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threadedComments/threadedComment1.xml" ContentType="application/vnd.ms-excel.threaded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omments8.xml" ContentType="application/vnd.openxmlformats-officedocument.spreadsheetml.comments+xml"/>
  <Override PartName="/xl/threadedComments/threadedComment2.xml" ContentType="application/vnd.ms-excel.threaded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threadedComments/threadedComment3.xml" ContentType="application/vnd.ms-excel.threaded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SophiaFeuerhake\2024\sotw\Final datafiles\"/>
    </mc:Choice>
  </mc:AlternateContent>
  <xr:revisionPtr revIDLastSave="0" documentId="13_ncr:1_{85D1221B-A7F8-45E7-BF8A-97639656A2DE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Summary - 2024 SOTW" sheetId="79" r:id="rId1"/>
    <sheet name="Summary - 2023 SOTW" sheetId="42" r:id="rId2"/>
    <sheet name="Summary - 2022 SOTW" sheetId="32" r:id="rId3"/>
    <sheet name="2024 All Ponds" sheetId="52" r:id="rId4"/>
    <sheet name="2023 All Ponds" sheetId="48" r:id="rId5"/>
    <sheet name="All Ponds - Capewide 2022" sheetId="33" r:id="rId6"/>
    <sheet name="Cyano status 2022" sheetId="46" r:id="rId7"/>
    <sheet name="Cyano status 2021" sheetId="34" r:id="rId8"/>
    <sheet name="Carlson Trophic Index equations" sheetId="25" r:id="rId9"/>
    <sheet name="QA Workbook - Capewide 2023" sheetId="47" r:id="rId10"/>
    <sheet name="BA 2024 CTI grades" sheetId="74" r:id="rId11"/>
    <sheet name="BA 2023 CTI grades" sheetId="38" r:id="rId12"/>
    <sheet name="BA 2023 FI" sheetId="73" r:id="rId13"/>
    <sheet name="BA 2017-2023 PALS" sheetId="11" r:id="rId14"/>
    <sheet name="2022 BA CTI-omit 2017" sheetId="28" r:id="rId15"/>
    <sheet name="BR 2024 CTI grades" sheetId="67" r:id="rId16"/>
    <sheet name="BR 2023 FI" sheetId="68" r:id="rId17"/>
    <sheet name="BO 2024 CTI grades" sheetId="69" r:id="rId18"/>
    <sheet name="BO 2023 FI" sheetId="70" r:id="rId19"/>
    <sheet name="CH 2024 CTI grades" sheetId="66" r:id="rId20"/>
    <sheet name="CH 2023 FI" sheetId="65" r:id="rId21"/>
    <sheet name="EA 2024 CTI grades" sheetId="51" r:id="rId22"/>
    <sheet name="EA 2023 CTI grades" sheetId="27" r:id="rId23"/>
    <sheet name="EA 2022 CTI grades" sheetId="37" r:id="rId24"/>
    <sheet name="EA 2017-2023 PALS" sheetId="49" r:id="rId25"/>
    <sheet name="EA 2023 FI" sheetId="50" r:id="rId26"/>
    <sheet name="EA 2017-2022 PALS" sheetId="14" r:id="rId27"/>
    <sheet name="FA 2024 CTI grades" sheetId="54" r:id="rId28"/>
    <sheet name="FA 2023 FI" sheetId="53" r:id="rId29"/>
    <sheet name="FA 2022 FWS" sheetId="60" r:id="rId30"/>
    <sheet name="HA 2024 CTI grades" sheetId="58" r:id="rId31"/>
    <sheet name="HA 2023 CTI grades" sheetId="26" r:id="rId32"/>
    <sheet name="HA 2023 FI" sheetId="59" r:id="rId33"/>
    <sheet name="HA 2017-2022 CTI grades" sheetId="7" r:id="rId34"/>
    <sheet name="HA 2016-2023 PALS" sheetId="61" r:id="rId35"/>
    <sheet name="HA 2016-2021 PALS" sheetId="1" r:id="rId36"/>
    <sheet name="MA 2024 CTI grades" sheetId="55" r:id="rId37"/>
    <sheet name="MA 2023 CTI grades" sheetId="41" r:id="rId38"/>
    <sheet name="MA 2022 CTI grades" sheetId="10" r:id="rId39"/>
    <sheet name="MA FI 2023" sheetId="78" r:id="rId40"/>
    <sheet name="MA 2016-2023 PALS" sheetId="56" r:id="rId41"/>
    <sheet name="MA 2016-2022 PALS" sheetId="5" r:id="rId42"/>
    <sheet name="OR 2024 CTI grades" sheetId="75" r:id="rId43"/>
    <sheet name="OR 2023 CTI grades" sheetId="44" r:id="rId44"/>
    <sheet name="OR 2022 CTI grades" sheetId="13" r:id="rId45"/>
    <sheet name="OR 2020 CTI grades" sheetId="31" r:id="rId46"/>
    <sheet name="OR 2023 FI" sheetId="77" r:id="rId47"/>
    <sheet name="OR 2021-2023 PALS" sheetId="76" r:id="rId48"/>
    <sheet name="OR 2016-2019 PALS" sheetId="3" r:id="rId49"/>
    <sheet name="OR 2020 PALS" sheetId="30" r:id="rId50"/>
    <sheet name="OR 2021 PALS" sheetId="45" r:id="rId51"/>
    <sheet name="DE 2024 CTI grades" sheetId="62" r:id="rId52"/>
    <sheet name="DE FI 2023" sheetId="64" r:id="rId53"/>
    <sheet name="DE PALS 2023" sheetId="63" r:id="rId54"/>
    <sheet name="DE-2016-2018-INSF" sheetId="4" r:id="rId55"/>
    <sheet name="DE-2016-2018-reorg-INSF" sheetId="9" r:id="rId56"/>
    <sheet name="DE-2016-2018 data-INSF" sheetId="12" r:id="rId57"/>
    <sheet name="2021 CTI Grades (short)" sheetId="15" r:id="rId58"/>
  </sheets>
  <definedNames>
    <definedName name="_xlnm._FilterDatabase" localSheetId="55" hidden="1">'DE-2016-2018-reorg-INSF'!$A$4:$H$29</definedName>
    <definedName name="_xlnm._FilterDatabase" localSheetId="35" hidden="1">'HA 2016-2021 PALS'!$A$13:$V$228</definedName>
    <definedName name="_xlnm._FilterDatabase" localSheetId="34" hidden="1">'HA 2016-2023 PALS'!$A$1:$A$1166</definedName>
    <definedName name="_xlnm._FilterDatabase" localSheetId="33" hidden="1">'HA 2017-2022 CTI grades'!$A$4:$H$599</definedName>
    <definedName name="_xlnm._FilterDatabase" localSheetId="38" hidden="1">'MA 2022 CTI grades'!$A$5:$I$215</definedName>
    <definedName name="_xlnm._FilterDatabase" localSheetId="37" hidden="1">'MA 2023 CTI grades'!$A$6:$I$243</definedName>
    <definedName name="_xlnm._FilterDatabase" localSheetId="36" hidden="1">'MA 2024 CTI grades'!$A$6:$I$665</definedName>
    <definedName name="_xlnm._FilterDatabase" localSheetId="44" hidden="1">'OR 2022 CTI grades'!#REF!</definedName>
    <definedName name="_xlnm._FilterDatabase" localSheetId="43" hidden="1">'OR 2023 CTI grades'!#REF!</definedName>
    <definedName name="_xlnm._FilterDatabase" localSheetId="42" hidden="1">'OR 2024 CTI grades'!#REF!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008" i="74" l="1"/>
  <c r="V558" i="75"/>
  <c r="V544" i="75"/>
  <c r="V505" i="75"/>
  <c r="V475" i="75"/>
  <c r="V445" i="75"/>
  <c r="V113" i="75"/>
  <c r="L12" i="74"/>
  <c r="C26" i="79"/>
  <c r="C25" i="79"/>
  <c r="C24" i="79"/>
  <c r="C23" i="79"/>
  <c r="C22" i="79"/>
  <c r="C21" i="79"/>
  <c r="C18" i="79" l="1"/>
  <c r="C17" i="79"/>
  <c r="C16" i="79"/>
  <c r="C13" i="79"/>
  <c r="C12" i="79"/>
  <c r="C11" i="79"/>
  <c r="C8" i="79"/>
  <c r="C7" i="79"/>
  <c r="C6" i="79"/>
  <c r="D203" i="52" l="1"/>
  <c r="D202" i="52"/>
  <c r="D201" i="52"/>
  <c r="O677" i="55"/>
  <c r="P677" i="55" s="1"/>
  <c r="M677" i="55"/>
  <c r="N677" i="55" s="1"/>
  <c r="K677" i="55"/>
  <c r="L677" i="55" s="1"/>
  <c r="Q677" i="55" s="1"/>
  <c r="O669" i="55"/>
  <c r="M669" i="55"/>
  <c r="K669" i="55"/>
  <c r="R217" i="74"/>
  <c r="M217" i="74"/>
  <c r="K217" i="74"/>
  <c r="N217" i="74"/>
  <c r="L217" i="74"/>
  <c r="J219" i="74"/>
  <c r="J217" i="74"/>
  <c r="O217" i="74" s="1"/>
  <c r="P217" i="74" s="1"/>
  <c r="M811" i="74"/>
  <c r="K811" i="74"/>
  <c r="N811" i="74"/>
  <c r="L811" i="74"/>
  <c r="J814" i="74"/>
  <c r="J811" i="74"/>
  <c r="O811" i="74" s="1"/>
  <c r="P811" i="74" s="1"/>
  <c r="M2033" i="74"/>
  <c r="N2033" i="74" s="1"/>
  <c r="K2033" i="74"/>
  <c r="L2033" i="74" s="1"/>
  <c r="J2034" i="74"/>
  <c r="J2033" i="74"/>
  <c r="O2033" i="74" s="1"/>
  <c r="P2033" i="74" s="1"/>
  <c r="M1341" i="74"/>
  <c r="K1341" i="74"/>
  <c r="N1341" i="74"/>
  <c r="L1341" i="74"/>
  <c r="J1345" i="74"/>
  <c r="J1341" i="74"/>
  <c r="O1341" i="74" s="1"/>
  <c r="P1341" i="74" s="1"/>
  <c r="M1686" i="74"/>
  <c r="N1686" i="74" s="1"/>
  <c r="K1686" i="74"/>
  <c r="L1686" i="74" s="1"/>
  <c r="J1687" i="74"/>
  <c r="J1686" i="74"/>
  <c r="O1686" i="74" s="1"/>
  <c r="P1686" i="74" s="1"/>
  <c r="J1682" i="74"/>
  <c r="J1683" i="74"/>
  <c r="M2318" i="74"/>
  <c r="K2318" i="74"/>
  <c r="J2318" i="74"/>
  <c r="J2324" i="74"/>
  <c r="M2698" i="74"/>
  <c r="K2698" i="74"/>
  <c r="N2698" i="74"/>
  <c r="L2698" i="74"/>
  <c r="M2693" i="74"/>
  <c r="K2693" i="74"/>
  <c r="N2693" i="74"/>
  <c r="L2693" i="74"/>
  <c r="J2703" i="74"/>
  <c r="J2698" i="74"/>
  <c r="O2698" i="74" s="1"/>
  <c r="P2698" i="74" s="1"/>
  <c r="J2696" i="74"/>
  <c r="M2252" i="74"/>
  <c r="N2252" i="74" s="1"/>
  <c r="K2252" i="74"/>
  <c r="L2252" i="74" s="1"/>
  <c r="J2262" i="74"/>
  <c r="J2261" i="74"/>
  <c r="J2255" i="74"/>
  <c r="J2252" i="74"/>
  <c r="O2252" i="74" s="1"/>
  <c r="P2252" i="74" s="1"/>
  <c r="M583" i="74"/>
  <c r="K583" i="74"/>
  <c r="N583" i="74"/>
  <c r="L583" i="74"/>
  <c r="J596" i="74"/>
  <c r="J592" i="74"/>
  <c r="J586" i="74"/>
  <c r="J583" i="74"/>
  <c r="O583" i="74" s="1"/>
  <c r="P583" i="74" s="1"/>
  <c r="M1383" i="74"/>
  <c r="N1383" i="74" s="1"/>
  <c r="K1383" i="74"/>
  <c r="L1383" i="74" s="1"/>
  <c r="J1387" i="74"/>
  <c r="J1383" i="74"/>
  <c r="O1383" i="74" s="1"/>
  <c r="P1383" i="74" s="1"/>
  <c r="M1443" i="74"/>
  <c r="K1443" i="74"/>
  <c r="N1443" i="74"/>
  <c r="L1443" i="74"/>
  <c r="J1446" i="74"/>
  <c r="J1445" i="74"/>
  <c r="J1444" i="74"/>
  <c r="J1443" i="74"/>
  <c r="O1443" i="74" s="1"/>
  <c r="P1443" i="74" s="1"/>
  <c r="M945" i="74"/>
  <c r="N945" i="74" s="1"/>
  <c r="K945" i="74"/>
  <c r="L945" i="74" s="1"/>
  <c r="J954" i="74"/>
  <c r="J948" i="74"/>
  <c r="J945" i="74"/>
  <c r="O945" i="74" s="1"/>
  <c r="P945" i="74" s="1"/>
  <c r="M1839" i="74"/>
  <c r="K1839" i="74"/>
  <c r="J1849" i="74"/>
  <c r="J1848" i="74"/>
  <c r="J1842" i="74"/>
  <c r="J1839" i="74"/>
  <c r="M983" i="74"/>
  <c r="N983" i="74" s="1"/>
  <c r="K983" i="74"/>
  <c r="L983" i="74" s="1"/>
  <c r="J984" i="74"/>
  <c r="J983" i="74"/>
  <c r="O983" i="74" s="1"/>
  <c r="P983" i="74" s="1"/>
  <c r="M1416" i="74"/>
  <c r="N1416" i="74" s="1"/>
  <c r="K1416" i="74"/>
  <c r="L1416" i="74" s="1"/>
  <c r="J1417" i="74"/>
  <c r="J1416" i="74"/>
  <c r="O1416" i="74" s="1"/>
  <c r="P1416" i="74" s="1"/>
  <c r="M1562" i="74"/>
  <c r="K1562" i="74"/>
  <c r="J1572" i="74"/>
  <c r="J1568" i="74"/>
  <c r="J1565" i="74"/>
  <c r="J1562" i="74"/>
  <c r="M1291" i="74"/>
  <c r="N1291" i="74" s="1"/>
  <c r="K1291" i="74"/>
  <c r="L1291" i="74" s="1"/>
  <c r="J1296" i="74"/>
  <c r="J1291" i="74"/>
  <c r="O1291" i="74" s="1"/>
  <c r="P1291" i="74" s="1"/>
  <c r="M2622" i="74"/>
  <c r="K2622" i="74"/>
  <c r="J2622" i="74"/>
  <c r="J2630" i="74"/>
  <c r="K2520" i="74"/>
  <c r="M2520" i="74"/>
  <c r="N2520" i="74" s="1"/>
  <c r="L2520" i="74"/>
  <c r="J2524" i="74"/>
  <c r="J2520" i="74"/>
  <c r="O2520" i="74" s="1"/>
  <c r="P2520" i="74" s="1"/>
  <c r="M1729" i="74"/>
  <c r="K1729" i="74"/>
  <c r="J1731" i="74"/>
  <c r="J1729" i="74"/>
  <c r="M2106" i="74"/>
  <c r="K2106" i="74"/>
  <c r="N2106" i="74"/>
  <c r="L2106" i="74"/>
  <c r="J2114" i="74"/>
  <c r="J2109" i="74"/>
  <c r="J2106" i="74"/>
  <c r="O2106" i="74" s="1"/>
  <c r="P2106" i="74" s="1"/>
  <c r="K29" i="74"/>
  <c r="M33" i="74"/>
  <c r="K33" i="74"/>
  <c r="N33" i="74"/>
  <c r="L33" i="74"/>
  <c r="J38" i="74"/>
  <c r="J33" i="74"/>
  <c r="O33" i="74" s="1"/>
  <c r="P33" i="74" s="1"/>
  <c r="M314" i="74"/>
  <c r="K314" i="74"/>
  <c r="J331" i="74"/>
  <c r="J323" i="74"/>
  <c r="J317" i="74"/>
  <c r="J314" i="74"/>
  <c r="M1192" i="74"/>
  <c r="K1192" i="74"/>
  <c r="N1192" i="74"/>
  <c r="L1192" i="74"/>
  <c r="J1219" i="74"/>
  <c r="J1209" i="74"/>
  <c r="J1203" i="74"/>
  <c r="J1200" i="74"/>
  <c r="J1199" i="74"/>
  <c r="J1195" i="74"/>
  <c r="J1192" i="74"/>
  <c r="O1192" i="74" s="1"/>
  <c r="P1192" i="74" s="1"/>
  <c r="M104" i="74"/>
  <c r="K104" i="74"/>
  <c r="J112" i="74"/>
  <c r="J104" i="74"/>
  <c r="J2694" i="74"/>
  <c r="J2693" i="74"/>
  <c r="O2693" i="74" s="1"/>
  <c r="P2693" i="74" s="1"/>
  <c r="J2691" i="74"/>
  <c r="M2168" i="74"/>
  <c r="K2168" i="74"/>
  <c r="N2168" i="74"/>
  <c r="L2168" i="74"/>
  <c r="J2173" i="74"/>
  <c r="J2168" i="74"/>
  <c r="O2168" i="74" s="1"/>
  <c r="P2168" i="74" s="1"/>
  <c r="M2554" i="74"/>
  <c r="N2554" i="74" s="1"/>
  <c r="K2554" i="74"/>
  <c r="L2554" i="74" s="1"/>
  <c r="J2555" i="74"/>
  <c r="J2554" i="74"/>
  <c r="O2554" i="74" s="1"/>
  <c r="P2554" i="74" s="1"/>
  <c r="M2460" i="74"/>
  <c r="K2460" i="74"/>
  <c r="N2460" i="74"/>
  <c r="L2460" i="74"/>
  <c r="J2471" i="74"/>
  <c r="J2469" i="74"/>
  <c r="J2463" i="74"/>
  <c r="J2460" i="74"/>
  <c r="O2460" i="74" s="1"/>
  <c r="P2460" i="74" s="1"/>
  <c r="M1997" i="74"/>
  <c r="N1997" i="74" s="1"/>
  <c r="K1997" i="74"/>
  <c r="L1997" i="74" s="1"/>
  <c r="J1998" i="74"/>
  <c r="J1997" i="74"/>
  <c r="O1997" i="74" s="1"/>
  <c r="P1997" i="74" s="1"/>
  <c r="G5" i="52"/>
  <c r="M1470" i="74"/>
  <c r="N1470" i="74" s="1"/>
  <c r="K1470" i="74"/>
  <c r="L1470" i="74" s="1"/>
  <c r="J1471" i="74"/>
  <c r="O30" i="55"/>
  <c r="K30" i="55"/>
  <c r="G141" i="52"/>
  <c r="O699" i="55"/>
  <c r="K699" i="55"/>
  <c r="O448" i="55"/>
  <c r="K448" i="55"/>
  <c r="I704" i="55"/>
  <c r="I701" i="55"/>
  <c r="I700" i="55"/>
  <c r="I697" i="55"/>
  <c r="I695" i="55"/>
  <c r="I692" i="55"/>
  <c r="I690" i="55"/>
  <c r="I688" i="55"/>
  <c r="I685" i="55"/>
  <c r="I683" i="55"/>
  <c r="M699" i="55" s="1"/>
  <c r="I714" i="55"/>
  <c r="I711" i="55"/>
  <c r="I708" i="55"/>
  <c r="I706" i="55"/>
  <c r="G142" i="52"/>
  <c r="G140" i="52"/>
  <c r="G139" i="52"/>
  <c r="P448" i="55"/>
  <c r="L448" i="55"/>
  <c r="I488" i="55"/>
  <c r="I479" i="55"/>
  <c r="I473" i="55"/>
  <c r="I470" i="55"/>
  <c r="I468" i="55"/>
  <c r="I458" i="55"/>
  <c r="I452" i="55"/>
  <c r="I449" i="55"/>
  <c r="I447" i="55"/>
  <c r="I437" i="55"/>
  <c r="I431" i="55"/>
  <c r="I428" i="55"/>
  <c r="I425" i="55"/>
  <c r="I416" i="55"/>
  <c r="I410" i="55"/>
  <c r="I409" i="55"/>
  <c r="I406" i="55"/>
  <c r="I404" i="55"/>
  <c r="I394" i="55"/>
  <c r="I388" i="55"/>
  <c r="I385" i="55"/>
  <c r="I383" i="55"/>
  <c r="I373" i="55"/>
  <c r="I367" i="55"/>
  <c r="I366" i="55"/>
  <c r="I363" i="55"/>
  <c r="I533" i="55"/>
  <c r="I523" i="55"/>
  <c r="I517" i="55"/>
  <c r="I514" i="55"/>
  <c r="I510" i="55"/>
  <c r="I502" i="55"/>
  <c r="I496" i="55"/>
  <c r="I493" i="55"/>
  <c r="G159" i="52"/>
  <c r="F159" i="52"/>
  <c r="T570" i="75"/>
  <c r="V570" i="75"/>
  <c r="Q570" i="75"/>
  <c r="O570" i="75"/>
  <c r="M570" i="75"/>
  <c r="R570" i="75"/>
  <c r="P570" i="75"/>
  <c r="N570" i="75"/>
  <c r="S570" i="75" s="1"/>
  <c r="K574" i="75"/>
  <c r="K570" i="75"/>
  <c r="Q567" i="75"/>
  <c r="M567" i="75"/>
  <c r="R567" i="75"/>
  <c r="N567" i="75"/>
  <c r="K569" i="75"/>
  <c r="K567" i="75"/>
  <c r="O567" i="75" s="1"/>
  <c r="P567" i="75" s="1"/>
  <c r="Q562" i="75"/>
  <c r="M562" i="75"/>
  <c r="R562" i="75"/>
  <c r="N562" i="75"/>
  <c r="K565" i="75"/>
  <c r="K562" i="75"/>
  <c r="O562" i="75" s="1"/>
  <c r="P562" i="75" s="1"/>
  <c r="Q559" i="75"/>
  <c r="M559" i="75"/>
  <c r="R559" i="75"/>
  <c r="N559" i="75"/>
  <c r="K561" i="75"/>
  <c r="K559" i="75"/>
  <c r="O559" i="75" s="1"/>
  <c r="P559" i="75" s="1"/>
  <c r="G158" i="52"/>
  <c r="Q552" i="75"/>
  <c r="M552" i="75"/>
  <c r="R552" i="75"/>
  <c r="N552" i="75"/>
  <c r="K553" i="75"/>
  <c r="K552" i="75"/>
  <c r="O552" i="75" s="1"/>
  <c r="P552" i="75" s="1"/>
  <c r="Q548" i="75"/>
  <c r="Q545" i="75"/>
  <c r="R548" i="75"/>
  <c r="M548" i="75"/>
  <c r="N548" i="75" s="1"/>
  <c r="K549" i="75"/>
  <c r="K548" i="75"/>
  <c r="O548" i="75" s="1"/>
  <c r="P548" i="75" s="1"/>
  <c r="M545" i="75"/>
  <c r="R545" i="75"/>
  <c r="N545" i="75"/>
  <c r="K546" i="75"/>
  <c r="K545" i="75"/>
  <c r="O545" i="75" s="1"/>
  <c r="P545" i="75" s="1"/>
  <c r="G157" i="52"/>
  <c r="Q494" i="75"/>
  <c r="R494" i="75" s="1"/>
  <c r="M494" i="75"/>
  <c r="N494" i="75" s="1"/>
  <c r="K498" i="75"/>
  <c r="K494" i="75"/>
  <c r="O494" i="75" s="1"/>
  <c r="P494" i="75" s="1"/>
  <c r="Q489" i="75"/>
  <c r="M489" i="75"/>
  <c r="R489" i="75"/>
  <c r="N489" i="75"/>
  <c r="K493" i="75"/>
  <c r="K490" i="75"/>
  <c r="K489" i="75"/>
  <c r="O489" i="75" s="1"/>
  <c r="P489" i="75" s="1"/>
  <c r="Q487" i="75"/>
  <c r="K488" i="75"/>
  <c r="K487" i="75"/>
  <c r="O487" i="75" s="1"/>
  <c r="M487" i="75"/>
  <c r="R487" i="75"/>
  <c r="P487" i="75"/>
  <c r="N487" i="75"/>
  <c r="S487" i="75" s="1"/>
  <c r="Q482" i="75"/>
  <c r="M482" i="75"/>
  <c r="R482" i="75"/>
  <c r="N482" i="75"/>
  <c r="K485" i="75"/>
  <c r="K482" i="75"/>
  <c r="O482" i="75" s="1"/>
  <c r="P482" i="75" s="1"/>
  <c r="Q476" i="75"/>
  <c r="M476" i="75"/>
  <c r="R476" i="75"/>
  <c r="N476" i="75"/>
  <c r="K481" i="75"/>
  <c r="K476" i="75"/>
  <c r="O476" i="75" s="1"/>
  <c r="P476" i="75" s="1"/>
  <c r="G156" i="52"/>
  <c r="Q463" i="75"/>
  <c r="R463" i="75" s="1"/>
  <c r="M463" i="75"/>
  <c r="N463" i="75" s="1"/>
  <c r="K465" i="75"/>
  <c r="K463" i="75"/>
  <c r="O463" i="75" s="1"/>
  <c r="P463" i="75" s="1"/>
  <c r="Q458" i="75"/>
  <c r="M458" i="75"/>
  <c r="Q460" i="75"/>
  <c r="M460" i="75"/>
  <c r="R460" i="75"/>
  <c r="N460" i="75"/>
  <c r="K462" i="75"/>
  <c r="K460" i="75"/>
  <c r="O460" i="75" s="1"/>
  <c r="P460" i="75" s="1"/>
  <c r="R458" i="75"/>
  <c r="N458" i="75"/>
  <c r="K459" i="75"/>
  <c r="K458" i="75"/>
  <c r="Q451" i="75"/>
  <c r="M451" i="75"/>
  <c r="R451" i="75"/>
  <c r="N451" i="75"/>
  <c r="K455" i="75"/>
  <c r="K452" i="75"/>
  <c r="K451" i="75"/>
  <c r="O451" i="75" s="1"/>
  <c r="P451" i="75" s="1"/>
  <c r="Q447" i="75"/>
  <c r="M447" i="75"/>
  <c r="R447" i="75"/>
  <c r="N447" i="75"/>
  <c r="K450" i="75"/>
  <c r="K448" i="75"/>
  <c r="K447" i="75"/>
  <c r="O447" i="75" s="1"/>
  <c r="P447" i="75" s="1"/>
  <c r="G155" i="52"/>
  <c r="Q433" i="75"/>
  <c r="R433" i="75" s="1"/>
  <c r="M433" i="75"/>
  <c r="N433" i="75" s="1"/>
  <c r="K438" i="75"/>
  <c r="K433" i="75"/>
  <c r="O433" i="75" s="1"/>
  <c r="P433" i="75" s="1"/>
  <c r="Q426" i="75"/>
  <c r="M426" i="75"/>
  <c r="M424" i="75"/>
  <c r="R426" i="75"/>
  <c r="N426" i="75"/>
  <c r="K432" i="75"/>
  <c r="K427" i="75"/>
  <c r="K426" i="75"/>
  <c r="O426" i="75" s="1"/>
  <c r="P426" i="75" s="1"/>
  <c r="Q419" i="75"/>
  <c r="M419" i="75"/>
  <c r="R419" i="75"/>
  <c r="N419" i="75"/>
  <c r="K423" i="75"/>
  <c r="K419" i="75"/>
  <c r="O419" i="75" s="1"/>
  <c r="P419" i="75" s="1"/>
  <c r="Q412" i="75"/>
  <c r="M412" i="75"/>
  <c r="R412" i="75"/>
  <c r="N412" i="75"/>
  <c r="K417" i="75"/>
  <c r="K412" i="75"/>
  <c r="O412" i="75" s="1"/>
  <c r="P412" i="75" s="1"/>
  <c r="G154" i="52"/>
  <c r="Q257" i="75"/>
  <c r="M257" i="75"/>
  <c r="R257" i="75"/>
  <c r="N257" i="75"/>
  <c r="K258" i="75"/>
  <c r="K257" i="75"/>
  <c r="O257" i="75" s="1"/>
  <c r="P257" i="75" s="1"/>
  <c r="Q254" i="75"/>
  <c r="R254" i="75" s="1"/>
  <c r="M254" i="75"/>
  <c r="N254" i="75" s="1"/>
  <c r="K256" i="75"/>
  <c r="K254" i="75"/>
  <c r="O254" i="75" s="1"/>
  <c r="P254" i="75" s="1"/>
  <c r="Q251" i="75"/>
  <c r="M251" i="75"/>
  <c r="R251" i="75"/>
  <c r="N251" i="75"/>
  <c r="K253" i="75"/>
  <c r="K251" i="75"/>
  <c r="O251" i="75" s="1"/>
  <c r="P251" i="75" s="1"/>
  <c r="Q248" i="75"/>
  <c r="R248" i="75" s="1"/>
  <c r="M248" i="75"/>
  <c r="N248" i="75" s="1"/>
  <c r="K249" i="75"/>
  <c r="K248" i="75"/>
  <c r="Q242" i="75"/>
  <c r="R242" i="75" s="1"/>
  <c r="M242" i="75"/>
  <c r="N242" i="75" s="1"/>
  <c r="K244" i="75"/>
  <c r="K243" i="75"/>
  <c r="O242" i="75" s="1"/>
  <c r="P242" i="75" s="1"/>
  <c r="G153" i="52"/>
  <c r="Q185" i="75"/>
  <c r="M185" i="75"/>
  <c r="R185" i="75"/>
  <c r="N185" i="75"/>
  <c r="K188" i="75"/>
  <c r="K185" i="75"/>
  <c r="O185" i="75" s="1"/>
  <c r="P185" i="75" s="1"/>
  <c r="Q180" i="75"/>
  <c r="R180" i="75" s="1"/>
  <c r="M180" i="75"/>
  <c r="N180" i="75" s="1"/>
  <c r="K184" i="75"/>
  <c r="K180" i="75"/>
  <c r="O180" i="75" s="1"/>
  <c r="P180" i="75" s="1"/>
  <c r="Q175" i="75"/>
  <c r="R175" i="75" s="1"/>
  <c r="M175" i="75"/>
  <c r="N175" i="75" s="1"/>
  <c r="K179" i="75"/>
  <c r="K176" i="75"/>
  <c r="K175" i="75"/>
  <c r="O175" i="75" s="1"/>
  <c r="P175" i="75" s="1"/>
  <c r="Q170" i="75"/>
  <c r="R170" i="75" s="1"/>
  <c r="M170" i="75"/>
  <c r="N170" i="75" s="1"/>
  <c r="K173" i="75"/>
  <c r="K170" i="75"/>
  <c r="O170" i="75" s="1"/>
  <c r="P170" i="75" s="1"/>
  <c r="Q165" i="75"/>
  <c r="K168" i="75"/>
  <c r="K165" i="75"/>
  <c r="O165" i="75" s="1"/>
  <c r="M165" i="75"/>
  <c r="R165" i="75"/>
  <c r="P165" i="75"/>
  <c r="N165" i="75"/>
  <c r="S165" i="75" s="1"/>
  <c r="G152" i="52"/>
  <c r="Q154" i="75"/>
  <c r="R154" i="75" s="1"/>
  <c r="M154" i="75"/>
  <c r="N154" i="75" s="1"/>
  <c r="K159" i="75"/>
  <c r="K154" i="75"/>
  <c r="O154" i="75" s="1"/>
  <c r="P154" i="75" s="1"/>
  <c r="Q148" i="75"/>
  <c r="R148" i="75" s="1"/>
  <c r="M148" i="75"/>
  <c r="N148" i="75" s="1"/>
  <c r="K153" i="75"/>
  <c r="K148" i="75"/>
  <c r="O148" i="75" s="1"/>
  <c r="P148" i="75" s="1"/>
  <c r="Q142" i="75"/>
  <c r="R142" i="75" s="1"/>
  <c r="M142" i="75"/>
  <c r="N142" i="75" s="1"/>
  <c r="K147" i="75"/>
  <c r="K142" i="75"/>
  <c r="O142" i="75" s="1"/>
  <c r="P142" i="75" s="1"/>
  <c r="Q136" i="75"/>
  <c r="R136" i="75" s="1"/>
  <c r="M136" i="75"/>
  <c r="N136" i="75" s="1"/>
  <c r="K141" i="75"/>
  <c r="K136" i="75"/>
  <c r="O136" i="75" s="1"/>
  <c r="P136" i="75" s="1"/>
  <c r="Q128" i="75"/>
  <c r="R128" i="75" s="1"/>
  <c r="M128" i="75"/>
  <c r="N128" i="75" s="1"/>
  <c r="K134" i="75"/>
  <c r="K128" i="75"/>
  <c r="O128" i="75" s="1"/>
  <c r="P128" i="75" s="1"/>
  <c r="G151" i="52"/>
  <c r="Q66" i="75"/>
  <c r="M66" i="75"/>
  <c r="R66" i="75"/>
  <c r="N66" i="75"/>
  <c r="K82" i="75"/>
  <c r="K75" i="75"/>
  <c r="K69" i="75"/>
  <c r="K66" i="75"/>
  <c r="O66" i="75" s="1"/>
  <c r="P66" i="75" s="1"/>
  <c r="Q48" i="75"/>
  <c r="R48" i="75" s="1"/>
  <c r="M48" i="75"/>
  <c r="N48" i="75" s="1"/>
  <c r="K64" i="75"/>
  <c r="K57" i="75"/>
  <c r="K51" i="75"/>
  <c r="K48" i="75"/>
  <c r="O48" i="75" s="1"/>
  <c r="P48" i="75" s="1"/>
  <c r="Q30" i="75"/>
  <c r="M30" i="75"/>
  <c r="R30" i="75"/>
  <c r="N30" i="75"/>
  <c r="K46" i="75"/>
  <c r="K39" i="75"/>
  <c r="K33" i="75"/>
  <c r="K30" i="75"/>
  <c r="O30" i="75" s="1"/>
  <c r="P30" i="75" s="1"/>
  <c r="Q12" i="75"/>
  <c r="M12" i="75"/>
  <c r="R12" i="75"/>
  <c r="N12" i="75"/>
  <c r="K29" i="75"/>
  <c r="K21" i="75"/>
  <c r="K15" i="75"/>
  <c r="K12" i="75"/>
  <c r="O12" i="75" s="1"/>
  <c r="P12" i="75" s="1"/>
  <c r="T402" i="58"/>
  <c r="S402" i="58"/>
  <c r="Q302" i="75"/>
  <c r="M302" i="75"/>
  <c r="K311" i="75"/>
  <c r="K305" i="75"/>
  <c r="K302" i="75"/>
  <c r="G150" i="52"/>
  <c r="Q524" i="75"/>
  <c r="M524" i="75"/>
  <c r="R524" i="75"/>
  <c r="N524" i="75"/>
  <c r="K532" i="75"/>
  <c r="K531" i="75"/>
  <c r="K525" i="75"/>
  <c r="K524" i="75"/>
  <c r="O524" i="75" s="1"/>
  <c r="P524" i="75" s="1"/>
  <c r="Q508" i="75"/>
  <c r="M515" i="75"/>
  <c r="Q515" i="75"/>
  <c r="R515" i="75" s="1"/>
  <c r="N515" i="75"/>
  <c r="K522" i="75"/>
  <c r="K516" i="75"/>
  <c r="K515" i="75"/>
  <c r="O515" i="75" s="1"/>
  <c r="P515" i="75" s="1"/>
  <c r="M508" i="75"/>
  <c r="R508" i="75"/>
  <c r="N508" i="75"/>
  <c r="K514" i="75"/>
  <c r="K509" i="75"/>
  <c r="K508" i="75"/>
  <c r="G149" i="52"/>
  <c r="R302" i="75"/>
  <c r="N302" i="75"/>
  <c r="K379" i="75"/>
  <c r="K374" i="75"/>
  <c r="K373" i="75"/>
  <c r="K370" i="75"/>
  <c r="K368" i="75"/>
  <c r="K362" i="75"/>
  <c r="K359" i="75"/>
  <c r="K356" i="75"/>
  <c r="K351" i="75"/>
  <c r="K348" i="75"/>
  <c r="K346" i="75"/>
  <c r="K340" i="75"/>
  <c r="K337" i="75"/>
  <c r="K336" i="75"/>
  <c r="K329" i="75"/>
  <c r="K328" i="75"/>
  <c r="K325" i="75"/>
  <c r="K323" i="75"/>
  <c r="K317" i="75"/>
  <c r="K316" i="75"/>
  <c r="K313" i="75"/>
  <c r="K402" i="75"/>
  <c r="K396" i="75"/>
  <c r="K393" i="75"/>
  <c r="K391" i="75"/>
  <c r="K385" i="75"/>
  <c r="K382" i="75"/>
  <c r="Q294" i="75"/>
  <c r="M294" i="75"/>
  <c r="R294" i="75"/>
  <c r="N294" i="75"/>
  <c r="K300" i="75"/>
  <c r="K297" i="75"/>
  <c r="K294" i="75"/>
  <c r="O294" i="75" s="1"/>
  <c r="P294" i="75" s="1"/>
  <c r="Q282" i="75"/>
  <c r="R282" i="75" s="1"/>
  <c r="M282" i="75"/>
  <c r="N282" i="75" s="1"/>
  <c r="K292" i="75"/>
  <c r="K286" i="75"/>
  <c r="K282" i="75"/>
  <c r="O282" i="75" s="1"/>
  <c r="P282" i="75" s="1"/>
  <c r="Q268" i="75"/>
  <c r="M268" i="75"/>
  <c r="K272" i="75"/>
  <c r="K278" i="75"/>
  <c r="K269" i="75"/>
  <c r="K268" i="75"/>
  <c r="O268" i="75" s="1"/>
  <c r="G148" i="52"/>
  <c r="Q221" i="75"/>
  <c r="M221" i="75"/>
  <c r="R221" i="75"/>
  <c r="N221" i="75"/>
  <c r="K226" i="75"/>
  <c r="O221" i="75" s="1"/>
  <c r="P221" i="75" s="1"/>
  <c r="M198" i="75"/>
  <c r="Q206" i="75"/>
  <c r="Q215" i="75"/>
  <c r="M215" i="75"/>
  <c r="R215" i="75"/>
  <c r="N215" i="75"/>
  <c r="K219" i="75"/>
  <c r="K215" i="75"/>
  <c r="O215" i="75" s="1"/>
  <c r="P215" i="75" s="1"/>
  <c r="R206" i="75"/>
  <c r="M206" i="75"/>
  <c r="N206" i="75" s="1"/>
  <c r="K211" i="75"/>
  <c r="K206" i="75"/>
  <c r="Q198" i="75"/>
  <c r="R198" i="75"/>
  <c r="N198" i="75"/>
  <c r="K204" i="75"/>
  <c r="K199" i="75"/>
  <c r="K198" i="75"/>
  <c r="O198" i="75" s="1"/>
  <c r="P198" i="75" s="1"/>
  <c r="G147" i="52"/>
  <c r="Q113" i="75"/>
  <c r="R113" i="75" s="1"/>
  <c r="M113" i="75"/>
  <c r="N113" i="75" s="1"/>
  <c r="K118" i="75"/>
  <c r="K114" i="75"/>
  <c r="K113" i="75"/>
  <c r="O113" i="75" s="1"/>
  <c r="P113" i="75" s="1"/>
  <c r="Q106" i="75"/>
  <c r="R106" i="75" s="1"/>
  <c r="M106" i="75"/>
  <c r="N106" i="75" s="1"/>
  <c r="K111" i="75"/>
  <c r="K106" i="75"/>
  <c r="O106" i="75" s="1"/>
  <c r="P106" i="75" s="1"/>
  <c r="Q89" i="75"/>
  <c r="K94" i="75"/>
  <c r="M89" i="75"/>
  <c r="Q97" i="75"/>
  <c r="M97" i="75"/>
  <c r="R97" i="75"/>
  <c r="N97" i="75"/>
  <c r="K102" i="75"/>
  <c r="K97" i="75"/>
  <c r="O97" i="75" s="1"/>
  <c r="P97" i="75" s="1"/>
  <c r="G145" i="52"/>
  <c r="Q635" i="75"/>
  <c r="M635" i="75"/>
  <c r="R635" i="75"/>
  <c r="N635" i="75"/>
  <c r="K749" i="75"/>
  <c r="K745" i="75"/>
  <c r="K739" i="75"/>
  <c r="K736" i="75"/>
  <c r="K734" i="75"/>
  <c r="K730" i="75"/>
  <c r="K724" i="75"/>
  <c r="K721" i="75"/>
  <c r="K719" i="75"/>
  <c r="K718" i="75"/>
  <c r="K714" i="75"/>
  <c r="K708" i="75"/>
  <c r="K705" i="75"/>
  <c r="K703" i="75"/>
  <c r="K700" i="75"/>
  <c r="K694" i="75"/>
  <c r="K691" i="75"/>
  <c r="K688" i="75"/>
  <c r="K687" i="75"/>
  <c r="K683" i="75"/>
  <c r="K677" i="75"/>
  <c r="K674" i="75"/>
  <c r="K671" i="75"/>
  <c r="K668" i="75"/>
  <c r="K667" i="75"/>
  <c r="K661" i="75"/>
  <c r="K658" i="75"/>
  <c r="K783" i="75"/>
  <c r="K779" i="75"/>
  <c r="K773" i="75"/>
  <c r="K772" i="75"/>
  <c r="K769" i="75"/>
  <c r="K767" i="75"/>
  <c r="K763" i="75"/>
  <c r="K757" i="75"/>
  <c r="K754" i="75"/>
  <c r="V5" i="75"/>
  <c r="V7" i="75"/>
  <c r="V85" i="75"/>
  <c r="V86" i="75"/>
  <c r="V125" i="75"/>
  <c r="V126" i="75"/>
  <c r="V162" i="75"/>
  <c r="V163" i="75"/>
  <c r="V193" i="75"/>
  <c r="V195" i="75"/>
  <c r="V236" i="75"/>
  <c r="V238" i="75"/>
  <c r="V265" i="75"/>
  <c r="V409" i="75"/>
  <c r="V410" i="75"/>
  <c r="V443" i="75"/>
  <c r="V444" i="75"/>
  <c r="V471" i="75"/>
  <c r="V473" i="75"/>
  <c r="V504" i="75"/>
  <c r="V538" i="75"/>
  <c r="V541" i="75"/>
  <c r="V556" i="75"/>
  <c r="V557" i="75"/>
  <c r="K657" i="75"/>
  <c r="K652" i="75"/>
  <c r="K640" i="75"/>
  <c r="K635" i="75"/>
  <c r="O635" i="75" s="1"/>
  <c r="P635" i="75" s="1"/>
  <c r="Q610" i="75"/>
  <c r="M610" i="75"/>
  <c r="R610" i="75"/>
  <c r="N610" i="75"/>
  <c r="K633" i="75"/>
  <c r="K627" i="75"/>
  <c r="K615" i="75"/>
  <c r="K610" i="75"/>
  <c r="O610" i="75" s="1"/>
  <c r="P610" i="75" s="1"/>
  <c r="Q595" i="75"/>
  <c r="R595" i="75" s="1"/>
  <c r="M595" i="75"/>
  <c r="N595" i="75" s="1"/>
  <c r="K608" i="75"/>
  <c r="K604" i="75"/>
  <c r="K598" i="75"/>
  <c r="K595" i="75"/>
  <c r="O595" i="75" s="1"/>
  <c r="P595" i="75" s="1"/>
  <c r="Q580" i="75"/>
  <c r="M580" i="75"/>
  <c r="R580" i="75"/>
  <c r="N580" i="75"/>
  <c r="K592" i="75"/>
  <c r="K589" i="75"/>
  <c r="K583" i="75"/>
  <c r="K580" i="75"/>
  <c r="O580" i="75" s="1"/>
  <c r="P580" i="75" s="1"/>
  <c r="Q558" i="75"/>
  <c r="R558" i="75" s="1"/>
  <c r="M558" i="75"/>
  <c r="N558" i="75" s="1"/>
  <c r="K558" i="75"/>
  <c r="O558" i="75" s="1"/>
  <c r="P558" i="75" s="1"/>
  <c r="Q557" i="75"/>
  <c r="R557" i="75" s="1"/>
  <c r="M557" i="75"/>
  <c r="N557" i="75" s="1"/>
  <c r="K557" i="75"/>
  <c r="O557" i="75" s="1"/>
  <c r="P557" i="75" s="1"/>
  <c r="Q556" i="75"/>
  <c r="R556" i="75" s="1"/>
  <c r="M556" i="75"/>
  <c r="N556" i="75" s="1"/>
  <c r="K556" i="75"/>
  <c r="O556" i="75" s="1"/>
  <c r="P556" i="75" s="1"/>
  <c r="Q544" i="75"/>
  <c r="R544" i="75" s="1"/>
  <c r="M544" i="75"/>
  <c r="N544" i="75" s="1"/>
  <c r="K544" i="75"/>
  <c r="O544" i="75" s="1"/>
  <c r="P544" i="75" s="1"/>
  <c r="K543" i="75"/>
  <c r="K542" i="75"/>
  <c r="Q541" i="75"/>
  <c r="R541" i="75" s="1"/>
  <c r="M541" i="75"/>
  <c r="N541" i="75" s="1"/>
  <c r="K541" i="75"/>
  <c r="O541" i="75" s="1"/>
  <c r="P541" i="75" s="1"/>
  <c r="K540" i="75"/>
  <c r="K539" i="75"/>
  <c r="Q538" i="75"/>
  <c r="R538" i="75" s="1"/>
  <c r="O538" i="75"/>
  <c r="P538" i="75" s="1"/>
  <c r="M538" i="75"/>
  <c r="N538" i="75" s="1"/>
  <c r="S538" i="75" s="1"/>
  <c r="K506" i="75"/>
  <c r="Q505" i="75"/>
  <c r="R505" i="75" s="1"/>
  <c r="M505" i="75"/>
  <c r="N505" i="75" s="1"/>
  <c r="K505" i="75"/>
  <c r="O505" i="75" s="1"/>
  <c r="P505" i="75" s="1"/>
  <c r="Q504" i="75"/>
  <c r="R504" i="75" s="1"/>
  <c r="M504" i="75"/>
  <c r="N504" i="75" s="1"/>
  <c r="K504" i="75"/>
  <c r="O504" i="75" s="1"/>
  <c r="P504" i="75" s="1"/>
  <c r="Q475" i="75"/>
  <c r="R475" i="75" s="1"/>
  <c r="M475" i="75"/>
  <c r="N475" i="75" s="1"/>
  <c r="K475" i="75"/>
  <c r="O475" i="75" s="1"/>
  <c r="P475" i="75" s="1"/>
  <c r="K474" i="75"/>
  <c r="Q473" i="75"/>
  <c r="R473" i="75" s="1"/>
  <c r="M473" i="75"/>
  <c r="N473" i="75" s="1"/>
  <c r="K473" i="75"/>
  <c r="O473" i="75" s="1"/>
  <c r="P473" i="75" s="1"/>
  <c r="K472" i="75"/>
  <c r="Q471" i="75"/>
  <c r="R471" i="75" s="1"/>
  <c r="M471" i="75"/>
  <c r="N471" i="75" s="1"/>
  <c r="K471" i="75"/>
  <c r="O471" i="75" s="1"/>
  <c r="P471" i="75" s="1"/>
  <c r="K446" i="75"/>
  <c r="Q445" i="75"/>
  <c r="R445" i="75" s="1"/>
  <c r="M445" i="75"/>
  <c r="N445" i="75" s="1"/>
  <c r="K445" i="75"/>
  <c r="O445" i="75" s="1"/>
  <c r="P445" i="75" s="1"/>
  <c r="Q444" i="75"/>
  <c r="R444" i="75" s="1"/>
  <c r="M444" i="75"/>
  <c r="N444" i="75" s="1"/>
  <c r="K444" i="75"/>
  <c r="O444" i="75" s="1"/>
  <c r="P444" i="75" s="1"/>
  <c r="Q443" i="75"/>
  <c r="R443" i="75" s="1"/>
  <c r="M443" i="75"/>
  <c r="N443" i="75" s="1"/>
  <c r="K443" i="75"/>
  <c r="O443" i="75" s="1"/>
  <c r="P443" i="75" s="1"/>
  <c r="K425" i="75"/>
  <c r="Q424" i="75"/>
  <c r="R424" i="75" s="1"/>
  <c r="N424" i="75"/>
  <c r="K424" i="75"/>
  <c r="O424" i="75" s="1"/>
  <c r="P424" i="75" s="1"/>
  <c r="Q411" i="75"/>
  <c r="R411" i="75" s="1"/>
  <c r="M411" i="75"/>
  <c r="N411" i="75" s="1"/>
  <c r="K411" i="75"/>
  <c r="O411" i="75" s="1"/>
  <c r="P411" i="75" s="1"/>
  <c r="Q410" i="75"/>
  <c r="R410" i="75" s="1"/>
  <c r="M410" i="75"/>
  <c r="N410" i="75" s="1"/>
  <c r="K410" i="75"/>
  <c r="O410" i="75" s="1"/>
  <c r="P410" i="75" s="1"/>
  <c r="Q409" i="75"/>
  <c r="R409" i="75" s="1"/>
  <c r="M409" i="75"/>
  <c r="N409" i="75" s="1"/>
  <c r="K409" i="75"/>
  <c r="O409" i="75" s="1"/>
  <c r="P409" i="75" s="1"/>
  <c r="R268" i="75"/>
  <c r="N268" i="75"/>
  <c r="P268" i="75"/>
  <c r="K267" i="75"/>
  <c r="Q266" i="75"/>
  <c r="R266" i="75" s="1"/>
  <c r="M266" i="75"/>
  <c r="N266" i="75" s="1"/>
  <c r="K266" i="75"/>
  <c r="O266" i="75" s="1"/>
  <c r="P266" i="75" s="1"/>
  <c r="Q265" i="75"/>
  <c r="R265" i="75" s="1"/>
  <c r="M265" i="75"/>
  <c r="N265" i="75" s="1"/>
  <c r="K265" i="75"/>
  <c r="O265" i="75" s="1"/>
  <c r="P265" i="75" s="1"/>
  <c r="Q241" i="75"/>
  <c r="R241" i="75" s="1"/>
  <c r="M241" i="75"/>
  <c r="N241" i="75" s="1"/>
  <c r="K241" i="75"/>
  <c r="O241" i="75" s="1"/>
  <c r="P241" i="75" s="1"/>
  <c r="K240" i="75"/>
  <c r="K239" i="75"/>
  <c r="Q238" i="75"/>
  <c r="R238" i="75" s="1"/>
  <c r="M238" i="75"/>
  <c r="N238" i="75" s="1"/>
  <c r="K238" i="75"/>
  <c r="O238" i="75" s="1"/>
  <c r="P238" i="75" s="1"/>
  <c r="K237" i="75"/>
  <c r="Q236" i="75"/>
  <c r="R236" i="75" s="1"/>
  <c r="M236" i="75"/>
  <c r="N236" i="75" s="1"/>
  <c r="K236" i="75"/>
  <c r="O236" i="75" s="1"/>
  <c r="P236" i="75" s="1"/>
  <c r="Q196" i="75"/>
  <c r="R196" i="75" s="1"/>
  <c r="M196" i="75"/>
  <c r="N196" i="75" s="1"/>
  <c r="K196" i="75"/>
  <c r="O196" i="75" s="1"/>
  <c r="P196" i="75" s="1"/>
  <c r="Q195" i="75"/>
  <c r="R195" i="75" s="1"/>
  <c r="M195" i="75"/>
  <c r="N195" i="75" s="1"/>
  <c r="K195" i="75"/>
  <c r="O195" i="75" s="1"/>
  <c r="P195" i="75" s="1"/>
  <c r="K194" i="75"/>
  <c r="Q193" i="75"/>
  <c r="R193" i="75" s="1"/>
  <c r="M193" i="75"/>
  <c r="N193" i="75" s="1"/>
  <c r="K193" i="75"/>
  <c r="O193" i="75" s="1"/>
  <c r="P193" i="75" s="1"/>
  <c r="Q164" i="75"/>
  <c r="R164" i="75" s="1"/>
  <c r="M164" i="75"/>
  <c r="N164" i="75" s="1"/>
  <c r="K164" i="75"/>
  <c r="O164" i="75" s="1"/>
  <c r="P164" i="75" s="1"/>
  <c r="Q163" i="75"/>
  <c r="R163" i="75" s="1"/>
  <c r="M163" i="75"/>
  <c r="N163" i="75" s="1"/>
  <c r="K163" i="75"/>
  <c r="O163" i="75" s="1"/>
  <c r="P163" i="75" s="1"/>
  <c r="Q162" i="75"/>
  <c r="R162" i="75" s="1"/>
  <c r="M162" i="75"/>
  <c r="N162" i="75" s="1"/>
  <c r="K162" i="75"/>
  <c r="O162" i="75" s="1"/>
  <c r="P162" i="75" s="1"/>
  <c r="Q127" i="75"/>
  <c r="R127" i="75" s="1"/>
  <c r="M127" i="75"/>
  <c r="N127" i="75" s="1"/>
  <c r="K127" i="75"/>
  <c r="O127" i="75" s="1"/>
  <c r="P127" i="75" s="1"/>
  <c r="Q126" i="75"/>
  <c r="R126" i="75" s="1"/>
  <c r="M126" i="75"/>
  <c r="N126" i="75" s="1"/>
  <c r="K126" i="75"/>
  <c r="O126" i="75" s="1"/>
  <c r="P126" i="75" s="1"/>
  <c r="Q125" i="75"/>
  <c r="R125" i="75" s="1"/>
  <c r="M125" i="75"/>
  <c r="N125" i="75" s="1"/>
  <c r="K125" i="75"/>
  <c r="O125" i="75" s="1"/>
  <c r="P125" i="75" s="1"/>
  <c r="R89" i="75"/>
  <c r="N89" i="75"/>
  <c r="K89" i="75"/>
  <c r="K88" i="75"/>
  <c r="Q87" i="75"/>
  <c r="R87" i="75" s="1"/>
  <c r="M87" i="75"/>
  <c r="N87" i="75" s="1"/>
  <c r="K87" i="75"/>
  <c r="O87" i="75" s="1"/>
  <c r="P87" i="75" s="1"/>
  <c r="Q86" i="75"/>
  <c r="R86" i="75" s="1"/>
  <c r="M86" i="75"/>
  <c r="N86" i="75" s="1"/>
  <c r="K86" i="75"/>
  <c r="O86" i="75" s="1"/>
  <c r="P86" i="75" s="1"/>
  <c r="Q85" i="75"/>
  <c r="R85" i="75" s="1"/>
  <c r="M85" i="75"/>
  <c r="N85" i="75" s="1"/>
  <c r="K85" i="75"/>
  <c r="O85" i="75" s="1"/>
  <c r="P85" i="75" s="1"/>
  <c r="K10" i="75"/>
  <c r="Q9" i="75"/>
  <c r="R9" i="75" s="1"/>
  <c r="M9" i="75"/>
  <c r="N9" i="75" s="1"/>
  <c r="K9" i="75"/>
  <c r="O9" i="75" s="1"/>
  <c r="P9" i="75" s="1"/>
  <c r="K8" i="75"/>
  <c r="Q7" i="75"/>
  <c r="R7" i="75" s="1"/>
  <c r="M7" i="75"/>
  <c r="N7" i="75" s="1"/>
  <c r="K7" i="75"/>
  <c r="O7" i="75" s="1"/>
  <c r="P7" i="75" s="1"/>
  <c r="K6" i="75"/>
  <c r="Q5" i="75"/>
  <c r="R5" i="75" s="1"/>
  <c r="M5" i="75"/>
  <c r="N5" i="75" s="1"/>
  <c r="K5" i="75"/>
  <c r="O5" i="75" s="1"/>
  <c r="P5" i="75" s="1"/>
  <c r="G137" i="52"/>
  <c r="N934" i="56"/>
  <c r="M934" i="56"/>
  <c r="O934" i="56" s="1"/>
  <c r="O198" i="55"/>
  <c r="K198" i="55"/>
  <c r="P198" i="55"/>
  <c r="L198" i="55"/>
  <c r="I235" i="55"/>
  <c r="I216" i="55"/>
  <c r="I204" i="55"/>
  <c r="I199" i="55"/>
  <c r="I196" i="55"/>
  <c r="I180" i="55"/>
  <c r="I168" i="55"/>
  <c r="I163" i="55"/>
  <c r="I160" i="55"/>
  <c r="I144" i="55"/>
  <c r="I132" i="55"/>
  <c r="I127" i="55"/>
  <c r="I124" i="55"/>
  <c r="I108" i="55"/>
  <c r="I96" i="55"/>
  <c r="I91" i="55"/>
  <c r="I88" i="55"/>
  <c r="I69" i="55"/>
  <c r="I57" i="55"/>
  <c r="I52" i="55"/>
  <c r="M198" i="55" s="1"/>
  <c r="N198" i="55" s="1"/>
  <c r="I311" i="55"/>
  <c r="I293" i="55"/>
  <c r="I281" i="55"/>
  <c r="I276" i="55"/>
  <c r="I273" i="55"/>
  <c r="I255" i="55"/>
  <c r="I243" i="55"/>
  <c r="I238" i="55"/>
  <c r="G43" i="52"/>
  <c r="G41" i="52"/>
  <c r="G40" i="52"/>
  <c r="G39" i="52"/>
  <c r="G38" i="52"/>
  <c r="G37" i="52"/>
  <c r="G35" i="52"/>
  <c r="N2318" i="74"/>
  <c r="L2318" i="74"/>
  <c r="J2362" i="74"/>
  <c r="J2357" i="74"/>
  <c r="J2354" i="74"/>
  <c r="J2349" i="74"/>
  <c r="J2346" i="74"/>
  <c r="J2341" i="74"/>
  <c r="J2338" i="74"/>
  <c r="J2333" i="74"/>
  <c r="J2330" i="74"/>
  <c r="J2325" i="74"/>
  <c r="J2375" i="74"/>
  <c r="J2369" i="74"/>
  <c r="J2368" i="74"/>
  <c r="G31" i="52"/>
  <c r="G30" i="52"/>
  <c r="G29" i="52"/>
  <c r="G28" i="52"/>
  <c r="G27" i="52"/>
  <c r="G26" i="52"/>
  <c r="N1839" i="74"/>
  <c r="L1839" i="74"/>
  <c r="K1826" i="74"/>
  <c r="J1936" i="74"/>
  <c r="J1934" i="74"/>
  <c r="J1928" i="74"/>
  <c r="J1927" i="74"/>
  <c r="J1924" i="74"/>
  <c r="J1921" i="74"/>
  <c r="J1919" i="74"/>
  <c r="J1913" i="74"/>
  <c r="J1910" i="74"/>
  <c r="J1908" i="74"/>
  <c r="J1905" i="74"/>
  <c r="J1899" i="74"/>
  <c r="J1896" i="74"/>
  <c r="J1894" i="74"/>
  <c r="J1891" i="74"/>
  <c r="J1890" i="74"/>
  <c r="J1884" i="74"/>
  <c r="J1881" i="74"/>
  <c r="J1879" i="74"/>
  <c r="J1878" i="74"/>
  <c r="J1875" i="74"/>
  <c r="J1869" i="74"/>
  <c r="J1866" i="74"/>
  <c r="J1862" i="74"/>
  <c r="J1859" i="74"/>
  <c r="J1853" i="74"/>
  <c r="J1850" i="74"/>
  <c r="J1966" i="74"/>
  <c r="J1963" i="74"/>
  <c r="J1957" i="74"/>
  <c r="J1954" i="74"/>
  <c r="J1951" i="74"/>
  <c r="J1948" i="74"/>
  <c r="J1942" i="74"/>
  <c r="J1939" i="74"/>
  <c r="G25" i="52"/>
  <c r="G24" i="52"/>
  <c r="G23" i="52"/>
  <c r="N1562" i="74"/>
  <c r="L1562" i="74"/>
  <c r="J1644" i="74"/>
  <c r="J1638" i="74"/>
  <c r="J1635" i="74"/>
  <c r="J1633" i="74"/>
  <c r="J1626" i="74"/>
  <c r="J1623" i="74"/>
  <c r="J1620" i="74"/>
  <c r="J1614" i="74"/>
  <c r="J1611" i="74"/>
  <c r="J1609" i="74"/>
  <c r="J1602" i="74"/>
  <c r="J1599" i="74"/>
  <c r="J1596" i="74"/>
  <c r="J1589" i="74"/>
  <c r="J1586" i="74"/>
  <c r="J1583" i="74"/>
  <c r="J1576" i="74"/>
  <c r="J1573" i="74"/>
  <c r="J1659" i="74"/>
  <c r="J1652" i="74"/>
  <c r="J1649" i="74"/>
  <c r="G22" i="52"/>
  <c r="N2622" i="74"/>
  <c r="L2622" i="74"/>
  <c r="J2675" i="74"/>
  <c r="J2668" i="74"/>
  <c r="J2665" i="74"/>
  <c r="J2664" i="74"/>
  <c r="J2658" i="74"/>
  <c r="J2656" i="74"/>
  <c r="J2649" i="74"/>
  <c r="J2647" i="74"/>
  <c r="J2640" i="74"/>
  <c r="J2638" i="74"/>
  <c r="J2631" i="74"/>
  <c r="J2686" i="74"/>
  <c r="J2679" i="74"/>
  <c r="J2620" i="74"/>
  <c r="G20" i="52"/>
  <c r="G19" i="52"/>
  <c r="G18" i="52"/>
  <c r="N1729" i="74"/>
  <c r="L1729" i="74"/>
  <c r="J1753" i="74"/>
  <c r="J1752" i="74"/>
  <c r="J1750" i="74"/>
  <c r="J1748" i="74"/>
  <c r="J1746" i="74"/>
  <c r="J1745" i="74"/>
  <c r="J1743" i="74"/>
  <c r="J1740" i="74"/>
  <c r="J1738" i="74"/>
  <c r="J1735" i="74"/>
  <c r="J1733" i="74"/>
  <c r="J1760" i="74"/>
  <c r="J1759" i="74"/>
  <c r="G17" i="52"/>
  <c r="G16" i="52"/>
  <c r="G15" i="52"/>
  <c r="N314" i="74"/>
  <c r="L314" i="74"/>
  <c r="J412" i="74"/>
  <c r="J409" i="74"/>
  <c r="J407" i="74"/>
  <c r="J399" i="74"/>
  <c r="J398" i="74"/>
  <c r="J392" i="74"/>
  <c r="J389" i="74"/>
  <c r="J387" i="74"/>
  <c r="J380" i="74"/>
  <c r="J374" i="74"/>
  <c r="J371" i="74"/>
  <c r="J369" i="74"/>
  <c r="J362" i="74"/>
  <c r="J356" i="74"/>
  <c r="J353" i="74"/>
  <c r="J351" i="74"/>
  <c r="J344" i="74"/>
  <c r="J338" i="74"/>
  <c r="J335" i="74"/>
  <c r="J486" i="74"/>
  <c r="J478" i="74"/>
  <c r="J477" i="74"/>
  <c r="J471" i="74"/>
  <c r="J468" i="74"/>
  <c r="J464" i="74"/>
  <c r="J456" i="74"/>
  <c r="J450" i="74"/>
  <c r="J447" i="74"/>
  <c r="G14" i="52"/>
  <c r="G13" i="52"/>
  <c r="G12" i="52"/>
  <c r="N104" i="74"/>
  <c r="L104" i="74"/>
  <c r="J175" i="74"/>
  <c r="J174" i="74"/>
  <c r="J166" i="74"/>
  <c r="J162" i="74"/>
  <c r="J161" i="74"/>
  <c r="J153" i="74"/>
  <c r="J151" i="74"/>
  <c r="J143" i="74"/>
  <c r="J142" i="74"/>
  <c r="J133" i="74"/>
  <c r="J131" i="74"/>
  <c r="J123" i="74"/>
  <c r="J121" i="74"/>
  <c r="J113" i="74"/>
  <c r="J187" i="74"/>
  <c r="J179" i="74"/>
  <c r="T196" i="74"/>
  <c r="T225" i="74"/>
  <c r="T1453" i="74"/>
  <c r="T1974" i="74"/>
  <c r="T4" i="74"/>
  <c r="T43" i="74"/>
  <c r="G10" i="52"/>
  <c r="G9" i="52"/>
  <c r="G8" i="52"/>
  <c r="G7" i="52"/>
  <c r="G6" i="52"/>
  <c r="J2617" i="74"/>
  <c r="M2613" i="74"/>
  <c r="N2613" i="74" s="1"/>
  <c r="K2613" i="74"/>
  <c r="L2613" i="74" s="1"/>
  <c r="J2613" i="74"/>
  <c r="O2613" i="74" s="1"/>
  <c r="P2613" i="74" s="1"/>
  <c r="J2610" i="74"/>
  <c r="M2606" i="74"/>
  <c r="N2606" i="74" s="1"/>
  <c r="K2606" i="74"/>
  <c r="L2606" i="74" s="1"/>
  <c r="J2606" i="74"/>
  <c r="O2606" i="74" s="1"/>
  <c r="P2606" i="74" s="1"/>
  <c r="J2604" i="74"/>
  <c r="J2603" i="74"/>
  <c r="M2598" i="74"/>
  <c r="N2598" i="74" s="1"/>
  <c r="K2598" i="74"/>
  <c r="L2598" i="74" s="1"/>
  <c r="J2598" i="74"/>
  <c r="O2598" i="74" s="1"/>
  <c r="P2598" i="74" s="1"/>
  <c r="J2596" i="74"/>
  <c r="J2595" i="74"/>
  <c r="M2589" i="74"/>
  <c r="N2589" i="74" s="1"/>
  <c r="K2589" i="74"/>
  <c r="L2589" i="74" s="1"/>
  <c r="J2589" i="74"/>
  <c r="O2589" i="74" s="1"/>
  <c r="P2589" i="74" s="1"/>
  <c r="J2587" i="74"/>
  <c r="J2586" i="74"/>
  <c r="M2582" i="74"/>
  <c r="N2582" i="74" s="1"/>
  <c r="K2582" i="74"/>
  <c r="L2582" i="74" s="1"/>
  <c r="J2582" i="74"/>
  <c r="O2582" i="74" s="1"/>
  <c r="P2582" i="74" s="1"/>
  <c r="J2580" i="74"/>
  <c r="J2577" i="74"/>
  <c r="M2576" i="74"/>
  <c r="N2576" i="74" s="1"/>
  <c r="K2576" i="74"/>
  <c r="L2576" i="74" s="1"/>
  <c r="J2576" i="74"/>
  <c r="O2576" i="74" s="1"/>
  <c r="P2576" i="74" s="1"/>
  <c r="J2573" i="74"/>
  <c r="M2572" i="74"/>
  <c r="N2572" i="74" s="1"/>
  <c r="K2572" i="74"/>
  <c r="L2572" i="74" s="1"/>
  <c r="J2572" i="74"/>
  <c r="O2572" i="74" s="1"/>
  <c r="P2572" i="74" s="1"/>
  <c r="J2570" i="74"/>
  <c r="J2569" i="74"/>
  <c r="M2568" i="74"/>
  <c r="N2568" i="74" s="1"/>
  <c r="K2568" i="74"/>
  <c r="L2568" i="74" s="1"/>
  <c r="Q2568" i="74" s="1"/>
  <c r="J2568" i="74"/>
  <c r="O2568" i="74" s="1"/>
  <c r="P2568" i="74" s="1"/>
  <c r="J2566" i="74"/>
  <c r="J2565" i="74"/>
  <c r="J2564" i="74"/>
  <c r="M2563" i="74"/>
  <c r="N2563" i="74" s="1"/>
  <c r="K2563" i="74"/>
  <c r="L2563" i="74" s="1"/>
  <c r="J2563" i="74"/>
  <c r="O2563" i="74" s="1"/>
  <c r="P2563" i="74" s="1"/>
  <c r="J2561" i="74"/>
  <c r="J2560" i="74"/>
  <c r="M2559" i="74"/>
  <c r="N2559" i="74" s="1"/>
  <c r="K2559" i="74"/>
  <c r="L2559" i="74" s="1"/>
  <c r="J2559" i="74"/>
  <c r="O2559" i="74" s="1"/>
  <c r="P2559" i="74" s="1"/>
  <c r="J2557" i="74"/>
  <c r="J2551" i="74"/>
  <c r="M2550" i="74"/>
  <c r="N2550" i="74" s="1"/>
  <c r="K2550" i="74"/>
  <c r="L2550" i="74" s="1"/>
  <c r="J2550" i="74"/>
  <c r="O2550" i="74" s="1"/>
  <c r="P2550" i="74" s="1"/>
  <c r="J2547" i="74"/>
  <c r="M2546" i="74"/>
  <c r="N2546" i="74" s="1"/>
  <c r="K2546" i="74"/>
  <c r="L2546" i="74" s="1"/>
  <c r="J2546" i="74"/>
  <c r="O2546" i="74" s="1"/>
  <c r="P2546" i="74" s="1"/>
  <c r="J2544" i="74"/>
  <c r="J2543" i="74"/>
  <c r="M2541" i="74"/>
  <c r="N2541" i="74" s="1"/>
  <c r="K2541" i="74"/>
  <c r="L2541" i="74" s="1"/>
  <c r="J2541" i="74"/>
  <c r="O2541" i="74" s="1"/>
  <c r="P2541" i="74" s="1"/>
  <c r="J2539" i="74"/>
  <c r="J2538" i="74"/>
  <c r="M2535" i="74"/>
  <c r="N2535" i="74" s="1"/>
  <c r="K2535" i="74"/>
  <c r="L2535" i="74" s="1"/>
  <c r="J2535" i="74"/>
  <c r="O2535" i="74" s="1"/>
  <c r="P2535" i="74" s="1"/>
  <c r="J2533" i="74"/>
  <c r="J2532" i="74"/>
  <c r="M2529" i="74"/>
  <c r="N2529" i="74" s="1"/>
  <c r="K2529" i="74"/>
  <c r="L2529" i="74" s="1"/>
  <c r="J2529" i="74"/>
  <c r="O2529" i="74" s="1"/>
  <c r="P2529" i="74" s="1"/>
  <c r="J2527" i="74"/>
  <c r="J2526" i="74"/>
  <c r="J2517" i="74"/>
  <c r="M2513" i="74"/>
  <c r="N2513" i="74" s="1"/>
  <c r="K2513" i="74"/>
  <c r="L2513" i="74" s="1"/>
  <c r="J2513" i="74"/>
  <c r="O2513" i="74" s="1"/>
  <c r="P2513" i="74" s="1"/>
  <c r="J2510" i="74"/>
  <c r="M2506" i="74"/>
  <c r="N2506" i="74" s="1"/>
  <c r="K2506" i="74"/>
  <c r="L2506" i="74" s="1"/>
  <c r="J2506" i="74"/>
  <c r="O2506" i="74" s="1"/>
  <c r="P2506" i="74" s="1"/>
  <c r="J2504" i="74"/>
  <c r="J2503" i="74"/>
  <c r="M2499" i="74"/>
  <c r="N2499" i="74" s="1"/>
  <c r="K2499" i="74"/>
  <c r="L2499" i="74" s="1"/>
  <c r="J2499" i="74"/>
  <c r="O2499" i="74" s="1"/>
  <c r="P2499" i="74" s="1"/>
  <c r="J2497" i="74"/>
  <c r="J2496" i="74"/>
  <c r="M2489" i="74"/>
  <c r="N2489" i="74" s="1"/>
  <c r="K2489" i="74"/>
  <c r="L2489" i="74" s="1"/>
  <c r="J2489" i="74"/>
  <c r="O2489" i="74" s="1"/>
  <c r="P2489" i="74" s="1"/>
  <c r="Q2482" i="74"/>
  <c r="Q2476" i="74"/>
  <c r="J2457" i="74"/>
  <c r="J2456" i="74"/>
  <c r="J2450" i="74"/>
  <c r="M2447" i="74"/>
  <c r="N2447" i="74" s="1"/>
  <c r="K2447" i="74"/>
  <c r="L2447" i="74" s="1"/>
  <c r="J2447" i="74"/>
  <c r="O2447" i="74" s="1"/>
  <c r="P2447" i="74" s="1"/>
  <c r="J2444" i="74"/>
  <c r="J2442" i="74"/>
  <c r="J2436" i="74"/>
  <c r="M2433" i="74"/>
  <c r="N2433" i="74" s="1"/>
  <c r="K2433" i="74"/>
  <c r="L2433" i="74" s="1"/>
  <c r="J2433" i="74"/>
  <c r="O2433" i="74" s="1"/>
  <c r="P2433" i="74" s="1"/>
  <c r="J2431" i="74"/>
  <c r="O2418" i="74"/>
  <c r="P2418" i="74" s="1"/>
  <c r="M2418" i="74"/>
  <c r="N2418" i="74" s="1"/>
  <c r="K2418" i="74"/>
  <c r="L2418" i="74" s="1"/>
  <c r="J2416" i="74"/>
  <c r="J2415" i="74"/>
  <c r="J2413" i="74"/>
  <c r="J2407" i="74"/>
  <c r="M2404" i="74"/>
  <c r="N2404" i="74" s="1"/>
  <c r="K2404" i="74"/>
  <c r="L2404" i="74" s="1"/>
  <c r="J2404" i="74"/>
  <c r="O2404" i="74" s="1"/>
  <c r="P2404" i="74" s="1"/>
  <c r="Q2393" i="74"/>
  <c r="Q2381" i="74"/>
  <c r="J2315" i="74"/>
  <c r="M2310" i="74"/>
  <c r="N2310" i="74" s="1"/>
  <c r="K2310" i="74"/>
  <c r="L2310" i="74" s="1"/>
  <c r="J2310" i="74"/>
  <c r="O2310" i="74" s="1"/>
  <c r="P2310" i="74" s="1"/>
  <c r="J2307" i="74"/>
  <c r="M2301" i="74"/>
  <c r="N2301" i="74" s="1"/>
  <c r="K2301" i="74"/>
  <c r="L2301" i="74" s="1"/>
  <c r="J2301" i="74"/>
  <c r="O2301" i="74" s="1"/>
  <c r="P2301" i="74" s="1"/>
  <c r="J2299" i="74"/>
  <c r="O2292" i="74"/>
  <c r="P2292" i="74" s="1"/>
  <c r="M2292" i="74"/>
  <c r="N2292" i="74" s="1"/>
  <c r="K2292" i="74"/>
  <c r="L2292" i="74" s="1"/>
  <c r="J2290" i="74"/>
  <c r="J2288" i="74"/>
  <c r="M2283" i="74"/>
  <c r="N2283" i="74" s="1"/>
  <c r="K2283" i="74"/>
  <c r="L2283" i="74" s="1"/>
  <c r="J2283" i="74"/>
  <c r="O2283" i="74" s="1"/>
  <c r="P2283" i="74" s="1"/>
  <c r="Q2274" i="74"/>
  <c r="Q2267" i="74"/>
  <c r="J2249" i="74"/>
  <c r="J2248" i="74"/>
  <c r="J2242" i="74"/>
  <c r="M2239" i="74"/>
  <c r="N2239" i="74" s="1"/>
  <c r="K2239" i="74"/>
  <c r="L2239" i="74" s="1"/>
  <c r="J2239" i="74"/>
  <c r="O2239" i="74" s="1"/>
  <c r="P2239" i="74" s="1"/>
  <c r="J2236" i="74"/>
  <c r="J2235" i="74"/>
  <c r="J2229" i="74"/>
  <c r="M2226" i="74"/>
  <c r="N2226" i="74" s="1"/>
  <c r="K2226" i="74"/>
  <c r="L2226" i="74" s="1"/>
  <c r="J2226" i="74"/>
  <c r="O2226" i="74" s="1"/>
  <c r="P2226" i="74" s="1"/>
  <c r="J2224" i="74"/>
  <c r="O2213" i="74"/>
  <c r="P2213" i="74" s="1"/>
  <c r="M2213" i="74"/>
  <c r="N2213" i="74" s="1"/>
  <c r="K2213" i="74"/>
  <c r="L2213" i="74" s="1"/>
  <c r="J2211" i="74"/>
  <c r="J2210" i="74"/>
  <c r="J2209" i="74"/>
  <c r="J2203" i="74"/>
  <c r="M2200" i="74"/>
  <c r="N2200" i="74" s="1"/>
  <c r="K2200" i="74"/>
  <c r="L2200" i="74" s="1"/>
  <c r="J2200" i="74"/>
  <c r="O2200" i="74" s="1"/>
  <c r="P2200" i="74" s="1"/>
  <c r="Q2189" i="74"/>
  <c r="Q2177" i="74"/>
  <c r="J2165" i="74"/>
  <c r="M2161" i="74"/>
  <c r="N2161" i="74" s="1"/>
  <c r="K2161" i="74"/>
  <c r="L2161" i="74" s="1"/>
  <c r="J2161" i="74"/>
  <c r="O2161" i="74" s="1"/>
  <c r="P2161" i="74" s="1"/>
  <c r="J2158" i="74"/>
  <c r="M2154" i="74"/>
  <c r="N2154" i="74" s="1"/>
  <c r="K2154" i="74"/>
  <c r="L2154" i="74" s="1"/>
  <c r="J2154" i="74"/>
  <c r="O2154" i="74" s="1"/>
  <c r="P2154" i="74" s="1"/>
  <c r="J2152" i="74"/>
  <c r="J2151" i="74"/>
  <c r="M2146" i="74"/>
  <c r="N2146" i="74" s="1"/>
  <c r="K2146" i="74"/>
  <c r="L2146" i="74" s="1"/>
  <c r="J2146" i="74"/>
  <c r="O2146" i="74" s="1"/>
  <c r="P2146" i="74" s="1"/>
  <c r="J2144" i="74"/>
  <c r="J2143" i="74"/>
  <c r="M2138" i="74"/>
  <c r="N2138" i="74" s="1"/>
  <c r="K2138" i="74"/>
  <c r="L2138" i="74" s="1"/>
  <c r="J2138" i="74"/>
  <c r="O2138" i="74" s="1"/>
  <c r="P2138" i="74" s="1"/>
  <c r="Q2131" i="74"/>
  <c r="Q2124" i="74"/>
  <c r="J2103" i="74"/>
  <c r="M2095" i="74"/>
  <c r="N2095" i="74" s="1"/>
  <c r="K2095" i="74"/>
  <c r="L2095" i="74" s="1"/>
  <c r="J2095" i="74"/>
  <c r="O2095" i="74" s="1"/>
  <c r="P2095" i="74" s="1"/>
  <c r="J2092" i="74"/>
  <c r="J2085" i="74"/>
  <c r="O2084" i="74"/>
  <c r="P2084" i="74" s="1"/>
  <c r="M2084" i="74"/>
  <c r="N2084" i="74" s="1"/>
  <c r="K2084" i="74"/>
  <c r="L2084" i="74" s="1"/>
  <c r="Q2084" i="74" s="1"/>
  <c r="J2082" i="74"/>
  <c r="J2081" i="74"/>
  <c r="M2073" i="74"/>
  <c r="N2073" i="74" s="1"/>
  <c r="K2073" i="74"/>
  <c r="L2073" i="74" s="1"/>
  <c r="J2073" i="74"/>
  <c r="O2073" i="74" s="1"/>
  <c r="P2073" i="74" s="1"/>
  <c r="J2071" i="74"/>
  <c r="J2069" i="74"/>
  <c r="J2065" i="74"/>
  <c r="M2062" i="74"/>
  <c r="N2062" i="74" s="1"/>
  <c r="K2062" i="74"/>
  <c r="L2062" i="74" s="1"/>
  <c r="J2062" i="74"/>
  <c r="O2062" i="74" s="1"/>
  <c r="P2062" i="74" s="1"/>
  <c r="Q2051" i="74"/>
  <c r="Q2040" i="74"/>
  <c r="J2030" i="74"/>
  <c r="M2028" i="74"/>
  <c r="N2028" i="74" s="1"/>
  <c r="K2028" i="74"/>
  <c r="L2028" i="74" s="1"/>
  <c r="J2028" i="74"/>
  <c r="O2028" i="74" s="1"/>
  <c r="P2028" i="74" s="1"/>
  <c r="J2025" i="74"/>
  <c r="M2023" i="74"/>
  <c r="N2023" i="74" s="1"/>
  <c r="K2023" i="74"/>
  <c r="L2023" i="74" s="1"/>
  <c r="J2023" i="74"/>
  <c r="O2023" i="74" s="1"/>
  <c r="P2023" i="74" s="1"/>
  <c r="J2021" i="74"/>
  <c r="J2020" i="74"/>
  <c r="M2018" i="74"/>
  <c r="N2018" i="74" s="1"/>
  <c r="K2018" i="74"/>
  <c r="L2018" i="74" s="1"/>
  <c r="J2018" i="74"/>
  <c r="O2018" i="74" s="1"/>
  <c r="P2018" i="74" s="1"/>
  <c r="J2016" i="74"/>
  <c r="J2014" i="74"/>
  <c r="M2013" i="74"/>
  <c r="N2013" i="74" s="1"/>
  <c r="K2013" i="74"/>
  <c r="L2013" i="74" s="1"/>
  <c r="J2013" i="74"/>
  <c r="O2013" i="74" s="1"/>
  <c r="P2013" i="74" s="1"/>
  <c r="Q2008" i="74"/>
  <c r="Q2003" i="74"/>
  <c r="J1994" i="74"/>
  <c r="M1993" i="74"/>
  <c r="N1993" i="74" s="1"/>
  <c r="K1993" i="74"/>
  <c r="L1993" i="74" s="1"/>
  <c r="J1993" i="74"/>
  <c r="O1993" i="74" s="1"/>
  <c r="P1993" i="74" s="1"/>
  <c r="J1989" i="74"/>
  <c r="M1988" i="74"/>
  <c r="N1988" i="74" s="1"/>
  <c r="K1988" i="74"/>
  <c r="L1988" i="74" s="1"/>
  <c r="J1988" i="74"/>
  <c r="O1988" i="74" s="1"/>
  <c r="P1988" i="74" s="1"/>
  <c r="J1986" i="74"/>
  <c r="J1985" i="74"/>
  <c r="M1984" i="74"/>
  <c r="N1984" i="74" s="1"/>
  <c r="K1984" i="74"/>
  <c r="L1984" i="74" s="1"/>
  <c r="J1984" i="74"/>
  <c r="O1984" i="74" s="1"/>
  <c r="P1984" i="74" s="1"/>
  <c r="J1982" i="74"/>
  <c r="J1981" i="74"/>
  <c r="M1980" i="74"/>
  <c r="N1980" i="74" s="1"/>
  <c r="K1980" i="74"/>
  <c r="L1980" i="74" s="1"/>
  <c r="J1980" i="74"/>
  <c r="O1980" i="74" s="1"/>
  <c r="P1980" i="74" s="1"/>
  <c r="L1977" i="74"/>
  <c r="Q1977" i="74" s="1"/>
  <c r="L1974" i="74"/>
  <c r="Q1974" i="74" s="1"/>
  <c r="J1836" i="74"/>
  <c r="J1835" i="74"/>
  <c r="J1829" i="74"/>
  <c r="M1826" i="74"/>
  <c r="N1826" i="74" s="1"/>
  <c r="L1826" i="74"/>
  <c r="J1826" i="74"/>
  <c r="O1826" i="74" s="1"/>
  <c r="P1826" i="74" s="1"/>
  <c r="J1823" i="74"/>
  <c r="J1822" i="74"/>
  <c r="J1816" i="74"/>
  <c r="M1813" i="74"/>
  <c r="N1813" i="74" s="1"/>
  <c r="K1813" i="74"/>
  <c r="L1813" i="74" s="1"/>
  <c r="J1813" i="74"/>
  <c r="O1813" i="74" s="1"/>
  <c r="P1813" i="74" s="1"/>
  <c r="J1811" i="74"/>
  <c r="J1810" i="74"/>
  <c r="J1809" i="74"/>
  <c r="J1803" i="74"/>
  <c r="M1800" i="74"/>
  <c r="N1800" i="74" s="1"/>
  <c r="K1800" i="74"/>
  <c r="L1800" i="74" s="1"/>
  <c r="J1800" i="74"/>
  <c r="O1800" i="74" s="1"/>
  <c r="P1800" i="74" s="1"/>
  <c r="J1798" i="74"/>
  <c r="J1797" i="74"/>
  <c r="J1796" i="74"/>
  <c r="J1790" i="74"/>
  <c r="M1787" i="74"/>
  <c r="N1787" i="74" s="1"/>
  <c r="K1787" i="74"/>
  <c r="L1787" i="74" s="1"/>
  <c r="J1787" i="74"/>
  <c r="O1787" i="74" s="1"/>
  <c r="P1787" i="74" s="1"/>
  <c r="Q1776" i="74"/>
  <c r="Q1766" i="74"/>
  <c r="J1726" i="74"/>
  <c r="M1722" i="74"/>
  <c r="N1722" i="74" s="1"/>
  <c r="K1722" i="74"/>
  <c r="L1722" i="74" s="1"/>
  <c r="J1722" i="74"/>
  <c r="O1722" i="74" s="1"/>
  <c r="P1722" i="74" s="1"/>
  <c r="J1719" i="74"/>
  <c r="M1718" i="74"/>
  <c r="N1718" i="74" s="1"/>
  <c r="K1718" i="74"/>
  <c r="L1718" i="74" s="1"/>
  <c r="J1718" i="74"/>
  <c r="O1718" i="74" s="1"/>
  <c r="P1718" i="74" s="1"/>
  <c r="J1716" i="74"/>
  <c r="J1715" i="74"/>
  <c r="M1711" i="74"/>
  <c r="N1711" i="74" s="1"/>
  <c r="K1711" i="74"/>
  <c r="L1711" i="74" s="1"/>
  <c r="J1711" i="74"/>
  <c r="O1711" i="74" s="1"/>
  <c r="P1711" i="74" s="1"/>
  <c r="J1709" i="74"/>
  <c r="J1707" i="74"/>
  <c r="M1704" i="74"/>
  <c r="N1704" i="74" s="1"/>
  <c r="K1704" i="74"/>
  <c r="L1704" i="74" s="1"/>
  <c r="J1704" i="74"/>
  <c r="O1704" i="74" s="1"/>
  <c r="P1704" i="74" s="1"/>
  <c r="Q1697" i="74"/>
  <c r="Q1691" i="74"/>
  <c r="M1682" i="74"/>
  <c r="N1682" i="74" s="1"/>
  <c r="K1682" i="74"/>
  <c r="L1682" i="74" s="1"/>
  <c r="O1682" i="74"/>
  <c r="P1682" i="74" s="1"/>
  <c r="J1679" i="74"/>
  <c r="M1678" i="74"/>
  <c r="N1678" i="74" s="1"/>
  <c r="K1678" i="74"/>
  <c r="L1678" i="74" s="1"/>
  <c r="J1678" i="74"/>
  <c r="O1678" i="74" s="1"/>
  <c r="P1678" i="74" s="1"/>
  <c r="J1676" i="74"/>
  <c r="J1675" i="74"/>
  <c r="M1674" i="74"/>
  <c r="N1674" i="74" s="1"/>
  <c r="K1674" i="74"/>
  <c r="L1674" i="74" s="1"/>
  <c r="J1674" i="74"/>
  <c r="O1674" i="74" s="1"/>
  <c r="P1674" i="74" s="1"/>
  <c r="J1672" i="74"/>
  <c r="J1671" i="74"/>
  <c r="M1669" i="74"/>
  <c r="N1669" i="74" s="1"/>
  <c r="K1669" i="74"/>
  <c r="L1669" i="74" s="1"/>
  <c r="J1669" i="74"/>
  <c r="O1669" i="74" s="1"/>
  <c r="P1669" i="74" s="1"/>
  <c r="Q1665" i="74"/>
  <c r="J1559" i="74"/>
  <c r="J1558" i="74"/>
  <c r="J1552" i="74"/>
  <c r="M1549" i="74"/>
  <c r="N1549" i="74" s="1"/>
  <c r="K1549" i="74"/>
  <c r="L1549" i="74" s="1"/>
  <c r="J1549" i="74"/>
  <c r="O1549" i="74" s="1"/>
  <c r="P1549" i="74" s="1"/>
  <c r="J1546" i="74"/>
  <c r="J1545" i="74"/>
  <c r="J1544" i="74"/>
  <c r="J1538" i="74"/>
  <c r="O1536" i="74"/>
  <c r="P1536" i="74" s="1"/>
  <c r="M1536" i="74"/>
  <c r="N1536" i="74" s="1"/>
  <c r="K1536" i="74"/>
  <c r="L1536" i="74" s="1"/>
  <c r="Q1536" i="74" s="1"/>
  <c r="J1534" i="74"/>
  <c r="J1533" i="74"/>
  <c r="J1532" i="74"/>
  <c r="J1526" i="74"/>
  <c r="M1523" i="74"/>
  <c r="N1523" i="74" s="1"/>
  <c r="K1523" i="74"/>
  <c r="L1523" i="74" s="1"/>
  <c r="J1523" i="74"/>
  <c r="O1523" i="74" s="1"/>
  <c r="P1523" i="74" s="1"/>
  <c r="J1521" i="74"/>
  <c r="J1520" i="74"/>
  <c r="J1519" i="74"/>
  <c r="J1513" i="74"/>
  <c r="M1510" i="74"/>
  <c r="N1510" i="74" s="1"/>
  <c r="K1510" i="74"/>
  <c r="L1510" i="74" s="1"/>
  <c r="J1510" i="74"/>
  <c r="O1510" i="74" s="1"/>
  <c r="P1510" i="74" s="1"/>
  <c r="Q1498" i="74"/>
  <c r="Q1486" i="74"/>
  <c r="J1480" i="74"/>
  <c r="M1479" i="74"/>
  <c r="N1479" i="74" s="1"/>
  <c r="K1479" i="74"/>
  <c r="L1479" i="74" s="1"/>
  <c r="J1479" i="74"/>
  <c r="O1479" i="74" s="1"/>
  <c r="P1479" i="74" s="1"/>
  <c r="J1476" i="74"/>
  <c r="M1475" i="74"/>
  <c r="N1475" i="74" s="1"/>
  <c r="K1475" i="74"/>
  <c r="L1475" i="74" s="1"/>
  <c r="J1475" i="74"/>
  <c r="O1475" i="74" s="1"/>
  <c r="P1475" i="74" s="1"/>
  <c r="J1470" i="74"/>
  <c r="O1470" i="74" s="1"/>
  <c r="P1470" i="74" s="1"/>
  <c r="J1467" i="74"/>
  <c r="M1466" i="74"/>
  <c r="N1466" i="74" s="1"/>
  <c r="K1466" i="74"/>
  <c r="L1466" i="74" s="1"/>
  <c r="J1466" i="74"/>
  <c r="O1466" i="74" s="1"/>
  <c r="P1466" i="74" s="1"/>
  <c r="J1464" i="74"/>
  <c r="J1463" i="74"/>
  <c r="M1461" i="74"/>
  <c r="N1461" i="74" s="1"/>
  <c r="K1461" i="74"/>
  <c r="L1461" i="74" s="1"/>
  <c r="J1461" i="74"/>
  <c r="O1461" i="74" s="1"/>
  <c r="P1461" i="74" s="1"/>
  <c r="L1457" i="74"/>
  <c r="Q1457" i="74" s="1"/>
  <c r="L1453" i="74"/>
  <c r="Q1453" i="74" s="1"/>
  <c r="J1440" i="74"/>
  <c r="M1439" i="74"/>
  <c r="N1439" i="74" s="1"/>
  <c r="K1439" i="74"/>
  <c r="L1439" i="74" s="1"/>
  <c r="J1439" i="74"/>
  <c r="O1439" i="74" s="1"/>
  <c r="P1439" i="74" s="1"/>
  <c r="J1436" i="74"/>
  <c r="J1435" i="74"/>
  <c r="O1434" i="74"/>
  <c r="P1434" i="74" s="1"/>
  <c r="M1434" i="74"/>
  <c r="N1434" i="74" s="1"/>
  <c r="K1434" i="74"/>
  <c r="L1434" i="74" s="1"/>
  <c r="Q1434" i="74" s="1"/>
  <c r="J1432" i="74"/>
  <c r="J1431" i="74"/>
  <c r="M1430" i="74"/>
  <c r="N1430" i="74" s="1"/>
  <c r="K1430" i="74"/>
  <c r="L1430" i="74" s="1"/>
  <c r="J1430" i="74"/>
  <c r="O1430" i="74" s="1"/>
  <c r="P1430" i="74" s="1"/>
  <c r="J1428" i="74"/>
  <c r="J1427" i="74"/>
  <c r="M1426" i="74"/>
  <c r="N1426" i="74" s="1"/>
  <c r="K1426" i="74"/>
  <c r="L1426" i="74" s="1"/>
  <c r="J1426" i="74"/>
  <c r="O1426" i="74" s="1"/>
  <c r="P1426" i="74" s="1"/>
  <c r="L1423" i="74"/>
  <c r="Q1423" i="74" s="1"/>
  <c r="L1420" i="74"/>
  <c r="Q1420" i="74" s="1"/>
  <c r="J1413" i="74"/>
  <c r="M1412" i="74"/>
  <c r="N1412" i="74" s="1"/>
  <c r="K1412" i="74"/>
  <c r="L1412" i="74" s="1"/>
  <c r="J1412" i="74"/>
  <c r="O1412" i="74" s="1"/>
  <c r="P1412" i="74" s="1"/>
  <c r="J1409" i="74"/>
  <c r="M1408" i="74"/>
  <c r="N1408" i="74" s="1"/>
  <c r="K1408" i="74"/>
  <c r="L1408" i="74" s="1"/>
  <c r="J1408" i="74"/>
  <c r="O1408" i="74" s="1"/>
  <c r="P1408" i="74" s="1"/>
  <c r="J1406" i="74"/>
  <c r="J1405" i="74"/>
  <c r="M1403" i="74"/>
  <c r="N1403" i="74" s="1"/>
  <c r="K1403" i="74"/>
  <c r="L1403" i="74" s="1"/>
  <c r="J1403" i="74"/>
  <c r="O1403" i="74" s="1"/>
  <c r="P1403" i="74" s="1"/>
  <c r="J1401" i="74"/>
  <c r="J1399" i="74"/>
  <c r="M1398" i="74"/>
  <c r="N1398" i="74" s="1"/>
  <c r="K1398" i="74"/>
  <c r="L1398" i="74" s="1"/>
  <c r="J1398" i="74"/>
  <c r="O1398" i="74" s="1"/>
  <c r="P1398" i="74" s="1"/>
  <c r="L1395" i="74"/>
  <c r="Q1395" i="74" s="1"/>
  <c r="L1392" i="74"/>
  <c r="Q1392" i="74" s="1"/>
  <c r="J1379" i="74"/>
  <c r="J1378" i="74"/>
  <c r="O1375" i="74"/>
  <c r="P1375" i="74" s="1"/>
  <c r="M1375" i="74"/>
  <c r="N1375" i="74" s="1"/>
  <c r="K1375" i="74"/>
  <c r="L1375" i="74" s="1"/>
  <c r="Q1375" i="74" s="1"/>
  <c r="J1373" i="74"/>
  <c r="J1371" i="74"/>
  <c r="M1367" i="74"/>
  <c r="N1367" i="74" s="1"/>
  <c r="K1367" i="74"/>
  <c r="L1367" i="74" s="1"/>
  <c r="J1367" i="74"/>
  <c r="O1367" i="74" s="1"/>
  <c r="P1367" i="74" s="1"/>
  <c r="J1365" i="74"/>
  <c r="J1362" i="74"/>
  <c r="M1358" i="74"/>
  <c r="N1358" i="74" s="1"/>
  <c r="K1358" i="74"/>
  <c r="L1358" i="74" s="1"/>
  <c r="J1358" i="74"/>
  <c r="O1358" i="74" s="1"/>
  <c r="P1358" i="74" s="1"/>
  <c r="Q1351" i="74"/>
  <c r="J1338" i="74"/>
  <c r="M1335" i="74"/>
  <c r="N1335" i="74" s="1"/>
  <c r="K1335" i="74"/>
  <c r="L1335" i="74" s="1"/>
  <c r="J1335" i="74"/>
  <c r="O1335" i="74" s="1"/>
  <c r="P1335" i="74" s="1"/>
  <c r="J1332" i="74"/>
  <c r="M1329" i="74"/>
  <c r="N1329" i="74" s="1"/>
  <c r="K1329" i="74"/>
  <c r="L1329" i="74" s="1"/>
  <c r="J1329" i="74"/>
  <c r="O1329" i="74" s="1"/>
  <c r="P1329" i="74" s="1"/>
  <c r="J1327" i="74"/>
  <c r="J1326" i="74"/>
  <c r="M1322" i="74"/>
  <c r="N1322" i="74" s="1"/>
  <c r="K1322" i="74"/>
  <c r="L1322" i="74" s="1"/>
  <c r="J1322" i="74"/>
  <c r="O1322" i="74" s="1"/>
  <c r="P1322" i="74" s="1"/>
  <c r="J1320" i="74"/>
  <c r="J1318" i="74"/>
  <c r="M1314" i="74"/>
  <c r="N1314" i="74" s="1"/>
  <c r="K1314" i="74"/>
  <c r="L1314" i="74" s="1"/>
  <c r="J1314" i="74"/>
  <c r="O1314" i="74" s="1"/>
  <c r="P1314" i="74" s="1"/>
  <c r="Q1307" i="74"/>
  <c r="Q1301" i="74"/>
  <c r="J1288" i="74"/>
  <c r="M1283" i="74"/>
  <c r="N1283" i="74" s="1"/>
  <c r="K1283" i="74"/>
  <c r="L1283" i="74" s="1"/>
  <c r="J1283" i="74"/>
  <c r="O1283" i="74" s="1"/>
  <c r="P1283" i="74" s="1"/>
  <c r="J1279" i="74"/>
  <c r="M1274" i="74"/>
  <c r="N1274" i="74" s="1"/>
  <c r="K1274" i="74"/>
  <c r="L1274" i="74" s="1"/>
  <c r="J1274" i="74"/>
  <c r="O1274" i="74" s="1"/>
  <c r="P1274" i="74" s="1"/>
  <c r="J1272" i="74"/>
  <c r="J1248" i="74"/>
  <c r="M1242" i="74"/>
  <c r="N1242" i="74" s="1"/>
  <c r="K1242" i="74"/>
  <c r="L1242" i="74" s="1"/>
  <c r="J1242" i="74"/>
  <c r="O1242" i="74" s="1"/>
  <c r="P1242" i="74" s="1"/>
  <c r="J1240" i="74"/>
  <c r="J1238" i="74"/>
  <c r="M1233" i="74"/>
  <c r="N1233" i="74" s="1"/>
  <c r="K1233" i="74"/>
  <c r="L1233" i="74" s="1"/>
  <c r="J1233" i="74"/>
  <c r="O1233" i="74" s="1"/>
  <c r="P1233" i="74" s="1"/>
  <c r="Q1224" i="74"/>
  <c r="J1189" i="74"/>
  <c r="J1181" i="74"/>
  <c r="J1175" i="74"/>
  <c r="M1172" i="74"/>
  <c r="N1172" i="74" s="1"/>
  <c r="K1172" i="74"/>
  <c r="L1172" i="74" s="1"/>
  <c r="J1172" i="74"/>
  <c r="O1172" i="74" s="1"/>
  <c r="P1172" i="74" s="1"/>
  <c r="J1169" i="74"/>
  <c r="J1160" i="74"/>
  <c r="J1154" i="74"/>
  <c r="M1151" i="74"/>
  <c r="N1151" i="74" s="1"/>
  <c r="K1151" i="74"/>
  <c r="L1151" i="74" s="1"/>
  <c r="J1151" i="74"/>
  <c r="O1151" i="74" s="1"/>
  <c r="P1151" i="74" s="1"/>
  <c r="J1149" i="74"/>
  <c r="J1148" i="74"/>
  <c r="J1140" i="74"/>
  <c r="J1134" i="74"/>
  <c r="M1131" i="74"/>
  <c r="N1131" i="74" s="1"/>
  <c r="K1131" i="74"/>
  <c r="L1131" i="74" s="1"/>
  <c r="J1131" i="74"/>
  <c r="O1131" i="74" s="1"/>
  <c r="P1131" i="74" s="1"/>
  <c r="J1129" i="74"/>
  <c r="J1127" i="74"/>
  <c r="J1120" i="74"/>
  <c r="J1114" i="74"/>
  <c r="M1111" i="74"/>
  <c r="N1111" i="74" s="1"/>
  <c r="K1111" i="74"/>
  <c r="L1111" i="74" s="1"/>
  <c r="J1111" i="74"/>
  <c r="O1111" i="74" s="1"/>
  <c r="P1111" i="74" s="1"/>
  <c r="J1109" i="74"/>
  <c r="O1090" i="74"/>
  <c r="P1090" i="74" s="1"/>
  <c r="M1090" i="74"/>
  <c r="N1090" i="74" s="1"/>
  <c r="K1090" i="74"/>
  <c r="L1090" i="74" s="1"/>
  <c r="J1087" i="74"/>
  <c r="J1079" i="74"/>
  <c r="J1073" i="74"/>
  <c r="M1070" i="74"/>
  <c r="N1070" i="74" s="1"/>
  <c r="K1070" i="74"/>
  <c r="L1070" i="74" s="1"/>
  <c r="J1070" i="74"/>
  <c r="O1070" i="74" s="1"/>
  <c r="P1070" i="74" s="1"/>
  <c r="J1062" i="74"/>
  <c r="J1061" i="74"/>
  <c r="J1055" i="74"/>
  <c r="M1052" i="74"/>
  <c r="N1052" i="74" s="1"/>
  <c r="K1052" i="74"/>
  <c r="L1052" i="74" s="1"/>
  <c r="J1052" i="74"/>
  <c r="O1052" i="74" s="1"/>
  <c r="P1052" i="74" s="1"/>
  <c r="J1049" i="74"/>
  <c r="J1048" i="74"/>
  <c r="J1042" i="74"/>
  <c r="M1039" i="74"/>
  <c r="N1039" i="74" s="1"/>
  <c r="K1039" i="74"/>
  <c r="L1039" i="74" s="1"/>
  <c r="J1039" i="74"/>
  <c r="O1039" i="74" s="1"/>
  <c r="P1039" i="74" s="1"/>
  <c r="J1037" i="74"/>
  <c r="M1025" i="74"/>
  <c r="N1025" i="74" s="1"/>
  <c r="K1025" i="74"/>
  <c r="L1025" i="74" s="1"/>
  <c r="J1025" i="74"/>
  <c r="O1025" i="74" s="1"/>
  <c r="P1025" i="74" s="1"/>
  <c r="J1023" i="74"/>
  <c r="J1022" i="74"/>
  <c r="J1021" i="74"/>
  <c r="J1015" i="74"/>
  <c r="M1012" i="74"/>
  <c r="N1012" i="74" s="1"/>
  <c r="K1012" i="74"/>
  <c r="L1012" i="74" s="1"/>
  <c r="J1012" i="74"/>
  <c r="O1012" i="74" s="1"/>
  <c r="P1012" i="74" s="1"/>
  <c r="Q1001" i="74"/>
  <c r="Q989" i="74"/>
  <c r="J980" i="74"/>
  <c r="M979" i="74"/>
  <c r="N979" i="74" s="1"/>
  <c r="K979" i="74"/>
  <c r="L979" i="74" s="1"/>
  <c r="J979" i="74"/>
  <c r="O979" i="74" s="1"/>
  <c r="P979" i="74" s="1"/>
  <c r="J976" i="74"/>
  <c r="M975" i="74"/>
  <c r="N975" i="74" s="1"/>
  <c r="K975" i="74"/>
  <c r="L975" i="74" s="1"/>
  <c r="J975" i="74"/>
  <c r="O975" i="74" s="1"/>
  <c r="P975" i="74" s="1"/>
  <c r="J973" i="74"/>
  <c r="J972" i="74"/>
  <c r="M970" i="74"/>
  <c r="N970" i="74" s="1"/>
  <c r="K970" i="74"/>
  <c r="L970" i="74" s="1"/>
  <c r="J970" i="74"/>
  <c r="O970" i="74" s="1"/>
  <c r="P970" i="74" s="1"/>
  <c r="J968" i="74"/>
  <c r="J966" i="74"/>
  <c r="M965" i="74"/>
  <c r="N965" i="74" s="1"/>
  <c r="K965" i="74"/>
  <c r="L965" i="74" s="1"/>
  <c r="J965" i="74"/>
  <c r="O965" i="74" s="1"/>
  <c r="P965" i="74" s="1"/>
  <c r="L962" i="74"/>
  <c r="Q962" i="74" s="1"/>
  <c r="L959" i="74"/>
  <c r="Q959" i="74" s="1"/>
  <c r="J942" i="74"/>
  <c r="J936" i="74"/>
  <c r="M933" i="74"/>
  <c r="N933" i="74" s="1"/>
  <c r="K933" i="74"/>
  <c r="L933" i="74" s="1"/>
  <c r="J933" i="74"/>
  <c r="O933" i="74" s="1"/>
  <c r="P933" i="74" s="1"/>
  <c r="J930" i="74"/>
  <c r="J924" i="74"/>
  <c r="M921" i="74"/>
  <c r="N921" i="74" s="1"/>
  <c r="K921" i="74"/>
  <c r="L921" i="74" s="1"/>
  <c r="J921" i="74"/>
  <c r="O921" i="74" s="1"/>
  <c r="P921" i="74" s="1"/>
  <c r="J919" i="74"/>
  <c r="J918" i="74"/>
  <c r="J912" i="74"/>
  <c r="M909" i="74"/>
  <c r="N909" i="74" s="1"/>
  <c r="K909" i="74"/>
  <c r="L909" i="74" s="1"/>
  <c r="J909" i="74"/>
  <c r="O909" i="74" s="1"/>
  <c r="P909" i="74" s="1"/>
  <c r="J907" i="74"/>
  <c r="J905" i="74"/>
  <c r="J900" i="74"/>
  <c r="M897" i="74"/>
  <c r="N897" i="74" s="1"/>
  <c r="K897" i="74"/>
  <c r="L897" i="74" s="1"/>
  <c r="J897" i="74"/>
  <c r="O897" i="74" s="1"/>
  <c r="P897" i="74" s="1"/>
  <c r="J895" i="74"/>
  <c r="J894" i="74"/>
  <c r="J888" i="74"/>
  <c r="M885" i="74"/>
  <c r="N885" i="74" s="1"/>
  <c r="K885" i="74"/>
  <c r="L885" i="74" s="1"/>
  <c r="J885" i="74"/>
  <c r="O885" i="74" s="1"/>
  <c r="P885" i="74" s="1"/>
  <c r="I871" i="74"/>
  <c r="I865" i="74"/>
  <c r="I862" i="74"/>
  <c r="I847" i="74"/>
  <c r="I833" i="74"/>
  <c r="O821" i="74"/>
  <c r="P821" i="74" s="1"/>
  <c r="M821" i="74"/>
  <c r="N821" i="74" s="1"/>
  <c r="K821" i="74"/>
  <c r="L821" i="74" s="1"/>
  <c r="Q821" i="74" s="1"/>
  <c r="J808" i="74"/>
  <c r="M806" i="74"/>
  <c r="N806" i="74" s="1"/>
  <c r="K806" i="74"/>
  <c r="L806" i="74" s="1"/>
  <c r="J806" i="74"/>
  <c r="O806" i="74" s="1"/>
  <c r="P806" i="74" s="1"/>
  <c r="J803" i="74"/>
  <c r="M801" i="74"/>
  <c r="N801" i="74" s="1"/>
  <c r="K801" i="74"/>
  <c r="L801" i="74" s="1"/>
  <c r="J801" i="74"/>
  <c r="O801" i="74" s="1"/>
  <c r="P801" i="74" s="1"/>
  <c r="J799" i="74"/>
  <c r="J798" i="74"/>
  <c r="M795" i="74"/>
  <c r="N795" i="74" s="1"/>
  <c r="K795" i="74"/>
  <c r="L795" i="74" s="1"/>
  <c r="J795" i="74"/>
  <c r="O795" i="74" s="1"/>
  <c r="P795" i="74" s="1"/>
  <c r="J793" i="74"/>
  <c r="J792" i="74"/>
  <c r="M787" i="74"/>
  <c r="N787" i="74" s="1"/>
  <c r="K787" i="74"/>
  <c r="L787" i="74" s="1"/>
  <c r="J787" i="74"/>
  <c r="O787" i="74" s="1"/>
  <c r="P787" i="74" s="1"/>
  <c r="L781" i="74"/>
  <c r="Q781" i="74" s="1"/>
  <c r="Q775" i="74"/>
  <c r="J769" i="74"/>
  <c r="M763" i="74"/>
  <c r="N763" i="74" s="1"/>
  <c r="K763" i="74"/>
  <c r="L763" i="74" s="1"/>
  <c r="J763" i="74"/>
  <c r="O763" i="74" s="1"/>
  <c r="P763" i="74" s="1"/>
  <c r="J760" i="74"/>
  <c r="M755" i="74"/>
  <c r="N755" i="74" s="1"/>
  <c r="K755" i="74"/>
  <c r="L755" i="74" s="1"/>
  <c r="J755" i="74"/>
  <c r="O755" i="74" s="1"/>
  <c r="P755" i="74" s="1"/>
  <c r="J753" i="74"/>
  <c r="J752" i="74"/>
  <c r="M746" i="74"/>
  <c r="N746" i="74" s="1"/>
  <c r="K746" i="74"/>
  <c r="L746" i="74" s="1"/>
  <c r="J746" i="74"/>
  <c r="O746" i="74" s="1"/>
  <c r="P746" i="74" s="1"/>
  <c r="J744" i="74"/>
  <c r="J742" i="74"/>
  <c r="M737" i="74"/>
  <c r="N737" i="74" s="1"/>
  <c r="K737" i="74"/>
  <c r="L737" i="74" s="1"/>
  <c r="J737" i="74"/>
  <c r="O737" i="74" s="1"/>
  <c r="P737" i="74" s="1"/>
  <c r="Q729" i="74"/>
  <c r="N721" i="74"/>
  <c r="Q721" i="74" s="1"/>
  <c r="J716" i="74"/>
  <c r="J710" i="74"/>
  <c r="J709" i="74"/>
  <c r="J702" i="74"/>
  <c r="J701" i="74"/>
  <c r="J696" i="74"/>
  <c r="M693" i="74"/>
  <c r="N693" i="74" s="1"/>
  <c r="K693" i="74"/>
  <c r="L693" i="74" s="1"/>
  <c r="J693" i="74"/>
  <c r="O693" i="74" s="1"/>
  <c r="P693" i="74" s="1"/>
  <c r="J690" i="74"/>
  <c r="J684" i="74"/>
  <c r="J683" i="74"/>
  <c r="J677" i="74"/>
  <c r="J676" i="74"/>
  <c r="M668" i="74"/>
  <c r="N668" i="74" s="1"/>
  <c r="K668" i="74"/>
  <c r="L668" i="74" s="1"/>
  <c r="J668" i="74"/>
  <c r="O668" i="74" s="1"/>
  <c r="P668" i="74" s="1"/>
  <c r="J666" i="74"/>
  <c r="J658" i="74"/>
  <c r="J657" i="74"/>
  <c r="M650" i="74"/>
  <c r="N650" i="74" s="1"/>
  <c r="K650" i="74"/>
  <c r="L650" i="74" s="1"/>
  <c r="J650" i="74"/>
  <c r="O650" i="74" s="1"/>
  <c r="P650" i="74" s="1"/>
  <c r="J648" i="74"/>
  <c r="J646" i="74"/>
  <c r="J639" i="74"/>
  <c r="J637" i="74"/>
  <c r="M631" i="74"/>
  <c r="N631" i="74" s="1"/>
  <c r="K631" i="74"/>
  <c r="L631" i="74" s="1"/>
  <c r="J631" i="74"/>
  <c r="O631" i="74" s="1"/>
  <c r="P631" i="74" s="1"/>
  <c r="J629" i="74"/>
  <c r="J628" i="74"/>
  <c r="J621" i="74"/>
  <c r="J619" i="74"/>
  <c r="M613" i="74"/>
  <c r="N613" i="74" s="1"/>
  <c r="K613" i="74"/>
  <c r="L613" i="74" s="1"/>
  <c r="J613" i="74"/>
  <c r="O613" i="74" s="1"/>
  <c r="P613" i="74" s="1"/>
  <c r="Q603" i="74"/>
  <c r="J581" i="74"/>
  <c r="J580" i="74"/>
  <c r="J577" i="74"/>
  <c r="J571" i="74"/>
  <c r="M568" i="74"/>
  <c r="N568" i="74" s="1"/>
  <c r="K568" i="74"/>
  <c r="L568" i="74" s="1"/>
  <c r="J568" i="74"/>
  <c r="O568" i="74" s="1"/>
  <c r="P568" i="74" s="1"/>
  <c r="J565" i="74"/>
  <c r="J561" i="74"/>
  <c r="J555" i="74"/>
  <c r="M552" i="74"/>
  <c r="N552" i="74" s="1"/>
  <c r="K552" i="74"/>
  <c r="L552" i="74" s="1"/>
  <c r="J552" i="74"/>
  <c r="O552" i="74" s="1"/>
  <c r="P552" i="74" s="1"/>
  <c r="J550" i="74"/>
  <c r="J549" i="74"/>
  <c r="J545" i="74"/>
  <c r="J539" i="74"/>
  <c r="M536" i="74"/>
  <c r="N536" i="74" s="1"/>
  <c r="K536" i="74"/>
  <c r="L536" i="74" s="1"/>
  <c r="J536" i="74"/>
  <c r="O536" i="74" s="1"/>
  <c r="P536" i="74" s="1"/>
  <c r="J534" i="74"/>
  <c r="J532" i="74"/>
  <c r="J530" i="74"/>
  <c r="J524" i="74"/>
  <c r="M521" i="74"/>
  <c r="N521" i="74" s="1"/>
  <c r="K521" i="74"/>
  <c r="L521" i="74" s="1"/>
  <c r="J521" i="74"/>
  <c r="O521" i="74" s="1"/>
  <c r="P521" i="74" s="1"/>
  <c r="J519" i="74"/>
  <c r="J518" i="74"/>
  <c r="J516" i="74"/>
  <c r="J510" i="74"/>
  <c r="M507" i="74"/>
  <c r="N507" i="74" s="1"/>
  <c r="K507" i="74"/>
  <c r="L507" i="74" s="1"/>
  <c r="J507" i="74"/>
  <c r="O507" i="74" s="1"/>
  <c r="P507" i="74" s="1"/>
  <c r="J504" i="74"/>
  <c r="J501" i="74"/>
  <c r="J495" i="74"/>
  <c r="M492" i="74"/>
  <c r="N492" i="74" s="1"/>
  <c r="K492" i="74"/>
  <c r="L492" i="74" s="1"/>
  <c r="J492" i="74"/>
  <c r="O492" i="74" s="1"/>
  <c r="P492" i="74" s="1"/>
  <c r="J308" i="74"/>
  <c r="J307" i="74"/>
  <c r="J306" i="74"/>
  <c r="J295" i="74"/>
  <c r="J289" i="74"/>
  <c r="M286" i="74"/>
  <c r="N286" i="74" s="1"/>
  <c r="K286" i="74"/>
  <c r="L286" i="74" s="1"/>
  <c r="J286" i="74"/>
  <c r="O286" i="74" s="1"/>
  <c r="P286" i="74" s="1"/>
  <c r="J284" i="74"/>
  <c r="J283" i="74"/>
  <c r="J275" i="74"/>
  <c r="J269" i="74"/>
  <c r="J266" i="74"/>
  <c r="J264" i="74"/>
  <c r="M262" i="74"/>
  <c r="N262" i="74" s="1"/>
  <c r="K262" i="74"/>
  <c r="L262" i="74" s="1"/>
  <c r="J262" i="74"/>
  <c r="O262" i="74" s="1"/>
  <c r="P262" i="74" s="1"/>
  <c r="J260" i="74"/>
  <c r="J259" i="74"/>
  <c r="J258" i="74"/>
  <c r="J252" i="74"/>
  <c r="M249" i="74"/>
  <c r="N249" i="74" s="1"/>
  <c r="K249" i="74"/>
  <c r="L249" i="74" s="1"/>
  <c r="J249" i="74"/>
  <c r="O249" i="74" s="1"/>
  <c r="P249" i="74" s="1"/>
  <c r="Q238" i="74"/>
  <c r="M238" i="74"/>
  <c r="Q225" i="74"/>
  <c r="M225" i="74"/>
  <c r="J213" i="74"/>
  <c r="J212" i="74"/>
  <c r="O211" i="74"/>
  <c r="P211" i="74" s="1"/>
  <c r="M211" i="74"/>
  <c r="N211" i="74" s="1"/>
  <c r="K211" i="74"/>
  <c r="L211" i="74" s="1"/>
  <c r="Q211" i="74" s="1"/>
  <c r="J209" i="74"/>
  <c r="J208" i="74"/>
  <c r="M207" i="74"/>
  <c r="N207" i="74" s="1"/>
  <c r="K207" i="74"/>
  <c r="L207" i="74" s="1"/>
  <c r="J207" i="74"/>
  <c r="O207" i="74" s="1"/>
  <c r="P207" i="74" s="1"/>
  <c r="J205" i="74"/>
  <c r="J204" i="74"/>
  <c r="M203" i="74"/>
  <c r="N203" i="74" s="1"/>
  <c r="K203" i="74"/>
  <c r="L203" i="74" s="1"/>
  <c r="J203" i="74"/>
  <c r="O203" i="74" s="1"/>
  <c r="P203" i="74" s="1"/>
  <c r="Q196" i="74"/>
  <c r="M196" i="74"/>
  <c r="J101" i="74"/>
  <c r="M100" i="74"/>
  <c r="N100" i="74" s="1"/>
  <c r="K100" i="74"/>
  <c r="L100" i="74" s="1"/>
  <c r="J100" i="74"/>
  <c r="O100" i="74" s="1"/>
  <c r="P100" i="74" s="1"/>
  <c r="J96" i="74"/>
  <c r="M88" i="74"/>
  <c r="N88" i="74" s="1"/>
  <c r="K88" i="74"/>
  <c r="L88" i="74" s="1"/>
  <c r="J88" i="74"/>
  <c r="O88" i="74" s="1"/>
  <c r="P88" i="74" s="1"/>
  <c r="J86" i="74"/>
  <c r="J85" i="74"/>
  <c r="J79" i="74"/>
  <c r="M76" i="74"/>
  <c r="N76" i="74" s="1"/>
  <c r="K76" i="74"/>
  <c r="L76" i="74" s="1"/>
  <c r="J76" i="74"/>
  <c r="O76" i="74" s="1"/>
  <c r="P76" i="74" s="1"/>
  <c r="J72" i="74"/>
  <c r="M64" i="74"/>
  <c r="N64" i="74" s="1"/>
  <c r="K64" i="74"/>
  <c r="L64" i="74" s="1"/>
  <c r="J64" i="74"/>
  <c r="O64" i="74" s="1"/>
  <c r="P64" i="74" s="1"/>
  <c r="Q53" i="74"/>
  <c r="Q43" i="74"/>
  <c r="J30" i="74"/>
  <c r="M29" i="74"/>
  <c r="N29" i="74" s="1"/>
  <c r="L29" i="74"/>
  <c r="J29" i="74"/>
  <c r="O29" i="74" s="1"/>
  <c r="P29" i="74" s="1"/>
  <c r="J26" i="74"/>
  <c r="M20" i="74"/>
  <c r="N20" i="74" s="1"/>
  <c r="K20" i="74"/>
  <c r="L20" i="74" s="1"/>
  <c r="J20" i="74"/>
  <c r="O20" i="74" s="1"/>
  <c r="P20" i="74" s="1"/>
  <c r="J18" i="74"/>
  <c r="J17" i="74"/>
  <c r="M12" i="74"/>
  <c r="N12" i="74" s="1"/>
  <c r="K12" i="74"/>
  <c r="J12" i="74"/>
  <c r="O12" i="74" s="1"/>
  <c r="P12" i="74" s="1"/>
  <c r="J10" i="74"/>
  <c r="J9" i="74"/>
  <c r="M8" i="74"/>
  <c r="N8" i="74" s="1"/>
  <c r="K8" i="74"/>
  <c r="L8" i="74" s="1"/>
  <c r="J8" i="74"/>
  <c r="O8" i="74" s="1"/>
  <c r="P8" i="74" s="1"/>
  <c r="L4" i="74"/>
  <c r="M25" i="51"/>
  <c r="R146" i="69"/>
  <c r="O146" i="69"/>
  <c r="M146" i="69"/>
  <c r="K146" i="69"/>
  <c r="P146" i="69"/>
  <c r="N146" i="69"/>
  <c r="L146" i="69"/>
  <c r="Q146" i="69" s="1"/>
  <c r="T146" i="69" s="1"/>
  <c r="I149" i="69"/>
  <c r="I147" i="69"/>
  <c r="I145" i="69"/>
  <c r="I144" i="69"/>
  <c r="I142" i="69"/>
  <c r="I140" i="69"/>
  <c r="I138" i="69"/>
  <c r="I136" i="69"/>
  <c r="I134" i="69"/>
  <c r="I131" i="69"/>
  <c r="I129" i="69"/>
  <c r="I126" i="69"/>
  <c r="I125" i="69"/>
  <c r="I124" i="69"/>
  <c r="R111" i="69"/>
  <c r="O111" i="69"/>
  <c r="M111" i="69"/>
  <c r="K111" i="69"/>
  <c r="P111" i="69"/>
  <c r="N111" i="69"/>
  <c r="L111" i="69"/>
  <c r="Q111" i="69" s="1"/>
  <c r="T111" i="69" s="1"/>
  <c r="I113" i="69"/>
  <c r="I112" i="69"/>
  <c r="I109" i="69"/>
  <c r="I108" i="69"/>
  <c r="I105" i="69"/>
  <c r="I104" i="69"/>
  <c r="I101" i="69"/>
  <c r="I100" i="69"/>
  <c r="I97" i="69"/>
  <c r="I96" i="69"/>
  <c r="I95" i="69"/>
  <c r="I92" i="69"/>
  <c r="I91" i="69"/>
  <c r="I88" i="69"/>
  <c r="I87" i="69"/>
  <c r="R61" i="69"/>
  <c r="O61" i="69"/>
  <c r="M61" i="69"/>
  <c r="K61" i="69"/>
  <c r="P61" i="69"/>
  <c r="N61" i="69"/>
  <c r="L61" i="69"/>
  <c r="Q61" i="69" s="1"/>
  <c r="T61" i="69" s="1"/>
  <c r="I78" i="69"/>
  <c r="I77" i="69"/>
  <c r="I71" i="69"/>
  <c r="I68" i="69"/>
  <c r="I62" i="69"/>
  <c r="I59" i="69"/>
  <c r="I53" i="69"/>
  <c r="I51" i="69"/>
  <c r="I44" i="69"/>
  <c r="I42" i="69"/>
  <c r="I41" i="69"/>
  <c r="I34" i="69"/>
  <c r="I32" i="69"/>
  <c r="I25" i="69"/>
  <c r="I22" i="69"/>
  <c r="I15" i="69"/>
  <c r="I13" i="69"/>
  <c r="I6" i="69"/>
  <c r="R370" i="67"/>
  <c r="O370" i="67"/>
  <c r="M370" i="67"/>
  <c r="K370" i="67"/>
  <c r="P370" i="67"/>
  <c r="N370" i="67"/>
  <c r="L370" i="67"/>
  <c r="Q370" i="67" s="1"/>
  <c r="I377" i="67"/>
  <c r="I371" i="67"/>
  <c r="I367" i="67"/>
  <c r="I361" i="67"/>
  <c r="I359" i="67"/>
  <c r="I358" i="67"/>
  <c r="I352" i="67"/>
  <c r="I350" i="67"/>
  <c r="I344" i="67"/>
  <c r="I341" i="67"/>
  <c r="I335" i="67"/>
  <c r="I333" i="67"/>
  <c r="I327" i="67"/>
  <c r="I324" i="67"/>
  <c r="I318" i="67"/>
  <c r="R236" i="62"/>
  <c r="O236" i="62"/>
  <c r="M236" i="62"/>
  <c r="K236" i="62"/>
  <c r="O187" i="62"/>
  <c r="K187" i="62"/>
  <c r="O99" i="62"/>
  <c r="K99" i="62"/>
  <c r="R153" i="66"/>
  <c r="O153" i="66"/>
  <c r="M153" i="66"/>
  <c r="K153" i="66"/>
  <c r="O78" i="66"/>
  <c r="K78" i="66"/>
  <c r="R287" i="67"/>
  <c r="O287" i="67"/>
  <c r="M287" i="67"/>
  <c r="K287" i="67"/>
  <c r="O119" i="67"/>
  <c r="K119" i="67"/>
  <c r="P287" i="67"/>
  <c r="L287" i="67"/>
  <c r="I307" i="67"/>
  <c r="I297" i="67"/>
  <c r="I291" i="67"/>
  <c r="I288" i="67"/>
  <c r="I286" i="67"/>
  <c r="I276" i="67"/>
  <c r="I270" i="67"/>
  <c r="I267" i="67"/>
  <c r="I264" i="67"/>
  <c r="I254" i="67"/>
  <c r="I248" i="67"/>
  <c r="I245" i="67"/>
  <c r="I242" i="67"/>
  <c r="I232" i="67"/>
  <c r="I226" i="67"/>
  <c r="I223" i="67"/>
  <c r="I220" i="67"/>
  <c r="I210" i="67"/>
  <c r="I204" i="67"/>
  <c r="I201" i="67"/>
  <c r="I198" i="67"/>
  <c r="I188" i="67"/>
  <c r="I187" i="67"/>
  <c r="I181" i="67"/>
  <c r="I178" i="67"/>
  <c r="P119" i="67"/>
  <c r="L119" i="67"/>
  <c r="I172" i="67"/>
  <c r="I157" i="67"/>
  <c r="I151" i="67"/>
  <c r="I148" i="67"/>
  <c r="I146" i="67"/>
  <c r="N287" i="67" s="1"/>
  <c r="I145" i="67"/>
  <c r="I129" i="67"/>
  <c r="I123" i="67"/>
  <c r="I120" i="67"/>
  <c r="I117" i="67"/>
  <c r="I101" i="67"/>
  <c r="I95" i="67"/>
  <c r="I92" i="67"/>
  <c r="I91" i="67"/>
  <c r="I89" i="67"/>
  <c r="I72" i="67"/>
  <c r="I66" i="67"/>
  <c r="I63" i="67"/>
  <c r="I61" i="67"/>
  <c r="I44" i="67"/>
  <c r="I43" i="67"/>
  <c r="I37" i="67"/>
  <c r="I34" i="67"/>
  <c r="I31" i="67"/>
  <c r="I16" i="67"/>
  <c r="I15" i="67"/>
  <c r="I9" i="67"/>
  <c r="I6" i="67"/>
  <c r="P153" i="66"/>
  <c r="L153" i="66"/>
  <c r="I174" i="66"/>
  <c r="I173" i="66"/>
  <c r="I165" i="66"/>
  <c r="I163" i="66"/>
  <c r="I162" i="66"/>
  <c r="I154" i="66"/>
  <c r="I152" i="66"/>
  <c r="I144" i="66"/>
  <c r="I141" i="66"/>
  <c r="I140" i="66"/>
  <c r="I132" i="66"/>
  <c r="I129" i="66"/>
  <c r="I121" i="66"/>
  <c r="I118" i="66"/>
  <c r="I107" i="66"/>
  <c r="I110" i="66"/>
  <c r="I99" i="66"/>
  <c r="N153" i="66" s="1"/>
  <c r="P78" i="66"/>
  <c r="L78" i="66"/>
  <c r="I91" i="66"/>
  <c r="I88" i="66"/>
  <c r="I82" i="66"/>
  <c r="I79" i="66"/>
  <c r="I74" i="66"/>
  <c r="I77" i="66"/>
  <c r="I68" i="66"/>
  <c r="I65" i="66"/>
  <c r="I62" i="66"/>
  <c r="I59" i="66"/>
  <c r="I53" i="66"/>
  <c r="I50" i="66"/>
  <c r="I48" i="66"/>
  <c r="I45" i="66"/>
  <c r="I39" i="66"/>
  <c r="I36" i="66"/>
  <c r="I33" i="66"/>
  <c r="I30" i="66"/>
  <c r="I24" i="66"/>
  <c r="I21" i="66"/>
  <c r="M78" i="66" s="1"/>
  <c r="I19" i="66"/>
  <c r="I16" i="66"/>
  <c r="I15" i="66"/>
  <c r="I9" i="66"/>
  <c r="I6" i="66"/>
  <c r="N78" i="66" s="1"/>
  <c r="P236" i="62"/>
  <c r="L236" i="62"/>
  <c r="I238" i="62"/>
  <c r="I237" i="62"/>
  <c r="I233" i="62"/>
  <c r="I232" i="62"/>
  <c r="I229" i="62"/>
  <c r="I228" i="62"/>
  <c r="I226" i="62"/>
  <c r="I225" i="62"/>
  <c r="I224" i="62"/>
  <c r="I222" i="62"/>
  <c r="I221" i="62"/>
  <c r="I219" i="62"/>
  <c r="I218" i="62"/>
  <c r="N236" i="62" s="1"/>
  <c r="P187" i="62"/>
  <c r="L187" i="62"/>
  <c r="I206" i="62"/>
  <c r="I198" i="62"/>
  <c r="I196" i="62"/>
  <c r="I188" i="62"/>
  <c r="I186" i="62"/>
  <c r="I178" i="62"/>
  <c r="I176" i="62"/>
  <c r="I168" i="62"/>
  <c r="I166" i="62"/>
  <c r="I158" i="62"/>
  <c r="I155" i="62"/>
  <c r="I147" i="62"/>
  <c r="M187" i="62" s="1"/>
  <c r="I145" i="62"/>
  <c r="I137" i="62"/>
  <c r="N187" i="62" s="1"/>
  <c r="P99" i="62"/>
  <c r="L99" i="62"/>
  <c r="I130" i="62"/>
  <c r="I126" i="62"/>
  <c r="I120" i="62"/>
  <c r="I117" i="62"/>
  <c r="I116" i="62"/>
  <c r="I113" i="62"/>
  <c r="I109" i="62"/>
  <c r="I103" i="62"/>
  <c r="I100" i="62"/>
  <c r="I97" i="62"/>
  <c r="I96" i="62"/>
  <c r="I92" i="62"/>
  <c r="I86" i="62"/>
  <c r="I83" i="62"/>
  <c r="I81" i="62"/>
  <c r="I76" i="62"/>
  <c r="I70" i="62"/>
  <c r="I69" i="62"/>
  <c r="I66" i="62"/>
  <c r="I60" i="62"/>
  <c r="I54" i="62"/>
  <c r="I51" i="62"/>
  <c r="I48" i="62"/>
  <c r="I44" i="62"/>
  <c r="I38" i="62"/>
  <c r="I35" i="62"/>
  <c r="M99" i="62" s="1"/>
  <c r="I32" i="62"/>
  <c r="I28" i="62"/>
  <c r="I22" i="62"/>
  <c r="I19" i="62"/>
  <c r="I18" i="62"/>
  <c r="I15" i="62"/>
  <c r="I9" i="62"/>
  <c r="I6" i="62"/>
  <c r="N99" i="62" s="1"/>
  <c r="O593" i="51"/>
  <c r="M593" i="51"/>
  <c r="K593" i="51"/>
  <c r="O396" i="51"/>
  <c r="K396" i="51"/>
  <c r="O86" i="51"/>
  <c r="K86" i="51"/>
  <c r="Q695" i="58"/>
  <c r="M695" i="58"/>
  <c r="R695" i="58"/>
  <c r="N695" i="58"/>
  <c r="K694" i="58"/>
  <c r="K692" i="58"/>
  <c r="K691" i="58"/>
  <c r="K689" i="58"/>
  <c r="K687" i="58"/>
  <c r="K685" i="58"/>
  <c r="O695" i="58" s="1"/>
  <c r="P695" i="58" s="1"/>
  <c r="Q679" i="58"/>
  <c r="M679" i="58"/>
  <c r="R679" i="58"/>
  <c r="N679" i="58"/>
  <c r="K679" i="58"/>
  <c r="K678" i="58"/>
  <c r="K677" i="58"/>
  <c r="O679" i="58" s="1"/>
  <c r="P679" i="58" s="1"/>
  <c r="Q402" i="58"/>
  <c r="M402" i="58"/>
  <c r="R402" i="58"/>
  <c r="N402" i="58"/>
  <c r="K402" i="58"/>
  <c r="K394" i="58"/>
  <c r="K393" i="58"/>
  <c r="K389" i="58"/>
  <c r="K388" i="58"/>
  <c r="K384" i="58"/>
  <c r="K383" i="58"/>
  <c r="K379" i="58"/>
  <c r="O402" i="58" s="1"/>
  <c r="P402" i="58" s="1"/>
  <c r="Q282" i="58"/>
  <c r="M282" i="58"/>
  <c r="R282" i="58"/>
  <c r="N282" i="58"/>
  <c r="K282" i="58"/>
  <c r="K278" i="58"/>
  <c r="K276" i="58"/>
  <c r="K273" i="58"/>
  <c r="K272" i="58"/>
  <c r="K265" i="58"/>
  <c r="K267" i="58"/>
  <c r="K262" i="58"/>
  <c r="K261" i="58"/>
  <c r="K257" i="58"/>
  <c r="K253" i="58"/>
  <c r="K251" i="58"/>
  <c r="O282" i="58" s="1"/>
  <c r="P282" i="58" s="1"/>
  <c r="Q180" i="58"/>
  <c r="M180" i="58"/>
  <c r="R180" i="58"/>
  <c r="N180" i="58"/>
  <c r="K180" i="58"/>
  <c r="K177" i="58"/>
  <c r="K176" i="58"/>
  <c r="K173" i="58"/>
  <c r="K171" i="58"/>
  <c r="K168" i="58"/>
  <c r="O180" i="58" s="1"/>
  <c r="P180" i="58" s="1"/>
  <c r="Q103" i="58"/>
  <c r="M103" i="58"/>
  <c r="R103" i="58"/>
  <c r="N103" i="58"/>
  <c r="K103" i="58"/>
  <c r="K98" i="58"/>
  <c r="K97" i="58"/>
  <c r="K92" i="58"/>
  <c r="K90" i="58"/>
  <c r="K85" i="58"/>
  <c r="K84" i="58"/>
  <c r="K79" i="58"/>
  <c r="O103" i="58" s="1"/>
  <c r="P103" i="58" s="1"/>
  <c r="Q39" i="58"/>
  <c r="M39" i="58"/>
  <c r="R39" i="58"/>
  <c r="N39" i="58"/>
  <c r="K39" i="58"/>
  <c r="K38" i="58"/>
  <c r="K36" i="58"/>
  <c r="K34" i="58"/>
  <c r="O39" i="58" s="1"/>
  <c r="P39" i="58" s="1"/>
  <c r="K44" i="58"/>
  <c r="K45" i="58"/>
  <c r="K46" i="58"/>
  <c r="K47" i="58"/>
  <c r="K48" i="58"/>
  <c r="K49" i="58"/>
  <c r="K50" i="58"/>
  <c r="K51" i="58"/>
  <c r="K52" i="58"/>
  <c r="K53" i="58"/>
  <c r="K54" i="58"/>
  <c r="K55" i="58"/>
  <c r="K56" i="58"/>
  <c r="K57" i="58"/>
  <c r="K58" i="58"/>
  <c r="K59" i="58"/>
  <c r="M59" i="58"/>
  <c r="N59" i="58"/>
  <c r="O59" i="58"/>
  <c r="P59" i="58"/>
  <c r="Q59" i="58"/>
  <c r="R59" i="58"/>
  <c r="S59" i="58"/>
  <c r="K62" i="58"/>
  <c r="K63" i="58"/>
  <c r="K64" i="58"/>
  <c r="K65" i="58"/>
  <c r="K66" i="58"/>
  <c r="M66" i="58"/>
  <c r="N66" i="58"/>
  <c r="O66" i="58"/>
  <c r="P66" i="58"/>
  <c r="Q66" i="58"/>
  <c r="R66" i="58"/>
  <c r="S66" i="58"/>
  <c r="K70" i="58"/>
  <c r="K71" i="58"/>
  <c r="K72" i="58"/>
  <c r="K73" i="58"/>
  <c r="K74" i="58"/>
  <c r="K75" i="58"/>
  <c r="K76" i="58"/>
  <c r="K77" i="58"/>
  <c r="M77" i="58"/>
  <c r="N77" i="58"/>
  <c r="O77" i="58"/>
  <c r="P77" i="58"/>
  <c r="Q77" i="58"/>
  <c r="R77" i="58"/>
  <c r="S77" i="58"/>
  <c r="K109" i="58"/>
  <c r="K110" i="58"/>
  <c r="K111" i="58"/>
  <c r="K112" i="58"/>
  <c r="K113" i="58"/>
  <c r="K114" i="58"/>
  <c r="K115" i="58"/>
  <c r="K116" i="58"/>
  <c r="K117" i="58"/>
  <c r="K118" i="58"/>
  <c r="K119" i="58"/>
  <c r="K120" i="58"/>
  <c r="K121" i="58"/>
  <c r="K122" i="58"/>
  <c r="K123" i="58"/>
  <c r="K124" i="58"/>
  <c r="K125" i="58"/>
  <c r="K131" i="58"/>
  <c r="K132" i="58"/>
  <c r="K133" i="58"/>
  <c r="K134" i="58"/>
  <c r="K135" i="58"/>
  <c r="K136" i="58"/>
  <c r="K137" i="58"/>
  <c r="K138" i="58"/>
  <c r="K139" i="58"/>
  <c r="K140" i="58"/>
  <c r="K141" i="58"/>
  <c r="K142" i="58"/>
  <c r="W784" i="61"/>
  <c r="W783" i="61"/>
  <c r="W782" i="61"/>
  <c r="W781" i="61"/>
  <c r="W780" i="61"/>
  <c r="W779" i="61"/>
  <c r="W778" i="61"/>
  <c r="W777" i="61"/>
  <c r="W776" i="61"/>
  <c r="W775" i="61"/>
  <c r="W774" i="61"/>
  <c r="W773" i="61"/>
  <c r="W772" i="61"/>
  <c r="W771" i="61"/>
  <c r="W770" i="61"/>
  <c r="W769" i="61"/>
  <c r="W768" i="61"/>
  <c r="W767" i="61"/>
  <c r="W766" i="61"/>
  <c r="W765" i="61"/>
  <c r="W764" i="61"/>
  <c r="W763" i="61"/>
  <c r="W762" i="61"/>
  <c r="W761" i="61"/>
  <c r="W760" i="61"/>
  <c r="W759" i="61"/>
  <c r="W758" i="61"/>
  <c r="W757" i="61"/>
  <c r="W756" i="61"/>
  <c r="W755" i="61"/>
  <c r="W754" i="61"/>
  <c r="W753" i="61"/>
  <c r="W752" i="61"/>
  <c r="W751" i="61"/>
  <c r="W750" i="61"/>
  <c r="W749" i="61"/>
  <c r="W748" i="61"/>
  <c r="W747" i="61"/>
  <c r="W746" i="61"/>
  <c r="W745" i="61"/>
  <c r="W744" i="61"/>
  <c r="W743" i="61"/>
  <c r="W742" i="61"/>
  <c r="W741" i="61"/>
  <c r="W740" i="61"/>
  <c r="W739" i="61"/>
  <c r="W738" i="61"/>
  <c r="W737" i="61"/>
  <c r="W736" i="61"/>
  <c r="W735" i="61"/>
  <c r="W734" i="61"/>
  <c r="W733" i="61"/>
  <c r="W732" i="61"/>
  <c r="W731" i="61"/>
  <c r="W730" i="61"/>
  <c r="W729" i="61"/>
  <c r="W728" i="61"/>
  <c r="W727" i="61"/>
  <c r="W726" i="61"/>
  <c r="W725" i="61"/>
  <c r="W724" i="61"/>
  <c r="W723" i="61"/>
  <c r="W722" i="61"/>
  <c r="W721" i="61"/>
  <c r="W720" i="61"/>
  <c r="W719" i="61"/>
  <c r="W718" i="61"/>
  <c r="W717" i="61"/>
  <c r="W716" i="61"/>
  <c r="W715" i="61"/>
  <c r="W714" i="61"/>
  <c r="W713" i="61"/>
  <c r="W712" i="61"/>
  <c r="W711" i="61"/>
  <c r="W710" i="61"/>
  <c r="W709" i="61"/>
  <c r="W708" i="61"/>
  <c r="W707" i="61"/>
  <c r="W706" i="61"/>
  <c r="W705" i="61"/>
  <c r="W704" i="61"/>
  <c r="W703" i="61"/>
  <c r="W702" i="61"/>
  <c r="W701" i="61"/>
  <c r="W700" i="61"/>
  <c r="W699" i="61"/>
  <c r="W698" i="61"/>
  <c r="W697" i="61"/>
  <c r="W696" i="61"/>
  <c r="W695" i="61"/>
  <c r="W694" i="61"/>
  <c r="W693" i="61"/>
  <c r="W692" i="61"/>
  <c r="W691" i="61"/>
  <c r="W690" i="61"/>
  <c r="W689" i="61"/>
  <c r="W688" i="61"/>
  <c r="W687" i="61"/>
  <c r="W686" i="61"/>
  <c r="W685" i="61"/>
  <c r="W684" i="61"/>
  <c r="W683" i="61"/>
  <c r="W682" i="61"/>
  <c r="W681" i="61"/>
  <c r="W680" i="61"/>
  <c r="W679" i="61"/>
  <c r="W678" i="61"/>
  <c r="W677" i="61"/>
  <c r="W676" i="61"/>
  <c r="W675" i="61"/>
  <c r="W674" i="61"/>
  <c r="W673" i="61"/>
  <c r="W672" i="61"/>
  <c r="W671" i="61"/>
  <c r="W670" i="61"/>
  <c r="W669" i="61"/>
  <c r="W668" i="61"/>
  <c r="W667" i="61"/>
  <c r="W666" i="61"/>
  <c r="W665" i="61"/>
  <c r="W664" i="61"/>
  <c r="W663" i="61"/>
  <c r="W662" i="61"/>
  <c r="W661" i="61"/>
  <c r="W660" i="61"/>
  <c r="W659" i="61"/>
  <c r="W658" i="61"/>
  <c r="W657" i="61"/>
  <c r="W656" i="61"/>
  <c r="W655" i="61"/>
  <c r="W654" i="61"/>
  <c r="W653" i="61"/>
  <c r="W652" i="61"/>
  <c r="W651" i="61"/>
  <c r="W650" i="61"/>
  <c r="W649" i="61"/>
  <c r="W648" i="61"/>
  <c r="W647" i="61"/>
  <c r="W646" i="61"/>
  <c r="W645" i="61"/>
  <c r="W644" i="61"/>
  <c r="W643" i="61"/>
  <c r="W642" i="61"/>
  <c r="W641" i="61"/>
  <c r="W640" i="61"/>
  <c r="W639" i="61"/>
  <c r="W638" i="61"/>
  <c r="W637" i="61"/>
  <c r="W636" i="61"/>
  <c r="W635" i="61"/>
  <c r="W634" i="61"/>
  <c r="W633" i="61"/>
  <c r="W632" i="61"/>
  <c r="W631" i="61"/>
  <c r="W630" i="61"/>
  <c r="W629" i="61"/>
  <c r="W628" i="61"/>
  <c r="W627" i="61"/>
  <c r="W626" i="61"/>
  <c r="W625" i="61"/>
  <c r="W624" i="61"/>
  <c r="W623" i="61"/>
  <c r="W622" i="61"/>
  <c r="W621" i="61"/>
  <c r="W620" i="61"/>
  <c r="W619" i="61"/>
  <c r="K228" i="61"/>
  <c r="K227" i="61"/>
  <c r="K226" i="61"/>
  <c r="K225" i="61"/>
  <c r="K224" i="61"/>
  <c r="K223" i="61"/>
  <c r="K222" i="61"/>
  <c r="K221" i="61"/>
  <c r="K220" i="61"/>
  <c r="K219" i="61"/>
  <c r="K218" i="61"/>
  <c r="K217" i="61"/>
  <c r="K216" i="61"/>
  <c r="K215" i="61"/>
  <c r="K214" i="61"/>
  <c r="K213" i="61"/>
  <c r="K212" i="61"/>
  <c r="K211" i="61"/>
  <c r="K210" i="61"/>
  <c r="K209" i="61"/>
  <c r="K208" i="61"/>
  <c r="K207" i="61"/>
  <c r="K206" i="61"/>
  <c r="K205" i="61"/>
  <c r="K204" i="61"/>
  <c r="K203" i="61"/>
  <c r="K202" i="61"/>
  <c r="K201" i="61"/>
  <c r="K200" i="61"/>
  <c r="K199" i="61"/>
  <c r="K198" i="61"/>
  <c r="K197" i="61"/>
  <c r="K196" i="61"/>
  <c r="K195" i="61"/>
  <c r="K194" i="61"/>
  <c r="K193" i="61"/>
  <c r="V192" i="61"/>
  <c r="V191" i="61"/>
  <c r="V190" i="61"/>
  <c r="V189" i="61"/>
  <c r="K189" i="61"/>
  <c r="K188" i="61"/>
  <c r="V187" i="61"/>
  <c r="K187" i="61"/>
  <c r="K186" i="61"/>
  <c r="K185" i="61"/>
  <c r="V184" i="61"/>
  <c r="K184" i="61"/>
  <c r="V183" i="61"/>
  <c r="K183" i="61"/>
  <c r="K182" i="61"/>
  <c r="K181" i="61"/>
  <c r="K180" i="61"/>
  <c r="K179" i="61"/>
  <c r="K178" i="61"/>
  <c r="K177" i="61"/>
  <c r="V176" i="61"/>
  <c r="K176" i="61"/>
  <c r="V175" i="61"/>
  <c r="K175" i="61"/>
  <c r="K174" i="61"/>
  <c r="K173" i="61"/>
  <c r="K172" i="61"/>
  <c r="K171" i="61"/>
  <c r="K170" i="61"/>
  <c r="K169" i="61"/>
  <c r="V168" i="61"/>
  <c r="K168" i="61"/>
  <c r="V167" i="61"/>
  <c r="K167" i="61"/>
  <c r="V166" i="61"/>
  <c r="K166" i="61"/>
  <c r="K165" i="61"/>
  <c r="K164" i="61"/>
  <c r="K163" i="61"/>
  <c r="K162" i="61"/>
  <c r="K161" i="61"/>
  <c r="K160" i="61"/>
  <c r="K159" i="61"/>
  <c r="K158" i="61"/>
  <c r="V157" i="61"/>
  <c r="K157" i="61"/>
  <c r="K156" i="61"/>
  <c r="V155" i="61"/>
  <c r="K155" i="61"/>
  <c r="K154" i="61"/>
  <c r="K153" i="61"/>
  <c r="K152" i="61"/>
  <c r="K151" i="61"/>
  <c r="K150" i="61"/>
  <c r="V149" i="61"/>
  <c r="K149" i="61"/>
  <c r="V148" i="61"/>
  <c r="V147" i="61"/>
  <c r="V146" i="61"/>
  <c r="K145" i="61"/>
  <c r="V144" i="61"/>
  <c r="K144" i="61"/>
  <c r="K143" i="61"/>
  <c r="K142" i="61"/>
  <c r="V141" i="61"/>
  <c r="K141" i="61"/>
  <c r="V140" i="61"/>
  <c r="K140" i="61"/>
  <c r="K139" i="61"/>
  <c r="V138" i="61"/>
  <c r="K138" i="61"/>
  <c r="V137" i="61"/>
  <c r="K137" i="61"/>
  <c r="K136" i="61"/>
  <c r="K135" i="61"/>
  <c r="K134" i="61"/>
  <c r="K133" i="61"/>
  <c r="V132" i="61"/>
  <c r="K132" i="61"/>
  <c r="K131" i="61"/>
  <c r="K130" i="61"/>
  <c r="K129" i="61"/>
  <c r="V128" i="61"/>
  <c r="K128" i="61"/>
  <c r="K127" i="61"/>
  <c r="V126" i="61"/>
  <c r="K126" i="61"/>
  <c r="V125" i="61"/>
  <c r="K125" i="61"/>
  <c r="K124" i="61"/>
  <c r="K123" i="61"/>
  <c r="K122" i="61"/>
  <c r="V121" i="61"/>
  <c r="K121" i="61"/>
  <c r="K120" i="61"/>
  <c r="V119" i="61"/>
  <c r="K119" i="61"/>
  <c r="K118" i="61"/>
  <c r="K117" i="61"/>
  <c r="K116" i="61"/>
  <c r="V115" i="61"/>
  <c r="K115" i="61"/>
  <c r="V114" i="61"/>
  <c r="K114" i="61"/>
  <c r="K113" i="61"/>
  <c r="K112" i="61"/>
  <c r="K111" i="61"/>
  <c r="V110" i="61"/>
  <c r="K110" i="61"/>
  <c r="V109" i="61"/>
  <c r="K109" i="61"/>
  <c r="K108" i="61"/>
  <c r="K107" i="61"/>
  <c r="K106" i="61"/>
  <c r="K105" i="61"/>
  <c r="V104" i="61"/>
  <c r="K104" i="61"/>
  <c r="V103" i="61"/>
  <c r="V102" i="61"/>
  <c r="V101" i="61"/>
  <c r="V100" i="61"/>
  <c r="K100" i="61"/>
  <c r="K99" i="61"/>
  <c r="K98" i="61"/>
  <c r="K97" i="61"/>
  <c r="K96" i="61"/>
  <c r="V95" i="61"/>
  <c r="K95" i="61"/>
  <c r="V94" i="61"/>
  <c r="K94" i="61"/>
  <c r="K93" i="61"/>
  <c r="V92" i="61"/>
  <c r="K92" i="61"/>
  <c r="K91" i="61"/>
  <c r="K90" i="61"/>
  <c r="K89" i="61"/>
  <c r="K88" i="61"/>
  <c r="V87" i="61"/>
  <c r="K87" i="61"/>
  <c r="K86" i="61"/>
  <c r="K85" i="61"/>
  <c r="K84" i="61"/>
  <c r="V83" i="61"/>
  <c r="K83" i="61"/>
  <c r="K82" i="61"/>
  <c r="V81" i="61"/>
  <c r="K81" i="61"/>
  <c r="V80" i="61"/>
  <c r="K80" i="61"/>
  <c r="K79" i="61"/>
  <c r="K78" i="61"/>
  <c r="K77" i="61"/>
  <c r="V76" i="61"/>
  <c r="K76" i="61"/>
  <c r="K75" i="61"/>
  <c r="V74" i="61"/>
  <c r="K74" i="61"/>
  <c r="K73" i="61"/>
  <c r="V72" i="61"/>
  <c r="K72" i="61"/>
  <c r="K71" i="61"/>
  <c r="K70" i="61"/>
  <c r="V69" i="61"/>
  <c r="K69" i="61"/>
  <c r="V68" i="61"/>
  <c r="K68" i="61"/>
  <c r="K67" i="61"/>
  <c r="K66" i="61"/>
  <c r="K65" i="61"/>
  <c r="V64" i="61"/>
  <c r="K64" i="61"/>
  <c r="K63" i="61"/>
  <c r="V62" i="61"/>
  <c r="K62" i="61"/>
  <c r="K61" i="61"/>
  <c r="K60" i="61"/>
  <c r="K59" i="61"/>
  <c r="V58" i="61"/>
  <c r="K58" i="61"/>
  <c r="V57" i="61"/>
  <c r="V56" i="61"/>
  <c r="V55" i="61"/>
  <c r="K54" i="61"/>
  <c r="V53" i="61"/>
  <c r="K53" i="61"/>
  <c r="K52" i="61"/>
  <c r="K51" i="61"/>
  <c r="K50" i="61"/>
  <c r="K49" i="61"/>
  <c r="V48" i="61"/>
  <c r="K48" i="61"/>
  <c r="K47" i="61"/>
  <c r="K46" i="61"/>
  <c r="K45" i="61"/>
  <c r="V44" i="61"/>
  <c r="K44" i="61"/>
  <c r="K43" i="61"/>
  <c r="V42" i="61"/>
  <c r="K42" i="61"/>
  <c r="V41" i="61"/>
  <c r="K41" i="61"/>
  <c r="K40" i="61"/>
  <c r="K39" i="61"/>
  <c r="K38" i="61"/>
  <c r="V37" i="61"/>
  <c r="K37" i="61"/>
  <c r="V36" i="61"/>
  <c r="K36" i="61"/>
  <c r="K35" i="61"/>
  <c r="K34" i="61"/>
  <c r="K33" i="61"/>
  <c r="V32" i="61"/>
  <c r="K32" i="61"/>
  <c r="K31" i="61"/>
  <c r="V30" i="61"/>
  <c r="K30" i="61"/>
  <c r="K29" i="61"/>
  <c r="K28" i="61"/>
  <c r="V27" i="61"/>
  <c r="K27" i="61"/>
  <c r="K26" i="61"/>
  <c r="V25" i="61"/>
  <c r="K25" i="61"/>
  <c r="K24" i="61"/>
  <c r="V23" i="61"/>
  <c r="K23" i="61"/>
  <c r="K22" i="61"/>
  <c r="K21" i="61"/>
  <c r="U20" i="61"/>
  <c r="T20" i="61"/>
  <c r="V20" i="61" s="1"/>
  <c r="K20" i="61"/>
  <c r="V19" i="61"/>
  <c r="K19" i="61"/>
  <c r="K18" i="61"/>
  <c r="K17" i="61"/>
  <c r="K16" i="61"/>
  <c r="K15" i="61"/>
  <c r="V14" i="61"/>
  <c r="K14" i="61"/>
  <c r="Q662" i="58"/>
  <c r="M662" i="58"/>
  <c r="R662" i="58"/>
  <c r="N662" i="58"/>
  <c r="K664" i="58"/>
  <c r="K663" i="58"/>
  <c r="K657" i="58"/>
  <c r="K655" i="58"/>
  <c r="K654" i="58"/>
  <c r="K652" i="58"/>
  <c r="K650" i="58"/>
  <c r="K648" i="58"/>
  <c r="K647" i="58"/>
  <c r="K645" i="58"/>
  <c r="K642" i="58"/>
  <c r="K640" i="58"/>
  <c r="K639" i="58"/>
  <c r="O662" i="58" s="1"/>
  <c r="P662" i="58" s="1"/>
  <c r="K637" i="58"/>
  <c r="K635" i="58"/>
  <c r="K634" i="58"/>
  <c r="Q546" i="58"/>
  <c r="M546" i="58"/>
  <c r="Q614" i="58"/>
  <c r="M614" i="58"/>
  <c r="R614" i="58"/>
  <c r="N614" i="58"/>
  <c r="K623" i="58"/>
  <c r="K616" i="58"/>
  <c r="K615" i="58"/>
  <c r="K613" i="58"/>
  <c r="K606" i="58"/>
  <c r="K603" i="58"/>
  <c r="K596" i="58"/>
  <c r="K594" i="58"/>
  <c r="K587" i="58"/>
  <c r="K584" i="58"/>
  <c r="K577" i="58"/>
  <c r="K575" i="58"/>
  <c r="K568" i="58"/>
  <c r="K564" i="58"/>
  <c r="K557" i="58"/>
  <c r="R546" i="58"/>
  <c r="N546" i="58"/>
  <c r="K548" i="58"/>
  <c r="K547" i="58"/>
  <c r="K545" i="58"/>
  <c r="K542" i="58"/>
  <c r="K541" i="58"/>
  <c r="K540" i="58"/>
  <c r="K537" i="58"/>
  <c r="K536" i="58"/>
  <c r="K533" i="58"/>
  <c r="K532" i="58"/>
  <c r="O546" i="58" s="1"/>
  <c r="K529" i="58"/>
  <c r="K528" i="58"/>
  <c r="P546" i="58" s="1"/>
  <c r="G127" i="52"/>
  <c r="Q375" i="58"/>
  <c r="M375" i="58"/>
  <c r="R375" i="58"/>
  <c r="N375" i="58"/>
  <c r="Q367" i="58"/>
  <c r="M367" i="58"/>
  <c r="R367" i="58"/>
  <c r="N367" i="58"/>
  <c r="Q358" i="58"/>
  <c r="M358" i="58"/>
  <c r="R358" i="58"/>
  <c r="N358" i="58"/>
  <c r="G126" i="52"/>
  <c r="Q339" i="58"/>
  <c r="M339" i="58"/>
  <c r="R339" i="58"/>
  <c r="N339" i="58"/>
  <c r="Q330" i="58"/>
  <c r="M330" i="58"/>
  <c r="R330" i="58"/>
  <c r="N330" i="58"/>
  <c r="Q320" i="58"/>
  <c r="M320" i="58"/>
  <c r="R320" i="58"/>
  <c r="N320" i="58"/>
  <c r="N40" i="60"/>
  <c r="M40" i="60"/>
  <c r="O40" i="60" s="1"/>
  <c r="N39" i="60"/>
  <c r="M39" i="60"/>
  <c r="O39" i="60" s="1"/>
  <c r="N38" i="60"/>
  <c r="M38" i="60"/>
  <c r="O38" i="60" s="1"/>
  <c r="N37" i="60"/>
  <c r="M37" i="60"/>
  <c r="O37" i="60" s="1"/>
  <c r="N36" i="60"/>
  <c r="M36" i="60"/>
  <c r="O36" i="60" s="1"/>
  <c r="N35" i="60"/>
  <c r="M35" i="60"/>
  <c r="O35" i="60" s="1"/>
  <c r="N34" i="60"/>
  <c r="M34" i="60"/>
  <c r="O34" i="60" s="1"/>
  <c r="N33" i="60"/>
  <c r="M33" i="60"/>
  <c r="O33" i="60" s="1"/>
  <c r="N32" i="60"/>
  <c r="M32" i="60"/>
  <c r="O32" i="60" s="1"/>
  <c r="N31" i="60"/>
  <c r="M31" i="60"/>
  <c r="O31" i="60" s="1"/>
  <c r="N30" i="60"/>
  <c r="M30" i="60"/>
  <c r="O30" i="60" s="1"/>
  <c r="N29" i="60"/>
  <c r="M29" i="60"/>
  <c r="O29" i="60" s="1"/>
  <c r="N28" i="60"/>
  <c r="M28" i="60"/>
  <c r="O28" i="60" s="1"/>
  <c r="N27" i="60"/>
  <c r="M27" i="60"/>
  <c r="O27" i="60" s="1"/>
  <c r="N26" i="60"/>
  <c r="M26" i="60"/>
  <c r="O26" i="60" s="1"/>
  <c r="N25" i="60"/>
  <c r="M25" i="60"/>
  <c r="O25" i="60" s="1"/>
  <c r="N24" i="60"/>
  <c r="M24" i="60"/>
  <c r="O24" i="60" s="1"/>
  <c r="N23" i="60"/>
  <c r="M23" i="60"/>
  <c r="O23" i="60" s="1"/>
  <c r="N22" i="60"/>
  <c r="M22" i="60"/>
  <c r="O22" i="60" s="1"/>
  <c r="N21" i="60"/>
  <c r="M21" i="60"/>
  <c r="O21" i="60" s="1"/>
  <c r="M20" i="60"/>
  <c r="O20" i="60" s="1"/>
  <c r="M19" i="60"/>
  <c r="O19" i="60" s="1"/>
  <c r="N18" i="60"/>
  <c r="M18" i="60"/>
  <c r="O18" i="60" s="1"/>
  <c r="M17" i="60"/>
  <c r="O17" i="60" s="1"/>
  <c r="N16" i="60"/>
  <c r="M16" i="60"/>
  <c r="O16" i="60" s="1"/>
  <c r="N15" i="60"/>
  <c r="M15" i="60"/>
  <c r="O15" i="60" s="1"/>
  <c r="N14" i="60"/>
  <c r="M14" i="60"/>
  <c r="O14" i="60" s="1"/>
  <c r="N13" i="60"/>
  <c r="M13" i="60"/>
  <c r="O13" i="60" s="1"/>
  <c r="N12" i="60"/>
  <c r="M12" i="60"/>
  <c r="O12" i="60" s="1"/>
  <c r="N11" i="60"/>
  <c r="M11" i="60"/>
  <c r="O11" i="60" s="1"/>
  <c r="N10" i="60"/>
  <c r="M10" i="60"/>
  <c r="O10" i="60" s="1"/>
  <c r="N9" i="60"/>
  <c r="M9" i="60"/>
  <c r="O9" i="60" s="1"/>
  <c r="N8" i="60"/>
  <c r="M8" i="60"/>
  <c r="O8" i="60" s="1"/>
  <c r="N7" i="60"/>
  <c r="M7" i="60"/>
  <c r="O7" i="60" s="1"/>
  <c r="N6" i="60"/>
  <c r="M6" i="60"/>
  <c r="O6" i="60" s="1"/>
  <c r="N5" i="60"/>
  <c r="M5" i="60"/>
  <c r="O5" i="60" s="1"/>
  <c r="I97" i="51"/>
  <c r="I103" i="51"/>
  <c r="G124" i="52"/>
  <c r="Q489" i="58"/>
  <c r="M489" i="58"/>
  <c r="R489" i="58"/>
  <c r="N489" i="58"/>
  <c r="Q448" i="58"/>
  <c r="M448" i="58"/>
  <c r="R448" i="58"/>
  <c r="N448" i="58"/>
  <c r="Q429" i="58"/>
  <c r="M429" i="58"/>
  <c r="R429" i="58"/>
  <c r="N429" i="58"/>
  <c r="K496" i="58"/>
  <c r="K490" i="58"/>
  <c r="K487" i="58"/>
  <c r="K480" i="58"/>
  <c r="K478" i="58"/>
  <c r="K471" i="58"/>
  <c r="K469" i="58"/>
  <c r="K462" i="58"/>
  <c r="K459" i="58"/>
  <c r="K452" i="58"/>
  <c r="O489" i="58" s="1"/>
  <c r="P489" i="58" s="1"/>
  <c r="K521" i="58"/>
  <c r="K513" i="58"/>
  <c r="K512" i="58"/>
  <c r="K510" i="58"/>
  <c r="K503" i="58"/>
  <c r="K444" i="58"/>
  <c r="K441" i="58"/>
  <c r="K440" i="58"/>
  <c r="K437" i="58"/>
  <c r="K436" i="58"/>
  <c r="K433" i="58"/>
  <c r="O448" i="58" s="1"/>
  <c r="P448" i="58" s="1"/>
  <c r="K423" i="58"/>
  <c r="K417" i="58"/>
  <c r="K416" i="58"/>
  <c r="K413" i="58"/>
  <c r="K412" i="58"/>
  <c r="K409" i="58"/>
  <c r="O429" i="58" s="1"/>
  <c r="P429" i="58" s="1"/>
  <c r="G123" i="52"/>
  <c r="Q246" i="58"/>
  <c r="M246" i="58"/>
  <c r="R246" i="58"/>
  <c r="N246" i="58"/>
  <c r="Q231" i="58"/>
  <c r="M231" i="58"/>
  <c r="R231" i="58"/>
  <c r="N231" i="58"/>
  <c r="Q213" i="58"/>
  <c r="R213" i="58" s="1"/>
  <c r="M213" i="58"/>
  <c r="N213" i="58" s="1"/>
  <c r="G122" i="52"/>
  <c r="Q164" i="58"/>
  <c r="M164" i="58"/>
  <c r="R164" i="58"/>
  <c r="N164" i="58"/>
  <c r="Q154" i="58"/>
  <c r="M154" i="58"/>
  <c r="R154" i="58"/>
  <c r="N154" i="58"/>
  <c r="Q144" i="58"/>
  <c r="M144" i="58"/>
  <c r="R144" i="58"/>
  <c r="N144" i="58"/>
  <c r="G121" i="52"/>
  <c r="G120" i="52"/>
  <c r="Q32" i="58"/>
  <c r="M32" i="58"/>
  <c r="Q27" i="58"/>
  <c r="M27" i="58"/>
  <c r="Q21" i="58"/>
  <c r="M21" i="58"/>
  <c r="R21" i="58"/>
  <c r="N21" i="58"/>
  <c r="R27" i="58"/>
  <c r="N27" i="58"/>
  <c r="R32" i="58"/>
  <c r="N32" i="58"/>
  <c r="K375" i="58"/>
  <c r="K374" i="58"/>
  <c r="K373" i="58"/>
  <c r="K372" i="58"/>
  <c r="K371" i="58"/>
  <c r="O375" i="58" s="1"/>
  <c r="P375" i="58" s="1"/>
  <c r="K367" i="58"/>
  <c r="K366" i="58"/>
  <c r="K365" i="58"/>
  <c r="K364" i="58"/>
  <c r="K363" i="58"/>
  <c r="K362" i="58"/>
  <c r="K361" i="58"/>
  <c r="O367" i="58" s="1"/>
  <c r="P367" i="58" s="1"/>
  <c r="K358" i="58"/>
  <c r="K357" i="58"/>
  <c r="K356" i="58"/>
  <c r="O358" i="58" s="1"/>
  <c r="P358" i="58" s="1"/>
  <c r="K355" i="58"/>
  <c r="K354" i="58"/>
  <c r="K353" i="58"/>
  <c r="K352" i="58"/>
  <c r="K351" i="58"/>
  <c r="K350" i="58"/>
  <c r="K349" i="58"/>
  <c r="K348" i="58"/>
  <c r="K347" i="58"/>
  <c r="K346" i="58"/>
  <c r="K345" i="58"/>
  <c r="K339" i="58"/>
  <c r="K338" i="58"/>
  <c r="K337" i="58"/>
  <c r="K336" i="58"/>
  <c r="K335" i="58"/>
  <c r="K334" i="58"/>
  <c r="O339" i="58" s="1"/>
  <c r="P339" i="58" s="1"/>
  <c r="K330" i="58"/>
  <c r="K329" i="58"/>
  <c r="K328" i="58"/>
  <c r="K327" i="58"/>
  <c r="K326" i="58"/>
  <c r="K325" i="58"/>
  <c r="K324" i="58"/>
  <c r="K323" i="58"/>
  <c r="O330" i="58" s="1"/>
  <c r="P330" i="58" s="1"/>
  <c r="K320" i="58"/>
  <c r="K319" i="58"/>
  <c r="K318" i="58"/>
  <c r="K317" i="58"/>
  <c r="O320" i="58" s="1"/>
  <c r="P320" i="58" s="1"/>
  <c r="K316" i="58"/>
  <c r="K315" i="58"/>
  <c r="K314" i="58"/>
  <c r="K313" i="58"/>
  <c r="K312" i="58"/>
  <c r="K311" i="58"/>
  <c r="K309" i="58"/>
  <c r="K308" i="58"/>
  <c r="K307" i="58"/>
  <c r="K306" i="58"/>
  <c r="K305" i="58"/>
  <c r="K301" i="58"/>
  <c r="K298" i="58"/>
  <c r="K297" i="58"/>
  <c r="K295" i="58"/>
  <c r="K294" i="58"/>
  <c r="K293" i="58"/>
  <c r="K291" i="58"/>
  <c r="K289" i="58"/>
  <c r="K288" i="58"/>
  <c r="K287" i="58"/>
  <c r="K246" i="58"/>
  <c r="K245" i="58"/>
  <c r="K244" i="58"/>
  <c r="K243" i="58"/>
  <c r="K242" i="58"/>
  <c r="K241" i="58"/>
  <c r="K240" i="58"/>
  <c r="K239" i="58"/>
  <c r="K238" i="58"/>
  <c r="K237" i="58"/>
  <c r="K236" i="58"/>
  <c r="K235" i="58"/>
  <c r="O246" i="58" s="1"/>
  <c r="P246" i="58" s="1"/>
  <c r="K231" i="58"/>
  <c r="K230" i="58"/>
  <c r="K229" i="58"/>
  <c r="K228" i="58"/>
  <c r="K227" i="58"/>
  <c r="K226" i="58"/>
  <c r="K225" i="58"/>
  <c r="K224" i="58"/>
  <c r="K223" i="58"/>
  <c r="K222" i="58"/>
  <c r="K221" i="58"/>
  <c r="K220" i="58"/>
  <c r="K219" i="58"/>
  <c r="K218" i="58"/>
  <c r="K217" i="58"/>
  <c r="K216" i="58"/>
  <c r="O231" i="58" s="1"/>
  <c r="P231" i="58" s="1"/>
  <c r="K213" i="58"/>
  <c r="K212" i="58"/>
  <c r="K211" i="58"/>
  <c r="K210" i="58"/>
  <c r="K209" i="58"/>
  <c r="K208" i="58"/>
  <c r="O213" i="58" s="1"/>
  <c r="P213" i="58" s="1"/>
  <c r="K207" i="58"/>
  <c r="K206" i="58"/>
  <c r="K205" i="58"/>
  <c r="K204" i="58"/>
  <c r="K203" i="58"/>
  <c r="K202" i="58"/>
  <c r="K201" i="58"/>
  <c r="K200" i="58"/>
  <c r="K199" i="58"/>
  <c r="K198" i="58"/>
  <c r="K197" i="58"/>
  <c r="K196" i="58"/>
  <c r="K195" i="58"/>
  <c r="K194" i="58"/>
  <c r="K193" i="58"/>
  <c r="K192" i="58"/>
  <c r="K164" i="58"/>
  <c r="K163" i="58"/>
  <c r="K162" i="58"/>
  <c r="K161" i="58"/>
  <c r="K160" i="58"/>
  <c r="K159" i="58"/>
  <c r="O164" i="58" s="1"/>
  <c r="P164" i="58" s="1"/>
  <c r="K154" i="58"/>
  <c r="K153" i="58"/>
  <c r="K152" i="58"/>
  <c r="K151" i="58"/>
  <c r="K150" i="58"/>
  <c r="K149" i="58"/>
  <c r="K148" i="58"/>
  <c r="K147" i="58"/>
  <c r="O154" i="58" s="1"/>
  <c r="P154" i="58" s="1"/>
  <c r="K144" i="58"/>
  <c r="K143" i="58"/>
  <c r="O144" i="58"/>
  <c r="P144" i="58" s="1"/>
  <c r="K32" i="58"/>
  <c r="K31" i="58"/>
  <c r="K30" i="58"/>
  <c r="K29" i="58"/>
  <c r="O32" i="58" s="1"/>
  <c r="P32" i="58" s="1"/>
  <c r="K27" i="58"/>
  <c r="K26" i="58"/>
  <c r="K25" i="58"/>
  <c r="K24" i="58"/>
  <c r="O27" i="58" s="1"/>
  <c r="P27" i="58" s="1"/>
  <c r="K21" i="58"/>
  <c r="K20" i="58"/>
  <c r="K19" i="58"/>
  <c r="K18" i="58"/>
  <c r="O21" i="58" s="1"/>
  <c r="P21" i="58" s="1"/>
  <c r="K17" i="58"/>
  <c r="K16" i="58"/>
  <c r="K15" i="58"/>
  <c r="K14" i="58"/>
  <c r="K13" i="58"/>
  <c r="K12" i="58"/>
  <c r="K11" i="58"/>
  <c r="K10" i="58"/>
  <c r="K9" i="58"/>
  <c r="K8" i="58"/>
  <c r="K7" i="58"/>
  <c r="K6" i="58"/>
  <c r="O494" i="54"/>
  <c r="M494" i="54"/>
  <c r="K494" i="54"/>
  <c r="P494" i="54"/>
  <c r="N494" i="54"/>
  <c r="L494" i="54"/>
  <c r="Q494" i="54" s="1"/>
  <c r="I514" i="54"/>
  <c r="I509" i="54"/>
  <c r="I506" i="54"/>
  <c r="I504" i="54"/>
  <c r="I498" i="54"/>
  <c r="I495" i="54"/>
  <c r="I493" i="54"/>
  <c r="I488" i="54"/>
  <c r="I485" i="54"/>
  <c r="I483" i="54"/>
  <c r="I461" i="54"/>
  <c r="I460" i="54"/>
  <c r="I472" i="54"/>
  <c r="I464" i="54"/>
  <c r="I452" i="54"/>
  <c r="I450" i="54"/>
  <c r="I445" i="54"/>
  <c r="I442" i="54"/>
  <c r="O417" i="54"/>
  <c r="M417" i="54"/>
  <c r="K417" i="54"/>
  <c r="P417" i="54"/>
  <c r="N417" i="54"/>
  <c r="L417" i="54"/>
  <c r="Q417" i="54" s="1"/>
  <c r="I434" i="54"/>
  <c r="I428" i="54"/>
  <c r="I427" i="54"/>
  <c r="I423" i="54"/>
  <c r="I418" i="54"/>
  <c r="I415" i="54"/>
  <c r="I410" i="54"/>
  <c r="I409" i="54"/>
  <c r="I406" i="54"/>
  <c r="I401" i="54"/>
  <c r="I398" i="54"/>
  <c r="I393" i="54"/>
  <c r="I390" i="54"/>
  <c r="I385" i="54"/>
  <c r="I383" i="54"/>
  <c r="I377" i="54"/>
  <c r="I375" i="54"/>
  <c r="I370" i="54"/>
  <c r="O331" i="54"/>
  <c r="M331" i="54"/>
  <c r="K331" i="54"/>
  <c r="P331" i="54"/>
  <c r="N331" i="54"/>
  <c r="L331" i="54"/>
  <c r="Q331" i="54" s="1"/>
  <c r="I362" i="54"/>
  <c r="I357" i="54"/>
  <c r="I351" i="54"/>
  <c r="I348" i="54"/>
  <c r="I346" i="54"/>
  <c r="I342" i="54"/>
  <c r="I336" i="54"/>
  <c r="I335" i="54"/>
  <c r="I332" i="54"/>
  <c r="I330" i="54"/>
  <c r="I325" i="54"/>
  <c r="I319" i="54"/>
  <c r="I316" i="54"/>
  <c r="I313" i="54"/>
  <c r="I309" i="54"/>
  <c r="I308" i="54"/>
  <c r="I302" i="54"/>
  <c r="I299" i="54"/>
  <c r="I297" i="54"/>
  <c r="I292" i="54"/>
  <c r="I291" i="54"/>
  <c r="I285" i="54"/>
  <c r="I282" i="54"/>
  <c r="I280" i="54"/>
  <c r="I275" i="54"/>
  <c r="I269" i="54"/>
  <c r="I266" i="54"/>
  <c r="I264" i="54"/>
  <c r="I259" i="54"/>
  <c r="I253" i="54"/>
  <c r="I250" i="54"/>
  <c r="O203" i="54"/>
  <c r="M203" i="54"/>
  <c r="K203" i="54"/>
  <c r="P203" i="54"/>
  <c r="N203" i="54"/>
  <c r="L203" i="54"/>
  <c r="Q203" i="54" s="1"/>
  <c r="I241" i="54"/>
  <c r="I234" i="54"/>
  <c r="I228" i="54"/>
  <c r="I225" i="54"/>
  <c r="I222" i="54"/>
  <c r="I214" i="54"/>
  <c r="I213" i="54"/>
  <c r="I207" i="54"/>
  <c r="I204" i="54"/>
  <c r="I202" i="54"/>
  <c r="I201" i="54"/>
  <c r="I194" i="54"/>
  <c r="I188" i="54"/>
  <c r="I185" i="54"/>
  <c r="I184" i="54"/>
  <c r="I175" i="54"/>
  <c r="I169" i="54"/>
  <c r="I166" i="54"/>
  <c r="I163" i="54"/>
  <c r="I162" i="54"/>
  <c r="I154" i="54"/>
  <c r="I148" i="54"/>
  <c r="I145" i="54"/>
  <c r="I142" i="54"/>
  <c r="I134" i="54"/>
  <c r="I128" i="54"/>
  <c r="I125" i="54"/>
  <c r="I122" i="54"/>
  <c r="I114" i="54"/>
  <c r="I108" i="54"/>
  <c r="I105" i="54"/>
  <c r="I104" i="54"/>
  <c r="I84" i="54"/>
  <c r="I83" i="54"/>
  <c r="I82" i="54"/>
  <c r="I81" i="54"/>
  <c r="I86" i="56"/>
  <c r="I82" i="56"/>
  <c r="I56" i="56"/>
  <c r="I38" i="56"/>
  <c r="I21" i="56"/>
  <c r="P699" i="55"/>
  <c r="L699" i="55"/>
  <c r="I677" i="55"/>
  <c r="I676" i="55"/>
  <c r="N699" i="55" s="1"/>
  <c r="O673" i="55"/>
  <c r="P673" i="55" s="1"/>
  <c r="K673" i="55"/>
  <c r="L673" i="55" s="1"/>
  <c r="I673" i="55"/>
  <c r="I672" i="55"/>
  <c r="M673" i="55" s="1"/>
  <c r="N673" i="55" s="1"/>
  <c r="T669" i="55"/>
  <c r="P669" i="55"/>
  <c r="N669" i="55"/>
  <c r="L669" i="55"/>
  <c r="Q669" i="55" s="1"/>
  <c r="I669" i="55"/>
  <c r="I668" i="55"/>
  <c r="O665" i="55"/>
  <c r="P665" i="55" s="1"/>
  <c r="K665" i="55"/>
  <c r="L665" i="55" s="1"/>
  <c r="I665" i="55"/>
  <c r="I663" i="55"/>
  <c r="I661" i="55"/>
  <c r="I659" i="55"/>
  <c r="M665" i="55" s="1"/>
  <c r="N665" i="55" s="1"/>
  <c r="O654" i="55"/>
  <c r="P654" i="55" s="1"/>
  <c r="K654" i="55"/>
  <c r="L654" i="55" s="1"/>
  <c r="I654" i="55"/>
  <c r="I653" i="55"/>
  <c r="I650" i="55"/>
  <c r="I648" i="55"/>
  <c r="I647" i="55"/>
  <c r="I645" i="55"/>
  <c r="I643" i="55"/>
  <c r="M654" i="55" s="1"/>
  <c r="N654" i="55" s="1"/>
  <c r="O638" i="55"/>
  <c r="P638" i="55" s="1"/>
  <c r="K638" i="55"/>
  <c r="L638" i="55" s="1"/>
  <c r="I638" i="55"/>
  <c r="I637" i="55"/>
  <c r="I636" i="55"/>
  <c r="I634" i="55"/>
  <c r="I632" i="55"/>
  <c r="I631" i="55"/>
  <c r="I628" i="55"/>
  <c r="I625" i="55"/>
  <c r="M638" i="55" s="1"/>
  <c r="N638" i="55" s="1"/>
  <c r="I620" i="55"/>
  <c r="I617" i="55"/>
  <c r="I614" i="55"/>
  <c r="O607" i="55"/>
  <c r="P607" i="55" s="1"/>
  <c r="K607" i="55"/>
  <c r="L607" i="55" s="1"/>
  <c r="I607" i="55"/>
  <c r="I606" i="55"/>
  <c r="I605" i="55"/>
  <c r="I604" i="55"/>
  <c r="M607" i="55" s="1"/>
  <c r="N607" i="55" s="1"/>
  <c r="O601" i="55"/>
  <c r="P601" i="55" s="1"/>
  <c r="K601" i="55"/>
  <c r="L601" i="55" s="1"/>
  <c r="I601" i="55"/>
  <c r="I600" i="55"/>
  <c r="I599" i="55"/>
  <c r="I598" i="55"/>
  <c r="M601" i="55" s="1"/>
  <c r="N601" i="55" s="1"/>
  <c r="T595" i="55"/>
  <c r="O595" i="55"/>
  <c r="P595" i="55" s="1"/>
  <c r="K595" i="55"/>
  <c r="L595" i="55" s="1"/>
  <c r="I595" i="55"/>
  <c r="I594" i="55"/>
  <c r="I593" i="55"/>
  <c r="M595" i="55" s="1"/>
  <c r="N595" i="55" s="1"/>
  <c r="O590" i="55"/>
  <c r="P590" i="55" s="1"/>
  <c r="K590" i="55"/>
  <c r="L590" i="55" s="1"/>
  <c r="I590" i="55"/>
  <c r="I589" i="55"/>
  <c r="I588" i="55"/>
  <c r="I587" i="55"/>
  <c r="M590" i="55" s="1"/>
  <c r="N590" i="55" s="1"/>
  <c r="O584" i="55"/>
  <c r="P584" i="55" s="1"/>
  <c r="K584" i="55"/>
  <c r="L584" i="55" s="1"/>
  <c r="I584" i="55"/>
  <c r="I583" i="55"/>
  <c r="I582" i="55"/>
  <c r="M584" i="55" s="1"/>
  <c r="N584" i="55" s="1"/>
  <c r="O579" i="55"/>
  <c r="P579" i="55" s="1"/>
  <c r="K579" i="55"/>
  <c r="L579" i="55" s="1"/>
  <c r="I579" i="55"/>
  <c r="I578" i="55"/>
  <c r="I577" i="55"/>
  <c r="I576" i="55"/>
  <c r="M579" i="55" s="1"/>
  <c r="N579" i="55" s="1"/>
  <c r="O570" i="55"/>
  <c r="P570" i="55" s="1"/>
  <c r="K570" i="55"/>
  <c r="L570" i="55" s="1"/>
  <c r="I570" i="55"/>
  <c r="I569" i="55"/>
  <c r="I568" i="55"/>
  <c r="I567" i="55"/>
  <c r="M570" i="55" s="1"/>
  <c r="N570" i="55" s="1"/>
  <c r="O564" i="55"/>
  <c r="P564" i="55" s="1"/>
  <c r="K564" i="55"/>
  <c r="L564" i="55" s="1"/>
  <c r="I564" i="55"/>
  <c r="I563" i="55"/>
  <c r="I562" i="55"/>
  <c r="I561" i="55"/>
  <c r="M564" i="55" s="1"/>
  <c r="N564" i="55" s="1"/>
  <c r="O558" i="55"/>
  <c r="P558" i="55" s="1"/>
  <c r="K558" i="55"/>
  <c r="L558" i="55" s="1"/>
  <c r="I558" i="55"/>
  <c r="I557" i="55"/>
  <c r="I556" i="55"/>
  <c r="M558" i="55" s="1"/>
  <c r="N558" i="55" s="1"/>
  <c r="O553" i="55"/>
  <c r="P553" i="55" s="1"/>
  <c r="K553" i="55"/>
  <c r="L553" i="55" s="1"/>
  <c r="I553" i="55"/>
  <c r="I552" i="55"/>
  <c r="I551" i="55"/>
  <c r="I550" i="55"/>
  <c r="M553" i="55" s="1"/>
  <c r="N553" i="55" s="1"/>
  <c r="O547" i="55"/>
  <c r="P547" i="55" s="1"/>
  <c r="K547" i="55"/>
  <c r="L547" i="55" s="1"/>
  <c r="I547" i="55"/>
  <c r="I546" i="55"/>
  <c r="I545" i="55"/>
  <c r="I544" i="55"/>
  <c r="M547" i="55" s="1"/>
  <c r="N547" i="55" s="1"/>
  <c r="O542" i="55"/>
  <c r="P542" i="55" s="1"/>
  <c r="K542" i="55"/>
  <c r="L542" i="55" s="1"/>
  <c r="I542" i="55"/>
  <c r="I541" i="55"/>
  <c r="I540" i="55"/>
  <c r="I539" i="55"/>
  <c r="M542" i="55" s="1"/>
  <c r="N542" i="55" s="1"/>
  <c r="O362" i="55"/>
  <c r="P362" i="55" s="1"/>
  <c r="K362" i="55"/>
  <c r="L362" i="55" s="1"/>
  <c r="I362" i="55"/>
  <c r="I361" i="55"/>
  <c r="I360" i="55"/>
  <c r="I359" i="55"/>
  <c r="M362" i="55" s="1"/>
  <c r="N362" i="55" s="1"/>
  <c r="O356" i="55"/>
  <c r="P356" i="55" s="1"/>
  <c r="K356" i="55"/>
  <c r="L356" i="55" s="1"/>
  <c r="I356" i="55"/>
  <c r="I355" i="55"/>
  <c r="I354" i="55"/>
  <c r="I353" i="55"/>
  <c r="M356" i="55" s="1"/>
  <c r="N356" i="55" s="1"/>
  <c r="T350" i="55"/>
  <c r="O350" i="55"/>
  <c r="P350" i="55" s="1"/>
  <c r="K350" i="55"/>
  <c r="L350" i="55" s="1"/>
  <c r="I350" i="55"/>
  <c r="I349" i="55"/>
  <c r="I348" i="55"/>
  <c r="I347" i="55"/>
  <c r="M350" i="55"/>
  <c r="N350" i="55" s="1"/>
  <c r="O344" i="55"/>
  <c r="P344" i="55" s="1"/>
  <c r="K344" i="55"/>
  <c r="L344" i="55" s="1"/>
  <c r="I344" i="55"/>
  <c r="I343" i="55"/>
  <c r="I342" i="55"/>
  <c r="I341" i="55"/>
  <c r="M344" i="55"/>
  <c r="N344" i="55" s="1"/>
  <c r="O338" i="55"/>
  <c r="P338" i="55" s="1"/>
  <c r="K338" i="55"/>
  <c r="L338" i="55" s="1"/>
  <c r="I338" i="55"/>
  <c r="I337" i="55"/>
  <c r="I336" i="55"/>
  <c r="I335" i="55"/>
  <c r="I333" i="55"/>
  <c r="I332" i="55"/>
  <c r="M338" i="55" s="1"/>
  <c r="N338" i="55" s="1"/>
  <c r="O328" i="55"/>
  <c r="P328" i="55" s="1"/>
  <c r="K328" i="55"/>
  <c r="L328" i="55" s="1"/>
  <c r="I328" i="55"/>
  <c r="I327" i="55"/>
  <c r="I326" i="55"/>
  <c r="I325" i="55"/>
  <c r="I323" i="55"/>
  <c r="M328" i="55" s="1"/>
  <c r="N328" i="55" s="1"/>
  <c r="I322" i="55"/>
  <c r="I321" i="55"/>
  <c r="O48" i="55"/>
  <c r="P48" i="55" s="1"/>
  <c r="K48" i="55"/>
  <c r="L48" i="55" s="1"/>
  <c r="I47" i="55"/>
  <c r="I46" i="55"/>
  <c r="I45" i="55"/>
  <c r="M48" i="55" s="1"/>
  <c r="N48" i="55" s="1"/>
  <c r="O42" i="55"/>
  <c r="P42" i="55" s="1"/>
  <c r="K42" i="55"/>
  <c r="L42" i="55" s="1"/>
  <c r="I42" i="55"/>
  <c r="I41" i="55"/>
  <c r="I40" i="55"/>
  <c r="I39" i="55"/>
  <c r="M42" i="55" s="1"/>
  <c r="N42" i="55" s="1"/>
  <c r="T36" i="55"/>
  <c r="O36" i="55"/>
  <c r="P36" i="55" s="1"/>
  <c r="K36" i="55"/>
  <c r="L36" i="55" s="1"/>
  <c r="I36" i="55"/>
  <c r="I35" i="55"/>
  <c r="T34" i="55"/>
  <c r="I34" i="55"/>
  <c r="I33" i="55"/>
  <c r="M36" i="55"/>
  <c r="N36" i="55" s="1"/>
  <c r="P30" i="55"/>
  <c r="L30" i="55"/>
  <c r="I30" i="55"/>
  <c r="I29" i="55"/>
  <c r="I28" i="55"/>
  <c r="I27" i="55"/>
  <c r="M30" i="55" s="1"/>
  <c r="N30" i="55"/>
  <c r="O24" i="55"/>
  <c r="P24" i="55" s="1"/>
  <c r="K24" i="55"/>
  <c r="L24" i="55" s="1"/>
  <c r="I24" i="55"/>
  <c r="I23" i="55"/>
  <c r="I22" i="55"/>
  <c r="I21" i="55"/>
  <c r="I18" i="55"/>
  <c r="I17" i="55"/>
  <c r="M24" i="55" s="1"/>
  <c r="N24" i="55" s="1"/>
  <c r="O14" i="55"/>
  <c r="P14" i="55" s="1"/>
  <c r="K14" i="55"/>
  <c r="L14" i="55" s="1"/>
  <c r="I14" i="55"/>
  <c r="I13" i="55"/>
  <c r="I12" i="55"/>
  <c r="I11" i="55"/>
  <c r="I9" i="55"/>
  <c r="M14" i="55" s="1"/>
  <c r="N14" i="55" s="1"/>
  <c r="O65" i="54"/>
  <c r="M65" i="54"/>
  <c r="K65" i="54"/>
  <c r="P65" i="54"/>
  <c r="N65" i="54"/>
  <c r="L65" i="54"/>
  <c r="Q65" i="54" s="1"/>
  <c r="I75" i="54"/>
  <c r="I69" i="54"/>
  <c r="I66" i="54"/>
  <c r="I63" i="54"/>
  <c r="I57" i="54"/>
  <c r="I54" i="54"/>
  <c r="I51" i="54"/>
  <c r="I45" i="54"/>
  <c r="I42" i="54"/>
  <c r="I40" i="54"/>
  <c r="I33" i="54"/>
  <c r="I30" i="54"/>
  <c r="I27" i="54"/>
  <c r="I21" i="54"/>
  <c r="I18" i="54"/>
  <c r="I16" i="54"/>
  <c r="I9" i="54"/>
  <c r="I6" i="54"/>
  <c r="G98" i="52"/>
  <c r="O709" i="51"/>
  <c r="P709" i="51" s="1"/>
  <c r="K709" i="51"/>
  <c r="L709" i="51" s="1"/>
  <c r="I709" i="51"/>
  <c r="I703" i="51"/>
  <c r="M709" i="51" s="1"/>
  <c r="N709" i="51" s="1"/>
  <c r="G97" i="52"/>
  <c r="O658" i="51"/>
  <c r="K658" i="51"/>
  <c r="P658" i="51"/>
  <c r="L658" i="51"/>
  <c r="I658" i="51"/>
  <c r="I657" i="51"/>
  <c r="I652" i="51"/>
  <c r="M658" i="51" s="1"/>
  <c r="N658" i="51" s="1"/>
  <c r="G94" i="52"/>
  <c r="P593" i="51"/>
  <c r="L593" i="51"/>
  <c r="I598" i="51"/>
  <c r="I594" i="51"/>
  <c r="I588" i="51"/>
  <c r="I587" i="51"/>
  <c r="I583" i="51"/>
  <c r="I581" i="51"/>
  <c r="I575" i="51"/>
  <c r="I571" i="51"/>
  <c r="I568" i="51"/>
  <c r="I564" i="51"/>
  <c r="N593" i="51" s="1"/>
  <c r="I606" i="51"/>
  <c r="I602" i="51"/>
  <c r="I563" i="51"/>
  <c r="I557" i="51"/>
  <c r="G96" i="52"/>
  <c r="O513" i="51"/>
  <c r="K513" i="51"/>
  <c r="P513" i="51"/>
  <c r="L513" i="51"/>
  <c r="I512" i="51"/>
  <c r="I507" i="51"/>
  <c r="M513" i="51" s="1"/>
  <c r="N513" i="51" s="1"/>
  <c r="G93" i="52"/>
  <c r="O467" i="51"/>
  <c r="K467" i="51"/>
  <c r="P467" i="51"/>
  <c r="L467" i="51"/>
  <c r="I467" i="51"/>
  <c r="I462" i="51"/>
  <c r="M467" i="51" s="1"/>
  <c r="N467" i="51" s="1"/>
  <c r="G92" i="52"/>
  <c r="P396" i="51"/>
  <c r="L396" i="51"/>
  <c r="I407" i="51"/>
  <c r="I400" i="51"/>
  <c r="I397" i="51"/>
  <c r="I395" i="51"/>
  <c r="I388" i="51"/>
  <c r="I385" i="51"/>
  <c r="I382" i="51"/>
  <c r="I375" i="51"/>
  <c r="I372" i="51"/>
  <c r="I370" i="51"/>
  <c r="I363" i="51"/>
  <c r="I360" i="51"/>
  <c r="I357" i="51"/>
  <c r="I350" i="51"/>
  <c r="I347" i="51"/>
  <c r="I421" i="51"/>
  <c r="I420" i="51"/>
  <c r="I413" i="51"/>
  <c r="I410" i="51"/>
  <c r="I346" i="51"/>
  <c r="I340" i="51"/>
  <c r="I337" i="51"/>
  <c r="M396" i="51" s="1"/>
  <c r="G91" i="52"/>
  <c r="O266" i="51"/>
  <c r="P266" i="51" s="1"/>
  <c r="K266" i="51"/>
  <c r="L266" i="51" s="1"/>
  <c r="I266" i="51"/>
  <c r="I265" i="51"/>
  <c r="I259" i="51"/>
  <c r="I256" i="51"/>
  <c r="M266" i="51" s="1"/>
  <c r="N266" i="51" s="1"/>
  <c r="G90" i="52"/>
  <c r="O181" i="51"/>
  <c r="P181" i="51" s="1"/>
  <c r="K181" i="51"/>
  <c r="L181" i="51" s="1"/>
  <c r="I180" i="51"/>
  <c r="I175" i="51"/>
  <c r="I172" i="51"/>
  <c r="M181" i="51" s="1"/>
  <c r="N181" i="51" s="1"/>
  <c r="P86" i="51"/>
  <c r="L86" i="51"/>
  <c r="D213" i="52"/>
  <c r="D212" i="52"/>
  <c r="D211" i="52"/>
  <c r="D208" i="52"/>
  <c r="D207" i="52"/>
  <c r="D206" i="52"/>
  <c r="O198" i="52"/>
  <c r="N198" i="52"/>
  <c r="M198" i="52"/>
  <c r="L198" i="52"/>
  <c r="K198" i="52"/>
  <c r="J198" i="52"/>
  <c r="I93" i="51"/>
  <c r="I92" i="51"/>
  <c r="I87" i="51"/>
  <c r="I82" i="51"/>
  <c r="I76" i="51"/>
  <c r="I74" i="51"/>
  <c r="I68" i="51"/>
  <c r="I67" i="51"/>
  <c r="I65" i="51"/>
  <c r="I59" i="51"/>
  <c r="I57" i="51"/>
  <c r="I52" i="51"/>
  <c r="I51" i="51"/>
  <c r="I46" i="51"/>
  <c r="M86" i="51" s="1"/>
  <c r="I720" i="51"/>
  <c r="O719" i="51"/>
  <c r="P719" i="51" s="1"/>
  <c r="K719" i="51"/>
  <c r="L719" i="51" s="1"/>
  <c r="I719" i="51"/>
  <c r="I718" i="51"/>
  <c r="I717" i="51"/>
  <c r="I716" i="51"/>
  <c r="I715" i="51"/>
  <c r="M719" i="51" s="1"/>
  <c r="N719" i="51" s="1"/>
  <c r="I712" i="51"/>
  <c r="O700" i="51"/>
  <c r="P700" i="51" s="1"/>
  <c r="K700" i="51"/>
  <c r="L700" i="51" s="1"/>
  <c r="I699" i="51"/>
  <c r="I694" i="51"/>
  <c r="M700" i="51" s="1"/>
  <c r="N700" i="51" s="1"/>
  <c r="O691" i="51"/>
  <c r="P691" i="51" s="1"/>
  <c r="K691" i="51"/>
  <c r="L691" i="51" s="1"/>
  <c r="I690" i="51"/>
  <c r="I686" i="51"/>
  <c r="M691" i="51" s="1"/>
  <c r="N691" i="51" s="1"/>
  <c r="I684" i="51"/>
  <c r="O683" i="51"/>
  <c r="P683" i="51" s="1"/>
  <c r="K683" i="51"/>
  <c r="L683" i="51" s="1"/>
  <c r="I682" i="51"/>
  <c r="I678" i="51"/>
  <c r="M683" i="51" s="1"/>
  <c r="N683" i="51" s="1"/>
  <c r="I676" i="51"/>
  <c r="O675" i="51"/>
  <c r="P675" i="51" s="1"/>
  <c r="K675" i="51"/>
  <c r="L675" i="51" s="1"/>
  <c r="I674" i="51"/>
  <c r="I671" i="51"/>
  <c r="M675" i="51" s="1"/>
  <c r="N675" i="51" s="1"/>
  <c r="I669" i="51"/>
  <c r="O668" i="51"/>
  <c r="P668" i="51" s="1"/>
  <c r="K668" i="51"/>
  <c r="L668" i="51" s="1"/>
  <c r="I668" i="51"/>
  <c r="I667" i="51"/>
  <c r="I666" i="51"/>
  <c r="I665" i="51"/>
  <c r="I664" i="51"/>
  <c r="I663" i="51"/>
  <c r="M668" i="51" s="1"/>
  <c r="N668" i="51" s="1"/>
  <c r="I660" i="51"/>
  <c r="O649" i="51"/>
  <c r="P649" i="51" s="1"/>
  <c r="K649" i="51"/>
  <c r="L649" i="51" s="1"/>
  <c r="I649" i="51"/>
  <c r="I644" i="51"/>
  <c r="M649" i="51" s="1"/>
  <c r="N649" i="51" s="1"/>
  <c r="O641" i="51"/>
  <c r="P641" i="51" s="1"/>
  <c r="K641" i="51"/>
  <c r="L641" i="51" s="1"/>
  <c r="I640" i="51"/>
  <c r="I636" i="51"/>
  <c r="M641" i="51" s="1"/>
  <c r="N641" i="51" s="1"/>
  <c r="I634" i="51"/>
  <c r="O633" i="51"/>
  <c r="P633" i="51" s="1"/>
  <c r="K633" i="51"/>
  <c r="L633" i="51" s="1"/>
  <c r="I632" i="51"/>
  <c r="I628" i="51"/>
  <c r="M633" i="51" s="1"/>
  <c r="N633" i="51" s="1"/>
  <c r="I626" i="51"/>
  <c r="O625" i="51"/>
  <c r="P625" i="51" s="1"/>
  <c r="K625" i="51"/>
  <c r="L625" i="51" s="1"/>
  <c r="I624" i="51"/>
  <c r="I621" i="51"/>
  <c r="M625" i="51" s="1"/>
  <c r="N625" i="51" s="1"/>
  <c r="I619" i="51"/>
  <c r="O618" i="51"/>
  <c r="P618" i="51" s="1"/>
  <c r="K618" i="51"/>
  <c r="L618" i="51" s="1"/>
  <c r="I618" i="51"/>
  <c r="I617" i="51"/>
  <c r="I616" i="51"/>
  <c r="I615" i="51"/>
  <c r="I614" i="51"/>
  <c r="M618" i="51" s="1"/>
  <c r="N618" i="51" s="1"/>
  <c r="I611" i="51"/>
  <c r="O554" i="51"/>
  <c r="P554" i="51" s="1"/>
  <c r="K554" i="51"/>
  <c r="L554" i="51" s="1"/>
  <c r="I554" i="51"/>
  <c r="I549" i="51"/>
  <c r="M554" i="51" s="1"/>
  <c r="N554" i="51" s="1"/>
  <c r="O546" i="51"/>
  <c r="P546" i="51" s="1"/>
  <c r="K546" i="51"/>
  <c r="L546" i="51" s="1"/>
  <c r="I545" i="51"/>
  <c r="I542" i="51"/>
  <c r="M546" i="51" s="1"/>
  <c r="N546" i="51" s="1"/>
  <c r="I540" i="51"/>
  <c r="O539" i="51"/>
  <c r="P539" i="51" s="1"/>
  <c r="K539" i="51"/>
  <c r="L539" i="51" s="1"/>
  <c r="I538" i="51"/>
  <c r="I534" i="51"/>
  <c r="M539" i="51" s="1"/>
  <c r="N539" i="51" s="1"/>
  <c r="I532" i="51"/>
  <c r="O531" i="51"/>
  <c r="P531" i="51" s="1"/>
  <c r="K531" i="51"/>
  <c r="L531" i="51" s="1"/>
  <c r="I530" i="51"/>
  <c r="I527" i="51"/>
  <c r="M531" i="51" s="1"/>
  <c r="N531" i="51" s="1"/>
  <c r="I525" i="51"/>
  <c r="O524" i="51"/>
  <c r="P524" i="51" s="1"/>
  <c r="K524" i="51"/>
  <c r="L524" i="51" s="1"/>
  <c r="I524" i="51"/>
  <c r="I523" i="51"/>
  <c r="I522" i="51"/>
  <c r="I521" i="51"/>
  <c r="I520" i="51"/>
  <c r="M524" i="51" s="1"/>
  <c r="N524" i="51" s="1"/>
  <c r="I517" i="51"/>
  <c r="O504" i="51"/>
  <c r="P504" i="51" s="1"/>
  <c r="K504" i="51"/>
  <c r="L504" i="51" s="1"/>
  <c r="I504" i="51"/>
  <c r="I499" i="51"/>
  <c r="M504" i="51" s="1"/>
  <c r="N504" i="51" s="1"/>
  <c r="O496" i="51"/>
  <c r="P496" i="51" s="1"/>
  <c r="K496" i="51"/>
  <c r="L496" i="51" s="1"/>
  <c r="I496" i="51"/>
  <c r="I493" i="51"/>
  <c r="M496" i="51" s="1"/>
  <c r="N496" i="51" s="1"/>
  <c r="I491" i="51"/>
  <c r="O490" i="51"/>
  <c r="P490" i="51" s="1"/>
  <c r="K490" i="51"/>
  <c r="L490" i="51" s="1"/>
  <c r="I490" i="51"/>
  <c r="I487" i="51"/>
  <c r="M490" i="51" s="1"/>
  <c r="N490" i="51" s="1"/>
  <c r="I485" i="51"/>
  <c r="O484" i="51"/>
  <c r="P484" i="51" s="1"/>
  <c r="K484" i="51"/>
  <c r="L484" i="51" s="1"/>
  <c r="I484" i="51"/>
  <c r="I481" i="51"/>
  <c r="M484" i="51" s="1"/>
  <c r="N484" i="51" s="1"/>
  <c r="I479" i="51"/>
  <c r="O478" i="51"/>
  <c r="P478" i="51" s="1"/>
  <c r="K478" i="51"/>
  <c r="L478" i="51" s="1"/>
  <c r="I478" i="51"/>
  <c r="I477" i="51"/>
  <c r="I476" i="51"/>
  <c r="I475" i="51"/>
  <c r="M478" i="51" s="1"/>
  <c r="N478" i="51" s="1"/>
  <c r="I472" i="51"/>
  <c r="O459" i="51"/>
  <c r="P459" i="51" s="1"/>
  <c r="K459" i="51"/>
  <c r="L459" i="51" s="1"/>
  <c r="I459" i="51"/>
  <c r="I455" i="51"/>
  <c r="M459" i="51" s="1"/>
  <c r="N459" i="51" s="1"/>
  <c r="O452" i="51"/>
  <c r="P452" i="51" s="1"/>
  <c r="K452" i="51"/>
  <c r="L452" i="51" s="1"/>
  <c r="I451" i="51"/>
  <c r="I448" i="51"/>
  <c r="M452" i="51" s="1"/>
  <c r="N452" i="51" s="1"/>
  <c r="I446" i="51"/>
  <c r="O445" i="51"/>
  <c r="P445" i="51" s="1"/>
  <c r="K445" i="51"/>
  <c r="L445" i="51" s="1"/>
  <c r="I445" i="51"/>
  <c r="I441" i="51"/>
  <c r="M445" i="51" s="1"/>
  <c r="N445" i="51" s="1"/>
  <c r="I439" i="51"/>
  <c r="O438" i="51"/>
  <c r="P438" i="51" s="1"/>
  <c r="K438" i="51"/>
  <c r="L438" i="51" s="1"/>
  <c r="I437" i="51"/>
  <c r="I434" i="51"/>
  <c r="M438" i="51" s="1"/>
  <c r="N438" i="51" s="1"/>
  <c r="I432" i="51"/>
  <c r="O431" i="51"/>
  <c r="P431" i="51" s="1"/>
  <c r="K431" i="51"/>
  <c r="L431" i="51" s="1"/>
  <c r="I431" i="51"/>
  <c r="I430" i="51"/>
  <c r="I429" i="51"/>
  <c r="M431" i="51" s="1"/>
  <c r="N431" i="51" s="1"/>
  <c r="I426" i="51"/>
  <c r="O334" i="51"/>
  <c r="P334" i="51" s="1"/>
  <c r="K334" i="51"/>
  <c r="L334" i="51" s="1"/>
  <c r="I334" i="51"/>
  <c r="I328" i="51"/>
  <c r="I325" i="51"/>
  <c r="M334" i="51" s="1"/>
  <c r="N334" i="51" s="1"/>
  <c r="O322" i="51"/>
  <c r="P322" i="51" s="1"/>
  <c r="K322" i="51"/>
  <c r="L322" i="51" s="1"/>
  <c r="I321" i="51"/>
  <c r="I316" i="51"/>
  <c r="I313" i="51"/>
  <c r="M322" i="51" s="1"/>
  <c r="N322" i="51" s="1"/>
  <c r="I311" i="51"/>
  <c r="O310" i="51"/>
  <c r="P310" i="51" s="1"/>
  <c r="K310" i="51"/>
  <c r="L310" i="51" s="1"/>
  <c r="I310" i="51"/>
  <c r="I309" i="51"/>
  <c r="I303" i="51"/>
  <c r="I300" i="51"/>
  <c r="M310" i="51" s="1"/>
  <c r="N310" i="51" s="1"/>
  <c r="I298" i="51"/>
  <c r="O297" i="51"/>
  <c r="P297" i="51" s="1"/>
  <c r="K297" i="51"/>
  <c r="L297" i="51" s="1"/>
  <c r="I297" i="51"/>
  <c r="I296" i="51"/>
  <c r="I290" i="51"/>
  <c r="I287" i="51"/>
  <c r="M297" i="51" s="1"/>
  <c r="N297" i="51" s="1"/>
  <c r="I285" i="51"/>
  <c r="O284" i="51"/>
  <c r="P284" i="51" s="1"/>
  <c r="K284" i="51"/>
  <c r="L284" i="51" s="1"/>
  <c r="I284" i="51"/>
  <c r="I283" i="51"/>
  <c r="I282" i="51"/>
  <c r="I281" i="51"/>
  <c r="I280" i="51"/>
  <c r="I279" i="51"/>
  <c r="I278" i="51"/>
  <c r="I277" i="51"/>
  <c r="I276" i="51"/>
  <c r="I275" i="51"/>
  <c r="I274" i="51"/>
  <c r="M284" i="51" s="1"/>
  <c r="N284" i="51" s="1"/>
  <c r="I271" i="51"/>
  <c r="O253" i="51"/>
  <c r="P253" i="51" s="1"/>
  <c r="K253" i="51"/>
  <c r="L253" i="51" s="1"/>
  <c r="I253" i="51"/>
  <c r="I252" i="51"/>
  <c r="I246" i="51"/>
  <c r="I243" i="51"/>
  <c r="M253" i="51" s="1"/>
  <c r="N253" i="51" s="1"/>
  <c r="O240" i="51"/>
  <c r="P240" i="51" s="1"/>
  <c r="K240" i="51"/>
  <c r="L240" i="51" s="1"/>
  <c r="I240" i="51"/>
  <c r="I239" i="51"/>
  <c r="I233" i="51"/>
  <c r="I230" i="51"/>
  <c r="M240" i="51" s="1"/>
  <c r="N240" i="51" s="1"/>
  <c r="I228" i="51"/>
  <c r="O227" i="51"/>
  <c r="P227" i="51" s="1"/>
  <c r="K227" i="51"/>
  <c r="L227" i="51" s="1"/>
  <c r="I227" i="51"/>
  <c r="I225" i="51"/>
  <c r="I219" i="51"/>
  <c r="I216" i="51"/>
  <c r="M227" i="51" s="1"/>
  <c r="N227" i="51" s="1"/>
  <c r="I214" i="51"/>
  <c r="O213" i="51"/>
  <c r="P213" i="51" s="1"/>
  <c r="K213" i="51"/>
  <c r="L213" i="51" s="1"/>
  <c r="I213" i="51"/>
  <c r="I211" i="51"/>
  <c r="I205" i="51"/>
  <c r="I202" i="51"/>
  <c r="M213" i="51" s="1"/>
  <c r="N213" i="51" s="1"/>
  <c r="I200" i="51"/>
  <c r="O199" i="51"/>
  <c r="P199" i="51" s="1"/>
  <c r="K199" i="51"/>
  <c r="L199" i="51" s="1"/>
  <c r="I199" i="51"/>
  <c r="I198" i="51"/>
  <c r="I197" i="51"/>
  <c r="I196" i="51"/>
  <c r="I195" i="51"/>
  <c r="I194" i="51"/>
  <c r="I193" i="51"/>
  <c r="I192" i="51"/>
  <c r="I191" i="51"/>
  <c r="I190" i="51"/>
  <c r="I189" i="51"/>
  <c r="M199" i="51" s="1"/>
  <c r="N199" i="51" s="1"/>
  <c r="I186" i="51"/>
  <c r="O169" i="51"/>
  <c r="P169" i="51" s="1"/>
  <c r="K169" i="51"/>
  <c r="L169" i="51" s="1"/>
  <c r="I168" i="51"/>
  <c r="I163" i="51"/>
  <c r="I160" i="51"/>
  <c r="M169" i="51" s="1"/>
  <c r="N169" i="51" s="1"/>
  <c r="O157" i="51"/>
  <c r="P157" i="51" s="1"/>
  <c r="K157" i="51"/>
  <c r="L157" i="51" s="1"/>
  <c r="I156" i="51"/>
  <c r="I150" i="51"/>
  <c r="I147" i="51"/>
  <c r="M157" i="51" s="1"/>
  <c r="N157" i="51" s="1"/>
  <c r="I145" i="51"/>
  <c r="O144" i="51"/>
  <c r="P144" i="51" s="1"/>
  <c r="K144" i="51"/>
  <c r="L144" i="51" s="1"/>
  <c r="I144" i="51"/>
  <c r="I138" i="51"/>
  <c r="I135" i="51"/>
  <c r="M144" i="51" s="1"/>
  <c r="N144" i="51" s="1"/>
  <c r="I133" i="51"/>
  <c r="O132" i="51"/>
  <c r="P132" i="51" s="1"/>
  <c r="K132" i="51"/>
  <c r="L132" i="51" s="1"/>
  <c r="I132" i="51"/>
  <c r="I127" i="51"/>
  <c r="I124" i="51"/>
  <c r="M132" i="51" s="1"/>
  <c r="N132" i="51" s="1"/>
  <c r="I122" i="51"/>
  <c r="O121" i="51"/>
  <c r="P121" i="51" s="1"/>
  <c r="K121" i="51"/>
  <c r="L121" i="51" s="1"/>
  <c r="I121" i="51"/>
  <c r="I120" i="51"/>
  <c r="I119" i="51"/>
  <c r="I118" i="51"/>
  <c r="I117" i="51"/>
  <c r="I116" i="51"/>
  <c r="I115" i="51"/>
  <c r="I114" i="51"/>
  <c r="I113" i="51"/>
  <c r="I112" i="51"/>
  <c r="M121" i="51" s="1"/>
  <c r="N121" i="51" s="1"/>
  <c r="I109" i="51"/>
  <c r="O43" i="51"/>
  <c r="P43" i="51" s="1"/>
  <c r="K43" i="51"/>
  <c r="L43" i="51" s="1"/>
  <c r="I42" i="51"/>
  <c r="I37" i="51"/>
  <c r="M43" i="51" s="1"/>
  <c r="N43" i="51" s="1"/>
  <c r="O34" i="51"/>
  <c r="P34" i="51" s="1"/>
  <c r="K34" i="51"/>
  <c r="L34" i="51" s="1"/>
  <c r="I33" i="51"/>
  <c r="I28" i="51"/>
  <c r="M34" i="51" s="1"/>
  <c r="N34" i="51" s="1"/>
  <c r="I26" i="51"/>
  <c r="O25" i="51"/>
  <c r="P25" i="51" s="1"/>
  <c r="K25" i="51"/>
  <c r="L25" i="51" s="1"/>
  <c r="I25" i="51"/>
  <c r="I20" i="51"/>
  <c r="N25" i="51" s="1"/>
  <c r="O18" i="51"/>
  <c r="P18" i="51" s="1"/>
  <c r="K18" i="51"/>
  <c r="L18" i="51" s="1"/>
  <c r="I17" i="51"/>
  <c r="I11" i="51"/>
  <c r="M18" i="51" s="1"/>
  <c r="N18" i="51" s="1"/>
  <c r="O6" i="51"/>
  <c r="P6" i="51" s="1"/>
  <c r="K6" i="51"/>
  <c r="L6" i="51" s="1"/>
  <c r="I6" i="51"/>
  <c r="M6" i="51" s="1"/>
  <c r="N6" i="51" s="1"/>
  <c r="F5" i="48"/>
  <c r="F7" i="48"/>
  <c r="F8" i="48"/>
  <c r="F9" i="48"/>
  <c r="F10" i="48"/>
  <c r="F12" i="48"/>
  <c r="F15" i="48"/>
  <c r="F16" i="48"/>
  <c r="F18" i="48"/>
  <c r="F20" i="48"/>
  <c r="F22" i="48"/>
  <c r="F23" i="48"/>
  <c r="F25" i="48"/>
  <c r="F29" i="48"/>
  <c r="F31" i="48"/>
  <c r="F35" i="48"/>
  <c r="F37" i="48"/>
  <c r="F38" i="48"/>
  <c r="F39" i="48"/>
  <c r="F40" i="48"/>
  <c r="F41" i="48"/>
  <c r="F43" i="48"/>
  <c r="F87" i="48"/>
  <c r="F88" i="48"/>
  <c r="F89" i="48"/>
  <c r="F90" i="48"/>
  <c r="F91" i="48"/>
  <c r="F92" i="48"/>
  <c r="F94" i="48"/>
  <c r="F95" i="48"/>
  <c r="F96" i="48"/>
  <c r="F117" i="48"/>
  <c r="F118" i="48"/>
  <c r="F119" i="48"/>
  <c r="F120" i="48"/>
  <c r="F123" i="48"/>
  <c r="F124" i="48"/>
  <c r="F127" i="48"/>
  <c r="F128" i="48"/>
  <c r="F138" i="48"/>
  <c r="F139" i="48"/>
  <c r="F140" i="48"/>
  <c r="F141" i="48"/>
  <c r="F142" i="48"/>
  <c r="F143" i="48"/>
  <c r="F144" i="48"/>
  <c r="F145" i="48"/>
  <c r="F146" i="48"/>
  <c r="F147" i="48"/>
  <c r="F148" i="48"/>
  <c r="F149" i="48"/>
  <c r="F150" i="48"/>
  <c r="O186" i="48"/>
  <c r="D28" i="42" s="1"/>
  <c r="N186" i="48"/>
  <c r="D27" i="42" s="1"/>
  <c r="M186" i="48"/>
  <c r="L186" i="48"/>
  <c r="D29" i="42" s="1"/>
  <c r="J186" i="48"/>
  <c r="K186" i="48"/>
  <c r="D201" i="48"/>
  <c r="D200" i="48"/>
  <c r="D199" i="48"/>
  <c r="D194" i="48"/>
  <c r="D196" i="48"/>
  <c r="D195" i="48"/>
  <c r="D190" i="48"/>
  <c r="D189" i="48"/>
  <c r="V24" i="44"/>
  <c r="T24" i="44"/>
  <c r="V9" i="44"/>
  <c r="T9" i="44"/>
  <c r="T141" i="44"/>
  <c r="V141" i="44" s="1"/>
  <c r="T133" i="44"/>
  <c r="V133" i="44"/>
  <c r="T112" i="44"/>
  <c r="V112" i="44"/>
  <c r="T99" i="44"/>
  <c r="V99" i="44" s="1"/>
  <c r="T90" i="44"/>
  <c r="V90" i="44" s="1"/>
  <c r="T66" i="44"/>
  <c r="V66" i="44"/>
  <c r="T1330" i="38"/>
  <c r="R1330" i="38"/>
  <c r="T1081" i="38"/>
  <c r="R1081" i="38"/>
  <c r="W1085" i="28"/>
  <c r="W894" i="28"/>
  <c r="W118" i="28"/>
  <c r="W88" i="28"/>
  <c r="W39" i="28"/>
  <c r="W7" i="28"/>
  <c r="U1085" i="28"/>
  <c r="U894" i="28"/>
  <c r="W820" i="28"/>
  <c r="V820" i="28"/>
  <c r="U820" i="28"/>
  <c r="U118" i="28"/>
  <c r="U88" i="28"/>
  <c r="U39" i="28"/>
  <c r="Q217" i="74" l="1"/>
  <c r="Q811" i="74"/>
  <c r="Q2033" i="74"/>
  <c r="Q1341" i="74"/>
  <c r="Q1686" i="74"/>
  <c r="O2318" i="74"/>
  <c r="P2318" i="74" s="1"/>
  <c r="Q2698" i="74"/>
  <c r="Q2252" i="74"/>
  <c r="Q583" i="74"/>
  <c r="Q1383" i="74"/>
  <c r="Q1443" i="74"/>
  <c r="Q945" i="74"/>
  <c r="O1839" i="74"/>
  <c r="P1839" i="74" s="1"/>
  <c r="Q983" i="74"/>
  <c r="Q1416" i="74"/>
  <c r="O1562" i="74"/>
  <c r="P1562" i="74" s="1"/>
  <c r="Q1291" i="74"/>
  <c r="O2622" i="74"/>
  <c r="P2622" i="74" s="1"/>
  <c r="Q2520" i="74"/>
  <c r="O1729" i="74"/>
  <c r="P1729" i="74" s="1"/>
  <c r="Q2106" i="74"/>
  <c r="Q33" i="74"/>
  <c r="O314" i="74"/>
  <c r="P314" i="74" s="1"/>
  <c r="Q1192" i="74"/>
  <c r="O104" i="74"/>
  <c r="P104" i="74" s="1"/>
  <c r="Q2168" i="74"/>
  <c r="Q2554" i="74"/>
  <c r="Q2460" i="74"/>
  <c r="Q1997" i="74"/>
  <c r="Q1470" i="74"/>
  <c r="M448" i="55"/>
  <c r="N448" i="55" s="1"/>
  <c r="Q448" i="55"/>
  <c r="S567" i="75"/>
  <c r="S562" i="75"/>
  <c r="S559" i="75"/>
  <c r="S552" i="75"/>
  <c r="S548" i="75"/>
  <c r="S545" i="75"/>
  <c r="T552" i="75" s="1"/>
  <c r="S494" i="75"/>
  <c r="S489" i="75"/>
  <c r="S482" i="75"/>
  <c r="S476" i="75"/>
  <c r="T494" i="75" s="1"/>
  <c r="S463" i="75"/>
  <c r="O458" i="75"/>
  <c r="P458" i="75" s="1"/>
  <c r="S460" i="75"/>
  <c r="S458" i="75"/>
  <c r="S451" i="75"/>
  <c r="S447" i="75"/>
  <c r="T463" i="75" s="1"/>
  <c r="S433" i="75"/>
  <c r="S426" i="75"/>
  <c r="S419" i="75"/>
  <c r="S412" i="75"/>
  <c r="S257" i="75"/>
  <c r="S254" i="75"/>
  <c r="S251" i="75"/>
  <c r="O248" i="75"/>
  <c r="P248" i="75" s="1"/>
  <c r="S248" i="75"/>
  <c r="S242" i="75"/>
  <c r="T257" i="75" s="1"/>
  <c r="S185" i="75"/>
  <c r="S180" i="75"/>
  <c r="S175" i="75"/>
  <c r="S170" i="75"/>
  <c r="T185" i="75" s="1"/>
  <c r="F153" i="52" s="1"/>
  <c r="S154" i="75"/>
  <c r="S148" i="75"/>
  <c r="S142" i="75"/>
  <c r="S136" i="75"/>
  <c r="S128" i="75"/>
  <c r="T154" i="75" s="1"/>
  <c r="S66" i="75"/>
  <c r="S48" i="75"/>
  <c r="S30" i="75"/>
  <c r="S12" i="75"/>
  <c r="T66" i="75" s="1"/>
  <c r="F151" i="52" s="1"/>
  <c r="O302" i="75"/>
  <c r="P302" i="75" s="1"/>
  <c r="S367" i="58"/>
  <c r="S375" i="58"/>
  <c r="S695" i="58"/>
  <c r="S524" i="75"/>
  <c r="O508" i="75"/>
  <c r="P508" i="75" s="1"/>
  <c r="S515" i="75"/>
  <c r="S508" i="75"/>
  <c r="T524" i="75" s="1"/>
  <c r="S302" i="75"/>
  <c r="S294" i="75"/>
  <c r="S282" i="75"/>
  <c r="S221" i="75"/>
  <c r="O206" i="75"/>
  <c r="P206" i="75" s="1"/>
  <c r="S215" i="75"/>
  <c r="S206" i="75"/>
  <c r="S198" i="75"/>
  <c r="T221" i="75" s="1"/>
  <c r="S106" i="75"/>
  <c r="S113" i="75"/>
  <c r="O89" i="75"/>
  <c r="P89" i="75" s="1"/>
  <c r="S97" i="75"/>
  <c r="S635" i="75"/>
  <c r="S580" i="75"/>
  <c r="S595" i="75"/>
  <c r="S610" i="75"/>
  <c r="S5" i="75"/>
  <c r="S7" i="75"/>
  <c r="S9" i="75"/>
  <c r="S85" i="75"/>
  <c r="S86" i="75"/>
  <c r="S87" i="75"/>
  <c r="S89" i="75"/>
  <c r="T113" i="75" s="1"/>
  <c r="S125" i="75"/>
  <c r="S126" i="75"/>
  <c r="S127" i="75"/>
  <c r="S162" i="75"/>
  <c r="S163" i="75"/>
  <c r="S164" i="75"/>
  <c r="S193" i="75"/>
  <c r="S195" i="75"/>
  <c r="S236" i="75"/>
  <c r="S238" i="75"/>
  <c r="S241" i="75"/>
  <c r="S265" i="75"/>
  <c r="S266" i="75"/>
  <c r="S268" i="75"/>
  <c r="T302" i="75" s="1"/>
  <c r="S410" i="75"/>
  <c r="S411" i="75"/>
  <c r="S424" i="75"/>
  <c r="S443" i="75"/>
  <c r="S444" i="75"/>
  <c r="S445" i="75"/>
  <c r="S471" i="75"/>
  <c r="S473" i="75"/>
  <c r="S475" i="75"/>
  <c r="S504" i="75"/>
  <c r="S505" i="75"/>
  <c r="S541" i="75"/>
  <c r="S544" i="75"/>
  <c r="S556" i="75"/>
  <c r="S557" i="75"/>
  <c r="S558" i="75"/>
  <c r="Q198" i="55"/>
  <c r="Q2318" i="74"/>
  <c r="Q1839" i="74"/>
  <c r="Q1562" i="74"/>
  <c r="Q2622" i="74"/>
  <c r="Q1729" i="74"/>
  <c r="Q314" i="74"/>
  <c r="Q104" i="74"/>
  <c r="Q8" i="74"/>
  <c r="Q12" i="74"/>
  <c r="Q20" i="74"/>
  <c r="Q64" i="74"/>
  <c r="Q76" i="74"/>
  <c r="Q88" i="74"/>
  <c r="Q203" i="74"/>
  <c r="Q207" i="74"/>
  <c r="Q249" i="74"/>
  <c r="Q262" i="74"/>
  <c r="Q286" i="74"/>
  <c r="Q492" i="74"/>
  <c r="Q507" i="74"/>
  <c r="Q521" i="74"/>
  <c r="Q536" i="74"/>
  <c r="Q552" i="74"/>
  <c r="Q568" i="74"/>
  <c r="Q613" i="74"/>
  <c r="Q631" i="74"/>
  <c r="Q650" i="74"/>
  <c r="Q668" i="74"/>
  <c r="Q693" i="74"/>
  <c r="Q737" i="74"/>
  <c r="Q746" i="74"/>
  <c r="Q755" i="74"/>
  <c r="Q763" i="74"/>
  <c r="Q787" i="74"/>
  <c r="Q795" i="74"/>
  <c r="Q801" i="74"/>
  <c r="Q806" i="74"/>
  <c r="Q885" i="74"/>
  <c r="Q897" i="74"/>
  <c r="Q909" i="74"/>
  <c r="Q921" i="74"/>
  <c r="Q933" i="74"/>
  <c r="Q965" i="74"/>
  <c r="Q970" i="74"/>
  <c r="Q975" i="74"/>
  <c r="Q979" i="74"/>
  <c r="Q1012" i="74"/>
  <c r="Q1025" i="74"/>
  <c r="Q1039" i="74"/>
  <c r="Q1052" i="74"/>
  <c r="Q1070" i="74"/>
  <c r="Q1111" i="74"/>
  <c r="Q1131" i="74"/>
  <c r="Q1151" i="74"/>
  <c r="Q1172" i="74"/>
  <c r="Q1233" i="74"/>
  <c r="Q1242" i="74"/>
  <c r="Q1274" i="74"/>
  <c r="Q1283" i="74"/>
  <c r="Q1314" i="74"/>
  <c r="Q1322" i="74"/>
  <c r="Q1329" i="74"/>
  <c r="Q1335" i="74"/>
  <c r="Q1358" i="74"/>
  <c r="Q1367" i="74"/>
  <c r="Q1398" i="74"/>
  <c r="Q1403" i="74"/>
  <c r="Q1412" i="74"/>
  <c r="Q1426" i="74"/>
  <c r="Q1430" i="74"/>
  <c r="Q1439" i="74"/>
  <c r="Q1461" i="74"/>
  <c r="Q1466" i="74"/>
  <c r="Q1510" i="74"/>
  <c r="Q1523" i="74"/>
  <c r="Q1549" i="74"/>
  <c r="Q1669" i="74"/>
  <c r="Q1674" i="74"/>
  <c r="Q1678" i="74"/>
  <c r="Q1682" i="74"/>
  <c r="Q1704" i="74"/>
  <c r="Q1711" i="74"/>
  <c r="Q1718" i="74"/>
  <c r="Q1722" i="74"/>
  <c r="Q1787" i="74"/>
  <c r="Q1800" i="74"/>
  <c r="Q1813" i="74"/>
  <c r="Q1826" i="74"/>
  <c r="Q1980" i="74"/>
  <c r="Q1984" i="74"/>
  <c r="Q1988" i="74"/>
  <c r="Q2013" i="74"/>
  <c r="Q2018" i="74"/>
  <c r="Q2023" i="74"/>
  <c r="Q2028" i="74"/>
  <c r="Q2062" i="74"/>
  <c r="Q2073" i="74"/>
  <c r="Q2095" i="74"/>
  <c r="Q2138" i="74"/>
  <c r="Q2146" i="74"/>
  <c r="Q2154" i="74"/>
  <c r="Q2161" i="74"/>
  <c r="Q2200" i="74"/>
  <c r="Q2226" i="74"/>
  <c r="Q2239" i="74"/>
  <c r="Q2283" i="74"/>
  <c r="Q2301" i="74"/>
  <c r="Q2310" i="74"/>
  <c r="Q2404" i="74"/>
  <c r="Q2433" i="74"/>
  <c r="Q2447" i="74"/>
  <c r="Q2489" i="74"/>
  <c r="Q2499" i="74"/>
  <c r="Q2506" i="74"/>
  <c r="Q2513" i="74"/>
  <c r="Q2529" i="74"/>
  <c r="Q2535" i="74"/>
  <c r="Q2546" i="74"/>
  <c r="Q2550" i="74"/>
  <c r="R2554" i="74" s="1"/>
  <c r="T2554" i="74" s="1"/>
  <c r="Q2559" i="74"/>
  <c r="Q2563" i="74"/>
  <c r="Q2572" i="74"/>
  <c r="Q2576" i="74"/>
  <c r="Q2582" i="74"/>
  <c r="Q2589" i="74"/>
  <c r="Q2598" i="74"/>
  <c r="Q2606" i="74"/>
  <c r="Q2613" i="74"/>
  <c r="T370" i="67"/>
  <c r="Q99" i="62"/>
  <c r="Q187" i="62"/>
  <c r="R187" i="62" s="1"/>
  <c r="Q236" i="62"/>
  <c r="T236" i="62" s="1"/>
  <c r="Q153" i="66"/>
  <c r="M119" i="67"/>
  <c r="N119" i="67" s="1"/>
  <c r="Q119" i="67"/>
  <c r="Q287" i="67"/>
  <c r="T287" i="67" s="1"/>
  <c r="Q78" i="66"/>
  <c r="R78" i="66" s="1"/>
  <c r="N396" i="51"/>
  <c r="N86" i="51"/>
  <c r="S679" i="58"/>
  <c r="S282" i="58"/>
  <c r="S180" i="58"/>
  <c r="S103" i="58"/>
  <c r="T103" i="58" s="1"/>
  <c r="V103" i="58" s="1"/>
  <c r="S39" i="58"/>
  <c r="S662" i="58"/>
  <c r="O614" i="58"/>
  <c r="P614" i="58" s="1"/>
  <c r="S614" i="58"/>
  <c r="S546" i="58"/>
  <c r="S429" i="58"/>
  <c r="S448" i="58"/>
  <c r="S489" i="58"/>
  <c r="S320" i="58"/>
  <c r="S330" i="58"/>
  <c r="S339" i="58"/>
  <c r="S358" i="58"/>
  <c r="F127" i="52"/>
  <c r="V402" i="58"/>
  <c r="S32" i="58"/>
  <c r="S27" i="58"/>
  <c r="S21" i="58"/>
  <c r="T39" i="58" s="1"/>
  <c r="S144" i="58"/>
  <c r="S154" i="58"/>
  <c r="S164" i="58"/>
  <c r="S213" i="58"/>
  <c r="S231" i="58"/>
  <c r="S246" i="58"/>
  <c r="Q14" i="55"/>
  <c r="Q24" i="55"/>
  <c r="Q30" i="55"/>
  <c r="Q36" i="55"/>
  <c r="Q42" i="55"/>
  <c r="Q48" i="55"/>
  <c r="Q338" i="55"/>
  <c r="Q344" i="55"/>
  <c r="Q350" i="55"/>
  <c r="Q356" i="55"/>
  <c r="Q362" i="55"/>
  <c r="Q547" i="55"/>
  <c r="Q553" i="55"/>
  <c r="Q564" i="55"/>
  <c r="Q570" i="55"/>
  <c r="Q584" i="55"/>
  <c r="Q590" i="55"/>
  <c r="Q595" i="55"/>
  <c r="Q601" i="55"/>
  <c r="Q607" i="55"/>
  <c r="Q638" i="55"/>
  <c r="Q654" i="55"/>
  <c r="Q665" i="55"/>
  <c r="Q673" i="55"/>
  <c r="Q699" i="55"/>
  <c r="Q709" i="51"/>
  <c r="Q658" i="51"/>
  <c r="Q593" i="51"/>
  <c r="Q513" i="51"/>
  <c r="Q459" i="51"/>
  <c r="Q467" i="51"/>
  <c r="Q396" i="51"/>
  <c r="Q266" i="51"/>
  <c r="Q181" i="51"/>
  <c r="Q86" i="51"/>
  <c r="Q6" i="51"/>
  <c r="Q18" i="51"/>
  <c r="Q25" i="51"/>
  <c r="Q34" i="51"/>
  <c r="Q43" i="51"/>
  <c r="Q121" i="51"/>
  <c r="Q132" i="51"/>
  <c r="Q144" i="51"/>
  <c r="Q157" i="51"/>
  <c r="Q169" i="51"/>
  <c r="Q199" i="51"/>
  <c r="Q213" i="51"/>
  <c r="Q227" i="51"/>
  <c r="Q240" i="51"/>
  <c r="Q253" i="51"/>
  <c r="Q284" i="51"/>
  <c r="Q297" i="51"/>
  <c r="Q310" i="51"/>
  <c r="Q322" i="51"/>
  <c r="Q334" i="51"/>
  <c r="Q431" i="51"/>
  <c r="Q438" i="51"/>
  <c r="Q445" i="51"/>
  <c r="Q452" i="51"/>
  <c r="Q478" i="51"/>
  <c r="Q484" i="51"/>
  <c r="Q490" i="51"/>
  <c r="Q496" i="51"/>
  <c r="Q504" i="51"/>
  <c r="Q524" i="51"/>
  <c r="Q531" i="51"/>
  <c r="Q539" i="51"/>
  <c r="Q546" i="51"/>
  <c r="Q554" i="51"/>
  <c r="Q618" i="51"/>
  <c r="Q625" i="51"/>
  <c r="Q633" i="51"/>
  <c r="Q641" i="51"/>
  <c r="Q649" i="51"/>
  <c r="Q668" i="51"/>
  <c r="Q675" i="51"/>
  <c r="Q683" i="51"/>
  <c r="Q691" i="51"/>
  <c r="Q700" i="51"/>
  <c r="Q719" i="51"/>
  <c r="D191" i="48"/>
  <c r="F5" i="47"/>
  <c r="F6" i="47"/>
  <c r="F7" i="47"/>
  <c r="F8" i="47"/>
  <c r="F9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4" i="47"/>
  <c r="O4" i="47"/>
  <c r="N4" i="47"/>
  <c r="F3" i="47"/>
  <c r="E168" i="46"/>
  <c r="E167" i="46"/>
  <c r="C168" i="46"/>
  <c r="C167" i="46"/>
  <c r="M6" i="46"/>
  <c r="L6" i="46"/>
  <c r="E170" i="46"/>
  <c r="C170" i="46"/>
  <c r="J6" i="46"/>
  <c r="K6" i="46"/>
  <c r="C159" i="34"/>
  <c r="C158" i="34"/>
  <c r="C161" i="34" s="1"/>
  <c r="R811" i="74" l="1"/>
  <c r="R2033" i="74"/>
  <c r="R1341" i="74"/>
  <c r="R1686" i="74"/>
  <c r="R2318" i="74"/>
  <c r="R2252" i="74"/>
  <c r="R583" i="74"/>
  <c r="T583" i="74" s="1"/>
  <c r="R1383" i="74"/>
  <c r="T1383" i="74" s="1"/>
  <c r="R1443" i="74"/>
  <c r="T1443" i="74" s="1"/>
  <c r="R945" i="74"/>
  <c r="R1839" i="74"/>
  <c r="R983" i="74"/>
  <c r="R1416" i="74"/>
  <c r="T1416" i="74" s="1"/>
  <c r="R1562" i="74"/>
  <c r="R1291" i="74"/>
  <c r="R2520" i="74"/>
  <c r="T2520" i="74" s="1"/>
  <c r="R1729" i="74"/>
  <c r="T1729" i="74" s="1"/>
  <c r="R2106" i="74"/>
  <c r="R33" i="74"/>
  <c r="T33" i="74" s="1"/>
  <c r="R314" i="74"/>
  <c r="R1192" i="74"/>
  <c r="R104" i="74"/>
  <c r="T104" i="74" s="1"/>
  <c r="R2168" i="74"/>
  <c r="R2460" i="74"/>
  <c r="T2460" i="74" s="1"/>
  <c r="R1997" i="74"/>
  <c r="T1997" i="74" s="1"/>
  <c r="R1470" i="74"/>
  <c r="F5" i="52" s="1"/>
  <c r="R699" i="55"/>
  <c r="F141" i="52" s="1"/>
  <c r="R607" i="55"/>
  <c r="F142" i="52" s="1"/>
  <c r="R570" i="55"/>
  <c r="F140" i="52" s="1"/>
  <c r="R448" i="55"/>
  <c r="F139" i="52" s="1"/>
  <c r="F158" i="52"/>
  <c r="V552" i="75"/>
  <c r="F157" i="52"/>
  <c r="V494" i="75"/>
  <c r="F156" i="52"/>
  <c r="V463" i="75"/>
  <c r="T433" i="75"/>
  <c r="F154" i="52"/>
  <c r="V257" i="75"/>
  <c r="F152" i="52"/>
  <c r="V154" i="75"/>
  <c r="F150" i="52"/>
  <c r="V524" i="75"/>
  <c r="F149" i="52"/>
  <c r="V302" i="75"/>
  <c r="F148" i="52"/>
  <c r="V221" i="75"/>
  <c r="F147" i="52"/>
  <c r="T635" i="75"/>
  <c r="T558" i="75"/>
  <c r="T544" i="75"/>
  <c r="T505" i="75"/>
  <c r="T475" i="75"/>
  <c r="T445" i="75"/>
  <c r="T266" i="75"/>
  <c r="V266" i="75" s="1"/>
  <c r="V185" i="75"/>
  <c r="V66" i="75"/>
  <c r="R198" i="55"/>
  <c r="R1052" i="74"/>
  <c r="F41" i="52" s="1"/>
  <c r="F40" i="52"/>
  <c r="F31" i="52"/>
  <c r="F27" i="52"/>
  <c r="F26" i="52"/>
  <c r="F25" i="52"/>
  <c r="F22" i="52"/>
  <c r="R693" i="74"/>
  <c r="F19" i="52" s="1"/>
  <c r="F17" i="52"/>
  <c r="F15" i="52"/>
  <c r="F14" i="52"/>
  <c r="R2613" i="74"/>
  <c r="F13" i="52" s="1"/>
  <c r="T1470" i="74"/>
  <c r="R769" i="74"/>
  <c r="T2613" i="74"/>
  <c r="R2559" i="74"/>
  <c r="T2559" i="74" s="1"/>
  <c r="R2274" i="74"/>
  <c r="T2274" i="74" s="1"/>
  <c r="T2252" i="74"/>
  <c r="T2106" i="74"/>
  <c r="R2008" i="74"/>
  <c r="T1839" i="74"/>
  <c r="R1498" i="74"/>
  <c r="T1498" i="74" s="1"/>
  <c r="R1351" i="74"/>
  <c r="T1351" i="74" s="1"/>
  <c r="T1291" i="74"/>
  <c r="T1192" i="74"/>
  <c r="T1052" i="74"/>
  <c r="T983" i="74"/>
  <c r="T945" i="74"/>
  <c r="T811" i="74"/>
  <c r="T693" i="74"/>
  <c r="T314" i="74"/>
  <c r="R99" i="62"/>
  <c r="T99" i="62" s="1"/>
  <c r="T187" i="62"/>
  <c r="T153" i="66"/>
  <c r="R119" i="67"/>
  <c r="T119" i="67" s="1"/>
  <c r="T78" i="66"/>
  <c r="T282" i="58"/>
  <c r="T180" i="58"/>
  <c r="T339" i="58"/>
  <c r="T489" i="58"/>
  <c r="V39" i="58"/>
  <c r="F120" i="52"/>
  <c r="R709" i="51"/>
  <c r="F98" i="52" s="1"/>
  <c r="T699" i="55"/>
  <c r="T607" i="55"/>
  <c r="T570" i="55"/>
  <c r="T448" i="55"/>
  <c r="R658" i="51"/>
  <c r="F97" i="52" s="1"/>
  <c r="R593" i="51"/>
  <c r="F94" i="52" s="1"/>
  <c r="R513" i="51"/>
  <c r="F96" i="52" s="1"/>
  <c r="R467" i="51"/>
  <c r="F93" i="52" s="1"/>
  <c r="R396" i="51"/>
  <c r="F92" i="52" s="1"/>
  <c r="R266" i="51"/>
  <c r="F91" i="52" s="1"/>
  <c r="T266" i="51"/>
  <c r="R181" i="51"/>
  <c r="R86" i="51"/>
  <c r="T709" i="51"/>
  <c r="T658" i="51"/>
  <c r="T593" i="51"/>
  <c r="T513" i="51"/>
  <c r="T467" i="51"/>
  <c r="T396" i="51"/>
  <c r="Q433" i="27"/>
  <c r="O433" i="27"/>
  <c r="M433" i="27"/>
  <c r="K433" i="27"/>
  <c r="Q391" i="27"/>
  <c r="O391" i="27"/>
  <c r="M391" i="27"/>
  <c r="K391" i="27"/>
  <c r="Q349" i="27"/>
  <c r="O349" i="27"/>
  <c r="M349" i="27"/>
  <c r="K349" i="27"/>
  <c r="Q310" i="27"/>
  <c r="O310" i="27"/>
  <c r="M310" i="27"/>
  <c r="K310" i="27"/>
  <c r="Q276" i="27"/>
  <c r="O276" i="27"/>
  <c r="M276" i="27"/>
  <c r="K276" i="27"/>
  <c r="K240" i="27"/>
  <c r="L240" i="27" s="1"/>
  <c r="O240" i="27"/>
  <c r="M240" i="27"/>
  <c r="M1853" i="38"/>
  <c r="K1853" i="38"/>
  <c r="R175" i="27"/>
  <c r="T269" i="26"/>
  <c r="T229" i="26"/>
  <c r="T154" i="26"/>
  <c r="T109" i="26"/>
  <c r="T14" i="26"/>
  <c r="T48" i="26"/>
  <c r="V48" i="26"/>
  <c r="Q105" i="27"/>
  <c r="O105" i="27"/>
  <c r="P105" i="27" s="1"/>
  <c r="M105" i="27"/>
  <c r="K105" i="27"/>
  <c r="M665" i="38"/>
  <c r="N18" i="27"/>
  <c r="L18" i="27"/>
  <c r="Q6" i="27"/>
  <c r="Q45" i="38"/>
  <c r="Q35" i="38"/>
  <c r="P9" i="38"/>
  <c r="M12" i="38"/>
  <c r="K12" i="38"/>
  <c r="L12" i="38" s="1"/>
  <c r="E161" i="44"/>
  <c r="E162" i="44"/>
  <c r="E160" i="44"/>
  <c r="E159" i="44"/>
  <c r="E158" i="44"/>
  <c r="E157" i="44"/>
  <c r="E156" i="44"/>
  <c r="E155" i="44"/>
  <c r="E154" i="44"/>
  <c r="E153" i="44"/>
  <c r="Q115" i="44"/>
  <c r="R115" i="44" s="1"/>
  <c r="M115" i="44"/>
  <c r="N115" i="44" s="1"/>
  <c r="Q104" i="44"/>
  <c r="R104" i="44" s="1"/>
  <c r="M104" i="44"/>
  <c r="N104" i="44" s="1"/>
  <c r="Q93" i="44"/>
  <c r="R93" i="44" s="1"/>
  <c r="M93" i="44"/>
  <c r="N93" i="44" s="1"/>
  <c r="Q82" i="44"/>
  <c r="R82" i="44" s="1"/>
  <c r="M82" i="44"/>
  <c r="N82" i="44" s="1"/>
  <c r="Q71" i="44"/>
  <c r="R71" i="44" s="1"/>
  <c r="M71" i="44"/>
  <c r="N71" i="44" s="1"/>
  <c r="Q46" i="44"/>
  <c r="R46" i="44" s="1"/>
  <c r="M46" i="44"/>
  <c r="N46" i="44" s="1"/>
  <c r="Q36" i="44"/>
  <c r="R36" i="44" s="1"/>
  <c r="M36" i="44"/>
  <c r="N36" i="44" s="1"/>
  <c r="Q14" i="44"/>
  <c r="R14" i="44" s="1"/>
  <c r="M14" i="44"/>
  <c r="N14" i="44" s="1"/>
  <c r="K116" i="44"/>
  <c r="K115" i="44"/>
  <c r="O115" i="44" s="1"/>
  <c r="P115" i="44" s="1"/>
  <c r="K104" i="44"/>
  <c r="K105" i="44"/>
  <c r="K93" i="44"/>
  <c r="K94" i="44"/>
  <c r="K85" i="44"/>
  <c r="K84" i="44"/>
  <c r="K82" i="44"/>
  <c r="K72" i="44"/>
  <c r="K71" i="44"/>
  <c r="O71" i="44" s="1"/>
  <c r="K48" i="44"/>
  <c r="K47" i="44"/>
  <c r="K46" i="44"/>
  <c r="K37" i="44"/>
  <c r="K36" i="44"/>
  <c r="O36" i="44" s="1"/>
  <c r="K17" i="44"/>
  <c r="K15" i="44"/>
  <c r="K14" i="44"/>
  <c r="K16" i="44"/>
  <c r="E152" i="44"/>
  <c r="E151" i="44"/>
  <c r="E150" i="44"/>
  <c r="K144" i="44"/>
  <c r="Q142" i="44"/>
  <c r="R142" i="44" s="1"/>
  <c r="M142" i="44"/>
  <c r="N142" i="44" s="1"/>
  <c r="K142" i="44"/>
  <c r="Q141" i="44"/>
  <c r="R141" i="44" s="1"/>
  <c r="M141" i="44"/>
  <c r="N141" i="44" s="1"/>
  <c r="K141" i="44"/>
  <c r="O141" i="44" s="1"/>
  <c r="P141" i="44" s="1"/>
  <c r="Q140" i="44"/>
  <c r="R140" i="44" s="1"/>
  <c r="M140" i="44"/>
  <c r="N140" i="44" s="1"/>
  <c r="K140" i="44"/>
  <c r="O140" i="44" s="1"/>
  <c r="P140" i="44" s="1"/>
  <c r="V139" i="44"/>
  <c r="Q139" i="44"/>
  <c r="R139" i="44" s="1"/>
  <c r="M139" i="44"/>
  <c r="N139" i="44" s="1"/>
  <c r="K139" i="44"/>
  <c r="O139" i="44" s="1"/>
  <c r="P139" i="44" s="1"/>
  <c r="K135" i="44"/>
  <c r="Q134" i="44"/>
  <c r="R134" i="44" s="1"/>
  <c r="M134" i="44"/>
  <c r="N134" i="44" s="1"/>
  <c r="K134" i="44"/>
  <c r="Q133" i="44"/>
  <c r="R133" i="44" s="1"/>
  <c r="M133" i="44"/>
  <c r="N133" i="44" s="1"/>
  <c r="K133" i="44"/>
  <c r="O133" i="44" s="1"/>
  <c r="P133" i="44" s="1"/>
  <c r="K132" i="44"/>
  <c r="K131" i="44"/>
  <c r="Q130" i="44"/>
  <c r="R130" i="44" s="1"/>
  <c r="M130" i="44"/>
  <c r="N130" i="44" s="1"/>
  <c r="K130" i="44"/>
  <c r="K129" i="44"/>
  <c r="K128" i="44"/>
  <c r="V127" i="44"/>
  <c r="Q127" i="44"/>
  <c r="R127" i="44" s="1"/>
  <c r="M127" i="44"/>
  <c r="N127" i="44" s="1"/>
  <c r="K123" i="44"/>
  <c r="Q122" i="44"/>
  <c r="R122" i="44" s="1"/>
  <c r="M122" i="44"/>
  <c r="N122" i="44" s="1"/>
  <c r="K122" i="44"/>
  <c r="K121" i="44"/>
  <c r="Q120" i="44"/>
  <c r="R120" i="44" s="1"/>
  <c r="M120" i="44"/>
  <c r="N120" i="44" s="1"/>
  <c r="K120" i="44"/>
  <c r="V119" i="44"/>
  <c r="Q119" i="44"/>
  <c r="R119" i="44" s="1"/>
  <c r="M119" i="44"/>
  <c r="N119" i="44" s="1"/>
  <c r="K119" i="44"/>
  <c r="O119" i="44" s="1"/>
  <c r="P119" i="44" s="1"/>
  <c r="Q113" i="44"/>
  <c r="R113" i="44" s="1"/>
  <c r="M113" i="44"/>
  <c r="N113" i="44" s="1"/>
  <c r="K113" i="44"/>
  <c r="O113" i="44" s="1"/>
  <c r="P113" i="44" s="1"/>
  <c r="Q112" i="44"/>
  <c r="R112" i="44" s="1"/>
  <c r="M112" i="44"/>
  <c r="N112" i="44" s="1"/>
  <c r="K112" i="44"/>
  <c r="O112" i="44" s="1"/>
  <c r="P112" i="44" s="1"/>
  <c r="K111" i="44"/>
  <c r="Q110" i="44"/>
  <c r="R110" i="44" s="1"/>
  <c r="M110" i="44"/>
  <c r="N110" i="44" s="1"/>
  <c r="K110" i="44"/>
  <c r="K109" i="44"/>
  <c r="V108" i="44"/>
  <c r="Q108" i="44"/>
  <c r="R108" i="44" s="1"/>
  <c r="M108" i="44"/>
  <c r="N108" i="44" s="1"/>
  <c r="K108" i="44"/>
  <c r="K102" i="44"/>
  <c r="Q101" i="44"/>
  <c r="R101" i="44" s="1"/>
  <c r="M101" i="44"/>
  <c r="N101" i="44" s="1"/>
  <c r="K101" i="44"/>
  <c r="K100" i="44"/>
  <c r="Q99" i="44"/>
  <c r="R99" i="44" s="1"/>
  <c r="M99" i="44"/>
  <c r="N99" i="44" s="1"/>
  <c r="K99" i="44"/>
  <c r="Q98" i="44"/>
  <c r="R98" i="44" s="1"/>
  <c r="M98" i="44"/>
  <c r="N98" i="44" s="1"/>
  <c r="K98" i="44"/>
  <c r="O98" i="44" s="1"/>
  <c r="P98" i="44" s="1"/>
  <c r="V97" i="44"/>
  <c r="Q97" i="44"/>
  <c r="R97" i="44" s="1"/>
  <c r="M97" i="44"/>
  <c r="N97" i="44" s="1"/>
  <c r="K97" i="44"/>
  <c r="O97" i="44" s="1"/>
  <c r="P97" i="44" s="1"/>
  <c r="Q91" i="44"/>
  <c r="R91" i="44" s="1"/>
  <c r="M91" i="44"/>
  <c r="N91" i="44" s="1"/>
  <c r="K91" i="44"/>
  <c r="O91" i="44" s="1"/>
  <c r="P91" i="44" s="1"/>
  <c r="Q90" i="44"/>
  <c r="R90" i="44" s="1"/>
  <c r="M90" i="44"/>
  <c r="N90" i="44" s="1"/>
  <c r="K90" i="44"/>
  <c r="O90" i="44" s="1"/>
  <c r="P90" i="44" s="1"/>
  <c r="Q89" i="44"/>
  <c r="R89" i="44" s="1"/>
  <c r="M89" i="44"/>
  <c r="N89" i="44" s="1"/>
  <c r="K89" i="44"/>
  <c r="O89" i="44" s="1"/>
  <c r="P89" i="44" s="1"/>
  <c r="V88" i="44"/>
  <c r="Q88" i="44"/>
  <c r="R88" i="44" s="1"/>
  <c r="M88" i="44"/>
  <c r="N88" i="44" s="1"/>
  <c r="K88" i="44"/>
  <c r="O88" i="44" s="1"/>
  <c r="P88" i="44" s="1"/>
  <c r="K80" i="44"/>
  <c r="Q79" i="44"/>
  <c r="R79" i="44" s="1"/>
  <c r="M79" i="44"/>
  <c r="N79" i="44" s="1"/>
  <c r="K79" i="44"/>
  <c r="K78" i="44"/>
  <c r="Q77" i="44"/>
  <c r="R77" i="44" s="1"/>
  <c r="M77" i="44"/>
  <c r="N77" i="44" s="1"/>
  <c r="K77" i="44"/>
  <c r="V76" i="44"/>
  <c r="Q76" i="44"/>
  <c r="R76" i="44" s="1"/>
  <c r="M76" i="44"/>
  <c r="N76" i="44" s="1"/>
  <c r="K76" i="44"/>
  <c r="O76" i="44" s="1"/>
  <c r="P76" i="44" s="1"/>
  <c r="K69" i="44"/>
  <c r="K68" i="44"/>
  <c r="Q67" i="44"/>
  <c r="R67" i="44" s="1"/>
  <c r="M67" i="44"/>
  <c r="N67" i="44" s="1"/>
  <c r="Q66" i="44"/>
  <c r="R66" i="44" s="1"/>
  <c r="M66" i="44"/>
  <c r="N66" i="44" s="1"/>
  <c r="K66" i="44"/>
  <c r="O66" i="44" s="1"/>
  <c r="P66" i="44" s="1"/>
  <c r="K65" i="44"/>
  <c r="K64" i="44"/>
  <c r="Q63" i="44"/>
  <c r="R63" i="44" s="1"/>
  <c r="M63" i="44"/>
  <c r="N63" i="44" s="1"/>
  <c r="K63" i="44"/>
  <c r="K62" i="44"/>
  <c r="V61" i="44"/>
  <c r="Q61" i="44"/>
  <c r="R61" i="44" s="1"/>
  <c r="M61" i="44"/>
  <c r="N61" i="44" s="1"/>
  <c r="K61" i="44"/>
  <c r="K56" i="44"/>
  <c r="Q55" i="44"/>
  <c r="R55" i="44" s="1"/>
  <c r="M55" i="44"/>
  <c r="N55" i="44" s="1"/>
  <c r="K55" i="44"/>
  <c r="Q54" i="44"/>
  <c r="R54" i="44" s="1"/>
  <c r="M54" i="44"/>
  <c r="N54" i="44" s="1"/>
  <c r="K54" i="44"/>
  <c r="O54" i="44" s="1"/>
  <c r="P54" i="44" s="1"/>
  <c r="Q53" i="44"/>
  <c r="R53" i="44" s="1"/>
  <c r="M53" i="44"/>
  <c r="N53" i="44" s="1"/>
  <c r="K53" i="44"/>
  <c r="O53" i="44" s="1"/>
  <c r="P53" i="44" s="1"/>
  <c r="K52" i="44"/>
  <c r="V51" i="44"/>
  <c r="Q51" i="44"/>
  <c r="R51" i="44" s="1"/>
  <c r="M51" i="44"/>
  <c r="N51" i="44" s="1"/>
  <c r="K51" i="44"/>
  <c r="K44" i="44"/>
  <c r="Q43" i="44"/>
  <c r="R43" i="44" s="1"/>
  <c r="M43" i="44"/>
  <c r="N43" i="44" s="1"/>
  <c r="K43" i="44"/>
  <c r="Q42" i="44"/>
  <c r="R42" i="44" s="1"/>
  <c r="M42" i="44"/>
  <c r="N42" i="44" s="1"/>
  <c r="K42" i="44"/>
  <c r="O42" i="44" s="1"/>
  <c r="P42" i="44" s="1"/>
  <c r="Q41" i="44"/>
  <c r="R41" i="44" s="1"/>
  <c r="M41" i="44"/>
  <c r="N41" i="44" s="1"/>
  <c r="K41" i="44"/>
  <c r="O41" i="44" s="1"/>
  <c r="P41" i="44" s="1"/>
  <c r="V40" i="44"/>
  <c r="Q40" i="44"/>
  <c r="R40" i="44" s="1"/>
  <c r="M40" i="44"/>
  <c r="N40" i="44" s="1"/>
  <c r="K40" i="44"/>
  <c r="O40" i="44" s="1"/>
  <c r="P40" i="44" s="1"/>
  <c r="Q34" i="44"/>
  <c r="R34" i="44" s="1"/>
  <c r="M34" i="44"/>
  <c r="N34" i="44" s="1"/>
  <c r="K34" i="44"/>
  <c r="O34" i="44" s="1"/>
  <c r="P34" i="44" s="1"/>
  <c r="Q33" i="44"/>
  <c r="R33" i="44" s="1"/>
  <c r="M33" i="44"/>
  <c r="N33" i="44" s="1"/>
  <c r="K33" i="44"/>
  <c r="O33" i="44" s="1"/>
  <c r="P33" i="44" s="1"/>
  <c r="Q32" i="44"/>
  <c r="R32" i="44" s="1"/>
  <c r="M32" i="44"/>
  <c r="N32" i="44" s="1"/>
  <c r="K32" i="44"/>
  <c r="O32" i="44" s="1"/>
  <c r="P32" i="44" s="1"/>
  <c r="V31" i="44"/>
  <c r="Q31" i="44"/>
  <c r="R31" i="44" s="1"/>
  <c r="M31" i="44"/>
  <c r="N31" i="44" s="1"/>
  <c r="K31" i="44"/>
  <c r="O31" i="44" s="1"/>
  <c r="P31" i="44" s="1"/>
  <c r="Q26" i="44"/>
  <c r="R26" i="44" s="1"/>
  <c r="M26" i="44"/>
  <c r="N26" i="44" s="1"/>
  <c r="K26" i="44"/>
  <c r="O26" i="44" s="1"/>
  <c r="P26" i="44" s="1"/>
  <c r="K25" i="44"/>
  <c r="Q24" i="44"/>
  <c r="R24" i="44" s="1"/>
  <c r="M24" i="44"/>
  <c r="N24" i="44" s="1"/>
  <c r="K24" i="44"/>
  <c r="Q23" i="44"/>
  <c r="R23" i="44" s="1"/>
  <c r="M23" i="44"/>
  <c r="N23" i="44" s="1"/>
  <c r="K23" i="44"/>
  <c r="O23" i="44" s="1"/>
  <c r="P23" i="44" s="1"/>
  <c r="V22" i="44"/>
  <c r="Q22" i="44"/>
  <c r="R22" i="44" s="1"/>
  <c r="M22" i="44"/>
  <c r="N22" i="44" s="1"/>
  <c r="K22" i="44"/>
  <c r="O22" i="44" s="1"/>
  <c r="P22" i="44" s="1"/>
  <c r="K10" i="44"/>
  <c r="Q9" i="44"/>
  <c r="R9" i="44" s="1"/>
  <c r="M9" i="44"/>
  <c r="N9" i="44" s="1"/>
  <c r="K9" i="44"/>
  <c r="K8" i="44"/>
  <c r="Q7" i="44"/>
  <c r="R7" i="44" s="1"/>
  <c r="M7" i="44"/>
  <c r="N7" i="44" s="1"/>
  <c r="K7" i="44"/>
  <c r="K6" i="44"/>
  <c r="V5" i="44"/>
  <c r="Q5" i="44"/>
  <c r="R5" i="44" s="1"/>
  <c r="M5" i="44"/>
  <c r="N5" i="44" s="1"/>
  <c r="K5" i="44"/>
  <c r="O185" i="41"/>
  <c r="K185" i="41"/>
  <c r="O149" i="41"/>
  <c r="K149" i="41"/>
  <c r="O113" i="41"/>
  <c r="K113" i="41"/>
  <c r="O56" i="41"/>
  <c r="K56" i="41"/>
  <c r="V45" i="26"/>
  <c r="S250" i="26"/>
  <c r="Q250" i="26"/>
  <c r="O250" i="26"/>
  <c r="M250" i="26"/>
  <c r="S185" i="26"/>
  <c r="Q185" i="26"/>
  <c r="O185" i="26"/>
  <c r="M185" i="26"/>
  <c r="S130" i="26"/>
  <c r="Q130" i="26"/>
  <c r="O130" i="26"/>
  <c r="M130" i="26"/>
  <c r="Q66" i="26"/>
  <c r="O66" i="26"/>
  <c r="M66" i="26"/>
  <c r="S29" i="26"/>
  <c r="Q29" i="26"/>
  <c r="O29" i="26"/>
  <c r="M29" i="26"/>
  <c r="P175" i="27"/>
  <c r="Q175" i="27"/>
  <c r="O175" i="27"/>
  <c r="M175" i="27"/>
  <c r="K175" i="27"/>
  <c r="Q43" i="27"/>
  <c r="M18" i="27"/>
  <c r="P18" i="27"/>
  <c r="O18" i="27"/>
  <c r="M6" i="27"/>
  <c r="N6" i="27"/>
  <c r="O6" i="27"/>
  <c r="P6" i="27"/>
  <c r="N12" i="38"/>
  <c r="O43" i="27"/>
  <c r="M43" i="27"/>
  <c r="K43" i="27"/>
  <c r="M1816" i="38"/>
  <c r="K1816" i="38"/>
  <c r="J1794" i="38"/>
  <c r="J1793" i="38"/>
  <c r="O1793" i="38" s="1"/>
  <c r="M1793" i="38"/>
  <c r="K1793" i="38"/>
  <c r="M1759" i="38"/>
  <c r="K1759" i="38"/>
  <c r="M1705" i="38"/>
  <c r="K1705" i="38"/>
  <c r="M1623" i="38"/>
  <c r="K1623" i="38"/>
  <c r="M1563" i="38"/>
  <c r="K1563" i="38"/>
  <c r="M1492" i="38"/>
  <c r="K1492" i="38"/>
  <c r="M1439" i="38"/>
  <c r="K1439" i="38"/>
  <c r="M1376" i="38"/>
  <c r="K1376" i="38"/>
  <c r="M1309" i="38"/>
  <c r="K1309" i="38"/>
  <c r="M1238" i="38"/>
  <c r="K1238" i="38"/>
  <c r="M1202" i="38"/>
  <c r="K1202" i="38"/>
  <c r="M1168" i="38"/>
  <c r="K1168" i="38"/>
  <c r="M1070" i="38"/>
  <c r="K1070" i="38"/>
  <c r="M1045" i="38"/>
  <c r="N1045" i="38" s="1"/>
  <c r="K1045" i="38"/>
  <c r="L1045" i="38" s="1"/>
  <c r="M1016" i="38"/>
  <c r="K1016" i="38"/>
  <c r="M983" i="38"/>
  <c r="K983" i="38"/>
  <c r="M929" i="38"/>
  <c r="K929" i="38"/>
  <c r="M938" i="38"/>
  <c r="K938" i="38"/>
  <c r="M735" i="38"/>
  <c r="K735" i="38"/>
  <c r="K665" i="38"/>
  <c r="M628" i="38"/>
  <c r="K628" i="38"/>
  <c r="M509" i="38"/>
  <c r="K509" i="38"/>
  <c r="M466" i="38"/>
  <c r="K466" i="38"/>
  <c r="M397" i="38"/>
  <c r="K397" i="38"/>
  <c r="M288" i="38"/>
  <c r="K288" i="38"/>
  <c r="L4" i="38"/>
  <c r="F12" i="52" l="1"/>
  <c r="F43" i="52"/>
  <c r="T217" i="74"/>
  <c r="T198" i="55"/>
  <c r="F137" i="52"/>
  <c r="F155" i="52"/>
  <c r="V433" i="75"/>
  <c r="F145" i="52"/>
  <c r="V635" i="75"/>
  <c r="F38" i="52"/>
  <c r="T1341" i="74"/>
  <c r="F39" i="52"/>
  <c r="T2033" i="74"/>
  <c r="F37" i="52"/>
  <c r="T1686" i="74"/>
  <c r="F35" i="52"/>
  <c r="T2318" i="74"/>
  <c r="F30" i="52"/>
  <c r="F29" i="52"/>
  <c r="F28" i="52"/>
  <c r="F24" i="52"/>
  <c r="F23" i="52"/>
  <c r="T1562" i="74"/>
  <c r="F20" i="52"/>
  <c r="F18" i="52"/>
  <c r="F16" i="52"/>
  <c r="F6" i="52"/>
  <c r="T769" i="74"/>
  <c r="F7" i="52"/>
  <c r="F8" i="52"/>
  <c r="F9" i="52"/>
  <c r="F10" i="52"/>
  <c r="T2168" i="74"/>
  <c r="F124" i="52"/>
  <c r="V489" i="58"/>
  <c r="F126" i="52"/>
  <c r="V339" i="58"/>
  <c r="F121" i="52"/>
  <c r="V180" i="58"/>
  <c r="F122" i="52"/>
  <c r="F123" i="52"/>
  <c r="V282" i="58"/>
  <c r="V408" i="58"/>
  <c r="V407" i="58"/>
  <c r="V409" i="58" s="1"/>
  <c r="C723" i="55"/>
  <c r="C722" i="55"/>
  <c r="C724" i="55" s="1"/>
  <c r="F90" i="52"/>
  <c r="T181" i="51"/>
  <c r="F89" i="52"/>
  <c r="T86" i="51"/>
  <c r="T723" i="51"/>
  <c r="T724" i="51"/>
  <c r="T725" i="51"/>
  <c r="O82" i="44"/>
  <c r="P82" i="44" s="1"/>
  <c r="O104" i="44"/>
  <c r="P104" i="44" s="1"/>
  <c r="O14" i="44"/>
  <c r="P14" i="44" s="1"/>
  <c r="O46" i="44"/>
  <c r="P46" i="44" s="1"/>
  <c r="S46" i="44" s="1"/>
  <c r="O93" i="44"/>
  <c r="P93" i="44" s="1"/>
  <c r="S115" i="44"/>
  <c r="P71" i="44"/>
  <c r="P36" i="44"/>
  <c r="O120" i="44"/>
  <c r="P120" i="44" s="1"/>
  <c r="S120" i="44" s="1"/>
  <c r="O134" i="44"/>
  <c r="P134" i="44" s="1"/>
  <c r="S134" i="44" s="1"/>
  <c r="O67" i="44"/>
  <c r="P67" i="44" s="1"/>
  <c r="S67" i="44" s="1"/>
  <c r="O127" i="44"/>
  <c r="P127" i="44" s="1"/>
  <c r="S127" i="44" s="1"/>
  <c r="O142" i="44"/>
  <c r="P142" i="44" s="1"/>
  <c r="S142" i="44" s="1"/>
  <c r="O43" i="44"/>
  <c r="P43" i="44" s="1"/>
  <c r="S43" i="44" s="1"/>
  <c r="O63" i="44"/>
  <c r="P63" i="44" s="1"/>
  <c r="S63" i="44" s="1"/>
  <c r="O130" i="44"/>
  <c r="P130" i="44" s="1"/>
  <c r="S130" i="44" s="1"/>
  <c r="O122" i="44"/>
  <c r="P122" i="44" s="1"/>
  <c r="S122" i="44" s="1"/>
  <c r="O55" i="44"/>
  <c r="P55" i="44" s="1"/>
  <c r="S55" i="44" s="1"/>
  <c r="S42" i="44"/>
  <c r="O51" i="44"/>
  <c r="P51" i="44" s="1"/>
  <c r="S51" i="44" s="1"/>
  <c r="O24" i="44"/>
  <c r="P24" i="44" s="1"/>
  <c r="S24" i="44" s="1"/>
  <c r="O108" i="44"/>
  <c r="P108" i="44" s="1"/>
  <c r="S108" i="44" s="1"/>
  <c r="O9" i="44"/>
  <c r="P9" i="44" s="1"/>
  <c r="S9" i="44" s="1"/>
  <c r="O5" i="44"/>
  <c r="P5" i="44" s="1"/>
  <c r="S5" i="44" s="1"/>
  <c r="O79" i="44"/>
  <c r="P79" i="44" s="1"/>
  <c r="S79" i="44" s="1"/>
  <c r="O99" i="44"/>
  <c r="P99" i="44" s="1"/>
  <c r="S99" i="44" s="1"/>
  <c r="S90" i="44"/>
  <c r="S112" i="44"/>
  <c r="S97" i="44"/>
  <c r="O110" i="44"/>
  <c r="P110" i="44" s="1"/>
  <c r="S110" i="44" s="1"/>
  <c r="S119" i="44"/>
  <c r="S26" i="44"/>
  <c r="S33" i="44"/>
  <c r="O7" i="44"/>
  <c r="P7" i="44" s="1"/>
  <c r="S7" i="44" s="1"/>
  <c r="O77" i="44"/>
  <c r="P77" i="44" s="1"/>
  <c r="S77" i="44" s="1"/>
  <c r="O101" i="44"/>
  <c r="P101" i="44" s="1"/>
  <c r="S101" i="44" s="1"/>
  <c r="O61" i="44"/>
  <c r="P61" i="44" s="1"/>
  <c r="S61" i="44" s="1"/>
  <c r="S40" i="44"/>
  <c r="S98" i="44"/>
  <c r="S141" i="44"/>
  <c r="S32" i="44"/>
  <c r="S22" i="44"/>
  <c r="S91" i="44"/>
  <c r="S41" i="44"/>
  <c r="S113" i="44"/>
  <c r="S133" i="44"/>
  <c r="S140" i="44"/>
  <c r="S23" i="44"/>
  <c r="S31" i="44"/>
  <c r="S34" i="44"/>
  <c r="S76" i="44"/>
  <c r="S139" i="44"/>
  <c r="S66" i="44"/>
  <c r="S53" i="44"/>
  <c r="S89" i="44"/>
  <c r="O255" i="41"/>
  <c r="P255" i="41" s="1"/>
  <c r="K255" i="41"/>
  <c r="P113" i="41"/>
  <c r="P56" i="41"/>
  <c r="L56" i="41"/>
  <c r="S287" i="26"/>
  <c r="K290" i="26"/>
  <c r="O287" i="26"/>
  <c r="M287" i="26"/>
  <c r="N287" i="26" s="1"/>
  <c r="R250" i="26"/>
  <c r="R185" i="26"/>
  <c r="R66" i="26"/>
  <c r="N29" i="26"/>
  <c r="L1853" i="38"/>
  <c r="N1793" i="38"/>
  <c r="L1793" i="38"/>
  <c r="N1759" i="38"/>
  <c r="N1705" i="38"/>
  <c r="L1705" i="38"/>
  <c r="L1623" i="38"/>
  <c r="N1563" i="38"/>
  <c r="L1563" i="38"/>
  <c r="L1376" i="38"/>
  <c r="O1098" i="38"/>
  <c r="M1098" i="38"/>
  <c r="L1070" i="38"/>
  <c r="L983" i="38"/>
  <c r="M855" i="38"/>
  <c r="K855" i="38"/>
  <c r="L735" i="38"/>
  <c r="N288" i="38"/>
  <c r="L288" i="38"/>
  <c r="I255" i="41"/>
  <c r="I254" i="41"/>
  <c r="M255" i="41" s="1"/>
  <c r="N255" i="41" s="1"/>
  <c r="Q255" i="41" s="1"/>
  <c r="L255" i="41"/>
  <c r="L185" i="41"/>
  <c r="P185" i="41"/>
  <c r="I185" i="41"/>
  <c r="I184" i="41"/>
  <c r="I183" i="41"/>
  <c r="I182" i="41"/>
  <c r="M185" i="41" s="1"/>
  <c r="P149" i="41"/>
  <c r="L149" i="41"/>
  <c r="I149" i="41"/>
  <c r="I148" i="41"/>
  <c r="I147" i="41"/>
  <c r="I146" i="41"/>
  <c r="M149" i="41" s="1"/>
  <c r="L113" i="41"/>
  <c r="I113" i="41"/>
  <c r="I112" i="41"/>
  <c r="I111" i="41"/>
  <c r="I110" i="41"/>
  <c r="M113" i="41" s="1"/>
  <c r="I53" i="41"/>
  <c r="I55" i="41"/>
  <c r="I54" i="41"/>
  <c r="O251" i="41"/>
  <c r="P251" i="41" s="1"/>
  <c r="K251" i="41"/>
  <c r="L251" i="41" s="1"/>
  <c r="I251" i="41"/>
  <c r="I250" i="41"/>
  <c r="T247" i="41"/>
  <c r="O247" i="41"/>
  <c r="P247" i="41" s="1"/>
  <c r="M247" i="41"/>
  <c r="N247" i="41" s="1"/>
  <c r="K247" i="41"/>
  <c r="L247" i="41" s="1"/>
  <c r="I247" i="41"/>
  <c r="I246" i="41"/>
  <c r="O243" i="41"/>
  <c r="P243" i="41" s="1"/>
  <c r="K243" i="41"/>
  <c r="L243" i="41" s="1"/>
  <c r="I243" i="41"/>
  <c r="I241" i="41"/>
  <c r="I239" i="41"/>
  <c r="I237" i="41"/>
  <c r="O232" i="41"/>
  <c r="P232" i="41" s="1"/>
  <c r="K232" i="41"/>
  <c r="L232" i="41" s="1"/>
  <c r="I232" i="41"/>
  <c r="I231" i="41"/>
  <c r="I228" i="41"/>
  <c r="I226" i="41"/>
  <c r="I225" i="41"/>
  <c r="I223" i="41"/>
  <c r="I221" i="41"/>
  <c r="O216" i="41"/>
  <c r="P216" i="41" s="1"/>
  <c r="K216" i="41"/>
  <c r="L216" i="41" s="1"/>
  <c r="I216" i="41"/>
  <c r="I215" i="41"/>
  <c r="I214" i="41"/>
  <c r="I212" i="41"/>
  <c r="I210" i="41"/>
  <c r="I209" i="41"/>
  <c r="I206" i="41"/>
  <c r="I203" i="41"/>
  <c r="I198" i="41"/>
  <c r="I195" i="41"/>
  <c r="I192" i="41"/>
  <c r="O179" i="41"/>
  <c r="P179" i="41" s="1"/>
  <c r="K179" i="41"/>
  <c r="L179" i="41" s="1"/>
  <c r="I179" i="41"/>
  <c r="I178" i="41"/>
  <c r="I177" i="41"/>
  <c r="I176" i="41"/>
  <c r="T173" i="41"/>
  <c r="O173" i="41"/>
  <c r="P173" i="41" s="1"/>
  <c r="K173" i="41"/>
  <c r="L173" i="41" s="1"/>
  <c r="I173" i="41"/>
  <c r="I172" i="41"/>
  <c r="I171" i="41"/>
  <c r="O168" i="41"/>
  <c r="P168" i="41" s="1"/>
  <c r="K168" i="41"/>
  <c r="L168" i="41" s="1"/>
  <c r="I168" i="41"/>
  <c r="I167" i="41"/>
  <c r="I166" i="41"/>
  <c r="I165" i="41"/>
  <c r="O162" i="41"/>
  <c r="P162" i="41" s="1"/>
  <c r="K162" i="41"/>
  <c r="L162" i="41" s="1"/>
  <c r="I162" i="41"/>
  <c r="I161" i="41"/>
  <c r="I160" i="41"/>
  <c r="O157" i="41"/>
  <c r="P157" i="41" s="1"/>
  <c r="K157" i="41"/>
  <c r="L157" i="41" s="1"/>
  <c r="I157" i="41"/>
  <c r="I156" i="41"/>
  <c r="I155" i="41"/>
  <c r="I154" i="41"/>
  <c r="O143" i="41"/>
  <c r="P143" i="41" s="1"/>
  <c r="K143" i="41"/>
  <c r="L143" i="41" s="1"/>
  <c r="I143" i="41"/>
  <c r="I142" i="41"/>
  <c r="I141" i="41"/>
  <c r="I140" i="41"/>
  <c r="O137" i="41"/>
  <c r="P137" i="41" s="1"/>
  <c r="K137" i="41"/>
  <c r="L137" i="41" s="1"/>
  <c r="I137" i="41"/>
  <c r="I136" i="41"/>
  <c r="I135" i="41"/>
  <c r="O132" i="41"/>
  <c r="P132" i="41" s="1"/>
  <c r="K132" i="41"/>
  <c r="L132" i="41" s="1"/>
  <c r="I132" i="41"/>
  <c r="I131" i="41"/>
  <c r="I130" i="41"/>
  <c r="I129" i="41"/>
  <c r="O126" i="41"/>
  <c r="P126" i="41" s="1"/>
  <c r="K126" i="41"/>
  <c r="L126" i="41" s="1"/>
  <c r="I126" i="41"/>
  <c r="I125" i="41"/>
  <c r="I124" i="41"/>
  <c r="I123" i="41"/>
  <c r="O121" i="41"/>
  <c r="P121" i="41" s="1"/>
  <c r="K121" i="41"/>
  <c r="L121" i="41" s="1"/>
  <c r="I121" i="41"/>
  <c r="I120" i="41"/>
  <c r="I119" i="41"/>
  <c r="I118" i="41"/>
  <c r="O107" i="41"/>
  <c r="P107" i="41" s="1"/>
  <c r="K107" i="41"/>
  <c r="L107" i="41" s="1"/>
  <c r="I107" i="41"/>
  <c r="I106" i="41"/>
  <c r="I105" i="41"/>
  <c r="I104" i="41"/>
  <c r="T101" i="41"/>
  <c r="O101" i="41"/>
  <c r="P101" i="41" s="1"/>
  <c r="K101" i="41"/>
  <c r="L101" i="41" s="1"/>
  <c r="I101" i="41"/>
  <c r="I100" i="41"/>
  <c r="I99" i="41"/>
  <c r="I98" i="41"/>
  <c r="I96" i="41"/>
  <c r="I95" i="41"/>
  <c r="O91" i="41"/>
  <c r="P91" i="41" s="1"/>
  <c r="K91" i="41"/>
  <c r="L91" i="41" s="1"/>
  <c r="I91" i="41"/>
  <c r="I90" i="41"/>
  <c r="I89" i="41"/>
  <c r="I88" i="41"/>
  <c r="I85" i="41"/>
  <c r="O81" i="41"/>
  <c r="P81" i="41" s="1"/>
  <c r="K81" i="41"/>
  <c r="L81" i="41" s="1"/>
  <c r="I81" i="41"/>
  <c r="I80" i="41"/>
  <c r="I79" i="41"/>
  <c r="I78" i="41"/>
  <c r="I76" i="41"/>
  <c r="I75" i="41"/>
  <c r="O71" i="41"/>
  <c r="P71" i="41" s="1"/>
  <c r="K71" i="41"/>
  <c r="L71" i="41" s="1"/>
  <c r="I71" i="41"/>
  <c r="I70" i="41"/>
  <c r="I69" i="41"/>
  <c r="I68" i="41"/>
  <c r="I66" i="41"/>
  <c r="I65" i="41"/>
  <c r="I64" i="41"/>
  <c r="O50" i="41"/>
  <c r="P50" i="41" s="1"/>
  <c r="K50" i="41"/>
  <c r="L50" i="41" s="1"/>
  <c r="I50" i="41"/>
  <c r="I49" i="41"/>
  <c r="I48" i="41"/>
  <c r="I47" i="41"/>
  <c r="T44" i="41"/>
  <c r="O44" i="41"/>
  <c r="P44" i="41" s="1"/>
  <c r="K44" i="41"/>
  <c r="L44" i="41" s="1"/>
  <c r="I44" i="41"/>
  <c r="I43" i="41"/>
  <c r="T42" i="41"/>
  <c r="I42" i="41"/>
  <c r="I41" i="41"/>
  <c r="I39" i="41"/>
  <c r="I38" i="41"/>
  <c r="O34" i="41"/>
  <c r="P34" i="41" s="1"/>
  <c r="K34" i="41"/>
  <c r="L34" i="41" s="1"/>
  <c r="I34" i="41"/>
  <c r="I33" i="41"/>
  <c r="I32" i="41"/>
  <c r="I31" i="41"/>
  <c r="I28" i="41"/>
  <c r="O24" i="41"/>
  <c r="P24" i="41" s="1"/>
  <c r="K24" i="41"/>
  <c r="L24" i="41" s="1"/>
  <c r="I24" i="41"/>
  <c r="I23" i="41"/>
  <c r="I22" i="41"/>
  <c r="I21" i="41"/>
  <c r="I18" i="41"/>
  <c r="I17" i="41"/>
  <c r="O14" i="41"/>
  <c r="P14" i="41" s="1"/>
  <c r="K14" i="41"/>
  <c r="L14" i="41" s="1"/>
  <c r="I14" i="41"/>
  <c r="I13" i="41"/>
  <c r="I12" i="41"/>
  <c r="I11" i="41"/>
  <c r="I9" i="41"/>
  <c r="T6" i="13"/>
  <c r="Q287" i="26"/>
  <c r="R287" i="26" s="1"/>
  <c r="K291" i="26"/>
  <c r="K289" i="26"/>
  <c r="K288" i="26"/>
  <c r="K287" i="26"/>
  <c r="M277" i="26"/>
  <c r="N250" i="26"/>
  <c r="K255" i="26"/>
  <c r="K254" i="26"/>
  <c r="K253" i="26"/>
  <c r="K252" i="26"/>
  <c r="K251" i="26"/>
  <c r="K250" i="26"/>
  <c r="N185" i="26"/>
  <c r="K196" i="26"/>
  <c r="K195" i="26"/>
  <c r="K194" i="26"/>
  <c r="K193" i="26"/>
  <c r="K192" i="26"/>
  <c r="K191" i="26"/>
  <c r="K190" i="26"/>
  <c r="K189" i="26"/>
  <c r="K188" i="26"/>
  <c r="K187" i="26"/>
  <c r="K186" i="26"/>
  <c r="K185" i="26"/>
  <c r="R130" i="26"/>
  <c r="N130" i="26"/>
  <c r="K135" i="26"/>
  <c r="K134" i="26"/>
  <c r="K133" i="26"/>
  <c r="K132" i="26"/>
  <c r="K131" i="26"/>
  <c r="K130" i="26"/>
  <c r="N66" i="26"/>
  <c r="K73" i="26"/>
  <c r="K72" i="26"/>
  <c r="K71" i="26"/>
  <c r="K70" i="26"/>
  <c r="K69" i="26"/>
  <c r="K68" i="26"/>
  <c r="K67" i="26"/>
  <c r="K66" i="26"/>
  <c r="R29" i="26"/>
  <c r="K32" i="26"/>
  <c r="K31" i="26"/>
  <c r="K30" i="26"/>
  <c r="K29" i="26"/>
  <c r="N1853" i="38"/>
  <c r="J1857" i="38"/>
  <c r="J1853" i="38"/>
  <c r="N1816" i="38"/>
  <c r="L1816" i="38"/>
  <c r="J1817" i="38"/>
  <c r="J1816" i="38"/>
  <c r="O1816" i="38" s="1"/>
  <c r="L1759" i="38"/>
  <c r="J1763" i="38"/>
  <c r="J1759" i="38"/>
  <c r="J1715" i="38"/>
  <c r="J1714" i="38"/>
  <c r="J1708" i="38"/>
  <c r="J1705" i="38"/>
  <c r="N1623" i="38"/>
  <c r="J1628" i="38"/>
  <c r="J1623" i="38"/>
  <c r="O1623" i="38" s="1"/>
  <c r="J1573" i="38"/>
  <c r="J1572" i="38"/>
  <c r="J1566" i="38"/>
  <c r="J1563" i="38"/>
  <c r="O1563" i="38" s="1"/>
  <c r="N1492" i="38"/>
  <c r="L1492" i="38"/>
  <c r="J1496" i="38"/>
  <c r="J1492" i="38"/>
  <c r="O1492" i="38" s="1"/>
  <c r="N1439" i="38"/>
  <c r="L1439" i="38"/>
  <c r="J1447" i="38"/>
  <c r="J1439" i="38"/>
  <c r="O1439" i="38" s="1"/>
  <c r="P1439" i="38" s="1"/>
  <c r="N1376" i="38"/>
  <c r="J1378" i="38"/>
  <c r="J1376" i="38"/>
  <c r="O1376" i="38" s="1"/>
  <c r="M1345" i="38"/>
  <c r="N1345" i="38" s="1"/>
  <c r="K1345" i="38"/>
  <c r="L1345" i="38" s="1"/>
  <c r="J1346" i="38"/>
  <c r="J1345" i="38"/>
  <c r="N1309" i="38"/>
  <c r="L1309" i="38"/>
  <c r="J1319" i="38"/>
  <c r="J1318" i="38"/>
  <c r="J1312" i="38"/>
  <c r="J1309" i="38"/>
  <c r="N1238" i="38"/>
  <c r="L1238" i="38"/>
  <c r="J1242" i="38"/>
  <c r="J1238" i="38"/>
  <c r="N1202" i="38"/>
  <c r="L1202" i="38"/>
  <c r="J1203" i="38"/>
  <c r="J1202" i="38"/>
  <c r="N1168" i="38"/>
  <c r="L1168" i="38"/>
  <c r="J1177" i="38"/>
  <c r="J1178" i="38"/>
  <c r="J1171" i="38"/>
  <c r="J1168" i="38"/>
  <c r="O1168" i="38" s="1"/>
  <c r="N1098" i="38"/>
  <c r="K1098" i="38"/>
  <c r="L1098" i="38" s="1"/>
  <c r="J1099" i="38"/>
  <c r="J1098" i="38"/>
  <c r="N1070" i="38"/>
  <c r="J1071" i="38"/>
  <c r="J1070" i="38"/>
  <c r="O1070" i="38" s="1"/>
  <c r="J1046" i="38"/>
  <c r="J1045" i="38"/>
  <c r="N983" i="38"/>
  <c r="J983" i="38"/>
  <c r="J986" i="38"/>
  <c r="N938" i="38"/>
  <c r="L938" i="38"/>
  <c r="J943" i="38"/>
  <c r="J938" i="38"/>
  <c r="O938" i="38" s="1"/>
  <c r="N855" i="38"/>
  <c r="L855" i="38"/>
  <c r="J872" i="38"/>
  <c r="J864" i="38"/>
  <c r="J858" i="38"/>
  <c r="J855" i="38"/>
  <c r="O855" i="38" s="1"/>
  <c r="N735" i="38"/>
  <c r="J738" i="38"/>
  <c r="J744" i="38"/>
  <c r="J745" i="38"/>
  <c r="J735" i="38"/>
  <c r="N665" i="38"/>
  <c r="L665" i="38"/>
  <c r="J666" i="38"/>
  <c r="J665" i="38"/>
  <c r="O665" i="38" s="1"/>
  <c r="N628" i="38"/>
  <c r="L628" i="38"/>
  <c r="J631" i="38"/>
  <c r="J637" i="38"/>
  <c r="J628" i="38"/>
  <c r="N509" i="38"/>
  <c r="L509" i="38"/>
  <c r="J509" i="38"/>
  <c r="J511" i="38"/>
  <c r="N466" i="38"/>
  <c r="L466" i="38"/>
  <c r="J472" i="38"/>
  <c r="J466" i="38"/>
  <c r="O466" i="38" s="1"/>
  <c r="N397" i="38"/>
  <c r="L397" i="38"/>
  <c r="J413" i="38"/>
  <c r="J414" i="38"/>
  <c r="J420" i="38"/>
  <c r="J400" i="38"/>
  <c r="J406" i="38"/>
  <c r="J405" i="38"/>
  <c r="J397" i="38"/>
  <c r="J288" i="38"/>
  <c r="J291" i="38"/>
  <c r="J297" i="38"/>
  <c r="J300" i="38"/>
  <c r="J301" i="38"/>
  <c r="M92" i="38"/>
  <c r="N92" i="38" s="1"/>
  <c r="K92" i="38"/>
  <c r="L92" i="38" s="1"/>
  <c r="J93" i="38"/>
  <c r="J92" i="38"/>
  <c r="M29" i="38"/>
  <c r="N29" i="38" s="1"/>
  <c r="K29" i="38"/>
  <c r="L29" i="38" s="1"/>
  <c r="J29" i="38"/>
  <c r="J30" i="38"/>
  <c r="J1850" i="38"/>
  <c r="M1846" i="38"/>
  <c r="N1846" i="38" s="1"/>
  <c r="K1846" i="38"/>
  <c r="L1846" i="38" s="1"/>
  <c r="J1846" i="38"/>
  <c r="J1844" i="38"/>
  <c r="J1843" i="38"/>
  <c r="M1838" i="38"/>
  <c r="N1838" i="38" s="1"/>
  <c r="K1838" i="38"/>
  <c r="L1838" i="38" s="1"/>
  <c r="J1838" i="38"/>
  <c r="J1836" i="38"/>
  <c r="J1835" i="38"/>
  <c r="M1829" i="38"/>
  <c r="N1829" i="38" s="1"/>
  <c r="K1829" i="38"/>
  <c r="L1829" i="38" s="1"/>
  <c r="J1829" i="38"/>
  <c r="J1827" i="38"/>
  <c r="J1826" i="38"/>
  <c r="M1822" i="38"/>
  <c r="N1822" i="38" s="1"/>
  <c r="K1822" i="38"/>
  <c r="L1822" i="38" s="1"/>
  <c r="J1822" i="38"/>
  <c r="J1820" i="38"/>
  <c r="J1813" i="38"/>
  <c r="M1812" i="38"/>
  <c r="N1812" i="38" s="1"/>
  <c r="K1812" i="38"/>
  <c r="L1812" i="38" s="1"/>
  <c r="J1812" i="38"/>
  <c r="J1810" i="38"/>
  <c r="J1809" i="38"/>
  <c r="M1808" i="38"/>
  <c r="N1808" i="38" s="1"/>
  <c r="K1808" i="38"/>
  <c r="L1808" i="38" s="1"/>
  <c r="J1808" i="38"/>
  <c r="J1806" i="38"/>
  <c r="J1805" i="38"/>
  <c r="J1804" i="38"/>
  <c r="M1803" i="38"/>
  <c r="N1803" i="38" s="1"/>
  <c r="K1803" i="38"/>
  <c r="L1803" i="38" s="1"/>
  <c r="J1803" i="38"/>
  <c r="J1801" i="38"/>
  <c r="J1800" i="38"/>
  <c r="M1799" i="38"/>
  <c r="N1799" i="38" s="1"/>
  <c r="K1799" i="38"/>
  <c r="L1799" i="38" s="1"/>
  <c r="J1799" i="38"/>
  <c r="J1797" i="38"/>
  <c r="J1790" i="38"/>
  <c r="M1789" i="38"/>
  <c r="N1789" i="38" s="1"/>
  <c r="K1789" i="38"/>
  <c r="L1789" i="38" s="1"/>
  <c r="J1789" i="38"/>
  <c r="J1787" i="38"/>
  <c r="J1786" i="38"/>
  <c r="M1784" i="38"/>
  <c r="N1784" i="38" s="1"/>
  <c r="K1784" i="38"/>
  <c r="L1784" i="38" s="1"/>
  <c r="J1784" i="38"/>
  <c r="J1782" i="38"/>
  <c r="J1781" i="38"/>
  <c r="M1778" i="38"/>
  <c r="N1778" i="38" s="1"/>
  <c r="K1778" i="38"/>
  <c r="L1778" i="38" s="1"/>
  <c r="J1778" i="38"/>
  <c r="J1776" i="38"/>
  <c r="J1775" i="38"/>
  <c r="M1772" i="38"/>
  <c r="N1772" i="38" s="1"/>
  <c r="K1772" i="38"/>
  <c r="L1772" i="38" s="1"/>
  <c r="J1772" i="38"/>
  <c r="J1770" i="38"/>
  <c r="J1769" i="38"/>
  <c r="J1756" i="38"/>
  <c r="M1752" i="38"/>
  <c r="N1752" i="38" s="1"/>
  <c r="K1752" i="38"/>
  <c r="L1752" i="38" s="1"/>
  <c r="J1752" i="38"/>
  <c r="J1750" i="38"/>
  <c r="J1749" i="38"/>
  <c r="M1745" i="38"/>
  <c r="N1745" i="38" s="1"/>
  <c r="K1745" i="38"/>
  <c r="L1745" i="38" s="1"/>
  <c r="J1745" i="38"/>
  <c r="J1743" i="38"/>
  <c r="J1742" i="38"/>
  <c r="M1735" i="38"/>
  <c r="N1735" i="38" s="1"/>
  <c r="K1735" i="38"/>
  <c r="L1735" i="38" s="1"/>
  <c r="J1735" i="38"/>
  <c r="Q1728" i="38"/>
  <c r="Q1722" i="38"/>
  <c r="J1702" i="38"/>
  <c r="J1700" i="38"/>
  <c r="J1694" i="38"/>
  <c r="M1691" i="38"/>
  <c r="N1691" i="38" s="1"/>
  <c r="K1691" i="38"/>
  <c r="L1691" i="38" s="1"/>
  <c r="J1691" i="38"/>
  <c r="J1689" i="38"/>
  <c r="O1676" i="38"/>
  <c r="P1676" i="38" s="1"/>
  <c r="M1676" i="38"/>
  <c r="N1676" i="38" s="1"/>
  <c r="K1676" i="38"/>
  <c r="L1676" i="38" s="1"/>
  <c r="J1674" i="38"/>
  <c r="J1673" i="38"/>
  <c r="J1671" i="38"/>
  <c r="J1665" i="38"/>
  <c r="M1662" i="38"/>
  <c r="N1662" i="38" s="1"/>
  <c r="K1662" i="38"/>
  <c r="L1662" i="38" s="1"/>
  <c r="J1662" i="38"/>
  <c r="Q1651" i="38"/>
  <c r="Q1639" i="38"/>
  <c r="J1620" i="38"/>
  <c r="M1614" i="38"/>
  <c r="N1614" i="38" s="1"/>
  <c r="K1614" i="38"/>
  <c r="L1614" i="38" s="1"/>
  <c r="J1614" i="38"/>
  <c r="J1612" i="38"/>
  <c r="O1605" i="38"/>
  <c r="P1605" i="38" s="1"/>
  <c r="M1605" i="38"/>
  <c r="N1605" i="38" s="1"/>
  <c r="K1605" i="38"/>
  <c r="L1605" i="38" s="1"/>
  <c r="J1603" i="38"/>
  <c r="J1601" i="38"/>
  <c r="M1596" i="38"/>
  <c r="N1596" i="38" s="1"/>
  <c r="K1596" i="38"/>
  <c r="L1596" i="38" s="1"/>
  <c r="J1596" i="38"/>
  <c r="Q1587" i="38"/>
  <c r="Q1580" i="38"/>
  <c r="J1560" i="38"/>
  <c r="J1559" i="38"/>
  <c r="J1553" i="38"/>
  <c r="M1550" i="38"/>
  <c r="N1550" i="38" s="1"/>
  <c r="K1550" i="38"/>
  <c r="L1550" i="38" s="1"/>
  <c r="J1550" i="38"/>
  <c r="J1548" i="38"/>
  <c r="O1537" i="38"/>
  <c r="P1537" i="38" s="1"/>
  <c r="M1537" i="38"/>
  <c r="N1537" i="38" s="1"/>
  <c r="K1537" i="38"/>
  <c r="L1537" i="38" s="1"/>
  <c r="J1535" i="38"/>
  <c r="J1534" i="38"/>
  <c r="J1533" i="38"/>
  <c r="J1527" i="38"/>
  <c r="M1524" i="38"/>
  <c r="N1524" i="38" s="1"/>
  <c r="K1524" i="38"/>
  <c r="L1524" i="38" s="1"/>
  <c r="J1524" i="38"/>
  <c r="Q1513" i="38"/>
  <c r="Q1501" i="38"/>
  <c r="J1489" i="38"/>
  <c r="M1485" i="38"/>
  <c r="N1485" i="38" s="1"/>
  <c r="K1485" i="38"/>
  <c r="L1485" i="38" s="1"/>
  <c r="J1485" i="38"/>
  <c r="J1483" i="38"/>
  <c r="J1482" i="38"/>
  <c r="M1477" i="38"/>
  <c r="N1477" i="38" s="1"/>
  <c r="K1477" i="38"/>
  <c r="L1477" i="38" s="1"/>
  <c r="J1477" i="38"/>
  <c r="J1475" i="38"/>
  <c r="J1474" i="38"/>
  <c r="M1469" i="38"/>
  <c r="N1469" i="38" s="1"/>
  <c r="K1469" i="38"/>
  <c r="L1469" i="38" s="1"/>
  <c r="J1469" i="38"/>
  <c r="Q1462" i="38"/>
  <c r="Q1455" i="38"/>
  <c r="J1436" i="38"/>
  <c r="J1429" i="38"/>
  <c r="M1428" i="38"/>
  <c r="N1428" i="38" s="1"/>
  <c r="K1428" i="38"/>
  <c r="L1428" i="38" s="1"/>
  <c r="J1426" i="38"/>
  <c r="J1425" i="38"/>
  <c r="M1417" i="38"/>
  <c r="N1417" i="38" s="1"/>
  <c r="K1417" i="38"/>
  <c r="L1417" i="38" s="1"/>
  <c r="J1417" i="38"/>
  <c r="J1415" i="38"/>
  <c r="J1413" i="38"/>
  <c r="J1409" i="38"/>
  <c r="M1406" i="38"/>
  <c r="N1406" i="38" s="1"/>
  <c r="K1406" i="38"/>
  <c r="L1406" i="38" s="1"/>
  <c r="J1406" i="38"/>
  <c r="Q1395" i="38"/>
  <c r="Q1384" i="38"/>
  <c r="J1373" i="38"/>
  <c r="M1371" i="38"/>
  <c r="N1371" i="38" s="1"/>
  <c r="K1371" i="38"/>
  <c r="L1371" i="38" s="1"/>
  <c r="J1371" i="38"/>
  <c r="J1369" i="38"/>
  <c r="J1368" i="38"/>
  <c r="M1366" i="38"/>
  <c r="N1366" i="38" s="1"/>
  <c r="K1366" i="38"/>
  <c r="L1366" i="38" s="1"/>
  <c r="J1366" i="38"/>
  <c r="J1364" i="38"/>
  <c r="J1362" i="38"/>
  <c r="M1361" i="38"/>
  <c r="N1361" i="38" s="1"/>
  <c r="K1361" i="38"/>
  <c r="L1361" i="38" s="1"/>
  <c r="J1361" i="38"/>
  <c r="Q1356" i="38"/>
  <c r="Q1351" i="38"/>
  <c r="J1342" i="38"/>
  <c r="M1341" i="38"/>
  <c r="N1341" i="38" s="1"/>
  <c r="K1341" i="38"/>
  <c r="L1341" i="38" s="1"/>
  <c r="J1341" i="38"/>
  <c r="J1339" i="38"/>
  <c r="J1338" i="38"/>
  <c r="M1337" i="38"/>
  <c r="N1337" i="38" s="1"/>
  <c r="K1337" i="38"/>
  <c r="L1337" i="38" s="1"/>
  <c r="J1337" i="38"/>
  <c r="J1335" i="38"/>
  <c r="J1334" i="38"/>
  <c r="M1333" i="38"/>
  <c r="N1333" i="38" s="1"/>
  <c r="K1333" i="38"/>
  <c r="L1333" i="38" s="1"/>
  <c r="J1333" i="38"/>
  <c r="L1330" i="38"/>
  <c r="Q1330" i="38" s="1"/>
  <c r="L1327" i="38"/>
  <c r="Q1327" i="38" s="1"/>
  <c r="J1306" i="38"/>
  <c r="J1305" i="38"/>
  <c r="J1299" i="38"/>
  <c r="M1296" i="38"/>
  <c r="N1296" i="38" s="1"/>
  <c r="K1296" i="38"/>
  <c r="L1296" i="38" s="1"/>
  <c r="J1296" i="38"/>
  <c r="J1294" i="38"/>
  <c r="J1293" i="38"/>
  <c r="J1292" i="38"/>
  <c r="J1286" i="38"/>
  <c r="M1283" i="38"/>
  <c r="N1283" i="38" s="1"/>
  <c r="K1283" i="38"/>
  <c r="L1283" i="38" s="1"/>
  <c r="J1283" i="38"/>
  <c r="J1281" i="38"/>
  <c r="J1280" i="38"/>
  <c r="J1279" i="38"/>
  <c r="J1273" i="38"/>
  <c r="M1270" i="38"/>
  <c r="N1270" i="38" s="1"/>
  <c r="K1270" i="38"/>
  <c r="L1270" i="38" s="1"/>
  <c r="J1270" i="38"/>
  <c r="Q1259" i="38"/>
  <c r="Q1249" i="38"/>
  <c r="J1235" i="38"/>
  <c r="M1234" i="38"/>
  <c r="N1234" i="38" s="1"/>
  <c r="K1234" i="38"/>
  <c r="L1234" i="38" s="1"/>
  <c r="J1234" i="38"/>
  <c r="J1232" i="38"/>
  <c r="J1231" i="38"/>
  <c r="M1227" i="38"/>
  <c r="N1227" i="38" s="1"/>
  <c r="K1227" i="38"/>
  <c r="L1227" i="38" s="1"/>
  <c r="J1227" i="38"/>
  <c r="J1225" i="38"/>
  <c r="J1223" i="38"/>
  <c r="M1220" i="38"/>
  <c r="N1220" i="38" s="1"/>
  <c r="K1220" i="38"/>
  <c r="L1220" i="38" s="1"/>
  <c r="J1220" i="38"/>
  <c r="Q1213" i="38"/>
  <c r="Q1207" i="38"/>
  <c r="J1199" i="38"/>
  <c r="M1198" i="38"/>
  <c r="N1198" i="38" s="1"/>
  <c r="K1198" i="38"/>
  <c r="L1198" i="38" s="1"/>
  <c r="J1198" i="38"/>
  <c r="J1196" i="38"/>
  <c r="J1195" i="38"/>
  <c r="M1194" i="38"/>
  <c r="N1194" i="38" s="1"/>
  <c r="K1194" i="38"/>
  <c r="L1194" i="38" s="1"/>
  <c r="J1194" i="38"/>
  <c r="J1192" i="38"/>
  <c r="J1191" i="38"/>
  <c r="M1189" i="38"/>
  <c r="N1189" i="38" s="1"/>
  <c r="K1189" i="38"/>
  <c r="L1189" i="38" s="1"/>
  <c r="J1189" i="38"/>
  <c r="Q1185" i="38"/>
  <c r="J1165" i="38"/>
  <c r="J1164" i="38"/>
  <c r="J1163" i="38"/>
  <c r="J1157" i="38"/>
  <c r="M1155" i="38"/>
  <c r="N1155" i="38" s="1"/>
  <c r="K1155" i="38"/>
  <c r="L1155" i="38" s="1"/>
  <c r="J1153" i="38"/>
  <c r="J1152" i="38"/>
  <c r="J1151" i="38"/>
  <c r="J1145" i="38"/>
  <c r="M1142" i="38"/>
  <c r="N1142" i="38" s="1"/>
  <c r="K1142" i="38"/>
  <c r="L1142" i="38" s="1"/>
  <c r="J1142" i="38"/>
  <c r="J1140" i="38"/>
  <c r="J1139" i="38"/>
  <c r="J1138" i="38"/>
  <c r="J1132" i="38"/>
  <c r="M1129" i="38"/>
  <c r="N1129" i="38" s="1"/>
  <c r="K1129" i="38"/>
  <c r="L1129" i="38" s="1"/>
  <c r="J1129" i="38"/>
  <c r="Q1117" i="38"/>
  <c r="Q1105" i="38"/>
  <c r="J1095" i="38"/>
  <c r="M1094" i="38"/>
  <c r="N1094" i="38" s="1"/>
  <c r="K1094" i="38"/>
  <c r="L1094" i="38" s="1"/>
  <c r="J1094" i="38"/>
  <c r="J1092" i="38"/>
  <c r="J1091" i="38"/>
  <c r="M1090" i="38"/>
  <c r="N1090" i="38" s="1"/>
  <c r="K1090" i="38"/>
  <c r="L1090" i="38" s="1"/>
  <c r="J1090" i="38"/>
  <c r="J1088" i="38"/>
  <c r="J1087" i="38"/>
  <c r="M1085" i="38"/>
  <c r="N1085" i="38" s="1"/>
  <c r="K1085" i="38"/>
  <c r="L1085" i="38" s="1"/>
  <c r="J1085" i="38"/>
  <c r="L1081" i="38"/>
  <c r="Q1081" i="38" s="1"/>
  <c r="L1077" i="38"/>
  <c r="Q1077" i="38" s="1"/>
  <c r="J1067" i="38"/>
  <c r="J1066" i="38"/>
  <c r="M1065" i="38"/>
  <c r="N1065" i="38" s="1"/>
  <c r="K1065" i="38"/>
  <c r="L1065" i="38" s="1"/>
  <c r="J1063" i="38"/>
  <c r="J1062" i="38"/>
  <c r="M1061" i="38"/>
  <c r="N1061" i="38" s="1"/>
  <c r="K1061" i="38"/>
  <c r="L1061" i="38" s="1"/>
  <c r="J1061" i="38"/>
  <c r="J1059" i="38"/>
  <c r="J1058" i="38"/>
  <c r="M1057" i="38"/>
  <c r="N1057" i="38" s="1"/>
  <c r="K1057" i="38"/>
  <c r="L1057" i="38" s="1"/>
  <c r="J1057" i="38"/>
  <c r="L1054" i="38"/>
  <c r="Q1054" i="38" s="1"/>
  <c r="L1051" i="38"/>
  <c r="Q1051" i="38" s="1"/>
  <c r="J1042" i="38"/>
  <c r="M1041" i="38"/>
  <c r="N1041" i="38" s="1"/>
  <c r="K1041" i="38"/>
  <c r="L1041" i="38" s="1"/>
  <c r="J1041" i="38"/>
  <c r="J1039" i="38"/>
  <c r="J1038" i="38"/>
  <c r="M1036" i="38"/>
  <c r="N1036" i="38" s="1"/>
  <c r="K1036" i="38"/>
  <c r="L1036" i="38" s="1"/>
  <c r="J1036" i="38"/>
  <c r="J1034" i="38"/>
  <c r="J1032" i="38"/>
  <c r="M1031" i="38"/>
  <c r="N1031" i="38" s="1"/>
  <c r="K1031" i="38"/>
  <c r="L1031" i="38" s="1"/>
  <c r="J1031" i="38"/>
  <c r="L1028" i="38"/>
  <c r="Q1028" i="38" s="1"/>
  <c r="L1025" i="38"/>
  <c r="Q1025" i="38" s="1"/>
  <c r="J1020" i="38"/>
  <c r="J1019" i="38"/>
  <c r="N1016" i="38"/>
  <c r="L1016" i="38"/>
  <c r="J1014" i="38"/>
  <c r="J1012" i="38"/>
  <c r="M1008" i="38"/>
  <c r="N1008" i="38" s="1"/>
  <c r="K1008" i="38"/>
  <c r="L1008" i="38" s="1"/>
  <c r="J1008" i="38"/>
  <c r="J1006" i="38"/>
  <c r="J1003" i="38"/>
  <c r="M999" i="38"/>
  <c r="N999" i="38" s="1"/>
  <c r="K999" i="38"/>
  <c r="L999" i="38" s="1"/>
  <c r="J999" i="38"/>
  <c r="Q992" i="38"/>
  <c r="J980" i="38"/>
  <c r="M977" i="38"/>
  <c r="N977" i="38" s="1"/>
  <c r="K977" i="38"/>
  <c r="L977" i="38" s="1"/>
  <c r="J977" i="38"/>
  <c r="J975" i="38"/>
  <c r="J974" i="38"/>
  <c r="M970" i="38"/>
  <c r="N970" i="38" s="1"/>
  <c r="K970" i="38"/>
  <c r="L970" i="38" s="1"/>
  <c r="J970" i="38"/>
  <c r="J968" i="38"/>
  <c r="J966" i="38"/>
  <c r="M962" i="38"/>
  <c r="N962" i="38" s="1"/>
  <c r="K962" i="38"/>
  <c r="L962" i="38" s="1"/>
  <c r="J962" i="38"/>
  <c r="Q955" i="38"/>
  <c r="Q949" i="38"/>
  <c r="J934" i="38"/>
  <c r="N929" i="38"/>
  <c r="L929" i="38"/>
  <c r="J929" i="38"/>
  <c r="J927" i="38"/>
  <c r="J903" i="38"/>
  <c r="M897" i="38"/>
  <c r="N897" i="38" s="1"/>
  <c r="K897" i="38"/>
  <c r="L897" i="38" s="1"/>
  <c r="J897" i="38"/>
  <c r="J895" i="38"/>
  <c r="J893" i="38"/>
  <c r="M888" i="38"/>
  <c r="N888" i="38" s="1"/>
  <c r="K888" i="38"/>
  <c r="L888" i="38" s="1"/>
  <c r="J888" i="38"/>
  <c r="Q879" i="38"/>
  <c r="J852" i="38"/>
  <c r="J843" i="38"/>
  <c r="J837" i="38"/>
  <c r="M834" i="38"/>
  <c r="N834" i="38" s="1"/>
  <c r="K834" i="38"/>
  <c r="L834" i="38" s="1"/>
  <c r="J834" i="38"/>
  <c r="J832" i="38"/>
  <c r="J831" i="38"/>
  <c r="J823" i="38"/>
  <c r="J817" i="38"/>
  <c r="M814" i="38"/>
  <c r="N814" i="38" s="1"/>
  <c r="K814" i="38"/>
  <c r="L814" i="38" s="1"/>
  <c r="J814" i="38"/>
  <c r="J812" i="38"/>
  <c r="J810" i="38"/>
  <c r="J803" i="38"/>
  <c r="J797" i="38"/>
  <c r="M794" i="38"/>
  <c r="N794" i="38" s="1"/>
  <c r="K794" i="38"/>
  <c r="L794" i="38" s="1"/>
  <c r="J794" i="38"/>
  <c r="J792" i="38"/>
  <c r="O773" i="38"/>
  <c r="P773" i="38" s="1"/>
  <c r="M773" i="38"/>
  <c r="N773" i="38" s="1"/>
  <c r="K773" i="38"/>
  <c r="L773" i="38" s="1"/>
  <c r="J770" i="38"/>
  <c r="J762" i="38"/>
  <c r="J756" i="38"/>
  <c r="M753" i="38"/>
  <c r="N753" i="38" s="1"/>
  <c r="K753" i="38"/>
  <c r="L753" i="38" s="1"/>
  <c r="J753" i="38"/>
  <c r="J732" i="38"/>
  <c r="J731" i="38"/>
  <c r="J725" i="38"/>
  <c r="M722" i="38"/>
  <c r="N722" i="38" s="1"/>
  <c r="K722" i="38"/>
  <c r="L722" i="38" s="1"/>
  <c r="J722" i="38"/>
  <c r="J720" i="38"/>
  <c r="M708" i="38"/>
  <c r="N708" i="38" s="1"/>
  <c r="K708" i="38"/>
  <c r="L708" i="38" s="1"/>
  <c r="J708" i="38"/>
  <c r="O708" i="38" s="1"/>
  <c r="P708" i="38" s="1"/>
  <c r="J706" i="38"/>
  <c r="J705" i="38"/>
  <c r="J704" i="38"/>
  <c r="J698" i="38"/>
  <c r="M695" i="38"/>
  <c r="N695" i="38" s="1"/>
  <c r="K695" i="38"/>
  <c r="L695" i="38" s="1"/>
  <c r="J695" i="38"/>
  <c r="Q684" i="38"/>
  <c r="Q672" i="38"/>
  <c r="J662" i="38"/>
  <c r="M661" i="38"/>
  <c r="N661" i="38" s="1"/>
  <c r="K661" i="38"/>
  <c r="L661" i="38" s="1"/>
  <c r="J661" i="38"/>
  <c r="J659" i="38"/>
  <c r="J658" i="38"/>
  <c r="M656" i="38"/>
  <c r="N656" i="38" s="1"/>
  <c r="K656" i="38"/>
  <c r="L656" i="38" s="1"/>
  <c r="J656" i="38"/>
  <c r="J654" i="38"/>
  <c r="J652" i="38"/>
  <c r="M651" i="38"/>
  <c r="N651" i="38" s="1"/>
  <c r="K651" i="38"/>
  <c r="L651" i="38" s="1"/>
  <c r="J651" i="38"/>
  <c r="L648" i="38"/>
  <c r="Q648" i="38" s="1"/>
  <c r="L645" i="38"/>
  <c r="Q645" i="38" s="1"/>
  <c r="J625" i="38"/>
  <c r="J619" i="38"/>
  <c r="M616" i="38"/>
  <c r="N616" i="38" s="1"/>
  <c r="K616" i="38"/>
  <c r="L616" i="38" s="1"/>
  <c r="J616" i="38"/>
  <c r="J614" i="38"/>
  <c r="J613" i="38"/>
  <c r="J607" i="38"/>
  <c r="M604" i="38"/>
  <c r="N604" i="38" s="1"/>
  <c r="K604" i="38"/>
  <c r="L604" i="38" s="1"/>
  <c r="J604" i="38"/>
  <c r="J602" i="38"/>
  <c r="J600" i="38"/>
  <c r="J595" i="38"/>
  <c r="M592" i="38"/>
  <c r="N592" i="38" s="1"/>
  <c r="K592" i="38"/>
  <c r="L592" i="38" s="1"/>
  <c r="J592" i="38"/>
  <c r="J590" i="38"/>
  <c r="J589" i="38"/>
  <c r="J583" i="38"/>
  <c r="M580" i="38"/>
  <c r="N580" i="38" s="1"/>
  <c r="K580" i="38"/>
  <c r="L580" i="38" s="1"/>
  <c r="J580" i="38"/>
  <c r="I566" i="38"/>
  <c r="I560" i="38"/>
  <c r="I557" i="38"/>
  <c r="I542" i="38"/>
  <c r="I528" i="38"/>
  <c r="M516" i="38"/>
  <c r="N516" i="38" s="1"/>
  <c r="K516" i="38"/>
  <c r="L516" i="38" s="1"/>
  <c r="J506" i="38"/>
  <c r="M504" i="38"/>
  <c r="N504" i="38" s="1"/>
  <c r="K504" i="38"/>
  <c r="L504" i="38" s="1"/>
  <c r="J504" i="38"/>
  <c r="J502" i="38"/>
  <c r="J501" i="38"/>
  <c r="M498" i="38"/>
  <c r="N498" i="38" s="1"/>
  <c r="K498" i="38"/>
  <c r="L498" i="38" s="1"/>
  <c r="J498" i="38"/>
  <c r="J496" i="38"/>
  <c r="J495" i="38"/>
  <c r="M490" i="38"/>
  <c r="N490" i="38" s="1"/>
  <c r="K490" i="38"/>
  <c r="L490" i="38" s="1"/>
  <c r="J490" i="38"/>
  <c r="L484" i="38"/>
  <c r="Q484" i="38" s="1"/>
  <c r="Q478" i="38"/>
  <c r="J463" i="38"/>
  <c r="M458" i="38"/>
  <c r="N458" i="38" s="1"/>
  <c r="K458" i="38"/>
  <c r="L458" i="38" s="1"/>
  <c r="J458" i="38"/>
  <c r="J456" i="38"/>
  <c r="J455" i="38"/>
  <c r="M449" i="38"/>
  <c r="N449" i="38" s="1"/>
  <c r="K449" i="38"/>
  <c r="L449" i="38" s="1"/>
  <c r="J449" i="38"/>
  <c r="J447" i="38"/>
  <c r="J445" i="38"/>
  <c r="M440" i="38"/>
  <c r="N440" i="38" s="1"/>
  <c r="K440" i="38"/>
  <c r="L440" i="38" s="1"/>
  <c r="J440" i="38"/>
  <c r="Q432" i="38"/>
  <c r="N424" i="38"/>
  <c r="Q424" i="38" s="1"/>
  <c r="J394" i="38"/>
  <c r="J388" i="38"/>
  <c r="J387" i="38"/>
  <c r="J381" i="38"/>
  <c r="J380" i="38"/>
  <c r="M372" i="38"/>
  <c r="N372" i="38" s="1"/>
  <c r="K372" i="38"/>
  <c r="L372" i="38" s="1"/>
  <c r="J372" i="38"/>
  <c r="J370" i="38"/>
  <c r="J362" i="38"/>
  <c r="J361" i="38"/>
  <c r="M354" i="38"/>
  <c r="N354" i="38" s="1"/>
  <c r="K354" i="38"/>
  <c r="L354" i="38" s="1"/>
  <c r="J354" i="38"/>
  <c r="J352" i="38"/>
  <c r="J350" i="38"/>
  <c r="J343" i="38"/>
  <c r="J341" i="38"/>
  <c r="M335" i="38"/>
  <c r="N335" i="38" s="1"/>
  <c r="K335" i="38"/>
  <c r="L335" i="38" s="1"/>
  <c r="J335" i="38"/>
  <c r="J333" i="38"/>
  <c r="J332" i="38"/>
  <c r="J325" i="38"/>
  <c r="J323" i="38"/>
  <c r="M317" i="38"/>
  <c r="N317" i="38" s="1"/>
  <c r="K317" i="38"/>
  <c r="L317" i="38" s="1"/>
  <c r="J317" i="38"/>
  <c r="Q307" i="38"/>
  <c r="J285" i="38"/>
  <c r="J281" i="38"/>
  <c r="J275" i="38"/>
  <c r="M272" i="38"/>
  <c r="N272" i="38" s="1"/>
  <c r="K272" i="38"/>
  <c r="L272" i="38" s="1"/>
  <c r="J272" i="38"/>
  <c r="J270" i="38"/>
  <c r="J269" i="38"/>
  <c r="J265" i="38"/>
  <c r="J259" i="38"/>
  <c r="M256" i="38"/>
  <c r="N256" i="38" s="1"/>
  <c r="K256" i="38"/>
  <c r="L256" i="38" s="1"/>
  <c r="J256" i="38"/>
  <c r="J254" i="38"/>
  <c r="J252" i="38"/>
  <c r="J250" i="38"/>
  <c r="J244" i="38"/>
  <c r="M241" i="38"/>
  <c r="N241" i="38" s="1"/>
  <c r="K241" i="38"/>
  <c r="L241" i="38" s="1"/>
  <c r="J241" i="38"/>
  <c r="J239" i="38"/>
  <c r="J238" i="38"/>
  <c r="J236" i="38"/>
  <c r="J230" i="38"/>
  <c r="M227" i="38"/>
  <c r="N227" i="38" s="1"/>
  <c r="K227" i="38"/>
  <c r="L227" i="38" s="1"/>
  <c r="J227" i="38"/>
  <c r="J224" i="38"/>
  <c r="J221" i="38"/>
  <c r="J215" i="38"/>
  <c r="M212" i="38"/>
  <c r="N212" i="38" s="1"/>
  <c r="K212" i="38"/>
  <c r="L212" i="38" s="1"/>
  <c r="J212" i="38"/>
  <c r="J206" i="38"/>
  <c r="J205" i="38"/>
  <c r="J204" i="38"/>
  <c r="J193" i="38"/>
  <c r="J187" i="38"/>
  <c r="M184" i="38"/>
  <c r="N184" i="38" s="1"/>
  <c r="K184" i="38"/>
  <c r="L184" i="38" s="1"/>
  <c r="J184" i="38"/>
  <c r="J182" i="38"/>
  <c r="J181" i="38"/>
  <c r="J173" i="38"/>
  <c r="J167" i="38"/>
  <c r="J164" i="38"/>
  <c r="J162" i="38"/>
  <c r="M160" i="38"/>
  <c r="N160" i="38" s="1"/>
  <c r="K160" i="38"/>
  <c r="L160" i="38" s="1"/>
  <c r="J160" i="38"/>
  <c r="J158" i="38"/>
  <c r="J157" i="38"/>
  <c r="J156" i="38"/>
  <c r="J150" i="38"/>
  <c r="M147" i="38"/>
  <c r="N147" i="38" s="1"/>
  <c r="K147" i="38"/>
  <c r="L147" i="38" s="1"/>
  <c r="J147" i="38"/>
  <c r="Q136" i="38"/>
  <c r="M136" i="38"/>
  <c r="Q123" i="38"/>
  <c r="M123" i="38"/>
  <c r="P118" i="38"/>
  <c r="N118" i="38"/>
  <c r="L118" i="38"/>
  <c r="J118" i="38"/>
  <c r="P117" i="38"/>
  <c r="N117" i="38"/>
  <c r="L117" i="38"/>
  <c r="J117" i="38"/>
  <c r="M116" i="38"/>
  <c r="N116" i="38" s="1"/>
  <c r="K116" i="38"/>
  <c r="L116" i="38" s="1"/>
  <c r="P114" i="38"/>
  <c r="N114" i="38"/>
  <c r="L114" i="38"/>
  <c r="J114" i="38"/>
  <c r="P113" i="38"/>
  <c r="N113" i="38"/>
  <c r="L113" i="38"/>
  <c r="J113" i="38"/>
  <c r="M112" i="38"/>
  <c r="N112" i="38" s="1"/>
  <c r="K112" i="38"/>
  <c r="L112" i="38" s="1"/>
  <c r="J112" i="38"/>
  <c r="P110" i="38"/>
  <c r="N110" i="38"/>
  <c r="L110" i="38"/>
  <c r="J110" i="38"/>
  <c r="P109" i="38"/>
  <c r="N109" i="38"/>
  <c r="L109" i="38"/>
  <c r="J109" i="38"/>
  <c r="M108" i="38"/>
  <c r="N108" i="38" s="1"/>
  <c r="K108" i="38"/>
  <c r="L108" i="38" s="1"/>
  <c r="J108" i="38"/>
  <c r="P106" i="38"/>
  <c r="P105" i="38"/>
  <c r="O104" i="38"/>
  <c r="P104" i="38" s="1"/>
  <c r="Q101" i="38"/>
  <c r="M101" i="38"/>
  <c r="P88" i="38"/>
  <c r="N88" i="38"/>
  <c r="L88" i="38"/>
  <c r="J88" i="38"/>
  <c r="P87" i="38"/>
  <c r="N87" i="38"/>
  <c r="L87" i="38"/>
  <c r="P86" i="38"/>
  <c r="N86" i="38"/>
  <c r="L86" i="38"/>
  <c r="P85" i="38"/>
  <c r="N85" i="38"/>
  <c r="L85" i="38"/>
  <c r="P84" i="38"/>
  <c r="N84" i="38"/>
  <c r="L84" i="38"/>
  <c r="P83" i="38"/>
  <c r="N83" i="38"/>
  <c r="L83" i="38"/>
  <c r="P82" i="38"/>
  <c r="N82" i="38"/>
  <c r="L82" i="38"/>
  <c r="P81" i="38"/>
  <c r="N81" i="38"/>
  <c r="L81" i="38"/>
  <c r="M80" i="38"/>
  <c r="N80" i="38" s="1"/>
  <c r="K80" i="38"/>
  <c r="L80" i="38" s="1"/>
  <c r="J80" i="38"/>
  <c r="P78" i="38"/>
  <c r="N78" i="38"/>
  <c r="L78" i="38"/>
  <c r="J78" i="38"/>
  <c r="P77" i="38"/>
  <c r="N77" i="38"/>
  <c r="L77" i="38"/>
  <c r="J77" i="38"/>
  <c r="P76" i="38"/>
  <c r="N76" i="38"/>
  <c r="L76" i="38"/>
  <c r="P75" i="38"/>
  <c r="N75" i="38"/>
  <c r="L75" i="38"/>
  <c r="P74" i="38"/>
  <c r="N74" i="38"/>
  <c r="L74" i="38"/>
  <c r="P73" i="38"/>
  <c r="N73" i="38"/>
  <c r="L73" i="38"/>
  <c r="P72" i="38"/>
  <c r="N72" i="38"/>
  <c r="L72" i="38"/>
  <c r="P71" i="38"/>
  <c r="N71" i="38"/>
  <c r="L71" i="38"/>
  <c r="J71" i="38"/>
  <c r="P70" i="38"/>
  <c r="N70" i="38"/>
  <c r="L70" i="38"/>
  <c r="P69" i="38"/>
  <c r="N69" i="38"/>
  <c r="L69" i="38"/>
  <c r="M68" i="38"/>
  <c r="N68" i="38" s="1"/>
  <c r="K68" i="38"/>
  <c r="L68" i="38" s="1"/>
  <c r="J68" i="38"/>
  <c r="P66" i="38"/>
  <c r="N66" i="38"/>
  <c r="L66" i="38"/>
  <c r="P65" i="38"/>
  <c r="N65" i="38"/>
  <c r="L65" i="38"/>
  <c r="P64" i="38"/>
  <c r="N64" i="38"/>
  <c r="L64" i="38"/>
  <c r="J64" i="38"/>
  <c r="P63" i="38"/>
  <c r="N63" i="38"/>
  <c r="L63" i="38"/>
  <c r="P62" i="38"/>
  <c r="N62" i="38"/>
  <c r="L62" i="38"/>
  <c r="P61" i="38"/>
  <c r="N61" i="38"/>
  <c r="L61" i="38"/>
  <c r="P60" i="38"/>
  <c r="N60" i="38"/>
  <c r="L60" i="38"/>
  <c r="P59" i="38"/>
  <c r="N59" i="38"/>
  <c r="L59" i="38"/>
  <c r="P58" i="38"/>
  <c r="N58" i="38"/>
  <c r="L58" i="38"/>
  <c r="P57" i="38"/>
  <c r="N57" i="38"/>
  <c r="L57" i="38"/>
  <c r="M56" i="38"/>
  <c r="N56" i="38" s="1"/>
  <c r="K56" i="38"/>
  <c r="L56" i="38" s="1"/>
  <c r="J56" i="38"/>
  <c r="P26" i="38"/>
  <c r="N26" i="38"/>
  <c r="L26" i="38"/>
  <c r="J26" i="38"/>
  <c r="P25" i="38"/>
  <c r="N25" i="38"/>
  <c r="L25" i="38"/>
  <c r="P24" i="38"/>
  <c r="N24" i="38"/>
  <c r="L24" i="38"/>
  <c r="P23" i="38"/>
  <c r="N23" i="38"/>
  <c r="L23" i="38"/>
  <c r="P22" i="38"/>
  <c r="N22" i="38"/>
  <c r="L22" i="38"/>
  <c r="P21" i="38"/>
  <c r="N21" i="38"/>
  <c r="L21" i="38"/>
  <c r="M20" i="38"/>
  <c r="N20" i="38" s="1"/>
  <c r="K20" i="38"/>
  <c r="L20" i="38" s="1"/>
  <c r="J20" i="38"/>
  <c r="P18" i="38"/>
  <c r="N18" i="38"/>
  <c r="L18" i="38"/>
  <c r="J18" i="38"/>
  <c r="P17" i="38"/>
  <c r="N17" i="38"/>
  <c r="L17" i="38"/>
  <c r="J17" i="38"/>
  <c r="P16" i="38"/>
  <c r="N16" i="38"/>
  <c r="L16" i="38"/>
  <c r="P15" i="38"/>
  <c r="N15" i="38"/>
  <c r="L15" i="38"/>
  <c r="P14" i="38"/>
  <c r="N14" i="38"/>
  <c r="L14" i="38"/>
  <c r="P13" i="38"/>
  <c r="N13" i="38"/>
  <c r="L13" i="38"/>
  <c r="J12" i="38"/>
  <c r="O12" i="38" s="1"/>
  <c r="P10" i="38"/>
  <c r="N10" i="38"/>
  <c r="L10" i="38"/>
  <c r="J10" i="38"/>
  <c r="N9" i="38"/>
  <c r="L9" i="38"/>
  <c r="J9" i="38"/>
  <c r="M8" i="38"/>
  <c r="N8" i="38" s="1"/>
  <c r="K8" i="38"/>
  <c r="L8" i="38" s="1"/>
  <c r="J8" i="38"/>
  <c r="L6" i="38"/>
  <c r="L5" i="38"/>
  <c r="I334" i="37"/>
  <c r="O333" i="37"/>
  <c r="P333" i="37" s="1"/>
  <c r="M333" i="37"/>
  <c r="N333" i="37" s="1"/>
  <c r="L333" i="37"/>
  <c r="Q333" i="37" s="1"/>
  <c r="K333" i="37"/>
  <c r="I333" i="37"/>
  <c r="I332" i="37"/>
  <c r="I331" i="37"/>
  <c r="I330" i="37"/>
  <c r="I329" i="37"/>
  <c r="I327" i="37"/>
  <c r="O326" i="37"/>
  <c r="P326" i="37" s="1"/>
  <c r="K326" i="37"/>
  <c r="L326" i="37" s="1"/>
  <c r="I325" i="37"/>
  <c r="I321" i="37"/>
  <c r="M326" i="37" s="1"/>
  <c r="N326" i="37" s="1"/>
  <c r="I319" i="37"/>
  <c r="O318" i="37"/>
  <c r="P318" i="37" s="1"/>
  <c r="M318" i="37"/>
  <c r="N318" i="37" s="1"/>
  <c r="L318" i="37"/>
  <c r="K318" i="37"/>
  <c r="I317" i="37"/>
  <c r="I313" i="37"/>
  <c r="I311" i="37"/>
  <c r="P310" i="37"/>
  <c r="O310" i="37"/>
  <c r="M310" i="37"/>
  <c r="N310" i="37" s="1"/>
  <c r="K310" i="37"/>
  <c r="L310" i="37" s="1"/>
  <c r="Q310" i="37" s="1"/>
  <c r="I309" i="37"/>
  <c r="I306" i="37"/>
  <c r="I304" i="37"/>
  <c r="O303" i="37"/>
  <c r="P303" i="37" s="1"/>
  <c r="K303" i="37"/>
  <c r="L303" i="37" s="1"/>
  <c r="I303" i="37"/>
  <c r="I302" i="37"/>
  <c r="I301" i="37"/>
  <c r="I300" i="37"/>
  <c r="I299" i="37"/>
  <c r="I298" i="37"/>
  <c r="M303" i="37" s="1"/>
  <c r="N303" i="37" s="1"/>
  <c r="I296" i="37"/>
  <c r="O295" i="37"/>
  <c r="P295" i="37" s="1"/>
  <c r="M295" i="37"/>
  <c r="N295" i="37" s="1"/>
  <c r="L295" i="37"/>
  <c r="K295" i="37"/>
  <c r="I294" i="37"/>
  <c r="I290" i="37"/>
  <c r="I288" i="37"/>
  <c r="P287" i="37"/>
  <c r="O287" i="37"/>
  <c r="M287" i="37"/>
  <c r="N287" i="37" s="1"/>
  <c r="K287" i="37"/>
  <c r="L287" i="37" s="1"/>
  <c r="Q287" i="37" s="1"/>
  <c r="I286" i="37"/>
  <c r="I282" i="37"/>
  <c r="I280" i="37"/>
  <c r="O279" i="37"/>
  <c r="P279" i="37" s="1"/>
  <c r="K279" i="37"/>
  <c r="L279" i="37" s="1"/>
  <c r="I278" i="37"/>
  <c r="I275" i="37"/>
  <c r="M279" i="37" s="1"/>
  <c r="N279" i="37" s="1"/>
  <c r="I273" i="37"/>
  <c r="O272" i="37"/>
  <c r="P272" i="37" s="1"/>
  <c r="L272" i="37"/>
  <c r="K272" i="37"/>
  <c r="I272" i="37"/>
  <c r="I271" i="37"/>
  <c r="I270" i="37"/>
  <c r="I269" i="37"/>
  <c r="M272" i="37" s="1"/>
  <c r="N272" i="37" s="1"/>
  <c r="I268" i="37"/>
  <c r="I266" i="37"/>
  <c r="O265" i="37"/>
  <c r="P265" i="37" s="1"/>
  <c r="K265" i="37"/>
  <c r="L265" i="37" s="1"/>
  <c r="I264" i="37"/>
  <c r="M265" i="37" s="1"/>
  <c r="N265" i="37" s="1"/>
  <c r="I261" i="37"/>
  <c r="I259" i="37"/>
  <c r="P258" i="37"/>
  <c r="O258" i="37"/>
  <c r="K258" i="37"/>
  <c r="L258" i="37" s="1"/>
  <c r="I257" i="37"/>
  <c r="I253" i="37"/>
  <c r="M258" i="37" s="1"/>
  <c r="N258" i="37" s="1"/>
  <c r="I251" i="37"/>
  <c r="O250" i="37"/>
  <c r="P250" i="37" s="1"/>
  <c r="K250" i="37"/>
  <c r="L250" i="37" s="1"/>
  <c r="I249" i="37"/>
  <c r="I246" i="37"/>
  <c r="M250" i="37" s="1"/>
  <c r="N250" i="37" s="1"/>
  <c r="I244" i="37"/>
  <c r="P243" i="37"/>
  <c r="O243" i="37"/>
  <c r="L243" i="37"/>
  <c r="K243" i="37"/>
  <c r="I243" i="37"/>
  <c r="I242" i="37"/>
  <c r="I241" i="37"/>
  <c r="I240" i="37"/>
  <c r="I239" i="37"/>
  <c r="M243" i="37" s="1"/>
  <c r="N243" i="37" s="1"/>
  <c r="Q243" i="37" s="1"/>
  <c r="I237" i="37"/>
  <c r="O236" i="37"/>
  <c r="P236" i="37" s="1"/>
  <c r="L236" i="37"/>
  <c r="K236" i="37"/>
  <c r="I236" i="37"/>
  <c r="I233" i="37"/>
  <c r="M236" i="37" s="1"/>
  <c r="N236" i="37" s="1"/>
  <c r="I231" i="37"/>
  <c r="P230" i="37"/>
  <c r="O230" i="37"/>
  <c r="K230" i="37"/>
  <c r="L230" i="37" s="1"/>
  <c r="I230" i="37"/>
  <c r="M230" i="37" s="1"/>
  <c r="N230" i="37" s="1"/>
  <c r="I227" i="37"/>
  <c r="I225" i="37"/>
  <c r="O224" i="37"/>
  <c r="P224" i="37" s="1"/>
  <c r="K224" i="37"/>
  <c r="L224" i="37" s="1"/>
  <c r="I224" i="37"/>
  <c r="I221" i="37"/>
  <c r="M224" i="37" s="1"/>
  <c r="N224" i="37" s="1"/>
  <c r="I219" i="37"/>
  <c r="O218" i="37"/>
  <c r="P218" i="37" s="1"/>
  <c r="M218" i="37"/>
  <c r="N218" i="37" s="1"/>
  <c r="L218" i="37"/>
  <c r="Q218" i="37" s="1"/>
  <c r="K218" i="37"/>
  <c r="I218" i="37"/>
  <c r="I217" i="37"/>
  <c r="I216" i="37"/>
  <c r="I215" i="37"/>
  <c r="I213" i="37"/>
  <c r="O212" i="37"/>
  <c r="P212" i="37" s="1"/>
  <c r="K212" i="37"/>
  <c r="L212" i="37" s="1"/>
  <c r="I211" i="37"/>
  <c r="I208" i="37"/>
  <c r="M212" i="37" s="1"/>
  <c r="N212" i="37" s="1"/>
  <c r="I206" i="37"/>
  <c r="O205" i="37"/>
  <c r="P205" i="37" s="1"/>
  <c r="M205" i="37"/>
  <c r="N205" i="37" s="1"/>
  <c r="L205" i="37"/>
  <c r="K205" i="37"/>
  <c r="I205" i="37"/>
  <c r="I201" i="37"/>
  <c r="I199" i="37"/>
  <c r="P198" i="37"/>
  <c r="O198" i="37"/>
  <c r="M198" i="37"/>
  <c r="N198" i="37" s="1"/>
  <c r="K198" i="37"/>
  <c r="L198" i="37" s="1"/>
  <c r="Q198" i="37" s="1"/>
  <c r="I197" i="37"/>
  <c r="I194" i="37"/>
  <c r="I192" i="37"/>
  <c r="O191" i="37"/>
  <c r="P191" i="37" s="1"/>
  <c r="K191" i="37"/>
  <c r="L191" i="37" s="1"/>
  <c r="I191" i="37"/>
  <c r="I190" i="37"/>
  <c r="I189" i="37"/>
  <c r="M191" i="37" s="1"/>
  <c r="N191" i="37" s="1"/>
  <c r="I187" i="37"/>
  <c r="O186" i="37"/>
  <c r="P186" i="37" s="1"/>
  <c r="K186" i="37"/>
  <c r="L186" i="37" s="1"/>
  <c r="I185" i="37"/>
  <c r="M186" i="37" s="1"/>
  <c r="N186" i="37" s="1"/>
  <c r="I180" i="37"/>
  <c r="I177" i="37"/>
  <c r="I175" i="37"/>
  <c r="O174" i="37"/>
  <c r="P174" i="37" s="1"/>
  <c r="K174" i="37"/>
  <c r="L174" i="37" s="1"/>
  <c r="I174" i="37"/>
  <c r="I173" i="37"/>
  <c r="I167" i="37"/>
  <c r="M174" i="37" s="1"/>
  <c r="N174" i="37" s="1"/>
  <c r="I164" i="37"/>
  <c r="I162" i="37"/>
  <c r="O161" i="37"/>
  <c r="P161" i="37" s="1"/>
  <c r="K161" i="37"/>
  <c r="L161" i="37" s="1"/>
  <c r="Q161" i="37" s="1"/>
  <c r="I161" i="37"/>
  <c r="I160" i="37"/>
  <c r="I154" i="37"/>
  <c r="M161" i="37" s="1"/>
  <c r="N161" i="37" s="1"/>
  <c r="I151" i="37"/>
  <c r="I149" i="37"/>
  <c r="O148" i="37"/>
  <c r="P148" i="37" s="1"/>
  <c r="K148" i="37"/>
  <c r="L148" i="37" s="1"/>
  <c r="Q148" i="37" s="1"/>
  <c r="I148" i="37"/>
  <c r="I147" i="37"/>
  <c r="I146" i="37"/>
  <c r="I145" i="37"/>
  <c r="I144" i="37"/>
  <c r="I143" i="37"/>
  <c r="I142" i="37"/>
  <c r="I141" i="37"/>
  <c r="I140" i="37"/>
  <c r="I139" i="37"/>
  <c r="I138" i="37"/>
  <c r="M148" i="37" s="1"/>
  <c r="N148" i="37" s="1"/>
  <c r="I136" i="37"/>
  <c r="O135" i="37"/>
  <c r="P135" i="37" s="1"/>
  <c r="K135" i="37"/>
  <c r="L135" i="37" s="1"/>
  <c r="I135" i="37"/>
  <c r="I134" i="37"/>
  <c r="I128" i="37"/>
  <c r="I125" i="37"/>
  <c r="M135" i="37" s="1"/>
  <c r="N135" i="37" s="1"/>
  <c r="I123" i="37"/>
  <c r="O122" i="37"/>
  <c r="P122" i="37" s="1"/>
  <c r="K122" i="37"/>
  <c r="L122" i="37" s="1"/>
  <c r="I122" i="37"/>
  <c r="I120" i="37"/>
  <c r="I114" i="37"/>
  <c r="I111" i="37"/>
  <c r="M122" i="37" s="1"/>
  <c r="N122" i="37" s="1"/>
  <c r="I109" i="37"/>
  <c r="O108" i="37"/>
  <c r="P108" i="37" s="1"/>
  <c r="K108" i="37"/>
  <c r="L108" i="37" s="1"/>
  <c r="Q108" i="37" s="1"/>
  <c r="I108" i="37"/>
  <c r="I106" i="37"/>
  <c r="I100" i="37"/>
  <c r="I97" i="37"/>
  <c r="M108" i="37" s="1"/>
  <c r="N108" i="37" s="1"/>
  <c r="I95" i="37"/>
  <c r="O94" i="37"/>
  <c r="P94" i="37" s="1"/>
  <c r="K94" i="37"/>
  <c r="L94" i="37" s="1"/>
  <c r="Q94" i="37" s="1"/>
  <c r="I94" i="37"/>
  <c r="I93" i="37"/>
  <c r="I92" i="37"/>
  <c r="I91" i="37"/>
  <c r="I90" i="37"/>
  <c r="I89" i="37"/>
  <c r="I88" i="37"/>
  <c r="I87" i="37"/>
  <c r="I86" i="37"/>
  <c r="I85" i="37"/>
  <c r="I84" i="37"/>
  <c r="M94" i="37" s="1"/>
  <c r="N94" i="37" s="1"/>
  <c r="I82" i="37"/>
  <c r="O81" i="37"/>
  <c r="P81" i="37" s="1"/>
  <c r="K81" i="37"/>
  <c r="L81" i="37" s="1"/>
  <c r="I80" i="37"/>
  <c r="I74" i="37"/>
  <c r="I71" i="37"/>
  <c r="M81" i="37" s="1"/>
  <c r="N81" i="37" s="1"/>
  <c r="I69" i="37"/>
  <c r="O68" i="37"/>
  <c r="P68" i="37" s="1"/>
  <c r="K68" i="37"/>
  <c r="L68" i="37" s="1"/>
  <c r="Q68" i="37" s="1"/>
  <c r="I68" i="37"/>
  <c r="I62" i="37"/>
  <c r="I59" i="37"/>
  <c r="M68" i="37" s="1"/>
  <c r="N68" i="37" s="1"/>
  <c r="I57" i="37"/>
  <c r="O56" i="37"/>
  <c r="P56" i="37" s="1"/>
  <c r="M56" i="37"/>
  <c r="N56" i="37" s="1"/>
  <c r="L56" i="37"/>
  <c r="Q56" i="37" s="1"/>
  <c r="K56" i="37"/>
  <c r="I56" i="37"/>
  <c r="I51" i="37"/>
  <c r="I48" i="37"/>
  <c r="I46" i="37"/>
  <c r="O45" i="37"/>
  <c r="P45" i="37" s="1"/>
  <c r="L45" i="37"/>
  <c r="Q45" i="37" s="1"/>
  <c r="K45" i="37"/>
  <c r="I45" i="37"/>
  <c r="I44" i="37"/>
  <c r="I43" i="37"/>
  <c r="I42" i="37"/>
  <c r="I41" i="37"/>
  <c r="I40" i="37"/>
  <c r="I39" i="37"/>
  <c r="I38" i="37"/>
  <c r="I37" i="37"/>
  <c r="I36" i="37"/>
  <c r="M45" i="37" s="1"/>
  <c r="N45" i="37" s="1"/>
  <c r="I34" i="37"/>
  <c r="P33" i="37"/>
  <c r="O33" i="37"/>
  <c r="M33" i="37"/>
  <c r="N33" i="37" s="1"/>
  <c r="K33" i="37"/>
  <c r="L33" i="37" s="1"/>
  <c r="Q33" i="37" s="1"/>
  <c r="I32" i="37"/>
  <c r="I27" i="37"/>
  <c r="I25" i="37"/>
  <c r="O24" i="37"/>
  <c r="P24" i="37" s="1"/>
  <c r="K24" i="37"/>
  <c r="L24" i="37" s="1"/>
  <c r="Q24" i="37" s="1"/>
  <c r="I24" i="37"/>
  <c r="I19" i="37"/>
  <c r="M24" i="37" s="1"/>
  <c r="N24" i="37" s="1"/>
  <c r="O17" i="37"/>
  <c r="P17" i="37" s="1"/>
  <c r="K17" i="37"/>
  <c r="L17" i="37" s="1"/>
  <c r="I16" i="37"/>
  <c r="I10" i="37"/>
  <c r="M17" i="37" s="1"/>
  <c r="N17" i="37" s="1"/>
  <c r="O5" i="37"/>
  <c r="P5" i="37" s="1"/>
  <c r="M5" i="37"/>
  <c r="N5" i="37" s="1"/>
  <c r="L5" i="37"/>
  <c r="Q5" i="37" s="1"/>
  <c r="K5" i="37"/>
  <c r="I5" i="37"/>
  <c r="T2679" i="74" l="1"/>
  <c r="T2680" i="74" s="1"/>
  <c r="T42" i="44"/>
  <c r="V42" i="44" s="1"/>
  <c r="O1202" i="38"/>
  <c r="O1309" i="38"/>
  <c r="P1309" i="38" s="1"/>
  <c r="Q1309" i="38" s="1"/>
  <c r="O1759" i="38"/>
  <c r="P1759" i="38" s="1"/>
  <c r="Q1759" i="38" s="1"/>
  <c r="O1045" i="38"/>
  <c r="P1045" i="38" s="1"/>
  <c r="O509" i="38"/>
  <c r="O288" i="38"/>
  <c r="P288" i="38" s="1"/>
  <c r="O1238" i="38"/>
  <c r="P1238" i="38" s="1"/>
  <c r="Q1238" i="38" s="1"/>
  <c r="O1705" i="38"/>
  <c r="O397" i="38"/>
  <c r="Q1563" i="38"/>
  <c r="Q20" i="38"/>
  <c r="O929" i="38"/>
  <c r="O628" i="38"/>
  <c r="Q1168" i="38"/>
  <c r="Q929" i="38"/>
  <c r="O1016" i="38"/>
  <c r="P1016" i="38" s="1"/>
  <c r="Q1016" i="38" s="1"/>
  <c r="R992" i="38" s="1"/>
  <c r="O735" i="38"/>
  <c r="O983" i="38"/>
  <c r="Q1439" i="38"/>
  <c r="O1853" i="38"/>
  <c r="P1853" i="38" s="1"/>
  <c r="Q1853" i="38" s="1"/>
  <c r="Q1623" i="38"/>
  <c r="M56" i="41"/>
  <c r="D159" i="44"/>
  <c r="S104" i="44"/>
  <c r="S36" i="44"/>
  <c r="T33" i="44" s="1"/>
  <c r="V33" i="44" s="1"/>
  <c r="S93" i="44"/>
  <c r="S82" i="44"/>
  <c r="T77" i="44" s="1"/>
  <c r="D156" i="44" s="1"/>
  <c r="S71" i="44"/>
  <c r="D153" i="44"/>
  <c r="S14" i="44"/>
  <c r="V7" i="44" s="1"/>
  <c r="V23" i="44"/>
  <c r="F151" i="44" s="1"/>
  <c r="T120" i="44"/>
  <c r="N185" i="41"/>
  <c r="Q185" i="41" s="1"/>
  <c r="P287" i="26"/>
  <c r="P1816" i="38"/>
  <c r="Q1816" i="38" s="1"/>
  <c r="N149" i="41"/>
  <c r="Q149" i="41" s="1"/>
  <c r="N113" i="41"/>
  <c r="Q113" i="41" s="1"/>
  <c r="N56" i="41"/>
  <c r="Q56" i="41" s="1"/>
  <c r="M121" i="41"/>
  <c r="N121" i="41" s="1"/>
  <c r="M132" i="41"/>
  <c r="N132" i="41" s="1"/>
  <c r="Q132" i="41" s="1"/>
  <c r="M251" i="41"/>
  <c r="N251" i="41" s="1"/>
  <c r="Q251" i="41" s="1"/>
  <c r="Q247" i="41"/>
  <c r="M34" i="41"/>
  <c r="N34" i="41" s="1"/>
  <c r="Q34" i="41" s="1"/>
  <c r="M173" i="41"/>
  <c r="N173" i="41" s="1"/>
  <c r="Q173" i="41" s="1"/>
  <c r="M143" i="41"/>
  <c r="N143" i="41" s="1"/>
  <c r="Q143" i="41" s="1"/>
  <c r="M24" i="41"/>
  <c r="N24" i="41" s="1"/>
  <c r="Q24" i="41" s="1"/>
  <c r="M81" i="41"/>
  <c r="N81" i="41" s="1"/>
  <c r="Q81" i="41" s="1"/>
  <c r="M107" i="41"/>
  <c r="N107" i="41" s="1"/>
  <c r="Q107" i="41" s="1"/>
  <c r="M157" i="41"/>
  <c r="N157" i="41" s="1"/>
  <c r="M91" i="41"/>
  <c r="N91" i="41" s="1"/>
  <c r="Q91" i="41" s="1"/>
  <c r="M168" i="41"/>
  <c r="N168" i="41" s="1"/>
  <c r="Q168" i="41" s="1"/>
  <c r="M179" i="41"/>
  <c r="N179" i="41" s="1"/>
  <c r="Q179" i="41" s="1"/>
  <c r="M162" i="41"/>
  <c r="N162" i="41" s="1"/>
  <c r="Q162" i="41" s="1"/>
  <c r="M243" i="41"/>
  <c r="N243" i="41" s="1"/>
  <c r="Q243" i="41" s="1"/>
  <c r="M50" i="41"/>
  <c r="N50" i="41" s="1"/>
  <c r="Q50" i="41" s="1"/>
  <c r="M101" i="41"/>
  <c r="N101" i="41" s="1"/>
  <c r="Q101" i="41" s="1"/>
  <c r="M71" i="41"/>
  <c r="N71" i="41" s="1"/>
  <c r="M126" i="41"/>
  <c r="N126" i="41" s="1"/>
  <c r="Q126" i="41" s="1"/>
  <c r="M137" i="41"/>
  <c r="N137" i="41" s="1"/>
  <c r="M14" i="41"/>
  <c r="N14" i="41" s="1"/>
  <c r="Q14" i="41" s="1"/>
  <c r="M44" i="41"/>
  <c r="N44" i="41" s="1"/>
  <c r="Q44" i="41" s="1"/>
  <c r="M216" i="41"/>
  <c r="N216" i="41" s="1"/>
  <c r="Q216" i="41" s="1"/>
  <c r="M232" i="41"/>
  <c r="N232" i="41" s="1"/>
  <c r="Q232" i="41" s="1"/>
  <c r="P250" i="26"/>
  <c r="P185" i="26"/>
  <c r="P130" i="26"/>
  <c r="P66" i="26"/>
  <c r="S66" i="26" s="1"/>
  <c r="P29" i="26"/>
  <c r="P1793" i="38"/>
  <c r="P1705" i="38"/>
  <c r="Q1705" i="38" s="1"/>
  <c r="P1623" i="38"/>
  <c r="P1563" i="38"/>
  <c r="P1492" i="38"/>
  <c r="Q1492" i="38" s="1"/>
  <c r="P1376" i="38"/>
  <c r="Q1376" i="38" s="1"/>
  <c r="O1345" i="38"/>
  <c r="P1345" i="38" s="1"/>
  <c r="P1202" i="38"/>
  <c r="P1168" i="38"/>
  <c r="P1098" i="38"/>
  <c r="P1070" i="38"/>
  <c r="Q1070" i="38" s="1"/>
  <c r="P938" i="38"/>
  <c r="Q938" i="38" s="1"/>
  <c r="P983" i="38"/>
  <c r="Q983" i="38" s="1"/>
  <c r="P855" i="38"/>
  <c r="Q855" i="38" s="1"/>
  <c r="O80" i="38"/>
  <c r="P80" i="38" s="1"/>
  <c r="Q80" i="38" s="1"/>
  <c r="P735" i="38"/>
  <c r="Q735" i="38" s="1"/>
  <c r="R684" i="38" s="1"/>
  <c r="P665" i="38"/>
  <c r="Q665" i="38" s="1"/>
  <c r="R648" i="38" s="1"/>
  <c r="P466" i="38"/>
  <c r="P628" i="38"/>
  <c r="Q628" i="38" s="1"/>
  <c r="P509" i="38"/>
  <c r="Q509" i="38" s="1"/>
  <c r="R484" i="38" s="1"/>
  <c r="P397" i="38"/>
  <c r="Q397" i="38" s="1"/>
  <c r="O92" i="38"/>
  <c r="P92" i="38" s="1"/>
  <c r="O888" i="38"/>
  <c r="P888" i="38" s="1"/>
  <c r="Q888" i="38" s="1"/>
  <c r="O1799" i="38"/>
  <c r="P1799" i="38" s="1"/>
  <c r="Q1799" i="38" s="1"/>
  <c r="O1846" i="38"/>
  <c r="P1846" i="38" s="1"/>
  <c r="Q1846" i="38" s="1"/>
  <c r="O1090" i="38"/>
  <c r="P1090" i="38" s="1"/>
  <c r="Q1090" i="38" s="1"/>
  <c r="O1812" i="38"/>
  <c r="P1812" i="38" s="1"/>
  <c r="Q1812" i="38" s="1"/>
  <c r="O1745" i="38"/>
  <c r="P1745" i="38" s="1"/>
  <c r="Q1745" i="38" s="1"/>
  <c r="O1803" i="38"/>
  <c r="P1803" i="38" s="1"/>
  <c r="Q1803" i="38" s="1"/>
  <c r="O29" i="38"/>
  <c r="P29" i="38" s="1"/>
  <c r="O1198" i="38"/>
  <c r="P1198" i="38" s="1"/>
  <c r="Q1198" i="38" s="1"/>
  <c r="O1361" i="38"/>
  <c r="P1361" i="38" s="1"/>
  <c r="Q1361" i="38" s="1"/>
  <c r="O1065" i="38"/>
  <c r="P1065" i="38" s="1"/>
  <c r="Q1065" i="38" s="1"/>
  <c r="O1662" i="38"/>
  <c r="P1662" i="38" s="1"/>
  <c r="Q1662" i="38" s="1"/>
  <c r="R1651" i="38" s="1"/>
  <c r="O1142" i="38"/>
  <c r="P1142" i="38" s="1"/>
  <c r="Q1142" i="38" s="1"/>
  <c r="O1296" i="38"/>
  <c r="P1296" i="38" s="1"/>
  <c r="Q1296" i="38" s="1"/>
  <c r="O1550" i="38"/>
  <c r="P1550" i="38" s="1"/>
  <c r="Q1550" i="38" s="1"/>
  <c r="O1337" i="38"/>
  <c r="P1337" i="38" s="1"/>
  <c r="Q1337" i="38" s="1"/>
  <c r="P12" i="38"/>
  <c r="Q12" i="38" s="1"/>
  <c r="O1189" i="38"/>
  <c r="P1189" i="38" s="1"/>
  <c r="Q1189" i="38" s="1"/>
  <c r="O8" i="38"/>
  <c r="P8" i="38" s="1"/>
  <c r="Q8" i="38" s="1"/>
  <c r="R6" i="38" s="1"/>
  <c r="T6" i="38" s="1"/>
  <c r="O1822" i="38"/>
  <c r="P1822" i="38" s="1"/>
  <c r="Q1822" i="38" s="1"/>
  <c r="O256" i="38"/>
  <c r="P256" i="38" s="1"/>
  <c r="Q256" i="38" s="1"/>
  <c r="O490" i="38"/>
  <c r="P490" i="38" s="1"/>
  <c r="Q490" i="38" s="1"/>
  <c r="O1234" i="38"/>
  <c r="P1234" i="38" s="1"/>
  <c r="Q1234" i="38" s="1"/>
  <c r="O1406" i="38"/>
  <c r="P1406" i="38" s="1"/>
  <c r="Q1406" i="38" s="1"/>
  <c r="O1752" i="38"/>
  <c r="P1752" i="38" s="1"/>
  <c r="Q1752" i="38" s="1"/>
  <c r="O449" i="38"/>
  <c r="P449" i="38" s="1"/>
  <c r="Q449" i="38" s="1"/>
  <c r="O1031" i="38"/>
  <c r="P1031" i="38" s="1"/>
  <c r="Q1031" i="38" s="1"/>
  <c r="O1808" i="38"/>
  <c r="P1808" i="38" s="1"/>
  <c r="O1129" i="38"/>
  <c r="P1129" i="38" s="1"/>
  <c r="Q1129" i="38" s="1"/>
  <c r="R1117" i="38" s="1"/>
  <c r="O1283" i="38"/>
  <c r="P1283" i="38" s="1"/>
  <c r="Q1283" i="38" s="1"/>
  <c r="O616" i="38"/>
  <c r="P616" i="38" s="1"/>
  <c r="Q616" i="38" s="1"/>
  <c r="O108" i="38"/>
  <c r="P108" i="38" s="1"/>
  <c r="Q108" i="38" s="1"/>
  <c r="O977" i="38"/>
  <c r="P977" i="38" s="1"/>
  <c r="Q977" i="38" s="1"/>
  <c r="O1194" i="38"/>
  <c r="P1194" i="38" s="1"/>
  <c r="Q1194" i="38" s="1"/>
  <c r="O498" i="38"/>
  <c r="P498" i="38" s="1"/>
  <c r="Q498" i="38" s="1"/>
  <c r="O794" i="38"/>
  <c r="P794" i="38" s="1"/>
  <c r="Q794" i="38" s="1"/>
  <c r="O458" i="38"/>
  <c r="P458" i="38" s="1"/>
  <c r="Q458" i="38" s="1"/>
  <c r="O962" i="38"/>
  <c r="P962" i="38" s="1"/>
  <c r="Q962" i="38" s="1"/>
  <c r="O1155" i="38"/>
  <c r="P1155" i="38" s="1"/>
  <c r="Q1155" i="38" s="1"/>
  <c r="O1789" i="38"/>
  <c r="P1789" i="38" s="1"/>
  <c r="Q1789" i="38" s="1"/>
  <c r="O834" i="38"/>
  <c r="P834" i="38" s="1"/>
  <c r="Q834" i="38" s="1"/>
  <c r="O440" i="38"/>
  <c r="P440" i="38" s="1"/>
  <c r="Q440" i="38" s="1"/>
  <c r="O661" i="38"/>
  <c r="P661" i="38" s="1"/>
  <c r="Q661" i="38" s="1"/>
  <c r="O897" i="38"/>
  <c r="P897" i="38" s="1"/>
  <c r="Q897" i="38" s="1"/>
  <c r="O1596" i="38"/>
  <c r="P1596" i="38" s="1"/>
  <c r="Q1596" i="38" s="1"/>
  <c r="R1587" i="38" s="1"/>
  <c r="O1784" i="38"/>
  <c r="P1784" i="38" s="1"/>
  <c r="O580" i="38"/>
  <c r="P580" i="38" s="1"/>
  <c r="Q580" i="38" s="1"/>
  <c r="O604" i="38"/>
  <c r="P604" i="38" s="1"/>
  <c r="Q604" i="38" s="1"/>
  <c r="O1469" i="38"/>
  <c r="P1469" i="38" s="1"/>
  <c r="Q1469" i="38" s="1"/>
  <c r="O1829" i="38"/>
  <c r="P1829" i="38" s="1"/>
  <c r="Q1829" i="38" s="1"/>
  <c r="O999" i="38"/>
  <c r="P999" i="38" s="1"/>
  <c r="Q999" i="38" s="1"/>
  <c r="O1691" i="38"/>
  <c r="P1691" i="38" s="1"/>
  <c r="Q1691" i="38" s="1"/>
  <c r="O1772" i="38"/>
  <c r="P1772" i="38" s="1"/>
  <c r="Q1772" i="38" s="1"/>
  <c r="Q1676" i="38"/>
  <c r="O656" i="38"/>
  <c r="P656" i="38" s="1"/>
  <c r="Q656" i="38" s="1"/>
  <c r="O1735" i="38"/>
  <c r="P1735" i="38" s="1"/>
  <c r="Q1735" i="38" s="1"/>
  <c r="R1728" i="38" s="1"/>
  <c r="Q1808" i="38"/>
  <c r="O504" i="38"/>
  <c r="P504" i="38" s="1"/>
  <c r="Q504" i="38" s="1"/>
  <c r="O1094" i="38"/>
  <c r="P1094" i="38" s="1"/>
  <c r="O1428" i="38"/>
  <c r="O372" i="38"/>
  <c r="P372" i="38" s="1"/>
  <c r="Q372" i="38" s="1"/>
  <c r="O354" i="38"/>
  <c r="P354" i="38" s="1"/>
  <c r="Q354" i="38" s="1"/>
  <c r="P929" i="38"/>
  <c r="O1333" i="38"/>
  <c r="P1333" i="38" s="1"/>
  <c r="Q1333" i="38" s="1"/>
  <c r="O1366" i="38"/>
  <c r="P1366" i="38" s="1"/>
  <c r="Q1366" i="38" s="1"/>
  <c r="O1614" i="38"/>
  <c r="P1614" i="38" s="1"/>
  <c r="Q1614" i="38" s="1"/>
  <c r="O272" i="38"/>
  <c r="P272" i="38" s="1"/>
  <c r="Q272" i="38" s="1"/>
  <c r="O1041" i="38"/>
  <c r="P1041" i="38" s="1"/>
  <c r="O1061" i="38"/>
  <c r="P1061" i="38" s="1"/>
  <c r="Q1061" i="38" s="1"/>
  <c r="O1341" i="38"/>
  <c r="P1341" i="38" s="1"/>
  <c r="Q1341" i="38" s="1"/>
  <c r="O1485" i="38"/>
  <c r="P1485" i="38" s="1"/>
  <c r="Q1485" i="38" s="1"/>
  <c r="O1838" i="38"/>
  <c r="P1838" i="38" s="1"/>
  <c r="Q1838" i="38" s="1"/>
  <c r="O695" i="38"/>
  <c r="P695" i="38" s="1"/>
  <c r="Q695" i="38" s="1"/>
  <c r="O335" i="38"/>
  <c r="P335" i="38" s="1"/>
  <c r="Q335" i="38" s="1"/>
  <c r="O160" i="38"/>
  <c r="P160" i="38" s="1"/>
  <c r="Q160" i="38" s="1"/>
  <c r="O970" i="38"/>
  <c r="P970" i="38" s="1"/>
  <c r="Q970" i="38" s="1"/>
  <c r="O1227" i="38"/>
  <c r="P1227" i="38" s="1"/>
  <c r="Q1227" i="38" s="1"/>
  <c r="O1371" i="38"/>
  <c r="P1371" i="38" s="1"/>
  <c r="Q1371" i="38" s="1"/>
  <c r="O317" i="38"/>
  <c r="P317" i="38" s="1"/>
  <c r="Q317" i="38" s="1"/>
  <c r="O651" i="38"/>
  <c r="P651" i="38" s="1"/>
  <c r="Q651" i="38" s="1"/>
  <c r="O1417" i="38"/>
  <c r="P1417" i="38" s="1"/>
  <c r="Q1417" i="38" s="1"/>
  <c r="O68" i="38"/>
  <c r="P68" i="38" s="1"/>
  <c r="Q68" i="38" s="1"/>
  <c r="O227" i="38"/>
  <c r="P227" i="38" s="1"/>
  <c r="Q227" i="38" s="1"/>
  <c r="O592" i="38"/>
  <c r="P592" i="38" s="1"/>
  <c r="Q592" i="38" s="1"/>
  <c r="O814" i="38"/>
  <c r="P814" i="38" s="1"/>
  <c r="Q814" i="38" s="1"/>
  <c r="O1220" i="38"/>
  <c r="P1220" i="38" s="1"/>
  <c r="Q1220" i="38" s="1"/>
  <c r="R1213" i="38" s="1"/>
  <c r="O1477" i="38"/>
  <c r="P1477" i="38" s="1"/>
  <c r="Q1477" i="38" s="1"/>
  <c r="O1524" i="38"/>
  <c r="P1524" i="38" s="1"/>
  <c r="Q1524" i="38" s="1"/>
  <c r="R1513" i="38" s="1"/>
  <c r="O1270" i="38"/>
  <c r="P1270" i="38" s="1"/>
  <c r="Q1270" i="38" s="1"/>
  <c r="R1259" i="38" s="1"/>
  <c r="F26" i="48" s="1"/>
  <c r="O20" i="38"/>
  <c r="P20" i="38" s="1"/>
  <c r="O56" i="38"/>
  <c r="P56" i="38" s="1"/>
  <c r="Q56" i="38" s="1"/>
  <c r="R45" i="38" s="1"/>
  <c r="T45" i="38" s="1"/>
  <c r="O116" i="38"/>
  <c r="P116" i="38" s="1"/>
  <c r="Q116" i="38" s="1"/>
  <c r="O147" i="38"/>
  <c r="P147" i="38" s="1"/>
  <c r="Q147" i="38" s="1"/>
  <c r="R134" i="38" s="1"/>
  <c r="T134" i="38" s="1"/>
  <c r="Q1605" i="38"/>
  <c r="O1778" i="38"/>
  <c r="P1778" i="38" s="1"/>
  <c r="Q1778" i="38" s="1"/>
  <c r="Q708" i="38"/>
  <c r="Q1784" i="38"/>
  <c r="O212" i="38"/>
  <c r="P212" i="38" s="1"/>
  <c r="Q212" i="38" s="1"/>
  <c r="O1008" i="38"/>
  <c r="P1008" i="38" s="1"/>
  <c r="Q1008" i="38" s="1"/>
  <c r="O112" i="38"/>
  <c r="P112" i="38" s="1"/>
  <c r="Q112" i="38" s="1"/>
  <c r="O241" i="38"/>
  <c r="P241" i="38" s="1"/>
  <c r="Q241" i="38" s="1"/>
  <c r="O1036" i="38"/>
  <c r="P1036" i="38" s="1"/>
  <c r="Q1036" i="38" s="1"/>
  <c r="Q1537" i="38"/>
  <c r="O184" i="38"/>
  <c r="P184" i="38" s="1"/>
  <c r="Q184" i="38" s="1"/>
  <c r="O722" i="38"/>
  <c r="P722" i="38" s="1"/>
  <c r="Q722" i="38" s="1"/>
  <c r="O753" i="38"/>
  <c r="P753" i="38" s="1"/>
  <c r="Q753" i="38" s="1"/>
  <c r="O1085" i="38"/>
  <c r="P1085" i="38" s="1"/>
  <c r="Q1085" i="38" s="1"/>
  <c r="O516" i="38"/>
  <c r="P516" i="38" s="1"/>
  <c r="Q516" i="38" s="1"/>
  <c r="O1057" i="38"/>
  <c r="P1057" i="38" s="1"/>
  <c r="Q1057" i="38" s="1"/>
  <c r="R1054" i="38" s="1"/>
  <c r="F28" i="48" s="1"/>
  <c r="Q326" i="37"/>
  <c r="Q135" i="37"/>
  <c r="Q81" i="37"/>
  <c r="R81" i="37" s="1"/>
  <c r="T81" i="37" s="1"/>
  <c r="Q224" i="37"/>
  <c r="Q236" i="37"/>
  <c r="Q258" i="37"/>
  <c r="Q186" i="37"/>
  <c r="Q212" i="37"/>
  <c r="Q272" i="37"/>
  <c r="Q265" i="37"/>
  <c r="Q17" i="37"/>
  <c r="R33" i="37" s="1"/>
  <c r="T33" i="37" s="1"/>
  <c r="Q174" i="37"/>
  <c r="R186" i="37" s="1"/>
  <c r="T186" i="37" s="1"/>
  <c r="Q191" i="37"/>
  <c r="R212" i="37" s="1"/>
  <c r="T212" i="37" s="1"/>
  <c r="Q250" i="37"/>
  <c r="R265" i="37" s="1"/>
  <c r="T265" i="37" s="1"/>
  <c r="Q303" i="37"/>
  <c r="Q122" i="37"/>
  <c r="R135" i="37" s="1"/>
  <c r="T135" i="37" s="1"/>
  <c r="Q205" i="37"/>
  <c r="Q279" i="37"/>
  <c r="Q318" i="37"/>
  <c r="Q230" i="37"/>
  <c r="Q295" i="37"/>
  <c r="R236" i="37"/>
  <c r="T236" i="37" s="1"/>
  <c r="R955" i="38" l="1"/>
  <c r="T955" i="38" s="1"/>
  <c r="Q288" i="38"/>
  <c r="R227" i="38" s="1"/>
  <c r="R1356" i="38"/>
  <c r="R1462" i="38"/>
  <c r="T1462" i="38" s="1"/>
  <c r="R879" i="38"/>
  <c r="R1772" i="38"/>
  <c r="Q466" i="38"/>
  <c r="R432" i="38" s="1"/>
  <c r="R794" i="38"/>
  <c r="F14" i="48" s="1"/>
  <c r="R1799" i="38"/>
  <c r="R108" i="38"/>
  <c r="T108" i="38" s="1"/>
  <c r="Q1202" i="38"/>
  <c r="R1185" i="38" s="1"/>
  <c r="T1185" i="38" s="1"/>
  <c r="R307" i="38"/>
  <c r="T307" i="38" s="1"/>
  <c r="R580" i="38"/>
  <c r="F27" i="48" s="1"/>
  <c r="R185" i="41"/>
  <c r="T185" i="41" s="1"/>
  <c r="R255" i="41"/>
  <c r="T255" i="41" s="1"/>
  <c r="R113" i="41"/>
  <c r="T113" i="41" s="1"/>
  <c r="R149" i="41"/>
  <c r="T149" i="41" s="1"/>
  <c r="R56" i="41"/>
  <c r="R1822" i="38"/>
  <c r="V110" i="44"/>
  <c r="F159" i="44" s="1"/>
  <c r="D157" i="44"/>
  <c r="V89" i="44"/>
  <c r="F157" i="44" s="1"/>
  <c r="D158" i="44"/>
  <c r="V98" i="44"/>
  <c r="F158" i="44" s="1"/>
  <c r="D155" i="44"/>
  <c r="V63" i="44"/>
  <c r="F155" i="44" s="1"/>
  <c r="V120" i="44"/>
  <c r="F160" i="44" s="1"/>
  <c r="D160" i="44"/>
  <c r="V140" i="44"/>
  <c r="F162" i="44" s="1"/>
  <c r="D162" i="44"/>
  <c r="V41" i="44"/>
  <c r="F153" i="44" s="1"/>
  <c r="V53" i="44"/>
  <c r="F154" i="44" s="1"/>
  <c r="D154" i="44"/>
  <c r="V130" i="44"/>
  <c r="F161" i="44" s="1"/>
  <c r="D161" i="44"/>
  <c r="V77" i="44"/>
  <c r="F156" i="44" s="1"/>
  <c r="D151" i="44"/>
  <c r="D150" i="44"/>
  <c r="F150" i="44"/>
  <c r="D152" i="44"/>
  <c r="V32" i="44"/>
  <c r="F152" i="44" s="1"/>
  <c r="Q1793" i="38"/>
  <c r="Q1045" i="38"/>
  <c r="T1728" i="38"/>
  <c r="T1651" i="38"/>
  <c r="T1587" i="38"/>
  <c r="T1513" i="38"/>
  <c r="P1428" i="38"/>
  <c r="Q1428" i="38" s="1"/>
  <c r="T1356" i="38"/>
  <c r="T1259" i="38"/>
  <c r="T1213" i="38"/>
  <c r="T1117" i="38"/>
  <c r="T1054" i="38"/>
  <c r="T879" i="38"/>
  <c r="T794" i="38"/>
  <c r="T684" i="38"/>
  <c r="T648" i="38"/>
  <c r="T580" i="38"/>
  <c r="T484" i="38"/>
  <c r="T35" i="38"/>
  <c r="T4" i="38"/>
  <c r="T101" i="38"/>
  <c r="T1327" i="38"/>
  <c r="T992" i="38"/>
  <c r="T1077" i="38"/>
  <c r="T123" i="38"/>
  <c r="T1799" i="38"/>
  <c r="R295" i="37"/>
  <c r="T295" i="37" s="1"/>
  <c r="T338" i="37" s="1"/>
  <c r="R326" i="37"/>
  <c r="T326" i="37" s="1"/>
  <c r="T56" i="41" l="1"/>
  <c r="F98" i="48"/>
  <c r="T227" i="38"/>
  <c r="F30" i="48"/>
  <c r="T1822" i="38"/>
  <c r="F13" i="48"/>
  <c r="F19" i="48"/>
  <c r="T432" i="38"/>
  <c r="F6" i="48"/>
  <c r="T1772" i="38"/>
  <c r="R1028" i="38"/>
  <c r="R1395" i="38"/>
  <c r="V147" i="44"/>
  <c r="V148" i="44"/>
  <c r="C261" i="41"/>
  <c r="C260" i="41"/>
  <c r="T337" i="37"/>
  <c r="T339" i="37" s="1"/>
  <c r="T1028" i="38" l="1"/>
  <c r="F24" i="48"/>
  <c r="T1395" i="38"/>
  <c r="F17" i="48"/>
  <c r="T1862" i="38"/>
  <c r="T1861" i="38"/>
  <c r="V149" i="44"/>
  <c r="C262" i="41"/>
  <c r="P433" i="27"/>
  <c r="L433" i="27"/>
  <c r="I432" i="27"/>
  <c r="I427" i="27"/>
  <c r="N433" i="27" s="1"/>
  <c r="P391" i="27"/>
  <c r="L391" i="27"/>
  <c r="I391" i="27"/>
  <c r="I386" i="27"/>
  <c r="P349" i="27"/>
  <c r="L349" i="27"/>
  <c r="I349" i="27"/>
  <c r="I344" i="27"/>
  <c r="P310" i="27"/>
  <c r="L310" i="27"/>
  <c r="I310" i="27"/>
  <c r="I305" i="27"/>
  <c r="N310" i="27" s="1"/>
  <c r="P276" i="27"/>
  <c r="L276" i="27"/>
  <c r="I276" i="27"/>
  <c r="I272" i="27"/>
  <c r="P240" i="27"/>
  <c r="I240" i="27"/>
  <c r="I234" i="27"/>
  <c r="I231" i="27"/>
  <c r="L175" i="27"/>
  <c r="I175" i="27"/>
  <c r="I174" i="27"/>
  <c r="I168" i="27"/>
  <c r="I165" i="27"/>
  <c r="L105" i="27"/>
  <c r="I104" i="27"/>
  <c r="I99" i="27"/>
  <c r="I96" i="27"/>
  <c r="P43" i="27"/>
  <c r="L43" i="27"/>
  <c r="K34" i="27"/>
  <c r="L34" i="27" s="1"/>
  <c r="I42" i="27"/>
  <c r="I37" i="27"/>
  <c r="I28" i="27"/>
  <c r="M6" i="26"/>
  <c r="D6" i="32"/>
  <c r="D5" i="32"/>
  <c r="D7" i="32" s="1"/>
  <c r="O223" i="10"/>
  <c r="P223" i="10" s="1"/>
  <c r="O158" i="10"/>
  <c r="P158" i="10" s="1"/>
  <c r="O130" i="10"/>
  <c r="P130" i="10" s="1"/>
  <c r="O101" i="10"/>
  <c r="P101" i="10" s="1"/>
  <c r="O49" i="10"/>
  <c r="P49" i="10" s="1"/>
  <c r="K223" i="10"/>
  <c r="L223" i="10" s="1"/>
  <c r="K158" i="10"/>
  <c r="L158" i="10" s="1"/>
  <c r="K130" i="10"/>
  <c r="L130" i="10" s="1"/>
  <c r="K101" i="10"/>
  <c r="L101" i="10" s="1"/>
  <c r="K49" i="10"/>
  <c r="L49" i="10" s="1"/>
  <c r="I223" i="10"/>
  <c r="I222" i="10"/>
  <c r="I156" i="10"/>
  <c r="I157" i="10"/>
  <c r="I158" i="10"/>
  <c r="I155" i="10"/>
  <c r="I128" i="10"/>
  <c r="I129" i="10"/>
  <c r="I130" i="10"/>
  <c r="I127" i="10"/>
  <c r="I99" i="10"/>
  <c r="I100" i="10"/>
  <c r="I101" i="10"/>
  <c r="I98" i="10"/>
  <c r="I47" i="10"/>
  <c r="I48" i="10"/>
  <c r="I49" i="10"/>
  <c r="I46" i="10"/>
  <c r="D195" i="33"/>
  <c r="D16" i="32" s="1"/>
  <c r="D194" i="33"/>
  <c r="D15" i="32" s="1"/>
  <c r="D190" i="33"/>
  <c r="D11" i="32" s="1"/>
  <c r="D189" i="33"/>
  <c r="D10" i="32" s="1"/>
  <c r="D185" i="33"/>
  <c r="D184" i="33"/>
  <c r="C153" i="34"/>
  <c r="C152" i="34"/>
  <c r="C155" i="34" s="1"/>
  <c r="F100" i="13"/>
  <c r="E100" i="13"/>
  <c r="D100" i="13"/>
  <c r="F99" i="13"/>
  <c r="E99" i="13"/>
  <c r="D99" i="13"/>
  <c r="E98" i="13"/>
  <c r="V88" i="13"/>
  <c r="T88" i="13"/>
  <c r="O217" i="31"/>
  <c r="O212" i="31"/>
  <c r="O177" i="31"/>
  <c r="O126" i="31"/>
  <c r="O114" i="31"/>
  <c r="O66" i="31"/>
  <c r="N217" i="31"/>
  <c r="N212" i="31"/>
  <c r="N203" i="31"/>
  <c r="O203" i="31" s="1"/>
  <c r="N190" i="31"/>
  <c r="O190" i="31" s="1"/>
  <c r="N177" i="31"/>
  <c r="N159" i="31"/>
  <c r="O159" i="31" s="1"/>
  <c r="N148" i="31"/>
  <c r="O148" i="31" s="1"/>
  <c r="N130" i="31"/>
  <c r="O130" i="31" s="1"/>
  <c r="N126" i="31"/>
  <c r="N114" i="31"/>
  <c r="N101" i="31"/>
  <c r="O101" i="31" s="1"/>
  <c r="N88" i="31"/>
  <c r="O88" i="31" s="1"/>
  <c r="N66" i="31"/>
  <c r="N43" i="31"/>
  <c r="O43" i="31" s="1"/>
  <c r="L148" i="31"/>
  <c r="M148" i="31" s="1"/>
  <c r="L101" i="31"/>
  <c r="M101" i="31" s="1"/>
  <c r="K66" i="31"/>
  <c r="P66" i="31" s="1"/>
  <c r="K126" i="31"/>
  <c r="P126" i="31" s="1"/>
  <c r="K177" i="31"/>
  <c r="K217" i="31"/>
  <c r="P217" i="31" s="1"/>
  <c r="K43" i="31"/>
  <c r="J217" i="31"/>
  <c r="J212" i="31"/>
  <c r="K212" i="31" s="1"/>
  <c r="J203" i="31"/>
  <c r="K203" i="31" s="1"/>
  <c r="P203" i="31" s="1"/>
  <c r="J190" i="31"/>
  <c r="K190" i="31" s="1"/>
  <c r="P190" i="31" s="1"/>
  <c r="J177" i="31"/>
  <c r="J159" i="31"/>
  <c r="K159" i="31" s="1"/>
  <c r="J148" i="31"/>
  <c r="K148" i="31" s="1"/>
  <c r="J130" i="31"/>
  <c r="K130" i="31" s="1"/>
  <c r="J126" i="31"/>
  <c r="J114" i="31"/>
  <c r="K114" i="31" s="1"/>
  <c r="J101" i="31"/>
  <c r="K101" i="31" s="1"/>
  <c r="P101" i="31" s="1"/>
  <c r="J88" i="31"/>
  <c r="K88" i="31" s="1"/>
  <c r="P88" i="31" s="1"/>
  <c r="J66" i="31"/>
  <c r="J43" i="31"/>
  <c r="I5" i="31"/>
  <c r="I8" i="31"/>
  <c r="I14" i="31"/>
  <c r="I15" i="31"/>
  <c r="I16" i="31"/>
  <c r="I18" i="31"/>
  <c r="I25" i="31"/>
  <c r="I34" i="31"/>
  <c r="I36" i="31"/>
  <c r="I37" i="31"/>
  <c r="I41" i="31"/>
  <c r="I43" i="31"/>
  <c r="L43" i="31" s="1"/>
  <c r="M43" i="31" s="1"/>
  <c r="I48" i="31"/>
  <c r="I49" i="31"/>
  <c r="I50" i="31"/>
  <c r="I53" i="31"/>
  <c r="I59" i="31"/>
  <c r="I62" i="31"/>
  <c r="I66" i="31"/>
  <c r="L66" i="31" s="1"/>
  <c r="M66" i="31" s="1"/>
  <c r="I69" i="31"/>
  <c r="I75" i="31"/>
  <c r="I78" i="31"/>
  <c r="I80" i="31"/>
  <c r="I81" i="31"/>
  <c r="I86" i="31"/>
  <c r="I88" i="31"/>
  <c r="L88" i="31" s="1"/>
  <c r="M88" i="31" s="1"/>
  <c r="I93" i="31"/>
  <c r="I94" i="31"/>
  <c r="I95" i="31"/>
  <c r="I99" i="31"/>
  <c r="I101" i="31"/>
  <c r="I104" i="31"/>
  <c r="I106" i="31"/>
  <c r="I107" i="31"/>
  <c r="I112" i="31"/>
  <c r="I114" i="31"/>
  <c r="L114" i="31" s="1"/>
  <c r="M114" i="31" s="1"/>
  <c r="I119" i="31"/>
  <c r="I120" i="31"/>
  <c r="I122" i="31"/>
  <c r="I123" i="31"/>
  <c r="I126" i="31"/>
  <c r="L126" i="31" s="1"/>
  <c r="M126" i="31" s="1"/>
  <c r="I127" i="31"/>
  <c r="I129" i="31"/>
  <c r="I130" i="31"/>
  <c r="I133" i="31"/>
  <c r="I138" i="31"/>
  <c r="L130" i="31" s="1"/>
  <c r="M130" i="31" s="1"/>
  <c r="I140" i="31"/>
  <c r="I141" i="31"/>
  <c r="I146" i="31"/>
  <c r="I148" i="31"/>
  <c r="I152" i="31"/>
  <c r="I153" i="31"/>
  <c r="I154" i="31"/>
  <c r="I157" i="31"/>
  <c r="I159" i="31"/>
  <c r="I160" i="31"/>
  <c r="L159" i="31" s="1"/>
  <c r="M159" i="31" s="1"/>
  <c r="I163" i="31"/>
  <c r="I166" i="31"/>
  <c r="I167" i="31"/>
  <c r="I174" i="31"/>
  <c r="I177" i="31"/>
  <c r="L177" i="31" s="1"/>
  <c r="M177" i="31" s="1"/>
  <c r="I180" i="31"/>
  <c r="I182" i="31"/>
  <c r="I183" i="31"/>
  <c r="I188" i="31"/>
  <c r="I190" i="31"/>
  <c r="L190" i="31" s="1"/>
  <c r="M190" i="31" s="1"/>
  <c r="I191" i="31"/>
  <c r="I197" i="31"/>
  <c r="I198" i="31"/>
  <c r="I199" i="31"/>
  <c r="I201" i="31"/>
  <c r="I203" i="31"/>
  <c r="I204" i="31"/>
  <c r="L203" i="31" s="1"/>
  <c r="M203" i="31" s="1"/>
  <c r="I206" i="31"/>
  <c r="I207" i="31"/>
  <c r="I210" i="31"/>
  <c r="I212" i="31"/>
  <c r="L212" i="31" s="1"/>
  <c r="M212" i="31" s="1"/>
  <c r="I215" i="31"/>
  <c r="I216" i="31"/>
  <c r="I217" i="31"/>
  <c r="L217" i="31" s="1"/>
  <c r="M217" i="31" s="1"/>
  <c r="I220" i="31"/>
  <c r="I226" i="31"/>
  <c r="I234" i="31"/>
  <c r="I4" i="31"/>
  <c r="T1863" i="38" l="1"/>
  <c r="R433" i="27"/>
  <c r="R310" i="27"/>
  <c r="R105" i="27"/>
  <c r="M101" i="10"/>
  <c r="N101" i="10" s="1"/>
  <c r="Q101" i="10" s="1"/>
  <c r="N391" i="27"/>
  <c r="R391" i="27" s="1"/>
  <c r="N349" i="27"/>
  <c r="R349" i="27" s="1"/>
  <c r="N276" i="27"/>
  <c r="R276" i="27" s="1"/>
  <c r="N240" i="27"/>
  <c r="Q240" i="27" s="1"/>
  <c r="R240" i="27" s="1"/>
  <c r="N175" i="27"/>
  <c r="N105" i="27"/>
  <c r="N43" i="27"/>
  <c r="D186" i="33"/>
  <c r="D191" i="33"/>
  <c r="D12" i="32" s="1"/>
  <c r="M158" i="10"/>
  <c r="N158" i="10" s="1"/>
  <c r="Q158" i="10" s="1"/>
  <c r="M49" i="10"/>
  <c r="N49" i="10" s="1"/>
  <c r="Q49" i="10" s="1"/>
  <c r="M130" i="10"/>
  <c r="N130" i="10" s="1"/>
  <c r="Q130" i="10" s="1"/>
  <c r="M223" i="10"/>
  <c r="N223" i="10" s="1"/>
  <c r="Q223" i="10" s="1"/>
  <c r="D196" i="33"/>
  <c r="D17" i="32" s="1"/>
  <c r="P212" i="31"/>
  <c r="P130" i="31"/>
  <c r="P43" i="31"/>
  <c r="P114" i="31"/>
  <c r="P148" i="31"/>
  <c r="P159" i="31"/>
  <c r="P177" i="31"/>
  <c r="T41" i="10" l="1"/>
  <c r="Q562" i="28"/>
  <c r="Q574" i="28"/>
  <c r="Q727" i="28"/>
  <c r="Q786" i="28"/>
  <c r="Q792" i="28"/>
  <c r="Q820" i="28"/>
  <c r="Q911" i="28"/>
  <c r="Q923" i="28"/>
  <c r="Q974" i="28"/>
  <c r="Q991" i="28"/>
  <c r="Q997" i="28"/>
  <c r="Q1022" i="28"/>
  <c r="Q1032" i="28"/>
  <c r="Q1100" i="28"/>
  <c r="Q1105" i="28"/>
  <c r="Q1125" i="28"/>
  <c r="Q1136" i="28"/>
  <c r="Q1180" i="28"/>
  <c r="Q1187" i="28"/>
  <c r="Q1217" i="28"/>
  <c r="Q1229" i="28"/>
  <c r="Q1279" i="28"/>
  <c r="Q1286" i="28"/>
  <c r="Q1322" i="28"/>
  <c r="Q1334" i="28"/>
  <c r="Q1388" i="28"/>
  <c r="Q1394" i="28"/>
  <c r="L542" i="28"/>
  <c r="Q542" i="28" s="1"/>
  <c r="Q365" i="28"/>
  <c r="Q399" i="28"/>
  <c r="Q267" i="28"/>
  <c r="Q85" i="28"/>
  <c r="Q105" i="28"/>
  <c r="Q118" i="28"/>
  <c r="Q39" i="28"/>
  <c r="Q29" i="28"/>
  <c r="P89" i="28"/>
  <c r="P90" i="28"/>
  <c r="P93" i="28"/>
  <c r="P94" i="28"/>
  <c r="P97" i="28"/>
  <c r="P98" i="28"/>
  <c r="P101" i="28"/>
  <c r="P102" i="28"/>
  <c r="P51" i="28"/>
  <c r="P52" i="28"/>
  <c r="P53" i="28"/>
  <c r="P54" i="28"/>
  <c r="P55" i="28"/>
  <c r="P56" i="28"/>
  <c r="P57" i="28"/>
  <c r="P58" i="28"/>
  <c r="P59" i="28"/>
  <c r="P60" i="28"/>
  <c r="P63" i="28"/>
  <c r="P64" i="28"/>
  <c r="P65" i="28"/>
  <c r="P66" i="28"/>
  <c r="P67" i="28"/>
  <c r="P68" i="28"/>
  <c r="P69" i="28"/>
  <c r="P70" i="28"/>
  <c r="P71" i="28"/>
  <c r="P72" i="28"/>
  <c r="P75" i="28"/>
  <c r="P76" i="28"/>
  <c r="P77" i="28"/>
  <c r="P78" i="28"/>
  <c r="P79" i="28"/>
  <c r="P80" i="28"/>
  <c r="P81" i="28"/>
  <c r="P82" i="28"/>
  <c r="P9" i="28"/>
  <c r="P10" i="28"/>
  <c r="P13" i="28"/>
  <c r="P14" i="28"/>
  <c r="P15" i="28"/>
  <c r="P16" i="28"/>
  <c r="P17" i="28"/>
  <c r="P18" i="28"/>
  <c r="P21" i="28"/>
  <c r="P22" i="28"/>
  <c r="P23" i="28"/>
  <c r="P24" i="28"/>
  <c r="P25" i="28"/>
  <c r="P26" i="28"/>
  <c r="O1359" i="28"/>
  <c r="P1359" i="28" s="1"/>
  <c r="O1304" i="28"/>
  <c r="P1304" i="28" s="1"/>
  <c r="O1253" i="28"/>
  <c r="P1253" i="28" s="1"/>
  <c r="O645" i="28"/>
  <c r="P645" i="28" s="1"/>
  <c r="O88" i="28"/>
  <c r="P88" i="28" s="1"/>
  <c r="N357" i="28"/>
  <c r="Q357" i="28" s="1"/>
  <c r="N93" i="28"/>
  <c r="N94" i="28"/>
  <c r="N97" i="28"/>
  <c r="N98" i="28"/>
  <c r="N101" i="28"/>
  <c r="N102" i="28"/>
  <c r="N51" i="28"/>
  <c r="N52" i="28"/>
  <c r="N53" i="28"/>
  <c r="N54" i="28"/>
  <c r="N55" i="28"/>
  <c r="N56" i="28"/>
  <c r="N57" i="28"/>
  <c r="N58" i="28"/>
  <c r="N59" i="28"/>
  <c r="N60" i="28"/>
  <c r="N63" i="28"/>
  <c r="N64" i="28"/>
  <c r="N65" i="28"/>
  <c r="N66" i="28"/>
  <c r="N67" i="28"/>
  <c r="N68" i="28"/>
  <c r="N69" i="28"/>
  <c r="N70" i="28"/>
  <c r="N71" i="28"/>
  <c r="N72" i="28"/>
  <c r="N75" i="28"/>
  <c r="N76" i="28"/>
  <c r="N77" i="28"/>
  <c r="N78" i="28"/>
  <c r="N79" i="28"/>
  <c r="N80" i="28"/>
  <c r="N81" i="28"/>
  <c r="N82" i="28"/>
  <c r="N9" i="28"/>
  <c r="N10" i="28"/>
  <c r="N13" i="28"/>
  <c r="N14" i="28"/>
  <c r="N15" i="28"/>
  <c r="N16" i="28"/>
  <c r="N17" i="28"/>
  <c r="N18" i="28"/>
  <c r="N21" i="28"/>
  <c r="N22" i="28"/>
  <c r="N23" i="28"/>
  <c r="N24" i="28"/>
  <c r="N25" i="28"/>
  <c r="N26" i="28"/>
  <c r="M1488" i="28"/>
  <c r="N1488" i="28" s="1"/>
  <c r="M1480" i="28"/>
  <c r="N1480" i="28" s="1"/>
  <c r="M1471" i="28"/>
  <c r="N1471" i="28" s="1"/>
  <c r="M1464" i="28"/>
  <c r="N1464" i="28" s="1"/>
  <c r="M1460" i="28"/>
  <c r="N1460" i="28" s="1"/>
  <c r="M1456" i="28"/>
  <c r="N1456" i="28" s="1"/>
  <c r="M1451" i="28"/>
  <c r="N1451" i="28" s="1"/>
  <c r="M1447" i="28"/>
  <c r="N1447" i="28" s="1"/>
  <c r="M1443" i="28"/>
  <c r="N1443" i="28" s="1"/>
  <c r="M1438" i="28"/>
  <c r="N1438" i="28" s="1"/>
  <c r="M1432" i="28"/>
  <c r="N1432" i="28" s="1"/>
  <c r="M1426" i="28"/>
  <c r="N1426" i="28" s="1"/>
  <c r="M1418" i="28"/>
  <c r="N1418" i="28" s="1"/>
  <c r="M1411" i="28"/>
  <c r="N1411" i="28" s="1"/>
  <c r="M1401" i="28"/>
  <c r="N1401" i="28" s="1"/>
  <c r="M1374" i="28"/>
  <c r="N1374" i="28" s="1"/>
  <c r="M1359" i="28"/>
  <c r="N1359" i="28" s="1"/>
  <c r="M1345" i="28"/>
  <c r="N1345" i="28" s="1"/>
  <c r="M1313" i="28"/>
  <c r="N1313" i="28" s="1"/>
  <c r="M1304" i="28"/>
  <c r="N1304" i="28" s="1"/>
  <c r="M1295" i="28"/>
  <c r="N1295" i="28" s="1"/>
  <c r="M1266" i="28"/>
  <c r="N1266" i="28" s="1"/>
  <c r="M1253" i="28"/>
  <c r="N1253" i="28" s="1"/>
  <c r="M1240" i="28"/>
  <c r="N1240" i="28" s="1"/>
  <c r="M1210" i="28"/>
  <c r="N1210" i="28" s="1"/>
  <c r="M1202" i="28"/>
  <c r="N1202" i="28" s="1"/>
  <c r="M1194" i="28"/>
  <c r="N1194" i="28" s="1"/>
  <c r="M1169" i="28"/>
  <c r="N1169" i="28" s="1"/>
  <c r="M1158" i="28"/>
  <c r="N1158" i="28" s="1"/>
  <c r="M1147" i="28"/>
  <c r="N1147" i="28" s="1"/>
  <c r="M1120" i="28"/>
  <c r="N1120" i="28" s="1"/>
  <c r="M1115" i="28"/>
  <c r="N1115" i="28" s="1"/>
  <c r="M1110" i="28"/>
  <c r="N1110" i="28" s="1"/>
  <c r="M1096" i="28"/>
  <c r="N1096" i="28" s="1"/>
  <c r="M1092" i="28"/>
  <c r="N1092" i="28" s="1"/>
  <c r="M1088" i="28"/>
  <c r="N1088" i="28" s="1"/>
  <c r="M1069" i="28"/>
  <c r="N1069" i="28" s="1"/>
  <c r="M1056" i="28"/>
  <c r="N1056" i="28" s="1"/>
  <c r="M1043" i="28"/>
  <c r="N1043" i="28" s="1"/>
  <c r="M1018" i="28"/>
  <c r="N1018" i="28" s="1"/>
  <c r="M1011" i="28"/>
  <c r="N1011" i="28" s="1"/>
  <c r="M1004" i="28"/>
  <c r="N1004" i="28" s="1"/>
  <c r="M987" i="28"/>
  <c r="N987" i="28" s="1"/>
  <c r="M983" i="28"/>
  <c r="N983" i="28" s="1"/>
  <c r="M978" i="28"/>
  <c r="N978" i="28" s="1"/>
  <c r="M961" i="28"/>
  <c r="N961" i="28" s="1"/>
  <c r="M948" i="28"/>
  <c r="N948" i="28" s="1"/>
  <c r="M935" i="28"/>
  <c r="N935" i="28" s="1"/>
  <c r="M907" i="28"/>
  <c r="N907" i="28" s="1"/>
  <c r="M903" i="28"/>
  <c r="N903" i="28" s="1"/>
  <c r="M898" i="28"/>
  <c r="N898" i="28" s="1"/>
  <c r="M885" i="28"/>
  <c r="N885" i="28" s="1"/>
  <c r="M881" i="28"/>
  <c r="N881" i="28" s="1"/>
  <c r="M877" i="28"/>
  <c r="N877" i="28" s="1"/>
  <c r="M867" i="28"/>
  <c r="N867" i="28" s="1"/>
  <c r="M862" i="28"/>
  <c r="N862" i="28" s="1"/>
  <c r="M857" i="28"/>
  <c r="N857" i="28" s="1"/>
  <c r="M844" i="28"/>
  <c r="N844" i="28" s="1"/>
  <c r="M836" i="28"/>
  <c r="N836" i="28" s="1"/>
  <c r="M827" i="28"/>
  <c r="N827" i="28" s="1"/>
  <c r="M814" i="28"/>
  <c r="N814" i="28" s="1"/>
  <c r="M807" i="28"/>
  <c r="N807" i="28" s="1"/>
  <c r="M799" i="28"/>
  <c r="N799" i="28" s="1"/>
  <c r="M777" i="28"/>
  <c r="N777" i="28" s="1"/>
  <c r="M745" i="28"/>
  <c r="N745" i="28" s="1"/>
  <c r="M736" i="28"/>
  <c r="N736" i="28" s="1"/>
  <c r="M706" i="28"/>
  <c r="N706" i="28" s="1"/>
  <c r="M686" i="28"/>
  <c r="N686" i="28" s="1"/>
  <c r="M666" i="28"/>
  <c r="N666" i="28" s="1"/>
  <c r="M645" i="28"/>
  <c r="N645" i="28" s="1"/>
  <c r="M625" i="28"/>
  <c r="N625" i="28" s="1"/>
  <c r="M612" i="28"/>
  <c r="N612" i="28" s="1"/>
  <c r="M598" i="28"/>
  <c r="N598" i="28" s="1"/>
  <c r="M585" i="28"/>
  <c r="N585" i="28" s="1"/>
  <c r="M558" i="28"/>
  <c r="N558" i="28" s="1"/>
  <c r="M553" i="28"/>
  <c r="N553" i="28" s="1"/>
  <c r="M548" i="28"/>
  <c r="N548" i="28" s="1"/>
  <c r="M530" i="28"/>
  <c r="N530" i="28" s="1"/>
  <c r="M518" i="28"/>
  <c r="N518" i="28" s="1"/>
  <c r="M506" i="28"/>
  <c r="N506" i="28" s="1"/>
  <c r="M494" i="28"/>
  <c r="N494" i="28" s="1"/>
  <c r="M430" i="28"/>
  <c r="N430" i="28" s="1"/>
  <c r="M425" i="28"/>
  <c r="N425" i="28" s="1"/>
  <c r="M419" i="28"/>
  <c r="N419" i="28" s="1"/>
  <c r="M411" i="28"/>
  <c r="N411" i="28" s="1"/>
  <c r="M391" i="28"/>
  <c r="N391" i="28" s="1"/>
  <c r="M382" i="28"/>
  <c r="N382" i="28" s="1"/>
  <c r="M373" i="28"/>
  <c r="N373" i="28" s="1"/>
  <c r="M332" i="28"/>
  <c r="N332" i="28" s="1"/>
  <c r="M314" i="28"/>
  <c r="N314" i="28" s="1"/>
  <c r="M295" i="28"/>
  <c r="N295" i="28" s="1"/>
  <c r="M277" i="28"/>
  <c r="N277" i="28" s="1"/>
  <c r="M251" i="28"/>
  <c r="N251" i="28" s="1"/>
  <c r="M235" i="28"/>
  <c r="N235" i="28" s="1"/>
  <c r="M220" i="28"/>
  <c r="N220" i="28" s="1"/>
  <c r="M206" i="28"/>
  <c r="N206" i="28" s="1"/>
  <c r="M191" i="28"/>
  <c r="N191" i="28" s="1"/>
  <c r="M166" i="28"/>
  <c r="N166" i="28" s="1"/>
  <c r="M142" i="28"/>
  <c r="N142" i="28" s="1"/>
  <c r="M129" i="28"/>
  <c r="N129" i="28" s="1"/>
  <c r="M118" i="28"/>
  <c r="M105" i="28"/>
  <c r="M100" i="28"/>
  <c r="N100" i="28" s="1"/>
  <c r="M96" i="28"/>
  <c r="N96" i="28" s="1"/>
  <c r="M92" i="28"/>
  <c r="N92" i="28" s="1"/>
  <c r="M85" i="28"/>
  <c r="M74" i="28"/>
  <c r="N74" i="28" s="1"/>
  <c r="M62" i="28"/>
  <c r="N62" i="28" s="1"/>
  <c r="M50" i="28"/>
  <c r="N50" i="28" s="1"/>
  <c r="M20" i="28"/>
  <c r="N20" i="28" s="1"/>
  <c r="M12" i="28"/>
  <c r="N12" i="28" s="1"/>
  <c r="M8" i="28"/>
  <c r="N8" i="28" s="1"/>
  <c r="L1082" i="28"/>
  <c r="Q1082" i="28" s="1"/>
  <c r="L1085" i="28"/>
  <c r="Q1085" i="28" s="1"/>
  <c r="L854" i="28"/>
  <c r="Q854" i="28" s="1"/>
  <c r="L871" i="28"/>
  <c r="Q871" i="28" s="1"/>
  <c r="L874" i="28"/>
  <c r="Q874" i="28" s="1"/>
  <c r="L890" i="28"/>
  <c r="Q890" i="28" s="1"/>
  <c r="L894" i="28"/>
  <c r="Q894" i="28" s="1"/>
  <c r="L851" i="28"/>
  <c r="Q851" i="28" s="1"/>
  <c r="L545" i="28"/>
  <c r="Q545" i="28" s="1"/>
  <c r="L405" i="28"/>
  <c r="Q405" i="28" s="1"/>
  <c r="L93" i="28"/>
  <c r="L94" i="28"/>
  <c r="L97" i="28"/>
  <c r="L98" i="28"/>
  <c r="L101" i="28"/>
  <c r="L102" i="28"/>
  <c r="L51" i="28"/>
  <c r="L52" i="28"/>
  <c r="L53" i="28"/>
  <c r="L54" i="28"/>
  <c r="L55" i="28"/>
  <c r="L56" i="28"/>
  <c r="L57" i="28"/>
  <c r="L58" i="28"/>
  <c r="L59" i="28"/>
  <c r="L60" i="28"/>
  <c r="L63" i="28"/>
  <c r="L64" i="28"/>
  <c r="L65" i="28"/>
  <c r="L66" i="28"/>
  <c r="L67" i="28"/>
  <c r="L68" i="28"/>
  <c r="L69" i="28"/>
  <c r="L70" i="28"/>
  <c r="L71" i="28"/>
  <c r="L72" i="28"/>
  <c r="L75" i="28"/>
  <c r="L76" i="28"/>
  <c r="L77" i="28"/>
  <c r="L78" i="28"/>
  <c r="L79" i="28"/>
  <c r="L80" i="28"/>
  <c r="L81" i="28"/>
  <c r="L82" i="28"/>
  <c r="L5" i="28"/>
  <c r="L6" i="28"/>
  <c r="L9" i="28"/>
  <c r="L10" i="28"/>
  <c r="L13" i="28"/>
  <c r="L14" i="28"/>
  <c r="L15" i="28"/>
  <c r="L16" i="28"/>
  <c r="L17" i="28"/>
  <c r="L18" i="28"/>
  <c r="L21" i="28"/>
  <c r="L22" i="28"/>
  <c r="L23" i="28"/>
  <c r="L24" i="28"/>
  <c r="L25" i="28"/>
  <c r="L26" i="28"/>
  <c r="L4" i="28"/>
  <c r="K1488" i="28"/>
  <c r="L1488" i="28" s="1"/>
  <c r="K1480" i="28"/>
  <c r="L1480" i="28" s="1"/>
  <c r="K1471" i="28"/>
  <c r="L1471" i="28" s="1"/>
  <c r="K1464" i="28"/>
  <c r="L1464" i="28" s="1"/>
  <c r="K1460" i="28"/>
  <c r="L1460" i="28" s="1"/>
  <c r="K1456" i="28"/>
  <c r="L1456" i="28" s="1"/>
  <c r="K1451" i="28"/>
  <c r="L1451" i="28" s="1"/>
  <c r="K1447" i="28"/>
  <c r="L1447" i="28" s="1"/>
  <c r="K1443" i="28"/>
  <c r="L1443" i="28" s="1"/>
  <c r="K1438" i="28"/>
  <c r="L1438" i="28" s="1"/>
  <c r="K1432" i="28"/>
  <c r="L1432" i="28" s="1"/>
  <c r="K1426" i="28"/>
  <c r="L1426" i="28" s="1"/>
  <c r="K1418" i="28"/>
  <c r="L1418" i="28" s="1"/>
  <c r="K1411" i="28"/>
  <c r="L1411" i="28" s="1"/>
  <c r="K1401" i="28"/>
  <c r="L1401" i="28" s="1"/>
  <c r="K1374" i="28"/>
  <c r="L1374" i="28" s="1"/>
  <c r="K1359" i="28"/>
  <c r="L1359" i="28" s="1"/>
  <c r="K1345" i="28"/>
  <c r="L1345" i="28" s="1"/>
  <c r="K1313" i="28"/>
  <c r="L1313" i="28" s="1"/>
  <c r="K1304" i="28"/>
  <c r="L1304" i="28" s="1"/>
  <c r="K1295" i="28"/>
  <c r="L1295" i="28" s="1"/>
  <c r="K1266" i="28"/>
  <c r="L1266" i="28" s="1"/>
  <c r="K1253" i="28"/>
  <c r="L1253" i="28" s="1"/>
  <c r="K1240" i="28"/>
  <c r="L1240" i="28" s="1"/>
  <c r="K1210" i="28"/>
  <c r="L1210" i="28" s="1"/>
  <c r="K1202" i="28"/>
  <c r="L1202" i="28" s="1"/>
  <c r="K1194" i="28"/>
  <c r="L1194" i="28" s="1"/>
  <c r="K1169" i="28"/>
  <c r="L1169" i="28" s="1"/>
  <c r="K1158" i="28"/>
  <c r="L1158" i="28" s="1"/>
  <c r="K1147" i="28"/>
  <c r="L1147" i="28" s="1"/>
  <c r="K1120" i="28"/>
  <c r="L1120" i="28" s="1"/>
  <c r="K1115" i="28"/>
  <c r="L1115" i="28" s="1"/>
  <c r="K1110" i="28"/>
  <c r="L1110" i="28" s="1"/>
  <c r="K1096" i="28"/>
  <c r="L1096" i="28" s="1"/>
  <c r="K1092" i="28"/>
  <c r="L1092" i="28" s="1"/>
  <c r="K1088" i="28"/>
  <c r="L1088" i="28" s="1"/>
  <c r="K1069" i="28"/>
  <c r="L1069" i="28" s="1"/>
  <c r="K1056" i="28"/>
  <c r="L1056" i="28" s="1"/>
  <c r="K1043" i="28"/>
  <c r="L1043" i="28" s="1"/>
  <c r="K1018" i="28"/>
  <c r="L1018" i="28" s="1"/>
  <c r="K1011" i="28"/>
  <c r="L1011" i="28" s="1"/>
  <c r="K1004" i="28"/>
  <c r="L1004" i="28" s="1"/>
  <c r="K987" i="28"/>
  <c r="L987" i="28" s="1"/>
  <c r="K983" i="28"/>
  <c r="L983" i="28" s="1"/>
  <c r="K978" i="28"/>
  <c r="L978" i="28" s="1"/>
  <c r="K961" i="28"/>
  <c r="L961" i="28" s="1"/>
  <c r="K948" i="28"/>
  <c r="L948" i="28" s="1"/>
  <c r="K935" i="28"/>
  <c r="L935" i="28" s="1"/>
  <c r="K907" i="28"/>
  <c r="L907" i="28" s="1"/>
  <c r="K903" i="28"/>
  <c r="L903" i="28" s="1"/>
  <c r="K898" i="28"/>
  <c r="L898" i="28" s="1"/>
  <c r="K885" i="28"/>
  <c r="L885" i="28" s="1"/>
  <c r="K881" i="28"/>
  <c r="L881" i="28" s="1"/>
  <c r="K877" i="28"/>
  <c r="L877" i="28" s="1"/>
  <c r="K867" i="28"/>
  <c r="L867" i="28" s="1"/>
  <c r="Q867" i="28" s="1"/>
  <c r="K862" i="28"/>
  <c r="L862" i="28" s="1"/>
  <c r="K857" i="28"/>
  <c r="L857" i="28" s="1"/>
  <c r="K844" i="28"/>
  <c r="L844" i="28" s="1"/>
  <c r="K836" i="28"/>
  <c r="L836" i="28" s="1"/>
  <c r="K827" i="28"/>
  <c r="L827" i="28" s="1"/>
  <c r="K814" i="28"/>
  <c r="L814" i="28" s="1"/>
  <c r="K807" i="28"/>
  <c r="L807" i="28" s="1"/>
  <c r="K799" i="28"/>
  <c r="L799" i="28" s="1"/>
  <c r="K777" i="28"/>
  <c r="L777" i="28" s="1"/>
  <c r="K745" i="28"/>
  <c r="L745" i="28" s="1"/>
  <c r="K736" i="28"/>
  <c r="L736" i="28" s="1"/>
  <c r="K706" i="28"/>
  <c r="L706" i="28" s="1"/>
  <c r="K686" i="28"/>
  <c r="L686" i="28" s="1"/>
  <c r="K666" i="28"/>
  <c r="L666" i="28" s="1"/>
  <c r="K645" i="28"/>
  <c r="L645" i="28" s="1"/>
  <c r="K625" i="28"/>
  <c r="L625" i="28" s="1"/>
  <c r="K612" i="28"/>
  <c r="L612" i="28" s="1"/>
  <c r="K598" i="28"/>
  <c r="L598" i="28" s="1"/>
  <c r="K585" i="28"/>
  <c r="L585" i="28" s="1"/>
  <c r="K558" i="28"/>
  <c r="L558" i="28" s="1"/>
  <c r="K553" i="28"/>
  <c r="L553" i="28" s="1"/>
  <c r="K548" i="28"/>
  <c r="L548" i="28" s="1"/>
  <c r="K530" i="28"/>
  <c r="L530" i="28" s="1"/>
  <c r="K518" i="28"/>
  <c r="L518" i="28" s="1"/>
  <c r="K506" i="28"/>
  <c r="L506" i="28" s="1"/>
  <c r="K494" i="28"/>
  <c r="L494" i="28" s="1"/>
  <c r="K430" i="28"/>
  <c r="L430" i="28" s="1"/>
  <c r="K425" i="28"/>
  <c r="L425" i="28" s="1"/>
  <c r="K419" i="28"/>
  <c r="L419" i="28" s="1"/>
  <c r="K411" i="28"/>
  <c r="L411" i="28" s="1"/>
  <c r="K391" i="28"/>
  <c r="L391" i="28" s="1"/>
  <c r="K382" i="28"/>
  <c r="L382" i="28" s="1"/>
  <c r="K373" i="28"/>
  <c r="L373" i="28" s="1"/>
  <c r="K332" i="28"/>
  <c r="L332" i="28" s="1"/>
  <c r="K314" i="28"/>
  <c r="L314" i="28" s="1"/>
  <c r="K295" i="28"/>
  <c r="L295" i="28" s="1"/>
  <c r="K277" i="28"/>
  <c r="L277" i="28" s="1"/>
  <c r="K251" i="28"/>
  <c r="L251" i="28" s="1"/>
  <c r="K235" i="28"/>
  <c r="L235" i="28" s="1"/>
  <c r="K220" i="28"/>
  <c r="L220" i="28" s="1"/>
  <c r="K206" i="28"/>
  <c r="L206" i="28" s="1"/>
  <c r="K191" i="28"/>
  <c r="L191" i="28" s="1"/>
  <c r="K166" i="28"/>
  <c r="L166" i="28" s="1"/>
  <c r="K142" i="28"/>
  <c r="L142" i="28" s="1"/>
  <c r="K129" i="28"/>
  <c r="L129" i="28" s="1"/>
  <c r="K100" i="28"/>
  <c r="L100" i="28" s="1"/>
  <c r="K96" i="28"/>
  <c r="L96" i="28" s="1"/>
  <c r="K92" i="28"/>
  <c r="L92" i="28" s="1"/>
  <c r="K74" i="28"/>
  <c r="L74" i="28" s="1"/>
  <c r="K62" i="28"/>
  <c r="L62" i="28" s="1"/>
  <c r="K50" i="28"/>
  <c r="L50" i="28" s="1"/>
  <c r="K20" i="28"/>
  <c r="L20" i="28" s="1"/>
  <c r="K12" i="28"/>
  <c r="L12" i="28" s="1"/>
  <c r="K8" i="28"/>
  <c r="L8" i="28" s="1"/>
  <c r="J1408" i="28"/>
  <c r="J1409" i="28"/>
  <c r="J1411" i="28"/>
  <c r="J1415" i="28"/>
  <c r="J1416" i="28"/>
  <c r="J1418" i="28"/>
  <c r="J1422" i="28"/>
  <c r="J1423" i="28"/>
  <c r="J1424" i="28"/>
  <c r="J1426" i="28"/>
  <c r="J1429" i="28"/>
  <c r="J1430" i="28"/>
  <c r="J1432" i="28"/>
  <c r="J1435" i="28"/>
  <c r="J1436" i="28"/>
  <c r="J1438" i="28"/>
  <c r="J1440" i="28"/>
  <c r="J1441" i="28"/>
  <c r="J1443" i="28"/>
  <c r="J1444" i="28"/>
  <c r="J1445" i="28"/>
  <c r="J1447" i="28"/>
  <c r="J1448" i="28"/>
  <c r="J1449" i="28"/>
  <c r="J1451" i="28"/>
  <c r="J1452" i="28"/>
  <c r="J1453" i="28"/>
  <c r="J1454" i="28"/>
  <c r="J1456" i="28"/>
  <c r="J1457" i="28"/>
  <c r="J1458" i="28"/>
  <c r="J1460" i="28"/>
  <c r="J1461" i="28"/>
  <c r="J1462" i="28"/>
  <c r="J1464" i="28"/>
  <c r="J1468" i="28"/>
  <c r="J1469" i="28"/>
  <c r="J1471" i="28"/>
  <c r="J1477" i="28"/>
  <c r="J1478" i="28"/>
  <c r="J1480" i="28"/>
  <c r="J1485" i="28"/>
  <c r="J1486" i="28"/>
  <c r="J1488" i="28"/>
  <c r="J1492" i="28"/>
  <c r="J1401" i="28"/>
  <c r="J1348" i="28"/>
  <c r="J1354" i="28"/>
  <c r="J1356" i="28"/>
  <c r="J1357" i="28"/>
  <c r="J1372" i="28"/>
  <c r="J1374" i="28"/>
  <c r="J1377" i="28"/>
  <c r="J1383" i="28"/>
  <c r="J1385" i="28"/>
  <c r="J1345" i="28"/>
  <c r="J1300" i="28"/>
  <c r="J1302" i="28"/>
  <c r="J1311" i="28"/>
  <c r="J1313" i="28"/>
  <c r="J1319" i="28"/>
  <c r="J1295" i="28"/>
  <c r="J1243" i="28"/>
  <c r="J1249" i="28"/>
  <c r="J1250" i="28"/>
  <c r="J1251" i="28"/>
  <c r="J1264" i="28"/>
  <c r="J1266" i="28"/>
  <c r="J1269" i="28"/>
  <c r="J1275" i="28"/>
  <c r="J1276" i="28"/>
  <c r="J1240" i="28"/>
  <c r="J1199" i="28"/>
  <c r="J1200" i="28"/>
  <c r="J1202" i="28"/>
  <c r="J1207" i="28"/>
  <c r="J1208" i="28"/>
  <c r="J1210" i="28"/>
  <c r="J1214" i="28"/>
  <c r="J1194" i="28"/>
  <c r="J1150" i="28"/>
  <c r="J1154" i="28"/>
  <c r="J1156" i="28"/>
  <c r="J1158" i="28"/>
  <c r="J1166" i="28"/>
  <c r="J1167" i="28"/>
  <c r="J1170" i="28"/>
  <c r="J1177" i="28"/>
  <c r="J1147" i="28"/>
  <c r="J1111" i="28"/>
  <c r="J1113" i="28"/>
  <c r="J1115" i="28"/>
  <c r="J1117" i="28"/>
  <c r="J1118" i="28"/>
  <c r="J1120" i="28"/>
  <c r="J1122" i="28"/>
  <c r="J1110" i="28"/>
  <c r="J1089" i="28"/>
  <c r="J1090" i="28"/>
  <c r="J1092" i="28"/>
  <c r="J1093" i="28"/>
  <c r="J1094" i="28"/>
  <c r="J1096" i="28"/>
  <c r="J1097" i="28"/>
  <c r="J1088" i="28"/>
  <c r="J1046" i="28"/>
  <c r="J1052" i="28"/>
  <c r="J1053" i="28"/>
  <c r="J1054" i="28"/>
  <c r="J1056" i="28"/>
  <c r="J1059" i="28"/>
  <c r="J1065" i="28"/>
  <c r="J1066" i="28"/>
  <c r="J1067" i="28"/>
  <c r="J1069" i="28"/>
  <c r="J1072" i="28"/>
  <c r="J1078" i="28"/>
  <c r="J1079" i="28"/>
  <c r="J1043" i="28"/>
  <c r="J1007" i="28"/>
  <c r="J1009" i="28"/>
  <c r="J1011" i="28"/>
  <c r="J1015" i="28"/>
  <c r="J1016" i="28"/>
  <c r="J1018" i="28"/>
  <c r="J1019" i="28"/>
  <c r="J1004" i="28"/>
  <c r="J980" i="28"/>
  <c r="J981" i="28"/>
  <c r="J983" i="28"/>
  <c r="J984" i="28"/>
  <c r="J985" i="28"/>
  <c r="J987" i="28"/>
  <c r="J988" i="28"/>
  <c r="J978" i="28"/>
  <c r="J938" i="28"/>
  <c r="J944" i="28"/>
  <c r="J945" i="28"/>
  <c r="J946" i="28"/>
  <c r="J948" i="28"/>
  <c r="J951" i="28"/>
  <c r="J957" i="28"/>
  <c r="J958" i="28"/>
  <c r="J959" i="28"/>
  <c r="J963" i="28"/>
  <c r="J969" i="28"/>
  <c r="J970" i="28"/>
  <c r="J971" i="28"/>
  <c r="J935" i="28"/>
  <c r="J900" i="28"/>
  <c r="J901" i="28"/>
  <c r="J903" i="28"/>
  <c r="J904" i="28"/>
  <c r="J905" i="28"/>
  <c r="J907" i="28"/>
  <c r="J908" i="28"/>
  <c r="J898" i="28"/>
  <c r="J878" i="28"/>
  <c r="J879" i="28"/>
  <c r="J881" i="28"/>
  <c r="J882" i="28"/>
  <c r="J883" i="28"/>
  <c r="J886" i="28"/>
  <c r="J887" i="28"/>
  <c r="J877" i="28"/>
  <c r="J858" i="28"/>
  <c r="J860" i="28"/>
  <c r="J862" i="28"/>
  <c r="J864" i="28"/>
  <c r="J865" i="28"/>
  <c r="J867" i="28"/>
  <c r="J868" i="28"/>
  <c r="J857" i="28"/>
  <c r="J831" i="28"/>
  <c r="J834" i="28"/>
  <c r="J836" i="28"/>
  <c r="J840" i="28"/>
  <c r="J842" i="28"/>
  <c r="J847" i="28"/>
  <c r="J848" i="28"/>
  <c r="J827" i="28"/>
  <c r="J803" i="28"/>
  <c r="J805" i="28"/>
  <c r="J807" i="28"/>
  <c r="J811" i="28"/>
  <c r="J812" i="28"/>
  <c r="J814" i="28"/>
  <c r="J817" i="28"/>
  <c r="J799" i="28"/>
  <c r="J741" i="28"/>
  <c r="J743" i="28"/>
  <c r="J745" i="28"/>
  <c r="J751" i="28"/>
  <c r="J775" i="28"/>
  <c r="J777" i="28"/>
  <c r="J782" i="28"/>
  <c r="J736" i="28"/>
  <c r="J664" i="28"/>
  <c r="J666" i="28"/>
  <c r="J669" i="28"/>
  <c r="J675" i="28"/>
  <c r="J682" i="28"/>
  <c r="J684" i="28"/>
  <c r="J686" i="28"/>
  <c r="J689" i="28"/>
  <c r="J695" i="28"/>
  <c r="J703" i="28"/>
  <c r="J704" i="28"/>
  <c r="J706" i="28"/>
  <c r="J709" i="28"/>
  <c r="J715" i="28"/>
  <c r="J724" i="28"/>
  <c r="J588" i="28"/>
  <c r="J594" i="28"/>
  <c r="J595" i="28"/>
  <c r="J596" i="28"/>
  <c r="J598" i="28"/>
  <c r="O598" i="28" s="1"/>
  <c r="P598" i="28" s="1"/>
  <c r="J610" i="28"/>
  <c r="J612" i="28"/>
  <c r="J615" i="28"/>
  <c r="J621" i="28"/>
  <c r="J622" i="28"/>
  <c r="J585" i="28"/>
  <c r="J549" i="28"/>
  <c r="J551" i="28"/>
  <c r="J553" i="28"/>
  <c r="J555" i="28"/>
  <c r="J556" i="28"/>
  <c r="J558" i="28"/>
  <c r="J559" i="28"/>
  <c r="J548" i="28"/>
  <c r="J497" i="28"/>
  <c r="J503" i="28"/>
  <c r="J504" i="28"/>
  <c r="J506" i="28"/>
  <c r="J509" i="28"/>
  <c r="J514" i="28"/>
  <c r="J516" i="28"/>
  <c r="J518" i="28"/>
  <c r="J521" i="28"/>
  <c r="J527" i="28"/>
  <c r="J528" i="28"/>
  <c r="J530" i="28"/>
  <c r="J533" i="28"/>
  <c r="J539" i="28"/>
  <c r="J494" i="28"/>
  <c r="J416" i="28"/>
  <c r="J417" i="28"/>
  <c r="J419" i="28"/>
  <c r="J422" i="28"/>
  <c r="J423" i="28"/>
  <c r="J425" i="28"/>
  <c r="J427" i="28"/>
  <c r="J411" i="28"/>
  <c r="J378" i="28"/>
  <c r="J380" i="28"/>
  <c r="J382" i="28"/>
  <c r="J388" i="28"/>
  <c r="J389" i="28"/>
  <c r="J391" i="28"/>
  <c r="J396" i="28"/>
  <c r="J373" i="28"/>
  <c r="J283" i="28"/>
  <c r="J285" i="28"/>
  <c r="J292" i="28"/>
  <c r="J293" i="28"/>
  <c r="J295" i="28"/>
  <c r="J301" i="28"/>
  <c r="J303" i="28"/>
  <c r="J310" i="28"/>
  <c r="J312" i="28"/>
  <c r="J314" i="28"/>
  <c r="J321" i="28"/>
  <c r="J322" i="28"/>
  <c r="J330" i="28"/>
  <c r="J332" i="28"/>
  <c r="J340" i="28"/>
  <c r="J341" i="28"/>
  <c r="J347" i="28"/>
  <c r="J348" i="28"/>
  <c r="J354" i="28"/>
  <c r="J277" i="28"/>
  <c r="J209" i="28"/>
  <c r="J215" i="28"/>
  <c r="J217" i="28"/>
  <c r="J218" i="28"/>
  <c r="J220" i="28"/>
  <c r="J223" i="28"/>
  <c r="J229" i="28"/>
  <c r="J231" i="28"/>
  <c r="J233" i="28"/>
  <c r="J235" i="28"/>
  <c r="J238" i="28"/>
  <c r="J244" i="28"/>
  <c r="J248" i="28"/>
  <c r="J249" i="28"/>
  <c r="J251" i="28"/>
  <c r="J254" i="28"/>
  <c r="J260" i="28"/>
  <c r="J264" i="28"/>
  <c r="J206" i="28"/>
  <c r="J132" i="28"/>
  <c r="J138" i="28"/>
  <c r="J139" i="28"/>
  <c r="J140" i="28"/>
  <c r="J142" i="28"/>
  <c r="J144" i="28"/>
  <c r="J146" i="28"/>
  <c r="J149" i="28"/>
  <c r="J155" i="28"/>
  <c r="J163" i="28"/>
  <c r="J164" i="28"/>
  <c r="J166" i="28"/>
  <c r="J169" i="28"/>
  <c r="J175" i="28"/>
  <c r="J186" i="28"/>
  <c r="J187" i="28"/>
  <c r="J188" i="28"/>
  <c r="J129" i="28"/>
  <c r="J93" i="28"/>
  <c r="J94" i="28"/>
  <c r="J96" i="28"/>
  <c r="J97" i="28"/>
  <c r="J98" i="28"/>
  <c r="J101" i="28"/>
  <c r="J102" i="28"/>
  <c r="J92" i="28"/>
  <c r="J65" i="28"/>
  <c r="J71" i="28"/>
  <c r="J72" i="28"/>
  <c r="J74" i="28"/>
  <c r="J82" i="28"/>
  <c r="J62" i="28"/>
  <c r="J58" i="28"/>
  <c r="J50" i="28"/>
  <c r="J9" i="28"/>
  <c r="J10" i="28"/>
  <c r="J12" i="28"/>
  <c r="J17" i="28"/>
  <c r="J18" i="28"/>
  <c r="J20" i="28"/>
  <c r="J26" i="28"/>
  <c r="J8" i="28"/>
  <c r="J642" i="28"/>
  <c r="J634" i="28"/>
  <c r="J628" i="28"/>
  <c r="J625" i="28"/>
  <c r="I480" i="28"/>
  <c r="I474" i="28"/>
  <c r="I471" i="28"/>
  <c r="I456" i="28"/>
  <c r="I442" i="28"/>
  <c r="J203" i="28"/>
  <c r="J200" i="28"/>
  <c r="J194" i="28"/>
  <c r="J191" i="28"/>
  <c r="K255" i="27"/>
  <c r="L255" i="27" s="1"/>
  <c r="O442" i="27"/>
  <c r="P442" i="27" s="1"/>
  <c r="O424" i="27"/>
  <c r="P424" i="27" s="1"/>
  <c r="O416" i="27"/>
  <c r="P416" i="27" s="1"/>
  <c r="O408" i="27"/>
  <c r="P408" i="27" s="1"/>
  <c r="O401" i="27"/>
  <c r="P401" i="27" s="1"/>
  <c r="O383" i="27"/>
  <c r="P383" i="27" s="1"/>
  <c r="O375" i="27"/>
  <c r="P375" i="27" s="1"/>
  <c r="O367" i="27"/>
  <c r="P367" i="27" s="1"/>
  <c r="O360" i="27"/>
  <c r="P360" i="27" s="1"/>
  <c r="O341" i="27"/>
  <c r="P341" i="27" s="1"/>
  <c r="O334" i="27"/>
  <c r="P334" i="27" s="1"/>
  <c r="O326" i="27"/>
  <c r="P326" i="27" s="1"/>
  <c r="O319" i="27"/>
  <c r="P319" i="27" s="1"/>
  <c r="O302" i="27"/>
  <c r="P302" i="27" s="1"/>
  <c r="O296" i="27"/>
  <c r="P296" i="27" s="1"/>
  <c r="O290" i="27"/>
  <c r="P290" i="27" s="1"/>
  <c r="O284" i="27"/>
  <c r="P284" i="27" s="1"/>
  <c r="O269" i="27"/>
  <c r="P269" i="27" s="1"/>
  <c r="O262" i="27"/>
  <c r="P262" i="27" s="1"/>
  <c r="O255" i="27"/>
  <c r="P255" i="27" s="1"/>
  <c r="O248" i="27"/>
  <c r="P248" i="27" s="1"/>
  <c r="O228" i="27"/>
  <c r="P228" i="27" s="1"/>
  <c r="O216" i="27"/>
  <c r="P216" i="27" s="1"/>
  <c r="O203" i="27"/>
  <c r="P203" i="27" s="1"/>
  <c r="O190" i="27"/>
  <c r="P190" i="27" s="1"/>
  <c r="O162" i="27"/>
  <c r="P162" i="27" s="1"/>
  <c r="O149" i="27"/>
  <c r="P149" i="27" s="1"/>
  <c r="O135" i="27"/>
  <c r="P135" i="27" s="1"/>
  <c r="O121" i="27"/>
  <c r="P121" i="27" s="1"/>
  <c r="O93" i="27"/>
  <c r="P93" i="27" s="1"/>
  <c r="O80" i="27"/>
  <c r="P80" i="27" s="1"/>
  <c r="O68" i="27"/>
  <c r="P68" i="27" s="1"/>
  <c r="O57" i="27"/>
  <c r="P57" i="27" s="1"/>
  <c r="O34" i="27"/>
  <c r="P34" i="27" s="1"/>
  <c r="O25" i="27"/>
  <c r="P25" i="27" s="1"/>
  <c r="K442" i="27"/>
  <c r="L442" i="27" s="1"/>
  <c r="K424" i="27"/>
  <c r="L424" i="27" s="1"/>
  <c r="K416" i="27"/>
  <c r="L416" i="27" s="1"/>
  <c r="K408" i="27"/>
  <c r="L408" i="27" s="1"/>
  <c r="K401" i="27"/>
  <c r="L401" i="27" s="1"/>
  <c r="K383" i="27"/>
  <c r="L383" i="27" s="1"/>
  <c r="K375" i="27"/>
  <c r="L375" i="27" s="1"/>
  <c r="K367" i="27"/>
  <c r="L367" i="27" s="1"/>
  <c r="K360" i="27"/>
  <c r="L360" i="27" s="1"/>
  <c r="K341" i="27"/>
  <c r="L341" i="27" s="1"/>
  <c r="K334" i="27"/>
  <c r="L334" i="27" s="1"/>
  <c r="K326" i="27"/>
  <c r="L326" i="27" s="1"/>
  <c r="K319" i="27"/>
  <c r="L319" i="27" s="1"/>
  <c r="K302" i="27"/>
  <c r="L302" i="27" s="1"/>
  <c r="K296" i="27"/>
  <c r="L296" i="27" s="1"/>
  <c r="K290" i="27"/>
  <c r="L290" i="27" s="1"/>
  <c r="K284" i="27"/>
  <c r="L284" i="27" s="1"/>
  <c r="K269" i="27"/>
  <c r="L269" i="27" s="1"/>
  <c r="K262" i="27"/>
  <c r="L262" i="27" s="1"/>
  <c r="K248" i="27"/>
  <c r="L248" i="27" s="1"/>
  <c r="K228" i="27"/>
  <c r="L228" i="27" s="1"/>
  <c r="K216" i="27"/>
  <c r="L216" i="27" s="1"/>
  <c r="K203" i="27"/>
  <c r="L203" i="27" s="1"/>
  <c r="K190" i="27"/>
  <c r="L190" i="27" s="1"/>
  <c r="K162" i="27"/>
  <c r="L162" i="27" s="1"/>
  <c r="K149" i="27"/>
  <c r="L149" i="27" s="1"/>
  <c r="K135" i="27"/>
  <c r="L135" i="27" s="1"/>
  <c r="K121" i="27"/>
  <c r="L121" i="27" s="1"/>
  <c r="K93" i="27"/>
  <c r="L93" i="27" s="1"/>
  <c r="K80" i="27"/>
  <c r="L80" i="27" s="1"/>
  <c r="K68" i="27"/>
  <c r="L68" i="27" s="1"/>
  <c r="K57" i="27"/>
  <c r="L57" i="27" s="1"/>
  <c r="K25" i="27"/>
  <c r="L25" i="27" s="1"/>
  <c r="K18" i="27"/>
  <c r="K6" i="27"/>
  <c r="L6" i="27" s="1"/>
  <c r="I322" i="27"/>
  <c r="I25" i="27"/>
  <c r="I26" i="27"/>
  <c r="I33" i="27"/>
  <c r="I45" i="27"/>
  <c r="I48" i="27"/>
  <c r="I49" i="27"/>
  <c r="I50" i="27"/>
  <c r="I51" i="27"/>
  <c r="I52" i="27"/>
  <c r="I53" i="27"/>
  <c r="I54" i="27"/>
  <c r="I55" i="27"/>
  <c r="I56" i="27"/>
  <c r="I57" i="27"/>
  <c r="I58" i="27"/>
  <c r="I60" i="27"/>
  <c r="I63" i="27"/>
  <c r="I68" i="27"/>
  <c r="I69" i="27"/>
  <c r="I71" i="27"/>
  <c r="I74" i="27"/>
  <c r="I80" i="27"/>
  <c r="I81" i="27"/>
  <c r="I83" i="27"/>
  <c r="I86" i="27"/>
  <c r="I92" i="27"/>
  <c r="I108" i="27"/>
  <c r="I111" i="27"/>
  <c r="I112" i="27"/>
  <c r="I113" i="27"/>
  <c r="I114" i="27"/>
  <c r="I115" i="27"/>
  <c r="I116" i="27"/>
  <c r="I117" i="27"/>
  <c r="I118" i="27"/>
  <c r="I119" i="27"/>
  <c r="I120" i="27"/>
  <c r="I121" i="27"/>
  <c r="I122" i="27"/>
  <c r="I124" i="27"/>
  <c r="I127" i="27"/>
  <c r="I133" i="27"/>
  <c r="I135" i="27"/>
  <c r="I136" i="27"/>
  <c r="I138" i="27"/>
  <c r="I141" i="27"/>
  <c r="I147" i="27"/>
  <c r="I149" i="27"/>
  <c r="I150" i="27"/>
  <c r="I152" i="27"/>
  <c r="I155" i="27"/>
  <c r="I161" i="27"/>
  <c r="I162" i="27"/>
  <c r="I177" i="27"/>
  <c r="I180" i="27"/>
  <c r="I181" i="27"/>
  <c r="I182" i="27"/>
  <c r="I183" i="27"/>
  <c r="I184" i="27"/>
  <c r="I185" i="27"/>
  <c r="I186" i="27"/>
  <c r="I187" i="27"/>
  <c r="I188" i="27"/>
  <c r="I189" i="27"/>
  <c r="I190" i="27"/>
  <c r="I191" i="27"/>
  <c r="I193" i="27"/>
  <c r="I196" i="27"/>
  <c r="I202" i="27"/>
  <c r="I203" i="27"/>
  <c r="I204" i="27"/>
  <c r="I206" i="27"/>
  <c r="I209" i="27"/>
  <c r="I215" i="27"/>
  <c r="I216" i="27"/>
  <c r="I217" i="27"/>
  <c r="I219" i="27"/>
  <c r="I222" i="27"/>
  <c r="I227" i="27"/>
  <c r="I243" i="27"/>
  <c r="I246" i="27"/>
  <c r="I247" i="27"/>
  <c r="I248" i="27"/>
  <c r="I249" i="27"/>
  <c r="I251" i="27"/>
  <c r="I254" i="27"/>
  <c r="I256" i="27"/>
  <c r="I258" i="27"/>
  <c r="I262" i="27"/>
  <c r="I263" i="27"/>
  <c r="I265" i="27"/>
  <c r="I268" i="27"/>
  <c r="I278" i="27"/>
  <c r="I281" i="27"/>
  <c r="I282" i="27"/>
  <c r="I283" i="27"/>
  <c r="I284" i="27"/>
  <c r="I285" i="27"/>
  <c r="I287" i="27"/>
  <c r="I290" i="27"/>
  <c r="I291" i="27"/>
  <c r="I293" i="27"/>
  <c r="I296" i="27"/>
  <c r="I297" i="27"/>
  <c r="I299" i="27"/>
  <c r="I302" i="27"/>
  <c r="I312" i="27"/>
  <c r="I315" i="27"/>
  <c r="I316" i="27"/>
  <c r="I317" i="27"/>
  <c r="I318" i="27"/>
  <c r="I319" i="27"/>
  <c r="I320" i="27"/>
  <c r="I325" i="27"/>
  <c r="I327" i="27"/>
  <c r="I329" i="27"/>
  <c r="I333" i="27"/>
  <c r="I335" i="27"/>
  <c r="I337" i="27"/>
  <c r="I340" i="27"/>
  <c r="I353" i="27"/>
  <c r="I356" i="27"/>
  <c r="I357" i="27"/>
  <c r="I358" i="27"/>
  <c r="I359" i="27"/>
  <c r="I360" i="27"/>
  <c r="I361" i="27"/>
  <c r="I363" i="27"/>
  <c r="I366" i="27"/>
  <c r="I368" i="27"/>
  <c r="I370" i="27"/>
  <c r="I374" i="27"/>
  <c r="I376" i="27"/>
  <c r="I378" i="27"/>
  <c r="I382" i="27"/>
  <c r="I393" i="27"/>
  <c r="I396" i="27"/>
  <c r="I397" i="27"/>
  <c r="I398" i="27"/>
  <c r="I399" i="27"/>
  <c r="I400" i="27"/>
  <c r="I401" i="27"/>
  <c r="I402" i="27"/>
  <c r="I404" i="27"/>
  <c r="I407" i="27"/>
  <c r="I409" i="27"/>
  <c r="I411" i="27"/>
  <c r="I415" i="27"/>
  <c r="I417" i="27"/>
  <c r="I419" i="27"/>
  <c r="I423" i="27"/>
  <c r="I435" i="27"/>
  <c r="I438" i="27"/>
  <c r="I439" i="27"/>
  <c r="I440" i="27"/>
  <c r="I441" i="27"/>
  <c r="I442" i="27"/>
  <c r="I443" i="27"/>
  <c r="I20" i="27"/>
  <c r="I17" i="27"/>
  <c r="I11" i="27"/>
  <c r="I6" i="27"/>
  <c r="K283" i="26"/>
  <c r="K282" i="26"/>
  <c r="K281" i="26"/>
  <c r="K280" i="26"/>
  <c r="K279" i="26"/>
  <c r="K278" i="26"/>
  <c r="Q277" i="26"/>
  <c r="R277" i="26" s="1"/>
  <c r="N277" i="26"/>
  <c r="K277" i="26"/>
  <c r="K274" i="26"/>
  <c r="K273" i="26"/>
  <c r="Q272" i="26"/>
  <c r="R272" i="26" s="1"/>
  <c r="M272" i="26"/>
  <c r="N272" i="26" s="1"/>
  <c r="K272" i="26"/>
  <c r="K271" i="26"/>
  <c r="K270" i="26"/>
  <c r="Q269" i="26"/>
  <c r="R269" i="26" s="1"/>
  <c r="M269" i="26"/>
  <c r="N269" i="26" s="1"/>
  <c r="K269" i="26"/>
  <c r="K268" i="26"/>
  <c r="K267" i="26"/>
  <c r="K266" i="26"/>
  <c r="Q265" i="26"/>
  <c r="R265" i="26" s="1"/>
  <c r="M265" i="26"/>
  <c r="N265" i="26" s="1"/>
  <c r="K265" i="26"/>
  <c r="K264" i="26"/>
  <c r="K263" i="26"/>
  <c r="K262" i="26"/>
  <c r="Q261" i="26"/>
  <c r="R261" i="26" s="1"/>
  <c r="M261" i="26"/>
  <c r="N261" i="26" s="1"/>
  <c r="K261" i="26"/>
  <c r="K246" i="26"/>
  <c r="K245" i="26"/>
  <c r="K244" i="26"/>
  <c r="K243" i="26"/>
  <c r="K242" i="26"/>
  <c r="K241" i="26"/>
  <c r="K240" i="26"/>
  <c r="Q239" i="26"/>
  <c r="R239" i="26" s="1"/>
  <c r="M239" i="26"/>
  <c r="N239" i="26" s="1"/>
  <c r="K239" i="26"/>
  <c r="K236" i="26"/>
  <c r="K235" i="26"/>
  <c r="K234" i="26"/>
  <c r="Q233" i="26"/>
  <c r="R233" i="26" s="1"/>
  <c r="M233" i="26"/>
  <c r="N233" i="26" s="1"/>
  <c r="K233" i="26"/>
  <c r="K232" i="26"/>
  <c r="K231" i="26"/>
  <c r="K230" i="26"/>
  <c r="Q229" i="26"/>
  <c r="R229" i="26" s="1"/>
  <c r="M229" i="26"/>
  <c r="N229" i="26" s="1"/>
  <c r="K229" i="26"/>
  <c r="K228" i="26"/>
  <c r="K227" i="26"/>
  <c r="Q225" i="26"/>
  <c r="R225" i="26" s="1"/>
  <c r="M225" i="26"/>
  <c r="N225" i="26" s="1"/>
  <c r="K225" i="26"/>
  <c r="K224" i="26"/>
  <c r="K223" i="26"/>
  <c r="K222" i="26"/>
  <c r="Q221" i="26"/>
  <c r="R221" i="26" s="1"/>
  <c r="M221" i="26"/>
  <c r="N221" i="26" s="1"/>
  <c r="K221" i="26"/>
  <c r="Q217" i="26"/>
  <c r="R217" i="26" s="1"/>
  <c r="M217" i="26"/>
  <c r="N217" i="26" s="1"/>
  <c r="K217" i="26"/>
  <c r="O217" i="26" s="1"/>
  <c r="P217" i="26" s="1"/>
  <c r="K214" i="26"/>
  <c r="K213" i="26"/>
  <c r="Q211" i="26"/>
  <c r="R211" i="26" s="1"/>
  <c r="M211" i="26"/>
  <c r="N211" i="26" s="1"/>
  <c r="K211" i="26"/>
  <c r="K210" i="26"/>
  <c r="K209" i="26"/>
  <c r="K207" i="26"/>
  <c r="Q206" i="26"/>
  <c r="R206" i="26" s="1"/>
  <c r="M206" i="26"/>
  <c r="N206" i="26" s="1"/>
  <c r="K205" i="26"/>
  <c r="K204" i="26"/>
  <c r="Q203" i="26"/>
  <c r="R203" i="26" s="1"/>
  <c r="M203" i="26"/>
  <c r="N203" i="26" s="1"/>
  <c r="K203" i="26"/>
  <c r="K181" i="26"/>
  <c r="K180" i="26"/>
  <c r="K179" i="26"/>
  <c r="K178" i="26"/>
  <c r="K177" i="26"/>
  <c r="K176" i="26"/>
  <c r="K175" i="26"/>
  <c r="K174" i="26"/>
  <c r="K173" i="26"/>
  <c r="K172" i="26"/>
  <c r="K171" i="26"/>
  <c r="K170" i="26"/>
  <c r="K169" i="26"/>
  <c r="K168" i="26"/>
  <c r="K167" i="26"/>
  <c r="Q166" i="26"/>
  <c r="R166" i="26" s="1"/>
  <c r="M166" i="26"/>
  <c r="N166" i="26" s="1"/>
  <c r="K166" i="26"/>
  <c r="K163" i="26"/>
  <c r="K162" i="26"/>
  <c r="K161" i="26"/>
  <c r="K160" i="26"/>
  <c r="K159" i="26"/>
  <c r="Q158" i="26"/>
  <c r="R158" i="26" s="1"/>
  <c r="M158" i="26"/>
  <c r="N158" i="26" s="1"/>
  <c r="K158" i="26"/>
  <c r="K157" i="26"/>
  <c r="K156" i="26"/>
  <c r="K155" i="26"/>
  <c r="Q154" i="26"/>
  <c r="R154" i="26" s="1"/>
  <c r="M154" i="26"/>
  <c r="N154" i="26" s="1"/>
  <c r="K154" i="26"/>
  <c r="K153" i="26"/>
  <c r="K152" i="26"/>
  <c r="K151" i="26"/>
  <c r="K150" i="26"/>
  <c r="K149" i="26"/>
  <c r="Q148" i="26"/>
  <c r="R148" i="26" s="1"/>
  <c r="M148" i="26"/>
  <c r="N148" i="26" s="1"/>
  <c r="K148" i="26"/>
  <c r="K147" i="26"/>
  <c r="K146" i="26"/>
  <c r="K145" i="26"/>
  <c r="K144" i="26"/>
  <c r="K143" i="26"/>
  <c r="Q142" i="26"/>
  <c r="R142" i="26" s="1"/>
  <c r="M142" i="26"/>
  <c r="N142" i="26" s="1"/>
  <c r="K142" i="26"/>
  <c r="K125" i="26"/>
  <c r="K124" i="26"/>
  <c r="K123" i="26"/>
  <c r="K122" i="26"/>
  <c r="K121" i="26"/>
  <c r="K120" i="26"/>
  <c r="K119" i="26"/>
  <c r="Q118" i="26"/>
  <c r="R118" i="26" s="1"/>
  <c r="M118" i="26"/>
  <c r="N118" i="26" s="1"/>
  <c r="K118" i="26"/>
  <c r="K115" i="26"/>
  <c r="K114" i="26"/>
  <c r="Q113" i="26"/>
  <c r="R113" i="26" s="1"/>
  <c r="M113" i="26"/>
  <c r="N113" i="26" s="1"/>
  <c r="K113" i="26"/>
  <c r="K112" i="26"/>
  <c r="K111" i="26"/>
  <c r="K110" i="26"/>
  <c r="Q109" i="26"/>
  <c r="R109" i="26" s="1"/>
  <c r="M109" i="26"/>
  <c r="N109" i="26" s="1"/>
  <c r="K109" i="26"/>
  <c r="K108" i="26"/>
  <c r="K107" i="26"/>
  <c r="Q106" i="26"/>
  <c r="R106" i="26" s="1"/>
  <c r="M106" i="26"/>
  <c r="N106" i="26" s="1"/>
  <c r="K106" i="26"/>
  <c r="K105" i="26"/>
  <c r="K104" i="26"/>
  <c r="K103" i="26"/>
  <c r="Q102" i="26"/>
  <c r="R102" i="26" s="1"/>
  <c r="M102" i="26"/>
  <c r="N102" i="26" s="1"/>
  <c r="K102" i="26"/>
  <c r="K97" i="26"/>
  <c r="K96" i="26"/>
  <c r="K95" i="26"/>
  <c r="Q94" i="26"/>
  <c r="R94" i="26" s="1"/>
  <c r="M94" i="26"/>
  <c r="K94" i="26"/>
  <c r="K93" i="26"/>
  <c r="K92" i="26"/>
  <c r="Q91" i="26"/>
  <c r="R91" i="26" s="1"/>
  <c r="M91" i="26"/>
  <c r="K91" i="26"/>
  <c r="K90" i="26"/>
  <c r="K89" i="26"/>
  <c r="K88" i="26"/>
  <c r="Q87" i="26"/>
  <c r="R87" i="26" s="1"/>
  <c r="M87" i="26"/>
  <c r="K87" i="26"/>
  <c r="K86" i="26"/>
  <c r="K85" i="26"/>
  <c r="K84" i="26"/>
  <c r="K83" i="26"/>
  <c r="K82" i="26"/>
  <c r="Q81" i="26"/>
  <c r="R81" i="26" s="1"/>
  <c r="M81" i="26"/>
  <c r="K81" i="26"/>
  <c r="K62" i="26"/>
  <c r="K61" i="26"/>
  <c r="K60" i="26"/>
  <c r="K59" i="26"/>
  <c r="Q58" i="26"/>
  <c r="R58" i="26" s="1"/>
  <c r="M58" i="26"/>
  <c r="N58" i="26" s="1"/>
  <c r="K58" i="26"/>
  <c r="V55" i="26"/>
  <c r="K55" i="26"/>
  <c r="V54" i="26"/>
  <c r="K54" i="26"/>
  <c r="V53" i="26"/>
  <c r="K53" i="26"/>
  <c r="V52" i="26"/>
  <c r="Q52" i="26"/>
  <c r="R52" i="26" s="1"/>
  <c r="M52" i="26"/>
  <c r="N52" i="26" s="1"/>
  <c r="K52" i="26"/>
  <c r="V51" i="26"/>
  <c r="K51" i="26"/>
  <c r="V50" i="26"/>
  <c r="K50" i="26"/>
  <c r="V49" i="26"/>
  <c r="K49" i="26"/>
  <c r="Q48" i="26"/>
  <c r="R48" i="26" s="1"/>
  <c r="M48" i="26"/>
  <c r="N48" i="26" s="1"/>
  <c r="K48" i="26"/>
  <c r="V47" i="26"/>
  <c r="K47" i="26"/>
  <c r="V46" i="26"/>
  <c r="K46" i="26"/>
  <c r="K45" i="26"/>
  <c r="Q44" i="26"/>
  <c r="R44" i="26" s="1"/>
  <c r="M44" i="26"/>
  <c r="N44" i="26" s="1"/>
  <c r="K44" i="26"/>
  <c r="V43" i="26"/>
  <c r="K43" i="26"/>
  <c r="V42" i="26"/>
  <c r="K42" i="26"/>
  <c r="V41" i="26"/>
  <c r="K41" i="26"/>
  <c r="Q40" i="26"/>
  <c r="R40" i="26" s="1"/>
  <c r="M40" i="26"/>
  <c r="N40" i="26" s="1"/>
  <c r="K40" i="26"/>
  <c r="K27" i="26"/>
  <c r="K26" i="26"/>
  <c r="K25" i="26"/>
  <c r="Q24" i="26"/>
  <c r="R24" i="26" s="1"/>
  <c r="M24" i="26"/>
  <c r="N24" i="26" s="1"/>
  <c r="K24" i="26"/>
  <c r="V21" i="26"/>
  <c r="K21" i="26"/>
  <c r="V20" i="26"/>
  <c r="K20" i="26"/>
  <c r="V19" i="26"/>
  <c r="K19" i="26"/>
  <c r="V18" i="26"/>
  <c r="Q18" i="26"/>
  <c r="R18" i="26" s="1"/>
  <c r="M18" i="26"/>
  <c r="N18" i="26" s="1"/>
  <c r="K18" i="26"/>
  <c r="V17" i="26"/>
  <c r="K17" i="26"/>
  <c r="V16" i="26"/>
  <c r="K16" i="26"/>
  <c r="V15" i="26"/>
  <c r="K15" i="26"/>
  <c r="Q14" i="26"/>
  <c r="R14" i="26" s="1"/>
  <c r="M14" i="26"/>
  <c r="N14" i="26" s="1"/>
  <c r="K14" i="26"/>
  <c r="V13" i="26"/>
  <c r="K13" i="26"/>
  <c r="V12" i="26"/>
  <c r="K12" i="26"/>
  <c r="V11" i="26"/>
  <c r="K11" i="26"/>
  <c r="Q10" i="26"/>
  <c r="R10" i="26" s="1"/>
  <c r="M10" i="26"/>
  <c r="N10" i="26" s="1"/>
  <c r="K10" i="26"/>
  <c r="V9" i="26"/>
  <c r="K9" i="26"/>
  <c r="V8" i="26"/>
  <c r="K8" i="26"/>
  <c r="V7" i="26"/>
  <c r="K7" i="26"/>
  <c r="Q6" i="26"/>
  <c r="R6" i="26" s="1"/>
  <c r="N6" i="26"/>
  <c r="K6" i="26"/>
  <c r="O215" i="10"/>
  <c r="P215" i="10" s="1"/>
  <c r="K215" i="10"/>
  <c r="L215" i="10" s="1"/>
  <c r="K204" i="10"/>
  <c r="L204" i="10" s="1"/>
  <c r="O188" i="10"/>
  <c r="P188" i="10" s="1"/>
  <c r="K188" i="10"/>
  <c r="L188" i="10" s="1"/>
  <c r="O219" i="10"/>
  <c r="P219" i="10" s="1"/>
  <c r="M219" i="10"/>
  <c r="N219" i="10" s="1"/>
  <c r="O204" i="10"/>
  <c r="P204" i="10" s="1"/>
  <c r="O152" i="10"/>
  <c r="P152" i="10" s="1"/>
  <c r="O147" i="10"/>
  <c r="P147" i="10" s="1"/>
  <c r="O141" i="10"/>
  <c r="P141" i="10" s="1"/>
  <c r="O136" i="10"/>
  <c r="P136" i="10" s="1"/>
  <c r="O124" i="10"/>
  <c r="P124" i="10" s="1"/>
  <c r="O119" i="10"/>
  <c r="P119" i="10" s="1"/>
  <c r="O113" i="10"/>
  <c r="P113" i="10" s="1"/>
  <c r="O108" i="10"/>
  <c r="P108" i="10" s="1"/>
  <c r="O95" i="10"/>
  <c r="P95" i="10" s="1"/>
  <c r="O85" i="10"/>
  <c r="P85" i="10" s="1"/>
  <c r="O75" i="10"/>
  <c r="P75" i="10" s="1"/>
  <c r="O65" i="10"/>
  <c r="P65" i="10" s="1"/>
  <c r="O43" i="10"/>
  <c r="P43" i="10" s="1"/>
  <c r="O33" i="10"/>
  <c r="P33" i="10" s="1"/>
  <c r="O23" i="10"/>
  <c r="P23" i="10" s="1"/>
  <c r="O13" i="10"/>
  <c r="P13" i="10" s="1"/>
  <c r="K219" i="10"/>
  <c r="L219" i="10" s="1"/>
  <c r="K152" i="10"/>
  <c r="L152" i="10" s="1"/>
  <c r="K147" i="10"/>
  <c r="L147" i="10" s="1"/>
  <c r="K141" i="10"/>
  <c r="L141" i="10" s="1"/>
  <c r="K136" i="10"/>
  <c r="L136" i="10" s="1"/>
  <c r="K124" i="10"/>
  <c r="L124" i="10" s="1"/>
  <c r="K119" i="10"/>
  <c r="L119" i="10" s="1"/>
  <c r="K113" i="10"/>
  <c r="L113" i="10" s="1"/>
  <c r="K108" i="10"/>
  <c r="L108" i="10" s="1"/>
  <c r="K95" i="10"/>
  <c r="L95" i="10" s="1"/>
  <c r="K85" i="10"/>
  <c r="L85" i="10" s="1"/>
  <c r="K75" i="10"/>
  <c r="L75" i="10" s="1"/>
  <c r="K65" i="10"/>
  <c r="L65" i="10" s="1"/>
  <c r="K43" i="10"/>
  <c r="L43" i="10" s="1"/>
  <c r="K33" i="10"/>
  <c r="L33" i="10" s="1"/>
  <c r="K23" i="10"/>
  <c r="L23" i="10" s="1"/>
  <c r="K13" i="10"/>
  <c r="L13" i="10" s="1"/>
  <c r="I170" i="10"/>
  <c r="I167" i="10"/>
  <c r="I164" i="10"/>
  <c r="I219" i="10"/>
  <c r="I218" i="10"/>
  <c r="I215" i="10"/>
  <c r="I213" i="10"/>
  <c r="I211" i="10"/>
  <c r="I209" i="10"/>
  <c r="I204" i="10"/>
  <c r="I203" i="10"/>
  <c r="I200" i="10"/>
  <c r="I198" i="10"/>
  <c r="I197" i="10"/>
  <c r="I195" i="10"/>
  <c r="I193" i="10"/>
  <c r="I188" i="10"/>
  <c r="I187" i="10"/>
  <c r="I186" i="10"/>
  <c r="I184" i="10"/>
  <c r="I182" i="10"/>
  <c r="I181" i="10"/>
  <c r="I178" i="10"/>
  <c r="I175" i="10"/>
  <c r="I152" i="10"/>
  <c r="I151" i="10"/>
  <c r="I150" i="10"/>
  <c r="I147" i="10"/>
  <c r="I146" i="10"/>
  <c r="I145" i="10"/>
  <c r="I144" i="10"/>
  <c r="I141" i="10"/>
  <c r="I140" i="10"/>
  <c r="I139" i="10"/>
  <c r="I136" i="10"/>
  <c r="I135" i="10"/>
  <c r="I134" i="10"/>
  <c r="I133" i="10"/>
  <c r="I124" i="10"/>
  <c r="I123" i="10"/>
  <c r="I122" i="10"/>
  <c r="I119" i="10"/>
  <c r="I118" i="10"/>
  <c r="I117" i="10"/>
  <c r="I116" i="10"/>
  <c r="I113" i="10"/>
  <c r="I112" i="10"/>
  <c r="I111" i="10"/>
  <c r="I110" i="10"/>
  <c r="I108" i="10"/>
  <c r="I107" i="10"/>
  <c r="I106" i="10"/>
  <c r="I105" i="10"/>
  <c r="I95" i="10"/>
  <c r="I94" i="10"/>
  <c r="I93" i="10"/>
  <c r="I92" i="10"/>
  <c r="I90" i="10"/>
  <c r="I89" i="10"/>
  <c r="I85" i="10"/>
  <c r="I84" i="10"/>
  <c r="I83" i="10"/>
  <c r="I82" i="10"/>
  <c r="I79" i="10"/>
  <c r="I75" i="10"/>
  <c r="I74" i="10"/>
  <c r="I73" i="10"/>
  <c r="I72" i="10"/>
  <c r="I70" i="10"/>
  <c r="I69" i="10"/>
  <c r="I65" i="10"/>
  <c r="I64" i="10"/>
  <c r="I63" i="10"/>
  <c r="I62" i="10"/>
  <c r="I60" i="10"/>
  <c r="I59" i="10"/>
  <c r="I58" i="10"/>
  <c r="I43" i="10"/>
  <c r="I42" i="10"/>
  <c r="I41" i="10"/>
  <c r="I40" i="10"/>
  <c r="I38" i="10"/>
  <c r="I37" i="10"/>
  <c r="I33" i="10"/>
  <c r="I32" i="10"/>
  <c r="I31" i="10"/>
  <c r="I30" i="10"/>
  <c r="I27" i="10"/>
  <c r="I23" i="10"/>
  <c r="I22" i="10"/>
  <c r="I21" i="10"/>
  <c r="I20" i="10"/>
  <c r="I17" i="10"/>
  <c r="I16" i="10"/>
  <c r="I13" i="10"/>
  <c r="I12" i="10"/>
  <c r="I11" i="10"/>
  <c r="I10" i="10"/>
  <c r="I8" i="10"/>
  <c r="E15" i="25"/>
  <c r="E13" i="25"/>
  <c r="E10" i="25"/>
  <c r="E7" i="25"/>
  <c r="C13" i="25"/>
  <c r="C10" i="25"/>
  <c r="C7" i="25"/>
  <c r="C15" i="25" s="1"/>
  <c r="AE768" i="11"/>
  <c r="AD768" i="11"/>
  <c r="AC768" i="11"/>
  <c r="Z768" i="11"/>
  <c r="T768" i="11"/>
  <c r="U768" i="11" s="1"/>
  <c r="T767" i="11"/>
  <c r="U767" i="11" s="1"/>
  <c r="T766" i="11"/>
  <c r="U766" i="11" s="1"/>
  <c r="T765" i="11"/>
  <c r="U765" i="11" s="1"/>
  <c r="T764" i="11"/>
  <c r="U764" i="11" s="1"/>
  <c r="T763" i="11"/>
  <c r="U763" i="11" s="1"/>
  <c r="T762" i="11"/>
  <c r="U762" i="11" s="1"/>
  <c r="T761" i="11"/>
  <c r="U761" i="11" s="1"/>
  <c r="AE760" i="11"/>
  <c r="AD760" i="11"/>
  <c r="AC760" i="11"/>
  <c r="Z760" i="11"/>
  <c r="T760" i="11"/>
  <c r="U760" i="11" s="1"/>
  <c r="T759" i="11"/>
  <c r="U759" i="11" s="1"/>
  <c r="T758" i="11"/>
  <c r="U758" i="11" s="1"/>
  <c r="T757" i="11"/>
  <c r="U757" i="11" s="1"/>
  <c r="T756" i="11"/>
  <c r="U756" i="11" s="1"/>
  <c r="T755" i="11"/>
  <c r="U755" i="11" s="1"/>
  <c r="AE754" i="11"/>
  <c r="AD754" i="11"/>
  <c r="AC754" i="11"/>
  <c r="Z754" i="11"/>
  <c r="T754" i="11"/>
  <c r="U754" i="11" s="1"/>
  <c r="T753" i="11"/>
  <c r="U753" i="11" s="1"/>
  <c r="T752" i="11"/>
  <c r="U752" i="11" s="1"/>
  <c r="AE751" i="11"/>
  <c r="AD751" i="11"/>
  <c r="AC751" i="11"/>
  <c r="Z751" i="11"/>
  <c r="T751" i="11"/>
  <c r="U751" i="11" s="1"/>
  <c r="Q751" i="11"/>
  <c r="O113" i="26" l="1"/>
  <c r="P113" i="26" s="1"/>
  <c r="S113" i="26" s="1"/>
  <c r="O94" i="26"/>
  <c r="P94" i="26" s="1"/>
  <c r="S94" i="26" s="1"/>
  <c r="O106" i="26"/>
  <c r="P106" i="26" s="1"/>
  <c r="S106" i="26" s="1"/>
  <c r="O272" i="26"/>
  <c r="P272" i="26" s="1"/>
  <c r="S272" i="26" s="1"/>
  <c r="O10" i="26"/>
  <c r="P10" i="26" s="1"/>
  <c r="S10" i="26" s="1"/>
  <c r="O206" i="26"/>
  <c r="P206" i="26" s="1"/>
  <c r="S206" i="26" s="1"/>
  <c r="O154" i="26"/>
  <c r="P154" i="26" s="1"/>
  <c r="S154" i="26" s="1"/>
  <c r="O81" i="26"/>
  <c r="P81" i="26" s="1"/>
  <c r="S81" i="26" s="1"/>
  <c r="O109" i="26"/>
  <c r="P109" i="26" s="1"/>
  <c r="S109" i="26" s="1"/>
  <c r="O40" i="26"/>
  <c r="P40" i="26" s="1"/>
  <c r="S40" i="26" s="1"/>
  <c r="O91" i="26"/>
  <c r="P91" i="26" s="1"/>
  <c r="S91" i="26" s="1"/>
  <c r="O14" i="26"/>
  <c r="P14" i="26" s="1"/>
  <c r="S14" i="26" s="1"/>
  <c r="O87" i="26"/>
  <c r="P87" i="26" s="1"/>
  <c r="S87" i="26" s="1"/>
  <c r="O221" i="26"/>
  <c r="P221" i="26" s="1"/>
  <c r="S221" i="26" s="1"/>
  <c r="O229" i="26"/>
  <c r="P229" i="26" s="1"/>
  <c r="S229" i="26" s="1"/>
  <c r="O166" i="26"/>
  <c r="P166" i="26" s="1"/>
  <c r="S166" i="26" s="1"/>
  <c r="O211" i="26"/>
  <c r="P211" i="26" s="1"/>
  <c r="S211" i="26" s="1"/>
  <c r="O102" i="26"/>
  <c r="P102" i="26" s="1"/>
  <c r="S102" i="26" s="1"/>
  <c r="O233" i="26"/>
  <c r="P233" i="26" s="1"/>
  <c r="S233" i="26" s="1"/>
  <c r="O239" i="26"/>
  <c r="P239" i="26" s="1"/>
  <c r="S239" i="26" s="1"/>
  <c r="O261" i="26"/>
  <c r="P261" i="26" s="1"/>
  <c r="S261" i="26" s="1"/>
  <c r="O203" i="26"/>
  <c r="P203" i="26" s="1"/>
  <c r="S203" i="26" s="1"/>
  <c r="O24" i="26"/>
  <c r="P24" i="26" s="1"/>
  <c r="S24" i="26" s="1"/>
  <c r="O277" i="26"/>
  <c r="P277" i="26" s="1"/>
  <c r="S277" i="26" s="1"/>
  <c r="O6" i="26"/>
  <c r="P6" i="26" s="1"/>
  <c r="S6" i="26" s="1"/>
  <c r="O148" i="26"/>
  <c r="P148" i="26" s="1"/>
  <c r="S148" i="26" s="1"/>
  <c r="O52" i="26"/>
  <c r="P52" i="26" s="1"/>
  <c r="S52" i="26" s="1"/>
  <c r="O18" i="26"/>
  <c r="P18" i="26" s="1"/>
  <c r="S18" i="26" s="1"/>
  <c r="O48" i="26"/>
  <c r="P48" i="26" s="1"/>
  <c r="S48" i="26" s="1"/>
  <c r="O142" i="26"/>
  <c r="P142" i="26" s="1"/>
  <c r="S142" i="26" s="1"/>
  <c r="O158" i="26"/>
  <c r="P158" i="26" s="1"/>
  <c r="S158" i="26" s="1"/>
  <c r="O225" i="26"/>
  <c r="P225" i="26" s="1"/>
  <c r="S225" i="26" s="1"/>
  <c r="O269" i="26"/>
  <c r="P269" i="26" s="1"/>
  <c r="S269" i="26" s="1"/>
  <c r="O44" i="26"/>
  <c r="P44" i="26" s="1"/>
  <c r="S44" i="26" s="1"/>
  <c r="O58" i="26"/>
  <c r="P58" i="26" s="1"/>
  <c r="S58" i="26" s="1"/>
  <c r="O118" i="26"/>
  <c r="P118" i="26" s="1"/>
  <c r="S118" i="26" s="1"/>
  <c r="S217" i="26"/>
  <c r="O265" i="26"/>
  <c r="P265" i="26" s="1"/>
  <c r="S265" i="26" s="1"/>
  <c r="Q18" i="27"/>
  <c r="R43" i="27" s="1"/>
  <c r="M375" i="27"/>
  <c r="N375" i="27" s="1"/>
  <c r="Q375" i="27" s="1"/>
  <c r="M228" i="27"/>
  <c r="N228" i="27" s="1"/>
  <c r="Q228" i="27" s="1"/>
  <c r="M25" i="27"/>
  <c r="N25" i="27" s="1"/>
  <c r="Q25" i="27" s="1"/>
  <c r="M269" i="27"/>
  <c r="N269" i="27" s="1"/>
  <c r="Q269" i="27" s="1"/>
  <c r="M360" i="27"/>
  <c r="N360" i="27" s="1"/>
  <c r="Q360" i="27" s="1"/>
  <c r="M248" i="27"/>
  <c r="N248" i="27" s="1"/>
  <c r="Q248" i="27" s="1"/>
  <c r="M302" i="27"/>
  <c r="N302" i="27" s="1"/>
  <c r="Q302" i="27" s="1"/>
  <c r="M255" i="27"/>
  <c r="N255" i="27" s="1"/>
  <c r="Q255" i="27" s="1"/>
  <c r="M149" i="27"/>
  <c r="N149" i="27" s="1"/>
  <c r="Q149" i="27" s="1"/>
  <c r="M162" i="27"/>
  <c r="N162" i="27" s="1"/>
  <c r="Q162" i="27" s="1"/>
  <c r="M424" i="27"/>
  <c r="N424" i="27" s="1"/>
  <c r="Q424" i="27" s="1"/>
  <c r="M290" i="27"/>
  <c r="N290" i="27" s="1"/>
  <c r="Q290" i="27" s="1"/>
  <c r="M341" i="27"/>
  <c r="N341" i="27" s="1"/>
  <c r="Q341" i="27" s="1"/>
  <c r="M34" i="27"/>
  <c r="N34" i="27" s="1"/>
  <c r="Q34" i="27" s="1"/>
  <c r="Q1438" i="28"/>
  <c r="Q1456" i="28"/>
  <c r="Q1359" i="28"/>
  <c r="Q1304" i="28"/>
  <c r="Q598" i="28"/>
  <c r="Q645" i="28"/>
  <c r="Q1253" i="28"/>
  <c r="M141" i="10"/>
  <c r="N141" i="10" s="1"/>
  <c r="M124" i="10"/>
  <c r="N124" i="10" s="1"/>
  <c r="M119" i="10"/>
  <c r="N119" i="10" s="1"/>
  <c r="M23" i="10"/>
  <c r="N23" i="10" s="1"/>
  <c r="Q23" i="10" s="1"/>
  <c r="M75" i="10"/>
  <c r="N75" i="10" s="1"/>
  <c r="Q75" i="10" s="1"/>
  <c r="M136" i="10"/>
  <c r="N136" i="10" s="1"/>
  <c r="M215" i="10"/>
  <c r="N215" i="10" s="1"/>
  <c r="Q215" i="10" s="1"/>
  <c r="Q141" i="10"/>
  <c r="M383" i="27"/>
  <c r="N383" i="27" s="1"/>
  <c r="Q383" i="27" s="1"/>
  <c r="M296" i="27"/>
  <c r="N296" i="27" s="1"/>
  <c r="Q296" i="27" s="1"/>
  <c r="M203" i="27"/>
  <c r="N203" i="27" s="1"/>
  <c r="Q203" i="27" s="1"/>
  <c r="M80" i="27"/>
  <c r="N80" i="27" s="1"/>
  <c r="Q80" i="27" s="1"/>
  <c r="M416" i="27"/>
  <c r="N416" i="27" s="1"/>
  <c r="Q416" i="27" s="1"/>
  <c r="M319" i="27"/>
  <c r="N319" i="27" s="1"/>
  <c r="Q319" i="27" s="1"/>
  <c r="M334" i="27"/>
  <c r="N334" i="27" s="1"/>
  <c r="Q334" i="27" s="1"/>
  <c r="M121" i="27"/>
  <c r="N121" i="27" s="1"/>
  <c r="Q121" i="27" s="1"/>
  <c r="M442" i="27"/>
  <c r="N442" i="27" s="1"/>
  <c r="Q442" i="27" s="1"/>
  <c r="M401" i="27"/>
  <c r="N401" i="27" s="1"/>
  <c r="Q401" i="27" s="1"/>
  <c r="M408" i="27"/>
  <c r="N408" i="27" s="1"/>
  <c r="Q408" i="27" s="1"/>
  <c r="M367" i="27"/>
  <c r="N367" i="27" s="1"/>
  <c r="Q367" i="27" s="1"/>
  <c r="M284" i="27"/>
  <c r="N284" i="27" s="1"/>
  <c r="Q284" i="27" s="1"/>
  <c r="M262" i="27"/>
  <c r="N262" i="27" s="1"/>
  <c r="Q262" i="27" s="1"/>
  <c r="M216" i="27"/>
  <c r="N216" i="27" s="1"/>
  <c r="Q216" i="27" s="1"/>
  <c r="M190" i="27"/>
  <c r="N190" i="27" s="1"/>
  <c r="Q190" i="27" s="1"/>
  <c r="M135" i="27"/>
  <c r="N135" i="27" s="1"/>
  <c r="Q135" i="27" s="1"/>
  <c r="M93" i="27"/>
  <c r="N93" i="27" s="1"/>
  <c r="Q93" i="27" s="1"/>
  <c r="M68" i="27"/>
  <c r="N68" i="27" s="1"/>
  <c r="Q68" i="27" s="1"/>
  <c r="M57" i="27"/>
  <c r="N57" i="27" s="1"/>
  <c r="Q57" i="27" s="1"/>
  <c r="M326" i="27"/>
  <c r="N326" i="27" s="1"/>
  <c r="Q326" i="27" s="1"/>
  <c r="O777" i="28"/>
  <c r="P777" i="28" s="1"/>
  <c r="Q777" i="28" s="1"/>
  <c r="O814" i="28"/>
  <c r="P814" i="28" s="1"/>
  <c r="Q814" i="28" s="1"/>
  <c r="O844" i="28"/>
  <c r="P844" i="28" s="1"/>
  <c r="Q844" i="28" s="1"/>
  <c r="O867" i="28"/>
  <c r="P867" i="28" s="1"/>
  <c r="O885" i="28"/>
  <c r="P885" i="28" s="1"/>
  <c r="Q885" i="28" s="1"/>
  <c r="O1202" i="28"/>
  <c r="P1202" i="28" s="1"/>
  <c r="Q1202" i="28" s="1"/>
  <c r="O1464" i="28"/>
  <c r="P1464" i="28" s="1"/>
  <c r="Q1464" i="28" s="1"/>
  <c r="O1432" i="28"/>
  <c r="P1432" i="28" s="1"/>
  <c r="Q1432" i="28" s="1"/>
  <c r="O1418" i="28"/>
  <c r="P1418" i="28" s="1"/>
  <c r="Q1418" i="28" s="1"/>
  <c r="O907" i="28"/>
  <c r="P907" i="28" s="1"/>
  <c r="O978" i="28"/>
  <c r="P978" i="28" s="1"/>
  <c r="Q978" i="28" s="1"/>
  <c r="O1004" i="28"/>
  <c r="P1004" i="28" s="1"/>
  <c r="Q1004" i="28" s="1"/>
  <c r="O898" i="28"/>
  <c r="P898" i="28" s="1"/>
  <c r="Q898" i="28" s="1"/>
  <c r="O391" i="28"/>
  <c r="P391" i="28" s="1"/>
  <c r="Q391" i="28" s="1"/>
  <c r="O425" i="28"/>
  <c r="P425" i="28" s="1"/>
  <c r="Q425" i="28" s="1"/>
  <c r="O1092" i="28"/>
  <c r="P1092" i="28" s="1"/>
  <c r="Q1092" i="28" s="1"/>
  <c r="O1313" i="28"/>
  <c r="P1313" i="28" s="1"/>
  <c r="Q1313" i="28" s="1"/>
  <c r="O1401" i="28"/>
  <c r="P1401" i="28" s="1"/>
  <c r="Q1401" i="28" s="1"/>
  <c r="O987" i="28"/>
  <c r="P987" i="28" s="1"/>
  <c r="Q987" i="28" s="1"/>
  <c r="O74" i="28"/>
  <c r="P74" i="28" s="1"/>
  <c r="Q74" i="28" s="1"/>
  <c r="O530" i="28"/>
  <c r="P530" i="28" s="1"/>
  <c r="Q530" i="28" s="1"/>
  <c r="O506" i="28"/>
  <c r="P506" i="28" s="1"/>
  <c r="Q506" i="28" s="1"/>
  <c r="O96" i="28"/>
  <c r="P96" i="28" s="1"/>
  <c r="Q96" i="28" s="1"/>
  <c r="O142" i="28"/>
  <c r="P142" i="28" s="1"/>
  <c r="Q142" i="28" s="1"/>
  <c r="O277" i="28"/>
  <c r="P277" i="28" s="1"/>
  <c r="Q277" i="28" s="1"/>
  <c r="O553" i="28"/>
  <c r="P553" i="28" s="1"/>
  <c r="Q553" i="28" s="1"/>
  <c r="O983" i="28"/>
  <c r="P983" i="28" s="1"/>
  <c r="Q983" i="28" s="1"/>
  <c r="O1011" i="28"/>
  <c r="P1011" i="28" s="1"/>
  <c r="Q1011" i="28" s="1"/>
  <c r="O558" i="28"/>
  <c r="P558" i="28" s="1"/>
  <c r="Q558" i="28" s="1"/>
  <c r="O12" i="28"/>
  <c r="P12" i="28" s="1"/>
  <c r="Q12" i="28" s="1"/>
  <c r="O430" i="28"/>
  <c r="P430" i="28" s="1"/>
  <c r="Q430" i="28" s="1"/>
  <c r="O736" i="28"/>
  <c r="P736" i="28" s="1"/>
  <c r="Q736" i="28" s="1"/>
  <c r="O50" i="28"/>
  <c r="P50" i="28" s="1"/>
  <c r="Q50" i="28" s="1"/>
  <c r="O585" i="28"/>
  <c r="P585" i="28" s="1"/>
  <c r="Q585" i="28" s="1"/>
  <c r="O1471" i="28"/>
  <c r="P1471" i="28" s="1"/>
  <c r="Q1471" i="28" s="1"/>
  <c r="O1438" i="28"/>
  <c r="P1438" i="28" s="1"/>
  <c r="O166" i="28"/>
  <c r="P166" i="28" s="1"/>
  <c r="Q166" i="28" s="1"/>
  <c r="O961" i="28"/>
  <c r="P961" i="28" s="1"/>
  <c r="Q961" i="28" s="1"/>
  <c r="O62" i="28"/>
  <c r="P62" i="28" s="1"/>
  <c r="Q62" i="28" s="1"/>
  <c r="O518" i="28"/>
  <c r="P518" i="28" s="1"/>
  <c r="Q518" i="28" s="1"/>
  <c r="O1043" i="28"/>
  <c r="P1043" i="28" s="1"/>
  <c r="Q1043" i="28" s="1"/>
  <c r="O494" i="28"/>
  <c r="P494" i="28" s="1"/>
  <c r="Q494" i="28" s="1"/>
  <c r="O625" i="28"/>
  <c r="P625" i="28" s="1"/>
  <c r="Q625" i="28" s="1"/>
  <c r="O295" i="28"/>
  <c r="P295" i="28" s="1"/>
  <c r="Q295" i="28" s="1"/>
  <c r="O612" i="28"/>
  <c r="P612" i="28" s="1"/>
  <c r="Q612" i="28" s="1"/>
  <c r="O1069" i="28"/>
  <c r="P1069" i="28" s="1"/>
  <c r="Q1069" i="28" s="1"/>
  <c r="O706" i="28"/>
  <c r="P706" i="28" s="1"/>
  <c r="Q706" i="28" s="1"/>
  <c r="O1480" i="28"/>
  <c r="P1480" i="28" s="1"/>
  <c r="Q1480" i="28" s="1"/>
  <c r="O314" i="28"/>
  <c r="P314" i="28" s="1"/>
  <c r="Q314" i="28" s="1"/>
  <c r="O745" i="28"/>
  <c r="P745" i="28" s="1"/>
  <c r="Q745" i="28" s="1"/>
  <c r="O807" i="28"/>
  <c r="P807" i="28" s="1"/>
  <c r="Q807" i="28" s="1"/>
  <c r="O836" i="28"/>
  <c r="P836" i="28" s="1"/>
  <c r="Q836" i="28" s="1"/>
  <c r="O862" i="28"/>
  <c r="P862" i="28" s="1"/>
  <c r="Q862" i="28" s="1"/>
  <c r="O881" i="28"/>
  <c r="P881" i="28" s="1"/>
  <c r="Q881" i="28" s="1"/>
  <c r="O903" i="28"/>
  <c r="P903" i="28" s="1"/>
  <c r="Q903" i="28" s="1"/>
  <c r="O1194" i="28"/>
  <c r="P1194" i="28" s="1"/>
  <c r="Q1194" i="28" s="1"/>
  <c r="O1240" i="28"/>
  <c r="P1240" i="28" s="1"/>
  <c r="Q1240" i="28" s="1"/>
  <c r="O1345" i="28"/>
  <c r="P1345" i="28" s="1"/>
  <c r="Q1345" i="28" s="1"/>
  <c r="O1451" i="28"/>
  <c r="P1451" i="28" s="1"/>
  <c r="Q1451" i="28" s="1"/>
  <c r="O1426" i="28"/>
  <c r="P1426" i="28" s="1"/>
  <c r="Q1426" i="28" s="1"/>
  <c r="O1411" i="28"/>
  <c r="P1411" i="28" s="1"/>
  <c r="Q1411" i="28" s="1"/>
  <c r="O419" i="28"/>
  <c r="P419" i="28" s="1"/>
  <c r="Q419" i="28" s="1"/>
  <c r="O1088" i="28"/>
  <c r="P1088" i="28" s="1"/>
  <c r="Q1088" i="28" s="1"/>
  <c r="O1096" i="28"/>
  <c r="P1096" i="28" s="1"/>
  <c r="Q1096" i="28" s="1"/>
  <c r="O1120" i="28"/>
  <c r="P1120" i="28" s="1"/>
  <c r="Q1120" i="28" s="1"/>
  <c r="O1169" i="28"/>
  <c r="P1169" i="28" s="1"/>
  <c r="Q1169" i="28" s="1"/>
  <c r="O1460" i="28"/>
  <c r="P1460" i="28" s="1"/>
  <c r="Q1460" i="28" s="1"/>
  <c r="O382" i="28"/>
  <c r="P382" i="28" s="1"/>
  <c r="Q382" i="28" s="1"/>
  <c r="O1110" i="28"/>
  <c r="P1110" i="28" s="1"/>
  <c r="Q1110" i="28" s="1"/>
  <c r="O1443" i="28"/>
  <c r="P1443" i="28" s="1"/>
  <c r="Q1443" i="28" s="1"/>
  <c r="O251" i="28"/>
  <c r="P251" i="28" s="1"/>
  <c r="Q251" i="28" s="1"/>
  <c r="O129" i="28"/>
  <c r="P129" i="28" s="1"/>
  <c r="Q129" i="28" s="1"/>
  <c r="O220" i="28"/>
  <c r="P220" i="28" s="1"/>
  <c r="Q220" i="28" s="1"/>
  <c r="O666" i="28"/>
  <c r="P666" i="28" s="1"/>
  <c r="Q666" i="28" s="1"/>
  <c r="O373" i="28"/>
  <c r="P373" i="28" s="1"/>
  <c r="Q373" i="28" s="1"/>
  <c r="O1056" i="28"/>
  <c r="P1056" i="28" s="1"/>
  <c r="Q1056" i="28" s="1"/>
  <c r="O1210" i="28"/>
  <c r="P1210" i="28" s="1"/>
  <c r="Q1210" i="28" s="1"/>
  <c r="O1295" i="28"/>
  <c r="P1295" i="28" s="1"/>
  <c r="Q1295" i="28" s="1"/>
  <c r="O20" i="28"/>
  <c r="P20" i="28" s="1"/>
  <c r="Q20" i="28" s="1"/>
  <c r="O100" i="28"/>
  <c r="P100" i="28" s="1"/>
  <c r="Q100" i="28" s="1"/>
  <c r="O206" i="28"/>
  <c r="P206" i="28" s="1"/>
  <c r="Q206" i="28" s="1"/>
  <c r="O799" i="28"/>
  <c r="P799" i="28" s="1"/>
  <c r="Q799" i="28" s="1"/>
  <c r="O827" i="28"/>
  <c r="P827" i="28" s="1"/>
  <c r="Q827" i="28" s="1"/>
  <c r="O857" i="28"/>
  <c r="P857" i="28" s="1"/>
  <c r="Q857" i="28" s="1"/>
  <c r="O877" i="28"/>
  <c r="P877" i="28" s="1"/>
  <c r="Q877" i="28" s="1"/>
  <c r="O935" i="28"/>
  <c r="P935" i="28" s="1"/>
  <c r="Q935" i="28" s="1"/>
  <c r="O1018" i="28"/>
  <c r="P1018" i="28" s="1"/>
  <c r="Q1018" i="28" s="1"/>
  <c r="O1447" i="28"/>
  <c r="P1447" i="28" s="1"/>
  <c r="Q1447" i="28" s="1"/>
  <c r="O1147" i="28"/>
  <c r="P1147" i="28" s="1"/>
  <c r="Q1147" i="28" s="1"/>
  <c r="O8" i="28"/>
  <c r="P8" i="28" s="1"/>
  <c r="Q8" i="28" s="1"/>
  <c r="U7" i="28" s="1"/>
  <c r="O92" i="28"/>
  <c r="P92" i="28" s="1"/>
  <c r="Q92" i="28" s="1"/>
  <c r="O548" i="28"/>
  <c r="P548" i="28" s="1"/>
  <c r="Q548" i="28" s="1"/>
  <c r="O411" i="28"/>
  <c r="P411" i="28" s="1"/>
  <c r="Q411" i="28" s="1"/>
  <c r="O191" i="28"/>
  <c r="P191" i="28" s="1"/>
  <c r="Q191" i="28" s="1"/>
  <c r="O235" i="28"/>
  <c r="P235" i="28" s="1"/>
  <c r="Q235" i="28" s="1"/>
  <c r="O332" i="28"/>
  <c r="P332" i="28" s="1"/>
  <c r="Q332" i="28" s="1"/>
  <c r="O686" i="28"/>
  <c r="P686" i="28" s="1"/>
  <c r="Q686" i="28" s="1"/>
  <c r="O948" i="28"/>
  <c r="P948" i="28" s="1"/>
  <c r="Q948" i="28" s="1"/>
  <c r="O1115" i="28"/>
  <c r="P1115" i="28" s="1"/>
  <c r="Q1115" i="28" s="1"/>
  <c r="O1158" i="28"/>
  <c r="P1158" i="28" s="1"/>
  <c r="Q1158" i="28" s="1"/>
  <c r="O1266" i="28"/>
  <c r="P1266" i="28" s="1"/>
  <c r="Q1266" i="28" s="1"/>
  <c r="O1374" i="28"/>
  <c r="P1374" i="28" s="1"/>
  <c r="Q1374" i="28" s="1"/>
  <c r="O1488" i="28"/>
  <c r="P1488" i="28" s="1"/>
  <c r="Q1488" i="28" s="1"/>
  <c r="O1456" i="28"/>
  <c r="P1456" i="28" s="1"/>
  <c r="M108" i="10"/>
  <c r="N108" i="10" s="1"/>
  <c r="M43" i="10"/>
  <c r="N43" i="10" s="1"/>
  <c r="Q43" i="10" s="1"/>
  <c r="M95" i="10"/>
  <c r="N95" i="10" s="1"/>
  <c r="Q95" i="10" s="1"/>
  <c r="M152" i="10"/>
  <c r="N152" i="10" s="1"/>
  <c r="Q152" i="10" s="1"/>
  <c r="M113" i="10"/>
  <c r="N113" i="10" s="1"/>
  <c r="Q113" i="10" s="1"/>
  <c r="M13" i="10"/>
  <c r="N13" i="10" s="1"/>
  <c r="Q13" i="10" s="1"/>
  <c r="M65" i="10"/>
  <c r="N65" i="10" s="1"/>
  <c r="M85" i="10"/>
  <c r="N85" i="10" s="1"/>
  <c r="Q85" i="10" s="1"/>
  <c r="M188" i="10"/>
  <c r="N188" i="10" s="1"/>
  <c r="Q188" i="10" s="1"/>
  <c r="M204" i="10"/>
  <c r="N204" i="10" s="1"/>
  <c r="Q204" i="10" s="1"/>
  <c r="M33" i="10"/>
  <c r="N33" i="10" s="1"/>
  <c r="Q33" i="10" s="1"/>
  <c r="M147" i="10"/>
  <c r="N147" i="10" s="1"/>
  <c r="Q147" i="10" s="1"/>
  <c r="Q119" i="10"/>
  <c r="Q219" i="10"/>
  <c r="T580" i="11"/>
  <c r="U580" i="11" s="1"/>
  <c r="T579" i="11"/>
  <c r="U579" i="11" s="1"/>
  <c r="T578" i="11"/>
  <c r="U578" i="11" s="1"/>
  <c r="T577" i="11"/>
  <c r="U577" i="11" s="1"/>
  <c r="T576" i="11"/>
  <c r="U576" i="11" s="1"/>
  <c r="T575" i="11"/>
  <c r="U575" i="11" s="1"/>
  <c r="T574" i="11"/>
  <c r="U574" i="11" s="1"/>
  <c r="T573" i="11"/>
  <c r="U573" i="11" s="1"/>
  <c r="T572" i="11"/>
  <c r="U572" i="11" s="1"/>
  <c r="T571" i="11"/>
  <c r="U571" i="11" s="1"/>
  <c r="AM570" i="11"/>
  <c r="T570" i="11"/>
  <c r="U570" i="11" s="1"/>
  <c r="AE569" i="11"/>
  <c r="AD569" i="11"/>
  <c r="AC569" i="11"/>
  <c r="Z569" i="11"/>
  <c r="T569" i="11"/>
  <c r="U569" i="11" s="1"/>
  <c r="T568" i="11"/>
  <c r="U568" i="11" s="1"/>
  <c r="T567" i="11"/>
  <c r="U567" i="11" s="1"/>
  <c r="T566" i="11"/>
  <c r="U566" i="11" s="1"/>
  <c r="T565" i="11"/>
  <c r="U565" i="11" s="1"/>
  <c r="T564" i="11"/>
  <c r="U564" i="11" s="1"/>
  <c r="AE563" i="11"/>
  <c r="AD563" i="11"/>
  <c r="AC563" i="11"/>
  <c r="Z563" i="11"/>
  <c r="T563" i="11"/>
  <c r="U563" i="11" s="1"/>
  <c r="T562" i="11"/>
  <c r="U562" i="11" s="1"/>
  <c r="T561" i="11"/>
  <c r="U561" i="11" s="1"/>
  <c r="AE560" i="11"/>
  <c r="AD560" i="11"/>
  <c r="AC560" i="11"/>
  <c r="Z560" i="11"/>
  <c r="T560" i="11"/>
  <c r="U560" i="11" s="1"/>
  <c r="Q560" i="11"/>
  <c r="T559" i="11"/>
  <c r="U559" i="11" s="1"/>
  <c r="T558" i="11"/>
  <c r="U558" i="11" s="1"/>
  <c r="T557" i="11"/>
  <c r="U557" i="11" s="1"/>
  <c r="T556" i="11"/>
  <c r="U556" i="11" s="1"/>
  <c r="T555" i="11"/>
  <c r="U555" i="11" s="1"/>
  <c r="T554" i="11"/>
  <c r="U554" i="11" s="1"/>
  <c r="T553" i="11"/>
  <c r="U553" i="11" s="1"/>
  <c r="T552" i="11"/>
  <c r="U552" i="11" s="1"/>
  <c r="T551" i="11"/>
  <c r="U551" i="11" s="1"/>
  <c r="T550" i="11"/>
  <c r="U550" i="11" s="1"/>
  <c r="T549" i="11"/>
  <c r="U549" i="11" s="1"/>
  <c r="T548" i="11"/>
  <c r="U548" i="11" s="1"/>
  <c r="T547" i="11"/>
  <c r="U547" i="11" s="1"/>
  <c r="T546" i="11"/>
  <c r="U546" i="11" s="1"/>
  <c r="AM545" i="11"/>
  <c r="AJ545" i="11"/>
  <c r="T545" i="11"/>
  <c r="U545" i="11" s="1"/>
  <c r="T544" i="11"/>
  <c r="U544" i="11" s="1"/>
  <c r="T543" i="11"/>
  <c r="U543" i="11" s="1"/>
  <c r="T542" i="11"/>
  <c r="U542" i="11" s="1"/>
  <c r="T541" i="11"/>
  <c r="U541" i="11" s="1"/>
  <c r="T540" i="11"/>
  <c r="U540" i="11" s="1"/>
  <c r="T539" i="11"/>
  <c r="U539" i="11" s="1"/>
  <c r="T538" i="11"/>
  <c r="U538" i="11" s="1"/>
  <c r="T537" i="11"/>
  <c r="U537" i="11" s="1"/>
  <c r="T536" i="11"/>
  <c r="U536" i="11" s="1"/>
  <c r="T535" i="11"/>
  <c r="U535" i="11" s="1"/>
  <c r="T534" i="11"/>
  <c r="U534" i="11" s="1"/>
  <c r="T533" i="11"/>
  <c r="U533" i="11" s="1"/>
  <c r="T532" i="11"/>
  <c r="U532" i="11" s="1"/>
  <c r="AM531" i="11"/>
  <c r="AJ531" i="11"/>
  <c r="T531" i="11"/>
  <c r="U531" i="11" s="1"/>
  <c r="T530" i="11"/>
  <c r="U530" i="11" s="1"/>
  <c r="T529" i="11"/>
  <c r="U529" i="11" s="1"/>
  <c r="T528" i="11"/>
  <c r="U528" i="11" s="1"/>
  <c r="T527" i="11"/>
  <c r="U527" i="11" s="1"/>
  <c r="T526" i="11"/>
  <c r="U526" i="11" s="1"/>
  <c r="T525" i="11"/>
  <c r="U525" i="11" s="1"/>
  <c r="T524" i="11"/>
  <c r="U524" i="11" s="1"/>
  <c r="T523" i="11"/>
  <c r="U523" i="11" s="1"/>
  <c r="T522" i="11"/>
  <c r="U522" i="11" s="1"/>
  <c r="T521" i="11"/>
  <c r="U521" i="11" s="1"/>
  <c r="T520" i="11"/>
  <c r="U520" i="11" s="1"/>
  <c r="T519" i="11"/>
  <c r="U519" i="11" s="1"/>
  <c r="V269" i="26" l="1"/>
  <c r="T433" i="27"/>
  <c r="R49" i="10"/>
  <c r="T49" i="10" s="1"/>
  <c r="R158" i="10"/>
  <c r="T158" i="10" s="1"/>
  <c r="V229" i="26"/>
  <c r="V154" i="26"/>
  <c r="V109" i="26"/>
  <c r="V14" i="26"/>
  <c r="V87" i="26"/>
  <c r="V206" i="26"/>
  <c r="T391" i="27"/>
  <c r="T349" i="27"/>
  <c r="T310" i="27"/>
  <c r="T276" i="27"/>
  <c r="T240" i="27"/>
  <c r="T105" i="27"/>
  <c r="T175" i="27"/>
  <c r="T43" i="27"/>
  <c r="R890" i="28"/>
  <c r="T890" i="28" s="1"/>
  <c r="R851" i="28"/>
  <c r="T851" i="28" s="1"/>
  <c r="R820" i="28"/>
  <c r="T820" i="28" s="1"/>
  <c r="R974" i="28"/>
  <c r="T974" i="28" s="1"/>
  <c r="R105" i="28"/>
  <c r="T105" i="28" s="1"/>
  <c r="R1180" i="28"/>
  <c r="T1180" i="28" s="1"/>
  <c r="R399" i="28"/>
  <c r="T399" i="28" s="1"/>
  <c r="R29" i="28"/>
  <c r="T29" i="28" s="1"/>
  <c r="R1322" i="28"/>
  <c r="T1322" i="28" s="1"/>
  <c r="R991" i="28"/>
  <c r="T991" i="28" s="1"/>
  <c r="R1125" i="28"/>
  <c r="T1125" i="28" s="1"/>
  <c r="R727" i="28"/>
  <c r="T727" i="28" s="1"/>
  <c r="R786" i="28"/>
  <c r="T786" i="28" s="1"/>
  <c r="R1217" i="28"/>
  <c r="T1217" i="28" s="1"/>
  <c r="R1388" i="28"/>
  <c r="T1388" i="28" s="1"/>
  <c r="R562" i="28"/>
  <c r="T562" i="28" s="1"/>
  <c r="R4" i="28"/>
  <c r="T4" i="28" s="1"/>
  <c r="R1082" i="28"/>
  <c r="T1082" i="28" s="1"/>
  <c r="R1447" i="28"/>
  <c r="T1447" i="28" s="1"/>
  <c r="R191" i="28"/>
  <c r="T191" i="28" s="1"/>
  <c r="R1100" i="28"/>
  <c r="T1100" i="28" s="1"/>
  <c r="R1022" i="28"/>
  <c r="T1022" i="28" s="1"/>
  <c r="R542" i="28"/>
  <c r="T542" i="28" s="1"/>
  <c r="R85" i="28"/>
  <c r="T85" i="28" s="1"/>
  <c r="R625" i="28"/>
  <c r="T625" i="28" s="1"/>
  <c r="R430" i="28"/>
  <c r="T430" i="28" s="1"/>
  <c r="R871" i="28"/>
  <c r="T871" i="28" s="1"/>
  <c r="R911" i="28"/>
  <c r="T911" i="28" s="1"/>
  <c r="R1279" i="28"/>
  <c r="T1279" i="28" s="1"/>
  <c r="R1464" i="28"/>
  <c r="T1464" i="28" s="1"/>
  <c r="R1426" i="28"/>
  <c r="T1426" i="28" s="1"/>
  <c r="R365" i="28"/>
  <c r="T365" i="28" s="1"/>
  <c r="R267" i="28"/>
  <c r="T267" i="28" s="1"/>
  <c r="R130" i="10"/>
  <c r="T130" i="10" s="1"/>
  <c r="R101" i="10"/>
  <c r="T101" i="10" s="1"/>
  <c r="R223" i="10"/>
  <c r="T223" i="10" s="1"/>
  <c r="T152" i="10"/>
  <c r="T95" i="10"/>
  <c r="T43" i="10"/>
  <c r="T219" i="10"/>
  <c r="AE219" i="11"/>
  <c r="AD219" i="11"/>
  <c r="AC219" i="11"/>
  <c r="Z219" i="11"/>
  <c r="T218" i="11"/>
  <c r="U218" i="11" s="1"/>
  <c r="T217" i="11"/>
  <c r="U217" i="11" s="1"/>
  <c r="AE216" i="11"/>
  <c r="AD216" i="11"/>
  <c r="AC216" i="11"/>
  <c r="Z216" i="11"/>
  <c r="T216" i="11"/>
  <c r="U216" i="11" s="1"/>
  <c r="T215" i="11"/>
  <c r="U215" i="11" s="1"/>
  <c r="T214" i="11"/>
  <c r="U214" i="11" s="1"/>
  <c r="T213" i="11"/>
  <c r="U213" i="11" s="1"/>
  <c r="T212" i="11"/>
  <c r="U212" i="11" s="1"/>
  <c r="T211" i="11"/>
  <c r="U211" i="11" s="1"/>
  <c r="AE210" i="11"/>
  <c r="AD210" i="11"/>
  <c r="AC210" i="11"/>
  <c r="Z210" i="11"/>
  <c r="T210" i="11"/>
  <c r="U210" i="11" s="1"/>
  <c r="T209" i="11"/>
  <c r="U209" i="11" s="1"/>
  <c r="T208" i="11"/>
  <c r="U208" i="11" s="1"/>
  <c r="AE207" i="11"/>
  <c r="AD207" i="11"/>
  <c r="AC207" i="11"/>
  <c r="Z207" i="11"/>
  <c r="T207" i="11"/>
  <c r="U207" i="11" s="1"/>
  <c r="Q207" i="11"/>
  <c r="V300" i="26" l="1"/>
  <c r="V301" i="26"/>
  <c r="T447" i="27"/>
  <c r="T446" i="27"/>
  <c r="T1495" i="28"/>
  <c r="T1496" i="28"/>
  <c r="C228" i="10"/>
  <c r="C227" i="10"/>
  <c r="X87" i="12"/>
  <c r="Y87" i="12" s="1"/>
  <c r="X24" i="12"/>
  <c r="X2" i="12"/>
  <c r="Y2" i="12"/>
  <c r="Y24" i="12"/>
  <c r="M42" i="13"/>
  <c r="N42" i="13" s="1"/>
  <c r="M41" i="13"/>
  <c r="N41" i="13" s="1"/>
  <c r="Q42" i="13"/>
  <c r="R42" i="13" s="1"/>
  <c r="K4" i="13"/>
  <c r="K5" i="13"/>
  <c r="K6" i="13"/>
  <c r="K7" i="13"/>
  <c r="K8" i="13"/>
  <c r="K9" i="13"/>
  <c r="K12" i="13"/>
  <c r="O12" i="13" s="1"/>
  <c r="P12" i="13" s="1"/>
  <c r="K13" i="13"/>
  <c r="O13" i="13" s="1"/>
  <c r="P13" i="13" s="1"/>
  <c r="K14" i="13"/>
  <c r="K15" i="13"/>
  <c r="K16" i="13"/>
  <c r="O16" i="13" s="1"/>
  <c r="P16" i="13" s="1"/>
  <c r="K18" i="13"/>
  <c r="O18" i="13" s="1"/>
  <c r="P18" i="13" s="1"/>
  <c r="K19" i="13"/>
  <c r="O19" i="13" s="1"/>
  <c r="P19" i="13" s="1"/>
  <c r="K20" i="13"/>
  <c r="O20" i="13" s="1"/>
  <c r="P20" i="13" s="1"/>
  <c r="K21" i="13"/>
  <c r="O21" i="13" s="1"/>
  <c r="P21" i="13" s="1"/>
  <c r="K23" i="13"/>
  <c r="O23" i="13" s="1"/>
  <c r="P23" i="13" s="1"/>
  <c r="K24" i="13"/>
  <c r="O24" i="13" s="1"/>
  <c r="P24" i="13" s="1"/>
  <c r="K25" i="13"/>
  <c r="O25" i="13" s="1"/>
  <c r="P25" i="13" s="1"/>
  <c r="K26" i="13"/>
  <c r="K27" i="13"/>
  <c r="K29" i="13"/>
  <c r="K30" i="13"/>
  <c r="K31" i="13"/>
  <c r="O31" i="13" s="1"/>
  <c r="P31" i="13" s="1"/>
  <c r="K32" i="13"/>
  <c r="O32" i="13" s="1"/>
  <c r="P32" i="13" s="1"/>
  <c r="K33" i="13"/>
  <c r="K34" i="13"/>
  <c r="K36" i="13"/>
  <c r="K37" i="13"/>
  <c r="K38" i="13"/>
  <c r="K39" i="13"/>
  <c r="K40" i="13"/>
  <c r="K41" i="13"/>
  <c r="O41" i="13" s="1"/>
  <c r="P41" i="13" s="1"/>
  <c r="K43" i="13"/>
  <c r="K44" i="13"/>
  <c r="K46" i="13"/>
  <c r="O46" i="13" s="1"/>
  <c r="P46" i="13" s="1"/>
  <c r="K47" i="13"/>
  <c r="K48" i="13"/>
  <c r="K49" i="13"/>
  <c r="K50" i="13"/>
  <c r="K52" i="13"/>
  <c r="O52" i="13" s="1"/>
  <c r="P52" i="13" s="1"/>
  <c r="K53" i="13"/>
  <c r="O53" i="13" s="1"/>
  <c r="P53" i="13" s="1"/>
  <c r="K54" i="13"/>
  <c r="O54" i="13" s="1"/>
  <c r="P54" i="13" s="1"/>
  <c r="K55" i="13"/>
  <c r="O55" i="13" s="1"/>
  <c r="P55" i="13" s="1"/>
  <c r="K57" i="13"/>
  <c r="O57" i="13" s="1"/>
  <c r="P57" i="13" s="1"/>
  <c r="K58" i="13"/>
  <c r="O58" i="13" s="1"/>
  <c r="P58" i="13" s="1"/>
  <c r="K59" i="13"/>
  <c r="K60" i="13"/>
  <c r="K61" i="13"/>
  <c r="K62" i="13"/>
  <c r="K64" i="13"/>
  <c r="K65" i="13"/>
  <c r="K66" i="13"/>
  <c r="K67" i="13"/>
  <c r="K68" i="13"/>
  <c r="O68" i="13" s="1"/>
  <c r="P68" i="13" s="1"/>
  <c r="K69" i="13"/>
  <c r="O69" i="13" s="1"/>
  <c r="P69" i="13" s="1"/>
  <c r="K71" i="13"/>
  <c r="O71" i="13" s="1"/>
  <c r="P71" i="13" s="1"/>
  <c r="K72" i="13"/>
  <c r="K73" i="13"/>
  <c r="K74" i="13"/>
  <c r="K75" i="13"/>
  <c r="K78" i="13"/>
  <c r="K79" i="13"/>
  <c r="K80" i="13"/>
  <c r="K81" i="13"/>
  <c r="K82" i="13"/>
  <c r="K83" i="13"/>
  <c r="O83" i="13" s="1"/>
  <c r="P83" i="13" s="1"/>
  <c r="K84" i="13"/>
  <c r="K85" i="13"/>
  <c r="K87" i="13"/>
  <c r="O87" i="13" s="1"/>
  <c r="P87" i="13" s="1"/>
  <c r="K88" i="13"/>
  <c r="O88" i="13" s="1"/>
  <c r="P88" i="13" s="1"/>
  <c r="K89" i="13"/>
  <c r="O89" i="13" s="1"/>
  <c r="P89" i="13" s="1"/>
  <c r="K90" i="13"/>
  <c r="K92" i="13"/>
  <c r="M59" i="13"/>
  <c r="N59" i="13" s="1"/>
  <c r="Q80" i="13"/>
  <c r="R80" i="13" s="1"/>
  <c r="M80" i="13"/>
  <c r="N80" i="13" s="1"/>
  <c r="Q90" i="13"/>
  <c r="R90" i="13" s="1"/>
  <c r="M90" i="13"/>
  <c r="N90" i="13" s="1"/>
  <c r="Q77" i="13"/>
  <c r="R77" i="13" s="1"/>
  <c r="M77" i="13"/>
  <c r="N77" i="13" s="1"/>
  <c r="Q38" i="13"/>
  <c r="R38" i="13" s="1"/>
  <c r="M38" i="13"/>
  <c r="N38" i="13" s="1"/>
  <c r="Q89" i="13"/>
  <c r="R89" i="13" s="1"/>
  <c r="M89" i="13"/>
  <c r="N89" i="13" s="1"/>
  <c r="Q88" i="13"/>
  <c r="R88" i="13" s="1"/>
  <c r="M88" i="13"/>
  <c r="N88" i="13" s="1"/>
  <c r="Q87" i="13"/>
  <c r="R87" i="13" s="1"/>
  <c r="M87" i="13"/>
  <c r="N87" i="13" s="1"/>
  <c r="Q83" i="13"/>
  <c r="R83" i="13" s="1"/>
  <c r="M83" i="13"/>
  <c r="N83" i="13" s="1"/>
  <c r="Q71" i="13"/>
  <c r="R71" i="13" s="1"/>
  <c r="M71" i="13"/>
  <c r="N71" i="13" s="1"/>
  <c r="Q69" i="13"/>
  <c r="R69" i="13" s="1"/>
  <c r="M69" i="13"/>
  <c r="N69" i="13" s="1"/>
  <c r="Q68" i="13"/>
  <c r="R68" i="13" s="1"/>
  <c r="M68" i="13"/>
  <c r="N68" i="13" s="1"/>
  <c r="Q58" i="13"/>
  <c r="R58" i="13" s="1"/>
  <c r="M58" i="13"/>
  <c r="N58" i="13" s="1"/>
  <c r="Q57" i="13"/>
  <c r="R57" i="13" s="1"/>
  <c r="M57" i="13"/>
  <c r="N57" i="13" s="1"/>
  <c r="Q55" i="13"/>
  <c r="R55" i="13" s="1"/>
  <c r="M55" i="13"/>
  <c r="N55" i="13" s="1"/>
  <c r="Q54" i="13"/>
  <c r="R54" i="13" s="1"/>
  <c r="M54" i="13"/>
  <c r="N54" i="13" s="1"/>
  <c r="Q53" i="13"/>
  <c r="R53" i="13" s="1"/>
  <c r="M53" i="13"/>
  <c r="N53" i="13" s="1"/>
  <c r="Q52" i="13"/>
  <c r="R52" i="13" s="1"/>
  <c r="M52" i="13"/>
  <c r="N52" i="13" s="1"/>
  <c r="Q46" i="13"/>
  <c r="R46" i="13" s="1"/>
  <c r="M46" i="13"/>
  <c r="N46" i="13" s="1"/>
  <c r="Q41" i="13"/>
  <c r="R41" i="13" s="1"/>
  <c r="Q32" i="13"/>
  <c r="R32" i="13" s="1"/>
  <c r="M32" i="13"/>
  <c r="N32" i="13" s="1"/>
  <c r="Q31" i="13"/>
  <c r="R31" i="13" s="1"/>
  <c r="M31" i="13"/>
  <c r="N31" i="13" s="1"/>
  <c r="Q25" i="13"/>
  <c r="R25" i="13" s="1"/>
  <c r="M25" i="13"/>
  <c r="N25" i="13" s="1"/>
  <c r="Q24" i="13"/>
  <c r="R24" i="13" s="1"/>
  <c r="M24" i="13"/>
  <c r="N24" i="13" s="1"/>
  <c r="Q23" i="13"/>
  <c r="R23" i="13" s="1"/>
  <c r="M23" i="13"/>
  <c r="N23" i="13" s="1"/>
  <c r="Q21" i="13"/>
  <c r="R21" i="13" s="1"/>
  <c r="M21" i="13"/>
  <c r="N21" i="13" s="1"/>
  <c r="Q20" i="13"/>
  <c r="R20" i="13" s="1"/>
  <c r="M20" i="13"/>
  <c r="N20" i="13" s="1"/>
  <c r="Q19" i="13"/>
  <c r="R19" i="13" s="1"/>
  <c r="M19" i="13"/>
  <c r="N19" i="13" s="1"/>
  <c r="Q18" i="13"/>
  <c r="R18" i="13" s="1"/>
  <c r="M18" i="13"/>
  <c r="N18" i="13" s="1"/>
  <c r="Q16" i="13"/>
  <c r="R16" i="13" s="1"/>
  <c r="M16" i="13"/>
  <c r="N16" i="13" s="1"/>
  <c r="Q13" i="13"/>
  <c r="R13" i="13" s="1"/>
  <c r="M13" i="13"/>
  <c r="N13" i="13" s="1"/>
  <c r="Q12" i="13"/>
  <c r="R12" i="13" s="1"/>
  <c r="M12" i="13"/>
  <c r="N12" i="13" s="1"/>
  <c r="Q84" i="13"/>
  <c r="R84" i="13" s="1"/>
  <c r="M84" i="13"/>
  <c r="N84" i="13" s="1"/>
  <c r="Q74" i="13"/>
  <c r="R74" i="13" s="1"/>
  <c r="M74" i="13"/>
  <c r="N74" i="13" s="1"/>
  <c r="Q72" i="13"/>
  <c r="R72" i="13" s="1"/>
  <c r="M72" i="13"/>
  <c r="N72" i="13" s="1"/>
  <c r="Q66" i="13"/>
  <c r="R66" i="13" s="1"/>
  <c r="M66" i="13"/>
  <c r="N66" i="13" s="1"/>
  <c r="Q64" i="13"/>
  <c r="R64" i="13" s="1"/>
  <c r="M64" i="13"/>
  <c r="N64" i="13" s="1"/>
  <c r="Q61" i="13"/>
  <c r="R61" i="13" s="1"/>
  <c r="M61" i="13"/>
  <c r="N61" i="13" s="1"/>
  <c r="Q59" i="13"/>
  <c r="R59" i="13" s="1"/>
  <c r="Q47" i="13"/>
  <c r="R47" i="13" s="1"/>
  <c r="M47" i="13"/>
  <c r="N47" i="13" s="1"/>
  <c r="Q49" i="13"/>
  <c r="R49" i="13" s="1"/>
  <c r="M49" i="13"/>
  <c r="N49" i="13" s="1"/>
  <c r="Q36" i="13"/>
  <c r="R36" i="13" s="1"/>
  <c r="M36" i="13"/>
  <c r="N36" i="13" s="1"/>
  <c r="Q33" i="13"/>
  <c r="R33" i="13" s="1"/>
  <c r="M33" i="13"/>
  <c r="N33" i="13" s="1"/>
  <c r="Q29" i="13"/>
  <c r="R29" i="13" s="1"/>
  <c r="M29" i="13"/>
  <c r="N29" i="13" s="1"/>
  <c r="Q26" i="13"/>
  <c r="R26" i="13" s="1"/>
  <c r="M26" i="13"/>
  <c r="N26" i="13" s="1"/>
  <c r="Q14" i="13"/>
  <c r="R14" i="13" s="1"/>
  <c r="M14" i="13"/>
  <c r="N14" i="13" s="1"/>
  <c r="Q8" i="13"/>
  <c r="R8" i="13" s="1"/>
  <c r="M8" i="13"/>
  <c r="N8" i="13" s="1"/>
  <c r="Q6" i="13"/>
  <c r="R6" i="13" s="1"/>
  <c r="M6" i="13"/>
  <c r="N6" i="13" s="1"/>
  <c r="Q4" i="13"/>
  <c r="R4" i="13" s="1"/>
  <c r="M4" i="13"/>
  <c r="N4" i="13" s="1"/>
  <c r="F22" i="9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619" i="1"/>
  <c r="I86" i="5"/>
  <c r="I82" i="5"/>
  <c r="I56" i="5"/>
  <c r="I38" i="5"/>
  <c r="I21" i="5"/>
  <c r="H48" i="4"/>
  <c r="I48" i="4"/>
  <c r="I39" i="4"/>
  <c r="I29" i="4"/>
  <c r="I21" i="4"/>
  <c r="I20" i="4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V192" i="1"/>
  <c r="V191" i="1"/>
  <c r="V190" i="1"/>
  <c r="V189" i="1"/>
  <c r="K189" i="1"/>
  <c r="K188" i="1"/>
  <c r="V187" i="1"/>
  <c r="K187" i="1"/>
  <c r="K186" i="1"/>
  <c r="K185" i="1"/>
  <c r="V184" i="1"/>
  <c r="K184" i="1"/>
  <c r="V183" i="1"/>
  <c r="K183" i="1"/>
  <c r="K182" i="1"/>
  <c r="K181" i="1"/>
  <c r="K180" i="1"/>
  <c r="K179" i="1"/>
  <c r="K178" i="1"/>
  <c r="K177" i="1"/>
  <c r="V176" i="1"/>
  <c r="K176" i="1"/>
  <c r="V175" i="1"/>
  <c r="K175" i="1"/>
  <c r="K174" i="1"/>
  <c r="K173" i="1"/>
  <c r="K172" i="1"/>
  <c r="K171" i="1"/>
  <c r="K170" i="1"/>
  <c r="K169" i="1"/>
  <c r="V168" i="1"/>
  <c r="K168" i="1"/>
  <c r="V167" i="1"/>
  <c r="K167" i="1"/>
  <c r="V166" i="1"/>
  <c r="K166" i="1"/>
  <c r="K165" i="1"/>
  <c r="K164" i="1"/>
  <c r="K163" i="1"/>
  <c r="K162" i="1"/>
  <c r="K161" i="1"/>
  <c r="K160" i="1"/>
  <c r="K159" i="1"/>
  <c r="K158" i="1"/>
  <c r="V157" i="1"/>
  <c r="K157" i="1"/>
  <c r="K156" i="1"/>
  <c r="V155" i="1"/>
  <c r="K155" i="1"/>
  <c r="K154" i="1"/>
  <c r="K153" i="1"/>
  <c r="K152" i="1"/>
  <c r="K151" i="1"/>
  <c r="K150" i="1"/>
  <c r="V149" i="1"/>
  <c r="K149" i="1"/>
  <c r="V148" i="1"/>
  <c r="V147" i="1"/>
  <c r="V146" i="1"/>
  <c r="K145" i="1"/>
  <c r="V144" i="1"/>
  <c r="K144" i="1"/>
  <c r="K143" i="1"/>
  <c r="K142" i="1"/>
  <c r="V141" i="1"/>
  <c r="K141" i="1"/>
  <c r="V140" i="1"/>
  <c r="K140" i="1"/>
  <c r="K139" i="1"/>
  <c r="V138" i="1"/>
  <c r="K138" i="1"/>
  <c r="V137" i="1"/>
  <c r="K137" i="1"/>
  <c r="K136" i="1"/>
  <c r="K135" i="1"/>
  <c r="K134" i="1"/>
  <c r="K133" i="1"/>
  <c r="V132" i="1"/>
  <c r="K132" i="1"/>
  <c r="K131" i="1"/>
  <c r="K130" i="1"/>
  <c r="K129" i="1"/>
  <c r="V128" i="1"/>
  <c r="K128" i="1"/>
  <c r="K127" i="1"/>
  <c r="V126" i="1"/>
  <c r="K126" i="1"/>
  <c r="V125" i="1"/>
  <c r="K125" i="1"/>
  <c r="K124" i="1"/>
  <c r="K123" i="1"/>
  <c r="K122" i="1"/>
  <c r="V121" i="1"/>
  <c r="K121" i="1"/>
  <c r="K120" i="1"/>
  <c r="V119" i="1"/>
  <c r="K119" i="1"/>
  <c r="K118" i="1"/>
  <c r="K117" i="1"/>
  <c r="K116" i="1"/>
  <c r="V115" i="1"/>
  <c r="K115" i="1"/>
  <c r="V114" i="1"/>
  <c r="K114" i="1"/>
  <c r="K113" i="1"/>
  <c r="K112" i="1"/>
  <c r="K111" i="1"/>
  <c r="V110" i="1"/>
  <c r="K110" i="1"/>
  <c r="V109" i="1"/>
  <c r="K109" i="1"/>
  <c r="K108" i="1"/>
  <c r="K107" i="1"/>
  <c r="K106" i="1"/>
  <c r="K105" i="1"/>
  <c r="V104" i="1"/>
  <c r="K104" i="1"/>
  <c r="V103" i="1"/>
  <c r="V102" i="1"/>
  <c r="V101" i="1"/>
  <c r="V100" i="1"/>
  <c r="K100" i="1"/>
  <c r="K99" i="1"/>
  <c r="K98" i="1"/>
  <c r="K97" i="1"/>
  <c r="K96" i="1"/>
  <c r="V95" i="1"/>
  <c r="K95" i="1"/>
  <c r="V94" i="1"/>
  <c r="K94" i="1"/>
  <c r="K93" i="1"/>
  <c r="V92" i="1"/>
  <c r="K92" i="1"/>
  <c r="K91" i="1"/>
  <c r="K90" i="1"/>
  <c r="K89" i="1"/>
  <c r="K88" i="1"/>
  <c r="V87" i="1"/>
  <c r="K87" i="1"/>
  <c r="K86" i="1"/>
  <c r="K85" i="1"/>
  <c r="K84" i="1"/>
  <c r="V83" i="1"/>
  <c r="K83" i="1"/>
  <c r="K82" i="1"/>
  <c r="V81" i="1"/>
  <c r="K81" i="1"/>
  <c r="V80" i="1"/>
  <c r="K80" i="1"/>
  <c r="K79" i="1"/>
  <c r="K78" i="1"/>
  <c r="K77" i="1"/>
  <c r="V76" i="1"/>
  <c r="K76" i="1"/>
  <c r="K75" i="1"/>
  <c r="V74" i="1"/>
  <c r="K74" i="1"/>
  <c r="K73" i="1"/>
  <c r="V72" i="1"/>
  <c r="K72" i="1"/>
  <c r="K71" i="1"/>
  <c r="K70" i="1"/>
  <c r="V69" i="1"/>
  <c r="K69" i="1"/>
  <c r="V68" i="1"/>
  <c r="K68" i="1"/>
  <c r="K67" i="1"/>
  <c r="K66" i="1"/>
  <c r="K65" i="1"/>
  <c r="V64" i="1"/>
  <c r="K64" i="1"/>
  <c r="K63" i="1"/>
  <c r="V62" i="1"/>
  <c r="K62" i="1"/>
  <c r="K61" i="1"/>
  <c r="K60" i="1"/>
  <c r="K59" i="1"/>
  <c r="V58" i="1"/>
  <c r="K58" i="1"/>
  <c r="V57" i="1"/>
  <c r="V56" i="1"/>
  <c r="V55" i="1"/>
  <c r="K54" i="1"/>
  <c r="V53" i="1"/>
  <c r="K53" i="1"/>
  <c r="K52" i="1"/>
  <c r="K51" i="1"/>
  <c r="K50" i="1"/>
  <c r="K49" i="1"/>
  <c r="V48" i="1"/>
  <c r="K48" i="1"/>
  <c r="K47" i="1"/>
  <c r="K46" i="1"/>
  <c r="K45" i="1"/>
  <c r="V44" i="1"/>
  <c r="K44" i="1"/>
  <c r="K43" i="1"/>
  <c r="V42" i="1"/>
  <c r="K42" i="1"/>
  <c r="V41" i="1"/>
  <c r="K41" i="1"/>
  <c r="K40" i="1"/>
  <c r="K39" i="1"/>
  <c r="K38" i="1"/>
  <c r="V37" i="1"/>
  <c r="K37" i="1"/>
  <c r="V36" i="1"/>
  <c r="K36" i="1"/>
  <c r="K35" i="1"/>
  <c r="K34" i="1"/>
  <c r="K33" i="1"/>
  <c r="V32" i="1"/>
  <c r="K32" i="1"/>
  <c r="K31" i="1"/>
  <c r="V30" i="1"/>
  <c r="K30" i="1"/>
  <c r="K29" i="1"/>
  <c r="K28" i="1"/>
  <c r="V27" i="1"/>
  <c r="K27" i="1"/>
  <c r="K26" i="1"/>
  <c r="V25" i="1"/>
  <c r="K25" i="1"/>
  <c r="K24" i="1"/>
  <c r="V23" i="1"/>
  <c r="K23" i="1"/>
  <c r="K22" i="1"/>
  <c r="K21" i="1"/>
  <c r="U20" i="1"/>
  <c r="T20" i="1"/>
  <c r="V20" i="1" s="1"/>
  <c r="K20" i="1"/>
  <c r="V19" i="1"/>
  <c r="K19" i="1"/>
  <c r="K18" i="1"/>
  <c r="K17" i="1"/>
  <c r="K16" i="1"/>
  <c r="K15" i="1"/>
  <c r="V14" i="1"/>
  <c r="K14" i="1"/>
  <c r="V302" i="26" l="1"/>
  <c r="T448" i="27"/>
  <c r="T1497" i="28"/>
  <c r="C229" i="10"/>
  <c r="O4" i="13"/>
  <c r="P4" i="13" s="1"/>
  <c r="S4" i="13" s="1"/>
  <c r="O29" i="13"/>
  <c r="P29" i="13" s="1"/>
  <c r="S29" i="13" s="1"/>
  <c r="O8" i="13"/>
  <c r="P8" i="13" s="1"/>
  <c r="S8" i="13" s="1"/>
  <c r="O64" i="13"/>
  <c r="P64" i="13" s="1"/>
  <c r="S64" i="13" s="1"/>
  <c r="S57" i="13"/>
  <c r="S23" i="13"/>
  <c r="O14" i="13"/>
  <c r="P14" i="13" s="1"/>
  <c r="S14" i="13" s="1"/>
  <c r="S89" i="13"/>
  <c r="O47" i="13"/>
  <c r="P47" i="13" s="1"/>
  <c r="S47" i="13" s="1"/>
  <c r="O6" i="13"/>
  <c r="P6" i="13" s="1"/>
  <c r="S6" i="13" s="1"/>
  <c r="O42" i="13"/>
  <c r="P42" i="13" s="1"/>
  <c r="S42" i="13" s="1"/>
  <c r="O33" i="13"/>
  <c r="P33" i="13" s="1"/>
  <c r="S33" i="13" s="1"/>
  <c r="S68" i="13"/>
  <c r="O59" i="13"/>
  <c r="P59" i="13" s="1"/>
  <c r="S59" i="13" s="1"/>
  <c r="O49" i="13"/>
  <c r="P49" i="13" s="1"/>
  <c r="S49" i="13" s="1"/>
  <c r="O77" i="13"/>
  <c r="P77" i="13" s="1"/>
  <c r="S77" i="13" s="1"/>
  <c r="O38" i="13"/>
  <c r="P38" i="13" s="1"/>
  <c r="S38" i="13" s="1"/>
  <c r="S54" i="13"/>
  <c r="S53" i="13"/>
  <c r="T53" i="13" s="1"/>
  <c r="V53" i="13" s="1"/>
  <c r="S83" i="13"/>
  <c r="O66" i="13"/>
  <c r="P66" i="13" s="1"/>
  <c r="S66" i="13" s="1"/>
  <c r="O61" i="13"/>
  <c r="P61" i="13" s="1"/>
  <c r="S61" i="13" s="1"/>
  <c r="S21" i="13"/>
  <c r="S18" i="13"/>
  <c r="O84" i="13"/>
  <c r="P84" i="13" s="1"/>
  <c r="S84" i="13" s="1"/>
  <c r="S55" i="13"/>
  <c r="O26" i="13"/>
  <c r="P26" i="13" s="1"/>
  <c r="S26" i="13" s="1"/>
  <c r="S31" i="13"/>
  <c r="S24" i="13"/>
  <c r="S16" i="13"/>
  <c r="S69" i="13"/>
  <c r="S87" i="13"/>
  <c r="S88" i="13"/>
  <c r="S19" i="13"/>
  <c r="O72" i="13"/>
  <c r="P72" i="13" s="1"/>
  <c r="S72" i="13" s="1"/>
  <c r="S41" i="13"/>
  <c r="O36" i="13"/>
  <c r="P36" i="13" s="1"/>
  <c r="S36" i="13" s="1"/>
  <c r="S12" i="13"/>
  <c r="O90" i="13"/>
  <c r="P90" i="13" s="1"/>
  <c r="S90" i="13" s="1"/>
  <c r="O80" i="13"/>
  <c r="P80" i="13" s="1"/>
  <c r="S80" i="13" s="1"/>
  <c r="O74" i="13"/>
  <c r="P74" i="13" s="1"/>
  <c r="S74" i="13" s="1"/>
  <c r="S13" i="13"/>
  <c r="S20" i="13"/>
  <c r="S25" i="13"/>
  <c r="S46" i="13"/>
  <c r="S58" i="13"/>
  <c r="T58" i="13" s="1"/>
  <c r="V58" i="13" s="1"/>
  <c r="S71" i="13"/>
  <c r="T72" i="13" l="1"/>
  <c r="V72" i="13" s="1"/>
  <c r="T66" i="13"/>
  <c r="V66" i="13" s="1"/>
  <c r="T24" i="13"/>
  <c r="V24" i="13" s="1"/>
  <c r="T31" i="13"/>
  <c r="V31" i="13" s="1"/>
  <c r="T13" i="13"/>
  <c r="V13" i="13" s="1"/>
  <c r="T19" i="13"/>
  <c r="V19" i="13" s="1"/>
  <c r="T80" i="13"/>
  <c r="V80" i="13" s="1"/>
  <c r="T38" i="13"/>
  <c r="V38" i="13" s="1"/>
  <c r="T47" i="13"/>
  <c r="V47" i="13" s="1"/>
  <c r="V46" i="13"/>
  <c r="V36" i="13"/>
  <c r="V57" i="13"/>
  <c r="V87" i="13"/>
  <c r="V23" i="13"/>
  <c r="V18" i="13"/>
  <c r="V4" i="13"/>
  <c r="V52" i="13"/>
  <c r="V29" i="13"/>
  <c r="V71" i="13"/>
  <c r="V12" i="13"/>
  <c r="V64" i="13"/>
  <c r="V77" i="13"/>
  <c r="V6" i="13" l="1"/>
  <c r="D98" i="13"/>
  <c r="F98" i="13" l="1"/>
  <c r="V95" i="13"/>
  <c r="V96" i="13"/>
  <c r="V97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</authors>
  <commentList>
    <comment ref="I518" authorId="0" shapeId="0" xr:uid="{2D960929-237B-41F0-9CDC-ACFFDC36B51A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hit bottom</t>
        </r>
      </text>
    </comment>
    <comment ref="H2270" authorId="0" shapeId="0" xr:uid="{3E364BDE-4051-47C4-A017-01942FF062F8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reran. Values the same. Possible outlier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  <author>Sara Horvet</author>
    <author>Jennifer L Antosca</author>
  </authors>
  <commentList>
    <comment ref="T190" authorId="0" shapeId="0" xr:uid="{00000000-0006-0000-0900-000001000000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this seems very high given there is no pheo and surface chla is low
</t>
        </r>
      </text>
    </comment>
    <comment ref="W20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Sara Horvet:</t>
        </r>
        <r>
          <rPr>
            <sz val="9"/>
            <color indexed="81"/>
            <rFont val="Tahoma"/>
            <family val="2"/>
          </rPr>
          <t xml:space="preserve">
possible outlier</t>
        </r>
      </text>
    </comment>
    <comment ref="N344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hit bottom?? [pigments and TP are very high.</t>
        </r>
      </text>
    </comment>
    <comment ref="N35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hit bottom?</t>
        </r>
      </text>
    </comment>
    <comment ref="J39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upside down profile???
</t>
        </r>
      </text>
    </comment>
    <comment ref="C398" authorId="2" shapeId="0" xr:uid="{00000000-0006-0000-0900-000006000000}">
      <text>
        <r>
          <rPr>
            <b/>
            <sz val="9"/>
            <color indexed="81"/>
            <rFont val="Tahoma"/>
            <family val="2"/>
          </rPr>
          <t>Jennifer L Antosca:</t>
        </r>
        <r>
          <rPr>
            <sz val="9"/>
            <color indexed="81"/>
            <rFont val="Tahoma"/>
            <family val="2"/>
          </rPr>
          <t xml:space="preserve">
THIS IS HOW THE DATA SHEET HAD IT…Cp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</authors>
  <commentList>
    <comment ref="K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doubtful</t>
        </r>
      </text>
    </comment>
    <comment ref="G4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no depth data??</t>
        </r>
      </text>
    </comment>
    <comment ref="B122" authorId="0" shapeId="0" xr:uid="{00000000-0006-0000-0400-000003000000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2 Flax Ponds in Dennis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bet one is just misnamed.</t>
        </r>
      </text>
    </comment>
    <comment ref="L123" authorId="0" shapeId="0" xr:uid="{00000000-0006-0000-0400-000004000000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no data from this pond?</t>
        </r>
      </text>
    </comment>
    <comment ref="N15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hit bottom</t>
        </r>
      </text>
    </comment>
    <comment ref="N16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hit bottom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</authors>
  <commentList>
    <comment ref="B15" authorId="0" shapeId="0" xr:uid="{00000000-0006-0000-0500-000001000000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2 Flax Ponds in Dennis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bet one is just misnamed.</t>
        </r>
      </text>
    </comment>
    <comment ref="D18" authorId="0" shapeId="0" xr:uid="{00000000-0006-0000-0500-000002000000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no depth data??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</authors>
  <commentList>
    <comment ref="K19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hit bottom</t>
        </r>
      </text>
    </comment>
    <comment ref="K68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hit bottom</t>
        </r>
      </text>
    </comment>
    <comment ref="C10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2 Flax Ponds in Dennis
bet one is just misnamed.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</authors>
  <commentList>
    <comment ref="I238" authorId="0" shapeId="0" xr:uid="{1267C26F-506D-43AE-93A2-6800AE9599C1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hit bottom</t>
        </r>
      </text>
    </comment>
    <comment ref="H1583" authorId="0" shapeId="0" xr:uid="{11E03D74-3D4A-4300-B865-58CA8E9F4DBF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reran. Values the same. Possible outlier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  <author>Brian L. Howes</author>
  </authors>
  <commentList>
    <comment ref="P233" authorId="0" shapeId="0" xr:uid="{0A0D6D69-CC06-3547-907A-6AED3CC42B4F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hit bottom</t>
        </r>
      </text>
    </comment>
    <comment ref="K1587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reran. Values the same. Possible outlier</t>
        </r>
      </text>
    </comment>
    <comment ref="N1624" authorId="1" shapeId="0" xr:uid="{FD2332F3-AF14-AD44-8E07-5A0622B3F659}">
      <text>
        <r>
          <rPr>
            <b/>
            <sz val="9"/>
            <color rgb="FF000000"/>
            <rFont val="Tahoma"/>
            <family val="2"/>
          </rPr>
          <t>Brian L. Howes: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use with care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</authors>
  <commentList>
    <comment ref="I217" authorId="0" shapeId="0" xr:uid="{CF82C6E3-AC91-FF44-8F44-128E3EF30D95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hit bottom</t>
        </r>
      </text>
    </comment>
    <comment ref="H1282" authorId="0" shapeId="0" xr:uid="{0E580538-BF6B-8542-9F99-8BA8961F41E9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reran. Values the same. Possible outlier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  <author>tc={513458DC-3876-4EBC-9DE4-20D59238044A}</author>
  </authors>
  <commentList>
    <comment ref="E131" authorId="0" shapeId="0" xr:uid="{00000000-0006-0000-0800-000001000000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has to be some info on depth even if it states surface, mid or btm, also is this a stream??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JB: no data sheets for CV sites but they are collected in small ponds/golf course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JB: no data sheets but samples are from sm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JB: the CV sites do not have data sheets, they are small ponds/golf course sites
</t>
        </r>
      </text>
    </comment>
    <comment ref="H676" authorId="1" shapeId="0" xr:uid="{513458DC-3876-4EBC-9DE4-20D59238044A}">
      <text>
        <t>[Threaded comment]
Your version of Excel allows you to read this threaded comment; however, any edits to it will get removed if the file is opened in a newer version of Excel. Learn more: https://go.microsoft.com/fwlink/?linkid=870924
Comment:
    Potential outlier. Hit bottom?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  <author>Sara Horvet</author>
  </authors>
  <commentList>
    <comment ref="N42" authorId="0" shapeId="0" xr:uid="{ACB8545C-9FE8-4367-A2F9-776B02740D03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 checked DO profile data. Seems like DO meter was jumping around a bit
</t>
        </r>
      </text>
    </comment>
    <comment ref="M419" authorId="0" shapeId="0" xr:uid="{20D58DC1-CC0F-4F56-8BEB-6E8D76241E9F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has to be some info on depth even if it states surface, mid or btm, also is this a stream??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JB: no data sheets for CV sites but they are collected in small ponds/golf course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JB: no data sheets but samples are from sm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JB: the CV sites do not have data sheets, they are small ponds/golf course sites
</t>
        </r>
      </text>
    </comment>
    <comment ref="O520" authorId="0" shapeId="0" xr:uid="{4940A17E-20EA-40F9-9821-4CCA4C08C77E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check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JB: confirmed with data sheet</t>
        </r>
      </text>
    </comment>
    <comment ref="C579" authorId="1" shapeId="0" xr:uid="{DA4FE226-4F75-4283-B8A8-5E4075FF6A44}">
      <text>
        <r>
          <rPr>
            <b/>
            <sz val="9"/>
            <color rgb="FF000000"/>
            <rFont val="Tahoma"/>
            <family val="2"/>
          </rPr>
          <t>Sara Horvet: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Just data collection date, no samples</t>
        </r>
      </text>
    </comment>
    <comment ref="R742" authorId="0" shapeId="0" xr:uid="{FEA49945-39AC-4AE9-B2DB-1881848053C8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due to anoxic build up of PO4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  <author>Sara Horvet</author>
  </authors>
  <commentList>
    <comment ref="N42" authorId="0" shapeId="0" xr:uid="{00000000-0006-0000-0700-000001000000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 checked DO profile data. Seems like DO meter was jumping around a bit
</t>
        </r>
      </text>
    </comment>
    <comment ref="M419" authorId="0" shapeId="0" xr:uid="{00000000-0006-0000-0700-000002000000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has to be some info on depth even if it states surface, mid or btm, also is this a stream??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JB: no data sheets for CV sites but they are collected in small ponds/golf course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JB: no data sheets but samples are from sm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JB: the CV sites do not have data sheets, they are small ponds/golf course sites
</t>
        </r>
      </text>
    </comment>
    <comment ref="O520" authorId="0" shapeId="0" xr:uid="{00000000-0006-0000-0700-000003000000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check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JB: confirmed with data sheet</t>
        </r>
      </text>
    </comment>
    <comment ref="C579" authorId="1" shapeId="0" xr:uid="{00000000-0006-0000-0700-000004000000}">
      <text>
        <r>
          <rPr>
            <b/>
            <sz val="9"/>
            <color rgb="FF000000"/>
            <rFont val="Tahoma"/>
            <family val="2"/>
          </rPr>
          <t>Sara Horvet: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Just data collection date, no samples</t>
        </r>
      </text>
    </comment>
    <comment ref="R742" authorId="0" shapeId="0" xr:uid="{00000000-0006-0000-0700-000005000000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due to anoxic build up of PO4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  <author>Jennifer L Antosca</author>
    <author>tc={B0870E3F-7604-4B97-B630-8081EC4248C6}</author>
  </authors>
  <commentList>
    <comment ref="K8" authorId="0" shapeId="0" xr:uid="{0C48B6C3-BC5B-4129-8389-9A77B0C3B20D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doubtful</t>
        </r>
      </text>
    </comment>
    <comment ref="P37" authorId="0" shapeId="0" xr:uid="{4EFE688F-95BF-4517-8E17-FDF5E0A270B7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can you rerun? Just TP</t>
        </r>
      </text>
    </comment>
    <comment ref="P454" authorId="1" shapeId="0" xr:uid="{6B62E10D-057B-4317-B92E-D95AED2E18B3}">
      <text>
        <r>
          <rPr>
            <b/>
            <sz val="9"/>
            <color indexed="81"/>
            <rFont val="Tahoma"/>
            <family val="2"/>
          </rPr>
          <t>Jennifer L Antosca:</t>
        </r>
        <r>
          <rPr>
            <sz val="9"/>
            <color indexed="81"/>
            <rFont val="Tahoma"/>
            <family val="2"/>
          </rPr>
          <t xml:space="preserve">
CYANOBACTERIA BLOOM
</t>
        </r>
      </text>
    </comment>
    <comment ref="P455" authorId="1" shapeId="0" xr:uid="{5879DC8B-3D0D-457A-B1BE-CD41AE2F6330}">
      <text>
        <r>
          <rPr>
            <b/>
            <sz val="9"/>
            <color indexed="81"/>
            <rFont val="Tahoma"/>
            <family val="2"/>
          </rPr>
          <t>Jennifer L Antosca:</t>
        </r>
        <r>
          <rPr>
            <sz val="9"/>
            <color indexed="81"/>
            <rFont val="Tahoma"/>
            <family val="2"/>
          </rPr>
          <t xml:space="preserve">
CYANOBACTERIA BLOOM
</t>
        </r>
      </text>
    </comment>
    <comment ref="P456" authorId="1" shapeId="0" xr:uid="{9F5FF94E-5D46-4BB5-920E-BAA521167207}">
      <text>
        <r>
          <rPr>
            <b/>
            <sz val="9"/>
            <color indexed="81"/>
            <rFont val="Tahoma"/>
            <family val="2"/>
          </rPr>
          <t>Jennifer L Antosca:</t>
        </r>
        <r>
          <rPr>
            <sz val="9"/>
            <color indexed="81"/>
            <rFont val="Tahoma"/>
            <family val="2"/>
          </rPr>
          <t xml:space="preserve">
CYANOBACTERIA BLOOM
</t>
        </r>
      </text>
    </comment>
    <comment ref="AG457" authorId="0" shapeId="0" xr:uid="{15DDD13E-FD0A-4A76-8B95-E7CBAFCE9061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check</t>
        </r>
      </text>
    </comment>
    <comment ref="S599" authorId="2" shapeId="0" xr:uid="{B0870E3F-7604-4B97-B630-8081EC4248C6}">
      <text>
        <t>[Threaded comment]
Your version of Excel allows you to read this threaded comment; however, any edits to it will get removed if the file is opened in a newer version of Excel. Learn more: https://go.microsoft.com/fwlink/?linkid=870924
Comment:
    Potential outlier? Hit bottom?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BLH</author>
    <author>Jennifer L Antosca</author>
    <author>tc={4556AB7C-E561-4AB6-BDE7-5EE2290A6682}</author>
  </authors>
  <commentList>
    <comment ref="K8" authorId="0" shapeId="0" xr:uid="{00000000-0006-0000-0200-000001000000}">
      <text>
        <r>
          <rPr>
            <b/>
            <sz val="9"/>
            <color rgb="FF000000"/>
            <rFont val="Tahoma"/>
            <family val="2"/>
          </rPr>
          <t>BLH: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doubtful</t>
        </r>
      </text>
    </comment>
    <comment ref="P37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can you rerun? Just TP</t>
        </r>
      </text>
    </comment>
    <comment ref="P454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Jennifer L Antosca:</t>
        </r>
        <r>
          <rPr>
            <sz val="9"/>
            <color indexed="81"/>
            <rFont val="Tahoma"/>
            <family val="2"/>
          </rPr>
          <t xml:space="preserve">
CYANOBACTERIA BLOOM
</t>
        </r>
      </text>
    </comment>
    <comment ref="P455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Jennifer L Antosca:</t>
        </r>
        <r>
          <rPr>
            <sz val="9"/>
            <color indexed="81"/>
            <rFont val="Tahoma"/>
            <family val="2"/>
          </rPr>
          <t xml:space="preserve">
CYANOBACTERIA BLOOM
</t>
        </r>
      </text>
    </comment>
    <comment ref="P456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Jennifer L Antosca:</t>
        </r>
        <r>
          <rPr>
            <sz val="9"/>
            <color indexed="81"/>
            <rFont val="Tahoma"/>
            <family val="2"/>
          </rPr>
          <t xml:space="preserve">
CYANOBACTERIA BLOOM
</t>
        </r>
      </text>
    </comment>
    <comment ref="AG457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BLH:</t>
        </r>
        <r>
          <rPr>
            <sz val="9"/>
            <color indexed="81"/>
            <rFont val="Tahoma"/>
            <family val="2"/>
          </rPr>
          <t xml:space="preserve">
check</t>
        </r>
      </text>
    </comment>
    <comment ref="S599" authorId="2" shapeId="0" xr:uid="{4556AB7C-E561-4AB6-BDE7-5EE2290A6682}">
      <text>
        <t>[Threaded comment]
Your version of Excel allows you to read this threaded comment; however, any edits to it will get removed if the file is opened in a newer version of Excel. Learn more: https://go.microsoft.com/fwlink/?linkid=870924
Comment:
    Potential outlier? Hit bottom?</t>
      </text>
    </comment>
  </commentList>
</comments>
</file>

<file path=xl/sharedStrings.xml><?xml version="1.0" encoding="utf-8"?>
<sst xmlns="http://schemas.openxmlformats.org/spreadsheetml/2006/main" count="160523" uniqueCount="2676">
  <si>
    <t>Summary of Pond Grades, 2023</t>
  </si>
  <si>
    <t>TOTALS:</t>
  </si>
  <si>
    <t>Ponds with Cyanobacteria grades:</t>
  </si>
  <si>
    <t>No. of Acceptable:</t>
  </si>
  <si>
    <t>No. of Unacceptable:</t>
  </si>
  <si>
    <t>Total:</t>
  </si>
  <si>
    <t>Ponds with Carlson Trophic Index grades:</t>
  </si>
  <si>
    <t>Ponds with either Cyanobacteria and/or CTI grades:</t>
  </si>
  <si>
    <t>from "2023 All Ponds"</t>
  </si>
  <si>
    <t>Based on 'Cyano Status 2022' data</t>
  </si>
  <si>
    <t>Based on water quality data from 2018 on, if at least 3 years of data were available for Secchi disk depth, TP, and chlorophyll.</t>
  </si>
  <si>
    <t>Ponds with both CTI and Cyanobacteria grades:</t>
  </si>
  <si>
    <t>Both CTI and Cyano were Acceptable:</t>
  </si>
  <si>
    <t>Either CTI or Cyano were Unacceptable:</t>
  </si>
  <si>
    <t>Where CTI and Cyano grades differed, the final Unacceptable grade was due to Cyano being Unacceptable:</t>
  </si>
  <si>
    <t>Where CTI and Cyano grades differed, the final Unacceptable grade was due to CTI being Unacceptable:</t>
  </si>
  <si>
    <t>Both CTI and Cyano grades were Unacceptable:</t>
  </si>
  <si>
    <t xml:space="preserve">State of the Waters: Cape Cod, 2023 </t>
  </si>
  <si>
    <t>2023 Pond Status based on Carlson Trophic Index status and Cyanobacteria status</t>
  </si>
  <si>
    <t>CCC_GIS_ID21_TRANSFER</t>
  </si>
  <si>
    <t>Town</t>
  </si>
  <si>
    <t>Pond_Name</t>
  </si>
  <si>
    <t>Highest Cyanobacteria Map Status 2022 data</t>
  </si>
  <si>
    <t>2023 Cyanobacteria Status</t>
  </si>
  <si>
    <r>
      <t>Carlson_Trophic _Index_TSI_AVG_</t>
    </r>
    <r>
      <rPr>
        <sz val="12"/>
        <color theme="1"/>
        <rFont val="Calibri (Body)"/>
      </rPr>
      <t>2023</t>
    </r>
  </si>
  <si>
    <t>Years_Covered</t>
  </si>
  <si>
    <t>2023 Carlson Trophic Index Status</t>
  </si>
  <si>
    <t>2023 Final Grade, Cyanobacteria and CTI</t>
  </si>
  <si>
    <t>Ponds w/both CTI and Cyano grades</t>
  </si>
  <si>
    <t>Ponds where both CTI and Cyano grades were Acceptable</t>
  </si>
  <si>
    <t>Both CTI and Cyano grades were Unacceptable</t>
  </si>
  <si>
    <t>Either CTI or Cyano grades were Unacceptable</t>
  </si>
  <si>
    <t>Where CTI and Cyano grades differed, the final Unacceptable grade was due to Cyano being Unacceptable</t>
  </si>
  <si>
    <t>Where CTI and Cyano differed, final Unacceptable grade was due to CTI being Unacceptable</t>
  </si>
  <si>
    <t>Barnstable (BA)</t>
  </si>
  <si>
    <t>Aunt Betty's</t>
  </si>
  <si>
    <t>2018-2020</t>
  </si>
  <si>
    <t>Acceptable: requires ongoing protection</t>
  </si>
  <si>
    <t>BA-617</t>
  </si>
  <si>
    <t>Bearses Pond</t>
  </si>
  <si>
    <t>Use restriction recommended</t>
  </si>
  <si>
    <t>Unacceptable: requires immediate restoration</t>
  </si>
  <si>
    <t>2018-2022</t>
  </si>
  <si>
    <t>BA-802</t>
  </si>
  <si>
    <t>Bog</t>
  </si>
  <si>
    <t>2018-2021</t>
  </si>
  <si>
    <t>BA-878</t>
  </si>
  <si>
    <t>Crystal Pond</t>
  </si>
  <si>
    <t>Potential for concern</t>
  </si>
  <si>
    <t>2018-2019, 2021-2022</t>
  </si>
  <si>
    <t>Dunns</t>
  </si>
  <si>
    <t>2018-2019,2021-2022</t>
  </si>
  <si>
    <t>BA-815</t>
  </si>
  <si>
    <t>Eagle Pond</t>
  </si>
  <si>
    <t>BA-748</t>
  </si>
  <si>
    <t>Fawcett's Pond</t>
  </si>
  <si>
    <t>BA-510</t>
  </si>
  <si>
    <t>Garrett's Pond</t>
  </si>
  <si>
    <t>BA-606</t>
  </si>
  <si>
    <t>Gooseberry Pond</t>
  </si>
  <si>
    <t>BA-668</t>
  </si>
  <si>
    <t>Hamblin Pond</t>
  </si>
  <si>
    <t>2019-2022</t>
  </si>
  <si>
    <t>BA-565</t>
  </si>
  <si>
    <t>Hathaway Pond</t>
  </si>
  <si>
    <t>BA-511</t>
  </si>
  <si>
    <t>Hinkley Pond</t>
  </si>
  <si>
    <t>2019-2021</t>
  </si>
  <si>
    <t>BA-807</t>
  </si>
  <si>
    <t>Joshua's Pond</t>
  </si>
  <si>
    <t>Acceptable</t>
  </si>
  <si>
    <t>BA-795</t>
  </si>
  <si>
    <t>Lake Elizabeth</t>
  </si>
  <si>
    <t>Lake Wequaquet</t>
  </si>
  <si>
    <t>BA-881</t>
  </si>
  <si>
    <t>Lewis Pond</t>
  </si>
  <si>
    <t>BA-737</t>
  </si>
  <si>
    <t>Long Pond Centerville</t>
  </si>
  <si>
    <t>BA-675</t>
  </si>
  <si>
    <t>Long Pond Marstons Mills</t>
  </si>
  <si>
    <t>BA-759</t>
  </si>
  <si>
    <t>Lovells Pond</t>
  </si>
  <si>
    <t>Lumbert Mill</t>
  </si>
  <si>
    <t>2018-2020,2022</t>
  </si>
  <si>
    <t>Mary Dunn</t>
  </si>
  <si>
    <t>BA-797</t>
  </si>
  <si>
    <t>Micah's Pond</t>
  </si>
  <si>
    <t>BA-640</t>
  </si>
  <si>
    <t>Middle Pond</t>
  </si>
  <si>
    <t>BA-746</t>
  </si>
  <si>
    <t>Mill</t>
  </si>
  <si>
    <t>BA-694</t>
  </si>
  <si>
    <t>Muddy/Crocker Pond</t>
  </si>
  <si>
    <t>BA-584</t>
  </si>
  <si>
    <t>Mystic Pond</t>
  </si>
  <si>
    <t>BA-874</t>
  </si>
  <si>
    <t>Neck Pond</t>
  </si>
  <si>
    <t>BA-395</t>
  </si>
  <si>
    <t>Night Heron Pond</t>
  </si>
  <si>
    <t>BA-523</t>
  </si>
  <si>
    <t>No Bottom Pond</t>
  </si>
  <si>
    <t>BA-816</t>
  </si>
  <si>
    <t>North Pond</t>
  </si>
  <si>
    <t>BA-875</t>
  </si>
  <si>
    <t>Parker's Pond</t>
  </si>
  <si>
    <t>BA-731</t>
  </si>
  <si>
    <t>Pattys</t>
  </si>
  <si>
    <t>Red Lily Pond</t>
  </si>
  <si>
    <t>BA-691</t>
  </si>
  <si>
    <t>Round Pond</t>
  </si>
  <si>
    <t>BA-806</t>
  </si>
  <si>
    <t>Schoolhouse Pond (BA)</t>
  </si>
  <si>
    <t>BA-626</t>
  </si>
  <si>
    <t>Shallow Pond</t>
  </si>
  <si>
    <t>BA-664</t>
  </si>
  <si>
    <t>Shubael Pond</t>
  </si>
  <si>
    <t>BA-789</t>
  </si>
  <si>
    <t>Simmons</t>
  </si>
  <si>
    <t>BA-564</t>
  </si>
  <si>
    <t>Stoney</t>
  </si>
  <si>
    <t>Bourne (BO)</t>
  </si>
  <si>
    <t>Picture Lake</t>
  </si>
  <si>
    <t>Queen Sewell Pond</t>
  </si>
  <si>
    <t>Brewster (BR)</t>
  </si>
  <si>
    <t>Bakers Pond</t>
  </si>
  <si>
    <t>Insufficient</t>
  </si>
  <si>
    <t>2018, 2020</t>
  </si>
  <si>
    <t>Blueberry Pond</t>
  </si>
  <si>
    <t>Bound Brook Pond</t>
  </si>
  <si>
    <t>BR-1028</t>
  </si>
  <si>
    <t>Cliff Pond</t>
  </si>
  <si>
    <t>BR-179</t>
  </si>
  <si>
    <t>Cobbs Pond</t>
  </si>
  <si>
    <t>BR-357</t>
  </si>
  <si>
    <t>Elbow Pond</t>
  </si>
  <si>
    <t>BR-245</t>
  </si>
  <si>
    <t>Lower Mill Pond</t>
  </si>
  <si>
    <t>BR-279</t>
  </si>
  <si>
    <t>Long Pond</t>
  </si>
  <si>
    <t>Grassy Pond</t>
  </si>
  <si>
    <t>Greenland Pond</t>
  </si>
  <si>
    <t>Owl Pond</t>
  </si>
  <si>
    <t>Pine Pond</t>
  </si>
  <si>
    <t>BR-205</t>
  </si>
  <si>
    <t>Schoolhouse Pond (BR)</t>
  </si>
  <si>
    <t>HA-306</t>
  </si>
  <si>
    <t>Seymour Pond</t>
  </si>
  <si>
    <t>BR-240</t>
  </si>
  <si>
    <t>Sheep Pond</t>
  </si>
  <si>
    <t>Slough Pond</t>
  </si>
  <si>
    <t>BR-314</t>
  </si>
  <si>
    <t>Smalls Pond</t>
  </si>
  <si>
    <t>BR-272</t>
  </si>
  <si>
    <t>Upper Mill Pond</t>
  </si>
  <si>
    <t>BR-313</t>
  </si>
  <si>
    <t>Walkers Pond</t>
  </si>
  <si>
    <t>Smith Pond</t>
  </si>
  <si>
    <t>BR-177</t>
  </si>
  <si>
    <t>Myricks Pond</t>
  </si>
  <si>
    <t>BR-248</t>
  </si>
  <si>
    <t>Griffiths Pond</t>
  </si>
  <si>
    <t>BR-192</t>
  </si>
  <si>
    <t>Little Cliff Pond</t>
  </si>
  <si>
    <t>CH-458</t>
  </si>
  <si>
    <t>Chatham (CH)</t>
  </si>
  <si>
    <t>Goose Pond</t>
  </si>
  <si>
    <t>CH-428</t>
  </si>
  <si>
    <t>Lovers Lake</t>
  </si>
  <si>
    <t>CH-463</t>
  </si>
  <si>
    <t>Schoolhouse Pond (CH)</t>
  </si>
  <si>
    <t>CH-396</t>
  </si>
  <si>
    <t>Stillwater Pond</t>
  </si>
  <si>
    <t>CH-516</t>
  </si>
  <si>
    <t>White Pond</t>
  </si>
  <si>
    <t>Bucks Creek</t>
  </si>
  <si>
    <t>DE-236</t>
  </si>
  <si>
    <t>Dennis (DE)</t>
  </si>
  <si>
    <t>Scargo Lake</t>
  </si>
  <si>
    <t>DE-355</t>
  </si>
  <si>
    <t>Flax Pond</t>
  </si>
  <si>
    <t>Swan Pond</t>
  </si>
  <si>
    <t>Fresh Pond</t>
  </si>
  <si>
    <t>HA-414</t>
  </si>
  <si>
    <t>Whites</t>
  </si>
  <si>
    <t>DE-347</t>
  </si>
  <si>
    <t>Clay</t>
  </si>
  <si>
    <t>Eastham (EA)</t>
  </si>
  <si>
    <t>Bridge Pond</t>
  </si>
  <si>
    <t>Depot Pond</t>
  </si>
  <si>
    <t>Great Pond</t>
  </si>
  <si>
    <t>Herring Pond</t>
  </si>
  <si>
    <t>Jemima Pond</t>
  </si>
  <si>
    <t>Minister's Pond</t>
  </si>
  <si>
    <t>Muddy Pond</t>
  </si>
  <si>
    <t>Little Depot Pond</t>
  </si>
  <si>
    <t>Moll</t>
  </si>
  <si>
    <t>Schoolhouse</t>
  </si>
  <si>
    <t>Falmouth (FA)</t>
  </si>
  <si>
    <t>Ashumet Pond</t>
  </si>
  <si>
    <t>Bourne Pond</t>
  </si>
  <si>
    <t>FA-761</t>
  </si>
  <si>
    <t>Cedar Lake</t>
  </si>
  <si>
    <t>Coonamessett Pond</t>
  </si>
  <si>
    <t>FA-884</t>
  </si>
  <si>
    <t>Crooked Pond</t>
  </si>
  <si>
    <t>FA-857</t>
  </si>
  <si>
    <t>Deep Pond</t>
  </si>
  <si>
    <t>FA-937</t>
  </si>
  <si>
    <t>Grews Pond</t>
  </si>
  <si>
    <t>FA-938</t>
  </si>
  <si>
    <t>Mares Pond</t>
  </si>
  <si>
    <t>FA-918</t>
  </si>
  <si>
    <t>Jenkins Pond</t>
  </si>
  <si>
    <t>FA-1005</t>
  </si>
  <si>
    <t>Oyster Pond</t>
  </si>
  <si>
    <t>FA-933</t>
  </si>
  <si>
    <t>FA-995</t>
  </si>
  <si>
    <t>Nyes Pond</t>
  </si>
  <si>
    <t>Mill Pond (FA)</t>
  </si>
  <si>
    <t>Siders Pond</t>
  </si>
  <si>
    <t>Flume Pond</t>
  </si>
  <si>
    <t>Deer Pond</t>
  </si>
  <si>
    <t>HA-376</t>
  </si>
  <si>
    <t>Harwich (HA)</t>
  </si>
  <si>
    <t>Aunt Edies Pond</t>
  </si>
  <si>
    <t>HA-420</t>
  </si>
  <si>
    <t>Bucks Pond</t>
  </si>
  <si>
    <t>HA-353</t>
  </si>
  <si>
    <t>Hinkley's Pond</t>
  </si>
  <si>
    <t>HA-416</t>
  </si>
  <si>
    <t>Joseph's Pond</t>
  </si>
  <si>
    <t>Sand Pond</t>
  </si>
  <si>
    <t>Skinequit Pond</t>
  </si>
  <si>
    <t>HA-530</t>
  </si>
  <si>
    <t>West Reservoir</t>
  </si>
  <si>
    <t>HA-525</t>
  </si>
  <si>
    <t>Sand Lake</t>
  </si>
  <si>
    <t>HA-579</t>
  </si>
  <si>
    <t>Harwich</t>
  </si>
  <si>
    <t>Grass</t>
  </si>
  <si>
    <t>2018-2019</t>
  </si>
  <si>
    <t>HA-386</t>
  </si>
  <si>
    <t>Robbins</t>
  </si>
  <si>
    <t>2018, 2021</t>
  </si>
  <si>
    <t>Mashpee (MA)</t>
  </si>
  <si>
    <t>Fells Pond</t>
  </si>
  <si>
    <t>MA-818</t>
  </si>
  <si>
    <t>John's Pond</t>
  </si>
  <si>
    <t>MA-634</t>
  </si>
  <si>
    <t>Mashpee Pond</t>
  </si>
  <si>
    <t>MA-718</t>
  </si>
  <si>
    <t>Santuit Pond</t>
  </si>
  <si>
    <t>Wakeby Pond</t>
  </si>
  <si>
    <t>Orleans (OR)</t>
  </si>
  <si>
    <t>Crystal Lake</t>
  </si>
  <si>
    <t>Cedar Pond</t>
  </si>
  <si>
    <t>OR-136</t>
  </si>
  <si>
    <t>Boland Pond</t>
  </si>
  <si>
    <t>OR-113</t>
  </si>
  <si>
    <t>Ice House Pond</t>
  </si>
  <si>
    <t>2019, 2020</t>
  </si>
  <si>
    <t>OR-176</t>
  </si>
  <si>
    <t>Pilgrim Lake</t>
  </si>
  <si>
    <t>OR-142</t>
  </si>
  <si>
    <t>Uncle Harvey's Pond</t>
  </si>
  <si>
    <t>OR-167</t>
  </si>
  <si>
    <t>Bakers</t>
  </si>
  <si>
    <t>2018, 2020, 2021</t>
  </si>
  <si>
    <t>OR-262</t>
  </si>
  <si>
    <t>Deep</t>
  </si>
  <si>
    <t>OR-174</t>
  </si>
  <si>
    <t>Gould</t>
  </si>
  <si>
    <t>OR-256</t>
  </si>
  <si>
    <t>Meadow Bog</t>
  </si>
  <si>
    <t>OR-249</t>
  </si>
  <si>
    <t>Sarah's Pond</t>
  </si>
  <si>
    <t>OR-253</t>
  </si>
  <si>
    <t>Shoal</t>
  </si>
  <si>
    <t>OR-247</t>
  </si>
  <si>
    <t>Twinings</t>
  </si>
  <si>
    <t>OR-228</t>
  </si>
  <si>
    <t>Uncle Israel's</t>
  </si>
  <si>
    <t>OR-264</t>
  </si>
  <si>
    <t>Uncle Seth's</t>
  </si>
  <si>
    <t>Provincetown (PR)</t>
  </si>
  <si>
    <t>Clapps Pond</t>
  </si>
  <si>
    <t>Shankpainter Pond</t>
  </si>
  <si>
    <t>Sandwich (SA)</t>
  </si>
  <si>
    <t>Lawrence Pond</t>
  </si>
  <si>
    <t>SA-210</t>
  </si>
  <si>
    <t>Lower Shawme Pond</t>
  </si>
  <si>
    <t>Peters Pond</t>
  </si>
  <si>
    <t>Snake Pond</t>
  </si>
  <si>
    <t>Spectacle Pond</t>
  </si>
  <si>
    <t>Upper Shawme Pond</t>
  </si>
  <si>
    <t>Triangle Pond</t>
  </si>
  <si>
    <t>Truro (TR)</t>
  </si>
  <si>
    <t>Village Pond</t>
  </si>
  <si>
    <t>Snow Pond</t>
  </si>
  <si>
    <t>Ryder Pond</t>
  </si>
  <si>
    <t>WE-76</t>
  </si>
  <si>
    <t>Wellfleet (WE)</t>
  </si>
  <si>
    <t>Duck Pond</t>
  </si>
  <si>
    <t>WE-71</t>
  </si>
  <si>
    <t>Dyer Pond</t>
  </si>
  <si>
    <t>WE-67</t>
  </si>
  <si>
    <t>WE-59</t>
  </si>
  <si>
    <t>Gull Pond</t>
  </si>
  <si>
    <t>WE-57</t>
  </si>
  <si>
    <t>Higgins Pond</t>
  </si>
  <si>
    <t>WE-65</t>
  </si>
  <si>
    <t>Williams Pond</t>
  </si>
  <si>
    <t>YA-653</t>
  </si>
  <si>
    <t>Yarmouth (YA)</t>
  </si>
  <si>
    <t>Plash's Pond</t>
  </si>
  <si>
    <t>YA-711</t>
  </si>
  <si>
    <t>Big Sandy Pond</t>
  </si>
  <si>
    <t>YA-472</t>
  </si>
  <si>
    <t>Dennis Pond</t>
  </si>
  <si>
    <t>YA-493</t>
  </si>
  <si>
    <t>Elisha's Pond</t>
  </si>
  <si>
    <t>YA-659</t>
  </si>
  <si>
    <t>YA-492</t>
  </si>
  <si>
    <t>Greenough Pond</t>
  </si>
  <si>
    <t>YA-692</t>
  </si>
  <si>
    <t>Horse Pond</t>
  </si>
  <si>
    <t>YA-700</t>
  </si>
  <si>
    <t>Little Sandy Pond</t>
  </si>
  <si>
    <t>YA-657</t>
  </si>
  <si>
    <t>Long Pond (YA)</t>
  </si>
  <si>
    <t>Tom Mathews Pond</t>
  </si>
  <si>
    <t>Totals:</t>
  </si>
  <si>
    <t>Cyanobacteria grades:</t>
  </si>
  <si>
    <t>Carlson Trophic Index grades:</t>
  </si>
  <si>
    <t>Combined Cyanobacteria and CTI grades:</t>
  </si>
  <si>
    <t>State of the Waters: Cape Cod, 2024</t>
  </si>
  <si>
    <t>2024 Pond Status based on Carlson Trophic Index status and Cyanobacteria status</t>
  </si>
  <si>
    <t>Highest Cyanobacteria Map Status 2023 data</t>
  </si>
  <si>
    <t>2024 Cyanobacteria Status</t>
  </si>
  <si>
    <r>
      <rPr>
        <sz val="12"/>
        <color rgb="FF000000"/>
        <rFont val="Calibri"/>
        <family val="2"/>
        <scheme val="minor"/>
      </rPr>
      <t>Carlson_Trophic _Index_TSI_AVG_</t>
    </r>
    <r>
      <rPr>
        <sz val="12"/>
        <color rgb="FF000000"/>
        <rFont val="Calibri"/>
        <family val="2"/>
      </rPr>
      <t>2024</t>
    </r>
  </si>
  <si>
    <t>2024 Carlson Trophic Index Status</t>
  </si>
  <si>
    <t>2024 Final Grade, Cyanobacteria and CTI</t>
  </si>
  <si>
    <t>Potential for Concern</t>
  </si>
  <si>
    <t>Red Brook Pond</t>
  </si>
  <si>
    <t>Barclays Pond</t>
  </si>
  <si>
    <t>Coles Pond</t>
  </si>
  <si>
    <t>2019, 2021-2023</t>
  </si>
  <si>
    <t>Shivericks Pond</t>
  </si>
  <si>
    <t>Wing Pond</t>
  </si>
  <si>
    <t>Hawksnest Pond</t>
  </si>
  <si>
    <t>Cornelius Pond</t>
  </si>
  <si>
    <t>Black Pond</t>
  </si>
  <si>
    <t>Oliver Pond</t>
  </si>
  <si>
    <t>Moody Pond</t>
  </si>
  <si>
    <t>Pimlico Pond</t>
  </si>
  <si>
    <t>Summary of Pond Grades, 2022</t>
  </si>
  <si>
    <t>State of the Waters: Cape Cod, 2022</t>
  </si>
  <si>
    <t>Rev.11/22/22</t>
  </si>
  <si>
    <t>Pond Status based on Carlson Trophic Index status and Cyanobacteria status</t>
  </si>
  <si>
    <t>New ponds this year are in red</t>
  </si>
  <si>
    <t>CCC_GIS_ID21</t>
  </si>
  <si>
    <t>Town_Data_Source21</t>
  </si>
  <si>
    <t>Pond_name</t>
  </si>
  <si>
    <t>Highest Cyano Map Status in 2021</t>
  </si>
  <si>
    <t>Cyano_Status_2021 data</t>
  </si>
  <si>
    <t>Carlson Trophic Index TSI_AVG_2022 score</t>
  </si>
  <si>
    <t>CTI Status, 2022</t>
  </si>
  <si>
    <t>Final Status, 2022</t>
  </si>
  <si>
    <t>Barnstable</t>
  </si>
  <si>
    <t>2017-2020</t>
  </si>
  <si>
    <t>Acceptable; Ongoing Protection is Required</t>
  </si>
  <si>
    <t>Acceptable; ongoing protection required</t>
  </si>
  <si>
    <t>Bearse</t>
  </si>
  <si>
    <t>Low</t>
  </si>
  <si>
    <t>2017-2021</t>
  </si>
  <si>
    <t>Unacceptable; Immediate Restoration is Required</t>
  </si>
  <si>
    <t>Unacceptable; immediate restoration required</t>
  </si>
  <si>
    <t>Crocker Pond (formerly Muddy Pond)</t>
  </si>
  <si>
    <t>High</t>
  </si>
  <si>
    <t>2017-2019, 2021</t>
  </si>
  <si>
    <t>2018-2019,2021</t>
  </si>
  <si>
    <t>Eagle</t>
  </si>
  <si>
    <t>Fawcett</t>
  </si>
  <si>
    <t>Garrett</t>
  </si>
  <si>
    <t>Gooseberry</t>
  </si>
  <si>
    <t>Hamblin</t>
  </si>
  <si>
    <t>2017, 2019-2021</t>
  </si>
  <si>
    <t>Hathaway</t>
  </si>
  <si>
    <t>Hinkley</t>
  </si>
  <si>
    <t>Joshua</t>
  </si>
  <si>
    <t>Lewis (Cotuit)</t>
  </si>
  <si>
    <t>Little Parker</t>
  </si>
  <si>
    <t>Lovells</t>
  </si>
  <si>
    <t>Micah</t>
  </si>
  <si>
    <t xml:space="preserve">Middle </t>
  </si>
  <si>
    <t>Mystic</t>
  </si>
  <si>
    <t>Neck</t>
  </si>
  <si>
    <t>Moderate</t>
  </si>
  <si>
    <t>No Bottom</t>
  </si>
  <si>
    <t>North</t>
  </si>
  <si>
    <t>Parker Pond</t>
  </si>
  <si>
    <t>Round</t>
  </si>
  <si>
    <t>Shallow</t>
  </si>
  <si>
    <t>Shubael</t>
  </si>
  <si>
    <t>BA-605</t>
  </si>
  <si>
    <t>Wequaquet</t>
  </si>
  <si>
    <t>Bourne</t>
  </si>
  <si>
    <t>Brewster</t>
  </si>
  <si>
    <t>Bakers Pond (same as one in OR)</t>
  </si>
  <si>
    <t>2017-2018, 2020</t>
  </si>
  <si>
    <t>Cobbs</t>
  </si>
  <si>
    <t>Elbow</t>
  </si>
  <si>
    <t>Lower Mill</t>
  </si>
  <si>
    <t>Chatham</t>
  </si>
  <si>
    <t>Dennis</t>
  </si>
  <si>
    <t>EA-96</t>
  </si>
  <si>
    <t>Eastham</t>
  </si>
  <si>
    <t>Falmouth</t>
  </si>
  <si>
    <t>2017-2019</t>
  </si>
  <si>
    <t>Hinckley's Pond</t>
  </si>
  <si>
    <t>2017, 2018, 2021</t>
  </si>
  <si>
    <t>HA-629</t>
  </si>
  <si>
    <t>MA-808</t>
  </si>
  <si>
    <t>Mashpee</t>
  </si>
  <si>
    <t>Ashumet (included in Falmouth, above)</t>
  </si>
  <si>
    <t>Mashpee Pond (Note: used to be Mashpee-Wakeby Pond, now separated out)</t>
  </si>
  <si>
    <t>2018, 2019, 2021</t>
  </si>
  <si>
    <t>Orleans</t>
  </si>
  <si>
    <t>See BR above</t>
  </si>
  <si>
    <t>Boland</t>
  </si>
  <si>
    <t>2017, 2019, 2020</t>
  </si>
  <si>
    <t>Provincetown</t>
  </si>
  <si>
    <t>Sandwich</t>
  </si>
  <si>
    <t>Truro</t>
  </si>
  <si>
    <t>Wellfleet</t>
  </si>
  <si>
    <t>Yarmouth</t>
  </si>
  <si>
    <t>For SOTW 2023 Analysis</t>
  </si>
  <si>
    <t xml:space="preserve">Pond Status based on 2022 Cyanobacteria </t>
  </si>
  <si>
    <t>Highest Cyanobacteria Map Status in 2022</t>
  </si>
  <si>
    <t>2022 Cyanobacteria Status based on revised grading system</t>
  </si>
  <si>
    <t>No</t>
  </si>
  <si>
    <t>No_Unacceptable</t>
  </si>
  <si>
    <t>No_Acceptable</t>
  </si>
  <si>
    <t>QA</t>
  </si>
  <si>
    <t>Comments</t>
  </si>
  <si>
    <t>Count, Highest Cyano Map Status</t>
  </si>
  <si>
    <t>Count, 2022 Status Revised</t>
  </si>
  <si>
    <t>Count, Acceptable</t>
  </si>
  <si>
    <t>Count, Non-Acceptable</t>
  </si>
  <si>
    <t>y</t>
  </si>
  <si>
    <t>2 sites w same map status</t>
  </si>
  <si>
    <t>1 stn with Potential for Concern, 2nd stn with Acceptable</t>
  </si>
  <si>
    <t>4 stns, 2 Potential for Concern, 2 Acceptable</t>
  </si>
  <si>
    <t>2 stns same-use restriction recommended</t>
  </si>
  <si>
    <t>3 stns same - use restriction recommended</t>
  </si>
  <si>
    <t>2 stns same - potential for concern</t>
  </si>
  <si>
    <t>3 stns same - potential for concern</t>
  </si>
  <si>
    <t>2 stns, South and North - both same map status</t>
  </si>
  <si>
    <t>2 sites, same grade</t>
  </si>
  <si>
    <t>Acceptable: ongoing protection required</t>
  </si>
  <si>
    <t>OK</t>
  </si>
  <si>
    <t>Total number:</t>
  </si>
  <si>
    <t>Totals, recount (10/06, AM)</t>
  </si>
  <si>
    <t>Cyanobacteria Status of Ponds Based on 2021 Cyanobacteria Monitoring by APCC</t>
  </si>
  <si>
    <t>Cyanobacteria data and status from APCC</t>
  </si>
  <si>
    <t>Cyano status based on revised grading</t>
  </si>
  <si>
    <t>Totals are valid (AM, 10/06)</t>
  </si>
  <si>
    <t>Carlson Trophic State Index (TSI) equations</t>
  </si>
  <si>
    <t>Apply to water quality data</t>
  </si>
  <si>
    <t>Conversions</t>
  </si>
  <si>
    <t>Used in SOTW (from Carlson)</t>
  </si>
  <si>
    <t>NALMS</t>
  </si>
  <si>
    <t>Molecular weight of P is 30.973762 g/Mole or 30.973762 ug/uM</t>
  </si>
  <si>
    <t>To convert uM/L of TP to ug/L of TP, multiply uM/L by 30.973762</t>
  </si>
  <si>
    <t>TSI_Secchi_M</t>
  </si>
  <si>
    <t>SD, m</t>
  </si>
  <si>
    <t>TSI</t>
  </si>
  <si>
    <t>Example:</t>
  </si>
  <si>
    <t>1 uM/L of TP x 30.973 ug/uM</t>
  </si>
  <si>
    <t>equals</t>
  </si>
  <si>
    <t>TSI_TP_ug/L</t>
  </si>
  <si>
    <t>TP, ug/L</t>
  </si>
  <si>
    <t>30.973 ug/L</t>
  </si>
  <si>
    <t>TSI_Chla_ug/L</t>
  </si>
  <si>
    <t>Chla, ug/L</t>
  </si>
  <si>
    <t>Average TSI:</t>
  </si>
  <si>
    <t>Continue to use the equations above</t>
  </si>
  <si>
    <t>Original Data, from "All Ponds - Capewide 2023"</t>
  </si>
  <si>
    <t>Accurate QA'ed Data, from "Cyano status 2022"</t>
  </si>
  <si>
    <t>Discrepancy Analysis</t>
  </si>
  <si>
    <t>Final Status, 2023</t>
  </si>
  <si>
    <t>Highest Cyano Map Status in 2022</t>
  </si>
  <si>
    <t>Cyano_Status_2022 data</t>
  </si>
  <si>
    <t>Concat_Pond_GISID</t>
  </si>
  <si>
    <t>Town_Pond_2022CyanoStatus_wrong_113_init</t>
  </si>
  <si>
    <t>Town_Pond_2022CyanoStatus_Actual_119_init</t>
  </si>
  <si>
    <t>wrong_113_discrepancy</t>
  </si>
  <si>
    <t>actual_119_discrepancy</t>
  </si>
  <si>
    <t xml:space="preserve">Barnstable  Red Lily Pond  </t>
  </si>
  <si>
    <t>Brewster (BR)  Bakers Pond  Acceptable; ongoing protection required</t>
  </si>
  <si>
    <t>Barnstable  Round  Acceptable; ongoing protection required</t>
  </si>
  <si>
    <t>Brewster (BR)  Blueberry Pond  Acceptable; ongoing protection required</t>
  </si>
  <si>
    <t>Barnstable  Schoolhouse  Acceptable; ongoing protection required</t>
  </si>
  <si>
    <t xml:space="preserve">Brewster (BR)  Bound Brook Pond  </t>
  </si>
  <si>
    <t>Barnstable  Shallow  Acceptable; ongoing protection required</t>
  </si>
  <si>
    <t>Brewster (BR)  Cliff Pond  Unacceptable; immediate restoration required</t>
  </si>
  <si>
    <t>Barnstable  Shubael  Acceptable; ongoing protection required</t>
  </si>
  <si>
    <t>Brewster (BR)  Cobbs Pond  Acceptable; ongoing protection required</t>
  </si>
  <si>
    <t xml:space="preserve">Barnstable  Simmons  </t>
  </si>
  <si>
    <t>Brewster (BR)  Elbow Pond  Acceptable; ongoing protection required</t>
  </si>
  <si>
    <t xml:space="preserve">Barnstable  Stoney  </t>
  </si>
  <si>
    <t>Brewster (BR)  Lower Mill Pond  Unacceptable; immediate restoration required</t>
  </si>
  <si>
    <t>Barnstable  Wequaquet  Acceptable; ongoing protection required</t>
  </si>
  <si>
    <t>Brewster (BR)  Long Pond  Acceptable; ongoing protection required</t>
  </si>
  <si>
    <t>Bourne  Queen Sewell Pond  Acceptable; ongoing protection required</t>
  </si>
  <si>
    <t>Brewster (BR)  Owl Pond  Acceptable; ongoing protection required</t>
  </si>
  <si>
    <t>2017,2019-2022</t>
  </si>
  <si>
    <t>Brewster  Bakers Pond (same as one in OR)  Acceptable; ongoing protection required</t>
  </si>
  <si>
    <t>Brewster (BR)  Schoolhouse Pond (BR)  Unacceptable; immediate restoration required</t>
  </si>
  <si>
    <t>Brewster  Blueberry Pond  Acceptable; ongoing protection required</t>
  </si>
  <si>
    <t>Brewster (BR)  Seymour Pond  Acceptable; ongoing protection required</t>
  </si>
  <si>
    <t>2017,2019-2021</t>
  </si>
  <si>
    <t>Brewster  Greenland Pond  Acceptable; ongoing protection required</t>
  </si>
  <si>
    <t>Brewster (BR)  Slough Pond  Acceptable; ongoing protection required</t>
  </si>
  <si>
    <t>Brewster  Pine Pond  Acceptable; ongoing protection required</t>
  </si>
  <si>
    <t>Brewster (BR)  Upper Mill Pond  Acceptable; ongoing protection required</t>
  </si>
  <si>
    <t xml:space="preserve">Brewster  Smith Pond  </t>
  </si>
  <si>
    <t xml:space="preserve">Brewster (BR)  Smith Pond  </t>
  </si>
  <si>
    <t>Brewster  Cliff Pond  Unacceptable; immediate restoration required</t>
  </si>
  <si>
    <t>Brewster (BR)  Myricks Pond  Acceptable; ongoing protection required</t>
  </si>
  <si>
    <t>Brewster  Elbow  Acceptable; ongoing protection required</t>
  </si>
  <si>
    <t xml:space="preserve">Brewster (BR)  Little Cliff Pond  </t>
  </si>
  <si>
    <t xml:space="preserve">Brewster  Little Cliff Pond  </t>
  </si>
  <si>
    <t>Chatham (CH)  Goose Pond  Unacceptable; immediate restoration required</t>
  </si>
  <si>
    <t>Brewster  Lower Mill  Unacceptable; immediate restoration required</t>
  </si>
  <si>
    <t>Chatham (CH)  Schoolhouse Pond (CH)  Acceptable; ongoing protection required</t>
  </si>
  <si>
    <t>Brewster  Schoolhouse Pond (BR)  Unacceptable; immediate restoration required</t>
  </si>
  <si>
    <t>Chatham (CH)  White Pond  Acceptable; ongoing protection required</t>
  </si>
  <si>
    <t>Brewster  Seymour Pond  Acceptable; ongoing protection required</t>
  </si>
  <si>
    <t xml:space="preserve">Chatham (CH)  Bucks Creek  </t>
  </si>
  <si>
    <t>Brewster  Upper Mill Pond  Acceptable; ongoing protection required</t>
  </si>
  <si>
    <t>Dennis (DE)  Flax Pond  Acceptable; ongoing protection required</t>
  </si>
  <si>
    <t>Brewster  Walkers Pond  Unacceptable; immediate restoration required</t>
  </si>
  <si>
    <t>Dennis (DE)  Swan Pond  Acceptable; ongoing protection required</t>
  </si>
  <si>
    <t xml:space="preserve">    </t>
  </si>
  <si>
    <t xml:space="preserve">Dennis (DE)  Fresh Pond  </t>
  </si>
  <si>
    <t>Chatham  Schoolhouse Pond (CH)  Acceptable; ongoing protection required</t>
  </si>
  <si>
    <t>Eastham (EA)  Depot Pond  Acceptable; ongoing protection required</t>
  </si>
  <si>
    <t>Chatham  Stillwater Pond  Unacceptable; immediate restoration required</t>
  </si>
  <si>
    <t>Eastham (EA)  Great Pond  Acceptable; ongoing protection required</t>
  </si>
  <si>
    <t>Chatham  White Pond  Acceptable; ongoing protection required</t>
  </si>
  <si>
    <t>Eastham (EA)  Herring Pond  Acceptable; ongoing protection required</t>
  </si>
  <si>
    <t xml:space="preserve">Dennis  Clay  </t>
  </si>
  <si>
    <t>Eastham (EA)  Minister's Pond  Acceptable; ongoing protection required</t>
  </si>
  <si>
    <t>Dennis  Flax Pond  Acceptable; ongoing protection required</t>
  </si>
  <si>
    <t>Eastham (EA)  Muddy Pond  Acceptable; ongoing protection required</t>
  </si>
  <si>
    <t xml:space="preserve">Dennis  Whites  </t>
  </si>
  <si>
    <t>Falmouth (FA)  Ashumet Pond  Acceptable; ongoing protection required</t>
  </si>
  <si>
    <t>Dennis  Swan Pond  Acceptable; ongoing protection required</t>
  </si>
  <si>
    <t>Falmouth (FA)  Bourne Pond  Acceptable; ongoing protection required</t>
  </si>
  <si>
    <t xml:space="preserve">Dennis  Fresh Pond  </t>
  </si>
  <si>
    <t>Falmouth (FA)  Cedar Lake  Acceptable; ongoing protection required</t>
  </si>
  <si>
    <t>Eastham  Depot Pond  Acceptable; ongoing protection required</t>
  </si>
  <si>
    <t>Falmouth (FA)  Crooked Pond  Acceptable; ongoing protection required</t>
  </si>
  <si>
    <t>Eastham  Bridge Pond  Acceptable; ongoing protection required</t>
  </si>
  <si>
    <t>Falmouth (FA)  Deep Pond  Acceptable; ongoing protection required</t>
  </si>
  <si>
    <t>Eastham  Great Pond  Acceptable; ongoing protection required</t>
  </si>
  <si>
    <t>Falmouth (FA)  Flax Pond  Unacceptable; immediate restoration required</t>
  </si>
  <si>
    <t>Eastham  Herring Pond  Acceptable; ongoing protection required</t>
  </si>
  <si>
    <t>Falmouth (FA)  Grews Pond  Acceptable; ongoing protection required</t>
  </si>
  <si>
    <t>Eastham  Jemima Pond  Acceptable; ongoing protection required</t>
  </si>
  <si>
    <t>Falmouth (FA)  Mares Pond  Unacceptable; immediate restoration required</t>
  </si>
  <si>
    <t>Eastham  Minister's Pond  Acceptable; ongoing protection required</t>
  </si>
  <si>
    <t>Falmouth (FA)  Jenkins Pond  Acceptable; ongoing protection required</t>
  </si>
  <si>
    <t>Eastham  Muddy Pond  Acceptable; ongoing protection required</t>
  </si>
  <si>
    <t>Falmouth (FA)  Oyster Pond  Acceptable; ongoing protection required</t>
  </si>
  <si>
    <t xml:space="preserve">Eastham  Little Depot Pond  </t>
  </si>
  <si>
    <t>Falmouth (FA)  Fresh Pond  Acceptable; ongoing protection required</t>
  </si>
  <si>
    <t xml:space="preserve">Eastham  Moll  </t>
  </si>
  <si>
    <t>Falmouth (FA)  Nyes Pond  Acceptable; ongoing protection required</t>
  </si>
  <si>
    <t xml:space="preserve">Eastham  Schoolhouse  </t>
  </si>
  <si>
    <t>Falmouth (FA)  Round Pond  Acceptable; ongoing protection required</t>
  </si>
  <si>
    <t>Falmouth  Ashumet Pond  Acceptable; ongoing protection required</t>
  </si>
  <si>
    <t>Falmouth (FA)  Siders Pond  Acceptable; ongoing protection required</t>
  </si>
  <si>
    <t>Falmouth  Coonamessett Pond  Acceptable; ongoing protection required</t>
  </si>
  <si>
    <t>Falmouth (FA)  Flume Pond  Unacceptable; immediate restoration required</t>
  </si>
  <si>
    <t>Falmouth  Grews Pond  Acceptable; ongoing protection required</t>
  </si>
  <si>
    <t xml:space="preserve">Falmouth (FA)  Deer Pond  </t>
  </si>
  <si>
    <t xml:space="preserve">Falmouth  Mill Pond (FA)  </t>
  </si>
  <si>
    <t>Harwich (HA)  Aunt Edies Pond  Acceptable; ongoing protection required</t>
  </si>
  <si>
    <t>Falmouth  Siders Pond  Acceptable; ongoing protection required</t>
  </si>
  <si>
    <t>Harwich (HA)  Bucks Pond  Acceptable; ongoing protection required</t>
  </si>
  <si>
    <t>Falmouth  Deer Pond  Acceptable; ongoing protection required</t>
  </si>
  <si>
    <t>Harwich (HA)  Hinkley's Pond  Acceptable; ongoing protection required</t>
  </si>
  <si>
    <t>Falmouth  Cedar Lake  Acceptable; ongoing protection required</t>
  </si>
  <si>
    <t>Harwich (HA)  Joseph's Pond  Acceptable; ongoing protection required</t>
  </si>
  <si>
    <t>Falmouth  Crooked Pond  Acceptable; ongoing protection required</t>
  </si>
  <si>
    <t>Harwich (HA)  Walkers Pond  Acceptable; ongoing protection required</t>
  </si>
  <si>
    <t>Falmouth  Deep Pond  Acceptable; ongoing protection required</t>
  </si>
  <si>
    <t xml:space="preserve">Harwich (HA)  Long Pond  </t>
  </si>
  <si>
    <t>Falmouth  Flax Pond  Unacceptable; immediate restoration required</t>
  </si>
  <si>
    <t xml:space="preserve">Harwich (HA)  Sand Pond  </t>
  </si>
  <si>
    <t>Falmouth  Fresh Pond  Acceptable; ongoing protection required</t>
  </si>
  <si>
    <t>Harwich (HA)  Skinequit Pond  Acceptable; ongoing protection required</t>
  </si>
  <si>
    <t>Falmouth  Jenkins Pond  Acceptable; ongoing protection required</t>
  </si>
  <si>
    <t>Harwich (HA)  West Reservoir  Unacceptable; immediate restoration required</t>
  </si>
  <si>
    <t>Falmouth  Mares Pond  Unacceptable; immediate restoration required</t>
  </si>
  <si>
    <t xml:space="preserve">Harwich (HA)  Sand Lake  </t>
  </si>
  <si>
    <t>Falmouth  Oyster Pond  Acceptable; ongoing protection required</t>
  </si>
  <si>
    <t xml:space="preserve">Mashpee (MA)  Fells Pond  </t>
  </si>
  <si>
    <t>Harwich  Aunt Edies Pond  Acceptable; ongoing protection required</t>
  </si>
  <si>
    <t>Mashpee (MA)  Mashpee Pond  Unacceptable; immediate restoration required</t>
  </si>
  <si>
    <t>Harwich  Bucks Pond  Acceptable; ongoing protection required</t>
  </si>
  <si>
    <t>Mashpee (MA)  Santuit Pond  Unacceptable; immediate restoration required</t>
  </si>
  <si>
    <t xml:space="preserve">Harwich  Grass  </t>
  </si>
  <si>
    <t>Mashpee (MA)  Wakeby Pond  Unacceptable; immediate restoration required</t>
  </si>
  <si>
    <t>Harwich  Joseph's Pond  Acceptable; ongoing protection required</t>
  </si>
  <si>
    <t>Orleans (OR)  Crystal Lake  Acceptable; ongoing protection required</t>
  </si>
  <si>
    <t xml:space="preserve">Harwich  Robbins  </t>
  </si>
  <si>
    <t>Orleans (OR)  Cedar Pond  Acceptable; ongoing protection required</t>
  </si>
  <si>
    <t xml:space="preserve">Harwich  Sand Lake  </t>
  </si>
  <si>
    <t>Orleans (OR)  Boland Pond  Acceptable; ongoing protection required</t>
  </si>
  <si>
    <t>Harwich  Skinequit Pond  Acceptable; ongoing protection required</t>
  </si>
  <si>
    <t>Orleans (OR)  Ice House Pond  Acceptable; ongoing protection required</t>
  </si>
  <si>
    <t>Harwich  West Reservoir  Unacceptable; immediate restoration required</t>
  </si>
  <si>
    <t>Orleans (OR)  Pilgrim Lake  Acceptable; ongoing protection required</t>
  </si>
  <si>
    <t xml:space="preserve">Harwich  Long Pond  </t>
  </si>
  <si>
    <t>Orleans (OR)  Uncle Harvey's Pond  Acceptable; ongoing protection required</t>
  </si>
  <si>
    <t xml:space="preserve">Mashpee  Ashumet (included in Falmouth, above)  </t>
  </si>
  <si>
    <t>Provincetown (PR)  Clapps Pond  Acceptable; ongoing protection required</t>
  </si>
  <si>
    <t>Mashpee  John's Pond  Acceptable: ongoing protection required</t>
  </si>
  <si>
    <t xml:space="preserve">Provincetown (PR)  Shankpainter Pond  </t>
  </si>
  <si>
    <t>Mashpee  Santuit Pond  Unacceptable; immediate restoration required</t>
  </si>
  <si>
    <t>Sandwich (SA)  Lawrence Pond  Acceptable; ongoing protection required</t>
  </si>
  <si>
    <t xml:space="preserve">Mashpee  Fells Pond  </t>
  </si>
  <si>
    <t>Sandwich (SA)  Lower Shawme Pond  Acceptable; ongoing protection required</t>
  </si>
  <si>
    <t>Mashpee  Wakeby Pond  Unacceptable; immediate restoration required</t>
  </si>
  <si>
    <t>Sandwich (SA)  Peters Pond  Acceptable; ongoing protection required</t>
  </si>
  <si>
    <t xml:space="preserve">Orleans  Bakers  </t>
  </si>
  <si>
    <t>Sandwich (SA)  Spectacle Pond  Acceptable; ongoing protection required</t>
  </si>
  <si>
    <t>Orleans  Boland  Acceptable; ongoing protection required</t>
  </si>
  <si>
    <t xml:space="preserve">Sandwich (SA)  Upper Shawme Pond  </t>
  </si>
  <si>
    <t xml:space="preserve">Orleans  Deep  </t>
  </si>
  <si>
    <t xml:space="preserve">Sandwich (SA)  Triangle Pond  </t>
  </si>
  <si>
    <t>Orleans  Ice House Pond  Acceptable; ongoing protection required</t>
  </si>
  <si>
    <t>Truro (TR)  Village Pond  Acceptable; ongoing protection required</t>
  </si>
  <si>
    <t xml:space="preserve">Orleans  Meadow Bog  </t>
  </si>
  <si>
    <t>Truro (TR)  Snow Pond  Unacceptable; immediate restoration required</t>
  </si>
  <si>
    <t>Orleans  Pilgrim Lake  Acceptable; ongoing protection required</t>
  </si>
  <si>
    <t>Truro (TR)  Ryder Pond  Unacceptable; immediate restoration required</t>
  </si>
  <si>
    <t xml:space="preserve">Orleans  Shoal  </t>
  </si>
  <si>
    <t>Wellfleet (WE)  Duck Pond  Unacceptable; immediate restoration required</t>
  </si>
  <si>
    <t xml:space="preserve">Orleans  Twinings  </t>
  </si>
  <si>
    <t>Wellfleet (WE)  Dyer Pond  Acceptable; ongoing protection required</t>
  </si>
  <si>
    <t>Orleans  Uncle Harvey's Pond  Acceptable; ongoing protection required</t>
  </si>
  <si>
    <t>Wellfleet (WE)  Great Pond  Acceptable; ongoing protection required</t>
  </si>
  <si>
    <t xml:space="preserve">Orleans  Uncle Israel's  </t>
  </si>
  <si>
    <t>Wellfleet (WE)  Gull Pond  Acceptable; ongoing protection required</t>
  </si>
  <si>
    <t xml:space="preserve">Orleans  Uncle Seth's  </t>
  </si>
  <si>
    <t>Wellfleet (WE)  Herring Pond  Acceptable; ongoing protection required</t>
  </si>
  <si>
    <t>Orleans  Crystal Lake  Acceptable; ongoing protection required</t>
  </si>
  <si>
    <t>Wellfleet (WE)  Higgins Pond  Acceptable; ongoing protection required</t>
  </si>
  <si>
    <t>Provincetown  Clapps Pond  Acceptable; ongoing protection required</t>
  </si>
  <si>
    <t xml:space="preserve">Wellfleet (WE)  Williams Pond  </t>
  </si>
  <si>
    <t>Sandwich  Lower Shawme Pond  Acceptable; ongoing protection required</t>
  </si>
  <si>
    <t>Yarmouth (YA)  Dennis Pond  Acceptable; ongoing protection required</t>
  </si>
  <si>
    <t>Sandwich  Lawrence Pond  Acceptable; ongoing protection required</t>
  </si>
  <si>
    <t xml:space="preserve">Yarmouth (YA)  Elisha's Pond  </t>
  </si>
  <si>
    <t>Sandwich  Peters Pond  Acceptable; ongoing protection required</t>
  </si>
  <si>
    <t>Yarmouth (YA)  Flax Pond  Acceptable; ongoing protection required</t>
  </si>
  <si>
    <t>Sandwich  Snake Pond  Acceptable; ongoing protection required</t>
  </si>
  <si>
    <t>Yarmouth (YA)  Greenough Pond  Acceptable; ongoing protection required</t>
  </si>
  <si>
    <t>Sandwich  Spectacle Pond  Acceptable; ongoing protection required</t>
  </si>
  <si>
    <t xml:space="preserve">Yarmouth (YA)  Horse Pond  </t>
  </si>
  <si>
    <t xml:space="preserve">Sandwich  Upper Shawme Pond  </t>
  </si>
  <si>
    <t>Yarmouth (YA)  Little Sandy Pond  Acceptable; ongoing protection required</t>
  </si>
  <si>
    <t xml:space="preserve">Sandwich  Triangle Pond  </t>
  </si>
  <si>
    <t>Yarmouth (YA)  Long Pond (YA)  Acceptable; ongoing protection required</t>
  </si>
  <si>
    <t>Truro  Village Pond  Acceptable; ongoing protection required</t>
  </si>
  <si>
    <t xml:space="preserve">Yarmouth (YA)  Plash's Pond  </t>
  </si>
  <si>
    <t>Truro  Ryder Pond  Unacceptable; immediate restoration required</t>
  </si>
  <si>
    <t>Wellfleet  Duck Pond  Unacceptable; immediate restoration required</t>
  </si>
  <si>
    <t>Wellfleet  Dyer Pond  Acceptable; ongoing protection required</t>
  </si>
  <si>
    <t>Wellfleet  Great Pond  Acceptable; ongoing protection required</t>
  </si>
  <si>
    <t>Wellfleet  Gull Pond  Acceptable; ongoing protection required</t>
  </si>
  <si>
    <t>Wellfleet  Higgins Pond  Acceptable; ongoing protection required</t>
  </si>
  <si>
    <t>Wellfleet  Long Pond  Acceptable; ongoing protection required</t>
  </si>
  <si>
    <t>Wellfleet  Herring Pond  Acceptable; ongoing protection required</t>
  </si>
  <si>
    <t xml:space="preserve">Wellfleet  Williams Pond  </t>
  </si>
  <si>
    <t>Yarmouth  Big Sandy Pond  Acceptable; ongoing protection required</t>
  </si>
  <si>
    <t>Yarmouth  Dennis Pond  Acceptable; ongoing protection required</t>
  </si>
  <si>
    <t xml:space="preserve">Yarmouth  Elisha's Pond  </t>
  </si>
  <si>
    <t>Yarmouth  Flax Pond  Acceptable; ongoing protection required</t>
  </si>
  <si>
    <t>Yarmouth  Greenough Pond  Acceptable; ongoing protection required</t>
  </si>
  <si>
    <t xml:space="preserve">Yarmouth  Horse Pond  </t>
  </si>
  <si>
    <t>Yarmouth  Little Sandy Pond  Acceptable; ongoing protection required</t>
  </si>
  <si>
    <t>Yarmouth  Long Pond (YA)  Acceptable; ongoing protection required</t>
  </si>
  <si>
    <t xml:space="preserve">Yarmouth  Plash's Pond  </t>
  </si>
  <si>
    <t xml:space="preserve">Yarmouth  Tom Mathews Pond  </t>
  </si>
  <si>
    <t>INSUF</t>
  </si>
  <si>
    <t>2017-2018, 2020-2021</t>
  </si>
  <si>
    <t>Pond</t>
  </si>
  <si>
    <t>Pheophytin</t>
  </si>
  <si>
    <t>pH</t>
  </si>
  <si>
    <t>Alkalinity</t>
  </si>
  <si>
    <t>TP</t>
  </si>
  <si>
    <t>TN</t>
  </si>
  <si>
    <t>Replicate</t>
  </si>
  <si>
    <t>Time</t>
  </si>
  <si>
    <t>BARNSTABLE</t>
  </si>
  <si>
    <t>GARRETTS POND</t>
  </si>
  <si>
    <t>20230510_BA510</t>
  </si>
  <si>
    <t>BA510</t>
  </si>
  <si>
    <t>BDL</t>
  </si>
  <si>
    <t>NA</t>
  </si>
  <si>
    <t>Garretts Pond</t>
  </si>
  <si>
    <t>average</t>
  </si>
  <si>
    <t>20230608_BA510</t>
  </si>
  <si>
    <t>calm</t>
  </si>
  <si>
    <t>20230710_BA510</t>
  </si>
  <si>
    <t>20230810_BA510</t>
  </si>
  <si>
    <t>clear</t>
  </si>
  <si>
    <t>20230911_BA510</t>
  </si>
  <si>
    <t>20231009_BA510</t>
  </si>
  <si>
    <t>Rep</t>
  </si>
  <si>
    <t>20231107_BA510</t>
  </si>
  <si>
    <t>N/A</t>
  </si>
  <si>
    <t>HATHAWAY POND</t>
  </si>
  <si>
    <t>20230425_BA565</t>
  </si>
  <si>
    <t>BA565</t>
  </si>
  <si>
    <t>Hathaway Pond (North)</t>
  </si>
  <si>
    <t>20230517_BA565</t>
  </si>
  <si>
    <t>20230608_BA565</t>
  </si>
  <si>
    <t>20230710_BA565</t>
  </si>
  <si>
    <t>20230810_BA565</t>
  </si>
  <si>
    <t>20230911_BA565</t>
  </si>
  <si>
    <t>20231009_BA565</t>
  </si>
  <si>
    <t>20231121_BA565</t>
  </si>
  <si>
    <t>Lond Pond Centerville</t>
  </si>
  <si>
    <t>LONG POND CENTERVILLE</t>
  </si>
  <si>
    <t>20230517_BA737</t>
  </si>
  <si>
    <t>BA737</t>
  </si>
  <si>
    <t>20230612_BA737</t>
  </si>
  <si>
    <t>20230711_BA737</t>
  </si>
  <si>
    <t>20230809_BA737</t>
  </si>
  <si>
    <t>20230912_BA737</t>
  </si>
  <si>
    <t>20231010_BA737</t>
  </si>
  <si>
    <t>LOVELLS POND</t>
  </si>
  <si>
    <t>20230510_BA759</t>
  </si>
  <si>
    <t>BA759</t>
  </si>
  <si>
    <t>20230608_BA759</t>
  </si>
  <si>
    <t>20230710_BA759</t>
  </si>
  <si>
    <t>20230810_BA759</t>
  </si>
  <si>
    <t>20230911_BA759</t>
  </si>
  <si>
    <t>20231009_BA759</t>
  </si>
  <si>
    <t>20231116_BA759</t>
  </si>
  <si>
    <t>LAKE ELIZABETH</t>
  </si>
  <si>
    <t>20230517_BA795</t>
  </si>
  <si>
    <t>BA795</t>
  </si>
  <si>
    <t>20230608_BA795</t>
  </si>
  <si>
    <t>20230710_BA795</t>
  </si>
  <si>
    <t>20230810_BA795</t>
  </si>
  <si>
    <t>20230911_BA795</t>
  </si>
  <si>
    <t>20231009_BA795</t>
  </si>
  <si>
    <t>MICAH POND</t>
  </si>
  <si>
    <t>20230425_BA797</t>
  </si>
  <si>
    <t>BA797</t>
  </si>
  <si>
    <t>Micah Pond</t>
  </si>
  <si>
    <t>20230517_BA797</t>
  </si>
  <si>
    <t>20230612_BA797</t>
  </si>
  <si>
    <t>20230711_BA797</t>
  </si>
  <si>
    <t>20230809_BA797</t>
  </si>
  <si>
    <t>20230912_BA797</t>
  </si>
  <si>
    <t>20231010_BA797</t>
  </si>
  <si>
    <t>20231120_BA797</t>
  </si>
  <si>
    <t>PARKER POND</t>
  </si>
  <si>
    <t>20230524_BA875</t>
  </si>
  <si>
    <t>BA875</t>
  </si>
  <si>
    <t>20230605_BA875</t>
  </si>
  <si>
    <t>20230704_BA875</t>
  </si>
  <si>
    <t>20230802_BA875</t>
  </si>
  <si>
    <t>20230905_BA875</t>
  </si>
  <si>
    <t>20231003_BA875</t>
  </si>
  <si>
    <t>HINKLEY</t>
  </si>
  <si>
    <t>CCC_GIS_ID</t>
  </si>
  <si>
    <t>Sample Depth__M_</t>
  </si>
  <si>
    <t>Date</t>
  </si>
  <si>
    <t>Total_Depth__M_</t>
  </si>
  <si>
    <t>Secchi_Depth__M_</t>
  </si>
  <si>
    <t>Chla__ug_L_</t>
  </si>
  <si>
    <t>TP__uM_</t>
  </si>
  <si>
    <t>TP_ug/L</t>
  </si>
  <si>
    <t>Secchi_AVG</t>
  </si>
  <si>
    <t>Chla_Avg_ug/L</t>
  </si>
  <si>
    <t>TP_Avg_ug/L</t>
  </si>
  <si>
    <t>Annual_TSI_AVG</t>
  </si>
  <si>
    <t>Pond TSI average, N years</t>
  </si>
  <si>
    <t>Years covered</t>
  </si>
  <si>
    <t>Grade</t>
  </si>
  <si>
    <t>NOTES</t>
  </si>
  <si>
    <t>BA-411</t>
  </si>
  <si>
    <t>Hinckley Pond</t>
  </si>
  <si>
    <t>MISSING SECCHI AND TOTAL DEPTH 2023</t>
  </si>
  <si>
    <t xml:space="preserve"> </t>
  </si>
  <si>
    <t>#</t>
  </si>
  <si>
    <t>Sample Depth (M)</t>
  </si>
  <si>
    <t>Total Depth (M)</t>
  </si>
  <si>
    <t>Secchi Depth (M)</t>
  </si>
  <si>
    <t>Chla (ug/L)</t>
  </si>
  <si>
    <t>TP (uM)</t>
  </si>
  <si>
    <t>TP (ug/L, calc.)</t>
  </si>
  <si>
    <t>NS</t>
  </si>
  <si>
    <t xml:space="preserve">HINKLEY </t>
  </si>
  <si>
    <t xml:space="preserve">HINCKLEY </t>
  </si>
  <si>
    <t>B</t>
  </si>
  <si>
    <t>ND</t>
  </si>
  <si>
    <t>NO SECCHI DATA</t>
  </si>
  <si>
    <t>S</t>
  </si>
  <si>
    <t>HINCKLEY</t>
  </si>
  <si>
    <t>2019-2021, 2023</t>
  </si>
  <si>
    <t>GARRETTS</t>
  </si>
  <si>
    <t>GARRETT'S</t>
  </si>
  <si>
    <t>GARRETT</t>
  </si>
  <si>
    <t>MISSING SECCHI DATA</t>
  </si>
  <si>
    <t>PALS</t>
  </si>
  <si>
    <t>FI</t>
  </si>
  <si>
    <t>STONEY</t>
  </si>
  <si>
    <t>STONEY POND</t>
  </si>
  <si>
    <t>Stoney Pond</t>
  </si>
  <si>
    <t>OMIT (secchi hit bottom- not a fair evaluation)</t>
  </si>
  <si>
    <t xml:space="preserve">STONEY </t>
  </si>
  <si>
    <t>NO 2022 DATA</t>
  </si>
  <si>
    <t>HATHAWAY</t>
  </si>
  <si>
    <t>NO 2023 DATA</t>
  </si>
  <si>
    <t>Hathaways Pond</t>
  </si>
  <si>
    <t xml:space="preserve">HATHAWAY </t>
  </si>
  <si>
    <t>HATHAWAY SOUTH</t>
  </si>
  <si>
    <t xml:space="preserve">NORTH HATHAWAY </t>
  </si>
  <si>
    <t>HATHAWAY SOUTH 0</t>
  </si>
  <si>
    <t>NO COC</t>
  </si>
  <si>
    <t>HATHAWAY SOUTH 0.5m FD</t>
  </si>
  <si>
    <t>HATHAWAY NORTH</t>
  </si>
  <si>
    <t>MYSTIC</t>
  </si>
  <si>
    <t>PALS Pond#</t>
  </si>
  <si>
    <t>NSme Database</t>
  </si>
  <si>
    <t>primary pond</t>
  </si>
  <si>
    <t>Depth (M)</t>
  </si>
  <si>
    <t>Total Depth (m)</t>
  </si>
  <si>
    <t>Secchi Depth (m)</t>
  </si>
  <si>
    <t>SMAST Chla (ug/L)</t>
  </si>
  <si>
    <t>SMAST TP (uM)</t>
  </si>
  <si>
    <t>SMAST TP (ug/L)</t>
  </si>
  <si>
    <t>Mystic Deep</t>
  </si>
  <si>
    <t>MARSTONS MILLS</t>
  </si>
  <si>
    <t>MARSTON MILLS</t>
  </si>
  <si>
    <t xml:space="preserve">MYSTIC </t>
  </si>
  <si>
    <t>MYSTIC LAKE</t>
  </si>
  <si>
    <t>2019-2023</t>
  </si>
  <si>
    <t>WEQUAQUET</t>
  </si>
  <si>
    <t>WEQUAQUET Lake</t>
  </si>
  <si>
    <t>WEQUAQUIT LAKE MAIN BASIN</t>
  </si>
  <si>
    <t>WEQUAQUIT LAKE SOUTH BASIN</t>
  </si>
  <si>
    <t>WEQUAQUET LAKE- SOUTH BASIN</t>
  </si>
  <si>
    <t>WEQUAQUET LAKE-MAIN BASIN</t>
  </si>
  <si>
    <t>WEQUAQUET MAIN</t>
  </si>
  <si>
    <t>WEQUAQUET SOUTH</t>
  </si>
  <si>
    <t>missing</t>
  </si>
  <si>
    <t>Missing</t>
  </si>
  <si>
    <t>WEQUAQUET NORTH</t>
  </si>
  <si>
    <t>Did not see 2023 Wequaquet data</t>
  </si>
  <si>
    <t>BEARSE</t>
  </si>
  <si>
    <t>BEARSE POND</t>
  </si>
  <si>
    <t>MISSING</t>
  </si>
  <si>
    <t>Bearse Pond</t>
  </si>
  <si>
    <t>BEARSES</t>
  </si>
  <si>
    <t xml:space="preserve">BEARSES </t>
  </si>
  <si>
    <t>Did not see Bearses 2023 data</t>
  </si>
  <si>
    <t>SHALLOW</t>
  </si>
  <si>
    <t>TP, ug/L (calc).</t>
  </si>
  <si>
    <t xml:space="preserve">SHALLOW </t>
  </si>
  <si>
    <t>MIDDLE</t>
  </si>
  <si>
    <t>SMAST and Other Chla (ug/L)</t>
  </si>
  <si>
    <t>SMAST and Other TP (ug/L)</t>
  </si>
  <si>
    <t>Middle</t>
  </si>
  <si>
    <t xml:space="preserve">MIDDLE </t>
  </si>
  <si>
    <t>MARY DUNN</t>
  </si>
  <si>
    <t>BA-646</t>
  </si>
  <si>
    <t>Mary Dunn Pond</t>
  </si>
  <si>
    <t xml:space="preserve">MARY DUNN </t>
  </si>
  <si>
    <t>SHUBAEL</t>
  </si>
  <si>
    <t xml:space="preserve">SHUBAEL </t>
  </si>
  <si>
    <t>Did not see 2023 data for shubael</t>
  </si>
  <si>
    <t>HAMBLIN</t>
  </si>
  <si>
    <t>origiNSl NSme</t>
  </si>
  <si>
    <t>Hamblin_N</t>
  </si>
  <si>
    <t xml:space="preserve">HAMBLIN </t>
  </si>
  <si>
    <t>HAMLIN</t>
  </si>
  <si>
    <t>LONG POND MARSTONS MILLS</t>
  </si>
  <si>
    <t>Long Pond, Marstons Mills</t>
  </si>
  <si>
    <t>LONG MM</t>
  </si>
  <si>
    <t>LONG (MM)</t>
  </si>
  <si>
    <t>LONG</t>
  </si>
  <si>
    <t xml:space="preserve">LONG POND </t>
  </si>
  <si>
    <t>LONG POND (MM)</t>
  </si>
  <si>
    <t>ROUND POND</t>
  </si>
  <si>
    <t>ROUND MM</t>
  </si>
  <si>
    <t>ROUND</t>
  </si>
  <si>
    <t xml:space="preserve">ROUND </t>
  </si>
  <si>
    <t>MUDDY POND</t>
  </si>
  <si>
    <t>MUDDY</t>
  </si>
  <si>
    <t xml:space="preserve">MUDDY </t>
  </si>
  <si>
    <t>LUMBERT MILL</t>
  </si>
  <si>
    <t>BA-719</t>
  </si>
  <si>
    <t>Lumbert Mill Pond</t>
  </si>
  <si>
    <t>LUMBERT MILLS</t>
  </si>
  <si>
    <t>LUMBERT</t>
  </si>
  <si>
    <t xml:space="preserve">LUMBERT MILL </t>
  </si>
  <si>
    <t>2019-2020,2022-2023</t>
  </si>
  <si>
    <t>MILL POND (MARSTONS MILLS)</t>
  </si>
  <si>
    <t>MILL POND</t>
  </si>
  <si>
    <t>Mill Pond</t>
  </si>
  <si>
    <t>MILL MM</t>
  </si>
  <si>
    <t>MILL (MM)</t>
  </si>
  <si>
    <t xml:space="preserve">MILL </t>
  </si>
  <si>
    <t>MILL  (MM)</t>
  </si>
  <si>
    <t>MILL POND (MM)</t>
  </si>
  <si>
    <t>MILL POND (WB)</t>
  </si>
  <si>
    <t>AUNT BETTYS</t>
  </si>
  <si>
    <t>BA-756</t>
  </si>
  <si>
    <t>Aunt Bettys Pond</t>
  </si>
  <si>
    <t>MISSING SECCHI 2022</t>
  </si>
  <si>
    <t>Aunt Betty's Pond</t>
  </si>
  <si>
    <t>AUNT BETTY'S</t>
  </si>
  <si>
    <t>2019-2020, 2023</t>
  </si>
  <si>
    <t xml:space="preserve">AUNT BETTYS </t>
  </si>
  <si>
    <t>LOVELLS</t>
  </si>
  <si>
    <t xml:space="preserve">LOVELLS </t>
  </si>
  <si>
    <t>RED LILY POND</t>
  </si>
  <si>
    <t>BA-782</t>
  </si>
  <si>
    <t>BECAME UNSCCEPTABLE 2022</t>
  </si>
  <si>
    <t>RED LILY</t>
  </si>
  <si>
    <t xml:space="preserve">RED LILY </t>
  </si>
  <si>
    <t/>
  </si>
  <si>
    <t>ELIZABETH</t>
  </si>
  <si>
    <t>MICAH</t>
  </si>
  <si>
    <t>Micahs Pond</t>
  </si>
  <si>
    <t xml:space="preserve">MICAH </t>
  </si>
  <si>
    <t>BOG POND</t>
  </si>
  <si>
    <t>Bog Pond</t>
  </si>
  <si>
    <t>BOG</t>
  </si>
  <si>
    <t xml:space="preserve">BOG </t>
  </si>
  <si>
    <t>SCHOOLHOUSE POND</t>
  </si>
  <si>
    <t>SCHOOLHOUSE Pond</t>
  </si>
  <si>
    <t>Schoolhouse Pond</t>
  </si>
  <si>
    <t>`</t>
  </si>
  <si>
    <t>SCHOOLHOUSE</t>
  </si>
  <si>
    <t>SCHOOL HOUSE</t>
  </si>
  <si>
    <t>JOSHUA</t>
  </si>
  <si>
    <t>JOSHUA Pond</t>
  </si>
  <si>
    <t>Joshua Pond</t>
  </si>
  <si>
    <t xml:space="preserve">JOSHUA </t>
  </si>
  <si>
    <t>EAGLE POND</t>
  </si>
  <si>
    <t>EAGLE</t>
  </si>
  <si>
    <t xml:space="preserve">EAGLE </t>
  </si>
  <si>
    <t>NECK POND</t>
  </si>
  <si>
    <t>NECK</t>
  </si>
  <si>
    <t>OSTERVILLE</t>
  </si>
  <si>
    <t xml:space="preserve">NECK </t>
  </si>
  <si>
    <t>2019, 2021-2022</t>
  </si>
  <si>
    <t>PARKER</t>
  </si>
  <si>
    <t xml:space="preserve">PARKER </t>
  </si>
  <si>
    <t>CRYSTAL LAKE</t>
  </si>
  <si>
    <t>CRYSTAL</t>
  </si>
  <si>
    <t xml:space="preserve">CRYSTAL </t>
  </si>
  <si>
    <t>LEWIS POND</t>
  </si>
  <si>
    <t>LEWIS</t>
  </si>
  <si>
    <t xml:space="preserve">LEWIS </t>
  </si>
  <si>
    <t>NEW PONDS ADDED 2022</t>
  </si>
  <si>
    <t>DUNNS POND</t>
  </si>
  <si>
    <t>DUNNS</t>
  </si>
  <si>
    <t>DUNN</t>
  </si>
  <si>
    <t>CHla missing, can't be used</t>
  </si>
  <si>
    <t>DUNN'S</t>
  </si>
  <si>
    <t>2019,2021-2023</t>
  </si>
  <si>
    <t>LITTLE PARKER POND</t>
  </si>
  <si>
    <t>LITTLE PARKER</t>
  </si>
  <si>
    <t xml:space="preserve">LITTLE PARKER </t>
  </si>
  <si>
    <t>GOOSEBERRY POND (FORMERLY LAKE WEQUAQUET-GOOSEBERRY)</t>
  </si>
  <si>
    <t>WEQUAQUIT LAKE GOOSEBERRY</t>
  </si>
  <si>
    <t>WEQUAQUET LAKE-GOOSEBERRY</t>
  </si>
  <si>
    <t>GOOSBERRY</t>
  </si>
  <si>
    <t xml:space="preserve">GOOSEBERRY </t>
  </si>
  <si>
    <t>Did not see 2023 PALS data</t>
  </si>
  <si>
    <t>LONG POND (CVILLE)</t>
  </si>
  <si>
    <t>No. of UNScceptable:</t>
  </si>
  <si>
    <t>Fawcetts Pond</t>
  </si>
  <si>
    <t>Not enough data</t>
  </si>
  <si>
    <t>FAWCETTS</t>
  </si>
  <si>
    <t>NO BOTTOM (COTUIT)</t>
  </si>
  <si>
    <t>Alternate_Name</t>
  </si>
  <si>
    <t>QC</t>
  </si>
  <si>
    <t>Number_of_Samples</t>
  </si>
  <si>
    <t>Phaeo__ug_L_</t>
  </si>
  <si>
    <t>YEARLY_TSI_AVG</t>
  </si>
  <si>
    <t>Secchi Included?</t>
  </si>
  <si>
    <t>Most Recent Year</t>
  </si>
  <si>
    <t>TSI_AVG</t>
  </si>
  <si>
    <t>N</t>
  </si>
  <si>
    <t>Number of Samples</t>
  </si>
  <si>
    <t>% Secchi</t>
  </si>
  <si>
    <t>Water Color</t>
  </si>
  <si>
    <t xml:space="preserve">Weather </t>
  </si>
  <si>
    <t>Wind</t>
  </si>
  <si>
    <t>Plants</t>
  </si>
  <si>
    <t>Notes</t>
  </si>
  <si>
    <t>DO (mg/L)</t>
  </si>
  <si>
    <t>Temp C</t>
  </si>
  <si>
    <t>Alk (mg CaCO3/L)</t>
  </si>
  <si>
    <t>Phaeo (ug/L)</t>
  </si>
  <si>
    <t>TN (uM)</t>
  </si>
  <si>
    <t>FIELD PH</t>
  </si>
  <si>
    <t>T-pig  ug/L</t>
  </si>
  <si>
    <t>GREEN</t>
  </si>
  <si>
    <t>LESS THAN 1% OR NONE</t>
  </si>
  <si>
    <t>CYANOBACTERIA PRESENT</t>
  </si>
  <si>
    <t>BROWN</t>
  </si>
  <si>
    <t>LESS THAN 1% (WATERLILIES, FLOATING ALGAE, AND EMERGRENT GRASSES/SEDGES)</t>
  </si>
  <si>
    <t>PT CLOUDY</t>
  </si>
  <si>
    <t>LIGHT BREEZE</t>
  </si>
  <si>
    <t>UP TO 10% WATERLILIES</t>
  </si>
  <si>
    <t>Y</t>
  </si>
  <si>
    <t>not enough data to score in 2021 SOTW</t>
  </si>
  <si>
    <t>West Barnstable</t>
  </si>
  <si>
    <t>BLUE</t>
  </si>
  <si>
    <t>2,3</t>
  </si>
  <si>
    <t>LESS THAN 1% (WATERLILIES, FLOATING ALGAE, AND EMERGENT GRASSES/SEDGES)</t>
  </si>
  <si>
    <t>BROWN,GREEN</t>
  </si>
  <si>
    <t>OVERCAST</t>
  </si>
  <si>
    <t>STEADY WIND</t>
  </si>
  <si>
    <t>Marstons Mills</t>
  </si>
  <si>
    <t>25% 5O 50% WATERLILIES COVERAGE OF POND SURFACE; UP TO 10% EMERGENT GRASSES/SEDGES OF SURFACE</t>
  </si>
  <si>
    <t>UP TO 10% OF WATERLILIES AND FLOATING ALGAE, 10% TO 25% OF EMERGENT GRASSES AND SEDGES</t>
  </si>
  <si>
    <t>CALM</t>
  </si>
  <si>
    <t>UP TO 10% WATERLILIES, 25-50% GRASS</t>
  </si>
  <si>
    <t>BLUE/GREEN</t>
  </si>
  <si>
    <t>CLEAR</t>
  </si>
  <si>
    <t>LESS THAN 1% OF FLOATING ALGAE, UP TO 10% OF WATERLILIES, 50% OF EMERGENT GRASSES/SEDGES ON PONDS EDGE</t>
  </si>
  <si>
    <t>CLOUDLESS</t>
  </si>
  <si>
    <t>Name Database</t>
  </si>
  <si>
    <t>original Name</t>
  </si>
  <si>
    <t>Village</t>
  </si>
  <si>
    <t>Data Source</t>
  </si>
  <si>
    <t>S/D/B</t>
  </si>
  <si>
    <t>Month</t>
  </si>
  <si>
    <t>Day</t>
  </si>
  <si>
    <t>Year</t>
  </si>
  <si>
    <t>Lab</t>
  </si>
  <si>
    <t>DO sat (mg/L)</t>
  </si>
  <si>
    <t>% DO sat</t>
  </si>
  <si>
    <t>SMAST pH</t>
  </si>
  <si>
    <t>SMAST Alkalinity (mg CaCO3/L)</t>
  </si>
  <si>
    <t>SMAST Phaeo (ug/L)</t>
  </si>
  <si>
    <t>SMAST total pigments (ug/L)</t>
  </si>
  <si>
    <t>SMAST TN (uM)</t>
  </si>
  <si>
    <t>SMAST N:P</t>
  </si>
  <si>
    <t>SMAST TN (mg/L)</t>
  </si>
  <si>
    <t>other pH</t>
  </si>
  <si>
    <t>other alk mg/L CaCO3</t>
  </si>
  <si>
    <r>
      <t>other specific conductance (</t>
    </r>
    <r>
      <rPr>
        <sz val="12"/>
        <rFont val="Calibri"/>
        <family val="2"/>
      </rPr>
      <t>µ</t>
    </r>
    <r>
      <rPr>
        <sz val="12"/>
        <rFont val="Calibri"/>
        <family val="2"/>
        <scheme val="minor"/>
      </rPr>
      <t>mhos/cm)</t>
    </r>
  </si>
  <si>
    <r>
      <t>ortho-P (</t>
    </r>
    <r>
      <rPr>
        <sz val="12"/>
        <rFont val="Calibri"/>
        <family val="2"/>
      </rPr>
      <t>µ</t>
    </r>
    <r>
      <rPr>
        <sz val="12"/>
        <rFont val="Calibri"/>
        <family val="2"/>
        <scheme val="minor"/>
      </rPr>
      <t>g/L)</t>
    </r>
  </si>
  <si>
    <t>other TP (ug/L)</t>
  </si>
  <si>
    <t>TKN + NO3-N (mg/L)</t>
  </si>
  <si>
    <t>other NH4-N (mg/L)</t>
  </si>
  <si>
    <t>other NO3-N (mg/L)</t>
  </si>
  <si>
    <t>other TKN (mg/L)</t>
  </si>
  <si>
    <t>other TN (mg/L)</t>
  </si>
  <si>
    <t>other chl a (ug/L)</t>
  </si>
  <si>
    <t>other phaeo (ug/L)</t>
  </si>
  <si>
    <t>other turbidity NTU</t>
  </si>
  <si>
    <t>other dissolved Al (mg/L)</t>
  </si>
  <si>
    <r>
      <t>other dissolved Fe (</t>
    </r>
    <r>
      <rPr>
        <b/>
        <sz val="11"/>
        <rFont val="Calibri"/>
        <family val="2"/>
      </rPr>
      <t>µ</t>
    </r>
    <r>
      <rPr>
        <b/>
        <sz val="11"/>
        <rFont val="Calibri"/>
        <family val="2"/>
        <scheme val="minor"/>
      </rPr>
      <t>g/L)</t>
    </r>
  </si>
  <si>
    <t>other chloride (mg/L)</t>
  </si>
  <si>
    <t>other total dissolved solids (mg/L)</t>
  </si>
  <si>
    <t>other total suspended solids (mg/L)</t>
  </si>
  <si>
    <t>Total coliform (colonies/100 ml)</t>
  </si>
  <si>
    <t>Fecal coliform (colonies/100 ml)</t>
  </si>
  <si>
    <t>TP (ug/L)</t>
  </si>
  <si>
    <t>TN (mg/L)</t>
  </si>
  <si>
    <t>PALS Water Color</t>
  </si>
  <si>
    <t xml:space="preserve">PALS Weather </t>
  </si>
  <si>
    <t>PALS Wind</t>
  </si>
  <si>
    <t>PALS Plants</t>
  </si>
  <si>
    <t>PALS Notes</t>
  </si>
  <si>
    <t>Database NOTES</t>
  </si>
  <si>
    <t>Database NOTES2</t>
  </si>
  <si>
    <t>Database NOTES3</t>
  </si>
  <si>
    <t>Database NOTES4</t>
  </si>
  <si>
    <t>Mystic Lake</t>
  </si>
  <si>
    <t>CSP/SMAST</t>
  </si>
  <si>
    <t>ALL LESS THAN 1%</t>
  </si>
  <si>
    <t>M3</t>
  </si>
  <si>
    <t>M9</t>
  </si>
  <si>
    <t>D</t>
  </si>
  <si>
    <t>LESS THAN 1%</t>
  </si>
  <si>
    <t>LESS THAN 1% OR NONE ALL PLANTS</t>
  </si>
  <si>
    <t>&lt;1%</t>
  </si>
  <si>
    <t>NONE</t>
  </si>
  <si>
    <t>BLACK/BLUE</t>
  </si>
  <si>
    <t>&lt;1% WATERLILIES, FLOATING ALGAE, AND EMERGENT GRASSES</t>
  </si>
  <si>
    <t>OMIT</t>
  </si>
  <si>
    <t>Centerville</t>
  </si>
  <si>
    <t>BROWN/BLACK</t>
  </si>
  <si>
    <t>CLEAR/BROWN</t>
  </si>
  <si>
    <t>&lt;1</t>
  </si>
  <si>
    <t>BROWN/GREEN</t>
  </si>
  <si>
    <t>LESS THAN 1% (FLOATING ALGAE AND EMERGENT GRASSES/SEDGES), UP TO 10% OF WATERLILIES</t>
  </si>
  <si>
    <t>1-10% LILLIES</t>
  </si>
  <si>
    <t>WRS18</t>
  </si>
  <si>
    <t>SAMPLE</t>
  </si>
  <si>
    <t>DUP</t>
  </si>
  <si>
    <t>Deep sample results available, but depth not identified</t>
  </si>
  <si>
    <t>DUP1</t>
  </si>
  <si>
    <t>DUP2</t>
  </si>
  <si>
    <t>CYANOBACTERIA WARNING FOR PETS</t>
  </si>
  <si>
    <t>GRAY</t>
  </si>
  <si>
    <t>Hyannis</t>
  </si>
  <si>
    <t>UP TO 10% WATERLILIES COVERAGE OF POND SURFACE &amp; EMERGENT GRASSES/SEDGES OF SURFACE</t>
  </si>
  <si>
    <t>BROWN, GREEN</t>
  </si>
  <si>
    <t>PT. CLOUDY</t>
  </si>
  <si>
    <t>10-25% SEDGES, 1-10% ALGAE</t>
  </si>
  <si>
    <t>FD</t>
  </si>
  <si>
    <t>CYANOBACTERIA CLOSURE</t>
  </si>
  <si>
    <t>UP TO 10% EMERGENT GRASSES/SEDGES OF SURFACE</t>
  </si>
  <si>
    <t>LESS THAN 1% (WATERLILIES, FLOATING ALGAE, EMERGENT GRASSES/SEDGES)</t>
  </si>
  <si>
    <t>A LITTLE MORE THAN 1% EMERGENT GRASSES</t>
  </si>
  <si>
    <t>1-10% LILLIES &amp; SEDGES</t>
  </si>
  <si>
    <t>25% TO 50% WATERLILIES COVERAGE OF POND SURFACE</t>
  </si>
  <si>
    <t>LESS THAN 1% OF FLOATING ALGAE, UP TO 10% OF EMERGENT GRASSES/SEDGES, 10% TO 25% OF WATERLILIES</t>
  </si>
  <si>
    <t>10-25% WATERLILIES</t>
  </si>
  <si>
    <t>OVER 50% WATERLILIES COVERAGE OF POND SURFACE; UP TO 10% EMERGENT GRASSES/SEDGES OF SURFACE</t>
  </si>
  <si>
    <t>SECCHI SEEN AT BOTTOM</t>
  </si>
  <si>
    <t>LESS THAN 1% OF FLOATING ALGAE, UP TO 10% OF EMERGENT GRASSES/SEDGES, OVER 50% OF WATERLILIES</t>
  </si>
  <si>
    <t>&gt;50% ALGAE, 10-25% SEDGES, 1-10% LILLIES</t>
  </si>
  <si>
    <t>UP TO 10% WATERLILIES COVERAGE OF POND SURFACE; UP TO 10% FLOATING ALGAE ON POND SURFACE</t>
  </si>
  <si>
    <t xml:space="preserve">BROWN </t>
  </si>
  <si>
    <t>LESS THAN 1% (WATERLILIES AND FLOATING ALGAE), UP TO 10% OF EMERGENT GRASSES AND SEDGES, 10% TO 25% OF UNDERWATER GROWTH</t>
  </si>
  <si>
    <t>OVER 50% ALGAE</t>
  </si>
  <si>
    <t>UP TO 10% WATERLILIES COVERAGE OF POND SURFACE; LESS THAN 1% OR NONE WATERLILIES COVERAGE OF POND SURFACE &amp; EMERGENT GRASSES/SEDGES OF SURFACE</t>
  </si>
  <si>
    <t>LESS THAN 1% (FLOATING ALGAE AND EMERGENT GRASSES/SEDGES)</t>
  </si>
  <si>
    <t>Cotuit</t>
  </si>
  <si>
    <t>BLUE,BROWN</t>
  </si>
  <si>
    <t>LESS THAN 1% OR NONE ALL PLANTSNONE</t>
  </si>
  <si>
    <t>LESS THAN 1% (WATERLILIES AND FLOATING ALGAE AND EMERGENT GRASSES/SEDGES)</t>
  </si>
  <si>
    <t>10-25% SEDGES, 1-10% LILLIES</t>
  </si>
  <si>
    <t>OVER 50% WATERLILIES COVERAGE OF POND SURFACE &amp; EMERGENT GRASSES/SEDGES OF SURFACE</t>
  </si>
  <si>
    <t>LESS THAN 1% OF FLOATING ALGAE, 25% TO 50% OF EMERGENT GRASSES/SEDGES, OVER 50% OF WATERLILIES</t>
  </si>
  <si>
    <t>CLEAR, BROWN</t>
  </si>
  <si>
    <t>50% WATERLILLIES, 25-50% EMERGENT GRASSES</t>
  </si>
  <si>
    <t>10-25% LILLIES &amp; SEDGES, 1-10% ALGAE</t>
  </si>
  <si>
    <t>10% TO 25% WATERLILIES COVERAGE OF POND SURFACE; 25% TO 50% FLOATING ALGAE ON POND SURFACE</t>
  </si>
  <si>
    <t>LESS THAN 1% OF FLOATING ALGAE, 10% TO 25% OF WATERLILIES, 25% TO 50% OF EMERGENT GRASSES/SEDGES</t>
  </si>
  <si>
    <t>25-50% WATERLILLIES, 25-50% PIPEWORT,UP TO 10% FILIMENTOUS ALGAE</t>
  </si>
  <si>
    <t>25-50% SEDGES, 1-10% LILLIES &amp; ALGAE</t>
  </si>
  <si>
    <t>Osterville</t>
  </si>
  <si>
    <t>BLUE/BROWN</t>
  </si>
  <si>
    <t>BLLUE</t>
  </si>
  <si>
    <t>10% WATERLILLIES</t>
  </si>
  <si>
    <t>10 TO 25% EMERGENT GRASSES/SEDGES OF SURFACE</t>
  </si>
  <si>
    <t>LESS THAN 1% (WATERLILIES, FLOATING ALGAE), UP TO 10% OF EMERGENT GRASSES/SEDGES</t>
  </si>
  <si>
    <t>SOME SCUM ON ONE EDGE</t>
  </si>
  <si>
    <t>LESS THAN 1% (WATERLILIES AND EMERGENT GRASSES/SEDGES), UP TO 10% OF FLOATING ALGAE</t>
  </si>
  <si>
    <t>25-50% LILLIES, 10-25% ALGAE</t>
  </si>
  <si>
    <t>UP TO 10% WATERLILLIES</t>
  </si>
  <si>
    <t>LESS THAM 1% (WATERLILIES, FLOATING ALGAE, AND EMERGENT GRASSES/SEDGES)</t>
  </si>
  <si>
    <t>BLUE,GREEN</t>
  </si>
  <si>
    <t>BROWN/BLUE</t>
  </si>
  <si>
    <t>UP TO 10% WATERLILIES/EMERGENT GRASSES; LESS THAN 1% OR NONE FLOATING ALGAE</t>
  </si>
  <si>
    <t>LESS THAN 1% OF FLOATING ALGAE, UP TO 10% (WATERLILIES AND EMERGENT GRASSES/SEDGES)</t>
  </si>
  <si>
    <t>UP TP 10% WATERLILLIES</t>
  </si>
  <si>
    <t>10-25% SEDGES</t>
  </si>
  <si>
    <t>UP TO 10% WATERLILIES COVERAGE OF POND SURFACE; LESS THAN 1% OR NONE FLOATING ALGAE ON POND SURFACE &amp; EMERGENT GRASSES/SEDGES OF SURFACE</t>
  </si>
  <si>
    <t>UP TO 10% WATERLILIES, &lt;1% FLOATING ALGAE AND EMERGENT GRASSES/SEDGES</t>
  </si>
  <si>
    <t>10-25% LILLIES</t>
  </si>
  <si>
    <t>UP TO 10% GRASSES</t>
  </si>
  <si>
    <t>GREEN/BLUE</t>
  </si>
  <si>
    <t>UP TO 10% WATERLILIES/EMERGENT GRASSES</t>
  </si>
  <si>
    <t>10-25% LILLIES, 1-10% SEDGES</t>
  </si>
  <si>
    <t>NEW PONDS ADDED THIS YEAR</t>
  </si>
  <si>
    <t>UP TO 10% FLOATING ALGAE</t>
  </si>
  <si>
    <t>UP TO 10% EMERGENT GRASSES</t>
  </si>
  <si>
    <t>6,7</t>
  </si>
  <si>
    <t>CYANOBACTERIA ~2' AT LAUNCH SITE (MOSTLY DISSIPATED ON RETURN)</t>
  </si>
  <si>
    <t xml:space="preserve">LESS THAN 1% (WATERLILIES, FLOATING ALGAE, EMERGENT GRASSES/SEDGES) </t>
  </si>
  <si>
    <t>FANWORT</t>
  </si>
  <si>
    <t>CLEAR/GREENISH BROWN</t>
  </si>
  <si>
    <t>PULLED UP FANWORT ON ANCHOR</t>
  </si>
  <si>
    <t>&gt;1%</t>
  </si>
  <si>
    <t xml:space="preserve">Recommended citation for use of any PALS Snapshot laboratory data:  </t>
  </si>
  <si>
    <t>August/September Laboratory Data provided without cost and in support of 
the Cape Cod Pond and Lake Stewardship (PALS) Program by:
Coastal Systems Group
School for Marine Science and Technology
University of Massachusetts Dartmouth
706 Rodney French Blvd.
New Bedford, MA   02744 
© [2024] University of Massachusetts
All Rights Reserved
No permission required for non-commercial use</t>
  </si>
  <si>
    <t>Key</t>
  </si>
  <si>
    <t>Weather Conditions:</t>
  </si>
  <si>
    <t>Wind:</t>
  </si>
  <si>
    <t>NES = Not Enough Sample</t>
  </si>
  <si>
    <t>Clear</t>
  </si>
  <si>
    <t>Calm</t>
  </si>
  <si>
    <t>NS = No Sample</t>
  </si>
  <si>
    <t>Partly Cloudy</t>
  </si>
  <si>
    <t>Light Breeze</t>
  </si>
  <si>
    <t>NC = No Chain Of Custody</t>
  </si>
  <si>
    <t>Overcast</t>
  </si>
  <si>
    <t>Steady Wind</t>
  </si>
  <si>
    <t>ND = No Data, samples being processed</t>
  </si>
  <si>
    <t>Fog/Haze</t>
  </si>
  <si>
    <t>Strong Wind</t>
  </si>
  <si>
    <t>BDL = Below Detection Limit</t>
  </si>
  <si>
    <t>Drizzle</t>
  </si>
  <si>
    <t>NA = Not Applicable</t>
  </si>
  <si>
    <t>Intermit. Rain</t>
  </si>
  <si>
    <t>Rain</t>
  </si>
  <si>
    <t>Please contact Ed Eichner (508.737.5991) at TMDL Solutions or Sara Horvet (508.910.6325) at CSP/SMAST for data interpretation, development of pond databases, pond sampling and/or other pond and lake information</t>
  </si>
  <si>
    <t>10-25% WATERLILIES, LESS THAN 1% FLOATING ALGAE, LESS THAN 1% EMERGENT GRASSES</t>
  </si>
  <si>
    <t>Sample</t>
  </si>
  <si>
    <t>&lt;1% WATERLILIES, &lt;1% FLOATING ALGAE, UP TO 10% EMERGENT GRASSES</t>
  </si>
  <si>
    <t>LESS THAN 1% WATERLILIES, LESS THAN 1% FLOATING ALGAE, LESS THAN 1% EMERGENT GRASSES, LESS THAN 1% OTHER PLANTS,LESS THAN 1% OTHER PLANTS</t>
  </si>
  <si>
    <t>DUCK</t>
  </si>
  <si>
    <t>LESS THAN 1% WATERLILIES, 25-50% FLOATING ALGAE, 10-25% EMERGENT GRASSES, LESS THAN 1% OTHER PLANT, LESS THAN 1% OTHER PLANT</t>
  </si>
  <si>
    <t>COC SAYS BOTTOM SAMPLE BUT POSSIBLY FD. THERE IS ONLY READINGS FOR 0.5M AND NOTHING DEEPER, TOTAL DEPTH WAS ALSO ONLY 0.7</t>
  </si>
  <si>
    <t>UP TO 10% WATERLILIES, LESS THAN 1% FLOATING ALGAE, UP TO 10% EMERGENT GRASSES</t>
  </si>
  <si>
    <t>10-25% WATERLILIES,  LESS THAN 1% FLOATING ALGAE,  UP TO 10% EMERGENT GRASSES</t>
  </si>
  <si>
    <t>15 DUCKS</t>
  </si>
  <si>
    <t>fd</t>
  </si>
  <si>
    <t>FILENDS</t>
  </si>
  <si>
    <t>25-50% WATERLILIES, UP TO 10% FLOATING ALGAE, 25-50% EMERGENT GRASSES</t>
  </si>
  <si>
    <t>UP TO 10% WATERLILIES, LESS THAN 1% FLOATING ALGAE, LESS THAN 1% EMERGENT GRASSES</t>
  </si>
  <si>
    <t>LESS THAN 1% WATERLILIES, LESS THAN 1% FLOATING ALGAE, LESS THAN 1% EMERGENT GRASSES, LESS THAN 1% OTHER PLANTS, LESS THAN 1% OTHER PLANTS</t>
  </si>
  <si>
    <t>LESS THAN 1% WATERLILIES, LESS THAN 1% FLOATING ALGAE, LESS THAN 1% EMERGENT GRASSES</t>
  </si>
  <si>
    <t>BLD</t>
  </si>
  <si>
    <t>CLEAR/GREEN</t>
  </si>
  <si>
    <t>LESS THAN 1% EMERGENT GRASSES</t>
  </si>
  <si>
    <t>MANY SONG BIRDS, EROSION @ BEACH FROM PARKING, POND SMELLS LIKE FISH, FISH NEARSHORE</t>
  </si>
  <si>
    <t>GRASS ON POND EDGE/MANY SONG BIRDS</t>
  </si>
  <si>
    <t>UP TO 10% WATERLILIES, &lt;1% FLOATING ALGAE, UP TO 10% EMERGENT GRASSES, &lt;1% OTHER PLANTS</t>
  </si>
  <si>
    <t>10% SEDGES</t>
  </si>
  <si>
    <t>LILIES IN SHALLOWS</t>
  </si>
  <si>
    <t>25-50% WATERLILIES, LESS THAN 1% FLOATING ALGAE, 10-25% EMERGENT GRASSES</t>
  </si>
  <si>
    <t>LAMSON</t>
  </si>
  <si>
    <t>LESS THAN 1% WATERLILIES, UP TO 10% EMERGENT GRASSES</t>
  </si>
  <si>
    <t>GRASS ON EDGE OF POND, WATER LEVEL HIGH, NO BIRDS</t>
  </si>
  <si>
    <t>POND WAS DRY LOOKED LIKE A WETLAND</t>
  </si>
  <si>
    <t>LESS THAN 1% WATERLILIES, LESS THAN 1% FLOATING ALGAE, LESS THAN 1% EMERGENT GRASSES, UP TO 10% SWAMP LOOSESTIFE</t>
  </si>
  <si>
    <t>GREENISH CLEAR</t>
  </si>
  <si>
    <t xml:space="preserve">DUCKS </t>
  </si>
  <si>
    <t>LESS THAN 1% WATERLILIES, LESS THAN 1% FLOATING ALGAE, UP TO 10% EMERGENT GRASSES</t>
  </si>
  <si>
    <t>25-50% WATERLILIES, LESS THAN 1% FLOATING ALGAE, UP TO 10% EMERGENT GRASSES</t>
  </si>
  <si>
    <t>UP TO 10% WATERLILIES, &lt;1% FLOATING ALGAE, UP TO 10% EMERGENT GRASSES, OVER 50% ELODEA, 25%-50% SWAMP LOOSE STRIFE</t>
  </si>
  <si>
    <t>10-25% LILLIES, 0% SEDGES</t>
  </si>
  <si>
    <t>FILAMENTOUS AND MACRO ALGAE CLUMPS</t>
  </si>
  <si>
    <t>OVER 50% WATERLILIES, 25-50% FLOATING ALGAE, UP TO 10% EMERGENT GRASSES, 10-25% OTHER PLANT, LESS THAN 1% OTHER PLANT</t>
  </si>
  <si>
    <t xml:space="preserve">SWAN </t>
  </si>
  <si>
    <t>10 TO 25% WATERLILIES, &lt;1% FLOATING ALGAE, UP TO 10% EMERGENT GRASSES</t>
  </si>
  <si>
    <t>LESS THAN 1% WATERLILIES, LESS THAN 1% FLOATING ALGAE, UP T0 10% EMERGENT GRASSES</t>
  </si>
  <si>
    <t>UP TO 10% WATERLILIES, LESS THAN 1% FLOATING ALGAE, LESS THAN 1% EMERGENT GRASSES, 10-25% OTHER PLANT PICKEREL WEED</t>
  </si>
  <si>
    <t>UP TO 10% WATERLILIES, UP TO 10% FLOATING ALGAE, LESS THAN 1% EMERGENT GRASSES</t>
  </si>
  <si>
    <t>SOME LILIES STARTING TO REACH SURFACE</t>
  </si>
  <si>
    <t>UP TO 10% WATERLILIES, LESS THAN 1% FLOATING ALGAE, LESS THAN 1% EMERGENT GRASSES, UP TO 10% OTHER PLANTS</t>
  </si>
  <si>
    <t>10-25% WATERLILIES, &lt;1% FLOATING ALGAE, &lt;1% EMERGENT GRASS, UP TO 10% POND WEEDS, UP TO 10% PINK BUDDED PLANT</t>
  </si>
  <si>
    <t>BECAME UNACCEPTABLE 2022</t>
  </si>
  <si>
    <t>For 2022 SOTW</t>
  </si>
  <si>
    <t>For 2023 SOTW - recalculate without 2017 or reuse score as is if it dates from 2018 on</t>
  </si>
  <si>
    <t>Brewster 2024 grading</t>
  </si>
  <si>
    <t>Replaced chlorophyll BDL with 0.15ug/L</t>
  </si>
  <si>
    <t>Replaced TP BDL with 0.15uM</t>
  </si>
  <si>
    <t>Not using data highlighted green, outside of 5 year period or outside of June-September window.</t>
  </si>
  <si>
    <t>CLIFF POND</t>
  </si>
  <si>
    <t>Secchi average (annual)</t>
  </si>
  <si>
    <t>TSI (Secchi)</t>
  </si>
  <si>
    <t>TP average, ug/L</t>
  </si>
  <si>
    <t>TSI (TP)</t>
  </si>
  <si>
    <t>Chl average, ug/L</t>
  </si>
  <si>
    <t>TSI (Chl)</t>
  </si>
  <si>
    <t>BREWSTER</t>
  </si>
  <si>
    <t>Not enough data available for CTI 2024 grading</t>
  </si>
  <si>
    <t>LONG POND</t>
  </si>
  <si>
    <t>SLOUGH POND</t>
  </si>
  <si>
    <t>20230614_BR1028</t>
  </si>
  <si>
    <t>BR1028</t>
  </si>
  <si>
    <t>20230717_BR1028</t>
  </si>
  <si>
    <t>20230824_BR1028</t>
  </si>
  <si>
    <t>20230927_BR1028</t>
  </si>
  <si>
    <t>20231016_BR1028</t>
  </si>
  <si>
    <t>20231129_BR1028</t>
  </si>
  <si>
    <t>20230510_BR279</t>
  </si>
  <si>
    <t>BR279</t>
  </si>
  <si>
    <t>20230614_BR279</t>
  </si>
  <si>
    <t>20230717_BR279</t>
  </si>
  <si>
    <t>20230824_BR279</t>
  </si>
  <si>
    <t>20230927_BR279</t>
  </si>
  <si>
    <t>20231016_BR279</t>
  </si>
  <si>
    <t>20230417_BR321</t>
  </si>
  <si>
    <t>BR321</t>
  </si>
  <si>
    <t>20230510_BR321</t>
  </si>
  <si>
    <t>20230614_BR321</t>
  </si>
  <si>
    <t>20230717_BR321</t>
  </si>
  <si>
    <t>20230824_BR321</t>
  </si>
  <si>
    <t>20230927_BR321</t>
  </si>
  <si>
    <t>20231016_BR321</t>
  </si>
  <si>
    <t>Bourne 2024 grading</t>
  </si>
  <si>
    <t>QUEEN SEWELL POND</t>
  </si>
  <si>
    <t>BOURNE</t>
  </si>
  <si>
    <t>FLAX POND/PICTURE LAKE</t>
  </si>
  <si>
    <t>FLAX POND</t>
  </si>
  <si>
    <t>RED BROOK POND</t>
  </si>
  <si>
    <t>20230419_BO212</t>
  </si>
  <si>
    <t>BO212</t>
  </si>
  <si>
    <t>20230515_BO212</t>
  </si>
  <si>
    <t>20230601_BO212</t>
  </si>
  <si>
    <t>20230713_BO212</t>
  </si>
  <si>
    <t>20230801_BO212</t>
  </si>
  <si>
    <t>20230904_BO212</t>
  </si>
  <si>
    <t>20231002_BO212</t>
  </si>
  <si>
    <t>20231113_BO212</t>
  </si>
  <si>
    <t>20230419_BO556</t>
  </si>
  <si>
    <t>BO556</t>
  </si>
  <si>
    <t>20230515_BO556</t>
  </si>
  <si>
    <t>20230601_BO556</t>
  </si>
  <si>
    <t>20230713_BO556</t>
  </si>
  <si>
    <t>20230801_BO556</t>
  </si>
  <si>
    <t>20230904_BO556</t>
  </si>
  <si>
    <t>20231002_BO556</t>
  </si>
  <si>
    <t>20230515_BO644</t>
  </si>
  <si>
    <t>BO644</t>
  </si>
  <si>
    <t>20230601_BO644</t>
  </si>
  <si>
    <t>20230713_BO644</t>
  </si>
  <si>
    <t>20230801_BO644</t>
  </si>
  <si>
    <t>20230904_BO644</t>
  </si>
  <si>
    <t>20231002_BO644</t>
  </si>
  <si>
    <t>Chatham 2024 grading</t>
  </si>
  <si>
    <t>GOOSE POND</t>
  </si>
  <si>
    <t>CHATHAM</t>
  </si>
  <si>
    <t>BARCLAY POND</t>
  </si>
  <si>
    <t>20230508_CH458</t>
  </si>
  <si>
    <t>CH458</t>
  </si>
  <si>
    <t>20230620_CH458</t>
  </si>
  <si>
    <t>20230719_CH458</t>
  </si>
  <si>
    <t>20230817_CH458</t>
  </si>
  <si>
    <t>20230920_CH458</t>
  </si>
  <si>
    <t>20231018_CH458</t>
  </si>
  <si>
    <t>20230508_CH479</t>
  </si>
  <si>
    <t>CH479</t>
  </si>
  <si>
    <t>20230620_CH479</t>
  </si>
  <si>
    <t>20230719_CH479</t>
  </si>
  <si>
    <t>20230817_CH479</t>
  </si>
  <si>
    <t>20230920_CH479</t>
  </si>
  <si>
    <t>20231018_CH479</t>
  </si>
  <si>
    <t>20231129_CH479</t>
  </si>
  <si>
    <t>Eastham 2024 grading</t>
  </si>
  <si>
    <t>Red font indicates data used in scoring for 2024 SOTW</t>
  </si>
  <si>
    <t>BRIDGE</t>
  </si>
  <si>
    <t>EASTHAM</t>
  </si>
  <si>
    <t xml:space="preserve">EASTHAM </t>
  </si>
  <si>
    <t>DEPOT</t>
  </si>
  <si>
    <t>GREAT</t>
  </si>
  <si>
    <t>HERRING POND</t>
  </si>
  <si>
    <t xml:space="preserve">HERRING </t>
  </si>
  <si>
    <t>HERRING</t>
  </si>
  <si>
    <t>JEMIMA</t>
  </si>
  <si>
    <t>JEMINA</t>
  </si>
  <si>
    <t>LITTLE DEPOT</t>
  </si>
  <si>
    <t>MINISTER</t>
  </si>
  <si>
    <t>MINISTERS</t>
  </si>
  <si>
    <t>MOLLS</t>
  </si>
  <si>
    <t>MOLL'S</t>
  </si>
  <si>
    <t>MOLL</t>
  </si>
  <si>
    <t xml:space="preserve">SCHOOL HOUSE </t>
  </si>
  <si>
    <t>WIDOW HARBOR</t>
  </si>
  <si>
    <t>WIDOW HARDING</t>
  </si>
  <si>
    <t>Not enough years of data to score</t>
  </si>
  <si>
    <t>Only 2017</t>
  </si>
  <si>
    <t>Eastham 2023 grading</t>
  </si>
  <si>
    <t>Red font indicates data used in scoring for 2023 SOTW</t>
  </si>
  <si>
    <t>Eastham 2022 grading</t>
  </si>
  <si>
    <t>Red font indicates data used in scoring for 2022 SOTW</t>
  </si>
  <si>
    <t>Yellow highlight indicates data used in calculation of Carlson Trophic Index (CTI) score.</t>
  </si>
  <si>
    <t>LESS THAN 1% WATERLILIES, FLOATING ALGAE, EMERGENT GRASSES</t>
  </si>
  <si>
    <t>WOW-AMAZING BLOB/GLUB COLONIES-MULTICELULAR GROWTHS AROUND BUOY/ROPE DEFLATES OUT OF WATER. DIAMERTER 2-3' IN BELOW WATER SURFACE</t>
  </si>
  <si>
    <t>BETWEEN 9 AND 11</t>
  </si>
  <si>
    <t>&lt;1%(LILIES,ALGAE,GRASSES)</t>
  </si>
  <si>
    <t>MASSIVE QUANTITY OF BRYOZOANS ATTACHED TO BUOY</t>
  </si>
  <si>
    <t>RAIN</t>
  </si>
  <si>
    <t>Site</t>
  </si>
  <si>
    <t>DRIZZLE</t>
  </si>
  <si>
    <t>1-10% SEDGES</t>
  </si>
  <si>
    <t xml:space="preserve">LESS THAN 1% WATERLILIES; FLOATING ALGAE, EMERGENT GRASSES </t>
  </si>
  <si>
    <t>N/D</t>
  </si>
  <si>
    <t>BLUE, BROWN</t>
  </si>
  <si>
    <t>LESS THAN 1% WATERLILIES, FLOATING ALGAE, EMERGENT GRASSES; UP TO 10% PURPLE LOOSTRIFE</t>
  </si>
  <si>
    <t>&lt;1%LILIES/ALGAE, UP TO 10% GRASSES</t>
  </si>
  <si>
    <t>LESS THAN 1% WATERLILES, FLOATING ALGAE, EMERGENT GRASSES</t>
  </si>
  <si>
    <t>3,5</t>
  </si>
  <si>
    <t>10%GRASSES</t>
  </si>
  <si>
    <t xml:space="preserve">RAIN </t>
  </si>
  <si>
    <t>UP TO 10% WATERLILIES, BUTTON BUSH; LESS THAN 1% FLOATING ALGAE, EMERGENT GRASSES</t>
  </si>
  <si>
    <t>10+%LILIES, &lt;1%PICKERELWEED</t>
  </si>
  <si>
    <t>UP TO 10% WATERLILIES COVERAGE OF POND SURFACE, FLOATING ALGAE ON POND SURFACE, EMERGENT GRASSES/SEDGES OF SURFACE</t>
  </si>
  <si>
    <t>10%LILIES</t>
  </si>
  <si>
    <t>LESS THAN 1% WATERLILIES, EMERGENT GRASSES; NO FLOATING ALGAE</t>
  </si>
  <si>
    <t>BROWN/CLEAR</t>
  </si>
  <si>
    <t>&lt;1%LILIES/PHRAG/ENGLISHIVY</t>
  </si>
  <si>
    <t>GREEN, BROWN</t>
  </si>
  <si>
    <t>UP TO 10% WATERLILIES COVERAGE OF POND SURFACE; 10% TO 25% EMERGENT GRASSES/SEDGES OF SURFACE</t>
  </si>
  <si>
    <t>UP TO 10% WATERLILES, &lt; 1% FLOATING ALGAE AND EMERGENT GRASSES</t>
  </si>
  <si>
    <t>1 THEN 2</t>
  </si>
  <si>
    <t xml:space="preserve">UP TO 10% WATERLILIES, LESS THAN 1% FLOATING ALGAE, EMERGENT GRASSES </t>
  </si>
  <si>
    <t>10-25% WATERLILIES, &lt;1% FLOATING ALGAE AND EMERGENT GRASSES</t>
  </si>
  <si>
    <t>UP TO 10% WATERLILIES, EMERGENT GRASSES; LESS THAN 1% FLOATING ALGAE</t>
  </si>
  <si>
    <t>20230522_EA98</t>
  </si>
  <si>
    <t>EA98</t>
  </si>
  <si>
    <t>20230621_EA98</t>
  </si>
  <si>
    <t>20230720_EA98</t>
  </si>
  <si>
    <t>20230821_EA98</t>
  </si>
  <si>
    <t>20230921_EA98</t>
  </si>
  <si>
    <t>20231019_EA98</t>
  </si>
  <si>
    <t>20230503_EA103</t>
  </si>
  <si>
    <t>EA103</t>
  </si>
  <si>
    <t>20230621_EA103</t>
  </si>
  <si>
    <t>20230720_EA103</t>
  </si>
  <si>
    <t>20230821_EA103</t>
  </si>
  <si>
    <t>20230921_EA103</t>
  </si>
  <si>
    <t>20231019_EA103</t>
  </si>
  <si>
    <t>Minister Pond</t>
  </si>
  <si>
    <t>20230503_EA92</t>
  </si>
  <si>
    <t>EA92</t>
  </si>
  <si>
    <t>20230621_EA92</t>
  </si>
  <si>
    <t>20230720_EA92</t>
  </si>
  <si>
    <t>20230821_EA92</t>
  </si>
  <si>
    <t>20230921_EA92</t>
  </si>
  <si>
    <t>20231019_EA92</t>
  </si>
  <si>
    <t>Sampler</t>
  </si>
  <si>
    <t>CCS</t>
  </si>
  <si>
    <t>UP TO 10% WATERLILIES, UP TO 10% FLOATING ALGAE, UP TO 10% EMERGENT GRASSES</t>
  </si>
  <si>
    <t>LD</t>
  </si>
  <si>
    <t>Falmouth 2024 grading</t>
  </si>
  <si>
    <t>See tab "FA 2023 FI" for original data</t>
  </si>
  <si>
    <t>Not using data highlighted green, outside of 5 year period.</t>
  </si>
  <si>
    <t>Coonamesset Pond</t>
  </si>
  <si>
    <t>ONLY ONE YEAR OF DATA AVAILABLE</t>
  </si>
  <si>
    <t>FALMOUTH</t>
  </si>
  <si>
    <t>MARES POND</t>
  </si>
  <si>
    <t>JENKINS POND</t>
  </si>
  <si>
    <t>WING POND</t>
  </si>
  <si>
    <t>SHIVERICKS POND</t>
  </si>
  <si>
    <t>20230503_FA888</t>
  </si>
  <si>
    <t>FA888</t>
  </si>
  <si>
    <t>20230606_FA888</t>
  </si>
  <si>
    <t>20230705_FA888</t>
  </si>
  <si>
    <t>20230803_FA888</t>
  </si>
  <si>
    <t>20230906_FA888</t>
  </si>
  <si>
    <t>20231004_FA888</t>
  </si>
  <si>
    <t>20230426_FA938</t>
  </si>
  <si>
    <t>FA938</t>
  </si>
  <si>
    <t>20230427_FA938</t>
  </si>
  <si>
    <t>20230518_FA938</t>
  </si>
  <si>
    <t>20230605_FA938</t>
  </si>
  <si>
    <t>20230704_FA938</t>
  </si>
  <si>
    <t>20230802_FA938</t>
  </si>
  <si>
    <t>20230905_FA938</t>
  </si>
  <si>
    <t>20231003_FA938</t>
  </si>
  <si>
    <t>20231128_FA938</t>
  </si>
  <si>
    <t>20230504_FA918</t>
  </si>
  <si>
    <t>FA918</t>
  </si>
  <si>
    <t>20230606_FA918</t>
  </si>
  <si>
    <t>20230705_FA918</t>
  </si>
  <si>
    <t>20230803_FA918</t>
  </si>
  <si>
    <t>20230906_FA918</t>
  </si>
  <si>
    <t>20231004_FA918</t>
  </si>
  <si>
    <t>20231113_FA918</t>
  </si>
  <si>
    <t>20230427_FA845</t>
  </si>
  <si>
    <t>FA845</t>
  </si>
  <si>
    <t>20230518_FA845</t>
  </si>
  <si>
    <t>20230606_FA845</t>
  </si>
  <si>
    <t>20230705_FA845</t>
  </si>
  <si>
    <t>20230803_FA845</t>
  </si>
  <si>
    <t>20230906_FA845</t>
  </si>
  <si>
    <t>20231004_FA845</t>
  </si>
  <si>
    <t>20231106_FA845</t>
  </si>
  <si>
    <t>20230503_FA996</t>
  </si>
  <si>
    <t>FA996</t>
  </si>
  <si>
    <t>20230609_FA996</t>
  </si>
  <si>
    <t>20230705_FA996</t>
  </si>
  <si>
    <t>20230803_FA996</t>
  </si>
  <si>
    <t>20230906_FA996</t>
  </si>
  <si>
    <t>20231004_FA996</t>
  </si>
  <si>
    <t>20231128_FA996</t>
  </si>
  <si>
    <t>Secchi data is missing, so this data cannot be used to calculate the CTI grade</t>
  </si>
  <si>
    <t>Sample Name</t>
  </si>
  <si>
    <t>Collection Date</t>
  </si>
  <si>
    <t>Sub_Project</t>
  </si>
  <si>
    <t>Sub_ProjectA</t>
  </si>
  <si>
    <t>NH4_uM</t>
  </si>
  <si>
    <t>NO3_uM</t>
  </si>
  <si>
    <t>DON_uM</t>
  </si>
  <si>
    <t xml:space="preserve">PO4_uM </t>
  </si>
  <si>
    <t>OrgP_uM</t>
  </si>
  <si>
    <t>POC_uM</t>
  </si>
  <si>
    <t>PON_uM</t>
  </si>
  <si>
    <t>Chla_ugL</t>
  </si>
  <si>
    <t>TP ugL</t>
  </si>
  <si>
    <t>CTI chl</t>
  </si>
  <si>
    <t>CTI total P</t>
  </si>
  <si>
    <t>Falmouth Water Stewards</t>
  </si>
  <si>
    <t>Chris Neill</t>
  </si>
  <si>
    <t>Backus River</t>
  </si>
  <si>
    <t>Bourne Pond (Waquoit)</t>
  </si>
  <si>
    <t>Bournes Brook</t>
  </si>
  <si>
    <t>Caleb Pond</t>
  </si>
  <si>
    <t>Childs River</t>
  </si>
  <si>
    <t>Coonamessett River</t>
  </si>
  <si>
    <t>Crocker Pond</t>
  </si>
  <si>
    <t>~10</t>
  </si>
  <si>
    <t>Herring Brook</t>
  </si>
  <si>
    <t>Jones Pond</t>
  </si>
  <si>
    <t>Little Pond Inlet</t>
  </si>
  <si>
    <t>Mill Pond (E. Fal.)</t>
  </si>
  <si>
    <t>Mill Pond (WH)</t>
  </si>
  <si>
    <t>Morse Pond</t>
  </si>
  <si>
    <t>Pond 14</t>
  </si>
  <si>
    <t>Punch Bowl</t>
  </si>
  <si>
    <t>Quashnet River</t>
  </si>
  <si>
    <t>Red Brook (Mashpee)</t>
  </si>
  <si>
    <t>Sols Pond</t>
  </si>
  <si>
    <t>Wings Pond</t>
  </si>
  <si>
    <t>Harwich Grades, 2024</t>
  </si>
  <si>
    <t>Green rows indicates years not used in 2024 SOTW.</t>
  </si>
  <si>
    <t>Total</t>
  </si>
  <si>
    <t>Secchi</t>
  </si>
  <si>
    <t>Chl-a</t>
  </si>
  <si>
    <t>CCS_ID</t>
  </si>
  <si>
    <t>Depth(m)</t>
  </si>
  <si>
    <t>Depth (m)</t>
  </si>
  <si>
    <t>(uM)</t>
  </si>
  <si>
    <t>(ug/L)</t>
  </si>
  <si>
    <t>Pond TSI average</t>
  </si>
  <si>
    <t>AUNT EDIES</t>
  </si>
  <si>
    <t>(ug/L, calc.)</t>
  </si>
  <si>
    <t>BUCKS</t>
  </si>
  <si>
    <t>GRASS</t>
  </si>
  <si>
    <t>INSUFFICIENT DATA</t>
  </si>
  <si>
    <t>HINCKLEYS</t>
  </si>
  <si>
    <t>Hinckleys</t>
  </si>
  <si>
    <t>HINKLEYS</t>
  </si>
  <si>
    <t>Hoyt</t>
  </si>
  <si>
    <t>Omit (station is a stream crossing)</t>
  </si>
  <si>
    <t>JOHN JOSEPH</t>
  </si>
  <si>
    <t>John Joseph</t>
  </si>
  <si>
    <t xml:space="preserve">JOHN JOSEPH </t>
  </si>
  <si>
    <t>ROBBINS</t>
  </si>
  <si>
    <t>SAND</t>
  </si>
  <si>
    <t>SAND POND</t>
  </si>
  <si>
    <t>SKINEQUIT</t>
  </si>
  <si>
    <t>Andrews - not enough years to score (only 2021)</t>
  </si>
  <si>
    <t>WALKERS</t>
  </si>
  <si>
    <t>2021-2023</t>
  </si>
  <si>
    <t>Program</t>
  </si>
  <si>
    <t>SAND LAKE</t>
  </si>
  <si>
    <t>HAWKSNEST POND</t>
  </si>
  <si>
    <t>CORNELIUS POND</t>
  </si>
  <si>
    <t>BLACK</t>
  </si>
  <si>
    <t>OLIVER</t>
  </si>
  <si>
    <t>Harwich Grades, 2022</t>
  </si>
  <si>
    <t>Yellow rows indicates years used in 2022 SOTW.</t>
  </si>
  <si>
    <t>Insufficient data</t>
  </si>
  <si>
    <t>No 2021-2022 data - use 2017, 2018, and 2019 data to score</t>
  </si>
  <si>
    <t>Hawksnest - not enough years to score (only 2019, 2021)</t>
  </si>
  <si>
    <t>Walkers - not enough years to score (only 2016, 2021)</t>
  </si>
  <si>
    <t>HARWICH</t>
  </si>
  <si>
    <t>WALKERS POND</t>
  </si>
  <si>
    <t>20230420_HA358</t>
  </si>
  <si>
    <t>HA358</t>
  </si>
  <si>
    <t>20230516_HA358</t>
  </si>
  <si>
    <t>20230619_HA358</t>
  </si>
  <si>
    <t>20230718_HA358</t>
  </si>
  <si>
    <t>20230816_HA358</t>
  </si>
  <si>
    <t>20230919_HA358</t>
  </si>
  <si>
    <t>20231017_HA358</t>
  </si>
  <si>
    <t>20230511_HA418</t>
  </si>
  <si>
    <t>HA418</t>
  </si>
  <si>
    <t>20230619_HA418</t>
  </si>
  <si>
    <t>20230718_HA418</t>
  </si>
  <si>
    <t>20230816_HA418</t>
  </si>
  <si>
    <t>20230919_HA418</t>
  </si>
  <si>
    <t>20231017_HA418</t>
  </si>
  <si>
    <t>20230420_HA354</t>
  </si>
  <si>
    <t>HA354</t>
  </si>
  <si>
    <t>20230516_HA354</t>
  </si>
  <si>
    <t>20230619_HA354</t>
  </si>
  <si>
    <t>20230718_HA354</t>
  </si>
  <si>
    <t>20230816_HA354</t>
  </si>
  <si>
    <t>20230919_HA354</t>
  </si>
  <si>
    <t>20231017_HA354</t>
  </si>
  <si>
    <t>20230505_HA381</t>
  </si>
  <si>
    <t>HA381</t>
  </si>
  <si>
    <t>20230619_HA381</t>
  </si>
  <si>
    <t>20230718_HA381</t>
  </si>
  <si>
    <t>20230816_HA381</t>
  </si>
  <si>
    <t>20230919_HA381</t>
  </si>
  <si>
    <t>20231017_HA381</t>
  </si>
  <si>
    <t>2021 bold red font:  Add these rows to the CTI scoring in the spreadsheet "CTI Scores_HA-OR-MA"</t>
  </si>
  <si>
    <t>note</t>
  </si>
  <si>
    <t>CV10</t>
  </si>
  <si>
    <t>omit- artificial impact</t>
  </si>
  <si>
    <t>DO NOT SCORE - GOLF COURSE PONDS</t>
  </si>
  <si>
    <t>CV11</t>
  </si>
  <si>
    <t>CV12</t>
  </si>
  <si>
    <t>CV14</t>
  </si>
  <si>
    <t>INSUFFICIENT DATA FOR SCORING</t>
  </si>
  <si>
    <t xml:space="preserve">NO 2021 OR 2022 DATA - USE SCORE BASED ON 2017, 2018, AND 2019 </t>
  </si>
  <si>
    <t>HAWKSNEST</t>
  </si>
  <si>
    <t>omit- insufficient data</t>
  </si>
  <si>
    <t>NO DATA PRIOR TO 2019 - INSUFFICIENT DATA</t>
  </si>
  <si>
    <t>HOYT</t>
  </si>
  <si>
    <t>omit-not a pond, is a stream crossing, and not enough data</t>
  </si>
  <si>
    <t>no 2022 data for Robbins</t>
  </si>
  <si>
    <t>NOT ENOUGH YEARS OF DATA TO SCORE</t>
  </si>
  <si>
    <t>ANDREWS</t>
  </si>
  <si>
    <t>Coastal Systems Group</t>
  </si>
  <si>
    <t>SMAST</t>
  </si>
  <si>
    <t>Umass Dartmouth</t>
  </si>
  <si>
    <t>706 Rodney French Blvd</t>
  </si>
  <si>
    <t>New Bedford, Ma 02744</t>
  </si>
  <si>
    <t>Harwich Fresh Ponds 2014</t>
  </si>
  <si>
    <t>* indicates to data to use. Samples below secchi depth are not used for analysis</t>
  </si>
  <si>
    <t>DO</t>
  </si>
  <si>
    <t>T-pig</t>
  </si>
  <si>
    <t>Volunteers</t>
  </si>
  <si>
    <t>Weather</t>
  </si>
  <si>
    <t>Force</t>
  </si>
  <si>
    <t>Direction</t>
  </si>
  <si>
    <t>Water Condition</t>
  </si>
  <si>
    <t>TempC</t>
  </si>
  <si>
    <t>mg/L</t>
  </si>
  <si>
    <t>% Sat</t>
  </si>
  <si>
    <t>Lab-pH</t>
  </si>
  <si>
    <t>(mgCaCO3)</t>
  </si>
  <si>
    <t>Use?</t>
  </si>
  <si>
    <t>BUCKS POND</t>
  </si>
  <si>
    <t>B. SMITH/D CALLAGHAN</t>
  </si>
  <si>
    <t>W</t>
  </si>
  <si>
    <t>*</t>
  </si>
  <si>
    <t>ERICKSON</t>
  </si>
  <si>
    <t>AUNT EDIES POND</t>
  </si>
  <si>
    <t>CHRIS &amp; ELLEN GENANACOPOULAS</t>
  </si>
  <si>
    <t>NW</t>
  </si>
  <si>
    <t>CLEAR, ALGAE PLANTS</t>
  </si>
  <si>
    <t>HINKLEYS POND</t>
  </si>
  <si>
    <t>RALPH &amp; JANE ANDERSON</t>
  </si>
  <si>
    <t>PARTLY CLOUDY</t>
  </si>
  <si>
    <t>SW</t>
  </si>
  <si>
    <t>ALGAE/PLANTS, FOAM</t>
  </si>
  <si>
    <t>KENNEDY</t>
  </si>
  <si>
    <t>SE</t>
  </si>
  <si>
    <t>SKINEQUIT POND</t>
  </si>
  <si>
    <t>SEIDEL, REHR</t>
  </si>
  <si>
    <t>JOHN JOSEPH POND</t>
  </si>
  <si>
    <t>TONY PIRO, PATSY LIGHTBOWN, GEORGE MYERS</t>
  </si>
  <si>
    <t>HOYT RD</t>
  </si>
  <si>
    <t>?</t>
  </si>
  <si>
    <t>GRASS POND</t>
  </si>
  <si>
    <t>CV 14</t>
  </si>
  <si>
    <t>R. ANDERSON, s. SELKOW</t>
  </si>
  <si>
    <t>ROBBINS POND</t>
  </si>
  <si>
    <t>WINTERHALTER</t>
  </si>
  <si>
    <t>E</t>
  </si>
  <si>
    <t>DAVE CALLAGHAN, BOB SMITH</t>
  </si>
  <si>
    <t>CLOUDY</t>
  </si>
  <si>
    <t xml:space="preserve">ALGAE/PLANTS </t>
  </si>
  <si>
    <t>L. SALAMON, C. NORCROSS</t>
  </si>
  <si>
    <t>NE</t>
  </si>
  <si>
    <t>GRASSY</t>
  </si>
  <si>
    <t>Only physical data collected</t>
  </si>
  <si>
    <t>JIM, KAREN, ____</t>
  </si>
  <si>
    <t xml:space="preserve">Harwich Fresh Ponds </t>
  </si>
  <si>
    <t>Temp</t>
  </si>
  <si>
    <t>C</t>
  </si>
  <si>
    <t>CHRIS AND ELLEN GEANACOPOULOS</t>
  </si>
  <si>
    <t>RALPH AND JANE ANDERSON</t>
  </si>
  <si>
    <t>TONY PIRO, GEORGE MYERS, PATSY LIGHTBOWN</t>
  </si>
  <si>
    <t>CHRIS NORCROSS, LINDA SALAMON</t>
  </si>
  <si>
    <t>SEIDEL/DAVIDSON</t>
  </si>
  <si>
    <t>CLEAR/FOAM</t>
  </si>
  <si>
    <t>CLEAR/PLANTS</t>
  </si>
  <si>
    <t>CLEAR/MUDDY/FOAM</t>
  </si>
  <si>
    <t>CHRISTOPHER NORDESS, LINDA SALAMON</t>
  </si>
  <si>
    <t>DAVIDSON/SEIDEL</t>
  </si>
  <si>
    <t>BOB AND NANEY SMITH</t>
  </si>
  <si>
    <t>SEIDEL</t>
  </si>
  <si>
    <t>Harwich Fresh Ponds 2018</t>
  </si>
  <si>
    <t>No data sheets for CV, Hoyt and Grass Ponds</t>
  </si>
  <si>
    <t>CV sites are from small ponds/golf course</t>
  </si>
  <si>
    <t>Sept. 12 was just a data collection day, no samples collected</t>
  </si>
  <si>
    <t>CV-10</t>
  </si>
  <si>
    <t>CV-11</t>
  </si>
  <si>
    <t>CV-12</t>
  </si>
  <si>
    <t>CV-14</t>
  </si>
  <si>
    <t>Temple, Andersons</t>
  </si>
  <si>
    <t>pt cloudy</t>
  </si>
  <si>
    <t>clear, algea/ plants</t>
  </si>
  <si>
    <t>Durphy, Geanacopolous</t>
  </si>
  <si>
    <t xml:space="preserve">Bucks Pond </t>
  </si>
  <si>
    <t>Callahan, Smith</t>
  </si>
  <si>
    <t>Robbins Pond</t>
  </si>
  <si>
    <t>Norcross, Salamon</t>
  </si>
  <si>
    <t>SSW</t>
  </si>
  <si>
    <t>cloudy</t>
  </si>
  <si>
    <t>Piro, Myers, Lightbown</t>
  </si>
  <si>
    <t>WSW</t>
  </si>
  <si>
    <t>Erickson</t>
  </si>
  <si>
    <t>Grass Pond</t>
  </si>
  <si>
    <t>Hoyt Pond</t>
  </si>
  <si>
    <t>Temple, Forman, Selkow</t>
  </si>
  <si>
    <t>Robbins  Pond</t>
  </si>
  <si>
    <t>Seidel, Davidson</t>
  </si>
  <si>
    <t>Doherty, Selkow, Selkow</t>
  </si>
  <si>
    <t>overcast</t>
  </si>
  <si>
    <t>Murphy</t>
  </si>
  <si>
    <t>Callahan, Smith, Odaga</t>
  </si>
  <si>
    <t>Seidel, Ketchums</t>
  </si>
  <si>
    <t>Temple, Selkow, Doherty, Anderson</t>
  </si>
  <si>
    <t>Odaga, Smith, Callahan</t>
  </si>
  <si>
    <t>brownish</t>
  </si>
  <si>
    <t>blue/green</t>
  </si>
  <si>
    <t>fog/ haze</t>
  </si>
  <si>
    <t>Seidel</t>
  </si>
  <si>
    <t>Water</t>
  </si>
  <si>
    <t>RATIO</t>
  </si>
  <si>
    <t>Condition</t>
  </si>
  <si>
    <t>GRASSY POND</t>
  </si>
  <si>
    <t>WM</t>
  </si>
  <si>
    <t>RA</t>
  </si>
  <si>
    <t>SEIDEL,CURTIN</t>
  </si>
  <si>
    <t>WITTMANNS</t>
  </si>
  <si>
    <t>DC,BS,CD</t>
  </si>
  <si>
    <t>TP, PL,GM</t>
  </si>
  <si>
    <t>BS,DC,CO</t>
  </si>
  <si>
    <t>DC,BS,CO</t>
  </si>
  <si>
    <t>GM, PL,BP</t>
  </si>
  <si>
    <t>OVERCAST, PARTLY CLOUDY</t>
  </si>
  <si>
    <t>E,SE</t>
  </si>
  <si>
    <t>ERROR</t>
  </si>
  <si>
    <t>ANDERSON</t>
  </si>
  <si>
    <t>CLEAR,CLOUDY</t>
  </si>
  <si>
    <t>TP,PL,GM</t>
  </si>
  <si>
    <t>TOTAL PIGMENT</t>
  </si>
  <si>
    <t>AMY ANDREASSUN</t>
  </si>
  <si>
    <t>OVERCAST/FOG/HAZE</t>
  </si>
  <si>
    <t>MCGRATH</t>
  </si>
  <si>
    <t>FOG</t>
  </si>
  <si>
    <t>WALTER MURPHY</t>
  </si>
  <si>
    <t>BOB SMITH, DAVE CAUAHAN</t>
  </si>
  <si>
    <t>FOG/HAZE</t>
  </si>
  <si>
    <t>CLEAR/CLOUDLESS</t>
  </si>
  <si>
    <t>CLEAR/BLUE/SOME ALGAE</t>
  </si>
  <si>
    <t>BOB SMITH, NANCY SMITH</t>
  </si>
  <si>
    <t>ANDERSON, DOHERTY</t>
  </si>
  <si>
    <t>DOHERTY/ANDERSON</t>
  </si>
  <si>
    <t>GEORGE MYERS, PATSY LIGHTBROWN, BILL MCELROY</t>
  </si>
  <si>
    <t>PATSY LIGHTBOWN, GEORGE MYERS, BRUCE PAIGE</t>
  </si>
  <si>
    <t>PATSY LIGHTBOWN, TOM LIGHTBOWN, BRUCE PAIGE</t>
  </si>
  <si>
    <t>PARTLY CLOUDY/OVERCAST</t>
  </si>
  <si>
    <t>GEORGE MYERS, PATSY LIGHTBROWN, BRUCE PAIGE</t>
  </si>
  <si>
    <t>AIMEE WHITTEMORE</t>
  </si>
  <si>
    <t>CLEAR/CLOUDY</t>
  </si>
  <si>
    <t>CLEAR/BLUE/GREEN</t>
  </si>
  <si>
    <t>CAROL DIEL</t>
  </si>
  <si>
    <t>CAROL PIEL</t>
  </si>
  <si>
    <t>Harwich Fresh Ponds 2021</t>
  </si>
  <si>
    <t>No data sheets for CV</t>
  </si>
  <si>
    <t>Sept was just a data collection day, no samples collected</t>
  </si>
  <si>
    <t>(LOW)</t>
  </si>
  <si>
    <t>(HIGH)</t>
  </si>
  <si>
    <t>Ratio</t>
  </si>
  <si>
    <t>Total Pigment</t>
  </si>
  <si>
    <t>(mg CaCO3)</t>
  </si>
  <si>
    <t>PATRICK OTTON</t>
  </si>
  <si>
    <t>CLOUDY/PLANTS</t>
  </si>
  <si>
    <t>DOHERTY, ANDERSON</t>
  </si>
  <si>
    <t>BOB SMITH</t>
  </si>
  <si>
    <t>PARTLY COULDY</t>
  </si>
  <si>
    <t>1-3</t>
  </si>
  <si>
    <t>KEVIN MCGRATH</t>
  </si>
  <si>
    <t>SEIDEL/SIBBLE</t>
  </si>
  <si>
    <t>PIP LATIMER</t>
  </si>
  <si>
    <t>WNW</t>
  </si>
  <si>
    <t>Chl a possible outlieroutlier</t>
  </si>
  <si>
    <t>BOB &amp; DAVE</t>
  </si>
  <si>
    <t>CAROL DYER, SCOTT BARD, ANN FRECHETTE</t>
  </si>
  <si>
    <t>Chl a possible outlier</t>
  </si>
  <si>
    <t>P. OTTON</t>
  </si>
  <si>
    <t>ALGAE/PLANTS</t>
  </si>
  <si>
    <t>ANN FRECHETTE, CAROL DYER, SCOTT BARD</t>
  </si>
  <si>
    <t>BOB SMITH, DAVID CALLAHAN</t>
  </si>
  <si>
    <t>KETCHUM/SEIDEL</t>
  </si>
  <si>
    <t xml:space="preserve">DOHERTY </t>
  </si>
  <si>
    <t>BOB DOHERTY</t>
  </si>
  <si>
    <t xml:space="preserve">CLOUDY </t>
  </si>
  <si>
    <t xml:space="preserve">KETCHUM </t>
  </si>
  <si>
    <t>Updated 11/22/22 to include 2021 PALS data received from Mashpee</t>
  </si>
  <si>
    <t>Green: data were not used this year.</t>
  </si>
  <si>
    <t>Orange: insufficient data to calculate annual average TSI</t>
  </si>
  <si>
    <t>ASHUMET</t>
  </si>
  <si>
    <t>MASHPEE</t>
  </si>
  <si>
    <t>MASHPEE/FALMOUTH</t>
  </si>
  <si>
    <t>Ashumet</t>
  </si>
  <si>
    <t>Machine error</t>
  </si>
  <si>
    <t>JOHNS</t>
  </si>
  <si>
    <t xml:space="preserve">JOHNS </t>
  </si>
  <si>
    <t>JOHN'S</t>
  </si>
  <si>
    <t xml:space="preserve">MASHPEE </t>
  </si>
  <si>
    <t>Johns</t>
  </si>
  <si>
    <t>John Pond</t>
  </si>
  <si>
    <t>MASHPEE POND</t>
  </si>
  <si>
    <t>MASHPEE LAKE</t>
  </si>
  <si>
    <t>Mashpee-Wakeby (Mashpee Side)</t>
  </si>
  <si>
    <t>2023 Data available, but missing TP and Chla</t>
  </si>
  <si>
    <t>WAKEBY</t>
  </si>
  <si>
    <t>Mashpee-Wakeby (Wakeby Side)</t>
  </si>
  <si>
    <t>2023 data available, but missing TP and Chla</t>
  </si>
  <si>
    <t>SANTUIT</t>
  </si>
  <si>
    <t>Mashpee / Mashpee Wampanoag</t>
  </si>
  <si>
    <t>NC</t>
  </si>
  <si>
    <t>SANTUIT POND</t>
  </si>
  <si>
    <t>Santuit</t>
  </si>
  <si>
    <t>Did not see 2023 data other than FI</t>
  </si>
  <si>
    <t xml:space="preserve">Num Acceptable </t>
  </si>
  <si>
    <t>Num Unacceptable</t>
  </si>
  <si>
    <t>EBB/ FLOOD</t>
  </si>
  <si>
    <t>NOX</t>
  </si>
  <si>
    <t>DIN</t>
  </si>
  <si>
    <t>DON</t>
  </si>
  <si>
    <t>TDN</t>
  </si>
  <si>
    <t>TSS</t>
  </si>
  <si>
    <t>POC</t>
  </si>
  <si>
    <t>PON</t>
  </si>
  <si>
    <t>C/N</t>
  </si>
  <si>
    <t>CHl-a</t>
  </si>
  <si>
    <t>(mg/L)</t>
  </si>
  <si>
    <t xml:space="preserve">(ug/L) </t>
  </si>
  <si>
    <t>70°27.385</t>
  </si>
  <si>
    <t>20230406_MA818</t>
  </si>
  <si>
    <t>MA818</t>
  </si>
  <si>
    <t>20230508_MA818</t>
  </si>
  <si>
    <t>20230605_MA818</t>
  </si>
  <si>
    <t>20230704_MA818</t>
  </si>
  <si>
    <t>20230802_MA818</t>
  </si>
  <si>
    <t>20230905_MA818</t>
  </si>
  <si>
    <t>20231003_MA818</t>
  </si>
  <si>
    <t>20231130_MA818</t>
  </si>
  <si>
    <t>20230426_MA718</t>
  </si>
  <si>
    <t>MA718</t>
  </si>
  <si>
    <t>20230515_MA718</t>
  </si>
  <si>
    <t>20230601_MA718</t>
  </si>
  <si>
    <t>20230713_MA718</t>
  </si>
  <si>
    <t>20230801_MA718</t>
  </si>
  <si>
    <t>20230904_MA718</t>
  </si>
  <si>
    <t>20231002_MA718</t>
  </si>
  <si>
    <t>2018-2019, 2021</t>
  </si>
  <si>
    <t>Town of Mashpee Pond Data</t>
  </si>
  <si>
    <t>Red font indicates data used in 2022 SOTW scoring</t>
  </si>
  <si>
    <t>Data results provided by the following:</t>
  </si>
  <si>
    <t>KEY</t>
  </si>
  <si>
    <t>NS = Not Sampled</t>
  </si>
  <si>
    <t>Laboratory Data provided without cost and in support of 
the Cape Cod Pond and Lake Stewardship (PALS) Program by:
Coastal Systems Group
School for Marine Science and Technology
University of Massachusetts Dartmouth
706 Rodney French Blvd.
New Bedford, MA   02744 
© [2017] University of Massachusetts
All Rights Reserved
No permission required for non-commercial use</t>
  </si>
  <si>
    <t>ND = No Data Available</t>
  </si>
  <si>
    <t xml:space="preserve"> = potential outlier/require additional context/RERUN</t>
  </si>
  <si>
    <t>Created sjs</t>
  </si>
  <si>
    <t>PALS 2016</t>
  </si>
  <si>
    <t>Please contact Ed Eichner (508.737.5991) or Brian Howes (508.910.6314) at SMAST for data interpretation, development of pond databases and/or other pond and lake information</t>
  </si>
  <si>
    <t>ASHUMET POND</t>
  </si>
  <si>
    <t xml:space="preserve">GREEN </t>
  </si>
  <si>
    <t xml:space="preserve">OVERCAST </t>
  </si>
  <si>
    <t xml:space="preserve">LESS THAN 1% OR NONE ALL </t>
  </si>
  <si>
    <t>RERUN</t>
  </si>
  <si>
    <t>JOHN'S POND</t>
  </si>
  <si>
    <t>LESS THAN 1% OR NONE ALL</t>
  </si>
  <si>
    <t>GREEN (ELODEA) ON BOTTOM</t>
  </si>
  <si>
    <t>WAKEBY LAKE</t>
  </si>
  <si>
    <t>UP TO 10% WATERLILIES; UP TO 10% ELODEA</t>
  </si>
  <si>
    <t>10%LILIES,50+%ALGAE</t>
  </si>
  <si>
    <t>MICROALGAE, CYANOBACTERIA BLOOM</t>
  </si>
  <si>
    <t>SPECS OF GREEN ALGAE</t>
  </si>
  <si>
    <t>CLEAR/BLUE</t>
  </si>
  <si>
    <t>MASHPEE SIDE</t>
  </si>
  <si>
    <t>2% WATERLILIES COVERAGEOF POND SURFACE; 5% EMERGENT GRASSES/SEDGES OF SURFACE; 2% OTHER PLANT #2: ELODEA</t>
  </si>
  <si>
    <t>SANDWICH SIDE</t>
  </si>
  <si>
    <t>10% TO 25% OF WATERLILIES, OVER 50% OF FLOATING ALGAE, UP TO 10% OF EMERGENT GRASSES/SEDGES</t>
  </si>
  <si>
    <t>CYANOBACTERIA EXCEEDING 50,000 CELLS/ML</t>
  </si>
  <si>
    <t>DARK BLUE</t>
  </si>
  <si>
    <t>LESS THAN 1% ( WATERLILIES, FLOATING ALGAE, EMERGENT GRASSES/SEDGES)</t>
  </si>
  <si>
    <t>Field</t>
  </si>
  <si>
    <t>Sal</t>
  </si>
  <si>
    <t>PO4</t>
  </si>
  <si>
    <t>NH4</t>
  </si>
  <si>
    <t>Phaeo</t>
  </si>
  <si>
    <t>Project</t>
  </si>
  <si>
    <t>Sample ID</t>
  </si>
  <si>
    <t>Depth</t>
  </si>
  <si>
    <t>Embayment</t>
  </si>
  <si>
    <t>TECHNICIAN</t>
  </si>
  <si>
    <t>LAT</t>
  </si>
  <si>
    <t>METER TYPE</t>
  </si>
  <si>
    <t>LOW TIDE (EDT)</t>
  </si>
  <si>
    <t>TOTAL DEPTH (M)</t>
  </si>
  <si>
    <t>SECCHI DEPTH (M)</t>
  </si>
  <si>
    <t>WATER COLOR</t>
  </si>
  <si>
    <t>FLOATING MACRO (% SURFACE)</t>
  </si>
  <si>
    <t>WEATHER, AIR TEMP</t>
  </si>
  <si>
    <t>WIND</t>
  </si>
  <si>
    <t>RAIN (CURRENT)</t>
  </si>
  <si>
    <t>RAIN (LAST 24H)</t>
  </si>
  <si>
    <t>ACTIVITY</t>
  </si>
  <si>
    <t>TIME (EDT)</t>
  </si>
  <si>
    <t>TEMP ©</t>
  </si>
  <si>
    <t>SP. COND (uS)</t>
  </si>
  <si>
    <t>SAL (PPT)</t>
  </si>
  <si>
    <t>DO (%)</t>
  </si>
  <si>
    <t>DO (MG/L)</t>
  </si>
  <si>
    <t>(ppt)</t>
  </si>
  <si>
    <t>Conductivity</t>
  </si>
  <si>
    <t>Chla/ Chla + Phaeo</t>
  </si>
  <si>
    <t>ug/L</t>
  </si>
  <si>
    <t>Mashpee Wamp</t>
  </si>
  <si>
    <t>SAN</t>
  </si>
  <si>
    <t>ASHLEY HARRINGTON, RICK YORK</t>
  </si>
  <si>
    <r>
      <t>41</t>
    </r>
    <r>
      <rPr>
        <sz val="12"/>
        <color indexed="8"/>
        <rFont val="Calibri"/>
        <family val="2"/>
        <scheme val="minor"/>
      </rPr>
      <t>° 39.145'</t>
    </r>
  </si>
  <si>
    <r>
      <t>70</t>
    </r>
    <r>
      <rPr>
        <sz val="12"/>
        <color indexed="8"/>
        <rFont val="Calibri"/>
        <family val="2"/>
        <scheme val="minor"/>
      </rPr>
      <t>° 27.385'</t>
    </r>
  </si>
  <si>
    <t>YSI 6000</t>
  </si>
  <si>
    <r>
      <t>CLEAR, 2</t>
    </r>
    <r>
      <rPr>
        <sz val="12"/>
        <color indexed="8"/>
        <rFont val="Calibri"/>
        <family val="2"/>
        <scheme val="minor"/>
      </rPr>
      <t>°C</t>
    </r>
  </si>
  <si>
    <t>CLEAR, 7°C</t>
  </si>
  <si>
    <t>WEST, 5</t>
  </si>
  <si>
    <t>1.1"</t>
  </si>
  <si>
    <t>SOUTH HALF OF POND IS ICE</t>
  </si>
  <si>
    <r>
      <t>PARTLY CLOUDY, 6</t>
    </r>
    <r>
      <rPr>
        <sz val="12"/>
        <color indexed="8"/>
        <rFont val="Calibri"/>
        <family val="2"/>
        <scheme val="minor"/>
      </rPr>
      <t>°C</t>
    </r>
  </si>
  <si>
    <t>SW, 20-30</t>
  </si>
  <si>
    <t>PARTLY CLOUDY, 4°C</t>
  </si>
  <si>
    <t>SW, 10-20</t>
  </si>
  <si>
    <t>SW 15</t>
  </si>
  <si>
    <t>MOSTLY CLOUDY</t>
  </si>
  <si>
    <t>E, 10</t>
  </si>
  <si>
    <t>SW, 10</t>
  </si>
  <si>
    <t>.08"</t>
  </si>
  <si>
    <t>EBB</t>
  </si>
  <si>
    <t xml:space="preserve">CLEAR 22° </t>
  </si>
  <si>
    <t>BROWNISH CLEAR</t>
  </si>
  <si>
    <r>
      <t>SUNNY 4</t>
    </r>
    <r>
      <rPr>
        <sz val="12"/>
        <color indexed="8"/>
        <rFont val="Calibri"/>
        <family val="2"/>
        <scheme val="minor"/>
      </rPr>
      <t>°</t>
    </r>
  </si>
  <si>
    <t>SUNNY 34° F</t>
  </si>
  <si>
    <t>SW 5</t>
  </si>
  <si>
    <t>SAN1</t>
  </si>
  <si>
    <r>
      <t>41</t>
    </r>
    <r>
      <rPr>
        <sz val="12"/>
        <color indexed="8"/>
        <rFont val="Calibri"/>
        <family val="2"/>
        <scheme val="minor"/>
      </rPr>
      <t>° 39.455'</t>
    </r>
  </si>
  <si>
    <r>
      <t>70</t>
    </r>
    <r>
      <rPr>
        <sz val="12"/>
        <color indexed="8"/>
        <rFont val="Calibri"/>
        <family val="2"/>
        <scheme val="minor"/>
      </rPr>
      <t>° 27.816'</t>
    </r>
  </si>
  <si>
    <r>
      <t>CLEAR, ~4</t>
    </r>
    <r>
      <rPr>
        <sz val="12"/>
        <color indexed="8"/>
        <rFont val="Calibri"/>
        <family val="2"/>
        <scheme val="minor"/>
      </rPr>
      <t>°C</t>
    </r>
  </si>
  <si>
    <t>SW, 15-25</t>
  </si>
  <si>
    <t>ELODIEA GROWING ON BOTTOM</t>
  </si>
  <si>
    <t>SAN10</t>
  </si>
  <si>
    <r>
      <t>41</t>
    </r>
    <r>
      <rPr>
        <sz val="12"/>
        <color indexed="8"/>
        <rFont val="Calibri"/>
        <family val="2"/>
        <scheme val="minor"/>
      </rPr>
      <t>° 39.488'</t>
    </r>
  </si>
  <si>
    <r>
      <t>70</t>
    </r>
    <r>
      <rPr>
        <sz val="12"/>
        <color indexed="8"/>
        <rFont val="Calibri"/>
        <family val="2"/>
        <scheme val="minor"/>
      </rPr>
      <t>° 27.733'</t>
    </r>
  </si>
  <si>
    <t>SAN2</t>
  </si>
  <si>
    <r>
      <t>41</t>
    </r>
    <r>
      <rPr>
        <sz val="12"/>
        <color indexed="8"/>
        <rFont val="Calibri"/>
        <family val="2"/>
        <scheme val="minor"/>
      </rPr>
      <t>° 39.658'</t>
    </r>
  </si>
  <si>
    <r>
      <t>70</t>
    </r>
    <r>
      <rPr>
        <sz val="12"/>
        <color indexed="8"/>
        <rFont val="Calibri"/>
        <family val="2"/>
        <scheme val="minor"/>
      </rPr>
      <t>° 27.872'</t>
    </r>
  </si>
  <si>
    <r>
      <t>CLEAR, 4</t>
    </r>
    <r>
      <rPr>
        <sz val="12"/>
        <color indexed="8"/>
        <rFont val="Calibri"/>
        <family val="2"/>
        <scheme val="minor"/>
      </rPr>
      <t>°C</t>
    </r>
  </si>
  <si>
    <t>SAN3</t>
  </si>
  <si>
    <r>
      <t>41</t>
    </r>
    <r>
      <rPr>
        <sz val="12"/>
        <color indexed="8"/>
        <rFont val="Calibri"/>
        <family val="2"/>
        <scheme val="minor"/>
      </rPr>
      <t>° 39.699'</t>
    </r>
  </si>
  <si>
    <r>
      <t>70</t>
    </r>
    <r>
      <rPr>
        <sz val="12"/>
        <color indexed="8"/>
        <rFont val="Calibri"/>
        <family val="2"/>
        <scheme val="minor"/>
      </rPr>
      <t>° 27.893'</t>
    </r>
  </si>
  <si>
    <t>1 SWAN NEST</t>
  </si>
  <si>
    <t>SAN4</t>
  </si>
  <si>
    <r>
      <t>41</t>
    </r>
    <r>
      <rPr>
        <sz val="12"/>
        <color indexed="8"/>
        <rFont val="Calibri"/>
        <family val="2"/>
        <scheme val="minor"/>
      </rPr>
      <t>° 39.179'</t>
    </r>
  </si>
  <si>
    <r>
      <t>70</t>
    </r>
    <r>
      <rPr>
        <sz val="12"/>
        <color indexed="8"/>
        <rFont val="Calibri"/>
        <family val="2"/>
        <scheme val="minor"/>
      </rPr>
      <t>° 27.877'</t>
    </r>
  </si>
  <si>
    <t>BOTTOM SOFT MUD WITH FILAMENTOUS ALGAE</t>
  </si>
  <si>
    <t>SAN5</t>
  </si>
  <si>
    <r>
      <t>41</t>
    </r>
    <r>
      <rPr>
        <sz val="12"/>
        <color indexed="8"/>
        <rFont val="Calibri"/>
        <family val="2"/>
        <scheme val="minor"/>
      </rPr>
      <t>° 39.735'</t>
    </r>
  </si>
  <si>
    <r>
      <t>70</t>
    </r>
    <r>
      <rPr>
        <sz val="12"/>
        <color indexed="8"/>
        <rFont val="Calibri"/>
        <family val="2"/>
        <scheme val="minor"/>
      </rPr>
      <t>° 27.789'</t>
    </r>
  </si>
  <si>
    <t>SAN6</t>
  </si>
  <si>
    <r>
      <t>41</t>
    </r>
    <r>
      <rPr>
        <sz val="12"/>
        <color indexed="8"/>
        <rFont val="Calibri"/>
        <family val="2"/>
        <scheme val="minor"/>
      </rPr>
      <t>° 39.732'</t>
    </r>
  </si>
  <si>
    <r>
      <t>70</t>
    </r>
    <r>
      <rPr>
        <sz val="12"/>
        <color indexed="8"/>
        <rFont val="Calibri"/>
        <family val="2"/>
        <scheme val="minor"/>
      </rPr>
      <t>° 27.777'</t>
    </r>
  </si>
  <si>
    <t>NO ELODEA, THERE IS FILAMENTOUS GREEN ALGAE, INSIDE REEDS</t>
  </si>
  <si>
    <t>SAN7</t>
  </si>
  <si>
    <r>
      <t>41</t>
    </r>
    <r>
      <rPr>
        <sz val="12"/>
        <color indexed="8"/>
        <rFont val="Calibri"/>
        <family val="2"/>
        <scheme val="minor"/>
      </rPr>
      <t>° 39.695'</t>
    </r>
  </si>
  <si>
    <r>
      <t>70</t>
    </r>
    <r>
      <rPr>
        <sz val="12"/>
        <color indexed="8"/>
        <rFont val="Calibri"/>
        <family val="2"/>
        <scheme val="minor"/>
      </rPr>
      <t>° 27.784'</t>
    </r>
  </si>
  <si>
    <t>SAN8</t>
  </si>
  <si>
    <r>
      <t>41</t>
    </r>
    <r>
      <rPr>
        <sz val="12"/>
        <color indexed="8"/>
        <rFont val="Calibri"/>
        <family val="2"/>
        <scheme val="minor"/>
      </rPr>
      <t>° 39.664'</t>
    </r>
  </si>
  <si>
    <r>
      <t>70</t>
    </r>
    <r>
      <rPr>
        <sz val="12"/>
        <color indexed="8"/>
        <rFont val="Calibri"/>
        <family val="2"/>
        <scheme val="minor"/>
      </rPr>
      <t>° 27.818'</t>
    </r>
  </si>
  <si>
    <t>SAN9</t>
  </si>
  <si>
    <r>
      <t>41</t>
    </r>
    <r>
      <rPr>
        <sz val="12"/>
        <color indexed="8"/>
        <rFont val="Calibri"/>
        <family val="2"/>
        <scheme val="minor"/>
      </rPr>
      <t>° 39.310'</t>
    </r>
  </si>
  <si>
    <r>
      <t>70</t>
    </r>
    <r>
      <rPr>
        <sz val="12"/>
        <color indexed="8"/>
        <rFont val="Calibri"/>
        <family val="2"/>
        <scheme val="minor"/>
      </rPr>
      <t>° 27.396'</t>
    </r>
  </si>
  <si>
    <t>ASHELY HARRIGAN, AMBER ROSA</t>
  </si>
  <si>
    <t>41°39.145'</t>
  </si>
  <si>
    <t xml:space="preserve"> -70°27.385' </t>
  </si>
  <si>
    <t>YSI 6600</t>
  </si>
  <si>
    <t xml:space="preserve">EBB </t>
  </si>
  <si>
    <t>CLEAR/7°C</t>
  </si>
  <si>
    <t>NW/ +10MPH</t>
  </si>
  <si>
    <t>.3 IN</t>
  </si>
  <si>
    <t>WAVE ACTION DUE TO WIND</t>
  </si>
  <si>
    <t>ASHLEY HARRIGAN. CLAYTON OACKLY-ROBBINS</t>
  </si>
  <si>
    <t>SUNNY/4°C</t>
  </si>
  <si>
    <t>ESE/5MPH</t>
  </si>
  <si>
    <t>AMBER ROSA/ ASHLEY FISHER</t>
  </si>
  <si>
    <t xml:space="preserve"> -70°27.385'</t>
  </si>
  <si>
    <t>CLEAR BROWN TINT</t>
  </si>
  <si>
    <t>MOSTLY SUNNY/8°C</t>
  </si>
  <si>
    <t>S/8MPH</t>
  </si>
  <si>
    <t>ASHLEY FISHER, CLAYTON OAKLEY-ROBBINS</t>
  </si>
  <si>
    <t>LIGHT BROWN</t>
  </si>
  <si>
    <t>MOSTLY CLOUDY/13°C</t>
  </si>
  <si>
    <t>S/10 MPH</t>
  </si>
  <si>
    <t>SAMPLE LOCATION DOCK COVERED IN BIRD FECES</t>
  </si>
  <si>
    <t>CLEAR/GREEN TINT</t>
  </si>
  <si>
    <t>PARTLY CLOUDY/16°C</t>
  </si>
  <si>
    <t>NE/5 MPH</t>
  </si>
  <si>
    <t>ASHLEY FISHER, AMBER ROSA, QUINN SHEA</t>
  </si>
  <si>
    <t>MOSTLY CLOUDY RAIN/10°C</t>
  </si>
  <si>
    <t>NE/10-15 MPH</t>
  </si>
  <si>
    <t>DRIZZLE &lt;.1</t>
  </si>
  <si>
    <t>ASHLEY FISHER</t>
  </si>
  <si>
    <t>SUNNY/20°C</t>
  </si>
  <si>
    <t>GREEN/CLEAR</t>
  </si>
  <si>
    <t>14 WATERFOUL</t>
  </si>
  <si>
    <t>WQ</t>
  </si>
  <si>
    <t>CLAYTON OAKLEY-ROBBINS/ASHLEY FISHER</t>
  </si>
  <si>
    <t>FLOURESCENT GREEN</t>
  </si>
  <si>
    <t>CYANOBACTEROA BLOOM</t>
  </si>
  <si>
    <t>ASHLEY FISHER/ CLAYTON OAKLY-ROBBINS</t>
  </si>
  <si>
    <t>PARTLY CLOUDY/15°C</t>
  </si>
  <si>
    <t>NW/10 MPH</t>
  </si>
  <si>
    <t>CLOUDY/6°</t>
  </si>
  <si>
    <t>SW/5-10mph</t>
  </si>
  <si>
    <t>.06 inches</t>
  </si>
  <si>
    <t>RICK YORK, BRIAN ERRETT</t>
  </si>
  <si>
    <t>CLEAR/4°</t>
  </si>
  <si>
    <t>W 30-44 mph</t>
  </si>
  <si>
    <t>.08 inches</t>
  </si>
  <si>
    <t>Ashley Fisher</t>
  </si>
  <si>
    <t xml:space="preserve">green </t>
  </si>
  <si>
    <t>Pt. Cloudy/0°</t>
  </si>
  <si>
    <t>trace Feb.11 3.3''</t>
  </si>
  <si>
    <t>FAIR/3°</t>
  </si>
  <si>
    <t>NNW/10-20MPH</t>
  </si>
  <si>
    <t>Ashley Fisher, CLAYTON OAKLEY-ROBBINS</t>
  </si>
  <si>
    <t>41°39.145</t>
  </si>
  <si>
    <t>GREEN/BROWN</t>
  </si>
  <si>
    <t>PT. CLOUDY/6°</t>
  </si>
  <si>
    <t>SSW/6-10MPH</t>
  </si>
  <si>
    <t>PT. CLOUDY/16°</t>
  </si>
  <si>
    <t>SW/17MPH</t>
  </si>
  <si>
    <t>GREEN (ALGAL BLOOM)</t>
  </si>
  <si>
    <t>10&amp;</t>
  </si>
  <si>
    <t>PT. CLOUDY/18°</t>
  </si>
  <si>
    <t>SE/12MPH</t>
  </si>
  <si>
    <t>70°27.385'</t>
  </si>
  <si>
    <t>SUNNY/25°</t>
  </si>
  <si>
    <t>SW/10-20MPH</t>
  </si>
  <si>
    <t>2 DUCKS</t>
  </si>
  <si>
    <t>MOSTLY SUNNY/21C</t>
  </si>
  <si>
    <t>LIGHT GREEN</t>
  </si>
  <si>
    <t>NE 10MPH</t>
  </si>
  <si>
    <t>1.4"</t>
  </si>
  <si>
    <t>3 DUCKS</t>
  </si>
  <si>
    <t>MOSTLY SUNNY/17°</t>
  </si>
  <si>
    <t>SW 25MPH</t>
  </si>
  <si>
    <t>0.2"</t>
  </si>
  <si>
    <t>RICK YORK</t>
  </si>
  <si>
    <t>CLEAR, -1°</t>
  </si>
  <si>
    <t>THIS SECTION IS ALL SANTUIT POND</t>
  </si>
  <si>
    <t>Secchi %</t>
  </si>
  <si>
    <t>Santuit Pond, 17 Santuit Lane dock</t>
  </si>
  <si>
    <t xml:space="preserve">Ashley Fisher  </t>
  </si>
  <si>
    <t>Green</t>
  </si>
  <si>
    <t>Partly cloudy, 6°C</t>
  </si>
  <si>
    <t>W 15mph</t>
  </si>
  <si>
    <t>None</t>
  </si>
  <si>
    <r>
      <t>Clear, 14</t>
    </r>
    <r>
      <rPr>
        <sz val="12"/>
        <color theme="1"/>
        <rFont val="Calibri"/>
        <family val="2"/>
      </rPr>
      <t>°C</t>
    </r>
  </si>
  <si>
    <t>NNE 11 mph</t>
  </si>
  <si>
    <t>Rick York</t>
  </si>
  <si>
    <r>
      <t>Cloudy, 13</t>
    </r>
    <r>
      <rPr>
        <sz val="12"/>
        <color theme="1"/>
        <rFont val="Calibri"/>
        <family val="2"/>
      </rPr>
      <t>°C</t>
    </r>
  </si>
  <si>
    <t>Green, cyanobacteria bloom</t>
  </si>
  <si>
    <r>
      <t>Partly cloudy, 22</t>
    </r>
    <r>
      <rPr>
        <sz val="12"/>
        <color theme="1"/>
        <rFont val="Calibri"/>
        <family val="2"/>
      </rPr>
      <t>°C</t>
    </r>
  </si>
  <si>
    <t>SE 10 mph</t>
  </si>
  <si>
    <t>2 ducks; very green cyanobacteria bloom currently exceeding 70000 cells/L</t>
  </si>
  <si>
    <t>Max Mai, Don Vitale</t>
  </si>
  <si>
    <t>Brown</t>
  </si>
  <si>
    <r>
      <t>Partly cloudy, 25</t>
    </r>
    <r>
      <rPr>
        <sz val="12"/>
        <color theme="1"/>
        <rFont val="Calibri"/>
        <family val="2"/>
      </rPr>
      <t>°C</t>
    </r>
  </si>
  <si>
    <t>SW 10-20 mph</t>
  </si>
  <si>
    <t>4 ducks</t>
  </si>
  <si>
    <t>Rachel Fordham</t>
  </si>
  <si>
    <r>
      <t>41</t>
    </r>
    <r>
      <rPr>
        <sz val="12"/>
        <color theme="1"/>
        <rFont val="Calibri"/>
        <family val="2"/>
      </rPr>
      <t>°39.145</t>
    </r>
  </si>
  <si>
    <r>
      <t>70</t>
    </r>
    <r>
      <rPr>
        <sz val="12"/>
        <color theme="1"/>
        <rFont val="Calibri"/>
        <family val="2"/>
      </rPr>
      <t>°27.385</t>
    </r>
  </si>
  <si>
    <r>
      <t>Partly cloudy, 23</t>
    </r>
    <r>
      <rPr>
        <sz val="12"/>
        <color theme="1"/>
        <rFont val="Calibri"/>
        <family val="2"/>
      </rPr>
      <t>°C</t>
    </r>
  </si>
  <si>
    <t>Blue, clear 16.6°C</t>
  </si>
  <si>
    <t>SW 1 mph</t>
  </si>
  <si>
    <t>Yes</t>
  </si>
  <si>
    <t>5 ducks</t>
  </si>
  <si>
    <t>Rachel Fordham; Ashley Fisher</t>
  </si>
  <si>
    <t>Brown/green</t>
  </si>
  <si>
    <t>Scattered clouds</t>
  </si>
  <si>
    <t>W 7 mph</t>
  </si>
  <si>
    <t>3 ducks</t>
  </si>
  <si>
    <t>SMAST PALS 2021 data:</t>
  </si>
  <si>
    <t xml:space="preserve">UP TO 10% WATERLILLIES, ALGAE, EMERGENT GRASSES </t>
  </si>
  <si>
    <t>read</t>
  </si>
  <si>
    <t>SMAST PALS 2022 DATA:</t>
  </si>
  <si>
    <t>Brown/Green</t>
  </si>
  <si>
    <t>Blue/Brown</t>
  </si>
  <si>
    <t>Water skiing and other water activities</t>
  </si>
  <si>
    <t>Waterlilies up to 10%, floating algae 10-25%, emergent grasses on surface up to 10%</t>
  </si>
  <si>
    <t>Cyanobacteria advisory posted</t>
  </si>
  <si>
    <t>Original</t>
  </si>
  <si>
    <t>Ratio chl/Chl + Phaeo</t>
  </si>
  <si>
    <t>Clear tinged green</t>
  </si>
  <si>
    <t>ProSolo YSI</t>
  </si>
  <si>
    <t>Blue/Green</t>
  </si>
  <si>
    <t>3 and 4</t>
  </si>
  <si>
    <t>YSI PRO SOLO</t>
  </si>
  <si>
    <t>Sample Depth (m)</t>
  </si>
  <si>
    <t>MASHPEE-WAKEBY</t>
  </si>
  <si>
    <t>Yellow rows indicates years used in 2024 SOTW.</t>
  </si>
  <si>
    <t>BAKERS</t>
  </si>
  <si>
    <t>2019 only April data</t>
  </si>
  <si>
    <t xml:space="preserve">ORLEANS </t>
  </si>
  <si>
    <t>ORLEANS</t>
  </si>
  <si>
    <t>BAKER</t>
  </si>
  <si>
    <t xml:space="preserve">BAKER </t>
  </si>
  <si>
    <t>2020-2023</t>
  </si>
  <si>
    <t>BOLAND</t>
  </si>
  <si>
    <t>NO 2021 data available</t>
  </si>
  <si>
    <t xml:space="preserve">BOLAND </t>
  </si>
  <si>
    <t>2019-2020, 2022-2023</t>
  </si>
  <si>
    <t xml:space="preserve">DEEP </t>
  </si>
  <si>
    <t>DEEP</t>
  </si>
  <si>
    <t>GOULD</t>
  </si>
  <si>
    <t>ICE HOUSE</t>
  </si>
  <si>
    <t>ICEHOUSE</t>
  </si>
  <si>
    <t>No 2021 data available</t>
  </si>
  <si>
    <t>MEADOW BOG</t>
  </si>
  <si>
    <t>on btm</t>
  </si>
  <si>
    <t>PILGRIM LAKE</t>
  </si>
  <si>
    <t>Only April data for 2020 Pilgrim Lake</t>
  </si>
  <si>
    <t>PILGRIM</t>
  </si>
  <si>
    <t xml:space="preserve">PILGRIM </t>
  </si>
  <si>
    <t>Different near bottom sample depth than previous years - is there a protocol?</t>
  </si>
  <si>
    <t>PILGRIM- OFFICAL SAMPLING SITE</t>
  </si>
  <si>
    <t>SARAHS</t>
  </si>
  <si>
    <t>SARAH'S</t>
  </si>
  <si>
    <t>Omit 2016-no Chl</t>
  </si>
  <si>
    <t xml:space="preserve">SARAH'S </t>
  </si>
  <si>
    <t>SHOAL</t>
  </si>
  <si>
    <t xml:space="preserve">SHOAL </t>
  </si>
  <si>
    <t>TWININGS</t>
  </si>
  <si>
    <t>UNCLE HARVEY</t>
  </si>
  <si>
    <t>UNCLE HARVEY'S</t>
  </si>
  <si>
    <t>UNCLE HARVEYS</t>
  </si>
  <si>
    <t>Will not include this value in calculation, looks like issue with instrument calibration or data entry</t>
  </si>
  <si>
    <t>No 2021 or 2022 data for Uncle Harveys</t>
  </si>
  <si>
    <t>Not sure what the green highlight means, included values for now</t>
  </si>
  <si>
    <t>UNCLE ISRAELS</t>
  </si>
  <si>
    <t>UNCLE ISRAEL'S</t>
  </si>
  <si>
    <t xml:space="preserve">UNCLE ISRAELS </t>
  </si>
  <si>
    <t>No 2021 data and only april 2022 data</t>
  </si>
  <si>
    <t>UNCLE SETHS</t>
  </si>
  <si>
    <t>UNCLE SETH'S</t>
  </si>
  <si>
    <t xml:space="preserve">UNCLE SETH'S </t>
  </si>
  <si>
    <t>No 2021 data</t>
  </si>
  <si>
    <t>2019 was only sampled in April, will not be included</t>
  </si>
  <si>
    <t>CEDAR POND</t>
  </si>
  <si>
    <t>LOW WATER</t>
  </si>
  <si>
    <t>3% WATERLILIES, 100% EMERGENT GRASSES, SEDGES, WATER WILLOW, PICKEREL WEED</t>
  </si>
  <si>
    <t>VERY SLIGHT YELLOW</t>
  </si>
  <si>
    <t>LESS THAN 1 % OF WATERLILLIES, 50% SHORELINE SEDGE, 25-50% BLADDERWART</t>
  </si>
  <si>
    <t>YELLOW, GREEN</t>
  </si>
  <si>
    <t>1% SHORELINE, DUCKWEED, OVER 50% BAT TAILS</t>
  </si>
  <si>
    <t>MURKY</t>
  </si>
  <si>
    <t>LESS THAN 1% WATERLILLIES, EMERGENT GRASSES</t>
  </si>
  <si>
    <t>BLUE, GREEN</t>
  </si>
  <si>
    <t xml:space="preserve">UP TP 10% WATERLILLIES, OVER 50% EMERGENT GRASSES, 10-25% </t>
  </si>
  <si>
    <t>95% WATERLILLIES, UP TO 10% BURR REED, OVER 50% BLADDERWORT, WATER WILLOW</t>
  </si>
  <si>
    <t>LOW WATER LEVEL</t>
  </si>
  <si>
    <t>25-50% WATERLILLIES, 25-50% GRASSES AND SEDGES</t>
  </si>
  <si>
    <t>August/September Laboratory Data provided without cost and in support of 
the Cape Cod Pond and Lake Stewardship (PALS) Program by:
Coastal Systems Group
School for Marine Science and Technology
University of Massachusetts Dartmouth
706 Rodney French Blvd.
New Bedford, MA   02744 
© [2023] University of Massachusetts
All Rights Reserved
No permission required for non-commercial use</t>
  </si>
  <si>
    <t>Please contact Ed Eichner (508.737.5991) at TMDL Solutions or Sara Horvet (508.910.6325) at SMAST for data interpretation, development of pond databases, pond sampling and/or other pond and lake information</t>
  </si>
  <si>
    <t>CLEAR- GREEN</t>
  </si>
  <si>
    <t>STRONG WIND</t>
  </si>
  <si>
    <t>1-10% SEDGES &amp; REEDS</t>
  </si>
  <si>
    <t>TAN</t>
  </si>
  <si>
    <t>3 CANADA GEESE, BLJA, 2 MALLARDS</t>
  </si>
  <si>
    <t>25-50% POTOMOGOTAN, 10-25% LILLIES, 10-25% WILLOW</t>
  </si>
  <si>
    <t xml:space="preserve">YELLOW </t>
  </si>
  <si>
    <t>WOOD HEN INCUBATING EGGS IN DUCK BOX. VALIDATED LOCATION SAMPLING BUOY WITH GIS APP</t>
  </si>
  <si>
    <t>100% SEDGES</t>
  </si>
  <si>
    <t>NO EMERGING VEGETATION BUT ANCHOR BROUGHT UP CLUMP OF BLADDERWORT</t>
  </si>
  <si>
    <t>YELLOW IRIS UP TO 10% (EDGE_</t>
  </si>
  <si>
    <t>NO BIRDLIFE</t>
  </si>
  <si>
    <t>10-25% SEDGES, 1-10% LILLIES &amp; YELLOWIVIS</t>
  </si>
  <si>
    <t>YELLOW/GREEN</t>
  </si>
  <si>
    <t>WIND 11-13 MPH. WATER FLOWING OUT OF MEADOW BOG INTO LITTLE QUANSET. KINGFISHER AND GREAT EGRET. ANCHOR BROUGHT UP CLOUD OF MUCK FROM BOTTOM</t>
  </si>
  <si>
    <t>10-25% SEDGES, 1-10% LILLIES &amp; ALGAE</t>
  </si>
  <si>
    <t>WIND 10 MPH. GREEN "FUZZY" GROWTH ON BOTTOM BY DOCK. SIDESTREAM SATURATION EQUIPMENT OPERATING KEEPING BOTTOM 1/2 METER @ APPROX 15 MG/L</t>
  </si>
  <si>
    <t>YELLOW</t>
  </si>
  <si>
    <t>LOCATION SAMPLING VALIDATED WITH GIS APP</t>
  </si>
  <si>
    <t>95% LILLIES</t>
  </si>
  <si>
    <t>&gt;50% WATER WILLOW, 10-25% PICKEREL WEED</t>
  </si>
  <si>
    <t>SLIGHT YELLOW</t>
  </si>
  <si>
    <t>WIND 13-22 MPH. NO PLANTS VISIBLE FROM SURFACE BUT ANCHOR BROUGHT UP A CLOUD OF BLADDERWORT. VERY CLEAR WATER</t>
  </si>
  <si>
    <t>&gt;50% SEDGES, 10-25% LILLIES, 10% PICKEREL WEED</t>
  </si>
  <si>
    <t>RED/ORANGE</t>
  </si>
  <si>
    <t>LITTLE DUCK WEED- SMALL QUANTITIES AT EDGE &lt;1%</t>
  </si>
  <si>
    <t>WIND 13-22 MPH. ANCHOR BROUGHT UP CLOUD OF MUCK</t>
  </si>
  <si>
    <t>NO EMERGING VEGETATION BUT FUZZY GREEN SLIME ON BUOY LINE &amp; SECCHI BROUGHT UP A CLUMP OF POTAMOGETON</t>
  </si>
  <si>
    <t>25-50% LILLIES, 1-10% SEDGES</t>
  </si>
  <si>
    <t>GOLDEN BROWN</t>
  </si>
  <si>
    <t>10-25% WATER WILLOW</t>
  </si>
  <si>
    <t>25 CANADA GEESE/2 BUFFLEHEADS</t>
  </si>
  <si>
    <t>10-25% WATERLILIES, LESS THAN 1% FLOATING ALGAE, 25-50% WATER WILLOWS</t>
  </si>
  <si>
    <t>DUP TAKEN AT 0.5, GREEN HERON, GREEN BLUE HERON</t>
  </si>
  <si>
    <t>LESS THAN 1% WATERLILIES, LESS THAN 1% FLOATING ALGAE, LESS THAN 1% EMERGENT GRASSES, LESS THAN 1% OTHER PLANTS</t>
  </si>
  <si>
    <t>WOOD DUCK IN NEST BOX</t>
  </si>
  <si>
    <t>10-25% WATERLILIES, OVER 50% EMERGENT GRASSES, OVER 50% BLADDER WORT</t>
  </si>
  <si>
    <t>LARGE AREAS OF BLADDER WORT 25% OF POND, WATER WILLOW, BURR REED, CARDINAL FLOWER 100% SHORELINE</t>
  </si>
  <si>
    <t>10-25% WATERLILIES, 25-50% EMERGENT GRASSES, LESS THAN 1% FLOATING ALGAE</t>
  </si>
  <si>
    <t>LARGE AREAS OF BLADDER WORT</t>
  </si>
  <si>
    <t>GREENISH/YELLOW</t>
  </si>
  <si>
    <t>UP TO 10% WATERLILIES, &lt;1% FLOATING ALGAE, 10-25% EMERGENT GRASSES, YELLOW IRIS</t>
  </si>
  <si>
    <t>KING FISHER, OSPREY, BLUE JAY, DOUBLE-CRESTED CORMORANT</t>
  </si>
  <si>
    <t>KETTLE</t>
  </si>
  <si>
    <t>OVER 50% WATER WILLOW</t>
  </si>
  <si>
    <t>DUCKS, NIGHT HERON</t>
  </si>
  <si>
    <t>LESS THAN 1% WATERLILIES, LESS THAN 1% FLOATING ALGAE, 10-25% EMERGENT GRASSES</t>
  </si>
  <si>
    <t>PILGRIM- 2ND BASION NOT OFFICAL MONTIORING SYSTEM</t>
  </si>
  <si>
    <t>I REQUESTED THAT SAMPLERS DO A 2ND DO/TEMP PROFILE AT THE SECOND DEEP BASIN ON WEST SIDE OF PILGRIM LAKE DUE TO CYANOBACTERIA BLOOM WHICH MAY STILL BE IN PROGRESS. BLOOM BEGAN 1ST WEEK OF AUGUST. NOTE: APSS WAS ALSO SAMPLING AT SAME TIME</t>
  </si>
  <si>
    <t>&lt;1% WATERLILIES, UP TO 10% FLOATING ALGAE, 10-25% WATER WILLOW, 10-25% PICKARAL WEED/SEDSES</t>
  </si>
  <si>
    <t>PILGRIM HAD CYANOBACTERIA BLOOM ABOUT 2 WEEKS AGO. CONDITIONS ARE IMPROVING (M. BRINK LIVES ON LAKE EDGE)</t>
  </si>
  <si>
    <t>OX SYSTEM NOT YET DEPLOYED FOR THE YEAR. MURKIER THAN EXPECTED</t>
  </si>
  <si>
    <t>UP TO 10% WATERLILIES, &lt;1% FLOATING ALGAE (SMALL GREEN ALGAE MAT BY DOCK), OVER 50% EMERGENT GRASSES, 25-50% COONTAIL, PICKERNEL WEED</t>
  </si>
  <si>
    <t xml:space="preserve">WATER WICCOW AND PICKEREL WEED ENTIRE SHORELINE. 1 CORMORANT, 1 GREAT BLUE HERON, 1 KINGFISHER. SMALL BRYOZOAN DYING BACK ON BUOY, MAYS OF COONTAIL ON POND SURFACE </t>
  </si>
  <si>
    <t>SL. YELLOW</t>
  </si>
  <si>
    <t>TREE SWALLOWS/REDWING BLACKBIRDS</t>
  </si>
  <si>
    <t>95% WATERLILIES, 0 FLOATING ALGAE, ENTIRE YERIPHERY EMERGENT GRASSES, 95% BODDER WORT</t>
  </si>
  <si>
    <t>2 YOUNG WOOD DUCKS, TRES, 1 GREAT BLUE HERON, BLADDERWORT BLOOMING ON SURFACE, CARDINAL FLOWER AT SHORELINE</t>
  </si>
  <si>
    <t>95% WATERLILIES, 1 FLOATING ALGAE, ENTIRE YERIPHERY EMERGENT GRASSES, 95% BODDER WORT</t>
  </si>
  <si>
    <t>10-25% WATERLILIES, 0 FLOATING ALGAE, OVER 50% EMERGENT GRASS</t>
  </si>
  <si>
    <t>1 COMORANT, BULLFROGS</t>
  </si>
  <si>
    <t>2 COMORANT, BULLFROGS</t>
  </si>
  <si>
    <t>3 COMORANT, BULLFROGS</t>
  </si>
  <si>
    <t>4 COMORANT, BULLFROGS</t>
  </si>
  <si>
    <t>5 COMORANT, BULLFROGS</t>
  </si>
  <si>
    <t>MANY LITTLE FLECKS IN WATER COLUMN</t>
  </si>
  <si>
    <t>LESS THAN 1% WATERLILIES, OVER 50% EMERGENT GRASSES, OVER 50% SWOLLEN BLADDERWORT, 10-25% PICKEREL WEED</t>
  </si>
  <si>
    <t>KINGFISHERS</t>
  </si>
  <si>
    <t>BROWN/RED</t>
  </si>
  <si>
    <t>10-25% WATERLILIES, LESS THAN 1% FLOATING ALGAE, 25-50% EMERGENT GRASSES</t>
  </si>
  <si>
    <t>OVER 50% WATERLILIES, LESS THAN 1% FLOATING ALGAE, OVER 50% EMERGENT GRASSES</t>
  </si>
  <si>
    <t>UNSTABLE DO MEASUREMENTS</t>
  </si>
  <si>
    <t>REUBENS POND</t>
  </si>
  <si>
    <t>20230412_OR123</t>
  </si>
  <si>
    <t>OR123</t>
  </si>
  <si>
    <t>20230522_OR123</t>
  </si>
  <si>
    <t>20230620_OR123</t>
  </si>
  <si>
    <t>20230719_OR123</t>
  </si>
  <si>
    <t>20230817_OR123</t>
  </si>
  <si>
    <t>20230920_OR123</t>
  </si>
  <si>
    <t>20231018_OR123</t>
  </si>
  <si>
    <t>20230412_OR153</t>
  </si>
  <si>
    <t>OR153</t>
  </si>
  <si>
    <t>20230522_OR153</t>
  </si>
  <si>
    <t>20230620_OR153</t>
  </si>
  <si>
    <t>20230719_OR153</t>
  </si>
  <si>
    <t>20230817_OR153</t>
  </si>
  <si>
    <t>20230920_OR153</t>
  </si>
  <si>
    <t>20231018_OR153</t>
  </si>
  <si>
    <t>20231121_OR153</t>
  </si>
  <si>
    <t>20230417_OR176</t>
  </si>
  <si>
    <t>OR176</t>
  </si>
  <si>
    <t>20230522_OR176</t>
  </si>
  <si>
    <t>20230621_OR176</t>
  </si>
  <si>
    <t>20230720_OR176</t>
  </si>
  <si>
    <t>20230821_OR176</t>
  </si>
  <si>
    <t>20230921_OR176</t>
  </si>
  <si>
    <t>20231019_OR176</t>
  </si>
  <si>
    <t>20231115_OR176</t>
  </si>
  <si>
    <t xml:space="preserve"> % Secchi </t>
  </si>
  <si>
    <t>BAKER'S POND</t>
  </si>
  <si>
    <t>BOLAND'S POND</t>
  </si>
  <si>
    <t>10-25% WATERLILLIES, 25-50% WATER WILLOW</t>
  </si>
  <si>
    <t>2 GREEN HERONS, COMMON GARBLER</t>
  </si>
  <si>
    <t>CEDAR</t>
  </si>
  <si>
    <t>PEA SOUP GREEN</t>
  </si>
  <si>
    <t>OVER 50% PHRAGMITES, OVER 50% OTHER PLANT 1</t>
  </si>
  <si>
    <t>GREAT BLUE HERON, 2 OSPREY, 20 CORMORANTS, 2 ADULT + 8 CYGNET MUTE SWAN</t>
  </si>
  <si>
    <t>CRITCHETT'S</t>
  </si>
  <si>
    <t>10-25% WATERLILLIES, OVER 50% EMERGENT GRASSES, OVER 50% POTOMOGOTEN, OVER 50% GRASSES</t>
  </si>
  <si>
    <t>VERY LITTLE OPEN WATER, BURR TOED ALMOST IMPENATRABLE</t>
  </si>
  <si>
    <t>UP TO 10% WATERLILLIES, OVER 50% EMERGENT GRASSES, 10-25% WATER WILLOW, 10-25% BURR REED</t>
  </si>
  <si>
    <t>EMERGENT GRASSES 100% OF SHORELINE, HUGE MATS OF BLADDERWORT ON SURFACE, CLUMP AT EAST END IN BLOOM</t>
  </si>
  <si>
    <t>OVER 50% BLADDERWORT, OVER 50% POTOMOGETAN</t>
  </si>
  <si>
    <t>UP TO 10% WATERLILLIES, UP TO 10% YELLOW IRIS, 10-25% EMERGENT GRASSES, UP TO 10% HERMT</t>
  </si>
  <si>
    <t>GREAT BLUE HERON, KINGFISHER, SNAPPING TURTLE, GREEN FROGS</t>
  </si>
  <si>
    <t>SLIGHTLY YELLOW</t>
  </si>
  <si>
    <t xml:space="preserve">OVER 50% BLADDERWORT, OVER 50% EMERGENT GRASSES </t>
  </si>
  <si>
    <t>FEATHERS ALL OVER SURFACE FROM 2 ADULT WHITE SWANS AND 1 CYGNET</t>
  </si>
  <si>
    <t>CLEAR + YELLOW GREEN</t>
  </si>
  <si>
    <t>UP TO 10% WATERLILLIES, UP TO 10% EMERGENT GRASSES, UP TO 10% WATERWILLOW, UP TO 10% FLOATING HEARTS</t>
  </si>
  <si>
    <t>6 D-C CORMORANTS, RED TAIL HAWK, 2 MUTE SWANS, 3 DUCKS (BLACK?), 3 PAINTED TURNS, WATER STRIDERS, SMALL FISH IN SHALLOWS</t>
  </si>
  <si>
    <t>REUBEN'S POND</t>
  </si>
  <si>
    <t>UP TO 10% WATERLILLIES, OVER 50% FLOATING ALGAE, 10-25% WATER WILLOW</t>
  </si>
  <si>
    <t>OVERHANGING SHRUBS AND TREES, WHIRLY GIG BEETLES</t>
  </si>
  <si>
    <t>PALE GREEN</t>
  </si>
  <si>
    <t>10-25% POTOMOGETAN, OVER 50% WATER WILLOW</t>
  </si>
  <si>
    <t>BLACK CROWNED NIGHT HERON (ADULT AND JUVENILE)</t>
  </si>
  <si>
    <t xml:space="preserve">OVER 50% WATERLILLIES, OVER 50% EMERGENT GRASSES, 10-25% WATER WILLOW </t>
  </si>
  <si>
    <t>HUGE INCREASE IN WATER LILLY COVERAGE</t>
  </si>
  <si>
    <t>TWININGS POND</t>
  </si>
  <si>
    <t>10-25% WATERLILLIES, 10-25% EMERGENT GRASSES, UP TO 10% ARROWHEAD, UP TO 10% BLADDERWORT</t>
  </si>
  <si>
    <t>OSPREY, BOLTED KINGFISHER</t>
  </si>
  <si>
    <t>UNCLE HARVEY'S POND</t>
  </si>
  <si>
    <t>UP TO 10% WATERLILLIES, OVER 50% FLOATING ALGAE, 10-25% EMERGENT GRASSES, 10-25% WATER WILLOWS, LESS THAN 1% PHRAGMITES</t>
  </si>
  <si>
    <t>KINGFISHER, TREE SWALLOWS</t>
  </si>
  <si>
    <t>UNCLE ISREAL'S</t>
  </si>
  <si>
    <t>OVER 50% FLOATING ALGAE, UP TO 10% EMERGENT GRASSES</t>
  </si>
  <si>
    <t>JUVENILE BLACK CROWNED NIGHT HERON, USUALLT ONLT SEEN ON SARAH'S</t>
  </si>
  <si>
    <t>SLIGHT YELLOW, BLUE</t>
  </si>
  <si>
    <t>10-25% WATERLILLIES, OVER 50% EMERGENT GRASSES (ENTIRE SHORELINE), 10-25% BLADDERWORT</t>
  </si>
  <si>
    <t>BAKERS POND</t>
  </si>
  <si>
    <t>LESS THAN 1% WATER LILIES; LESS THAN 1% FLOATING ALGAE; PLYMOUTH GENTIAN</t>
  </si>
  <si>
    <t>GOLDEN/ MURKY</t>
  </si>
  <si>
    <t xml:space="preserve">WATERLILIES UP TO 10%; FLOATING ALGAE LESS THAN 1%; EMERGENT GRASSES 10%; OTHER PLANT #1 WATER WILLOW 25% TO 50% </t>
  </si>
  <si>
    <t>7.55" RAIN 8/18-19 POND LEVEL HIGH FOR AUGUST</t>
  </si>
  <si>
    <t>NO WATER LILIES OR FLOATING ALGAE; OVER 50% PHRAG</t>
  </si>
  <si>
    <t>16 COMORANTS ON WIRES, 1 IN WATER; 2 MUTE SWANS, 1 GREEN HERON, 1 GREAT BLUE HERON, 2 OSPREY</t>
  </si>
  <si>
    <t>DEEP POND</t>
  </si>
  <si>
    <t>UP TO 10% WATERLILLIES; NO FLOATING ALGAE; WEEDS 100% SHORELINE; UP TO 10% WATER WILLOW EAST SHORELINE; UP TO 10% PICKEREL WEED.</t>
  </si>
  <si>
    <t>WAS ABLE TO PADDLE THRU CONNECTOR IN KAYAK</t>
  </si>
  <si>
    <t>GOULD POND</t>
  </si>
  <si>
    <t>UP TO 10% WATERLILIES; NO FLOATING ALGAE; OVER 50% EMERGENT GRASSES; 10% TO 25% BLADDERWORT IN BLOOM; UP TO 10% BUTTON BUSH</t>
  </si>
  <si>
    <t>2 OSPREY FISHIN THE POND; CLETHRA, BLUEBERRY (13' ON FISH RAY)</t>
  </si>
  <si>
    <t>WATERLILIES UP TO 10%; FLOATING ALGAE LESS THAN 1%; EMERGENT GRASSES UP TO 10%; OTHER PLANT #1 FLOATING HEARTS AND OTHER PLANT #2 YELLOW IRIS UP TO 10% AND LESS THAN 1% (UNCLEAR ON DATA SHEET)</t>
  </si>
  <si>
    <t>KETTLE POND</t>
  </si>
  <si>
    <t>STRONG TEA</t>
  </si>
  <si>
    <t>NO WATERLILIES; NO FLOATING ALGAE; LESS THAN 1% EMERGENT GRASSES</t>
  </si>
  <si>
    <t xml:space="preserve">OVER 70 MALLARDS AND FEAL </t>
  </si>
  <si>
    <t>REUBENS</t>
  </si>
  <si>
    <t>MURKEY BROWN</t>
  </si>
  <si>
    <t>WATERLILIES UP TO 10%; FLOATING ALGAE AND EMERGENT GRASSES LESS THAN 1%; OTHER PLANT #1 WATER WILLOW UP TO 10%</t>
  </si>
  <si>
    <t>SARAH'S POND</t>
  </si>
  <si>
    <t>LESS THAN 1% WATER LILIES; NO FLOATING ALGAE; OVER 50% WATER WILLOW; OVER 50%BLADER WORT</t>
  </si>
  <si>
    <t>85% WATERLILIES; NO FLOATING ALGAE; 25% TO 50% BLADDER WORT; OVER 50% WATER WILLOW</t>
  </si>
  <si>
    <t xml:space="preserve">KINGFISHER, GREAT BLUE HERON; CARDINAL FLOWER </t>
  </si>
  <si>
    <t>CLEAR/ GOLDEN GREEN</t>
  </si>
  <si>
    <t>10%-25% WATERLILIES; LESS THAN 1% FLOATING ALGAE; 10%-25% EMERGENT GRASSES; BLADDERWART ON BOTTOM OVER 50%</t>
  </si>
  <si>
    <t>HIGHER [DEPTH] THAN NORMAL LATE SUMMER. WATER LEVEL DUE TO RAIN IN AUG</t>
  </si>
  <si>
    <t>UP TO 10% WATERLILIES; UP TO 10% FLOATING ALGAE LITTLE DUCK WEED; OVER 50% EMERGENT GRASSES; 10% TO 25% CLETHRA; LESS THAN 1% (1 ISLAND) OF WATER WILLOW</t>
  </si>
  <si>
    <t>YELLOWISH</t>
  </si>
  <si>
    <t>25%-50% (DISCERNABLE INCREASE) WATERLILIES; NO FLOATING ALGAE; OVER 50% WATER WILLOW (PERIMETER); LESS THAN 1% PICKEREL WEED.</t>
  </si>
  <si>
    <t>GREAT BLUE HERON AND WOOD DUCK. LARGE MATS OF BLADDER WORT</t>
  </si>
  <si>
    <t>MEADOW BOG POND</t>
  </si>
  <si>
    <t>VERY SLIGHTLY YELLOW</t>
  </si>
  <si>
    <t>LESS THAN 1% WATERLILIES; FLOATING LARGE AND SMALL DUCK WEED UP TO 10%; 25%-50% CATTAILS; SECO POND WEED 10%-25%; UP TO 10% SAWN FEATHERS</t>
  </si>
  <si>
    <t>KING FISHER, GREEN HERIN, 2 ADULT 1 JUVENILE MUTE SWAN, GRCA RWBL FISH JUMPING</t>
  </si>
  <si>
    <t>PROFGAGO W/ 5 YOUNG/MUSW</t>
  </si>
  <si>
    <t>10-25%(WATERLILIES COVERAGE &amp; WATER WILLOW[ENCLOSING EDGE]); OVER 50%(FLOATING ALGAE); 25-50%(POTOMAGUTON BADDERMAT)</t>
  </si>
  <si>
    <t>YELLOW-GREEN</t>
  </si>
  <si>
    <t>YELLOW/BROWN</t>
  </si>
  <si>
    <t>10%LILIES,100%GRASSES,75%WILLOWS PERIMETER, 10%PICKERELWEED</t>
  </si>
  <si>
    <t>50+%GRASSES/BLADDERWORTper.</t>
  </si>
  <si>
    <t>MANY BIRDS FLUTTERING ABOUT</t>
  </si>
  <si>
    <t>YELOW IRIS (LESS THAN 1%)</t>
  </si>
  <si>
    <t>COLUMN, AMRO, NOFL</t>
  </si>
  <si>
    <t>CLEAR/GREEN TINGE</t>
  </si>
  <si>
    <t>UP TP 10%(WATERLILIES COVERAGE); 10-25%(EMERGENT GRASSES/SEDGES &amp;FLOATING HEARTS)</t>
  </si>
  <si>
    <t>GREEN/YELLOW</t>
  </si>
  <si>
    <t>ANIMALS ABOUND</t>
  </si>
  <si>
    <t>50% CATTAILS</t>
  </si>
  <si>
    <t>&lt;1%GRASSES</t>
  </si>
  <si>
    <t>&lt;1%LILIES</t>
  </si>
  <si>
    <t>10%LILIES,10+%GRASSES,25+%COONTAIL,10+%PICKERELWEED</t>
  </si>
  <si>
    <t>90%LILIES,50%REEDS,95%WILLOWper.,85%BLADDERWORT</t>
  </si>
  <si>
    <t>TWINNINGS</t>
  </si>
  <si>
    <t>3,4</t>
  </si>
  <si>
    <t>FLOATING ALGAE ON POND SURFACE (AT EDGES IN GLOBS ATTATCHED TO STICKS)- LESS THAN 1%</t>
  </si>
  <si>
    <t>ENTRY PHOTOS OF FIlAMENROUS ALGAE ATTACHED TO BOTTOM &amp; STICKS AT EDGE</t>
  </si>
  <si>
    <t>10%LILIES,10+%WATERLILIES,&lt;1%GRASSES/PHRAG</t>
  </si>
  <si>
    <t xml:space="preserve">UNCLE ISRAEL'S </t>
  </si>
  <si>
    <t>DARK RED/ORANGE</t>
  </si>
  <si>
    <t>MANY DOWNED PINES IN POND</t>
  </si>
  <si>
    <t>25+%DUCKWEED,10%LOOSTRIFE</t>
  </si>
  <si>
    <t>5%LILIES, &lt;1%ALGAE, &gt;10-25%GRASSES</t>
  </si>
  <si>
    <t>10+%LILIES,10%ALGAE</t>
  </si>
  <si>
    <t>SECCHI NOT LONG ENOUGH</t>
  </si>
  <si>
    <t>COLD &amp; WINDY AT TIME OF SAMPLING. WATER HIGH BUT COULD NOT GET DEEP STATION</t>
  </si>
  <si>
    <t>OLIVE BROWN</t>
  </si>
  <si>
    <t xml:space="preserve">10% TO 25% WATERLILIES COVERAGE OF POND SURFACE; 25% TO 50% OTHER PLANT #1: WATER WILLOW; 10% TO 25% OTHER PLANT #2: POTAMOGETON </t>
  </si>
  <si>
    <t>LAKE LOOKS BROWN DUE TO THE BOTTOM REFLECTION</t>
  </si>
  <si>
    <t>YELLOW/GOLD</t>
  </si>
  <si>
    <t>ONLY VEGETATION IS DEAD MATERIAL FROM LAST YEAR. MATS OF DEAD REED BY HYDROCONNECT WITH SHOAL</t>
  </si>
  <si>
    <t xml:space="preserve">UP TO 10% WATERLILIES COVERAGE OF POND SURFACE; 100% EMERGENT GRASSES/SEDGES OF SURFACE; OVER 50% OTHER PLANT #1: WATER WILLOW;  UP TO 10% OTHER PLANT #2: PICKEREL WEED </t>
  </si>
  <si>
    <t xml:space="preserve">LESS VEGETATION AT SHOAL DEEP </t>
  </si>
  <si>
    <t xml:space="preserve">SLIGHT GREEN </t>
  </si>
  <si>
    <t xml:space="preserve">NO VEGETATION. 2BLACK DUCKS. 43F. </t>
  </si>
  <si>
    <t xml:space="preserve">UP TO 10% WATERLILIES COVERAGE OF POND SURFACE, OVER 50% EMERGENT GRASSES/SEDGES OF SURFACE, 25% TO 50% OTHER PLANT #1: BLADDERWORT, OVER 50% OTHER PLANT #2: BUTTON BUSH </t>
  </si>
  <si>
    <t>OSPREY, LITTLE GREEN HERON, PAINTED TURTLES</t>
  </si>
  <si>
    <t xml:space="preserve">ICE HOUSE </t>
  </si>
  <si>
    <t>RAIN LAST NIGHT AND THIS MORNING.</t>
  </si>
  <si>
    <t>10% TO 25% WATERLILIES COVERAGE OF POND SURFACE; 10% TO 25% EMERGENT GRASSES/SEDGES OF SURFACE; UP TO 10% OTHER PLANT #2: BULRUSH</t>
  </si>
  <si>
    <t>5 CANADA GEESE, KINGFISHER TREE SWALLOWS, GREEN FROG, FW, MUSSELS, YELLOW IMS SPREAD AROUND POND AT LEAST 3/4 AROUND</t>
  </si>
  <si>
    <t>ORANGE</t>
  </si>
  <si>
    <t>NO VEGETATION. LOTS OF DOWNED TREES. WATER LEVEL VERY HIGH.</t>
  </si>
  <si>
    <t>DARK, RED/ORANGE</t>
  </si>
  <si>
    <t xml:space="preserve">NO VEGETATION. SALINITY 2 PPT AT CULVERT TO LITTLE QUANSET. WATER RUNNING OUT OF MEADOW BOG TO LITTLE QUANSET. 4 MALLARDS, 2 ADULT MUTE SWANS (1 ON NEST), 1 RED TAILED HAWK, 1 DUCK CARCASS BY CULVERT. </t>
  </si>
  <si>
    <t>CRYSTAL CLEAR</t>
  </si>
  <si>
    <t xml:space="preserve">LESS THAN 1% </t>
  </si>
  <si>
    <t>2 ADULT AND 1 JUVENILE MUTE SWAN; WATER FLOWING THRU CULVERT. SECCHI CLEARLY SEEN ON BOTTOM @ 1.61</t>
  </si>
  <si>
    <t>GRAY/BLACK</t>
  </si>
  <si>
    <t>LESS THAN 1% OR NONE WATERLILIES COVERAGE OF POND SURFACE</t>
  </si>
  <si>
    <t>NO VEGETATION</t>
  </si>
  <si>
    <t xml:space="preserve">UP TO 10% WATERLILIES COVERAGE OF POND SURFACE; 10% TO 25% EMERGENT GRASES/SEDGES OF SURFACE; OVER 50% OTHER PLANT #1: WATER WILLOW; 25% TO 50% OTHER PLANT #2: COONTAIL </t>
  </si>
  <si>
    <t xml:space="preserve">OSPREY; GREAT BLUE HERON; BLACK CROWNED HERON; KING FISHER </t>
  </si>
  <si>
    <t xml:space="preserve">NO VEGETATION YET. 2 CANADA GEESE, RWBL, TRES. </t>
  </si>
  <si>
    <t>SLIGHT YELLOW-ORANGE</t>
  </si>
  <si>
    <t>90% WATERLILES COVERAGE OF POND SURFACE; UP TO 10% EMERGENT GRASSES/SEDGES OF SURFACES; OVER 50% OTHER PLANT #1: WATER WILLOW; OVER 50% OTHER PLANT #2: BLADDER WORT</t>
  </si>
  <si>
    <t>WOOD DUCKS &amp; TREE SWALLOWS; FISH JUMPING</t>
  </si>
  <si>
    <t>BRIGHT GREEN</t>
  </si>
  <si>
    <t>UP TO 10% WATERLILIES COVERAGE OF POND SURFACE</t>
  </si>
  <si>
    <t>2 SWANS, 3 DUCKS, RWBL, TRES (3) AT WOOD DUCK BOX</t>
  </si>
  <si>
    <t>LESS THAN 1% OR NONE WATERLILIES COVERAGE OF POND SURFACE &amp; FLOATING ALGAE ON POND SURFACE; UP TO 10% EMERGENT GRASSES/SEDGES OF SURFACE</t>
  </si>
  <si>
    <t>UP TO 10% FLOATING ALGAE ON POND SURFACE</t>
  </si>
  <si>
    <t>RAIN LAST NIGHT &amp; THIS MORNING. GREAT BLUE HERON. LARGE PATCH OF FILAMENTOUS GREEN ALGAE AT ENTRANCE &amp; ATTACHED TO ROOTS &amp; OVERHANGING BRANCHES.</t>
  </si>
  <si>
    <t>UP TO 10% WATERLILIES COVERAGE OF POND SURFACE &amp; FLOATING ALGAE ON POND SURFACE; LESS THAN 1% OR NONE OTHER PLANT #1: EMERGENT WILLOWS</t>
  </si>
  <si>
    <t xml:space="preserve">LESS THAN 1% OR NONE WATERLILIES COVERAGE OF POND SURFACE; UP TO 10% FLOATING ALGAE ON POND SURFACE </t>
  </si>
  <si>
    <t>SAMPLE COLLECTOR ED HAFNER TOOK PHOTOS. REQUEST THEM AT HAF100@MAC.COM</t>
  </si>
  <si>
    <t>LESS THAN 1% Of OTHER PLANT #1: SMALL DUCK WEED</t>
  </si>
  <si>
    <t>ZOOPLANKTON VISIBLE. 2 CANADA GEESE, SMALL FLOCK BUFFLEHEADS, TRES</t>
  </si>
  <si>
    <t>BROWN TINT</t>
  </si>
  <si>
    <t>30% WATERLILIES COVERAGE OF POND SURFACE</t>
  </si>
  <si>
    <t>KINGFISHER</t>
  </si>
  <si>
    <t>OR 2020 PALS data</t>
  </si>
  <si>
    <t>Laboratory Data provided without cost and in support of 
the Cape Cod Pond and Lake Stewardship (PALS) Program by:
Coastal Systems Group
School for Marine Science and Technology
University of Massachusetts Dartmouth
706 Rodney French Blvd.
New Bedford, MA   02744 
© [2020] University of Massachusetts
All Rights Reserved
No permission required for non-commercial use</t>
  </si>
  <si>
    <t>CLEAR, BLUE/GREEN</t>
  </si>
  <si>
    <t>DARK TEA BROWN</t>
  </si>
  <si>
    <t>WATERLILIES, FLOATING ALGAE, WATER WILLOW, EMERGENT GRASSES</t>
  </si>
  <si>
    <t>WATER WILLOW EXPANDING ALONG ENTRY SHORELINE, BUFFLEHEAD 3 PR</t>
  </si>
  <si>
    <t>1,2</t>
  </si>
  <si>
    <t>LESS THAN 1% OF FLOATING ALGAE, UP TO 10% (WATERLILIES AND EMERGENT GRASSES/SEDGES), WATER WILLOW</t>
  </si>
  <si>
    <t>50 CAGA, 1 SNOWY EGRET, DAMSEL FLIES, 3 OSPREY, 2 TEAL?, GAGO "37ME" COLLAR AND BANDED/BANDED MATE?</t>
  </si>
  <si>
    <t>2 EGGS IN WOOD DUCK, MOCKING BIRD, TREE SWALLOWS, RED TAILED HAWK</t>
  </si>
  <si>
    <t>LESS THAN 1% OF FLOATING ALGAE, 10% TO 25% (WATERLILIES AND BLASSERWORT), 25% TO 50% OF WATER WILLOW, OVER 50% OF EMERGENT GRASSES/SEDGES</t>
  </si>
  <si>
    <t>VERY CLEAR</t>
  </si>
  <si>
    <t>5 RING NECKED DUCKS</t>
  </si>
  <si>
    <t>10% TO 25% (WHITE WATERLILIES AND BUTTONWOOD), OVER 50% EMERGENT GRASSES/SEDGES</t>
  </si>
  <si>
    <t>LESS THAN 1% (WATERLILIES, FLOATING ALGAE, EMERGENT GRASSES/SEDGE), UP TO 5% (OVERHANGING TREES SHRUBS, YELLOW IRIS 6" TALL ABOVE WATER LEVEL</t>
  </si>
  <si>
    <t>CALLING SONGBIRDS</t>
  </si>
  <si>
    <t>LESS THAN 1% OF YELLOW IRIS, UP TO 10% OF WATERLILIES, 10% TO 25% PF EMERGENT GRASSES/SEDGES</t>
  </si>
  <si>
    <t>DRAGONFLIES, DAMSEL FLIES, FRESHWATER MUSSELS, 3 PAINTED TURTLES</t>
  </si>
  <si>
    <t>NO PLANTS</t>
  </si>
  <si>
    <t>PLANKTON IN WATER, DETRITUS FLOATING ON POND, HAD TO MOVE FROM WHERE SECCHI WAS DONE BECAUSE I DISTURBED</t>
  </si>
  <si>
    <t>BRIGHT PEA GREEN</t>
  </si>
  <si>
    <t>LESS THAN 1% OF WATERLILIES, 10% TO 25% (FLECKS AND SWIRLS OF FLOATING ALGAE AND SMALL AND LARGE DUCKWEED), OVER 50% (CATTAIL AND COONTAIL)</t>
  </si>
  <si>
    <t>1 SMALL DEAD FISH BY PUT-IN, VERY MURKY, VERY GREEN, MUCK BROUGHT UP FROM BOTTOM ON SECCHI AND ANCHOR</t>
  </si>
  <si>
    <t>POND EDGES</t>
  </si>
  <si>
    <t>NO EMERGENT VEGETATION YET BUT GRASSES STARTING UP FROM BOTTOM IN SHALLOW WATER , 1 PR BUFFLEHEADS, 1 OSPREY</t>
  </si>
  <si>
    <t>YELLOW OVER SECCHI, BROWN FROM DISTANCE</t>
  </si>
  <si>
    <t>LESS THAN 1% (FLOATING ALGAE AND EMERGENT GRASSES/SEDGES), 10% TO 25% (WATERLILIES AND PICKERIL WEED), OVER 50% OF WATER WILLOW</t>
  </si>
  <si>
    <t>8 BLACK CROWN NIGHT HERON, 3 GREAT BLUE HERON, 1 LITTLE GREEN HERON, 1 OSPREY, 2 KINGFISHERS</t>
  </si>
  <si>
    <t>WATER LILIES STARTING TO EMERGE CAN BE SEEN 1-2 FEET BELOW SURFACE, WATER VERY CLEAR, 2 DUCK BOXES WITH EGGS, TREE SWALLOWS, RED-WINGED BLACKBIRDS</t>
  </si>
  <si>
    <t>10% TO 25% EMERGENT GRASSES/SEDGES, OVER 50% (WATERLILIES, BLADDERINORT, WATER WILLOW)</t>
  </si>
  <si>
    <t>VERY LITTLE "OPEN" WATER</t>
  </si>
  <si>
    <t>LESS THAN 1% OF WATERLIIES</t>
  </si>
  <si>
    <t>SOME PLANTS BEGINNING TO EMERGE FROM LAKE BOTTOM, TYPE NOT KNOWN</t>
  </si>
  <si>
    <t>PRETTY CLEAR</t>
  </si>
  <si>
    <t>UP TO 10% OF WHITE WATERLILIES, 10% TO 25% OF EMERGENT GRASSES/SEDGES, OVER 50% OF BLADDERWORTS</t>
  </si>
  <si>
    <t>KINGFISHER, OSPREY, WHIRGSIG BEETLES, BLADDERWORT PLANTSS - EXTENSIVE BOTTOM COVERAGE AND BLOOMING</t>
  </si>
  <si>
    <t xml:space="preserve">LESS THAN 1% (WATERLILIES, FLOATING ALGAE) 10%-25% EMERGENT GRASSES/SEDGES, BOTTOM ALGAE AT ENTRANCE, PHRAGMITES </t>
  </si>
  <si>
    <t>KINGFISHER, CALLING NOCA, RWBL</t>
  </si>
  <si>
    <t>LESS THAN 1% OF PICKERALWEED, UP TO 10% (WATERLILIES AND EMERGENT GRASSES/SEDGES, 75% OF WATER WILLOW ON SHORELINE, 100% ALGAE BLOOM</t>
  </si>
  <si>
    <t>PHRAGMITES, TREE SWALLOWS FEEDING, NEW CATTAIL GROUPINGS, SEVERAL OVERHANGING WILLOWS AROUND PERIMETER, EXPANDING PHRAGMITES- NEW DUMPS AROUND POND</t>
  </si>
  <si>
    <t>YELLOW AT SURFACE</t>
  </si>
  <si>
    <t>&lt;1 SKIN AT EDGES</t>
  </si>
  <si>
    <t>12+ TREES DOWNED IN WATER</t>
  </si>
  <si>
    <t>UP TO 10% (SMALL AND LARGE DUCK WEE, WATER WILLOW), 10% TO 25% (YELLOW WATERLILIES AND EMERGENT GRASSES/SEDGES)</t>
  </si>
  <si>
    <t>LESS DUCK WEED THAN PAST YEARS, AN ISLAND OF WATER WILLOW BUT LITTLE AT SHORELINE, MANY DEAD TREES LEANING OVER IN WATER</t>
  </si>
  <si>
    <t>1 JUVENILE MUTE SWAN, 1 CANADA GOOSE</t>
  </si>
  <si>
    <t>SLIGHT BROWN</t>
  </si>
  <si>
    <t>UP TO 10% OF EMERGENT GRASSES/SEDGES, 10% TO 25% OF COONTAIL, OVER 50% (WHITE WATERLILIES AND WATER WILLOW)</t>
  </si>
  <si>
    <t>EXPLOSION OF WATER WILLOW</t>
  </si>
  <si>
    <t>Yellow rows indicates years used in 2023 SOTW.</t>
  </si>
  <si>
    <t>NO 2021 DATA</t>
  </si>
  <si>
    <t>What date is this? SMF only found April data for 2020</t>
  </si>
  <si>
    <t>Summary</t>
  </si>
  <si>
    <t>CTI</t>
  </si>
  <si>
    <t>Years</t>
  </si>
  <si>
    <t>OR CTI grades for 2020 PALS data</t>
  </si>
  <si>
    <t>Dennis 2024 grading</t>
  </si>
  <si>
    <t>Could not find data between 2019-2022</t>
  </si>
  <si>
    <t>SCARGO LAKE</t>
  </si>
  <si>
    <t>DENNIS</t>
  </si>
  <si>
    <t>NOT ENOUGH DATA FOR 2024 CTI grading</t>
  </si>
  <si>
    <t>SWAN POND - left out for now, looks like a saltwater pond?</t>
  </si>
  <si>
    <t>SWAN POND</t>
  </si>
  <si>
    <t>COLES POND</t>
  </si>
  <si>
    <t>Key:</t>
  </si>
  <si>
    <t>24 hour Precipitation:</t>
  </si>
  <si>
    <t>NS = No Sample Taken</t>
  </si>
  <si>
    <t>New Bedford, Ma 02747</t>
  </si>
  <si>
    <t xml:space="preserve">Light </t>
  </si>
  <si>
    <t>Heavy</t>
  </si>
  <si>
    <t>* Removed river, saltpond and bay data</t>
  </si>
  <si>
    <t>Dissolved</t>
  </si>
  <si>
    <t>Last</t>
  </si>
  <si>
    <t>Seccchi</t>
  </si>
  <si>
    <t>Oxygen</t>
  </si>
  <si>
    <t>Beaufort</t>
  </si>
  <si>
    <t>(E / F)</t>
  </si>
  <si>
    <t>Nearest</t>
  </si>
  <si>
    <t xml:space="preserve">24 hour </t>
  </si>
  <si>
    <t>disappear</t>
  </si>
  <si>
    <t>reappear</t>
  </si>
  <si>
    <t xml:space="preserve">Oxygen </t>
  </si>
  <si>
    <t>intitial</t>
  </si>
  <si>
    <t>Salinity Correct</t>
  </si>
  <si>
    <t>Temperature</t>
  </si>
  <si>
    <t>Winkler ?</t>
  </si>
  <si>
    <t>WINKLER</t>
  </si>
  <si>
    <t>Chla</t>
  </si>
  <si>
    <t>Total Pigments</t>
  </si>
  <si>
    <t>Names</t>
  </si>
  <si>
    <t>(0-12)</t>
  </si>
  <si>
    <t>Tide</t>
  </si>
  <si>
    <t>Low Tide</t>
  </si>
  <si>
    <t>conditions</t>
  </si>
  <si>
    <t>Precipitation</t>
  </si>
  <si>
    <t>(meter)</t>
  </si>
  <si>
    <t>(meters)</t>
  </si>
  <si>
    <t>Observations</t>
  </si>
  <si>
    <t>initial</t>
  </si>
  <si>
    <t>Oxygen (mg/L)</t>
  </si>
  <si>
    <t>( C )</t>
  </si>
  <si>
    <t>Salinity</t>
  </si>
  <si>
    <t>ms/cm</t>
  </si>
  <si>
    <t>uM PO4</t>
  </si>
  <si>
    <t>uM NH4</t>
  </si>
  <si>
    <t>uM NOx</t>
  </si>
  <si>
    <t>uM DIN</t>
  </si>
  <si>
    <t>uM DON</t>
  </si>
  <si>
    <t>uM TDN</t>
  </si>
  <si>
    <t>uM POC</t>
  </si>
  <si>
    <t>uM PON</t>
  </si>
  <si>
    <t>C/N Ratio</t>
  </si>
  <si>
    <t>uM TON</t>
  </si>
  <si>
    <t>uM TN</t>
  </si>
  <si>
    <t>SWP5</t>
  </si>
  <si>
    <t>M</t>
  </si>
  <si>
    <t>NIC AND ERIN</t>
  </si>
  <si>
    <t>2 BIRDS (CORMORANTS), 0 MOORINGS, NO SIMMING, NO SHELLFISHING</t>
  </si>
  <si>
    <t>SWP6</t>
  </si>
  <si>
    <t>3</t>
  </si>
  <si>
    <t>0 BIRDS , 0 MOORINGS, NO SIMMING, NO SHELLFISHING</t>
  </si>
  <si>
    <t>SWP7</t>
  </si>
  <si>
    <t>1 BIRDS (EGRET) , 0 MOORINGS, NO SIMMING, NO SHELLFISHING</t>
  </si>
  <si>
    <t>2 BIRDS (EGRET) , 0 MOORINGS, NO SIMMING, NO SHELLFISHING</t>
  </si>
  <si>
    <t>machine error</t>
  </si>
  <si>
    <t>SWP8</t>
  </si>
  <si>
    <t>4 BIRDS , 0 MOORINGS, NO SIMMING, NO SHELLFISHING</t>
  </si>
  <si>
    <t>SWP-5</t>
  </si>
  <si>
    <t>NIC AND AMANDA</t>
  </si>
  <si>
    <t>1 BIRDS (EGRET), 0 MOORING, NO SWIMMING, NO SHELLFISHING</t>
  </si>
  <si>
    <t>SWP-6</t>
  </si>
  <si>
    <t>0 BIRDS, 0 MOORING, NO SWIMMING, NO SHELLFISHING</t>
  </si>
  <si>
    <t>SWP-7</t>
  </si>
  <si>
    <t>1 BIRDS, 0 MOORING, NO SWIMMING, NO SHELLFISHING</t>
  </si>
  <si>
    <t>SWP-8</t>
  </si>
  <si>
    <t>8 BIRDS (CROWS, SEAGULLS), 0 MOORING, NO SWIMMING, NO SHELLFISHING</t>
  </si>
  <si>
    <t>NIC, ERIN</t>
  </si>
  <si>
    <t>2 BIRDS (CORMORANTS), 0 MOORINGS, NO SWIMMING, NO SHELLFISHING</t>
  </si>
  <si>
    <t>1 BIRDS (CORMORANTS), 0 MOORINGS, NO SWIMMING, NO SHELLFISHING</t>
  </si>
  <si>
    <t>0 BIRDS, 0 MOORINGS, NO SWIMMING, NO SHELLFISHING</t>
  </si>
  <si>
    <t>1 BIRDS, 0 MOORINGS, NO SWIMMING, NO SHELLFISHING</t>
  </si>
  <si>
    <t>2 BIRDS (MISC), 0 MOORING, NO SWIMMING, NO SHELLFISHING</t>
  </si>
  <si>
    <t>ERIN, AMANDA</t>
  </si>
  <si>
    <t>NOTHING</t>
  </si>
  <si>
    <t>7 GANNETS</t>
  </si>
  <si>
    <t>20230509_DE201</t>
  </si>
  <si>
    <t>DE201</t>
  </si>
  <si>
    <t>20230613_DE201</t>
  </si>
  <si>
    <t>20230712_DE201</t>
  </si>
  <si>
    <t>20230814_DE201</t>
  </si>
  <si>
    <t>20230913_DE201</t>
  </si>
  <si>
    <t>20231011_DE201</t>
  </si>
  <si>
    <t>20230404_DE236</t>
  </si>
  <si>
    <t>DE236</t>
  </si>
  <si>
    <t>20230509_DE236</t>
  </si>
  <si>
    <t>20230613_DE236</t>
  </si>
  <si>
    <t>20230712_DE236</t>
  </si>
  <si>
    <t>20230814_DE236</t>
  </si>
  <si>
    <t>20230913_DE236</t>
  </si>
  <si>
    <t>20231011_DE236</t>
  </si>
  <si>
    <t>20231114_DE236</t>
  </si>
  <si>
    <t>20230502_DE355</t>
  </si>
  <si>
    <t>DE355</t>
  </si>
  <si>
    <t>20230613_DE355</t>
  </si>
  <si>
    <t>20230712_DE355</t>
  </si>
  <si>
    <t>20230814_DE355</t>
  </si>
  <si>
    <t>20230913_DE355</t>
  </si>
  <si>
    <t>20231011_DE355</t>
  </si>
  <si>
    <t>20231114_DE355</t>
  </si>
  <si>
    <t>COLES</t>
  </si>
  <si>
    <t>UP TO 10% PLANT 1</t>
  </si>
  <si>
    <t>LESS THAN 1% OR NONE EVERYTHING</t>
  </si>
  <si>
    <t>FLAX</t>
  </si>
  <si>
    <t>LESS THAN 1% ALL</t>
  </si>
  <si>
    <t>GEESE / DUCK</t>
  </si>
  <si>
    <t>FRESH</t>
  </si>
  <si>
    <t>UP TO 10% EMERGENT GRASSES, 10-25% PLANT 2, 10-25% BIRDS</t>
  </si>
  <si>
    <t>GEESE / DUCKS 33 OR MORE + DOGS</t>
  </si>
  <si>
    <t>N.SIMMONS</t>
  </si>
  <si>
    <t>RUN</t>
  </si>
  <si>
    <t>SCARGO</t>
  </si>
  <si>
    <t>WHITES</t>
  </si>
  <si>
    <t>7.2(A)</t>
  </si>
  <si>
    <t>7.2(B)</t>
  </si>
  <si>
    <t>WATER LILLIES UP TO 10%; FLOATING ALGAE 10% TO 25%; EMERGENT GRASSES 25% TO 50%; OTHER PLANTS #1 25% TO 50%</t>
  </si>
  <si>
    <t>UP TO 10% WATER LILIES; LESS THAN 1% FLOATING ALGAE; 10% TO 25% EMERGENT GRASSES; LESS THAN 1% OTHER GRASSES</t>
  </si>
  <si>
    <t>WHITE'S</t>
  </si>
  <si>
    <t>WATER LILLIES LESS THAN 1%; FLOATING ALGAE LESS THAN 1%; EMERGENT GRASSES 10% TO 25%; OTHER PLANT #1 10% TO 25%</t>
  </si>
  <si>
    <t>10-25%SUBSURFACE ALGAE AND EMERGENT GRASSES; UP TO 10% WATER LILIES</t>
  </si>
  <si>
    <t xml:space="preserve">FLAX </t>
  </si>
  <si>
    <t>&lt;1%LILIES,GRASSES</t>
  </si>
  <si>
    <t>10%LILIES.10+%ALGAE&amp;GRASSES</t>
  </si>
  <si>
    <t>10%ALGAE/GRASSES</t>
  </si>
  <si>
    <t>2 SEAGULLS</t>
  </si>
  <si>
    <t>WHITE</t>
  </si>
  <si>
    <t>Green: data can't be used this year because it is too old.</t>
  </si>
  <si>
    <t>DE-342</t>
  </si>
  <si>
    <t>DE-447</t>
  </si>
  <si>
    <t>DE-348</t>
  </si>
  <si>
    <t>Whites Pond</t>
  </si>
  <si>
    <t>1.01</t>
  </si>
  <si>
    <t>1.09</t>
  </si>
  <si>
    <t>DE-201</t>
  </si>
  <si>
    <t>0.34</t>
  </si>
  <si>
    <t>0.32</t>
  </si>
  <si>
    <t>0.37</t>
  </si>
  <si>
    <t>0.57</t>
  </si>
  <si>
    <t>1.22</t>
  </si>
  <si>
    <t>DE-325</t>
  </si>
  <si>
    <t>Northern Simmons Pond</t>
  </si>
  <si>
    <t>0.29</t>
  </si>
  <si>
    <t>Run Pond</t>
  </si>
  <si>
    <t>0.54</t>
  </si>
  <si>
    <t>0.23</t>
  </si>
  <si>
    <t>0.52</t>
  </si>
  <si>
    <t>DE-597</t>
  </si>
  <si>
    <t>0.60</t>
  </si>
  <si>
    <t>0.92</t>
  </si>
  <si>
    <t>Years Covered</t>
  </si>
  <si>
    <t>Carlson_Eutrophic_Grade</t>
  </si>
  <si>
    <t>Cyanobacteria_Grade</t>
  </si>
  <si>
    <t>Final_Grade</t>
  </si>
  <si>
    <t>Criteria</t>
  </si>
  <si>
    <t>2016-2019</t>
  </si>
  <si>
    <t>2016-2018</t>
  </si>
  <si>
    <t xml:space="preserve">Mill Pond </t>
  </si>
  <si>
    <t>2016-2020</t>
  </si>
  <si>
    <t>(copied from 2023 SOTW)</t>
  </si>
  <si>
    <t>Summary of Pond Grades, 2024</t>
  </si>
  <si>
    <t>Unique ID</t>
  </si>
  <si>
    <t>GIS ID</t>
  </si>
  <si>
    <t>Chlorophyll a (ug/L)</t>
  </si>
  <si>
    <t>Time sampled</t>
  </si>
  <si>
    <t>Secchi average (m)</t>
  </si>
  <si>
    <t>Cape Cod Commission Freshwater Initiative:  Cape Cod Regional Pond Monitoring Program (CCRPMP)</t>
  </si>
  <si>
    <t xml:space="preserve">APCC Contact: Dr. Julie Hambrook  jhambrook@apcc.org  </t>
  </si>
  <si>
    <t>Association to Preserve Cape Cod (APCC)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</si>
</sst>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0.0"/>
    <numFmt numFmtId="165" formatCode="m/d/yy;@"/>
    <numFmt numFmtId="166" formatCode="[$-409]h:mm\ AM/PM;@"/>
    <numFmt numFmtId="167" formatCode="_(* #,##0.0_);_(* \(#,##0.0\);_(* &quot;-&quot;??_);_(@_)"/>
    <numFmt numFmtId="168" formatCode="_(* #,##0_);_(* \(#,##0\);_(* &quot;-&quot;??_);_(@_)"/>
    <numFmt numFmtId="169" formatCode="#,##0.0_);\(#,##0.0\)"/>
    <numFmt numFmtId="170" formatCode="0.0000"/>
    <numFmt numFmtId="171" formatCode="0.000"/>
    <numFmt numFmtId="172" formatCode="0.0%"/>
    <numFmt numFmtId="173" formatCode="mm/dd/yy;@"/>
  </numFmts>
  <fonts count="103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9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FF"/>
      <name val="Arial"/>
      <family val="2"/>
    </font>
    <font>
      <b/>
      <sz val="8"/>
      <name val="Arial"/>
      <family val="2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indexed="12"/>
      <name val="Arial"/>
      <family val="2"/>
    </font>
    <font>
      <sz val="12"/>
      <name val="Arial"/>
      <family val="2"/>
    </font>
    <font>
      <sz val="12"/>
      <color rgb="FF000000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2"/>
      <color theme="2" tint="-0.249977111117893"/>
      <name val="Calibri"/>
      <family val="2"/>
      <scheme val="minor"/>
    </font>
    <font>
      <sz val="12"/>
      <color rgb="FFC00000"/>
      <name val="Calibri (Body)"/>
    </font>
    <font>
      <sz val="12"/>
      <color rgb="FFC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 (Body)"/>
    </font>
    <font>
      <sz val="12"/>
      <color rgb="FFFF0000"/>
      <name val="Calibri (Body)"/>
    </font>
    <font>
      <b/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name val="Arial"/>
      <family val="2"/>
    </font>
    <font>
      <sz val="12"/>
      <name val="Calibri"/>
      <family val="2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</font>
    <font>
      <b/>
      <sz val="11"/>
      <name val="Calibri"/>
      <family val="2"/>
    </font>
    <font>
      <sz val="12"/>
      <color theme="0"/>
      <name val="Calibri"/>
      <family val="2"/>
      <scheme val="minor"/>
    </font>
    <font>
      <sz val="12"/>
      <color indexed="63"/>
      <name val="Arial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sz val="12"/>
      <color rgb="FFFF0000"/>
      <name val="Calibri"/>
      <family val="2"/>
    </font>
    <font>
      <sz val="12"/>
      <color rgb="FFFF0000"/>
      <name val="Arial"/>
      <family val="2"/>
    </font>
    <font>
      <b/>
      <sz val="12"/>
      <color rgb="FFFF0000"/>
      <name val="Calibri (Body)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Calibri (Body)"/>
    </font>
    <font>
      <b/>
      <sz val="12"/>
      <color theme="1"/>
      <name val="Calibri (Body)"/>
    </font>
    <font>
      <b/>
      <sz val="12"/>
      <color theme="1"/>
      <name val="Arial"/>
      <family val="2"/>
    </font>
    <font>
      <sz val="11"/>
      <color theme="1"/>
      <name val="Calibri (Body)"/>
    </font>
    <font>
      <b/>
      <sz val="11"/>
      <color theme="1"/>
      <name val="Calibri (Body)"/>
    </font>
    <font>
      <sz val="12"/>
      <name val="Calibri (Body)"/>
    </font>
    <font>
      <b/>
      <sz val="11"/>
      <color rgb="FFFF0000"/>
      <name val="Calibri (Body)"/>
    </font>
    <font>
      <b/>
      <sz val="12"/>
      <name val="Calibri (Body)"/>
    </font>
    <font>
      <u/>
      <sz val="12"/>
      <color theme="1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u/>
      <sz val="12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14"/>
      <color rgb="FFA212B8"/>
      <name val="Calibri"/>
      <family val="2"/>
      <scheme val="minor"/>
    </font>
    <font>
      <sz val="14"/>
      <color rgb="FF069C3D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000000"/>
      <name val="Calibri"/>
      <family val="2"/>
    </font>
    <font>
      <i/>
      <sz val="12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0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2"/>
      <color rgb="FF000000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2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1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ED7D3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sz val="11"/>
      <color rgb="FF000000"/>
      <name val="Aptos Narrow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8DB4E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theme="9"/>
        <bgColor rgb="FF70AD47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D94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4DFF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CC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9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double">
        <color auto="1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medium">
        <color theme="8" tint="-0.249977111117893"/>
      </right>
      <top/>
      <bottom style="double">
        <color auto="1"/>
      </bottom>
      <diagonal/>
    </border>
    <border>
      <left style="medium">
        <color theme="8" tint="-0.249977111117893"/>
      </left>
      <right style="medium">
        <color theme="8" tint="-0.249977111117893"/>
      </right>
      <top/>
      <bottom/>
      <diagonal/>
    </border>
    <border>
      <left style="medium">
        <color theme="8" tint="-0.249977111117893"/>
      </left>
      <right style="medium">
        <color theme="8" tint="-0.249977111117893"/>
      </right>
      <top/>
      <bottom style="medium">
        <color theme="8" tint="-0.249977111117893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 style="medium">
        <color theme="4" tint="-0.249977111117893"/>
      </right>
      <top/>
      <bottom style="double">
        <color auto="1"/>
      </bottom>
      <diagonal/>
    </border>
    <border>
      <left style="medium">
        <color theme="4" tint="-0.249977111117893"/>
      </left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medium">
        <color theme="4" tint="-0.249977111117893"/>
      </right>
      <top/>
      <bottom style="medium">
        <color theme="4" tint="-0.249977111117893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medium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auto="1"/>
      </bottom>
      <diagonal/>
    </border>
    <border>
      <left/>
      <right/>
      <top style="thin">
        <color theme="9" tint="0.39997558519241921"/>
      </top>
      <bottom style="thin">
        <color auto="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theme="9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/>
      <diagonal/>
    </border>
    <border>
      <left style="medium">
        <color theme="8" tint="-0.249977111117893"/>
      </left>
      <right style="medium">
        <color theme="8" tint="-0.249977111117893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rgb="FFFF0000"/>
      </left>
      <right style="medium">
        <color rgb="FFFF0000"/>
      </right>
      <top/>
      <bottom style="thin">
        <color auto="1"/>
      </bottom>
      <diagonal/>
    </border>
    <border>
      <left style="medium">
        <color theme="8" tint="-0.249977111117893"/>
      </left>
      <right style="medium">
        <color theme="8" tint="-0.249977111117893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auto="1"/>
      </top>
      <bottom/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auto="1"/>
      </bottom>
      <diagonal/>
    </border>
    <border>
      <left style="medium">
        <color theme="8" tint="-0.249977111117893"/>
      </left>
      <right style="medium">
        <color theme="8" tint="-0.249977111117893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theme="4" tint="-0.249977111117893"/>
      </left>
      <right style="medium">
        <color theme="4" tint="-0.249977111117893"/>
      </right>
      <top/>
      <bottom style="medium">
        <color auto="1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auto="1"/>
      </top>
      <bottom/>
      <diagonal/>
    </border>
    <border>
      <left style="medium">
        <color theme="4" tint="-0.249977111117893"/>
      </left>
      <right style="medium">
        <color theme="4" tint="-0.249977111117893"/>
      </right>
      <top/>
      <bottom style="thin">
        <color auto="1"/>
      </bottom>
      <diagonal/>
    </border>
    <border>
      <left style="medium">
        <color theme="4" tint="-0.249977111117893"/>
      </left>
      <right style="medium">
        <color theme="4" tint="-0.249977111117893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medium">
        <color auto="1"/>
      </left>
      <right/>
      <top style="medium">
        <color auto="1"/>
      </top>
      <bottom style="thin">
        <color theme="9" tint="0.39997558519241921"/>
      </bottom>
      <diagonal/>
    </border>
    <border>
      <left/>
      <right/>
      <top style="medium">
        <color auto="1"/>
      </top>
      <bottom style="thin">
        <color theme="9" tint="0.39997558519241921"/>
      </bottom>
      <diagonal/>
    </border>
    <border>
      <left/>
      <right style="medium">
        <color auto="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medium">
        <color auto="1"/>
      </right>
      <top style="thin">
        <color theme="9" tint="0.3999755851924192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/>
      <bottom/>
      <diagonal/>
    </border>
    <border>
      <left/>
      <right style="medium">
        <color auto="1"/>
      </right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medium">
        <color theme="1"/>
      </bottom>
      <diagonal/>
    </border>
    <border>
      <left/>
      <right/>
      <top style="thin">
        <color theme="9" tint="0.3999755851924192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theme="9" tint="0.39997558519241921"/>
      </left>
      <right/>
      <top/>
      <bottom style="thin">
        <color theme="9" tint="0.39997558519241921"/>
      </bottom>
      <diagonal/>
    </border>
    <border>
      <left/>
      <right style="thin">
        <color theme="9" tint="0.39997558519241921"/>
      </right>
      <top/>
      <bottom style="thin">
        <color theme="9" tint="0.3999755851924192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1"/>
      </left>
      <right/>
      <top style="thin">
        <color theme="9" tint="0.39997558519241921"/>
      </top>
      <bottom/>
      <diagonal/>
    </border>
    <border>
      <left style="medium">
        <color theme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1"/>
      </left>
      <right/>
      <top/>
      <bottom/>
      <diagonal/>
    </border>
    <border>
      <left style="medium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auto="1"/>
      </left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/>
      <right style="thin">
        <color theme="1"/>
      </right>
      <top style="thin">
        <color theme="9" tint="0.39997558519241921"/>
      </top>
      <bottom/>
      <diagonal/>
    </border>
    <border>
      <left/>
      <right style="thin">
        <color theme="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n">
        <color theme="9" tint="0.39997558519241921"/>
      </bottom>
      <diagonal/>
    </border>
    <border>
      <left/>
      <right style="medium">
        <color theme="1"/>
      </right>
      <top style="thin">
        <color theme="9" tint="0.39997558519241921"/>
      </top>
      <bottom/>
      <diagonal/>
    </border>
    <border>
      <left/>
      <right style="medium">
        <color theme="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thin">
        <color theme="9" tint="0.39997558519241921"/>
      </bottom>
      <diagonal/>
    </border>
    <border>
      <left/>
      <right style="medium">
        <color theme="1"/>
      </right>
      <top style="thin">
        <color theme="9" tint="0.3999755851924192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medium">
        <color auto="1"/>
      </left>
      <right/>
      <top/>
      <bottom style="medium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theme="9" tint="0.3999755851924192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theme="1"/>
      </left>
      <right/>
      <top/>
      <bottom style="thin">
        <color theme="9" tint="0.39997558519241921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theme="9" tint="0.39997558519241921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thin">
        <color theme="9" tint="0.39997558519241921"/>
      </left>
      <right/>
      <top/>
      <bottom style="thin">
        <color indexed="64"/>
      </bottom>
      <diagonal/>
    </border>
    <border>
      <left style="medium">
        <color theme="1"/>
      </left>
      <right/>
      <top style="thin">
        <color theme="9" tint="0.39997558519241921"/>
      </top>
      <bottom style="thin">
        <color indexed="64"/>
      </bottom>
      <diagonal/>
    </border>
    <border>
      <left style="medium">
        <color theme="1"/>
      </left>
      <right/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auto="1"/>
      </top>
      <bottom style="medium">
        <color indexed="64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theme="9" tint="0.3999755851924192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auto="1"/>
      </left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auto="1"/>
      </bottom>
      <diagonal/>
    </border>
    <border>
      <left/>
      <right style="thin">
        <color rgb="FF000000"/>
      </right>
      <top/>
      <bottom style="double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n">
        <color auto="1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n">
        <color auto="1"/>
      </bottom>
      <diagonal/>
    </border>
    <border>
      <left style="medium">
        <color theme="1"/>
      </left>
      <right/>
      <top style="thin">
        <color rgb="FF000000"/>
      </top>
      <bottom style="thin">
        <color theme="9" tint="0.39997558519241921"/>
      </bottom>
      <diagonal/>
    </border>
    <border>
      <left/>
      <right/>
      <top style="thin">
        <color rgb="FF000000"/>
      </top>
      <bottom style="thin">
        <color theme="9" tint="0.39997558519241921"/>
      </bottom>
      <diagonal/>
    </border>
    <border>
      <left/>
      <right style="medium">
        <color auto="1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</borders>
  <cellStyleXfs count="19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/>
    <xf numFmtId="0" fontId="5" fillId="0" borderId="0"/>
    <xf numFmtId="0" fontId="27" fillId="0" borderId="0"/>
    <xf numFmtId="0" fontId="40" fillId="0" borderId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2" fillId="32" borderId="165" applyNumberFormat="0" applyFont="0" applyAlignment="0" applyProtection="0"/>
  </cellStyleXfs>
  <cellXfs count="3222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7" fillId="0" borderId="1" xfId="3" applyFont="1" applyBorder="1" applyAlignment="1">
      <alignment horizontal="center" vertical="center"/>
    </xf>
    <xf numFmtId="0" fontId="7" fillId="0" borderId="1" xfId="3" applyFont="1" applyBorder="1" applyAlignment="1">
      <alignment horizontal="left" vertical="center"/>
    </xf>
    <xf numFmtId="0" fontId="7" fillId="0" borderId="2" xfId="3" applyFont="1" applyBorder="1" applyAlignment="1">
      <alignment horizontal="left" vertical="center"/>
    </xf>
    <xf numFmtId="1" fontId="7" fillId="0" borderId="1" xfId="3" applyNumberFormat="1" applyFont="1" applyBorder="1" applyAlignment="1">
      <alignment horizontal="center" vertical="center"/>
    </xf>
    <xf numFmtId="0" fontId="7" fillId="0" borderId="3" xfId="3" applyFont="1" applyBorder="1" applyAlignment="1">
      <alignment horizontal="left" vertical="center"/>
    </xf>
    <xf numFmtId="2" fontId="7" fillId="0" borderId="1" xfId="3" applyNumberFormat="1" applyFont="1" applyBorder="1" applyAlignment="1">
      <alignment horizontal="center" vertical="center"/>
    </xf>
    <xf numFmtId="2" fontId="4" fillId="0" borderId="1" xfId="3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20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2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5" fillId="0" borderId="0" xfId="0" applyNumberFormat="1" applyFont="1" applyAlignment="1">
      <alignment horizontal="center"/>
    </xf>
    <xf numFmtId="2" fontId="5" fillId="0" borderId="0" xfId="0" applyNumberFormat="1" applyFont="1" applyAlignment="1" applyProtection="1">
      <alignment horizontal="center"/>
      <protection locked="0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10" fillId="0" borderId="1" xfId="3" applyFont="1" applyBorder="1" applyAlignment="1">
      <alignment horizontal="center" vertical="center"/>
    </xf>
    <xf numFmtId="0" fontId="10" fillId="0" borderId="2" xfId="3" applyFont="1" applyBorder="1" applyAlignment="1">
      <alignment horizontal="center" vertical="center"/>
    </xf>
    <xf numFmtId="1" fontId="10" fillId="0" borderId="1" xfId="3" applyNumberFormat="1" applyFont="1" applyBorder="1" applyAlignment="1">
      <alignment horizontal="center" vertical="center"/>
    </xf>
    <xf numFmtId="0" fontId="10" fillId="0" borderId="3" xfId="3" applyFont="1" applyBorder="1" applyAlignment="1">
      <alignment horizontal="center" vertical="center"/>
    </xf>
    <xf numFmtId="2" fontId="10" fillId="0" borderId="1" xfId="3" applyNumberFormat="1" applyFont="1" applyBorder="1" applyAlignment="1">
      <alignment horizontal="center" vertical="center"/>
    </xf>
    <xf numFmtId="2" fontId="8" fillId="0" borderId="1" xfId="3" applyNumberFormat="1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14" fontId="0" fillId="0" borderId="0" xfId="0" applyNumberFormat="1" applyAlignment="1">
      <alignment horizontal="center"/>
    </xf>
    <xf numFmtId="10" fontId="11" fillId="0" borderId="0" xfId="3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/>
    </xf>
    <xf numFmtId="20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2" fontId="5" fillId="0" borderId="0" xfId="4" applyNumberFormat="1" applyAlignment="1">
      <alignment horizontal="center"/>
    </xf>
    <xf numFmtId="0" fontId="0" fillId="2" borderId="0" xfId="0" applyFill="1" applyAlignment="1">
      <alignment horizontal="center"/>
    </xf>
    <xf numFmtId="14" fontId="0" fillId="0" borderId="0" xfId="0" applyNumberFormat="1"/>
    <xf numFmtId="9" fontId="9" fillId="0" borderId="0" xfId="2" applyFont="1" applyFill="1" applyBorder="1" applyAlignment="1">
      <alignment horizontal="center" vertical="center"/>
    </xf>
    <xf numFmtId="9" fontId="8" fillId="0" borderId="0" xfId="2" applyFont="1" applyFill="1" applyBorder="1" applyAlignment="1">
      <alignment horizontal="center" vertical="center"/>
    </xf>
    <xf numFmtId="9" fontId="10" fillId="0" borderId="1" xfId="2" applyFont="1" applyFill="1" applyBorder="1" applyAlignment="1">
      <alignment horizontal="center" vertical="center"/>
    </xf>
    <xf numFmtId="1" fontId="11" fillId="0" borderId="0" xfId="3" applyNumberFormat="1" applyFont="1" applyAlignment="1">
      <alignment horizontal="center" vertical="center"/>
    </xf>
    <xf numFmtId="9" fontId="11" fillId="0" borderId="0" xfId="2" applyFont="1" applyFill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9" fontId="11" fillId="0" borderId="0" xfId="3" applyNumberFormat="1" applyFont="1" applyAlignment="1">
      <alignment horizontal="center" vertical="center"/>
    </xf>
    <xf numFmtId="164" fontId="11" fillId="0" borderId="0" xfId="3" applyNumberFormat="1" applyFont="1" applyAlignment="1">
      <alignment horizontal="center" vertical="center"/>
    </xf>
    <xf numFmtId="2" fontId="9" fillId="0" borderId="0" xfId="3" applyNumberFormat="1" applyFont="1" applyAlignment="1">
      <alignment horizontal="center" vertical="center"/>
    </xf>
    <xf numFmtId="9" fontId="9" fillId="0" borderId="0" xfId="3" applyNumberFormat="1" applyFont="1" applyAlignment="1">
      <alignment horizontal="center" vertical="center"/>
    </xf>
    <xf numFmtId="20" fontId="11" fillId="0" borderId="0" xfId="3" applyNumberFormat="1" applyFont="1" applyAlignment="1">
      <alignment horizontal="center" vertical="center"/>
    </xf>
    <xf numFmtId="0" fontId="9" fillId="0" borderId="0" xfId="3" applyFont="1" applyAlignment="1">
      <alignment horizontal="center" vertical="center"/>
    </xf>
    <xf numFmtId="2" fontId="0" fillId="2" borderId="0" xfId="0" applyNumberFormat="1" applyFill="1" applyAlignment="1">
      <alignment horizontal="center"/>
    </xf>
    <xf numFmtId="0" fontId="0" fillId="0" borderId="0" xfId="0" applyAlignment="1">
      <alignment horizontal="left" vertical="center"/>
    </xf>
    <xf numFmtId="9" fontId="0" fillId="0" borderId="0" xfId="2" applyFont="1" applyAlignment="1">
      <alignment horizontal="center" vertical="center"/>
    </xf>
    <xf numFmtId="2" fontId="0" fillId="0" borderId="0" xfId="0" quotePrefix="1" applyNumberFormat="1" applyAlignment="1">
      <alignment horizontal="center"/>
    </xf>
    <xf numFmtId="14" fontId="0" fillId="0" borderId="0" xfId="0" applyNumberFormat="1" applyAlignment="1" applyProtection="1">
      <alignment horizontal="center"/>
      <protection locked="0"/>
    </xf>
    <xf numFmtId="164" fontId="14" fillId="2" borderId="0" xfId="0" applyNumberFormat="1" applyFont="1" applyFill="1" applyAlignment="1">
      <alignment horizontal="center" vertical="center"/>
    </xf>
    <xf numFmtId="0" fontId="0" fillId="3" borderId="0" xfId="0" applyFill="1"/>
    <xf numFmtId="2" fontId="4" fillId="4" borderId="0" xfId="0" applyNumberFormat="1" applyFont="1" applyFill="1" applyAlignment="1">
      <alignment horizontal="center" vertical="center"/>
    </xf>
    <xf numFmtId="2" fontId="4" fillId="4" borderId="1" xfId="3" applyNumberFormat="1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7" fillId="4" borderId="1" xfId="3" applyFont="1" applyFill="1" applyBorder="1" applyAlignment="1">
      <alignment horizontal="center" vertical="center"/>
    </xf>
    <xf numFmtId="0" fontId="7" fillId="4" borderId="1" xfId="3" applyFont="1" applyFill="1" applyBorder="1" applyAlignment="1">
      <alignment horizontal="left" vertical="center"/>
    </xf>
    <xf numFmtId="0" fontId="0" fillId="5" borderId="0" xfId="0" applyFill="1" applyAlignment="1">
      <alignment horizontal="left" vertical="center"/>
    </xf>
    <xf numFmtId="14" fontId="0" fillId="5" borderId="0" xfId="0" applyNumberFormat="1" applyFill="1" applyAlignment="1">
      <alignment horizontal="center" vertical="center"/>
    </xf>
    <xf numFmtId="20" fontId="0" fillId="5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9" fontId="0" fillId="5" borderId="0" xfId="2" applyFont="1" applyFill="1" applyAlignment="1">
      <alignment horizontal="center" vertical="center"/>
    </xf>
    <xf numFmtId="164" fontId="0" fillId="5" borderId="0" xfId="0" applyNumberFormat="1" applyFill="1" applyAlignment="1">
      <alignment horizontal="center" vertical="center"/>
    </xf>
    <xf numFmtId="2" fontId="0" fillId="5" borderId="0" xfId="0" applyNumberFormat="1" applyFill="1" applyAlignment="1" applyProtection="1">
      <alignment horizontal="center"/>
      <protection locked="0"/>
    </xf>
    <xf numFmtId="164" fontId="0" fillId="5" borderId="0" xfId="0" applyNumberFormat="1" applyFill="1" applyAlignment="1">
      <alignment horizontal="center"/>
    </xf>
    <xf numFmtId="2" fontId="0" fillId="5" borderId="0" xfId="0" quotePrefix="1" applyNumberFormat="1" applyFill="1" applyAlignment="1">
      <alignment horizontal="center"/>
    </xf>
    <xf numFmtId="2" fontId="5" fillId="5" borderId="0" xfId="0" applyNumberFormat="1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0" fillId="5" borderId="0" xfId="0" applyFill="1"/>
    <xf numFmtId="164" fontId="14" fillId="5" borderId="0" xfId="0" applyNumberFormat="1" applyFont="1" applyFill="1" applyAlignment="1">
      <alignment horizontal="center" vertical="center"/>
    </xf>
    <xf numFmtId="0" fontId="0" fillId="6" borderId="0" xfId="0" applyFill="1" applyAlignment="1" applyProtection="1">
      <alignment horizontal="left"/>
      <protection locked="0"/>
    </xf>
    <xf numFmtId="14" fontId="0" fillId="6" borderId="0" xfId="0" applyNumberFormat="1" applyFill="1" applyAlignment="1" applyProtection="1">
      <alignment horizontal="center"/>
      <protection locked="0"/>
    </xf>
    <xf numFmtId="0" fontId="0" fillId="6" borderId="0" xfId="0" applyFill="1" applyAlignment="1">
      <alignment horizontal="left" vertical="center"/>
    </xf>
    <xf numFmtId="0" fontId="0" fillId="6" borderId="0" xfId="0" applyFill="1" applyAlignment="1">
      <alignment horizontal="center" vertical="center"/>
    </xf>
    <xf numFmtId="164" fontId="0" fillId="6" borderId="0" xfId="0" applyNumberFormat="1" applyFill="1" applyAlignment="1">
      <alignment horizontal="center" vertical="center"/>
    </xf>
    <xf numFmtId="9" fontId="0" fillId="6" borderId="0" xfId="2" applyFont="1" applyFill="1" applyAlignment="1">
      <alignment horizontal="center" vertical="center"/>
    </xf>
    <xf numFmtId="2" fontId="0" fillId="6" borderId="0" xfId="0" applyNumberFormat="1" applyFill="1" applyAlignment="1" applyProtection="1">
      <alignment horizontal="center"/>
      <protection locked="0"/>
    </xf>
    <xf numFmtId="164" fontId="0" fillId="6" borderId="0" xfId="0" applyNumberFormat="1" applyFill="1" applyAlignment="1">
      <alignment horizontal="center"/>
    </xf>
    <xf numFmtId="2" fontId="0" fillId="6" borderId="0" xfId="0" quotePrefix="1" applyNumberFormat="1" applyFill="1" applyAlignment="1">
      <alignment horizontal="center"/>
    </xf>
    <xf numFmtId="2" fontId="5" fillId="6" borderId="0" xfId="0" applyNumberFormat="1" applyFont="1" applyFill="1" applyAlignment="1">
      <alignment horizontal="center"/>
    </xf>
    <xf numFmtId="2" fontId="0" fillId="6" borderId="0" xfId="0" applyNumberFormat="1" applyFill="1" applyAlignment="1">
      <alignment horizontal="center"/>
    </xf>
    <xf numFmtId="0" fontId="0" fillId="6" borderId="0" xfId="0" applyFill="1"/>
    <xf numFmtId="0" fontId="18" fillId="0" borderId="0" xfId="0" applyFont="1"/>
    <xf numFmtId="0" fontId="9" fillId="0" borderId="0" xfId="0" applyFont="1"/>
    <xf numFmtId="0" fontId="18" fillId="0" borderId="0" xfId="0" applyFont="1" applyAlignment="1">
      <alignment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 applyAlignment="1">
      <alignment wrapText="1"/>
    </xf>
    <xf numFmtId="164" fontId="18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2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left"/>
    </xf>
    <xf numFmtId="164" fontId="5" fillId="0" borderId="0" xfId="0" applyNumberFormat="1" applyFont="1" applyAlignment="1">
      <alignment horizontal="center"/>
    </xf>
    <xf numFmtId="0" fontId="4" fillId="0" borderId="0" xfId="0" applyFont="1"/>
    <xf numFmtId="0" fontId="20" fillId="0" borderId="0" xfId="0" applyFont="1" applyAlignment="1">
      <alignment horizontal="left"/>
    </xf>
    <xf numFmtId="0" fontId="5" fillId="0" borderId="0" xfId="0" applyFont="1" applyAlignment="1">
      <alignment wrapText="1"/>
    </xf>
    <xf numFmtId="165" fontId="18" fillId="0" borderId="0" xfId="0" applyNumberFormat="1" applyFont="1" applyAlignment="1">
      <alignment horizontal="center"/>
    </xf>
    <xf numFmtId="43" fontId="18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3" xfId="0" applyFont="1" applyBorder="1" applyAlignment="1">
      <alignment horizontal="center" wrapText="1"/>
    </xf>
    <xf numFmtId="43" fontId="21" fillId="0" borderId="13" xfId="0" applyNumberFormat="1" applyFont="1" applyBorder="1" applyAlignment="1">
      <alignment horizontal="center" wrapText="1"/>
    </xf>
    <xf numFmtId="164" fontId="21" fillId="0" borderId="13" xfId="0" applyNumberFormat="1" applyFont="1" applyBorder="1" applyAlignment="1">
      <alignment horizontal="center"/>
    </xf>
    <xf numFmtId="2" fontId="21" fillId="0" borderId="13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165" fontId="0" fillId="0" borderId="0" xfId="0" applyNumberFormat="1"/>
    <xf numFmtId="165" fontId="18" fillId="0" borderId="0" xfId="0" applyNumberFormat="1" applyFont="1"/>
    <xf numFmtId="9" fontId="18" fillId="0" borderId="0" xfId="0" applyNumberFormat="1" applyFont="1"/>
    <xf numFmtId="2" fontId="9" fillId="0" borderId="0" xfId="0" applyNumberFormat="1" applyFont="1" applyAlignment="1" applyProtection="1">
      <alignment horizontal="center"/>
      <protection locked="0"/>
    </xf>
    <xf numFmtId="2" fontId="18" fillId="0" borderId="0" xfId="0" applyNumberFormat="1" applyFont="1" applyAlignment="1">
      <alignment horizontal="center"/>
    </xf>
    <xf numFmtId="10" fontId="21" fillId="0" borderId="13" xfId="0" applyNumberFormat="1" applyFont="1" applyBorder="1" applyAlignment="1">
      <alignment horizontal="center" wrapText="1"/>
    </xf>
    <xf numFmtId="165" fontId="0" fillId="0" borderId="0" xfId="0" applyNumberFormat="1" applyAlignment="1">
      <alignment horizontal="center"/>
    </xf>
    <xf numFmtId="2" fontId="22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2" fontId="22" fillId="2" borderId="0" xfId="0" applyNumberFormat="1" applyFont="1" applyFill="1" applyAlignment="1">
      <alignment horizontal="center"/>
    </xf>
    <xf numFmtId="2" fontId="5" fillId="2" borderId="0" xfId="0" applyNumberFormat="1" applyFont="1" applyFill="1" applyAlignment="1">
      <alignment horizontal="center"/>
    </xf>
    <xf numFmtId="0" fontId="21" fillId="0" borderId="1" xfId="0" applyFont="1" applyBorder="1" applyAlignment="1">
      <alignment horizontal="center" vertical="center"/>
    </xf>
    <xf numFmtId="165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0" fontId="21" fillId="0" borderId="1" xfId="0" applyNumberFormat="1" applyFont="1" applyBorder="1" applyAlignment="1">
      <alignment horizontal="center" vertical="center" wrapText="1"/>
    </xf>
    <xf numFmtId="164" fontId="2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165" fontId="23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center"/>
    </xf>
    <xf numFmtId="2" fontId="24" fillId="0" borderId="0" xfId="0" applyNumberFormat="1" applyFont="1" applyAlignment="1">
      <alignment horizontal="center"/>
    </xf>
    <xf numFmtId="0" fontId="23" fillId="0" borderId="0" xfId="0" applyFont="1"/>
    <xf numFmtId="164" fontId="23" fillId="0" borderId="0" xfId="0" applyNumberFormat="1" applyFont="1" applyAlignment="1">
      <alignment horizontal="center"/>
    </xf>
    <xf numFmtId="2" fontId="23" fillId="2" borderId="0" xfId="0" applyNumberFormat="1" applyFont="1" applyFill="1" applyAlignment="1">
      <alignment horizontal="center"/>
    </xf>
    <xf numFmtId="2" fontId="24" fillId="2" borderId="0" xfId="0" applyNumberFormat="1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14" fontId="21" fillId="0" borderId="1" xfId="0" applyNumberFormat="1" applyFont="1" applyBorder="1" applyAlignment="1">
      <alignment horizontal="center"/>
    </xf>
    <xf numFmtId="10" fontId="21" fillId="0" borderId="1" xfId="0" applyNumberFormat="1" applyFont="1" applyBorder="1" applyAlignment="1">
      <alignment horizontal="center" wrapText="1"/>
    </xf>
    <xf numFmtId="164" fontId="21" fillId="0" borderId="1" xfId="0" applyNumberFormat="1" applyFont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164" fontId="0" fillId="0" borderId="0" xfId="0" applyNumberFormat="1"/>
    <xf numFmtId="2" fontId="0" fillId="0" borderId="0" xfId="0" applyNumberFormat="1"/>
    <xf numFmtId="0" fontId="25" fillId="0" borderId="0" xfId="0" applyFont="1" applyAlignment="1">
      <alignment horizontal="left"/>
    </xf>
    <xf numFmtId="0" fontId="4" fillId="0" borderId="0" xfId="0" quotePrefix="1" applyFont="1"/>
    <xf numFmtId="0" fontId="26" fillId="0" borderId="0" xfId="0" applyFont="1" applyAlignment="1">
      <alignment horizontal="left"/>
    </xf>
    <xf numFmtId="43" fontId="0" fillId="0" borderId="0" xfId="1" applyFont="1" applyFill="1" applyBorder="1" applyAlignment="1">
      <alignment horizontal="center"/>
    </xf>
    <xf numFmtId="43" fontId="21" fillId="0" borderId="13" xfId="1" applyFont="1" applyFill="1" applyBorder="1" applyAlignment="1">
      <alignment horizontal="center" wrapText="1"/>
    </xf>
    <xf numFmtId="9" fontId="0" fillId="0" borderId="0" xfId="2" applyFont="1"/>
    <xf numFmtId="0" fontId="0" fillId="0" borderId="0" xfId="0" applyAlignment="1">
      <alignment horizontal="right"/>
    </xf>
    <xf numFmtId="14" fontId="21" fillId="0" borderId="13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center"/>
      <protection locked="0"/>
    </xf>
    <xf numFmtId="0" fontId="8" fillId="0" borderId="13" xfId="0" applyFont="1" applyBorder="1" applyAlignment="1">
      <alignment horizontal="center" vertical="center"/>
    </xf>
    <xf numFmtId="2" fontId="8" fillId="0" borderId="13" xfId="0" applyNumberFormat="1" applyFont="1" applyBorder="1" applyAlignment="1">
      <alignment horizontal="center" vertical="center"/>
    </xf>
    <xf numFmtId="0" fontId="8" fillId="0" borderId="0" xfId="0" quotePrefix="1" applyFont="1" applyAlignment="1">
      <alignment horizontal="center" vertical="center"/>
    </xf>
    <xf numFmtId="0" fontId="8" fillId="0" borderId="13" xfId="0" quotePrefix="1" applyFont="1" applyBorder="1" applyAlignment="1">
      <alignment horizontal="center" vertical="center"/>
    </xf>
    <xf numFmtId="0" fontId="28" fillId="4" borderId="0" xfId="0" applyFont="1" applyFill="1"/>
    <xf numFmtId="0" fontId="0" fillId="4" borderId="0" xfId="0" applyFill="1"/>
    <xf numFmtId="0" fontId="29" fillId="0" borderId="0" xfId="0" applyFont="1" applyAlignment="1">
      <alignment horizontal="center" vertical="center"/>
    </xf>
    <xf numFmtId="2" fontId="29" fillId="0" borderId="1" xfId="3" applyNumberFormat="1" applyFont="1" applyBorder="1" applyAlignment="1">
      <alignment horizontal="center" vertical="center"/>
    </xf>
    <xf numFmtId="0" fontId="30" fillId="0" borderId="0" xfId="0" applyFont="1"/>
    <xf numFmtId="0" fontId="30" fillId="6" borderId="0" xfId="0" applyFont="1" applyFill="1"/>
    <xf numFmtId="2" fontId="30" fillId="0" borderId="0" xfId="0" applyNumberFormat="1" applyFont="1" applyAlignment="1">
      <alignment horizontal="center" vertical="center"/>
    </xf>
    <xf numFmtId="2" fontId="29" fillId="0" borderId="0" xfId="0" applyNumberFormat="1" applyFont="1" applyAlignment="1">
      <alignment horizontal="center" vertical="center"/>
    </xf>
    <xf numFmtId="2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4" fillId="5" borderId="20" xfId="0" applyFont="1" applyFill="1" applyBorder="1" applyAlignment="1">
      <alignment horizontal="center" vertical="center"/>
    </xf>
    <xf numFmtId="0" fontId="7" fillId="5" borderId="21" xfId="3" applyFont="1" applyFill="1" applyBorder="1" applyAlignment="1">
      <alignment horizontal="center" vertical="center"/>
    </xf>
    <xf numFmtId="164" fontId="0" fillId="5" borderId="22" xfId="0" applyNumberFormat="1" applyFill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6" borderId="22" xfId="0" applyNumberFormat="1" applyFill="1" applyBorder="1" applyAlignment="1">
      <alignment horizontal="center" vertical="center"/>
    </xf>
    <xf numFmtId="164" fontId="0" fillId="0" borderId="23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7" fillId="4" borderId="26" xfId="3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1" fillId="0" borderId="0" xfId="0" applyFont="1" applyAlignment="1">
      <alignment horizontal="center"/>
    </xf>
    <xf numFmtId="0" fontId="32" fillId="5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32" fillId="6" borderId="0" xfId="0" applyFont="1" applyFill="1" applyAlignment="1">
      <alignment horizontal="center"/>
    </xf>
    <xf numFmtId="0" fontId="8" fillId="0" borderId="20" xfId="0" applyFont="1" applyBorder="1" applyAlignment="1">
      <alignment horizontal="center" vertical="center"/>
    </xf>
    <xf numFmtId="0" fontId="10" fillId="0" borderId="21" xfId="3" applyFont="1" applyBorder="1" applyAlignment="1">
      <alignment horizontal="center" vertical="center"/>
    </xf>
    <xf numFmtId="0" fontId="11" fillId="2" borderId="22" xfId="3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11" fillId="0" borderId="22" xfId="3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8" fillId="0" borderId="28" xfId="0" applyFont="1" applyBorder="1" applyAlignment="1">
      <alignment horizontal="center" vertical="center"/>
    </xf>
    <xf numFmtId="0" fontId="10" fillId="0" borderId="29" xfId="3" applyFont="1" applyBorder="1" applyAlignment="1">
      <alignment horizontal="center" vertical="center"/>
    </xf>
    <xf numFmtId="0" fontId="11" fillId="0" borderId="30" xfId="3" applyFont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4" borderId="0" xfId="0" applyFill="1" applyAlignment="1">
      <alignment horizontal="center" vertical="center"/>
    </xf>
    <xf numFmtId="2" fontId="0" fillId="4" borderId="0" xfId="0" applyNumberFormat="1" applyFill="1" applyAlignment="1">
      <alignment horizontal="center"/>
    </xf>
    <xf numFmtId="2" fontId="0" fillId="4" borderId="0" xfId="0" applyNumberFormat="1" applyFill="1" applyAlignment="1" applyProtection="1">
      <alignment horizontal="center"/>
      <protection locked="0"/>
    </xf>
    <xf numFmtId="164" fontId="0" fillId="4" borderId="0" xfId="0" applyNumberFormat="1" applyFill="1" applyAlignment="1">
      <alignment horizontal="center"/>
    </xf>
    <xf numFmtId="0" fontId="0" fillId="4" borderId="0" xfId="0" applyFill="1" applyAlignment="1">
      <alignment horizontal="left" vertical="center"/>
    </xf>
    <xf numFmtId="14" fontId="0" fillId="4" borderId="0" xfId="0" applyNumberFormat="1" applyFill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9" fontId="0" fillId="4" borderId="0" xfId="2" applyFont="1" applyFill="1" applyAlignment="1">
      <alignment horizontal="center" vertical="center"/>
    </xf>
    <xf numFmtId="164" fontId="0" fillId="4" borderId="22" xfId="0" applyNumberFormat="1" applyFill="1" applyBorder="1" applyAlignment="1">
      <alignment horizontal="center" vertical="center"/>
    </xf>
    <xf numFmtId="164" fontId="14" fillId="4" borderId="0" xfId="0" applyNumberFormat="1" applyFont="1" applyFill="1" applyAlignment="1">
      <alignment horizontal="center" vertical="center"/>
    </xf>
    <xf numFmtId="2" fontId="0" fillId="4" borderId="0" xfId="0" quotePrefix="1" applyNumberFormat="1" applyFill="1" applyAlignment="1">
      <alignment horizontal="center"/>
    </xf>
    <xf numFmtId="2" fontId="5" fillId="4" borderId="0" xfId="0" applyNumberFormat="1" applyFont="1" applyFill="1" applyAlignment="1">
      <alignment horizontal="center"/>
    </xf>
    <xf numFmtId="0" fontId="30" fillId="4" borderId="0" xfId="0" applyFont="1" applyFill="1"/>
    <xf numFmtId="0" fontId="32" fillId="4" borderId="0" xfId="0" applyFont="1" applyFill="1" applyAlignment="1">
      <alignment horizontal="center"/>
    </xf>
    <xf numFmtId="14" fontId="0" fillId="6" borderId="0" xfId="0" applyNumberFormat="1" applyFill="1" applyAlignment="1">
      <alignment horizontal="center" vertical="center"/>
    </xf>
    <xf numFmtId="20" fontId="0" fillId="6" borderId="0" xfId="0" applyNumberFormat="1" applyFill="1" applyAlignment="1">
      <alignment horizontal="center" vertical="center"/>
    </xf>
    <xf numFmtId="2" fontId="0" fillId="6" borderId="0" xfId="0" applyNumberFormat="1" applyFill="1" applyAlignment="1">
      <alignment horizontal="center" vertical="center"/>
    </xf>
    <xf numFmtId="0" fontId="0" fillId="10" borderId="0" xfId="0" applyFill="1" applyAlignment="1">
      <alignment horizontal="left" vertical="center"/>
    </xf>
    <xf numFmtId="14" fontId="0" fillId="10" borderId="0" xfId="0" applyNumberFormat="1" applyFill="1" applyAlignment="1">
      <alignment horizontal="center" vertical="center"/>
    </xf>
    <xf numFmtId="20" fontId="0" fillId="10" borderId="0" xfId="0" applyNumberFormat="1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164" fontId="0" fillId="10" borderId="0" xfId="0" applyNumberFormat="1" applyFill="1" applyAlignment="1">
      <alignment horizontal="center" vertical="center"/>
    </xf>
    <xf numFmtId="0" fontId="0" fillId="10" borderId="26" xfId="0" applyFill="1" applyBorder="1" applyAlignment="1">
      <alignment horizontal="center" vertical="center"/>
    </xf>
    <xf numFmtId="9" fontId="0" fillId="10" borderId="0" xfId="2" applyFont="1" applyFill="1" applyAlignment="1">
      <alignment horizontal="center" vertical="center"/>
    </xf>
    <xf numFmtId="164" fontId="0" fillId="10" borderId="22" xfId="0" applyNumberFormat="1" applyFill="1" applyBorder="1" applyAlignment="1">
      <alignment horizontal="center" vertical="center"/>
    </xf>
    <xf numFmtId="2" fontId="0" fillId="10" borderId="0" xfId="0" applyNumberFormat="1" applyFill="1" applyAlignment="1" applyProtection="1">
      <alignment horizontal="center"/>
      <protection locked="0"/>
    </xf>
    <xf numFmtId="164" fontId="0" fillId="10" borderId="0" xfId="0" applyNumberFormat="1" applyFill="1" applyAlignment="1">
      <alignment horizontal="center"/>
    </xf>
    <xf numFmtId="2" fontId="0" fillId="10" borderId="0" xfId="0" quotePrefix="1" applyNumberFormat="1" applyFill="1" applyAlignment="1">
      <alignment horizontal="center"/>
    </xf>
    <xf numFmtId="2" fontId="0" fillId="10" borderId="0" xfId="0" applyNumberFormat="1" applyFill="1" applyAlignment="1">
      <alignment horizontal="center"/>
    </xf>
    <xf numFmtId="0" fontId="30" fillId="10" borderId="0" xfId="0" applyFont="1" applyFill="1"/>
    <xf numFmtId="0" fontId="32" fillId="10" borderId="0" xfId="0" applyFont="1" applyFill="1" applyAlignment="1">
      <alignment horizontal="center"/>
    </xf>
    <xf numFmtId="0" fontId="0" fillId="10" borderId="0" xfId="0" applyFill="1"/>
    <xf numFmtId="164" fontId="0" fillId="6" borderId="26" xfId="0" applyNumberFormat="1" applyFill="1" applyBorder="1" applyAlignment="1">
      <alignment horizontal="center" vertical="center"/>
    </xf>
    <xf numFmtId="164" fontId="0" fillId="10" borderId="26" xfId="0" applyNumberFormat="1" applyFill="1" applyBorder="1" applyAlignment="1">
      <alignment horizontal="center" vertical="center"/>
    </xf>
    <xf numFmtId="2" fontId="5" fillId="10" borderId="0" xfId="0" applyNumberFormat="1" applyFont="1" applyFill="1" applyAlignment="1">
      <alignment horizontal="center"/>
    </xf>
    <xf numFmtId="0" fontId="33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9" fontId="0" fillId="6" borderId="0" xfId="0" applyNumberFormat="1" applyFill="1" applyAlignment="1">
      <alignment horizontal="center" vertical="center"/>
    </xf>
    <xf numFmtId="2" fontId="5" fillId="6" borderId="0" xfId="0" applyNumberFormat="1" applyFont="1" applyFill="1" applyAlignment="1" applyProtection="1">
      <alignment horizontal="center"/>
      <protection locked="0"/>
    </xf>
    <xf numFmtId="2" fontId="30" fillId="6" borderId="0" xfId="0" applyNumberFormat="1" applyFont="1" applyFill="1" applyAlignment="1">
      <alignment horizontal="center" vertical="center"/>
    </xf>
    <xf numFmtId="0" fontId="31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4" fillId="10" borderId="24" xfId="0" applyFont="1" applyFill="1" applyBorder="1" applyAlignment="1">
      <alignment horizontal="center" vertical="center"/>
    </xf>
    <xf numFmtId="0" fontId="7" fillId="10" borderId="25" xfId="3" applyFont="1" applyFill="1" applyBorder="1" applyAlignment="1">
      <alignment horizontal="center" vertical="center"/>
    </xf>
    <xf numFmtId="0" fontId="7" fillId="10" borderId="1" xfId="3" applyFont="1" applyFill="1" applyBorder="1" applyAlignment="1">
      <alignment horizontal="center" vertical="center"/>
    </xf>
    <xf numFmtId="2" fontId="4" fillId="10" borderId="0" xfId="0" applyNumberFormat="1" applyFont="1" applyFill="1" applyAlignment="1">
      <alignment horizontal="center" vertical="center"/>
    </xf>
    <xf numFmtId="2" fontId="4" fillId="10" borderId="1" xfId="3" applyNumberFormat="1" applyFont="1" applyFill="1" applyBorder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0" fontId="4" fillId="6" borderId="20" xfId="0" applyFont="1" applyFill="1" applyBorder="1" applyAlignment="1">
      <alignment horizontal="center" vertical="center"/>
    </xf>
    <xf numFmtId="0" fontId="7" fillId="6" borderId="21" xfId="3" applyFont="1" applyFill="1" applyBorder="1" applyAlignment="1">
      <alignment horizontal="center" vertical="center"/>
    </xf>
    <xf numFmtId="2" fontId="29" fillId="6" borderId="1" xfId="3" applyNumberFormat="1" applyFont="1" applyFill="1" applyBorder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9" fontId="0" fillId="10" borderId="0" xfId="0" applyNumberFormat="1" applyFill="1" applyAlignment="1">
      <alignment horizontal="center" vertical="center"/>
    </xf>
    <xf numFmtId="0" fontId="0" fillId="10" borderId="22" xfId="0" applyFill="1" applyBorder="1" applyAlignment="1">
      <alignment horizontal="center" vertical="center"/>
    </xf>
    <xf numFmtId="0" fontId="0" fillId="10" borderId="0" xfId="0" applyFill="1" applyAlignment="1">
      <alignment horizontal="center"/>
    </xf>
    <xf numFmtId="2" fontId="5" fillId="10" borderId="0" xfId="0" applyNumberFormat="1" applyFont="1" applyFill="1" applyAlignment="1" applyProtection="1">
      <alignment horizontal="center"/>
      <protection locked="0"/>
    </xf>
    <xf numFmtId="2" fontId="30" fillId="10" borderId="0" xfId="0" applyNumberFormat="1" applyFont="1" applyFill="1" applyAlignment="1">
      <alignment horizontal="center" vertical="center"/>
    </xf>
    <xf numFmtId="0" fontId="31" fillId="10" borderId="0" xfId="0" applyFont="1" applyFill="1" applyAlignment="1">
      <alignment horizontal="center"/>
    </xf>
    <xf numFmtId="2" fontId="0" fillId="10" borderId="0" xfId="0" applyNumberFormat="1" applyFill="1" applyAlignment="1">
      <alignment horizontal="center" vertical="center"/>
    </xf>
    <xf numFmtId="0" fontId="29" fillId="6" borderId="0" xfId="0" applyFont="1" applyFill="1" applyAlignment="1">
      <alignment horizontal="center" vertical="center"/>
    </xf>
    <xf numFmtId="2" fontId="29" fillId="6" borderId="0" xfId="0" applyNumberFormat="1" applyFont="1" applyFill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14" fontId="0" fillId="6" borderId="0" xfId="0" applyNumberFormat="1" applyFill="1" applyAlignment="1">
      <alignment horizontal="center"/>
    </xf>
    <xf numFmtId="0" fontId="11" fillId="6" borderId="0" xfId="3" applyFont="1" applyFill="1" applyAlignment="1">
      <alignment horizontal="center" vertical="center"/>
    </xf>
    <xf numFmtId="20" fontId="11" fillId="6" borderId="0" xfId="3" applyNumberFormat="1" applyFont="1" applyFill="1" applyAlignment="1">
      <alignment horizontal="center" vertical="center"/>
    </xf>
    <xf numFmtId="1" fontId="11" fillId="6" borderId="0" xfId="3" applyNumberFormat="1" applyFont="1" applyFill="1" applyAlignment="1">
      <alignment horizontal="center" vertical="center"/>
    </xf>
    <xf numFmtId="0" fontId="11" fillId="6" borderId="30" xfId="3" applyFont="1" applyFill="1" applyBorder="1" applyAlignment="1">
      <alignment horizontal="center" vertical="center"/>
    </xf>
    <xf numFmtId="9" fontId="11" fillId="6" borderId="0" xfId="2" applyFont="1" applyFill="1" applyBorder="1" applyAlignment="1">
      <alignment horizontal="center" vertical="center"/>
    </xf>
    <xf numFmtId="0" fontId="11" fillId="6" borderId="22" xfId="3" applyFont="1" applyFill="1" applyBorder="1" applyAlignment="1">
      <alignment horizontal="center" vertical="center"/>
    </xf>
    <xf numFmtId="2" fontId="11" fillId="6" borderId="0" xfId="3" applyNumberFormat="1" applyFont="1" applyFill="1" applyAlignment="1">
      <alignment horizontal="center" vertical="center"/>
    </xf>
    <xf numFmtId="9" fontId="11" fillId="6" borderId="0" xfId="3" applyNumberFormat="1" applyFont="1" applyFill="1" applyAlignment="1">
      <alignment horizontal="center" vertical="center"/>
    </xf>
    <xf numFmtId="164" fontId="11" fillId="6" borderId="0" xfId="3" applyNumberFormat="1" applyFont="1" applyFill="1" applyAlignment="1">
      <alignment horizontal="center" vertical="center"/>
    </xf>
    <xf numFmtId="2" fontId="9" fillId="6" borderId="0" xfId="3" applyNumberFormat="1" applyFont="1" applyFill="1" applyAlignment="1">
      <alignment horizontal="center" vertical="center"/>
    </xf>
    <xf numFmtId="2" fontId="9" fillId="6" borderId="0" xfId="0" applyNumberFormat="1" applyFont="1" applyFill="1" applyAlignment="1">
      <alignment horizontal="center"/>
    </xf>
    <xf numFmtId="9" fontId="9" fillId="6" borderId="0" xfId="3" applyNumberFormat="1" applyFont="1" applyFill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14" fontId="0" fillId="10" borderId="0" xfId="0" applyNumberFormat="1" applyFill="1" applyAlignment="1">
      <alignment horizontal="center"/>
    </xf>
    <xf numFmtId="0" fontId="11" fillId="10" borderId="0" xfId="3" applyFont="1" applyFill="1" applyAlignment="1">
      <alignment horizontal="center" vertical="center"/>
    </xf>
    <xf numFmtId="1" fontId="11" fillId="10" borderId="0" xfId="3" applyNumberFormat="1" applyFont="1" applyFill="1" applyAlignment="1">
      <alignment horizontal="center" vertical="center"/>
    </xf>
    <xf numFmtId="0" fontId="11" fillId="10" borderId="30" xfId="3" applyFont="1" applyFill="1" applyBorder="1" applyAlignment="1">
      <alignment horizontal="center" vertical="center"/>
    </xf>
    <xf numFmtId="9" fontId="11" fillId="10" borderId="0" xfId="2" applyFont="1" applyFill="1" applyBorder="1" applyAlignment="1">
      <alignment horizontal="center" vertical="center"/>
    </xf>
    <xf numFmtId="0" fontId="11" fillId="10" borderId="22" xfId="3" applyFont="1" applyFill="1" applyBorder="1" applyAlignment="1">
      <alignment horizontal="center" vertical="center"/>
    </xf>
    <xf numFmtId="2" fontId="11" fillId="10" borderId="0" xfId="3" applyNumberFormat="1" applyFont="1" applyFill="1" applyAlignment="1">
      <alignment horizontal="center" vertical="center"/>
    </xf>
    <xf numFmtId="9" fontId="11" fillId="10" borderId="0" xfId="3" applyNumberFormat="1" applyFont="1" applyFill="1" applyAlignment="1">
      <alignment horizontal="center" vertical="center"/>
    </xf>
    <xf numFmtId="0" fontId="9" fillId="10" borderId="0" xfId="3" applyFont="1" applyFill="1" applyAlignment="1">
      <alignment horizontal="center" vertical="center"/>
    </xf>
    <xf numFmtId="20" fontId="0" fillId="6" borderId="0" xfId="0" applyNumberFormat="1" applyFill="1" applyAlignment="1">
      <alignment horizontal="center"/>
    </xf>
    <xf numFmtId="0" fontId="0" fillId="6" borderId="30" xfId="0" applyFill="1" applyBorder="1" applyAlignment="1">
      <alignment horizontal="center"/>
    </xf>
    <xf numFmtId="9" fontId="0" fillId="6" borderId="0" xfId="0" applyNumberFormat="1" applyFill="1" applyAlignment="1">
      <alignment horizontal="center"/>
    </xf>
    <xf numFmtId="0" fontId="0" fillId="6" borderId="22" xfId="0" applyFill="1" applyBorder="1" applyAlignment="1">
      <alignment horizontal="center"/>
    </xf>
    <xf numFmtId="10" fontId="0" fillId="6" borderId="0" xfId="0" applyNumberFormat="1" applyFill="1" applyAlignment="1">
      <alignment horizontal="center"/>
    </xf>
    <xf numFmtId="2" fontId="30" fillId="6" borderId="0" xfId="0" applyNumberFormat="1" applyFont="1" applyFill="1" applyAlignment="1">
      <alignment horizontal="center"/>
    </xf>
    <xf numFmtId="0" fontId="30" fillId="6" borderId="0" xfId="0" applyFont="1" applyFill="1" applyAlignment="1">
      <alignment horizontal="center"/>
    </xf>
    <xf numFmtId="10" fontId="11" fillId="6" borderId="0" xfId="3" applyNumberFormat="1" applyFont="1" applyFill="1" applyAlignment="1">
      <alignment horizontal="center" vertical="center"/>
    </xf>
    <xf numFmtId="14" fontId="0" fillId="6" borderId="0" xfId="0" applyNumberFormat="1" applyFill="1"/>
    <xf numFmtId="20" fontId="0" fillId="10" borderId="0" xfId="0" applyNumberFormat="1" applyFill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10" borderId="22" xfId="0" applyFill="1" applyBorder="1" applyAlignment="1">
      <alignment horizontal="center"/>
    </xf>
    <xf numFmtId="2" fontId="9" fillId="10" borderId="0" xfId="0" applyNumberFormat="1" applyFont="1" applyFill="1" applyAlignment="1">
      <alignment horizontal="center"/>
    </xf>
    <xf numFmtId="9" fontId="0" fillId="10" borderId="0" xfId="0" applyNumberFormat="1" applyFill="1" applyAlignment="1">
      <alignment horizontal="center"/>
    </xf>
    <xf numFmtId="20" fontId="11" fillId="10" borderId="0" xfId="3" applyNumberFormat="1" applyFont="1" applyFill="1" applyAlignment="1">
      <alignment horizontal="center" vertical="center"/>
    </xf>
    <xf numFmtId="164" fontId="11" fillId="10" borderId="0" xfId="3" applyNumberFormat="1" applyFont="1" applyFill="1" applyAlignment="1">
      <alignment horizontal="center" vertical="center"/>
    </xf>
    <xf numFmtId="2" fontId="9" fillId="10" borderId="0" xfId="3" applyNumberFormat="1" applyFont="1" applyFill="1" applyAlignment="1">
      <alignment horizontal="center" vertical="center"/>
    </xf>
    <xf numFmtId="9" fontId="9" fillId="10" borderId="0" xfId="3" applyNumberFormat="1" applyFont="1" applyFill="1" applyAlignment="1">
      <alignment horizontal="center" vertical="center"/>
    </xf>
    <xf numFmtId="0" fontId="21" fillId="5" borderId="1" xfId="0" applyFont="1" applyFill="1" applyBorder="1" applyAlignment="1">
      <alignment horizontal="center"/>
    </xf>
    <xf numFmtId="2" fontId="21" fillId="5" borderId="1" xfId="0" applyNumberFormat="1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 wrapText="1"/>
    </xf>
    <xf numFmtId="2" fontId="21" fillId="5" borderId="13" xfId="0" applyNumberFormat="1" applyFont="1" applyFill="1" applyBorder="1" applyAlignment="1">
      <alignment horizontal="center"/>
    </xf>
    <xf numFmtId="0" fontId="21" fillId="5" borderId="13" xfId="0" applyFont="1" applyFill="1" applyBorder="1" applyAlignment="1">
      <alignment horizontal="center"/>
    </xf>
    <xf numFmtId="0" fontId="21" fillId="5" borderId="13" xfId="0" applyFont="1" applyFill="1" applyBorder="1" applyAlignment="1">
      <alignment horizontal="center" wrapText="1"/>
    </xf>
    <xf numFmtId="0" fontId="18" fillId="5" borderId="0" xfId="0" applyFont="1" applyFill="1"/>
    <xf numFmtId="165" fontId="18" fillId="5" borderId="0" xfId="0" applyNumberFormat="1" applyFont="1" applyFill="1"/>
    <xf numFmtId="9" fontId="18" fillId="5" borderId="0" xfId="0" applyNumberFormat="1" applyFont="1" applyFill="1"/>
    <xf numFmtId="0" fontId="18" fillId="5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  <xf numFmtId="2" fontId="9" fillId="5" borderId="0" xfId="0" applyNumberFormat="1" applyFont="1" applyFill="1" applyAlignment="1" applyProtection="1">
      <alignment horizontal="center"/>
      <protection locked="0"/>
    </xf>
    <xf numFmtId="164" fontId="9" fillId="5" borderId="0" xfId="0" applyNumberFormat="1" applyFont="1" applyFill="1" applyAlignment="1">
      <alignment horizontal="center"/>
    </xf>
    <xf numFmtId="2" fontId="9" fillId="5" borderId="0" xfId="0" applyNumberFormat="1" applyFont="1" applyFill="1" applyAlignment="1">
      <alignment horizontal="center"/>
    </xf>
    <xf numFmtId="0" fontId="9" fillId="5" borderId="0" xfId="0" applyFont="1" applyFill="1"/>
    <xf numFmtId="165" fontId="21" fillId="5" borderId="13" xfId="0" applyNumberFormat="1" applyFont="1" applyFill="1" applyBorder="1" applyAlignment="1">
      <alignment horizontal="center"/>
    </xf>
    <xf numFmtId="0" fontId="18" fillId="4" borderId="0" xfId="0" applyFont="1" applyFill="1"/>
    <xf numFmtId="165" fontId="18" fillId="4" borderId="0" xfId="0" applyNumberFormat="1" applyFont="1" applyFill="1"/>
    <xf numFmtId="9" fontId="18" fillId="4" borderId="0" xfId="0" applyNumberFormat="1" applyFont="1" applyFill="1"/>
    <xf numFmtId="0" fontId="18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2" fontId="9" fillId="4" borderId="0" xfId="0" applyNumberFormat="1" applyFont="1" applyFill="1" applyAlignment="1" applyProtection="1">
      <alignment horizontal="center"/>
      <protection locked="0"/>
    </xf>
    <xf numFmtId="164" fontId="9" fillId="4" borderId="0" xfId="0" applyNumberFormat="1" applyFont="1" applyFill="1" applyAlignment="1">
      <alignment horizontal="center"/>
    </xf>
    <xf numFmtId="2" fontId="9" fillId="4" borderId="0" xfId="0" applyNumberFormat="1" applyFont="1" applyFill="1" applyAlignment="1">
      <alignment horizontal="center"/>
    </xf>
    <xf numFmtId="0" fontId="9" fillId="4" borderId="0" xfId="0" applyFont="1" applyFill="1"/>
    <xf numFmtId="2" fontId="18" fillId="5" borderId="0" xfId="0" applyNumberFormat="1" applyFont="1" applyFill="1" applyAlignment="1">
      <alignment horizontal="center"/>
    </xf>
    <xf numFmtId="2" fontId="5" fillId="5" borderId="0" xfId="0" applyNumberFormat="1" applyFont="1" applyFill="1" applyAlignment="1" applyProtection="1">
      <alignment horizontal="center"/>
      <protection locked="0"/>
    </xf>
    <xf numFmtId="2" fontId="9" fillId="11" borderId="0" xfId="0" applyNumberFormat="1" applyFont="1" applyFill="1" applyAlignment="1">
      <alignment horizontal="center"/>
    </xf>
    <xf numFmtId="0" fontId="0" fillId="5" borderId="0" xfId="0" applyFill="1" applyAlignment="1">
      <alignment horizontal="center"/>
    </xf>
    <xf numFmtId="165" fontId="0" fillId="5" borderId="0" xfId="0" applyNumberFormat="1" applyFill="1" applyAlignment="1">
      <alignment horizontal="center"/>
    </xf>
    <xf numFmtId="10" fontId="0" fillId="5" borderId="0" xfId="0" applyNumberFormat="1" applyFill="1" applyAlignment="1">
      <alignment horizontal="center"/>
    </xf>
    <xf numFmtId="14" fontId="0" fillId="5" borderId="0" xfId="0" applyNumberFormat="1" applyFill="1" applyAlignment="1">
      <alignment horizontal="center"/>
    </xf>
    <xf numFmtId="0" fontId="0" fillId="5" borderId="0" xfId="0" applyFill="1" applyAlignment="1" applyProtection="1">
      <alignment horizontal="center"/>
      <protection locked="0"/>
    </xf>
    <xf numFmtId="2" fontId="22" fillId="5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65" fontId="0" fillId="4" borderId="0" xfId="0" applyNumberFormat="1" applyFill="1" applyAlignment="1">
      <alignment horizontal="center"/>
    </xf>
    <xf numFmtId="10" fontId="0" fillId="4" borderId="0" xfId="0" applyNumberFormat="1" applyFill="1" applyAlignment="1">
      <alignment horizontal="center"/>
    </xf>
    <xf numFmtId="0" fontId="0" fillId="4" borderId="0" xfId="0" applyFill="1" applyAlignment="1" applyProtection="1">
      <alignment horizontal="center"/>
      <protection locked="0"/>
    </xf>
    <xf numFmtId="2" fontId="22" fillId="4" borderId="0" xfId="0" applyNumberFormat="1" applyFont="1" applyFill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0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34" fillId="0" borderId="0" xfId="0" applyNumberFormat="1" applyFont="1" applyAlignment="1">
      <alignment horizontal="center"/>
    </xf>
    <xf numFmtId="2" fontId="34" fillId="2" borderId="0" xfId="0" applyNumberFormat="1" applyFont="1" applyFill="1" applyAlignment="1">
      <alignment horizontal="center"/>
    </xf>
    <xf numFmtId="2" fontId="34" fillId="5" borderId="0" xfId="0" applyNumberFormat="1" applyFont="1" applyFill="1" applyAlignment="1">
      <alignment horizont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165" fontId="4" fillId="5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center"/>
    </xf>
    <xf numFmtId="165" fontId="0" fillId="12" borderId="0" xfId="0" applyNumberFormat="1" applyFill="1" applyAlignment="1">
      <alignment horizontal="center"/>
    </xf>
    <xf numFmtId="2" fontId="0" fillId="12" borderId="0" xfId="0" applyNumberFormat="1" applyFill="1" applyAlignment="1">
      <alignment horizontal="center" vertical="center"/>
    </xf>
    <xf numFmtId="2" fontId="0" fillId="12" borderId="0" xfId="0" applyNumberFormat="1" applyFill="1" applyAlignment="1">
      <alignment horizontal="center"/>
    </xf>
    <xf numFmtId="2" fontId="34" fillId="12" borderId="0" xfId="0" applyNumberFormat="1" applyFont="1" applyFill="1" applyAlignment="1">
      <alignment horizontal="center"/>
    </xf>
    <xf numFmtId="0" fontId="0" fillId="12" borderId="0" xfId="0" applyFill="1"/>
    <xf numFmtId="164" fontId="0" fillId="12" borderId="0" xfId="0" applyNumberFormat="1" applyFill="1" applyAlignment="1">
      <alignment horizontal="center"/>
    </xf>
    <xf numFmtId="0" fontId="0" fillId="12" borderId="0" xfId="0" applyFill="1" applyAlignment="1">
      <alignment horizontal="center" vertical="center"/>
    </xf>
    <xf numFmtId="14" fontId="0" fillId="12" borderId="0" xfId="0" applyNumberFormat="1" applyFill="1"/>
    <xf numFmtId="164" fontId="0" fillId="12" borderId="0" xfId="0" applyNumberFormat="1" applyFill="1"/>
    <xf numFmtId="2" fontId="0" fillId="12" borderId="0" xfId="0" applyNumberFormat="1" applyFill="1"/>
    <xf numFmtId="9" fontId="0" fillId="12" borderId="0" xfId="2" applyFont="1" applyFill="1" applyAlignment="1">
      <alignment horizontal="center" vertical="center"/>
    </xf>
    <xf numFmtId="2" fontId="9" fillId="12" borderId="0" xfId="0" applyNumberFormat="1" applyFont="1" applyFill="1" applyAlignment="1">
      <alignment horizontal="center"/>
    </xf>
    <xf numFmtId="2" fontId="0" fillId="12" borderId="0" xfId="0" quotePrefix="1" applyNumberFormat="1" applyFill="1" applyAlignment="1">
      <alignment horizontal="center"/>
    </xf>
    <xf numFmtId="14" fontId="0" fillId="5" borderId="0" xfId="0" applyNumberFormat="1" applyFill="1"/>
    <xf numFmtId="164" fontId="0" fillId="5" borderId="0" xfId="0" applyNumberFormat="1" applyFill="1"/>
    <xf numFmtId="2" fontId="0" fillId="5" borderId="0" xfId="0" applyNumberFormat="1" applyFill="1"/>
    <xf numFmtId="14" fontId="0" fillId="4" borderId="0" xfId="0" applyNumberFormat="1" applyFill="1"/>
    <xf numFmtId="164" fontId="0" fillId="4" borderId="0" xfId="0" applyNumberFormat="1" applyFill="1"/>
    <xf numFmtId="2" fontId="0" fillId="4" borderId="0" xfId="0" applyNumberFormat="1" applyFill="1"/>
    <xf numFmtId="2" fontId="34" fillId="4" borderId="0" xfId="0" applyNumberFormat="1" applyFont="1" applyFill="1" applyAlignment="1">
      <alignment horizontal="center"/>
    </xf>
    <xf numFmtId="0" fontId="0" fillId="5" borderId="0" xfId="0" applyFill="1" applyAlignment="1">
      <alignment horizontal="right"/>
    </xf>
    <xf numFmtId="165" fontId="0" fillId="5" borderId="0" xfId="0" applyNumberFormat="1" applyFill="1"/>
    <xf numFmtId="9" fontId="0" fillId="5" borderId="0" xfId="2" applyFont="1" applyFill="1"/>
    <xf numFmtId="165" fontId="0" fillId="4" borderId="0" xfId="0" applyNumberFormat="1" applyFill="1"/>
    <xf numFmtId="9" fontId="0" fillId="4" borderId="0" xfId="2" applyFont="1" applyFill="1"/>
    <xf numFmtId="0" fontId="9" fillId="5" borderId="0" xfId="0" applyFont="1" applyFill="1" applyAlignment="1" applyProtection="1">
      <alignment horizontal="center"/>
      <protection locked="0"/>
    </xf>
    <xf numFmtId="9" fontId="0" fillId="5" borderId="0" xfId="2" applyFont="1" applyFill="1" applyAlignment="1">
      <alignment horizontal="center"/>
    </xf>
    <xf numFmtId="9" fontId="0" fillId="4" borderId="0" xfId="2" applyFont="1" applyFill="1" applyAlignment="1">
      <alignment horizontal="center"/>
    </xf>
    <xf numFmtId="0" fontId="5" fillId="5" borderId="0" xfId="0" applyFont="1" applyFill="1" applyAlignment="1" applyProtection="1">
      <alignment horizontal="center"/>
      <protection locked="0"/>
    </xf>
    <xf numFmtId="14" fontId="0" fillId="4" borderId="0" xfId="0" applyNumberFormat="1" applyFill="1" applyAlignment="1">
      <alignment horizontal="center"/>
    </xf>
    <xf numFmtId="0" fontId="23" fillId="5" borderId="0" xfId="0" applyFont="1" applyFill="1" applyAlignment="1">
      <alignment horizontal="center"/>
    </xf>
    <xf numFmtId="165" fontId="23" fillId="5" borderId="0" xfId="0" applyNumberFormat="1" applyFont="1" applyFill="1" applyAlignment="1">
      <alignment horizontal="center"/>
    </xf>
    <xf numFmtId="9" fontId="23" fillId="5" borderId="0" xfId="0" applyNumberFormat="1" applyFont="1" applyFill="1" applyAlignment="1">
      <alignment horizontal="center"/>
    </xf>
    <xf numFmtId="164" fontId="23" fillId="5" borderId="0" xfId="0" applyNumberFormat="1" applyFont="1" applyFill="1" applyAlignment="1">
      <alignment horizontal="center"/>
    </xf>
    <xf numFmtId="2" fontId="23" fillId="5" borderId="0" xfId="0" applyNumberFormat="1" applyFont="1" applyFill="1" applyAlignment="1">
      <alignment horizontal="center"/>
    </xf>
    <xf numFmtId="2" fontId="24" fillId="5" borderId="0" xfId="0" applyNumberFormat="1" applyFont="1" applyFill="1" applyAlignment="1">
      <alignment horizontal="center"/>
    </xf>
    <xf numFmtId="0" fontId="23" fillId="5" borderId="0" xfId="0" applyFont="1" applyFill="1"/>
    <xf numFmtId="0" fontId="23" fillId="4" borderId="0" xfId="0" applyFont="1" applyFill="1" applyAlignment="1">
      <alignment horizontal="center"/>
    </xf>
    <xf numFmtId="165" fontId="23" fillId="4" borderId="0" xfId="0" applyNumberFormat="1" applyFont="1" applyFill="1" applyAlignment="1">
      <alignment horizontal="center"/>
    </xf>
    <xf numFmtId="164" fontId="23" fillId="4" borderId="0" xfId="0" applyNumberFormat="1" applyFont="1" applyFill="1" applyAlignment="1">
      <alignment horizontal="center"/>
    </xf>
    <xf numFmtId="2" fontId="23" fillId="4" borderId="0" xfId="0" applyNumberFormat="1" applyFont="1" applyFill="1" applyAlignment="1">
      <alignment horizontal="center"/>
    </xf>
    <xf numFmtId="2" fontId="24" fillId="4" borderId="0" xfId="0" applyNumberFormat="1" applyFont="1" applyFill="1" applyAlignment="1">
      <alignment horizontal="center"/>
    </xf>
    <xf numFmtId="0" fontId="23" fillId="4" borderId="0" xfId="0" applyFont="1" applyFill="1"/>
    <xf numFmtId="0" fontId="7" fillId="4" borderId="0" xfId="3" applyFont="1" applyFill="1" applyAlignment="1">
      <alignment horizontal="center" vertical="center"/>
    </xf>
    <xf numFmtId="0" fontId="35" fillId="13" borderId="32" xfId="0" applyFont="1" applyFill="1" applyBorder="1"/>
    <xf numFmtId="0" fontId="35" fillId="13" borderId="32" xfId="0" applyFont="1" applyFill="1" applyBorder="1" applyAlignment="1">
      <alignment horizontal="right"/>
    </xf>
    <xf numFmtId="0" fontId="8" fillId="13" borderId="32" xfId="0" applyFont="1" applyFill="1" applyBorder="1"/>
    <xf numFmtId="0" fontId="35" fillId="14" borderId="0" xfId="0" applyFont="1" applyFill="1"/>
    <xf numFmtId="0" fontId="9" fillId="5" borderId="32" xfId="0" applyFont="1" applyFill="1" applyBorder="1"/>
    <xf numFmtId="0" fontId="9" fillId="0" borderId="32" xfId="0" applyFont="1" applyBorder="1"/>
    <xf numFmtId="0" fontId="9" fillId="0" borderId="32" xfId="0" applyFont="1" applyBorder="1" applyAlignment="1">
      <alignment horizontal="right"/>
    </xf>
    <xf numFmtId="0" fontId="0" fillId="0" borderId="33" xfId="0" applyBorder="1"/>
    <xf numFmtId="0" fontId="9" fillId="0" borderId="34" xfId="0" applyFont="1" applyBorder="1"/>
    <xf numFmtId="0" fontId="9" fillId="5" borderId="34" xfId="0" applyFont="1" applyFill="1" applyBorder="1"/>
    <xf numFmtId="0" fontId="35" fillId="14" borderId="0" xfId="0" applyFont="1" applyFill="1" applyAlignment="1">
      <alignment horizontal="left"/>
    </xf>
    <xf numFmtId="0" fontId="35" fillId="14" borderId="0" xfId="0" applyFont="1" applyFill="1" applyAlignment="1">
      <alignment horizontal="right"/>
    </xf>
    <xf numFmtId="14" fontId="23" fillId="0" borderId="0" xfId="0" applyNumberFormat="1" applyFont="1" applyAlignment="1">
      <alignment horizontal="center"/>
    </xf>
    <xf numFmtId="0" fontId="0" fillId="0" borderId="38" xfId="0" applyBorder="1" applyAlignment="1">
      <alignment horizontal="left"/>
    </xf>
    <xf numFmtId="0" fontId="0" fillId="0" borderId="38" xfId="0" applyBorder="1"/>
    <xf numFmtId="0" fontId="23" fillId="0" borderId="38" xfId="0" applyFont="1" applyBorder="1" applyAlignment="1">
      <alignment horizontal="center"/>
    </xf>
    <xf numFmtId="165" fontId="23" fillId="0" borderId="38" xfId="0" applyNumberFormat="1" applyFont="1" applyBorder="1" applyAlignment="1">
      <alignment horizontal="center"/>
    </xf>
    <xf numFmtId="14" fontId="23" fillId="0" borderId="38" xfId="0" applyNumberFormat="1" applyFont="1" applyBorder="1" applyAlignment="1">
      <alignment horizontal="center"/>
    </xf>
    <xf numFmtId="2" fontId="9" fillId="5" borderId="0" xfId="0" applyNumberFormat="1" applyFont="1" applyFill="1"/>
    <xf numFmtId="0" fontId="9" fillId="5" borderId="0" xfId="0" applyFont="1" applyFill="1" applyAlignment="1">
      <alignment horizontal="right"/>
    </xf>
    <xf numFmtId="2" fontId="23" fillId="0" borderId="38" xfId="0" applyNumberFormat="1" applyFont="1" applyBorder="1" applyAlignment="1">
      <alignment horizontal="center"/>
    </xf>
    <xf numFmtId="0" fontId="0" fillId="0" borderId="38" xfId="0" applyBorder="1" applyAlignment="1">
      <alignment horizontal="right"/>
    </xf>
    <xf numFmtId="14" fontId="0" fillId="0" borderId="0" xfId="0" applyNumberFormat="1" applyAlignment="1">
      <alignment horizontal="right"/>
    </xf>
    <xf numFmtId="14" fontId="0" fillId="0" borderId="38" xfId="0" applyNumberFormat="1" applyBorder="1" applyAlignment="1">
      <alignment horizontal="right"/>
    </xf>
    <xf numFmtId="0" fontId="9" fillId="0" borderId="39" xfId="0" applyFont="1" applyBorder="1"/>
    <xf numFmtId="0" fontId="9" fillId="0" borderId="0" xfId="0" applyFont="1" applyAlignment="1">
      <alignment horizontal="right"/>
    </xf>
    <xf numFmtId="0" fontId="9" fillId="0" borderId="38" xfId="0" applyFont="1" applyBorder="1"/>
    <xf numFmtId="0" fontId="9" fillId="0" borderId="38" xfId="0" applyFont="1" applyBorder="1" applyAlignment="1">
      <alignment horizontal="right"/>
    </xf>
    <xf numFmtId="0" fontId="0" fillId="0" borderId="13" xfId="0" applyBorder="1"/>
    <xf numFmtId="0" fontId="0" fillId="0" borderId="13" xfId="0" applyBorder="1" applyAlignment="1">
      <alignment horizontal="right"/>
    </xf>
    <xf numFmtId="14" fontId="0" fillId="0" borderId="13" xfId="0" applyNumberFormat="1" applyBorder="1" applyAlignment="1">
      <alignment horizontal="right"/>
    </xf>
    <xf numFmtId="0" fontId="0" fillId="5" borderId="0" xfId="0" applyFill="1" applyAlignment="1">
      <alignment horizontal="left"/>
    </xf>
    <xf numFmtId="0" fontId="9" fillId="0" borderId="13" xfId="0" applyFont="1" applyBorder="1"/>
    <xf numFmtId="0" fontId="9" fillId="0" borderId="13" xfId="0" applyFont="1" applyBorder="1" applyAlignment="1">
      <alignment horizontal="right"/>
    </xf>
    <xf numFmtId="2" fontId="9" fillId="0" borderId="0" xfId="0" applyNumberFormat="1" applyFont="1"/>
    <xf numFmtId="0" fontId="9" fillId="0" borderId="40" xfId="0" applyFont="1" applyBorder="1"/>
    <xf numFmtId="14" fontId="9" fillId="0" borderId="0" xfId="0" applyNumberFormat="1" applyFont="1"/>
    <xf numFmtId="14" fontId="23" fillId="5" borderId="0" xfId="0" applyNumberFormat="1" applyFont="1" applyFill="1" applyAlignment="1">
      <alignment horizontal="center"/>
    </xf>
    <xf numFmtId="0" fontId="0" fillId="5" borderId="38" xfId="0" applyFill="1" applyBorder="1" applyAlignment="1">
      <alignment horizontal="left"/>
    </xf>
    <xf numFmtId="0" fontId="23" fillId="5" borderId="38" xfId="0" applyFont="1" applyFill="1" applyBorder="1" applyAlignment="1">
      <alignment horizontal="center"/>
    </xf>
    <xf numFmtId="0" fontId="0" fillId="5" borderId="38" xfId="0" applyFill="1" applyBorder="1"/>
    <xf numFmtId="165" fontId="23" fillId="5" borderId="38" xfId="0" applyNumberFormat="1" applyFont="1" applyFill="1" applyBorder="1" applyAlignment="1">
      <alignment horizontal="center"/>
    </xf>
    <xf numFmtId="14" fontId="23" fillId="5" borderId="38" xfId="0" applyNumberFormat="1" applyFont="1" applyFill="1" applyBorder="1" applyAlignment="1">
      <alignment horizontal="center"/>
    </xf>
    <xf numFmtId="2" fontId="23" fillId="5" borderId="38" xfId="0" applyNumberFormat="1" applyFont="1" applyFill="1" applyBorder="1" applyAlignment="1">
      <alignment horizontal="center"/>
    </xf>
    <xf numFmtId="0" fontId="9" fillId="5" borderId="38" xfId="0" applyFont="1" applyFill="1" applyBorder="1"/>
    <xf numFmtId="0" fontId="9" fillId="5" borderId="38" xfId="0" applyFont="1" applyFill="1" applyBorder="1" applyAlignment="1">
      <alignment horizontal="right"/>
    </xf>
    <xf numFmtId="0" fontId="0" fillId="5" borderId="13" xfId="0" applyFill="1" applyBorder="1" applyAlignment="1">
      <alignment horizontal="center"/>
    </xf>
    <xf numFmtId="0" fontId="0" fillId="5" borderId="13" xfId="0" applyFill="1" applyBorder="1"/>
    <xf numFmtId="14" fontId="0" fillId="5" borderId="13" xfId="0" applyNumberFormat="1" applyFill="1" applyBorder="1" applyAlignment="1">
      <alignment horizontal="center"/>
    </xf>
    <xf numFmtId="2" fontId="0" fillId="5" borderId="13" xfId="0" applyNumberFormat="1" applyFill="1" applyBorder="1" applyAlignment="1">
      <alignment horizontal="center"/>
    </xf>
    <xf numFmtId="0" fontId="9" fillId="5" borderId="13" xfId="0" applyFont="1" applyFill="1" applyBorder="1"/>
    <xf numFmtId="0" fontId="7" fillId="0" borderId="0" xfId="3" applyFont="1" applyAlignment="1">
      <alignment horizontal="center" vertical="center"/>
    </xf>
    <xf numFmtId="0" fontId="7" fillId="5" borderId="22" xfId="3" applyFont="1" applyFill="1" applyBorder="1" applyAlignment="1">
      <alignment horizontal="center" vertical="center"/>
    </xf>
    <xf numFmtId="2" fontId="4" fillId="4" borderId="0" xfId="3" applyNumberFormat="1" applyFont="1" applyFill="1" applyAlignment="1">
      <alignment horizontal="center" vertical="center"/>
    </xf>
    <xf numFmtId="0" fontId="8" fillId="13" borderId="39" xfId="0" applyFont="1" applyFill="1" applyBorder="1"/>
    <xf numFmtId="0" fontId="0" fillId="0" borderId="46" xfId="0" applyBorder="1"/>
    <xf numFmtId="0" fontId="0" fillId="0" borderId="47" xfId="0" applyBorder="1"/>
    <xf numFmtId="0" fontId="0" fillId="5" borderId="47" xfId="0" applyFill="1" applyBorder="1" applyAlignment="1">
      <alignment horizontal="center" vertical="center"/>
    </xf>
    <xf numFmtId="2" fontId="0" fillId="0" borderId="47" xfId="0" applyNumberFormat="1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5" xfId="0" applyBorder="1"/>
    <xf numFmtId="0" fontId="0" fillId="0" borderId="58" xfId="0" applyBorder="1"/>
    <xf numFmtId="0" fontId="9" fillId="13" borderId="39" xfId="0" applyFont="1" applyFill="1" applyBorder="1"/>
    <xf numFmtId="2" fontId="9" fillId="5" borderId="47" xfId="0" applyNumberFormat="1" applyFont="1" applyFill="1" applyBorder="1" applyAlignment="1">
      <alignment horizontal="center"/>
    </xf>
    <xf numFmtId="0" fontId="0" fillId="5" borderId="47" xfId="0" applyFill="1" applyBorder="1" applyAlignment="1">
      <alignment horizontal="center"/>
    </xf>
    <xf numFmtId="0" fontId="18" fillId="5" borderId="47" xfId="0" applyFont="1" applyFill="1" applyBorder="1" applyAlignment="1">
      <alignment horizontal="center"/>
    </xf>
    <xf numFmtId="0" fontId="9" fillId="5" borderId="47" xfId="0" applyFont="1" applyFill="1" applyBorder="1" applyAlignment="1">
      <alignment horizontal="center"/>
    </xf>
    <xf numFmtId="0" fontId="18" fillId="4" borderId="13" xfId="0" applyFont="1" applyFill="1" applyBorder="1" applyAlignment="1">
      <alignment horizontal="center"/>
    </xf>
    <xf numFmtId="2" fontId="9" fillId="4" borderId="13" xfId="0" applyNumberFormat="1" applyFont="1" applyFill="1" applyBorder="1" applyAlignment="1">
      <alignment horizontal="center"/>
    </xf>
    <xf numFmtId="2" fontId="9" fillId="5" borderId="65" xfId="0" applyNumberFormat="1" applyFont="1" applyFill="1" applyBorder="1" applyAlignment="1">
      <alignment horizontal="center"/>
    </xf>
    <xf numFmtId="0" fontId="0" fillId="5" borderId="65" xfId="0" applyFill="1" applyBorder="1" applyAlignment="1">
      <alignment horizontal="center"/>
    </xf>
    <xf numFmtId="0" fontId="8" fillId="13" borderId="0" xfId="0" applyFont="1" applyFill="1"/>
    <xf numFmtId="2" fontId="0" fillId="5" borderId="65" xfId="0" quotePrefix="1" applyNumberFormat="1" applyFill="1" applyBorder="1" applyAlignment="1">
      <alignment horizontal="center"/>
    </xf>
    <xf numFmtId="2" fontId="0" fillId="5" borderId="13" xfId="0" quotePrefix="1" applyNumberFormat="1" applyFill="1" applyBorder="1" applyAlignment="1">
      <alignment horizontal="center"/>
    </xf>
    <xf numFmtId="2" fontId="0" fillId="12" borderId="47" xfId="0" applyNumberFormat="1" applyFill="1" applyBorder="1"/>
    <xf numFmtId="0" fontId="36" fillId="5" borderId="47" xfId="0" applyFont="1" applyFill="1" applyBorder="1" applyAlignment="1">
      <alignment horizontal="center"/>
    </xf>
    <xf numFmtId="2" fontId="36" fillId="5" borderId="47" xfId="0" applyNumberFormat="1" applyFont="1" applyFill="1" applyBorder="1" applyAlignment="1">
      <alignment horizontal="center"/>
    </xf>
    <xf numFmtId="2" fontId="36" fillId="11" borderId="47" xfId="0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center" vertical="center"/>
    </xf>
    <xf numFmtId="1" fontId="7" fillId="4" borderId="0" xfId="3" applyNumberFormat="1" applyFont="1" applyFill="1" applyAlignment="1">
      <alignment horizontal="center" vertical="center"/>
    </xf>
    <xf numFmtId="1" fontId="18" fillId="5" borderId="47" xfId="0" applyNumberFormat="1" applyFont="1" applyFill="1" applyBorder="1" applyAlignment="1">
      <alignment horizontal="center"/>
    </xf>
    <xf numFmtId="1" fontId="18" fillId="4" borderId="0" xfId="0" applyNumberFormat="1" applyFont="1" applyFill="1" applyAlignment="1">
      <alignment horizontal="center"/>
    </xf>
    <xf numFmtId="1" fontId="18" fillId="5" borderId="65" xfId="0" applyNumberFormat="1" applyFont="1" applyFill="1" applyBorder="1" applyAlignment="1">
      <alignment horizontal="center"/>
    </xf>
    <xf numFmtId="1" fontId="18" fillId="4" borderId="13" xfId="0" applyNumberFormat="1" applyFont="1" applyFill="1" applyBorder="1" applyAlignment="1">
      <alignment horizontal="center"/>
    </xf>
    <xf numFmtId="1" fontId="36" fillId="5" borderId="47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18" fillId="5" borderId="65" xfId="0" applyFont="1" applyFill="1" applyBorder="1" applyAlignment="1">
      <alignment horizontal="center"/>
    </xf>
    <xf numFmtId="1" fontId="5" fillId="0" borderId="0" xfId="0" applyNumberFormat="1" applyFont="1" applyAlignment="1">
      <alignment horizontal="left" vertical="center"/>
    </xf>
    <xf numFmtId="1" fontId="7" fillId="4" borderId="0" xfId="3" applyNumberFormat="1" applyFont="1" applyFill="1" applyAlignment="1">
      <alignment horizontal="left" vertical="center"/>
    </xf>
    <xf numFmtId="1" fontId="18" fillId="5" borderId="47" xfId="0" applyNumberFormat="1" applyFont="1" applyFill="1" applyBorder="1" applyAlignment="1">
      <alignment horizontal="left"/>
    </xf>
    <xf numFmtId="1" fontId="18" fillId="4" borderId="0" xfId="0" applyNumberFormat="1" applyFont="1" applyFill="1" applyAlignment="1">
      <alignment horizontal="left"/>
    </xf>
    <xf numFmtId="1" fontId="18" fillId="5" borderId="65" xfId="0" applyNumberFormat="1" applyFont="1" applyFill="1" applyBorder="1" applyAlignment="1">
      <alignment horizontal="left"/>
    </xf>
    <xf numFmtId="1" fontId="18" fillId="4" borderId="13" xfId="0" applyNumberFormat="1" applyFont="1" applyFill="1" applyBorder="1" applyAlignment="1">
      <alignment horizontal="left"/>
    </xf>
    <xf numFmtId="1" fontId="36" fillId="5" borderId="47" xfId="0" applyNumberFormat="1" applyFont="1" applyFill="1" applyBorder="1" applyAlignment="1">
      <alignment horizontal="left"/>
    </xf>
    <xf numFmtId="1" fontId="0" fillId="0" borderId="0" xfId="0" applyNumberFormat="1" applyAlignment="1">
      <alignment horizontal="left"/>
    </xf>
    <xf numFmtId="1" fontId="5" fillId="0" borderId="0" xfId="0" applyNumberFormat="1" applyFont="1" applyAlignment="1">
      <alignment horizontal="right" vertical="center"/>
    </xf>
    <xf numFmtId="1" fontId="7" fillId="4" borderId="0" xfId="3" applyNumberFormat="1" applyFont="1" applyFill="1" applyAlignment="1">
      <alignment horizontal="right" vertical="center"/>
    </xf>
    <xf numFmtId="1" fontId="18" fillId="5" borderId="47" xfId="0" applyNumberFormat="1" applyFont="1" applyFill="1" applyBorder="1" applyAlignment="1">
      <alignment horizontal="right"/>
    </xf>
    <xf numFmtId="1" fontId="18" fillId="4" borderId="0" xfId="0" applyNumberFormat="1" applyFont="1" applyFill="1" applyAlignment="1">
      <alignment horizontal="right"/>
    </xf>
    <xf numFmtId="1" fontId="18" fillId="5" borderId="65" xfId="0" applyNumberFormat="1" applyFont="1" applyFill="1" applyBorder="1" applyAlignment="1">
      <alignment horizontal="right"/>
    </xf>
    <xf numFmtId="1" fontId="18" fillId="4" borderId="13" xfId="0" applyNumberFormat="1" applyFont="1" applyFill="1" applyBorder="1" applyAlignment="1">
      <alignment horizontal="right"/>
    </xf>
    <xf numFmtId="1" fontId="36" fillId="5" borderId="47" xfId="0" applyNumberFormat="1" applyFont="1" applyFill="1" applyBorder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center"/>
    </xf>
    <xf numFmtId="0" fontId="18" fillId="5" borderId="46" xfId="0" applyFont="1" applyFill="1" applyBorder="1" applyAlignment="1">
      <alignment horizontal="center"/>
    </xf>
    <xf numFmtId="0" fontId="18" fillId="4" borderId="51" xfId="0" applyFont="1" applyFill="1" applyBorder="1" applyAlignment="1">
      <alignment horizontal="center"/>
    </xf>
    <xf numFmtId="0" fontId="18" fillId="5" borderId="64" xfId="0" applyFont="1" applyFill="1" applyBorder="1" applyAlignment="1">
      <alignment horizontal="center"/>
    </xf>
    <xf numFmtId="0" fontId="36" fillId="5" borderId="46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18" fillId="5" borderId="13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0" fillId="0" borderId="7" xfId="0" applyBorder="1"/>
    <xf numFmtId="0" fontId="0" fillId="0" borderId="15" xfId="0" applyBorder="1"/>
    <xf numFmtId="0" fontId="0" fillId="0" borderId="43" xfId="0" applyBorder="1" applyAlignment="1">
      <alignment horizontal="center"/>
    </xf>
    <xf numFmtId="0" fontId="0" fillId="0" borderId="18" xfId="0" applyBorder="1"/>
    <xf numFmtId="0" fontId="0" fillId="0" borderId="16" xfId="0" applyBorder="1" applyAlignment="1">
      <alignment horizontal="center"/>
    </xf>
    <xf numFmtId="0" fontId="9" fillId="0" borderId="13" xfId="0" applyFont="1" applyBorder="1" applyAlignment="1">
      <alignment horizontal="center" vertical="center"/>
    </xf>
    <xf numFmtId="0" fontId="0" fillId="0" borderId="17" xfId="0" applyBorder="1"/>
    <xf numFmtId="0" fontId="18" fillId="0" borderId="8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0" fontId="18" fillId="0" borderId="43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1" fillId="0" borderId="5" xfId="3" applyFont="1" applyBorder="1" applyAlignment="1">
      <alignment horizontal="center" vertical="center"/>
    </xf>
    <xf numFmtId="0" fontId="9" fillId="0" borderId="5" xfId="0" applyFont="1" applyBorder="1"/>
    <xf numFmtId="0" fontId="9" fillId="0" borderId="14" xfId="0" applyFont="1" applyBorder="1"/>
    <xf numFmtId="0" fontId="41" fillId="15" borderId="67" xfId="0" applyFont="1" applyFill="1" applyBorder="1" applyAlignment="1">
      <alignment horizontal="left"/>
    </xf>
    <xf numFmtId="0" fontId="41" fillId="16" borderId="67" xfId="0" applyFont="1" applyFill="1" applyBorder="1"/>
    <xf numFmtId="0" fontId="41" fillId="16" borderId="67" xfId="0" applyFont="1" applyFill="1" applyBorder="1" applyAlignment="1">
      <alignment horizontal="right"/>
    </xf>
    <xf numFmtId="0" fontId="41" fillId="15" borderId="67" xfId="0" applyFont="1" applyFill="1" applyBorder="1"/>
    <xf numFmtId="0" fontId="41" fillId="15" borderId="67" xfId="0" applyFont="1" applyFill="1" applyBorder="1" applyAlignment="1">
      <alignment horizontal="right"/>
    </xf>
    <xf numFmtId="0" fontId="41" fillId="14" borderId="67" xfId="0" applyFont="1" applyFill="1" applyBorder="1"/>
    <xf numFmtId="0" fontId="41" fillId="14" borderId="4" xfId="0" applyFont="1" applyFill="1" applyBorder="1"/>
    <xf numFmtId="0" fontId="40" fillId="0" borderId="0" xfId="6"/>
    <xf numFmtId="0" fontId="0" fillId="0" borderId="69" xfId="0" applyBorder="1"/>
    <xf numFmtId="0" fontId="39" fillId="2" borderId="52" xfId="0" applyFont="1" applyFill="1" applyBorder="1"/>
    <xf numFmtId="2" fontId="37" fillId="5" borderId="65" xfId="0" quotePrefix="1" applyNumberFormat="1" applyFont="1" applyFill="1" applyBorder="1" applyAlignment="1">
      <alignment horizontal="center"/>
    </xf>
    <xf numFmtId="0" fontId="37" fillId="0" borderId="47" xfId="0" applyFont="1" applyBorder="1"/>
    <xf numFmtId="2" fontId="37" fillId="0" borderId="47" xfId="0" applyNumberFormat="1" applyFont="1" applyBorder="1"/>
    <xf numFmtId="0" fontId="38" fillId="2" borderId="50" xfId="0" applyFont="1" applyFill="1" applyBorder="1"/>
    <xf numFmtId="0" fontId="42" fillId="0" borderId="47" xfId="0" applyFont="1" applyBorder="1"/>
    <xf numFmtId="0" fontId="43" fillId="0" borderId="0" xfId="0" applyFont="1"/>
    <xf numFmtId="0" fontId="0" fillId="5" borderId="73" xfId="0" applyFill="1" applyBorder="1" applyAlignment="1">
      <alignment horizontal="left"/>
    </xf>
    <xf numFmtId="0" fontId="0" fillId="5" borderId="74" xfId="0" applyFill="1" applyBorder="1"/>
    <xf numFmtId="0" fontId="0" fillId="0" borderId="73" xfId="0" applyBorder="1" applyAlignment="1">
      <alignment horizontal="left"/>
    </xf>
    <xf numFmtId="0" fontId="0" fillId="0" borderId="74" xfId="0" applyBorder="1"/>
    <xf numFmtId="0" fontId="9" fillId="0" borderId="74" xfId="0" applyFont="1" applyBorder="1"/>
    <xf numFmtId="0" fontId="0" fillId="0" borderId="77" xfId="0" applyBorder="1"/>
    <xf numFmtId="0" fontId="35" fillId="13" borderId="72" xfId="0" applyFont="1" applyFill="1" applyBorder="1" applyAlignment="1">
      <alignment horizontal="left"/>
    </xf>
    <xf numFmtId="0" fontId="35" fillId="13" borderId="39" xfId="0" applyFont="1" applyFill="1" applyBorder="1"/>
    <xf numFmtId="0" fontId="35" fillId="13" borderId="68" xfId="0" applyFont="1" applyFill="1" applyBorder="1"/>
    <xf numFmtId="0" fontId="0" fillId="0" borderId="46" xfId="0" applyBorder="1" applyAlignment="1">
      <alignment horizontal="left"/>
    </xf>
    <xf numFmtId="0" fontId="0" fillId="0" borderId="47" xfId="0" applyBorder="1" applyAlignment="1">
      <alignment horizontal="right"/>
    </xf>
    <xf numFmtId="14" fontId="0" fillId="0" borderId="47" xfId="0" applyNumberFormat="1" applyBorder="1" applyAlignment="1">
      <alignment horizontal="right"/>
    </xf>
    <xf numFmtId="0" fontId="9" fillId="0" borderId="47" xfId="0" applyFont="1" applyBorder="1"/>
    <xf numFmtId="0" fontId="9" fillId="0" borderId="47" xfId="0" applyFont="1" applyBorder="1" applyAlignment="1">
      <alignment horizontal="right"/>
    </xf>
    <xf numFmtId="0" fontId="0" fillId="0" borderId="51" xfId="0" applyBorder="1" applyAlignment="1">
      <alignment horizontal="left"/>
    </xf>
    <xf numFmtId="0" fontId="0" fillId="0" borderId="53" xfId="0" applyBorder="1" applyAlignment="1">
      <alignment horizontal="left"/>
    </xf>
    <xf numFmtId="0" fontId="0" fillId="5" borderId="51" xfId="0" applyFill="1" applyBorder="1" applyAlignment="1">
      <alignment horizontal="left"/>
    </xf>
    <xf numFmtId="0" fontId="0" fillId="5" borderId="52" xfId="0" applyFill="1" applyBorder="1"/>
    <xf numFmtId="0" fontId="0" fillId="5" borderId="53" xfId="0" applyFill="1" applyBorder="1" applyAlignment="1">
      <alignment horizontal="left"/>
    </xf>
    <xf numFmtId="0" fontId="34" fillId="0" borderId="0" xfId="0" applyFont="1" applyAlignment="1">
      <alignment horizontal="center"/>
    </xf>
    <xf numFmtId="0" fontId="34" fillId="0" borderId="0" xfId="0" applyFont="1"/>
    <xf numFmtId="0" fontId="47" fillId="0" borderId="0" xfId="0" applyFont="1"/>
    <xf numFmtId="0" fontId="3" fillId="0" borderId="0" xfId="0" applyFont="1"/>
    <xf numFmtId="49" fontId="0" fillId="0" borderId="0" xfId="0" applyNumberFormat="1"/>
    <xf numFmtId="0" fontId="50" fillId="5" borderId="13" xfId="0" applyFont="1" applyFill="1" applyBorder="1" applyAlignment="1">
      <alignment horizontal="center"/>
    </xf>
    <xf numFmtId="165" fontId="50" fillId="5" borderId="13" xfId="0" applyNumberFormat="1" applyFont="1" applyFill="1" applyBorder="1" applyAlignment="1">
      <alignment horizontal="center"/>
    </xf>
    <xf numFmtId="0" fontId="50" fillId="0" borderId="13" xfId="0" applyFont="1" applyBorder="1" applyAlignment="1">
      <alignment horizontal="center"/>
    </xf>
    <xf numFmtId="0" fontId="50" fillId="0" borderId="13" xfId="0" applyFont="1" applyBorder="1" applyAlignment="1">
      <alignment horizontal="center" wrapText="1"/>
    </xf>
    <xf numFmtId="0" fontId="50" fillId="5" borderId="13" xfId="0" applyFont="1" applyFill="1" applyBorder="1" applyAlignment="1">
      <alignment horizontal="center" wrapText="1"/>
    </xf>
    <xf numFmtId="43" fontId="50" fillId="0" borderId="13" xfId="1" applyFont="1" applyFill="1" applyBorder="1" applyAlignment="1">
      <alignment horizontal="center" wrapText="1"/>
    </xf>
    <xf numFmtId="164" fontId="50" fillId="0" borderId="13" xfId="0" applyNumberFormat="1" applyFont="1" applyBorder="1" applyAlignment="1">
      <alignment horizontal="center"/>
    </xf>
    <xf numFmtId="2" fontId="50" fillId="5" borderId="13" xfId="0" applyNumberFormat="1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2" fontId="34" fillId="4" borderId="0" xfId="0" applyNumberFormat="1" applyFont="1" applyFill="1" applyAlignment="1" applyProtection="1">
      <alignment horizontal="center"/>
      <protection locked="0"/>
    </xf>
    <xf numFmtId="2" fontId="34" fillId="0" borderId="0" xfId="0" applyNumberFormat="1" applyFont="1" applyAlignment="1" applyProtection="1">
      <alignment horizontal="center"/>
      <protection locked="0"/>
    </xf>
    <xf numFmtId="164" fontId="34" fillId="0" borderId="0" xfId="0" applyNumberFormat="1" applyFont="1" applyAlignment="1">
      <alignment horizontal="center"/>
    </xf>
    <xf numFmtId="10" fontId="50" fillId="0" borderId="13" xfId="0" applyNumberFormat="1" applyFont="1" applyBorder="1" applyAlignment="1">
      <alignment horizontal="center" wrapText="1"/>
    </xf>
    <xf numFmtId="0" fontId="50" fillId="5" borderId="1" xfId="0" applyFont="1" applyFill="1" applyBorder="1" applyAlignment="1">
      <alignment horizontal="center" vertical="center"/>
    </xf>
    <xf numFmtId="165" fontId="50" fillId="5" borderId="1" xfId="0" applyNumberFormat="1" applyFont="1" applyFill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10" fontId="50" fillId="0" borderId="1" xfId="0" applyNumberFormat="1" applyFont="1" applyBorder="1" applyAlignment="1">
      <alignment horizontal="center" vertical="center" wrapText="1"/>
    </xf>
    <xf numFmtId="164" fontId="50" fillId="0" borderId="1" xfId="0" applyNumberFormat="1" applyFont="1" applyBorder="1" applyAlignment="1">
      <alignment horizontal="center" vertical="center"/>
    </xf>
    <xf numFmtId="2" fontId="50" fillId="5" borderId="1" xfId="0" applyNumberFormat="1" applyFont="1" applyFill="1" applyBorder="1" applyAlignment="1">
      <alignment horizontal="center" vertical="center"/>
    </xf>
    <xf numFmtId="2" fontId="50" fillId="0" borderId="1" xfId="0" applyNumberFormat="1" applyFont="1" applyBorder="1" applyAlignment="1">
      <alignment horizontal="center" vertical="center"/>
    </xf>
    <xf numFmtId="0" fontId="50" fillId="0" borderId="1" xfId="0" applyFont="1" applyBorder="1" applyAlignment="1">
      <alignment horizontal="center"/>
    </xf>
    <xf numFmtId="0" fontId="50" fillId="5" borderId="1" xfId="0" applyFont="1" applyFill="1" applyBorder="1" applyAlignment="1">
      <alignment horizontal="center"/>
    </xf>
    <xf numFmtId="0" fontId="50" fillId="5" borderId="1" xfId="0" applyFont="1" applyFill="1" applyBorder="1" applyAlignment="1">
      <alignment horizontal="center" wrapText="1"/>
    </xf>
    <xf numFmtId="14" fontId="50" fillId="5" borderId="1" xfId="0" applyNumberFormat="1" applyFont="1" applyFill="1" applyBorder="1" applyAlignment="1">
      <alignment horizontal="center"/>
    </xf>
    <xf numFmtId="0" fontId="50" fillId="0" borderId="1" xfId="0" applyFont="1" applyBorder="1" applyAlignment="1">
      <alignment horizontal="center" wrapText="1"/>
    </xf>
    <xf numFmtId="10" fontId="50" fillId="0" borderId="1" xfId="0" applyNumberFormat="1" applyFont="1" applyBorder="1" applyAlignment="1">
      <alignment horizontal="center" wrapText="1"/>
    </xf>
    <xf numFmtId="164" fontId="50" fillId="0" borderId="1" xfId="0" applyNumberFormat="1" applyFont="1" applyBorder="1" applyAlignment="1">
      <alignment horizontal="center"/>
    </xf>
    <xf numFmtId="2" fontId="50" fillId="5" borderId="1" xfId="0" applyNumberFormat="1" applyFont="1" applyFill="1" applyBorder="1" applyAlignment="1">
      <alignment horizontal="center"/>
    </xf>
    <xf numFmtId="2" fontId="50" fillId="0" borderId="1" xfId="0" applyNumberFormat="1" applyFont="1" applyBorder="1" applyAlignment="1">
      <alignment horizontal="center"/>
    </xf>
    <xf numFmtId="0" fontId="47" fillId="0" borderId="0" xfId="0" applyFont="1" applyAlignment="1">
      <alignment horizontal="center" vertical="center"/>
    </xf>
    <xf numFmtId="1" fontId="47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6" fontId="47" fillId="0" borderId="0" xfId="0" applyNumberFormat="1" applyFont="1" applyAlignment="1">
      <alignment horizontal="center" vertical="center"/>
    </xf>
    <xf numFmtId="0" fontId="47" fillId="0" borderId="0" xfId="0" quotePrefix="1" applyFont="1" applyAlignment="1">
      <alignment horizontal="center" vertical="center"/>
    </xf>
    <xf numFmtId="2" fontId="47" fillId="0" borderId="0" xfId="0" applyNumberFormat="1" applyFont="1" applyAlignment="1">
      <alignment horizontal="center" vertical="center"/>
    </xf>
    <xf numFmtId="2" fontId="47" fillId="5" borderId="0" xfId="0" applyNumberFormat="1" applyFont="1" applyFill="1" applyAlignment="1">
      <alignment horizontal="center" vertical="center"/>
    </xf>
    <xf numFmtId="0" fontId="47" fillId="5" borderId="0" xfId="0" applyFont="1" applyFill="1" applyAlignment="1">
      <alignment horizontal="center" vertical="center"/>
    </xf>
    <xf numFmtId="0" fontId="47" fillId="5" borderId="13" xfId="0" applyFont="1" applyFill="1" applyBorder="1" applyAlignment="1">
      <alignment horizontal="center" vertical="center"/>
    </xf>
    <xf numFmtId="0" fontId="47" fillId="0" borderId="13" xfId="0" applyFont="1" applyBorder="1" applyAlignment="1">
      <alignment horizontal="center" vertical="center"/>
    </xf>
    <xf numFmtId="1" fontId="47" fillId="0" borderId="13" xfId="0" applyNumberFormat="1" applyFont="1" applyBorder="1" applyAlignment="1">
      <alignment horizontal="center" vertical="center"/>
    </xf>
    <xf numFmtId="166" fontId="47" fillId="0" borderId="13" xfId="0" applyNumberFormat="1" applyFont="1" applyBorder="1" applyAlignment="1">
      <alignment horizontal="center" vertical="center"/>
    </xf>
    <xf numFmtId="2" fontId="47" fillId="0" borderId="13" xfId="0" applyNumberFormat="1" applyFont="1" applyBorder="1" applyAlignment="1">
      <alignment horizontal="center" vertical="center"/>
    </xf>
    <xf numFmtId="2" fontId="47" fillId="5" borderId="13" xfId="0" applyNumberFormat="1" applyFont="1" applyFill="1" applyBorder="1" applyAlignment="1">
      <alignment horizontal="center" vertical="center"/>
    </xf>
    <xf numFmtId="0" fontId="47" fillId="0" borderId="13" xfId="0" quotePrefix="1" applyFont="1" applyBorder="1" applyAlignment="1">
      <alignment horizontal="center" vertical="center"/>
    </xf>
    <xf numFmtId="0" fontId="47" fillId="5" borderId="13" xfId="0" quotePrefix="1" applyFont="1" applyFill="1" applyBorder="1" applyAlignment="1">
      <alignment horizontal="center" vertical="center"/>
    </xf>
    <xf numFmtId="164" fontId="0" fillId="0" borderId="0" xfId="0" applyNumberFormat="1" applyAlignment="1" applyProtection="1">
      <alignment horizontal="center"/>
      <protection locked="0"/>
    </xf>
    <xf numFmtId="2" fontId="34" fillId="2" borderId="0" xfId="0" applyNumberFormat="1" applyFont="1" applyFill="1" applyAlignment="1" applyProtection="1">
      <alignment horizontal="center"/>
      <protection locked="0"/>
    </xf>
    <xf numFmtId="2" fontId="0" fillId="5" borderId="0" xfId="0" applyNumberFormat="1" applyFill="1" applyAlignment="1">
      <alignment horizontal="center" vertical="center"/>
    </xf>
    <xf numFmtId="20" fontId="0" fillId="4" borderId="0" xfId="0" applyNumberFormat="1" applyFill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0" fillId="2" borderId="0" xfId="0" applyFill="1"/>
    <xf numFmtId="165" fontId="0" fillId="2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2" fontId="0" fillId="2" borderId="0" xfId="0" applyNumberFormat="1" applyFill="1" applyAlignment="1" applyProtection="1">
      <alignment horizontal="center"/>
      <protection locked="0"/>
    </xf>
    <xf numFmtId="2" fontId="0" fillId="2" borderId="0" xfId="0" applyNumberFormat="1" applyFill="1"/>
    <xf numFmtId="2" fontId="51" fillId="2" borderId="0" xfId="0" applyNumberFormat="1" applyFont="1" applyFill="1" applyAlignment="1">
      <alignment horizontal="center"/>
    </xf>
    <xf numFmtId="2" fontId="0" fillId="2" borderId="0" xfId="0" quotePrefix="1" applyNumberFormat="1" applyFill="1" applyAlignment="1">
      <alignment horizontal="center"/>
    </xf>
    <xf numFmtId="0" fontId="0" fillId="2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 vertical="center"/>
    </xf>
    <xf numFmtId="14" fontId="0" fillId="2" borderId="0" xfId="0" applyNumberFormat="1" applyFill="1"/>
    <xf numFmtId="164" fontId="0" fillId="2" borderId="0" xfId="0" applyNumberFormat="1" applyFill="1"/>
    <xf numFmtId="164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4" fontId="0" fillId="2" borderId="0" xfId="0" applyNumberFormat="1" applyFill="1" applyAlignment="1" applyProtection="1">
      <alignment horizontal="center"/>
      <protection locked="0"/>
    </xf>
    <xf numFmtId="9" fontId="0" fillId="2" borderId="0" xfId="0" applyNumberFormat="1" applyFill="1" applyAlignment="1">
      <alignment horizontal="center"/>
    </xf>
    <xf numFmtId="20" fontId="0" fillId="2" borderId="0" xfId="0" applyNumberFormat="1" applyFill="1" applyAlignment="1">
      <alignment horizontal="center"/>
    </xf>
    <xf numFmtId="2" fontId="34" fillId="2" borderId="18" xfId="0" applyNumberFormat="1" applyFont="1" applyFill="1" applyBorder="1" applyAlignment="1">
      <alignment horizontal="center"/>
    </xf>
    <xf numFmtId="2" fontId="52" fillId="2" borderId="0" xfId="0" applyNumberFormat="1" applyFont="1" applyFill="1" applyAlignment="1">
      <alignment horizontal="center"/>
    </xf>
    <xf numFmtId="9" fontId="0" fillId="2" borderId="0" xfId="2" applyFont="1" applyFill="1" applyAlignment="1">
      <alignment horizontal="center"/>
    </xf>
    <xf numFmtId="20" fontId="0" fillId="2" borderId="0" xfId="0" applyNumberFormat="1" applyFill="1"/>
    <xf numFmtId="9" fontId="34" fillId="2" borderId="0" xfId="0" applyNumberFormat="1" applyFont="1" applyFill="1" applyAlignment="1">
      <alignment horizontal="center"/>
    </xf>
    <xf numFmtId="2" fontId="28" fillId="2" borderId="0" xfId="0" applyNumberFormat="1" applyFont="1" applyFill="1" applyAlignment="1">
      <alignment horizontal="center"/>
    </xf>
    <xf numFmtId="1" fontId="0" fillId="2" borderId="0" xfId="0" applyNumberFormat="1" applyFill="1" applyAlignment="1">
      <alignment horizontal="right"/>
    </xf>
    <xf numFmtId="0" fontId="0" fillId="2" borderId="54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9" fillId="2" borderId="7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2" fontId="0" fillId="2" borderId="7" xfId="0" applyNumberFormat="1" applyFill="1" applyBorder="1" applyAlignment="1">
      <alignment horizontal="center"/>
    </xf>
    <xf numFmtId="2" fontId="0" fillId="2" borderId="7" xfId="0" quotePrefix="1" applyNumberFormat="1" applyFill="1" applyBorder="1" applyAlignment="1">
      <alignment horizontal="center"/>
    </xf>
    <xf numFmtId="0" fontId="0" fillId="2" borderId="7" xfId="0" applyFill="1" applyBorder="1"/>
    <xf numFmtId="0" fontId="0" fillId="2" borderId="47" xfId="0" applyFill="1" applyBorder="1"/>
    <xf numFmtId="2" fontId="0" fillId="2" borderId="7" xfId="0" applyNumberFormat="1" applyFill="1" applyBorder="1"/>
    <xf numFmtId="0" fontId="0" fillId="2" borderId="51" xfId="0" applyFill="1" applyBorder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53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9" fillId="2" borderId="13" xfId="0" applyFont="1" applyFill="1" applyBorder="1" applyAlignment="1">
      <alignment horizontal="center" vertical="center"/>
    </xf>
    <xf numFmtId="2" fontId="0" fillId="2" borderId="13" xfId="0" applyNumberFormat="1" applyFill="1" applyBorder="1" applyAlignment="1">
      <alignment horizontal="center"/>
    </xf>
    <xf numFmtId="0" fontId="0" fillId="2" borderId="13" xfId="0" applyFill="1" applyBorder="1"/>
    <xf numFmtId="1" fontId="0" fillId="2" borderId="7" xfId="0" applyNumberFormat="1" applyFill="1" applyBorder="1" applyAlignment="1">
      <alignment horizontal="right"/>
    </xf>
    <xf numFmtId="1" fontId="0" fillId="2" borderId="7" xfId="0" applyNumberFormat="1" applyFill="1" applyBorder="1" applyAlignment="1">
      <alignment horizontal="center"/>
    </xf>
    <xf numFmtId="1" fontId="0" fillId="2" borderId="7" xfId="0" applyNumberFormat="1" applyFill="1" applyBorder="1" applyAlignment="1">
      <alignment horizontal="left"/>
    </xf>
    <xf numFmtId="1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left"/>
    </xf>
    <xf numFmtId="0" fontId="0" fillId="2" borderId="26" xfId="0" applyFill="1" applyBorder="1" applyAlignment="1">
      <alignment horizontal="center"/>
    </xf>
    <xf numFmtId="1" fontId="0" fillId="2" borderId="13" xfId="0" applyNumberFormat="1" applyFill="1" applyBorder="1" applyAlignment="1">
      <alignment horizontal="right"/>
    </xf>
    <xf numFmtId="1" fontId="0" fillId="2" borderId="13" xfId="0" applyNumberFormat="1" applyFill="1" applyBorder="1" applyAlignment="1">
      <alignment horizontal="center"/>
    </xf>
    <xf numFmtId="1" fontId="0" fillId="2" borderId="13" xfId="0" applyNumberFormat="1" applyFill="1" applyBorder="1" applyAlignment="1">
      <alignment horizontal="left"/>
    </xf>
    <xf numFmtId="2" fontId="0" fillId="2" borderId="13" xfId="0" quotePrefix="1" applyNumberFormat="1" applyFill="1" applyBorder="1" applyAlignment="1">
      <alignment horizontal="center"/>
    </xf>
    <xf numFmtId="2" fontId="9" fillId="2" borderId="7" xfId="3" applyNumberFormat="1" applyFont="1" applyFill="1" applyBorder="1" applyAlignment="1">
      <alignment horizontal="center" vertical="center"/>
    </xf>
    <xf numFmtId="2" fontId="0" fillId="2" borderId="38" xfId="0" applyNumberFormat="1" applyFill="1" applyBorder="1" applyAlignment="1">
      <alignment horizontal="center"/>
    </xf>
    <xf numFmtId="2" fontId="0" fillId="2" borderId="38" xfId="0" quotePrefix="1" applyNumberFormat="1" applyFill="1" applyBorder="1" applyAlignment="1">
      <alignment horizontal="center"/>
    </xf>
    <xf numFmtId="0" fontId="0" fillId="2" borderId="38" xfId="0" applyFill="1" applyBorder="1"/>
    <xf numFmtId="0" fontId="11" fillId="2" borderId="26" xfId="3" applyFont="1" applyFill="1" applyBorder="1" applyAlignment="1">
      <alignment horizontal="center" vertical="center"/>
    </xf>
    <xf numFmtId="2" fontId="9" fillId="2" borderId="0" xfId="3" applyNumberFormat="1" applyFont="1" applyFill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52" xfId="0" applyFill="1" applyBorder="1"/>
    <xf numFmtId="0" fontId="0" fillId="2" borderId="30" xfId="0" applyFill="1" applyBorder="1" applyAlignment="1">
      <alignment horizontal="center"/>
    </xf>
    <xf numFmtId="0" fontId="0" fillId="2" borderId="69" xfId="0" applyFill="1" applyBorder="1"/>
    <xf numFmtId="0" fontId="11" fillId="2" borderId="30" xfId="3" applyFont="1" applyFill="1" applyBorder="1" applyAlignment="1">
      <alignment horizontal="center" vertical="center"/>
    </xf>
    <xf numFmtId="0" fontId="0" fillId="2" borderId="70" xfId="0" applyFill="1" applyBorder="1"/>
    <xf numFmtId="0" fontId="18" fillId="2" borderId="54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2" fontId="0" fillId="2" borderId="47" xfId="0" applyNumberFormat="1" applyFill="1" applyBorder="1"/>
    <xf numFmtId="0" fontId="18" fillId="2" borderId="53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center"/>
    </xf>
    <xf numFmtId="0" fontId="18" fillId="2" borderId="51" xfId="0" applyFont="1" applyFill="1" applyBorder="1" applyAlignment="1">
      <alignment horizontal="center"/>
    </xf>
    <xf numFmtId="0" fontId="18" fillId="2" borderId="0" xfId="0" applyFont="1" applyFill="1" applyAlignment="1">
      <alignment horizontal="center"/>
    </xf>
    <xf numFmtId="0" fontId="18" fillId="2" borderId="46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" fontId="0" fillId="2" borderId="5" xfId="0" applyNumberFormat="1" applyFill="1" applyBorder="1" applyAlignment="1">
      <alignment horizontal="right"/>
    </xf>
    <xf numFmtId="1" fontId="0" fillId="2" borderId="5" xfId="0" applyNumberFormat="1" applyFill="1" applyBorder="1" applyAlignment="1">
      <alignment horizontal="center"/>
    </xf>
    <xf numFmtId="1" fontId="0" fillId="2" borderId="5" xfId="0" applyNumberFormat="1" applyFill="1" applyBorder="1" applyAlignment="1">
      <alignment horizontal="left"/>
    </xf>
    <xf numFmtId="2" fontId="22" fillId="2" borderId="5" xfId="0" applyNumberFormat="1" applyFont="1" applyFill="1" applyBorder="1" applyAlignment="1">
      <alignment horizontal="center"/>
    </xf>
    <xf numFmtId="2" fontId="0" fillId="2" borderId="5" xfId="0" quotePrefix="1" applyNumberFormat="1" applyFill="1" applyBorder="1" applyAlignment="1">
      <alignment horizontal="center"/>
    </xf>
    <xf numFmtId="0" fontId="18" fillId="2" borderId="64" xfId="0" applyFont="1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0" fontId="36" fillId="2" borderId="46" xfId="0" applyFont="1" applyFill="1" applyBorder="1" applyAlignment="1">
      <alignment horizontal="center"/>
    </xf>
    <xf numFmtId="0" fontId="36" fillId="2" borderId="0" xfId="0" applyFont="1" applyFill="1" applyAlignment="1">
      <alignment horizontal="center"/>
    </xf>
    <xf numFmtId="0" fontId="37" fillId="2" borderId="0" xfId="0" applyFont="1" applyFill="1" applyAlignment="1">
      <alignment horizontal="center"/>
    </xf>
    <xf numFmtId="1" fontId="37" fillId="2" borderId="0" xfId="0" applyNumberFormat="1" applyFont="1" applyFill="1" applyAlignment="1">
      <alignment horizontal="right"/>
    </xf>
    <xf numFmtId="1" fontId="37" fillId="2" borderId="0" xfId="0" applyNumberFormat="1" applyFont="1" applyFill="1" applyAlignment="1">
      <alignment horizontal="center"/>
    </xf>
    <xf numFmtId="1" fontId="37" fillId="2" borderId="0" xfId="0" applyNumberFormat="1" applyFont="1" applyFill="1" applyAlignment="1">
      <alignment horizontal="left"/>
    </xf>
    <xf numFmtId="2" fontId="37" fillId="2" borderId="13" xfId="0" quotePrefix="1" applyNumberFormat="1" applyFont="1" applyFill="1" applyBorder="1" applyAlignment="1">
      <alignment horizontal="center"/>
    </xf>
    <xf numFmtId="2" fontId="37" fillId="2" borderId="0" xfId="0" applyNumberFormat="1" applyFont="1" applyFill="1" applyAlignment="1">
      <alignment horizontal="center"/>
    </xf>
    <xf numFmtId="0" fontId="37" fillId="2" borderId="0" xfId="0" applyFont="1" applyFill="1"/>
    <xf numFmtId="2" fontId="37" fillId="2" borderId="0" xfId="0" applyNumberFormat="1" applyFont="1" applyFill="1"/>
    <xf numFmtId="0" fontId="42" fillId="2" borderId="47" xfId="0" applyFont="1" applyFill="1" applyBorder="1"/>
    <xf numFmtId="164" fontId="0" fillId="2" borderId="7" xfId="0" applyNumberFormat="1" applyFill="1" applyBorder="1" applyAlignment="1">
      <alignment horizontal="center"/>
    </xf>
    <xf numFmtId="0" fontId="0" fillId="2" borderId="63" xfId="0" applyFill="1" applyBorder="1" applyAlignment="1">
      <alignment horizontal="center"/>
    </xf>
    <xf numFmtId="0" fontId="18" fillId="2" borderId="63" xfId="0" applyFont="1" applyFill="1" applyBorder="1" applyAlignment="1">
      <alignment horizontal="center"/>
    </xf>
    <xf numFmtId="2" fontId="22" fillId="2" borderId="7" xfId="0" applyNumberFormat="1" applyFont="1" applyFill="1" applyBorder="1" applyAlignment="1">
      <alignment horizontal="center"/>
    </xf>
    <xf numFmtId="2" fontId="8" fillId="13" borderId="0" xfId="0" applyNumberFormat="1" applyFont="1" applyFill="1"/>
    <xf numFmtId="2" fontId="0" fillId="0" borderId="46" xfId="0" applyNumberFormat="1" applyBorder="1"/>
    <xf numFmtId="2" fontId="0" fillId="0" borderId="51" xfId="0" applyNumberFormat="1" applyBorder="1"/>
    <xf numFmtId="2" fontId="0" fillId="0" borderId="55" xfId="0" applyNumberFormat="1" applyBorder="1"/>
    <xf numFmtId="0" fontId="0" fillId="0" borderId="0" xfId="0" applyAlignment="1">
      <alignment vertical="center" wrapText="1"/>
    </xf>
    <xf numFmtId="14" fontId="50" fillId="0" borderId="1" xfId="0" applyNumberFormat="1" applyFont="1" applyBorder="1" applyAlignment="1">
      <alignment horizontal="center"/>
    </xf>
    <xf numFmtId="2" fontId="27" fillId="0" borderId="0" xfId="0" applyNumberFormat="1" applyFont="1" applyAlignment="1">
      <alignment horizontal="center"/>
    </xf>
    <xf numFmtId="16" fontId="0" fillId="0" borderId="0" xfId="0" applyNumberFormat="1" applyAlignment="1">
      <alignment horizontal="center"/>
    </xf>
    <xf numFmtId="165" fontId="50" fillId="0" borderId="1" xfId="0" applyNumberFormat="1" applyFont="1" applyBorder="1" applyAlignment="1">
      <alignment horizontal="center" vertical="center"/>
    </xf>
    <xf numFmtId="165" fontId="50" fillId="0" borderId="1" xfId="0" applyNumberFormat="1" applyFont="1" applyBorder="1" applyAlignment="1">
      <alignment horizontal="center" vertical="center" wrapText="1"/>
    </xf>
    <xf numFmtId="164" fontId="50" fillId="0" borderId="1" xfId="0" applyNumberFormat="1" applyFont="1" applyBorder="1" applyAlignment="1">
      <alignment horizontal="center" vertical="center" wrapText="1"/>
    </xf>
    <xf numFmtId="2" fontId="50" fillId="0" borderId="1" xfId="0" applyNumberFormat="1" applyFont="1" applyBorder="1" applyAlignment="1">
      <alignment horizontal="center" vertical="center" wrapText="1"/>
    </xf>
    <xf numFmtId="2" fontId="51" fillId="0" borderId="0" xfId="0" applyNumberFormat="1" applyFont="1" applyAlignment="1">
      <alignment horizontal="center"/>
    </xf>
    <xf numFmtId="0" fontId="50" fillId="0" borderId="0" xfId="0" applyFont="1" applyAlignment="1">
      <alignment horizontal="center" vertical="center" wrapText="1"/>
    </xf>
    <xf numFmtId="165" fontId="50" fillId="0" borderId="0" xfId="0" applyNumberFormat="1" applyFont="1" applyAlignment="1">
      <alignment horizontal="center" vertical="center" wrapText="1"/>
    </xf>
    <xf numFmtId="10" fontId="50" fillId="0" borderId="0" xfId="0" applyNumberFormat="1" applyFont="1" applyAlignment="1">
      <alignment horizontal="center" vertical="center" wrapText="1"/>
    </xf>
    <xf numFmtId="164" fontId="50" fillId="0" borderId="0" xfId="0" applyNumberFormat="1" applyFont="1" applyAlignment="1">
      <alignment horizontal="center" vertical="center" wrapText="1"/>
    </xf>
    <xf numFmtId="2" fontId="50" fillId="0" borderId="0" xfId="0" applyNumberFormat="1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9" fontId="0" fillId="0" borderId="0" xfId="0" applyNumberFormat="1"/>
    <xf numFmtId="165" fontId="50" fillId="0" borderId="0" xfId="0" applyNumberFormat="1" applyFont="1" applyAlignment="1">
      <alignment horizontal="center" vertical="center"/>
    </xf>
    <xf numFmtId="164" fontId="50" fillId="0" borderId="0" xfId="0" applyNumberFormat="1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167" fontId="8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167" fontId="8" fillId="0" borderId="0" xfId="1" applyNumberFormat="1" applyFont="1" applyBorder="1" applyAlignment="1">
      <alignment horizontal="center" vertical="center" wrapText="1"/>
    </xf>
    <xf numFmtId="167" fontId="9" fillId="0" borderId="0" xfId="1" applyNumberFormat="1" applyFont="1" applyBorder="1" applyAlignment="1">
      <alignment horizontal="center"/>
    </xf>
    <xf numFmtId="167" fontId="0" fillId="0" borderId="0" xfId="1" applyNumberFormat="1" applyFont="1" applyBorder="1" applyAlignment="1">
      <alignment horizontal="center"/>
    </xf>
    <xf numFmtId="0" fontId="23" fillId="0" borderId="1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0" fillId="17" borderId="0" xfId="0" applyFill="1"/>
    <xf numFmtId="0" fontId="8" fillId="0" borderId="38" xfId="0" applyFont="1" applyBorder="1" applyAlignment="1">
      <alignment horizontal="center" vertical="center" wrapText="1"/>
    </xf>
    <xf numFmtId="2" fontId="8" fillId="0" borderId="38" xfId="0" applyNumberFormat="1" applyFont="1" applyBorder="1" applyAlignment="1">
      <alignment horizontal="center" vertical="center" wrapText="1"/>
    </xf>
    <xf numFmtId="167" fontId="8" fillId="0" borderId="38" xfId="1" applyNumberFormat="1" applyFont="1" applyBorder="1" applyAlignment="1">
      <alignment horizontal="center" vertical="center" wrapText="1"/>
    </xf>
    <xf numFmtId="0" fontId="0" fillId="0" borderId="38" xfId="0" applyBorder="1" applyAlignment="1">
      <alignment vertical="center" wrapText="1"/>
    </xf>
    <xf numFmtId="0" fontId="23" fillId="0" borderId="38" xfId="0" applyFont="1" applyBorder="1" applyAlignment="1">
      <alignment vertical="center"/>
    </xf>
    <xf numFmtId="0" fontId="0" fillId="0" borderId="1" xfId="0" applyBorder="1"/>
    <xf numFmtId="0" fontId="34" fillId="0" borderId="32" xfId="0" applyFont="1" applyBorder="1"/>
    <xf numFmtId="0" fontId="34" fillId="0" borderId="32" xfId="0" applyFont="1" applyBorder="1" applyAlignment="1">
      <alignment horizontal="right"/>
    </xf>
    <xf numFmtId="0" fontId="43" fillId="0" borderId="32" xfId="0" applyFont="1" applyBorder="1"/>
    <xf numFmtId="0" fontId="0" fillId="0" borderId="19" xfId="0" applyBorder="1" applyAlignment="1">
      <alignment horizontal="left"/>
    </xf>
    <xf numFmtId="0" fontId="0" fillId="0" borderId="32" xfId="0" applyBorder="1"/>
    <xf numFmtId="0" fontId="0" fillId="0" borderId="32" xfId="0" applyBorder="1" applyAlignment="1">
      <alignment horizontal="center"/>
    </xf>
    <xf numFmtId="0" fontId="0" fillId="0" borderId="32" xfId="0" applyBorder="1" applyAlignment="1">
      <alignment horizontal="right"/>
    </xf>
    <xf numFmtId="14" fontId="0" fillId="0" borderId="32" xfId="0" applyNumberFormat="1" applyBorder="1" applyAlignment="1">
      <alignment horizontal="right"/>
    </xf>
    <xf numFmtId="2" fontId="0" fillId="0" borderId="32" xfId="0" applyNumberFormat="1" applyBorder="1" applyAlignment="1">
      <alignment horizontal="left"/>
    </xf>
    <xf numFmtId="2" fontId="0" fillId="0" borderId="32" xfId="0" applyNumberFormat="1" applyBorder="1"/>
    <xf numFmtId="0" fontId="0" fillId="0" borderId="72" xfId="0" applyBorder="1" applyAlignment="1">
      <alignment horizontal="left"/>
    </xf>
    <xf numFmtId="0" fontId="0" fillId="0" borderId="39" xfId="0" applyBorder="1"/>
    <xf numFmtId="0" fontId="0" fillId="0" borderId="39" xfId="0" applyBorder="1" applyAlignment="1">
      <alignment horizontal="center"/>
    </xf>
    <xf numFmtId="0" fontId="0" fillId="0" borderId="39" xfId="0" applyBorder="1" applyAlignment="1">
      <alignment horizontal="right"/>
    </xf>
    <xf numFmtId="14" fontId="0" fillId="0" borderId="39" xfId="0" applyNumberFormat="1" applyBorder="1" applyAlignment="1">
      <alignment horizontal="right"/>
    </xf>
    <xf numFmtId="2" fontId="0" fillId="0" borderId="39" xfId="0" applyNumberFormat="1" applyBorder="1" applyAlignment="1">
      <alignment horizontal="left"/>
    </xf>
    <xf numFmtId="0" fontId="34" fillId="0" borderId="39" xfId="0" applyFont="1" applyBorder="1"/>
    <xf numFmtId="0" fontId="34" fillId="0" borderId="39" xfId="0" applyFont="1" applyBorder="1" applyAlignment="1">
      <alignment horizontal="right"/>
    </xf>
    <xf numFmtId="0" fontId="43" fillId="0" borderId="39" xfId="0" applyFont="1" applyBorder="1"/>
    <xf numFmtId="0" fontId="0" fillId="0" borderId="68" xfId="0" applyBorder="1"/>
    <xf numFmtId="0" fontId="0" fillId="0" borderId="81" xfId="0" applyBorder="1"/>
    <xf numFmtId="0" fontId="0" fillId="0" borderId="81" xfId="0" applyBorder="1" applyAlignment="1">
      <alignment horizontal="center"/>
    </xf>
    <xf numFmtId="0" fontId="0" fillId="0" borderId="81" xfId="0" applyBorder="1" applyAlignment="1">
      <alignment horizontal="right"/>
    </xf>
    <xf numFmtId="14" fontId="0" fillId="0" borderId="81" xfId="0" applyNumberFormat="1" applyBorder="1" applyAlignment="1">
      <alignment horizontal="right"/>
    </xf>
    <xf numFmtId="2" fontId="0" fillId="0" borderId="81" xfId="0" applyNumberFormat="1" applyBorder="1" applyAlignment="1">
      <alignment horizontal="left"/>
    </xf>
    <xf numFmtId="0" fontId="0" fillId="0" borderId="82" xfId="0" applyBorder="1"/>
    <xf numFmtId="0" fontId="34" fillId="0" borderId="81" xfId="0" applyFont="1" applyBorder="1"/>
    <xf numFmtId="0" fontId="34" fillId="0" borderId="81" xfId="0" applyFont="1" applyBorder="1" applyAlignment="1">
      <alignment horizontal="right"/>
    </xf>
    <xf numFmtId="0" fontId="43" fillId="0" borderId="81" xfId="0" applyFont="1" applyBorder="1"/>
    <xf numFmtId="0" fontId="0" fillId="20" borderId="0" xfId="0" applyFill="1"/>
    <xf numFmtId="0" fontId="0" fillId="0" borderId="39" xfId="0" applyBorder="1" applyAlignment="1">
      <alignment horizontal="left"/>
    </xf>
    <xf numFmtId="0" fontId="34" fillId="0" borderId="0" xfId="0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9" fontId="34" fillId="0" borderId="0" xfId="0" applyNumberFormat="1" applyFont="1" applyAlignment="1">
      <alignment horizontal="center" vertical="center"/>
    </xf>
    <xf numFmtId="2" fontId="34" fillId="18" borderId="0" xfId="0" applyNumberFormat="1" applyFont="1" applyFill="1" applyAlignment="1">
      <alignment horizontal="center" vertical="center"/>
    </xf>
    <xf numFmtId="2" fontId="0" fillId="18" borderId="0" xfId="0" applyNumberFormat="1" applyFill="1" applyAlignment="1">
      <alignment horizontal="center"/>
    </xf>
    <xf numFmtId="167" fontId="34" fillId="0" borderId="0" xfId="1" applyNumberFormat="1" applyFont="1" applyBorder="1" applyAlignment="1">
      <alignment horizontal="center"/>
    </xf>
    <xf numFmtId="168" fontId="34" fillId="0" borderId="0" xfId="1" applyNumberFormat="1" applyFont="1" applyBorder="1" applyAlignment="1">
      <alignment horizontal="center"/>
    </xf>
    <xf numFmtId="0" fontId="0" fillId="19" borderId="0" xfId="0" applyFill="1" applyAlignment="1">
      <alignment horizontal="center" vertical="center"/>
    </xf>
    <xf numFmtId="0" fontId="0" fillId="19" borderId="0" xfId="0" applyFill="1" applyAlignment="1">
      <alignment horizontal="center"/>
    </xf>
    <xf numFmtId="164" fontId="0" fillId="19" borderId="0" xfId="0" applyNumberFormat="1" applyFill="1" applyAlignment="1">
      <alignment horizontal="center"/>
    </xf>
    <xf numFmtId="2" fontId="0" fillId="19" borderId="0" xfId="0" applyNumberFormat="1" applyFill="1" applyAlignment="1">
      <alignment horizontal="center"/>
    </xf>
    <xf numFmtId="2" fontId="34" fillId="0" borderId="0" xfId="0" applyNumberFormat="1" applyFont="1" applyAlignment="1">
      <alignment horizontal="center" vertical="center"/>
    </xf>
    <xf numFmtId="2" fontId="34" fillId="19" borderId="0" xfId="0" applyNumberFormat="1" applyFont="1" applyFill="1" applyAlignment="1">
      <alignment horizontal="center" vertical="center"/>
    </xf>
    <xf numFmtId="0" fontId="34" fillId="19" borderId="0" xfId="0" applyFont="1" applyFill="1" applyAlignment="1">
      <alignment horizontal="center"/>
    </xf>
    <xf numFmtId="164" fontId="34" fillId="19" borderId="0" xfId="0" applyNumberFormat="1" applyFont="1" applyFill="1" applyAlignment="1">
      <alignment horizont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34" fillId="0" borderId="0" xfId="0" applyFont="1" applyAlignment="1">
      <alignment horizontal="right"/>
    </xf>
    <xf numFmtId="0" fontId="27" fillId="0" borderId="0" xfId="0" applyFont="1" applyAlignment="1" applyProtection="1">
      <alignment horizontal="center"/>
      <protection locked="0"/>
    </xf>
    <xf numFmtId="169" fontId="0" fillId="0" borderId="0" xfId="0" applyNumberFormat="1" applyAlignment="1">
      <alignment horizontal="center" vertical="center"/>
    </xf>
    <xf numFmtId="0" fontId="0" fillId="0" borderId="38" xfId="0" applyBorder="1" applyAlignment="1">
      <alignment vertical="center"/>
    </xf>
    <xf numFmtId="164" fontId="0" fillId="19" borderId="0" xfId="0" applyNumberFormat="1" applyFill="1" applyAlignment="1">
      <alignment horizontal="center" vertical="center"/>
    </xf>
    <xf numFmtId="9" fontId="27" fillId="0" borderId="0" xfId="0" applyNumberFormat="1" applyFont="1" applyAlignment="1">
      <alignment horizontal="center"/>
    </xf>
    <xf numFmtId="0" fontId="56" fillId="0" borderId="0" xfId="0" applyFont="1" applyAlignment="1" applyProtection="1">
      <alignment horizontal="center"/>
      <protection locked="0"/>
    </xf>
    <xf numFmtId="0" fontId="55" fillId="13" borderId="19" xfId="0" applyFont="1" applyFill="1" applyBorder="1" applyAlignment="1">
      <alignment horizontal="left"/>
    </xf>
    <xf numFmtId="0" fontId="55" fillId="13" borderId="32" xfId="0" applyFont="1" applyFill="1" applyBorder="1"/>
    <xf numFmtId="0" fontId="55" fillId="13" borderId="32" xfId="0" applyFont="1" applyFill="1" applyBorder="1" applyAlignment="1">
      <alignment horizontal="right"/>
    </xf>
    <xf numFmtId="0" fontId="34" fillId="13" borderId="32" xfId="0" applyFont="1" applyFill="1" applyBorder="1"/>
    <xf numFmtId="0" fontId="55" fillId="14" borderId="0" xfId="0" applyFont="1" applyFill="1"/>
    <xf numFmtId="0" fontId="55" fillId="13" borderId="33" xfId="0" applyFont="1" applyFill="1" applyBorder="1"/>
    <xf numFmtId="0" fontId="55" fillId="0" borderId="0" xfId="0" applyFont="1" applyAlignment="1">
      <alignment horizontal="left"/>
    </xf>
    <xf numFmtId="0" fontId="55" fillId="0" borderId="0" xfId="0" applyFont="1"/>
    <xf numFmtId="0" fontId="55" fillId="13" borderId="72" xfId="0" applyFont="1" applyFill="1" applyBorder="1" applyAlignment="1">
      <alignment horizontal="left"/>
    </xf>
    <xf numFmtId="0" fontId="55" fillId="13" borderId="39" xfId="0" applyFont="1" applyFill="1" applyBorder="1"/>
    <xf numFmtId="0" fontId="55" fillId="13" borderId="68" xfId="0" applyFont="1" applyFill="1" applyBorder="1"/>
    <xf numFmtId="0" fontId="34" fillId="0" borderId="38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vertical="center"/>
    </xf>
    <xf numFmtId="165" fontId="34" fillId="0" borderId="38" xfId="0" applyNumberFormat="1" applyFont="1" applyBorder="1" applyAlignment="1">
      <alignment horizontal="center" vertical="center" wrapText="1"/>
    </xf>
    <xf numFmtId="1" fontId="34" fillId="0" borderId="38" xfId="0" applyNumberFormat="1" applyFont="1" applyBorder="1" applyAlignment="1">
      <alignment horizontal="center" vertical="center" wrapText="1"/>
    </xf>
    <xf numFmtId="10" fontId="34" fillId="0" borderId="38" xfId="0" applyNumberFormat="1" applyFont="1" applyBorder="1" applyAlignment="1">
      <alignment horizontal="center" vertical="center" wrapText="1"/>
    </xf>
    <xf numFmtId="164" fontId="34" fillId="0" borderId="38" xfId="0" applyNumberFormat="1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2" fontId="34" fillId="0" borderId="38" xfId="0" applyNumberFormat="1" applyFont="1" applyBorder="1" applyAlignment="1">
      <alignment horizontal="center" vertical="center" wrapText="1"/>
    </xf>
    <xf numFmtId="167" fontId="34" fillId="0" borderId="38" xfId="1" applyNumberFormat="1" applyFont="1" applyBorder="1" applyAlignment="1">
      <alignment horizontal="center" vertical="center" wrapText="1"/>
    </xf>
    <xf numFmtId="168" fontId="34" fillId="0" borderId="38" xfId="1" applyNumberFormat="1" applyFont="1" applyBorder="1" applyAlignment="1">
      <alignment horizontal="center" vertical="center" wrapText="1"/>
    </xf>
    <xf numFmtId="167" fontId="2" fillId="0" borderId="0" xfId="1" applyNumberFormat="1" applyFont="1" applyBorder="1" applyAlignment="1">
      <alignment horizontal="center"/>
    </xf>
    <xf numFmtId="168" fontId="2" fillId="0" borderId="0" xfId="1" applyNumberFormat="1" applyFont="1" applyBorder="1" applyAlignment="1">
      <alignment horizontal="center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165" fontId="34" fillId="0" borderId="1" xfId="0" applyNumberFormat="1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10" fontId="34" fillId="0" borderId="1" xfId="0" applyNumberFormat="1" applyFont="1" applyBorder="1" applyAlignment="1">
      <alignment horizontal="center" vertical="center" wrapText="1"/>
    </xf>
    <xf numFmtId="164" fontId="3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2" fontId="34" fillId="0" borderId="1" xfId="0" applyNumberFormat="1" applyFont="1" applyBorder="1" applyAlignment="1">
      <alignment horizontal="center" vertical="center" wrapText="1"/>
    </xf>
    <xf numFmtId="167" fontId="34" fillId="0" borderId="1" xfId="1" applyNumberFormat="1" applyFont="1" applyBorder="1" applyAlignment="1">
      <alignment horizontal="center" vertical="center" wrapText="1"/>
    </xf>
    <xf numFmtId="168" fontId="34" fillId="0" borderId="1" xfId="1" applyNumberFormat="1" applyFont="1" applyBorder="1" applyAlignment="1">
      <alignment horizontal="center" vertical="center" wrapText="1"/>
    </xf>
    <xf numFmtId="165" fontId="34" fillId="0" borderId="0" xfId="0" applyNumberFormat="1" applyFont="1" applyAlignment="1">
      <alignment horizontal="center" vertical="center" wrapText="1"/>
    </xf>
    <xf numFmtId="1" fontId="34" fillId="0" borderId="0" xfId="0" applyNumberFormat="1" applyFont="1" applyAlignment="1">
      <alignment horizontal="center" vertical="center" wrapText="1"/>
    </xf>
    <xf numFmtId="10" fontId="34" fillId="0" borderId="0" xfId="0" applyNumberFormat="1" applyFont="1" applyAlignment="1">
      <alignment horizontal="center" vertical="center" wrapText="1"/>
    </xf>
    <xf numFmtId="164" fontId="34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" fontId="34" fillId="0" borderId="0" xfId="0" applyNumberFormat="1" applyFont="1" applyAlignment="1">
      <alignment horizontal="center" vertical="center" wrapText="1"/>
    </xf>
    <xf numFmtId="167" fontId="34" fillId="0" borderId="0" xfId="1" applyNumberFormat="1" applyFont="1" applyBorder="1" applyAlignment="1">
      <alignment horizontal="center" vertical="center" wrapText="1"/>
    </xf>
    <xf numFmtId="168" fontId="34" fillId="0" borderId="0" xfId="1" applyNumberFormat="1" applyFont="1" applyBorder="1" applyAlignment="1">
      <alignment horizontal="center" vertical="center" wrapText="1"/>
    </xf>
    <xf numFmtId="2" fontId="0" fillId="0" borderId="0" xfId="0" applyNumberFormat="1" applyAlignment="1">
      <alignment horizontal="left"/>
    </xf>
    <xf numFmtId="2" fontId="34" fillId="0" borderId="32" xfId="0" applyNumberFormat="1" applyFont="1" applyBorder="1"/>
    <xf numFmtId="0" fontId="0" fillId="0" borderId="32" xfId="0" applyBorder="1" applyAlignment="1">
      <alignment horizontal="left"/>
    </xf>
    <xf numFmtId="0" fontId="0" fillId="0" borderId="78" xfId="0" applyBorder="1" applyAlignment="1">
      <alignment horizontal="left"/>
    </xf>
    <xf numFmtId="2" fontId="0" fillId="0" borderId="32" xfId="0" quotePrefix="1" applyNumberFormat="1" applyBorder="1" applyAlignment="1">
      <alignment horizontal="left"/>
    </xf>
    <xf numFmtId="14" fontId="0" fillId="0" borderId="32" xfId="0" applyNumberFormat="1" applyBorder="1" applyAlignment="1">
      <alignment horizontal="center"/>
    </xf>
    <xf numFmtId="14" fontId="0" fillId="0" borderId="39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0" fontId="0" fillId="0" borderId="36" xfId="0" applyBorder="1"/>
    <xf numFmtId="0" fontId="0" fillId="0" borderId="36" xfId="0" applyBorder="1" applyAlignment="1">
      <alignment horizontal="center"/>
    </xf>
    <xf numFmtId="14" fontId="0" fillId="0" borderId="36" xfId="0" applyNumberFormat="1" applyBorder="1" applyAlignment="1">
      <alignment horizontal="center"/>
    </xf>
    <xf numFmtId="0" fontId="34" fillId="0" borderId="36" xfId="0" applyFont="1" applyBorder="1"/>
    <xf numFmtId="0" fontId="34" fillId="0" borderId="36" xfId="0" applyFont="1" applyBorder="1" applyAlignment="1">
      <alignment horizontal="right"/>
    </xf>
    <xf numFmtId="0" fontId="0" fillId="0" borderId="37" xfId="0" applyBorder="1"/>
    <xf numFmtId="0" fontId="0" fillId="0" borderId="35" xfId="0" applyBorder="1" applyAlignment="1">
      <alignment horizontal="left"/>
    </xf>
    <xf numFmtId="0" fontId="0" fillId="0" borderId="36" xfId="0" applyBorder="1" applyAlignment="1">
      <alignment horizontal="right"/>
    </xf>
    <xf numFmtId="14" fontId="0" fillId="0" borderId="36" xfId="0" applyNumberFormat="1" applyBorder="1" applyAlignment="1">
      <alignment horizontal="right"/>
    </xf>
    <xf numFmtId="0" fontId="0" fillId="0" borderId="36" xfId="0" applyBorder="1" applyAlignment="1">
      <alignment horizontal="left"/>
    </xf>
    <xf numFmtId="2" fontId="0" fillId="0" borderId="32" xfId="0" applyNumberFormat="1" applyBorder="1" applyAlignment="1">
      <alignment horizontal="right"/>
    </xf>
    <xf numFmtId="2" fontId="0" fillId="0" borderId="36" xfId="0" applyNumberFormat="1" applyBorder="1"/>
    <xf numFmtId="2" fontId="0" fillId="0" borderId="36" xfId="0" quotePrefix="1" applyNumberFormat="1" applyBorder="1" applyAlignment="1">
      <alignment horizontal="left"/>
    </xf>
    <xf numFmtId="2" fontId="34" fillId="0" borderId="36" xfId="0" applyNumberFormat="1" applyFont="1" applyBorder="1"/>
    <xf numFmtId="0" fontId="0" fillId="0" borderId="76" xfId="0" applyBorder="1"/>
    <xf numFmtId="0" fontId="0" fillId="0" borderId="75" xfId="0" applyBorder="1"/>
    <xf numFmtId="0" fontId="0" fillId="0" borderId="79" xfId="0" applyBorder="1"/>
    <xf numFmtId="0" fontId="34" fillId="0" borderId="40" xfId="0" applyFont="1" applyBorder="1"/>
    <xf numFmtId="0" fontId="34" fillId="0" borderId="40" xfId="0" applyFont="1" applyBorder="1" applyAlignment="1">
      <alignment horizontal="right"/>
    </xf>
    <xf numFmtId="0" fontId="43" fillId="0" borderId="40" xfId="0" applyFont="1" applyBorder="1"/>
    <xf numFmtId="2" fontId="0" fillId="0" borderId="39" xfId="0" applyNumberFormat="1" applyBorder="1"/>
    <xf numFmtId="2" fontId="0" fillId="0" borderId="39" xfId="0" applyNumberFormat="1" applyBorder="1" applyAlignment="1">
      <alignment horizontal="center"/>
    </xf>
    <xf numFmtId="0" fontId="0" fillId="0" borderId="40" xfId="0" applyBorder="1"/>
    <xf numFmtId="0" fontId="0" fillId="0" borderId="40" xfId="0" applyBorder="1" applyAlignment="1">
      <alignment horizontal="center"/>
    </xf>
    <xf numFmtId="14" fontId="0" fillId="0" borderId="40" xfId="0" applyNumberFormat="1" applyBorder="1" applyAlignment="1">
      <alignment horizontal="center"/>
    </xf>
    <xf numFmtId="0" fontId="0" fillId="0" borderId="40" xfId="0" applyBorder="1" applyAlignment="1">
      <alignment horizontal="right"/>
    </xf>
    <xf numFmtId="0" fontId="0" fillId="0" borderId="84" xfId="0" applyBorder="1"/>
    <xf numFmtId="165" fontId="0" fillId="5" borderId="0" xfId="0" applyNumberForma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4" fillId="0" borderId="20" xfId="0" applyFont="1" applyBorder="1" applyAlignment="1">
      <alignment horizontal="right" vertical="center"/>
    </xf>
    <xf numFmtId="0" fontId="4" fillId="0" borderId="24" xfId="0" applyFont="1" applyBorder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7" fillId="0" borderId="1" xfId="3" applyFont="1" applyBorder="1" applyAlignment="1">
      <alignment horizontal="right" vertical="center"/>
    </xf>
    <xf numFmtId="0" fontId="7" fillId="0" borderId="21" xfId="3" applyFont="1" applyBorder="1" applyAlignment="1">
      <alignment horizontal="right" vertical="center"/>
    </xf>
    <xf numFmtId="0" fontId="7" fillId="0" borderId="26" xfId="3" applyFont="1" applyBorder="1" applyAlignment="1">
      <alignment horizontal="right" vertical="center"/>
    </xf>
    <xf numFmtId="2" fontId="4" fillId="0" borderId="1" xfId="3" applyNumberFormat="1" applyFont="1" applyBorder="1" applyAlignment="1">
      <alignment horizontal="right" vertical="center"/>
    </xf>
    <xf numFmtId="2" fontId="0" fillId="0" borderId="0" xfId="0" applyNumberFormat="1" applyAlignment="1">
      <alignment horizontal="right"/>
    </xf>
    <xf numFmtId="2" fontId="22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2" fontId="34" fillId="0" borderId="32" xfId="0" applyNumberFormat="1" applyFont="1" applyBorder="1" applyAlignment="1">
      <alignment horizontal="center"/>
    </xf>
    <xf numFmtId="2" fontId="34" fillId="0" borderId="39" xfId="0" applyNumberFormat="1" applyFont="1" applyBorder="1"/>
    <xf numFmtId="2" fontId="34" fillId="0" borderId="39" xfId="0" applyNumberFormat="1" applyFont="1" applyBorder="1" applyAlignment="1">
      <alignment horizontal="center"/>
    </xf>
    <xf numFmtId="2" fontId="34" fillId="0" borderId="0" xfId="0" applyNumberFormat="1" applyFont="1"/>
    <xf numFmtId="0" fontId="34" fillId="0" borderId="38" xfId="0" applyFont="1" applyBorder="1" applyAlignment="1">
      <alignment horizontal="center"/>
    </xf>
    <xf numFmtId="0" fontId="34" fillId="0" borderId="38" xfId="0" applyFont="1" applyBorder="1" applyAlignment="1">
      <alignment horizontal="center" wrapText="1"/>
    </xf>
    <xf numFmtId="14" fontId="34" fillId="0" borderId="38" xfId="0" applyNumberFormat="1" applyFont="1" applyBorder="1" applyAlignment="1">
      <alignment horizontal="center"/>
    </xf>
    <xf numFmtId="10" fontId="34" fillId="0" borderId="38" xfId="0" applyNumberFormat="1" applyFont="1" applyBorder="1" applyAlignment="1">
      <alignment horizontal="center" wrapText="1"/>
    </xf>
    <xf numFmtId="164" fontId="34" fillId="0" borderId="38" xfId="0" applyNumberFormat="1" applyFont="1" applyBorder="1" applyAlignment="1">
      <alignment horizontal="center"/>
    </xf>
    <xf numFmtId="2" fontId="34" fillId="0" borderId="38" xfId="0" applyNumberFormat="1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wrapText="1"/>
    </xf>
    <xf numFmtId="14" fontId="34" fillId="0" borderId="1" xfId="0" applyNumberFormat="1" applyFont="1" applyBorder="1" applyAlignment="1">
      <alignment horizontal="center"/>
    </xf>
    <xf numFmtId="10" fontId="34" fillId="0" borderId="1" xfId="0" applyNumberFormat="1" applyFont="1" applyBorder="1" applyAlignment="1">
      <alignment horizontal="center" wrapText="1"/>
    </xf>
    <xf numFmtId="164" fontId="34" fillId="0" borderId="1" xfId="0" applyNumberFormat="1" applyFont="1" applyBorder="1" applyAlignment="1">
      <alignment horizontal="center"/>
    </xf>
    <xf numFmtId="2" fontId="34" fillId="0" borderId="1" xfId="0" applyNumberFormat="1" applyFont="1" applyBorder="1" applyAlignment="1">
      <alignment horizontal="center"/>
    </xf>
    <xf numFmtId="0" fontId="34" fillId="0" borderId="0" xfId="0" applyFont="1" applyAlignment="1">
      <alignment horizontal="center" wrapText="1"/>
    </xf>
    <xf numFmtId="14" fontId="34" fillId="0" borderId="0" xfId="0" applyNumberFormat="1" applyFont="1" applyAlignment="1">
      <alignment horizontal="center"/>
    </xf>
    <xf numFmtId="10" fontId="34" fillId="0" borderId="0" xfId="0" applyNumberFormat="1" applyFont="1" applyAlignment="1">
      <alignment horizontal="center" wrapText="1"/>
    </xf>
    <xf numFmtId="2" fontId="34" fillId="0" borderId="81" xfId="0" applyNumberFormat="1" applyFont="1" applyBorder="1"/>
    <xf numFmtId="2" fontId="34" fillId="0" borderId="81" xfId="0" applyNumberFormat="1" applyFont="1" applyBorder="1" applyAlignment="1">
      <alignment horizontal="center"/>
    </xf>
    <xf numFmtId="164" fontId="34" fillId="0" borderId="32" xfId="0" applyNumberFormat="1" applyFont="1" applyBorder="1" applyAlignment="1">
      <alignment horizontal="center"/>
    </xf>
    <xf numFmtId="164" fontId="34" fillId="0" borderId="39" xfId="0" applyNumberFormat="1" applyFont="1" applyBorder="1" applyAlignment="1">
      <alignment horizontal="center"/>
    </xf>
    <xf numFmtId="9" fontId="0" fillId="0" borderId="0" xfId="2" applyFont="1" applyFill="1" applyAlignment="1">
      <alignment horizontal="center" vertical="center"/>
    </xf>
    <xf numFmtId="49" fontId="34" fillId="0" borderId="0" xfId="0" applyNumberFormat="1" applyFont="1" applyAlignment="1" applyProtection="1">
      <alignment horizontal="center"/>
      <protection locked="0"/>
    </xf>
    <xf numFmtId="9" fontId="34" fillId="0" borderId="0" xfId="2" applyFont="1"/>
    <xf numFmtId="165" fontId="34" fillId="0" borderId="1" xfId="0" applyNumberFormat="1" applyFont="1" applyBorder="1" applyAlignment="1">
      <alignment horizontal="center" vertical="center"/>
    </xf>
    <xf numFmtId="164" fontId="34" fillId="0" borderId="1" xfId="0" applyNumberFormat="1" applyFont="1" applyBorder="1" applyAlignment="1">
      <alignment horizontal="center" vertical="center"/>
    </xf>
    <xf numFmtId="2" fontId="34" fillId="0" borderId="1" xfId="0" applyNumberFormat="1" applyFont="1" applyBorder="1" applyAlignment="1">
      <alignment horizontal="center" vertical="center"/>
    </xf>
    <xf numFmtId="165" fontId="34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0" fontId="34" fillId="0" borderId="0" xfId="0" applyFont="1" applyAlignment="1" applyProtection="1">
      <alignment horizontal="center"/>
      <protection locked="0"/>
    </xf>
    <xf numFmtId="165" fontId="0" fillId="0" borderId="0" xfId="1" applyNumberFormat="1" applyFont="1"/>
    <xf numFmtId="1" fontId="0" fillId="0" borderId="0" xfId="1" applyNumberFormat="1" applyFont="1" applyAlignment="1">
      <alignment horizontal="center" vertical="center"/>
    </xf>
    <xf numFmtId="169" fontId="0" fillId="0" borderId="0" xfId="1" applyNumberFormat="1" applyFont="1" applyAlignment="1">
      <alignment horizontal="center" vertical="center"/>
    </xf>
    <xf numFmtId="165" fontId="34" fillId="0" borderId="38" xfId="0" applyNumberFormat="1" applyFont="1" applyBorder="1" applyAlignment="1">
      <alignment horizontal="center" vertical="center"/>
    </xf>
    <xf numFmtId="164" fontId="34" fillId="0" borderId="38" xfId="0" applyNumberFormat="1" applyFont="1" applyBorder="1" applyAlignment="1">
      <alignment horizontal="center" vertical="center"/>
    </xf>
    <xf numFmtId="2" fontId="34" fillId="0" borderId="38" xfId="0" applyNumberFormat="1" applyFont="1" applyBorder="1" applyAlignment="1">
      <alignment horizontal="center" vertical="center"/>
    </xf>
    <xf numFmtId="164" fontId="34" fillId="0" borderId="36" xfId="0" applyNumberFormat="1" applyFont="1" applyBorder="1" applyAlignment="1">
      <alignment horizontal="center"/>
    </xf>
    <xf numFmtId="164" fontId="34" fillId="0" borderId="40" xfId="0" applyNumberFormat="1" applyFont="1" applyBorder="1" applyAlignment="1">
      <alignment horizontal="center"/>
    </xf>
    <xf numFmtId="0" fontId="3" fillId="0" borderId="80" xfId="0" applyFont="1" applyBorder="1" applyAlignment="1">
      <alignment horizontal="left"/>
    </xf>
    <xf numFmtId="0" fontId="3" fillId="0" borderId="72" xfId="0" applyFont="1" applyBorder="1" applyAlignment="1">
      <alignment horizontal="left"/>
    </xf>
    <xf numFmtId="0" fontId="47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4" fillId="0" borderId="38" xfId="0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4" fillId="0" borderId="1" xfId="0" applyFont="1" applyBorder="1" applyAlignment="1">
      <alignment horizontal="left" vertical="center" wrapText="1"/>
    </xf>
    <xf numFmtId="0" fontId="34" fillId="0" borderId="38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4" fillId="0" borderId="38" xfId="0" applyFont="1" applyBorder="1" applyAlignment="1">
      <alignment horizontal="left" vertical="center"/>
    </xf>
    <xf numFmtId="0" fontId="34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0" fillId="0" borderId="83" xfId="0" applyBorder="1" applyAlignment="1">
      <alignment horizontal="left"/>
    </xf>
    <xf numFmtId="0" fontId="57" fillId="0" borderId="0" xfId="0" applyFont="1" applyAlignment="1">
      <alignment horizontal="left"/>
    </xf>
    <xf numFmtId="14" fontId="44" fillId="0" borderId="0" xfId="0" applyNumberFormat="1" applyFont="1"/>
    <xf numFmtId="9" fontId="0" fillId="0" borderId="0" xfId="2" applyFont="1" applyAlignment="1">
      <alignment horizontal="center"/>
    </xf>
    <xf numFmtId="9" fontId="9" fillId="0" borderId="0" xfId="0" applyNumberFormat="1" applyFont="1" applyAlignment="1">
      <alignment horizontal="center"/>
    </xf>
    <xf numFmtId="1" fontId="44" fillId="0" borderId="0" xfId="0" applyNumberFormat="1" applyFont="1"/>
    <xf numFmtId="9" fontId="5" fillId="0" borderId="0" xfId="0" applyNumberFormat="1" applyFont="1" applyAlignment="1">
      <alignment horizontal="center"/>
    </xf>
    <xf numFmtId="20" fontId="0" fillId="0" borderId="0" xfId="0" applyNumberFormat="1"/>
    <xf numFmtId="0" fontId="0" fillId="0" borderId="0" xfId="0" applyAlignment="1" applyProtection="1">
      <alignment horizontal="left"/>
      <protection locked="0"/>
    </xf>
    <xf numFmtId="0" fontId="10" fillId="0" borderId="0" xfId="3" applyFont="1" applyAlignment="1">
      <alignment horizontal="center" vertical="center"/>
    </xf>
    <xf numFmtId="1" fontId="10" fillId="0" borderId="0" xfId="3" applyNumberFormat="1" applyFont="1" applyAlignment="1">
      <alignment horizontal="center" vertical="center"/>
    </xf>
    <xf numFmtId="9" fontId="10" fillId="0" borderId="0" xfId="2" applyFont="1" applyFill="1" applyBorder="1" applyAlignment="1">
      <alignment horizontal="center" vertical="center"/>
    </xf>
    <xf numFmtId="2" fontId="10" fillId="0" borderId="0" xfId="3" applyNumberFormat="1" applyFont="1" applyAlignment="1">
      <alignment horizontal="center" vertical="center"/>
    </xf>
    <xf numFmtId="2" fontId="8" fillId="0" borderId="0" xfId="3" applyNumberFormat="1" applyFont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7" fillId="0" borderId="21" xfId="3" applyFont="1" applyBorder="1" applyAlignment="1">
      <alignment horizontal="center" vertical="center"/>
    </xf>
    <xf numFmtId="0" fontId="7" fillId="0" borderId="26" xfId="3" applyFont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11" fillId="0" borderId="26" xfId="3" applyFont="1" applyBorder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0" fontId="57" fillId="0" borderId="0" xfId="0" applyFont="1"/>
    <xf numFmtId="0" fontId="9" fillId="2" borderId="0" xfId="3" applyFont="1" applyFill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64" fontId="0" fillId="0" borderId="30" xfId="0" applyNumberFormat="1" applyBorder="1" applyAlignment="1">
      <alignment horizontal="center" vertical="center"/>
    </xf>
    <xf numFmtId="14" fontId="57" fillId="2" borderId="0" xfId="0" applyNumberFormat="1" applyFont="1" applyFill="1"/>
    <xf numFmtId="0" fontId="57" fillId="0" borderId="0" xfId="0" applyFont="1" applyAlignment="1">
      <alignment horizontal="center"/>
    </xf>
    <xf numFmtId="0" fontId="57" fillId="2" borderId="0" xfId="0" applyFont="1" applyFill="1" applyAlignment="1">
      <alignment horizontal="center"/>
    </xf>
    <xf numFmtId="2" fontId="57" fillId="2" borderId="0" xfId="0" applyNumberFormat="1" applyFont="1" applyFill="1" applyAlignment="1">
      <alignment horizontal="center"/>
    </xf>
    <xf numFmtId="2" fontId="57" fillId="2" borderId="0" xfId="0" quotePrefix="1" applyNumberFormat="1" applyFont="1" applyFill="1" applyAlignment="1">
      <alignment horizontal="center"/>
    </xf>
    <xf numFmtId="1" fontId="58" fillId="0" borderId="0" xfId="0" applyNumberFormat="1" applyFont="1"/>
    <xf numFmtId="2" fontId="0" fillId="0" borderId="53" xfId="0" applyNumberFormat="1" applyBorder="1"/>
    <xf numFmtId="2" fontId="0" fillId="0" borderId="47" xfId="0" applyNumberForma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38" xfId="0" applyBorder="1" applyAlignment="1">
      <alignment horizontal="center"/>
    </xf>
    <xf numFmtId="2" fontId="0" fillId="0" borderId="38" xfId="0" applyNumberFormat="1" applyBorder="1" applyAlignment="1">
      <alignment horizontal="center"/>
    </xf>
    <xf numFmtId="2" fontId="0" fillId="0" borderId="38" xfId="0" quotePrefix="1" applyNumberFormat="1" applyBorder="1" applyAlignment="1">
      <alignment horizontal="center"/>
    </xf>
    <xf numFmtId="0" fontId="9" fillId="2" borderId="71" xfId="0" applyFont="1" applyFill="1" applyBorder="1" applyAlignment="1">
      <alignment horizontal="left" vertical="center"/>
    </xf>
    <xf numFmtId="0" fontId="57" fillId="0" borderId="38" xfId="0" applyFont="1" applyBorder="1"/>
    <xf numFmtId="0" fontId="57" fillId="0" borderId="38" xfId="0" applyFont="1" applyBorder="1" applyAlignment="1">
      <alignment horizontal="center"/>
    </xf>
    <xf numFmtId="2" fontId="3" fillId="0" borderId="0" xfId="0" applyNumberFormat="1" applyFont="1"/>
    <xf numFmtId="2" fontId="43" fillId="2" borderId="0" xfId="0" quotePrefix="1" applyNumberFormat="1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2" fontId="8" fillId="2" borderId="0" xfId="0" applyNumberFormat="1" applyFont="1" applyFill="1" applyAlignment="1">
      <alignment horizontal="center" vertical="center"/>
    </xf>
    <xf numFmtId="2" fontId="8" fillId="2" borderId="1" xfId="3" applyNumberFormat="1" applyFont="1" applyFill="1" applyBorder="1" applyAlignment="1">
      <alignment horizontal="center" vertical="center"/>
    </xf>
    <xf numFmtId="2" fontId="4" fillId="2" borderId="0" xfId="3" applyNumberFormat="1" applyFont="1" applyFill="1" applyAlignment="1">
      <alignment horizontal="center" vertical="center"/>
    </xf>
    <xf numFmtId="0" fontId="57" fillId="2" borderId="0" xfId="0" applyFont="1" applyFill="1"/>
    <xf numFmtId="2" fontId="43" fillId="0" borderId="51" xfId="0" applyNumberFormat="1" applyFont="1" applyBorder="1"/>
    <xf numFmtId="0" fontId="43" fillId="0" borderId="52" xfId="0" applyFont="1" applyBorder="1"/>
    <xf numFmtId="0" fontId="43" fillId="2" borderId="0" xfId="0" applyFont="1" applyFill="1"/>
    <xf numFmtId="2" fontId="43" fillId="2" borderId="0" xfId="0" applyNumberFormat="1" applyFont="1" applyFill="1"/>
    <xf numFmtId="0" fontId="43" fillId="2" borderId="52" xfId="0" applyFont="1" applyFill="1" applyBorder="1"/>
    <xf numFmtId="2" fontId="0" fillId="0" borderId="66" xfId="0" applyNumberFormat="1" applyBorder="1"/>
    <xf numFmtId="0" fontId="59" fillId="5" borderId="1" xfId="0" applyFont="1" applyFill="1" applyBorder="1" applyAlignment="1">
      <alignment horizontal="center" wrapText="1"/>
    </xf>
    <xf numFmtId="0" fontId="59" fillId="5" borderId="1" xfId="0" applyFont="1" applyFill="1" applyBorder="1" applyAlignment="1">
      <alignment horizontal="center"/>
    </xf>
    <xf numFmtId="2" fontId="60" fillId="2" borderId="0" xfId="0" applyNumberFormat="1" applyFont="1" applyFill="1" applyAlignment="1">
      <alignment horizontal="center"/>
    </xf>
    <xf numFmtId="2" fontId="43" fillId="2" borderId="0" xfId="0" applyNumberFormat="1" applyFont="1" applyFill="1" applyAlignment="1">
      <alignment horizontal="center"/>
    </xf>
    <xf numFmtId="2" fontId="59" fillId="5" borderId="1" xfId="0" applyNumberFormat="1" applyFont="1" applyFill="1" applyBorder="1" applyAlignment="1">
      <alignment horizontal="center"/>
    </xf>
    <xf numFmtId="0" fontId="46" fillId="2" borderId="0" xfId="0" applyFont="1" applyFill="1"/>
    <xf numFmtId="14" fontId="46" fillId="2" borderId="0" xfId="0" applyNumberFormat="1" applyFont="1" applyFill="1"/>
    <xf numFmtId="2" fontId="46" fillId="2" borderId="0" xfId="0" applyNumberFormat="1" applyFont="1" applyFill="1" applyAlignment="1">
      <alignment horizontal="center"/>
    </xf>
    <xf numFmtId="0" fontId="46" fillId="2" borderId="0" xfId="0" applyFont="1" applyFill="1" applyAlignment="1">
      <alignment horizontal="center"/>
    </xf>
    <xf numFmtId="0" fontId="46" fillId="0" borderId="0" xfId="0" applyFont="1"/>
    <xf numFmtId="164" fontId="46" fillId="2" borderId="0" xfId="0" applyNumberFormat="1" applyFont="1" applyFill="1" applyAlignment="1">
      <alignment horizontal="center"/>
    </xf>
    <xf numFmtId="0" fontId="21" fillId="2" borderId="1" xfId="0" applyFont="1" applyFill="1" applyBorder="1" applyAlignment="1">
      <alignment horizontal="center" wrapText="1"/>
    </xf>
    <xf numFmtId="0" fontId="21" fillId="2" borderId="1" xfId="0" applyFont="1" applyFill="1" applyBorder="1" applyAlignment="1">
      <alignment horizontal="center"/>
    </xf>
    <xf numFmtId="2" fontId="21" fillId="2" borderId="1" xfId="0" applyNumberFormat="1" applyFont="1" applyFill="1" applyBorder="1" applyAlignment="1">
      <alignment horizontal="center"/>
    </xf>
    <xf numFmtId="0" fontId="45" fillId="0" borderId="0" xfId="0" applyFont="1"/>
    <xf numFmtId="14" fontId="45" fillId="0" borderId="0" xfId="0" applyNumberFormat="1" applyFont="1"/>
    <xf numFmtId="0" fontId="45" fillId="2" borderId="0" xfId="0" applyFont="1" applyFill="1"/>
    <xf numFmtId="2" fontId="45" fillId="0" borderId="0" xfId="0" applyNumberFormat="1" applyFont="1" applyAlignment="1">
      <alignment horizontal="center"/>
    </xf>
    <xf numFmtId="0" fontId="45" fillId="0" borderId="0" xfId="0" applyFont="1" applyAlignment="1">
      <alignment horizontal="center"/>
    </xf>
    <xf numFmtId="2" fontId="45" fillId="2" borderId="0" xfId="0" applyNumberFormat="1" applyFont="1" applyFill="1" applyAlignment="1">
      <alignment horizontal="center"/>
    </xf>
    <xf numFmtId="0" fontId="46" fillId="5" borderId="0" xfId="0" applyFont="1" applyFill="1"/>
    <xf numFmtId="165" fontId="46" fillId="5" borderId="0" xfId="0" applyNumberFormat="1" applyFont="1" applyFill="1"/>
    <xf numFmtId="9" fontId="46" fillId="5" borderId="0" xfId="2" applyFont="1" applyFill="1"/>
    <xf numFmtId="0" fontId="46" fillId="5" borderId="0" xfId="0" applyFont="1" applyFill="1" applyAlignment="1">
      <alignment horizontal="center"/>
    </xf>
    <xf numFmtId="2" fontId="46" fillId="5" borderId="0" xfId="0" applyNumberFormat="1" applyFont="1" applyFill="1" applyAlignment="1" applyProtection="1">
      <alignment horizontal="center"/>
      <protection locked="0"/>
    </xf>
    <xf numFmtId="164" fontId="46" fillId="5" borderId="0" xfId="0" applyNumberFormat="1" applyFont="1" applyFill="1" applyAlignment="1">
      <alignment horizontal="center"/>
    </xf>
    <xf numFmtId="2" fontId="46" fillId="5" borderId="0" xfId="5" applyNumberFormat="1" applyFont="1" applyFill="1" applyAlignment="1">
      <alignment horizontal="center"/>
    </xf>
    <xf numFmtId="2" fontId="46" fillId="5" borderId="0" xfId="0" applyNumberFormat="1" applyFont="1" applyFill="1" applyAlignment="1">
      <alignment horizontal="center"/>
    </xf>
    <xf numFmtId="2" fontId="46" fillId="0" borderId="0" xfId="0" applyNumberFormat="1" applyFont="1" applyAlignment="1">
      <alignment horizontal="center"/>
    </xf>
    <xf numFmtId="165" fontId="46" fillId="0" borderId="0" xfId="0" applyNumberFormat="1" applyFont="1"/>
    <xf numFmtId="9" fontId="46" fillId="0" borderId="0" xfId="2" applyFont="1"/>
    <xf numFmtId="0" fontId="46" fillId="0" borderId="0" xfId="0" applyFont="1" applyAlignment="1">
      <alignment horizontal="center"/>
    </xf>
    <xf numFmtId="2" fontId="46" fillId="0" borderId="0" xfId="0" applyNumberFormat="1" applyFont="1" applyAlignment="1" applyProtection="1">
      <alignment horizontal="center"/>
      <protection locked="0"/>
    </xf>
    <xf numFmtId="164" fontId="46" fillId="0" borderId="0" xfId="0" applyNumberFormat="1" applyFont="1" applyAlignment="1">
      <alignment horizontal="center"/>
    </xf>
    <xf numFmtId="2" fontId="46" fillId="0" borderId="0" xfId="5" applyNumberFormat="1" applyFont="1" applyAlignment="1">
      <alignment horizontal="center"/>
    </xf>
    <xf numFmtId="165" fontId="43" fillId="0" borderId="0" xfId="0" applyNumberFormat="1" applyFont="1"/>
    <xf numFmtId="9" fontId="43" fillId="0" borderId="0" xfId="2" applyFont="1"/>
    <xf numFmtId="0" fontId="43" fillId="0" borderId="0" xfId="0" applyFont="1" applyAlignment="1">
      <alignment horizontal="center"/>
    </xf>
    <xf numFmtId="2" fontId="43" fillId="0" borderId="0" xfId="0" applyNumberFormat="1" applyFont="1" applyAlignment="1" applyProtection="1">
      <alignment horizontal="center"/>
      <protection locked="0"/>
    </xf>
    <xf numFmtId="164" fontId="43" fillId="0" borderId="0" xfId="0" applyNumberFormat="1" applyFont="1" applyAlignment="1">
      <alignment horizontal="center"/>
    </xf>
    <xf numFmtId="2" fontId="43" fillId="0" borderId="0" xfId="0" applyNumberFormat="1" applyFont="1" applyAlignment="1">
      <alignment horizontal="center"/>
    </xf>
    <xf numFmtId="0" fontId="43" fillId="2" borderId="0" xfId="0" applyFont="1" applyFill="1" applyAlignment="1">
      <alignment horizontal="center"/>
    </xf>
    <xf numFmtId="165" fontId="43" fillId="2" borderId="0" xfId="0" applyNumberFormat="1" applyFont="1" applyFill="1" applyAlignment="1">
      <alignment horizontal="center"/>
    </xf>
    <xf numFmtId="0" fontId="43" fillId="2" borderId="0" xfId="0" applyFont="1" applyFill="1" applyAlignment="1">
      <alignment horizontal="center" vertical="center"/>
    </xf>
    <xf numFmtId="14" fontId="43" fillId="2" borderId="0" xfId="0" applyNumberFormat="1" applyFont="1" applyFill="1"/>
    <xf numFmtId="164" fontId="43" fillId="2" borderId="0" xfId="0" applyNumberFormat="1" applyFont="1" applyFill="1"/>
    <xf numFmtId="9" fontId="43" fillId="2" borderId="0" xfId="2" applyFont="1" applyFill="1" applyAlignment="1">
      <alignment horizontal="center" vertical="center"/>
    </xf>
    <xf numFmtId="2" fontId="43" fillId="2" borderId="0" xfId="0" applyNumberFormat="1" applyFont="1" applyFill="1" applyAlignment="1" applyProtection="1">
      <alignment horizontal="center"/>
      <protection locked="0"/>
    </xf>
    <xf numFmtId="164" fontId="43" fillId="2" borderId="0" xfId="0" applyNumberFormat="1" applyFont="1" applyFill="1" applyAlignment="1">
      <alignment horizontal="center"/>
    </xf>
    <xf numFmtId="0" fontId="46" fillId="4" borderId="0" xfId="0" applyFont="1" applyFill="1"/>
    <xf numFmtId="165" fontId="46" fillId="4" borderId="0" xfId="0" applyNumberFormat="1" applyFont="1" applyFill="1"/>
    <xf numFmtId="9" fontId="46" fillId="4" borderId="0" xfId="2" applyFont="1" applyFill="1"/>
    <xf numFmtId="0" fontId="46" fillId="4" borderId="0" xfId="0" applyFont="1" applyFill="1" applyAlignment="1">
      <alignment horizontal="center"/>
    </xf>
    <xf numFmtId="2" fontId="46" fillId="4" borderId="0" xfId="0" applyNumberFormat="1" applyFont="1" applyFill="1" applyAlignment="1" applyProtection="1">
      <alignment horizontal="center"/>
      <protection locked="0"/>
    </xf>
    <xf numFmtId="164" fontId="46" fillId="4" borderId="0" xfId="0" applyNumberFormat="1" applyFont="1" applyFill="1" applyAlignment="1">
      <alignment horizontal="center"/>
    </xf>
    <xf numFmtId="2" fontId="46" fillId="4" borderId="0" xfId="5" applyNumberFormat="1" applyFont="1" applyFill="1" applyAlignment="1">
      <alignment horizontal="center"/>
    </xf>
    <xf numFmtId="2" fontId="46" fillId="4" borderId="0" xfId="0" applyNumberFormat="1" applyFont="1" applyFill="1" applyAlignment="1">
      <alignment horizontal="center"/>
    </xf>
    <xf numFmtId="10" fontId="43" fillId="2" borderId="0" xfId="0" applyNumberFormat="1" applyFont="1" applyFill="1" applyAlignment="1">
      <alignment horizontal="center"/>
    </xf>
    <xf numFmtId="2" fontId="61" fillId="2" borderId="0" xfId="0" applyNumberFormat="1" applyFont="1" applyFill="1" applyAlignment="1">
      <alignment horizontal="center"/>
    </xf>
    <xf numFmtId="14" fontId="43" fillId="0" borderId="0" xfId="0" applyNumberFormat="1" applyFont="1" applyAlignment="1">
      <alignment horizontal="center"/>
    </xf>
    <xf numFmtId="0" fontId="43" fillId="0" borderId="0" xfId="0" applyFont="1" applyAlignment="1">
      <alignment horizontal="center" vertical="center"/>
    </xf>
    <xf numFmtId="0" fontId="43" fillId="2" borderId="0" xfId="0" applyFont="1" applyFill="1" applyAlignment="1" applyProtection="1">
      <alignment horizontal="center"/>
      <protection locked="0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center" wrapText="1"/>
    </xf>
    <xf numFmtId="14" fontId="47" fillId="0" borderId="0" xfId="0" applyNumberFormat="1" applyFont="1" applyAlignment="1">
      <alignment horizontal="center"/>
    </xf>
    <xf numFmtId="2" fontId="43" fillId="0" borderId="13" xfId="0" applyNumberFormat="1" applyFont="1" applyBorder="1" applyAlignment="1">
      <alignment horizontal="center"/>
    </xf>
    <xf numFmtId="0" fontId="0" fillId="0" borderId="53" xfId="0" applyBorder="1"/>
    <xf numFmtId="0" fontId="0" fillId="5" borderId="51" xfId="0" applyFill="1" applyBorder="1" applyAlignment="1">
      <alignment horizontal="center"/>
    </xf>
    <xf numFmtId="0" fontId="3" fillId="0" borderId="0" xfId="0" applyFont="1" applyAlignment="1">
      <alignment horizontal="center"/>
    </xf>
    <xf numFmtId="0" fontId="43" fillId="0" borderId="51" xfId="0" applyFont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2" fontId="43" fillId="0" borderId="0" xfId="0" quotePrefix="1" applyNumberFormat="1" applyFont="1" applyAlignment="1">
      <alignment horizontal="center"/>
    </xf>
    <xf numFmtId="0" fontId="47" fillId="0" borderId="52" xfId="0" applyFont="1" applyBorder="1" applyAlignment="1">
      <alignment horizontal="center" vertical="center"/>
    </xf>
    <xf numFmtId="2" fontId="3" fillId="0" borderId="52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43" fillId="0" borderId="51" xfId="0" applyFont="1" applyBorder="1"/>
    <xf numFmtId="14" fontId="43" fillId="0" borderId="0" xfId="0" applyNumberFormat="1" applyFont="1"/>
    <xf numFmtId="164" fontId="43" fillId="0" borderId="0" xfId="0" applyNumberFormat="1" applyFont="1"/>
    <xf numFmtId="0" fontId="3" fillId="0" borderId="52" xfId="0" applyFont="1" applyBorder="1"/>
    <xf numFmtId="0" fontId="47" fillId="0" borderId="51" xfId="0" applyFont="1" applyBorder="1" applyAlignment="1">
      <alignment horizontal="center"/>
    </xf>
    <xf numFmtId="0" fontId="47" fillId="0" borderId="52" xfId="0" applyFont="1" applyBorder="1" applyAlignment="1">
      <alignment horizontal="center"/>
    </xf>
    <xf numFmtId="2" fontId="47" fillId="0" borderId="0" xfId="0" applyNumberFormat="1" applyFont="1" applyAlignment="1">
      <alignment horizontal="center"/>
    </xf>
    <xf numFmtId="0" fontId="3" fillId="5" borderId="0" xfId="0" applyFont="1" applyFill="1" applyAlignment="1">
      <alignment horizontal="center" vertical="center"/>
    </xf>
    <xf numFmtId="0" fontId="3" fillId="5" borderId="52" xfId="0" applyFont="1" applyFill="1" applyBorder="1" applyAlignment="1">
      <alignment horizontal="center"/>
    </xf>
    <xf numFmtId="2" fontId="3" fillId="5" borderId="52" xfId="0" applyNumberFormat="1" applyFont="1" applyFill="1" applyBorder="1" applyAlignment="1">
      <alignment horizontal="center" vertical="center"/>
    </xf>
    <xf numFmtId="0" fontId="3" fillId="0" borderId="52" xfId="0" applyFont="1" applyBorder="1" applyAlignment="1">
      <alignment horizontal="center"/>
    </xf>
    <xf numFmtId="0" fontId="3" fillId="0" borderId="38" xfId="0" applyFont="1" applyBorder="1"/>
    <xf numFmtId="0" fontId="3" fillId="0" borderId="58" xfId="0" applyFont="1" applyBorder="1"/>
    <xf numFmtId="2" fontId="43" fillId="0" borderId="38" xfId="0" applyNumberFormat="1" applyFont="1" applyBorder="1" applyAlignment="1">
      <alignment horizontal="center"/>
    </xf>
    <xf numFmtId="0" fontId="8" fillId="0" borderId="34" xfId="0" applyFont="1" applyBorder="1" applyAlignment="1">
      <alignment wrapText="1"/>
    </xf>
    <xf numFmtId="2" fontId="43" fillId="0" borderId="0" xfId="0" applyNumberFormat="1" applyFont="1"/>
    <xf numFmtId="0" fontId="0" fillId="5" borderId="53" xfId="0" applyFill="1" applyBorder="1" applyAlignment="1">
      <alignment horizontal="center"/>
    </xf>
    <xf numFmtId="165" fontId="0" fillId="5" borderId="13" xfId="0" applyNumberFormat="1" applyFill="1" applyBorder="1" applyAlignment="1">
      <alignment horizontal="center"/>
    </xf>
    <xf numFmtId="14" fontId="0" fillId="5" borderId="13" xfId="0" applyNumberForma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0" fontId="3" fillId="5" borderId="69" xfId="0" applyFont="1" applyFill="1" applyBorder="1" applyAlignment="1">
      <alignment horizontal="center"/>
    </xf>
    <xf numFmtId="165" fontId="4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47" fillId="0" borderId="46" xfId="0" applyFont="1" applyBorder="1" applyAlignment="1">
      <alignment horizontal="center"/>
    </xf>
    <xf numFmtId="0" fontId="47" fillId="0" borderId="47" xfId="0" applyFont="1" applyBorder="1" applyAlignment="1">
      <alignment horizontal="center"/>
    </xf>
    <xf numFmtId="0" fontId="47" fillId="0" borderId="47" xfId="0" applyFont="1" applyBorder="1" applyAlignment="1">
      <alignment horizontal="center" wrapText="1"/>
    </xf>
    <xf numFmtId="0" fontId="47" fillId="0" borderId="50" xfId="0" applyFont="1" applyBorder="1" applyAlignment="1">
      <alignment horizontal="center"/>
    </xf>
    <xf numFmtId="0" fontId="43" fillId="0" borderId="53" xfId="0" applyFont="1" applyBorder="1"/>
    <xf numFmtId="2" fontId="43" fillId="0" borderId="13" xfId="0" applyNumberFormat="1" applyFont="1" applyBorder="1"/>
    <xf numFmtId="0" fontId="43" fillId="0" borderId="53" xfId="0" applyFont="1" applyBorder="1" applyAlignment="1">
      <alignment horizontal="center"/>
    </xf>
    <xf numFmtId="0" fontId="43" fillId="0" borderId="13" xfId="0" applyFont="1" applyBorder="1" applyAlignment="1">
      <alignment horizontal="center"/>
    </xf>
    <xf numFmtId="165" fontId="43" fillId="0" borderId="13" xfId="0" applyNumberFormat="1" applyFont="1" applyBorder="1" applyAlignment="1">
      <alignment horizontal="center"/>
    </xf>
    <xf numFmtId="2" fontId="43" fillId="0" borderId="13" xfId="0" quotePrefix="1" applyNumberFormat="1" applyFont="1" applyBorder="1" applyAlignment="1">
      <alignment horizontal="center"/>
    </xf>
    <xf numFmtId="0" fontId="43" fillId="0" borderId="13" xfId="0" applyFont="1" applyBorder="1"/>
    <xf numFmtId="0" fontId="43" fillId="0" borderId="13" xfId="0" applyFont="1" applyBorder="1" applyAlignment="1">
      <alignment horizontal="center" vertical="center"/>
    </xf>
    <xf numFmtId="14" fontId="43" fillId="0" borderId="13" xfId="0" applyNumberFormat="1" applyFont="1" applyBorder="1"/>
    <xf numFmtId="164" fontId="43" fillId="0" borderId="13" xfId="0" applyNumberFormat="1" applyFont="1" applyBorder="1"/>
    <xf numFmtId="0" fontId="0" fillId="0" borderId="54" xfId="0" applyBorder="1" applyAlignment="1">
      <alignment horizontal="center"/>
    </xf>
    <xf numFmtId="0" fontId="0" fillId="0" borderId="7" xfId="0" applyBorder="1" applyAlignment="1" applyProtection="1">
      <alignment horizontal="center"/>
      <protection locked="0"/>
    </xf>
    <xf numFmtId="165" fontId="0" fillId="0" borderId="7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3" fillId="0" borderId="47" xfId="0" applyFont="1" applyBorder="1"/>
    <xf numFmtId="0" fontId="3" fillId="0" borderId="7" xfId="0" applyFont="1" applyBorder="1"/>
    <xf numFmtId="0" fontId="57" fillId="0" borderId="13" xfId="0" applyFont="1" applyBorder="1"/>
    <xf numFmtId="0" fontId="3" fillId="0" borderId="15" xfId="0" applyFont="1" applyBorder="1"/>
    <xf numFmtId="0" fontId="3" fillId="0" borderId="18" xfId="0" applyFont="1" applyBorder="1"/>
    <xf numFmtId="0" fontId="3" fillId="5" borderId="13" xfId="0" applyFont="1" applyFill="1" applyBorder="1" applyAlignment="1">
      <alignment horizontal="center"/>
    </xf>
    <xf numFmtId="0" fontId="3" fillId="5" borderId="0" xfId="0" applyFont="1" applyFill="1"/>
    <xf numFmtId="0" fontId="3" fillId="5" borderId="18" xfId="0" applyFont="1" applyFill="1" applyBorder="1"/>
    <xf numFmtId="0" fontId="3" fillId="5" borderId="13" xfId="0" applyFont="1" applyFill="1" applyBorder="1"/>
    <xf numFmtId="0" fontId="3" fillId="5" borderId="17" xfId="0" applyFont="1" applyFill="1" applyBorder="1"/>
    <xf numFmtId="0" fontId="0" fillId="5" borderId="51" xfId="0" applyFill="1" applyBorder="1"/>
    <xf numFmtId="0" fontId="0" fillId="5" borderId="46" xfId="0" applyFill="1" applyBorder="1"/>
    <xf numFmtId="0" fontId="0" fillId="5" borderId="47" xfId="0" applyFill="1" applyBorder="1"/>
    <xf numFmtId="0" fontId="3" fillId="0" borderId="50" xfId="0" applyFont="1" applyBorder="1"/>
    <xf numFmtId="0" fontId="57" fillId="0" borderId="52" xfId="0" applyFont="1" applyBorder="1"/>
    <xf numFmtId="0" fontId="62" fillId="0" borderId="0" xfId="0" applyFont="1"/>
    <xf numFmtId="165" fontId="0" fillId="0" borderId="38" xfId="0" applyNumberFormat="1" applyBorder="1" applyAlignment="1">
      <alignment horizontal="center"/>
    </xf>
    <xf numFmtId="2" fontId="43" fillId="0" borderId="52" xfId="0" applyNumberFormat="1" applyFont="1" applyBorder="1" applyAlignment="1">
      <alignment horizontal="center"/>
    </xf>
    <xf numFmtId="0" fontId="0" fillId="0" borderId="52" xfId="0" applyBorder="1" applyAlignment="1">
      <alignment horizontal="center"/>
    </xf>
    <xf numFmtId="2" fontId="0" fillId="0" borderId="52" xfId="0" applyNumberFormat="1" applyBorder="1" applyAlignment="1">
      <alignment horizontal="center"/>
    </xf>
    <xf numFmtId="0" fontId="0" fillId="0" borderId="58" xfId="0" applyBorder="1" applyAlignment="1">
      <alignment horizontal="center"/>
    </xf>
    <xf numFmtId="0" fontId="43" fillId="0" borderId="51" xfId="0" applyFont="1" applyBorder="1" applyAlignment="1">
      <alignment vertical="center" wrapText="1"/>
    </xf>
    <xf numFmtId="0" fontId="43" fillId="0" borderId="0" xfId="0" applyFont="1" applyAlignment="1">
      <alignment vertical="center" wrapText="1"/>
    </xf>
    <xf numFmtId="0" fontId="50" fillId="0" borderId="51" xfId="0" applyFont="1" applyBorder="1" applyAlignment="1">
      <alignment horizontal="center" vertical="center" wrapText="1"/>
    </xf>
    <xf numFmtId="2" fontId="27" fillId="0" borderId="51" xfId="0" applyNumberFormat="1" applyFont="1" applyBorder="1" applyAlignment="1">
      <alignment horizontal="center"/>
    </xf>
    <xf numFmtId="0" fontId="46" fillId="0" borderId="51" xfId="0" applyFont="1" applyBorder="1"/>
    <xf numFmtId="14" fontId="0" fillId="0" borderId="51" xfId="0" applyNumberFormat="1" applyBorder="1" applyAlignment="1">
      <alignment horizontal="center"/>
    </xf>
    <xf numFmtId="2" fontId="0" fillId="2" borderId="51" xfId="0" applyNumberFormat="1" applyFill="1" applyBorder="1" applyAlignment="1">
      <alignment horizontal="center"/>
    </xf>
    <xf numFmtId="0" fontId="50" fillId="0" borderId="51" xfId="0" applyFont="1" applyBorder="1" applyAlignment="1">
      <alignment horizontal="center" vertical="center"/>
    </xf>
    <xf numFmtId="0" fontId="47" fillId="0" borderId="71" xfId="0" applyFont="1" applyBorder="1" applyAlignment="1">
      <alignment wrapText="1"/>
    </xf>
    <xf numFmtId="14" fontId="47" fillId="0" borderId="47" xfId="0" applyNumberFormat="1" applyFont="1" applyBorder="1" applyAlignment="1">
      <alignment horizontal="center"/>
    </xf>
    <xf numFmtId="0" fontId="47" fillId="0" borderId="51" xfId="0" applyFont="1" applyBorder="1" applyAlignment="1">
      <alignment horizontal="center" vertical="center" wrapText="1"/>
    </xf>
    <xf numFmtId="165" fontId="47" fillId="0" borderId="0" xfId="0" applyNumberFormat="1" applyFont="1" applyAlignment="1">
      <alignment horizontal="center" vertical="center" wrapText="1"/>
    </xf>
    <xf numFmtId="0" fontId="47" fillId="0" borderId="55" xfId="0" applyFont="1" applyBorder="1" applyAlignment="1">
      <alignment horizontal="center" vertical="center" wrapText="1"/>
    </xf>
    <xf numFmtId="0" fontId="47" fillId="0" borderId="38" xfId="0" applyFont="1" applyBorder="1" applyAlignment="1">
      <alignment horizontal="center" vertical="center" wrapText="1"/>
    </xf>
    <xf numFmtId="165" fontId="47" fillId="0" borderId="38" xfId="0" applyNumberFormat="1" applyFont="1" applyBorder="1" applyAlignment="1">
      <alignment horizontal="center" vertical="center" wrapText="1"/>
    </xf>
    <xf numFmtId="2" fontId="47" fillId="0" borderId="38" xfId="0" applyNumberFormat="1" applyFont="1" applyBorder="1" applyAlignment="1">
      <alignment horizontal="center" vertical="center" wrapText="1"/>
    </xf>
    <xf numFmtId="0" fontId="57" fillId="0" borderId="51" xfId="0" applyFont="1" applyBorder="1" applyAlignment="1">
      <alignment horizontal="center" vertical="center" wrapText="1"/>
    </xf>
    <xf numFmtId="0" fontId="47" fillId="0" borderId="38" xfId="0" applyFont="1" applyBorder="1" applyAlignment="1">
      <alignment horizontal="center" vertical="center"/>
    </xf>
    <xf numFmtId="165" fontId="47" fillId="0" borderId="38" xfId="0" applyNumberFormat="1" applyFont="1" applyBorder="1" applyAlignment="1">
      <alignment horizontal="center" vertical="center"/>
    </xf>
    <xf numFmtId="2" fontId="47" fillId="0" borderId="38" xfId="0" applyNumberFormat="1" applyFont="1" applyBorder="1" applyAlignment="1">
      <alignment horizontal="center" vertical="center"/>
    </xf>
    <xf numFmtId="165" fontId="0" fillId="0" borderId="13" xfId="0" applyNumberFormat="1" applyBorder="1" applyAlignment="1">
      <alignment horizontal="center"/>
    </xf>
    <xf numFmtId="0" fontId="0" fillId="0" borderId="69" xfId="0" applyBorder="1" applyAlignment="1">
      <alignment horizontal="center"/>
    </xf>
    <xf numFmtId="2" fontId="0" fillId="0" borderId="69" xfId="0" applyNumberFormat="1" applyBorder="1" applyAlignment="1">
      <alignment horizontal="center"/>
    </xf>
    <xf numFmtId="2" fontId="43" fillId="0" borderId="69" xfId="0" applyNumberFormat="1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 vertical="center"/>
    </xf>
    <xf numFmtId="14" fontId="0" fillId="0" borderId="13" xfId="0" applyNumberFormat="1" applyBorder="1"/>
    <xf numFmtId="164" fontId="0" fillId="0" borderId="13" xfId="0" applyNumberFormat="1" applyBorder="1"/>
    <xf numFmtId="2" fontId="0" fillId="0" borderId="13" xfId="0" applyNumberFormat="1" applyBorder="1"/>
    <xf numFmtId="2" fontId="47" fillId="0" borderId="47" xfId="0" applyNumberFormat="1" applyFont="1" applyBorder="1" applyAlignment="1">
      <alignment horizontal="center"/>
    </xf>
    <xf numFmtId="2" fontId="47" fillId="0" borderId="0" xfId="0" applyNumberFormat="1" applyFont="1" applyAlignment="1">
      <alignment horizontal="center" vertical="center" wrapText="1"/>
    </xf>
    <xf numFmtId="164" fontId="47" fillId="0" borderId="38" xfId="0" applyNumberFormat="1" applyFont="1" applyBorder="1" applyAlignment="1">
      <alignment horizontal="center" vertical="center" wrapText="1"/>
    </xf>
    <xf numFmtId="164" fontId="47" fillId="0" borderId="38" xfId="0" applyNumberFormat="1" applyFont="1" applyBorder="1" applyAlignment="1">
      <alignment horizontal="center" vertical="center"/>
    </xf>
    <xf numFmtId="2" fontId="47" fillId="0" borderId="47" xfId="0" applyNumberFormat="1" applyFont="1" applyBorder="1" applyAlignment="1">
      <alignment horizontal="center" wrapText="1"/>
    </xf>
    <xf numFmtId="0" fontId="47" fillId="0" borderId="52" xfId="0" applyFont="1" applyBorder="1" applyAlignment="1">
      <alignment horizontal="center" vertical="center" wrapText="1"/>
    </xf>
    <xf numFmtId="2" fontId="34" fillId="0" borderId="52" xfId="0" applyNumberFormat="1" applyFont="1" applyBorder="1" applyAlignment="1">
      <alignment horizontal="center"/>
    </xf>
    <xf numFmtId="10" fontId="0" fillId="0" borderId="52" xfId="0" applyNumberFormat="1" applyBorder="1" applyAlignment="1">
      <alignment horizontal="center"/>
    </xf>
    <xf numFmtId="0" fontId="47" fillId="0" borderId="58" xfId="0" applyFont="1" applyBorder="1" applyAlignment="1">
      <alignment horizontal="center" vertical="center" wrapText="1"/>
    </xf>
    <xf numFmtId="0" fontId="47" fillId="0" borderId="58" xfId="0" applyFont="1" applyBorder="1" applyAlignment="1">
      <alignment horizontal="center" vertical="center"/>
    </xf>
    <xf numFmtId="2" fontId="43" fillId="0" borderId="53" xfId="0" applyNumberFormat="1" applyFont="1" applyBorder="1"/>
    <xf numFmtId="0" fontId="57" fillId="0" borderId="66" xfId="0" applyFont="1" applyBorder="1" applyAlignment="1">
      <alignment wrapText="1"/>
    </xf>
    <xf numFmtId="0" fontId="43" fillId="0" borderId="55" xfId="0" applyFont="1" applyBorder="1" applyAlignment="1">
      <alignment horizontal="center"/>
    </xf>
    <xf numFmtId="0" fontId="57" fillId="0" borderId="55" xfId="0" applyFont="1" applyBorder="1" applyAlignment="1">
      <alignment horizontal="center" vertical="center" wrapText="1"/>
    </xf>
    <xf numFmtId="0" fontId="43" fillId="0" borderId="55" xfId="0" applyFont="1" applyBorder="1" applyAlignment="1">
      <alignment vertical="center" wrapText="1"/>
    </xf>
    <xf numFmtId="2" fontId="43" fillId="0" borderId="51" xfId="0" applyNumberFormat="1" applyFont="1" applyBorder="1" applyAlignment="1">
      <alignment horizontal="center"/>
    </xf>
    <xf numFmtId="0" fontId="57" fillId="0" borderId="55" xfId="0" applyFont="1" applyBorder="1" applyAlignment="1">
      <alignment horizontal="center" vertical="center"/>
    </xf>
    <xf numFmtId="16" fontId="43" fillId="0" borderId="55" xfId="0" applyNumberFormat="1" applyFont="1" applyBorder="1" applyAlignment="1">
      <alignment horizontal="center"/>
    </xf>
    <xf numFmtId="0" fontId="43" fillId="0" borderId="55" xfId="0" applyFont="1" applyBorder="1"/>
    <xf numFmtId="0" fontId="57" fillId="0" borderId="71" xfId="0" applyFont="1" applyBorder="1" applyAlignment="1">
      <alignment wrapText="1"/>
    </xf>
    <xf numFmtId="0" fontId="57" fillId="0" borderId="38" xfId="0" applyFont="1" applyBorder="1" applyAlignment="1">
      <alignment horizontal="center" vertical="center" wrapText="1"/>
    </xf>
    <xf numFmtId="0" fontId="57" fillId="0" borderId="0" xfId="0" applyFont="1" applyAlignment="1">
      <alignment vertical="center" wrapText="1"/>
    </xf>
    <xf numFmtId="16" fontId="57" fillId="0" borderId="38" xfId="0" applyNumberFormat="1" applyFont="1" applyBorder="1" applyAlignment="1">
      <alignment horizontal="center"/>
    </xf>
    <xf numFmtId="0" fontId="57" fillId="0" borderId="38" xfId="0" applyFont="1" applyBorder="1" applyAlignment="1">
      <alignment vertical="center" wrapText="1"/>
    </xf>
    <xf numFmtId="2" fontId="57" fillId="0" borderId="0" xfId="0" applyNumberFormat="1" applyFont="1" applyAlignment="1">
      <alignment horizontal="center"/>
    </xf>
    <xf numFmtId="2" fontId="0" fillId="0" borderId="0" xfId="0" applyNumberFormat="1" applyAlignment="1">
      <alignment vertical="center" wrapText="1"/>
    </xf>
    <xf numFmtId="2" fontId="43" fillId="0" borderId="0" xfId="0" applyNumberFormat="1" applyFont="1" applyAlignment="1">
      <alignment vertical="center" wrapText="1"/>
    </xf>
    <xf numFmtId="0" fontId="57" fillId="0" borderId="69" xfId="0" applyFont="1" applyBorder="1"/>
    <xf numFmtId="0" fontId="57" fillId="0" borderId="51" xfId="0" applyFont="1" applyBorder="1" applyAlignment="1">
      <alignment horizontal="left"/>
    </xf>
    <xf numFmtId="2" fontId="57" fillId="0" borderId="66" xfId="0" applyNumberFormat="1" applyFont="1" applyBorder="1" applyAlignment="1">
      <alignment horizontal="left" wrapText="1"/>
    </xf>
    <xf numFmtId="0" fontId="57" fillId="0" borderId="55" xfId="0" applyFont="1" applyBorder="1" applyAlignment="1">
      <alignment horizontal="left"/>
    </xf>
    <xf numFmtId="2" fontId="57" fillId="0" borderId="51" xfId="0" applyNumberFormat="1" applyFont="1" applyBorder="1" applyAlignment="1">
      <alignment horizontal="left"/>
    </xf>
    <xf numFmtId="2" fontId="57" fillId="2" borderId="51" xfId="0" applyNumberFormat="1" applyFont="1" applyFill="1" applyBorder="1" applyAlignment="1">
      <alignment horizontal="left"/>
    </xf>
    <xf numFmtId="0" fontId="57" fillId="0" borderId="55" xfId="0" applyFont="1" applyBorder="1" applyAlignment="1">
      <alignment horizontal="left" vertical="center" wrapText="1"/>
    </xf>
    <xf numFmtId="0" fontId="57" fillId="0" borderId="71" xfId="0" applyFont="1" applyBorder="1" applyAlignment="1">
      <alignment horizontal="left" wrapText="1"/>
    </xf>
    <xf numFmtId="0" fontId="57" fillId="0" borderId="85" xfId="0" applyFont="1" applyBorder="1" applyAlignment="1">
      <alignment horizontal="left" wrapText="1"/>
    </xf>
    <xf numFmtId="0" fontId="57" fillId="0" borderId="38" xfId="0" applyFont="1" applyBorder="1" applyAlignment="1">
      <alignment horizontal="left" vertical="center" wrapText="1"/>
    </xf>
    <xf numFmtId="0" fontId="57" fillId="0" borderId="58" xfId="0" applyFont="1" applyBorder="1" applyAlignment="1">
      <alignment horizontal="left" vertical="center" wrapText="1"/>
    </xf>
    <xf numFmtId="0" fontId="57" fillId="0" borderId="38" xfId="0" applyFont="1" applyBorder="1" applyAlignment="1">
      <alignment horizontal="left" vertical="center"/>
    </xf>
    <xf numFmtId="0" fontId="57" fillId="0" borderId="52" xfId="0" applyFont="1" applyBorder="1" applyAlignment="1">
      <alignment horizontal="left"/>
    </xf>
    <xf numFmtId="0" fontId="57" fillId="0" borderId="38" xfId="0" applyFont="1" applyBorder="1" applyAlignment="1">
      <alignment horizontal="left"/>
    </xf>
    <xf numFmtId="0" fontId="57" fillId="0" borderId="58" xfId="0" applyFont="1" applyBorder="1" applyAlignment="1">
      <alignment horizontal="left"/>
    </xf>
    <xf numFmtId="2" fontId="57" fillId="0" borderId="52" xfId="0" applyNumberFormat="1" applyFont="1" applyBorder="1" applyAlignment="1">
      <alignment horizontal="left"/>
    </xf>
    <xf numFmtId="2" fontId="57" fillId="0" borderId="0" xfId="0" applyNumberFormat="1" applyFont="1" applyAlignment="1">
      <alignment horizontal="left"/>
    </xf>
    <xf numFmtId="2" fontId="57" fillId="2" borderId="52" xfId="0" applyNumberFormat="1" applyFont="1" applyFill="1" applyBorder="1" applyAlignment="1">
      <alignment horizontal="left"/>
    </xf>
    <xf numFmtId="2" fontId="57" fillId="2" borderId="0" xfId="0" applyNumberFormat="1" applyFont="1" applyFill="1" applyAlignment="1">
      <alignment horizontal="left"/>
    </xf>
    <xf numFmtId="0" fontId="57" fillId="0" borderId="58" xfId="0" applyFont="1" applyBorder="1"/>
    <xf numFmtId="0" fontId="0" fillId="0" borderId="32" xfId="0" applyBorder="1" applyAlignment="1">
      <alignment wrapText="1"/>
    </xf>
    <xf numFmtId="0" fontId="0" fillId="0" borderId="72" xfId="0" applyBorder="1" applyAlignment="1">
      <alignment horizontal="left" wrapText="1"/>
    </xf>
    <xf numFmtId="0" fontId="0" fillId="0" borderId="39" xfId="0" applyBorder="1" applyAlignment="1">
      <alignment wrapText="1"/>
    </xf>
    <xf numFmtId="0" fontId="0" fillId="0" borderId="68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39" xfId="0" applyBorder="1" applyAlignment="1">
      <alignment horizontal="left" wrapText="1"/>
    </xf>
    <xf numFmtId="0" fontId="0" fillId="0" borderId="68" xfId="0" applyBorder="1" applyAlignment="1">
      <alignment horizontal="left" wrapText="1"/>
    </xf>
    <xf numFmtId="0" fontId="0" fillId="0" borderId="78" xfId="0" applyBorder="1" applyAlignment="1">
      <alignment horizontal="left" wrapText="1"/>
    </xf>
    <xf numFmtId="0" fontId="0" fillId="0" borderId="0" xfId="0" applyAlignment="1">
      <alignment horizontal="right" wrapText="1"/>
    </xf>
    <xf numFmtId="0" fontId="3" fillId="0" borderId="78" xfId="0" applyFont="1" applyBorder="1" applyAlignment="1">
      <alignment horizontal="left"/>
    </xf>
    <xf numFmtId="2" fontId="0" fillId="0" borderId="0" xfId="0" quotePrefix="1" applyNumberFormat="1" applyAlignment="1">
      <alignment horizontal="left"/>
    </xf>
    <xf numFmtId="0" fontId="0" fillId="0" borderId="78" xfId="0" applyBorder="1" applyAlignment="1">
      <alignment wrapText="1"/>
    </xf>
    <xf numFmtId="165" fontId="0" fillId="0" borderId="0" xfId="1" applyNumberFormat="1" applyFont="1" applyBorder="1"/>
    <xf numFmtId="169" fontId="0" fillId="0" borderId="0" xfId="1" applyNumberFormat="1" applyFont="1" applyBorder="1" applyAlignment="1">
      <alignment horizontal="center" vertical="center"/>
    </xf>
    <xf numFmtId="0" fontId="0" fillId="0" borderId="87" xfId="0" applyBorder="1" applyAlignment="1">
      <alignment wrapText="1"/>
    </xf>
    <xf numFmtId="0" fontId="0" fillId="0" borderId="87" xfId="0" applyBorder="1"/>
    <xf numFmtId="0" fontId="0" fillId="0" borderId="86" xfId="0" applyBorder="1"/>
    <xf numFmtId="2" fontId="34" fillId="0" borderId="88" xfId="0" applyNumberFormat="1" applyFont="1" applyBorder="1"/>
    <xf numFmtId="0" fontId="0" fillId="0" borderId="88" xfId="0" applyBorder="1"/>
    <xf numFmtId="0" fontId="34" fillId="0" borderId="88" xfId="0" applyFont="1" applyBorder="1" applyAlignment="1">
      <alignment horizontal="center" wrapText="1"/>
    </xf>
    <xf numFmtId="0" fontId="34" fillId="0" borderId="88" xfId="0" applyFont="1" applyBorder="1"/>
    <xf numFmtId="164" fontId="34" fillId="0" borderId="88" xfId="0" applyNumberFormat="1" applyFont="1" applyBorder="1" applyAlignment="1">
      <alignment horizontal="center"/>
    </xf>
    <xf numFmtId="0" fontId="0" fillId="0" borderId="88" xfId="0" applyBorder="1" applyAlignment="1">
      <alignment horizontal="center"/>
    </xf>
    <xf numFmtId="165" fontId="0" fillId="0" borderId="88" xfId="0" applyNumberFormat="1" applyBorder="1" applyAlignment="1">
      <alignment horizontal="center"/>
    </xf>
    <xf numFmtId="164" fontId="34" fillId="0" borderId="88" xfId="0" applyNumberFormat="1" applyFont="1" applyBorder="1" applyAlignment="1">
      <alignment horizontal="center" vertical="center"/>
    </xf>
    <xf numFmtId="14" fontId="0" fillId="0" borderId="88" xfId="0" applyNumberFormat="1" applyBorder="1"/>
    <xf numFmtId="0" fontId="34" fillId="0" borderId="51" xfId="0" applyFont="1" applyBorder="1" applyAlignment="1">
      <alignment horizontal="center" wrapText="1"/>
    </xf>
    <xf numFmtId="1" fontId="0" fillId="0" borderId="51" xfId="0" applyNumberFormat="1" applyBorder="1" applyAlignment="1">
      <alignment horizontal="center" vertical="center"/>
    </xf>
    <xf numFmtId="0" fontId="34" fillId="0" borderId="51" xfId="0" applyFont="1" applyBorder="1" applyAlignment="1">
      <alignment horizontal="center"/>
    </xf>
    <xf numFmtId="0" fontId="34" fillId="0" borderId="89" xfId="0" applyFont="1" applyBorder="1"/>
    <xf numFmtId="0" fontId="0" fillId="0" borderId="89" xfId="0" applyBorder="1"/>
    <xf numFmtId="0" fontId="34" fillId="0" borderId="90" xfId="0" applyFont="1" applyBorder="1"/>
    <xf numFmtId="0" fontId="34" fillId="0" borderId="51" xfId="0" applyFont="1" applyBorder="1"/>
    <xf numFmtId="0" fontId="34" fillId="0" borderId="51" xfId="0" applyFont="1" applyBorder="1" applyAlignment="1">
      <alignment horizontal="center" vertical="center" wrapText="1"/>
    </xf>
    <xf numFmtId="0" fontId="27" fillId="0" borderId="51" xfId="0" applyFont="1" applyBorder="1" applyAlignment="1" applyProtection="1">
      <alignment horizontal="center"/>
      <protection locked="0"/>
    </xf>
    <xf numFmtId="1" fontId="34" fillId="0" borderId="51" xfId="0" applyNumberFormat="1" applyFont="1" applyBorder="1" applyAlignment="1">
      <alignment horizontal="center" vertical="center" wrapText="1"/>
    </xf>
    <xf numFmtId="9" fontId="0" fillId="0" borderId="51" xfId="0" applyNumberFormat="1" applyBorder="1" applyAlignment="1">
      <alignment horizontal="center"/>
    </xf>
    <xf numFmtId="14" fontId="0" fillId="0" borderId="51" xfId="0" applyNumberFormat="1" applyBorder="1"/>
    <xf numFmtId="0" fontId="0" fillId="0" borderId="82" xfId="0" applyBorder="1" applyAlignment="1">
      <alignment horizontal="left"/>
    </xf>
    <xf numFmtId="0" fontId="0" fillId="0" borderId="82" xfId="0" applyBorder="1" applyAlignment="1">
      <alignment horizontal="center"/>
    </xf>
    <xf numFmtId="165" fontId="0" fillId="0" borderId="82" xfId="0" applyNumberFormat="1" applyBorder="1"/>
    <xf numFmtId="2" fontId="0" fillId="0" borderId="82" xfId="0" applyNumberFormat="1" applyBorder="1" applyAlignment="1">
      <alignment horizontal="center"/>
    </xf>
    <xf numFmtId="2" fontId="0" fillId="0" borderId="82" xfId="0" quotePrefix="1" applyNumberFormat="1" applyBorder="1" applyAlignment="1">
      <alignment horizontal="center"/>
    </xf>
    <xf numFmtId="0" fontId="0" fillId="0" borderId="91" xfId="0" applyBorder="1" applyAlignment="1">
      <alignment wrapText="1"/>
    </xf>
    <xf numFmtId="0" fontId="0" fillId="20" borderId="82" xfId="0" applyFill="1" applyBorder="1"/>
    <xf numFmtId="0" fontId="28" fillId="0" borderId="0" xfId="0" applyFont="1"/>
    <xf numFmtId="170" fontId="0" fillId="0" borderId="0" xfId="0" applyNumberFormat="1"/>
    <xf numFmtId="2" fontId="0" fillId="0" borderId="88" xfId="0" applyNumberFormat="1" applyBorder="1"/>
    <xf numFmtId="0" fontId="0" fillId="0" borderId="90" xfId="0" applyBorder="1"/>
    <xf numFmtId="2" fontId="0" fillId="0" borderId="51" xfId="0" applyNumberFormat="1" applyBorder="1" applyAlignment="1">
      <alignment horizontal="center"/>
    </xf>
    <xf numFmtId="171" fontId="0" fillId="0" borderId="0" xfId="0" applyNumberFormat="1" applyAlignment="1">
      <alignment horizontal="center"/>
    </xf>
    <xf numFmtId="0" fontId="0" fillId="0" borderId="0" xfId="0" quotePrefix="1"/>
    <xf numFmtId="0" fontId="3" fillId="0" borderId="32" xfId="0" applyFont="1" applyBorder="1" applyAlignment="1">
      <alignment wrapText="1"/>
    </xf>
    <xf numFmtId="0" fontId="47" fillId="0" borderId="32" xfId="0" applyFont="1" applyBorder="1"/>
    <xf numFmtId="2" fontId="47" fillId="0" borderId="39" xfId="0" applyNumberFormat="1" applyFont="1" applyBorder="1" applyAlignment="1">
      <alignment horizontal="center"/>
    </xf>
    <xf numFmtId="0" fontId="47" fillId="0" borderId="39" xfId="0" applyFont="1" applyBorder="1"/>
    <xf numFmtId="0" fontId="3" fillId="0" borderId="32" xfId="0" applyFont="1" applyBorder="1"/>
    <xf numFmtId="0" fontId="3" fillId="0" borderId="39" xfId="0" applyFont="1" applyBorder="1"/>
    <xf numFmtId="0" fontId="3" fillId="0" borderId="39" xfId="0" applyFont="1" applyBorder="1" applyAlignment="1">
      <alignment horizontal="center"/>
    </xf>
    <xf numFmtId="0" fontId="47" fillId="0" borderId="40" xfId="0" applyFont="1" applyBorder="1"/>
    <xf numFmtId="164" fontId="47" fillId="0" borderId="0" xfId="0" applyNumberFormat="1" applyFont="1" applyAlignment="1">
      <alignment horizontal="center" vertical="center" wrapText="1"/>
    </xf>
    <xf numFmtId="0" fontId="3" fillId="0" borderId="36" xfId="0" applyFont="1" applyBorder="1"/>
    <xf numFmtId="0" fontId="47" fillId="0" borderId="36" xfId="0" applyFont="1" applyBorder="1"/>
    <xf numFmtId="170" fontId="3" fillId="0" borderId="0" xfId="0" applyNumberFormat="1" applyFont="1"/>
    <xf numFmtId="164" fontId="47" fillId="0" borderId="0" xfId="0" applyNumberFormat="1" applyFont="1" applyAlignment="1">
      <alignment horizontal="center"/>
    </xf>
    <xf numFmtId="0" fontId="47" fillId="0" borderId="81" xfId="0" applyFont="1" applyBorder="1"/>
    <xf numFmtId="9" fontId="0" fillId="0" borderId="82" xfId="0" applyNumberFormat="1" applyBorder="1" applyAlignment="1">
      <alignment horizontal="center"/>
    </xf>
    <xf numFmtId="0" fontId="3" fillId="0" borderId="82" xfId="0" applyFont="1" applyBorder="1"/>
    <xf numFmtId="0" fontId="0" fillId="0" borderId="103" xfId="0" applyBorder="1"/>
    <xf numFmtId="170" fontId="0" fillId="0" borderId="82" xfId="0" applyNumberFormat="1" applyBorder="1"/>
    <xf numFmtId="0" fontId="0" fillId="0" borderId="104" xfId="0" applyBorder="1"/>
    <xf numFmtId="0" fontId="27" fillId="0" borderId="82" xfId="0" applyFont="1" applyBorder="1" applyAlignment="1" applyProtection="1">
      <alignment horizontal="center"/>
      <protection locked="0"/>
    </xf>
    <xf numFmtId="2" fontId="34" fillId="0" borderId="82" xfId="0" applyNumberFormat="1" applyFont="1" applyBorder="1" applyAlignment="1">
      <alignment horizontal="center"/>
    </xf>
    <xf numFmtId="9" fontId="0" fillId="0" borderId="104" xfId="0" applyNumberFormat="1" applyBorder="1" applyAlignment="1">
      <alignment horizontal="center"/>
    </xf>
    <xf numFmtId="0" fontId="0" fillId="0" borderId="104" xfId="0" quotePrefix="1" applyBorder="1"/>
    <xf numFmtId="170" fontId="3" fillId="0" borderId="82" xfId="0" applyNumberFormat="1" applyFont="1" applyBorder="1"/>
    <xf numFmtId="0" fontId="57" fillId="0" borderId="39" xfId="0" applyFont="1" applyBorder="1"/>
    <xf numFmtId="0" fontId="57" fillId="0" borderId="32" xfId="0" applyFont="1" applyBorder="1"/>
    <xf numFmtId="0" fontId="57" fillId="0" borderId="40" xfId="0" applyFont="1" applyBorder="1"/>
    <xf numFmtId="0" fontId="57" fillId="0" borderId="40" xfId="0" applyFont="1" applyBorder="1" applyAlignment="1">
      <alignment horizontal="right"/>
    </xf>
    <xf numFmtId="0" fontId="57" fillId="0" borderId="0" xfId="0" applyFont="1" applyAlignment="1">
      <alignment horizontal="right"/>
    </xf>
    <xf numFmtId="0" fontId="57" fillId="0" borderId="0" xfId="0" applyFont="1" applyAlignment="1">
      <alignment wrapText="1"/>
    </xf>
    <xf numFmtId="2" fontId="57" fillId="0" borderId="0" xfId="0" applyNumberFormat="1" applyFont="1" applyAlignment="1" applyProtection="1">
      <alignment horizontal="center"/>
      <protection locked="0"/>
    </xf>
    <xf numFmtId="0" fontId="57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2" fontId="57" fillId="0" borderId="0" xfId="0" applyNumberFormat="1" applyFont="1"/>
    <xf numFmtId="164" fontId="57" fillId="0" borderId="0" xfId="0" applyNumberFormat="1" applyFont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7" fillId="0" borderId="36" xfId="0" applyFont="1" applyBorder="1"/>
    <xf numFmtId="0" fontId="43" fillId="0" borderId="0" xfId="0" applyFont="1" applyAlignment="1">
      <alignment horizontal="left"/>
    </xf>
    <xf numFmtId="0" fontId="57" fillId="0" borderId="96" xfId="0" applyFont="1" applyBorder="1" applyAlignment="1">
      <alignment wrapText="1"/>
    </xf>
    <xf numFmtId="0" fontId="57" fillId="0" borderId="99" xfId="0" applyFont="1" applyBorder="1"/>
    <xf numFmtId="0" fontId="57" fillId="0" borderId="96" xfId="0" applyFont="1" applyBorder="1"/>
    <xf numFmtId="0" fontId="57" fillId="0" borderId="98" xfId="0" applyFont="1" applyBorder="1"/>
    <xf numFmtId="0" fontId="57" fillId="0" borderId="98" xfId="0" applyFont="1" applyBorder="1" applyAlignment="1">
      <alignment horizontal="center"/>
    </xf>
    <xf numFmtId="2" fontId="57" fillId="0" borderId="98" xfId="0" applyNumberFormat="1" applyFont="1" applyBorder="1" applyAlignment="1">
      <alignment horizontal="center"/>
    </xf>
    <xf numFmtId="0" fontId="57" fillId="0" borderId="98" xfId="0" applyFont="1" applyBorder="1" applyAlignment="1">
      <alignment vertical="center" wrapText="1"/>
    </xf>
    <xf numFmtId="0" fontId="57" fillId="0" borderId="97" xfId="0" applyFont="1" applyBorder="1"/>
    <xf numFmtId="0" fontId="57" fillId="0" borderId="97" xfId="0" applyFont="1" applyBorder="1" applyAlignment="1">
      <alignment wrapText="1"/>
    </xf>
    <xf numFmtId="164" fontId="57" fillId="0" borderId="98" xfId="0" applyNumberFormat="1" applyFont="1" applyBorder="1" applyAlignment="1">
      <alignment horizontal="center"/>
    </xf>
    <xf numFmtId="0" fontId="57" fillId="0" borderId="98" xfId="0" applyFont="1" applyBorder="1" applyAlignment="1">
      <alignment vertical="center"/>
    </xf>
    <xf numFmtId="0" fontId="57" fillId="0" borderId="98" xfId="0" applyFont="1" applyBorder="1" applyAlignment="1">
      <alignment horizontal="center" vertical="center" wrapText="1"/>
    </xf>
    <xf numFmtId="9" fontId="57" fillId="0" borderId="98" xfId="2" applyFont="1" applyBorder="1"/>
    <xf numFmtId="164" fontId="57" fillId="0" borderId="98" xfId="0" applyNumberFormat="1" applyFont="1" applyBorder="1" applyAlignment="1">
      <alignment horizontal="center" vertical="center" wrapText="1"/>
    </xf>
    <xf numFmtId="0" fontId="57" fillId="0" borderId="100" xfId="0" applyFont="1" applyBorder="1"/>
    <xf numFmtId="0" fontId="4" fillId="0" borderId="13" xfId="0" applyFont="1" applyBorder="1" applyAlignment="1">
      <alignment horizontal="center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0" fontId="4" fillId="21" borderId="0" xfId="0" quotePrefix="1" applyFont="1" applyFill="1" applyAlignment="1">
      <alignment horizontal="left"/>
    </xf>
    <xf numFmtId="0" fontId="4" fillId="22" borderId="0" xfId="0" quotePrefix="1" applyFont="1" applyFill="1" applyAlignment="1">
      <alignment horizontal="left"/>
    </xf>
    <xf numFmtId="0" fontId="4" fillId="23" borderId="0" xfId="0" quotePrefix="1" applyFont="1" applyFill="1" applyAlignment="1">
      <alignment horizontal="left"/>
    </xf>
    <xf numFmtId="0" fontId="4" fillId="0" borderId="13" xfId="0" quotePrefix="1" applyFont="1" applyBorder="1" applyAlignment="1">
      <alignment horizontal="left"/>
    </xf>
    <xf numFmtId="0" fontId="4" fillId="0" borderId="13" xfId="0" quotePrefix="1" applyFont="1" applyBorder="1" applyAlignment="1">
      <alignment horizontal="center"/>
    </xf>
    <xf numFmtId="14" fontId="28" fillId="0" borderId="0" xfId="0" applyNumberFormat="1" applyFont="1"/>
    <xf numFmtId="2" fontId="28" fillId="0" borderId="0" xfId="0" applyNumberFormat="1" applyFont="1" applyAlignment="1">
      <alignment horizontal="center"/>
    </xf>
    <xf numFmtId="0" fontId="0" fillId="0" borderId="43" xfId="0" applyBorder="1"/>
    <xf numFmtId="0" fontId="28" fillId="0" borderId="13" xfId="0" applyFont="1" applyBorder="1"/>
    <xf numFmtId="14" fontId="28" fillId="0" borderId="13" xfId="0" applyNumberFormat="1" applyFont="1" applyBorder="1"/>
    <xf numFmtId="2" fontId="28" fillId="0" borderId="13" xfId="0" applyNumberFormat="1" applyFont="1" applyBorder="1" applyAlignment="1">
      <alignment horizontal="center"/>
    </xf>
    <xf numFmtId="0" fontId="0" fillId="0" borderId="16" xfId="0" applyBorder="1"/>
    <xf numFmtId="0" fontId="3" fillId="0" borderId="13" xfId="0" applyFont="1" applyBorder="1"/>
    <xf numFmtId="2" fontId="14" fillId="0" borderId="0" xfId="0" applyNumberFormat="1" applyFont="1" applyAlignment="1">
      <alignment horizontal="center"/>
    </xf>
    <xf numFmtId="0" fontId="63" fillId="0" borderId="1" xfId="0" applyFont="1" applyBorder="1" applyAlignment="1">
      <alignment horizontal="center" wrapText="1"/>
    </xf>
    <xf numFmtId="2" fontId="63" fillId="4" borderId="13" xfId="3" applyNumberFormat="1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/>
    </xf>
    <xf numFmtId="0" fontId="58" fillId="0" borderId="34" xfId="0" applyFont="1" applyBorder="1" applyAlignment="1">
      <alignment wrapText="1"/>
    </xf>
    <xf numFmtId="0" fontId="14" fillId="2" borderId="46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1" fontId="43" fillId="2" borderId="0" xfId="0" applyNumberFormat="1" applyFont="1" applyFill="1" applyAlignment="1">
      <alignment horizontal="right"/>
    </xf>
    <xf numFmtId="1" fontId="43" fillId="2" borderId="0" xfId="0" applyNumberFormat="1" applyFont="1" applyFill="1" applyAlignment="1">
      <alignment horizontal="center"/>
    </xf>
    <xf numFmtId="1" fontId="43" fillId="2" borderId="0" xfId="0" applyNumberFormat="1" applyFont="1" applyFill="1" applyAlignment="1">
      <alignment horizontal="left"/>
    </xf>
    <xf numFmtId="0" fontId="43" fillId="0" borderId="43" xfId="0" applyFont="1" applyBorder="1"/>
    <xf numFmtId="0" fontId="14" fillId="2" borderId="51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43" fillId="2" borderId="7" xfId="0" applyFont="1" applyFill="1" applyBorder="1" applyAlignment="1">
      <alignment horizontal="center"/>
    </xf>
    <xf numFmtId="0" fontId="43" fillId="2" borderId="51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" fontId="43" fillId="0" borderId="0" xfId="0" applyNumberFormat="1" applyFont="1" applyAlignment="1">
      <alignment horizontal="right"/>
    </xf>
    <xf numFmtId="1" fontId="43" fillId="0" borderId="0" xfId="0" applyNumberFormat="1" applyFont="1" applyAlignment="1">
      <alignment horizontal="center"/>
    </xf>
    <xf numFmtId="1" fontId="43" fillId="0" borderId="0" xfId="0" applyNumberFormat="1" applyFont="1" applyAlignment="1">
      <alignment horizontal="left"/>
    </xf>
    <xf numFmtId="0" fontId="43" fillId="2" borderId="55" xfId="0" applyFont="1" applyFill="1" applyBorder="1" applyAlignment="1">
      <alignment horizontal="center"/>
    </xf>
    <xf numFmtId="0" fontId="14" fillId="2" borderId="38" xfId="0" applyFont="1" applyFill="1" applyBorder="1" applyAlignment="1">
      <alignment horizontal="center"/>
    </xf>
    <xf numFmtId="0" fontId="43" fillId="2" borderId="38" xfId="0" applyFont="1" applyFill="1" applyBorder="1" applyAlignment="1">
      <alignment horizontal="center"/>
    </xf>
    <xf numFmtId="1" fontId="43" fillId="2" borderId="38" xfId="0" applyNumberFormat="1" applyFont="1" applyFill="1" applyBorder="1" applyAlignment="1">
      <alignment horizontal="right"/>
    </xf>
    <xf numFmtId="1" fontId="43" fillId="2" borderId="38" xfId="0" applyNumberFormat="1" applyFont="1" applyFill="1" applyBorder="1" applyAlignment="1">
      <alignment horizontal="center"/>
    </xf>
    <xf numFmtId="1" fontId="43" fillId="2" borderId="38" xfId="0" applyNumberFormat="1" applyFont="1" applyFill="1" applyBorder="1" applyAlignment="1">
      <alignment horizontal="left"/>
    </xf>
    <xf numFmtId="0" fontId="43" fillId="2" borderId="38" xfId="0" applyFont="1" applyFill="1" applyBorder="1" applyAlignment="1">
      <alignment horizontal="center" vertical="center"/>
    </xf>
    <xf numFmtId="2" fontId="43" fillId="2" borderId="38" xfId="0" applyNumberFormat="1" applyFont="1" applyFill="1" applyBorder="1" applyAlignment="1">
      <alignment horizontal="center"/>
    </xf>
    <xf numFmtId="164" fontId="43" fillId="2" borderId="38" xfId="0" applyNumberFormat="1" applyFont="1" applyFill="1" applyBorder="1" applyAlignment="1">
      <alignment horizontal="center"/>
    </xf>
    <xf numFmtId="2" fontId="43" fillId="2" borderId="38" xfId="0" quotePrefix="1" applyNumberFormat="1" applyFont="1" applyFill="1" applyBorder="1" applyAlignment="1">
      <alignment horizontal="center"/>
    </xf>
    <xf numFmtId="0" fontId="43" fillId="2" borderId="38" xfId="0" applyFont="1" applyFill="1" applyBorder="1"/>
    <xf numFmtId="2" fontId="43" fillId="0" borderId="55" xfId="0" applyNumberFormat="1" applyFont="1" applyBorder="1"/>
    <xf numFmtId="0" fontId="43" fillId="0" borderId="58" xfId="0" applyFont="1" applyBorder="1"/>
    <xf numFmtId="49" fontId="3" fillId="0" borderId="0" xfId="0" applyNumberFormat="1" applyFont="1"/>
    <xf numFmtId="165" fontId="21" fillId="0" borderId="1" xfId="0" applyNumberFormat="1" applyFont="1" applyBorder="1" applyAlignment="1">
      <alignment horizontal="center" vertical="center" wrapText="1"/>
    </xf>
    <xf numFmtId="164" fontId="21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0" fontId="18" fillId="8" borderId="0" xfId="0" applyFont="1" applyFill="1"/>
    <xf numFmtId="2" fontId="18" fillId="8" borderId="0" xfId="0" applyNumberFormat="1" applyFont="1" applyFill="1" applyAlignment="1">
      <alignment horizontal="center"/>
    </xf>
    <xf numFmtId="0" fontId="18" fillId="2" borderId="0" xfId="0" applyFont="1" applyFill="1"/>
    <xf numFmtId="165" fontId="18" fillId="2" borderId="0" xfId="0" applyNumberFormat="1" applyFont="1" applyFill="1"/>
    <xf numFmtId="9" fontId="18" fillId="2" borderId="0" xfId="0" applyNumberFormat="1" applyFont="1" applyFill="1"/>
    <xf numFmtId="2" fontId="18" fillId="2" borderId="0" xfId="0" applyNumberFormat="1" applyFont="1" applyFill="1" applyAlignment="1">
      <alignment horizontal="center"/>
    </xf>
    <xf numFmtId="164" fontId="18" fillId="2" borderId="0" xfId="0" applyNumberFormat="1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0" fontId="0" fillId="0" borderId="47" xfId="0" applyBorder="1" applyAlignment="1">
      <alignment horizontal="left" vertical="center"/>
    </xf>
    <xf numFmtId="0" fontId="0" fillId="0" borderId="47" xfId="0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64" fillId="4" borderId="47" xfId="0" applyNumberFormat="1" applyFont="1" applyFill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13" xfId="3" applyFont="1" applyBorder="1" applyAlignment="1">
      <alignment horizontal="left" vertical="center"/>
    </xf>
    <xf numFmtId="0" fontId="3" fillId="0" borderId="13" xfId="3" applyFont="1" applyBorder="1" applyAlignment="1">
      <alignment horizontal="center" vertical="center"/>
    </xf>
    <xf numFmtId="0" fontId="3" fillId="0" borderId="44" xfId="3" applyFont="1" applyBorder="1" applyAlignment="1">
      <alignment horizontal="center" vertical="center"/>
    </xf>
    <xf numFmtId="0" fontId="3" fillId="0" borderId="45" xfId="3" applyFont="1" applyBorder="1" applyAlignment="1">
      <alignment horizontal="center" vertical="center"/>
    </xf>
    <xf numFmtId="2" fontId="0" fillId="0" borderId="13" xfId="3" applyNumberFormat="1" applyFont="1" applyBorder="1" applyAlignment="1">
      <alignment horizontal="center" vertical="center"/>
    </xf>
    <xf numFmtId="2" fontId="64" fillId="4" borderId="13" xfId="3" applyNumberFormat="1" applyFont="1" applyFill="1" applyBorder="1" applyAlignment="1">
      <alignment horizontal="center" vertical="center"/>
    </xf>
    <xf numFmtId="2" fontId="3" fillId="0" borderId="69" xfId="3" applyNumberFormat="1" applyFont="1" applyBorder="1" applyAlignment="1">
      <alignment horizontal="center" vertical="center"/>
    </xf>
    <xf numFmtId="0" fontId="44" fillId="0" borderId="34" xfId="0" applyFont="1" applyBorder="1" applyAlignment="1">
      <alignment wrapText="1"/>
    </xf>
    <xf numFmtId="0" fontId="44" fillId="0" borderId="38" xfId="0" applyFont="1" applyBorder="1" applyAlignment="1">
      <alignment wrapText="1"/>
    </xf>
    <xf numFmtId="0" fontId="44" fillId="0" borderId="58" xfId="0" applyFont="1" applyBorder="1" applyAlignment="1">
      <alignment wrapText="1"/>
    </xf>
    <xf numFmtId="2" fontId="0" fillId="5" borderId="52" xfId="5" applyNumberFormat="1" applyFont="1" applyFill="1" applyBorder="1" applyAlignment="1">
      <alignment horizontal="center"/>
    </xf>
    <xf numFmtId="2" fontId="0" fillId="5" borderId="69" xfId="5" applyNumberFormat="1" applyFont="1" applyFill="1" applyBorder="1" applyAlignment="1">
      <alignment horizontal="center"/>
    </xf>
    <xf numFmtId="2" fontId="3" fillId="0" borderId="52" xfId="0" quotePrefix="1" applyNumberFormat="1" applyFont="1" applyBorder="1" applyAlignment="1">
      <alignment horizontal="center"/>
    </xf>
    <xf numFmtId="0" fontId="3" fillId="0" borderId="51" xfId="0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wrapText="1"/>
    </xf>
    <xf numFmtId="2" fontId="64" fillId="4" borderId="0" xfId="3" applyNumberFormat="1" applyFont="1" applyFill="1" applyAlignment="1">
      <alignment horizontal="center" vertical="center"/>
    </xf>
    <xf numFmtId="0" fontId="3" fillId="0" borderId="13" xfId="0" applyFont="1" applyBorder="1" applyAlignment="1">
      <alignment horizontal="center"/>
    </xf>
    <xf numFmtId="2" fontId="0" fillId="0" borderId="13" xfId="0" quotePrefix="1" applyNumberFormat="1" applyBorder="1" applyAlignment="1">
      <alignment horizontal="center"/>
    </xf>
    <xf numFmtId="2" fontId="3" fillId="0" borderId="69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3" fillId="0" borderId="0" xfId="3" applyFont="1" applyAlignment="1">
      <alignment horizontal="left" vertical="center"/>
    </xf>
    <xf numFmtId="0" fontId="3" fillId="0" borderId="0" xfId="3" applyFont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3" fillId="0" borderId="26" xfId="3" applyFont="1" applyBorder="1" applyAlignment="1">
      <alignment horizontal="center" vertical="center"/>
    </xf>
    <xf numFmtId="2" fontId="0" fillId="0" borderId="0" xfId="3" applyNumberFormat="1" applyFont="1" applyAlignment="1">
      <alignment horizontal="center" vertical="center"/>
    </xf>
    <xf numFmtId="2" fontId="3" fillId="0" borderId="52" xfId="3" applyNumberFormat="1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2" fontId="3" fillId="0" borderId="13" xfId="0" applyNumberFormat="1" applyFont="1" applyBorder="1"/>
    <xf numFmtId="0" fontId="65" fillId="0" borderId="0" xfId="0" applyFont="1"/>
    <xf numFmtId="0" fontId="66" fillId="0" borderId="0" xfId="0" applyFont="1"/>
    <xf numFmtId="0" fontId="66" fillId="0" borderId="52" xfId="0" applyFont="1" applyBorder="1"/>
    <xf numFmtId="0" fontId="65" fillId="0" borderId="13" xfId="0" applyFont="1" applyBorder="1"/>
    <xf numFmtId="2" fontId="65" fillId="0" borderId="13" xfId="0" applyNumberFormat="1" applyFont="1" applyBorder="1"/>
    <xf numFmtId="2" fontId="65" fillId="0" borderId="0" xfId="0" applyNumberFormat="1" applyFont="1"/>
    <xf numFmtId="0" fontId="63" fillId="0" borderId="0" xfId="0" applyFont="1" applyAlignment="1">
      <alignment horizontal="center" vertical="center" wrapText="1"/>
    </xf>
    <xf numFmtId="165" fontId="63" fillId="0" borderId="0" xfId="0" applyNumberFormat="1" applyFont="1" applyAlignment="1">
      <alignment horizontal="center" vertical="center" wrapText="1"/>
    </xf>
    <xf numFmtId="2" fontId="63" fillId="0" borderId="0" xfId="0" applyNumberFormat="1" applyFont="1" applyAlignment="1">
      <alignment horizontal="center" vertical="center" wrapText="1"/>
    </xf>
    <xf numFmtId="0" fontId="63" fillId="0" borderId="52" xfId="0" applyFont="1" applyBorder="1" applyAlignment="1">
      <alignment horizontal="center" vertical="center" wrapText="1"/>
    </xf>
    <xf numFmtId="14" fontId="0" fillId="0" borderId="38" xfId="0" applyNumberFormat="1" applyBorder="1"/>
    <xf numFmtId="2" fontId="3" fillId="0" borderId="58" xfId="0" applyNumberFormat="1" applyFont="1" applyBorder="1" applyAlignment="1">
      <alignment horizontal="center"/>
    </xf>
    <xf numFmtId="0" fontId="65" fillId="0" borderId="38" xfId="0" applyFont="1" applyBorder="1"/>
    <xf numFmtId="0" fontId="66" fillId="0" borderId="38" xfId="0" applyFont="1" applyBorder="1"/>
    <xf numFmtId="0" fontId="66" fillId="0" borderId="58" xfId="0" applyFont="1" applyBorder="1"/>
    <xf numFmtId="0" fontId="3" fillId="5" borderId="22" xfId="0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center" vertical="center"/>
    </xf>
    <xf numFmtId="0" fontId="3" fillId="5" borderId="52" xfId="0" applyFont="1" applyFill="1" applyBorder="1" applyAlignment="1">
      <alignment horizontal="center" vertical="center"/>
    </xf>
    <xf numFmtId="0" fontId="3" fillId="5" borderId="0" xfId="3" applyFont="1" applyFill="1" applyAlignment="1">
      <alignment horizontal="left" vertical="center"/>
    </xf>
    <xf numFmtId="0" fontId="3" fillId="5" borderId="0" xfId="3" applyFont="1" applyFill="1" applyAlignment="1">
      <alignment horizontal="center" vertical="center"/>
    </xf>
    <xf numFmtId="2" fontId="0" fillId="5" borderId="0" xfId="3" applyNumberFormat="1" applyFont="1" applyFill="1" applyAlignment="1">
      <alignment horizontal="center" vertical="center"/>
    </xf>
    <xf numFmtId="2" fontId="64" fillId="5" borderId="0" xfId="3" applyNumberFormat="1" applyFont="1" applyFill="1" applyAlignment="1">
      <alignment horizontal="center" vertical="center"/>
    </xf>
    <xf numFmtId="2" fontId="3" fillId="5" borderId="52" xfId="3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2" fontId="3" fillId="0" borderId="70" xfId="0" quotePrefix="1" applyNumberFormat="1" applyFont="1" applyBorder="1" applyAlignment="1">
      <alignment horizontal="center"/>
    </xf>
    <xf numFmtId="0" fontId="0" fillId="0" borderId="13" xfId="0" applyBorder="1" applyAlignment="1" applyProtection="1">
      <alignment horizontal="center"/>
      <protection locked="0"/>
    </xf>
    <xf numFmtId="2" fontId="44" fillId="0" borderId="52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165" fontId="3" fillId="0" borderId="47" xfId="0" applyNumberFormat="1" applyFont="1" applyBorder="1" applyAlignment="1">
      <alignment horizontal="center"/>
    </xf>
    <xf numFmtId="0" fontId="3" fillId="0" borderId="47" xfId="0" applyFont="1" applyBorder="1" applyAlignment="1">
      <alignment horizontal="center" wrapText="1"/>
    </xf>
    <xf numFmtId="2" fontId="64" fillId="4" borderId="47" xfId="3" applyNumberFormat="1" applyFont="1" applyFill="1" applyBorder="1" applyAlignment="1">
      <alignment horizontal="center" vertical="center"/>
    </xf>
    <xf numFmtId="0" fontId="3" fillId="0" borderId="50" xfId="0" applyFont="1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38" xfId="0" applyFont="1" applyBorder="1" applyAlignment="1">
      <alignment horizontal="center" wrapText="1"/>
    </xf>
    <xf numFmtId="14" fontId="3" fillId="0" borderId="38" xfId="0" applyNumberFormat="1" applyFont="1" applyBorder="1" applyAlignment="1">
      <alignment horizontal="center"/>
    </xf>
    <xf numFmtId="10" fontId="0" fillId="0" borderId="38" xfId="0" applyNumberFormat="1" applyBorder="1" applyAlignment="1">
      <alignment horizontal="center" wrapText="1"/>
    </xf>
    <xf numFmtId="0" fontId="3" fillId="0" borderId="58" xfId="0" applyFont="1" applyBorder="1" applyAlignment="1">
      <alignment horizontal="center"/>
    </xf>
    <xf numFmtId="0" fontId="67" fillId="0" borderId="38" xfId="0" applyFont="1" applyBorder="1" applyAlignment="1">
      <alignment horizontal="center"/>
    </xf>
    <xf numFmtId="2" fontId="67" fillId="0" borderId="38" xfId="0" applyNumberFormat="1" applyFont="1" applyBorder="1" applyAlignment="1">
      <alignment horizontal="center"/>
    </xf>
    <xf numFmtId="0" fontId="67" fillId="0" borderId="38" xfId="0" applyFont="1" applyBorder="1" applyAlignment="1">
      <alignment horizontal="center" wrapText="1"/>
    </xf>
    <xf numFmtId="0" fontId="0" fillId="0" borderId="38" xfId="0" applyBorder="1" applyAlignment="1">
      <alignment horizontal="center" wrapText="1"/>
    </xf>
    <xf numFmtId="0" fontId="3" fillId="0" borderId="58" xfId="0" applyFont="1" applyBorder="1" applyAlignment="1">
      <alignment horizontal="center" wrapText="1"/>
    </xf>
    <xf numFmtId="164" fontId="3" fillId="0" borderId="38" xfId="0" applyNumberFormat="1" applyFont="1" applyBorder="1" applyAlignment="1">
      <alignment horizontal="center"/>
    </xf>
    <xf numFmtId="0" fontId="67" fillId="0" borderId="58" xfId="0" applyFont="1" applyBorder="1" applyAlignment="1">
      <alignment horizontal="center" wrapText="1"/>
    </xf>
    <xf numFmtId="0" fontId="0" fillId="5" borderId="47" xfId="0" applyFill="1" applyBorder="1" applyAlignment="1">
      <alignment horizontal="left" vertical="center"/>
    </xf>
    <xf numFmtId="0" fontId="3" fillId="5" borderId="47" xfId="0" applyFont="1" applyFill="1" applyBorder="1" applyAlignment="1">
      <alignment horizontal="center" vertical="center"/>
    </xf>
    <xf numFmtId="2" fontId="0" fillId="5" borderId="47" xfId="0" applyNumberFormat="1" applyFill="1" applyBorder="1" applyAlignment="1">
      <alignment horizontal="center" vertical="center"/>
    </xf>
    <xf numFmtId="0" fontId="3" fillId="5" borderId="50" xfId="0" applyFont="1" applyFill="1" applyBorder="1" applyAlignment="1">
      <alignment horizontal="center" vertical="center"/>
    </xf>
    <xf numFmtId="14" fontId="0" fillId="0" borderId="13" xfId="0" applyNumberFormat="1" applyBorder="1" applyAlignment="1">
      <alignment horizontal="center"/>
    </xf>
    <xf numFmtId="2" fontId="3" fillId="0" borderId="13" xfId="0" applyNumberFormat="1" applyFont="1" applyBorder="1" applyAlignment="1">
      <alignment horizontal="center"/>
    </xf>
    <xf numFmtId="0" fontId="68" fillId="0" borderId="0" xfId="0" applyFont="1"/>
    <xf numFmtId="0" fontId="69" fillId="0" borderId="0" xfId="0" applyFont="1"/>
    <xf numFmtId="0" fontId="69" fillId="0" borderId="52" xfId="0" applyFont="1" applyBorder="1"/>
    <xf numFmtId="0" fontId="68" fillId="0" borderId="13" xfId="0" applyFont="1" applyBorder="1"/>
    <xf numFmtId="0" fontId="3" fillId="0" borderId="13" xfId="0" applyFont="1" applyBorder="1" applyAlignment="1">
      <alignment horizontal="center" vertical="center"/>
    </xf>
    <xf numFmtId="0" fontId="3" fillId="0" borderId="17" xfId="0" applyFont="1" applyBorder="1"/>
    <xf numFmtId="0" fontId="66" fillId="0" borderId="18" xfId="0" applyFont="1" applyBorder="1"/>
    <xf numFmtId="0" fontId="67" fillId="0" borderId="107" xfId="0" applyFont="1" applyBorder="1" applyAlignment="1">
      <alignment horizontal="center"/>
    </xf>
    <xf numFmtId="2" fontId="44" fillId="0" borderId="38" xfId="0" applyNumberFormat="1" applyFont="1" applyBorder="1" applyAlignment="1">
      <alignment wrapText="1"/>
    </xf>
    <xf numFmtId="0" fontId="3" fillId="0" borderId="108" xfId="0" applyFont="1" applyBorder="1"/>
    <xf numFmtId="0" fontId="44" fillId="0" borderId="109" xfId="0" applyFont="1" applyBorder="1" applyAlignment="1">
      <alignment wrapText="1"/>
    </xf>
    <xf numFmtId="0" fontId="66" fillId="0" borderId="107" xfId="0" applyFont="1" applyBorder="1"/>
    <xf numFmtId="0" fontId="69" fillId="0" borderId="18" xfId="0" applyFont="1" applyBorder="1"/>
    <xf numFmtId="0" fontId="3" fillId="0" borderId="107" xfId="0" applyFont="1" applyBorder="1"/>
    <xf numFmtId="2" fontId="67" fillId="0" borderId="107" xfId="0" applyNumberFormat="1" applyFont="1" applyBorder="1" applyAlignment="1">
      <alignment horizontal="center"/>
    </xf>
    <xf numFmtId="0" fontId="0" fillId="18" borderId="0" xfId="0" applyFill="1"/>
    <xf numFmtId="0" fontId="0" fillId="18" borderId="13" xfId="0" applyFill="1" applyBorder="1"/>
    <xf numFmtId="0" fontId="3" fillId="18" borderId="13" xfId="0" applyFont="1" applyFill="1" applyBorder="1"/>
    <xf numFmtId="0" fontId="3" fillId="18" borderId="17" xfId="0" applyFont="1" applyFill="1" applyBorder="1"/>
    <xf numFmtId="49" fontId="3" fillId="0" borderId="43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left" vertical="top"/>
    </xf>
    <xf numFmtId="0" fontId="0" fillId="0" borderId="43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49" fontId="0" fillId="0" borderId="43" xfId="0" applyNumberFormat="1" applyBorder="1" applyAlignment="1">
      <alignment horizontal="left" vertical="top"/>
    </xf>
    <xf numFmtId="49" fontId="0" fillId="0" borderId="18" xfId="0" applyNumberFormat="1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164" fontId="0" fillId="0" borderId="43" xfId="0" applyNumberFormat="1" applyBorder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3" fillId="0" borderId="110" xfId="0" applyFont="1" applyBorder="1" applyAlignment="1">
      <alignment horizontal="left" vertical="top"/>
    </xf>
    <xf numFmtId="49" fontId="3" fillId="0" borderId="110" xfId="0" applyNumberFormat="1" applyFont="1" applyBorder="1" applyAlignment="1">
      <alignment horizontal="left" vertical="top"/>
    </xf>
    <xf numFmtId="49" fontId="43" fillId="0" borderId="0" xfId="0" applyNumberFormat="1" applyFont="1" applyAlignment="1">
      <alignment horizontal="left" vertical="top"/>
    </xf>
    <xf numFmtId="49" fontId="43" fillId="0" borderId="18" xfId="0" applyNumberFormat="1" applyFont="1" applyBorder="1" applyAlignment="1">
      <alignment horizontal="left" vertical="top"/>
    </xf>
    <xf numFmtId="0" fontId="43" fillId="0" borderId="18" xfId="0" applyFont="1" applyBorder="1" applyAlignment="1">
      <alignment horizontal="left" vertical="top"/>
    </xf>
    <xf numFmtId="0" fontId="25" fillId="0" borderId="18" xfId="6" applyFont="1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49" fontId="3" fillId="0" borderId="4" xfId="0" applyNumberFormat="1" applyFont="1" applyBorder="1" applyAlignment="1">
      <alignment horizontal="left" vertical="top"/>
    </xf>
    <xf numFmtId="49" fontId="3" fillId="0" borderId="5" xfId="0" applyNumberFormat="1" applyFont="1" applyBorder="1" applyAlignment="1">
      <alignment horizontal="left" vertical="top"/>
    </xf>
    <xf numFmtId="49" fontId="3" fillId="0" borderId="14" xfId="0" applyNumberFormat="1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164" fontId="3" fillId="0" borderId="4" xfId="0" applyNumberFormat="1" applyFont="1" applyBorder="1" applyAlignment="1">
      <alignment horizontal="left" vertical="top" wrapText="1"/>
    </xf>
    <xf numFmtId="49" fontId="3" fillId="0" borderId="67" xfId="0" applyNumberFormat="1" applyFont="1" applyBorder="1" applyAlignment="1">
      <alignment horizontal="left" vertical="top"/>
    </xf>
    <xf numFmtId="0" fontId="3" fillId="0" borderId="111" xfId="0" applyFont="1" applyBorder="1" applyAlignment="1">
      <alignment horizontal="left" vertical="top"/>
    </xf>
    <xf numFmtId="14" fontId="21" fillId="0" borderId="1" xfId="0" applyNumberFormat="1" applyFont="1" applyBorder="1" applyAlignment="1">
      <alignment horizontal="center" vertical="center"/>
    </xf>
    <xf numFmtId="172" fontId="21" fillId="0" borderId="1" xfId="0" applyNumberFormat="1" applyFont="1" applyBorder="1" applyAlignment="1">
      <alignment horizontal="center" vertical="center" wrapText="1"/>
    </xf>
    <xf numFmtId="172" fontId="0" fillId="0" borderId="0" xfId="0" applyNumberFormat="1"/>
    <xf numFmtId="172" fontId="0" fillId="0" borderId="0" xfId="2" applyNumberFormat="1" applyFont="1"/>
    <xf numFmtId="0" fontId="0" fillId="0" borderId="112" xfId="0" applyBorder="1" applyAlignment="1">
      <alignment wrapText="1"/>
    </xf>
    <xf numFmtId="0" fontId="3" fillId="0" borderId="40" xfId="0" applyFont="1" applyBorder="1" applyAlignment="1">
      <alignment wrapText="1"/>
    </xf>
    <xf numFmtId="0" fontId="0" fillId="0" borderId="40" xfId="0" applyBorder="1" applyAlignment="1">
      <alignment wrapText="1"/>
    </xf>
    <xf numFmtId="0" fontId="0" fillId="0" borderId="13" xfId="0" applyBorder="1" applyAlignment="1">
      <alignment horizontal="left"/>
    </xf>
    <xf numFmtId="165" fontId="0" fillId="0" borderId="13" xfId="0" applyNumberFormat="1" applyBorder="1"/>
    <xf numFmtId="9" fontId="0" fillId="0" borderId="13" xfId="0" applyNumberFormat="1" applyBorder="1" applyAlignment="1">
      <alignment horizontal="center"/>
    </xf>
    <xf numFmtId="0" fontId="57" fillId="0" borderId="113" xfId="0" applyFont="1" applyBorder="1"/>
    <xf numFmtId="0" fontId="43" fillId="0" borderId="7" xfId="0" applyFont="1" applyBorder="1"/>
    <xf numFmtId="2" fontId="34" fillId="0" borderId="98" xfId="0" applyNumberFormat="1" applyFont="1" applyBorder="1" applyAlignment="1">
      <alignment horizontal="center" vertical="center" wrapText="1"/>
    </xf>
    <xf numFmtId="0" fontId="57" fillId="0" borderId="18" xfId="0" applyFont="1" applyBorder="1"/>
    <xf numFmtId="0" fontId="57" fillId="0" borderId="98" xfId="0" applyFont="1" applyBorder="1" applyAlignment="1">
      <alignment wrapText="1"/>
    </xf>
    <xf numFmtId="0" fontId="47" fillId="0" borderId="13" xfId="0" applyFont="1" applyBorder="1"/>
    <xf numFmtId="0" fontId="57" fillId="0" borderId="17" xfId="0" applyFont="1" applyBorder="1"/>
    <xf numFmtId="2" fontId="34" fillId="0" borderId="13" xfId="0" applyNumberFormat="1" applyFont="1" applyBorder="1" applyAlignment="1">
      <alignment horizontal="center"/>
    </xf>
    <xf numFmtId="170" fontId="0" fillId="0" borderId="13" xfId="0" applyNumberFormat="1" applyBorder="1"/>
    <xf numFmtId="0" fontId="0" fillId="0" borderId="13" xfId="0" quotePrefix="1" applyBorder="1"/>
    <xf numFmtId="165" fontId="0" fillId="0" borderId="38" xfId="0" applyNumberFormat="1" applyBorder="1"/>
    <xf numFmtId="9" fontId="0" fillId="0" borderId="38" xfId="0" applyNumberFormat="1" applyBorder="1" applyAlignment="1">
      <alignment horizontal="center"/>
    </xf>
    <xf numFmtId="170" fontId="3" fillId="0" borderId="38" xfId="0" applyNumberFormat="1" applyFont="1" applyBorder="1"/>
    <xf numFmtId="170" fontId="57" fillId="0" borderId="0" xfId="0" applyNumberFormat="1" applyFont="1"/>
    <xf numFmtId="0" fontId="44" fillId="0" borderId="1" xfId="0" applyFont="1" applyBorder="1" applyAlignment="1">
      <alignment horizontal="center" wrapText="1"/>
    </xf>
    <xf numFmtId="10" fontId="44" fillId="0" borderId="1" xfId="0" applyNumberFormat="1" applyFont="1" applyBorder="1" applyAlignment="1">
      <alignment horizontal="center" wrapText="1"/>
    </xf>
    <xf numFmtId="2" fontId="44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 wrapText="1"/>
    </xf>
    <xf numFmtId="2" fontId="0" fillId="24" borderId="0" xfId="0" applyNumberFormat="1" applyFill="1" applyAlignment="1">
      <alignment horizontal="center"/>
    </xf>
    <xf numFmtId="10" fontId="0" fillId="0" borderId="0" xfId="0" applyNumberFormat="1"/>
    <xf numFmtId="0" fontId="44" fillId="0" borderId="0" xfId="0" applyFont="1" applyAlignment="1">
      <alignment horizontal="center" wrapText="1"/>
    </xf>
    <xf numFmtId="2" fontId="44" fillId="0" borderId="0" xfId="0" applyNumberFormat="1" applyFont="1" applyAlignment="1">
      <alignment horizontal="center" wrapText="1"/>
    </xf>
    <xf numFmtId="170" fontId="0" fillId="0" borderId="52" xfId="0" applyNumberFormat="1" applyBorder="1"/>
    <xf numFmtId="0" fontId="0" fillId="0" borderId="52" xfId="0" applyBorder="1" applyAlignment="1">
      <alignment horizontal="right" wrapText="1"/>
    </xf>
    <xf numFmtId="0" fontId="0" fillId="0" borderId="52" xfId="0" applyBorder="1" applyAlignment="1">
      <alignment vertical="center" wrapText="1"/>
    </xf>
    <xf numFmtId="0" fontId="0" fillId="0" borderId="52" xfId="0" applyBorder="1" applyAlignment="1">
      <alignment horizontal="left" wrapText="1"/>
    </xf>
    <xf numFmtId="2" fontId="34" fillId="0" borderId="52" xfId="0" applyNumberFormat="1" applyFont="1" applyBorder="1" applyAlignment="1">
      <alignment horizontal="center" vertical="center" wrapText="1"/>
    </xf>
    <xf numFmtId="2" fontId="34" fillId="19" borderId="52" xfId="0" applyNumberFormat="1" applyFont="1" applyFill="1" applyBorder="1" applyAlignment="1">
      <alignment horizontal="center" vertical="center"/>
    </xf>
    <xf numFmtId="1" fontId="34" fillId="0" borderId="52" xfId="0" applyNumberFormat="1" applyFont="1" applyBorder="1" applyAlignment="1">
      <alignment horizontal="center" vertical="center" wrapText="1"/>
    </xf>
    <xf numFmtId="0" fontId="27" fillId="0" borderId="52" xfId="0" applyFont="1" applyBorder="1" applyAlignment="1" applyProtection="1">
      <alignment horizontal="center"/>
      <protection locked="0"/>
    </xf>
    <xf numFmtId="0" fontId="27" fillId="0" borderId="69" xfId="0" applyFont="1" applyBorder="1" applyAlignment="1" applyProtection="1">
      <alignment horizontal="center"/>
      <protection locked="0"/>
    </xf>
    <xf numFmtId="170" fontId="0" fillId="0" borderId="69" xfId="0" applyNumberFormat="1" applyBorder="1"/>
    <xf numFmtId="0" fontId="28" fillId="0" borderId="52" xfId="0" applyFont="1" applyBorder="1"/>
    <xf numFmtId="170" fontId="0" fillId="0" borderId="58" xfId="0" applyNumberFormat="1" applyBorder="1"/>
    <xf numFmtId="2" fontId="58" fillId="0" borderId="0" xfId="0" applyNumberFormat="1" applyFont="1" applyAlignment="1">
      <alignment wrapText="1"/>
    </xf>
    <xf numFmtId="0" fontId="58" fillId="0" borderId="52" xfId="0" applyFont="1" applyBorder="1" applyAlignment="1">
      <alignment wrapText="1"/>
    </xf>
    <xf numFmtId="0" fontId="58" fillId="0" borderId="79" xfId="0" applyFont="1" applyBorder="1" applyAlignment="1">
      <alignment wrapText="1"/>
    </xf>
    <xf numFmtId="170" fontId="57" fillId="0" borderId="52" xfId="0" applyNumberFormat="1" applyFont="1" applyBorder="1"/>
    <xf numFmtId="0" fontId="0" fillId="5" borderId="7" xfId="0" applyFill="1" applyBorder="1"/>
    <xf numFmtId="0" fontId="0" fillId="5" borderId="7" xfId="0" applyFill="1" applyBorder="1" applyAlignment="1">
      <alignment horizontal="center"/>
    </xf>
    <xf numFmtId="0" fontId="3" fillId="5" borderId="7" xfId="0" applyFont="1" applyFill="1" applyBorder="1"/>
    <xf numFmtId="0" fontId="3" fillId="5" borderId="7" xfId="0" applyFont="1" applyFill="1" applyBorder="1" applyAlignment="1">
      <alignment horizontal="center"/>
    </xf>
    <xf numFmtId="2" fontId="0" fillId="5" borderId="7" xfId="0" applyNumberForma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34" fillId="5" borderId="0" xfId="0" applyFont="1" applyFill="1" applyAlignment="1">
      <alignment horizontal="center"/>
    </xf>
    <xf numFmtId="0" fontId="47" fillId="0" borderId="34" xfId="0" applyFont="1" applyBorder="1"/>
    <xf numFmtId="0" fontId="57" fillId="0" borderId="115" xfId="0" applyFont="1" applyBorder="1"/>
    <xf numFmtId="0" fontId="0" fillId="0" borderId="116" xfId="0" applyBorder="1"/>
    <xf numFmtId="0" fontId="47" fillId="0" borderId="38" xfId="0" applyFont="1" applyBorder="1"/>
    <xf numFmtId="0" fontId="27" fillId="0" borderId="58" xfId="0" applyFont="1" applyBorder="1" applyAlignment="1" applyProtection="1">
      <alignment horizontal="center"/>
      <protection locked="0"/>
    </xf>
    <xf numFmtId="0" fontId="43" fillId="0" borderId="38" xfId="0" applyFont="1" applyBorder="1"/>
    <xf numFmtId="0" fontId="0" fillId="0" borderId="38" xfId="0" quotePrefix="1" applyBorder="1"/>
    <xf numFmtId="2" fontId="47" fillId="0" borderId="0" xfId="0" applyNumberFormat="1" applyFont="1" applyAlignment="1">
      <alignment horizontal="center" wrapText="1"/>
    </xf>
    <xf numFmtId="2" fontId="0" fillId="0" borderId="58" xfId="0" applyNumberFormat="1" applyBorder="1" applyAlignment="1">
      <alignment horizontal="center"/>
    </xf>
    <xf numFmtId="2" fontId="0" fillId="0" borderId="38" xfId="0" applyNumberFormat="1" applyBorder="1"/>
    <xf numFmtId="0" fontId="47" fillId="0" borderId="53" xfId="0" applyFont="1" applyBorder="1" applyAlignment="1">
      <alignment horizontal="center" vertical="center" wrapText="1"/>
    </xf>
    <xf numFmtId="0" fontId="57" fillId="0" borderId="53" xfId="0" applyFont="1" applyBorder="1" applyAlignment="1">
      <alignment horizontal="left"/>
    </xf>
    <xf numFmtId="0" fontId="57" fillId="0" borderId="13" xfId="0" applyFont="1" applyBorder="1" applyAlignment="1">
      <alignment horizontal="left"/>
    </xf>
    <xf numFmtId="0" fontId="57" fillId="0" borderId="69" xfId="0" applyFont="1" applyBorder="1" applyAlignment="1">
      <alignment horizontal="left"/>
    </xf>
    <xf numFmtId="0" fontId="46" fillId="0" borderId="53" xfId="0" applyFont="1" applyBorder="1"/>
    <xf numFmtId="0" fontId="46" fillId="0" borderId="13" xfId="0" applyFont="1" applyBorder="1"/>
    <xf numFmtId="2" fontId="34" fillId="0" borderId="69" xfId="0" applyNumberFormat="1" applyFont="1" applyBorder="1" applyAlignment="1">
      <alignment horizontal="center"/>
    </xf>
    <xf numFmtId="0" fontId="0" fillId="0" borderId="117" xfId="0" applyBorder="1" applyAlignment="1">
      <alignment horizontal="left"/>
    </xf>
    <xf numFmtId="2" fontId="34" fillId="0" borderId="13" xfId="0" applyNumberFormat="1" applyFont="1" applyBorder="1"/>
    <xf numFmtId="2" fontId="0" fillId="0" borderId="13" xfId="0" applyNumberFormat="1" applyBorder="1" applyAlignment="1">
      <alignment horizontal="left"/>
    </xf>
    <xf numFmtId="0" fontId="0" fillId="0" borderId="118" xfId="0" applyBorder="1"/>
    <xf numFmtId="0" fontId="0" fillId="0" borderId="119" xfId="0" applyBorder="1"/>
    <xf numFmtId="164" fontId="34" fillId="0" borderId="13" xfId="0" applyNumberFormat="1" applyFont="1" applyBorder="1" applyAlignment="1">
      <alignment horizontal="center"/>
    </xf>
    <xf numFmtId="0" fontId="34" fillId="0" borderId="119" xfId="0" applyFont="1" applyBorder="1"/>
    <xf numFmtId="2" fontId="0" fillId="0" borderId="13" xfId="0" quotePrefix="1" applyNumberFormat="1" applyBorder="1" applyAlignment="1">
      <alignment horizontal="left"/>
    </xf>
    <xf numFmtId="0" fontId="34" fillId="0" borderId="118" xfId="0" applyFont="1" applyBorder="1"/>
    <xf numFmtId="0" fontId="0" fillId="20" borderId="13" xfId="0" applyFill="1" applyBorder="1"/>
    <xf numFmtId="0" fontId="34" fillId="0" borderId="13" xfId="0" applyFont="1" applyBorder="1" applyAlignment="1">
      <alignment horizontal="left"/>
    </xf>
    <xf numFmtId="0" fontId="34" fillId="0" borderId="13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/>
    </xf>
    <xf numFmtId="165" fontId="0" fillId="0" borderId="13" xfId="0" applyNumberFormat="1" applyBorder="1" applyAlignment="1">
      <alignment horizontal="center" vertical="center"/>
    </xf>
    <xf numFmtId="0" fontId="0" fillId="19" borderId="13" xfId="0" applyFill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23" fillId="0" borderId="13" xfId="0" applyFont="1" applyBorder="1"/>
    <xf numFmtId="0" fontId="3" fillId="0" borderId="40" xfId="0" applyFont="1" applyBorder="1"/>
    <xf numFmtId="0" fontId="34" fillId="0" borderId="13" xfId="0" applyFont="1" applyBorder="1"/>
    <xf numFmtId="0" fontId="43" fillId="0" borderId="69" xfId="0" applyFont="1" applyBorder="1"/>
    <xf numFmtId="0" fontId="43" fillId="0" borderId="113" xfId="0" applyFont="1" applyBorder="1"/>
    <xf numFmtId="0" fontId="43" fillId="0" borderId="36" xfId="0" applyFont="1" applyBorder="1"/>
    <xf numFmtId="0" fontId="43" fillId="0" borderId="100" xfId="0" applyFont="1" applyBorder="1"/>
    <xf numFmtId="0" fontId="34" fillId="0" borderId="53" xfId="0" applyFont="1" applyBorder="1"/>
    <xf numFmtId="0" fontId="0" fillId="0" borderId="53" xfId="0" quotePrefix="1" applyBorder="1"/>
    <xf numFmtId="2" fontId="0" fillId="0" borderId="13" xfId="0" applyNumberFormat="1" applyBorder="1" applyAlignment="1">
      <alignment horizontal="right"/>
    </xf>
    <xf numFmtId="170" fontId="3" fillId="0" borderId="13" xfId="0" applyNumberFormat="1" applyFont="1" applyBorder="1"/>
    <xf numFmtId="2" fontId="9" fillId="0" borderId="13" xfId="0" applyNumberFormat="1" applyFont="1" applyBorder="1" applyAlignment="1">
      <alignment horizontal="center"/>
    </xf>
    <xf numFmtId="0" fontId="9" fillId="0" borderId="38" xfId="0" applyFont="1" applyBorder="1" applyAlignment="1">
      <alignment horizontal="center" vertical="center"/>
    </xf>
    <xf numFmtId="0" fontId="0" fillId="0" borderId="71" xfId="0" applyBorder="1" applyAlignment="1">
      <alignment horizontal="center"/>
    </xf>
    <xf numFmtId="0" fontId="0" fillId="0" borderId="71" xfId="0" applyBorder="1"/>
    <xf numFmtId="0" fontId="43" fillId="2" borderId="13" xfId="0" applyFont="1" applyFill="1" applyBorder="1"/>
    <xf numFmtId="0" fontId="43" fillId="2" borderId="13" xfId="0" applyFont="1" applyFill="1" applyBorder="1" applyAlignment="1">
      <alignment horizontal="center"/>
    </xf>
    <xf numFmtId="2" fontId="43" fillId="2" borderId="13" xfId="0" applyNumberFormat="1" applyFont="1" applyFill="1" applyBorder="1"/>
    <xf numFmtId="0" fontId="57" fillId="0" borderId="46" xfId="0" applyFont="1" applyBorder="1"/>
    <xf numFmtId="0" fontId="57" fillId="0" borderId="50" xfId="0" applyFont="1" applyBorder="1"/>
    <xf numFmtId="0" fontId="57" fillId="0" borderId="51" xfId="0" applyFont="1" applyBorder="1"/>
    <xf numFmtId="0" fontId="57" fillId="0" borderId="55" xfId="0" applyFont="1" applyBorder="1"/>
    <xf numFmtId="0" fontId="57" fillId="0" borderId="46" xfId="0" applyFont="1" applyBorder="1" applyAlignment="1">
      <alignment horizontal="left"/>
    </xf>
    <xf numFmtId="0" fontId="57" fillId="0" borderId="47" xfId="0" applyFont="1" applyBorder="1" applyAlignment="1">
      <alignment horizontal="left"/>
    </xf>
    <xf numFmtId="0" fontId="57" fillId="0" borderId="50" xfId="0" applyFont="1" applyBorder="1" applyAlignment="1">
      <alignment horizontal="left"/>
    </xf>
    <xf numFmtId="2" fontId="64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wrapText="1"/>
    </xf>
    <xf numFmtId="2" fontId="67" fillId="0" borderId="18" xfId="0" applyNumberFormat="1" applyFont="1" applyBorder="1" applyAlignment="1">
      <alignment horizontal="center"/>
    </xf>
    <xf numFmtId="2" fontId="67" fillId="0" borderId="0" xfId="0" applyNumberFormat="1" applyFont="1" applyAlignment="1">
      <alignment horizontal="center"/>
    </xf>
    <xf numFmtId="0" fontId="67" fillId="0" borderId="52" xfId="0" applyFont="1" applyBorder="1" applyAlignment="1">
      <alignment horizontal="center" wrapText="1"/>
    </xf>
    <xf numFmtId="0" fontId="43" fillId="2" borderId="46" xfId="0" applyFont="1" applyFill="1" applyBorder="1"/>
    <xf numFmtId="0" fontId="57" fillId="2" borderId="50" xfId="0" applyFont="1" applyFill="1" applyBorder="1"/>
    <xf numFmtId="0" fontId="43" fillId="2" borderId="51" xfId="0" applyFont="1" applyFill="1" applyBorder="1"/>
    <xf numFmtId="0" fontId="57" fillId="2" borderId="52" xfId="0" applyFont="1" applyFill="1" applyBorder="1"/>
    <xf numFmtId="0" fontId="43" fillId="2" borderId="55" xfId="0" applyFont="1" applyFill="1" applyBorder="1"/>
    <xf numFmtId="0" fontId="57" fillId="2" borderId="58" xfId="0" applyFont="1" applyFill="1" applyBorder="1"/>
    <xf numFmtId="0" fontId="3" fillId="0" borderId="69" xfId="0" applyFont="1" applyBorder="1"/>
    <xf numFmtId="0" fontId="66" fillId="0" borderId="13" xfId="0" applyFont="1" applyBorder="1"/>
    <xf numFmtId="0" fontId="66" fillId="0" borderId="17" xfId="0" applyFont="1" applyBorder="1"/>
    <xf numFmtId="0" fontId="66" fillId="0" borderId="69" xfId="0" applyFont="1" applyBorder="1"/>
    <xf numFmtId="0" fontId="69" fillId="0" borderId="13" xfId="0" applyFont="1" applyBorder="1"/>
    <xf numFmtId="2" fontId="44" fillId="0" borderId="123" xfId="0" applyNumberFormat="1" applyFont="1" applyBorder="1" applyAlignment="1">
      <alignment horizontal="center" wrapText="1"/>
    </xf>
    <xf numFmtId="2" fontId="44" fillId="0" borderId="125" xfId="0" applyNumberFormat="1" applyFont="1" applyBorder="1" applyAlignment="1">
      <alignment horizontal="center" wrapText="1"/>
    </xf>
    <xf numFmtId="0" fontId="3" fillId="0" borderId="70" xfId="0" applyFont="1" applyBorder="1"/>
    <xf numFmtId="2" fontId="44" fillId="0" borderId="52" xfId="0" applyNumberFormat="1" applyFont="1" applyBorder="1" applyAlignment="1">
      <alignment horizontal="center" wrapText="1"/>
    </xf>
    <xf numFmtId="14" fontId="0" fillId="0" borderId="38" xfId="0" applyNumberFormat="1" applyBorder="1" applyAlignment="1">
      <alignment horizontal="center"/>
    </xf>
    <xf numFmtId="2" fontId="3" fillId="5" borderId="52" xfId="0" quotePrefix="1" applyNumberFormat="1" applyFont="1" applyFill="1" applyBorder="1" applyAlignment="1">
      <alignment horizontal="center"/>
    </xf>
    <xf numFmtId="0" fontId="3" fillId="5" borderId="51" xfId="0" applyFont="1" applyFill="1" applyBorder="1" applyAlignment="1">
      <alignment horizontal="center"/>
    </xf>
    <xf numFmtId="165" fontId="3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 wrapText="1"/>
    </xf>
    <xf numFmtId="2" fontId="3" fillId="5" borderId="52" xfId="0" applyNumberFormat="1" applyFont="1" applyFill="1" applyBorder="1" applyAlignment="1">
      <alignment horizontal="center"/>
    </xf>
    <xf numFmtId="2" fontId="3" fillId="5" borderId="69" xfId="0" applyNumberFormat="1" applyFont="1" applyFill="1" applyBorder="1" applyAlignment="1">
      <alignment horizontal="center"/>
    </xf>
    <xf numFmtId="2" fontId="0" fillId="5" borderId="13" xfId="0" applyNumberFormat="1" applyFill="1" applyBorder="1"/>
    <xf numFmtId="0" fontId="0" fillId="5" borderId="54" xfId="0" applyFill="1" applyBorder="1" applyAlignment="1">
      <alignment horizontal="center"/>
    </xf>
    <xf numFmtId="0" fontId="0" fillId="5" borderId="7" xfId="0" applyFill="1" applyBorder="1" applyAlignment="1" applyProtection="1">
      <alignment horizontal="center"/>
      <protection locked="0"/>
    </xf>
    <xf numFmtId="165" fontId="0" fillId="5" borderId="7" xfId="0" applyNumberFormat="1" applyFill="1" applyBorder="1" applyAlignment="1">
      <alignment horizontal="center"/>
    </xf>
    <xf numFmtId="2" fontId="3" fillId="5" borderId="70" xfId="0" quotePrefix="1" applyNumberFormat="1" applyFont="1" applyFill="1" applyBorder="1" applyAlignment="1">
      <alignment horizontal="center"/>
    </xf>
    <xf numFmtId="0" fontId="0" fillId="5" borderId="13" xfId="0" applyFill="1" applyBorder="1" applyAlignment="1" applyProtection="1">
      <alignment horizontal="center"/>
      <protection locked="0"/>
    </xf>
    <xf numFmtId="0" fontId="9" fillId="5" borderId="47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2" fontId="0" fillId="5" borderId="13" xfId="0" applyNumberForma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0" fontId="4" fillId="4" borderId="52" xfId="0" applyFont="1" applyFill="1" applyBorder="1" applyAlignment="1">
      <alignment horizontal="center" vertical="center"/>
    </xf>
    <xf numFmtId="2" fontId="4" fillId="4" borderId="52" xfId="3" applyNumberFormat="1" applyFont="1" applyFill="1" applyBorder="1" applyAlignment="1">
      <alignment horizontal="center" vertical="center"/>
    </xf>
    <xf numFmtId="2" fontId="9" fillId="2" borderId="70" xfId="3" applyNumberFormat="1" applyFont="1" applyFill="1" applyBorder="1" applyAlignment="1">
      <alignment horizontal="center" vertical="center"/>
    </xf>
    <xf numFmtId="0" fontId="8" fillId="2" borderId="52" xfId="0" applyFont="1" applyFill="1" applyBorder="1" applyAlignment="1">
      <alignment horizontal="center" vertical="center"/>
    </xf>
    <xf numFmtId="2" fontId="8" fillId="2" borderId="123" xfId="3" applyNumberFormat="1" applyFont="1" applyFill="1" applyBorder="1" applyAlignment="1">
      <alignment horizontal="center" vertical="center"/>
    </xf>
    <xf numFmtId="2" fontId="9" fillId="2" borderId="52" xfId="3" applyNumberFormat="1" applyFont="1" applyFill="1" applyBorder="1" applyAlignment="1">
      <alignment horizontal="center" vertical="center"/>
    </xf>
    <xf numFmtId="0" fontId="0" fillId="5" borderId="69" xfId="0" applyFill="1" applyBorder="1"/>
    <xf numFmtId="49" fontId="47" fillId="0" borderId="5" xfId="0" applyNumberFormat="1" applyFont="1" applyBorder="1" applyAlignment="1">
      <alignment horizontal="left" vertical="top"/>
    </xf>
    <xf numFmtId="49" fontId="47" fillId="0" borderId="14" xfId="0" applyNumberFormat="1" applyFont="1" applyBorder="1" applyAlignment="1">
      <alignment horizontal="left" vertical="top"/>
    </xf>
    <xf numFmtId="49" fontId="34" fillId="0" borderId="0" xfId="0" applyNumberFormat="1" applyFont="1" applyAlignment="1">
      <alignment horizontal="left" vertical="top"/>
    </xf>
    <xf numFmtId="49" fontId="34" fillId="0" borderId="18" xfId="0" applyNumberFormat="1" applyFont="1" applyBorder="1" applyAlignment="1">
      <alignment horizontal="left" vertical="top"/>
    </xf>
    <xf numFmtId="0" fontId="34" fillId="0" borderId="18" xfId="0" applyFont="1" applyBorder="1" applyAlignment="1">
      <alignment horizontal="left" vertical="top"/>
    </xf>
    <xf numFmtId="2" fontId="34" fillId="2" borderId="13" xfId="0" applyNumberFormat="1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2" fontId="43" fillId="2" borderId="71" xfId="0" applyNumberFormat="1" applyFont="1" applyFill="1" applyBorder="1" applyAlignment="1">
      <alignment horizontal="center"/>
    </xf>
    <xf numFmtId="2" fontId="43" fillId="2" borderId="71" xfId="0" quotePrefix="1" applyNumberFormat="1" applyFont="1" applyFill="1" applyBorder="1" applyAlignment="1">
      <alignment horizontal="center"/>
    </xf>
    <xf numFmtId="0" fontId="43" fillId="2" borderId="71" xfId="0" applyFont="1" applyFill="1" applyBorder="1"/>
    <xf numFmtId="2" fontId="43" fillId="0" borderId="66" xfId="0" applyNumberFormat="1" applyFont="1" applyBorder="1"/>
    <xf numFmtId="0" fontId="43" fillId="0" borderId="85" xfId="0" applyFont="1" applyBorder="1"/>
    <xf numFmtId="0" fontId="43" fillId="0" borderId="71" xfId="0" applyFont="1" applyBorder="1"/>
    <xf numFmtId="0" fontId="0" fillId="2" borderId="5" xfId="0" applyFill="1" applyBorder="1"/>
    <xf numFmtId="2" fontId="0" fillId="0" borderId="63" xfId="0" applyNumberFormat="1" applyBorder="1"/>
    <xf numFmtId="0" fontId="0" fillId="0" borderId="126" xfId="0" applyBorder="1"/>
    <xf numFmtId="0" fontId="0" fillId="0" borderId="5" xfId="0" applyBorder="1"/>
    <xf numFmtId="164" fontId="0" fillId="2" borderId="13" xfId="0" applyNumberFormat="1" applyFill="1" applyBorder="1" applyAlignment="1">
      <alignment horizontal="center"/>
    </xf>
    <xf numFmtId="2" fontId="0" fillId="2" borderId="13" xfId="0" applyNumberFormat="1" applyFill="1" applyBorder="1"/>
    <xf numFmtId="0" fontId="43" fillId="2" borderId="5" xfId="0" applyFont="1" applyFill="1" applyBorder="1" applyAlignment="1">
      <alignment horizontal="center"/>
    </xf>
    <xf numFmtId="2" fontId="43" fillId="2" borderId="5" xfId="0" applyNumberFormat="1" applyFont="1" applyFill="1" applyBorder="1" applyAlignment="1">
      <alignment horizontal="center"/>
    </xf>
    <xf numFmtId="164" fontId="43" fillId="2" borderId="5" xfId="0" applyNumberFormat="1" applyFont="1" applyFill="1" applyBorder="1" applyAlignment="1">
      <alignment horizontal="center"/>
    </xf>
    <xf numFmtId="2" fontId="43" fillId="2" borderId="5" xfId="0" quotePrefix="1" applyNumberFormat="1" applyFont="1" applyFill="1" applyBorder="1" applyAlignment="1">
      <alignment horizontal="center"/>
    </xf>
    <xf numFmtId="0" fontId="43" fillId="2" borderId="5" xfId="0" applyFont="1" applyFill="1" applyBorder="1"/>
    <xf numFmtId="2" fontId="43" fillId="2" borderId="5" xfId="0" applyNumberFormat="1" applyFont="1" applyFill="1" applyBorder="1"/>
    <xf numFmtId="2" fontId="43" fillId="0" borderId="63" xfId="0" applyNumberFormat="1" applyFont="1" applyBorder="1"/>
    <xf numFmtId="0" fontId="43" fillId="0" borderId="126" xfId="0" applyFont="1" applyBorder="1"/>
    <xf numFmtId="0" fontId="43" fillId="0" borderId="5" xfId="0" applyFont="1" applyBorder="1"/>
    <xf numFmtId="2" fontId="22" fillId="2" borderId="13" xfId="0" applyNumberFormat="1" applyFont="1" applyFill="1" applyBorder="1" applyAlignment="1">
      <alignment horizontal="center"/>
    </xf>
    <xf numFmtId="164" fontId="0" fillId="2" borderId="5" xfId="0" applyNumberFormat="1" applyFill="1" applyBorder="1" applyAlignment="1">
      <alignment horizontal="center"/>
    </xf>
    <xf numFmtId="0" fontId="9" fillId="5" borderId="46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1" fontId="9" fillId="4" borderId="0" xfId="0" applyNumberFormat="1" applyFont="1" applyFill="1" applyAlignment="1">
      <alignment horizontal="right"/>
    </xf>
    <xf numFmtId="1" fontId="9" fillId="4" borderId="0" xfId="0" applyNumberFormat="1" applyFont="1" applyFill="1" applyAlignment="1">
      <alignment horizontal="center"/>
    </xf>
    <xf numFmtId="1" fontId="9" fillId="4" borderId="0" xfId="0" applyNumberFormat="1" applyFont="1" applyFill="1" applyAlignment="1">
      <alignment horizontal="left"/>
    </xf>
    <xf numFmtId="0" fontId="34" fillId="2" borderId="7" xfId="0" applyFont="1" applyFill="1" applyBorder="1" applyAlignment="1">
      <alignment horizontal="center"/>
    </xf>
    <xf numFmtId="1" fontId="34" fillId="2" borderId="7" xfId="0" applyNumberFormat="1" applyFont="1" applyFill="1" applyBorder="1" applyAlignment="1">
      <alignment horizontal="right"/>
    </xf>
    <xf numFmtId="1" fontId="34" fillId="2" borderId="7" xfId="0" applyNumberFormat="1" applyFont="1" applyFill="1" applyBorder="1" applyAlignment="1">
      <alignment horizontal="center"/>
    </xf>
    <xf numFmtId="1" fontId="34" fillId="2" borderId="7" xfId="0" applyNumberFormat="1" applyFont="1" applyFill="1" applyBorder="1" applyAlignment="1">
      <alignment horizontal="left"/>
    </xf>
    <xf numFmtId="0" fontId="9" fillId="2" borderId="53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34" fillId="2" borderId="13" xfId="0" applyFont="1" applyFill="1" applyBorder="1" applyAlignment="1">
      <alignment horizontal="center"/>
    </xf>
    <xf numFmtId="1" fontId="34" fillId="2" borderId="13" xfId="0" applyNumberFormat="1" applyFont="1" applyFill="1" applyBorder="1" applyAlignment="1">
      <alignment horizontal="right"/>
    </xf>
    <xf numFmtId="1" fontId="34" fillId="2" borderId="13" xfId="0" applyNumberFormat="1" applyFont="1" applyFill="1" applyBorder="1" applyAlignment="1">
      <alignment horizontal="center"/>
    </xf>
    <xf numFmtId="1" fontId="34" fillId="2" borderId="13" xfId="0" applyNumberFormat="1" applyFont="1" applyFill="1" applyBorder="1" applyAlignment="1">
      <alignment horizontal="left"/>
    </xf>
    <xf numFmtId="0" fontId="9" fillId="2" borderId="51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1" fontId="34" fillId="2" borderId="0" xfId="0" applyNumberFormat="1" applyFont="1" applyFill="1" applyAlignment="1">
      <alignment horizontal="right"/>
    </xf>
    <xf numFmtId="1" fontId="34" fillId="2" borderId="0" xfId="0" applyNumberFormat="1" applyFont="1" applyFill="1" applyAlignment="1">
      <alignment horizontal="center"/>
    </xf>
    <xf numFmtId="1" fontId="34" fillId="2" borderId="0" xfId="0" applyNumberFormat="1" applyFont="1" applyFill="1" applyAlignment="1">
      <alignment horizontal="left"/>
    </xf>
    <xf numFmtId="0" fontId="9" fillId="2" borderId="63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34" fillId="2" borderId="5" xfId="0" applyFont="1" applyFill="1" applyBorder="1" applyAlignment="1">
      <alignment horizontal="center"/>
    </xf>
    <xf numFmtId="1" fontId="34" fillId="2" borderId="5" xfId="0" applyNumberFormat="1" applyFont="1" applyFill="1" applyBorder="1" applyAlignment="1">
      <alignment horizontal="right"/>
    </xf>
    <xf numFmtId="1" fontId="34" fillId="2" borderId="5" xfId="0" applyNumberFormat="1" applyFont="1" applyFill="1" applyBorder="1" applyAlignment="1">
      <alignment horizontal="center"/>
    </xf>
    <xf numFmtId="1" fontId="34" fillId="2" borderId="5" xfId="0" applyNumberFormat="1" applyFont="1" applyFill="1" applyBorder="1" applyAlignment="1">
      <alignment horizontal="left"/>
    </xf>
    <xf numFmtId="0" fontId="9" fillId="2" borderId="0" xfId="0" applyFont="1" applyFill="1"/>
    <xf numFmtId="0" fontId="34" fillId="2" borderId="0" xfId="0" applyFont="1" applyFill="1"/>
    <xf numFmtId="0" fontId="34" fillId="2" borderId="13" xfId="0" applyFont="1" applyFill="1" applyBorder="1"/>
    <xf numFmtId="0" fontId="9" fillId="2" borderId="46" xfId="0" applyFont="1" applyFill="1" applyBorder="1" applyAlignment="1">
      <alignment horizontal="center"/>
    </xf>
    <xf numFmtId="0" fontId="34" fillId="2" borderId="0" xfId="0" applyFont="1" applyFill="1" applyAlignment="1">
      <alignment horizontal="center" vertical="center"/>
    </xf>
    <xf numFmtId="0" fontId="9" fillId="5" borderId="64" xfId="0" applyFont="1" applyFill="1" applyBorder="1" applyAlignment="1">
      <alignment horizontal="center"/>
    </xf>
    <xf numFmtId="0" fontId="9" fillId="2" borderId="64" xfId="0" applyFont="1" applyFill="1" applyBorder="1" applyAlignment="1">
      <alignment horizontal="center"/>
    </xf>
    <xf numFmtId="0" fontId="34" fillId="2" borderId="13" xfId="0" applyFont="1" applyFill="1" applyBorder="1" applyAlignment="1">
      <alignment horizontal="center" vertical="center"/>
    </xf>
    <xf numFmtId="0" fontId="34" fillId="2" borderId="5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/>
    </xf>
    <xf numFmtId="0" fontId="9" fillId="4" borderId="13" xfId="0" applyFont="1" applyFill="1" applyBorder="1" applyAlignment="1">
      <alignment horizontal="center"/>
    </xf>
    <xf numFmtId="1" fontId="9" fillId="4" borderId="13" xfId="0" applyNumberFormat="1" applyFont="1" applyFill="1" applyBorder="1" applyAlignment="1">
      <alignment horizontal="right"/>
    </xf>
    <xf numFmtId="1" fontId="9" fillId="4" borderId="13" xfId="0" applyNumberFormat="1" applyFont="1" applyFill="1" applyBorder="1" applyAlignment="1">
      <alignment horizontal="center"/>
    </xf>
    <xf numFmtId="1" fontId="9" fillId="4" borderId="13" xfId="0" applyNumberFormat="1" applyFont="1" applyFill="1" applyBorder="1" applyAlignment="1">
      <alignment horizontal="left"/>
    </xf>
    <xf numFmtId="0" fontId="34" fillId="2" borderId="63" xfId="0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0" fontId="34" fillId="2" borderId="51" xfId="0" applyFont="1" applyFill="1" applyBorder="1" applyAlignment="1">
      <alignment horizontal="center"/>
    </xf>
    <xf numFmtId="0" fontId="9" fillId="2" borderId="38" xfId="0" applyFont="1" applyFill="1" applyBorder="1" applyAlignment="1">
      <alignment horizontal="center"/>
    </xf>
    <xf numFmtId="0" fontId="34" fillId="2" borderId="38" xfId="0" applyFont="1" applyFill="1" applyBorder="1" applyAlignment="1">
      <alignment horizontal="center"/>
    </xf>
    <xf numFmtId="1" fontId="34" fillId="2" borderId="38" xfId="0" applyNumberFormat="1" applyFont="1" applyFill="1" applyBorder="1" applyAlignment="1">
      <alignment horizontal="right"/>
    </xf>
    <xf numFmtId="1" fontId="34" fillId="2" borderId="38" xfId="0" applyNumberFormat="1" applyFont="1" applyFill="1" applyBorder="1" applyAlignment="1">
      <alignment horizontal="center"/>
    </xf>
    <xf numFmtId="1" fontId="34" fillId="2" borderId="38" xfId="0" applyNumberFormat="1" applyFont="1" applyFill="1" applyBorder="1" applyAlignment="1">
      <alignment horizontal="left"/>
    </xf>
    <xf numFmtId="0" fontId="34" fillId="2" borderId="38" xfId="0" applyFont="1" applyFill="1" applyBorder="1" applyAlignment="1">
      <alignment horizontal="center" vertical="center"/>
    </xf>
    <xf numFmtId="0" fontId="34" fillId="5" borderId="52" xfId="0" applyFont="1" applyFill="1" applyBorder="1"/>
    <xf numFmtId="0" fontId="34" fillId="2" borderId="52" xfId="0" applyFont="1" applyFill="1" applyBorder="1"/>
    <xf numFmtId="0" fontId="34" fillId="2" borderId="69" xfId="0" applyFont="1" applyFill="1" applyBorder="1"/>
    <xf numFmtId="0" fontId="34" fillId="2" borderId="126" xfId="0" applyFont="1" applyFill="1" applyBorder="1"/>
    <xf numFmtId="0" fontId="34" fillId="2" borderId="70" xfId="0" applyFont="1" applyFill="1" applyBorder="1"/>
    <xf numFmtId="0" fontId="34" fillId="5" borderId="69" xfId="0" applyFont="1" applyFill="1" applyBorder="1"/>
    <xf numFmtId="0" fontId="34" fillId="2" borderId="38" xfId="0" applyFont="1" applyFill="1" applyBorder="1"/>
    <xf numFmtId="0" fontId="0" fillId="0" borderId="67" xfId="0" applyBorder="1"/>
    <xf numFmtId="0" fontId="18" fillId="5" borderId="67" xfId="0" applyFont="1" applyFill="1" applyBorder="1" applyAlignment="1">
      <alignment horizontal="center"/>
    </xf>
    <xf numFmtId="0" fontId="0" fillId="5" borderId="67" xfId="0" applyFill="1" applyBorder="1" applyAlignment="1">
      <alignment horizontal="center"/>
    </xf>
    <xf numFmtId="2" fontId="0" fillId="0" borderId="67" xfId="0" applyNumberFormat="1" applyBorder="1"/>
    <xf numFmtId="0" fontId="36" fillId="5" borderId="67" xfId="0" applyFont="1" applyFill="1" applyBorder="1" applyAlignment="1">
      <alignment horizontal="center"/>
    </xf>
    <xf numFmtId="0" fontId="9" fillId="4" borderId="53" xfId="0" applyFont="1" applyFill="1" applyBorder="1" applyAlignment="1">
      <alignment horizontal="center"/>
    </xf>
    <xf numFmtId="0" fontId="34" fillId="4" borderId="13" xfId="0" applyFont="1" applyFill="1" applyBorder="1" applyAlignment="1">
      <alignment horizontal="center"/>
    </xf>
    <xf numFmtId="2" fontId="0" fillId="2" borderId="5" xfId="0" applyNumberFormat="1" applyFill="1" applyBorder="1"/>
    <xf numFmtId="2" fontId="34" fillId="2" borderId="5" xfId="0" applyNumberFormat="1" applyFont="1" applyFill="1" applyBorder="1" applyAlignment="1">
      <alignment horizontal="center"/>
    </xf>
    <xf numFmtId="164" fontId="34" fillId="2" borderId="5" xfId="0" applyNumberFormat="1" applyFont="1" applyFill="1" applyBorder="1" applyAlignment="1">
      <alignment horizontal="center"/>
    </xf>
    <xf numFmtId="164" fontId="34" fillId="2" borderId="0" xfId="0" applyNumberFormat="1" applyFont="1" applyFill="1" applyAlignment="1">
      <alignment horizontal="center"/>
    </xf>
    <xf numFmtId="164" fontId="34" fillId="2" borderId="13" xfId="0" applyNumberFormat="1" applyFont="1" applyFill="1" applyBorder="1" applyAlignment="1">
      <alignment horizontal="center"/>
    </xf>
    <xf numFmtId="2" fontId="43" fillId="0" borderId="54" xfId="0" applyNumberFormat="1" applyFont="1" applyBorder="1"/>
    <xf numFmtId="0" fontId="43" fillId="0" borderId="70" xfId="0" applyFont="1" applyBorder="1"/>
    <xf numFmtId="0" fontId="37" fillId="2" borderId="5" xfId="0" applyFont="1" applyFill="1" applyBorder="1" applyAlignment="1">
      <alignment horizontal="center"/>
    </xf>
    <xf numFmtId="2" fontId="37" fillId="2" borderId="5" xfId="0" quotePrefix="1" applyNumberFormat="1" applyFont="1" applyFill="1" applyBorder="1" applyAlignment="1">
      <alignment horizontal="center"/>
    </xf>
    <xf numFmtId="2" fontId="37" fillId="2" borderId="5" xfId="0" applyNumberFormat="1" applyFont="1" applyFill="1" applyBorder="1" applyAlignment="1">
      <alignment horizontal="center"/>
    </xf>
    <xf numFmtId="0" fontId="37" fillId="2" borderId="5" xfId="0" applyFont="1" applyFill="1" applyBorder="1"/>
    <xf numFmtId="2" fontId="37" fillId="2" borderId="5" xfId="0" applyNumberFormat="1" applyFont="1" applyFill="1" applyBorder="1"/>
    <xf numFmtId="0" fontId="42" fillId="2" borderId="5" xfId="0" applyFont="1" applyFill="1" applyBorder="1"/>
    <xf numFmtId="2" fontId="37" fillId="5" borderId="13" xfId="0" quotePrefix="1" applyNumberFormat="1" applyFont="1" applyFill="1" applyBorder="1" applyAlignment="1">
      <alignment horizontal="center"/>
    </xf>
    <xf numFmtId="0" fontId="34" fillId="2" borderId="127" xfId="0" applyFont="1" applyFill="1" applyBorder="1" applyAlignment="1">
      <alignment horizontal="center"/>
    </xf>
    <xf numFmtId="0" fontId="9" fillId="2" borderId="128" xfId="0" applyFont="1" applyFill="1" applyBorder="1" applyAlignment="1">
      <alignment horizontal="center"/>
    </xf>
    <xf numFmtId="0" fontId="34" fillId="2" borderId="128" xfId="0" applyFont="1" applyFill="1" applyBorder="1" applyAlignment="1">
      <alignment horizontal="center"/>
    </xf>
    <xf numFmtId="1" fontId="34" fillId="2" borderId="128" xfId="0" applyNumberFormat="1" applyFont="1" applyFill="1" applyBorder="1" applyAlignment="1">
      <alignment horizontal="right"/>
    </xf>
    <xf numFmtId="1" fontId="34" fillId="2" borderId="128" xfId="0" applyNumberFormat="1" applyFont="1" applyFill="1" applyBorder="1" applyAlignment="1">
      <alignment horizontal="center"/>
    </xf>
    <xf numFmtId="1" fontId="34" fillId="2" borderId="128" xfId="0" applyNumberFormat="1" applyFont="1" applyFill="1" applyBorder="1" applyAlignment="1">
      <alignment horizontal="left"/>
    </xf>
    <xf numFmtId="0" fontId="34" fillId="2" borderId="128" xfId="0" applyFont="1" applyFill="1" applyBorder="1" applyAlignment="1">
      <alignment horizontal="center" vertical="center"/>
    </xf>
    <xf numFmtId="2" fontId="43" fillId="2" borderId="128" xfId="0" applyNumberFormat="1" applyFont="1" applyFill="1" applyBorder="1" applyAlignment="1">
      <alignment horizontal="center"/>
    </xf>
    <xf numFmtId="164" fontId="43" fillId="2" borderId="128" xfId="0" applyNumberFormat="1" applyFont="1" applyFill="1" applyBorder="1" applyAlignment="1">
      <alignment horizontal="center"/>
    </xf>
    <xf numFmtId="2" fontId="43" fillId="2" borderId="128" xfId="0" quotePrefix="1" applyNumberFormat="1" applyFont="1" applyFill="1" applyBorder="1" applyAlignment="1">
      <alignment horizontal="center"/>
    </xf>
    <xf numFmtId="0" fontId="43" fillId="2" borderId="128" xfId="0" applyFont="1" applyFill="1" applyBorder="1"/>
    <xf numFmtId="0" fontId="34" fillId="2" borderId="128" xfId="0" applyFont="1" applyFill="1" applyBorder="1"/>
    <xf numFmtId="2" fontId="43" fillId="0" borderId="127" xfId="0" applyNumberFormat="1" applyFont="1" applyBorder="1"/>
    <xf numFmtId="0" fontId="43" fillId="0" borderId="124" xfId="0" applyFont="1" applyBorder="1"/>
    <xf numFmtId="0" fontId="43" fillId="0" borderId="128" xfId="0" applyFont="1" applyBorder="1"/>
    <xf numFmtId="0" fontId="9" fillId="5" borderId="53" xfId="0" applyFont="1" applyFill="1" applyBorder="1" applyAlignment="1">
      <alignment horizontal="center"/>
    </xf>
    <xf numFmtId="1" fontId="9" fillId="5" borderId="13" xfId="0" applyNumberFormat="1" applyFont="1" applyFill="1" applyBorder="1" applyAlignment="1">
      <alignment horizontal="right"/>
    </xf>
    <xf numFmtId="1" fontId="9" fillId="5" borderId="13" xfId="0" applyNumberFormat="1" applyFont="1" applyFill="1" applyBorder="1" applyAlignment="1">
      <alignment horizontal="center"/>
    </xf>
    <xf numFmtId="1" fontId="9" fillId="5" borderId="13" xfId="0" applyNumberFormat="1" applyFont="1" applyFill="1" applyBorder="1" applyAlignment="1">
      <alignment horizontal="left"/>
    </xf>
    <xf numFmtId="2" fontId="9" fillId="5" borderId="13" xfId="0" applyNumberFormat="1" applyFont="1" applyFill="1" applyBorder="1" applyAlignment="1">
      <alignment horizontal="center"/>
    </xf>
    <xf numFmtId="0" fontId="0" fillId="0" borderId="129" xfId="0" applyBorder="1"/>
    <xf numFmtId="0" fontId="9" fillId="2" borderId="127" xfId="0" applyFont="1" applyFill="1" applyBorder="1" applyAlignment="1">
      <alignment horizontal="center"/>
    </xf>
    <xf numFmtId="0" fontId="34" fillId="2" borderId="124" xfId="0" applyFont="1" applyFill="1" applyBorder="1"/>
    <xf numFmtId="0" fontId="9" fillId="5" borderId="51" xfId="0" applyFont="1" applyFill="1" applyBorder="1" applyAlignment="1">
      <alignment horizontal="center"/>
    </xf>
    <xf numFmtId="1" fontId="9" fillId="5" borderId="0" xfId="0" applyNumberFormat="1" applyFont="1" applyFill="1" applyAlignment="1">
      <alignment horizontal="right"/>
    </xf>
    <xf numFmtId="1" fontId="9" fillId="5" borderId="0" xfId="0" applyNumberFormat="1" applyFont="1" applyFill="1" applyAlignment="1">
      <alignment horizontal="center"/>
    </xf>
    <xf numFmtId="1" fontId="9" fillId="5" borderId="0" xfId="0" applyNumberFormat="1" applyFont="1" applyFill="1" applyAlignment="1">
      <alignment horizontal="left"/>
    </xf>
    <xf numFmtId="0" fontId="34" fillId="5" borderId="13" xfId="0" applyFont="1" applyFill="1" applyBorder="1" applyAlignment="1">
      <alignment horizontal="center"/>
    </xf>
    <xf numFmtId="2" fontId="43" fillId="2" borderId="38" xfId="0" applyNumberFormat="1" applyFont="1" applyFill="1" applyBorder="1"/>
    <xf numFmtId="0" fontId="34" fillId="2" borderId="58" xfId="0" applyFont="1" applyFill="1" applyBorder="1"/>
    <xf numFmtId="2" fontId="43" fillId="2" borderId="128" xfId="0" applyNumberFormat="1" applyFont="1" applyFill="1" applyBorder="1"/>
    <xf numFmtId="0" fontId="36" fillId="5" borderId="13" xfId="0" applyFont="1" applyFill="1" applyBorder="1" applyAlignment="1">
      <alignment horizontal="center"/>
    </xf>
    <xf numFmtId="2" fontId="36" fillId="5" borderId="13" xfId="0" applyNumberFormat="1" applyFont="1" applyFill="1" applyBorder="1" applyAlignment="1">
      <alignment horizontal="center"/>
    </xf>
    <xf numFmtId="2" fontId="36" fillId="11" borderId="13" xfId="0" applyNumberFormat="1" applyFont="1" applyFill="1" applyBorder="1" applyAlignment="1">
      <alignment horizontal="center"/>
    </xf>
    <xf numFmtId="0" fontId="37" fillId="5" borderId="13" xfId="0" applyFont="1" applyFill="1" applyBorder="1"/>
    <xf numFmtId="2" fontId="37" fillId="5" borderId="13" xfId="0" applyNumberFormat="1" applyFont="1" applyFill="1" applyBorder="1"/>
    <xf numFmtId="0" fontId="42" fillId="5" borderId="13" xfId="0" applyFont="1" applyFill="1" applyBorder="1"/>
    <xf numFmtId="0" fontId="9" fillId="2" borderId="55" xfId="0" applyFont="1" applyFill="1" applyBorder="1" applyAlignment="1">
      <alignment horizontal="center"/>
    </xf>
    <xf numFmtId="2" fontId="34" fillId="2" borderId="128" xfId="0" applyNumberFormat="1" applyFont="1" applyFill="1" applyBorder="1" applyAlignment="1">
      <alignment horizontal="center"/>
    </xf>
    <xf numFmtId="164" fontId="34" fillId="2" borderId="128" xfId="0" applyNumberFormat="1" applyFont="1" applyFill="1" applyBorder="1" applyAlignment="1">
      <alignment horizontal="center"/>
    </xf>
    <xf numFmtId="0" fontId="7" fillId="4" borderId="38" xfId="3" applyFont="1" applyFill="1" applyBorder="1" applyAlignment="1">
      <alignment horizontal="center" vertical="center"/>
    </xf>
    <xf numFmtId="1" fontId="7" fillId="4" borderId="38" xfId="3" applyNumberFormat="1" applyFont="1" applyFill="1" applyBorder="1" applyAlignment="1">
      <alignment horizontal="right" vertical="center"/>
    </xf>
    <xf numFmtId="1" fontId="7" fillId="4" borderId="38" xfId="3" applyNumberFormat="1" applyFont="1" applyFill="1" applyBorder="1" applyAlignment="1">
      <alignment horizontal="center" vertical="center"/>
    </xf>
    <xf numFmtId="1" fontId="7" fillId="4" borderId="38" xfId="3" applyNumberFormat="1" applyFont="1" applyFill="1" applyBorder="1" applyAlignment="1">
      <alignment horizontal="left" vertical="center"/>
    </xf>
    <xf numFmtId="0" fontId="7" fillId="0" borderId="38" xfId="3" applyFont="1" applyBorder="1" applyAlignment="1">
      <alignment horizontal="center" vertical="center"/>
    </xf>
    <xf numFmtId="0" fontId="7" fillId="5" borderId="56" xfId="3" applyFont="1" applyFill="1" applyBorder="1" applyAlignment="1">
      <alignment horizontal="center" vertical="center"/>
    </xf>
    <xf numFmtId="0" fontId="7" fillId="4" borderId="57" xfId="3" applyFont="1" applyFill="1" applyBorder="1" applyAlignment="1">
      <alignment horizontal="center" vertical="center"/>
    </xf>
    <xf numFmtId="2" fontId="4" fillId="4" borderId="38" xfId="3" applyNumberFormat="1" applyFont="1" applyFill="1" applyBorder="1" applyAlignment="1">
      <alignment horizontal="center" vertical="center"/>
    </xf>
    <xf numFmtId="0" fontId="9" fillId="13" borderId="34" xfId="0" applyFont="1" applyFill="1" applyBorder="1"/>
    <xf numFmtId="0" fontId="8" fillId="13" borderId="34" xfId="0" applyFont="1" applyFill="1" applyBorder="1"/>
    <xf numFmtId="2" fontId="8" fillId="13" borderId="38" xfId="0" applyNumberFormat="1" applyFont="1" applyFill="1" applyBorder="1"/>
    <xf numFmtId="0" fontId="8" fillId="13" borderId="38" xfId="0" applyFont="1" applyFill="1" applyBorder="1"/>
    <xf numFmtId="0" fontId="7" fillId="0" borderId="71" xfId="3" applyFont="1" applyBorder="1" applyAlignment="1">
      <alignment horizontal="center" vertical="center"/>
    </xf>
    <xf numFmtId="1" fontId="7" fillId="0" borderId="71" xfId="3" applyNumberFormat="1" applyFont="1" applyBorder="1" applyAlignment="1">
      <alignment horizontal="right" vertical="center"/>
    </xf>
    <xf numFmtId="1" fontId="7" fillId="0" borderId="71" xfId="3" applyNumberFormat="1" applyFont="1" applyBorder="1" applyAlignment="1">
      <alignment horizontal="center" vertical="center"/>
    </xf>
    <xf numFmtId="1" fontId="7" fillId="0" borderId="71" xfId="3" applyNumberFormat="1" applyFont="1" applyBorder="1" applyAlignment="1">
      <alignment horizontal="left" vertical="center"/>
    </xf>
    <xf numFmtId="2" fontId="4" fillId="0" borderId="71" xfId="3" applyNumberFormat="1" applyFont="1" applyBorder="1" applyAlignment="1">
      <alignment horizontal="center" vertical="center"/>
    </xf>
    <xf numFmtId="0" fontId="9" fillId="0" borderId="71" xfId="0" applyFont="1" applyBorder="1"/>
    <xf numFmtId="0" fontId="8" fillId="0" borderId="71" xfId="0" applyFont="1" applyBorder="1"/>
    <xf numFmtId="2" fontId="8" fillId="0" borderId="71" xfId="0" applyNumberFormat="1" applyFont="1" applyBorder="1"/>
    <xf numFmtId="0" fontId="9" fillId="0" borderId="55" xfId="0" applyFont="1" applyBorder="1" applyAlignment="1">
      <alignment horizontal="center"/>
    </xf>
    <xf numFmtId="0" fontId="9" fillId="0" borderId="38" xfId="0" applyFont="1" applyBorder="1" applyAlignment="1">
      <alignment horizontal="center"/>
    </xf>
    <xf numFmtId="1" fontId="34" fillId="0" borderId="38" xfId="0" applyNumberFormat="1" applyFont="1" applyBorder="1" applyAlignment="1">
      <alignment horizontal="right"/>
    </xf>
    <xf numFmtId="1" fontId="34" fillId="0" borderId="38" xfId="0" applyNumberFormat="1" applyFont="1" applyBorder="1" applyAlignment="1">
      <alignment horizontal="center"/>
    </xf>
    <xf numFmtId="1" fontId="34" fillId="0" borderId="38" xfId="0" applyNumberFormat="1" applyFont="1" applyBorder="1" applyAlignment="1">
      <alignment horizontal="left"/>
    </xf>
    <xf numFmtId="0" fontId="43" fillId="0" borderId="38" xfId="0" applyFont="1" applyBorder="1" applyAlignment="1">
      <alignment horizontal="center"/>
    </xf>
    <xf numFmtId="2" fontId="43" fillId="0" borderId="38" xfId="0" quotePrefix="1" applyNumberFormat="1" applyFont="1" applyBorder="1" applyAlignment="1">
      <alignment horizontal="center"/>
    </xf>
    <xf numFmtId="0" fontId="34" fillId="0" borderId="58" xfId="0" applyFont="1" applyBorder="1"/>
    <xf numFmtId="164" fontId="43" fillId="0" borderId="38" xfId="0" applyNumberFormat="1" applyFont="1" applyBorder="1" applyAlignment="1">
      <alignment horizontal="center"/>
    </xf>
    <xf numFmtId="2" fontId="43" fillId="0" borderId="38" xfId="0" applyNumberFormat="1" applyFont="1" applyBorder="1"/>
    <xf numFmtId="2" fontId="0" fillId="2" borderId="128" xfId="0" applyNumberFormat="1" applyFill="1" applyBorder="1" applyAlignment="1">
      <alignment horizontal="center"/>
    </xf>
    <xf numFmtId="2" fontId="0" fillId="2" borderId="128" xfId="0" quotePrefix="1" applyNumberFormat="1" applyFill="1" applyBorder="1" applyAlignment="1">
      <alignment horizontal="center"/>
    </xf>
    <xf numFmtId="2" fontId="22" fillId="2" borderId="128" xfId="0" applyNumberFormat="1" applyFont="1" applyFill="1" applyBorder="1" applyAlignment="1">
      <alignment horizontal="center"/>
    </xf>
    <xf numFmtId="0" fontId="0" fillId="2" borderId="128" xfId="0" applyFill="1" applyBorder="1"/>
    <xf numFmtId="0" fontId="34" fillId="0" borderId="55" xfId="0" applyFont="1" applyBorder="1" applyAlignment="1">
      <alignment horizontal="center"/>
    </xf>
    <xf numFmtId="0" fontId="9" fillId="0" borderId="66" xfId="0" applyFont="1" applyBorder="1" applyAlignment="1">
      <alignment horizontal="center"/>
    </xf>
    <xf numFmtId="0" fontId="9" fillId="0" borderId="71" xfId="0" applyFont="1" applyBorder="1" applyAlignment="1">
      <alignment horizontal="center"/>
    </xf>
    <xf numFmtId="0" fontId="34" fillId="0" borderId="71" xfId="0" applyFont="1" applyBorder="1" applyAlignment="1">
      <alignment horizontal="center"/>
    </xf>
    <xf numFmtId="1" fontId="34" fillId="0" borderId="71" xfId="0" applyNumberFormat="1" applyFont="1" applyBorder="1" applyAlignment="1">
      <alignment horizontal="right"/>
    </xf>
    <xf numFmtId="1" fontId="34" fillId="0" borderId="71" xfId="0" applyNumberFormat="1" applyFont="1" applyBorder="1" applyAlignment="1">
      <alignment horizontal="center"/>
    </xf>
    <xf numFmtId="1" fontId="34" fillId="0" borderId="71" xfId="0" applyNumberFormat="1" applyFont="1" applyBorder="1" applyAlignment="1">
      <alignment horizontal="left"/>
    </xf>
    <xf numFmtId="0" fontId="34" fillId="0" borderId="71" xfId="0" applyFont="1" applyBorder="1" applyAlignment="1">
      <alignment horizontal="center" vertical="center"/>
    </xf>
    <xf numFmtId="2" fontId="34" fillId="0" borderId="71" xfId="0" applyNumberFormat="1" applyFont="1" applyBorder="1" applyAlignment="1">
      <alignment horizontal="center"/>
    </xf>
    <xf numFmtId="164" fontId="34" fillId="0" borderId="71" xfId="0" applyNumberFormat="1" applyFont="1" applyBorder="1" applyAlignment="1">
      <alignment horizontal="center"/>
    </xf>
    <xf numFmtId="2" fontId="34" fillId="0" borderId="71" xfId="0" quotePrefix="1" applyNumberFormat="1" applyFont="1" applyBorder="1" applyAlignment="1">
      <alignment horizontal="center"/>
    </xf>
    <xf numFmtId="0" fontId="34" fillId="0" borderId="71" xfId="0" applyFont="1" applyBorder="1"/>
    <xf numFmtId="0" fontId="34" fillId="0" borderId="85" xfId="0" applyFont="1" applyBorder="1"/>
    <xf numFmtId="2" fontId="34" fillId="0" borderId="66" xfId="0" applyNumberFormat="1" applyFont="1" applyBorder="1"/>
    <xf numFmtId="0" fontId="9" fillId="2" borderId="66" xfId="0" applyFont="1" applyFill="1" applyBorder="1" applyAlignment="1">
      <alignment horizontal="center"/>
    </xf>
    <xf numFmtId="0" fontId="9" fillId="2" borderId="71" xfId="0" applyFont="1" applyFill="1" applyBorder="1" applyAlignment="1">
      <alignment horizontal="center"/>
    </xf>
    <xf numFmtId="0" fontId="34" fillId="2" borderId="71" xfId="0" applyFont="1" applyFill="1" applyBorder="1" applyAlignment="1">
      <alignment horizontal="center"/>
    </xf>
    <xf numFmtId="1" fontId="34" fillId="2" borderId="71" xfId="0" applyNumberFormat="1" applyFont="1" applyFill="1" applyBorder="1" applyAlignment="1">
      <alignment horizontal="right"/>
    </xf>
    <xf numFmtId="1" fontId="34" fillId="2" borderId="71" xfId="0" applyNumberFormat="1" applyFont="1" applyFill="1" applyBorder="1" applyAlignment="1">
      <alignment horizontal="center"/>
    </xf>
    <xf numFmtId="1" fontId="34" fillId="2" borderId="71" xfId="0" applyNumberFormat="1" applyFont="1" applyFill="1" applyBorder="1" applyAlignment="1">
      <alignment horizontal="left"/>
    </xf>
    <xf numFmtId="0" fontId="34" fillId="2" borderId="71" xfId="0" applyFont="1" applyFill="1" applyBorder="1" applyAlignment="1">
      <alignment horizontal="center" vertical="center"/>
    </xf>
    <xf numFmtId="164" fontId="43" fillId="2" borderId="71" xfId="0" applyNumberFormat="1" applyFont="1" applyFill="1" applyBorder="1" applyAlignment="1">
      <alignment horizontal="center"/>
    </xf>
    <xf numFmtId="0" fontId="34" fillId="2" borderId="85" xfId="0" applyFont="1" applyFill="1" applyBorder="1"/>
    <xf numFmtId="2" fontId="43" fillId="0" borderId="71" xfId="0" applyNumberFormat="1" applyFont="1" applyBorder="1" applyAlignment="1">
      <alignment horizontal="center"/>
    </xf>
    <xf numFmtId="164" fontId="43" fillId="0" borderId="71" xfId="0" applyNumberFormat="1" applyFont="1" applyBorder="1" applyAlignment="1">
      <alignment horizontal="center"/>
    </xf>
    <xf numFmtId="2" fontId="43" fillId="0" borderId="71" xfId="0" quotePrefix="1" applyNumberFormat="1" applyFont="1" applyBorder="1" applyAlignment="1">
      <alignment horizontal="center"/>
    </xf>
    <xf numFmtId="2" fontId="4" fillId="0" borderId="0" xfId="3" applyNumberFormat="1" applyFont="1" applyAlignment="1">
      <alignment horizontal="center" vertical="center"/>
    </xf>
    <xf numFmtId="2" fontId="4" fillId="0" borderId="52" xfId="3" applyNumberFormat="1" applyFont="1" applyBorder="1" applyAlignment="1">
      <alignment horizontal="center" vertical="center"/>
    </xf>
    <xf numFmtId="0" fontId="8" fillId="0" borderId="0" xfId="0" applyFont="1"/>
    <xf numFmtId="2" fontId="8" fillId="0" borderId="0" xfId="0" applyNumberFormat="1" applyFont="1"/>
    <xf numFmtId="0" fontId="9" fillId="0" borderId="71" xfId="0" applyFont="1" applyBorder="1" applyAlignment="1">
      <alignment horizontal="center" vertical="center"/>
    </xf>
    <xf numFmtId="2" fontId="0" fillId="0" borderId="71" xfId="0" applyNumberFormat="1" applyBorder="1" applyAlignment="1">
      <alignment horizontal="center"/>
    </xf>
    <xf numFmtId="0" fontId="34" fillId="0" borderId="52" xfId="0" applyFont="1" applyBorder="1"/>
    <xf numFmtId="1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left"/>
    </xf>
    <xf numFmtId="0" fontId="4" fillId="4" borderId="0" xfId="3" applyFont="1" applyFill="1" applyAlignment="1">
      <alignment horizontal="center" vertical="center"/>
    </xf>
    <xf numFmtId="1" fontId="4" fillId="4" borderId="0" xfId="3" applyNumberFormat="1" applyFont="1" applyFill="1" applyAlignment="1">
      <alignment horizontal="right" vertical="center"/>
    </xf>
    <xf numFmtId="1" fontId="4" fillId="4" borderId="0" xfId="3" applyNumberFormat="1" applyFont="1" applyFill="1" applyAlignment="1">
      <alignment horizontal="center" vertical="center"/>
    </xf>
    <xf numFmtId="1" fontId="4" fillId="4" borderId="0" xfId="3" applyNumberFormat="1" applyFont="1" applyFill="1" applyAlignment="1">
      <alignment horizontal="left" vertical="center"/>
    </xf>
    <xf numFmtId="0" fontId="4" fillId="0" borderId="0" xfId="3" applyFont="1" applyAlignment="1">
      <alignment horizontal="center" vertical="center"/>
    </xf>
    <xf numFmtId="0" fontId="4" fillId="5" borderId="22" xfId="3" applyFont="1" applyFill="1" applyBorder="1" applyAlignment="1">
      <alignment horizontal="center" vertical="center"/>
    </xf>
    <xf numFmtId="0" fontId="4" fillId="4" borderId="26" xfId="3" applyFont="1" applyFill="1" applyBorder="1" applyAlignment="1">
      <alignment horizontal="center" vertical="center"/>
    </xf>
    <xf numFmtId="1" fontId="4" fillId="0" borderId="0" xfId="3" applyNumberFormat="1" applyFont="1" applyAlignment="1">
      <alignment horizontal="right" vertical="center"/>
    </xf>
    <xf numFmtId="1" fontId="4" fillId="0" borderId="0" xfId="3" applyNumberFormat="1" applyFont="1" applyAlignment="1">
      <alignment horizontal="center" vertical="center"/>
    </xf>
    <xf numFmtId="1" fontId="4" fillId="0" borderId="0" xfId="3" applyNumberFormat="1" applyFont="1" applyAlignment="1">
      <alignment horizontal="left" vertical="center"/>
    </xf>
    <xf numFmtId="0" fontId="4" fillId="0" borderId="22" xfId="3" applyFont="1" applyBorder="1" applyAlignment="1">
      <alignment horizontal="center" vertical="center"/>
    </xf>
    <xf numFmtId="0" fontId="4" fillId="0" borderId="26" xfId="3" applyFont="1" applyBorder="1" applyAlignment="1">
      <alignment horizontal="center" vertical="center"/>
    </xf>
    <xf numFmtId="0" fontId="34" fillId="5" borderId="46" xfId="0" applyFont="1" applyFill="1" applyBorder="1" applyAlignment="1">
      <alignment horizontal="center"/>
    </xf>
    <xf numFmtId="0" fontId="34" fillId="5" borderId="47" xfId="0" applyFont="1" applyFill="1" applyBorder="1" applyAlignment="1">
      <alignment horizontal="center"/>
    </xf>
    <xf numFmtId="1" fontId="34" fillId="5" borderId="47" xfId="0" applyNumberFormat="1" applyFont="1" applyFill="1" applyBorder="1" applyAlignment="1">
      <alignment horizontal="right" vertical="center"/>
    </xf>
    <xf numFmtId="1" fontId="34" fillId="5" borderId="47" xfId="0" applyNumberFormat="1" applyFont="1" applyFill="1" applyBorder="1" applyAlignment="1">
      <alignment horizontal="center" vertical="center"/>
    </xf>
    <xf numFmtId="1" fontId="34" fillId="5" borderId="47" xfId="0" applyNumberFormat="1" applyFont="1" applyFill="1" applyBorder="1" applyAlignment="1">
      <alignment horizontal="left" vertical="center"/>
    </xf>
    <xf numFmtId="0" fontId="34" fillId="5" borderId="47" xfId="0" applyFont="1" applyFill="1" applyBorder="1" applyAlignment="1">
      <alignment horizontal="center" vertical="center"/>
    </xf>
    <xf numFmtId="164" fontId="34" fillId="5" borderId="48" xfId="0" applyNumberFormat="1" applyFont="1" applyFill="1" applyBorder="1" applyAlignment="1">
      <alignment horizontal="center" vertical="center"/>
    </xf>
    <xf numFmtId="0" fontId="34" fillId="5" borderId="49" xfId="0" applyFont="1" applyFill="1" applyBorder="1" applyAlignment="1">
      <alignment horizontal="center" vertical="center"/>
    </xf>
    <xf numFmtId="2" fontId="34" fillId="5" borderId="47" xfId="0" quotePrefix="1" applyNumberFormat="1" applyFont="1" applyFill="1" applyBorder="1" applyAlignment="1">
      <alignment horizontal="center"/>
    </xf>
    <xf numFmtId="2" fontId="34" fillId="5" borderId="50" xfId="0" applyNumberFormat="1" applyFont="1" applyFill="1" applyBorder="1" applyAlignment="1">
      <alignment horizontal="center"/>
    </xf>
    <xf numFmtId="0" fontId="34" fillId="5" borderId="47" xfId="0" applyFont="1" applyFill="1" applyBorder="1"/>
    <xf numFmtId="2" fontId="34" fillId="5" borderId="47" xfId="0" applyNumberFormat="1" applyFont="1" applyFill="1" applyBorder="1"/>
    <xf numFmtId="0" fontId="34" fillId="5" borderId="51" xfId="0" applyFont="1" applyFill="1" applyBorder="1" applyAlignment="1">
      <alignment horizontal="center"/>
    </xf>
    <xf numFmtId="1" fontId="34" fillId="5" borderId="0" xfId="0" applyNumberFormat="1" applyFont="1" applyFill="1" applyAlignment="1">
      <alignment horizontal="right" vertical="center"/>
    </xf>
    <xf numFmtId="1" fontId="34" fillId="5" borderId="0" xfId="0" applyNumberFormat="1" applyFont="1" applyFill="1" applyAlignment="1">
      <alignment horizontal="center" vertical="center"/>
    </xf>
    <xf numFmtId="1" fontId="34" fillId="5" borderId="0" xfId="0" applyNumberFormat="1" applyFont="1" applyFill="1" applyAlignment="1">
      <alignment horizontal="left" vertical="center"/>
    </xf>
    <xf numFmtId="2" fontId="34" fillId="5" borderId="0" xfId="0" applyNumberFormat="1" applyFont="1" applyFill="1" applyAlignment="1">
      <alignment horizontal="center" vertical="center"/>
    </xf>
    <xf numFmtId="164" fontId="34" fillId="5" borderId="22" xfId="0" applyNumberFormat="1" applyFont="1" applyFill="1" applyBorder="1" applyAlignment="1">
      <alignment horizontal="center" vertical="center"/>
    </xf>
    <xf numFmtId="0" fontId="34" fillId="5" borderId="26" xfId="0" applyFont="1" applyFill="1" applyBorder="1" applyAlignment="1">
      <alignment horizontal="center" vertical="center"/>
    </xf>
    <xf numFmtId="2" fontId="34" fillId="5" borderId="0" xfId="0" quotePrefix="1" applyNumberFormat="1" applyFont="1" applyFill="1" applyAlignment="1">
      <alignment horizontal="center"/>
    </xf>
    <xf numFmtId="2" fontId="34" fillId="5" borderId="52" xfId="0" applyNumberFormat="1" applyFont="1" applyFill="1" applyBorder="1" applyAlignment="1">
      <alignment horizontal="center"/>
    </xf>
    <xf numFmtId="0" fontId="34" fillId="5" borderId="0" xfId="0" applyFont="1" applyFill="1"/>
    <xf numFmtId="164" fontId="34" fillId="5" borderId="0" xfId="0" applyNumberFormat="1" applyFont="1" applyFill="1" applyAlignment="1">
      <alignment horizontal="center" vertical="center"/>
    </xf>
    <xf numFmtId="164" fontId="34" fillId="5" borderId="26" xfId="0" applyNumberFormat="1" applyFont="1" applyFill="1" applyBorder="1" applyAlignment="1">
      <alignment horizontal="center" vertical="center"/>
    </xf>
    <xf numFmtId="0" fontId="34" fillId="5" borderId="53" xfId="0" applyFont="1" applyFill="1" applyBorder="1" applyAlignment="1">
      <alignment horizontal="center"/>
    </xf>
    <xf numFmtId="1" fontId="34" fillId="5" borderId="13" xfId="0" applyNumberFormat="1" applyFont="1" applyFill="1" applyBorder="1" applyAlignment="1">
      <alignment horizontal="right" vertical="center"/>
    </xf>
    <xf numFmtId="1" fontId="34" fillId="5" borderId="13" xfId="0" applyNumberFormat="1" applyFont="1" applyFill="1" applyBorder="1" applyAlignment="1">
      <alignment horizontal="center" vertical="center"/>
    </xf>
    <xf numFmtId="1" fontId="34" fillId="5" borderId="13" xfId="0" applyNumberFormat="1" applyFont="1" applyFill="1" applyBorder="1" applyAlignment="1">
      <alignment horizontal="left" vertical="center"/>
    </xf>
    <xf numFmtId="2" fontId="34" fillId="5" borderId="13" xfId="0" applyNumberFormat="1" applyFont="1" applyFill="1" applyBorder="1" applyAlignment="1">
      <alignment horizontal="center" vertical="center"/>
    </xf>
    <xf numFmtId="164" fontId="34" fillId="5" borderId="44" xfId="0" applyNumberFormat="1" applyFont="1" applyFill="1" applyBorder="1" applyAlignment="1">
      <alignment horizontal="center" vertical="center"/>
    </xf>
    <xf numFmtId="0" fontId="34" fillId="5" borderId="45" xfId="0" applyFont="1" applyFill="1" applyBorder="1" applyAlignment="1">
      <alignment horizontal="center" vertical="center"/>
    </xf>
    <xf numFmtId="2" fontId="34" fillId="5" borderId="13" xfId="0" quotePrefix="1" applyNumberFormat="1" applyFont="1" applyFill="1" applyBorder="1" applyAlignment="1">
      <alignment horizontal="center"/>
    </xf>
    <xf numFmtId="2" fontId="34" fillId="5" borderId="69" xfId="0" applyNumberFormat="1" applyFont="1" applyFill="1" applyBorder="1" applyAlignment="1">
      <alignment horizontal="center"/>
    </xf>
    <xf numFmtId="0" fontId="34" fillId="5" borderId="13" xfId="0" applyFont="1" applyFill="1" applyBorder="1"/>
    <xf numFmtId="0" fontId="34" fillId="5" borderId="54" xfId="0" applyFont="1" applyFill="1" applyBorder="1" applyAlignment="1">
      <alignment horizontal="center"/>
    </xf>
    <xf numFmtId="0" fontId="34" fillId="5" borderId="7" xfId="0" applyFont="1" applyFill="1" applyBorder="1" applyAlignment="1">
      <alignment horizontal="center"/>
    </xf>
    <xf numFmtId="1" fontId="34" fillId="5" borderId="7" xfId="0" applyNumberFormat="1" applyFont="1" applyFill="1" applyBorder="1" applyAlignment="1">
      <alignment horizontal="right" vertical="center"/>
    </xf>
    <xf numFmtId="1" fontId="34" fillId="5" borderId="7" xfId="0" applyNumberFormat="1" applyFont="1" applyFill="1" applyBorder="1" applyAlignment="1">
      <alignment horizontal="center" vertical="center"/>
    </xf>
    <xf numFmtId="1" fontId="34" fillId="5" borderId="7" xfId="0" applyNumberFormat="1" applyFont="1" applyFill="1" applyBorder="1" applyAlignment="1">
      <alignment horizontal="left" vertical="center"/>
    </xf>
    <xf numFmtId="0" fontId="34" fillId="5" borderId="7" xfId="0" applyFont="1" applyFill="1" applyBorder="1" applyAlignment="1">
      <alignment horizontal="center" vertical="center"/>
    </xf>
    <xf numFmtId="0" fontId="34" fillId="5" borderId="41" xfId="0" applyFont="1" applyFill="1" applyBorder="1" applyAlignment="1">
      <alignment horizontal="center" vertical="center"/>
    </xf>
    <xf numFmtId="0" fontId="34" fillId="5" borderId="42" xfId="0" applyFont="1" applyFill="1" applyBorder="1" applyAlignment="1">
      <alignment horizontal="center" vertical="center"/>
    </xf>
    <xf numFmtId="2" fontId="34" fillId="5" borderId="7" xfId="0" applyNumberFormat="1" applyFont="1" applyFill="1" applyBorder="1" applyAlignment="1">
      <alignment horizontal="center"/>
    </xf>
    <xf numFmtId="2" fontId="34" fillId="5" borderId="7" xfId="0" quotePrefix="1" applyNumberFormat="1" applyFont="1" applyFill="1" applyBorder="1" applyAlignment="1">
      <alignment horizontal="center"/>
    </xf>
    <xf numFmtId="2" fontId="34" fillId="5" borderId="70" xfId="0" applyNumberFormat="1" applyFont="1" applyFill="1" applyBorder="1" applyAlignment="1">
      <alignment horizontal="center"/>
    </xf>
    <xf numFmtId="0" fontId="34" fillId="5" borderId="7" xfId="0" applyFont="1" applyFill="1" applyBorder="1"/>
    <xf numFmtId="2" fontId="34" fillId="5" borderId="7" xfId="0" applyNumberFormat="1" applyFont="1" applyFill="1" applyBorder="1"/>
    <xf numFmtId="0" fontId="34" fillId="5" borderId="0" xfId="0" applyFont="1" applyFill="1" applyAlignment="1">
      <alignment horizontal="center" vertical="center"/>
    </xf>
    <xf numFmtId="0" fontId="34" fillId="5" borderId="22" xfId="0" applyFont="1" applyFill="1" applyBorder="1" applyAlignment="1">
      <alignment horizontal="center" vertical="center"/>
    </xf>
    <xf numFmtId="0" fontId="34" fillId="5" borderId="13" xfId="0" applyFont="1" applyFill="1" applyBorder="1" applyAlignment="1">
      <alignment horizontal="center" vertical="center"/>
    </xf>
    <xf numFmtId="0" fontId="34" fillId="5" borderId="44" xfId="0" applyFont="1" applyFill="1" applyBorder="1" applyAlignment="1">
      <alignment horizontal="center" vertical="center"/>
    </xf>
    <xf numFmtId="2" fontId="34" fillId="5" borderId="13" xfId="0" applyNumberFormat="1" applyFont="1" applyFill="1" applyBorder="1" applyAlignment="1">
      <alignment horizontal="center"/>
    </xf>
    <xf numFmtId="0" fontId="34" fillId="2" borderId="54" xfId="0" applyFont="1" applyFill="1" applyBorder="1" applyAlignment="1">
      <alignment horizontal="center"/>
    </xf>
    <xf numFmtId="0" fontId="34" fillId="2" borderId="41" xfId="0" applyFont="1" applyFill="1" applyBorder="1" applyAlignment="1">
      <alignment horizontal="center"/>
    </xf>
    <xf numFmtId="0" fontId="34" fillId="2" borderId="42" xfId="0" applyFont="1" applyFill="1" applyBorder="1" applyAlignment="1">
      <alignment horizontal="center"/>
    </xf>
    <xf numFmtId="2" fontId="34" fillId="2" borderId="7" xfId="0" applyNumberFormat="1" applyFont="1" applyFill="1" applyBorder="1" applyAlignment="1">
      <alignment horizontal="center" vertical="center"/>
    </xf>
    <xf numFmtId="2" fontId="34" fillId="2" borderId="7" xfId="0" quotePrefix="1" applyNumberFormat="1" applyFont="1" applyFill="1" applyBorder="1" applyAlignment="1">
      <alignment horizontal="center"/>
    </xf>
    <xf numFmtId="2" fontId="34" fillId="2" borderId="70" xfId="0" applyNumberFormat="1" applyFont="1" applyFill="1" applyBorder="1" applyAlignment="1">
      <alignment horizontal="center"/>
    </xf>
    <xf numFmtId="0" fontId="34" fillId="2" borderId="7" xfId="0" applyFont="1" applyFill="1" applyBorder="1"/>
    <xf numFmtId="0" fontId="34" fillId="2" borderId="47" xfId="0" applyFont="1" applyFill="1" applyBorder="1"/>
    <xf numFmtId="2" fontId="34" fillId="2" borderId="7" xfId="0" applyNumberFormat="1" applyFont="1" applyFill="1" applyBorder="1"/>
    <xf numFmtId="0" fontId="34" fillId="2" borderId="22" xfId="0" applyFont="1" applyFill="1" applyBorder="1" applyAlignment="1">
      <alignment horizontal="center"/>
    </xf>
    <xf numFmtId="0" fontId="34" fillId="2" borderId="26" xfId="0" applyFont="1" applyFill="1" applyBorder="1" applyAlignment="1">
      <alignment horizontal="center"/>
    </xf>
    <xf numFmtId="2" fontId="34" fillId="2" borderId="0" xfId="0" quotePrefix="1" applyNumberFormat="1" applyFont="1" applyFill="1" applyAlignment="1">
      <alignment horizontal="center"/>
    </xf>
    <xf numFmtId="2" fontId="34" fillId="2" borderId="52" xfId="0" applyNumberFormat="1" applyFont="1" applyFill="1" applyBorder="1" applyAlignment="1">
      <alignment horizontal="center"/>
    </xf>
    <xf numFmtId="0" fontId="34" fillId="2" borderId="44" xfId="0" applyFont="1" applyFill="1" applyBorder="1" applyAlignment="1">
      <alignment horizontal="center"/>
    </xf>
    <xf numFmtId="0" fontId="34" fillId="2" borderId="45" xfId="0" applyFont="1" applyFill="1" applyBorder="1" applyAlignment="1">
      <alignment horizontal="center"/>
    </xf>
    <xf numFmtId="2" fontId="34" fillId="2" borderId="13" xfId="0" quotePrefix="1" applyNumberFormat="1" applyFont="1" applyFill="1" applyBorder="1" applyAlignment="1">
      <alignment horizontal="center"/>
    </xf>
    <xf numFmtId="2" fontId="34" fillId="2" borderId="69" xfId="0" applyNumberFormat="1" applyFont="1" applyFill="1" applyBorder="1" applyAlignment="1">
      <alignment horizontal="center"/>
    </xf>
    <xf numFmtId="0" fontId="9" fillId="2" borderId="7" xfId="3" applyFont="1" applyFill="1" applyBorder="1" applyAlignment="1">
      <alignment horizontal="center" vertical="center"/>
    </xf>
    <xf numFmtId="0" fontId="9" fillId="2" borderId="41" xfId="3" applyFont="1" applyFill="1" applyBorder="1" applyAlignment="1">
      <alignment horizontal="center" vertical="center"/>
    </xf>
    <xf numFmtId="0" fontId="9" fillId="2" borderId="42" xfId="3" applyFont="1" applyFill="1" applyBorder="1" applyAlignment="1">
      <alignment horizontal="center" vertical="center"/>
    </xf>
    <xf numFmtId="0" fontId="8" fillId="2" borderId="1" xfId="3" applyFont="1" applyFill="1" applyBorder="1" applyAlignment="1">
      <alignment horizontal="center" vertical="center"/>
    </xf>
    <xf numFmtId="0" fontId="47" fillId="2" borderId="0" xfId="0" applyFont="1" applyFill="1"/>
    <xf numFmtId="14" fontId="47" fillId="2" borderId="0" xfId="0" applyNumberFormat="1" applyFont="1" applyFill="1"/>
    <xf numFmtId="0" fontId="47" fillId="2" borderId="0" xfId="0" applyFont="1" applyFill="1" applyAlignment="1">
      <alignment horizontal="center"/>
    </xf>
    <xf numFmtId="2" fontId="47" fillId="2" borderId="0" xfId="0" applyNumberFormat="1" applyFont="1" applyFill="1" applyAlignment="1">
      <alignment horizontal="center"/>
    </xf>
    <xf numFmtId="2" fontId="47" fillId="2" borderId="52" xfId="0" applyNumberFormat="1" applyFont="1" applyFill="1" applyBorder="1" applyAlignment="1">
      <alignment horizontal="center"/>
    </xf>
    <xf numFmtId="2" fontId="34" fillId="2" borderId="0" xfId="0" applyNumberFormat="1" applyFont="1" applyFill="1"/>
    <xf numFmtId="2" fontId="47" fillId="2" borderId="0" xfId="0" quotePrefix="1" applyNumberFormat="1" applyFont="1" applyFill="1" applyAlignment="1">
      <alignment horizontal="center"/>
    </xf>
    <xf numFmtId="0" fontId="47" fillId="2" borderId="13" xfId="0" applyFont="1" applyFill="1" applyBorder="1"/>
    <xf numFmtId="14" fontId="47" fillId="2" borderId="13" xfId="0" applyNumberFormat="1" applyFont="1" applyFill="1" applyBorder="1"/>
    <xf numFmtId="0" fontId="47" fillId="2" borderId="13" xfId="0" applyFont="1" applyFill="1" applyBorder="1" applyAlignment="1">
      <alignment horizontal="center"/>
    </xf>
    <xf numFmtId="2" fontId="47" fillId="2" borderId="69" xfId="0" applyNumberFormat="1" applyFont="1" applyFill="1" applyBorder="1" applyAlignment="1">
      <alignment horizontal="center"/>
    </xf>
    <xf numFmtId="14" fontId="34" fillId="2" borderId="0" xfId="0" applyNumberFormat="1" applyFont="1" applyFill="1" applyAlignment="1">
      <alignment horizontal="center"/>
    </xf>
    <xf numFmtId="14" fontId="34" fillId="2" borderId="13" xfId="0" applyNumberFormat="1" applyFont="1" applyFill="1" applyBorder="1" applyAlignment="1">
      <alignment horizontal="center"/>
    </xf>
    <xf numFmtId="0" fontId="34" fillId="2" borderId="52" xfId="0" applyFont="1" applyFill="1" applyBorder="1" applyAlignment="1">
      <alignment horizontal="center"/>
    </xf>
    <xf numFmtId="0" fontId="34" fillId="0" borderId="56" xfId="0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2" fontId="34" fillId="0" borderId="38" xfId="0" quotePrefix="1" applyNumberFormat="1" applyFont="1" applyBorder="1" applyAlignment="1">
      <alignment horizontal="center"/>
    </xf>
    <xf numFmtId="2" fontId="34" fillId="0" borderId="58" xfId="0" applyNumberFormat="1" applyFont="1" applyBorder="1" applyAlignment="1">
      <alignment horizontal="center"/>
    </xf>
    <xf numFmtId="0" fontId="34" fillId="0" borderId="38" xfId="0" applyFont="1" applyBorder="1"/>
    <xf numFmtId="1" fontId="34" fillId="0" borderId="0" xfId="0" applyNumberFormat="1" applyFont="1" applyAlignment="1">
      <alignment horizontal="right"/>
    </xf>
    <xf numFmtId="0" fontId="34" fillId="0" borderId="22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2" fontId="34" fillId="0" borderId="0" xfId="0" quotePrefix="1" applyNumberFormat="1" applyFont="1" applyAlignment="1">
      <alignment horizontal="center"/>
    </xf>
    <xf numFmtId="0" fontId="9" fillId="2" borderId="22" xfId="3" applyFont="1" applyFill="1" applyBorder="1" applyAlignment="1">
      <alignment horizontal="center" vertical="center"/>
    </xf>
    <xf numFmtId="0" fontId="9" fillId="2" borderId="26" xfId="3" applyFont="1" applyFill="1" applyBorder="1" applyAlignment="1">
      <alignment horizontal="center" vertical="center"/>
    </xf>
    <xf numFmtId="2" fontId="47" fillId="2" borderId="13" xfId="0" quotePrefix="1" applyNumberFormat="1" applyFont="1" applyFill="1" applyBorder="1" applyAlignment="1">
      <alignment horizontal="center"/>
    </xf>
    <xf numFmtId="0" fontId="34" fillId="0" borderId="66" xfId="0" applyFont="1" applyBorder="1" applyAlignment="1">
      <alignment horizontal="center"/>
    </xf>
    <xf numFmtId="0" fontId="34" fillId="0" borderId="120" xfId="0" applyFont="1" applyBorder="1" applyAlignment="1">
      <alignment horizontal="center"/>
    </xf>
    <xf numFmtId="0" fontId="34" fillId="0" borderId="121" xfId="0" applyFont="1" applyBorder="1" applyAlignment="1">
      <alignment horizontal="center"/>
    </xf>
    <xf numFmtId="2" fontId="34" fillId="0" borderId="85" xfId="0" applyNumberFormat="1" applyFont="1" applyBorder="1" applyAlignment="1">
      <alignment horizontal="center"/>
    </xf>
    <xf numFmtId="0" fontId="34" fillId="5" borderId="0" xfId="0" applyFont="1" applyFill="1" applyAlignment="1" applyProtection="1">
      <alignment horizontal="center"/>
      <protection locked="0"/>
    </xf>
    <xf numFmtId="1" fontId="34" fillId="5" borderId="0" xfId="0" applyNumberFormat="1" applyFont="1" applyFill="1" applyAlignment="1" applyProtection="1">
      <alignment horizontal="right"/>
      <protection locked="0"/>
    </xf>
    <xf numFmtId="1" fontId="34" fillId="5" borderId="0" xfId="0" applyNumberFormat="1" applyFont="1" applyFill="1" applyAlignment="1" applyProtection="1">
      <alignment horizontal="center"/>
      <protection locked="0"/>
    </xf>
    <xf numFmtId="1" fontId="34" fillId="5" borderId="0" xfId="0" applyNumberFormat="1" applyFont="1" applyFill="1" applyAlignment="1" applyProtection="1">
      <alignment horizontal="left"/>
      <protection locked="0"/>
    </xf>
    <xf numFmtId="2" fontId="34" fillId="5" borderId="0" xfId="0" applyNumberFormat="1" applyFont="1" applyFill="1"/>
    <xf numFmtId="0" fontId="34" fillId="2" borderId="8" xfId="0" applyFont="1" applyFill="1" applyBorder="1" applyAlignment="1">
      <alignment horizontal="center"/>
    </xf>
    <xf numFmtId="0" fontId="34" fillId="2" borderId="7" xfId="0" applyFont="1" applyFill="1" applyBorder="1" applyAlignment="1" applyProtection="1">
      <alignment horizontal="center"/>
      <protection locked="0"/>
    </xf>
    <xf numFmtId="1" fontId="34" fillId="2" borderId="7" xfId="0" applyNumberFormat="1" applyFont="1" applyFill="1" applyBorder="1" applyAlignment="1">
      <alignment horizontal="right" vertical="center"/>
    </xf>
    <xf numFmtId="1" fontId="34" fillId="2" borderId="7" xfId="0" applyNumberFormat="1" applyFont="1" applyFill="1" applyBorder="1" applyAlignment="1">
      <alignment horizontal="center" vertical="center"/>
    </xf>
    <xf numFmtId="1" fontId="34" fillId="2" borderId="7" xfId="0" applyNumberFormat="1" applyFont="1" applyFill="1" applyBorder="1" applyAlignment="1">
      <alignment horizontal="left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41" xfId="0" applyFont="1" applyFill="1" applyBorder="1" applyAlignment="1">
      <alignment horizontal="center" vertical="center"/>
    </xf>
    <xf numFmtId="0" fontId="34" fillId="2" borderId="42" xfId="0" applyFont="1" applyFill="1" applyBorder="1" applyAlignment="1">
      <alignment horizontal="center" vertical="center"/>
    </xf>
    <xf numFmtId="2" fontId="34" fillId="2" borderId="7" xfId="0" applyNumberFormat="1" applyFont="1" applyFill="1" applyBorder="1" applyAlignment="1">
      <alignment horizontal="center"/>
    </xf>
    <xf numFmtId="0" fontId="34" fillId="2" borderId="43" xfId="0" applyFont="1" applyFill="1" applyBorder="1" applyAlignment="1">
      <alignment horizontal="center"/>
    </xf>
    <xf numFmtId="0" fontId="34" fillId="2" borderId="0" xfId="0" applyFont="1" applyFill="1" applyAlignment="1" applyProtection="1">
      <alignment horizontal="center"/>
      <protection locked="0"/>
    </xf>
    <xf numFmtId="1" fontId="34" fillId="2" borderId="0" xfId="0" applyNumberFormat="1" applyFont="1" applyFill="1" applyAlignment="1">
      <alignment horizontal="right" vertical="center"/>
    </xf>
    <xf numFmtId="1" fontId="34" fillId="2" borderId="0" xfId="0" applyNumberFormat="1" applyFont="1" applyFill="1" applyAlignment="1">
      <alignment horizontal="center" vertical="center"/>
    </xf>
    <xf numFmtId="1" fontId="34" fillId="2" borderId="0" xfId="0" applyNumberFormat="1" applyFont="1" applyFill="1" applyAlignment="1">
      <alignment horizontal="left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26" xfId="0" applyFont="1" applyFill="1" applyBorder="1" applyAlignment="1">
      <alignment horizontal="center" vertical="center"/>
    </xf>
    <xf numFmtId="0" fontId="34" fillId="2" borderId="16" xfId="0" applyFont="1" applyFill="1" applyBorder="1" applyAlignment="1">
      <alignment horizontal="center"/>
    </xf>
    <xf numFmtId="0" fontId="34" fillId="2" borderId="13" xfId="0" applyFont="1" applyFill="1" applyBorder="1" applyAlignment="1" applyProtection="1">
      <alignment horizontal="center"/>
      <protection locked="0"/>
    </xf>
    <xf numFmtId="1" fontId="34" fillId="2" borderId="13" xfId="0" applyNumberFormat="1" applyFont="1" applyFill="1" applyBorder="1" applyAlignment="1">
      <alignment horizontal="right" vertical="center"/>
    </xf>
    <xf numFmtId="1" fontId="34" fillId="2" borderId="13" xfId="0" applyNumberFormat="1" applyFont="1" applyFill="1" applyBorder="1" applyAlignment="1">
      <alignment horizontal="center" vertical="center"/>
    </xf>
    <xf numFmtId="1" fontId="34" fillId="2" borderId="13" xfId="0" applyNumberFormat="1" applyFont="1" applyFill="1" applyBorder="1" applyAlignment="1">
      <alignment horizontal="left" vertical="center"/>
    </xf>
    <xf numFmtId="0" fontId="34" fillId="2" borderId="44" xfId="0" applyFont="1" applyFill="1" applyBorder="1" applyAlignment="1">
      <alignment horizontal="center" vertical="center"/>
    </xf>
    <xf numFmtId="0" fontId="34" fillId="2" borderId="45" xfId="0" applyFont="1" applyFill="1" applyBorder="1" applyAlignment="1">
      <alignment horizontal="center" vertical="center"/>
    </xf>
    <xf numFmtId="0" fontId="34" fillId="2" borderId="65" xfId="0" applyFont="1" applyFill="1" applyBorder="1"/>
    <xf numFmtId="0" fontId="34" fillId="2" borderId="0" xfId="0" applyFont="1" applyFill="1" applyAlignment="1" applyProtection="1">
      <alignment horizontal="left"/>
      <protection locked="0"/>
    </xf>
    <xf numFmtId="0" fontId="34" fillId="0" borderId="46" xfId="0" applyFont="1" applyBorder="1" applyAlignment="1">
      <alignment horizontal="center"/>
    </xf>
    <xf numFmtId="0" fontId="34" fillId="0" borderId="47" xfId="0" applyFont="1" applyBorder="1" applyAlignment="1" applyProtection="1">
      <alignment horizontal="left"/>
      <protection locked="0"/>
    </xf>
    <xf numFmtId="1" fontId="34" fillId="0" borderId="47" xfId="0" applyNumberFormat="1" applyFont="1" applyBorder="1" applyAlignment="1">
      <alignment horizontal="right"/>
    </xf>
    <xf numFmtId="1" fontId="34" fillId="0" borderId="47" xfId="0" applyNumberFormat="1" applyFont="1" applyBorder="1" applyAlignment="1">
      <alignment horizontal="center"/>
    </xf>
    <xf numFmtId="1" fontId="34" fillId="0" borderId="47" xfId="0" applyNumberFormat="1" applyFont="1" applyBorder="1" applyAlignment="1">
      <alignment horizontal="left"/>
    </xf>
    <xf numFmtId="0" fontId="9" fillId="0" borderId="47" xfId="3" applyFont="1" applyBorder="1" applyAlignment="1">
      <alignment horizontal="center" vertical="center"/>
    </xf>
    <xf numFmtId="0" fontId="9" fillId="0" borderId="48" xfId="3" applyFont="1" applyBorder="1" applyAlignment="1">
      <alignment horizontal="center" vertical="center"/>
    </xf>
    <xf numFmtId="0" fontId="9" fillId="0" borderId="49" xfId="3" applyFont="1" applyBorder="1" applyAlignment="1">
      <alignment horizontal="center" vertical="center"/>
    </xf>
    <xf numFmtId="2" fontId="34" fillId="0" borderId="47" xfId="0" applyNumberFormat="1" applyFont="1" applyBorder="1" applyAlignment="1">
      <alignment horizontal="center"/>
    </xf>
    <xf numFmtId="2" fontId="34" fillId="0" borderId="47" xfId="0" quotePrefix="1" applyNumberFormat="1" applyFont="1" applyBorder="1" applyAlignment="1">
      <alignment horizontal="center"/>
    </xf>
    <xf numFmtId="2" fontId="34" fillId="0" borderId="50" xfId="0" applyNumberFormat="1" applyFont="1" applyBorder="1" applyAlignment="1">
      <alignment horizontal="center"/>
    </xf>
    <xf numFmtId="0" fontId="34" fillId="0" borderId="47" xfId="0" applyFont="1" applyBorder="1"/>
    <xf numFmtId="0" fontId="34" fillId="0" borderId="38" xfId="0" applyFont="1" applyBorder="1" applyAlignment="1" applyProtection="1">
      <alignment horizontal="left"/>
      <protection locked="0"/>
    </xf>
    <xf numFmtId="0" fontId="9" fillId="0" borderId="38" xfId="3" applyFont="1" applyBorder="1" applyAlignment="1">
      <alignment horizontal="center" vertical="center"/>
    </xf>
    <xf numFmtId="0" fontId="9" fillId="0" borderId="56" xfId="3" applyFont="1" applyBorder="1" applyAlignment="1">
      <alignment horizontal="center" vertical="center"/>
    </xf>
    <xf numFmtId="0" fontId="9" fillId="0" borderId="57" xfId="3" applyFont="1" applyBorder="1" applyAlignment="1">
      <alignment horizontal="center" vertical="center"/>
    </xf>
    <xf numFmtId="164" fontId="34" fillId="5" borderId="13" xfId="0" applyNumberFormat="1" applyFont="1" applyFill="1" applyBorder="1" applyAlignment="1">
      <alignment horizontal="center" vertical="center"/>
    </xf>
    <xf numFmtId="0" fontId="34" fillId="5" borderId="61" xfId="0" applyFont="1" applyFill="1" applyBorder="1" applyAlignment="1">
      <alignment horizontal="center" vertical="center"/>
    </xf>
    <xf numFmtId="0" fontId="34" fillId="5" borderId="30" xfId="0" applyFont="1" applyFill="1" applyBorder="1" applyAlignment="1">
      <alignment horizontal="center" vertical="center"/>
    </xf>
    <xf numFmtId="0" fontId="34" fillId="2" borderId="62" xfId="0" applyFont="1" applyFill="1" applyBorder="1" applyAlignment="1">
      <alignment horizontal="center"/>
    </xf>
    <xf numFmtId="0" fontId="34" fillId="2" borderId="30" xfId="0" applyFont="1" applyFill="1" applyBorder="1" applyAlignment="1">
      <alignment horizontal="center"/>
    </xf>
    <xf numFmtId="0" fontId="34" fillId="2" borderId="61" xfId="0" applyFont="1" applyFill="1" applyBorder="1" applyAlignment="1">
      <alignment horizontal="center"/>
    </xf>
    <xf numFmtId="0" fontId="9" fillId="2" borderId="30" xfId="3" applyFont="1" applyFill="1" applyBorder="1" applyAlignment="1">
      <alignment horizontal="center" vertical="center"/>
    </xf>
    <xf numFmtId="0" fontId="34" fillId="0" borderId="47" xfId="0" applyFont="1" applyBorder="1" applyAlignment="1">
      <alignment horizontal="center"/>
    </xf>
    <xf numFmtId="0" fontId="34" fillId="0" borderId="48" xfId="0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0" fontId="34" fillId="0" borderId="50" xfId="0" applyFont="1" applyBorder="1"/>
    <xf numFmtId="0" fontId="34" fillId="0" borderId="30" xfId="0" applyFont="1" applyBorder="1" applyAlignment="1">
      <alignment horizontal="center"/>
    </xf>
    <xf numFmtId="0" fontId="34" fillId="0" borderId="59" xfId="0" applyFont="1" applyBorder="1" applyAlignment="1">
      <alignment horizontal="center"/>
    </xf>
    <xf numFmtId="164" fontId="34" fillId="5" borderId="47" xfId="0" applyNumberFormat="1" applyFont="1" applyFill="1" applyBorder="1" applyAlignment="1">
      <alignment horizontal="center" vertical="center"/>
    </xf>
    <xf numFmtId="0" fontId="34" fillId="5" borderId="60" xfId="0" applyFont="1" applyFill="1" applyBorder="1" applyAlignment="1">
      <alignment horizontal="center" vertical="center"/>
    </xf>
    <xf numFmtId="0" fontId="34" fillId="5" borderId="50" xfId="0" applyFont="1" applyFill="1" applyBorder="1"/>
    <xf numFmtId="164" fontId="34" fillId="5" borderId="30" xfId="0" applyNumberFormat="1" applyFont="1" applyFill="1" applyBorder="1" applyAlignment="1">
      <alignment horizontal="center" vertical="center"/>
    </xf>
    <xf numFmtId="0" fontId="34" fillId="5" borderId="62" xfId="0" applyFont="1" applyFill="1" applyBorder="1" applyAlignment="1">
      <alignment horizontal="center" vertical="center"/>
    </xf>
    <xf numFmtId="0" fontId="34" fillId="5" borderId="70" xfId="0" applyFont="1" applyFill="1" applyBorder="1"/>
    <xf numFmtId="0" fontId="9" fillId="2" borderId="62" xfId="3" applyFont="1" applyFill="1" applyBorder="1" applyAlignment="1">
      <alignment horizontal="center" vertical="center"/>
    </xf>
    <xf numFmtId="0" fontId="34" fillId="2" borderId="62" xfId="0" applyFont="1" applyFill="1" applyBorder="1" applyAlignment="1">
      <alignment horizontal="center" vertical="center"/>
    </xf>
    <xf numFmtId="0" fontId="34" fillId="2" borderId="70" xfId="0" applyFont="1" applyFill="1" applyBorder="1" applyAlignment="1">
      <alignment horizontal="center"/>
    </xf>
    <xf numFmtId="0" fontId="34" fillId="2" borderId="30" xfId="0" applyFont="1" applyFill="1" applyBorder="1" applyAlignment="1">
      <alignment horizontal="center" vertical="center"/>
    </xf>
    <xf numFmtId="0" fontId="34" fillId="2" borderId="61" xfId="0" applyFont="1" applyFill="1" applyBorder="1" applyAlignment="1">
      <alignment horizontal="center" vertical="center"/>
    </xf>
    <xf numFmtId="2" fontId="47" fillId="2" borderId="13" xfId="0" applyNumberFormat="1" applyFont="1" applyFill="1" applyBorder="1" applyAlignment="1">
      <alignment horizontal="center"/>
    </xf>
    <xf numFmtId="2" fontId="34" fillId="2" borderId="13" xfId="0" applyNumberFormat="1" applyFont="1" applyFill="1" applyBorder="1"/>
    <xf numFmtId="0" fontId="34" fillId="5" borderId="52" xfId="0" applyFont="1" applyFill="1" applyBorder="1" applyAlignment="1">
      <alignment horizontal="center"/>
    </xf>
    <xf numFmtId="0" fontId="34" fillId="2" borderId="55" xfId="0" applyFont="1" applyFill="1" applyBorder="1" applyAlignment="1">
      <alignment horizontal="center"/>
    </xf>
    <xf numFmtId="0" fontId="34" fillId="2" borderId="66" xfId="0" applyFont="1" applyFill="1" applyBorder="1" applyAlignment="1">
      <alignment horizontal="center"/>
    </xf>
    <xf numFmtId="2" fontId="34" fillId="2" borderId="71" xfId="0" applyNumberFormat="1" applyFont="1" applyFill="1" applyBorder="1" applyAlignment="1">
      <alignment horizontal="center"/>
    </xf>
    <xf numFmtId="2" fontId="34" fillId="2" borderId="71" xfId="0" quotePrefix="1" applyNumberFormat="1" applyFont="1" applyFill="1" applyBorder="1" applyAlignment="1">
      <alignment horizontal="center"/>
    </xf>
    <xf numFmtId="2" fontId="34" fillId="2" borderId="85" xfId="0" applyNumberFormat="1" applyFont="1" applyFill="1" applyBorder="1" applyAlignment="1">
      <alignment horizontal="center"/>
    </xf>
    <xf numFmtId="0" fontId="34" fillId="2" borderId="71" xfId="0" applyFont="1" applyFill="1" applyBorder="1"/>
    <xf numFmtId="0" fontId="62" fillId="0" borderId="13" xfId="0" applyFont="1" applyBorder="1"/>
    <xf numFmtId="0" fontId="62" fillId="0" borderId="69" xfId="0" applyFont="1" applyBorder="1"/>
    <xf numFmtId="0" fontId="3" fillId="5" borderId="15" xfId="0" applyFont="1" applyFill="1" applyBorder="1"/>
    <xf numFmtId="0" fontId="47" fillId="5" borderId="13" xfId="0" applyFont="1" applyFill="1" applyBorder="1"/>
    <xf numFmtId="0" fontId="34" fillId="25" borderId="13" xfId="0" applyFont="1" applyFill="1" applyBorder="1"/>
    <xf numFmtId="0" fontId="47" fillId="25" borderId="13" xfId="0" applyFont="1" applyFill="1" applyBorder="1"/>
    <xf numFmtId="0" fontId="71" fillId="0" borderId="38" xfId="0" applyFont="1" applyBorder="1"/>
    <xf numFmtId="0" fontId="0" fillId="0" borderId="66" xfId="0" applyBorder="1"/>
    <xf numFmtId="0" fontId="3" fillId="0" borderId="71" xfId="0" applyFont="1" applyBorder="1"/>
    <xf numFmtId="14" fontId="0" fillId="0" borderId="71" xfId="0" applyNumberFormat="1" applyBorder="1"/>
    <xf numFmtId="2" fontId="3" fillId="0" borderId="85" xfId="0" applyNumberFormat="1" applyFont="1" applyBorder="1" applyAlignment="1">
      <alignment horizontal="center"/>
    </xf>
    <xf numFmtId="0" fontId="65" fillId="0" borderId="71" xfId="0" applyFont="1" applyBorder="1"/>
    <xf numFmtId="0" fontId="66" fillId="0" borderId="71" xfId="0" applyFont="1" applyBorder="1"/>
    <xf numFmtId="0" fontId="66" fillId="0" borderId="122" xfId="0" applyFont="1" applyBorder="1"/>
    <xf numFmtId="0" fontId="66" fillId="0" borderId="85" xfId="0" applyFont="1" applyBorder="1"/>
    <xf numFmtId="0" fontId="46" fillId="0" borderId="71" xfId="0" applyFont="1" applyBorder="1"/>
    <xf numFmtId="2" fontId="65" fillId="0" borderId="71" xfId="0" applyNumberFormat="1" applyFont="1" applyBorder="1"/>
    <xf numFmtId="0" fontId="3" fillId="0" borderId="66" xfId="0" applyFont="1" applyBorder="1" applyAlignment="1">
      <alignment horizontal="center"/>
    </xf>
    <xf numFmtId="0" fontId="3" fillId="0" borderId="71" xfId="0" applyFont="1" applyBorder="1" applyAlignment="1">
      <alignment horizontal="center"/>
    </xf>
    <xf numFmtId="0" fontId="3" fillId="0" borderId="71" xfId="0" applyFont="1" applyBorder="1" applyAlignment="1">
      <alignment horizontal="center" wrapText="1"/>
    </xf>
    <xf numFmtId="14" fontId="3" fillId="0" borderId="71" xfId="0" applyNumberFormat="1" applyFont="1" applyBorder="1" applyAlignment="1">
      <alignment horizontal="center"/>
    </xf>
    <xf numFmtId="0" fontId="0" fillId="0" borderId="71" xfId="0" applyBorder="1" applyAlignment="1">
      <alignment horizontal="center" wrapText="1"/>
    </xf>
    <xf numFmtId="0" fontId="3" fillId="0" borderId="85" xfId="0" applyFont="1" applyBorder="1" applyAlignment="1">
      <alignment horizontal="center" wrapText="1"/>
    </xf>
    <xf numFmtId="164" fontId="3" fillId="0" borderId="71" xfId="0" applyNumberFormat="1" applyFont="1" applyBorder="1" applyAlignment="1">
      <alignment horizontal="center"/>
    </xf>
    <xf numFmtId="0" fontId="67" fillId="0" borderId="71" xfId="0" applyFont="1" applyBorder="1" applyAlignment="1">
      <alignment horizontal="center"/>
    </xf>
    <xf numFmtId="0" fontId="67" fillId="0" borderId="71" xfId="0" applyFont="1" applyBorder="1" applyAlignment="1">
      <alignment horizontal="center" wrapText="1"/>
    </xf>
    <xf numFmtId="2" fontId="67" fillId="0" borderId="122" xfId="0" applyNumberFormat="1" applyFont="1" applyBorder="1" applyAlignment="1">
      <alignment horizontal="center"/>
    </xf>
    <xf numFmtId="2" fontId="67" fillId="0" borderId="71" xfId="0" applyNumberFormat="1" applyFont="1" applyBorder="1" applyAlignment="1">
      <alignment horizontal="center"/>
    </xf>
    <xf numFmtId="0" fontId="67" fillId="0" borderId="85" xfId="0" applyFont="1" applyBorder="1" applyAlignment="1">
      <alignment horizontal="center" wrapText="1"/>
    </xf>
    <xf numFmtId="0" fontId="57" fillId="0" borderId="114" xfId="0" applyFont="1" applyBorder="1"/>
    <xf numFmtId="0" fontId="0" fillId="0" borderId="98" xfId="0" applyBorder="1" applyAlignment="1">
      <alignment horizontal="center"/>
    </xf>
    <xf numFmtId="0" fontId="34" fillId="0" borderId="52" xfId="0" applyFont="1" applyBorder="1" applyAlignment="1">
      <alignment horizontal="center" vertical="center"/>
    </xf>
    <xf numFmtId="0" fontId="34" fillId="0" borderId="52" xfId="0" applyFont="1" applyBorder="1" applyAlignment="1">
      <alignment horizontal="center"/>
    </xf>
    <xf numFmtId="10" fontId="34" fillId="0" borderId="52" xfId="0" applyNumberFormat="1" applyFont="1" applyBorder="1" applyAlignment="1">
      <alignment horizontal="center" wrapText="1"/>
    </xf>
    <xf numFmtId="164" fontId="57" fillId="0" borderId="52" xfId="0" applyNumberFormat="1" applyFont="1" applyBorder="1" applyAlignment="1">
      <alignment horizontal="center"/>
    </xf>
    <xf numFmtId="10" fontId="34" fillId="0" borderId="52" xfId="0" applyNumberFormat="1" applyFont="1" applyBorder="1" applyAlignment="1">
      <alignment horizontal="center" vertical="center" wrapText="1"/>
    </xf>
    <xf numFmtId="0" fontId="34" fillId="5" borderId="0" xfId="0" applyFont="1" applyFill="1" applyAlignment="1">
      <alignment horizontal="left"/>
    </xf>
    <xf numFmtId="165" fontId="0" fillId="5" borderId="0" xfId="0" applyNumberFormat="1" applyFill="1" applyAlignment="1">
      <alignment horizontal="center" vertical="center"/>
    </xf>
    <xf numFmtId="0" fontId="0" fillId="5" borderId="88" xfId="0" applyFill="1" applyBorder="1"/>
    <xf numFmtId="0" fontId="57" fillId="5" borderId="52" xfId="0" applyFont="1" applyFill="1" applyBorder="1"/>
    <xf numFmtId="0" fontId="34" fillId="5" borderId="13" xfId="0" applyFont="1" applyFill="1" applyBorder="1" applyAlignment="1">
      <alignment horizontal="left"/>
    </xf>
    <xf numFmtId="165" fontId="0" fillId="5" borderId="13" xfId="0" applyNumberFormat="1" applyFill="1" applyBorder="1" applyAlignment="1">
      <alignment horizontal="center" vertical="center"/>
    </xf>
    <xf numFmtId="0" fontId="0" fillId="5" borderId="119" xfId="0" applyFill="1" applyBorder="1"/>
    <xf numFmtId="0" fontId="57" fillId="5" borderId="69" xfId="0" applyFont="1" applyFill="1" applyBorder="1"/>
    <xf numFmtId="0" fontId="0" fillId="5" borderId="78" xfId="0" applyFill="1" applyBorder="1" applyAlignment="1">
      <alignment horizontal="left"/>
    </xf>
    <xf numFmtId="14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left"/>
    </xf>
    <xf numFmtId="0" fontId="47" fillId="5" borderId="32" xfId="0" applyFont="1" applyFill="1" applyBorder="1"/>
    <xf numFmtId="2" fontId="34" fillId="5" borderId="32" xfId="0" applyNumberFormat="1" applyFont="1" applyFill="1" applyBorder="1"/>
    <xf numFmtId="0" fontId="3" fillId="5" borderId="32" xfId="0" applyFont="1" applyFill="1" applyBorder="1"/>
    <xf numFmtId="0" fontId="0" fillId="5" borderId="32" xfId="0" applyFill="1" applyBorder="1"/>
    <xf numFmtId="0" fontId="0" fillId="5" borderId="117" xfId="0" applyFill="1" applyBorder="1" applyAlignment="1">
      <alignment horizontal="left"/>
    </xf>
    <xf numFmtId="0" fontId="0" fillId="5" borderId="13" xfId="0" applyFill="1" applyBorder="1" applyAlignment="1">
      <alignment horizontal="right"/>
    </xf>
    <xf numFmtId="14" fontId="0" fillId="5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left"/>
    </xf>
    <xf numFmtId="0" fontId="3" fillId="5" borderId="36" xfId="0" applyFont="1" applyFill="1" applyBorder="1"/>
    <xf numFmtId="0" fontId="0" fillId="5" borderId="36" xfId="0" applyFill="1" applyBorder="1"/>
    <xf numFmtId="2" fontId="0" fillId="5" borderId="0" xfId="0" quotePrefix="1" applyNumberFormat="1" applyFill="1" applyAlignment="1">
      <alignment horizontal="left"/>
    </xf>
    <xf numFmtId="0" fontId="34" fillId="5" borderId="32" xfId="0" applyFont="1" applyFill="1" applyBorder="1"/>
    <xf numFmtId="2" fontId="34" fillId="5" borderId="13" xfId="0" applyNumberFormat="1" applyFont="1" applyFill="1" applyBorder="1"/>
    <xf numFmtId="2" fontId="0" fillId="5" borderId="13" xfId="0" quotePrefix="1" applyNumberFormat="1" applyFill="1" applyBorder="1" applyAlignment="1">
      <alignment horizontal="left"/>
    </xf>
    <xf numFmtId="169" fontId="0" fillId="5" borderId="0" xfId="0" applyNumberFormat="1" applyFill="1" applyAlignment="1">
      <alignment horizontal="center" vertical="center"/>
    </xf>
    <xf numFmtId="165" fontId="0" fillId="5" borderId="0" xfId="1" applyNumberFormat="1" applyFont="1" applyFill="1" applyBorder="1"/>
    <xf numFmtId="169" fontId="0" fillId="5" borderId="0" xfId="1" applyNumberFormat="1" applyFont="1" applyFill="1" applyBorder="1" applyAlignment="1">
      <alignment horizontal="center" vertical="center"/>
    </xf>
    <xf numFmtId="169" fontId="0" fillId="5" borderId="13" xfId="1" applyNumberFormat="1" applyFont="1" applyFill="1" applyBorder="1" applyAlignment="1">
      <alignment horizontal="center" vertical="center"/>
    </xf>
    <xf numFmtId="165" fontId="0" fillId="5" borderId="13" xfId="0" applyNumberFormat="1" applyFill="1" applyBorder="1"/>
    <xf numFmtId="0" fontId="0" fillId="5" borderId="53" xfId="0" applyFill="1" applyBorder="1"/>
    <xf numFmtId="0" fontId="47" fillId="5" borderId="36" xfId="0" applyFont="1" applyFill="1" applyBorder="1"/>
    <xf numFmtId="0" fontId="43" fillId="5" borderId="69" xfId="0" applyFont="1" applyFill="1" applyBorder="1"/>
    <xf numFmtId="2" fontId="0" fillId="5" borderId="13" xfId="0" applyNumberFormat="1" applyFill="1" applyBorder="1" applyAlignment="1">
      <alignment horizontal="left"/>
    </xf>
    <xf numFmtId="0" fontId="34" fillId="5" borderId="51" xfId="0" applyFont="1" applyFill="1" applyBorder="1"/>
    <xf numFmtId="2" fontId="34" fillId="5" borderId="36" xfId="0" applyNumberFormat="1" applyFont="1" applyFill="1" applyBorder="1"/>
    <xf numFmtId="0" fontId="47" fillId="0" borderId="66" xfId="0" applyFont="1" applyBorder="1" applyAlignment="1">
      <alignment wrapText="1"/>
    </xf>
    <xf numFmtId="165" fontId="34" fillId="0" borderId="0" xfId="0" applyNumberFormat="1" applyFont="1" applyAlignment="1">
      <alignment horizontal="center"/>
    </xf>
    <xf numFmtId="0" fontId="34" fillId="0" borderId="53" xfId="0" applyFont="1" applyBorder="1" applyAlignment="1">
      <alignment horizontal="center"/>
    </xf>
    <xf numFmtId="165" fontId="34" fillId="0" borderId="13" xfId="0" applyNumberFormat="1" applyFont="1" applyBorder="1" applyAlignment="1">
      <alignment horizontal="center"/>
    </xf>
    <xf numFmtId="0" fontId="34" fillId="0" borderId="69" xfId="0" applyFont="1" applyBorder="1" applyAlignment="1">
      <alignment horizontal="center"/>
    </xf>
    <xf numFmtId="0" fontId="47" fillId="0" borderId="69" xfId="0" applyFont="1" applyBorder="1"/>
    <xf numFmtId="14" fontId="34" fillId="0" borderId="0" xfId="0" applyNumberFormat="1" applyFont="1"/>
    <xf numFmtId="164" fontId="34" fillId="0" borderId="0" xfId="0" applyNumberFormat="1" applyFont="1"/>
    <xf numFmtId="14" fontId="34" fillId="0" borderId="13" xfId="0" applyNumberFormat="1" applyFont="1" applyBorder="1"/>
    <xf numFmtId="164" fontId="34" fillId="0" borderId="13" xfId="0" applyNumberFormat="1" applyFont="1" applyBorder="1"/>
    <xf numFmtId="2" fontId="34" fillId="0" borderId="53" xfId="0" applyNumberFormat="1" applyFont="1" applyBorder="1"/>
    <xf numFmtId="0" fontId="34" fillId="0" borderId="51" xfId="0" applyFont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165" fontId="34" fillId="0" borderId="0" xfId="0" applyNumberFormat="1" applyFont="1"/>
    <xf numFmtId="0" fontId="70" fillId="0" borderId="0" xfId="0" applyFont="1"/>
    <xf numFmtId="0" fontId="72" fillId="0" borderId="0" xfId="0" applyFont="1"/>
    <xf numFmtId="165" fontId="34" fillId="0" borderId="13" xfId="0" applyNumberFormat="1" applyFont="1" applyBorder="1"/>
    <xf numFmtId="0" fontId="34" fillId="0" borderId="53" xfId="0" applyFont="1" applyBorder="1" applyAlignment="1">
      <alignment vertical="center" wrapText="1"/>
    </xf>
    <xf numFmtId="0" fontId="47" fillId="0" borderId="13" xfId="0" applyFont="1" applyBorder="1" applyAlignment="1">
      <alignment vertical="center" wrapText="1"/>
    </xf>
    <xf numFmtId="2" fontId="34" fillId="0" borderId="13" xfId="0" applyNumberFormat="1" applyFont="1" applyBorder="1" applyAlignment="1">
      <alignment vertical="center" wrapText="1"/>
    </xf>
    <xf numFmtId="2" fontId="34" fillId="0" borderId="0" xfId="0" applyNumberFormat="1" applyFont="1" applyAlignment="1">
      <alignment vertical="center" wrapText="1"/>
    </xf>
    <xf numFmtId="165" fontId="34" fillId="0" borderId="38" xfId="0" applyNumberFormat="1" applyFont="1" applyBorder="1" applyAlignment="1">
      <alignment horizontal="center"/>
    </xf>
    <xf numFmtId="0" fontId="34" fillId="0" borderId="58" xfId="0" applyFont="1" applyBorder="1" applyAlignment="1">
      <alignment horizontal="center"/>
    </xf>
    <xf numFmtId="16" fontId="47" fillId="0" borderId="38" xfId="0" applyNumberFormat="1" applyFont="1" applyBorder="1" applyAlignment="1">
      <alignment horizontal="center"/>
    </xf>
    <xf numFmtId="0" fontId="47" fillId="0" borderId="58" xfId="0" applyFont="1" applyBorder="1"/>
    <xf numFmtId="10" fontId="34" fillId="0" borderId="52" xfId="0" applyNumberFormat="1" applyFont="1" applyBorder="1" applyAlignment="1">
      <alignment horizontal="center"/>
    </xf>
    <xf numFmtId="0" fontId="34" fillId="0" borderId="55" xfId="0" applyFont="1" applyBorder="1" applyAlignment="1">
      <alignment vertical="center" wrapText="1"/>
    </xf>
    <xf numFmtId="0" fontId="47" fillId="0" borderId="38" xfId="0" applyFont="1" applyBorder="1" applyAlignment="1">
      <alignment vertical="center" wrapText="1"/>
    </xf>
    <xf numFmtId="0" fontId="34" fillId="0" borderId="38" xfId="0" applyFont="1" applyBorder="1" applyAlignment="1">
      <alignment vertical="center" wrapText="1"/>
    </xf>
    <xf numFmtId="2" fontId="34" fillId="0" borderId="51" xfId="0" applyNumberFormat="1" applyFont="1" applyBorder="1" applyAlignment="1">
      <alignment horizontal="center"/>
    </xf>
    <xf numFmtId="0" fontId="47" fillId="0" borderId="55" xfId="0" applyFont="1" applyBorder="1" applyAlignment="1">
      <alignment horizontal="center" vertical="center"/>
    </xf>
    <xf numFmtId="16" fontId="34" fillId="0" borderId="0" xfId="0" applyNumberFormat="1" applyFont="1" applyAlignment="1">
      <alignment horizontal="center"/>
    </xf>
    <xf numFmtId="16" fontId="34" fillId="0" borderId="55" xfId="0" applyNumberFormat="1" applyFont="1" applyBorder="1" applyAlignment="1">
      <alignment horizontal="center"/>
    </xf>
    <xf numFmtId="0" fontId="47" fillId="0" borderId="38" xfId="0" applyFont="1" applyBorder="1" applyAlignment="1">
      <alignment horizontal="center"/>
    </xf>
    <xf numFmtId="0" fontId="34" fillId="0" borderId="55" xfId="0" applyFont="1" applyBorder="1"/>
    <xf numFmtId="2" fontId="47" fillId="0" borderId="66" xfId="0" applyNumberFormat="1" applyFont="1" applyBorder="1" applyAlignment="1">
      <alignment horizontal="left" wrapText="1"/>
    </xf>
    <xf numFmtId="0" fontId="47" fillId="0" borderId="71" xfId="0" applyFont="1" applyBorder="1" applyAlignment="1">
      <alignment horizontal="left" wrapText="1"/>
    </xf>
    <xf numFmtId="0" fontId="47" fillId="0" borderId="85" xfId="0" applyFont="1" applyBorder="1" applyAlignment="1">
      <alignment horizontal="left" wrapText="1"/>
    </xf>
    <xf numFmtId="165" fontId="34" fillId="5" borderId="0" xfId="0" applyNumberFormat="1" applyFont="1" applyFill="1" applyAlignment="1">
      <alignment horizontal="center"/>
    </xf>
    <xf numFmtId="0" fontId="47" fillId="5" borderId="0" xfId="0" applyFont="1" applyFill="1"/>
    <xf numFmtId="165" fontId="34" fillId="5" borderId="13" xfId="0" applyNumberFormat="1" applyFont="1" applyFill="1" applyBorder="1" applyAlignment="1">
      <alignment horizontal="center"/>
    </xf>
    <xf numFmtId="0" fontId="34" fillId="5" borderId="69" xfId="0" applyFont="1" applyFill="1" applyBorder="1" applyAlignment="1">
      <alignment horizontal="center"/>
    </xf>
    <xf numFmtId="0" fontId="34" fillId="5" borderId="53" xfId="0" applyFont="1" applyFill="1" applyBorder="1"/>
    <xf numFmtId="0" fontId="47" fillId="5" borderId="69" xfId="0" applyFont="1" applyFill="1" applyBorder="1"/>
    <xf numFmtId="0" fontId="47" fillId="5" borderId="52" xfId="0" applyFont="1" applyFill="1" applyBorder="1"/>
    <xf numFmtId="0" fontId="50" fillId="0" borderId="55" xfId="0" applyFont="1" applyBorder="1" applyAlignment="1">
      <alignment horizontal="center" vertical="center"/>
    </xf>
    <xf numFmtId="0" fontId="50" fillId="0" borderId="38" xfId="0" applyFont="1" applyBorder="1" applyAlignment="1">
      <alignment horizontal="center" vertical="center" wrapText="1"/>
    </xf>
    <xf numFmtId="0" fontId="50" fillId="0" borderId="38" xfId="0" applyFont="1" applyBorder="1" applyAlignment="1">
      <alignment horizontal="center" vertical="center"/>
    </xf>
    <xf numFmtId="0" fontId="50" fillId="0" borderId="55" xfId="0" applyFont="1" applyBorder="1" applyAlignment="1">
      <alignment horizontal="center" vertical="center" wrapText="1"/>
    </xf>
    <xf numFmtId="14" fontId="0" fillId="0" borderId="55" xfId="0" applyNumberFormat="1" applyBorder="1" applyAlignment="1">
      <alignment horizontal="center"/>
    </xf>
    <xf numFmtId="49" fontId="3" fillId="0" borderId="0" xfId="0" applyNumberFormat="1" applyFont="1" applyAlignment="1">
      <alignment horizontal="left" vertical="top"/>
    </xf>
    <xf numFmtId="164" fontId="1" fillId="0" borderId="0" xfId="17" applyNumberFormat="1"/>
    <xf numFmtId="0" fontId="74" fillId="0" borderId="0" xfId="0" applyFont="1"/>
    <xf numFmtId="0" fontId="0" fillId="26" borderId="0" xfId="0" applyFill="1"/>
    <xf numFmtId="0" fontId="3" fillId="26" borderId="0" xfId="0" applyFont="1" applyFill="1"/>
    <xf numFmtId="0" fontId="3" fillId="26" borderId="130" xfId="0" applyFont="1" applyFill="1" applyBorder="1"/>
    <xf numFmtId="0" fontId="75" fillId="26" borderId="131" xfId="0" applyFont="1" applyFill="1" applyBorder="1"/>
    <xf numFmtId="0" fontId="3" fillId="26" borderId="132" xfId="0" applyFont="1" applyFill="1" applyBorder="1"/>
    <xf numFmtId="0" fontId="3" fillId="26" borderId="133" xfId="0" applyFont="1" applyFill="1" applyBorder="1"/>
    <xf numFmtId="0" fontId="3" fillId="26" borderId="134" xfId="0" applyFont="1" applyFill="1" applyBorder="1"/>
    <xf numFmtId="0" fontId="3" fillId="26" borderId="135" xfId="0" applyFont="1" applyFill="1" applyBorder="1"/>
    <xf numFmtId="0" fontId="3" fillId="26" borderId="136" xfId="0" applyFont="1" applyFill="1" applyBorder="1"/>
    <xf numFmtId="0" fontId="3" fillId="26" borderId="137" xfId="0" applyFont="1" applyFill="1" applyBorder="1"/>
    <xf numFmtId="0" fontId="3" fillId="26" borderId="138" xfId="0" applyFont="1" applyFill="1" applyBorder="1"/>
    <xf numFmtId="0" fontId="75" fillId="0" borderId="0" xfId="0" applyFont="1"/>
    <xf numFmtId="0" fontId="74" fillId="26" borderId="131" xfId="0" applyFont="1" applyFill="1" applyBorder="1"/>
    <xf numFmtId="49" fontId="3" fillId="26" borderId="0" xfId="0" applyNumberFormat="1" applyFont="1" applyFill="1"/>
    <xf numFmtId="0" fontId="0" fillId="26" borderId="134" xfId="0" applyFill="1" applyBorder="1"/>
    <xf numFmtId="0" fontId="0" fillId="26" borderId="130" xfId="0" applyFill="1" applyBorder="1"/>
    <xf numFmtId="0" fontId="76" fillId="26" borderId="0" xfId="0" applyFont="1" applyFill="1"/>
    <xf numFmtId="0" fontId="77" fillId="0" borderId="0" xfId="0" applyFont="1"/>
    <xf numFmtId="0" fontId="78" fillId="0" borderId="0" xfId="0" applyFont="1"/>
    <xf numFmtId="0" fontId="1" fillId="0" borderId="0" xfId="0" applyFont="1" applyAlignment="1">
      <alignment horizontal="center"/>
    </xf>
    <xf numFmtId="0" fontId="1" fillId="0" borderId="0" xfId="0" applyFont="1"/>
    <xf numFmtId="165" fontId="1" fillId="0" borderId="0" xfId="0" applyNumberFormat="1" applyFont="1"/>
    <xf numFmtId="2" fontId="1" fillId="0" borderId="0" xfId="0" applyNumberFormat="1" applyFont="1" applyAlignment="1">
      <alignment horizontal="center"/>
    </xf>
    <xf numFmtId="2" fontId="1" fillId="0" borderId="52" xfId="0" applyNumberFormat="1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3" xfId="0" applyFont="1" applyBorder="1"/>
    <xf numFmtId="165" fontId="1" fillId="0" borderId="13" xfId="0" applyNumberFormat="1" applyFont="1" applyBorder="1"/>
    <xf numFmtId="2" fontId="1" fillId="0" borderId="13" xfId="0" applyNumberFormat="1" applyFont="1" applyBorder="1" applyAlignment="1">
      <alignment horizontal="center"/>
    </xf>
    <xf numFmtId="2" fontId="1" fillId="0" borderId="69" xfId="0" applyNumberFormat="1" applyFont="1" applyBorder="1" applyAlignment="1">
      <alignment horizontal="center"/>
    </xf>
    <xf numFmtId="0" fontId="1" fillId="0" borderId="66" xfId="0" applyFont="1" applyBorder="1" applyAlignment="1">
      <alignment horizontal="center"/>
    </xf>
    <xf numFmtId="0" fontId="1" fillId="0" borderId="71" xfId="0" applyFont="1" applyBorder="1"/>
    <xf numFmtId="0" fontId="1" fillId="0" borderId="71" xfId="0" applyFont="1" applyBorder="1" applyAlignment="1">
      <alignment horizontal="center"/>
    </xf>
    <xf numFmtId="165" fontId="1" fillId="0" borderId="71" xfId="0" applyNumberFormat="1" applyFont="1" applyBorder="1"/>
    <xf numFmtId="2" fontId="1" fillId="0" borderId="71" xfId="0" applyNumberFormat="1" applyFont="1" applyBorder="1" applyAlignment="1">
      <alignment horizontal="center"/>
    </xf>
    <xf numFmtId="2" fontId="1" fillId="0" borderId="85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49" fontId="3" fillId="27" borderId="0" xfId="0" applyNumberFormat="1" applyFont="1" applyFill="1" applyAlignment="1">
      <alignment horizontal="left" vertical="top"/>
    </xf>
    <xf numFmtId="0" fontId="28" fillId="27" borderId="0" xfId="0" applyFont="1" applyFill="1" applyAlignment="1">
      <alignment horizontal="left" vertical="top" wrapText="1"/>
    </xf>
    <xf numFmtId="0" fontId="0" fillId="27" borderId="0" xfId="0" applyFill="1"/>
    <xf numFmtId="0" fontId="3" fillId="27" borderId="0" xfId="0" applyFont="1" applyFill="1"/>
    <xf numFmtId="49" fontId="3" fillId="28" borderId="4" xfId="0" applyNumberFormat="1" applyFont="1" applyFill="1" applyBorder="1" applyAlignment="1">
      <alignment horizontal="left" vertical="top"/>
    </xf>
    <xf numFmtId="49" fontId="47" fillId="28" borderId="5" xfId="0" applyNumberFormat="1" applyFont="1" applyFill="1" applyBorder="1" applyAlignment="1">
      <alignment horizontal="left" vertical="top"/>
    </xf>
    <xf numFmtId="49" fontId="47" fillId="28" borderId="14" xfId="0" applyNumberFormat="1" applyFont="1" applyFill="1" applyBorder="1" applyAlignment="1">
      <alignment horizontal="left" vertical="top"/>
    </xf>
    <xf numFmtId="0" fontId="3" fillId="28" borderId="4" xfId="0" applyFont="1" applyFill="1" applyBorder="1" applyAlignment="1">
      <alignment horizontal="left" vertical="top"/>
    </xf>
    <xf numFmtId="49" fontId="3" fillId="28" borderId="14" xfId="0" applyNumberFormat="1" applyFont="1" applyFill="1" applyBorder="1" applyAlignment="1">
      <alignment horizontal="left" vertical="top"/>
    </xf>
    <xf numFmtId="49" fontId="0" fillId="28" borderId="43" xfId="0" applyNumberFormat="1" applyFill="1" applyBorder="1" applyAlignment="1">
      <alignment horizontal="left" vertical="top"/>
    </xf>
    <xf numFmtId="49" fontId="34" fillId="28" borderId="0" xfId="0" applyNumberFormat="1" applyFont="1" applyFill="1" applyAlignment="1">
      <alignment horizontal="left" vertical="top"/>
    </xf>
    <xf numFmtId="0" fontId="34" fillId="28" borderId="18" xfId="0" applyFont="1" applyFill="1" applyBorder="1" applyAlignment="1">
      <alignment horizontal="left" vertical="top"/>
    </xf>
    <xf numFmtId="0" fontId="28" fillId="28" borderId="0" xfId="0" applyFont="1" applyFill="1" applyAlignment="1">
      <alignment horizontal="left" vertical="top" wrapText="1"/>
    </xf>
    <xf numFmtId="0" fontId="0" fillId="28" borderId="43" xfId="0" applyFill="1" applyBorder="1" applyAlignment="1">
      <alignment horizontal="left" vertical="top"/>
    </xf>
    <xf numFmtId="0" fontId="0" fillId="28" borderId="18" xfId="0" applyFill="1" applyBorder="1" applyAlignment="1">
      <alignment horizontal="left" vertical="top"/>
    </xf>
    <xf numFmtId="49" fontId="34" fillId="28" borderId="18" xfId="0" applyNumberFormat="1" applyFont="1" applyFill="1" applyBorder="1" applyAlignment="1">
      <alignment horizontal="left" vertical="top"/>
    </xf>
    <xf numFmtId="49" fontId="0" fillId="28" borderId="18" xfId="0" applyNumberFormat="1" applyFill="1" applyBorder="1" applyAlignment="1">
      <alignment horizontal="left" vertical="top"/>
    </xf>
    <xf numFmtId="0" fontId="5" fillId="28" borderId="18" xfId="6" applyFont="1" applyFill="1" applyBorder="1" applyAlignment="1">
      <alignment horizontal="left" vertical="top"/>
    </xf>
    <xf numFmtId="0" fontId="0" fillId="28" borderId="16" xfId="0" applyFill="1" applyBorder="1" applyAlignment="1">
      <alignment horizontal="left" vertical="top"/>
    </xf>
    <xf numFmtId="0" fontId="34" fillId="28" borderId="13" xfId="0" applyFont="1" applyFill="1" applyBorder="1" applyAlignment="1">
      <alignment horizontal="left" vertical="top"/>
    </xf>
    <xf numFmtId="0" fontId="34" fillId="28" borderId="17" xfId="0" applyFont="1" applyFill="1" applyBorder="1" applyAlignment="1">
      <alignment horizontal="left" vertical="top"/>
    </xf>
    <xf numFmtId="0" fontId="0" fillId="28" borderId="17" xfId="0" applyFill="1" applyBorder="1" applyAlignment="1">
      <alignment horizontal="left" vertical="top"/>
    </xf>
    <xf numFmtId="0" fontId="0" fillId="28" borderId="0" xfId="0" applyFill="1"/>
    <xf numFmtId="0" fontId="0" fillId="5" borderId="140" xfId="0" applyFill="1" applyBorder="1"/>
    <xf numFmtId="0" fontId="3" fillId="5" borderId="140" xfId="0" applyFont="1" applyFill="1" applyBorder="1"/>
    <xf numFmtId="0" fontId="79" fillId="0" borderId="0" xfId="0" applyFont="1"/>
    <xf numFmtId="0" fontId="81" fillId="0" borderId="0" xfId="0" applyFont="1"/>
    <xf numFmtId="0" fontId="43" fillId="5" borderId="0" xfId="0" applyFont="1" applyFill="1"/>
    <xf numFmtId="0" fontId="82" fillId="5" borderId="0" xfId="0" applyFont="1" applyFill="1"/>
    <xf numFmtId="0" fontId="75" fillId="5" borderId="0" xfId="0" applyFont="1" applyFill="1"/>
    <xf numFmtId="0" fontId="80" fillId="0" borderId="139" xfId="0" applyFont="1" applyBorder="1"/>
    <xf numFmtId="0" fontId="0" fillId="0" borderId="140" xfId="0" applyBorder="1"/>
    <xf numFmtId="0" fontId="3" fillId="5" borderId="139" xfId="0" applyFont="1" applyFill="1" applyBorder="1"/>
    <xf numFmtId="0" fontId="0" fillId="5" borderId="139" xfId="0" applyFill="1" applyBorder="1"/>
    <xf numFmtId="0" fontId="82" fillId="28" borderId="0" xfId="0" applyFont="1" applyFill="1"/>
    <xf numFmtId="0" fontId="3" fillId="28" borderId="0" xfId="0" applyFont="1" applyFill="1"/>
    <xf numFmtId="0" fontId="83" fillId="0" borderId="0" xfId="0" applyFont="1"/>
    <xf numFmtId="164" fontId="0" fillId="2" borderId="43" xfId="0" quotePrefix="1" applyNumberFormat="1" applyFill="1" applyBorder="1" applyAlignment="1">
      <alignment horizontal="left" vertical="top"/>
    </xf>
    <xf numFmtId="49" fontId="0" fillId="2" borderId="0" xfId="0" applyNumberFormat="1" applyFill="1" applyAlignment="1">
      <alignment horizontal="left" vertical="top"/>
    </xf>
    <xf numFmtId="49" fontId="3" fillId="2" borderId="0" xfId="0" applyNumberFormat="1" applyFont="1" applyFill="1" applyAlignment="1">
      <alignment horizontal="left" vertical="top"/>
    </xf>
    <xf numFmtId="49" fontId="34" fillId="2" borderId="0" xfId="0" applyNumberFormat="1" applyFont="1" applyFill="1" applyAlignment="1">
      <alignment horizontal="left" vertical="top"/>
    </xf>
    <xf numFmtId="49" fontId="0" fillId="2" borderId="43" xfId="0" applyNumberFormat="1" applyFill="1" applyBorder="1" applyAlignment="1">
      <alignment horizontal="left" vertical="top"/>
    </xf>
    <xf numFmtId="0" fontId="34" fillId="2" borderId="18" xfId="0" applyFont="1" applyFill="1" applyBorder="1" applyAlignment="1">
      <alignment horizontal="left" vertical="top"/>
    </xf>
    <xf numFmtId="164" fontId="0" fillId="2" borderId="43" xfId="0" applyNumberFormat="1" applyFill="1" applyBorder="1" applyAlignment="1">
      <alignment horizontal="left" vertical="top"/>
    </xf>
    <xf numFmtId="0" fontId="3" fillId="2" borderId="110" xfId="0" applyFont="1" applyFill="1" applyBorder="1" applyAlignment="1">
      <alignment horizontal="left" vertical="top"/>
    </xf>
    <xf numFmtId="0" fontId="0" fillId="2" borderId="43" xfId="0" applyFill="1" applyBorder="1" applyAlignment="1">
      <alignment horizontal="left" vertical="top"/>
    </xf>
    <xf numFmtId="0" fontId="0" fillId="2" borderId="0" xfId="0" applyFill="1" applyAlignment="1">
      <alignment horizontal="left" vertical="top"/>
    </xf>
    <xf numFmtId="0" fontId="0" fillId="2" borderId="16" xfId="0" applyFill="1" applyBorder="1" applyAlignment="1">
      <alignment horizontal="left" vertical="top"/>
    </xf>
    <xf numFmtId="0" fontId="34" fillId="2" borderId="13" xfId="0" applyFont="1" applyFill="1" applyBorder="1" applyAlignment="1">
      <alignment horizontal="left" vertical="top"/>
    </xf>
    <xf numFmtId="0" fontId="34" fillId="2" borderId="17" xfId="0" applyFont="1" applyFill="1" applyBorder="1" applyAlignment="1">
      <alignment horizontal="left" vertical="top"/>
    </xf>
    <xf numFmtId="0" fontId="0" fillId="2" borderId="13" xfId="0" applyFill="1" applyBorder="1" applyAlignment="1">
      <alignment horizontal="left" vertical="top"/>
    </xf>
    <xf numFmtId="0" fontId="3" fillId="2" borderId="111" xfId="0" applyFont="1" applyFill="1" applyBorder="1" applyAlignment="1">
      <alignment horizontal="left" vertical="top"/>
    </xf>
    <xf numFmtId="49" fontId="3" fillId="2" borderId="110" xfId="0" applyNumberFormat="1" applyFont="1" applyFill="1" applyBorder="1" applyAlignment="1">
      <alignment horizontal="left" vertical="top"/>
    </xf>
    <xf numFmtId="49" fontId="3" fillId="2" borderId="43" xfId="0" applyNumberFormat="1" applyFont="1" applyFill="1" applyBorder="1" applyAlignment="1">
      <alignment horizontal="left" vertical="top"/>
    </xf>
    <xf numFmtId="49" fontId="34" fillId="2" borderId="18" xfId="0" applyNumberFormat="1" applyFont="1" applyFill="1" applyBorder="1" applyAlignment="1">
      <alignment horizontal="left" vertical="top"/>
    </xf>
    <xf numFmtId="0" fontId="5" fillId="2" borderId="18" xfId="6" applyFont="1" applyFill="1" applyBorder="1" applyAlignment="1">
      <alignment horizontal="left" vertical="top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0" fillId="2" borderId="78" xfId="0" applyFill="1" applyBorder="1" applyAlignment="1">
      <alignment horizontal="left"/>
    </xf>
    <xf numFmtId="0" fontId="34" fillId="2" borderId="51" xfId="0" applyFont="1" applyFill="1" applyBorder="1"/>
    <xf numFmtId="0" fontId="47" fillId="2" borderId="32" xfId="0" applyFont="1" applyFill="1" applyBorder="1"/>
    <xf numFmtId="0" fontId="34" fillId="2" borderId="32" xfId="0" applyFont="1" applyFill="1" applyBorder="1"/>
    <xf numFmtId="0" fontId="34" fillId="2" borderId="39" xfId="0" applyFont="1" applyFill="1" applyBorder="1"/>
    <xf numFmtId="0" fontId="47" fillId="2" borderId="39" xfId="0" applyFont="1" applyFill="1" applyBorder="1"/>
    <xf numFmtId="0" fontId="0" fillId="2" borderId="0" xfId="0" applyFill="1" applyAlignment="1">
      <alignment horizontal="right"/>
    </xf>
    <xf numFmtId="0" fontId="34" fillId="2" borderId="0" xfId="0" applyFont="1" applyFill="1" applyAlignment="1">
      <alignment horizontal="left"/>
    </xf>
    <xf numFmtId="0" fontId="34" fillId="2" borderId="0" xfId="0" applyFont="1" applyFill="1" applyAlignment="1">
      <alignment horizontal="center" wrapText="1"/>
    </xf>
    <xf numFmtId="0" fontId="0" fillId="2" borderId="87" xfId="0" applyFill="1" applyBorder="1" applyAlignment="1">
      <alignment wrapText="1"/>
    </xf>
    <xf numFmtId="0" fontId="3" fillId="2" borderId="32" xfId="0" applyFont="1" applyFill="1" applyBorder="1" applyAlignment="1">
      <alignment wrapText="1"/>
    </xf>
    <xf numFmtId="0" fontId="0" fillId="2" borderId="32" xfId="0" applyFill="1" applyBorder="1" applyAlignment="1">
      <alignment wrapText="1"/>
    </xf>
    <xf numFmtId="0" fontId="0" fillId="2" borderId="0" xfId="0" applyFill="1" applyAlignment="1">
      <alignment horizontal="left"/>
    </xf>
    <xf numFmtId="170" fontId="0" fillId="2" borderId="0" xfId="0" applyNumberFormat="1" applyFill="1"/>
    <xf numFmtId="2" fontId="0" fillId="2" borderId="51" xfId="0" applyNumberFormat="1" applyFill="1" applyBorder="1"/>
    <xf numFmtId="0" fontId="0" fillId="2" borderId="51" xfId="0" applyFill="1" applyBorder="1"/>
    <xf numFmtId="10" fontId="34" fillId="2" borderId="0" xfId="0" applyNumberFormat="1" applyFont="1" applyFill="1" applyAlignment="1">
      <alignment horizontal="center" wrapText="1"/>
    </xf>
    <xf numFmtId="0" fontId="34" fillId="2" borderId="51" xfId="0" applyFont="1" applyFill="1" applyBorder="1" applyAlignment="1">
      <alignment horizontal="center" wrapText="1"/>
    </xf>
    <xf numFmtId="0" fontId="34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horizontal="center" vertical="center" wrapText="1"/>
    </xf>
    <xf numFmtId="165" fontId="34" fillId="2" borderId="0" xfId="0" applyNumberFormat="1" applyFont="1" applyFill="1" applyAlignment="1">
      <alignment horizontal="center" vertical="center" wrapText="1"/>
    </xf>
    <xf numFmtId="2" fontId="34" fillId="2" borderId="0" xfId="0" applyNumberFormat="1" applyFont="1" applyFill="1" applyAlignment="1">
      <alignment horizontal="center" vertical="center" wrapText="1"/>
    </xf>
    <xf numFmtId="0" fontId="57" fillId="2" borderId="0" xfId="0" applyFont="1" applyFill="1" applyAlignment="1">
      <alignment vertical="center" wrapText="1"/>
    </xf>
    <xf numFmtId="0" fontId="0" fillId="2" borderId="0" xfId="0" applyFill="1" applyAlignment="1">
      <alignment vertical="center" wrapText="1"/>
    </xf>
    <xf numFmtId="165" fontId="0" fillId="2" borderId="0" xfId="0" applyNumberFormat="1" applyFill="1"/>
    <xf numFmtId="0" fontId="0" fillId="2" borderId="82" xfId="0" applyFill="1" applyBorder="1" applyAlignment="1">
      <alignment horizontal="left"/>
    </xf>
    <xf numFmtId="0" fontId="0" fillId="2" borderId="82" xfId="0" applyFill="1" applyBorder="1"/>
    <xf numFmtId="0" fontId="0" fillId="2" borderId="82" xfId="0" applyFill="1" applyBorder="1" applyAlignment="1">
      <alignment horizontal="center"/>
    </xf>
    <xf numFmtId="165" fontId="0" fillId="2" borderId="82" xfId="0" applyNumberFormat="1" applyFill="1" applyBorder="1"/>
    <xf numFmtId="2" fontId="0" fillId="2" borderId="82" xfId="0" applyNumberFormat="1" applyFill="1" applyBorder="1" applyAlignment="1">
      <alignment horizontal="center"/>
    </xf>
    <xf numFmtId="2" fontId="0" fillId="2" borderId="82" xfId="0" quotePrefix="1" applyNumberFormat="1" applyFill="1" applyBorder="1" applyAlignment="1">
      <alignment horizontal="center"/>
    </xf>
    <xf numFmtId="170" fontId="0" fillId="2" borderId="82" xfId="0" applyNumberFormat="1" applyFill="1" applyBorder="1"/>
    <xf numFmtId="0" fontId="0" fillId="2" borderId="104" xfId="0" applyFill="1" applyBorder="1"/>
    <xf numFmtId="0" fontId="47" fillId="2" borderId="81" xfId="0" applyFont="1" applyFill="1" applyBorder="1"/>
    <xf numFmtId="0" fontId="3" fillId="2" borderId="82" xfId="0" applyFont="1" applyFill="1" applyBorder="1"/>
    <xf numFmtId="0" fontId="44" fillId="0" borderId="92" xfId="0" applyFont="1" applyBorder="1" applyAlignment="1">
      <alignment wrapText="1"/>
    </xf>
    <xf numFmtId="2" fontId="44" fillId="0" borderId="106" xfId="0" applyNumberFormat="1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96" xfId="0" applyFont="1" applyBorder="1" applyAlignment="1">
      <alignment wrapText="1"/>
    </xf>
    <xf numFmtId="0" fontId="3" fillId="0" borderId="94" xfId="0" applyFont="1" applyBorder="1"/>
    <xf numFmtId="0" fontId="3" fillId="0" borderId="99" xfId="0" applyFont="1" applyBorder="1"/>
    <xf numFmtId="0" fontId="3" fillId="0" borderId="96" xfId="0" applyFont="1" applyBorder="1"/>
    <xf numFmtId="0" fontId="3" fillId="0" borderId="0" xfId="0" applyFont="1" applyAlignment="1">
      <alignment horizontal="right"/>
    </xf>
    <xf numFmtId="0" fontId="3" fillId="0" borderId="98" xfId="0" applyFont="1" applyBorder="1"/>
    <xf numFmtId="0" fontId="44" fillId="0" borderId="94" xfId="0" applyFont="1" applyBorder="1" applyAlignment="1">
      <alignment wrapText="1"/>
    </xf>
    <xf numFmtId="0" fontId="3" fillId="0" borderId="98" xfId="0" applyFont="1" applyBorder="1" applyAlignment="1">
      <alignment horizontal="center"/>
    </xf>
    <xf numFmtId="2" fontId="3" fillId="0" borderId="98" xfId="0" applyNumberFormat="1" applyFont="1" applyBorder="1" applyAlignment="1">
      <alignment horizontal="center"/>
    </xf>
    <xf numFmtId="0" fontId="3" fillId="0" borderId="0" xfId="0" applyFont="1" applyAlignment="1">
      <alignment vertical="center" wrapText="1"/>
    </xf>
    <xf numFmtId="0" fontId="3" fillId="0" borderId="98" xfId="0" applyFont="1" applyBorder="1" applyAlignment="1">
      <alignment vertical="center" wrapText="1"/>
    </xf>
    <xf numFmtId="0" fontId="3" fillId="0" borderId="102" xfId="0" applyFont="1" applyBorder="1"/>
    <xf numFmtId="0" fontId="3" fillId="0" borderId="101" xfId="0" applyFont="1" applyBorder="1"/>
    <xf numFmtId="0" fontId="3" fillId="0" borderId="39" xfId="0" applyFont="1" applyBorder="1" applyAlignment="1">
      <alignment horizontal="right"/>
    </xf>
    <xf numFmtId="0" fontId="3" fillId="0" borderId="97" xfId="0" applyFont="1" applyBorder="1"/>
    <xf numFmtId="0" fontId="3" fillId="0" borderId="95" xfId="0" applyFont="1" applyBorder="1"/>
    <xf numFmtId="0" fontId="3" fillId="0" borderId="97" xfId="0" applyFont="1" applyBorder="1" applyAlignment="1">
      <alignment wrapText="1"/>
    </xf>
    <xf numFmtId="0" fontId="3" fillId="0" borderId="32" xfId="0" applyFont="1" applyBorder="1" applyAlignment="1">
      <alignment horizontal="right"/>
    </xf>
    <xf numFmtId="2" fontId="3" fillId="0" borderId="0" xfId="0" applyNumberFormat="1" applyFont="1" applyAlignment="1" applyProtection="1">
      <alignment horizontal="center"/>
      <protection locked="0"/>
    </xf>
    <xf numFmtId="164" fontId="3" fillId="0" borderId="98" xfId="0" applyNumberFormat="1" applyFont="1" applyBorder="1" applyAlignment="1">
      <alignment horizontal="center"/>
    </xf>
    <xf numFmtId="0" fontId="3" fillId="0" borderId="0" xfId="0" applyFont="1" applyAlignment="1">
      <alignment vertical="center"/>
    </xf>
    <xf numFmtId="0" fontId="3" fillId="0" borderId="98" xfId="0" applyFont="1" applyBorder="1" applyAlignment="1">
      <alignment vertical="center"/>
    </xf>
    <xf numFmtId="0" fontId="3" fillId="0" borderId="98" xfId="0" applyFont="1" applyBorder="1" applyAlignment="1">
      <alignment horizontal="center" vertical="center" wrapText="1"/>
    </xf>
    <xf numFmtId="9" fontId="3" fillId="0" borderId="98" xfId="2" applyFont="1" applyBorder="1"/>
    <xf numFmtId="164" fontId="3" fillId="0" borderId="94" xfId="0" applyNumberFormat="1" applyFont="1" applyBorder="1" applyAlignment="1">
      <alignment horizontal="center"/>
    </xf>
    <xf numFmtId="0" fontId="3" fillId="0" borderId="105" xfId="0" applyFont="1" applyBorder="1"/>
    <xf numFmtId="164" fontId="3" fillId="0" borderId="0" xfId="0" applyNumberFormat="1" applyFont="1" applyAlignment="1">
      <alignment horizontal="center" vertical="center" wrapText="1"/>
    </xf>
    <xf numFmtId="164" fontId="3" fillId="0" borderId="98" xfId="0" applyNumberFormat="1" applyFont="1" applyBorder="1" applyAlignment="1">
      <alignment horizontal="center" vertical="center" wrapText="1"/>
    </xf>
    <xf numFmtId="0" fontId="3" fillId="2" borderId="94" xfId="0" applyFont="1" applyFill="1" applyBorder="1"/>
    <xf numFmtId="0" fontId="3" fillId="2" borderId="32" xfId="0" applyFont="1" applyFill="1" applyBorder="1"/>
    <xf numFmtId="0" fontId="3" fillId="2" borderId="97" xfId="0" applyFont="1" applyFill="1" applyBorder="1"/>
    <xf numFmtId="0" fontId="3" fillId="2" borderId="39" xfId="0" applyFont="1" applyFill="1" applyBorder="1"/>
    <xf numFmtId="0" fontId="3" fillId="2" borderId="96" xfId="0" applyFont="1" applyFill="1" applyBorder="1"/>
    <xf numFmtId="0" fontId="3" fillId="2" borderId="0" xfId="0" applyFont="1" applyFill="1" applyAlignment="1">
      <alignment horizontal="right"/>
    </xf>
    <xf numFmtId="0" fontId="3" fillId="2" borderId="98" xfId="0" applyFont="1" applyFill="1" applyBorder="1"/>
    <xf numFmtId="0" fontId="44" fillId="2" borderId="94" xfId="0" applyFont="1" applyFill="1" applyBorder="1" applyAlignment="1">
      <alignment wrapText="1"/>
    </xf>
    <xf numFmtId="2" fontId="3" fillId="2" borderId="0" xfId="0" applyNumberFormat="1" applyFont="1" applyFill="1" applyAlignment="1">
      <alignment horizontal="center"/>
    </xf>
    <xf numFmtId="2" fontId="3" fillId="2" borderId="98" xfId="0" applyNumberFormat="1" applyFont="1" applyFill="1" applyBorder="1" applyAlignment="1">
      <alignment horizontal="center"/>
    </xf>
    <xf numFmtId="0" fontId="3" fillId="2" borderId="0" xfId="0" applyFont="1" applyFill="1" applyAlignment="1">
      <alignment vertical="center" wrapText="1"/>
    </xf>
    <xf numFmtId="0" fontId="3" fillId="2" borderId="98" xfId="0" applyFont="1" applyFill="1" applyBorder="1" applyAlignment="1">
      <alignment vertical="center" wrapText="1"/>
    </xf>
    <xf numFmtId="0" fontId="3" fillId="2" borderId="102" xfId="0" applyFont="1" applyFill="1" applyBorder="1"/>
    <xf numFmtId="0" fontId="3" fillId="2" borderId="101" xfId="0" applyFont="1" applyFill="1" applyBorder="1"/>
    <xf numFmtId="0" fontId="3" fillId="0" borderId="100" xfId="0" applyFont="1" applyBorder="1"/>
    <xf numFmtId="0" fontId="3" fillId="0" borderId="93" xfId="0" applyFont="1" applyBorder="1"/>
    <xf numFmtId="0" fontId="57" fillId="0" borderId="0" xfId="0" applyFont="1" applyAlignment="1">
      <alignment horizontal="center" wrapText="1"/>
    </xf>
    <xf numFmtId="2" fontId="57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left" wrapText="1"/>
    </xf>
    <xf numFmtId="2" fontId="57" fillId="0" borderId="0" xfId="0" applyNumberFormat="1" applyFont="1" applyAlignment="1">
      <alignment horizontal="center" vertical="center" wrapText="1"/>
    </xf>
    <xf numFmtId="0" fontId="57" fillId="2" borderId="0" xfId="0" applyFont="1" applyFill="1" applyAlignment="1">
      <alignment horizontal="center" wrapText="1"/>
    </xf>
    <xf numFmtId="2" fontId="0" fillId="2" borderId="88" xfId="0" applyNumberFormat="1" applyFill="1" applyBorder="1"/>
    <xf numFmtId="0" fontId="0" fillId="2" borderId="88" xfId="0" applyFill="1" applyBorder="1"/>
    <xf numFmtId="0" fontId="3" fillId="2" borderId="98" xfId="0" applyFont="1" applyFill="1" applyBorder="1" applyAlignment="1">
      <alignment horizontal="center"/>
    </xf>
    <xf numFmtId="0" fontId="34" fillId="2" borderId="88" xfId="0" applyFont="1" applyFill="1" applyBorder="1" applyAlignment="1">
      <alignment horizontal="center" wrapText="1"/>
    </xf>
    <xf numFmtId="9" fontId="0" fillId="2" borderId="82" xfId="0" applyNumberFormat="1" applyFill="1" applyBorder="1" applyAlignment="1">
      <alignment horizontal="center"/>
    </xf>
    <xf numFmtId="0" fontId="57" fillId="2" borderId="52" xfId="0" applyFont="1" applyFill="1" applyBorder="1" applyAlignment="1">
      <alignment vertical="center" wrapText="1"/>
    </xf>
    <xf numFmtId="0" fontId="57" fillId="0" borderId="52" xfId="0" applyFont="1" applyBorder="1" applyAlignment="1">
      <alignment wrapText="1"/>
    </xf>
    <xf numFmtId="0" fontId="57" fillId="0" borderId="52" xfId="0" applyFont="1" applyBorder="1" applyAlignment="1">
      <alignment vertical="center" wrapText="1"/>
    </xf>
    <xf numFmtId="2" fontId="57" fillId="0" borderId="52" xfId="0" applyNumberFormat="1" applyFont="1" applyBorder="1" applyAlignment="1">
      <alignment horizontal="center" vertical="center"/>
    </xf>
    <xf numFmtId="0" fontId="84" fillId="0" borderId="52" xfId="0" applyFont="1" applyBorder="1" applyAlignment="1">
      <alignment vertical="center"/>
    </xf>
    <xf numFmtId="0" fontId="84" fillId="0" borderId="52" xfId="0" applyFont="1" applyBorder="1"/>
    <xf numFmtId="0" fontId="57" fillId="0" borderId="52" xfId="0" applyFont="1" applyBorder="1" applyAlignment="1">
      <alignment vertical="center"/>
    </xf>
    <xf numFmtId="0" fontId="57" fillId="0" borderId="52" xfId="0" applyFont="1" applyBorder="1" applyAlignment="1">
      <alignment horizontal="left" wrapText="1"/>
    </xf>
    <xf numFmtId="2" fontId="57" fillId="0" borderId="52" xfId="0" applyNumberFormat="1" applyFont="1" applyBorder="1" applyAlignment="1">
      <alignment horizontal="center" vertical="center" wrapText="1"/>
    </xf>
    <xf numFmtId="0" fontId="57" fillId="0" borderId="52" xfId="0" applyFont="1" applyBorder="1" applyAlignment="1">
      <alignment horizontal="center" vertical="center" wrapText="1"/>
    </xf>
    <xf numFmtId="14" fontId="57" fillId="2" borderId="52" xfId="0" applyNumberFormat="1" applyFont="1" applyFill="1" applyBorder="1"/>
    <xf numFmtId="0" fontId="34" fillId="2" borderId="88" xfId="0" applyFont="1" applyFill="1" applyBorder="1"/>
    <xf numFmtId="164" fontId="34" fillId="2" borderId="88" xfId="0" applyNumberFormat="1" applyFont="1" applyFill="1" applyBorder="1" applyAlignment="1">
      <alignment horizontal="center"/>
    </xf>
    <xf numFmtId="0" fontId="47" fillId="2" borderId="40" xfId="0" applyFont="1" applyFill="1" applyBorder="1"/>
    <xf numFmtId="0" fontId="3" fillId="2" borderId="40" xfId="0" applyFont="1" applyFill="1" applyBorder="1" applyAlignment="1">
      <alignment horizontal="right"/>
    </xf>
    <xf numFmtId="0" fontId="3" fillId="2" borderId="40" xfId="0" applyFont="1" applyFill="1" applyBorder="1"/>
    <xf numFmtId="0" fontId="0" fillId="2" borderId="88" xfId="0" applyFill="1" applyBorder="1" applyAlignment="1">
      <alignment horizontal="center"/>
    </xf>
    <xf numFmtId="0" fontId="0" fillId="2" borderId="103" xfId="0" applyFill="1" applyBorder="1"/>
    <xf numFmtId="0" fontId="34" fillId="2" borderId="86" xfId="0" applyFont="1" applyFill="1" applyBorder="1"/>
    <xf numFmtId="0" fontId="3" fillId="2" borderId="99" xfId="0" applyFont="1" applyFill="1" applyBorder="1"/>
    <xf numFmtId="171" fontId="0" fillId="2" borderId="0" xfId="0" applyNumberFormat="1" applyFill="1" applyAlignment="1">
      <alignment horizontal="center"/>
    </xf>
    <xf numFmtId="0" fontId="0" fillId="2" borderId="0" xfId="0" quotePrefix="1" applyFill="1"/>
    <xf numFmtId="0" fontId="28" fillId="2" borderId="0" xfId="0" applyFont="1" applyFill="1"/>
    <xf numFmtId="1" fontId="34" fillId="5" borderId="0" xfId="0" applyNumberFormat="1" applyFont="1" applyFill="1" applyAlignment="1">
      <alignment horizontal="right"/>
    </xf>
    <xf numFmtId="1" fontId="34" fillId="5" borderId="0" xfId="0" applyNumberFormat="1" applyFont="1" applyFill="1" applyAlignment="1">
      <alignment horizontal="center"/>
    </xf>
    <xf numFmtId="1" fontId="34" fillId="5" borderId="0" xfId="0" applyNumberFormat="1" applyFont="1" applyFill="1" applyAlignment="1">
      <alignment horizontal="left"/>
    </xf>
    <xf numFmtId="1" fontId="34" fillId="5" borderId="13" xfId="0" applyNumberFormat="1" applyFont="1" applyFill="1" applyBorder="1" applyAlignment="1">
      <alignment horizontal="right"/>
    </xf>
    <xf numFmtId="1" fontId="34" fillId="5" borderId="13" xfId="0" applyNumberFormat="1" applyFont="1" applyFill="1" applyBorder="1" applyAlignment="1">
      <alignment horizontal="center"/>
    </xf>
    <xf numFmtId="1" fontId="34" fillId="5" borderId="13" xfId="0" applyNumberFormat="1" applyFont="1" applyFill="1" applyBorder="1" applyAlignment="1">
      <alignment horizontal="left"/>
    </xf>
    <xf numFmtId="0" fontId="34" fillId="5" borderId="5" xfId="0" applyFont="1" applyFill="1" applyBorder="1" applyAlignment="1">
      <alignment horizontal="center"/>
    </xf>
    <xf numFmtId="1" fontId="34" fillId="5" borderId="5" xfId="0" applyNumberFormat="1" applyFont="1" applyFill="1" applyBorder="1" applyAlignment="1">
      <alignment horizontal="right"/>
    </xf>
    <xf numFmtId="1" fontId="34" fillId="5" borderId="5" xfId="0" applyNumberFormat="1" applyFont="1" applyFill="1" applyBorder="1" applyAlignment="1">
      <alignment horizontal="center"/>
    </xf>
    <xf numFmtId="1" fontId="34" fillId="5" borderId="5" xfId="0" applyNumberFormat="1" applyFont="1" applyFill="1" applyBorder="1" applyAlignment="1">
      <alignment horizontal="left"/>
    </xf>
    <xf numFmtId="0" fontId="0" fillId="5" borderId="5" xfId="0" applyFill="1" applyBorder="1" applyAlignment="1">
      <alignment horizontal="center"/>
    </xf>
    <xf numFmtId="2" fontId="22" fillId="5" borderId="5" xfId="0" applyNumberFormat="1" applyFont="1" applyFill="1" applyBorder="1" applyAlignment="1">
      <alignment horizontal="center"/>
    </xf>
    <xf numFmtId="2" fontId="0" fillId="5" borderId="5" xfId="0" quotePrefix="1" applyNumberFormat="1" applyFill="1" applyBorder="1" applyAlignment="1">
      <alignment horizontal="center"/>
    </xf>
    <xf numFmtId="0" fontId="0" fillId="5" borderId="5" xfId="0" applyFill="1" applyBorder="1"/>
    <xf numFmtId="2" fontId="0" fillId="5" borderId="5" xfId="0" applyNumberFormat="1" applyFill="1" applyBorder="1"/>
    <xf numFmtId="0" fontId="34" fillId="5" borderId="126" xfId="0" applyFont="1" applyFill="1" applyBorder="1"/>
    <xf numFmtId="0" fontId="9" fillId="5" borderId="63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/>
    </xf>
    <xf numFmtId="0" fontId="9" fillId="5" borderId="54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" fontId="34" fillId="5" borderId="7" xfId="0" applyNumberFormat="1" applyFont="1" applyFill="1" applyBorder="1" applyAlignment="1">
      <alignment horizontal="right"/>
    </xf>
    <xf numFmtId="1" fontId="34" fillId="5" borderId="7" xfId="0" applyNumberFormat="1" applyFont="1" applyFill="1" applyBorder="1" applyAlignment="1">
      <alignment horizontal="center"/>
    </xf>
    <xf numFmtId="1" fontId="34" fillId="5" borderId="7" xfId="0" applyNumberFormat="1" applyFont="1" applyFill="1" applyBorder="1" applyAlignment="1">
      <alignment horizontal="left"/>
    </xf>
    <xf numFmtId="2" fontId="22" fillId="5" borderId="7" xfId="0" applyNumberFormat="1" applyFont="1" applyFill="1" applyBorder="1" applyAlignment="1">
      <alignment horizontal="center"/>
    </xf>
    <xf numFmtId="2" fontId="0" fillId="5" borderId="7" xfId="0" quotePrefix="1" applyNumberFormat="1" applyFill="1" applyBorder="1" applyAlignment="1">
      <alignment horizontal="center"/>
    </xf>
    <xf numFmtId="2" fontId="0" fillId="5" borderId="7" xfId="0" applyNumberFormat="1" applyFill="1" applyBorder="1"/>
    <xf numFmtId="0" fontId="70" fillId="5" borderId="69" xfId="0" applyFont="1" applyFill="1" applyBorder="1"/>
    <xf numFmtId="0" fontId="34" fillId="5" borderId="63" xfId="0" applyFont="1" applyFill="1" applyBorder="1" applyAlignment="1">
      <alignment horizontal="center"/>
    </xf>
    <xf numFmtId="2" fontId="0" fillId="5" borderId="5" xfId="0" applyNumberFormat="1" applyFill="1" applyBorder="1" applyAlignment="1">
      <alignment horizontal="center"/>
    </xf>
    <xf numFmtId="0" fontId="85" fillId="0" borderId="0" xfId="0" applyFont="1"/>
    <xf numFmtId="0" fontId="0" fillId="19" borderId="0" xfId="0" applyFill="1"/>
    <xf numFmtId="49" fontId="0" fillId="29" borderId="141" xfId="0" applyNumberFormat="1" applyFill="1" applyBorder="1" applyAlignment="1">
      <alignment horizontal="left" vertical="top" wrapText="1"/>
    </xf>
    <xf numFmtId="0" fontId="0" fillId="29" borderId="143" xfId="0" applyFill="1" applyBorder="1" applyAlignment="1">
      <alignment vertical="top" wrapText="1"/>
    </xf>
    <xf numFmtId="0" fontId="0" fillId="29" borderId="142" xfId="0" applyFill="1" applyBorder="1" applyAlignment="1">
      <alignment vertical="top" wrapText="1"/>
    </xf>
    <xf numFmtId="0" fontId="0" fillId="0" borderId="0" xfId="0" applyAlignment="1">
      <alignment vertical="top"/>
    </xf>
    <xf numFmtId="0" fontId="3" fillId="0" borderId="140" xfId="0" applyFont="1" applyBorder="1"/>
    <xf numFmtId="0" fontId="73" fillId="0" borderId="0" xfId="0" applyFont="1"/>
    <xf numFmtId="0" fontId="3" fillId="0" borderId="144" xfId="0" applyFont="1" applyBorder="1"/>
    <xf numFmtId="49" fontId="3" fillId="0" borderId="144" xfId="0" applyNumberFormat="1" applyFont="1" applyBorder="1" applyAlignment="1">
      <alignment horizontal="left" vertical="top"/>
    </xf>
    <xf numFmtId="0" fontId="0" fillId="0" borderId="144" xfId="0" applyBorder="1"/>
    <xf numFmtId="0" fontId="0" fillId="0" borderId="145" xfId="0" applyBorder="1"/>
    <xf numFmtId="49" fontId="74" fillId="0" borderId="0" xfId="0" applyNumberFormat="1" applyFont="1"/>
    <xf numFmtId="164" fontId="0" fillId="0" borderId="0" xfId="0" applyNumberFormat="1" applyAlignment="1">
      <alignment horizontal="left"/>
    </xf>
    <xf numFmtId="164" fontId="0" fillId="0" borderId="134" xfId="0" applyNumberFormat="1" applyBorder="1" applyAlignment="1">
      <alignment horizontal="left" vertical="top"/>
    </xf>
    <xf numFmtId="0" fontId="0" fillId="0" borderId="130" xfId="0" applyBorder="1" applyAlignment="1">
      <alignment horizontal="left"/>
    </xf>
    <xf numFmtId="0" fontId="3" fillId="0" borderId="135" xfId="0" applyFont="1" applyBorder="1"/>
    <xf numFmtId="164" fontId="0" fillId="0" borderId="134" xfId="0" quotePrefix="1" applyNumberFormat="1" applyBorder="1" applyAlignment="1">
      <alignment horizontal="left" vertical="top"/>
    </xf>
    <xf numFmtId="49" fontId="0" fillId="0" borderId="130" xfId="0" applyNumberFormat="1" applyBorder="1" applyAlignment="1">
      <alignment horizontal="left" vertical="top"/>
    </xf>
    <xf numFmtId="49" fontId="3" fillId="0" borderId="146" xfId="0" applyNumberFormat="1" applyFont="1" applyBorder="1" applyAlignment="1">
      <alignment horizontal="left" vertical="top"/>
    </xf>
    <xf numFmtId="164" fontId="0" fillId="0" borderId="134" xfId="0" applyNumberFormat="1" applyBorder="1" applyAlignment="1">
      <alignment horizontal="left"/>
    </xf>
    <xf numFmtId="0" fontId="3" fillId="0" borderId="146" xfId="0" applyFont="1" applyBorder="1"/>
    <xf numFmtId="0" fontId="65" fillId="0" borderId="130" xfId="0" applyFont="1" applyBorder="1"/>
    <xf numFmtId="0" fontId="76" fillId="0" borderId="146" xfId="0" applyFont="1" applyBorder="1"/>
    <xf numFmtId="49" fontId="57" fillId="0" borderId="146" xfId="0" applyNumberFormat="1" applyFont="1" applyBorder="1" applyAlignment="1">
      <alignment horizontal="left" vertical="top"/>
    </xf>
    <xf numFmtId="0" fontId="3" fillId="0" borderId="146" xfId="0" applyFont="1" applyBorder="1" applyAlignment="1">
      <alignment horizontal="left" vertical="top"/>
    </xf>
    <xf numFmtId="164" fontId="0" fillId="0" borderId="136" xfId="0" applyNumberFormat="1" applyBorder="1" applyAlignment="1">
      <alignment horizontal="left"/>
    </xf>
    <xf numFmtId="0" fontId="0" fillId="0" borderId="137" xfId="0" applyBorder="1" applyAlignment="1">
      <alignment horizontal="left"/>
    </xf>
    <xf numFmtId="0" fontId="3" fillId="0" borderId="147" xfId="0" applyFont="1" applyBorder="1"/>
    <xf numFmtId="49" fontId="0" fillId="0" borderId="134" xfId="0" applyNumberFormat="1" applyBorder="1" applyAlignment="1">
      <alignment horizontal="left" vertical="top"/>
    </xf>
    <xf numFmtId="49" fontId="3" fillId="0" borderId="135" xfId="0" applyNumberFormat="1" applyFont="1" applyBorder="1" applyAlignment="1">
      <alignment horizontal="left" vertical="top"/>
    </xf>
    <xf numFmtId="0" fontId="0" fillId="0" borderId="134" xfId="0" applyBorder="1"/>
    <xf numFmtId="0" fontId="0" fillId="0" borderId="134" xfId="0" applyBorder="1" applyAlignment="1">
      <alignment horizontal="left" vertical="top"/>
    </xf>
    <xf numFmtId="0" fontId="3" fillId="0" borderId="135" xfId="0" applyFont="1" applyBorder="1" applyAlignment="1">
      <alignment horizontal="left" vertical="top"/>
    </xf>
    <xf numFmtId="0" fontId="0" fillId="0" borderId="136" xfId="0" applyBorder="1"/>
    <xf numFmtId="0" fontId="3" fillId="0" borderId="138" xfId="0" applyFont="1" applyBorder="1"/>
    <xf numFmtId="49" fontId="0" fillId="0" borderId="148" xfId="0" applyNumberFormat="1" applyBorder="1" applyAlignment="1">
      <alignment horizontal="left" vertical="top"/>
    </xf>
    <xf numFmtId="49" fontId="34" fillId="0" borderId="132" xfId="0" applyNumberFormat="1" applyFont="1" applyBorder="1" applyAlignment="1">
      <alignment horizontal="left" vertical="top"/>
    </xf>
    <xf numFmtId="49" fontId="34" fillId="0" borderId="133" xfId="0" applyNumberFormat="1" applyFont="1" applyBorder="1" applyAlignment="1">
      <alignment horizontal="left" vertical="top"/>
    </xf>
    <xf numFmtId="0" fontId="0" fillId="0" borderId="130" xfId="0" applyBorder="1"/>
    <xf numFmtId="0" fontId="0" fillId="0" borderId="135" xfId="0" applyBorder="1"/>
    <xf numFmtId="49" fontId="0" fillId="0" borderId="149" xfId="0" applyNumberFormat="1" applyBorder="1" applyAlignment="1">
      <alignment horizontal="left" vertical="top"/>
    </xf>
    <xf numFmtId="49" fontId="34" fillId="0" borderId="135" xfId="0" applyNumberFormat="1" applyFont="1" applyBorder="1" applyAlignment="1">
      <alignment horizontal="left" vertical="top"/>
    </xf>
    <xf numFmtId="49" fontId="34" fillId="0" borderId="130" xfId="0" applyNumberFormat="1" applyFont="1" applyBorder="1" applyAlignment="1">
      <alignment horizontal="left" vertical="top"/>
    </xf>
    <xf numFmtId="0" fontId="34" fillId="0" borderId="135" xfId="0" applyFont="1" applyBorder="1" applyAlignment="1">
      <alignment horizontal="left" vertical="top"/>
    </xf>
    <xf numFmtId="0" fontId="86" fillId="0" borderId="135" xfId="6" applyFont="1" applyBorder="1" applyAlignment="1">
      <alignment horizontal="left" vertical="top"/>
    </xf>
    <xf numFmtId="49" fontId="0" fillId="0" borderId="150" xfId="0" applyNumberFormat="1" applyBorder="1" applyAlignment="1">
      <alignment horizontal="left" vertical="top"/>
    </xf>
    <xf numFmtId="49" fontId="0" fillId="0" borderId="136" xfId="0" applyNumberFormat="1" applyBorder="1" applyAlignment="1">
      <alignment horizontal="left" vertical="top"/>
    </xf>
    <xf numFmtId="0" fontId="0" fillId="0" borderId="137" xfId="0" applyBorder="1"/>
    <xf numFmtId="0" fontId="0" fillId="0" borderId="138" xfId="0" applyBorder="1"/>
    <xf numFmtId="49" fontId="0" fillId="0" borderId="151" xfId="0" applyNumberFormat="1" applyBorder="1" applyAlignment="1">
      <alignment horizontal="left" vertical="top"/>
    </xf>
    <xf numFmtId="49" fontId="3" fillId="0" borderId="152" xfId="0" applyNumberFormat="1" applyFont="1" applyBorder="1" applyAlignment="1">
      <alignment horizontal="left" vertical="top"/>
    </xf>
    <xf numFmtId="164" fontId="0" fillId="0" borderId="151" xfId="0" applyNumberFormat="1" applyBorder="1" applyAlignment="1">
      <alignment horizontal="left" vertical="top"/>
    </xf>
    <xf numFmtId="0" fontId="0" fillId="0" borderId="153" xfId="0" applyBorder="1" applyAlignment="1">
      <alignment horizontal="left"/>
    </xf>
    <xf numFmtId="0" fontId="3" fillId="0" borderId="152" xfId="0" applyFont="1" applyBorder="1"/>
    <xf numFmtId="0" fontId="0" fillId="29" borderId="154" xfId="0" applyFill="1" applyBorder="1" applyAlignment="1">
      <alignment vertical="top" wrapText="1"/>
    </xf>
    <xf numFmtId="0" fontId="3" fillId="29" borderId="155" xfId="0" applyFont="1" applyFill="1" applyBorder="1" applyAlignment="1">
      <alignment vertical="top" wrapText="1"/>
    </xf>
    <xf numFmtId="164" fontId="0" fillId="29" borderId="154" xfId="0" applyNumberFormat="1" applyFill="1" applyBorder="1" applyAlignment="1">
      <alignment horizontal="left" vertical="top" wrapText="1"/>
    </xf>
    <xf numFmtId="49" fontId="0" fillId="29" borderId="156" xfId="0" applyNumberFormat="1" applyFill="1" applyBorder="1" applyAlignment="1">
      <alignment horizontal="left" vertical="top" wrapText="1"/>
    </xf>
    <xf numFmtId="49" fontId="3" fillId="29" borderId="157" xfId="0" applyNumberFormat="1" applyFont="1" applyFill="1" applyBorder="1" applyAlignment="1">
      <alignment horizontal="left" vertical="top" wrapText="1"/>
    </xf>
    <xf numFmtId="49" fontId="3" fillId="29" borderId="158" xfId="0" applyNumberFormat="1" applyFont="1" applyFill="1" applyBorder="1" applyAlignment="1">
      <alignment horizontal="left" vertical="top" wrapText="1"/>
    </xf>
    <xf numFmtId="49" fontId="3" fillId="0" borderId="0" xfId="0" applyNumberFormat="1" applyFont="1" applyAlignment="1">
      <alignment horizontal="right" vertical="top" wrapText="1"/>
    </xf>
    <xf numFmtId="0" fontId="0" fillId="0" borderId="0" xfId="0" applyAlignment="1">
      <alignment vertical="top" wrapText="1"/>
    </xf>
    <xf numFmtId="0" fontId="3" fillId="0" borderId="0" xfId="0" applyFont="1" applyAlignment="1">
      <alignment vertical="top" wrapText="1"/>
    </xf>
    <xf numFmtId="0" fontId="75" fillId="0" borderId="0" xfId="0" applyFont="1" applyAlignment="1">
      <alignment wrapText="1"/>
    </xf>
    <xf numFmtId="0" fontId="57" fillId="5" borderId="0" xfId="0" applyFont="1" applyFill="1"/>
    <xf numFmtId="0" fontId="87" fillId="0" borderId="0" xfId="0" applyFont="1"/>
    <xf numFmtId="14" fontId="87" fillId="0" borderId="0" xfId="0" applyNumberFormat="1" applyFont="1"/>
    <xf numFmtId="20" fontId="87" fillId="0" borderId="0" xfId="0" applyNumberFormat="1" applyFont="1"/>
    <xf numFmtId="0" fontId="34" fillId="5" borderId="38" xfId="0" applyFont="1" applyFill="1" applyBorder="1"/>
    <xf numFmtId="0" fontId="57" fillId="5" borderId="51" xfId="0" applyFont="1" applyFill="1" applyBorder="1" applyAlignment="1">
      <alignment horizontal="left"/>
    </xf>
    <xf numFmtId="0" fontId="57" fillId="5" borderId="0" xfId="0" applyFont="1" applyFill="1" applyAlignment="1">
      <alignment horizontal="left"/>
    </xf>
    <xf numFmtId="0" fontId="57" fillId="5" borderId="52" xfId="0" applyFont="1" applyFill="1" applyBorder="1" applyAlignment="1">
      <alignment horizontal="left"/>
    </xf>
    <xf numFmtId="0" fontId="47" fillId="5" borderId="0" xfId="0" applyFont="1" applyFill="1" applyAlignment="1">
      <alignment horizontal="left"/>
    </xf>
    <xf numFmtId="0" fontId="34" fillId="5" borderId="55" xfId="0" applyFont="1" applyFill="1" applyBorder="1"/>
    <xf numFmtId="2" fontId="34" fillId="5" borderId="38" xfId="0" applyNumberFormat="1" applyFont="1" applyFill="1" applyBorder="1" applyAlignment="1">
      <alignment horizontal="center"/>
    </xf>
    <xf numFmtId="0" fontId="34" fillId="5" borderId="58" xfId="0" applyFont="1" applyFill="1" applyBorder="1"/>
    <xf numFmtId="0" fontId="47" fillId="5" borderId="38" xfId="0" applyFont="1" applyFill="1" applyBorder="1"/>
    <xf numFmtId="0" fontId="47" fillId="5" borderId="58" xfId="0" applyFont="1" applyFill="1" applyBorder="1"/>
    <xf numFmtId="0" fontId="57" fillId="5" borderId="55" xfId="0" applyFont="1" applyFill="1" applyBorder="1" applyAlignment="1">
      <alignment horizontal="left"/>
    </xf>
    <xf numFmtId="0" fontId="57" fillId="5" borderId="38" xfId="0" applyFont="1" applyFill="1" applyBorder="1" applyAlignment="1">
      <alignment horizontal="left"/>
    </xf>
    <xf numFmtId="0" fontId="57" fillId="5" borderId="58" xfId="0" applyFont="1" applyFill="1" applyBorder="1" applyAlignment="1">
      <alignment horizontal="left"/>
    </xf>
    <xf numFmtId="172" fontId="0" fillId="0" borderId="0" xfId="2" applyNumberFormat="1" applyFont="1" applyFill="1"/>
    <xf numFmtId="0" fontId="87" fillId="0" borderId="0" xfId="0" applyFont="1" applyAlignment="1">
      <alignment horizontal="center" vertical="center"/>
    </xf>
    <xf numFmtId="0" fontId="34" fillId="0" borderId="159" xfId="0" applyFont="1" applyBorder="1" applyAlignment="1">
      <alignment horizontal="center"/>
    </xf>
    <xf numFmtId="2" fontId="0" fillId="0" borderId="160" xfId="0" applyNumberFormat="1" applyBorder="1" applyAlignment="1">
      <alignment horizontal="center"/>
    </xf>
    <xf numFmtId="14" fontId="87" fillId="0" borderId="160" xfId="0" applyNumberFormat="1" applyFont="1" applyBorder="1"/>
    <xf numFmtId="0" fontId="87" fillId="0" borderId="160" xfId="0" applyFont="1" applyBorder="1" applyAlignment="1">
      <alignment horizontal="center" vertical="center"/>
    </xf>
    <xf numFmtId="2" fontId="34" fillId="0" borderId="160" xfId="0" applyNumberFormat="1" applyFont="1" applyBorder="1" applyAlignment="1">
      <alignment horizontal="center"/>
    </xf>
    <xf numFmtId="0" fontId="87" fillId="0" borderId="160" xfId="0" applyFont="1" applyBorder="1" applyAlignment="1">
      <alignment horizontal="center"/>
    </xf>
    <xf numFmtId="0" fontId="87" fillId="0" borderId="0" xfId="0" applyFont="1" applyAlignment="1">
      <alignment horizontal="center"/>
    </xf>
    <xf numFmtId="0" fontId="34" fillId="0" borderId="161" xfId="0" applyFon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87" fillId="0" borderId="11" xfId="0" applyFont="1" applyBorder="1" applyAlignment="1">
      <alignment horizontal="center"/>
    </xf>
    <xf numFmtId="14" fontId="87" fillId="0" borderId="11" xfId="0" applyNumberFormat="1" applyFont="1" applyBorder="1"/>
    <xf numFmtId="0" fontId="87" fillId="0" borderId="11" xfId="0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/>
    </xf>
    <xf numFmtId="2" fontId="34" fillId="0" borderId="53" xfId="0" applyNumberFormat="1" applyFont="1" applyBorder="1" applyAlignment="1">
      <alignment vertical="center" wrapText="1"/>
    </xf>
    <xf numFmtId="0" fontId="34" fillId="0" borderId="162" xfId="0" applyFont="1" applyBorder="1" applyAlignment="1">
      <alignment horizontal="center"/>
    </xf>
    <xf numFmtId="165" fontId="34" fillId="0" borderId="162" xfId="0" applyNumberFormat="1" applyFont="1" applyBorder="1" applyAlignment="1">
      <alignment horizontal="center"/>
    </xf>
    <xf numFmtId="2" fontId="34" fillId="0" borderId="162" xfId="0" applyNumberFormat="1" applyFont="1" applyBorder="1" applyAlignment="1">
      <alignment horizontal="center"/>
    </xf>
    <xf numFmtId="16" fontId="47" fillId="0" borderId="162" xfId="0" applyNumberFormat="1" applyFont="1" applyBorder="1" applyAlignment="1">
      <alignment horizontal="center"/>
    </xf>
    <xf numFmtId="0" fontId="47" fillId="0" borderId="162" xfId="0" applyFont="1" applyBorder="1"/>
    <xf numFmtId="0" fontId="34" fillId="0" borderId="162" xfId="0" applyFont="1" applyBorder="1"/>
    <xf numFmtId="0" fontId="57" fillId="0" borderId="162" xfId="0" applyFont="1" applyBorder="1" applyAlignment="1">
      <alignment horizontal="left"/>
    </xf>
    <xf numFmtId="2" fontId="34" fillId="0" borderId="163" xfId="0" applyNumberFormat="1" applyFont="1" applyBorder="1" applyAlignment="1">
      <alignment vertical="center" wrapText="1"/>
    </xf>
    <xf numFmtId="0" fontId="47" fillId="0" borderId="162" xfId="0" applyFont="1" applyBorder="1" applyAlignment="1">
      <alignment vertical="center" wrapText="1"/>
    </xf>
    <xf numFmtId="2" fontId="34" fillId="0" borderId="162" xfId="0" applyNumberFormat="1" applyFont="1" applyBorder="1" applyAlignment="1">
      <alignment vertical="center" wrapText="1"/>
    </xf>
    <xf numFmtId="2" fontId="34" fillId="0" borderId="162" xfId="0" applyNumberFormat="1" applyFont="1" applyBorder="1"/>
    <xf numFmtId="164" fontId="89" fillId="29" borderId="154" xfId="0" applyNumberFormat="1" applyFont="1" applyFill="1" applyBorder="1" applyAlignment="1">
      <alignment horizontal="left" vertical="top" wrapText="1"/>
    </xf>
    <xf numFmtId="164" fontId="0" fillId="0" borderId="11" xfId="0" applyNumberFormat="1" applyBorder="1" applyAlignment="1">
      <alignment horizontal="center"/>
    </xf>
    <xf numFmtId="14" fontId="0" fillId="0" borderId="11" xfId="0" applyNumberFormat="1" applyBorder="1" applyAlignment="1">
      <alignment horizontal="center"/>
    </xf>
    <xf numFmtId="2" fontId="0" fillId="30" borderId="0" xfId="0" applyNumberFormat="1" applyFill="1" applyAlignment="1">
      <alignment horizontal="center"/>
    </xf>
    <xf numFmtId="2" fontId="5" fillId="0" borderId="11" xfId="0" applyNumberFormat="1" applyFont="1" applyBorder="1" applyAlignment="1">
      <alignment horizontal="center"/>
    </xf>
    <xf numFmtId="2" fontId="0" fillId="5" borderId="160" xfId="0" applyNumberFormat="1" applyFill="1" applyBorder="1" applyAlignment="1">
      <alignment horizontal="center"/>
    </xf>
    <xf numFmtId="0" fontId="87" fillId="5" borderId="160" xfId="0" applyFont="1" applyFill="1" applyBorder="1" applyAlignment="1">
      <alignment horizontal="center"/>
    </xf>
    <xf numFmtId="14" fontId="87" fillId="5" borderId="160" xfId="0" applyNumberFormat="1" applyFont="1" applyFill="1" applyBorder="1"/>
    <xf numFmtId="2" fontId="34" fillId="5" borderId="160" xfId="0" applyNumberFormat="1" applyFont="1" applyFill="1" applyBorder="1" applyAlignment="1">
      <alignment horizontal="center"/>
    </xf>
    <xf numFmtId="0" fontId="87" fillId="5" borderId="160" xfId="0" applyFont="1" applyFill="1" applyBorder="1"/>
    <xf numFmtId="0" fontId="87" fillId="5" borderId="0" xfId="0" applyFont="1" applyFill="1" applyAlignment="1">
      <alignment horizontal="center"/>
    </xf>
    <xf numFmtId="14" fontId="87" fillId="5" borderId="0" xfId="0" applyNumberFormat="1" applyFont="1" applyFill="1"/>
    <xf numFmtId="0" fontId="87" fillId="5" borderId="0" xfId="0" applyFont="1" applyFill="1"/>
    <xf numFmtId="0" fontId="34" fillId="5" borderId="163" xfId="0" applyFont="1" applyFill="1" applyBorder="1" applyAlignment="1">
      <alignment horizontal="center"/>
    </xf>
    <xf numFmtId="2" fontId="0" fillId="5" borderId="162" xfId="0" applyNumberFormat="1" applyFill="1" applyBorder="1" applyAlignment="1">
      <alignment horizontal="center"/>
    </xf>
    <xf numFmtId="0" fontId="87" fillId="5" borderId="162" xfId="0" applyFont="1" applyFill="1" applyBorder="1" applyAlignment="1">
      <alignment horizontal="center"/>
    </xf>
    <xf numFmtId="14" fontId="87" fillId="5" borderId="162" xfId="0" applyNumberFormat="1" applyFont="1" applyFill="1" applyBorder="1"/>
    <xf numFmtId="2" fontId="34" fillId="5" borderId="162" xfId="0" applyNumberFormat="1" applyFont="1" applyFill="1" applyBorder="1" applyAlignment="1">
      <alignment horizontal="center"/>
    </xf>
    <xf numFmtId="0" fontId="87" fillId="5" borderId="162" xfId="0" applyFont="1" applyFill="1" applyBorder="1"/>
    <xf numFmtId="0" fontId="34" fillId="5" borderId="159" xfId="0" applyFont="1" applyFill="1" applyBorder="1" applyAlignment="1">
      <alignment horizontal="center"/>
    </xf>
    <xf numFmtId="0" fontId="87" fillId="5" borderId="160" xfId="0" applyFont="1" applyFill="1" applyBorder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5" borderId="0" xfId="0" applyFill="1" applyAlignment="1">
      <alignment horizontal="center" indent="1"/>
    </xf>
    <xf numFmtId="0" fontId="34" fillId="5" borderId="161" xfId="0" applyFont="1" applyFill="1" applyBorder="1" applyAlignment="1">
      <alignment horizontal="center"/>
    </xf>
    <xf numFmtId="2" fontId="0" fillId="5" borderId="11" xfId="0" applyNumberFormat="1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14" fontId="0" fillId="5" borderId="11" xfId="0" applyNumberFormat="1" applyFill="1" applyBorder="1" applyAlignment="1">
      <alignment horizontal="center" vertical="center"/>
    </xf>
    <xf numFmtId="0" fontId="0" fillId="5" borderId="11" xfId="0" applyFill="1" applyBorder="1" applyAlignment="1">
      <alignment horizontal="center" indent="1"/>
    </xf>
    <xf numFmtId="2" fontId="34" fillId="5" borderId="11" xfId="0" applyNumberFormat="1" applyFont="1" applyFill="1" applyBorder="1" applyAlignment="1">
      <alignment horizontal="center"/>
    </xf>
    <xf numFmtId="2" fontId="90" fillId="0" borderId="1" xfId="0" applyNumberFormat="1" applyFont="1" applyBorder="1" applyAlignment="1">
      <alignment horizontal="center"/>
    </xf>
    <xf numFmtId="164" fontId="90" fillId="0" borderId="1" xfId="0" applyNumberFormat="1" applyFont="1" applyBorder="1" applyAlignment="1">
      <alignment horizontal="center"/>
    </xf>
    <xf numFmtId="14" fontId="90" fillId="0" borderId="1" xfId="0" applyNumberFormat="1" applyFont="1" applyBorder="1" applyAlignment="1">
      <alignment horizontal="center"/>
    </xf>
    <xf numFmtId="1" fontId="90" fillId="0" borderId="1" xfId="0" applyNumberFormat="1" applyFont="1" applyBorder="1" applyAlignment="1">
      <alignment horizontal="center"/>
    </xf>
    <xf numFmtId="2" fontId="90" fillId="0" borderId="0" xfId="0" applyNumberFormat="1" applyFont="1" applyAlignment="1">
      <alignment horizontal="center"/>
    </xf>
    <xf numFmtId="0" fontId="91" fillId="0" borderId="0" xfId="0" applyFont="1"/>
    <xf numFmtId="0" fontId="47" fillId="0" borderId="164" xfId="0" applyFont="1" applyBorder="1"/>
    <xf numFmtId="2" fontId="5" fillId="30" borderId="0" xfId="0" applyNumberFormat="1" applyFont="1" applyFill="1" applyAlignment="1">
      <alignment horizontal="center"/>
    </xf>
    <xf numFmtId="0" fontId="47" fillId="0" borderId="161" xfId="0" applyFont="1" applyBorder="1" applyAlignment="1">
      <alignment horizontal="center" vertical="center" wrapText="1"/>
    </xf>
    <xf numFmtId="0" fontId="47" fillId="5" borderId="51" xfId="0" applyFont="1" applyFill="1" applyBorder="1" applyAlignment="1">
      <alignment horizontal="center" vertical="center" wrapText="1"/>
    </xf>
    <xf numFmtId="0" fontId="47" fillId="5" borderId="161" xfId="0" applyFont="1" applyFill="1" applyBorder="1" applyAlignment="1">
      <alignment horizontal="center" vertical="center" wrapText="1"/>
    </xf>
    <xf numFmtId="14" fontId="0" fillId="5" borderId="11" xfId="0" applyNumberFormat="1" applyFill="1" applyBorder="1" applyAlignment="1">
      <alignment horizontal="center"/>
    </xf>
    <xf numFmtId="0" fontId="34" fillId="0" borderId="11" xfId="0" applyFont="1" applyBorder="1"/>
    <xf numFmtId="0" fontId="34" fillId="0" borderId="11" xfId="0" applyFont="1" applyBorder="1" applyAlignment="1">
      <alignment horizontal="center"/>
    </xf>
    <xf numFmtId="14" fontId="34" fillId="0" borderId="11" xfId="0" applyNumberFormat="1" applyFont="1" applyBorder="1"/>
    <xf numFmtId="0" fontId="34" fillId="0" borderId="161" xfId="0" applyFont="1" applyBorder="1" applyAlignment="1">
      <alignment vertical="center" wrapText="1"/>
    </xf>
    <xf numFmtId="0" fontId="47" fillId="0" borderId="11" xfId="0" applyFont="1" applyBorder="1"/>
    <xf numFmtId="2" fontId="34" fillId="0" borderId="11" xfId="0" applyNumberFormat="1" applyFont="1" applyBorder="1"/>
    <xf numFmtId="2" fontId="34" fillId="0" borderId="161" xfId="0" applyNumberFormat="1" applyFont="1" applyBorder="1" applyAlignment="1">
      <alignment vertical="center" wrapText="1"/>
    </xf>
    <xf numFmtId="0" fontId="0" fillId="5" borderId="11" xfId="0" applyFill="1" applyBorder="1"/>
    <xf numFmtId="14" fontId="0" fillId="5" borderId="11" xfId="0" applyNumberFormat="1" applyFill="1" applyBorder="1"/>
    <xf numFmtId="0" fontId="0" fillId="0" borderId="11" xfId="0" applyBorder="1"/>
    <xf numFmtId="14" fontId="0" fillId="0" borderId="11" xfId="0" applyNumberFormat="1" applyBorder="1"/>
    <xf numFmtId="0" fontId="0" fillId="5" borderId="166" xfId="0" applyFill="1" applyBorder="1"/>
    <xf numFmtId="0" fontId="0" fillId="0" borderId="166" xfId="0" applyBorder="1"/>
    <xf numFmtId="0" fontId="92" fillId="0" borderId="0" xfId="0" applyFont="1"/>
    <xf numFmtId="165" fontId="5" fillId="0" borderId="0" xfId="0" applyNumberFormat="1" applyFont="1" applyAlignment="1" applyProtection="1">
      <alignment horizontal="center"/>
      <protection locked="0"/>
    </xf>
    <xf numFmtId="173" fontId="5" fillId="0" borderId="0" xfId="0" applyNumberFormat="1" applyFont="1" applyAlignment="1" applyProtection="1">
      <alignment horizontal="center"/>
      <protection locked="0"/>
    </xf>
    <xf numFmtId="49" fontId="5" fillId="0" borderId="0" xfId="0" applyNumberFormat="1" applyFont="1" applyAlignment="1" applyProtection="1">
      <alignment horizontal="center"/>
      <protection locked="0"/>
    </xf>
    <xf numFmtId="14" fontId="0" fillId="0" borderId="165" xfId="0" applyNumberFormat="1" applyBorder="1" applyAlignment="1">
      <alignment horizontal="center"/>
    </xf>
    <xf numFmtId="9" fontId="0" fillId="0" borderId="0" xfId="2" applyFont="1" applyFill="1" applyAlignment="1">
      <alignment horizontal="center"/>
    </xf>
    <xf numFmtId="0" fontId="11" fillId="0" borderId="0" xfId="0" applyFont="1" applyAlignment="1">
      <alignment horizontal="center"/>
    </xf>
    <xf numFmtId="1" fontId="0" fillId="0" borderId="0" xfId="0" applyNumberFormat="1"/>
    <xf numFmtId="164" fontId="43" fillId="0" borderId="134" xfId="0" applyNumberFormat="1" applyFont="1" applyBorder="1" applyAlignment="1">
      <alignment horizontal="left"/>
    </xf>
    <xf numFmtId="0" fontId="43" fillId="0" borderId="130" xfId="0" applyFont="1" applyBorder="1" applyAlignment="1">
      <alignment horizontal="left"/>
    </xf>
    <xf numFmtId="0" fontId="34" fillId="5" borderId="41" xfId="0" applyFont="1" applyFill="1" applyBorder="1" applyAlignment="1">
      <alignment horizontal="center"/>
    </xf>
    <xf numFmtId="0" fontId="34" fillId="5" borderId="42" xfId="0" applyFont="1" applyFill="1" applyBorder="1" applyAlignment="1">
      <alignment horizontal="center"/>
    </xf>
    <xf numFmtId="2" fontId="34" fillId="5" borderId="7" xfId="0" applyNumberFormat="1" applyFont="1" applyFill="1" applyBorder="1" applyAlignment="1">
      <alignment horizontal="center" vertical="center"/>
    </xf>
    <xf numFmtId="0" fontId="34" fillId="5" borderId="22" xfId="0" applyFont="1" applyFill="1" applyBorder="1" applyAlignment="1">
      <alignment horizontal="center"/>
    </xf>
    <xf numFmtId="0" fontId="34" fillId="5" borderId="26" xfId="0" applyFont="1" applyFill="1" applyBorder="1" applyAlignment="1">
      <alignment horizontal="center"/>
    </xf>
    <xf numFmtId="0" fontId="34" fillId="5" borderId="44" xfId="0" applyFont="1" applyFill="1" applyBorder="1" applyAlignment="1">
      <alignment horizontal="center"/>
    </xf>
    <xf numFmtId="0" fontId="34" fillId="5" borderId="45" xfId="0" applyFont="1" applyFill="1" applyBorder="1" applyAlignment="1">
      <alignment horizontal="center"/>
    </xf>
    <xf numFmtId="0" fontId="34" fillId="5" borderId="8" xfId="0" applyFont="1" applyFill="1" applyBorder="1" applyAlignment="1">
      <alignment horizontal="center"/>
    </xf>
    <xf numFmtId="0" fontId="34" fillId="5" borderId="7" xfId="0" applyFont="1" applyFill="1" applyBorder="1" applyAlignment="1" applyProtection="1">
      <alignment horizontal="center"/>
      <protection locked="0"/>
    </xf>
    <xf numFmtId="0" fontId="34" fillId="5" borderId="43" xfId="0" applyFont="1" applyFill="1" applyBorder="1" applyAlignment="1">
      <alignment horizontal="center"/>
    </xf>
    <xf numFmtId="0" fontId="34" fillId="5" borderId="16" xfId="0" applyFont="1" applyFill="1" applyBorder="1" applyAlignment="1">
      <alignment horizontal="center"/>
    </xf>
    <xf numFmtId="0" fontId="34" fillId="5" borderId="13" xfId="0" applyFont="1" applyFill="1" applyBorder="1" applyAlignment="1" applyProtection="1">
      <alignment horizontal="center"/>
      <protection locked="0"/>
    </xf>
    <xf numFmtId="0" fontId="9" fillId="5" borderId="0" xfId="3" applyFont="1" applyFill="1" applyAlignment="1">
      <alignment horizontal="center" vertical="center"/>
    </xf>
    <xf numFmtId="0" fontId="9" fillId="5" borderId="22" xfId="3" applyFont="1" applyFill="1" applyBorder="1" applyAlignment="1">
      <alignment horizontal="center" vertical="center"/>
    </xf>
    <xf numFmtId="0" fontId="9" fillId="5" borderId="26" xfId="3" applyFont="1" applyFill="1" applyBorder="1" applyAlignment="1">
      <alignment horizontal="center" vertical="center"/>
    </xf>
    <xf numFmtId="0" fontId="34" fillId="5" borderId="62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61" xfId="0" applyFont="1" applyFill="1" applyBorder="1" applyAlignment="1">
      <alignment horizontal="center"/>
    </xf>
    <xf numFmtId="0" fontId="34" fillId="0" borderId="54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1" fontId="34" fillId="0" borderId="7" xfId="0" applyNumberFormat="1" applyFont="1" applyBorder="1" applyAlignment="1">
      <alignment horizontal="right"/>
    </xf>
    <xf numFmtId="1" fontId="34" fillId="0" borderId="7" xfId="0" applyNumberFormat="1" applyFont="1" applyBorder="1" applyAlignment="1">
      <alignment horizontal="center"/>
    </xf>
    <xf numFmtId="1" fontId="34" fillId="0" borderId="7" xfId="0" applyNumberFormat="1" applyFont="1" applyBorder="1" applyAlignment="1">
      <alignment horizontal="left"/>
    </xf>
    <xf numFmtId="0" fontId="9" fillId="0" borderId="7" xfId="3" applyFont="1" applyBorder="1" applyAlignment="1">
      <alignment horizontal="center" vertical="center"/>
    </xf>
    <xf numFmtId="0" fontId="9" fillId="0" borderId="41" xfId="3" applyFont="1" applyBorder="1" applyAlignment="1">
      <alignment horizontal="center" vertical="center"/>
    </xf>
    <xf numFmtId="0" fontId="9" fillId="0" borderId="42" xfId="3" applyFont="1" applyBorder="1" applyAlignment="1">
      <alignment horizontal="center" vertical="center"/>
    </xf>
    <xf numFmtId="2" fontId="9" fillId="0" borderId="7" xfId="3" applyNumberFormat="1" applyFont="1" applyBorder="1" applyAlignment="1">
      <alignment horizontal="center" vertical="center"/>
    </xf>
    <xf numFmtId="2" fontId="34" fillId="0" borderId="7" xfId="0" quotePrefix="1" applyNumberFormat="1" applyFont="1" applyBorder="1" applyAlignment="1">
      <alignment horizontal="center"/>
    </xf>
    <xf numFmtId="1" fontId="34" fillId="0" borderId="13" xfId="0" applyNumberFormat="1" applyFont="1" applyBorder="1" applyAlignment="1">
      <alignment horizontal="right"/>
    </xf>
    <xf numFmtId="1" fontId="34" fillId="0" borderId="13" xfId="0" applyNumberFormat="1" applyFont="1" applyBorder="1" applyAlignment="1">
      <alignment horizontal="center"/>
    </xf>
    <xf numFmtId="1" fontId="34" fillId="0" borderId="13" xfId="0" applyNumberFormat="1" applyFont="1" applyBorder="1" applyAlignment="1">
      <alignment horizontal="left"/>
    </xf>
    <xf numFmtId="0" fontId="34" fillId="0" borderId="44" xfId="0" applyFont="1" applyBorder="1" applyAlignment="1">
      <alignment horizontal="center"/>
    </xf>
    <xf numFmtId="0" fontId="34" fillId="0" borderId="45" xfId="0" applyFont="1" applyBorder="1" applyAlignment="1">
      <alignment horizontal="center"/>
    </xf>
    <xf numFmtId="2" fontId="34" fillId="0" borderId="13" xfId="0" quotePrefix="1" applyNumberFormat="1" applyFont="1" applyBorder="1" applyAlignment="1">
      <alignment horizontal="center"/>
    </xf>
    <xf numFmtId="0" fontId="8" fillId="0" borderId="1" xfId="3" applyFont="1" applyBorder="1" applyAlignment="1">
      <alignment horizontal="center" vertical="center"/>
    </xf>
    <xf numFmtId="14" fontId="47" fillId="0" borderId="0" xfId="0" applyNumberFormat="1" applyFont="1"/>
    <xf numFmtId="2" fontId="47" fillId="0" borderId="0" xfId="0" quotePrefix="1" applyNumberFormat="1" applyFont="1" applyAlignment="1">
      <alignment horizontal="center"/>
    </xf>
    <xf numFmtId="14" fontId="47" fillId="0" borderId="13" xfId="0" applyNumberFormat="1" applyFont="1" applyBorder="1"/>
    <xf numFmtId="0" fontId="47" fillId="0" borderId="13" xfId="0" applyFont="1" applyBorder="1" applyAlignment="1">
      <alignment horizontal="center"/>
    </xf>
    <xf numFmtId="14" fontId="34" fillId="0" borderId="13" xfId="0" applyNumberFormat="1" applyFont="1" applyBorder="1" applyAlignment="1">
      <alignment horizontal="center"/>
    </xf>
    <xf numFmtId="2" fontId="34" fillId="5" borderId="47" xfId="0" applyNumberFormat="1" applyFont="1" applyFill="1" applyBorder="1" applyAlignment="1">
      <alignment horizontal="center"/>
    </xf>
    <xf numFmtId="2" fontId="47" fillId="0" borderId="13" xfId="0" applyNumberFormat="1" applyFont="1" applyBorder="1" applyAlignment="1">
      <alignment horizontal="center"/>
    </xf>
    <xf numFmtId="2" fontId="34" fillId="5" borderId="167" xfId="0" applyNumberFormat="1" applyFont="1" applyFill="1" applyBorder="1" applyAlignment="1">
      <alignment horizontal="center"/>
    </xf>
    <xf numFmtId="2" fontId="34" fillId="5" borderId="168" xfId="0" applyNumberFormat="1" applyFont="1" applyFill="1" applyBorder="1" applyAlignment="1">
      <alignment horizontal="center"/>
    </xf>
    <xf numFmtId="2" fontId="34" fillId="5" borderId="169" xfId="0" applyNumberFormat="1" applyFont="1" applyFill="1" applyBorder="1" applyAlignment="1">
      <alignment horizontal="center"/>
    </xf>
    <xf numFmtId="2" fontId="34" fillId="5" borderId="9" xfId="0" applyNumberFormat="1" applyFont="1" applyFill="1" applyBorder="1" applyAlignment="1">
      <alignment horizontal="center"/>
    </xf>
    <xf numFmtId="2" fontId="9" fillId="0" borderId="9" xfId="3" applyNumberFormat="1" applyFont="1" applyBorder="1" applyAlignment="1">
      <alignment horizontal="center" vertical="center"/>
    </xf>
    <xf numFmtId="2" fontId="34" fillId="0" borderId="168" xfId="0" applyNumberFormat="1" applyFont="1" applyBorder="1" applyAlignment="1">
      <alignment horizontal="center"/>
    </xf>
    <xf numFmtId="2" fontId="34" fillId="0" borderId="169" xfId="0" applyNumberFormat="1" applyFont="1" applyBorder="1" applyAlignment="1">
      <alignment horizontal="center"/>
    </xf>
    <xf numFmtId="0" fontId="8" fillId="0" borderId="168" xfId="0" applyFont="1" applyBorder="1" applyAlignment="1">
      <alignment horizontal="center" vertical="center"/>
    </xf>
    <xf numFmtId="2" fontId="8" fillId="0" borderId="170" xfId="3" applyNumberFormat="1" applyFont="1" applyBorder="1" applyAlignment="1">
      <alignment horizontal="center" vertical="center"/>
    </xf>
    <xf numFmtId="2" fontId="47" fillId="0" borderId="168" xfId="0" applyNumberFormat="1" applyFont="1" applyBorder="1" applyAlignment="1">
      <alignment horizontal="center"/>
    </xf>
    <xf numFmtId="2" fontId="47" fillId="0" borderId="169" xfId="0" applyNumberFormat="1" applyFont="1" applyBorder="1" applyAlignment="1">
      <alignment horizontal="center"/>
    </xf>
    <xf numFmtId="0" fontId="9" fillId="0" borderId="22" xfId="3" applyFont="1" applyBorder="1" applyAlignment="1">
      <alignment horizontal="center" vertical="center"/>
    </xf>
    <xf numFmtId="0" fontId="9" fillId="0" borderId="26" xfId="3" applyFont="1" applyBorder="1" applyAlignment="1">
      <alignment horizontal="center" vertical="center"/>
    </xf>
    <xf numFmtId="2" fontId="47" fillId="0" borderId="13" xfId="0" quotePrefix="1" applyNumberFormat="1" applyFont="1" applyBorder="1" applyAlignment="1">
      <alignment horizontal="center"/>
    </xf>
    <xf numFmtId="0" fontId="34" fillId="0" borderId="0" xfId="0" applyFont="1" applyAlignment="1" applyProtection="1">
      <alignment horizontal="left"/>
      <protection locked="0"/>
    </xf>
    <xf numFmtId="0" fontId="9" fillId="0" borderId="30" xfId="3" applyFont="1" applyBorder="1" applyAlignment="1">
      <alignment horizontal="center" vertical="center"/>
    </xf>
    <xf numFmtId="0" fontId="34" fillId="0" borderId="61" xfId="0" applyFont="1" applyBorder="1" applyAlignment="1">
      <alignment horizontal="center"/>
    </xf>
    <xf numFmtId="0" fontId="9" fillId="0" borderId="62" xfId="3" applyFont="1" applyBorder="1" applyAlignment="1">
      <alignment horizontal="center" vertical="center"/>
    </xf>
    <xf numFmtId="1" fontId="34" fillId="0" borderId="162" xfId="0" applyNumberFormat="1" applyFont="1" applyBorder="1" applyAlignment="1">
      <alignment horizontal="right"/>
    </xf>
    <xf numFmtId="1" fontId="34" fillId="0" borderId="162" xfId="0" applyNumberFormat="1" applyFont="1" applyBorder="1" applyAlignment="1">
      <alignment horizontal="center"/>
    </xf>
    <xf numFmtId="1" fontId="34" fillId="0" borderId="162" xfId="0" applyNumberFormat="1" applyFont="1" applyBorder="1" applyAlignment="1">
      <alignment horizontal="left"/>
    </xf>
    <xf numFmtId="2" fontId="34" fillId="0" borderId="162" xfId="0" quotePrefix="1" applyNumberFormat="1" applyFont="1" applyBorder="1" applyAlignment="1">
      <alignment horizontal="center"/>
    </xf>
    <xf numFmtId="2" fontId="0" fillId="0" borderId="162" xfId="0" applyNumberFormat="1" applyBorder="1"/>
    <xf numFmtId="0" fontId="0" fillId="0" borderId="162" xfId="0" applyBorder="1"/>
    <xf numFmtId="0" fontId="34" fillId="0" borderId="162" xfId="0" applyFont="1" applyBorder="1" applyAlignment="1">
      <alignment horizontal="center" vertical="center"/>
    </xf>
    <xf numFmtId="0" fontId="9" fillId="0" borderId="71" xfId="0" applyFont="1" applyBorder="1" applyAlignment="1">
      <alignment horizontal="left" vertical="center"/>
    </xf>
    <xf numFmtId="0" fontId="34" fillId="5" borderId="11" xfId="0" applyFont="1" applyFill="1" applyBorder="1"/>
    <xf numFmtId="0" fontId="34" fillId="5" borderId="11" xfId="0" applyFont="1" applyFill="1" applyBorder="1" applyAlignment="1">
      <alignment horizontal="center"/>
    </xf>
    <xf numFmtId="2" fontId="34" fillId="5" borderId="11" xfId="0" quotePrefix="1" applyNumberFormat="1" applyFont="1" applyFill="1" applyBorder="1" applyAlignment="1">
      <alignment horizontal="center"/>
    </xf>
    <xf numFmtId="0" fontId="93" fillId="31" borderId="67" xfId="0" applyFont="1" applyFill="1" applyBorder="1" applyAlignment="1">
      <alignment horizontal="center" vertical="center"/>
    </xf>
    <xf numFmtId="164" fontId="0" fillId="29" borderId="0" xfId="0" applyNumberFormat="1" applyFill="1"/>
    <xf numFmtId="0" fontId="93" fillId="0" borderId="0" xfId="0" applyFont="1" applyAlignment="1">
      <alignment horizontal="center" vertical="center"/>
    </xf>
    <xf numFmtId="164" fontId="93" fillId="0" borderId="0" xfId="0" applyNumberFormat="1" applyFont="1" applyAlignment="1">
      <alignment horizontal="center" vertical="center"/>
    </xf>
    <xf numFmtId="164" fontId="44" fillId="0" borderId="0" xfId="0" applyNumberFormat="1" applyFont="1"/>
    <xf numFmtId="164" fontId="94" fillId="0" borderId="172" xfId="0" applyNumberFormat="1" applyFont="1" applyBorder="1" applyAlignment="1">
      <alignment horizontal="right" vertical="center" wrapText="1"/>
    </xf>
    <xf numFmtId="164" fontId="94" fillId="0" borderId="171" xfId="0" applyNumberFormat="1" applyFont="1" applyBorder="1" applyAlignment="1">
      <alignment horizontal="right" vertical="center" wrapText="1"/>
    </xf>
    <xf numFmtId="0" fontId="94" fillId="5" borderId="171" xfId="0" applyFont="1" applyFill="1" applyBorder="1" applyAlignment="1">
      <alignment vertical="center" wrapText="1"/>
    </xf>
    <xf numFmtId="15" fontId="94" fillId="5" borderId="171" xfId="0" applyNumberFormat="1" applyFont="1" applyFill="1" applyBorder="1" applyAlignment="1">
      <alignment horizontal="right" vertical="center" wrapText="1"/>
    </xf>
    <xf numFmtId="164" fontId="94" fillId="5" borderId="172" xfId="0" applyNumberFormat="1" applyFont="1" applyFill="1" applyBorder="1" applyAlignment="1">
      <alignment vertical="center" wrapText="1"/>
    </xf>
    <xf numFmtId="164" fontId="94" fillId="5" borderId="172" xfId="0" applyNumberFormat="1" applyFont="1" applyFill="1" applyBorder="1" applyAlignment="1">
      <alignment horizontal="right" vertical="center" wrapText="1"/>
    </xf>
    <xf numFmtId="0" fontId="34" fillId="0" borderId="162" xfId="0" applyFont="1" applyBorder="1" applyAlignment="1">
      <alignment horizontal="left"/>
    </xf>
    <xf numFmtId="2" fontId="34" fillId="0" borderId="0" xfId="0" quotePrefix="1" applyNumberFormat="1" applyFont="1" applyAlignment="1">
      <alignment horizontal="center" vertical="center"/>
    </xf>
    <xf numFmtId="2" fontId="34" fillId="5" borderId="0" xfId="0" quotePrefix="1" applyNumberFormat="1" applyFont="1" applyFill="1" applyAlignment="1">
      <alignment horizontal="center" vertical="center"/>
    </xf>
    <xf numFmtId="164" fontId="10" fillId="0" borderId="1" xfId="3" applyNumberFormat="1" applyFont="1" applyBorder="1" applyAlignment="1">
      <alignment horizontal="center" vertical="center"/>
    </xf>
    <xf numFmtId="171" fontId="5" fillId="0" borderId="0" xfId="0" applyNumberFormat="1" applyFont="1" applyAlignment="1">
      <alignment horizontal="center"/>
    </xf>
    <xf numFmtId="1" fontId="34" fillId="0" borderId="11" xfId="0" applyNumberFormat="1" applyFont="1" applyBorder="1" applyAlignment="1">
      <alignment horizontal="right"/>
    </xf>
    <xf numFmtId="1" fontId="34" fillId="0" borderId="11" xfId="0" applyNumberFormat="1" applyFont="1" applyBorder="1" applyAlignment="1">
      <alignment horizontal="center"/>
    </xf>
    <xf numFmtId="1" fontId="34" fillId="0" borderId="11" xfId="0" applyNumberFormat="1" applyFont="1" applyBorder="1" applyAlignment="1">
      <alignment horizontal="left"/>
    </xf>
    <xf numFmtId="2" fontId="34" fillId="0" borderId="11" xfId="0" quotePrefix="1" applyNumberFormat="1" applyFont="1" applyBorder="1" applyAlignment="1">
      <alignment horizontal="center"/>
    </xf>
    <xf numFmtId="2" fontId="0" fillId="0" borderId="11" xfId="0" applyNumberFormat="1" applyBorder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quotePrefix="1" applyFont="1" applyAlignment="1">
      <alignment horizontal="center" vertical="center"/>
    </xf>
    <xf numFmtId="0" fontId="9" fillId="0" borderId="0" xfId="0" applyFont="1" applyAlignment="1">
      <alignment horizontal="left"/>
    </xf>
    <xf numFmtId="49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4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0" fontId="8" fillId="0" borderId="0" xfId="0" quotePrefix="1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95" fillId="0" borderId="0" xfId="0" applyFont="1" applyAlignment="1">
      <alignment horizontal="center"/>
    </xf>
    <xf numFmtId="2" fontId="95" fillId="0" borderId="0" xfId="0" applyNumberFormat="1" applyFont="1" applyAlignment="1">
      <alignment horizontal="center"/>
    </xf>
    <xf numFmtId="164" fontId="95" fillId="0" borderId="0" xfId="0" applyNumberFormat="1" applyFont="1" applyAlignment="1">
      <alignment horizontal="center"/>
    </xf>
    <xf numFmtId="0" fontId="95" fillId="0" borderId="1" xfId="0" applyFont="1" applyBorder="1" applyAlignment="1">
      <alignment horizontal="center"/>
    </xf>
    <xf numFmtId="14" fontId="95" fillId="0" borderId="1" xfId="0" applyNumberFormat="1" applyFont="1" applyBorder="1" applyAlignment="1">
      <alignment horizontal="center"/>
    </xf>
    <xf numFmtId="0" fontId="95" fillId="0" borderId="1" xfId="0" applyFont="1" applyBorder="1" applyAlignment="1">
      <alignment horizontal="center" vertical="center"/>
    </xf>
    <xf numFmtId="49" fontId="95" fillId="0" borderId="1" xfId="0" applyNumberFormat="1" applyFont="1" applyBorder="1" applyAlignment="1">
      <alignment horizontal="center" vertical="center"/>
    </xf>
    <xf numFmtId="166" fontId="95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2" fontId="95" fillId="0" borderId="1" xfId="0" applyNumberFormat="1" applyFont="1" applyBorder="1" applyAlignment="1">
      <alignment horizontal="center"/>
    </xf>
    <xf numFmtId="164" fontId="95" fillId="0" borderId="1" xfId="0" applyNumberFormat="1" applyFont="1" applyBorder="1" applyAlignment="1">
      <alignment horizontal="center"/>
    </xf>
    <xf numFmtId="9" fontId="95" fillId="0" borderId="1" xfId="0" applyNumberFormat="1" applyFont="1" applyBorder="1" applyAlignment="1">
      <alignment horizontal="center"/>
    </xf>
    <xf numFmtId="0" fontId="0" fillId="0" borderId="165" xfId="18" applyFont="1" applyFill="1" applyAlignment="1">
      <alignment horizontal="center"/>
    </xf>
    <xf numFmtId="172" fontId="0" fillId="0" borderId="0" xfId="2" applyNumberFormat="1" applyFont="1" applyFill="1" applyAlignment="1">
      <alignment horizontal="center"/>
    </xf>
    <xf numFmtId="14" fontId="95" fillId="0" borderId="0" xfId="0" applyNumberFormat="1" applyFont="1" applyAlignment="1">
      <alignment horizontal="center"/>
    </xf>
    <xf numFmtId="0" fontId="0" fillId="0" borderId="0" xfId="2" applyNumberFormat="1" applyFont="1" applyFill="1" applyAlignment="1">
      <alignment horizontal="center"/>
    </xf>
    <xf numFmtId="0" fontId="96" fillId="0" borderId="0" xfId="0" applyFont="1" applyAlignment="1">
      <alignment horizontal="left"/>
    </xf>
    <xf numFmtId="0" fontId="34" fillId="0" borderId="135" xfId="6" applyFont="1" applyBorder="1" applyAlignment="1">
      <alignment horizontal="left" vertical="top"/>
    </xf>
    <xf numFmtId="0" fontId="97" fillId="0" borderId="0" xfId="0" applyFont="1"/>
    <xf numFmtId="0" fontId="0" fillId="0" borderId="173" xfId="0" applyBorder="1"/>
    <xf numFmtId="0" fontId="47" fillId="0" borderId="174" xfId="0" applyFont="1" applyBorder="1"/>
    <xf numFmtId="0" fontId="0" fillId="0" borderId="175" xfId="0" applyBorder="1"/>
    <xf numFmtId="0" fontId="34" fillId="0" borderId="176" xfId="0" applyFont="1" applyBorder="1" applyAlignment="1">
      <alignment vertical="center" wrapText="1"/>
    </xf>
    <xf numFmtId="0" fontId="0" fillId="0" borderId="173" xfId="0" applyBorder="1" applyAlignment="1">
      <alignment horizontal="center"/>
    </xf>
    <xf numFmtId="2" fontId="34" fillId="0" borderId="176" xfId="0" applyNumberFormat="1" applyFont="1" applyBorder="1" applyAlignment="1">
      <alignment vertical="center" wrapText="1"/>
    </xf>
    <xf numFmtId="0" fontId="57" fillId="0" borderId="176" xfId="0" applyFont="1" applyBorder="1" applyAlignment="1">
      <alignment horizontal="left"/>
    </xf>
    <xf numFmtId="0" fontId="0" fillId="5" borderId="173" xfId="0" applyFill="1" applyBorder="1" applyAlignment="1">
      <alignment horizontal="center"/>
    </xf>
    <xf numFmtId="2" fontId="0" fillId="17" borderId="0" xfId="0" quotePrefix="1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47" fillId="5" borderId="40" xfId="0" applyFont="1" applyFill="1" applyBorder="1"/>
    <xf numFmtId="0" fontId="0" fillId="5" borderId="40" xfId="0" applyFill="1" applyBorder="1"/>
    <xf numFmtId="0" fontId="3" fillId="5" borderId="40" xfId="0" applyFont="1" applyFill="1" applyBorder="1"/>
    <xf numFmtId="164" fontId="34" fillId="5" borderId="0" xfId="0" applyNumberFormat="1" applyFont="1" applyFill="1" applyAlignment="1">
      <alignment horizontal="center"/>
    </xf>
    <xf numFmtId="164" fontId="34" fillId="5" borderId="13" xfId="0" applyNumberFormat="1" applyFont="1" applyFill="1" applyBorder="1" applyAlignment="1">
      <alignment horizontal="center"/>
    </xf>
    <xf numFmtId="0" fontId="34" fillId="5" borderId="36" xfId="0" applyFont="1" applyFill="1" applyBorder="1"/>
    <xf numFmtId="2" fontId="0" fillId="5" borderId="0" xfId="0" applyNumberFormat="1" applyFill="1" applyAlignment="1">
      <alignment horizontal="right"/>
    </xf>
    <xf numFmtId="2" fontId="0" fillId="5" borderId="32" xfId="0" applyNumberFormat="1" applyFill="1" applyBorder="1"/>
    <xf numFmtId="2" fontId="0" fillId="5" borderId="13" xfId="0" applyNumberFormat="1" applyFill="1" applyBorder="1" applyAlignment="1">
      <alignment horizontal="right"/>
    </xf>
    <xf numFmtId="0" fontId="34" fillId="5" borderId="0" xfId="0" applyFont="1" applyFill="1" applyAlignment="1">
      <alignment horizontal="left" vertical="center" wrapText="1"/>
    </xf>
    <xf numFmtId="0" fontId="34" fillId="5" borderId="0" xfId="0" applyFont="1" applyFill="1" applyAlignment="1">
      <alignment horizontal="center" vertical="center" wrapText="1"/>
    </xf>
    <xf numFmtId="165" fontId="34" fillId="5" borderId="0" xfId="0" applyNumberFormat="1" applyFont="1" applyFill="1" applyAlignment="1">
      <alignment horizontal="center" vertical="center" wrapText="1"/>
    </xf>
    <xf numFmtId="2" fontId="34" fillId="5" borderId="0" xfId="0" applyNumberFormat="1" applyFont="1" applyFill="1" applyAlignment="1">
      <alignment horizontal="center" vertical="center" wrapText="1"/>
    </xf>
    <xf numFmtId="0" fontId="0" fillId="5" borderId="32" xfId="0" applyFill="1" applyBorder="1" applyAlignment="1">
      <alignment wrapText="1"/>
    </xf>
    <xf numFmtId="0" fontId="3" fillId="5" borderId="32" xfId="0" applyFont="1" applyFill="1" applyBorder="1" applyAlignment="1">
      <alignment wrapText="1"/>
    </xf>
    <xf numFmtId="14" fontId="0" fillId="5" borderId="13" xfId="0" applyNumberFormat="1" applyFill="1" applyBorder="1"/>
    <xf numFmtId="0" fontId="0" fillId="5" borderId="87" xfId="0" applyFill="1" applyBorder="1" applyAlignment="1">
      <alignment wrapText="1"/>
    </xf>
    <xf numFmtId="0" fontId="58" fillId="5" borderId="52" xfId="0" applyFont="1" applyFill="1" applyBorder="1" applyAlignment="1">
      <alignment wrapText="1"/>
    </xf>
    <xf numFmtId="170" fontId="0" fillId="5" borderId="0" xfId="0" applyNumberFormat="1" applyFill="1"/>
    <xf numFmtId="170" fontId="0" fillId="5" borderId="13" xfId="0" applyNumberFormat="1" applyFill="1" applyBorder="1"/>
    <xf numFmtId="170" fontId="0" fillId="5" borderId="52" xfId="0" applyNumberFormat="1" applyFill="1" applyBorder="1"/>
    <xf numFmtId="170" fontId="0" fillId="5" borderId="69" xfId="0" applyNumberFormat="1" applyFill="1" applyBorder="1"/>
    <xf numFmtId="0" fontId="34" fillId="5" borderId="0" xfId="0" applyFont="1" applyFill="1" applyAlignment="1">
      <alignment horizontal="center" wrapText="1"/>
    </xf>
    <xf numFmtId="14" fontId="34" fillId="5" borderId="0" xfId="0" applyNumberFormat="1" applyFont="1" applyFill="1" applyAlignment="1">
      <alignment horizontal="center"/>
    </xf>
    <xf numFmtId="170" fontId="3" fillId="5" borderId="0" xfId="0" applyNumberFormat="1" applyFont="1" applyFill="1"/>
    <xf numFmtId="170" fontId="3" fillId="5" borderId="13" xfId="0" applyNumberFormat="1" applyFont="1" applyFill="1" applyBorder="1"/>
    <xf numFmtId="10" fontId="34" fillId="5" borderId="0" xfId="0" applyNumberFormat="1" applyFont="1" applyFill="1" applyAlignment="1">
      <alignment horizontal="center" wrapText="1"/>
    </xf>
    <xf numFmtId="0" fontId="47" fillId="5" borderId="39" xfId="0" applyFont="1" applyFill="1" applyBorder="1"/>
    <xf numFmtId="0" fontId="34" fillId="5" borderId="39" xfId="0" applyFont="1" applyFill="1" applyBorder="1"/>
    <xf numFmtId="0" fontId="34" fillId="5" borderId="40" xfId="0" applyFont="1" applyFill="1" applyBorder="1"/>
    <xf numFmtId="0" fontId="34" fillId="5" borderId="88" xfId="0" applyFont="1" applyFill="1" applyBorder="1"/>
    <xf numFmtId="0" fontId="34" fillId="5" borderId="119" xfId="0" applyFont="1" applyFill="1" applyBorder="1"/>
    <xf numFmtId="9" fontId="0" fillId="5" borderId="13" xfId="0" applyNumberFormat="1" applyFill="1" applyBorder="1" applyAlignment="1">
      <alignment horizontal="center"/>
    </xf>
    <xf numFmtId="2" fontId="0" fillId="5" borderId="52" xfId="0" applyNumberFormat="1" applyFill="1" applyBorder="1" applyAlignment="1">
      <alignment horizontal="center"/>
    </xf>
    <xf numFmtId="2" fontId="34" fillId="5" borderId="52" xfId="0" applyNumberFormat="1" applyFont="1" applyFill="1" applyBorder="1" applyAlignment="1">
      <alignment horizontal="center" vertical="center"/>
    </xf>
    <xf numFmtId="0" fontId="0" fillId="5" borderId="0" xfId="0" quotePrefix="1" applyFill="1"/>
    <xf numFmtId="2" fontId="0" fillId="5" borderId="69" xfId="0" applyNumberFormat="1" applyFill="1" applyBorder="1" applyAlignment="1">
      <alignment horizontal="center"/>
    </xf>
    <xf numFmtId="1" fontId="34" fillId="5" borderId="52" xfId="0" applyNumberFormat="1" applyFont="1" applyFill="1" applyBorder="1" applyAlignment="1">
      <alignment horizontal="center" vertical="center" wrapText="1"/>
    </xf>
    <xf numFmtId="0" fontId="34" fillId="5" borderId="0" xfId="0" applyFont="1" applyFill="1" applyAlignment="1">
      <alignment horizontal="left" vertical="center"/>
    </xf>
    <xf numFmtId="165" fontId="34" fillId="5" borderId="0" xfId="0" applyNumberFormat="1" applyFont="1" applyFill="1" applyAlignment="1">
      <alignment horizontal="center" vertical="center"/>
    </xf>
    <xf numFmtId="0" fontId="27" fillId="5" borderId="52" xfId="0" applyFont="1" applyFill="1" applyBorder="1" applyAlignment="1" applyProtection="1">
      <alignment horizontal="center"/>
      <protection locked="0"/>
    </xf>
    <xf numFmtId="0" fontId="27" fillId="5" borderId="0" xfId="0" applyFont="1" applyFill="1" applyAlignment="1" applyProtection="1">
      <alignment horizontal="center"/>
      <protection locked="0"/>
    </xf>
    <xf numFmtId="0" fontId="27" fillId="5" borderId="69" xfId="0" applyFont="1" applyFill="1" applyBorder="1" applyAlignment="1" applyProtection="1">
      <alignment horizontal="center"/>
      <protection locked="0"/>
    </xf>
    <xf numFmtId="0" fontId="0" fillId="5" borderId="78" xfId="0" applyFill="1" applyBorder="1" applyAlignment="1">
      <alignment wrapText="1"/>
    </xf>
    <xf numFmtId="0" fontId="0" fillId="5" borderId="0" xfId="0" applyFill="1" applyAlignment="1">
      <alignment wrapText="1"/>
    </xf>
    <xf numFmtId="0" fontId="34" fillId="0" borderId="160" xfId="0" applyFont="1" applyBorder="1" applyAlignment="1">
      <alignment horizontal="left" vertical="center" wrapText="1"/>
    </xf>
    <xf numFmtId="0" fontId="34" fillId="0" borderId="160" xfId="0" applyFont="1" applyBorder="1" applyAlignment="1">
      <alignment horizontal="center" vertical="center" wrapText="1"/>
    </xf>
    <xf numFmtId="165" fontId="34" fillId="0" borderId="160" xfId="0" applyNumberFormat="1" applyFont="1" applyBorder="1" applyAlignment="1">
      <alignment horizontal="center" vertical="center" wrapText="1"/>
    </xf>
    <xf numFmtId="2" fontId="34" fillId="0" borderId="160" xfId="0" applyNumberFormat="1" applyFont="1" applyBorder="1" applyAlignment="1">
      <alignment horizontal="center" vertical="center" wrapText="1"/>
    </xf>
    <xf numFmtId="0" fontId="0" fillId="0" borderId="160" xfId="0" applyBorder="1"/>
    <xf numFmtId="0" fontId="0" fillId="0" borderId="177" xfId="0" applyBorder="1" applyAlignment="1">
      <alignment wrapText="1"/>
    </xf>
    <xf numFmtId="0" fontId="3" fillId="0" borderId="178" xfId="0" applyFont="1" applyBorder="1" applyAlignment="1">
      <alignment wrapText="1"/>
    </xf>
    <xf numFmtId="0" fontId="0" fillId="0" borderId="178" xfId="0" applyBorder="1" applyAlignment="1">
      <alignment wrapText="1"/>
    </xf>
    <xf numFmtId="0" fontId="58" fillId="0" borderId="179" xfId="0" applyFont="1" applyBorder="1" applyAlignment="1">
      <alignment wrapText="1"/>
    </xf>
    <xf numFmtId="0" fontId="0" fillId="5" borderId="87" xfId="0" applyFill="1" applyBorder="1"/>
    <xf numFmtId="0" fontId="0" fillId="5" borderId="118" xfId="0" applyFill="1" applyBorder="1"/>
    <xf numFmtId="2" fontId="34" fillId="5" borderId="88" xfId="0" applyNumberFormat="1" applyFont="1" applyFill="1" applyBorder="1"/>
    <xf numFmtId="0" fontId="0" fillId="5" borderId="40" xfId="0" applyFill="1" applyBorder="1" applyAlignment="1">
      <alignment wrapText="1"/>
    </xf>
    <xf numFmtId="0" fontId="3" fillId="5" borderId="40" xfId="0" applyFont="1" applyFill="1" applyBorder="1" applyAlignment="1">
      <alignment wrapText="1"/>
    </xf>
    <xf numFmtId="0" fontId="4" fillId="0" borderId="0" xfId="0" applyFont="1" applyAlignment="1">
      <alignment horizontal="left" wrapText="1"/>
    </xf>
    <xf numFmtId="1" fontId="0" fillId="5" borderId="0" xfId="0" applyNumberFormat="1" applyFill="1" applyAlignment="1">
      <alignment horizontal="center" vertical="center"/>
    </xf>
    <xf numFmtId="1" fontId="0" fillId="5" borderId="51" xfId="0" applyNumberFormat="1" applyFill="1" applyBorder="1" applyAlignment="1">
      <alignment horizontal="center" vertical="center"/>
    </xf>
    <xf numFmtId="0" fontId="0" fillId="5" borderId="78" xfId="0" applyFill="1" applyBorder="1" applyAlignment="1">
      <alignment horizontal="left" wrapText="1"/>
    </xf>
    <xf numFmtId="0" fontId="0" fillId="5" borderId="0" xfId="0" applyFill="1" applyAlignment="1">
      <alignment horizontal="left" wrapText="1"/>
    </xf>
    <xf numFmtId="0" fontId="0" fillId="5" borderId="52" xfId="0" applyFill="1" applyBorder="1" applyAlignment="1">
      <alignment horizontal="left" wrapText="1"/>
    </xf>
    <xf numFmtId="165" fontId="0" fillId="5" borderId="88" xfId="0" applyNumberFormat="1" applyFill="1" applyBorder="1" applyAlignment="1">
      <alignment horizontal="center"/>
    </xf>
    <xf numFmtId="0" fontId="0" fillId="5" borderId="112" xfId="0" applyFill="1" applyBorder="1" applyAlignment="1">
      <alignment wrapText="1"/>
    </xf>
    <xf numFmtId="0" fontId="0" fillId="5" borderId="0" xfId="0" applyFill="1" applyAlignment="1">
      <alignment horizontal="right" wrapText="1"/>
    </xf>
    <xf numFmtId="0" fontId="58" fillId="5" borderId="79" xfId="0" applyFont="1" applyFill="1" applyBorder="1" applyAlignment="1">
      <alignment wrapText="1"/>
    </xf>
    <xf numFmtId="0" fontId="34" fillId="5" borderId="118" xfId="0" applyFont="1" applyFill="1" applyBorder="1"/>
    <xf numFmtId="0" fontId="3" fillId="5" borderId="22" xfId="3" applyFont="1" applyFill="1" applyBorder="1" applyAlignment="1">
      <alignment horizontal="center" vertical="center"/>
    </xf>
    <xf numFmtId="0" fontId="3" fillId="5" borderId="26" xfId="3" applyFont="1" applyFill="1" applyBorder="1" applyAlignment="1">
      <alignment horizontal="center" vertical="center"/>
    </xf>
    <xf numFmtId="165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 wrapText="1"/>
    </xf>
    <xf numFmtId="0" fontId="3" fillId="5" borderId="51" xfId="0" applyFont="1" applyFill="1" applyBorder="1" applyAlignment="1">
      <alignment horizontal="center" vertical="center"/>
    </xf>
    <xf numFmtId="0" fontId="65" fillId="5" borderId="0" xfId="0" applyFont="1" applyFill="1"/>
    <xf numFmtId="0" fontId="62" fillId="0" borderId="17" xfId="0" applyFont="1" applyBorder="1"/>
    <xf numFmtId="0" fontId="94" fillId="0" borderId="171" xfId="0" applyFont="1" applyBorder="1" applyAlignment="1">
      <alignment vertical="center" wrapText="1"/>
    </xf>
    <xf numFmtId="15" fontId="94" fillId="0" borderId="171" xfId="0" applyNumberFormat="1" applyFont="1" applyBorder="1" applyAlignment="1">
      <alignment horizontal="right" vertical="center" wrapText="1"/>
    </xf>
    <xf numFmtId="164" fontId="94" fillId="0" borderId="172" xfId="0" applyNumberFormat="1" applyFont="1" applyBorder="1" applyAlignment="1">
      <alignment vertical="center" wrapText="1"/>
    </xf>
    <xf numFmtId="0" fontId="3" fillId="5" borderId="52" xfId="0" applyFont="1" applyFill="1" applyBorder="1"/>
    <xf numFmtId="2" fontId="0" fillId="33" borderId="0" xfId="0" applyNumberFormat="1" applyFill="1" applyAlignment="1">
      <alignment horizontal="center"/>
    </xf>
    <xf numFmtId="0" fontId="3" fillId="33" borderId="0" xfId="0" applyFont="1" applyFill="1"/>
    <xf numFmtId="2" fontId="3" fillId="33" borderId="52" xfId="0" applyNumberFormat="1" applyFont="1" applyFill="1" applyBorder="1" applyAlignment="1">
      <alignment horizontal="center"/>
    </xf>
    <xf numFmtId="2" fontId="64" fillId="33" borderId="0" xfId="3" applyNumberFormat="1" applyFont="1" applyFill="1" applyAlignment="1">
      <alignment horizontal="center" vertical="center"/>
    </xf>
    <xf numFmtId="0" fontId="3" fillId="33" borderId="52" xfId="0" applyFont="1" applyFill="1" applyBorder="1" applyAlignment="1">
      <alignment horizontal="center"/>
    </xf>
    <xf numFmtId="0" fontId="0" fillId="33" borderId="0" xfId="0" applyFill="1" applyAlignment="1">
      <alignment horizontal="center"/>
    </xf>
    <xf numFmtId="0" fontId="3" fillId="33" borderId="0" xfId="0" applyFont="1" applyFill="1" applyAlignment="1">
      <alignment horizontal="center" wrapText="1"/>
    </xf>
    <xf numFmtId="0" fontId="0" fillId="33" borderId="0" xfId="0" applyFill="1"/>
    <xf numFmtId="0" fontId="37" fillId="5" borderId="5" xfId="0" applyFont="1" applyFill="1" applyBorder="1" applyAlignment="1">
      <alignment horizontal="center"/>
    </xf>
    <xf numFmtId="2" fontId="37" fillId="5" borderId="5" xfId="0" quotePrefix="1" applyNumberFormat="1" applyFont="1" applyFill="1" applyBorder="1" applyAlignment="1">
      <alignment horizontal="center"/>
    </xf>
    <xf numFmtId="0" fontId="37" fillId="5" borderId="5" xfId="0" applyFont="1" applyFill="1" applyBorder="1"/>
    <xf numFmtId="2" fontId="37" fillId="5" borderId="5" xfId="0" applyNumberFormat="1" applyFont="1" applyFill="1" applyBorder="1"/>
    <xf numFmtId="0" fontId="42" fillId="5" borderId="5" xfId="0" applyFont="1" applyFill="1" applyBorder="1"/>
    <xf numFmtId="0" fontId="7" fillId="33" borderId="0" xfId="3" applyFont="1" applyFill="1" applyAlignment="1">
      <alignment horizontal="center" vertical="center"/>
    </xf>
    <xf numFmtId="1" fontId="7" fillId="33" borderId="0" xfId="3" applyNumberFormat="1" applyFont="1" applyFill="1" applyAlignment="1">
      <alignment horizontal="right" vertical="center"/>
    </xf>
    <xf numFmtId="1" fontId="7" fillId="33" borderId="0" xfId="3" applyNumberFormat="1" applyFont="1" applyFill="1" applyAlignment="1">
      <alignment horizontal="center" vertical="center"/>
    </xf>
    <xf numFmtId="1" fontId="7" fillId="33" borderId="0" xfId="3" applyNumberFormat="1" applyFont="1" applyFill="1" applyAlignment="1">
      <alignment horizontal="left" vertical="center"/>
    </xf>
    <xf numFmtId="0" fontId="7" fillId="33" borderId="22" xfId="3" applyFont="1" applyFill="1" applyBorder="1" applyAlignment="1">
      <alignment horizontal="center" vertical="center"/>
    </xf>
    <xf numFmtId="0" fontId="7" fillId="33" borderId="26" xfId="3" applyFont="1" applyFill="1" applyBorder="1" applyAlignment="1">
      <alignment horizontal="center" vertical="center"/>
    </xf>
    <xf numFmtId="2" fontId="4" fillId="33" borderId="0" xfId="3" applyNumberFormat="1" applyFont="1" applyFill="1" applyAlignment="1">
      <alignment horizontal="center" vertical="center"/>
    </xf>
    <xf numFmtId="0" fontId="9" fillId="33" borderId="39" xfId="0" applyFont="1" applyFill="1" applyBorder="1"/>
    <xf numFmtId="0" fontId="8" fillId="33" borderId="39" xfId="0" applyFont="1" applyFill="1" applyBorder="1"/>
    <xf numFmtId="2" fontId="8" fillId="33" borderId="0" xfId="0" applyNumberFormat="1" applyFont="1" applyFill="1"/>
    <xf numFmtId="0" fontId="8" fillId="33" borderId="0" xfId="0" applyFont="1" applyFill="1"/>
    <xf numFmtId="2" fontId="22" fillId="33" borderId="0" xfId="0" applyNumberFormat="1" applyFont="1" applyFill="1" applyAlignment="1">
      <alignment horizontal="center"/>
    </xf>
    <xf numFmtId="0" fontId="88" fillId="0" borderId="51" xfId="0" applyFont="1" applyBorder="1" applyAlignment="1">
      <alignment horizontal="center"/>
    </xf>
    <xf numFmtId="0" fontId="43" fillId="0" borderId="51" xfId="0" applyFont="1" applyBorder="1" applyAlignment="1">
      <alignment horizontal="left"/>
    </xf>
    <xf numFmtId="1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left"/>
    </xf>
    <xf numFmtId="0" fontId="28" fillId="0" borderId="0" xfId="0" applyFont="1" applyAlignment="1">
      <alignment horizontal="center" vertical="center"/>
    </xf>
    <xf numFmtId="164" fontId="28" fillId="0" borderId="0" xfId="0" applyNumberFormat="1" applyFont="1" applyAlignment="1">
      <alignment horizontal="center"/>
    </xf>
    <xf numFmtId="0" fontId="0" fillId="0" borderId="168" xfId="0" applyBorder="1"/>
    <xf numFmtId="0" fontId="4" fillId="4" borderId="168" xfId="0" applyFont="1" applyFill="1" applyBorder="1" applyAlignment="1">
      <alignment horizontal="center" vertical="center"/>
    </xf>
    <xf numFmtId="2" fontId="4" fillId="4" borderId="180" xfId="3" applyNumberFormat="1" applyFont="1" applyFill="1" applyBorder="1" applyAlignment="1">
      <alignment horizontal="center" vertical="center"/>
    </xf>
    <xf numFmtId="2" fontId="4" fillId="0" borderId="181" xfId="3" applyNumberFormat="1" applyFont="1" applyBorder="1" applyAlignment="1">
      <alignment horizontal="center" vertical="center"/>
    </xf>
    <xf numFmtId="2" fontId="9" fillId="5" borderId="168" xfId="0" applyNumberFormat="1" applyFont="1" applyFill="1" applyBorder="1" applyAlignment="1">
      <alignment horizontal="center"/>
    </xf>
    <xf numFmtId="2" fontId="9" fillId="4" borderId="169" xfId="0" applyNumberFormat="1" applyFont="1" applyFill="1" applyBorder="1" applyAlignment="1">
      <alignment horizontal="center"/>
    </xf>
    <xf numFmtId="2" fontId="0" fillId="5" borderId="168" xfId="0" quotePrefix="1" applyNumberFormat="1" applyFill="1" applyBorder="1" applyAlignment="1">
      <alignment horizontal="center"/>
    </xf>
    <xf numFmtId="2" fontId="0" fillId="5" borderId="169" xfId="0" quotePrefix="1" applyNumberFormat="1" applyFill="1" applyBorder="1" applyAlignment="1">
      <alignment horizontal="center"/>
    </xf>
    <xf numFmtId="2" fontId="0" fillId="5" borderId="168" xfId="0" applyNumberFormat="1" applyFill="1" applyBorder="1" applyAlignment="1">
      <alignment horizontal="center"/>
    </xf>
    <xf numFmtId="2" fontId="0" fillId="5" borderId="169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2" fontId="43" fillId="2" borderId="168" xfId="0" applyNumberFormat="1" applyFont="1" applyFill="1" applyBorder="1" applyAlignment="1">
      <alignment horizontal="center"/>
    </xf>
    <xf numFmtId="2" fontId="0" fillId="2" borderId="168" xfId="0" applyNumberFormat="1" applyFill="1" applyBorder="1" applyAlignment="1">
      <alignment horizontal="center"/>
    </xf>
    <xf numFmtId="2" fontId="0" fillId="2" borderId="169" xfId="0" applyNumberFormat="1" applyFill="1" applyBorder="1" applyAlignment="1">
      <alignment horizontal="center"/>
    </xf>
    <xf numFmtId="2" fontId="43" fillId="2" borderId="180" xfId="0" applyNumberFormat="1" applyFont="1" applyFill="1" applyBorder="1" applyAlignment="1">
      <alignment horizontal="center"/>
    </xf>
    <xf numFmtId="2" fontId="43" fillId="0" borderId="180" xfId="0" applyNumberFormat="1" applyFont="1" applyBorder="1" applyAlignment="1">
      <alignment horizontal="center"/>
    </xf>
    <xf numFmtId="2" fontId="9" fillId="5" borderId="169" xfId="0" applyNumberFormat="1" applyFont="1" applyFill="1" applyBorder="1" applyAlignment="1">
      <alignment horizontal="center"/>
    </xf>
    <xf numFmtId="2" fontId="0" fillId="5" borderId="6" xfId="0" quotePrefix="1" applyNumberFormat="1" applyFill="1" applyBorder="1" applyAlignment="1">
      <alignment horizontal="center"/>
    </xf>
    <xf numFmtId="2" fontId="0" fillId="5" borderId="6" xfId="0" applyNumberFormat="1" applyFill="1" applyBorder="1" applyAlignment="1">
      <alignment horizontal="center"/>
    </xf>
    <xf numFmtId="2" fontId="22" fillId="2" borderId="169" xfId="0" applyNumberFormat="1" applyFont="1" applyFill="1" applyBorder="1" applyAlignment="1">
      <alignment horizontal="center"/>
    </xf>
    <xf numFmtId="2" fontId="22" fillId="2" borderId="182" xfId="0" applyNumberFormat="1" applyFont="1" applyFill="1" applyBorder="1" applyAlignment="1">
      <alignment horizontal="center"/>
    </xf>
    <xf numFmtId="2" fontId="0" fillId="5" borderId="9" xfId="0" quotePrefix="1" applyNumberFormat="1" applyFill="1" applyBorder="1" applyAlignment="1">
      <alignment horizontal="center"/>
    </xf>
    <xf numFmtId="2" fontId="22" fillId="2" borderId="168" xfId="0" applyNumberFormat="1" applyFont="1" applyFill="1" applyBorder="1" applyAlignment="1">
      <alignment horizontal="center"/>
    </xf>
    <xf numFmtId="2" fontId="0" fillId="2" borderId="180" xfId="0" applyNumberFormat="1" applyFill="1" applyBorder="1" applyAlignment="1">
      <alignment horizontal="center"/>
    </xf>
    <xf numFmtId="2" fontId="37" fillId="5" borderId="6" xfId="0" applyNumberFormat="1" applyFont="1" applyFill="1" applyBorder="1" applyAlignment="1">
      <alignment horizontal="center"/>
    </xf>
    <xf numFmtId="0" fontId="0" fillId="5" borderId="168" xfId="0" applyFill="1" applyBorder="1" applyAlignment="1">
      <alignment horizontal="center"/>
    </xf>
    <xf numFmtId="0" fontId="0" fillId="2" borderId="168" xfId="0" applyFill="1" applyBorder="1" applyAlignment="1">
      <alignment horizontal="center"/>
    </xf>
    <xf numFmtId="2" fontId="36" fillId="11" borderId="169" xfId="0" applyNumberFormat="1" applyFont="1" applyFill="1" applyBorder="1" applyAlignment="1">
      <alignment horizontal="center"/>
    </xf>
    <xf numFmtId="2" fontId="34" fillId="0" borderId="181" xfId="0" applyNumberFormat="1" applyFont="1" applyBorder="1" applyAlignment="1">
      <alignment horizontal="center"/>
    </xf>
    <xf numFmtId="2" fontId="43" fillId="2" borderId="181" xfId="0" applyNumberFormat="1" applyFont="1" applyFill="1" applyBorder="1" applyAlignment="1">
      <alignment horizontal="center"/>
    </xf>
    <xf numFmtId="2" fontId="43" fillId="0" borderId="181" xfId="0" applyNumberFormat="1" applyFont="1" applyBorder="1" applyAlignment="1">
      <alignment horizontal="center"/>
    </xf>
    <xf numFmtId="2" fontId="9" fillId="4" borderId="168" xfId="0" applyNumberFormat="1" applyFont="1" applyFill="1" applyBorder="1" applyAlignment="1">
      <alignment horizontal="center"/>
    </xf>
    <xf numFmtId="0" fontId="0" fillId="5" borderId="169" xfId="0" applyFill="1" applyBorder="1" applyAlignment="1">
      <alignment horizontal="center"/>
    </xf>
    <xf numFmtId="2" fontId="43" fillId="0" borderId="168" xfId="0" applyNumberFormat="1" applyFont="1" applyBorder="1" applyAlignment="1">
      <alignment horizontal="center"/>
    </xf>
    <xf numFmtId="2" fontId="22" fillId="0" borderId="168" xfId="0" applyNumberFormat="1" applyFont="1" applyBorder="1" applyAlignment="1">
      <alignment horizontal="center"/>
    </xf>
    <xf numFmtId="2" fontId="0" fillId="0" borderId="168" xfId="0" applyNumberFormat="1" applyBorder="1" applyAlignment="1">
      <alignment horizontal="center"/>
    </xf>
    <xf numFmtId="1" fontId="0" fillId="0" borderId="11" xfId="0" applyNumberFormat="1" applyBorder="1" applyAlignment="1">
      <alignment horizontal="right"/>
    </xf>
    <xf numFmtId="1" fontId="0" fillId="0" borderId="11" xfId="0" applyNumberFormat="1" applyBorder="1" applyAlignment="1">
      <alignment horizontal="center"/>
    </xf>
    <xf numFmtId="1" fontId="0" fillId="0" borderId="11" xfId="0" applyNumberFormat="1" applyBorder="1" applyAlignment="1">
      <alignment horizontal="left"/>
    </xf>
    <xf numFmtId="0" fontId="0" fillId="0" borderId="12" xfId="0" applyBorder="1"/>
    <xf numFmtId="0" fontId="4" fillId="0" borderId="13" xfId="0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4" fillId="21" borderId="0" xfId="0" quotePrefix="1" applyFont="1" applyFill="1" applyAlignment="1">
      <alignment horizontal="left" vertical="center"/>
    </xf>
    <xf numFmtId="0" fontId="4" fillId="20" borderId="0" xfId="0" quotePrefix="1" applyFont="1" applyFill="1" applyAlignment="1">
      <alignment horizontal="left" vertical="center"/>
    </xf>
    <xf numFmtId="0" fontId="4" fillId="23" borderId="0" xfId="0" quotePrefix="1" applyFont="1" applyFill="1" applyAlignment="1">
      <alignment horizontal="left" vertical="center"/>
    </xf>
    <xf numFmtId="0" fontId="4" fillId="0" borderId="13" xfId="0" quotePrefix="1" applyFont="1" applyBorder="1" applyAlignment="1">
      <alignment horizontal="left" vertical="center"/>
    </xf>
    <xf numFmtId="0" fontId="4" fillId="0" borderId="0" xfId="0" quotePrefix="1" applyFont="1" applyAlignment="1">
      <alignment horizontal="center" vertical="center"/>
    </xf>
    <xf numFmtId="2" fontId="86" fillId="0" borderId="0" xfId="0" applyNumberFormat="1" applyFont="1" applyAlignment="1">
      <alignment horizontal="center"/>
    </xf>
    <xf numFmtId="2" fontId="44" fillId="0" borderId="1" xfId="0" applyNumberFormat="1" applyFont="1" applyBorder="1" applyAlignment="1">
      <alignment horizontal="center"/>
    </xf>
    <xf numFmtId="164" fontId="44" fillId="0" borderId="1" xfId="0" applyNumberFormat="1" applyFont="1" applyBorder="1" applyAlignment="1">
      <alignment horizontal="center"/>
    </xf>
    <xf numFmtId="14" fontId="44" fillId="0" borderId="1" xfId="0" applyNumberFormat="1" applyFont="1" applyBorder="1" applyAlignment="1">
      <alignment horizontal="center"/>
    </xf>
    <xf numFmtId="1" fontId="44" fillId="0" borderId="1" xfId="0" applyNumberFormat="1" applyFont="1" applyBorder="1" applyAlignment="1">
      <alignment horizontal="center"/>
    </xf>
    <xf numFmtId="2" fontId="44" fillId="0" borderId="0" xfId="0" applyNumberFormat="1" applyFont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left"/>
    </xf>
    <xf numFmtId="1" fontId="43" fillId="5" borderId="0" xfId="0" applyNumberFormat="1" applyFont="1" applyFill="1" applyAlignment="1">
      <alignment horizontal="center"/>
    </xf>
    <xf numFmtId="1" fontId="43" fillId="5" borderId="0" xfId="0" applyNumberFormat="1" applyFont="1" applyFill="1" applyAlignment="1">
      <alignment horizontal="left"/>
    </xf>
    <xf numFmtId="2" fontId="43" fillId="5" borderId="0" xfId="0" quotePrefix="1" applyNumberFormat="1" applyFont="1" applyFill="1" applyAlignment="1">
      <alignment horizontal="center"/>
    </xf>
    <xf numFmtId="0" fontId="9" fillId="2" borderId="54" xfId="0" applyFont="1" applyFill="1" applyBorder="1" applyAlignment="1">
      <alignment horizontal="center"/>
    </xf>
    <xf numFmtId="2" fontId="0" fillId="0" borderId="54" xfId="0" applyNumberFormat="1" applyBorder="1"/>
    <xf numFmtId="0" fontId="0" fillId="0" borderId="70" xfId="0" applyBorder="1"/>
    <xf numFmtId="0" fontId="9" fillId="2" borderId="160" xfId="0" applyFont="1" applyFill="1" applyBorder="1" applyAlignment="1">
      <alignment horizontal="center"/>
    </xf>
    <xf numFmtId="1" fontId="34" fillId="2" borderId="160" xfId="0" applyNumberFormat="1" applyFont="1" applyFill="1" applyBorder="1" applyAlignment="1">
      <alignment horizontal="right"/>
    </xf>
    <xf numFmtId="1" fontId="34" fillId="2" borderId="160" xfId="0" applyNumberFormat="1" applyFont="1" applyFill="1" applyBorder="1" applyAlignment="1">
      <alignment horizontal="center"/>
    </xf>
    <xf numFmtId="1" fontId="34" fillId="2" borderId="160" xfId="0" applyNumberFormat="1" applyFont="1" applyFill="1" applyBorder="1" applyAlignment="1">
      <alignment horizontal="left"/>
    </xf>
    <xf numFmtId="2" fontId="43" fillId="0" borderId="160" xfId="0" applyNumberFormat="1" applyFont="1" applyBorder="1"/>
    <xf numFmtId="0" fontId="43" fillId="0" borderId="160" xfId="0" applyFont="1" applyBorder="1"/>
    <xf numFmtId="0" fontId="43" fillId="2" borderId="70" xfId="0" applyFont="1" applyFill="1" applyBorder="1"/>
    <xf numFmtId="164" fontId="0" fillId="2" borderId="7" xfId="0" applyNumberFormat="1" applyFill="1" applyBorder="1"/>
    <xf numFmtId="0" fontId="0" fillId="2" borderId="160" xfId="0" applyFill="1" applyBorder="1"/>
    <xf numFmtId="2" fontId="0" fillId="2" borderId="160" xfId="0" applyNumberFormat="1" applyFill="1" applyBorder="1" applyAlignment="1">
      <alignment horizontal="center"/>
    </xf>
    <xf numFmtId="2" fontId="0" fillId="2" borderId="160" xfId="0" quotePrefix="1" applyNumberFormat="1" applyFill="1" applyBorder="1" applyAlignment="1">
      <alignment horizontal="center"/>
    </xf>
    <xf numFmtId="0" fontId="14" fillId="2" borderId="183" xfId="0" applyFont="1" applyFill="1" applyBorder="1" applyAlignment="1">
      <alignment horizontal="left"/>
    </xf>
    <xf numFmtId="0" fontId="9" fillId="2" borderId="184" xfId="0" applyFont="1" applyFill="1" applyBorder="1" applyAlignment="1">
      <alignment horizontal="center"/>
    </xf>
    <xf numFmtId="0" fontId="34" fillId="2" borderId="184" xfId="0" applyFont="1" applyFill="1" applyBorder="1" applyAlignment="1">
      <alignment horizontal="center"/>
    </xf>
    <xf numFmtId="1" fontId="34" fillId="2" borderId="184" xfId="0" applyNumberFormat="1" applyFont="1" applyFill="1" applyBorder="1" applyAlignment="1">
      <alignment horizontal="right"/>
    </xf>
    <xf numFmtId="1" fontId="34" fillId="2" borderId="184" xfId="0" applyNumberFormat="1" applyFont="1" applyFill="1" applyBorder="1" applyAlignment="1">
      <alignment horizontal="center"/>
    </xf>
    <xf numFmtId="1" fontId="34" fillId="2" borderId="184" xfId="0" applyNumberFormat="1" applyFont="1" applyFill="1" applyBorder="1" applyAlignment="1">
      <alignment horizontal="left"/>
    </xf>
    <xf numFmtId="0" fontId="43" fillId="2" borderId="184" xfId="0" applyFont="1" applyFill="1" applyBorder="1"/>
    <xf numFmtId="2" fontId="43" fillId="2" borderId="184" xfId="0" applyNumberFormat="1" applyFont="1" applyFill="1" applyBorder="1" applyAlignment="1">
      <alignment horizontal="center"/>
    </xf>
    <xf numFmtId="164" fontId="43" fillId="2" borderId="184" xfId="0" applyNumberFormat="1" applyFont="1" applyFill="1" applyBorder="1" applyAlignment="1">
      <alignment horizontal="center"/>
    </xf>
    <xf numFmtId="2" fontId="43" fillId="2" borderId="184" xfId="0" quotePrefix="1" applyNumberFormat="1" applyFont="1" applyFill="1" applyBorder="1" applyAlignment="1">
      <alignment horizontal="center"/>
    </xf>
    <xf numFmtId="2" fontId="43" fillId="2" borderId="150" xfId="0" applyNumberFormat="1" applyFont="1" applyFill="1" applyBorder="1" applyAlignment="1">
      <alignment horizontal="center"/>
    </xf>
    <xf numFmtId="0" fontId="9" fillId="2" borderId="161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34" fillId="2" borderId="11" xfId="0" applyFont="1" applyFill="1" applyBorder="1" applyAlignment="1">
      <alignment horizontal="center"/>
    </xf>
    <xf numFmtId="1" fontId="34" fillId="2" borderId="11" xfId="0" applyNumberFormat="1" applyFont="1" applyFill="1" applyBorder="1" applyAlignment="1">
      <alignment horizontal="right"/>
    </xf>
    <xf numFmtId="1" fontId="34" fillId="2" borderId="11" xfId="0" applyNumberFormat="1" applyFont="1" applyFill="1" applyBorder="1" applyAlignment="1">
      <alignment horizontal="center"/>
    </xf>
    <xf numFmtId="1" fontId="34" fillId="2" borderId="11" xfId="0" applyNumberFormat="1" applyFont="1" applyFill="1" applyBorder="1" applyAlignment="1">
      <alignment horizontal="left"/>
    </xf>
    <xf numFmtId="0" fontId="34" fillId="2" borderId="11" xfId="0" applyFont="1" applyFill="1" applyBorder="1" applyAlignment="1">
      <alignment horizontal="center" vertical="center"/>
    </xf>
    <xf numFmtId="2" fontId="43" fillId="2" borderId="11" xfId="0" applyNumberFormat="1" applyFont="1" applyFill="1" applyBorder="1" applyAlignment="1">
      <alignment horizontal="center"/>
    </xf>
    <xf numFmtId="164" fontId="43" fillId="2" borderId="11" xfId="0" applyNumberFormat="1" applyFont="1" applyFill="1" applyBorder="1" applyAlignment="1">
      <alignment horizontal="center"/>
    </xf>
    <xf numFmtId="2" fontId="43" fillId="2" borderId="11" xfId="0" quotePrefix="1" applyNumberFormat="1" applyFont="1" applyFill="1" applyBorder="1" applyAlignment="1">
      <alignment horizontal="center"/>
    </xf>
    <xf numFmtId="2" fontId="43" fillId="2" borderId="12" xfId="0" applyNumberFormat="1" applyFont="1" applyFill="1" applyBorder="1" applyAlignment="1">
      <alignment horizontal="center"/>
    </xf>
    <xf numFmtId="0" fontId="34" fillId="2" borderId="160" xfId="0" applyFont="1" applyFill="1" applyBorder="1" applyAlignment="1">
      <alignment horizontal="center"/>
    </xf>
    <xf numFmtId="0" fontId="34" fillId="2" borderId="160" xfId="0" applyFont="1" applyFill="1" applyBorder="1" applyAlignment="1">
      <alignment horizontal="center" vertical="center"/>
    </xf>
    <xf numFmtId="2" fontId="43" fillId="2" borderId="160" xfId="0" applyNumberFormat="1" applyFont="1" applyFill="1" applyBorder="1" applyAlignment="1">
      <alignment horizontal="center"/>
    </xf>
    <xf numFmtId="164" fontId="43" fillId="2" borderId="160" xfId="0" applyNumberFormat="1" applyFont="1" applyFill="1" applyBorder="1" applyAlignment="1">
      <alignment horizontal="center"/>
    </xf>
    <xf numFmtId="2" fontId="43" fillId="2" borderId="160" xfId="0" quotePrefix="1" applyNumberFormat="1" applyFont="1" applyFill="1" applyBorder="1" applyAlignment="1">
      <alignment horizontal="center"/>
    </xf>
    <xf numFmtId="0" fontId="43" fillId="2" borderId="160" xfId="0" applyFont="1" applyFill="1" applyBorder="1"/>
    <xf numFmtId="0" fontId="34" fillId="2" borderId="160" xfId="0" applyFont="1" applyFill="1" applyBorder="1"/>
    <xf numFmtId="2" fontId="98" fillId="2" borderId="168" xfId="0" applyNumberFormat="1" applyFont="1" applyFill="1" applyBorder="1" applyAlignment="1">
      <alignment horizontal="center"/>
    </xf>
    <xf numFmtId="0" fontId="0" fillId="2" borderId="11" xfId="0" applyFill="1" applyBorder="1"/>
    <xf numFmtId="2" fontId="0" fillId="2" borderId="11" xfId="0" applyNumberFormat="1" applyFill="1" applyBorder="1" applyAlignment="1">
      <alignment horizontal="center"/>
    </xf>
    <xf numFmtId="164" fontId="0" fillId="2" borderId="11" xfId="0" applyNumberFormat="1" applyFill="1" applyBorder="1" applyAlignment="1">
      <alignment horizontal="center"/>
    </xf>
    <xf numFmtId="2" fontId="0" fillId="2" borderId="11" xfId="0" quotePrefix="1" applyNumberFormat="1" applyFill="1" applyBorder="1" applyAlignment="1">
      <alignment horizontal="center"/>
    </xf>
    <xf numFmtId="2" fontId="98" fillId="2" borderId="12" xfId="0" applyNumberFormat="1" applyFont="1" applyFill="1" applyBorder="1" applyAlignment="1">
      <alignment horizontal="center"/>
    </xf>
    <xf numFmtId="0" fontId="43" fillId="2" borderId="11" xfId="0" applyFont="1" applyFill="1" applyBorder="1"/>
    <xf numFmtId="0" fontId="34" fillId="2" borderId="11" xfId="0" applyFont="1" applyFill="1" applyBorder="1"/>
    <xf numFmtId="2" fontId="43" fillId="0" borderId="11" xfId="0" applyNumberFormat="1" applyFont="1" applyBorder="1"/>
    <xf numFmtId="0" fontId="43" fillId="0" borderId="11" xfId="0" applyFont="1" applyBorder="1"/>
    <xf numFmtId="0" fontId="9" fillId="2" borderId="0" xfId="0" applyFont="1" applyFill="1" applyAlignment="1">
      <alignment horizontal="left"/>
    </xf>
    <xf numFmtId="0" fontId="14" fillId="2" borderId="184" xfId="0" applyFont="1" applyFill="1" applyBorder="1" applyAlignment="1">
      <alignment horizontal="left"/>
    </xf>
    <xf numFmtId="0" fontId="34" fillId="2" borderId="184" xfId="0" applyFont="1" applyFill="1" applyBorder="1" applyAlignment="1">
      <alignment horizontal="center" vertical="center"/>
    </xf>
    <xf numFmtId="0" fontId="34" fillId="2" borderId="184" xfId="0" applyFont="1" applyFill="1" applyBorder="1"/>
    <xf numFmtId="2" fontId="43" fillId="0" borderId="184" xfId="0" applyNumberFormat="1" applyFont="1" applyBorder="1"/>
    <xf numFmtId="0" fontId="43" fillId="0" borderId="184" xfId="0" applyFont="1" applyBorder="1"/>
    <xf numFmtId="0" fontId="0" fillId="2" borderId="0" xfId="0" applyFill="1" applyAlignment="1">
      <alignment horizontal="center" indent="1"/>
    </xf>
    <xf numFmtId="0" fontId="0" fillId="2" borderId="11" xfId="0" applyFill="1" applyBorder="1" applyAlignment="1">
      <alignment horizontal="center" indent="1"/>
    </xf>
    <xf numFmtId="0" fontId="0" fillId="2" borderId="11" xfId="0" applyFill="1" applyBorder="1" applyAlignment="1">
      <alignment horizontal="center"/>
    </xf>
    <xf numFmtId="1" fontId="0" fillId="2" borderId="11" xfId="0" applyNumberFormat="1" applyFill="1" applyBorder="1" applyAlignment="1">
      <alignment horizontal="center"/>
    </xf>
    <xf numFmtId="0" fontId="0" fillId="2" borderId="11" xfId="0" applyFill="1" applyBorder="1" applyAlignment="1">
      <alignment horizontal="center" vertical="center"/>
    </xf>
    <xf numFmtId="2" fontId="0" fillId="2" borderId="12" xfId="0" applyNumberFormat="1" applyFill="1" applyBorder="1" applyAlignment="1">
      <alignment horizontal="center"/>
    </xf>
    <xf numFmtId="2" fontId="25" fillId="2" borderId="168" xfId="0" applyNumberFormat="1" applyFont="1" applyFill="1" applyBorder="1" applyAlignment="1">
      <alignment horizontal="center"/>
    </xf>
    <xf numFmtId="2" fontId="25" fillId="2" borderId="12" xfId="0" applyNumberFormat="1" applyFont="1" applyFill="1" applyBorder="1" applyAlignment="1">
      <alignment horizontal="center"/>
    </xf>
    <xf numFmtId="2" fontId="0" fillId="5" borderId="53" xfId="0" applyNumberFormat="1" applyFill="1" applyBorder="1"/>
    <xf numFmtId="0" fontId="9" fillId="33" borderId="13" xfId="0" applyFont="1" applyFill="1" applyBorder="1" applyAlignment="1">
      <alignment horizontal="center"/>
    </xf>
    <xf numFmtId="0" fontId="18" fillId="33" borderId="13" xfId="0" applyFont="1" applyFill="1" applyBorder="1" applyAlignment="1">
      <alignment horizontal="center"/>
    </xf>
    <xf numFmtId="2" fontId="9" fillId="33" borderId="13" xfId="0" applyNumberFormat="1" applyFont="1" applyFill="1" applyBorder="1" applyAlignment="1">
      <alignment horizontal="center"/>
    </xf>
    <xf numFmtId="2" fontId="0" fillId="33" borderId="13" xfId="0" quotePrefix="1" applyNumberFormat="1" applyFill="1" applyBorder="1" applyAlignment="1">
      <alignment horizontal="center"/>
    </xf>
    <xf numFmtId="2" fontId="9" fillId="33" borderId="169" xfId="0" applyNumberFormat="1" applyFont="1" applyFill="1" applyBorder="1" applyAlignment="1">
      <alignment horizontal="center"/>
    </xf>
    <xf numFmtId="0" fontId="34" fillId="33" borderId="0" xfId="0" applyFont="1" applyFill="1" applyAlignment="1">
      <alignment horizontal="center"/>
    </xf>
    <xf numFmtId="2" fontId="0" fillId="33" borderId="0" xfId="0" quotePrefix="1" applyNumberFormat="1" applyFill="1" applyAlignment="1">
      <alignment horizontal="center"/>
    </xf>
    <xf numFmtId="2" fontId="0" fillId="33" borderId="168" xfId="0" applyNumberFormat="1" applyFill="1" applyBorder="1" applyAlignment="1">
      <alignment horizontal="center"/>
    </xf>
    <xf numFmtId="0" fontId="34" fillId="33" borderId="13" xfId="0" applyFont="1" applyFill="1" applyBorder="1" applyAlignment="1">
      <alignment horizontal="center"/>
    </xf>
    <xf numFmtId="0" fontId="0" fillId="33" borderId="13" xfId="0" applyFill="1" applyBorder="1" applyAlignment="1">
      <alignment horizontal="center"/>
    </xf>
    <xf numFmtId="2" fontId="0" fillId="33" borderId="13" xfId="0" applyNumberFormat="1" applyFill="1" applyBorder="1" applyAlignment="1">
      <alignment horizontal="center"/>
    </xf>
    <xf numFmtId="2" fontId="0" fillId="33" borderId="169" xfId="0" applyNumberForma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2" fontId="22" fillId="2" borderId="185" xfId="0" applyNumberFormat="1" applyFont="1" applyFill="1" applyBorder="1" applyAlignment="1">
      <alignment horizontal="center"/>
    </xf>
    <xf numFmtId="2" fontId="5" fillId="2" borderId="168" xfId="0" applyNumberFormat="1" applyFont="1" applyFill="1" applyBorder="1" applyAlignment="1">
      <alignment horizontal="center"/>
    </xf>
    <xf numFmtId="2" fontId="5" fillId="34" borderId="168" xfId="0" applyNumberFormat="1" applyFont="1" applyFill="1" applyBorder="1" applyAlignment="1">
      <alignment horizontal="center"/>
    </xf>
    <xf numFmtId="2" fontId="43" fillId="2" borderId="185" xfId="0" applyNumberFormat="1" applyFont="1" applyFill="1" applyBorder="1" applyAlignment="1">
      <alignment horizontal="center"/>
    </xf>
    <xf numFmtId="2" fontId="5" fillId="0" borderId="168" xfId="0" applyNumberFormat="1" applyFont="1" applyBorder="1" applyAlignment="1">
      <alignment horizontal="center"/>
    </xf>
    <xf numFmtId="0" fontId="0" fillId="0" borderId="168" xfId="0" applyBorder="1" applyAlignment="1">
      <alignment horizontal="center"/>
    </xf>
    <xf numFmtId="2" fontId="0" fillId="2" borderId="11" xfId="0" applyNumberFormat="1" applyFill="1" applyBorder="1"/>
    <xf numFmtId="0" fontId="28" fillId="2" borderId="0" xfId="0" applyFont="1" applyFill="1" applyAlignment="1">
      <alignment horizontal="center"/>
    </xf>
    <xf numFmtId="2" fontId="28" fillId="2" borderId="0" xfId="0" quotePrefix="1" applyNumberFormat="1" applyFont="1" applyFill="1" applyAlignment="1">
      <alignment horizontal="center"/>
    </xf>
    <xf numFmtId="2" fontId="28" fillId="2" borderId="168" xfId="0" applyNumberFormat="1" applyFont="1" applyFill="1" applyBorder="1" applyAlignment="1">
      <alignment horizontal="center"/>
    </xf>
    <xf numFmtId="2" fontId="94" fillId="2" borderId="168" xfId="0" applyNumberFormat="1" applyFont="1" applyFill="1" applyBorder="1" applyAlignment="1">
      <alignment horizontal="center"/>
    </xf>
    <xf numFmtId="0" fontId="28" fillId="2" borderId="11" xfId="0" applyFont="1" applyFill="1" applyBorder="1"/>
    <xf numFmtId="0" fontId="28" fillId="2" borderId="11" xfId="0" applyFont="1" applyFill="1" applyBorder="1" applyAlignment="1">
      <alignment horizontal="center"/>
    </xf>
    <xf numFmtId="2" fontId="28" fillId="2" borderId="11" xfId="0" applyNumberFormat="1" applyFont="1" applyFill="1" applyBorder="1" applyAlignment="1">
      <alignment horizontal="center"/>
    </xf>
    <xf numFmtId="2" fontId="28" fillId="2" borderId="11" xfId="0" quotePrefix="1" applyNumberFormat="1" applyFont="1" applyFill="1" applyBorder="1" applyAlignment="1">
      <alignment horizontal="center"/>
    </xf>
    <xf numFmtId="2" fontId="28" fillId="2" borderId="12" xfId="0" applyNumberFormat="1" applyFont="1" applyFill="1" applyBorder="1" applyAlignment="1">
      <alignment horizontal="center"/>
    </xf>
    <xf numFmtId="2" fontId="28" fillId="5" borderId="0" xfId="0" quotePrefix="1" applyNumberFormat="1" applyFont="1" applyFill="1" applyAlignment="1">
      <alignment horizontal="center"/>
    </xf>
    <xf numFmtId="0" fontId="34" fillId="2" borderId="186" xfId="0" applyFont="1" applyFill="1" applyBorder="1"/>
    <xf numFmtId="2" fontId="0" fillId="0" borderId="161" xfId="0" applyNumberFormat="1" applyBorder="1"/>
    <xf numFmtId="0" fontId="0" fillId="0" borderId="186" xfId="0" applyBorder="1"/>
    <xf numFmtId="2" fontId="22" fillId="33" borderId="12" xfId="0" applyNumberFormat="1" applyFont="1" applyFill="1" applyBorder="1" applyAlignment="1">
      <alignment horizontal="center"/>
    </xf>
    <xf numFmtId="2" fontId="0" fillId="34" borderId="168" xfId="0" applyNumberFormat="1" applyFill="1" applyBorder="1" applyAlignment="1">
      <alignment horizontal="center"/>
    </xf>
    <xf numFmtId="0" fontId="1" fillId="2" borderId="54" xfId="0" applyFont="1" applyFill="1" applyBorder="1" applyAlignment="1">
      <alignment horizontal="center"/>
    </xf>
    <xf numFmtId="0" fontId="1" fillId="2" borderId="187" xfId="0" applyFont="1" applyFill="1" applyBorder="1" applyAlignment="1">
      <alignment horizontal="center"/>
    </xf>
    <xf numFmtId="0" fontId="1" fillId="2" borderId="51" xfId="0" applyFont="1" applyFill="1" applyBorder="1" applyAlignment="1">
      <alignment horizontal="center"/>
    </xf>
    <xf numFmtId="0" fontId="1" fillId="2" borderId="161" xfId="0" applyFont="1" applyFill="1" applyBorder="1" applyAlignment="1">
      <alignment horizontal="center"/>
    </xf>
    <xf numFmtId="0" fontId="0" fillId="2" borderId="188" xfId="0" applyFill="1" applyBorder="1"/>
    <xf numFmtId="1" fontId="0" fillId="2" borderId="188" xfId="0" applyNumberFormat="1" applyFill="1" applyBorder="1" applyAlignment="1">
      <alignment horizontal="left"/>
    </xf>
    <xf numFmtId="0" fontId="0" fillId="2" borderId="186" xfId="0" applyFill="1" applyBorder="1"/>
    <xf numFmtId="2" fontId="43" fillId="0" borderId="161" xfId="0" applyNumberFormat="1" applyFont="1" applyBorder="1"/>
    <xf numFmtId="0" fontId="43" fillId="0" borderId="186" xfId="0" applyFont="1" applyBorder="1"/>
    <xf numFmtId="0" fontId="1" fillId="2" borderId="0" xfId="0" applyFont="1" applyFill="1" applyAlignment="1">
      <alignment horizontal="center"/>
    </xf>
    <xf numFmtId="164" fontId="34" fillId="2" borderId="7" xfId="0" applyNumberFormat="1" applyFont="1" applyFill="1" applyBorder="1" applyAlignment="1">
      <alignment horizontal="center"/>
    </xf>
    <xf numFmtId="164" fontId="0" fillId="2" borderId="160" xfId="0" applyNumberFormat="1" applyFill="1" applyBorder="1"/>
    <xf numFmtId="2" fontId="0" fillId="2" borderId="160" xfId="0" applyNumberFormat="1" applyFill="1" applyBorder="1"/>
    <xf numFmtId="2" fontId="43" fillId="0" borderId="159" xfId="0" applyNumberFormat="1" applyFont="1" applyBorder="1"/>
    <xf numFmtId="0" fontId="43" fillId="0" borderId="179" xfId="0" applyFont="1" applyBorder="1"/>
    <xf numFmtId="2" fontId="34" fillId="2" borderId="11" xfId="0" applyNumberFormat="1" applyFont="1" applyFill="1" applyBorder="1" applyAlignment="1">
      <alignment horizontal="center"/>
    </xf>
    <xf numFmtId="164" fontId="34" fillId="2" borderId="11" xfId="0" applyNumberFormat="1" applyFont="1" applyFill="1" applyBorder="1" applyAlignment="1">
      <alignment horizontal="center"/>
    </xf>
    <xf numFmtId="1" fontId="28" fillId="2" borderId="0" xfId="0" applyNumberFormat="1" applyFont="1" applyFill="1" applyAlignment="1">
      <alignment horizontal="center"/>
    </xf>
    <xf numFmtId="0" fontId="28" fillId="2" borderId="0" xfId="0" applyFont="1" applyFill="1" applyAlignment="1">
      <alignment horizontal="center" vertical="center"/>
    </xf>
    <xf numFmtId="164" fontId="28" fillId="2" borderId="0" xfId="0" applyNumberFormat="1" applyFont="1" applyFill="1" applyAlignment="1">
      <alignment horizontal="center"/>
    </xf>
    <xf numFmtId="1" fontId="28" fillId="2" borderId="11" xfId="0" applyNumberFormat="1" applyFont="1" applyFill="1" applyBorder="1" applyAlignment="1">
      <alignment horizontal="center"/>
    </xf>
    <xf numFmtId="0" fontId="28" fillId="2" borderId="11" xfId="0" applyFont="1" applyFill="1" applyBorder="1" applyAlignment="1">
      <alignment horizontal="center" vertical="center"/>
    </xf>
    <xf numFmtId="164" fontId="28" fillId="2" borderId="11" xfId="0" applyNumberFormat="1" applyFont="1" applyFill="1" applyBorder="1" applyAlignment="1">
      <alignment horizontal="center"/>
    </xf>
    <xf numFmtId="2" fontId="43" fillId="2" borderId="11" xfId="0" applyNumberFormat="1" applyFont="1" applyFill="1" applyBorder="1"/>
    <xf numFmtId="0" fontId="43" fillId="2" borderId="179" xfId="0" applyFont="1" applyFill="1" applyBorder="1"/>
    <xf numFmtId="0" fontId="28" fillId="2" borderId="160" xfId="0" applyFont="1" applyFill="1" applyBorder="1" applyAlignment="1">
      <alignment horizontal="center"/>
    </xf>
    <xf numFmtId="0" fontId="28" fillId="2" borderId="160" xfId="0" applyFont="1" applyFill="1" applyBorder="1"/>
    <xf numFmtId="1" fontId="28" fillId="2" borderId="160" xfId="0" applyNumberFormat="1" applyFont="1" applyFill="1" applyBorder="1" applyAlignment="1">
      <alignment horizontal="left"/>
    </xf>
    <xf numFmtId="0" fontId="28" fillId="2" borderId="160" xfId="0" applyFont="1" applyFill="1" applyBorder="1" applyAlignment="1">
      <alignment horizontal="center" vertical="center"/>
    </xf>
    <xf numFmtId="164" fontId="28" fillId="2" borderId="160" xfId="0" applyNumberFormat="1" applyFont="1" applyFill="1" applyBorder="1" applyAlignment="1">
      <alignment horizontal="center"/>
    </xf>
    <xf numFmtId="2" fontId="28" fillId="2" borderId="160" xfId="0" applyNumberFormat="1" applyFont="1" applyFill="1" applyBorder="1" applyAlignment="1">
      <alignment horizontal="center"/>
    </xf>
    <xf numFmtId="2" fontId="28" fillId="2" borderId="160" xfId="0" quotePrefix="1" applyNumberFormat="1" applyFont="1" applyFill="1" applyBorder="1" applyAlignment="1">
      <alignment horizontal="center"/>
    </xf>
    <xf numFmtId="1" fontId="28" fillId="2" borderId="0" xfId="0" applyNumberFormat="1" applyFont="1" applyFill="1" applyAlignment="1">
      <alignment horizontal="left"/>
    </xf>
    <xf numFmtId="2" fontId="28" fillId="2" borderId="185" xfId="0" applyNumberFormat="1" applyFont="1" applyFill="1" applyBorder="1" applyAlignment="1">
      <alignment horizontal="center"/>
    </xf>
    <xf numFmtId="1" fontId="28" fillId="2" borderId="11" xfId="0" applyNumberFormat="1" applyFont="1" applyFill="1" applyBorder="1" applyAlignment="1">
      <alignment horizontal="left"/>
    </xf>
    <xf numFmtId="2" fontId="94" fillId="2" borderId="12" xfId="0" applyNumberFormat="1" applyFont="1" applyFill="1" applyBorder="1" applyAlignment="1">
      <alignment horizontal="center"/>
    </xf>
    <xf numFmtId="1" fontId="28" fillId="2" borderId="160" xfId="0" applyNumberFormat="1" applyFont="1" applyFill="1" applyBorder="1" applyAlignment="1">
      <alignment horizontal="center"/>
    </xf>
    <xf numFmtId="2" fontId="19" fillId="2" borderId="168" xfId="0" applyNumberFormat="1" applyFont="1" applyFill="1" applyBorder="1" applyAlignment="1">
      <alignment horizontal="center"/>
    </xf>
    <xf numFmtId="2" fontId="19" fillId="34" borderId="168" xfId="0" applyNumberFormat="1" applyFont="1" applyFill="1" applyBorder="1" applyAlignment="1">
      <alignment horizontal="center"/>
    </xf>
    <xf numFmtId="0" fontId="34" fillId="2" borderId="168" xfId="0" applyFont="1" applyFill="1" applyBorder="1"/>
    <xf numFmtId="0" fontId="0" fillId="2" borderId="12" xfId="0" applyFill="1" applyBorder="1" applyAlignment="1">
      <alignment horizontal="center"/>
    </xf>
    <xf numFmtId="0" fontId="34" fillId="2" borderId="12" xfId="0" applyFont="1" applyFill="1" applyBorder="1"/>
    <xf numFmtId="2" fontId="0" fillId="2" borderId="0" xfId="0" applyNumberFormat="1" applyFill="1" applyAlignment="1">
      <alignment horizontal="left" indent="1"/>
    </xf>
    <xf numFmtId="1" fontId="28" fillId="2" borderId="0" xfId="0" applyNumberFormat="1" applyFont="1" applyFill="1" applyAlignment="1">
      <alignment horizontal="right"/>
    </xf>
    <xf numFmtId="164" fontId="28" fillId="2" borderId="0" xfId="0" applyNumberFormat="1" applyFont="1" applyFill="1"/>
    <xf numFmtId="2" fontId="28" fillId="2" borderId="0" xfId="0" applyNumberFormat="1" applyFont="1" applyFill="1"/>
    <xf numFmtId="2" fontId="28" fillId="0" borderId="51" xfId="0" applyNumberFormat="1" applyFont="1" applyBorder="1"/>
    <xf numFmtId="1" fontId="28" fillId="2" borderId="160" xfId="0" applyNumberFormat="1" applyFont="1" applyFill="1" applyBorder="1" applyAlignment="1">
      <alignment horizontal="right"/>
    </xf>
    <xf numFmtId="2" fontId="94" fillId="2" borderId="185" xfId="0" applyNumberFormat="1" applyFont="1" applyFill="1" applyBorder="1" applyAlignment="1">
      <alignment horizontal="center"/>
    </xf>
    <xf numFmtId="1" fontId="28" fillId="2" borderId="11" xfId="0" applyNumberFormat="1" applyFont="1" applyFill="1" applyBorder="1" applyAlignment="1">
      <alignment horizontal="right"/>
    </xf>
    <xf numFmtId="1" fontId="28" fillId="2" borderId="0" xfId="0" applyNumberFormat="1" applyFont="1" applyFill="1"/>
    <xf numFmtId="14" fontId="28" fillId="2" borderId="0" xfId="0" applyNumberFormat="1" applyFont="1" applyFill="1"/>
    <xf numFmtId="1" fontId="28" fillId="2" borderId="11" xfId="0" applyNumberFormat="1" applyFont="1" applyFill="1" applyBorder="1"/>
    <xf numFmtId="2" fontId="22" fillId="2" borderId="12" xfId="0" applyNumberFormat="1" applyFont="1" applyFill="1" applyBorder="1" applyAlignment="1">
      <alignment horizontal="center"/>
    </xf>
    <xf numFmtId="1" fontId="0" fillId="2" borderId="11" xfId="0" applyNumberFormat="1" applyFill="1" applyBorder="1" applyAlignment="1">
      <alignment horizontal="right"/>
    </xf>
    <xf numFmtId="0" fontId="28" fillId="2" borderId="7" xfId="0" applyFont="1" applyFill="1" applyBorder="1"/>
    <xf numFmtId="1" fontId="28" fillId="2" borderId="7" xfId="0" applyNumberFormat="1" applyFont="1" applyFill="1" applyBorder="1" applyAlignment="1">
      <alignment horizontal="left"/>
    </xf>
    <xf numFmtId="0" fontId="28" fillId="2" borderId="7" xfId="0" applyFont="1" applyFill="1" applyBorder="1" applyAlignment="1">
      <alignment horizontal="center" vertical="center"/>
    </xf>
    <xf numFmtId="164" fontId="28" fillId="2" borderId="7" xfId="0" applyNumberFormat="1" applyFont="1" applyFill="1" applyBorder="1" applyAlignment="1">
      <alignment horizontal="center"/>
    </xf>
    <xf numFmtId="0" fontId="0" fillId="33" borderId="11" xfId="0" applyFill="1" applyBorder="1"/>
    <xf numFmtId="2" fontId="0" fillId="33" borderId="11" xfId="0" applyNumberFormat="1" applyFill="1" applyBorder="1" applyAlignment="1">
      <alignment horizontal="center"/>
    </xf>
    <xf numFmtId="0" fontId="28" fillId="2" borderId="168" xfId="0" applyFont="1" applyFill="1" applyBorder="1" applyAlignment="1">
      <alignment horizontal="center"/>
    </xf>
    <xf numFmtId="0" fontId="28" fillId="2" borderId="12" xfId="0" applyFont="1" applyFill="1" applyBorder="1" applyAlignment="1">
      <alignment horizontal="center"/>
    </xf>
    <xf numFmtId="0" fontId="34" fillId="2" borderId="161" xfId="0" applyFont="1" applyFill="1" applyBorder="1" applyAlignment="1">
      <alignment horizontal="center"/>
    </xf>
    <xf numFmtId="0" fontId="28" fillId="2" borderId="51" xfId="0" applyFont="1" applyFill="1" applyBorder="1" applyAlignment="1">
      <alignment horizontal="center"/>
    </xf>
    <xf numFmtId="0" fontId="28" fillId="2" borderId="161" xfId="0" applyFont="1" applyFill="1" applyBorder="1" applyAlignment="1">
      <alignment horizontal="center"/>
    </xf>
    <xf numFmtId="0" fontId="34" fillId="2" borderId="163" xfId="0" applyFont="1" applyFill="1" applyBorder="1" applyAlignment="1">
      <alignment horizontal="center"/>
    </xf>
    <xf numFmtId="0" fontId="43" fillId="0" borderId="162" xfId="0" applyFont="1" applyBorder="1"/>
    <xf numFmtId="1" fontId="28" fillId="2" borderId="162" xfId="0" applyNumberFormat="1" applyFont="1" applyFill="1" applyBorder="1" applyAlignment="1">
      <alignment horizontal="left"/>
    </xf>
    <xf numFmtId="2" fontId="28" fillId="2" borderId="162" xfId="0" quotePrefix="1" applyNumberFormat="1" applyFont="1" applyFill="1" applyBorder="1" applyAlignment="1">
      <alignment horizontal="center"/>
    </xf>
    <xf numFmtId="0" fontId="43" fillId="2" borderId="162" xfId="0" applyFont="1" applyFill="1" applyBorder="1"/>
    <xf numFmtId="0" fontId="34" fillId="2" borderId="162" xfId="0" applyFont="1" applyFill="1" applyBorder="1"/>
    <xf numFmtId="2" fontId="43" fillId="0" borderId="162" xfId="0" applyNumberFormat="1" applyFont="1" applyBorder="1"/>
    <xf numFmtId="2" fontId="28" fillId="2" borderId="162" xfId="0" applyNumberFormat="1" applyFont="1" applyFill="1" applyBorder="1" applyAlignment="1">
      <alignment horizontal="center"/>
    </xf>
    <xf numFmtId="0" fontId="28" fillId="2" borderId="162" xfId="0" applyFont="1" applyFill="1" applyBorder="1"/>
    <xf numFmtId="0" fontId="28" fillId="2" borderId="162" xfId="0" applyFont="1" applyFill="1" applyBorder="1" applyAlignment="1">
      <alignment horizontal="center"/>
    </xf>
    <xf numFmtId="0" fontId="28" fillId="2" borderId="162" xfId="0" applyFont="1" applyFill="1" applyBorder="1" applyAlignment="1">
      <alignment horizontal="center" vertical="center"/>
    </xf>
    <xf numFmtId="164" fontId="28" fillId="2" borderId="162" xfId="0" applyNumberFormat="1" applyFont="1" applyFill="1" applyBorder="1" applyAlignment="1">
      <alignment horizontal="center"/>
    </xf>
    <xf numFmtId="2" fontId="28" fillId="2" borderId="189" xfId="0" applyNumberFormat="1" applyFont="1" applyFill="1" applyBorder="1" applyAlignment="1">
      <alignment horizontal="center"/>
    </xf>
    <xf numFmtId="0" fontId="65" fillId="0" borderId="0" xfId="0" applyFont="1" applyAlignment="1">
      <alignment horizontal="center"/>
    </xf>
    <xf numFmtId="0" fontId="65" fillId="5" borderId="0" xfId="0" applyFont="1" applyFill="1" applyAlignment="1">
      <alignment horizontal="center"/>
    </xf>
    <xf numFmtId="0" fontId="1" fillId="0" borderId="11" xfId="0" applyFont="1" applyBorder="1" applyAlignment="1">
      <alignment horizontal="center"/>
    </xf>
    <xf numFmtId="0" fontId="99" fillId="0" borderId="11" xfId="0" applyFont="1" applyBorder="1"/>
    <xf numFmtId="0" fontId="1" fillId="0" borderId="11" xfId="0" applyFont="1" applyBorder="1"/>
    <xf numFmtId="165" fontId="1" fillId="0" borderId="11" xfId="0" applyNumberFormat="1" applyFont="1" applyBorder="1"/>
    <xf numFmtId="2" fontId="1" fillId="0" borderId="11" xfId="0" applyNumberFormat="1" applyFont="1" applyBorder="1" applyAlignment="1">
      <alignment horizontal="center"/>
    </xf>
    <xf numFmtId="0" fontId="65" fillId="0" borderId="11" xfId="0" applyFont="1" applyBorder="1"/>
    <xf numFmtId="2" fontId="1" fillId="0" borderId="186" xfId="0" applyNumberFormat="1" applyFont="1" applyBorder="1" applyAlignment="1">
      <alignment horizontal="center"/>
    </xf>
    <xf numFmtId="0" fontId="66" fillId="0" borderId="11" xfId="0" applyFont="1" applyBorder="1"/>
    <xf numFmtId="2" fontId="65" fillId="0" borderId="11" xfId="0" applyNumberFormat="1" applyFont="1" applyBorder="1"/>
    <xf numFmtId="0" fontId="66" fillId="0" borderId="190" xfId="0" applyFont="1" applyBorder="1"/>
    <xf numFmtId="0" fontId="66" fillId="0" borderId="186" xfId="0" applyFont="1" applyBorder="1"/>
    <xf numFmtId="0" fontId="46" fillId="0" borderId="11" xfId="0" applyFont="1" applyBorder="1"/>
    <xf numFmtId="0" fontId="0" fillId="0" borderId="161" xfId="0" applyBorder="1" applyAlignment="1">
      <alignment horizontal="center"/>
    </xf>
    <xf numFmtId="0" fontId="100" fillId="0" borderId="11" xfId="0" applyFont="1" applyBorder="1"/>
    <xf numFmtId="0" fontId="3" fillId="0" borderId="11" xfId="0" applyFont="1" applyBorder="1" applyAlignment="1">
      <alignment horizontal="center"/>
    </xf>
    <xf numFmtId="2" fontId="3" fillId="0" borderId="186" xfId="0" applyNumberFormat="1" applyFont="1" applyBorder="1" applyAlignment="1">
      <alignment horizontal="center"/>
    </xf>
    <xf numFmtId="0" fontId="3" fillId="0" borderId="11" xfId="0" applyFont="1" applyBorder="1"/>
    <xf numFmtId="0" fontId="3" fillId="0" borderId="190" xfId="0" applyFont="1" applyBorder="1"/>
    <xf numFmtId="0" fontId="3" fillId="0" borderId="186" xfId="0" applyFont="1" applyBorder="1"/>
    <xf numFmtId="2" fontId="3" fillId="5" borderId="0" xfId="0" applyNumberFormat="1" applyFont="1" applyFill="1" applyAlignment="1">
      <alignment horizontal="center"/>
    </xf>
    <xf numFmtId="0" fontId="71" fillId="0" borderId="0" xfId="0" applyFont="1"/>
    <xf numFmtId="0" fontId="101" fillId="0" borderId="0" xfId="0" applyFont="1" applyAlignment="1">
      <alignment horizontal="center"/>
    </xf>
    <xf numFmtId="2" fontId="44" fillId="0" borderId="168" xfId="0" applyNumberFormat="1" applyFont="1" applyBorder="1" applyAlignment="1">
      <alignment horizontal="center" wrapText="1"/>
    </xf>
    <xf numFmtId="2" fontId="64" fillId="0" borderId="0" xfId="3" applyNumberFormat="1" applyFont="1" applyAlignment="1">
      <alignment horizontal="center" vertical="center"/>
    </xf>
    <xf numFmtId="2" fontId="0" fillId="35" borderId="0" xfId="0" applyNumberFormat="1" applyFill="1" applyAlignment="1">
      <alignment horizontal="center"/>
    </xf>
    <xf numFmtId="0" fontId="101" fillId="0" borderId="38" xfId="0" applyFont="1" applyBorder="1"/>
    <xf numFmtId="0" fontId="101" fillId="0" borderId="0" xfId="0" applyFont="1"/>
    <xf numFmtId="0" fontId="0" fillId="0" borderId="88" xfId="0" applyBorder="1" applyAlignment="1">
      <alignment wrapText="1"/>
    </xf>
    <xf numFmtId="0" fontId="0" fillId="0" borderId="162" xfId="0" applyBorder="1" applyAlignment="1">
      <alignment horizontal="left"/>
    </xf>
    <xf numFmtId="2" fontId="0" fillId="0" borderId="162" xfId="0" applyNumberFormat="1" applyBorder="1" applyAlignment="1">
      <alignment horizontal="center"/>
    </xf>
    <xf numFmtId="164" fontId="0" fillId="0" borderId="162" xfId="0" applyNumberFormat="1" applyBorder="1" applyAlignment="1">
      <alignment horizontal="center"/>
    </xf>
    <xf numFmtId="14" fontId="0" fillId="0" borderId="162" xfId="0" applyNumberFormat="1" applyBorder="1" applyAlignment="1">
      <alignment horizontal="center"/>
    </xf>
    <xf numFmtId="0" fontId="0" fillId="0" borderId="191" xfId="0" applyBorder="1"/>
    <xf numFmtId="0" fontId="0" fillId="0" borderId="11" xfId="0" applyBorder="1" applyAlignment="1">
      <alignment horizontal="left"/>
    </xf>
    <xf numFmtId="165" fontId="0" fillId="0" borderId="11" xfId="0" applyNumberFormat="1" applyBorder="1"/>
    <xf numFmtId="2" fontId="0" fillId="0" borderId="11" xfId="0" quotePrefix="1" applyNumberFormat="1" applyBorder="1" applyAlignment="1">
      <alignment horizontal="center"/>
    </xf>
    <xf numFmtId="0" fontId="57" fillId="0" borderId="186" xfId="0" applyFont="1" applyBorder="1"/>
    <xf numFmtId="0" fontId="57" fillId="0" borderId="11" xfId="0" applyFont="1" applyBorder="1"/>
    <xf numFmtId="2" fontId="68" fillId="0" borderId="13" xfId="0" applyNumberFormat="1" applyFont="1" applyBorder="1"/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5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102" fillId="0" borderId="0" xfId="0" applyFont="1"/>
    <xf numFmtId="0" fontId="5" fillId="9" borderId="4" xfId="0" applyFont="1" applyFill="1" applyBorder="1" applyAlignment="1">
      <alignment horizontal="left" wrapText="1"/>
    </xf>
    <xf numFmtId="0" fontId="0" fillId="9" borderId="5" xfId="0" applyFill="1" applyBorder="1" applyAlignment="1">
      <alignment wrapText="1"/>
    </xf>
    <xf numFmtId="0" fontId="0" fillId="9" borderId="14" xfId="0" applyFill="1" applyBorder="1" applyAlignment="1">
      <alignment wrapText="1"/>
    </xf>
    <xf numFmtId="0" fontId="4" fillId="0" borderId="7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43" xfId="0" applyFont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8" xfId="0" applyFont="1" applyBorder="1" applyAlignment="1">
      <alignment horizontal="left" wrapText="1"/>
    </xf>
    <xf numFmtId="0" fontId="4" fillId="0" borderId="7" xfId="0" applyFont="1" applyBorder="1" applyAlignment="1">
      <alignment wrapText="1"/>
    </xf>
    <xf numFmtId="0" fontId="4" fillId="0" borderId="15" xfId="0" applyFont="1" applyBorder="1" applyAlignment="1">
      <alignment wrapText="1"/>
    </xf>
    <xf numFmtId="0" fontId="4" fillId="0" borderId="16" xfId="0" applyFont="1" applyBorder="1" applyAlignment="1">
      <alignment wrapText="1"/>
    </xf>
    <xf numFmtId="0" fontId="4" fillId="0" borderId="13" xfId="0" applyFont="1" applyBorder="1" applyAlignment="1">
      <alignment wrapText="1"/>
    </xf>
    <xf numFmtId="0" fontId="4" fillId="0" borderId="17" xfId="0" applyFont="1" applyBorder="1" applyAlignment="1">
      <alignment wrapText="1"/>
    </xf>
    <xf numFmtId="0" fontId="5" fillId="7" borderId="4" xfId="0" applyFont="1" applyFill="1" applyBorder="1" applyAlignment="1">
      <alignment horizontal="left" wrapText="1"/>
    </xf>
    <xf numFmtId="0" fontId="5" fillId="7" borderId="5" xfId="0" applyFont="1" applyFill="1" applyBorder="1" applyAlignment="1">
      <alignment horizontal="left" wrapText="1"/>
    </xf>
    <xf numFmtId="0" fontId="5" fillId="7" borderId="6" xfId="0" applyFont="1" applyFill="1" applyBorder="1" applyAlignment="1">
      <alignment horizontal="left" wrapText="1"/>
    </xf>
    <xf numFmtId="0" fontId="4" fillId="0" borderId="7" xfId="0" applyFont="1" applyBorder="1" applyAlignment="1">
      <alignment horizontal="left" wrapText="1"/>
    </xf>
    <xf numFmtId="0" fontId="4" fillId="0" borderId="9" xfId="0" applyFont="1" applyBorder="1" applyAlignment="1">
      <alignment horizontal="left" wrapText="1"/>
    </xf>
    <xf numFmtId="0" fontId="4" fillId="0" borderId="10" xfId="0" applyFont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</cellXfs>
  <cellStyles count="19">
    <cellStyle name="Comma" xfId="1" builtinId="3"/>
    <cellStyle name="Followed Hyperlink" xfId="16" builtinId="9" hidden="1"/>
    <cellStyle name="Followed Hyperlink" xfId="12" builtinId="9" hidden="1"/>
    <cellStyle name="Followed Hyperlink" xfId="14" builtinId="9" hidden="1"/>
    <cellStyle name="Followed Hyperlink" xfId="10" builtinId="9" hidden="1"/>
    <cellStyle name="Followed Hyperlink" xfId="8" builtinId="9" hidden="1"/>
    <cellStyle name="Hyperlink" xfId="15" builtinId="8" hidden="1"/>
    <cellStyle name="Hyperlink" xfId="13" builtinId="8" hidden="1"/>
    <cellStyle name="Hyperlink" xfId="7" builtinId="8" hidden="1"/>
    <cellStyle name="Hyperlink" xfId="11" builtinId="8" hidden="1"/>
    <cellStyle name="Hyperlink" xfId="9" builtinId="8" hidden="1"/>
    <cellStyle name="Normal" xfId="0" builtinId="0"/>
    <cellStyle name="Normal 2" xfId="5" xr:uid="{00000000-0005-0000-0000-00000C000000}"/>
    <cellStyle name="Normal 2 2" xfId="4" xr:uid="{00000000-0005-0000-0000-00000D000000}"/>
    <cellStyle name="Normal 3" xfId="6" xr:uid="{00000000-0005-0000-0000-00000E000000}"/>
    <cellStyle name="Normal 4" xfId="17" xr:uid="{7BC56C0F-1486-4C82-A6F6-00CA4417D701}"/>
    <cellStyle name="Normal_Sheet1" xfId="3" xr:uid="{00000000-0005-0000-0000-00000F000000}"/>
    <cellStyle name="Note" xfId="18" builtinId="10"/>
    <cellStyle name="Percent" xfId="2" builtinId="5"/>
  </cellStyles>
  <dxfs count="0"/>
  <tableStyles count="0" defaultTableStyle="TableStyleMedium2" defaultPivotStyle="PivotStyleLight16"/>
  <colors>
    <mruColors>
      <color rgb="FFFFD94D"/>
      <color rgb="FFF4DFF7"/>
      <color rgb="FFEA8F8F"/>
      <color rgb="FF069C3D"/>
      <color rgb="FFA212B8"/>
      <color rgb="FF6B097A"/>
      <color rgb="FFFFC61A"/>
      <color rgb="FF924446"/>
      <color rgb="FFCAB8FF"/>
      <color rgb="FFCB7E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5</xdr:row>
      <xdr:rowOff>114300</xdr:rowOff>
    </xdr:from>
    <xdr:to>
      <xdr:col>7</xdr:col>
      <xdr:colOff>400050</xdr:colOff>
      <xdr:row>11</xdr:row>
      <xdr:rowOff>47625</xdr:rowOff>
    </xdr:to>
    <xdr:pic>
      <xdr:nvPicPr>
        <xdr:cNvPr id="2" name="Picture 29">
          <a:extLst>
            <a:ext uri="{FF2B5EF4-FFF2-40B4-BE49-F238E27FC236}">
              <a16:creationId xmlns:a16="http://schemas.microsoft.com/office/drawing/2014/main" id="{E82C807A-3F5D-4260-B389-0CADA0DFD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1114425"/>
          <a:ext cx="32575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5</xdr:row>
      <xdr:rowOff>114300</xdr:rowOff>
    </xdr:from>
    <xdr:to>
      <xdr:col>7</xdr:col>
      <xdr:colOff>400050</xdr:colOff>
      <xdr:row>11</xdr:row>
      <xdr:rowOff>47625</xdr:rowOff>
    </xdr:to>
    <xdr:pic>
      <xdr:nvPicPr>
        <xdr:cNvPr id="2" name="Picture 29">
          <a:extLst>
            <a:ext uri="{FF2B5EF4-FFF2-40B4-BE49-F238E27FC236}">
              <a16:creationId xmlns:a16="http://schemas.microsoft.com/office/drawing/2014/main" id="{4F5BC7EE-098B-5E49-AA39-E8841DF79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304800"/>
          <a:ext cx="12160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101600</xdr:colOff>
      <xdr:row>1</xdr:row>
      <xdr:rowOff>114300</xdr:rowOff>
    </xdr:from>
    <xdr:to>
      <xdr:col>6</xdr:col>
      <xdr:colOff>219075</xdr:colOff>
      <xdr:row>6</xdr:row>
      <xdr:rowOff>174625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304800"/>
          <a:ext cx="9429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100542</xdr:colOff>
      <xdr:row>4</xdr:row>
      <xdr:rowOff>127000</xdr:rowOff>
    </xdr:from>
    <xdr:to>
      <xdr:col>7</xdr:col>
      <xdr:colOff>352425</xdr:colOff>
      <xdr:row>10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D6FED-EAE1-A64F-860C-4ED50292F0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2142" y="508000"/>
          <a:ext cx="1077383" cy="1143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1</xdr:row>
      <xdr:rowOff>114300</xdr:rowOff>
    </xdr:from>
    <xdr:to>
      <xdr:col>7</xdr:col>
      <xdr:colOff>400050</xdr:colOff>
      <xdr:row>7</xdr:row>
      <xdr:rowOff>47625</xdr:rowOff>
    </xdr:to>
    <xdr:pic>
      <xdr:nvPicPr>
        <xdr:cNvPr id="2" name="Picture 29">
          <a:extLst>
            <a:ext uri="{FF2B5EF4-FFF2-40B4-BE49-F238E27FC236}">
              <a16:creationId xmlns:a16="http://schemas.microsoft.com/office/drawing/2014/main" id="{90799842-B538-364B-B4E6-33DADF573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5825" y="304800"/>
          <a:ext cx="12160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ara Horvet" id="{9B0B18E6-1F01-4937-893D-FCC254A8731D}" userId="S::ssampieri@umassd.edu::f497316c-8c40-4a00-9449-b0985eed8976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676" dT="2023-05-10T17:05:43.64" personId="{9B0B18E6-1F01-4937-893D-FCC254A8731D}" id="{513458DC-3876-4EBC-9DE4-20D59238044A}">
    <text>Potential outlier. Hit bottom?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S599" dT="2023-06-26T13:24:18.71" personId="{9B0B18E6-1F01-4937-893D-FCC254A8731D}" id="{B0870E3F-7604-4B97-B630-8081EC4248C6}">
    <text>Potential outlier? Hit bottom?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S599" dT="2023-06-26T13:24:18.71" personId="{9B0B18E6-1F01-4937-893D-FCC254A8731D}" id="{4556AB7C-E561-4AB6-BDE7-5EE2290A6682}">
    <text>Potential outlier? Hit bottom?</text>
  </threadedComment>
</ThreadedComment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2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3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817DB-55AC-0942-AF05-4FC5349C6CEB}">
  <dimension ref="A1:C29"/>
  <sheetViews>
    <sheetView topLeftCell="A2" workbookViewId="0">
      <selection activeCell="G6" sqref="G6"/>
    </sheetView>
  </sheetViews>
  <sheetFormatPr defaultColWidth="11.19921875" defaultRowHeight="15.6"/>
  <cols>
    <col min="1" max="1" width="46.69921875" customWidth="1"/>
    <col min="2" max="2" width="23.69921875" customWidth="1"/>
  </cols>
  <sheetData>
    <row r="1" spans="1:3">
      <c r="A1" s="3194" t="s">
        <v>2667</v>
      </c>
      <c r="B1" s="1544"/>
      <c r="C1" s="1544"/>
    </row>
    <row r="2" spans="1:3">
      <c r="A2" s="3195"/>
      <c r="B2" s="1544"/>
      <c r="C2" s="1544"/>
    </row>
    <row r="3" spans="1:3">
      <c r="A3" s="3194" t="s">
        <v>1</v>
      </c>
      <c r="B3" s="1544"/>
      <c r="C3" s="1544"/>
    </row>
    <row r="4" spans="1:3">
      <c r="A4" s="3194"/>
      <c r="B4" s="1544"/>
      <c r="C4" s="1544"/>
    </row>
    <row r="5" spans="1:3" ht="19.95" customHeight="1">
      <c r="A5" s="3195" t="s">
        <v>2</v>
      </c>
      <c r="B5" s="1544"/>
      <c r="C5" s="1544"/>
    </row>
    <row r="6" spans="1:3">
      <c r="A6" s="3196"/>
      <c r="B6" s="1544" t="s">
        <v>3</v>
      </c>
      <c r="C6" s="1544">
        <f>'2024 All Ponds'!D201</f>
        <v>105</v>
      </c>
    </row>
    <row r="7" spans="1:3">
      <c r="A7" s="3196"/>
      <c r="B7" s="1544" t="s">
        <v>4</v>
      </c>
      <c r="C7" s="1544">
        <f>'2024 All Ponds'!D202</f>
        <v>13</v>
      </c>
    </row>
    <row r="8" spans="1:3">
      <c r="A8" s="3195"/>
      <c r="B8" s="1544" t="s">
        <v>5</v>
      </c>
      <c r="C8" s="1544">
        <f>'2024 All Ponds'!D203</f>
        <v>118</v>
      </c>
    </row>
    <row r="9" spans="1:3">
      <c r="A9" s="3195"/>
      <c r="B9" s="1544"/>
      <c r="C9" s="1544"/>
    </row>
    <row r="10" spans="1:3" ht="22.05" customHeight="1">
      <c r="A10" s="3195" t="s">
        <v>6</v>
      </c>
      <c r="B10" s="1544"/>
      <c r="C10" s="1544"/>
    </row>
    <row r="11" spans="1:3">
      <c r="A11" s="3195"/>
      <c r="B11" s="1544" t="s">
        <v>3</v>
      </c>
      <c r="C11" s="1544">
        <f>'2024 All Ponds'!D206</f>
        <v>36</v>
      </c>
    </row>
    <row r="12" spans="1:3">
      <c r="A12" s="3195"/>
      <c r="B12" s="1544" t="s">
        <v>4</v>
      </c>
      <c r="C12" s="1544">
        <f>'2024 All Ponds'!D207</f>
        <v>32</v>
      </c>
    </row>
    <row r="13" spans="1:3">
      <c r="A13" s="3195"/>
      <c r="B13" s="1544" t="s">
        <v>5</v>
      </c>
      <c r="C13" s="1544">
        <f>'2024 All Ponds'!D208</f>
        <v>68</v>
      </c>
    </row>
    <row r="14" spans="1:3">
      <c r="A14" s="3195"/>
      <c r="B14" s="1544"/>
      <c r="C14" s="1544"/>
    </row>
    <row r="15" spans="1:3" ht="21" customHeight="1">
      <c r="A15" s="3195" t="s">
        <v>7</v>
      </c>
      <c r="B15" s="1544"/>
      <c r="C15" s="1544"/>
    </row>
    <row r="16" spans="1:3">
      <c r="A16" s="3195"/>
      <c r="B16" s="1544" t="s">
        <v>3</v>
      </c>
      <c r="C16" s="1544">
        <f>'2024 All Ponds'!D211</f>
        <v>99</v>
      </c>
    </row>
    <row r="17" spans="1:3">
      <c r="A17" s="3195"/>
      <c r="B17" s="1544" t="s">
        <v>4</v>
      </c>
      <c r="C17" s="1544">
        <f>'2024 All Ponds'!D212</f>
        <v>39</v>
      </c>
    </row>
    <row r="18" spans="1:3">
      <c r="A18" s="3195"/>
      <c r="B18" s="1544" t="s">
        <v>5</v>
      </c>
      <c r="C18" s="1544">
        <f>'2024 All Ponds'!D213</f>
        <v>138</v>
      </c>
    </row>
    <row r="19" spans="1:3">
      <c r="A19" s="3195"/>
      <c r="B19" s="1544"/>
      <c r="C19" s="1544"/>
    </row>
    <row r="20" spans="1:3">
      <c r="A20" s="3195"/>
      <c r="B20" s="1544"/>
      <c r="C20" s="1544"/>
    </row>
    <row r="21" spans="1:3" ht="21" customHeight="1">
      <c r="A21" s="3195" t="s">
        <v>11</v>
      </c>
      <c r="B21" s="1544"/>
      <c r="C21" s="1544">
        <f>'2024 All Ponds'!J198</f>
        <v>47</v>
      </c>
    </row>
    <row r="22" spans="1:3" ht="21" customHeight="1">
      <c r="A22" s="3195" t="s">
        <v>12</v>
      </c>
      <c r="B22" s="3197"/>
      <c r="C22" s="1544">
        <f>'2024 All Ponds'!K198</f>
        <v>25</v>
      </c>
    </row>
    <row r="23" spans="1:3" ht="21" customHeight="1">
      <c r="A23" s="3195" t="s">
        <v>13</v>
      </c>
      <c r="B23" s="1544"/>
      <c r="C23" s="1544">
        <f>'2024 All Ponds'!M198</f>
        <v>16</v>
      </c>
    </row>
    <row r="24" spans="1:3" ht="55.95" customHeight="1">
      <c r="A24" s="3195" t="s">
        <v>14</v>
      </c>
      <c r="B24" s="1544"/>
      <c r="C24" s="1544">
        <f>'2024 All Ponds'!N198</f>
        <v>4</v>
      </c>
    </row>
    <row r="25" spans="1:3" ht="54" customHeight="1">
      <c r="A25" s="3195" t="s">
        <v>15</v>
      </c>
      <c r="B25" s="1544"/>
      <c r="C25" s="1544">
        <f>'2024 All Ponds'!O198</f>
        <v>12</v>
      </c>
    </row>
    <row r="26" spans="1:3" ht="22.05" customHeight="1">
      <c r="A26" s="3195" t="s">
        <v>16</v>
      </c>
      <c r="B26" s="1544"/>
      <c r="C26" s="1544">
        <f>'2024 All Ponds'!L198</f>
        <v>6</v>
      </c>
    </row>
    <row r="27" spans="1:3" ht="54" customHeight="1">
      <c r="A27" s="3195" t="s">
        <v>14</v>
      </c>
      <c r="B27" s="1544"/>
      <c r="C27" s="1544"/>
    </row>
    <row r="28" spans="1:3" ht="51" customHeight="1">
      <c r="A28" s="3195" t="s">
        <v>15</v>
      </c>
      <c r="B28" s="1544"/>
      <c r="C28" s="1544"/>
    </row>
    <row r="29" spans="1:3" ht="22.95" customHeight="1">
      <c r="A29" s="3195" t="s">
        <v>16</v>
      </c>
      <c r="B29" s="1544"/>
      <c r="C29" s="154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7D40A-8B92-479D-B959-07F7769D5E04}">
  <dimension ref="A1:W176"/>
  <sheetViews>
    <sheetView workbookViewId="0">
      <selection activeCell="D23" sqref="D23"/>
    </sheetView>
  </sheetViews>
  <sheetFormatPr defaultColWidth="8.796875" defaultRowHeight="15.6"/>
  <cols>
    <col min="1" max="1" width="18.5" style="2314" customWidth="1"/>
    <col min="2" max="2" width="26" style="2314" customWidth="1"/>
    <col min="3" max="3" width="35.5" style="2314" customWidth="1"/>
    <col min="4" max="4" width="41" style="2314" customWidth="1"/>
    <col min="5" max="5" width="26" style="2314" customWidth="1"/>
    <col min="6" max="6" width="26" style="2294" customWidth="1"/>
    <col min="7" max="7" width="21.296875" style="2325" customWidth="1"/>
    <col min="8" max="8" width="25.19921875" style="91" customWidth="1"/>
    <col min="9" max="9" width="36.19921875" style="91" customWidth="1"/>
    <col min="10" max="10" width="44.69921875" style="2315" customWidth="1"/>
    <col min="11" max="11" width="44.69921875" customWidth="1"/>
    <col min="12" max="12" width="78.296875" style="2314" customWidth="1"/>
    <col min="13" max="13" width="81.19921875" style="2319" customWidth="1"/>
    <col min="14" max="14" width="29.796875" style="2314" customWidth="1"/>
    <col min="15" max="15" width="49.69921875" style="91" customWidth="1"/>
    <col min="16" max="16" width="43.19921875" customWidth="1"/>
    <col min="17" max="23" width="35.5" customWidth="1"/>
  </cols>
  <sheetData>
    <row r="1" spans="1:23" ht="71.25" customHeight="1">
      <c r="A1" s="2317" t="s">
        <v>487</v>
      </c>
      <c r="B1"/>
      <c r="C1"/>
      <c r="D1"/>
      <c r="E1"/>
      <c r="F1"/>
      <c r="G1" s="2322" t="s">
        <v>488</v>
      </c>
      <c r="H1"/>
      <c r="I1"/>
      <c r="J1" s="2323"/>
      <c r="K1" s="2318"/>
      <c r="L1" s="2318" t="s">
        <v>489</v>
      </c>
      <c r="M1" s="571"/>
      <c r="N1"/>
      <c r="O1"/>
      <c r="Q1" s="1552" t="s">
        <v>360</v>
      </c>
      <c r="R1" s="1719" t="s">
        <v>361</v>
      </c>
      <c r="S1" s="1720" t="s">
        <v>362</v>
      </c>
      <c r="T1" s="1556" t="s">
        <v>365</v>
      </c>
      <c r="U1" s="1553" t="s">
        <v>25</v>
      </c>
      <c r="V1" s="1553" t="s">
        <v>366</v>
      </c>
      <c r="W1" s="1557" t="s">
        <v>490</v>
      </c>
    </row>
    <row r="2" spans="1:23">
      <c r="A2" s="2296" t="s">
        <v>360</v>
      </c>
      <c r="B2" s="2297" t="s">
        <v>361</v>
      </c>
      <c r="C2" s="2298" t="s">
        <v>362</v>
      </c>
      <c r="D2" s="2299" t="s">
        <v>491</v>
      </c>
      <c r="E2" s="2300" t="s">
        <v>492</v>
      </c>
      <c r="F2" s="2292" t="s">
        <v>493</v>
      </c>
      <c r="G2" s="2324" t="s">
        <v>20</v>
      </c>
      <c r="H2" s="1161" t="s">
        <v>21</v>
      </c>
      <c r="I2" s="1161" t="s">
        <v>438</v>
      </c>
      <c r="J2" s="2316" t="s">
        <v>439</v>
      </c>
      <c r="K2" s="594"/>
      <c r="L2" s="2326" t="s">
        <v>494</v>
      </c>
      <c r="M2" s="2320" t="s">
        <v>495</v>
      </c>
      <c r="N2" s="2327" t="s">
        <v>496</v>
      </c>
      <c r="O2" s="1161" t="s">
        <v>497</v>
      </c>
      <c r="Q2" s="2345"/>
      <c r="R2" s="2332" t="s">
        <v>368</v>
      </c>
      <c r="S2" s="2346" t="s">
        <v>35</v>
      </c>
      <c r="T2" s="2335">
        <v>48.695508457467561</v>
      </c>
      <c r="U2" s="2330" t="s">
        <v>369</v>
      </c>
      <c r="V2" s="2330" t="s">
        <v>370</v>
      </c>
      <c r="W2" s="2331" t="s">
        <v>370</v>
      </c>
    </row>
    <row r="3" spans="1:23">
      <c r="A3" s="2301"/>
      <c r="B3" s="2302" t="s">
        <v>368</v>
      </c>
      <c r="C3" s="2307" t="s">
        <v>107</v>
      </c>
      <c r="D3" s="2301"/>
      <c r="E3" s="2308"/>
      <c r="F3" s="2293" t="str">
        <f>_xlfn.CONCAT(A3," ",C3)</f>
        <v xml:space="preserve"> Red Lily Pond</v>
      </c>
      <c r="G3" s="2325" t="s">
        <v>123</v>
      </c>
      <c r="H3" s="91" t="s">
        <v>124</v>
      </c>
      <c r="I3" s="91" t="s">
        <v>48</v>
      </c>
      <c r="J3" s="2315" t="s">
        <v>371</v>
      </c>
      <c r="M3" s="91"/>
      <c r="Q3" s="2333" t="s">
        <v>38</v>
      </c>
      <c r="R3" s="2332" t="s">
        <v>368</v>
      </c>
      <c r="S3" s="2346" t="s">
        <v>372</v>
      </c>
      <c r="T3" s="2329">
        <v>43.45405025657471</v>
      </c>
      <c r="U3" s="2330" t="s">
        <v>42</v>
      </c>
      <c r="V3" s="2330" t="s">
        <v>370</v>
      </c>
      <c r="W3" s="2331" t="s">
        <v>375</v>
      </c>
    </row>
    <row r="4" spans="1:23" ht="31.2">
      <c r="A4" s="2301" t="s">
        <v>108</v>
      </c>
      <c r="B4" s="2302" t="s">
        <v>368</v>
      </c>
      <c r="C4" s="2307" t="s">
        <v>401</v>
      </c>
      <c r="D4" s="2304" t="s">
        <v>70</v>
      </c>
      <c r="E4" s="2304" t="s">
        <v>371</v>
      </c>
      <c r="F4" s="2293" t="str">
        <f>_xlfn.CONCAT(A4,"; ",C4)</f>
        <v>BA-691; Round</v>
      </c>
      <c r="G4" s="2325" t="s">
        <v>123</v>
      </c>
      <c r="H4" s="91" t="s">
        <v>127</v>
      </c>
      <c r="I4" s="91" t="s">
        <v>48</v>
      </c>
      <c r="J4" s="2315" t="s">
        <v>371</v>
      </c>
      <c r="L4" s="2314" t="s">
        <v>498</v>
      </c>
      <c r="M4" s="91" t="s">
        <v>499</v>
      </c>
      <c r="N4" s="2314" t="str">
        <f>L4</f>
        <v xml:space="preserve">Barnstable  Red Lily Pond  </v>
      </c>
      <c r="O4" s="91" t="str">
        <f>M4</f>
        <v>Brewster (BR)  Bakers Pond  Acceptable; ongoing protection required</v>
      </c>
      <c r="Q4" s="2333" t="s">
        <v>43</v>
      </c>
      <c r="R4" s="2332" t="s">
        <v>368</v>
      </c>
      <c r="S4" s="2346" t="s">
        <v>44</v>
      </c>
      <c r="T4" s="2335">
        <v>58.042482277830139</v>
      </c>
      <c r="U4" s="2330" t="s">
        <v>374</v>
      </c>
      <c r="V4" s="2330" t="s">
        <v>375</v>
      </c>
      <c r="W4" s="2331" t="s">
        <v>375</v>
      </c>
    </row>
    <row r="5" spans="1:23" ht="31.2">
      <c r="A5" s="2301" t="s">
        <v>110</v>
      </c>
      <c r="B5" s="2302" t="s">
        <v>368</v>
      </c>
      <c r="C5" s="2307" t="s">
        <v>196</v>
      </c>
      <c r="D5" s="2304" t="s">
        <v>70</v>
      </c>
      <c r="E5" s="2304" t="s">
        <v>371</v>
      </c>
      <c r="F5" s="2293" t="str">
        <f t="shared" ref="F5:F36" si="0">_xlfn.CONCAT(A5," ",C5)</f>
        <v>BA-806 Schoolhouse</v>
      </c>
      <c r="G5" s="2325" t="s">
        <v>123</v>
      </c>
      <c r="H5" s="91" t="s">
        <v>128</v>
      </c>
      <c r="L5" s="2314" t="s">
        <v>500</v>
      </c>
      <c r="M5" s="91" t="s">
        <v>501</v>
      </c>
      <c r="Q5" s="2333" t="s">
        <v>91</v>
      </c>
      <c r="R5" s="2332" t="s">
        <v>368</v>
      </c>
      <c r="S5" s="2346" t="s">
        <v>377</v>
      </c>
      <c r="T5" s="2335">
        <v>59.066025529073961</v>
      </c>
      <c r="U5" s="2330" t="s">
        <v>45</v>
      </c>
      <c r="V5" s="2330" t="s">
        <v>375</v>
      </c>
      <c r="W5" s="2331" t="s">
        <v>375</v>
      </c>
    </row>
    <row r="6" spans="1:23" ht="31.2">
      <c r="A6" s="2301" t="s">
        <v>112</v>
      </c>
      <c r="B6" s="2302" t="s">
        <v>368</v>
      </c>
      <c r="C6" s="2307" t="s">
        <v>402</v>
      </c>
      <c r="D6" s="2304" t="s">
        <v>70</v>
      </c>
      <c r="E6" s="2304" t="s">
        <v>371</v>
      </c>
      <c r="F6" s="2293" t="str">
        <f t="shared" si="0"/>
        <v>BA-626 Shallow</v>
      </c>
      <c r="G6" s="2325" t="s">
        <v>123</v>
      </c>
      <c r="H6" s="91" t="s">
        <v>130</v>
      </c>
      <c r="I6" s="91" t="s">
        <v>40</v>
      </c>
      <c r="J6" s="2315" t="s">
        <v>376</v>
      </c>
      <c r="L6" s="2314" t="s">
        <v>502</v>
      </c>
      <c r="M6" s="91" t="s">
        <v>503</v>
      </c>
      <c r="Q6" s="2333" t="s">
        <v>46</v>
      </c>
      <c r="R6" s="2332" t="s">
        <v>368</v>
      </c>
      <c r="S6" s="2346" t="s">
        <v>254</v>
      </c>
      <c r="T6" s="2335">
        <v>48.867937313758873</v>
      </c>
      <c r="U6" s="2330" t="s">
        <v>49</v>
      </c>
      <c r="V6" s="2330" t="s">
        <v>370</v>
      </c>
      <c r="W6" s="2331" t="s">
        <v>370</v>
      </c>
    </row>
    <row r="7" spans="1:23" ht="31.2">
      <c r="A7" s="2301" t="s">
        <v>114</v>
      </c>
      <c r="B7" s="2302" t="s">
        <v>368</v>
      </c>
      <c r="C7" s="2307" t="s">
        <v>403</v>
      </c>
      <c r="D7" s="2304" t="s">
        <v>48</v>
      </c>
      <c r="E7" s="2304" t="s">
        <v>371</v>
      </c>
      <c r="F7" s="2293" t="str">
        <f t="shared" si="0"/>
        <v>BA-664 Shubael</v>
      </c>
      <c r="G7" s="2325" t="s">
        <v>123</v>
      </c>
      <c r="H7" s="91" t="s">
        <v>132</v>
      </c>
      <c r="I7" s="91" t="s">
        <v>48</v>
      </c>
      <c r="J7" s="2315" t="s">
        <v>371</v>
      </c>
      <c r="L7" s="2314" t="s">
        <v>504</v>
      </c>
      <c r="M7" s="91" t="s">
        <v>505</v>
      </c>
      <c r="Q7" s="2333"/>
      <c r="R7" s="2332" t="s">
        <v>368</v>
      </c>
      <c r="S7" s="2346" t="s">
        <v>50</v>
      </c>
      <c r="T7" s="2335">
        <v>73.900954063064248</v>
      </c>
      <c r="U7" s="2330" t="s">
        <v>51</v>
      </c>
      <c r="V7" s="2330" t="s">
        <v>375</v>
      </c>
      <c r="W7" s="2331" t="s">
        <v>375</v>
      </c>
    </row>
    <row r="8" spans="1:23">
      <c r="A8" s="2301" t="s">
        <v>116</v>
      </c>
      <c r="B8" s="2302" t="s">
        <v>368</v>
      </c>
      <c r="C8" s="2307" t="s">
        <v>117</v>
      </c>
      <c r="D8" s="2301"/>
      <c r="E8" s="2308"/>
      <c r="F8" s="2293" t="str">
        <f t="shared" si="0"/>
        <v>BA-789 Simmons</v>
      </c>
      <c r="G8" s="2325" t="s">
        <v>123</v>
      </c>
      <c r="H8" s="91" t="s">
        <v>134</v>
      </c>
      <c r="I8" s="91" t="s">
        <v>48</v>
      </c>
      <c r="J8" s="2315" t="s">
        <v>371</v>
      </c>
      <c r="L8" s="2314" t="s">
        <v>506</v>
      </c>
      <c r="M8" s="91" t="s">
        <v>507</v>
      </c>
      <c r="Q8" s="2333" t="s">
        <v>52</v>
      </c>
      <c r="R8" s="2332" t="s">
        <v>368</v>
      </c>
      <c r="S8" s="2346" t="s">
        <v>381</v>
      </c>
      <c r="T8" s="2335">
        <v>39.915443335613112</v>
      </c>
      <c r="U8" s="2330" t="s">
        <v>42</v>
      </c>
      <c r="V8" s="2330" t="s">
        <v>370</v>
      </c>
      <c r="W8" s="2331" t="s">
        <v>370</v>
      </c>
    </row>
    <row r="9" spans="1:23">
      <c r="A9" s="2301" t="s">
        <v>118</v>
      </c>
      <c r="B9" s="2302" t="s">
        <v>368</v>
      </c>
      <c r="C9" s="2307" t="s">
        <v>119</v>
      </c>
      <c r="D9" s="2301"/>
      <c r="E9" s="2308"/>
      <c r="F9" s="2293" t="str">
        <f t="shared" si="0"/>
        <v>BA-564 Stoney</v>
      </c>
      <c r="G9" s="2325" t="s">
        <v>123</v>
      </c>
      <c r="H9" s="91" t="s">
        <v>136</v>
      </c>
      <c r="I9" s="91" t="s">
        <v>40</v>
      </c>
      <c r="J9" s="2315" t="s">
        <v>376</v>
      </c>
      <c r="L9" s="2314" t="s">
        <v>508</v>
      </c>
      <c r="M9" s="91" t="s">
        <v>509</v>
      </c>
      <c r="Q9" s="2333" t="s">
        <v>54</v>
      </c>
      <c r="R9" s="2332" t="s">
        <v>368</v>
      </c>
      <c r="S9" s="2346" t="s">
        <v>382</v>
      </c>
      <c r="T9" s="2335"/>
      <c r="U9" s="2330"/>
      <c r="V9" s="2330"/>
      <c r="W9" s="2331" t="s">
        <v>370</v>
      </c>
    </row>
    <row r="10" spans="1:23" ht="31.2">
      <c r="A10" s="2301" t="s">
        <v>404</v>
      </c>
      <c r="B10" s="2302" t="s">
        <v>368</v>
      </c>
      <c r="C10" s="2307" t="s">
        <v>405</v>
      </c>
      <c r="D10" s="2304" t="s">
        <v>48</v>
      </c>
      <c r="E10" s="2304" t="s">
        <v>371</v>
      </c>
      <c r="F10" s="2293" t="str">
        <f t="shared" si="0"/>
        <v>BA-605 Wequaquet</v>
      </c>
      <c r="G10" s="2325" t="s">
        <v>123</v>
      </c>
      <c r="H10" s="91" t="s">
        <v>138</v>
      </c>
      <c r="I10" s="91" t="s">
        <v>70</v>
      </c>
      <c r="J10" s="2315" t="s">
        <v>371</v>
      </c>
      <c r="L10" s="2314" t="s">
        <v>510</v>
      </c>
      <c r="M10" s="91" t="s">
        <v>511</v>
      </c>
      <c r="Q10" s="2333" t="s">
        <v>56</v>
      </c>
      <c r="R10" s="2332" t="s">
        <v>368</v>
      </c>
      <c r="S10" s="2346" t="s">
        <v>383</v>
      </c>
      <c r="T10" s="2335">
        <v>47.213359472282896</v>
      </c>
      <c r="U10" s="2330" t="s">
        <v>374</v>
      </c>
      <c r="V10" s="2330" t="s">
        <v>370</v>
      </c>
      <c r="W10" s="2331" t="s">
        <v>370</v>
      </c>
    </row>
    <row r="11" spans="1:23" ht="31.2">
      <c r="A11" s="2301"/>
      <c r="B11" s="2302" t="s">
        <v>406</v>
      </c>
      <c r="C11" s="2303" t="s">
        <v>122</v>
      </c>
      <c r="D11" s="2304" t="s">
        <v>48</v>
      </c>
      <c r="E11" s="2304" t="s">
        <v>371</v>
      </c>
      <c r="F11" s="2293" t="str">
        <f t="shared" si="0"/>
        <v xml:space="preserve"> Queen Sewell Pond</v>
      </c>
      <c r="G11" s="2325" t="s">
        <v>123</v>
      </c>
      <c r="H11" s="91" t="s">
        <v>141</v>
      </c>
      <c r="I11" s="91" t="s">
        <v>70</v>
      </c>
      <c r="J11" s="2315" t="s">
        <v>371</v>
      </c>
      <c r="L11" s="2314" t="s">
        <v>512</v>
      </c>
      <c r="M11" s="91" t="s">
        <v>513</v>
      </c>
      <c r="Q11" s="2333" t="s">
        <v>58</v>
      </c>
      <c r="R11" s="2332" t="s">
        <v>368</v>
      </c>
      <c r="S11" s="2346" t="s">
        <v>384</v>
      </c>
      <c r="T11" s="2335">
        <v>38.981424558431051</v>
      </c>
      <c r="U11" s="2330" t="s">
        <v>42</v>
      </c>
      <c r="V11" s="2330" t="s">
        <v>370</v>
      </c>
      <c r="W11" s="2331" t="s">
        <v>370</v>
      </c>
    </row>
    <row r="12" spans="1:23" ht="31.2">
      <c r="A12" s="2301"/>
      <c r="B12" s="2302" t="s">
        <v>407</v>
      </c>
      <c r="C12" s="2303" t="s">
        <v>408</v>
      </c>
      <c r="D12" s="2304" t="s">
        <v>48</v>
      </c>
      <c r="E12" s="2304" t="s">
        <v>371</v>
      </c>
      <c r="F12" s="2293" t="str">
        <f t="shared" si="0"/>
        <v xml:space="preserve"> Bakers Pond (same as one in OR)</v>
      </c>
      <c r="G12" s="2325" t="s">
        <v>123</v>
      </c>
      <c r="H12" s="91" t="s">
        <v>144</v>
      </c>
      <c r="I12" s="91" t="s">
        <v>40</v>
      </c>
      <c r="J12" s="2315" t="s">
        <v>376</v>
      </c>
      <c r="L12" s="2314" t="s">
        <v>514</v>
      </c>
      <c r="M12" s="91" t="s">
        <v>515</v>
      </c>
      <c r="Q12" s="2333" t="s">
        <v>60</v>
      </c>
      <c r="R12" s="2332" t="s">
        <v>368</v>
      </c>
      <c r="S12" s="2346" t="s">
        <v>385</v>
      </c>
      <c r="T12" s="2335">
        <v>38.783029499278982</v>
      </c>
      <c r="U12" s="2330" t="s">
        <v>516</v>
      </c>
      <c r="V12" s="2330" t="s">
        <v>370</v>
      </c>
      <c r="W12" s="2331" t="s">
        <v>370</v>
      </c>
    </row>
    <row r="13" spans="1:23" ht="31.2">
      <c r="A13" s="2301"/>
      <c r="B13" s="2302" t="s">
        <v>407</v>
      </c>
      <c r="C13" s="2303" t="s">
        <v>127</v>
      </c>
      <c r="D13" s="2304" t="s">
        <v>48</v>
      </c>
      <c r="E13" s="2304" t="s">
        <v>371</v>
      </c>
      <c r="F13" s="2293" t="str">
        <f t="shared" si="0"/>
        <v xml:space="preserve"> Blueberry Pond</v>
      </c>
      <c r="G13" s="2325" t="s">
        <v>123</v>
      </c>
      <c r="H13" s="91" t="s">
        <v>146</v>
      </c>
      <c r="I13" s="91" t="s">
        <v>48</v>
      </c>
      <c r="J13" s="2315" t="s">
        <v>371</v>
      </c>
      <c r="L13" s="2314" t="s">
        <v>517</v>
      </c>
      <c r="M13" s="91" t="s">
        <v>518</v>
      </c>
      <c r="Q13" s="2333" t="s">
        <v>63</v>
      </c>
      <c r="R13" s="2332" t="s">
        <v>368</v>
      </c>
      <c r="S13" s="2346" t="s">
        <v>387</v>
      </c>
      <c r="T13" s="2335">
        <v>37.619079130926004</v>
      </c>
      <c r="U13" s="2330" t="s">
        <v>374</v>
      </c>
      <c r="V13" s="2330" t="s">
        <v>370</v>
      </c>
      <c r="W13" s="2331" t="s">
        <v>370</v>
      </c>
    </row>
    <row r="14" spans="1:23" ht="31.2">
      <c r="A14" s="2301"/>
      <c r="B14" s="2302" t="s">
        <v>407</v>
      </c>
      <c r="C14" s="2303" t="s">
        <v>140</v>
      </c>
      <c r="D14" s="2304" t="s">
        <v>70</v>
      </c>
      <c r="E14" s="2304" t="s">
        <v>371</v>
      </c>
      <c r="F14" s="2293" t="str">
        <f t="shared" si="0"/>
        <v xml:space="preserve"> Greenland Pond</v>
      </c>
      <c r="G14" s="2325" t="s">
        <v>123</v>
      </c>
      <c r="H14" s="91" t="s">
        <v>149</v>
      </c>
      <c r="I14" s="91" t="s">
        <v>70</v>
      </c>
      <c r="J14" s="2315" t="s">
        <v>371</v>
      </c>
      <c r="L14" s="2314" t="s">
        <v>519</v>
      </c>
      <c r="M14" s="91" t="s">
        <v>520</v>
      </c>
      <c r="Q14" s="2333" t="s">
        <v>65</v>
      </c>
      <c r="R14" s="2332" t="s">
        <v>368</v>
      </c>
      <c r="S14" s="2346" t="s">
        <v>388</v>
      </c>
      <c r="T14" s="2335">
        <v>63.197448827355736</v>
      </c>
      <c r="U14" s="2330" t="s">
        <v>521</v>
      </c>
      <c r="V14" s="2330" t="s">
        <v>375</v>
      </c>
      <c r="W14" s="2331" t="s">
        <v>375</v>
      </c>
    </row>
    <row r="15" spans="1:23" ht="31.2">
      <c r="A15" s="2301"/>
      <c r="B15" s="2302" t="s">
        <v>407</v>
      </c>
      <c r="C15" s="2303" t="s">
        <v>142</v>
      </c>
      <c r="D15" s="2304" t="s">
        <v>70</v>
      </c>
      <c r="E15" s="2304" t="s">
        <v>371</v>
      </c>
      <c r="F15" s="2293" t="str">
        <f t="shared" si="0"/>
        <v xml:space="preserve"> Pine Pond</v>
      </c>
      <c r="G15" s="2325" t="s">
        <v>123</v>
      </c>
      <c r="H15" s="91" t="s">
        <v>153</v>
      </c>
      <c r="I15" s="91" t="s">
        <v>48</v>
      </c>
      <c r="J15" s="2315" t="s">
        <v>371</v>
      </c>
      <c r="L15" s="2314" t="s">
        <v>522</v>
      </c>
      <c r="M15" s="91" t="s">
        <v>523</v>
      </c>
      <c r="Q15" s="2333" t="s">
        <v>68</v>
      </c>
      <c r="R15" s="2332" t="s">
        <v>368</v>
      </c>
      <c r="S15" s="2346" t="s">
        <v>389</v>
      </c>
      <c r="T15" s="2335">
        <v>34.428572852059617</v>
      </c>
      <c r="U15" s="2330" t="s">
        <v>42</v>
      </c>
      <c r="V15" s="2330" t="s">
        <v>370</v>
      </c>
      <c r="W15" s="2331" t="s">
        <v>370</v>
      </c>
    </row>
    <row r="16" spans="1:23">
      <c r="A16" s="2301"/>
      <c r="B16" s="2302" t="s">
        <v>407</v>
      </c>
      <c r="C16" s="2303" t="s">
        <v>156</v>
      </c>
      <c r="D16" s="2305"/>
      <c r="E16" s="2306"/>
      <c r="F16" s="2293" t="str">
        <f t="shared" si="0"/>
        <v xml:space="preserve"> Smith Pond</v>
      </c>
      <c r="G16" s="2325" t="s">
        <v>123</v>
      </c>
      <c r="H16" s="91" t="s">
        <v>156</v>
      </c>
      <c r="L16" s="2314" t="s">
        <v>524</v>
      </c>
      <c r="M16" s="91" t="s">
        <v>525</v>
      </c>
      <c r="Q16" s="2333" t="s">
        <v>71</v>
      </c>
      <c r="R16" s="2332" t="s">
        <v>368</v>
      </c>
      <c r="S16" s="2346" t="s">
        <v>72</v>
      </c>
      <c r="T16" s="2335">
        <v>55.187048481219882</v>
      </c>
      <c r="U16" s="2330" t="s">
        <v>42</v>
      </c>
      <c r="V16" s="2330" t="s">
        <v>375</v>
      </c>
      <c r="W16" s="2331" t="s">
        <v>375</v>
      </c>
    </row>
    <row r="17" spans="1:23" ht="31.2">
      <c r="A17" s="2301" t="s">
        <v>129</v>
      </c>
      <c r="B17" s="2302" t="s">
        <v>407</v>
      </c>
      <c r="C17" s="2303" t="s">
        <v>130</v>
      </c>
      <c r="D17" s="2304" t="s">
        <v>40</v>
      </c>
      <c r="E17" s="2304" t="s">
        <v>376</v>
      </c>
      <c r="F17" s="2293" t="str">
        <f t="shared" si="0"/>
        <v>BR-1028 Cliff Pond</v>
      </c>
      <c r="G17" s="2325" t="s">
        <v>123</v>
      </c>
      <c r="H17" s="91" t="s">
        <v>158</v>
      </c>
      <c r="I17" s="91" t="s">
        <v>48</v>
      </c>
      <c r="J17" s="2315" t="s">
        <v>371</v>
      </c>
      <c r="L17" s="2314" t="s">
        <v>526</v>
      </c>
      <c r="M17" s="91" t="s">
        <v>527</v>
      </c>
      <c r="Q17" s="2333" t="s">
        <v>74</v>
      </c>
      <c r="R17" s="2332" t="s">
        <v>368</v>
      </c>
      <c r="S17" s="2346" t="s">
        <v>390</v>
      </c>
      <c r="T17" s="2335">
        <v>62.004684971596724</v>
      </c>
      <c r="U17" s="2330" t="s">
        <v>42</v>
      </c>
      <c r="V17" s="2330" t="s">
        <v>375</v>
      </c>
      <c r="W17" s="2331" t="s">
        <v>375</v>
      </c>
    </row>
    <row r="18" spans="1:23" ht="31.2">
      <c r="A18" s="2301" t="s">
        <v>133</v>
      </c>
      <c r="B18" s="2302" t="s">
        <v>407</v>
      </c>
      <c r="C18" s="2307" t="s">
        <v>411</v>
      </c>
      <c r="D18" s="2304" t="s">
        <v>48</v>
      </c>
      <c r="E18" s="2304" t="s">
        <v>371</v>
      </c>
      <c r="F18" s="2293" t="str">
        <f t="shared" si="0"/>
        <v>BR-357 Elbow</v>
      </c>
      <c r="G18" s="2325" t="s">
        <v>123</v>
      </c>
      <c r="H18" s="91" t="s">
        <v>162</v>
      </c>
      <c r="L18" s="2314" t="s">
        <v>528</v>
      </c>
      <c r="M18" s="91" t="s">
        <v>529</v>
      </c>
      <c r="Q18" s="2333"/>
      <c r="R18" s="2332" t="s">
        <v>368</v>
      </c>
      <c r="S18" s="2346" t="s">
        <v>391</v>
      </c>
      <c r="T18" s="2335">
        <v>79.056434987663508</v>
      </c>
      <c r="U18" s="2330" t="s">
        <v>51</v>
      </c>
      <c r="V18" s="2330" t="s">
        <v>375</v>
      </c>
      <c r="W18" s="2331" t="s">
        <v>375</v>
      </c>
    </row>
    <row r="19" spans="1:23">
      <c r="A19" s="2301" t="s">
        <v>161</v>
      </c>
      <c r="B19" s="2302" t="s">
        <v>407</v>
      </c>
      <c r="C19" s="2303" t="s">
        <v>162</v>
      </c>
      <c r="D19" s="2305"/>
      <c r="E19" s="2306"/>
      <c r="F19" s="2293" t="str">
        <f t="shared" si="0"/>
        <v>BR-192 Little Cliff Pond</v>
      </c>
      <c r="G19" s="2325" t="s">
        <v>164</v>
      </c>
      <c r="H19" s="91" t="s">
        <v>165</v>
      </c>
      <c r="I19" s="91" t="s">
        <v>40</v>
      </c>
      <c r="J19" s="2315" t="s">
        <v>376</v>
      </c>
      <c r="L19" s="2314" t="s">
        <v>530</v>
      </c>
      <c r="M19" s="91" t="s">
        <v>531</v>
      </c>
      <c r="Q19" s="2333" t="s">
        <v>76</v>
      </c>
      <c r="R19" s="2332" t="s">
        <v>368</v>
      </c>
      <c r="S19" s="2346" t="s">
        <v>77</v>
      </c>
      <c r="T19" s="2335"/>
      <c r="U19" s="2330"/>
      <c r="V19" s="2330"/>
      <c r="W19" s="2331" t="s">
        <v>375</v>
      </c>
    </row>
    <row r="20" spans="1:23" ht="31.2">
      <c r="A20" s="2301" t="s">
        <v>135</v>
      </c>
      <c r="B20" s="2302" t="s">
        <v>407</v>
      </c>
      <c r="C20" s="2307" t="s">
        <v>412</v>
      </c>
      <c r="D20" s="2304" t="s">
        <v>40</v>
      </c>
      <c r="E20" s="2304" t="s">
        <v>376</v>
      </c>
      <c r="F20" s="2293" t="str">
        <f t="shared" si="0"/>
        <v>BR-245 Lower Mill</v>
      </c>
      <c r="G20" s="2325" t="s">
        <v>164</v>
      </c>
      <c r="H20" s="91" t="s">
        <v>169</v>
      </c>
      <c r="I20" s="91" t="s">
        <v>70</v>
      </c>
      <c r="J20" s="2315" t="s">
        <v>371</v>
      </c>
      <c r="L20" s="2314" t="s">
        <v>532</v>
      </c>
      <c r="M20" s="91" t="s">
        <v>533</v>
      </c>
      <c r="Q20" s="2333" t="s">
        <v>78</v>
      </c>
      <c r="R20" s="2332" t="s">
        <v>368</v>
      </c>
      <c r="S20" s="2346" t="s">
        <v>79</v>
      </c>
      <c r="T20" s="2335">
        <v>44.679050600644551</v>
      </c>
      <c r="U20" s="2330" t="s">
        <v>42</v>
      </c>
      <c r="V20" s="2330" t="s">
        <v>370</v>
      </c>
      <c r="W20" s="2331" t="s">
        <v>375</v>
      </c>
    </row>
    <row r="21" spans="1:23" ht="31.2">
      <c r="A21" s="2301" t="s">
        <v>143</v>
      </c>
      <c r="B21" s="2302" t="s">
        <v>407</v>
      </c>
      <c r="C21" s="2303" t="s">
        <v>144</v>
      </c>
      <c r="D21" s="2304" t="s">
        <v>40</v>
      </c>
      <c r="E21" s="2304" t="s">
        <v>376</v>
      </c>
      <c r="F21" s="2293" t="str">
        <f t="shared" si="0"/>
        <v>BR-205 Schoolhouse Pond (BR)</v>
      </c>
      <c r="G21" s="2325" t="s">
        <v>164</v>
      </c>
      <c r="H21" s="91" t="s">
        <v>173</v>
      </c>
      <c r="I21" s="91" t="s">
        <v>48</v>
      </c>
      <c r="J21" s="2315" t="s">
        <v>371</v>
      </c>
      <c r="L21" s="2314" t="s">
        <v>534</v>
      </c>
      <c r="M21" s="91" t="s">
        <v>535</v>
      </c>
      <c r="Q21" s="2333" t="s">
        <v>80</v>
      </c>
      <c r="R21" s="2332" t="s">
        <v>368</v>
      </c>
      <c r="S21" s="2346" t="s">
        <v>392</v>
      </c>
      <c r="T21" s="2335">
        <v>48.332392241914334</v>
      </c>
      <c r="U21" s="2330" t="s">
        <v>42</v>
      </c>
      <c r="V21" s="2330" t="s">
        <v>370</v>
      </c>
      <c r="W21" s="2331" t="s">
        <v>375</v>
      </c>
    </row>
    <row r="22" spans="1:23" ht="31.2">
      <c r="A22" s="2301" t="s">
        <v>145</v>
      </c>
      <c r="B22" s="2302" t="s">
        <v>407</v>
      </c>
      <c r="C22" s="2303" t="s">
        <v>146</v>
      </c>
      <c r="D22" s="2304" t="s">
        <v>48</v>
      </c>
      <c r="E22" s="2304" t="s">
        <v>371</v>
      </c>
      <c r="F22" s="2293" t="str">
        <f t="shared" si="0"/>
        <v>HA-306 Seymour Pond</v>
      </c>
      <c r="G22" s="2325" t="s">
        <v>164</v>
      </c>
      <c r="H22" s="91" t="s">
        <v>174</v>
      </c>
      <c r="L22" s="2314" t="s">
        <v>536</v>
      </c>
      <c r="M22" s="91" t="s">
        <v>537</v>
      </c>
      <c r="Q22" s="2333"/>
      <c r="R22" s="2332" t="s">
        <v>368</v>
      </c>
      <c r="S22" s="2346" t="s">
        <v>82</v>
      </c>
      <c r="T22" s="2335">
        <v>58.632718550914994</v>
      </c>
      <c r="U22" s="2330" t="s">
        <v>83</v>
      </c>
      <c r="V22" s="2330" t="s">
        <v>375</v>
      </c>
      <c r="W22" s="2331" t="s">
        <v>375</v>
      </c>
    </row>
    <row r="23" spans="1:23" ht="31.2">
      <c r="A23" s="2301" t="s">
        <v>152</v>
      </c>
      <c r="B23" s="2302" t="s">
        <v>407</v>
      </c>
      <c r="C23" s="2303" t="s">
        <v>153</v>
      </c>
      <c r="D23" s="2304" t="s">
        <v>48</v>
      </c>
      <c r="E23" s="2304" t="s">
        <v>371</v>
      </c>
      <c r="F23" s="2293" t="str">
        <f t="shared" si="0"/>
        <v>BR-272 Upper Mill Pond</v>
      </c>
      <c r="G23" s="2325" t="s">
        <v>176</v>
      </c>
      <c r="H23" s="91" t="s">
        <v>179</v>
      </c>
      <c r="I23" s="91" t="s">
        <v>70</v>
      </c>
      <c r="J23" s="2315" t="s">
        <v>371</v>
      </c>
      <c r="L23" s="2314" t="s">
        <v>538</v>
      </c>
      <c r="M23" s="91" t="s">
        <v>539</v>
      </c>
      <c r="Q23" s="2333"/>
      <c r="R23" s="2332" t="s">
        <v>368</v>
      </c>
      <c r="S23" s="2346" t="s">
        <v>84</v>
      </c>
      <c r="T23" s="2335">
        <v>46.613349856616821</v>
      </c>
      <c r="U23" s="2330" t="s">
        <v>42</v>
      </c>
      <c r="V23" s="2330" t="s">
        <v>370</v>
      </c>
      <c r="W23" s="2331" t="s">
        <v>370</v>
      </c>
    </row>
    <row r="24" spans="1:23" ht="31.2">
      <c r="A24" s="2301" t="s">
        <v>154</v>
      </c>
      <c r="B24" s="2302" t="s">
        <v>407</v>
      </c>
      <c r="C24" s="2303" t="s">
        <v>155</v>
      </c>
      <c r="D24" s="2304" t="s">
        <v>40</v>
      </c>
      <c r="E24" s="2304" t="s">
        <v>376</v>
      </c>
      <c r="F24" s="2293" t="str">
        <f t="shared" si="0"/>
        <v>BR-313 Walkers Pond</v>
      </c>
      <c r="G24" s="2325" t="s">
        <v>176</v>
      </c>
      <c r="H24" s="91" t="s">
        <v>180</v>
      </c>
      <c r="I24" s="91" t="s">
        <v>70</v>
      </c>
      <c r="J24" s="2315" t="s">
        <v>371</v>
      </c>
      <c r="L24" s="2314" t="s">
        <v>540</v>
      </c>
      <c r="M24" s="91" t="s">
        <v>541</v>
      </c>
      <c r="Q24" s="2333" t="s">
        <v>85</v>
      </c>
      <c r="R24" s="2332" t="s">
        <v>368</v>
      </c>
      <c r="S24" s="2346" t="s">
        <v>393</v>
      </c>
      <c r="T24" s="2335">
        <v>37.106095154540547</v>
      </c>
      <c r="U24" s="2330" t="s">
        <v>42</v>
      </c>
      <c r="V24" s="2330" t="s">
        <v>370</v>
      </c>
      <c r="W24" s="2331" t="s">
        <v>370</v>
      </c>
    </row>
    <row r="25" spans="1:23">
      <c r="A25" s="2301"/>
      <c r="B25" s="2302"/>
      <c r="C25" s="2303"/>
      <c r="D25" s="2305"/>
      <c r="E25" s="2306"/>
      <c r="F25" s="2293" t="str">
        <f t="shared" si="0"/>
        <v xml:space="preserve"> </v>
      </c>
      <c r="G25" s="2325" t="s">
        <v>176</v>
      </c>
      <c r="H25" s="91" t="s">
        <v>181</v>
      </c>
      <c r="L25" s="2314" t="s">
        <v>542</v>
      </c>
      <c r="M25" s="91" t="s">
        <v>543</v>
      </c>
      <c r="Q25" s="2333" t="s">
        <v>87</v>
      </c>
      <c r="R25" s="2332" t="s">
        <v>368</v>
      </c>
      <c r="S25" s="2346" t="s">
        <v>394</v>
      </c>
      <c r="T25" s="2335">
        <v>42.395918977698294</v>
      </c>
      <c r="U25" s="2330" t="s">
        <v>42</v>
      </c>
      <c r="V25" s="2330" t="s">
        <v>370</v>
      </c>
      <c r="W25" s="2331" t="s">
        <v>370</v>
      </c>
    </row>
    <row r="26" spans="1:23" ht="31.2">
      <c r="A26" s="2301" t="s">
        <v>168</v>
      </c>
      <c r="B26" s="2302" t="s">
        <v>413</v>
      </c>
      <c r="C26" s="2303" t="s">
        <v>169</v>
      </c>
      <c r="D26" s="2304" t="s">
        <v>70</v>
      </c>
      <c r="E26" s="2304" t="s">
        <v>371</v>
      </c>
      <c r="F26" s="2293" t="str">
        <f t="shared" si="0"/>
        <v>CH-463 Schoolhouse Pond (CH)</v>
      </c>
      <c r="G26" s="2325" t="s">
        <v>186</v>
      </c>
      <c r="H26" s="91" t="s">
        <v>188</v>
      </c>
      <c r="I26" s="91" t="s">
        <v>70</v>
      </c>
      <c r="J26" s="2315" t="s">
        <v>371</v>
      </c>
      <c r="L26" s="2314" t="s">
        <v>544</v>
      </c>
      <c r="M26" s="91" t="s">
        <v>545</v>
      </c>
      <c r="Q26" s="2333" t="s">
        <v>89</v>
      </c>
      <c r="R26" s="2332" t="s">
        <v>368</v>
      </c>
      <c r="S26" s="2346" t="s">
        <v>90</v>
      </c>
      <c r="T26" s="2335">
        <v>58.869236317346655</v>
      </c>
      <c r="U26" s="2330" t="s">
        <v>42</v>
      </c>
      <c r="V26" s="2330" t="s">
        <v>375</v>
      </c>
      <c r="W26" s="2331" t="s">
        <v>375</v>
      </c>
    </row>
    <row r="27" spans="1:23" ht="31.2">
      <c r="A27" s="2301" t="s">
        <v>170</v>
      </c>
      <c r="B27" s="2302" t="s">
        <v>413</v>
      </c>
      <c r="C27" s="2303" t="s">
        <v>171</v>
      </c>
      <c r="D27" s="2304" t="s">
        <v>40</v>
      </c>
      <c r="E27" s="2304" t="s">
        <v>376</v>
      </c>
      <c r="F27" s="2293" t="str">
        <f t="shared" si="0"/>
        <v>CH-396 Stillwater Pond</v>
      </c>
      <c r="G27" s="2325" t="s">
        <v>186</v>
      </c>
      <c r="H27" s="91" t="s">
        <v>189</v>
      </c>
      <c r="I27" s="91" t="s">
        <v>48</v>
      </c>
      <c r="J27" s="2315" t="s">
        <v>371</v>
      </c>
      <c r="L27" s="2314" t="s">
        <v>546</v>
      </c>
      <c r="M27" s="91" t="s">
        <v>547</v>
      </c>
      <c r="Q27" s="2333" t="s">
        <v>93</v>
      </c>
      <c r="R27" s="2332" t="s">
        <v>368</v>
      </c>
      <c r="S27" s="2346" t="s">
        <v>395</v>
      </c>
      <c r="T27" s="2335">
        <v>53.367261451494826</v>
      </c>
      <c r="U27" s="2330" t="s">
        <v>42</v>
      </c>
      <c r="V27" s="2330" t="s">
        <v>375</v>
      </c>
      <c r="W27" s="2331" t="s">
        <v>375</v>
      </c>
    </row>
    <row r="28" spans="1:23" ht="31.2">
      <c r="A28" s="2301" t="s">
        <v>172</v>
      </c>
      <c r="B28" s="2302" t="s">
        <v>413</v>
      </c>
      <c r="C28" s="2303" t="s">
        <v>173</v>
      </c>
      <c r="D28" s="2304" t="s">
        <v>48</v>
      </c>
      <c r="E28" s="2304" t="s">
        <v>371</v>
      </c>
      <c r="F28" s="2293" t="str">
        <f t="shared" si="0"/>
        <v>CH-516 White Pond</v>
      </c>
      <c r="G28" s="2325" t="s">
        <v>186</v>
      </c>
      <c r="H28" s="91" t="s">
        <v>190</v>
      </c>
      <c r="I28" s="91" t="s">
        <v>70</v>
      </c>
      <c r="J28" s="2315" t="s">
        <v>371</v>
      </c>
      <c r="L28" s="2314" t="s">
        <v>548</v>
      </c>
      <c r="M28" s="91" t="s">
        <v>549</v>
      </c>
      <c r="Q28" s="2333" t="s">
        <v>95</v>
      </c>
      <c r="R28" s="2332" t="s">
        <v>368</v>
      </c>
      <c r="S28" s="2346" t="s">
        <v>396</v>
      </c>
      <c r="T28" s="2335">
        <v>45.808924081575611</v>
      </c>
      <c r="U28" s="2330" t="s">
        <v>49</v>
      </c>
      <c r="V28" s="2330" t="s">
        <v>370</v>
      </c>
      <c r="W28" s="2331" t="s">
        <v>370</v>
      </c>
    </row>
    <row r="29" spans="1:23">
      <c r="A29" s="2301" t="s">
        <v>184</v>
      </c>
      <c r="B29" s="2302" t="s">
        <v>414</v>
      </c>
      <c r="C29" s="2307" t="s">
        <v>185</v>
      </c>
      <c r="D29" s="2301"/>
      <c r="E29" s="2308"/>
      <c r="F29" s="2293" t="str">
        <f t="shared" si="0"/>
        <v>DE-347 Clay</v>
      </c>
      <c r="G29" s="2325" t="s">
        <v>186</v>
      </c>
      <c r="H29" s="91" t="s">
        <v>192</v>
      </c>
      <c r="I29" s="91" t="s">
        <v>70</v>
      </c>
      <c r="J29" s="2315" t="s">
        <v>371</v>
      </c>
      <c r="L29" s="2314" t="s">
        <v>550</v>
      </c>
      <c r="M29" s="91" t="s">
        <v>551</v>
      </c>
      <c r="Q29" s="2333" t="s">
        <v>97</v>
      </c>
      <c r="R29" s="2332" t="s">
        <v>368</v>
      </c>
      <c r="S29" s="2346" t="s">
        <v>98</v>
      </c>
      <c r="T29" s="2335"/>
      <c r="U29" s="2330"/>
      <c r="V29" s="2330"/>
      <c r="W29" s="2344"/>
    </row>
    <row r="30" spans="1:23" ht="31.2">
      <c r="A30" s="2301" t="s">
        <v>178</v>
      </c>
      <c r="B30" s="2302" t="s">
        <v>414</v>
      </c>
      <c r="C30" s="2303" t="s">
        <v>179</v>
      </c>
      <c r="D30" s="2304" t="s">
        <v>70</v>
      </c>
      <c r="E30" s="2304" t="s">
        <v>371</v>
      </c>
      <c r="F30" s="2293" t="str">
        <f t="shared" si="0"/>
        <v>DE-355 Flax Pond</v>
      </c>
      <c r="G30" s="2325" t="s">
        <v>186</v>
      </c>
      <c r="H30" s="91" t="s">
        <v>193</v>
      </c>
      <c r="I30" s="91" t="s">
        <v>70</v>
      </c>
      <c r="J30" s="2315" t="s">
        <v>371</v>
      </c>
      <c r="L30" s="2314" t="s">
        <v>552</v>
      </c>
      <c r="M30" s="91" t="s">
        <v>553</v>
      </c>
      <c r="Q30" s="2333" t="s">
        <v>99</v>
      </c>
      <c r="R30" s="2332" t="s">
        <v>368</v>
      </c>
      <c r="S30" s="2346" t="s">
        <v>398</v>
      </c>
      <c r="T30" s="2335"/>
      <c r="U30" s="2330"/>
      <c r="V30" s="2330"/>
      <c r="W30" s="2331" t="s">
        <v>370</v>
      </c>
    </row>
    <row r="31" spans="1:23">
      <c r="A31" s="2301" t="s">
        <v>182</v>
      </c>
      <c r="B31" s="2302" t="s">
        <v>414</v>
      </c>
      <c r="C31" s="2307" t="s">
        <v>183</v>
      </c>
      <c r="D31" s="2301"/>
      <c r="E31" s="2308"/>
      <c r="F31" s="2293" t="str">
        <f t="shared" si="0"/>
        <v>HA-414 Whites</v>
      </c>
      <c r="G31" s="2325" t="s">
        <v>197</v>
      </c>
      <c r="H31" s="91" t="s">
        <v>198</v>
      </c>
      <c r="I31" s="91" t="s">
        <v>48</v>
      </c>
      <c r="J31" s="2315" t="s">
        <v>371</v>
      </c>
      <c r="L31" s="2314" t="s">
        <v>554</v>
      </c>
      <c r="M31" s="91" t="s">
        <v>555</v>
      </c>
      <c r="Q31" s="2333" t="s">
        <v>101</v>
      </c>
      <c r="R31" s="2332" t="s">
        <v>368</v>
      </c>
      <c r="S31" s="2346" t="s">
        <v>399</v>
      </c>
      <c r="T31" s="2335"/>
      <c r="U31" s="2330"/>
      <c r="V31" s="2330"/>
      <c r="W31" s="2331" t="s">
        <v>370</v>
      </c>
    </row>
    <row r="32" spans="1:23" ht="31.2">
      <c r="A32" s="2301"/>
      <c r="B32" s="2302" t="s">
        <v>414</v>
      </c>
      <c r="C32" s="2303" t="s">
        <v>180</v>
      </c>
      <c r="D32" s="2304" t="s">
        <v>70</v>
      </c>
      <c r="E32" s="2304" t="s">
        <v>371</v>
      </c>
      <c r="F32" s="2293" t="str">
        <f t="shared" si="0"/>
        <v xml:space="preserve"> Swan Pond</v>
      </c>
      <c r="G32" s="2325" t="s">
        <v>197</v>
      </c>
      <c r="H32" s="91" t="s">
        <v>199</v>
      </c>
      <c r="I32" s="91" t="s">
        <v>70</v>
      </c>
      <c r="J32" s="2315" t="s">
        <v>371</v>
      </c>
      <c r="L32" s="2314" t="s">
        <v>556</v>
      </c>
      <c r="M32" s="91" t="s">
        <v>557</v>
      </c>
      <c r="Q32" s="2333" t="s">
        <v>103</v>
      </c>
      <c r="R32" s="2332" t="s">
        <v>368</v>
      </c>
      <c r="S32" s="2346" t="s">
        <v>400</v>
      </c>
      <c r="T32" s="2335">
        <v>63.480457921278635</v>
      </c>
      <c r="U32" s="2330" t="s">
        <v>49</v>
      </c>
      <c r="V32" s="2330" t="s">
        <v>375</v>
      </c>
      <c r="W32" s="2331" t="s">
        <v>375</v>
      </c>
    </row>
    <row r="33" spans="1:23">
      <c r="A33" s="2301"/>
      <c r="B33" s="2302" t="s">
        <v>414</v>
      </c>
      <c r="C33" s="2303" t="s">
        <v>181</v>
      </c>
      <c r="D33" s="2305"/>
      <c r="E33" s="2306"/>
      <c r="F33" s="2293" t="str">
        <f t="shared" si="0"/>
        <v xml:space="preserve"> Fresh Pond</v>
      </c>
      <c r="G33" s="2325" t="s">
        <v>197</v>
      </c>
      <c r="H33" s="91" t="s">
        <v>201</v>
      </c>
      <c r="I33" s="91" t="s">
        <v>70</v>
      </c>
      <c r="J33" s="2315" t="s">
        <v>371</v>
      </c>
      <c r="L33" s="2314" t="s">
        <v>558</v>
      </c>
      <c r="M33" s="91" t="s">
        <v>559</v>
      </c>
      <c r="Q33" s="2333" t="s">
        <v>105</v>
      </c>
      <c r="R33" s="2332" t="s">
        <v>368</v>
      </c>
      <c r="S33" s="2346" t="s">
        <v>106</v>
      </c>
      <c r="T33" s="2335"/>
      <c r="U33" s="2330"/>
      <c r="V33" s="2330"/>
      <c r="W33" s="2344"/>
    </row>
    <row r="34" spans="1:23" ht="31.2">
      <c r="A34" s="2301" t="s">
        <v>415</v>
      </c>
      <c r="B34" s="2302" t="s">
        <v>416</v>
      </c>
      <c r="C34" s="2303" t="s">
        <v>188</v>
      </c>
      <c r="D34" s="2304" t="s">
        <v>70</v>
      </c>
      <c r="E34" s="2304" t="s">
        <v>371</v>
      </c>
      <c r="F34" s="2293" t="str">
        <f t="shared" si="0"/>
        <v>EA-96 Depot Pond</v>
      </c>
      <c r="G34" s="2325" t="s">
        <v>197</v>
      </c>
      <c r="H34" s="91" t="s">
        <v>204</v>
      </c>
      <c r="I34" s="91" t="s">
        <v>48</v>
      </c>
      <c r="J34" s="2315" t="s">
        <v>371</v>
      </c>
      <c r="L34" s="2314" t="s">
        <v>560</v>
      </c>
      <c r="M34" s="91" t="s">
        <v>561</v>
      </c>
      <c r="Q34" s="2333"/>
      <c r="R34" s="2332" t="s">
        <v>368</v>
      </c>
      <c r="S34" s="2346" t="s">
        <v>107</v>
      </c>
      <c r="T34" s="2335">
        <v>53.015118548177782</v>
      </c>
      <c r="U34" s="2330" t="s">
        <v>42</v>
      </c>
      <c r="V34" s="2330" t="s">
        <v>375</v>
      </c>
      <c r="W34" s="2331" t="s">
        <v>375</v>
      </c>
    </row>
    <row r="35" spans="1:23" ht="31.2">
      <c r="A35" s="2301"/>
      <c r="B35" s="2302" t="s">
        <v>416</v>
      </c>
      <c r="C35" s="2303" t="s">
        <v>187</v>
      </c>
      <c r="D35" s="2304" t="s">
        <v>70</v>
      </c>
      <c r="E35" s="2304" t="s">
        <v>371</v>
      </c>
      <c r="F35" s="2293" t="str">
        <f t="shared" si="0"/>
        <v xml:space="preserve"> Bridge Pond</v>
      </c>
      <c r="G35" s="2325" t="s">
        <v>197</v>
      </c>
      <c r="H35" s="91" t="s">
        <v>206</v>
      </c>
      <c r="I35" s="91" t="s">
        <v>48</v>
      </c>
      <c r="J35" s="2315" t="s">
        <v>371</v>
      </c>
      <c r="L35" s="2314" t="s">
        <v>562</v>
      </c>
      <c r="M35" s="91" t="s">
        <v>563</v>
      </c>
      <c r="Q35" s="2333" t="s">
        <v>108</v>
      </c>
      <c r="R35" s="2332" t="s">
        <v>368</v>
      </c>
      <c r="S35" s="2346" t="s">
        <v>401</v>
      </c>
      <c r="T35" s="2335">
        <v>53.961165856043543</v>
      </c>
      <c r="U35" s="2330" t="s">
        <v>42</v>
      </c>
      <c r="V35" s="2330" t="s">
        <v>375</v>
      </c>
      <c r="W35" s="2331" t="s">
        <v>375</v>
      </c>
    </row>
    <row r="36" spans="1:23" ht="31.2">
      <c r="A36" s="2301"/>
      <c r="B36" s="2302" t="s">
        <v>416</v>
      </c>
      <c r="C36" s="2303" t="s">
        <v>189</v>
      </c>
      <c r="D36" s="2304" t="s">
        <v>48</v>
      </c>
      <c r="E36" s="2304" t="s">
        <v>371</v>
      </c>
      <c r="F36" s="2293" t="str">
        <f t="shared" si="0"/>
        <v xml:space="preserve"> Great Pond</v>
      </c>
      <c r="G36" s="2325" t="s">
        <v>197</v>
      </c>
      <c r="H36" s="91" t="s">
        <v>179</v>
      </c>
      <c r="I36" s="91" t="s">
        <v>40</v>
      </c>
      <c r="J36" s="2315" t="s">
        <v>376</v>
      </c>
      <c r="L36" s="2314" t="s">
        <v>564</v>
      </c>
      <c r="M36" s="91" t="s">
        <v>565</v>
      </c>
      <c r="Q36" s="2333" t="s">
        <v>110</v>
      </c>
      <c r="R36" s="2332" t="s">
        <v>368</v>
      </c>
      <c r="S36" s="2346" t="s">
        <v>196</v>
      </c>
      <c r="T36" s="2335">
        <v>58.683779084464049</v>
      </c>
      <c r="U36" s="2330" t="s">
        <v>42</v>
      </c>
      <c r="V36" s="2330" t="s">
        <v>375</v>
      </c>
      <c r="W36" s="2331" t="s">
        <v>375</v>
      </c>
    </row>
    <row r="37" spans="1:23" ht="31.2">
      <c r="A37" s="2301"/>
      <c r="B37" s="2302" t="s">
        <v>416</v>
      </c>
      <c r="C37" s="2303" t="s">
        <v>190</v>
      </c>
      <c r="D37" s="2304" t="s">
        <v>70</v>
      </c>
      <c r="E37" s="2304" t="s">
        <v>371</v>
      </c>
      <c r="F37" s="2293" t="str">
        <f t="shared" ref="F37:F71" si="1">_xlfn.CONCAT(A37," ",C37)</f>
        <v xml:space="preserve"> Herring Pond</v>
      </c>
      <c r="G37" s="2325" t="s">
        <v>197</v>
      </c>
      <c r="H37" s="91" t="s">
        <v>208</v>
      </c>
      <c r="I37" s="91" t="s">
        <v>70</v>
      </c>
      <c r="J37" s="2315" t="s">
        <v>371</v>
      </c>
      <c r="L37" s="2314" t="s">
        <v>566</v>
      </c>
      <c r="M37" s="91" t="s">
        <v>567</v>
      </c>
      <c r="Q37" s="2333" t="s">
        <v>112</v>
      </c>
      <c r="R37" s="2332" t="s">
        <v>368</v>
      </c>
      <c r="S37" s="2346" t="s">
        <v>402</v>
      </c>
      <c r="T37" s="2335">
        <v>44.074840308060821</v>
      </c>
      <c r="U37" s="2330" t="s">
        <v>42</v>
      </c>
      <c r="V37" s="2330" t="s">
        <v>370</v>
      </c>
      <c r="W37" s="2331" t="s">
        <v>370</v>
      </c>
    </row>
    <row r="38" spans="1:23" ht="31.2">
      <c r="A38" s="2301"/>
      <c r="B38" s="2302" t="s">
        <v>416</v>
      </c>
      <c r="C38" s="2303" t="s">
        <v>191</v>
      </c>
      <c r="D38" s="2304" t="s">
        <v>70</v>
      </c>
      <c r="E38" s="2304" t="s">
        <v>371</v>
      </c>
      <c r="F38" s="2293" t="str">
        <f t="shared" si="1"/>
        <v xml:space="preserve"> Jemima Pond</v>
      </c>
      <c r="G38" s="2325" t="s">
        <v>197</v>
      </c>
      <c r="H38" s="91" t="s">
        <v>210</v>
      </c>
      <c r="I38" s="91" t="s">
        <v>40</v>
      </c>
      <c r="J38" s="2315" t="s">
        <v>376</v>
      </c>
      <c r="L38" s="2314" t="s">
        <v>568</v>
      </c>
      <c r="M38" s="91" t="s">
        <v>569</v>
      </c>
      <c r="Q38" s="2333" t="s">
        <v>114</v>
      </c>
      <c r="R38" s="2332" t="s">
        <v>368</v>
      </c>
      <c r="S38" s="2346" t="s">
        <v>403</v>
      </c>
      <c r="T38" s="2335">
        <v>40.949327495047449</v>
      </c>
      <c r="U38" s="2330" t="s">
        <v>42</v>
      </c>
      <c r="V38" s="2330" t="s">
        <v>370</v>
      </c>
      <c r="W38" s="2331" t="s">
        <v>370</v>
      </c>
    </row>
    <row r="39" spans="1:23" ht="31.2">
      <c r="A39" s="2301"/>
      <c r="B39" s="2302" t="s">
        <v>416</v>
      </c>
      <c r="C39" s="2303" t="s">
        <v>192</v>
      </c>
      <c r="D39" s="2304" t="s">
        <v>70</v>
      </c>
      <c r="E39" s="2304" t="s">
        <v>371</v>
      </c>
      <c r="F39" s="2293" t="str">
        <f t="shared" si="1"/>
        <v xml:space="preserve"> Minister's Pond</v>
      </c>
      <c r="G39" s="2325" t="s">
        <v>197</v>
      </c>
      <c r="H39" s="91" t="s">
        <v>212</v>
      </c>
      <c r="I39" s="91" t="s">
        <v>48</v>
      </c>
      <c r="J39" s="2315" t="s">
        <v>371</v>
      </c>
      <c r="L39" s="2314" t="s">
        <v>570</v>
      </c>
      <c r="M39" s="91" t="s">
        <v>571</v>
      </c>
      <c r="Q39" s="2333" t="s">
        <v>116</v>
      </c>
      <c r="R39" s="2332" t="s">
        <v>368</v>
      </c>
      <c r="S39" s="2346" t="s">
        <v>117</v>
      </c>
      <c r="T39" s="2335"/>
      <c r="U39" s="2330"/>
      <c r="V39" s="2330"/>
      <c r="W39" s="2344"/>
    </row>
    <row r="40" spans="1:23" ht="31.2">
      <c r="A40" s="2301"/>
      <c r="B40" s="2302" t="s">
        <v>416</v>
      </c>
      <c r="C40" s="2303" t="s">
        <v>193</v>
      </c>
      <c r="D40" s="2304" t="s">
        <v>70</v>
      </c>
      <c r="E40" s="2304" t="s">
        <v>371</v>
      </c>
      <c r="F40" s="2293" t="str">
        <f t="shared" si="1"/>
        <v xml:space="preserve"> Muddy Pond</v>
      </c>
      <c r="G40" s="2325" t="s">
        <v>197</v>
      </c>
      <c r="H40" s="91" t="s">
        <v>214</v>
      </c>
      <c r="I40" s="91" t="s">
        <v>48</v>
      </c>
      <c r="J40" s="2315" t="s">
        <v>371</v>
      </c>
      <c r="L40" s="2314" t="s">
        <v>572</v>
      </c>
      <c r="M40" s="91" t="s">
        <v>573</v>
      </c>
      <c r="Q40" s="2333" t="s">
        <v>118</v>
      </c>
      <c r="R40" s="2332" t="s">
        <v>368</v>
      </c>
      <c r="S40" s="2346" t="s">
        <v>119</v>
      </c>
      <c r="T40" s="2335">
        <v>57.983738958438906</v>
      </c>
      <c r="U40" s="2330" t="s">
        <v>521</v>
      </c>
      <c r="V40" s="2330" t="s">
        <v>375</v>
      </c>
      <c r="W40" s="2331" t="s">
        <v>375</v>
      </c>
    </row>
    <row r="41" spans="1:23">
      <c r="A41" s="2301"/>
      <c r="B41" s="2302" t="s">
        <v>416</v>
      </c>
      <c r="C41" s="2303" t="s">
        <v>194</v>
      </c>
      <c r="D41" s="2305"/>
      <c r="E41" s="2306"/>
      <c r="F41" s="2293" t="str">
        <f t="shared" si="1"/>
        <v xml:space="preserve"> Little Depot Pond</v>
      </c>
      <c r="G41" s="2325" t="s">
        <v>197</v>
      </c>
      <c r="H41" s="91" t="s">
        <v>181</v>
      </c>
      <c r="I41" s="91" t="s">
        <v>70</v>
      </c>
      <c r="J41" s="2315" t="s">
        <v>371</v>
      </c>
      <c r="L41" s="2314" t="s">
        <v>574</v>
      </c>
      <c r="M41" s="91" t="s">
        <v>575</v>
      </c>
      <c r="Q41" s="2333" t="s">
        <v>404</v>
      </c>
      <c r="R41" s="2332" t="s">
        <v>368</v>
      </c>
      <c r="S41" s="2346" t="s">
        <v>405</v>
      </c>
      <c r="T41" s="2335">
        <v>38.171816783334307</v>
      </c>
      <c r="U41" s="2330" t="s">
        <v>42</v>
      </c>
      <c r="V41" s="2330" t="s">
        <v>370</v>
      </c>
      <c r="W41" s="2331" t="s">
        <v>370</v>
      </c>
    </row>
    <row r="42" spans="1:23">
      <c r="A42" s="2301"/>
      <c r="B42" s="2302" t="s">
        <v>416</v>
      </c>
      <c r="C42" s="2303" t="s">
        <v>195</v>
      </c>
      <c r="D42" s="2305"/>
      <c r="E42" s="2306"/>
      <c r="F42" s="2293" t="str">
        <f t="shared" si="1"/>
        <v xml:space="preserve"> Moll</v>
      </c>
      <c r="G42" s="2325" t="s">
        <v>197</v>
      </c>
      <c r="H42" s="91" t="s">
        <v>217</v>
      </c>
      <c r="I42" s="91" t="s">
        <v>70</v>
      </c>
      <c r="J42" s="2315" t="s">
        <v>371</v>
      </c>
      <c r="L42" s="2314" t="s">
        <v>576</v>
      </c>
      <c r="M42" s="91" t="s">
        <v>577</v>
      </c>
      <c r="Q42" s="2333"/>
      <c r="R42" s="2332"/>
      <c r="S42" s="2346"/>
      <c r="T42" s="1542"/>
      <c r="U42" s="1543"/>
      <c r="V42" s="1543"/>
      <c r="W42" s="1546"/>
    </row>
    <row r="43" spans="1:23">
      <c r="A43" s="2301"/>
      <c r="B43" s="2302" t="s">
        <v>416</v>
      </c>
      <c r="C43" s="2303" t="s">
        <v>196</v>
      </c>
      <c r="D43" s="2305"/>
      <c r="E43" s="2306"/>
      <c r="F43" s="2293" t="str">
        <f t="shared" si="1"/>
        <v xml:space="preserve"> Schoolhouse</v>
      </c>
      <c r="G43" s="2325" t="s">
        <v>197</v>
      </c>
      <c r="H43" s="91" t="s">
        <v>109</v>
      </c>
      <c r="I43" s="91" t="s">
        <v>48</v>
      </c>
      <c r="J43" s="2315" t="s">
        <v>371</v>
      </c>
      <c r="L43" s="2314" t="s">
        <v>578</v>
      </c>
      <c r="M43" s="91" t="s">
        <v>579</v>
      </c>
      <c r="Q43" s="2333"/>
      <c r="R43" s="2332" t="s">
        <v>406</v>
      </c>
      <c r="S43" s="2334" t="s">
        <v>121</v>
      </c>
      <c r="T43" s="2335"/>
      <c r="U43" s="2330"/>
      <c r="V43" s="2330"/>
      <c r="W43" s="2331" t="s">
        <v>370</v>
      </c>
    </row>
    <row r="44" spans="1:23" ht="31.2">
      <c r="A44" s="2301"/>
      <c r="B44" s="2302" t="s">
        <v>417</v>
      </c>
      <c r="C44" s="2303" t="s">
        <v>198</v>
      </c>
      <c r="D44" s="2304" t="s">
        <v>48</v>
      </c>
      <c r="E44" s="2304" t="s">
        <v>371</v>
      </c>
      <c r="F44" s="2293" t="str">
        <f t="shared" si="1"/>
        <v xml:space="preserve"> Ashumet Pond</v>
      </c>
      <c r="G44" s="2325" t="s">
        <v>197</v>
      </c>
      <c r="H44" s="91" t="s">
        <v>219</v>
      </c>
      <c r="I44" s="91" t="s">
        <v>48</v>
      </c>
      <c r="J44" s="2315" t="s">
        <v>371</v>
      </c>
      <c r="L44" s="2314" t="s">
        <v>580</v>
      </c>
      <c r="M44" s="91" t="s">
        <v>581</v>
      </c>
      <c r="Q44" s="2333"/>
      <c r="R44" s="2332" t="s">
        <v>406</v>
      </c>
      <c r="S44" s="2334" t="s">
        <v>122</v>
      </c>
      <c r="T44" s="2335"/>
      <c r="U44" s="2330"/>
      <c r="V44" s="2330"/>
      <c r="W44" s="2331" t="s">
        <v>370</v>
      </c>
    </row>
    <row r="45" spans="1:23" ht="31.2">
      <c r="A45" s="2301"/>
      <c r="B45" s="2302" t="s">
        <v>417</v>
      </c>
      <c r="C45" s="2303" t="s">
        <v>202</v>
      </c>
      <c r="D45" s="2304" t="s">
        <v>48</v>
      </c>
      <c r="E45" s="2304" t="s">
        <v>371</v>
      </c>
      <c r="F45" s="2293" t="str">
        <f t="shared" si="1"/>
        <v xml:space="preserve"> Coonamessett Pond</v>
      </c>
      <c r="G45" s="2325" t="s">
        <v>197</v>
      </c>
      <c r="H45" s="91" t="s">
        <v>220</v>
      </c>
      <c r="I45" s="91" t="s">
        <v>40</v>
      </c>
      <c r="J45" s="2315" t="s">
        <v>376</v>
      </c>
      <c r="L45" s="2314" t="s">
        <v>582</v>
      </c>
      <c r="M45" s="91" t="s">
        <v>583</v>
      </c>
      <c r="Q45" s="2333"/>
      <c r="R45" s="2332"/>
      <c r="S45" s="2334"/>
      <c r="T45" s="1542"/>
      <c r="U45" s="1543"/>
      <c r="V45" s="1543"/>
      <c r="W45" s="1546"/>
    </row>
    <row r="46" spans="1:23" ht="31.2">
      <c r="A46" s="2301"/>
      <c r="B46" s="2302" t="s">
        <v>417</v>
      </c>
      <c r="C46" s="2303" t="s">
        <v>208</v>
      </c>
      <c r="D46" s="2304" t="s">
        <v>70</v>
      </c>
      <c r="E46" s="2304" t="s">
        <v>371</v>
      </c>
      <c r="F46" s="2293" t="str">
        <f t="shared" si="1"/>
        <v xml:space="preserve"> Grews Pond</v>
      </c>
      <c r="G46" s="2325" t="s">
        <v>197</v>
      </c>
      <c r="H46" s="91" t="s">
        <v>221</v>
      </c>
      <c r="L46" s="2314" t="s">
        <v>584</v>
      </c>
      <c r="M46" s="91" t="s">
        <v>585</v>
      </c>
      <c r="Q46" s="2333"/>
      <c r="R46" s="2332" t="s">
        <v>407</v>
      </c>
      <c r="S46" s="2334" t="s">
        <v>408</v>
      </c>
      <c r="T46" s="2335"/>
      <c r="U46" s="2330"/>
      <c r="V46" s="2330"/>
      <c r="W46" s="2331" t="s">
        <v>370</v>
      </c>
    </row>
    <row r="47" spans="1:23">
      <c r="A47" s="2301"/>
      <c r="B47" s="2302" t="s">
        <v>417</v>
      </c>
      <c r="C47" s="2303" t="s">
        <v>218</v>
      </c>
      <c r="D47" s="2305"/>
      <c r="E47" s="2306"/>
      <c r="F47" s="2293" t="str">
        <f t="shared" si="1"/>
        <v xml:space="preserve"> Mill Pond (FA)</v>
      </c>
      <c r="G47" s="2325" t="s">
        <v>223</v>
      </c>
      <c r="H47" s="91" t="s">
        <v>224</v>
      </c>
      <c r="I47" s="91" t="s">
        <v>70</v>
      </c>
      <c r="J47" s="2315" t="s">
        <v>371</v>
      </c>
      <c r="L47" s="2314" t="s">
        <v>586</v>
      </c>
      <c r="M47" s="91" t="s">
        <v>587</v>
      </c>
      <c r="Q47" s="2333"/>
      <c r="R47" s="2332" t="s">
        <v>407</v>
      </c>
      <c r="S47" s="2334" t="s">
        <v>127</v>
      </c>
      <c r="T47" s="2335"/>
      <c r="U47" s="2330"/>
      <c r="V47" s="2330"/>
      <c r="W47" s="2331" t="s">
        <v>370</v>
      </c>
    </row>
    <row r="48" spans="1:23" ht="31.2">
      <c r="A48" s="2301"/>
      <c r="B48" s="2302" t="s">
        <v>417</v>
      </c>
      <c r="C48" s="2303" t="s">
        <v>219</v>
      </c>
      <c r="D48" s="2304" t="s">
        <v>48</v>
      </c>
      <c r="E48" s="2304" t="s">
        <v>371</v>
      </c>
      <c r="F48" s="2293" t="str">
        <f t="shared" si="1"/>
        <v xml:space="preserve"> Siders Pond</v>
      </c>
      <c r="G48" s="2325" t="s">
        <v>223</v>
      </c>
      <c r="H48" s="91" t="s">
        <v>226</v>
      </c>
      <c r="I48" s="91" t="s">
        <v>48</v>
      </c>
      <c r="J48" s="2315" t="s">
        <v>371</v>
      </c>
      <c r="L48" s="2314" t="s">
        <v>588</v>
      </c>
      <c r="M48" s="91" t="s">
        <v>589</v>
      </c>
      <c r="Q48" s="2333"/>
      <c r="R48" s="2332" t="s">
        <v>407</v>
      </c>
      <c r="S48" s="2334" t="s">
        <v>128</v>
      </c>
      <c r="T48" s="2335"/>
      <c r="U48" s="2330"/>
      <c r="V48" s="2330"/>
      <c r="W48" s="2336"/>
    </row>
    <row r="49" spans="1:23" ht="31.2">
      <c r="A49" s="2301"/>
      <c r="B49" s="2302" t="s">
        <v>417</v>
      </c>
      <c r="C49" s="2303" t="s">
        <v>221</v>
      </c>
      <c r="D49" s="2304" t="s">
        <v>48</v>
      </c>
      <c r="E49" s="2304" t="s">
        <v>371</v>
      </c>
      <c r="F49" s="2293" t="str">
        <f t="shared" si="1"/>
        <v xml:space="preserve"> Deer Pond</v>
      </c>
      <c r="G49" s="2325" t="s">
        <v>223</v>
      </c>
      <c r="H49" s="91" t="s">
        <v>228</v>
      </c>
      <c r="I49" s="91" t="s">
        <v>48</v>
      </c>
      <c r="J49" s="2315" t="s">
        <v>371</v>
      </c>
      <c r="L49" s="2314" t="s">
        <v>590</v>
      </c>
      <c r="M49" s="91" t="s">
        <v>591</v>
      </c>
      <c r="Q49" s="2333"/>
      <c r="R49" s="2332" t="s">
        <v>407</v>
      </c>
      <c r="S49" s="2334" t="s">
        <v>140</v>
      </c>
      <c r="T49" s="2335"/>
      <c r="U49" s="2330"/>
      <c r="V49" s="2330"/>
      <c r="W49" s="2331" t="s">
        <v>370</v>
      </c>
    </row>
    <row r="50" spans="1:23" ht="31.2">
      <c r="A50" s="2301" t="s">
        <v>200</v>
      </c>
      <c r="B50" s="2302" t="s">
        <v>417</v>
      </c>
      <c r="C50" s="2303" t="s">
        <v>201</v>
      </c>
      <c r="D50" s="2304" t="s">
        <v>70</v>
      </c>
      <c r="E50" s="2304" t="s">
        <v>371</v>
      </c>
      <c r="F50" s="2293" t="str">
        <f t="shared" si="1"/>
        <v>FA-761 Cedar Lake</v>
      </c>
      <c r="G50" s="2325" t="s">
        <v>223</v>
      </c>
      <c r="H50" s="91" t="s">
        <v>230</v>
      </c>
      <c r="I50" s="91" t="s">
        <v>48</v>
      </c>
      <c r="J50" s="2315" t="s">
        <v>371</v>
      </c>
      <c r="L50" s="2314" t="s">
        <v>592</v>
      </c>
      <c r="M50" s="91" t="s">
        <v>593</v>
      </c>
      <c r="Q50" s="2333"/>
      <c r="R50" s="2332" t="s">
        <v>407</v>
      </c>
      <c r="S50" s="2334" t="s">
        <v>141</v>
      </c>
      <c r="T50" s="2335"/>
      <c r="U50" s="2330"/>
      <c r="V50" s="2330"/>
      <c r="W50" s="2331" t="s">
        <v>370</v>
      </c>
    </row>
    <row r="51" spans="1:23" ht="31.2">
      <c r="A51" s="2301" t="s">
        <v>203</v>
      </c>
      <c r="B51" s="2302" t="s">
        <v>417</v>
      </c>
      <c r="C51" s="2303" t="s">
        <v>204</v>
      </c>
      <c r="D51" s="2304" t="s">
        <v>48</v>
      </c>
      <c r="E51" s="2304" t="s">
        <v>371</v>
      </c>
      <c r="F51" s="2293" t="str">
        <f t="shared" si="1"/>
        <v>FA-884 Crooked Pond</v>
      </c>
      <c r="G51" s="2325" t="s">
        <v>223</v>
      </c>
      <c r="H51" s="91" t="s">
        <v>155</v>
      </c>
      <c r="I51" s="91" t="s">
        <v>70</v>
      </c>
      <c r="J51" s="2315" t="s">
        <v>371</v>
      </c>
      <c r="L51" s="2314" t="s">
        <v>594</v>
      </c>
      <c r="M51" s="91" t="s">
        <v>595</v>
      </c>
      <c r="Q51" s="2333"/>
      <c r="R51" s="2332" t="s">
        <v>407</v>
      </c>
      <c r="S51" s="2334" t="s">
        <v>142</v>
      </c>
      <c r="T51" s="2335"/>
      <c r="U51" s="2330"/>
      <c r="V51" s="2330"/>
      <c r="W51" s="2331" t="s">
        <v>370</v>
      </c>
    </row>
    <row r="52" spans="1:23" ht="31.2">
      <c r="A52" s="2301" t="s">
        <v>205</v>
      </c>
      <c r="B52" s="2302" t="s">
        <v>417</v>
      </c>
      <c r="C52" s="2303" t="s">
        <v>206</v>
      </c>
      <c r="D52" s="2304" t="s">
        <v>48</v>
      </c>
      <c r="E52" s="2304" t="s">
        <v>371</v>
      </c>
      <c r="F52" s="2293" t="str">
        <f t="shared" si="1"/>
        <v>FA-857 Deep Pond</v>
      </c>
      <c r="G52" s="2325" t="s">
        <v>223</v>
      </c>
      <c r="H52" s="91" t="s">
        <v>138</v>
      </c>
      <c r="L52" s="2314" t="s">
        <v>596</v>
      </c>
      <c r="M52" s="91" t="s">
        <v>597</v>
      </c>
      <c r="Q52" s="2333"/>
      <c r="R52" s="2332" t="s">
        <v>407</v>
      </c>
      <c r="S52" s="2334" t="s">
        <v>149</v>
      </c>
      <c r="T52" s="2335"/>
      <c r="U52" s="2330"/>
      <c r="V52" s="2330"/>
      <c r="W52" s="2331" t="s">
        <v>370</v>
      </c>
    </row>
    <row r="53" spans="1:23" ht="31.2">
      <c r="A53" s="2301" t="s">
        <v>207</v>
      </c>
      <c r="B53" s="2302" t="s">
        <v>417</v>
      </c>
      <c r="C53" s="2303" t="s">
        <v>179</v>
      </c>
      <c r="D53" s="2304" t="s">
        <v>40</v>
      </c>
      <c r="E53" s="2304" t="s">
        <v>376</v>
      </c>
      <c r="F53" s="2293" t="str">
        <f t="shared" si="1"/>
        <v>FA-937 Flax Pond</v>
      </c>
      <c r="G53" s="2325" t="s">
        <v>223</v>
      </c>
      <c r="H53" s="91" t="s">
        <v>231</v>
      </c>
      <c r="L53" s="2314" t="s">
        <v>598</v>
      </c>
      <c r="M53" s="91" t="s">
        <v>599</v>
      </c>
      <c r="Q53" s="2333"/>
      <c r="R53" s="2332" t="s">
        <v>407</v>
      </c>
      <c r="S53" s="2334" t="s">
        <v>156</v>
      </c>
      <c r="T53" s="2335"/>
      <c r="U53" s="2330"/>
      <c r="V53" s="2330"/>
      <c r="W53" s="2336"/>
    </row>
    <row r="54" spans="1:23" ht="31.2">
      <c r="A54" s="2301" t="s">
        <v>215</v>
      </c>
      <c r="B54" s="2302" t="s">
        <v>417</v>
      </c>
      <c r="C54" s="2303" t="s">
        <v>181</v>
      </c>
      <c r="D54" s="2304" t="s">
        <v>70</v>
      </c>
      <c r="E54" s="2304" t="s">
        <v>371</v>
      </c>
      <c r="F54" s="2293" t="str">
        <f t="shared" si="1"/>
        <v>FA-933 Fresh Pond</v>
      </c>
      <c r="G54" s="2325" t="s">
        <v>223</v>
      </c>
      <c r="H54" s="91" t="s">
        <v>232</v>
      </c>
      <c r="I54" s="91" t="s">
        <v>48</v>
      </c>
      <c r="J54" s="2315" t="s">
        <v>371</v>
      </c>
      <c r="L54" s="2314" t="s">
        <v>600</v>
      </c>
      <c r="M54" s="91" t="s">
        <v>601</v>
      </c>
      <c r="Q54" s="2333" t="s">
        <v>129</v>
      </c>
      <c r="R54" s="2332" t="s">
        <v>407</v>
      </c>
      <c r="S54" s="2334" t="s">
        <v>130</v>
      </c>
      <c r="T54" s="2335"/>
      <c r="U54" s="2330"/>
      <c r="V54" s="2330"/>
      <c r="W54" s="2331" t="s">
        <v>375</v>
      </c>
    </row>
    <row r="55" spans="1:23" ht="31.2">
      <c r="A55" s="2301" t="s">
        <v>211</v>
      </c>
      <c r="B55" s="2302" t="s">
        <v>417</v>
      </c>
      <c r="C55" s="2303" t="s">
        <v>212</v>
      </c>
      <c r="D55" s="2304" t="s">
        <v>48</v>
      </c>
      <c r="E55" s="2304" t="s">
        <v>371</v>
      </c>
      <c r="F55" s="2293" t="str">
        <f t="shared" si="1"/>
        <v>FA-918 Jenkins Pond</v>
      </c>
      <c r="G55" s="2325" t="s">
        <v>223</v>
      </c>
      <c r="H55" s="91" t="s">
        <v>234</v>
      </c>
      <c r="I55" s="91" t="s">
        <v>40</v>
      </c>
      <c r="J55" s="2315" t="s">
        <v>376</v>
      </c>
      <c r="L55" s="2314" t="s">
        <v>602</v>
      </c>
      <c r="M55" s="91" t="s">
        <v>603</v>
      </c>
      <c r="Q55" s="2333" t="s">
        <v>131</v>
      </c>
      <c r="R55" s="2332" t="s">
        <v>407</v>
      </c>
      <c r="S55" s="2346" t="s">
        <v>410</v>
      </c>
      <c r="T55" s="2335"/>
      <c r="U55" s="2330"/>
      <c r="V55" s="2330"/>
      <c r="W55" s="2331" t="s">
        <v>370</v>
      </c>
    </row>
    <row r="56" spans="1:23" ht="31.2">
      <c r="A56" s="2301" t="s">
        <v>209</v>
      </c>
      <c r="B56" s="2302" t="s">
        <v>417</v>
      </c>
      <c r="C56" s="2303" t="s">
        <v>210</v>
      </c>
      <c r="D56" s="2304" t="s">
        <v>40</v>
      </c>
      <c r="E56" s="2304" t="s">
        <v>376</v>
      </c>
      <c r="F56" s="2293" t="str">
        <f t="shared" si="1"/>
        <v>FA-938 Mares Pond</v>
      </c>
      <c r="G56" s="2325" t="s">
        <v>223</v>
      </c>
      <c r="H56" s="91" t="s">
        <v>236</v>
      </c>
      <c r="L56" s="2314" t="s">
        <v>604</v>
      </c>
      <c r="M56" s="91" t="s">
        <v>605</v>
      </c>
      <c r="Q56" s="2333" t="s">
        <v>133</v>
      </c>
      <c r="R56" s="2332" t="s">
        <v>407</v>
      </c>
      <c r="S56" s="2346" t="s">
        <v>411</v>
      </c>
      <c r="T56" s="2335"/>
      <c r="U56" s="2330"/>
      <c r="V56" s="2330"/>
      <c r="W56" s="2331" t="s">
        <v>370</v>
      </c>
    </row>
    <row r="57" spans="1:23" ht="31.2">
      <c r="A57" s="2301" t="s">
        <v>213</v>
      </c>
      <c r="B57" s="2302" t="s">
        <v>417</v>
      </c>
      <c r="C57" s="2303" t="s">
        <v>214</v>
      </c>
      <c r="D57" s="2304" t="s">
        <v>48</v>
      </c>
      <c r="E57" s="2304" t="s">
        <v>371</v>
      </c>
      <c r="F57" s="2293" t="str">
        <f t="shared" si="1"/>
        <v>FA-1005 Oyster Pond</v>
      </c>
      <c r="G57" s="2325" t="s">
        <v>244</v>
      </c>
      <c r="H57" s="91" t="s">
        <v>245</v>
      </c>
      <c r="L57" s="2314" t="s">
        <v>606</v>
      </c>
      <c r="M57" s="91" t="s">
        <v>607</v>
      </c>
      <c r="Q57" s="2333" t="s">
        <v>159</v>
      </c>
      <c r="R57" s="2332" t="s">
        <v>407</v>
      </c>
      <c r="S57" s="2334" t="s">
        <v>160</v>
      </c>
      <c r="T57" s="2335"/>
      <c r="U57" s="2330"/>
      <c r="V57" s="2330"/>
      <c r="W57" s="2336"/>
    </row>
    <row r="58" spans="1:23" ht="31.2">
      <c r="A58" s="2301" t="s">
        <v>222</v>
      </c>
      <c r="B58" s="2302" t="s">
        <v>238</v>
      </c>
      <c r="C58" s="2303" t="s">
        <v>224</v>
      </c>
      <c r="D58" s="2304" t="s">
        <v>70</v>
      </c>
      <c r="E58" s="2304" t="s">
        <v>371</v>
      </c>
      <c r="F58" s="2293" t="str">
        <f t="shared" si="1"/>
        <v>HA-376 Aunt Edies Pond</v>
      </c>
      <c r="G58" s="2325" t="s">
        <v>244</v>
      </c>
      <c r="H58" s="91" t="s">
        <v>249</v>
      </c>
      <c r="I58" s="91" t="s">
        <v>40</v>
      </c>
      <c r="J58" s="2315" t="s">
        <v>376</v>
      </c>
      <c r="L58" s="2314" t="s">
        <v>608</v>
      </c>
      <c r="M58" s="91" t="s">
        <v>609</v>
      </c>
      <c r="Q58" s="2333" t="s">
        <v>161</v>
      </c>
      <c r="R58" s="2332" t="s">
        <v>407</v>
      </c>
      <c r="S58" s="2334" t="s">
        <v>162</v>
      </c>
      <c r="T58" s="2335"/>
      <c r="U58" s="2330"/>
      <c r="V58" s="2330"/>
      <c r="W58" s="2336"/>
    </row>
    <row r="59" spans="1:23" ht="31.2">
      <c r="A59" s="2301" t="s">
        <v>225</v>
      </c>
      <c r="B59" s="2302" t="s">
        <v>238</v>
      </c>
      <c r="C59" s="2303" t="s">
        <v>226</v>
      </c>
      <c r="D59" s="2304" t="s">
        <v>48</v>
      </c>
      <c r="E59" s="2304" t="s">
        <v>371</v>
      </c>
      <c r="F59" s="2293" t="str">
        <f t="shared" si="1"/>
        <v>HA-420 Bucks Pond</v>
      </c>
      <c r="G59" s="2325" t="s">
        <v>244</v>
      </c>
      <c r="H59" s="91" t="s">
        <v>251</v>
      </c>
      <c r="I59" s="91" t="s">
        <v>40</v>
      </c>
      <c r="J59" s="2315" t="s">
        <v>376</v>
      </c>
      <c r="L59" s="2314" t="s">
        <v>610</v>
      </c>
      <c r="M59" s="91" t="s">
        <v>611</v>
      </c>
      <c r="Q59" s="2333" t="s">
        <v>137</v>
      </c>
      <c r="R59" s="2332" t="s">
        <v>407</v>
      </c>
      <c r="S59" s="2346" t="s">
        <v>138</v>
      </c>
      <c r="T59" s="2335"/>
      <c r="U59" s="2330"/>
      <c r="V59" s="2330"/>
      <c r="W59" s="2331" t="s">
        <v>370</v>
      </c>
    </row>
    <row r="60" spans="1:23">
      <c r="A60" s="2301" t="s">
        <v>237</v>
      </c>
      <c r="B60" s="2302" t="s">
        <v>238</v>
      </c>
      <c r="C60" s="2307" t="s">
        <v>239</v>
      </c>
      <c r="D60" s="2301"/>
      <c r="E60" s="2308"/>
      <c r="F60" s="2293" t="str">
        <f t="shared" si="1"/>
        <v>HA-579 Grass</v>
      </c>
      <c r="G60" s="2325" t="s">
        <v>244</v>
      </c>
      <c r="H60" s="91" t="s">
        <v>252</v>
      </c>
      <c r="I60" s="91" t="s">
        <v>40</v>
      </c>
      <c r="J60" s="2315" t="s">
        <v>376</v>
      </c>
      <c r="L60" s="2314" t="s">
        <v>612</v>
      </c>
      <c r="M60" s="91" t="s">
        <v>613</v>
      </c>
      <c r="Q60" s="2333" t="s">
        <v>135</v>
      </c>
      <c r="R60" s="2332" t="s">
        <v>407</v>
      </c>
      <c r="S60" s="2346" t="s">
        <v>412</v>
      </c>
      <c r="T60" s="2335"/>
      <c r="U60" s="2330"/>
      <c r="V60" s="2330"/>
      <c r="W60" s="2331" t="s">
        <v>375</v>
      </c>
    </row>
    <row r="61" spans="1:23" ht="31.2">
      <c r="A61" s="2301" t="s">
        <v>229</v>
      </c>
      <c r="B61" s="2302" t="s">
        <v>238</v>
      </c>
      <c r="C61" s="2303" t="s">
        <v>230</v>
      </c>
      <c r="D61" s="2304" t="s">
        <v>48</v>
      </c>
      <c r="E61" s="2304" t="s">
        <v>371</v>
      </c>
      <c r="F61" s="2293" t="str">
        <f t="shared" si="1"/>
        <v>HA-416 Joseph's Pond</v>
      </c>
      <c r="G61" s="2325" t="s">
        <v>253</v>
      </c>
      <c r="H61" s="91" t="s">
        <v>254</v>
      </c>
      <c r="I61" s="91" t="s">
        <v>48</v>
      </c>
      <c r="J61" s="2315" t="s">
        <v>371</v>
      </c>
      <c r="L61" s="2314" t="s">
        <v>614</v>
      </c>
      <c r="M61" s="91" t="s">
        <v>615</v>
      </c>
      <c r="Q61" s="2333" t="s">
        <v>157</v>
      </c>
      <c r="R61" s="2332" t="s">
        <v>407</v>
      </c>
      <c r="S61" s="2334" t="s">
        <v>158</v>
      </c>
      <c r="T61" s="2335"/>
      <c r="U61" s="2330"/>
      <c r="V61" s="2330"/>
      <c r="W61" s="2331" t="s">
        <v>370</v>
      </c>
    </row>
    <row r="62" spans="1:23">
      <c r="A62" s="2301" t="s">
        <v>241</v>
      </c>
      <c r="B62" s="2302" t="s">
        <v>238</v>
      </c>
      <c r="C62" s="2307" t="s">
        <v>242</v>
      </c>
      <c r="D62" s="2301"/>
      <c r="E62" s="2308"/>
      <c r="F62" s="2293" t="str">
        <f t="shared" si="1"/>
        <v>HA-386 Robbins</v>
      </c>
      <c r="G62" s="2325" t="s">
        <v>253</v>
      </c>
      <c r="H62" s="91" t="s">
        <v>255</v>
      </c>
      <c r="I62" s="91" t="s">
        <v>48</v>
      </c>
      <c r="J62" s="2315" t="s">
        <v>371</v>
      </c>
      <c r="L62" s="2314" t="s">
        <v>616</v>
      </c>
      <c r="M62" s="91" t="s">
        <v>617</v>
      </c>
      <c r="Q62" s="2333" t="s">
        <v>143</v>
      </c>
      <c r="R62" s="2332" t="s">
        <v>407</v>
      </c>
      <c r="S62" s="2334" t="s">
        <v>144</v>
      </c>
      <c r="T62" s="2335"/>
      <c r="U62" s="2330"/>
      <c r="V62" s="2330"/>
      <c r="W62" s="2331" t="s">
        <v>375</v>
      </c>
    </row>
    <row r="63" spans="1:23">
      <c r="A63" s="2301" t="s">
        <v>235</v>
      </c>
      <c r="B63" s="2302" t="s">
        <v>238</v>
      </c>
      <c r="C63" s="2303" t="s">
        <v>236</v>
      </c>
      <c r="D63" s="2305"/>
      <c r="E63" s="2306"/>
      <c r="F63" s="2293" t="str">
        <f t="shared" si="1"/>
        <v>HA-525 Sand Lake</v>
      </c>
      <c r="G63" s="2325" t="s">
        <v>253</v>
      </c>
      <c r="H63" s="91" t="s">
        <v>257</v>
      </c>
      <c r="I63" s="91" t="s">
        <v>70</v>
      </c>
      <c r="J63" s="2315" t="s">
        <v>371</v>
      </c>
      <c r="L63" s="2314" t="s">
        <v>618</v>
      </c>
      <c r="M63" s="91" t="s">
        <v>619</v>
      </c>
      <c r="Q63" s="2333" t="s">
        <v>145</v>
      </c>
      <c r="R63" s="2332" t="s">
        <v>407</v>
      </c>
      <c r="S63" s="2334" t="s">
        <v>146</v>
      </c>
      <c r="T63" s="2335"/>
      <c r="U63" s="2330"/>
      <c r="V63" s="2330"/>
      <c r="W63" s="2331" t="s">
        <v>370</v>
      </c>
    </row>
    <row r="64" spans="1:23" ht="31.2">
      <c r="A64" s="2301" t="s">
        <v>421</v>
      </c>
      <c r="B64" s="2302" t="s">
        <v>238</v>
      </c>
      <c r="C64" s="2303" t="s">
        <v>232</v>
      </c>
      <c r="D64" s="2304" t="s">
        <v>48</v>
      </c>
      <c r="E64" s="2304" t="s">
        <v>371</v>
      </c>
      <c r="F64" s="2293" t="str">
        <f t="shared" si="1"/>
        <v>HA-629 Skinequit Pond</v>
      </c>
      <c r="G64" s="2325" t="s">
        <v>253</v>
      </c>
      <c r="H64" s="91" t="s">
        <v>259</v>
      </c>
      <c r="I64" s="91" t="s">
        <v>70</v>
      </c>
      <c r="J64" s="2315" t="s">
        <v>371</v>
      </c>
      <c r="L64" s="2314" t="s">
        <v>620</v>
      </c>
      <c r="M64" s="91" t="s">
        <v>621</v>
      </c>
      <c r="Q64" s="2333" t="s">
        <v>147</v>
      </c>
      <c r="R64" s="2332" t="s">
        <v>407</v>
      </c>
      <c r="S64" s="2334" t="s">
        <v>148</v>
      </c>
      <c r="T64" s="2335"/>
      <c r="U64" s="2330"/>
      <c r="V64" s="2330"/>
      <c r="W64" s="2331" t="s">
        <v>375</v>
      </c>
    </row>
    <row r="65" spans="1:23" ht="31.2">
      <c r="A65" s="2301" t="s">
        <v>233</v>
      </c>
      <c r="B65" s="2302" t="s">
        <v>238</v>
      </c>
      <c r="C65" s="2303" t="s">
        <v>234</v>
      </c>
      <c r="D65" s="2304" t="s">
        <v>40</v>
      </c>
      <c r="E65" s="2304" t="s">
        <v>376</v>
      </c>
      <c r="F65" s="2293" t="str">
        <f t="shared" si="1"/>
        <v>HA-530 West Reservoir</v>
      </c>
      <c r="G65" s="2325" t="s">
        <v>253</v>
      </c>
      <c r="H65" s="91" t="s">
        <v>262</v>
      </c>
      <c r="I65" s="91" t="s">
        <v>48</v>
      </c>
      <c r="J65" s="2315" t="s">
        <v>371</v>
      </c>
      <c r="L65" s="2314" t="s">
        <v>622</v>
      </c>
      <c r="M65" s="91" t="s">
        <v>623</v>
      </c>
      <c r="Q65" s="2333" t="s">
        <v>150</v>
      </c>
      <c r="R65" s="2332" t="s">
        <v>407</v>
      </c>
      <c r="S65" s="2334" t="s">
        <v>151</v>
      </c>
      <c r="T65" s="2335"/>
      <c r="U65" s="2330"/>
      <c r="V65" s="2330"/>
      <c r="W65" s="2336"/>
    </row>
    <row r="66" spans="1:23">
      <c r="A66" s="2301"/>
      <c r="B66" s="2302" t="s">
        <v>238</v>
      </c>
      <c r="C66" s="2303" t="s">
        <v>138</v>
      </c>
      <c r="D66" s="2305"/>
      <c r="E66" s="2306"/>
      <c r="F66" s="2293" t="str">
        <f t="shared" si="1"/>
        <v xml:space="preserve"> Long Pond</v>
      </c>
      <c r="G66" s="2325" t="s">
        <v>253</v>
      </c>
      <c r="H66" s="91" t="s">
        <v>264</v>
      </c>
      <c r="I66" s="91" t="s">
        <v>48</v>
      </c>
      <c r="J66" s="2315" t="s">
        <v>371</v>
      </c>
      <c r="L66" s="2314" t="s">
        <v>624</v>
      </c>
      <c r="M66" s="91" t="s">
        <v>625</v>
      </c>
      <c r="Q66" s="2333" t="s">
        <v>152</v>
      </c>
      <c r="R66" s="2332" t="s">
        <v>407</v>
      </c>
      <c r="S66" s="2334" t="s">
        <v>153</v>
      </c>
      <c r="T66" s="2335"/>
      <c r="U66" s="2330"/>
      <c r="V66" s="2330"/>
      <c r="W66" s="2331" t="s">
        <v>370</v>
      </c>
    </row>
    <row r="67" spans="1:23" ht="31.2">
      <c r="A67" s="2301" t="s">
        <v>422</v>
      </c>
      <c r="B67" s="2302" t="s">
        <v>423</v>
      </c>
      <c r="C67" s="2307" t="s">
        <v>424</v>
      </c>
      <c r="D67" s="2301"/>
      <c r="E67" s="2308"/>
      <c r="F67" s="2293" t="str">
        <f t="shared" si="1"/>
        <v>MA-808 Ashumet (included in Falmouth, above)</v>
      </c>
      <c r="G67" s="2325" t="s">
        <v>284</v>
      </c>
      <c r="H67" s="91" t="s">
        <v>285</v>
      </c>
      <c r="I67" s="91" t="s">
        <v>70</v>
      </c>
      <c r="J67" s="2315" t="s">
        <v>371</v>
      </c>
      <c r="L67" s="2314" t="s">
        <v>626</v>
      </c>
      <c r="M67" s="91" t="s">
        <v>627</v>
      </c>
      <c r="Q67" s="2333" t="s">
        <v>154</v>
      </c>
      <c r="R67" s="2332" t="s">
        <v>407</v>
      </c>
      <c r="S67" s="2334" t="s">
        <v>155</v>
      </c>
      <c r="T67" s="2335"/>
      <c r="U67" s="2330"/>
      <c r="V67" s="2330"/>
      <c r="W67" s="2331" t="s">
        <v>375</v>
      </c>
    </row>
    <row r="68" spans="1:23" ht="31.2">
      <c r="A68" s="2301" t="s">
        <v>246</v>
      </c>
      <c r="B68" s="2302" t="s">
        <v>423</v>
      </c>
      <c r="C68" s="2303" t="s">
        <v>247</v>
      </c>
      <c r="D68" s="2304" t="s">
        <v>70</v>
      </c>
      <c r="E68" s="2304" t="s">
        <v>459</v>
      </c>
      <c r="F68" s="2293" t="str">
        <f t="shared" si="1"/>
        <v>MA-818 John's Pond</v>
      </c>
      <c r="G68" s="2325" t="s">
        <v>284</v>
      </c>
      <c r="H68" s="91" t="s">
        <v>286</v>
      </c>
      <c r="L68" s="2314" t="s">
        <v>628</v>
      </c>
      <c r="M68" s="91" t="s">
        <v>629</v>
      </c>
      <c r="Q68" s="2333"/>
      <c r="R68" s="2332"/>
      <c r="S68" s="2334"/>
      <c r="T68" s="1542"/>
      <c r="U68" s="1543"/>
      <c r="V68" s="1543"/>
      <c r="W68" s="1546"/>
    </row>
    <row r="69" spans="1:23" ht="31.2">
      <c r="A69" s="2301" t="s">
        <v>250</v>
      </c>
      <c r="B69" s="2302" t="s">
        <v>423</v>
      </c>
      <c r="C69" s="2303" t="s">
        <v>251</v>
      </c>
      <c r="D69" s="2304" t="s">
        <v>40</v>
      </c>
      <c r="E69" s="2304" t="s">
        <v>376</v>
      </c>
      <c r="F69" s="2293" t="str">
        <f t="shared" si="1"/>
        <v>MA-718 Santuit Pond</v>
      </c>
      <c r="G69" s="2325" t="s">
        <v>287</v>
      </c>
      <c r="H69" s="91" t="s">
        <v>288</v>
      </c>
      <c r="I69" s="91" t="s">
        <v>70</v>
      </c>
      <c r="J69" s="2315" t="s">
        <v>371</v>
      </c>
      <c r="L69" s="2314" t="s">
        <v>630</v>
      </c>
      <c r="M69" s="91" t="s">
        <v>631</v>
      </c>
      <c r="Q69" s="2333" t="s">
        <v>163</v>
      </c>
      <c r="R69" s="2332" t="s">
        <v>413</v>
      </c>
      <c r="S69" s="2334" t="s">
        <v>165</v>
      </c>
      <c r="T69" s="2335"/>
      <c r="U69" s="2330"/>
      <c r="V69" s="2330"/>
      <c r="W69" s="2331" t="s">
        <v>375</v>
      </c>
    </row>
    <row r="70" spans="1:23">
      <c r="A70" s="2301"/>
      <c r="B70" s="2302" t="s">
        <v>423</v>
      </c>
      <c r="C70" s="2303" t="s">
        <v>245</v>
      </c>
      <c r="D70" s="2304"/>
      <c r="E70" s="2304"/>
      <c r="F70" s="2293" t="str">
        <f t="shared" si="1"/>
        <v xml:space="preserve"> Fells Pond</v>
      </c>
      <c r="G70" s="2325" t="s">
        <v>287</v>
      </c>
      <c r="H70" s="91" t="s">
        <v>290</v>
      </c>
      <c r="I70" s="91" t="s">
        <v>70</v>
      </c>
      <c r="J70" s="2315" t="s">
        <v>371</v>
      </c>
      <c r="L70" s="2314" t="s">
        <v>632</v>
      </c>
      <c r="M70" s="91" t="s">
        <v>633</v>
      </c>
      <c r="Q70" s="2333" t="s">
        <v>166</v>
      </c>
      <c r="R70" s="2332" t="s">
        <v>413</v>
      </c>
      <c r="S70" s="2334" t="s">
        <v>167</v>
      </c>
      <c r="T70" s="2335"/>
      <c r="U70" s="2330"/>
      <c r="V70" s="2330"/>
      <c r="W70" s="2331" t="s">
        <v>370</v>
      </c>
    </row>
    <row r="71" spans="1:23" ht="31.2">
      <c r="A71" s="2301"/>
      <c r="B71" s="2302" t="s">
        <v>423</v>
      </c>
      <c r="C71" s="2303" t="s">
        <v>252</v>
      </c>
      <c r="D71" s="2304" t="s">
        <v>40</v>
      </c>
      <c r="E71" s="2304" t="s">
        <v>376</v>
      </c>
      <c r="F71" s="2293" t="str">
        <f t="shared" si="1"/>
        <v xml:space="preserve"> Wakeby Pond</v>
      </c>
      <c r="G71" s="2325" t="s">
        <v>287</v>
      </c>
      <c r="H71" s="91" t="s">
        <v>291</v>
      </c>
      <c r="I71" s="91" t="s">
        <v>48</v>
      </c>
      <c r="J71" s="2315" t="s">
        <v>371</v>
      </c>
      <c r="L71" s="2314" t="s">
        <v>634</v>
      </c>
      <c r="M71" s="91" t="s">
        <v>635</v>
      </c>
      <c r="Q71" s="2333" t="s">
        <v>168</v>
      </c>
      <c r="R71" s="2332" t="s">
        <v>413</v>
      </c>
      <c r="S71" s="2334" t="s">
        <v>169</v>
      </c>
      <c r="T71" s="2335"/>
      <c r="U71" s="2330"/>
      <c r="V71" s="2330"/>
      <c r="W71" s="2331" t="s">
        <v>370</v>
      </c>
    </row>
    <row r="72" spans="1:23">
      <c r="A72" s="2301" t="s">
        <v>265</v>
      </c>
      <c r="B72" s="2302" t="s">
        <v>427</v>
      </c>
      <c r="C72" s="2307" t="s">
        <v>266</v>
      </c>
      <c r="D72" s="2301"/>
      <c r="E72" s="2308"/>
      <c r="G72" s="2325" t="s">
        <v>287</v>
      </c>
      <c r="H72" s="91" t="s">
        <v>293</v>
      </c>
      <c r="I72" s="91" t="s">
        <v>48</v>
      </c>
      <c r="J72" s="2315" t="s">
        <v>371</v>
      </c>
      <c r="L72" s="2314" t="s">
        <v>636</v>
      </c>
      <c r="M72" s="91" t="s">
        <v>637</v>
      </c>
      <c r="Q72" s="2333" t="s">
        <v>170</v>
      </c>
      <c r="R72" s="2332" t="s">
        <v>413</v>
      </c>
      <c r="S72" s="2334" t="s">
        <v>171</v>
      </c>
      <c r="T72" s="2335"/>
      <c r="U72" s="2330"/>
      <c r="V72" s="2330"/>
      <c r="W72" s="2331" t="s">
        <v>375</v>
      </c>
    </row>
    <row r="73" spans="1:23" ht="31.2">
      <c r="A73" s="2301" t="s">
        <v>256</v>
      </c>
      <c r="B73" s="2302" t="s">
        <v>427</v>
      </c>
      <c r="C73" s="2309" t="s">
        <v>429</v>
      </c>
      <c r="D73" s="2304" t="s">
        <v>70</v>
      </c>
      <c r="E73" s="2304" t="s">
        <v>371</v>
      </c>
      <c r="G73" s="2325" t="s">
        <v>287</v>
      </c>
      <c r="H73" s="91" t="s">
        <v>294</v>
      </c>
      <c r="L73" s="2314" t="s">
        <v>638</v>
      </c>
      <c r="M73" s="91" t="s">
        <v>639</v>
      </c>
      <c r="Q73" s="2333" t="s">
        <v>172</v>
      </c>
      <c r="R73" s="2332" t="s">
        <v>413</v>
      </c>
      <c r="S73" s="2334" t="s">
        <v>173</v>
      </c>
      <c r="T73" s="2335"/>
      <c r="U73" s="2330"/>
      <c r="V73" s="2330"/>
      <c r="W73" s="2331" t="s">
        <v>370</v>
      </c>
    </row>
    <row r="74" spans="1:23">
      <c r="A74" s="2301" t="s">
        <v>268</v>
      </c>
      <c r="B74" s="2302" t="s">
        <v>427</v>
      </c>
      <c r="C74" s="2309" t="s">
        <v>269</v>
      </c>
      <c r="D74" s="2301"/>
      <c r="E74" s="2308"/>
      <c r="G74" s="2325" t="s">
        <v>287</v>
      </c>
      <c r="H74" s="91" t="s">
        <v>295</v>
      </c>
      <c r="L74" s="2314" t="s">
        <v>640</v>
      </c>
      <c r="M74" s="91" t="s">
        <v>641</v>
      </c>
      <c r="Q74" s="1538"/>
      <c r="R74" s="1721"/>
      <c r="S74" s="1723"/>
      <c r="T74" s="1542"/>
      <c r="U74" s="1543"/>
      <c r="V74" s="1543"/>
      <c r="W74" s="1546"/>
    </row>
    <row r="75" spans="1:23" ht="31.2">
      <c r="A75" s="2301" t="s">
        <v>258</v>
      </c>
      <c r="B75" s="2302" t="s">
        <v>427</v>
      </c>
      <c r="C75" s="2303" t="s">
        <v>259</v>
      </c>
      <c r="D75" s="2304" t="s">
        <v>70</v>
      </c>
      <c r="E75" s="2304" t="s">
        <v>371</v>
      </c>
      <c r="G75" s="2325" t="s">
        <v>296</v>
      </c>
      <c r="H75" s="91" t="s">
        <v>297</v>
      </c>
      <c r="I75" s="91" t="s">
        <v>48</v>
      </c>
      <c r="J75" s="2315" t="s">
        <v>371</v>
      </c>
      <c r="L75" s="2314" t="s">
        <v>642</v>
      </c>
      <c r="M75" s="91" t="s">
        <v>643</v>
      </c>
      <c r="Q75" s="2333" t="s">
        <v>184</v>
      </c>
      <c r="R75" s="2332" t="s">
        <v>414</v>
      </c>
      <c r="S75" s="2346" t="s">
        <v>185</v>
      </c>
      <c r="T75" s="2335"/>
      <c r="U75" s="2330"/>
      <c r="V75" s="2330"/>
      <c r="W75" s="2344"/>
    </row>
    <row r="76" spans="1:23">
      <c r="A76" s="2301" t="s">
        <v>272</v>
      </c>
      <c r="B76" s="2302" t="s">
        <v>427</v>
      </c>
      <c r="C76" s="2309" t="s">
        <v>273</v>
      </c>
      <c r="D76" s="2301"/>
      <c r="E76" s="2308"/>
      <c r="G76" s="2325" t="s">
        <v>296</v>
      </c>
      <c r="H76" s="91" t="s">
        <v>298</v>
      </c>
      <c r="I76" s="91" t="s">
        <v>40</v>
      </c>
      <c r="J76" s="2315" t="s">
        <v>376</v>
      </c>
      <c r="L76" s="2314" t="s">
        <v>644</v>
      </c>
      <c r="M76" s="91" t="s">
        <v>645</v>
      </c>
      <c r="Q76" s="2333" t="s">
        <v>178</v>
      </c>
      <c r="R76" s="2332" t="s">
        <v>414</v>
      </c>
      <c r="S76" s="2334" t="s">
        <v>179</v>
      </c>
      <c r="T76" s="2335"/>
      <c r="U76" s="2330"/>
      <c r="V76" s="2330"/>
      <c r="W76" s="2331" t="s">
        <v>370</v>
      </c>
    </row>
    <row r="77" spans="1:23" ht="31.2">
      <c r="A77" s="2301" t="s">
        <v>261</v>
      </c>
      <c r="B77" s="2302" t="s">
        <v>427</v>
      </c>
      <c r="C77" s="2303" t="s">
        <v>262</v>
      </c>
      <c r="D77" s="2304" t="s">
        <v>48</v>
      </c>
      <c r="E77" s="2304" t="s">
        <v>371</v>
      </c>
      <c r="G77" s="2325" t="s">
        <v>296</v>
      </c>
      <c r="H77" s="91" t="s">
        <v>299</v>
      </c>
      <c r="I77" s="91" t="s">
        <v>40</v>
      </c>
      <c r="J77" s="2315" t="s">
        <v>376</v>
      </c>
      <c r="L77" s="2314" t="s">
        <v>646</v>
      </c>
      <c r="M77" s="91" t="s">
        <v>647</v>
      </c>
      <c r="Q77" s="2333" t="s">
        <v>175</v>
      </c>
      <c r="R77" s="2332" t="s">
        <v>414</v>
      </c>
      <c r="S77" s="2334" t="s">
        <v>177</v>
      </c>
      <c r="T77" s="2335"/>
      <c r="U77" s="2330"/>
      <c r="V77" s="2330"/>
      <c r="W77" s="2331" t="s">
        <v>375</v>
      </c>
    </row>
    <row r="78" spans="1:23">
      <c r="A78" s="2301" t="s">
        <v>276</v>
      </c>
      <c r="B78" s="2302" t="s">
        <v>427</v>
      </c>
      <c r="C78" s="2309" t="s">
        <v>277</v>
      </c>
      <c r="D78" s="2301"/>
      <c r="E78" s="2308"/>
      <c r="G78" s="2325" t="s">
        <v>301</v>
      </c>
      <c r="H78" s="91" t="s">
        <v>302</v>
      </c>
      <c r="I78" s="91" t="s">
        <v>40</v>
      </c>
      <c r="J78" s="2315" t="s">
        <v>376</v>
      </c>
      <c r="L78" s="2314" t="s">
        <v>648</v>
      </c>
      <c r="M78" s="91" t="s">
        <v>649</v>
      </c>
      <c r="Q78" s="2333" t="s">
        <v>182</v>
      </c>
      <c r="R78" s="2332" t="s">
        <v>414</v>
      </c>
      <c r="S78" s="2346" t="s">
        <v>183</v>
      </c>
      <c r="T78" s="2335"/>
      <c r="U78" s="2330"/>
      <c r="V78" s="2330"/>
      <c r="W78" s="2344"/>
    </row>
    <row r="79" spans="1:23">
      <c r="A79" s="2301" t="s">
        <v>278</v>
      </c>
      <c r="B79" s="2302" t="s">
        <v>427</v>
      </c>
      <c r="C79" s="2309" t="s">
        <v>279</v>
      </c>
      <c r="D79" s="2301"/>
      <c r="E79" s="2308"/>
      <c r="G79" s="2325" t="s">
        <v>301</v>
      </c>
      <c r="H79" s="91" t="s">
        <v>304</v>
      </c>
      <c r="I79" s="91" t="s">
        <v>70</v>
      </c>
      <c r="J79" s="2315" t="s">
        <v>371</v>
      </c>
      <c r="L79" s="2314" t="s">
        <v>650</v>
      </c>
      <c r="M79" s="91" t="s">
        <v>651</v>
      </c>
      <c r="Q79" s="2333"/>
      <c r="R79" s="2332" t="s">
        <v>414</v>
      </c>
      <c r="S79" s="2334" t="s">
        <v>180</v>
      </c>
      <c r="T79" s="2335"/>
      <c r="U79" s="2330"/>
      <c r="V79" s="2330"/>
      <c r="W79" s="2331" t="s">
        <v>370</v>
      </c>
    </row>
    <row r="80" spans="1:23" ht="31.2">
      <c r="A80" s="2301" t="s">
        <v>263</v>
      </c>
      <c r="B80" s="2302" t="s">
        <v>427</v>
      </c>
      <c r="C80" s="2303" t="s">
        <v>264</v>
      </c>
      <c r="D80" s="2304" t="s">
        <v>48</v>
      </c>
      <c r="E80" s="2304" t="s">
        <v>371</v>
      </c>
      <c r="G80" s="2325" t="s">
        <v>301</v>
      </c>
      <c r="H80" s="91" t="s">
        <v>189</v>
      </c>
      <c r="I80" s="91" t="s">
        <v>48</v>
      </c>
      <c r="J80" s="2315" t="s">
        <v>371</v>
      </c>
      <c r="L80" s="2314" t="s">
        <v>652</v>
      </c>
      <c r="M80" s="91" t="s">
        <v>653</v>
      </c>
      <c r="Q80" s="2333"/>
      <c r="R80" s="2332" t="s">
        <v>414</v>
      </c>
      <c r="S80" s="2334" t="s">
        <v>181</v>
      </c>
      <c r="T80" s="2335"/>
      <c r="U80" s="2330"/>
      <c r="V80" s="2330"/>
      <c r="W80" s="2336"/>
    </row>
    <row r="81" spans="1:23">
      <c r="A81" s="2301" t="s">
        <v>280</v>
      </c>
      <c r="B81" s="2302" t="s">
        <v>427</v>
      </c>
      <c r="C81" s="2309" t="s">
        <v>281</v>
      </c>
      <c r="D81" s="2301"/>
      <c r="E81" s="2308"/>
      <c r="G81" s="2325" t="s">
        <v>301</v>
      </c>
      <c r="H81" s="91" t="s">
        <v>307</v>
      </c>
      <c r="I81" s="91" t="s">
        <v>48</v>
      </c>
      <c r="J81" s="2315" t="s">
        <v>371</v>
      </c>
      <c r="L81" s="2314" t="s">
        <v>654</v>
      </c>
      <c r="M81" s="91" t="s">
        <v>655</v>
      </c>
      <c r="Q81" s="1538"/>
      <c r="R81" s="1721"/>
      <c r="S81" s="1723"/>
      <c r="T81" s="1542"/>
      <c r="U81" s="1543"/>
      <c r="V81" s="1543"/>
      <c r="W81" s="1546"/>
    </row>
    <row r="82" spans="1:23">
      <c r="A82" s="2301" t="s">
        <v>282</v>
      </c>
      <c r="B82" s="2302" t="s">
        <v>427</v>
      </c>
      <c r="C82" s="2309" t="s">
        <v>283</v>
      </c>
      <c r="D82" s="2301"/>
      <c r="E82" s="2308"/>
      <c r="G82" s="2325" t="s">
        <v>301</v>
      </c>
      <c r="H82" s="91" t="s">
        <v>190</v>
      </c>
      <c r="I82" s="91" t="s">
        <v>70</v>
      </c>
      <c r="J82" s="2315" t="s">
        <v>371</v>
      </c>
      <c r="L82" s="2314" t="s">
        <v>656</v>
      </c>
      <c r="M82" s="91" t="s">
        <v>657</v>
      </c>
      <c r="Q82" s="2333" t="s">
        <v>415</v>
      </c>
      <c r="R82" s="2332" t="s">
        <v>416</v>
      </c>
      <c r="S82" s="2334" t="s">
        <v>188</v>
      </c>
      <c r="T82" s="2335">
        <v>44.103556017027728</v>
      </c>
      <c r="U82" s="2330" t="s">
        <v>49</v>
      </c>
      <c r="V82" s="2330" t="s">
        <v>370</v>
      </c>
      <c r="W82" s="2331" t="s">
        <v>370</v>
      </c>
    </row>
    <row r="83" spans="1:23" ht="31.2">
      <c r="A83" s="2301"/>
      <c r="B83" s="2302" t="s">
        <v>427</v>
      </c>
      <c r="C83" s="2303" t="s">
        <v>254</v>
      </c>
      <c r="D83" s="2304" t="s">
        <v>48</v>
      </c>
      <c r="E83" s="2304" t="s">
        <v>371</v>
      </c>
      <c r="G83" s="2325" t="s">
        <v>301</v>
      </c>
      <c r="H83" s="91" t="s">
        <v>309</v>
      </c>
      <c r="I83" s="91" t="s">
        <v>70</v>
      </c>
      <c r="J83" s="2315" t="s">
        <v>371</v>
      </c>
      <c r="L83" s="2314" t="s">
        <v>658</v>
      </c>
      <c r="M83" s="91" t="s">
        <v>659</v>
      </c>
      <c r="Q83" s="2333"/>
      <c r="R83" s="2332" t="s">
        <v>416</v>
      </c>
      <c r="S83" s="2334" t="s">
        <v>187</v>
      </c>
      <c r="T83" s="2335"/>
      <c r="U83" s="2330"/>
      <c r="V83" s="2330"/>
      <c r="W83" s="2336"/>
    </row>
    <row r="84" spans="1:23" ht="31.2">
      <c r="A84" s="2301"/>
      <c r="B84" s="2302" t="s">
        <v>431</v>
      </c>
      <c r="C84" s="2303" t="s">
        <v>285</v>
      </c>
      <c r="D84" s="2304" t="s">
        <v>70</v>
      </c>
      <c r="E84" s="2304" t="s">
        <v>371</v>
      </c>
      <c r="G84" s="2325" t="s">
        <v>301</v>
      </c>
      <c r="H84" s="91" t="s">
        <v>311</v>
      </c>
      <c r="L84" s="2314" t="s">
        <v>660</v>
      </c>
      <c r="M84" s="91" t="s">
        <v>661</v>
      </c>
      <c r="Q84" s="2333"/>
      <c r="R84" s="2332" t="s">
        <v>416</v>
      </c>
      <c r="S84" s="2334" t="s">
        <v>189</v>
      </c>
      <c r="T84" s="2335">
        <v>47.652356400942686</v>
      </c>
      <c r="U84" s="2330" t="s">
        <v>49</v>
      </c>
      <c r="V84" s="2330" t="s">
        <v>370</v>
      </c>
      <c r="W84" s="2331" t="s">
        <v>370</v>
      </c>
    </row>
    <row r="85" spans="1:23" ht="31.2">
      <c r="A85" s="2301" t="s">
        <v>289</v>
      </c>
      <c r="B85" s="2302" t="s">
        <v>432</v>
      </c>
      <c r="C85" s="2303" t="s">
        <v>290</v>
      </c>
      <c r="D85" s="2304" t="s">
        <v>70</v>
      </c>
      <c r="E85" s="2304" t="s">
        <v>371</v>
      </c>
      <c r="G85" s="2325" t="s">
        <v>313</v>
      </c>
      <c r="H85" s="91" t="s">
        <v>318</v>
      </c>
      <c r="I85" s="91" t="s">
        <v>70</v>
      </c>
      <c r="J85" s="2315" t="s">
        <v>371</v>
      </c>
      <c r="L85" s="2314" t="s">
        <v>662</v>
      </c>
      <c r="M85" s="91" t="s">
        <v>663</v>
      </c>
      <c r="Q85" s="2333"/>
      <c r="R85" s="2332" t="s">
        <v>416</v>
      </c>
      <c r="S85" s="2334" t="s">
        <v>190</v>
      </c>
      <c r="T85" s="2335">
        <v>47.618720534310526</v>
      </c>
      <c r="U85" s="2330" t="s">
        <v>49</v>
      </c>
      <c r="V85" s="2330" t="s">
        <v>370</v>
      </c>
      <c r="W85" s="2331" t="s">
        <v>370</v>
      </c>
    </row>
    <row r="86" spans="1:23" ht="31.2">
      <c r="A86" s="2301"/>
      <c r="B86" s="2302" t="s">
        <v>432</v>
      </c>
      <c r="C86" s="2303" t="s">
        <v>288</v>
      </c>
      <c r="D86" s="2304" t="s">
        <v>70</v>
      </c>
      <c r="E86" s="2304" t="s">
        <v>371</v>
      </c>
      <c r="G86" s="2325" t="s">
        <v>313</v>
      </c>
      <c r="H86" s="91" t="s">
        <v>320</v>
      </c>
      <c r="L86" s="2314" t="s">
        <v>664</v>
      </c>
      <c r="M86" s="91" t="s">
        <v>665</v>
      </c>
      <c r="Q86" s="2333"/>
      <c r="R86" s="2332" t="s">
        <v>416</v>
      </c>
      <c r="S86" s="2334" t="s">
        <v>191</v>
      </c>
      <c r="T86" s="2335">
        <v>47.680596183305461</v>
      </c>
      <c r="U86" s="2330" t="s">
        <v>49</v>
      </c>
      <c r="V86" s="2330" t="s">
        <v>370</v>
      </c>
      <c r="W86" s="2331" t="s">
        <v>370</v>
      </c>
    </row>
    <row r="87" spans="1:23" ht="31.2">
      <c r="A87" s="2301"/>
      <c r="B87" s="2302" t="s">
        <v>432</v>
      </c>
      <c r="C87" s="2303" t="s">
        <v>291</v>
      </c>
      <c r="D87" s="2304" t="s">
        <v>48</v>
      </c>
      <c r="E87" s="2304" t="s">
        <v>371</v>
      </c>
      <c r="G87" s="2325" t="s">
        <v>313</v>
      </c>
      <c r="H87" s="91" t="s">
        <v>179</v>
      </c>
      <c r="I87" s="91" t="s">
        <v>48</v>
      </c>
      <c r="J87" s="2315" t="s">
        <v>371</v>
      </c>
      <c r="L87" s="2314" t="s">
        <v>666</v>
      </c>
      <c r="M87" s="91" t="s">
        <v>667</v>
      </c>
      <c r="Q87" s="2333"/>
      <c r="R87" s="2332" t="s">
        <v>416</v>
      </c>
      <c r="S87" s="2334" t="s">
        <v>192</v>
      </c>
      <c r="T87" s="2335">
        <v>51.282822396433929</v>
      </c>
      <c r="U87" s="2330" t="s">
        <v>49</v>
      </c>
      <c r="V87" s="2330"/>
      <c r="W87" s="2331" t="s">
        <v>370</v>
      </c>
    </row>
    <row r="88" spans="1:23" ht="31.2">
      <c r="A88" s="2301"/>
      <c r="B88" s="2302" t="s">
        <v>432</v>
      </c>
      <c r="C88" s="2303" t="s">
        <v>292</v>
      </c>
      <c r="D88" s="2304" t="s">
        <v>48</v>
      </c>
      <c r="E88" s="2304" t="s">
        <v>371</v>
      </c>
      <c r="F88" s="2295"/>
      <c r="G88" s="2325" t="s">
        <v>313</v>
      </c>
      <c r="H88" s="91" t="s">
        <v>323</v>
      </c>
      <c r="I88" s="91" t="s">
        <v>70</v>
      </c>
      <c r="J88" s="2315" t="s">
        <v>371</v>
      </c>
      <c r="L88" s="2314" t="s">
        <v>668</v>
      </c>
      <c r="M88" s="91" t="s">
        <v>669</v>
      </c>
      <c r="Q88" s="2333"/>
      <c r="R88" s="2332" t="s">
        <v>416</v>
      </c>
      <c r="S88" s="2334" t="s">
        <v>193</v>
      </c>
      <c r="T88" s="2335"/>
      <c r="U88" s="2330"/>
      <c r="V88" s="2330"/>
      <c r="W88" s="2331" t="s">
        <v>370</v>
      </c>
    </row>
    <row r="89" spans="1:23" ht="31.2">
      <c r="A89" s="2301"/>
      <c r="B89" s="2302" t="s">
        <v>432</v>
      </c>
      <c r="C89" s="2303" t="s">
        <v>293</v>
      </c>
      <c r="D89" s="2304" t="s">
        <v>48</v>
      </c>
      <c r="E89" s="2304" t="s">
        <v>371</v>
      </c>
      <c r="G89" s="2325" t="s">
        <v>313</v>
      </c>
      <c r="H89" s="91" t="s">
        <v>325</v>
      </c>
      <c r="L89" s="2314" t="s">
        <v>670</v>
      </c>
      <c r="M89" s="91" t="s">
        <v>671</v>
      </c>
      <c r="Q89" s="2333"/>
      <c r="R89" s="2332" t="s">
        <v>416</v>
      </c>
      <c r="S89" s="2334" t="s">
        <v>194</v>
      </c>
      <c r="T89" s="2335">
        <v>65.521929446495975</v>
      </c>
      <c r="U89" s="2330" t="s">
        <v>49</v>
      </c>
      <c r="V89" s="2330" t="s">
        <v>375</v>
      </c>
      <c r="W89" s="2331" t="s">
        <v>375</v>
      </c>
    </row>
    <row r="90" spans="1:23">
      <c r="A90" s="2301"/>
      <c r="B90" s="2302" t="s">
        <v>432</v>
      </c>
      <c r="C90" s="2303" t="s">
        <v>294</v>
      </c>
      <c r="D90" s="2305"/>
      <c r="E90" s="2306"/>
      <c r="G90" s="2325" t="s">
        <v>313</v>
      </c>
      <c r="H90" s="91" t="s">
        <v>327</v>
      </c>
      <c r="I90" s="91" t="s">
        <v>70</v>
      </c>
      <c r="J90" s="2315" t="s">
        <v>371</v>
      </c>
      <c r="L90" s="2314" t="s">
        <v>672</v>
      </c>
      <c r="M90" s="91" t="s">
        <v>673</v>
      </c>
      <c r="Q90" s="2333"/>
      <c r="R90" s="2332" t="s">
        <v>416</v>
      </c>
      <c r="S90" s="2334" t="s">
        <v>195</v>
      </c>
      <c r="T90" s="2335">
        <v>55.657537570428147</v>
      </c>
      <c r="U90" s="2330" t="s">
        <v>49</v>
      </c>
      <c r="V90" s="2330" t="s">
        <v>375</v>
      </c>
      <c r="W90" s="2331" t="s">
        <v>375</v>
      </c>
    </row>
    <row r="91" spans="1:23">
      <c r="A91" s="2301"/>
      <c r="B91" s="2302" t="s">
        <v>432</v>
      </c>
      <c r="C91" s="2303" t="s">
        <v>295</v>
      </c>
      <c r="D91" s="2305"/>
      <c r="E91" s="2306"/>
      <c r="G91" s="2325" t="s">
        <v>313</v>
      </c>
      <c r="H91" s="91" t="s">
        <v>329</v>
      </c>
      <c r="I91" s="91" t="s">
        <v>48</v>
      </c>
      <c r="J91" s="2315" t="s">
        <v>371</v>
      </c>
      <c r="L91" s="2314" t="s">
        <v>674</v>
      </c>
      <c r="M91" s="91" t="s">
        <v>675</v>
      </c>
      <c r="Q91" s="2333"/>
      <c r="R91" s="2332" t="s">
        <v>416</v>
      </c>
      <c r="S91" s="2334" t="s">
        <v>196</v>
      </c>
      <c r="T91" s="2335">
        <v>53.253132506154174</v>
      </c>
      <c r="U91" s="2330" t="s">
        <v>49</v>
      </c>
      <c r="V91" s="2330" t="s">
        <v>375</v>
      </c>
      <c r="W91" s="2331" t="s">
        <v>375</v>
      </c>
    </row>
    <row r="92" spans="1:23" ht="31.2">
      <c r="A92" s="2301"/>
      <c r="B92" s="2302" t="s">
        <v>433</v>
      </c>
      <c r="C92" s="2303" t="s">
        <v>297</v>
      </c>
      <c r="D92" s="2304" t="s">
        <v>48</v>
      </c>
      <c r="E92" s="2304" t="s">
        <v>371</v>
      </c>
      <c r="F92" s="2295"/>
      <c r="G92" s="2325" t="s">
        <v>313</v>
      </c>
      <c r="H92" s="91" t="s">
        <v>314</v>
      </c>
      <c r="L92" s="2314" t="s">
        <v>676</v>
      </c>
      <c r="M92" s="91" t="s">
        <v>677</v>
      </c>
      <c r="Q92" s="1538"/>
      <c r="R92" s="1721"/>
      <c r="S92" s="1723"/>
      <c r="T92" s="1542"/>
      <c r="U92" s="1543"/>
      <c r="V92" s="1543"/>
      <c r="W92" s="1546"/>
    </row>
    <row r="93" spans="1:23" ht="31.2">
      <c r="A93" s="2301"/>
      <c r="B93" s="2302" t="s">
        <v>433</v>
      </c>
      <c r="C93" s="2303" t="s">
        <v>299</v>
      </c>
      <c r="D93" s="2304" t="s">
        <v>40</v>
      </c>
      <c r="E93" s="2304" t="s">
        <v>376</v>
      </c>
      <c r="H93" s="2321"/>
      <c r="L93" s="2314" t="s">
        <v>678</v>
      </c>
      <c r="M93" s="91" t="s">
        <v>679</v>
      </c>
      <c r="Q93" s="2333"/>
      <c r="R93" s="2332" t="s">
        <v>417</v>
      </c>
      <c r="S93" s="2334" t="s">
        <v>198</v>
      </c>
      <c r="T93" s="2335"/>
      <c r="U93" s="2330"/>
      <c r="V93" s="2330"/>
      <c r="W93" s="2331" t="s">
        <v>370</v>
      </c>
    </row>
    <row r="94" spans="1:23" ht="31.2">
      <c r="A94" s="2301" t="s">
        <v>300</v>
      </c>
      <c r="B94" s="2302" t="s">
        <v>434</v>
      </c>
      <c r="C94" s="2303" t="s">
        <v>302</v>
      </c>
      <c r="D94" s="2304" t="s">
        <v>40</v>
      </c>
      <c r="E94" s="2304" t="s">
        <v>376</v>
      </c>
      <c r="L94" s="2314" t="s">
        <v>680</v>
      </c>
      <c r="M94" s="91" t="s">
        <v>544</v>
      </c>
      <c r="Q94" s="2333"/>
      <c r="R94" s="2332" t="s">
        <v>417</v>
      </c>
      <c r="S94" s="2334" t="s">
        <v>202</v>
      </c>
      <c r="T94" s="2335"/>
      <c r="U94" s="2330"/>
      <c r="V94" s="2330"/>
      <c r="W94" s="2331" t="s">
        <v>370</v>
      </c>
    </row>
    <row r="95" spans="1:23" ht="31.2">
      <c r="A95" s="2301" t="s">
        <v>303</v>
      </c>
      <c r="B95" s="2302" t="s">
        <v>434</v>
      </c>
      <c r="C95" s="2303" t="s">
        <v>304</v>
      </c>
      <c r="D95" s="2304" t="s">
        <v>70</v>
      </c>
      <c r="E95" s="2304" t="s">
        <v>371</v>
      </c>
      <c r="I95" s="2559"/>
      <c r="L95" s="2314" t="s">
        <v>681</v>
      </c>
      <c r="M95" s="91" t="s">
        <v>544</v>
      </c>
      <c r="Q95" s="2333"/>
      <c r="R95" s="2332" t="s">
        <v>417</v>
      </c>
      <c r="S95" s="2334" t="s">
        <v>208</v>
      </c>
      <c r="T95" s="2335"/>
      <c r="U95" s="2330"/>
      <c r="V95" s="2330"/>
      <c r="W95" s="2331" t="s">
        <v>370</v>
      </c>
    </row>
    <row r="96" spans="1:23" ht="31.2">
      <c r="A96" s="2301" t="s">
        <v>305</v>
      </c>
      <c r="B96" s="2302" t="s">
        <v>434</v>
      </c>
      <c r="C96" s="2303" t="s">
        <v>189</v>
      </c>
      <c r="D96" s="2304" t="s">
        <v>48</v>
      </c>
      <c r="E96" s="2304" t="s">
        <v>371</v>
      </c>
      <c r="L96" s="2314" t="s">
        <v>682</v>
      </c>
      <c r="M96" s="91" t="s">
        <v>544</v>
      </c>
      <c r="Q96" s="2333"/>
      <c r="R96" s="2332" t="s">
        <v>417</v>
      </c>
      <c r="S96" s="2334" t="s">
        <v>109</v>
      </c>
      <c r="T96" s="2335"/>
      <c r="U96" s="2330"/>
      <c r="V96" s="2330"/>
      <c r="W96" s="2331" t="s">
        <v>370</v>
      </c>
    </row>
    <row r="97" spans="1:23" ht="31.2">
      <c r="A97" s="2301" t="s">
        <v>306</v>
      </c>
      <c r="B97" s="2302" t="s">
        <v>434</v>
      </c>
      <c r="C97" s="2303" t="s">
        <v>307</v>
      </c>
      <c r="D97" s="2304" t="s">
        <v>48</v>
      </c>
      <c r="E97" s="2304" t="s">
        <v>371</v>
      </c>
      <c r="L97" s="2314" t="s">
        <v>683</v>
      </c>
      <c r="M97" s="91" t="s">
        <v>544</v>
      </c>
      <c r="Q97" s="2333"/>
      <c r="R97" s="2332" t="s">
        <v>417</v>
      </c>
      <c r="S97" s="2334" t="s">
        <v>218</v>
      </c>
      <c r="T97" s="2335"/>
      <c r="U97" s="2330"/>
      <c r="V97" s="2330"/>
      <c r="W97" s="2336"/>
    </row>
    <row r="98" spans="1:23" ht="31.2">
      <c r="A98" s="2301" t="s">
        <v>308</v>
      </c>
      <c r="B98" s="2302" t="s">
        <v>434</v>
      </c>
      <c r="C98" s="2303" t="s">
        <v>309</v>
      </c>
      <c r="D98" s="2304" t="s">
        <v>70</v>
      </c>
      <c r="E98" s="2304" t="s">
        <v>371</v>
      </c>
      <c r="L98" s="2314" t="s">
        <v>684</v>
      </c>
      <c r="M98" s="91" t="s">
        <v>544</v>
      </c>
      <c r="Q98" s="2333"/>
      <c r="R98" s="2332" t="s">
        <v>417</v>
      </c>
      <c r="S98" s="2334" t="s">
        <v>219</v>
      </c>
      <c r="T98" s="2335"/>
      <c r="U98" s="2330"/>
      <c r="V98" s="2330"/>
      <c r="W98" s="2331" t="s">
        <v>370</v>
      </c>
    </row>
    <row r="99" spans="1:23" ht="31.2">
      <c r="A99" s="2301" t="s">
        <v>310</v>
      </c>
      <c r="B99" s="2302" t="s">
        <v>434</v>
      </c>
      <c r="C99" s="2303" t="s">
        <v>138</v>
      </c>
      <c r="D99" s="2304" t="s">
        <v>70</v>
      </c>
      <c r="E99" s="2304" t="s">
        <v>371</v>
      </c>
      <c r="F99" s="2295"/>
      <c r="L99" s="2314" t="s">
        <v>685</v>
      </c>
      <c r="M99" s="91" t="s">
        <v>544</v>
      </c>
      <c r="Q99" s="2333"/>
      <c r="R99" s="2332" t="s">
        <v>417</v>
      </c>
      <c r="S99" s="2334" t="s">
        <v>221</v>
      </c>
      <c r="T99" s="2335"/>
      <c r="U99" s="2330"/>
      <c r="V99" s="2330"/>
      <c r="W99" s="2331" t="s">
        <v>370</v>
      </c>
    </row>
    <row r="100" spans="1:23" ht="31.2">
      <c r="A100" s="2301"/>
      <c r="B100" s="2302" t="s">
        <v>434</v>
      </c>
      <c r="C100" s="2303" t="s">
        <v>190</v>
      </c>
      <c r="D100" s="2304" t="s">
        <v>70</v>
      </c>
      <c r="E100" s="2304" t="s">
        <v>371</v>
      </c>
      <c r="H100" s="1161"/>
      <c r="L100" s="2314" t="s">
        <v>686</v>
      </c>
      <c r="M100" s="91" t="s">
        <v>544</v>
      </c>
      <c r="Q100" s="2333" t="s">
        <v>200</v>
      </c>
      <c r="R100" s="2332" t="s">
        <v>417</v>
      </c>
      <c r="S100" s="2334" t="s">
        <v>201</v>
      </c>
      <c r="T100" s="2335"/>
      <c r="U100" s="2330"/>
      <c r="V100" s="2330"/>
      <c r="W100" s="2331" t="s">
        <v>370</v>
      </c>
    </row>
    <row r="101" spans="1:23">
      <c r="A101" s="2301"/>
      <c r="B101" s="2302" t="s">
        <v>434</v>
      </c>
      <c r="C101" s="2303" t="s">
        <v>311</v>
      </c>
      <c r="D101" s="2305"/>
      <c r="E101" s="2306"/>
      <c r="L101" s="2314" t="s">
        <v>687</v>
      </c>
      <c r="M101" s="91" t="s">
        <v>544</v>
      </c>
      <c r="Q101" s="2333" t="s">
        <v>203</v>
      </c>
      <c r="R101" s="2332" t="s">
        <v>417</v>
      </c>
      <c r="S101" s="2334" t="s">
        <v>204</v>
      </c>
      <c r="T101" s="2335"/>
      <c r="U101" s="2330"/>
      <c r="V101" s="2330"/>
      <c r="W101" s="2331" t="s">
        <v>370</v>
      </c>
    </row>
    <row r="102" spans="1:23" ht="31.2">
      <c r="A102" s="2301" t="s">
        <v>315</v>
      </c>
      <c r="B102" s="2302" t="s">
        <v>435</v>
      </c>
      <c r="C102" s="2303" t="s">
        <v>316</v>
      </c>
      <c r="D102" s="2304" t="s">
        <v>70</v>
      </c>
      <c r="E102" s="2304" t="s">
        <v>371</v>
      </c>
      <c r="L102" s="2314" t="s">
        <v>688</v>
      </c>
      <c r="M102" s="91" t="s">
        <v>544</v>
      </c>
      <c r="Q102" s="2333" t="s">
        <v>205</v>
      </c>
      <c r="R102" s="2332" t="s">
        <v>417</v>
      </c>
      <c r="S102" s="2334" t="s">
        <v>206</v>
      </c>
      <c r="T102" s="2335"/>
      <c r="U102" s="2330"/>
      <c r="V102" s="2330"/>
      <c r="W102" s="2331" t="s">
        <v>370</v>
      </c>
    </row>
    <row r="103" spans="1:23" ht="31.2">
      <c r="A103" s="2301" t="s">
        <v>317</v>
      </c>
      <c r="B103" s="2302" t="s">
        <v>435</v>
      </c>
      <c r="C103" s="2303" t="s">
        <v>318</v>
      </c>
      <c r="D103" s="2304" t="s">
        <v>70</v>
      </c>
      <c r="E103" s="2304" t="s">
        <v>371</v>
      </c>
      <c r="F103" s="2295"/>
      <c r="L103" s="2314" t="s">
        <v>689</v>
      </c>
      <c r="M103" s="91" t="s">
        <v>544</v>
      </c>
      <c r="Q103" s="2333" t="s">
        <v>207</v>
      </c>
      <c r="R103" s="2332" t="s">
        <v>417</v>
      </c>
      <c r="S103" s="2334" t="s">
        <v>179</v>
      </c>
      <c r="T103" s="2335"/>
      <c r="U103" s="2330"/>
      <c r="V103" s="2330"/>
      <c r="W103" s="2331" t="s">
        <v>375</v>
      </c>
    </row>
    <row r="104" spans="1:23">
      <c r="A104" s="2301" t="s">
        <v>319</v>
      </c>
      <c r="B104" s="2302" t="s">
        <v>435</v>
      </c>
      <c r="C104" s="2303" t="s">
        <v>320</v>
      </c>
      <c r="D104" s="2304"/>
      <c r="E104" s="2304"/>
      <c r="H104" s="1161"/>
      <c r="L104" s="2314" t="s">
        <v>690</v>
      </c>
      <c r="M104" s="91" t="s">
        <v>544</v>
      </c>
      <c r="Q104" s="2333" t="s">
        <v>215</v>
      </c>
      <c r="R104" s="2332" t="s">
        <v>417</v>
      </c>
      <c r="S104" s="2334" t="s">
        <v>181</v>
      </c>
      <c r="T104" s="2335"/>
      <c r="U104" s="2330"/>
      <c r="V104" s="2330"/>
      <c r="W104" s="2331" t="s">
        <v>370</v>
      </c>
    </row>
    <row r="105" spans="1:23" ht="31.2">
      <c r="A105" s="2301" t="s">
        <v>321</v>
      </c>
      <c r="B105" s="2302" t="s">
        <v>435</v>
      </c>
      <c r="C105" s="2303" t="s">
        <v>179</v>
      </c>
      <c r="D105" s="2304" t="s">
        <v>48</v>
      </c>
      <c r="E105" s="2304" t="s">
        <v>371</v>
      </c>
      <c r="L105" s="2314" t="s">
        <v>691</v>
      </c>
      <c r="M105" s="91" t="s">
        <v>544</v>
      </c>
      <c r="Q105" s="2333" t="s">
        <v>211</v>
      </c>
      <c r="R105" s="2332" t="s">
        <v>417</v>
      </c>
      <c r="S105" s="2334" t="s">
        <v>212</v>
      </c>
      <c r="T105" s="2335"/>
      <c r="U105" s="2330"/>
      <c r="V105" s="2330"/>
      <c r="W105" s="2331" t="s">
        <v>370</v>
      </c>
    </row>
    <row r="106" spans="1:23" ht="31.2">
      <c r="A106" s="2301" t="s">
        <v>322</v>
      </c>
      <c r="B106" s="2302" t="s">
        <v>435</v>
      </c>
      <c r="C106" s="2303" t="s">
        <v>323</v>
      </c>
      <c r="D106" s="2304" t="s">
        <v>70</v>
      </c>
      <c r="E106" s="2304" t="s">
        <v>371</v>
      </c>
      <c r="L106" s="2314" t="s">
        <v>692</v>
      </c>
      <c r="M106" s="91" t="s">
        <v>544</v>
      </c>
      <c r="Q106" s="2333" t="s">
        <v>209</v>
      </c>
      <c r="R106" s="2332" t="s">
        <v>417</v>
      </c>
      <c r="S106" s="2334" t="s">
        <v>210</v>
      </c>
      <c r="T106" s="2335"/>
      <c r="U106" s="2330"/>
      <c r="V106" s="2330"/>
      <c r="W106" s="2331" t="s">
        <v>375</v>
      </c>
    </row>
    <row r="107" spans="1:23">
      <c r="A107" s="2301" t="s">
        <v>324</v>
      </c>
      <c r="B107" s="2302" t="s">
        <v>435</v>
      </c>
      <c r="C107" s="2303" t="s">
        <v>325</v>
      </c>
      <c r="D107" s="2304"/>
      <c r="E107" s="2304"/>
      <c r="L107" s="2314" t="s">
        <v>693</v>
      </c>
      <c r="M107" s="91" t="s">
        <v>544</v>
      </c>
      <c r="Q107" s="2333" t="s">
        <v>216</v>
      </c>
      <c r="R107" s="2332" t="s">
        <v>417</v>
      </c>
      <c r="S107" s="2334" t="s">
        <v>217</v>
      </c>
      <c r="T107" s="2335"/>
      <c r="U107" s="2330"/>
      <c r="V107" s="2330"/>
      <c r="W107" s="2331" t="s">
        <v>370</v>
      </c>
    </row>
    <row r="108" spans="1:23" ht="31.2">
      <c r="A108" s="2301" t="s">
        <v>326</v>
      </c>
      <c r="B108" s="2302" t="s">
        <v>435</v>
      </c>
      <c r="C108" s="2303" t="s">
        <v>327</v>
      </c>
      <c r="D108" s="2304" t="s">
        <v>70</v>
      </c>
      <c r="E108" s="2304" t="s">
        <v>371</v>
      </c>
      <c r="F108" s="2295"/>
      <c r="L108" s="2314" t="s">
        <v>694</v>
      </c>
      <c r="M108" s="91" t="s">
        <v>544</v>
      </c>
      <c r="Q108" s="2333" t="s">
        <v>213</v>
      </c>
      <c r="R108" s="2332" t="s">
        <v>417</v>
      </c>
      <c r="S108" s="2334" t="s">
        <v>214</v>
      </c>
      <c r="T108" s="2335"/>
      <c r="U108" s="2330"/>
      <c r="V108" s="2330"/>
      <c r="W108" s="2331" t="s">
        <v>370</v>
      </c>
    </row>
    <row r="109" spans="1:23" ht="31.2">
      <c r="A109" s="2301" t="s">
        <v>328</v>
      </c>
      <c r="B109" s="2302" t="s">
        <v>435</v>
      </c>
      <c r="C109" s="2303" t="s">
        <v>329</v>
      </c>
      <c r="D109" s="2304" t="s">
        <v>48</v>
      </c>
      <c r="E109" s="2304" t="s">
        <v>371</v>
      </c>
      <c r="H109" s="2321"/>
      <c r="L109" s="2314" t="s">
        <v>695</v>
      </c>
      <c r="M109" s="91" t="s">
        <v>544</v>
      </c>
      <c r="Q109" s="1538"/>
      <c r="R109" s="1721"/>
      <c r="S109" s="1723"/>
      <c r="T109" s="1542"/>
      <c r="U109" s="1543"/>
      <c r="V109" s="1543"/>
      <c r="W109" s="1546"/>
    </row>
    <row r="110" spans="1:23">
      <c r="A110" s="2301" t="s">
        <v>312</v>
      </c>
      <c r="B110" s="2302" t="s">
        <v>435</v>
      </c>
      <c r="C110" s="2303" t="s">
        <v>314</v>
      </c>
      <c r="D110" s="2304"/>
      <c r="E110" s="2304"/>
      <c r="L110" s="2314" t="s">
        <v>696</v>
      </c>
      <c r="M110" s="91" t="s">
        <v>544</v>
      </c>
      <c r="Q110" s="1538" t="s">
        <v>222</v>
      </c>
      <c r="R110" s="1721" t="s">
        <v>238</v>
      </c>
      <c r="S110" s="1723" t="s">
        <v>224</v>
      </c>
      <c r="T110" s="1542">
        <v>48.622772495130441</v>
      </c>
      <c r="U110" s="1543" t="s">
        <v>49</v>
      </c>
      <c r="V110" s="1543" t="s">
        <v>370</v>
      </c>
      <c r="W110" s="2252" t="s">
        <v>370</v>
      </c>
    </row>
    <row r="111" spans="1:23">
      <c r="A111" s="2305"/>
      <c r="B111" s="2302" t="s">
        <v>435</v>
      </c>
      <c r="C111" s="2303" t="s">
        <v>330</v>
      </c>
      <c r="D111" s="2304"/>
      <c r="E111" s="2304"/>
      <c r="L111" s="2314" t="s">
        <v>697</v>
      </c>
      <c r="M111" s="91" t="s">
        <v>544</v>
      </c>
      <c r="Q111" s="1538" t="s">
        <v>225</v>
      </c>
      <c r="R111" s="1721" t="s">
        <v>238</v>
      </c>
      <c r="S111" s="1723" t="s">
        <v>226</v>
      </c>
      <c r="T111" s="1542">
        <v>41.607780739686866</v>
      </c>
      <c r="U111" s="1543" t="s">
        <v>49</v>
      </c>
      <c r="V111" s="1543" t="s">
        <v>370</v>
      </c>
      <c r="W111" s="2252" t="s">
        <v>370</v>
      </c>
    </row>
    <row r="112" spans="1:23">
      <c r="A112" s="2310"/>
      <c r="B112" s="2311"/>
      <c r="C112" s="2312"/>
      <c r="D112" s="2310"/>
      <c r="E112" s="2313"/>
      <c r="L112" s="2314" t="s">
        <v>698</v>
      </c>
      <c r="M112" s="91" t="s">
        <v>544</v>
      </c>
      <c r="Q112" s="1538" t="s">
        <v>237</v>
      </c>
      <c r="R112" s="1721" t="s">
        <v>238</v>
      </c>
      <c r="S112" s="1722" t="s">
        <v>239</v>
      </c>
      <c r="T112" s="1542">
        <v>57.37849113544754</v>
      </c>
      <c r="U112" s="1543" t="s">
        <v>418</v>
      </c>
      <c r="V112" s="1543" t="s">
        <v>375</v>
      </c>
      <c r="W112" s="2252" t="s">
        <v>375</v>
      </c>
    </row>
    <row r="113" spans="12:23">
      <c r="L113" s="2314" t="s">
        <v>544</v>
      </c>
      <c r="M113" s="91" t="s">
        <v>544</v>
      </c>
      <c r="Q113" s="1538" t="s">
        <v>227</v>
      </c>
      <c r="R113" s="1721" t="s">
        <v>238</v>
      </c>
      <c r="S113" s="1723" t="s">
        <v>419</v>
      </c>
      <c r="T113" s="1542">
        <v>50.614994277153514</v>
      </c>
      <c r="U113" s="1543" t="s">
        <v>49</v>
      </c>
      <c r="V113" s="1543" t="s">
        <v>375</v>
      </c>
      <c r="W113" s="2252" t="s">
        <v>375</v>
      </c>
    </row>
    <row r="114" spans="12:23">
      <c r="L114" s="2314" t="s">
        <v>544</v>
      </c>
      <c r="M114" s="91" t="s">
        <v>544</v>
      </c>
      <c r="Q114" s="1538" t="s">
        <v>229</v>
      </c>
      <c r="R114" s="1721" t="s">
        <v>238</v>
      </c>
      <c r="S114" s="1723" t="s">
        <v>230</v>
      </c>
      <c r="T114" s="1542">
        <v>41.171475247378247</v>
      </c>
      <c r="U114" s="1543" t="s">
        <v>49</v>
      </c>
      <c r="V114" s="1543" t="s">
        <v>370</v>
      </c>
      <c r="W114" s="2252" t="s">
        <v>370</v>
      </c>
    </row>
    <row r="115" spans="12:23">
      <c r="L115" s="2314" t="s">
        <v>544</v>
      </c>
      <c r="M115" s="91" t="s">
        <v>544</v>
      </c>
      <c r="Q115" s="1538" t="s">
        <v>241</v>
      </c>
      <c r="R115" s="1721" t="s">
        <v>238</v>
      </c>
      <c r="S115" s="1722" t="s">
        <v>242</v>
      </c>
      <c r="T115" s="1542" t="s">
        <v>699</v>
      </c>
      <c r="U115" s="1543"/>
      <c r="V115" s="1543"/>
      <c r="W115" s="1545"/>
    </row>
    <row r="116" spans="12:23">
      <c r="L116" s="2314" t="s">
        <v>544</v>
      </c>
      <c r="M116" s="91" t="s">
        <v>544</v>
      </c>
      <c r="Q116" s="1538" t="s">
        <v>235</v>
      </c>
      <c r="R116" s="1721" t="s">
        <v>238</v>
      </c>
      <c r="S116" s="1723" t="s">
        <v>236</v>
      </c>
      <c r="T116" s="1542">
        <v>44.098385968514108</v>
      </c>
      <c r="U116" s="1543" t="s">
        <v>49</v>
      </c>
      <c r="V116" s="1543" t="s">
        <v>370</v>
      </c>
      <c r="W116" s="2252" t="s">
        <v>370</v>
      </c>
    </row>
    <row r="117" spans="12:23">
      <c r="L117" s="2314" t="s">
        <v>544</v>
      </c>
      <c r="M117" s="91" t="s">
        <v>544</v>
      </c>
      <c r="Q117" s="1538" t="s">
        <v>421</v>
      </c>
      <c r="R117" s="1721" t="s">
        <v>238</v>
      </c>
      <c r="S117" s="1723" t="s">
        <v>232</v>
      </c>
      <c r="T117" s="1542">
        <v>61.375269371538153</v>
      </c>
      <c r="U117" s="1543" t="s">
        <v>49</v>
      </c>
      <c r="V117" s="1543" t="s">
        <v>375</v>
      </c>
      <c r="W117" s="2252" t="s">
        <v>375</v>
      </c>
    </row>
    <row r="118" spans="12:23">
      <c r="L118" s="2314" t="s">
        <v>544</v>
      </c>
      <c r="M118" s="91" t="s">
        <v>544</v>
      </c>
      <c r="Q118" s="1538" t="s">
        <v>233</v>
      </c>
      <c r="R118" s="1721" t="s">
        <v>238</v>
      </c>
      <c r="S118" s="1723" t="s">
        <v>234</v>
      </c>
      <c r="T118" s="1542"/>
      <c r="U118" s="1543"/>
      <c r="V118" s="1543"/>
      <c r="W118" s="2252" t="s">
        <v>375</v>
      </c>
    </row>
    <row r="119" spans="12:23">
      <c r="L119" s="2314" t="s">
        <v>544</v>
      </c>
      <c r="M119" s="91" t="s">
        <v>544</v>
      </c>
      <c r="Q119" s="1538"/>
      <c r="R119" s="1721" t="s">
        <v>238</v>
      </c>
      <c r="S119" s="1723" t="s">
        <v>138</v>
      </c>
      <c r="T119" s="1542"/>
      <c r="U119" s="1543"/>
      <c r="V119" s="1543"/>
      <c r="W119" s="1545"/>
    </row>
    <row r="120" spans="12:23">
      <c r="L120" s="2314" t="s">
        <v>544</v>
      </c>
      <c r="M120" s="91" t="s">
        <v>544</v>
      </c>
      <c r="Q120" s="1538"/>
      <c r="R120" s="1721"/>
      <c r="S120" s="1723"/>
      <c r="T120" s="1542"/>
      <c r="U120" s="1543"/>
      <c r="V120" s="1543"/>
      <c r="W120" s="1546"/>
    </row>
    <row r="121" spans="12:23">
      <c r="L121" s="2314" t="s">
        <v>544</v>
      </c>
      <c r="M121" s="91" t="s">
        <v>544</v>
      </c>
      <c r="Q121" s="2333" t="s">
        <v>422</v>
      </c>
      <c r="R121" s="2332" t="s">
        <v>423</v>
      </c>
      <c r="S121" s="2346" t="s">
        <v>424</v>
      </c>
      <c r="T121" s="2335">
        <v>53.782107646681141</v>
      </c>
      <c r="U121" s="2330" t="s">
        <v>42</v>
      </c>
      <c r="V121" s="2330" t="s">
        <v>375</v>
      </c>
      <c r="W121" s="2331" t="s">
        <v>375</v>
      </c>
    </row>
    <row r="122" spans="12:23">
      <c r="L122" s="2314" t="s">
        <v>544</v>
      </c>
      <c r="M122" s="91" t="s">
        <v>544</v>
      </c>
      <c r="Q122" s="2333" t="s">
        <v>246</v>
      </c>
      <c r="R122" s="2332" t="s">
        <v>423</v>
      </c>
      <c r="S122" s="2334" t="s">
        <v>247</v>
      </c>
      <c r="T122" s="2335">
        <v>45.093049256029389</v>
      </c>
      <c r="U122" s="2330" t="s">
        <v>42</v>
      </c>
      <c r="V122" s="2330" t="s">
        <v>370</v>
      </c>
      <c r="W122" s="2331" t="s">
        <v>370</v>
      </c>
    </row>
    <row r="123" spans="12:23">
      <c r="L123" s="2314" t="s">
        <v>544</v>
      </c>
      <c r="M123" s="91" t="s">
        <v>544</v>
      </c>
      <c r="Q123" s="2333" t="s">
        <v>248</v>
      </c>
      <c r="R123" s="2332" t="s">
        <v>423</v>
      </c>
      <c r="S123" s="2334" t="s">
        <v>425</v>
      </c>
      <c r="T123" s="2335">
        <v>50.002139390870227</v>
      </c>
      <c r="U123" s="2330" t="s">
        <v>49</v>
      </c>
      <c r="V123" s="2330" t="s">
        <v>375</v>
      </c>
      <c r="W123" s="2331" t="s">
        <v>375</v>
      </c>
    </row>
    <row r="124" spans="12:23">
      <c r="L124" s="2314" t="s">
        <v>544</v>
      </c>
      <c r="M124" s="91" t="s">
        <v>544</v>
      </c>
      <c r="Q124" s="2333" t="s">
        <v>250</v>
      </c>
      <c r="R124" s="2332" t="s">
        <v>423</v>
      </c>
      <c r="S124" s="2334" t="s">
        <v>251</v>
      </c>
      <c r="T124" s="2335">
        <v>63.995900494022543</v>
      </c>
      <c r="U124" s="2330" t="s">
        <v>42</v>
      </c>
      <c r="V124" s="2330" t="s">
        <v>375</v>
      </c>
      <c r="W124" s="2331" t="s">
        <v>375</v>
      </c>
    </row>
    <row r="125" spans="12:23">
      <c r="L125" s="2314" t="s">
        <v>544</v>
      </c>
      <c r="M125" s="91" t="s">
        <v>544</v>
      </c>
      <c r="Q125" s="2333"/>
      <c r="R125" s="2332" t="s">
        <v>423</v>
      </c>
      <c r="S125" s="2334" t="s">
        <v>245</v>
      </c>
      <c r="T125" s="2335"/>
      <c r="U125" s="2330"/>
      <c r="V125" s="2330"/>
      <c r="W125" s="2336"/>
    </row>
    <row r="126" spans="12:23">
      <c r="L126" s="2314" t="s">
        <v>544</v>
      </c>
      <c r="M126" s="91" t="s">
        <v>544</v>
      </c>
      <c r="Q126" s="2333"/>
      <c r="R126" s="2332" t="s">
        <v>423</v>
      </c>
      <c r="S126" s="2334" t="s">
        <v>252</v>
      </c>
      <c r="T126" s="2335">
        <v>51.706022752807733</v>
      </c>
      <c r="U126" s="2330" t="s">
        <v>42</v>
      </c>
      <c r="V126" s="2330" t="s">
        <v>375</v>
      </c>
      <c r="W126" s="2331" t="s">
        <v>375</v>
      </c>
    </row>
    <row r="127" spans="12:23">
      <c r="L127" s="2314" t="s">
        <v>544</v>
      </c>
      <c r="M127" s="91" t="s">
        <v>544</v>
      </c>
      <c r="Q127" s="1538"/>
      <c r="R127" s="1721"/>
      <c r="S127" s="1723"/>
      <c r="T127" s="1542"/>
      <c r="U127" s="1543"/>
      <c r="V127" s="1543"/>
      <c r="W127" s="1546"/>
    </row>
    <row r="128" spans="12:23">
      <c r="L128" s="2314" t="s">
        <v>544</v>
      </c>
      <c r="M128" s="91" t="s">
        <v>544</v>
      </c>
      <c r="Q128" s="2333" t="s">
        <v>265</v>
      </c>
      <c r="R128" s="2332" t="s">
        <v>427</v>
      </c>
      <c r="S128" s="2346" t="s">
        <v>266</v>
      </c>
      <c r="T128" s="2335">
        <v>34.685384931028892</v>
      </c>
      <c r="U128" s="2330" t="s">
        <v>700</v>
      </c>
      <c r="V128" s="2330" t="s">
        <v>370</v>
      </c>
      <c r="W128" s="2331" t="s">
        <v>370</v>
      </c>
    </row>
    <row r="129" spans="12:23">
      <c r="L129" s="2314" t="s">
        <v>544</v>
      </c>
      <c r="M129" s="91" t="s">
        <v>544</v>
      </c>
      <c r="Q129" s="2333" t="s">
        <v>256</v>
      </c>
      <c r="R129" s="2332" t="s">
        <v>427</v>
      </c>
      <c r="S129" s="2347" t="s">
        <v>429</v>
      </c>
      <c r="T129" s="2335">
        <v>59.008877902578362</v>
      </c>
      <c r="U129" s="2330" t="s">
        <v>369</v>
      </c>
      <c r="V129" s="2330" t="s">
        <v>375</v>
      </c>
      <c r="W129" s="2331" t="s">
        <v>375</v>
      </c>
    </row>
    <row r="130" spans="12:23">
      <c r="L130" s="2314" t="s">
        <v>544</v>
      </c>
      <c r="M130" s="91" t="s">
        <v>544</v>
      </c>
      <c r="Q130" s="2333" t="s">
        <v>268</v>
      </c>
      <c r="R130" s="2332" t="s">
        <v>427</v>
      </c>
      <c r="S130" s="2347" t="s">
        <v>269</v>
      </c>
      <c r="T130" s="2335">
        <v>50.026714089191437</v>
      </c>
      <c r="U130" s="2330" t="s">
        <v>374</v>
      </c>
      <c r="V130" s="2330" t="s">
        <v>375</v>
      </c>
      <c r="W130" s="2331" t="s">
        <v>375</v>
      </c>
    </row>
    <row r="131" spans="12:23">
      <c r="L131" s="2314" t="s">
        <v>544</v>
      </c>
      <c r="M131" s="91" t="s">
        <v>544</v>
      </c>
      <c r="Q131" s="2333" t="s">
        <v>270</v>
      </c>
      <c r="R131" s="2332" t="s">
        <v>427</v>
      </c>
      <c r="S131" s="2347" t="s">
        <v>271</v>
      </c>
      <c r="T131" s="2335">
        <v>43.985099404487109</v>
      </c>
      <c r="U131" s="2330" t="s">
        <v>374</v>
      </c>
      <c r="V131" s="2330" t="s">
        <v>370</v>
      </c>
      <c r="W131" s="2331" t="s">
        <v>370</v>
      </c>
    </row>
    <row r="132" spans="12:23">
      <c r="L132" s="2314" t="s">
        <v>544</v>
      </c>
      <c r="M132" s="91" t="s">
        <v>544</v>
      </c>
      <c r="Q132" s="2333" t="s">
        <v>258</v>
      </c>
      <c r="R132" s="2332" t="s">
        <v>427</v>
      </c>
      <c r="S132" s="2334" t="s">
        <v>259</v>
      </c>
      <c r="T132" s="2335">
        <v>48.899601346906508</v>
      </c>
      <c r="U132" s="2330" t="s">
        <v>430</v>
      </c>
      <c r="V132" s="2330" t="s">
        <v>370</v>
      </c>
      <c r="W132" s="2331" t="s">
        <v>370</v>
      </c>
    </row>
    <row r="133" spans="12:23">
      <c r="L133" s="2314" t="s">
        <v>544</v>
      </c>
      <c r="M133" s="91" t="s">
        <v>544</v>
      </c>
      <c r="Q133" s="2333" t="s">
        <v>272</v>
      </c>
      <c r="R133" s="2332" t="s">
        <v>427</v>
      </c>
      <c r="S133" s="2347" t="s">
        <v>273</v>
      </c>
      <c r="T133" s="2335">
        <v>59.67385379007569</v>
      </c>
      <c r="U133" s="2330" t="s">
        <v>374</v>
      </c>
      <c r="V133" s="2330" t="s">
        <v>375</v>
      </c>
      <c r="W133" s="2331" t="s">
        <v>375</v>
      </c>
    </row>
    <row r="134" spans="12:23">
      <c r="L134" s="2314" t="s">
        <v>544</v>
      </c>
      <c r="M134" s="91" t="s">
        <v>544</v>
      </c>
      <c r="Q134" s="2333" t="s">
        <v>261</v>
      </c>
      <c r="R134" s="2332" t="s">
        <v>427</v>
      </c>
      <c r="S134" s="2334" t="s">
        <v>262</v>
      </c>
      <c r="T134" s="2335">
        <v>47.524907460730304</v>
      </c>
      <c r="U134" s="2330" t="s">
        <v>45</v>
      </c>
      <c r="V134" s="2330" t="s">
        <v>370</v>
      </c>
      <c r="W134" s="2331" t="s">
        <v>370</v>
      </c>
    </row>
    <row r="135" spans="12:23">
      <c r="L135" s="2314" t="s">
        <v>544</v>
      </c>
      <c r="M135" s="91" t="s">
        <v>544</v>
      </c>
      <c r="Q135" s="2333" t="s">
        <v>274</v>
      </c>
      <c r="R135" s="2332" t="s">
        <v>427</v>
      </c>
      <c r="S135" s="2347" t="s">
        <v>275</v>
      </c>
      <c r="T135" s="2335">
        <v>53.93992932039739</v>
      </c>
      <c r="U135" s="2330" t="s">
        <v>374</v>
      </c>
      <c r="V135" s="2330" t="s">
        <v>375</v>
      </c>
      <c r="W135" s="2331" t="s">
        <v>375</v>
      </c>
    </row>
    <row r="136" spans="12:23">
      <c r="L136" s="2314" t="s">
        <v>544</v>
      </c>
      <c r="M136" s="91" t="s">
        <v>544</v>
      </c>
      <c r="Q136" s="2333" t="s">
        <v>276</v>
      </c>
      <c r="R136" s="2332" t="s">
        <v>427</v>
      </c>
      <c r="S136" s="2347" t="s">
        <v>277</v>
      </c>
      <c r="T136" s="2335">
        <v>58.098626298738395</v>
      </c>
      <c r="U136" s="2330" t="s">
        <v>374</v>
      </c>
      <c r="V136" s="2330" t="s">
        <v>375</v>
      </c>
      <c r="W136" s="2331" t="s">
        <v>375</v>
      </c>
    </row>
    <row r="137" spans="12:23">
      <c r="L137" s="2314" t="s">
        <v>544</v>
      </c>
      <c r="M137" s="91" t="s">
        <v>544</v>
      </c>
      <c r="Q137" s="2333" t="s">
        <v>278</v>
      </c>
      <c r="R137" s="2332" t="s">
        <v>427</v>
      </c>
      <c r="S137" s="2347" t="s">
        <v>279</v>
      </c>
      <c r="T137" s="2335">
        <v>45.406147250406001</v>
      </c>
      <c r="U137" s="2330" t="s">
        <v>374</v>
      </c>
      <c r="V137" s="2330" t="s">
        <v>370</v>
      </c>
      <c r="W137" s="2331" t="s">
        <v>370</v>
      </c>
    </row>
    <row r="138" spans="12:23">
      <c r="L138" s="2314" t="s">
        <v>544</v>
      </c>
      <c r="Q138" s="2333" t="s">
        <v>263</v>
      </c>
      <c r="R138" s="2332" t="s">
        <v>427</v>
      </c>
      <c r="S138" s="2334" t="s">
        <v>264</v>
      </c>
      <c r="T138" s="2335">
        <v>54.657520916922977</v>
      </c>
      <c r="U138" s="2330" t="s">
        <v>36</v>
      </c>
      <c r="V138" s="2330" t="s">
        <v>375</v>
      </c>
      <c r="W138" s="2331" t="s">
        <v>375</v>
      </c>
    </row>
    <row r="139" spans="12:23">
      <c r="L139" s="2314" t="s">
        <v>544</v>
      </c>
      <c r="Q139" s="2333" t="s">
        <v>280</v>
      </c>
      <c r="R139" s="2332" t="s">
        <v>427</v>
      </c>
      <c r="S139" s="2347" t="s">
        <v>281</v>
      </c>
      <c r="T139" s="2335">
        <v>64.154001483873003</v>
      </c>
      <c r="U139" s="2330" t="s">
        <v>369</v>
      </c>
      <c r="V139" s="2330" t="s">
        <v>375</v>
      </c>
      <c r="W139" s="2331" t="s">
        <v>375</v>
      </c>
    </row>
    <row r="140" spans="12:23">
      <c r="L140" s="2314" t="s">
        <v>544</v>
      </c>
      <c r="Q140" s="2333" t="s">
        <v>282</v>
      </c>
      <c r="R140" s="2332" t="s">
        <v>427</v>
      </c>
      <c r="S140" s="2347" t="s">
        <v>283</v>
      </c>
      <c r="T140" s="2335">
        <v>48.529217441533127</v>
      </c>
      <c r="U140" s="2330" t="s">
        <v>369</v>
      </c>
      <c r="V140" s="2330" t="s">
        <v>370</v>
      </c>
      <c r="W140" s="2331" t="s">
        <v>370</v>
      </c>
    </row>
    <row r="141" spans="12:23">
      <c r="L141" s="2314" t="s">
        <v>544</v>
      </c>
      <c r="Q141" s="2333"/>
      <c r="R141" s="2332" t="s">
        <v>427</v>
      </c>
      <c r="S141" s="2334" t="s">
        <v>254</v>
      </c>
      <c r="T141" s="2335"/>
      <c r="U141" s="2330"/>
      <c r="V141" s="2330"/>
      <c r="W141" s="2331" t="s">
        <v>370</v>
      </c>
    </row>
    <row r="142" spans="12:23">
      <c r="L142" s="2314" t="s">
        <v>544</v>
      </c>
      <c r="Q142" s="1538"/>
      <c r="R142" s="1721"/>
      <c r="S142" s="1723"/>
      <c r="T142" s="1542"/>
      <c r="U142" s="1543"/>
      <c r="V142" s="1543"/>
      <c r="W142" s="1545"/>
    </row>
    <row r="143" spans="12:23">
      <c r="L143" s="2314" t="s">
        <v>544</v>
      </c>
      <c r="Q143" s="2333"/>
      <c r="R143" s="2332" t="s">
        <v>431</v>
      </c>
      <c r="S143" s="2334" t="s">
        <v>285</v>
      </c>
      <c r="T143" s="2335"/>
      <c r="U143" s="2330"/>
      <c r="V143" s="2330"/>
      <c r="W143" s="2331" t="s">
        <v>370</v>
      </c>
    </row>
    <row r="144" spans="12:23">
      <c r="L144" s="2314" t="s">
        <v>544</v>
      </c>
      <c r="Q144" s="2333"/>
      <c r="R144" s="2332" t="s">
        <v>431</v>
      </c>
      <c r="S144" s="2334" t="s">
        <v>286</v>
      </c>
      <c r="T144" s="2335"/>
      <c r="U144" s="2330"/>
      <c r="V144" s="2330"/>
      <c r="W144" s="2336"/>
    </row>
    <row r="145" spans="12:23">
      <c r="L145" s="2314" t="s">
        <v>544</v>
      </c>
      <c r="Q145" s="1538"/>
      <c r="R145" s="1721"/>
      <c r="S145" s="1723"/>
      <c r="T145" s="1542"/>
      <c r="U145" s="1543"/>
      <c r="V145" s="1543"/>
      <c r="W145" s="1545"/>
    </row>
    <row r="146" spans="12:23">
      <c r="L146" s="2314" t="s">
        <v>544</v>
      </c>
      <c r="Q146" s="2333" t="s">
        <v>289</v>
      </c>
      <c r="R146" s="2332" t="s">
        <v>432</v>
      </c>
      <c r="S146" s="2334" t="s">
        <v>290</v>
      </c>
      <c r="T146" s="2335"/>
      <c r="U146" s="2330"/>
      <c r="V146" s="2330"/>
      <c r="W146" s="2331" t="s">
        <v>370</v>
      </c>
    </row>
    <row r="147" spans="12:23">
      <c r="L147" s="2314" t="s">
        <v>544</v>
      </c>
      <c r="Q147" s="2333"/>
      <c r="R147" s="2332" t="s">
        <v>432</v>
      </c>
      <c r="S147" s="2334" t="s">
        <v>288</v>
      </c>
      <c r="T147" s="2335"/>
      <c r="U147" s="2330"/>
      <c r="V147" s="2330"/>
      <c r="W147" s="2331" t="s">
        <v>370</v>
      </c>
    </row>
    <row r="148" spans="12:23">
      <c r="L148" s="2314" t="s">
        <v>544</v>
      </c>
      <c r="Q148" s="2333"/>
      <c r="R148" s="2332" t="s">
        <v>432</v>
      </c>
      <c r="S148" s="2334" t="s">
        <v>291</v>
      </c>
      <c r="T148" s="2335"/>
      <c r="U148" s="2330"/>
      <c r="V148" s="2330"/>
      <c r="W148" s="2331" t="s">
        <v>370</v>
      </c>
    </row>
    <row r="149" spans="12:23">
      <c r="L149" s="2314" t="s">
        <v>544</v>
      </c>
      <c r="Q149" s="2333"/>
      <c r="R149" s="2332" t="s">
        <v>432</v>
      </c>
      <c r="S149" s="2334" t="s">
        <v>292</v>
      </c>
      <c r="T149" s="2335"/>
      <c r="U149" s="2330"/>
      <c r="V149" s="2330"/>
      <c r="W149" s="2331" t="s">
        <v>370</v>
      </c>
    </row>
    <row r="150" spans="12:23">
      <c r="L150" s="2314" t="s">
        <v>544</v>
      </c>
      <c r="Q150" s="2333"/>
      <c r="R150" s="2332" t="s">
        <v>432</v>
      </c>
      <c r="S150" s="2334" t="s">
        <v>293</v>
      </c>
      <c r="T150" s="2335"/>
      <c r="U150" s="2330"/>
      <c r="V150" s="2330"/>
      <c r="W150" s="2331" t="s">
        <v>370</v>
      </c>
    </row>
    <row r="151" spans="12:23">
      <c r="L151" s="2314" t="s">
        <v>544</v>
      </c>
      <c r="Q151" s="2333"/>
      <c r="R151" s="2332" t="s">
        <v>432</v>
      </c>
      <c r="S151" s="2334" t="s">
        <v>294</v>
      </c>
      <c r="T151" s="2335"/>
      <c r="U151" s="2330"/>
      <c r="V151" s="2330"/>
      <c r="W151" s="2336"/>
    </row>
    <row r="152" spans="12:23">
      <c r="L152" s="2314" t="s">
        <v>544</v>
      </c>
      <c r="Q152" s="2333"/>
      <c r="R152" s="2332" t="s">
        <v>432</v>
      </c>
      <c r="S152" s="2334" t="s">
        <v>295</v>
      </c>
      <c r="T152" s="2335"/>
      <c r="U152" s="2330"/>
      <c r="V152" s="2330"/>
      <c r="W152" s="2336"/>
    </row>
    <row r="153" spans="12:23">
      <c r="L153" s="2314" t="s">
        <v>544</v>
      </c>
      <c r="Q153" s="1538"/>
      <c r="R153" s="1721"/>
      <c r="S153" s="1723"/>
      <c r="T153" s="1542"/>
      <c r="U153" s="1543"/>
      <c r="V153" s="1543"/>
      <c r="W153" s="1545"/>
    </row>
    <row r="154" spans="12:23">
      <c r="L154" s="2314" t="s">
        <v>544</v>
      </c>
      <c r="Q154" s="2333"/>
      <c r="R154" s="2332" t="s">
        <v>433</v>
      </c>
      <c r="S154" s="2334" t="s">
        <v>297</v>
      </c>
      <c r="T154" s="2335"/>
      <c r="U154" s="2330"/>
      <c r="V154" s="2330"/>
      <c r="W154" s="2331" t="s">
        <v>370</v>
      </c>
    </row>
    <row r="155" spans="12:23">
      <c r="L155" s="2314" t="s">
        <v>544</v>
      </c>
      <c r="Q155" s="2333"/>
      <c r="R155" s="2332" t="s">
        <v>433</v>
      </c>
      <c r="S155" s="2334" t="s">
        <v>299</v>
      </c>
      <c r="T155" s="2335"/>
      <c r="U155" s="2330"/>
      <c r="V155" s="2330"/>
      <c r="W155" s="2331" t="s">
        <v>375</v>
      </c>
    </row>
    <row r="156" spans="12:23">
      <c r="Q156" s="2333"/>
      <c r="R156" s="2332"/>
      <c r="S156" s="2346"/>
      <c r="T156" s="2335"/>
      <c r="U156" s="2330"/>
      <c r="V156" s="2330"/>
      <c r="W156" s="2344"/>
    </row>
    <row r="157" spans="12:23">
      <c r="Q157" s="2333" t="s">
        <v>300</v>
      </c>
      <c r="R157" s="2332" t="s">
        <v>434</v>
      </c>
      <c r="S157" s="2334" t="s">
        <v>302</v>
      </c>
      <c r="T157" s="2335"/>
      <c r="U157" s="2330"/>
      <c r="V157" s="2330"/>
      <c r="W157" s="2331" t="s">
        <v>375</v>
      </c>
    </row>
    <row r="158" spans="12:23">
      <c r="Q158" s="2333" t="s">
        <v>303</v>
      </c>
      <c r="R158" s="2332" t="s">
        <v>434</v>
      </c>
      <c r="S158" s="2334" t="s">
        <v>304</v>
      </c>
      <c r="T158" s="2335"/>
      <c r="U158" s="2330"/>
      <c r="V158" s="2330"/>
      <c r="W158" s="2331" t="s">
        <v>370</v>
      </c>
    </row>
    <row r="159" spans="12:23">
      <c r="Q159" s="2333" t="s">
        <v>305</v>
      </c>
      <c r="R159" s="2332" t="s">
        <v>434</v>
      </c>
      <c r="S159" s="2334" t="s">
        <v>189</v>
      </c>
      <c r="T159" s="2335"/>
      <c r="U159" s="2330"/>
      <c r="V159" s="2330"/>
      <c r="W159" s="2331" t="s">
        <v>370</v>
      </c>
    </row>
    <row r="160" spans="12:23">
      <c r="Q160" s="2333" t="s">
        <v>306</v>
      </c>
      <c r="R160" s="2332" t="s">
        <v>434</v>
      </c>
      <c r="S160" s="2334" t="s">
        <v>307</v>
      </c>
      <c r="T160" s="2335"/>
      <c r="U160" s="2330"/>
      <c r="V160" s="2330"/>
      <c r="W160" s="2331" t="s">
        <v>370</v>
      </c>
    </row>
    <row r="161" spans="17:23">
      <c r="Q161" s="2333" t="s">
        <v>308</v>
      </c>
      <c r="R161" s="2332" t="s">
        <v>434</v>
      </c>
      <c r="S161" s="2334" t="s">
        <v>309</v>
      </c>
      <c r="T161" s="2335"/>
      <c r="U161" s="2330"/>
      <c r="V161" s="2330"/>
      <c r="W161" s="2331" t="s">
        <v>370</v>
      </c>
    </row>
    <row r="162" spans="17:23">
      <c r="Q162" s="2333" t="s">
        <v>310</v>
      </c>
      <c r="R162" s="2332" t="s">
        <v>434</v>
      </c>
      <c r="S162" s="2334" t="s">
        <v>138</v>
      </c>
      <c r="T162" s="2335"/>
      <c r="U162" s="2330"/>
      <c r="V162" s="2330"/>
      <c r="W162" s="2331" t="s">
        <v>370</v>
      </c>
    </row>
    <row r="163" spans="17:23">
      <c r="Q163" s="2333"/>
      <c r="R163" s="2332" t="s">
        <v>434</v>
      </c>
      <c r="S163" s="2334" t="s">
        <v>190</v>
      </c>
      <c r="T163" s="2335"/>
      <c r="U163" s="2330"/>
      <c r="V163" s="2330"/>
      <c r="W163" s="2331" t="s">
        <v>370</v>
      </c>
    </row>
    <row r="164" spans="17:23">
      <c r="Q164" s="2333"/>
      <c r="R164" s="2332" t="s">
        <v>434</v>
      </c>
      <c r="S164" s="2334" t="s">
        <v>311</v>
      </c>
      <c r="T164" s="2335"/>
      <c r="U164" s="2330"/>
      <c r="V164" s="2330"/>
      <c r="W164" s="2336"/>
    </row>
    <row r="165" spans="17:23">
      <c r="Q165" s="1538"/>
      <c r="R165" s="1721"/>
      <c r="S165" s="1722"/>
      <c r="T165" s="1542"/>
      <c r="U165" s="1543"/>
      <c r="V165" s="1543"/>
      <c r="W165" s="1546"/>
    </row>
    <row r="166" spans="17:23">
      <c r="Q166" s="2333" t="s">
        <v>315</v>
      </c>
      <c r="R166" s="2332" t="s">
        <v>435</v>
      </c>
      <c r="S166" s="2334" t="s">
        <v>316</v>
      </c>
      <c r="T166" s="2335"/>
      <c r="U166" s="2330"/>
      <c r="V166" s="2330"/>
      <c r="W166" s="2331" t="s">
        <v>370</v>
      </c>
    </row>
    <row r="167" spans="17:23">
      <c r="Q167" s="2333" t="s">
        <v>317</v>
      </c>
      <c r="R167" s="2332" t="s">
        <v>435</v>
      </c>
      <c r="S167" s="2334" t="s">
        <v>318</v>
      </c>
      <c r="T167" s="2335"/>
      <c r="U167" s="2330"/>
      <c r="V167" s="2330"/>
      <c r="W167" s="2331" t="s">
        <v>370</v>
      </c>
    </row>
    <row r="168" spans="17:23">
      <c r="Q168" s="2333" t="s">
        <v>319</v>
      </c>
      <c r="R168" s="2332" t="s">
        <v>435</v>
      </c>
      <c r="S168" s="2334" t="s">
        <v>320</v>
      </c>
      <c r="T168" s="2335"/>
      <c r="U168" s="2330"/>
      <c r="V168" s="2330"/>
      <c r="W168" s="2336"/>
    </row>
    <row r="169" spans="17:23">
      <c r="Q169" s="2333" t="s">
        <v>321</v>
      </c>
      <c r="R169" s="2332" t="s">
        <v>435</v>
      </c>
      <c r="S169" s="2334" t="s">
        <v>179</v>
      </c>
      <c r="T169" s="2335"/>
      <c r="U169" s="2330"/>
      <c r="V169" s="2330"/>
      <c r="W169" s="2331" t="s">
        <v>370</v>
      </c>
    </row>
    <row r="170" spans="17:23">
      <c r="Q170" s="2333" t="s">
        <v>322</v>
      </c>
      <c r="R170" s="2332" t="s">
        <v>435</v>
      </c>
      <c r="S170" s="2334" t="s">
        <v>323</v>
      </c>
      <c r="T170" s="2335"/>
      <c r="U170" s="2330"/>
      <c r="V170" s="2330"/>
      <c r="W170" s="2331" t="s">
        <v>370</v>
      </c>
    </row>
    <row r="171" spans="17:23">
      <c r="Q171" s="2333" t="s">
        <v>324</v>
      </c>
      <c r="R171" s="2332" t="s">
        <v>435</v>
      </c>
      <c r="S171" s="2334" t="s">
        <v>325</v>
      </c>
      <c r="T171" s="2335"/>
      <c r="U171" s="2330"/>
      <c r="V171" s="2330"/>
      <c r="W171" s="2336"/>
    </row>
    <row r="172" spans="17:23">
      <c r="Q172" s="2333" t="s">
        <v>326</v>
      </c>
      <c r="R172" s="2332" t="s">
        <v>435</v>
      </c>
      <c r="S172" s="2334" t="s">
        <v>327</v>
      </c>
      <c r="T172" s="2335"/>
      <c r="U172" s="2330"/>
      <c r="V172" s="2330"/>
      <c r="W172" s="2331" t="s">
        <v>370</v>
      </c>
    </row>
    <row r="173" spans="17:23">
      <c r="Q173" s="2333" t="s">
        <v>328</v>
      </c>
      <c r="R173" s="2332" t="s">
        <v>435</v>
      </c>
      <c r="S173" s="2334" t="s">
        <v>329</v>
      </c>
      <c r="T173" s="2335"/>
      <c r="U173" s="2330"/>
      <c r="V173" s="2330"/>
      <c r="W173" s="2331" t="s">
        <v>370</v>
      </c>
    </row>
    <row r="174" spans="17:23">
      <c r="Q174" s="2333" t="s">
        <v>312</v>
      </c>
      <c r="R174" s="2332" t="s">
        <v>435</v>
      </c>
      <c r="S174" s="2334" t="s">
        <v>314</v>
      </c>
      <c r="T174" s="2335"/>
      <c r="U174" s="2330"/>
      <c r="V174" s="2330"/>
      <c r="W174" s="2336"/>
    </row>
    <row r="175" spans="17:23">
      <c r="Q175" s="2337"/>
      <c r="R175" s="2332" t="s">
        <v>435</v>
      </c>
      <c r="S175" s="2334" t="s">
        <v>330</v>
      </c>
      <c r="T175" s="2337"/>
      <c r="U175" s="2338"/>
      <c r="V175" s="2338"/>
      <c r="W175" s="2336"/>
    </row>
    <row r="176" spans="17:23">
      <c r="Q176" s="2339"/>
      <c r="R176" s="2340"/>
      <c r="S176" s="2341"/>
      <c r="T176" s="2339"/>
      <c r="U176" s="2342"/>
      <c r="V176" s="2342"/>
      <c r="W176" s="234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B02F4-F591-4D23-9322-36006BC2C9D0}">
  <dimension ref="A1:Y2704"/>
  <sheetViews>
    <sheetView zoomScaleNormal="100" workbookViewId="0">
      <selection activeCell="T2009" sqref="T2009"/>
    </sheetView>
  </sheetViews>
  <sheetFormatPr defaultColWidth="11" defaultRowHeight="15.6"/>
  <cols>
    <col min="3" max="3" width="23.69921875" customWidth="1"/>
    <col min="4" max="4" width="9"/>
    <col min="5" max="5" width="12" customWidth="1"/>
    <col min="6" max="11" width="9"/>
    <col min="12" max="12" width="9" style="594"/>
    <col min="13" max="13" width="9"/>
    <col min="14" max="14" width="9" style="594"/>
    <col min="15" max="15" width="9"/>
    <col min="16" max="16" width="9" style="594"/>
    <col min="17" max="18" width="9" style="1006"/>
    <col min="19" max="19" width="14.796875" style="1006" customWidth="1"/>
    <col min="20" max="20" width="42.69921875" style="1006" customWidth="1"/>
  </cols>
  <sheetData>
    <row r="1" spans="1:24" s="437" customFormat="1">
      <c r="A1" s="1776" t="s">
        <v>1270</v>
      </c>
      <c r="B1" s="1776"/>
      <c r="C1" s="1776"/>
      <c r="D1" s="1776"/>
      <c r="E1" s="2020"/>
      <c r="F1" s="1776" t="s">
        <v>1271</v>
      </c>
      <c r="G1" s="2020"/>
      <c r="H1" s="1776"/>
      <c r="L1" s="1124"/>
      <c r="N1" s="1124"/>
      <c r="P1" s="1124"/>
      <c r="Q1" s="1251"/>
      <c r="R1" s="1023"/>
      <c r="S1" s="1023"/>
      <c r="T1" s="1023"/>
    </row>
    <row r="2" spans="1:24">
      <c r="A2" s="973" t="s">
        <v>783</v>
      </c>
      <c r="Q2" s="1169"/>
    </row>
    <row r="3" spans="1:24" ht="46.8">
      <c r="A3" s="1260" t="s">
        <v>784</v>
      </c>
      <c r="B3" s="113" t="s">
        <v>20</v>
      </c>
      <c r="C3" s="113" t="s">
        <v>701</v>
      </c>
      <c r="D3" s="1261" t="s">
        <v>785</v>
      </c>
      <c r="E3" s="1261" t="s">
        <v>786</v>
      </c>
      <c r="F3" s="1261" t="s">
        <v>787</v>
      </c>
      <c r="G3" s="1261" t="s">
        <v>788</v>
      </c>
      <c r="H3" s="1261" t="s">
        <v>789</v>
      </c>
      <c r="I3" s="1261" t="s">
        <v>790</v>
      </c>
      <c r="J3" s="1261" t="s">
        <v>791</v>
      </c>
      <c r="K3" s="1267" t="s">
        <v>792</v>
      </c>
      <c r="L3" s="1305" t="s">
        <v>474</v>
      </c>
      <c r="M3" s="1252" t="s">
        <v>793</v>
      </c>
      <c r="N3" s="1305" t="s">
        <v>483</v>
      </c>
      <c r="O3" s="1252" t="s">
        <v>794</v>
      </c>
      <c r="P3" s="1305" t="s">
        <v>480</v>
      </c>
      <c r="Q3" s="1605" t="s">
        <v>795</v>
      </c>
      <c r="R3" s="1603" t="s">
        <v>796</v>
      </c>
      <c r="S3" s="1334" t="s">
        <v>797</v>
      </c>
      <c r="T3" s="1343" t="s">
        <v>798</v>
      </c>
      <c r="U3" s="1006" t="s">
        <v>799</v>
      </c>
      <c r="X3" s="108"/>
    </row>
    <row r="4" spans="1:24">
      <c r="A4" s="2173" t="s">
        <v>800</v>
      </c>
      <c r="B4" s="91" t="s">
        <v>709</v>
      </c>
      <c r="C4" s="91" t="s">
        <v>801</v>
      </c>
      <c r="D4" s="399">
        <v>0.5</v>
      </c>
      <c r="E4" s="2174">
        <v>43006</v>
      </c>
      <c r="F4" s="399">
        <v>1</v>
      </c>
      <c r="G4" s="91">
        <v>1</v>
      </c>
      <c r="H4" s="2054">
        <v>64.349367088607593</v>
      </c>
      <c r="I4" s="2175">
        <v>2.3983301517198656</v>
      </c>
      <c r="J4" s="91">
        <v>74.28587811937112</v>
      </c>
      <c r="K4" s="2854">
        <v>1</v>
      </c>
      <c r="L4" s="2176">
        <f>10*(6-(LN(K4)/LN(2)))</f>
        <v>60</v>
      </c>
      <c r="M4" s="2807">
        <v>64.349367088607593</v>
      </c>
      <c r="N4" s="2176">
        <v>71.422428731055575</v>
      </c>
      <c r="O4" s="2807">
        <v>70.674759044123903</v>
      </c>
      <c r="P4" s="2176">
        <v>65.581606535606099</v>
      </c>
      <c r="Q4" s="2168">
        <v>68.502017633330794</v>
      </c>
      <c r="R4" s="1331"/>
      <c r="T4" s="1344" t="str">
        <f>IF(_xlfn.NUMBERVALUE(R4), IF(R4&lt;50, "Acceptable; Ongoing Protection is Required", "UNScceptable; Immediate Restoration is Required"), " ")</f>
        <v xml:space="preserve"> </v>
      </c>
      <c r="U4" s="1006" t="s">
        <v>802</v>
      </c>
      <c r="X4" s="108"/>
    </row>
    <row r="5" spans="1:24" s="451" customFormat="1">
      <c r="A5" s="2180" t="s">
        <v>800</v>
      </c>
      <c r="B5" s="470" t="s">
        <v>709</v>
      </c>
      <c r="C5" s="470" t="s">
        <v>801</v>
      </c>
      <c r="D5" s="2181">
        <v>1</v>
      </c>
      <c r="E5" s="2182">
        <v>43006</v>
      </c>
      <c r="F5" s="2181">
        <v>1</v>
      </c>
      <c r="G5" s="470">
        <v>1</v>
      </c>
      <c r="H5" s="2188">
        <v>64.349367088607593</v>
      </c>
      <c r="I5" s="2198">
        <v>2.1651591647471009</v>
      </c>
      <c r="J5" s="470">
        <v>67.0636399688767</v>
      </c>
      <c r="K5" s="2855"/>
      <c r="L5" s="2196"/>
      <c r="M5" s="2185"/>
      <c r="N5" s="2196" t="s">
        <v>803</v>
      </c>
      <c r="O5" s="2185"/>
      <c r="P5" s="2196" t="s">
        <v>803</v>
      </c>
      <c r="Q5" s="2172" t="s">
        <v>803</v>
      </c>
      <c r="R5" s="1341" t="s">
        <v>803</v>
      </c>
      <c r="S5" s="1157"/>
      <c r="T5" s="1357" t="s">
        <v>803</v>
      </c>
      <c r="X5" s="1566"/>
    </row>
    <row r="6" spans="1:24">
      <c r="A6" s="454"/>
      <c r="B6" s="91"/>
      <c r="C6" s="91"/>
      <c r="D6" s="355"/>
      <c r="E6" s="399"/>
      <c r="F6" s="2174"/>
      <c r="G6" s="355"/>
      <c r="H6" s="355"/>
      <c r="I6" s="399"/>
      <c r="J6" s="91"/>
      <c r="K6" s="2856"/>
      <c r="L6" s="2800"/>
      <c r="M6" s="2175"/>
      <c r="N6" s="1161"/>
      <c r="O6" s="91"/>
      <c r="P6" s="2241"/>
      <c r="Q6" s="2168"/>
      <c r="U6" s="571"/>
    </row>
    <row r="7" spans="1:24" ht="46.8">
      <c r="A7" s="976" t="s">
        <v>804</v>
      </c>
      <c r="B7" s="591" t="s">
        <v>20</v>
      </c>
      <c r="C7" s="591" t="s">
        <v>701</v>
      </c>
      <c r="D7" s="946" t="s">
        <v>805</v>
      </c>
      <c r="E7" s="947" t="s">
        <v>786</v>
      </c>
      <c r="F7" s="946" t="s">
        <v>806</v>
      </c>
      <c r="G7" s="946" t="s">
        <v>807</v>
      </c>
      <c r="H7" s="591" t="s">
        <v>808</v>
      </c>
      <c r="I7" s="371" t="s">
        <v>809</v>
      </c>
      <c r="J7" t="s">
        <v>810</v>
      </c>
      <c r="K7" s="1267" t="s">
        <v>792</v>
      </c>
      <c r="L7" s="1305" t="s">
        <v>474</v>
      </c>
      <c r="M7" s="1252" t="s">
        <v>793</v>
      </c>
      <c r="N7" s="1305" t="s">
        <v>483</v>
      </c>
      <c r="O7" s="1252" t="s">
        <v>794</v>
      </c>
      <c r="P7" s="1305" t="s">
        <v>480</v>
      </c>
      <c r="Q7" s="1604"/>
      <c r="T7" s="1346"/>
    </row>
    <row r="8" spans="1:24">
      <c r="A8" s="108">
        <v>106</v>
      </c>
      <c r="B8" t="s">
        <v>709</v>
      </c>
      <c r="C8" t="s">
        <v>783</v>
      </c>
      <c r="D8" s="18">
        <v>0.15</v>
      </c>
      <c r="E8" s="55">
        <v>43718</v>
      </c>
      <c r="F8" s="165">
        <v>0.83</v>
      </c>
      <c r="G8" s="166">
        <v>0.83</v>
      </c>
      <c r="H8" s="24">
        <v>19.53305400843881</v>
      </c>
      <c r="I8" s="24">
        <v>1.1595102760348512</v>
      </c>
      <c r="J8">
        <f>IF(AND(I8&gt;0),  I8*30.974," ")</f>
        <v>35.914671289903481</v>
      </c>
      <c r="K8" s="1300">
        <f>AVERAGE(G8:G9)</f>
        <v>0.83</v>
      </c>
      <c r="L8" s="1306">
        <f>10*(6-(LN(K8)/LN(2)))</f>
        <v>62.688167584277998</v>
      </c>
      <c r="M8" s="166">
        <f>AVERAGE(H8:H9)</f>
        <v>19.538748776371307</v>
      </c>
      <c r="N8" s="594">
        <f t="shared" ref="N8:N20" si="0">10*(6-((2.04-0.68*LN(M8))/LN(2)))</f>
        <v>59.729231174602575</v>
      </c>
      <c r="O8">
        <f>AVERAGE(J8:J9)</f>
        <v>37.037004767712972</v>
      </c>
      <c r="P8" s="594">
        <f>10*(6-(LN(48/O8)/LN(2)))</f>
        <v>56.259330247974823</v>
      </c>
      <c r="Q8" s="1169">
        <f>AVERAGE(L8,N8,P8)</f>
        <v>59.558909668951799</v>
      </c>
      <c r="T8" s="1346"/>
    </row>
    <row r="9" spans="1:24" s="451" customFormat="1">
      <c r="A9" s="1566"/>
      <c r="B9" s="451" t="s">
        <v>709</v>
      </c>
      <c r="C9" s="451" t="s">
        <v>783</v>
      </c>
      <c r="D9" s="1201">
        <v>0.5</v>
      </c>
      <c r="E9" s="1202">
        <v>43718</v>
      </c>
      <c r="F9" s="1203"/>
      <c r="G9" s="1204"/>
      <c r="H9" s="1200">
        <v>19.5444435443038</v>
      </c>
      <c r="I9" s="1200">
        <v>1.2319796682870297</v>
      </c>
      <c r="J9" s="564">
        <f t="shared" ref="J9:J26" si="1">IF(AND(I9&gt;0),  I9*30.974," ")</f>
        <v>38.159338245522456</v>
      </c>
      <c r="L9" s="1315"/>
      <c r="N9" s="1373"/>
      <c r="P9" s="1373"/>
      <c r="Q9" s="1232"/>
      <c r="R9" s="1157"/>
      <c r="S9" s="1157"/>
      <c r="T9" s="1569"/>
    </row>
    <row r="10" spans="1:24">
      <c r="A10" s="108"/>
      <c r="D10" s="18"/>
      <c r="E10" s="55"/>
      <c r="H10" s="165"/>
      <c r="I10" s="166"/>
      <c r="J10" t="str">
        <f t="shared" si="1"/>
        <v xml:space="preserve"> </v>
      </c>
      <c r="K10" s="1271"/>
      <c r="L10" s="1312"/>
      <c r="M10" s="27"/>
      <c r="O10" s="27"/>
      <c r="Q10" s="1169"/>
      <c r="R10" s="1229"/>
      <c r="S10" s="1229"/>
      <c r="T10" s="1347"/>
    </row>
    <row r="11" spans="1:24" ht="46.8">
      <c r="B11" s="976" t="s">
        <v>20</v>
      </c>
      <c r="C11" s="591" t="s">
        <v>701</v>
      </c>
      <c r="D11" s="946" t="s">
        <v>805</v>
      </c>
      <c r="E11" s="947" t="s">
        <v>786</v>
      </c>
      <c r="F11" s="946" t="s">
        <v>806</v>
      </c>
      <c r="G11" s="946" t="s">
        <v>807</v>
      </c>
      <c r="H11" s="591" t="s">
        <v>808</v>
      </c>
      <c r="I11" s="371" t="s">
        <v>809</v>
      </c>
      <c r="J11" t="s">
        <v>810</v>
      </c>
      <c r="K11" s="1267" t="s">
        <v>792</v>
      </c>
      <c r="L11" s="1305" t="s">
        <v>474</v>
      </c>
      <c r="M11" s="1252" t="s">
        <v>793</v>
      </c>
      <c r="N11" s="1305" t="s">
        <v>483</v>
      </c>
      <c r="O11" s="1252" t="s">
        <v>794</v>
      </c>
      <c r="P11" s="1305" t="s">
        <v>480</v>
      </c>
      <c r="Q11" s="1604"/>
      <c r="T11" s="1346"/>
    </row>
    <row r="12" spans="1:24">
      <c r="B12" s="108" t="s">
        <v>709</v>
      </c>
      <c r="C12" t="s">
        <v>783</v>
      </c>
      <c r="D12">
        <v>0.5</v>
      </c>
      <c r="E12" s="55">
        <v>44088</v>
      </c>
      <c r="F12">
        <v>5.75</v>
      </c>
      <c r="G12">
        <v>1.4</v>
      </c>
      <c r="H12" s="371">
        <v>6.1133333333333324</v>
      </c>
      <c r="I12" s="24">
        <v>0.90847066391817521</v>
      </c>
      <c r="J12">
        <f t="shared" si="1"/>
        <v>28.13897034420156</v>
      </c>
      <c r="K12" s="1271">
        <f>AVERAGE(G12:G17)</f>
        <v>1.4</v>
      </c>
      <c r="L12" s="1306">
        <f>10*(6-(LN(K12)/LN(2)))</f>
        <v>55.145731728297577</v>
      </c>
      <c r="M12" s="166">
        <f>AVERAGE(H12:H17)</f>
        <v>5.1966250000000009</v>
      </c>
      <c r="N12" s="594">
        <f>10*(6-((2.04-0.68*LN(M12))/LN(2)))</f>
        <v>46.736530857716801</v>
      </c>
      <c r="O12">
        <f>AVERAGE(J12:J17)</f>
        <v>218.72301690426889</v>
      </c>
      <c r="P12" s="594">
        <f t="shared" ref="P12:P20" si="2">10*(6-(LN(48/O12)/LN(2)))</f>
        <v>81.879987367206866</v>
      </c>
      <c r="Q12" s="1169">
        <f>AVERAGE(L12,N12,P12)</f>
        <v>61.254083317740417</v>
      </c>
      <c r="T12" s="1346"/>
    </row>
    <row r="13" spans="1:24">
      <c r="B13" s="108" t="s">
        <v>709</v>
      </c>
      <c r="C13" t="s">
        <v>783</v>
      </c>
      <c r="D13">
        <v>1</v>
      </c>
      <c r="E13" s="55">
        <v>44088</v>
      </c>
      <c r="H13" s="24" t="s">
        <v>811</v>
      </c>
      <c r="I13" s="24" t="s">
        <v>811</v>
      </c>
      <c r="K13" s="1271"/>
      <c r="L13" s="1306"/>
      <c r="Q13" s="1169"/>
      <c r="T13" s="1346"/>
    </row>
    <row r="14" spans="1:24">
      <c r="B14" s="108" t="s">
        <v>709</v>
      </c>
      <c r="C14" t="s">
        <v>783</v>
      </c>
      <c r="D14">
        <v>2</v>
      </c>
      <c r="E14" s="55">
        <v>44088</v>
      </c>
      <c r="H14" s="24" t="s">
        <v>811</v>
      </c>
      <c r="I14" s="24" t="s">
        <v>811</v>
      </c>
      <c r="K14" s="1271"/>
      <c r="L14" s="1306"/>
      <c r="Q14" s="1169"/>
      <c r="T14" s="1346"/>
    </row>
    <row r="15" spans="1:24">
      <c r="B15" s="108" t="s">
        <v>709</v>
      </c>
      <c r="C15" t="s">
        <v>783</v>
      </c>
      <c r="D15">
        <v>3</v>
      </c>
      <c r="E15" s="55">
        <v>44088</v>
      </c>
      <c r="H15" s="24" t="s">
        <v>811</v>
      </c>
      <c r="I15" s="24" t="s">
        <v>811</v>
      </c>
      <c r="K15" s="1271"/>
      <c r="L15" s="1306"/>
      <c r="Q15" s="1169"/>
      <c r="T15" s="1346"/>
    </row>
    <row r="16" spans="1:24">
      <c r="B16" s="108" t="s">
        <v>709</v>
      </c>
      <c r="C16" t="s">
        <v>783</v>
      </c>
      <c r="D16">
        <v>4</v>
      </c>
      <c r="E16" s="55">
        <v>44088</v>
      </c>
      <c r="H16" s="24" t="s">
        <v>811</v>
      </c>
      <c r="I16" s="24" t="s">
        <v>811</v>
      </c>
      <c r="K16" s="1271"/>
      <c r="L16" s="1306"/>
      <c r="Q16" s="1169"/>
      <c r="T16" s="1346"/>
    </row>
    <row r="17" spans="1:25" s="451" customFormat="1">
      <c r="B17" s="1566" t="s">
        <v>709</v>
      </c>
      <c r="C17" s="451" t="s">
        <v>783</v>
      </c>
      <c r="D17" s="451">
        <v>5</v>
      </c>
      <c r="E17" s="1202">
        <v>44088</v>
      </c>
      <c r="H17" s="1576">
        <v>4.2799166666666695</v>
      </c>
      <c r="I17" s="1200">
        <v>13.214536820053471</v>
      </c>
      <c r="J17" s="564">
        <f t="shared" si="1"/>
        <v>409.30706346433624</v>
      </c>
      <c r="L17" s="1315"/>
      <c r="N17" s="1373"/>
      <c r="P17" s="1373"/>
      <c r="Q17" s="1232"/>
      <c r="R17" s="1157"/>
      <c r="S17" s="1157"/>
      <c r="T17" s="1569"/>
    </row>
    <row r="18" spans="1:25">
      <c r="A18" s="976"/>
      <c r="B18" s="591"/>
      <c r="C18" s="946"/>
      <c r="D18" s="947"/>
      <c r="E18" s="591"/>
      <c r="F18" s="946"/>
      <c r="G18" s="946"/>
      <c r="H18" s="946"/>
      <c r="I18" s="948"/>
      <c r="J18" t="str">
        <f t="shared" si="1"/>
        <v xml:space="preserve"> </v>
      </c>
      <c r="K18" s="1272"/>
      <c r="L18" s="1312"/>
      <c r="M18" s="946"/>
      <c r="O18" s="591"/>
      <c r="Q18" s="1169"/>
      <c r="R18" s="1011"/>
      <c r="S18" s="1229"/>
      <c r="T18" s="1348"/>
      <c r="U18" s="946"/>
    </row>
    <row r="19" spans="1:25" ht="46.8">
      <c r="A19" s="983" t="s">
        <v>804</v>
      </c>
      <c r="B19" s="815" t="s">
        <v>20</v>
      </c>
      <c r="C19" s="815" t="s">
        <v>701</v>
      </c>
      <c r="D19" s="815" t="s">
        <v>805</v>
      </c>
      <c r="E19" s="873" t="s">
        <v>786</v>
      </c>
      <c r="F19" s="815" t="s">
        <v>806</v>
      </c>
      <c r="G19" s="815" t="s">
        <v>807</v>
      </c>
      <c r="H19" s="815" t="s">
        <v>808</v>
      </c>
      <c r="I19" s="878" t="s">
        <v>809</v>
      </c>
      <c r="J19" t="s">
        <v>810</v>
      </c>
      <c r="K19" s="1267" t="s">
        <v>792</v>
      </c>
      <c r="L19" s="1305" t="s">
        <v>474</v>
      </c>
      <c r="M19" s="1252" t="s">
        <v>793</v>
      </c>
      <c r="N19" s="1305" t="s">
        <v>483</v>
      </c>
      <c r="O19" s="1252" t="s">
        <v>794</v>
      </c>
      <c r="P19" s="1305" t="s">
        <v>480</v>
      </c>
      <c r="Q19" s="1604"/>
      <c r="R19" s="1226"/>
      <c r="S19" s="1226"/>
      <c r="T19" s="1349"/>
      <c r="U19" s="747"/>
      <c r="V19" s="747"/>
      <c r="W19" s="747"/>
      <c r="X19" s="747"/>
      <c r="Y19" s="747"/>
    </row>
    <row r="20" spans="1:25">
      <c r="A20" s="108"/>
      <c r="B20" t="s">
        <v>709</v>
      </c>
      <c r="C20" t="s">
        <v>812</v>
      </c>
      <c r="D20" s="27">
        <v>0.5</v>
      </c>
      <c r="E20" s="133">
        <v>44432</v>
      </c>
      <c r="F20">
        <v>6.28</v>
      </c>
      <c r="G20">
        <v>0.9</v>
      </c>
      <c r="H20" s="24">
        <v>10.815238095238094</v>
      </c>
      <c r="I20" s="71">
        <v>0.95397858960725335</v>
      </c>
      <c r="J20">
        <f t="shared" si="1"/>
        <v>29.548532834495067</v>
      </c>
      <c r="K20" s="1271">
        <f>AVERAGE(G20:G26)</f>
        <v>0.9</v>
      </c>
      <c r="L20" s="1306">
        <f t="shared" ref="L20" si="3">10*(6-(LN(K20)/LN(2)))</f>
        <v>61.520030934450496</v>
      </c>
      <c r="M20" s="24">
        <f>AVERAGE(H20:H26)</f>
        <v>10.473619047619046</v>
      </c>
      <c r="N20" s="594">
        <f t="shared" si="0"/>
        <v>53.612100458185608</v>
      </c>
      <c r="O20">
        <f>AVERAGE(J20:J26)</f>
        <v>138.54249672382389</v>
      </c>
      <c r="P20" s="594">
        <f t="shared" si="2"/>
        <v>75.292222675563593</v>
      </c>
      <c r="Q20" s="1169">
        <f>AVERAGE(L20,N20,P20)</f>
        <v>63.474784689399904</v>
      </c>
    </row>
    <row r="21" spans="1:25">
      <c r="A21" s="108"/>
      <c r="B21" t="s">
        <v>709</v>
      </c>
      <c r="C21" t="s">
        <v>812</v>
      </c>
      <c r="D21" s="27">
        <v>1</v>
      </c>
      <c r="E21" s="133">
        <v>44432</v>
      </c>
      <c r="H21" s="24" t="s">
        <v>811</v>
      </c>
      <c r="I21" s="71" t="s">
        <v>811</v>
      </c>
      <c r="K21" s="1271"/>
      <c r="L21" s="1306"/>
      <c r="M21" s="51"/>
      <c r="Q21" s="1169"/>
      <c r="T21" s="1346"/>
    </row>
    <row r="22" spans="1:25">
      <c r="A22" s="108"/>
      <c r="B22" t="s">
        <v>709</v>
      </c>
      <c r="C22" t="s">
        <v>812</v>
      </c>
      <c r="D22" s="27">
        <v>2</v>
      </c>
      <c r="E22" s="133">
        <v>44432</v>
      </c>
      <c r="H22" s="24" t="s">
        <v>811</v>
      </c>
      <c r="I22" s="71" t="s">
        <v>811</v>
      </c>
      <c r="K22" s="1271"/>
      <c r="L22" s="1306"/>
      <c r="M22" s="51"/>
      <c r="Q22" s="1169"/>
      <c r="T22" s="1346"/>
    </row>
    <row r="23" spans="1:25">
      <c r="A23" s="108"/>
      <c r="B23" t="s">
        <v>709</v>
      </c>
      <c r="C23" t="s">
        <v>812</v>
      </c>
      <c r="D23" s="27">
        <v>3</v>
      </c>
      <c r="E23" s="133">
        <v>44432</v>
      </c>
      <c r="H23" s="24" t="s">
        <v>811</v>
      </c>
      <c r="I23" s="71" t="s">
        <v>811</v>
      </c>
      <c r="K23" s="1271"/>
      <c r="L23" s="1306"/>
      <c r="M23" s="51"/>
      <c r="Q23" s="1169"/>
      <c r="T23" s="1346"/>
    </row>
    <row r="24" spans="1:25">
      <c r="A24" s="108"/>
      <c r="B24" t="s">
        <v>709</v>
      </c>
      <c r="C24" t="s">
        <v>812</v>
      </c>
      <c r="D24" s="27">
        <v>4</v>
      </c>
      <c r="E24" s="133">
        <v>44432</v>
      </c>
      <c r="H24" s="24" t="s">
        <v>811</v>
      </c>
      <c r="I24" s="71" t="s">
        <v>811</v>
      </c>
      <c r="K24" s="1271"/>
      <c r="L24" s="1306"/>
      <c r="M24" s="51"/>
      <c r="Q24" s="1169"/>
      <c r="T24" s="1346"/>
    </row>
    <row r="25" spans="1:25">
      <c r="A25" s="108"/>
      <c r="B25" t="s">
        <v>709</v>
      </c>
      <c r="C25" t="s">
        <v>812</v>
      </c>
      <c r="D25" s="27">
        <v>5</v>
      </c>
      <c r="E25" s="133">
        <v>44432</v>
      </c>
      <c r="H25" s="24" t="s">
        <v>811</v>
      </c>
      <c r="I25" s="71" t="s">
        <v>811</v>
      </c>
      <c r="J25" s="484"/>
      <c r="L25" s="1308"/>
      <c r="M25" s="51"/>
      <c r="Q25" s="1169"/>
      <c r="T25" s="1346"/>
    </row>
    <row r="26" spans="1:25" s="451" customFormat="1">
      <c r="A26" s="1566"/>
      <c r="B26" s="451" t="s">
        <v>709</v>
      </c>
      <c r="C26" s="451" t="s">
        <v>812</v>
      </c>
      <c r="D26" s="534">
        <v>5.5</v>
      </c>
      <c r="E26" s="1567">
        <v>44432</v>
      </c>
      <c r="H26" s="1200">
        <v>10.132</v>
      </c>
      <c r="I26" s="1444">
        <v>7.9917498745125819</v>
      </c>
      <c r="J26" s="564">
        <f t="shared" si="1"/>
        <v>247.53646061315271</v>
      </c>
      <c r="L26" s="1574"/>
      <c r="M26" s="1568"/>
      <c r="N26" s="1373"/>
      <c r="P26" s="1373"/>
      <c r="Q26" s="1232"/>
      <c r="R26" s="1157"/>
      <c r="S26" s="1157"/>
      <c r="T26" s="1157"/>
    </row>
    <row r="27" spans="1:25">
      <c r="A27" s="108"/>
      <c r="D27" s="27"/>
      <c r="E27" s="133"/>
      <c r="H27" s="24"/>
      <c r="I27" s="71"/>
      <c r="J27" s="484"/>
      <c r="L27" s="593"/>
      <c r="M27" s="51"/>
      <c r="Q27" s="1169"/>
    </row>
    <row r="28" spans="1:25" ht="46.8">
      <c r="A28" s="2809" t="s">
        <v>804</v>
      </c>
      <c r="B28" s="2810" t="s">
        <v>20</v>
      </c>
      <c r="C28" s="2810" t="s">
        <v>701</v>
      </c>
      <c r="D28" s="2810" t="s">
        <v>805</v>
      </c>
      <c r="E28" s="2811" t="s">
        <v>786</v>
      </c>
      <c r="F28" s="2810" t="s">
        <v>806</v>
      </c>
      <c r="G28" s="2810" t="s">
        <v>807</v>
      </c>
      <c r="H28" s="2810" t="s">
        <v>808</v>
      </c>
      <c r="I28" s="2812" t="s">
        <v>809</v>
      </c>
      <c r="J28" s="589" t="s">
        <v>810</v>
      </c>
      <c r="K28" s="2857" t="s">
        <v>792</v>
      </c>
      <c r="L28" s="2858" t="s">
        <v>474</v>
      </c>
      <c r="M28" s="2857" t="s">
        <v>793</v>
      </c>
      <c r="N28" s="2858" t="s">
        <v>483</v>
      </c>
      <c r="O28" s="2857" t="s">
        <v>794</v>
      </c>
      <c r="P28" s="2858" t="s">
        <v>480</v>
      </c>
      <c r="Q28" s="2168"/>
      <c r="T28" s="1346"/>
    </row>
    <row r="29" spans="1:25">
      <c r="A29" s="91" t="s">
        <v>709</v>
      </c>
      <c r="B29" s="91" t="s">
        <v>813</v>
      </c>
      <c r="C29" s="355" t="s">
        <v>814</v>
      </c>
      <c r="D29" s="392">
        <v>44810</v>
      </c>
      <c r="E29" s="400"/>
      <c r="F29" s="91" t="s">
        <v>815</v>
      </c>
      <c r="G29" s="91" t="s">
        <v>815</v>
      </c>
      <c r="H29" s="90">
        <v>3.6944052411568218</v>
      </c>
      <c r="I29" s="90">
        <v>1.4039220917383251</v>
      </c>
      <c r="J29" s="589">
        <f>IF(AND(I29&gt;0),  I29*30.974," ")</f>
        <v>43.485082869502882</v>
      </c>
      <c r="K29" s="91" t="e">
        <f>AVERAGE(G29:G30)</f>
        <v>#DIV/0!</v>
      </c>
      <c r="L29" s="2176" t="e">
        <f t="shared" ref="L29" si="4">10*(6-(LN(K29)/LN(2)))</f>
        <v>#DIV/0!</v>
      </c>
      <c r="M29" s="90">
        <f>AVERAGE(H29:H41)</f>
        <v>6.1449340868231372</v>
      </c>
      <c r="N29" s="1161">
        <f t="shared" ref="N29" si="5">10*(6-((2.04-0.68*LN(M29))/LN(2)))</f>
        <v>48.380924408762844</v>
      </c>
      <c r="O29" s="91">
        <f>AVERAGE(J29:J41)</f>
        <v>36.234379959073998</v>
      </c>
      <c r="P29" s="1161">
        <f t="shared" ref="P29" si="6">10*(6-(LN(48/O29)/LN(2)))</f>
        <v>55.943248013735676</v>
      </c>
      <c r="Q29" s="2559" t="s">
        <v>816</v>
      </c>
      <c r="T29" s="1346"/>
    </row>
    <row r="30" spans="1:25" s="451" customFormat="1">
      <c r="A30" s="470" t="s">
        <v>709</v>
      </c>
      <c r="B30" s="470" t="s">
        <v>813</v>
      </c>
      <c r="C30" s="469" t="s">
        <v>817</v>
      </c>
      <c r="D30" s="2815">
        <v>44810</v>
      </c>
      <c r="E30" s="2194"/>
      <c r="F30" s="470"/>
      <c r="G30" s="470"/>
      <c r="H30" s="472">
        <v>2.8342762538150503</v>
      </c>
      <c r="I30" s="472">
        <v>1.2073729988949593</v>
      </c>
      <c r="J30" s="1718">
        <f>IF(AND(I30&gt;0),  I30*30.974," ")</f>
        <v>37.397171267772471</v>
      </c>
      <c r="K30" s="470"/>
      <c r="L30" s="2196"/>
      <c r="M30" s="2832"/>
      <c r="N30" s="1163"/>
      <c r="O30" s="470"/>
      <c r="P30" s="1163"/>
      <c r="Q30" s="2172"/>
      <c r="R30" s="1157"/>
      <c r="S30" s="1157"/>
      <c r="T30" s="1569"/>
    </row>
    <row r="31" spans="1:25">
      <c r="A31" s="108"/>
      <c r="D31" s="27"/>
      <c r="E31" s="133"/>
      <c r="H31" s="24"/>
      <c r="I31" s="71"/>
      <c r="J31" s="484"/>
      <c r="L31" s="593"/>
      <c r="M31" s="51"/>
      <c r="Q31" s="1169"/>
      <c r="T31" s="1346"/>
    </row>
    <row r="32" spans="1:25" ht="46.8">
      <c r="A32" s="983" t="s">
        <v>804</v>
      </c>
      <c r="B32" s="815" t="s">
        <v>20</v>
      </c>
      <c r="C32" s="815" t="s">
        <v>701</v>
      </c>
      <c r="D32" s="815" t="s">
        <v>805</v>
      </c>
      <c r="E32" s="873" t="s">
        <v>786</v>
      </c>
      <c r="F32" s="815" t="s">
        <v>806</v>
      </c>
      <c r="G32" s="815" t="s">
        <v>807</v>
      </c>
      <c r="H32" s="815" t="s">
        <v>808</v>
      </c>
      <c r="I32" s="878" t="s">
        <v>809</v>
      </c>
      <c r="J32" t="s">
        <v>810</v>
      </c>
      <c r="K32" s="1267" t="s">
        <v>792</v>
      </c>
      <c r="L32" s="1305" t="s">
        <v>474</v>
      </c>
      <c r="M32" s="1252" t="s">
        <v>793</v>
      </c>
      <c r="N32" s="1305" t="s">
        <v>483</v>
      </c>
      <c r="O32" s="1252" t="s">
        <v>794</v>
      </c>
      <c r="P32" s="1305" t="s">
        <v>480</v>
      </c>
      <c r="Q32" s="1604"/>
      <c r="R32" s="1226"/>
      <c r="S32" s="1226"/>
      <c r="T32" s="1349"/>
      <c r="U32" s="747"/>
      <c r="V32" s="747"/>
      <c r="W32" s="747"/>
      <c r="X32" s="747"/>
      <c r="Y32" s="747"/>
    </row>
    <row r="33" spans="1:25">
      <c r="A33" s="108"/>
      <c r="B33" s="24" t="s">
        <v>709</v>
      </c>
      <c r="C33" s="24" t="s">
        <v>818</v>
      </c>
      <c r="D33" s="23">
        <v>0.5</v>
      </c>
      <c r="E33" s="47">
        <v>45183</v>
      </c>
      <c r="F33" s="24">
        <v>5.7</v>
      </c>
      <c r="G33" s="24">
        <v>1.1499999999999999</v>
      </c>
      <c r="H33" s="24">
        <v>9.2898734177215196</v>
      </c>
      <c r="I33" s="24">
        <v>0.78303324857774959</v>
      </c>
      <c r="J33">
        <f t="shared" ref="J33" si="7">IF(AND(I33&gt;0),  I33*30.974," ")</f>
        <v>24.253671841447215</v>
      </c>
      <c r="K33" s="1300">
        <f>AVERAGE(G33:G38)</f>
        <v>1.1499999999999999</v>
      </c>
      <c r="L33" s="1306">
        <f t="shared" ref="L33" si="8">10*(6-(LN(K33)/LN(2)))</f>
        <v>57.983661388303496</v>
      </c>
      <c r="M33" s="24">
        <f>AVERAGE(H33:H38)</f>
        <v>9.0255274261603375</v>
      </c>
      <c r="N33" s="594">
        <f t="shared" ref="N33" si="9">10*(6-((2.04-0.68*LN(M33))/LN(2)))</f>
        <v>52.15229760778896</v>
      </c>
      <c r="O33">
        <f>AVERAGE(J33:J38)</f>
        <v>32.027632849510319</v>
      </c>
      <c r="P33" s="594">
        <f t="shared" ref="P33" si="10">10*(6-(LN(48/O33)/LN(2)))</f>
        <v>54.162827671625706</v>
      </c>
      <c r="Q33" s="1169">
        <f>AVERAGE(L33,N33,P33)</f>
        <v>54.76626222257272</v>
      </c>
      <c r="R33" s="1006">
        <f>AVERAGE(Q8:Q33)</f>
        <v>59.763509974666214</v>
      </c>
      <c r="S33" s="1333" t="s">
        <v>819</v>
      </c>
      <c r="T33" s="1346" t="str">
        <f>IF(_xlfn.NUMBERVALUE(R33), IF(R33&lt;50, "Acceptable; Ongoing Protection is Required", "Unacceptable; Immediate Restoration is Required"), " ")</f>
        <v>Unacceptable; Immediate Restoration is Required</v>
      </c>
    </row>
    <row r="34" spans="1:25">
      <c r="A34" s="108"/>
      <c r="B34" s="24" t="s">
        <v>709</v>
      </c>
      <c r="C34" s="24" t="s">
        <v>818</v>
      </c>
      <c r="D34" s="23">
        <v>1</v>
      </c>
      <c r="E34" s="47">
        <v>45183</v>
      </c>
      <c r="H34" s="24" t="s">
        <v>811</v>
      </c>
      <c r="I34" s="24" t="s">
        <v>811</v>
      </c>
      <c r="J34" s="484"/>
      <c r="L34" s="593"/>
      <c r="M34" s="51"/>
      <c r="Q34" s="1169"/>
      <c r="T34" s="1346"/>
    </row>
    <row r="35" spans="1:25">
      <c r="A35" s="108"/>
      <c r="B35" s="24" t="s">
        <v>709</v>
      </c>
      <c r="C35" s="24" t="s">
        <v>818</v>
      </c>
      <c r="D35" s="23">
        <v>2</v>
      </c>
      <c r="E35" s="47">
        <v>45183</v>
      </c>
      <c r="H35" s="24" t="s">
        <v>811</v>
      </c>
      <c r="I35" s="24" t="s">
        <v>811</v>
      </c>
      <c r="J35" s="484"/>
      <c r="L35" s="593"/>
      <c r="M35" s="51"/>
      <c r="Q35" s="1169"/>
      <c r="T35" s="1346"/>
    </row>
    <row r="36" spans="1:25">
      <c r="A36" s="108"/>
      <c r="B36" s="24" t="s">
        <v>709</v>
      </c>
      <c r="C36" s="24" t="s">
        <v>818</v>
      </c>
      <c r="D36" s="23">
        <v>3</v>
      </c>
      <c r="E36" s="47">
        <v>45183</v>
      </c>
      <c r="H36" s="24" t="s">
        <v>811</v>
      </c>
      <c r="I36" s="24" t="s">
        <v>811</v>
      </c>
      <c r="J36" s="484"/>
      <c r="L36" s="593"/>
      <c r="M36" s="51"/>
      <c r="Q36" s="1169"/>
      <c r="T36" s="1346"/>
    </row>
    <row r="37" spans="1:25">
      <c r="A37" s="108"/>
      <c r="B37" s="24" t="s">
        <v>709</v>
      </c>
      <c r="C37" s="24" t="s">
        <v>818</v>
      </c>
      <c r="D37" s="23">
        <v>4</v>
      </c>
      <c r="E37" s="47">
        <v>45183</v>
      </c>
      <c r="H37" s="24" t="s">
        <v>811</v>
      </c>
      <c r="I37" s="24" t="s">
        <v>811</v>
      </c>
      <c r="J37" s="484"/>
      <c r="L37" s="593"/>
      <c r="M37" s="51"/>
      <c r="Q37" s="1169"/>
      <c r="T37" s="1346"/>
    </row>
    <row r="38" spans="1:25">
      <c r="A38" s="108"/>
      <c r="B38" s="24" t="s">
        <v>709</v>
      </c>
      <c r="C38" s="24" t="s">
        <v>818</v>
      </c>
      <c r="D38" s="23">
        <v>5</v>
      </c>
      <c r="E38" s="47">
        <v>45183</v>
      </c>
      <c r="H38" s="24">
        <v>8.7611814345991572</v>
      </c>
      <c r="I38" s="24">
        <v>1.2850001245423071</v>
      </c>
      <c r="J38">
        <f t="shared" ref="J38" si="11">IF(AND(I38&gt;0),  I38*30.974," ")</f>
        <v>39.801593857573422</v>
      </c>
      <c r="L38" s="593"/>
      <c r="M38" s="51"/>
      <c r="Q38" s="1169"/>
      <c r="T38" s="1346"/>
    </row>
    <row r="39" spans="1:25">
      <c r="A39" s="108"/>
      <c r="D39" s="27"/>
      <c r="E39" s="133"/>
      <c r="H39" s="24"/>
      <c r="I39" s="71"/>
      <c r="J39" s="484"/>
      <c r="L39" s="593"/>
      <c r="M39" s="51"/>
      <c r="Q39" s="1169"/>
      <c r="T39" s="1346"/>
    </row>
    <row r="40" spans="1:25" s="437" customFormat="1">
      <c r="A40" s="436"/>
      <c r="D40" s="1019"/>
      <c r="E40" s="1579"/>
      <c r="H40" s="1020"/>
      <c r="I40" s="1021"/>
      <c r="J40" s="486"/>
      <c r="L40" s="1614"/>
      <c r="M40" s="1580"/>
      <c r="N40" s="1124"/>
      <c r="P40" s="1124"/>
      <c r="Q40" s="1251"/>
      <c r="R40" s="1023"/>
      <c r="S40" s="1023"/>
      <c r="T40" s="1615"/>
    </row>
    <row r="41" spans="1:25">
      <c r="A41" s="1262" t="s">
        <v>820</v>
      </c>
      <c r="D41" s="27"/>
      <c r="E41" s="173"/>
      <c r="F41" s="445"/>
      <c r="G41" s="27"/>
      <c r="H41" s="27"/>
      <c r="I41" s="173"/>
      <c r="K41" s="1270"/>
      <c r="L41" s="1119"/>
      <c r="M41" s="881"/>
      <c r="P41" s="593"/>
      <c r="Q41" s="1169"/>
      <c r="S41" s="1333"/>
      <c r="T41" s="1346"/>
      <c r="U41" s="571"/>
    </row>
    <row r="42" spans="1:25" s="113" customFormat="1" ht="46.8">
      <c r="A42" s="1260" t="s">
        <v>784</v>
      </c>
      <c r="B42" s="113" t="s">
        <v>20</v>
      </c>
      <c r="C42" s="113" t="s">
        <v>701</v>
      </c>
      <c r="D42" s="1261" t="s">
        <v>785</v>
      </c>
      <c r="E42" s="1261" t="s">
        <v>786</v>
      </c>
      <c r="F42" s="1261" t="s">
        <v>787</v>
      </c>
      <c r="G42" s="1261" t="s">
        <v>788</v>
      </c>
      <c r="H42" s="1261" t="s">
        <v>789</v>
      </c>
      <c r="I42" s="1261" t="s">
        <v>790</v>
      </c>
      <c r="J42" s="1261" t="s">
        <v>791</v>
      </c>
      <c r="K42" s="1267" t="s">
        <v>792</v>
      </c>
      <c r="L42" s="1305" t="s">
        <v>474</v>
      </c>
      <c r="M42" s="1252" t="s">
        <v>793</v>
      </c>
      <c r="N42" s="1305" t="s">
        <v>483</v>
      </c>
      <c r="O42" s="1252" t="s">
        <v>794</v>
      </c>
      <c r="P42" s="1305" t="s">
        <v>480</v>
      </c>
      <c r="Q42" s="1605" t="s">
        <v>795</v>
      </c>
      <c r="R42" s="1603" t="s">
        <v>796</v>
      </c>
      <c r="S42" s="1334" t="s">
        <v>797</v>
      </c>
      <c r="T42" s="1343" t="s">
        <v>798</v>
      </c>
      <c r="X42" s="1260" t="s">
        <v>784</v>
      </c>
      <c r="Y42" s="113" t="s">
        <v>20</v>
      </c>
    </row>
    <row r="43" spans="1:25">
      <c r="A43" s="2173" t="s">
        <v>56</v>
      </c>
      <c r="B43" s="91" t="s">
        <v>709</v>
      </c>
      <c r="C43" s="91" t="s">
        <v>715</v>
      </c>
      <c r="D43" s="399">
        <v>0.5</v>
      </c>
      <c r="E43" s="2174">
        <v>43006</v>
      </c>
      <c r="F43" s="399">
        <v>8.1199999999999992</v>
      </c>
      <c r="G43" s="91">
        <v>4.22</v>
      </c>
      <c r="H43" s="2054">
        <v>3.0815189873417723</v>
      </c>
      <c r="I43" s="2186">
        <v>0.28140327392197717</v>
      </c>
      <c r="J43" s="91">
        <v>8.7161850064593214</v>
      </c>
      <c r="K43" s="2830">
        <v>4.22</v>
      </c>
      <c r="L43" s="2176">
        <v>39.227570010675393</v>
      </c>
      <c r="M43" s="2177">
        <v>4.5543037974683553</v>
      </c>
      <c r="N43" s="2176">
        <v>45.442188773206382</v>
      </c>
      <c r="O43" s="2177">
        <v>14.163800635496397</v>
      </c>
      <c r="P43" s="2176">
        <v>42.391740363001816</v>
      </c>
      <c r="Q43" s="2168">
        <f>AVERAGE(L43,N43,P43)</f>
        <v>42.353833048961199</v>
      </c>
      <c r="R43" s="1330"/>
      <c r="T43" s="1346" t="str">
        <f>IF(_xlfn.NUMBERVALUE(R43), IF(R43&lt;50, "Acceptable; Ongoing Protection is Required", "UNScceptable; Immediate Restoration is Required"), " ")</f>
        <v xml:space="preserve"> </v>
      </c>
      <c r="U43" s="1006" t="s">
        <v>802</v>
      </c>
      <c r="X43" s="108"/>
    </row>
    <row r="44" spans="1:25">
      <c r="A44" s="2173" t="s">
        <v>56</v>
      </c>
      <c r="B44" s="91" t="s">
        <v>709</v>
      </c>
      <c r="C44" s="91" t="s">
        <v>715</v>
      </c>
      <c r="D44" s="399">
        <v>1</v>
      </c>
      <c r="E44" s="2174">
        <v>43006</v>
      </c>
      <c r="F44" s="399">
        <v>8.1199999999999992</v>
      </c>
      <c r="G44" s="91">
        <v>4.22</v>
      </c>
      <c r="H44" s="91"/>
      <c r="I44" s="454"/>
      <c r="J44" s="91"/>
      <c r="K44" s="2167"/>
      <c r="L44" s="2176" t="s">
        <v>803</v>
      </c>
      <c r="M44" s="2179"/>
      <c r="N44" s="2176" t="s">
        <v>803</v>
      </c>
      <c r="O44" s="2179"/>
      <c r="P44" s="2176" t="s">
        <v>803</v>
      </c>
      <c r="Q44" s="2168" t="s">
        <v>803</v>
      </c>
      <c r="R44" s="1330" t="s">
        <v>803</v>
      </c>
      <c r="T44" s="1350" t="s">
        <v>803</v>
      </c>
      <c r="X44" s="108"/>
    </row>
    <row r="45" spans="1:25">
      <c r="A45" s="2173" t="s">
        <v>56</v>
      </c>
      <c r="B45" s="91" t="s">
        <v>709</v>
      </c>
      <c r="C45" s="91" t="s">
        <v>715</v>
      </c>
      <c r="D45" s="399">
        <v>2</v>
      </c>
      <c r="E45" s="2174">
        <v>43006</v>
      </c>
      <c r="F45" s="399">
        <v>8.1199999999999992</v>
      </c>
      <c r="G45" s="91">
        <v>4.22</v>
      </c>
      <c r="H45" s="91"/>
      <c r="I45" s="454"/>
      <c r="J45" s="91" t="s">
        <v>803</v>
      </c>
      <c r="K45" s="2167"/>
      <c r="L45" s="2176" t="s">
        <v>803</v>
      </c>
      <c r="M45" s="2179"/>
      <c r="N45" s="2176" t="s">
        <v>803</v>
      </c>
      <c r="O45" s="2179"/>
      <c r="P45" s="2176" t="s">
        <v>803</v>
      </c>
      <c r="Q45" s="2168" t="s">
        <v>803</v>
      </c>
      <c r="R45" s="1330" t="s">
        <v>803</v>
      </c>
      <c r="T45" s="1350" t="s">
        <v>803</v>
      </c>
      <c r="X45" s="108"/>
    </row>
    <row r="46" spans="1:25">
      <c r="A46" s="2173" t="s">
        <v>56</v>
      </c>
      <c r="B46" s="91" t="s">
        <v>709</v>
      </c>
      <c r="C46" s="91" t="s">
        <v>715</v>
      </c>
      <c r="D46" s="399">
        <v>3</v>
      </c>
      <c r="E46" s="2174">
        <v>43006</v>
      </c>
      <c r="F46" s="399">
        <v>8.1199999999999992</v>
      </c>
      <c r="G46" s="91">
        <v>4.22</v>
      </c>
      <c r="H46" s="2054">
        <v>6.0270886075949388</v>
      </c>
      <c r="I46" s="2186">
        <v>0.63315736632444863</v>
      </c>
      <c r="J46" s="91">
        <v>19.611416264533471</v>
      </c>
      <c r="K46" s="2167"/>
      <c r="L46" s="2176" t="s">
        <v>803</v>
      </c>
      <c r="M46" s="2179"/>
      <c r="N46" s="2176" t="s">
        <v>803</v>
      </c>
      <c r="O46" s="2179"/>
      <c r="P46" s="2176" t="s">
        <v>803</v>
      </c>
      <c r="Q46" s="2168" t="s">
        <v>803</v>
      </c>
      <c r="R46" s="1330" t="s">
        <v>803</v>
      </c>
      <c r="T46" s="1350" t="s">
        <v>803</v>
      </c>
      <c r="X46" s="108"/>
    </row>
    <row r="47" spans="1:25">
      <c r="A47" s="2173" t="s">
        <v>56</v>
      </c>
      <c r="B47" s="91" t="s">
        <v>709</v>
      </c>
      <c r="C47" s="91" t="s">
        <v>715</v>
      </c>
      <c r="D47" s="399">
        <v>4</v>
      </c>
      <c r="E47" s="2174">
        <v>43006</v>
      </c>
      <c r="F47" s="399">
        <v>8.1199999999999992</v>
      </c>
      <c r="G47" s="91">
        <v>4.22</v>
      </c>
      <c r="H47" s="91"/>
      <c r="I47" s="454"/>
      <c r="J47" s="91" t="s">
        <v>803</v>
      </c>
      <c r="K47" s="2167"/>
      <c r="L47" s="2176" t="s">
        <v>803</v>
      </c>
      <c r="M47" s="2179"/>
      <c r="N47" s="2176" t="s">
        <v>803</v>
      </c>
      <c r="O47" s="2179"/>
      <c r="P47" s="2176" t="s">
        <v>803</v>
      </c>
      <c r="Q47" s="2168" t="s">
        <v>803</v>
      </c>
      <c r="R47" s="1330" t="s">
        <v>803</v>
      </c>
      <c r="T47" s="1350" t="s">
        <v>803</v>
      </c>
    </row>
    <row r="48" spans="1:25">
      <c r="A48" s="2173" t="s">
        <v>56</v>
      </c>
      <c r="B48" s="91" t="s">
        <v>709</v>
      </c>
      <c r="C48" s="91" t="s">
        <v>715</v>
      </c>
      <c r="D48" s="399">
        <v>5</v>
      </c>
      <c r="E48" s="2174">
        <v>43006</v>
      </c>
      <c r="F48" s="399">
        <v>8.1199999999999992</v>
      </c>
      <c r="G48" s="91">
        <v>4.22</v>
      </c>
      <c r="H48" s="91"/>
      <c r="I48" s="454"/>
      <c r="J48" s="91" t="s">
        <v>803</v>
      </c>
      <c r="K48" s="2167"/>
      <c r="L48" s="2176" t="s">
        <v>803</v>
      </c>
      <c r="M48" s="2179"/>
      <c r="N48" s="2176" t="s">
        <v>803</v>
      </c>
      <c r="O48" s="2179"/>
      <c r="P48" s="2176" t="s">
        <v>803</v>
      </c>
      <c r="Q48" s="2168" t="s">
        <v>803</v>
      </c>
      <c r="R48" s="1330" t="s">
        <v>803</v>
      </c>
      <c r="T48" s="1350" t="s">
        <v>803</v>
      </c>
    </row>
    <row r="49" spans="1:20">
      <c r="A49" s="2173" t="s">
        <v>56</v>
      </c>
      <c r="B49" s="91" t="s">
        <v>709</v>
      </c>
      <c r="C49" s="91" t="s">
        <v>715</v>
      </c>
      <c r="D49" s="399">
        <v>6</v>
      </c>
      <c r="E49" s="2174">
        <v>43006</v>
      </c>
      <c r="F49" s="399">
        <v>8.1199999999999992</v>
      </c>
      <c r="G49" s="91">
        <v>4.22</v>
      </c>
      <c r="H49" s="91"/>
      <c r="I49" s="454"/>
      <c r="J49" s="91" t="s">
        <v>803</v>
      </c>
      <c r="K49" s="2167"/>
      <c r="L49" s="2176" t="s">
        <v>803</v>
      </c>
      <c r="M49" s="2179"/>
      <c r="N49" s="2176" t="s">
        <v>803</v>
      </c>
      <c r="O49" s="2179"/>
      <c r="P49" s="2176" t="s">
        <v>803</v>
      </c>
      <c r="Q49" s="2168" t="s">
        <v>803</v>
      </c>
      <c r="R49" s="1330" t="s">
        <v>803</v>
      </c>
      <c r="T49" s="1350" t="s">
        <v>803</v>
      </c>
    </row>
    <row r="50" spans="1:20">
      <c r="A50" s="2173" t="s">
        <v>56</v>
      </c>
      <c r="B50" s="91" t="s">
        <v>709</v>
      </c>
      <c r="C50" s="91" t="s">
        <v>715</v>
      </c>
      <c r="D50" s="399">
        <v>7</v>
      </c>
      <c r="E50" s="2174">
        <v>43006</v>
      </c>
      <c r="F50" s="399">
        <v>8.1199999999999992</v>
      </c>
      <c r="G50" s="91">
        <v>4.22</v>
      </c>
      <c r="H50" s="91"/>
      <c r="I50" s="454"/>
      <c r="J50" s="91" t="s">
        <v>803</v>
      </c>
      <c r="K50" s="2167"/>
      <c r="L50" s="2176" t="s">
        <v>803</v>
      </c>
      <c r="M50" s="2179"/>
      <c r="N50" s="2176" t="s">
        <v>803</v>
      </c>
      <c r="O50" s="2179"/>
      <c r="P50" s="2176" t="s">
        <v>803</v>
      </c>
      <c r="Q50" s="2168" t="s">
        <v>803</v>
      </c>
      <c r="R50" s="1330" t="s">
        <v>803</v>
      </c>
      <c r="T50" s="1350" t="s">
        <v>803</v>
      </c>
    </row>
    <row r="51" spans="1:20" s="451" customFormat="1">
      <c r="A51" s="2180" t="s">
        <v>56</v>
      </c>
      <c r="B51" s="470" t="s">
        <v>709</v>
      </c>
      <c r="C51" s="470" t="s">
        <v>715</v>
      </c>
      <c r="D51" s="2181">
        <v>8</v>
      </c>
      <c r="E51" s="2182">
        <v>43006</v>
      </c>
      <c r="F51" s="2181">
        <v>8.1199999999999992</v>
      </c>
      <c r="G51" s="470">
        <v>4.22</v>
      </c>
      <c r="H51" s="470"/>
      <c r="I51" s="2183"/>
      <c r="J51" s="470" t="s">
        <v>803</v>
      </c>
      <c r="K51" s="2171"/>
      <c r="L51" s="2196" t="s">
        <v>803</v>
      </c>
      <c r="M51" s="2185"/>
      <c r="N51" s="2196" t="s">
        <v>803</v>
      </c>
      <c r="O51" s="2185"/>
      <c r="P51" s="2196" t="s">
        <v>803</v>
      </c>
      <c r="Q51" s="2172" t="s">
        <v>803</v>
      </c>
      <c r="R51" s="1341" t="s">
        <v>803</v>
      </c>
      <c r="S51" s="1157"/>
      <c r="T51" s="1357" t="s">
        <v>803</v>
      </c>
    </row>
    <row r="52" spans="1:20">
      <c r="A52" s="2173"/>
      <c r="B52" s="91"/>
      <c r="C52" s="91"/>
      <c r="D52" s="399"/>
      <c r="E52" s="2174"/>
      <c r="F52" s="399"/>
      <c r="G52" s="91"/>
      <c r="H52" s="91"/>
      <c r="I52" s="454"/>
      <c r="J52" s="91"/>
      <c r="K52" s="2167"/>
      <c r="L52" s="2800"/>
      <c r="M52" s="2801"/>
      <c r="N52" s="2800"/>
      <c r="O52" s="2801"/>
      <c r="P52" s="2800"/>
      <c r="Q52" s="2168"/>
      <c r="R52" s="1331"/>
      <c r="T52" s="1344"/>
    </row>
    <row r="53" spans="1:20">
      <c r="A53" s="2173" t="s">
        <v>56</v>
      </c>
      <c r="B53" s="91" t="s">
        <v>368</v>
      </c>
      <c r="C53" s="355" t="s">
        <v>715</v>
      </c>
      <c r="D53" s="355">
        <v>0.5</v>
      </c>
      <c r="E53" s="358">
        <v>43356</v>
      </c>
      <c r="F53" s="355">
        <v>8.92</v>
      </c>
      <c r="G53" s="355">
        <v>4.6050000000000004</v>
      </c>
      <c r="H53" s="355">
        <v>3.47</v>
      </c>
      <c r="I53" s="2803">
        <v>0.42</v>
      </c>
      <c r="J53" s="91">
        <v>13.009079999999999</v>
      </c>
      <c r="K53" s="2830">
        <v>4.6050000000000004</v>
      </c>
      <c r="L53" s="2176">
        <v>37.967988436833892</v>
      </c>
      <c r="M53" s="2187">
        <v>3.47</v>
      </c>
      <c r="N53" s="2176">
        <v>42.77458367292919</v>
      </c>
      <c r="O53" s="2187">
        <v>31.696726666666667</v>
      </c>
      <c r="P53" s="2176">
        <v>54.012994545434502</v>
      </c>
      <c r="Q53" s="2168">
        <f>AVERAGE(L53,N53,P53)</f>
        <v>44.918522218399197</v>
      </c>
    </row>
    <row r="54" spans="1:20">
      <c r="A54" s="2173" t="s">
        <v>56</v>
      </c>
      <c r="B54" s="91" t="s">
        <v>368</v>
      </c>
      <c r="C54" s="355" t="s">
        <v>715</v>
      </c>
      <c r="D54" s="355">
        <v>1</v>
      </c>
      <c r="E54" s="358">
        <v>43356</v>
      </c>
      <c r="F54" s="355">
        <v>8.92</v>
      </c>
      <c r="G54" s="355">
        <v>4.6050000000000004</v>
      </c>
      <c r="H54" s="355"/>
      <c r="I54" s="2803"/>
      <c r="J54" s="91" t="s">
        <v>803</v>
      </c>
      <c r="K54" s="2830"/>
      <c r="L54" s="2176" t="s">
        <v>803</v>
      </c>
      <c r="M54" s="2187"/>
      <c r="N54" s="2176" t="s">
        <v>803</v>
      </c>
      <c r="O54" s="2187"/>
      <c r="P54" s="2176" t="s">
        <v>803</v>
      </c>
      <c r="Q54" s="2168"/>
      <c r="R54" s="1330" t="s">
        <v>803</v>
      </c>
      <c r="T54" s="1350" t="s">
        <v>803</v>
      </c>
    </row>
    <row r="55" spans="1:20">
      <c r="A55" s="2173" t="s">
        <v>56</v>
      </c>
      <c r="B55" s="91" t="s">
        <v>368</v>
      </c>
      <c r="C55" s="355" t="s">
        <v>715</v>
      </c>
      <c r="D55" s="355">
        <v>2</v>
      </c>
      <c r="E55" s="358">
        <v>43356</v>
      </c>
      <c r="F55" s="355">
        <v>8.92</v>
      </c>
      <c r="G55" s="355">
        <v>4.6050000000000004</v>
      </c>
      <c r="H55" s="355"/>
      <c r="I55" s="2803"/>
      <c r="J55" s="91" t="s">
        <v>803</v>
      </c>
      <c r="K55" s="2830"/>
      <c r="L55" s="2176" t="s">
        <v>803</v>
      </c>
      <c r="M55" s="2187"/>
      <c r="N55" s="2176" t="s">
        <v>803</v>
      </c>
      <c r="O55" s="2187"/>
      <c r="P55" s="2176" t="s">
        <v>803</v>
      </c>
      <c r="Q55" s="2168"/>
      <c r="R55" s="1330" t="s">
        <v>803</v>
      </c>
      <c r="T55" s="1350" t="s">
        <v>803</v>
      </c>
    </row>
    <row r="56" spans="1:20">
      <c r="A56" s="2173" t="s">
        <v>56</v>
      </c>
      <c r="B56" s="91" t="s">
        <v>368</v>
      </c>
      <c r="C56" s="355" t="s">
        <v>715</v>
      </c>
      <c r="D56" s="355">
        <v>3</v>
      </c>
      <c r="E56" s="358">
        <v>43356</v>
      </c>
      <c r="F56" s="355">
        <v>8.92</v>
      </c>
      <c r="G56" s="355">
        <v>4.6050000000000004</v>
      </c>
      <c r="H56" s="355"/>
      <c r="I56" s="2803">
        <v>2.13</v>
      </c>
      <c r="J56" s="91">
        <v>65.974620000000002</v>
      </c>
      <c r="K56" s="2830"/>
      <c r="L56" s="2176" t="s">
        <v>803</v>
      </c>
      <c r="M56" s="2187"/>
      <c r="N56" s="2176" t="s">
        <v>803</v>
      </c>
      <c r="O56" s="2187"/>
      <c r="P56" s="2176" t="s">
        <v>803</v>
      </c>
      <c r="Q56" s="2168"/>
      <c r="R56" s="1330" t="s">
        <v>803</v>
      </c>
      <c r="T56" s="1350" t="s">
        <v>803</v>
      </c>
    </row>
    <row r="57" spans="1:20">
      <c r="A57" s="2173" t="s">
        <v>56</v>
      </c>
      <c r="B57" s="91" t="s">
        <v>368</v>
      </c>
      <c r="C57" s="355" t="s">
        <v>715</v>
      </c>
      <c r="D57" s="355">
        <v>4</v>
      </c>
      <c r="E57" s="358">
        <v>43356</v>
      </c>
      <c r="F57" s="355">
        <v>8.92</v>
      </c>
      <c r="G57" s="355">
        <v>4.6050000000000004</v>
      </c>
      <c r="H57" s="355"/>
      <c r="I57" s="2803"/>
      <c r="J57" s="91" t="s">
        <v>803</v>
      </c>
      <c r="K57" s="2830"/>
      <c r="L57" s="2176" t="s">
        <v>803</v>
      </c>
      <c r="M57" s="2187"/>
      <c r="N57" s="2176" t="s">
        <v>803</v>
      </c>
      <c r="O57" s="2187"/>
      <c r="P57" s="2176" t="s">
        <v>803</v>
      </c>
      <c r="Q57" s="2168"/>
      <c r="R57" s="1330" t="s">
        <v>803</v>
      </c>
      <c r="T57" s="1350" t="s">
        <v>803</v>
      </c>
    </row>
    <row r="58" spans="1:20">
      <c r="A58" s="2173" t="s">
        <v>56</v>
      </c>
      <c r="B58" s="91" t="s">
        <v>368</v>
      </c>
      <c r="C58" s="355" t="s">
        <v>715</v>
      </c>
      <c r="D58" s="355">
        <v>5</v>
      </c>
      <c r="E58" s="358">
        <v>43356</v>
      </c>
      <c r="F58" s="355">
        <v>8.92</v>
      </c>
      <c r="G58" s="355">
        <v>4.6050000000000004</v>
      </c>
      <c r="H58" s="355"/>
      <c r="I58" s="2803"/>
      <c r="J58" s="91" t="s">
        <v>803</v>
      </c>
      <c r="K58" s="2830"/>
      <c r="L58" s="2176" t="s">
        <v>803</v>
      </c>
      <c r="M58" s="2187"/>
      <c r="N58" s="2176" t="s">
        <v>803</v>
      </c>
      <c r="O58" s="2187"/>
      <c r="P58" s="2176" t="s">
        <v>803</v>
      </c>
      <c r="Q58" s="2168"/>
      <c r="R58" s="1330" t="s">
        <v>803</v>
      </c>
      <c r="T58" s="1350" t="s">
        <v>803</v>
      </c>
    </row>
    <row r="59" spans="1:20">
      <c r="A59" s="2173" t="s">
        <v>56</v>
      </c>
      <c r="B59" s="91" t="s">
        <v>368</v>
      </c>
      <c r="C59" s="355" t="s">
        <v>715</v>
      </c>
      <c r="D59" s="355">
        <v>6</v>
      </c>
      <c r="E59" s="358">
        <v>43356</v>
      </c>
      <c r="F59" s="355">
        <v>8.92</v>
      </c>
      <c r="G59" s="355">
        <v>4.6050000000000004</v>
      </c>
      <c r="H59" s="355"/>
      <c r="I59" s="2803"/>
      <c r="J59" s="91" t="s">
        <v>803</v>
      </c>
      <c r="K59" s="2830"/>
      <c r="L59" s="2176" t="s">
        <v>803</v>
      </c>
      <c r="M59" s="2187"/>
      <c r="N59" s="2176" t="s">
        <v>803</v>
      </c>
      <c r="O59" s="2187"/>
      <c r="P59" s="2176" t="s">
        <v>803</v>
      </c>
      <c r="Q59" s="2168"/>
      <c r="R59" s="1330" t="s">
        <v>803</v>
      </c>
      <c r="T59" s="1350" t="s">
        <v>803</v>
      </c>
    </row>
    <row r="60" spans="1:20">
      <c r="A60" s="2173" t="s">
        <v>56</v>
      </c>
      <c r="B60" s="91" t="s">
        <v>368</v>
      </c>
      <c r="C60" s="355" t="s">
        <v>715</v>
      </c>
      <c r="D60" s="355">
        <v>7</v>
      </c>
      <c r="E60" s="358">
        <v>43356</v>
      </c>
      <c r="F60" s="355">
        <v>8.92</v>
      </c>
      <c r="G60" s="355">
        <v>4.6050000000000004</v>
      </c>
      <c r="H60" s="355"/>
      <c r="I60" s="2803"/>
      <c r="J60" s="91" t="s">
        <v>803</v>
      </c>
      <c r="K60" s="2830"/>
      <c r="L60" s="2176" t="s">
        <v>803</v>
      </c>
      <c r="M60" s="2187"/>
      <c r="N60" s="2176" t="s">
        <v>803</v>
      </c>
      <c r="O60" s="2187"/>
      <c r="P60" s="2176" t="s">
        <v>803</v>
      </c>
      <c r="Q60" s="2168"/>
      <c r="R60" s="1330" t="s">
        <v>803</v>
      </c>
      <c r="T60" s="1350" t="s">
        <v>803</v>
      </c>
    </row>
    <row r="61" spans="1:20" s="451" customFormat="1">
      <c r="A61" s="2180" t="s">
        <v>56</v>
      </c>
      <c r="B61" s="470" t="s">
        <v>368</v>
      </c>
      <c r="C61" s="469" t="s">
        <v>715</v>
      </c>
      <c r="D61" s="469">
        <v>7.5</v>
      </c>
      <c r="E61" s="471">
        <v>43356</v>
      </c>
      <c r="F61" s="469">
        <v>8.92</v>
      </c>
      <c r="G61" s="469">
        <v>4.6050000000000004</v>
      </c>
      <c r="H61" s="469"/>
      <c r="I61" s="2804">
        <v>0.52</v>
      </c>
      <c r="J61" s="470">
        <v>16.106480000000001</v>
      </c>
      <c r="K61" s="2831"/>
      <c r="L61" s="2196" t="s">
        <v>803</v>
      </c>
      <c r="M61" s="2805"/>
      <c r="N61" s="2196" t="s">
        <v>803</v>
      </c>
      <c r="O61" s="2805"/>
      <c r="P61" s="2196" t="s">
        <v>803</v>
      </c>
      <c r="Q61" s="2172"/>
      <c r="R61" s="1341" t="s">
        <v>803</v>
      </c>
      <c r="S61" s="1157"/>
      <c r="T61" s="1357" t="s">
        <v>803</v>
      </c>
    </row>
    <row r="62" spans="1:20">
      <c r="A62" s="884"/>
      <c r="C62" s="27"/>
      <c r="D62" s="27"/>
      <c r="E62" s="27"/>
      <c r="F62" s="173"/>
      <c r="G62" s="27"/>
      <c r="H62" s="27"/>
      <c r="I62" s="27"/>
      <c r="J62" s="27"/>
      <c r="K62" s="1274"/>
      <c r="M62" s="592"/>
      <c r="N62" s="1312"/>
      <c r="O62" s="592"/>
      <c r="P62" s="1312"/>
      <c r="Q62" s="1169"/>
      <c r="R62" s="1332"/>
      <c r="S62" s="1331"/>
      <c r="T62" s="1346"/>
    </row>
    <row r="63" spans="1:20" ht="46.8">
      <c r="A63" s="976" t="s">
        <v>804</v>
      </c>
      <c r="B63" s="591" t="s">
        <v>20</v>
      </c>
      <c r="C63" s="591" t="s">
        <v>701</v>
      </c>
      <c r="D63" s="946" t="s">
        <v>805</v>
      </c>
      <c r="E63" s="947" t="s">
        <v>786</v>
      </c>
      <c r="F63" s="946" t="s">
        <v>806</v>
      </c>
      <c r="G63" s="946" t="s">
        <v>807</v>
      </c>
      <c r="H63" s="591" t="s">
        <v>808</v>
      </c>
      <c r="I63" s="371" t="s">
        <v>809</v>
      </c>
      <c r="J63" t="s">
        <v>810</v>
      </c>
      <c r="K63" s="1267" t="s">
        <v>792</v>
      </c>
      <c r="L63" s="1305" t="s">
        <v>474</v>
      </c>
      <c r="M63" s="1252" t="s">
        <v>793</v>
      </c>
      <c r="N63" s="1305" t="s">
        <v>483</v>
      </c>
      <c r="O63" s="1252" t="s">
        <v>794</v>
      </c>
      <c r="P63" s="1305" t="s">
        <v>480</v>
      </c>
      <c r="Q63" s="1604"/>
      <c r="T63" s="1346"/>
    </row>
    <row r="64" spans="1:20">
      <c r="A64" s="108">
        <v>104</v>
      </c>
      <c r="B64" t="s">
        <v>709</v>
      </c>
      <c r="C64" t="s">
        <v>820</v>
      </c>
      <c r="D64" s="18">
        <v>0.5</v>
      </c>
      <c r="E64" s="55">
        <v>43718</v>
      </c>
      <c r="F64" s="165">
        <v>8.7899999999999991</v>
      </c>
      <c r="G64" s="166">
        <v>4.95</v>
      </c>
      <c r="H64" s="24">
        <v>1.4350815189873416</v>
      </c>
      <c r="I64" s="24">
        <v>0.33517539644401745</v>
      </c>
      <c r="J64" s="1299">
        <f>IF(AND(I64&gt;0),  I64*30.974," ")</f>
        <v>10.381722729456996</v>
      </c>
      <c r="K64" s="1300">
        <f>AVERAGE(G64:G73)</f>
        <v>4.95</v>
      </c>
      <c r="L64" s="594">
        <f t="shared" ref="L64:L88" si="12">10*(6-(LN(K64)/LN(2)))</f>
        <v>36.925714748077525</v>
      </c>
      <c r="M64" s="166">
        <f>AVERAGE(H64:H73)</f>
        <v>13.769948860759488</v>
      </c>
      <c r="N64" s="594">
        <f t="shared" ref="N64:N88" si="13">10*(6-((2.04-0.68*LN(M64))/LN(2)))</f>
        <v>56.296489981704561</v>
      </c>
      <c r="O64" s="1299">
        <f>AVERAGE(J64:J73)</f>
        <v>23.709363748584984</v>
      </c>
      <c r="P64" s="594">
        <f t="shared" ref="P64:P76" si="14">10*(6-(LN(48/O64)/LN(2)))</f>
        <v>49.824225421368041</v>
      </c>
      <c r="Q64" s="1169">
        <f>AVERAGE(L64,N64,P64)</f>
        <v>47.682143383716699</v>
      </c>
      <c r="T64" s="1346"/>
    </row>
    <row r="65" spans="1:20">
      <c r="A65" s="108"/>
      <c r="B65" t="s">
        <v>709</v>
      </c>
      <c r="C65" t="s">
        <v>820</v>
      </c>
      <c r="D65" s="18">
        <v>1</v>
      </c>
      <c r="E65" s="55">
        <v>43718</v>
      </c>
      <c r="F65" s="165"/>
      <c r="G65" s="166"/>
      <c r="H65" s="27" t="s">
        <v>811</v>
      </c>
      <c r="I65" s="27" t="s">
        <v>811</v>
      </c>
      <c r="J65" s="1299"/>
      <c r="K65" s="1271"/>
      <c r="Q65" s="1169"/>
      <c r="T65" s="1346"/>
    </row>
    <row r="66" spans="1:20">
      <c r="A66" s="108"/>
      <c r="B66" t="s">
        <v>709</v>
      </c>
      <c r="C66" t="s">
        <v>820</v>
      </c>
      <c r="D66" s="18">
        <v>2</v>
      </c>
      <c r="E66" s="55">
        <v>43718</v>
      </c>
      <c r="F66" s="165"/>
      <c r="G66" s="166"/>
      <c r="H66" s="27" t="s">
        <v>811</v>
      </c>
      <c r="I66" s="27" t="s">
        <v>811</v>
      </c>
      <c r="J66" s="1299"/>
      <c r="K66" s="1271"/>
      <c r="Q66" s="1169"/>
      <c r="T66" s="1346"/>
    </row>
    <row r="67" spans="1:20">
      <c r="A67" s="108"/>
      <c r="B67" t="s">
        <v>709</v>
      </c>
      <c r="C67" t="s">
        <v>820</v>
      </c>
      <c r="D67" s="18">
        <v>3</v>
      </c>
      <c r="E67" s="55">
        <v>43718</v>
      </c>
      <c r="F67" s="165"/>
      <c r="G67" s="166"/>
      <c r="H67" s="27" t="s">
        <v>811</v>
      </c>
      <c r="I67" s="27" t="s">
        <v>811</v>
      </c>
      <c r="J67" s="1299"/>
      <c r="K67" s="1271"/>
      <c r="Q67" s="1169"/>
      <c r="T67" s="1346"/>
    </row>
    <row r="68" spans="1:20">
      <c r="A68" s="108"/>
      <c r="B68" t="s">
        <v>709</v>
      </c>
      <c r="C68" t="s">
        <v>820</v>
      </c>
      <c r="D68" s="18">
        <v>4</v>
      </c>
      <c r="E68" s="55">
        <v>43718</v>
      </c>
      <c r="F68" s="165"/>
      <c r="G68" s="166"/>
      <c r="H68" s="27" t="s">
        <v>811</v>
      </c>
      <c r="I68" s="27" t="s">
        <v>811</v>
      </c>
      <c r="J68" s="1299"/>
      <c r="K68" s="1271"/>
      <c r="Q68" s="1169"/>
      <c r="T68" s="1346"/>
    </row>
    <row r="69" spans="1:20">
      <c r="A69" s="108"/>
      <c r="B69" t="s">
        <v>709</v>
      </c>
      <c r="C69" t="s">
        <v>820</v>
      </c>
      <c r="D69" s="18">
        <v>5</v>
      </c>
      <c r="E69" s="55">
        <v>43718</v>
      </c>
      <c r="F69" s="165"/>
      <c r="G69" s="166"/>
      <c r="H69" s="27" t="s">
        <v>811</v>
      </c>
      <c r="I69" s="27" t="s">
        <v>811</v>
      </c>
      <c r="J69" s="1299"/>
      <c r="K69" s="1271"/>
      <c r="Q69" s="1169"/>
      <c r="T69" s="1346"/>
    </row>
    <row r="70" spans="1:20">
      <c r="A70" s="108"/>
      <c r="B70" t="s">
        <v>709</v>
      </c>
      <c r="C70" t="s">
        <v>820</v>
      </c>
      <c r="D70" s="18">
        <v>6</v>
      </c>
      <c r="E70" s="55">
        <v>43718</v>
      </c>
      <c r="F70" s="165"/>
      <c r="G70" s="166"/>
      <c r="H70" s="27" t="s">
        <v>811</v>
      </c>
      <c r="I70" s="27" t="s">
        <v>811</v>
      </c>
      <c r="J70" s="1299"/>
      <c r="K70" s="1271"/>
      <c r="Q70" s="1169"/>
      <c r="T70" s="1346"/>
    </row>
    <row r="71" spans="1:20">
      <c r="A71" s="108"/>
      <c r="B71" t="s">
        <v>709</v>
      </c>
      <c r="C71" t="s">
        <v>820</v>
      </c>
      <c r="D71" s="18">
        <v>7</v>
      </c>
      <c r="E71" s="55">
        <v>43718</v>
      </c>
      <c r="F71" s="165"/>
      <c r="G71" s="166"/>
      <c r="H71" s="27" t="s">
        <v>811</v>
      </c>
      <c r="I71" s="27" t="s">
        <v>811</v>
      </c>
      <c r="J71" s="1299"/>
      <c r="K71" s="1271"/>
      <c r="Q71" s="1169"/>
      <c r="T71" s="1346"/>
    </row>
    <row r="72" spans="1:20">
      <c r="A72" s="108"/>
      <c r="B72" t="s">
        <v>709</v>
      </c>
      <c r="C72" t="s">
        <v>820</v>
      </c>
      <c r="D72" s="18">
        <v>7.5</v>
      </c>
      <c r="E72" s="55">
        <v>43718</v>
      </c>
      <c r="F72" s="165"/>
      <c r="G72" s="166"/>
      <c r="H72" s="24">
        <v>26.104816202531634</v>
      </c>
      <c r="I72" s="24">
        <v>1.1957449721609406</v>
      </c>
      <c r="J72" s="1299">
        <f t="shared" ref="J72" si="15">IF(AND(I72&gt;0),  I72*30.974," ")</f>
        <v>37.037004767712972</v>
      </c>
      <c r="K72" s="1271"/>
      <c r="Q72" s="1169"/>
      <c r="T72" s="1346"/>
    </row>
    <row r="73" spans="1:20" s="451" customFormat="1">
      <c r="A73" s="1566"/>
      <c r="B73" s="451" t="s">
        <v>709</v>
      </c>
      <c r="C73" s="451" t="s">
        <v>820</v>
      </c>
      <c r="D73" s="1201">
        <v>7.75</v>
      </c>
      <c r="E73" s="1202">
        <v>43718</v>
      </c>
      <c r="F73" s="1203"/>
      <c r="G73" s="1204"/>
      <c r="H73" s="534" t="s">
        <v>811</v>
      </c>
      <c r="I73" s="534" t="s">
        <v>811</v>
      </c>
      <c r="J73" s="1577"/>
      <c r="K73" s="1635"/>
      <c r="L73" s="1373"/>
      <c r="N73" s="1373"/>
      <c r="P73" s="1373"/>
      <c r="Q73" s="1232"/>
      <c r="R73" s="1157"/>
      <c r="S73" s="1157"/>
      <c r="T73" s="1569"/>
    </row>
    <row r="74" spans="1:20">
      <c r="A74" s="108"/>
      <c r="D74" s="18"/>
      <c r="E74" s="55"/>
      <c r="F74" s="165"/>
      <c r="G74" s="166"/>
      <c r="H74" s="27"/>
      <c r="I74" s="27"/>
      <c r="J74" s="27"/>
      <c r="K74" s="1275"/>
      <c r="M74" s="55"/>
      <c r="Q74" s="1169"/>
      <c r="T74" s="1346"/>
    </row>
    <row r="75" spans="1:20" ht="46.8">
      <c r="B75" s="976" t="s">
        <v>20</v>
      </c>
      <c r="C75" s="591" t="s">
        <v>701</v>
      </c>
      <c r="D75" s="946" t="s">
        <v>805</v>
      </c>
      <c r="E75" s="947" t="s">
        <v>786</v>
      </c>
      <c r="F75" s="946" t="s">
        <v>806</v>
      </c>
      <c r="G75" s="946" t="s">
        <v>807</v>
      </c>
      <c r="H75" s="591" t="s">
        <v>808</v>
      </c>
      <c r="I75" s="371" t="s">
        <v>809</v>
      </c>
      <c r="J75" t="s">
        <v>810</v>
      </c>
      <c r="K75" s="1267" t="s">
        <v>792</v>
      </c>
      <c r="L75" s="1305" t="s">
        <v>474</v>
      </c>
      <c r="M75" s="1252" t="s">
        <v>793</v>
      </c>
      <c r="N75" s="1305" t="s">
        <v>483</v>
      </c>
      <c r="O75" s="1252" t="s">
        <v>794</v>
      </c>
      <c r="P75" s="1305" t="s">
        <v>480</v>
      </c>
      <c r="Q75" s="1604"/>
      <c r="T75" s="1346"/>
    </row>
    <row r="76" spans="1:20">
      <c r="B76" s="108" t="s">
        <v>709</v>
      </c>
      <c r="C76" t="s">
        <v>821</v>
      </c>
      <c r="D76">
        <v>0.5</v>
      </c>
      <c r="E76" s="55">
        <v>44088</v>
      </c>
      <c r="F76">
        <v>8.98</v>
      </c>
      <c r="G76">
        <v>4.1900000000000004</v>
      </c>
      <c r="H76" s="371">
        <v>1.0479583333333335</v>
      </c>
      <c r="I76" s="24">
        <v>0.4639734901524597</v>
      </c>
      <c r="J76">
        <f>IF(AND(I76&gt;0),  I76*30.974," ")</f>
        <v>14.371114883982287</v>
      </c>
      <c r="K76" s="1271">
        <f>AVERAGE(G76:G85)</f>
        <v>4.1900000000000004</v>
      </c>
      <c r="L76" s="594">
        <f t="shared" si="12"/>
        <v>39.330497560753727</v>
      </c>
      <c r="M76" s="166">
        <f>AVERAGE(H76:H85)</f>
        <v>11.302433333333342</v>
      </c>
      <c r="N76" s="594">
        <f t="shared" si="13"/>
        <v>54.359239385766344</v>
      </c>
      <c r="O76">
        <f>AVERAGE(J76:J85)</f>
        <v>53.573582450583238</v>
      </c>
      <c r="P76" s="594">
        <f t="shared" si="14"/>
        <v>61.584873660662566</v>
      </c>
      <c r="Q76" s="1169">
        <f>AVERAGE(L76,N76,P76)</f>
        <v>51.758203535727546</v>
      </c>
      <c r="T76" s="1346"/>
    </row>
    <row r="77" spans="1:20">
      <c r="B77" s="108" t="s">
        <v>709</v>
      </c>
      <c r="C77" t="s">
        <v>821</v>
      </c>
      <c r="D77">
        <v>1</v>
      </c>
      <c r="E77" s="55">
        <v>44088</v>
      </c>
      <c r="H77" s="24" t="s">
        <v>811</v>
      </c>
      <c r="I77" s="24" t="s">
        <v>811</v>
      </c>
      <c r="K77" s="1271"/>
      <c r="Q77" s="1169"/>
      <c r="T77" s="1346"/>
    </row>
    <row r="78" spans="1:20">
      <c r="B78" s="108" t="s">
        <v>709</v>
      </c>
      <c r="C78" t="s">
        <v>821</v>
      </c>
      <c r="D78">
        <v>2</v>
      </c>
      <c r="E78" s="55">
        <v>44088</v>
      </c>
      <c r="H78" s="24" t="s">
        <v>811</v>
      </c>
      <c r="I78" s="24" t="s">
        <v>811</v>
      </c>
      <c r="K78" s="1271"/>
      <c r="Q78" s="1169"/>
      <c r="T78" s="1346"/>
    </row>
    <row r="79" spans="1:20">
      <c r="B79" s="108" t="s">
        <v>709</v>
      </c>
      <c r="C79" t="s">
        <v>821</v>
      </c>
      <c r="D79">
        <v>3</v>
      </c>
      <c r="E79" s="55">
        <v>44088</v>
      </c>
      <c r="H79" s="371">
        <v>0.84449166666666697</v>
      </c>
      <c r="I79" s="24">
        <v>0.6186313202032796</v>
      </c>
      <c r="J79">
        <f t="shared" ref="J79:J88" si="16">IF(AND(I79&gt;0),  I79*30.974," ")</f>
        <v>19.161486511976381</v>
      </c>
      <c r="K79" s="1271"/>
      <c r="Q79" s="1169"/>
      <c r="T79" s="1346"/>
    </row>
    <row r="80" spans="1:20">
      <c r="B80" s="108" t="s">
        <v>709</v>
      </c>
      <c r="C80" t="s">
        <v>821</v>
      </c>
      <c r="D80">
        <v>4</v>
      </c>
      <c r="E80" s="55">
        <v>44088</v>
      </c>
      <c r="H80" s="24" t="s">
        <v>811</v>
      </c>
      <c r="I80" s="24" t="s">
        <v>811</v>
      </c>
      <c r="K80" s="1271"/>
      <c r="Q80" s="1169"/>
      <c r="T80" s="1346"/>
    </row>
    <row r="81" spans="1:25">
      <c r="B81" s="108" t="s">
        <v>709</v>
      </c>
      <c r="C81" t="s">
        <v>821</v>
      </c>
      <c r="D81">
        <v>5</v>
      </c>
      <c r="E81" s="55">
        <v>44088</v>
      </c>
      <c r="H81" s="24" t="s">
        <v>811</v>
      </c>
      <c r="I81" s="24" t="s">
        <v>811</v>
      </c>
      <c r="K81" s="1271"/>
      <c r="Q81" s="1169"/>
      <c r="T81" s="1346"/>
    </row>
    <row r="82" spans="1:25">
      <c r="B82" s="108" t="s">
        <v>709</v>
      </c>
      <c r="C82" t="s">
        <v>821</v>
      </c>
      <c r="D82">
        <v>6</v>
      </c>
      <c r="E82" s="55">
        <v>44088</v>
      </c>
      <c r="H82" s="24" t="s">
        <v>811</v>
      </c>
      <c r="I82" s="24" t="s">
        <v>811</v>
      </c>
      <c r="K82" s="1271"/>
      <c r="Q82" s="1169"/>
      <c r="T82" s="1346"/>
    </row>
    <row r="83" spans="1:25">
      <c r="B83" s="108" t="s">
        <v>709</v>
      </c>
      <c r="C83" t="s">
        <v>821</v>
      </c>
      <c r="D83">
        <v>7</v>
      </c>
      <c r="E83" s="55">
        <v>44088</v>
      </c>
      <c r="H83" s="24" t="s">
        <v>811</v>
      </c>
      <c r="I83" s="24" t="s">
        <v>811</v>
      </c>
      <c r="K83" s="1271"/>
      <c r="Q83" s="1169"/>
      <c r="T83" s="1346"/>
    </row>
    <row r="84" spans="1:25">
      <c r="B84" s="108" t="s">
        <v>709</v>
      </c>
      <c r="C84" t="s">
        <v>821</v>
      </c>
      <c r="D84">
        <v>8</v>
      </c>
      <c r="E84" s="55">
        <v>44088</v>
      </c>
      <c r="H84" s="24" t="s">
        <v>811</v>
      </c>
      <c r="I84" s="24" t="s">
        <v>811</v>
      </c>
      <c r="K84" s="1271"/>
      <c r="Q84" s="1169"/>
      <c r="T84" s="1346"/>
    </row>
    <row r="85" spans="1:25" s="451" customFormat="1">
      <c r="B85" s="1566" t="s">
        <v>709</v>
      </c>
      <c r="C85" s="451" t="s">
        <v>821</v>
      </c>
      <c r="D85" s="451">
        <v>8.5</v>
      </c>
      <c r="E85" s="1202">
        <v>44088</v>
      </c>
      <c r="H85" s="1576">
        <v>32.014850000000024</v>
      </c>
      <c r="I85" s="1200">
        <v>4.1062874009101522</v>
      </c>
      <c r="J85" s="451">
        <f t="shared" si="16"/>
        <v>127.18814595579106</v>
      </c>
      <c r="K85" s="1635"/>
      <c r="L85" s="1373"/>
      <c r="N85" s="1373"/>
      <c r="P85" s="1373"/>
      <c r="Q85" s="1232"/>
      <c r="R85" s="1157"/>
      <c r="S85" s="1157"/>
      <c r="T85" s="1569"/>
    </row>
    <row r="86" spans="1:25">
      <c r="A86" s="976"/>
      <c r="B86" s="591"/>
      <c r="C86" s="946"/>
      <c r="D86" s="947"/>
      <c r="E86" s="946"/>
      <c r="F86" s="946"/>
      <c r="G86" s="591"/>
      <c r="H86" s="371"/>
      <c r="I86" s="371"/>
      <c r="J86" t="str">
        <f t="shared" si="16"/>
        <v xml:space="preserve"> </v>
      </c>
      <c r="K86" s="1272"/>
      <c r="Q86" s="1169"/>
      <c r="T86" s="1346"/>
    </row>
    <row r="87" spans="1:25" ht="46.8">
      <c r="A87" s="983" t="s">
        <v>804</v>
      </c>
      <c r="B87" s="815" t="s">
        <v>20</v>
      </c>
      <c r="C87" s="815" t="s">
        <v>701</v>
      </c>
      <c r="D87" s="815" t="s">
        <v>805</v>
      </c>
      <c r="E87" s="873" t="s">
        <v>786</v>
      </c>
      <c r="F87" s="815" t="s">
        <v>806</v>
      </c>
      <c r="G87" s="815" t="s">
        <v>807</v>
      </c>
      <c r="H87" s="815" t="s">
        <v>808</v>
      </c>
      <c r="I87" s="878" t="s">
        <v>809</v>
      </c>
      <c r="J87" t="s">
        <v>810</v>
      </c>
      <c r="K87" s="1267" t="s">
        <v>792</v>
      </c>
      <c r="L87" s="1305" t="s">
        <v>474</v>
      </c>
      <c r="M87" s="1252" t="s">
        <v>793</v>
      </c>
      <c r="N87" s="1305" t="s">
        <v>483</v>
      </c>
      <c r="O87" s="1252" t="s">
        <v>794</v>
      </c>
      <c r="P87" s="1305" t="s">
        <v>480</v>
      </c>
      <c r="Q87" s="1604"/>
      <c r="R87" s="1226"/>
      <c r="S87" s="1226"/>
      <c r="T87" s="1349"/>
      <c r="U87" s="747"/>
      <c r="V87" s="747"/>
      <c r="W87" s="747"/>
      <c r="X87" s="747"/>
      <c r="Y87" s="747"/>
    </row>
    <row r="88" spans="1:25">
      <c r="A88" s="108"/>
      <c r="B88" t="s">
        <v>709</v>
      </c>
      <c r="C88" t="s">
        <v>822</v>
      </c>
      <c r="D88" s="27">
        <v>0.5</v>
      </c>
      <c r="E88" s="133">
        <v>44432</v>
      </c>
      <c r="F88">
        <v>8.5</v>
      </c>
      <c r="G88">
        <v>4.8499999999999996</v>
      </c>
      <c r="H88" s="24">
        <v>1.3632380952380954</v>
      </c>
      <c r="I88" s="71">
        <v>0.32001941612925588</v>
      </c>
      <c r="J88">
        <f t="shared" si="16"/>
        <v>9.9122813951875717</v>
      </c>
      <c r="K88" s="1271">
        <f>AVERAGE(G88:G96)</f>
        <v>4.8499999999999996</v>
      </c>
      <c r="L88" s="594">
        <f t="shared" si="12"/>
        <v>37.220152527002348</v>
      </c>
      <c r="M88" s="24">
        <f>AVERAGE(H88:H96)</f>
        <v>80.338761904761924</v>
      </c>
      <c r="N88" s="594">
        <f t="shared" si="13"/>
        <v>73.599586563394922</v>
      </c>
      <c r="O88">
        <f>AVERAGE(J88:J96)</f>
        <v>9.9122813951875717</v>
      </c>
      <c r="P88" s="594">
        <f>10*(6-(LN(48/O88)/LN(2)))</f>
        <v>37.24254643343231</v>
      </c>
      <c r="Q88" s="1169">
        <f>AVERAGE(L88,N88,P88)</f>
        <v>49.35409517460986</v>
      </c>
      <c r="T88" s="1346"/>
    </row>
    <row r="89" spans="1:25">
      <c r="A89" s="108"/>
      <c r="B89" t="s">
        <v>709</v>
      </c>
      <c r="C89" t="s">
        <v>822</v>
      </c>
      <c r="D89" s="27">
        <v>1</v>
      </c>
      <c r="E89" s="133">
        <v>44432</v>
      </c>
      <c r="H89" s="24" t="s">
        <v>811</v>
      </c>
      <c r="I89" s="71" t="s">
        <v>811</v>
      </c>
      <c r="K89" s="1271"/>
      <c r="M89" s="51"/>
      <c r="Q89" s="1169"/>
      <c r="T89" s="1346"/>
    </row>
    <row r="90" spans="1:25">
      <c r="A90" s="108"/>
      <c r="B90" t="s">
        <v>709</v>
      </c>
      <c r="C90" t="s">
        <v>822</v>
      </c>
      <c r="D90" s="27">
        <v>2</v>
      </c>
      <c r="E90" s="133">
        <v>44432</v>
      </c>
      <c r="H90" s="24" t="s">
        <v>811</v>
      </c>
      <c r="I90" s="71" t="s">
        <v>811</v>
      </c>
      <c r="K90" s="1271"/>
      <c r="M90" s="51"/>
      <c r="Q90" s="1169"/>
      <c r="T90" s="1346"/>
    </row>
    <row r="91" spans="1:25">
      <c r="A91" s="108"/>
      <c r="B91" t="s">
        <v>709</v>
      </c>
      <c r="C91" t="s">
        <v>822</v>
      </c>
      <c r="D91" s="27">
        <v>3</v>
      </c>
      <c r="E91" s="133">
        <v>44432</v>
      </c>
      <c r="H91" s="24" t="s">
        <v>811</v>
      </c>
      <c r="I91" s="71" t="s">
        <v>811</v>
      </c>
      <c r="K91" s="1271"/>
      <c r="M91" s="51"/>
      <c r="Q91" s="1169"/>
      <c r="T91" s="1346"/>
    </row>
    <row r="92" spans="1:25">
      <c r="A92" s="108"/>
      <c r="B92" t="s">
        <v>709</v>
      </c>
      <c r="C92" t="s">
        <v>822</v>
      </c>
      <c r="D92" s="27">
        <v>4</v>
      </c>
      <c r="E92" s="133">
        <v>44432</v>
      </c>
      <c r="H92" s="24" t="s">
        <v>811</v>
      </c>
      <c r="I92" s="71" t="s">
        <v>811</v>
      </c>
      <c r="K92" s="1271"/>
      <c r="M92" s="51"/>
      <c r="Q92" s="1169"/>
      <c r="T92" s="1346"/>
    </row>
    <row r="93" spans="1:25">
      <c r="A93" s="108"/>
      <c r="B93" t="s">
        <v>709</v>
      </c>
      <c r="C93" t="s">
        <v>822</v>
      </c>
      <c r="D93" s="27">
        <v>5</v>
      </c>
      <c r="E93" s="133">
        <v>44432</v>
      </c>
      <c r="H93" s="24" t="s">
        <v>811</v>
      </c>
      <c r="I93" s="71" t="s">
        <v>811</v>
      </c>
      <c r="K93" s="1271"/>
      <c r="M93" s="51"/>
      <c r="Q93" s="1169"/>
      <c r="T93" s="1346"/>
    </row>
    <row r="94" spans="1:25">
      <c r="A94" s="108"/>
      <c r="B94" t="s">
        <v>709</v>
      </c>
      <c r="C94" t="s">
        <v>822</v>
      </c>
      <c r="D94" s="27">
        <v>6</v>
      </c>
      <c r="E94" s="133">
        <v>44432</v>
      </c>
      <c r="H94" s="24" t="s">
        <v>811</v>
      </c>
      <c r="I94" s="71" t="s">
        <v>811</v>
      </c>
      <c r="K94" s="1271"/>
      <c r="M94" s="51"/>
      <c r="Q94" s="1169"/>
      <c r="T94" s="1346"/>
    </row>
    <row r="95" spans="1:25">
      <c r="A95" s="108"/>
      <c r="B95" t="s">
        <v>709</v>
      </c>
      <c r="C95" t="s">
        <v>822</v>
      </c>
      <c r="D95" s="27">
        <v>7</v>
      </c>
      <c r="E95" s="133">
        <v>44432</v>
      </c>
      <c r="H95" s="24" t="s">
        <v>811</v>
      </c>
      <c r="I95" s="71" t="s">
        <v>811</v>
      </c>
      <c r="K95" s="1271"/>
      <c r="M95" s="51"/>
      <c r="Q95" s="1169"/>
      <c r="T95" s="1346"/>
    </row>
    <row r="96" spans="1:25" s="451" customFormat="1">
      <c r="A96" s="1566"/>
      <c r="B96" s="451" t="s">
        <v>709</v>
      </c>
      <c r="C96" s="451" t="s">
        <v>822</v>
      </c>
      <c r="D96" s="534">
        <v>8</v>
      </c>
      <c r="E96" s="1567">
        <v>44432</v>
      </c>
      <c r="H96" s="687">
        <v>159.31428571428575</v>
      </c>
      <c r="I96" s="1444">
        <v>0.32001941612925588</v>
      </c>
      <c r="J96" s="564">
        <f>IF(AND(I96&gt;0),  I96*30.974," ")</f>
        <v>9.9122813951875717</v>
      </c>
      <c r="L96" s="1373"/>
      <c r="M96" s="1568"/>
      <c r="N96" s="1373"/>
      <c r="P96" s="1373"/>
      <c r="Q96" s="1232"/>
      <c r="R96" s="1157"/>
      <c r="S96" s="1157"/>
      <c r="T96" s="1569"/>
    </row>
    <row r="97" spans="1:20">
      <c r="A97" s="108"/>
      <c r="D97" s="27"/>
      <c r="E97" s="133"/>
      <c r="H97" s="24"/>
      <c r="I97" s="71"/>
      <c r="K97" s="1271"/>
      <c r="M97" s="51"/>
      <c r="Q97" s="1169"/>
    </row>
    <row r="98" spans="1:20">
      <c r="A98" s="108"/>
      <c r="D98" s="27"/>
      <c r="E98" s="133"/>
      <c r="H98" s="24"/>
      <c r="I98" s="71"/>
      <c r="K98" s="1271"/>
      <c r="M98" s="51"/>
      <c r="Q98" s="1169"/>
    </row>
    <row r="99" spans="1:20" ht="46.8">
      <c r="A99" s="2809" t="s">
        <v>804</v>
      </c>
      <c r="B99" s="2810" t="s">
        <v>20</v>
      </c>
      <c r="C99" s="2810" t="s">
        <v>701</v>
      </c>
      <c r="D99" s="2810" t="s">
        <v>805</v>
      </c>
      <c r="E99" s="2811" t="s">
        <v>786</v>
      </c>
      <c r="F99" s="2810" t="s">
        <v>806</v>
      </c>
      <c r="G99" s="2810" t="s">
        <v>807</v>
      </c>
      <c r="H99" s="2810" t="s">
        <v>808</v>
      </c>
      <c r="I99" s="2812" t="s">
        <v>809</v>
      </c>
      <c r="J99" s="91" t="s">
        <v>810</v>
      </c>
      <c r="K99" s="2816" t="s">
        <v>792</v>
      </c>
      <c r="L99" s="2814" t="s">
        <v>474</v>
      </c>
      <c r="M99" s="2813" t="s">
        <v>793</v>
      </c>
      <c r="N99" s="2814" t="s">
        <v>483</v>
      </c>
      <c r="O99" s="2813" t="s">
        <v>794</v>
      </c>
      <c r="P99" s="2814" t="s">
        <v>480</v>
      </c>
      <c r="Q99" s="2168"/>
    </row>
    <row r="100" spans="1:20">
      <c r="A100" s="454"/>
      <c r="B100" s="91" t="s">
        <v>709</v>
      </c>
      <c r="C100" s="91" t="s">
        <v>820</v>
      </c>
      <c r="D100" s="355" t="s">
        <v>814</v>
      </c>
      <c r="E100" s="392">
        <v>44810</v>
      </c>
      <c r="F100" s="91" t="s">
        <v>815</v>
      </c>
      <c r="G100" s="91" t="s">
        <v>815</v>
      </c>
      <c r="H100" s="90">
        <v>1.3851919500175809</v>
      </c>
      <c r="I100" s="90">
        <v>0.63176494128224614</v>
      </c>
      <c r="J100" s="91">
        <f>IF(AND(I100&gt;0),  I100*30.974," ")</f>
        <v>19.568287291276292</v>
      </c>
      <c r="K100" s="2167" t="e">
        <f>AVERAGE(G100:G101)</f>
        <v>#DIV/0!</v>
      </c>
      <c r="L100" s="1161" t="e">
        <f t="shared" ref="L100" si="17">10*(6-(LN(K100)/LN(2)))</f>
        <v>#DIV/0!</v>
      </c>
      <c r="M100" s="90">
        <f>AVERAGE(H100:H102)</f>
        <v>1.1227466816631506</v>
      </c>
      <c r="N100" s="1161">
        <f t="shared" ref="N100" si="18">10*(6-((2.04-0.68*LN(M100))/LN(2)))</f>
        <v>31.704841881371774</v>
      </c>
      <c r="O100" s="91">
        <f>AVERAGE(J100:J101)</f>
        <v>19.568287291276292</v>
      </c>
      <c r="P100" s="1161">
        <f t="shared" ref="P100" si="19">10*(6-(LN(48/O100)/LN(2)))</f>
        <v>47.054830841875329</v>
      </c>
      <c r="Q100" s="2559" t="s">
        <v>823</v>
      </c>
    </row>
    <row r="101" spans="1:20" s="451" customFormat="1">
      <c r="A101" s="2183"/>
      <c r="B101" s="470" t="s">
        <v>709</v>
      </c>
      <c r="C101" s="470" t="s">
        <v>820</v>
      </c>
      <c r="D101" s="469" t="s">
        <v>817</v>
      </c>
      <c r="E101" s="2815">
        <v>44810</v>
      </c>
      <c r="F101" s="470"/>
      <c r="G101" s="470"/>
      <c r="H101" s="472">
        <v>0.86030141330872023</v>
      </c>
      <c r="I101" s="472">
        <v>0.63176494128224614</v>
      </c>
      <c r="J101" s="470">
        <f>IF(AND(I101&gt;0),  I101*30.974," ")</f>
        <v>19.568287291276292</v>
      </c>
      <c r="K101" s="2171"/>
      <c r="L101" s="1163"/>
      <c r="M101" s="2832"/>
      <c r="N101" s="1163"/>
      <c r="O101" s="470"/>
      <c r="P101" s="1163"/>
      <c r="Q101" s="2172"/>
      <c r="R101" s="1157"/>
      <c r="S101" s="1157"/>
      <c r="T101" s="1157"/>
    </row>
    <row r="102" spans="1:20">
      <c r="A102" s="108"/>
      <c r="D102" s="27"/>
      <c r="E102" s="133"/>
      <c r="H102" s="24"/>
      <c r="I102" s="71"/>
      <c r="K102" s="1271"/>
      <c r="M102" s="51"/>
      <c r="Q102" s="1169"/>
    </row>
    <row r="103" spans="1:20" ht="46.8">
      <c r="A103" s="983" t="s">
        <v>804</v>
      </c>
      <c r="B103" s="815" t="s">
        <v>20</v>
      </c>
      <c r="C103" s="815" t="s">
        <v>701</v>
      </c>
      <c r="D103" s="815" t="s">
        <v>805</v>
      </c>
      <c r="E103" s="873" t="s">
        <v>786</v>
      </c>
      <c r="F103" s="815" t="s">
        <v>806</v>
      </c>
      <c r="G103" s="815" t="s">
        <v>807</v>
      </c>
      <c r="H103" s="815" t="s">
        <v>808</v>
      </c>
      <c r="I103" s="878" t="s">
        <v>809</v>
      </c>
      <c r="J103" t="s">
        <v>810</v>
      </c>
      <c r="K103" s="1267" t="s">
        <v>792</v>
      </c>
      <c r="L103" s="1305" t="s">
        <v>474</v>
      </c>
      <c r="M103" s="1252" t="s">
        <v>793</v>
      </c>
      <c r="N103" s="1305" t="s">
        <v>483</v>
      </c>
      <c r="O103" s="1252" t="s">
        <v>794</v>
      </c>
      <c r="P103" s="1305" t="s">
        <v>480</v>
      </c>
      <c r="Q103" s="1604"/>
    </row>
    <row r="104" spans="1:20">
      <c r="A104" s="983" t="s">
        <v>824</v>
      </c>
      <c r="B104" s="24" t="s">
        <v>709</v>
      </c>
      <c r="C104" s="24" t="s">
        <v>820</v>
      </c>
      <c r="D104" s="23">
        <v>0.5</v>
      </c>
      <c r="E104" s="47">
        <v>45183</v>
      </c>
      <c r="F104" s="24">
        <v>8.6999999999999993</v>
      </c>
      <c r="G104" s="24">
        <v>4.55</v>
      </c>
      <c r="H104" s="24">
        <v>2.3413502109704645</v>
      </c>
      <c r="I104" s="24">
        <v>0.28555558323162378</v>
      </c>
      <c r="J104">
        <f t="shared" ref="J104" si="20">IF(AND(I104&gt;0),  I104*30.974," ")</f>
        <v>8.8447986350163141</v>
      </c>
      <c r="K104" s="1300">
        <f>AVERAGE(G104:G152)</f>
        <v>4.4919999999999991</v>
      </c>
      <c r="L104" s="594">
        <f t="shared" ref="L104" si="21">10*(6-(LN(K104)/LN(2)))</f>
        <v>38.326420722614863</v>
      </c>
      <c r="M104" s="24">
        <f>AVERAGE(H104:H152)</f>
        <v>25.512616033755275</v>
      </c>
      <c r="N104" s="594">
        <f t="shared" ref="N104" si="22">10*(6-((2.04-0.68*LN(M104))/LN(2)))</f>
        <v>62.346365914833193</v>
      </c>
      <c r="O104">
        <f>AVERAGE(J104:J152)</f>
        <v>24.471267427449128</v>
      </c>
      <c r="P104" s="594">
        <f>10*(6-(LN(48/O104)/LN(2)))</f>
        <v>50.280544182620197</v>
      </c>
      <c r="Q104" s="1169">
        <f>AVERAGE(L104,N104,P104)</f>
        <v>50.317776940022753</v>
      </c>
      <c r="R104" s="1330">
        <f>AVERAGE(Q10:Q64)</f>
        <v>52.408271480131695</v>
      </c>
      <c r="S104" s="1006" t="s">
        <v>819</v>
      </c>
      <c r="T104" s="1350" t="str">
        <f>IF(_xlfn.NUMBERVALUE(R104), IF(R104&lt;50, "Acceptable; Ongoing Protection is Required", "Unacceptable; Immediate Restoration is Required"), " ")</f>
        <v>Unacceptable; Immediate Restoration is Required</v>
      </c>
    </row>
    <row r="105" spans="1:20">
      <c r="A105" s="983" t="s">
        <v>824</v>
      </c>
      <c r="B105" s="24" t="s">
        <v>709</v>
      </c>
      <c r="C105" s="24" t="s">
        <v>820</v>
      </c>
      <c r="D105" s="23">
        <v>1</v>
      </c>
      <c r="E105" s="47">
        <v>45183</v>
      </c>
      <c r="F105" s="815"/>
      <c r="G105" s="815"/>
      <c r="H105" s="24" t="s">
        <v>811</v>
      </c>
      <c r="I105" s="24" t="s">
        <v>811</v>
      </c>
      <c r="K105" s="3182"/>
      <c r="L105" s="2387"/>
      <c r="M105" s="113"/>
      <c r="N105" s="2387"/>
      <c r="O105" s="113"/>
      <c r="P105" s="2387"/>
      <c r="Q105" s="1604"/>
    </row>
    <row r="106" spans="1:20">
      <c r="A106" s="983" t="s">
        <v>824</v>
      </c>
      <c r="B106" s="24" t="s">
        <v>709</v>
      </c>
      <c r="C106" s="24" t="s">
        <v>820</v>
      </c>
      <c r="D106" s="23">
        <v>2</v>
      </c>
      <c r="E106" s="47">
        <v>45183</v>
      </c>
      <c r="F106" s="815"/>
      <c r="G106" s="815"/>
      <c r="H106" s="24" t="s">
        <v>811</v>
      </c>
      <c r="I106" s="24" t="s">
        <v>811</v>
      </c>
      <c r="K106" s="3182"/>
      <c r="L106" s="2387"/>
      <c r="M106" s="113"/>
      <c r="N106" s="2387"/>
      <c r="O106" s="113"/>
      <c r="P106" s="2387"/>
      <c r="Q106" s="1604"/>
    </row>
    <row r="107" spans="1:20">
      <c r="A107" s="983" t="s">
        <v>824</v>
      </c>
      <c r="B107" s="24" t="s">
        <v>709</v>
      </c>
      <c r="C107" s="24" t="s">
        <v>820</v>
      </c>
      <c r="D107" s="23">
        <v>3</v>
      </c>
      <c r="E107" s="47">
        <v>45183</v>
      </c>
      <c r="F107" s="815"/>
      <c r="G107" s="815"/>
      <c r="H107" s="24" t="s">
        <v>811</v>
      </c>
      <c r="I107" s="24" t="s">
        <v>811</v>
      </c>
      <c r="K107" s="3182"/>
      <c r="L107" s="2387"/>
      <c r="M107" s="113"/>
      <c r="N107" s="2387"/>
      <c r="O107" s="113"/>
      <c r="P107" s="2387"/>
      <c r="Q107" s="1604"/>
    </row>
    <row r="108" spans="1:20">
      <c r="A108" s="983" t="s">
        <v>824</v>
      </c>
      <c r="B108" s="24" t="s">
        <v>709</v>
      </c>
      <c r="C108" s="24" t="s">
        <v>820</v>
      </c>
      <c r="D108" s="23">
        <v>4</v>
      </c>
      <c r="E108" s="47">
        <v>45183</v>
      </c>
      <c r="F108" s="815"/>
      <c r="G108" s="815"/>
      <c r="H108" s="24" t="s">
        <v>811</v>
      </c>
      <c r="I108" s="24" t="s">
        <v>811</v>
      </c>
      <c r="K108" s="3182"/>
      <c r="L108" s="2387"/>
      <c r="M108" s="113"/>
      <c r="N108" s="2387"/>
      <c r="O108" s="113"/>
      <c r="P108" s="2387"/>
      <c r="Q108" s="1604"/>
    </row>
    <row r="109" spans="1:20">
      <c r="A109" s="983" t="s">
        <v>824</v>
      </c>
      <c r="B109" s="24" t="s">
        <v>709</v>
      </c>
      <c r="C109" s="24" t="s">
        <v>820</v>
      </c>
      <c r="D109" s="23">
        <v>5</v>
      </c>
      <c r="E109" s="47">
        <v>45183</v>
      </c>
      <c r="F109" s="815"/>
      <c r="G109" s="815"/>
      <c r="H109" s="24" t="s">
        <v>811</v>
      </c>
      <c r="I109" s="24" t="s">
        <v>811</v>
      </c>
      <c r="K109" s="3182"/>
      <c r="L109" s="2387"/>
      <c r="M109" s="113"/>
      <c r="N109" s="2387"/>
      <c r="O109" s="113"/>
      <c r="P109" s="2387"/>
      <c r="Q109" s="1604"/>
    </row>
    <row r="110" spans="1:20">
      <c r="A110" s="983" t="s">
        <v>824</v>
      </c>
      <c r="B110" s="24" t="s">
        <v>709</v>
      </c>
      <c r="C110" s="24" t="s">
        <v>820</v>
      </c>
      <c r="D110" s="23">
        <v>6</v>
      </c>
      <c r="E110" s="47">
        <v>45183</v>
      </c>
      <c r="F110" s="815"/>
      <c r="G110" s="815"/>
      <c r="H110" s="24" t="s">
        <v>811</v>
      </c>
      <c r="I110" s="24" t="s">
        <v>811</v>
      </c>
      <c r="K110" s="3182"/>
      <c r="L110" s="2387"/>
      <c r="M110" s="113"/>
      <c r="N110" s="2387"/>
      <c r="O110" s="113"/>
      <c r="P110" s="2387"/>
      <c r="Q110" s="1604"/>
    </row>
    <row r="111" spans="1:20">
      <c r="A111" s="983" t="s">
        <v>824</v>
      </c>
      <c r="B111" s="24" t="s">
        <v>709</v>
      </c>
      <c r="C111" s="24" t="s">
        <v>820</v>
      </c>
      <c r="D111" s="23">
        <v>7</v>
      </c>
      <c r="E111" s="47">
        <v>45183</v>
      </c>
      <c r="F111" s="815"/>
      <c r="G111" s="815"/>
      <c r="H111" s="24" t="s">
        <v>811</v>
      </c>
      <c r="I111" s="24" t="s">
        <v>811</v>
      </c>
      <c r="K111" s="3182"/>
      <c r="L111" s="2387"/>
      <c r="M111" s="113"/>
      <c r="N111" s="2387"/>
      <c r="O111" s="113"/>
      <c r="P111" s="2387"/>
      <c r="Q111" s="1604"/>
    </row>
    <row r="112" spans="1:20">
      <c r="A112" s="983" t="s">
        <v>824</v>
      </c>
      <c r="B112" s="24" t="s">
        <v>709</v>
      </c>
      <c r="C112" s="24" t="s">
        <v>820</v>
      </c>
      <c r="D112" s="23">
        <v>8</v>
      </c>
      <c r="E112" s="47">
        <v>45183</v>
      </c>
      <c r="F112" s="815"/>
      <c r="G112" s="815"/>
      <c r="H112" s="2606">
        <v>40.784810126582286</v>
      </c>
      <c r="I112" s="24">
        <v>1.7490279472936958</v>
      </c>
      <c r="J112">
        <f t="shared" ref="J112:J113" si="23">IF(AND(I112&gt;0),  I112*30.974," ")</f>
        <v>54.174391639474933</v>
      </c>
      <c r="K112" s="3182"/>
      <c r="L112" s="2387"/>
      <c r="M112" s="113"/>
      <c r="N112" s="2387"/>
      <c r="O112" s="113"/>
      <c r="P112" s="2387"/>
      <c r="Q112" s="1604"/>
    </row>
    <row r="113" spans="1:17">
      <c r="A113" s="108" t="s">
        <v>825</v>
      </c>
      <c r="B113" t="s">
        <v>709</v>
      </c>
      <c r="C113" t="s">
        <v>710</v>
      </c>
      <c r="D113">
        <v>0.5</v>
      </c>
      <c r="E113" s="55">
        <v>45085</v>
      </c>
      <c r="F113">
        <v>8.1999999999999993</v>
      </c>
      <c r="G113">
        <v>4.0199999999999996</v>
      </c>
      <c r="H113" s="27">
        <v>2.48</v>
      </c>
      <c r="I113" s="27">
        <v>0.36599999999999999</v>
      </c>
      <c r="J113">
        <f t="shared" si="23"/>
        <v>11.336484</v>
      </c>
    </row>
    <row r="114" spans="1:17">
      <c r="A114" s="108" t="s">
        <v>825</v>
      </c>
      <c r="B114" t="s">
        <v>709</v>
      </c>
      <c r="C114" t="s">
        <v>710</v>
      </c>
      <c r="D114">
        <v>1</v>
      </c>
      <c r="E114" s="55">
        <v>45085</v>
      </c>
      <c r="H114" s="27" t="s">
        <v>811</v>
      </c>
      <c r="I114" s="27" t="s">
        <v>811</v>
      </c>
      <c r="K114" s="1271"/>
      <c r="M114" s="51"/>
      <c r="Q114" s="1169"/>
    </row>
    <row r="115" spans="1:17">
      <c r="A115" s="108" t="s">
        <v>825</v>
      </c>
      <c r="B115" t="s">
        <v>709</v>
      </c>
      <c r="C115" t="s">
        <v>710</v>
      </c>
      <c r="D115">
        <v>2</v>
      </c>
      <c r="E115" s="55">
        <v>45085</v>
      </c>
      <c r="H115" s="27" t="s">
        <v>811</v>
      </c>
      <c r="I115" s="27" t="s">
        <v>811</v>
      </c>
      <c r="K115" s="1271"/>
      <c r="M115" s="51"/>
      <c r="Q115" s="1169"/>
    </row>
    <row r="116" spans="1:17">
      <c r="A116" s="108" t="s">
        <v>825</v>
      </c>
      <c r="B116" t="s">
        <v>709</v>
      </c>
      <c r="C116" t="s">
        <v>710</v>
      </c>
      <c r="D116">
        <v>3</v>
      </c>
      <c r="E116" s="55">
        <v>45085</v>
      </c>
      <c r="H116" s="27" t="s">
        <v>811</v>
      </c>
      <c r="I116" s="27" t="s">
        <v>811</v>
      </c>
      <c r="K116" s="1271"/>
      <c r="M116" s="51"/>
      <c r="Q116" s="1169"/>
    </row>
    <row r="117" spans="1:17">
      <c r="A117" s="108" t="s">
        <v>825</v>
      </c>
      <c r="B117" t="s">
        <v>709</v>
      </c>
      <c r="C117" t="s">
        <v>710</v>
      </c>
      <c r="D117">
        <v>4</v>
      </c>
      <c r="E117" s="55">
        <v>45085</v>
      </c>
      <c r="H117" s="27" t="s">
        <v>811</v>
      </c>
      <c r="I117" s="27" t="s">
        <v>811</v>
      </c>
      <c r="K117" s="1271"/>
      <c r="M117" s="51"/>
      <c r="Q117" s="1169"/>
    </row>
    <row r="118" spans="1:17">
      <c r="A118" s="108" t="s">
        <v>825</v>
      </c>
      <c r="B118" t="s">
        <v>709</v>
      </c>
      <c r="C118" t="s">
        <v>710</v>
      </c>
      <c r="D118">
        <v>5</v>
      </c>
      <c r="E118" s="55">
        <v>45085</v>
      </c>
      <c r="H118" s="27" t="s">
        <v>811</v>
      </c>
      <c r="I118" s="27" t="s">
        <v>811</v>
      </c>
      <c r="K118" s="1271"/>
      <c r="M118" s="51"/>
      <c r="Q118" s="1169"/>
    </row>
    <row r="119" spans="1:17">
      <c r="A119" s="108" t="s">
        <v>825</v>
      </c>
      <c r="B119" t="s">
        <v>709</v>
      </c>
      <c r="C119" t="s">
        <v>710</v>
      </c>
      <c r="D119">
        <v>6</v>
      </c>
      <c r="E119" s="55">
        <v>45085</v>
      </c>
      <c r="H119" s="27" t="s">
        <v>811</v>
      </c>
      <c r="I119" s="27" t="s">
        <v>811</v>
      </c>
      <c r="K119" s="1271"/>
      <c r="M119" s="51"/>
      <c r="Q119" s="1169"/>
    </row>
    <row r="120" spans="1:17">
      <c r="A120" s="108" t="s">
        <v>825</v>
      </c>
      <c r="B120" t="s">
        <v>709</v>
      </c>
      <c r="C120" t="s">
        <v>710</v>
      </c>
      <c r="D120">
        <v>7</v>
      </c>
      <c r="E120" s="55">
        <v>45085</v>
      </c>
      <c r="H120" s="27" t="s">
        <v>811</v>
      </c>
      <c r="I120" s="27" t="s">
        <v>811</v>
      </c>
      <c r="K120" s="1271"/>
      <c r="M120" s="51"/>
      <c r="Q120" s="1169"/>
    </row>
    <row r="121" spans="1:17">
      <c r="A121" s="108" t="s">
        <v>825</v>
      </c>
      <c r="B121" t="s">
        <v>709</v>
      </c>
      <c r="C121" t="s">
        <v>710</v>
      </c>
      <c r="D121">
        <v>7.2</v>
      </c>
      <c r="E121" s="55">
        <v>45085</v>
      </c>
      <c r="H121" s="27">
        <v>34.19</v>
      </c>
      <c r="I121" s="27">
        <v>1.07</v>
      </c>
      <c r="J121">
        <f t="shared" ref="J121" si="24">IF(AND(I121&gt;0),  I121*30.974," ")</f>
        <v>33.142180000000003</v>
      </c>
      <c r="K121" s="1271"/>
      <c r="M121" s="51"/>
      <c r="Q121" s="1169"/>
    </row>
    <row r="122" spans="1:17">
      <c r="A122" s="108" t="s">
        <v>825</v>
      </c>
      <c r="B122" t="s">
        <v>709</v>
      </c>
      <c r="C122" t="s">
        <v>710</v>
      </c>
      <c r="D122">
        <v>7.7</v>
      </c>
      <c r="E122" s="55">
        <v>45085</v>
      </c>
      <c r="H122" s="27" t="s">
        <v>811</v>
      </c>
      <c r="I122" s="27" t="s">
        <v>811</v>
      </c>
      <c r="K122" s="1271"/>
      <c r="M122" s="51"/>
      <c r="Q122" s="1169"/>
    </row>
    <row r="123" spans="1:17">
      <c r="A123" s="108" t="s">
        <v>825</v>
      </c>
      <c r="B123" t="s">
        <v>709</v>
      </c>
      <c r="C123" t="s">
        <v>710</v>
      </c>
      <c r="D123">
        <v>0.5</v>
      </c>
      <c r="E123" s="55">
        <v>45117</v>
      </c>
      <c r="F123">
        <v>8.5</v>
      </c>
      <c r="G123">
        <v>4.3600000000000003</v>
      </c>
      <c r="H123" s="27">
        <v>3.49</v>
      </c>
      <c r="I123" s="27">
        <v>0.39900000000000002</v>
      </c>
      <c r="J123">
        <f t="shared" ref="J123" si="25">IF(AND(I123&gt;0),  I123*30.974," ")</f>
        <v>12.358626000000001</v>
      </c>
      <c r="K123" s="1271"/>
      <c r="M123" s="51"/>
      <c r="Q123" s="1169"/>
    </row>
    <row r="124" spans="1:17">
      <c r="A124" s="108" t="s">
        <v>825</v>
      </c>
      <c r="B124" t="s">
        <v>709</v>
      </c>
      <c r="C124" t="s">
        <v>710</v>
      </c>
      <c r="D124">
        <v>1</v>
      </c>
      <c r="E124" s="55">
        <v>45117</v>
      </c>
      <c r="H124" s="27" t="s">
        <v>811</v>
      </c>
      <c r="I124" s="27" t="s">
        <v>811</v>
      </c>
      <c r="K124" s="1271"/>
      <c r="M124" s="51"/>
      <c r="Q124" s="1169"/>
    </row>
    <row r="125" spans="1:17">
      <c r="A125" s="108" t="s">
        <v>825</v>
      </c>
      <c r="B125" t="s">
        <v>709</v>
      </c>
      <c r="C125" t="s">
        <v>710</v>
      </c>
      <c r="D125">
        <v>2</v>
      </c>
      <c r="E125" s="55">
        <v>45117</v>
      </c>
      <c r="H125" s="27" t="s">
        <v>811</v>
      </c>
      <c r="I125" s="27" t="s">
        <v>811</v>
      </c>
      <c r="K125" s="1271"/>
      <c r="M125" s="51"/>
      <c r="Q125" s="1169"/>
    </row>
    <row r="126" spans="1:17">
      <c r="A126" s="108" t="s">
        <v>825</v>
      </c>
      <c r="B126" t="s">
        <v>709</v>
      </c>
      <c r="C126" t="s">
        <v>710</v>
      </c>
      <c r="D126">
        <v>3</v>
      </c>
      <c r="E126" s="55">
        <v>45117</v>
      </c>
      <c r="H126" s="27" t="s">
        <v>811</v>
      </c>
      <c r="I126" s="27" t="s">
        <v>811</v>
      </c>
      <c r="K126" s="1271"/>
      <c r="M126" s="51"/>
      <c r="Q126" s="1169"/>
    </row>
    <row r="127" spans="1:17">
      <c r="A127" s="108" t="s">
        <v>825</v>
      </c>
      <c r="B127" t="s">
        <v>709</v>
      </c>
      <c r="C127" t="s">
        <v>710</v>
      </c>
      <c r="D127">
        <v>4</v>
      </c>
      <c r="E127" s="55">
        <v>45117</v>
      </c>
      <c r="H127" s="27" t="s">
        <v>811</v>
      </c>
      <c r="I127" s="27" t="s">
        <v>811</v>
      </c>
      <c r="K127" s="1271"/>
      <c r="M127" s="51"/>
      <c r="Q127" s="1169"/>
    </row>
    <row r="128" spans="1:17">
      <c r="A128" s="108" t="s">
        <v>825</v>
      </c>
      <c r="B128" t="s">
        <v>709</v>
      </c>
      <c r="C128" t="s">
        <v>710</v>
      </c>
      <c r="D128">
        <v>5</v>
      </c>
      <c r="E128" s="55">
        <v>45117</v>
      </c>
      <c r="H128" s="27" t="s">
        <v>811</v>
      </c>
      <c r="I128" s="27" t="s">
        <v>811</v>
      </c>
      <c r="K128" s="1271"/>
      <c r="M128" s="51"/>
      <c r="Q128" s="1169"/>
    </row>
    <row r="129" spans="1:17">
      <c r="A129" s="108" t="s">
        <v>825</v>
      </c>
      <c r="B129" t="s">
        <v>709</v>
      </c>
      <c r="C129" t="s">
        <v>710</v>
      </c>
      <c r="D129">
        <v>6</v>
      </c>
      <c r="E129" s="55">
        <v>45117</v>
      </c>
      <c r="H129" s="27" t="s">
        <v>811</v>
      </c>
      <c r="I129" s="27" t="s">
        <v>811</v>
      </c>
      <c r="K129" s="1271"/>
      <c r="M129" s="51"/>
      <c r="Q129" s="1169"/>
    </row>
    <row r="130" spans="1:17">
      <c r="A130" s="108" t="s">
        <v>825</v>
      </c>
      <c r="B130" t="s">
        <v>709</v>
      </c>
      <c r="C130" t="s">
        <v>710</v>
      </c>
      <c r="D130">
        <v>7</v>
      </c>
      <c r="E130" s="55">
        <v>45117</v>
      </c>
      <c r="H130" s="27" t="s">
        <v>811</v>
      </c>
      <c r="I130" s="27" t="s">
        <v>811</v>
      </c>
      <c r="K130" s="1271"/>
      <c r="M130" s="51"/>
      <c r="Q130" s="1169"/>
    </row>
    <row r="131" spans="1:17">
      <c r="A131" s="108" t="s">
        <v>825</v>
      </c>
      <c r="B131" t="s">
        <v>709</v>
      </c>
      <c r="C131" t="s">
        <v>710</v>
      </c>
      <c r="D131">
        <v>7.5</v>
      </c>
      <c r="E131" s="55">
        <v>45117</v>
      </c>
      <c r="H131" s="27">
        <v>97.62</v>
      </c>
      <c r="I131" s="27">
        <v>1.19</v>
      </c>
      <c r="J131">
        <f t="shared" ref="J131" si="26">IF(AND(I131&gt;0),  I131*30.974," ")</f>
        <v>36.859059999999999</v>
      </c>
      <c r="K131" s="1271"/>
      <c r="M131" s="51"/>
      <c r="Q131" s="1169"/>
    </row>
    <row r="132" spans="1:17">
      <c r="A132" s="108" t="s">
        <v>825</v>
      </c>
      <c r="B132" t="s">
        <v>709</v>
      </c>
      <c r="C132" t="s">
        <v>710</v>
      </c>
      <c r="D132">
        <v>8</v>
      </c>
      <c r="E132" s="55">
        <v>45117</v>
      </c>
      <c r="H132" s="27" t="s">
        <v>811</v>
      </c>
      <c r="I132" s="27" t="s">
        <v>811</v>
      </c>
      <c r="K132" s="1271"/>
      <c r="M132" s="51"/>
      <c r="Q132" s="1169"/>
    </row>
    <row r="133" spans="1:17">
      <c r="A133" s="108" t="s">
        <v>825</v>
      </c>
      <c r="B133" t="s">
        <v>709</v>
      </c>
      <c r="C133" t="s">
        <v>710</v>
      </c>
      <c r="D133">
        <v>0.5</v>
      </c>
      <c r="E133" s="55">
        <v>45148</v>
      </c>
      <c r="F133">
        <v>8.3000000000000007</v>
      </c>
      <c r="G133">
        <v>4.33</v>
      </c>
      <c r="H133" s="27">
        <v>1.98</v>
      </c>
      <c r="I133" s="27">
        <v>0.57699999999999996</v>
      </c>
      <c r="J133">
        <f t="shared" ref="J133" si="27">IF(AND(I133&gt;0),  I133*30.974," ")</f>
        <v>17.871997999999998</v>
      </c>
      <c r="K133" s="1271"/>
      <c r="M133" s="51"/>
      <c r="Q133" s="1169"/>
    </row>
    <row r="134" spans="1:17">
      <c r="A134" s="108" t="s">
        <v>825</v>
      </c>
      <c r="B134" t="s">
        <v>709</v>
      </c>
      <c r="C134" t="s">
        <v>710</v>
      </c>
      <c r="D134">
        <v>1</v>
      </c>
      <c r="E134" s="55">
        <v>45148</v>
      </c>
      <c r="H134" s="27" t="s">
        <v>811</v>
      </c>
      <c r="I134" s="27" t="s">
        <v>811</v>
      </c>
      <c r="K134" s="1271"/>
      <c r="M134" s="51"/>
      <c r="Q134" s="1169"/>
    </row>
    <row r="135" spans="1:17">
      <c r="A135" s="108" t="s">
        <v>825</v>
      </c>
      <c r="B135" t="s">
        <v>709</v>
      </c>
      <c r="C135" t="s">
        <v>710</v>
      </c>
      <c r="D135">
        <v>2</v>
      </c>
      <c r="E135" s="55">
        <v>45148</v>
      </c>
      <c r="H135" s="27" t="s">
        <v>811</v>
      </c>
      <c r="I135" s="27" t="s">
        <v>811</v>
      </c>
      <c r="K135" s="1271"/>
      <c r="M135" s="51"/>
      <c r="Q135" s="1169"/>
    </row>
    <row r="136" spans="1:17">
      <c r="A136" s="108" t="s">
        <v>825</v>
      </c>
      <c r="B136" t="s">
        <v>709</v>
      </c>
      <c r="C136" t="s">
        <v>710</v>
      </c>
      <c r="D136">
        <v>3</v>
      </c>
      <c r="E136" s="55">
        <v>45148</v>
      </c>
      <c r="H136" s="27" t="s">
        <v>811</v>
      </c>
      <c r="I136" s="27" t="s">
        <v>811</v>
      </c>
      <c r="K136" s="1271"/>
      <c r="M136" s="51"/>
      <c r="Q136" s="1169"/>
    </row>
    <row r="137" spans="1:17">
      <c r="A137" s="108" t="s">
        <v>825</v>
      </c>
      <c r="B137" t="s">
        <v>709</v>
      </c>
      <c r="C137" t="s">
        <v>710</v>
      </c>
      <c r="D137">
        <v>4</v>
      </c>
      <c r="E137" s="55">
        <v>45148</v>
      </c>
      <c r="H137" s="27" t="s">
        <v>811</v>
      </c>
      <c r="I137" s="27" t="s">
        <v>811</v>
      </c>
      <c r="K137" s="1271"/>
      <c r="M137" s="51"/>
      <c r="Q137" s="1169"/>
    </row>
    <row r="138" spans="1:17">
      <c r="A138" s="108" t="s">
        <v>825</v>
      </c>
      <c r="B138" t="s">
        <v>709</v>
      </c>
      <c r="C138" t="s">
        <v>710</v>
      </c>
      <c r="D138">
        <v>5</v>
      </c>
      <c r="E138" s="55">
        <v>45148</v>
      </c>
      <c r="H138" s="27" t="s">
        <v>811</v>
      </c>
      <c r="I138" s="27" t="s">
        <v>811</v>
      </c>
      <c r="K138" s="1271"/>
      <c r="M138" s="51"/>
      <c r="Q138" s="1169"/>
    </row>
    <row r="139" spans="1:17">
      <c r="A139" s="108" t="s">
        <v>825</v>
      </c>
      <c r="B139" t="s">
        <v>709</v>
      </c>
      <c r="C139" t="s">
        <v>710</v>
      </c>
      <c r="D139">
        <v>6</v>
      </c>
      <c r="E139" s="55">
        <v>45148</v>
      </c>
      <c r="H139" s="27" t="s">
        <v>811</v>
      </c>
      <c r="I139" s="27" t="s">
        <v>811</v>
      </c>
      <c r="K139" s="1271"/>
      <c r="M139" s="51"/>
      <c r="Q139" s="1169"/>
    </row>
    <row r="140" spans="1:17">
      <c r="A140" s="108" t="s">
        <v>825</v>
      </c>
      <c r="B140" t="s">
        <v>709</v>
      </c>
      <c r="C140" t="s">
        <v>710</v>
      </c>
      <c r="D140">
        <v>7</v>
      </c>
      <c r="E140" s="55">
        <v>45148</v>
      </c>
      <c r="H140" s="27" t="s">
        <v>811</v>
      </c>
      <c r="I140" s="27" t="s">
        <v>811</v>
      </c>
      <c r="K140" s="1271"/>
      <c r="M140" s="51"/>
      <c r="Q140" s="1169"/>
    </row>
    <row r="141" spans="1:17">
      <c r="A141" s="108" t="s">
        <v>825</v>
      </c>
      <c r="B141" t="s">
        <v>709</v>
      </c>
      <c r="C141" t="s">
        <v>710</v>
      </c>
      <c r="D141">
        <v>7.3</v>
      </c>
      <c r="E141" s="55">
        <v>45148</v>
      </c>
      <c r="H141" s="27" t="s">
        <v>811</v>
      </c>
      <c r="I141" s="27" t="s">
        <v>811</v>
      </c>
      <c r="K141" s="1271"/>
      <c r="M141" s="51"/>
      <c r="Q141" s="1169"/>
    </row>
    <row r="142" spans="1:17">
      <c r="A142" s="108" t="s">
        <v>825</v>
      </c>
      <c r="B142" t="s">
        <v>709</v>
      </c>
      <c r="C142" t="s">
        <v>710</v>
      </c>
      <c r="D142">
        <v>7.8</v>
      </c>
      <c r="E142" s="55">
        <v>45148</v>
      </c>
      <c r="H142" s="27">
        <v>59.68</v>
      </c>
      <c r="I142" s="27">
        <v>1.25</v>
      </c>
      <c r="J142">
        <f t="shared" ref="J142:J143" si="28">IF(AND(I142&gt;0),  I142*30.974," ")</f>
        <v>38.717500000000001</v>
      </c>
      <c r="K142" s="1271"/>
      <c r="M142" s="51"/>
      <c r="Q142" s="1169"/>
    </row>
    <row r="143" spans="1:17">
      <c r="A143" s="108" t="s">
        <v>825</v>
      </c>
      <c r="B143" t="s">
        <v>709</v>
      </c>
      <c r="C143" t="s">
        <v>710</v>
      </c>
      <c r="D143">
        <v>0.5</v>
      </c>
      <c r="E143" s="55">
        <v>45180</v>
      </c>
      <c r="F143">
        <v>8.1</v>
      </c>
      <c r="G143">
        <v>5.2</v>
      </c>
      <c r="H143" s="27">
        <v>2.4700000000000002</v>
      </c>
      <c r="I143" s="27">
        <v>0.27900000000000003</v>
      </c>
      <c r="J143">
        <f t="shared" si="28"/>
        <v>8.6417460000000013</v>
      </c>
      <c r="K143" s="1271"/>
      <c r="M143" s="51"/>
      <c r="Q143" s="1169"/>
    </row>
    <row r="144" spans="1:17">
      <c r="A144" s="108" t="s">
        <v>825</v>
      </c>
      <c r="B144" t="s">
        <v>709</v>
      </c>
      <c r="C144" t="s">
        <v>710</v>
      </c>
      <c r="D144">
        <v>1</v>
      </c>
      <c r="E144" s="55">
        <v>45180</v>
      </c>
      <c r="H144" s="27" t="s">
        <v>811</v>
      </c>
      <c r="I144" s="27" t="s">
        <v>811</v>
      </c>
      <c r="K144" s="1271"/>
      <c r="M144" s="51"/>
      <c r="Q144" s="1169"/>
    </row>
    <row r="145" spans="1:17">
      <c r="A145" s="108" t="s">
        <v>825</v>
      </c>
      <c r="B145" t="s">
        <v>709</v>
      </c>
      <c r="C145" t="s">
        <v>710</v>
      </c>
      <c r="D145">
        <v>2</v>
      </c>
      <c r="E145" s="55">
        <v>45180</v>
      </c>
      <c r="H145" s="27" t="s">
        <v>811</v>
      </c>
      <c r="I145" s="27" t="s">
        <v>811</v>
      </c>
      <c r="K145" s="1271"/>
      <c r="M145" s="51"/>
      <c r="Q145" s="1169"/>
    </row>
    <row r="146" spans="1:17">
      <c r="A146" s="108" t="s">
        <v>825</v>
      </c>
      <c r="B146" t="s">
        <v>709</v>
      </c>
      <c r="C146" t="s">
        <v>710</v>
      </c>
      <c r="D146">
        <v>3</v>
      </c>
      <c r="E146" s="55">
        <v>45180</v>
      </c>
      <c r="H146" s="27" t="s">
        <v>811</v>
      </c>
      <c r="I146" s="27" t="s">
        <v>811</v>
      </c>
      <c r="K146" s="1271"/>
      <c r="M146" s="51"/>
      <c r="Q146" s="1169"/>
    </row>
    <row r="147" spans="1:17">
      <c r="A147" s="108" t="s">
        <v>825</v>
      </c>
      <c r="B147" t="s">
        <v>709</v>
      </c>
      <c r="C147" t="s">
        <v>710</v>
      </c>
      <c r="D147">
        <v>4</v>
      </c>
      <c r="E147" s="55">
        <v>45180</v>
      </c>
      <c r="H147" s="27" t="s">
        <v>811</v>
      </c>
      <c r="I147" s="27" t="s">
        <v>811</v>
      </c>
      <c r="K147" s="1271"/>
      <c r="M147" s="51"/>
      <c r="Q147" s="1169"/>
    </row>
    <row r="148" spans="1:17">
      <c r="A148" s="108" t="s">
        <v>825</v>
      </c>
      <c r="B148" t="s">
        <v>709</v>
      </c>
      <c r="C148" t="s">
        <v>710</v>
      </c>
      <c r="D148">
        <v>5</v>
      </c>
      <c r="E148" s="55">
        <v>45180</v>
      </c>
      <c r="H148" s="27" t="s">
        <v>811</v>
      </c>
      <c r="I148" s="27" t="s">
        <v>811</v>
      </c>
      <c r="K148" s="1271"/>
      <c r="M148" s="51"/>
      <c r="Q148" s="1169"/>
    </row>
    <row r="149" spans="1:17">
      <c r="A149" s="108" t="s">
        <v>825</v>
      </c>
      <c r="B149" t="s">
        <v>709</v>
      </c>
      <c r="C149" t="s">
        <v>710</v>
      </c>
      <c r="D149">
        <v>6</v>
      </c>
      <c r="E149" s="55">
        <v>45180</v>
      </c>
      <c r="H149" s="27" t="s">
        <v>811</v>
      </c>
      <c r="I149" s="27" t="s">
        <v>811</v>
      </c>
      <c r="K149" s="1271"/>
      <c r="M149" s="51"/>
      <c r="Q149" s="1169"/>
    </row>
    <row r="150" spans="1:17">
      <c r="A150" s="108" t="s">
        <v>825</v>
      </c>
      <c r="B150" t="s">
        <v>709</v>
      </c>
      <c r="C150" t="s">
        <v>710</v>
      </c>
      <c r="D150">
        <v>7</v>
      </c>
      <c r="E150" s="55">
        <v>45180</v>
      </c>
      <c r="H150" s="27" t="s">
        <v>811</v>
      </c>
      <c r="I150" s="27" t="s">
        <v>811</v>
      </c>
      <c r="K150" s="1271"/>
      <c r="M150" s="51"/>
      <c r="Q150" s="1169"/>
    </row>
    <row r="151" spans="1:17">
      <c r="A151" s="108" t="s">
        <v>825</v>
      </c>
      <c r="B151" t="s">
        <v>709</v>
      </c>
      <c r="C151" t="s">
        <v>710</v>
      </c>
      <c r="D151">
        <v>7.1</v>
      </c>
      <c r="E151" s="55">
        <v>45180</v>
      </c>
      <c r="H151" s="27">
        <v>10.09</v>
      </c>
      <c r="I151" s="27">
        <v>0.73499999999999999</v>
      </c>
      <c r="J151">
        <f t="shared" ref="J151" si="29">IF(AND(I151&gt;0),  I151*30.974," ")</f>
        <v>22.765889999999999</v>
      </c>
      <c r="K151" s="1271"/>
      <c r="M151" s="51"/>
      <c r="Q151" s="1169"/>
    </row>
    <row r="152" spans="1:17">
      <c r="A152" s="108" t="s">
        <v>825</v>
      </c>
      <c r="B152" t="s">
        <v>709</v>
      </c>
      <c r="C152" t="s">
        <v>710</v>
      </c>
      <c r="D152">
        <v>7.6</v>
      </c>
      <c r="E152" s="55">
        <v>45180</v>
      </c>
      <c r="H152" s="27" t="s">
        <v>811</v>
      </c>
      <c r="I152" s="27" t="s">
        <v>811</v>
      </c>
      <c r="K152" s="1271"/>
      <c r="M152" s="51"/>
      <c r="Q152" s="1169"/>
    </row>
    <row r="153" spans="1:17">
      <c r="A153" s="454" t="s">
        <v>825</v>
      </c>
      <c r="B153" s="91" t="s">
        <v>709</v>
      </c>
      <c r="C153" s="91" t="s">
        <v>710</v>
      </c>
      <c r="D153" s="91">
        <v>0.5</v>
      </c>
      <c r="E153" s="392">
        <v>45208</v>
      </c>
      <c r="F153" s="91">
        <v>8.1</v>
      </c>
      <c r="G153" s="91">
        <v>5.95</v>
      </c>
      <c r="H153" s="355">
        <v>2.3199999999999998</v>
      </c>
      <c r="I153" s="355">
        <v>0.59699999999999998</v>
      </c>
      <c r="J153" s="91">
        <f t="shared" ref="J153" si="30">IF(AND(I153&gt;0),  I153*30.974," ")</f>
        <v>18.491478000000001</v>
      </c>
      <c r="K153" s="1271"/>
      <c r="M153" s="51"/>
      <c r="Q153" s="1169"/>
    </row>
    <row r="154" spans="1:17">
      <c r="A154" s="454" t="s">
        <v>825</v>
      </c>
      <c r="B154" s="91" t="s">
        <v>709</v>
      </c>
      <c r="C154" s="91" t="s">
        <v>710</v>
      </c>
      <c r="D154" s="91">
        <v>1</v>
      </c>
      <c r="E154" s="392">
        <v>45208</v>
      </c>
      <c r="F154" s="91"/>
      <c r="G154" s="91"/>
      <c r="H154" s="355" t="s">
        <v>811</v>
      </c>
      <c r="I154" s="355" t="s">
        <v>811</v>
      </c>
      <c r="J154" s="91"/>
      <c r="K154" s="1271"/>
      <c r="M154" s="51"/>
      <c r="Q154" s="1169"/>
    </row>
    <row r="155" spans="1:17">
      <c r="A155" s="454" t="s">
        <v>825</v>
      </c>
      <c r="B155" s="91" t="s">
        <v>709</v>
      </c>
      <c r="C155" s="91" t="s">
        <v>710</v>
      </c>
      <c r="D155" s="91">
        <v>2</v>
      </c>
      <c r="E155" s="392">
        <v>45208</v>
      </c>
      <c r="F155" s="91"/>
      <c r="G155" s="91"/>
      <c r="H155" s="355" t="s">
        <v>811</v>
      </c>
      <c r="I155" s="355" t="s">
        <v>811</v>
      </c>
      <c r="J155" s="91"/>
      <c r="K155" s="1271"/>
      <c r="M155" s="51"/>
      <c r="Q155" s="1169"/>
    </row>
    <row r="156" spans="1:17">
      <c r="A156" s="454" t="s">
        <v>825</v>
      </c>
      <c r="B156" s="91" t="s">
        <v>709</v>
      </c>
      <c r="C156" s="91" t="s">
        <v>710</v>
      </c>
      <c r="D156" s="91">
        <v>3</v>
      </c>
      <c r="E156" s="392">
        <v>45208</v>
      </c>
      <c r="F156" s="91"/>
      <c r="G156" s="91"/>
      <c r="H156" s="355" t="s">
        <v>811</v>
      </c>
      <c r="I156" s="355" t="s">
        <v>811</v>
      </c>
      <c r="J156" s="91"/>
      <c r="K156" s="1271"/>
      <c r="M156" s="51"/>
      <c r="Q156" s="1169"/>
    </row>
    <row r="157" spans="1:17">
      <c r="A157" s="454" t="s">
        <v>825</v>
      </c>
      <c r="B157" s="91" t="s">
        <v>709</v>
      </c>
      <c r="C157" s="91" t="s">
        <v>710</v>
      </c>
      <c r="D157" s="91">
        <v>4</v>
      </c>
      <c r="E157" s="392">
        <v>45208</v>
      </c>
      <c r="F157" s="91"/>
      <c r="G157" s="91"/>
      <c r="H157" s="355" t="s">
        <v>811</v>
      </c>
      <c r="I157" s="355" t="s">
        <v>811</v>
      </c>
      <c r="J157" s="91"/>
      <c r="K157" s="1271"/>
      <c r="M157" s="51"/>
      <c r="Q157" s="1169"/>
    </row>
    <row r="158" spans="1:17">
      <c r="A158" s="454" t="s">
        <v>825</v>
      </c>
      <c r="B158" s="91" t="s">
        <v>709</v>
      </c>
      <c r="C158" s="91" t="s">
        <v>710</v>
      </c>
      <c r="D158" s="91">
        <v>5</v>
      </c>
      <c r="E158" s="392">
        <v>45208</v>
      </c>
      <c r="F158" s="91"/>
      <c r="G158" s="91"/>
      <c r="H158" s="355" t="s">
        <v>811</v>
      </c>
      <c r="I158" s="355" t="s">
        <v>811</v>
      </c>
      <c r="J158" s="91"/>
      <c r="K158" s="1271"/>
      <c r="M158" s="51"/>
      <c r="Q158" s="1169"/>
    </row>
    <row r="159" spans="1:17">
      <c r="A159" s="454" t="s">
        <v>825</v>
      </c>
      <c r="B159" s="91" t="s">
        <v>709</v>
      </c>
      <c r="C159" s="91" t="s">
        <v>710</v>
      </c>
      <c r="D159" s="91">
        <v>6</v>
      </c>
      <c r="E159" s="392">
        <v>45208</v>
      </c>
      <c r="F159" s="91"/>
      <c r="G159" s="91"/>
      <c r="H159" s="355" t="s">
        <v>811</v>
      </c>
      <c r="I159" s="355" t="s">
        <v>811</v>
      </c>
      <c r="J159" s="91"/>
      <c r="K159" s="1271"/>
      <c r="M159" s="51"/>
      <c r="Q159" s="1169"/>
    </row>
    <row r="160" spans="1:17">
      <c r="A160" s="454" t="s">
        <v>825</v>
      </c>
      <c r="B160" s="91" t="s">
        <v>709</v>
      </c>
      <c r="C160" s="91" t="s">
        <v>710</v>
      </c>
      <c r="D160" s="91">
        <v>7</v>
      </c>
      <c r="E160" s="392">
        <v>45208</v>
      </c>
      <c r="F160" s="91"/>
      <c r="G160" s="91"/>
      <c r="H160" s="355" t="s">
        <v>811</v>
      </c>
      <c r="I160" s="355" t="s">
        <v>811</v>
      </c>
      <c r="J160" s="91"/>
      <c r="K160" s="1271"/>
      <c r="M160" s="51"/>
      <c r="Q160" s="1169"/>
    </row>
    <row r="161" spans="1:17">
      <c r="A161" s="454" t="s">
        <v>825</v>
      </c>
      <c r="B161" s="91" t="s">
        <v>709</v>
      </c>
      <c r="C161" s="91" t="s">
        <v>710</v>
      </c>
      <c r="D161" s="91">
        <v>7.1</v>
      </c>
      <c r="E161" s="392">
        <v>45208</v>
      </c>
      <c r="F161" s="91"/>
      <c r="G161" s="91"/>
      <c r="H161" s="355">
        <v>2.2000000000000002</v>
      </c>
      <c r="I161" s="355">
        <v>0.38500000000000001</v>
      </c>
      <c r="J161" s="91">
        <f t="shared" ref="J161:J162" si="31">IF(AND(I161&gt;0),  I161*30.974," ")</f>
        <v>11.924990000000001</v>
      </c>
      <c r="K161" s="1271"/>
      <c r="M161" s="51"/>
      <c r="Q161" s="1169"/>
    </row>
    <row r="162" spans="1:17">
      <c r="A162" s="454" t="s">
        <v>825</v>
      </c>
      <c r="B162" s="91" t="s">
        <v>709</v>
      </c>
      <c r="C162" s="91" t="s">
        <v>710</v>
      </c>
      <c r="D162" s="91">
        <v>7.1</v>
      </c>
      <c r="E162" s="392">
        <v>45208</v>
      </c>
      <c r="F162" s="91"/>
      <c r="G162" s="91"/>
      <c r="H162" s="355">
        <v>2.4300000000000002</v>
      </c>
      <c r="I162" s="355">
        <v>0.41799999999999998</v>
      </c>
      <c r="J162" s="91">
        <f t="shared" si="31"/>
        <v>12.947132</v>
      </c>
      <c r="K162" s="1271"/>
      <c r="M162" s="51"/>
      <c r="Q162" s="1169"/>
    </row>
    <row r="163" spans="1:17">
      <c r="A163" s="454" t="s">
        <v>825</v>
      </c>
      <c r="B163" s="91" t="s">
        <v>709</v>
      </c>
      <c r="C163" s="91" t="s">
        <v>710</v>
      </c>
      <c r="D163" s="91">
        <v>7.6</v>
      </c>
      <c r="E163" s="392">
        <v>45208</v>
      </c>
      <c r="F163" s="91"/>
      <c r="G163" s="91"/>
      <c r="H163" s="355" t="s">
        <v>811</v>
      </c>
      <c r="I163" s="355" t="s">
        <v>811</v>
      </c>
      <c r="J163" s="91"/>
      <c r="K163" s="1271"/>
      <c r="M163" s="51"/>
      <c r="Q163" s="1169"/>
    </row>
    <row r="164" spans="1:17">
      <c r="A164" s="454" t="s">
        <v>825</v>
      </c>
      <c r="B164" s="91" t="s">
        <v>709</v>
      </c>
      <c r="C164" s="91" t="s">
        <v>710</v>
      </c>
      <c r="D164" s="91">
        <v>7.9</v>
      </c>
      <c r="E164" s="392">
        <v>45208</v>
      </c>
      <c r="F164" s="91"/>
      <c r="G164" s="91"/>
      <c r="H164" s="355" t="s">
        <v>811</v>
      </c>
      <c r="I164" s="355" t="s">
        <v>811</v>
      </c>
      <c r="J164" s="91"/>
      <c r="K164" s="1271"/>
      <c r="M164" s="51"/>
      <c r="Q164" s="1169"/>
    </row>
    <row r="165" spans="1:17">
      <c r="A165" s="454" t="s">
        <v>825</v>
      </c>
      <c r="B165" s="91" t="s">
        <v>709</v>
      </c>
      <c r="C165" s="91" t="s">
        <v>710</v>
      </c>
      <c r="D165" s="91">
        <v>8</v>
      </c>
      <c r="E165" s="392">
        <v>45208</v>
      </c>
      <c r="F165" s="91"/>
      <c r="G165" s="91"/>
      <c r="H165" s="355" t="s">
        <v>811</v>
      </c>
      <c r="I165" s="355" t="s">
        <v>811</v>
      </c>
      <c r="J165" s="91"/>
      <c r="K165" s="1271"/>
      <c r="M165" s="51"/>
      <c r="Q165" s="1169"/>
    </row>
    <row r="166" spans="1:17">
      <c r="A166" s="454" t="s">
        <v>825</v>
      </c>
      <c r="B166" s="91" t="s">
        <v>709</v>
      </c>
      <c r="C166" s="91" t="s">
        <v>710</v>
      </c>
      <c r="D166" s="91">
        <v>0.5</v>
      </c>
      <c r="E166" s="392">
        <v>45237</v>
      </c>
      <c r="F166" s="91">
        <v>8.3000000000000007</v>
      </c>
      <c r="G166" s="91">
        <v>4.6100000000000003</v>
      </c>
      <c r="H166" s="355">
        <v>4.25</v>
      </c>
      <c r="I166" s="355">
        <v>0.41399999999999998</v>
      </c>
      <c r="J166" s="91">
        <f t="shared" ref="J166" si="32">IF(AND(I166&gt;0),  I166*30.974," ")</f>
        <v>12.823236</v>
      </c>
      <c r="K166" s="1271"/>
      <c r="M166" s="51"/>
      <c r="Q166" s="1169"/>
    </row>
    <row r="167" spans="1:17">
      <c r="A167" s="454" t="s">
        <v>825</v>
      </c>
      <c r="B167" s="91" t="s">
        <v>709</v>
      </c>
      <c r="C167" s="91" t="s">
        <v>710</v>
      </c>
      <c r="D167" s="91">
        <v>1</v>
      </c>
      <c r="E167" s="392">
        <v>45237</v>
      </c>
      <c r="F167" s="91"/>
      <c r="G167" s="91"/>
      <c r="H167" s="355" t="s">
        <v>811</v>
      </c>
      <c r="I167" s="355" t="s">
        <v>811</v>
      </c>
      <c r="J167" s="91"/>
      <c r="K167" s="1271"/>
      <c r="M167" s="51"/>
      <c r="Q167" s="1169"/>
    </row>
    <row r="168" spans="1:17">
      <c r="A168" s="454" t="s">
        <v>825</v>
      </c>
      <c r="B168" s="91" t="s">
        <v>709</v>
      </c>
      <c r="C168" s="91" t="s">
        <v>710</v>
      </c>
      <c r="D168" s="91">
        <v>2</v>
      </c>
      <c r="E168" s="392">
        <v>45237</v>
      </c>
      <c r="F168" s="91"/>
      <c r="G168" s="91"/>
      <c r="H168" s="355" t="s">
        <v>811</v>
      </c>
      <c r="I168" s="355" t="s">
        <v>811</v>
      </c>
      <c r="J168" s="91"/>
      <c r="K168" s="1271"/>
      <c r="M168" s="51"/>
      <c r="Q168" s="1169"/>
    </row>
    <row r="169" spans="1:17">
      <c r="A169" s="454" t="s">
        <v>825</v>
      </c>
      <c r="B169" s="91" t="s">
        <v>709</v>
      </c>
      <c r="C169" s="91" t="s">
        <v>710</v>
      </c>
      <c r="D169" s="91">
        <v>3</v>
      </c>
      <c r="E169" s="392">
        <v>45237</v>
      </c>
      <c r="F169" s="91"/>
      <c r="G169" s="91"/>
      <c r="H169" s="355" t="s">
        <v>811</v>
      </c>
      <c r="I169" s="355" t="s">
        <v>811</v>
      </c>
      <c r="J169" s="91"/>
      <c r="K169" s="1271"/>
      <c r="M169" s="51"/>
      <c r="Q169" s="1169"/>
    </row>
    <row r="170" spans="1:17">
      <c r="A170" s="454" t="s">
        <v>825</v>
      </c>
      <c r="B170" s="91" t="s">
        <v>709</v>
      </c>
      <c r="C170" s="91" t="s">
        <v>710</v>
      </c>
      <c r="D170" s="91">
        <v>4</v>
      </c>
      <c r="E170" s="392">
        <v>45237</v>
      </c>
      <c r="F170" s="91"/>
      <c r="G170" s="91"/>
      <c r="H170" s="355" t="s">
        <v>811</v>
      </c>
      <c r="I170" s="355" t="s">
        <v>811</v>
      </c>
      <c r="J170" s="91"/>
      <c r="K170" s="1271"/>
      <c r="M170" s="51"/>
      <c r="Q170" s="1169"/>
    </row>
    <row r="171" spans="1:17">
      <c r="A171" s="454" t="s">
        <v>825</v>
      </c>
      <c r="B171" s="91" t="s">
        <v>709</v>
      </c>
      <c r="C171" s="91" t="s">
        <v>710</v>
      </c>
      <c r="D171" s="91">
        <v>5</v>
      </c>
      <c r="E171" s="392">
        <v>45237</v>
      </c>
      <c r="F171" s="91"/>
      <c r="G171" s="91"/>
      <c r="H171" s="355" t="s">
        <v>811</v>
      </c>
      <c r="I171" s="355" t="s">
        <v>811</v>
      </c>
      <c r="J171" s="91"/>
      <c r="K171" s="1271"/>
      <c r="M171" s="51"/>
      <c r="Q171" s="1169"/>
    </row>
    <row r="172" spans="1:17">
      <c r="A172" s="454" t="s">
        <v>825</v>
      </c>
      <c r="B172" s="91" t="s">
        <v>709</v>
      </c>
      <c r="C172" s="91" t="s">
        <v>710</v>
      </c>
      <c r="D172" s="91">
        <v>6</v>
      </c>
      <c r="E172" s="392">
        <v>45237</v>
      </c>
      <c r="F172" s="91"/>
      <c r="G172" s="91"/>
      <c r="H172" s="355" t="s">
        <v>811</v>
      </c>
      <c r="I172" s="355" t="s">
        <v>811</v>
      </c>
      <c r="J172" s="91"/>
      <c r="K172" s="1271"/>
      <c r="M172" s="51"/>
      <c r="Q172" s="1169"/>
    </row>
    <row r="173" spans="1:17">
      <c r="A173" s="454" t="s">
        <v>825</v>
      </c>
      <c r="B173" s="91" t="s">
        <v>709</v>
      </c>
      <c r="C173" s="91" t="s">
        <v>710</v>
      </c>
      <c r="D173" s="91">
        <v>7</v>
      </c>
      <c r="E173" s="392">
        <v>45237</v>
      </c>
      <c r="F173" s="91"/>
      <c r="G173" s="91"/>
      <c r="H173" s="355" t="s">
        <v>811</v>
      </c>
      <c r="I173" s="355" t="s">
        <v>811</v>
      </c>
      <c r="J173" s="91"/>
      <c r="K173" s="1271"/>
      <c r="M173" s="51"/>
      <c r="Q173" s="1169"/>
    </row>
    <row r="174" spans="1:17">
      <c r="A174" s="454" t="s">
        <v>825</v>
      </c>
      <c r="B174" s="91" t="s">
        <v>709</v>
      </c>
      <c r="C174" s="91" t="s">
        <v>710</v>
      </c>
      <c r="D174" s="91">
        <v>7.3</v>
      </c>
      <c r="E174" s="392">
        <v>45237</v>
      </c>
      <c r="F174" s="91"/>
      <c r="G174" s="91"/>
      <c r="H174" s="355">
        <v>3.35</v>
      </c>
      <c r="I174" s="355">
        <v>0.42</v>
      </c>
      <c r="J174" s="91">
        <f t="shared" ref="J174:J175" si="33">IF(AND(I174&gt;0),  I174*30.974," ")</f>
        <v>13.009079999999999</v>
      </c>
      <c r="K174" s="1271"/>
      <c r="M174" s="51"/>
      <c r="Q174" s="1169"/>
    </row>
    <row r="175" spans="1:17">
      <c r="A175" s="454" t="s">
        <v>825</v>
      </c>
      <c r="B175" s="91" t="s">
        <v>709</v>
      </c>
      <c r="C175" s="91" t="s">
        <v>710</v>
      </c>
      <c r="D175" s="91">
        <v>7.3</v>
      </c>
      <c r="E175" s="392">
        <v>45237</v>
      </c>
      <c r="F175" s="91"/>
      <c r="G175" s="91"/>
      <c r="H175" s="355">
        <v>3.52</v>
      </c>
      <c r="I175" s="355">
        <v>0.34699999999999998</v>
      </c>
      <c r="J175" s="91">
        <f t="shared" si="33"/>
        <v>10.747978</v>
      </c>
      <c r="K175" s="1271"/>
      <c r="M175" s="51"/>
      <c r="Q175" s="1169"/>
    </row>
    <row r="176" spans="1:17">
      <c r="A176" s="454" t="s">
        <v>825</v>
      </c>
      <c r="B176" s="91" t="s">
        <v>709</v>
      </c>
      <c r="C176" s="91" t="s">
        <v>710</v>
      </c>
      <c r="D176" s="91">
        <v>7.8</v>
      </c>
      <c r="E176" s="392">
        <v>45237</v>
      </c>
      <c r="F176" s="91"/>
      <c r="G176" s="91"/>
      <c r="H176" s="355" t="s">
        <v>811</v>
      </c>
      <c r="I176" s="355" t="s">
        <v>811</v>
      </c>
      <c r="J176" s="91"/>
      <c r="K176" s="1271"/>
      <c r="M176" s="51"/>
      <c r="Q176" s="1169"/>
    </row>
    <row r="177" spans="1:17">
      <c r="A177" s="454" t="s">
        <v>825</v>
      </c>
      <c r="B177" s="91" t="s">
        <v>709</v>
      </c>
      <c r="C177" s="91" t="s">
        <v>710</v>
      </c>
      <c r="D177" s="91">
        <v>8.1999999999999993</v>
      </c>
      <c r="E177" s="392">
        <v>45237</v>
      </c>
      <c r="F177" s="91"/>
      <c r="G177" s="91"/>
      <c r="H177" s="355" t="s">
        <v>811</v>
      </c>
      <c r="I177" s="355" t="s">
        <v>811</v>
      </c>
      <c r="J177" s="91"/>
      <c r="K177" s="1271"/>
      <c r="M177" s="51"/>
      <c r="Q177" s="1169"/>
    </row>
    <row r="178" spans="1:17">
      <c r="A178" s="454" t="s">
        <v>825</v>
      </c>
      <c r="B178" s="91" t="s">
        <v>709</v>
      </c>
      <c r="C178" s="91" t="s">
        <v>710</v>
      </c>
      <c r="D178" s="91">
        <v>8.3000000000000007</v>
      </c>
      <c r="E178" s="392">
        <v>45237</v>
      </c>
      <c r="F178" s="91"/>
      <c r="G178" s="91"/>
      <c r="H178" s="355" t="s">
        <v>811</v>
      </c>
      <c r="I178" s="355" t="s">
        <v>811</v>
      </c>
      <c r="J178" s="91"/>
      <c r="K178" s="1271"/>
      <c r="M178" s="51"/>
      <c r="Q178" s="1169"/>
    </row>
    <row r="179" spans="1:17">
      <c r="A179" s="454" t="s">
        <v>825</v>
      </c>
      <c r="B179" s="91" t="s">
        <v>709</v>
      </c>
      <c r="C179" s="91" t="s">
        <v>710</v>
      </c>
      <c r="D179" s="91">
        <v>0.5</v>
      </c>
      <c r="E179" s="392">
        <v>45056</v>
      </c>
      <c r="F179" s="91">
        <v>8.6999999999999993</v>
      </c>
      <c r="G179" s="91">
        <v>5.53</v>
      </c>
      <c r="H179" s="355">
        <v>2.0099999999999998</v>
      </c>
      <c r="I179" s="355">
        <v>0.35299999999999998</v>
      </c>
      <c r="J179" s="91">
        <f t="shared" ref="J179" si="34">IF(AND(I179&gt;0),  I179*30.974," ")</f>
        <v>10.933821999999999</v>
      </c>
    </row>
    <row r="180" spans="1:17">
      <c r="A180" s="454" t="s">
        <v>825</v>
      </c>
      <c r="B180" s="91" t="s">
        <v>709</v>
      </c>
      <c r="C180" s="91" t="s">
        <v>710</v>
      </c>
      <c r="D180" s="91">
        <v>1</v>
      </c>
      <c r="E180" s="392">
        <v>45056</v>
      </c>
      <c r="F180" s="91"/>
      <c r="G180" s="91"/>
      <c r="H180" s="355" t="s">
        <v>811</v>
      </c>
      <c r="I180" s="355" t="s">
        <v>811</v>
      </c>
      <c r="J180" s="91"/>
      <c r="K180" s="1271"/>
      <c r="M180" s="51"/>
      <c r="Q180" s="1169"/>
    </row>
    <row r="181" spans="1:17">
      <c r="A181" s="454" t="s">
        <v>825</v>
      </c>
      <c r="B181" s="91" t="s">
        <v>709</v>
      </c>
      <c r="C181" s="91" t="s">
        <v>710</v>
      </c>
      <c r="D181" s="91">
        <v>2</v>
      </c>
      <c r="E181" s="392">
        <v>45056</v>
      </c>
      <c r="F181" s="91"/>
      <c r="G181" s="91"/>
      <c r="H181" s="355" t="s">
        <v>811</v>
      </c>
      <c r="I181" s="355" t="s">
        <v>811</v>
      </c>
      <c r="J181" s="91"/>
      <c r="K181" s="1271"/>
      <c r="M181" s="51"/>
      <c r="Q181" s="1169"/>
    </row>
    <row r="182" spans="1:17">
      <c r="A182" s="454" t="s">
        <v>825</v>
      </c>
      <c r="B182" s="91" t="s">
        <v>709</v>
      </c>
      <c r="C182" s="91" t="s">
        <v>710</v>
      </c>
      <c r="D182" s="91">
        <v>3</v>
      </c>
      <c r="E182" s="392">
        <v>45056</v>
      </c>
      <c r="F182" s="91"/>
      <c r="G182" s="91"/>
      <c r="H182" s="355" t="s">
        <v>811</v>
      </c>
      <c r="I182" s="355" t="s">
        <v>811</v>
      </c>
      <c r="J182" s="91"/>
      <c r="K182" s="1271"/>
      <c r="M182" s="51"/>
      <c r="Q182" s="1169"/>
    </row>
    <row r="183" spans="1:17">
      <c r="A183" s="454" t="s">
        <v>825</v>
      </c>
      <c r="B183" s="91" t="s">
        <v>709</v>
      </c>
      <c r="C183" s="91" t="s">
        <v>710</v>
      </c>
      <c r="D183" s="91">
        <v>4</v>
      </c>
      <c r="E183" s="392">
        <v>45056</v>
      </c>
      <c r="F183" s="91"/>
      <c r="G183" s="91"/>
      <c r="H183" s="355" t="s">
        <v>811</v>
      </c>
      <c r="I183" s="355" t="s">
        <v>811</v>
      </c>
      <c r="J183" s="91"/>
      <c r="K183" s="1271"/>
      <c r="M183" s="51"/>
      <c r="Q183" s="1169"/>
    </row>
    <row r="184" spans="1:17">
      <c r="A184" s="454" t="s">
        <v>825</v>
      </c>
      <c r="B184" s="91" t="s">
        <v>709</v>
      </c>
      <c r="C184" s="91" t="s">
        <v>710</v>
      </c>
      <c r="D184" s="91">
        <v>5</v>
      </c>
      <c r="E184" s="392">
        <v>45056</v>
      </c>
      <c r="F184" s="91"/>
      <c r="G184" s="91"/>
      <c r="H184" s="355" t="s">
        <v>811</v>
      </c>
      <c r="I184" s="355" t="s">
        <v>811</v>
      </c>
      <c r="J184" s="91"/>
      <c r="K184" s="1271"/>
      <c r="M184" s="51"/>
      <c r="Q184" s="1169"/>
    </row>
    <row r="185" spans="1:17">
      <c r="A185" s="454" t="s">
        <v>825</v>
      </c>
      <c r="B185" s="91" t="s">
        <v>709</v>
      </c>
      <c r="C185" s="91" t="s">
        <v>710</v>
      </c>
      <c r="D185" s="91">
        <v>6</v>
      </c>
      <c r="E185" s="392">
        <v>45056</v>
      </c>
      <c r="F185" s="91"/>
      <c r="G185" s="91"/>
      <c r="H185" s="355" t="s">
        <v>811</v>
      </c>
      <c r="I185" s="355" t="s">
        <v>811</v>
      </c>
      <c r="J185" s="91"/>
      <c r="K185" s="1271"/>
      <c r="M185" s="51"/>
      <c r="Q185" s="1169"/>
    </row>
    <row r="186" spans="1:17">
      <c r="A186" s="454" t="s">
        <v>825</v>
      </c>
      <c r="B186" s="91" t="s">
        <v>709</v>
      </c>
      <c r="C186" s="91" t="s">
        <v>710</v>
      </c>
      <c r="D186" s="91">
        <v>7</v>
      </c>
      <c r="E186" s="392">
        <v>45056</v>
      </c>
      <c r="F186" s="91"/>
      <c r="G186" s="91"/>
      <c r="H186" s="355" t="s">
        <v>811</v>
      </c>
      <c r="I186" s="355" t="s">
        <v>811</v>
      </c>
      <c r="J186" s="91"/>
      <c r="K186" s="1271"/>
      <c r="M186" s="51"/>
      <c r="Q186" s="1169"/>
    </row>
    <row r="187" spans="1:17">
      <c r="A187" s="454" t="s">
        <v>825</v>
      </c>
      <c r="B187" s="91" t="s">
        <v>709</v>
      </c>
      <c r="C187" s="91" t="s">
        <v>710</v>
      </c>
      <c r="D187" s="91">
        <v>7.7</v>
      </c>
      <c r="E187" s="392">
        <v>45056</v>
      </c>
      <c r="F187" s="91"/>
      <c r="G187" s="91"/>
      <c r="H187" s="355">
        <v>71.62</v>
      </c>
      <c r="I187" s="355">
        <v>3.86</v>
      </c>
      <c r="J187" s="91">
        <f t="shared" ref="J187" si="35">IF(AND(I187&gt;0),  I187*30.974," ")</f>
        <v>119.55964</v>
      </c>
      <c r="K187" s="1271"/>
      <c r="M187" s="51"/>
      <c r="Q187" s="1169"/>
    </row>
    <row r="188" spans="1:17">
      <c r="A188" s="454" t="s">
        <v>825</v>
      </c>
      <c r="B188" s="91" t="s">
        <v>709</v>
      </c>
      <c r="C188" s="91" t="s">
        <v>710</v>
      </c>
      <c r="D188" s="91">
        <v>8.1999999999999993</v>
      </c>
      <c r="E188" s="392">
        <v>45056</v>
      </c>
      <c r="F188" s="91"/>
      <c r="G188" s="91"/>
      <c r="H188" s="355" t="s">
        <v>811</v>
      </c>
      <c r="I188" s="355" t="s">
        <v>811</v>
      </c>
      <c r="J188" s="91"/>
      <c r="K188" s="1271"/>
      <c r="M188" s="51"/>
      <c r="Q188" s="1169"/>
    </row>
    <row r="189" spans="1:17">
      <c r="A189" s="108"/>
      <c r="D189" s="27"/>
      <c r="E189" s="133"/>
      <c r="H189" s="24"/>
      <c r="I189" s="71"/>
      <c r="K189" s="1271"/>
      <c r="M189" s="51"/>
      <c r="Q189" s="1169"/>
    </row>
    <row r="190" spans="1:17">
      <c r="A190" s="108"/>
      <c r="D190" s="27"/>
      <c r="E190" s="133"/>
      <c r="H190" s="24"/>
      <c r="I190" s="71"/>
      <c r="K190" s="1271"/>
      <c r="M190" s="51"/>
      <c r="Q190" s="1169"/>
    </row>
    <row r="191" spans="1:17">
      <c r="A191" s="108"/>
      <c r="D191" s="27"/>
      <c r="E191" s="133"/>
      <c r="H191" s="24"/>
      <c r="I191" s="71"/>
      <c r="K191" s="1271"/>
      <c r="M191" s="51"/>
      <c r="Q191" s="1169"/>
    </row>
    <row r="192" spans="1:17">
      <c r="A192" s="108"/>
      <c r="D192" s="27"/>
      <c r="E192" s="133"/>
      <c r="H192" s="24"/>
      <c r="I192" s="71"/>
      <c r="K192" s="1271"/>
      <c r="M192" s="51"/>
      <c r="Q192" s="1169"/>
    </row>
    <row r="193" spans="1:25" s="437" customFormat="1">
      <c r="K193" s="1616"/>
      <c r="L193" s="1124"/>
      <c r="N193" s="1124"/>
      <c r="P193" s="1124"/>
      <c r="Q193" s="1251"/>
      <c r="R193" s="1023"/>
      <c r="S193" s="1023"/>
      <c r="T193" s="1023"/>
    </row>
    <row r="194" spans="1:25">
      <c r="A194" s="1262" t="s">
        <v>826</v>
      </c>
      <c r="D194" s="27"/>
      <c r="E194" s="173"/>
      <c r="F194" s="445"/>
      <c r="G194" s="27"/>
      <c r="H194" s="27"/>
      <c r="I194" s="173"/>
      <c r="K194" s="1270"/>
      <c r="L194" s="1119"/>
      <c r="M194" s="881"/>
      <c r="P194" s="593"/>
      <c r="Q194" s="2158"/>
      <c r="S194" s="1333"/>
      <c r="T194" s="1346"/>
      <c r="U194" s="571"/>
    </row>
    <row r="195" spans="1:25" s="113" customFormat="1" ht="46.8">
      <c r="A195" s="2862" t="s">
        <v>784</v>
      </c>
      <c r="B195" s="2844" t="s">
        <v>20</v>
      </c>
      <c r="C195" s="2844" t="s">
        <v>701</v>
      </c>
      <c r="D195" s="2867" t="s">
        <v>785</v>
      </c>
      <c r="E195" s="2867" t="s">
        <v>786</v>
      </c>
      <c r="F195" s="2867" t="s">
        <v>787</v>
      </c>
      <c r="G195" s="2867" t="s">
        <v>788</v>
      </c>
      <c r="H195" s="2867" t="s">
        <v>789</v>
      </c>
      <c r="I195" s="2867" t="s">
        <v>790</v>
      </c>
      <c r="J195" s="2867" t="s">
        <v>791</v>
      </c>
      <c r="K195" s="2816" t="s">
        <v>792</v>
      </c>
      <c r="L195" s="2814" t="s">
        <v>474</v>
      </c>
      <c r="M195" s="2813" t="s">
        <v>793</v>
      </c>
      <c r="N195" s="2814" t="s">
        <v>483</v>
      </c>
      <c r="O195" s="2813" t="s">
        <v>794</v>
      </c>
      <c r="P195" s="2814" t="s">
        <v>480</v>
      </c>
      <c r="Q195" s="2868" t="s">
        <v>795</v>
      </c>
      <c r="R195" s="1603" t="s">
        <v>796</v>
      </c>
      <c r="S195" s="1334" t="s">
        <v>797</v>
      </c>
      <c r="T195" s="1343" t="s">
        <v>798</v>
      </c>
      <c r="X195" s="1260" t="s">
        <v>784</v>
      </c>
      <c r="Y195" s="113" t="s">
        <v>20</v>
      </c>
    </row>
    <row r="196" spans="1:25">
      <c r="A196" s="2173" t="s">
        <v>118</v>
      </c>
      <c r="B196" s="91" t="s">
        <v>709</v>
      </c>
      <c r="C196" s="91" t="s">
        <v>827</v>
      </c>
      <c r="D196" s="399">
        <v>0.5</v>
      </c>
      <c r="E196" s="2174">
        <v>42991</v>
      </c>
      <c r="F196" s="399">
        <v>1</v>
      </c>
      <c r="G196" s="91">
        <v>1</v>
      </c>
      <c r="H196" s="2054">
        <v>0.97430379746835416</v>
      </c>
      <c r="I196" s="2186">
        <v>0.31657868316222437</v>
      </c>
      <c r="J196" s="91">
        <v>9.8057081322667372</v>
      </c>
      <c r="K196" s="2854"/>
      <c r="L196" s="2178" t="s">
        <v>803</v>
      </c>
      <c r="M196" s="2177">
        <f>AVERAGE(H196:H197)</f>
        <v>0.90632911392405058</v>
      </c>
      <c r="N196" s="2176">
        <v>29.604148318423718</v>
      </c>
      <c r="O196" s="2177">
        <v>9.2609465693630284</v>
      </c>
      <c r="P196" s="2176">
        <v>36.261971594094291</v>
      </c>
      <c r="Q196" s="2168">
        <f t="shared" ref="Q196:Q211" si="36">AVERAGE(L196,N196,P196)</f>
        <v>32.933059956259001</v>
      </c>
      <c r="R196" s="1330"/>
      <c r="T196" s="1350" t="str">
        <f>IF(_xlfn.NUMBERVALUE(R196), IF(R196&lt;50, "Acceptable; Ongoing Protection is Required", "UNScceptable; Immediate Restoration is Required"), " ")</f>
        <v xml:space="preserve"> </v>
      </c>
      <c r="U196" s="1006"/>
    </row>
    <row r="197" spans="1:25" s="451" customFormat="1">
      <c r="A197" s="2180" t="s">
        <v>118</v>
      </c>
      <c r="B197" s="470" t="s">
        <v>709</v>
      </c>
      <c r="C197" s="470" t="s">
        <v>827</v>
      </c>
      <c r="D197" s="2181">
        <v>1</v>
      </c>
      <c r="E197" s="2182">
        <v>42991</v>
      </c>
      <c r="F197" s="2181">
        <v>1</v>
      </c>
      <c r="G197" s="470">
        <v>1</v>
      </c>
      <c r="H197" s="2188">
        <v>0.83835443037974711</v>
      </c>
      <c r="I197" s="2189">
        <v>0.28140327392197717</v>
      </c>
      <c r="J197" s="470">
        <v>8.7161850064593214</v>
      </c>
      <c r="K197" s="2855"/>
      <c r="L197" s="2184" t="s">
        <v>803</v>
      </c>
      <c r="M197" s="2185"/>
      <c r="N197" s="2184" t="s">
        <v>803</v>
      </c>
      <c r="O197" s="2185"/>
      <c r="P197" s="1163"/>
      <c r="Q197" s="2172"/>
      <c r="R197" s="1341" t="s">
        <v>803</v>
      </c>
      <c r="S197" s="1157"/>
      <c r="T197" s="1357" t="s">
        <v>803</v>
      </c>
    </row>
    <row r="198" spans="1:25">
      <c r="A198" s="2173"/>
      <c r="B198" s="91"/>
      <c r="C198" s="91"/>
      <c r="D198" s="399"/>
      <c r="E198" s="2174"/>
      <c r="F198" s="399"/>
      <c r="G198" s="91"/>
      <c r="H198" s="2054"/>
      <c r="I198" s="2186"/>
      <c r="J198" s="91"/>
      <c r="K198" s="2167"/>
      <c r="L198" s="1161"/>
      <c r="M198" s="91"/>
      <c r="N198" s="1161"/>
      <c r="O198" s="91"/>
      <c r="P198" s="1161"/>
      <c r="Q198" s="2168"/>
      <c r="T198" s="1346"/>
    </row>
    <row r="199" spans="1:25" s="451" customFormat="1">
      <c r="A199" s="2180" t="s">
        <v>118</v>
      </c>
      <c r="B199" s="470" t="s">
        <v>368</v>
      </c>
      <c r="C199" s="469" t="s">
        <v>828</v>
      </c>
      <c r="D199" s="469">
        <v>0.25</v>
      </c>
      <c r="E199" s="471">
        <v>43349</v>
      </c>
      <c r="F199" s="469">
        <v>0.38</v>
      </c>
      <c r="G199" s="469">
        <v>0.38</v>
      </c>
      <c r="H199" s="469">
        <v>8.44</v>
      </c>
      <c r="I199" s="2804"/>
      <c r="J199" s="470" t="s">
        <v>803</v>
      </c>
      <c r="K199" s="2869">
        <v>0.38</v>
      </c>
      <c r="L199" s="2196" t="s">
        <v>829</v>
      </c>
      <c r="M199" s="2805">
        <v>8.44</v>
      </c>
      <c r="N199" s="2196">
        <v>51.494273558605876</v>
      </c>
      <c r="O199" s="2805"/>
      <c r="P199" s="2196"/>
      <c r="Q199" s="2172"/>
      <c r="R199" s="1341" t="s">
        <v>803</v>
      </c>
      <c r="S199" s="1157"/>
      <c r="T199" s="1357" t="s">
        <v>803</v>
      </c>
    </row>
    <row r="200" spans="1:25">
      <c r="A200" s="884"/>
      <c r="C200" s="27"/>
      <c r="D200" s="27"/>
      <c r="E200" s="47"/>
      <c r="F200" s="27"/>
      <c r="G200" s="27"/>
      <c r="H200" s="27"/>
      <c r="I200" s="27"/>
      <c r="J200" s="607"/>
      <c r="K200" s="1271"/>
      <c r="L200" s="593"/>
      <c r="M200" s="592"/>
      <c r="N200" s="593"/>
      <c r="O200" s="592"/>
      <c r="P200" s="593"/>
      <c r="Q200" s="1169"/>
      <c r="T200" s="1344"/>
    </row>
    <row r="201" spans="1:25">
      <c r="A201" s="108"/>
      <c r="C201" s="27"/>
      <c r="D201" s="27"/>
      <c r="E201" s="27"/>
      <c r="F201" s="173"/>
      <c r="G201" s="27"/>
      <c r="H201" s="27"/>
      <c r="I201" s="27"/>
      <c r="J201" s="27"/>
      <c r="K201" s="1274"/>
      <c r="M201" s="592"/>
      <c r="N201" s="593"/>
      <c r="O201" s="592"/>
      <c r="P201" s="1308"/>
      <c r="Q201" s="1169"/>
      <c r="R201" s="1333"/>
      <c r="T201" s="1346"/>
    </row>
    <row r="202" spans="1:25" ht="46.8">
      <c r="A202" s="976" t="s">
        <v>804</v>
      </c>
      <c r="B202" s="591" t="s">
        <v>20</v>
      </c>
      <c r="C202" s="591" t="s">
        <v>701</v>
      </c>
      <c r="D202" s="946" t="s">
        <v>805</v>
      </c>
      <c r="E202" s="947" t="s">
        <v>786</v>
      </c>
      <c r="F202" s="946" t="s">
        <v>806</v>
      </c>
      <c r="G202" s="946" t="s">
        <v>807</v>
      </c>
      <c r="H202" s="591" t="s">
        <v>808</v>
      </c>
      <c r="I202" s="371" t="s">
        <v>809</v>
      </c>
      <c r="J202" t="s">
        <v>810</v>
      </c>
      <c r="K202" s="1267" t="s">
        <v>792</v>
      </c>
      <c r="L202" s="1305" t="s">
        <v>474</v>
      </c>
      <c r="M202" s="1252" t="s">
        <v>793</v>
      </c>
      <c r="N202" s="1305" t="s">
        <v>483</v>
      </c>
      <c r="O202" s="1252" t="s">
        <v>794</v>
      </c>
      <c r="P202" s="1305" t="s">
        <v>480</v>
      </c>
      <c r="Q202" s="1604"/>
      <c r="T202" s="1346"/>
    </row>
    <row r="203" spans="1:25">
      <c r="A203" s="108">
        <v>56</v>
      </c>
      <c r="B203" t="s">
        <v>709</v>
      </c>
      <c r="C203" t="s">
        <v>826</v>
      </c>
      <c r="D203" s="18">
        <v>0.15</v>
      </c>
      <c r="E203" s="55">
        <v>43697</v>
      </c>
      <c r="F203" s="165">
        <v>0.3</v>
      </c>
      <c r="G203" s="166">
        <v>0.3</v>
      </c>
      <c r="H203" s="24">
        <v>6.0990810323663869</v>
      </c>
      <c r="I203" s="24">
        <v>1.0523873242618329</v>
      </c>
      <c r="J203">
        <f t="shared" ref="J203:J213" si="37">IF(AND(I203&gt;0),  I203*30.974," ")</f>
        <v>32.596644981686012</v>
      </c>
      <c r="K203" s="1300">
        <f>AVERAGE(G203:G204)</f>
        <v>0.3</v>
      </c>
      <c r="L203" s="594">
        <f t="shared" ref="L203:L211" si="38">10*(6-(LN(K203)/LN(2)))</f>
        <v>77.36965594166206</v>
      </c>
      <c r="M203" s="166">
        <f>AVERAGE(H203:H204)</f>
        <v>5.644980237429678</v>
      </c>
      <c r="N203" s="594">
        <f t="shared" ref="N203:N211" si="39">10*(6-((2.04-0.68*LN(M203))/LN(2)))</f>
        <v>47.548407171639724</v>
      </c>
      <c r="O203">
        <f>AVERAGE(J203:J204)</f>
        <v>32.596644981686012</v>
      </c>
      <c r="P203" s="1308">
        <f t="shared" ref="P203:P211" si="40">10*(6-(LN(48/O203)/LN(2)))</f>
        <v>54.416890764947041</v>
      </c>
      <c r="Q203" s="1169">
        <f t="shared" si="36"/>
        <v>59.778317959416277</v>
      </c>
    </row>
    <row r="204" spans="1:25" s="451" customFormat="1">
      <c r="A204" s="1566"/>
      <c r="B204" s="451" t="s">
        <v>709</v>
      </c>
      <c r="C204" s="451" t="s">
        <v>826</v>
      </c>
      <c r="D204" s="1201">
        <v>0.25</v>
      </c>
      <c r="E204" s="1202">
        <v>43697</v>
      </c>
      <c r="F204" s="1203"/>
      <c r="G204" s="1204"/>
      <c r="H204" s="1200">
        <v>5.1908794424929683</v>
      </c>
      <c r="I204" s="1200">
        <v>1.0523873242618329</v>
      </c>
      <c r="J204" s="451">
        <f t="shared" si="37"/>
        <v>32.596644981686012</v>
      </c>
      <c r="K204" s="1635"/>
      <c r="L204" s="1373"/>
      <c r="N204" s="1373"/>
      <c r="P204" s="1315"/>
      <c r="Q204" s="1232"/>
      <c r="R204" s="1157"/>
      <c r="S204" s="1157"/>
      <c r="T204" s="1569"/>
    </row>
    <row r="205" spans="1:25">
      <c r="A205" s="108"/>
      <c r="D205" s="18"/>
      <c r="E205" s="55"/>
      <c r="F205" s="165"/>
      <c r="G205" s="166"/>
      <c r="H205" s="24"/>
      <c r="I205" s="24"/>
      <c r="J205" t="str">
        <f t="shared" si="37"/>
        <v xml:space="preserve"> </v>
      </c>
      <c r="K205" s="1271"/>
      <c r="P205" s="593"/>
      <c r="Q205" s="1169"/>
      <c r="T205" s="1346"/>
    </row>
    <row r="206" spans="1:25" ht="46.8">
      <c r="B206" s="976" t="s">
        <v>20</v>
      </c>
      <c r="C206" s="591" t="s">
        <v>701</v>
      </c>
      <c r="D206" s="946" t="s">
        <v>805</v>
      </c>
      <c r="E206" s="947" t="s">
        <v>786</v>
      </c>
      <c r="F206" s="946" t="s">
        <v>806</v>
      </c>
      <c r="G206" s="946" t="s">
        <v>807</v>
      </c>
      <c r="H206" s="591" t="s">
        <v>808</v>
      </c>
      <c r="I206" s="371" t="s">
        <v>809</v>
      </c>
      <c r="J206" t="s">
        <v>810</v>
      </c>
      <c r="K206" s="1267" t="s">
        <v>792</v>
      </c>
      <c r="L206" s="1305" t="s">
        <v>474</v>
      </c>
      <c r="M206" s="1252" t="s">
        <v>793</v>
      </c>
      <c r="N206" s="1305" t="s">
        <v>483</v>
      </c>
      <c r="O206" s="1252" t="s">
        <v>794</v>
      </c>
      <c r="P206" s="1305" t="s">
        <v>480</v>
      </c>
      <c r="Q206" s="1604"/>
      <c r="T206" s="1346"/>
    </row>
    <row r="207" spans="1:25">
      <c r="B207" s="108" t="s">
        <v>709</v>
      </c>
      <c r="C207" t="s">
        <v>826</v>
      </c>
      <c r="D207">
        <v>0.15</v>
      </c>
      <c r="E207" s="55">
        <v>44060</v>
      </c>
      <c r="F207">
        <v>0.49</v>
      </c>
      <c r="G207">
        <v>0.49</v>
      </c>
      <c r="H207" s="371">
        <v>6.5396916666666653</v>
      </c>
      <c r="I207" s="24">
        <v>1.1628424498152643</v>
      </c>
      <c r="J207">
        <f t="shared" si="37"/>
        <v>36.017882040577994</v>
      </c>
      <c r="K207" s="1271">
        <f>AVERAGE(G207:G208)</f>
        <v>0.49</v>
      </c>
      <c r="L207" s="594">
        <f t="shared" si="38"/>
        <v>70.291463456595153</v>
      </c>
      <c r="M207" s="166">
        <f>AVERAGE(H207:H208)</f>
        <v>50.347179166666635</v>
      </c>
      <c r="N207" s="594">
        <f t="shared" si="39"/>
        <v>69.015126669103111</v>
      </c>
      <c r="O207">
        <f>AVERAGE(J207:J208)</f>
        <v>77.663558149996305</v>
      </c>
      <c r="P207" s="1308">
        <f t="shared" si="40"/>
        <v>66.942033998900769</v>
      </c>
      <c r="Q207" s="1169">
        <f t="shared" si="36"/>
        <v>68.749541374866354</v>
      </c>
      <c r="T207" s="1346"/>
    </row>
    <row r="208" spans="1:25" s="451" customFormat="1">
      <c r="B208" s="1566" t="s">
        <v>709</v>
      </c>
      <c r="C208" s="451" t="s">
        <v>826</v>
      </c>
      <c r="D208" s="451">
        <v>0.4</v>
      </c>
      <c r="E208" s="1202">
        <v>44060</v>
      </c>
      <c r="H208" s="1724">
        <v>94.1546666666666</v>
      </c>
      <c r="I208" s="1200">
        <v>3.8519156150130631</v>
      </c>
      <c r="J208" s="451">
        <f t="shared" si="37"/>
        <v>119.30923425941462</v>
      </c>
      <c r="K208" s="1635"/>
      <c r="L208" s="1373"/>
      <c r="N208" s="1373"/>
      <c r="P208" s="1315"/>
      <c r="Q208" s="1232"/>
      <c r="R208" s="1157"/>
      <c r="S208" s="1157"/>
      <c r="T208" s="1569"/>
    </row>
    <row r="209" spans="1:25">
      <c r="A209" s="108"/>
      <c r="D209" s="18"/>
      <c r="F209" s="165"/>
      <c r="G209" s="27"/>
      <c r="H209" s="24"/>
      <c r="I209" s="24"/>
      <c r="J209" t="str">
        <f t="shared" si="37"/>
        <v xml:space="preserve"> </v>
      </c>
      <c r="K209" s="1271"/>
      <c r="P209" s="593"/>
      <c r="Q209" s="1169"/>
      <c r="T209" s="1346"/>
    </row>
    <row r="210" spans="1:25" ht="46.8">
      <c r="A210" s="983" t="s">
        <v>804</v>
      </c>
      <c r="B210" s="815" t="s">
        <v>20</v>
      </c>
      <c r="C210" s="815" t="s">
        <v>701</v>
      </c>
      <c r="D210" s="815" t="s">
        <v>805</v>
      </c>
      <c r="E210" s="873" t="s">
        <v>786</v>
      </c>
      <c r="F210" s="815" t="s">
        <v>806</v>
      </c>
      <c r="G210" s="815" t="s">
        <v>807</v>
      </c>
      <c r="H210" s="815" t="s">
        <v>808</v>
      </c>
      <c r="I210" s="878" t="s">
        <v>809</v>
      </c>
      <c r="J210" t="s">
        <v>810</v>
      </c>
      <c r="K210" s="1267" t="s">
        <v>792</v>
      </c>
      <c r="L210" s="1305" t="s">
        <v>474</v>
      </c>
      <c r="M210" s="1252" t="s">
        <v>793</v>
      </c>
      <c r="N210" s="1305" t="s">
        <v>483</v>
      </c>
      <c r="O210" s="1252" t="s">
        <v>794</v>
      </c>
      <c r="P210" s="1305" t="s">
        <v>480</v>
      </c>
      <c r="Q210" s="1604"/>
      <c r="R210" s="1226"/>
      <c r="S210" s="1226"/>
      <c r="T210" s="1349"/>
      <c r="U210" s="747"/>
      <c r="V210" s="747"/>
      <c r="W210" s="747"/>
      <c r="X210" s="747"/>
      <c r="Y210" s="747"/>
    </row>
    <row r="211" spans="1:25">
      <c r="A211" s="108"/>
      <c r="B211" t="s">
        <v>709</v>
      </c>
      <c r="C211" t="s">
        <v>830</v>
      </c>
      <c r="D211" s="27">
        <v>0.1</v>
      </c>
      <c r="E211" s="133">
        <v>44433</v>
      </c>
      <c r="H211" s="24" t="s">
        <v>811</v>
      </c>
      <c r="I211" s="71" t="s">
        <v>811</v>
      </c>
      <c r="K211" s="1271">
        <f>AVERAGE(G211:G213)</f>
        <v>0.18</v>
      </c>
      <c r="L211" s="594">
        <f t="shared" si="38"/>
        <v>84.73931188332412</v>
      </c>
      <c r="M211" s="166">
        <f>AVERAGE(H211:H213)</f>
        <v>56.891714285714301</v>
      </c>
      <c r="N211" s="594">
        <f t="shared" si="39"/>
        <v>70.214018375565047</v>
      </c>
      <c r="O211">
        <f>AVERAGE(J211:J213)</f>
        <v>37.578626649443393</v>
      </c>
      <c r="P211" s="1308">
        <f t="shared" si="40"/>
        <v>56.468779370752706</v>
      </c>
      <c r="Q211" s="1169">
        <f t="shared" si="36"/>
        <v>70.474036543213955</v>
      </c>
    </row>
    <row r="212" spans="1:25">
      <c r="A212" s="108"/>
      <c r="B212" t="s">
        <v>709</v>
      </c>
      <c r="C212" t="s">
        <v>830</v>
      </c>
      <c r="D212" s="27" t="s">
        <v>814</v>
      </c>
      <c r="E212" s="133">
        <v>44433</v>
      </c>
      <c r="H212" s="68">
        <v>105.50685714285717</v>
      </c>
      <c r="I212" s="71">
        <v>1.5263088876104471</v>
      </c>
      <c r="J212" s="484">
        <f t="shared" si="37"/>
        <v>47.275891484845992</v>
      </c>
      <c r="P212" s="593"/>
      <c r="Q212" s="1169"/>
    </row>
    <row r="213" spans="1:25" s="451" customFormat="1">
      <c r="A213" s="1566"/>
      <c r="B213" s="451" t="s">
        <v>709</v>
      </c>
      <c r="C213" s="451" t="s">
        <v>830</v>
      </c>
      <c r="D213" s="534" t="s">
        <v>817</v>
      </c>
      <c r="E213" s="1567">
        <v>44433</v>
      </c>
      <c r="F213" s="451">
        <v>0.18</v>
      </c>
      <c r="G213" s="451">
        <v>0.18</v>
      </c>
      <c r="H213" s="1200">
        <v>8.2765714285714296</v>
      </c>
      <c r="I213" s="1444">
        <v>0.90015373584428193</v>
      </c>
      <c r="J213" s="564">
        <f t="shared" si="37"/>
        <v>27.88136181404079</v>
      </c>
      <c r="L213" s="1373"/>
      <c r="N213" s="1373"/>
      <c r="P213" s="1574"/>
      <c r="Q213" s="1232"/>
      <c r="R213" s="1157"/>
      <c r="S213" s="1157"/>
      <c r="T213" s="1157"/>
    </row>
    <row r="214" spans="1:25" s="2654" customFormat="1">
      <c r="A214" s="3188"/>
      <c r="B214" s="3192" t="s">
        <v>831</v>
      </c>
      <c r="D214" s="2625"/>
      <c r="E214" s="3189"/>
      <c r="H214" s="2586"/>
      <c r="I214" s="3190"/>
      <c r="J214" s="3071"/>
      <c r="L214" s="3171"/>
      <c r="N214" s="3171"/>
      <c r="P214" s="2649"/>
      <c r="Q214" s="3191"/>
      <c r="R214" s="3192"/>
      <c r="S214" s="3192"/>
      <c r="T214" s="3192"/>
    </row>
    <row r="215" spans="1:25">
      <c r="A215" s="108"/>
      <c r="D215" s="27"/>
      <c r="E215" s="133"/>
      <c r="H215" s="24"/>
      <c r="I215" s="71"/>
      <c r="P215" s="593"/>
      <c r="Q215" s="1169"/>
    </row>
    <row r="216" spans="1:25" ht="46.8">
      <c r="A216" s="983" t="s">
        <v>804</v>
      </c>
      <c r="B216" s="815" t="s">
        <v>20</v>
      </c>
      <c r="C216" s="815" t="s">
        <v>701</v>
      </c>
      <c r="D216" s="815" t="s">
        <v>805</v>
      </c>
      <c r="E216" s="873" t="s">
        <v>786</v>
      </c>
      <c r="F216" s="815" t="s">
        <v>806</v>
      </c>
      <c r="G216" s="815" t="s">
        <v>807</v>
      </c>
      <c r="H216" s="815" t="s">
        <v>808</v>
      </c>
      <c r="I216" s="878" t="s">
        <v>809</v>
      </c>
      <c r="J216" t="s">
        <v>810</v>
      </c>
      <c r="K216" s="1267" t="s">
        <v>792</v>
      </c>
      <c r="L216" s="1305" t="s">
        <v>474</v>
      </c>
      <c r="M216" s="1252" t="s">
        <v>793</v>
      </c>
      <c r="N216" s="1305" t="s">
        <v>483</v>
      </c>
      <c r="O216" s="1252" t="s">
        <v>794</v>
      </c>
      <c r="P216" s="1305" t="s">
        <v>480</v>
      </c>
      <c r="Q216" s="1604"/>
      <c r="R216" s="1226"/>
      <c r="S216" s="1226"/>
      <c r="T216" s="1349"/>
      <c r="U216" s="747"/>
      <c r="V216" s="747"/>
      <c r="W216" s="747"/>
      <c r="X216" s="747"/>
      <c r="Y216" s="747"/>
    </row>
    <row r="217" spans="1:25">
      <c r="A217" s="108"/>
      <c r="B217" s="24" t="s">
        <v>709</v>
      </c>
      <c r="C217" s="24" t="s">
        <v>826</v>
      </c>
      <c r="D217" s="23">
        <v>0.5</v>
      </c>
      <c r="E217" s="47">
        <v>45155</v>
      </c>
      <c r="F217" s="24">
        <v>2.7</v>
      </c>
      <c r="G217" s="24">
        <v>2.2000000000000002</v>
      </c>
      <c r="H217" s="25">
        <v>3.1117299578059079</v>
      </c>
      <c r="I217" s="71">
        <v>0.42311479078093533</v>
      </c>
      <c r="J217" s="484">
        <f t="shared" ref="J217" si="41">IF(AND(I217&gt;0),  I217*30.974," ")</f>
        <v>13.10555752964869</v>
      </c>
      <c r="K217" s="1300">
        <f>AVERAGE(G217:G221)</f>
        <v>2.2000000000000002</v>
      </c>
      <c r="L217" s="594">
        <f t="shared" ref="L217" si="42">10*(6-(LN(K217)/LN(2)))</f>
        <v>48.624964762500653</v>
      </c>
      <c r="M217" s="166">
        <f>AVERAGE(H217:H221)</f>
        <v>2.91535864978903</v>
      </c>
      <c r="N217" s="594">
        <f t="shared" ref="N217" si="43">10*(6-((2.04-0.68*LN(M217))/LN(2)))</f>
        <v>41.06600012170874</v>
      </c>
      <c r="O217">
        <f>AVERAGE(J217:J221)</f>
        <v>12.509850369210113</v>
      </c>
      <c r="P217" s="1308">
        <f t="shared" ref="P217" si="44">10*(6-(LN(48/O217)/LN(2)))</f>
        <v>40.600301276435957</v>
      </c>
      <c r="Q217" s="1169">
        <f t="shared" ref="Q217" si="45">AVERAGE(L217,N217,P217)</f>
        <v>43.430422053548455</v>
      </c>
      <c r="R217" s="1006">
        <f>AVERAGE(Q203:Q217)</f>
        <v>60.608079482761255</v>
      </c>
      <c r="S217" s="1006" t="s">
        <v>67</v>
      </c>
      <c r="T217" s="1346" t="str">
        <f>IF(_xlfn.NUMBERVALUE(R217), IF(R217&lt;50, "Acceptable; Ongoing Protection is Required", "Unacceptable; Immediate Restoration is Required"), " ")</f>
        <v>Unacceptable; Immediate Restoration is Required</v>
      </c>
    </row>
    <row r="218" spans="1:25">
      <c r="A218" s="108"/>
      <c r="B218" s="24" t="s">
        <v>709</v>
      </c>
      <c r="C218" s="24" t="s">
        <v>826</v>
      </c>
      <c r="D218" s="23">
        <v>1</v>
      </c>
      <c r="E218" s="47">
        <v>45155</v>
      </c>
      <c r="H218" s="24" t="s">
        <v>811</v>
      </c>
      <c r="I218" s="24" t="s">
        <v>811</v>
      </c>
      <c r="P218" s="593"/>
      <c r="Q218" s="1169"/>
    </row>
    <row r="219" spans="1:25">
      <c r="A219" s="108"/>
      <c r="B219" s="24" t="s">
        <v>709</v>
      </c>
      <c r="C219" s="24" t="s">
        <v>826</v>
      </c>
      <c r="D219" s="23">
        <v>1.5</v>
      </c>
      <c r="E219" s="47">
        <v>45155</v>
      </c>
      <c r="H219" s="25">
        <v>2.7189873417721522</v>
      </c>
      <c r="I219" s="71">
        <v>0.38464980980085034</v>
      </c>
      <c r="J219" s="484">
        <f t="shared" ref="J219" si="46">IF(AND(I219&gt;0),  I219*30.974," ")</f>
        <v>11.914143208771538</v>
      </c>
      <c r="P219" s="593"/>
      <c r="Q219" s="1169"/>
    </row>
    <row r="220" spans="1:25">
      <c r="A220" s="108"/>
      <c r="B220" s="24" t="s">
        <v>709</v>
      </c>
      <c r="C220" s="24" t="s">
        <v>826</v>
      </c>
      <c r="D220" s="23">
        <v>2</v>
      </c>
      <c r="E220" s="47">
        <v>45155</v>
      </c>
      <c r="H220" s="24" t="s">
        <v>811</v>
      </c>
      <c r="I220" s="24" t="s">
        <v>811</v>
      </c>
      <c r="P220" s="593"/>
      <c r="Q220" s="1169"/>
    </row>
    <row r="221" spans="1:25">
      <c r="A221" s="108"/>
      <c r="B221" s="24" t="s">
        <v>709</v>
      </c>
      <c r="C221" s="24" t="s">
        <v>826</v>
      </c>
      <c r="D221" s="23">
        <v>2.5</v>
      </c>
      <c r="E221" s="47">
        <v>45155</v>
      </c>
      <c r="H221" s="24" t="s">
        <v>811</v>
      </c>
      <c r="I221" s="24" t="s">
        <v>811</v>
      </c>
      <c r="P221" s="593"/>
      <c r="Q221" s="1169"/>
    </row>
    <row r="222" spans="1:25" s="437" customFormat="1">
      <c r="A222" s="436"/>
      <c r="D222" s="1019"/>
      <c r="E222" s="1579"/>
      <c r="H222" s="1020"/>
      <c r="I222" s="1021"/>
      <c r="K222" s="1616"/>
      <c r="L222" s="1124"/>
      <c r="N222" s="1124"/>
      <c r="P222" s="1617"/>
      <c r="Q222" s="1251"/>
      <c r="R222" s="1023"/>
      <c r="S222" s="1023"/>
      <c r="T222" s="1615"/>
    </row>
    <row r="223" spans="1:25">
      <c r="A223" s="973" t="s">
        <v>832</v>
      </c>
      <c r="D223" s="18"/>
      <c r="E223" s="55"/>
      <c r="H223" s="165"/>
      <c r="I223" s="166"/>
      <c r="K223" s="1271"/>
      <c r="P223" s="1106"/>
      <c r="Q223" s="2158"/>
      <c r="R223" s="1229"/>
      <c r="S223" s="1229"/>
      <c r="T223" s="1348"/>
      <c r="U223" s="27"/>
      <c r="V223" s="24"/>
    </row>
    <row r="224" spans="1:25" s="113" customFormat="1" ht="46.8">
      <c r="A224" s="1260" t="s">
        <v>784</v>
      </c>
      <c r="B224" s="113" t="s">
        <v>20</v>
      </c>
      <c r="C224" s="113" t="s">
        <v>701</v>
      </c>
      <c r="D224" s="1261" t="s">
        <v>785</v>
      </c>
      <c r="E224" s="1261" t="s">
        <v>786</v>
      </c>
      <c r="F224" s="1261" t="s">
        <v>787</v>
      </c>
      <c r="G224" s="1261" t="s">
        <v>788</v>
      </c>
      <c r="H224" s="1261" t="s">
        <v>789</v>
      </c>
      <c r="I224" s="1261" t="s">
        <v>790</v>
      </c>
      <c r="J224" s="1261" t="s">
        <v>791</v>
      </c>
      <c r="K224" s="1267" t="s">
        <v>792</v>
      </c>
      <c r="L224" s="1305" t="s">
        <v>474</v>
      </c>
      <c r="M224" s="1252" t="s">
        <v>793</v>
      </c>
      <c r="N224" s="1305" t="s">
        <v>483</v>
      </c>
      <c r="O224" s="1252" t="s">
        <v>794</v>
      </c>
      <c r="P224" s="1305" t="s">
        <v>480</v>
      </c>
      <c r="Q224" s="1605" t="s">
        <v>795</v>
      </c>
      <c r="R224" s="1603" t="s">
        <v>796</v>
      </c>
      <c r="S224" s="1334" t="s">
        <v>797</v>
      </c>
      <c r="T224" s="1343" t="s">
        <v>798</v>
      </c>
      <c r="X224" s="1253" t="s">
        <v>784</v>
      </c>
      <c r="Y224" s="1254" t="s">
        <v>20</v>
      </c>
    </row>
    <row r="225" spans="1:25">
      <c r="A225" s="2173" t="s">
        <v>63</v>
      </c>
      <c r="B225" s="91" t="s">
        <v>709</v>
      </c>
      <c r="C225" s="91" t="s">
        <v>730</v>
      </c>
      <c r="D225" s="399">
        <v>0.5</v>
      </c>
      <c r="E225" s="2174">
        <v>43006</v>
      </c>
      <c r="F225" s="399">
        <v>15</v>
      </c>
      <c r="G225" s="91">
        <v>6.5</v>
      </c>
      <c r="H225" s="2054">
        <v>1.2983164556962026</v>
      </c>
      <c r="I225" s="2186">
        <v>0.21105245544148288</v>
      </c>
      <c r="J225" s="91">
        <v>6.5371387548444906</v>
      </c>
      <c r="K225" s="2167">
        <v>6.5</v>
      </c>
      <c r="L225" s="2176">
        <v>32.995602818589077</v>
      </c>
      <c r="M225" s="2807">
        <f>AVERAGE(H225:H235)</f>
        <v>1.7129810126582274</v>
      </c>
      <c r="N225" s="2176">
        <v>35.849283454699183</v>
      </c>
      <c r="O225" s="2807">
        <v>10.622850476622297</v>
      </c>
      <c r="P225" s="2176">
        <v>38.24136537021338</v>
      </c>
      <c r="Q225" s="2168">
        <f t="shared" ref="Q225:Q286" si="47">AVERAGE(L225,N225,P225)</f>
        <v>35.695417214500544</v>
      </c>
      <c r="R225" s="1330"/>
      <c r="T225" s="1346" t="str">
        <f>IF(_xlfn.NUMBERVALUE(R225), IF(R225&lt;50, "Acceptable; Ongoing Protection is Required", "UNScceptable; Immediate Restoration is Required"), " ")</f>
        <v xml:space="preserve"> </v>
      </c>
      <c r="U225" s="571" t="s">
        <v>833</v>
      </c>
    </row>
    <row r="226" spans="1:25">
      <c r="A226" s="2173" t="s">
        <v>63</v>
      </c>
      <c r="B226" s="91" t="s">
        <v>709</v>
      </c>
      <c r="C226" s="91" t="s">
        <v>730</v>
      </c>
      <c r="D226" s="399">
        <v>1</v>
      </c>
      <c r="E226" s="2174">
        <v>43006</v>
      </c>
      <c r="F226" s="399">
        <v>15</v>
      </c>
      <c r="G226" s="91">
        <v>6.5</v>
      </c>
      <c r="H226" s="91"/>
      <c r="I226" s="454"/>
      <c r="J226" s="91" t="s">
        <v>803</v>
      </c>
      <c r="K226" s="2167"/>
      <c r="L226" s="2176" t="s">
        <v>803</v>
      </c>
      <c r="M226" s="2179"/>
      <c r="N226" s="2176" t="s">
        <v>803</v>
      </c>
      <c r="O226" s="2179"/>
      <c r="P226" s="2176" t="s">
        <v>803</v>
      </c>
      <c r="Q226" s="2168"/>
      <c r="R226" s="1330" t="s">
        <v>803</v>
      </c>
      <c r="T226" s="1350" t="s">
        <v>803</v>
      </c>
    </row>
    <row r="227" spans="1:25">
      <c r="A227" s="2173" t="s">
        <v>63</v>
      </c>
      <c r="B227" s="91" t="s">
        <v>709</v>
      </c>
      <c r="C227" s="91" t="s">
        <v>730</v>
      </c>
      <c r="D227" s="399">
        <v>2</v>
      </c>
      <c r="E227" s="2174">
        <v>43006</v>
      </c>
      <c r="F227" s="399">
        <v>15</v>
      </c>
      <c r="G227" s="91">
        <v>6.5</v>
      </c>
      <c r="H227" s="91"/>
      <c r="I227" s="454"/>
      <c r="J227" s="91" t="s">
        <v>803</v>
      </c>
      <c r="K227" s="2167"/>
      <c r="L227" s="2176" t="s">
        <v>803</v>
      </c>
      <c r="M227" s="2179"/>
      <c r="N227" s="2176" t="s">
        <v>803</v>
      </c>
      <c r="O227" s="2179"/>
      <c r="P227" s="2176" t="s">
        <v>803</v>
      </c>
      <c r="Q227" s="2168"/>
      <c r="R227" s="1330" t="s">
        <v>803</v>
      </c>
      <c r="T227" s="1350" t="s">
        <v>803</v>
      </c>
    </row>
    <row r="228" spans="1:25">
      <c r="A228" s="2173" t="s">
        <v>63</v>
      </c>
      <c r="B228" s="91" t="s">
        <v>709</v>
      </c>
      <c r="C228" s="91" t="s">
        <v>730</v>
      </c>
      <c r="D228" s="399">
        <v>3</v>
      </c>
      <c r="E228" s="2174">
        <v>43006</v>
      </c>
      <c r="F228" s="399">
        <v>15</v>
      </c>
      <c r="G228" s="91">
        <v>6.5</v>
      </c>
      <c r="H228" s="2054">
        <v>1.1102531645569618</v>
      </c>
      <c r="I228" s="2186">
        <v>0.24622786468173002</v>
      </c>
      <c r="J228" s="91">
        <v>7.6266618806519055</v>
      </c>
      <c r="K228" s="2167"/>
      <c r="L228" s="2176" t="s">
        <v>803</v>
      </c>
      <c r="M228" s="2179"/>
      <c r="N228" s="2176" t="s">
        <v>803</v>
      </c>
      <c r="O228" s="2179"/>
      <c r="P228" s="2176" t="s">
        <v>803</v>
      </c>
      <c r="Q228" s="2168"/>
      <c r="R228" s="1330" t="s">
        <v>803</v>
      </c>
      <c r="T228" s="1350" t="s">
        <v>803</v>
      </c>
    </row>
    <row r="229" spans="1:25">
      <c r="A229" s="2173" t="s">
        <v>63</v>
      </c>
      <c r="B229" s="91" t="s">
        <v>709</v>
      </c>
      <c r="C229" s="91" t="s">
        <v>730</v>
      </c>
      <c r="D229" s="399">
        <v>4</v>
      </c>
      <c r="E229" s="2174">
        <v>43006</v>
      </c>
      <c r="F229" s="399">
        <v>15</v>
      </c>
      <c r="G229" s="91">
        <v>6.5</v>
      </c>
      <c r="H229" s="91"/>
      <c r="I229" s="454"/>
      <c r="J229" s="91" t="s">
        <v>803</v>
      </c>
      <c r="K229" s="2167"/>
      <c r="L229" s="2176" t="s">
        <v>803</v>
      </c>
      <c r="M229" s="2179"/>
      <c r="N229" s="2176" t="s">
        <v>803</v>
      </c>
      <c r="O229" s="2179"/>
      <c r="P229" s="2176" t="s">
        <v>803</v>
      </c>
      <c r="Q229" s="2168"/>
      <c r="R229" s="1330" t="s">
        <v>803</v>
      </c>
      <c r="T229" s="1350" t="s">
        <v>803</v>
      </c>
    </row>
    <row r="230" spans="1:25">
      <c r="A230" s="2173" t="s">
        <v>63</v>
      </c>
      <c r="B230" s="91" t="s">
        <v>709</v>
      </c>
      <c r="C230" s="91" t="s">
        <v>730</v>
      </c>
      <c r="D230" s="399">
        <v>5</v>
      </c>
      <c r="E230" s="2174">
        <v>43006</v>
      </c>
      <c r="F230" s="399">
        <v>15</v>
      </c>
      <c r="G230" s="91">
        <v>6.5</v>
      </c>
      <c r="H230" s="91"/>
      <c r="I230" s="454"/>
      <c r="J230" s="91" t="s">
        <v>803</v>
      </c>
      <c r="K230" s="2167"/>
      <c r="L230" s="2176" t="s">
        <v>803</v>
      </c>
      <c r="M230" s="2179"/>
      <c r="N230" s="2176" t="s">
        <v>803</v>
      </c>
      <c r="O230" s="2179"/>
      <c r="P230" s="2176" t="s">
        <v>803</v>
      </c>
      <c r="Q230" s="2168"/>
      <c r="R230" s="1330" t="s">
        <v>803</v>
      </c>
      <c r="T230" s="1350" t="s">
        <v>803</v>
      </c>
    </row>
    <row r="231" spans="1:25">
      <c r="A231" s="2173" t="s">
        <v>63</v>
      </c>
      <c r="B231" s="91" t="s">
        <v>709</v>
      </c>
      <c r="C231" s="91" t="s">
        <v>730</v>
      </c>
      <c r="D231" s="399">
        <v>6</v>
      </c>
      <c r="E231" s="2174">
        <v>43006</v>
      </c>
      <c r="F231" s="399">
        <v>15</v>
      </c>
      <c r="G231" s="91">
        <v>6.5</v>
      </c>
      <c r="H231" s="91"/>
      <c r="I231" s="454"/>
      <c r="J231" s="91" t="s">
        <v>803</v>
      </c>
      <c r="K231" s="2167"/>
      <c r="L231" s="2176" t="s">
        <v>803</v>
      </c>
      <c r="M231" s="2179"/>
      <c r="N231" s="2176" t="s">
        <v>803</v>
      </c>
      <c r="O231" s="2179"/>
      <c r="P231" s="2176" t="s">
        <v>803</v>
      </c>
      <c r="Q231" s="2168"/>
      <c r="R231" s="1330" t="s">
        <v>803</v>
      </c>
      <c r="T231" s="1350" t="s">
        <v>803</v>
      </c>
    </row>
    <row r="232" spans="1:25">
      <c r="A232" s="2173" t="s">
        <v>63</v>
      </c>
      <c r="B232" s="91" t="s">
        <v>709</v>
      </c>
      <c r="C232" s="91" t="s">
        <v>730</v>
      </c>
      <c r="D232" s="399">
        <v>7</v>
      </c>
      <c r="E232" s="2174">
        <v>43006</v>
      </c>
      <c r="F232" s="399">
        <v>15</v>
      </c>
      <c r="G232" s="91">
        <v>6.5</v>
      </c>
      <c r="H232" s="91"/>
      <c r="I232" s="454"/>
      <c r="J232" s="91" t="s">
        <v>803</v>
      </c>
      <c r="K232" s="2167"/>
      <c r="L232" s="2176" t="s">
        <v>803</v>
      </c>
      <c r="M232" s="2179"/>
      <c r="N232" s="2176" t="s">
        <v>803</v>
      </c>
      <c r="O232" s="2179"/>
      <c r="P232" s="2176" t="s">
        <v>803</v>
      </c>
      <c r="Q232" s="2168"/>
      <c r="R232" s="1330" t="s">
        <v>803</v>
      </c>
      <c r="T232" s="1350" t="s">
        <v>803</v>
      </c>
    </row>
    <row r="233" spans="1:25">
      <c r="A233" s="2173" t="s">
        <v>63</v>
      </c>
      <c r="B233" s="91" t="s">
        <v>709</v>
      </c>
      <c r="C233" s="91" t="s">
        <v>730</v>
      </c>
      <c r="D233" s="399">
        <v>8</v>
      </c>
      <c r="E233" s="2174">
        <v>43006</v>
      </c>
      <c r="F233" s="399">
        <v>15</v>
      </c>
      <c r="G233" s="91">
        <v>6.5</v>
      </c>
      <c r="H233" s="91"/>
      <c r="I233" s="454"/>
      <c r="J233" s="91" t="s">
        <v>803</v>
      </c>
      <c r="K233" s="2167"/>
      <c r="L233" s="2176" t="s">
        <v>803</v>
      </c>
      <c r="M233" s="2179"/>
      <c r="N233" s="2176" t="s">
        <v>803</v>
      </c>
      <c r="O233" s="2179"/>
      <c r="P233" s="2176" t="s">
        <v>803</v>
      </c>
      <c r="Q233" s="2168"/>
      <c r="R233" s="1330" t="s">
        <v>803</v>
      </c>
      <c r="T233" s="1350" t="s">
        <v>803</v>
      </c>
    </row>
    <row r="234" spans="1:25">
      <c r="A234" s="2173" t="s">
        <v>63</v>
      </c>
      <c r="B234" s="91" t="s">
        <v>709</v>
      </c>
      <c r="C234" s="91" t="s">
        <v>730</v>
      </c>
      <c r="D234" s="399">
        <v>9</v>
      </c>
      <c r="E234" s="2174">
        <v>43006</v>
      </c>
      <c r="F234" s="399">
        <v>15</v>
      </c>
      <c r="G234" s="91">
        <v>6.5</v>
      </c>
      <c r="H234" s="2054">
        <v>4.4183544303797451</v>
      </c>
      <c r="I234" s="2186">
        <v>0.42210491088296576</v>
      </c>
      <c r="J234" s="91">
        <v>13.074277509688981</v>
      </c>
      <c r="K234" s="2167"/>
      <c r="L234" s="2176" t="s">
        <v>803</v>
      </c>
      <c r="M234" s="2179"/>
      <c r="N234" s="2176" t="s">
        <v>803</v>
      </c>
      <c r="O234" s="2179"/>
      <c r="P234" s="2176" t="s">
        <v>803</v>
      </c>
      <c r="Q234" s="2168"/>
      <c r="R234" s="1330" t="s">
        <v>803</v>
      </c>
      <c r="T234" s="1350" t="s">
        <v>803</v>
      </c>
    </row>
    <row r="235" spans="1:25" s="451" customFormat="1">
      <c r="A235" s="2180" t="s">
        <v>63</v>
      </c>
      <c r="B235" s="470" t="s">
        <v>709</v>
      </c>
      <c r="C235" s="470" t="s">
        <v>730</v>
      </c>
      <c r="D235" s="2181">
        <v>15</v>
      </c>
      <c r="E235" s="2182">
        <v>43006</v>
      </c>
      <c r="F235" s="2181">
        <v>15</v>
      </c>
      <c r="G235" s="470">
        <v>6.5</v>
      </c>
      <c r="H235" s="2188">
        <v>2.5000000000000001E-2</v>
      </c>
      <c r="I235" s="2189">
        <v>0.49245572936346005</v>
      </c>
      <c r="J235" s="470">
        <v>15.253323761303811</v>
      </c>
      <c r="K235" s="2171"/>
      <c r="L235" s="2196" t="s">
        <v>803</v>
      </c>
      <c r="M235" s="2185"/>
      <c r="N235" s="2196" t="s">
        <v>803</v>
      </c>
      <c r="O235" s="2185"/>
      <c r="P235" s="2196" t="s">
        <v>803</v>
      </c>
      <c r="Q235" s="2172"/>
      <c r="R235" s="1341" t="s">
        <v>803</v>
      </c>
      <c r="S235" s="1157"/>
      <c r="T235" s="1357" t="s">
        <v>803</v>
      </c>
    </row>
    <row r="236" spans="1:25">
      <c r="A236" s="2173"/>
      <c r="B236" s="91"/>
      <c r="C236" s="91"/>
      <c r="D236" s="399"/>
      <c r="E236" s="2174"/>
      <c r="F236" s="399"/>
      <c r="G236" s="91"/>
      <c r="H236" s="2054"/>
      <c r="I236" s="2186"/>
      <c r="J236" s="91"/>
      <c r="K236" s="2167"/>
      <c r="L236" s="2800"/>
      <c r="M236" s="91"/>
      <c r="N236" s="2800"/>
      <c r="O236" s="2801"/>
      <c r="P236" s="2800"/>
      <c r="Q236" s="2168"/>
    </row>
    <row r="237" spans="1:25" s="113" customFormat="1" ht="46.8">
      <c r="A237" s="2843" t="s">
        <v>784</v>
      </c>
      <c r="B237" s="2844" t="s">
        <v>20</v>
      </c>
      <c r="C237" s="2844" t="s">
        <v>701</v>
      </c>
      <c r="D237" s="2844" t="s">
        <v>785</v>
      </c>
      <c r="E237" s="2844" t="s">
        <v>786</v>
      </c>
      <c r="F237" s="2844" t="s">
        <v>787</v>
      </c>
      <c r="G237" s="2844" t="s">
        <v>788</v>
      </c>
      <c r="H237" s="2844" t="s">
        <v>789</v>
      </c>
      <c r="I237" s="2844" t="s">
        <v>790</v>
      </c>
      <c r="J237" s="2844" t="s">
        <v>791</v>
      </c>
      <c r="K237" s="2816" t="s">
        <v>792</v>
      </c>
      <c r="L237" s="2814" t="s">
        <v>474</v>
      </c>
      <c r="M237" s="2813" t="s">
        <v>793</v>
      </c>
      <c r="N237" s="2814" t="s">
        <v>483</v>
      </c>
      <c r="O237" s="2813" t="s">
        <v>794</v>
      </c>
      <c r="P237" s="2814" t="s">
        <v>480</v>
      </c>
      <c r="Q237" s="2817"/>
      <c r="R237" s="1334"/>
      <c r="S237" s="1334"/>
      <c r="T237" s="1351"/>
      <c r="X237" s="1256" t="s">
        <v>784</v>
      </c>
      <c r="Y237" s="1254" t="s">
        <v>20</v>
      </c>
    </row>
    <row r="238" spans="1:25">
      <c r="A238" s="2173" t="s">
        <v>63</v>
      </c>
      <c r="B238" s="91" t="s">
        <v>368</v>
      </c>
      <c r="C238" s="355" t="s">
        <v>834</v>
      </c>
      <c r="D238" s="355">
        <v>0.5</v>
      </c>
      <c r="E238" s="358">
        <v>43356</v>
      </c>
      <c r="F238" s="355">
        <v>15.5</v>
      </c>
      <c r="G238" s="355">
        <v>6.375</v>
      </c>
      <c r="H238" s="355">
        <v>2.71</v>
      </c>
      <c r="I238" s="2803">
        <v>0.28000000000000003</v>
      </c>
      <c r="J238" s="91">
        <v>8.6727200000000018</v>
      </c>
      <c r="K238" s="2830">
        <v>6.375</v>
      </c>
      <c r="L238" s="2176">
        <v>33.275746580285045</v>
      </c>
      <c r="M238" s="2187">
        <f>AVERAGE(H238:H246)</f>
        <v>1.95</v>
      </c>
      <c r="N238" s="2176">
        <v>37.120645208894373</v>
      </c>
      <c r="O238" s="2187">
        <v>12.183106666666669</v>
      </c>
      <c r="P238" s="2176">
        <v>40.218476585351077</v>
      </c>
      <c r="Q238" s="2168">
        <f t="shared" si="47"/>
        <v>36.871622791510163</v>
      </c>
      <c r="R238" s="1330" t="s">
        <v>803</v>
      </c>
      <c r="T238" s="1350" t="s">
        <v>803</v>
      </c>
    </row>
    <row r="239" spans="1:25">
      <c r="A239" s="2173" t="s">
        <v>63</v>
      </c>
      <c r="B239" s="91" t="s">
        <v>368</v>
      </c>
      <c r="C239" s="355" t="s">
        <v>834</v>
      </c>
      <c r="D239" s="355">
        <v>1</v>
      </c>
      <c r="E239" s="358">
        <v>43356</v>
      </c>
      <c r="F239" s="355">
        <v>15.5</v>
      </c>
      <c r="G239" s="355">
        <v>6.375</v>
      </c>
      <c r="H239" s="355"/>
      <c r="I239" s="2803"/>
      <c r="J239" s="91" t="s">
        <v>803</v>
      </c>
      <c r="K239" s="2830"/>
      <c r="L239" s="2176" t="s">
        <v>803</v>
      </c>
      <c r="M239" s="2187"/>
      <c r="N239" s="2176" t="s">
        <v>803</v>
      </c>
      <c r="O239" s="2187"/>
      <c r="P239" s="2176" t="s">
        <v>803</v>
      </c>
      <c r="Q239" s="2168"/>
      <c r="R239" s="1330" t="s">
        <v>803</v>
      </c>
      <c r="T239" s="1350" t="s">
        <v>803</v>
      </c>
    </row>
    <row r="240" spans="1:25">
      <c r="A240" s="2173" t="s">
        <v>63</v>
      </c>
      <c r="B240" s="91" t="s">
        <v>368</v>
      </c>
      <c r="C240" s="355" t="s">
        <v>834</v>
      </c>
      <c r="D240" s="355">
        <v>2</v>
      </c>
      <c r="E240" s="358">
        <v>43356</v>
      </c>
      <c r="F240" s="355">
        <v>15.5</v>
      </c>
      <c r="G240" s="355">
        <v>6.375</v>
      </c>
      <c r="H240" s="355"/>
      <c r="I240" s="2803"/>
      <c r="J240" s="91" t="s">
        <v>803</v>
      </c>
      <c r="K240" s="2830"/>
      <c r="L240" s="2176" t="s">
        <v>803</v>
      </c>
      <c r="M240" s="2187"/>
      <c r="N240" s="2176" t="s">
        <v>803</v>
      </c>
      <c r="O240" s="2187"/>
      <c r="P240" s="2176" t="s">
        <v>803</v>
      </c>
      <c r="Q240" s="2168"/>
      <c r="R240" s="1330" t="s">
        <v>803</v>
      </c>
      <c r="T240" s="1350" t="s">
        <v>803</v>
      </c>
    </row>
    <row r="241" spans="1:20">
      <c r="A241" s="2173" t="s">
        <v>63</v>
      </c>
      <c r="B241" s="91" t="s">
        <v>368</v>
      </c>
      <c r="C241" s="355" t="s">
        <v>834</v>
      </c>
      <c r="D241" s="355">
        <v>3</v>
      </c>
      <c r="E241" s="358">
        <v>43356</v>
      </c>
      <c r="F241" s="355">
        <v>15.5</v>
      </c>
      <c r="G241" s="355">
        <v>6.375</v>
      </c>
      <c r="H241" s="355">
        <v>1.98</v>
      </c>
      <c r="I241" s="2803">
        <v>0.35</v>
      </c>
      <c r="J241" s="91">
        <v>10.8409</v>
      </c>
      <c r="K241" s="2830"/>
      <c r="L241" s="2176" t="s">
        <v>803</v>
      </c>
      <c r="M241" s="2187"/>
      <c r="N241" s="2176" t="s">
        <v>803</v>
      </c>
      <c r="O241" s="2187"/>
      <c r="P241" s="2176" t="s">
        <v>803</v>
      </c>
      <c r="Q241" s="2168"/>
      <c r="R241" s="1330" t="s">
        <v>803</v>
      </c>
      <c r="T241" s="1350" t="s">
        <v>803</v>
      </c>
    </row>
    <row r="242" spans="1:20">
      <c r="A242" s="2173" t="s">
        <v>63</v>
      </c>
      <c r="B242" s="91" t="s">
        <v>368</v>
      </c>
      <c r="C242" s="355" t="s">
        <v>834</v>
      </c>
      <c r="D242" s="355">
        <v>4</v>
      </c>
      <c r="E242" s="358">
        <v>43356</v>
      </c>
      <c r="F242" s="355">
        <v>15.5</v>
      </c>
      <c r="G242" s="355">
        <v>6.375</v>
      </c>
      <c r="H242" s="355"/>
      <c r="I242" s="2803"/>
      <c r="J242" s="91" t="s">
        <v>803</v>
      </c>
      <c r="K242" s="2830"/>
      <c r="L242" s="2176" t="s">
        <v>803</v>
      </c>
      <c r="M242" s="2187"/>
      <c r="N242" s="2176" t="s">
        <v>803</v>
      </c>
      <c r="O242" s="2187"/>
      <c r="P242" s="2176" t="s">
        <v>803</v>
      </c>
      <c r="Q242" s="2168"/>
      <c r="R242" s="1330" t="s">
        <v>803</v>
      </c>
      <c r="T242" s="1350" t="s">
        <v>803</v>
      </c>
    </row>
    <row r="243" spans="1:20">
      <c r="A243" s="2173" t="s">
        <v>63</v>
      </c>
      <c r="B243" s="91" t="s">
        <v>368</v>
      </c>
      <c r="C243" s="355" t="s">
        <v>834</v>
      </c>
      <c r="D243" s="355">
        <v>5</v>
      </c>
      <c r="E243" s="358">
        <v>43356</v>
      </c>
      <c r="F243" s="355">
        <v>15.5</v>
      </c>
      <c r="G243" s="355">
        <v>6.375</v>
      </c>
      <c r="H243" s="355"/>
      <c r="I243" s="2803"/>
      <c r="J243" s="91" t="s">
        <v>803</v>
      </c>
      <c r="K243" s="2830"/>
      <c r="L243" s="2176" t="s">
        <v>803</v>
      </c>
      <c r="M243" s="2187"/>
      <c r="N243" s="2176" t="s">
        <v>803</v>
      </c>
      <c r="O243" s="2187"/>
      <c r="P243" s="2176" t="s">
        <v>803</v>
      </c>
      <c r="Q243" s="2168"/>
      <c r="R243" s="1330" t="s">
        <v>803</v>
      </c>
      <c r="T243" s="1350" t="s">
        <v>803</v>
      </c>
    </row>
    <row r="244" spans="1:20">
      <c r="A244" s="2173" t="s">
        <v>63</v>
      </c>
      <c r="B244" s="91" t="s">
        <v>368</v>
      </c>
      <c r="C244" s="355" t="s">
        <v>834</v>
      </c>
      <c r="D244" s="355">
        <v>6</v>
      </c>
      <c r="E244" s="358">
        <v>43356</v>
      </c>
      <c r="F244" s="355">
        <v>15.5</v>
      </c>
      <c r="G244" s="355">
        <v>6.375</v>
      </c>
      <c r="H244" s="355"/>
      <c r="I244" s="2803"/>
      <c r="J244" s="91" t="s">
        <v>803</v>
      </c>
      <c r="K244" s="2830"/>
      <c r="L244" s="2176" t="s">
        <v>803</v>
      </c>
      <c r="M244" s="2187"/>
      <c r="N244" s="2176" t="s">
        <v>803</v>
      </c>
      <c r="O244" s="2187"/>
      <c r="P244" s="2176" t="s">
        <v>803</v>
      </c>
      <c r="Q244" s="2168"/>
      <c r="R244" s="1330" t="s">
        <v>803</v>
      </c>
      <c r="T244" s="1350" t="s">
        <v>803</v>
      </c>
    </row>
    <row r="245" spans="1:20">
      <c r="A245" s="2173" t="s">
        <v>63</v>
      </c>
      <c r="B245" s="91" t="s">
        <v>368</v>
      </c>
      <c r="C245" s="355" t="s">
        <v>834</v>
      </c>
      <c r="D245" s="355">
        <v>7</v>
      </c>
      <c r="E245" s="358">
        <v>43356</v>
      </c>
      <c r="F245" s="355">
        <v>15.5</v>
      </c>
      <c r="G245" s="355">
        <v>6.375</v>
      </c>
      <c r="H245" s="355"/>
      <c r="I245" s="2803"/>
      <c r="J245" s="91" t="s">
        <v>803</v>
      </c>
      <c r="K245" s="2830"/>
      <c r="L245" s="2176" t="s">
        <v>803</v>
      </c>
      <c r="M245" s="2187"/>
      <c r="N245" s="2176" t="s">
        <v>803</v>
      </c>
      <c r="O245" s="2187"/>
      <c r="P245" s="2176" t="s">
        <v>803</v>
      </c>
      <c r="Q245" s="2168"/>
      <c r="R245" s="1330" t="s">
        <v>803</v>
      </c>
      <c r="T245" s="1350" t="s">
        <v>803</v>
      </c>
    </row>
    <row r="246" spans="1:20" s="451" customFormat="1">
      <c r="A246" s="2180" t="s">
        <v>63</v>
      </c>
      <c r="B246" s="470" t="s">
        <v>368</v>
      </c>
      <c r="C246" s="469" t="s">
        <v>834</v>
      </c>
      <c r="D246" s="469">
        <v>7.5</v>
      </c>
      <c r="E246" s="471">
        <v>43356</v>
      </c>
      <c r="F246" s="469">
        <v>15.5</v>
      </c>
      <c r="G246" s="469">
        <v>6.375</v>
      </c>
      <c r="H246" s="469">
        <v>1.1599999999999999</v>
      </c>
      <c r="I246" s="2804">
        <v>0.55000000000000004</v>
      </c>
      <c r="J246" s="470">
        <v>17.035700000000002</v>
      </c>
      <c r="K246" s="2831"/>
      <c r="L246" s="2196" t="s">
        <v>803</v>
      </c>
      <c r="M246" s="2805"/>
      <c r="N246" s="2196" t="s">
        <v>803</v>
      </c>
      <c r="O246" s="2805"/>
      <c r="P246" s="2196" t="s">
        <v>803</v>
      </c>
      <c r="Q246" s="2172"/>
      <c r="R246" s="1341" t="s">
        <v>803</v>
      </c>
      <c r="S246" s="1157"/>
      <c r="T246" s="1357" t="s">
        <v>803</v>
      </c>
    </row>
    <row r="247" spans="1:20">
      <c r="A247" s="884"/>
      <c r="C247" s="27"/>
      <c r="D247" s="27"/>
      <c r="E247" s="27"/>
      <c r="F247" s="173"/>
      <c r="G247" s="27"/>
      <c r="H247" s="27"/>
      <c r="I247" s="27"/>
      <c r="J247" s="607"/>
      <c r="K247" s="1271"/>
      <c r="L247" s="593"/>
      <c r="M247" s="592"/>
      <c r="N247" s="593"/>
      <c r="O247" s="592"/>
      <c r="P247" s="593"/>
      <c r="Q247" s="1169"/>
      <c r="T247" s="1344"/>
    </row>
    <row r="248" spans="1:20" ht="46.8">
      <c r="A248" s="976" t="s">
        <v>804</v>
      </c>
      <c r="B248" s="591" t="s">
        <v>20</v>
      </c>
      <c r="C248" s="591" t="s">
        <v>701</v>
      </c>
      <c r="D248" s="946" t="s">
        <v>805</v>
      </c>
      <c r="E248" s="947" t="s">
        <v>786</v>
      </c>
      <c r="F248" s="946" t="s">
        <v>806</v>
      </c>
      <c r="G248" s="946" t="s">
        <v>807</v>
      </c>
      <c r="H248" s="591" t="s">
        <v>808</v>
      </c>
      <c r="I248" s="371" t="s">
        <v>809</v>
      </c>
      <c r="J248" t="s">
        <v>810</v>
      </c>
      <c r="K248" s="1267" t="s">
        <v>792</v>
      </c>
      <c r="L248" s="1305" t="s">
        <v>474</v>
      </c>
      <c r="M248" s="1252" t="s">
        <v>793</v>
      </c>
      <c r="N248" s="1305" t="s">
        <v>483</v>
      </c>
      <c r="O248" s="1252" t="s">
        <v>794</v>
      </c>
      <c r="P248" s="1305" t="s">
        <v>480</v>
      </c>
      <c r="Q248" s="1604"/>
      <c r="T248" s="1346"/>
    </row>
    <row r="249" spans="1:20">
      <c r="A249" s="108">
        <v>105</v>
      </c>
      <c r="B249" t="s">
        <v>709</v>
      </c>
      <c r="C249" t="s">
        <v>835</v>
      </c>
      <c r="D249" s="18">
        <v>0.5</v>
      </c>
      <c r="E249" s="55">
        <v>43718</v>
      </c>
      <c r="F249" s="165">
        <v>15</v>
      </c>
      <c r="G249" s="166">
        <v>6.2050000000000001</v>
      </c>
      <c r="H249" s="24">
        <v>1.5375873417721517</v>
      </c>
      <c r="I249" s="24">
        <v>0.26814031715521391</v>
      </c>
      <c r="J249" s="1299">
        <f t="shared" ref="J249:J307" si="48">IF(AND(I249&gt;0),  I249*30.974," ")</f>
        <v>8.3053781835655958</v>
      </c>
      <c r="K249" s="1300">
        <f>AVERAGE(G249:G259)</f>
        <v>6.2050000000000001</v>
      </c>
      <c r="L249" s="594">
        <f t="shared" ref="L249:L492" si="49">10*(6-(LN(K249)/LN(2)))</f>
        <v>33.665687896443679</v>
      </c>
      <c r="M249" s="166">
        <f>AVERAGE(H249:H259)</f>
        <v>1.5034187341772152</v>
      </c>
      <c r="N249" s="594">
        <f t="shared" ref="N249:N492" si="50">10*(6-((2.04-0.68*LN(M249))/LN(2)))</f>
        <v>34.56909999444801</v>
      </c>
      <c r="O249" s="1299">
        <f>AVERAGE(J249:J259)</f>
        <v>11.560117657269245</v>
      </c>
      <c r="P249" s="594">
        <f t="shared" ref="P249:P492" si="51">10*(6-(LN(48/O249)/LN(2)))</f>
        <v>39.461216756289367</v>
      </c>
      <c r="Q249" s="1169">
        <f t="shared" si="47"/>
        <v>35.898668215727014</v>
      </c>
      <c r="T249" s="1346"/>
    </row>
    <row r="250" spans="1:20">
      <c r="A250" s="108"/>
      <c r="B250" t="s">
        <v>709</v>
      </c>
      <c r="C250" t="s">
        <v>835</v>
      </c>
      <c r="D250" s="18">
        <v>1</v>
      </c>
      <c r="E250" s="55">
        <v>43718</v>
      </c>
      <c r="F250" s="165"/>
      <c r="G250" s="166"/>
      <c r="H250" s="27" t="s">
        <v>811</v>
      </c>
      <c r="I250" s="27" t="s">
        <v>811</v>
      </c>
      <c r="J250" s="1299"/>
      <c r="K250" s="1271"/>
      <c r="Q250" s="1169"/>
      <c r="T250" s="1346"/>
    </row>
    <row r="251" spans="1:20">
      <c r="A251" s="108"/>
      <c r="B251" t="s">
        <v>709</v>
      </c>
      <c r="C251" t="s">
        <v>835</v>
      </c>
      <c r="D251" s="18">
        <v>2</v>
      </c>
      <c r="E251" s="55">
        <v>43718</v>
      </c>
      <c r="F251" s="165"/>
      <c r="G251" s="166"/>
      <c r="H251" s="27" t="s">
        <v>811</v>
      </c>
      <c r="I251" s="27" t="s">
        <v>811</v>
      </c>
      <c r="J251" s="1299"/>
      <c r="K251" s="1271"/>
      <c r="Q251" s="1169"/>
      <c r="T251" s="1346"/>
    </row>
    <row r="252" spans="1:20">
      <c r="A252" s="108"/>
      <c r="B252" t="s">
        <v>709</v>
      </c>
      <c r="C252" t="s">
        <v>835</v>
      </c>
      <c r="D252" s="18">
        <v>3</v>
      </c>
      <c r="E252" s="55">
        <v>43718</v>
      </c>
      <c r="F252" s="165"/>
      <c r="G252" s="166"/>
      <c r="H252" s="24">
        <v>1.3781338396624474</v>
      </c>
      <c r="I252" s="24">
        <v>0.26814031715521391</v>
      </c>
      <c r="J252" s="1299">
        <f t="shared" si="48"/>
        <v>8.3053781835655958</v>
      </c>
      <c r="K252" s="1271"/>
      <c r="Q252" s="1169"/>
      <c r="T252" s="1346"/>
    </row>
    <row r="253" spans="1:20">
      <c r="A253" s="108"/>
      <c r="B253" t="s">
        <v>709</v>
      </c>
      <c r="C253" t="s">
        <v>835</v>
      </c>
      <c r="D253" s="18">
        <v>4</v>
      </c>
      <c r="E253" s="55">
        <v>43718</v>
      </c>
      <c r="F253" s="165"/>
      <c r="G253" s="166"/>
      <c r="H253" s="27" t="s">
        <v>811</v>
      </c>
      <c r="I253" s="27" t="s">
        <v>811</v>
      </c>
      <c r="J253" s="1299"/>
      <c r="K253" s="1271"/>
      <c r="Q253" s="1169"/>
      <c r="T253" s="1346"/>
    </row>
    <row r="254" spans="1:20">
      <c r="A254" s="108"/>
      <c r="B254" t="s">
        <v>709</v>
      </c>
      <c r="C254" t="s">
        <v>835</v>
      </c>
      <c r="D254" s="18">
        <v>5</v>
      </c>
      <c r="E254" s="55">
        <v>43718</v>
      </c>
      <c r="F254" s="165"/>
      <c r="G254" s="166"/>
      <c r="H254" s="27" t="s">
        <v>811</v>
      </c>
      <c r="I254" s="27" t="s">
        <v>811</v>
      </c>
      <c r="J254" s="1299"/>
      <c r="K254" s="1271"/>
      <c r="Q254" s="1169"/>
      <c r="T254" s="1346"/>
    </row>
    <row r="255" spans="1:20">
      <c r="A255" s="108"/>
      <c r="B255" t="s">
        <v>709</v>
      </c>
      <c r="C255" t="s">
        <v>835</v>
      </c>
      <c r="D255" s="18">
        <v>6</v>
      </c>
      <c r="E255" s="55">
        <v>43718</v>
      </c>
      <c r="F255" s="165"/>
      <c r="G255" s="166"/>
      <c r="H255" s="27" t="s">
        <v>811</v>
      </c>
      <c r="I255" s="27" t="s">
        <v>811</v>
      </c>
      <c r="J255" s="1299"/>
      <c r="K255" s="1271"/>
      <c r="Q255" s="1169"/>
      <c r="T255" s="1346"/>
    </row>
    <row r="256" spans="1:20">
      <c r="A256" s="108"/>
      <c r="B256" t="s">
        <v>709</v>
      </c>
      <c r="C256" t="s">
        <v>835</v>
      </c>
      <c r="D256" s="18">
        <v>7</v>
      </c>
      <c r="E256" s="55">
        <v>43718</v>
      </c>
      <c r="F256" s="165"/>
      <c r="G256" s="166"/>
      <c r="H256" s="27" t="s">
        <v>811</v>
      </c>
      <c r="I256" s="27" t="s">
        <v>811</v>
      </c>
      <c r="J256" s="1299"/>
      <c r="K256" s="1271"/>
      <c r="Q256" s="1169"/>
      <c r="T256" s="1346"/>
    </row>
    <row r="257" spans="1:20">
      <c r="A257" s="108"/>
      <c r="B257" t="s">
        <v>709</v>
      </c>
      <c r="C257" t="s">
        <v>835</v>
      </c>
      <c r="D257" s="18">
        <v>7.75</v>
      </c>
      <c r="E257" s="55">
        <v>43718</v>
      </c>
      <c r="F257" s="165"/>
      <c r="G257" s="166"/>
      <c r="H257" s="27" t="s">
        <v>811</v>
      </c>
      <c r="I257" s="27" t="s">
        <v>811</v>
      </c>
      <c r="J257" s="1299"/>
      <c r="K257" s="1271"/>
      <c r="Q257" s="1169"/>
      <c r="T257" s="1346"/>
    </row>
    <row r="258" spans="1:20">
      <c r="A258" s="108"/>
      <c r="B258" t="s">
        <v>709</v>
      </c>
      <c r="C258" t="s">
        <v>835</v>
      </c>
      <c r="D258" s="18">
        <v>9</v>
      </c>
      <c r="E258" s="55">
        <v>43718</v>
      </c>
      <c r="F258" s="165"/>
      <c r="G258" s="166"/>
      <c r="H258" s="24">
        <v>2.1070641350210968</v>
      </c>
      <c r="I258" s="24">
        <v>0.26814031715521391</v>
      </c>
      <c r="J258" s="1299">
        <f t="shared" si="48"/>
        <v>8.3053781835655958</v>
      </c>
      <c r="K258" s="1271"/>
      <c r="Q258" s="1169"/>
      <c r="T258" s="1346"/>
    </row>
    <row r="259" spans="1:20" s="451" customFormat="1">
      <c r="A259" s="1566"/>
      <c r="B259" s="451" t="s">
        <v>709</v>
      </c>
      <c r="C259" s="451" t="s">
        <v>835</v>
      </c>
      <c r="D259" s="1201" t="s">
        <v>814</v>
      </c>
      <c r="E259" s="1202">
        <v>43718</v>
      </c>
      <c r="F259" s="1203"/>
      <c r="G259" s="1204"/>
      <c r="H259" s="1200">
        <v>0.99088962025316463</v>
      </c>
      <c r="I259" s="1200">
        <v>0.68845922639569301</v>
      </c>
      <c r="J259" s="1577">
        <f t="shared" si="48"/>
        <v>21.324336078380195</v>
      </c>
      <c r="K259" s="1635"/>
      <c r="L259" s="1373"/>
      <c r="N259" s="1373"/>
      <c r="P259" s="1373"/>
      <c r="Q259" s="1232"/>
      <c r="R259" s="1157"/>
      <c r="S259" s="1157"/>
      <c r="T259" s="1569"/>
    </row>
    <row r="260" spans="1:20">
      <c r="A260" s="884"/>
      <c r="C260" s="27"/>
      <c r="D260" s="27"/>
      <c r="E260" s="27"/>
      <c r="F260" s="173"/>
      <c r="G260" s="27"/>
      <c r="H260" s="27"/>
      <c r="I260" s="27"/>
      <c r="J260" s="1299" t="str">
        <f t="shared" si="48"/>
        <v xml:space="preserve"> </v>
      </c>
      <c r="K260" s="1273"/>
      <c r="M260" s="592"/>
      <c r="O260" s="592"/>
      <c r="Q260" s="1169"/>
      <c r="T260" s="1346"/>
    </row>
    <row r="261" spans="1:20" ht="46.8">
      <c r="B261" s="976" t="s">
        <v>20</v>
      </c>
      <c r="C261" s="591" t="s">
        <v>701</v>
      </c>
      <c r="D261" s="946" t="s">
        <v>805</v>
      </c>
      <c r="E261" s="947" t="s">
        <v>786</v>
      </c>
      <c r="F261" s="946" t="s">
        <v>806</v>
      </c>
      <c r="G261" s="946" t="s">
        <v>807</v>
      </c>
      <c r="H261" s="591" t="s">
        <v>808</v>
      </c>
      <c r="I261" s="371" t="s">
        <v>809</v>
      </c>
      <c r="J261" t="s">
        <v>810</v>
      </c>
      <c r="K261" s="1267" t="s">
        <v>792</v>
      </c>
      <c r="L261" s="1305" t="s">
        <v>474</v>
      </c>
      <c r="M261" s="1252" t="s">
        <v>793</v>
      </c>
      <c r="N261" s="1305" t="s">
        <v>483</v>
      </c>
      <c r="O261" s="1252" t="s">
        <v>794</v>
      </c>
      <c r="P261" s="1305" t="s">
        <v>480</v>
      </c>
      <c r="Q261" s="1604"/>
      <c r="T261" s="1346"/>
    </row>
    <row r="262" spans="1:20">
      <c r="B262" s="108" t="s">
        <v>709</v>
      </c>
      <c r="C262" t="s">
        <v>836</v>
      </c>
      <c r="D262">
        <v>0.5</v>
      </c>
      <c r="E262" s="55">
        <v>44084</v>
      </c>
      <c r="F262">
        <v>2.1</v>
      </c>
      <c r="G262">
        <v>2.1</v>
      </c>
      <c r="H262" s="371">
        <v>2.3333333333333335</v>
      </c>
      <c r="I262" s="24">
        <v>0.38664457512704975</v>
      </c>
      <c r="J262" s="1299">
        <f t="shared" si="48"/>
        <v>11.97592906998524</v>
      </c>
      <c r="K262" s="1271">
        <f>AVERAGE(G262:G283)</f>
        <v>3.9950000000000001</v>
      </c>
      <c r="L262" s="594">
        <f t="shared" si="49"/>
        <v>40.018044968467478</v>
      </c>
      <c r="M262" s="166">
        <f>AVERAGE(H262:H283)</f>
        <v>2.8348541666666667</v>
      </c>
      <c r="N262" s="594">
        <f t="shared" si="50"/>
        <v>40.791287905610659</v>
      </c>
      <c r="O262" s="1299">
        <f>AVERAGE(J262:J283)</f>
        <v>30.256503001337787</v>
      </c>
      <c r="P262" s="594">
        <f t="shared" si="51"/>
        <v>53.342108469498974</v>
      </c>
      <c r="Q262" s="1169">
        <f t="shared" si="47"/>
        <v>44.717147114525709</v>
      </c>
      <c r="T262" s="1346"/>
    </row>
    <row r="263" spans="1:20">
      <c r="B263" s="108" t="s">
        <v>709</v>
      </c>
      <c r="C263" t="s">
        <v>836</v>
      </c>
      <c r="D263">
        <v>1</v>
      </c>
      <c r="E263" s="55">
        <v>44084</v>
      </c>
      <c r="H263" s="24" t="s">
        <v>811</v>
      </c>
      <c r="I263" s="24" t="s">
        <v>811</v>
      </c>
      <c r="J263" s="1299"/>
      <c r="K263" s="1271"/>
      <c r="Q263" s="1169"/>
      <c r="T263" s="1346"/>
    </row>
    <row r="264" spans="1:20">
      <c r="B264" s="108" t="s">
        <v>709</v>
      </c>
      <c r="C264" t="s">
        <v>836</v>
      </c>
      <c r="D264">
        <v>1.1000000000000001</v>
      </c>
      <c r="E264" s="55">
        <v>44084</v>
      </c>
      <c r="H264" s="371">
        <v>2.1746666666666665</v>
      </c>
      <c r="I264" s="24">
        <v>0.4639734901524597</v>
      </c>
      <c r="J264" s="1299">
        <f t="shared" si="48"/>
        <v>14.371114883982287</v>
      </c>
      <c r="K264" s="1271"/>
      <c r="Q264" s="1169"/>
      <c r="T264" s="1346"/>
    </row>
    <row r="265" spans="1:20">
      <c r="B265" s="108" t="s">
        <v>709</v>
      </c>
      <c r="C265" t="s">
        <v>836</v>
      </c>
      <c r="D265">
        <v>1.5</v>
      </c>
      <c r="E265" s="55">
        <v>44084</v>
      </c>
      <c r="H265" s="24" t="s">
        <v>811</v>
      </c>
      <c r="I265" s="24" t="s">
        <v>811</v>
      </c>
      <c r="J265" s="1299"/>
      <c r="K265" s="1271"/>
      <c r="Q265" s="1169"/>
      <c r="T265" s="1346"/>
    </row>
    <row r="266" spans="1:20">
      <c r="B266" s="108" t="s">
        <v>709</v>
      </c>
      <c r="C266" t="s">
        <v>837</v>
      </c>
      <c r="D266">
        <v>0.5</v>
      </c>
      <c r="E266" s="55">
        <v>44088</v>
      </c>
      <c r="F266">
        <v>17.25</v>
      </c>
      <c r="G266">
        <v>5.89</v>
      </c>
      <c r="H266" s="371">
        <v>0.38342500000000013</v>
      </c>
      <c r="I266" s="24">
        <v>0.57996686269057462</v>
      </c>
      <c r="J266" s="1299">
        <f t="shared" si="48"/>
        <v>17.963893604977859</v>
      </c>
      <c r="K266" s="1271"/>
      <c r="Q266" s="1169"/>
      <c r="T266" s="1346"/>
    </row>
    <row r="267" spans="1:20">
      <c r="B267" s="108" t="s">
        <v>709</v>
      </c>
      <c r="C267" t="s">
        <v>837</v>
      </c>
      <c r="D267">
        <v>1</v>
      </c>
      <c r="E267" s="55">
        <v>44088</v>
      </c>
      <c r="H267" s="24" t="s">
        <v>811</v>
      </c>
      <c r="I267" s="24" t="s">
        <v>811</v>
      </c>
      <c r="J267" s="1299"/>
      <c r="K267" s="1271"/>
      <c r="Q267" s="1169"/>
      <c r="T267" s="1346"/>
    </row>
    <row r="268" spans="1:20">
      <c r="B268" s="108" t="s">
        <v>709</v>
      </c>
      <c r="C268" t="s">
        <v>837</v>
      </c>
      <c r="D268">
        <v>2</v>
      </c>
      <c r="E268" s="55">
        <v>44088</v>
      </c>
      <c r="H268" s="24" t="s">
        <v>811</v>
      </c>
      <c r="I268" s="24" t="s">
        <v>811</v>
      </c>
      <c r="J268" s="1299"/>
      <c r="K268" s="1271"/>
      <c r="Q268" s="1169"/>
      <c r="T268" s="1346"/>
    </row>
    <row r="269" spans="1:20">
      <c r="B269" s="108" t="s">
        <v>709</v>
      </c>
      <c r="C269" t="s">
        <v>837</v>
      </c>
      <c r="D269">
        <v>3</v>
      </c>
      <c r="E269" s="55">
        <v>44088</v>
      </c>
      <c r="H269" s="371">
        <v>0.38155833333333361</v>
      </c>
      <c r="I269" s="24">
        <v>0.54130240517786965</v>
      </c>
      <c r="J269" s="1299">
        <f t="shared" si="48"/>
        <v>16.766300697979336</v>
      </c>
      <c r="K269" s="1271"/>
      <c r="Q269" s="1169"/>
      <c r="T269" s="1346"/>
    </row>
    <row r="270" spans="1:20">
      <c r="B270" s="108" t="s">
        <v>709</v>
      </c>
      <c r="C270" t="s">
        <v>837</v>
      </c>
      <c r="D270">
        <v>4</v>
      </c>
      <c r="E270" s="55">
        <v>44088</v>
      </c>
      <c r="H270" s="24" t="s">
        <v>811</v>
      </c>
      <c r="I270" s="24" t="s">
        <v>811</v>
      </c>
      <c r="J270" s="1299"/>
      <c r="K270" s="1271"/>
      <c r="Q270" s="1169"/>
      <c r="T270" s="1346"/>
    </row>
    <row r="271" spans="1:20">
      <c r="B271" s="108" t="s">
        <v>709</v>
      </c>
      <c r="C271" t="s">
        <v>837</v>
      </c>
      <c r="D271">
        <v>5</v>
      </c>
      <c r="E271" s="55">
        <v>44088</v>
      </c>
      <c r="H271" s="24" t="s">
        <v>811</v>
      </c>
      <c r="I271" s="24" t="s">
        <v>811</v>
      </c>
      <c r="J271" s="1299"/>
      <c r="K271" s="1271"/>
      <c r="Q271" s="1169"/>
      <c r="T271" s="1346"/>
    </row>
    <row r="272" spans="1:20">
      <c r="B272" s="108" t="s">
        <v>709</v>
      </c>
      <c r="C272" t="s">
        <v>837</v>
      </c>
      <c r="D272">
        <v>6</v>
      </c>
      <c r="E272" s="55">
        <v>44088</v>
      </c>
      <c r="H272" s="24" t="s">
        <v>811</v>
      </c>
      <c r="I272" s="24" t="s">
        <v>811</v>
      </c>
      <c r="J272" s="1299"/>
      <c r="K272" s="1271"/>
      <c r="Q272" s="1169"/>
      <c r="T272" s="1346"/>
    </row>
    <row r="273" spans="1:25">
      <c r="B273" s="108" t="s">
        <v>709</v>
      </c>
      <c r="C273" t="s">
        <v>837</v>
      </c>
      <c r="D273">
        <v>7</v>
      </c>
      <c r="E273" s="55">
        <v>44088</v>
      </c>
      <c r="H273" s="24" t="s">
        <v>811</v>
      </c>
      <c r="I273" s="24" t="s">
        <v>811</v>
      </c>
      <c r="J273" s="1299"/>
      <c r="K273" s="1271"/>
      <c r="Q273" s="1169"/>
      <c r="T273" s="1346"/>
    </row>
    <row r="274" spans="1:25">
      <c r="B274" s="108" t="s">
        <v>709</v>
      </c>
      <c r="C274" t="s">
        <v>837</v>
      </c>
      <c r="D274">
        <v>8</v>
      </c>
      <c r="E274" s="55">
        <v>44088</v>
      </c>
      <c r="H274" s="24" t="s">
        <v>811</v>
      </c>
      <c r="I274" s="24" t="s">
        <v>811</v>
      </c>
      <c r="J274" s="1299"/>
      <c r="K274" s="1271"/>
      <c r="Q274" s="1169"/>
      <c r="T274" s="1346"/>
    </row>
    <row r="275" spans="1:25">
      <c r="B275" s="108" t="s">
        <v>709</v>
      </c>
      <c r="C275" t="s">
        <v>837</v>
      </c>
      <c r="D275">
        <v>9</v>
      </c>
      <c r="E275" s="55">
        <v>44088</v>
      </c>
      <c r="H275" s="371">
        <v>1.2887583333333335</v>
      </c>
      <c r="I275" s="24">
        <v>0.6186313202032796</v>
      </c>
      <c r="J275" s="1299">
        <f t="shared" si="48"/>
        <v>19.161486511976381</v>
      </c>
      <c r="K275" s="1271"/>
      <c r="Q275" s="1169"/>
      <c r="T275" s="1346"/>
    </row>
    <row r="276" spans="1:25">
      <c r="B276" s="108" t="s">
        <v>709</v>
      </c>
      <c r="C276" t="s">
        <v>837</v>
      </c>
      <c r="D276">
        <v>10</v>
      </c>
      <c r="E276" s="55">
        <v>44088</v>
      </c>
      <c r="H276" s="24" t="s">
        <v>811</v>
      </c>
      <c r="I276" s="24" t="s">
        <v>811</v>
      </c>
      <c r="J276" s="1299"/>
      <c r="K276" s="1271"/>
      <c r="Q276" s="1169"/>
      <c r="T276" s="1346"/>
    </row>
    <row r="277" spans="1:25">
      <c r="B277" s="108" t="s">
        <v>709</v>
      </c>
      <c r="C277" t="s">
        <v>837</v>
      </c>
      <c r="D277">
        <v>11</v>
      </c>
      <c r="E277" s="55">
        <v>44088</v>
      </c>
      <c r="H277" s="24" t="s">
        <v>811</v>
      </c>
      <c r="I277" s="24" t="s">
        <v>811</v>
      </c>
      <c r="J277" s="1299"/>
      <c r="K277" s="1271"/>
      <c r="Q277" s="1169"/>
      <c r="T277" s="1346"/>
    </row>
    <row r="278" spans="1:25">
      <c r="B278" s="108" t="s">
        <v>709</v>
      </c>
      <c r="C278" t="s">
        <v>837</v>
      </c>
      <c r="D278">
        <v>12</v>
      </c>
      <c r="E278" s="55">
        <v>44088</v>
      </c>
      <c r="H278" s="24" t="s">
        <v>811</v>
      </c>
      <c r="I278" s="24" t="s">
        <v>811</v>
      </c>
      <c r="J278" s="1299"/>
      <c r="K278" s="1271"/>
      <c r="Q278" s="1169"/>
      <c r="T278" s="1346"/>
    </row>
    <row r="279" spans="1:25">
      <c r="B279" s="108" t="s">
        <v>709</v>
      </c>
      <c r="C279" t="s">
        <v>837</v>
      </c>
      <c r="D279">
        <v>13</v>
      </c>
      <c r="E279" s="55">
        <v>44088</v>
      </c>
      <c r="H279" s="24" t="s">
        <v>811</v>
      </c>
      <c r="I279" s="24" t="s">
        <v>811</v>
      </c>
      <c r="J279" s="1299"/>
      <c r="K279" s="1271"/>
      <c r="Q279" s="1169"/>
      <c r="T279" s="1346"/>
    </row>
    <row r="280" spans="1:25">
      <c r="B280" s="108" t="s">
        <v>709</v>
      </c>
      <c r="C280" t="s">
        <v>837</v>
      </c>
      <c r="D280">
        <v>14</v>
      </c>
      <c r="E280" s="55">
        <v>44088</v>
      </c>
      <c r="H280" s="24" t="s">
        <v>811</v>
      </c>
      <c r="I280" s="24" t="s">
        <v>811</v>
      </c>
      <c r="J280" s="1299"/>
      <c r="K280" s="1271"/>
      <c r="Q280" s="1169"/>
      <c r="T280" s="1346"/>
    </row>
    <row r="281" spans="1:25">
      <c r="B281" s="108" t="s">
        <v>709</v>
      </c>
      <c r="C281" t="s">
        <v>837</v>
      </c>
      <c r="D281">
        <v>15</v>
      </c>
      <c r="E281" s="55">
        <v>44088</v>
      </c>
      <c r="H281" s="24" t="s">
        <v>811</v>
      </c>
      <c r="I281" s="24" t="s">
        <v>811</v>
      </c>
      <c r="J281" s="1299"/>
      <c r="K281" s="1271"/>
      <c r="Q281" s="1169"/>
      <c r="T281" s="1346"/>
    </row>
    <row r="282" spans="1:25">
      <c r="B282" s="108" t="s">
        <v>709</v>
      </c>
      <c r="C282" t="s">
        <v>837</v>
      </c>
      <c r="D282">
        <v>16</v>
      </c>
      <c r="E282" s="55">
        <v>44088</v>
      </c>
      <c r="H282" s="24" t="s">
        <v>811</v>
      </c>
      <c r="I282" s="24" t="s">
        <v>811</v>
      </c>
      <c r="J282" s="1299"/>
      <c r="K282" s="1271"/>
      <c r="Q282" s="1169"/>
      <c r="T282" s="1346"/>
    </row>
    <row r="283" spans="1:25" s="451" customFormat="1">
      <c r="B283" s="1566" t="s">
        <v>709</v>
      </c>
      <c r="C283" s="451" t="s">
        <v>837</v>
      </c>
      <c r="D283" s="451">
        <v>17</v>
      </c>
      <c r="E283" s="1202">
        <v>44088</v>
      </c>
      <c r="H283" s="1576">
        <v>10.447383333333335</v>
      </c>
      <c r="I283" s="1200">
        <v>3.2704943901054309</v>
      </c>
      <c r="J283" s="1577">
        <f t="shared" si="48"/>
        <v>101.30029323912562</v>
      </c>
      <c r="K283" s="1635"/>
      <c r="L283" s="1373"/>
      <c r="N283" s="1373"/>
      <c r="P283" s="1373"/>
      <c r="Q283" s="1232"/>
      <c r="R283" s="1157"/>
      <c r="S283" s="1157"/>
      <c r="T283" s="1569"/>
    </row>
    <row r="284" spans="1:25">
      <c r="A284" s="108"/>
      <c r="D284" s="55"/>
      <c r="J284" s="1299" t="str">
        <f t="shared" si="48"/>
        <v xml:space="preserve"> </v>
      </c>
      <c r="K284" s="1271"/>
      <c r="M284" s="24"/>
      <c r="O284" s="27"/>
      <c r="Q284" s="1169"/>
      <c r="R284" s="1229"/>
      <c r="T284" s="1346"/>
    </row>
    <row r="285" spans="1:25" ht="46.8">
      <c r="A285" s="983" t="s">
        <v>804</v>
      </c>
      <c r="B285" s="815" t="s">
        <v>20</v>
      </c>
      <c r="C285" s="815" t="s">
        <v>701</v>
      </c>
      <c r="D285" s="815" t="s">
        <v>805</v>
      </c>
      <c r="E285" s="873" t="s">
        <v>786</v>
      </c>
      <c r="F285" s="815" t="s">
        <v>806</v>
      </c>
      <c r="G285" s="815" t="s">
        <v>807</v>
      </c>
      <c r="H285" s="815" t="s">
        <v>808</v>
      </c>
      <c r="I285" s="878" t="s">
        <v>809</v>
      </c>
      <c r="J285" t="s">
        <v>810</v>
      </c>
      <c r="K285" s="1267" t="s">
        <v>792</v>
      </c>
      <c r="L285" s="1305" t="s">
        <v>474</v>
      </c>
      <c r="M285" s="1252" t="s">
        <v>793</v>
      </c>
      <c r="N285" s="1305" t="s">
        <v>483</v>
      </c>
      <c r="O285" s="1252" t="s">
        <v>794</v>
      </c>
      <c r="P285" s="1305" t="s">
        <v>480</v>
      </c>
      <c r="Q285" s="1604"/>
      <c r="R285" s="1226"/>
      <c r="S285" s="1226"/>
      <c r="T285" s="1349"/>
      <c r="U285" s="747"/>
      <c r="V285" s="747"/>
      <c r="W285" s="747"/>
      <c r="X285" s="747"/>
      <c r="Y285" s="747"/>
    </row>
    <row r="286" spans="1:25">
      <c r="A286" s="108"/>
      <c r="B286" t="s">
        <v>709</v>
      </c>
      <c r="C286" t="s">
        <v>835</v>
      </c>
      <c r="D286" s="27">
        <v>0.5</v>
      </c>
      <c r="E286" s="133">
        <v>44432</v>
      </c>
      <c r="F286">
        <v>20</v>
      </c>
      <c r="G286">
        <v>5.75</v>
      </c>
      <c r="H286" s="24">
        <v>1.7420952380952386</v>
      </c>
      <c r="I286" s="71">
        <v>0.38402329935510704</v>
      </c>
      <c r="J286" s="1299">
        <f t="shared" si="48"/>
        <v>11.894737674225086</v>
      </c>
      <c r="K286" s="1271">
        <f>AVERAGE(G286:G308)</f>
        <v>5.75</v>
      </c>
      <c r="L286" s="594">
        <f t="shared" si="49"/>
        <v>34.764380439429871</v>
      </c>
      <c r="M286" s="1303">
        <f>AVERAGE(H286:H308)</f>
        <v>0.99367460317460321</v>
      </c>
      <c r="N286" s="594">
        <f t="shared" si="50"/>
        <v>30.506769868873075</v>
      </c>
      <c r="O286" s="1299">
        <f>AVERAGE(J286:J308)</f>
        <v>11.564328294385502</v>
      </c>
      <c r="P286" s="594">
        <f t="shared" si="51"/>
        <v>39.466470646796793</v>
      </c>
      <c r="Q286" s="1169">
        <f t="shared" si="47"/>
        <v>34.912540318366581</v>
      </c>
      <c r="T286" s="1346"/>
    </row>
    <row r="287" spans="1:25">
      <c r="A287" s="108"/>
      <c r="B287" t="s">
        <v>709</v>
      </c>
      <c r="C287" t="s">
        <v>835</v>
      </c>
      <c r="D287" s="27">
        <v>1</v>
      </c>
      <c r="E287" s="133">
        <v>44432</v>
      </c>
      <c r="H287" s="24" t="s">
        <v>811</v>
      </c>
      <c r="I287" s="71" t="s">
        <v>811</v>
      </c>
      <c r="J287" s="1299"/>
      <c r="K287" s="1271"/>
      <c r="M287" s="51"/>
      <c r="Q287" s="1169"/>
      <c r="T287" s="1346"/>
    </row>
    <row r="288" spans="1:25">
      <c r="A288" s="108"/>
      <c r="B288" t="s">
        <v>709</v>
      </c>
      <c r="C288" t="s">
        <v>835</v>
      </c>
      <c r="D288" s="27">
        <v>2</v>
      </c>
      <c r="E288" s="133">
        <v>44432</v>
      </c>
      <c r="H288" s="24" t="s">
        <v>811</v>
      </c>
      <c r="I288" s="71" t="s">
        <v>811</v>
      </c>
      <c r="J288" s="1299"/>
      <c r="K288" s="1271"/>
      <c r="M288" s="51"/>
      <c r="Q288" s="1169"/>
      <c r="T288" s="1346"/>
    </row>
    <row r="289" spans="1:20">
      <c r="A289" s="108"/>
      <c r="B289" t="s">
        <v>709</v>
      </c>
      <c r="C289" t="s">
        <v>835</v>
      </c>
      <c r="D289" s="27">
        <v>3</v>
      </c>
      <c r="E289" s="133">
        <v>44432</v>
      </c>
      <c r="H289" s="24">
        <v>0.7156190476190476</v>
      </c>
      <c r="I289" s="71">
        <v>0.32001941612925588</v>
      </c>
      <c r="J289" s="1299">
        <f t="shared" si="48"/>
        <v>9.9122813951875717</v>
      </c>
      <c r="K289" s="1271"/>
      <c r="M289" s="51"/>
      <c r="Q289" s="1169"/>
      <c r="T289" s="1346"/>
    </row>
    <row r="290" spans="1:20">
      <c r="A290" s="108"/>
      <c r="B290" t="s">
        <v>709</v>
      </c>
      <c r="C290" t="s">
        <v>835</v>
      </c>
      <c r="D290" s="27">
        <v>4</v>
      </c>
      <c r="E290" s="133">
        <v>44432</v>
      </c>
      <c r="H290" s="24" t="s">
        <v>811</v>
      </c>
      <c r="I290" s="71" t="s">
        <v>811</v>
      </c>
      <c r="J290" s="1299"/>
      <c r="K290" s="1271"/>
      <c r="M290" s="51"/>
      <c r="Q290" s="1169"/>
      <c r="T290" s="1346"/>
    </row>
    <row r="291" spans="1:20">
      <c r="A291" s="108"/>
      <c r="B291" t="s">
        <v>709</v>
      </c>
      <c r="C291" t="s">
        <v>835</v>
      </c>
      <c r="D291" s="27">
        <v>5</v>
      </c>
      <c r="E291" s="133">
        <v>44432</v>
      </c>
      <c r="H291" s="24" t="s">
        <v>811</v>
      </c>
      <c r="I291" s="71" t="s">
        <v>811</v>
      </c>
      <c r="J291" s="1299"/>
      <c r="K291" s="1271"/>
      <c r="M291" s="51"/>
      <c r="Q291" s="1169"/>
      <c r="T291" s="1346"/>
    </row>
    <row r="292" spans="1:20">
      <c r="A292" s="108"/>
      <c r="B292" t="s">
        <v>709</v>
      </c>
      <c r="C292" t="s">
        <v>835</v>
      </c>
      <c r="D292" s="27">
        <v>6</v>
      </c>
      <c r="E292" s="133">
        <v>44432</v>
      </c>
      <c r="H292" s="24" t="s">
        <v>811</v>
      </c>
      <c r="I292" s="71" t="s">
        <v>811</v>
      </c>
      <c r="J292" s="1299"/>
      <c r="K292" s="1271"/>
      <c r="M292" s="51"/>
      <c r="Q292" s="1169"/>
      <c r="T292" s="1346"/>
    </row>
    <row r="293" spans="1:20">
      <c r="A293" s="108"/>
      <c r="B293" t="s">
        <v>709</v>
      </c>
      <c r="C293" t="s">
        <v>835</v>
      </c>
      <c r="D293" s="27">
        <v>7</v>
      </c>
      <c r="E293" s="133">
        <v>44432</v>
      </c>
      <c r="H293" s="24" t="s">
        <v>811</v>
      </c>
      <c r="I293" s="71" t="s">
        <v>811</v>
      </c>
      <c r="J293" s="1299"/>
      <c r="K293" s="1271"/>
      <c r="M293" s="51"/>
      <c r="Q293" s="1169"/>
      <c r="T293" s="1346"/>
    </row>
    <row r="294" spans="1:20">
      <c r="A294" s="108"/>
      <c r="B294" t="s">
        <v>709</v>
      </c>
      <c r="C294" t="s">
        <v>835</v>
      </c>
      <c r="D294" s="27">
        <v>8</v>
      </c>
      <c r="E294" s="133">
        <v>44432</v>
      </c>
      <c r="H294" s="24" t="s">
        <v>811</v>
      </c>
      <c r="I294" s="71" t="s">
        <v>811</v>
      </c>
      <c r="J294" s="1299"/>
      <c r="K294" s="1271"/>
      <c r="M294" s="51"/>
      <c r="Q294" s="1169"/>
      <c r="T294" s="1346"/>
    </row>
    <row r="295" spans="1:20">
      <c r="A295" s="108"/>
      <c r="B295" t="s">
        <v>709</v>
      </c>
      <c r="C295" t="s">
        <v>835</v>
      </c>
      <c r="D295" s="27">
        <v>9</v>
      </c>
      <c r="E295" s="133">
        <v>44432</v>
      </c>
      <c r="H295" s="24">
        <v>1.2887619047619043</v>
      </c>
      <c r="I295" s="71">
        <v>0.38402329935510704</v>
      </c>
      <c r="J295" s="1299">
        <f t="shared" si="48"/>
        <v>11.894737674225086</v>
      </c>
      <c r="K295" s="1271"/>
      <c r="M295" s="51"/>
      <c r="Q295" s="1169"/>
      <c r="T295" s="1346"/>
    </row>
    <row r="296" spans="1:20">
      <c r="A296" s="108"/>
      <c r="B296" t="s">
        <v>709</v>
      </c>
      <c r="C296" t="s">
        <v>835</v>
      </c>
      <c r="D296" s="27">
        <v>10</v>
      </c>
      <c r="E296" s="133">
        <v>44432</v>
      </c>
      <c r="H296" s="24" t="s">
        <v>811</v>
      </c>
      <c r="I296" s="71" t="s">
        <v>811</v>
      </c>
      <c r="J296" s="1299"/>
      <c r="K296" s="1271"/>
      <c r="M296" s="51"/>
      <c r="Q296" s="1169"/>
      <c r="T296" s="1346"/>
    </row>
    <row r="297" spans="1:20">
      <c r="A297" s="108"/>
      <c r="B297" t="s">
        <v>709</v>
      </c>
      <c r="C297" t="s">
        <v>835</v>
      </c>
      <c r="D297" s="27">
        <v>11</v>
      </c>
      <c r="E297" s="133">
        <v>44432</v>
      </c>
      <c r="H297" s="24" t="s">
        <v>811</v>
      </c>
      <c r="I297" s="71" t="s">
        <v>811</v>
      </c>
      <c r="J297" s="1299"/>
      <c r="K297" s="1271"/>
      <c r="M297" s="51"/>
      <c r="Q297" s="1169"/>
      <c r="T297" s="1346"/>
    </row>
    <row r="298" spans="1:20">
      <c r="A298" s="108"/>
      <c r="B298" t="s">
        <v>709</v>
      </c>
      <c r="C298" t="s">
        <v>835</v>
      </c>
      <c r="D298" s="27">
        <v>12</v>
      </c>
      <c r="E298" s="133">
        <v>44432</v>
      </c>
      <c r="H298" s="24" t="s">
        <v>811</v>
      </c>
      <c r="I298" s="71" t="s">
        <v>811</v>
      </c>
      <c r="J298" s="1299"/>
      <c r="K298" s="1271"/>
      <c r="M298" s="51"/>
      <c r="Q298" s="1169"/>
      <c r="T298" s="1346"/>
    </row>
    <row r="299" spans="1:20">
      <c r="A299" s="108"/>
      <c r="B299" t="s">
        <v>709</v>
      </c>
      <c r="C299" t="s">
        <v>835</v>
      </c>
      <c r="D299" s="27">
        <v>13</v>
      </c>
      <c r="E299" s="133">
        <v>44432</v>
      </c>
      <c r="H299" s="24" t="s">
        <v>811</v>
      </c>
      <c r="I299" s="71" t="s">
        <v>811</v>
      </c>
      <c r="J299" s="1299"/>
      <c r="K299" s="1271"/>
      <c r="M299" s="51"/>
      <c r="Q299" s="1169"/>
      <c r="T299" s="1346"/>
    </row>
    <row r="300" spans="1:20">
      <c r="A300" s="108"/>
      <c r="B300" t="s">
        <v>709</v>
      </c>
      <c r="C300" t="s">
        <v>835</v>
      </c>
      <c r="D300" s="27">
        <v>14</v>
      </c>
      <c r="E300" s="133">
        <v>44432</v>
      </c>
      <c r="H300" s="24" t="s">
        <v>811</v>
      </c>
      <c r="I300" s="71" t="s">
        <v>811</v>
      </c>
      <c r="J300" s="1299"/>
      <c r="K300" s="1271"/>
      <c r="M300" s="51"/>
      <c r="Q300" s="1169"/>
      <c r="T300" s="1346"/>
    </row>
    <row r="301" spans="1:20">
      <c r="A301" s="108"/>
      <c r="B301" t="s">
        <v>709</v>
      </c>
      <c r="C301" t="s">
        <v>835</v>
      </c>
      <c r="D301" s="27">
        <v>15</v>
      </c>
      <c r="E301" s="133">
        <v>44432</v>
      </c>
      <c r="H301" s="24" t="s">
        <v>811</v>
      </c>
      <c r="I301" s="71" t="s">
        <v>811</v>
      </c>
      <c r="J301" s="1299"/>
      <c r="K301" s="1271"/>
      <c r="M301" s="51"/>
      <c r="Q301" s="1169"/>
      <c r="T301" s="1346"/>
    </row>
    <row r="302" spans="1:20">
      <c r="A302" s="108"/>
      <c r="B302" t="s">
        <v>709</v>
      </c>
      <c r="C302" t="s">
        <v>835</v>
      </c>
      <c r="D302" s="27">
        <v>16</v>
      </c>
      <c r="E302" s="133">
        <v>44432</v>
      </c>
      <c r="H302" s="24" t="s">
        <v>811</v>
      </c>
      <c r="I302" s="71" t="s">
        <v>811</v>
      </c>
      <c r="J302" s="1299"/>
      <c r="K302" s="1271"/>
      <c r="M302" s="51"/>
      <c r="Q302" s="1169"/>
      <c r="T302" s="1346"/>
    </row>
    <row r="303" spans="1:20">
      <c r="A303" s="108"/>
      <c r="B303" t="s">
        <v>709</v>
      </c>
      <c r="C303" t="s">
        <v>835</v>
      </c>
      <c r="D303" s="27">
        <v>17</v>
      </c>
      <c r="E303" s="133">
        <v>44432</v>
      </c>
      <c r="H303" s="24" t="s">
        <v>811</v>
      </c>
      <c r="I303" s="71" t="s">
        <v>811</v>
      </c>
      <c r="J303" s="1299"/>
      <c r="K303" s="1271"/>
      <c r="L303"/>
      <c r="M303" s="51"/>
      <c r="Q303" s="1169"/>
      <c r="T303" s="1346"/>
    </row>
    <row r="304" spans="1:20">
      <c r="A304" s="108"/>
      <c r="B304" t="s">
        <v>709</v>
      </c>
      <c r="C304" t="s">
        <v>835</v>
      </c>
      <c r="D304" s="27">
        <v>18</v>
      </c>
      <c r="E304" s="133">
        <v>44432</v>
      </c>
      <c r="H304" s="24" t="s">
        <v>811</v>
      </c>
      <c r="I304" s="71" t="s">
        <v>811</v>
      </c>
      <c r="J304" s="1299"/>
      <c r="K304" s="1271"/>
      <c r="M304" s="51"/>
      <c r="Q304" s="1169"/>
      <c r="T304" s="1346"/>
    </row>
    <row r="305" spans="1:20">
      <c r="A305" s="108"/>
      <c r="B305" t="s">
        <v>709</v>
      </c>
      <c r="C305" t="s">
        <v>835</v>
      </c>
      <c r="D305" s="27">
        <v>19</v>
      </c>
      <c r="E305" s="133">
        <v>44432</v>
      </c>
      <c r="H305" s="24" t="s">
        <v>811</v>
      </c>
      <c r="I305" s="71" t="s">
        <v>811</v>
      </c>
      <c r="J305" s="1299"/>
      <c r="K305" s="1271"/>
      <c r="M305" s="51"/>
      <c r="Q305" s="1169"/>
      <c r="T305" s="1346"/>
    </row>
    <row r="306" spans="1:20">
      <c r="A306" s="108"/>
      <c r="B306" t="s">
        <v>709</v>
      </c>
      <c r="C306" t="s">
        <v>835</v>
      </c>
      <c r="D306" s="27">
        <v>20</v>
      </c>
      <c r="E306" s="133">
        <v>44432</v>
      </c>
      <c r="H306" s="24">
        <v>2.5000000000000001E-2</v>
      </c>
      <c r="I306" s="71">
        <v>0.38402329935510704</v>
      </c>
      <c r="J306" s="1299">
        <f t="shared" si="48"/>
        <v>11.894737674225086</v>
      </c>
      <c r="K306" s="1271"/>
      <c r="M306" s="51"/>
      <c r="Q306" s="1169"/>
      <c r="T306" s="1346"/>
    </row>
    <row r="307" spans="1:20">
      <c r="A307" s="108"/>
      <c r="B307" t="s">
        <v>709</v>
      </c>
      <c r="C307" t="s">
        <v>838</v>
      </c>
      <c r="D307" s="27">
        <v>0.5</v>
      </c>
      <c r="E307" s="133">
        <v>44425</v>
      </c>
      <c r="F307" s="813" t="s">
        <v>839</v>
      </c>
      <c r="H307" s="24">
        <v>1.1948571428571431</v>
      </c>
      <c r="I307" s="71">
        <v>0.44802718258095825</v>
      </c>
      <c r="J307" s="1299">
        <f t="shared" si="48"/>
        <v>13.877193953262601</v>
      </c>
      <c r="K307" s="1271"/>
      <c r="Q307" s="1169"/>
      <c r="T307" s="1346"/>
    </row>
    <row r="308" spans="1:20" s="451" customFormat="1">
      <c r="A308" s="1566"/>
      <c r="B308" s="451" t="s">
        <v>709</v>
      </c>
      <c r="C308" s="451" t="s">
        <v>840</v>
      </c>
      <c r="D308" s="534">
        <v>0.5</v>
      </c>
      <c r="E308" s="1567">
        <v>44425</v>
      </c>
      <c r="F308" s="1640" t="s">
        <v>839</v>
      </c>
      <c r="H308" s="1200">
        <v>0.99571428571428588</v>
      </c>
      <c r="I308" s="1444">
        <v>0.32001941612925588</v>
      </c>
      <c r="J308" s="1577">
        <f>IF(AND(I308&gt;0),  I308*30.974," ")</f>
        <v>9.9122813951875717</v>
      </c>
      <c r="K308" s="1635"/>
      <c r="L308" s="1373"/>
      <c r="N308" s="1373"/>
      <c r="P308" s="1373"/>
      <c r="Q308" s="1232"/>
      <c r="R308" s="1157"/>
      <c r="S308" s="1157"/>
      <c r="T308" s="1569"/>
    </row>
    <row r="309" spans="1:20">
      <c r="A309" s="108"/>
      <c r="D309" s="27"/>
      <c r="E309" s="133"/>
      <c r="H309" s="24"/>
      <c r="I309" s="71"/>
      <c r="J309" s="1591"/>
      <c r="Q309" s="1169"/>
      <c r="T309" s="1346"/>
    </row>
    <row r="310" spans="1:20">
      <c r="A310" s="108"/>
      <c r="B310" s="571" t="s">
        <v>831</v>
      </c>
      <c r="D310" s="27"/>
      <c r="E310" s="133"/>
      <c r="H310" s="24"/>
      <c r="I310" s="71"/>
      <c r="J310" s="1591"/>
      <c r="Q310" s="1169"/>
      <c r="T310" s="1346"/>
    </row>
    <row r="311" spans="1:20">
      <c r="A311" s="108"/>
      <c r="B311" s="571"/>
      <c r="D311" s="27"/>
      <c r="E311" s="133"/>
      <c r="H311" s="24"/>
      <c r="I311" s="71"/>
      <c r="J311" s="1591"/>
      <c r="Q311" s="1169"/>
      <c r="T311" s="1346"/>
    </row>
    <row r="312" spans="1:20">
      <c r="A312" s="108"/>
      <c r="B312" s="571"/>
      <c r="D312" s="27"/>
      <c r="E312" s="133"/>
      <c r="H312" s="24"/>
      <c r="I312" s="71"/>
      <c r="J312" s="1591"/>
      <c r="Q312" s="1169"/>
      <c r="T312" s="1346"/>
    </row>
    <row r="313" spans="1:20" ht="46.8">
      <c r="A313" s="2845" t="s">
        <v>804</v>
      </c>
      <c r="B313" s="2846" t="s">
        <v>20</v>
      </c>
      <c r="C313" s="2846" t="s">
        <v>701</v>
      </c>
      <c r="D313" s="2846" t="s">
        <v>805</v>
      </c>
      <c r="E313" s="2847" t="s">
        <v>786</v>
      </c>
      <c r="F313" s="2846" t="s">
        <v>806</v>
      </c>
      <c r="G313" s="2846" t="s">
        <v>807</v>
      </c>
      <c r="H313" s="2846" t="s">
        <v>808</v>
      </c>
      <c r="I313" s="2848" t="s">
        <v>809</v>
      </c>
      <c r="J313" s="2849" t="s">
        <v>810</v>
      </c>
      <c r="K313" s="2850" t="s">
        <v>792</v>
      </c>
      <c r="L313" s="2851" t="s">
        <v>474</v>
      </c>
      <c r="M313" s="2852" t="s">
        <v>793</v>
      </c>
      <c r="N313" s="2851" t="s">
        <v>483</v>
      </c>
      <c r="O313" s="2852" t="s">
        <v>794</v>
      </c>
      <c r="P313" s="2851" t="s">
        <v>480</v>
      </c>
      <c r="Q313" s="2853"/>
      <c r="T313" s="1346"/>
    </row>
    <row r="314" spans="1:20">
      <c r="A314" s="983"/>
      <c r="B314" s="24" t="s">
        <v>709</v>
      </c>
      <c r="C314" s="24" t="s">
        <v>841</v>
      </c>
      <c r="D314" s="23">
        <v>0.5</v>
      </c>
      <c r="E314" s="47">
        <v>45181</v>
      </c>
      <c r="F314" s="24">
        <v>15.8</v>
      </c>
      <c r="G314" s="24">
        <v>7.3</v>
      </c>
      <c r="H314" s="24">
        <v>0.89500000000000024</v>
      </c>
      <c r="I314" s="24">
        <v>0.4979526503871351</v>
      </c>
      <c r="J314" s="1299">
        <f t="shared" ref="J314" si="52">IF(AND(I314&gt;0),  I314*30.974," ")</f>
        <v>15.423585393091123</v>
      </c>
      <c r="K314" s="1300">
        <f>AVERAGE(G314:G408)</f>
        <v>5.7266666666666666</v>
      </c>
      <c r="L314" s="594">
        <f t="shared" ref="L314" si="53">10*(6-(LN(K314)/LN(2)))</f>
        <v>34.823043693574171</v>
      </c>
      <c r="M314" s="1303">
        <f>AVERAGE(H314:H408)</f>
        <v>1.6914162538983673</v>
      </c>
      <c r="N314" s="594">
        <f t="shared" ref="N314" si="54">10*(6-((2.04-0.68*LN(M314))/LN(2)))</f>
        <v>35.724997049451453</v>
      </c>
      <c r="O314" s="1299">
        <f>AVERAGE(J314:J408)</f>
        <v>22.164549233070026</v>
      </c>
      <c r="P314" s="594">
        <f t="shared" ref="P314" si="55">10*(6-(LN(48/O314)/LN(2)))</f>
        <v>48.852196164561065</v>
      </c>
      <c r="Q314" s="1169">
        <f t="shared" ref="Q314" si="56">AVERAGE(L314,N314,P314)</f>
        <v>39.80007896919556</v>
      </c>
      <c r="R314" s="1331">
        <f>AVERAGE(Q249:Q314)</f>
        <v>38.83210865445372</v>
      </c>
      <c r="S314" s="1006" t="s">
        <v>819</v>
      </c>
      <c r="T314" s="1344" t="str">
        <f>IF(_xlfn.NUMBERVALUE(R314), IF(R314&lt;50, "Acceptable; Ongoing Protection is Required", "UNScceptable; Immediate Restoration is Required"), " ")</f>
        <v>Acceptable; Ongoing Protection is Required</v>
      </c>
    </row>
    <row r="315" spans="1:20">
      <c r="A315" s="983"/>
      <c r="B315" s="24" t="s">
        <v>709</v>
      </c>
      <c r="C315" s="24" t="s">
        <v>841</v>
      </c>
      <c r="D315" s="23">
        <v>1</v>
      </c>
      <c r="E315" s="47">
        <v>45181</v>
      </c>
      <c r="F315" s="815"/>
      <c r="G315" s="815"/>
      <c r="H315" s="24" t="s">
        <v>811</v>
      </c>
      <c r="I315" s="24" t="s">
        <v>811</v>
      </c>
      <c r="K315" s="3182"/>
      <c r="L315" s="2387"/>
      <c r="M315" s="113"/>
      <c r="N315" s="2387"/>
      <c r="O315" s="113"/>
      <c r="P315" s="2387"/>
      <c r="Q315" s="1604"/>
      <c r="T315" s="1346"/>
    </row>
    <row r="316" spans="1:20">
      <c r="A316" s="983"/>
      <c r="B316" s="24" t="s">
        <v>709</v>
      </c>
      <c r="C316" s="24" t="s">
        <v>841</v>
      </c>
      <c r="D316" s="23">
        <v>2</v>
      </c>
      <c r="E316" s="47">
        <v>45181</v>
      </c>
      <c r="F316" s="815"/>
      <c r="G316" s="815"/>
      <c r="H316" s="24" t="s">
        <v>811</v>
      </c>
      <c r="I316" s="24" t="s">
        <v>811</v>
      </c>
      <c r="K316" s="3182"/>
      <c r="L316" s="2387"/>
      <c r="M316" s="113"/>
      <c r="N316" s="2387"/>
      <c r="O316" s="113"/>
      <c r="P316" s="2387"/>
      <c r="Q316" s="1604"/>
      <c r="T316" s="1346"/>
    </row>
    <row r="317" spans="1:20">
      <c r="A317" s="983"/>
      <c r="B317" s="24" t="s">
        <v>709</v>
      </c>
      <c r="C317" s="24" t="s">
        <v>841</v>
      </c>
      <c r="D317" s="23">
        <v>3</v>
      </c>
      <c r="E317" s="47">
        <v>45181</v>
      </c>
      <c r="F317" s="815"/>
      <c r="G317" s="815"/>
      <c r="H317" s="24">
        <v>0.79303797468354431</v>
      </c>
      <c r="I317" s="24">
        <v>0.4979526503871351</v>
      </c>
      <c r="J317" s="1299">
        <f t="shared" ref="J317" si="57">IF(AND(I317&gt;0),  I317*30.974," ")</f>
        <v>15.423585393091123</v>
      </c>
      <c r="K317" s="3182"/>
      <c r="L317" s="2387"/>
      <c r="M317" s="113"/>
      <c r="N317" s="2387"/>
      <c r="O317" s="113"/>
      <c r="P317" s="2387"/>
      <c r="Q317" s="1604"/>
      <c r="T317" s="1346"/>
    </row>
    <row r="318" spans="1:20">
      <c r="A318" s="983"/>
      <c r="B318" s="24" t="s">
        <v>709</v>
      </c>
      <c r="C318" s="24" t="s">
        <v>841</v>
      </c>
      <c r="D318" s="23">
        <v>4</v>
      </c>
      <c r="E318" s="47">
        <v>45181</v>
      </c>
      <c r="F318" s="815"/>
      <c r="G318" s="815"/>
      <c r="H318" s="24" t="s">
        <v>811</v>
      </c>
      <c r="I318" s="24" t="s">
        <v>811</v>
      </c>
      <c r="K318" s="3182"/>
      <c r="L318" s="2387"/>
      <c r="M318" s="113"/>
      <c r="N318" s="2387"/>
      <c r="O318" s="113"/>
      <c r="P318" s="2387"/>
      <c r="Q318" s="1604"/>
      <c r="T318" s="1346"/>
    </row>
    <row r="319" spans="1:20">
      <c r="A319" s="983"/>
      <c r="B319" s="24" t="s">
        <v>709</v>
      </c>
      <c r="C319" s="24" t="s">
        <v>841</v>
      </c>
      <c r="D319" s="23">
        <v>5</v>
      </c>
      <c r="E319" s="47">
        <v>45181</v>
      </c>
      <c r="F319" s="815"/>
      <c r="G319" s="815"/>
      <c r="H319" s="24" t="s">
        <v>811</v>
      </c>
      <c r="I319" s="24" t="s">
        <v>811</v>
      </c>
      <c r="K319" s="3182"/>
      <c r="L319" s="2387"/>
      <c r="M319" s="113"/>
      <c r="N319" s="2387"/>
      <c r="O319" s="113"/>
      <c r="P319" s="2387"/>
      <c r="Q319" s="1604"/>
      <c r="T319" s="1346"/>
    </row>
    <row r="320" spans="1:20">
      <c r="A320" s="983"/>
      <c r="B320" s="24" t="s">
        <v>709</v>
      </c>
      <c r="C320" s="24" t="s">
        <v>841</v>
      </c>
      <c r="D320" s="23">
        <v>6</v>
      </c>
      <c r="E320" s="47">
        <v>45181</v>
      </c>
      <c r="F320" s="815"/>
      <c r="G320" s="815"/>
      <c r="H320" s="24" t="s">
        <v>811</v>
      </c>
      <c r="I320" s="24" t="s">
        <v>811</v>
      </c>
      <c r="K320" s="3182"/>
      <c r="L320" s="2387"/>
      <c r="M320" s="113"/>
      <c r="N320" s="2387"/>
      <c r="O320" s="113"/>
      <c r="P320" s="2387"/>
      <c r="Q320" s="1604"/>
      <c r="T320" s="1346"/>
    </row>
    <row r="321" spans="1:20">
      <c r="A321" s="983"/>
      <c r="B321" s="24" t="s">
        <v>709</v>
      </c>
      <c r="C321" s="24" t="s">
        <v>841</v>
      </c>
      <c r="D321" s="23">
        <v>7</v>
      </c>
      <c r="E321" s="47">
        <v>45181</v>
      </c>
      <c r="F321" s="815"/>
      <c r="G321" s="815"/>
      <c r="H321" s="24" t="s">
        <v>811</v>
      </c>
      <c r="I321" s="24" t="s">
        <v>811</v>
      </c>
      <c r="K321" s="3182"/>
      <c r="L321" s="2387"/>
      <c r="M321" s="113"/>
      <c r="N321" s="2387"/>
      <c r="O321" s="113"/>
      <c r="P321" s="2387"/>
      <c r="Q321" s="1604"/>
      <c r="T321" s="1346"/>
    </row>
    <row r="322" spans="1:20">
      <c r="A322" s="983"/>
      <c r="B322" s="24" t="s">
        <v>709</v>
      </c>
      <c r="C322" s="24" t="s">
        <v>841</v>
      </c>
      <c r="D322" s="23">
        <v>8</v>
      </c>
      <c r="E322" s="47">
        <v>45181</v>
      </c>
      <c r="F322" s="815"/>
      <c r="G322" s="815"/>
      <c r="H322" s="24" t="s">
        <v>811</v>
      </c>
      <c r="I322" s="24" t="s">
        <v>811</v>
      </c>
      <c r="K322" s="3182"/>
      <c r="L322" s="2387"/>
      <c r="M322" s="113"/>
      <c r="N322" s="2387"/>
      <c r="O322" s="113"/>
      <c r="P322" s="2387"/>
      <c r="Q322" s="1604"/>
      <c r="T322" s="1346"/>
    </row>
    <row r="323" spans="1:20">
      <c r="A323" s="983"/>
      <c r="B323" s="24" t="s">
        <v>709</v>
      </c>
      <c r="C323" s="24" t="s">
        <v>841</v>
      </c>
      <c r="D323" s="23">
        <v>9</v>
      </c>
      <c r="E323" s="47">
        <v>45181</v>
      </c>
      <c r="F323" s="815"/>
      <c r="G323" s="815"/>
      <c r="H323" s="24">
        <v>2.5263924050632918</v>
      </c>
      <c r="I323" s="24">
        <v>0.71136092912447879</v>
      </c>
      <c r="J323" s="1299">
        <f t="shared" ref="J323" si="58">IF(AND(I323&gt;0),  I323*30.974," ")</f>
        <v>22.033693418701606</v>
      </c>
      <c r="K323" s="3182"/>
      <c r="L323" s="2387"/>
      <c r="M323" s="113"/>
      <c r="N323" s="2387"/>
      <c r="O323" s="113"/>
      <c r="P323" s="2387"/>
      <c r="Q323" s="1604"/>
      <c r="T323" s="1346"/>
    </row>
    <row r="324" spans="1:20">
      <c r="A324" s="983"/>
      <c r="B324" s="24" t="s">
        <v>709</v>
      </c>
      <c r="C324" s="24" t="s">
        <v>841</v>
      </c>
      <c r="D324" s="23">
        <v>9.5</v>
      </c>
      <c r="E324" s="47">
        <v>45181</v>
      </c>
      <c r="F324" s="815"/>
      <c r="G324" s="815"/>
      <c r="H324" s="24" t="s">
        <v>811</v>
      </c>
      <c r="I324" s="24" t="s">
        <v>811</v>
      </c>
      <c r="K324" s="3182"/>
      <c r="L324" s="2387"/>
      <c r="M324" s="113"/>
      <c r="N324" s="2387"/>
      <c r="O324" s="113"/>
      <c r="P324" s="2387"/>
      <c r="Q324" s="1604"/>
      <c r="T324" s="1346"/>
    </row>
    <row r="325" spans="1:20">
      <c r="A325" s="983"/>
      <c r="B325" s="24" t="s">
        <v>709</v>
      </c>
      <c r="C325" s="24" t="s">
        <v>841</v>
      </c>
      <c r="D325" s="23">
        <v>10</v>
      </c>
      <c r="E325" s="47">
        <v>45181</v>
      </c>
      <c r="F325" s="815"/>
      <c r="G325" s="815"/>
      <c r="H325" s="24" t="s">
        <v>811</v>
      </c>
      <c r="I325" s="24" t="s">
        <v>811</v>
      </c>
      <c r="K325" s="3182"/>
      <c r="L325" s="2387"/>
      <c r="M325" s="113"/>
      <c r="N325" s="2387"/>
      <c r="O325" s="113"/>
      <c r="P325" s="2387"/>
      <c r="Q325" s="1604"/>
      <c r="T325" s="1346"/>
    </row>
    <row r="326" spans="1:20">
      <c r="A326" s="983"/>
      <c r="B326" s="24" t="s">
        <v>709</v>
      </c>
      <c r="C326" s="24" t="s">
        <v>841</v>
      </c>
      <c r="D326" s="23">
        <v>10.5</v>
      </c>
      <c r="E326" s="47">
        <v>45181</v>
      </c>
      <c r="F326" s="815"/>
      <c r="G326" s="815"/>
      <c r="H326" s="24" t="s">
        <v>811</v>
      </c>
      <c r="I326" s="24" t="s">
        <v>811</v>
      </c>
      <c r="K326" s="3182"/>
      <c r="L326" s="2387"/>
      <c r="M326" s="113"/>
      <c r="N326" s="2387"/>
      <c r="O326" s="113"/>
      <c r="P326" s="2387"/>
      <c r="Q326" s="1604"/>
      <c r="T326" s="1346"/>
    </row>
    <row r="327" spans="1:20">
      <c r="A327" s="983"/>
      <c r="B327" s="24" t="s">
        <v>709</v>
      </c>
      <c r="C327" s="24" t="s">
        <v>841</v>
      </c>
      <c r="D327" s="23">
        <v>11</v>
      </c>
      <c r="E327" s="47">
        <v>45181</v>
      </c>
      <c r="F327" s="815"/>
      <c r="G327" s="815"/>
      <c r="H327" s="24" t="s">
        <v>811</v>
      </c>
      <c r="I327" s="24" t="s">
        <v>811</v>
      </c>
      <c r="K327" s="3182"/>
      <c r="L327" s="2387"/>
      <c r="M327" s="113"/>
      <c r="N327" s="2387"/>
      <c r="O327" s="113"/>
      <c r="P327" s="2387"/>
      <c r="Q327" s="1604"/>
      <c r="T327" s="1346"/>
    </row>
    <row r="328" spans="1:20">
      <c r="A328" s="983"/>
      <c r="B328" s="24" t="s">
        <v>709</v>
      </c>
      <c r="C328" s="24" t="s">
        <v>841</v>
      </c>
      <c r="D328" s="23">
        <v>11.5</v>
      </c>
      <c r="E328" s="47">
        <v>45181</v>
      </c>
      <c r="F328" s="815"/>
      <c r="G328" s="815"/>
      <c r="H328" s="24" t="s">
        <v>811</v>
      </c>
      <c r="I328" s="24" t="s">
        <v>811</v>
      </c>
      <c r="K328" s="3182"/>
      <c r="L328" s="2387"/>
      <c r="M328" s="113"/>
      <c r="N328" s="2387"/>
      <c r="O328" s="113"/>
      <c r="P328" s="2387"/>
      <c r="Q328" s="1604"/>
      <c r="T328" s="1346"/>
    </row>
    <row r="329" spans="1:20">
      <c r="A329" s="983"/>
      <c r="B329" s="24" t="s">
        <v>709</v>
      </c>
      <c r="C329" s="24" t="s">
        <v>841</v>
      </c>
      <c r="D329" s="23">
        <v>12</v>
      </c>
      <c r="E329" s="47">
        <v>45181</v>
      </c>
      <c r="F329" s="815"/>
      <c r="G329" s="815"/>
      <c r="H329" s="24" t="s">
        <v>811</v>
      </c>
      <c r="I329" s="24" t="s">
        <v>811</v>
      </c>
      <c r="K329" s="3182"/>
      <c r="L329" s="2387"/>
      <c r="M329" s="113"/>
      <c r="N329" s="2387"/>
      <c r="O329" s="113"/>
      <c r="P329" s="2387"/>
      <c r="Q329" s="1604"/>
      <c r="T329" s="1346"/>
    </row>
    <row r="330" spans="1:20">
      <c r="A330" s="983"/>
      <c r="B330" s="24" t="s">
        <v>709</v>
      </c>
      <c r="C330" s="24" t="s">
        <v>841</v>
      </c>
      <c r="D330" s="23">
        <v>13</v>
      </c>
      <c r="E330" s="47">
        <v>45181</v>
      </c>
      <c r="F330" s="815"/>
      <c r="G330" s="815"/>
      <c r="H330" s="24" t="s">
        <v>811</v>
      </c>
      <c r="I330" s="24" t="s">
        <v>811</v>
      </c>
      <c r="K330" s="3182"/>
      <c r="L330" s="2387"/>
      <c r="M330" s="113"/>
      <c r="N330" s="2387"/>
      <c r="O330" s="113"/>
      <c r="P330" s="2387"/>
      <c r="Q330" s="1604"/>
      <c r="T330" s="1346"/>
    </row>
    <row r="331" spans="1:20">
      <c r="A331" s="983"/>
      <c r="B331" s="24" t="s">
        <v>709</v>
      </c>
      <c r="C331" s="24" t="s">
        <v>841</v>
      </c>
      <c r="D331" s="23">
        <v>14</v>
      </c>
      <c r="E331" s="47">
        <v>45181</v>
      </c>
      <c r="F331" s="815"/>
      <c r="G331" s="815"/>
      <c r="H331" s="24" t="s">
        <v>811</v>
      </c>
      <c r="I331" s="24">
        <v>1.0280319522692198</v>
      </c>
      <c r="J331" s="1299">
        <f t="shared" ref="J331" si="59">IF(AND(I331&gt;0),  I331*30.974," ")</f>
        <v>31.842261689586817</v>
      </c>
      <c r="K331" s="3182"/>
      <c r="L331" s="2387"/>
      <c r="M331" s="113"/>
      <c r="N331" s="2387"/>
      <c r="O331" s="113"/>
      <c r="P331" s="2387"/>
      <c r="Q331" s="1604"/>
      <c r="T331" s="1346"/>
    </row>
    <row r="332" spans="1:20">
      <c r="A332" s="983"/>
      <c r="B332" s="24" t="s">
        <v>709</v>
      </c>
      <c r="C332" s="24" t="s">
        <v>841</v>
      </c>
      <c r="D332" s="23">
        <v>14.8</v>
      </c>
      <c r="E332" s="47">
        <v>45181</v>
      </c>
      <c r="F332" s="815"/>
      <c r="G332" s="815"/>
      <c r="H332" s="24">
        <v>0.03</v>
      </c>
      <c r="I332" s="24" t="s">
        <v>811</v>
      </c>
      <c r="K332" s="3182"/>
      <c r="L332" s="2387"/>
      <c r="M332" s="113"/>
      <c r="N332" s="2387"/>
      <c r="O332" s="113"/>
      <c r="P332" s="2387"/>
      <c r="Q332" s="1604"/>
      <c r="T332" s="1346"/>
    </row>
    <row r="333" spans="1:20">
      <c r="A333" s="983"/>
      <c r="B333" s="24" t="s">
        <v>709</v>
      </c>
      <c r="C333" s="24" t="s">
        <v>836</v>
      </c>
      <c r="D333" s="23">
        <v>0.5</v>
      </c>
      <c r="E333" s="47">
        <v>45155</v>
      </c>
      <c r="F333" s="24">
        <v>1</v>
      </c>
      <c r="G333" s="24">
        <v>0.1</v>
      </c>
      <c r="H333" s="25">
        <v>1.4350210970464137</v>
      </c>
      <c r="I333" s="71">
        <v>0.23078988588051019</v>
      </c>
      <c r="K333" s="3182"/>
      <c r="L333" s="2387"/>
      <c r="M333" s="113"/>
      <c r="N333" s="2387"/>
      <c r="O333" s="113"/>
      <c r="P333" s="2387"/>
      <c r="Q333" s="1604"/>
      <c r="T333" s="1346"/>
    </row>
    <row r="334" spans="1:20">
      <c r="A334" s="983"/>
      <c r="B334" s="24" t="s">
        <v>709</v>
      </c>
      <c r="C334" s="24" t="s">
        <v>836</v>
      </c>
      <c r="D334" s="23">
        <v>0.8</v>
      </c>
      <c r="E334" s="47">
        <v>45155</v>
      </c>
      <c r="F334" s="815"/>
      <c r="G334" s="815"/>
      <c r="H334" s="25">
        <v>1.1631223628691982</v>
      </c>
      <c r="I334" s="71">
        <v>0.30771984784068029</v>
      </c>
      <c r="K334" s="3182"/>
      <c r="L334" s="2387"/>
      <c r="M334" s="113"/>
      <c r="N334" s="2387"/>
      <c r="O334" s="113"/>
      <c r="P334" s="2387"/>
      <c r="Q334" s="1604"/>
      <c r="T334" s="1346"/>
    </row>
    <row r="335" spans="1:20">
      <c r="A335" s="108" t="s">
        <v>825</v>
      </c>
      <c r="B335" t="s">
        <v>709</v>
      </c>
      <c r="C335" t="s">
        <v>727</v>
      </c>
      <c r="D335">
        <v>0.5</v>
      </c>
      <c r="E335" s="55">
        <v>45085</v>
      </c>
      <c r="F335">
        <v>17</v>
      </c>
      <c r="G335">
        <v>8.18</v>
      </c>
      <c r="H335" s="27">
        <v>0.85</v>
      </c>
      <c r="I335" s="27">
        <v>0.25900000000000001</v>
      </c>
      <c r="J335" s="1299">
        <f t="shared" ref="J335" si="60">IF(AND(I335&gt;0),  I335*30.974," ")</f>
        <v>8.0222660000000001</v>
      </c>
    </row>
    <row r="336" spans="1:20">
      <c r="A336" s="108" t="s">
        <v>825</v>
      </c>
      <c r="B336" t="s">
        <v>709</v>
      </c>
      <c r="C336" t="s">
        <v>727</v>
      </c>
      <c r="D336">
        <v>1</v>
      </c>
      <c r="E336" s="55">
        <v>45085</v>
      </c>
      <c r="H336" s="27" t="s">
        <v>811</v>
      </c>
      <c r="I336" s="27" t="s">
        <v>811</v>
      </c>
      <c r="J336" s="1591"/>
      <c r="Q336" s="1169"/>
      <c r="T336" s="1346"/>
    </row>
    <row r="337" spans="1:20">
      <c r="A337" s="108" t="s">
        <v>825</v>
      </c>
      <c r="B337" t="s">
        <v>709</v>
      </c>
      <c r="C337" t="s">
        <v>727</v>
      </c>
      <c r="D337">
        <v>2</v>
      </c>
      <c r="E337" s="55">
        <v>45085</v>
      </c>
      <c r="H337" s="27" t="s">
        <v>811</v>
      </c>
      <c r="I337" s="27" t="s">
        <v>811</v>
      </c>
      <c r="J337" s="1591"/>
      <c r="Q337" s="1169"/>
      <c r="T337" s="1346"/>
    </row>
    <row r="338" spans="1:20">
      <c r="A338" s="108" t="s">
        <v>825</v>
      </c>
      <c r="B338" t="s">
        <v>709</v>
      </c>
      <c r="C338" t="s">
        <v>727</v>
      </c>
      <c r="D338">
        <v>3</v>
      </c>
      <c r="E338" s="55">
        <v>45085</v>
      </c>
      <c r="H338" s="27">
        <v>0.74</v>
      </c>
      <c r="I338" s="27">
        <v>0.28100000000000003</v>
      </c>
      <c r="J338" s="1299">
        <f t="shared" ref="J338" si="61">IF(AND(I338&gt;0),  I338*30.974," ")</f>
        <v>8.7036940000000005</v>
      </c>
      <c r="Q338" s="1169"/>
      <c r="T338" s="1346"/>
    </row>
    <row r="339" spans="1:20">
      <c r="A339" s="108" t="s">
        <v>825</v>
      </c>
      <c r="B339" t="s">
        <v>709</v>
      </c>
      <c r="C339" t="s">
        <v>727</v>
      </c>
      <c r="D339">
        <v>4</v>
      </c>
      <c r="E339" s="55">
        <v>45085</v>
      </c>
      <c r="H339" s="27" t="s">
        <v>811</v>
      </c>
      <c r="I339" s="27" t="s">
        <v>811</v>
      </c>
      <c r="J339" s="1591"/>
      <c r="Q339" s="1169"/>
      <c r="T339" s="1346"/>
    </row>
    <row r="340" spans="1:20">
      <c r="A340" s="108" t="s">
        <v>825</v>
      </c>
      <c r="B340" t="s">
        <v>709</v>
      </c>
      <c r="C340" t="s">
        <v>727</v>
      </c>
      <c r="D340">
        <v>5</v>
      </c>
      <c r="E340" s="55">
        <v>45085</v>
      </c>
      <c r="H340" s="27" t="s">
        <v>811</v>
      </c>
      <c r="I340" s="27" t="s">
        <v>811</v>
      </c>
      <c r="J340" s="1591"/>
      <c r="Q340" s="1169"/>
      <c r="T340" s="1346"/>
    </row>
    <row r="341" spans="1:20">
      <c r="A341" s="108" t="s">
        <v>825</v>
      </c>
      <c r="B341" t="s">
        <v>709</v>
      </c>
      <c r="C341" t="s">
        <v>727</v>
      </c>
      <c r="D341">
        <v>6</v>
      </c>
      <c r="E341" s="55">
        <v>45085</v>
      </c>
      <c r="H341" s="27" t="s">
        <v>811</v>
      </c>
      <c r="I341" s="27" t="s">
        <v>811</v>
      </c>
      <c r="J341" s="1591"/>
      <c r="Q341" s="1169"/>
      <c r="T341" s="1346"/>
    </row>
    <row r="342" spans="1:20">
      <c r="A342" s="108" t="s">
        <v>825</v>
      </c>
      <c r="B342" t="s">
        <v>709</v>
      </c>
      <c r="C342" t="s">
        <v>727</v>
      </c>
      <c r="D342">
        <v>7</v>
      </c>
      <c r="E342" s="55">
        <v>45085</v>
      </c>
      <c r="H342" s="27" t="s">
        <v>811</v>
      </c>
      <c r="I342" s="27" t="s">
        <v>811</v>
      </c>
      <c r="J342" s="1591"/>
      <c r="Q342" s="1169"/>
      <c r="T342" s="1346"/>
    </row>
    <row r="343" spans="1:20">
      <c r="A343" s="108" t="s">
        <v>825</v>
      </c>
      <c r="B343" t="s">
        <v>709</v>
      </c>
      <c r="C343" t="s">
        <v>727</v>
      </c>
      <c r="D343">
        <v>8</v>
      </c>
      <c r="E343" s="55">
        <v>45085</v>
      </c>
      <c r="H343" s="27" t="s">
        <v>811</v>
      </c>
      <c r="I343" s="27" t="s">
        <v>811</v>
      </c>
      <c r="J343" s="1591"/>
      <c r="Q343" s="1169"/>
      <c r="T343" s="1346"/>
    </row>
    <row r="344" spans="1:20">
      <c r="A344" s="108" t="s">
        <v>825</v>
      </c>
      <c r="B344" t="s">
        <v>709</v>
      </c>
      <c r="C344" t="s">
        <v>727</v>
      </c>
      <c r="D344">
        <v>9</v>
      </c>
      <c r="E344" s="55">
        <v>45085</v>
      </c>
      <c r="H344" s="27">
        <v>1.52</v>
      </c>
      <c r="I344" s="27">
        <v>0.63</v>
      </c>
      <c r="J344" s="1299">
        <f t="shared" ref="J344" si="62">IF(AND(I344&gt;0),  I344*30.974," ")</f>
        <v>19.51362</v>
      </c>
      <c r="Q344" s="1169"/>
      <c r="T344" s="1346"/>
    </row>
    <row r="345" spans="1:20">
      <c r="A345" s="108" t="s">
        <v>825</v>
      </c>
      <c r="B345" t="s">
        <v>709</v>
      </c>
      <c r="C345" t="s">
        <v>727</v>
      </c>
      <c r="D345">
        <v>10</v>
      </c>
      <c r="E345" s="55">
        <v>45085</v>
      </c>
      <c r="H345" s="27" t="s">
        <v>811</v>
      </c>
      <c r="I345" s="27" t="s">
        <v>811</v>
      </c>
      <c r="J345" s="1591"/>
      <c r="Q345" s="1169"/>
      <c r="T345" s="1346"/>
    </row>
    <row r="346" spans="1:20">
      <c r="A346" s="108" t="s">
        <v>825</v>
      </c>
      <c r="B346" t="s">
        <v>709</v>
      </c>
      <c r="C346" t="s">
        <v>727</v>
      </c>
      <c r="D346">
        <v>11</v>
      </c>
      <c r="E346" s="55">
        <v>45085</v>
      </c>
      <c r="H346" s="27" t="s">
        <v>811</v>
      </c>
      <c r="I346" s="27" t="s">
        <v>811</v>
      </c>
      <c r="J346" s="1591"/>
      <c r="Q346" s="1169"/>
      <c r="T346" s="1346"/>
    </row>
    <row r="347" spans="1:20">
      <c r="A347" s="108" t="s">
        <v>825</v>
      </c>
      <c r="B347" t="s">
        <v>709</v>
      </c>
      <c r="C347" t="s">
        <v>727</v>
      </c>
      <c r="D347">
        <v>12</v>
      </c>
      <c r="E347" s="55">
        <v>45085</v>
      </c>
      <c r="H347" s="27" t="s">
        <v>811</v>
      </c>
      <c r="I347" s="27" t="s">
        <v>811</v>
      </c>
      <c r="J347" s="1591"/>
      <c r="Q347" s="1169"/>
      <c r="T347" s="1346"/>
    </row>
    <row r="348" spans="1:20">
      <c r="A348" s="108" t="s">
        <v>825</v>
      </c>
      <c r="B348" t="s">
        <v>709</v>
      </c>
      <c r="C348" t="s">
        <v>727</v>
      </c>
      <c r="D348">
        <v>13</v>
      </c>
      <c r="E348" s="55">
        <v>45085</v>
      </c>
      <c r="H348" s="27" t="s">
        <v>811</v>
      </c>
      <c r="I348" s="27" t="s">
        <v>811</v>
      </c>
      <c r="J348" s="1591"/>
      <c r="Q348" s="1169"/>
      <c r="T348" s="1346"/>
    </row>
    <row r="349" spans="1:20">
      <c r="A349" s="108" t="s">
        <v>825</v>
      </c>
      <c r="B349" t="s">
        <v>709</v>
      </c>
      <c r="C349" t="s">
        <v>727</v>
      </c>
      <c r="D349">
        <v>14</v>
      </c>
      <c r="E349" s="55">
        <v>45085</v>
      </c>
      <c r="H349" s="27" t="s">
        <v>811</v>
      </c>
      <c r="I349" s="27" t="s">
        <v>811</v>
      </c>
      <c r="J349" s="1591"/>
      <c r="Q349" s="1169"/>
      <c r="T349" s="1346"/>
    </row>
    <row r="350" spans="1:20">
      <c r="A350" s="108" t="s">
        <v>825</v>
      </c>
      <c r="B350" t="s">
        <v>709</v>
      </c>
      <c r="C350" t="s">
        <v>727</v>
      </c>
      <c r="D350">
        <v>15</v>
      </c>
      <c r="E350" s="55">
        <v>45085</v>
      </c>
      <c r="H350" s="27" t="s">
        <v>811</v>
      </c>
      <c r="I350" s="27" t="s">
        <v>811</v>
      </c>
      <c r="J350" s="1591"/>
      <c r="Q350" s="1169"/>
      <c r="T350" s="1346"/>
    </row>
    <row r="351" spans="1:20">
      <c r="A351" s="108" t="s">
        <v>825</v>
      </c>
      <c r="B351" t="s">
        <v>709</v>
      </c>
      <c r="C351" t="s">
        <v>727</v>
      </c>
      <c r="D351">
        <v>16</v>
      </c>
      <c r="E351" s="55">
        <v>45085</v>
      </c>
      <c r="H351" s="27">
        <v>0.28999999999999998</v>
      </c>
      <c r="I351" s="27">
        <v>0.63500000000000001</v>
      </c>
      <c r="J351" s="1299">
        <f t="shared" ref="J351" si="63">IF(AND(I351&gt;0),  I351*30.974," ")</f>
        <v>19.668490000000002</v>
      </c>
      <c r="Q351" s="1169"/>
      <c r="T351" s="1346"/>
    </row>
    <row r="352" spans="1:20">
      <c r="A352" s="108" t="s">
        <v>825</v>
      </c>
      <c r="B352" t="s">
        <v>709</v>
      </c>
      <c r="C352" t="s">
        <v>727</v>
      </c>
      <c r="D352">
        <v>16.5</v>
      </c>
      <c r="E352" s="55">
        <v>45085</v>
      </c>
      <c r="H352" s="27" t="s">
        <v>811</v>
      </c>
      <c r="I352" s="27" t="s">
        <v>811</v>
      </c>
      <c r="J352" s="1591"/>
      <c r="Q352" s="1169"/>
      <c r="T352" s="1346"/>
    </row>
    <row r="353" spans="1:20">
      <c r="A353" s="108" t="s">
        <v>825</v>
      </c>
      <c r="B353" t="s">
        <v>709</v>
      </c>
      <c r="C353" t="s">
        <v>727</v>
      </c>
      <c r="D353">
        <v>0.5</v>
      </c>
      <c r="E353" s="55">
        <v>45117</v>
      </c>
      <c r="F353">
        <v>17</v>
      </c>
      <c r="G353">
        <v>8.1300000000000008</v>
      </c>
      <c r="H353" s="27">
        <v>1.03</v>
      </c>
      <c r="I353" s="27">
        <v>0.27900000000000003</v>
      </c>
      <c r="J353" s="1299">
        <f t="shared" ref="J353" si="64">IF(AND(I353&gt;0),  I353*30.974," ")</f>
        <v>8.6417460000000013</v>
      </c>
      <c r="Q353" s="1169"/>
      <c r="T353" s="1346"/>
    </row>
    <row r="354" spans="1:20">
      <c r="A354" s="108" t="s">
        <v>825</v>
      </c>
      <c r="B354" t="s">
        <v>709</v>
      </c>
      <c r="C354" t="s">
        <v>727</v>
      </c>
      <c r="D354">
        <v>1</v>
      </c>
      <c r="E354" s="55">
        <v>45117</v>
      </c>
      <c r="H354" s="27" t="s">
        <v>811</v>
      </c>
      <c r="I354" s="27" t="s">
        <v>811</v>
      </c>
      <c r="J354" s="1591"/>
      <c r="Q354" s="1169"/>
      <c r="T354" s="1346"/>
    </row>
    <row r="355" spans="1:20">
      <c r="A355" s="108" t="s">
        <v>825</v>
      </c>
      <c r="B355" t="s">
        <v>709</v>
      </c>
      <c r="C355" t="s">
        <v>727</v>
      </c>
      <c r="D355">
        <v>2</v>
      </c>
      <c r="E355" s="55">
        <v>45117</v>
      </c>
      <c r="H355" s="27" t="s">
        <v>811</v>
      </c>
      <c r="I355" s="27" t="s">
        <v>811</v>
      </c>
      <c r="J355" s="1591"/>
      <c r="Q355" s="1169"/>
      <c r="T355" s="1346"/>
    </row>
    <row r="356" spans="1:20">
      <c r="A356" s="108" t="s">
        <v>825</v>
      </c>
      <c r="B356" t="s">
        <v>709</v>
      </c>
      <c r="C356" t="s">
        <v>727</v>
      </c>
      <c r="D356">
        <v>3</v>
      </c>
      <c r="E356" s="55">
        <v>45117</v>
      </c>
      <c r="H356" s="27">
        <v>1.1499999999999999</v>
      </c>
      <c r="I356" s="27">
        <v>0.28299999999999997</v>
      </c>
      <c r="J356" s="1299">
        <f t="shared" ref="J356" si="65">IF(AND(I356&gt;0),  I356*30.974," ")</f>
        <v>8.7656419999999997</v>
      </c>
      <c r="Q356" s="1169"/>
      <c r="T356" s="1346"/>
    </row>
    <row r="357" spans="1:20">
      <c r="A357" s="108" t="s">
        <v>825</v>
      </c>
      <c r="B357" t="s">
        <v>709</v>
      </c>
      <c r="C357" t="s">
        <v>727</v>
      </c>
      <c r="D357">
        <v>4</v>
      </c>
      <c r="E357" s="55">
        <v>45117</v>
      </c>
      <c r="H357" s="27" t="s">
        <v>811</v>
      </c>
      <c r="I357" s="27" t="s">
        <v>811</v>
      </c>
      <c r="J357" s="1591"/>
      <c r="Q357" s="1169"/>
      <c r="T357" s="1346"/>
    </row>
    <row r="358" spans="1:20">
      <c r="A358" s="108" t="s">
        <v>825</v>
      </c>
      <c r="B358" t="s">
        <v>709</v>
      </c>
      <c r="C358" t="s">
        <v>727</v>
      </c>
      <c r="D358">
        <v>5</v>
      </c>
      <c r="E358" s="55">
        <v>45117</v>
      </c>
      <c r="H358" s="27" t="s">
        <v>811</v>
      </c>
      <c r="I358" s="27" t="s">
        <v>811</v>
      </c>
      <c r="J358" s="1591"/>
      <c r="Q358" s="1169"/>
      <c r="T358" s="1346"/>
    </row>
    <row r="359" spans="1:20">
      <c r="A359" s="108" t="s">
        <v>825</v>
      </c>
      <c r="B359" t="s">
        <v>709</v>
      </c>
      <c r="C359" t="s">
        <v>727</v>
      </c>
      <c r="D359">
        <v>6</v>
      </c>
      <c r="E359" s="55">
        <v>45117</v>
      </c>
      <c r="H359" s="27" t="s">
        <v>811</v>
      </c>
      <c r="I359" s="27" t="s">
        <v>811</v>
      </c>
      <c r="J359" s="1591"/>
      <c r="Q359" s="1169"/>
      <c r="T359" s="1346"/>
    </row>
    <row r="360" spans="1:20">
      <c r="A360" s="108" t="s">
        <v>825</v>
      </c>
      <c r="B360" t="s">
        <v>709</v>
      </c>
      <c r="C360" t="s">
        <v>727</v>
      </c>
      <c r="D360">
        <v>7</v>
      </c>
      <c r="E360" s="55">
        <v>45117</v>
      </c>
      <c r="H360" s="27" t="s">
        <v>811</v>
      </c>
      <c r="I360" s="27" t="s">
        <v>811</v>
      </c>
      <c r="J360" s="1591"/>
      <c r="Q360" s="1169"/>
      <c r="T360" s="1346"/>
    </row>
    <row r="361" spans="1:20">
      <c r="A361" s="108" t="s">
        <v>825</v>
      </c>
      <c r="B361" t="s">
        <v>709</v>
      </c>
      <c r="C361" t="s">
        <v>727</v>
      </c>
      <c r="D361">
        <v>8</v>
      </c>
      <c r="E361" s="55">
        <v>45117</v>
      </c>
      <c r="H361" s="27" t="s">
        <v>811</v>
      </c>
      <c r="I361" s="27" t="s">
        <v>811</v>
      </c>
      <c r="J361" s="1591"/>
      <c r="Q361" s="1169"/>
      <c r="T361" s="1346"/>
    </row>
    <row r="362" spans="1:20">
      <c r="A362" s="108" t="s">
        <v>825</v>
      </c>
      <c r="B362" t="s">
        <v>709</v>
      </c>
      <c r="C362" t="s">
        <v>727</v>
      </c>
      <c r="D362">
        <v>9</v>
      </c>
      <c r="E362" s="55">
        <v>45117</v>
      </c>
      <c r="H362" s="27">
        <v>2.27</v>
      </c>
      <c r="I362" s="27">
        <v>0.47299999999999998</v>
      </c>
      <c r="J362" s="1299">
        <f t="shared" ref="J362" si="66">IF(AND(I362&gt;0),  I362*30.974," ")</f>
        <v>14.650701999999999</v>
      </c>
      <c r="Q362" s="1169"/>
      <c r="T362" s="1346"/>
    </row>
    <row r="363" spans="1:20">
      <c r="A363" s="108" t="s">
        <v>825</v>
      </c>
      <c r="B363" t="s">
        <v>709</v>
      </c>
      <c r="C363" t="s">
        <v>727</v>
      </c>
      <c r="D363">
        <v>10</v>
      </c>
      <c r="E363" s="55">
        <v>45117</v>
      </c>
      <c r="H363" s="27" t="s">
        <v>811</v>
      </c>
      <c r="I363" s="27" t="s">
        <v>811</v>
      </c>
      <c r="J363" s="1591"/>
      <c r="Q363" s="1169"/>
      <c r="T363" s="1346"/>
    </row>
    <row r="364" spans="1:20">
      <c r="A364" s="108" t="s">
        <v>825</v>
      </c>
      <c r="B364" t="s">
        <v>709</v>
      </c>
      <c r="C364" t="s">
        <v>727</v>
      </c>
      <c r="D364">
        <v>11</v>
      </c>
      <c r="E364" s="55">
        <v>45117</v>
      </c>
      <c r="H364" s="27" t="s">
        <v>811</v>
      </c>
      <c r="I364" s="27" t="s">
        <v>811</v>
      </c>
      <c r="J364" s="1591"/>
      <c r="Q364" s="1169"/>
      <c r="T364" s="1346"/>
    </row>
    <row r="365" spans="1:20">
      <c r="A365" s="108" t="s">
        <v>825</v>
      </c>
      <c r="B365" t="s">
        <v>709</v>
      </c>
      <c r="C365" t="s">
        <v>727</v>
      </c>
      <c r="D365">
        <v>12</v>
      </c>
      <c r="E365" s="55">
        <v>45117</v>
      </c>
      <c r="H365" s="27" t="s">
        <v>811</v>
      </c>
      <c r="I365" s="27" t="s">
        <v>811</v>
      </c>
      <c r="J365" s="1591"/>
      <c r="Q365" s="1169"/>
      <c r="T365" s="1346"/>
    </row>
    <row r="366" spans="1:20">
      <c r="A366" s="108" t="s">
        <v>825</v>
      </c>
      <c r="B366" t="s">
        <v>709</v>
      </c>
      <c r="C366" t="s">
        <v>727</v>
      </c>
      <c r="D366">
        <v>13</v>
      </c>
      <c r="E366" s="55">
        <v>45117</v>
      </c>
      <c r="H366" s="27" t="s">
        <v>811</v>
      </c>
      <c r="I366" s="27" t="s">
        <v>811</v>
      </c>
      <c r="J366" s="1591"/>
      <c r="Q366" s="1169"/>
      <c r="T366" s="1346"/>
    </row>
    <row r="367" spans="1:20">
      <c r="A367" s="108" t="s">
        <v>825</v>
      </c>
      <c r="B367" t="s">
        <v>709</v>
      </c>
      <c r="C367" t="s">
        <v>727</v>
      </c>
      <c r="D367">
        <v>14</v>
      </c>
      <c r="E367" s="55">
        <v>45117</v>
      </c>
      <c r="H367" s="27" t="s">
        <v>811</v>
      </c>
      <c r="I367" s="27" t="s">
        <v>811</v>
      </c>
      <c r="J367" s="1591"/>
      <c r="Q367" s="1169"/>
      <c r="T367" s="1346"/>
    </row>
    <row r="368" spans="1:20">
      <c r="A368" s="108" t="s">
        <v>825</v>
      </c>
      <c r="B368" t="s">
        <v>709</v>
      </c>
      <c r="C368" t="s">
        <v>727</v>
      </c>
      <c r="D368">
        <v>15</v>
      </c>
      <c r="E368" s="55">
        <v>45117</v>
      </c>
      <c r="H368" s="27" t="s">
        <v>811</v>
      </c>
      <c r="I368" s="27" t="s">
        <v>811</v>
      </c>
      <c r="J368" s="1591"/>
      <c r="Q368" s="1169"/>
      <c r="T368" s="1346"/>
    </row>
    <row r="369" spans="1:20">
      <c r="A369" s="108" t="s">
        <v>825</v>
      </c>
      <c r="B369" t="s">
        <v>709</v>
      </c>
      <c r="C369" t="s">
        <v>727</v>
      </c>
      <c r="D369">
        <v>16</v>
      </c>
      <c r="E369" s="55">
        <v>45117</v>
      </c>
      <c r="H369" s="27">
        <v>0.26</v>
      </c>
      <c r="I369" s="27">
        <v>0.91300000000000003</v>
      </c>
      <c r="J369" s="1299">
        <f t="shared" ref="J369" si="67">IF(AND(I369&gt;0),  I369*30.974," ")</f>
        <v>28.279262000000003</v>
      </c>
      <c r="Q369" s="1169"/>
      <c r="T369" s="1346"/>
    </row>
    <row r="370" spans="1:20">
      <c r="A370" s="108" t="s">
        <v>825</v>
      </c>
      <c r="B370" t="s">
        <v>709</v>
      </c>
      <c r="C370" t="s">
        <v>727</v>
      </c>
      <c r="D370">
        <v>16.5</v>
      </c>
      <c r="E370" s="55">
        <v>45117</v>
      </c>
      <c r="H370" s="27" t="s">
        <v>811</v>
      </c>
      <c r="I370" s="27" t="s">
        <v>811</v>
      </c>
      <c r="J370" s="1591"/>
      <c r="Q370" s="1169"/>
      <c r="T370" s="1346"/>
    </row>
    <row r="371" spans="1:20">
      <c r="A371" s="108" t="s">
        <v>825</v>
      </c>
      <c r="B371" t="s">
        <v>709</v>
      </c>
      <c r="C371" t="s">
        <v>727</v>
      </c>
      <c r="D371">
        <v>0.5</v>
      </c>
      <c r="E371" s="55">
        <v>45148</v>
      </c>
      <c r="F371">
        <v>17</v>
      </c>
      <c r="G371">
        <v>5.15</v>
      </c>
      <c r="H371" s="27">
        <v>1.56</v>
      </c>
      <c r="I371" s="27">
        <v>0.57299999999999995</v>
      </c>
      <c r="J371" s="1299">
        <f t="shared" ref="J371" si="68">IF(AND(I371&gt;0),  I371*30.974," ")</f>
        <v>17.748101999999999</v>
      </c>
      <c r="Q371" s="1169"/>
      <c r="T371" s="1346"/>
    </row>
    <row r="372" spans="1:20">
      <c r="A372" s="108" t="s">
        <v>825</v>
      </c>
      <c r="B372" t="s">
        <v>709</v>
      </c>
      <c r="C372" t="s">
        <v>727</v>
      </c>
      <c r="D372">
        <v>1</v>
      </c>
      <c r="E372" s="55">
        <v>45148</v>
      </c>
      <c r="H372" s="27" t="s">
        <v>811</v>
      </c>
      <c r="I372" s="27" t="s">
        <v>811</v>
      </c>
      <c r="J372" s="1591"/>
      <c r="Q372" s="1169"/>
      <c r="T372" s="1346"/>
    </row>
    <row r="373" spans="1:20">
      <c r="A373" s="108" t="s">
        <v>825</v>
      </c>
      <c r="B373" t="s">
        <v>709</v>
      </c>
      <c r="C373" t="s">
        <v>727</v>
      </c>
      <c r="D373">
        <v>2</v>
      </c>
      <c r="E373" s="55">
        <v>45148</v>
      </c>
      <c r="H373" s="27" t="s">
        <v>811</v>
      </c>
      <c r="I373" s="27" t="s">
        <v>811</v>
      </c>
      <c r="J373" s="1591"/>
      <c r="Q373" s="1169"/>
      <c r="T373" s="1346"/>
    </row>
    <row r="374" spans="1:20">
      <c r="A374" s="108" t="s">
        <v>825</v>
      </c>
      <c r="B374" t="s">
        <v>709</v>
      </c>
      <c r="C374" t="s">
        <v>727</v>
      </c>
      <c r="D374">
        <v>3</v>
      </c>
      <c r="E374" s="55">
        <v>45148</v>
      </c>
      <c r="H374" s="27">
        <v>1.77</v>
      </c>
      <c r="I374" s="27">
        <v>0.58099999999999996</v>
      </c>
      <c r="J374" s="1299">
        <f t="shared" ref="J374" si="69">IF(AND(I374&gt;0),  I374*30.974," ")</f>
        <v>17.995894</v>
      </c>
      <c r="Q374" s="1169"/>
      <c r="T374" s="1346"/>
    </row>
    <row r="375" spans="1:20">
      <c r="A375" s="108" t="s">
        <v>825</v>
      </c>
      <c r="B375" t="s">
        <v>709</v>
      </c>
      <c r="C375" t="s">
        <v>727</v>
      </c>
      <c r="D375">
        <v>4</v>
      </c>
      <c r="E375" s="55">
        <v>45148</v>
      </c>
      <c r="H375" s="27" t="s">
        <v>811</v>
      </c>
      <c r="I375" s="27" t="s">
        <v>811</v>
      </c>
      <c r="J375" s="1591"/>
      <c r="Q375" s="1169"/>
      <c r="T375" s="1346"/>
    </row>
    <row r="376" spans="1:20">
      <c r="A376" s="108" t="s">
        <v>825</v>
      </c>
      <c r="B376" t="s">
        <v>709</v>
      </c>
      <c r="C376" t="s">
        <v>727</v>
      </c>
      <c r="D376">
        <v>5</v>
      </c>
      <c r="E376" s="55">
        <v>45148</v>
      </c>
      <c r="H376" s="27" t="s">
        <v>811</v>
      </c>
      <c r="I376" s="27" t="s">
        <v>811</v>
      </c>
      <c r="J376" s="1591"/>
      <c r="Q376" s="1169"/>
      <c r="T376" s="1346"/>
    </row>
    <row r="377" spans="1:20">
      <c r="A377" s="108" t="s">
        <v>825</v>
      </c>
      <c r="B377" t="s">
        <v>709</v>
      </c>
      <c r="C377" t="s">
        <v>727</v>
      </c>
      <c r="D377">
        <v>6</v>
      </c>
      <c r="E377" s="55">
        <v>45148</v>
      </c>
      <c r="H377" s="27" t="s">
        <v>811</v>
      </c>
      <c r="I377" s="27" t="s">
        <v>811</v>
      </c>
      <c r="J377" s="1591"/>
      <c r="Q377" s="1169"/>
      <c r="T377" s="1346"/>
    </row>
    <row r="378" spans="1:20">
      <c r="A378" s="108" t="s">
        <v>825</v>
      </c>
      <c r="B378" t="s">
        <v>709</v>
      </c>
      <c r="C378" t="s">
        <v>727</v>
      </c>
      <c r="D378">
        <v>7</v>
      </c>
      <c r="E378" s="55">
        <v>45148</v>
      </c>
      <c r="H378" s="27" t="s">
        <v>811</v>
      </c>
      <c r="I378" s="27" t="s">
        <v>811</v>
      </c>
      <c r="J378" s="1591"/>
      <c r="Q378" s="1169"/>
      <c r="T378" s="1346"/>
    </row>
    <row r="379" spans="1:20">
      <c r="A379" s="108" t="s">
        <v>825</v>
      </c>
      <c r="B379" t="s">
        <v>709</v>
      </c>
      <c r="C379" t="s">
        <v>727</v>
      </c>
      <c r="D379">
        <v>8</v>
      </c>
      <c r="E379" s="55">
        <v>45148</v>
      </c>
      <c r="H379" s="27" t="s">
        <v>811</v>
      </c>
      <c r="I379" s="27" t="s">
        <v>811</v>
      </c>
      <c r="J379" s="1591"/>
      <c r="Q379" s="1169"/>
      <c r="T379" s="1346"/>
    </row>
    <row r="380" spans="1:20">
      <c r="A380" s="108" t="s">
        <v>825</v>
      </c>
      <c r="B380" t="s">
        <v>709</v>
      </c>
      <c r="C380" t="s">
        <v>727</v>
      </c>
      <c r="D380">
        <v>9</v>
      </c>
      <c r="E380" s="55">
        <v>45148</v>
      </c>
      <c r="H380" s="27">
        <v>7.78</v>
      </c>
      <c r="I380" s="27">
        <v>1.05</v>
      </c>
      <c r="J380" s="1299">
        <f t="shared" ref="J380" si="70">IF(AND(I380&gt;0),  I380*30.974," ")</f>
        <v>32.5227</v>
      </c>
      <c r="Q380" s="1169"/>
      <c r="T380" s="1346"/>
    </row>
    <row r="381" spans="1:20">
      <c r="A381" s="108" t="s">
        <v>825</v>
      </c>
      <c r="B381" t="s">
        <v>709</v>
      </c>
      <c r="C381" t="s">
        <v>727</v>
      </c>
      <c r="D381">
        <v>10</v>
      </c>
      <c r="E381" s="55">
        <v>45148</v>
      </c>
      <c r="H381" s="27" t="s">
        <v>811</v>
      </c>
      <c r="I381" s="27" t="s">
        <v>811</v>
      </c>
      <c r="J381" s="1591"/>
      <c r="Q381" s="1169"/>
      <c r="T381" s="1346"/>
    </row>
    <row r="382" spans="1:20">
      <c r="A382" s="108" t="s">
        <v>825</v>
      </c>
      <c r="B382" t="s">
        <v>709</v>
      </c>
      <c r="C382" t="s">
        <v>727</v>
      </c>
      <c r="D382">
        <v>11</v>
      </c>
      <c r="E382" s="55">
        <v>45148</v>
      </c>
      <c r="H382" s="27" t="s">
        <v>811</v>
      </c>
      <c r="I382" s="27" t="s">
        <v>811</v>
      </c>
      <c r="J382" s="1591"/>
      <c r="Q382" s="1169"/>
      <c r="T382" s="1346"/>
    </row>
    <row r="383" spans="1:20">
      <c r="A383" s="108" t="s">
        <v>825</v>
      </c>
      <c r="B383" t="s">
        <v>709</v>
      </c>
      <c r="C383" t="s">
        <v>727</v>
      </c>
      <c r="D383">
        <v>12</v>
      </c>
      <c r="E383" s="55">
        <v>45148</v>
      </c>
      <c r="H383" s="27" t="s">
        <v>811</v>
      </c>
      <c r="I383" s="27" t="s">
        <v>811</v>
      </c>
      <c r="J383" s="1591"/>
      <c r="Q383" s="1169"/>
      <c r="T383" s="1346"/>
    </row>
    <row r="384" spans="1:20">
      <c r="A384" s="108" t="s">
        <v>825</v>
      </c>
      <c r="B384" t="s">
        <v>709</v>
      </c>
      <c r="C384" t="s">
        <v>727</v>
      </c>
      <c r="D384">
        <v>13</v>
      </c>
      <c r="E384" s="55">
        <v>45148</v>
      </c>
      <c r="H384" s="27" t="s">
        <v>811</v>
      </c>
      <c r="I384" s="27" t="s">
        <v>811</v>
      </c>
      <c r="J384" s="1591"/>
      <c r="Q384" s="1169"/>
      <c r="T384" s="1346"/>
    </row>
    <row r="385" spans="1:20">
      <c r="A385" s="108" t="s">
        <v>825</v>
      </c>
      <c r="B385" t="s">
        <v>709</v>
      </c>
      <c r="C385" t="s">
        <v>727</v>
      </c>
      <c r="D385">
        <v>14</v>
      </c>
      <c r="E385" s="55">
        <v>45148</v>
      </c>
      <c r="H385" s="27" t="s">
        <v>811</v>
      </c>
      <c r="I385" s="27" t="s">
        <v>811</v>
      </c>
      <c r="J385" s="1591"/>
      <c r="Q385" s="1169"/>
      <c r="T385" s="1346"/>
    </row>
    <row r="386" spans="1:20">
      <c r="A386" s="108" t="s">
        <v>825</v>
      </c>
      <c r="B386" t="s">
        <v>709</v>
      </c>
      <c r="C386" t="s">
        <v>727</v>
      </c>
      <c r="D386">
        <v>15</v>
      </c>
      <c r="E386" s="55">
        <v>45148</v>
      </c>
      <c r="H386" s="27" t="s">
        <v>811</v>
      </c>
      <c r="I386" s="27" t="s">
        <v>811</v>
      </c>
      <c r="J386" s="1591"/>
      <c r="Q386" s="1169"/>
      <c r="T386" s="1346"/>
    </row>
    <row r="387" spans="1:20">
      <c r="A387" s="108" t="s">
        <v>825</v>
      </c>
      <c r="B387" t="s">
        <v>709</v>
      </c>
      <c r="C387" t="s">
        <v>727</v>
      </c>
      <c r="D387">
        <v>16</v>
      </c>
      <c r="E387" s="55">
        <v>45148</v>
      </c>
      <c r="H387" s="27">
        <v>0.15</v>
      </c>
      <c r="I387" s="27">
        <v>2.38</v>
      </c>
      <c r="J387" s="1299">
        <f t="shared" ref="J387" si="71">IF(AND(I387&gt;0),  I387*30.974," ")</f>
        <v>73.718119999999999</v>
      </c>
      <c r="Q387" s="1169"/>
      <c r="T387" s="1346"/>
    </row>
    <row r="388" spans="1:20">
      <c r="A388" s="108" t="s">
        <v>825</v>
      </c>
      <c r="B388" t="s">
        <v>709</v>
      </c>
      <c r="C388" t="s">
        <v>727</v>
      </c>
      <c r="D388">
        <v>16.5</v>
      </c>
      <c r="E388" s="55">
        <v>45148</v>
      </c>
      <c r="H388" s="27" t="s">
        <v>811</v>
      </c>
      <c r="I388" s="27" t="s">
        <v>811</v>
      </c>
      <c r="J388" s="1591"/>
      <c r="Q388" s="1169"/>
      <c r="T388" s="1346"/>
    </row>
    <row r="389" spans="1:20">
      <c r="A389" s="108" t="s">
        <v>825</v>
      </c>
      <c r="B389" t="s">
        <v>709</v>
      </c>
      <c r="C389" t="s">
        <v>727</v>
      </c>
      <c r="D389">
        <v>0.5</v>
      </c>
      <c r="E389" s="55">
        <v>45180</v>
      </c>
      <c r="F389">
        <v>17.100000000000001</v>
      </c>
      <c r="G389">
        <v>5.5</v>
      </c>
      <c r="H389" s="27">
        <v>1.35</v>
      </c>
      <c r="I389" s="27">
        <v>0.28199999999999997</v>
      </c>
      <c r="J389" s="1299">
        <f t="shared" ref="J389" si="72">IF(AND(I389&gt;0),  I389*30.974," ")</f>
        <v>8.7346679999999992</v>
      </c>
      <c r="Q389" s="1169"/>
      <c r="T389" s="1346"/>
    </row>
    <row r="390" spans="1:20">
      <c r="A390" s="108" t="s">
        <v>825</v>
      </c>
      <c r="B390" t="s">
        <v>709</v>
      </c>
      <c r="C390" t="s">
        <v>727</v>
      </c>
      <c r="D390">
        <v>1</v>
      </c>
      <c r="E390" s="55">
        <v>45180</v>
      </c>
      <c r="H390" s="27" t="s">
        <v>811</v>
      </c>
      <c r="I390" s="27" t="s">
        <v>811</v>
      </c>
      <c r="J390" s="1591"/>
      <c r="Q390" s="1169"/>
      <c r="T390" s="1346"/>
    </row>
    <row r="391" spans="1:20">
      <c r="A391" s="108" t="s">
        <v>825</v>
      </c>
      <c r="B391" t="s">
        <v>709</v>
      </c>
      <c r="C391" t="s">
        <v>727</v>
      </c>
      <c r="D391">
        <v>2</v>
      </c>
      <c r="E391" s="55">
        <v>45180</v>
      </c>
      <c r="H391" s="27" t="s">
        <v>811</v>
      </c>
      <c r="I391" s="27" t="s">
        <v>811</v>
      </c>
      <c r="J391" s="1591"/>
      <c r="Q391" s="1169"/>
      <c r="T391" s="1346"/>
    </row>
    <row r="392" spans="1:20">
      <c r="A392" s="108" t="s">
        <v>825</v>
      </c>
      <c r="B392" t="s">
        <v>709</v>
      </c>
      <c r="C392" t="s">
        <v>727</v>
      </c>
      <c r="D392">
        <v>3</v>
      </c>
      <c r="E392" s="55">
        <v>45180</v>
      </c>
      <c r="H392" s="27">
        <v>1.28</v>
      </c>
      <c r="I392" s="27">
        <v>0.21299999999999999</v>
      </c>
      <c r="J392" s="1299">
        <f t="shared" ref="J392" si="73">IF(AND(I392&gt;0),  I392*30.974," ")</f>
        <v>6.5974620000000002</v>
      </c>
      <c r="Q392" s="1169"/>
      <c r="T392" s="1346"/>
    </row>
    <row r="393" spans="1:20">
      <c r="A393" s="108" t="s">
        <v>825</v>
      </c>
      <c r="B393" t="s">
        <v>709</v>
      </c>
      <c r="C393" t="s">
        <v>727</v>
      </c>
      <c r="D393">
        <v>4</v>
      </c>
      <c r="E393" s="55">
        <v>45180</v>
      </c>
      <c r="H393" s="27" t="s">
        <v>811</v>
      </c>
      <c r="I393" s="27" t="s">
        <v>811</v>
      </c>
      <c r="J393" s="1591"/>
      <c r="Q393" s="1169"/>
      <c r="T393" s="1346"/>
    </row>
    <row r="394" spans="1:20">
      <c r="A394" s="108" t="s">
        <v>825</v>
      </c>
      <c r="B394" t="s">
        <v>709</v>
      </c>
      <c r="C394" t="s">
        <v>727</v>
      </c>
      <c r="D394">
        <v>5</v>
      </c>
      <c r="E394" s="55">
        <v>45180</v>
      </c>
      <c r="H394" s="27" t="s">
        <v>811</v>
      </c>
      <c r="I394" s="27" t="s">
        <v>811</v>
      </c>
      <c r="J394" s="1591"/>
      <c r="Q394" s="1169"/>
      <c r="T394" s="1346"/>
    </row>
    <row r="395" spans="1:20">
      <c r="A395" s="108" t="s">
        <v>825</v>
      </c>
      <c r="B395" t="s">
        <v>709</v>
      </c>
      <c r="C395" t="s">
        <v>727</v>
      </c>
      <c r="D395">
        <v>6</v>
      </c>
      <c r="E395" s="55">
        <v>45180</v>
      </c>
      <c r="H395" s="27" t="s">
        <v>811</v>
      </c>
      <c r="I395" s="27" t="s">
        <v>811</v>
      </c>
      <c r="J395" s="1591"/>
      <c r="Q395" s="1169"/>
      <c r="T395" s="1346"/>
    </row>
    <row r="396" spans="1:20">
      <c r="A396" s="108" t="s">
        <v>825</v>
      </c>
      <c r="B396" t="s">
        <v>709</v>
      </c>
      <c r="C396" t="s">
        <v>727</v>
      </c>
      <c r="D396">
        <v>7</v>
      </c>
      <c r="E396" s="55">
        <v>45180</v>
      </c>
      <c r="H396" s="27" t="s">
        <v>811</v>
      </c>
      <c r="I396" s="27" t="s">
        <v>811</v>
      </c>
      <c r="J396" s="1591"/>
      <c r="Q396" s="1169"/>
      <c r="T396" s="1346"/>
    </row>
    <row r="397" spans="1:20">
      <c r="A397" s="108" t="s">
        <v>825</v>
      </c>
      <c r="B397" t="s">
        <v>709</v>
      </c>
      <c r="C397" t="s">
        <v>727</v>
      </c>
      <c r="D397">
        <v>8</v>
      </c>
      <c r="E397" s="55">
        <v>45180</v>
      </c>
      <c r="H397" s="27" t="s">
        <v>811</v>
      </c>
      <c r="I397" s="27" t="s">
        <v>811</v>
      </c>
      <c r="J397" s="1591"/>
      <c r="Q397" s="1169"/>
      <c r="T397" s="1346"/>
    </row>
    <row r="398" spans="1:20">
      <c r="A398" s="108" t="s">
        <v>825</v>
      </c>
      <c r="B398" t="s">
        <v>709</v>
      </c>
      <c r="C398" t="s">
        <v>727</v>
      </c>
      <c r="D398">
        <v>9</v>
      </c>
      <c r="E398" s="55">
        <v>45180</v>
      </c>
      <c r="H398" s="27">
        <v>5.49</v>
      </c>
      <c r="I398" s="27">
        <v>0.73599999999999999</v>
      </c>
      <c r="J398" s="1299">
        <f t="shared" ref="J398:J399" si="74">IF(AND(I398&gt;0),  I398*30.974," ")</f>
        <v>22.796863999999999</v>
      </c>
      <c r="Q398" s="1169"/>
      <c r="T398" s="1346"/>
    </row>
    <row r="399" spans="1:20">
      <c r="A399" s="108" t="s">
        <v>825</v>
      </c>
      <c r="B399" t="s">
        <v>709</v>
      </c>
      <c r="C399" t="s">
        <v>727</v>
      </c>
      <c r="D399">
        <v>9</v>
      </c>
      <c r="E399" s="55">
        <v>45180</v>
      </c>
      <c r="H399" s="27">
        <v>4.42</v>
      </c>
      <c r="I399" s="27">
        <v>0.624</v>
      </c>
      <c r="J399" s="1299">
        <f t="shared" si="74"/>
        <v>19.327776</v>
      </c>
      <c r="Q399" s="1169"/>
      <c r="T399" s="1346"/>
    </row>
    <row r="400" spans="1:20">
      <c r="A400" s="108" t="s">
        <v>825</v>
      </c>
      <c r="B400" t="s">
        <v>709</v>
      </c>
      <c r="C400" t="s">
        <v>727</v>
      </c>
      <c r="D400">
        <v>10</v>
      </c>
      <c r="E400" s="55">
        <v>45180</v>
      </c>
      <c r="H400" s="27" t="s">
        <v>811</v>
      </c>
      <c r="I400" s="27" t="s">
        <v>811</v>
      </c>
      <c r="J400" s="1591"/>
      <c r="Q400" s="1169"/>
      <c r="T400" s="1346"/>
    </row>
    <row r="401" spans="1:20">
      <c r="A401" s="108" t="s">
        <v>825</v>
      </c>
      <c r="B401" t="s">
        <v>709</v>
      </c>
      <c r="C401" t="s">
        <v>727</v>
      </c>
      <c r="D401">
        <v>11</v>
      </c>
      <c r="E401" s="55">
        <v>45180</v>
      </c>
      <c r="H401" s="27" t="s">
        <v>811</v>
      </c>
      <c r="I401" s="27" t="s">
        <v>811</v>
      </c>
      <c r="J401" s="1591"/>
      <c r="Q401" s="1169"/>
      <c r="T401" s="1346"/>
    </row>
    <row r="402" spans="1:20">
      <c r="A402" s="108" t="s">
        <v>825</v>
      </c>
      <c r="B402" t="s">
        <v>709</v>
      </c>
      <c r="C402" t="s">
        <v>727</v>
      </c>
      <c r="D402">
        <v>12</v>
      </c>
      <c r="E402" s="55">
        <v>45180</v>
      </c>
      <c r="H402" s="27" t="s">
        <v>811</v>
      </c>
      <c r="I402" s="27" t="s">
        <v>811</v>
      </c>
      <c r="J402" s="1591"/>
      <c r="Q402" s="1169"/>
      <c r="T402" s="1346"/>
    </row>
    <row r="403" spans="1:20">
      <c r="A403" s="108" t="s">
        <v>825</v>
      </c>
      <c r="B403" t="s">
        <v>709</v>
      </c>
      <c r="C403" t="s">
        <v>727</v>
      </c>
      <c r="D403">
        <v>13</v>
      </c>
      <c r="E403" s="55">
        <v>45180</v>
      </c>
      <c r="H403" s="27" t="s">
        <v>811</v>
      </c>
      <c r="I403" s="27" t="s">
        <v>811</v>
      </c>
      <c r="J403" s="1591"/>
      <c r="Q403" s="1169"/>
      <c r="T403" s="1346"/>
    </row>
    <row r="404" spans="1:20">
      <c r="A404" s="108" t="s">
        <v>825</v>
      </c>
      <c r="B404" t="s">
        <v>709</v>
      </c>
      <c r="C404" t="s">
        <v>727</v>
      </c>
      <c r="D404">
        <v>14</v>
      </c>
      <c r="E404" s="55">
        <v>45180</v>
      </c>
      <c r="H404" s="27" t="s">
        <v>811</v>
      </c>
      <c r="I404" s="27" t="s">
        <v>811</v>
      </c>
      <c r="J404" s="1591"/>
      <c r="Q404" s="1169"/>
      <c r="T404" s="1346"/>
    </row>
    <row r="405" spans="1:20">
      <c r="A405" s="108" t="s">
        <v>825</v>
      </c>
      <c r="B405" t="s">
        <v>709</v>
      </c>
      <c r="C405" t="s">
        <v>727</v>
      </c>
      <c r="D405">
        <v>15</v>
      </c>
      <c r="E405" s="55">
        <v>45180</v>
      </c>
      <c r="H405" s="27" t="s">
        <v>811</v>
      </c>
      <c r="I405" s="27" t="s">
        <v>811</v>
      </c>
      <c r="J405" s="1591"/>
      <c r="Q405" s="1169"/>
      <c r="T405" s="1346"/>
    </row>
    <row r="406" spans="1:20">
      <c r="A406" s="108" t="s">
        <v>825</v>
      </c>
      <c r="B406" t="s">
        <v>709</v>
      </c>
      <c r="C406" t="s">
        <v>727</v>
      </c>
      <c r="D406">
        <v>16</v>
      </c>
      <c r="E406" s="55">
        <v>45180</v>
      </c>
      <c r="H406" s="27" t="s">
        <v>811</v>
      </c>
      <c r="I406" s="27" t="s">
        <v>811</v>
      </c>
      <c r="J406" s="1591"/>
      <c r="Q406" s="1169"/>
      <c r="T406" s="1346"/>
    </row>
    <row r="407" spans="1:20">
      <c r="A407" s="108" t="s">
        <v>825</v>
      </c>
      <c r="B407" t="s">
        <v>709</v>
      </c>
      <c r="C407" t="s">
        <v>727</v>
      </c>
      <c r="D407">
        <v>16.100000000000001</v>
      </c>
      <c r="E407" s="55">
        <v>45180</v>
      </c>
      <c r="H407" s="27">
        <v>0.15</v>
      </c>
      <c r="I407" s="27">
        <v>2.1</v>
      </c>
      <c r="J407" s="1299">
        <f t="shared" ref="J407" si="75">IF(AND(I407&gt;0),  I407*30.974," ")</f>
        <v>65.045400000000001</v>
      </c>
      <c r="Q407" s="1169"/>
      <c r="T407" s="1346"/>
    </row>
    <row r="408" spans="1:20">
      <c r="A408" s="108" t="s">
        <v>825</v>
      </c>
      <c r="B408" t="s">
        <v>709</v>
      </c>
      <c r="C408" t="s">
        <v>727</v>
      </c>
      <c r="D408">
        <v>16.600000000000001</v>
      </c>
      <c r="E408" s="55">
        <v>45180</v>
      </c>
      <c r="H408" s="27" t="s">
        <v>811</v>
      </c>
      <c r="I408" s="27" t="s">
        <v>811</v>
      </c>
      <c r="J408" s="1591"/>
      <c r="Q408" s="1169"/>
      <c r="T408" s="1346"/>
    </row>
    <row r="409" spans="1:20">
      <c r="A409" s="454" t="s">
        <v>825</v>
      </c>
      <c r="B409" s="91" t="s">
        <v>709</v>
      </c>
      <c r="C409" s="91" t="s">
        <v>727</v>
      </c>
      <c r="D409" s="91">
        <v>0.5</v>
      </c>
      <c r="E409" s="392">
        <v>45208</v>
      </c>
      <c r="F409" s="91">
        <v>17.2</v>
      </c>
      <c r="G409" s="91">
        <v>7.85</v>
      </c>
      <c r="H409" s="355">
        <v>2.35</v>
      </c>
      <c r="I409" s="355">
        <v>0.29099999999999998</v>
      </c>
      <c r="J409" s="2818">
        <f t="shared" ref="J409" si="76">IF(AND(I409&gt;0),  I409*30.974," ")</f>
        <v>9.0134340000000002</v>
      </c>
      <c r="K409" s="91"/>
      <c r="L409" s="1161"/>
      <c r="M409" s="91"/>
      <c r="N409" s="1161"/>
      <c r="O409" s="91"/>
      <c r="P409" s="1161"/>
      <c r="Q409" s="2168"/>
      <c r="T409" s="1346"/>
    </row>
    <row r="410" spans="1:20">
      <c r="A410" s="454" t="s">
        <v>825</v>
      </c>
      <c r="B410" s="91" t="s">
        <v>709</v>
      </c>
      <c r="C410" s="91" t="s">
        <v>727</v>
      </c>
      <c r="D410" s="91">
        <v>1</v>
      </c>
      <c r="E410" s="392">
        <v>45208</v>
      </c>
      <c r="F410" s="91"/>
      <c r="G410" s="91"/>
      <c r="H410" s="355" t="s">
        <v>811</v>
      </c>
      <c r="I410" s="355" t="s">
        <v>811</v>
      </c>
      <c r="J410" s="2820"/>
      <c r="K410" s="91"/>
      <c r="L410" s="1161"/>
      <c r="M410" s="91"/>
      <c r="N410" s="1161"/>
      <c r="O410" s="91"/>
      <c r="P410" s="1161"/>
      <c r="Q410" s="2168"/>
      <c r="T410" s="1346"/>
    </row>
    <row r="411" spans="1:20">
      <c r="A411" s="454" t="s">
        <v>825</v>
      </c>
      <c r="B411" s="91" t="s">
        <v>709</v>
      </c>
      <c r="C411" s="91" t="s">
        <v>727</v>
      </c>
      <c r="D411" s="91">
        <v>2</v>
      </c>
      <c r="E411" s="392">
        <v>45208</v>
      </c>
      <c r="F411" s="91"/>
      <c r="G411" s="91"/>
      <c r="H411" s="355" t="s">
        <v>811</v>
      </c>
      <c r="I411" s="355" t="s">
        <v>811</v>
      </c>
      <c r="J411" s="2820"/>
      <c r="K411" s="91"/>
      <c r="L411" s="1161"/>
      <c r="M411" s="91"/>
      <c r="N411" s="1161"/>
      <c r="O411" s="91"/>
      <c r="P411" s="1161"/>
      <c r="Q411" s="2168"/>
      <c r="T411" s="1346"/>
    </row>
    <row r="412" spans="1:20">
      <c r="A412" s="454" t="s">
        <v>825</v>
      </c>
      <c r="B412" s="91" t="s">
        <v>709</v>
      </c>
      <c r="C412" s="91" t="s">
        <v>727</v>
      </c>
      <c r="D412" s="91">
        <v>3</v>
      </c>
      <c r="E412" s="392">
        <v>45208</v>
      </c>
      <c r="F412" s="91"/>
      <c r="G412" s="91"/>
      <c r="H412" s="355">
        <v>2.2400000000000002</v>
      </c>
      <c r="I412" s="355">
        <v>0.57699999999999996</v>
      </c>
      <c r="J412" s="2818">
        <f t="shared" ref="J412" si="77">IF(AND(I412&gt;0),  I412*30.974," ")</f>
        <v>17.871997999999998</v>
      </c>
      <c r="K412" s="91"/>
      <c r="L412" s="1161"/>
      <c r="M412" s="91"/>
      <c r="N412" s="1161"/>
      <c r="O412" s="91"/>
      <c r="P412" s="1161"/>
      <c r="Q412" s="2168"/>
      <c r="T412" s="1346"/>
    </row>
    <row r="413" spans="1:20">
      <c r="A413" s="454" t="s">
        <v>825</v>
      </c>
      <c r="B413" s="91" t="s">
        <v>709</v>
      </c>
      <c r="C413" s="91" t="s">
        <v>727</v>
      </c>
      <c r="D413" s="91">
        <v>4</v>
      </c>
      <c r="E413" s="392">
        <v>45208</v>
      </c>
      <c r="F413" s="91"/>
      <c r="G413" s="91"/>
      <c r="H413" s="355" t="s">
        <v>811</v>
      </c>
      <c r="I413" s="355" t="s">
        <v>811</v>
      </c>
      <c r="J413" s="2820"/>
      <c r="K413" s="91"/>
      <c r="L413" s="1161"/>
      <c r="M413" s="91"/>
      <c r="N413" s="1161"/>
      <c r="O413" s="91"/>
      <c r="P413" s="1161"/>
      <c r="Q413" s="2168"/>
      <c r="T413" s="1346"/>
    </row>
    <row r="414" spans="1:20">
      <c r="A414" s="454" t="s">
        <v>825</v>
      </c>
      <c r="B414" s="91" t="s">
        <v>709</v>
      </c>
      <c r="C414" s="91" t="s">
        <v>727</v>
      </c>
      <c r="D414" s="91">
        <v>5</v>
      </c>
      <c r="E414" s="392">
        <v>45208</v>
      </c>
      <c r="F414" s="91"/>
      <c r="G414" s="91"/>
      <c r="H414" s="355" t="s">
        <v>811</v>
      </c>
      <c r="I414" s="355" t="s">
        <v>811</v>
      </c>
      <c r="J414" s="2820"/>
      <c r="K414" s="91"/>
      <c r="L414" s="1161"/>
      <c r="M414" s="91"/>
      <c r="N414" s="1161"/>
      <c r="O414" s="91"/>
      <c r="P414" s="1161"/>
      <c r="Q414" s="2168"/>
      <c r="T414" s="1346"/>
    </row>
    <row r="415" spans="1:20">
      <c r="A415" s="454" t="s">
        <v>825</v>
      </c>
      <c r="B415" s="91" t="s">
        <v>709</v>
      </c>
      <c r="C415" s="91" t="s">
        <v>727</v>
      </c>
      <c r="D415" s="91">
        <v>6</v>
      </c>
      <c r="E415" s="392">
        <v>45208</v>
      </c>
      <c r="F415" s="91"/>
      <c r="G415" s="91"/>
      <c r="H415" s="355" t="s">
        <v>811</v>
      </c>
      <c r="I415" s="355" t="s">
        <v>811</v>
      </c>
      <c r="J415" s="2820"/>
      <c r="K415" s="91"/>
      <c r="L415" s="1161"/>
      <c r="M415" s="91"/>
      <c r="N415" s="1161"/>
      <c r="O415" s="91"/>
      <c r="P415" s="1161"/>
      <c r="Q415" s="2168"/>
      <c r="T415" s="1346"/>
    </row>
    <row r="416" spans="1:20">
      <c r="A416" s="454" t="s">
        <v>825</v>
      </c>
      <c r="B416" s="91" t="s">
        <v>709</v>
      </c>
      <c r="C416" s="91" t="s">
        <v>727</v>
      </c>
      <c r="D416" s="91">
        <v>7</v>
      </c>
      <c r="E416" s="392">
        <v>45208</v>
      </c>
      <c r="F416" s="91"/>
      <c r="G416" s="91"/>
      <c r="H416" s="355" t="s">
        <v>811</v>
      </c>
      <c r="I416" s="355" t="s">
        <v>811</v>
      </c>
      <c r="J416" s="2820"/>
      <c r="K416" s="91"/>
      <c r="L416" s="1161"/>
      <c r="M416" s="91"/>
      <c r="N416" s="1161"/>
      <c r="O416" s="91"/>
      <c r="P416" s="1161"/>
      <c r="Q416" s="2168"/>
      <c r="T416" s="1346"/>
    </row>
    <row r="417" spans="1:20">
      <c r="A417" s="454" t="s">
        <v>825</v>
      </c>
      <c r="B417" s="91" t="s">
        <v>709</v>
      </c>
      <c r="C417" s="91" t="s">
        <v>727</v>
      </c>
      <c r="D417" s="91">
        <v>8</v>
      </c>
      <c r="E417" s="392">
        <v>45208</v>
      </c>
      <c r="F417" s="91"/>
      <c r="G417" s="91"/>
      <c r="H417" s="355" t="s">
        <v>811</v>
      </c>
      <c r="I417" s="355" t="s">
        <v>811</v>
      </c>
      <c r="J417" s="2820"/>
      <c r="K417" s="91"/>
      <c r="L417" s="1161"/>
      <c r="M417" s="91"/>
      <c r="N417" s="1161"/>
      <c r="O417" s="91"/>
      <c r="P417" s="1161"/>
      <c r="Q417" s="2168"/>
      <c r="T417" s="1346"/>
    </row>
    <row r="418" spans="1:20">
      <c r="A418" s="454" t="s">
        <v>825</v>
      </c>
      <c r="B418" s="91" t="s">
        <v>709</v>
      </c>
      <c r="C418" s="91" t="s">
        <v>727</v>
      </c>
      <c r="D418" s="91">
        <v>9</v>
      </c>
      <c r="E418" s="392">
        <v>45208</v>
      </c>
      <c r="F418" s="91"/>
      <c r="G418" s="91"/>
      <c r="H418" s="355">
        <v>3.11</v>
      </c>
      <c r="I418" s="355">
        <v>0.40300000000000002</v>
      </c>
      <c r="J418" s="2820">
        <v>11.8947</v>
      </c>
      <c r="K418" s="91"/>
      <c r="L418" s="1161"/>
      <c r="M418" s="91"/>
      <c r="N418" s="1161"/>
      <c r="O418" s="91"/>
      <c r="P418" s="1161"/>
      <c r="Q418" s="2168"/>
      <c r="T418" s="1346"/>
    </row>
    <row r="419" spans="1:20">
      <c r="A419" s="454" t="s">
        <v>825</v>
      </c>
      <c r="B419" s="91" t="s">
        <v>709</v>
      </c>
      <c r="C419" s="91" t="s">
        <v>727</v>
      </c>
      <c r="D419" s="91">
        <v>10</v>
      </c>
      <c r="E419" s="392">
        <v>45208</v>
      </c>
      <c r="F419" s="91"/>
      <c r="G419" s="91"/>
      <c r="H419" s="355" t="s">
        <v>811</v>
      </c>
      <c r="I419" s="355" t="s">
        <v>811</v>
      </c>
      <c r="J419" s="2820"/>
      <c r="K419" s="91"/>
      <c r="L419" s="1161"/>
      <c r="M419" s="91"/>
      <c r="N419" s="1161"/>
      <c r="O419" s="91"/>
      <c r="P419" s="1161"/>
      <c r="Q419" s="2168"/>
      <c r="T419" s="1346"/>
    </row>
    <row r="420" spans="1:20">
      <c r="A420" s="454" t="s">
        <v>825</v>
      </c>
      <c r="B420" s="91" t="s">
        <v>709</v>
      </c>
      <c r="C420" s="91" t="s">
        <v>727</v>
      </c>
      <c r="D420" s="91">
        <v>11</v>
      </c>
      <c r="E420" s="392">
        <v>45208</v>
      </c>
      <c r="F420" s="91"/>
      <c r="G420" s="91"/>
      <c r="H420" s="355" t="s">
        <v>811</v>
      </c>
      <c r="I420" s="355" t="s">
        <v>811</v>
      </c>
      <c r="J420" s="2820"/>
      <c r="K420" s="91"/>
      <c r="L420" s="1161"/>
      <c r="M420" s="91"/>
      <c r="N420" s="1161"/>
      <c r="O420" s="91"/>
      <c r="P420" s="1161"/>
      <c r="Q420" s="2168"/>
      <c r="T420" s="1346"/>
    </row>
    <row r="421" spans="1:20">
      <c r="A421" s="454" t="s">
        <v>825</v>
      </c>
      <c r="B421" s="91" t="s">
        <v>709</v>
      </c>
      <c r="C421" s="91" t="s">
        <v>727</v>
      </c>
      <c r="D421" s="91">
        <v>12</v>
      </c>
      <c r="E421" s="392">
        <v>45208</v>
      </c>
      <c r="F421" s="91"/>
      <c r="G421" s="91"/>
      <c r="H421" s="355" t="s">
        <v>811</v>
      </c>
      <c r="I421" s="355" t="s">
        <v>811</v>
      </c>
      <c r="J421" s="2820"/>
      <c r="K421" s="91"/>
      <c r="L421" s="1161"/>
      <c r="M421" s="91"/>
      <c r="N421" s="1161"/>
      <c r="O421" s="91"/>
      <c r="P421" s="1161"/>
      <c r="Q421" s="2168"/>
      <c r="T421" s="1346"/>
    </row>
    <row r="422" spans="1:20">
      <c r="A422" s="454" t="s">
        <v>825</v>
      </c>
      <c r="B422" s="91" t="s">
        <v>709</v>
      </c>
      <c r="C422" s="91" t="s">
        <v>727</v>
      </c>
      <c r="D422" s="91">
        <v>13</v>
      </c>
      <c r="E422" s="392">
        <v>45208</v>
      </c>
      <c r="F422" s="91"/>
      <c r="G422" s="91"/>
      <c r="H422" s="355" t="s">
        <v>811</v>
      </c>
      <c r="I422" s="355" t="s">
        <v>811</v>
      </c>
      <c r="J422" s="2820"/>
      <c r="K422" s="91"/>
      <c r="L422" s="1161"/>
      <c r="M422" s="91"/>
      <c r="N422" s="1161"/>
      <c r="O422" s="91"/>
      <c r="P422" s="1161"/>
      <c r="Q422" s="2168"/>
      <c r="T422" s="1346"/>
    </row>
    <row r="423" spans="1:20">
      <c r="A423" s="454" t="s">
        <v>825</v>
      </c>
      <c r="B423" s="91" t="s">
        <v>709</v>
      </c>
      <c r="C423" s="91" t="s">
        <v>727</v>
      </c>
      <c r="D423" s="91">
        <v>14</v>
      </c>
      <c r="E423" s="392">
        <v>45208</v>
      </c>
      <c r="F423" s="91"/>
      <c r="G423" s="91"/>
      <c r="H423" s="355" t="s">
        <v>811</v>
      </c>
      <c r="I423" s="355" t="s">
        <v>811</v>
      </c>
      <c r="J423" s="2820"/>
      <c r="K423" s="91"/>
      <c r="L423" s="1161"/>
      <c r="M423" s="91"/>
      <c r="N423" s="1161"/>
      <c r="O423" s="91"/>
      <c r="P423" s="1161"/>
      <c r="Q423" s="2168"/>
      <c r="T423" s="1346"/>
    </row>
    <row r="424" spans="1:20">
      <c r="A424" s="454" t="s">
        <v>825</v>
      </c>
      <c r="B424" s="91" t="s">
        <v>709</v>
      </c>
      <c r="C424" s="91" t="s">
        <v>727</v>
      </c>
      <c r="D424" s="91">
        <v>15</v>
      </c>
      <c r="E424" s="392">
        <v>45208</v>
      </c>
      <c r="F424" s="91"/>
      <c r="G424" s="91"/>
      <c r="H424" s="355" t="s">
        <v>811</v>
      </c>
      <c r="I424" s="355" t="s">
        <v>811</v>
      </c>
      <c r="J424" s="2820"/>
      <c r="K424" s="91"/>
      <c r="L424" s="1161"/>
      <c r="M424" s="91"/>
      <c r="N424" s="1161"/>
      <c r="O424" s="91"/>
      <c r="P424" s="1161"/>
      <c r="Q424" s="2168"/>
      <c r="T424" s="1346"/>
    </row>
    <row r="425" spans="1:20">
      <c r="A425" s="454" t="s">
        <v>825</v>
      </c>
      <c r="B425" s="91" t="s">
        <v>709</v>
      </c>
      <c r="C425" s="91" t="s">
        <v>727</v>
      </c>
      <c r="D425" s="91">
        <v>16</v>
      </c>
      <c r="E425" s="392">
        <v>45208</v>
      </c>
      <c r="F425" s="91"/>
      <c r="G425" s="91"/>
      <c r="H425" s="355" t="s">
        <v>811</v>
      </c>
      <c r="I425" s="355" t="s">
        <v>811</v>
      </c>
      <c r="J425" s="2820"/>
      <c r="K425" s="91"/>
      <c r="L425" s="1161"/>
      <c r="M425" s="91"/>
      <c r="N425" s="1161"/>
      <c r="O425" s="91"/>
      <c r="P425" s="1161"/>
      <c r="Q425" s="2168"/>
      <c r="T425" s="1346"/>
    </row>
    <row r="426" spans="1:20">
      <c r="A426" s="454" t="s">
        <v>825</v>
      </c>
      <c r="B426" s="91" t="s">
        <v>709</v>
      </c>
      <c r="C426" s="91" t="s">
        <v>727</v>
      </c>
      <c r="D426" s="91">
        <v>16.2</v>
      </c>
      <c r="E426" s="392">
        <v>45208</v>
      </c>
      <c r="F426" s="91"/>
      <c r="G426" s="91"/>
      <c r="H426" s="355">
        <v>0.15</v>
      </c>
      <c r="I426" s="355">
        <v>3.2</v>
      </c>
      <c r="J426" s="2820">
        <v>11.8947</v>
      </c>
      <c r="K426" s="91"/>
      <c r="L426" s="1161"/>
      <c r="M426" s="91"/>
      <c r="N426" s="1161"/>
      <c r="O426" s="91"/>
      <c r="P426" s="1161"/>
      <c r="Q426" s="2168"/>
      <c r="T426" s="1346"/>
    </row>
    <row r="427" spans="1:20">
      <c r="A427" s="454" t="s">
        <v>825</v>
      </c>
      <c r="B427" s="91" t="s">
        <v>709</v>
      </c>
      <c r="C427" s="91" t="s">
        <v>727</v>
      </c>
      <c r="D427" s="91">
        <v>16.7</v>
      </c>
      <c r="E427" s="392">
        <v>45208</v>
      </c>
      <c r="F427" s="91"/>
      <c r="G427" s="91"/>
      <c r="H427" s="355" t="s">
        <v>811</v>
      </c>
      <c r="I427" s="355" t="s">
        <v>811</v>
      </c>
      <c r="J427" s="2820"/>
      <c r="K427" s="91"/>
      <c r="L427" s="1161"/>
      <c r="M427" s="91"/>
      <c r="N427" s="1161"/>
      <c r="O427" s="91"/>
      <c r="P427" s="1161"/>
      <c r="Q427" s="2168"/>
      <c r="T427" s="1346"/>
    </row>
    <row r="428" spans="1:20">
      <c r="A428" s="454" t="s">
        <v>825</v>
      </c>
      <c r="B428" s="91" t="s">
        <v>709</v>
      </c>
      <c r="C428" s="91" t="s">
        <v>727</v>
      </c>
      <c r="D428" s="91">
        <v>0.5</v>
      </c>
      <c r="E428" s="392">
        <v>45251</v>
      </c>
      <c r="F428" s="91">
        <v>17.100000000000001</v>
      </c>
      <c r="G428" s="91">
        <v>6.3150000000000004</v>
      </c>
      <c r="H428" s="355">
        <v>1.32</v>
      </c>
      <c r="I428" s="355">
        <v>0.35499999999999998</v>
      </c>
      <c r="J428" s="2820">
        <v>11.8947</v>
      </c>
      <c r="K428" s="91"/>
      <c r="L428" s="1161"/>
      <c r="M428" s="91"/>
      <c r="N428" s="1161"/>
      <c r="O428" s="91"/>
      <c r="P428" s="1161"/>
      <c r="Q428" s="2168"/>
      <c r="T428" s="1346"/>
    </row>
    <row r="429" spans="1:20">
      <c r="A429" s="454" t="s">
        <v>825</v>
      </c>
      <c r="B429" s="91" t="s">
        <v>709</v>
      </c>
      <c r="C429" s="91" t="s">
        <v>727</v>
      </c>
      <c r="D429" s="91">
        <v>1</v>
      </c>
      <c r="E429" s="392">
        <v>45251</v>
      </c>
      <c r="F429" s="91"/>
      <c r="G429" s="91"/>
      <c r="H429" s="355" t="s">
        <v>811</v>
      </c>
      <c r="I429" s="355" t="s">
        <v>811</v>
      </c>
      <c r="J429" s="2820"/>
      <c r="K429" s="91"/>
      <c r="L429" s="1161"/>
      <c r="M429" s="91"/>
      <c r="N429" s="1161"/>
      <c r="O429" s="91"/>
      <c r="P429" s="1161"/>
      <c r="Q429" s="2168"/>
      <c r="T429" s="1346"/>
    </row>
    <row r="430" spans="1:20">
      <c r="A430" s="454" t="s">
        <v>825</v>
      </c>
      <c r="B430" s="91" t="s">
        <v>709</v>
      </c>
      <c r="C430" s="91" t="s">
        <v>727</v>
      </c>
      <c r="D430" s="91">
        <v>2</v>
      </c>
      <c r="E430" s="392">
        <v>45251</v>
      </c>
      <c r="F430" s="91"/>
      <c r="G430" s="91"/>
      <c r="H430" s="355" t="s">
        <v>811</v>
      </c>
      <c r="I430" s="355" t="s">
        <v>811</v>
      </c>
      <c r="J430" s="2820"/>
      <c r="K430" s="91"/>
      <c r="L430" s="1161"/>
      <c r="M430" s="91"/>
      <c r="N430" s="1161"/>
      <c r="O430" s="91"/>
      <c r="P430" s="1161"/>
      <c r="Q430" s="2168"/>
      <c r="T430" s="1346"/>
    </row>
    <row r="431" spans="1:20">
      <c r="A431" s="454" t="s">
        <v>825</v>
      </c>
      <c r="B431" s="91" t="s">
        <v>709</v>
      </c>
      <c r="C431" s="91" t="s">
        <v>727</v>
      </c>
      <c r="D431" s="91">
        <v>3</v>
      </c>
      <c r="E431" s="392">
        <v>45251</v>
      </c>
      <c r="F431" s="91"/>
      <c r="G431" s="91"/>
      <c r="H431" s="355">
        <v>1.24</v>
      </c>
      <c r="I431" s="355">
        <v>0.54800000000000004</v>
      </c>
      <c r="J431" s="2820">
        <v>11.8947</v>
      </c>
      <c r="K431" s="91"/>
      <c r="L431" s="1161"/>
      <c r="M431" s="91"/>
      <c r="N431" s="1161"/>
      <c r="O431" s="91"/>
      <c r="P431" s="1161"/>
      <c r="Q431" s="2168"/>
      <c r="T431" s="1346"/>
    </row>
    <row r="432" spans="1:20">
      <c r="A432" s="454" t="s">
        <v>825</v>
      </c>
      <c r="B432" s="91" t="s">
        <v>709</v>
      </c>
      <c r="C432" s="91" t="s">
        <v>727</v>
      </c>
      <c r="D432" s="91">
        <v>4</v>
      </c>
      <c r="E432" s="392">
        <v>45251</v>
      </c>
      <c r="F432" s="91"/>
      <c r="G432" s="91"/>
      <c r="H432" s="355" t="s">
        <v>811</v>
      </c>
      <c r="I432" s="355" t="s">
        <v>811</v>
      </c>
      <c r="J432" s="2820"/>
      <c r="K432" s="91"/>
      <c r="L432" s="1161"/>
      <c r="M432" s="91"/>
      <c r="N432" s="1161"/>
      <c r="O432" s="91"/>
      <c r="P432" s="1161"/>
      <c r="Q432" s="2168"/>
      <c r="T432" s="1346"/>
    </row>
    <row r="433" spans="1:20">
      <c r="A433" s="454" t="s">
        <v>825</v>
      </c>
      <c r="B433" s="91" t="s">
        <v>709</v>
      </c>
      <c r="C433" s="91" t="s">
        <v>727</v>
      </c>
      <c r="D433" s="91">
        <v>5</v>
      </c>
      <c r="E433" s="392">
        <v>45251</v>
      </c>
      <c r="F433" s="91"/>
      <c r="G433" s="91"/>
      <c r="H433" s="355" t="s">
        <v>811</v>
      </c>
      <c r="I433" s="355" t="s">
        <v>811</v>
      </c>
      <c r="J433" s="2820"/>
      <c r="K433" s="91"/>
      <c r="L433" s="1161"/>
      <c r="M433" s="91"/>
      <c r="N433" s="1161"/>
      <c r="O433" s="91"/>
      <c r="P433" s="1161"/>
      <c r="Q433" s="2168"/>
      <c r="T433" s="1346"/>
    </row>
    <row r="434" spans="1:20">
      <c r="A434" s="454" t="s">
        <v>825</v>
      </c>
      <c r="B434" s="91" t="s">
        <v>709</v>
      </c>
      <c r="C434" s="91" t="s">
        <v>727</v>
      </c>
      <c r="D434" s="91">
        <v>6</v>
      </c>
      <c r="E434" s="392">
        <v>45251</v>
      </c>
      <c r="F434" s="91"/>
      <c r="G434" s="91"/>
      <c r="H434" s="355" t="s">
        <v>811</v>
      </c>
      <c r="I434" s="355" t="s">
        <v>811</v>
      </c>
      <c r="J434" s="2820"/>
      <c r="K434" s="91"/>
      <c r="L434" s="1161"/>
      <c r="M434" s="91"/>
      <c r="N434" s="1161"/>
      <c r="O434" s="91"/>
      <c r="P434" s="1161"/>
      <c r="Q434" s="2168"/>
      <c r="T434" s="1346"/>
    </row>
    <row r="435" spans="1:20">
      <c r="A435" s="454" t="s">
        <v>825</v>
      </c>
      <c r="B435" s="91" t="s">
        <v>709</v>
      </c>
      <c r="C435" s="91" t="s">
        <v>727</v>
      </c>
      <c r="D435" s="91">
        <v>7</v>
      </c>
      <c r="E435" s="392">
        <v>45251</v>
      </c>
      <c r="F435" s="91"/>
      <c r="G435" s="91"/>
      <c r="H435" s="355" t="s">
        <v>811</v>
      </c>
      <c r="I435" s="355" t="s">
        <v>811</v>
      </c>
      <c r="J435" s="2820"/>
      <c r="K435" s="91"/>
      <c r="L435" s="1161"/>
      <c r="M435" s="91"/>
      <c r="N435" s="1161"/>
      <c r="O435" s="91"/>
      <c r="P435" s="1161"/>
      <c r="Q435" s="2168"/>
      <c r="T435" s="1346"/>
    </row>
    <row r="436" spans="1:20">
      <c r="A436" s="454" t="s">
        <v>825</v>
      </c>
      <c r="B436" s="91" t="s">
        <v>709</v>
      </c>
      <c r="C436" s="91" t="s">
        <v>727</v>
      </c>
      <c r="D436" s="91">
        <v>8</v>
      </c>
      <c r="E436" s="392">
        <v>45251</v>
      </c>
      <c r="F436" s="91"/>
      <c r="G436" s="91"/>
      <c r="H436" s="355" t="s">
        <v>811</v>
      </c>
      <c r="I436" s="355" t="s">
        <v>811</v>
      </c>
      <c r="J436" s="2820"/>
      <c r="K436" s="91"/>
      <c r="L436" s="1161"/>
      <c r="M436" s="91"/>
      <c r="N436" s="1161"/>
      <c r="O436" s="91"/>
      <c r="P436" s="1161"/>
      <c r="Q436" s="2168"/>
      <c r="T436" s="1346"/>
    </row>
    <row r="437" spans="1:20">
      <c r="A437" s="454" t="s">
        <v>825</v>
      </c>
      <c r="B437" s="91" t="s">
        <v>709</v>
      </c>
      <c r="C437" s="91" t="s">
        <v>727</v>
      </c>
      <c r="D437" s="91">
        <v>9</v>
      </c>
      <c r="E437" s="392">
        <v>45251</v>
      </c>
      <c r="F437" s="91"/>
      <c r="G437" s="91"/>
      <c r="H437" s="355">
        <v>1.06</v>
      </c>
      <c r="I437" s="355">
        <v>0.32</v>
      </c>
      <c r="J437" s="2820">
        <v>11.8947</v>
      </c>
      <c r="K437" s="91"/>
      <c r="L437" s="1161"/>
      <c r="M437" s="91"/>
      <c r="N437" s="1161"/>
      <c r="O437" s="91"/>
      <c r="P437" s="1161"/>
      <c r="Q437" s="2168"/>
      <c r="T437" s="1346"/>
    </row>
    <row r="438" spans="1:20">
      <c r="A438" s="454" t="s">
        <v>825</v>
      </c>
      <c r="B438" s="91" t="s">
        <v>709</v>
      </c>
      <c r="C438" s="91" t="s">
        <v>727</v>
      </c>
      <c r="D438" s="91">
        <v>10</v>
      </c>
      <c r="E438" s="392">
        <v>45251</v>
      </c>
      <c r="F438" s="91"/>
      <c r="G438" s="91"/>
      <c r="H438" s="355" t="s">
        <v>811</v>
      </c>
      <c r="I438" s="355" t="s">
        <v>811</v>
      </c>
      <c r="J438" s="2820"/>
      <c r="K438" s="91"/>
      <c r="L438" s="1161"/>
      <c r="M438" s="91"/>
      <c r="N438" s="1161"/>
      <c r="O438" s="91"/>
      <c r="P438" s="1161"/>
      <c r="Q438" s="2168"/>
      <c r="T438" s="1346"/>
    </row>
    <row r="439" spans="1:20">
      <c r="A439" s="454" t="s">
        <v>825</v>
      </c>
      <c r="B439" s="91" t="s">
        <v>709</v>
      </c>
      <c r="C439" s="91" t="s">
        <v>727</v>
      </c>
      <c r="D439" s="91">
        <v>11</v>
      </c>
      <c r="E439" s="392">
        <v>45251</v>
      </c>
      <c r="F439" s="91"/>
      <c r="G439" s="91"/>
      <c r="H439" s="355" t="s">
        <v>811</v>
      </c>
      <c r="I439" s="355" t="s">
        <v>811</v>
      </c>
      <c r="J439" s="2820"/>
      <c r="K439" s="91"/>
      <c r="L439" s="1161"/>
      <c r="M439" s="91"/>
      <c r="N439" s="1161"/>
      <c r="O439" s="91"/>
      <c r="P439" s="1161"/>
      <c r="Q439" s="2168"/>
      <c r="T439" s="1346"/>
    </row>
    <row r="440" spans="1:20">
      <c r="A440" s="454" t="s">
        <v>825</v>
      </c>
      <c r="B440" s="91" t="s">
        <v>709</v>
      </c>
      <c r="C440" s="91" t="s">
        <v>727</v>
      </c>
      <c r="D440" s="91">
        <v>12</v>
      </c>
      <c r="E440" s="392">
        <v>45251</v>
      </c>
      <c r="F440" s="91"/>
      <c r="G440" s="91"/>
      <c r="H440" s="355" t="s">
        <v>811</v>
      </c>
      <c r="I440" s="355" t="s">
        <v>811</v>
      </c>
      <c r="J440" s="2820"/>
      <c r="K440" s="91"/>
      <c r="L440" s="1161"/>
      <c r="M440" s="91"/>
      <c r="N440" s="1161"/>
      <c r="O440" s="91"/>
      <c r="P440" s="1161"/>
      <c r="Q440" s="2168"/>
      <c r="T440" s="1346"/>
    </row>
    <row r="441" spans="1:20">
      <c r="A441" s="454" t="s">
        <v>825</v>
      </c>
      <c r="B441" s="91" t="s">
        <v>709</v>
      </c>
      <c r="C441" s="91" t="s">
        <v>727</v>
      </c>
      <c r="D441" s="91">
        <v>13</v>
      </c>
      <c r="E441" s="392">
        <v>45251</v>
      </c>
      <c r="F441" s="91"/>
      <c r="G441" s="91"/>
      <c r="H441" s="355" t="s">
        <v>811</v>
      </c>
      <c r="I441" s="355" t="s">
        <v>811</v>
      </c>
      <c r="J441" s="2820"/>
      <c r="K441" s="91"/>
      <c r="L441" s="1161"/>
      <c r="M441" s="91"/>
      <c r="N441" s="1161"/>
      <c r="O441" s="91"/>
      <c r="P441" s="1161"/>
      <c r="Q441" s="2168"/>
      <c r="T441" s="1346"/>
    </row>
    <row r="442" spans="1:20">
      <c r="A442" s="454" t="s">
        <v>825</v>
      </c>
      <c r="B442" s="91" t="s">
        <v>709</v>
      </c>
      <c r="C442" s="91" t="s">
        <v>727</v>
      </c>
      <c r="D442" s="91">
        <v>14</v>
      </c>
      <c r="E442" s="392">
        <v>45251</v>
      </c>
      <c r="F442" s="91"/>
      <c r="G442" s="91"/>
      <c r="H442" s="355" t="s">
        <v>811</v>
      </c>
      <c r="I442" s="355" t="s">
        <v>811</v>
      </c>
      <c r="J442" s="2820"/>
      <c r="K442" s="91"/>
      <c r="L442" s="1161"/>
      <c r="M442" s="91"/>
      <c r="N442" s="1161"/>
      <c r="O442" s="91"/>
      <c r="P442" s="1161"/>
      <c r="Q442" s="2168"/>
      <c r="T442" s="1346"/>
    </row>
    <row r="443" spans="1:20">
      <c r="A443" s="454" t="s">
        <v>825</v>
      </c>
      <c r="B443" s="91" t="s">
        <v>709</v>
      </c>
      <c r="C443" s="91" t="s">
        <v>727</v>
      </c>
      <c r="D443" s="91">
        <v>15</v>
      </c>
      <c r="E443" s="392">
        <v>45251</v>
      </c>
      <c r="F443" s="91"/>
      <c r="G443" s="91"/>
      <c r="H443" s="355" t="s">
        <v>811</v>
      </c>
      <c r="I443" s="355" t="s">
        <v>811</v>
      </c>
      <c r="J443" s="2820"/>
      <c r="K443" s="91"/>
      <c r="L443" s="1161"/>
      <c r="M443" s="91"/>
      <c r="N443" s="1161"/>
      <c r="O443" s="91"/>
      <c r="P443" s="1161"/>
      <c r="Q443" s="2168"/>
      <c r="T443" s="1346"/>
    </row>
    <row r="444" spans="1:20">
      <c r="A444" s="454" t="s">
        <v>825</v>
      </c>
      <c r="B444" s="91" t="s">
        <v>709</v>
      </c>
      <c r="C444" s="91" t="s">
        <v>727</v>
      </c>
      <c r="D444" s="91">
        <v>16</v>
      </c>
      <c r="E444" s="392">
        <v>45251</v>
      </c>
      <c r="F444" s="91"/>
      <c r="G444" s="91"/>
      <c r="H444" s="355" t="s">
        <v>811</v>
      </c>
      <c r="I444" s="355" t="s">
        <v>811</v>
      </c>
      <c r="J444" s="2820"/>
      <c r="K444" s="91"/>
      <c r="L444" s="1161"/>
      <c r="M444" s="91"/>
      <c r="N444" s="1161"/>
      <c r="O444" s="91"/>
      <c r="P444" s="1161"/>
      <c r="Q444" s="2168"/>
      <c r="T444" s="1346"/>
    </row>
    <row r="445" spans="1:20">
      <c r="A445" s="454" t="s">
        <v>825</v>
      </c>
      <c r="B445" s="91" t="s">
        <v>709</v>
      </c>
      <c r="C445" s="91" t="s">
        <v>727</v>
      </c>
      <c r="D445" s="91">
        <v>16.100000000000001</v>
      </c>
      <c r="E445" s="392">
        <v>45251</v>
      </c>
      <c r="F445" s="91"/>
      <c r="G445" s="91"/>
      <c r="H445" s="355">
        <v>0.15</v>
      </c>
      <c r="I445" s="355">
        <v>1.28</v>
      </c>
      <c r="J445" s="2820">
        <v>11.8947</v>
      </c>
      <c r="K445" s="91"/>
      <c r="L445" s="1161"/>
      <c r="M445" s="91"/>
      <c r="N445" s="1161"/>
      <c r="O445" s="91"/>
      <c r="P445" s="1161"/>
      <c r="Q445" s="2168"/>
      <c r="T445" s="1346"/>
    </row>
    <row r="446" spans="1:20">
      <c r="A446" s="454" t="s">
        <v>825</v>
      </c>
      <c r="B446" s="91" t="s">
        <v>709</v>
      </c>
      <c r="C446" s="91" t="s">
        <v>727</v>
      </c>
      <c r="D446" s="91">
        <v>16.600000000000001</v>
      </c>
      <c r="E446" s="392">
        <v>45251</v>
      </c>
      <c r="F446" s="91"/>
      <c r="G446" s="91"/>
      <c r="H446" s="355" t="s">
        <v>811</v>
      </c>
      <c r="I446" s="355" t="s">
        <v>811</v>
      </c>
      <c r="J446" s="2820"/>
      <c r="K446" s="91"/>
      <c r="L446" s="1161"/>
      <c r="M446" s="91"/>
      <c r="N446" s="1161"/>
      <c r="O446" s="91"/>
      <c r="P446" s="1161"/>
      <c r="Q446" s="2168"/>
      <c r="T446" s="1346"/>
    </row>
    <row r="447" spans="1:20">
      <c r="A447" s="454" t="s">
        <v>825</v>
      </c>
      <c r="B447" s="91" t="s">
        <v>709</v>
      </c>
      <c r="C447" s="91" t="s">
        <v>727</v>
      </c>
      <c r="D447" s="91">
        <v>0.5</v>
      </c>
      <c r="E447" s="392">
        <v>45041</v>
      </c>
      <c r="F447" s="91">
        <v>17.8</v>
      </c>
      <c r="G447" s="91">
        <v>6.4</v>
      </c>
      <c r="H447" s="355">
        <v>0.92</v>
      </c>
      <c r="I447" s="355">
        <v>0.26400000000000001</v>
      </c>
      <c r="J447" s="2818">
        <f t="shared" ref="J447" si="78">IF(AND(I447&gt;0),  I447*30.974," ")</f>
        <v>8.1771360000000008</v>
      </c>
      <c r="K447" s="91"/>
      <c r="L447" s="1161"/>
      <c r="M447" s="91"/>
      <c r="N447" s="1161"/>
      <c r="O447" s="91"/>
      <c r="P447" s="1161"/>
      <c r="Q447" s="2168"/>
      <c r="T447" s="1346"/>
    </row>
    <row r="448" spans="1:20">
      <c r="A448" s="454" t="s">
        <v>825</v>
      </c>
      <c r="B448" s="91" t="s">
        <v>709</v>
      </c>
      <c r="C448" s="91" t="s">
        <v>727</v>
      </c>
      <c r="D448" s="91">
        <v>1</v>
      </c>
      <c r="E448" s="392">
        <v>45041</v>
      </c>
      <c r="F448" s="91"/>
      <c r="G448" s="91"/>
      <c r="H448" s="355" t="s">
        <v>811</v>
      </c>
      <c r="I448" s="355" t="s">
        <v>811</v>
      </c>
      <c r="J448" s="2820"/>
      <c r="K448" s="91"/>
      <c r="L448" s="1161"/>
      <c r="M448" s="91"/>
      <c r="N448" s="1161"/>
      <c r="O448" s="91"/>
      <c r="P448" s="1161"/>
      <c r="Q448" s="2168"/>
      <c r="T448" s="1346"/>
    </row>
    <row r="449" spans="1:20">
      <c r="A449" s="454" t="s">
        <v>825</v>
      </c>
      <c r="B449" s="91" t="s">
        <v>709</v>
      </c>
      <c r="C449" s="91" t="s">
        <v>727</v>
      </c>
      <c r="D449" s="91">
        <v>2</v>
      </c>
      <c r="E449" s="392">
        <v>45041</v>
      </c>
      <c r="F449" s="91"/>
      <c r="G449" s="91"/>
      <c r="H449" s="355" t="s">
        <v>811</v>
      </c>
      <c r="I449" s="355" t="s">
        <v>811</v>
      </c>
      <c r="J449" s="2820"/>
      <c r="K449" s="91"/>
      <c r="L449" s="1161"/>
      <c r="M449" s="91"/>
      <c r="N449" s="1161"/>
      <c r="O449" s="91"/>
      <c r="P449" s="1161"/>
      <c r="Q449" s="2168"/>
      <c r="T449" s="1346"/>
    </row>
    <row r="450" spans="1:20">
      <c r="A450" s="454" t="s">
        <v>825</v>
      </c>
      <c r="B450" s="91" t="s">
        <v>709</v>
      </c>
      <c r="C450" s="91" t="s">
        <v>727</v>
      </c>
      <c r="D450" s="91">
        <v>3</v>
      </c>
      <c r="E450" s="392">
        <v>45041</v>
      </c>
      <c r="F450" s="91"/>
      <c r="G450" s="91"/>
      <c r="H450" s="355">
        <v>0.71</v>
      </c>
      <c r="I450" s="355">
        <v>0.377</v>
      </c>
      <c r="J450" s="2818">
        <f t="shared" ref="J450" si="79">IF(AND(I450&gt;0),  I450*30.974," ")</f>
        <v>11.677198000000001</v>
      </c>
      <c r="K450" s="91"/>
      <c r="L450" s="1161"/>
      <c r="M450" s="91"/>
      <c r="N450" s="1161"/>
      <c r="O450" s="91"/>
      <c r="P450" s="1161"/>
      <c r="Q450" s="2168"/>
      <c r="T450" s="1346"/>
    </row>
    <row r="451" spans="1:20">
      <c r="A451" s="454" t="s">
        <v>825</v>
      </c>
      <c r="B451" s="91" t="s">
        <v>709</v>
      </c>
      <c r="C451" s="91" t="s">
        <v>727</v>
      </c>
      <c r="D451" s="91">
        <v>4</v>
      </c>
      <c r="E451" s="392">
        <v>45041</v>
      </c>
      <c r="F451" s="91"/>
      <c r="G451" s="91"/>
      <c r="H451" s="355" t="s">
        <v>811</v>
      </c>
      <c r="I451" s="355" t="s">
        <v>811</v>
      </c>
      <c r="J451" s="2820"/>
      <c r="K451" s="91"/>
      <c r="L451" s="1161"/>
      <c r="M451" s="91"/>
      <c r="N451" s="1161"/>
      <c r="O451" s="91"/>
      <c r="P451" s="1161"/>
      <c r="Q451" s="2168"/>
      <c r="T451" s="1346"/>
    </row>
    <row r="452" spans="1:20">
      <c r="A452" s="454" t="s">
        <v>825</v>
      </c>
      <c r="B452" s="91" t="s">
        <v>709</v>
      </c>
      <c r="C452" s="91" t="s">
        <v>727</v>
      </c>
      <c r="D452" s="91">
        <v>5</v>
      </c>
      <c r="E452" s="392">
        <v>45041</v>
      </c>
      <c r="F452" s="91"/>
      <c r="G452" s="91"/>
      <c r="H452" s="355" t="s">
        <v>811</v>
      </c>
      <c r="I452" s="355" t="s">
        <v>811</v>
      </c>
      <c r="J452" s="2820"/>
      <c r="K452" s="91"/>
      <c r="L452" s="1161"/>
      <c r="M452" s="91"/>
      <c r="N452" s="1161"/>
      <c r="O452" s="91"/>
      <c r="P452" s="1161"/>
      <c r="Q452" s="2168"/>
      <c r="T452" s="1346"/>
    </row>
    <row r="453" spans="1:20">
      <c r="A453" s="454" t="s">
        <v>825</v>
      </c>
      <c r="B453" s="91" t="s">
        <v>709</v>
      </c>
      <c r="C453" s="91" t="s">
        <v>727</v>
      </c>
      <c r="D453" s="91">
        <v>6</v>
      </c>
      <c r="E453" s="392">
        <v>45041</v>
      </c>
      <c r="F453" s="91"/>
      <c r="G453" s="91"/>
      <c r="H453" s="355" t="s">
        <v>811</v>
      </c>
      <c r="I453" s="355" t="s">
        <v>811</v>
      </c>
      <c r="J453" s="2820"/>
      <c r="K453" s="91"/>
      <c r="L453" s="1161"/>
      <c r="M453" s="91"/>
      <c r="N453" s="1161"/>
      <c r="O453" s="91"/>
      <c r="P453" s="1161"/>
      <c r="Q453" s="2168"/>
      <c r="T453" s="1346"/>
    </row>
    <row r="454" spans="1:20">
      <c r="A454" s="454" t="s">
        <v>825</v>
      </c>
      <c r="B454" s="91" t="s">
        <v>709</v>
      </c>
      <c r="C454" s="91" t="s">
        <v>727</v>
      </c>
      <c r="D454" s="91">
        <v>7</v>
      </c>
      <c r="E454" s="392">
        <v>45041</v>
      </c>
      <c r="F454" s="91"/>
      <c r="G454" s="91"/>
      <c r="H454" s="355" t="s">
        <v>811</v>
      </c>
      <c r="I454" s="355" t="s">
        <v>811</v>
      </c>
      <c r="J454" s="2820"/>
      <c r="K454" s="91"/>
      <c r="L454" s="1161"/>
      <c r="M454" s="91"/>
      <c r="N454" s="1161"/>
      <c r="O454" s="91"/>
      <c r="P454" s="1161"/>
      <c r="Q454" s="2168"/>
      <c r="T454" s="1346"/>
    </row>
    <row r="455" spans="1:20">
      <c r="A455" s="454" t="s">
        <v>825</v>
      </c>
      <c r="B455" s="91" t="s">
        <v>709</v>
      </c>
      <c r="C455" s="91" t="s">
        <v>727</v>
      </c>
      <c r="D455" s="91">
        <v>8</v>
      </c>
      <c r="E455" s="392">
        <v>45041</v>
      </c>
      <c r="F455" s="91"/>
      <c r="G455" s="91"/>
      <c r="H455" s="355" t="s">
        <v>811</v>
      </c>
      <c r="I455" s="355" t="s">
        <v>811</v>
      </c>
      <c r="J455" s="2820"/>
      <c r="K455" s="91"/>
      <c r="L455" s="1161"/>
      <c r="M455" s="91"/>
      <c r="N455" s="1161"/>
      <c r="O455" s="91"/>
      <c r="P455" s="1161"/>
      <c r="Q455" s="2168"/>
      <c r="T455" s="1346"/>
    </row>
    <row r="456" spans="1:20">
      <c r="A456" s="454" t="s">
        <v>825</v>
      </c>
      <c r="B456" s="91" t="s">
        <v>709</v>
      </c>
      <c r="C456" s="91" t="s">
        <v>727</v>
      </c>
      <c r="D456" s="91">
        <v>9</v>
      </c>
      <c r="E456" s="392">
        <v>45041</v>
      </c>
      <c r="F456" s="91"/>
      <c r="G456" s="91"/>
      <c r="H456" s="355">
        <v>2.74</v>
      </c>
      <c r="I456" s="355">
        <v>0.23400000000000001</v>
      </c>
      <c r="J456" s="2818">
        <f t="shared" ref="J456" si="80">IF(AND(I456&gt;0),  I456*30.974," ")</f>
        <v>7.247916</v>
      </c>
      <c r="K456" s="91"/>
      <c r="L456" s="1161"/>
      <c r="M456" s="91"/>
      <c r="N456" s="1161"/>
      <c r="O456" s="91"/>
      <c r="P456" s="1161"/>
      <c r="Q456" s="2168"/>
      <c r="T456" s="1346"/>
    </row>
    <row r="457" spans="1:20">
      <c r="A457" s="454" t="s">
        <v>825</v>
      </c>
      <c r="B457" s="91" t="s">
        <v>709</v>
      </c>
      <c r="C457" s="91" t="s">
        <v>727</v>
      </c>
      <c r="D457" s="91">
        <v>10</v>
      </c>
      <c r="E457" s="392">
        <v>45041</v>
      </c>
      <c r="F457" s="91"/>
      <c r="G457" s="91"/>
      <c r="H457" s="355" t="s">
        <v>811</v>
      </c>
      <c r="I457" s="355" t="s">
        <v>811</v>
      </c>
      <c r="J457" s="2820"/>
      <c r="K457" s="91"/>
      <c r="L457" s="1161"/>
      <c r="M457" s="91"/>
      <c r="N457" s="1161"/>
      <c r="O457" s="91"/>
      <c r="P457" s="1161"/>
      <c r="Q457" s="2168"/>
      <c r="T457" s="1346"/>
    </row>
    <row r="458" spans="1:20">
      <c r="A458" s="454" t="s">
        <v>825</v>
      </c>
      <c r="B458" s="91" t="s">
        <v>709</v>
      </c>
      <c r="C458" s="91" t="s">
        <v>727</v>
      </c>
      <c r="D458" s="91">
        <v>11</v>
      </c>
      <c r="E458" s="392">
        <v>45041</v>
      </c>
      <c r="F458" s="91"/>
      <c r="G458" s="91"/>
      <c r="H458" s="355" t="s">
        <v>811</v>
      </c>
      <c r="I458" s="355" t="s">
        <v>811</v>
      </c>
      <c r="J458" s="2820"/>
      <c r="K458" s="91"/>
      <c r="L458" s="1161"/>
      <c r="M458" s="91"/>
      <c r="N458" s="1161"/>
      <c r="O458" s="91"/>
      <c r="P458" s="1161"/>
      <c r="Q458" s="2168"/>
      <c r="T458" s="1346"/>
    </row>
    <row r="459" spans="1:20">
      <c r="A459" s="454" t="s">
        <v>825</v>
      </c>
      <c r="B459" s="91" t="s">
        <v>709</v>
      </c>
      <c r="C459" s="91" t="s">
        <v>727</v>
      </c>
      <c r="D459" s="91">
        <v>12</v>
      </c>
      <c r="E459" s="392">
        <v>45041</v>
      </c>
      <c r="F459" s="91"/>
      <c r="G459" s="91"/>
      <c r="H459" s="355" t="s">
        <v>811</v>
      </c>
      <c r="I459" s="355" t="s">
        <v>811</v>
      </c>
      <c r="J459" s="2820"/>
      <c r="K459" s="91"/>
      <c r="L459" s="1161"/>
      <c r="M459" s="91"/>
      <c r="N459" s="1161"/>
      <c r="O459" s="91"/>
      <c r="P459" s="1161"/>
      <c r="Q459" s="2168"/>
      <c r="T459" s="1346"/>
    </row>
    <row r="460" spans="1:20">
      <c r="A460" s="454" t="s">
        <v>825</v>
      </c>
      <c r="B460" s="91" t="s">
        <v>709</v>
      </c>
      <c r="C460" s="91" t="s">
        <v>727</v>
      </c>
      <c r="D460" s="91">
        <v>13</v>
      </c>
      <c r="E460" s="392">
        <v>45041</v>
      </c>
      <c r="F460" s="91"/>
      <c r="G460" s="91"/>
      <c r="H460" s="355" t="s">
        <v>811</v>
      </c>
      <c r="I460" s="355" t="s">
        <v>811</v>
      </c>
      <c r="J460" s="2820"/>
      <c r="K460" s="91"/>
      <c r="L460" s="1161"/>
      <c r="M460" s="91"/>
      <c r="N460" s="1161"/>
      <c r="O460" s="91"/>
      <c r="P460" s="1161"/>
      <c r="Q460" s="2168"/>
      <c r="T460" s="1346"/>
    </row>
    <row r="461" spans="1:20">
      <c r="A461" s="454" t="s">
        <v>825</v>
      </c>
      <c r="B461" s="91" t="s">
        <v>709</v>
      </c>
      <c r="C461" s="91" t="s">
        <v>727</v>
      </c>
      <c r="D461" s="91">
        <v>14</v>
      </c>
      <c r="E461" s="392">
        <v>45041</v>
      </c>
      <c r="F461" s="91"/>
      <c r="G461" s="91"/>
      <c r="H461" s="355" t="s">
        <v>811</v>
      </c>
      <c r="I461" s="355" t="s">
        <v>811</v>
      </c>
      <c r="J461" s="2820"/>
      <c r="K461" s="91"/>
      <c r="L461" s="1161"/>
      <c r="M461" s="91"/>
      <c r="N461" s="1161"/>
      <c r="O461" s="91"/>
      <c r="P461" s="1161"/>
      <c r="Q461" s="2168"/>
      <c r="T461" s="1346"/>
    </row>
    <row r="462" spans="1:20">
      <c r="A462" s="454" t="s">
        <v>825</v>
      </c>
      <c r="B462" s="91" t="s">
        <v>709</v>
      </c>
      <c r="C462" s="91" t="s">
        <v>727</v>
      </c>
      <c r="D462" s="91">
        <v>15</v>
      </c>
      <c r="E462" s="392">
        <v>45041</v>
      </c>
      <c r="F462" s="91"/>
      <c r="G462" s="91"/>
      <c r="H462" s="355" t="s">
        <v>811</v>
      </c>
      <c r="I462" s="355" t="s">
        <v>811</v>
      </c>
      <c r="J462" s="2820"/>
      <c r="K462" s="91"/>
      <c r="L462" s="1161"/>
      <c r="M462" s="91"/>
      <c r="N462" s="1161"/>
      <c r="O462" s="91"/>
      <c r="P462" s="1161"/>
      <c r="Q462" s="2168"/>
      <c r="T462" s="1346"/>
    </row>
    <row r="463" spans="1:20">
      <c r="A463" s="454" t="s">
        <v>825</v>
      </c>
      <c r="B463" s="91" t="s">
        <v>709</v>
      </c>
      <c r="C463" s="91" t="s">
        <v>727</v>
      </c>
      <c r="D463" s="91">
        <v>16</v>
      </c>
      <c r="E463" s="392">
        <v>45041</v>
      </c>
      <c r="F463" s="91"/>
      <c r="G463" s="91"/>
      <c r="H463" s="355" t="s">
        <v>811</v>
      </c>
      <c r="I463" s="355" t="s">
        <v>811</v>
      </c>
      <c r="J463" s="2820"/>
      <c r="K463" s="91"/>
      <c r="L463" s="1161"/>
      <c r="M463" s="91"/>
      <c r="N463" s="1161"/>
      <c r="O463" s="91"/>
      <c r="P463" s="1161"/>
      <c r="Q463" s="2168"/>
      <c r="T463" s="1346"/>
    </row>
    <row r="464" spans="1:20">
      <c r="A464" s="454" t="s">
        <v>825</v>
      </c>
      <c r="B464" s="91" t="s">
        <v>709</v>
      </c>
      <c r="C464" s="91" t="s">
        <v>727</v>
      </c>
      <c r="D464" s="91">
        <v>16.5</v>
      </c>
      <c r="E464" s="392">
        <v>45041</v>
      </c>
      <c r="F464" s="91"/>
      <c r="G464" s="91"/>
      <c r="H464" s="355">
        <v>4.58</v>
      </c>
      <c r="I464" s="355">
        <v>0.52800000000000002</v>
      </c>
      <c r="J464" s="2818">
        <f t="shared" ref="J464" si="81">IF(AND(I464&gt;0),  I464*30.974," ")</f>
        <v>16.354272000000002</v>
      </c>
      <c r="K464" s="91"/>
      <c r="L464" s="1161"/>
      <c r="M464" s="91"/>
      <c r="N464" s="1161"/>
      <c r="O464" s="91"/>
      <c r="P464" s="1161"/>
      <c r="Q464" s="2168"/>
      <c r="T464" s="1346"/>
    </row>
    <row r="465" spans="1:20">
      <c r="A465" s="454" t="s">
        <v>825</v>
      </c>
      <c r="B465" s="91" t="s">
        <v>709</v>
      </c>
      <c r="C465" s="91" t="s">
        <v>727</v>
      </c>
      <c r="D465" s="91">
        <v>16.8</v>
      </c>
      <c r="E465" s="392">
        <v>45041</v>
      </c>
      <c r="F465" s="91"/>
      <c r="G465" s="91"/>
      <c r="H465" s="355" t="s">
        <v>811</v>
      </c>
      <c r="I465" s="355" t="s">
        <v>811</v>
      </c>
      <c r="J465" s="2820"/>
      <c r="K465" s="91"/>
      <c r="L465" s="1161"/>
      <c r="M465" s="91"/>
      <c r="N465" s="1161"/>
      <c r="O465" s="91"/>
      <c r="P465" s="1161"/>
      <c r="Q465" s="2168"/>
      <c r="T465" s="1346"/>
    </row>
    <row r="466" spans="1:20">
      <c r="A466" s="454" t="s">
        <v>825</v>
      </c>
      <c r="B466" s="91" t="s">
        <v>709</v>
      </c>
      <c r="C466" s="91" t="s">
        <v>727</v>
      </c>
      <c r="D466" s="91">
        <v>17</v>
      </c>
      <c r="E466" s="392">
        <v>45041</v>
      </c>
      <c r="F466" s="91"/>
      <c r="G466" s="91"/>
      <c r="H466" s="355" t="s">
        <v>811</v>
      </c>
      <c r="I466" s="355" t="s">
        <v>811</v>
      </c>
      <c r="J466" s="2820"/>
      <c r="K466" s="91"/>
      <c r="L466" s="1161"/>
      <c r="M466" s="91"/>
      <c r="N466" s="1161"/>
      <c r="O466" s="91"/>
      <c r="P466" s="1161"/>
      <c r="Q466" s="2168"/>
      <c r="T466" s="1346"/>
    </row>
    <row r="467" spans="1:20">
      <c r="A467" s="454" t="s">
        <v>825</v>
      </c>
      <c r="B467" s="91" t="s">
        <v>709</v>
      </c>
      <c r="C467" s="91" t="s">
        <v>727</v>
      </c>
      <c r="D467" s="91">
        <v>17.3</v>
      </c>
      <c r="E467" s="392">
        <v>45041</v>
      </c>
      <c r="F467" s="91"/>
      <c r="G467" s="91"/>
      <c r="H467" s="355" t="s">
        <v>811</v>
      </c>
      <c r="I467" s="355" t="s">
        <v>811</v>
      </c>
      <c r="J467" s="2820"/>
      <c r="K467" s="91"/>
      <c r="L467" s="1161"/>
      <c r="M467" s="91"/>
      <c r="N467" s="1161"/>
      <c r="O467" s="91"/>
      <c r="P467" s="1161"/>
      <c r="Q467" s="2168"/>
      <c r="T467" s="1346"/>
    </row>
    <row r="468" spans="1:20">
      <c r="A468" s="454" t="s">
        <v>825</v>
      </c>
      <c r="B468" s="91" t="s">
        <v>709</v>
      </c>
      <c r="C468" s="91" t="s">
        <v>727</v>
      </c>
      <c r="D468" s="91">
        <v>0.5</v>
      </c>
      <c r="E468" s="392">
        <v>45063</v>
      </c>
      <c r="F468" s="91">
        <v>17.2</v>
      </c>
      <c r="G468" s="91">
        <v>7.85</v>
      </c>
      <c r="H468" s="355">
        <v>1.89</v>
      </c>
      <c r="I468" s="355">
        <v>0.42799999999999999</v>
      </c>
      <c r="J468" s="2818">
        <f t="shared" ref="J468" si="82">IF(AND(I468&gt;0),  I468*30.974," ")</f>
        <v>13.256872</v>
      </c>
      <c r="K468" s="91"/>
      <c r="L468" s="1161"/>
      <c r="M468" s="91"/>
      <c r="N468" s="1161"/>
      <c r="O468" s="91"/>
      <c r="P468" s="1161"/>
      <c r="Q468" s="2168"/>
      <c r="T468" s="1346"/>
    </row>
    <row r="469" spans="1:20">
      <c r="A469" s="454" t="s">
        <v>825</v>
      </c>
      <c r="B469" s="91" t="s">
        <v>709</v>
      </c>
      <c r="C469" s="91" t="s">
        <v>727</v>
      </c>
      <c r="D469" s="91">
        <v>1</v>
      </c>
      <c r="E469" s="392">
        <v>45063</v>
      </c>
      <c r="F469" s="91"/>
      <c r="G469" s="91"/>
      <c r="H469" s="355" t="s">
        <v>811</v>
      </c>
      <c r="I469" s="355" t="s">
        <v>811</v>
      </c>
      <c r="J469" s="2820"/>
      <c r="K469" s="91"/>
      <c r="L469" s="1161"/>
      <c r="M469" s="91"/>
      <c r="N469" s="1161"/>
      <c r="O469" s="91"/>
      <c r="P469" s="1161"/>
      <c r="Q469" s="2168"/>
      <c r="T469" s="1346"/>
    </row>
    <row r="470" spans="1:20">
      <c r="A470" s="454" t="s">
        <v>825</v>
      </c>
      <c r="B470" s="91" t="s">
        <v>709</v>
      </c>
      <c r="C470" s="91" t="s">
        <v>727</v>
      </c>
      <c r="D470" s="91">
        <v>2</v>
      </c>
      <c r="E470" s="392">
        <v>45063</v>
      </c>
      <c r="F470" s="91"/>
      <c r="G470" s="91"/>
      <c r="H470" s="355" t="s">
        <v>811</v>
      </c>
      <c r="I470" s="355" t="s">
        <v>811</v>
      </c>
      <c r="J470" s="2820"/>
      <c r="K470" s="91"/>
      <c r="L470" s="1161"/>
      <c r="M470" s="91"/>
      <c r="N470" s="1161"/>
      <c r="O470" s="91"/>
      <c r="P470" s="1161"/>
      <c r="Q470" s="2168"/>
      <c r="T470" s="1346"/>
    </row>
    <row r="471" spans="1:20">
      <c r="A471" s="454" t="s">
        <v>825</v>
      </c>
      <c r="B471" s="91" t="s">
        <v>709</v>
      </c>
      <c r="C471" s="91" t="s">
        <v>727</v>
      </c>
      <c r="D471" s="91">
        <v>3</v>
      </c>
      <c r="E471" s="392">
        <v>45063</v>
      </c>
      <c r="F471" s="91"/>
      <c r="G471" s="91"/>
      <c r="H471" s="355">
        <v>1.4</v>
      </c>
      <c r="I471" s="355">
        <v>0.24299999999999999</v>
      </c>
      <c r="J471" s="2818">
        <f t="shared" ref="J471" si="83">IF(AND(I471&gt;0),  I471*30.974," ")</f>
        <v>7.5266820000000001</v>
      </c>
      <c r="K471" s="91"/>
      <c r="L471" s="1161"/>
      <c r="M471" s="91"/>
      <c r="N471" s="1161"/>
      <c r="O471" s="91"/>
      <c r="P471" s="1161"/>
      <c r="Q471" s="2168"/>
      <c r="T471" s="1346"/>
    </row>
    <row r="472" spans="1:20">
      <c r="A472" s="454" t="s">
        <v>825</v>
      </c>
      <c r="B472" s="91" t="s">
        <v>709</v>
      </c>
      <c r="C472" s="91" t="s">
        <v>727</v>
      </c>
      <c r="D472" s="91">
        <v>4</v>
      </c>
      <c r="E472" s="392">
        <v>45063</v>
      </c>
      <c r="F472" s="91"/>
      <c r="G472" s="91"/>
      <c r="H472" s="355" t="s">
        <v>811</v>
      </c>
      <c r="I472" s="355" t="s">
        <v>811</v>
      </c>
      <c r="J472" s="2820"/>
      <c r="K472" s="91"/>
      <c r="L472" s="1161"/>
      <c r="M472" s="91"/>
      <c r="N472" s="1161"/>
      <c r="O472" s="91"/>
      <c r="P472" s="1161"/>
      <c r="Q472" s="2168"/>
      <c r="T472" s="1346"/>
    </row>
    <row r="473" spans="1:20">
      <c r="A473" s="454" t="s">
        <v>825</v>
      </c>
      <c r="B473" s="91" t="s">
        <v>709</v>
      </c>
      <c r="C473" s="91" t="s">
        <v>727</v>
      </c>
      <c r="D473" s="91">
        <v>5</v>
      </c>
      <c r="E473" s="392">
        <v>45063</v>
      </c>
      <c r="F473" s="91"/>
      <c r="G473" s="91"/>
      <c r="H473" s="355" t="s">
        <v>811</v>
      </c>
      <c r="I473" s="355" t="s">
        <v>811</v>
      </c>
      <c r="J473" s="2820"/>
      <c r="K473" s="91"/>
      <c r="L473" s="1161"/>
      <c r="M473" s="91"/>
      <c r="N473" s="1161"/>
      <c r="O473" s="91"/>
      <c r="P473" s="1161"/>
      <c r="Q473" s="2168"/>
      <c r="T473" s="1346"/>
    </row>
    <row r="474" spans="1:20">
      <c r="A474" s="454" t="s">
        <v>825</v>
      </c>
      <c r="B474" s="91" t="s">
        <v>709</v>
      </c>
      <c r="C474" s="91" t="s">
        <v>727</v>
      </c>
      <c r="D474" s="91">
        <v>6</v>
      </c>
      <c r="E474" s="392">
        <v>45063</v>
      </c>
      <c r="F474" s="91"/>
      <c r="G474" s="91"/>
      <c r="H474" s="355" t="s">
        <v>811</v>
      </c>
      <c r="I474" s="355" t="s">
        <v>811</v>
      </c>
      <c r="J474" s="2820"/>
      <c r="K474" s="91"/>
      <c r="L474" s="1161"/>
      <c r="M474" s="91"/>
      <c r="N474" s="1161"/>
      <c r="O474" s="91"/>
      <c r="P474" s="1161"/>
      <c r="Q474" s="2168"/>
      <c r="T474" s="1346"/>
    </row>
    <row r="475" spans="1:20">
      <c r="A475" s="454" t="s">
        <v>825</v>
      </c>
      <c r="B475" s="91" t="s">
        <v>709</v>
      </c>
      <c r="C475" s="91" t="s">
        <v>727</v>
      </c>
      <c r="D475" s="91">
        <v>7</v>
      </c>
      <c r="E475" s="392">
        <v>45063</v>
      </c>
      <c r="F475" s="91"/>
      <c r="G475" s="91"/>
      <c r="H475" s="355" t="s">
        <v>811</v>
      </c>
      <c r="I475" s="355" t="s">
        <v>811</v>
      </c>
      <c r="J475" s="2820"/>
      <c r="K475" s="91"/>
      <c r="L475" s="1161"/>
      <c r="M475" s="91"/>
      <c r="N475" s="1161"/>
      <c r="O475" s="91"/>
      <c r="P475" s="1161"/>
      <c r="Q475" s="2168"/>
      <c r="T475" s="1346"/>
    </row>
    <row r="476" spans="1:20">
      <c r="A476" s="454" t="s">
        <v>825</v>
      </c>
      <c r="B476" s="91" t="s">
        <v>709</v>
      </c>
      <c r="C476" s="91" t="s">
        <v>727</v>
      </c>
      <c r="D476" s="91">
        <v>8</v>
      </c>
      <c r="E476" s="392">
        <v>45063</v>
      </c>
      <c r="F476" s="91"/>
      <c r="G476" s="91"/>
      <c r="H476" s="355" t="s">
        <v>811</v>
      </c>
      <c r="I476" s="355" t="s">
        <v>811</v>
      </c>
      <c r="J476" s="2820"/>
      <c r="K476" s="91"/>
      <c r="L476" s="1161"/>
      <c r="M476" s="91"/>
      <c r="N476" s="1161"/>
      <c r="O476" s="91"/>
      <c r="P476" s="1161"/>
      <c r="Q476" s="2168"/>
      <c r="T476" s="1346"/>
    </row>
    <row r="477" spans="1:20">
      <c r="A477" s="454" t="s">
        <v>825</v>
      </c>
      <c r="B477" s="91" t="s">
        <v>709</v>
      </c>
      <c r="C477" s="91" t="s">
        <v>727</v>
      </c>
      <c r="D477" s="91">
        <v>9</v>
      </c>
      <c r="E477" s="392">
        <v>45063</v>
      </c>
      <c r="F477" s="91"/>
      <c r="G477" s="91"/>
      <c r="H477" s="355">
        <v>1.05</v>
      </c>
      <c r="I477" s="355">
        <v>0.39800000000000002</v>
      </c>
      <c r="J477" s="2818">
        <f t="shared" ref="J477:J478" si="84">IF(AND(I477&gt;0),  I477*30.974," ")</f>
        <v>12.327652</v>
      </c>
      <c r="K477" s="91"/>
      <c r="L477" s="1161"/>
      <c r="M477" s="91"/>
      <c r="N477" s="1161"/>
      <c r="O477" s="91"/>
      <c r="P477" s="1161"/>
      <c r="Q477" s="2168"/>
      <c r="T477" s="1346"/>
    </row>
    <row r="478" spans="1:20">
      <c r="A478" s="454" t="s">
        <v>825</v>
      </c>
      <c r="B478" s="91" t="s">
        <v>709</v>
      </c>
      <c r="C478" s="91" t="s">
        <v>727</v>
      </c>
      <c r="D478" s="91">
        <v>9</v>
      </c>
      <c r="E478" s="392">
        <v>45063</v>
      </c>
      <c r="F478" s="91"/>
      <c r="G478" s="91"/>
      <c r="H478" s="355">
        <v>1.0900000000000001</v>
      </c>
      <c r="I478" s="355">
        <v>0.38700000000000001</v>
      </c>
      <c r="J478" s="2818">
        <f t="shared" si="84"/>
        <v>11.986938</v>
      </c>
      <c r="K478" s="91"/>
      <c r="L478" s="1161"/>
      <c r="M478" s="91"/>
      <c r="N478" s="1161"/>
      <c r="O478" s="91"/>
      <c r="P478" s="1161"/>
      <c r="Q478" s="2168"/>
      <c r="T478" s="1346"/>
    </row>
    <row r="479" spans="1:20">
      <c r="A479" s="454" t="s">
        <v>825</v>
      </c>
      <c r="B479" s="91" t="s">
        <v>709</v>
      </c>
      <c r="C479" s="91" t="s">
        <v>727</v>
      </c>
      <c r="D479" s="91">
        <v>10</v>
      </c>
      <c r="E479" s="392">
        <v>45063</v>
      </c>
      <c r="F479" s="91"/>
      <c r="G479" s="91"/>
      <c r="H479" s="355" t="s">
        <v>811</v>
      </c>
      <c r="I479" s="355" t="s">
        <v>811</v>
      </c>
      <c r="J479" s="2820"/>
      <c r="K479" s="91"/>
      <c r="L479" s="1161"/>
      <c r="M479" s="91"/>
      <c r="N479" s="1161"/>
      <c r="O479" s="91"/>
      <c r="P479" s="1161"/>
      <c r="Q479" s="2168"/>
      <c r="T479" s="1346"/>
    </row>
    <row r="480" spans="1:20">
      <c r="A480" s="454" t="s">
        <v>825</v>
      </c>
      <c r="B480" s="91" t="s">
        <v>709</v>
      </c>
      <c r="C480" s="91" t="s">
        <v>727</v>
      </c>
      <c r="D480" s="91">
        <v>11</v>
      </c>
      <c r="E480" s="392">
        <v>45063</v>
      </c>
      <c r="F480" s="91"/>
      <c r="G480" s="91"/>
      <c r="H480" s="355" t="s">
        <v>811</v>
      </c>
      <c r="I480" s="355" t="s">
        <v>811</v>
      </c>
      <c r="J480" s="2820"/>
      <c r="K480" s="91"/>
      <c r="L480" s="1161"/>
      <c r="M480" s="91"/>
      <c r="N480" s="1161"/>
      <c r="O480" s="91"/>
      <c r="P480" s="1161"/>
      <c r="Q480" s="2168"/>
      <c r="T480" s="1346"/>
    </row>
    <row r="481" spans="1:21">
      <c r="A481" s="454" t="s">
        <v>825</v>
      </c>
      <c r="B481" s="91" t="s">
        <v>709</v>
      </c>
      <c r="C481" s="91" t="s">
        <v>727</v>
      </c>
      <c r="D481" s="91">
        <v>12</v>
      </c>
      <c r="E481" s="392">
        <v>45063</v>
      </c>
      <c r="F481" s="91"/>
      <c r="G481" s="91"/>
      <c r="H481" s="355" t="s">
        <v>811</v>
      </c>
      <c r="I481" s="355" t="s">
        <v>811</v>
      </c>
      <c r="J481" s="2820"/>
      <c r="K481" s="91"/>
      <c r="L481" s="1161"/>
      <c r="M481" s="91"/>
      <c r="N481" s="1161"/>
      <c r="O481" s="91"/>
      <c r="P481" s="1161"/>
      <c r="Q481" s="2168"/>
      <c r="T481" s="1346"/>
    </row>
    <row r="482" spans="1:21">
      <c r="A482" s="454" t="s">
        <v>825</v>
      </c>
      <c r="B482" s="91" t="s">
        <v>709</v>
      </c>
      <c r="C482" s="91" t="s">
        <v>727</v>
      </c>
      <c r="D482" s="91">
        <v>13</v>
      </c>
      <c r="E482" s="392">
        <v>45063</v>
      </c>
      <c r="F482" s="91"/>
      <c r="G482" s="91"/>
      <c r="H482" s="355" t="s">
        <v>811</v>
      </c>
      <c r="I482" s="355" t="s">
        <v>811</v>
      </c>
      <c r="J482" s="2820"/>
      <c r="K482" s="91"/>
      <c r="L482" s="1161"/>
      <c r="M482" s="91"/>
      <c r="N482" s="1161"/>
      <c r="O482" s="91"/>
      <c r="P482" s="1161"/>
      <c r="Q482" s="2168"/>
      <c r="T482" s="1346"/>
    </row>
    <row r="483" spans="1:21">
      <c r="A483" s="454" t="s">
        <v>825</v>
      </c>
      <c r="B483" s="91" t="s">
        <v>709</v>
      </c>
      <c r="C483" s="91" t="s">
        <v>727</v>
      </c>
      <c r="D483" s="91">
        <v>14</v>
      </c>
      <c r="E483" s="392">
        <v>45063</v>
      </c>
      <c r="F483" s="91"/>
      <c r="G483" s="91"/>
      <c r="H483" s="355" t="s">
        <v>811</v>
      </c>
      <c r="I483" s="355" t="s">
        <v>811</v>
      </c>
      <c r="J483" s="2820"/>
      <c r="K483" s="91"/>
      <c r="L483" s="1161"/>
      <c r="M483" s="91"/>
      <c r="N483" s="1161"/>
      <c r="O483" s="91"/>
      <c r="P483" s="1161"/>
      <c r="Q483" s="2168"/>
      <c r="T483" s="1346"/>
    </row>
    <row r="484" spans="1:21">
      <c r="A484" s="454" t="s">
        <v>825</v>
      </c>
      <c r="B484" s="91" t="s">
        <v>709</v>
      </c>
      <c r="C484" s="91" t="s">
        <v>727</v>
      </c>
      <c r="D484" s="91">
        <v>15</v>
      </c>
      <c r="E484" s="392">
        <v>45063</v>
      </c>
      <c r="F484" s="91"/>
      <c r="G484" s="91"/>
      <c r="H484" s="355" t="s">
        <v>811</v>
      </c>
      <c r="I484" s="355" t="s">
        <v>811</v>
      </c>
      <c r="J484" s="2820"/>
      <c r="K484" s="91"/>
      <c r="L484" s="1161"/>
      <c r="M484" s="91"/>
      <c r="N484" s="1161"/>
      <c r="O484" s="91"/>
      <c r="P484" s="1161"/>
      <c r="Q484" s="2168"/>
      <c r="T484" s="1346"/>
    </row>
    <row r="485" spans="1:21">
      <c r="A485" s="454" t="s">
        <v>825</v>
      </c>
      <c r="B485" s="91" t="s">
        <v>709</v>
      </c>
      <c r="C485" s="91" t="s">
        <v>727</v>
      </c>
      <c r="D485" s="91">
        <v>16</v>
      </c>
      <c r="E485" s="392">
        <v>45063</v>
      </c>
      <c r="F485" s="91"/>
      <c r="G485" s="91"/>
      <c r="H485" s="355" t="s">
        <v>811</v>
      </c>
      <c r="I485" s="355" t="s">
        <v>811</v>
      </c>
      <c r="J485" s="2820"/>
      <c r="K485" s="91"/>
      <c r="L485" s="1161"/>
      <c r="M485" s="91"/>
      <c r="N485" s="1161"/>
      <c r="O485" s="91"/>
      <c r="P485" s="1161"/>
      <c r="Q485" s="2168"/>
      <c r="T485" s="1346"/>
    </row>
    <row r="486" spans="1:21">
      <c r="A486" s="454" t="s">
        <v>825</v>
      </c>
      <c r="B486" s="91" t="s">
        <v>709</v>
      </c>
      <c r="C486" s="91" t="s">
        <v>727</v>
      </c>
      <c r="D486" s="91">
        <v>16.2</v>
      </c>
      <c r="E486" s="392">
        <v>45063</v>
      </c>
      <c r="F486" s="91"/>
      <c r="G486" s="91"/>
      <c r="H486" s="355">
        <v>1.69</v>
      </c>
      <c r="I486" s="355">
        <v>0.54600000000000004</v>
      </c>
      <c r="J486" s="2818">
        <f t="shared" ref="J486" si="85">IF(AND(I486&gt;0),  I486*30.974," ")</f>
        <v>16.911804</v>
      </c>
      <c r="K486" s="91"/>
      <c r="L486" s="1161"/>
      <c r="M486" s="91"/>
      <c r="N486" s="1161"/>
      <c r="O486" s="91"/>
      <c r="P486" s="1161"/>
      <c r="Q486" s="2168"/>
      <c r="T486" s="1346"/>
    </row>
    <row r="487" spans="1:21">
      <c r="A487" s="454" t="s">
        <v>825</v>
      </c>
      <c r="B487" s="91" t="s">
        <v>709</v>
      </c>
      <c r="C487" s="91" t="s">
        <v>727</v>
      </c>
      <c r="D487" s="91">
        <v>16.7</v>
      </c>
      <c r="E487" s="392">
        <v>45063</v>
      </c>
      <c r="F487" s="91"/>
      <c r="G487" s="91"/>
      <c r="H487" s="355" t="s">
        <v>811</v>
      </c>
      <c r="I487" s="355" t="s">
        <v>811</v>
      </c>
      <c r="J487" s="2820"/>
      <c r="K487" s="91"/>
      <c r="L487" s="1161"/>
      <c r="M487" s="91"/>
      <c r="N487" s="1161"/>
      <c r="O487" s="91"/>
      <c r="P487" s="1161"/>
      <c r="Q487" s="2168"/>
      <c r="T487" s="1346"/>
    </row>
    <row r="488" spans="1:21">
      <c r="A488" s="108"/>
      <c r="B488" s="571"/>
      <c r="D488" s="27"/>
      <c r="E488" s="133"/>
      <c r="H488" s="24"/>
      <c r="I488" s="71"/>
      <c r="J488" s="1591"/>
      <c r="Q488" s="1169"/>
      <c r="T488" s="1346"/>
    </row>
    <row r="489" spans="1:21" s="437" customFormat="1">
      <c r="J489" s="486"/>
      <c r="L489" s="1124"/>
      <c r="N489" s="1124"/>
      <c r="P489" s="1124"/>
      <c r="Q489" s="1251"/>
      <c r="R489" s="1023"/>
      <c r="S489" s="1023"/>
      <c r="T489" s="1615"/>
    </row>
    <row r="490" spans="1:21">
      <c r="A490" s="1262" t="s">
        <v>842</v>
      </c>
      <c r="C490" s="27"/>
      <c r="D490" s="27"/>
      <c r="E490" s="27"/>
      <c r="F490" s="47"/>
      <c r="G490" s="173"/>
      <c r="H490" s="173"/>
      <c r="I490" s="27"/>
      <c r="J490" s="2159"/>
      <c r="K490" s="1275"/>
      <c r="M490" s="607"/>
      <c r="O490" s="592"/>
      <c r="Q490" s="2158"/>
      <c r="S490" s="1332"/>
      <c r="T490" s="1346"/>
      <c r="U490" s="908"/>
    </row>
    <row r="491" spans="1:21" ht="46.8">
      <c r="A491" s="983" t="s">
        <v>843</v>
      </c>
      <c r="B491" s="815" t="s">
        <v>844</v>
      </c>
      <c r="C491" s="815" t="s">
        <v>845</v>
      </c>
      <c r="D491" s="815" t="s">
        <v>846</v>
      </c>
      <c r="E491" s="873" t="s">
        <v>786</v>
      </c>
      <c r="F491" s="815" t="s">
        <v>847</v>
      </c>
      <c r="G491" s="815" t="s">
        <v>848</v>
      </c>
      <c r="H491" s="877" t="s">
        <v>849</v>
      </c>
      <c r="I491" s="878" t="s">
        <v>850</v>
      </c>
      <c r="J491" s="1571" t="s">
        <v>851</v>
      </c>
      <c r="K491" s="1267" t="s">
        <v>792</v>
      </c>
      <c r="L491" s="1305" t="s">
        <v>474</v>
      </c>
      <c r="M491" s="1252" t="s">
        <v>793</v>
      </c>
      <c r="N491" s="1305" t="s">
        <v>483</v>
      </c>
      <c r="O491" s="1252" t="s">
        <v>794</v>
      </c>
      <c r="P491" s="1305" t="s">
        <v>480</v>
      </c>
      <c r="Q491" s="1605" t="s">
        <v>795</v>
      </c>
      <c r="R491" s="1603" t="s">
        <v>796</v>
      </c>
      <c r="S491" s="1334" t="s">
        <v>797</v>
      </c>
      <c r="T491" s="1343" t="s">
        <v>798</v>
      </c>
    </row>
    <row r="492" spans="1:21">
      <c r="A492" s="2165" t="s">
        <v>93</v>
      </c>
      <c r="B492" s="1994" t="s">
        <v>852</v>
      </c>
      <c r="C492" s="1613" t="s">
        <v>395</v>
      </c>
      <c r="D492" s="83">
        <v>0.5</v>
      </c>
      <c r="E492" s="2166">
        <v>42963</v>
      </c>
      <c r="F492" s="83">
        <v>13.6</v>
      </c>
      <c r="G492" s="83">
        <v>3.5</v>
      </c>
      <c r="H492" s="90">
        <v>3.7763713080168779</v>
      </c>
      <c r="I492" s="645">
        <v>0.56280654784395434</v>
      </c>
      <c r="J492" s="90">
        <f>I492*30.973762</f>
        <v>17.432236064960254</v>
      </c>
      <c r="K492" s="2167">
        <f>AVERAGE(G492:G504)</f>
        <v>3.5</v>
      </c>
      <c r="L492" s="1161">
        <f t="shared" si="49"/>
        <v>41.926450779423959</v>
      </c>
      <c r="M492" s="394">
        <f>AVERAGE(H492:H504)</f>
        <v>9.1841350210970472</v>
      </c>
      <c r="N492" s="1161">
        <f t="shared" si="50"/>
        <v>52.32319935970218</v>
      </c>
      <c r="O492" s="394">
        <f>AVERAGE(J492:J504)</f>
        <v>50.417839206246285</v>
      </c>
      <c r="P492" s="1161">
        <f t="shared" si="51"/>
        <v>60.708998830640965</v>
      </c>
      <c r="Q492" s="2168">
        <f t="shared" ref="Q492:Q521" si="86">AVERAGE(L492,N492,P492)</f>
        <v>51.652882989922375</v>
      </c>
    </row>
    <row r="493" spans="1:21">
      <c r="A493" s="2165" t="s">
        <v>93</v>
      </c>
      <c r="B493" s="1994" t="s">
        <v>852</v>
      </c>
      <c r="C493" s="1613" t="s">
        <v>395</v>
      </c>
      <c r="D493" s="83">
        <v>1</v>
      </c>
      <c r="E493" s="2166">
        <v>42963</v>
      </c>
      <c r="F493" s="83"/>
      <c r="G493" s="83"/>
      <c r="H493" s="355"/>
      <c r="I493" s="90"/>
      <c r="J493" s="83"/>
      <c r="K493" s="2167"/>
      <c r="L493" s="1161"/>
      <c r="M493" s="91"/>
      <c r="N493" s="1161"/>
      <c r="O493" s="91"/>
      <c r="P493" s="1161"/>
      <c r="Q493" s="2168"/>
      <c r="T493" s="1346"/>
    </row>
    <row r="494" spans="1:21">
      <c r="A494" s="2165" t="s">
        <v>93</v>
      </c>
      <c r="B494" s="1994" t="s">
        <v>852</v>
      </c>
      <c r="C494" s="1613" t="s">
        <v>395</v>
      </c>
      <c r="D494" s="83">
        <v>2</v>
      </c>
      <c r="E494" s="2166">
        <v>42963</v>
      </c>
      <c r="F494" s="83"/>
      <c r="G494" s="83"/>
      <c r="H494" s="355"/>
      <c r="I494" s="90"/>
      <c r="J494" s="83"/>
      <c r="K494" s="2167"/>
      <c r="L494" s="1161"/>
      <c r="M494" s="91"/>
      <c r="N494" s="1161"/>
      <c r="O494" s="91"/>
      <c r="P494" s="1161"/>
      <c r="Q494" s="2168"/>
      <c r="T494" s="1346"/>
    </row>
    <row r="495" spans="1:21">
      <c r="A495" s="2165" t="s">
        <v>93</v>
      </c>
      <c r="B495" s="1994" t="s">
        <v>852</v>
      </c>
      <c r="C495" s="1613" t="s">
        <v>395</v>
      </c>
      <c r="D495" s="83">
        <v>3</v>
      </c>
      <c r="E495" s="2166">
        <v>42963</v>
      </c>
      <c r="F495" s="83"/>
      <c r="G495" s="83"/>
      <c r="H495" s="90">
        <v>4.6373839662447267</v>
      </c>
      <c r="I495" s="645">
        <v>0.31657868316222437</v>
      </c>
      <c r="J495" s="90">
        <f>I495*30.973762</f>
        <v>9.805632786540146</v>
      </c>
      <c r="K495" s="2167"/>
      <c r="L495" s="1161"/>
      <c r="M495" s="91"/>
      <c r="N495" s="1161"/>
      <c r="O495" s="91"/>
      <c r="P495" s="1161"/>
      <c r="Q495" s="2168"/>
      <c r="T495" s="1346"/>
    </row>
    <row r="496" spans="1:21">
      <c r="A496" s="2165" t="s">
        <v>93</v>
      </c>
      <c r="B496" s="1994" t="s">
        <v>852</v>
      </c>
      <c r="C496" s="1613" t="s">
        <v>395</v>
      </c>
      <c r="D496" s="83">
        <v>4</v>
      </c>
      <c r="E496" s="2166">
        <v>42963</v>
      </c>
      <c r="F496" s="83"/>
      <c r="G496" s="83"/>
      <c r="H496" s="355"/>
      <c r="I496" s="90"/>
      <c r="J496" s="83"/>
      <c r="K496" s="2167"/>
      <c r="L496" s="1161"/>
      <c r="M496" s="91"/>
      <c r="N496" s="1161"/>
      <c r="O496" s="91"/>
      <c r="P496" s="1161"/>
      <c r="Q496" s="2168"/>
      <c r="T496" s="1346"/>
    </row>
    <row r="497" spans="1:25">
      <c r="A497" s="2165" t="s">
        <v>93</v>
      </c>
      <c r="B497" s="1994" t="s">
        <v>852</v>
      </c>
      <c r="C497" s="1613" t="s">
        <v>395</v>
      </c>
      <c r="D497" s="83">
        <v>5</v>
      </c>
      <c r="E497" s="2166">
        <v>42963</v>
      </c>
      <c r="F497" s="83"/>
      <c r="G497" s="83"/>
      <c r="H497" s="355"/>
      <c r="I497" s="90"/>
      <c r="J497" s="83"/>
      <c r="K497" s="2167"/>
      <c r="L497" s="1161"/>
      <c r="M497" s="91"/>
      <c r="N497" s="1161"/>
      <c r="O497" s="91"/>
      <c r="P497" s="1161"/>
      <c r="Q497" s="2168"/>
      <c r="T497" s="1346"/>
    </row>
    <row r="498" spans="1:25">
      <c r="A498" s="2165" t="s">
        <v>93</v>
      </c>
      <c r="B498" s="1994" t="s">
        <v>852</v>
      </c>
      <c r="C498" s="1613" t="s">
        <v>395</v>
      </c>
      <c r="D498" s="83">
        <v>6</v>
      </c>
      <c r="E498" s="2166">
        <v>42963</v>
      </c>
      <c r="F498" s="83"/>
      <c r="G498" s="83"/>
      <c r="H498" s="355"/>
      <c r="I498" s="90"/>
      <c r="J498" s="83"/>
      <c r="K498" s="2167"/>
      <c r="L498" s="1161"/>
      <c r="M498" s="91"/>
      <c r="N498" s="1161"/>
      <c r="O498" s="91"/>
      <c r="P498" s="1161"/>
      <c r="Q498" s="2168"/>
      <c r="T498" s="1346"/>
    </row>
    <row r="499" spans="1:25">
      <c r="A499" s="2165" t="s">
        <v>93</v>
      </c>
      <c r="B499" s="1994" t="s">
        <v>852</v>
      </c>
      <c r="C499" s="1613" t="s">
        <v>395</v>
      </c>
      <c r="D499" s="83">
        <v>7</v>
      </c>
      <c r="E499" s="2166">
        <v>42963</v>
      </c>
      <c r="F499" s="83"/>
      <c r="G499" s="83"/>
      <c r="H499" s="355"/>
      <c r="I499" s="90"/>
      <c r="J499" s="83"/>
      <c r="K499" s="2167"/>
      <c r="L499" s="1161"/>
      <c r="M499" s="91"/>
      <c r="N499" s="1161"/>
      <c r="O499" s="91"/>
      <c r="P499" s="1161"/>
      <c r="Q499" s="2168"/>
      <c r="T499" s="1346"/>
    </row>
    <row r="500" spans="1:25">
      <c r="A500" s="2165" t="s">
        <v>93</v>
      </c>
      <c r="B500" s="1994" t="s">
        <v>852</v>
      </c>
      <c r="C500" s="1613" t="s">
        <v>395</v>
      </c>
      <c r="D500" s="83">
        <v>8</v>
      </c>
      <c r="E500" s="2166">
        <v>42963</v>
      </c>
      <c r="F500" s="83"/>
      <c r="G500" s="83"/>
      <c r="H500" s="355"/>
      <c r="I500" s="90"/>
      <c r="J500" s="83"/>
      <c r="K500" s="2167"/>
      <c r="L500" s="1161"/>
      <c r="M500" s="91"/>
      <c r="N500" s="1161"/>
      <c r="O500" s="91"/>
      <c r="P500" s="1161"/>
      <c r="Q500" s="2168"/>
      <c r="T500" s="1346"/>
    </row>
    <row r="501" spans="1:25">
      <c r="A501" s="2165" t="s">
        <v>93</v>
      </c>
      <c r="B501" s="1994" t="s">
        <v>852</v>
      </c>
      <c r="C501" s="1613" t="s">
        <v>395</v>
      </c>
      <c r="D501" s="83">
        <v>9</v>
      </c>
      <c r="E501" s="2166">
        <v>42963</v>
      </c>
      <c r="F501" s="83"/>
      <c r="G501" s="83"/>
      <c r="H501" s="90">
        <v>26.28354430379747</v>
      </c>
      <c r="I501" s="645">
        <v>0.83030785353889347</v>
      </c>
      <c r="J501" s="90">
        <f>I501*30.973762</f>
        <v>25.717757842244545</v>
      </c>
      <c r="K501" s="2167"/>
      <c r="L501" s="1161"/>
      <c r="M501" s="91"/>
      <c r="N501" s="1161"/>
      <c r="O501" s="91"/>
      <c r="P501" s="1161"/>
      <c r="Q501" s="2168"/>
      <c r="T501" s="1346"/>
    </row>
    <row r="502" spans="1:25">
      <c r="A502" s="2165" t="s">
        <v>93</v>
      </c>
      <c r="B502" s="1994" t="s">
        <v>852</v>
      </c>
      <c r="C502" s="1613" t="s">
        <v>395</v>
      </c>
      <c r="D502" s="83">
        <v>10</v>
      </c>
      <c r="E502" s="2166">
        <v>42963</v>
      </c>
      <c r="F502" s="83"/>
      <c r="G502" s="83"/>
      <c r="H502" s="355"/>
      <c r="I502" s="90"/>
      <c r="J502" s="1963"/>
      <c r="K502" s="2167"/>
      <c r="L502" s="1161"/>
      <c r="M502" s="91"/>
      <c r="N502" s="1161"/>
      <c r="O502" s="91"/>
      <c r="P502" s="1161"/>
      <c r="Q502" s="2168"/>
      <c r="T502" s="1346"/>
    </row>
    <row r="503" spans="1:25">
      <c r="A503" s="2165" t="s">
        <v>93</v>
      </c>
      <c r="B503" s="1994" t="s">
        <v>852</v>
      </c>
      <c r="C503" s="1613" t="s">
        <v>395</v>
      </c>
      <c r="D503" s="83">
        <v>11</v>
      </c>
      <c r="E503" s="2166">
        <v>42963</v>
      </c>
      <c r="F503" s="83"/>
      <c r="G503" s="83"/>
      <c r="H503" s="355"/>
      <c r="I503" s="90"/>
      <c r="J503" s="1963"/>
      <c r="K503" s="2167"/>
      <c r="L503" s="1161"/>
      <c r="M503" s="91"/>
      <c r="N503" s="1161"/>
      <c r="O503" s="91"/>
      <c r="P503" s="1161"/>
      <c r="Q503" s="2168"/>
      <c r="T503" s="1346"/>
    </row>
    <row r="504" spans="1:25" s="451" customFormat="1">
      <c r="A504" s="2169" t="s">
        <v>93</v>
      </c>
      <c r="B504" s="1996" t="s">
        <v>852</v>
      </c>
      <c r="C504" s="1853" t="s">
        <v>395</v>
      </c>
      <c r="D504" s="1132">
        <v>13</v>
      </c>
      <c r="E504" s="2170">
        <v>42963</v>
      </c>
      <c r="F504" s="1132"/>
      <c r="G504" s="1132"/>
      <c r="H504" s="472">
        <v>2.0392405063291141</v>
      </c>
      <c r="I504" s="1710">
        <v>4.8013454139422977</v>
      </c>
      <c r="J504" s="472">
        <f>I504*30.973762</f>
        <v>148.71573013124021</v>
      </c>
      <c r="K504" s="2171"/>
      <c r="L504" s="1163"/>
      <c r="M504" s="470"/>
      <c r="N504" s="1163"/>
      <c r="O504" s="470"/>
      <c r="P504" s="1163"/>
      <c r="Q504" s="2172"/>
      <c r="R504" s="1157"/>
      <c r="S504" s="1157"/>
      <c r="T504" s="1569"/>
    </row>
    <row r="505" spans="1:25">
      <c r="A505" s="2165"/>
      <c r="B505" s="1994"/>
      <c r="C505" s="1994"/>
      <c r="D505" s="1613"/>
      <c r="E505" s="1613"/>
      <c r="F505" s="2810"/>
      <c r="G505" s="2810"/>
      <c r="H505" s="83"/>
      <c r="I505" s="2860"/>
      <c r="J505" s="2860"/>
      <c r="K505" s="2865"/>
      <c r="L505" s="1161"/>
      <c r="M505" s="83"/>
      <c r="N505" s="1161"/>
      <c r="O505" s="83"/>
      <c r="P505" s="1161"/>
      <c r="Q505" s="2168"/>
      <c r="R505" s="1335"/>
      <c r="S505" s="1229"/>
      <c r="T505" s="1352"/>
      <c r="U505" s="24"/>
      <c r="V505" s="28"/>
      <c r="W505" s="827"/>
      <c r="X505" s="817"/>
      <c r="Y505" s="24"/>
    </row>
    <row r="506" spans="1:25" ht="46.8">
      <c r="A506" s="91"/>
      <c r="B506" s="2838" t="s">
        <v>20</v>
      </c>
      <c r="C506" s="1994" t="s">
        <v>701</v>
      </c>
      <c r="D506" s="1994" t="s">
        <v>846</v>
      </c>
      <c r="E506" s="2839" t="s">
        <v>786</v>
      </c>
      <c r="F506" s="2810" t="s">
        <v>806</v>
      </c>
      <c r="G506" s="2810" t="s">
        <v>807</v>
      </c>
      <c r="H506" s="1994" t="s">
        <v>808</v>
      </c>
      <c r="I506" s="1963" t="s">
        <v>809</v>
      </c>
      <c r="J506" s="91" t="s">
        <v>810</v>
      </c>
      <c r="K506" s="2816" t="s">
        <v>792</v>
      </c>
      <c r="L506" s="2814" t="s">
        <v>474</v>
      </c>
      <c r="M506" s="2813" t="s">
        <v>793</v>
      </c>
      <c r="N506" s="2814" t="s">
        <v>483</v>
      </c>
      <c r="O506" s="2813" t="s">
        <v>794</v>
      </c>
      <c r="P506" s="2814" t="s">
        <v>480</v>
      </c>
      <c r="Q506" s="2817"/>
      <c r="R506" s="1336"/>
      <c r="S506" s="1336"/>
      <c r="T506" s="1353"/>
      <c r="U506" s="832"/>
      <c r="V506" s="832"/>
      <c r="W506" s="776"/>
      <c r="X506" s="776"/>
      <c r="Y506" s="776"/>
    </row>
    <row r="507" spans="1:25">
      <c r="A507" s="91"/>
      <c r="B507" s="454" t="s">
        <v>853</v>
      </c>
      <c r="C507" s="355" t="s">
        <v>842</v>
      </c>
      <c r="D507" s="355">
        <v>0.5</v>
      </c>
      <c r="E507" s="356">
        <v>43335</v>
      </c>
      <c r="F507" s="355">
        <v>14.2</v>
      </c>
      <c r="G507" s="355">
        <v>3.55</v>
      </c>
      <c r="H507" s="90">
        <v>5.1547468354430377</v>
      </c>
      <c r="I507" s="90">
        <v>0.65322661484933409</v>
      </c>
      <c r="J507" s="91">
        <f t="shared" ref="J507:J565" si="87">IF(AND(I507&gt;0),  I507*30.974," ")</f>
        <v>20.233041168343274</v>
      </c>
      <c r="K507" s="2167">
        <f>AVERAGE(G507:G518)</f>
        <v>3.55</v>
      </c>
      <c r="L507" s="1161">
        <f t="shared" ref="L507:L552" si="88">10*(6-(LN(K507)/LN(2)))</f>
        <v>41.721809753826804</v>
      </c>
      <c r="M507" s="394">
        <f>AVERAGE(H507:H518)</f>
        <v>5.9625316455696193</v>
      </c>
      <c r="N507" s="1161">
        <f t="shared" ref="N507:N552" si="89">10*(6-((2.04-0.68*LN(M507))/LN(2)))</f>
        <v>48.085311288980407</v>
      </c>
      <c r="O507" s="91">
        <f>AVERAGE(J507:J518)</f>
        <v>163.36753885984132</v>
      </c>
      <c r="P507" s="1161">
        <f t="shared" ref="P507:P552" si="90">10*(6-(LN(48/O507)/LN(2)))</f>
        <v>77.670150374188424</v>
      </c>
      <c r="Q507" s="2168">
        <f t="shared" si="86"/>
        <v>55.82575713899854</v>
      </c>
      <c r="W507" s="154"/>
      <c r="X507" s="154"/>
      <c r="Y507" s="154"/>
    </row>
    <row r="508" spans="1:25">
      <c r="A508" s="91"/>
      <c r="B508" s="454" t="s">
        <v>853</v>
      </c>
      <c r="C508" s="355" t="s">
        <v>842</v>
      </c>
      <c r="D508" s="355">
        <v>1</v>
      </c>
      <c r="E508" s="356">
        <v>43335</v>
      </c>
      <c r="F508" s="355"/>
      <c r="G508" s="355"/>
      <c r="H508" s="355" t="s">
        <v>811</v>
      </c>
      <c r="I508" s="90" t="s">
        <v>811</v>
      </c>
      <c r="J508" s="91"/>
      <c r="K508" s="2167"/>
      <c r="L508" s="1161"/>
      <c r="M508" s="91"/>
      <c r="N508" s="1161"/>
      <c r="O508" s="91"/>
      <c r="P508" s="1161"/>
      <c r="Q508" s="2168"/>
      <c r="T508" s="1346"/>
      <c r="W508" s="154"/>
      <c r="X508" s="154"/>
      <c r="Y508" s="154"/>
    </row>
    <row r="509" spans="1:25">
      <c r="A509" s="91"/>
      <c r="B509" s="454" t="s">
        <v>853</v>
      </c>
      <c r="C509" s="355" t="s">
        <v>842</v>
      </c>
      <c r="D509" s="355">
        <v>2</v>
      </c>
      <c r="E509" s="356">
        <v>43335</v>
      </c>
      <c r="F509" s="355"/>
      <c r="G509" s="355"/>
      <c r="H509" s="355" t="s">
        <v>811</v>
      </c>
      <c r="I509" s="90" t="s">
        <v>811</v>
      </c>
      <c r="J509" s="91"/>
      <c r="K509" s="2167"/>
      <c r="L509" s="1161"/>
      <c r="M509" s="91"/>
      <c r="N509" s="1161"/>
      <c r="O509" s="91"/>
      <c r="P509" s="1161"/>
      <c r="Q509" s="2168"/>
      <c r="T509" s="1346"/>
      <c r="W509" s="154"/>
      <c r="X509" s="154"/>
      <c r="Y509" s="154"/>
    </row>
    <row r="510" spans="1:25">
      <c r="A510" s="91"/>
      <c r="B510" s="454" t="s">
        <v>853</v>
      </c>
      <c r="C510" s="355" t="s">
        <v>842</v>
      </c>
      <c r="D510" s="355">
        <v>3</v>
      </c>
      <c r="E510" s="356">
        <v>43335</v>
      </c>
      <c r="F510" s="355"/>
      <c r="G510" s="355"/>
      <c r="H510" s="90">
        <v>4.9621518987341773</v>
      </c>
      <c r="I510" s="90">
        <v>0.65322661484933409</v>
      </c>
      <c r="J510" s="91">
        <f t="shared" si="87"/>
        <v>20.233041168343274</v>
      </c>
      <c r="K510" s="2167"/>
      <c r="L510" s="1161"/>
      <c r="M510" s="91"/>
      <c r="N510" s="1161"/>
      <c r="O510" s="91"/>
      <c r="P510" s="1161"/>
      <c r="Q510" s="2168"/>
      <c r="T510" s="1346"/>
      <c r="W510" s="154"/>
      <c r="X510" s="154"/>
      <c r="Y510" s="154"/>
    </row>
    <row r="511" spans="1:25">
      <c r="A511" s="91"/>
      <c r="B511" s="454" t="s">
        <v>853</v>
      </c>
      <c r="C511" s="355" t="s">
        <v>842</v>
      </c>
      <c r="D511" s="355">
        <v>4</v>
      </c>
      <c r="E511" s="356">
        <v>43335</v>
      </c>
      <c r="F511" s="355"/>
      <c r="G511" s="355"/>
      <c r="H511" s="355" t="s">
        <v>811</v>
      </c>
      <c r="I511" s="90" t="s">
        <v>811</v>
      </c>
      <c r="J511" s="91"/>
      <c r="K511" s="2167"/>
      <c r="L511" s="1161"/>
      <c r="M511" s="91"/>
      <c r="N511" s="1161"/>
      <c r="O511" s="91"/>
      <c r="P511" s="1161"/>
      <c r="Q511" s="2168"/>
      <c r="T511" s="1346"/>
      <c r="W511" s="154"/>
      <c r="X511" s="154"/>
      <c r="Y511" s="154"/>
    </row>
    <row r="512" spans="1:25">
      <c r="A512" s="91"/>
      <c r="B512" s="454" t="s">
        <v>853</v>
      </c>
      <c r="C512" s="355" t="s">
        <v>842</v>
      </c>
      <c r="D512" s="355">
        <v>5</v>
      </c>
      <c r="E512" s="356">
        <v>43335</v>
      </c>
      <c r="F512" s="355"/>
      <c r="G512" s="355"/>
      <c r="H512" s="355" t="s">
        <v>811</v>
      </c>
      <c r="I512" s="90" t="s">
        <v>811</v>
      </c>
      <c r="J512" s="91"/>
      <c r="K512" s="2167"/>
      <c r="L512" s="1161"/>
      <c r="M512" s="91"/>
      <c r="N512" s="1161"/>
      <c r="O512" s="91"/>
      <c r="P512" s="1161"/>
      <c r="Q512" s="2168"/>
      <c r="T512" s="1346"/>
      <c r="W512" s="154"/>
      <c r="X512" s="154"/>
      <c r="Y512" s="154"/>
    </row>
    <row r="513" spans="1:25">
      <c r="A513" s="91"/>
      <c r="B513" s="454" t="s">
        <v>853</v>
      </c>
      <c r="C513" s="355" t="s">
        <v>842</v>
      </c>
      <c r="D513" s="355">
        <v>6</v>
      </c>
      <c r="E513" s="356">
        <v>43335</v>
      </c>
      <c r="F513" s="355"/>
      <c r="G513" s="355"/>
      <c r="H513" s="355" t="s">
        <v>811</v>
      </c>
      <c r="I513" s="90" t="s">
        <v>811</v>
      </c>
      <c r="J513" s="91"/>
      <c r="K513" s="2167"/>
      <c r="L513" s="1161"/>
      <c r="M513" s="91"/>
      <c r="N513" s="1161"/>
      <c r="O513" s="91"/>
      <c r="P513" s="1161"/>
      <c r="Q513" s="2168"/>
      <c r="T513" s="1346"/>
      <c r="W513" s="154"/>
      <c r="X513" s="154"/>
      <c r="Y513" s="154"/>
    </row>
    <row r="514" spans="1:25">
      <c r="A514" s="91"/>
      <c r="B514" s="454" t="s">
        <v>853</v>
      </c>
      <c r="C514" s="355" t="s">
        <v>842</v>
      </c>
      <c r="D514" s="355">
        <v>7</v>
      </c>
      <c r="E514" s="356">
        <v>43335</v>
      </c>
      <c r="F514" s="355"/>
      <c r="G514" s="355"/>
      <c r="H514" s="355" t="s">
        <v>811</v>
      </c>
      <c r="I514" s="90" t="s">
        <v>811</v>
      </c>
      <c r="J514" s="91"/>
      <c r="K514" s="2167"/>
      <c r="L514" s="1161"/>
      <c r="M514" s="91"/>
      <c r="N514" s="1161"/>
      <c r="O514" s="91"/>
      <c r="P514" s="1161"/>
      <c r="Q514" s="2168"/>
      <c r="T514" s="1346"/>
      <c r="W514" s="154"/>
      <c r="X514" s="154"/>
      <c r="Y514" s="154"/>
    </row>
    <row r="515" spans="1:25">
      <c r="A515" s="91"/>
      <c r="B515" s="454" t="s">
        <v>853</v>
      </c>
      <c r="C515" s="355" t="s">
        <v>842</v>
      </c>
      <c r="D515" s="355">
        <v>8</v>
      </c>
      <c r="E515" s="356">
        <v>43335</v>
      </c>
      <c r="F515" s="355"/>
      <c r="G515" s="355"/>
      <c r="H515" s="355" t="s">
        <v>811</v>
      </c>
      <c r="I515" s="90" t="s">
        <v>811</v>
      </c>
      <c r="J515" s="91"/>
      <c r="K515" s="2167"/>
      <c r="L515" s="1161"/>
      <c r="M515" s="91"/>
      <c r="N515" s="1161"/>
      <c r="O515" s="91"/>
      <c r="P515" s="1161"/>
      <c r="Q515" s="2168"/>
      <c r="T515" s="1346"/>
      <c r="W515" s="154"/>
      <c r="X515" s="154"/>
      <c r="Y515" s="154"/>
    </row>
    <row r="516" spans="1:25">
      <c r="A516" s="91"/>
      <c r="B516" s="454" t="s">
        <v>853</v>
      </c>
      <c r="C516" s="355" t="s">
        <v>842</v>
      </c>
      <c r="D516" s="355">
        <v>9</v>
      </c>
      <c r="E516" s="356">
        <v>43335</v>
      </c>
      <c r="F516" s="355"/>
      <c r="G516" s="355"/>
      <c r="H516" s="90">
        <v>13.708227848101263</v>
      </c>
      <c r="I516" s="90">
        <v>1.0887110247488903</v>
      </c>
      <c r="J516" s="91">
        <f t="shared" si="87"/>
        <v>33.721735280572126</v>
      </c>
      <c r="K516" s="2167"/>
      <c r="L516" s="1161"/>
      <c r="M516" s="91"/>
      <c r="N516" s="1161"/>
      <c r="O516" s="91"/>
      <c r="P516" s="1161"/>
      <c r="Q516" s="2168"/>
      <c r="T516" s="1346"/>
      <c r="W516" s="154"/>
      <c r="X516" s="154"/>
      <c r="Y516" s="154"/>
    </row>
    <row r="517" spans="1:25">
      <c r="A517" s="91"/>
      <c r="B517" s="454" t="s">
        <v>853</v>
      </c>
      <c r="C517" s="355" t="s">
        <v>842</v>
      </c>
      <c r="D517" s="355">
        <v>10</v>
      </c>
      <c r="E517" s="356">
        <v>43335</v>
      </c>
      <c r="F517" s="355"/>
      <c r="G517" s="355"/>
      <c r="H517" s="355" t="s">
        <v>811</v>
      </c>
      <c r="I517" s="90" t="s">
        <v>811</v>
      </c>
      <c r="J517" s="91"/>
      <c r="K517" s="2167"/>
      <c r="L517" s="1161"/>
      <c r="M517" s="91"/>
      <c r="N517" s="1161"/>
      <c r="O517" s="91"/>
      <c r="P517" s="1161"/>
      <c r="Q517" s="2168"/>
      <c r="T517" s="1346"/>
      <c r="W517" s="154"/>
      <c r="X517" s="154"/>
      <c r="Y517" s="154"/>
    </row>
    <row r="518" spans="1:25" s="451" customFormat="1">
      <c r="A518" s="470"/>
      <c r="B518" s="2183" t="s">
        <v>853</v>
      </c>
      <c r="C518" s="469" t="s">
        <v>842</v>
      </c>
      <c r="D518" s="469">
        <v>13.2</v>
      </c>
      <c r="E518" s="1130">
        <v>43335</v>
      </c>
      <c r="F518" s="469"/>
      <c r="G518" s="469"/>
      <c r="H518" s="472">
        <v>2.5000000000000001E-2</v>
      </c>
      <c r="I518" s="472">
        <v>18.702212753344952</v>
      </c>
      <c r="J518" s="470">
        <f t="shared" si="87"/>
        <v>579.28233782210657</v>
      </c>
      <c r="K518" s="2171"/>
      <c r="L518" s="1163"/>
      <c r="M518" s="470"/>
      <c r="N518" s="1163"/>
      <c r="O518" s="470"/>
      <c r="P518" s="1163"/>
      <c r="Q518" s="2172"/>
      <c r="R518" s="1157"/>
      <c r="S518" s="1157"/>
      <c r="T518" s="1569"/>
      <c r="W518" s="1647"/>
      <c r="X518" s="1647"/>
      <c r="Y518" s="1647"/>
    </row>
    <row r="519" spans="1:25">
      <c r="A519" s="980"/>
      <c r="B519" s="629"/>
      <c r="C519" s="629"/>
      <c r="D519" s="959"/>
      <c r="E519" s="629"/>
      <c r="F519" s="815"/>
      <c r="G519" s="815"/>
      <c r="H519" s="815"/>
      <c r="I519" s="875"/>
      <c r="J519" t="str">
        <f t="shared" si="87"/>
        <v xml:space="preserve"> </v>
      </c>
      <c r="K519" s="1277"/>
      <c r="M519" s="815"/>
      <c r="O519" s="629"/>
      <c r="Q519" s="1169"/>
      <c r="R519" s="1337"/>
      <c r="S519" s="1337"/>
      <c r="T519" s="1354"/>
      <c r="U519" s="629"/>
      <c r="V519" s="832"/>
      <c r="W519" s="832"/>
      <c r="X519" s="832"/>
      <c r="Y519" s="832"/>
    </row>
    <row r="520" spans="1:25" ht="46.8">
      <c r="A520" s="976" t="s">
        <v>804</v>
      </c>
      <c r="B520" s="591" t="s">
        <v>20</v>
      </c>
      <c r="C520" s="591" t="s">
        <v>701</v>
      </c>
      <c r="D520" s="946" t="s">
        <v>805</v>
      </c>
      <c r="E520" s="947" t="s">
        <v>786</v>
      </c>
      <c r="F520" s="946" t="s">
        <v>806</v>
      </c>
      <c r="G520" s="946" t="s">
        <v>807</v>
      </c>
      <c r="H520" s="591" t="s">
        <v>808</v>
      </c>
      <c r="I520" s="371" t="s">
        <v>809</v>
      </c>
      <c r="J520" t="s">
        <v>810</v>
      </c>
      <c r="K520" s="1267" t="s">
        <v>792</v>
      </c>
      <c r="L520" s="1305" t="s">
        <v>474</v>
      </c>
      <c r="M520" s="1252" t="s">
        <v>793</v>
      </c>
      <c r="N520" s="1305" t="s">
        <v>483</v>
      </c>
      <c r="O520" s="1252" t="s">
        <v>794</v>
      </c>
      <c r="P520" s="1305" t="s">
        <v>480</v>
      </c>
      <c r="Q520" s="1604"/>
      <c r="T520" s="1346"/>
    </row>
    <row r="521" spans="1:25">
      <c r="A521" s="108">
        <v>59</v>
      </c>
      <c r="B521" t="s">
        <v>709</v>
      </c>
      <c r="C521" t="s">
        <v>842</v>
      </c>
      <c r="D521" s="18">
        <v>0.5</v>
      </c>
      <c r="E521" s="55">
        <v>43699</v>
      </c>
      <c r="F521" s="165">
        <v>13.1</v>
      </c>
      <c r="G521" s="166">
        <v>3.5</v>
      </c>
      <c r="H521" s="24">
        <v>3.2118491139240493</v>
      </c>
      <c r="I521" s="24">
        <v>0.70159154950788882</v>
      </c>
      <c r="J521">
        <f t="shared" si="87"/>
        <v>21.73109665445735</v>
      </c>
      <c r="K521" s="1300">
        <f>AVERAGE(G521:G533)</f>
        <v>3.5</v>
      </c>
      <c r="L521" s="594">
        <f t="shared" si="88"/>
        <v>41.926450779423959</v>
      </c>
      <c r="M521" s="166">
        <f>AVERAGE(H521:H533)</f>
        <v>9.8384234493670899</v>
      </c>
      <c r="N521" s="594">
        <f t="shared" si="89"/>
        <v>52.998325789423021</v>
      </c>
      <c r="O521">
        <f>AVERAGE(J521:J533)</f>
        <v>76.748634652732363</v>
      </c>
      <c r="P521" s="594">
        <f t="shared" si="90"/>
        <v>66.771066795382339</v>
      </c>
      <c r="Q521" s="1169">
        <f t="shared" si="86"/>
        <v>53.898614454743104</v>
      </c>
      <c r="T521" s="1346"/>
    </row>
    <row r="522" spans="1:25">
      <c r="A522" s="108"/>
      <c r="B522" t="s">
        <v>709</v>
      </c>
      <c r="C522" t="s">
        <v>842</v>
      </c>
      <c r="D522" s="18">
        <v>1</v>
      </c>
      <c r="E522" s="55">
        <v>43699</v>
      </c>
      <c r="F522" s="165"/>
      <c r="G522" s="166"/>
      <c r="H522" s="27" t="s">
        <v>811</v>
      </c>
      <c r="I522" s="27" t="s">
        <v>811</v>
      </c>
      <c r="K522" s="1271"/>
      <c r="Q522" s="1169"/>
      <c r="T522" s="1346"/>
    </row>
    <row r="523" spans="1:25">
      <c r="A523" s="108"/>
      <c r="B523" t="s">
        <v>709</v>
      </c>
      <c r="C523" t="s">
        <v>842</v>
      </c>
      <c r="D523" s="18">
        <v>2</v>
      </c>
      <c r="E523" s="55">
        <v>43699</v>
      </c>
      <c r="F523" s="165"/>
      <c r="G523" s="166"/>
      <c r="H523" s="27" t="s">
        <v>811</v>
      </c>
      <c r="I523" s="27" t="s">
        <v>811</v>
      </c>
      <c r="K523" s="1271"/>
      <c r="Q523" s="1169"/>
      <c r="T523" s="1346"/>
    </row>
    <row r="524" spans="1:25">
      <c r="A524" s="108"/>
      <c r="B524" t="s">
        <v>709</v>
      </c>
      <c r="C524" t="s">
        <v>842</v>
      </c>
      <c r="D524" s="18">
        <v>3</v>
      </c>
      <c r="E524" s="55">
        <v>43699</v>
      </c>
      <c r="F524" s="165"/>
      <c r="G524" s="166"/>
      <c r="H524" s="24">
        <v>3.7500046835443022</v>
      </c>
      <c r="I524" s="24">
        <v>0.54302665334257005</v>
      </c>
      <c r="J524">
        <f t="shared" si="87"/>
        <v>16.819707560632764</v>
      </c>
      <c r="K524" s="1271"/>
      <c r="Q524" s="1169"/>
      <c r="T524" s="1346"/>
    </row>
    <row r="525" spans="1:25">
      <c r="A525" s="108"/>
      <c r="B525" t="s">
        <v>709</v>
      </c>
      <c r="C525" t="s">
        <v>842</v>
      </c>
      <c r="D525" s="18">
        <v>4</v>
      </c>
      <c r="E525" s="55">
        <v>43699</v>
      </c>
      <c r="F525" s="165"/>
      <c r="G525" s="166"/>
      <c r="H525" s="27" t="s">
        <v>811</v>
      </c>
      <c r="I525" s="27" t="s">
        <v>811</v>
      </c>
      <c r="K525" s="1271"/>
      <c r="Q525" s="1169"/>
      <c r="T525" s="1346"/>
    </row>
    <row r="526" spans="1:25">
      <c r="A526" s="108"/>
      <c r="B526" t="s">
        <v>709</v>
      </c>
      <c r="C526" t="s">
        <v>842</v>
      </c>
      <c r="D526" s="18">
        <v>5</v>
      </c>
      <c r="E526" s="55">
        <v>43699</v>
      </c>
      <c r="F526" s="165"/>
      <c r="G526" s="166"/>
      <c r="H526" s="27" t="s">
        <v>811</v>
      </c>
      <c r="I526" s="27" t="s">
        <v>811</v>
      </c>
      <c r="K526" s="1271"/>
      <c r="Q526" s="1169"/>
      <c r="T526" s="1346"/>
    </row>
    <row r="527" spans="1:25">
      <c r="A527" s="108"/>
      <c r="B527" t="s">
        <v>709</v>
      </c>
      <c r="C527" t="s">
        <v>842</v>
      </c>
      <c r="D527" s="18">
        <v>6</v>
      </c>
      <c r="E527" s="55">
        <v>43699</v>
      </c>
      <c r="F527" s="165"/>
      <c r="G527" s="166"/>
      <c r="H527" s="27" t="s">
        <v>811</v>
      </c>
      <c r="I527" s="27" t="s">
        <v>811</v>
      </c>
      <c r="K527" s="1271"/>
      <c r="Q527" s="1169"/>
      <c r="T527" s="1346"/>
    </row>
    <row r="528" spans="1:25">
      <c r="A528" s="108"/>
      <c r="B528" t="s">
        <v>709</v>
      </c>
      <c r="C528" t="s">
        <v>842</v>
      </c>
      <c r="D528" s="18">
        <v>7</v>
      </c>
      <c r="E528" s="55">
        <v>43699</v>
      </c>
      <c r="F528" s="165"/>
      <c r="G528" s="166"/>
      <c r="H528" s="27" t="s">
        <v>811</v>
      </c>
      <c r="I528" s="27" t="s">
        <v>811</v>
      </c>
      <c r="K528" s="1271"/>
      <c r="Q528" s="1169"/>
      <c r="T528" s="1346"/>
    </row>
    <row r="529" spans="1:22">
      <c r="A529" s="108"/>
      <c r="B529" t="s">
        <v>709</v>
      </c>
      <c r="C529" t="s">
        <v>842</v>
      </c>
      <c r="D529" s="18">
        <v>8</v>
      </c>
      <c r="E529" s="55">
        <v>43699</v>
      </c>
      <c r="F529" s="165"/>
      <c r="G529" s="166"/>
      <c r="H529" s="27" t="s">
        <v>811</v>
      </c>
      <c r="I529" s="27" t="s">
        <v>811</v>
      </c>
      <c r="K529" s="1271"/>
      <c r="Q529" s="1169"/>
      <c r="T529" s="1346"/>
    </row>
    <row r="530" spans="1:22">
      <c r="A530" s="108"/>
      <c r="B530" t="s">
        <v>709</v>
      </c>
      <c r="C530" t="s">
        <v>842</v>
      </c>
      <c r="D530" s="18">
        <v>9</v>
      </c>
      <c r="E530" s="55">
        <v>43699</v>
      </c>
      <c r="F530" s="165"/>
      <c r="G530" s="166"/>
      <c r="H530" s="24">
        <v>28.394112911392408</v>
      </c>
      <c r="I530" s="24">
        <v>0.98222816931104417</v>
      </c>
      <c r="J530">
        <f t="shared" si="87"/>
        <v>30.423535316240283</v>
      </c>
      <c r="K530" s="1271"/>
      <c r="Q530" s="1169"/>
      <c r="T530" s="1346"/>
    </row>
    <row r="531" spans="1:22">
      <c r="A531" s="108"/>
      <c r="B531" t="s">
        <v>709</v>
      </c>
      <c r="C531" t="s">
        <v>842</v>
      </c>
      <c r="D531" s="18">
        <v>10</v>
      </c>
      <c r="E531" s="55">
        <v>43699</v>
      </c>
      <c r="F531" s="165"/>
      <c r="G531" s="166"/>
      <c r="H531" s="27" t="s">
        <v>811</v>
      </c>
      <c r="I531" s="27" t="s">
        <v>811</v>
      </c>
      <c r="K531" s="1271"/>
      <c r="Q531" s="1169"/>
      <c r="T531" s="1346"/>
    </row>
    <row r="532" spans="1:22">
      <c r="A532" s="108"/>
      <c r="B532" t="s">
        <v>709</v>
      </c>
      <c r="C532" t="s">
        <v>842</v>
      </c>
      <c r="D532" s="18">
        <v>11</v>
      </c>
      <c r="E532" s="55">
        <v>43699</v>
      </c>
      <c r="F532" s="165"/>
      <c r="G532" s="166"/>
      <c r="H532" s="24">
        <v>3.9977270886075948</v>
      </c>
      <c r="I532" s="24">
        <v>7.6845160160004848</v>
      </c>
      <c r="J532">
        <f t="shared" si="87"/>
        <v>238.02019907959902</v>
      </c>
      <c r="K532" s="1271"/>
      <c r="Q532" s="1169"/>
      <c r="T532" s="1346"/>
    </row>
    <row r="533" spans="1:22" s="451" customFormat="1">
      <c r="A533" s="1566"/>
      <c r="B533" s="451" t="s">
        <v>709</v>
      </c>
      <c r="C533" s="451" t="s">
        <v>842</v>
      </c>
      <c r="D533" s="1201">
        <v>12</v>
      </c>
      <c r="E533" s="1202">
        <v>43699</v>
      </c>
      <c r="F533" s="1203"/>
      <c r="G533" s="1204"/>
      <c r="H533" s="534" t="s">
        <v>811</v>
      </c>
      <c r="I533" s="534" t="s">
        <v>811</v>
      </c>
      <c r="K533" s="1635"/>
      <c r="L533" s="1373"/>
      <c r="N533" s="1373"/>
      <c r="P533" s="1373"/>
      <c r="Q533" s="1232"/>
      <c r="R533" s="1157"/>
      <c r="S533" s="1157"/>
      <c r="T533" s="1569"/>
    </row>
    <row r="534" spans="1:22">
      <c r="A534" s="108"/>
      <c r="D534" s="18"/>
      <c r="E534" s="55"/>
      <c r="H534" s="165"/>
      <c r="I534" s="166"/>
      <c r="J534" t="str">
        <f t="shared" si="87"/>
        <v xml:space="preserve"> </v>
      </c>
      <c r="K534" s="1271"/>
      <c r="Q534" s="1169"/>
      <c r="R534" s="1011"/>
      <c r="S534" s="1011"/>
      <c r="T534" s="1347"/>
      <c r="U534" s="27"/>
      <c r="V534" s="27"/>
    </row>
    <row r="535" spans="1:22" ht="46.8">
      <c r="B535" s="976" t="s">
        <v>20</v>
      </c>
      <c r="C535" s="591" t="s">
        <v>701</v>
      </c>
      <c r="D535" s="946" t="s">
        <v>805</v>
      </c>
      <c r="E535" s="947" t="s">
        <v>786</v>
      </c>
      <c r="F535" s="946" t="s">
        <v>806</v>
      </c>
      <c r="G535" s="946" t="s">
        <v>807</v>
      </c>
      <c r="H535" s="591" t="s">
        <v>808</v>
      </c>
      <c r="I535" s="371" t="s">
        <v>809</v>
      </c>
      <c r="J535" t="s">
        <v>810</v>
      </c>
      <c r="K535" s="1267" t="s">
        <v>792</v>
      </c>
      <c r="L535" s="1305" t="s">
        <v>474</v>
      </c>
      <c r="M535" s="1252" t="s">
        <v>793</v>
      </c>
      <c r="N535" s="1305" t="s">
        <v>483</v>
      </c>
      <c r="O535" s="1252" t="s">
        <v>794</v>
      </c>
      <c r="P535" s="1305" t="s">
        <v>480</v>
      </c>
      <c r="Q535" s="1604"/>
      <c r="T535" s="1346"/>
    </row>
    <row r="536" spans="1:22">
      <c r="B536" s="108" t="s">
        <v>854</v>
      </c>
      <c r="C536" t="s">
        <v>842</v>
      </c>
      <c r="D536">
        <v>0.5</v>
      </c>
      <c r="E536" s="55">
        <v>44076</v>
      </c>
      <c r="F536">
        <v>13.2</v>
      </c>
      <c r="G536">
        <v>2.8</v>
      </c>
      <c r="H536" s="371">
        <v>0.82133333333333336</v>
      </c>
      <c r="I536" s="24">
        <v>0.72540076272804277</v>
      </c>
      <c r="J536">
        <f t="shared" si="87"/>
        <v>22.468563224738396</v>
      </c>
      <c r="K536" s="1271">
        <f>AVERAGE(G536:G549)</f>
        <v>2.8</v>
      </c>
      <c r="L536" s="594">
        <f t="shared" si="88"/>
        <v>45.145731728297577</v>
      </c>
      <c r="M536" s="166">
        <f>AVERAGE(H536:H549)</f>
        <v>3.3656000000000001</v>
      </c>
      <c r="N536" s="594">
        <f t="shared" si="89"/>
        <v>42.474894483756664</v>
      </c>
      <c r="O536">
        <f>AVERAGE(J536:J549)</f>
        <v>87.877108105026934</v>
      </c>
      <c r="P536" s="594">
        <f t="shared" si="90"/>
        <v>68.724529879239299</v>
      </c>
      <c r="Q536" s="1169">
        <f>AVERAGE(L536,N536,P536)</f>
        <v>52.11505203043118</v>
      </c>
      <c r="T536" s="1346"/>
    </row>
    <row r="537" spans="1:22">
      <c r="B537" s="108" t="s">
        <v>854</v>
      </c>
      <c r="C537" t="s">
        <v>842</v>
      </c>
      <c r="D537">
        <v>1</v>
      </c>
      <c r="E537" s="55">
        <v>44076</v>
      </c>
      <c r="H537" s="24" t="s">
        <v>811</v>
      </c>
      <c r="I537" s="24" t="s">
        <v>811</v>
      </c>
      <c r="K537" s="1271"/>
      <c r="Q537" s="1169"/>
      <c r="T537" s="1346"/>
    </row>
    <row r="538" spans="1:22">
      <c r="B538" s="108" t="s">
        <v>854</v>
      </c>
      <c r="C538" t="s">
        <v>842</v>
      </c>
      <c r="D538">
        <v>2</v>
      </c>
      <c r="E538" s="55">
        <v>44076</v>
      </c>
      <c r="H538" s="24" t="s">
        <v>811</v>
      </c>
      <c r="I538" s="24" t="s">
        <v>811</v>
      </c>
      <c r="K538" s="1271"/>
      <c r="Q538" s="1169"/>
      <c r="T538" s="1346"/>
    </row>
    <row r="539" spans="1:22">
      <c r="B539" s="108" t="s">
        <v>854</v>
      </c>
      <c r="C539" t="s">
        <v>842</v>
      </c>
      <c r="D539">
        <v>3</v>
      </c>
      <c r="E539" s="55">
        <v>44076</v>
      </c>
      <c r="H539" s="371">
        <v>1.5866666666666667</v>
      </c>
      <c r="I539" s="24">
        <v>0.51422760553195346</v>
      </c>
      <c r="J539">
        <f t="shared" si="87"/>
        <v>15.927685853746727</v>
      </c>
      <c r="K539" s="1271"/>
      <c r="Q539" s="1169"/>
      <c r="T539" s="1346"/>
    </row>
    <row r="540" spans="1:22">
      <c r="B540" s="108" t="s">
        <v>854</v>
      </c>
      <c r="C540" t="s">
        <v>842</v>
      </c>
      <c r="D540">
        <v>4</v>
      </c>
      <c r="E540" s="55">
        <v>44076</v>
      </c>
      <c r="H540" s="24" t="s">
        <v>811</v>
      </c>
      <c r="I540" s="24" t="s">
        <v>811</v>
      </c>
      <c r="K540" s="1271"/>
      <c r="Q540" s="1169"/>
      <c r="T540" s="1346"/>
    </row>
    <row r="541" spans="1:22">
      <c r="B541" s="108" t="s">
        <v>854</v>
      </c>
      <c r="C541" t="s">
        <v>842</v>
      </c>
      <c r="D541">
        <v>5</v>
      </c>
      <c r="E541" s="55">
        <v>44076</v>
      </c>
      <c r="H541" s="24" t="s">
        <v>811</v>
      </c>
      <c r="I541" s="24" t="s">
        <v>811</v>
      </c>
      <c r="K541" s="1271"/>
      <c r="Q541" s="1169"/>
      <c r="T541" s="1346"/>
    </row>
    <row r="542" spans="1:22">
      <c r="B542" s="108" t="s">
        <v>854</v>
      </c>
      <c r="C542" t="s">
        <v>842</v>
      </c>
      <c r="D542">
        <v>6</v>
      </c>
      <c r="E542" s="55">
        <v>44076</v>
      </c>
      <c r="H542" s="24" t="s">
        <v>811</v>
      </c>
      <c r="I542" s="24" t="s">
        <v>811</v>
      </c>
      <c r="K542" s="1271"/>
      <c r="Q542" s="1169"/>
      <c r="T542" s="1346"/>
    </row>
    <row r="543" spans="1:22">
      <c r="B543" s="108" t="s">
        <v>854</v>
      </c>
      <c r="C543" t="s">
        <v>842</v>
      </c>
      <c r="D543">
        <v>7</v>
      </c>
      <c r="E543" s="55">
        <v>44076</v>
      </c>
      <c r="H543" s="24" t="s">
        <v>811</v>
      </c>
      <c r="I543" s="24" t="s">
        <v>811</v>
      </c>
      <c r="K543" s="1271"/>
      <c r="Q543" s="1169"/>
      <c r="T543" s="1346"/>
    </row>
    <row r="544" spans="1:22">
      <c r="B544" s="108" t="s">
        <v>854</v>
      </c>
      <c r="C544" t="s">
        <v>842</v>
      </c>
      <c r="D544">
        <v>8</v>
      </c>
      <c r="E544" s="55">
        <v>44076</v>
      </c>
      <c r="H544" s="24" t="s">
        <v>811</v>
      </c>
      <c r="I544" s="24" t="s">
        <v>811</v>
      </c>
      <c r="K544" s="1271"/>
      <c r="Q544" s="1169"/>
      <c r="T544" s="1346"/>
    </row>
    <row r="545" spans="1:25">
      <c r="B545" s="108" t="s">
        <v>854</v>
      </c>
      <c r="C545" t="s">
        <v>842</v>
      </c>
      <c r="D545">
        <v>9</v>
      </c>
      <c r="E545" s="55">
        <v>44076</v>
      </c>
      <c r="H545" s="371">
        <v>7.6906666666666661</v>
      </c>
      <c r="I545" s="24">
        <v>0.94302099154645558</v>
      </c>
      <c r="J545">
        <f t="shared" si="87"/>
        <v>29.209132192159917</v>
      </c>
      <c r="K545" s="1271"/>
      <c r="Q545" s="1169"/>
      <c r="T545" s="1346"/>
    </row>
    <row r="546" spans="1:25">
      <c r="B546" s="108" t="s">
        <v>854</v>
      </c>
      <c r="C546" t="s">
        <v>842</v>
      </c>
      <c r="D546">
        <v>10</v>
      </c>
      <c r="E546" s="55">
        <v>44076</v>
      </c>
      <c r="H546" s="24" t="s">
        <v>811</v>
      </c>
      <c r="I546" s="24" t="s">
        <v>811</v>
      </c>
      <c r="K546" s="1271"/>
      <c r="Q546" s="1169"/>
      <c r="T546" s="1346"/>
    </row>
    <row r="547" spans="1:25">
      <c r="B547" s="108" t="s">
        <v>854</v>
      </c>
      <c r="C547" t="s">
        <v>842</v>
      </c>
      <c r="D547">
        <v>11</v>
      </c>
      <c r="E547" s="55">
        <v>44076</v>
      </c>
      <c r="H547" s="24" t="s">
        <v>811</v>
      </c>
      <c r="I547" s="24" t="s">
        <v>811</v>
      </c>
      <c r="K547" s="1271"/>
      <c r="Q547" s="1169"/>
      <c r="T547" s="1346"/>
    </row>
    <row r="548" spans="1:25">
      <c r="B548" s="108" t="s">
        <v>854</v>
      </c>
      <c r="C548" t="s">
        <v>842</v>
      </c>
      <c r="D548">
        <v>12</v>
      </c>
      <c r="E548" s="55">
        <v>44076</v>
      </c>
      <c r="H548" s="24" t="s">
        <v>811</v>
      </c>
      <c r="I548" s="24" t="s">
        <v>811</v>
      </c>
      <c r="K548" s="1271"/>
      <c r="Q548" s="1169"/>
      <c r="T548" s="1346"/>
    </row>
    <row r="549" spans="1:25" s="451" customFormat="1">
      <c r="B549" s="1566" t="s">
        <v>854</v>
      </c>
      <c r="C549" s="451" t="s">
        <v>842</v>
      </c>
      <c r="D549" s="451">
        <v>13</v>
      </c>
      <c r="E549" s="1202">
        <v>44076</v>
      </c>
      <c r="H549" s="1576">
        <v>3.3637333333333346</v>
      </c>
      <c r="I549" s="1200">
        <v>9.1658504277607911</v>
      </c>
      <c r="J549" s="451">
        <f t="shared" si="87"/>
        <v>283.90305114946273</v>
      </c>
      <c r="K549" s="1635"/>
      <c r="L549" s="1373"/>
      <c r="N549" s="1373"/>
      <c r="P549" s="1373"/>
      <c r="Q549" s="1232"/>
      <c r="R549" s="1157"/>
      <c r="S549" s="1157"/>
      <c r="T549" s="1569"/>
    </row>
    <row r="550" spans="1:25">
      <c r="A550" s="108"/>
      <c r="D550" s="18"/>
      <c r="E550" s="55"/>
      <c r="H550" s="165"/>
      <c r="I550" s="166"/>
      <c r="J550" t="str">
        <f t="shared" si="87"/>
        <v xml:space="preserve"> </v>
      </c>
      <c r="K550" s="1271"/>
      <c r="Q550" s="1169"/>
      <c r="R550" s="1011"/>
      <c r="S550" s="1011"/>
      <c r="T550" s="1347"/>
      <c r="U550" s="27"/>
      <c r="V550" s="27"/>
    </row>
    <row r="551" spans="1:25" ht="46.8">
      <c r="A551" s="983" t="s">
        <v>804</v>
      </c>
      <c r="B551" s="815" t="s">
        <v>20</v>
      </c>
      <c r="C551" s="815" t="s">
        <v>701</v>
      </c>
      <c r="D551" s="815" t="s">
        <v>805</v>
      </c>
      <c r="E551" s="873" t="s">
        <v>786</v>
      </c>
      <c r="F551" s="815" t="s">
        <v>806</v>
      </c>
      <c r="G551" s="815" t="s">
        <v>807</v>
      </c>
      <c r="H551" s="815" t="s">
        <v>808</v>
      </c>
      <c r="I551" s="878" t="s">
        <v>809</v>
      </c>
      <c r="J551" t="s">
        <v>810</v>
      </c>
      <c r="K551" s="1267" t="s">
        <v>792</v>
      </c>
      <c r="L551" s="1305" t="s">
        <v>474</v>
      </c>
      <c r="M551" s="1252" t="s">
        <v>793</v>
      </c>
      <c r="N551" s="1305" t="s">
        <v>483</v>
      </c>
      <c r="O551" s="1252" t="s">
        <v>794</v>
      </c>
      <c r="P551" s="1305" t="s">
        <v>480</v>
      </c>
      <c r="Q551" s="1604"/>
      <c r="R551" s="1226"/>
      <c r="S551" s="1226"/>
      <c r="T551" s="1349"/>
      <c r="U551" s="747"/>
      <c r="V551" s="747"/>
      <c r="W551" s="747"/>
      <c r="X551" s="747"/>
      <c r="Y551" s="747"/>
    </row>
    <row r="552" spans="1:25">
      <c r="A552" s="108"/>
      <c r="B552" t="s">
        <v>709</v>
      </c>
      <c r="C552" t="s">
        <v>855</v>
      </c>
      <c r="D552" s="27">
        <v>0.5</v>
      </c>
      <c r="E552" s="133">
        <v>44447</v>
      </c>
      <c r="F552">
        <v>13.5</v>
      </c>
      <c r="G552">
        <v>3.25</v>
      </c>
      <c r="H552" s="24">
        <v>2.3055238095238102</v>
      </c>
      <c r="I552" s="71">
        <v>0.80013665408380619</v>
      </c>
      <c r="J552">
        <f t="shared" si="87"/>
        <v>24.783432723591812</v>
      </c>
      <c r="K552" s="1271">
        <f>AVERAGE(G552:G565)</f>
        <v>3.25</v>
      </c>
      <c r="L552" s="594">
        <f t="shared" si="88"/>
        <v>42.995602818589077</v>
      </c>
      <c r="M552" s="24">
        <f>AVERAGE(H552:H565)</f>
        <v>7.7803333333333349</v>
      </c>
      <c r="N552" s="594">
        <f t="shared" si="89"/>
        <v>50.69587853476169</v>
      </c>
      <c r="O552">
        <f>AVERAGE(J552:J565)</f>
        <v>126.59777916859196</v>
      </c>
      <c r="P552" s="594">
        <f t="shared" si="90"/>
        <v>73.99145785679525</v>
      </c>
      <c r="Q552" s="1169">
        <f>AVERAGE(L552,N552,P552)</f>
        <v>55.894313070048668</v>
      </c>
      <c r="T552" s="1346"/>
    </row>
    <row r="553" spans="1:25">
      <c r="A553" s="108"/>
      <c r="B553" t="s">
        <v>709</v>
      </c>
      <c r="C553" t="s">
        <v>855</v>
      </c>
      <c r="D553" s="27">
        <v>1</v>
      </c>
      <c r="E553" s="133">
        <v>44447</v>
      </c>
      <c r="H553" s="24" t="s">
        <v>811</v>
      </c>
      <c r="I553" s="71" t="s">
        <v>811</v>
      </c>
      <c r="K553" s="1271"/>
      <c r="M553" s="51"/>
      <c r="Q553" s="1169"/>
      <c r="T553" s="1346"/>
    </row>
    <row r="554" spans="1:25">
      <c r="A554" s="108"/>
      <c r="B554" t="s">
        <v>709</v>
      </c>
      <c r="C554" t="s">
        <v>855</v>
      </c>
      <c r="D554" s="27">
        <v>2</v>
      </c>
      <c r="E554" s="133">
        <v>44447</v>
      </c>
      <c r="H554" s="24" t="s">
        <v>811</v>
      </c>
      <c r="I554" s="71" t="s">
        <v>811</v>
      </c>
      <c r="K554" s="1271"/>
      <c r="M554" s="51"/>
      <c r="Q554" s="1169"/>
      <c r="T554" s="1346"/>
    </row>
    <row r="555" spans="1:25">
      <c r="A555" s="108"/>
      <c r="B555" t="s">
        <v>709</v>
      </c>
      <c r="C555" t="s">
        <v>855</v>
      </c>
      <c r="D555" s="27">
        <v>3</v>
      </c>
      <c r="E555" s="133">
        <v>44447</v>
      </c>
      <c r="H555" s="24">
        <v>2.9045714285714292</v>
      </c>
      <c r="I555" s="71">
        <v>0.73345859957682236</v>
      </c>
      <c r="J555">
        <f t="shared" si="87"/>
        <v>22.718146663292497</v>
      </c>
      <c r="K555" s="1271"/>
      <c r="M555" s="51"/>
      <c r="Q555" s="1169"/>
      <c r="T555" s="1346"/>
    </row>
    <row r="556" spans="1:25">
      <c r="A556" s="108"/>
      <c r="B556" t="s">
        <v>709</v>
      </c>
      <c r="C556" t="s">
        <v>855</v>
      </c>
      <c r="D556" s="27">
        <v>4</v>
      </c>
      <c r="E556" s="133">
        <v>44447</v>
      </c>
      <c r="H556" s="24" t="s">
        <v>811</v>
      </c>
      <c r="I556" s="71" t="s">
        <v>811</v>
      </c>
      <c r="K556" s="1271"/>
      <c r="M556" s="51"/>
      <c r="Q556" s="1169"/>
      <c r="T556" s="1346"/>
    </row>
    <row r="557" spans="1:25">
      <c r="A557" s="108"/>
      <c r="B557" t="s">
        <v>709</v>
      </c>
      <c r="C557" t="s">
        <v>855</v>
      </c>
      <c r="D557" s="27">
        <v>5</v>
      </c>
      <c r="E557" s="133">
        <v>44447</v>
      </c>
      <c r="H557" s="24" t="s">
        <v>811</v>
      </c>
      <c r="I557" s="71" t="s">
        <v>811</v>
      </c>
      <c r="K557" s="1271"/>
      <c r="M557" s="51"/>
      <c r="Q557" s="1169"/>
      <c r="T557" s="1346"/>
    </row>
    <row r="558" spans="1:25">
      <c r="A558" s="108"/>
      <c r="B558" t="s">
        <v>709</v>
      </c>
      <c r="C558" t="s">
        <v>855</v>
      </c>
      <c r="D558" s="27">
        <v>6</v>
      </c>
      <c r="E558" s="133">
        <v>44447</v>
      </c>
      <c r="H558" s="24" t="s">
        <v>811</v>
      </c>
      <c r="I558" s="71" t="s">
        <v>811</v>
      </c>
      <c r="K558" s="1271"/>
      <c r="M558" s="51"/>
      <c r="Q558" s="1169"/>
      <c r="T558" s="1346"/>
    </row>
    <row r="559" spans="1:25">
      <c r="A559" s="108"/>
      <c r="B559" t="s">
        <v>709</v>
      </c>
      <c r="C559" t="s">
        <v>855</v>
      </c>
      <c r="D559" s="27">
        <v>7</v>
      </c>
      <c r="E559" s="133">
        <v>44447</v>
      </c>
      <c r="H559" s="24" t="s">
        <v>811</v>
      </c>
      <c r="I559" s="71" t="s">
        <v>811</v>
      </c>
      <c r="K559" s="1271"/>
      <c r="M559" s="51"/>
      <c r="Q559" s="1169"/>
      <c r="T559" s="1346"/>
    </row>
    <row r="560" spans="1:25">
      <c r="A560" s="108"/>
      <c r="B560" t="s">
        <v>709</v>
      </c>
      <c r="C560" t="s">
        <v>855</v>
      </c>
      <c r="D560" s="27">
        <v>8</v>
      </c>
      <c r="E560" s="133">
        <v>44447</v>
      </c>
      <c r="H560" s="24" t="s">
        <v>811</v>
      </c>
      <c r="I560" s="71" t="s">
        <v>811</v>
      </c>
      <c r="K560" s="1271"/>
      <c r="M560" s="51"/>
      <c r="Q560" s="1169"/>
      <c r="T560" s="1346"/>
    </row>
    <row r="561" spans="1:20">
      <c r="A561" s="108"/>
      <c r="B561" t="s">
        <v>709</v>
      </c>
      <c r="C561" t="s">
        <v>855</v>
      </c>
      <c r="D561" s="27">
        <v>9</v>
      </c>
      <c r="E561" s="133">
        <v>44447</v>
      </c>
      <c r="H561" s="24">
        <v>24.376380952380959</v>
      </c>
      <c r="I561" s="71">
        <v>1.5335952536606285</v>
      </c>
      <c r="J561">
        <f t="shared" si="87"/>
        <v>47.501579386884309</v>
      </c>
      <c r="K561" s="1271"/>
      <c r="M561" s="51"/>
      <c r="Q561" s="1169"/>
      <c r="T561" s="1346"/>
    </row>
    <row r="562" spans="1:20">
      <c r="A562" s="108"/>
      <c r="B562" t="s">
        <v>709</v>
      </c>
      <c r="C562" t="s">
        <v>855</v>
      </c>
      <c r="D562" s="27">
        <v>10</v>
      </c>
      <c r="E562" s="133">
        <v>44447</v>
      </c>
      <c r="H562" s="24" t="s">
        <v>811</v>
      </c>
      <c r="I562" s="71" t="s">
        <v>811</v>
      </c>
      <c r="K562" s="1271"/>
      <c r="M562" s="51"/>
      <c r="Q562" s="1169"/>
      <c r="T562" s="1346"/>
    </row>
    <row r="563" spans="1:20">
      <c r="A563" s="108"/>
      <c r="B563" t="s">
        <v>709</v>
      </c>
      <c r="C563" t="s">
        <v>855</v>
      </c>
      <c r="D563" s="27">
        <v>11</v>
      </c>
      <c r="E563" s="133">
        <v>44447</v>
      </c>
      <c r="H563" s="24" t="s">
        <v>811</v>
      </c>
      <c r="I563" s="71" t="s">
        <v>811</v>
      </c>
      <c r="K563" s="1271"/>
      <c r="M563" s="51"/>
      <c r="Q563" s="1169"/>
      <c r="T563" s="1346"/>
    </row>
    <row r="564" spans="1:20">
      <c r="A564" s="108"/>
      <c r="B564" t="s">
        <v>709</v>
      </c>
      <c r="C564" t="s">
        <v>855</v>
      </c>
      <c r="D564" s="27">
        <v>12</v>
      </c>
      <c r="E564" s="133">
        <v>44447</v>
      </c>
      <c r="H564" s="24" t="s">
        <v>811</v>
      </c>
      <c r="I564" s="71" t="s">
        <v>811</v>
      </c>
      <c r="K564" s="1271"/>
      <c r="M564" s="51"/>
      <c r="Q564" s="1169"/>
      <c r="T564" s="1346"/>
    </row>
    <row r="565" spans="1:20" s="451" customFormat="1">
      <c r="A565" s="1566"/>
      <c r="B565" s="451" t="s">
        <v>709</v>
      </c>
      <c r="C565" s="451" t="s">
        <v>855</v>
      </c>
      <c r="D565" s="534">
        <v>13</v>
      </c>
      <c r="E565" s="1567">
        <v>44447</v>
      </c>
      <c r="H565" s="1200">
        <v>1.5348571428571429</v>
      </c>
      <c r="I565" s="1444">
        <v>13.281718793200723</v>
      </c>
      <c r="J565" s="564">
        <f t="shared" si="87"/>
        <v>411.38795790059919</v>
      </c>
      <c r="L565" s="1373"/>
      <c r="M565" s="1568"/>
      <c r="N565" s="1373"/>
      <c r="P565" s="1373"/>
      <c r="Q565" s="1232"/>
      <c r="R565" s="1157"/>
      <c r="S565" s="1157"/>
      <c r="T565" s="1575"/>
    </row>
    <row r="566" spans="1:20">
      <c r="A566" s="108"/>
      <c r="D566" s="27"/>
      <c r="E566" s="133"/>
      <c r="H566" s="24"/>
      <c r="I566" s="71"/>
      <c r="J566" s="484"/>
      <c r="M566" s="51"/>
      <c r="Q566" s="1169"/>
      <c r="T566" s="1572"/>
    </row>
    <row r="567" spans="1:20" ht="46.8">
      <c r="A567" s="983" t="s">
        <v>804</v>
      </c>
      <c r="B567" s="815" t="s">
        <v>20</v>
      </c>
      <c r="C567" s="815" t="s">
        <v>701</v>
      </c>
      <c r="D567" s="815" t="s">
        <v>805</v>
      </c>
      <c r="E567" s="873" t="s">
        <v>786</v>
      </c>
      <c r="F567" s="815" t="s">
        <v>806</v>
      </c>
      <c r="G567" s="815" t="s">
        <v>807</v>
      </c>
      <c r="H567" s="815" t="s">
        <v>808</v>
      </c>
      <c r="I567" s="878" t="s">
        <v>809</v>
      </c>
      <c r="J567" s="484" t="s">
        <v>810</v>
      </c>
      <c r="K567" s="1565" t="s">
        <v>792</v>
      </c>
      <c r="L567" s="1564" t="s">
        <v>474</v>
      </c>
      <c r="M567" s="1565" t="s">
        <v>793</v>
      </c>
      <c r="N567" s="1564" t="s">
        <v>483</v>
      </c>
      <c r="O567" s="1565" t="s">
        <v>794</v>
      </c>
      <c r="P567" s="1564" t="s">
        <v>480</v>
      </c>
      <c r="Q567" s="1169"/>
      <c r="T567" s="1346"/>
    </row>
    <row r="568" spans="1:20">
      <c r="A568" s="108"/>
      <c r="B568" t="s">
        <v>709</v>
      </c>
      <c r="C568" t="s">
        <v>842</v>
      </c>
      <c r="D568" s="27">
        <v>0.5</v>
      </c>
      <c r="E568" s="55">
        <v>44805</v>
      </c>
      <c r="F568">
        <v>12.9</v>
      </c>
      <c r="G568">
        <v>3.3</v>
      </c>
      <c r="H568" s="24">
        <v>0.42907878208509148</v>
      </c>
      <c r="I568" s="2798">
        <v>0.50906675906675924</v>
      </c>
      <c r="J568" s="484">
        <f>IF(AND(I568&gt;0),  I568*30.974," ")</f>
        <v>15.7678337953338</v>
      </c>
      <c r="K568">
        <f>AVERAGE(G568:G580)</f>
        <v>3.3</v>
      </c>
      <c r="L568" s="594">
        <f t="shared" ref="L568" si="91">10*(6-(LN(K568)/LN(2)))</f>
        <v>42.775339755289096</v>
      </c>
      <c r="M568" s="24">
        <f>AVERAGE(H568:H580)</f>
        <v>3.1825931846167368</v>
      </c>
      <c r="N568" s="594">
        <f t="shared" ref="N568" si="92">10*(6-((2.04-0.68*LN(M568))/LN(2)))</f>
        <v>41.926399907208555</v>
      </c>
      <c r="O568">
        <f>AVERAGE(J568:J580)</f>
        <v>71.105318341173927</v>
      </c>
      <c r="P568" s="594">
        <f t="shared" ref="P568" si="93">10*(6-(LN(48/O568)/LN(2)))</f>
        <v>65.669230648053798</v>
      </c>
      <c r="Q568" s="1169">
        <f>AVERAGE(L568,N568,P568)</f>
        <v>50.123656770183821</v>
      </c>
    </row>
    <row r="569" spans="1:20">
      <c r="A569" s="108"/>
      <c r="B569" t="s">
        <v>709</v>
      </c>
      <c r="C569" t="s">
        <v>842</v>
      </c>
      <c r="D569" s="27">
        <v>1</v>
      </c>
      <c r="E569" s="55">
        <v>44805</v>
      </c>
      <c r="H569" s="24" t="s">
        <v>811</v>
      </c>
      <c r="I569" s="27" t="s">
        <v>811</v>
      </c>
      <c r="J569" s="484"/>
      <c r="M569" s="51"/>
      <c r="Q569" s="1169"/>
      <c r="T569" s="1346"/>
    </row>
    <row r="570" spans="1:20">
      <c r="A570" s="108"/>
      <c r="B570" t="s">
        <v>709</v>
      </c>
      <c r="C570" t="s">
        <v>842</v>
      </c>
      <c r="D570" s="27">
        <v>2</v>
      </c>
      <c r="E570" s="55">
        <v>44805</v>
      </c>
      <c r="H570" s="24" t="s">
        <v>811</v>
      </c>
      <c r="I570" s="27" t="s">
        <v>811</v>
      </c>
      <c r="J570" s="484"/>
      <c r="M570" s="51"/>
      <c r="Q570" s="1169"/>
      <c r="T570" s="1346"/>
    </row>
    <row r="571" spans="1:20">
      <c r="A571" s="108"/>
      <c r="B571" t="s">
        <v>709</v>
      </c>
      <c r="C571" t="s">
        <v>842</v>
      </c>
      <c r="D571" s="27">
        <v>3</v>
      </c>
      <c r="E571" s="55">
        <v>44805</v>
      </c>
      <c r="H571" s="24">
        <v>1.0379201677390999</v>
      </c>
      <c r="I571" s="2798">
        <v>0.54822574053343298</v>
      </c>
      <c r="J571" s="484">
        <f>IF(AND(I571&gt;0),  I571*30.974," ")</f>
        <v>16.980744087282552</v>
      </c>
      <c r="M571" s="51"/>
      <c r="Q571" s="1169"/>
      <c r="T571" s="1346"/>
    </row>
    <row r="572" spans="1:20">
      <c r="A572" s="108"/>
      <c r="B572" t="s">
        <v>709</v>
      </c>
      <c r="C572" t="s">
        <v>842</v>
      </c>
      <c r="D572" s="27">
        <v>4</v>
      </c>
      <c r="E572" s="55">
        <v>44805</v>
      </c>
      <c r="H572" s="24" t="s">
        <v>811</v>
      </c>
      <c r="I572" s="27" t="s">
        <v>811</v>
      </c>
      <c r="J572" s="484"/>
      <c r="M572" s="51"/>
      <c r="Q572" s="1169"/>
      <c r="T572" s="1346"/>
    </row>
    <row r="573" spans="1:20">
      <c r="A573" s="108"/>
      <c r="B573" t="s">
        <v>709</v>
      </c>
      <c r="C573" t="s">
        <v>842</v>
      </c>
      <c r="D573" s="27">
        <v>5</v>
      </c>
      <c r="E573" s="55">
        <v>44805</v>
      </c>
      <c r="H573" s="24" t="s">
        <v>811</v>
      </c>
      <c r="I573" s="27" t="s">
        <v>811</v>
      </c>
      <c r="J573" s="484"/>
      <c r="M573" s="51"/>
      <c r="Q573" s="1169"/>
      <c r="T573" s="1346"/>
    </row>
    <row r="574" spans="1:20">
      <c r="A574" s="108"/>
      <c r="B574" t="s">
        <v>709</v>
      </c>
      <c r="C574" t="s">
        <v>842</v>
      </c>
      <c r="D574" s="27">
        <v>6</v>
      </c>
      <c r="E574" s="55">
        <v>44805</v>
      </c>
      <c r="H574" s="24" t="s">
        <v>811</v>
      </c>
      <c r="I574" s="27" t="s">
        <v>811</v>
      </c>
      <c r="J574" s="484"/>
      <c r="M574" s="51"/>
      <c r="Q574" s="1169"/>
      <c r="T574" s="1346"/>
    </row>
    <row r="575" spans="1:20">
      <c r="A575" s="108"/>
      <c r="B575" t="s">
        <v>709</v>
      </c>
      <c r="C575" t="s">
        <v>842</v>
      </c>
      <c r="D575" s="27">
        <v>7</v>
      </c>
      <c r="E575" s="55">
        <v>44805</v>
      </c>
      <c r="H575" s="24" t="s">
        <v>811</v>
      </c>
      <c r="I575" s="27" t="s">
        <v>811</v>
      </c>
      <c r="J575" s="484"/>
      <c r="M575" s="51"/>
      <c r="Q575" s="1169"/>
      <c r="T575" s="1346"/>
    </row>
    <row r="576" spans="1:20">
      <c r="A576" s="108"/>
      <c r="B576" t="s">
        <v>709</v>
      </c>
      <c r="C576" t="s">
        <v>842</v>
      </c>
      <c r="D576" s="27">
        <v>8</v>
      </c>
      <c r="E576" s="55">
        <v>44805</v>
      </c>
      <c r="H576" s="24" t="s">
        <v>811</v>
      </c>
      <c r="I576" s="27" t="s">
        <v>811</v>
      </c>
      <c r="J576" s="484"/>
      <c r="M576" s="51"/>
      <c r="Q576" s="1169"/>
      <c r="T576" s="1346"/>
    </row>
    <row r="577" spans="1:20">
      <c r="A577" s="108"/>
      <c r="B577" t="s">
        <v>709</v>
      </c>
      <c r="C577" t="s">
        <v>842</v>
      </c>
      <c r="D577" s="27">
        <v>9</v>
      </c>
      <c r="E577" s="55">
        <v>44805</v>
      </c>
      <c r="H577" s="24">
        <v>6.2822494791315036</v>
      </c>
      <c r="I577" s="2798">
        <v>1.3542148010270942</v>
      </c>
      <c r="J577" s="484">
        <f>IF(AND(I577&gt;0),  I577*30.974," ")</f>
        <v>41.945449247013215</v>
      </c>
      <c r="M577" s="51"/>
      <c r="Q577" s="1169"/>
      <c r="T577" s="1346"/>
    </row>
    <row r="578" spans="1:20">
      <c r="A578" s="108"/>
      <c r="B578" t="s">
        <v>709</v>
      </c>
      <c r="C578" t="s">
        <v>842</v>
      </c>
      <c r="D578" s="27">
        <v>10</v>
      </c>
      <c r="E578" s="55">
        <v>44805</v>
      </c>
      <c r="H578" s="24" t="s">
        <v>811</v>
      </c>
      <c r="I578" s="27" t="s">
        <v>811</v>
      </c>
      <c r="J578" s="484"/>
      <c r="M578" s="51"/>
      <c r="Q578" s="1169"/>
      <c r="T578" s="1346"/>
    </row>
    <row r="579" spans="1:20">
      <c r="A579" s="108"/>
      <c r="B579" t="s">
        <v>709</v>
      </c>
      <c r="C579" t="s">
        <v>842</v>
      </c>
      <c r="D579" s="27">
        <v>11</v>
      </c>
      <c r="E579" s="55">
        <v>44805</v>
      </c>
      <c r="H579" s="24" t="s">
        <v>811</v>
      </c>
      <c r="I579" s="27" t="s">
        <v>811</v>
      </c>
      <c r="J579" s="484"/>
      <c r="M579" s="51"/>
      <c r="Q579" s="1169"/>
      <c r="T579" s="1346"/>
    </row>
    <row r="580" spans="1:20" s="451" customFormat="1">
      <c r="A580" s="1566"/>
      <c r="B580" s="451" t="s">
        <v>709</v>
      </c>
      <c r="C580" s="451" t="s">
        <v>842</v>
      </c>
      <c r="D580" s="534">
        <v>12</v>
      </c>
      <c r="E580" s="1202">
        <v>44805</v>
      </c>
      <c r="H580" s="1200">
        <v>4.9811243095112516</v>
      </c>
      <c r="I580" s="2798">
        <v>6.7710740051354721</v>
      </c>
      <c r="J580" s="564">
        <f>IF(AND(I580&gt;0),  I580*30.974," ")</f>
        <v>209.7272462350661</v>
      </c>
      <c r="L580" s="1373"/>
      <c r="M580" s="1568"/>
      <c r="N580" s="1373"/>
      <c r="P580" s="1373"/>
      <c r="Q580" s="1232"/>
      <c r="R580" s="1157"/>
      <c r="S580" s="1157"/>
      <c r="T580" s="1569"/>
    </row>
    <row r="581" spans="1:20">
      <c r="A581" s="108"/>
      <c r="D581" s="27"/>
      <c r="E581" s="133"/>
      <c r="H581" s="24"/>
      <c r="I581" s="71"/>
      <c r="J581" s="484" t="str">
        <f t="shared" ref="J581" si="94">IF(AND(I581&gt;0),  I581*30.974," ")</f>
        <v xml:space="preserve"> </v>
      </c>
      <c r="M581" s="51"/>
      <c r="Q581" s="1169"/>
      <c r="T581" s="1346"/>
    </row>
    <row r="582" spans="1:20" ht="46.8">
      <c r="A582" s="983" t="s">
        <v>804</v>
      </c>
      <c r="B582" s="815" t="s">
        <v>20</v>
      </c>
      <c r="C582" s="815" t="s">
        <v>701</v>
      </c>
      <c r="D582" s="815" t="s">
        <v>805</v>
      </c>
      <c r="E582" s="873" t="s">
        <v>786</v>
      </c>
      <c r="F582" s="815" t="s">
        <v>806</v>
      </c>
      <c r="G582" s="815" t="s">
        <v>807</v>
      </c>
      <c r="H582" s="815" t="s">
        <v>808</v>
      </c>
      <c r="I582" s="878" t="s">
        <v>809</v>
      </c>
      <c r="J582" s="484" t="s">
        <v>810</v>
      </c>
      <c r="K582" s="1565" t="s">
        <v>792</v>
      </c>
      <c r="L582" s="1564" t="s">
        <v>474</v>
      </c>
      <c r="M582" s="1565" t="s">
        <v>793</v>
      </c>
      <c r="N582" s="1564" t="s">
        <v>483</v>
      </c>
      <c r="O582" s="1565" t="s">
        <v>794</v>
      </c>
      <c r="P582" s="1564" t="s">
        <v>480</v>
      </c>
      <c r="Q582" s="1169"/>
      <c r="T582" s="1346"/>
    </row>
    <row r="583" spans="1:20">
      <c r="A583" s="108"/>
      <c r="B583" s="24" t="s">
        <v>709</v>
      </c>
      <c r="C583" s="24" t="s">
        <v>856</v>
      </c>
      <c r="D583" s="23">
        <v>0.5</v>
      </c>
      <c r="E583" s="47">
        <v>45181</v>
      </c>
      <c r="F583" s="24">
        <v>13.7</v>
      </c>
      <c r="G583" s="24">
        <v>3.25</v>
      </c>
      <c r="H583" s="24">
        <v>2.7303164556962027</v>
      </c>
      <c r="I583" s="24">
        <v>0.43175944455371734</v>
      </c>
      <c r="J583" s="484">
        <f>IF(AND(I583&gt;0),  I583*30.974," ")</f>
        <v>13.37331703560684</v>
      </c>
      <c r="K583" s="166">
        <f>AVERAGE(G583:G596)</f>
        <v>3.25</v>
      </c>
      <c r="L583" s="594">
        <f t="shared" ref="L583" si="95">10*(6-(LN(K583)/LN(2)))</f>
        <v>42.995602818589077</v>
      </c>
      <c r="M583" s="24">
        <f>AVERAGE(H583:H596)</f>
        <v>4.2710759493670887</v>
      </c>
      <c r="N583" s="594">
        <f t="shared" ref="N583" si="96">10*(6-((2.04-0.68*LN(M583))/LN(2)))</f>
        <v>44.812298123416582</v>
      </c>
      <c r="O583">
        <f>AVERAGE(J583:J596)</f>
        <v>24.18058301261572</v>
      </c>
      <c r="P583" s="594">
        <f t="shared" ref="P583" si="97">10*(6-(LN(48/O583)/LN(2)))</f>
        <v>50.108146236692683</v>
      </c>
      <c r="Q583" s="1169">
        <f>AVERAGE(L583,N583,P583)</f>
        <v>45.972015726232776</v>
      </c>
      <c r="R583" s="1006">
        <f>AVERAGE(Q521:Q583)</f>
        <v>51.600730410327913</v>
      </c>
      <c r="S583" s="1006" t="s">
        <v>857</v>
      </c>
      <c r="T583" s="1346" t="str">
        <f>IF(_xlfn.NUMBERVALUE(R583), IF(R583&lt;50, "Acceptable; Ongoing Protection is Required", "Unacceptable; Immediate Restoration is Required"), " ")</f>
        <v>Unacceptable; Immediate Restoration is Required</v>
      </c>
    </row>
    <row r="584" spans="1:20">
      <c r="A584" s="108"/>
      <c r="B584" s="24" t="s">
        <v>709</v>
      </c>
      <c r="C584" s="24" t="s">
        <v>856</v>
      </c>
      <c r="D584" s="23">
        <v>1</v>
      </c>
      <c r="E584" s="47">
        <v>45181</v>
      </c>
      <c r="H584" s="24" t="s">
        <v>811</v>
      </c>
      <c r="I584" s="24" t="s">
        <v>811</v>
      </c>
      <c r="J584" s="484"/>
      <c r="M584" s="51"/>
      <c r="Q584" s="1169"/>
      <c r="T584" s="1346"/>
    </row>
    <row r="585" spans="1:20">
      <c r="A585" s="108"/>
      <c r="B585" s="24" t="s">
        <v>709</v>
      </c>
      <c r="C585" s="24" t="s">
        <v>856</v>
      </c>
      <c r="D585" s="23">
        <v>2</v>
      </c>
      <c r="E585" s="47">
        <v>45181</v>
      </c>
      <c r="H585" s="24" t="s">
        <v>811</v>
      </c>
      <c r="I585" s="24" t="s">
        <v>811</v>
      </c>
      <c r="J585" s="484"/>
      <c r="M585" s="51"/>
      <c r="Q585" s="1169"/>
      <c r="T585" s="1346"/>
    </row>
    <row r="586" spans="1:20">
      <c r="A586" s="108"/>
      <c r="B586" s="24" t="s">
        <v>709</v>
      </c>
      <c r="C586" s="24" t="s">
        <v>856</v>
      </c>
      <c r="D586" s="23">
        <v>3</v>
      </c>
      <c r="E586" s="47">
        <v>45181</v>
      </c>
      <c r="H586" s="24">
        <v>2.6850000000000005</v>
      </c>
      <c r="I586" s="24">
        <v>0.68901383613727885</v>
      </c>
      <c r="J586" s="484">
        <f>IF(AND(I586&gt;0),  I586*30.974," ")</f>
        <v>21.341514560516075</v>
      </c>
      <c r="M586" s="51"/>
      <c r="Q586" s="1169"/>
      <c r="T586" s="1346"/>
    </row>
    <row r="587" spans="1:20">
      <c r="A587" s="108"/>
      <c r="B587" s="24" t="s">
        <v>709</v>
      </c>
      <c r="C587" s="24" t="s">
        <v>856</v>
      </c>
      <c r="D587" s="23">
        <v>4</v>
      </c>
      <c r="E587" s="47">
        <v>45181</v>
      </c>
      <c r="H587" s="24" t="s">
        <v>811</v>
      </c>
      <c r="I587" s="24" t="s">
        <v>811</v>
      </c>
      <c r="J587" s="484"/>
      <c r="M587" s="51"/>
      <c r="Q587" s="1169"/>
      <c r="T587" s="1346"/>
    </row>
    <row r="588" spans="1:20">
      <c r="A588" s="108"/>
      <c r="B588" s="24" t="s">
        <v>709</v>
      </c>
      <c r="C588" s="24" t="s">
        <v>856</v>
      </c>
      <c r="D588" s="23">
        <v>5</v>
      </c>
      <c r="E588" s="47">
        <v>45181</v>
      </c>
      <c r="H588" s="24" t="s">
        <v>811</v>
      </c>
      <c r="I588" s="24" t="s">
        <v>811</v>
      </c>
      <c r="J588" s="484"/>
      <c r="M588" s="51"/>
      <c r="Q588" s="1169"/>
      <c r="T588" s="1346"/>
    </row>
    <row r="589" spans="1:20">
      <c r="A589" s="108"/>
      <c r="B589" s="24" t="s">
        <v>709</v>
      </c>
      <c r="C589" s="24" t="s">
        <v>856</v>
      </c>
      <c r="D589" s="23">
        <v>6</v>
      </c>
      <c r="E589" s="47">
        <v>45181</v>
      </c>
      <c r="H589" s="24" t="s">
        <v>811</v>
      </c>
      <c r="I589" s="24" t="s">
        <v>811</v>
      </c>
      <c r="J589" s="484"/>
      <c r="M589" s="51"/>
      <c r="Q589" s="1169"/>
      <c r="T589" s="1346"/>
    </row>
    <row r="590" spans="1:20">
      <c r="A590" s="108"/>
      <c r="B590" s="24" t="s">
        <v>709</v>
      </c>
      <c r="C590" s="24" t="s">
        <v>856</v>
      </c>
      <c r="D590" s="23">
        <v>7</v>
      </c>
      <c r="E590" s="47">
        <v>45181</v>
      </c>
      <c r="H590" s="24" t="s">
        <v>811</v>
      </c>
      <c r="I590" s="24" t="s">
        <v>811</v>
      </c>
      <c r="J590" s="484"/>
      <c r="M590" s="51"/>
      <c r="Q590" s="1169"/>
      <c r="T590" s="1346"/>
    </row>
    <row r="591" spans="1:20">
      <c r="A591" s="108"/>
      <c r="B591" s="24" t="s">
        <v>709</v>
      </c>
      <c r="C591" s="24" t="s">
        <v>856</v>
      </c>
      <c r="D591" s="23">
        <v>8</v>
      </c>
      <c r="E591" s="47">
        <v>45181</v>
      </c>
      <c r="H591" s="24" t="s">
        <v>811</v>
      </c>
      <c r="I591" s="24" t="s">
        <v>811</v>
      </c>
      <c r="J591" s="484"/>
      <c r="M591" s="51"/>
      <c r="Q591" s="1169"/>
      <c r="T591" s="1346"/>
    </row>
    <row r="592" spans="1:20">
      <c r="A592" s="108"/>
      <c r="B592" s="24" t="s">
        <v>709</v>
      </c>
      <c r="C592" s="24" t="s">
        <v>856</v>
      </c>
      <c r="D592" s="23">
        <v>9</v>
      </c>
      <c r="E592" s="47">
        <v>45181</v>
      </c>
      <c r="H592" s="24">
        <v>9.9696202531645568</v>
      </c>
      <c r="I592" s="24">
        <v>1.1024221378196462</v>
      </c>
      <c r="J592" s="484">
        <f>IF(AND(I592&gt;0),  I592*30.974," ")</f>
        <v>34.146423296825724</v>
      </c>
      <c r="M592" s="51"/>
      <c r="Q592" s="1169"/>
      <c r="T592" s="1346"/>
    </row>
    <row r="593" spans="1:25">
      <c r="A593" s="108"/>
      <c r="B593" s="24" t="s">
        <v>709</v>
      </c>
      <c r="C593" s="24" t="s">
        <v>856</v>
      </c>
      <c r="D593" s="23">
        <v>10</v>
      </c>
      <c r="E593" s="47">
        <v>45181</v>
      </c>
      <c r="H593" s="24" t="s">
        <v>811</v>
      </c>
      <c r="I593" s="24" t="s">
        <v>811</v>
      </c>
      <c r="J593" s="484"/>
      <c r="M593" s="51"/>
      <c r="Q593" s="1169"/>
      <c r="T593" s="1346"/>
    </row>
    <row r="594" spans="1:25">
      <c r="A594" s="108"/>
      <c r="B594" s="24" t="s">
        <v>709</v>
      </c>
      <c r="C594" s="24" t="s">
        <v>856</v>
      </c>
      <c r="D594" s="23">
        <v>11</v>
      </c>
      <c r="E594" s="47">
        <v>45181</v>
      </c>
      <c r="H594" s="24" t="s">
        <v>811</v>
      </c>
      <c r="I594" s="24" t="s">
        <v>811</v>
      </c>
      <c r="J594" s="484"/>
      <c r="M594" s="51"/>
      <c r="Q594" s="1169"/>
      <c r="T594" s="1346"/>
    </row>
    <row r="595" spans="1:25">
      <c r="A595" s="108"/>
      <c r="B595" s="24" t="s">
        <v>709</v>
      </c>
      <c r="C595" s="24" t="s">
        <v>856</v>
      </c>
      <c r="D595" s="23">
        <v>12</v>
      </c>
      <c r="E595" s="47">
        <v>45181</v>
      </c>
      <c r="H595" s="24" t="s">
        <v>811</v>
      </c>
      <c r="I595" s="24" t="s">
        <v>811</v>
      </c>
      <c r="J595" s="484"/>
      <c r="M595" s="51"/>
      <c r="Q595" s="1169"/>
      <c r="T595" s="1346"/>
    </row>
    <row r="596" spans="1:25">
      <c r="A596" s="108"/>
      <c r="B596" s="24" t="s">
        <v>709</v>
      </c>
      <c r="C596" s="24" t="s">
        <v>856</v>
      </c>
      <c r="D596" s="23">
        <v>13</v>
      </c>
      <c r="E596" s="47">
        <v>45181</v>
      </c>
      <c r="H596" s="24">
        <v>1.6993670886075951</v>
      </c>
      <c r="I596" s="24">
        <v>0.89949884282024439</v>
      </c>
      <c r="J596" s="484">
        <f>IF(AND(I596&gt;0),  I596*30.974," ")</f>
        <v>27.861077157514249</v>
      </c>
      <c r="M596" s="51"/>
      <c r="Q596" s="1169"/>
      <c r="T596" s="1346"/>
    </row>
    <row r="597" spans="1:25">
      <c r="A597" s="108"/>
      <c r="D597" s="27"/>
      <c r="E597" s="133"/>
      <c r="H597" s="24"/>
      <c r="I597" s="71"/>
      <c r="J597" s="484"/>
      <c r="M597" s="51"/>
      <c r="Q597" s="1169"/>
      <c r="T597" s="1346"/>
    </row>
    <row r="598" spans="1:25">
      <c r="A598" s="108"/>
      <c r="D598" s="27"/>
      <c r="E598" s="133"/>
      <c r="H598" s="24"/>
      <c r="I598" s="71"/>
      <c r="J598" s="484"/>
      <c r="M598" s="51"/>
      <c r="Q598" s="1169"/>
      <c r="T598" s="1346"/>
    </row>
    <row r="599" spans="1:25">
      <c r="A599" s="108"/>
      <c r="D599" s="27"/>
      <c r="E599" s="133"/>
      <c r="H599" s="24"/>
      <c r="I599" s="71"/>
      <c r="J599" s="484"/>
      <c r="M599" s="51"/>
      <c r="Q599" s="1169"/>
      <c r="T599" s="1346"/>
    </row>
    <row r="600" spans="1:25" s="437" customFormat="1">
      <c r="A600" s="436"/>
      <c r="D600" s="1019"/>
      <c r="E600" s="1579"/>
      <c r="H600" s="1020"/>
      <c r="I600" s="1021"/>
      <c r="J600" s="486"/>
      <c r="L600" s="1124"/>
      <c r="M600" s="1580"/>
      <c r="N600" s="1124"/>
      <c r="P600" s="1124"/>
      <c r="Q600" s="1251"/>
      <c r="R600" s="1023"/>
      <c r="S600" s="1023"/>
      <c r="T600" s="1615"/>
    </row>
    <row r="601" spans="1:25">
      <c r="A601" s="1262" t="s">
        <v>858</v>
      </c>
      <c r="E601" s="173"/>
      <c r="F601" s="445"/>
      <c r="I601" s="173"/>
      <c r="J601" s="484"/>
      <c r="M601" s="108"/>
      <c r="O601" s="592"/>
      <c r="P601" s="593"/>
      <c r="Q601" s="1169"/>
      <c r="S601" s="1333"/>
      <c r="T601" s="1346"/>
    </row>
    <row r="602" spans="1:25" s="113" customFormat="1" ht="46.8">
      <c r="A602" s="1260" t="s">
        <v>784</v>
      </c>
      <c r="B602" s="113" t="s">
        <v>20</v>
      </c>
      <c r="C602" s="113" t="s">
        <v>701</v>
      </c>
      <c r="D602" s="1261" t="s">
        <v>785</v>
      </c>
      <c r="E602" s="1261" t="s">
        <v>786</v>
      </c>
      <c r="F602" s="1261" t="s">
        <v>787</v>
      </c>
      <c r="G602" s="1261" t="s">
        <v>788</v>
      </c>
      <c r="H602" s="1261" t="s">
        <v>789</v>
      </c>
      <c r="I602" s="1261" t="s">
        <v>790</v>
      </c>
      <c r="J602" s="1592" t="s">
        <v>791</v>
      </c>
      <c r="K602" s="1252" t="s">
        <v>792</v>
      </c>
      <c r="L602" s="1305" t="s">
        <v>474</v>
      </c>
      <c r="M602" s="1252" t="s">
        <v>793</v>
      </c>
      <c r="N602" s="1305" t="s">
        <v>483</v>
      </c>
      <c r="O602" s="1252" t="s">
        <v>794</v>
      </c>
      <c r="P602" s="1305" t="s">
        <v>480</v>
      </c>
      <c r="Q602" s="1605" t="s">
        <v>795</v>
      </c>
      <c r="R602" s="1603" t="s">
        <v>796</v>
      </c>
      <c r="S602" s="1334" t="s">
        <v>797</v>
      </c>
      <c r="T602" s="1343" t="s">
        <v>798</v>
      </c>
      <c r="X602" s="1253" t="s">
        <v>784</v>
      </c>
      <c r="Y602" s="1254" t="s">
        <v>20</v>
      </c>
    </row>
    <row r="603" spans="1:25">
      <c r="A603" s="2173" t="s">
        <v>404</v>
      </c>
      <c r="B603" s="91" t="s">
        <v>709</v>
      </c>
      <c r="C603" s="91" t="s">
        <v>859</v>
      </c>
      <c r="D603" s="399">
        <v>0.5</v>
      </c>
      <c r="E603" s="2174">
        <v>43006</v>
      </c>
      <c r="F603" s="399">
        <v>7</v>
      </c>
      <c r="G603" s="91">
        <v>2.8</v>
      </c>
      <c r="H603" s="2054">
        <v>6.1856962025316449</v>
      </c>
      <c r="I603" s="2175">
        <v>0.54113153232949529</v>
      </c>
      <c r="J603" s="589">
        <v>16.761008082373788</v>
      </c>
      <c r="K603" s="1968">
        <v>2.8000000000000003</v>
      </c>
      <c r="L603" s="2176">
        <v>45.145731728297577</v>
      </c>
      <c r="M603" s="2177">
        <v>6.4915822784810127</v>
      </c>
      <c r="N603" s="2176">
        <v>48.919298308736614</v>
      </c>
      <c r="O603" s="2177">
        <v>19.213861266928514</v>
      </c>
      <c r="P603" s="2176">
        <v>46.79113070008151</v>
      </c>
      <c r="Q603" s="2168">
        <f t="shared" ref="Q603:Q650" si="98">AVERAGE(L603,N603,P603)</f>
        <v>46.952053579038569</v>
      </c>
    </row>
    <row r="604" spans="1:25">
      <c r="A604" s="2173" t="s">
        <v>404</v>
      </c>
      <c r="B604" s="91" t="s">
        <v>709</v>
      </c>
      <c r="C604" s="91" t="s">
        <v>859</v>
      </c>
      <c r="D604" s="399">
        <v>1</v>
      </c>
      <c r="E604" s="2174">
        <v>43006</v>
      </c>
      <c r="F604" s="399">
        <v>7</v>
      </c>
      <c r="G604" s="91">
        <v>2.8</v>
      </c>
      <c r="H604" s="91"/>
      <c r="I604" s="454"/>
      <c r="J604" s="589" t="s">
        <v>803</v>
      </c>
      <c r="K604" s="91"/>
      <c r="L604" s="2178" t="s">
        <v>803</v>
      </c>
      <c r="M604" s="2179"/>
      <c r="N604" s="2178" t="s">
        <v>803</v>
      </c>
      <c r="O604" s="2179"/>
      <c r="P604" s="2178" t="s">
        <v>803</v>
      </c>
      <c r="Q604" s="2168"/>
      <c r="R604" s="1330"/>
      <c r="T604" s="1350" t="s">
        <v>803</v>
      </c>
    </row>
    <row r="605" spans="1:25">
      <c r="A605" s="2173" t="s">
        <v>404</v>
      </c>
      <c r="B605" s="91" t="s">
        <v>709</v>
      </c>
      <c r="C605" s="91" t="s">
        <v>859</v>
      </c>
      <c r="D605" s="399">
        <v>2</v>
      </c>
      <c r="E605" s="2174">
        <v>43006</v>
      </c>
      <c r="F605" s="399">
        <v>7</v>
      </c>
      <c r="G605" s="91">
        <v>2.8</v>
      </c>
      <c r="H605" s="91"/>
      <c r="I605" s="454"/>
      <c r="J605" s="589" t="s">
        <v>803</v>
      </c>
      <c r="K605" s="91"/>
      <c r="L605" s="2178" t="s">
        <v>803</v>
      </c>
      <c r="M605" s="2179"/>
      <c r="N605" s="2178" t="s">
        <v>803</v>
      </c>
      <c r="O605" s="2179"/>
      <c r="P605" s="2178" t="s">
        <v>803</v>
      </c>
      <c r="Q605" s="2168"/>
      <c r="R605" s="1330"/>
      <c r="T605" s="1350" t="s">
        <v>803</v>
      </c>
    </row>
    <row r="606" spans="1:25">
      <c r="A606" s="2173" t="s">
        <v>404</v>
      </c>
      <c r="B606" s="91" t="s">
        <v>709</v>
      </c>
      <c r="C606" s="91" t="s">
        <v>859</v>
      </c>
      <c r="D606" s="399">
        <v>3</v>
      </c>
      <c r="E606" s="2174">
        <v>43006</v>
      </c>
      <c r="F606" s="399">
        <v>7</v>
      </c>
      <c r="G606" s="91">
        <v>2.8</v>
      </c>
      <c r="H606" s="91"/>
      <c r="I606" s="454"/>
      <c r="J606" s="589" t="s">
        <v>803</v>
      </c>
      <c r="K606" s="91"/>
      <c r="L606" s="2178" t="s">
        <v>803</v>
      </c>
      <c r="M606" s="2179"/>
      <c r="N606" s="2178" t="s">
        <v>803</v>
      </c>
      <c r="O606" s="2179"/>
      <c r="P606" s="2178" t="s">
        <v>803</v>
      </c>
      <c r="Q606" s="2168"/>
      <c r="R606" s="1330"/>
      <c r="T606" s="1350" t="s">
        <v>803</v>
      </c>
    </row>
    <row r="607" spans="1:25">
      <c r="A607" s="2173" t="s">
        <v>404</v>
      </c>
      <c r="B607" s="91" t="s">
        <v>709</v>
      </c>
      <c r="C607" s="91" t="s">
        <v>859</v>
      </c>
      <c r="D607" s="399">
        <v>4</v>
      </c>
      <c r="E607" s="2174">
        <v>43006</v>
      </c>
      <c r="F607" s="399">
        <v>7</v>
      </c>
      <c r="G607" s="91">
        <v>2.8</v>
      </c>
      <c r="H607" s="91"/>
      <c r="I607" s="454"/>
      <c r="J607" s="589" t="s">
        <v>803</v>
      </c>
      <c r="K607" s="91"/>
      <c r="L607" s="2178" t="s">
        <v>803</v>
      </c>
      <c r="M607" s="2179"/>
      <c r="N607" s="2178" t="s">
        <v>803</v>
      </c>
      <c r="O607" s="2179"/>
      <c r="P607" s="2178" t="s">
        <v>803</v>
      </c>
      <c r="Q607" s="2168"/>
      <c r="R607" s="1330"/>
      <c r="T607" s="1350" t="s">
        <v>803</v>
      </c>
    </row>
    <row r="608" spans="1:25">
      <c r="A608" s="2173" t="s">
        <v>404</v>
      </c>
      <c r="B608" s="91" t="s">
        <v>709</v>
      </c>
      <c r="C608" s="91" t="s">
        <v>859</v>
      </c>
      <c r="D608" s="399">
        <v>5</v>
      </c>
      <c r="E608" s="2174">
        <v>43006</v>
      </c>
      <c r="F608" s="399">
        <v>7</v>
      </c>
      <c r="G608" s="91">
        <v>2.8</v>
      </c>
      <c r="H608" s="91"/>
      <c r="I608" s="454"/>
      <c r="J608" s="589" t="s">
        <v>803</v>
      </c>
      <c r="K608" s="91"/>
      <c r="L608" s="2178" t="s">
        <v>803</v>
      </c>
      <c r="M608" s="2179"/>
      <c r="N608" s="2178" t="s">
        <v>803</v>
      </c>
      <c r="O608" s="2179"/>
      <c r="P608" s="2178" t="s">
        <v>803</v>
      </c>
      <c r="Q608" s="2168"/>
      <c r="R608" s="1330"/>
      <c r="T608" s="1350" t="s">
        <v>803</v>
      </c>
    </row>
    <row r="609" spans="1:25">
      <c r="A609" s="2173" t="s">
        <v>404</v>
      </c>
      <c r="B609" s="91" t="s">
        <v>709</v>
      </c>
      <c r="C609" s="91" t="s">
        <v>859</v>
      </c>
      <c r="D609" s="399">
        <v>6</v>
      </c>
      <c r="E609" s="2174">
        <v>43006</v>
      </c>
      <c r="F609" s="399">
        <v>7</v>
      </c>
      <c r="G609" s="91">
        <v>2.8</v>
      </c>
      <c r="H609" s="2054">
        <v>6.7974683544303804</v>
      </c>
      <c r="I609" s="2175">
        <v>0.69951296091829407</v>
      </c>
      <c r="J609" s="589">
        <v>21.666714451483241</v>
      </c>
      <c r="K609" s="91"/>
      <c r="L609" s="2178" t="s">
        <v>803</v>
      </c>
      <c r="M609" s="2179"/>
      <c r="N609" s="2178" t="s">
        <v>803</v>
      </c>
      <c r="O609" s="2179"/>
      <c r="P609" s="2178" t="s">
        <v>803</v>
      </c>
      <c r="Q609" s="2168"/>
      <c r="R609" s="1330"/>
      <c r="T609" s="1350" t="s">
        <v>803</v>
      </c>
    </row>
    <row r="610" spans="1:25" s="451" customFormat="1">
      <c r="A610" s="2180" t="s">
        <v>404</v>
      </c>
      <c r="B610" s="470" t="s">
        <v>709</v>
      </c>
      <c r="C610" s="470" t="s">
        <v>859</v>
      </c>
      <c r="D610" s="2181">
        <v>7</v>
      </c>
      <c r="E610" s="2182">
        <v>43006</v>
      </c>
      <c r="F610" s="2181">
        <v>7</v>
      </c>
      <c r="G610" s="470">
        <v>2.8</v>
      </c>
      <c r="H610" s="470"/>
      <c r="I610" s="2183"/>
      <c r="J610" s="1718" t="s">
        <v>803</v>
      </c>
      <c r="K610" s="470"/>
      <c r="L610" s="2184" t="s">
        <v>803</v>
      </c>
      <c r="M610" s="2185"/>
      <c r="N610" s="2184" t="s">
        <v>803</v>
      </c>
      <c r="O610" s="2185"/>
      <c r="P610" s="2184" t="s">
        <v>803</v>
      </c>
      <c r="Q610" s="2172"/>
      <c r="R610" s="1341"/>
      <c r="S610" s="1157"/>
      <c r="T610" s="1357" t="s">
        <v>803</v>
      </c>
    </row>
    <row r="611" spans="1:25">
      <c r="A611" s="884"/>
      <c r="D611" s="27"/>
      <c r="E611" s="173"/>
      <c r="F611" s="445"/>
      <c r="G611" s="27"/>
      <c r="H611" s="27"/>
      <c r="I611" s="173"/>
      <c r="J611" s="484"/>
      <c r="L611" s="1106"/>
      <c r="M611" s="108"/>
      <c r="Q611" s="1169"/>
      <c r="T611" s="1346"/>
    </row>
    <row r="612" spans="1:25" ht="46.8">
      <c r="A612" s="91"/>
      <c r="B612" s="2838" t="s">
        <v>20</v>
      </c>
      <c r="C612" s="1994" t="s">
        <v>701</v>
      </c>
      <c r="D612" s="1994" t="s">
        <v>846</v>
      </c>
      <c r="E612" s="2839" t="s">
        <v>786</v>
      </c>
      <c r="F612" s="2810" t="s">
        <v>806</v>
      </c>
      <c r="G612" s="2810" t="s">
        <v>807</v>
      </c>
      <c r="H612" s="1994" t="s">
        <v>808</v>
      </c>
      <c r="I612" s="1963" t="s">
        <v>809</v>
      </c>
      <c r="J612" s="589" t="s">
        <v>810</v>
      </c>
      <c r="K612" s="2813" t="s">
        <v>792</v>
      </c>
      <c r="L612" s="2814" t="s">
        <v>474</v>
      </c>
      <c r="M612" s="2813" t="s">
        <v>793</v>
      </c>
      <c r="N612" s="2814" t="s">
        <v>483</v>
      </c>
      <c r="O612" s="2813" t="s">
        <v>794</v>
      </c>
      <c r="P612" s="2814" t="s">
        <v>480</v>
      </c>
      <c r="Q612" s="2817"/>
      <c r="R612" s="1336"/>
      <c r="S612" s="1336"/>
      <c r="T612" s="1353"/>
      <c r="U612" s="832"/>
      <c r="V612" s="832"/>
      <c r="W612" s="776"/>
      <c r="X612" s="776"/>
      <c r="Y612" s="776"/>
    </row>
    <row r="613" spans="1:25">
      <c r="A613" s="91"/>
      <c r="B613" s="454" t="s">
        <v>709</v>
      </c>
      <c r="C613" s="355" t="s">
        <v>860</v>
      </c>
      <c r="D613" s="355">
        <v>0.5</v>
      </c>
      <c r="E613" s="356">
        <v>43347</v>
      </c>
      <c r="F613" s="355">
        <v>7.16</v>
      </c>
      <c r="G613" s="355">
        <v>3.1</v>
      </c>
      <c r="H613" s="90">
        <v>6.1590727848101272</v>
      </c>
      <c r="I613" s="90">
        <v>0.69172421600815115</v>
      </c>
      <c r="J613" s="589">
        <f t="shared" ref="J613:J676" si="99">IF(AND(I613&gt;0),  I613*30.974," ")</f>
        <v>21.425465866636475</v>
      </c>
      <c r="K613" s="91">
        <f>AVERAGE(G613:G628)</f>
        <v>4.0650000000000004</v>
      </c>
      <c r="L613" s="1161">
        <f t="shared" ref="L613:L668" si="100">10*(6-(LN(K613)/LN(2)))</f>
        <v>39.767446476996966</v>
      </c>
      <c r="M613" s="394">
        <f>AVERAGE(H613:H628)</f>
        <v>5.0292910601265817</v>
      </c>
      <c r="N613" s="1161">
        <f t="shared" ref="N613:N668" si="101">10*(6-((2.04-0.68*LN(M613))/LN(2)))</f>
        <v>46.415435498472633</v>
      </c>
      <c r="O613" s="91">
        <f>AVERAGE(J613:J628)</f>
        <v>20.889829219970562</v>
      </c>
      <c r="P613" s="1161">
        <f t="shared" ref="P613:P668" si="102">10*(6-(LN(48/O613)/LN(2)))</f>
        <v>47.997662921955133</v>
      </c>
      <c r="Q613" s="2168">
        <f t="shared" si="98"/>
        <v>44.726848299141579</v>
      </c>
      <c r="T613" s="1346"/>
      <c r="W613" s="154"/>
      <c r="X613" s="154"/>
      <c r="Y613" s="154"/>
    </row>
    <row r="614" spans="1:25">
      <c r="A614" s="91"/>
      <c r="B614" s="454" t="s">
        <v>709</v>
      </c>
      <c r="C614" s="355" t="s">
        <v>860</v>
      </c>
      <c r="D614" s="355">
        <v>1</v>
      </c>
      <c r="E614" s="356">
        <v>43347</v>
      </c>
      <c r="F614" s="355"/>
      <c r="G614" s="355"/>
      <c r="H614" s="355" t="s">
        <v>811</v>
      </c>
      <c r="I614" s="90" t="s">
        <v>811</v>
      </c>
      <c r="J614" s="589"/>
      <c r="K614" s="91"/>
      <c r="L614" s="1161"/>
      <c r="M614" s="91"/>
      <c r="N614" s="1161"/>
      <c r="O614" s="91"/>
      <c r="P614" s="1161"/>
      <c r="Q614" s="2168"/>
      <c r="T614" s="1346"/>
      <c r="W614" s="154"/>
      <c r="X614" s="154"/>
      <c r="Y614" s="154"/>
    </row>
    <row r="615" spans="1:25">
      <c r="A615" s="91"/>
      <c r="B615" s="454" t="s">
        <v>709</v>
      </c>
      <c r="C615" s="355" t="s">
        <v>860</v>
      </c>
      <c r="D615" s="355">
        <v>2</v>
      </c>
      <c r="E615" s="356">
        <v>43347</v>
      </c>
      <c r="F615" s="355"/>
      <c r="G615" s="355"/>
      <c r="H615" s="355" t="s">
        <v>811</v>
      </c>
      <c r="I615" s="90" t="s">
        <v>811</v>
      </c>
      <c r="J615" s="589"/>
      <c r="K615" s="91"/>
      <c r="L615" s="1161"/>
      <c r="M615" s="91"/>
      <c r="N615" s="1161"/>
      <c r="O615" s="91"/>
      <c r="P615" s="1161"/>
      <c r="Q615" s="2168"/>
      <c r="T615" s="1346"/>
      <c r="W615" s="154"/>
      <c r="X615" s="154"/>
      <c r="Y615" s="154"/>
    </row>
    <row r="616" spans="1:25">
      <c r="A616" s="91"/>
      <c r="B616" s="454" t="s">
        <v>709</v>
      </c>
      <c r="C616" s="355" t="s">
        <v>860</v>
      </c>
      <c r="D616" s="355">
        <v>3</v>
      </c>
      <c r="E616" s="356">
        <v>43347</v>
      </c>
      <c r="F616" s="355"/>
      <c r="G616" s="355"/>
      <c r="H616" s="355" t="s">
        <v>811</v>
      </c>
      <c r="I616" s="90" t="s">
        <v>811</v>
      </c>
      <c r="J616" s="589"/>
      <c r="K616" s="91"/>
      <c r="L616" s="1161"/>
      <c r="M616" s="91"/>
      <c r="N616" s="1161"/>
      <c r="O616" s="91"/>
      <c r="P616" s="1161"/>
      <c r="Q616" s="2168"/>
      <c r="T616" s="1346"/>
      <c r="W616" s="154"/>
      <c r="X616" s="154"/>
      <c r="Y616" s="154"/>
    </row>
    <row r="617" spans="1:25">
      <c r="A617" s="91"/>
      <c r="B617" s="454" t="s">
        <v>709</v>
      </c>
      <c r="C617" s="355" t="s">
        <v>860</v>
      </c>
      <c r="D617" s="355">
        <v>4</v>
      </c>
      <c r="E617" s="356">
        <v>43347</v>
      </c>
      <c r="F617" s="355"/>
      <c r="G617" s="355"/>
      <c r="H617" s="355" t="s">
        <v>811</v>
      </c>
      <c r="I617" s="90" t="s">
        <v>811</v>
      </c>
      <c r="J617" s="589"/>
      <c r="K617" s="91"/>
      <c r="L617" s="1161"/>
      <c r="M617" s="91"/>
      <c r="N617" s="1161"/>
      <c r="O617" s="91"/>
      <c r="P617" s="1161"/>
      <c r="Q617" s="2168"/>
      <c r="T617" s="1346"/>
      <c r="W617" s="154"/>
      <c r="X617" s="154"/>
      <c r="Y617" s="154"/>
    </row>
    <row r="618" spans="1:25">
      <c r="A618" s="91"/>
      <c r="B618" s="454" t="s">
        <v>709</v>
      </c>
      <c r="C618" s="355" t="s">
        <v>860</v>
      </c>
      <c r="D618" s="355">
        <v>5</v>
      </c>
      <c r="E618" s="356">
        <v>43347</v>
      </c>
      <c r="F618" s="355"/>
      <c r="G618" s="355"/>
      <c r="H618" s="355" t="s">
        <v>811</v>
      </c>
      <c r="I618" s="90" t="s">
        <v>811</v>
      </c>
      <c r="J618" s="589"/>
      <c r="K618" s="91"/>
      <c r="L618" s="1161"/>
      <c r="M618" s="91"/>
      <c r="N618" s="1161"/>
      <c r="O618" s="91"/>
      <c r="P618" s="1161"/>
      <c r="Q618" s="2168"/>
      <c r="T618" s="1346"/>
      <c r="W618" s="154"/>
      <c r="X618" s="154"/>
      <c r="Y618" s="154"/>
    </row>
    <row r="619" spans="1:25">
      <c r="A619" s="91"/>
      <c r="B619" s="454" t="s">
        <v>709</v>
      </c>
      <c r="C619" s="355" t="s">
        <v>860</v>
      </c>
      <c r="D619" s="355">
        <v>6</v>
      </c>
      <c r="E619" s="356">
        <v>43347</v>
      </c>
      <c r="F619" s="355"/>
      <c r="G619" s="355"/>
      <c r="H619" s="90">
        <v>5.3576512658227857</v>
      </c>
      <c r="I619" s="90">
        <v>0.7608966376089662</v>
      </c>
      <c r="J619" s="589">
        <f t="shared" si="99"/>
        <v>23.568012453300121</v>
      </c>
      <c r="K619" s="91"/>
      <c r="L619" s="1161"/>
      <c r="M619" s="91"/>
      <c r="N619" s="1161"/>
      <c r="O619" s="91"/>
      <c r="P619" s="1161"/>
      <c r="Q619" s="2168"/>
      <c r="T619" s="1346"/>
      <c r="W619" s="154"/>
      <c r="X619" s="154"/>
      <c r="Y619" s="154"/>
    </row>
    <row r="620" spans="1:25">
      <c r="A620" s="91"/>
      <c r="B620" s="454" t="s">
        <v>709</v>
      </c>
      <c r="C620" s="355" t="s">
        <v>860</v>
      </c>
      <c r="D620" s="355">
        <v>6.5</v>
      </c>
      <c r="E620" s="356">
        <v>43347</v>
      </c>
      <c r="F620" s="355"/>
      <c r="G620" s="355"/>
      <c r="H620" s="355" t="s">
        <v>811</v>
      </c>
      <c r="I620" s="90" t="s">
        <v>811</v>
      </c>
      <c r="J620" s="589"/>
      <c r="K620" s="91"/>
      <c r="L620" s="1161"/>
      <c r="M620" s="91"/>
      <c r="N620" s="1161"/>
      <c r="O620" s="91"/>
      <c r="P620" s="1161"/>
      <c r="Q620" s="2168"/>
      <c r="T620" s="1346"/>
      <c r="W620" s="154"/>
      <c r="X620" s="154"/>
      <c r="Y620" s="154"/>
    </row>
    <row r="621" spans="1:25">
      <c r="A621" s="91"/>
      <c r="B621" s="454" t="s">
        <v>709</v>
      </c>
      <c r="C621" s="355" t="s">
        <v>861</v>
      </c>
      <c r="D621" s="355">
        <v>0.5</v>
      </c>
      <c r="E621" s="356">
        <v>43347</v>
      </c>
      <c r="F621" s="355">
        <v>7.1</v>
      </c>
      <c r="G621" s="355">
        <v>5.03</v>
      </c>
      <c r="H621" s="90">
        <v>2.0258155063291134</v>
      </c>
      <c r="I621" s="90">
        <v>0.55337937280652094</v>
      </c>
      <c r="J621" s="589">
        <f t="shared" si="99"/>
        <v>17.140372693309178</v>
      </c>
      <c r="K621" s="91"/>
      <c r="L621" s="1161"/>
      <c r="M621" s="91"/>
      <c r="N621" s="1161"/>
      <c r="O621" s="91"/>
      <c r="P621" s="1161"/>
      <c r="Q621" s="2168"/>
      <c r="T621" s="1346"/>
      <c r="W621" s="154"/>
      <c r="X621" s="154"/>
      <c r="Y621" s="154"/>
    </row>
    <row r="622" spans="1:25">
      <c r="A622" s="91"/>
      <c r="B622" s="454" t="s">
        <v>709</v>
      </c>
      <c r="C622" s="355" t="s">
        <v>861</v>
      </c>
      <c r="D622" s="355">
        <v>1</v>
      </c>
      <c r="E622" s="356">
        <v>43347</v>
      </c>
      <c r="F622" s="355"/>
      <c r="G622" s="355"/>
      <c r="H622" s="355" t="s">
        <v>811</v>
      </c>
      <c r="I622" s="90" t="s">
        <v>811</v>
      </c>
      <c r="J622" s="589"/>
      <c r="K622" s="91"/>
      <c r="L622" s="1161"/>
      <c r="M622" s="91"/>
      <c r="N622" s="1161"/>
      <c r="O622" s="91"/>
      <c r="P622" s="1161"/>
      <c r="Q622" s="2168"/>
      <c r="T622" s="1346"/>
      <c r="W622" s="154"/>
      <c r="X622" s="154"/>
      <c r="Y622" s="154"/>
    </row>
    <row r="623" spans="1:25">
      <c r="A623" s="91"/>
      <c r="B623" s="454" t="s">
        <v>709</v>
      </c>
      <c r="C623" s="355" t="s">
        <v>861</v>
      </c>
      <c r="D623" s="355">
        <v>2</v>
      </c>
      <c r="E623" s="356">
        <v>43347</v>
      </c>
      <c r="F623" s="355"/>
      <c r="G623" s="355"/>
      <c r="H623" s="355" t="s">
        <v>811</v>
      </c>
      <c r="I623" s="90" t="s">
        <v>811</v>
      </c>
      <c r="J623" s="589"/>
      <c r="K623" s="91"/>
      <c r="L623" s="1161"/>
      <c r="M623" s="91"/>
      <c r="N623" s="1161"/>
      <c r="O623" s="91"/>
      <c r="P623" s="1161"/>
      <c r="Q623" s="2168"/>
      <c r="T623" s="1346"/>
      <c r="W623" s="154"/>
      <c r="X623" s="154"/>
      <c r="Y623" s="154"/>
    </row>
    <row r="624" spans="1:25">
      <c r="A624" s="91"/>
      <c r="B624" s="454" t="s">
        <v>709</v>
      </c>
      <c r="C624" s="355" t="s">
        <v>861</v>
      </c>
      <c r="D624" s="355">
        <v>3</v>
      </c>
      <c r="E624" s="356">
        <v>43347</v>
      </c>
      <c r="F624" s="355"/>
      <c r="G624" s="355"/>
      <c r="H624" s="355" t="s">
        <v>811</v>
      </c>
      <c r="I624" s="90" t="s">
        <v>811</v>
      </c>
      <c r="J624" s="589"/>
      <c r="K624" s="91"/>
      <c r="L624" s="1161"/>
      <c r="M624" s="91"/>
      <c r="N624" s="1161"/>
      <c r="O624" s="91"/>
      <c r="P624" s="1161"/>
      <c r="Q624" s="2168"/>
      <c r="T624" s="1346"/>
      <c r="W624" s="154"/>
      <c r="X624" s="154"/>
      <c r="Y624" s="154"/>
    </row>
    <row r="625" spans="1:25">
      <c r="A625" s="91"/>
      <c r="B625" s="454" t="s">
        <v>709</v>
      </c>
      <c r="C625" s="355" t="s">
        <v>861</v>
      </c>
      <c r="D625" s="355">
        <v>4</v>
      </c>
      <c r="E625" s="356">
        <v>43347</v>
      </c>
      <c r="F625" s="355"/>
      <c r="G625" s="355"/>
      <c r="H625" s="355" t="s">
        <v>811</v>
      </c>
      <c r="I625" s="90" t="s">
        <v>811</v>
      </c>
      <c r="J625" s="589"/>
      <c r="K625" s="91"/>
      <c r="L625" s="1161"/>
      <c r="M625" s="91"/>
      <c r="N625" s="1161"/>
      <c r="O625" s="91"/>
      <c r="P625" s="1161"/>
      <c r="Q625" s="2168"/>
      <c r="T625" s="1346"/>
      <c r="W625" s="154"/>
      <c r="X625" s="154"/>
      <c r="Y625" s="154"/>
    </row>
    <row r="626" spans="1:25">
      <c r="A626" s="91"/>
      <c r="B626" s="454" t="s">
        <v>709</v>
      </c>
      <c r="C626" s="355" t="s">
        <v>861</v>
      </c>
      <c r="D626" s="355">
        <v>5</v>
      </c>
      <c r="E626" s="356">
        <v>43347</v>
      </c>
      <c r="F626" s="355"/>
      <c r="G626" s="355"/>
      <c r="H626" s="355" t="s">
        <v>811</v>
      </c>
      <c r="I626" s="90" t="s">
        <v>811</v>
      </c>
      <c r="J626" s="589"/>
      <c r="K626" s="91"/>
      <c r="L626" s="1161"/>
      <c r="M626" s="91"/>
      <c r="N626" s="1161"/>
      <c r="O626" s="91"/>
      <c r="P626" s="1161"/>
      <c r="Q626" s="2168"/>
      <c r="T626" s="1346"/>
      <c r="W626" s="154"/>
      <c r="X626" s="154"/>
      <c r="Y626" s="154"/>
    </row>
    <row r="627" spans="1:25">
      <c r="A627" s="91"/>
      <c r="B627" s="454" t="s">
        <v>709</v>
      </c>
      <c r="C627" s="355" t="s">
        <v>861</v>
      </c>
      <c r="D627" s="355">
        <v>5</v>
      </c>
      <c r="E627" s="356">
        <v>43347</v>
      </c>
      <c r="F627" s="355"/>
      <c r="G627" s="355"/>
      <c r="H627" s="355" t="s">
        <v>811</v>
      </c>
      <c r="I627" s="90" t="s">
        <v>811</v>
      </c>
      <c r="J627" s="589"/>
      <c r="K627" s="91"/>
      <c r="L627" s="1161"/>
      <c r="M627" s="91"/>
      <c r="N627" s="1161"/>
      <c r="O627" s="91"/>
      <c r="P627" s="1161"/>
      <c r="Q627" s="2168"/>
      <c r="T627" s="1346"/>
      <c r="W627" s="154"/>
      <c r="X627" s="154"/>
      <c r="Y627" s="154"/>
    </row>
    <row r="628" spans="1:25" s="451" customFormat="1">
      <c r="A628" s="470"/>
      <c r="B628" s="2183" t="s">
        <v>709</v>
      </c>
      <c r="C628" s="469" t="s">
        <v>861</v>
      </c>
      <c r="D628" s="469">
        <v>6</v>
      </c>
      <c r="E628" s="1130">
        <v>43347</v>
      </c>
      <c r="F628" s="469"/>
      <c r="G628" s="469"/>
      <c r="H628" s="472">
        <v>6.5746246835443021</v>
      </c>
      <c r="I628" s="472">
        <v>0.69172421600815115</v>
      </c>
      <c r="J628" s="1718">
        <f t="shared" si="99"/>
        <v>21.425465866636475</v>
      </c>
      <c r="K628" s="470"/>
      <c r="L628" s="1163"/>
      <c r="M628" s="470"/>
      <c r="N628" s="1163"/>
      <c r="O628" s="470"/>
      <c r="P628" s="1163"/>
      <c r="Q628" s="2172"/>
      <c r="R628" s="1157"/>
      <c r="S628" s="1157"/>
      <c r="T628" s="1569"/>
      <c r="W628" s="1647"/>
      <c r="X628" s="1647"/>
      <c r="Y628" s="1647"/>
    </row>
    <row r="629" spans="1:25">
      <c r="A629" s="108"/>
      <c r="B629" s="27"/>
      <c r="C629" s="27"/>
      <c r="D629" s="139"/>
      <c r="E629" s="27"/>
      <c r="F629" s="27"/>
      <c r="G629" s="27"/>
      <c r="H629" s="27"/>
      <c r="I629" s="27"/>
      <c r="J629" s="484" t="str">
        <f t="shared" si="99"/>
        <v xml:space="preserve"> </v>
      </c>
      <c r="K629" s="27"/>
      <c r="M629" s="27"/>
      <c r="O629" s="24"/>
      <c r="Q629" s="1169"/>
      <c r="R629" s="1011"/>
      <c r="S629" s="1011"/>
      <c r="T629" s="1347"/>
    </row>
    <row r="630" spans="1:25" ht="46.8">
      <c r="A630" s="976" t="s">
        <v>804</v>
      </c>
      <c r="B630" s="591" t="s">
        <v>20</v>
      </c>
      <c r="C630" s="591" t="s">
        <v>701</v>
      </c>
      <c r="D630" s="946" t="s">
        <v>805</v>
      </c>
      <c r="E630" s="947" t="s">
        <v>786</v>
      </c>
      <c r="F630" s="946" t="s">
        <v>806</v>
      </c>
      <c r="G630" s="946" t="s">
        <v>807</v>
      </c>
      <c r="H630" s="591" t="s">
        <v>808</v>
      </c>
      <c r="I630" s="371" t="s">
        <v>809</v>
      </c>
      <c r="J630" s="484" t="s">
        <v>810</v>
      </c>
      <c r="K630" s="1252" t="s">
        <v>792</v>
      </c>
      <c r="L630" s="1305" t="s">
        <v>474</v>
      </c>
      <c r="M630" s="1252" t="s">
        <v>793</v>
      </c>
      <c r="N630" s="1305" t="s">
        <v>483</v>
      </c>
      <c r="O630" s="1252" t="s">
        <v>794</v>
      </c>
      <c r="P630" s="1305" t="s">
        <v>480</v>
      </c>
      <c r="Q630" s="1604"/>
      <c r="T630" s="1346"/>
    </row>
    <row r="631" spans="1:25">
      <c r="A631" s="108">
        <v>72</v>
      </c>
      <c r="B631" t="s">
        <v>709</v>
      </c>
      <c r="C631" t="s">
        <v>862</v>
      </c>
      <c r="D631" s="18">
        <v>0.5</v>
      </c>
      <c r="E631" s="55">
        <v>43705</v>
      </c>
      <c r="F631" s="165">
        <v>6.4</v>
      </c>
      <c r="G631" s="166">
        <v>5.01</v>
      </c>
      <c r="H631" s="24">
        <v>1.9903213924050636</v>
      </c>
      <c r="I631" s="24">
        <v>0.50423903524667213</v>
      </c>
      <c r="J631" s="484">
        <f t="shared" si="99"/>
        <v>15.618299877730422</v>
      </c>
      <c r="K631" s="166">
        <f>AVERAGE(G631:G647)</f>
        <v>4.33</v>
      </c>
      <c r="L631" s="594">
        <f t="shared" si="100"/>
        <v>38.856329750479993</v>
      </c>
      <c r="M631" s="166">
        <f>AVERAGE(H631:H647)</f>
        <v>2.9683977848101262</v>
      </c>
      <c r="N631" s="594">
        <f t="shared" si="101"/>
        <v>41.242875327468305</v>
      </c>
      <c r="O631">
        <f>AVERAGE(J631:J647)</f>
        <v>18.04755483408891</v>
      </c>
      <c r="P631" s="594">
        <f t="shared" si="102"/>
        <v>45.88768981544969</v>
      </c>
      <c r="Q631" s="1169">
        <f t="shared" si="98"/>
        <v>41.99563163113266</v>
      </c>
      <c r="T631" s="1346"/>
    </row>
    <row r="632" spans="1:25">
      <c r="A632" s="108"/>
      <c r="B632" t="s">
        <v>709</v>
      </c>
      <c r="C632" t="s">
        <v>862</v>
      </c>
      <c r="D632" s="18">
        <v>1</v>
      </c>
      <c r="E632" s="55">
        <v>43705</v>
      </c>
      <c r="F632" s="165"/>
      <c r="G632" s="166"/>
      <c r="H632" s="27" t="s">
        <v>811</v>
      </c>
      <c r="I632" s="27" t="s">
        <v>811</v>
      </c>
      <c r="J632" s="484"/>
      <c r="Q632" s="1169"/>
      <c r="T632" s="1346"/>
    </row>
    <row r="633" spans="1:25">
      <c r="A633" s="108"/>
      <c r="B633" t="s">
        <v>709</v>
      </c>
      <c r="C633" t="s">
        <v>862</v>
      </c>
      <c r="D633" s="18">
        <v>2</v>
      </c>
      <c r="E633" s="55">
        <v>43705</v>
      </c>
      <c r="F633" s="165"/>
      <c r="G633" s="166"/>
      <c r="H633" s="27" t="s">
        <v>811</v>
      </c>
      <c r="I633" s="27" t="s">
        <v>811</v>
      </c>
      <c r="J633" s="484"/>
      <c r="Q633" s="1169"/>
      <c r="T633" s="1346"/>
    </row>
    <row r="634" spans="1:25">
      <c r="A634" s="108"/>
      <c r="B634" t="s">
        <v>709</v>
      </c>
      <c r="C634" t="s">
        <v>862</v>
      </c>
      <c r="D634" s="18">
        <v>3</v>
      </c>
      <c r="E634" s="55">
        <v>43705</v>
      </c>
      <c r="F634" s="165"/>
      <c r="G634" s="166"/>
      <c r="H634" s="27" t="s">
        <v>811</v>
      </c>
      <c r="I634" s="27" t="s">
        <v>811</v>
      </c>
      <c r="J634" s="484"/>
      <c r="Q634" s="1169"/>
      <c r="T634" s="1346"/>
    </row>
    <row r="635" spans="1:25">
      <c r="A635" s="108"/>
      <c r="B635" t="s">
        <v>709</v>
      </c>
      <c r="C635" t="s">
        <v>862</v>
      </c>
      <c r="D635" s="18">
        <v>4</v>
      </c>
      <c r="E635" s="55">
        <v>43705</v>
      </c>
      <c r="F635" s="165"/>
      <c r="G635" s="166"/>
      <c r="H635" s="27" t="s">
        <v>811</v>
      </c>
      <c r="I635" s="27" t="s">
        <v>811</v>
      </c>
      <c r="J635" s="484"/>
      <c r="Q635" s="1169"/>
      <c r="T635" s="1346"/>
    </row>
    <row r="636" spans="1:25">
      <c r="A636" s="108"/>
      <c r="B636" t="s">
        <v>709</v>
      </c>
      <c r="C636" t="s">
        <v>862</v>
      </c>
      <c r="D636" s="18">
        <v>5</v>
      </c>
      <c r="E636" s="55">
        <v>43705</v>
      </c>
      <c r="F636" s="165"/>
      <c r="G636" s="166"/>
      <c r="H636" s="27" t="s">
        <v>811</v>
      </c>
      <c r="I636" s="27" t="s">
        <v>811</v>
      </c>
      <c r="J636" s="484"/>
      <c r="Q636" s="1169"/>
      <c r="T636" s="1346"/>
    </row>
    <row r="637" spans="1:25">
      <c r="A637" s="108"/>
      <c r="B637" t="s">
        <v>709</v>
      </c>
      <c r="C637" t="s">
        <v>862</v>
      </c>
      <c r="D637" s="18">
        <v>5.5</v>
      </c>
      <c r="E637" s="55">
        <v>43705</v>
      </c>
      <c r="F637" s="165"/>
      <c r="G637" s="166"/>
      <c r="H637" s="24">
        <v>1.9219841772151902</v>
      </c>
      <c r="I637" s="24">
        <v>0.58181427143846776</v>
      </c>
      <c r="J637" s="484">
        <f t="shared" si="99"/>
        <v>18.0211152435351</v>
      </c>
      <c r="Q637" s="1169"/>
      <c r="T637" s="1346"/>
    </row>
    <row r="638" spans="1:25">
      <c r="A638" s="108"/>
      <c r="B638" t="s">
        <v>709</v>
      </c>
      <c r="C638" t="s">
        <v>862</v>
      </c>
      <c r="D638" s="18">
        <v>6</v>
      </c>
      <c r="E638" s="55">
        <v>43705</v>
      </c>
      <c r="F638" s="165"/>
      <c r="G638" s="166"/>
      <c r="H638" s="27" t="s">
        <v>811</v>
      </c>
      <c r="I638" s="27" t="s">
        <v>811</v>
      </c>
      <c r="J638" s="484"/>
      <c r="Q638" s="1169"/>
      <c r="T638" s="1346"/>
    </row>
    <row r="639" spans="1:25">
      <c r="A639" s="108">
        <v>71</v>
      </c>
      <c r="B639" t="s">
        <v>709</v>
      </c>
      <c r="C639" t="s">
        <v>863</v>
      </c>
      <c r="D639" s="18">
        <v>0.5</v>
      </c>
      <c r="E639" s="55">
        <v>43705</v>
      </c>
      <c r="F639" s="165">
        <v>7.51</v>
      </c>
      <c r="G639" s="166">
        <v>3.65</v>
      </c>
      <c r="H639" s="24">
        <v>3.5449930379746823</v>
      </c>
      <c r="I639" s="24">
        <v>0.54302665334257005</v>
      </c>
      <c r="J639" s="484">
        <f t="shared" si="99"/>
        <v>16.819707560632764</v>
      </c>
      <c r="K639" s="55"/>
      <c r="Q639" s="1169"/>
      <c r="T639" s="1346"/>
    </row>
    <row r="640" spans="1:25">
      <c r="A640" s="108"/>
      <c r="B640" t="s">
        <v>709</v>
      </c>
      <c r="C640" t="s">
        <v>863</v>
      </c>
      <c r="D640" s="18">
        <v>1</v>
      </c>
      <c r="E640" s="55">
        <v>43705</v>
      </c>
      <c r="F640" s="165"/>
      <c r="G640" s="166"/>
      <c r="H640" s="27" t="s">
        <v>811</v>
      </c>
      <c r="I640" s="27" t="s">
        <v>811</v>
      </c>
      <c r="J640" s="484"/>
      <c r="K640" s="55"/>
      <c r="Q640" s="1169"/>
      <c r="T640" s="1346"/>
    </row>
    <row r="641" spans="1:25">
      <c r="A641" s="108"/>
      <c r="B641" t="s">
        <v>709</v>
      </c>
      <c r="C641" t="s">
        <v>863</v>
      </c>
      <c r="D641" s="18">
        <v>2</v>
      </c>
      <c r="E641" s="55">
        <v>43705</v>
      </c>
      <c r="F641" s="165"/>
      <c r="G641" s="166"/>
      <c r="H641" s="27" t="s">
        <v>811</v>
      </c>
      <c r="I641" s="27" t="s">
        <v>811</v>
      </c>
      <c r="J641" s="484"/>
      <c r="K641" s="55"/>
      <c r="Q641" s="1169"/>
      <c r="T641" s="1346"/>
    </row>
    <row r="642" spans="1:25">
      <c r="A642" s="108"/>
      <c r="B642" t="s">
        <v>709</v>
      </c>
      <c r="C642" t="s">
        <v>863</v>
      </c>
      <c r="D642" s="18">
        <v>3</v>
      </c>
      <c r="E642" s="55">
        <v>43705</v>
      </c>
      <c r="F642" s="165"/>
      <c r="G642" s="166"/>
      <c r="H642" s="27" t="s">
        <v>811</v>
      </c>
      <c r="I642" s="27" t="s">
        <v>811</v>
      </c>
      <c r="J642" s="484"/>
      <c r="K642" s="55"/>
      <c r="Q642" s="1169"/>
      <c r="T642" s="1346"/>
    </row>
    <row r="643" spans="1:25">
      <c r="A643" s="108"/>
      <c r="B643" t="s">
        <v>709</v>
      </c>
      <c r="C643" t="s">
        <v>863</v>
      </c>
      <c r="D643" s="18">
        <v>4</v>
      </c>
      <c r="E643" s="55">
        <v>43705</v>
      </c>
      <c r="F643" s="165"/>
      <c r="G643" s="166"/>
      <c r="H643" s="27" t="s">
        <v>811</v>
      </c>
      <c r="I643" s="27" t="s">
        <v>811</v>
      </c>
      <c r="J643" s="484"/>
      <c r="K643" s="55"/>
      <c r="Q643" s="1169"/>
      <c r="T643" s="1346"/>
    </row>
    <row r="644" spans="1:25">
      <c r="A644" s="108"/>
      <c r="B644" t="s">
        <v>709</v>
      </c>
      <c r="C644" t="s">
        <v>863</v>
      </c>
      <c r="D644" s="18">
        <v>5</v>
      </c>
      <c r="E644" s="55">
        <v>43705</v>
      </c>
      <c r="F644" s="165"/>
      <c r="G644" s="166"/>
      <c r="H644" s="27" t="s">
        <v>811</v>
      </c>
      <c r="I644" s="27" t="s">
        <v>811</v>
      </c>
      <c r="J644" s="484"/>
      <c r="Q644" s="1169"/>
      <c r="T644" s="1346"/>
    </row>
    <row r="645" spans="1:25">
      <c r="A645" s="108"/>
      <c r="B645" t="s">
        <v>709</v>
      </c>
      <c r="C645" t="s">
        <v>863</v>
      </c>
      <c r="D645" s="18">
        <v>6</v>
      </c>
      <c r="E645" s="55">
        <v>43705</v>
      </c>
      <c r="F645" s="165"/>
      <c r="G645" s="166"/>
      <c r="H645" s="27" t="s">
        <v>811</v>
      </c>
      <c r="I645" s="27" t="s">
        <v>811</v>
      </c>
      <c r="J645" s="484"/>
      <c r="Q645" s="1169"/>
      <c r="T645" s="1346"/>
    </row>
    <row r="646" spans="1:25">
      <c r="A646" s="108"/>
      <c r="B646" t="s">
        <v>709</v>
      </c>
      <c r="C646" t="s">
        <v>863</v>
      </c>
      <c r="D646" s="18">
        <v>6.5</v>
      </c>
      <c r="E646" s="55">
        <v>43705</v>
      </c>
      <c r="F646" s="165"/>
      <c r="G646" s="166"/>
      <c r="H646" s="24">
        <v>4.4162925316455688</v>
      </c>
      <c r="I646" s="24">
        <v>0.70159154950788882</v>
      </c>
      <c r="J646" s="484">
        <f t="shared" si="99"/>
        <v>21.73109665445735</v>
      </c>
      <c r="Q646" s="1169"/>
      <c r="T646" s="1346"/>
    </row>
    <row r="647" spans="1:25" s="451" customFormat="1">
      <c r="A647" s="1566"/>
      <c r="B647" s="451" t="s">
        <v>709</v>
      </c>
      <c r="C647" s="451" t="s">
        <v>863</v>
      </c>
      <c r="D647" s="1201">
        <v>7</v>
      </c>
      <c r="E647" s="1202">
        <v>43705</v>
      </c>
      <c r="F647" s="1203"/>
      <c r="G647" s="1204"/>
      <c r="H647" s="534" t="s">
        <v>811</v>
      </c>
      <c r="I647" s="534" t="s">
        <v>811</v>
      </c>
      <c r="J647" s="564"/>
      <c r="L647" s="1373"/>
      <c r="N647" s="1373"/>
      <c r="P647" s="1373"/>
      <c r="Q647" s="1232"/>
      <c r="R647" s="1157"/>
      <c r="S647" s="1157"/>
      <c r="T647" s="1569"/>
    </row>
    <row r="648" spans="1:25">
      <c r="A648" s="980"/>
      <c r="B648" s="629"/>
      <c r="C648" s="629"/>
      <c r="D648" s="959"/>
      <c r="E648" s="629"/>
      <c r="F648" s="815"/>
      <c r="G648" s="815"/>
      <c r="H648" s="815"/>
      <c r="I648" s="875"/>
      <c r="J648" s="484" t="str">
        <f t="shared" si="99"/>
        <v xml:space="preserve"> </v>
      </c>
      <c r="K648" s="960"/>
      <c r="M648" s="815"/>
      <c r="O648" s="629"/>
      <c r="Q648" s="1169"/>
      <c r="R648" s="1337"/>
      <c r="S648" s="1337"/>
      <c r="T648" s="1354"/>
      <c r="U648" s="629"/>
      <c r="V648" s="832"/>
      <c r="W648" s="832"/>
      <c r="X648" s="832"/>
      <c r="Y648" s="832"/>
    </row>
    <row r="649" spans="1:25" ht="46.8">
      <c r="B649" s="976" t="s">
        <v>20</v>
      </c>
      <c r="C649" s="591" t="s">
        <v>701</v>
      </c>
      <c r="D649" s="946" t="s">
        <v>805</v>
      </c>
      <c r="E649" s="947" t="s">
        <v>786</v>
      </c>
      <c r="F649" s="946" t="s">
        <v>806</v>
      </c>
      <c r="G649" s="946" t="s">
        <v>807</v>
      </c>
      <c r="H649" s="591" t="s">
        <v>808</v>
      </c>
      <c r="I649" s="371" t="s">
        <v>809</v>
      </c>
      <c r="J649" s="484" t="s">
        <v>810</v>
      </c>
      <c r="K649" s="1252" t="s">
        <v>792</v>
      </c>
      <c r="L649" s="1305" t="s">
        <v>474</v>
      </c>
      <c r="M649" s="1252" t="s">
        <v>793</v>
      </c>
      <c r="N649" s="1305" t="s">
        <v>483</v>
      </c>
      <c r="O649" s="1252" t="s">
        <v>794</v>
      </c>
      <c r="P649" s="1305" t="s">
        <v>480</v>
      </c>
      <c r="Q649" s="1604"/>
      <c r="T649" s="1346"/>
    </row>
    <row r="650" spans="1:25">
      <c r="B650" s="108" t="s">
        <v>709</v>
      </c>
      <c r="C650" t="s">
        <v>864</v>
      </c>
      <c r="D650">
        <v>0.5</v>
      </c>
      <c r="E650" s="55">
        <v>44074</v>
      </c>
      <c r="F650">
        <v>7.6</v>
      </c>
      <c r="G650">
        <v>4.0599999999999996</v>
      </c>
      <c r="H650" s="371">
        <v>0.46666666666666667</v>
      </c>
      <c r="I650" s="24">
        <v>0.61776005146435919</v>
      </c>
      <c r="J650" s="484">
        <f t="shared" si="99"/>
        <v>19.134499834057063</v>
      </c>
      <c r="K650">
        <f>AVERAGE(G650:G665)</f>
        <v>4.7799999999999994</v>
      </c>
      <c r="L650" s="594">
        <f t="shared" si="100"/>
        <v>37.429893817939764</v>
      </c>
      <c r="M650" s="166">
        <f>AVERAGE(H650:H665)</f>
        <v>0.67293333333333361</v>
      </c>
      <c r="N650" s="594">
        <f t="shared" si="101"/>
        <v>26.683062504854334</v>
      </c>
      <c r="O650">
        <f>AVERAGE(J650:J665)</f>
        <v>21.010431190337162</v>
      </c>
      <c r="P650" s="594">
        <f t="shared" si="102"/>
        <v>48.080713644483559</v>
      </c>
      <c r="Q650" s="1169">
        <f t="shared" si="98"/>
        <v>37.397889989092555</v>
      </c>
      <c r="T650" s="1346"/>
    </row>
    <row r="651" spans="1:25">
      <c r="B651" s="108" t="s">
        <v>709</v>
      </c>
      <c r="C651" t="s">
        <v>864</v>
      </c>
      <c r="D651">
        <v>1</v>
      </c>
      <c r="E651" s="55">
        <v>44074</v>
      </c>
      <c r="H651" s="24" t="s">
        <v>811</v>
      </c>
      <c r="I651" s="24" t="s">
        <v>811</v>
      </c>
      <c r="J651" s="484"/>
      <c r="Q651" s="1169"/>
      <c r="T651" s="1346"/>
    </row>
    <row r="652" spans="1:25">
      <c r="B652" s="108" t="s">
        <v>709</v>
      </c>
      <c r="C652" t="s">
        <v>864</v>
      </c>
      <c r="D652">
        <v>2</v>
      </c>
      <c r="E652" s="55">
        <v>44074</v>
      </c>
      <c r="H652" s="24" t="s">
        <v>811</v>
      </c>
      <c r="I652" s="24" t="s">
        <v>811</v>
      </c>
      <c r="J652" s="484"/>
      <c r="Q652" s="1169"/>
      <c r="T652" s="1346"/>
    </row>
    <row r="653" spans="1:25">
      <c r="B653" s="108" t="s">
        <v>709</v>
      </c>
      <c r="C653" t="s">
        <v>864</v>
      </c>
      <c r="D653">
        <v>3</v>
      </c>
      <c r="E653" s="55">
        <v>44074</v>
      </c>
      <c r="H653" s="24" t="s">
        <v>811</v>
      </c>
      <c r="I653" s="24" t="s">
        <v>811</v>
      </c>
      <c r="J653" s="484"/>
      <c r="Q653" s="1169"/>
      <c r="T653" s="1346"/>
    </row>
    <row r="654" spans="1:25">
      <c r="B654" s="108" t="s">
        <v>709</v>
      </c>
      <c r="C654" t="s">
        <v>864</v>
      </c>
      <c r="D654">
        <v>4</v>
      </c>
      <c r="E654" s="55">
        <v>44074</v>
      </c>
      <c r="H654" s="24" t="s">
        <v>811</v>
      </c>
      <c r="I654" s="24" t="s">
        <v>811</v>
      </c>
      <c r="J654" s="484"/>
      <c r="Q654" s="1169"/>
      <c r="T654" s="1346"/>
    </row>
    <row r="655" spans="1:25">
      <c r="B655" s="108" t="s">
        <v>709</v>
      </c>
      <c r="C655" t="s">
        <v>864</v>
      </c>
      <c r="D655">
        <v>5</v>
      </c>
      <c r="E655" s="55">
        <v>44074</v>
      </c>
      <c r="H655" s="24" t="s">
        <v>811</v>
      </c>
      <c r="I655" s="24" t="s">
        <v>811</v>
      </c>
      <c r="J655" s="484"/>
      <c r="Q655" s="1169"/>
      <c r="T655" s="1346"/>
    </row>
    <row r="656" spans="1:25">
      <c r="B656" s="108" t="s">
        <v>709</v>
      </c>
      <c r="C656" t="s">
        <v>864</v>
      </c>
      <c r="D656">
        <v>6</v>
      </c>
      <c r="E656" s="55">
        <v>44074</v>
      </c>
      <c r="H656" s="24" t="s">
        <v>811</v>
      </c>
      <c r="I656" s="24" t="s">
        <v>811</v>
      </c>
      <c r="J656" s="484"/>
      <c r="Q656" s="1169"/>
      <c r="T656" s="1346"/>
    </row>
    <row r="657" spans="1:25">
      <c r="B657" s="108" t="s">
        <v>709</v>
      </c>
      <c r="C657" t="s">
        <v>864</v>
      </c>
      <c r="D657">
        <v>7</v>
      </c>
      <c r="E657" s="55">
        <v>44074</v>
      </c>
      <c r="H657" s="371">
        <v>0.98560000000000036</v>
      </c>
      <c r="I657" s="24">
        <v>0.76311535769126704</v>
      </c>
      <c r="J657" s="484">
        <f t="shared" si="99"/>
        <v>23.636735089129306</v>
      </c>
      <c r="Q657" s="1169"/>
      <c r="T657" s="1346"/>
    </row>
    <row r="658" spans="1:25">
      <c r="B658" s="108" t="s">
        <v>709</v>
      </c>
      <c r="C658" t="s">
        <v>865</v>
      </c>
      <c r="D658">
        <v>0.5</v>
      </c>
      <c r="E658" s="55">
        <v>44074</v>
      </c>
      <c r="F658">
        <v>6.8</v>
      </c>
      <c r="G658">
        <v>5.5</v>
      </c>
      <c r="H658" s="371">
        <v>0.29493333333333344</v>
      </c>
      <c r="I658" s="24">
        <v>0.65409887802108613</v>
      </c>
      <c r="J658" s="484">
        <f t="shared" si="99"/>
        <v>20.260058647825122</v>
      </c>
      <c r="Q658" s="1169"/>
      <c r="T658" s="1346"/>
    </row>
    <row r="659" spans="1:25">
      <c r="B659" s="108" t="s">
        <v>709</v>
      </c>
      <c r="C659" t="s">
        <v>865</v>
      </c>
      <c r="D659">
        <v>1</v>
      </c>
      <c r="E659" s="55">
        <v>44074</v>
      </c>
      <c r="H659" s="24" t="s">
        <v>811</v>
      </c>
      <c r="I659" s="24" t="s">
        <v>811</v>
      </c>
      <c r="J659" s="484"/>
      <c r="Q659" s="1169"/>
      <c r="T659" s="1346"/>
    </row>
    <row r="660" spans="1:25">
      <c r="B660" s="108" t="s">
        <v>709</v>
      </c>
      <c r="C660" t="s">
        <v>865</v>
      </c>
      <c r="D660">
        <v>2</v>
      </c>
      <c r="E660" s="55">
        <v>44074</v>
      </c>
      <c r="H660" s="24" t="s">
        <v>811</v>
      </c>
      <c r="I660" s="24" t="s">
        <v>811</v>
      </c>
      <c r="J660" s="484"/>
      <c r="Q660" s="1169"/>
      <c r="T660" s="1346"/>
    </row>
    <row r="661" spans="1:25">
      <c r="B661" s="108" t="s">
        <v>709</v>
      </c>
      <c r="C661" t="s">
        <v>865</v>
      </c>
      <c r="D661">
        <v>3</v>
      </c>
      <c r="E661" s="55">
        <v>44074</v>
      </c>
      <c r="H661" s="24" t="s">
        <v>811</v>
      </c>
      <c r="I661" s="24" t="s">
        <v>811</v>
      </c>
      <c r="J661" s="484"/>
      <c r="Q661" s="1169"/>
      <c r="T661" s="1346"/>
    </row>
    <row r="662" spans="1:25">
      <c r="B662" s="108" t="s">
        <v>709</v>
      </c>
      <c r="C662" t="s">
        <v>865</v>
      </c>
      <c r="D662">
        <v>4</v>
      </c>
      <c r="E662" s="55">
        <v>44074</v>
      </c>
      <c r="H662" s="24" t="s">
        <v>811</v>
      </c>
      <c r="I662" s="24" t="s">
        <v>811</v>
      </c>
      <c r="J662" s="484"/>
      <c r="Q662" s="1169"/>
      <c r="T662" s="1346"/>
    </row>
    <row r="663" spans="1:25">
      <c r="B663" s="108" t="s">
        <v>709</v>
      </c>
      <c r="C663" t="s">
        <v>865</v>
      </c>
      <c r="D663">
        <v>5</v>
      </c>
      <c r="E663" s="55">
        <v>44074</v>
      </c>
      <c r="H663" s="24" t="s">
        <v>811</v>
      </c>
      <c r="I663" s="24" t="s">
        <v>811</v>
      </c>
      <c r="J663" s="484"/>
      <c r="Q663" s="1169"/>
      <c r="T663" s="1346"/>
    </row>
    <row r="664" spans="1:25">
      <c r="B664" s="108" t="s">
        <v>709</v>
      </c>
      <c r="C664" t="s">
        <v>865</v>
      </c>
      <c r="D664">
        <v>6</v>
      </c>
      <c r="E664" s="55">
        <v>44074</v>
      </c>
      <c r="H664" s="24" t="s">
        <v>811</v>
      </c>
      <c r="I664" s="24" t="s">
        <v>811</v>
      </c>
      <c r="J664" s="484"/>
      <c r="Q664" s="1169"/>
      <c r="T664" s="1346"/>
    </row>
    <row r="665" spans="1:25" s="451" customFormat="1">
      <c r="B665" s="1566" t="s">
        <v>709</v>
      </c>
      <c r="C665" s="451" t="s">
        <v>865</v>
      </c>
      <c r="D665" s="451">
        <v>6.5</v>
      </c>
      <c r="E665" s="1202">
        <v>44074</v>
      </c>
      <c r="H665" s="1576">
        <v>0.94453333333333367</v>
      </c>
      <c r="I665" s="687" t="s">
        <v>866</v>
      </c>
      <c r="J665" s="564"/>
      <c r="L665" s="1373"/>
      <c r="N665" s="1373"/>
      <c r="P665" s="1373"/>
      <c r="Q665" s="1232"/>
      <c r="R665" s="1157"/>
      <c r="S665" s="1157"/>
      <c r="T665" s="1569"/>
    </row>
    <row r="666" spans="1:25">
      <c r="A666" s="980"/>
      <c r="B666" s="629"/>
      <c r="C666" s="629"/>
      <c r="D666" s="959"/>
      <c r="E666" s="629"/>
      <c r="F666" s="815"/>
      <c r="G666" s="815"/>
      <c r="H666" s="815"/>
      <c r="I666" s="875"/>
      <c r="J666" s="484" t="str">
        <f t="shared" si="99"/>
        <v xml:space="preserve"> </v>
      </c>
      <c r="K666" s="960"/>
      <c r="M666" s="815"/>
      <c r="O666" s="629"/>
      <c r="Q666" s="1169"/>
      <c r="R666" s="1337"/>
      <c r="S666" s="1337"/>
      <c r="T666" s="1354"/>
      <c r="U666" s="629"/>
      <c r="V666" s="832"/>
      <c r="W666" s="832"/>
      <c r="X666" s="832"/>
      <c r="Y666" s="832"/>
    </row>
    <row r="667" spans="1:25" ht="46.8">
      <c r="A667" s="983" t="s">
        <v>804</v>
      </c>
      <c r="B667" s="815" t="s">
        <v>20</v>
      </c>
      <c r="C667" s="815" t="s">
        <v>701</v>
      </c>
      <c r="D667" s="815" t="s">
        <v>805</v>
      </c>
      <c r="E667" s="873" t="s">
        <v>786</v>
      </c>
      <c r="F667" s="815" t="s">
        <v>806</v>
      </c>
      <c r="G667" s="815" t="s">
        <v>807</v>
      </c>
      <c r="H667" s="815" t="s">
        <v>808</v>
      </c>
      <c r="I667" s="878" t="s">
        <v>809</v>
      </c>
      <c r="J667" s="484" t="s">
        <v>810</v>
      </c>
      <c r="K667" s="1252" t="s">
        <v>792</v>
      </c>
      <c r="L667" s="1305" t="s">
        <v>474</v>
      </c>
      <c r="M667" s="1252" t="s">
        <v>793</v>
      </c>
      <c r="N667" s="1305" t="s">
        <v>483</v>
      </c>
      <c r="O667" s="1252" t="s">
        <v>794</v>
      </c>
      <c r="P667" s="1305" t="s">
        <v>480</v>
      </c>
      <c r="Q667" s="1604"/>
      <c r="R667" s="1226"/>
      <c r="S667" s="1226"/>
      <c r="T667" s="1349"/>
      <c r="U667" s="747"/>
      <c r="V667" s="747"/>
      <c r="W667" s="747"/>
      <c r="X667" s="747"/>
      <c r="Y667" s="747"/>
    </row>
    <row r="668" spans="1:25">
      <c r="A668" s="108"/>
      <c r="B668" t="s">
        <v>709</v>
      </c>
      <c r="C668" t="s">
        <v>864</v>
      </c>
      <c r="D668" s="27">
        <v>0.5</v>
      </c>
      <c r="E668" s="133">
        <v>44459</v>
      </c>
      <c r="F668">
        <v>8.9</v>
      </c>
      <c r="G668">
        <v>4.7</v>
      </c>
      <c r="H668" s="24">
        <v>1.5089523809523813</v>
      </c>
      <c r="I668" s="24">
        <v>0.45733333333333337</v>
      </c>
      <c r="J668" s="484">
        <f t="shared" si="99"/>
        <v>14.165442666666667</v>
      </c>
      <c r="K668">
        <f>AVERAGE(G668:G690)</f>
        <v>4.8666666666666663</v>
      </c>
      <c r="L668" s="594">
        <f t="shared" si="100"/>
        <v>37.170660367285016</v>
      </c>
      <c r="M668" s="166">
        <f>AVERAGE(H668:H690)</f>
        <v>1.553969614512472</v>
      </c>
      <c r="N668" s="594">
        <f t="shared" si="101"/>
        <v>34.893537567357832</v>
      </c>
      <c r="O668">
        <f>AVERAGE(J668:J690)</f>
        <v>16.093331049968253</v>
      </c>
      <c r="P668" s="594">
        <f t="shared" si="102"/>
        <v>44.234285648445479</v>
      </c>
      <c r="Q668" s="1169">
        <f t="shared" ref="Q668:Q755" si="103">AVERAGE(L668,N668,P668)</f>
        <v>38.766161194362773</v>
      </c>
      <c r="T668" s="1346"/>
    </row>
    <row r="669" spans="1:25">
      <c r="A669" s="108"/>
      <c r="B669" t="s">
        <v>709</v>
      </c>
      <c r="C669" t="s">
        <v>864</v>
      </c>
      <c r="D669" s="27">
        <v>1</v>
      </c>
      <c r="E669" s="133">
        <v>44459</v>
      </c>
      <c r="H669" s="24" t="s">
        <v>811</v>
      </c>
      <c r="I669" s="24" t="s">
        <v>811</v>
      </c>
      <c r="J669" s="484"/>
      <c r="Q669" s="1169"/>
      <c r="T669" s="1346"/>
    </row>
    <row r="670" spans="1:25">
      <c r="A670" s="108"/>
      <c r="B670" t="s">
        <v>709</v>
      </c>
      <c r="C670" t="s">
        <v>864</v>
      </c>
      <c r="D670" s="27">
        <v>2</v>
      </c>
      <c r="E670" s="133">
        <v>44459</v>
      </c>
      <c r="H670" s="24" t="s">
        <v>811</v>
      </c>
      <c r="I670" s="24" t="s">
        <v>811</v>
      </c>
      <c r="J670" s="484"/>
      <c r="Q670" s="1169"/>
      <c r="T670" s="1346"/>
    </row>
    <row r="671" spans="1:25">
      <c r="A671" s="108"/>
      <c r="B671" t="s">
        <v>709</v>
      </c>
      <c r="C671" t="s">
        <v>864</v>
      </c>
      <c r="D671" s="27">
        <v>3</v>
      </c>
      <c r="E671" s="133">
        <v>44459</v>
      </c>
      <c r="H671" s="24">
        <v>1.6967619047619051</v>
      </c>
      <c r="I671" s="68" t="s">
        <v>867</v>
      </c>
      <c r="J671" s="484"/>
      <c r="Q671" s="1169"/>
      <c r="T671" s="1346"/>
    </row>
    <row r="672" spans="1:25">
      <c r="A672" s="108"/>
      <c r="B672" t="s">
        <v>709</v>
      </c>
      <c r="C672" t="s">
        <v>864</v>
      </c>
      <c r="D672" s="27">
        <v>4</v>
      </c>
      <c r="E672" s="133">
        <v>44459</v>
      </c>
      <c r="H672" s="24" t="s">
        <v>811</v>
      </c>
      <c r="I672" s="24" t="s">
        <v>811</v>
      </c>
      <c r="J672" s="484"/>
      <c r="Q672" s="1169"/>
      <c r="T672" s="1346"/>
    </row>
    <row r="673" spans="1:20">
      <c r="A673" s="108"/>
      <c r="B673" t="s">
        <v>709</v>
      </c>
      <c r="C673" t="s">
        <v>864</v>
      </c>
      <c r="D673" s="27">
        <v>5</v>
      </c>
      <c r="E673" s="133">
        <v>44459</v>
      </c>
      <c r="H673" s="24" t="s">
        <v>811</v>
      </c>
      <c r="I673" s="24" t="s">
        <v>811</v>
      </c>
      <c r="J673" s="484"/>
      <c r="Q673" s="1169"/>
      <c r="T673" s="1346"/>
    </row>
    <row r="674" spans="1:20">
      <c r="A674" s="108"/>
      <c r="B674" t="s">
        <v>709</v>
      </c>
      <c r="C674" t="s">
        <v>864</v>
      </c>
      <c r="D674" s="27">
        <v>6</v>
      </c>
      <c r="E674" s="133">
        <v>44459</v>
      </c>
      <c r="H674" s="24" t="s">
        <v>811</v>
      </c>
      <c r="I674" s="24" t="s">
        <v>811</v>
      </c>
      <c r="J674" s="484"/>
      <c r="Q674" s="1169"/>
      <c r="T674" s="1346"/>
    </row>
    <row r="675" spans="1:20">
      <c r="A675" s="108"/>
      <c r="B675" t="s">
        <v>709</v>
      </c>
      <c r="C675" t="s">
        <v>864</v>
      </c>
      <c r="D675" s="27">
        <v>7</v>
      </c>
      <c r="E675" s="133">
        <v>44459</v>
      </c>
      <c r="H675" s="24" t="s">
        <v>811</v>
      </c>
      <c r="I675" s="24" t="s">
        <v>811</v>
      </c>
      <c r="J675" s="484"/>
      <c r="Q675" s="1169"/>
      <c r="T675" s="1346"/>
    </row>
    <row r="676" spans="1:20">
      <c r="A676" s="108"/>
      <c r="B676" t="s">
        <v>709</v>
      </c>
      <c r="C676" t="s">
        <v>864</v>
      </c>
      <c r="D676" s="27">
        <v>8</v>
      </c>
      <c r="E676" s="133">
        <v>44459</v>
      </c>
      <c r="H676" s="24">
        <v>1.2660952380952384</v>
      </c>
      <c r="I676" s="24">
        <v>0.52266666666666683</v>
      </c>
      <c r="J676" s="484">
        <f t="shared" si="99"/>
        <v>16.189077333333337</v>
      </c>
      <c r="Q676" s="1169"/>
      <c r="T676" s="1346"/>
    </row>
    <row r="677" spans="1:20">
      <c r="A677" s="108"/>
      <c r="B677" t="s">
        <v>709</v>
      </c>
      <c r="C677" t="s">
        <v>868</v>
      </c>
      <c r="D677" s="27">
        <v>0.5</v>
      </c>
      <c r="E677" s="133">
        <v>44459</v>
      </c>
      <c r="F677">
        <v>6.8</v>
      </c>
      <c r="G677">
        <v>3.65</v>
      </c>
      <c r="H677" s="24">
        <v>2.2506515873015873</v>
      </c>
      <c r="I677" s="24">
        <v>0.55533333333333346</v>
      </c>
      <c r="J677" s="484">
        <f t="shared" ref="J677:J690" si="104">IF(AND(I677&gt;0),  I677*30.974," ")</f>
        <v>17.20089466666667</v>
      </c>
      <c r="Q677" s="1169"/>
      <c r="T677" s="1346"/>
    </row>
    <row r="678" spans="1:20">
      <c r="A678" s="108"/>
      <c r="B678" t="s">
        <v>709</v>
      </c>
      <c r="C678" t="s">
        <v>868</v>
      </c>
      <c r="D678" s="27">
        <v>1</v>
      </c>
      <c r="E678" s="133">
        <v>44459</v>
      </c>
      <c r="H678" s="24" t="s">
        <v>811</v>
      </c>
      <c r="I678" s="24" t="s">
        <v>811</v>
      </c>
      <c r="J678" s="484"/>
      <c r="Q678" s="1169"/>
      <c r="T678" s="1346"/>
    </row>
    <row r="679" spans="1:20">
      <c r="A679" s="108"/>
      <c r="B679" t="s">
        <v>709</v>
      </c>
      <c r="C679" t="s">
        <v>868</v>
      </c>
      <c r="D679" s="27">
        <v>2</v>
      </c>
      <c r="E679" s="133">
        <v>44459</v>
      </c>
      <c r="H679" s="24" t="s">
        <v>811</v>
      </c>
      <c r="I679" s="24" t="s">
        <v>811</v>
      </c>
      <c r="J679" s="484"/>
      <c r="Q679" s="1169"/>
      <c r="T679" s="1346"/>
    </row>
    <row r="680" spans="1:20">
      <c r="A680" s="108"/>
      <c r="B680" t="s">
        <v>709</v>
      </c>
      <c r="C680" t="s">
        <v>868</v>
      </c>
      <c r="D680" s="27">
        <v>3</v>
      </c>
      <c r="E680" s="133">
        <v>44459</v>
      </c>
      <c r="H680" s="24" t="s">
        <v>811</v>
      </c>
      <c r="I680" s="24" t="s">
        <v>811</v>
      </c>
      <c r="J680" s="484"/>
      <c r="Q680" s="1169"/>
      <c r="T680" s="1346"/>
    </row>
    <row r="681" spans="1:20">
      <c r="A681" s="108"/>
      <c r="B681" t="s">
        <v>709</v>
      </c>
      <c r="C681" t="s">
        <v>868</v>
      </c>
      <c r="D681" s="27">
        <v>4</v>
      </c>
      <c r="E681" s="133">
        <v>44459</v>
      </c>
      <c r="H681" s="24" t="s">
        <v>811</v>
      </c>
      <c r="I681" s="24" t="s">
        <v>811</v>
      </c>
      <c r="J681" s="484"/>
      <c r="Q681" s="1169"/>
      <c r="T681" s="1346"/>
    </row>
    <row r="682" spans="1:20">
      <c r="A682" s="108"/>
      <c r="B682" t="s">
        <v>709</v>
      </c>
      <c r="C682" t="s">
        <v>868</v>
      </c>
      <c r="D682" s="27">
        <v>5</v>
      </c>
      <c r="E682" s="133">
        <v>44459</v>
      </c>
      <c r="H682" s="24" t="s">
        <v>811</v>
      </c>
      <c r="I682" s="24" t="s">
        <v>811</v>
      </c>
      <c r="J682" s="484"/>
      <c r="Q682" s="1169"/>
      <c r="T682" s="1346"/>
    </row>
    <row r="683" spans="1:20">
      <c r="A683" s="108"/>
      <c r="B683" t="s">
        <v>709</v>
      </c>
      <c r="C683" t="s">
        <v>868</v>
      </c>
      <c r="D683" s="27">
        <v>5.8</v>
      </c>
      <c r="E683" s="133">
        <v>44459</v>
      </c>
      <c r="H683" s="24">
        <v>1.8951087301587319</v>
      </c>
      <c r="I683" s="24">
        <v>0.4900000000000001</v>
      </c>
      <c r="J683" s="484">
        <f t="shared" si="104"/>
        <v>15.177260000000004</v>
      </c>
      <c r="Q683" s="1169"/>
      <c r="T683" s="1346"/>
    </row>
    <row r="684" spans="1:20">
      <c r="A684" s="108"/>
      <c r="B684" t="s">
        <v>709</v>
      </c>
      <c r="C684" t="s">
        <v>865</v>
      </c>
      <c r="D684" s="27">
        <v>0.5</v>
      </c>
      <c r="E684" s="133">
        <v>44459</v>
      </c>
      <c r="F684">
        <v>6.5</v>
      </c>
      <c r="G684">
        <v>6.25</v>
      </c>
      <c r="H684" s="24">
        <v>1.3481944444444449</v>
      </c>
      <c r="I684" s="24">
        <v>0.39200000000000007</v>
      </c>
      <c r="J684" s="484">
        <f t="shared" si="104"/>
        <v>12.141808000000003</v>
      </c>
      <c r="Q684" s="1169"/>
      <c r="T684" s="1346"/>
    </row>
    <row r="685" spans="1:20">
      <c r="A685" s="108"/>
      <c r="B685" t="s">
        <v>709</v>
      </c>
      <c r="C685" t="s">
        <v>865</v>
      </c>
      <c r="D685" s="27">
        <v>1</v>
      </c>
      <c r="E685" s="133">
        <v>44459</v>
      </c>
      <c r="H685" s="24" t="s">
        <v>811</v>
      </c>
      <c r="I685" s="24" t="s">
        <v>811</v>
      </c>
      <c r="J685" s="484"/>
      <c r="Q685" s="1169"/>
      <c r="T685" s="1346"/>
    </row>
    <row r="686" spans="1:20">
      <c r="A686" s="108"/>
      <c r="B686" t="s">
        <v>709</v>
      </c>
      <c r="C686" t="s">
        <v>865</v>
      </c>
      <c r="D686" s="27">
        <v>2</v>
      </c>
      <c r="E686" s="133">
        <v>44459</v>
      </c>
      <c r="H686" s="24" t="s">
        <v>811</v>
      </c>
      <c r="I686" s="24" t="s">
        <v>811</v>
      </c>
      <c r="J686" s="484"/>
      <c r="Q686" s="1169"/>
      <c r="T686" s="1346"/>
    </row>
    <row r="687" spans="1:20">
      <c r="A687" s="108"/>
      <c r="B687" t="s">
        <v>709</v>
      </c>
      <c r="C687" t="s">
        <v>865</v>
      </c>
      <c r="D687" s="27">
        <v>3</v>
      </c>
      <c r="E687" s="133">
        <v>44459</v>
      </c>
      <c r="H687" s="24" t="s">
        <v>811</v>
      </c>
      <c r="I687" s="24" t="s">
        <v>811</v>
      </c>
      <c r="J687" s="484"/>
      <c r="Q687" s="1169"/>
      <c r="T687" s="1346"/>
    </row>
    <row r="688" spans="1:20">
      <c r="A688" s="108"/>
      <c r="B688" t="s">
        <v>709</v>
      </c>
      <c r="C688" t="s">
        <v>865</v>
      </c>
      <c r="D688" s="27">
        <v>4</v>
      </c>
      <c r="E688" s="133">
        <v>44459</v>
      </c>
      <c r="H688" s="24" t="s">
        <v>811</v>
      </c>
      <c r="I688" s="24" t="s">
        <v>811</v>
      </c>
      <c r="J688" s="484"/>
      <c r="Q688" s="1169"/>
      <c r="T688" s="1346"/>
    </row>
    <row r="689" spans="1:20">
      <c r="A689" s="108"/>
      <c r="B689" t="s">
        <v>709</v>
      </c>
      <c r="C689" t="s">
        <v>865</v>
      </c>
      <c r="D689" s="27">
        <v>5</v>
      </c>
      <c r="E689" s="133">
        <v>44459</v>
      </c>
      <c r="H689" s="24" t="s">
        <v>811</v>
      </c>
      <c r="I689" s="24" t="s">
        <v>811</v>
      </c>
      <c r="J689" s="484"/>
      <c r="Q689" s="1169"/>
      <c r="T689" s="1346"/>
    </row>
    <row r="690" spans="1:20" s="451" customFormat="1">
      <c r="A690" s="1566"/>
      <c r="B690" s="451" t="s">
        <v>709</v>
      </c>
      <c r="C690" s="451" t="s">
        <v>865</v>
      </c>
      <c r="D690" s="534">
        <v>5.5</v>
      </c>
      <c r="E690" s="1567">
        <v>44459</v>
      </c>
      <c r="H690" s="1200">
        <v>0.91202301587301526</v>
      </c>
      <c r="I690" s="1200">
        <v>0.70011957232333033</v>
      </c>
      <c r="J690" s="564">
        <f t="shared" si="104"/>
        <v>21.685503633142833</v>
      </c>
      <c r="L690" s="1373"/>
      <c r="N690" s="1373"/>
      <c r="P690" s="1373"/>
      <c r="Q690" s="1232"/>
      <c r="R690" s="1157"/>
      <c r="S690" s="1157"/>
      <c r="T690" s="1569"/>
    </row>
    <row r="691" spans="1:20">
      <c r="A691" s="108"/>
      <c r="D691" s="27"/>
      <c r="E691" s="133"/>
      <c r="H691" s="24"/>
      <c r="I691" s="24"/>
      <c r="J691" s="484"/>
      <c r="Q691" s="1169"/>
    </row>
    <row r="692" spans="1:20" ht="46.8">
      <c r="A692" s="983" t="s">
        <v>804</v>
      </c>
      <c r="B692" s="815" t="s">
        <v>20</v>
      </c>
      <c r="C692" s="815" t="s">
        <v>701</v>
      </c>
      <c r="D692" s="815" t="s">
        <v>805</v>
      </c>
      <c r="E692" s="873" t="s">
        <v>786</v>
      </c>
      <c r="F692" s="815" t="s">
        <v>806</v>
      </c>
      <c r="G692" s="815" t="s">
        <v>807</v>
      </c>
      <c r="H692" s="815" t="s">
        <v>808</v>
      </c>
      <c r="I692" s="878" t="s">
        <v>809</v>
      </c>
      <c r="J692" s="484" t="s">
        <v>810</v>
      </c>
      <c r="K692" s="1252" t="s">
        <v>792</v>
      </c>
      <c r="L692" s="1305" t="s">
        <v>474</v>
      </c>
      <c r="M692" s="1252" t="s">
        <v>793</v>
      </c>
      <c r="N692" s="1305" t="s">
        <v>483</v>
      </c>
      <c r="O692" s="1252" t="s">
        <v>794</v>
      </c>
      <c r="P692" s="1305" t="s">
        <v>480</v>
      </c>
      <c r="Q692" s="1169"/>
    </row>
    <row r="693" spans="1:20">
      <c r="A693" s="108"/>
      <c r="B693" t="s">
        <v>709</v>
      </c>
      <c r="C693" t="s">
        <v>864</v>
      </c>
      <c r="D693" s="27">
        <v>0.5</v>
      </c>
      <c r="E693" s="55">
        <v>44803</v>
      </c>
      <c r="F693">
        <v>9.1999999999999993</v>
      </c>
      <c r="G693">
        <v>3.55</v>
      </c>
      <c r="H693" s="24">
        <v>3.4108830357142863</v>
      </c>
      <c r="I693" s="2798">
        <v>0.50906675906675924</v>
      </c>
      <c r="J693" s="484">
        <f t="shared" ref="J693:J702" si="105">IF(AND(I693&gt;0),  I693*30.974," ")</f>
        <v>15.7678337953338</v>
      </c>
      <c r="K693">
        <f>AVERAGE(G693:G716)</f>
        <v>3.8666666666666667</v>
      </c>
      <c r="L693" s="594">
        <f>10*(6-(LN(K693)/LN(2)))</f>
        <v>40.489096004809468</v>
      </c>
      <c r="M693" s="166">
        <f>AVERAGE(H693:H716)</f>
        <v>2.5062054846938784</v>
      </c>
      <c r="N693" s="594">
        <f t="shared" ref="N693" si="106">10*(6-((2.04-0.68*LN(M693))/LN(2)))</f>
        <v>39.582453170726708</v>
      </c>
      <c r="O693">
        <f>AVERAGE(J693:J716)</f>
        <v>16.807471188432732</v>
      </c>
      <c r="P693" s="594">
        <f t="shared" ref="P693" si="107">10*(6-(LN(48/O693)/LN(2)))</f>
        <v>44.860682706527683</v>
      </c>
      <c r="Q693" s="1169">
        <f>AVERAGE(L693,N693,P693)</f>
        <v>41.644077294021287</v>
      </c>
      <c r="R693" s="1330">
        <f>AVERAGE(Q631:Q702)</f>
        <v>39.950940027152321</v>
      </c>
      <c r="S693" s="1006" t="s">
        <v>62</v>
      </c>
      <c r="T693" s="1346" t="str">
        <f>IF(_xlfn.NUMBERVALUE(R693), IF(R693&lt;50, "Acceptable; Ongoing Protection is Required", "UNScceptable; Immediate Restoration is Required"), " ")</f>
        <v>Acceptable; Ongoing Protection is Required</v>
      </c>
    </row>
    <row r="694" spans="1:20">
      <c r="A694" s="108"/>
      <c r="B694" t="s">
        <v>709</v>
      </c>
      <c r="C694" t="s">
        <v>864</v>
      </c>
      <c r="D694" s="27">
        <v>1</v>
      </c>
      <c r="E694" s="55">
        <v>44803</v>
      </c>
      <c r="H694" s="24" t="s">
        <v>811</v>
      </c>
      <c r="I694" s="27" t="s">
        <v>811</v>
      </c>
      <c r="J694" s="484"/>
      <c r="Q694" s="1169"/>
    </row>
    <row r="695" spans="1:20">
      <c r="A695" s="108"/>
      <c r="B695" t="s">
        <v>709</v>
      </c>
      <c r="C695" t="s">
        <v>864</v>
      </c>
      <c r="D695" s="27">
        <v>2</v>
      </c>
      <c r="E695" s="55">
        <v>44803</v>
      </c>
      <c r="H695" s="24" t="s">
        <v>811</v>
      </c>
      <c r="I695" s="27" t="s">
        <v>811</v>
      </c>
      <c r="J695" s="484"/>
      <c r="Q695" s="1169"/>
    </row>
    <row r="696" spans="1:20">
      <c r="A696" s="108"/>
      <c r="B696" t="s">
        <v>709</v>
      </c>
      <c r="C696" t="s">
        <v>864</v>
      </c>
      <c r="D696" s="27">
        <v>3</v>
      </c>
      <c r="E696" s="55">
        <v>44803</v>
      </c>
      <c r="H696" s="24">
        <v>2.4724830357142871</v>
      </c>
      <c r="I696" s="2798">
        <v>0.54822574053343298</v>
      </c>
      <c r="J696" s="484">
        <f t="shared" si="105"/>
        <v>16.980744087282552</v>
      </c>
      <c r="Q696" s="1169"/>
    </row>
    <row r="697" spans="1:20">
      <c r="A697" s="108"/>
      <c r="B697" t="s">
        <v>709</v>
      </c>
      <c r="C697" t="s">
        <v>864</v>
      </c>
      <c r="D697" s="27">
        <v>4</v>
      </c>
      <c r="E697" s="55">
        <v>44803</v>
      </c>
      <c r="H697" s="24" t="s">
        <v>811</v>
      </c>
      <c r="I697" s="27" t="s">
        <v>811</v>
      </c>
      <c r="J697" s="484"/>
      <c r="Q697" s="1169"/>
    </row>
    <row r="698" spans="1:20">
      <c r="A698" s="108"/>
      <c r="B698" t="s">
        <v>709</v>
      </c>
      <c r="C698" t="s">
        <v>864</v>
      </c>
      <c r="D698" s="27">
        <v>5</v>
      </c>
      <c r="E698" s="55">
        <v>44803</v>
      </c>
      <c r="H698" s="24" t="s">
        <v>811</v>
      </c>
      <c r="I698" s="27" t="s">
        <v>811</v>
      </c>
      <c r="J698" s="484"/>
      <c r="Q698" s="1169"/>
    </row>
    <row r="699" spans="1:20">
      <c r="A699" s="108"/>
      <c r="B699" t="s">
        <v>709</v>
      </c>
      <c r="C699" t="s">
        <v>864</v>
      </c>
      <c r="D699" s="27">
        <v>6</v>
      </c>
      <c r="E699" s="55">
        <v>44803</v>
      </c>
      <c r="H699" s="24" t="s">
        <v>811</v>
      </c>
      <c r="I699" s="27" t="s">
        <v>811</v>
      </c>
      <c r="J699" s="484"/>
      <c r="Q699" s="1169"/>
    </row>
    <row r="700" spans="1:20">
      <c r="A700" s="108"/>
      <c r="B700" t="s">
        <v>709</v>
      </c>
      <c r="C700" t="s">
        <v>864</v>
      </c>
      <c r="D700" s="27">
        <v>7</v>
      </c>
      <c r="E700" s="55">
        <v>44803</v>
      </c>
      <c r="H700" s="24" t="s">
        <v>811</v>
      </c>
      <c r="I700" s="27" t="s">
        <v>811</v>
      </c>
      <c r="J700" s="484"/>
      <c r="Q700" s="1169"/>
    </row>
    <row r="701" spans="1:20">
      <c r="A701" s="108"/>
      <c r="B701" t="s">
        <v>709</v>
      </c>
      <c r="C701" t="s">
        <v>864</v>
      </c>
      <c r="D701" s="27">
        <v>7.5</v>
      </c>
      <c r="E701" s="55">
        <v>44803</v>
      </c>
      <c r="H701" s="24">
        <v>1.1435687500000009</v>
      </c>
      <c r="I701" s="2798">
        <v>0.78317962933347562</v>
      </c>
      <c r="J701" s="484">
        <f t="shared" si="105"/>
        <v>24.258205838975073</v>
      </c>
      <c r="Q701" s="1169"/>
    </row>
    <row r="702" spans="1:20">
      <c r="A702" s="108"/>
      <c r="B702" t="s">
        <v>709</v>
      </c>
      <c r="C702" t="s">
        <v>868</v>
      </c>
      <c r="D702" s="27">
        <v>0.5</v>
      </c>
      <c r="E702" s="55">
        <v>44803</v>
      </c>
      <c r="F702">
        <v>7.4</v>
      </c>
      <c r="G702">
        <v>3.3</v>
      </c>
      <c r="H702" s="24">
        <v>2.6225687499999992</v>
      </c>
      <c r="I702" s="2798">
        <v>0.19579490733336891</v>
      </c>
      <c r="J702" s="484">
        <f t="shared" si="105"/>
        <v>6.0645514597437682</v>
      </c>
      <c r="Q702" s="1169"/>
    </row>
    <row r="703" spans="1:20">
      <c r="A703" s="108"/>
      <c r="B703" t="s">
        <v>709</v>
      </c>
      <c r="C703" t="s">
        <v>868</v>
      </c>
      <c r="D703" s="27">
        <v>1</v>
      </c>
      <c r="E703" s="55">
        <v>44803</v>
      </c>
      <c r="H703" s="24" t="s">
        <v>811</v>
      </c>
      <c r="I703" s="27" t="s">
        <v>811</v>
      </c>
      <c r="J703" s="484"/>
      <c r="Q703" s="1169"/>
    </row>
    <row r="704" spans="1:20">
      <c r="A704" s="108"/>
      <c r="B704" t="s">
        <v>709</v>
      </c>
      <c r="C704" t="s">
        <v>868</v>
      </c>
      <c r="D704" s="27">
        <v>2</v>
      </c>
      <c r="E704" s="55">
        <v>44803</v>
      </c>
      <c r="H704" s="24" t="s">
        <v>811</v>
      </c>
      <c r="I704" s="27" t="s">
        <v>811</v>
      </c>
      <c r="J704" s="484"/>
      <c r="Q704" s="1169"/>
    </row>
    <row r="705" spans="1:25">
      <c r="A705" s="108"/>
      <c r="B705" t="s">
        <v>709</v>
      </c>
      <c r="C705" t="s">
        <v>868</v>
      </c>
      <c r="D705" s="27">
        <v>3</v>
      </c>
      <c r="E705" s="55">
        <v>44803</v>
      </c>
      <c r="H705" s="24" t="s">
        <v>811</v>
      </c>
      <c r="I705" s="27" t="s">
        <v>811</v>
      </c>
      <c r="J705" s="484"/>
      <c r="Q705" s="1169"/>
    </row>
    <row r="706" spans="1:25">
      <c r="A706" s="108"/>
      <c r="B706" t="s">
        <v>709</v>
      </c>
      <c r="C706" t="s">
        <v>868</v>
      </c>
      <c r="D706" s="27">
        <v>4</v>
      </c>
      <c r="E706" s="55">
        <v>44803</v>
      </c>
      <c r="H706" s="24" t="s">
        <v>811</v>
      </c>
      <c r="I706" s="27" t="s">
        <v>811</v>
      </c>
      <c r="J706" s="484"/>
      <c r="Q706" s="1169"/>
    </row>
    <row r="707" spans="1:25">
      <c r="A707" s="108"/>
      <c r="B707" t="s">
        <v>709</v>
      </c>
      <c r="C707" t="s">
        <v>868</v>
      </c>
      <c r="D707" s="27">
        <v>5</v>
      </c>
      <c r="E707" s="55">
        <v>44803</v>
      </c>
      <c r="H707" s="24" t="s">
        <v>811</v>
      </c>
      <c r="I707" s="27" t="s">
        <v>811</v>
      </c>
      <c r="J707" s="484"/>
      <c r="Q707" s="1169"/>
    </row>
    <row r="708" spans="1:25">
      <c r="A708" s="108"/>
      <c r="B708" t="s">
        <v>709</v>
      </c>
      <c r="C708" t="s">
        <v>868</v>
      </c>
      <c r="D708" s="27">
        <v>6</v>
      </c>
      <c r="E708" s="55">
        <v>44803</v>
      </c>
      <c r="H708" s="24" t="s">
        <v>811</v>
      </c>
      <c r="I708" s="27" t="s">
        <v>811</v>
      </c>
      <c r="J708" s="484"/>
      <c r="Q708" s="1169"/>
    </row>
    <row r="709" spans="1:25">
      <c r="A709" s="108"/>
      <c r="B709" t="s">
        <v>709</v>
      </c>
      <c r="C709" t="s">
        <v>868</v>
      </c>
      <c r="D709" s="27">
        <v>6.5</v>
      </c>
      <c r="E709" s="55">
        <v>44803</v>
      </c>
      <c r="H709" s="24">
        <v>2.4972544642857164</v>
      </c>
      <c r="I709" s="2798">
        <v>0.6657026849334543</v>
      </c>
      <c r="J709" s="484">
        <f>IF(AND(I709&gt;0),  I709*30.974," ")</f>
        <v>20.619474963128813</v>
      </c>
      <c r="Q709" s="1169"/>
    </row>
    <row r="710" spans="1:25">
      <c r="A710" s="108"/>
      <c r="B710" t="s">
        <v>709</v>
      </c>
      <c r="C710" t="s">
        <v>865</v>
      </c>
      <c r="D710" s="27">
        <v>0.5</v>
      </c>
      <c r="E710" s="55">
        <v>44803</v>
      </c>
      <c r="F710">
        <v>6.5</v>
      </c>
      <c r="G710">
        <v>4.75</v>
      </c>
      <c r="H710" s="24">
        <v>3.1121687500000004</v>
      </c>
      <c r="I710" s="2798">
        <v>0.54822574053343298</v>
      </c>
      <c r="J710" s="484">
        <f>IF(AND(I710&gt;0),  I710*30.974," ")</f>
        <v>16.980744087282552</v>
      </c>
      <c r="Q710" s="1169"/>
    </row>
    <row r="711" spans="1:25">
      <c r="A711" s="108"/>
      <c r="B711" t="s">
        <v>709</v>
      </c>
      <c r="C711" t="s">
        <v>865</v>
      </c>
      <c r="D711" s="27">
        <v>1</v>
      </c>
      <c r="E711" s="55">
        <v>44803</v>
      </c>
      <c r="H711" s="24" t="s">
        <v>811</v>
      </c>
      <c r="I711" s="27" t="s">
        <v>811</v>
      </c>
      <c r="J711" s="484"/>
      <c r="Q711" s="1169"/>
    </row>
    <row r="712" spans="1:25">
      <c r="A712" s="108"/>
      <c r="B712" t="s">
        <v>709</v>
      </c>
      <c r="C712" t="s">
        <v>865</v>
      </c>
      <c r="D712" s="27">
        <v>2</v>
      </c>
      <c r="E712" s="55">
        <v>44803</v>
      </c>
      <c r="H712" s="24" t="s">
        <v>811</v>
      </c>
      <c r="I712" s="27" t="s">
        <v>811</v>
      </c>
      <c r="J712" s="484"/>
      <c r="Q712" s="1169"/>
    </row>
    <row r="713" spans="1:25">
      <c r="A713" s="108"/>
      <c r="B713" t="s">
        <v>709</v>
      </c>
      <c r="C713" t="s">
        <v>865</v>
      </c>
      <c r="D713" s="27">
        <v>3</v>
      </c>
      <c r="E713" s="55">
        <v>44803</v>
      </c>
      <c r="H713" s="24" t="s">
        <v>811</v>
      </c>
      <c r="I713" s="27" t="s">
        <v>811</v>
      </c>
      <c r="J713" s="484"/>
      <c r="Q713" s="1169"/>
    </row>
    <row r="714" spans="1:25">
      <c r="A714" s="108"/>
      <c r="B714" t="s">
        <v>709</v>
      </c>
      <c r="C714" t="s">
        <v>865</v>
      </c>
      <c r="D714" s="27">
        <v>4</v>
      </c>
      <c r="E714" s="55">
        <v>44803</v>
      </c>
      <c r="H714" s="24" t="s">
        <v>811</v>
      </c>
      <c r="I714" s="27" t="s">
        <v>811</v>
      </c>
      <c r="J714" s="484"/>
      <c r="Q714" s="1169"/>
    </row>
    <row r="715" spans="1:25">
      <c r="A715" s="108"/>
      <c r="B715" t="s">
        <v>709</v>
      </c>
      <c r="C715" t="s">
        <v>865</v>
      </c>
      <c r="D715" s="27">
        <v>5</v>
      </c>
      <c r="E715" s="55">
        <v>44803</v>
      </c>
      <c r="H715" s="24" t="s">
        <v>811</v>
      </c>
      <c r="I715" s="27" t="s">
        <v>811</v>
      </c>
      <c r="J715" s="484"/>
      <c r="Q715" s="1169"/>
    </row>
    <row r="716" spans="1:25" s="451" customFormat="1">
      <c r="A716" s="1566"/>
      <c r="B716" s="451" t="s">
        <v>709</v>
      </c>
      <c r="C716" s="451" t="s">
        <v>865</v>
      </c>
      <c r="D716" s="534">
        <v>5.5</v>
      </c>
      <c r="E716" s="1202">
        <v>44803</v>
      </c>
      <c r="H716" s="1200">
        <v>2.2845116071428562</v>
      </c>
      <c r="I716" s="2798">
        <v>0.54822574053343298</v>
      </c>
      <c r="J716" s="564">
        <f>IF(AND(I716&gt;0),  I716*30.974," ")</f>
        <v>16.980744087282552</v>
      </c>
      <c r="L716" s="1373"/>
      <c r="N716" s="1373"/>
      <c r="P716" s="1373"/>
      <c r="Q716" s="1232"/>
      <c r="R716" s="1157"/>
      <c r="S716" s="1157"/>
      <c r="T716" s="1157"/>
    </row>
    <row r="717" spans="1:25">
      <c r="A717" s="108"/>
      <c r="C717" s="594" t="s">
        <v>869</v>
      </c>
      <c r="D717" s="27"/>
      <c r="E717" s="55"/>
      <c r="H717" s="24"/>
      <c r="I717" s="71"/>
      <c r="J717" s="484"/>
      <c r="Q717" s="1169"/>
    </row>
    <row r="718" spans="1:25" s="437" customFormat="1">
      <c r="A718" s="436"/>
      <c r="D718" s="1019"/>
      <c r="E718" s="1579"/>
      <c r="H718" s="1020"/>
      <c r="I718" s="1020"/>
      <c r="J718" s="486"/>
      <c r="L718" s="1124"/>
      <c r="N718" s="1124"/>
      <c r="P718" s="1124"/>
      <c r="Q718" s="1251"/>
      <c r="R718" s="1023"/>
      <c r="S718" s="1023"/>
      <c r="T718" s="1023"/>
    </row>
    <row r="719" spans="1:25">
      <c r="A719" s="981" t="s">
        <v>870</v>
      </c>
      <c r="B719" s="629"/>
      <c r="C719" s="629"/>
      <c r="D719" s="959"/>
      <c r="E719" s="629"/>
      <c r="F719" s="815"/>
      <c r="G719" s="815"/>
      <c r="H719" s="815"/>
      <c r="I719" s="875"/>
      <c r="J719" s="2160"/>
      <c r="K719" s="960"/>
      <c r="L719" s="627"/>
      <c r="M719" s="815"/>
      <c r="N719" s="627"/>
      <c r="O719" s="629"/>
      <c r="P719" s="632"/>
      <c r="Q719" s="2158"/>
      <c r="R719" s="1337"/>
      <c r="S719" s="1337"/>
      <c r="T719" s="1354"/>
      <c r="U719" s="629"/>
      <c r="V719" s="832"/>
      <c r="W719" s="832"/>
      <c r="X719" s="832"/>
      <c r="Y719" s="832"/>
    </row>
    <row r="720" spans="1:25" s="113" customFormat="1" ht="46.8">
      <c r="A720" s="1260" t="s">
        <v>784</v>
      </c>
      <c r="B720" s="113" t="s">
        <v>20</v>
      </c>
      <c r="C720" s="113" t="s">
        <v>701</v>
      </c>
      <c r="D720" s="1261" t="s">
        <v>785</v>
      </c>
      <c r="E720" s="1261" t="s">
        <v>786</v>
      </c>
      <c r="F720" s="1261" t="s">
        <v>787</v>
      </c>
      <c r="G720" s="1261" t="s">
        <v>788</v>
      </c>
      <c r="H720" s="1261" t="s">
        <v>789</v>
      </c>
      <c r="I720" s="1261" t="s">
        <v>790</v>
      </c>
      <c r="J720" s="1592" t="s">
        <v>791</v>
      </c>
      <c r="K720" s="1252" t="s">
        <v>792</v>
      </c>
      <c r="L720" s="1305" t="s">
        <v>474</v>
      </c>
      <c r="M720" s="1252" t="s">
        <v>793</v>
      </c>
      <c r="N720" s="1305" t="s">
        <v>483</v>
      </c>
      <c r="O720" s="1252" t="s">
        <v>794</v>
      </c>
      <c r="P720" s="1305" t="s">
        <v>480</v>
      </c>
      <c r="Q720" s="1605" t="s">
        <v>795</v>
      </c>
      <c r="R720" s="1603" t="s">
        <v>796</v>
      </c>
      <c r="S720" s="1334" t="s">
        <v>797</v>
      </c>
      <c r="T720" s="1343" t="s">
        <v>798</v>
      </c>
      <c r="X720" s="1253" t="s">
        <v>784</v>
      </c>
      <c r="Y720" s="1254" t="s">
        <v>20</v>
      </c>
    </row>
    <row r="721" spans="1:20">
      <c r="A721" s="2173" t="s">
        <v>38</v>
      </c>
      <c r="B721" s="91" t="s">
        <v>709</v>
      </c>
      <c r="C721" s="91" t="s">
        <v>871</v>
      </c>
      <c r="D721" s="399">
        <v>0.5</v>
      </c>
      <c r="E721" s="2174">
        <v>43005</v>
      </c>
      <c r="F721" s="399">
        <v>6.2</v>
      </c>
      <c r="G721" s="91">
        <v>3.8</v>
      </c>
      <c r="H721" s="91" t="s">
        <v>872</v>
      </c>
      <c r="I721" s="2186">
        <v>0.38692950164271867</v>
      </c>
      <c r="J721" s="589">
        <v>11.984754383881569</v>
      </c>
      <c r="K721" s="1968">
        <v>3.8000000000000003</v>
      </c>
      <c r="L721" s="2176">
        <v>40.740005814437765</v>
      </c>
      <c r="M721" s="2187" t="e">
        <v>#DIV/0!</v>
      </c>
      <c r="N721" s="2176" t="e">
        <f t="shared" ref="N721" si="108">10*(6-((2.04-0.68*LN(M721))/LN(2)))</f>
        <v>#DIV/0!</v>
      </c>
      <c r="O721" s="2177">
        <v>17.733182943370945</v>
      </c>
      <c r="P721" s="2176">
        <v>45.634171041467241</v>
      </c>
      <c r="Q721" s="2168" t="e">
        <f t="shared" si="103"/>
        <v>#DIV/0!</v>
      </c>
      <c r="R721" s="1330"/>
      <c r="T721" s="1346"/>
    </row>
    <row r="722" spans="1:20">
      <c r="A722" s="2173" t="s">
        <v>38</v>
      </c>
      <c r="B722" s="91" t="s">
        <v>709</v>
      </c>
      <c r="C722" s="91" t="s">
        <v>871</v>
      </c>
      <c r="D722" s="399">
        <v>1</v>
      </c>
      <c r="E722" s="2174">
        <v>43005</v>
      </c>
      <c r="F722" s="399">
        <v>6.2</v>
      </c>
      <c r="G722" s="91">
        <v>3.8</v>
      </c>
      <c r="H722" s="91"/>
      <c r="I722" s="454"/>
      <c r="J722" s="589" t="s">
        <v>803</v>
      </c>
      <c r="K722" s="91"/>
      <c r="L722" s="2178" t="s">
        <v>803</v>
      </c>
      <c r="M722" s="2179"/>
      <c r="N722" s="2178" t="s">
        <v>803</v>
      </c>
      <c r="O722" s="2179"/>
      <c r="P722" s="2178" t="s">
        <v>803</v>
      </c>
      <c r="Q722" s="2168"/>
      <c r="R722" s="1330"/>
      <c r="T722" s="1350" t="s">
        <v>803</v>
      </c>
    </row>
    <row r="723" spans="1:20">
      <c r="A723" s="2173" t="s">
        <v>38</v>
      </c>
      <c r="B723" s="91" t="s">
        <v>709</v>
      </c>
      <c r="C723" s="91" t="s">
        <v>871</v>
      </c>
      <c r="D723" s="399">
        <v>2</v>
      </c>
      <c r="E723" s="2174">
        <v>43005</v>
      </c>
      <c r="F723" s="399">
        <v>6.2</v>
      </c>
      <c r="G723" s="91">
        <v>3.8</v>
      </c>
      <c r="H723" s="91"/>
      <c r="I723" s="454"/>
      <c r="J723" s="589" t="s">
        <v>803</v>
      </c>
      <c r="K723" s="91"/>
      <c r="L723" s="2178" t="s">
        <v>803</v>
      </c>
      <c r="M723" s="2179"/>
      <c r="N723" s="2178" t="s">
        <v>803</v>
      </c>
      <c r="O723" s="2179"/>
      <c r="P723" s="2178" t="s">
        <v>803</v>
      </c>
      <c r="Q723" s="2168"/>
      <c r="R723" s="1330"/>
      <c r="T723" s="1350" t="s">
        <v>803</v>
      </c>
    </row>
    <row r="724" spans="1:20">
      <c r="A724" s="2173" t="s">
        <v>38</v>
      </c>
      <c r="B724" s="91" t="s">
        <v>709</v>
      </c>
      <c r="C724" s="91" t="s">
        <v>871</v>
      </c>
      <c r="D724" s="399">
        <v>3</v>
      </c>
      <c r="E724" s="2174">
        <v>43005</v>
      </c>
      <c r="F724" s="399">
        <v>6.2</v>
      </c>
      <c r="G724" s="91">
        <v>3.8</v>
      </c>
      <c r="H724" s="91"/>
      <c r="I724" s="454"/>
      <c r="J724" s="589" t="s">
        <v>803</v>
      </c>
      <c r="K724" s="91"/>
      <c r="L724" s="2178" t="s">
        <v>803</v>
      </c>
      <c r="M724" s="2179"/>
      <c r="N724" s="2178" t="s">
        <v>803</v>
      </c>
      <c r="O724" s="2179"/>
      <c r="P724" s="2178" t="s">
        <v>803</v>
      </c>
      <c r="Q724" s="2168"/>
      <c r="R724" s="1330"/>
      <c r="T724" s="1350" t="s">
        <v>803</v>
      </c>
    </row>
    <row r="725" spans="1:20">
      <c r="A725" s="2173" t="s">
        <v>38</v>
      </c>
      <c r="B725" s="91" t="s">
        <v>709</v>
      </c>
      <c r="C725" s="91" t="s">
        <v>871</v>
      </c>
      <c r="D725" s="399">
        <v>4</v>
      </c>
      <c r="E725" s="2174">
        <v>43005</v>
      </c>
      <c r="F725" s="399">
        <v>6.2</v>
      </c>
      <c r="G725" s="91">
        <v>3.8</v>
      </c>
      <c r="H725" s="91"/>
      <c r="I725" s="454"/>
      <c r="J725" s="589" t="s">
        <v>803</v>
      </c>
      <c r="K725" s="91"/>
      <c r="L725" s="2178" t="s">
        <v>803</v>
      </c>
      <c r="M725" s="2179"/>
      <c r="N725" s="2178" t="s">
        <v>803</v>
      </c>
      <c r="O725" s="2179"/>
      <c r="P725" s="2178" t="s">
        <v>803</v>
      </c>
      <c r="Q725" s="2168"/>
      <c r="R725" s="1330"/>
      <c r="T725" s="1350" t="s">
        <v>803</v>
      </c>
    </row>
    <row r="726" spans="1:20">
      <c r="A726" s="2173" t="s">
        <v>38</v>
      </c>
      <c r="B726" s="91" t="s">
        <v>709</v>
      </c>
      <c r="C726" s="91" t="s">
        <v>871</v>
      </c>
      <c r="D726" s="399">
        <v>5</v>
      </c>
      <c r="E726" s="2174">
        <v>43005</v>
      </c>
      <c r="F726" s="399">
        <v>6.2</v>
      </c>
      <c r="G726" s="91">
        <v>3.8</v>
      </c>
      <c r="H726" s="91" t="s">
        <v>872</v>
      </c>
      <c r="I726" s="2186">
        <v>0.75810717062246791</v>
      </c>
      <c r="J726" s="589">
        <v>23.481611502860321</v>
      </c>
      <c r="K726" s="91"/>
      <c r="L726" s="2178" t="s">
        <v>803</v>
      </c>
      <c r="M726" s="2179"/>
      <c r="N726" s="2178" t="s">
        <v>803</v>
      </c>
      <c r="O726" s="2179"/>
      <c r="P726" s="2178" t="s">
        <v>803</v>
      </c>
      <c r="Q726" s="2168"/>
      <c r="R726" s="1330"/>
      <c r="T726" s="1350" t="s">
        <v>803</v>
      </c>
    </row>
    <row r="727" spans="1:20" s="451" customFormat="1">
      <c r="A727" s="2180" t="s">
        <v>38</v>
      </c>
      <c r="B727" s="470" t="s">
        <v>709</v>
      </c>
      <c r="C727" s="470" t="s">
        <v>871</v>
      </c>
      <c r="D727" s="2181">
        <v>6</v>
      </c>
      <c r="E727" s="2182">
        <v>43005</v>
      </c>
      <c r="F727" s="2181">
        <v>6.2</v>
      </c>
      <c r="G727" s="470">
        <v>3.8</v>
      </c>
      <c r="H727" s="470"/>
      <c r="I727" s="2183"/>
      <c r="J727" s="1718" t="s">
        <v>803</v>
      </c>
      <c r="K727" s="470"/>
      <c r="L727" s="2184" t="s">
        <v>803</v>
      </c>
      <c r="M727" s="2185"/>
      <c r="N727" s="2184" t="s">
        <v>803</v>
      </c>
      <c r="O727" s="2185"/>
      <c r="P727" s="2184" t="s">
        <v>803</v>
      </c>
      <c r="Q727" s="2172"/>
      <c r="R727" s="1341"/>
      <c r="S727" s="1157"/>
      <c r="T727" s="1357" t="s">
        <v>803</v>
      </c>
    </row>
    <row r="728" spans="1:20">
      <c r="A728" s="884"/>
      <c r="D728" s="173"/>
      <c r="E728" s="445"/>
      <c r="F728" s="173"/>
      <c r="I728" s="108"/>
      <c r="J728" s="484"/>
      <c r="L728" s="1648"/>
      <c r="M728" s="911"/>
      <c r="N728" s="1648"/>
      <c r="O728" s="911"/>
      <c r="P728" s="1648"/>
      <c r="Q728" s="1169"/>
      <c r="R728" s="1331"/>
      <c r="T728" s="1344"/>
    </row>
    <row r="729" spans="1:20">
      <c r="A729" s="2173" t="s">
        <v>38</v>
      </c>
      <c r="B729" s="91" t="s">
        <v>368</v>
      </c>
      <c r="C729" s="355" t="s">
        <v>873</v>
      </c>
      <c r="D729" s="355">
        <v>0.5</v>
      </c>
      <c r="E729" s="358">
        <v>43347</v>
      </c>
      <c r="F729" s="355">
        <v>5.85</v>
      </c>
      <c r="G729" s="355">
        <v>3.5300000000000002</v>
      </c>
      <c r="H729" s="355">
        <v>4.42</v>
      </c>
      <c r="I729" s="2803">
        <v>0.48</v>
      </c>
      <c r="J729" s="589">
        <v>14.867519999999999</v>
      </c>
      <c r="K729" s="1968">
        <v>3.5300000000000002</v>
      </c>
      <c r="L729" s="2176">
        <v>41.803318165035449</v>
      </c>
      <c r="M729" s="2187">
        <v>12.129999999999999</v>
      </c>
      <c r="N729" s="2176">
        <v>55.052473154216486</v>
      </c>
      <c r="O729" s="2187">
        <v>33.451920000000001</v>
      </c>
      <c r="P729" s="2176">
        <v>54.790546120578909</v>
      </c>
      <c r="Q729" s="2168">
        <f t="shared" si="103"/>
        <v>50.548779146610286</v>
      </c>
    </row>
    <row r="730" spans="1:20">
      <c r="A730" s="2173" t="s">
        <v>38</v>
      </c>
      <c r="B730" s="91" t="s">
        <v>368</v>
      </c>
      <c r="C730" s="355" t="s">
        <v>873</v>
      </c>
      <c r="D730" s="355">
        <v>1</v>
      </c>
      <c r="E730" s="358">
        <v>43347</v>
      </c>
      <c r="F730" s="355">
        <v>5.85</v>
      </c>
      <c r="G730" s="355">
        <v>3.53</v>
      </c>
      <c r="H730" s="355"/>
      <c r="I730" s="2803"/>
      <c r="J730" s="589" t="s">
        <v>803</v>
      </c>
      <c r="K730" s="1968"/>
      <c r="L730" s="2176" t="s">
        <v>803</v>
      </c>
      <c r="M730" s="2187"/>
      <c r="N730" s="2176" t="s">
        <v>803</v>
      </c>
      <c r="O730" s="2187"/>
      <c r="P730" s="2176" t="s">
        <v>803</v>
      </c>
      <c r="Q730" s="2168"/>
      <c r="R730" s="1330"/>
      <c r="T730" s="1350" t="s">
        <v>803</v>
      </c>
    </row>
    <row r="731" spans="1:20">
      <c r="A731" s="2173" t="s">
        <v>38</v>
      </c>
      <c r="B731" s="91" t="s">
        <v>368</v>
      </c>
      <c r="C731" s="355" t="s">
        <v>873</v>
      </c>
      <c r="D731" s="355">
        <v>2</v>
      </c>
      <c r="E731" s="358">
        <v>43347</v>
      </c>
      <c r="F731" s="355">
        <v>5.85</v>
      </c>
      <c r="G731" s="355">
        <v>3.5300000000000002</v>
      </c>
      <c r="H731" s="355"/>
      <c r="I731" s="2803"/>
      <c r="J731" s="589" t="s">
        <v>803</v>
      </c>
      <c r="K731" s="1968"/>
      <c r="L731" s="2176" t="s">
        <v>803</v>
      </c>
      <c r="M731" s="2187"/>
      <c r="N731" s="2176" t="s">
        <v>803</v>
      </c>
      <c r="O731" s="2187"/>
      <c r="P731" s="2176" t="s">
        <v>803</v>
      </c>
      <c r="Q731" s="2168"/>
      <c r="R731" s="1330"/>
      <c r="T731" s="1350" t="s">
        <v>803</v>
      </c>
    </row>
    <row r="732" spans="1:20">
      <c r="A732" s="2173" t="s">
        <v>38</v>
      </c>
      <c r="B732" s="91" t="s">
        <v>368</v>
      </c>
      <c r="C732" s="355" t="s">
        <v>873</v>
      </c>
      <c r="D732" s="355">
        <v>3</v>
      </c>
      <c r="E732" s="358">
        <v>43347</v>
      </c>
      <c r="F732" s="355">
        <v>5.85</v>
      </c>
      <c r="G732" s="355">
        <v>3.53</v>
      </c>
      <c r="H732" s="355"/>
      <c r="I732" s="2803"/>
      <c r="J732" s="589" t="s">
        <v>803</v>
      </c>
      <c r="K732" s="1968"/>
      <c r="L732" s="2176" t="s">
        <v>803</v>
      </c>
      <c r="M732" s="2187"/>
      <c r="N732" s="2176" t="s">
        <v>803</v>
      </c>
      <c r="O732" s="2187"/>
      <c r="P732" s="2176" t="s">
        <v>803</v>
      </c>
      <c r="Q732" s="2168"/>
      <c r="R732" s="1330"/>
      <c r="T732" s="1350" t="s">
        <v>803</v>
      </c>
    </row>
    <row r="733" spans="1:20">
      <c r="A733" s="2173" t="s">
        <v>38</v>
      </c>
      <c r="B733" s="91" t="s">
        <v>368</v>
      </c>
      <c r="C733" s="355" t="s">
        <v>873</v>
      </c>
      <c r="D733" s="355">
        <v>4</v>
      </c>
      <c r="E733" s="358">
        <v>43347</v>
      </c>
      <c r="F733" s="355">
        <v>5.85</v>
      </c>
      <c r="G733" s="355">
        <v>3.5300000000000002</v>
      </c>
      <c r="H733" s="355">
        <v>19.84</v>
      </c>
      <c r="I733" s="2803">
        <v>1.68</v>
      </c>
      <c r="J733" s="589">
        <v>52.036319999999996</v>
      </c>
      <c r="K733" s="1968"/>
      <c r="L733" s="2176" t="s">
        <v>803</v>
      </c>
      <c r="M733" s="2187"/>
      <c r="N733" s="2176" t="s">
        <v>803</v>
      </c>
      <c r="O733" s="2187"/>
      <c r="P733" s="2176" t="s">
        <v>803</v>
      </c>
      <c r="Q733" s="2168"/>
      <c r="R733" s="1330"/>
      <c r="T733" s="1350" t="s">
        <v>803</v>
      </c>
    </row>
    <row r="734" spans="1:20" s="451" customFormat="1">
      <c r="A734" s="2180" t="s">
        <v>38</v>
      </c>
      <c r="B734" s="470" t="s">
        <v>368</v>
      </c>
      <c r="C734" s="469" t="s">
        <v>873</v>
      </c>
      <c r="D734" s="469">
        <v>5</v>
      </c>
      <c r="E734" s="471">
        <v>43347</v>
      </c>
      <c r="F734" s="469">
        <v>5.85</v>
      </c>
      <c r="G734" s="469">
        <v>3.53</v>
      </c>
      <c r="H734" s="469"/>
      <c r="I734" s="2804"/>
      <c r="J734" s="1718" t="s">
        <v>803</v>
      </c>
      <c r="K734" s="1980"/>
      <c r="L734" s="2196" t="s">
        <v>803</v>
      </c>
      <c r="M734" s="2805"/>
      <c r="N734" s="2196" t="s">
        <v>803</v>
      </c>
      <c r="O734" s="2805"/>
      <c r="P734" s="2196" t="s">
        <v>803</v>
      </c>
      <c r="Q734" s="2172"/>
      <c r="R734" s="1341"/>
      <c r="S734" s="1157"/>
      <c r="T734" s="1357" t="s">
        <v>803</v>
      </c>
    </row>
    <row r="735" spans="1:20">
      <c r="A735" s="884"/>
      <c r="C735" s="27"/>
      <c r="D735" s="27"/>
      <c r="E735" s="27"/>
      <c r="F735" s="47"/>
      <c r="G735" s="173"/>
      <c r="H735" s="173"/>
      <c r="I735" s="27"/>
      <c r="J735" s="1173"/>
      <c r="K735" s="27"/>
      <c r="L735" s="1106"/>
      <c r="M735" s="607"/>
      <c r="O735" s="592"/>
      <c r="P735" s="593"/>
      <c r="Q735" s="1169"/>
      <c r="S735" s="1333"/>
      <c r="T735" s="1346"/>
    </row>
    <row r="736" spans="1:20" ht="46.8">
      <c r="A736" s="976" t="s">
        <v>804</v>
      </c>
      <c r="B736" s="591" t="s">
        <v>20</v>
      </c>
      <c r="C736" s="591" t="s">
        <v>701</v>
      </c>
      <c r="D736" s="946" t="s">
        <v>805</v>
      </c>
      <c r="E736" s="947" t="s">
        <v>786</v>
      </c>
      <c r="F736" s="946" t="s">
        <v>806</v>
      </c>
      <c r="G736" s="946" t="s">
        <v>807</v>
      </c>
      <c r="H736" s="591" t="s">
        <v>808</v>
      </c>
      <c r="I736" s="371" t="s">
        <v>809</v>
      </c>
      <c r="J736" s="484" t="s">
        <v>810</v>
      </c>
      <c r="K736" s="1252" t="s">
        <v>792</v>
      </c>
      <c r="L736" s="1305" t="s">
        <v>474</v>
      </c>
      <c r="M736" s="1252" t="s">
        <v>793</v>
      </c>
      <c r="N736" s="1305" t="s">
        <v>483</v>
      </c>
      <c r="O736" s="1252" t="s">
        <v>794</v>
      </c>
      <c r="P736" s="1305" t="s">
        <v>480</v>
      </c>
      <c r="Q736" s="1604"/>
      <c r="T736" s="1346"/>
    </row>
    <row r="737" spans="1:20">
      <c r="A737" s="108">
        <v>68</v>
      </c>
      <c r="B737" t="s">
        <v>709</v>
      </c>
      <c r="C737" t="s">
        <v>870</v>
      </c>
      <c r="D737" s="18">
        <v>0.5</v>
      </c>
      <c r="E737" s="55">
        <v>43705</v>
      </c>
      <c r="F737" s="165">
        <v>5.9</v>
      </c>
      <c r="G737" s="166">
        <v>2.1</v>
      </c>
      <c r="H737" s="24">
        <v>7.7989846835443037</v>
      </c>
      <c r="I737" s="24">
        <v>0.65938950763026349</v>
      </c>
      <c r="J737" s="484">
        <f t="shared" ref="J737:J760" si="109">IF(AND(I737&gt;0),  I737*30.974," ")</f>
        <v>20.423930609339781</v>
      </c>
      <c r="K737" s="166">
        <f>AVERAGE(G737:G743)</f>
        <v>2.1</v>
      </c>
      <c r="L737" s="594">
        <f t="shared" ref="L737:L755" si="110">10*(6-(LN(K737)/LN(2)))</f>
        <v>49.296106721086019</v>
      </c>
      <c r="M737" s="166">
        <f>AVERAGE(H737:H743)</f>
        <v>16.2599861392405</v>
      </c>
      <c r="N737" s="594">
        <f t="shared" ref="N737:N755" si="111">10*(6-((2.04-0.68*LN(M737))/LN(2)))</f>
        <v>57.927149198737766</v>
      </c>
      <c r="O737">
        <f>AVERAGE(J737:J743)</f>
        <v>33.572894208211537</v>
      </c>
      <c r="P737" s="594">
        <f t="shared" ref="P737:P755" si="112">10*(6-(LN(48/O737)/LN(2)))</f>
        <v>54.842625065323993</v>
      </c>
      <c r="Q737" s="1169">
        <f t="shared" si="103"/>
        <v>54.02196032838259</v>
      </c>
      <c r="T737" s="1346"/>
    </row>
    <row r="738" spans="1:20">
      <c r="A738" s="108"/>
      <c r="B738" t="s">
        <v>709</v>
      </c>
      <c r="C738" t="s">
        <v>870</v>
      </c>
      <c r="D738" s="18">
        <v>1</v>
      </c>
      <c r="E738" s="55">
        <v>43705</v>
      </c>
      <c r="F738" s="165"/>
      <c r="G738" s="166"/>
      <c r="H738" s="27" t="s">
        <v>811</v>
      </c>
      <c r="I738" s="27" t="s">
        <v>811</v>
      </c>
      <c r="J738" s="484"/>
      <c r="Q738" s="1169"/>
      <c r="T738" s="1346"/>
    </row>
    <row r="739" spans="1:20">
      <c r="A739" s="108"/>
      <c r="B739" t="s">
        <v>709</v>
      </c>
      <c r="C739" t="s">
        <v>870</v>
      </c>
      <c r="D739" s="18">
        <v>2</v>
      </c>
      <c r="E739" s="55">
        <v>43705</v>
      </c>
      <c r="F739" s="165"/>
      <c r="G739" s="166"/>
      <c r="H739" s="27" t="s">
        <v>811</v>
      </c>
      <c r="I739" s="27" t="s">
        <v>811</v>
      </c>
      <c r="J739" s="484"/>
      <c r="Q739" s="1169"/>
      <c r="T739" s="1346"/>
    </row>
    <row r="740" spans="1:20">
      <c r="A740" s="108"/>
      <c r="B740" t="s">
        <v>709</v>
      </c>
      <c r="C740" t="s">
        <v>870</v>
      </c>
      <c r="D740" s="18">
        <v>3</v>
      </c>
      <c r="E740" s="55">
        <v>43705</v>
      </c>
      <c r="F740" s="165"/>
      <c r="G740" s="166"/>
      <c r="H740" s="27" t="s">
        <v>811</v>
      </c>
      <c r="I740" s="27" t="s">
        <v>811</v>
      </c>
      <c r="J740" s="484"/>
      <c r="Q740" s="1169"/>
      <c r="T740" s="1346"/>
    </row>
    <row r="741" spans="1:20">
      <c r="A741" s="108"/>
      <c r="B741" t="s">
        <v>709</v>
      </c>
      <c r="C741" t="s">
        <v>870</v>
      </c>
      <c r="D741" s="18">
        <v>4</v>
      </c>
      <c r="E741" s="55">
        <v>43705</v>
      </c>
      <c r="F741" s="165"/>
      <c r="G741" s="166"/>
      <c r="H741" s="27" t="s">
        <v>811</v>
      </c>
      <c r="I741" s="27" t="s">
        <v>811</v>
      </c>
      <c r="J741" s="484"/>
      <c r="Q741" s="1169"/>
      <c r="T741" s="1346"/>
    </row>
    <row r="742" spans="1:20">
      <c r="A742" s="108"/>
      <c r="B742" t="s">
        <v>709</v>
      </c>
      <c r="C742" t="s">
        <v>870</v>
      </c>
      <c r="D742" s="18">
        <v>5</v>
      </c>
      <c r="E742" s="55">
        <v>43705</v>
      </c>
      <c r="F742" s="165"/>
      <c r="G742" s="166"/>
      <c r="H742" s="24">
        <v>24.720987594936698</v>
      </c>
      <c r="I742" s="24">
        <v>1.5084218314419606</v>
      </c>
      <c r="J742" s="484">
        <f t="shared" si="109"/>
        <v>46.721857807083289</v>
      </c>
      <c r="Q742" s="1169"/>
      <c r="T742" s="1346"/>
    </row>
    <row r="743" spans="1:20" s="451" customFormat="1">
      <c r="A743" s="1566"/>
      <c r="B743" s="451" t="s">
        <v>709</v>
      </c>
      <c r="C743" s="451" t="s">
        <v>870</v>
      </c>
      <c r="D743" s="1201">
        <v>5.5</v>
      </c>
      <c r="E743" s="1202">
        <v>43705</v>
      </c>
      <c r="F743" s="1203"/>
      <c r="G743" s="1204"/>
      <c r="H743" s="534" t="s">
        <v>811</v>
      </c>
      <c r="I743" s="534" t="s">
        <v>811</v>
      </c>
      <c r="J743" s="564"/>
      <c r="L743" s="1373"/>
      <c r="N743" s="1373"/>
      <c r="P743" s="1373"/>
      <c r="Q743" s="1232"/>
      <c r="R743" s="1157"/>
      <c r="S743" s="1157"/>
      <c r="T743" s="1569"/>
    </row>
    <row r="744" spans="1:20">
      <c r="A744" s="884"/>
      <c r="C744" s="27"/>
      <c r="D744" s="27"/>
      <c r="E744" s="27"/>
      <c r="F744" s="47"/>
      <c r="G744" s="173"/>
      <c r="H744" s="173"/>
      <c r="I744" s="27"/>
      <c r="J744" s="484" t="str">
        <f t="shared" si="109"/>
        <v xml:space="preserve"> </v>
      </c>
      <c r="K744" s="27"/>
      <c r="M744" s="607"/>
      <c r="O744" s="592"/>
      <c r="Q744" s="1169"/>
      <c r="S744" s="1333"/>
      <c r="T744" s="1346"/>
    </row>
    <row r="745" spans="1:20" ht="46.8">
      <c r="B745" s="976" t="s">
        <v>20</v>
      </c>
      <c r="C745" s="591" t="s">
        <v>701</v>
      </c>
      <c r="D745" s="946" t="s">
        <v>805</v>
      </c>
      <c r="E745" s="947" t="s">
        <v>786</v>
      </c>
      <c r="F745" s="946" t="s">
        <v>806</v>
      </c>
      <c r="G745" s="946" t="s">
        <v>807</v>
      </c>
      <c r="H745" s="591" t="s">
        <v>808</v>
      </c>
      <c r="I745" s="371" t="s">
        <v>809</v>
      </c>
      <c r="J745" s="484" t="s">
        <v>810</v>
      </c>
      <c r="K745" s="1252" t="s">
        <v>792</v>
      </c>
      <c r="L745" s="1305" t="s">
        <v>474</v>
      </c>
      <c r="M745" s="1252" t="s">
        <v>793</v>
      </c>
      <c r="N745" s="1305" t="s">
        <v>483</v>
      </c>
      <c r="O745" s="1252" t="s">
        <v>794</v>
      </c>
      <c r="P745" s="1305" t="s">
        <v>480</v>
      </c>
      <c r="Q745" s="1604"/>
      <c r="T745" s="1346"/>
    </row>
    <row r="746" spans="1:20">
      <c r="B746" s="108" t="s">
        <v>709</v>
      </c>
      <c r="C746" t="s">
        <v>870</v>
      </c>
      <c r="D746">
        <v>0.5</v>
      </c>
      <c r="E746" s="55">
        <v>44074</v>
      </c>
      <c r="F746">
        <v>5.9</v>
      </c>
      <c r="G746">
        <v>1.93</v>
      </c>
      <c r="H746" s="371">
        <v>0.17920000000000041</v>
      </c>
      <c r="I746" s="24">
        <v>0.76311535769126704</v>
      </c>
      <c r="J746" s="484">
        <f t="shared" si="109"/>
        <v>23.636735089129306</v>
      </c>
      <c r="K746">
        <f>AVERAGE(G746:G752)</f>
        <v>1.93</v>
      </c>
      <c r="L746" s="594">
        <f t="shared" si="110"/>
        <v>50.513991525066444</v>
      </c>
      <c r="M746" s="166">
        <f>AVERAGE(H746:H752)</f>
        <v>0.12693333333333354</v>
      </c>
      <c r="N746" s="594">
        <f t="shared" si="111"/>
        <v>10.319592770519055</v>
      </c>
      <c r="O746">
        <f>AVERAGE(J746:J752)</f>
        <v>33.203985006157836</v>
      </c>
      <c r="P746" s="594">
        <f t="shared" si="112"/>
        <v>54.683219924737486</v>
      </c>
      <c r="Q746" s="1169">
        <f t="shared" si="103"/>
        <v>38.505601406774325</v>
      </c>
      <c r="T746" s="1346"/>
    </row>
    <row r="747" spans="1:20">
      <c r="B747" s="108" t="s">
        <v>709</v>
      </c>
      <c r="C747" t="s">
        <v>870</v>
      </c>
      <c r="D747">
        <v>1</v>
      </c>
      <c r="E747" s="55">
        <v>44074</v>
      </c>
      <c r="H747" s="24" t="s">
        <v>811</v>
      </c>
      <c r="I747" s="24" t="s">
        <v>811</v>
      </c>
      <c r="J747" s="484"/>
      <c r="Q747" s="1169"/>
      <c r="T747" s="1346"/>
    </row>
    <row r="748" spans="1:20">
      <c r="B748" s="108" t="s">
        <v>709</v>
      </c>
      <c r="C748" t="s">
        <v>870</v>
      </c>
      <c r="D748">
        <v>2</v>
      </c>
      <c r="E748" s="55">
        <v>44074</v>
      </c>
      <c r="H748" s="24" t="s">
        <v>811</v>
      </c>
      <c r="I748" s="24" t="s">
        <v>811</v>
      </c>
      <c r="J748" s="484"/>
      <c r="Q748" s="1169"/>
      <c r="T748" s="1346"/>
    </row>
    <row r="749" spans="1:20">
      <c r="B749" s="108" t="s">
        <v>709</v>
      </c>
      <c r="C749" t="s">
        <v>870</v>
      </c>
      <c r="D749">
        <v>3</v>
      </c>
      <c r="E749" s="55">
        <v>44074</v>
      </c>
      <c r="H749" s="24" t="s">
        <v>811</v>
      </c>
      <c r="I749" s="24" t="s">
        <v>811</v>
      </c>
      <c r="J749" s="484"/>
      <c r="Q749" s="1169"/>
      <c r="T749" s="1346"/>
    </row>
    <row r="750" spans="1:20">
      <c r="B750" s="108" t="s">
        <v>709</v>
      </c>
      <c r="C750" t="s">
        <v>870</v>
      </c>
      <c r="D750">
        <v>4</v>
      </c>
      <c r="E750" s="55">
        <v>44074</v>
      </c>
      <c r="H750" s="24" t="s">
        <v>811</v>
      </c>
      <c r="I750" s="24" t="s">
        <v>811</v>
      </c>
      <c r="J750" s="484"/>
      <c r="Q750" s="1169"/>
      <c r="T750" s="1346"/>
    </row>
    <row r="751" spans="1:20">
      <c r="B751" s="108" t="s">
        <v>709</v>
      </c>
      <c r="C751" t="s">
        <v>870</v>
      </c>
      <c r="D751">
        <v>5</v>
      </c>
      <c r="E751" s="55">
        <v>44074</v>
      </c>
      <c r="H751" s="24" t="s">
        <v>811</v>
      </c>
      <c r="I751" s="24" t="s">
        <v>811</v>
      </c>
      <c r="J751" s="484"/>
      <c r="Q751" s="1169"/>
      <c r="T751" s="1346"/>
    </row>
    <row r="752" spans="1:20" s="451" customFormat="1">
      <c r="B752" s="1566" t="s">
        <v>709</v>
      </c>
      <c r="C752" s="451" t="s">
        <v>870</v>
      </c>
      <c r="D752" s="451">
        <v>5.5</v>
      </c>
      <c r="E752" s="1202">
        <v>44074</v>
      </c>
      <c r="H752" s="1576">
        <v>7.4666666666666673E-2</v>
      </c>
      <c r="I752" s="1200">
        <v>1.3808754091556263</v>
      </c>
      <c r="J752" s="564">
        <f t="shared" si="109"/>
        <v>42.77123492318637</v>
      </c>
      <c r="L752" s="1373"/>
      <c r="N752" s="1373"/>
      <c r="P752" s="1373"/>
      <c r="Q752" s="1232"/>
      <c r="R752" s="1157"/>
      <c r="S752" s="1157"/>
      <c r="T752" s="1569"/>
    </row>
    <row r="753" spans="1:25">
      <c r="A753" s="884"/>
      <c r="C753" s="27"/>
      <c r="D753" s="27"/>
      <c r="E753" s="27"/>
      <c r="F753" s="47"/>
      <c r="G753" s="173"/>
      <c r="H753" s="173"/>
      <c r="I753" s="27"/>
      <c r="J753" s="484" t="str">
        <f t="shared" si="109"/>
        <v xml:space="preserve"> </v>
      </c>
      <c r="K753" s="27"/>
      <c r="M753" s="607"/>
      <c r="O753" s="592"/>
      <c r="Q753" s="1169"/>
      <c r="S753" s="1333"/>
      <c r="T753" s="1346"/>
    </row>
    <row r="754" spans="1:25" ht="46.8">
      <c r="A754" s="983" t="s">
        <v>804</v>
      </c>
      <c r="B754" s="815" t="s">
        <v>20</v>
      </c>
      <c r="C754" s="815" t="s">
        <v>701</v>
      </c>
      <c r="D754" s="815" t="s">
        <v>805</v>
      </c>
      <c r="E754" s="873" t="s">
        <v>786</v>
      </c>
      <c r="F754" s="815" t="s">
        <v>806</v>
      </c>
      <c r="G754" s="815" t="s">
        <v>807</v>
      </c>
      <c r="H754" s="815" t="s">
        <v>808</v>
      </c>
      <c r="I754" s="878" t="s">
        <v>809</v>
      </c>
      <c r="J754" s="484" t="s">
        <v>810</v>
      </c>
      <c r="K754" s="1252" t="s">
        <v>792</v>
      </c>
      <c r="L754" s="1305" t="s">
        <v>474</v>
      </c>
      <c r="M754" s="1252" t="s">
        <v>793</v>
      </c>
      <c r="N754" s="1305" t="s">
        <v>483</v>
      </c>
      <c r="O754" s="1252" t="s">
        <v>794</v>
      </c>
      <c r="P754" s="1305" t="s">
        <v>480</v>
      </c>
      <c r="Q754" s="1604"/>
      <c r="R754" s="1226"/>
      <c r="S754" s="1226"/>
      <c r="T754" s="1349"/>
      <c r="U754" s="747"/>
      <c r="V754" s="747"/>
      <c r="W754" s="747"/>
      <c r="X754" s="747"/>
      <c r="Y754" s="747"/>
    </row>
    <row r="755" spans="1:25">
      <c r="A755" s="108"/>
      <c r="B755" t="s">
        <v>709</v>
      </c>
      <c r="C755" t="s">
        <v>874</v>
      </c>
      <c r="D755" s="27">
        <v>0.5</v>
      </c>
      <c r="E755" s="133">
        <v>44459</v>
      </c>
      <c r="F755">
        <v>5.9</v>
      </c>
      <c r="G755">
        <v>3.3</v>
      </c>
      <c r="H755" s="24">
        <v>3.1862857142857148</v>
      </c>
      <c r="I755" s="24">
        <v>0.45733333333333337</v>
      </c>
      <c r="J755" s="484">
        <f t="shared" si="109"/>
        <v>14.165442666666667</v>
      </c>
      <c r="K755">
        <f>AVERAGE(G755:G760)</f>
        <v>3.3</v>
      </c>
      <c r="L755" s="594">
        <f t="shared" si="110"/>
        <v>42.775339755289096</v>
      </c>
      <c r="M755" s="166">
        <f>AVERAGE(H755:H760)</f>
        <v>2.7540000000000004</v>
      </c>
      <c r="N755" s="594">
        <f t="shared" si="111"/>
        <v>40.507415370280711</v>
      </c>
      <c r="O755">
        <f>AVERAGE(J755:J760)</f>
        <v>15.177260000000002</v>
      </c>
      <c r="P755" s="594">
        <f t="shared" si="112"/>
        <v>43.388769540096305</v>
      </c>
      <c r="Q755" s="1169">
        <f t="shared" si="103"/>
        <v>42.223841555222037</v>
      </c>
      <c r="T755" s="1346"/>
    </row>
    <row r="756" spans="1:25">
      <c r="A756" s="108"/>
      <c r="B756" t="s">
        <v>709</v>
      </c>
      <c r="C756" t="s">
        <v>874</v>
      </c>
      <c r="D756" s="27">
        <v>1</v>
      </c>
      <c r="E756" s="133">
        <v>44459</v>
      </c>
      <c r="H756" s="24" t="s">
        <v>811</v>
      </c>
      <c r="I756" s="24" t="s">
        <v>811</v>
      </c>
      <c r="J756" s="484"/>
      <c r="Q756" s="1169"/>
      <c r="T756" s="1346"/>
    </row>
    <row r="757" spans="1:25">
      <c r="A757" s="108"/>
      <c r="B757" t="s">
        <v>709</v>
      </c>
      <c r="C757" t="s">
        <v>874</v>
      </c>
      <c r="D757" s="27">
        <v>2</v>
      </c>
      <c r="E757" s="133">
        <v>44459</v>
      </c>
      <c r="H757" s="24" t="s">
        <v>811</v>
      </c>
      <c r="I757" s="24" t="s">
        <v>811</v>
      </c>
      <c r="J757" s="484"/>
      <c r="Q757" s="1169"/>
      <c r="T757" s="1346"/>
    </row>
    <row r="758" spans="1:25">
      <c r="A758" s="108"/>
      <c r="B758" t="s">
        <v>709</v>
      </c>
      <c r="C758" t="s">
        <v>874</v>
      </c>
      <c r="D758" s="27">
        <v>3</v>
      </c>
      <c r="E758" s="133">
        <v>44459</v>
      </c>
      <c r="H758" s="24" t="s">
        <v>811</v>
      </c>
      <c r="I758" s="24" t="s">
        <v>811</v>
      </c>
      <c r="J758" s="484"/>
      <c r="Q758" s="1169"/>
      <c r="T758" s="1346"/>
    </row>
    <row r="759" spans="1:25">
      <c r="A759" s="108"/>
      <c r="B759" t="s">
        <v>709</v>
      </c>
      <c r="C759" t="s">
        <v>874</v>
      </c>
      <c r="D759" s="27">
        <v>4</v>
      </c>
      <c r="E759" s="133">
        <v>44459</v>
      </c>
      <c r="H759" s="24" t="s">
        <v>811</v>
      </c>
      <c r="I759" s="24" t="s">
        <v>811</v>
      </c>
      <c r="J759" s="484"/>
      <c r="Q759" s="1169"/>
      <c r="T759" s="1346"/>
    </row>
    <row r="760" spans="1:25" s="451" customFormat="1">
      <c r="A760" s="1566"/>
      <c r="B760" s="451" t="s">
        <v>709</v>
      </c>
      <c r="C760" s="451" t="s">
        <v>874</v>
      </c>
      <c r="D760" s="534">
        <v>5</v>
      </c>
      <c r="E760" s="1567">
        <v>44459</v>
      </c>
      <c r="H760" s="1200">
        <v>2.3217142857142865</v>
      </c>
      <c r="I760" s="1200">
        <v>0.52266666666666683</v>
      </c>
      <c r="J760" s="564">
        <f t="shared" si="109"/>
        <v>16.189077333333337</v>
      </c>
      <c r="L760" s="1373"/>
      <c r="N760" s="1373"/>
      <c r="P760" s="1373"/>
      <c r="Q760" s="1232"/>
      <c r="R760" s="1157"/>
      <c r="S760" s="1157"/>
      <c r="T760" s="1569"/>
    </row>
    <row r="761" spans="1:25">
      <c r="A761" s="108"/>
      <c r="D761" s="27"/>
      <c r="E761" s="133"/>
      <c r="H761" s="24"/>
      <c r="I761" s="24"/>
      <c r="J761" s="484"/>
      <c r="Q761" s="1169"/>
    </row>
    <row r="762" spans="1:25" ht="46.8">
      <c r="A762" s="983" t="s">
        <v>804</v>
      </c>
      <c r="B762" s="815" t="s">
        <v>20</v>
      </c>
      <c r="C762" s="815" t="s">
        <v>701</v>
      </c>
      <c r="D762" s="815" t="s">
        <v>805</v>
      </c>
      <c r="E762" s="873" t="s">
        <v>786</v>
      </c>
      <c r="F762" s="815" t="s">
        <v>806</v>
      </c>
      <c r="G762" s="815" t="s">
        <v>807</v>
      </c>
      <c r="H762" s="815" t="s">
        <v>808</v>
      </c>
      <c r="I762" s="878" t="s">
        <v>809</v>
      </c>
      <c r="J762" s="484" t="s">
        <v>810</v>
      </c>
      <c r="K762" s="1252" t="s">
        <v>792</v>
      </c>
      <c r="L762" s="1305" t="s">
        <v>474</v>
      </c>
      <c r="M762" s="1252" t="s">
        <v>793</v>
      </c>
      <c r="N762" s="1305" t="s">
        <v>483</v>
      </c>
      <c r="O762" s="1252" t="s">
        <v>794</v>
      </c>
      <c r="P762" s="1305" t="s">
        <v>480</v>
      </c>
      <c r="Q762" s="1169"/>
    </row>
    <row r="763" spans="1:25">
      <c r="A763" s="108"/>
      <c r="B763" t="s">
        <v>709</v>
      </c>
      <c r="C763" t="s">
        <v>875</v>
      </c>
      <c r="D763" s="27">
        <v>0.5</v>
      </c>
      <c r="E763" s="55">
        <v>44803</v>
      </c>
      <c r="F763">
        <v>5.7</v>
      </c>
      <c r="G763">
        <v>2.35</v>
      </c>
      <c r="H763" s="24">
        <v>2.6750258928571422</v>
      </c>
      <c r="I763" s="2799">
        <v>0.54822574053343298</v>
      </c>
      <c r="J763" s="484">
        <f t="shared" ref="J763" si="113">IF(AND(I763&gt;0),  I763*30.974," ")</f>
        <v>16.980744087282552</v>
      </c>
      <c r="K763">
        <f>AVERAGE(G763:G769)</f>
        <v>2.35</v>
      </c>
      <c r="L763" s="594">
        <f t="shared" ref="L763" si="114">10*(6-(LN(K763)/LN(2)))</f>
        <v>47.673392432097252</v>
      </c>
      <c r="M763" s="166">
        <f>AVERAGE(H763:H769)</f>
        <v>4.0301687499999987</v>
      </c>
      <c r="N763" s="594">
        <f t="shared" ref="N763" si="115">10*(6-((2.04-0.68*LN(M763))/LN(2)))</f>
        <v>44.242734852985151</v>
      </c>
      <c r="O763">
        <f>AVERAGE(J763:J769)</f>
        <v>16.980744087282552</v>
      </c>
      <c r="P763" s="594">
        <f>10*(6-(LN(48/O763)/LN(2)))</f>
        <v>45.008652725808489</v>
      </c>
      <c r="Q763" s="1169">
        <f>AVERAGE(L763,N763,P763)</f>
        <v>45.641593336963638</v>
      </c>
    </row>
    <row r="764" spans="1:25">
      <c r="A764" s="108"/>
      <c r="B764" t="s">
        <v>709</v>
      </c>
      <c r="C764" t="s">
        <v>875</v>
      </c>
      <c r="D764" s="27">
        <v>1</v>
      </c>
      <c r="E764" s="55">
        <v>44803</v>
      </c>
      <c r="H764" s="24" t="s">
        <v>811</v>
      </c>
      <c r="I764" s="27" t="s">
        <v>811</v>
      </c>
      <c r="J764" s="484"/>
      <c r="Q764" s="1169"/>
    </row>
    <row r="765" spans="1:25">
      <c r="A765" s="108"/>
      <c r="B765" t="s">
        <v>709</v>
      </c>
      <c r="C765" t="s">
        <v>875</v>
      </c>
      <c r="D765" s="27">
        <v>2</v>
      </c>
      <c r="E765" s="55">
        <v>44803</v>
      </c>
      <c r="H765" s="24" t="s">
        <v>811</v>
      </c>
      <c r="I765" s="27" t="s">
        <v>811</v>
      </c>
      <c r="J765" s="484"/>
      <c r="Q765" s="1169"/>
    </row>
    <row r="766" spans="1:25">
      <c r="A766" s="108"/>
      <c r="B766" t="s">
        <v>709</v>
      </c>
      <c r="C766" t="s">
        <v>875</v>
      </c>
      <c r="D766" s="27">
        <v>3</v>
      </c>
      <c r="E766" s="55">
        <v>44803</v>
      </c>
      <c r="H766" s="24" t="s">
        <v>811</v>
      </c>
      <c r="I766" s="27" t="s">
        <v>811</v>
      </c>
      <c r="J766" s="484"/>
      <c r="Q766" s="1169"/>
    </row>
    <row r="767" spans="1:25">
      <c r="A767" s="108"/>
      <c r="B767" t="s">
        <v>709</v>
      </c>
      <c r="C767" t="s">
        <v>875</v>
      </c>
      <c r="D767" s="27">
        <v>4</v>
      </c>
      <c r="E767" s="55">
        <v>44803</v>
      </c>
      <c r="H767" s="24" t="s">
        <v>811</v>
      </c>
      <c r="I767" s="27" t="s">
        <v>811</v>
      </c>
      <c r="J767" s="484"/>
      <c r="Q767" s="1169"/>
    </row>
    <row r="768" spans="1:25">
      <c r="A768" s="108"/>
      <c r="B768" t="s">
        <v>709</v>
      </c>
      <c r="C768" t="s">
        <v>875</v>
      </c>
      <c r="D768" s="27">
        <v>4.5</v>
      </c>
      <c r="E768" s="55">
        <v>44803</v>
      </c>
      <c r="H768" s="24" t="s">
        <v>811</v>
      </c>
      <c r="I768" s="27" t="s">
        <v>811</v>
      </c>
      <c r="J768" s="484"/>
      <c r="Q768" s="1169"/>
    </row>
    <row r="769" spans="1:25" s="451" customFormat="1">
      <c r="A769" s="1566"/>
      <c r="B769" s="451" t="s">
        <v>709</v>
      </c>
      <c r="C769" s="451" t="s">
        <v>875</v>
      </c>
      <c r="D769" s="534">
        <v>5</v>
      </c>
      <c r="E769" s="1202">
        <v>44803</v>
      </c>
      <c r="H769" s="1200">
        <v>5.3853116071428557</v>
      </c>
      <c r="I769" s="2799">
        <v>0.54822574053343298</v>
      </c>
      <c r="J769" s="564">
        <f t="shared" ref="J769" si="116">IF(AND(I769&gt;0),  I769*30.974," ")</f>
        <v>16.980744087282552</v>
      </c>
      <c r="L769" s="1373"/>
      <c r="N769" s="1373"/>
      <c r="P769" s="1373"/>
      <c r="Q769" s="1232"/>
      <c r="R769" s="1330">
        <f>AVERAGE(Q737:Q769)</f>
        <v>45.098249156835649</v>
      </c>
      <c r="S769" s="1006" t="s">
        <v>62</v>
      </c>
      <c r="T769" s="1350" t="str">
        <f>IF(_xlfn.NUMBERVALUE(R769), IF(R769&lt;50, "Acceptable; Ongoing Protection is Required", "UNScceptable; Immediate Restoration is Required"), " ")</f>
        <v>Acceptable; Ongoing Protection is Required</v>
      </c>
    </row>
    <row r="770" spans="1:25">
      <c r="A770" s="108"/>
      <c r="B770" s="3180" t="s">
        <v>876</v>
      </c>
      <c r="D770" s="27"/>
      <c r="E770" s="55"/>
      <c r="H770" s="24"/>
      <c r="I770" s="2799"/>
      <c r="J770" s="484"/>
      <c r="Q770" s="1169"/>
      <c r="T770" s="1346"/>
    </row>
    <row r="771" spans="1:25" s="437" customFormat="1">
      <c r="A771" s="436"/>
      <c r="D771" s="1019"/>
      <c r="E771" s="1579"/>
      <c r="H771" s="1020"/>
      <c r="I771" s="1020"/>
      <c r="J771" s="486"/>
      <c r="L771" s="1124"/>
      <c r="N771" s="1124"/>
      <c r="P771" s="1124"/>
      <c r="Q771" s="1251"/>
      <c r="R771" s="1023"/>
      <c r="S771" s="1023"/>
      <c r="T771" s="1615"/>
    </row>
    <row r="772" spans="1:25">
      <c r="A772" s="108"/>
      <c r="B772" s="3181"/>
      <c r="D772" s="27"/>
      <c r="E772" s="133"/>
      <c r="H772" s="24"/>
      <c r="I772" s="24"/>
      <c r="J772" s="484"/>
      <c r="Q772" s="1169"/>
      <c r="T772" s="1346"/>
    </row>
    <row r="773" spans="1:25">
      <c r="A773" s="1262" t="s">
        <v>877</v>
      </c>
      <c r="C773" s="27"/>
      <c r="D773" s="27"/>
      <c r="E773" s="27"/>
      <c r="F773" s="47"/>
      <c r="G773" s="173"/>
      <c r="H773" s="173"/>
      <c r="I773" s="27"/>
      <c r="J773" s="1173"/>
      <c r="K773" s="27"/>
      <c r="L773" s="1106"/>
      <c r="M773" s="607"/>
      <c r="O773" s="592"/>
      <c r="P773" s="593"/>
      <c r="Q773" s="2158"/>
      <c r="S773" s="1333"/>
      <c r="T773" s="1346"/>
    </row>
    <row r="774" spans="1:25" s="113" customFormat="1" ht="46.8">
      <c r="A774" s="1260" t="s">
        <v>784</v>
      </c>
      <c r="B774" s="113" t="s">
        <v>20</v>
      </c>
      <c r="C774" s="113" t="s">
        <v>701</v>
      </c>
      <c r="D774" s="1261" t="s">
        <v>785</v>
      </c>
      <c r="E774" s="1261" t="s">
        <v>786</v>
      </c>
      <c r="F774" s="1261" t="s">
        <v>787</v>
      </c>
      <c r="G774" s="1261" t="s">
        <v>788</v>
      </c>
      <c r="H774" s="1261" t="s">
        <v>789</v>
      </c>
      <c r="I774" s="1261" t="s">
        <v>790</v>
      </c>
      <c r="J774" s="1592" t="s">
        <v>791</v>
      </c>
      <c r="K774" s="1252" t="s">
        <v>792</v>
      </c>
      <c r="L774" s="1305" t="s">
        <v>474</v>
      </c>
      <c r="M774" s="1252" t="s">
        <v>793</v>
      </c>
      <c r="N774" s="1305" t="s">
        <v>483</v>
      </c>
      <c r="O774" s="1252" t="s">
        <v>794</v>
      </c>
      <c r="P774" s="1305" t="s">
        <v>480</v>
      </c>
      <c r="Q774" s="1605" t="s">
        <v>795</v>
      </c>
      <c r="R774" s="1603" t="s">
        <v>796</v>
      </c>
      <c r="S774" s="1334" t="s">
        <v>797</v>
      </c>
      <c r="T774" s="1343" t="s">
        <v>798</v>
      </c>
      <c r="X774" s="1253" t="s">
        <v>784</v>
      </c>
      <c r="Y774" s="1254" t="s">
        <v>20</v>
      </c>
    </row>
    <row r="775" spans="1:25">
      <c r="A775" s="2173" t="s">
        <v>112</v>
      </c>
      <c r="B775" s="91" t="s">
        <v>709</v>
      </c>
      <c r="C775" s="91" t="s">
        <v>113</v>
      </c>
      <c r="D775" s="399">
        <v>0.5</v>
      </c>
      <c r="E775" s="2174">
        <v>43005</v>
      </c>
      <c r="F775" s="399">
        <v>2.2999999999999998</v>
      </c>
      <c r="G775" s="91">
        <v>2.2000000000000002</v>
      </c>
      <c r="H775" s="2054">
        <v>11.057215189873416</v>
      </c>
      <c r="I775" s="2186">
        <v>0.68590648770604246</v>
      </c>
      <c r="J775" s="589">
        <v>21.245267550206957</v>
      </c>
      <c r="K775" s="1968">
        <v>2.2000000000000002</v>
      </c>
      <c r="L775" s="2176">
        <v>48.624964762500653</v>
      </c>
      <c r="M775" s="2177">
        <v>13.062468354430379</v>
      </c>
      <c r="N775" s="2176">
        <v>55.77903949722171</v>
      </c>
      <c r="O775" s="2177">
        <v>20.428341907370214</v>
      </c>
      <c r="P775" s="2176">
        <v>47.675377047918481</v>
      </c>
      <c r="Q775" s="2168">
        <f t="shared" ref="Q775:Q821" si="117">AVERAGE(L775,N775,P775)</f>
        <v>50.693127102546953</v>
      </c>
    </row>
    <row r="776" spans="1:25">
      <c r="A776" s="2173" t="s">
        <v>112</v>
      </c>
      <c r="B776" s="91" t="s">
        <v>709</v>
      </c>
      <c r="C776" s="91" t="s">
        <v>113</v>
      </c>
      <c r="D776" s="399">
        <v>1</v>
      </c>
      <c r="E776" s="2174">
        <v>43005</v>
      </c>
      <c r="F776" s="399">
        <v>2.2999999999999998</v>
      </c>
      <c r="G776" s="91">
        <v>2.2000000000000002</v>
      </c>
      <c r="H776" s="91"/>
      <c r="I776" s="454"/>
      <c r="J776" s="589" t="s">
        <v>803</v>
      </c>
      <c r="K776" s="91"/>
      <c r="L776" s="2178" t="s">
        <v>803</v>
      </c>
      <c r="M776" s="2179"/>
      <c r="N776" s="2178" t="s">
        <v>803</v>
      </c>
      <c r="O776" s="2179"/>
      <c r="P776" s="2178" t="s">
        <v>803</v>
      </c>
      <c r="Q776" s="2168"/>
      <c r="R776" s="1330"/>
      <c r="T776" s="1350" t="s">
        <v>803</v>
      </c>
    </row>
    <row r="777" spans="1:25">
      <c r="A777" s="2173" t="s">
        <v>112</v>
      </c>
      <c r="B777" s="91" t="s">
        <v>709</v>
      </c>
      <c r="C777" s="91" t="s">
        <v>113</v>
      </c>
      <c r="D777" s="399">
        <v>1.3</v>
      </c>
      <c r="E777" s="2174">
        <v>43005</v>
      </c>
      <c r="F777" s="399">
        <v>2.2999999999999998</v>
      </c>
      <c r="G777" s="91">
        <v>2.2000000000000002</v>
      </c>
      <c r="H777" s="91"/>
      <c r="I777" s="454"/>
      <c r="J777" s="589" t="s">
        <v>803</v>
      </c>
      <c r="K777" s="91"/>
      <c r="L777" s="2178" t="s">
        <v>803</v>
      </c>
      <c r="M777" s="2179"/>
      <c r="N777" s="2178" t="s">
        <v>803</v>
      </c>
      <c r="O777" s="2179"/>
      <c r="P777" s="2178" t="s">
        <v>803</v>
      </c>
      <c r="Q777" s="2168"/>
      <c r="R777" s="1330"/>
      <c r="T777" s="1350" t="s">
        <v>803</v>
      </c>
    </row>
    <row r="778" spans="1:25">
      <c r="A778" s="2173" t="s">
        <v>112</v>
      </c>
      <c r="B778" s="91" t="s">
        <v>709</v>
      </c>
      <c r="C778" s="91" t="s">
        <v>113</v>
      </c>
      <c r="D778" s="399">
        <v>1.5</v>
      </c>
      <c r="E778" s="2174">
        <v>43005</v>
      </c>
      <c r="F778" s="399">
        <v>2.2999999999999998</v>
      </c>
      <c r="G778" s="91">
        <v>2.2000000000000002</v>
      </c>
      <c r="H778" s="91"/>
      <c r="I778" s="454"/>
      <c r="J778" s="589" t="s">
        <v>803</v>
      </c>
      <c r="K778" s="91"/>
      <c r="L778" s="2178" t="s">
        <v>803</v>
      </c>
      <c r="M778" s="2179"/>
      <c r="N778" s="2178" t="s">
        <v>803</v>
      </c>
      <c r="O778" s="2179"/>
      <c r="P778" s="2178" t="s">
        <v>803</v>
      </c>
      <c r="Q778" s="2168"/>
      <c r="R778" s="1330"/>
      <c r="T778" s="1350" t="s">
        <v>803</v>
      </c>
    </row>
    <row r="779" spans="1:25" s="451" customFormat="1">
      <c r="A779" s="2180" t="s">
        <v>112</v>
      </c>
      <c r="B779" s="470" t="s">
        <v>709</v>
      </c>
      <c r="C779" s="470" t="s">
        <v>113</v>
      </c>
      <c r="D779" s="2181">
        <v>2</v>
      </c>
      <c r="E779" s="2182">
        <v>43005</v>
      </c>
      <c r="F779" s="2181">
        <v>2.2999999999999998</v>
      </c>
      <c r="G779" s="470">
        <v>2.2000000000000002</v>
      </c>
      <c r="H779" s="2188">
        <v>15.067721518987344</v>
      </c>
      <c r="I779" s="2189">
        <v>0.63315736632444863</v>
      </c>
      <c r="J779" s="1718">
        <v>19.611416264533471</v>
      </c>
      <c r="K779" s="470"/>
      <c r="L779" s="2184" t="s">
        <v>803</v>
      </c>
      <c r="M779" s="2185"/>
      <c r="N779" s="2184" t="s">
        <v>803</v>
      </c>
      <c r="O779" s="2185"/>
      <c r="P779" s="2184" t="s">
        <v>803</v>
      </c>
      <c r="Q779" s="2172"/>
      <c r="R779" s="1341"/>
      <c r="S779" s="1157"/>
      <c r="T779" s="1357" t="s">
        <v>803</v>
      </c>
    </row>
    <row r="780" spans="1:25">
      <c r="A780" s="884"/>
      <c r="D780" s="173"/>
      <c r="E780" s="445"/>
      <c r="F780" s="173"/>
      <c r="H780" s="933"/>
      <c r="I780" s="1263"/>
      <c r="J780" s="484"/>
      <c r="L780" s="1648"/>
      <c r="M780" s="911"/>
      <c r="N780" s="1648"/>
      <c r="O780" s="911"/>
      <c r="P780" s="1648"/>
      <c r="Q780" s="1169"/>
      <c r="R780" s="1331"/>
      <c r="T780" s="1344"/>
    </row>
    <row r="781" spans="1:25">
      <c r="A781" s="2173" t="s">
        <v>112</v>
      </c>
      <c r="B781" s="91" t="s">
        <v>368</v>
      </c>
      <c r="C781" s="355" t="s">
        <v>113</v>
      </c>
      <c r="D781" s="355">
        <v>0.5</v>
      </c>
      <c r="E781" s="358">
        <v>43347</v>
      </c>
      <c r="F781" s="355">
        <v>2.27</v>
      </c>
      <c r="G781" s="355">
        <v>2.27</v>
      </c>
      <c r="H781" s="355">
        <v>2.79</v>
      </c>
      <c r="I781" s="2803">
        <v>0.45</v>
      </c>
      <c r="J781" s="589">
        <v>13.9383</v>
      </c>
      <c r="K781" s="1968">
        <v>2.27</v>
      </c>
      <c r="L781" s="2176">
        <f t="shared" ref="L781:L821" si="118">10*(6-(LN(K781)/LN(2)))</f>
        <v>48.173077024838094</v>
      </c>
      <c r="M781" s="2187">
        <v>3.145</v>
      </c>
      <c r="N781" s="2176">
        <v>41.809829282176182</v>
      </c>
      <c r="O781" s="2187">
        <v>16.571090000000002</v>
      </c>
      <c r="P781" s="2176">
        <v>44.656340962955696</v>
      </c>
      <c r="Q781" s="2168">
        <f t="shared" si="117"/>
        <v>44.879749089989993</v>
      </c>
    </row>
    <row r="782" spans="1:25">
      <c r="A782" s="2173" t="s">
        <v>112</v>
      </c>
      <c r="B782" s="91" t="s">
        <v>368</v>
      </c>
      <c r="C782" s="355" t="s">
        <v>113</v>
      </c>
      <c r="D782" s="355">
        <v>1</v>
      </c>
      <c r="E782" s="358">
        <v>43347</v>
      </c>
      <c r="F782" s="355">
        <v>2.27</v>
      </c>
      <c r="G782" s="355">
        <v>2.27</v>
      </c>
      <c r="H782" s="355">
        <v>3.5</v>
      </c>
      <c r="I782" s="2803">
        <v>0.62</v>
      </c>
      <c r="J782" s="589">
        <v>19.203880000000002</v>
      </c>
      <c r="K782" s="1968"/>
      <c r="L782" s="2176"/>
      <c r="M782" s="2187"/>
      <c r="N782" s="2176" t="s">
        <v>803</v>
      </c>
      <c r="O782" s="2187"/>
      <c r="P782" s="2176" t="s">
        <v>803</v>
      </c>
      <c r="Q782" s="2168"/>
      <c r="R782" s="1330"/>
      <c r="T782" s="1350" t="s">
        <v>803</v>
      </c>
    </row>
    <row r="783" spans="1:25">
      <c r="A783" s="2173" t="s">
        <v>112</v>
      </c>
      <c r="B783" s="91" t="s">
        <v>368</v>
      </c>
      <c r="C783" s="355" t="s">
        <v>113</v>
      </c>
      <c r="D783" s="355">
        <v>1.5</v>
      </c>
      <c r="E783" s="358">
        <v>43347</v>
      </c>
      <c r="F783" s="355">
        <v>2.27</v>
      </c>
      <c r="G783" s="355">
        <v>2.27</v>
      </c>
      <c r="H783" s="355"/>
      <c r="I783" s="2803"/>
      <c r="J783" s="589" t="s">
        <v>803</v>
      </c>
      <c r="K783" s="1968"/>
      <c r="L783" s="2176"/>
      <c r="M783" s="2187"/>
      <c r="N783" s="2176" t="s">
        <v>803</v>
      </c>
      <c r="O783" s="2187"/>
      <c r="P783" s="2176" t="s">
        <v>803</v>
      </c>
      <c r="Q783" s="2168"/>
      <c r="R783" s="1330"/>
      <c r="T783" s="1350" t="s">
        <v>803</v>
      </c>
    </row>
    <row r="784" spans="1:25" s="451" customFormat="1">
      <c r="A784" s="2180" t="s">
        <v>112</v>
      </c>
      <c r="B784" s="470" t="s">
        <v>368</v>
      </c>
      <c r="C784" s="469" t="s">
        <v>113</v>
      </c>
      <c r="D784" s="469">
        <v>2</v>
      </c>
      <c r="E784" s="471">
        <v>43347</v>
      </c>
      <c r="F784" s="469">
        <v>2.27</v>
      </c>
      <c r="G784" s="469">
        <v>2.27</v>
      </c>
      <c r="H784" s="469"/>
      <c r="I784" s="2804"/>
      <c r="J784" s="1718" t="s">
        <v>803</v>
      </c>
      <c r="K784" s="1980"/>
      <c r="L784" s="2196"/>
      <c r="M784" s="2805"/>
      <c r="N784" s="2196" t="s">
        <v>803</v>
      </c>
      <c r="O784" s="2805"/>
      <c r="P784" s="2196" t="s">
        <v>803</v>
      </c>
      <c r="Q784" s="2172"/>
      <c r="R784" s="1341"/>
      <c r="S784" s="1157"/>
      <c r="T784" s="1357" t="s">
        <v>803</v>
      </c>
    </row>
    <row r="785" spans="1:25">
      <c r="A785" s="108"/>
      <c r="C785" s="27"/>
      <c r="D785" s="27"/>
      <c r="E785" s="27"/>
      <c r="F785" s="47"/>
      <c r="G785" s="173"/>
      <c r="H785" s="173"/>
      <c r="I785" s="27"/>
      <c r="J785" s="1173"/>
      <c r="K785" s="27"/>
      <c r="L785" s="1312"/>
      <c r="M785" s="607"/>
      <c r="O785" s="592"/>
      <c r="P785" s="593"/>
      <c r="Q785" s="1169"/>
      <c r="S785" s="1333"/>
      <c r="T785" s="1346"/>
    </row>
    <row r="786" spans="1:25" ht="46.8">
      <c r="A786" s="976" t="s">
        <v>804</v>
      </c>
      <c r="B786" s="591" t="s">
        <v>20</v>
      </c>
      <c r="C786" s="591" t="s">
        <v>701</v>
      </c>
      <c r="D786" s="946" t="s">
        <v>805</v>
      </c>
      <c r="E786" s="947" t="s">
        <v>786</v>
      </c>
      <c r="F786" s="946" t="s">
        <v>806</v>
      </c>
      <c r="G786" s="946" t="s">
        <v>807</v>
      </c>
      <c r="H786" s="591" t="s">
        <v>808</v>
      </c>
      <c r="I786" s="371" t="s">
        <v>809</v>
      </c>
      <c r="J786" s="484" t="s">
        <v>878</v>
      </c>
      <c r="K786" s="1252" t="s">
        <v>792</v>
      </c>
      <c r="L786" s="1305" t="s">
        <v>474</v>
      </c>
      <c r="M786" s="1252" t="s">
        <v>793</v>
      </c>
      <c r="N786" s="1305" t="s">
        <v>483</v>
      </c>
      <c r="O786" s="1252" t="s">
        <v>794</v>
      </c>
      <c r="P786" s="1305" t="s">
        <v>480</v>
      </c>
      <c r="Q786" s="1604"/>
      <c r="T786" s="1346"/>
    </row>
    <row r="787" spans="1:25">
      <c r="A787" s="108">
        <v>69</v>
      </c>
      <c r="B787" t="s">
        <v>709</v>
      </c>
      <c r="C787" t="s">
        <v>877</v>
      </c>
      <c r="D787" s="18">
        <v>0.5</v>
      </c>
      <c r="E787" s="55">
        <v>43705</v>
      </c>
      <c r="F787" s="165">
        <v>2.56</v>
      </c>
      <c r="G787" s="166">
        <v>2.36</v>
      </c>
      <c r="H787" s="24">
        <v>3.1776805063291129</v>
      </c>
      <c r="I787" s="24">
        <v>0.46545141715077426</v>
      </c>
      <c r="J787" s="484">
        <f t="shared" ref="J787:J803" si="119">IF(AND(I787&gt;0),  I787*30.974," ")</f>
        <v>14.416892194828081</v>
      </c>
      <c r="K787" s="166">
        <f>AVERAGE(G787:G792)</f>
        <v>2.36</v>
      </c>
      <c r="L787" s="1306">
        <f t="shared" si="118"/>
        <v>47.612131404128839</v>
      </c>
      <c r="M787" s="166">
        <f>AVERAGE(H787:H792)</f>
        <v>2.6523381645569613</v>
      </c>
      <c r="N787" s="594">
        <f t="shared" ref="N787:N821" si="120">10*(6-((2.04-0.68*LN(M787))/LN(2)))</f>
        <v>40.138421303613654</v>
      </c>
      <c r="O787">
        <f>AVERAGE(J787:J792)</f>
        <v>15.618299877730422</v>
      </c>
      <c r="P787" s="594">
        <f t="shared" ref="P787:P821" si="121">10*(6-(LN(48/O787)/LN(2)))</f>
        <v>43.802030123414085</v>
      </c>
      <c r="Q787" s="1169">
        <f t="shared" si="117"/>
        <v>43.850860943718857</v>
      </c>
      <c r="T787" s="1346"/>
    </row>
    <row r="788" spans="1:25">
      <c r="A788" s="108"/>
      <c r="B788" t="s">
        <v>709</v>
      </c>
      <c r="C788" t="s">
        <v>877</v>
      </c>
      <c r="D788" s="18">
        <v>1</v>
      </c>
      <c r="E788" s="55">
        <v>43705</v>
      </c>
      <c r="F788" s="165"/>
      <c r="G788" s="166"/>
      <c r="H788" s="27" t="s">
        <v>811</v>
      </c>
      <c r="I788" s="27" t="s">
        <v>811</v>
      </c>
      <c r="J788" s="484"/>
      <c r="L788" s="1306"/>
      <c r="Q788" s="1169"/>
      <c r="T788" s="1346"/>
    </row>
    <row r="789" spans="1:25">
      <c r="A789" s="108"/>
      <c r="B789" t="s">
        <v>709</v>
      </c>
      <c r="C789" t="s">
        <v>877</v>
      </c>
      <c r="D789" s="18">
        <v>1.5</v>
      </c>
      <c r="E789" s="55">
        <v>43705</v>
      </c>
      <c r="F789" s="165"/>
      <c r="G789" s="166"/>
      <c r="H789" s="27" t="s">
        <v>811</v>
      </c>
      <c r="I789" s="27" t="s">
        <v>811</v>
      </c>
      <c r="J789" s="484"/>
      <c r="L789" s="1306"/>
      <c r="Q789" s="1169"/>
      <c r="T789" s="1346"/>
    </row>
    <row r="790" spans="1:25">
      <c r="A790" s="108"/>
      <c r="B790" t="s">
        <v>709</v>
      </c>
      <c r="C790" t="s">
        <v>877</v>
      </c>
      <c r="D790" s="18">
        <v>2</v>
      </c>
      <c r="E790" s="55">
        <v>43705</v>
      </c>
      <c r="F790" s="165"/>
      <c r="G790" s="166"/>
      <c r="H790" s="27" t="s">
        <v>811</v>
      </c>
      <c r="I790" s="27" t="s">
        <v>811</v>
      </c>
      <c r="J790" s="484"/>
      <c r="L790" s="1306"/>
      <c r="Q790" s="1169"/>
      <c r="T790" s="1346"/>
    </row>
    <row r="791" spans="1:25">
      <c r="A791" s="108"/>
      <c r="B791" t="s">
        <v>709</v>
      </c>
      <c r="C791" t="s">
        <v>877</v>
      </c>
      <c r="D791" s="18">
        <v>2.5</v>
      </c>
      <c r="E791" s="55">
        <v>43705</v>
      </c>
      <c r="F791" s="165"/>
      <c r="G791" s="166"/>
      <c r="H791" s="27" t="s">
        <v>811</v>
      </c>
      <c r="I791" s="27" t="s">
        <v>811</v>
      </c>
      <c r="J791" s="484"/>
      <c r="L791" s="1306"/>
      <c r="Q791" s="1169"/>
      <c r="T791" s="1346"/>
    </row>
    <row r="792" spans="1:25" s="451" customFormat="1">
      <c r="A792" s="1566"/>
      <c r="B792" s="451" t="s">
        <v>709</v>
      </c>
      <c r="C792" s="451" t="s">
        <v>877</v>
      </c>
      <c r="D792" s="1201" t="s">
        <v>814</v>
      </c>
      <c r="E792" s="1202">
        <v>43705</v>
      </c>
      <c r="F792" s="1203"/>
      <c r="G792" s="1204"/>
      <c r="H792" s="1200">
        <v>2.12699582278481</v>
      </c>
      <c r="I792" s="1200">
        <v>0.54302665334257005</v>
      </c>
      <c r="J792" s="564">
        <f t="shared" si="119"/>
        <v>16.819707560632764</v>
      </c>
      <c r="L792" s="1315"/>
      <c r="N792" s="1373"/>
      <c r="P792" s="1373"/>
      <c r="Q792" s="1232"/>
      <c r="R792" s="1157"/>
      <c r="S792" s="1157"/>
      <c r="T792" s="1569"/>
    </row>
    <row r="793" spans="1:25">
      <c r="A793" s="108"/>
      <c r="D793" s="18"/>
      <c r="E793" s="55"/>
      <c r="H793" s="165"/>
      <c r="I793" s="166"/>
      <c r="J793" s="484" t="str">
        <f t="shared" si="119"/>
        <v xml:space="preserve"> </v>
      </c>
      <c r="L793" s="1312"/>
      <c r="Q793" s="1169"/>
      <c r="R793" s="1229"/>
      <c r="S793" s="1229"/>
      <c r="T793" s="1348"/>
      <c r="U793" s="27"/>
      <c r="V793" s="24"/>
    </row>
    <row r="794" spans="1:25" ht="46.8">
      <c r="B794" s="976" t="s">
        <v>20</v>
      </c>
      <c r="C794" s="591" t="s">
        <v>701</v>
      </c>
      <c r="D794" s="946" t="s">
        <v>805</v>
      </c>
      <c r="E794" s="947" t="s">
        <v>786</v>
      </c>
      <c r="F794" s="946" t="s">
        <v>806</v>
      </c>
      <c r="G794" s="946" t="s">
        <v>807</v>
      </c>
      <c r="H794" s="591" t="s">
        <v>808</v>
      </c>
      <c r="I794" s="371" t="s">
        <v>809</v>
      </c>
      <c r="J794" s="484" t="s">
        <v>810</v>
      </c>
      <c r="K794" s="1252" t="s">
        <v>792</v>
      </c>
      <c r="L794" s="1305" t="s">
        <v>474</v>
      </c>
      <c r="M794" s="1252" t="s">
        <v>793</v>
      </c>
      <c r="N794" s="1305" t="s">
        <v>483</v>
      </c>
      <c r="O794" s="1252" t="s">
        <v>794</v>
      </c>
      <c r="P794" s="1305" t="s">
        <v>480</v>
      </c>
      <c r="Q794" s="1604"/>
      <c r="T794" s="1346"/>
    </row>
    <row r="795" spans="1:25">
      <c r="B795" s="108" t="s">
        <v>709</v>
      </c>
      <c r="C795" t="s">
        <v>877</v>
      </c>
      <c r="D795">
        <v>0.5</v>
      </c>
      <c r="E795" s="55">
        <v>44074</v>
      </c>
      <c r="F795">
        <v>2.25</v>
      </c>
      <c r="G795">
        <v>2.25</v>
      </c>
      <c r="H795" s="371">
        <v>0.39946666666666675</v>
      </c>
      <c r="I795" s="24">
        <v>0.54130240517786965</v>
      </c>
      <c r="J795" s="484">
        <f t="shared" si="119"/>
        <v>16.766300697979336</v>
      </c>
      <c r="K795">
        <f>AVERAGE(G795:G798)</f>
        <v>2.25</v>
      </c>
      <c r="L795" s="1306">
        <f t="shared" si="118"/>
        <v>48.300749985576878</v>
      </c>
      <c r="M795" s="166">
        <f>AVERAGE(H795:H798)</f>
        <v>1.1032000000000002</v>
      </c>
      <c r="N795" s="594">
        <f t="shared" si="120"/>
        <v>31.532542827223956</v>
      </c>
      <c r="O795">
        <f>AVERAGE(J795:J798)</f>
        <v>19.638738486670292</v>
      </c>
      <c r="P795" s="594">
        <f t="shared" si="121"/>
        <v>47.106678538861445</v>
      </c>
      <c r="Q795" s="1169">
        <f t="shared" si="117"/>
        <v>42.313323783887427</v>
      </c>
      <c r="T795" s="1346"/>
    </row>
    <row r="796" spans="1:25">
      <c r="B796" s="108" t="s">
        <v>709</v>
      </c>
      <c r="C796" t="s">
        <v>877</v>
      </c>
      <c r="D796">
        <v>1</v>
      </c>
      <c r="E796" s="55">
        <v>44074</v>
      </c>
      <c r="H796" s="24" t="s">
        <v>811</v>
      </c>
      <c r="I796" s="24" t="s">
        <v>811</v>
      </c>
      <c r="J796" s="484"/>
      <c r="L796" s="1306"/>
      <c r="Q796" s="1169"/>
      <c r="T796" s="1346"/>
    </row>
    <row r="797" spans="1:25">
      <c r="B797" s="108" t="s">
        <v>709</v>
      </c>
      <c r="C797" t="s">
        <v>877</v>
      </c>
      <c r="D797">
        <v>1.5</v>
      </c>
      <c r="E797" s="55">
        <v>44074</v>
      </c>
      <c r="H797" s="24" t="s">
        <v>811</v>
      </c>
      <c r="I797" s="24" t="s">
        <v>811</v>
      </c>
      <c r="J797" s="484"/>
      <c r="L797" s="1306"/>
      <c r="Q797" s="1169"/>
      <c r="T797" s="1346"/>
    </row>
    <row r="798" spans="1:25" s="451" customFormat="1">
      <c r="B798" s="1566" t="s">
        <v>709</v>
      </c>
      <c r="C798" s="451" t="s">
        <v>877</v>
      </c>
      <c r="D798" s="451">
        <v>2</v>
      </c>
      <c r="E798" s="1202">
        <v>44074</v>
      </c>
      <c r="H798" s="1576">
        <v>1.8069333333333337</v>
      </c>
      <c r="I798" s="1200">
        <v>0.72677653113454033</v>
      </c>
      <c r="J798" s="564">
        <f t="shared" si="119"/>
        <v>22.511176275361251</v>
      </c>
      <c r="L798" s="1315"/>
      <c r="N798" s="1373"/>
      <c r="P798" s="1373"/>
      <c r="Q798" s="1232"/>
      <c r="R798" s="1157"/>
      <c r="S798" s="1157"/>
      <c r="T798" s="1569"/>
    </row>
    <row r="799" spans="1:25">
      <c r="A799" s="976"/>
      <c r="B799" s="591"/>
      <c r="C799" s="946"/>
      <c r="D799" s="947"/>
      <c r="E799" s="591"/>
      <c r="F799" s="946"/>
      <c r="G799" s="946"/>
      <c r="H799" s="946"/>
      <c r="I799" s="948"/>
      <c r="J799" s="484" t="str">
        <f t="shared" si="119"/>
        <v xml:space="preserve"> </v>
      </c>
      <c r="K799" s="946"/>
      <c r="L799" s="1312"/>
      <c r="M799" s="946"/>
      <c r="O799" s="591"/>
      <c r="Q799" s="1169"/>
      <c r="R799" s="1011"/>
      <c r="S799" s="1229"/>
      <c r="T799" s="1348"/>
      <c r="U799" s="946"/>
    </row>
    <row r="800" spans="1:25" ht="46.8">
      <c r="A800" s="983" t="s">
        <v>804</v>
      </c>
      <c r="B800" s="815" t="s">
        <v>20</v>
      </c>
      <c r="C800" s="815" t="s">
        <v>701</v>
      </c>
      <c r="D800" s="815" t="s">
        <v>805</v>
      </c>
      <c r="E800" s="873" t="s">
        <v>786</v>
      </c>
      <c r="F800" s="815" t="s">
        <v>806</v>
      </c>
      <c r="G800" s="815" t="s">
        <v>807</v>
      </c>
      <c r="H800" s="815" t="s">
        <v>808</v>
      </c>
      <c r="I800" s="878" t="s">
        <v>809</v>
      </c>
      <c r="J800" s="484" t="s">
        <v>810</v>
      </c>
      <c r="K800" s="1252" t="s">
        <v>792</v>
      </c>
      <c r="L800" s="1305" t="s">
        <v>474</v>
      </c>
      <c r="M800" s="1252" t="s">
        <v>793</v>
      </c>
      <c r="N800" s="1305" t="s">
        <v>483</v>
      </c>
      <c r="O800" s="1252" t="s">
        <v>794</v>
      </c>
      <c r="P800" s="1305" t="s">
        <v>480</v>
      </c>
      <c r="Q800" s="1604"/>
      <c r="R800" s="1226"/>
      <c r="S800" s="1226"/>
      <c r="T800" s="1349"/>
      <c r="U800" s="747"/>
      <c r="V800" s="747"/>
      <c r="W800" s="747"/>
      <c r="X800" s="747"/>
      <c r="Y800" s="747"/>
    </row>
    <row r="801" spans="1:20">
      <c r="A801" s="108"/>
      <c r="B801" t="s">
        <v>709</v>
      </c>
      <c r="C801" t="s">
        <v>879</v>
      </c>
      <c r="D801" s="27">
        <v>0.5</v>
      </c>
      <c r="E801" s="133">
        <v>44425</v>
      </c>
      <c r="F801">
        <v>1.93</v>
      </c>
      <c r="G801">
        <v>1.93</v>
      </c>
      <c r="H801" s="24">
        <v>1.107428571428571</v>
      </c>
      <c r="I801" s="71">
        <v>0.57603494903266061</v>
      </c>
      <c r="J801" s="484">
        <f t="shared" si="119"/>
        <v>17.842106511337629</v>
      </c>
      <c r="K801">
        <f>AVERAGE(G801:G803)</f>
        <v>1.93</v>
      </c>
      <c r="L801" s="1306">
        <f t="shared" si="118"/>
        <v>50.513991525066444</v>
      </c>
      <c r="M801" s="166">
        <f>AVERAGE(H801:H803)</f>
        <v>1.3017142857142856</v>
      </c>
      <c r="N801" s="594">
        <f t="shared" si="120"/>
        <v>33.155828375786406</v>
      </c>
      <c r="O801">
        <f>AVERAGE(J801:J803)</f>
        <v>16.850878371818872</v>
      </c>
      <c r="P801" s="594">
        <f t="shared" si="121"/>
        <v>44.89789389706209</v>
      </c>
      <c r="Q801" s="1169">
        <f t="shared" si="117"/>
        <v>42.855904599304978</v>
      </c>
      <c r="T801" s="1346"/>
    </row>
    <row r="802" spans="1:20">
      <c r="A802" s="108"/>
      <c r="B802" t="s">
        <v>709</v>
      </c>
      <c r="C802" t="s">
        <v>879</v>
      </c>
      <c r="D802" s="27">
        <v>1</v>
      </c>
      <c r="E802" s="133">
        <v>44425</v>
      </c>
      <c r="H802" s="24" t="s">
        <v>811</v>
      </c>
      <c r="I802" s="71" t="s">
        <v>811</v>
      </c>
      <c r="J802" s="484"/>
      <c r="L802" s="1306"/>
      <c r="Q802" s="1169"/>
      <c r="T802" s="1346"/>
    </row>
    <row r="803" spans="1:20" s="451" customFormat="1">
      <c r="A803" s="1566"/>
      <c r="B803" s="451" t="s">
        <v>709</v>
      </c>
      <c r="C803" s="451" t="s">
        <v>879</v>
      </c>
      <c r="D803" s="534">
        <v>1.5</v>
      </c>
      <c r="E803" s="1567">
        <v>44425</v>
      </c>
      <c r="H803" s="1200">
        <v>1.4960000000000002</v>
      </c>
      <c r="I803" s="1444">
        <v>0.51203106580680935</v>
      </c>
      <c r="J803" s="564">
        <f t="shared" si="119"/>
        <v>15.859650232300114</v>
      </c>
      <c r="L803" s="1315"/>
      <c r="N803" s="1373"/>
      <c r="P803" s="1373"/>
      <c r="Q803" s="1232"/>
      <c r="R803" s="1157"/>
      <c r="S803" s="1157"/>
      <c r="T803" s="1569"/>
    </row>
    <row r="804" spans="1:20">
      <c r="A804" s="108"/>
      <c r="D804" s="27"/>
      <c r="E804" s="133"/>
      <c r="H804" s="24"/>
      <c r="I804" s="71"/>
      <c r="J804" s="484"/>
      <c r="L804" s="593"/>
      <c r="Q804" s="1169"/>
    </row>
    <row r="805" spans="1:20" ht="46.8">
      <c r="A805" s="983" t="s">
        <v>804</v>
      </c>
      <c r="B805" s="815" t="s">
        <v>20</v>
      </c>
      <c r="C805" s="815" t="s">
        <v>701</v>
      </c>
      <c r="D805" s="815" t="s">
        <v>805</v>
      </c>
      <c r="E805" s="873" t="s">
        <v>786</v>
      </c>
      <c r="F805" s="815" t="s">
        <v>806</v>
      </c>
      <c r="G805" s="815" t="s">
        <v>807</v>
      </c>
      <c r="H805" s="815" t="s">
        <v>808</v>
      </c>
      <c r="I805" s="878" t="s">
        <v>809</v>
      </c>
      <c r="J805" s="484" t="s">
        <v>810</v>
      </c>
      <c r="K805" s="1252" t="s">
        <v>792</v>
      </c>
      <c r="L805" s="1305" t="s">
        <v>474</v>
      </c>
      <c r="M805" s="1252" t="s">
        <v>793</v>
      </c>
      <c r="N805" s="1305" t="s">
        <v>483</v>
      </c>
      <c r="O805" s="1252" t="s">
        <v>794</v>
      </c>
      <c r="P805" s="1305" t="s">
        <v>480</v>
      </c>
      <c r="Q805" s="1169"/>
    </row>
    <row r="806" spans="1:20">
      <c r="A806" s="108"/>
      <c r="B806" t="s">
        <v>709</v>
      </c>
      <c r="C806" t="s">
        <v>879</v>
      </c>
      <c r="D806" s="27">
        <v>0.5</v>
      </c>
      <c r="E806" s="55">
        <v>44795</v>
      </c>
      <c r="F806">
        <v>1.72</v>
      </c>
      <c r="G806">
        <v>1.72</v>
      </c>
      <c r="H806" s="24">
        <v>3.2793505952380975</v>
      </c>
      <c r="I806" s="24">
        <v>0.63176494128224614</v>
      </c>
      <c r="J806" s="484">
        <f>IF(AND(I806&gt;0),  I806*30.974," ")</f>
        <v>19.568287291276292</v>
      </c>
      <c r="K806">
        <f>AVERAGE(G806:G808)</f>
        <v>1.72</v>
      </c>
      <c r="L806" s="1306">
        <f t="shared" ref="L806" si="122">10*(6-(LN(K806)/LN(2)))</f>
        <v>52.175914350726266</v>
      </c>
      <c r="M806" s="166">
        <f>AVERAGE(H806:H808)</f>
        <v>3.1574363095238107</v>
      </c>
      <c r="N806" s="594">
        <f t="shared" ref="N806" si="123">10*(6-((2.04-0.68*LN(M806))/LN(2)))</f>
        <v>41.848545869375961</v>
      </c>
      <c r="O806">
        <f>AVERAGE(J806:J808)</f>
        <v>17.446012407695083</v>
      </c>
      <c r="P806" s="594">
        <f t="shared" ref="P806" si="124">10*(6-(LN(48/O806)/LN(2)))</f>
        <v>45.398629150106409</v>
      </c>
      <c r="Q806" s="1169">
        <f>AVERAGE(L806,N806,P806)</f>
        <v>46.474363123402874</v>
      </c>
    </row>
    <row r="807" spans="1:20">
      <c r="A807" s="108"/>
      <c r="B807" t="s">
        <v>709</v>
      </c>
      <c r="C807" t="s">
        <v>879</v>
      </c>
      <c r="D807" s="27">
        <v>1</v>
      </c>
      <c r="E807" s="55">
        <v>44795</v>
      </c>
      <c r="H807" s="24" t="s">
        <v>811</v>
      </c>
      <c r="I807" s="24" t="s">
        <v>811</v>
      </c>
      <c r="J807" s="484"/>
      <c r="L807" s="593"/>
      <c r="Q807" s="1169"/>
    </row>
    <row r="808" spans="1:20" s="451" customFormat="1">
      <c r="A808" s="1566"/>
      <c r="B808" s="451" t="s">
        <v>709</v>
      </c>
      <c r="C808" s="451" t="s">
        <v>879</v>
      </c>
      <c r="D808" s="534">
        <v>1.5</v>
      </c>
      <c r="E808" s="1202">
        <v>44795</v>
      </c>
      <c r="H808" s="1200">
        <v>3.0355220238095235</v>
      </c>
      <c r="I808" s="1200">
        <v>0.49472904772111687</v>
      </c>
      <c r="J808" s="564">
        <f t="shared" ref="J808" si="125">IF(AND(I808&gt;0),  I808*30.974," ")</f>
        <v>15.323737524113874</v>
      </c>
      <c r="L808" s="1574"/>
      <c r="N808" s="1373"/>
      <c r="P808" s="1373"/>
      <c r="Q808" s="1232"/>
      <c r="R808" s="1157"/>
      <c r="S808" s="1157"/>
      <c r="T808" s="1157"/>
    </row>
    <row r="809" spans="1:20">
      <c r="A809" s="108"/>
      <c r="D809" s="27"/>
      <c r="E809" s="133"/>
      <c r="H809" s="591"/>
      <c r="I809" s="71"/>
      <c r="J809" s="484"/>
      <c r="L809" s="593"/>
      <c r="Q809" s="1169"/>
    </row>
    <row r="810" spans="1:20" ht="46.8">
      <c r="A810" s="983" t="s">
        <v>804</v>
      </c>
      <c r="B810" s="815" t="s">
        <v>20</v>
      </c>
      <c r="C810" s="815" t="s">
        <v>701</v>
      </c>
      <c r="D810" s="815" t="s">
        <v>805</v>
      </c>
      <c r="E810" s="873" t="s">
        <v>786</v>
      </c>
      <c r="F810" s="815" t="s">
        <v>806</v>
      </c>
      <c r="G810" s="815" t="s">
        <v>807</v>
      </c>
      <c r="H810" s="815" t="s">
        <v>808</v>
      </c>
      <c r="I810" s="878" t="s">
        <v>809</v>
      </c>
      <c r="J810" s="484" t="s">
        <v>810</v>
      </c>
      <c r="K810" s="1252" t="s">
        <v>792</v>
      </c>
      <c r="L810" s="1305" t="s">
        <v>474</v>
      </c>
      <c r="M810" s="1252" t="s">
        <v>793</v>
      </c>
      <c r="N810" s="1305" t="s">
        <v>483</v>
      </c>
      <c r="O810" s="1252" t="s">
        <v>794</v>
      </c>
      <c r="P810" s="1305" t="s">
        <v>480</v>
      </c>
      <c r="Q810" s="1169"/>
    </row>
    <row r="811" spans="1:20">
      <c r="A811" s="108"/>
      <c r="B811" s="24" t="s">
        <v>709</v>
      </c>
      <c r="C811" s="24" t="s">
        <v>877</v>
      </c>
      <c r="D811" s="23">
        <v>0.5</v>
      </c>
      <c r="E811" s="47">
        <v>45167</v>
      </c>
      <c r="F811" s="24">
        <v>2.7</v>
      </c>
      <c r="G811" s="24">
        <v>2.7</v>
      </c>
      <c r="H811" s="24">
        <v>4.4183544303797477</v>
      </c>
      <c r="I811" s="24">
        <v>0.38464980980085034</v>
      </c>
      <c r="J811" s="484">
        <f>IF(AND(I811&gt;0),  I811*30.974," ")</f>
        <v>11.914143208771538</v>
      </c>
      <c r="K811" s="166">
        <f>AVERAGE(G811:G815)</f>
        <v>2.7</v>
      </c>
      <c r="L811" s="1306">
        <f t="shared" ref="L811" si="126">10*(6-(LN(K811)/LN(2)))</f>
        <v>45.670405927238932</v>
      </c>
      <c r="M811" s="166">
        <f>AVERAGE(H811:H815)</f>
        <v>4.8375316455696193</v>
      </c>
      <c r="N811" s="594">
        <f t="shared" ref="N811" si="127">10*(6-((2.04-0.68*LN(M811))/LN(2)))</f>
        <v>46.034064638608996</v>
      </c>
      <c r="O811">
        <f>AVERAGE(J811:J815)</f>
        <v>12.545670202959091</v>
      </c>
      <c r="P811" s="594">
        <f t="shared" ref="P811" si="128">10*(6-(LN(48/O811)/LN(2)))</f>
        <v>40.641551372655151</v>
      </c>
      <c r="Q811" s="1169">
        <f>AVERAGE(L811,N811,P811)</f>
        <v>44.115340646167688</v>
      </c>
      <c r="R811" s="1330">
        <f>AVERAGE(Q787:Q811)</f>
        <v>43.921958619296362</v>
      </c>
      <c r="S811" s="1006" t="s">
        <v>857</v>
      </c>
      <c r="T811" s="1346" t="str">
        <f>IF(_xlfn.NUMBERVALUE(R811), IF(R811&lt;50, "Acceptable; Ongoing Protection is Required", "UNScceptable; Immediate Restoration is Required"), " ")</f>
        <v>Acceptable; Ongoing Protection is Required</v>
      </c>
    </row>
    <row r="812" spans="1:20">
      <c r="A812" s="108"/>
      <c r="B812" s="24" t="s">
        <v>709</v>
      </c>
      <c r="C812" s="24" t="s">
        <v>877</v>
      </c>
      <c r="D812" s="23">
        <v>1</v>
      </c>
      <c r="E812" s="47">
        <v>45167</v>
      </c>
      <c r="H812" s="24" t="s">
        <v>811</v>
      </c>
      <c r="I812" s="24" t="s">
        <v>811</v>
      </c>
      <c r="J812" s="484"/>
      <c r="L812" s="593"/>
      <c r="Q812" s="1169"/>
    </row>
    <row r="813" spans="1:20">
      <c r="A813" s="108"/>
      <c r="B813" s="24" t="s">
        <v>709</v>
      </c>
      <c r="C813" s="24" t="s">
        <v>877</v>
      </c>
      <c r="D813" s="23">
        <v>1.5</v>
      </c>
      <c r="E813" s="47">
        <v>45167</v>
      </c>
      <c r="H813" s="24" t="s">
        <v>811</v>
      </c>
      <c r="I813" s="24" t="s">
        <v>811</v>
      </c>
      <c r="J813" s="484"/>
      <c r="L813" s="593"/>
      <c r="Q813" s="1169"/>
    </row>
    <row r="814" spans="1:20">
      <c r="A814" s="108"/>
      <c r="B814" s="24" t="s">
        <v>709</v>
      </c>
      <c r="C814" s="24" t="s">
        <v>877</v>
      </c>
      <c r="D814" s="23">
        <v>2</v>
      </c>
      <c r="E814" s="47">
        <v>45167</v>
      </c>
      <c r="H814" s="24">
        <v>5.2567088607594918</v>
      </c>
      <c r="I814" s="24">
        <v>0.42542768764598193</v>
      </c>
      <c r="J814" s="484">
        <f>IF(AND(I814&gt;0),  I814*30.974," ")</f>
        <v>13.177197197146645</v>
      </c>
      <c r="L814" s="593"/>
      <c r="Q814" s="1169"/>
    </row>
    <row r="815" spans="1:20">
      <c r="A815" s="108"/>
      <c r="B815" s="24" t="s">
        <v>709</v>
      </c>
      <c r="C815" s="24" t="s">
        <v>877</v>
      </c>
      <c r="D815" s="23">
        <v>2.5</v>
      </c>
      <c r="E815" s="47">
        <v>45167</v>
      </c>
      <c r="H815" s="24" t="s">
        <v>811</v>
      </c>
      <c r="I815" s="24" t="s">
        <v>811</v>
      </c>
      <c r="J815" s="484"/>
      <c r="L815" s="593"/>
      <c r="Q815" s="1169"/>
    </row>
    <row r="816" spans="1:20">
      <c r="A816" s="108"/>
      <c r="D816" s="27"/>
      <c r="E816" s="133"/>
      <c r="H816" s="591"/>
      <c r="I816" s="71"/>
      <c r="J816" s="484"/>
      <c r="L816" s="593"/>
      <c r="Q816" s="1169"/>
    </row>
    <row r="817" spans="1:21">
      <c r="A817" s="108"/>
      <c r="D817" s="27"/>
      <c r="E817" s="133"/>
      <c r="H817" s="591"/>
      <c r="I817" s="71"/>
      <c r="J817" s="484"/>
      <c r="L817" s="593"/>
      <c r="Q817" s="1169"/>
    </row>
    <row r="818" spans="1:21" s="437" customFormat="1">
      <c r="A818" s="436"/>
      <c r="D818" s="1019"/>
      <c r="E818" s="1579"/>
      <c r="H818" s="1020"/>
      <c r="I818" s="1021"/>
      <c r="J818" s="486"/>
      <c r="L818" s="1617"/>
      <c r="N818" s="1124"/>
      <c r="P818" s="1124"/>
      <c r="Q818" s="1251"/>
      <c r="R818" s="1023"/>
      <c r="S818" s="1023"/>
      <c r="T818" s="1023"/>
    </row>
    <row r="819" spans="1:21">
      <c r="A819" s="972" t="s">
        <v>880</v>
      </c>
      <c r="B819" s="591"/>
      <c r="C819" s="946"/>
      <c r="D819" s="947"/>
      <c r="E819" s="591"/>
      <c r="F819" s="946"/>
      <c r="G819" s="946"/>
      <c r="H819" s="946"/>
      <c r="I819" s="948"/>
      <c r="J819" s="2161"/>
      <c r="K819" s="946"/>
      <c r="L819" s="593"/>
      <c r="M819" s="946"/>
      <c r="O819" s="591"/>
      <c r="Q819" s="1169"/>
      <c r="R819" s="1011"/>
      <c r="S819" s="1229"/>
      <c r="T819" s="1229"/>
      <c r="U819" s="946"/>
    </row>
    <row r="820" spans="1:21" ht="78">
      <c r="A820" s="983" t="s">
        <v>843</v>
      </c>
      <c r="B820" s="815" t="s">
        <v>844</v>
      </c>
      <c r="C820" s="815" t="s">
        <v>846</v>
      </c>
      <c r="D820" s="873" t="s">
        <v>786</v>
      </c>
      <c r="E820" s="815" t="s">
        <v>847</v>
      </c>
      <c r="F820" s="815" t="s">
        <v>848</v>
      </c>
      <c r="G820" s="877" t="s">
        <v>881</v>
      </c>
      <c r="H820" s="878" t="s">
        <v>850</v>
      </c>
      <c r="I820" s="878" t="s">
        <v>882</v>
      </c>
      <c r="J820" s="1593"/>
      <c r="K820" s="1565" t="s">
        <v>792</v>
      </c>
      <c r="L820" s="1564" t="s">
        <v>474</v>
      </c>
      <c r="M820" s="1565" t="s">
        <v>793</v>
      </c>
      <c r="N820" s="1564" t="s">
        <v>483</v>
      </c>
      <c r="O820" s="1565" t="s">
        <v>794</v>
      </c>
      <c r="P820" s="1564" t="s">
        <v>480</v>
      </c>
      <c r="Q820" s="1604" t="s">
        <v>795</v>
      </c>
      <c r="R820" s="1603" t="s">
        <v>796</v>
      </c>
      <c r="S820" s="1334" t="s">
        <v>797</v>
      </c>
      <c r="T820" s="1573" t="s">
        <v>798</v>
      </c>
    </row>
    <row r="821" spans="1:21">
      <c r="A821" s="2165" t="s">
        <v>87</v>
      </c>
      <c r="B821" s="1994" t="s">
        <v>883</v>
      </c>
      <c r="C821" s="2190">
        <v>0</v>
      </c>
      <c r="D821" s="2191">
        <v>42908</v>
      </c>
      <c r="E821" s="91"/>
      <c r="F821" s="91">
        <v>7.5</v>
      </c>
      <c r="G821" s="91">
        <v>0.9</v>
      </c>
      <c r="H821" s="91"/>
      <c r="I821" s="91"/>
      <c r="J821" s="589"/>
      <c r="K821" s="91">
        <f>AVERAGE(F821:F882)</f>
        <v>5.7899999999999991</v>
      </c>
      <c r="L821" s="2176">
        <f t="shared" si="118"/>
        <v>34.66436651785488</v>
      </c>
      <c r="M821" s="91">
        <f>AVERAGE(G821:G882)</f>
        <v>5.1328546221710756</v>
      </c>
      <c r="N821" s="1161">
        <f t="shared" si="120"/>
        <v>46.615398683682436</v>
      </c>
      <c r="O821" s="91">
        <f>AVERAGE(I821:I883)</f>
        <v>11.876405633529915</v>
      </c>
      <c r="P821" s="1161">
        <f t="shared" si="121"/>
        <v>39.850638680739571</v>
      </c>
      <c r="Q821" s="2168">
        <f t="shared" si="117"/>
        <v>40.376801294092296</v>
      </c>
    </row>
    <row r="822" spans="1:21">
      <c r="A822" s="2165" t="s">
        <v>87</v>
      </c>
      <c r="B822" s="1994" t="s">
        <v>883</v>
      </c>
      <c r="C822" s="2192">
        <v>1</v>
      </c>
      <c r="D822" s="400">
        <v>42908</v>
      </c>
      <c r="E822" s="91"/>
      <c r="F822" s="91"/>
      <c r="G822" s="91">
        <v>1.2</v>
      </c>
      <c r="H822" s="91"/>
      <c r="I822" s="91"/>
      <c r="J822" s="589"/>
      <c r="K822" s="91"/>
      <c r="L822" s="2176"/>
      <c r="M822" s="91"/>
      <c r="N822" s="1161"/>
      <c r="O822" s="91"/>
      <c r="P822" s="1161"/>
      <c r="Q822" s="2168"/>
      <c r="T822" s="1346"/>
    </row>
    <row r="823" spans="1:21">
      <c r="A823" s="2165" t="s">
        <v>87</v>
      </c>
      <c r="B823" s="1994" t="s">
        <v>883</v>
      </c>
      <c r="C823" s="2192">
        <v>2</v>
      </c>
      <c r="D823" s="400">
        <v>42908</v>
      </c>
      <c r="E823" s="91"/>
      <c r="F823" s="91"/>
      <c r="G823" s="91">
        <v>1.4</v>
      </c>
      <c r="H823" s="91"/>
      <c r="I823" s="91"/>
      <c r="J823" s="589"/>
      <c r="K823" s="91"/>
      <c r="L823" s="2176"/>
      <c r="M823" s="91"/>
      <c r="N823" s="1161"/>
      <c r="O823" s="91"/>
      <c r="P823" s="1161"/>
      <c r="Q823" s="2168"/>
      <c r="T823" s="1346"/>
    </row>
    <row r="824" spans="1:21">
      <c r="A824" s="2165" t="s">
        <v>87</v>
      </c>
      <c r="B824" s="1994" t="s">
        <v>883</v>
      </c>
      <c r="C824" s="2192">
        <v>3</v>
      </c>
      <c r="D824" s="400">
        <v>42908</v>
      </c>
      <c r="E824" s="91"/>
      <c r="F824" s="91"/>
      <c r="G824" s="91">
        <v>1.3</v>
      </c>
      <c r="H824" s="91"/>
      <c r="I824" s="91"/>
      <c r="J824" s="589"/>
      <c r="K824" s="91"/>
      <c r="L824" s="2176"/>
      <c r="M824" s="91"/>
      <c r="N824" s="1161"/>
      <c r="O824" s="91"/>
      <c r="P824" s="1161"/>
      <c r="Q824" s="2168"/>
      <c r="T824" s="1346"/>
    </row>
    <row r="825" spans="1:21">
      <c r="A825" s="2165" t="s">
        <v>87</v>
      </c>
      <c r="B825" s="1994" t="s">
        <v>883</v>
      </c>
      <c r="C825" s="2192">
        <v>4</v>
      </c>
      <c r="D825" s="400">
        <v>42908</v>
      </c>
      <c r="E825" s="91"/>
      <c r="F825" s="91"/>
      <c r="G825" s="91">
        <v>1.6</v>
      </c>
      <c r="H825" s="91"/>
      <c r="I825" s="91"/>
      <c r="J825" s="589"/>
      <c r="K825" s="91"/>
      <c r="L825" s="2176"/>
      <c r="M825" s="91"/>
      <c r="N825" s="1161"/>
      <c r="O825" s="91"/>
      <c r="P825" s="1161"/>
      <c r="Q825" s="2168"/>
      <c r="T825" s="1346"/>
    </row>
    <row r="826" spans="1:21">
      <c r="A826" s="2165" t="s">
        <v>87</v>
      </c>
      <c r="B826" s="1994" t="s">
        <v>883</v>
      </c>
      <c r="C826" s="2192">
        <v>5</v>
      </c>
      <c r="D826" s="400">
        <v>42908</v>
      </c>
      <c r="E826" s="91"/>
      <c r="F826" s="91"/>
      <c r="G826" s="91">
        <v>1.6</v>
      </c>
      <c r="H826" s="91"/>
      <c r="I826" s="91"/>
      <c r="J826" s="589"/>
      <c r="K826" s="91"/>
      <c r="L826" s="2176"/>
      <c r="M826" s="91"/>
      <c r="N826" s="1161"/>
      <c r="O826" s="91"/>
      <c r="P826" s="1161"/>
      <c r="Q826" s="2168"/>
      <c r="T826" s="1346"/>
    </row>
    <row r="827" spans="1:21">
      <c r="A827" s="2165" t="s">
        <v>87</v>
      </c>
      <c r="B827" s="1994" t="s">
        <v>883</v>
      </c>
      <c r="C827" s="2192">
        <v>6</v>
      </c>
      <c r="D827" s="400">
        <v>42908</v>
      </c>
      <c r="E827" s="91"/>
      <c r="F827" s="91"/>
      <c r="G827" s="91">
        <v>1.8</v>
      </c>
      <c r="H827" s="91"/>
      <c r="I827" s="91"/>
      <c r="J827" s="589"/>
      <c r="K827" s="91"/>
      <c r="L827" s="2176"/>
      <c r="M827" s="91"/>
      <c r="N827" s="1161"/>
      <c r="O827" s="91"/>
      <c r="P827" s="1161"/>
      <c r="Q827" s="2168"/>
      <c r="T827" s="1346"/>
    </row>
    <row r="828" spans="1:21">
      <c r="A828" s="2165" t="s">
        <v>87</v>
      </c>
      <c r="B828" s="1994" t="s">
        <v>883</v>
      </c>
      <c r="C828" s="2192">
        <v>7</v>
      </c>
      <c r="D828" s="400">
        <v>42908</v>
      </c>
      <c r="E828" s="91"/>
      <c r="F828" s="91"/>
      <c r="G828" s="91">
        <v>3.5</v>
      </c>
      <c r="H828" s="91"/>
      <c r="I828" s="91"/>
      <c r="J828" s="589"/>
      <c r="K828" s="91"/>
      <c r="L828" s="2176"/>
      <c r="M828" s="91"/>
      <c r="N828" s="1161"/>
      <c r="O828" s="91"/>
      <c r="P828" s="1161"/>
      <c r="Q828" s="2168"/>
      <c r="T828" s="1346"/>
    </row>
    <row r="829" spans="1:21">
      <c r="A829" s="2165" t="s">
        <v>87</v>
      </c>
      <c r="B829" s="1994" t="s">
        <v>883</v>
      </c>
      <c r="C829" s="2192">
        <v>8</v>
      </c>
      <c r="D829" s="400">
        <v>42908</v>
      </c>
      <c r="E829" s="91"/>
      <c r="F829" s="91"/>
      <c r="G829" s="91">
        <v>9.1999999999999993</v>
      </c>
      <c r="H829" s="91"/>
      <c r="I829" s="91"/>
      <c r="J829" s="589"/>
      <c r="K829" s="91"/>
      <c r="L829" s="2176"/>
      <c r="M829" s="91"/>
      <c r="N829" s="1161"/>
      <c r="O829" s="91"/>
      <c r="P829" s="1161"/>
      <c r="Q829" s="2168"/>
      <c r="T829" s="1346"/>
    </row>
    <row r="830" spans="1:21">
      <c r="A830" s="2165" t="s">
        <v>87</v>
      </c>
      <c r="B830" s="1994" t="s">
        <v>883</v>
      </c>
      <c r="C830" s="2192">
        <v>9</v>
      </c>
      <c r="D830" s="400">
        <v>42908</v>
      </c>
      <c r="E830" s="91"/>
      <c r="F830" s="91"/>
      <c r="G830" s="91">
        <v>25.1</v>
      </c>
      <c r="H830" s="91"/>
      <c r="I830" s="91"/>
      <c r="J830" s="589"/>
      <c r="K830" s="91"/>
      <c r="L830" s="2176"/>
      <c r="M830" s="91"/>
      <c r="N830" s="1161"/>
      <c r="O830" s="91"/>
      <c r="P830" s="1161"/>
      <c r="Q830" s="2168"/>
      <c r="T830" s="1346"/>
    </row>
    <row r="831" spans="1:21">
      <c r="A831" s="2165" t="s">
        <v>87</v>
      </c>
      <c r="B831" s="1994" t="s">
        <v>883</v>
      </c>
      <c r="C831" s="2192">
        <v>9.6</v>
      </c>
      <c r="D831" s="400">
        <v>42908</v>
      </c>
      <c r="E831" s="91"/>
      <c r="F831" s="91"/>
      <c r="G831" s="91">
        <v>5.5</v>
      </c>
      <c r="H831" s="91"/>
      <c r="I831" s="91"/>
      <c r="J831" s="589"/>
      <c r="K831" s="91"/>
      <c r="L831" s="2176"/>
      <c r="M831" s="91"/>
      <c r="N831" s="1161"/>
      <c r="O831" s="91"/>
      <c r="P831" s="1161"/>
      <c r="Q831" s="2168"/>
      <c r="T831" s="1346"/>
    </row>
    <row r="832" spans="1:21">
      <c r="A832" s="2165" t="s">
        <v>87</v>
      </c>
      <c r="B832" s="1994" t="s">
        <v>883</v>
      </c>
      <c r="C832" s="2192">
        <v>9.6999999999999993</v>
      </c>
      <c r="D832" s="400">
        <v>42908</v>
      </c>
      <c r="E832" s="91"/>
      <c r="F832" s="91"/>
      <c r="G832" s="91">
        <v>5</v>
      </c>
      <c r="H832" s="91"/>
      <c r="I832" s="91"/>
      <c r="J832" s="589"/>
      <c r="K832" s="91"/>
      <c r="L832" s="2176"/>
      <c r="M832" s="91"/>
      <c r="N832" s="1161"/>
      <c r="O832" s="91"/>
      <c r="P832" s="1161"/>
      <c r="Q832" s="2168"/>
      <c r="T832" s="1346"/>
    </row>
    <row r="833" spans="1:20">
      <c r="A833" s="2165" t="s">
        <v>87</v>
      </c>
      <c r="B833" s="1994" t="s">
        <v>883</v>
      </c>
      <c r="C833" s="2190">
        <v>0</v>
      </c>
      <c r="D833" s="2191">
        <v>42934</v>
      </c>
      <c r="E833" s="91"/>
      <c r="F833" s="91">
        <v>5.6</v>
      </c>
      <c r="G833" s="91">
        <v>1.1000000000000001</v>
      </c>
      <c r="H833" s="91"/>
      <c r="I833" s="91">
        <f>0.0106/2*1000</f>
        <v>5.3</v>
      </c>
      <c r="J833" s="589"/>
      <c r="K833" s="91"/>
      <c r="L833" s="2176"/>
      <c r="M833" s="91"/>
      <c r="N833" s="1161"/>
      <c r="O833" s="91"/>
      <c r="P833" s="1161"/>
      <c r="Q833" s="2168"/>
      <c r="T833" s="1346"/>
    </row>
    <row r="834" spans="1:20">
      <c r="A834" s="2165" t="s">
        <v>87</v>
      </c>
      <c r="B834" s="1994" t="s">
        <v>883</v>
      </c>
      <c r="C834" s="2192">
        <v>1</v>
      </c>
      <c r="D834" s="400">
        <v>42934</v>
      </c>
      <c r="E834" s="91"/>
      <c r="F834" s="91"/>
      <c r="G834" s="91">
        <v>6.8</v>
      </c>
      <c r="H834" s="91"/>
      <c r="I834" s="91"/>
      <c r="J834" s="589"/>
      <c r="K834" s="91"/>
      <c r="L834" s="2176"/>
      <c r="M834" s="91"/>
      <c r="N834" s="1161"/>
      <c r="O834" s="91"/>
      <c r="P834" s="1161"/>
      <c r="Q834" s="2168"/>
      <c r="T834" s="1346"/>
    </row>
    <row r="835" spans="1:20">
      <c r="A835" s="2165" t="s">
        <v>87</v>
      </c>
      <c r="B835" s="1994" t="s">
        <v>883</v>
      </c>
      <c r="C835" s="2192">
        <v>2</v>
      </c>
      <c r="D835" s="400">
        <v>42934</v>
      </c>
      <c r="E835" s="91"/>
      <c r="F835" s="91"/>
      <c r="G835" s="91">
        <v>1.6</v>
      </c>
      <c r="H835" s="91"/>
      <c r="I835" s="91"/>
      <c r="J835" s="589"/>
      <c r="K835" s="91"/>
      <c r="L835" s="2176"/>
      <c r="M835" s="91"/>
      <c r="N835" s="1161"/>
      <c r="O835" s="91"/>
      <c r="P835" s="1161"/>
      <c r="Q835" s="2168"/>
      <c r="T835" s="1346"/>
    </row>
    <row r="836" spans="1:20">
      <c r="A836" s="2165" t="s">
        <v>87</v>
      </c>
      <c r="B836" s="1994" t="s">
        <v>883</v>
      </c>
      <c r="C836" s="2192">
        <v>2</v>
      </c>
      <c r="D836" s="400">
        <v>42934</v>
      </c>
      <c r="E836" s="91"/>
      <c r="F836" s="91"/>
      <c r="G836" s="91">
        <v>1.7</v>
      </c>
      <c r="H836" s="91"/>
      <c r="I836" s="91"/>
      <c r="J836" s="589"/>
      <c r="K836" s="91"/>
      <c r="L836" s="2176"/>
      <c r="M836" s="91"/>
      <c r="N836" s="1161"/>
      <c r="O836" s="91"/>
      <c r="P836" s="1161"/>
      <c r="Q836" s="2168"/>
      <c r="T836" s="1346"/>
    </row>
    <row r="837" spans="1:20">
      <c r="A837" s="2165" t="s">
        <v>87</v>
      </c>
      <c r="B837" s="1994" t="s">
        <v>883</v>
      </c>
      <c r="C837" s="2192">
        <v>3</v>
      </c>
      <c r="D837" s="400">
        <v>42934</v>
      </c>
      <c r="E837" s="91"/>
      <c r="F837" s="91"/>
      <c r="G837" s="91">
        <v>2.2000000000000002</v>
      </c>
      <c r="H837" s="91"/>
      <c r="I837" s="91"/>
      <c r="J837" s="589"/>
      <c r="K837" s="91"/>
      <c r="L837" s="2176"/>
      <c r="M837" s="91"/>
      <c r="N837" s="1161"/>
      <c r="O837" s="91"/>
      <c r="P837" s="1161"/>
      <c r="Q837" s="2168"/>
      <c r="T837" s="1346"/>
    </row>
    <row r="838" spans="1:20">
      <c r="A838" s="2165" t="s">
        <v>87</v>
      </c>
      <c r="B838" s="1994" t="s">
        <v>883</v>
      </c>
      <c r="C838" s="2192">
        <v>4</v>
      </c>
      <c r="D838" s="400">
        <v>42934</v>
      </c>
      <c r="E838" s="91"/>
      <c r="F838" s="91"/>
      <c r="G838" s="91">
        <v>2.4</v>
      </c>
      <c r="H838" s="91"/>
      <c r="I838" s="91"/>
      <c r="J838" s="589"/>
      <c r="K838" s="91"/>
      <c r="L838" s="2176"/>
      <c r="M838" s="91"/>
      <c r="N838" s="1161"/>
      <c r="O838" s="91"/>
      <c r="P838" s="1161"/>
      <c r="Q838" s="2168"/>
      <c r="T838" s="1346"/>
    </row>
    <row r="839" spans="1:20">
      <c r="A839" s="2165" t="s">
        <v>87</v>
      </c>
      <c r="B839" s="1994" t="s">
        <v>883</v>
      </c>
      <c r="C839" s="2192">
        <v>5</v>
      </c>
      <c r="D839" s="400">
        <v>42934</v>
      </c>
      <c r="E839" s="91"/>
      <c r="F839" s="91"/>
      <c r="G839" s="91">
        <v>3.3</v>
      </c>
      <c r="H839" s="91"/>
      <c r="I839" s="91"/>
      <c r="J839" s="589"/>
      <c r="K839" s="91"/>
      <c r="L839" s="2176"/>
      <c r="M839" s="91"/>
      <c r="N839" s="1161"/>
      <c r="O839" s="91"/>
      <c r="P839" s="1161"/>
      <c r="Q839" s="2168"/>
      <c r="T839" s="1346"/>
    </row>
    <row r="840" spans="1:20">
      <c r="A840" s="2165" t="s">
        <v>87</v>
      </c>
      <c r="B840" s="1994" t="s">
        <v>883</v>
      </c>
      <c r="C840" s="2192">
        <v>6</v>
      </c>
      <c r="D840" s="400">
        <v>42934</v>
      </c>
      <c r="E840" s="91"/>
      <c r="F840" s="91"/>
      <c r="G840" s="91">
        <v>4.3</v>
      </c>
      <c r="H840" s="91"/>
      <c r="I840" s="91"/>
      <c r="J840" s="589"/>
      <c r="K840" s="91"/>
      <c r="L840" s="2176"/>
      <c r="M840" s="91"/>
      <c r="N840" s="1161"/>
      <c r="O840" s="91"/>
      <c r="P840" s="1161"/>
      <c r="Q840" s="2168"/>
      <c r="T840" s="1346"/>
    </row>
    <row r="841" spans="1:20">
      <c r="A841" s="2165" t="s">
        <v>87</v>
      </c>
      <c r="B841" s="1994" t="s">
        <v>883</v>
      </c>
      <c r="C841" s="2192">
        <v>6</v>
      </c>
      <c r="D841" s="400">
        <v>42934</v>
      </c>
      <c r="E841" s="91"/>
      <c r="F841" s="91"/>
      <c r="G841" s="91">
        <v>3.9</v>
      </c>
      <c r="H841" s="91"/>
      <c r="I841" s="91"/>
      <c r="J841" s="589"/>
      <c r="K841" s="91"/>
      <c r="L841" s="2176"/>
      <c r="M841" s="91"/>
      <c r="N841" s="1161"/>
      <c r="O841" s="91"/>
      <c r="P841" s="1161"/>
      <c r="Q841" s="2168"/>
      <c r="T841" s="1346"/>
    </row>
    <row r="842" spans="1:20">
      <c r="A842" s="2165" t="s">
        <v>87</v>
      </c>
      <c r="B842" s="1994" t="s">
        <v>883</v>
      </c>
      <c r="C842" s="2192">
        <v>7</v>
      </c>
      <c r="D842" s="400">
        <v>42934</v>
      </c>
      <c r="E842" s="91"/>
      <c r="F842" s="91"/>
      <c r="G842" s="91">
        <v>5.0999999999999996</v>
      </c>
      <c r="H842" s="91"/>
      <c r="I842" s="91"/>
      <c r="J842" s="589"/>
      <c r="K842" s="91"/>
      <c r="L842" s="2176"/>
      <c r="M842" s="91"/>
      <c r="N842" s="1161"/>
      <c r="O842" s="91"/>
      <c r="P842" s="1161"/>
      <c r="Q842" s="2168"/>
      <c r="T842" s="1346"/>
    </row>
    <row r="843" spans="1:20">
      <c r="A843" s="2165" t="s">
        <v>87</v>
      </c>
      <c r="B843" s="1994" t="s">
        <v>883</v>
      </c>
      <c r="C843" s="2192">
        <v>7</v>
      </c>
      <c r="D843" s="400">
        <v>42934</v>
      </c>
      <c r="E843" s="91"/>
      <c r="F843" s="91"/>
      <c r="G843" s="91">
        <v>5.3</v>
      </c>
      <c r="H843" s="91"/>
      <c r="I843" s="91"/>
      <c r="J843" s="589"/>
      <c r="K843" s="91"/>
      <c r="L843" s="2176"/>
      <c r="M843" s="91"/>
      <c r="N843" s="1161"/>
      <c r="O843" s="91"/>
      <c r="P843" s="1161"/>
      <c r="Q843" s="2168"/>
      <c r="T843" s="1346"/>
    </row>
    <row r="844" spans="1:20">
      <c r="A844" s="2165" t="s">
        <v>87</v>
      </c>
      <c r="B844" s="1994" t="s">
        <v>883</v>
      </c>
      <c r="C844" s="2192">
        <v>8</v>
      </c>
      <c r="D844" s="400">
        <v>42934</v>
      </c>
      <c r="E844" s="91"/>
      <c r="F844" s="91"/>
      <c r="G844" s="91">
        <v>8.6</v>
      </c>
      <c r="H844" s="91"/>
      <c r="I844" s="91"/>
      <c r="J844" s="589"/>
      <c r="K844" s="91"/>
      <c r="L844" s="2176"/>
      <c r="M844" s="91"/>
      <c r="N844" s="1161"/>
      <c r="O844" s="91"/>
      <c r="P844" s="1161"/>
      <c r="Q844" s="2168"/>
      <c r="T844" s="1346"/>
    </row>
    <row r="845" spans="1:20">
      <c r="A845" s="2165" t="s">
        <v>87</v>
      </c>
      <c r="B845" s="1994" t="s">
        <v>883</v>
      </c>
      <c r="C845" s="2192">
        <v>9</v>
      </c>
      <c r="D845" s="400">
        <v>42934</v>
      </c>
      <c r="E845" s="91"/>
      <c r="F845" s="91"/>
      <c r="G845" s="91">
        <v>13</v>
      </c>
      <c r="H845" s="91"/>
      <c r="I845" s="91"/>
      <c r="J845" s="589"/>
      <c r="K845" s="91"/>
      <c r="L845" s="2176"/>
      <c r="M845" s="91"/>
      <c r="N845" s="1161"/>
      <c r="O845" s="91"/>
      <c r="P845" s="1161"/>
      <c r="Q845" s="2168"/>
      <c r="T845" s="1346"/>
    </row>
    <row r="846" spans="1:20">
      <c r="A846" s="2165" t="s">
        <v>87</v>
      </c>
      <c r="B846" s="1994" t="s">
        <v>883</v>
      </c>
      <c r="C846" s="2192">
        <v>10</v>
      </c>
      <c r="D846" s="400">
        <v>42934</v>
      </c>
      <c r="E846" s="91"/>
      <c r="F846" s="91"/>
      <c r="G846" s="91">
        <v>6.4</v>
      </c>
      <c r="H846" s="91"/>
      <c r="I846" s="91"/>
      <c r="J846" s="589"/>
      <c r="K846" s="91"/>
      <c r="L846" s="2176"/>
      <c r="M846" s="91"/>
      <c r="N846" s="1161"/>
      <c r="O846" s="91"/>
      <c r="P846" s="1161"/>
      <c r="Q846" s="2168"/>
      <c r="T846" s="1346"/>
    </row>
    <row r="847" spans="1:20">
      <c r="A847" s="2165" t="s">
        <v>87</v>
      </c>
      <c r="B847" s="1994" t="s">
        <v>883</v>
      </c>
      <c r="C847" s="2190">
        <v>0.1</v>
      </c>
      <c r="D847" s="2191">
        <v>42962</v>
      </c>
      <c r="E847" s="91"/>
      <c r="F847" s="91">
        <v>5.6</v>
      </c>
      <c r="G847" s="91">
        <v>3.4</v>
      </c>
      <c r="H847" s="91"/>
      <c r="I847" s="91">
        <f>0.0106/2*1000</f>
        <v>5.3</v>
      </c>
      <c r="J847" s="589"/>
      <c r="K847" s="91"/>
      <c r="L847" s="2176"/>
      <c r="M847" s="91"/>
      <c r="N847" s="1161"/>
      <c r="O847" s="91"/>
      <c r="P847" s="1161"/>
      <c r="Q847" s="2168"/>
      <c r="T847" s="1346"/>
    </row>
    <row r="848" spans="1:20">
      <c r="A848" s="2165" t="s">
        <v>87</v>
      </c>
      <c r="B848" s="1994" t="s">
        <v>883</v>
      </c>
      <c r="C848" s="2192">
        <v>1</v>
      </c>
      <c r="D848" s="400">
        <v>42962</v>
      </c>
      <c r="E848" s="91"/>
      <c r="F848" s="91"/>
      <c r="G848" s="91">
        <v>6</v>
      </c>
      <c r="H848" s="91"/>
      <c r="I848" s="91"/>
      <c r="J848" s="589"/>
      <c r="K848" s="91"/>
      <c r="L848" s="2176"/>
      <c r="M848" s="91"/>
      <c r="N848" s="1161"/>
      <c r="O848" s="91"/>
      <c r="P848" s="1161"/>
      <c r="Q848" s="2168"/>
      <c r="T848" s="1346"/>
    </row>
    <row r="849" spans="1:20">
      <c r="A849" s="2165" t="s">
        <v>87</v>
      </c>
      <c r="B849" s="1994" t="s">
        <v>883</v>
      </c>
      <c r="C849" s="2192">
        <v>2</v>
      </c>
      <c r="D849" s="400">
        <v>42962</v>
      </c>
      <c r="E849" s="91"/>
      <c r="F849" s="91"/>
      <c r="G849" s="91">
        <v>5.2</v>
      </c>
      <c r="H849" s="91"/>
      <c r="I849" s="91"/>
      <c r="J849" s="589"/>
      <c r="K849" s="91"/>
      <c r="L849" s="2176"/>
      <c r="M849" s="91"/>
      <c r="N849" s="1161"/>
      <c r="O849" s="91"/>
      <c r="P849" s="1161"/>
      <c r="Q849" s="2168"/>
      <c r="T849" s="1346"/>
    </row>
    <row r="850" spans="1:20">
      <c r="A850" s="2165" t="s">
        <v>87</v>
      </c>
      <c r="B850" s="1994" t="s">
        <v>883</v>
      </c>
      <c r="C850" s="2192">
        <v>3</v>
      </c>
      <c r="D850" s="400">
        <v>42962</v>
      </c>
      <c r="E850" s="91"/>
      <c r="F850" s="91"/>
      <c r="G850" s="91">
        <v>2.2999999999999998</v>
      </c>
      <c r="H850" s="91"/>
      <c r="I850" s="91"/>
      <c r="J850" s="589"/>
      <c r="K850" s="91"/>
      <c r="L850" s="2176"/>
      <c r="M850" s="91"/>
      <c r="N850" s="1161"/>
      <c r="O850" s="91"/>
      <c r="P850" s="1161"/>
      <c r="Q850" s="2168"/>
      <c r="T850" s="1346"/>
    </row>
    <row r="851" spans="1:20">
      <c r="A851" s="2165" t="s">
        <v>87</v>
      </c>
      <c r="B851" s="1994" t="s">
        <v>883</v>
      </c>
      <c r="C851" s="2192">
        <v>4</v>
      </c>
      <c r="D851" s="400">
        <v>42962</v>
      </c>
      <c r="E851" s="91"/>
      <c r="F851" s="91"/>
      <c r="G851" s="91">
        <v>2.5</v>
      </c>
      <c r="H851" s="91"/>
      <c r="I851" s="91"/>
      <c r="J851" s="589"/>
      <c r="K851" s="91"/>
      <c r="L851" s="2176"/>
      <c r="M851" s="91"/>
      <c r="N851" s="1161"/>
      <c r="O851" s="91"/>
      <c r="P851" s="1161"/>
      <c r="Q851" s="2168"/>
      <c r="T851" s="1346"/>
    </row>
    <row r="852" spans="1:20">
      <c r="A852" s="2165" t="s">
        <v>87</v>
      </c>
      <c r="B852" s="1994" t="s">
        <v>883</v>
      </c>
      <c r="C852" s="2192">
        <v>4</v>
      </c>
      <c r="D852" s="400">
        <v>42962</v>
      </c>
      <c r="E852" s="91"/>
      <c r="F852" s="91"/>
      <c r="G852" s="91">
        <v>2.6</v>
      </c>
      <c r="H852" s="91"/>
      <c r="I852" s="91"/>
      <c r="J852" s="589"/>
      <c r="K852" s="91"/>
      <c r="L852" s="2176"/>
      <c r="M852" s="91"/>
      <c r="N852" s="1161"/>
      <c r="O852" s="91"/>
      <c r="P852" s="1161"/>
      <c r="Q852" s="2168"/>
      <c r="T852" s="1346"/>
    </row>
    <row r="853" spans="1:20">
      <c r="A853" s="2165" t="s">
        <v>87</v>
      </c>
      <c r="B853" s="1994" t="s">
        <v>883</v>
      </c>
      <c r="C853" s="2192">
        <v>4</v>
      </c>
      <c r="D853" s="400">
        <v>42962</v>
      </c>
      <c r="E853" s="91"/>
      <c r="F853" s="91"/>
      <c r="G853" s="91">
        <v>2.5</v>
      </c>
      <c r="H853" s="91"/>
      <c r="I853" s="91"/>
      <c r="J853" s="589"/>
      <c r="K853" s="91"/>
      <c r="L853" s="2176"/>
      <c r="M853" s="91"/>
      <c r="N853" s="1161"/>
      <c r="O853" s="91"/>
      <c r="P853" s="1161"/>
      <c r="Q853" s="2168"/>
      <c r="T853" s="1346"/>
    </row>
    <row r="854" spans="1:20">
      <c r="A854" s="2165" t="s">
        <v>87</v>
      </c>
      <c r="B854" s="1994" t="s">
        <v>883</v>
      </c>
      <c r="C854" s="2192">
        <v>5</v>
      </c>
      <c r="D854" s="400">
        <v>42962</v>
      </c>
      <c r="E854" s="91"/>
      <c r="F854" s="91"/>
      <c r="G854" s="91">
        <v>2.9</v>
      </c>
      <c r="H854" s="91"/>
      <c r="I854" s="91"/>
      <c r="J854" s="589"/>
      <c r="K854" s="91"/>
      <c r="L854" s="2176"/>
      <c r="M854" s="91"/>
      <c r="N854" s="1161"/>
      <c r="O854" s="91"/>
      <c r="P854" s="1161"/>
      <c r="Q854" s="2168"/>
      <c r="T854" s="1346"/>
    </row>
    <row r="855" spans="1:20">
      <c r="A855" s="2165" t="s">
        <v>87</v>
      </c>
      <c r="B855" s="1994" t="s">
        <v>883</v>
      </c>
      <c r="C855" s="2192">
        <v>6</v>
      </c>
      <c r="D855" s="400">
        <v>42962</v>
      </c>
      <c r="E855" s="91"/>
      <c r="F855" s="91"/>
      <c r="G855" s="91">
        <v>3.7</v>
      </c>
      <c r="H855" s="91"/>
      <c r="I855" s="91"/>
      <c r="J855" s="589"/>
      <c r="K855" s="91"/>
      <c r="L855" s="2176"/>
      <c r="M855" s="91"/>
      <c r="N855" s="1161"/>
      <c r="O855" s="91"/>
      <c r="P855" s="1161"/>
      <c r="Q855" s="2168"/>
      <c r="T855" s="1346"/>
    </row>
    <row r="856" spans="1:20">
      <c r="A856" s="2165" t="s">
        <v>87</v>
      </c>
      <c r="B856" s="1994" t="s">
        <v>883</v>
      </c>
      <c r="C856" s="2192">
        <v>7</v>
      </c>
      <c r="D856" s="400">
        <v>42962</v>
      </c>
      <c r="E856" s="91"/>
      <c r="F856" s="91"/>
      <c r="G856" s="91">
        <v>13</v>
      </c>
      <c r="H856" s="91"/>
      <c r="I856" s="91"/>
      <c r="J856" s="589"/>
      <c r="K856" s="91"/>
      <c r="L856" s="2176"/>
      <c r="M856" s="91"/>
      <c r="N856" s="1161"/>
      <c r="O856" s="91"/>
      <c r="P856" s="1161"/>
      <c r="Q856" s="2168"/>
      <c r="T856" s="1346"/>
    </row>
    <row r="857" spans="1:20">
      <c r="A857" s="2165" t="s">
        <v>87</v>
      </c>
      <c r="B857" s="1994" t="s">
        <v>883</v>
      </c>
      <c r="C857" s="2192">
        <v>8</v>
      </c>
      <c r="D857" s="400">
        <v>42962</v>
      </c>
      <c r="E857" s="91"/>
      <c r="F857" s="91"/>
      <c r="G857" s="91">
        <v>13.2</v>
      </c>
      <c r="H857" s="91"/>
      <c r="I857" s="91"/>
      <c r="J857" s="589"/>
      <c r="K857" s="91"/>
      <c r="L857" s="2176"/>
      <c r="M857" s="91"/>
      <c r="N857" s="1161"/>
      <c r="O857" s="91"/>
      <c r="P857" s="1161"/>
      <c r="Q857" s="2168"/>
      <c r="T857" s="1346"/>
    </row>
    <row r="858" spans="1:20">
      <c r="A858" s="2165" t="s">
        <v>87</v>
      </c>
      <c r="B858" s="1994" t="s">
        <v>883</v>
      </c>
      <c r="C858" s="2192">
        <v>9</v>
      </c>
      <c r="D858" s="400">
        <v>42962</v>
      </c>
      <c r="E858" s="91"/>
      <c r="F858" s="91"/>
      <c r="G858" s="91">
        <v>15.5</v>
      </c>
      <c r="H858" s="91"/>
      <c r="I858" s="91"/>
      <c r="J858" s="589"/>
      <c r="K858" s="91"/>
      <c r="L858" s="2176"/>
      <c r="M858" s="91"/>
      <c r="N858" s="1161"/>
      <c r="O858" s="91"/>
      <c r="P858" s="1161"/>
      <c r="Q858" s="2168"/>
      <c r="T858" s="1346"/>
    </row>
    <row r="859" spans="1:20">
      <c r="A859" s="2165" t="s">
        <v>87</v>
      </c>
      <c r="B859" s="1994" t="s">
        <v>883</v>
      </c>
      <c r="C859" s="2192">
        <v>9</v>
      </c>
      <c r="D859" s="400">
        <v>42962</v>
      </c>
      <c r="E859" s="91"/>
      <c r="F859" s="91"/>
      <c r="G859" s="91">
        <v>13.9</v>
      </c>
      <c r="H859" s="91"/>
      <c r="I859" s="91"/>
      <c r="J859" s="589"/>
      <c r="K859" s="91"/>
      <c r="L859" s="2176"/>
      <c r="M859" s="91"/>
      <c r="N859" s="1161"/>
      <c r="O859" s="91"/>
      <c r="P859" s="1161"/>
      <c r="Q859" s="2168"/>
      <c r="T859" s="1346"/>
    </row>
    <row r="860" spans="1:20">
      <c r="A860" s="2165" t="s">
        <v>87</v>
      </c>
      <c r="B860" s="1994" t="s">
        <v>883</v>
      </c>
      <c r="C860" s="2192">
        <v>9.6999999999999993</v>
      </c>
      <c r="D860" s="400">
        <v>42962</v>
      </c>
      <c r="E860" s="91"/>
      <c r="F860" s="91"/>
      <c r="G860" s="91">
        <v>6.5</v>
      </c>
      <c r="H860" s="91"/>
      <c r="I860" s="91"/>
      <c r="J860" s="589"/>
      <c r="K860" s="91"/>
      <c r="L860" s="2176"/>
      <c r="M860" s="91"/>
      <c r="N860" s="1161"/>
      <c r="O860" s="91"/>
      <c r="P860" s="1161"/>
      <c r="Q860" s="2168"/>
      <c r="T860" s="1346"/>
    </row>
    <row r="861" spans="1:20">
      <c r="A861" s="2165" t="s">
        <v>87</v>
      </c>
      <c r="B861" s="1994" t="s">
        <v>883</v>
      </c>
      <c r="C861" s="2192">
        <v>9.6999999999999993</v>
      </c>
      <c r="D861" s="400">
        <v>42962</v>
      </c>
      <c r="E861" s="91"/>
      <c r="F861" s="91"/>
      <c r="G861" s="91">
        <v>6.8</v>
      </c>
      <c r="H861" s="91"/>
      <c r="I861" s="91"/>
      <c r="J861" s="589"/>
      <c r="K861" s="91"/>
      <c r="L861" s="2176"/>
      <c r="M861" s="91"/>
      <c r="N861" s="1161"/>
      <c r="O861" s="91"/>
      <c r="P861" s="1161"/>
      <c r="Q861" s="2168"/>
      <c r="T861" s="1346"/>
    </row>
    <row r="862" spans="1:20">
      <c r="A862" s="2165" t="s">
        <v>87</v>
      </c>
      <c r="B862" s="1994" t="s">
        <v>883</v>
      </c>
      <c r="C862" s="83">
        <v>0.5</v>
      </c>
      <c r="D862" s="2166">
        <v>42963</v>
      </c>
      <c r="E862" s="83">
        <v>9.6999999999999993</v>
      </c>
      <c r="F862" s="83">
        <v>4.3499999999999996</v>
      </c>
      <c r="G862" s="90">
        <v>2.6283544303797477</v>
      </c>
      <c r="H862" s="645">
        <v>0.42210491088296576</v>
      </c>
      <c r="I862" s="90">
        <f>H862*30.973762</f>
        <v>13.074177048720191</v>
      </c>
      <c r="J862" s="589"/>
      <c r="K862" s="91"/>
      <c r="L862" s="2176"/>
      <c r="M862" s="91"/>
      <c r="N862" s="1161"/>
      <c r="O862" s="91"/>
      <c r="P862" s="1161"/>
      <c r="Q862" s="2168"/>
      <c r="T862" s="1346"/>
    </row>
    <row r="863" spans="1:20">
      <c r="A863" s="2165" t="s">
        <v>87</v>
      </c>
      <c r="B863" s="1994" t="s">
        <v>883</v>
      </c>
      <c r="C863" s="83">
        <v>1</v>
      </c>
      <c r="D863" s="2166">
        <v>42963</v>
      </c>
      <c r="E863" s="83"/>
      <c r="F863" s="83"/>
      <c r="G863" s="355"/>
      <c r="H863" s="90"/>
      <c r="I863" s="83"/>
      <c r="J863" s="589"/>
      <c r="K863" s="91"/>
      <c r="L863" s="2176"/>
      <c r="M863" s="91"/>
      <c r="N863" s="1161"/>
      <c r="O863" s="91"/>
      <c r="P863" s="1161"/>
      <c r="Q863" s="2168"/>
      <c r="T863" s="1346"/>
    </row>
    <row r="864" spans="1:20">
      <c r="A864" s="2165" t="s">
        <v>87</v>
      </c>
      <c r="B864" s="1994" t="s">
        <v>883</v>
      </c>
      <c r="C864" s="83">
        <v>2</v>
      </c>
      <c r="D864" s="2166">
        <v>42963</v>
      </c>
      <c r="E864" s="83"/>
      <c r="F864" s="83"/>
      <c r="G864" s="355"/>
      <c r="H864" s="90"/>
      <c r="I864" s="83"/>
      <c r="J864" s="589"/>
      <c r="K864" s="91"/>
      <c r="L864" s="2176"/>
      <c r="M864" s="91"/>
      <c r="N864" s="1161"/>
      <c r="O864" s="91"/>
      <c r="P864" s="1161"/>
      <c r="Q864" s="2168"/>
      <c r="T864" s="1346"/>
    </row>
    <row r="865" spans="1:20">
      <c r="A865" s="2165" t="s">
        <v>87</v>
      </c>
      <c r="B865" s="1994" t="s">
        <v>883</v>
      </c>
      <c r="C865" s="83">
        <v>3</v>
      </c>
      <c r="D865" s="2166">
        <v>42963</v>
      </c>
      <c r="E865" s="83"/>
      <c r="F865" s="83"/>
      <c r="G865" s="90">
        <v>2.4621940928270041</v>
      </c>
      <c r="H865" s="645">
        <v>0.38692950164271867</v>
      </c>
      <c r="I865" s="90">
        <f>H865*30.973762</f>
        <v>11.984662294660177</v>
      </c>
      <c r="J865" s="589"/>
      <c r="K865" s="91"/>
      <c r="L865" s="2176"/>
      <c r="M865" s="91"/>
      <c r="N865" s="1161"/>
      <c r="O865" s="91"/>
      <c r="P865" s="1161"/>
      <c r="Q865" s="2168"/>
      <c r="T865" s="1346"/>
    </row>
    <row r="866" spans="1:20">
      <c r="A866" s="2165" t="s">
        <v>87</v>
      </c>
      <c r="B866" s="1994" t="s">
        <v>883</v>
      </c>
      <c r="C866" s="83">
        <v>4</v>
      </c>
      <c r="D866" s="2166">
        <v>42963</v>
      </c>
      <c r="E866" s="83"/>
      <c r="F866" s="83"/>
      <c r="G866" s="355"/>
      <c r="H866" s="90"/>
      <c r="I866" s="83"/>
      <c r="J866" s="589"/>
      <c r="K866" s="91"/>
      <c r="L866" s="2176"/>
      <c r="M866" s="91"/>
      <c r="N866" s="1161"/>
      <c r="O866" s="91"/>
      <c r="P866" s="1161"/>
      <c r="Q866" s="2168"/>
      <c r="T866" s="1346"/>
    </row>
    <row r="867" spans="1:20">
      <c r="A867" s="2165" t="s">
        <v>87</v>
      </c>
      <c r="B867" s="1994" t="s">
        <v>883</v>
      </c>
      <c r="C867" s="83">
        <v>5</v>
      </c>
      <c r="D867" s="2166">
        <v>42963</v>
      </c>
      <c r="E867" s="83"/>
      <c r="F867" s="83"/>
      <c r="G867" s="355"/>
      <c r="H867" s="90"/>
      <c r="I867" s="83"/>
      <c r="J867" s="589"/>
      <c r="K867" s="91"/>
      <c r="L867" s="2176"/>
      <c r="M867" s="91"/>
      <c r="N867" s="1161"/>
      <c r="O867" s="91"/>
      <c r="P867" s="1161"/>
      <c r="Q867" s="2168"/>
      <c r="T867" s="1346"/>
    </row>
    <row r="868" spans="1:20">
      <c r="A868" s="2165" t="s">
        <v>87</v>
      </c>
      <c r="B868" s="1994" t="s">
        <v>883</v>
      </c>
      <c r="C868" s="83">
        <v>6</v>
      </c>
      <c r="D868" s="2166">
        <v>42963</v>
      </c>
      <c r="E868" s="83"/>
      <c r="F868" s="83"/>
      <c r="G868" s="355"/>
      <c r="H868" s="90"/>
      <c r="I868" s="83"/>
      <c r="J868" s="589"/>
      <c r="K868" s="91"/>
      <c r="L868" s="2176"/>
      <c r="M868" s="91"/>
      <c r="N868" s="1161"/>
      <c r="O868" s="91"/>
      <c r="P868" s="1161"/>
      <c r="Q868" s="2168"/>
      <c r="T868" s="1346"/>
    </row>
    <row r="869" spans="1:20">
      <c r="A869" s="2165" t="s">
        <v>87</v>
      </c>
      <c r="B869" s="1994" t="s">
        <v>883</v>
      </c>
      <c r="C869" s="83">
        <v>7</v>
      </c>
      <c r="D869" s="2166">
        <v>42963</v>
      </c>
      <c r="E869" s="83"/>
      <c r="F869" s="83"/>
      <c r="G869" s="355"/>
      <c r="H869" s="90"/>
      <c r="I869" s="83"/>
      <c r="J869" s="589"/>
      <c r="K869" s="91"/>
      <c r="L869" s="2176"/>
      <c r="M869" s="91"/>
      <c r="N869" s="1161"/>
      <c r="O869" s="91"/>
      <c r="P869" s="1161"/>
      <c r="Q869" s="2168"/>
      <c r="T869" s="1346"/>
    </row>
    <row r="870" spans="1:20">
      <c r="A870" s="2165" t="s">
        <v>87</v>
      </c>
      <c r="B870" s="1994" t="s">
        <v>883</v>
      </c>
      <c r="C870" s="83">
        <v>8</v>
      </c>
      <c r="D870" s="2166">
        <v>42963</v>
      </c>
      <c r="E870" s="83"/>
      <c r="F870" s="83"/>
      <c r="G870" s="355"/>
      <c r="H870" s="90"/>
      <c r="I870" s="83"/>
      <c r="J870" s="589"/>
      <c r="K870" s="91"/>
      <c r="L870" s="2176"/>
      <c r="M870" s="91"/>
      <c r="N870" s="1161"/>
      <c r="O870" s="91"/>
      <c r="P870" s="1161"/>
      <c r="Q870" s="2168"/>
      <c r="T870" s="1346"/>
    </row>
    <row r="871" spans="1:20">
      <c r="A871" s="2165" t="s">
        <v>87</v>
      </c>
      <c r="B871" s="1994" t="s">
        <v>883</v>
      </c>
      <c r="C871" s="83">
        <v>9</v>
      </c>
      <c r="D871" s="2166">
        <v>42963</v>
      </c>
      <c r="E871" s="83"/>
      <c r="F871" s="83"/>
      <c r="G871" s="90">
        <v>9.5164556962025308</v>
      </c>
      <c r="H871" s="645">
        <v>0.79420751208068074</v>
      </c>
      <c r="I871" s="90">
        <f>H871*30.973762</f>
        <v>24.599594457799132</v>
      </c>
      <c r="J871" s="589"/>
      <c r="K871" s="91"/>
      <c r="L871" s="2176"/>
      <c r="M871" s="91"/>
      <c r="N871" s="1161"/>
      <c r="O871" s="91"/>
      <c r="P871" s="1161"/>
      <c r="Q871" s="2168"/>
      <c r="T871" s="1346"/>
    </row>
    <row r="872" spans="1:20">
      <c r="A872" s="2165" t="s">
        <v>87</v>
      </c>
      <c r="B872" s="1994" t="s">
        <v>883</v>
      </c>
      <c r="C872" s="2190">
        <v>0.3</v>
      </c>
      <c r="D872" s="2191">
        <v>42991</v>
      </c>
      <c r="E872" s="91"/>
      <c r="F872" s="91">
        <v>5.9</v>
      </c>
      <c r="G872" s="91">
        <v>2.2999999999999998</v>
      </c>
      <c r="H872" s="91"/>
      <c r="I872" s="91">
        <v>11</v>
      </c>
      <c r="J872" s="589"/>
      <c r="K872" s="91"/>
      <c r="L872" s="2176"/>
      <c r="M872" s="91"/>
      <c r="N872" s="1161"/>
      <c r="O872" s="91"/>
      <c r="P872" s="1161"/>
      <c r="Q872" s="2168"/>
      <c r="T872" s="1346"/>
    </row>
    <row r="873" spans="1:20">
      <c r="A873" s="2165" t="s">
        <v>87</v>
      </c>
      <c r="B873" s="1994" t="s">
        <v>883</v>
      </c>
      <c r="C873" s="2192">
        <v>1</v>
      </c>
      <c r="D873" s="400">
        <v>42991</v>
      </c>
      <c r="E873" s="91"/>
      <c r="F873" s="91"/>
      <c r="G873" s="91">
        <v>2.2999999999999998</v>
      </c>
      <c r="H873" s="91"/>
      <c r="I873" s="91"/>
      <c r="J873" s="91"/>
      <c r="K873" s="1165"/>
      <c r="L873" s="2176"/>
      <c r="M873" s="91"/>
      <c r="N873" s="1161"/>
      <c r="O873" s="91"/>
      <c r="P873" s="1161"/>
      <c r="Q873" s="2168"/>
      <c r="T873" s="1346"/>
    </row>
    <row r="874" spans="1:20">
      <c r="A874" s="2165" t="s">
        <v>87</v>
      </c>
      <c r="B874" s="1994" t="s">
        <v>883</v>
      </c>
      <c r="C874" s="2192">
        <v>2</v>
      </c>
      <c r="D874" s="400">
        <v>42991</v>
      </c>
      <c r="E874" s="91"/>
      <c r="F874" s="91"/>
      <c r="G874" s="91">
        <v>1.6</v>
      </c>
      <c r="H874" s="91"/>
      <c r="I874" s="91"/>
      <c r="J874" s="91"/>
      <c r="K874" s="1165"/>
      <c r="L874" s="2176"/>
      <c r="M874" s="91"/>
      <c r="N874" s="1161"/>
      <c r="O874" s="91"/>
      <c r="P874" s="1161"/>
      <c r="Q874" s="2168"/>
      <c r="T874" s="1346"/>
    </row>
    <row r="875" spans="1:20">
      <c r="A875" s="2165" t="s">
        <v>87</v>
      </c>
      <c r="B875" s="1994" t="s">
        <v>883</v>
      </c>
      <c r="C875" s="2192">
        <v>3</v>
      </c>
      <c r="D875" s="400">
        <v>42991</v>
      </c>
      <c r="E875" s="91"/>
      <c r="F875" s="91"/>
      <c r="G875" s="91">
        <v>2.1</v>
      </c>
      <c r="H875" s="91"/>
      <c r="I875" s="91"/>
      <c r="J875" s="91"/>
      <c r="K875" s="1165"/>
      <c r="L875" s="2176"/>
      <c r="M875" s="91"/>
      <c r="N875" s="1161"/>
      <c r="O875" s="91"/>
      <c r="P875" s="1161"/>
      <c r="Q875" s="2168"/>
      <c r="T875" s="1346"/>
    </row>
    <row r="876" spans="1:20">
      <c r="A876" s="2165" t="s">
        <v>87</v>
      </c>
      <c r="B876" s="1994" t="s">
        <v>883</v>
      </c>
      <c r="C876" s="2192">
        <v>4</v>
      </c>
      <c r="D876" s="400">
        <v>42991</v>
      </c>
      <c r="E876" s="91"/>
      <c r="F876" s="91"/>
      <c r="G876" s="91">
        <v>3.2</v>
      </c>
      <c r="H876" s="91"/>
      <c r="I876" s="91"/>
      <c r="J876" s="91"/>
      <c r="K876" s="1165"/>
      <c r="L876" s="2176"/>
      <c r="M876" s="91"/>
      <c r="N876" s="1161"/>
      <c r="O876" s="91"/>
      <c r="P876" s="1161"/>
      <c r="Q876" s="2168"/>
      <c r="T876" s="1346"/>
    </row>
    <row r="877" spans="1:20">
      <c r="A877" s="2165" t="s">
        <v>87</v>
      </c>
      <c r="B877" s="1994" t="s">
        <v>883</v>
      </c>
      <c r="C877" s="2192">
        <v>5</v>
      </c>
      <c r="D877" s="400">
        <v>42991</v>
      </c>
      <c r="E877" s="91"/>
      <c r="F877" s="91"/>
      <c r="G877" s="91">
        <v>3.7</v>
      </c>
      <c r="H877" s="91"/>
      <c r="I877" s="91"/>
      <c r="J877" s="91"/>
      <c r="K877" s="1165"/>
      <c r="L877" s="2176"/>
      <c r="M877" s="91"/>
      <c r="N877" s="1161"/>
      <c r="O877" s="91"/>
      <c r="P877" s="1161"/>
      <c r="Q877" s="2168"/>
      <c r="T877" s="1346"/>
    </row>
    <row r="878" spans="1:20">
      <c r="A878" s="2165" t="s">
        <v>87</v>
      </c>
      <c r="B878" s="1994" t="s">
        <v>883</v>
      </c>
      <c r="C878" s="2192">
        <v>6</v>
      </c>
      <c r="D878" s="400">
        <v>42991</v>
      </c>
      <c r="E878" s="91"/>
      <c r="F878" s="91"/>
      <c r="G878" s="91">
        <v>4.7</v>
      </c>
      <c r="H878" s="91"/>
      <c r="I878" s="91"/>
      <c r="J878" s="91"/>
      <c r="K878" s="1165"/>
      <c r="L878" s="2176"/>
      <c r="M878" s="91"/>
      <c r="N878" s="1161"/>
      <c r="O878" s="91"/>
      <c r="P878" s="1161"/>
      <c r="Q878" s="2168"/>
      <c r="T878" s="1346"/>
    </row>
    <row r="879" spans="1:20">
      <c r="A879" s="2165" t="s">
        <v>87</v>
      </c>
      <c r="B879" s="1994" t="s">
        <v>883</v>
      </c>
      <c r="C879" s="2192">
        <v>7</v>
      </c>
      <c r="D879" s="400">
        <v>42991</v>
      </c>
      <c r="E879" s="91"/>
      <c r="F879" s="91"/>
      <c r="G879" s="91">
        <v>4.9000000000000004</v>
      </c>
      <c r="H879" s="91"/>
      <c r="I879" s="91"/>
      <c r="J879" s="91"/>
      <c r="K879" s="1165"/>
      <c r="L879" s="2176"/>
      <c r="M879" s="91"/>
      <c r="N879" s="1161"/>
      <c r="O879" s="91"/>
      <c r="P879" s="1161"/>
      <c r="Q879" s="2168"/>
      <c r="T879" s="1346"/>
    </row>
    <row r="880" spans="1:20">
      <c r="A880" s="2165" t="s">
        <v>87</v>
      </c>
      <c r="B880" s="1994" t="s">
        <v>883</v>
      </c>
      <c r="C880" s="2192">
        <v>8</v>
      </c>
      <c r="D880" s="400">
        <v>42991</v>
      </c>
      <c r="E880" s="91"/>
      <c r="F880" s="91"/>
      <c r="G880" s="91">
        <v>7.4</v>
      </c>
      <c r="H880" s="91"/>
      <c r="I880" s="91"/>
      <c r="J880" s="91"/>
      <c r="K880" s="1165"/>
      <c r="L880" s="2176"/>
      <c r="M880" s="91"/>
      <c r="N880" s="1161"/>
      <c r="O880" s="91"/>
      <c r="P880" s="1161"/>
      <c r="Q880" s="2168"/>
      <c r="T880" s="1346"/>
    </row>
    <row r="881" spans="1:25">
      <c r="A881" s="2165" t="s">
        <v>87</v>
      </c>
      <c r="B881" s="1994" t="s">
        <v>883</v>
      </c>
      <c r="C881" s="2192">
        <v>9</v>
      </c>
      <c r="D881" s="400">
        <v>42991</v>
      </c>
      <c r="E881" s="91"/>
      <c r="F881" s="91"/>
      <c r="G881" s="91">
        <v>7.4</v>
      </c>
      <c r="H881" s="91"/>
      <c r="I881" s="91"/>
      <c r="J881" s="91"/>
      <c r="K881" s="1165"/>
      <c r="L881" s="2176"/>
      <c r="M881" s="91"/>
      <c r="N881" s="1161"/>
      <c r="O881" s="91"/>
      <c r="P881" s="1161"/>
      <c r="Q881" s="2168"/>
      <c r="T881" s="1346"/>
    </row>
    <row r="882" spans="1:25" s="451" customFormat="1">
      <c r="A882" s="2169" t="s">
        <v>87</v>
      </c>
      <c r="B882" s="1996" t="s">
        <v>883</v>
      </c>
      <c r="C882" s="2193">
        <v>9.6999999999999993</v>
      </c>
      <c r="D882" s="2194">
        <v>42991</v>
      </c>
      <c r="E882" s="470"/>
      <c r="F882" s="470"/>
      <c r="G882" s="470">
        <v>4.3</v>
      </c>
      <c r="H882" s="470"/>
      <c r="I882" s="470"/>
      <c r="J882" s="470"/>
      <c r="K882" s="2195"/>
      <c r="L882" s="2196"/>
      <c r="M882" s="470"/>
      <c r="N882" s="1163"/>
      <c r="O882" s="470"/>
      <c r="P882" s="1163"/>
      <c r="Q882" s="2172"/>
      <c r="R882" s="1157"/>
      <c r="S882" s="1157"/>
      <c r="T882" s="1569"/>
    </row>
    <row r="883" spans="1:25">
      <c r="A883" s="2165"/>
      <c r="B883" s="1994"/>
      <c r="C883" s="356"/>
      <c r="D883" s="1613"/>
      <c r="E883" s="1613"/>
      <c r="F883" s="2166"/>
      <c r="G883" s="2166"/>
      <c r="H883" s="2192"/>
      <c r="I883" s="400"/>
      <c r="J883" s="2860"/>
      <c r="K883" s="2861"/>
      <c r="L883" s="2800"/>
      <c r="M883" s="91"/>
      <c r="N883" s="1161"/>
      <c r="O883" s="91"/>
      <c r="P883" s="1161"/>
      <c r="Q883" s="2168"/>
      <c r="R883" s="1338"/>
      <c r="T883" s="1355"/>
    </row>
    <row r="884" spans="1:25" ht="46.8">
      <c r="A884" s="91"/>
      <c r="B884" s="2838" t="s">
        <v>20</v>
      </c>
      <c r="C884" s="1994" t="s">
        <v>701</v>
      </c>
      <c r="D884" s="1994" t="s">
        <v>846</v>
      </c>
      <c r="E884" s="2839" t="s">
        <v>786</v>
      </c>
      <c r="F884" s="2810" t="s">
        <v>806</v>
      </c>
      <c r="G884" s="2810" t="s">
        <v>807</v>
      </c>
      <c r="H884" s="1994" t="s">
        <v>808</v>
      </c>
      <c r="I884" s="1963" t="s">
        <v>809</v>
      </c>
      <c r="J884" s="91" t="s">
        <v>810</v>
      </c>
      <c r="K884" s="2816" t="s">
        <v>792</v>
      </c>
      <c r="L884" s="2814" t="s">
        <v>474</v>
      </c>
      <c r="M884" s="2813" t="s">
        <v>793</v>
      </c>
      <c r="N884" s="2814" t="s">
        <v>483</v>
      </c>
      <c r="O884" s="2813" t="s">
        <v>794</v>
      </c>
      <c r="P884" s="2814" t="s">
        <v>480</v>
      </c>
      <c r="Q884" s="2817"/>
      <c r="R884" s="1336"/>
      <c r="S884" s="1336"/>
      <c r="T884" s="1353"/>
      <c r="U884" s="832"/>
      <c r="V884" s="832"/>
      <c r="W884" s="776"/>
      <c r="X884" s="776"/>
      <c r="Y884" s="776"/>
    </row>
    <row r="885" spans="1:25">
      <c r="A885" s="91"/>
      <c r="B885" s="454" t="s">
        <v>853</v>
      </c>
      <c r="C885" s="355" t="s">
        <v>880</v>
      </c>
      <c r="D885" s="355">
        <v>0.5</v>
      </c>
      <c r="E885" s="356">
        <v>43335</v>
      </c>
      <c r="F885" s="355">
        <v>10.1</v>
      </c>
      <c r="G885" s="355">
        <v>3.75</v>
      </c>
      <c r="H885" s="90">
        <v>5.0641139240506332</v>
      </c>
      <c r="I885" s="90">
        <v>0.42225679879692324</v>
      </c>
      <c r="J885" s="91">
        <f t="shared" ref="J885:J930" si="129">IF(AND(I885&gt;0),  I885*30.974," ")</f>
        <v>13.0789820859359</v>
      </c>
      <c r="K885" s="1165">
        <f>AVERAGE(G885:G894)</f>
        <v>3.75</v>
      </c>
      <c r="L885" s="2176">
        <f t="shared" ref="L885:L921" si="130">10*(6-(LN(K885)/LN(2)))</f>
        <v>40.931094043914811</v>
      </c>
      <c r="M885" s="394">
        <f>AVERAGE(H885:H894)</f>
        <v>6.3065400843881863</v>
      </c>
      <c r="N885" s="1161">
        <f t="shared" ref="N885:N921" si="131">10*(6-((2.04-0.68*LN(M885))/LN(2)))</f>
        <v>48.635592502343421</v>
      </c>
      <c r="O885" s="91">
        <f>AVERAGE(J885:J894)</f>
        <v>16.985174016224505</v>
      </c>
      <c r="P885" s="1161">
        <f t="shared" ref="P885:P921" si="132">10*(6-(LN(48/O885)/LN(2)))</f>
        <v>45.012415931344584</v>
      </c>
      <c r="Q885" s="2168">
        <f t="shared" ref="Q885:Q909" si="133">AVERAGE(L885,N885,P885)</f>
        <v>44.859700825867606</v>
      </c>
      <c r="W885" s="154"/>
      <c r="X885" s="154"/>
      <c r="Y885" s="154"/>
    </row>
    <row r="886" spans="1:25">
      <c r="A886" s="91"/>
      <c r="B886" s="454" t="s">
        <v>853</v>
      </c>
      <c r="C886" s="355" t="s">
        <v>880</v>
      </c>
      <c r="D886" s="355">
        <v>1</v>
      </c>
      <c r="E886" s="356">
        <v>43335</v>
      </c>
      <c r="F886" s="355"/>
      <c r="G886" s="355"/>
      <c r="H886" s="355" t="s">
        <v>811</v>
      </c>
      <c r="I886" s="90" t="s">
        <v>811</v>
      </c>
      <c r="J886" s="91"/>
      <c r="K886" s="1165"/>
      <c r="L886" s="2176"/>
      <c r="M886" s="91"/>
      <c r="N886" s="1161"/>
      <c r="O886" s="91"/>
      <c r="P886" s="1161"/>
      <c r="Q886" s="2168"/>
      <c r="T886" s="1346"/>
      <c r="W886" s="154"/>
      <c r="X886" s="154"/>
      <c r="Y886" s="154"/>
    </row>
    <row r="887" spans="1:25">
      <c r="A887" s="91"/>
      <c r="B887" s="454" t="s">
        <v>853</v>
      </c>
      <c r="C887" s="355" t="s">
        <v>880</v>
      </c>
      <c r="D887" s="355">
        <v>2</v>
      </c>
      <c r="E887" s="356">
        <v>43335</v>
      </c>
      <c r="F887" s="355"/>
      <c r="G887" s="355"/>
      <c r="H887" s="355" t="s">
        <v>811</v>
      </c>
      <c r="I887" s="90" t="s">
        <v>811</v>
      </c>
      <c r="J887" s="91"/>
      <c r="K887" s="1165"/>
      <c r="L887" s="2176"/>
      <c r="M887" s="91"/>
      <c r="N887" s="1161"/>
      <c r="O887" s="91"/>
      <c r="P887" s="1161"/>
      <c r="Q887" s="2168"/>
      <c r="T887" s="1346"/>
      <c r="W887" s="154"/>
      <c r="X887" s="154"/>
      <c r="Y887" s="154"/>
    </row>
    <row r="888" spans="1:25">
      <c r="A888" s="91"/>
      <c r="B888" s="454" t="s">
        <v>853</v>
      </c>
      <c r="C888" s="355" t="s">
        <v>880</v>
      </c>
      <c r="D888" s="355">
        <v>3</v>
      </c>
      <c r="E888" s="356">
        <v>43335</v>
      </c>
      <c r="F888" s="355"/>
      <c r="G888" s="355"/>
      <c r="H888" s="90">
        <v>3.8858860759493679</v>
      </c>
      <c r="I888" s="90">
        <v>0.35188066566410264</v>
      </c>
      <c r="J888" s="91">
        <f t="shared" si="129"/>
        <v>10.899151738279915</v>
      </c>
      <c r="K888" s="1165"/>
      <c r="L888" s="2176"/>
      <c r="M888" s="91"/>
      <c r="N888" s="1161"/>
      <c r="O888" s="91"/>
      <c r="P888" s="1161"/>
      <c r="Q888" s="2168"/>
      <c r="T888" s="1346"/>
      <c r="W888" s="154"/>
      <c r="X888" s="154"/>
      <c r="Y888" s="154"/>
    </row>
    <row r="889" spans="1:25">
      <c r="A889" s="91"/>
      <c r="B889" s="454" t="s">
        <v>853</v>
      </c>
      <c r="C889" s="355" t="s">
        <v>880</v>
      </c>
      <c r="D889" s="355">
        <v>4</v>
      </c>
      <c r="E889" s="356">
        <v>43335</v>
      </c>
      <c r="F889" s="355"/>
      <c r="G889" s="355"/>
      <c r="H889" s="355" t="s">
        <v>811</v>
      </c>
      <c r="I889" s="90" t="s">
        <v>811</v>
      </c>
      <c r="J889" s="91"/>
      <c r="K889" s="1165"/>
      <c r="L889" s="2176"/>
      <c r="M889" s="91"/>
      <c r="N889" s="1161"/>
      <c r="O889" s="91"/>
      <c r="P889" s="1161"/>
      <c r="Q889" s="2168"/>
      <c r="T889" s="1346"/>
      <c r="W889" s="154"/>
      <c r="X889" s="154"/>
      <c r="Y889" s="154"/>
    </row>
    <row r="890" spans="1:25">
      <c r="A890" s="91"/>
      <c r="B890" s="454" t="s">
        <v>853</v>
      </c>
      <c r="C890" s="355" t="s">
        <v>880</v>
      </c>
      <c r="D890" s="355">
        <v>5</v>
      </c>
      <c r="E890" s="356">
        <v>43335</v>
      </c>
      <c r="F890" s="355"/>
      <c r="G890" s="355"/>
      <c r="H890" s="355" t="s">
        <v>811</v>
      </c>
      <c r="I890" s="90" t="s">
        <v>811</v>
      </c>
      <c r="J890" s="91"/>
      <c r="K890" s="1165"/>
      <c r="L890" s="2176"/>
      <c r="M890" s="91"/>
      <c r="N890" s="1161"/>
      <c r="O890" s="91"/>
      <c r="P890" s="1161"/>
      <c r="Q890" s="2168"/>
      <c r="T890" s="1346"/>
      <c r="W890" s="154"/>
      <c r="X890" s="154"/>
      <c r="Y890" s="154"/>
    </row>
    <row r="891" spans="1:25">
      <c r="A891" s="91"/>
      <c r="B891" s="454" t="s">
        <v>853</v>
      </c>
      <c r="C891" s="355" t="s">
        <v>880</v>
      </c>
      <c r="D891" s="355">
        <v>6</v>
      </c>
      <c r="E891" s="356">
        <v>43335</v>
      </c>
      <c r="F891" s="355"/>
      <c r="G891" s="355"/>
      <c r="H891" s="355" t="s">
        <v>811</v>
      </c>
      <c r="I891" s="90" t="s">
        <v>811</v>
      </c>
      <c r="J891" s="91"/>
      <c r="K891" s="1165"/>
      <c r="L891" s="2176"/>
      <c r="M891" s="91"/>
      <c r="N891" s="1161"/>
      <c r="O891" s="91"/>
      <c r="P891" s="1161"/>
      <c r="Q891" s="2168"/>
      <c r="T891" s="1346"/>
      <c r="W891" s="154"/>
      <c r="X891" s="154"/>
      <c r="Y891" s="154"/>
    </row>
    <row r="892" spans="1:25">
      <c r="A892" s="91"/>
      <c r="B892" s="454" t="s">
        <v>853</v>
      </c>
      <c r="C892" s="355" t="s">
        <v>880</v>
      </c>
      <c r="D892" s="355">
        <v>7</v>
      </c>
      <c r="E892" s="356">
        <v>43335</v>
      </c>
      <c r="F892" s="355"/>
      <c r="G892" s="355"/>
      <c r="H892" s="355" t="s">
        <v>811</v>
      </c>
      <c r="I892" s="90" t="s">
        <v>811</v>
      </c>
      <c r="J892" s="91"/>
      <c r="K892" s="1165"/>
      <c r="L892" s="2176"/>
      <c r="M892" s="91"/>
      <c r="N892" s="1161"/>
      <c r="O892" s="91"/>
      <c r="P892" s="1161"/>
      <c r="Q892" s="2168"/>
      <c r="T892" s="1346"/>
      <c r="W892" s="154"/>
      <c r="X892" s="154"/>
      <c r="Y892" s="154"/>
    </row>
    <row r="893" spans="1:25">
      <c r="A893" s="91"/>
      <c r="B893" s="454" t="s">
        <v>853</v>
      </c>
      <c r="C893" s="355" t="s">
        <v>880</v>
      </c>
      <c r="D893" s="355">
        <v>8</v>
      </c>
      <c r="E893" s="356">
        <v>43335</v>
      </c>
      <c r="F893" s="355"/>
      <c r="G893" s="355"/>
      <c r="H893" s="355" t="s">
        <v>811</v>
      </c>
      <c r="I893" s="90" t="s">
        <v>811</v>
      </c>
      <c r="J893" s="91"/>
      <c r="K893" s="1165"/>
      <c r="L893" s="2176"/>
      <c r="M893" s="91"/>
      <c r="N893" s="1161"/>
      <c r="O893" s="91"/>
      <c r="P893" s="1161"/>
      <c r="Q893" s="2168"/>
      <c r="T893" s="1346"/>
      <c r="W893" s="154"/>
      <c r="X893" s="154"/>
      <c r="Y893" s="154"/>
    </row>
    <row r="894" spans="1:25" s="451" customFormat="1">
      <c r="A894" s="470"/>
      <c r="B894" s="2183" t="s">
        <v>853</v>
      </c>
      <c r="C894" s="469" t="s">
        <v>880</v>
      </c>
      <c r="D894" s="469">
        <v>9</v>
      </c>
      <c r="E894" s="1130">
        <v>43335</v>
      </c>
      <c r="F894" s="469"/>
      <c r="G894" s="469"/>
      <c r="H894" s="472">
        <v>9.9696202531645568</v>
      </c>
      <c r="I894" s="472">
        <v>0.87096881979911223</v>
      </c>
      <c r="J894" s="470">
        <f t="shared" si="129"/>
        <v>26.977388224457702</v>
      </c>
      <c r="K894" s="2195"/>
      <c r="L894" s="2805"/>
      <c r="M894" s="470"/>
      <c r="N894" s="470"/>
      <c r="O894" s="470"/>
      <c r="P894" s="470"/>
      <c r="Q894" s="2197"/>
      <c r="R894" s="1147"/>
      <c r="S894" s="1147"/>
      <c r="T894" s="1651"/>
      <c r="W894" s="1647"/>
      <c r="X894" s="1647"/>
      <c r="Y894" s="1647"/>
    </row>
    <row r="895" spans="1:25">
      <c r="A895" s="108"/>
      <c r="E895" s="173"/>
      <c r="F895" s="445"/>
      <c r="I895" s="173"/>
      <c r="J895" t="str">
        <f t="shared" si="129"/>
        <v xml:space="preserve"> </v>
      </c>
      <c r="K895" s="483"/>
      <c r="L895" s="1312"/>
      <c r="M895" s="108"/>
      <c r="O895" s="592"/>
      <c r="Q895" s="1169"/>
      <c r="S895" s="1333"/>
      <c r="T895" s="1346"/>
    </row>
    <row r="896" spans="1:25" ht="46.8">
      <c r="A896" s="976" t="s">
        <v>804</v>
      </c>
      <c r="B896" s="591" t="s">
        <v>20</v>
      </c>
      <c r="C896" s="591" t="s">
        <v>701</v>
      </c>
      <c r="D896" s="946" t="s">
        <v>805</v>
      </c>
      <c r="E896" s="947" t="s">
        <v>786</v>
      </c>
      <c r="F896" s="946" t="s">
        <v>806</v>
      </c>
      <c r="G896" s="946" t="s">
        <v>807</v>
      </c>
      <c r="H896" s="591" t="s">
        <v>808</v>
      </c>
      <c r="I896" s="371" t="s">
        <v>809</v>
      </c>
      <c r="J896" t="s">
        <v>810</v>
      </c>
      <c r="K896" s="1267" t="s">
        <v>792</v>
      </c>
      <c r="L896" s="1305" t="s">
        <v>474</v>
      </c>
      <c r="M896" s="1252" t="s">
        <v>793</v>
      </c>
      <c r="N896" s="1305" t="s">
        <v>483</v>
      </c>
      <c r="O896" s="1252" t="s">
        <v>794</v>
      </c>
      <c r="P896" s="1305" t="s">
        <v>480</v>
      </c>
      <c r="Q896" s="1604"/>
      <c r="T896" s="1346"/>
    </row>
    <row r="897" spans="1:22">
      <c r="A897" s="108">
        <v>58</v>
      </c>
      <c r="B897" t="s">
        <v>709</v>
      </c>
      <c r="C897" t="s">
        <v>880</v>
      </c>
      <c r="D897" s="18">
        <v>0.5</v>
      </c>
      <c r="E897" s="55">
        <v>43699</v>
      </c>
      <c r="F897" s="165">
        <v>9.8000000000000007</v>
      </c>
      <c r="G897" s="166">
        <v>3.45</v>
      </c>
      <c r="H897" s="24">
        <v>2.5113926582278476</v>
      </c>
      <c r="I897" s="24">
        <v>0.50423903524667213</v>
      </c>
      <c r="J897">
        <f t="shared" si="129"/>
        <v>15.618299877730422</v>
      </c>
      <c r="K897" s="745">
        <f>AVERAGE(G897:G906)</f>
        <v>3.45</v>
      </c>
      <c r="L897" s="1306">
        <f t="shared" si="130"/>
        <v>42.134036381091931</v>
      </c>
      <c r="M897" s="166">
        <f>AVERAGE(H897:H906)</f>
        <v>7.4259773839662442</v>
      </c>
      <c r="N897" s="594">
        <f t="shared" si="131"/>
        <v>50.238571431581853</v>
      </c>
      <c r="O897">
        <f>AVERAGE(J897:J906)</f>
        <v>22.326018795045329</v>
      </c>
      <c r="P897" s="594">
        <f t="shared" si="132"/>
        <v>48.956916049896762</v>
      </c>
      <c r="Q897" s="1169">
        <f t="shared" si="133"/>
        <v>47.109841287523516</v>
      </c>
      <c r="T897" s="1346"/>
    </row>
    <row r="898" spans="1:22">
      <c r="A898" s="108"/>
      <c r="B898" t="s">
        <v>709</v>
      </c>
      <c r="C898" t="s">
        <v>880</v>
      </c>
      <c r="D898" s="18">
        <v>1</v>
      </c>
      <c r="E898" s="55">
        <v>43699</v>
      </c>
      <c r="F898" s="165"/>
      <c r="G898" s="166"/>
      <c r="H898" s="27" t="s">
        <v>811</v>
      </c>
      <c r="I898" s="27" t="s">
        <v>811</v>
      </c>
      <c r="K898" s="483"/>
      <c r="L898" s="1306"/>
      <c r="Q898" s="1169"/>
      <c r="T898" s="1346"/>
    </row>
    <row r="899" spans="1:22">
      <c r="A899" s="108"/>
      <c r="B899" t="s">
        <v>709</v>
      </c>
      <c r="C899" t="s">
        <v>880</v>
      </c>
      <c r="D899" s="18">
        <v>2</v>
      </c>
      <c r="E899" s="55">
        <v>43699</v>
      </c>
      <c r="F899" s="165"/>
      <c r="G899" s="166"/>
      <c r="H899" s="27" t="s">
        <v>811</v>
      </c>
      <c r="I899" s="27" t="s">
        <v>811</v>
      </c>
      <c r="K899" s="483"/>
      <c r="L899" s="1306"/>
      <c r="Q899" s="1169"/>
      <c r="T899" s="1346"/>
    </row>
    <row r="900" spans="1:22">
      <c r="A900" s="108"/>
      <c r="B900" t="s">
        <v>709</v>
      </c>
      <c r="C900" t="s">
        <v>880</v>
      </c>
      <c r="D900" s="18">
        <v>3</v>
      </c>
      <c r="E900" s="55">
        <v>43699</v>
      </c>
      <c r="F900" s="165"/>
      <c r="G900" s="166"/>
      <c r="H900" s="24">
        <v>2.2465859493670881</v>
      </c>
      <c r="I900" s="24">
        <v>0.46545141715077426</v>
      </c>
      <c r="J900">
        <f t="shared" si="129"/>
        <v>14.416892194828081</v>
      </c>
      <c r="K900" s="483"/>
      <c r="L900" s="1306"/>
      <c r="Q900" s="1169"/>
      <c r="T900" s="1346"/>
    </row>
    <row r="901" spans="1:22">
      <c r="A901" s="108"/>
      <c r="B901" t="s">
        <v>709</v>
      </c>
      <c r="C901" t="s">
        <v>880</v>
      </c>
      <c r="D901" s="18">
        <v>4</v>
      </c>
      <c r="E901" s="55">
        <v>43699</v>
      </c>
      <c r="F901" s="165"/>
      <c r="G901" s="166"/>
      <c r="H901" s="27" t="s">
        <v>811</v>
      </c>
      <c r="I901" s="27" t="s">
        <v>811</v>
      </c>
      <c r="K901" s="483"/>
      <c r="L901" s="1306"/>
      <c r="Q901" s="1169"/>
      <c r="T901" s="1346"/>
    </row>
    <row r="902" spans="1:22">
      <c r="A902" s="108"/>
      <c r="B902" t="s">
        <v>709</v>
      </c>
      <c r="C902" t="s">
        <v>880</v>
      </c>
      <c r="D902" s="18">
        <v>5</v>
      </c>
      <c r="E902" s="55">
        <v>43699</v>
      </c>
      <c r="F902" s="165"/>
      <c r="G902" s="166"/>
      <c r="H902" s="27" t="s">
        <v>811</v>
      </c>
      <c r="I902" s="27" t="s">
        <v>811</v>
      </c>
      <c r="K902" s="483"/>
      <c r="L902" s="1306"/>
      <c r="Q902" s="1169"/>
      <c r="T902" s="1346"/>
    </row>
    <row r="903" spans="1:22">
      <c r="A903" s="108"/>
      <c r="B903" t="s">
        <v>709</v>
      </c>
      <c r="C903" t="s">
        <v>880</v>
      </c>
      <c r="D903" s="18">
        <v>6</v>
      </c>
      <c r="E903" s="55">
        <v>43699</v>
      </c>
      <c r="F903" s="165"/>
      <c r="G903" s="166"/>
      <c r="H903" s="27" t="s">
        <v>811</v>
      </c>
      <c r="I903" s="27" t="s">
        <v>811</v>
      </c>
      <c r="K903" s="483"/>
      <c r="L903" s="1306"/>
      <c r="Q903" s="1169"/>
      <c r="T903" s="1346"/>
    </row>
    <row r="904" spans="1:22">
      <c r="A904" s="108"/>
      <c r="B904" t="s">
        <v>709</v>
      </c>
      <c r="C904" t="s">
        <v>880</v>
      </c>
      <c r="D904" s="18">
        <v>7</v>
      </c>
      <c r="E904" s="55">
        <v>43699</v>
      </c>
      <c r="F904" s="165"/>
      <c r="G904" s="166"/>
      <c r="H904" s="27" t="s">
        <v>811</v>
      </c>
      <c r="I904" s="27" t="s">
        <v>811</v>
      </c>
      <c r="K904" s="483"/>
      <c r="L904" s="1306"/>
      <c r="Q904" s="1169"/>
      <c r="T904" s="1346"/>
    </row>
    <row r="905" spans="1:22">
      <c r="A905" s="108"/>
      <c r="B905" t="s">
        <v>709</v>
      </c>
      <c r="C905" t="s">
        <v>880</v>
      </c>
      <c r="D905" s="18">
        <v>8</v>
      </c>
      <c r="E905" s="55">
        <v>43699</v>
      </c>
      <c r="F905" s="165"/>
      <c r="G905" s="166"/>
      <c r="H905" s="24">
        <v>17.519953544303796</v>
      </c>
      <c r="I905" s="24">
        <v>1.1927056341634108</v>
      </c>
      <c r="J905">
        <f t="shared" si="129"/>
        <v>36.942864312577484</v>
      </c>
      <c r="K905" s="483"/>
      <c r="L905" s="1306"/>
      <c r="Q905" s="1169"/>
      <c r="T905" s="1346"/>
    </row>
    <row r="906" spans="1:22" s="451" customFormat="1">
      <c r="A906" s="1566"/>
      <c r="B906" s="451" t="s">
        <v>709</v>
      </c>
      <c r="C906" s="451" t="s">
        <v>880</v>
      </c>
      <c r="D906" s="1201">
        <v>9</v>
      </c>
      <c r="E906" s="1202">
        <v>43699</v>
      </c>
      <c r="F906" s="1203"/>
      <c r="G906" s="1204"/>
      <c r="H906" s="534" t="s">
        <v>811</v>
      </c>
      <c r="I906" s="534" t="s">
        <v>811</v>
      </c>
      <c r="K906" s="1104"/>
      <c r="L906" s="1315"/>
      <c r="N906" s="1373"/>
      <c r="P906" s="1373"/>
      <c r="Q906" s="1232"/>
      <c r="R906" s="1157"/>
      <c r="S906" s="1157"/>
      <c r="T906" s="1569"/>
    </row>
    <row r="907" spans="1:22">
      <c r="A907" s="108"/>
      <c r="D907" s="18"/>
      <c r="E907" s="55"/>
      <c r="H907" s="165"/>
      <c r="I907" s="166"/>
      <c r="J907" t="str">
        <f t="shared" si="129"/>
        <v xml:space="preserve"> </v>
      </c>
      <c r="K907" s="483"/>
      <c r="L907" s="1312"/>
      <c r="Q907" s="1169"/>
      <c r="R907" s="1011"/>
      <c r="S907" s="1011"/>
      <c r="T907" s="1347"/>
      <c r="U907" s="27"/>
      <c r="V907" s="27"/>
    </row>
    <row r="908" spans="1:22" ht="46.8">
      <c r="B908" s="976" t="s">
        <v>20</v>
      </c>
      <c r="C908" s="591" t="s">
        <v>701</v>
      </c>
      <c r="D908" s="946" t="s">
        <v>805</v>
      </c>
      <c r="E908" s="947" t="s">
        <v>786</v>
      </c>
      <c r="F908" s="946" t="s">
        <v>806</v>
      </c>
      <c r="G908" s="946" t="s">
        <v>807</v>
      </c>
      <c r="H908" s="591" t="s">
        <v>808</v>
      </c>
      <c r="I908" s="371" t="s">
        <v>809</v>
      </c>
      <c r="J908" t="s">
        <v>810</v>
      </c>
      <c r="K908" s="1267" t="s">
        <v>792</v>
      </c>
      <c r="L908" s="1305" t="s">
        <v>474</v>
      </c>
      <c r="M908" s="1252" t="s">
        <v>793</v>
      </c>
      <c r="N908" s="1305" t="s">
        <v>483</v>
      </c>
      <c r="O908" s="1252" t="s">
        <v>794</v>
      </c>
      <c r="P908" s="1305" t="s">
        <v>480</v>
      </c>
      <c r="Q908" s="1604"/>
      <c r="T908" s="1346"/>
    </row>
    <row r="909" spans="1:22">
      <c r="B909" s="108" t="s">
        <v>854</v>
      </c>
      <c r="C909" t="s">
        <v>880</v>
      </c>
      <c r="D909">
        <v>0.5</v>
      </c>
      <c r="E909" s="55">
        <v>44076</v>
      </c>
      <c r="F909">
        <v>9.6</v>
      </c>
      <c r="G909">
        <v>4.0999999999999996</v>
      </c>
      <c r="H909" s="371">
        <v>0.18666666666666668</v>
      </c>
      <c r="I909" s="24">
        <v>0.44076651902738867</v>
      </c>
      <c r="J909">
        <f t="shared" si="129"/>
        <v>13.652302160354337</v>
      </c>
      <c r="K909" s="483">
        <f>AVERAGE(G909:G918)</f>
        <v>4.0999999999999996</v>
      </c>
      <c r="L909" s="1306">
        <f t="shared" si="130"/>
        <v>39.64376090269279</v>
      </c>
      <c r="M909" s="166">
        <f>AVERAGE(H909:H918)</f>
        <v>1.2867555555555554</v>
      </c>
      <c r="N909" s="594">
        <f t="shared" si="131"/>
        <v>33.042439643254426</v>
      </c>
      <c r="O909">
        <f>AVERAGE(J909:J918)</f>
        <v>19.586864278447479</v>
      </c>
      <c r="P909" s="594">
        <f t="shared" si="132"/>
        <v>47.068520447560935</v>
      </c>
      <c r="Q909" s="1169">
        <f t="shared" si="133"/>
        <v>39.918240331169386</v>
      </c>
      <c r="T909" s="1346"/>
    </row>
    <row r="910" spans="1:22">
      <c r="B910" s="108" t="s">
        <v>854</v>
      </c>
      <c r="C910" t="s">
        <v>880</v>
      </c>
      <c r="D910">
        <v>1</v>
      </c>
      <c r="E910" s="55">
        <v>44076</v>
      </c>
      <c r="H910" s="24" t="s">
        <v>811</v>
      </c>
      <c r="I910" s="24" t="s">
        <v>811</v>
      </c>
      <c r="K910" s="483"/>
      <c r="L910" s="1306"/>
      <c r="Q910" s="1169"/>
      <c r="T910" s="1346"/>
    </row>
    <row r="911" spans="1:22">
      <c r="B911" s="108" t="s">
        <v>854</v>
      </c>
      <c r="C911" t="s">
        <v>880</v>
      </c>
      <c r="D911">
        <v>2</v>
      </c>
      <c r="E911" s="55">
        <v>44076</v>
      </c>
      <c r="H911" s="24" t="s">
        <v>811</v>
      </c>
      <c r="I911" s="24" t="s">
        <v>811</v>
      </c>
      <c r="K911" s="483"/>
      <c r="L911" s="1306"/>
      <c r="Q911" s="1169"/>
      <c r="T911" s="1346"/>
    </row>
    <row r="912" spans="1:22">
      <c r="B912" s="108" t="s">
        <v>854</v>
      </c>
      <c r="C912" t="s">
        <v>880</v>
      </c>
      <c r="D912">
        <v>3</v>
      </c>
      <c r="E912" s="55">
        <v>44076</v>
      </c>
      <c r="H912" s="371">
        <v>0.26133333333333331</v>
      </c>
      <c r="I912" s="24">
        <v>0.44076651902738867</v>
      </c>
      <c r="J912">
        <f t="shared" si="129"/>
        <v>13.652302160354337</v>
      </c>
      <c r="K912" s="483"/>
      <c r="L912" s="1306"/>
      <c r="Q912" s="1169"/>
      <c r="T912" s="1346"/>
    </row>
    <row r="913" spans="1:25">
      <c r="B913" s="108" t="s">
        <v>854</v>
      </c>
      <c r="C913" t="s">
        <v>880</v>
      </c>
      <c r="D913">
        <v>4</v>
      </c>
      <c r="E913" s="55">
        <v>44076</v>
      </c>
      <c r="H913" s="24" t="s">
        <v>811</v>
      </c>
      <c r="I913" s="24" t="s">
        <v>811</v>
      </c>
      <c r="K913" s="483"/>
      <c r="L913" s="1306"/>
      <c r="Q913" s="1169"/>
      <c r="T913" s="1346"/>
    </row>
    <row r="914" spans="1:25">
      <c r="B914" s="108" t="s">
        <v>854</v>
      </c>
      <c r="C914" t="s">
        <v>880</v>
      </c>
      <c r="D914">
        <v>5</v>
      </c>
      <c r="E914" s="55">
        <v>44076</v>
      </c>
      <c r="H914" s="24" t="s">
        <v>811</v>
      </c>
      <c r="I914" s="24" t="s">
        <v>811</v>
      </c>
      <c r="K914" s="483"/>
      <c r="L914" s="1306"/>
      <c r="Q914" s="1169"/>
      <c r="T914" s="1346"/>
    </row>
    <row r="915" spans="1:25">
      <c r="B915" s="108" t="s">
        <v>854</v>
      </c>
      <c r="C915" t="s">
        <v>880</v>
      </c>
      <c r="D915">
        <v>6</v>
      </c>
      <c r="E915" s="55">
        <v>44076</v>
      </c>
      <c r="H915" s="24" t="s">
        <v>811</v>
      </c>
      <c r="I915" s="24" t="s">
        <v>811</v>
      </c>
      <c r="K915" s="483"/>
      <c r="L915" s="1306"/>
      <c r="Q915" s="1169"/>
      <c r="T915" s="1346"/>
    </row>
    <row r="916" spans="1:25">
      <c r="B916" s="108" t="s">
        <v>854</v>
      </c>
      <c r="C916" t="s">
        <v>880</v>
      </c>
      <c r="D916">
        <v>7</v>
      </c>
      <c r="E916" s="55">
        <v>44076</v>
      </c>
      <c r="H916" s="24" t="s">
        <v>811</v>
      </c>
      <c r="I916" s="24" t="s">
        <v>811</v>
      </c>
      <c r="K916" s="483"/>
      <c r="L916" s="1306"/>
      <c r="Q916" s="1169"/>
      <c r="T916" s="1346"/>
    </row>
    <row r="917" spans="1:25">
      <c r="B917" s="108" t="s">
        <v>854</v>
      </c>
      <c r="C917" t="s">
        <v>880</v>
      </c>
      <c r="D917">
        <v>8</v>
      </c>
      <c r="E917" s="55">
        <v>44076</v>
      </c>
      <c r="H917" s="24" t="s">
        <v>811</v>
      </c>
      <c r="I917" s="24" t="s">
        <v>811</v>
      </c>
      <c r="K917" s="483"/>
      <c r="L917" s="1306"/>
      <c r="Q917" s="1169"/>
      <c r="T917" s="1346"/>
    </row>
    <row r="918" spans="1:25" s="451" customFormat="1">
      <c r="B918" s="1566" t="s">
        <v>854</v>
      </c>
      <c r="C918" s="451" t="s">
        <v>880</v>
      </c>
      <c r="D918" s="451">
        <v>9</v>
      </c>
      <c r="E918" s="1202">
        <v>44076</v>
      </c>
      <c r="H918" s="1576">
        <v>3.4122666666666666</v>
      </c>
      <c r="I918" s="1200">
        <v>1.0155610678192601</v>
      </c>
      <c r="J918" s="451">
        <f t="shared" si="129"/>
        <v>31.455988514633763</v>
      </c>
      <c r="K918" s="1104"/>
      <c r="L918" s="1315"/>
      <c r="N918" s="1373"/>
      <c r="P918" s="1373"/>
      <c r="Q918" s="1232"/>
      <c r="R918" s="1157"/>
      <c r="S918" s="1157"/>
      <c r="T918" s="1569"/>
    </row>
    <row r="919" spans="1:25">
      <c r="A919" s="976"/>
      <c r="B919" s="591"/>
      <c r="C919" s="946"/>
      <c r="D919" s="947"/>
      <c r="E919" s="591"/>
      <c r="F919" s="946"/>
      <c r="G919" s="946"/>
      <c r="H919" s="946"/>
      <c r="I919" s="948"/>
      <c r="J919" t="str">
        <f t="shared" si="129"/>
        <v xml:space="preserve"> </v>
      </c>
      <c r="K919" s="1279"/>
      <c r="L919" s="1312"/>
      <c r="M919" s="946"/>
      <c r="O919" s="591"/>
      <c r="Q919" s="1169"/>
      <c r="R919" s="1011"/>
      <c r="S919" s="1229"/>
      <c r="T919" s="1348"/>
      <c r="U919" s="946"/>
    </row>
    <row r="920" spans="1:25" ht="46.8">
      <c r="A920" s="983" t="s">
        <v>804</v>
      </c>
      <c r="B920" s="815" t="s">
        <v>20</v>
      </c>
      <c r="C920" s="815" t="s">
        <v>701</v>
      </c>
      <c r="D920" s="815" t="s">
        <v>805</v>
      </c>
      <c r="E920" s="873" t="s">
        <v>786</v>
      </c>
      <c r="F920" s="815" t="s">
        <v>806</v>
      </c>
      <c r="G920" s="815" t="s">
        <v>807</v>
      </c>
      <c r="H920" s="815" t="s">
        <v>808</v>
      </c>
      <c r="I920" s="878" t="s">
        <v>809</v>
      </c>
      <c r="J920" t="s">
        <v>810</v>
      </c>
      <c r="K920" s="1267" t="s">
        <v>792</v>
      </c>
      <c r="L920" s="1305" t="s">
        <v>474</v>
      </c>
      <c r="M920" s="1252" t="s">
        <v>793</v>
      </c>
      <c r="N920" s="1305" t="s">
        <v>483</v>
      </c>
      <c r="O920" s="1252" t="s">
        <v>794</v>
      </c>
      <c r="P920" s="1305" t="s">
        <v>480</v>
      </c>
      <c r="Q920" s="1604"/>
      <c r="R920" s="1226"/>
      <c r="S920" s="1226"/>
      <c r="T920" s="1349"/>
      <c r="U920" s="747"/>
      <c r="V920" s="747"/>
      <c r="W920" s="747"/>
      <c r="X920" s="747"/>
      <c r="Y920" s="747"/>
    </row>
    <row r="921" spans="1:25">
      <c r="A921" s="108"/>
      <c r="B921" t="s">
        <v>709</v>
      </c>
      <c r="C921" t="s">
        <v>884</v>
      </c>
      <c r="D921" s="27">
        <v>0.5</v>
      </c>
      <c r="E921" s="133">
        <v>44447</v>
      </c>
      <c r="F921">
        <v>9.6</v>
      </c>
      <c r="G921">
        <v>3.75</v>
      </c>
      <c r="H921" s="24">
        <v>1.3081904761904766</v>
      </c>
      <c r="I921" s="71">
        <v>0.4900000000000001</v>
      </c>
      <c r="J921">
        <f t="shared" si="129"/>
        <v>15.177260000000004</v>
      </c>
      <c r="K921" s="483">
        <f>AVERAGE(G921:G930)</f>
        <v>3.75</v>
      </c>
      <c r="L921" s="1306">
        <f t="shared" si="130"/>
        <v>40.931094043914811</v>
      </c>
      <c r="M921" s="166">
        <f>AVERAGE(H921:H930)</f>
        <v>1.8511111111111116</v>
      </c>
      <c r="N921" s="594">
        <f t="shared" si="131"/>
        <v>36.610083326075021</v>
      </c>
      <c r="O921">
        <f>AVERAGE(J921:J930)</f>
        <v>15.851804888888893</v>
      </c>
      <c r="P921" s="594">
        <f t="shared" si="132"/>
        <v>44.016127093575932</v>
      </c>
      <c r="Q921" s="1169">
        <f t="shared" ref="Q921" si="134">AVERAGE(L921,N921,P921)</f>
        <v>40.519101487855259</v>
      </c>
      <c r="T921" s="1346"/>
    </row>
    <row r="922" spans="1:25">
      <c r="A922" s="108"/>
      <c r="B922" t="s">
        <v>709</v>
      </c>
      <c r="C922" t="s">
        <v>884</v>
      </c>
      <c r="D922" s="27">
        <v>1</v>
      </c>
      <c r="E922" s="133">
        <v>44447</v>
      </c>
      <c r="H922" s="24" t="s">
        <v>811</v>
      </c>
      <c r="I922" s="71" t="s">
        <v>811</v>
      </c>
      <c r="K922" s="483"/>
      <c r="L922" s="1306"/>
      <c r="Q922" s="1169"/>
      <c r="T922" s="1346"/>
    </row>
    <row r="923" spans="1:25">
      <c r="A923" s="108"/>
      <c r="B923" t="s">
        <v>709</v>
      </c>
      <c r="C923" t="s">
        <v>884</v>
      </c>
      <c r="D923" s="27">
        <v>2</v>
      </c>
      <c r="E923" s="133">
        <v>44447</v>
      </c>
      <c r="H923" s="24" t="s">
        <v>811</v>
      </c>
      <c r="I923" s="71" t="s">
        <v>811</v>
      </c>
      <c r="K923" s="483"/>
      <c r="L923" s="1306"/>
      <c r="Q923" s="1169"/>
      <c r="T923" s="1346"/>
    </row>
    <row r="924" spans="1:25">
      <c r="A924" s="108"/>
      <c r="B924" t="s">
        <v>709</v>
      </c>
      <c r="C924" t="s">
        <v>884</v>
      </c>
      <c r="D924" s="27">
        <v>3</v>
      </c>
      <c r="E924" s="133">
        <v>44447</v>
      </c>
      <c r="H924" s="24">
        <v>1.5316190476190479</v>
      </c>
      <c r="I924" s="71">
        <v>0.52266666666666683</v>
      </c>
      <c r="J924">
        <f t="shared" si="129"/>
        <v>16.189077333333337</v>
      </c>
      <c r="K924" s="483"/>
      <c r="L924" s="1306"/>
      <c r="Q924" s="1169"/>
      <c r="T924" s="1346"/>
    </row>
    <row r="925" spans="1:25">
      <c r="A925" s="108"/>
      <c r="B925" t="s">
        <v>709</v>
      </c>
      <c r="C925" t="s">
        <v>884</v>
      </c>
      <c r="D925" s="27">
        <v>4</v>
      </c>
      <c r="E925" s="133">
        <v>44447</v>
      </c>
      <c r="H925" s="24" t="s">
        <v>811</v>
      </c>
      <c r="I925" s="71" t="s">
        <v>811</v>
      </c>
      <c r="K925" s="483"/>
      <c r="L925" s="1306"/>
      <c r="Q925" s="1169"/>
      <c r="T925" s="1346"/>
    </row>
    <row r="926" spans="1:25">
      <c r="A926" s="108"/>
      <c r="B926" t="s">
        <v>709</v>
      </c>
      <c r="C926" t="s">
        <v>884</v>
      </c>
      <c r="D926" s="27">
        <v>5</v>
      </c>
      <c r="E926" s="133">
        <v>44447</v>
      </c>
      <c r="H926" s="24" t="s">
        <v>811</v>
      </c>
      <c r="I926" s="71" t="s">
        <v>811</v>
      </c>
      <c r="K926" s="483"/>
      <c r="L926" s="1306"/>
      <c r="Q926" s="1169"/>
      <c r="T926" s="1346"/>
    </row>
    <row r="927" spans="1:25">
      <c r="A927" s="108"/>
      <c r="B927" t="s">
        <v>709</v>
      </c>
      <c r="C927" t="s">
        <v>884</v>
      </c>
      <c r="D927" s="27">
        <v>6</v>
      </c>
      <c r="E927" s="133">
        <v>44447</v>
      </c>
      <c r="H927" s="24" t="s">
        <v>811</v>
      </c>
      <c r="I927" s="71" t="s">
        <v>811</v>
      </c>
      <c r="K927" s="483"/>
      <c r="L927" s="1306"/>
      <c r="Q927" s="1169"/>
      <c r="T927" s="1346"/>
    </row>
    <row r="928" spans="1:25">
      <c r="A928" s="108"/>
      <c r="B928" t="s">
        <v>709</v>
      </c>
      <c r="C928" t="s">
        <v>884</v>
      </c>
      <c r="D928" s="27">
        <v>7</v>
      </c>
      <c r="E928" s="133">
        <v>44447</v>
      </c>
      <c r="H928" s="24" t="s">
        <v>811</v>
      </c>
      <c r="I928" s="71" t="s">
        <v>811</v>
      </c>
      <c r="K928" s="483"/>
      <c r="L928" s="1306"/>
      <c r="Q928" s="1169"/>
      <c r="T928" s="1346"/>
    </row>
    <row r="929" spans="1:20">
      <c r="A929" s="108"/>
      <c r="B929" t="s">
        <v>709</v>
      </c>
      <c r="C929" t="s">
        <v>884</v>
      </c>
      <c r="D929" s="27">
        <v>8</v>
      </c>
      <c r="E929" s="133">
        <v>44447</v>
      </c>
      <c r="H929" s="24" t="s">
        <v>811</v>
      </c>
      <c r="I929" s="71" t="s">
        <v>811</v>
      </c>
      <c r="K929" s="483"/>
      <c r="L929" s="1306"/>
      <c r="Q929" s="1169"/>
      <c r="T929" s="1346"/>
    </row>
    <row r="930" spans="1:20" s="451" customFormat="1">
      <c r="A930" s="1566"/>
      <c r="B930" s="451" t="s">
        <v>709</v>
      </c>
      <c r="C930" s="451" t="s">
        <v>884</v>
      </c>
      <c r="D930" s="534">
        <v>9</v>
      </c>
      <c r="E930" s="1567">
        <v>44447</v>
      </c>
      <c r="H930" s="1200">
        <v>2.7135238095238101</v>
      </c>
      <c r="I930" s="1444">
        <v>0.52266666666666683</v>
      </c>
      <c r="J930" s="451">
        <f t="shared" si="129"/>
        <v>16.189077333333337</v>
      </c>
      <c r="K930" s="1104"/>
      <c r="L930" s="1315"/>
      <c r="N930" s="1373"/>
      <c r="P930" s="1373"/>
      <c r="Q930" s="1232"/>
      <c r="R930" s="1157"/>
      <c r="S930" s="1157"/>
      <c r="T930" s="1569"/>
    </row>
    <row r="931" spans="1:20">
      <c r="A931" s="108"/>
      <c r="D931" s="27"/>
      <c r="E931" s="133"/>
      <c r="H931" s="24"/>
      <c r="I931" s="71"/>
      <c r="J931" s="484"/>
      <c r="L931" s="593"/>
      <c r="Q931" s="1169"/>
    </row>
    <row r="932" spans="1:20" ht="46.8">
      <c r="A932" s="983" t="s">
        <v>804</v>
      </c>
      <c r="B932" s="815" t="s">
        <v>20</v>
      </c>
      <c r="C932" s="815" t="s">
        <v>701</v>
      </c>
      <c r="D932" s="815" t="s">
        <v>805</v>
      </c>
      <c r="E932" s="873" t="s">
        <v>786</v>
      </c>
      <c r="F932" s="815" t="s">
        <v>806</v>
      </c>
      <c r="G932" s="815" t="s">
        <v>807</v>
      </c>
      <c r="H932" s="815" t="s">
        <v>808</v>
      </c>
      <c r="I932" s="878" t="s">
        <v>809</v>
      </c>
      <c r="J932" t="s">
        <v>810</v>
      </c>
      <c r="K932" s="1267" t="s">
        <v>792</v>
      </c>
      <c r="L932" s="1305" t="s">
        <v>474</v>
      </c>
      <c r="M932" s="1252" t="s">
        <v>793</v>
      </c>
      <c r="N932" s="1305" t="s">
        <v>483</v>
      </c>
      <c r="O932" s="1252" t="s">
        <v>794</v>
      </c>
      <c r="P932" s="1305" t="s">
        <v>480</v>
      </c>
      <c r="Q932" s="1169"/>
    </row>
    <row r="933" spans="1:20">
      <c r="A933" s="108"/>
      <c r="B933" t="s">
        <v>709</v>
      </c>
      <c r="C933" t="s">
        <v>880</v>
      </c>
      <c r="D933" s="27">
        <v>0.5</v>
      </c>
      <c r="E933" s="55">
        <v>44805</v>
      </c>
      <c r="F933">
        <v>9.5</v>
      </c>
      <c r="G933">
        <v>4.25</v>
      </c>
      <c r="H933" s="24">
        <v>0.47003730529184257</v>
      </c>
      <c r="I933" s="2798">
        <v>0.81965632693745194</v>
      </c>
      <c r="J933">
        <f t="shared" ref="J933" si="135">IF(AND(I933&gt;0),  I933*30.974," ")</f>
        <v>25.388035070560637</v>
      </c>
      <c r="K933" s="483">
        <f>AVERAGE(G933:G942)</f>
        <v>4.25</v>
      </c>
      <c r="L933" s="1306">
        <f t="shared" ref="L933" si="136">10*(6-(LN(K933)/LN(2)))</f>
        <v>39.125371587496602</v>
      </c>
      <c r="M933" s="166">
        <f>AVERAGE(H933:H942)</f>
        <v>1.7905589249824194</v>
      </c>
      <c r="N933" s="594">
        <f t="shared" ref="N933" si="137">10*(6-((2.04-0.68*LN(M933))/LN(2)))</f>
        <v>36.283809143226485</v>
      </c>
      <c r="O933">
        <f>AVERAGE(J933:J942)</f>
        <v>27.922938334643391</v>
      </c>
      <c r="P933" s="594">
        <f t="shared" ref="P933" si="138">10*(6-(LN(48/O933)/LN(2)))</f>
        <v>52.184163586997684</v>
      </c>
      <c r="Q933" s="1169">
        <f>AVERAGE(L933,N933,P933)</f>
        <v>42.531114772573588</v>
      </c>
    </row>
    <row r="934" spans="1:20">
      <c r="A934" s="108"/>
      <c r="B934" t="s">
        <v>709</v>
      </c>
      <c r="C934" t="s">
        <v>880</v>
      </c>
      <c r="D934" s="27">
        <v>1</v>
      </c>
      <c r="E934" s="55">
        <v>44805</v>
      </c>
      <c r="H934" s="24" t="s">
        <v>811</v>
      </c>
      <c r="I934" s="27" t="s">
        <v>811</v>
      </c>
      <c r="J934" s="484"/>
      <c r="L934" s="593"/>
      <c r="Q934" s="1169"/>
    </row>
    <row r="935" spans="1:20">
      <c r="A935" s="108"/>
      <c r="B935" t="s">
        <v>709</v>
      </c>
      <c r="C935" t="s">
        <v>880</v>
      </c>
      <c r="D935" s="27">
        <v>2</v>
      </c>
      <c r="E935" s="55">
        <v>44805</v>
      </c>
      <c r="H935" s="24" t="s">
        <v>811</v>
      </c>
      <c r="I935" s="27" t="s">
        <v>811</v>
      </c>
      <c r="J935" s="484"/>
      <c r="L935" s="593"/>
      <c r="Q935" s="1169"/>
    </row>
    <row r="936" spans="1:20">
      <c r="A936" s="108"/>
      <c r="B936" t="s">
        <v>709</v>
      </c>
      <c r="C936" t="s">
        <v>880</v>
      </c>
      <c r="D936" s="27">
        <v>3</v>
      </c>
      <c r="E936" s="55">
        <v>44805</v>
      </c>
      <c r="H936" s="24">
        <v>0.66963242596694816</v>
      </c>
      <c r="I936" s="2798">
        <v>0.35243083320006408</v>
      </c>
      <c r="J936" s="484">
        <f>IF(AND(I936&gt;0),  I936*30.974," ")</f>
        <v>10.916192627538784</v>
      </c>
      <c r="L936" s="593"/>
      <c r="Q936" s="1169"/>
    </row>
    <row r="937" spans="1:20">
      <c r="A937" s="108"/>
      <c r="B937" t="s">
        <v>709</v>
      </c>
      <c r="C937" t="s">
        <v>880</v>
      </c>
      <c r="D937" s="27">
        <v>4</v>
      </c>
      <c r="E937" s="55">
        <v>44805</v>
      </c>
      <c r="H937" s="24" t="s">
        <v>811</v>
      </c>
      <c r="I937" s="27" t="s">
        <v>811</v>
      </c>
      <c r="J937" s="484"/>
      <c r="L937" s="593"/>
      <c r="Q937" s="1169"/>
    </row>
    <row r="938" spans="1:20">
      <c r="B938" t="s">
        <v>709</v>
      </c>
      <c r="C938" t="s">
        <v>880</v>
      </c>
      <c r="D938" s="27">
        <v>5</v>
      </c>
      <c r="E938" s="55">
        <v>44805</v>
      </c>
      <c r="H938" s="24" t="s">
        <v>811</v>
      </c>
      <c r="I938" s="27" t="s">
        <v>811</v>
      </c>
      <c r="J938" s="484"/>
      <c r="Q938" s="1169"/>
    </row>
    <row r="939" spans="1:20">
      <c r="B939" t="s">
        <v>709</v>
      </c>
      <c r="C939" t="s">
        <v>880</v>
      </c>
      <c r="D939" s="27">
        <v>6</v>
      </c>
      <c r="E939" s="55">
        <v>44805</v>
      </c>
      <c r="H939" s="24" t="s">
        <v>811</v>
      </c>
      <c r="I939" s="27" t="s">
        <v>811</v>
      </c>
      <c r="J939" s="484"/>
      <c r="Q939" s="1169"/>
    </row>
    <row r="940" spans="1:20">
      <c r="B940" t="s">
        <v>709</v>
      </c>
      <c r="C940" t="s">
        <v>880</v>
      </c>
      <c r="D940" s="27">
        <v>7</v>
      </c>
      <c r="E940" s="55">
        <v>44805</v>
      </c>
      <c r="H940" s="24" t="s">
        <v>811</v>
      </c>
      <c r="I940" s="27" t="s">
        <v>811</v>
      </c>
      <c r="J940" s="484"/>
      <c r="Q940" s="1169"/>
    </row>
    <row r="941" spans="1:20">
      <c r="A941" s="108"/>
      <c r="B941" t="s">
        <v>709</v>
      </c>
      <c r="C941" t="s">
        <v>880</v>
      </c>
      <c r="D941" s="27">
        <v>8</v>
      </c>
      <c r="E941" s="55">
        <v>44805</v>
      </c>
      <c r="H941" s="24" t="s">
        <v>811</v>
      </c>
      <c r="I941" s="27" t="s">
        <v>811</v>
      </c>
      <c r="J941" s="484"/>
      <c r="L941" s="593"/>
      <c r="Q941" s="1169"/>
    </row>
    <row r="942" spans="1:20" s="451" customFormat="1">
      <c r="A942" s="1566"/>
      <c r="B942" s="451" t="s">
        <v>709</v>
      </c>
      <c r="C942" s="451" t="s">
        <v>880</v>
      </c>
      <c r="D942" s="534">
        <v>9</v>
      </c>
      <c r="E942" s="1202">
        <v>44805</v>
      </c>
      <c r="H942" s="1200">
        <v>4.2320070436884674</v>
      </c>
      <c r="I942" s="2798">
        <v>1.5324009590569752</v>
      </c>
      <c r="J942" s="564">
        <f>IF(AND(I942&gt;0),  I942*30.974," ")</f>
        <v>47.464587305830747</v>
      </c>
      <c r="L942" s="1574"/>
      <c r="N942" s="1373"/>
      <c r="P942" s="1373"/>
      <c r="Q942" s="1232"/>
      <c r="R942" s="1157"/>
      <c r="S942" s="1157"/>
      <c r="T942" s="1157"/>
    </row>
    <row r="943" spans="1:20">
      <c r="A943" s="108"/>
      <c r="D943" s="27"/>
      <c r="E943" s="133"/>
      <c r="H943" s="24"/>
      <c r="I943" s="71"/>
      <c r="J943" s="484"/>
      <c r="L943" s="593"/>
      <c r="Q943" s="1169"/>
    </row>
    <row r="944" spans="1:20" ht="46.8">
      <c r="A944" s="983" t="s">
        <v>804</v>
      </c>
      <c r="B944" s="815" t="s">
        <v>20</v>
      </c>
      <c r="C944" s="815" t="s">
        <v>701</v>
      </c>
      <c r="D944" s="815" t="s">
        <v>805</v>
      </c>
      <c r="E944" s="873" t="s">
        <v>786</v>
      </c>
      <c r="F944" s="815" t="s">
        <v>806</v>
      </c>
      <c r="G944" s="815" t="s">
        <v>807</v>
      </c>
      <c r="H944" s="815" t="s">
        <v>808</v>
      </c>
      <c r="I944" s="878" t="s">
        <v>809</v>
      </c>
      <c r="J944" t="s">
        <v>810</v>
      </c>
      <c r="K944" s="1267" t="s">
        <v>792</v>
      </c>
      <c r="L944" s="1305" t="s">
        <v>474</v>
      </c>
      <c r="M944" s="1252" t="s">
        <v>793</v>
      </c>
      <c r="N944" s="1305" t="s">
        <v>483</v>
      </c>
      <c r="O944" s="1252" t="s">
        <v>794</v>
      </c>
      <c r="P944" s="1305" t="s">
        <v>480</v>
      </c>
      <c r="Q944" s="1169"/>
    </row>
    <row r="945" spans="1:25">
      <c r="A945" s="108"/>
      <c r="B945" s="24" t="s">
        <v>709</v>
      </c>
      <c r="C945" s="24" t="s">
        <v>880</v>
      </c>
      <c r="D945" s="23">
        <v>0.5</v>
      </c>
      <c r="E945" s="47">
        <v>45181</v>
      </c>
      <c r="F945" s="24">
        <v>9.6</v>
      </c>
      <c r="G945" s="24">
        <v>5.25</v>
      </c>
      <c r="H945" s="24">
        <v>1.7560126582278481</v>
      </c>
      <c r="I945" s="24">
        <v>0.56723691686130928</v>
      </c>
      <c r="J945" s="484">
        <f>IF(AND(I945&gt;0),  I945*30.974," ")</f>
        <v>17.569596262862195</v>
      </c>
      <c r="K945" s="483">
        <f>AVERAGE(G945:G954)</f>
        <v>5.25</v>
      </c>
      <c r="L945" s="1306">
        <f t="shared" ref="L945" si="139">10*(6-(LN(K945)/LN(2)))</f>
        <v>36.076825772212395</v>
      </c>
      <c r="M945" s="166">
        <f>AVERAGE(H945:H954)</f>
        <v>5.8118354430379746</v>
      </c>
      <c r="N945" s="594">
        <f t="shared" ref="N945" si="140">10*(6-((2.04-0.68*LN(M945))/LN(2)))</f>
        <v>47.834179379317625</v>
      </c>
      <c r="O945">
        <f>AVERAGE(J945:J954)</f>
        <v>17.718461249516906</v>
      </c>
      <c r="P945" s="594">
        <f t="shared" ref="P945" si="141">10*(6-(LN(48/O945)/LN(2)))</f>
        <v>45.622189134043161</v>
      </c>
      <c r="Q945" s="1169">
        <f>AVERAGE(L945,N945,P945)</f>
        <v>43.177731428524396</v>
      </c>
      <c r="R945" s="1006">
        <f>AVERAGE(Q897:Q945)</f>
        <v>42.651205861529228</v>
      </c>
      <c r="S945" s="1006" t="s">
        <v>857</v>
      </c>
      <c r="T945" s="1346" t="str">
        <f>IF(_xlfn.NUMBERVALUE(R945), IF(R945&lt;50, "Acceptable; Ongoing Protection is Required", "UNScceptable; Immediate Restoration is Required"), " ")</f>
        <v>Acceptable; Ongoing Protection is Required</v>
      </c>
    </row>
    <row r="946" spans="1:25">
      <c r="A946" s="108"/>
      <c r="B946" s="24" t="s">
        <v>709</v>
      </c>
      <c r="C946" s="24" t="s">
        <v>880</v>
      </c>
      <c r="D946" s="23">
        <v>1</v>
      </c>
      <c r="E946" s="47">
        <v>45181</v>
      </c>
      <c r="H946" s="24" t="s">
        <v>811</v>
      </c>
      <c r="I946" s="24" t="s">
        <v>811</v>
      </c>
      <c r="J946" s="484"/>
      <c r="L946" s="593"/>
      <c r="Q946" s="1169"/>
    </row>
    <row r="947" spans="1:25">
      <c r="A947" s="108"/>
      <c r="B947" s="24" t="s">
        <v>709</v>
      </c>
      <c r="C947" s="24" t="s">
        <v>880</v>
      </c>
      <c r="D947" s="23">
        <v>2</v>
      </c>
      <c r="E947" s="47">
        <v>45181</v>
      </c>
      <c r="H947" s="24" t="s">
        <v>811</v>
      </c>
      <c r="I947" s="24" t="s">
        <v>811</v>
      </c>
      <c r="J947" s="484"/>
      <c r="L947" s="593"/>
      <c r="Q947" s="1169"/>
    </row>
    <row r="948" spans="1:25">
      <c r="A948" s="108"/>
      <c r="B948" s="24" t="s">
        <v>709</v>
      </c>
      <c r="C948" s="24" t="s">
        <v>880</v>
      </c>
      <c r="D948" s="23">
        <v>3</v>
      </c>
      <c r="E948" s="47">
        <v>45181</v>
      </c>
      <c r="H948" s="24">
        <v>1.5181012658227846</v>
      </c>
      <c r="I948" s="24">
        <v>0.42542768764598193</v>
      </c>
      <c r="J948" s="484">
        <f>IF(AND(I948&gt;0),  I948*30.974," ")</f>
        <v>13.177197197146645</v>
      </c>
      <c r="L948" s="593"/>
      <c r="Q948" s="1169"/>
    </row>
    <row r="949" spans="1:25">
      <c r="A949" s="108"/>
      <c r="B949" s="24" t="s">
        <v>709</v>
      </c>
      <c r="C949" s="24" t="s">
        <v>880</v>
      </c>
      <c r="D949" s="23">
        <v>4</v>
      </c>
      <c r="E949" s="47">
        <v>45181</v>
      </c>
      <c r="H949" s="24" t="s">
        <v>811</v>
      </c>
      <c r="I949" s="24" t="s">
        <v>811</v>
      </c>
      <c r="J949" s="484"/>
      <c r="L949" s="593"/>
      <c r="Q949" s="1169"/>
    </row>
    <row r="950" spans="1:25">
      <c r="A950" s="108"/>
      <c r="B950" s="24" t="s">
        <v>709</v>
      </c>
      <c r="C950" s="24" t="s">
        <v>880</v>
      </c>
      <c r="D950" s="23">
        <v>5</v>
      </c>
      <c r="E950" s="47">
        <v>45181</v>
      </c>
      <c r="H950" s="24" t="s">
        <v>811</v>
      </c>
      <c r="I950" s="24" t="s">
        <v>811</v>
      </c>
      <c r="J950" s="484"/>
      <c r="L950" s="593"/>
      <c r="Q950" s="1169"/>
    </row>
    <row r="951" spans="1:25">
      <c r="A951" s="108"/>
      <c r="B951" s="24" t="s">
        <v>709</v>
      </c>
      <c r="C951" s="24" t="s">
        <v>880</v>
      </c>
      <c r="D951" s="23">
        <v>6</v>
      </c>
      <c r="E951" s="47">
        <v>45181</v>
      </c>
      <c r="H951" s="24" t="s">
        <v>811</v>
      </c>
      <c r="I951" s="24" t="s">
        <v>811</v>
      </c>
      <c r="J951" s="484"/>
      <c r="L951" s="593"/>
      <c r="Q951" s="1169"/>
    </row>
    <row r="952" spans="1:25">
      <c r="A952" s="108"/>
      <c r="B952" s="24" t="s">
        <v>709</v>
      </c>
      <c r="C952" s="24" t="s">
        <v>880</v>
      </c>
      <c r="D952" s="23">
        <v>7</v>
      </c>
      <c r="E952" s="47">
        <v>45181</v>
      </c>
      <c r="H952" s="24" t="s">
        <v>811</v>
      </c>
      <c r="I952" s="24" t="s">
        <v>811</v>
      </c>
      <c r="J952" s="484"/>
      <c r="L952" s="593"/>
      <c r="Q952" s="1169"/>
    </row>
    <row r="953" spans="1:25">
      <c r="A953" s="108"/>
      <c r="B953" s="24" t="s">
        <v>709</v>
      </c>
      <c r="C953" s="24" t="s">
        <v>880</v>
      </c>
      <c r="D953" s="23">
        <v>8</v>
      </c>
      <c r="E953" s="47">
        <v>45181</v>
      </c>
      <c r="H953" s="24" t="s">
        <v>811</v>
      </c>
      <c r="I953" s="24" t="s">
        <v>811</v>
      </c>
      <c r="J953" s="484"/>
      <c r="L953" s="593"/>
      <c r="Q953" s="1169"/>
    </row>
    <row r="954" spans="1:25">
      <c r="A954" s="108"/>
      <c r="B954" s="24" t="s">
        <v>709</v>
      </c>
      <c r="C954" s="24" t="s">
        <v>880</v>
      </c>
      <c r="D954" s="23">
        <v>9</v>
      </c>
      <c r="E954" s="47">
        <v>45181</v>
      </c>
      <c r="H954" s="24">
        <v>14.161392405063291</v>
      </c>
      <c r="I954" s="24">
        <v>0.72346452794414273</v>
      </c>
      <c r="J954" s="484">
        <f>IF(AND(I954&gt;0),  I954*30.974," ")</f>
        <v>22.408590288541877</v>
      </c>
      <c r="L954" s="593"/>
      <c r="Q954" s="1169"/>
    </row>
    <row r="955" spans="1:25">
      <c r="A955" s="108"/>
      <c r="D955" s="27"/>
      <c r="E955" s="133"/>
      <c r="H955" s="24"/>
      <c r="I955" s="71"/>
      <c r="J955" s="484"/>
      <c r="L955" s="593"/>
      <c r="Q955" s="1169"/>
    </row>
    <row r="956" spans="1:25" s="437" customFormat="1">
      <c r="A956" s="436"/>
      <c r="D956" s="1019"/>
      <c r="E956" s="1579"/>
      <c r="H956" s="1020"/>
      <c r="I956" s="1021"/>
      <c r="J956" s="486"/>
      <c r="L956" s="1617"/>
      <c r="N956" s="1124"/>
      <c r="P956" s="1124"/>
      <c r="Q956" s="1251"/>
      <c r="R956" s="1023"/>
      <c r="S956" s="1023"/>
      <c r="T956" s="1023"/>
    </row>
    <row r="957" spans="1:25">
      <c r="A957" s="972" t="s">
        <v>885</v>
      </c>
      <c r="B957" s="591"/>
      <c r="C957" s="591"/>
      <c r="D957" s="946"/>
      <c r="E957" s="947"/>
      <c r="F957" s="591"/>
      <c r="G957" s="946"/>
      <c r="H957" s="946"/>
      <c r="I957" s="946"/>
      <c r="J957" s="2162"/>
      <c r="K957" s="591"/>
      <c r="L957" s="1101"/>
      <c r="M957" s="591"/>
      <c r="N957" s="1101"/>
      <c r="O957" s="591"/>
      <c r="P957" s="1100"/>
      <c r="Q957" s="2163"/>
      <c r="R957" s="1011"/>
      <c r="S957" s="1229"/>
      <c r="T957" s="1347"/>
      <c r="U957" s="591"/>
      <c r="V957" s="946"/>
    </row>
    <row r="958" spans="1:25" s="1257" customFormat="1" ht="46.8">
      <c r="A958" s="1260" t="s">
        <v>784</v>
      </c>
      <c r="B958" s="1257" t="s">
        <v>20</v>
      </c>
      <c r="C958" s="1257" t="s">
        <v>701</v>
      </c>
      <c r="D958" s="1257" t="s">
        <v>785</v>
      </c>
      <c r="E958" s="1257" t="s">
        <v>786</v>
      </c>
      <c r="F958" s="1257" t="s">
        <v>787</v>
      </c>
      <c r="G958" s="1257" t="s">
        <v>788</v>
      </c>
      <c r="H958" s="1257" t="s">
        <v>789</v>
      </c>
      <c r="I958" s="1257" t="s">
        <v>790</v>
      </c>
      <c r="J958" s="1594" t="s">
        <v>791</v>
      </c>
      <c r="K958" s="1252" t="s">
        <v>792</v>
      </c>
      <c r="L958" s="1305" t="s">
        <v>474</v>
      </c>
      <c r="M958" s="1252" t="s">
        <v>793</v>
      </c>
      <c r="N958" s="1305" t="s">
        <v>483</v>
      </c>
      <c r="O958" s="1252" t="s">
        <v>794</v>
      </c>
      <c r="P958" s="1305" t="s">
        <v>480</v>
      </c>
      <c r="Q958" s="1605" t="s">
        <v>795</v>
      </c>
      <c r="R958" s="1603" t="s">
        <v>796</v>
      </c>
      <c r="S958" s="1334" t="s">
        <v>797</v>
      </c>
      <c r="T958" s="1343" t="s">
        <v>798</v>
      </c>
      <c r="X958" s="1253" t="s">
        <v>784</v>
      </c>
      <c r="Y958" s="1258" t="s">
        <v>20</v>
      </c>
    </row>
    <row r="959" spans="1:25">
      <c r="A959" s="2173" t="s">
        <v>886</v>
      </c>
      <c r="B959" s="91" t="s">
        <v>709</v>
      </c>
      <c r="C959" s="91" t="s">
        <v>887</v>
      </c>
      <c r="D959" s="399">
        <v>0.15</v>
      </c>
      <c r="E959" s="2174">
        <v>43005</v>
      </c>
      <c r="F959" s="399">
        <v>0.5</v>
      </c>
      <c r="G959" s="91">
        <v>0.5</v>
      </c>
      <c r="H959" s="2054">
        <v>2.1978481012658229</v>
      </c>
      <c r="I959" s="2186">
        <v>0.35175409240247146</v>
      </c>
      <c r="J959" s="589">
        <v>10.895231258074151</v>
      </c>
      <c r="K959" s="2187">
        <v>0.5</v>
      </c>
      <c r="L959" s="2176">
        <f t="shared" ref="L959" si="142">10*(6-(LN(K959)/LN(2)))</f>
        <v>70</v>
      </c>
      <c r="M959" s="2177">
        <v>4.1011392405063294</v>
      </c>
      <c r="N959" s="2176">
        <v>44.413989305355457</v>
      </c>
      <c r="O959" s="2177">
        <v>23.338367250263985</v>
      </c>
      <c r="P959" s="2176">
        <v>49.596692279474311</v>
      </c>
      <c r="Q959" s="2168">
        <f t="shared" ref="Q959:Q1025" si="143">AVERAGE(L959,N959,P959)</f>
        <v>54.670227194943259</v>
      </c>
    </row>
    <row r="960" spans="1:25" s="451" customFormat="1">
      <c r="A960" s="2180" t="s">
        <v>886</v>
      </c>
      <c r="B960" s="470" t="s">
        <v>709</v>
      </c>
      <c r="C960" s="470" t="s">
        <v>887</v>
      </c>
      <c r="D960" s="2181">
        <v>0.5</v>
      </c>
      <c r="E960" s="2182">
        <v>43005</v>
      </c>
      <c r="F960" s="2181">
        <v>0.5</v>
      </c>
      <c r="G960" s="470">
        <v>0.5</v>
      </c>
      <c r="H960" s="2188">
        <v>6.004430379746835</v>
      </c>
      <c r="I960" s="2189">
        <v>1.1552109266628083</v>
      </c>
      <c r="J960" s="1718">
        <v>35.781503242453823</v>
      </c>
      <c r="K960" s="2185"/>
      <c r="L960" s="2184" t="s">
        <v>803</v>
      </c>
      <c r="M960" s="2185"/>
      <c r="N960" s="2184" t="s">
        <v>803</v>
      </c>
      <c r="O960" s="2185"/>
      <c r="P960" s="2184" t="s">
        <v>803</v>
      </c>
      <c r="Q960" s="2172"/>
      <c r="R960" s="1341"/>
      <c r="S960" s="1157"/>
      <c r="T960" s="1357" t="s">
        <v>803</v>
      </c>
    </row>
    <row r="961" spans="1:25">
      <c r="A961" s="884"/>
      <c r="D961" s="173"/>
      <c r="E961" s="445"/>
      <c r="F961" s="173"/>
      <c r="H961" s="933"/>
      <c r="I961" s="1263"/>
      <c r="J961" s="484"/>
      <c r="Q961" s="1169"/>
      <c r="T961" s="1346"/>
    </row>
    <row r="962" spans="1:25" s="451" customFormat="1">
      <c r="A962" s="2180" t="s">
        <v>886</v>
      </c>
      <c r="B962" s="470" t="s">
        <v>368</v>
      </c>
      <c r="C962" s="469" t="s">
        <v>887</v>
      </c>
      <c r="D962" s="469">
        <v>0.25</v>
      </c>
      <c r="E962" s="471">
        <v>43353</v>
      </c>
      <c r="F962" s="469">
        <v>0.41</v>
      </c>
      <c r="G962" s="469">
        <v>0.41</v>
      </c>
      <c r="H962" s="469">
        <v>1.54</v>
      </c>
      <c r="I962" s="2804">
        <v>0.38</v>
      </c>
      <c r="J962" s="1718">
        <v>11.77012</v>
      </c>
      <c r="K962" s="2805">
        <v>0.41</v>
      </c>
      <c r="L962" s="2196">
        <f t="shared" ref="L962:L975" si="144">10*(6-(LN(K962)/LN(2)))</f>
        <v>72.863041851566408</v>
      </c>
      <c r="M962" s="2805">
        <v>1.54</v>
      </c>
      <c r="N962" s="2196">
        <v>34.80494755212235</v>
      </c>
      <c r="O962" s="2805">
        <v>11.77012</v>
      </c>
      <c r="P962" s="2196">
        <v>39.720946233380076</v>
      </c>
      <c r="Q962" s="2172">
        <f t="shared" si="143"/>
        <v>49.129645212356273</v>
      </c>
    </row>
    <row r="963" spans="1:25">
      <c r="A963" s="108"/>
      <c r="C963" s="27"/>
      <c r="D963" s="27"/>
      <c r="E963" s="27"/>
      <c r="F963" s="47"/>
      <c r="G963" s="173"/>
      <c r="H963" s="173"/>
      <c r="I963" s="27"/>
      <c r="J963" s="1173"/>
      <c r="K963" s="27"/>
      <c r="L963" s="593"/>
      <c r="M963" s="607"/>
      <c r="O963" s="592"/>
      <c r="P963" s="593"/>
      <c r="Q963" s="1169"/>
      <c r="S963" s="1333"/>
      <c r="T963" s="1346"/>
    </row>
    <row r="964" spans="1:25" ht="46.8">
      <c r="A964" s="976" t="s">
        <v>804</v>
      </c>
      <c r="B964" s="591" t="s">
        <v>20</v>
      </c>
      <c r="C964" s="591" t="s">
        <v>701</v>
      </c>
      <c r="D964" s="946" t="s">
        <v>805</v>
      </c>
      <c r="E964" s="947" t="s">
        <v>786</v>
      </c>
      <c r="F964" s="946" t="s">
        <v>806</v>
      </c>
      <c r="G964" s="946" t="s">
        <v>807</v>
      </c>
      <c r="H964" s="591" t="s">
        <v>808</v>
      </c>
      <c r="I964" s="371" t="s">
        <v>809</v>
      </c>
      <c r="J964" s="484" t="s">
        <v>810</v>
      </c>
      <c r="K964" s="1252" t="s">
        <v>792</v>
      </c>
      <c r="L964" s="1305" t="s">
        <v>474</v>
      </c>
      <c r="M964" s="1252" t="s">
        <v>793</v>
      </c>
      <c r="N964" s="1305" t="s">
        <v>483</v>
      </c>
      <c r="O964" s="1252" t="s">
        <v>794</v>
      </c>
      <c r="P964" s="1305" t="s">
        <v>480</v>
      </c>
      <c r="Q964" s="1604"/>
      <c r="T964" s="1346"/>
    </row>
    <row r="965" spans="1:25">
      <c r="A965" s="108">
        <v>107</v>
      </c>
      <c r="B965" t="s">
        <v>709</v>
      </c>
      <c r="C965" t="s">
        <v>885</v>
      </c>
      <c r="D965" s="18">
        <v>0.5</v>
      </c>
      <c r="E965" s="55">
        <v>43718</v>
      </c>
      <c r="F965" s="165">
        <v>1.93</v>
      </c>
      <c r="G965" s="166">
        <v>1.93</v>
      </c>
      <c r="H965" s="24">
        <v>4.066064303797468</v>
      </c>
      <c r="I965" s="24">
        <v>0.26814031715521391</v>
      </c>
      <c r="J965" s="484">
        <f t="shared" ref="J965:J976" si="145">IF(AND(I965&gt;0),  I965*30.974," ")</f>
        <v>8.3053781835655958</v>
      </c>
      <c r="K965" s="166">
        <f>AVERAGE(G965:G967)</f>
        <v>1.93</v>
      </c>
      <c r="L965" s="1308">
        <f t="shared" si="144"/>
        <v>50.513991525066444</v>
      </c>
      <c r="M965" s="166">
        <f>AVERAGE(H965:H967)</f>
        <v>3.4567241350210969</v>
      </c>
      <c r="N965" s="594">
        <f t="shared" ref="N965:N975" si="146">10*(6-((2.04-0.68*LN(M965))/LN(2)))</f>
        <v>42.736978385349161</v>
      </c>
      <c r="O965">
        <f>AVERAGE(J965:J967)</f>
        <v>10.381722729456996</v>
      </c>
      <c r="P965" s="594">
        <f t="shared" ref="P965:P975" si="147">10*(6-(LN(48/O965)/LN(2)))</f>
        <v>37.910114566503623</v>
      </c>
      <c r="Q965" s="1169">
        <f t="shared" si="143"/>
        <v>43.720361492306409</v>
      </c>
      <c r="T965" s="1346"/>
    </row>
    <row r="966" spans="1:25">
      <c r="A966" s="108"/>
      <c r="B966" t="s">
        <v>709</v>
      </c>
      <c r="C966" t="s">
        <v>885</v>
      </c>
      <c r="D966" s="18">
        <v>1</v>
      </c>
      <c r="E966" s="55">
        <v>43718</v>
      </c>
      <c r="F966" s="165"/>
      <c r="G966" s="166"/>
      <c r="H966" s="24">
        <v>2.8473839662447262</v>
      </c>
      <c r="I966" s="24">
        <v>0.40221047573282087</v>
      </c>
      <c r="J966" s="484">
        <f t="shared" si="145"/>
        <v>12.458067275348395</v>
      </c>
      <c r="L966" s="1308"/>
      <c r="Q966" s="1169"/>
      <c r="T966" s="1346"/>
    </row>
    <row r="967" spans="1:25" s="451" customFormat="1">
      <c r="A967" s="1566"/>
      <c r="B967" s="451" t="s">
        <v>709</v>
      </c>
      <c r="C967" s="451" t="s">
        <v>885</v>
      </c>
      <c r="D967" s="1201">
        <v>1.5</v>
      </c>
      <c r="E967" s="1202">
        <v>43718</v>
      </c>
      <c r="F967" s="1203"/>
      <c r="G967" s="1204"/>
      <c r="H967" s="534" t="s">
        <v>811</v>
      </c>
      <c r="I967" s="534" t="s">
        <v>811</v>
      </c>
      <c r="J967" s="564"/>
      <c r="L967" s="1315"/>
      <c r="N967" s="1373"/>
      <c r="P967" s="1373"/>
      <c r="Q967" s="1232"/>
      <c r="R967" s="1157"/>
      <c r="S967" s="1157"/>
      <c r="T967" s="1569"/>
    </row>
    <row r="968" spans="1:25">
      <c r="A968" s="108"/>
      <c r="D968" s="18"/>
      <c r="E968" s="55"/>
      <c r="H968" s="165"/>
      <c r="I968" s="166"/>
      <c r="J968" s="484" t="str">
        <f t="shared" si="145"/>
        <v xml:space="preserve"> </v>
      </c>
      <c r="L968" s="593"/>
      <c r="Q968" s="1169"/>
      <c r="R968" s="1011"/>
      <c r="S968" s="1011"/>
      <c r="T968" s="1347"/>
      <c r="U968" s="27"/>
      <c r="V968" s="27"/>
    </row>
    <row r="969" spans="1:25" ht="46.8">
      <c r="B969" s="976" t="s">
        <v>20</v>
      </c>
      <c r="C969" s="591" t="s">
        <v>701</v>
      </c>
      <c r="D969" s="946" t="s">
        <v>805</v>
      </c>
      <c r="E969" s="947" t="s">
        <v>786</v>
      </c>
      <c r="F969" s="946" t="s">
        <v>806</v>
      </c>
      <c r="G969" s="946" t="s">
        <v>807</v>
      </c>
      <c r="H969" s="591" t="s">
        <v>808</v>
      </c>
      <c r="I969" s="371" t="s">
        <v>809</v>
      </c>
      <c r="J969" s="484" t="s">
        <v>810</v>
      </c>
      <c r="K969" s="1252" t="s">
        <v>792</v>
      </c>
      <c r="L969" s="1305" t="s">
        <v>474</v>
      </c>
      <c r="M969" s="1252" t="s">
        <v>793</v>
      </c>
      <c r="N969" s="1305" t="s">
        <v>483</v>
      </c>
      <c r="O969" s="1252" t="s">
        <v>794</v>
      </c>
      <c r="P969" s="1305" t="s">
        <v>480</v>
      </c>
      <c r="Q969" s="1604"/>
      <c r="T969" s="1346"/>
    </row>
    <row r="970" spans="1:25">
      <c r="B970" s="108" t="s">
        <v>709</v>
      </c>
      <c r="C970" t="s">
        <v>885</v>
      </c>
      <c r="D970">
        <v>0.5</v>
      </c>
      <c r="E970" s="55">
        <v>44076</v>
      </c>
      <c r="F970">
        <v>1.33</v>
      </c>
      <c r="G970">
        <v>1.33</v>
      </c>
      <c r="H970" s="371">
        <v>0.27626666666666672</v>
      </c>
      <c r="I970" s="24">
        <v>0.72677653113454033</v>
      </c>
      <c r="J970" s="484">
        <f t="shared" si="145"/>
        <v>22.511176275361251</v>
      </c>
      <c r="K970">
        <f>AVERAGE(G970:G972)</f>
        <v>1.33</v>
      </c>
      <c r="L970" s="1308">
        <f t="shared" si="144"/>
        <v>55.885737542735342</v>
      </c>
      <c r="M970" s="166">
        <f>AVERAGE(H970:H972)</f>
        <v>0.53200000000000025</v>
      </c>
      <c r="N970" s="594">
        <f t="shared" si="146"/>
        <v>24.37760859157105</v>
      </c>
      <c r="O970">
        <f>AVERAGE(J970:J972)</f>
        <v>25.887852716665435</v>
      </c>
      <c r="P970" s="594">
        <f t="shared" si="147"/>
        <v>51.092408991689211</v>
      </c>
      <c r="Q970" s="1169">
        <f t="shared" si="143"/>
        <v>43.785251708665193</v>
      </c>
      <c r="T970" s="1346"/>
    </row>
    <row r="971" spans="1:25">
      <c r="B971" s="108" t="s">
        <v>709</v>
      </c>
      <c r="C971" t="s">
        <v>885</v>
      </c>
      <c r="D971">
        <v>1</v>
      </c>
      <c r="E971" s="55">
        <v>44076</v>
      </c>
      <c r="H971" s="24" t="s">
        <v>811</v>
      </c>
      <c r="I971" s="24" t="s">
        <v>811</v>
      </c>
      <c r="J971" s="484"/>
      <c r="L971" s="1308"/>
      <c r="Q971" s="1169"/>
      <c r="T971" s="1346"/>
    </row>
    <row r="972" spans="1:25" s="451" customFormat="1">
      <c r="B972" s="1566" t="s">
        <v>709</v>
      </c>
      <c r="C972" s="451" t="s">
        <v>885</v>
      </c>
      <c r="D972" s="451">
        <v>1.25</v>
      </c>
      <c r="E972" s="1202">
        <v>44076</v>
      </c>
      <c r="H972" s="1576">
        <v>0.78773333333333373</v>
      </c>
      <c r="I972" s="1200">
        <v>0.94480949047490226</v>
      </c>
      <c r="J972" s="564">
        <f t="shared" si="145"/>
        <v>29.264529157969623</v>
      </c>
      <c r="L972" s="1315"/>
      <c r="N972" s="1373"/>
      <c r="P972" s="1373"/>
      <c r="Q972" s="1232"/>
      <c r="R972" s="1157"/>
      <c r="S972" s="1157"/>
      <c r="T972" s="1569"/>
    </row>
    <row r="973" spans="1:25">
      <c r="A973" s="976"/>
      <c r="B973" s="591"/>
      <c r="C973" s="946"/>
      <c r="D973" s="947"/>
      <c r="E973" s="591"/>
      <c r="F973" s="946"/>
      <c r="G973" s="946"/>
      <c r="H973" s="946"/>
      <c r="I973" s="948"/>
      <c r="J973" s="484" t="str">
        <f t="shared" si="145"/>
        <v xml:space="preserve"> </v>
      </c>
      <c r="K973" s="946"/>
      <c r="L973" s="593"/>
      <c r="M973" s="946"/>
      <c r="O973" s="591"/>
      <c r="Q973" s="1169"/>
      <c r="R973" s="1011"/>
      <c r="S973" s="1229"/>
      <c r="T973" s="1348"/>
      <c r="U973" s="946"/>
    </row>
    <row r="974" spans="1:25" ht="46.8">
      <c r="A974" s="983" t="s">
        <v>804</v>
      </c>
      <c r="B974" s="815" t="s">
        <v>20</v>
      </c>
      <c r="C974" s="815" t="s">
        <v>701</v>
      </c>
      <c r="D974" s="815" t="s">
        <v>805</v>
      </c>
      <c r="E974" s="873" t="s">
        <v>786</v>
      </c>
      <c r="F974" s="815" t="s">
        <v>806</v>
      </c>
      <c r="G974" s="815" t="s">
        <v>807</v>
      </c>
      <c r="H974" s="815" t="s">
        <v>808</v>
      </c>
      <c r="I974" s="878" t="s">
        <v>809</v>
      </c>
      <c r="J974" s="484" t="s">
        <v>810</v>
      </c>
      <c r="K974" s="1252" t="s">
        <v>792</v>
      </c>
      <c r="L974" s="1305" t="s">
        <v>474</v>
      </c>
      <c r="M974" s="1252" t="s">
        <v>793</v>
      </c>
      <c r="N974" s="1305" t="s">
        <v>483</v>
      </c>
      <c r="O974" s="1252" t="s">
        <v>794</v>
      </c>
      <c r="P974" s="1305" t="s">
        <v>480</v>
      </c>
      <c r="Q974" s="1604"/>
      <c r="R974" s="1226"/>
      <c r="S974" s="1226"/>
      <c r="T974" s="1349"/>
      <c r="U974" s="747"/>
      <c r="V974" s="747"/>
      <c r="W974" s="747"/>
      <c r="X974" s="747"/>
      <c r="Y974" s="747"/>
    </row>
    <row r="975" spans="1:25">
      <c r="A975" s="108"/>
      <c r="B975" t="s">
        <v>709</v>
      </c>
      <c r="C975" t="s">
        <v>885</v>
      </c>
      <c r="D975" s="27">
        <v>0.5</v>
      </c>
      <c r="E975" s="133">
        <v>44425</v>
      </c>
      <c r="F975">
        <v>0.87</v>
      </c>
      <c r="G975">
        <v>0.87</v>
      </c>
      <c r="H975" s="24">
        <v>1.9380000000000002</v>
      </c>
      <c r="I975" s="71">
        <v>0.51203106580680935</v>
      </c>
      <c r="J975" s="484">
        <f t="shared" si="145"/>
        <v>15.859650232300114</v>
      </c>
      <c r="K975">
        <f>AVERAGE(G975:G976)</f>
        <v>0.87</v>
      </c>
      <c r="L975" s="1308">
        <f t="shared" si="144"/>
        <v>62.009126939259964</v>
      </c>
      <c r="M975" s="166">
        <f>AVERAGE(H975:H976)</f>
        <v>2.3265714285714285</v>
      </c>
      <c r="N975" s="594">
        <f t="shared" si="146"/>
        <v>38.85281843167958</v>
      </c>
      <c r="O975">
        <f>AVERAGE(J975:J976)</f>
        <v>14.868422092781358</v>
      </c>
      <c r="P975" s="594">
        <f t="shared" si="147"/>
        <v>43.092171440643874</v>
      </c>
      <c r="Q975" s="1169">
        <f t="shared" si="143"/>
        <v>47.984705603861137</v>
      </c>
      <c r="T975" s="1346"/>
    </row>
    <row r="976" spans="1:25">
      <c r="A976" s="1566"/>
      <c r="B976" s="451" t="s">
        <v>709</v>
      </c>
      <c r="C976" s="451" t="s">
        <v>885</v>
      </c>
      <c r="D976" s="534">
        <v>0.75</v>
      </c>
      <c r="E976" s="1567">
        <v>44425</v>
      </c>
      <c r="F976" s="451"/>
      <c r="G976" s="451"/>
      <c r="H976" s="1200">
        <v>2.7151428571428573</v>
      </c>
      <c r="I976" s="1444">
        <v>0.44802718258095825</v>
      </c>
      <c r="J976" s="564">
        <f t="shared" si="145"/>
        <v>13.877193953262601</v>
      </c>
      <c r="K976" s="451"/>
      <c r="L976" s="1315"/>
      <c r="M976" s="451"/>
      <c r="N976" s="1373"/>
      <c r="O976" s="451"/>
      <c r="P976" s="1373"/>
      <c r="Q976" s="1232"/>
      <c r="T976" s="1346"/>
    </row>
    <row r="977" spans="1:25">
      <c r="A977" s="108"/>
      <c r="D977" s="27"/>
      <c r="E977" s="133"/>
      <c r="H977" s="24"/>
      <c r="I977" s="71"/>
      <c r="J977" s="484"/>
      <c r="L977" s="593"/>
      <c r="Q977" s="1169"/>
    </row>
    <row r="978" spans="1:25" ht="46.8">
      <c r="A978" s="983" t="s">
        <v>804</v>
      </c>
      <c r="B978" s="815" t="s">
        <v>20</v>
      </c>
      <c r="C978" s="815" t="s">
        <v>701</v>
      </c>
      <c r="D978" s="815" t="s">
        <v>805</v>
      </c>
      <c r="E978" s="873" t="s">
        <v>786</v>
      </c>
      <c r="F978" s="815" t="s">
        <v>806</v>
      </c>
      <c r="G978" s="815" t="s">
        <v>807</v>
      </c>
      <c r="H978" s="815" t="s">
        <v>808</v>
      </c>
      <c r="I978" s="878" t="s">
        <v>809</v>
      </c>
      <c r="J978" s="484" t="s">
        <v>810</v>
      </c>
      <c r="K978" s="1252" t="s">
        <v>792</v>
      </c>
      <c r="L978" s="1305" t="s">
        <v>474</v>
      </c>
      <c r="M978" s="1252" t="s">
        <v>793</v>
      </c>
      <c r="N978" s="1305" t="s">
        <v>483</v>
      </c>
      <c r="O978" s="1252" t="s">
        <v>794</v>
      </c>
      <c r="P978" s="1305" t="s">
        <v>480</v>
      </c>
      <c r="Q978" s="1169"/>
    </row>
    <row r="979" spans="1:25">
      <c r="A979" s="108"/>
      <c r="B979" t="s">
        <v>709</v>
      </c>
      <c r="C979" t="s">
        <v>888</v>
      </c>
      <c r="D979" s="27">
        <v>0.5</v>
      </c>
      <c r="E979" s="55">
        <v>44795</v>
      </c>
      <c r="F979">
        <v>0.62</v>
      </c>
      <c r="G979">
        <v>0.62</v>
      </c>
      <c r="H979" s="24">
        <v>5.9964363095238093</v>
      </c>
      <c r="I979" s="24">
        <v>0.17</v>
      </c>
      <c r="J979" s="484">
        <f t="shared" ref="J979:J980" si="148">IF(AND(I979&gt;0),  I979*30.974," ")</f>
        <v>5.2655800000000008</v>
      </c>
      <c r="K979">
        <f>AVERAGE(G979:G980)</f>
        <v>0.62</v>
      </c>
      <c r="L979" s="1308">
        <f t="shared" ref="L979" si="149">10*(6-(LN(K979)/LN(2)))</f>
        <v>66.896598793878496</v>
      </c>
      <c r="M979" s="166">
        <f>AVERAGE(H979:H980)</f>
        <v>4.9186363095238095</v>
      </c>
      <c r="N979" s="594">
        <f t="shared" ref="N979" si="150">10*(6-((2.04-0.68*LN(M979))/LN(2)))</f>
        <v>46.197178178594086</v>
      </c>
      <c r="O979">
        <f>AVERAGE(J979:J980)</f>
        <v>7.0110007211753942</v>
      </c>
      <c r="P979" s="594">
        <f t="shared" ref="P979" si="151">10*(6-(LN(48/O979)/LN(2)))</f>
        <v>32.24657882521268</v>
      </c>
      <c r="Q979" s="1169">
        <f>AVERAGE(L979,N979,P979)</f>
        <v>48.446785265895095</v>
      </c>
    </row>
    <row r="980" spans="1:25" s="451" customFormat="1">
      <c r="A980" s="1566"/>
      <c r="B980" s="451" t="s">
        <v>709</v>
      </c>
      <c r="C980" s="451" t="s">
        <v>888</v>
      </c>
      <c r="D980" s="534">
        <v>0.5</v>
      </c>
      <c r="E980" s="1202">
        <v>44795</v>
      </c>
      <c r="H980" s="1200">
        <v>3.8408363095238096</v>
      </c>
      <c r="I980" s="1200">
        <v>0.28270231298349541</v>
      </c>
      <c r="J980" s="564">
        <f t="shared" si="148"/>
        <v>8.7564214423507867</v>
      </c>
      <c r="L980" s="1315"/>
      <c r="N980" s="1373"/>
      <c r="P980" s="1373"/>
      <c r="Q980" s="1232"/>
      <c r="R980" s="1157"/>
      <c r="S980" s="1157"/>
      <c r="T980" s="1157"/>
    </row>
    <row r="981" spans="1:25">
      <c r="A981" s="108"/>
      <c r="D981" s="27"/>
      <c r="E981" s="133"/>
      <c r="H981" s="24"/>
      <c r="I981" s="71"/>
      <c r="J981" s="484"/>
      <c r="L981" s="593"/>
      <c r="Q981" s="1169"/>
    </row>
    <row r="982" spans="1:25" ht="46.8">
      <c r="A982" s="983" t="s">
        <v>804</v>
      </c>
      <c r="B982" s="815" t="s">
        <v>20</v>
      </c>
      <c r="C982" s="815" t="s">
        <v>701</v>
      </c>
      <c r="D982" s="815" t="s">
        <v>805</v>
      </c>
      <c r="E982" s="873" t="s">
        <v>786</v>
      </c>
      <c r="F982" s="815" t="s">
        <v>806</v>
      </c>
      <c r="G982" s="815" t="s">
        <v>807</v>
      </c>
      <c r="H982" s="815" t="s">
        <v>808</v>
      </c>
      <c r="I982" s="878" t="s">
        <v>809</v>
      </c>
      <c r="J982" s="484" t="s">
        <v>810</v>
      </c>
      <c r="K982" s="1252" t="s">
        <v>792</v>
      </c>
      <c r="L982" s="1305" t="s">
        <v>474</v>
      </c>
      <c r="M982" s="1252" t="s">
        <v>793</v>
      </c>
      <c r="N982" s="1305" t="s">
        <v>483</v>
      </c>
      <c r="O982" s="1252" t="s">
        <v>794</v>
      </c>
      <c r="P982" s="1305" t="s">
        <v>480</v>
      </c>
      <c r="Q982" s="1169"/>
    </row>
    <row r="983" spans="1:25">
      <c r="A983" s="108"/>
      <c r="B983" s="24" t="s">
        <v>709</v>
      </c>
      <c r="C983" s="24" t="s">
        <v>885</v>
      </c>
      <c r="D983" s="23">
        <v>0.5</v>
      </c>
      <c r="E983" s="47">
        <v>45174</v>
      </c>
      <c r="F983" s="24">
        <v>1.1000000000000001</v>
      </c>
      <c r="G983" s="24">
        <v>1.1000000000000001</v>
      </c>
      <c r="H983" s="24">
        <v>1.4274683544303801</v>
      </c>
      <c r="I983" s="24">
        <v>0.4979526503871351</v>
      </c>
      <c r="J983" s="484">
        <f t="shared" ref="J983:J984" si="152">IF(AND(I983&gt;0),  I983*30.974," ")</f>
        <v>15.423585393091123</v>
      </c>
      <c r="K983">
        <f>AVERAGE(G983:G984)</f>
        <v>1.1000000000000001</v>
      </c>
      <c r="L983" s="1308">
        <f t="shared" ref="L983" si="153">10*(6-(LN(K983)/LN(2)))</f>
        <v>58.624964762500653</v>
      </c>
      <c r="M983" s="166">
        <f>AVERAGE(H983:H984)</f>
        <v>1.2665949367088611</v>
      </c>
      <c r="N983" s="594">
        <f t="shared" ref="N983" si="154">10*(6-((2.04-0.68*LN(M983))/LN(2)))</f>
        <v>32.887516643289288</v>
      </c>
      <c r="O983">
        <f>AVERAGE(J983:J984)</f>
        <v>15.423585393091123</v>
      </c>
      <c r="P983" s="594">
        <f t="shared" ref="P983" si="155">10*(6-(LN(48/O983)/LN(2)))</f>
        <v>43.621037697671774</v>
      </c>
      <c r="Q983" s="1169">
        <f>AVERAGE(L983,N983,P983)</f>
        <v>45.044506367820567</v>
      </c>
      <c r="R983" s="1330">
        <f>AVERAGE(Q965:Q983)</f>
        <v>45.796322087709676</v>
      </c>
      <c r="S983" s="1006" t="s">
        <v>857</v>
      </c>
      <c r="T983" s="1346" t="str">
        <f>IF(_xlfn.NUMBERVALUE(R983), IF(R983&lt;50, "Acceptable; Ongoing Protection is Required", "UNScceptable; Immediate Restoration is Required"), " ")</f>
        <v>Acceptable; Ongoing Protection is Required</v>
      </c>
    </row>
    <row r="984" spans="1:25">
      <c r="A984" s="108"/>
      <c r="B984" s="24" t="s">
        <v>709</v>
      </c>
      <c r="C984" s="24" t="s">
        <v>885</v>
      </c>
      <c r="D984" s="23">
        <v>1</v>
      </c>
      <c r="E984" s="47">
        <v>45174</v>
      </c>
      <c r="H984" s="24">
        <v>1.1057215189873419</v>
      </c>
      <c r="I984" s="24">
        <v>0.4979526503871351</v>
      </c>
      <c r="J984" s="484">
        <f t="shared" si="152"/>
        <v>15.423585393091123</v>
      </c>
      <c r="L984" s="593"/>
      <c r="Q984" s="1169"/>
    </row>
    <row r="985" spans="1:25">
      <c r="A985" s="108"/>
      <c r="D985" s="27"/>
      <c r="E985" s="133"/>
      <c r="H985" s="24"/>
      <c r="I985" s="71"/>
      <c r="J985" s="484"/>
      <c r="L985" s="593"/>
      <c r="Q985" s="1169"/>
    </row>
    <row r="986" spans="1:25" s="437" customFormat="1">
      <c r="A986" s="436"/>
      <c r="D986" s="1019"/>
      <c r="E986" s="1579"/>
      <c r="H986" s="1020"/>
      <c r="I986" s="1021"/>
      <c r="J986" s="486"/>
      <c r="L986" s="1617"/>
      <c r="N986" s="1124"/>
      <c r="P986" s="1124"/>
      <c r="Q986" s="1251"/>
      <c r="R986" s="1023"/>
      <c r="S986" s="1023"/>
      <c r="T986" s="1023"/>
    </row>
    <row r="987" spans="1:25">
      <c r="A987" s="972" t="s">
        <v>889</v>
      </c>
      <c r="B987" s="591"/>
      <c r="C987" s="946"/>
      <c r="D987" s="947"/>
      <c r="E987" s="591"/>
      <c r="F987" s="946"/>
      <c r="G987" s="946"/>
      <c r="H987" s="946"/>
      <c r="I987" s="948"/>
      <c r="J987" s="2161"/>
      <c r="K987" s="946"/>
      <c r="L987" s="1100"/>
      <c r="M987" s="946"/>
      <c r="N987" s="1100"/>
      <c r="O987" s="591"/>
      <c r="P987" s="1317"/>
      <c r="Q987" s="1169"/>
      <c r="R987" s="1011"/>
      <c r="S987" s="1229"/>
      <c r="T987" s="1229"/>
      <c r="U987" s="946"/>
    </row>
    <row r="988" spans="1:25" s="1257" customFormat="1" ht="46.8">
      <c r="A988" s="1260" t="s">
        <v>784</v>
      </c>
      <c r="B988" s="1257" t="s">
        <v>20</v>
      </c>
      <c r="C988" s="1257" t="s">
        <v>701</v>
      </c>
      <c r="D988" s="1257" t="s">
        <v>785</v>
      </c>
      <c r="E988" s="1257" t="s">
        <v>786</v>
      </c>
      <c r="F988" s="1257" t="s">
        <v>787</v>
      </c>
      <c r="G988" s="1257" t="s">
        <v>788</v>
      </c>
      <c r="H988" s="1257" t="s">
        <v>789</v>
      </c>
      <c r="I988" s="1257" t="s">
        <v>790</v>
      </c>
      <c r="J988" s="1594" t="s">
        <v>791</v>
      </c>
      <c r="K988" s="1565" t="s">
        <v>792</v>
      </c>
      <c r="L988" s="1564" t="s">
        <v>474</v>
      </c>
      <c r="M988" s="1565" t="s">
        <v>793</v>
      </c>
      <c r="N988" s="1564" t="s">
        <v>483</v>
      </c>
      <c r="O988" s="1565" t="s">
        <v>794</v>
      </c>
      <c r="P988" s="1564" t="s">
        <v>480</v>
      </c>
      <c r="Q988" s="1604" t="s">
        <v>795</v>
      </c>
      <c r="R988" s="1603" t="s">
        <v>796</v>
      </c>
      <c r="S988" s="1334" t="s">
        <v>797</v>
      </c>
      <c r="T988" s="1573" t="s">
        <v>798</v>
      </c>
      <c r="X988" s="1260" t="s">
        <v>784</v>
      </c>
      <c r="Y988" s="1257" t="s">
        <v>20</v>
      </c>
    </row>
    <row r="989" spans="1:25">
      <c r="A989" s="2173" t="s">
        <v>114</v>
      </c>
      <c r="B989" s="91" t="s">
        <v>709</v>
      </c>
      <c r="C989" s="91" t="s">
        <v>115</v>
      </c>
      <c r="D989" s="399">
        <v>0.5</v>
      </c>
      <c r="E989" s="2174">
        <v>43003</v>
      </c>
      <c r="F989" s="399">
        <v>12.2</v>
      </c>
      <c r="G989" s="91">
        <v>4.9000000000000004</v>
      </c>
      <c r="H989" s="394">
        <v>3.6840012658227832</v>
      </c>
      <c r="I989" s="2186">
        <v>0.35175409240247146</v>
      </c>
      <c r="J989" s="589">
        <v>10.895231258074151</v>
      </c>
      <c r="K989" s="1968">
        <v>4.8999999999999995</v>
      </c>
      <c r="L989" s="2176">
        <v>37.072182507721543</v>
      </c>
      <c r="M989" s="2177">
        <v>2.0252113924050623</v>
      </c>
      <c r="N989" s="2176">
        <v>37.491914199618904</v>
      </c>
      <c r="O989" s="2177">
        <v>20.15596112591836</v>
      </c>
      <c r="P989" s="2176">
        <v>47.481721731148447</v>
      </c>
      <c r="Q989" s="2168">
        <f t="shared" si="143"/>
        <v>40.681939479496293</v>
      </c>
    </row>
    <row r="990" spans="1:25">
      <c r="A990" s="2173" t="s">
        <v>114</v>
      </c>
      <c r="B990" s="91" t="s">
        <v>709</v>
      </c>
      <c r="C990" s="91" t="s">
        <v>115</v>
      </c>
      <c r="D990" s="399">
        <v>1</v>
      </c>
      <c r="E990" s="2174">
        <v>43003</v>
      </c>
      <c r="F990" s="399">
        <v>12.2</v>
      </c>
      <c r="G990" s="91">
        <v>4.9000000000000004</v>
      </c>
      <c r="H990" s="91"/>
      <c r="I990" s="454"/>
      <c r="J990" s="589" t="s">
        <v>803</v>
      </c>
      <c r="K990" s="91"/>
      <c r="L990" s="2178" t="s">
        <v>803</v>
      </c>
      <c r="M990" s="2179"/>
      <c r="N990" s="2178" t="s">
        <v>803</v>
      </c>
      <c r="O990" s="2179"/>
      <c r="P990" s="2178" t="s">
        <v>803</v>
      </c>
      <c r="Q990" s="2168"/>
      <c r="R990" s="1330"/>
      <c r="T990" s="1350" t="s">
        <v>803</v>
      </c>
    </row>
    <row r="991" spans="1:25">
      <c r="A991" s="2173" t="s">
        <v>114</v>
      </c>
      <c r="B991" s="91" t="s">
        <v>709</v>
      </c>
      <c r="C991" s="91" t="s">
        <v>115</v>
      </c>
      <c r="D991" s="399">
        <v>2</v>
      </c>
      <c r="E991" s="2174">
        <v>43003</v>
      </c>
      <c r="F991" s="399">
        <v>12.2</v>
      </c>
      <c r="G991" s="91">
        <v>4.9000000000000004</v>
      </c>
      <c r="H991" s="91"/>
      <c r="I991" s="454"/>
      <c r="J991" s="589" t="s">
        <v>803</v>
      </c>
      <c r="K991" s="91"/>
      <c r="L991" s="2178" t="s">
        <v>803</v>
      </c>
      <c r="M991" s="2179"/>
      <c r="N991" s="2178" t="s">
        <v>803</v>
      </c>
      <c r="O991" s="2179"/>
      <c r="P991" s="2178" t="s">
        <v>803</v>
      </c>
      <c r="Q991" s="2168"/>
      <c r="R991" s="1330"/>
      <c r="T991" s="1350" t="s">
        <v>803</v>
      </c>
    </row>
    <row r="992" spans="1:25">
      <c r="A992" s="2173" t="s">
        <v>114</v>
      </c>
      <c r="B992" s="91" t="s">
        <v>709</v>
      </c>
      <c r="C992" s="91" t="s">
        <v>115</v>
      </c>
      <c r="D992" s="399">
        <v>3</v>
      </c>
      <c r="E992" s="2174">
        <v>43003</v>
      </c>
      <c r="F992" s="399">
        <v>12.2</v>
      </c>
      <c r="G992" s="91">
        <v>4.9000000000000004</v>
      </c>
      <c r="H992" s="394">
        <v>2.7187607594936694</v>
      </c>
      <c r="I992" s="2186">
        <v>0.38692950164271867</v>
      </c>
      <c r="J992" s="589">
        <v>11.984754383881569</v>
      </c>
      <c r="K992" s="91"/>
      <c r="L992" s="2178" t="s">
        <v>803</v>
      </c>
      <c r="M992" s="2179"/>
      <c r="N992" s="2178" t="s">
        <v>803</v>
      </c>
      <c r="O992" s="2179"/>
      <c r="P992" s="2178" t="s">
        <v>803</v>
      </c>
      <c r="Q992" s="2168"/>
      <c r="R992" s="1330"/>
      <c r="T992" s="1350" t="s">
        <v>803</v>
      </c>
    </row>
    <row r="993" spans="1:20">
      <c r="A993" s="2173" t="s">
        <v>114</v>
      </c>
      <c r="B993" s="91" t="s">
        <v>709</v>
      </c>
      <c r="C993" s="91" t="s">
        <v>115</v>
      </c>
      <c r="D993" s="399">
        <v>4</v>
      </c>
      <c r="E993" s="2174">
        <v>43003</v>
      </c>
      <c r="F993" s="399">
        <v>12.2</v>
      </c>
      <c r="G993" s="91">
        <v>4.9000000000000004</v>
      </c>
      <c r="H993" s="91"/>
      <c r="I993" s="454"/>
      <c r="J993" s="589" t="s">
        <v>803</v>
      </c>
      <c r="K993" s="91"/>
      <c r="L993" s="2178" t="s">
        <v>803</v>
      </c>
      <c r="M993" s="2179"/>
      <c r="N993" s="2178" t="s">
        <v>803</v>
      </c>
      <c r="O993" s="2179"/>
      <c r="P993" s="2178" t="s">
        <v>803</v>
      </c>
      <c r="Q993" s="2168"/>
      <c r="R993" s="1330"/>
      <c r="T993" s="1350" t="s">
        <v>803</v>
      </c>
    </row>
    <row r="994" spans="1:20">
      <c r="A994" s="2173" t="s">
        <v>114</v>
      </c>
      <c r="B994" s="91" t="s">
        <v>709</v>
      </c>
      <c r="C994" s="91" t="s">
        <v>115</v>
      </c>
      <c r="D994" s="399">
        <v>5</v>
      </c>
      <c r="E994" s="2174">
        <v>43003</v>
      </c>
      <c r="F994" s="399">
        <v>12.2</v>
      </c>
      <c r="G994" s="91">
        <v>4.9000000000000004</v>
      </c>
      <c r="H994" s="91"/>
      <c r="I994" s="454"/>
      <c r="J994" s="589" t="s">
        <v>803</v>
      </c>
      <c r="K994" s="91"/>
      <c r="L994" s="2178" t="s">
        <v>803</v>
      </c>
      <c r="M994" s="2179"/>
      <c r="N994" s="2178" t="s">
        <v>803</v>
      </c>
      <c r="O994" s="2179"/>
      <c r="P994" s="2178" t="s">
        <v>803</v>
      </c>
      <c r="Q994" s="2168"/>
      <c r="R994" s="1330"/>
      <c r="T994" s="1350" t="s">
        <v>803</v>
      </c>
    </row>
    <row r="995" spans="1:20">
      <c r="A995" s="2173" t="s">
        <v>114</v>
      </c>
      <c r="B995" s="91" t="s">
        <v>709</v>
      </c>
      <c r="C995" s="91" t="s">
        <v>115</v>
      </c>
      <c r="D995" s="399">
        <v>6</v>
      </c>
      <c r="E995" s="2174">
        <v>43003</v>
      </c>
      <c r="F995" s="399">
        <v>12.2</v>
      </c>
      <c r="G995" s="91">
        <v>4.9000000000000004</v>
      </c>
      <c r="H995" s="91"/>
      <c r="I995" s="454"/>
      <c r="J995" s="589" t="s">
        <v>803</v>
      </c>
      <c r="K995" s="91"/>
      <c r="L995" s="2178" t="s">
        <v>803</v>
      </c>
      <c r="M995" s="2179"/>
      <c r="N995" s="2178" t="s">
        <v>803</v>
      </c>
      <c r="O995" s="2179"/>
      <c r="P995" s="2178" t="s">
        <v>803</v>
      </c>
      <c r="Q995" s="2168"/>
      <c r="R995" s="1330"/>
      <c r="T995" s="1350" t="s">
        <v>803</v>
      </c>
    </row>
    <row r="996" spans="1:20">
      <c r="A996" s="2173" t="s">
        <v>114</v>
      </c>
      <c r="B996" s="91" t="s">
        <v>709</v>
      </c>
      <c r="C996" s="91" t="s">
        <v>115</v>
      </c>
      <c r="D996" s="399">
        <v>7</v>
      </c>
      <c r="E996" s="2174">
        <v>43003</v>
      </c>
      <c r="F996" s="399">
        <v>12.2</v>
      </c>
      <c r="G996" s="91">
        <v>4.9000000000000004</v>
      </c>
      <c r="H996" s="91"/>
      <c r="I996" s="454"/>
      <c r="J996" s="589" t="s">
        <v>803</v>
      </c>
      <c r="K996" s="91"/>
      <c r="L996" s="2178" t="s">
        <v>803</v>
      </c>
      <c r="M996" s="2179"/>
      <c r="N996" s="2178" t="s">
        <v>803</v>
      </c>
      <c r="O996" s="2179"/>
      <c r="P996" s="2178" t="s">
        <v>803</v>
      </c>
      <c r="Q996" s="2168"/>
      <c r="R996" s="1330"/>
      <c r="T996" s="1350" t="s">
        <v>803</v>
      </c>
    </row>
    <row r="997" spans="1:20">
      <c r="A997" s="2173" t="s">
        <v>114</v>
      </c>
      <c r="B997" s="91" t="s">
        <v>709</v>
      </c>
      <c r="C997" s="91" t="s">
        <v>115</v>
      </c>
      <c r="D997" s="399">
        <v>8</v>
      </c>
      <c r="E997" s="2174">
        <v>43003</v>
      </c>
      <c r="F997" s="399">
        <v>12.2</v>
      </c>
      <c r="G997" s="91">
        <v>4.9000000000000004</v>
      </c>
      <c r="H997" s="91"/>
      <c r="I997" s="454"/>
      <c r="J997" s="589" t="s">
        <v>803</v>
      </c>
      <c r="K997" s="91"/>
      <c r="L997" s="2178" t="s">
        <v>803</v>
      </c>
      <c r="M997" s="2179"/>
      <c r="N997" s="2178" t="s">
        <v>803</v>
      </c>
      <c r="O997" s="2179"/>
      <c r="P997" s="2178" t="s">
        <v>803</v>
      </c>
      <c r="Q997" s="2168"/>
      <c r="R997" s="1330"/>
      <c r="T997" s="1350" t="s">
        <v>803</v>
      </c>
    </row>
    <row r="998" spans="1:20">
      <c r="A998" s="2173" t="s">
        <v>114</v>
      </c>
      <c r="B998" s="91" t="s">
        <v>709</v>
      </c>
      <c r="C998" s="91" t="s">
        <v>115</v>
      </c>
      <c r="D998" s="399">
        <v>9</v>
      </c>
      <c r="E998" s="2174">
        <v>43003</v>
      </c>
      <c r="F998" s="399">
        <v>12.2</v>
      </c>
      <c r="G998" s="91">
        <v>4.9000000000000004</v>
      </c>
      <c r="H998" s="394">
        <v>1.6730835443037975</v>
      </c>
      <c r="I998" s="2186">
        <v>0.49245572936346005</v>
      </c>
      <c r="J998" s="589">
        <v>15.253323761303811</v>
      </c>
      <c r="K998" s="91"/>
      <c r="L998" s="2178" t="s">
        <v>803</v>
      </c>
      <c r="M998" s="2179"/>
      <c r="N998" s="2178" t="s">
        <v>803</v>
      </c>
      <c r="O998" s="2179"/>
      <c r="P998" s="2178" t="s">
        <v>803</v>
      </c>
      <c r="Q998" s="2168"/>
      <c r="R998" s="1330"/>
      <c r="T998" s="1350" t="s">
        <v>803</v>
      </c>
    </row>
    <row r="999" spans="1:20" s="451" customFormat="1">
      <c r="A999" s="2180" t="s">
        <v>114</v>
      </c>
      <c r="B999" s="470" t="s">
        <v>709</v>
      </c>
      <c r="C999" s="470" t="s">
        <v>115</v>
      </c>
      <c r="D999" s="2181">
        <v>11</v>
      </c>
      <c r="E999" s="2182">
        <v>43003</v>
      </c>
      <c r="F999" s="2181">
        <v>12.2</v>
      </c>
      <c r="G999" s="470">
        <v>4.9000000000000004</v>
      </c>
      <c r="H999" s="2188">
        <v>2.5000000000000001E-2</v>
      </c>
      <c r="I999" s="2189">
        <v>1.3718129754120849</v>
      </c>
      <c r="J999" s="1718">
        <v>42.490535100413915</v>
      </c>
      <c r="K999" s="470"/>
      <c r="L999" s="2185" t="s">
        <v>803</v>
      </c>
      <c r="M999" s="2185"/>
      <c r="N999" s="2185" t="s">
        <v>803</v>
      </c>
      <c r="O999" s="2185"/>
      <c r="P999" s="2185" t="s">
        <v>803</v>
      </c>
      <c r="Q999" s="2197"/>
      <c r="R999" s="1652"/>
      <c r="S999" s="1147"/>
      <c r="T999" s="1653" t="s">
        <v>803</v>
      </c>
    </row>
    <row r="1000" spans="1:20">
      <c r="A1000" s="884"/>
      <c r="D1000" s="173"/>
      <c r="E1000" s="445"/>
      <c r="F1000" s="173"/>
      <c r="H1000" s="933"/>
      <c r="I1000" s="1263"/>
      <c r="J1000" s="484"/>
      <c r="L1000" s="1648"/>
      <c r="M1000" s="911"/>
      <c r="N1000" s="1648"/>
      <c r="O1000" s="911"/>
      <c r="P1000" s="1648"/>
      <c r="Q1000" s="1169"/>
      <c r="R1000" s="1331"/>
      <c r="T1000" s="1344"/>
    </row>
    <row r="1001" spans="1:20">
      <c r="A1001" s="2173" t="s">
        <v>114</v>
      </c>
      <c r="B1001" s="91" t="s">
        <v>368</v>
      </c>
      <c r="C1001" s="355" t="s">
        <v>115</v>
      </c>
      <c r="D1001" s="355">
        <v>0.5</v>
      </c>
      <c r="E1001" s="358">
        <v>43354</v>
      </c>
      <c r="F1001" s="355">
        <v>11.3</v>
      </c>
      <c r="G1001" s="355">
        <v>4.96</v>
      </c>
      <c r="H1001" s="355">
        <v>1.7</v>
      </c>
      <c r="I1001" s="2803">
        <v>0.48</v>
      </c>
      <c r="J1001" s="589">
        <v>14.867519999999999</v>
      </c>
      <c r="K1001" s="1968">
        <v>4.96</v>
      </c>
      <c r="L1001" s="2176">
        <v>36.896598793878496</v>
      </c>
      <c r="M1001" s="2187">
        <v>1.0333333333333334</v>
      </c>
      <c r="N1001" s="2176">
        <v>30.890700026357973</v>
      </c>
      <c r="O1001" s="2187">
        <v>20.546086666666667</v>
      </c>
      <c r="P1001" s="2176">
        <v>47.758292297169149</v>
      </c>
      <c r="Q1001" s="2168">
        <f t="shared" si="143"/>
        <v>38.515197039135209</v>
      </c>
    </row>
    <row r="1002" spans="1:20">
      <c r="A1002" s="2173" t="s">
        <v>114</v>
      </c>
      <c r="B1002" s="91" t="s">
        <v>368</v>
      </c>
      <c r="C1002" s="355" t="s">
        <v>115</v>
      </c>
      <c r="D1002" s="355">
        <v>1</v>
      </c>
      <c r="E1002" s="358">
        <v>43354</v>
      </c>
      <c r="F1002" s="355">
        <v>11.3</v>
      </c>
      <c r="G1002" s="355">
        <v>4.96</v>
      </c>
      <c r="H1002" s="355"/>
      <c r="I1002" s="2803"/>
      <c r="J1002" s="589" t="s">
        <v>803</v>
      </c>
      <c r="K1002" s="1968"/>
      <c r="L1002" s="2176" t="s">
        <v>803</v>
      </c>
      <c r="M1002" s="2187"/>
      <c r="N1002" s="2176" t="s">
        <v>803</v>
      </c>
      <c r="O1002" s="2187"/>
      <c r="P1002" s="2176" t="s">
        <v>803</v>
      </c>
      <c r="Q1002" s="2168"/>
      <c r="R1002" s="1330"/>
      <c r="T1002" s="1350" t="s">
        <v>803</v>
      </c>
    </row>
    <row r="1003" spans="1:20">
      <c r="A1003" s="2173" t="s">
        <v>114</v>
      </c>
      <c r="B1003" s="91" t="s">
        <v>368</v>
      </c>
      <c r="C1003" s="355" t="s">
        <v>115</v>
      </c>
      <c r="D1003" s="355">
        <v>2</v>
      </c>
      <c r="E1003" s="358">
        <v>43354</v>
      </c>
      <c r="F1003" s="355">
        <v>11.3</v>
      </c>
      <c r="G1003" s="355">
        <v>4.96</v>
      </c>
      <c r="H1003" s="355"/>
      <c r="I1003" s="2803"/>
      <c r="J1003" s="589" t="s">
        <v>803</v>
      </c>
      <c r="K1003" s="1968"/>
      <c r="L1003" s="2176" t="s">
        <v>803</v>
      </c>
      <c r="M1003" s="2187"/>
      <c r="N1003" s="2176" t="s">
        <v>803</v>
      </c>
      <c r="O1003" s="2187"/>
      <c r="P1003" s="2176" t="s">
        <v>803</v>
      </c>
      <c r="Q1003" s="2168"/>
      <c r="R1003" s="1330"/>
      <c r="T1003" s="1350" t="s">
        <v>803</v>
      </c>
    </row>
    <row r="1004" spans="1:20">
      <c r="A1004" s="2173" t="s">
        <v>114</v>
      </c>
      <c r="B1004" s="91" t="s">
        <v>368</v>
      </c>
      <c r="C1004" s="355" t="s">
        <v>115</v>
      </c>
      <c r="D1004" s="355">
        <v>3</v>
      </c>
      <c r="E1004" s="358">
        <v>43354</v>
      </c>
      <c r="F1004" s="355">
        <v>11.3</v>
      </c>
      <c r="G1004" s="355">
        <v>4.96</v>
      </c>
      <c r="H1004" s="355">
        <v>0.03</v>
      </c>
      <c r="I1004" s="2803">
        <v>0.48</v>
      </c>
      <c r="J1004" s="589">
        <v>14.867519999999999</v>
      </c>
      <c r="K1004" s="1968"/>
      <c r="L1004" s="2176" t="s">
        <v>803</v>
      </c>
      <c r="M1004" s="2187"/>
      <c r="N1004" s="2176" t="s">
        <v>803</v>
      </c>
      <c r="O1004" s="2187"/>
      <c r="P1004" s="2176" t="s">
        <v>803</v>
      </c>
      <c r="Q1004" s="2168"/>
      <c r="R1004" s="1330"/>
      <c r="T1004" s="1350" t="s">
        <v>803</v>
      </c>
    </row>
    <row r="1005" spans="1:20">
      <c r="A1005" s="2173" t="s">
        <v>114</v>
      </c>
      <c r="B1005" s="91" t="s">
        <v>368</v>
      </c>
      <c r="C1005" s="355" t="s">
        <v>115</v>
      </c>
      <c r="D1005" s="355">
        <v>4</v>
      </c>
      <c r="E1005" s="358">
        <v>43354</v>
      </c>
      <c r="F1005" s="355">
        <v>11.3</v>
      </c>
      <c r="G1005" s="355">
        <v>4.96</v>
      </c>
      <c r="H1005" s="355"/>
      <c r="I1005" s="2803"/>
      <c r="J1005" s="589" t="s">
        <v>803</v>
      </c>
      <c r="K1005" s="1968"/>
      <c r="L1005" s="2827" t="s">
        <v>803</v>
      </c>
      <c r="M1005" s="2828"/>
      <c r="N1005" s="2827" t="s">
        <v>803</v>
      </c>
      <c r="O1005" s="2828"/>
      <c r="P1005" s="2827" t="s">
        <v>803</v>
      </c>
      <c r="Q1005" s="2168"/>
      <c r="R1005" s="1329"/>
      <c r="T1005" s="1345" t="s">
        <v>803</v>
      </c>
    </row>
    <row r="1006" spans="1:20">
      <c r="A1006" s="2173" t="s">
        <v>114</v>
      </c>
      <c r="B1006" s="91" t="s">
        <v>368</v>
      </c>
      <c r="C1006" s="355" t="s">
        <v>115</v>
      </c>
      <c r="D1006" s="355">
        <v>5</v>
      </c>
      <c r="E1006" s="358">
        <v>43354</v>
      </c>
      <c r="F1006" s="355">
        <v>11.3</v>
      </c>
      <c r="G1006" s="355">
        <v>4.96</v>
      </c>
      <c r="H1006" s="355"/>
      <c r="I1006" s="2803"/>
      <c r="J1006" s="589" t="s">
        <v>803</v>
      </c>
      <c r="K1006" s="1968"/>
      <c r="L1006" s="2800" t="s">
        <v>803</v>
      </c>
      <c r="M1006" s="2829"/>
      <c r="N1006" s="2800" t="s">
        <v>803</v>
      </c>
      <c r="O1006" s="2829"/>
      <c r="P1006" s="2800" t="s">
        <v>803</v>
      </c>
      <c r="Q1006" s="2168"/>
      <c r="R1006" s="1331"/>
      <c r="T1006" s="1344" t="s">
        <v>803</v>
      </c>
    </row>
    <row r="1007" spans="1:20">
      <c r="A1007" s="2173" t="s">
        <v>114</v>
      </c>
      <c r="B1007" s="91" t="s">
        <v>368</v>
      </c>
      <c r="C1007" s="355" t="s">
        <v>115</v>
      </c>
      <c r="D1007" s="355">
        <v>6</v>
      </c>
      <c r="E1007" s="358">
        <v>43354</v>
      </c>
      <c r="F1007" s="355">
        <v>11.3</v>
      </c>
      <c r="G1007" s="355">
        <v>4.96</v>
      </c>
      <c r="H1007" s="355"/>
      <c r="I1007" s="2803"/>
      <c r="J1007" s="589" t="s">
        <v>803</v>
      </c>
      <c r="K1007" s="1968"/>
      <c r="L1007" s="2176" t="s">
        <v>803</v>
      </c>
      <c r="M1007" s="2187"/>
      <c r="N1007" s="2176" t="s">
        <v>803</v>
      </c>
      <c r="O1007" s="2187"/>
      <c r="P1007" s="2176" t="s">
        <v>803</v>
      </c>
      <c r="Q1007" s="2168"/>
      <c r="R1007" s="1330"/>
      <c r="T1007" s="1350" t="s">
        <v>803</v>
      </c>
    </row>
    <row r="1008" spans="1:20">
      <c r="A1008" s="2173" t="s">
        <v>114</v>
      </c>
      <c r="B1008" s="91" t="s">
        <v>368</v>
      </c>
      <c r="C1008" s="355" t="s">
        <v>115</v>
      </c>
      <c r="D1008" s="355">
        <v>7</v>
      </c>
      <c r="E1008" s="358">
        <v>43354</v>
      </c>
      <c r="F1008" s="355">
        <v>11.3</v>
      </c>
      <c r="G1008" s="355">
        <v>4.96</v>
      </c>
      <c r="H1008" s="355"/>
      <c r="I1008" s="2803"/>
      <c r="J1008" s="589" t="s">
        <v>803</v>
      </c>
      <c r="K1008" s="1968"/>
      <c r="L1008" s="2176" t="s">
        <v>803</v>
      </c>
      <c r="M1008" s="2187"/>
      <c r="N1008" s="2176" t="s">
        <v>803</v>
      </c>
      <c r="O1008" s="2187"/>
      <c r="P1008" s="2176" t="s">
        <v>803</v>
      </c>
      <c r="Q1008" s="2168"/>
      <c r="R1008" s="1330"/>
      <c r="T1008" s="1350" t="s">
        <v>803</v>
      </c>
    </row>
    <row r="1009" spans="1:22" s="451" customFormat="1">
      <c r="A1009" s="2180" t="s">
        <v>114</v>
      </c>
      <c r="B1009" s="470" t="s">
        <v>368</v>
      </c>
      <c r="C1009" s="469" t="s">
        <v>115</v>
      </c>
      <c r="D1009" s="469">
        <v>7.5</v>
      </c>
      <c r="E1009" s="471">
        <v>43354</v>
      </c>
      <c r="F1009" s="469">
        <v>11.3</v>
      </c>
      <c r="G1009" s="469">
        <v>4.96</v>
      </c>
      <c r="H1009" s="469">
        <v>1.37</v>
      </c>
      <c r="I1009" s="2804">
        <v>1.03</v>
      </c>
      <c r="J1009" s="1718">
        <v>31.903220000000001</v>
      </c>
      <c r="K1009" s="1980"/>
      <c r="L1009" s="2196" t="s">
        <v>803</v>
      </c>
      <c r="M1009" s="2805"/>
      <c r="N1009" s="2196" t="s">
        <v>803</v>
      </c>
      <c r="O1009" s="2805"/>
      <c r="P1009" s="2196" t="s">
        <v>803</v>
      </c>
      <c r="Q1009" s="2172"/>
      <c r="R1009" s="1341"/>
      <c r="S1009" s="1157"/>
      <c r="T1009" s="1357" t="s">
        <v>803</v>
      </c>
    </row>
    <row r="1010" spans="1:22">
      <c r="A1010" s="884"/>
      <c r="C1010" s="27"/>
      <c r="D1010" s="27"/>
      <c r="E1010" s="27"/>
      <c r="F1010" s="47"/>
      <c r="G1010" s="173"/>
      <c r="H1010" s="173"/>
      <c r="I1010" s="27"/>
      <c r="J1010" s="1173"/>
      <c r="K1010" s="27"/>
      <c r="L1010" s="1106"/>
      <c r="M1010" s="607"/>
      <c r="O1010" s="592"/>
      <c r="P1010" s="593"/>
      <c r="Q1010" s="1169"/>
      <c r="S1010" s="1333"/>
      <c r="T1010" s="1346"/>
    </row>
    <row r="1011" spans="1:22" ht="46.8">
      <c r="A1011" s="976" t="s">
        <v>804</v>
      </c>
      <c r="B1011" s="591" t="s">
        <v>20</v>
      </c>
      <c r="C1011" s="591" t="s">
        <v>701</v>
      </c>
      <c r="D1011" s="946" t="s">
        <v>805</v>
      </c>
      <c r="E1011" s="947" t="s">
        <v>786</v>
      </c>
      <c r="F1011" s="946" t="s">
        <v>806</v>
      </c>
      <c r="G1011" s="946" t="s">
        <v>807</v>
      </c>
      <c r="H1011" s="591" t="s">
        <v>808</v>
      </c>
      <c r="I1011" s="371" t="s">
        <v>809</v>
      </c>
      <c r="J1011" s="484" t="s">
        <v>810</v>
      </c>
      <c r="K1011" s="1252" t="s">
        <v>792</v>
      </c>
      <c r="L1011" s="1305" t="s">
        <v>474</v>
      </c>
      <c r="M1011" s="1252" t="s">
        <v>793</v>
      </c>
      <c r="N1011" s="1305" t="s">
        <v>483</v>
      </c>
      <c r="O1011" s="1252" t="s">
        <v>794</v>
      </c>
      <c r="P1011" s="1305" t="s">
        <v>480</v>
      </c>
      <c r="Q1011" s="1604"/>
      <c r="T1011" s="1346"/>
    </row>
    <row r="1012" spans="1:22">
      <c r="A1012" s="108">
        <v>133</v>
      </c>
      <c r="B1012" t="s">
        <v>709</v>
      </c>
      <c r="C1012" t="s">
        <v>890</v>
      </c>
      <c r="D1012" s="18">
        <v>0.5</v>
      </c>
      <c r="E1012" s="55">
        <v>43719</v>
      </c>
      <c r="F1012" s="165">
        <v>11.5</v>
      </c>
      <c r="G1012" s="166">
        <v>3.6</v>
      </c>
      <c r="H1012" s="24">
        <v>2.9214159493670881</v>
      </c>
      <c r="I1012" s="24">
        <v>0.43542639955657608</v>
      </c>
      <c r="J1012" s="484">
        <f t="shared" ref="J1012:J1049" si="156">IF(AND(I1012&gt;0),  I1012*30.974," ")</f>
        <v>13.486897299865388</v>
      </c>
      <c r="K1012" s="166">
        <f>AVERAGE(G1012:G1022)</f>
        <v>3.6</v>
      </c>
      <c r="L1012" s="594">
        <f t="shared" ref="L1012:L1090" si="157">10*(6-(LN(K1012)/LN(2)))</f>
        <v>41.520030934450496</v>
      </c>
      <c r="M1012" s="166">
        <f>AVERAGE(H1012:H1022)</f>
        <v>1.3664310759493672</v>
      </c>
      <c r="N1012" s="594">
        <f t="shared" ref="N1012:N1090" si="158">10*(6-((2.04-0.68*LN(M1012))/LN(2)))</f>
        <v>33.631827463445397</v>
      </c>
      <c r="O1012">
        <f>AVERAGE(J1012:J1022)</f>
        <v>19.106437841475969</v>
      </c>
      <c r="P1012" s="594">
        <f t="shared" ref="P1012:P1090" si="159">10*(6-(LN(48/O1012)/LN(2)))</f>
        <v>46.710244249426303</v>
      </c>
      <c r="Q1012" s="1169">
        <f t="shared" si="143"/>
        <v>40.62070088244073</v>
      </c>
      <c r="T1012" s="1346"/>
    </row>
    <row r="1013" spans="1:22">
      <c r="A1013" s="108"/>
      <c r="B1013" t="s">
        <v>709</v>
      </c>
      <c r="C1013" t="s">
        <v>890</v>
      </c>
      <c r="D1013" s="18">
        <v>1</v>
      </c>
      <c r="E1013" s="55">
        <v>43719</v>
      </c>
      <c r="F1013" s="165"/>
      <c r="G1013" s="166"/>
      <c r="H1013" s="27" t="s">
        <v>811</v>
      </c>
      <c r="I1013" s="27" t="s">
        <v>811</v>
      </c>
      <c r="J1013" s="484"/>
      <c r="Q1013" s="1169"/>
      <c r="T1013" s="1346"/>
    </row>
    <row r="1014" spans="1:22">
      <c r="A1014" s="108"/>
      <c r="B1014" t="s">
        <v>709</v>
      </c>
      <c r="C1014" t="s">
        <v>890</v>
      </c>
      <c r="D1014" s="18">
        <v>2</v>
      </c>
      <c r="E1014" s="55">
        <v>43719</v>
      </c>
      <c r="F1014" s="165"/>
      <c r="G1014" s="166"/>
      <c r="H1014" s="27" t="s">
        <v>811</v>
      </c>
      <c r="I1014" s="27" t="s">
        <v>811</v>
      </c>
      <c r="J1014" s="484"/>
      <c r="Q1014" s="1169"/>
      <c r="T1014" s="1346"/>
    </row>
    <row r="1015" spans="1:22">
      <c r="A1015" s="108"/>
      <c r="B1015" t="s">
        <v>709</v>
      </c>
      <c r="C1015" t="s">
        <v>890</v>
      </c>
      <c r="D1015" s="18">
        <v>3</v>
      </c>
      <c r="E1015" s="55">
        <v>43719</v>
      </c>
      <c r="F1015" s="165"/>
      <c r="G1015" s="166"/>
      <c r="H1015" s="24">
        <v>2.4943083544303795</v>
      </c>
      <c r="I1015" s="24">
        <v>0.58056853274210152</v>
      </c>
      <c r="J1015" s="484">
        <f t="shared" si="156"/>
        <v>17.982529733153854</v>
      </c>
      <c r="Q1015" s="1169"/>
      <c r="T1015" s="1346"/>
    </row>
    <row r="1016" spans="1:22">
      <c r="A1016" s="108"/>
      <c r="B1016" t="s">
        <v>709</v>
      </c>
      <c r="C1016" t="s">
        <v>890</v>
      </c>
      <c r="D1016" s="18">
        <v>4</v>
      </c>
      <c r="E1016" s="55">
        <v>43719</v>
      </c>
      <c r="F1016" s="165"/>
      <c r="G1016" s="166"/>
      <c r="H1016" s="27" t="s">
        <v>811</v>
      </c>
      <c r="I1016" s="27" t="s">
        <v>811</v>
      </c>
      <c r="J1016" s="484"/>
      <c r="Q1016" s="1169"/>
      <c r="T1016" s="1346"/>
    </row>
    <row r="1017" spans="1:22">
      <c r="A1017" s="108"/>
      <c r="B1017" t="s">
        <v>709</v>
      </c>
      <c r="C1017" t="s">
        <v>890</v>
      </c>
      <c r="D1017" s="18">
        <v>5</v>
      </c>
      <c r="E1017" s="55">
        <v>43719</v>
      </c>
      <c r="F1017" s="165"/>
      <c r="G1017" s="166"/>
      <c r="H1017" s="27" t="s">
        <v>811</v>
      </c>
      <c r="I1017" s="27" t="s">
        <v>811</v>
      </c>
      <c r="J1017" s="484"/>
      <c r="Q1017" s="1169"/>
      <c r="T1017" s="1346"/>
    </row>
    <row r="1018" spans="1:22">
      <c r="A1018" s="108"/>
      <c r="B1018" t="s">
        <v>709</v>
      </c>
      <c r="C1018" t="s">
        <v>890</v>
      </c>
      <c r="D1018" s="18">
        <v>6</v>
      </c>
      <c r="E1018" s="55">
        <v>43719</v>
      </c>
      <c r="F1018" s="165"/>
      <c r="G1018" s="166"/>
      <c r="H1018" s="27" t="s">
        <v>811</v>
      </c>
      <c r="I1018" s="27" t="s">
        <v>811</v>
      </c>
      <c r="J1018" s="484"/>
      <c r="Q1018" s="1169"/>
      <c r="T1018" s="1346"/>
    </row>
    <row r="1019" spans="1:22">
      <c r="A1019" s="108"/>
      <c r="B1019" t="s">
        <v>709</v>
      </c>
      <c r="C1019" t="s">
        <v>890</v>
      </c>
      <c r="D1019" s="18">
        <v>7</v>
      </c>
      <c r="E1019" s="55">
        <v>43719</v>
      </c>
      <c r="F1019" s="165"/>
      <c r="G1019" s="166"/>
      <c r="H1019" s="27" t="s">
        <v>811</v>
      </c>
      <c r="I1019" s="27" t="s">
        <v>811</v>
      </c>
      <c r="J1019" s="484"/>
      <c r="Q1019" s="1169"/>
      <c r="T1019" s="1346"/>
    </row>
    <row r="1020" spans="1:22">
      <c r="A1020" s="108"/>
      <c r="B1020" t="s">
        <v>709</v>
      </c>
      <c r="C1020" t="s">
        <v>890</v>
      </c>
      <c r="D1020" s="18">
        <v>7.75</v>
      </c>
      <c r="E1020" s="55">
        <v>43719</v>
      </c>
      <c r="F1020" s="165"/>
      <c r="G1020" s="166"/>
      <c r="H1020" s="27" t="s">
        <v>811</v>
      </c>
      <c r="I1020" s="27" t="s">
        <v>811</v>
      </c>
      <c r="J1020" s="484"/>
      <c r="Q1020" s="1169"/>
      <c r="T1020" s="1346"/>
    </row>
    <row r="1021" spans="1:22">
      <c r="A1021" s="108"/>
      <c r="B1021" t="s">
        <v>709</v>
      </c>
      <c r="C1021" t="s">
        <v>890</v>
      </c>
      <c r="D1021" s="18">
        <v>9</v>
      </c>
      <c r="E1021" s="55">
        <v>43719</v>
      </c>
      <c r="F1021" s="165"/>
      <c r="G1021" s="166"/>
      <c r="H1021" s="24">
        <v>2.5000000000000001E-2</v>
      </c>
      <c r="I1021" s="24">
        <v>0.72571066592762679</v>
      </c>
      <c r="J1021" s="484">
        <f t="shared" si="156"/>
        <v>22.478162166442313</v>
      </c>
      <c r="Q1021" s="1169"/>
      <c r="T1021" s="1346"/>
    </row>
    <row r="1022" spans="1:22" s="451" customFormat="1">
      <c r="A1022" s="1566"/>
      <c r="B1022" s="451" t="s">
        <v>709</v>
      </c>
      <c r="C1022" s="451" t="s">
        <v>890</v>
      </c>
      <c r="D1022" s="1201" t="s">
        <v>814</v>
      </c>
      <c r="E1022" s="1202">
        <v>43719</v>
      </c>
      <c r="F1022" s="1203"/>
      <c r="G1022" s="1204"/>
      <c r="H1022" s="1200">
        <v>2.5000000000000001E-2</v>
      </c>
      <c r="I1022" s="1200">
        <v>0.72571066592762679</v>
      </c>
      <c r="J1022" s="564">
        <f t="shared" si="156"/>
        <v>22.478162166442313</v>
      </c>
      <c r="L1022" s="1373"/>
      <c r="N1022" s="1373"/>
      <c r="P1022" s="1373"/>
      <c r="Q1022" s="1232"/>
      <c r="R1022" s="1157"/>
      <c r="S1022" s="1157"/>
      <c r="T1022" s="1569"/>
    </row>
    <row r="1023" spans="1:22">
      <c r="A1023" s="976"/>
      <c r="B1023" s="591"/>
      <c r="C1023" s="591"/>
      <c r="D1023" s="946"/>
      <c r="E1023" s="947"/>
      <c r="F1023" s="591"/>
      <c r="G1023" s="946"/>
      <c r="H1023" s="946"/>
      <c r="I1023" s="946"/>
      <c r="J1023" s="484" t="str">
        <f t="shared" si="156"/>
        <v xml:space="preserve"> </v>
      </c>
      <c r="K1023" s="591"/>
      <c r="M1023" s="591"/>
      <c r="O1023" s="591"/>
      <c r="Q1023" s="1169"/>
      <c r="R1023" s="1011"/>
      <c r="S1023" s="1229"/>
      <c r="T1023" s="1347"/>
      <c r="U1023" s="591"/>
      <c r="V1023" s="946"/>
    </row>
    <row r="1024" spans="1:22" ht="46.8">
      <c r="B1024" s="976" t="s">
        <v>20</v>
      </c>
      <c r="C1024" s="591" t="s">
        <v>701</v>
      </c>
      <c r="D1024" s="946" t="s">
        <v>805</v>
      </c>
      <c r="E1024" s="947" t="s">
        <v>786</v>
      </c>
      <c r="F1024" s="946" t="s">
        <v>806</v>
      </c>
      <c r="G1024" s="946" t="s">
        <v>807</v>
      </c>
      <c r="H1024" s="591" t="s">
        <v>808</v>
      </c>
      <c r="I1024" s="371" t="s">
        <v>809</v>
      </c>
      <c r="J1024" s="484" t="s">
        <v>810</v>
      </c>
      <c r="K1024" s="1252" t="s">
        <v>792</v>
      </c>
      <c r="L1024" s="1305" t="s">
        <v>474</v>
      </c>
      <c r="M1024" s="1252" t="s">
        <v>793</v>
      </c>
      <c r="N1024" s="1305" t="s">
        <v>483</v>
      </c>
      <c r="O1024" s="1252" t="s">
        <v>794</v>
      </c>
      <c r="P1024" s="1305" t="s">
        <v>480</v>
      </c>
      <c r="Q1024" s="1604"/>
      <c r="T1024" s="1346"/>
    </row>
    <row r="1025" spans="1:25">
      <c r="B1025" s="108" t="s">
        <v>709</v>
      </c>
      <c r="C1025" t="s">
        <v>889</v>
      </c>
      <c r="D1025">
        <v>0.5</v>
      </c>
      <c r="E1025" s="55">
        <v>44082</v>
      </c>
      <c r="F1025">
        <v>11.14</v>
      </c>
      <c r="G1025">
        <v>5.86</v>
      </c>
      <c r="H1025" s="371">
        <v>1.6053333333333335</v>
      </c>
      <c r="I1025" s="24">
        <v>0.6186313202032796</v>
      </c>
      <c r="J1025" s="484">
        <f t="shared" si="156"/>
        <v>19.161486511976381</v>
      </c>
      <c r="K1025">
        <f>AVERAGE(G1025:G1036)</f>
        <v>5.86</v>
      </c>
      <c r="L1025" s="594">
        <f t="shared" si="157"/>
        <v>34.490993353524772</v>
      </c>
      <c r="M1025" s="166">
        <f>AVERAGE(H1025:H1036)</f>
        <v>4.0195833333333333</v>
      </c>
      <c r="N1025" s="594">
        <f t="shared" si="158"/>
        <v>44.216933697850962</v>
      </c>
      <c r="O1025">
        <f>AVERAGE(J1025:J1036)</f>
        <v>19.161486511976381</v>
      </c>
      <c r="P1025" s="594">
        <f t="shared" si="159"/>
        <v>46.751750811415533</v>
      </c>
      <c r="Q1025" s="1169">
        <f t="shared" si="143"/>
        <v>41.819892620930425</v>
      </c>
      <c r="T1025" s="1346"/>
    </row>
    <row r="1026" spans="1:25">
      <c r="B1026" s="108" t="s">
        <v>709</v>
      </c>
      <c r="C1026" t="s">
        <v>889</v>
      </c>
      <c r="D1026">
        <v>1</v>
      </c>
      <c r="E1026" s="55">
        <v>44082</v>
      </c>
      <c r="H1026" s="24" t="s">
        <v>811</v>
      </c>
      <c r="I1026" s="24" t="s">
        <v>811</v>
      </c>
      <c r="J1026" s="484"/>
      <c r="Q1026" s="1169"/>
      <c r="T1026" s="1346"/>
    </row>
    <row r="1027" spans="1:25">
      <c r="B1027" s="108" t="s">
        <v>709</v>
      </c>
      <c r="C1027" t="s">
        <v>889</v>
      </c>
      <c r="D1027">
        <v>2</v>
      </c>
      <c r="E1027" s="55">
        <v>44082</v>
      </c>
      <c r="H1027" s="24" t="s">
        <v>811</v>
      </c>
      <c r="I1027" s="24" t="s">
        <v>811</v>
      </c>
      <c r="J1027" s="484"/>
      <c r="Q1027" s="1169"/>
      <c r="T1027" s="1346"/>
    </row>
    <row r="1028" spans="1:25">
      <c r="B1028" s="108" t="s">
        <v>709</v>
      </c>
      <c r="C1028" t="s">
        <v>889</v>
      </c>
      <c r="D1028">
        <v>3</v>
      </c>
      <c r="E1028" s="55">
        <v>44082</v>
      </c>
      <c r="H1028" s="371">
        <v>1.3533333333333333</v>
      </c>
      <c r="I1028" s="68" t="s">
        <v>866</v>
      </c>
      <c r="J1028" s="484"/>
      <c r="Q1028" s="1169"/>
      <c r="T1028" s="1346"/>
    </row>
    <row r="1029" spans="1:25">
      <c r="B1029" s="108" t="s">
        <v>709</v>
      </c>
      <c r="C1029" t="s">
        <v>889</v>
      </c>
      <c r="D1029">
        <v>4</v>
      </c>
      <c r="E1029" s="55">
        <v>44082</v>
      </c>
      <c r="H1029" s="24" t="s">
        <v>811</v>
      </c>
      <c r="I1029" s="24" t="s">
        <v>811</v>
      </c>
      <c r="J1029" s="484"/>
      <c r="Q1029" s="1169"/>
      <c r="T1029" s="1346"/>
    </row>
    <row r="1030" spans="1:25">
      <c r="B1030" s="108" t="s">
        <v>709</v>
      </c>
      <c r="C1030" t="s">
        <v>889</v>
      </c>
      <c r="D1030">
        <v>5</v>
      </c>
      <c r="E1030" s="55">
        <v>44082</v>
      </c>
      <c r="H1030" s="24" t="s">
        <v>811</v>
      </c>
      <c r="I1030" s="24" t="s">
        <v>811</v>
      </c>
      <c r="J1030" s="484"/>
      <c r="Q1030" s="1169"/>
      <c r="T1030" s="1346"/>
    </row>
    <row r="1031" spans="1:25">
      <c r="B1031" s="108" t="s">
        <v>709</v>
      </c>
      <c r="C1031" t="s">
        <v>889</v>
      </c>
      <c r="D1031">
        <v>6</v>
      </c>
      <c r="E1031" s="55">
        <v>44082</v>
      </c>
      <c r="H1031" s="24" t="s">
        <v>811</v>
      </c>
      <c r="I1031" s="24" t="s">
        <v>811</v>
      </c>
      <c r="J1031" s="484"/>
      <c r="Q1031" s="1169"/>
      <c r="T1031" s="1346"/>
    </row>
    <row r="1032" spans="1:25">
      <c r="B1032" s="108" t="s">
        <v>709</v>
      </c>
      <c r="C1032" t="s">
        <v>889</v>
      </c>
      <c r="D1032">
        <v>7</v>
      </c>
      <c r="E1032" s="55">
        <v>44082</v>
      </c>
      <c r="H1032" s="24" t="s">
        <v>811</v>
      </c>
      <c r="I1032" s="24" t="s">
        <v>811</v>
      </c>
      <c r="J1032" s="484"/>
      <c r="Q1032" s="1169"/>
      <c r="T1032" s="1346"/>
    </row>
    <row r="1033" spans="1:25">
      <c r="B1033" s="108" t="s">
        <v>709</v>
      </c>
      <c r="C1033" t="s">
        <v>889</v>
      </c>
      <c r="D1033">
        <v>8</v>
      </c>
      <c r="E1033" s="55">
        <v>44082</v>
      </c>
      <c r="H1033" s="24" t="s">
        <v>811</v>
      </c>
      <c r="I1033" s="24" t="s">
        <v>811</v>
      </c>
      <c r="J1033" s="484"/>
      <c r="Q1033" s="1169"/>
      <c r="T1033" s="1346"/>
    </row>
    <row r="1034" spans="1:25">
      <c r="B1034" s="108" t="s">
        <v>709</v>
      </c>
      <c r="C1034" t="s">
        <v>889</v>
      </c>
      <c r="D1034">
        <v>9</v>
      </c>
      <c r="E1034" s="55">
        <v>44082</v>
      </c>
      <c r="H1034" s="371">
        <v>13.094666666666669</v>
      </c>
      <c r="I1034" s="68" t="s">
        <v>866</v>
      </c>
      <c r="J1034" s="484"/>
      <c r="Q1034" s="1169"/>
      <c r="T1034" s="1346"/>
    </row>
    <row r="1035" spans="1:25">
      <c r="B1035" s="108" t="s">
        <v>709</v>
      </c>
      <c r="C1035" t="s">
        <v>889</v>
      </c>
      <c r="D1035">
        <v>10</v>
      </c>
      <c r="E1035" s="55">
        <v>44082</v>
      </c>
      <c r="H1035" s="24" t="s">
        <v>811</v>
      </c>
      <c r="I1035" s="24" t="s">
        <v>811</v>
      </c>
      <c r="J1035" s="484"/>
      <c r="Q1035" s="1169"/>
      <c r="T1035" s="1346"/>
    </row>
    <row r="1036" spans="1:25" s="451" customFormat="1">
      <c r="B1036" s="1566" t="s">
        <v>709</v>
      </c>
      <c r="C1036" s="451" t="s">
        <v>889</v>
      </c>
      <c r="D1036" s="451">
        <v>10.75</v>
      </c>
      <c r="E1036" s="1202">
        <v>44082</v>
      </c>
      <c r="H1036" s="1576">
        <v>2.5000000000000001E-2</v>
      </c>
      <c r="I1036" s="687" t="s">
        <v>866</v>
      </c>
      <c r="J1036" s="564"/>
      <c r="L1036" s="1373"/>
      <c r="N1036" s="1373"/>
      <c r="P1036" s="1373"/>
      <c r="Q1036" s="1232"/>
      <c r="R1036" s="1157"/>
      <c r="S1036" s="1157"/>
      <c r="T1036" s="1569"/>
    </row>
    <row r="1037" spans="1:25">
      <c r="A1037" s="976"/>
      <c r="B1037" s="591"/>
      <c r="C1037" s="591"/>
      <c r="D1037" s="946"/>
      <c r="E1037" s="947"/>
      <c r="F1037" s="591"/>
      <c r="G1037" s="946"/>
      <c r="H1037" s="946"/>
      <c r="I1037" s="946"/>
      <c r="J1037" s="484" t="str">
        <f t="shared" si="156"/>
        <v xml:space="preserve"> </v>
      </c>
      <c r="K1037" s="591"/>
      <c r="M1037" s="591"/>
      <c r="O1037" s="591"/>
      <c r="Q1037" s="1169"/>
      <c r="R1037" s="1011"/>
      <c r="S1037" s="1229"/>
      <c r="T1037" s="1347"/>
      <c r="U1037" s="591"/>
      <c r="V1037" s="946"/>
    </row>
    <row r="1038" spans="1:25" ht="46.8">
      <c r="A1038" s="983" t="s">
        <v>804</v>
      </c>
      <c r="B1038" s="815" t="s">
        <v>20</v>
      </c>
      <c r="C1038" s="815" t="s">
        <v>701</v>
      </c>
      <c r="D1038" s="815" t="s">
        <v>805</v>
      </c>
      <c r="E1038" s="873" t="s">
        <v>786</v>
      </c>
      <c r="F1038" s="815" t="s">
        <v>806</v>
      </c>
      <c r="G1038" s="815" t="s">
        <v>807</v>
      </c>
      <c r="H1038" s="815" t="s">
        <v>808</v>
      </c>
      <c r="I1038" s="878" t="s">
        <v>809</v>
      </c>
      <c r="J1038" s="484" t="s">
        <v>810</v>
      </c>
      <c r="K1038" s="1252" t="s">
        <v>792</v>
      </c>
      <c r="L1038" s="1305" t="s">
        <v>474</v>
      </c>
      <c r="M1038" s="1252" t="s">
        <v>793</v>
      </c>
      <c r="N1038" s="1305" t="s">
        <v>483</v>
      </c>
      <c r="O1038" s="1252" t="s">
        <v>794</v>
      </c>
      <c r="P1038" s="1305" t="s">
        <v>480</v>
      </c>
      <c r="Q1038" s="1604"/>
      <c r="R1038" s="1226"/>
      <c r="S1038" s="1226"/>
      <c r="T1038" s="1349"/>
      <c r="U1038" s="747"/>
      <c r="V1038" s="747"/>
      <c r="W1038" s="747"/>
      <c r="X1038" s="747"/>
      <c r="Y1038" s="747"/>
    </row>
    <row r="1039" spans="1:25">
      <c r="A1039" s="108"/>
      <c r="B1039" t="s">
        <v>709</v>
      </c>
      <c r="C1039" t="s">
        <v>890</v>
      </c>
      <c r="D1039" s="27">
        <v>0.5</v>
      </c>
      <c r="E1039" s="133">
        <v>44431</v>
      </c>
      <c r="F1039">
        <v>10.4</v>
      </c>
      <c r="G1039">
        <v>3.8</v>
      </c>
      <c r="H1039" s="24">
        <v>1.8942857142857139</v>
      </c>
      <c r="I1039" s="71">
        <v>0.44802718258095825</v>
      </c>
      <c r="J1039" s="484">
        <f t="shared" si="156"/>
        <v>13.877193953262601</v>
      </c>
      <c r="K1039">
        <f>AVERAGE(G1039:G1049)</f>
        <v>3.8</v>
      </c>
      <c r="L1039" s="594">
        <f t="shared" si="157"/>
        <v>40.740005814437765</v>
      </c>
      <c r="M1039" s="166">
        <f>AVERAGE(H1039:H1049)</f>
        <v>0.91026190476190472</v>
      </c>
      <c r="N1039" s="594">
        <f t="shared" si="158"/>
        <v>29.646625707316208</v>
      </c>
      <c r="O1039">
        <f>AVERAGE(J1039:J1049)</f>
        <v>23.682765582845171</v>
      </c>
      <c r="P1039" s="594">
        <f t="shared" si="159"/>
        <v>49.808031573832636</v>
      </c>
      <c r="Q1039" s="1169">
        <f t="shared" ref="Q1039:Q1111" si="160">AVERAGE(L1039,N1039,P1039)</f>
        <v>40.064887698528871</v>
      </c>
      <c r="T1039" s="1346"/>
    </row>
    <row r="1040" spans="1:25">
      <c r="A1040" s="108"/>
      <c r="B1040" t="s">
        <v>709</v>
      </c>
      <c r="C1040" t="s">
        <v>890</v>
      </c>
      <c r="D1040" s="27">
        <v>1</v>
      </c>
      <c r="E1040" s="133">
        <v>44431</v>
      </c>
      <c r="H1040" s="24" t="s">
        <v>811</v>
      </c>
      <c r="I1040" s="71" t="s">
        <v>811</v>
      </c>
      <c r="J1040" s="484"/>
      <c r="Q1040" s="1169"/>
      <c r="T1040" s="1346"/>
    </row>
    <row r="1041" spans="1:20">
      <c r="A1041" s="108"/>
      <c r="B1041" t="s">
        <v>709</v>
      </c>
      <c r="C1041" t="s">
        <v>890</v>
      </c>
      <c r="D1041" s="27">
        <v>2</v>
      </c>
      <c r="E1041" s="133">
        <v>44431</v>
      </c>
      <c r="H1041" s="24" t="s">
        <v>811</v>
      </c>
      <c r="I1041" s="71" t="s">
        <v>811</v>
      </c>
      <c r="J1041" s="484"/>
      <c r="Q1041" s="1169"/>
      <c r="T1041" s="1346"/>
    </row>
    <row r="1042" spans="1:20">
      <c r="A1042" s="108"/>
      <c r="B1042" t="s">
        <v>709</v>
      </c>
      <c r="C1042" t="s">
        <v>890</v>
      </c>
      <c r="D1042" s="27">
        <v>3</v>
      </c>
      <c r="E1042" s="133">
        <v>44431</v>
      </c>
      <c r="H1042" s="24">
        <v>1.6967619047619051</v>
      </c>
      <c r="I1042" s="71">
        <v>0.44802718258095825</v>
      </c>
      <c r="J1042" s="484">
        <f t="shared" si="156"/>
        <v>13.877193953262601</v>
      </c>
      <c r="Q1042" s="1169"/>
      <c r="T1042" s="1346"/>
    </row>
    <row r="1043" spans="1:20">
      <c r="A1043" s="108"/>
      <c r="B1043" t="s">
        <v>709</v>
      </c>
      <c r="C1043" t="s">
        <v>890</v>
      </c>
      <c r="D1043" s="27">
        <v>4</v>
      </c>
      <c r="E1043" s="133">
        <v>44431</v>
      </c>
      <c r="H1043" s="24" t="s">
        <v>811</v>
      </c>
      <c r="I1043" s="71" t="s">
        <v>811</v>
      </c>
      <c r="J1043" s="484"/>
      <c r="Q1043" s="1169"/>
      <c r="T1043" s="1346"/>
    </row>
    <row r="1044" spans="1:20">
      <c r="A1044" s="108"/>
      <c r="B1044" t="s">
        <v>709</v>
      </c>
      <c r="C1044" t="s">
        <v>890</v>
      </c>
      <c r="D1044" s="27">
        <v>5</v>
      </c>
      <c r="E1044" s="133">
        <v>44431</v>
      </c>
      <c r="H1044" s="24" t="s">
        <v>811</v>
      </c>
      <c r="I1044" s="71" t="s">
        <v>811</v>
      </c>
      <c r="J1044" s="484"/>
      <c r="Q1044" s="1169"/>
      <c r="T1044" s="1346"/>
    </row>
    <row r="1045" spans="1:20">
      <c r="A1045" s="108"/>
      <c r="B1045" t="s">
        <v>709</v>
      </c>
      <c r="C1045" t="s">
        <v>890</v>
      </c>
      <c r="D1045" s="27">
        <v>6</v>
      </c>
      <c r="E1045" s="133">
        <v>44431</v>
      </c>
      <c r="H1045" s="24" t="s">
        <v>811</v>
      </c>
      <c r="I1045" s="71" t="s">
        <v>811</v>
      </c>
      <c r="J1045" s="484"/>
      <c r="Q1045" s="1169"/>
      <c r="T1045" s="1346"/>
    </row>
    <row r="1046" spans="1:20">
      <c r="A1046" s="108"/>
      <c r="B1046" t="s">
        <v>709</v>
      </c>
      <c r="C1046" t="s">
        <v>890</v>
      </c>
      <c r="D1046" s="27">
        <v>7</v>
      </c>
      <c r="E1046" s="133">
        <v>44431</v>
      </c>
      <c r="H1046" s="24" t="s">
        <v>811</v>
      </c>
      <c r="I1046" s="71" t="s">
        <v>811</v>
      </c>
      <c r="J1046" s="484"/>
      <c r="Q1046" s="1169"/>
      <c r="T1046" s="1346"/>
    </row>
    <row r="1047" spans="1:20">
      <c r="A1047" s="108"/>
      <c r="B1047" t="s">
        <v>709</v>
      </c>
      <c r="C1047" t="s">
        <v>890</v>
      </c>
      <c r="D1047" s="27">
        <v>8</v>
      </c>
      <c r="E1047" s="133">
        <v>44431</v>
      </c>
      <c r="H1047" s="24" t="s">
        <v>811</v>
      </c>
      <c r="I1047" s="71" t="s">
        <v>811</v>
      </c>
      <c r="J1047" s="484"/>
      <c r="Q1047" s="1169"/>
      <c r="T1047" s="1346"/>
    </row>
    <row r="1048" spans="1:20">
      <c r="A1048" s="108"/>
      <c r="B1048" t="s">
        <v>709</v>
      </c>
      <c r="C1048" t="s">
        <v>890</v>
      </c>
      <c r="D1048" s="27">
        <v>9</v>
      </c>
      <c r="E1048" s="133">
        <v>44431</v>
      </c>
      <c r="H1048" s="24">
        <v>2.5000000000000001E-2</v>
      </c>
      <c r="I1048" s="71">
        <v>1.017577162247737</v>
      </c>
      <c r="J1048" s="484">
        <f t="shared" si="156"/>
        <v>31.518435023461404</v>
      </c>
      <c r="Q1048" s="1169"/>
      <c r="T1048" s="1346"/>
    </row>
    <row r="1049" spans="1:20" s="451" customFormat="1">
      <c r="A1049" s="1566"/>
      <c r="B1049" s="451" t="s">
        <v>709</v>
      </c>
      <c r="C1049" s="451" t="s">
        <v>890</v>
      </c>
      <c r="D1049" s="534">
        <v>10</v>
      </c>
      <c r="E1049" s="1567">
        <v>44431</v>
      </c>
      <c r="H1049" s="1200">
        <v>2.5000000000000001E-2</v>
      </c>
      <c r="I1049" s="1444">
        <v>1.1447743075287038</v>
      </c>
      <c r="J1049" s="564">
        <f t="shared" si="156"/>
        <v>35.458239401394074</v>
      </c>
      <c r="L1049" s="1373"/>
      <c r="N1049" s="1373"/>
      <c r="P1049" s="1373"/>
      <c r="Q1049" s="1232"/>
      <c r="R1049" s="1157"/>
      <c r="S1049" s="1157"/>
      <c r="T1049" s="1569"/>
    </row>
    <row r="1050" spans="1:20">
      <c r="A1050" s="108"/>
      <c r="D1050" s="27"/>
      <c r="E1050" s="133"/>
      <c r="H1050" s="24"/>
      <c r="I1050" s="71"/>
      <c r="J1050" s="484"/>
      <c r="Q1050" s="1169"/>
    </row>
    <row r="1051" spans="1:20" ht="46.8">
      <c r="A1051" s="983" t="s">
        <v>804</v>
      </c>
      <c r="B1051" s="815" t="s">
        <v>20</v>
      </c>
      <c r="C1051" s="815" t="s">
        <v>701</v>
      </c>
      <c r="D1051" s="815" t="s">
        <v>805</v>
      </c>
      <c r="E1051" s="873" t="s">
        <v>786</v>
      </c>
      <c r="F1051" s="815" t="s">
        <v>806</v>
      </c>
      <c r="G1051" s="815" t="s">
        <v>807</v>
      </c>
      <c r="H1051" s="815" t="s">
        <v>808</v>
      </c>
      <c r="I1051" s="878" t="s">
        <v>809</v>
      </c>
      <c r="J1051" s="484" t="s">
        <v>810</v>
      </c>
      <c r="K1051" s="1252" t="s">
        <v>792</v>
      </c>
      <c r="L1051" s="1305" t="s">
        <v>474</v>
      </c>
      <c r="M1051" s="1252" t="s">
        <v>793</v>
      </c>
      <c r="N1051" s="1305" t="s">
        <v>483</v>
      </c>
      <c r="O1051" s="1252" t="s">
        <v>794</v>
      </c>
      <c r="P1051" s="1305" t="s">
        <v>480</v>
      </c>
      <c r="Q1051" s="1169"/>
    </row>
    <row r="1052" spans="1:20">
      <c r="A1052" s="108"/>
      <c r="B1052" t="s">
        <v>709</v>
      </c>
      <c r="C1052" t="s">
        <v>889</v>
      </c>
      <c r="D1052" s="27">
        <v>0.5</v>
      </c>
      <c r="E1052" s="55">
        <v>44812</v>
      </c>
      <c r="F1052">
        <v>11.1</v>
      </c>
      <c r="G1052">
        <v>3.4</v>
      </c>
      <c r="H1052" s="24">
        <v>0.59681099643108304</v>
      </c>
      <c r="I1052" s="24">
        <v>0.28270231298349541</v>
      </c>
      <c r="J1052" s="484">
        <f t="shared" ref="J1052" si="161">IF(AND(I1052&gt;0),  I1052*30.974," ")</f>
        <v>8.7564214423507867</v>
      </c>
      <c r="K1052">
        <f>AVERAGE(G1052:G1062)</f>
        <v>3.4</v>
      </c>
      <c r="L1052" s="594">
        <f t="shared" ref="L1052" si="162">10*(6-(LN(K1052)/LN(2)))</f>
        <v>42.344652536370226</v>
      </c>
      <c r="M1052" s="166">
        <f>AVERAGE(H1052:H1062)</f>
        <v>2.6304864154184253</v>
      </c>
      <c r="N1052" s="594">
        <f t="shared" ref="N1052" si="163">10*(6-((2.04-0.68*LN(M1052))/LN(2)))</f>
        <v>40.057262443169357</v>
      </c>
      <c r="O1052">
        <f>AVERAGE(J1052:J1062)</f>
        <v>22.047738441189075</v>
      </c>
      <c r="P1052" s="594">
        <f t="shared" ref="P1052" si="164">10*(6-(LN(48/O1052)/LN(2)))</f>
        <v>48.775962723066385</v>
      </c>
      <c r="Q1052" s="1169">
        <f>AVERAGE(L1052,N1052,P1052)</f>
        <v>43.725959234201987</v>
      </c>
      <c r="R1052" s="1330">
        <f>AVERAGE(Q1012:Q1052)</f>
        <v>41.557860109025505</v>
      </c>
      <c r="S1052" s="1006" t="s">
        <v>62</v>
      </c>
      <c r="T1052" s="1346" t="str">
        <f>IF(_xlfn.NUMBERVALUE(R1052), IF(R1052&lt;50, "Acceptable; Ongoing Protection is Required", "UNScceptable; Immediate Restoration is Required"), " ")</f>
        <v>Acceptable; Ongoing Protection is Required</v>
      </c>
    </row>
    <row r="1053" spans="1:20">
      <c r="A1053" s="108"/>
      <c r="B1053" t="s">
        <v>709</v>
      </c>
      <c r="C1053" t="s">
        <v>889</v>
      </c>
      <c r="D1053" s="27">
        <v>1</v>
      </c>
      <c r="E1053" s="55">
        <v>44812</v>
      </c>
      <c r="H1053" s="24" t="s">
        <v>811</v>
      </c>
      <c r="I1053" s="27" t="s">
        <v>811</v>
      </c>
      <c r="J1053" s="484"/>
      <c r="Q1053" s="1169"/>
    </row>
    <row r="1054" spans="1:20">
      <c r="A1054" s="108"/>
      <c r="B1054" t="s">
        <v>709</v>
      </c>
      <c r="C1054" t="s">
        <v>889</v>
      </c>
      <c r="D1054" s="27">
        <v>2</v>
      </c>
      <c r="E1054" s="55">
        <v>44812</v>
      </c>
      <c r="H1054" s="24" t="s">
        <v>811</v>
      </c>
      <c r="I1054" s="27" t="s">
        <v>811</v>
      </c>
      <c r="J1054" s="484"/>
      <c r="Q1054" s="1169"/>
    </row>
    <row r="1055" spans="1:20">
      <c r="A1055" s="108"/>
      <c r="B1055" t="s">
        <v>709</v>
      </c>
      <c r="C1055" t="s">
        <v>889</v>
      </c>
      <c r="D1055" s="27">
        <v>3</v>
      </c>
      <c r="E1055" s="55">
        <v>44812</v>
      </c>
      <c r="H1055" s="24">
        <v>0.73149391963783417</v>
      </c>
      <c r="I1055" s="24">
        <v>0.35337789122936925</v>
      </c>
      <c r="J1055" s="484">
        <f>IF(AND(I1055&gt;0),  I1055*30.974," ")</f>
        <v>10.945526802938483</v>
      </c>
      <c r="Q1055" s="1169"/>
    </row>
    <row r="1056" spans="1:20">
      <c r="A1056" s="108"/>
      <c r="B1056" t="s">
        <v>709</v>
      </c>
      <c r="C1056" t="s">
        <v>889</v>
      </c>
      <c r="D1056" s="27">
        <v>4</v>
      </c>
      <c r="E1056" s="55">
        <v>44812</v>
      </c>
      <c r="H1056" s="24" t="s">
        <v>811</v>
      </c>
      <c r="I1056" s="27" t="s">
        <v>811</v>
      </c>
      <c r="J1056" s="484"/>
      <c r="Q1056" s="1169"/>
    </row>
    <row r="1057" spans="1:22">
      <c r="A1057" s="108"/>
      <c r="B1057" t="s">
        <v>709</v>
      </c>
      <c r="C1057" t="s">
        <v>889</v>
      </c>
      <c r="D1057" s="27">
        <v>5</v>
      </c>
      <c r="E1057" s="55">
        <v>44812</v>
      </c>
      <c r="H1057" s="24" t="s">
        <v>811</v>
      </c>
      <c r="I1057" s="27" t="s">
        <v>811</v>
      </c>
      <c r="J1057" s="484"/>
      <c r="Q1057" s="1169"/>
    </row>
    <row r="1058" spans="1:22">
      <c r="A1058" s="108"/>
      <c r="B1058" t="s">
        <v>709</v>
      </c>
      <c r="C1058" t="s">
        <v>889</v>
      </c>
      <c r="D1058" s="27">
        <v>6</v>
      </c>
      <c r="E1058" s="55">
        <v>44812</v>
      </c>
      <c r="H1058" s="24" t="s">
        <v>811</v>
      </c>
      <c r="I1058" s="27" t="s">
        <v>811</v>
      </c>
      <c r="J1058" s="484"/>
      <c r="Q1058" s="1169"/>
    </row>
    <row r="1059" spans="1:22">
      <c r="A1059" s="108"/>
      <c r="B1059" t="s">
        <v>709</v>
      </c>
      <c r="C1059" t="s">
        <v>889</v>
      </c>
      <c r="D1059" s="27">
        <v>7</v>
      </c>
      <c r="E1059" s="55">
        <v>44812</v>
      </c>
      <c r="H1059" s="24" t="s">
        <v>811</v>
      </c>
      <c r="I1059" s="27" t="s">
        <v>811</v>
      </c>
      <c r="J1059" s="484"/>
      <c r="Q1059" s="1169"/>
    </row>
    <row r="1060" spans="1:22">
      <c r="A1060" s="108"/>
      <c r="B1060" t="s">
        <v>709</v>
      </c>
      <c r="C1060" t="s">
        <v>889</v>
      </c>
      <c r="D1060" s="27">
        <v>8</v>
      </c>
      <c r="E1060" s="55">
        <v>44812</v>
      </c>
      <c r="H1060" s="24" t="s">
        <v>811</v>
      </c>
      <c r="I1060" s="27" t="s">
        <v>811</v>
      </c>
      <c r="J1060" s="484"/>
      <c r="Q1060" s="1169"/>
    </row>
    <row r="1061" spans="1:22">
      <c r="A1061" s="108"/>
      <c r="B1061" t="s">
        <v>709</v>
      </c>
      <c r="C1061" t="s">
        <v>889</v>
      </c>
      <c r="D1061" s="27">
        <v>9</v>
      </c>
      <c r="E1061" s="55">
        <v>44812</v>
      </c>
      <c r="H1061" s="24">
        <v>4.677014336515473</v>
      </c>
      <c r="I1061" s="24">
        <v>1.0529415688037436</v>
      </c>
      <c r="J1061" s="484">
        <f>IF(AND(I1061&gt;0),  I1061*30.974," ")</f>
        <v>32.613812152127153</v>
      </c>
      <c r="Q1061" s="1169"/>
    </row>
    <row r="1062" spans="1:22" s="451" customFormat="1">
      <c r="A1062" s="1566"/>
      <c r="B1062" s="451" t="s">
        <v>709</v>
      </c>
      <c r="C1062" s="451" t="s">
        <v>889</v>
      </c>
      <c r="D1062" s="534">
        <v>10</v>
      </c>
      <c r="E1062" s="1202">
        <v>44812</v>
      </c>
      <c r="H1062" s="1200">
        <v>4.5166264090893105</v>
      </c>
      <c r="I1062" s="1200">
        <v>1.158235725684118</v>
      </c>
      <c r="J1062" s="564">
        <f>IF(AND(I1062&gt;0),  I1062*30.974," ")</f>
        <v>35.875193367339875</v>
      </c>
      <c r="L1062" s="1373"/>
      <c r="N1062" s="1373"/>
      <c r="P1062" s="1373"/>
      <c r="Q1062" s="1232"/>
      <c r="R1062" s="1157"/>
      <c r="S1062" s="1157"/>
      <c r="T1062" s="1157"/>
    </row>
    <row r="1063" spans="1:22">
      <c r="A1063" s="108"/>
      <c r="D1063" s="27"/>
      <c r="E1063" s="133"/>
      <c r="H1063" s="24"/>
      <c r="I1063" s="71"/>
      <c r="J1063" s="484"/>
      <c r="Q1063" s="1169"/>
    </row>
    <row r="1064" spans="1:22">
      <c r="A1064" s="973" t="s">
        <v>891</v>
      </c>
      <c r="D1064" s="27"/>
      <c r="E1064" s="133"/>
      <c r="H1064" s="24"/>
      <c r="I1064" s="71"/>
      <c r="J1064" s="484"/>
      <c r="Q1064" s="1169"/>
    </row>
    <row r="1065" spans="1:22">
      <c r="A1065" s="108"/>
      <c r="D1065" s="27"/>
      <c r="E1065" s="133"/>
      <c r="H1065" s="24"/>
      <c r="I1065" s="71"/>
      <c r="J1065" s="484"/>
      <c r="Q1065" s="1169"/>
    </row>
    <row r="1066" spans="1:22">
      <c r="A1066" s="108"/>
      <c r="D1066" s="27"/>
      <c r="E1066" s="133"/>
      <c r="H1066" s="24"/>
      <c r="I1066" s="71"/>
      <c r="J1066" s="484"/>
      <c r="Q1066" s="1169"/>
    </row>
    <row r="1067" spans="1:22" s="437" customFormat="1">
      <c r="A1067" s="436"/>
      <c r="D1067" s="1019"/>
      <c r="E1067" s="1579"/>
      <c r="H1067" s="1020"/>
      <c r="I1067" s="1021"/>
      <c r="J1067" s="486"/>
      <c r="L1067" s="1124"/>
      <c r="N1067" s="1124"/>
      <c r="P1067" s="1124"/>
      <c r="Q1067" s="1251"/>
      <c r="R1067" s="1023"/>
      <c r="S1067" s="1023"/>
      <c r="T1067" s="1023"/>
    </row>
    <row r="1068" spans="1:22">
      <c r="A1068" s="972" t="s">
        <v>892</v>
      </c>
      <c r="B1068" s="591"/>
      <c r="C1068" s="591"/>
      <c r="D1068" s="946"/>
      <c r="E1068" s="947"/>
      <c r="F1068" s="591"/>
      <c r="G1068" s="946"/>
      <c r="H1068" s="946"/>
      <c r="I1068" s="946"/>
      <c r="J1068" s="2162"/>
      <c r="K1068" s="591"/>
      <c r="M1068" s="591"/>
      <c r="O1068" s="591"/>
      <c r="Q1068" s="1169"/>
      <c r="R1068" s="1011"/>
      <c r="S1068" s="1229"/>
      <c r="T1068" s="1011"/>
      <c r="U1068" s="591"/>
      <c r="V1068" s="946"/>
    </row>
    <row r="1069" spans="1:22" ht="46.8">
      <c r="A1069" s="983" t="s">
        <v>843</v>
      </c>
      <c r="B1069" s="815" t="s">
        <v>844</v>
      </c>
      <c r="C1069" s="629" t="s">
        <v>893</v>
      </c>
      <c r="D1069" s="815" t="s">
        <v>846</v>
      </c>
      <c r="E1069" s="873" t="s">
        <v>786</v>
      </c>
      <c r="F1069" s="815" t="s">
        <v>847</v>
      </c>
      <c r="G1069" s="815" t="s">
        <v>848</v>
      </c>
      <c r="H1069" s="877" t="s">
        <v>849</v>
      </c>
      <c r="I1069" s="878" t="s">
        <v>850</v>
      </c>
      <c r="J1069" s="1595" t="s">
        <v>851</v>
      </c>
      <c r="K1069" s="1565" t="s">
        <v>792</v>
      </c>
      <c r="L1069" s="1564" t="s">
        <v>474</v>
      </c>
      <c r="M1069" s="1565" t="s">
        <v>793</v>
      </c>
      <c r="N1069" s="1564" t="s">
        <v>483</v>
      </c>
      <c r="O1069" s="1565" t="s">
        <v>794</v>
      </c>
      <c r="P1069" s="1564" t="s">
        <v>480</v>
      </c>
      <c r="Q1069" s="1604" t="s">
        <v>795</v>
      </c>
      <c r="R1069" s="1603" t="s">
        <v>796</v>
      </c>
      <c r="S1069" s="1334" t="s">
        <v>797</v>
      </c>
      <c r="T1069" s="1573" t="s">
        <v>798</v>
      </c>
    </row>
    <row r="1070" spans="1:22">
      <c r="A1070" s="2165" t="s">
        <v>60</v>
      </c>
      <c r="B1070" s="1994" t="s">
        <v>894</v>
      </c>
      <c r="C1070" s="1994" t="s">
        <v>61</v>
      </c>
      <c r="D1070" s="83">
        <v>0.5</v>
      </c>
      <c r="E1070" s="2166">
        <v>42971</v>
      </c>
      <c r="F1070" s="83">
        <v>19</v>
      </c>
      <c r="G1070" s="83">
        <v>6.3</v>
      </c>
      <c r="H1070" s="90">
        <v>1.3593803797468347</v>
      </c>
      <c r="I1070" s="645">
        <v>0.28140327392197717</v>
      </c>
      <c r="J1070" s="2833">
        <f>I1070*30.973762</f>
        <v>8.7161180324801268</v>
      </c>
      <c r="K1070" s="91">
        <f>AVERAGE(G1070:G1087)</f>
        <v>6.3</v>
      </c>
      <c r="L1070" s="1161">
        <f t="shared" si="157"/>
        <v>33.446481713874462</v>
      </c>
      <c r="M1070" s="394">
        <f>AVERAGE(H1070:H1087)</f>
        <v>6.0729715189873428</v>
      </c>
      <c r="N1070" s="1161">
        <f t="shared" si="158"/>
        <v>48.265358867997975</v>
      </c>
      <c r="O1070" s="394">
        <f>AVERAGE(J1070:J1087)</f>
        <v>20.241752141412778</v>
      </c>
      <c r="P1070" s="1161">
        <f t="shared" si="159"/>
        <v>47.542997703802278</v>
      </c>
      <c r="Q1070" s="2168">
        <f t="shared" si="160"/>
        <v>43.0849460952249</v>
      </c>
    </row>
    <row r="1071" spans="1:22">
      <c r="A1071" s="2165" t="s">
        <v>60</v>
      </c>
      <c r="B1071" s="1994" t="s">
        <v>894</v>
      </c>
      <c r="C1071" s="1994" t="s">
        <v>61</v>
      </c>
      <c r="D1071" s="83">
        <v>1</v>
      </c>
      <c r="E1071" s="2166">
        <v>42971</v>
      </c>
      <c r="F1071" s="83"/>
      <c r="G1071" s="83"/>
      <c r="H1071" s="83"/>
      <c r="I1071" s="90"/>
      <c r="J1071" s="2834"/>
      <c r="K1071" s="91"/>
      <c r="L1071" s="1161"/>
      <c r="M1071" s="2835"/>
      <c r="N1071" s="1161"/>
      <c r="O1071" s="91"/>
      <c r="P1071" s="1161"/>
      <c r="Q1071" s="2168"/>
      <c r="T1071" s="1346"/>
    </row>
    <row r="1072" spans="1:22">
      <c r="A1072" s="2165" t="s">
        <v>60</v>
      </c>
      <c r="B1072" s="1994" t="s">
        <v>894</v>
      </c>
      <c r="C1072" s="1994" t="s">
        <v>61</v>
      </c>
      <c r="D1072" s="83">
        <v>2</v>
      </c>
      <c r="E1072" s="2166">
        <v>42971</v>
      </c>
      <c r="F1072" s="83"/>
      <c r="G1072" s="83"/>
      <c r="H1072" s="83"/>
      <c r="I1072" s="90"/>
      <c r="J1072" s="2834"/>
      <c r="K1072" s="91"/>
      <c r="L1072" s="1161"/>
      <c r="M1072" s="91"/>
      <c r="N1072" s="1161"/>
      <c r="O1072" s="91"/>
      <c r="P1072" s="1161"/>
      <c r="Q1072" s="2168"/>
      <c r="T1072" s="1346"/>
    </row>
    <row r="1073" spans="1:25">
      <c r="A1073" s="2165" t="s">
        <v>60</v>
      </c>
      <c r="B1073" s="1994" t="s">
        <v>894</v>
      </c>
      <c r="C1073" s="1994" t="s">
        <v>61</v>
      </c>
      <c r="D1073" s="83">
        <v>3</v>
      </c>
      <c r="E1073" s="2166">
        <v>42971</v>
      </c>
      <c r="F1073" s="83"/>
      <c r="G1073" s="83"/>
      <c r="H1073" s="90">
        <v>2.3567955696202523</v>
      </c>
      <c r="I1073" s="645">
        <v>0.86640819499710631</v>
      </c>
      <c r="J1073" s="2833">
        <f>I1073*30.973762</f>
        <v>26.835921226689962</v>
      </c>
      <c r="K1073" s="91"/>
      <c r="L1073" s="1161"/>
      <c r="M1073" s="91"/>
      <c r="N1073" s="1161"/>
      <c r="O1073" s="91"/>
      <c r="P1073" s="1161"/>
      <c r="Q1073" s="2168"/>
      <c r="T1073" s="1346"/>
    </row>
    <row r="1074" spans="1:25">
      <c r="A1074" s="2165" t="s">
        <v>60</v>
      </c>
      <c r="B1074" s="1994" t="s">
        <v>894</v>
      </c>
      <c r="C1074" s="1994" t="s">
        <v>61</v>
      </c>
      <c r="D1074" s="83">
        <v>4</v>
      </c>
      <c r="E1074" s="2166">
        <v>42971</v>
      </c>
      <c r="F1074" s="83"/>
      <c r="G1074" s="83"/>
      <c r="H1074" s="83"/>
      <c r="I1074" s="90"/>
      <c r="J1074" s="2834"/>
      <c r="K1074" s="91"/>
      <c r="L1074" s="1161"/>
      <c r="M1074" s="91"/>
      <c r="N1074" s="1161"/>
      <c r="O1074" s="91"/>
      <c r="P1074" s="1161"/>
      <c r="Q1074" s="2168"/>
      <c r="T1074" s="1346"/>
    </row>
    <row r="1075" spans="1:25">
      <c r="A1075" s="2165" t="s">
        <v>60</v>
      </c>
      <c r="B1075" s="1994" t="s">
        <v>894</v>
      </c>
      <c r="C1075" s="1994" t="s">
        <v>61</v>
      </c>
      <c r="D1075" s="83">
        <v>5</v>
      </c>
      <c r="E1075" s="2166">
        <v>42971</v>
      </c>
      <c r="F1075" s="83"/>
      <c r="G1075" s="83"/>
      <c r="H1075" s="83"/>
      <c r="I1075" s="90"/>
      <c r="J1075" s="2834"/>
      <c r="K1075" s="91"/>
      <c r="L1075" s="1161"/>
      <c r="M1075" s="91"/>
      <c r="N1075" s="1161"/>
      <c r="O1075" s="91"/>
      <c r="P1075" s="1161"/>
      <c r="Q1075" s="2168"/>
      <c r="T1075" s="1346"/>
    </row>
    <row r="1076" spans="1:25">
      <c r="A1076" s="2165" t="s">
        <v>60</v>
      </c>
      <c r="B1076" s="1994" t="s">
        <v>894</v>
      </c>
      <c r="C1076" s="1994" t="s">
        <v>61</v>
      </c>
      <c r="D1076" s="1994">
        <v>6</v>
      </c>
      <c r="E1076" s="2166">
        <v>42971</v>
      </c>
      <c r="F1076" s="83"/>
      <c r="G1076" s="83"/>
      <c r="H1076" s="83"/>
      <c r="I1076" s="90"/>
      <c r="J1076" s="2834"/>
      <c r="K1076" s="91"/>
      <c r="L1076" s="1161"/>
      <c r="M1076" s="91"/>
      <c r="N1076" s="1161"/>
      <c r="O1076" s="91"/>
      <c r="P1076" s="1161"/>
      <c r="Q1076" s="2168"/>
      <c r="T1076" s="1346"/>
    </row>
    <row r="1077" spans="1:25">
      <c r="A1077" s="2165" t="s">
        <v>60</v>
      </c>
      <c r="B1077" s="1994" t="s">
        <v>894</v>
      </c>
      <c r="C1077" s="1994" t="s">
        <v>61</v>
      </c>
      <c r="D1077" s="1994">
        <v>7</v>
      </c>
      <c r="E1077" s="2166">
        <v>42971</v>
      </c>
      <c r="F1077" s="83"/>
      <c r="G1077" s="83"/>
      <c r="H1077" s="83"/>
      <c r="I1077" s="90"/>
      <c r="J1077" s="2834"/>
      <c r="K1077" s="91"/>
      <c r="L1077" s="1161"/>
      <c r="M1077" s="91"/>
      <c r="N1077" s="1161"/>
      <c r="O1077" s="91"/>
      <c r="P1077" s="1161"/>
      <c r="Q1077" s="2168"/>
      <c r="T1077" s="1346"/>
    </row>
    <row r="1078" spans="1:25">
      <c r="A1078" s="2165" t="s">
        <v>60</v>
      </c>
      <c r="B1078" s="1994" t="s">
        <v>894</v>
      </c>
      <c r="C1078" s="1994" t="s">
        <v>61</v>
      </c>
      <c r="D1078" s="83">
        <v>8</v>
      </c>
      <c r="E1078" s="2166">
        <v>42971</v>
      </c>
      <c r="F1078" s="83"/>
      <c r="G1078" s="83"/>
      <c r="H1078" s="83"/>
      <c r="I1078" s="90"/>
      <c r="J1078" s="2834"/>
      <c r="K1078" s="91"/>
      <c r="L1078" s="1161"/>
      <c r="M1078" s="91"/>
      <c r="N1078" s="1161"/>
      <c r="O1078" s="91"/>
      <c r="P1078" s="1161"/>
      <c r="Q1078" s="2168"/>
      <c r="T1078" s="1346"/>
    </row>
    <row r="1079" spans="1:25">
      <c r="A1079" s="2165" t="s">
        <v>60</v>
      </c>
      <c r="B1079" s="1994" t="s">
        <v>894</v>
      </c>
      <c r="C1079" s="1994" t="s">
        <v>61</v>
      </c>
      <c r="D1079" s="83">
        <v>9</v>
      </c>
      <c r="E1079" s="2166">
        <v>42971</v>
      </c>
      <c r="F1079" s="83"/>
      <c r="G1079" s="83"/>
      <c r="H1079" s="90">
        <v>2.8474594936708857</v>
      </c>
      <c r="I1079" s="645">
        <v>0.52763113860370725</v>
      </c>
      <c r="J1079" s="2833">
        <f>I1079*30.973762</f>
        <v>16.342721310900242</v>
      </c>
      <c r="K1079" s="91"/>
      <c r="L1079" s="1161"/>
      <c r="M1079" s="91"/>
      <c r="N1079" s="1161"/>
      <c r="O1079" s="91"/>
      <c r="P1079" s="1161"/>
      <c r="Q1079" s="2168"/>
      <c r="T1079" s="1346"/>
    </row>
    <row r="1080" spans="1:25">
      <c r="A1080" s="2165" t="s">
        <v>60</v>
      </c>
      <c r="B1080" s="1994" t="s">
        <v>894</v>
      </c>
      <c r="C1080" s="1994" t="s">
        <v>61</v>
      </c>
      <c r="D1080" s="83">
        <v>10</v>
      </c>
      <c r="E1080" s="2166">
        <v>42971</v>
      </c>
      <c r="F1080" s="83"/>
      <c r="G1080" s="83"/>
      <c r="H1080" s="83"/>
      <c r="I1080" s="90"/>
      <c r="J1080" s="2834"/>
      <c r="K1080" s="91"/>
      <c r="L1080" s="1161"/>
      <c r="M1080" s="91"/>
      <c r="N1080" s="1161"/>
      <c r="O1080" s="91"/>
      <c r="P1080" s="1161"/>
      <c r="Q1080" s="2168"/>
      <c r="T1080" s="1346"/>
    </row>
    <row r="1081" spans="1:25">
      <c r="A1081" s="2165" t="s">
        <v>60</v>
      </c>
      <c r="B1081" s="1994" t="s">
        <v>894</v>
      </c>
      <c r="C1081" s="1994" t="s">
        <v>61</v>
      </c>
      <c r="D1081" s="83">
        <v>11</v>
      </c>
      <c r="E1081" s="2166">
        <v>42971</v>
      </c>
      <c r="F1081" s="83"/>
      <c r="G1081" s="83"/>
      <c r="H1081" s="83"/>
      <c r="I1081" s="90"/>
      <c r="J1081" s="2834"/>
      <c r="K1081" s="91"/>
      <c r="L1081" s="1161"/>
      <c r="M1081" s="91"/>
      <c r="N1081" s="1161"/>
      <c r="O1081" s="91"/>
      <c r="P1081" s="1161"/>
      <c r="Q1081" s="2168"/>
      <c r="T1081" s="1346"/>
    </row>
    <row r="1082" spans="1:25">
      <c r="A1082" s="2165" t="s">
        <v>60</v>
      </c>
      <c r="B1082" s="1994" t="s">
        <v>894</v>
      </c>
      <c r="C1082" s="1994" t="s">
        <v>61</v>
      </c>
      <c r="D1082" s="83">
        <v>12</v>
      </c>
      <c r="E1082" s="2166">
        <v>42971</v>
      </c>
      <c r="F1082" s="83"/>
      <c r="G1082" s="83"/>
      <c r="H1082" s="83"/>
      <c r="I1082" s="90"/>
      <c r="J1082" s="2834"/>
      <c r="K1082" s="91"/>
      <c r="L1082" s="1161"/>
      <c r="M1082" s="91"/>
      <c r="N1082" s="1161"/>
      <c r="O1082" s="91"/>
      <c r="P1082" s="1161"/>
      <c r="Q1082" s="2168"/>
      <c r="T1082" s="1346"/>
    </row>
    <row r="1083" spans="1:25">
      <c r="A1083" s="2165" t="s">
        <v>60</v>
      </c>
      <c r="B1083" s="1994" t="s">
        <v>894</v>
      </c>
      <c r="C1083" s="1994" t="s">
        <v>61</v>
      </c>
      <c r="D1083" s="83">
        <v>13</v>
      </c>
      <c r="E1083" s="2166">
        <v>42971</v>
      </c>
      <c r="F1083" s="83"/>
      <c r="G1083" s="83"/>
      <c r="H1083" s="83"/>
      <c r="I1083" s="90"/>
      <c r="J1083" s="2834"/>
      <c r="K1083" s="91"/>
      <c r="L1083" s="1161"/>
      <c r="M1083" s="91"/>
      <c r="N1083" s="1161"/>
      <c r="O1083" s="91"/>
      <c r="P1083" s="1161"/>
      <c r="Q1083" s="2168"/>
      <c r="T1083" s="1346"/>
    </row>
    <row r="1084" spans="1:25">
      <c r="A1084" s="2165" t="s">
        <v>60</v>
      </c>
      <c r="B1084" s="1994" t="s">
        <v>894</v>
      </c>
      <c r="C1084" s="1994" t="s">
        <v>61</v>
      </c>
      <c r="D1084" s="83">
        <v>14</v>
      </c>
      <c r="E1084" s="2166">
        <v>42971</v>
      </c>
      <c r="F1084" s="83"/>
      <c r="G1084" s="83"/>
      <c r="H1084" s="83"/>
      <c r="I1084" s="90"/>
      <c r="J1084" s="2834"/>
      <c r="K1084" s="91"/>
      <c r="L1084" s="1161"/>
      <c r="M1084" s="91"/>
      <c r="N1084" s="1161"/>
      <c r="O1084" s="91"/>
      <c r="P1084" s="1161"/>
      <c r="Q1084" s="2168"/>
      <c r="T1084" s="1346"/>
    </row>
    <row r="1085" spans="1:25">
      <c r="A1085" s="2165" t="s">
        <v>60</v>
      </c>
      <c r="B1085" s="1994" t="s">
        <v>894</v>
      </c>
      <c r="C1085" s="1994" t="s">
        <v>61</v>
      </c>
      <c r="D1085" s="83">
        <v>15</v>
      </c>
      <c r="E1085" s="2166">
        <v>42971</v>
      </c>
      <c r="F1085" s="83"/>
      <c r="G1085" s="83"/>
      <c r="H1085" s="83"/>
      <c r="I1085" s="90"/>
      <c r="J1085" s="2834"/>
      <c r="K1085" s="91"/>
      <c r="L1085" s="1161"/>
      <c r="M1085" s="91"/>
      <c r="N1085" s="1161"/>
      <c r="O1085" s="91"/>
      <c r="P1085" s="1161"/>
      <c r="Q1085" s="2168"/>
      <c r="T1085" s="1346"/>
    </row>
    <row r="1086" spans="1:25">
      <c r="A1086" s="2165" t="s">
        <v>60</v>
      </c>
      <c r="B1086" s="1994" t="s">
        <v>894</v>
      </c>
      <c r="C1086" s="1994" t="s">
        <v>61</v>
      </c>
      <c r="D1086" s="83">
        <v>16</v>
      </c>
      <c r="E1086" s="2166">
        <v>42971</v>
      </c>
      <c r="F1086" s="83"/>
      <c r="G1086" s="83"/>
      <c r="H1086" s="83"/>
      <c r="I1086" s="90"/>
      <c r="J1086" s="2834"/>
      <c r="K1086" s="91"/>
      <c r="L1086" s="1161"/>
      <c r="M1086" s="91"/>
      <c r="N1086" s="1161"/>
      <c r="O1086" s="91"/>
      <c r="P1086" s="1161"/>
      <c r="Q1086" s="2168"/>
      <c r="T1086" s="1346"/>
    </row>
    <row r="1087" spans="1:25" s="451" customFormat="1">
      <c r="A1087" s="2169" t="s">
        <v>60</v>
      </c>
      <c r="B1087" s="1996" t="s">
        <v>894</v>
      </c>
      <c r="C1087" s="1996" t="s">
        <v>61</v>
      </c>
      <c r="D1087" s="1132">
        <v>17</v>
      </c>
      <c r="E1087" s="2170">
        <v>42971</v>
      </c>
      <c r="F1087" s="1132"/>
      <c r="G1087" s="1132"/>
      <c r="H1087" s="472">
        <v>17.728250632911397</v>
      </c>
      <c r="I1087" s="1710">
        <v>0.93860887791353165</v>
      </c>
      <c r="J1087" s="2836">
        <f>I1087*30.973762</f>
        <v>29.072247995580785</v>
      </c>
      <c r="K1087" s="470"/>
      <c r="L1087" s="1163"/>
      <c r="M1087" s="470"/>
      <c r="N1087" s="1163"/>
      <c r="O1087" s="470"/>
      <c r="P1087" s="1163"/>
      <c r="Q1087" s="2172"/>
      <c r="R1087" s="1157"/>
      <c r="S1087" s="1157"/>
      <c r="T1087" s="1569"/>
    </row>
    <row r="1088" spans="1:25">
      <c r="A1088" s="2809"/>
      <c r="B1088" s="2810"/>
      <c r="C1088" s="1994"/>
      <c r="D1088" s="2810"/>
      <c r="E1088" s="2810"/>
      <c r="F1088" s="2810"/>
      <c r="G1088" s="2810"/>
      <c r="H1088" s="2810"/>
      <c r="I1088" s="2811"/>
      <c r="J1088" s="2837"/>
      <c r="K1088" s="2810"/>
      <c r="L1088" s="1161"/>
      <c r="M1088" s="2810"/>
      <c r="N1088" s="1161"/>
      <c r="O1088" s="2810"/>
      <c r="P1088" s="1161"/>
      <c r="Q1088" s="2168"/>
      <c r="R1088" s="1339"/>
      <c r="S1088" s="1340"/>
      <c r="T1088" s="1354"/>
      <c r="U1088" s="878"/>
      <c r="V1088" s="878"/>
      <c r="W1088" s="878"/>
      <c r="X1088" s="878"/>
      <c r="Y1088" s="878"/>
    </row>
    <row r="1089" spans="1:25" ht="46.8">
      <c r="A1089" s="91"/>
      <c r="B1089" s="2838" t="s">
        <v>20</v>
      </c>
      <c r="C1089" s="1994" t="s">
        <v>701</v>
      </c>
      <c r="D1089" s="1994" t="s">
        <v>846</v>
      </c>
      <c r="E1089" s="2839" t="s">
        <v>786</v>
      </c>
      <c r="F1089" s="2810" t="s">
        <v>806</v>
      </c>
      <c r="G1089" s="2810" t="s">
        <v>807</v>
      </c>
      <c r="H1089" s="1994" t="s">
        <v>808</v>
      </c>
      <c r="I1089" s="1963" t="s">
        <v>809</v>
      </c>
      <c r="J1089" s="589" t="s">
        <v>810</v>
      </c>
      <c r="K1089" s="2813" t="s">
        <v>792</v>
      </c>
      <c r="L1089" s="2814" t="s">
        <v>474</v>
      </c>
      <c r="M1089" s="2813" t="s">
        <v>793</v>
      </c>
      <c r="N1089" s="2814" t="s">
        <v>483</v>
      </c>
      <c r="O1089" s="2813" t="s">
        <v>794</v>
      </c>
      <c r="P1089" s="2814" t="s">
        <v>480</v>
      </c>
      <c r="Q1089" s="2817"/>
      <c r="R1089" s="1336"/>
      <c r="S1089" s="1336"/>
      <c r="T1089" s="1353"/>
      <c r="U1089" s="832"/>
      <c r="V1089" s="832"/>
      <c r="W1089" s="776"/>
      <c r="X1089" s="776"/>
      <c r="Y1089" s="776"/>
    </row>
    <row r="1090" spans="1:25">
      <c r="A1090" s="91"/>
      <c r="B1090" s="454" t="s">
        <v>853</v>
      </c>
      <c r="C1090" s="355" t="s">
        <v>892</v>
      </c>
      <c r="D1090" s="355">
        <v>0.5</v>
      </c>
      <c r="E1090" s="356">
        <v>43349</v>
      </c>
      <c r="F1090" s="355">
        <v>19</v>
      </c>
      <c r="G1090" s="355">
        <v>5.0999999999999996</v>
      </c>
      <c r="H1090" s="90">
        <v>2.1638607594936712</v>
      </c>
      <c r="I1090" s="90" t="s">
        <v>866</v>
      </c>
      <c r="J1090" s="2840"/>
      <c r="K1090" s="2841">
        <f>AVERAGE(G1090:G1108)</f>
        <v>5.0999999999999996</v>
      </c>
      <c r="L1090" s="1161">
        <f t="shared" si="157"/>
        <v>36.495027529158662</v>
      </c>
      <c r="M1090" s="394">
        <f>AVERAGE(H1090:H1108)</f>
        <v>5.2198892405063297</v>
      </c>
      <c r="N1090" s="1161">
        <f t="shared" si="158"/>
        <v>46.780351691478515</v>
      </c>
      <c r="O1090" s="91" t="e">
        <f>AVERAGE(J1090:J1108)</f>
        <v>#DIV/0!</v>
      </c>
      <c r="P1090" s="1161" t="e">
        <f t="shared" si="159"/>
        <v>#DIV/0!</v>
      </c>
      <c r="Q1090" s="2168"/>
      <c r="W1090" s="154"/>
      <c r="X1090" s="154"/>
      <c r="Y1090" s="154"/>
    </row>
    <row r="1091" spans="1:25">
      <c r="A1091" s="91"/>
      <c r="B1091" s="454" t="s">
        <v>853</v>
      </c>
      <c r="C1091" s="355" t="s">
        <v>892</v>
      </c>
      <c r="D1091" s="355">
        <v>1</v>
      </c>
      <c r="E1091" s="356">
        <v>43349</v>
      </c>
      <c r="F1091" s="355"/>
      <c r="G1091" s="355"/>
      <c r="H1091" s="355" t="s">
        <v>811</v>
      </c>
      <c r="I1091" s="90" t="s">
        <v>811</v>
      </c>
      <c r="J1091" s="2840"/>
      <c r="K1091" s="2841"/>
      <c r="L1091" s="1161"/>
      <c r="M1091" s="91"/>
      <c r="N1091" s="1161"/>
      <c r="O1091" s="91"/>
      <c r="P1091" s="1161"/>
      <c r="Q1091" s="2168"/>
      <c r="T1091" s="1346"/>
      <c r="W1091" s="154"/>
      <c r="X1091" s="154"/>
      <c r="Y1091" s="154"/>
    </row>
    <row r="1092" spans="1:25">
      <c r="A1092" s="91"/>
      <c r="B1092" s="454" t="s">
        <v>853</v>
      </c>
      <c r="C1092" s="355" t="s">
        <v>892</v>
      </c>
      <c r="D1092" s="355">
        <v>2</v>
      </c>
      <c r="E1092" s="356">
        <v>43349</v>
      </c>
      <c r="F1092" s="355"/>
      <c r="G1092" s="355"/>
      <c r="H1092" s="355" t="s">
        <v>811</v>
      </c>
      <c r="I1092" s="90" t="s">
        <v>811</v>
      </c>
      <c r="J1092" s="2840"/>
      <c r="K1092" s="2841"/>
      <c r="L1092" s="1161"/>
      <c r="M1092" s="91"/>
      <c r="N1092" s="1161"/>
      <c r="O1092" s="91"/>
      <c r="P1092" s="1161"/>
      <c r="Q1092" s="2168"/>
      <c r="T1092" s="1346"/>
      <c r="W1092" s="154"/>
      <c r="X1092" s="154"/>
      <c r="Y1092" s="154"/>
    </row>
    <row r="1093" spans="1:25">
      <c r="A1093" s="91"/>
      <c r="B1093" s="454" t="s">
        <v>853</v>
      </c>
      <c r="C1093" s="355" t="s">
        <v>892</v>
      </c>
      <c r="D1093" s="355">
        <v>3</v>
      </c>
      <c r="E1093" s="356">
        <v>43349</v>
      </c>
      <c r="F1093" s="355"/>
      <c r="G1093" s="355"/>
      <c r="H1093" s="90">
        <v>1.8353164556962027</v>
      </c>
      <c r="I1093" s="90" t="s">
        <v>866</v>
      </c>
      <c r="J1093" s="2840"/>
      <c r="K1093" s="2841"/>
      <c r="L1093" s="1161"/>
      <c r="M1093" s="91"/>
      <c r="N1093" s="1161"/>
      <c r="O1093" s="91"/>
      <c r="P1093" s="1161"/>
      <c r="Q1093" s="2168"/>
      <c r="T1093" s="1346"/>
      <c r="W1093" s="154"/>
      <c r="X1093" s="154"/>
      <c r="Y1093" s="154"/>
    </row>
    <row r="1094" spans="1:25">
      <c r="A1094" s="91"/>
      <c r="B1094" s="454" t="s">
        <v>853</v>
      </c>
      <c r="C1094" s="355" t="s">
        <v>892</v>
      </c>
      <c r="D1094" s="355">
        <v>4</v>
      </c>
      <c r="E1094" s="356">
        <v>43349</v>
      </c>
      <c r="F1094" s="355"/>
      <c r="G1094" s="355"/>
      <c r="H1094" s="355" t="s">
        <v>811</v>
      </c>
      <c r="I1094" s="90" t="s">
        <v>811</v>
      </c>
      <c r="J1094" s="2840"/>
      <c r="K1094" s="2841"/>
      <c r="L1094" s="1161"/>
      <c r="M1094" s="91"/>
      <c r="N1094" s="1161"/>
      <c r="O1094" s="91"/>
      <c r="P1094" s="1161"/>
      <c r="Q1094" s="2168"/>
      <c r="T1094" s="1346"/>
      <c r="W1094" s="154"/>
      <c r="X1094" s="154"/>
      <c r="Y1094" s="154"/>
    </row>
    <row r="1095" spans="1:25">
      <c r="A1095" s="91"/>
      <c r="B1095" s="454" t="s">
        <v>853</v>
      </c>
      <c r="C1095" s="355" t="s">
        <v>892</v>
      </c>
      <c r="D1095" s="355">
        <v>5</v>
      </c>
      <c r="E1095" s="356">
        <v>43349</v>
      </c>
      <c r="F1095" s="355"/>
      <c r="G1095" s="355"/>
      <c r="H1095" s="355" t="s">
        <v>811</v>
      </c>
      <c r="I1095" s="90" t="s">
        <v>811</v>
      </c>
      <c r="J1095" s="2840"/>
      <c r="K1095" s="2841"/>
      <c r="L1095" s="1161"/>
      <c r="M1095" s="91"/>
      <c r="N1095" s="1161"/>
      <c r="O1095" s="91"/>
      <c r="P1095" s="1161"/>
      <c r="Q1095" s="2168"/>
      <c r="T1095" s="1346"/>
      <c r="W1095" s="154"/>
      <c r="X1095" s="154"/>
      <c r="Y1095" s="154"/>
    </row>
    <row r="1096" spans="1:25">
      <c r="A1096" s="91"/>
      <c r="B1096" s="454" t="s">
        <v>853</v>
      </c>
      <c r="C1096" s="355" t="s">
        <v>892</v>
      </c>
      <c r="D1096" s="355">
        <v>6</v>
      </c>
      <c r="E1096" s="356">
        <v>43349</v>
      </c>
      <c r="F1096" s="355"/>
      <c r="G1096" s="355"/>
      <c r="H1096" s="355" t="s">
        <v>811</v>
      </c>
      <c r="I1096" s="90" t="s">
        <v>811</v>
      </c>
      <c r="J1096" s="2840"/>
      <c r="K1096" s="2841"/>
      <c r="L1096" s="1161"/>
      <c r="M1096" s="91"/>
      <c r="N1096" s="1161"/>
      <c r="O1096" s="91"/>
      <c r="P1096" s="1161"/>
      <c r="Q1096" s="2168"/>
      <c r="T1096" s="1346"/>
      <c r="W1096" s="154"/>
      <c r="X1096" s="154"/>
      <c r="Y1096" s="154"/>
    </row>
    <row r="1097" spans="1:25">
      <c r="A1097" s="91"/>
      <c r="B1097" s="454" t="s">
        <v>853</v>
      </c>
      <c r="C1097" s="355" t="s">
        <v>892</v>
      </c>
      <c r="D1097" s="355">
        <v>7</v>
      </c>
      <c r="E1097" s="356">
        <v>43349</v>
      </c>
      <c r="F1097" s="355"/>
      <c r="G1097" s="355"/>
      <c r="H1097" s="355" t="s">
        <v>811</v>
      </c>
      <c r="I1097" s="90" t="s">
        <v>811</v>
      </c>
      <c r="J1097" s="2840"/>
      <c r="K1097" s="91"/>
      <c r="L1097" s="1161"/>
      <c r="M1097" s="91"/>
      <c r="N1097" s="1161"/>
      <c r="O1097" s="91"/>
      <c r="P1097" s="1161"/>
      <c r="Q1097" s="2168"/>
      <c r="T1097" s="1346"/>
      <c r="W1097" s="154"/>
      <c r="X1097" s="154"/>
      <c r="Y1097" s="154"/>
    </row>
    <row r="1098" spans="1:25">
      <c r="A1098" s="91"/>
      <c r="B1098" s="454" t="s">
        <v>853</v>
      </c>
      <c r="C1098" s="355" t="s">
        <v>892</v>
      </c>
      <c r="D1098" s="355">
        <v>8</v>
      </c>
      <c r="E1098" s="356">
        <v>43349</v>
      </c>
      <c r="F1098" s="355"/>
      <c r="G1098" s="355"/>
      <c r="H1098" s="355" t="s">
        <v>811</v>
      </c>
      <c r="I1098" s="90" t="s">
        <v>811</v>
      </c>
      <c r="J1098" s="2840"/>
      <c r="K1098" s="91"/>
      <c r="L1098" s="1161"/>
      <c r="M1098" s="91"/>
      <c r="N1098" s="1161"/>
      <c r="O1098" s="91"/>
      <c r="P1098" s="1161"/>
      <c r="Q1098" s="2168"/>
      <c r="T1098" s="1346"/>
      <c r="W1098" s="154"/>
      <c r="X1098" s="154"/>
      <c r="Y1098" s="154"/>
    </row>
    <row r="1099" spans="1:25">
      <c r="A1099" s="91"/>
      <c r="B1099" s="454" t="s">
        <v>853</v>
      </c>
      <c r="C1099" s="355" t="s">
        <v>892</v>
      </c>
      <c r="D1099" s="355">
        <v>9</v>
      </c>
      <c r="E1099" s="356">
        <v>43349</v>
      </c>
      <c r="F1099" s="355"/>
      <c r="G1099" s="355"/>
      <c r="H1099" s="90">
        <v>3.8518987341772153</v>
      </c>
      <c r="I1099" s="90" t="s">
        <v>866</v>
      </c>
      <c r="J1099" s="2840"/>
      <c r="K1099" s="91"/>
      <c r="L1099" s="1161"/>
      <c r="M1099" s="91"/>
      <c r="N1099" s="1161"/>
      <c r="O1099" s="91"/>
      <c r="P1099" s="1161"/>
      <c r="Q1099" s="2168"/>
      <c r="T1099" s="1346"/>
      <c r="W1099" s="154"/>
      <c r="X1099" s="154"/>
      <c r="Y1099" s="154"/>
    </row>
    <row r="1100" spans="1:25">
      <c r="A1100" s="91"/>
      <c r="B1100" s="454" t="s">
        <v>853</v>
      </c>
      <c r="C1100" s="355" t="s">
        <v>892</v>
      </c>
      <c r="D1100" s="355">
        <v>10</v>
      </c>
      <c r="E1100" s="356">
        <v>43349</v>
      </c>
      <c r="F1100" s="355"/>
      <c r="G1100" s="355"/>
      <c r="H1100" s="355" t="s">
        <v>811</v>
      </c>
      <c r="I1100" s="90" t="s">
        <v>811</v>
      </c>
      <c r="J1100" s="2840"/>
      <c r="K1100" s="91"/>
      <c r="L1100" s="1161"/>
      <c r="M1100" s="91"/>
      <c r="N1100" s="1161"/>
      <c r="O1100" s="91"/>
      <c r="P1100" s="1161"/>
      <c r="Q1100" s="2168"/>
      <c r="T1100" s="1346"/>
      <c r="W1100" s="154"/>
      <c r="X1100" s="154"/>
      <c r="Y1100" s="154"/>
    </row>
    <row r="1101" spans="1:25">
      <c r="A1101" s="91"/>
      <c r="B1101" s="454" t="s">
        <v>853</v>
      </c>
      <c r="C1101" s="355" t="s">
        <v>892</v>
      </c>
      <c r="D1101" s="355">
        <v>11</v>
      </c>
      <c r="E1101" s="356">
        <v>43349</v>
      </c>
      <c r="F1101" s="355"/>
      <c r="G1101" s="355"/>
      <c r="H1101" s="355" t="s">
        <v>811</v>
      </c>
      <c r="I1101" s="90" t="s">
        <v>811</v>
      </c>
      <c r="J1101" s="2840"/>
      <c r="K1101" s="91"/>
      <c r="L1101" s="1161"/>
      <c r="M1101" s="91"/>
      <c r="N1101" s="1161"/>
      <c r="O1101" s="91"/>
      <c r="P1101" s="1161"/>
      <c r="Q1101" s="2168"/>
      <c r="T1101" s="1346"/>
      <c r="W1101" s="154"/>
      <c r="X1101" s="154"/>
      <c r="Y1101" s="154"/>
    </row>
    <row r="1102" spans="1:25">
      <c r="A1102" s="91"/>
      <c r="B1102" s="454" t="s">
        <v>853</v>
      </c>
      <c r="C1102" s="355" t="s">
        <v>892</v>
      </c>
      <c r="D1102" s="355">
        <v>12</v>
      </c>
      <c r="E1102" s="356">
        <v>43349</v>
      </c>
      <c r="F1102" s="355"/>
      <c r="G1102" s="355"/>
      <c r="H1102" s="355" t="s">
        <v>811</v>
      </c>
      <c r="I1102" s="90" t="s">
        <v>811</v>
      </c>
      <c r="J1102" s="2840"/>
      <c r="K1102" s="91"/>
      <c r="L1102" s="1161"/>
      <c r="M1102" s="91"/>
      <c r="N1102" s="1161"/>
      <c r="O1102" s="91"/>
      <c r="P1102" s="1161"/>
      <c r="Q1102" s="2168"/>
      <c r="T1102" s="1346"/>
      <c r="W1102" s="154"/>
      <c r="X1102" s="154"/>
      <c r="Y1102" s="154"/>
    </row>
    <row r="1103" spans="1:25">
      <c r="A1103" s="91"/>
      <c r="B1103" s="454" t="s">
        <v>853</v>
      </c>
      <c r="C1103" s="355" t="s">
        <v>892</v>
      </c>
      <c r="D1103" s="355">
        <v>13</v>
      </c>
      <c r="E1103" s="356">
        <v>43349</v>
      </c>
      <c r="F1103" s="355"/>
      <c r="G1103" s="355"/>
      <c r="H1103" s="355" t="s">
        <v>811</v>
      </c>
      <c r="I1103" s="90" t="s">
        <v>811</v>
      </c>
      <c r="J1103" s="2840"/>
      <c r="K1103" s="91"/>
      <c r="L1103" s="1161"/>
      <c r="M1103" s="91"/>
      <c r="N1103" s="1161"/>
      <c r="O1103" s="91"/>
      <c r="P1103" s="1161"/>
      <c r="Q1103" s="2168"/>
      <c r="T1103" s="1346"/>
      <c r="W1103" s="154"/>
      <c r="X1103" s="154"/>
      <c r="Y1103" s="154"/>
    </row>
    <row r="1104" spans="1:25">
      <c r="A1104" s="91"/>
      <c r="B1104" s="454" t="s">
        <v>853</v>
      </c>
      <c r="C1104" s="355" t="s">
        <v>892</v>
      </c>
      <c r="D1104" s="355">
        <v>14</v>
      </c>
      <c r="E1104" s="356">
        <v>43349</v>
      </c>
      <c r="F1104" s="355"/>
      <c r="G1104" s="355"/>
      <c r="H1104" s="355" t="s">
        <v>811</v>
      </c>
      <c r="I1104" s="90" t="s">
        <v>811</v>
      </c>
      <c r="J1104" s="2840"/>
      <c r="K1104" s="91"/>
      <c r="L1104" s="1161"/>
      <c r="M1104" s="91"/>
      <c r="N1104" s="1161"/>
      <c r="O1104" s="91"/>
      <c r="P1104" s="1161"/>
      <c r="Q1104" s="2168"/>
      <c r="T1104" s="1346"/>
      <c r="W1104" s="154"/>
      <c r="X1104" s="154"/>
      <c r="Y1104" s="154"/>
    </row>
    <row r="1105" spans="1:25">
      <c r="A1105" s="91"/>
      <c r="B1105" s="454" t="s">
        <v>853</v>
      </c>
      <c r="C1105" s="355" t="s">
        <v>892</v>
      </c>
      <c r="D1105" s="355">
        <v>15</v>
      </c>
      <c r="E1105" s="356">
        <v>43349</v>
      </c>
      <c r="F1105" s="355"/>
      <c r="G1105" s="355"/>
      <c r="H1105" s="355" t="s">
        <v>811</v>
      </c>
      <c r="I1105" s="90" t="s">
        <v>811</v>
      </c>
      <c r="J1105" s="2840"/>
      <c r="K1105" s="91"/>
      <c r="L1105" s="1161"/>
      <c r="M1105" s="91"/>
      <c r="N1105" s="1161"/>
      <c r="O1105" s="91"/>
      <c r="P1105" s="1161"/>
      <c r="Q1105" s="2168"/>
      <c r="T1105" s="1346"/>
      <c r="W1105" s="154"/>
      <c r="X1105" s="154"/>
      <c r="Y1105" s="154"/>
    </row>
    <row r="1106" spans="1:25">
      <c r="A1106" s="91"/>
      <c r="B1106" s="454" t="s">
        <v>853</v>
      </c>
      <c r="C1106" s="355" t="s">
        <v>892</v>
      </c>
      <c r="D1106" s="355">
        <v>16</v>
      </c>
      <c r="E1106" s="356">
        <v>43349</v>
      </c>
      <c r="F1106" s="355"/>
      <c r="G1106" s="355"/>
      <c r="H1106" s="355" t="s">
        <v>811</v>
      </c>
      <c r="I1106" s="90" t="s">
        <v>811</v>
      </c>
      <c r="J1106" s="2840"/>
      <c r="K1106" s="91"/>
      <c r="L1106" s="1161"/>
      <c r="M1106" s="91"/>
      <c r="N1106" s="1161"/>
      <c r="O1106" s="91"/>
      <c r="P1106" s="1161"/>
      <c r="Q1106" s="2168"/>
      <c r="T1106" s="1346"/>
      <c r="W1106" s="154"/>
      <c r="X1106" s="154"/>
      <c r="Y1106" s="154"/>
    </row>
    <row r="1107" spans="1:25">
      <c r="A1107" s="91"/>
      <c r="B1107" s="454" t="s">
        <v>853</v>
      </c>
      <c r="C1107" s="355" t="s">
        <v>892</v>
      </c>
      <c r="D1107" s="355">
        <v>17</v>
      </c>
      <c r="E1107" s="356">
        <v>43349</v>
      </c>
      <c r="F1107" s="355"/>
      <c r="G1107" s="355"/>
      <c r="H1107" s="355" t="s">
        <v>811</v>
      </c>
      <c r="I1107" s="90" t="s">
        <v>811</v>
      </c>
      <c r="J1107" s="2840"/>
      <c r="K1107" s="91"/>
      <c r="L1107" s="1161"/>
      <c r="M1107" s="91"/>
      <c r="N1107" s="1161"/>
      <c r="O1107" s="91"/>
      <c r="P1107" s="1161"/>
      <c r="Q1107" s="2168"/>
      <c r="T1107" s="1346"/>
      <c r="W1107" s="154"/>
      <c r="X1107" s="154"/>
      <c r="Y1107" s="154"/>
    </row>
    <row r="1108" spans="1:25" s="451" customFormat="1">
      <c r="A1108" s="470"/>
      <c r="B1108" s="2183" t="s">
        <v>853</v>
      </c>
      <c r="C1108" s="469" t="s">
        <v>892</v>
      </c>
      <c r="D1108" s="469">
        <v>18</v>
      </c>
      <c r="E1108" s="1130">
        <v>43349</v>
      </c>
      <c r="F1108" s="469"/>
      <c r="G1108" s="469"/>
      <c r="H1108" s="472">
        <v>13.028481012658228</v>
      </c>
      <c r="I1108" s="472" t="s">
        <v>866</v>
      </c>
      <c r="J1108" s="2842"/>
      <c r="K1108" s="470"/>
      <c r="L1108" s="1163"/>
      <c r="M1108" s="470"/>
      <c r="N1108" s="1163"/>
      <c r="O1108" s="470"/>
      <c r="P1108" s="1163"/>
      <c r="Q1108" s="2172"/>
      <c r="R1108" s="1157"/>
      <c r="S1108" s="1157"/>
      <c r="T1108" s="1569"/>
      <c r="W1108" s="1647"/>
      <c r="X1108" s="1647"/>
      <c r="Y1108" s="1647"/>
    </row>
    <row r="1109" spans="1:25">
      <c r="A1109" s="108"/>
      <c r="B1109" s="27"/>
      <c r="C1109" s="27"/>
      <c r="D1109" s="139"/>
      <c r="E1109" s="27"/>
      <c r="F1109" s="27"/>
      <c r="G1109" s="27"/>
      <c r="H1109" s="27"/>
      <c r="I1109" s="27"/>
      <c r="J1109" s="1598" t="str">
        <f t="shared" ref="J1109:J1151" si="165">IF(AND(I1109&gt;0),  I1109*30.974," ")</f>
        <v xml:space="preserve"> </v>
      </c>
      <c r="K1109" s="27"/>
      <c r="M1109" s="27"/>
      <c r="O1109" s="24"/>
      <c r="Q1109" s="1169"/>
      <c r="R1109" s="1011"/>
      <c r="S1109" s="1011"/>
      <c r="T1109" s="1347"/>
    </row>
    <row r="1110" spans="1:25" ht="46.8">
      <c r="A1110" s="976" t="s">
        <v>804</v>
      </c>
      <c r="B1110" s="591" t="s">
        <v>20</v>
      </c>
      <c r="C1110" s="591" t="s">
        <v>701</v>
      </c>
      <c r="D1110" s="946" t="s">
        <v>805</v>
      </c>
      <c r="E1110" s="947" t="s">
        <v>786</v>
      </c>
      <c r="F1110" s="946" t="s">
        <v>806</v>
      </c>
      <c r="G1110" s="946" t="s">
        <v>807</v>
      </c>
      <c r="H1110" s="591" t="s">
        <v>808</v>
      </c>
      <c r="I1110" s="371" t="s">
        <v>809</v>
      </c>
      <c r="J1110" s="484" t="s">
        <v>810</v>
      </c>
      <c r="K1110" s="1252" t="s">
        <v>792</v>
      </c>
      <c r="L1110" s="1305" t="s">
        <v>474</v>
      </c>
      <c r="M1110" s="1252" t="s">
        <v>793</v>
      </c>
      <c r="N1110" s="1305" t="s">
        <v>483</v>
      </c>
      <c r="O1110" s="1252" t="s">
        <v>794</v>
      </c>
      <c r="P1110" s="1305" t="s">
        <v>480</v>
      </c>
      <c r="Q1110" s="1604"/>
      <c r="T1110" s="1346"/>
    </row>
    <row r="1111" spans="1:25">
      <c r="A1111" s="108">
        <v>57</v>
      </c>
      <c r="B1111" t="s">
        <v>709</v>
      </c>
      <c r="C1111" t="s">
        <v>892</v>
      </c>
      <c r="D1111" s="18">
        <v>0.5</v>
      </c>
      <c r="E1111" s="55">
        <v>43699</v>
      </c>
      <c r="F1111" s="165">
        <v>19</v>
      </c>
      <c r="G1111" s="166">
        <v>6.9</v>
      </c>
      <c r="H1111" s="24">
        <v>0.94817886075949342</v>
      </c>
      <c r="I1111" s="24">
        <v>0.42666379905487639</v>
      </c>
      <c r="J1111" s="1598">
        <f t="shared" si="165"/>
        <v>13.215484511925741</v>
      </c>
      <c r="K1111" s="166">
        <f>AVERAGE(G1111:G1128)</f>
        <v>6.9</v>
      </c>
      <c r="L1111" s="594">
        <f t="shared" ref="L1111:L1151" si="166">10*(6-(LN(K1111)/LN(2)))</f>
        <v>32.134036381091931</v>
      </c>
      <c r="M1111" s="166">
        <f>AVERAGE(H1111:H1128)</f>
        <v>0.73446844936708844</v>
      </c>
      <c r="N1111" s="594">
        <f t="shared" ref="N1111:N1151" si="167">10*(6-((2.04-0.68*LN(M1111))/LN(2)))</f>
        <v>27.5414736438529</v>
      </c>
      <c r="O1111">
        <f>AVERAGE(J1111:J1128)</f>
        <v>15.057255422109957</v>
      </c>
      <c r="P1111" s="594">
        <f t="shared" ref="P1111:P1151" si="168">10*(6-(LN(48/O1111)/LN(2)))</f>
        <v>43.274244193049583</v>
      </c>
      <c r="Q1111" s="1169">
        <f t="shared" si="160"/>
        <v>34.316584739331468</v>
      </c>
    </row>
    <row r="1112" spans="1:25">
      <c r="A1112" s="108"/>
      <c r="B1112" t="s">
        <v>709</v>
      </c>
      <c r="C1112" t="s">
        <v>892</v>
      </c>
      <c r="D1112" s="18">
        <v>1</v>
      </c>
      <c r="E1112" s="55">
        <v>43699</v>
      </c>
      <c r="F1112" s="165"/>
      <c r="G1112" s="166"/>
      <c r="H1112" s="27" t="s">
        <v>811</v>
      </c>
      <c r="I1112" s="27" t="s">
        <v>811</v>
      </c>
      <c r="J1112" s="1598"/>
      <c r="Q1112" s="1169"/>
      <c r="T1112" s="1346"/>
    </row>
    <row r="1113" spans="1:25">
      <c r="A1113" s="108"/>
      <c r="B1113" t="s">
        <v>709</v>
      </c>
      <c r="C1113" t="s">
        <v>892</v>
      </c>
      <c r="D1113" s="18">
        <v>2</v>
      </c>
      <c r="E1113" s="55">
        <v>43699</v>
      </c>
      <c r="F1113" s="165"/>
      <c r="G1113" s="166"/>
      <c r="H1113" s="27" t="s">
        <v>811</v>
      </c>
      <c r="I1113" s="27" t="s">
        <v>811</v>
      </c>
      <c r="J1113" s="1598"/>
      <c r="Q1113" s="1169"/>
      <c r="T1113" s="1346"/>
    </row>
    <row r="1114" spans="1:25">
      <c r="A1114" s="108"/>
      <c r="B1114" t="s">
        <v>709</v>
      </c>
      <c r="C1114" t="s">
        <v>892</v>
      </c>
      <c r="D1114" s="18">
        <v>3</v>
      </c>
      <c r="E1114" s="55">
        <v>43699</v>
      </c>
      <c r="F1114" s="165"/>
      <c r="G1114" s="166"/>
      <c r="H1114" s="24">
        <v>0.78587797468354392</v>
      </c>
      <c r="I1114" s="24">
        <v>0.23272570857538713</v>
      </c>
      <c r="J1114" s="1598">
        <f t="shared" si="165"/>
        <v>7.2084460974140407</v>
      </c>
      <c r="Q1114" s="1169"/>
      <c r="T1114" s="1346"/>
    </row>
    <row r="1115" spans="1:25">
      <c r="A1115" s="108"/>
      <c r="B1115" t="s">
        <v>709</v>
      </c>
      <c r="C1115" t="s">
        <v>892</v>
      </c>
      <c r="D1115" s="18">
        <v>4</v>
      </c>
      <c r="E1115" s="55">
        <v>43699</v>
      </c>
      <c r="F1115" s="165"/>
      <c r="G1115" s="166"/>
      <c r="H1115" s="27" t="s">
        <v>811</v>
      </c>
      <c r="I1115" s="27" t="s">
        <v>811</v>
      </c>
      <c r="J1115" s="1598"/>
      <c r="Q1115" s="1169"/>
      <c r="T1115" s="1346"/>
    </row>
    <row r="1116" spans="1:25">
      <c r="A1116" s="108"/>
      <c r="B1116" t="s">
        <v>709</v>
      </c>
      <c r="C1116" t="s">
        <v>892</v>
      </c>
      <c r="D1116" s="18">
        <v>5</v>
      </c>
      <c r="E1116" s="55">
        <v>43699</v>
      </c>
      <c r="F1116" s="165"/>
      <c r="G1116" s="166"/>
      <c r="H1116" s="27" t="s">
        <v>811</v>
      </c>
      <c r="I1116" s="27" t="s">
        <v>811</v>
      </c>
      <c r="J1116" s="1598"/>
      <c r="Q1116" s="1169"/>
      <c r="T1116" s="1346"/>
    </row>
    <row r="1117" spans="1:25">
      <c r="A1117" s="108"/>
      <c r="B1117" t="s">
        <v>709</v>
      </c>
      <c r="C1117" t="s">
        <v>892</v>
      </c>
      <c r="D1117" s="18">
        <v>6</v>
      </c>
      <c r="E1117" s="55">
        <v>43699</v>
      </c>
      <c r="F1117" s="165"/>
      <c r="G1117" s="166"/>
      <c r="H1117" s="27" t="s">
        <v>811</v>
      </c>
      <c r="I1117" s="27" t="s">
        <v>811</v>
      </c>
      <c r="J1117" s="1598"/>
      <c r="Q1117" s="1169"/>
      <c r="T1117" s="1346"/>
    </row>
    <row r="1118" spans="1:25">
      <c r="A1118" s="108"/>
      <c r="B1118" t="s">
        <v>709</v>
      </c>
      <c r="C1118" t="s">
        <v>892</v>
      </c>
      <c r="D1118" s="18">
        <v>7</v>
      </c>
      <c r="E1118" s="55">
        <v>43699</v>
      </c>
      <c r="F1118" s="165"/>
      <c r="G1118" s="166"/>
      <c r="H1118" s="27" t="s">
        <v>811</v>
      </c>
      <c r="I1118" s="27" t="s">
        <v>811</v>
      </c>
      <c r="J1118" s="1598"/>
      <c r="Q1118" s="1169"/>
      <c r="T1118" s="1346"/>
    </row>
    <row r="1119" spans="1:25">
      <c r="A1119" s="108"/>
      <c r="B1119" t="s">
        <v>709</v>
      </c>
      <c r="C1119" t="s">
        <v>892</v>
      </c>
      <c r="D1119" s="18">
        <v>8</v>
      </c>
      <c r="E1119" s="55">
        <v>43699</v>
      </c>
      <c r="F1119" s="165"/>
      <c r="G1119" s="166"/>
      <c r="H1119" s="27" t="s">
        <v>811</v>
      </c>
      <c r="I1119" s="27" t="s">
        <v>811</v>
      </c>
      <c r="J1119" s="1598"/>
      <c r="Q1119" s="1169"/>
      <c r="T1119" s="1346"/>
    </row>
    <row r="1120" spans="1:25">
      <c r="A1120" s="108"/>
      <c r="B1120" t="s">
        <v>709</v>
      </c>
      <c r="C1120" t="s">
        <v>892</v>
      </c>
      <c r="D1120" s="18">
        <v>9</v>
      </c>
      <c r="E1120" s="55">
        <v>43699</v>
      </c>
      <c r="F1120" s="165"/>
      <c r="G1120" s="166"/>
      <c r="H1120" s="24">
        <v>1.1788169620253164</v>
      </c>
      <c r="I1120" s="24">
        <v>0.23272570857538713</v>
      </c>
      <c r="J1120" s="1598">
        <f t="shared" si="165"/>
        <v>7.2084460974140407</v>
      </c>
      <c r="Q1120" s="1169"/>
      <c r="T1120" s="1346"/>
    </row>
    <row r="1121" spans="1:25">
      <c r="A1121" s="108"/>
      <c r="B1121" t="s">
        <v>709</v>
      </c>
      <c r="C1121" t="s">
        <v>892</v>
      </c>
      <c r="D1121" s="18">
        <v>10</v>
      </c>
      <c r="E1121" s="55">
        <v>43699</v>
      </c>
      <c r="F1121" s="165"/>
      <c r="G1121" s="166"/>
      <c r="H1121" s="27" t="s">
        <v>811</v>
      </c>
      <c r="I1121" s="27" t="s">
        <v>811</v>
      </c>
      <c r="J1121" s="1598"/>
      <c r="Q1121" s="1169"/>
      <c r="T1121" s="1346"/>
    </row>
    <row r="1122" spans="1:25">
      <c r="A1122" s="108"/>
      <c r="B1122" t="s">
        <v>709</v>
      </c>
      <c r="C1122" t="s">
        <v>892</v>
      </c>
      <c r="D1122" s="18">
        <v>11</v>
      </c>
      <c r="E1122" s="55">
        <v>43699</v>
      </c>
      <c r="F1122" s="165"/>
      <c r="G1122" s="166"/>
      <c r="H1122" s="27" t="s">
        <v>811</v>
      </c>
      <c r="I1122" s="27" t="s">
        <v>811</v>
      </c>
      <c r="J1122" s="1598"/>
      <c r="Q1122" s="1169"/>
      <c r="T1122" s="1346"/>
    </row>
    <row r="1123" spans="1:25">
      <c r="A1123" s="108"/>
      <c r="B1123" t="s">
        <v>709</v>
      </c>
      <c r="C1123" t="s">
        <v>892</v>
      </c>
      <c r="D1123" s="18">
        <v>12</v>
      </c>
      <c r="E1123" s="55">
        <v>43699</v>
      </c>
      <c r="F1123" s="165"/>
      <c r="G1123" s="166"/>
      <c r="H1123" s="27" t="s">
        <v>811</v>
      </c>
      <c r="I1123" s="27" t="s">
        <v>811</v>
      </c>
      <c r="J1123" s="1598"/>
      <c r="Q1123" s="1169"/>
      <c r="T1123" s="1346"/>
    </row>
    <row r="1124" spans="1:25">
      <c r="A1124" s="108"/>
      <c r="B1124" t="s">
        <v>709</v>
      </c>
      <c r="C1124" t="s">
        <v>892</v>
      </c>
      <c r="D1124" s="18">
        <v>13</v>
      </c>
      <c r="E1124" s="55">
        <v>43699</v>
      </c>
      <c r="F1124" s="165"/>
      <c r="G1124" s="166"/>
      <c r="H1124" s="27" t="s">
        <v>811</v>
      </c>
      <c r="I1124" s="27" t="s">
        <v>811</v>
      </c>
      <c r="J1124" s="1598"/>
      <c r="Q1124" s="1169"/>
      <c r="T1124" s="1346"/>
    </row>
    <row r="1125" spans="1:25">
      <c r="A1125" s="108"/>
      <c r="B1125" t="s">
        <v>709</v>
      </c>
      <c r="C1125" t="s">
        <v>892</v>
      </c>
      <c r="D1125" s="18">
        <v>14</v>
      </c>
      <c r="E1125" s="55">
        <v>43699</v>
      </c>
      <c r="F1125" s="165"/>
      <c r="G1125" s="166"/>
      <c r="H1125" s="27" t="s">
        <v>811</v>
      </c>
      <c r="I1125" s="27" t="s">
        <v>811</v>
      </c>
      <c r="J1125" s="1598"/>
      <c r="Q1125" s="1169"/>
      <c r="T1125" s="1346"/>
    </row>
    <row r="1126" spans="1:25">
      <c r="A1126" s="108"/>
      <c r="B1126" t="s">
        <v>709</v>
      </c>
      <c r="C1126" t="s">
        <v>892</v>
      </c>
      <c r="D1126" s="18">
        <v>15</v>
      </c>
      <c r="E1126" s="55">
        <v>43699</v>
      </c>
      <c r="F1126" s="165"/>
      <c r="G1126" s="166"/>
      <c r="H1126" s="27" t="s">
        <v>811</v>
      </c>
      <c r="I1126" s="27" t="s">
        <v>811</v>
      </c>
      <c r="J1126" s="1598"/>
      <c r="Q1126" s="1169"/>
      <c r="T1126" s="1346"/>
    </row>
    <row r="1127" spans="1:25">
      <c r="A1127" s="108"/>
      <c r="B1127" t="s">
        <v>709</v>
      </c>
      <c r="C1127" t="s">
        <v>892</v>
      </c>
      <c r="D1127" s="18">
        <v>16</v>
      </c>
      <c r="E1127" s="55">
        <v>43699</v>
      </c>
      <c r="F1127" s="165"/>
      <c r="G1127" s="166"/>
      <c r="H1127" s="24">
        <v>2.5000000000000001E-2</v>
      </c>
      <c r="I1127" s="24">
        <v>1.0523873242618329</v>
      </c>
      <c r="J1127" s="1598">
        <f t="shared" si="165"/>
        <v>32.596644981686012</v>
      </c>
      <c r="Q1127" s="1169"/>
      <c r="T1127" s="1346"/>
    </row>
    <row r="1128" spans="1:25" s="451" customFormat="1">
      <c r="A1128" s="1566"/>
      <c r="B1128" s="451" t="s">
        <v>709</v>
      </c>
      <c r="C1128" s="451" t="s">
        <v>892</v>
      </c>
      <c r="D1128" s="1201">
        <v>17</v>
      </c>
      <c r="E1128" s="1202">
        <v>43699</v>
      </c>
      <c r="F1128" s="1203"/>
      <c r="G1128" s="1204"/>
      <c r="H1128" s="534" t="s">
        <v>811</v>
      </c>
      <c r="I1128" s="534" t="s">
        <v>811</v>
      </c>
      <c r="J1128" s="1599"/>
      <c r="L1128" s="1373"/>
      <c r="N1128" s="1373"/>
      <c r="P1128" s="1373"/>
      <c r="Q1128" s="1232"/>
      <c r="R1128" s="1157"/>
      <c r="S1128" s="1157"/>
      <c r="T1128" s="1569"/>
    </row>
    <row r="1129" spans="1:25">
      <c r="A1129" s="983"/>
      <c r="B1129" s="815"/>
      <c r="C1129" s="629"/>
      <c r="D1129" s="815"/>
      <c r="E1129" s="815"/>
      <c r="F1129" s="815"/>
      <c r="G1129" s="815"/>
      <c r="H1129" s="815"/>
      <c r="I1129" s="873"/>
      <c r="J1129" s="1598" t="str">
        <f t="shared" si="165"/>
        <v xml:space="preserve"> </v>
      </c>
      <c r="K1129" s="874"/>
      <c r="M1129" s="873"/>
      <c r="O1129" s="815"/>
      <c r="Q1129" s="1169"/>
      <c r="R1129" s="1339"/>
      <c r="S1129" s="1340"/>
      <c r="T1129" s="1356"/>
      <c r="U1129" s="877"/>
      <c r="V1129" s="815"/>
      <c r="W1129" s="815"/>
      <c r="X1129" s="878"/>
      <c r="Y1129" s="878"/>
    </row>
    <row r="1130" spans="1:25" ht="46.8">
      <c r="B1130" s="976" t="s">
        <v>20</v>
      </c>
      <c r="C1130" s="591" t="s">
        <v>701</v>
      </c>
      <c r="D1130" s="946" t="s">
        <v>805</v>
      </c>
      <c r="E1130" s="947" t="s">
        <v>786</v>
      </c>
      <c r="F1130" s="946" t="s">
        <v>806</v>
      </c>
      <c r="G1130" s="946" t="s">
        <v>807</v>
      </c>
      <c r="H1130" s="591" t="s">
        <v>808</v>
      </c>
      <c r="I1130" s="371" t="s">
        <v>809</v>
      </c>
      <c r="J1130" s="484" t="s">
        <v>810</v>
      </c>
      <c r="K1130" s="1252" t="s">
        <v>792</v>
      </c>
      <c r="L1130" s="1305" t="s">
        <v>474</v>
      </c>
      <c r="M1130" s="1252" t="s">
        <v>793</v>
      </c>
      <c r="N1130" s="1305" t="s">
        <v>483</v>
      </c>
      <c r="O1130" s="1252" t="s">
        <v>794</v>
      </c>
      <c r="P1130" s="1305" t="s">
        <v>480</v>
      </c>
      <c r="Q1130" s="1604"/>
      <c r="T1130" s="1346"/>
    </row>
    <row r="1131" spans="1:25">
      <c r="B1131" s="108" t="s">
        <v>854</v>
      </c>
      <c r="C1131" t="s">
        <v>892</v>
      </c>
      <c r="D1131">
        <v>0.5</v>
      </c>
      <c r="E1131" s="55">
        <v>44076</v>
      </c>
      <c r="F1131">
        <v>19</v>
      </c>
      <c r="G1131">
        <v>6.5</v>
      </c>
      <c r="H1131" s="371">
        <v>0.16426666666666667</v>
      </c>
      <c r="I1131" s="24">
        <v>0.87048091527365146</v>
      </c>
      <c r="J1131" s="1598">
        <f t="shared" si="165"/>
        <v>26.962275869686081</v>
      </c>
      <c r="K1131">
        <f>AVERAGE(G1131:G1148)</f>
        <v>6.5</v>
      </c>
      <c r="L1131" s="594">
        <f t="shared" si="166"/>
        <v>32.995602818589077</v>
      </c>
      <c r="M1131" s="166">
        <f>AVERAGE(H1131:H1148)</f>
        <v>1.3328000000000002</v>
      </c>
      <c r="N1131" s="594">
        <f t="shared" si="167"/>
        <v>33.387351245414614</v>
      </c>
      <c r="O1131">
        <f>AVERAGE(J1131:J1148)</f>
        <v>21.437849018986764</v>
      </c>
      <c r="P1131" s="594">
        <f t="shared" si="168"/>
        <v>48.371257534452425</v>
      </c>
      <c r="Q1131" s="1169">
        <f t="shared" ref="Q1131:Q1224" si="169">AVERAGE(L1131,N1131,P1131)</f>
        <v>38.251403866152039</v>
      </c>
      <c r="T1131" s="1346"/>
    </row>
    <row r="1132" spans="1:25">
      <c r="B1132" s="108" t="s">
        <v>854</v>
      </c>
      <c r="C1132" t="s">
        <v>892</v>
      </c>
      <c r="D1132">
        <v>1</v>
      </c>
      <c r="E1132" s="55">
        <v>44076</v>
      </c>
      <c r="H1132" s="24" t="s">
        <v>811</v>
      </c>
      <c r="I1132" s="24" t="s">
        <v>811</v>
      </c>
      <c r="J1132" s="1598"/>
      <c r="Q1132" s="1169"/>
      <c r="T1132" s="1346"/>
    </row>
    <row r="1133" spans="1:25">
      <c r="B1133" s="108" t="s">
        <v>854</v>
      </c>
      <c r="C1133" t="s">
        <v>892</v>
      </c>
      <c r="D1133">
        <v>2</v>
      </c>
      <c r="E1133" s="55">
        <v>44076</v>
      </c>
      <c r="H1133" s="24" t="s">
        <v>811</v>
      </c>
      <c r="I1133" s="24" t="s">
        <v>811</v>
      </c>
      <c r="J1133" s="1598"/>
      <c r="Q1133" s="1169"/>
      <c r="T1133" s="1346"/>
    </row>
    <row r="1134" spans="1:25">
      <c r="B1134" s="108" t="s">
        <v>854</v>
      </c>
      <c r="C1134" t="s">
        <v>892</v>
      </c>
      <c r="D1134">
        <v>3</v>
      </c>
      <c r="E1134" s="55">
        <v>44076</v>
      </c>
      <c r="H1134" s="371">
        <v>0.14560000000000001</v>
      </c>
      <c r="I1134" s="24">
        <v>0.36730543252282394</v>
      </c>
      <c r="J1134" s="1598">
        <f t="shared" si="165"/>
        <v>11.376918466961948</v>
      </c>
      <c r="Q1134" s="1169"/>
      <c r="T1134" s="1346"/>
    </row>
    <row r="1135" spans="1:25">
      <c r="B1135" s="108" t="s">
        <v>854</v>
      </c>
      <c r="C1135" t="s">
        <v>892</v>
      </c>
      <c r="D1135">
        <v>4</v>
      </c>
      <c r="E1135" s="55">
        <v>44076</v>
      </c>
      <c r="H1135" s="24" t="s">
        <v>811</v>
      </c>
      <c r="I1135" s="24" t="s">
        <v>811</v>
      </c>
      <c r="J1135" s="1598"/>
      <c r="Q1135" s="1169"/>
      <c r="T1135" s="1346"/>
    </row>
    <row r="1136" spans="1:25">
      <c r="B1136" s="108" t="s">
        <v>854</v>
      </c>
      <c r="C1136" t="s">
        <v>892</v>
      </c>
      <c r="D1136">
        <v>5</v>
      </c>
      <c r="E1136" s="55">
        <v>44076</v>
      </c>
      <c r="H1136" s="24" t="s">
        <v>811</v>
      </c>
      <c r="I1136" s="24" t="s">
        <v>811</v>
      </c>
      <c r="J1136" s="1598"/>
      <c r="Q1136" s="1169"/>
      <c r="T1136" s="1346"/>
    </row>
    <row r="1137" spans="1:25">
      <c r="B1137" s="108" t="s">
        <v>854</v>
      </c>
      <c r="C1137" t="s">
        <v>892</v>
      </c>
      <c r="D1137">
        <v>6</v>
      </c>
      <c r="E1137" s="55">
        <v>44076</v>
      </c>
      <c r="H1137" s="24" t="s">
        <v>811</v>
      </c>
      <c r="I1137" s="24" t="s">
        <v>811</v>
      </c>
      <c r="J1137" s="1598"/>
      <c r="Q1137" s="1169"/>
      <c r="T1137" s="1346"/>
    </row>
    <row r="1138" spans="1:25">
      <c r="B1138" s="108" t="s">
        <v>854</v>
      </c>
      <c r="C1138" t="s">
        <v>892</v>
      </c>
      <c r="D1138">
        <v>7</v>
      </c>
      <c r="E1138" s="55">
        <v>44076</v>
      </c>
      <c r="H1138" s="24" t="s">
        <v>811</v>
      </c>
      <c r="I1138" s="24" t="s">
        <v>811</v>
      </c>
      <c r="J1138" s="1598"/>
      <c r="Q1138" s="1169"/>
      <c r="T1138" s="1346"/>
    </row>
    <row r="1139" spans="1:25">
      <c r="B1139" s="108" t="s">
        <v>854</v>
      </c>
      <c r="C1139" t="s">
        <v>892</v>
      </c>
      <c r="D1139">
        <v>8</v>
      </c>
      <c r="E1139" s="55">
        <v>44076</v>
      </c>
      <c r="H1139" s="24" t="s">
        <v>811</v>
      </c>
      <c r="I1139" s="24" t="s">
        <v>811</v>
      </c>
      <c r="J1139" s="1598"/>
      <c r="Q1139" s="1169"/>
      <c r="T1139" s="1346"/>
    </row>
    <row r="1140" spans="1:25">
      <c r="B1140" s="108" t="s">
        <v>854</v>
      </c>
      <c r="C1140" t="s">
        <v>892</v>
      </c>
      <c r="D1140">
        <v>9</v>
      </c>
      <c r="E1140" s="55">
        <v>44076</v>
      </c>
      <c r="H1140" s="371">
        <v>0.37333333333333335</v>
      </c>
      <c r="I1140" s="24">
        <v>0.5876886920365183</v>
      </c>
      <c r="J1140" s="1598">
        <f t="shared" si="165"/>
        <v>18.203069547139119</v>
      </c>
      <c r="Q1140" s="1169"/>
      <c r="T1140" s="1346"/>
    </row>
    <row r="1141" spans="1:25">
      <c r="B1141" s="108" t="s">
        <v>854</v>
      </c>
      <c r="C1141" t="s">
        <v>892</v>
      </c>
      <c r="D1141">
        <v>10</v>
      </c>
      <c r="E1141" s="55">
        <v>44076</v>
      </c>
      <c r="H1141" s="24" t="s">
        <v>811</v>
      </c>
      <c r="I1141" s="24" t="s">
        <v>811</v>
      </c>
      <c r="J1141" s="1598"/>
      <c r="Q1141" s="1169"/>
      <c r="T1141" s="1346"/>
    </row>
    <row r="1142" spans="1:25">
      <c r="B1142" s="108" t="s">
        <v>854</v>
      </c>
      <c r="C1142" t="s">
        <v>892</v>
      </c>
      <c r="D1142">
        <v>11</v>
      </c>
      <c r="E1142" s="55">
        <v>44076</v>
      </c>
      <c r="H1142" s="24" t="s">
        <v>811</v>
      </c>
      <c r="I1142" s="24" t="s">
        <v>811</v>
      </c>
      <c r="J1142" s="1598"/>
      <c r="Q1142" s="1169"/>
      <c r="T1142" s="1346"/>
    </row>
    <row r="1143" spans="1:25">
      <c r="B1143" s="108" t="s">
        <v>854</v>
      </c>
      <c r="C1143" t="s">
        <v>892</v>
      </c>
      <c r="D1143">
        <v>12</v>
      </c>
      <c r="E1143" s="55">
        <v>44076</v>
      </c>
      <c r="H1143" s="24" t="s">
        <v>811</v>
      </c>
      <c r="I1143" s="24" t="s">
        <v>811</v>
      </c>
      <c r="J1143" s="1598"/>
      <c r="Q1143" s="1169"/>
      <c r="T1143" s="1346"/>
    </row>
    <row r="1144" spans="1:25">
      <c r="B1144" s="108" t="s">
        <v>854</v>
      </c>
      <c r="C1144" t="s">
        <v>892</v>
      </c>
      <c r="D1144">
        <v>13</v>
      </c>
      <c r="E1144" s="55">
        <v>44076</v>
      </c>
      <c r="H1144" s="24" t="s">
        <v>811</v>
      </c>
      <c r="I1144" s="24" t="s">
        <v>811</v>
      </c>
      <c r="J1144" s="1598"/>
      <c r="Q1144" s="1169"/>
      <c r="T1144" s="1346"/>
    </row>
    <row r="1145" spans="1:25">
      <c r="B1145" s="108" t="s">
        <v>854</v>
      </c>
      <c r="C1145" t="s">
        <v>892</v>
      </c>
      <c r="D1145">
        <v>14</v>
      </c>
      <c r="E1145" s="55">
        <v>44076</v>
      </c>
      <c r="H1145" s="24" t="s">
        <v>811</v>
      </c>
      <c r="I1145" s="24" t="s">
        <v>811</v>
      </c>
      <c r="J1145" s="1598"/>
      <c r="Q1145" s="1169"/>
      <c r="T1145" s="1346"/>
    </row>
    <row r="1146" spans="1:25">
      <c r="B1146" s="108" t="s">
        <v>854</v>
      </c>
      <c r="C1146" t="s">
        <v>892</v>
      </c>
      <c r="D1146">
        <v>15</v>
      </c>
      <c r="E1146" s="55">
        <v>44076</v>
      </c>
      <c r="H1146" s="24" t="s">
        <v>811</v>
      </c>
      <c r="I1146" s="24" t="s">
        <v>811</v>
      </c>
      <c r="J1146" s="1598"/>
      <c r="Q1146" s="1169"/>
      <c r="T1146" s="1346"/>
    </row>
    <row r="1147" spans="1:25">
      <c r="B1147" s="108" t="s">
        <v>854</v>
      </c>
      <c r="C1147" t="s">
        <v>892</v>
      </c>
      <c r="D1147">
        <v>16</v>
      </c>
      <c r="E1147" s="55">
        <v>44076</v>
      </c>
      <c r="H1147" s="24" t="s">
        <v>811</v>
      </c>
      <c r="I1147" s="24" t="s">
        <v>811</v>
      </c>
      <c r="J1147" s="1598"/>
      <c r="Q1147" s="1169"/>
      <c r="T1147" s="1346"/>
    </row>
    <row r="1148" spans="1:25" s="451" customFormat="1">
      <c r="B1148" s="1566" t="s">
        <v>854</v>
      </c>
      <c r="C1148" s="451" t="s">
        <v>892</v>
      </c>
      <c r="D1148" s="451">
        <v>17</v>
      </c>
      <c r="E1148" s="1202">
        <v>44076</v>
      </c>
      <c r="H1148" s="1576">
        <v>4.6480000000000006</v>
      </c>
      <c r="I1148" s="1200">
        <v>0.94302099154645558</v>
      </c>
      <c r="J1148" s="1599">
        <f t="shared" si="165"/>
        <v>29.209132192159917</v>
      </c>
      <c r="L1148" s="1373"/>
      <c r="N1148" s="1373"/>
      <c r="P1148" s="1373"/>
      <c r="Q1148" s="1232"/>
      <c r="R1148" s="1157"/>
      <c r="S1148" s="1157"/>
      <c r="T1148" s="1569"/>
    </row>
    <row r="1149" spans="1:25">
      <c r="A1149" s="884"/>
      <c r="E1149" s="173"/>
      <c r="F1149" s="445"/>
      <c r="I1149" s="173"/>
      <c r="J1149" s="1598" t="str">
        <f t="shared" si="165"/>
        <v xml:space="preserve"> </v>
      </c>
      <c r="M1149" s="108"/>
      <c r="O1149" s="592"/>
      <c r="Q1149" s="1169"/>
      <c r="S1149" s="1333"/>
      <c r="T1149" s="1346"/>
    </row>
    <row r="1150" spans="1:25" ht="46.8">
      <c r="A1150" s="983" t="s">
        <v>804</v>
      </c>
      <c r="B1150" s="815" t="s">
        <v>20</v>
      </c>
      <c r="C1150" s="815" t="s">
        <v>701</v>
      </c>
      <c r="D1150" s="815" t="s">
        <v>805</v>
      </c>
      <c r="E1150" s="873" t="s">
        <v>786</v>
      </c>
      <c r="F1150" s="815" t="s">
        <v>806</v>
      </c>
      <c r="G1150" s="815" t="s">
        <v>807</v>
      </c>
      <c r="H1150" s="815" t="s">
        <v>808</v>
      </c>
      <c r="I1150" s="878" t="s">
        <v>809</v>
      </c>
      <c r="J1150" s="484" t="s">
        <v>810</v>
      </c>
      <c r="K1150" s="1252" t="s">
        <v>792</v>
      </c>
      <c r="L1150" s="1305" t="s">
        <v>474</v>
      </c>
      <c r="M1150" s="1252" t="s">
        <v>793</v>
      </c>
      <c r="N1150" s="1305" t="s">
        <v>483</v>
      </c>
      <c r="O1150" s="1252" t="s">
        <v>794</v>
      </c>
      <c r="P1150" s="1305" t="s">
        <v>480</v>
      </c>
      <c r="Q1150" s="1604"/>
      <c r="R1150" s="1226"/>
      <c r="S1150" s="1226"/>
      <c r="T1150" s="1349"/>
      <c r="U1150" s="747"/>
      <c r="V1150" s="747"/>
      <c r="W1150" s="747"/>
      <c r="X1150" s="747"/>
      <c r="Y1150" s="747"/>
    </row>
    <row r="1151" spans="1:25">
      <c r="A1151" s="108"/>
      <c r="B1151" t="s">
        <v>709</v>
      </c>
      <c r="C1151" t="s">
        <v>895</v>
      </c>
      <c r="D1151" s="27">
        <v>0.5</v>
      </c>
      <c r="E1151" s="133">
        <v>44447</v>
      </c>
      <c r="F1151">
        <v>19</v>
      </c>
      <c r="G1151">
        <v>6.5</v>
      </c>
      <c r="H1151" s="24">
        <v>0.67352380952380975</v>
      </c>
      <c r="I1151" s="71">
        <v>0.45733333333333337</v>
      </c>
      <c r="J1151" s="1598">
        <f t="shared" si="165"/>
        <v>14.165442666666667</v>
      </c>
      <c r="K1151">
        <f>AVERAGE(G1151:G1169)</f>
        <v>6.5</v>
      </c>
      <c r="L1151" s="594">
        <f t="shared" si="166"/>
        <v>32.995602818589077</v>
      </c>
      <c r="M1151" s="166">
        <f>AVERAGE(H1151:H1169)</f>
        <v>0.71782142857142872</v>
      </c>
      <c r="N1151" s="594">
        <f t="shared" si="167"/>
        <v>27.316560062580265</v>
      </c>
      <c r="O1151">
        <f>AVERAGE(J1151:J1169)</f>
        <v>26.627278244399623</v>
      </c>
      <c r="P1151" s="594">
        <f t="shared" si="168"/>
        <v>51.498705625575482</v>
      </c>
      <c r="Q1151" s="1169">
        <f t="shared" si="169"/>
        <v>37.270289502248275</v>
      </c>
      <c r="T1151" s="1346"/>
    </row>
    <row r="1152" spans="1:25">
      <c r="A1152" s="108"/>
      <c r="B1152" t="s">
        <v>709</v>
      </c>
      <c r="C1152" t="s">
        <v>895</v>
      </c>
      <c r="D1152" s="27">
        <v>1</v>
      </c>
      <c r="E1152" s="133">
        <v>44447</v>
      </c>
      <c r="H1152" s="24" t="s">
        <v>811</v>
      </c>
      <c r="I1152" s="71" t="s">
        <v>811</v>
      </c>
      <c r="J1152" s="1598"/>
      <c r="Q1152" s="1169"/>
      <c r="T1152" s="1346"/>
    </row>
    <row r="1153" spans="1:20">
      <c r="A1153" s="108"/>
      <c r="B1153" t="s">
        <v>709</v>
      </c>
      <c r="C1153" t="s">
        <v>895</v>
      </c>
      <c r="D1153" s="27">
        <v>2</v>
      </c>
      <c r="E1153" s="133">
        <v>44447</v>
      </c>
      <c r="H1153" s="24" t="s">
        <v>811</v>
      </c>
      <c r="I1153" s="71" t="s">
        <v>811</v>
      </c>
      <c r="J1153" s="1598"/>
      <c r="Q1153" s="1169"/>
      <c r="T1153" s="1346"/>
    </row>
    <row r="1154" spans="1:20">
      <c r="A1154" s="108"/>
      <c r="B1154" t="s">
        <v>709</v>
      </c>
      <c r="C1154" t="s">
        <v>895</v>
      </c>
      <c r="D1154" s="27">
        <v>3</v>
      </c>
      <c r="E1154" s="133">
        <v>44447</v>
      </c>
      <c r="H1154" s="24">
        <v>0.85809523809523824</v>
      </c>
      <c r="I1154" s="71">
        <v>0.35292427531605164</v>
      </c>
      <c r="J1154" s="1598">
        <f t="shared" ref="J1154:J1169" si="170">IF(AND(I1154&gt;0),  I1154*30.974," ")</f>
        <v>10.931476503639384</v>
      </c>
      <c r="Q1154" s="1169"/>
      <c r="T1154" s="1346"/>
    </row>
    <row r="1155" spans="1:20">
      <c r="A1155" s="108"/>
      <c r="B1155" t="s">
        <v>709</v>
      </c>
      <c r="C1155" t="s">
        <v>895</v>
      </c>
      <c r="D1155" s="27">
        <v>4</v>
      </c>
      <c r="E1155" s="133">
        <v>44447</v>
      </c>
      <c r="H1155" s="24" t="s">
        <v>811</v>
      </c>
      <c r="I1155" s="71" t="s">
        <v>811</v>
      </c>
      <c r="J1155" s="1598"/>
      <c r="Q1155" s="1169"/>
      <c r="T1155" s="1346"/>
    </row>
    <row r="1156" spans="1:20">
      <c r="A1156" s="108"/>
      <c r="B1156" t="s">
        <v>709</v>
      </c>
      <c r="C1156" t="s">
        <v>895</v>
      </c>
      <c r="D1156" s="27">
        <v>5</v>
      </c>
      <c r="E1156" s="133">
        <v>44447</v>
      </c>
      <c r="H1156" s="24" t="s">
        <v>811</v>
      </c>
      <c r="I1156" s="71" t="s">
        <v>811</v>
      </c>
      <c r="J1156" s="1598"/>
      <c r="Q1156" s="1169"/>
      <c r="T1156" s="1346"/>
    </row>
    <row r="1157" spans="1:20">
      <c r="A1157" s="108"/>
      <c r="B1157" t="s">
        <v>709</v>
      </c>
      <c r="C1157" t="s">
        <v>895</v>
      </c>
      <c r="D1157" s="27">
        <v>6</v>
      </c>
      <c r="E1157" s="133">
        <v>44447</v>
      </c>
      <c r="H1157" s="24" t="s">
        <v>811</v>
      </c>
      <c r="I1157" s="71" t="s">
        <v>811</v>
      </c>
      <c r="J1157" s="1598"/>
      <c r="Q1157" s="1169"/>
      <c r="T1157" s="1346"/>
    </row>
    <row r="1158" spans="1:20">
      <c r="A1158" s="108"/>
      <c r="B1158" t="s">
        <v>709</v>
      </c>
      <c r="C1158" t="s">
        <v>895</v>
      </c>
      <c r="D1158" s="27">
        <v>7</v>
      </c>
      <c r="E1158" s="133">
        <v>44447</v>
      </c>
      <c r="H1158" s="24" t="s">
        <v>811</v>
      </c>
      <c r="I1158" s="71" t="s">
        <v>811</v>
      </c>
      <c r="J1158" s="1598"/>
      <c r="Q1158" s="1169"/>
      <c r="T1158" s="1346"/>
    </row>
    <row r="1159" spans="1:20">
      <c r="A1159" s="108"/>
      <c r="B1159" t="s">
        <v>709</v>
      </c>
      <c r="C1159" t="s">
        <v>895</v>
      </c>
      <c r="D1159" s="27">
        <v>8</v>
      </c>
      <c r="E1159" s="133">
        <v>44447</v>
      </c>
      <c r="H1159" s="24" t="s">
        <v>811</v>
      </c>
      <c r="I1159" s="71" t="s">
        <v>811</v>
      </c>
      <c r="J1159" s="1598"/>
      <c r="Q1159" s="1169"/>
      <c r="T1159" s="1346"/>
    </row>
    <row r="1160" spans="1:20">
      <c r="A1160" s="108"/>
      <c r="B1160" t="s">
        <v>709</v>
      </c>
      <c r="C1160" t="s">
        <v>895</v>
      </c>
      <c r="D1160" s="27">
        <v>9</v>
      </c>
      <c r="E1160" s="133">
        <v>44447</v>
      </c>
      <c r="H1160" s="24">
        <v>1.3146666666666671</v>
      </c>
      <c r="I1160" s="71">
        <v>0.26133333333333342</v>
      </c>
      <c r="J1160" s="1598">
        <f t="shared" si="170"/>
        <v>8.0945386666666685</v>
      </c>
      <c r="Q1160" s="1169"/>
      <c r="T1160" s="1346"/>
    </row>
    <row r="1161" spans="1:20">
      <c r="A1161" s="108"/>
      <c r="B1161" t="s">
        <v>709</v>
      </c>
      <c r="C1161" t="s">
        <v>895</v>
      </c>
      <c r="D1161" s="27">
        <v>10</v>
      </c>
      <c r="E1161" s="133">
        <v>44447</v>
      </c>
      <c r="H1161" s="24" t="s">
        <v>811</v>
      </c>
      <c r="I1161" s="71" t="s">
        <v>811</v>
      </c>
      <c r="J1161" s="1598"/>
      <c r="Q1161" s="1169"/>
      <c r="T1161" s="1346"/>
    </row>
    <row r="1162" spans="1:20">
      <c r="A1162" s="108"/>
      <c r="B1162" t="s">
        <v>709</v>
      </c>
      <c r="C1162" t="s">
        <v>895</v>
      </c>
      <c r="D1162" s="27">
        <v>11</v>
      </c>
      <c r="E1162" s="133">
        <v>44447</v>
      </c>
      <c r="H1162" s="24" t="s">
        <v>811</v>
      </c>
      <c r="I1162" s="71" t="s">
        <v>811</v>
      </c>
      <c r="J1162" s="1598"/>
      <c r="Q1162" s="1169"/>
      <c r="T1162" s="1346"/>
    </row>
    <row r="1163" spans="1:20">
      <c r="A1163" s="108"/>
      <c r="B1163" t="s">
        <v>709</v>
      </c>
      <c r="C1163" t="s">
        <v>895</v>
      </c>
      <c r="D1163" s="27">
        <v>12</v>
      </c>
      <c r="E1163" s="133">
        <v>44447</v>
      </c>
      <c r="H1163" s="24" t="s">
        <v>811</v>
      </c>
      <c r="I1163" s="71" t="s">
        <v>811</v>
      </c>
      <c r="J1163" s="1598"/>
      <c r="Q1163" s="1169"/>
      <c r="T1163" s="1346"/>
    </row>
    <row r="1164" spans="1:20">
      <c r="A1164" s="108"/>
      <c r="B1164" t="s">
        <v>709</v>
      </c>
      <c r="C1164" t="s">
        <v>895</v>
      </c>
      <c r="D1164" s="27">
        <v>13</v>
      </c>
      <c r="E1164" s="133">
        <v>44447</v>
      </c>
      <c r="H1164" s="24" t="s">
        <v>811</v>
      </c>
      <c r="I1164" s="71" t="s">
        <v>811</v>
      </c>
      <c r="J1164" s="1598"/>
      <c r="Q1164" s="1169"/>
      <c r="T1164" s="1346"/>
    </row>
    <row r="1165" spans="1:20">
      <c r="A1165" s="108"/>
      <c r="B1165" t="s">
        <v>709</v>
      </c>
      <c r="C1165" t="s">
        <v>895</v>
      </c>
      <c r="D1165" s="27">
        <v>14</v>
      </c>
      <c r="E1165" s="133">
        <v>44447</v>
      </c>
      <c r="H1165" s="24" t="s">
        <v>811</v>
      </c>
      <c r="I1165" s="71" t="s">
        <v>811</v>
      </c>
      <c r="J1165" s="1598"/>
      <c r="Q1165" s="1169"/>
      <c r="T1165" s="1346"/>
    </row>
    <row r="1166" spans="1:20">
      <c r="A1166" s="108"/>
      <c r="B1166" t="s">
        <v>709</v>
      </c>
      <c r="C1166" t="s">
        <v>895</v>
      </c>
      <c r="D1166" s="27">
        <v>15</v>
      </c>
      <c r="E1166" s="133">
        <v>44447</v>
      </c>
      <c r="H1166" s="24" t="s">
        <v>811</v>
      </c>
      <c r="I1166" s="71" t="s">
        <v>811</v>
      </c>
      <c r="J1166" s="1598"/>
      <c r="Q1166" s="1169"/>
      <c r="T1166" s="1346"/>
    </row>
    <row r="1167" spans="1:20">
      <c r="A1167" s="108"/>
      <c r="B1167" t="s">
        <v>709</v>
      </c>
      <c r="C1167" t="s">
        <v>895</v>
      </c>
      <c r="D1167" s="27">
        <v>16</v>
      </c>
      <c r="E1167" s="133">
        <v>44447</v>
      </c>
      <c r="H1167" s="24" t="s">
        <v>811</v>
      </c>
      <c r="I1167" s="71" t="s">
        <v>811</v>
      </c>
      <c r="J1167" s="1598"/>
      <c r="Q1167" s="1169"/>
      <c r="T1167" s="1346"/>
    </row>
    <row r="1168" spans="1:20">
      <c r="A1168" s="108"/>
      <c r="B1168" t="s">
        <v>709</v>
      </c>
      <c r="C1168" t="s">
        <v>895</v>
      </c>
      <c r="D1168" s="27">
        <v>17</v>
      </c>
      <c r="E1168" s="133">
        <v>44447</v>
      </c>
      <c r="H1168" s="24" t="s">
        <v>811</v>
      </c>
      <c r="I1168" s="71" t="s">
        <v>811</v>
      </c>
      <c r="J1168" s="1598"/>
      <c r="Q1168" s="1169"/>
      <c r="T1168" s="1346"/>
    </row>
    <row r="1169" spans="1:20" s="451" customFormat="1">
      <c r="A1169" s="1566"/>
      <c r="B1169" s="451" t="s">
        <v>709</v>
      </c>
      <c r="C1169" s="451" t="s">
        <v>895</v>
      </c>
      <c r="D1169" s="534" t="s">
        <v>814</v>
      </c>
      <c r="E1169" s="1567">
        <v>44447</v>
      </c>
      <c r="H1169" s="1200">
        <v>2.5000000000000001E-2</v>
      </c>
      <c r="I1169" s="1444">
        <v>2.3670709349979266</v>
      </c>
      <c r="J1169" s="1599">
        <f t="shared" si="170"/>
        <v>73.317655140625774</v>
      </c>
      <c r="L1169" s="1373"/>
      <c r="N1169" s="1373"/>
      <c r="P1169" s="1373"/>
      <c r="Q1169" s="1232"/>
      <c r="R1169" s="1157"/>
      <c r="S1169" s="1157"/>
      <c r="T1169" s="1569"/>
    </row>
    <row r="1170" spans="1:20">
      <c r="A1170" s="108"/>
      <c r="D1170" s="27"/>
      <c r="E1170" s="133"/>
      <c r="H1170" s="24"/>
      <c r="I1170" s="71"/>
      <c r="J1170" s="1598"/>
      <c r="Q1170" s="1169"/>
    </row>
    <row r="1171" spans="1:20" ht="46.8">
      <c r="A1171" s="983" t="s">
        <v>804</v>
      </c>
      <c r="B1171" s="815" t="s">
        <v>20</v>
      </c>
      <c r="C1171" s="815" t="s">
        <v>701</v>
      </c>
      <c r="D1171" s="815" t="s">
        <v>805</v>
      </c>
      <c r="E1171" s="873" t="s">
        <v>786</v>
      </c>
      <c r="F1171" s="815" t="s">
        <v>806</v>
      </c>
      <c r="G1171" s="815" t="s">
        <v>807</v>
      </c>
      <c r="H1171" s="815" t="s">
        <v>808</v>
      </c>
      <c r="I1171" s="878" t="s">
        <v>809</v>
      </c>
      <c r="J1171" s="484" t="s">
        <v>810</v>
      </c>
      <c r="K1171" s="1252" t="s">
        <v>792</v>
      </c>
      <c r="L1171" s="1305" t="s">
        <v>474</v>
      </c>
      <c r="M1171" s="1252" t="s">
        <v>793</v>
      </c>
      <c r="N1171" s="1305" t="s">
        <v>483</v>
      </c>
      <c r="O1171" s="1252" t="s">
        <v>794</v>
      </c>
      <c r="P1171" s="1305" t="s">
        <v>480</v>
      </c>
      <c r="Q1171" s="1169"/>
    </row>
    <row r="1172" spans="1:20">
      <c r="A1172" s="108"/>
      <c r="B1172" t="s">
        <v>709</v>
      </c>
      <c r="C1172" t="s">
        <v>896</v>
      </c>
      <c r="D1172" s="27">
        <v>0.5</v>
      </c>
      <c r="E1172" s="55">
        <v>44805</v>
      </c>
      <c r="F1172">
        <v>19</v>
      </c>
      <c r="G1172">
        <v>6</v>
      </c>
      <c r="H1172" s="24">
        <v>0.57715090529184265</v>
      </c>
      <c r="I1172" s="2799">
        <v>0.54822574053343298</v>
      </c>
      <c r="J1172" s="1598">
        <f t="shared" ref="J1172" si="171">IF(AND(I1172&gt;0),  I1172*30.974," ")</f>
        <v>16.980744087282552</v>
      </c>
      <c r="K1172">
        <f>AVERAGE(G1172:G1189)</f>
        <v>6</v>
      </c>
      <c r="L1172" s="594">
        <f t="shared" ref="L1172" si="172">10*(6-(LN(K1172)/LN(2)))</f>
        <v>34.150374992788443</v>
      </c>
      <c r="M1172" s="166">
        <f>AVERAGE(H1172:H1189)</f>
        <v>3.0772309145745442</v>
      </c>
      <c r="N1172" s="594">
        <f t="shared" ref="N1172" si="173">10*(6-((2.04-0.68*LN(M1172))/LN(2)))</f>
        <v>41.596123574680576</v>
      </c>
      <c r="O1172">
        <f>AVERAGE(J1172:J1189)</f>
        <v>30.64873628905033</v>
      </c>
      <c r="P1172" s="594">
        <f t="shared" ref="P1172" si="174">10*(6-(LN(48/O1172)/LN(2)))</f>
        <v>53.527931840005074</v>
      </c>
      <c r="Q1172" s="1169">
        <f>AVERAGE(L1172,N1172,P1172)</f>
        <v>43.091476802491364</v>
      </c>
    </row>
    <row r="1173" spans="1:20">
      <c r="A1173" s="108"/>
      <c r="B1173" t="s">
        <v>709</v>
      </c>
      <c r="C1173" t="s">
        <v>896</v>
      </c>
      <c r="D1173" s="27">
        <v>1</v>
      </c>
      <c r="E1173" s="55">
        <v>44805</v>
      </c>
      <c r="H1173" s="24" t="s">
        <v>811</v>
      </c>
      <c r="I1173" s="27" t="s">
        <v>811</v>
      </c>
      <c r="J1173" s="1598"/>
      <c r="Q1173" s="1169"/>
    </row>
    <row r="1174" spans="1:20">
      <c r="A1174" s="108"/>
      <c r="B1174" t="s">
        <v>709</v>
      </c>
      <c r="C1174" t="s">
        <v>896</v>
      </c>
      <c r="D1174" s="27">
        <v>2</v>
      </c>
      <c r="E1174" s="55">
        <v>44805</v>
      </c>
      <c r="H1174" s="24" t="s">
        <v>811</v>
      </c>
      <c r="I1174" s="27" t="s">
        <v>811</v>
      </c>
      <c r="J1174" s="1598"/>
      <c r="Q1174" s="1169"/>
    </row>
    <row r="1175" spans="1:20">
      <c r="A1175" s="108"/>
      <c r="B1175" t="s">
        <v>709</v>
      </c>
      <c r="C1175" t="s">
        <v>896</v>
      </c>
      <c r="D1175" s="27">
        <v>3</v>
      </c>
      <c r="E1175" s="55">
        <v>44805</v>
      </c>
      <c r="H1175" s="24">
        <v>0.67528187744374146</v>
      </c>
      <c r="I1175" s="2799">
        <v>0.39158981466673781</v>
      </c>
      <c r="J1175" s="1598">
        <f t="shared" ref="J1175" si="175">IF(AND(I1175&gt;0),  I1175*30.974," ")</f>
        <v>12.129102919487536</v>
      </c>
      <c r="Q1175" s="1169"/>
    </row>
    <row r="1176" spans="1:20">
      <c r="A1176" s="108"/>
      <c r="B1176" t="s">
        <v>709</v>
      </c>
      <c r="C1176" t="s">
        <v>896</v>
      </c>
      <c r="D1176" s="27">
        <v>4</v>
      </c>
      <c r="E1176" s="55">
        <v>44805</v>
      </c>
      <c r="H1176" s="24" t="s">
        <v>811</v>
      </c>
      <c r="I1176" s="27" t="s">
        <v>811</v>
      </c>
      <c r="J1176" s="1598"/>
      <c r="Q1176" s="1169"/>
    </row>
    <row r="1177" spans="1:20">
      <c r="A1177" s="108"/>
      <c r="B1177" t="s">
        <v>709</v>
      </c>
      <c r="C1177" t="s">
        <v>896</v>
      </c>
      <c r="D1177" s="27">
        <v>5</v>
      </c>
      <c r="E1177" s="55">
        <v>44805</v>
      </c>
      <c r="H1177" s="24" t="s">
        <v>811</v>
      </c>
      <c r="I1177" s="27" t="s">
        <v>811</v>
      </c>
      <c r="J1177" s="1598"/>
      <c r="Q1177" s="1169"/>
    </row>
    <row r="1178" spans="1:20">
      <c r="A1178" s="108"/>
      <c r="B1178" t="s">
        <v>709</v>
      </c>
      <c r="C1178" t="s">
        <v>896</v>
      </c>
      <c r="D1178" s="27">
        <v>6</v>
      </c>
      <c r="E1178" s="55">
        <v>44805</v>
      </c>
      <c r="H1178" s="24" t="s">
        <v>811</v>
      </c>
      <c r="I1178" s="27" t="s">
        <v>811</v>
      </c>
      <c r="J1178" s="1598"/>
      <c r="Q1178" s="1169"/>
    </row>
    <row r="1179" spans="1:20">
      <c r="A1179" s="108"/>
      <c r="B1179" t="s">
        <v>709</v>
      </c>
      <c r="C1179" t="s">
        <v>896</v>
      </c>
      <c r="D1179" s="27">
        <v>7</v>
      </c>
      <c r="E1179" s="55">
        <v>44805</v>
      </c>
      <c r="H1179" s="24" t="s">
        <v>811</v>
      </c>
      <c r="I1179" s="27" t="s">
        <v>811</v>
      </c>
      <c r="J1179" s="1598"/>
      <c r="Q1179" s="1169"/>
    </row>
    <row r="1180" spans="1:20">
      <c r="A1180" s="108"/>
      <c r="B1180" t="s">
        <v>709</v>
      </c>
      <c r="C1180" t="s">
        <v>896</v>
      </c>
      <c r="D1180" s="27">
        <v>8</v>
      </c>
      <c r="E1180" s="55">
        <v>44805</v>
      </c>
      <c r="H1180" s="24" t="s">
        <v>811</v>
      </c>
      <c r="I1180" s="27" t="s">
        <v>811</v>
      </c>
      <c r="J1180" s="1598"/>
      <c r="Q1180" s="1169"/>
    </row>
    <row r="1181" spans="1:20">
      <c r="A1181" s="108"/>
      <c r="B1181" t="s">
        <v>709</v>
      </c>
      <c r="C1181" t="s">
        <v>896</v>
      </c>
      <c r="D1181" s="27">
        <v>9</v>
      </c>
      <c r="E1181" s="55">
        <v>44805</v>
      </c>
      <c r="H1181" s="24">
        <v>0.83414445297116746</v>
      </c>
      <c r="I1181" s="2799">
        <v>0.27411287026671649</v>
      </c>
      <c r="J1181" s="1598">
        <f t="shared" ref="J1181" si="176">IF(AND(I1181&gt;0),  I1181*30.974," ")</f>
        <v>8.4903720436412762</v>
      </c>
      <c r="Q1181" s="1169"/>
    </row>
    <row r="1182" spans="1:20">
      <c r="A1182" s="108"/>
      <c r="B1182" t="s">
        <v>709</v>
      </c>
      <c r="C1182" t="s">
        <v>896</v>
      </c>
      <c r="D1182" s="27">
        <v>10</v>
      </c>
      <c r="E1182" s="55">
        <v>44805</v>
      </c>
      <c r="H1182" s="24" t="s">
        <v>811</v>
      </c>
      <c r="I1182" s="27" t="s">
        <v>811</v>
      </c>
      <c r="J1182" s="1598"/>
      <c r="Q1182" s="1169"/>
    </row>
    <row r="1183" spans="1:20">
      <c r="A1183" s="108"/>
      <c r="B1183" t="s">
        <v>709</v>
      </c>
      <c r="C1183" t="s">
        <v>896</v>
      </c>
      <c r="D1183" s="27">
        <v>11</v>
      </c>
      <c r="E1183" s="55">
        <v>44805</v>
      </c>
      <c r="H1183" s="24" t="s">
        <v>811</v>
      </c>
      <c r="I1183" s="27" t="s">
        <v>811</v>
      </c>
      <c r="J1183" s="1598"/>
      <c r="Q1183" s="1169"/>
    </row>
    <row r="1184" spans="1:20">
      <c r="A1184" s="108"/>
      <c r="B1184" t="s">
        <v>709</v>
      </c>
      <c r="C1184" t="s">
        <v>896</v>
      </c>
      <c r="D1184" s="27">
        <v>12</v>
      </c>
      <c r="E1184" s="55">
        <v>44805</v>
      </c>
      <c r="H1184" s="24" t="s">
        <v>811</v>
      </c>
      <c r="I1184" s="27" t="s">
        <v>811</v>
      </c>
      <c r="J1184" s="1598"/>
      <c r="Q1184" s="1169"/>
    </row>
    <row r="1185" spans="1:20">
      <c r="A1185" s="108"/>
      <c r="B1185" t="s">
        <v>709</v>
      </c>
      <c r="C1185" t="s">
        <v>896</v>
      </c>
      <c r="D1185" s="27">
        <v>13</v>
      </c>
      <c r="E1185" s="55">
        <v>44805</v>
      </c>
      <c r="H1185" s="24" t="s">
        <v>811</v>
      </c>
      <c r="I1185" s="27" t="s">
        <v>811</v>
      </c>
      <c r="J1185" s="1598"/>
      <c r="Q1185" s="1169"/>
    </row>
    <row r="1186" spans="1:20">
      <c r="A1186" s="108"/>
      <c r="B1186" t="s">
        <v>709</v>
      </c>
      <c r="C1186" t="s">
        <v>896</v>
      </c>
      <c r="D1186" s="27">
        <v>14</v>
      </c>
      <c r="E1186" s="55">
        <v>44805</v>
      </c>
      <c r="H1186" s="24" t="s">
        <v>811</v>
      </c>
      <c r="I1186" s="27" t="s">
        <v>811</v>
      </c>
      <c r="J1186" s="1598"/>
      <c r="Q1186" s="1169"/>
    </row>
    <row r="1187" spans="1:20">
      <c r="A1187" s="108"/>
      <c r="B1187" t="s">
        <v>709</v>
      </c>
      <c r="C1187" t="s">
        <v>896</v>
      </c>
      <c r="D1187" s="27">
        <v>15</v>
      </c>
      <c r="E1187" s="55">
        <v>44805</v>
      </c>
      <c r="H1187" s="24" t="s">
        <v>811</v>
      </c>
      <c r="I1187" s="27" t="s">
        <v>811</v>
      </c>
      <c r="J1187" s="1598"/>
      <c r="Q1187" s="1169"/>
    </row>
    <row r="1188" spans="1:20">
      <c r="A1188" s="108"/>
      <c r="B1188" t="s">
        <v>709</v>
      </c>
      <c r="C1188" t="s">
        <v>896</v>
      </c>
      <c r="D1188" s="27">
        <v>16</v>
      </c>
      <c r="E1188" s="55">
        <v>44805</v>
      </c>
      <c r="H1188" s="24" t="s">
        <v>811</v>
      </c>
      <c r="I1188" s="27" t="s">
        <v>811</v>
      </c>
      <c r="J1188" s="1598"/>
      <c r="Q1188" s="1169"/>
    </row>
    <row r="1189" spans="1:20" s="451" customFormat="1">
      <c r="A1189" s="1566"/>
      <c r="B1189" s="451" t="s">
        <v>709</v>
      </c>
      <c r="C1189" s="451" t="s">
        <v>896</v>
      </c>
      <c r="D1189" s="534">
        <v>17</v>
      </c>
      <c r="E1189" s="1202">
        <v>44805</v>
      </c>
      <c r="H1189" s="1200">
        <v>10.222346422591425</v>
      </c>
      <c r="I1189" s="2799">
        <v>2.744066833660165</v>
      </c>
      <c r="J1189" s="1599">
        <f t="shared" ref="J1189" si="177">IF(AND(I1189&gt;0),  I1189*30.974," ")</f>
        <v>84.994726105789951</v>
      </c>
      <c r="L1189" s="1373"/>
      <c r="N1189" s="1373"/>
      <c r="P1189" s="1373"/>
      <c r="Q1189" s="1232"/>
      <c r="R1189" s="1157"/>
      <c r="S1189" s="1157"/>
      <c r="T1189" s="1157"/>
    </row>
    <row r="1190" spans="1:20">
      <c r="A1190" s="108"/>
      <c r="D1190" s="27"/>
      <c r="E1190" s="133"/>
      <c r="H1190" s="24"/>
      <c r="I1190" s="71"/>
      <c r="J1190" s="1598"/>
      <c r="Q1190" s="1169"/>
    </row>
    <row r="1191" spans="1:20" ht="46.8">
      <c r="A1191" s="983" t="s">
        <v>804</v>
      </c>
      <c r="B1191" s="815" t="s">
        <v>20</v>
      </c>
      <c r="C1191" s="815" t="s">
        <v>701</v>
      </c>
      <c r="D1191" s="815" t="s">
        <v>805</v>
      </c>
      <c r="E1191" s="873" t="s">
        <v>786</v>
      </c>
      <c r="F1191" s="815" t="s">
        <v>806</v>
      </c>
      <c r="G1191" s="815" t="s">
        <v>807</v>
      </c>
      <c r="H1191" s="815" t="s">
        <v>808</v>
      </c>
      <c r="I1191" s="878" t="s">
        <v>809</v>
      </c>
      <c r="J1191" s="484" t="s">
        <v>810</v>
      </c>
      <c r="K1191" s="1252" t="s">
        <v>792</v>
      </c>
      <c r="L1191" s="1305" t="s">
        <v>474</v>
      </c>
      <c r="M1191" s="1252" t="s">
        <v>793</v>
      </c>
      <c r="N1191" s="1305" t="s">
        <v>483</v>
      </c>
      <c r="O1191" s="1252" t="s">
        <v>794</v>
      </c>
      <c r="P1191" s="1305" t="s">
        <v>480</v>
      </c>
      <c r="Q1191" s="1169"/>
    </row>
    <row r="1192" spans="1:20">
      <c r="A1192" s="108"/>
      <c r="B1192" s="24" t="s">
        <v>709</v>
      </c>
      <c r="C1192" s="24" t="s">
        <v>892</v>
      </c>
      <c r="D1192" s="23">
        <v>0.5</v>
      </c>
      <c r="E1192" s="47">
        <v>45174</v>
      </c>
      <c r="F1192" s="24">
        <v>8</v>
      </c>
      <c r="G1192" s="24">
        <v>3.25</v>
      </c>
      <c r="H1192" s="24">
        <v>0.95164556962025337</v>
      </c>
      <c r="I1192" s="24">
        <v>0.42681655747468716</v>
      </c>
      <c r="J1192" s="1598">
        <f t="shared" ref="J1192" si="178">IF(AND(I1192&gt;0),  I1192*30.974," ")</f>
        <v>13.220216051220961</v>
      </c>
      <c r="K1192" s="166">
        <f>AVERAGE(G1192:G1219)</f>
        <v>5.7</v>
      </c>
      <c r="L1192" s="594">
        <f t="shared" ref="L1192" si="179">10*(6-(LN(K1192)/LN(2)))</f>
        <v>34.890380807226208</v>
      </c>
      <c r="M1192" s="166">
        <f>AVERAGE(H1192:H1219)</f>
        <v>2.0926491862567813</v>
      </c>
      <c r="N1192" s="594">
        <f t="shared" ref="N1192" si="180">10*(6-((2.04-0.68*LN(M1192))/LN(2)))</f>
        <v>37.813268409907678</v>
      </c>
      <c r="O1192">
        <f>AVERAGE(J1192:J1219)</f>
        <v>16.112406748705446</v>
      </c>
      <c r="P1192" s="594">
        <f t="shared" ref="P1192" si="181">10*(6-(LN(48/O1192)/LN(2)))</f>
        <v>44.251376031134413</v>
      </c>
      <c r="Q1192" s="1169">
        <f>AVERAGE(L1192,N1192,P1192)</f>
        <v>38.985008416089435</v>
      </c>
      <c r="R1192" s="1006">
        <f>AVERAGE(Q1111:Q1192)</f>
        <v>38.382952665262522</v>
      </c>
      <c r="S1192" s="1006" t="s">
        <v>857</v>
      </c>
      <c r="T1192" s="1346" t="str">
        <f>IF(_xlfn.NUMBERVALUE(R1192), IF(R1192&lt;50, "Acceptable; Ongoing Protection is Required", "UNScceptable; Immediate Restoration is Required"), " ")</f>
        <v>Acceptable; Ongoing Protection is Required</v>
      </c>
    </row>
    <row r="1193" spans="1:20">
      <c r="A1193" s="108"/>
      <c r="B1193" s="24" t="s">
        <v>709</v>
      </c>
      <c r="C1193" s="24" t="s">
        <v>892</v>
      </c>
      <c r="D1193" s="23">
        <v>1</v>
      </c>
      <c r="E1193" s="47">
        <v>45174</v>
      </c>
      <c r="H1193" s="24" t="s">
        <v>811</v>
      </c>
      <c r="I1193" s="24" t="s">
        <v>811</v>
      </c>
      <c r="J1193" s="1598"/>
      <c r="Q1193" s="1169"/>
    </row>
    <row r="1194" spans="1:20">
      <c r="A1194" s="108"/>
      <c r="B1194" s="24" t="s">
        <v>709</v>
      </c>
      <c r="C1194" s="24" t="s">
        <v>892</v>
      </c>
      <c r="D1194" s="23">
        <v>2</v>
      </c>
      <c r="E1194" s="47">
        <v>45174</v>
      </c>
      <c r="H1194" s="24" t="s">
        <v>811</v>
      </c>
      <c r="I1194" s="24" t="s">
        <v>811</v>
      </c>
      <c r="J1194" s="1598"/>
      <c r="Q1194" s="1169"/>
    </row>
    <row r="1195" spans="1:20">
      <c r="A1195" s="108"/>
      <c r="B1195" s="24" t="s">
        <v>709</v>
      </c>
      <c r="C1195" s="24" t="s">
        <v>892</v>
      </c>
      <c r="D1195" s="23">
        <v>3</v>
      </c>
      <c r="E1195" s="47">
        <v>45174</v>
      </c>
      <c r="H1195" s="24">
        <v>1.2575316455696199</v>
      </c>
      <c r="I1195" s="24">
        <v>0.42681655747468716</v>
      </c>
      <c r="J1195" s="1598">
        <f t="shared" ref="J1195" si="182">IF(AND(I1195&gt;0),  I1195*30.974," ")</f>
        <v>13.220216051220961</v>
      </c>
      <c r="Q1195" s="1169"/>
    </row>
    <row r="1196" spans="1:20">
      <c r="A1196" s="108"/>
      <c r="B1196" s="24" t="s">
        <v>709</v>
      </c>
      <c r="C1196" s="24" t="s">
        <v>892</v>
      </c>
      <c r="D1196" s="23">
        <v>4</v>
      </c>
      <c r="E1196" s="47">
        <v>45174</v>
      </c>
      <c r="H1196" s="24" t="s">
        <v>811</v>
      </c>
      <c r="I1196" s="24" t="s">
        <v>811</v>
      </c>
      <c r="J1196" s="1598"/>
      <c r="Q1196" s="1169"/>
    </row>
    <row r="1197" spans="1:20">
      <c r="A1197" s="108"/>
      <c r="B1197" s="24" t="s">
        <v>709</v>
      </c>
      <c r="C1197" s="24" t="s">
        <v>892</v>
      </c>
      <c r="D1197" s="23">
        <v>5</v>
      </c>
      <c r="E1197" s="47">
        <v>45174</v>
      </c>
      <c r="H1197" s="24" t="s">
        <v>811</v>
      </c>
      <c r="I1197" s="24" t="s">
        <v>811</v>
      </c>
      <c r="J1197" s="1598"/>
      <c r="Q1197" s="1169"/>
    </row>
    <row r="1198" spans="1:20">
      <c r="A1198" s="108"/>
      <c r="B1198" s="24" t="s">
        <v>709</v>
      </c>
      <c r="C1198" s="24" t="s">
        <v>892</v>
      </c>
      <c r="D1198" s="23">
        <v>6</v>
      </c>
      <c r="E1198" s="47">
        <v>45174</v>
      </c>
      <c r="H1198" s="24" t="s">
        <v>811</v>
      </c>
      <c r="I1198" s="24" t="s">
        <v>811</v>
      </c>
      <c r="J1198" s="1598"/>
      <c r="Q1198" s="1169"/>
    </row>
    <row r="1199" spans="1:20">
      <c r="A1199" s="108"/>
      <c r="B1199" s="24" t="s">
        <v>709</v>
      </c>
      <c r="C1199" s="24" t="s">
        <v>892</v>
      </c>
      <c r="D1199" s="23">
        <v>7</v>
      </c>
      <c r="E1199" s="47">
        <v>45174</v>
      </c>
      <c r="H1199" s="24">
        <v>1.2348734177215188</v>
      </c>
      <c r="I1199" s="24">
        <v>0.39124851101846331</v>
      </c>
      <c r="J1199" s="1598">
        <f t="shared" ref="J1199:J1200" si="183">IF(AND(I1199&gt;0),  I1199*30.974," ")</f>
        <v>12.118531380285882</v>
      </c>
      <c r="Q1199" s="1169"/>
    </row>
    <row r="1200" spans="1:20">
      <c r="A1200" s="108"/>
      <c r="B1200" s="24" t="s">
        <v>709</v>
      </c>
      <c r="C1200" s="24" t="s">
        <v>892</v>
      </c>
      <c r="D1200" s="23">
        <v>0.5</v>
      </c>
      <c r="E1200" s="47">
        <v>45181</v>
      </c>
      <c r="F1200" s="24">
        <v>17.7</v>
      </c>
      <c r="G1200" s="24">
        <v>8.15</v>
      </c>
      <c r="H1200" s="24">
        <v>1.2575316455696206</v>
      </c>
      <c r="I1200" s="24">
        <v>0.60465678975580694</v>
      </c>
      <c r="J1200" s="1598">
        <f t="shared" si="183"/>
        <v>18.728639405896363</v>
      </c>
      <c r="Q1200" s="1169"/>
    </row>
    <row r="1201" spans="1:17">
      <c r="A1201" s="108"/>
      <c r="B1201" s="24" t="s">
        <v>709</v>
      </c>
      <c r="C1201" s="24" t="s">
        <v>892</v>
      </c>
      <c r="D1201" s="23">
        <v>1</v>
      </c>
      <c r="E1201" s="47">
        <v>45181</v>
      </c>
      <c r="H1201" s="24" t="s">
        <v>811</v>
      </c>
      <c r="I1201" s="24" t="s">
        <v>811</v>
      </c>
      <c r="J1201" s="1598"/>
      <c r="Q1201" s="1169"/>
    </row>
    <row r="1202" spans="1:17">
      <c r="A1202" s="108"/>
      <c r="B1202" s="24" t="s">
        <v>709</v>
      </c>
      <c r="C1202" s="24" t="s">
        <v>892</v>
      </c>
      <c r="D1202" s="23">
        <v>2</v>
      </c>
      <c r="E1202" s="47">
        <v>45181</v>
      </c>
      <c r="H1202" s="24" t="s">
        <v>811</v>
      </c>
      <c r="I1202" s="24" t="s">
        <v>811</v>
      </c>
      <c r="J1202" s="1598"/>
      <c r="Q1202" s="1169"/>
    </row>
    <row r="1203" spans="1:17">
      <c r="A1203" s="108"/>
      <c r="B1203" s="24" t="s">
        <v>709</v>
      </c>
      <c r="C1203" s="24" t="s">
        <v>892</v>
      </c>
      <c r="D1203" s="23">
        <v>3</v>
      </c>
      <c r="E1203" s="47">
        <v>45181</v>
      </c>
      <c r="H1203" s="24">
        <v>1.0196202531645571</v>
      </c>
      <c r="I1203" s="24">
        <v>0.56908874329958292</v>
      </c>
      <c r="J1203" s="1598">
        <f t="shared" ref="J1203" si="184">IF(AND(I1203&gt;0),  I1203*30.974," ")</f>
        <v>17.626954734961281</v>
      </c>
      <c r="Q1203" s="1169"/>
    </row>
    <row r="1204" spans="1:17">
      <c r="A1204" s="108"/>
      <c r="B1204" s="24" t="s">
        <v>709</v>
      </c>
      <c r="C1204" s="24" t="s">
        <v>892</v>
      </c>
      <c r="D1204" s="23">
        <v>4</v>
      </c>
      <c r="E1204" s="47">
        <v>45181</v>
      </c>
      <c r="H1204" s="24" t="s">
        <v>811</v>
      </c>
      <c r="I1204" s="24" t="s">
        <v>811</v>
      </c>
      <c r="J1204" s="1598"/>
      <c r="Q1204" s="1169"/>
    </row>
    <row r="1205" spans="1:17">
      <c r="A1205" s="108"/>
      <c r="B1205" s="24" t="s">
        <v>709</v>
      </c>
      <c r="C1205" s="24" t="s">
        <v>892</v>
      </c>
      <c r="D1205" s="23">
        <v>5</v>
      </c>
      <c r="E1205" s="47">
        <v>45181</v>
      </c>
      <c r="H1205" s="24" t="s">
        <v>811</v>
      </c>
      <c r="I1205" s="24" t="s">
        <v>811</v>
      </c>
      <c r="J1205" s="1598"/>
      <c r="Q1205" s="1169"/>
    </row>
    <row r="1206" spans="1:17">
      <c r="A1206" s="108"/>
      <c r="B1206" s="24" t="s">
        <v>709</v>
      </c>
      <c r="C1206" s="24" t="s">
        <v>892</v>
      </c>
      <c r="D1206" s="23">
        <v>6</v>
      </c>
      <c r="E1206" s="47">
        <v>45181</v>
      </c>
      <c r="H1206" s="24" t="s">
        <v>811</v>
      </c>
      <c r="I1206" s="24" t="s">
        <v>811</v>
      </c>
      <c r="J1206" s="1598"/>
      <c r="Q1206" s="1169"/>
    </row>
    <row r="1207" spans="1:17">
      <c r="A1207" s="108"/>
      <c r="B1207" s="24" t="s">
        <v>709</v>
      </c>
      <c r="C1207" s="24" t="s">
        <v>892</v>
      </c>
      <c r="D1207" s="23">
        <v>7</v>
      </c>
      <c r="E1207" s="47">
        <v>45181</v>
      </c>
      <c r="H1207" s="24" t="s">
        <v>811</v>
      </c>
      <c r="I1207" s="24" t="s">
        <v>811</v>
      </c>
      <c r="J1207" s="1598"/>
      <c r="Q1207" s="1169"/>
    </row>
    <row r="1208" spans="1:17">
      <c r="A1208" s="108"/>
      <c r="B1208" s="24" t="s">
        <v>709</v>
      </c>
      <c r="C1208" s="24" t="s">
        <v>892</v>
      </c>
      <c r="D1208" s="23">
        <v>8</v>
      </c>
      <c r="E1208" s="47">
        <v>45181</v>
      </c>
      <c r="H1208" s="24" t="s">
        <v>811</v>
      </c>
      <c r="I1208" s="24" t="s">
        <v>811</v>
      </c>
      <c r="J1208" s="1598"/>
      <c r="Q1208" s="1169"/>
    </row>
    <row r="1209" spans="1:17">
      <c r="A1209" s="108"/>
      <c r="B1209" s="24" t="s">
        <v>709</v>
      </c>
      <c r="C1209" s="24" t="s">
        <v>892</v>
      </c>
      <c r="D1209" s="23">
        <v>9</v>
      </c>
      <c r="E1209" s="47">
        <v>45181</v>
      </c>
      <c r="H1209" s="24">
        <v>6.434936708860759</v>
      </c>
      <c r="I1209" s="24">
        <v>0.42681655747468716</v>
      </c>
      <c r="J1209" s="1598">
        <f t="shared" ref="J1209" si="185">IF(AND(I1209&gt;0),  I1209*30.974," ")</f>
        <v>13.220216051220961</v>
      </c>
      <c r="Q1209" s="1169"/>
    </row>
    <row r="1210" spans="1:17">
      <c r="A1210" s="108"/>
      <c r="B1210" s="24" t="s">
        <v>709</v>
      </c>
      <c r="C1210" s="24" t="s">
        <v>892</v>
      </c>
      <c r="D1210" s="23">
        <v>10</v>
      </c>
      <c r="E1210" s="47">
        <v>45181</v>
      </c>
      <c r="H1210" s="24" t="s">
        <v>811</v>
      </c>
      <c r="I1210" s="24" t="s">
        <v>811</v>
      </c>
      <c r="J1210" s="1598"/>
      <c r="Q1210" s="1169"/>
    </row>
    <row r="1211" spans="1:17">
      <c r="A1211" s="108"/>
      <c r="B1211" s="24" t="s">
        <v>709</v>
      </c>
      <c r="C1211" s="24" t="s">
        <v>892</v>
      </c>
      <c r="D1211" s="23">
        <v>11</v>
      </c>
      <c r="E1211" s="47">
        <v>45181</v>
      </c>
      <c r="H1211" s="24" t="s">
        <v>811</v>
      </c>
      <c r="I1211" s="24" t="s">
        <v>811</v>
      </c>
      <c r="J1211" s="1598"/>
      <c r="Q1211" s="1169"/>
    </row>
    <row r="1212" spans="1:17">
      <c r="A1212" s="108"/>
      <c r="B1212" s="24" t="s">
        <v>709</v>
      </c>
      <c r="C1212" s="24" t="s">
        <v>892</v>
      </c>
      <c r="D1212" s="23">
        <v>11.5</v>
      </c>
      <c r="E1212" s="47">
        <v>45181</v>
      </c>
      <c r="H1212" s="24" t="s">
        <v>811</v>
      </c>
      <c r="I1212" s="24" t="s">
        <v>811</v>
      </c>
      <c r="J1212" s="1598"/>
      <c r="Q1212" s="1169"/>
    </row>
    <row r="1213" spans="1:17">
      <c r="A1213" s="108"/>
      <c r="B1213" s="24" t="s">
        <v>709</v>
      </c>
      <c r="C1213" s="24" t="s">
        <v>892</v>
      </c>
      <c r="D1213" s="23">
        <v>12</v>
      </c>
      <c r="E1213" s="47">
        <v>45181</v>
      </c>
      <c r="H1213" s="24" t="s">
        <v>811</v>
      </c>
      <c r="I1213" s="24" t="s">
        <v>811</v>
      </c>
      <c r="J1213" s="1598"/>
      <c r="Q1213" s="1169"/>
    </row>
    <row r="1214" spans="1:17">
      <c r="A1214" s="108"/>
      <c r="B1214" s="24" t="s">
        <v>709</v>
      </c>
      <c r="C1214" s="24" t="s">
        <v>892</v>
      </c>
      <c r="D1214" s="23">
        <v>12.5</v>
      </c>
      <c r="E1214" s="47">
        <v>45181</v>
      </c>
      <c r="H1214" s="24" t="s">
        <v>811</v>
      </c>
      <c r="I1214" s="24" t="s">
        <v>811</v>
      </c>
      <c r="J1214" s="1598"/>
      <c r="Q1214" s="1169"/>
    </row>
    <row r="1215" spans="1:17">
      <c r="A1215" s="108"/>
      <c r="B1215" s="24" t="s">
        <v>709</v>
      </c>
      <c r="C1215" s="24" t="s">
        <v>892</v>
      </c>
      <c r="D1215" s="23">
        <v>13</v>
      </c>
      <c r="E1215" s="47">
        <v>45181</v>
      </c>
      <c r="H1215" s="24" t="s">
        <v>811</v>
      </c>
      <c r="I1215" s="24" t="s">
        <v>811</v>
      </c>
      <c r="J1215" s="1598"/>
      <c r="Q1215" s="1169"/>
    </row>
    <row r="1216" spans="1:17">
      <c r="A1216" s="108"/>
      <c r="B1216" s="24" t="s">
        <v>709</v>
      </c>
      <c r="C1216" s="24" t="s">
        <v>892</v>
      </c>
      <c r="D1216" s="23">
        <v>14</v>
      </c>
      <c r="E1216" s="47">
        <v>45181</v>
      </c>
      <c r="H1216" s="24" t="s">
        <v>811</v>
      </c>
      <c r="I1216" s="24" t="s">
        <v>811</v>
      </c>
      <c r="J1216" s="1598"/>
      <c r="Q1216" s="1169"/>
    </row>
    <row r="1217" spans="1:25">
      <c r="A1217" s="108"/>
      <c r="B1217" s="24" t="s">
        <v>709</v>
      </c>
      <c r="C1217" s="24" t="s">
        <v>892</v>
      </c>
      <c r="D1217" s="23">
        <v>15</v>
      </c>
      <c r="E1217" s="47">
        <v>45181</v>
      </c>
      <c r="H1217" s="24" t="s">
        <v>811</v>
      </c>
      <c r="I1217" s="24" t="s">
        <v>811</v>
      </c>
      <c r="J1217" s="1598"/>
      <c r="Q1217" s="1169"/>
    </row>
    <row r="1218" spans="1:25">
      <c r="A1218" s="108"/>
      <c r="B1218" s="24" t="s">
        <v>709</v>
      </c>
      <c r="C1218" s="24" t="s">
        <v>892</v>
      </c>
      <c r="D1218" s="23">
        <v>16</v>
      </c>
      <c r="E1218" s="47">
        <v>45181</v>
      </c>
      <c r="H1218" s="24" t="s">
        <v>811</v>
      </c>
      <c r="I1218" s="24" t="s">
        <v>811</v>
      </c>
      <c r="J1218" s="1598"/>
      <c r="Q1218" s="1169"/>
    </row>
    <row r="1219" spans="1:25">
      <c r="A1219" s="108"/>
      <c r="B1219" s="24" t="s">
        <v>709</v>
      </c>
      <c r="C1219" s="24" t="s">
        <v>892</v>
      </c>
      <c r="D1219" s="23">
        <v>16.7</v>
      </c>
      <c r="E1219" s="47">
        <v>45181</v>
      </c>
      <c r="H1219" s="24">
        <v>2.4924050632911392</v>
      </c>
      <c r="I1219" s="24">
        <v>0.79589570498262174</v>
      </c>
      <c r="J1219" s="1598">
        <f t="shared" ref="J1219" si="186">IF(AND(I1219&gt;0),  I1219*30.974," ")</f>
        <v>24.652073566131726</v>
      </c>
      <c r="Q1219" s="1169"/>
    </row>
    <row r="1220" spans="1:25">
      <c r="A1220" s="108"/>
      <c r="D1220" s="27"/>
      <c r="E1220" s="133"/>
      <c r="I1220" s="24"/>
      <c r="J1220" s="1598"/>
      <c r="Q1220" s="1169"/>
    </row>
    <row r="1221" spans="1:25" s="437" customFormat="1">
      <c r="A1221" s="436"/>
      <c r="D1221" s="1019"/>
      <c r="E1221" s="1579"/>
      <c r="H1221" s="1020"/>
      <c r="I1221" s="1021"/>
      <c r="J1221" s="1618"/>
      <c r="L1221" s="1124"/>
      <c r="N1221" s="1124"/>
      <c r="P1221" s="1124"/>
      <c r="Q1221" s="1251"/>
      <c r="R1221" s="1023"/>
      <c r="S1221" s="1023"/>
      <c r="T1221" s="1023"/>
    </row>
    <row r="1222" spans="1:25">
      <c r="A1222" s="973" t="s">
        <v>897</v>
      </c>
      <c r="E1222" s="173"/>
      <c r="F1222" s="445"/>
      <c r="I1222" s="173"/>
      <c r="J1222" s="484"/>
      <c r="M1222" s="108"/>
      <c r="O1222" s="592"/>
      <c r="P1222" s="593"/>
      <c r="Q1222" s="1169"/>
      <c r="S1222" s="1333"/>
    </row>
    <row r="1223" spans="1:25" s="1257" customFormat="1" ht="46.8">
      <c r="A1223" s="1260" t="s">
        <v>784</v>
      </c>
      <c r="B1223" s="1257" t="s">
        <v>20</v>
      </c>
      <c r="C1223" s="1257" t="s">
        <v>701</v>
      </c>
      <c r="D1223" s="1257" t="s">
        <v>785</v>
      </c>
      <c r="E1223" s="1257" t="s">
        <v>786</v>
      </c>
      <c r="F1223" s="1257" t="s">
        <v>787</v>
      </c>
      <c r="G1223" s="1257" t="s">
        <v>788</v>
      </c>
      <c r="H1223" s="1257" t="s">
        <v>789</v>
      </c>
      <c r="I1223" s="1257" t="s">
        <v>790</v>
      </c>
      <c r="J1223" s="1594" t="s">
        <v>791</v>
      </c>
      <c r="K1223" s="1565" t="s">
        <v>792</v>
      </c>
      <c r="L1223" s="1564" t="s">
        <v>474</v>
      </c>
      <c r="M1223" s="1565" t="s">
        <v>793</v>
      </c>
      <c r="N1223" s="1564" t="s">
        <v>483</v>
      </c>
      <c r="O1223" s="1565" t="s">
        <v>794</v>
      </c>
      <c r="P1223" s="1564" t="s">
        <v>480</v>
      </c>
      <c r="Q1223" s="1604" t="s">
        <v>795</v>
      </c>
      <c r="R1223" s="1603" t="s">
        <v>796</v>
      </c>
      <c r="S1223" s="1334" t="s">
        <v>797</v>
      </c>
      <c r="T1223" s="1573" t="s">
        <v>798</v>
      </c>
      <c r="X1223" s="1260" t="s">
        <v>784</v>
      </c>
      <c r="Y1223" s="1257" t="s">
        <v>20</v>
      </c>
    </row>
    <row r="1224" spans="1:25">
      <c r="A1224" s="2173" t="s">
        <v>78</v>
      </c>
      <c r="B1224" s="91" t="s">
        <v>368</v>
      </c>
      <c r="C1224" s="355" t="s">
        <v>898</v>
      </c>
      <c r="D1224" s="355">
        <v>0.5</v>
      </c>
      <c r="E1224" s="358">
        <v>43335</v>
      </c>
      <c r="F1224" s="355">
        <v>6.1</v>
      </c>
      <c r="G1224" s="355">
        <v>2.415</v>
      </c>
      <c r="H1224" s="355">
        <v>1.53</v>
      </c>
      <c r="I1224" s="2803">
        <v>0.4</v>
      </c>
      <c r="J1224" s="589">
        <v>12.389600000000002</v>
      </c>
      <c r="K1224" s="2187">
        <v>2.415</v>
      </c>
      <c r="L1224" s="2176">
        <v>47.279768109389515</v>
      </c>
      <c r="M1224" s="2187">
        <v>6.8599999999999994</v>
      </c>
      <c r="N1224" s="2176">
        <v>49.460839485372141</v>
      </c>
      <c r="O1224" s="2187">
        <v>15.17726</v>
      </c>
      <c r="P1224" s="2176">
        <v>43.388769540096305</v>
      </c>
      <c r="Q1224" s="2168">
        <f t="shared" si="169"/>
        <v>46.709792378285989</v>
      </c>
    </row>
    <row r="1225" spans="1:25">
      <c r="A1225" s="2173" t="s">
        <v>78</v>
      </c>
      <c r="B1225" s="91" t="s">
        <v>368</v>
      </c>
      <c r="C1225" s="355" t="s">
        <v>898</v>
      </c>
      <c r="D1225" s="355">
        <v>1</v>
      </c>
      <c r="E1225" s="358">
        <v>43335</v>
      </c>
      <c r="F1225" s="355">
        <v>6.1</v>
      </c>
      <c r="G1225" s="355">
        <v>2.415</v>
      </c>
      <c r="H1225" s="355"/>
      <c r="I1225" s="2803"/>
      <c r="J1225" s="589" t="s">
        <v>803</v>
      </c>
      <c r="K1225" s="2187"/>
      <c r="L1225" s="2176" t="s">
        <v>803</v>
      </c>
      <c r="M1225" s="2187"/>
      <c r="N1225" s="2176" t="s">
        <v>803</v>
      </c>
      <c r="O1225" s="2187"/>
      <c r="P1225" s="2176" t="s">
        <v>803</v>
      </c>
      <c r="Q1225" s="2168"/>
      <c r="R1225" s="1330"/>
      <c r="T1225" s="1350" t="s">
        <v>803</v>
      </c>
    </row>
    <row r="1226" spans="1:25">
      <c r="A1226" s="2173" t="s">
        <v>78</v>
      </c>
      <c r="B1226" s="91" t="s">
        <v>368</v>
      </c>
      <c r="C1226" s="355" t="s">
        <v>898</v>
      </c>
      <c r="D1226" s="355">
        <v>2</v>
      </c>
      <c r="E1226" s="358">
        <v>43335</v>
      </c>
      <c r="F1226" s="355">
        <v>6.1</v>
      </c>
      <c r="G1226" s="355">
        <v>2.415</v>
      </c>
      <c r="H1226" s="355"/>
      <c r="I1226" s="2803"/>
      <c r="J1226" s="589" t="s">
        <v>803</v>
      </c>
      <c r="K1226" s="2187"/>
      <c r="L1226" s="2176" t="s">
        <v>803</v>
      </c>
      <c r="M1226" s="2187"/>
      <c r="N1226" s="2176" t="s">
        <v>803</v>
      </c>
      <c r="O1226" s="2187"/>
      <c r="P1226" s="2176" t="s">
        <v>803</v>
      </c>
      <c r="Q1226" s="2168"/>
      <c r="R1226" s="1330"/>
      <c r="T1226" s="1350" t="s">
        <v>803</v>
      </c>
    </row>
    <row r="1227" spans="1:25">
      <c r="A1227" s="2173" t="s">
        <v>78</v>
      </c>
      <c r="B1227" s="91" t="s">
        <v>368</v>
      </c>
      <c r="C1227" s="355" t="s">
        <v>898</v>
      </c>
      <c r="D1227" s="355">
        <v>3</v>
      </c>
      <c r="E1227" s="358">
        <v>43335</v>
      </c>
      <c r="F1227" s="355">
        <v>6.1</v>
      </c>
      <c r="G1227" s="355">
        <v>2.415</v>
      </c>
      <c r="H1227" s="355"/>
      <c r="I1227" s="2803"/>
      <c r="J1227" s="589" t="s">
        <v>803</v>
      </c>
      <c r="K1227" s="2187"/>
      <c r="L1227" s="2176" t="s">
        <v>803</v>
      </c>
      <c r="M1227" s="2187"/>
      <c r="N1227" s="2176" t="s">
        <v>803</v>
      </c>
      <c r="O1227" s="2187"/>
      <c r="P1227" s="2176" t="s">
        <v>803</v>
      </c>
      <c r="Q1227" s="2168"/>
      <c r="R1227" s="1330"/>
      <c r="T1227" s="1350" t="s">
        <v>803</v>
      </c>
    </row>
    <row r="1228" spans="1:25">
      <c r="A1228" s="2173" t="s">
        <v>78</v>
      </c>
      <c r="B1228" s="91" t="s">
        <v>368</v>
      </c>
      <c r="C1228" s="355" t="s">
        <v>898</v>
      </c>
      <c r="D1228" s="355">
        <v>4</v>
      </c>
      <c r="E1228" s="358">
        <v>43335</v>
      </c>
      <c r="F1228" s="355">
        <v>6.1</v>
      </c>
      <c r="G1228" s="355">
        <v>2.415</v>
      </c>
      <c r="H1228" s="355"/>
      <c r="I1228" s="2803"/>
      <c r="J1228" s="589" t="s">
        <v>803</v>
      </c>
      <c r="K1228" s="2187"/>
      <c r="L1228" s="2176" t="s">
        <v>803</v>
      </c>
      <c r="M1228" s="2187"/>
      <c r="N1228" s="2176" t="s">
        <v>803</v>
      </c>
      <c r="O1228" s="2187"/>
      <c r="P1228" s="2176" t="s">
        <v>803</v>
      </c>
      <c r="Q1228" s="2168"/>
      <c r="R1228" s="1330"/>
      <c r="T1228" s="1350" t="s">
        <v>803</v>
      </c>
    </row>
    <row r="1229" spans="1:25">
      <c r="A1229" s="2173" t="s">
        <v>78</v>
      </c>
      <c r="B1229" s="91" t="s">
        <v>368</v>
      </c>
      <c r="C1229" s="355" t="s">
        <v>898</v>
      </c>
      <c r="D1229" s="355">
        <v>5</v>
      </c>
      <c r="E1229" s="358">
        <v>43335</v>
      </c>
      <c r="F1229" s="355">
        <v>6.1</v>
      </c>
      <c r="G1229" s="355">
        <v>2.415</v>
      </c>
      <c r="H1229" s="355"/>
      <c r="I1229" s="2803"/>
      <c r="J1229" s="589" t="s">
        <v>803</v>
      </c>
      <c r="K1229" s="2187"/>
      <c r="L1229" s="2176" t="s">
        <v>803</v>
      </c>
      <c r="M1229" s="2187"/>
      <c r="N1229" s="2176" t="s">
        <v>803</v>
      </c>
      <c r="O1229" s="2187"/>
      <c r="P1229" s="2176" t="s">
        <v>803</v>
      </c>
      <c r="Q1229" s="2168"/>
      <c r="R1229" s="1330"/>
      <c r="T1229" s="1350" t="s">
        <v>803</v>
      </c>
    </row>
    <row r="1230" spans="1:25" s="451" customFormat="1">
      <c r="A1230" s="2180" t="s">
        <v>78</v>
      </c>
      <c r="B1230" s="470" t="s">
        <v>368</v>
      </c>
      <c r="C1230" s="469" t="s">
        <v>898</v>
      </c>
      <c r="D1230" s="469">
        <v>6</v>
      </c>
      <c r="E1230" s="471">
        <v>43335</v>
      </c>
      <c r="F1230" s="469">
        <v>6.1</v>
      </c>
      <c r="G1230" s="469">
        <v>2.415</v>
      </c>
      <c r="H1230" s="469">
        <v>12.19</v>
      </c>
      <c r="I1230" s="2804">
        <v>0.57999999999999996</v>
      </c>
      <c r="J1230" s="1718">
        <v>17.964919999999999</v>
      </c>
      <c r="K1230" s="2805"/>
      <c r="L1230" s="2196" t="s">
        <v>803</v>
      </c>
      <c r="M1230" s="2805"/>
      <c r="N1230" s="2196" t="s">
        <v>803</v>
      </c>
      <c r="O1230" s="2805"/>
      <c r="P1230" s="2196" t="s">
        <v>803</v>
      </c>
      <c r="Q1230" s="2172"/>
      <c r="R1230" s="1341"/>
      <c r="S1230" s="1157"/>
      <c r="T1230" s="1357" t="s">
        <v>803</v>
      </c>
    </row>
    <row r="1231" spans="1:25">
      <c r="A1231" s="884"/>
      <c r="C1231" s="27"/>
      <c r="D1231" s="27"/>
      <c r="E1231" s="27"/>
      <c r="F1231" s="47"/>
      <c r="G1231" s="173"/>
      <c r="H1231" s="173"/>
      <c r="I1231" s="27"/>
      <c r="J1231" s="1173"/>
      <c r="K1231" s="27"/>
      <c r="L1231" s="1106"/>
      <c r="M1231" s="607"/>
      <c r="O1231" s="592"/>
      <c r="P1231" s="593"/>
      <c r="Q1231" s="1169"/>
      <c r="S1231" s="1333"/>
      <c r="T1231" s="1346"/>
    </row>
    <row r="1232" spans="1:25" ht="46.8">
      <c r="A1232" s="976" t="s">
        <v>804</v>
      </c>
      <c r="B1232" s="591" t="s">
        <v>20</v>
      </c>
      <c r="C1232" s="591" t="s">
        <v>701</v>
      </c>
      <c r="D1232" s="946" t="s">
        <v>805</v>
      </c>
      <c r="E1232" s="947" t="s">
        <v>786</v>
      </c>
      <c r="F1232" s="946" t="s">
        <v>806</v>
      </c>
      <c r="G1232" s="946" t="s">
        <v>807</v>
      </c>
      <c r="H1232" s="591" t="s">
        <v>808</v>
      </c>
      <c r="I1232" s="371" t="s">
        <v>809</v>
      </c>
      <c r="J1232" s="484" t="s">
        <v>878</v>
      </c>
      <c r="K1232" s="1252" t="s">
        <v>792</v>
      </c>
      <c r="L1232" s="1305" t="s">
        <v>474</v>
      </c>
      <c r="M1232" s="1252" t="s">
        <v>793</v>
      </c>
      <c r="N1232" s="1305" t="s">
        <v>483</v>
      </c>
      <c r="O1232" s="1252" t="s">
        <v>794</v>
      </c>
      <c r="P1232" s="1305" t="s">
        <v>480</v>
      </c>
      <c r="Q1232" s="1604"/>
      <c r="T1232" s="1346"/>
    </row>
    <row r="1233" spans="1:22">
      <c r="A1233" s="108">
        <v>82</v>
      </c>
      <c r="B1233" t="s">
        <v>709</v>
      </c>
      <c r="C1233" t="s">
        <v>899</v>
      </c>
      <c r="D1233" s="18">
        <v>0.5</v>
      </c>
      <c r="E1233" s="55">
        <v>43712</v>
      </c>
      <c r="F1233" s="165">
        <v>6.2</v>
      </c>
      <c r="G1233" s="166">
        <v>2.61</v>
      </c>
      <c r="H1233" s="24">
        <v>7.1412389873417688</v>
      </c>
      <c r="I1233" s="24">
        <v>0.40221047573282087</v>
      </c>
      <c r="J1233" s="484">
        <f t="shared" ref="J1233:J1279" si="187">IF(AND(I1233&gt;0),  I1233*30.974," ")</f>
        <v>12.458067275348395</v>
      </c>
      <c r="K1233" s="166">
        <f>AVERAGE(G1233:G1239)</f>
        <v>2.61</v>
      </c>
      <c r="L1233" s="594">
        <f t="shared" ref="L1233:L1274" si="188">10*(6-(LN(K1233)/LN(2)))</f>
        <v>46.1595019320484</v>
      </c>
      <c r="M1233" s="166">
        <f>AVERAGE(H1233:H1239)</f>
        <v>9.2596926582278485</v>
      </c>
      <c r="N1233" s="594">
        <f t="shared" ref="N1233:N1274" si="189">10*(6-((2.04-0.68*LN(M1233))/LN(2)))</f>
        <v>52.403578468920713</v>
      </c>
      <c r="O1233">
        <f>AVERAGE(J1233:J1239)</f>
        <v>19.697035371388004</v>
      </c>
      <c r="P1233" s="594">
        <f t="shared" ref="P1233:P1274" si="190">10*(6-(LN(48/O1233)/LN(2)))</f>
        <v>47.149440981192669</v>
      </c>
      <c r="Q1233" s="1169">
        <f t="shared" ref="Q1233:Q1307" si="191">AVERAGE(L1233,N1233,P1233)</f>
        <v>48.570840460720596</v>
      </c>
      <c r="T1233" s="1346"/>
    </row>
    <row r="1234" spans="1:22">
      <c r="A1234" s="108"/>
      <c r="B1234" t="s">
        <v>709</v>
      </c>
      <c r="C1234" t="s">
        <v>899</v>
      </c>
      <c r="D1234" s="18">
        <v>1</v>
      </c>
      <c r="E1234" s="55">
        <v>43712</v>
      </c>
      <c r="F1234" s="165"/>
      <c r="G1234" s="166"/>
      <c r="H1234" s="27" t="s">
        <v>811</v>
      </c>
      <c r="I1234" s="27" t="s">
        <v>811</v>
      </c>
      <c r="J1234" s="484"/>
      <c r="Q1234" s="1169"/>
      <c r="T1234" s="1346"/>
    </row>
    <row r="1235" spans="1:22">
      <c r="A1235" s="108"/>
      <c r="B1235" t="s">
        <v>709</v>
      </c>
      <c r="C1235" t="s">
        <v>899</v>
      </c>
      <c r="D1235" s="18">
        <v>2</v>
      </c>
      <c r="E1235" s="55">
        <v>43712</v>
      </c>
      <c r="F1235" s="165"/>
      <c r="G1235" s="166"/>
      <c r="H1235" s="27" t="s">
        <v>811</v>
      </c>
      <c r="I1235" s="27" t="s">
        <v>811</v>
      </c>
      <c r="J1235" s="484"/>
      <c r="Q1235" s="1169"/>
      <c r="T1235" s="1346"/>
    </row>
    <row r="1236" spans="1:22">
      <c r="A1236" s="108"/>
      <c r="B1236" t="s">
        <v>709</v>
      </c>
      <c r="C1236" t="s">
        <v>899</v>
      </c>
      <c r="D1236" s="18">
        <v>3</v>
      </c>
      <c r="E1236" s="55">
        <v>43712</v>
      </c>
      <c r="F1236" s="165"/>
      <c r="G1236" s="166"/>
      <c r="H1236" s="27" t="s">
        <v>811</v>
      </c>
      <c r="I1236" s="27" t="s">
        <v>811</v>
      </c>
      <c r="J1236" s="484"/>
      <c r="Q1236" s="1169"/>
      <c r="T1236" s="1346"/>
    </row>
    <row r="1237" spans="1:22">
      <c r="A1237" s="108"/>
      <c r="B1237" t="s">
        <v>709</v>
      </c>
      <c r="C1237" t="s">
        <v>899</v>
      </c>
      <c r="D1237" s="18">
        <v>4</v>
      </c>
      <c r="E1237" s="55">
        <v>43712</v>
      </c>
      <c r="F1237" s="165"/>
      <c r="G1237" s="166"/>
      <c r="H1237" s="27" t="s">
        <v>811</v>
      </c>
      <c r="I1237" s="27" t="s">
        <v>811</v>
      </c>
      <c r="J1237" s="484"/>
      <c r="Q1237" s="1169"/>
      <c r="T1237" s="1346"/>
    </row>
    <row r="1238" spans="1:22">
      <c r="A1238" s="108"/>
      <c r="B1238" t="s">
        <v>709</v>
      </c>
      <c r="C1238" t="s">
        <v>899</v>
      </c>
      <c r="D1238" s="18">
        <v>5</v>
      </c>
      <c r="E1238" s="55">
        <v>43712</v>
      </c>
      <c r="F1238" s="165"/>
      <c r="G1238" s="166"/>
      <c r="H1238" s="24">
        <v>11.378146329113926</v>
      </c>
      <c r="I1238" s="24">
        <v>0.8696327070261386</v>
      </c>
      <c r="J1238" s="484">
        <f t="shared" si="187"/>
        <v>26.936003467427618</v>
      </c>
      <c r="Q1238" s="1169"/>
      <c r="T1238" s="1346"/>
    </row>
    <row r="1239" spans="1:22" s="451" customFormat="1">
      <c r="A1239" s="1566"/>
      <c r="B1239" s="451" t="s">
        <v>709</v>
      </c>
      <c r="C1239" s="451" t="s">
        <v>899</v>
      </c>
      <c r="D1239" s="1201">
        <v>6</v>
      </c>
      <c r="E1239" s="1202">
        <v>43712</v>
      </c>
      <c r="F1239" s="1203"/>
      <c r="G1239" s="1204"/>
      <c r="H1239" s="534" t="s">
        <v>811</v>
      </c>
      <c r="I1239" s="534" t="s">
        <v>811</v>
      </c>
      <c r="J1239" s="564"/>
      <c r="L1239" s="1373"/>
      <c r="N1239" s="1373"/>
      <c r="P1239" s="1373"/>
      <c r="Q1239" s="1232"/>
      <c r="R1239" s="1157"/>
      <c r="S1239" s="1157"/>
      <c r="T1239" s="1569"/>
    </row>
    <row r="1240" spans="1:22">
      <c r="A1240" s="108"/>
      <c r="D1240" s="18"/>
      <c r="E1240" s="55"/>
      <c r="H1240" s="165"/>
      <c r="I1240" s="166"/>
      <c r="J1240" s="484" t="str">
        <f t="shared" si="187"/>
        <v xml:space="preserve"> </v>
      </c>
      <c r="Q1240" s="1169"/>
      <c r="R1240" s="1011"/>
      <c r="S1240" s="1011"/>
      <c r="T1240" s="1347"/>
      <c r="U1240" s="27"/>
      <c r="V1240" s="27"/>
    </row>
    <row r="1241" spans="1:22" ht="46.8">
      <c r="B1241" s="976" t="s">
        <v>20</v>
      </c>
      <c r="C1241" s="591" t="s">
        <v>701</v>
      </c>
      <c r="D1241" s="946" t="s">
        <v>805</v>
      </c>
      <c r="E1241" s="947" t="s">
        <v>786</v>
      </c>
      <c r="F1241" s="946" t="s">
        <v>806</v>
      </c>
      <c r="G1241" s="946" t="s">
        <v>807</v>
      </c>
      <c r="H1241" s="591" t="s">
        <v>808</v>
      </c>
      <c r="I1241" s="371" t="s">
        <v>809</v>
      </c>
      <c r="J1241" s="484" t="s">
        <v>810</v>
      </c>
      <c r="K1241" s="1252" t="s">
        <v>792</v>
      </c>
      <c r="L1241" s="1305" t="s">
        <v>474</v>
      </c>
      <c r="M1241" s="1252" t="s">
        <v>793</v>
      </c>
      <c r="N1241" s="1305" t="s">
        <v>483</v>
      </c>
      <c r="O1241" s="1252" t="s">
        <v>794</v>
      </c>
      <c r="P1241" s="1305" t="s">
        <v>480</v>
      </c>
      <c r="Q1241" s="1604"/>
      <c r="T1241" s="1346"/>
    </row>
    <row r="1242" spans="1:22">
      <c r="B1242" s="108" t="s">
        <v>709</v>
      </c>
      <c r="C1242" t="s">
        <v>900</v>
      </c>
      <c r="D1242">
        <v>0.5</v>
      </c>
      <c r="E1242" s="55">
        <v>44062</v>
      </c>
      <c r="F1242">
        <v>6.13</v>
      </c>
      <c r="G1242">
        <v>2.09</v>
      </c>
      <c r="H1242" s="371">
        <v>3.5093333333333341</v>
      </c>
      <c r="I1242" s="24">
        <v>0.57996686269057462</v>
      </c>
      <c r="J1242" s="484">
        <f t="shared" si="187"/>
        <v>17.963893604977859</v>
      </c>
      <c r="K1242">
        <f>AVERAGE(G1242:G1271)</f>
        <v>8.8449999999999989</v>
      </c>
      <c r="L1242" s="594">
        <f t="shared" si="188"/>
        <v>28.551378570842665</v>
      </c>
      <c r="M1242" s="166">
        <f>AVERAGE(H1242:H1271)</f>
        <v>1.2869629629629633</v>
      </c>
      <c r="N1242" s="594">
        <f t="shared" si="189"/>
        <v>33.044020806329499</v>
      </c>
      <c r="O1242">
        <f>AVERAGE(J1242:J1271)</f>
        <v>22.488652567705678</v>
      </c>
      <c r="P1242" s="594">
        <f t="shared" si="190"/>
        <v>49.061628172150506</v>
      </c>
      <c r="Q1242" s="1169">
        <f t="shared" si="191"/>
        <v>36.885675849774223</v>
      </c>
      <c r="T1242" s="1346"/>
    </row>
    <row r="1243" spans="1:22">
      <c r="B1243" s="108" t="s">
        <v>709</v>
      </c>
      <c r="C1243" t="s">
        <v>900</v>
      </c>
      <c r="D1243">
        <v>1</v>
      </c>
      <c r="E1243" s="55">
        <v>44062</v>
      </c>
      <c r="H1243" s="24" t="s">
        <v>811</v>
      </c>
      <c r="I1243" s="24" t="s">
        <v>811</v>
      </c>
      <c r="J1243" s="484"/>
      <c r="Q1243" s="1169"/>
      <c r="T1243" s="1346"/>
    </row>
    <row r="1244" spans="1:22">
      <c r="B1244" s="108" t="s">
        <v>709</v>
      </c>
      <c r="C1244" t="s">
        <v>900</v>
      </c>
      <c r="D1244">
        <v>2</v>
      </c>
      <c r="E1244" s="55">
        <v>44062</v>
      </c>
      <c r="H1244" s="24" t="s">
        <v>811</v>
      </c>
      <c r="I1244" s="24" t="s">
        <v>811</v>
      </c>
      <c r="J1244" s="484"/>
      <c r="Q1244" s="1169"/>
      <c r="T1244" s="1346"/>
    </row>
    <row r="1245" spans="1:22">
      <c r="B1245" s="108" t="s">
        <v>709</v>
      </c>
      <c r="C1245" t="s">
        <v>900</v>
      </c>
      <c r="D1245">
        <v>3</v>
      </c>
      <c r="E1245" s="55">
        <v>44062</v>
      </c>
      <c r="H1245" s="24" t="s">
        <v>811</v>
      </c>
      <c r="I1245" s="24" t="s">
        <v>811</v>
      </c>
      <c r="J1245" s="484"/>
      <c r="Q1245" s="1169"/>
      <c r="T1245" s="1346"/>
    </row>
    <row r="1246" spans="1:22">
      <c r="B1246" s="108" t="s">
        <v>709</v>
      </c>
      <c r="C1246" t="s">
        <v>900</v>
      </c>
      <c r="D1246">
        <v>4</v>
      </c>
      <c r="E1246" s="55">
        <v>44062</v>
      </c>
      <c r="H1246" s="24" t="s">
        <v>811</v>
      </c>
      <c r="I1246" s="24" t="s">
        <v>811</v>
      </c>
      <c r="J1246" s="484"/>
      <c r="Q1246" s="1169"/>
      <c r="T1246" s="1346"/>
    </row>
    <row r="1247" spans="1:22">
      <c r="B1247" s="108" t="s">
        <v>709</v>
      </c>
      <c r="C1247" t="s">
        <v>900</v>
      </c>
      <c r="D1247">
        <v>5</v>
      </c>
      <c r="E1247" s="55">
        <v>44062</v>
      </c>
      <c r="H1247" s="24" t="s">
        <v>811</v>
      </c>
      <c r="I1247" s="24" t="s">
        <v>811</v>
      </c>
      <c r="J1247" s="484"/>
      <c r="Q1247" s="1169"/>
      <c r="T1247" s="1346"/>
    </row>
    <row r="1248" spans="1:22">
      <c r="B1248" s="108" t="s">
        <v>709</v>
      </c>
      <c r="C1248" t="s">
        <v>900</v>
      </c>
      <c r="D1248">
        <v>5.75</v>
      </c>
      <c r="E1248" s="55">
        <v>44062</v>
      </c>
      <c r="H1248" s="371">
        <v>2.4266666666666667</v>
      </c>
      <c r="I1248" s="24">
        <v>0.87213183736144828</v>
      </c>
      <c r="J1248" s="484">
        <f t="shared" si="187"/>
        <v>27.013411530433498</v>
      </c>
      <c r="Q1248" s="1169"/>
      <c r="T1248" s="1346"/>
    </row>
    <row r="1249" spans="2:20">
      <c r="B1249" s="108" t="s">
        <v>709</v>
      </c>
      <c r="C1249" t="s">
        <v>901</v>
      </c>
      <c r="D1249">
        <v>0.5</v>
      </c>
      <c r="E1249" s="55">
        <v>44076</v>
      </c>
      <c r="F1249">
        <v>30.6</v>
      </c>
      <c r="G1249">
        <v>15.6</v>
      </c>
      <c r="H1249" s="371">
        <v>6.471111111111115E-2</v>
      </c>
      <c r="I1249" s="24" t="s">
        <v>811</v>
      </c>
      <c r="J1249" s="484"/>
      <c r="Q1249" s="1169"/>
      <c r="T1249" s="1346"/>
    </row>
    <row r="1250" spans="2:20">
      <c r="B1250" s="108" t="s">
        <v>709</v>
      </c>
      <c r="C1250" t="s">
        <v>901</v>
      </c>
      <c r="D1250">
        <v>1</v>
      </c>
      <c r="E1250" s="55">
        <v>44076</v>
      </c>
      <c r="H1250" s="24" t="s">
        <v>811</v>
      </c>
      <c r="I1250" s="24" t="s">
        <v>811</v>
      </c>
      <c r="J1250" s="484"/>
      <c r="Q1250" s="1169"/>
      <c r="T1250" s="1346"/>
    </row>
    <row r="1251" spans="2:20">
      <c r="B1251" s="108" t="s">
        <v>709</v>
      </c>
      <c r="C1251" t="s">
        <v>901</v>
      </c>
      <c r="D1251">
        <v>2</v>
      </c>
      <c r="E1251" s="55">
        <v>44076</v>
      </c>
      <c r="H1251" s="24" t="s">
        <v>811</v>
      </c>
      <c r="I1251" s="24" t="s">
        <v>811</v>
      </c>
      <c r="J1251" s="484"/>
      <c r="Q1251" s="1169"/>
      <c r="T1251" s="1346"/>
    </row>
    <row r="1252" spans="2:20">
      <c r="B1252" s="108" t="s">
        <v>709</v>
      </c>
      <c r="C1252" t="s">
        <v>901</v>
      </c>
      <c r="D1252">
        <v>3</v>
      </c>
      <c r="E1252" s="55">
        <v>44076</v>
      </c>
      <c r="H1252" s="371">
        <v>8.2133333333333378E-2</v>
      </c>
      <c r="I1252" s="24" t="s">
        <v>811</v>
      </c>
      <c r="J1252" s="484"/>
      <c r="Q1252" s="1169"/>
      <c r="T1252" s="1346"/>
    </row>
    <row r="1253" spans="2:20">
      <c r="B1253" s="108" t="s">
        <v>709</v>
      </c>
      <c r="C1253" t="s">
        <v>901</v>
      </c>
      <c r="D1253">
        <v>4</v>
      </c>
      <c r="E1253" s="55">
        <v>44076</v>
      </c>
      <c r="H1253" s="24" t="s">
        <v>811</v>
      </c>
      <c r="I1253" s="24" t="s">
        <v>811</v>
      </c>
      <c r="J1253" s="484"/>
      <c r="Q1253" s="1169"/>
      <c r="T1253" s="1346"/>
    </row>
    <row r="1254" spans="2:20">
      <c r="B1254" s="108" t="s">
        <v>709</v>
      </c>
      <c r="C1254" t="s">
        <v>901</v>
      </c>
      <c r="D1254">
        <v>5</v>
      </c>
      <c r="E1254" s="55">
        <v>44076</v>
      </c>
      <c r="H1254" s="24" t="s">
        <v>811</v>
      </c>
      <c r="I1254" s="24" t="s">
        <v>811</v>
      </c>
      <c r="J1254" s="484"/>
      <c r="Q1254" s="1169"/>
      <c r="T1254" s="1346"/>
    </row>
    <row r="1255" spans="2:20">
      <c r="B1255" s="108" t="s">
        <v>709</v>
      </c>
      <c r="C1255" t="s">
        <v>901</v>
      </c>
      <c r="D1255">
        <v>6</v>
      </c>
      <c r="E1255" s="55">
        <v>44076</v>
      </c>
      <c r="H1255" s="24" t="s">
        <v>811</v>
      </c>
      <c r="I1255" s="24" t="s">
        <v>811</v>
      </c>
      <c r="J1255" s="484"/>
      <c r="Q1255" s="1169"/>
      <c r="T1255" s="1346"/>
    </row>
    <row r="1256" spans="2:20">
      <c r="B1256" s="108" t="s">
        <v>709</v>
      </c>
      <c r="C1256" t="s">
        <v>901</v>
      </c>
      <c r="D1256">
        <v>7</v>
      </c>
      <c r="E1256" s="55">
        <v>44076</v>
      </c>
      <c r="H1256" s="24" t="s">
        <v>811</v>
      </c>
      <c r="I1256" s="24" t="s">
        <v>811</v>
      </c>
      <c r="J1256" s="484"/>
      <c r="Q1256" s="1169"/>
      <c r="T1256" s="1346"/>
    </row>
    <row r="1257" spans="2:20">
      <c r="B1257" s="108" t="s">
        <v>709</v>
      </c>
      <c r="C1257" t="s">
        <v>901</v>
      </c>
      <c r="D1257">
        <v>8</v>
      </c>
      <c r="E1257" s="55">
        <v>44076</v>
      </c>
      <c r="H1257" s="24" t="s">
        <v>811</v>
      </c>
      <c r="I1257" s="24" t="s">
        <v>811</v>
      </c>
      <c r="J1257" s="484"/>
      <c r="Q1257" s="1169"/>
      <c r="T1257" s="1346"/>
    </row>
    <row r="1258" spans="2:20">
      <c r="B1258" s="108" t="s">
        <v>709</v>
      </c>
      <c r="C1258" t="s">
        <v>901</v>
      </c>
      <c r="D1258">
        <v>9</v>
      </c>
      <c r="E1258" s="55">
        <v>44076</v>
      </c>
      <c r="H1258" s="371">
        <v>1.008</v>
      </c>
      <c r="I1258" s="24" t="s">
        <v>811</v>
      </c>
      <c r="J1258" s="484"/>
      <c r="Q1258" s="1169"/>
      <c r="T1258" s="1346"/>
    </row>
    <row r="1259" spans="2:20">
      <c r="B1259" s="108" t="s">
        <v>709</v>
      </c>
      <c r="C1259" t="s">
        <v>901</v>
      </c>
      <c r="D1259">
        <v>10</v>
      </c>
      <c r="E1259" s="55">
        <v>44076</v>
      </c>
      <c r="H1259" s="24" t="s">
        <v>811</v>
      </c>
      <c r="I1259" s="24" t="s">
        <v>811</v>
      </c>
      <c r="J1259" s="484"/>
      <c r="Q1259" s="1169"/>
      <c r="T1259" s="1346"/>
    </row>
    <row r="1260" spans="2:20">
      <c r="B1260" s="108" t="s">
        <v>709</v>
      </c>
      <c r="C1260" t="s">
        <v>901</v>
      </c>
      <c r="D1260">
        <v>11</v>
      </c>
      <c r="E1260" s="55">
        <v>44076</v>
      </c>
      <c r="H1260" s="24" t="s">
        <v>811</v>
      </c>
      <c r="I1260" s="24" t="s">
        <v>811</v>
      </c>
      <c r="J1260" s="484"/>
      <c r="Q1260" s="1169"/>
      <c r="T1260" s="1346"/>
    </row>
    <row r="1261" spans="2:20">
      <c r="B1261" s="108" t="s">
        <v>709</v>
      </c>
      <c r="C1261" t="s">
        <v>901</v>
      </c>
      <c r="D1261">
        <v>12</v>
      </c>
      <c r="E1261" s="55">
        <v>44076</v>
      </c>
      <c r="H1261" s="24" t="s">
        <v>811</v>
      </c>
      <c r="I1261" s="24" t="s">
        <v>811</v>
      </c>
      <c r="J1261" s="484"/>
      <c r="Q1261" s="1169"/>
      <c r="T1261" s="1346"/>
    </row>
    <row r="1262" spans="2:20">
      <c r="B1262" s="108" t="s">
        <v>709</v>
      </c>
      <c r="C1262" t="s">
        <v>901</v>
      </c>
      <c r="D1262">
        <v>13</v>
      </c>
      <c r="E1262" s="55">
        <v>44076</v>
      </c>
      <c r="H1262" s="24" t="s">
        <v>811</v>
      </c>
      <c r="I1262" s="24" t="s">
        <v>811</v>
      </c>
      <c r="J1262" s="484"/>
      <c r="Q1262" s="1169"/>
      <c r="T1262" s="1346"/>
    </row>
    <row r="1263" spans="2:20">
      <c r="B1263" s="108" t="s">
        <v>709</v>
      </c>
      <c r="C1263" t="s">
        <v>901</v>
      </c>
      <c r="D1263">
        <v>14</v>
      </c>
      <c r="E1263" s="55">
        <v>44076</v>
      </c>
      <c r="H1263" s="24" t="s">
        <v>811</v>
      </c>
      <c r="I1263" s="24" t="s">
        <v>811</v>
      </c>
      <c r="J1263" s="484"/>
      <c r="Q1263" s="1169"/>
      <c r="T1263" s="1346"/>
    </row>
    <row r="1264" spans="2:20">
      <c r="B1264" s="108" t="s">
        <v>709</v>
      </c>
      <c r="C1264" t="s">
        <v>901</v>
      </c>
      <c r="D1264">
        <v>16</v>
      </c>
      <c r="E1264" s="55">
        <v>44076</v>
      </c>
      <c r="H1264" s="24" t="s">
        <v>811</v>
      </c>
      <c r="I1264" s="24" t="s">
        <v>811</v>
      </c>
      <c r="J1264" s="484"/>
      <c r="Q1264" s="1169"/>
      <c r="T1264" s="1346"/>
    </row>
    <row r="1265" spans="1:25">
      <c r="B1265" s="108" t="s">
        <v>709</v>
      </c>
      <c r="C1265" t="s">
        <v>901</v>
      </c>
      <c r="D1265">
        <v>18</v>
      </c>
      <c r="E1265" s="55">
        <v>44076</v>
      </c>
      <c r="H1265" s="24" t="s">
        <v>811</v>
      </c>
      <c r="I1265" s="24" t="s">
        <v>811</v>
      </c>
      <c r="J1265" s="484"/>
      <c r="Q1265" s="1169"/>
      <c r="T1265" s="1346"/>
    </row>
    <row r="1266" spans="1:25">
      <c r="B1266" s="108" t="s">
        <v>709</v>
      </c>
      <c r="C1266" t="s">
        <v>901</v>
      </c>
      <c r="D1266">
        <v>20</v>
      </c>
      <c r="E1266" s="55">
        <v>44076</v>
      </c>
      <c r="H1266" s="24" t="s">
        <v>811</v>
      </c>
      <c r="I1266" s="24" t="s">
        <v>811</v>
      </c>
      <c r="J1266" s="484"/>
      <c r="Q1266" s="1169"/>
      <c r="T1266" s="1346"/>
    </row>
    <row r="1267" spans="1:25">
      <c r="B1267" s="108" t="s">
        <v>709</v>
      </c>
      <c r="C1267" t="s">
        <v>901</v>
      </c>
      <c r="D1267">
        <v>22</v>
      </c>
      <c r="E1267" s="55">
        <v>44076</v>
      </c>
      <c r="H1267" s="24" t="s">
        <v>811</v>
      </c>
      <c r="I1267" s="24" t="s">
        <v>811</v>
      </c>
      <c r="J1267" s="484"/>
      <c r="Q1267" s="1169"/>
      <c r="T1267" s="1346"/>
    </row>
    <row r="1268" spans="1:25">
      <c r="B1268" s="108" t="s">
        <v>709</v>
      </c>
      <c r="C1268" t="s">
        <v>901</v>
      </c>
      <c r="D1268">
        <v>24</v>
      </c>
      <c r="E1268" s="55">
        <v>44076</v>
      </c>
      <c r="H1268" s="24" t="s">
        <v>811</v>
      </c>
      <c r="I1268" s="24" t="s">
        <v>811</v>
      </c>
      <c r="J1268" s="484"/>
      <c r="Q1268" s="1169"/>
      <c r="T1268" s="1346"/>
    </row>
    <row r="1269" spans="1:25">
      <c r="B1269" s="108" t="s">
        <v>709</v>
      </c>
      <c r="C1269" t="s">
        <v>901</v>
      </c>
      <c r="D1269">
        <v>26</v>
      </c>
      <c r="E1269" s="55">
        <v>44076</v>
      </c>
      <c r="H1269" s="24" t="s">
        <v>811</v>
      </c>
      <c r="I1269" s="24" t="s">
        <v>811</v>
      </c>
      <c r="J1269" s="484"/>
      <c r="Q1269" s="1169"/>
      <c r="T1269" s="1346"/>
    </row>
    <row r="1270" spans="1:25">
      <c r="B1270" s="108" t="s">
        <v>709</v>
      </c>
      <c r="C1270" t="s">
        <v>901</v>
      </c>
      <c r="D1270">
        <v>28</v>
      </c>
      <c r="E1270" s="55">
        <v>44076</v>
      </c>
      <c r="H1270" s="24" t="s">
        <v>811</v>
      </c>
      <c r="I1270" s="24" t="s">
        <v>811</v>
      </c>
      <c r="J1270" s="484"/>
      <c r="Q1270" s="1169"/>
      <c r="T1270" s="1346"/>
    </row>
    <row r="1271" spans="1:25" s="451" customFormat="1">
      <c r="B1271" s="1566" t="s">
        <v>709</v>
      </c>
      <c r="C1271" s="451" t="s">
        <v>901</v>
      </c>
      <c r="D1271" s="451">
        <v>30</v>
      </c>
      <c r="E1271" s="1202">
        <v>44076</v>
      </c>
      <c r="H1271" s="1576">
        <v>0.63093333333333357</v>
      </c>
      <c r="I1271" s="1200" t="s">
        <v>811</v>
      </c>
      <c r="J1271" s="564"/>
      <c r="L1271" s="1373"/>
      <c r="N1271" s="1373"/>
      <c r="P1271" s="1373"/>
      <c r="Q1271" s="1232"/>
      <c r="R1271" s="1157"/>
      <c r="S1271" s="1157"/>
      <c r="T1271" s="1569"/>
    </row>
    <row r="1272" spans="1:25">
      <c r="A1272" s="976"/>
      <c r="B1272" s="591"/>
      <c r="C1272" s="946"/>
      <c r="D1272" s="947"/>
      <c r="E1272" s="591"/>
      <c r="F1272" s="946"/>
      <c r="G1272" s="946"/>
      <c r="H1272" s="946"/>
      <c r="I1272" s="948"/>
      <c r="J1272" s="484" t="str">
        <f t="shared" si="187"/>
        <v xml:space="preserve"> </v>
      </c>
      <c r="K1272" s="946"/>
      <c r="M1272" s="946"/>
      <c r="O1272" s="591"/>
      <c r="Q1272" s="1169"/>
      <c r="R1272" s="1011"/>
      <c r="S1272" s="1229"/>
      <c r="T1272" s="1348"/>
      <c r="U1272" s="946"/>
    </row>
    <row r="1273" spans="1:25" ht="46.8">
      <c r="A1273" s="983" t="s">
        <v>804</v>
      </c>
      <c r="B1273" s="815" t="s">
        <v>20</v>
      </c>
      <c r="C1273" s="815" t="s">
        <v>701</v>
      </c>
      <c r="D1273" s="815" t="s">
        <v>805</v>
      </c>
      <c r="E1273" s="873" t="s">
        <v>786</v>
      </c>
      <c r="F1273" s="815" t="s">
        <v>806</v>
      </c>
      <c r="G1273" s="815" t="s">
        <v>807</v>
      </c>
      <c r="H1273" s="815" t="s">
        <v>808</v>
      </c>
      <c r="I1273" s="878" t="s">
        <v>809</v>
      </c>
      <c r="J1273" s="484" t="s">
        <v>810</v>
      </c>
      <c r="K1273" s="1252" t="s">
        <v>792</v>
      </c>
      <c r="L1273" s="1305" t="s">
        <v>474</v>
      </c>
      <c r="M1273" s="1252" t="s">
        <v>793</v>
      </c>
      <c r="N1273" s="1305" t="s">
        <v>483</v>
      </c>
      <c r="O1273" s="1252" t="s">
        <v>794</v>
      </c>
      <c r="P1273" s="1305" t="s">
        <v>480</v>
      </c>
      <c r="Q1273" s="1604"/>
      <c r="R1273" s="1226"/>
      <c r="S1273" s="1226"/>
      <c r="T1273" s="1349"/>
      <c r="U1273" s="747"/>
      <c r="V1273" s="747"/>
      <c r="W1273" s="747"/>
      <c r="X1273" s="747"/>
      <c r="Y1273" s="747"/>
    </row>
    <row r="1274" spans="1:25">
      <c r="A1274" s="108">
        <v>37</v>
      </c>
      <c r="B1274" t="s">
        <v>709</v>
      </c>
      <c r="C1274" t="s">
        <v>902</v>
      </c>
      <c r="D1274" s="27">
        <v>0.5</v>
      </c>
      <c r="E1274" s="133">
        <v>44439</v>
      </c>
      <c r="F1274">
        <v>5.9</v>
      </c>
      <c r="G1274">
        <v>2.2200000000000002</v>
      </c>
      <c r="H1274" s="371">
        <v>4.9397142857142855</v>
      </c>
      <c r="I1274" s="24">
        <v>0.39200000000000007</v>
      </c>
      <c r="J1274" s="484">
        <f t="shared" si="187"/>
        <v>12.141808000000003</v>
      </c>
      <c r="K1274">
        <f>AVERAGE(G1274:G1280)</f>
        <v>2.2200000000000002</v>
      </c>
      <c r="L1274" s="594">
        <f t="shared" si="188"/>
        <v>48.494403234246178</v>
      </c>
      <c r="M1274" s="166">
        <f>AVERAGE(H1274:H1280)</f>
        <v>7.6062857142857165</v>
      </c>
      <c r="N1274" s="594">
        <f t="shared" si="189"/>
        <v>50.473927662252642</v>
      </c>
      <c r="O1274">
        <f>AVERAGE(J1274:J1280)</f>
        <v>13.153625333333334</v>
      </c>
      <c r="P1274" s="594">
        <f t="shared" si="190"/>
        <v>41.324260765422039</v>
      </c>
      <c r="Q1274" s="1169">
        <f>AVERAGE(L1274,N1274,P1274)</f>
        <v>46.764197220640291</v>
      </c>
      <c r="T1274" s="1346"/>
    </row>
    <row r="1275" spans="1:25">
      <c r="A1275" s="108">
        <v>37</v>
      </c>
      <c r="B1275" t="s">
        <v>709</v>
      </c>
      <c r="C1275" t="s">
        <v>902</v>
      </c>
      <c r="D1275" s="27">
        <v>1</v>
      </c>
      <c r="E1275" s="133">
        <v>44439</v>
      </c>
      <c r="H1275" s="24" t="s">
        <v>811</v>
      </c>
      <c r="I1275" s="24" t="s">
        <v>811</v>
      </c>
      <c r="J1275" s="484"/>
      <c r="Q1275" s="1169"/>
      <c r="T1275" s="1346"/>
    </row>
    <row r="1276" spans="1:25">
      <c r="A1276" s="108">
        <v>37</v>
      </c>
      <c r="B1276" t="s">
        <v>709</v>
      </c>
      <c r="C1276" t="s">
        <v>902</v>
      </c>
      <c r="D1276" s="27">
        <v>2</v>
      </c>
      <c r="E1276" s="133">
        <v>44439</v>
      </c>
      <c r="H1276" s="24" t="s">
        <v>811</v>
      </c>
      <c r="I1276" s="24" t="s">
        <v>811</v>
      </c>
      <c r="J1276" s="484"/>
      <c r="Q1276" s="1169"/>
      <c r="T1276" s="1346"/>
    </row>
    <row r="1277" spans="1:25">
      <c r="A1277" s="108">
        <v>37</v>
      </c>
      <c r="B1277" t="s">
        <v>709</v>
      </c>
      <c r="C1277" t="s">
        <v>902</v>
      </c>
      <c r="D1277" s="27">
        <v>3</v>
      </c>
      <c r="E1277" s="133">
        <v>44439</v>
      </c>
      <c r="H1277" s="24" t="s">
        <v>811</v>
      </c>
      <c r="I1277" s="24" t="s">
        <v>811</v>
      </c>
      <c r="J1277" s="484"/>
      <c r="Q1277" s="1169"/>
      <c r="T1277" s="1346"/>
    </row>
    <row r="1278" spans="1:25">
      <c r="A1278" s="108">
        <v>37</v>
      </c>
      <c r="B1278" t="s">
        <v>709</v>
      </c>
      <c r="C1278" t="s">
        <v>902</v>
      </c>
      <c r="D1278" s="27">
        <v>4</v>
      </c>
      <c r="E1278" s="133">
        <v>44439</v>
      </c>
      <c r="H1278" s="24" t="s">
        <v>811</v>
      </c>
      <c r="I1278" s="24" t="s">
        <v>811</v>
      </c>
      <c r="J1278" s="484"/>
      <c r="Q1278" s="1169"/>
      <c r="T1278" s="1346"/>
    </row>
    <row r="1279" spans="1:25">
      <c r="A1279" s="108">
        <v>37</v>
      </c>
      <c r="B1279" t="s">
        <v>709</v>
      </c>
      <c r="C1279" t="s">
        <v>902</v>
      </c>
      <c r="D1279" s="27">
        <v>5</v>
      </c>
      <c r="E1279" s="133">
        <v>44439</v>
      </c>
      <c r="H1279" s="24">
        <v>10.272857142857147</v>
      </c>
      <c r="I1279" s="24">
        <v>0.45733333333333337</v>
      </c>
      <c r="J1279" s="484">
        <f t="shared" si="187"/>
        <v>14.165442666666667</v>
      </c>
      <c r="Q1279" s="1169"/>
      <c r="T1279" s="1346"/>
    </row>
    <row r="1280" spans="1:25" s="451" customFormat="1">
      <c r="A1280" s="1566">
        <v>37</v>
      </c>
      <c r="B1280" s="451" t="s">
        <v>709</v>
      </c>
      <c r="C1280" s="451" t="s">
        <v>902</v>
      </c>
      <c r="D1280" s="534">
        <v>5.5</v>
      </c>
      <c r="E1280" s="1567">
        <v>44439</v>
      </c>
      <c r="H1280" s="1576" t="s">
        <v>811</v>
      </c>
      <c r="I1280" s="1200" t="s">
        <v>811</v>
      </c>
      <c r="J1280" s="564"/>
      <c r="L1280" s="1373"/>
      <c r="N1280" s="1373"/>
      <c r="P1280" s="1373"/>
      <c r="Q1280" s="1232"/>
      <c r="R1280" s="1157"/>
      <c r="S1280" s="1157"/>
      <c r="T1280" s="1569"/>
    </row>
    <row r="1281" spans="1:20">
      <c r="A1281" s="108"/>
      <c r="D1281" s="27"/>
      <c r="E1281" s="133"/>
      <c r="H1281" s="371"/>
      <c r="I1281" s="24"/>
      <c r="J1281" s="484"/>
      <c r="Q1281" s="1169"/>
    </row>
    <row r="1282" spans="1:20" ht="46.8">
      <c r="A1282" s="983" t="s">
        <v>804</v>
      </c>
      <c r="B1282" s="815" t="s">
        <v>20</v>
      </c>
      <c r="C1282" s="815" t="s">
        <v>701</v>
      </c>
      <c r="D1282" s="815" t="s">
        <v>805</v>
      </c>
      <c r="E1282" s="873" t="s">
        <v>786</v>
      </c>
      <c r="F1282" s="815" t="s">
        <v>806</v>
      </c>
      <c r="G1282" s="815" t="s">
        <v>807</v>
      </c>
      <c r="H1282" s="815" t="s">
        <v>808</v>
      </c>
      <c r="I1282" s="878" t="s">
        <v>809</v>
      </c>
      <c r="J1282" s="484" t="s">
        <v>810</v>
      </c>
      <c r="K1282" s="1252" t="s">
        <v>792</v>
      </c>
      <c r="L1282" s="1305" t="s">
        <v>474</v>
      </c>
      <c r="M1282" s="1252" t="s">
        <v>793</v>
      </c>
      <c r="N1282" s="1305" t="s">
        <v>483</v>
      </c>
      <c r="O1282" s="1252" t="s">
        <v>794</v>
      </c>
      <c r="P1282" s="1305" t="s">
        <v>480</v>
      </c>
      <c r="Q1282" s="1169"/>
    </row>
    <row r="1283" spans="1:20">
      <c r="A1283" s="108"/>
      <c r="B1283" t="s">
        <v>709</v>
      </c>
      <c r="C1283" t="s">
        <v>900</v>
      </c>
      <c r="D1283" s="27">
        <v>0.5</v>
      </c>
      <c r="E1283" s="55">
        <v>44812</v>
      </c>
      <c r="F1283">
        <v>5.8</v>
      </c>
      <c r="G1283">
        <v>1.5</v>
      </c>
      <c r="H1283" s="24">
        <v>2.219559438625176</v>
      </c>
      <c r="I1283" s="24">
        <v>0.45939125859818003</v>
      </c>
      <c r="J1283" s="484">
        <f t="shared" ref="J1283" si="192">IF(AND(I1283&gt;0),  I1283*30.974," ")</f>
        <v>14.229184843820029</v>
      </c>
      <c r="K1283">
        <f>AVERAGE(G1283:G1288)</f>
        <v>1.5</v>
      </c>
      <c r="L1283" s="594">
        <f t="shared" ref="L1283" si="193">10*(6-(LN(K1283)/LN(2)))</f>
        <v>54.150374992788443</v>
      </c>
      <c r="M1283" s="166">
        <f>AVERAGE(H1283:H1288)</f>
        <v>1.9964343525492267</v>
      </c>
      <c r="N1283" s="594">
        <f t="shared" ref="N1283" si="194">10*(6-((2.04-0.68*LN(M1283))/LN(2)))</f>
        <v>37.351515474000571</v>
      </c>
      <c r="O1283">
        <f>AVERAGE(J1283:J1288)</f>
        <v>13.681908503673103</v>
      </c>
      <c r="P1283" s="594">
        <f t="shared" ref="P1283" si="195">10*(6-(LN(48/O1283)/LN(2)))</f>
        <v>41.89235081461598</v>
      </c>
      <c r="Q1283" s="1169">
        <f>AVERAGE(L1283,N1283,P1283)</f>
        <v>44.464747093801662</v>
      </c>
    </row>
    <row r="1284" spans="1:20">
      <c r="A1284" s="108"/>
      <c r="B1284" t="s">
        <v>709</v>
      </c>
      <c r="C1284" t="s">
        <v>900</v>
      </c>
      <c r="D1284" s="27">
        <v>1</v>
      </c>
      <c r="E1284" s="55">
        <v>44812</v>
      </c>
      <c r="H1284" s="24" t="s">
        <v>811</v>
      </c>
      <c r="I1284" s="27" t="s">
        <v>811</v>
      </c>
      <c r="J1284" s="484"/>
      <c r="Q1284" s="1169"/>
    </row>
    <row r="1285" spans="1:20">
      <c r="A1285" s="108"/>
      <c r="B1285" t="s">
        <v>709</v>
      </c>
      <c r="C1285" t="s">
        <v>900</v>
      </c>
      <c r="D1285" s="27">
        <v>2</v>
      </c>
      <c r="E1285" s="55">
        <v>44812</v>
      </c>
      <c r="H1285" s="24" t="s">
        <v>811</v>
      </c>
      <c r="I1285" s="27" t="s">
        <v>811</v>
      </c>
      <c r="J1285" s="484"/>
      <c r="Q1285" s="1169"/>
    </row>
    <row r="1286" spans="1:20">
      <c r="A1286" s="108"/>
      <c r="B1286" t="s">
        <v>709</v>
      </c>
      <c r="C1286" t="s">
        <v>900</v>
      </c>
      <c r="D1286" s="27">
        <v>3</v>
      </c>
      <c r="E1286" s="55">
        <v>44812</v>
      </c>
      <c r="H1286" s="24" t="s">
        <v>811</v>
      </c>
      <c r="I1286" s="27" t="s">
        <v>811</v>
      </c>
      <c r="J1286" s="484"/>
      <c r="Q1286" s="1169"/>
    </row>
    <row r="1287" spans="1:20">
      <c r="A1287" s="108"/>
      <c r="B1287" t="s">
        <v>709</v>
      </c>
      <c r="C1287" t="s">
        <v>900</v>
      </c>
      <c r="D1287" s="27">
        <v>4</v>
      </c>
      <c r="E1287" s="55">
        <v>44812</v>
      </c>
      <c r="H1287" s="24" t="s">
        <v>811</v>
      </c>
      <c r="I1287" s="27" t="s">
        <v>811</v>
      </c>
      <c r="J1287" s="484"/>
      <c r="Q1287" s="1169"/>
    </row>
    <row r="1288" spans="1:20" s="451" customFormat="1">
      <c r="A1288" s="1566"/>
      <c r="B1288" s="451" t="s">
        <v>709</v>
      </c>
      <c r="C1288" s="451" t="s">
        <v>900</v>
      </c>
      <c r="D1288" s="534">
        <v>4.8</v>
      </c>
      <c r="E1288" s="1202">
        <v>44812</v>
      </c>
      <c r="H1288" s="1200">
        <v>1.7733092664732775</v>
      </c>
      <c r="I1288" s="1200">
        <v>0.42405346947524308</v>
      </c>
      <c r="J1288" s="564">
        <f t="shared" ref="J1288" si="196">IF(AND(I1288&gt;0),  I1288*30.974," ")</f>
        <v>13.134632163526179</v>
      </c>
      <c r="L1288" s="1373"/>
      <c r="N1288" s="1373"/>
      <c r="P1288" s="1373"/>
      <c r="Q1288" s="1232"/>
      <c r="R1288" s="1157"/>
      <c r="S1288" s="1157"/>
      <c r="T1288" s="1157"/>
    </row>
    <row r="1289" spans="1:20">
      <c r="A1289" s="108"/>
      <c r="D1289" s="27"/>
      <c r="E1289" s="133"/>
      <c r="H1289" s="371"/>
      <c r="I1289" s="24"/>
      <c r="J1289" s="484"/>
      <c r="Q1289" s="1169"/>
    </row>
    <row r="1290" spans="1:20" ht="46.8">
      <c r="A1290" s="983" t="s">
        <v>804</v>
      </c>
      <c r="B1290" s="815" t="s">
        <v>20</v>
      </c>
      <c r="C1290" s="815" t="s">
        <v>701</v>
      </c>
      <c r="D1290" s="815" t="s">
        <v>805</v>
      </c>
      <c r="E1290" s="873" t="s">
        <v>786</v>
      </c>
      <c r="F1290" s="815" t="s">
        <v>806</v>
      </c>
      <c r="G1290" s="815" t="s">
        <v>807</v>
      </c>
      <c r="H1290" s="815" t="s">
        <v>808</v>
      </c>
      <c r="I1290" s="878" t="s">
        <v>809</v>
      </c>
      <c r="J1290" s="484" t="s">
        <v>810</v>
      </c>
      <c r="K1290" s="1252" t="s">
        <v>792</v>
      </c>
      <c r="L1290" s="1305" t="s">
        <v>474</v>
      </c>
      <c r="M1290" s="1252" t="s">
        <v>793</v>
      </c>
      <c r="N1290" s="1305" t="s">
        <v>483</v>
      </c>
      <c r="O1290" s="1252" t="s">
        <v>794</v>
      </c>
      <c r="P1290" s="1305" t="s">
        <v>480</v>
      </c>
      <c r="Q1290" s="1169"/>
    </row>
    <row r="1291" spans="1:20">
      <c r="A1291" s="108"/>
      <c r="B1291" s="24" t="s">
        <v>709</v>
      </c>
      <c r="C1291" s="24" t="s">
        <v>903</v>
      </c>
      <c r="D1291" s="23">
        <v>0.5</v>
      </c>
      <c r="E1291" s="47">
        <v>45166</v>
      </c>
      <c r="F1291" s="24">
        <v>6.1</v>
      </c>
      <c r="G1291" s="24">
        <v>2.15</v>
      </c>
      <c r="H1291" s="25">
        <v>4.0105063291139231</v>
      </c>
      <c r="I1291" s="24">
        <v>0.73534202204808363</v>
      </c>
      <c r="J1291" s="484">
        <f t="shared" ref="J1291" si="197">IF(AND(I1291&gt;0),  I1291*30.974," ")</f>
        <v>22.776483790917343</v>
      </c>
      <c r="K1291">
        <f>AVERAGE(G1291:G1296)</f>
        <v>2.15</v>
      </c>
      <c r="L1291" s="594">
        <f t="shared" ref="L1291" si="198">10*(6-(LN(K1291)/LN(2)))</f>
        <v>48.956633401852642</v>
      </c>
      <c r="M1291" s="166">
        <f>AVERAGE(H1291:H1296)</f>
        <v>7.6471518987341769</v>
      </c>
      <c r="N1291" s="594">
        <f t="shared" ref="N1291" si="199">10*(6-((2.04-0.68*LN(M1291))/LN(2)))</f>
        <v>50.526494378369378</v>
      </c>
      <c r="O1291">
        <f>AVERAGE(J1291:J1296)</f>
        <v>29.040016833419607</v>
      </c>
      <c r="P1291" s="594">
        <f t="shared" ref="P1291" si="200">10*(6-(LN(48/O1291)/LN(2)))</f>
        <v>52.750078837768655</v>
      </c>
      <c r="Q1291" s="1169">
        <f>AVERAGE(L1291,N1291,P1291)</f>
        <v>50.744402205996892</v>
      </c>
      <c r="R1291" s="1330">
        <f>AVERAGE(Q1233:Q1291)</f>
        <v>45.485972566186732</v>
      </c>
      <c r="S1291" s="1006" t="s">
        <v>857</v>
      </c>
      <c r="T1291" s="1346" t="str">
        <f>IF(_xlfn.NUMBERVALUE(R1291), IF(R1291&lt;50, "Acceptable; Ongoing Protection is Required", "UNScceptable; Immediate Restoration is Required"), " ")</f>
        <v>Acceptable; Ongoing Protection is Required</v>
      </c>
    </row>
    <row r="1292" spans="1:20">
      <c r="A1292" s="108"/>
      <c r="B1292" s="24" t="s">
        <v>709</v>
      </c>
      <c r="C1292" s="24" t="s">
        <v>903</v>
      </c>
      <c r="D1292" s="23">
        <v>1</v>
      </c>
      <c r="E1292" s="47">
        <v>45166</v>
      </c>
      <c r="H1292" s="24" t="s">
        <v>811</v>
      </c>
      <c r="I1292" s="24" t="s">
        <v>811</v>
      </c>
      <c r="J1292" s="484"/>
      <c r="Q1292" s="1169"/>
    </row>
    <row r="1293" spans="1:20">
      <c r="A1293" s="108"/>
      <c r="B1293" s="24" t="s">
        <v>709</v>
      </c>
      <c r="C1293" s="24" t="s">
        <v>903</v>
      </c>
      <c r="D1293" s="23">
        <v>2</v>
      </c>
      <c r="E1293" s="47">
        <v>45166</v>
      </c>
      <c r="H1293" s="24" t="s">
        <v>811</v>
      </c>
      <c r="I1293" s="24" t="s">
        <v>811</v>
      </c>
      <c r="J1293" s="484"/>
      <c r="Q1293" s="1169"/>
    </row>
    <row r="1294" spans="1:20">
      <c r="A1294" s="108"/>
      <c r="B1294" s="24" t="s">
        <v>709</v>
      </c>
      <c r="C1294" s="24" t="s">
        <v>903</v>
      </c>
      <c r="D1294" s="23">
        <v>3</v>
      </c>
      <c r="E1294" s="47">
        <v>45166</v>
      </c>
      <c r="H1294" s="24" t="s">
        <v>811</v>
      </c>
      <c r="I1294" s="24" t="s">
        <v>811</v>
      </c>
      <c r="J1294" s="484"/>
      <c r="Q1294" s="1169"/>
    </row>
    <row r="1295" spans="1:20">
      <c r="A1295" s="108"/>
      <c r="B1295" s="24" t="s">
        <v>709</v>
      </c>
      <c r="C1295" s="24" t="s">
        <v>903</v>
      </c>
      <c r="D1295" s="23">
        <v>4</v>
      </c>
      <c r="E1295" s="47">
        <v>45166</v>
      </c>
      <c r="H1295" s="24" t="s">
        <v>811</v>
      </c>
      <c r="I1295" s="24" t="s">
        <v>811</v>
      </c>
      <c r="J1295" s="484"/>
      <c r="Q1295" s="1169"/>
    </row>
    <row r="1296" spans="1:20">
      <c r="A1296" s="108"/>
      <c r="B1296" s="24" t="s">
        <v>709</v>
      </c>
      <c r="C1296" s="24" t="s">
        <v>903</v>
      </c>
      <c r="D1296" s="23">
        <v>5</v>
      </c>
      <c r="E1296" s="47">
        <v>45166</v>
      </c>
      <c r="H1296" s="24">
        <v>11.283797468354431</v>
      </c>
      <c r="I1296" s="24">
        <v>1.1397801341745295</v>
      </c>
      <c r="J1296" s="484">
        <f t="shared" ref="J1296" si="201">IF(AND(I1296&gt;0),  I1296*30.974," ")</f>
        <v>35.303549875921874</v>
      </c>
      <c r="Q1296" s="1169"/>
    </row>
    <row r="1297" spans="1:25">
      <c r="A1297" s="108"/>
      <c r="D1297" s="27"/>
      <c r="E1297" s="133"/>
      <c r="H1297" s="371"/>
      <c r="I1297" s="24"/>
      <c r="J1297" s="484"/>
      <c r="Q1297" s="1169"/>
    </row>
    <row r="1298" spans="1:25" s="437" customFormat="1">
      <c r="A1298" s="436"/>
      <c r="D1298" s="1019"/>
      <c r="E1298" s="1579"/>
      <c r="H1298" s="939"/>
      <c r="I1298" s="1020"/>
      <c r="J1298" s="486"/>
      <c r="L1298" s="1124"/>
      <c r="N1298" s="1124"/>
      <c r="P1298" s="1124"/>
      <c r="Q1298" s="1251"/>
      <c r="R1298" s="1023"/>
      <c r="S1298" s="1023"/>
      <c r="T1298" s="1023"/>
    </row>
    <row r="1299" spans="1:25" ht="31.2">
      <c r="A1299" s="984" t="s">
        <v>904</v>
      </c>
      <c r="B1299" s="815"/>
      <c r="C1299" s="815"/>
      <c r="D1299" s="815"/>
      <c r="E1299" s="873"/>
      <c r="F1299" s="815"/>
      <c r="G1299" s="815"/>
      <c r="H1299" s="815"/>
      <c r="I1299" s="815"/>
      <c r="J1299" s="2164"/>
      <c r="K1299" s="815"/>
      <c r="L1299" s="1313"/>
      <c r="M1299" s="815"/>
      <c r="N1299" s="1136"/>
      <c r="O1299" s="815"/>
      <c r="P1299" s="1136"/>
      <c r="Q1299" s="1169"/>
      <c r="R1299" s="1340"/>
      <c r="S1299" s="1340"/>
      <c r="T1299" s="1340"/>
      <c r="U1299" s="815"/>
      <c r="V1299" s="747"/>
      <c r="W1299" s="747"/>
      <c r="X1299" s="747"/>
      <c r="Y1299" s="747"/>
    </row>
    <row r="1300" spans="1:25" s="1257" customFormat="1" ht="46.8">
      <c r="A1300" s="1260" t="s">
        <v>784</v>
      </c>
      <c r="B1300" s="1257" t="s">
        <v>20</v>
      </c>
      <c r="C1300" s="1257" t="s">
        <v>701</v>
      </c>
      <c r="D1300" s="1257" t="s">
        <v>785</v>
      </c>
      <c r="E1300" s="1257" t="s">
        <v>786</v>
      </c>
      <c r="F1300" s="1257" t="s">
        <v>787</v>
      </c>
      <c r="G1300" s="1257" t="s">
        <v>788</v>
      </c>
      <c r="H1300" s="1257" t="s">
        <v>789</v>
      </c>
      <c r="I1300" s="1257" t="s">
        <v>790</v>
      </c>
      <c r="J1300" s="1594" t="s">
        <v>791</v>
      </c>
      <c r="K1300" s="1565" t="s">
        <v>792</v>
      </c>
      <c r="L1300" s="1564" t="s">
        <v>474</v>
      </c>
      <c r="M1300" s="1565" t="s">
        <v>793</v>
      </c>
      <c r="N1300" s="1564" t="s">
        <v>483</v>
      </c>
      <c r="O1300" s="1565" t="s">
        <v>794</v>
      </c>
      <c r="P1300" s="1564" t="s">
        <v>480</v>
      </c>
      <c r="Q1300" s="1604" t="s">
        <v>795</v>
      </c>
      <c r="R1300" s="1603" t="s">
        <v>796</v>
      </c>
      <c r="S1300" s="1334" t="s">
        <v>797</v>
      </c>
      <c r="T1300" s="1573" t="s">
        <v>798</v>
      </c>
      <c r="X1300" s="1260" t="s">
        <v>784</v>
      </c>
      <c r="Y1300" s="1257" t="s">
        <v>20</v>
      </c>
    </row>
    <row r="1301" spans="1:25">
      <c r="A1301" s="2173" t="s">
        <v>108</v>
      </c>
      <c r="B1301" s="91" t="s">
        <v>709</v>
      </c>
      <c r="C1301" s="91" t="s">
        <v>904</v>
      </c>
      <c r="D1301" s="399">
        <v>0.5</v>
      </c>
      <c r="E1301" s="2174">
        <v>43003</v>
      </c>
      <c r="F1301" s="399">
        <v>4.3</v>
      </c>
      <c r="G1301" s="91">
        <v>3.5</v>
      </c>
      <c r="H1301" s="394">
        <v>3.9574860759493662</v>
      </c>
      <c r="I1301" s="2186">
        <v>0.49245572936346005</v>
      </c>
      <c r="J1301" s="589">
        <v>15.253323761303811</v>
      </c>
      <c r="K1301" s="1968">
        <v>3.5</v>
      </c>
      <c r="L1301" s="2176">
        <v>41.926450779423959</v>
      </c>
      <c r="M1301" s="2177">
        <v>4.7618531645569622</v>
      </c>
      <c r="N1301" s="2176">
        <v>45.879378481630226</v>
      </c>
      <c r="O1301" s="2177">
        <v>18.808381643918725</v>
      </c>
      <c r="P1301" s="2176">
        <v>46.483413125255609</v>
      </c>
      <c r="Q1301" s="2168">
        <f t="shared" si="191"/>
        <v>44.763080795436601</v>
      </c>
    </row>
    <row r="1302" spans="1:25">
      <c r="A1302" s="2173" t="s">
        <v>108</v>
      </c>
      <c r="B1302" s="91" t="s">
        <v>709</v>
      </c>
      <c r="C1302" s="91" t="s">
        <v>904</v>
      </c>
      <c r="D1302" s="399">
        <v>1</v>
      </c>
      <c r="E1302" s="2174">
        <v>43003</v>
      </c>
      <c r="F1302" s="399">
        <v>4.3</v>
      </c>
      <c r="G1302" s="91">
        <v>3.5</v>
      </c>
      <c r="H1302" s="91"/>
      <c r="I1302" s="454"/>
      <c r="J1302" s="589" t="s">
        <v>803</v>
      </c>
      <c r="K1302" s="91"/>
      <c r="L1302" s="2178" t="s">
        <v>803</v>
      </c>
      <c r="M1302" s="2179"/>
      <c r="N1302" s="2178" t="s">
        <v>803</v>
      </c>
      <c r="O1302" s="2179"/>
      <c r="P1302" s="2178" t="s">
        <v>803</v>
      </c>
      <c r="Q1302" s="2168"/>
      <c r="R1302" s="1330"/>
      <c r="T1302" s="1350" t="s">
        <v>803</v>
      </c>
    </row>
    <row r="1303" spans="1:25">
      <c r="A1303" s="2173" t="s">
        <v>108</v>
      </c>
      <c r="B1303" s="91" t="s">
        <v>709</v>
      </c>
      <c r="C1303" s="91" t="s">
        <v>904</v>
      </c>
      <c r="D1303" s="399">
        <v>2</v>
      </c>
      <c r="E1303" s="2174">
        <v>43003</v>
      </c>
      <c r="F1303" s="399">
        <v>4.3</v>
      </c>
      <c r="G1303" s="91">
        <v>3.5</v>
      </c>
      <c r="H1303" s="91"/>
      <c r="I1303" s="454"/>
      <c r="J1303" s="589" t="s">
        <v>803</v>
      </c>
      <c r="K1303" s="91"/>
      <c r="L1303" s="2178" t="s">
        <v>803</v>
      </c>
      <c r="M1303" s="2179"/>
      <c r="N1303" s="2178" t="s">
        <v>803</v>
      </c>
      <c r="O1303" s="2179"/>
      <c r="P1303" s="2178" t="s">
        <v>803</v>
      </c>
      <c r="Q1303" s="2168"/>
      <c r="R1303" s="1330"/>
      <c r="T1303" s="1350" t="s">
        <v>803</v>
      </c>
    </row>
    <row r="1304" spans="1:25">
      <c r="A1304" s="2173" t="s">
        <v>108</v>
      </c>
      <c r="B1304" s="91" t="s">
        <v>709</v>
      </c>
      <c r="C1304" s="91" t="s">
        <v>904</v>
      </c>
      <c r="D1304" s="399">
        <v>3</v>
      </c>
      <c r="E1304" s="2174">
        <v>43003</v>
      </c>
      <c r="F1304" s="399">
        <v>4.3</v>
      </c>
      <c r="G1304" s="91">
        <v>3.5</v>
      </c>
      <c r="H1304" s="91"/>
      <c r="I1304" s="454"/>
      <c r="J1304" s="589" t="s">
        <v>803</v>
      </c>
      <c r="K1304" s="91"/>
      <c r="L1304" s="2178" t="s">
        <v>803</v>
      </c>
      <c r="M1304" s="2179"/>
      <c r="N1304" s="2178" t="s">
        <v>803</v>
      </c>
      <c r="O1304" s="2179"/>
      <c r="P1304" s="2178" t="s">
        <v>803</v>
      </c>
      <c r="Q1304" s="2168"/>
      <c r="R1304" s="1330"/>
      <c r="T1304" s="1350" t="s">
        <v>803</v>
      </c>
    </row>
    <row r="1305" spans="1:25" s="451" customFormat="1">
      <c r="A1305" s="2180" t="s">
        <v>108</v>
      </c>
      <c r="B1305" s="470" t="s">
        <v>709</v>
      </c>
      <c r="C1305" s="470" t="s">
        <v>904</v>
      </c>
      <c r="D1305" s="2181">
        <v>4</v>
      </c>
      <c r="E1305" s="2182">
        <v>43003</v>
      </c>
      <c r="F1305" s="2181">
        <v>4.3</v>
      </c>
      <c r="G1305" s="470">
        <v>3.5</v>
      </c>
      <c r="H1305" s="1701">
        <v>5.5662202531645582</v>
      </c>
      <c r="I1305" s="2189">
        <v>0.72200682916425518</v>
      </c>
      <c r="J1305" s="1718">
        <v>22.363439526533639</v>
      </c>
      <c r="K1305" s="470"/>
      <c r="L1305" s="2184" t="s">
        <v>803</v>
      </c>
      <c r="M1305" s="2185"/>
      <c r="N1305" s="2184" t="s">
        <v>803</v>
      </c>
      <c r="O1305" s="2185"/>
      <c r="P1305" s="2184" t="s">
        <v>803</v>
      </c>
      <c r="Q1305" s="2172"/>
      <c r="R1305" s="1341"/>
      <c r="S1305" s="1157"/>
      <c r="T1305" s="1357" t="s">
        <v>803</v>
      </c>
    </row>
    <row r="1306" spans="1:25">
      <c r="A1306" s="884"/>
      <c r="D1306" s="173"/>
      <c r="E1306" s="445"/>
      <c r="F1306" s="173"/>
      <c r="H1306" s="166"/>
      <c r="I1306" s="1263"/>
      <c r="J1306" s="484"/>
      <c r="L1306" s="1648"/>
      <c r="M1306" s="911"/>
      <c r="N1306" s="1648"/>
      <c r="O1306" s="911"/>
      <c r="P1306" s="1648"/>
      <c r="Q1306" s="1169"/>
      <c r="R1306" s="1331"/>
      <c r="T1306" s="1344"/>
    </row>
    <row r="1307" spans="1:25">
      <c r="A1307" s="2173" t="s">
        <v>108</v>
      </c>
      <c r="B1307" s="91" t="s">
        <v>368</v>
      </c>
      <c r="C1307" s="355" t="s">
        <v>109</v>
      </c>
      <c r="D1307" s="355">
        <v>0.5</v>
      </c>
      <c r="E1307" s="358">
        <v>43354</v>
      </c>
      <c r="F1307" s="355">
        <v>4.5</v>
      </c>
      <c r="G1307" s="355">
        <v>2.06</v>
      </c>
      <c r="H1307" s="355">
        <v>17.71</v>
      </c>
      <c r="I1307" s="2803">
        <v>0.96</v>
      </c>
      <c r="J1307" s="589">
        <v>29.735039999999998</v>
      </c>
      <c r="K1307" s="1968">
        <v>2.06</v>
      </c>
      <c r="L1307" s="2176">
        <v>49.57355662591506</v>
      </c>
      <c r="M1307" s="2187">
        <v>81.064999999999998</v>
      </c>
      <c r="N1307" s="2176">
        <v>73.687870512506976</v>
      </c>
      <c r="O1307" s="2187">
        <v>63.806440000000002</v>
      </c>
      <c r="P1307" s="2176">
        <v>64.106676370776398</v>
      </c>
      <c r="Q1307" s="2168">
        <f t="shared" si="191"/>
        <v>62.456034503066142</v>
      </c>
    </row>
    <row r="1308" spans="1:25">
      <c r="A1308" s="2173" t="s">
        <v>108</v>
      </c>
      <c r="B1308" s="91" t="s">
        <v>368</v>
      </c>
      <c r="C1308" s="355" t="s">
        <v>109</v>
      </c>
      <c r="D1308" s="355">
        <v>1</v>
      </c>
      <c r="E1308" s="358">
        <v>43354</v>
      </c>
      <c r="F1308" s="355">
        <v>4.5</v>
      </c>
      <c r="G1308" s="355">
        <v>2.06</v>
      </c>
      <c r="H1308" s="355"/>
      <c r="I1308" s="2803"/>
      <c r="J1308" s="589" t="s">
        <v>803</v>
      </c>
      <c r="K1308" s="1968"/>
      <c r="L1308" s="2176" t="s">
        <v>803</v>
      </c>
      <c r="M1308" s="2187"/>
      <c r="N1308" s="2176" t="s">
        <v>803</v>
      </c>
      <c r="O1308" s="2187"/>
      <c r="P1308" s="2176" t="s">
        <v>803</v>
      </c>
      <c r="Q1308" s="2168"/>
      <c r="R1308" s="1330"/>
      <c r="T1308" s="1350" t="s">
        <v>803</v>
      </c>
    </row>
    <row r="1309" spans="1:25">
      <c r="A1309" s="2173" t="s">
        <v>108</v>
      </c>
      <c r="B1309" s="91" t="s">
        <v>368</v>
      </c>
      <c r="C1309" s="355" t="s">
        <v>109</v>
      </c>
      <c r="D1309" s="355">
        <v>2</v>
      </c>
      <c r="E1309" s="358">
        <v>43354</v>
      </c>
      <c r="F1309" s="355">
        <v>4.5</v>
      </c>
      <c r="G1309" s="355">
        <v>2.06</v>
      </c>
      <c r="H1309" s="355"/>
      <c r="I1309" s="2803"/>
      <c r="J1309" s="589" t="s">
        <v>803</v>
      </c>
      <c r="K1309" s="1968"/>
      <c r="L1309" s="2176" t="s">
        <v>803</v>
      </c>
      <c r="M1309" s="2187"/>
      <c r="N1309" s="2176" t="s">
        <v>803</v>
      </c>
      <c r="O1309" s="2187"/>
      <c r="P1309" s="2176" t="s">
        <v>803</v>
      </c>
      <c r="Q1309" s="2168"/>
      <c r="R1309" s="1330"/>
      <c r="T1309" s="1350" t="s">
        <v>803</v>
      </c>
    </row>
    <row r="1310" spans="1:25">
      <c r="A1310" s="2173" t="s">
        <v>108</v>
      </c>
      <c r="B1310" s="91" t="s">
        <v>368</v>
      </c>
      <c r="C1310" s="355" t="s">
        <v>109</v>
      </c>
      <c r="D1310" s="355">
        <v>3</v>
      </c>
      <c r="E1310" s="358">
        <v>43354</v>
      </c>
      <c r="F1310" s="355">
        <v>4.5</v>
      </c>
      <c r="G1310" s="355">
        <v>2.06</v>
      </c>
      <c r="H1310" s="355"/>
      <c r="I1310" s="2803"/>
      <c r="J1310" s="589" t="s">
        <v>803</v>
      </c>
      <c r="K1310" s="1968"/>
      <c r="L1310" s="2176" t="s">
        <v>803</v>
      </c>
      <c r="M1310" s="2187"/>
      <c r="N1310" s="2176" t="s">
        <v>803</v>
      </c>
      <c r="O1310" s="2187"/>
      <c r="P1310" s="2176" t="s">
        <v>803</v>
      </c>
      <c r="Q1310" s="2168"/>
      <c r="R1310" s="1330"/>
      <c r="T1310" s="1350" t="s">
        <v>803</v>
      </c>
    </row>
    <row r="1311" spans="1:25" s="451" customFormat="1">
      <c r="A1311" s="2180" t="s">
        <v>108</v>
      </c>
      <c r="B1311" s="470" t="s">
        <v>368</v>
      </c>
      <c r="C1311" s="469" t="s">
        <v>109</v>
      </c>
      <c r="D1311" s="469">
        <v>4</v>
      </c>
      <c r="E1311" s="471">
        <v>43354</v>
      </c>
      <c r="F1311" s="469">
        <v>4.5</v>
      </c>
      <c r="G1311" s="469">
        <v>2.06</v>
      </c>
      <c r="H1311" s="469">
        <v>144.41999999999999</v>
      </c>
      <c r="I1311" s="2804">
        <v>3.16</v>
      </c>
      <c r="J1311" s="1718">
        <v>97.877840000000006</v>
      </c>
      <c r="K1311" s="1980"/>
      <c r="L1311" s="2196" t="s">
        <v>803</v>
      </c>
      <c r="M1311" s="2805"/>
      <c r="N1311" s="2196" t="s">
        <v>803</v>
      </c>
      <c r="O1311" s="2805"/>
      <c r="P1311" s="2196" t="s">
        <v>803</v>
      </c>
      <c r="Q1311" s="2172"/>
      <c r="R1311" s="1341"/>
      <c r="S1311" s="1157"/>
      <c r="T1311" s="1357" t="s">
        <v>803</v>
      </c>
    </row>
    <row r="1312" spans="1:25">
      <c r="A1312" s="884"/>
      <c r="C1312" s="27"/>
      <c r="D1312" s="27"/>
      <c r="E1312" s="27"/>
      <c r="F1312" s="47"/>
      <c r="G1312" s="173"/>
      <c r="H1312" s="173"/>
      <c r="I1312" s="27"/>
      <c r="J1312" s="1173"/>
      <c r="K1312" s="27"/>
      <c r="L1312" s="1106"/>
      <c r="M1312" s="607"/>
      <c r="O1312" s="592"/>
      <c r="P1312" s="593"/>
      <c r="Q1312" s="1169"/>
      <c r="S1312" s="1333"/>
      <c r="T1312" s="1346"/>
    </row>
    <row r="1313" spans="1:25" ht="46.8">
      <c r="A1313" s="976" t="s">
        <v>804</v>
      </c>
      <c r="B1313" s="591" t="s">
        <v>20</v>
      </c>
      <c r="C1313" s="591" t="s">
        <v>701</v>
      </c>
      <c r="D1313" s="946" t="s">
        <v>805</v>
      </c>
      <c r="E1313" s="947" t="s">
        <v>786</v>
      </c>
      <c r="F1313" s="946" t="s">
        <v>806</v>
      </c>
      <c r="G1313" s="946" t="s">
        <v>807</v>
      </c>
      <c r="H1313" s="591" t="s">
        <v>808</v>
      </c>
      <c r="I1313" s="371" t="s">
        <v>809</v>
      </c>
      <c r="J1313" s="484" t="s">
        <v>878</v>
      </c>
      <c r="K1313" s="1252" t="s">
        <v>792</v>
      </c>
      <c r="L1313" s="1305" t="s">
        <v>474</v>
      </c>
      <c r="M1313" s="1252" t="s">
        <v>793</v>
      </c>
      <c r="N1313" s="1305" t="s">
        <v>483</v>
      </c>
      <c r="O1313" s="1252" t="s">
        <v>794</v>
      </c>
      <c r="P1313" s="1305" t="s">
        <v>480</v>
      </c>
      <c r="Q1313" s="1604"/>
      <c r="T1313" s="1346"/>
    </row>
    <row r="1314" spans="1:25">
      <c r="A1314" s="108">
        <v>132</v>
      </c>
      <c r="B1314" t="s">
        <v>709</v>
      </c>
      <c r="C1314" t="s">
        <v>905</v>
      </c>
      <c r="D1314" s="18">
        <v>0.5</v>
      </c>
      <c r="E1314" s="55">
        <v>43719</v>
      </c>
      <c r="F1314" s="165">
        <v>4.7699999999999996</v>
      </c>
      <c r="G1314" s="166">
        <v>1.365</v>
      </c>
      <c r="H1314" s="24">
        <v>16.366763037974685</v>
      </c>
      <c r="I1314" s="24">
        <v>0.86974276661923566</v>
      </c>
      <c r="J1314" s="484">
        <f t="shared" ref="J1314:J1332" si="202">IF(AND(I1314&gt;0),  I1314*30.974," ")</f>
        <v>26.939412453264204</v>
      </c>
      <c r="K1314" s="166">
        <f>AVERAGE(G1314:G1319)</f>
        <v>1.365</v>
      </c>
      <c r="L1314" s="594">
        <f t="shared" ref="L1314:L1329" si="203">10*(6-(LN(K1314)/LN(2)))</f>
        <v>55.510990488548721</v>
      </c>
      <c r="M1314" s="166">
        <f>AVERAGE(H1314:H1319)</f>
        <v>34.134438987341781</v>
      </c>
      <c r="N1314" s="594">
        <f t="shared" ref="N1314:N1329" si="204">10*(6-((2.04-0.68*LN(M1314))/LN(2)))</f>
        <v>65.202482888702832</v>
      </c>
      <c r="O1314">
        <f>AVERAGE(J1314:J1319)</f>
        <v>36.14687386875633</v>
      </c>
      <c r="P1314" s="594">
        <f t="shared" ref="P1314:P1329" si="205">10*(6-(LN(48/O1314)/LN(2)))</f>
        <v>55.908364764999746</v>
      </c>
      <c r="Q1314" s="1169">
        <f t="shared" ref="Q1314:Q1398" si="206">AVERAGE(L1314,N1314,P1314)</f>
        <v>58.8739460474171</v>
      </c>
      <c r="T1314" s="1346"/>
    </row>
    <row r="1315" spans="1:25">
      <c r="A1315" s="108"/>
      <c r="B1315" t="s">
        <v>709</v>
      </c>
      <c r="C1315" t="s">
        <v>905</v>
      </c>
      <c r="D1315" s="18">
        <v>1</v>
      </c>
      <c r="E1315" s="55">
        <v>43719</v>
      </c>
      <c r="F1315" s="165"/>
      <c r="G1315" s="166"/>
      <c r="H1315" s="27" t="s">
        <v>811</v>
      </c>
      <c r="I1315" s="27" t="s">
        <v>811</v>
      </c>
      <c r="J1315" s="484"/>
      <c r="Q1315" s="1169"/>
      <c r="T1315" s="1346"/>
    </row>
    <row r="1316" spans="1:25">
      <c r="A1316" s="108"/>
      <c r="B1316" t="s">
        <v>709</v>
      </c>
      <c r="C1316" t="s">
        <v>905</v>
      </c>
      <c r="D1316" s="18">
        <v>2</v>
      </c>
      <c r="E1316" s="55">
        <v>43719</v>
      </c>
      <c r="F1316" s="165"/>
      <c r="G1316" s="166"/>
      <c r="H1316" s="27" t="s">
        <v>811</v>
      </c>
      <c r="I1316" s="27" t="s">
        <v>811</v>
      </c>
      <c r="J1316" s="484"/>
      <c r="Q1316" s="1169"/>
      <c r="T1316" s="1346"/>
    </row>
    <row r="1317" spans="1:25">
      <c r="A1317" s="108"/>
      <c r="B1317" t="s">
        <v>709</v>
      </c>
      <c r="C1317" t="s">
        <v>905</v>
      </c>
      <c r="D1317" s="18">
        <v>3</v>
      </c>
      <c r="E1317" s="55">
        <v>43719</v>
      </c>
      <c r="F1317" s="165"/>
      <c r="G1317" s="166"/>
      <c r="H1317" s="27" t="s">
        <v>811</v>
      </c>
      <c r="I1317" s="27" t="s">
        <v>811</v>
      </c>
      <c r="J1317" s="484"/>
      <c r="Q1317" s="1169"/>
      <c r="T1317" s="1346"/>
    </row>
    <row r="1318" spans="1:25">
      <c r="A1318" s="108"/>
      <c r="B1318" t="s">
        <v>709</v>
      </c>
      <c r="C1318" t="s">
        <v>905</v>
      </c>
      <c r="D1318" s="18">
        <v>3.7</v>
      </c>
      <c r="E1318" s="55">
        <v>43719</v>
      </c>
      <c r="F1318" s="165"/>
      <c r="G1318" s="166"/>
      <c r="H1318" s="24">
        <v>51.90211493670887</v>
      </c>
      <c r="I1318" s="24">
        <v>1.4642711720878301</v>
      </c>
      <c r="J1318" s="484">
        <f t="shared" si="202"/>
        <v>45.35433528424845</v>
      </c>
      <c r="Q1318" s="1169"/>
      <c r="T1318" s="1346"/>
    </row>
    <row r="1319" spans="1:25" s="451" customFormat="1">
      <c r="A1319" s="1566"/>
      <c r="B1319" s="451" t="s">
        <v>709</v>
      </c>
      <c r="C1319" s="451" t="s">
        <v>905</v>
      </c>
      <c r="D1319" s="1201">
        <v>4</v>
      </c>
      <c r="E1319" s="1202">
        <v>43719</v>
      </c>
      <c r="F1319" s="1203"/>
      <c r="G1319" s="1204"/>
      <c r="H1319" s="534" t="s">
        <v>811</v>
      </c>
      <c r="I1319" s="534" t="s">
        <v>811</v>
      </c>
      <c r="J1319" s="564"/>
      <c r="L1319" s="1373"/>
      <c r="N1319" s="1373"/>
      <c r="P1319" s="1373"/>
      <c r="Q1319" s="1232"/>
      <c r="R1319" s="1157"/>
      <c r="S1319" s="1157"/>
      <c r="T1319" s="1569"/>
    </row>
    <row r="1320" spans="1:25">
      <c r="A1320" s="976"/>
      <c r="B1320" s="591"/>
      <c r="C1320" s="591"/>
      <c r="D1320" s="946"/>
      <c r="E1320" s="947"/>
      <c r="F1320" s="591"/>
      <c r="G1320" s="946"/>
      <c r="H1320" s="946"/>
      <c r="I1320" s="946"/>
      <c r="J1320" s="484" t="str">
        <f t="shared" si="202"/>
        <v xml:space="preserve"> </v>
      </c>
      <c r="K1320" s="591"/>
      <c r="M1320" s="591"/>
      <c r="O1320" s="591"/>
      <c r="Q1320" s="1169"/>
      <c r="R1320" s="1011"/>
      <c r="S1320" s="1229"/>
      <c r="T1320" s="1347"/>
      <c r="U1320" s="591"/>
      <c r="V1320" s="946"/>
    </row>
    <row r="1321" spans="1:25" ht="46.8">
      <c r="B1321" s="976" t="s">
        <v>20</v>
      </c>
      <c r="C1321" s="591" t="s">
        <v>701</v>
      </c>
      <c r="D1321" s="946" t="s">
        <v>805</v>
      </c>
      <c r="E1321" s="947" t="s">
        <v>786</v>
      </c>
      <c r="F1321" s="946" t="s">
        <v>806</v>
      </c>
      <c r="G1321" s="946" t="s">
        <v>807</v>
      </c>
      <c r="H1321" s="591" t="s">
        <v>808</v>
      </c>
      <c r="I1321" s="371" t="s">
        <v>809</v>
      </c>
      <c r="J1321" s="484" t="s">
        <v>810</v>
      </c>
      <c r="K1321" s="1252" t="s">
        <v>792</v>
      </c>
      <c r="L1321" s="1305" t="s">
        <v>474</v>
      </c>
      <c r="M1321" s="1252" t="s">
        <v>793</v>
      </c>
      <c r="N1321" s="1305" t="s">
        <v>483</v>
      </c>
      <c r="O1321" s="1252" t="s">
        <v>794</v>
      </c>
      <c r="P1321" s="1305" t="s">
        <v>480</v>
      </c>
      <c r="Q1321" s="1604"/>
      <c r="T1321" s="1346"/>
    </row>
    <row r="1322" spans="1:25">
      <c r="B1322" s="108" t="s">
        <v>709</v>
      </c>
      <c r="C1322" t="s">
        <v>906</v>
      </c>
      <c r="D1322">
        <v>0.5</v>
      </c>
      <c r="E1322" s="55">
        <v>44082</v>
      </c>
      <c r="F1322">
        <v>4.1100000000000003</v>
      </c>
      <c r="G1322">
        <v>3.01</v>
      </c>
      <c r="H1322" s="371">
        <v>3.4066666666666672</v>
      </c>
      <c r="I1322" s="24">
        <v>0.83579301080472113</v>
      </c>
      <c r="J1322" s="484">
        <f t="shared" si="202"/>
        <v>25.887852716665432</v>
      </c>
      <c r="K1322">
        <f>AVERAGE(G1322:G1326)</f>
        <v>3.01</v>
      </c>
      <c r="L1322" s="594">
        <f t="shared" si="203"/>
        <v>44.102365130150226</v>
      </c>
      <c r="M1322" s="166">
        <f>AVERAGE(H1322:H1326)</f>
        <v>7.0373333333333346</v>
      </c>
      <c r="N1322" s="594">
        <f t="shared" si="204"/>
        <v>49.711217345477721</v>
      </c>
      <c r="O1322">
        <f>AVERAGE(J1322:J1326)</f>
        <v>52.33848484021491</v>
      </c>
      <c r="P1322" s="594">
        <f t="shared" si="205"/>
        <v>61.2483775421994</v>
      </c>
      <c r="Q1322" s="1169">
        <f t="shared" si="206"/>
        <v>51.687320005942446</v>
      </c>
      <c r="T1322" s="1346"/>
    </row>
    <row r="1323" spans="1:25">
      <c r="B1323" s="108" t="s">
        <v>709</v>
      </c>
      <c r="C1323" t="s">
        <v>906</v>
      </c>
      <c r="D1323">
        <v>1</v>
      </c>
      <c r="E1323" s="55">
        <v>44082</v>
      </c>
      <c r="H1323" s="24" t="s">
        <v>811</v>
      </c>
      <c r="I1323" s="24" t="s">
        <v>811</v>
      </c>
      <c r="J1323" s="484"/>
      <c r="Q1323" s="1169"/>
      <c r="T1323" s="1346"/>
    </row>
    <row r="1324" spans="1:25">
      <c r="B1324" s="108" t="s">
        <v>709</v>
      </c>
      <c r="C1324" t="s">
        <v>906</v>
      </c>
      <c r="D1324">
        <v>2</v>
      </c>
      <c r="E1324" s="55">
        <v>44082</v>
      </c>
      <c r="H1324" s="24" t="s">
        <v>811</v>
      </c>
      <c r="I1324" s="24" t="s">
        <v>811</v>
      </c>
      <c r="J1324" s="484"/>
      <c r="Q1324" s="1169"/>
      <c r="T1324" s="1346"/>
    </row>
    <row r="1325" spans="1:25">
      <c r="B1325" s="108" t="s">
        <v>709</v>
      </c>
      <c r="C1325" t="s">
        <v>906</v>
      </c>
      <c r="D1325">
        <v>3</v>
      </c>
      <c r="E1325" s="55">
        <v>44082</v>
      </c>
      <c r="H1325" s="24" t="s">
        <v>811</v>
      </c>
      <c r="I1325" s="24" t="s">
        <v>811</v>
      </c>
      <c r="J1325" s="484"/>
      <c r="Q1325" s="1169"/>
      <c r="T1325" s="1346"/>
    </row>
    <row r="1326" spans="1:25" s="451" customFormat="1">
      <c r="B1326" s="1566" t="s">
        <v>709</v>
      </c>
      <c r="C1326" s="451" t="s">
        <v>906</v>
      </c>
      <c r="D1326" s="451">
        <v>3.75</v>
      </c>
      <c r="E1326" s="1202">
        <v>44082</v>
      </c>
      <c r="H1326" s="1576">
        <v>10.668000000000001</v>
      </c>
      <c r="I1326" s="1200">
        <v>2.5437178589708913</v>
      </c>
      <c r="J1326" s="564">
        <f t="shared" si="202"/>
        <v>78.789116963764386</v>
      </c>
      <c r="L1326" s="1373"/>
      <c r="N1326" s="1373"/>
      <c r="P1326" s="1373"/>
      <c r="Q1326" s="1232"/>
      <c r="R1326" s="1157"/>
      <c r="S1326" s="1157"/>
      <c r="T1326" s="1569"/>
    </row>
    <row r="1327" spans="1:25">
      <c r="A1327" s="976"/>
      <c r="B1327" s="591"/>
      <c r="C1327" s="946"/>
      <c r="D1327" s="947"/>
      <c r="E1327" s="591"/>
      <c r="F1327" s="946"/>
      <c r="G1327" s="946"/>
      <c r="H1327" s="946"/>
      <c r="I1327" s="948"/>
      <c r="J1327" s="484" t="str">
        <f t="shared" si="202"/>
        <v xml:space="preserve"> </v>
      </c>
      <c r="K1327" s="946"/>
      <c r="M1327" s="946"/>
      <c r="O1327" s="591"/>
      <c r="Q1327" s="1169"/>
      <c r="R1327" s="1011"/>
      <c r="S1327" s="1229"/>
      <c r="T1327" s="1348"/>
      <c r="U1327" s="946"/>
    </row>
    <row r="1328" spans="1:25" ht="46.8">
      <c r="A1328" s="983" t="s">
        <v>804</v>
      </c>
      <c r="B1328" s="815" t="s">
        <v>20</v>
      </c>
      <c r="C1328" s="815" t="s">
        <v>701</v>
      </c>
      <c r="D1328" s="815" t="s">
        <v>805</v>
      </c>
      <c r="E1328" s="873" t="s">
        <v>786</v>
      </c>
      <c r="F1328" s="815" t="s">
        <v>806</v>
      </c>
      <c r="G1328" s="815" t="s">
        <v>807</v>
      </c>
      <c r="H1328" s="815" t="s">
        <v>808</v>
      </c>
      <c r="I1328" s="878" t="s">
        <v>809</v>
      </c>
      <c r="J1328" s="484" t="s">
        <v>810</v>
      </c>
      <c r="K1328" s="1252" t="s">
        <v>792</v>
      </c>
      <c r="L1328" s="1305" t="s">
        <v>474</v>
      </c>
      <c r="M1328" s="1252" t="s">
        <v>793</v>
      </c>
      <c r="N1328" s="1305" t="s">
        <v>483</v>
      </c>
      <c r="O1328" s="1252" t="s">
        <v>794</v>
      </c>
      <c r="P1328" s="1305" t="s">
        <v>480</v>
      </c>
      <c r="Q1328" s="1604"/>
      <c r="R1328" s="1226"/>
      <c r="S1328" s="1226"/>
      <c r="T1328" s="1349"/>
      <c r="U1328" s="747"/>
      <c r="V1328" s="747"/>
      <c r="W1328" s="747"/>
      <c r="X1328" s="747"/>
      <c r="Y1328" s="747"/>
    </row>
    <row r="1329" spans="1:20">
      <c r="A1329" s="108"/>
      <c r="B1329" t="s">
        <v>709</v>
      </c>
      <c r="C1329" t="s">
        <v>907</v>
      </c>
      <c r="D1329" s="27">
        <v>0.5</v>
      </c>
      <c r="E1329" s="133">
        <v>44431</v>
      </c>
      <c r="F1329">
        <v>3.82</v>
      </c>
      <c r="G1329">
        <v>1.85</v>
      </c>
      <c r="H1329" s="24">
        <v>5.3299047619047641</v>
      </c>
      <c r="I1329" s="71">
        <v>0.76804659871021408</v>
      </c>
      <c r="J1329" s="484">
        <f t="shared" si="202"/>
        <v>23.789475348450171</v>
      </c>
      <c r="K1329" s="24">
        <f>AVERAGE(G1329:G1332)</f>
        <v>1.85</v>
      </c>
      <c r="L1329" s="594">
        <f t="shared" si="203"/>
        <v>51.124747292584125</v>
      </c>
      <c r="M1329" s="166">
        <f>AVERAGE(H1329:H1332)</f>
        <v>10.212952380952384</v>
      </c>
      <c r="N1329" s="594">
        <f t="shared" si="204"/>
        <v>53.364852100345168</v>
      </c>
      <c r="O1329">
        <f>AVERAGE(J1329:J1332)</f>
        <v>42.428221603203319</v>
      </c>
      <c r="P1329" s="594">
        <f t="shared" si="205"/>
        <v>58.219898028912631</v>
      </c>
      <c r="Q1329" s="1169">
        <f t="shared" si="206"/>
        <v>54.236499140613972</v>
      </c>
      <c r="T1329" s="1346"/>
    </row>
    <row r="1330" spans="1:20">
      <c r="A1330" s="108"/>
      <c r="B1330" t="s">
        <v>709</v>
      </c>
      <c r="C1330" t="s">
        <v>907</v>
      </c>
      <c r="D1330" s="27">
        <v>1</v>
      </c>
      <c r="E1330" s="133">
        <v>44431</v>
      </c>
      <c r="H1330" s="24" t="s">
        <v>811</v>
      </c>
      <c r="I1330" s="71" t="s">
        <v>811</v>
      </c>
      <c r="J1330" s="484"/>
      <c r="K1330" s="51"/>
      <c r="Q1330" s="1169"/>
      <c r="T1330" s="1346"/>
    </row>
    <row r="1331" spans="1:20">
      <c r="A1331" s="108"/>
      <c r="B1331" t="s">
        <v>709</v>
      </c>
      <c r="C1331" t="s">
        <v>907</v>
      </c>
      <c r="D1331" s="27">
        <v>2</v>
      </c>
      <c r="E1331" s="133">
        <v>44431</v>
      </c>
      <c r="H1331" s="24" t="s">
        <v>811</v>
      </c>
      <c r="I1331" s="71" t="s">
        <v>811</v>
      </c>
      <c r="J1331" s="484"/>
      <c r="K1331" s="51"/>
      <c r="Q1331" s="1169"/>
      <c r="T1331" s="1346"/>
    </row>
    <row r="1332" spans="1:20" s="451" customFormat="1">
      <c r="A1332" s="1566"/>
      <c r="B1332" s="451" t="s">
        <v>709</v>
      </c>
      <c r="C1332" s="451" t="s">
        <v>907</v>
      </c>
      <c r="D1332" s="534">
        <v>3</v>
      </c>
      <c r="E1332" s="1567">
        <v>44431</v>
      </c>
      <c r="H1332" s="1200">
        <v>15.096000000000002</v>
      </c>
      <c r="I1332" s="1444">
        <v>1.9715557518549902</v>
      </c>
      <c r="J1332" s="564">
        <f t="shared" si="202"/>
        <v>61.06696785795647</v>
      </c>
      <c r="K1332" s="1568"/>
      <c r="L1332" s="1373"/>
      <c r="N1332" s="1373"/>
      <c r="P1332" s="1373"/>
      <c r="Q1332" s="1232"/>
      <c r="R1332" s="1157"/>
      <c r="S1332" s="1157"/>
      <c r="T1332" s="1569"/>
    </row>
    <row r="1333" spans="1:20">
      <c r="A1333" s="108"/>
      <c r="D1333" s="27"/>
      <c r="E1333" s="133"/>
      <c r="H1333" s="24"/>
      <c r="I1333" s="71"/>
      <c r="J1333" s="484"/>
      <c r="K1333" s="51"/>
      <c r="Q1333" s="1169"/>
    </row>
    <row r="1334" spans="1:20" ht="46.8">
      <c r="A1334" s="983" t="s">
        <v>804</v>
      </c>
      <c r="B1334" s="815" t="s">
        <v>20</v>
      </c>
      <c r="C1334" s="815" t="s">
        <v>701</v>
      </c>
      <c r="D1334" s="815" t="s">
        <v>805</v>
      </c>
      <c r="E1334" s="873" t="s">
        <v>786</v>
      </c>
      <c r="F1334" s="815" t="s">
        <v>806</v>
      </c>
      <c r="G1334" s="815" t="s">
        <v>807</v>
      </c>
      <c r="H1334" s="815" t="s">
        <v>808</v>
      </c>
      <c r="I1334" s="878" t="s">
        <v>809</v>
      </c>
      <c r="J1334" s="484" t="s">
        <v>810</v>
      </c>
      <c r="K1334" s="1252" t="s">
        <v>792</v>
      </c>
      <c r="L1334" s="1305" t="s">
        <v>474</v>
      </c>
      <c r="M1334" s="1252" t="s">
        <v>793</v>
      </c>
      <c r="N1334" s="1305" t="s">
        <v>483</v>
      </c>
      <c r="O1334" s="1252" t="s">
        <v>794</v>
      </c>
      <c r="P1334" s="1305" t="s">
        <v>480</v>
      </c>
      <c r="Q1334" s="1169"/>
    </row>
    <row r="1335" spans="1:20">
      <c r="A1335" s="108"/>
      <c r="B1335" t="s">
        <v>709</v>
      </c>
      <c r="C1335" t="s">
        <v>906</v>
      </c>
      <c r="D1335" s="27">
        <v>0.5</v>
      </c>
      <c r="E1335" s="55">
        <v>44812</v>
      </c>
      <c r="F1335">
        <v>4</v>
      </c>
      <c r="G1335">
        <v>2.2149999999999999</v>
      </c>
      <c r="H1335" s="24">
        <v>1.3914063466420534</v>
      </c>
      <c r="I1335" s="24">
        <v>0.56540462596699081</v>
      </c>
      <c r="J1335" s="484">
        <f>IF(AND(I1335&gt;0),  I1335*30.974," ")</f>
        <v>17.512842884701573</v>
      </c>
      <c r="K1335" s="24">
        <f>AVERAGE(G1335:G1338)</f>
        <v>2.2149999999999999</v>
      </c>
      <c r="L1335" s="594">
        <f t="shared" ref="L1335" si="207">10*(6-(LN(K1335)/LN(2)))</f>
        <v>48.526933012197063</v>
      </c>
      <c r="M1335" s="166">
        <f>AVERAGE(H1335:H1338)</f>
        <v>1.3725089314521801</v>
      </c>
      <c r="N1335" s="594">
        <f t="shared" ref="N1335" si="208">10*(6-((2.04-0.68*LN(M1335))/LN(2)))</f>
        <v>33.675366820468383</v>
      </c>
      <c r="O1335">
        <f>AVERAGE(J1335:J1338)</f>
        <v>17.512842884701573</v>
      </c>
      <c r="P1335" s="594">
        <f t="shared" ref="P1335" si="209">10*(6-(LN(48/O1335)/LN(2)))</f>
        <v>45.453788916868739</v>
      </c>
      <c r="Q1335" s="1169">
        <f>AVERAGE(L1335,N1335,P1335)</f>
        <v>42.552029583178062</v>
      </c>
    </row>
    <row r="1336" spans="1:20">
      <c r="A1336" s="108"/>
      <c r="B1336" t="s">
        <v>709</v>
      </c>
      <c r="C1336" t="s">
        <v>906</v>
      </c>
      <c r="D1336" s="27">
        <v>1</v>
      </c>
      <c r="E1336" s="55">
        <v>44812</v>
      </c>
      <c r="H1336" s="24" t="s">
        <v>811</v>
      </c>
      <c r="I1336" s="27" t="s">
        <v>811</v>
      </c>
      <c r="J1336" s="484"/>
      <c r="K1336" s="51"/>
      <c r="Q1336" s="1169"/>
    </row>
    <row r="1337" spans="1:20">
      <c r="A1337" s="108"/>
      <c r="B1337" t="s">
        <v>709</v>
      </c>
      <c r="C1337" t="s">
        <v>906</v>
      </c>
      <c r="D1337" s="27">
        <v>2</v>
      </c>
      <c r="E1337" s="55">
        <v>44812</v>
      </c>
      <c r="H1337" s="24" t="s">
        <v>811</v>
      </c>
      <c r="I1337" s="27" t="s">
        <v>811</v>
      </c>
      <c r="J1337" s="484"/>
      <c r="K1337" s="51"/>
      <c r="Q1337" s="1169"/>
    </row>
    <row r="1338" spans="1:20" s="451" customFormat="1">
      <c r="A1338" s="1566"/>
      <c r="B1338" s="451" t="s">
        <v>709</v>
      </c>
      <c r="C1338" s="451" t="s">
        <v>906</v>
      </c>
      <c r="D1338" s="534">
        <v>3</v>
      </c>
      <c r="E1338" s="1202">
        <v>44812</v>
      </c>
      <c r="H1338" s="1200">
        <v>1.3536115162623066</v>
      </c>
      <c r="I1338" s="1200">
        <v>0.56540462596699081</v>
      </c>
      <c r="J1338" s="564">
        <f t="shared" ref="J1338" si="210">IF(AND(I1338&gt;0),  I1338*30.974," ")</f>
        <v>17.512842884701573</v>
      </c>
      <c r="K1338" s="1568"/>
      <c r="L1338" s="1373"/>
      <c r="N1338" s="1373"/>
      <c r="P1338" s="1373"/>
      <c r="Q1338" s="1232"/>
      <c r="R1338" s="1157"/>
      <c r="S1338" s="1157"/>
      <c r="T1338" s="1157"/>
    </row>
    <row r="1339" spans="1:20">
      <c r="A1339" s="108"/>
      <c r="D1339" s="27"/>
      <c r="E1339" s="133"/>
      <c r="H1339" s="24"/>
      <c r="I1339" s="71"/>
      <c r="J1339" s="484"/>
      <c r="K1339" s="51"/>
      <c r="Q1339" s="1169"/>
    </row>
    <row r="1340" spans="1:20" ht="46.8">
      <c r="A1340" s="983" t="s">
        <v>804</v>
      </c>
      <c r="B1340" s="815" t="s">
        <v>20</v>
      </c>
      <c r="C1340" s="815" t="s">
        <v>701</v>
      </c>
      <c r="D1340" s="815" t="s">
        <v>805</v>
      </c>
      <c r="E1340" s="873" t="s">
        <v>786</v>
      </c>
      <c r="F1340" s="815" t="s">
        <v>806</v>
      </c>
      <c r="G1340" s="815" t="s">
        <v>807</v>
      </c>
      <c r="H1340" s="815" t="s">
        <v>808</v>
      </c>
      <c r="I1340" s="878" t="s">
        <v>809</v>
      </c>
      <c r="J1340" s="484" t="s">
        <v>810</v>
      </c>
      <c r="K1340" s="1252" t="s">
        <v>792</v>
      </c>
      <c r="L1340" s="1305" t="s">
        <v>474</v>
      </c>
      <c r="M1340" s="1252" t="s">
        <v>793</v>
      </c>
      <c r="N1340" s="1305" t="s">
        <v>483</v>
      </c>
      <c r="O1340" s="1252" t="s">
        <v>794</v>
      </c>
      <c r="P1340" s="1305" t="s">
        <v>480</v>
      </c>
      <c r="Q1340" s="1169"/>
    </row>
    <row r="1341" spans="1:20">
      <c r="A1341" s="108"/>
      <c r="B1341" s="24" t="s">
        <v>709</v>
      </c>
      <c r="C1341" s="24" t="s">
        <v>906</v>
      </c>
      <c r="D1341" s="23">
        <v>0.5</v>
      </c>
      <c r="E1341" s="47">
        <v>45176</v>
      </c>
      <c r="F1341" s="24">
        <v>4.0999999999999996</v>
      </c>
      <c r="G1341" s="24">
        <v>3.25</v>
      </c>
      <c r="H1341" s="24">
        <v>1.4199156118143463</v>
      </c>
      <c r="I1341" s="24">
        <v>0.38464980980085034</v>
      </c>
      <c r="J1341" s="484">
        <f>IF(AND(I1341&gt;0),  I1341*30.974," ")</f>
        <v>11.914143208771538</v>
      </c>
      <c r="K1341" s="24">
        <f>AVERAGE(G1341:G1346)</f>
        <v>3.25</v>
      </c>
      <c r="L1341" s="594">
        <f t="shared" ref="L1341" si="211">10*(6-(LN(K1341)/LN(2)))</f>
        <v>42.995602818589077</v>
      </c>
      <c r="M1341" s="166">
        <f>AVERAGE(H1341:H1346)</f>
        <v>4.5165400843881871</v>
      </c>
      <c r="N1341" s="594">
        <f t="shared" ref="N1341" si="212">10*(6-((2.04-0.68*LN(M1341))/LN(2)))</f>
        <v>45.360503652832918</v>
      </c>
      <c r="O1341">
        <f>AVERAGE(J1341:J1346)</f>
        <v>13.105557529648692</v>
      </c>
      <c r="P1341" s="594">
        <f t="shared" ref="P1341" si="213">10*(6-(LN(48/O1341)/LN(2)))</f>
        <v>41.27144323502133</v>
      </c>
      <c r="Q1341" s="1169">
        <f>AVERAGE(L1341,N1341,P1341)</f>
        <v>43.209183235481106</v>
      </c>
      <c r="R1341" s="1330">
        <f>AVERAGE(Q1314:Q1341)</f>
        <v>50.111795602526541</v>
      </c>
      <c r="S1341" s="1006" t="s">
        <v>857</v>
      </c>
      <c r="T1341" s="1346" t="str">
        <f>IF(_xlfn.NUMBERVALUE(R1341), IF(R1341&lt;50, "Acceptable; Ongoing Protection is Required", "Unacceptable; Immediate Restoration is Required"), " ")</f>
        <v>Unacceptable; Immediate Restoration is Required</v>
      </c>
    </row>
    <row r="1342" spans="1:20">
      <c r="A1342" s="108"/>
      <c r="B1342" s="24" t="s">
        <v>709</v>
      </c>
      <c r="C1342" s="24" t="s">
        <v>906</v>
      </c>
      <c r="D1342" s="23">
        <v>1</v>
      </c>
      <c r="E1342" s="47">
        <v>45176</v>
      </c>
      <c r="H1342" s="24" t="s">
        <v>811</v>
      </c>
      <c r="I1342" s="24" t="s">
        <v>811</v>
      </c>
      <c r="J1342" s="484"/>
      <c r="K1342" s="51"/>
      <c r="Q1342" s="1169"/>
    </row>
    <row r="1343" spans="1:20">
      <c r="A1343" s="108"/>
      <c r="B1343" s="24" t="s">
        <v>709</v>
      </c>
      <c r="C1343" s="24" t="s">
        <v>906</v>
      </c>
      <c r="D1343" s="23">
        <v>2</v>
      </c>
      <c r="E1343" s="47">
        <v>45176</v>
      </c>
      <c r="H1343" s="24" t="s">
        <v>811</v>
      </c>
      <c r="I1343" s="24" t="s">
        <v>811</v>
      </c>
      <c r="J1343" s="484"/>
      <c r="K1343" s="51"/>
      <c r="Q1343" s="1169"/>
    </row>
    <row r="1344" spans="1:20">
      <c r="A1344" s="108"/>
      <c r="B1344" s="24" t="s">
        <v>709</v>
      </c>
      <c r="C1344" s="24" t="s">
        <v>906</v>
      </c>
      <c r="D1344" s="23">
        <v>3</v>
      </c>
      <c r="E1344" s="47">
        <v>45176</v>
      </c>
      <c r="H1344" s="24" t="s">
        <v>811</v>
      </c>
      <c r="I1344" s="24" t="s">
        <v>811</v>
      </c>
      <c r="J1344" s="484"/>
      <c r="K1344" s="51"/>
      <c r="Q1344" s="1169"/>
    </row>
    <row r="1345" spans="1:25">
      <c r="A1345" s="108"/>
      <c r="B1345" s="24" t="s">
        <v>709</v>
      </c>
      <c r="C1345" s="24" t="s">
        <v>906</v>
      </c>
      <c r="D1345" s="23">
        <v>3.1</v>
      </c>
      <c r="E1345" s="47">
        <v>45176</v>
      </c>
      <c r="H1345" s="24">
        <v>7.6131645569620279</v>
      </c>
      <c r="I1345" s="24">
        <v>0.46157977176102039</v>
      </c>
      <c r="J1345" s="484">
        <f>IF(AND(I1345&gt;0),  I1345*30.974," ")</f>
        <v>14.296971850525846</v>
      </c>
      <c r="K1345" s="51"/>
      <c r="Q1345" s="1169"/>
    </row>
    <row r="1346" spans="1:25">
      <c r="A1346" s="108"/>
      <c r="B1346" s="24" t="s">
        <v>709</v>
      </c>
      <c r="C1346" s="24" t="s">
        <v>906</v>
      </c>
      <c r="D1346" s="23">
        <v>3.5</v>
      </c>
      <c r="E1346" s="47">
        <v>45176</v>
      </c>
      <c r="H1346" s="24" t="s">
        <v>811</v>
      </c>
      <c r="I1346" s="24" t="s">
        <v>811</v>
      </c>
      <c r="J1346" s="484"/>
      <c r="K1346" s="51"/>
      <c r="Q1346" s="1169"/>
    </row>
    <row r="1347" spans="1:25">
      <c r="A1347" s="108"/>
      <c r="D1347" s="27"/>
      <c r="E1347" s="133"/>
      <c r="H1347" s="24"/>
      <c r="I1347" s="71"/>
      <c r="J1347" s="484"/>
      <c r="K1347" s="51"/>
      <c r="Q1347" s="1169"/>
    </row>
    <row r="1348" spans="1:25" s="437" customFormat="1">
      <c r="A1348" s="436"/>
      <c r="D1348" s="1019"/>
      <c r="E1348" s="1579"/>
      <c r="H1348" s="1020"/>
      <c r="I1348" s="1021"/>
      <c r="J1348" s="486"/>
      <c r="K1348" s="1580"/>
      <c r="L1348" s="1124"/>
      <c r="N1348" s="1124"/>
      <c r="P1348" s="1124"/>
      <c r="Q1348" s="1251"/>
      <c r="R1348" s="1023"/>
      <c r="S1348" s="1023"/>
      <c r="T1348" s="1023"/>
    </row>
    <row r="1349" spans="1:25">
      <c r="A1349" s="972" t="s">
        <v>908</v>
      </c>
      <c r="B1349" s="591"/>
      <c r="C1349" s="946"/>
      <c r="D1349" s="947"/>
      <c r="E1349" s="591"/>
      <c r="F1349" s="946"/>
      <c r="G1349" s="946"/>
      <c r="H1349" s="946"/>
      <c r="I1349" s="948"/>
      <c r="J1349" s="2161"/>
      <c r="K1349" s="946"/>
      <c r="L1349" s="1100"/>
      <c r="M1349" s="946"/>
      <c r="N1349" s="1100"/>
      <c r="O1349" s="591"/>
      <c r="P1349" s="1317"/>
      <c r="Q1349" s="1169"/>
      <c r="R1349" s="1011"/>
      <c r="S1349" s="1229"/>
      <c r="T1349" s="1229"/>
      <c r="U1349" s="946"/>
    </row>
    <row r="1350" spans="1:25" s="1257" customFormat="1" ht="46.8">
      <c r="A1350" s="2862" t="s">
        <v>784</v>
      </c>
      <c r="B1350" s="2863" t="s">
        <v>20</v>
      </c>
      <c r="C1350" s="2863" t="s">
        <v>701</v>
      </c>
      <c r="D1350" s="2863" t="s">
        <v>785</v>
      </c>
      <c r="E1350" s="2863" t="s">
        <v>786</v>
      </c>
      <c r="F1350" s="2863" t="s">
        <v>787</v>
      </c>
      <c r="G1350" s="2863" t="s">
        <v>788</v>
      </c>
      <c r="H1350" s="2863" t="s">
        <v>789</v>
      </c>
      <c r="I1350" s="2863" t="s">
        <v>790</v>
      </c>
      <c r="J1350" s="2864" t="s">
        <v>791</v>
      </c>
      <c r="K1350" s="2857" t="s">
        <v>792</v>
      </c>
      <c r="L1350" s="2858" t="s">
        <v>474</v>
      </c>
      <c r="M1350" s="2857" t="s">
        <v>793</v>
      </c>
      <c r="N1350" s="2858" t="s">
        <v>483</v>
      </c>
      <c r="O1350" s="2857" t="s">
        <v>794</v>
      </c>
      <c r="P1350" s="2858" t="s">
        <v>480</v>
      </c>
      <c r="Q1350" s="2817" t="s">
        <v>795</v>
      </c>
      <c r="R1350" s="1603" t="s">
        <v>796</v>
      </c>
      <c r="S1350" s="1334" t="s">
        <v>797</v>
      </c>
      <c r="T1350" s="1573" t="s">
        <v>798</v>
      </c>
      <c r="X1350" s="1260" t="s">
        <v>784</v>
      </c>
      <c r="Y1350" s="1257" t="s">
        <v>20</v>
      </c>
    </row>
    <row r="1351" spans="1:25">
      <c r="A1351" s="2173" t="s">
        <v>91</v>
      </c>
      <c r="B1351" s="91" t="s">
        <v>368</v>
      </c>
      <c r="C1351" s="355" t="s">
        <v>193</v>
      </c>
      <c r="D1351" s="355">
        <v>0.5</v>
      </c>
      <c r="E1351" s="358">
        <v>43335</v>
      </c>
      <c r="F1351" s="355">
        <v>4.7</v>
      </c>
      <c r="G1351" s="355">
        <v>1.73</v>
      </c>
      <c r="H1351" s="355">
        <v>5.29</v>
      </c>
      <c r="I1351" s="2803">
        <v>0.8</v>
      </c>
      <c r="J1351" s="589">
        <v>24.779200000000003</v>
      </c>
      <c r="K1351" s="1968">
        <v>1.73</v>
      </c>
      <c r="L1351" s="2176">
        <v>52.092279621380001</v>
      </c>
      <c r="M1351" s="2187">
        <v>28.84</v>
      </c>
      <c r="N1351" s="2176">
        <v>63.549016130234612</v>
      </c>
      <c r="O1351" s="2187">
        <v>89.205120000000008</v>
      </c>
      <c r="P1351" s="2176">
        <v>68.940921113367352</v>
      </c>
      <c r="Q1351" s="2168">
        <f t="shared" si="206"/>
        <v>61.527405621660655</v>
      </c>
      <c r="R1351" s="1330">
        <f>AVERAGE(Q1351:Q1379)</f>
        <v>59.066025529073961</v>
      </c>
      <c r="S1351" s="1006" t="s">
        <v>45</v>
      </c>
      <c r="T1351" s="1346" t="str">
        <f>IF(_xlfn.NUMBERVALUE(R1351), IF(R1351&lt;50, "Acceptable; Ongoing Protection is Required", "UNScceptable; Immediate Restoration is Required"), " ")</f>
        <v>UNScceptable; Immediate Restoration is Required</v>
      </c>
      <c r="U1351" t="s">
        <v>831</v>
      </c>
    </row>
    <row r="1352" spans="1:25">
      <c r="A1352" s="2173" t="s">
        <v>91</v>
      </c>
      <c r="B1352" s="91" t="s">
        <v>368</v>
      </c>
      <c r="C1352" s="355" t="s">
        <v>193</v>
      </c>
      <c r="D1352" s="355">
        <v>1</v>
      </c>
      <c r="E1352" s="358">
        <v>43335</v>
      </c>
      <c r="F1352" s="355">
        <v>4.7</v>
      </c>
      <c r="G1352" s="355">
        <v>1.73</v>
      </c>
      <c r="H1352" s="355"/>
      <c r="I1352" s="2803"/>
      <c r="J1352" s="589" t="s">
        <v>803</v>
      </c>
      <c r="K1352" s="1968"/>
      <c r="L1352" s="2176" t="s">
        <v>803</v>
      </c>
      <c r="M1352" s="2187"/>
      <c r="N1352" s="2176" t="s">
        <v>803</v>
      </c>
      <c r="O1352" s="2187"/>
      <c r="P1352" s="2176" t="s">
        <v>803</v>
      </c>
      <c r="Q1352" s="2168"/>
      <c r="R1352" s="1330"/>
      <c r="T1352" s="1350" t="s">
        <v>803</v>
      </c>
    </row>
    <row r="1353" spans="1:25">
      <c r="A1353" s="2173" t="s">
        <v>91</v>
      </c>
      <c r="B1353" s="91" t="s">
        <v>368</v>
      </c>
      <c r="C1353" s="355" t="s">
        <v>193</v>
      </c>
      <c r="D1353" s="355">
        <v>2</v>
      </c>
      <c r="E1353" s="358">
        <v>43335</v>
      </c>
      <c r="F1353" s="355">
        <v>4.7</v>
      </c>
      <c r="G1353" s="355">
        <v>1.73</v>
      </c>
      <c r="H1353" s="355"/>
      <c r="I1353" s="2803"/>
      <c r="J1353" s="589" t="s">
        <v>803</v>
      </c>
      <c r="K1353" s="1968"/>
      <c r="L1353" s="2176" t="s">
        <v>803</v>
      </c>
      <c r="M1353" s="2187"/>
      <c r="N1353" s="2176" t="s">
        <v>803</v>
      </c>
      <c r="O1353" s="2187"/>
      <c r="P1353" s="2176" t="s">
        <v>803</v>
      </c>
      <c r="Q1353" s="2168"/>
      <c r="R1353" s="1330"/>
      <c r="T1353" s="1350" t="s">
        <v>803</v>
      </c>
    </row>
    <row r="1354" spans="1:25">
      <c r="A1354" s="2173" t="s">
        <v>91</v>
      </c>
      <c r="B1354" s="91" t="s">
        <v>368</v>
      </c>
      <c r="C1354" s="355" t="s">
        <v>193</v>
      </c>
      <c r="D1354" s="355">
        <v>3</v>
      </c>
      <c r="E1354" s="358">
        <v>43335</v>
      </c>
      <c r="F1354" s="355">
        <v>4.7</v>
      </c>
      <c r="G1354" s="355">
        <v>1.73</v>
      </c>
      <c r="H1354" s="355"/>
      <c r="I1354" s="2803"/>
      <c r="J1354" s="589" t="s">
        <v>803</v>
      </c>
      <c r="K1354" s="1968"/>
      <c r="L1354" s="2176" t="s">
        <v>803</v>
      </c>
      <c r="M1354" s="2187"/>
      <c r="N1354" s="2176" t="s">
        <v>803</v>
      </c>
      <c r="O1354" s="2187"/>
      <c r="P1354" s="2176" t="s">
        <v>803</v>
      </c>
      <c r="Q1354" s="2168"/>
      <c r="R1354" s="1330"/>
      <c r="T1354" s="1350" t="s">
        <v>803</v>
      </c>
    </row>
    <row r="1355" spans="1:25" s="451" customFormat="1">
      <c r="A1355" s="2180" t="s">
        <v>91</v>
      </c>
      <c r="B1355" s="470" t="s">
        <v>368</v>
      </c>
      <c r="C1355" s="469" t="s">
        <v>193</v>
      </c>
      <c r="D1355" s="469">
        <v>4</v>
      </c>
      <c r="E1355" s="471">
        <v>43335</v>
      </c>
      <c r="F1355" s="469">
        <v>4.7</v>
      </c>
      <c r="G1355" s="469">
        <v>1.73</v>
      </c>
      <c r="H1355" s="469">
        <v>52.39</v>
      </c>
      <c r="I1355" s="2804">
        <v>4.96</v>
      </c>
      <c r="J1355" s="1718">
        <v>153.63104000000001</v>
      </c>
      <c r="K1355" s="1980"/>
      <c r="L1355" s="2196" t="s">
        <v>803</v>
      </c>
      <c r="M1355" s="2805"/>
      <c r="N1355" s="2196" t="s">
        <v>803</v>
      </c>
      <c r="O1355" s="2805"/>
      <c r="P1355" s="2196" t="s">
        <v>803</v>
      </c>
      <c r="Q1355" s="2172"/>
      <c r="R1355" s="1341"/>
      <c r="S1355" s="1157"/>
      <c r="T1355" s="1357" t="s">
        <v>803</v>
      </c>
    </row>
    <row r="1356" spans="1:25">
      <c r="A1356" s="108"/>
      <c r="C1356" s="27"/>
      <c r="D1356" s="27"/>
      <c r="E1356" s="27"/>
      <c r="F1356" s="47"/>
      <c r="G1356" s="173"/>
      <c r="H1356" s="173"/>
      <c r="I1356" s="27"/>
      <c r="J1356" s="1173"/>
      <c r="K1356" s="27"/>
      <c r="L1356" s="1106"/>
      <c r="M1356" s="607"/>
      <c r="O1356" s="592"/>
      <c r="P1356" s="593"/>
      <c r="Q1356" s="1169"/>
      <c r="S1356" s="1333"/>
      <c r="T1356" s="1346"/>
    </row>
    <row r="1357" spans="1:25" ht="46.8">
      <c r="A1357" s="976" t="s">
        <v>804</v>
      </c>
      <c r="B1357" s="591" t="s">
        <v>20</v>
      </c>
      <c r="C1357" s="591" t="s">
        <v>701</v>
      </c>
      <c r="D1357" s="946" t="s">
        <v>805</v>
      </c>
      <c r="E1357" s="947" t="s">
        <v>786</v>
      </c>
      <c r="F1357" s="946" t="s">
        <v>806</v>
      </c>
      <c r="G1357" s="946" t="s">
        <v>807</v>
      </c>
      <c r="H1357" s="591" t="s">
        <v>808</v>
      </c>
      <c r="I1357" s="371" t="s">
        <v>809</v>
      </c>
      <c r="J1357" s="484" t="s">
        <v>878</v>
      </c>
      <c r="K1357" s="1252" t="s">
        <v>792</v>
      </c>
      <c r="L1357" s="1305" t="s">
        <v>474</v>
      </c>
      <c r="M1357" s="1252" t="s">
        <v>793</v>
      </c>
      <c r="N1357" s="1305" t="s">
        <v>483</v>
      </c>
      <c r="O1357" s="1252" t="s">
        <v>794</v>
      </c>
      <c r="P1357" s="1305" t="s">
        <v>480</v>
      </c>
      <c r="Q1357" s="1604"/>
      <c r="T1357" s="1346"/>
    </row>
    <row r="1358" spans="1:25">
      <c r="A1358" s="108">
        <v>83</v>
      </c>
      <c r="B1358" t="s">
        <v>709</v>
      </c>
      <c r="C1358" t="s">
        <v>909</v>
      </c>
      <c r="D1358" s="18">
        <v>0.5</v>
      </c>
      <c r="E1358" s="55">
        <v>43712</v>
      </c>
      <c r="F1358" s="165">
        <v>4.46</v>
      </c>
      <c r="G1358" s="166">
        <v>2.0150000000000001</v>
      </c>
      <c r="H1358" s="24">
        <v>8.143518143459918</v>
      </c>
      <c r="I1358" s="24">
        <v>0.83339801090004939</v>
      </c>
      <c r="J1358" s="484">
        <f t="shared" ref="J1358:J1379" si="214">IF(AND(I1358&gt;0),  I1358*30.974," ")</f>
        <v>25.813669989618131</v>
      </c>
      <c r="K1358" s="166">
        <f>AVERAGE(G1358:G1364)</f>
        <v>2.0150000000000001</v>
      </c>
      <c r="L1358" s="594">
        <f t="shared" ref="L1358:L1375" si="215">10*(6-(LN(K1358)/LN(2)))</f>
        <v>49.892201612467574</v>
      </c>
      <c r="M1358" s="166">
        <f>AVERAGE(H1358:H1364)</f>
        <v>9.9914703375527445</v>
      </c>
      <c r="N1358" s="594">
        <f t="shared" ref="N1358:N1375" si="216">10*(6-((2.04-0.68*LN(M1358))/LN(2)))</f>
        <v>53.14976076314526</v>
      </c>
      <c r="O1358">
        <f>AVERAGE(J1358:J1364)</f>
        <v>115.60034821437685</v>
      </c>
      <c r="P1358" s="594">
        <f t="shared" ref="P1358:P1375" si="217">10*(6-(LN(48/O1358)/LN(2)))</f>
        <v>72.680394326222469</v>
      </c>
      <c r="Q1358" s="1169">
        <f t="shared" si="206"/>
        <v>58.574118900611758</v>
      </c>
      <c r="T1358" s="1346"/>
    </row>
    <row r="1359" spans="1:25">
      <c r="A1359" s="108"/>
      <c r="B1359" t="s">
        <v>709</v>
      </c>
      <c r="C1359" t="s">
        <v>909</v>
      </c>
      <c r="D1359" s="18">
        <v>1</v>
      </c>
      <c r="E1359" s="55">
        <v>43712</v>
      </c>
      <c r="F1359" s="165"/>
      <c r="G1359" s="166"/>
      <c r="H1359" s="27" t="s">
        <v>811</v>
      </c>
      <c r="I1359" s="27" t="s">
        <v>811</v>
      </c>
      <c r="J1359" s="484"/>
      <c r="Q1359" s="1169"/>
      <c r="T1359" s="1346"/>
    </row>
    <row r="1360" spans="1:25">
      <c r="A1360" s="108"/>
      <c r="B1360" t="s">
        <v>709</v>
      </c>
      <c r="C1360" t="s">
        <v>909</v>
      </c>
      <c r="D1360" s="18">
        <v>2</v>
      </c>
      <c r="E1360" s="55">
        <v>43712</v>
      </c>
      <c r="F1360" s="165"/>
      <c r="G1360" s="166"/>
      <c r="H1360" s="27" t="s">
        <v>811</v>
      </c>
      <c r="I1360" s="27" t="s">
        <v>811</v>
      </c>
      <c r="J1360" s="484"/>
      <c r="Q1360" s="1169"/>
      <c r="T1360" s="1346"/>
    </row>
    <row r="1361" spans="1:25">
      <c r="A1361" s="108"/>
      <c r="B1361" t="s">
        <v>709</v>
      </c>
      <c r="C1361" t="s">
        <v>909</v>
      </c>
      <c r="D1361" s="18">
        <v>3</v>
      </c>
      <c r="E1361" s="55">
        <v>43712</v>
      </c>
      <c r="F1361" s="165"/>
      <c r="G1361" s="166"/>
      <c r="H1361" s="27" t="s">
        <v>811</v>
      </c>
      <c r="I1361" s="27" t="s">
        <v>811</v>
      </c>
      <c r="J1361" s="484"/>
      <c r="Q1361" s="1169"/>
      <c r="T1361" s="1346"/>
    </row>
    <row r="1362" spans="1:25">
      <c r="A1362" s="108"/>
      <c r="B1362" t="s">
        <v>709</v>
      </c>
      <c r="C1362" t="s">
        <v>909</v>
      </c>
      <c r="D1362" s="18">
        <v>3.5</v>
      </c>
      <c r="E1362" s="55">
        <v>43712</v>
      </c>
      <c r="F1362" s="165"/>
      <c r="G1362" s="166"/>
      <c r="H1362" s="24">
        <v>11.839422531645573</v>
      </c>
      <c r="I1362" s="24">
        <v>6.6309493910743065</v>
      </c>
      <c r="J1362" s="484">
        <f t="shared" si="214"/>
        <v>205.38702643913558</v>
      </c>
      <c r="Q1362" s="1169"/>
      <c r="T1362" s="1346"/>
    </row>
    <row r="1363" spans="1:25">
      <c r="A1363" s="108"/>
      <c r="B1363" t="s">
        <v>709</v>
      </c>
      <c r="C1363" t="s">
        <v>909</v>
      </c>
      <c r="D1363" s="18">
        <v>3.5</v>
      </c>
      <c r="E1363" s="55">
        <v>43712</v>
      </c>
      <c r="F1363" s="165"/>
      <c r="G1363" s="166"/>
      <c r="H1363" s="27" t="s">
        <v>811</v>
      </c>
      <c r="I1363" s="27" t="s">
        <v>811</v>
      </c>
      <c r="J1363" s="484"/>
      <c r="Q1363" s="1169"/>
      <c r="T1363" s="1346"/>
    </row>
    <row r="1364" spans="1:25" s="451" customFormat="1">
      <c r="A1364" s="1566"/>
      <c r="B1364" s="451" t="s">
        <v>709</v>
      </c>
      <c r="C1364" s="451" t="s">
        <v>909</v>
      </c>
      <c r="D1364" s="1201">
        <v>4</v>
      </c>
      <c r="E1364" s="1202">
        <v>43712</v>
      </c>
      <c r="F1364" s="1203"/>
      <c r="G1364" s="1204"/>
      <c r="H1364" s="534" t="s">
        <v>811</v>
      </c>
      <c r="I1364" s="534" t="s">
        <v>811</v>
      </c>
      <c r="J1364" s="564"/>
      <c r="L1364" s="1373"/>
      <c r="N1364" s="1373"/>
      <c r="P1364" s="1373"/>
      <c r="Q1364" s="1232"/>
      <c r="R1364" s="1157"/>
      <c r="S1364" s="1157"/>
      <c r="T1364" s="1569"/>
    </row>
    <row r="1365" spans="1:25">
      <c r="A1365" s="108"/>
      <c r="D1365" s="18"/>
      <c r="E1365" s="55"/>
      <c r="H1365" s="165"/>
      <c r="I1365" s="166"/>
      <c r="J1365" s="484" t="str">
        <f t="shared" si="214"/>
        <v xml:space="preserve"> </v>
      </c>
      <c r="Q1365" s="1169"/>
      <c r="R1365" s="1011"/>
      <c r="S1365" s="1011"/>
      <c r="T1365" s="1347"/>
      <c r="U1365" s="27"/>
      <c r="V1365" s="27"/>
    </row>
    <row r="1366" spans="1:25" ht="46.8">
      <c r="B1366" s="976" t="s">
        <v>20</v>
      </c>
      <c r="C1366" s="591" t="s">
        <v>701</v>
      </c>
      <c r="D1366" s="946" t="s">
        <v>805</v>
      </c>
      <c r="E1366" s="947" t="s">
        <v>786</v>
      </c>
      <c r="F1366" s="946" t="s">
        <v>806</v>
      </c>
      <c r="G1366" s="946" t="s">
        <v>807</v>
      </c>
      <c r="H1366" s="591" t="s">
        <v>808</v>
      </c>
      <c r="I1366" s="371" t="s">
        <v>809</v>
      </c>
      <c r="J1366" s="484" t="s">
        <v>810</v>
      </c>
      <c r="K1366" s="1252" t="s">
        <v>792</v>
      </c>
      <c r="L1366" s="1305" t="s">
        <v>474</v>
      </c>
      <c r="M1366" s="1252" t="s">
        <v>793</v>
      </c>
      <c r="N1366" s="1305" t="s">
        <v>483</v>
      </c>
      <c r="O1366" s="1252" t="s">
        <v>794</v>
      </c>
      <c r="P1366" s="1305" t="s">
        <v>480</v>
      </c>
      <c r="Q1366" s="1604"/>
      <c r="T1366" s="1346"/>
    </row>
    <row r="1367" spans="1:25">
      <c r="B1367" s="108" t="s">
        <v>709</v>
      </c>
      <c r="C1367" t="s">
        <v>909</v>
      </c>
      <c r="D1367">
        <v>0.5</v>
      </c>
      <c r="E1367" s="55">
        <v>44062</v>
      </c>
      <c r="F1367">
        <v>4.57</v>
      </c>
      <c r="G1367">
        <v>2.06</v>
      </c>
      <c r="H1367" s="371">
        <v>2.0720000000000001</v>
      </c>
      <c r="I1367" s="24">
        <v>0.83579301080472113</v>
      </c>
      <c r="J1367" s="484">
        <f t="shared" si="214"/>
        <v>25.887852716665432</v>
      </c>
      <c r="K1367">
        <f>AVERAGE(G1367:G1372)</f>
        <v>2.06</v>
      </c>
      <c r="L1367" s="594">
        <f t="shared" si="215"/>
        <v>49.57355662591506</v>
      </c>
      <c r="M1367" s="166">
        <f>AVERAGE(H1367:H1372)</f>
        <v>7.9986666666666668</v>
      </c>
      <c r="N1367" s="594">
        <f t="shared" si="216"/>
        <v>50.967385975215798</v>
      </c>
      <c r="O1367">
        <f>AVERAGE(J1367:J1372)</f>
        <v>46.147911364490561</v>
      </c>
      <c r="P1367" s="594">
        <f t="shared" si="217"/>
        <v>59.432309477299924</v>
      </c>
      <c r="Q1367" s="1169">
        <f t="shared" si="206"/>
        <v>53.324417359476932</v>
      </c>
      <c r="T1367" s="1346"/>
    </row>
    <row r="1368" spans="1:25">
      <c r="B1368" s="108" t="s">
        <v>709</v>
      </c>
      <c r="C1368" t="s">
        <v>909</v>
      </c>
      <c r="D1368">
        <v>1</v>
      </c>
      <c r="E1368" s="55">
        <v>44062</v>
      </c>
      <c r="H1368" s="24" t="s">
        <v>811</v>
      </c>
      <c r="I1368" s="24" t="s">
        <v>811</v>
      </c>
      <c r="J1368" s="484"/>
      <c r="M1368" s="1304"/>
      <c r="Q1368" s="1169"/>
      <c r="T1368" s="1346"/>
    </row>
    <row r="1369" spans="1:25">
      <c r="B1369" s="108" t="s">
        <v>709</v>
      </c>
      <c r="C1369" t="s">
        <v>909</v>
      </c>
      <c r="D1369">
        <v>2</v>
      </c>
      <c r="E1369" s="55">
        <v>44062</v>
      </c>
      <c r="H1369" s="24" t="s">
        <v>811</v>
      </c>
      <c r="I1369" s="24" t="s">
        <v>811</v>
      </c>
      <c r="J1369" s="484"/>
      <c r="Q1369" s="1169"/>
      <c r="T1369" s="1346"/>
    </row>
    <row r="1370" spans="1:25">
      <c r="B1370" s="108" t="s">
        <v>709</v>
      </c>
      <c r="C1370" t="s">
        <v>909</v>
      </c>
      <c r="D1370">
        <v>3</v>
      </c>
      <c r="E1370" s="55">
        <v>44062</v>
      </c>
      <c r="H1370" s="24" t="s">
        <v>811</v>
      </c>
      <c r="I1370" s="24" t="s">
        <v>811</v>
      </c>
      <c r="J1370" s="484"/>
      <c r="Q1370" s="1169"/>
      <c r="T1370" s="1346"/>
    </row>
    <row r="1371" spans="1:25">
      <c r="B1371" s="108" t="s">
        <v>709</v>
      </c>
      <c r="C1371" t="s">
        <v>909</v>
      </c>
      <c r="D1371">
        <v>3.75</v>
      </c>
      <c r="E1371" s="55">
        <v>44062</v>
      </c>
      <c r="H1371" s="371">
        <v>13.925333333333333</v>
      </c>
      <c r="I1371" s="24">
        <v>2.1439907668468936</v>
      </c>
      <c r="J1371" s="484">
        <f t="shared" si="214"/>
        <v>66.407970012315687</v>
      </c>
      <c r="Q1371" s="1169"/>
      <c r="T1371" s="1346"/>
    </row>
    <row r="1372" spans="1:25" s="451" customFormat="1">
      <c r="B1372" s="1566" t="s">
        <v>709</v>
      </c>
      <c r="C1372" s="451" t="s">
        <v>909</v>
      </c>
      <c r="D1372" s="451">
        <v>4</v>
      </c>
      <c r="E1372" s="1202">
        <v>44062</v>
      </c>
      <c r="H1372" s="1200" t="s">
        <v>811</v>
      </c>
      <c r="I1372" s="1200" t="s">
        <v>811</v>
      </c>
      <c r="J1372" s="564"/>
      <c r="L1372" s="1373"/>
      <c r="N1372" s="1373"/>
      <c r="P1372" s="1373"/>
      <c r="Q1372" s="1232"/>
      <c r="R1372" s="1157"/>
      <c r="S1372" s="1157"/>
      <c r="T1372" s="1569"/>
    </row>
    <row r="1373" spans="1:25">
      <c r="A1373" s="976"/>
      <c r="B1373" s="591"/>
      <c r="C1373" s="946"/>
      <c r="D1373" s="947"/>
      <c r="E1373" s="591"/>
      <c r="F1373" s="946"/>
      <c r="G1373" s="946"/>
      <c r="H1373" s="946"/>
      <c r="I1373" s="948"/>
      <c r="J1373" s="484" t="str">
        <f t="shared" si="214"/>
        <v xml:space="preserve"> </v>
      </c>
      <c r="K1373" s="946"/>
      <c r="M1373" s="946"/>
      <c r="O1373" s="591"/>
      <c r="Q1373" s="1169"/>
      <c r="R1373" s="1011"/>
      <c r="S1373" s="1229"/>
      <c r="T1373" s="1348"/>
      <c r="U1373" s="946"/>
    </row>
    <row r="1374" spans="1:25" ht="46.8">
      <c r="A1374" s="983" t="s">
        <v>804</v>
      </c>
      <c r="B1374" s="815" t="s">
        <v>20</v>
      </c>
      <c r="C1374" s="815" t="s">
        <v>701</v>
      </c>
      <c r="D1374" s="815" t="s">
        <v>805</v>
      </c>
      <c r="E1374" s="873" t="s">
        <v>786</v>
      </c>
      <c r="F1374" s="815" t="s">
        <v>806</v>
      </c>
      <c r="G1374" s="815" t="s">
        <v>807</v>
      </c>
      <c r="H1374" s="815" t="s">
        <v>808</v>
      </c>
      <c r="I1374" s="878" t="s">
        <v>809</v>
      </c>
      <c r="J1374" s="484" t="s">
        <v>810</v>
      </c>
      <c r="K1374" s="1252" t="s">
        <v>792</v>
      </c>
      <c r="L1374" s="1305" t="s">
        <v>474</v>
      </c>
      <c r="M1374" s="1252" t="s">
        <v>793</v>
      </c>
      <c r="N1374" s="1305" t="s">
        <v>483</v>
      </c>
      <c r="O1374" s="1252" t="s">
        <v>794</v>
      </c>
      <c r="P1374" s="1305" t="s">
        <v>480</v>
      </c>
      <c r="Q1374" s="1604"/>
      <c r="R1374" s="1226"/>
      <c r="S1374" s="1226"/>
      <c r="T1374" s="1349"/>
      <c r="U1374" s="747"/>
      <c r="V1374" s="747"/>
      <c r="W1374" s="747"/>
      <c r="X1374" s="747"/>
      <c r="Y1374" s="747"/>
    </row>
    <row r="1375" spans="1:25">
      <c r="A1375" s="108"/>
      <c r="B1375" t="s">
        <v>709</v>
      </c>
      <c r="C1375" t="s">
        <v>910</v>
      </c>
      <c r="D1375" s="27">
        <v>1</v>
      </c>
      <c r="E1375" s="133">
        <v>44431</v>
      </c>
      <c r="H1375" s="24" t="s">
        <v>811</v>
      </c>
      <c r="I1375" s="71" t="s">
        <v>811</v>
      </c>
      <c r="J1375" s="484"/>
      <c r="K1375">
        <f>AVERAGE(G1375:G1379)</f>
        <v>1.1000000000000001</v>
      </c>
      <c r="L1375" s="594">
        <f t="shared" si="215"/>
        <v>58.624964762500653</v>
      </c>
      <c r="M1375" s="166">
        <f>AVERAGE(H1375:H1379)</f>
        <v>33.00590476190478</v>
      </c>
      <c r="N1375" s="594">
        <f t="shared" si="216"/>
        <v>64.872656403531082</v>
      </c>
      <c r="O1375">
        <f>AVERAGE(J1375:J1379)</f>
        <v>67.961625519338654</v>
      </c>
      <c r="P1375" s="594">
        <f t="shared" si="217"/>
        <v>65.016859537607786</v>
      </c>
      <c r="Q1375" s="1169">
        <f>AVERAGE(L1375,N1375,P1375)</f>
        <v>62.838160234546507</v>
      </c>
    </row>
    <row r="1376" spans="1:25">
      <c r="A1376" s="108"/>
      <c r="B1376" t="s">
        <v>709</v>
      </c>
      <c r="C1376" t="s">
        <v>910</v>
      </c>
      <c r="D1376" s="27">
        <v>2</v>
      </c>
      <c r="E1376" s="133">
        <v>44431</v>
      </c>
      <c r="H1376" s="24" t="s">
        <v>811</v>
      </c>
      <c r="I1376" s="71" t="s">
        <v>811</v>
      </c>
      <c r="J1376" s="484"/>
      <c r="Q1376" s="1169"/>
      <c r="T1376" s="1346"/>
    </row>
    <row r="1377" spans="1:25">
      <c r="A1377" s="108"/>
      <c r="B1377" t="s">
        <v>709</v>
      </c>
      <c r="C1377" t="s">
        <v>910</v>
      </c>
      <c r="D1377" s="27">
        <v>3</v>
      </c>
      <c r="E1377" s="133">
        <v>44431</v>
      </c>
      <c r="H1377" s="24" t="s">
        <v>811</v>
      </c>
      <c r="I1377" s="71" t="s">
        <v>811</v>
      </c>
      <c r="J1377" s="484"/>
      <c r="Q1377" s="1169"/>
      <c r="T1377" s="1346"/>
    </row>
    <row r="1378" spans="1:25">
      <c r="A1378" s="108"/>
      <c r="B1378" t="s">
        <v>709</v>
      </c>
      <c r="C1378" t="s">
        <v>910</v>
      </c>
      <c r="D1378" s="27" t="s">
        <v>814</v>
      </c>
      <c r="E1378" s="133">
        <v>44431</v>
      </c>
      <c r="H1378" s="24">
        <v>44.433142857142883</v>
      </c>
      <c r="I1378" s="71">
        <v>2.6711400509003096</v>
      </c>
      <c r="J1378" s="484">
        <f t="shared" si="214"/>
        <v>82.735891936586185</v>
      </c>
      <c r="Q1378" s="1169"/>
      <c r="T1378" s="1346"/>
    </row>
    <row r="1379" spans="1:25" s="451" customFormat="1">
      <c r="A1379" s="1566"/>
      <c r="B1379" t="s">
        <v>709</v>
      </c>
      <c r="C1379" s="451" t="s">
        <v>910</v>
      </c>
      <c r="D1379" s="534" t="s">
        <v>817</v>
      </c>
      <c r="E1379" s="1567">
        <v>44431</v>
      </c>
      <c r="F1379" s="451">
        <v>4.1500000000000004</v>
      </c>
      <c r="G1379" s="451">
        <v>1.1000000000000001</v>
      </c>
      <c r="H1379" s="1200">
        <v>21.578666666666678</v>
      </c>
      <c r="I1379" s="1444">
        <v>1.7171614612930561</v>
      </c>
      <c r="J1379" s="564">
        <f t="shared" si="214"/>
        <v>53.187359102091122</v>
      </c>
      <c r="L1379" s="1373"/>
      <c r="N1379" s="1373"/>
      <c r="P1379" s="1373"/>
      <c r="Q1379" s="1232"/>
      <c r="R1379" s="1157"/>
      <c r="S1379" s="1157"/>
      <c r="T1379" s="1569"/>
    </row>
    <row r="1380" spans="1:25" s="2654" customFormat="1">
      <c r="A1380" s="3188"/>
      <c r="B1380" s="3029" t="s">
        <v>831</v>
      </c>
      <c r="D1380" s="2625"/>
      <c r="E1380" s="3189"/>
      <c r="H1380" s="2586"/>
      <c r="I1380" s="3190"/>
      <c r="J1380" s="3071"/>
      <c r="L1380" s="3171"/>
      <c r="N1380" s="3171"/>
      <c r="P1380" s="3171"/>
      <c r="Q1380" s="3191"/>
      <c r="R1380" s="3192"/>
      <c r="S1380" s="3192"/>
      <c r="T1380" s="3192"/>
    </row>
    <row r="1381" spans="1:25">
      <c r="A1381" s="108"/>
      <c r="D1381" s="27"/>
      <c r="E1381" s="133"/>
      <c r="H1381" s="24"/>
      <c r="I1381" s="71"/>
      <c r="J1381" s="484"/>
      <c r="Q1381" s="1169"/>
    </row>
    <row r="1382" spans="1:25" ht="46.8">
      <c r="A1382" s="983" t="s">
        <v>804</v>
      </c>
      <c r="B1382" s="815" t="s">
        <v>20</v>
      </c>
      <c r="C1382" s="815" t="s">
        <v>701</v>
      </c>
      <c r="D1382" s="815" t="s">
        <v>805</v>
      </c>
      <c r="E1382" s="873" t="s">
        <v>786</v>
      </c>
      <c r="F1382" s="815" t="s">
        <v>806</v>
      </c>
      <c r="G1382" s="815" t="s">
        <v>807</v>
      </c>
      <c r="H1382" s="815" t="s">
        <v>808</v>
      </c>
      <c r="I1382" s="878" t="s">
        <v>809</v>
      </c>
      <c r="J1382" s="484" t="s">
        <v>810</v>
      </c>
      <c r="K1382" s="1252" t="s">
        <v>792</v>
      </c>
      <c r="L1382" s="1305" t="s">
        <v>474</v>
      </c>
      <c r="M1382" s="1252" t="s">
        <v>793</v>
      </c>
      <c r="N1382" s="1305" t="s">
        <v>483</v>
      </c>
      <c r="O1382" s="1252" t="s">
        <v>794</v>
      </c>
      <c r="P1382" s="1305" t="s">
        <v>480</v>
      </c>
      <c r="Q1382" s="1604"/>
      <c r="R1382" s="1226"/>
      <c r="S1382" s="1226"/>
      <c r="T1382" s="1349"/>
      <c r="U1382" s="747"/>
      <c r="V1382" s="747"/>
      <c r="W1382" s="747"/>
      <c r="X1382" s="747"/>
      <c r="Y1382" s="747"/>
    </row>
    <row r="1383" spans="1:25">
      <c r="A1383" s="108"/>
      <c r="B1383" s="24" t="s">
        <v>709</v>
      </c>
      <c r="C1383" s="24" t="s">
        <v>909</v>
      </c>
      <c r="D1383" s="23">
        <v>0.5</v>
      </c>
      <c r="E1383" s="47">
        <v>45155</v>
      </c>
      <c r="F1383" s="24">
        <v>4.7</v>
      </c>
      <c r="G1383" s="24">
        <v>1.3</v>
      </c>
      <c r="H1383" s="25">
        <v>8.0965400843881845</v>
      </c>
      <c r="I1383" s="71">
        <v>0.61543969568136059</v>
      </c>
      <c r="J1383" s="484">
        <f t="shared" ref="J1383" si="218">IF(AND(I1383&gt;0),  I1383*30.974," ")</f>
        <v>19.062629134034463</v>
      </c>
      <c r="K1383">
        <f>AVERAGE(G1383:G1387)</f>
        <v>1.3</v>
      </c>
      <c r="L1383" s="594">
        <f t="shared" ref="L1383" si="219">10*(6-(LN(K1383)/LN(2)))</f>
        <v>56.214883767462702</v>
      </c>
      <c r="M1383" s="166">
        <f>AVERAGE(H1383:H1387)</f>
        <v>10.392573839662447</v>
      </c>
      <c r="N1383" s="594">
        <f t="shared" ref="N1383" si="220">10*(6-((2.04-0.68*LN(M1383))/LN(2)))</f>
        <v>53.535892600260063</v>
      </c>
      <c r="O1383">
        <f>AVERAGE(J1383:J1387)</f>
        <v>24.336029031113505</v>
      </c>
      <c r="P1383" s="594">
        <f t="shared" ref="P1383" si="221">10*(6-(LN(48/O1383)/LN(2)))</f>
        <v>50.20059373372586</v>
      </c>
      <c r="Q1383" s="1169">
        <f>AVERAGE(L1383,N1383,P1383)</f>
        <v>53.317123367149541</v>
      </c>
      <c r="R1383" s="1330">
        <f>AVERAGE(Q1358:Q1383)</f>
        <v>57.013454965446186</v>
      </c>
      <c r="S1383" s="1006" t="s">
        <v>819</v>
      </c>
      <c r="T1383" s="1346" t="str">
        <f>IF(_xlfn.NUMBERVALUE(R1383), IF(R1383&lt;50, "Acceptable; Ongoing Protection is Required", "Unacceptable; Immediate Restoration is Required"), " ")</f>
        <v>Unacceptable; Immediate Restoration is Required</v>
      </c>
    </row>
    <row r="1384" spans="1:25">
      <c r="A1384" s="108"/>
      <c r="B1384" s="24" t="s">
        <v>709</v>
      </c>
      <c r="C1384" s="24" t="s">
        <v>909</v>
      </c>
      <c r="D1384" s="23">
        <v>1</v>
      </c>
      <c r="E1384" s="47">
        <v>45155</v>
      </c>
      <c r="H1384" s="24" t="s">
        <v>811</v>
      </c>
      <c r="I1384" s="24" t="s">
        <v>811</v>
      </c>
      <c r="J1384" s="484"/>
      <c r="Q1384" s="1169"/>
    </row>
    <row r="1385" spans="1:25">
      <c r="A1385" s="108"/>
      <c r="B1385" s="24" t="s">
        <v>709</v>
      </c>
      <c r="C1385" s="24" t="s">
        <v>909</v>
      </c>
      <c r="D1385" s="23">
        <v>2</v>
      </c>
      <c r="E1385" s="47">
        <v>45155</v>
      </c>
      <c r="H1385" s="24" t="s">
        <v>811</v>
      </c>
      <c r="I1385" s="24" t="s">
        <v>811</v>
      </c>
      <c r="J1385" s="484"/>
      <c r="Q1385" s="1169"/>
    </row>
    <row r="1386" spans="1:25">
      <c r="A1386" s="108"/>
      <c r="B1386" s="24" t="s">
        <v>709</v>
      </c>
      <c r="C1386" s="24" t="s">
        <v>909</v>
      </c>
      <c r="D1386" s="23">
        <v>3</v>
      </c>
      <c r="E1386" s="47">
        <v>45155</v>
      </c>
      <c r="H1386" s="24" t="s">
        <v>811</v>
      </c>
      <c r="I1386" s="24" t="s">
        <v>811</v>
      </c>
      <c r="J1386" s="484"/>
      <c r="Q1386" s="1169"/>
    </row>
    <row r="1387" spans="1:25">
      <c r="A1387" s="108"/>
      <c r="B1387" s="24" t="s">
        <v>709</v>
      </c>
      <c r="C1387" s="24" t="s">
        <v>909</v>
      </c>
      <c r="D1387" s="23">
        <v>4</v>
      </c>
      <c r="E1387" s="47">
        <v>45155</v>
      </c>
      <c r="H1387" s="25">
        <v>12.688607594936709</v>
      </c>
      <c r="I1387" s="71">
        <v>0.95594462866250862</v>
      </c>
      <c r="J1387" s="484">
        <f t="shared" ref="J1387" si="222">IF(AND(I1387&gt;0),  I1387*30.974," ")</f>
        <v>29.609428928192543</v>
      </c>
      <c r="Q1387" s="1169"/>
    </row>
    <row r="1388" spans="1:25">
      <c r="A1388" s="108"/>
      <c r="D1388" s="27"/>
      <c r="E1388" s="133"/>
      <c r="H1388" s="24"/>
      <c r="I1388" s="71"/>
      <c r="J1388" s="484"/>
      <c r="Q1388" s="1169"/>
    </row>
    <row r="1389" spans="1:25" s="437" customFormat="1">
      <c r="A1389" s="436"/>
      <c r="D1389" s="1019"/>
      <c r="E1389" s="1579"/>
      <c r="H1389" s="1020"/>
      <c r="I1389" s="1021"/>
      <c r="J1389" s="486"/>
      <c r="L1389" s="1124"/>
      <c r="N1389" s="1124"/>
      <c r="P1389" s="1124"/>
      <c r="Q1389" s="1251"/>
      <c r="R1389" s="1023"/>
      <c r="S1389" s="1023"/>
      <c r="T1389" s="1023"/>
    </row>
    <row r="1390" spans="1:25">
      <c r="A1390" s="972" t="s">
        <v>911</v>
      </c>
      <c r="B1390" s="591"/>
      <c r="C1390" s="946"/>
      <c r="D1390" s="947"/>
      <c r="E1390" s="591"/>
      <c r="F1390" s="946"/>
      <c r="G1390" s="946"/>
      <c r="H1390" s="946"/>
      <c r="I1390" s="948"/>
      <c r="J1390" s="2161"/>
      <c r="K1390" s="946"/>
      <c r="L1390" s="1100"/>
      <c r="M1390" s="946"/>
      <c r="N1390" s="1100"/>
      <c r="O1390" s="591"/>
      <c r="P1390" s="1317"/>
      <c r="Q1390" s="1169"/>
      <c r="R1390" s="1011"/>
      <c r="S1390" s="1229"/>
      <c r="T1390" s="1229"/>
      <c r="U1390" s="946"/>
    </row>
    <row r="1391" spans="1:25" s="1257" customFormat="1" ht="46.8">
      <c r="A1391" s="1260" t="s">
        <v>784</v>
      </c>
      <c r="B1391" s="1257" t="s">
        <v>20</v>
      </c>
      <c r="C1391" s="1257" t="s">
        <v>701</v>
      </c>
      <c r="D1391" s="1257" t="s">
        <v>785</v>
      </c>
      <c r="E1391" s="1257" t="s">
        <v>786</v>
      </c>
      <c r="F1391" s="1257" t="s">
        <v>787</v>
      </c>
      <c r="G1391" s="1257" t="s">
        <v>788</v>
      </c>
      <c r="H1391" s="1257" t="s">
        <v>789</v>
      </c>
      <c r="I1391" s="1257" t="s">
        <v>790</v>
      </c>
      <c r="J1391" s="1594" t="s">
        <v>791</v>
      </c>
      <c r="K1391" s="1565" t="s">
        <v>792</v>
      </c>
      <c r="L1391" s="1564" t="s">
        <v>474</v>
      </c>
      <c r="M1391" s="1565" t="s">
        <v>793</v>
      </c>
      <c r="N1391" s="1564" t="s">
        <v>483</v>
      </c>
      <c r="O1391" s="1565" t="s">
        <v>794</v>
      </c>
      <c r="P1391" s="1564" t="s">
        <v>480</v>
      </c>
      <c r="Q1391" s="1604" t="s">
        <v>795</v>
      </c>
      <c r="R1391" s="1603" t="s">
        <v>796</v>
      </c>
      <c r="S1391" s="1334" t="s">
        <v>797</v>
      </c>
      <c r="T1391" s="1573" t="s">
        <v>798</v>
      </c>
      <c r="X1391" s="1260" t="s">
        <v>784</v>
      </c>
      <c r="Y1391" s="1257" t="s">
        <v>20</v>
      </c>
    </row>
    <row r="1392" spans="1:25">
      <c r="A1392" s="2173" t="s">
        <v>912</v>
      </c>
      <c r="B1392" s="91" t="s">
        <v>709</v>
      </c>
      <c r="C1392" s="91" t="s">
        <v>913</v>
      </c>
      <c r="D1392" s="399">
        <v>0.5</v>
      </c>
      <c r="E1392" s="2174">
        <v>43006</v>
      </c>
      <c r="F1392" s="399">
        <v>0.5</v>
      </c>
      <c r="G1392" s="91">
        <v>0.5</v>
      </c>
      <c r="H1392" s="2054">
        <v>4.8488607594936708</v>
      </c>
      <c r="I1392" s="2175">
        <v>0.60479406554472981</v>
      </c>
      <c r="J1392" s="589">
        <v>18.732891386182462</v>
      </c>
      <c r="K1392" s="1968">
        <v>0.5</v>
      </c>
      <c r="L1392" s="2176">
        <f t="shared" ref="L1392:L1475" si="223">10*(6-(LN(K1392)/LN(2)))</f>
        <v>70</v>
      </c>
      <c r="M1392" s="2177">
        <v>4.6562658227848104</v>
      </c>
      <c r="N1392" s="2176">
        <v>45.659400442225113</v>
      </c>
      <c r="O1392" s="2177">
        <v>15.775066430469444</v>
      </c>
      <c r="P1392" s="2176">
        <v>43.946116747278836</v>
      </c>
      <c r="Q1392" s="2168">
        <f t="shared" si="206"/>
        <v>53.201839063167988</v>
      </c>
    </row>
    <row r="1393" spans="1:25" s="451" customFormat="1">
      <c r="A1393" s="2180" t="s">
        <v>912</v>
      </c>
      <c r="B1393" s="470" t="s">
        <v>709</v>
      </c>
      <c r="C1393" s="470" t="s">
        <v>913</v>
      </c>
      <c r="D1393" s="2181">
        <v>2</v>
      </c>
      <c r="E1393" s="2182">
        <v>43006</v>
      </c>
      <c r="F1393" s="2181">
        <v>0.5</v>
      </c>
      <c r="G1393" s="470">
        <v>0.5</v>
      </c>
      <c r="H1393" s="2188">
        <v>4.46367088607595</v>
      </c>
      <c r="I1393" s="2198">
        <v>0.41380646589902575</v>
      </c>
      <c r="J1393" s="1718">
        <v>12.817241474756424</v>
      </c>
      <c r="K1393" s="470"/>
      <c r="L1393" s="2196"/>
      <c r="M1393" s="2185"/>
      <c r="N1393" s="2184"/>
      <c r="O1393" s="2185"/>
      <c r="P1393" s="2184"/>
      <c r="Q1393" s="2172"/>
      <c r="R1393" s="1341"/>
      <c r="S1393" s="1157"/>
      <c r="T1393" s="1357" t="s">
        <v>803</v>
      </c>
    </row>
    <row r="1394" spans="1:25">
      <c r="A1394" s="884"/>
      <c r="D1394" s="173"/>
      <c r="E1394" s="445"/>
      <c r="F1394" s="173"/>
      <c r="H1394" s="933"/>
      <c r="I1394" s="881"/>
      <c r="J1394" s="484"/>
      <c r="L1394" s="1312"/>
      <c r="Q1394" s="1169"/>
      <c r="T1394" s="1346"/>
    </row>
    <row r="1395" spans="1:25" s="451" customFormat="1">
      <c r="A1395" s="2180" t="s">
        <v>912</v>
      </c>
      <c r="B1395" s="470" t="s">
        <v>368</v>
      </c>
      <c r="C1395" s="469" t="s">
        <v>913</v>
      </c>
      <c r="D1395" s="469">
        <v>0.4</v>
      </c>
      <c r="E1395" s="471">
        <v>43354</v>
      </c>
      <c r="F1395" s="469">
        <v>0.45</v>
      </c>
      <c r="G1395" s="469">
        <v>0.45</v>
      </c>
      <c r="H1395" s="469">
        <v>25.97</v>
      </c>
      <c r="I1395" s="2804">
        <v>0.69</v>
      </c>
      <c r="J1395" s="1718">
        <v>21.372059999999998</v>
      </c>
      <c r="K1395" s="1980">
        <v>0.45</v>
      </c>
      <c r="L1395" s="2196">
        <f t="shared" si="223"/>
        <v>71.520030934450489</v>
      </c>
      <c r="M1395" s="2805">
        <v>25.97</v>
      </c>
      <c r="N1395" s="2196">
        <v>62.520685106410184</v>
      </c>
      <c r="O1395" s="2805">
        <v>21.372059999999998</v>
      </c>
      <c r="P1395" s="2196">
        <v>48.32691566672591</v>
      </c>
      <c r="Q1395" s="2172">
        <f t="shared" si="206"/>
        <v>60.789210569195525</v>
      </c>
    </row>
    <row r="1396" spans="1:25">
      <c r="A1396" s="884"/>
      <c r="C1396" s="27"/>
      <c r="D1396" s="27"/>
      <c r="E1396" s="27"/>
      <c r="F1396" s="47"/>
      <c r="G1396" s="173"/>
      <c r="H1396" s="173"/>
      <c r="I1396" s="27"/>
      <c r="J1396" s="27"/>
      <c r="K1396" s="528"/>
      <c r="L1396" s="1312"/>
      <c r="M1396" s="607"/>
      <c r="O1396" s="592"/>
      <c r="P1396" s="593"/>
      <c r="Q1396" s="1169"/>
      <c r="S1396" s="1333"/>
      <c r="T1396" s="1346"/>
    </row>
    <row r="1397" spans="1:25" ht="46.8">
      <c r="A1397" s="976" t="s">
        <v>804</v>
      </c>
      <c r="B1397" s="591" t="s">
        <v>20</v>
      </c>
      <c r="C1397" s="591" t="s">
        <v>701</v>
      </c>
      <c r="D1397" s="946" t="s">
        <v>805</v>
      </c>
      <c r="E1397" s="947" t="s">
        <v>786</v>
      </c>
      <c r="F1397" s="946" t="s">
        <v>806</v>
      </c>
      <c r="G1397" s="946" t="s">
        <v>807</v>
      </c>
      <c r="H1397" s="591" t="s">
        <v>808</v>
      </c>
      <c r="I1397" s="371" t="s">
        <v>809</v>
      </c>
      <c r="J1397" t="s">
        <v>878</v>
      </c>
      <c r="K1397" s="1267" t="s">
        <v>792</v>
      </c>
      <c r="L1397" s="1305" t="s">
        <v>474</v>
      </c>
      <c r="M1397" s="1252" t="s">
        <v>793</v>
      </c>
      <c r="N1397" s="1305" t="s">
        <v>483</v>
      </c>
      <c r="O1397" s="1252" t="s">
        <v>794</v>
      </c>
      <c r="P1397" s="1305" t="s">
        <v>480</v>
      </c>
      <c r="Q1397" s="1604"/>
      <c r="T1397" s="1346"/>
    </row>
    <row r="1398" spans="1:25">
      <c r="A1398" s="108">
        <v>131</v>
      </c>
      <c r="B1398" t="s">
        <v>709</v>
      </c>
      <c r="C1398" t="s">
        <v>914</v>
      </c>
      <c r="D1398" s="18">
        <v>0.15</v>
      </c>
      <c r="E1398" s="55">
        <v>43719</v>
      </c>
      <c r="F1398" s="165">
        <v>0.44</v>
      </c>
      <c r="G1398" s="166">
        <v>0.44</v>
      </c>
      <c r="H1398" s="24">
        <v>5.6207359493670861</v>
      </c>
      <c r="I1398" s="24">
        <v>0.54428299944572012</v>
      </c>
      <c r="J1398">
        <f t="shared" ref="J1398:J1409" si="224">IF(AND(I1398&gt;0),  I1398*30.974," ")</f>
        <v>16.858621624831734</v>
      </c>
      <c r="K1398" s="745">
        <f>AVERAGE(G1398:G1400)</f>
        <v>0.44</v>
      </c>
      <c r="L1398" s="1306">
        <f t="shared" si="223"/>
        <v>71.844245711374271</v>
      </c>
      <c r="M1398" s="166">
        <f>AVERAGE(H1398:H1400)</f>
        <v>5.919711265822782</v>
      </c>
      <c r="N1398" s="594">
        <f t="shared" ref="N1398:N1408" si="225">10*(6-((2.04-0.68*LN(M1398))/LN(2)))</f>
        <v>48.014603474247437</v>
      </c>
      <c r="O1398">
        <f>AVERAGE(J1398:J1400)</f>
        <v>17.420575678992794</v>
      </c>
      <c r="P1398" s="594">
        <f t="shared" ref="P1398:P1408" si="226">10*(6-(LN(48/O1398)/LN(2)))</f>
        <v>45.377578940791665</v>
      </c>
      <c r="Q1398" s="1169">
        <f t="shared" si="206"/>
        <v>55.078809375471131</v>
      </c>
      <c r="T1398" s="1346"/>
    </row>
    <row r="1399" spans="1:25">
      <c r="A1399" s="108"/>
      <c r="B1399" t="s">
        <v>709</v>
      </c>
      <c r="C1399" t="s">
        <v>914</v>
      </c>
      <c r="D1399" s="18">
        <v>0.15</v>
      </c>
      <c r="E1399" s="55">
        <v>43719</v>
      </c>
      <c r="F1399" s="165"/>
      <c r="G1399" s="166"/>
      <c r="H1399" s="24">
        <v>6.2186865822784787</v>
      </c>
      <c r="I1399" s="24">
        <v>0.58056853274210152</v>
      </c>
      <c r="J1399">
        <f t="shared" si="224"/>
        <v>17.982529733153854</v>
      </c>
      <c r="K1399" s="483"/>
      <c r="L1399" s="1306"/>
      <c r="Q1399" s="1169"/>
      <c r="T1399" s="1346"/>
    </row>
    <row r="1400" spans="1:25" s="451" customFormat="1">
      <c r="A1400" s="1566"/>
      <c r="B1400" s="451" t="s">
        <v>709</v>
      </c>
      <c r="C1400" s="451" t="s">
        <v>914</v>
      </c>
      <c r="D1400" s="1201">
        <v>0.35</v>
      </c>
      <c r="E1400" s="1202">
        <v>43719</v>
      </c>
      <c r="F1400" s="1203"/>
      <c r="G1400" s="1204"/>
      <c r="H1400" s="534" t="s">
        <v>811</v>
      </c>
      <c r="I1400" s="534" t="s">
        <v>811</v>
      </c>
      <c r="K1400" s="1104"/>
      <c r="L1400" s="1315"/>
      <c r="N1400" s="1373"/>
      <c r="P1400" s="1373"/>
      <c r="Q1400" s="1232"/>
      <c r="R1400" s="1157"/>
      <c r="S1400" s="1157"/>
      <c r="T1400" s="1569"/>
    </row>
    <row r="1401" spans="1:25">
      <c r="A1401" s="108"/>
      <c r="D1401" s="18"/>
      <c r="E1401" s="55"/>
      <c r="F1401" s="165"/>
      <c r="G1401" s="166"/>
      <c r="H1401" s="27"/>
      <c r="I1401" s="27"/>
      <c r="J1401" t="str">
        <f t="shared" si="224"/>
        <v xml:space="preserve"> </v>
      </c>
      <c r="K1401" s="483"/>
      <c r="L1401" s="1312"/>
      <c r="Q1401" s="1169"/>
      <c r="T1401" s="1346"/>
    </row>
    <row r="1402" spans="1:25" ht="46.8">
      <c r="B1402" s="976" t="s">
        <v>20</v>
      </c>
      <c r="C1402" s="591" t="s">
        <v>701</v>
      </c>
      <c r="D1402" s="946" t="s">
        <v>805</v>
      </c>
      <c r="E1402" s="947" t="s">
        <v>786</v>
      </c>
      <c r="F1402" s="946" t="s">
        <v>806</v>
      </c>
      <c r="G1402" s="946" t="s">
        <v>807</v>
      </c>
      <c r="H1402" s="591" t="s">
        <v>808</v>
      </c>
      <c r="I1402" s="371" t="s">
        <v>809</v>
      </c>
      <c r="J1402" t="s">
        <v>810</v>
      </c>
      <c r="K1402" s="1267" t="s">
        <v>792</v>
      </c>
      <c r="L1402" s="1305" t="s">
        <v>474</v>
      </c>
      <c r="M1402" s="1252" t="s">
        <v>793</v>
      </c>
      <c r="N1402" s="1305" t="s">
        <v>483</v>
      </c>
      <c r="O1402" s="1252" t="s">
        <v>794</v>
      </c>
      <c r="P1402" s="1305" t="s">
        <v>480</v>
      </c>
      <c r="Q1402" s="1604"/>
      <c r="T1402" s="1346"/>
    </row>
    <row r="1403" spans="1:25">
      <c r="B1403" s="108" t="s">
        <v>709</v>
      </c>
      <c r="C1403" t="s">
        <v>915</v>
      </c>
      <c r="D1403">
        <v>0.15</v>
      </c>
      <c r="E1403" s="55">
        <v>44082</v>
      </c>
      <c r="F1403">
        <v>0.69</v>
      </c>
      <c r="G1403">
        <v>0.69</v>
      </c>
      <c r="H1403" s="371">
        <v>9.9866666666666681</v>
      </c>
      <c r="I1403" s="24">
        <v>1.0174871435883563</v>
      </c>
      <c r="J1403">
        <f t="shared" si="224"/>
        <v>31.515646785505751</v>
      </c>
      <c r="K1403" s="483">
        <f>AVERAGE(G1403:G1405)</f>
        <v>0.69</v>
      </c>
      <c r="L1403" s="1306">
        <f t="shared" si="223"/>
        <v>65.353317329965563</v>
      </c>
      <c r="M1403" s="166">
        <f>AVERAGE(H1403:H1405)</f>
        <v>12.338666666666668</v>
      </c>
      <c r="N1403" s="594">
        <f t="shared" si="225"/>
        <v>55.21980043350311</v>
      </c>
      <c r="O1403">
        <f>AVERAGE(J1403:J1405)</f>
        <v>27.013411530433501</v>
      </c>
      <c r="P1403" s="594">
        <f t="shared" si="226"/>
        <v>51.70641443833064</v>
      </c>
      <c r="Q1403" s="1169">
        <f t="shared" ref="Q1403:Q1498" si="227">AVERAGE(L1403,N1403,P1403)</f>
        <v>57.426510733933107</v>
      </c>
      <c r="T1403" s="1346"/>
    </row>
    <row r="1404" spans="1:25">
      <c r="B1404" s="108" t="s">
        <v>709</v>
      </c>
      <c r="C1404" t="s">
        <v>915</v>
      </c>
      <c r="D1404">
        <v>0.25</v>
      </c>
      <c r="E1404" s="55">
        <v>44082</v>
      </c>
      <c r="H1404" s="24" t="s">
        <v>811</v>
      </c>
      <c r="I1404" s="24" t="s">
        <v>811</v>
      </c>
      <c r="K1404" s="483"/>
      <c r="L1404" s="1306"/>
      <c r="Q1404" s="1169"/>
      <c r="T1404" s="1346"/>
    </row>
    <row r="1405" spans="1:25" s="451" customFormat="1">
      <c r="B1405" s="1566" t="s">
        <v>709</v>
      </c>
      <c r="C1405" s="451" t="s">
        <v>915</v>
      </c>
      <c r="D1405" s="451">
        <v>0.5</v>
      </c>
      <c r="E1405" s="1202">
        <v>44082</v>
      </c>
      <c r="H1405" s="1576">
        <v>14.690666666666667</v>
      </c>
      <c r="I1405" s="1200">
        <v>0.72677653113454033</v>
      </c>
      <c r="J1405" s="451">
        <f t="shared" si="224"/>
        <v>22.511176275361251</v>
      </c>
      <c r="K1405" s="1104"/>
      <c r="L1405" s="1315"/>
      <c r="N1405" s="1373"/>
      <c r="P1405" s="1373"/>
      <c r="Q1405" s="1232"/>
      <c r="R1405" s="1157"/>
      <c r="S1405" s="1157"/>
      <c r="T1405" s="1569"/>
    </row>
    <row r="1406" spans="1:25">
      <c r="A1406" s="976"/>
      <c r="B1406" s="591"/>
      <c r="C1406" s="946"/>
      <c r="D1406" s="947"/>
      <c r="E1406" s="591"/>
      <c r="F1406" s="946"/>
      <c r="G1406" s="946"/>
      <c r="H1406" s="946"/>
      <c r="I1406" s="948"/>
      <c r="J1406" t="str">
        <f t="shared" si="224"/>
        <v xml:space="preserve"> </v>
      </c>
      <c r="K1406" s="1279"/>
      <c r="L1406" s="1312"/>
      <c r="M1406" s="946"/>
      <c r="O1406" s="591"/>
      <c r="Q1406" s="1169"/>
      <c r="R1406" s="1011"/>
      <c r="S1406" s="1229"/>
      <c r="T1406" s="1348"/>
      <c r="U1406" s="946"/>
    </row>
    <row r="1407" spans="1:25" ht="46.8">
      <c r="A1407" s="2809" t="s">
        <v>804</v>
      </c>
      <c r="B1407" s="2810" t="s">
        <v>20</v>
      </c>
      <c r="C1407" s="2810" t="s">
        <v>701</v>
      </c>
      <c r="D1407" s="2810" t="s">
        <v>805</v>
      </c>
      <c r="E1407" s="2811" t="s">
        <v>786</v>
      </c>
      <c r="F1407" s="2810" t="s">
        <v>806</v>
      </c>
      <c r="G1407" s="2810" t="s">
        <v>807</v>
      </c>
      <c r="H1407" s="2810" t="s">
        <v>808</v>
      </c>
      <c r="I1407" s="2812" t="s">
        <v>809</v>
      </c>
      <c r="J1407" s="91" t="s">
        <v>810</v>
      </c>
      <c r="K1407" s="2816" t="s">
        <v>792</v>
      </c>
      <c r="L1407" s="2814" t="s">
        <v>474</v>
      </c>
      <c r="M1407" s="2813" t="s">
        <v>793</v>
      </c>
      <c r="N1407" s="2814" t="s">
        <v>483</v>
      </c>
      <c r="O1407" s="2813" t="s">
        <v>794</v>
      </c>
      <c r="P1407" s="2814" t="s">
        <v>480</v>
      </c>
      <c r="Q1407" s="2817"/>
      <c r="R1407" s="1226"/>
      <c r="S1407" s="1226"/>
      <c r="T1407" s="1349"/>
      <c r="U1407" s="747"/>
      <c r="V1407" s="747"/>
      <c r="W1407" s="747"/>
      <c r="X1407" s="747"/>
      <c r="Y1407" s="747"/>
    </row>
    <row r="1408" spans="1:25">
      <c r="A1408" s="454"/>
      <c r="B1408" s="91" t="s">
        <v>709</v>
      </c>
      <c r="C1408" s="91" t="s">
        <v>911</v>
      </c>
      <c r="D1408" s="355" t="s">
        <v>814</v>
      </c>
      <c r="E1408" s="400">
        <v>44433</v>
      </c>
      <c r="F1408" s="91" t="s">
        <v>839</v>
      </c>
      <c r="G1408" s="91" t="s">
        <v>839</v>
      </c>
      <c r="H1408" s="90">
        <v>1.7308630952380948</v>
      </c>
      <c r="I1408" s="88">
        <v>0.52266666666666683</v>
      </c>
      <c r="J1408" s="91">
        <f t="shared" si="224"/>
        <v>16.189077333333337</v>
      </c>
      <c r="K1408" s="1165" t="e">
        <f>AVERAGE(G1408:G1409)</f>
        <v>#DIV/0!</v>
      </c>
      <c r="L1408" s="2176" t="e">
        <f t="shared" si="223"/>
        <v>#DIV/0!</v>
      </c>
      <c r="M1408" s="394">
        <f>AVERAGE(H1408:H1409)</f>
        <v>1.9601202380952381</v>
      </c>
      <c r="N1408" s="1161">
        <f t="shared" si="225"/>
        <v>37.171427820873156</v>
      </c>
      <c r="O1408" s="91">
        <f>AVERAGE(J1408:J1409)</f>
        <v>17.20089466666667</v>
      </c>
      <c r="P1408" s="1161">
        <f t="shared" si="226"/>
        <v>45.194491996514515</v>
      </c>
      <c r="Q1408" s="2168"/>
      <c r="T1408" s="1346"/>
    </row>
    <row r="1409" spans="1:25" s="451" customFormat="1">
      <c r="A1409" s="2183"/>
      <c r="B1409" s="470" t="s">
        <v>709</v>
      </c>
      <c r="C1409" s="470" t="s">
        <v>911</v>
      </c>
      <c r="D1409" s="469" t="s">
        <v>817</v>
      </c>
      <c r="E1409" s="2194">
        <v>44433</v>
      </c>
      <c r="F1409" s="470" t="s">
        <v>839</v>
      </c>
      <c r="G1409" s="470" t="s">
        <v>839</v>
      </c>
      <c r="H1409" s="472">
        <v>2.1893773809523811</v>
      </c>
      <c r="I1409" s="498">
        <v>0.58800000000000019</v>
      </c>
      <c r="J1409" s="470">
        <f t="shared" si="224"/>
        <v>18.212712000000007</v>
      </c>
      <c r="K1409" s="2195"/>
      <c r="L1409" s="2196"/>
      <c r="M1409" s="470"/>
      <c r="N1409" s="1163"/>
      <c r="O1409" s="470"/>
      <c r="P1409" s="1163"/>
      <c r="Q1409" s="2172"/>
      <c r="R1409" s="1157"/>
      <c r="S1409" s="1157"/>
      <c r="T1409" s="1569"/>
    </row>
    <row r="1410" spans="1:25">
      <c r="A1410" s="108"/>
      <c r="D1410" s="27"/>
      <c r="E1410" s="133"/>
      <c r="H1410" s="24"/>
      <c r="I1410" s="71"/>
      <c r="J1410" s="484"/>
      <c r="L1410" s="593"/>
      <c r="Q1410" s="1169"/>
    </row>
    <row r="1411" spans="1:25" ht="46.8">
      <c r="A1411" s="983" t="s">
        <v>804</v>
      </c>
      <c r="B1411" s="815" t="s">
        <v>20</v>
      </c>
      <c r="C1411" s="815" t="s">
        <v>701</v>
      </c>
      <c r="D1411" s="815" t="s">
        <v>805</v>
      </c>
      <c r="E1411" s="873" t="s">
        <v>786</v>
      </c>
      <c r="F1411" s="815" t="s">
        <v>806</v>
      </c>
      <c r="G1411" s="815" t="s">
        <v>807</v>
      </c>
      <c r="H1411" s="815" t="s">
        <v>808</v>
      </c>
      <c r="I1411" s="878" t="s">
        <v>809</v>
      </c>
      <c r="J1411" s="484" t="s">
        <v>810</v>
      </c>
      <c r="K1411" s="1252" t="s">
        <v>792</v>
      </c>
      <c r="L1411" s="1305" t="s">
        <v>474</v>
      </c>
      <c r="M1411" s="1252" t="s">
        <v>793</v>
      </c>
      <c r="N1411" s="1305" t="s">
        <v>483</v>
      </c>
      <c r="O1411" s="1252" t="s">
        <v>794</v>
      </c>
      <c r="P1411" s="1305" t="s">
        <v>480</v>
      </c>
      <c r="Q1411" s="1169"/>
    </row>
    <row r="1412" spans="1:25">
      <c r="A1412" s="108"/>
      <c r="B1412" t="s">
        <v>709</v>
      </c>
      <c r="C1412" t="s">
        <v>916</v>
      </c>
      <c r="D1412" s="27">
        <v>0.5</v>
      </c>
      <c r="E1412" s="55">
        <v>44803</v>
      </c>
      <c r="F1412">
        <v>0.5</v>
      </c>
      <c r="G1412">
        <v>0.5</v>
      </c>
      <c r="H1412" s="24">
        <v>15.700425892857144</v>
      </c>
      <c r="I1412" s="2798">
        <v>0.70486166640012804</v>
      </c>
      <c r="J1412" s="484">
        <f t="shared" ref="J1412:J1413" si="228">IF(AND(I1412&gt;0),  I1412*30.974," ")</f>
        <v>21.832385255077565</v>
      </c>
      <c r="K1412">
        <f>AVERAGE(G1412:G1413)</f>
        <v>0.5</v>
      </c>
      <c r="L1412" s="1306">
        <f>10*(6-(LN(K1412)/LN(2)))</f>
        <v>70</v>
      </c>
      <c r="M1412" s="166">
        <f>AVERAGE(H1412:H1413)</f>
        <v>36.580554464285719</v>
      </c>
      <c r="N1412" s="594">
        <f>10*(6-((2.04-0.68*LN(M1412))/LN(2)))</f>
        <v>65.881455421369225</v>
      </c>
      <c r="O1412">
        <f>AVERAGE(J1412:J1413)</f>
        <v>32.992744862808898</v>
      </c>
      <c r="P1412" s="594">
        <f>10*(6-(LN(48/O1412)/LN(2)))</f>
        <v>54.591144034491577</v>
      </c>
      <c r="Q1412" s="1169">
        <f>AVERAGE(L1412,N1412,P1412)</f>
        <v>63.490866485286936</v>
      </c>
    </row>
    <row r="1413" spans="1:25" s="451" customFormat="1">
      <c r="A1413" s="1566"/>
      <c r="B1413" s="451" t="s">
        <v>709</v>
      </c>
      <c r="C1413" s="451" t="s">
        <v>916</v>
      </c>
      <c r="D1413" s="534">
        <v>0.5</v>
      </c>
      <c r="E1413" s="1202">
        <v>44803</v>
      </c>
      <c r="H1413" s="1200">
        <v>57.46068303571429</v>
      </c>
      <c r="I1413" s="2798">
        <v>1.4254892642390469</v>
      </c>
      <c r="J1413" s="564">
        <f t="shared" si="228"/>
        <v>44.153104470540235</v>
      </c>
      <c r="L1413" s="1574"/>
      <c r="N1413" s="1373"/>
      <c r="P1413" s="1373"/>
      <c r="Q1413" s="1232"/>
      <c r="R1413" s="1157"/>
      <c r="S1413" s="1157"/>
      <c r="T1413" s="1157"/>
    </row>
    <row r="1414" spans="1:25">
      <c r="A1414" s="108"/>
      <c r="D1414" s="27"/>
      <c r="E1414" s="133"/>
      <c r="H1414" s="24"/>
      <c r="I1414" s="71"/>
      <c r="J1414" s="484"/>
      <c r="L1414" s="593"/>
      <c r="Q1414" s="1169"/>
    </row>
    <row r="1415" spans="1:25" ht="46.8">
      <c r="A1415" s="983" t="s">
        <v>804</v>
      </c>
      <c r="B1415" s="815" t="s">
        <v>20</v>
      </c>
      <c r="C1415" s="815" t="s">
        <v>701</v>
      </c>
      <c r="D1415" s="815" t="s">
        <v>805</v>
      </c>
      <c r="E1415" s="873" t="s">
        <v>786</v>
      </c>
      <c r="F1415" s="815" t="s">
        <v>806</v>
      </c>
      <c r="G1415" s="815" t="s">
        <v>807</v>
      </c>
      <c r="H1415" s="815" t="s">
        <v>808</v>
      </c>
      <c r="I1415" s="878" t="s">
        <v>809</v>
      </c>
      <c r="J1415" s="484" t="s">
        <v>810</v>
      </c>
      <c r="K1415" s="1252" t="s">
        <v>792</v>
      </c>
      <c r="L1415" s="1305" t="s">
        <v>474</v>
      </c>
      <c r="M1415" s="1252" t="s">
        <v>793</v>
      </c>
      <c r="N1415" s="1305" t="s">
        <v>483</v>
      </c>
      <c r="O1415" s="1252" t="s">
        <v>794</v>
      </c>
      <c r="P1415" s="1305" t="s">
        <v>480</v>
      </c>
      <c r="Q1415" s="1169"/>
    </row>
    <row r="1416" spans="1:25">
      <c r="A1416" s="108"/>
      <c r="B1416" s="24" t="s">
        <v>709</v>
      </c>
      <c r="C1416" s="24" t="s">
        <v>915</v>
      </c>
      <c r="D1416" s="23">
        <v>0.5</v>
      </c>
      <c r="E1416" s="47">
        <v>45176</v>
      </c>
      <c r="F1416" s="24">
        <v>1.5</v>
      </c>
      <c r="G1416" s="24">
        <v>1.5</v>
      </c>
      <c r="H1416" s="24">
        <v>1.2084388185654009</v>
      </c>
      <c r="I1416" s="24">
        <v>0.42311479078093533</v>
      </c>
      <c r="J1416" s="484">
        <f t="shared" ref="J1416:J1417" si="229">IF(AND(I1416&gt;0),  I1416*30.974," ")</f>
        <v>13.10555752964869</v>
      </c>
      <c r="K1416">
        <f>AVERAGE(G1416:G1417)</f>
        <v>1.5</v>
      </c>
      <c r="L1416" s="1306">
        <f>10*(6-(LN(K1416)/LN(2)))</f>
        <v>54.150374992788443</v>
      </c>
      <c r="M1416" s="166">
        <f>AVERAGE(H1416:H1417)</f>
        <v>4.0633755274261603</v>
      </c>
      <c r="N1416" s="594">
        <f>10*(6-((2.04-0.68*LN(M1416))/LN(2)))</f>
        <v>44.323236333670842</v>
      </c>
      <c r="O1416">
        <f>AVERAGE(J1416:J1417)</f>
        <v>13.701264690087267</v>
      </c>
      <c r="P1416" s="594">
        <f>10*(6-(LN(48/O1416)/LN(2)))</f>
        <v>41.912746609218487</v>
      </c>
      <c r="Q1416" s="1169">
        <f>AVERAGE(L1416,N1416,P1416)</f>
        <v>46.795452645225929</v>
      </c>
      <c r="R1416" s="1330">
        <f>AVERAGE(Q1398:Q1416)</f>
        <v>55.697909809979279</v>
      </c>
      <c r="S1416" s="1006" t="s">
        <v>917</v>
      </c>
      <c r="T1416" s="1346" t="str">
        <f>IF(_xlfn.NUMBERVALUE(R1416), IF(R1416&lt;50, "Acceptable; Ongoing Protection is Required", "Unacceptable; Immediate Restoration is Required"), " ")</f>
        <v>Unacceptable; Immediate Restoration is Required</v>
      </c>
    </row>
    <row r="1417" spans="1:25" s="437" customFormat="1">
      <c r="A1417" s="3183"/>
      <c r="B1417" s="3184" t="s">
        <v>709</v>
      </c>
      <c r="C1417" s="3184" t="s">
        <v>915</v>
      </c>
      <c r="D1417" s="3185">
        <v>1</v>
      </c>
      <c r="E1417" s="3186">
        <v>45176</v>
      </c>
      <c r="F1417" s="2733"/>
      <c r="G1417" s="2733"/>
      <c r="H1417" s="3184">
        <v>6.91831223628692</v>
      </c>
      <c r="I1417" s="3184">
        <v>0.46157977176102039</v>
      </c>
      <c r="J1417" s="3187">
        <f t="shared" si="229"/>
        <v>14.296971850525846</v>
      </c>
      <c r="L1417" s="1617"/>
      <c r="N1417" s="1124"/>
      <c r="P1417" s="1124"/>
      <c r="Q1417" s="1251"/>
      <c r="R1417" s="1023"/>
      <c r="S1417" s="1023"/>
      <c r="T1417" s="1023"/>
    </row>
    <row r="1418" spans="1:25">
      <c r="A1418" s="972" t="s">
        <v>918</v>
      </c>
      <c r="B1418" s="591"/>
      <c r="C1418" s="946"/>
      <c r="D1418" s="947"/>
      <c r="E1418" s="591"/>
      <c r="F1418" s="946"/>
      <c r="G1418" s="946"/>
      <c r="H1418" s="946"/>
      <c r="I1418" s="948"/>
      <c r="J1418" s="2161"/>
      <c r="K1418" s="946"/>
      <c r="L1418" s="593"/>
      <c r="M1418" s="946"/>
      <c r="N1418" s="1100"/>
      <c r="O1418" s="591"/>
      <c r="Q1418" s="1169"/>
      <c r="R1418" s="1011"/>
      <c r="S1418" s="1229"/>
      <c r="T1418" s="1229"/>
      <c r="U1418" s="946"/>
    </row>
    <row r="1419" spans="1:25" s="1257" customFormat="1" ht="46.8">
      <c r="A1419" s="1260" t="s">
        <v>784</v>
      </c>
      <c r="B1419" s="1257" t="s">
        <v>20</v>
      </c>
      <c r="C1419" s="1257" t="s">
        <v>701</v>
      </c>
      <c r="D1419" s="1257" t="s">
        <v>785</v>
      </c>
      <c r="E1419" s="1257" t="s">
        <v>786</v>
      </c>
      <c r="F1419" s="1257" t="s">
        <v>787</v>
      </c>
      <c r="G1419" s="1257" t="s">
        <v>788</v>
      </c>
      <c r="H1419" s="1257" t="s">
        <v>789</v>
      </c>
      <c r="I1419" s="1257" t="s">
        <v>790</v>
      </c>
      <c r="J1419" s="1257" t="s">
        <v>791</v>
      </c>
      <c r="K1419" s="1563" t="s">
        <v>792</v>
      </c>
      <c r="L1419" s="1564" t="s">
        <v>474</v>
      </c>
      <c r="M1419" s="1565" t="s">
        <v>793</v>
      </c>
      <c r="N1419" s="1564" t="s">
        <v>483</v>
      </c>
      <c r="O1419" s="1565" t="s">
        <v>794</v>
      </c>
      <c r="P1419" s="1564" t="s">
        <v>480</v>
      </c>
      <c r="Q1419" s="1604" t="s">
        <v>795</v>
      </c>
      <c r="R1419" s="1603" t="s">
        <v>796</v>
      </c>
      <c r="S1419" s="1334" t="s">
        <v>797</v>
      </c>
      <c r="T1419" s="1573" t="s">
        <v>798</v>
      </c>
      <c r="X1419" s="1260" t="s">
        <v>784</v>
      </c>
      <c r="Y1419" s="1257" t="s">
        <v>20</v>
      </c>
    </row>
    <row r="1420" spans="1:25">
      <c r="A1420" s="2173" t="s">
        <v>89</v>
      </c>
      <c r="B1420" s="91" t="s">
        <v>709</v>
      </c>
      <c r="C1420" s="91" t="s">
        <v>919</v>
      </c>
      <c r="D1420" s="399">
        <v>0.25</v>
      </c>
      <c r="E1420" s="2174">
        <v>42991</v>
      </c>
      <c r="F1420" s="399">
        <v>0.75</v>
      </c>
      <c r="G1420" s="91">
        <v>0.75</v>
      </c>
      <c r="H1420" s="2054">
        <v>3.6932911392405057</v>
      </c>
      <c r="I1420" s="2186">
        <v>1.1552109266628083</v>
      </c>
      <c r="J1420" s="91">
        <v>35.781503242453823</v>
      </c>
      <c r="K1420" s="2199">
        <v>0.75</v>
      </c>
      <c r="L1420" s="2176">
        <f t="shared" si="223"/>
        <v>64.150374992788443</v>
      </c>
      <c r="M1420" s="2177">
        <v>2.33379746835443</v>
      </c>
      <c r="N1420" s="2176">
        <v>38.883240858035542</v>
      </c>
      <c r="O1420" s="2177">
        <v>35.781503242453823</v>
      </c>
      <c r="P1420" s="2176">
        <v>55.761795929276573</v>
      </c>
      <c r="Q1420" s="2168">
        <f t="shared" si="227"/>
        <v>52.931803926700184</v>
      </c>
    </row>
    <row r="1421" spans="1:25">
      <c r="A1421" s="2173" t="s">
        <v>89</v>
      </c>
      <c r="B1421" s="91" t="s">
        <v>709</v>
      </c>
      <c r="C1421" s="91" t="s">
        <v>919</v>
      </c>
      <c r="D1421" s="399">
        <v>0.5</v>
      </c>
      <c r="E1421" s="2174">
        <v>42991</v>
      </c>
      <c r="F1421" s="399">
        <v>0.75</v>
      </c>
      <c r="G1421" s="91">
        <v>0.75</v>
      </c>
      <c r="H1421" s="91"/>
      <c r="I1421" s="454"/>
      <c r="J1421" s="91" t="s">
        <v>803</v>
      </c>
      <c r="K1421" s="1165"/>
      <c r="L1421" s="2176"/>
      <c r="M1421" s="2179"/>
      <c r="N1421" s="2178"/>
      <c r="O1421" s="2179"/>
      <c r="P1421" s="2178"/>
      <c r="Q1421" s="2168"/>
      <c r="R1421" s="1330"/>
      <c r="T1421" s="1350" t="s">
        <v>803</v>
      </c>
    </row>
    <row r="1422" spans="1:25" s="451" customFormat="1">
      <c r="A1422" s="2180" t="s">
        <v>89</v>
      </c>
      <c r="B1422" s="470" t="s">
        <v>709</v>
      </c>
      <c r="C1422" s="470" t="s">
        <v>919</v>
      </c>
      <c r="D1422" s="2181">
        <v>0.75</v>
      </c>
      <c r="E1422" s="2182">
        <v>42991</v>
      </c>
      <c r="F1422" s="2181">
        <v>0.75</v>
      </c>
      <c r="G1422" s="470">
        <v>0.75</v>
      </c>
      <c r="H1422" s="2188">
        <v>0.97430379746835449</v>
      </c>
      <c r="I1422" s="2189">
        <v>1.1552109266628083</v>
      </c>
      <c r="J1422" s="470">
        <v>35.781503242453823</v>
      </c>
      <c r="K1422" s="2195"/>
      <c r="L1422" s="2196"/>
      <c r="M1422" s="2185"/>
      <c r="N1422" s="2184"/>
      <c r="O1422" s="2185"/>
      <c r="P1422" s="2184"/>
      <c r="Q1422" s="2172"/>
      <c r="R1422" s="1341"/>
      <c r="S1422" s="1157"/>
      <c r="T1422" s="1357" t="s">
        <v>803</v>
      </c>
    </row>
    <row r="1423" spans="1:25" s="451" customFormat="1">
      <c r="A1423" s="2180" t="s">
        <v>89</v>
      </c>
      <c r="B1423" s="470" t="s">
        <v>368</v>
      </c>
      <c r="C1423" s="469" t="s">
        <v>920</v>
      </c>
      <c r="D1423" s="469">
        <v>0.25</v>
      </c>
      <c r="E1423" s="471">
        <v>43349</v>
      </c>
      <c r="F1423" s="469">
        <v>0.42</v>
      </c>
      <c r="G1423" s="469">
        <v>0.42</v>
      </c>
      <c r="H1423" s="469">
        <v>1.55</v>
      </c>
      <c r="I1423" s="2804">
        <v>1.61</v>
      </c>
      <c r="J1423" s="470">
        <v>49.868140000000004</v>
      </c>
      <c r="K1423" s="2244">
        <v>0.42</v>
      </c>
      <c r="L1423" s="2132">
        <f t="shared" si="223"/>
        <v>72.515387669959651</v>
      </c>
      <c r="M1423" s="1980">
        <v>1.55</v>
      </c>
      <c r="N1423" s="2132">
        <v>34.868445031261835</v>
      </c>
      <c r="O1423" s="1980">
        <v>49.868140000000004</v>
      </c>
      <c r="P1423" s="2132">
        <v>60.550839880090393</v>
      </c>
      <c r="Q1423" s="2172">
        <f t="shared" si="227"/>
        <v>55.978224193770622</v>
      </c>
    </row>
    <row r="1424" spans="1:25">
      <c r="A1424" s="884"/>
      <c r="C1424" s="27"/>
      <c r="D1424" s="27"/>
      <c r="E1424" s="27"/>
      <c r="F1424" s="47"/>
      <c r="G1424" s="173"/>
      <c r="H1424" s="173"/>
      <c r="I1424" s="27"/>
      <c r="J1424" s="27"/>
      <c r="K1424" s="528"/>
      <c r="L1424" s="1312"/>
      <c r="M1424" s="607"/>
      <c r="O1424" s="592"/>
      <c r="P1424" s="593"/>
      <c r="Q1424" s="1169"/>
      <c r="S1424" s="1333"/>
      <c r="T1424" s="1346"/>
    </row>
    <row r="1425" spans="1:25" ht="46.8">
      <c r="A1425" s="976" t="s">
        <v>804</v>
      </c>
      <c r="B1425" s="591" t="s">
        <v>20</v>
      </c>
      <c r="C1425" s="591" t="s">
        <v>701</v>
      </c>
      <c r="D1425" s="946" t="s">
        <v>805</v>
      </c>
      <c r="E1425" s="947" t="s">
        <v>786</v>
      </c>
      <c r="F1425" s="946" t="s">
        <v>806</v>
      </c>
      <c r="G1425" s="946" t="s">
        <v>807</v>
      </c>
      <c r="H1425" s="591" t="s">
        <v>808</v>
      </c>
      <c r="I1425" s="371" t="s">
        <v>809</v>
      </c>
      <c r="J1425" t="s">
        <v>878</v>
      </c>
      <c r="K1425" s="1267" t="s">
        <v>792</v>
      </c>
      <c r="L1425" s="1305" t="s">
        <v>474</v>
      </c>
      <c r="M1425" s="1252" t="s">
        <v>793</v>
      </c>
      <c r="N1425" s="1305" t="s">
        <v>483</v>
      </c>
      <c r="O1425" s="1252" t="s">
        <v>794</v>
      </c>
      <c r="P1425" s="1305" t="s">
        <v>480</v>
      </c>
      <c r="Q1425" s="1604"/>
      <c r="T1425" s="1346"/>
    </row>
    <row r="1426" spans="1:25">
      <c r="A1426" s="108">
        <v>55</v>
      </c>
      <c r="B1426" t="s">
        <v>709</v>
      </c>
      <c r="C1426" t="s">
        <v>921</v>
      </c>
      <c r="D1426" s="18">
        <v>0.15</v>
      </c>
      <c r="E1426" s="55">
        <v>43697</v>
      </c>
      <c r="F1426" s="165">
        <v>0.4</v>
      </c>
      <c r="G1426" s="166">
        <v>0.4</v>
      </c>
      <c r="H1426" s="24">
        <v>4.0100123640119545</v>
      </c>
      <c r="I1426" s="24">
        <v>1.2628647891141995</v>
      </c>
      <c r="J1426">
        <f t="shared" ref="J1426:J1436" si="230">IF(AND(I1426&gt;0),  I1426*30.974," ")</f>
        <v>39.115973978023213</v>
      </c>
      <c r="K1426" s="745">
        <f>AVERAGE(G1426:G1427)</f>
        <v>0.4</v>
      </c>
      <c r="L1426" s="1306">
        <f t="shared" si="223"/>
        <v>73.219280948873617</v>
      </c>
      <c r="M1426" s="166">
        <f>AVERAGE(H1426:H1427)</f>
        <v>4.6473138433368497</v>
      </c>
      <c r="N1426" s="594">
        <f t="shared" ref="N1426:N1434" si="231">10*(6-((2.04-0.68*LN(M1426))/LN(2)))</f>
        <v>45.640521286142466</v>
      </c>
      <c r="O1426">
        <f>AVERAGE(J1426:J1427)</f>
        <v>45.092025557998987</v>
      </c>
      <c r="P1426" s="594">
        <f t="shared" ref="P1426:P1434" si="232">10*(6-(LN(48/O1426)/LN(2)))</f>
        <v>59.098379122331096</v>
      </c>
      <c r="Q1426" s="1169">
        <f t="shared" si="227"/>
        <v>59.319393785782388</v>
      </c>
      <c r="T1426" s="1346"/>
    </row>
    <row r="1427" spans="1:25" s="451" customFormat="1">
      <c r="A1427" s="1566"/>
      <c r="B1427" s="451" t="s">
        <v>709</v>
      </c>
      <c r="C1427" s="451" t="s">
        <v>921</v>
      </c>
      <c r="D1427" s="1201">
        <v>0.35</v>
      </c>
      <c r="E1427" s="1202">
        <v>43697</v>
      </c>
      <c r="F1427" s="1203"/>
      <c r="G1427" s="1204"/>
      <c r="H1427" s="1200">
        <v>5.2846153226617449</v>
      </c>
      <c r="I1427" s="1200">
        <v>1.6487401413435385</v>
      </c>
      <c r="J1427" s="451">
        <f t="shared" si="230"/>
        <v>51.068077137974761</v>
      </c>
      <c r="K1427" s="1104"/>
      <c r="L1427" s="1315"/>
      <c r="N1427" s="1373"/>
      <c r="P1427" s="1373"/>
      <c r="Q1427" s="1232"/>
      <c r="R1427" s="1157"/>
      <c r="S1427" s="1157"/>
      <c r="T1427" s="1569"/>
    </row>
    <row r="1428" spans="1:25">
      <c r="A1428" s="108"/>
      <c r="D1428" s="18"/>
      <c r="E1428" s="55"/>
      <c r="H1428" s="165"/>
      <c r="I1428" s="166"/>
      <c r="J1428" t="str">
        <f t="shared" si="230"/>
        <v xml:space="preserve"> </v>
      </c>
      <c r="K1428" s="483"/>
      <c r="L1428" s="1312"/>
      <c r="Q1428" s="1169"/>
      <c r="R1428" s="1229"/>
      <c r="S1428" s="1229"/>
      <c r="T1428" s="1348"/>
      <c r="U1428" s="27"/>
      <c r="V1428" s="24"/>
    </row>
    <row r="1429" spans="1:25" ht="46.8">
      <c r="B1429" s="976" t="s">
        <v>20</v>
      </c>
      <c r="C1429" s="591" t="s">
        <v>701</v>
      </c>
      <c r="D1429" s="946" t="s">
        <v>805</v>
      </c>
      <c r="E1429" s="947" t="s">
        <v>786</v>
      </c>
      <c r="F1429" s="946" t="s">
        <v>806</v>
      </c>
      <c r="G1429" s="946" t="s">
        <v>807</v>
      </c>
      <c r="H1429" s="591" t="s">
        <v>808</v>
      </c>
      <c r="I1429" s="371" t="s">
        <v>809</v>
      </c>
      <c r="J1429" t="s">
        <v>810</v>
      </c>
      <c r="K1429" s="1267" t="s">
        <v>792</v>
      </c>
      <c r="L1429" s="1305" t="s">
        <v>474</v>
      </c>
      <c r="M1429" s="1252" t="s">
        <v>793</v>
      </c>
      <c r="N1429" s="1305" t="s">
        <v>483</v>
      </c>
      <c r="O1429" s="1252" t="s">
        <v>794</v>
      </c>
      <c r="P1429" s="1305" t="s">
        <v>480</v>
      </c>
      <c r="Q1429" s="1604"/>
      <c r="T1429" s="1346"/>
    </row>
    <row r="1430" spans="1:25">
      <c r="B1430" s="108" t="s">
        <v>709</v>
      </c>
      <c r="C1430" t="s">
        <v>922</v>
      </c>
      <c r="D1430">
        <v>0.15</v>
      </c>
      <c r="E1430" s="55">
        <v>44060</v>
      </c>
      <c r="F1430">
        <v>0.46</v>
      </c>
      <c r="G1430">
        <v>0.46</v>
      </c>
      <c r="H1430" s="371">
        <v>2.0895583333333341</v>
      </c>
      <c r="I1430" s="24">
        <v>1.5989083684959884</v>
      </c>
      <c r="J1430">
        <f t="shared" si="230"/>
        <v>49.524587805794745</v>
      </c>
      <c r="K1430" s="483">
        <f>AVERAGE(G1430:G1431)</f>
        <v>0.46</v>
      </c>
      <c r="L1430" s="1306">
        <f t="shared" si="223"/>
        <v>71.20294233717712</v>
      </c>
      <c r="M1430" s="166">
        <f>AVERAGE(H1430:H1431)</f>
        <v>5.4234250000000008</v>
      </c>
      <c r="N1430" s="594">
        <f t="shared" si="231"/>
        <v>47.155609928489014</v>
      </c>
      <c r="O1430">
        <f>AVERAGE(J1430:J1431)</f>
        <v>87.230808067024839</v>
      </c>
      <c r="P1430" s="594">
        <f t="shared" si="232"/>
        <v>68.618033483861453</v>
      </c>
      <c r="Q1430" s="1169">
        <f t="shared" si="227"/>
        <v>62.325528583175867</v>
      </c>
      <c r="T1430" s="1346"/>
    </row>
    <row r="1431" spans="1:25" s="451" customFormat="1">
      <c r="B1431" s="1566" t="s">
        <v>709</v>
      </c>
      <c r="C1431" s="451" t="s">
        <v>922</v>
      </c>
      <c r="D1431" s="451">
        <v>0.35</v>
      </c>
      <c r="E1431" s="1202">
        <v>44060</v>
      </c>
      <c r="H1431" s="1576">
        <v>8.7572916666666671</v>
      </c>
      <c r="I1431" s="1200">
        <v>4.0336097477966986</v>
      </c>
      <c r="J1431" s="451">
        <f t="shared" si="230"/>
        <v>124.93702832825494</v>
      </c>
      <c r="K1431" s="1104"/>
      <c r="L1431" s="1315"/>
      <c r="N1431" s="1373"/>
      <c r="P1431" s="1373"/>
      <c r="Q1431" s="1232"/>
      <c r="R1431" s="1157"/>
      <c r="S1431" s="1157"/>
      <c r="T1431" s="1569"/>
    </row>
    <row r="1432" spans="1:25">
      <c r="A1432" s="108"/>
      <c r="D1432" s="55"/>
      <c r="J1432" t="str">
        <f t="shared" si="230"/>
        <v xml:space="preserve"> </v>
      </c>
      <c r="K1432" s="483"/>
      <c r="L1432" s="1312"/>
      <c r="O1432" s="24"/>
      <c r="Q1432" s="1169"/>
      <c r="R1432" s="1229"/>
      <c r="S1432" s="1229"/>
      <c r="T1432" s="1348"/>
    </row>
    <row r="1433" spans="1:25" ht="46.8">
      <c r="A1433" s="983" t="s">
        <v>804</v>
      </c>
      <c r="B1433" s="815" t="s">
        <v>20</v>
      </c>
      <c r="C1433" s="815" t="s">
        <v>701</v>
      </c>
      <c r="D1433" s="815" t="s">
        <v>805</v>
      </c>
      <c r="E1433" s="873" t="s">
        <v>786</v>
      </c>
      <c r="F1433" s="815" t="s">
        <v>806</v>
      </c>
      <c r="G1433" s="815" t="s">
        <v>807</v>
      </c>
      <c r="H1433" s="815" t="s">
        <v>808</v>
      </c>
      <c r="I1433" s="878" t="s">
        <v>809</v>
      </c>
      <c r="J1433" t="s">
        <v>810</v>
      </c>
      <c r="K1433" s="1267" t="s">
        <v>792</v>
      </c>
      <c r="L1433" s="1305" t="s">
        <v>474</v>
      </c>
      <c r="M1433" s="1252" t="s">
        <v>793</v>
      </c>
      <c r="N1433" s="1305" t="s">
        <v>483</v>
      </c>
      <c r="O1433" s="1252" t="s">
        <v>794</v>
      </c>
      <c r="P1433" s="1305" t="s">
        <v>480</v>
      </c>
      <c r="Q1433" s="1604"/>
      <c r="R1433" s="1226"/>
      <c r="S1433" s="1226"/>
      <c r="T1433" s="1349"/>
      <c r="U1433" s="747"/>
      <c r="V1433" s="747"/>
      <c r="W1433" s="747"/>
      <c r="X1433" s="747"/>
      <c r="Y1433" s="747"/>
    </row>
    <row r="1434" spans="1:25">
      <c r="A1434" s="108"/>
      <c r="B1434" t="s">
        <v>709</v>
      </c>
      <c r="C1434" t="s">
        <v>923</v>
      </c>
      <c r="D1434" s="27">
        <v>0.25</v>
      </c>
      <c r="E1434" s="133">
        <v>44433</v>
      </c>
      <c r="H1434" s="24" t="s">
        <v>811</v>
      </c>
      <c r="I1434" s="71" t="s">
        <v>811</v>
      </c>
      <c r="K1434" s="483">
        <f>AVERAGE(G1434:G1436)</f>
        <v>0.37</v>
      </c>
      <c r="L1434" s="1306">
        <f t="shared" si="223"/>
        <v>74.34402824145775</v>
      </c>
      <c r="M1434" s="166">
        <f>AVERAGE(H1434:H1436)</f>
        <v>3.5624258928571435</v>
      </c>
      <c r="N1434" s="594">
        <f t="shared" si="231"/>
        <v>43.032469185606374</v>
      </c>
      <c r="O1434">
        <f>AVERAGE(J1434:J1436)</f>
        <v>46.98525787180948</v>
      </c>
      <c r="P1434" s="594">
        <f t="shared" si="232"/>
        <v>59.691737609250524</v>
      </c>
      <c r="Q1434" s="1169">
        <f t="shared" si="227"/>
        <v>59.022745012104885</v>
      </c>
      <c r="T1434" s="1346"/>
    </row>
    <row r="1435" spans="1:25">
      <c r="A1435" s="108"/>
      <c r="B1435" t="s">
        <v>709</v>
      </c>
      <c r="C1435" t="s">
        <v>923</v>
      </c>
      <c r="D1435" s="27" t="s">
        <v>814</v>
      </c>
      <c r="E1435" s="133">
        <v>44433</v>
      </c>
      <c r="H1435" s="24">
        <v>4.0462630952380962</v>
      </c>
      <c r="I1435" s="71">
        <v>1.4002391446466611</v>
      </c>
      <c r="J1435">
        <f t="shared" si="230"/>
        <v>43.37100726628568</v>
      </c>
      <c r="K1435" s="483"/>
      <c r="L1435" s="1306"/>
      <c r="Q1435" s="1169"/>
      <c r="T1435" s="1346"/>
    </row>
    <row r="1436" spans="1:25" s="451" customFormat="1">
      <c r="A1436" s="1566"/>
      <c r="B1436" s="451" t="s">
        <v>709</v>
      </c>
      <c r="C1436" s="451" t="s">
        <v>923</v>
      </c>
      <c r="D1436" s="534" t="s">
        <v>817</v>
      </c>
      <c r="E1436" s="1567">
        <v>44433</v>
      </c>
      <c r="F1436" s="451">
        <v>0.37</v>
      </c>
      <c r="G1436" s="451">
        <v>0.37</v>
      </c>
      <c r="H1436" s="1200">
        <v>3.0785886904761908</v>
      </c>
      <c r="I1436" s="1444">
        <v>1.6336123354211043</v>
      </c>
      <c r="J1436" s="451">
        <f t="shared" si="230"/>
        <v>50.599508477333288</v>
      </c>
      <c r="K1436" s="1104"/>
      <c r="L1436" s="1315"/>
      <c r="N1436" s="1373"/>
      <c r="P1436" s="1373"/>
      <c r="Q1436" s="1232"/>
      <c r="R1436" s="1157"/>
      <c r="S1436" s="1157"/>
      <c r="T1436" s="1569"/>
    </row>
    <row r="1437" spans="1:25">
      <c r="A1437" s="108"/>
      <c r="D1437" s="27"/>
      <c r="E1437" s="133"/>
      <c r="H1437" s="24"/>
      <c r="I1437" s="71"/>
      <c r="J1437" s="484"/>
      <c r="L1437" s="593"/>
      <c r="Q1437" s="1169"/>
    </row>
    <row r="1438" spans="1:25" ht="46.8">
      <c r="A1438" s="983" t="s">
        <v>804</v>
      </c>
      <c r="B1438" s="815" t="s">
        <v>20</v>
      </c>
      <c r="C1438" s="815" t="s">
        <v>701</v>
      </c>
      <c r="D1438" s="815" t="s">
        <v>805</v>
      </c>
      <c r="E1438" s="873" t="s">
        <v>786</v>
      </c>
      <c r="F1438" s="815" t="s">
        <v>806</v>
      </c>
      <c r="G1438" s="815" t="s">
        <v>807</v>
      </c>
      <c r="H1438" s="815" t="s">
        <v>808</v>
      </c>
      <c r="I1438" s="878" t="s">
        <v>809</v>
      </c>
      <c r="J1438" s="484" t="s">
        <v>810</v>
      </c>
      <c r="K1438" s="1252" t="s">
        <v>792</v>
      </c>
      <c r="L1438" s="1305" t="s">
        <v>474</v>
      </c>
      <c r="M1438" s="1252" t="s">
        <v>793</v>
      </c>
      <c r="N1438" s="1305" t="s">
        <v>483</v>
      </c>
      <c r="O1438" s="1252" t="s">
        <v>794</v>
      </c>
      <c r="P1438" s="1305" t="s">
        <v>480</v>
      </c>
      <c r="Q1438" s="1169"/>
    </row>
    <row r="1439" spans="1:25">
      <c r="A1439" s="108"/>
      <c r="B1439" t="s">
        <v>709</v>
      </c>
      <c r="C1439" t="s">
        <v>924</v>
      </c>
      <c r="D1439" s="27">
        <v>0.5</v>
      </c>
      <c r="E1439" s="55">
        <v>44803</v>
      </c>
      <c r="F1439">
        <v>0.9</v>
      </c>
      <c r="G1439">
        <v>0.55000000000000004</v>
      </c>
      <c r="H1439" s="24">
        <v>5.1536258928571428</v>
      </c>
      <c r="I1439" s="2798">
        <v>1.069116948179285</v>
      </c>
      <c r="J1439" s="484">
        <f t="shared" ref="J1439:J1440" si="233">IF(AND(I1439&gt;0),  I1439*30.974," ")</f>
        <v>33.114828352905178</v>
      </c>
      <c r="K1439">
        <f>AVERAGE(G1439:G1440)</f>
        <v>0.55000000000000004</v>
      </c>
      <c r="L1439" s="1306">
        <f t="shared" ref="L1439" si="234">10*(6-(LN(K1439)/LN(2)))</f>
        <v>68.624964762500653</v>
      </c>
      <c r="M1439" s="166">
        <f>AVERAGE(H1439:H1440)</f>
        <v>6.5626830357142865</v>
      </c>
      <c r="N1439" s="594">
        <f t="shared" ref="N1439" si="235">10*(6-((2.04-0.68*LN(M1439))/LN(2)))</f>
        <v>49.026164303524212</v>
      </c>
      <c r="O1439">
        <f>AVERAGE(J1439:J1440)</f>
        <v>38.63396641172271</v>
      </c>
      <c r="P1439" s="594">
        <f t="shared" ref="P1439" si="236">10*(6-(LN(48/O1439)/LN(2)))</f>
        <v>56.868353957010306</v>
      </c>
      <c r="Q1439" s="1169">
        <f>AVERAGE(L1439,N1439,P1439)</f>
        <v>58.173161007678395</v>
      </c>
    </row>
    <row r="1440" spans="1:25" s="451" customFormat="1">
      <c r="A1440" s="1566"/>
      <c r="B1440" s="451" t="s">
        <v>709</v>
      </c>
      <c r="C1440" s="451" t="s">
        <v>924</v>
      </c>
      <c r="D1440" s="534">
        <v>0.75</v>
      </c>
      <c r="E1440" s="1202">
        <v>44803</v>
      </c>
      <c r="H1440" s="1200">
        <v>7.9717401785714301</v>
      </c>
      <c r="I1440" s="2798">
        <v>1.4254892642390469</v>
      </c>
      <c r="J1440" s="564">
        <f t="shared" si="233"/>
        <v>44.153104470540235</v>
      </c>
      <c r="L1440" s="1574"/>
      <c r="N1440" s="1373"/>
      <c r="P1440" s="1373"/>
      <c r="Q1440" s="1232"/>
      <c r="R1440" s="1157"/>
      <c r="S1440" s="1157"/>
      <c r="T1440" s="1157"/>
    </row>
    <row r="1441" spans="1:25">
      <c r="A1441" s="108"/>
      <c r="D1441" s="27"/>
      <c r="E1441" s="133"/>
      <c r="H1441" s="24"/>
      <c r="I1441" s="71"/>
      <c r="J1441" s="484"/>
      <c r="L1441" s="593"/>
      <c r="Q1441" s="1169"/>
    </row>
    <row r="1442" spans="1:25" ht="46.8">
      <c r="A1442" s="983" t="s">
        <v>804</v>
      </c>
      <c r="B1442" s="815" t="s">
        <v>20</v>
      </c>
      <c r="C1442" s="815" t="s">
        <v>701</v>
      </c>
      <c r="D1442" s="815" t="s">
        <v>805</v>
      </c>
      <c r="E1442" s="873" t="s">
        <v>786</v>
      </c>
      <c r="F1442" s="815" t="s">
        <v>806</v>
      </c>
      <c r="G1442" s="815" t="s">
        <v>807</v>
      </c>
      <c r="H1442" s="815" t="s">
        <v>808</v>
      </c>
      <c r="I1442" s="878" t="s">
        <v>809</v>
      </c>
      <c r="J1442" s="484" t="s">
        <v>810</v>
      </c>
      <c r="K1442" s="1252" t="s">
        <v>792</v>
      </c>
      <c r="L1442" s="1305" t="s">
        <v>474</v>
      </c>
      <c r="M1442" s="1252" t="s">
        <v>793</v>
      </c>
      <c r="N1442" s="1305" t="s">
        <v>483</v>
      </c>
      <c r="O1442" s="1252" t="s">
        <v>794</v>
      </c>
      <c r="P1442" s="1305" t="s">
        <v>480</v>
      </c>
      <c r="Q1442" s="1169"/>
    </row>
    <row r="1443" spans="1:25">
      <c r="A1443" s="108"/>
      <c r="B1443" s="24" t="s">
        <v>709</v>
      </c>
      <c r="C1443" s="24" t="s">
        <v>925</v>
      </c>
      <c r="D1443" s="23">
        <v>0.5</v>
      </c>
      <c r="E1443" s="47">
        <v>45155</v>
      </c>
      <c r="F1443" s="24">
        <v>1.1000000000000001</v>
      </c>
      <c r="G1443" s="24">
        <v>1.1000000000000001</v>
      </c>
      <c r="H1443" s="25">
        <v>1.8428691983122369</v>
      </c>
      <c r="I1443" s="71">
        <v>1.2500814374817422</v>
      </c>
      <c r="J1443" s="484">
        <f t="shared" ref="J1443:J1446" si="237">IF(AND(I1443&gt;0),  I1443*30.974," ")</f>
        <v>38.720022444559483</v>
      </c>
      <c r="K1443" s="166">
        <f>AVERAGE(G1443:G1446)</f>
        <v>0.9</v>
      </c>
      <c r="L1443" s="1306">
        <f t="shared" ref="L1443" si="238">10*(6-(LN(K1443)/LN(2)))</f>
        <v>61.520030934450496</v>
      </c>
      <c r="M1443" s="166">
        <f>AVERAGE(H1443:H1446)</f>
        <v>17.518586497890297</v>
      </c>
      <c r="N1443" s="594">
        <f t="shared" ref="N1443" si="239">10*(6-((2.04-0.68*LN(M1443))/LN(2)))</f>
        <v>58.658559558064681</v>
      </c>
      <c r="O1443">
        <f>AVERAGE(J1443:J1446)</f>
        <v>66.896769941044539</v>
      </c>
      <c r="P1443" s="594">
        <f t="shared" ref="P1443" si="240">10*(6-(LN(48/O1443)/LN(2)))</f>
        <v>64.789021472969623</v>
      </c>
      <c r="Q1443" s="1169">
        <f>AVERAGE(L1443,N1443,P1443)</f>
        <v>61.655870655161607</v>
      </c>
      <c r="R1443" s="1330">
        <f>AVERAGE(Q1426:Q1443)</f>
        <v>60.099339808780634</v>
      </c>
      <c r="S1443" s="1006" t="s">
        <v>857</v>
      </c>
      <c r="T1443" s="1350" t="str">
        <f>IF(_xlfn.NUMBERVALUE(R1443), IF(R1443&lt;50, "Acceptable; Ongoing Protection is Required", "Unacceptable; Immediate Restoration is Required"), " ")</f>
        <v>Unacceptable; Immediate Restoration is Required</v>
      </c>
    </row>
    <row r="1444" spans="1:25">
      <c r="A1444" s="108"/>
      <c r="B1444" s="24" t="s">
        <v>709</v>
      </c>
      <c r="C1444" s="24" t="s">
        <v>925</v>
      </c>
      <c r="D1444" s="23">
        <v>0.5</v>
      </c>
      <c r="E1444" s="47">
        <v>45155</v>
      </c>
      <c r="H1444" s="25">
        <v>1.3897046413502103</v>
      </c>
      <c r="I1444" s="71">
        <v>1.3236156396865504</v>
      </c>
      <c r="J1444" s="484">
        <f t="shared" si="237"/>
        <v>40.997670823651212</v>
      </c>
      <c r="L1444" s="593"/>
      <c r="Q1444" s="1169"/>
    </row>
    <row r="1445" spans="1:25">
      <c r="A1445" s="108"/>
      <c r="B1445" s="24" t="s">
        <v>709</v>
      </c>
      <c r="C1445" s="24" t="s">
        <v>926</v>
      </c>
      <c r="D1445" s="23">
        <v>0.5</v>
      </c>
      <c r="E1445" s="47">
        <v>45166</v>
      </c>
      <c r="F1445" s="24">
        <v>1</v>
      </c>
      <c r="G1445" s="24">
        <v>0.7</v>
      </c>
      <c r="H1445" s="25">
        <v>13.594936708860761</v>
      </c>
      <c r="I1445" s="24">
        <v>2.2048442756392923</v>
      </c>
      <c r="J1445" s="484">
        <f t="shared" si="237"/>
        <v>68.292846593651447</v>
      </c>
      <c r="L1445" s="593"/>
      <c r="Q1445" s="1169"/>
    </row>
    <row r="1446" spans="1:25">
      <c r="A1446" s="108"/>
      <c r="B1446" s="24" t="s">
        <v>709</v>
      </c>
      <c r="C1446" s="24" t="s">
        <v>926</v>
      </c>
      <c r="D1446" s="23">
        <v>0.8</v>
      </c>
      <c r="E1446" s="47">
        <v>45166</v>
      </c>
      <c r="H1446" s="2640">
        <v>53.246835443037973</v>
      </c>
      <c r="I1446" s="24">
        <v>3.8605456157524385</v>
      </c>
      <c r="J1446" s="484">
        <f t="shared" si="237"/>
        <v>119.57653990231603</v>
      </c>
      <c r="L1446" s="593"/>
      <c r="Q1446" s="1169"/>
    </row>
    <row r="1447" spans="1:25">
      <c r="A1447" s="108"/>
      <c r="D1447" s="27"/>
      <c r="E1447" s="133"/>
      <c r="H1447" s="24"/>
      <c r="I1447" s="71"/>
      <c r="J1447" s="484"/>
      <c r="L1447" s="593"/>
      <c r="Q1447" s="1169"/>
    </row>
    <row r="1448" spans="1:25">
      <c r="A1448" s="108"/>
      <c r="D1448" s="27"/>
      <c r="E1448" s="133"/>
      <c r="H1448" s="24"/>
      <c r="I1448" s="71"/>
      <c r="J1448" s="484"/>
      <c r="L1448" s="593"/>
      <c r="Q1448" s="1169"/>
    </row>
    <row r="1449" spans="1:25">
      <c r="A1449" s="108"/>
      <c r="D1449" s="27"/>
      <c r="E1449" s="133"/>
      <c r="H1449" s="24"/>
      <c r="I1449" s="71"/>
      <c r="J1449" s="484"/>
      <c r="L1449" s="593"/>
      <c r="Q1449" s="1169"/>
    </row>
    <row r="1450" spans="1:25" s="437" customFormat="1">
      <c r="A1450" s="436"/>
      <c r="D1450" s="1019"/>
      <c r="E1450" s="1579"/>
      <c r="H1450" s="1020"/>
      <c r="I1450" s="1021"/>
      <c r="J1450" s="486"/>
      <c r="L1450" s="1617"/>
      <c r="N1450" s="1124"/>
      <c r="P1450" s="1124"/>
      <c r="Q1450" s="1251"/>
      <c r="R1450" s="1023"/>
      <c r="S1450" s="1023"/>
      <c r="T1450" s="1023"/>
    </row>
    <row r="1451" spans="1:25">
      <c r="A1451" s="972" t="s">
        <v>927</v>
      </c>
      <c r="B1451" s="591"/>
      <c r="C1451" s="946"/>
      <c r="D1451" s="947"/>
      <c r="E1451" s="591"/>
      <c r="F1451" s="946"/>
      <c r="G1451" s="946"/>
      <c r="H1451" s="946"/>
      <c r="I1451" s="948"/>
      <c r="J1451" s="2161"/>
      <c r="K1451" s="946"/>
      <c r="L1451" s="593"/>
      <c r="M1451" s="946"/>
      <c r="N1451" s="1100"/>
      <c r="O1451" s="591"/>
      <c r="P1451" s="1317"/>
      <c r="Q1451" s="1169"/>
      <c r="R1451" s="1011"/>
      <c r="S1451" s="1229"/>
      <c r="T1451" s="1229"/>
      <c r="U1451" s="946"/>
    </row>
    <row r="1452" spans="1:25" s="1257" customFormat="1" ht="46.8">
      <c r="A1452" s="1260" t="s">
        <v>784</v>
      </c>
      <c r="B1452" s="1257" t="s">
        <v>20</v>
      </c>
      <c r="C1452" s="1257" t="s">
        <v>701</v>
      </c>
      <c r="D1452" s="1257" t="s">
        <v>785</v>
      </c>
      <c r="E1452" s="1257" t="s">
        <v>786</v>
      </c>
      <c r="F1452" s="1257" t="s">
        <v>787</v>
      </c>
      <c r="G1452" s="1257" t="s">
        <v>788</v>
      </c>
      <c r="H1452" s="1257" t="s">
        <v>789</v>
      </c>
      <c r="I1452" s="1257" t="s">
        <v>790</v>
      </c>
      <c r="J1452" s="1257" t="s">
        <v>791</v>
      </c>
      <c r="K1452" s="1563" t="s">
        <v>792</v>
      </c>
      <c r="L1452" s="1564" t="s">
        <v>474</v>
      </c>
      <c r="M1452" s="1565" t="s">
        <v>793</v>
      </c>
      <c r="N1452" s="1564" t="s">
        <v>483</v>
      </c>
      <c r="O1452" s="1565" t="s">
        <v>794</v>
      </c>
      <c r="P1452" s="1564" t="s">
        <v>480</v>
      </c>
      <c r="Q1452" s="1604" t="s">
        <v>795</v>
      </c>
      <c r="R1452" s="1603" t="s">
        <v>796</v>
      </c>
      <c r="S1452" s="1334" t="s">
        <v>797</v>
      </c>
      <c r="T1452" s="1573" t="s">
        <v>798</v>
      </c>
      <c r="X1452" s="1260" t="s">
        <v>784</v>
      </c>
      <c r="Y1452" s="1257" t="s">
        <v>20</v>
      </c>
    </row>
    <row r="1453" spans="1:25">
      <c r="A1453" s="2173" t="s">
        <v>928</v>
      </c>
      <c r="B1453" s="91" t="s">
        <v>709</v>
      </c>
      <c r="C1453" s="91" t="s">
        <v>929</v>
      </c>
      <c r="D1453" s="399">
        <v>0.25</v>
      </c>
      <c r="E1453" s="2174">
        <v>43005</v>
      </c>
      <c r="F1453" s="399">
        <v>0.88</v>
      </c>
      <c r="G1453" s="91">
        <v>0.88</v>
      </c>
      <c r="H1453" s="91"/>
      <c r="I1453" s="454"/>
      <c r="J1453" s="91" t="s">
        <v>803</v>
      </c>
      <c r="K1453" s="2199">
        <v>0.88</v>
      </c>
      <c r="L1453" s="2176">
        <f t="shared" si="223"/>
        <v>61.844245711374271</v>
      </c>
      <c r="M1453" s="2187">
        <v>9.4937974683544297</v>
      </c>
      <c r="N1453" s="2176">
        <v>52.648521022345264</v>
      </c>
      <c r="O1453" s="2177">
        <v>15.253323761303811</v>
      </c>
      <c r="P1453" s="2176">
        <v>43.460892402166934</v>
      </c>
      <c r="Q1453" s="2168">
        <f t="shared" si="227"/>
        <v>52.651219711962163</v>
      </c>
      <c r="R1453" s="1330"/>
      <c r="T1453" s="1346" t="str">
        <f>IF(_xlfn.NUMBERVALUE(R1453), IF(R1453&lt;50, "Acceptable; Ongoing Protection is Required", "UNScceptable; Immediate Restoration is Required"), " ")</f>
        <v xml:space="preserve"> </v>
      </c>
      <c r="U1453" s="1006" t="s">
        <v>930</v>
      </c>
    </row>
    <row r="1454" spans="1:25">
      <c r="A1454" s="2173" t="s">
        <v>928</v>
      </c>
      <c r="B1454" s="91" t="s">
        <v>709</v>
      </c>
      <c r="C1454" s="91" t="s">
        <v>929</v>
      </c>
      <c r="D1454" s="399">
        <v>0.5</v>
      </c>
      <c r="E1454" s="2174">
        <v>43005</v>
      </c>
      <c r="F1454" s="399">
        <v>0.88</v>
      </c>
      <c r="G1454" s="91">
        <v>0.88</v>
      </c>
      <c r="H1454" s="2054">
        <v>10.082911392405062</v>
      </c>
      <c r="I1454" s="2186">
        <v>0.42210491088296576</v>
      </c>
      <c r="J1454" s="91">
        <v>13.074277509688981</v>
      </c>
      <c r="K1454" s="1165"/>
      <c r="L1454" s="2176"/>
      <c r="M1454" s="2179"/>
      <c r="N1454" s="2178"/>
      <c r="O1454" s="2179"/>
      <c r="P1454" s="2178"/>
      <c r="Q1454" s="2168"/>
      <c r="R1454" s="1330"/>
      <c r="T1454" s="1350" t="s">
        <v>803</v>
      </c>
    </row>
    <row r="1455" spans="1:25" s="451" customFormat="1">
      <c r="A1455" s="2180" t="s">
        <v>928</v>
      </c>
      <c r="B1455" s="470" t="s">
        <v>709</v>
      </c>
      <c r="C1455" s="470" t="s">
        <v>929</v>
      </c>
      <c r="D1455" s="2181">
        <v>0.75</v>
      </c>
      <c r="E1455" s="2182">
        <v>43005</v>
      </c>
      <c r="F1455" s="2181">
        <v>0.88</v>
      </c>
      <c r="G1455" s="470">
        <v>0.88</v>
      </c>
      <c r="H1455" s="2188">
        <v>8.904683544303797</v>
      </c>
      <c r="I1455" s="2189">
        <v>0.56280654784395434</v>
      </c>
      <c r="J1455" s="470">
        <v>17.432370012918643</v>
      </c>
      <c r="K1455" s="2195"/>
      <c r="L1455" s="2196"/>
      <c r="M1455" s="2185"/>
      <c r="N1455" s="2184"/>
      <c r="O1455" s="2185"/>
      <c r="P1455" s="2184"/>
      <c r="Q1455" s="2172"/>
      <c r="R1455" s="1341"/>
      <c r="S1455" s="1157"/>
      <c r="T1455" s="1357" t="s">
        <v>803</v>
      </c>
    </row>
    <row r="1456" spans="1:25">
      <c r="A1456" s="2173"/>
      <c r="B1456" s="91"/>
      <c r="C1456" s="91"/>
      <c r="D1456" s="399"/>
      <c r="E1456" s="2174"/>
      <c r="F1456" s="399"/>
      <c r="G1456" s="91"/>
      <c r="H1456" s="2054"/>
      <c r="I1456" s="2186"/>
      <c r="J1456" s="91"/>
      <c r="K1456" s="1165"/>
      <c r="L1456" s="2800"/>
      <c r="M1456" s="2801"/>
      <c r="N1456" s="2802"/>
      <c r="O1456" s="2801"/>
      <c r="P1456" s="2802"/>
      <c r="Q1456" s="2168"/>
      <c r="R1456" s="1331"/>
      <c r="T1456" s="1344"/>
    </row>
    <row r="1457" spans="1:23">
      <c r="A1457" s="2173" t="s">
        <v>928</v>
      </c>
      <c r="B1457" s="91" t="s">
        <v>368</v>
      </c>
      <c r="C1457" s="355" t="s">
        <v>931</v>
      </c>
      <c r="D1457" s="355">
        <v>0.25</v>
      </c>
      <c r="E1457" s="358">
        <v>43353</v>
      </c>
      <c r="F1457" s="355">
        <v>0.74</v>
      </c>
      <c r="G1457" s="355">
        <v>0.74</v>
      </c>
      <c r="H1457" s="355">
        <v>2.29</v>
      </c>
      <c r="I1457" s="2803">
        <v>0.55000000000000004</v>
      </c>
      <c r="J1457" s="91">
        <v>17.035700000000002</v>
      </c>
      <c r="K1457" s="2199">
        <v>0.74</v>
      </c>
      <c r="L1457" s="2176">
        <f t="shared" si="223"/>
        <v>64.34402824145775</v>
      </c>
      <c r="M1457" s="2187">
        <v>2.52</v>
      </c>
      <c r="N1457" s="2176">
        <v>39.636302555196451</v>
      </c>
      <c r="O1457" s="2187">
        <v>17.035700000000002</v>
      </c>
      <c r="P1457" s="2176">
        <v>45.055268234190819</v>
      </c>
      <c r="Q1457" s="2168">
        <f t="shared" si="227"/>
        <v>49.678533010281676</v>
      </c>
      <c r="R1457" s="1330"/>
      <c r="T1457" s="1350"/>
    </row>
    <row r="1458" spans="1:23" s="451" customFormat="1">
      <c r="A1458" s="2180" t="s">
        <v>928</v>
      </c>
      <c r="B1458" s="470" t="s">
        <v>368</v>
      </c>
      <c r="C1458" s="469" t="s">
        <v>931</v>
      </c>
      <c r="D1458" s="469">
        <v>0.5</v>
      </c>
      <c r="E1458" s="471">
        <v>43353</v>
      </c>
      <c r="F1458" s="469">
        <v>0.74</v>
      </c>
      <c r="G1458" s="469">
        <v>0.74</v>
      </c>
      <c r="H1458" s="469">
        <v>2.75</v>
      </c>
      <c r="I1458" s="2804">
        <v>0.55000000000000004</v>
      </c>
      <c r="J1458" s="470">
        <v>17.035700000000002</v>
      </c>
      <c r="K1458" s="2244"/>
      <c r="L1458" s="2196"/>
      <c r="M1458" s="2805"/>
      <c r="N1458" s="2196"/>
      <c r="O1458" s="2805"/>
      <c r="P1458" s="2196"/>
      <c r="Q1458" s="2172"/>
      <c r="R1458" s="1341"/>
      <c r="S1458" s="1157"/>
      <c r="T1458" s="1357" t="s">
        <v>803</v>
      </c>
    </row>
    <row r="1459" spans="1:23">
      <c r="A1459" s="884"/>
      <c r="C1459" s="27"/>
      <c r="D1459" s="27"/>
      <c r="E1459" s="27"/>
      <c r="F1459" s="47"/>
      <c r="G1459" s="173"/>
      <c r="H1459" s="173"/>
      <c r="I1459" s="27"/>
      <c r="J1459" s="27"/>
      <c r="K1459" s="528"/>
      <c r="L1459" s="1312"/>
      <c r="M1459" s="607"/>
      <c r="O1459" s="592"/>
      <c r="P1459" s="593"/>
      <c r="Q1459" s="1169"/>
      <c r="S1459" s="1333"/>
      <c r="T1459" s="1346"/>
    </row>
    <row r="1460" spans="1:23" ht="46.8">
      <c r="A1460" s="976" t="s">
        <v>804</v>
      </c>
      <c r="B1460" s="591" t="s">
        <v>20</v>
      </c>
      <c r="C1460" s="591" t="s">
        <v>701</v>
      </c>
      <c r="D1460" s="946" t="s">
        <v>805</v>
      </c>
      <c r="E1460" s="947" t="s">
        <v>786</v>
      </c>
      <c r="F1460" s="946" t="s">
        <v>806</v>
      </c>
      <c r="G1460" s="946" t="s">
        <v>807</v>
      </c>
      <c r="H1460" s="591" t="s">
        <v>808</v>
      </c>
      <c r="I1460" s="371" t="s">
        <v>809</v>
      </c>
      <c r="J1460" t="s">
        <v>878</v>
      </c>
      <c r="K1460" s="1267" t="s">
        <v>792</v>
      </c>
      <c r="L1460" s="1305" t="s">
        <v>474</v>
      </c>
      <c r="M1460" s="1252" t="s">
        <v>793</v>
      </c>
      <c r="N1460" s="1305" t="s">
        <v>483</v>
      </c>
      <c r="O1460" s="1252" t="s">
        <v>794</v>
      </c>
      <c r="P1460" s="1305" t="s">
        <v>480</v>
      </c>
      <c r="Q1460" s="1604"/>
      <c r="T1460" s="1346"/>
    </row>
    <row r="1461" spans="1:23">
      <c r="A1461" s="108">
        <v>103</v>
      </c>
      <c r="B1461" t="s">
        <v>709</v>
      </c>
      <c r="C1461" t="s">
        <v>932</v>
      </c>
      <c r="D1461" s="18">
        <v>0.15</v>
      </c>
      <c r="E1461" s="55">
        <v>43718</v>
      </c>
      <c r="F1461" s="165">
        <v>0.95</v>
      </c>
      <c r="G1461" s="166">
        <v>0.95</v>
      </c>
      <c r="H1461" s="24">
        <v>2.4430554430379745</v>
      </c>
      <c r="I1461" s="24">
        <v>0.43572801537722267</v>
      </c>
      <c r="J1461" s="1299">
        <f t="shared" ref="J1461:J1476" si="241">IF(AND(I1461&gt;0),  I1461*30.974," ")</f>
        <v>13.496239548294096</v>
      </c>
      <c r="K1461" s="745">
        <f>AVERAGE(G1461:G1463)</f>
        <v>0.95</v>
      </c>
      <c r="L1461" s="1306">
        <f t="shared" si="223"/>
        <v>60.740005814437765</v>
      </c>
      <c r="M1461" s="166">
        <f>AVERAGE(H1461:H1463)</f>
        <v>2.2124173417721513</v>
      </c>
      <c r="N1461" s="594">
        <f t="shared" ref="N1461:N1475" si="242">10*(6-((2.04-0.68*LN(M1461))/LN(2)))</f>
        <v>38.359261343982951</v>
      </c>
      <c r="O1461" s="1299">
        <f>AVERAGE(J1461:J1463)</f>
        <v>14.015325684766944</v>
      </c>
      <c r="P1461" s="594">
        <f t="shared" ref="P1461:P1475" si="243">10*(6-(LN(48/O1461)/LN(2)))</f>
        <v>42.239708639264684</v>
      </c>
      <c r="Q1461" s="1169">
        <f t="shared" si="227"/>
        <v>47.112991932561805</v>
      </c>
      <c r="T1461" s="1346"/>
    </row>
    <row r="1462" spans="1:23">
      <c r="A1462" s="108"/>
      <c r="B1462" t="s">
        <v>709</v>
      </c>
      <c r="C1462" t="s">
        <v>932</v>
      </c>
      <c r="D1462" s="18">
        <v>0.5</v>
      </c>
      <c r="E1462" s="55">
        <v>43718</v>
      </c>
      <c r="F1462" s="165"/>
      <c r="G1462" s="166"/>
      <c r="H1462" s="27" t="s">
        <v>811</v>
      </c>
      <c r="I1462" s="27" t="s">
        <v>811</v>
      </c>
      <c r="J1462" s="1299"/>
      <c r="K1462" s="483"/>
      <c r="L1462" s="1306"/>
      <c r="Q1462" s="1169"/>
      <c r="T1462" s="1346"/>
    </row>
    <row r="1463" spans="1:23" s="451" customFormat="1">
      <c r="A1463" s="1566"/>
      <c r="B1463" s="451" t="s">
        <v>709</v>
      </c>
      <c r="C1463" s="451" t="s">
        <v>932</v>
      </c>
      <c r="D1463" s="1201">
        <v>0.9</v>
      </c>
      <c r="E1463" s="1202">
        <v>43718</v>
      </c>
      <c r="F1463" s="1203"/>
      <c r="G1463" s="1204"/>
      <c r="H1463" s="1200">
        <v>1.9817792405063284</v>
      </c>
      <c r="I1463" s="1200">
        <v>0.46924555502162435</v>
      </c>
      <c r="J1463" s="1577">
        <f t="shared" si="241"/>
        <v>14.534411821239793</v>
      </c>
      <c r="K1463" s="1104"/>
      <c r="L1463" s="1315"/>
      <c r="N1463" s="1373"/>
      <c r="P1463" s="1373"/>
      <c r="Q1463" s="1232"/>
      <c r="R1463" s="1157"/>
      <c r="S1463" s="1157"/>
      <c r="T1463" s="1569"/>
    </row>
    <row r="1464" spans="1:23">
      <c r="A1464" s="108"/>
      <c r="D1464" s="18"/>
      <c r="E1464" s="55"/>
      <c r="H1464" s="165"/>
      <c r="I1464" s="166"/>
      <c r="J1464" s="1299" t="str">
        <f t="shared" si="241"/>
        <v xml:space="preserve"> </v>
      </c>
      <c r="K1464" s="483"/>
      <c r="L1464" s="1312"/>
      <c r="Q1464" s="1169"/>
      <c r="R1464" s="1229"/>
      <c r="S1464" s="1229"/>
      <c r="T1464" s="1348"/>
      <c r="U1464" s="27"/>
      <c r="V1464" s="24"/>
      <c r="W1464" s="55"/>
    </row>
    <row r="1465" spans="1:23" ht="46.8">
      <c r="B1465" s="976" t="s">
        <v>20</v>
      </c>
      <c r="C1465" s="591" t="s">
        <v>701</v>
      </c>
      <c r="D1465" s="946" t="s">
        <v>805</v>
      </c>
      <c r="E1465" s="947" t="s">
        <v>786</v>
      </c>
      <c r="F1465" s="946" t="s">
        <v>806</v>
      </c>
      <c r="G1465" s="946" t="s">
        <v>807</v>
      </c>
      <c r="H1465" s="591" t="s">
        <v>808</v>
      </c>
      <c r="I1465" s="371" t="s">
        <v>809</v>
      </c>
      <c r="J1465" t="s">
        <v>810</v>
      </c>
      <c r="K1465" s="1267" t="s">
        <v>792</v>
      </c>
      <c r="L1465" s="1305" t="s">
        <v>474</v>
      </c>
      <c r="M1465" s="1252" t="s">
        <v>793</v>
      </c>
      <c r="N1465" s="1305" t="s">
        <v>483</v>
      </c>
      <c r="O1465" s="1252" t="s">
        <v>794</v>
      </c>
      <c r="P1465" s="1305" t="s">
        <v>480</v>
      </c>
      <c r="Q1465" s="1604"/>
    </row>
    <row r="1466" spans="1:23">
      <c r="B1466" s="108" t="s">
        <v>709</v>
      </c>
      <c r="C1466" t="s">
        <v>927</v>
      </c>
      <c r="D1466">
        <v>0.5</v>
      </c>
      <c r="E1466" s="55">
        <v>44076</v>
      </c>
      <c r="F1466">
        <v>0.74</v>
      </c>
      <c r="G1466">
        <v>0.74</v>
      </c>
      <c r="H1466" s="371">
        <v>0.79146666666666676</v>
      </c>
      <c r="I1466" s="24">
        <v>0.65409887802108613</v>
      </c>
      <c r="J1466" s="1299">
        <f t="shared" si="241"/>
        <v>20.260058647825122</v>
      </c>
      <c r="K1466" s="483">
        <f>AVERAGE(G1466:G1467)</f>
        <v>0.74</v>
      </c>
      <c r="L1466" s="1306">
        <f t="shared" si="223"/>
        <v>64.34402824145775</v>
      </c>
      <c r="M1466" s="166">
        <f>AVERAGE(H1466:H1467)</f>
        <v>0.53946666666666676</v>
      </c>
      <c r="N1466" s="594">
        <f t="shared" si="242"/>
        <v>24.514340091021353</v>
      </c>
      <c r="O1466" s="1299">
        <f>AVERAGE(J1466:J1467)</f>
        <v>19.710772579900752</v>
      </c>
      <c r="P1466" s="594">
        <f t="shared" si="243"/>
        <v>47.159499192714733</v>
      </c>
      <c r="Q1466" s="1169">
        <f t="shared" si="227"/>
        <v>45.339289175064607</v>
      </c>
    </row>
    <row r="1467" spans="1:23" s="451" customFormat="1">
      <c r="B1467" s="1566" t="s">
        <v>709</v>
      </c>
      <c r="C1467" s="451" t="s">
        <v>927</v>
      </c>
      <c r="D1467" s="451" t="s">
        <v>814</v>
      </c>
      <c r="E1467" s="1202">
        <v>44076</v>
      </c>
      <c r="H1467" s="1576">
        <v>0.28746666666666681</v>
      </c>
      <c r="I1467" s="1200">
        <v>0.6186313202032796</v>
      </c>
      <c r="J1467" s="1577">
        <f t="shared" si="241"/>
        <v>19.161486511976381</v>
      </c>
      <c r="K1467" s="1104"/>
      <c r="L1467" s="1315"/>
      <c r="N1467" s="1373"/>
      <c r="P1467" s="1373"/>
      <c r="Q1467" s="1232"/>
    </row>
    <row r="1468" spans="1:23">
      <c r="B1468" s="108"/>
      <c r="E1468" s="55"/>
      <c r="H1468" s="371"/>
      <c r="I1468" s="24"/>
      <c r="J1468" s="1299"/>
      <c r="K1468" s="483"/>
      <c r="L1468" s="1308"/>
      <c r="Q1468" s="1169"/>
      <c r="R1468"/>
      <c r="S1468"/>
      <c r="T1468"/>
    </row>
    <row r="1469" spans="1:23" ht="46.8">
      <c r="B1469" s="976" t="s">
        <v>20</v>
      </c>
      <c r="C1469" s="591" t="s">
        <v>701</v>
      </c>
      <c r="D1469" s="946" t="s">
        <v>805</v>
      </c>
      <c r="E1469" s="947" t="s">
        <v>786</v>
      </c>
      <c r="F1469" s="946" t="s">
        <v>806</v>
      </c>
      <c r="G1469" s="946" t="s">
        <v>807</v>
      </c>
      <c r="H1469" s="591" t="s">
        <v>808</v>
      </c>
      <c r="I1469" s="371" t="s">
        <v>809</v>
      </c>
      <c r="J1469" t="s">
        <v>810</v>
      </c>
      <c r="K1469" s="1267" t="s">
        <v>792</v>
      </c>
      <c r="L1469" s="1305" t="s">
        <v>474</v>
      </c>
      <c r="M1469" s="1252" t="s">
        <v>793</v>
      </c>
      <c r="N1469" s="1305" t="s">
        <v>483</v>
      </c>
      <c r="O1469" s="1252" t="s">
        <v>794</v>
      </c>
      <c r="P1469" s="1305" t="s">
        <v>480</v>
      </c>
      <c r="Q1469" s="1604"/>
      <c r="R1469"/>
      <c r="S1469"/>
      <c r="T1469"/>
    </row>
    <row r="1470" spans="1:23">
      <c r="A1470" s="976"/>
      <c r="B1470" s="24" t="s">
        <v>709</v>
      </c>
      <c r="C1470" s="881" t="s">
        <v>932</v>
      </c>
      <c r="D1470" s="23">
        <v>0.5</v>
      </c>
      <c r="E1470" s="47">
        <v>45174</v>
      </c>
      <c r="F1470" s="24">
        <v>0.85</v>
      </c>
      <c r="G1470" s="24">
        <v>0.85</v>
      </c>
      <c r="H1470" s="24">
        <v>2.220506329113924</v>
      </c>
      <c r="I1470" s="24">
        <v>0.7295710629007367</v>
      </c>
      <c r="J1470" s="1299">
        <f t="shared" si="241"/>
        <v>22.597734102287419</v>
      </c>
      <c r="K1470" s="483">
        <f>AVERAGE(G1470:G1471)</f>
        <v>0.85</v>
      </c>
      <c r="L1470" s="1306">
        <f t="shared" ref="L1470" si="244">10*(6-(LN(K1470)/LN(2)))</f>
        <v>62.344652536370226</v>
      </c>
      <c r="M1470" s="166">
        <f>AVERAGE(H1470:H1471)</f>
        <v>1.8693037974683544</v>
      </c>
      <c r="N1470" s="594">
        <f t="shared" ref="N1470" si="245">10*(6-((2.04-0.68*LN(M1470))/LN(2)))</f>
        <v>36.706028330061208</v>
      </c>
      <c r="O1470" s="1299">
        <f>AVERAGE(J1470:J1471)</f>
        <v>20.11234441862435</v>
      </c>
      <c r="P1470" s="594">
        <f t="shared" ref="P1470" si="246">10*(6-(LN(48/O1470)/LN(2)))</f>
        <v>47.450468550230823</v>
      </c>
      <c r="Q1470" s="1169">
        <f t="shared" ref="Q1470" si="247">AVERAGE(L1470,N1470,P1470)</f>
        <v>48.83371647222075</v>
      </c>
      <c r="R1470" s="1330">
        <f>AVERAGE(Q1461:Q1470)</f>
        <v>47.095332526615721</v>
      </c>
      <c r="S1470" s="1006" t="s">
        <v>933</v>
      </c>
      <c r="T1470" s="1346" t="str">
        <f>IF(_xlfn.NUMBERVALUE(R1470), IF(R1470&lt;50, "Acceptable; Ongoing Protection is Required", "UNScceptable; Immediate Restoration is Required"), " ")</f>
        <v>Acceptable; Ongoing Protection is Required</v>
      </c>
      <c r="U1470" s="946"/>
    </row>
    <row r="1471" spans="1:23">
      <c r="A1471" s="976"/>
      <c r="B1471" s="24" t="s">
        <v>709</v>
      </c>
      <c r="C1471" s="881" t="s">
        <v>932</v>
      </c>
      <c r="D1471" s="23">
        <v>0.75</v>
      </c>
      <c r="E1471" s="47">
        <v>45174</v>
      </c>
      <c r="F1471" s="946"/>
      <c r="G1471" s="946"/>
      <c r="H1471" s="24">
        <v>1.518101265822785</v>
      </c>
      <c r="I1471" s="24">
        <v>0.56908874329958292</v>
      </c>
      <c r="J1471" s="1299">
        <f t="shared" si="241"/>
        <v>17.626954734961281</v>
      </c>
      <c r="K1471" s="946"/>
      <c r="L1471" s="1312"/>
      <c r="M1471" s="946"/>
      <c r="O1471" s="591"/>
      <c r="Q1471" s="1169"/>
      <c r="U1471" s="946"/>
    </row>
    <row r="1472" spans="1:23">
      <c r="A1472" s="976"/>
      <c r="B1472" s="591"/>
      <c r="C1472" s="946"/>
      <c r="D1472" s="947"/>
      <c r="E1472" s="591"/>
      <c r="F1472" s="946"/>
      <c r="G1472" s="946"/>
      <c r="H1472" s="946"/>
      <c r="I1472" s="948"/>
      <c r="J1472" s="1299"/>
      <c r="K1472" s="946"/>
      <c r="L1472" s="1312"/>
      <c r="M1472" s="946"/>
      <c r="O1472" s="591"/>
      <c r="Q1472" s="1169"/>
      <c r="U1472" s="946"/>
    </row>
    <row r="1473" spans="1:25">
      <c r="A1473" s="976"/>
      <c r="B1473" s="591"/>
      <c r="C1473" s="946"/>
      <c r="D1473" s="947"/>
      <c r="E1473" s="591"/>
      <c r="F1473" s="946"/>
      <c r="G1473" s="946"/>
      <c r="H1473" s="946"/>
      <c r="I1473" s="948"/>
      <c r="J1473" s="1299"/>
      <c r="K1473" s="946"/>
      <c r="L1473" s="1312"/>
      <c r="M1473" s="946"/>
      <c r="O1473" s="591"/>
      <c r="Q1473" s="1169"/>
      <c r="U1473" s="946"/>
    </row>
    <row r="1474" spans="1:25" ht="46.8">
      <c r="A1474" s="2809" t="s">
        <v>804</v>
      </c>
      <c r="B1474" s="2810" t="s">
        <v>20</v>
      </c>
      <c r="C1474" s="2810" t="s">
        <v>701</v>
      </c>
      <c r="D1474" s="2810" t="s">
        <v>805</v>
      </c>
      <c r="E1474" s="2811" t="s">
        <v>786</v>
      </c>
      <c r="F1474" s="2810" t="s">
        <v>806</v>
      </c>
      <c r="G1474" s="2810" t="s">
        <v>807</v>
      </c>
      <c r="H1474" s="2810" t="s">
        <v>808</v>
      </c>
      <c r="I1474" s="2812" t="s">
        <v>809</v>
      </c>
      <c r="J1474" s="91" t="s">
        <v>810</v>
      </c>
      <c r="K1474" s="2816" t="s">
        <v>792</v>
      </c>
      <c r="L1474" s="2814" t="s">
        <v>474</v>
      </c>
      <c r="M1474" s="2813" t="s">
        <v>793</v>
      </c>
      <c r="N1474" s="2814" t="s">
        <v>483</v>
      </c>
      <c r="O1474" s="2813" t="s">
        <v>794</v>
      </c>
      <c r="P1474" s="2814" t="s">
        <v>480</v>
      </c>
      <c r="Q1474" s="2817"/>
      <c r="R1474" s="1226"/>
      <c r="S1474" s="1226"/>
      <c r="T1474" s="1349"/>
      <c r="U1474" s="747"/>
      <c r="V1474" s="747"/>
      <c r="W1474" s="747"/>
      <c r="X1474" s="747"/>
      <c r="Y1474" s="747"/>
    </row>
    <row r="1475" spans="1:25">
      <c r="A1475" s="454"/>
      <c r="B1475" s="91" t="s">
        <v>709</v>
      </c>
      <c r="C1475" s="91" t="s">
        <v>927</v>
      </c>
      <c r="D1475" s="355">
        <v>0.5</v>
      </c>
      <c r="E1475" s="400">
        <v>44433</v>
      </c>
      <c r="F1475" s="91" t="s">
        <v>839</v>
      </c>
      <c r="G1475" s="91" t="s">
        <v>839</v>
      </c>
      <c r="H1475" s="90">
        <v>3.9099999999999993</v>
      </c>
      <c r="I1475" s="88">
        <v>1.0811757348882205</v>
      </c>
      <c r="J1475" s="2818">
        <f t="shared" si="241"/>
        <v>33.488337212427744</v>
      </c>
      <c r="K1475" s="1165" t="e">
        <f>AVERAGE(G1475:G1476)</f>
        <v>#DIV/0!</v>
      </c>
      <c r="L1475" s="2176" t="e">
        <f t="shared" si="223"/>
        <v>#DIV/0!</v>
      </c>
      <c r="M1475" s="394">
        <f>AVERAGE(H1475:H1476)</f>
        <v>3.1352857142857138</v>
      </c>
      <c r="N1475" s="1161">
        <f t="shared" si="242"/>
        <v>41.779480220762451</v>
      </c>
      <c r="O1475" s="2818">
        <f>AVERAGE(J1475:J1476)</f>
        <v>29.548532834495067</v>
      </c>
      <c r="P1475" s="1161">
        <f t="shared" si="243"/>
        <v>53.000520925911275</v>
      </c>
      <c r="Q1475" s="2168"/>
      <c r="T1475" s="1346"/>
    </row>
    <row r="1476" spans="1:25" s="451" customFormat="1">
      <c r="A1476" s="2183"/>
      <c r="B1476" s="470" t="s">
        <v>709</v>
      </c>
      <c r="C1476" s="470" t="s">
        <v>934</v>
      </c>
      <c r="D1476" s="469">
        <v>0.5</v>
      </c>
      <c r="E1476" s="2194">
        <v>44433</v>
      </c>
      <c r="F1476" s="470" t="s">
        <v>839</v>
      </c>
      <c r="G1476" s="470" t="s">
        <v>839</v>
      </c>
      <c r="H1476" s="472">
        <v>2.3605714285714288</v>
      </c>
      <c r="I1476" s="498">
        <v>0.8267814443262862</v>
      </c>
      <c r="J1476" s="2819">
        <f t="shared" si="241"/>
        <v>25.608728456562389</v>
      </c>
      <c r="K1476" s="2195"/>
      <c r="L1476" s="2196"/>
      <c r="M1476" s="470"/>
      <c r="N1476" s="1163"/>
      <c r="O1476" s="470"/>
      <c r="P1476" s="1163"/>
      <c r="Q1476" s="2172"/>
      <c r="R1476" s="1157"/>
      <c r="S1476" s="1157"/>
      <c r="T1476" s="1569"/>
    </row>
    <row r="1477" spans="1:25">
      <c r="A1477" s="454"/>
      <c r="B1477" s="91"/>
      <c r="C1477" s="91"/>
      <c r="D1477" s="355"/>
      <c r="E1477" s="400"/>
      <c r="F1477" s="91"/>
      <c r="G1477" s="91"/>
      <c r="H1477" s="90"/>
      <c r="I1477" s="88"/>
      <c r="J1477" s="2820"/>
      <c r="K1477" s="91"/>
      <c r="L1477" s="2241"/>
      <c r="M1477" s="91"/>
      <c r="N1477" s="1161"/>
      <c r="O1477" s="91"/>
      <c r="P1477" s="1161"/>
      <c r="Q1477" s="2168"/>
    </row>
    <row r="1478" spans="1:25" ht="46.8">
      <c r="A1478" s="2809" t="s">
        <v>804</v>
      </c>
      <c r="B1478" s="2810" t="s">
        <v>20</v>
      </c>
      <c r="C1478" s="2810" t="s">
        <v>701</v>
      </c>
      <c r="D1478" s="2810" t="s">
        <v>805</v>
      </c>
      <c r="E1478" s="2811" t="s">
        <v>786</v>
      </c>
      <c r="F1478" s="2810" t="s">
        <v>806</v>
      </c>
      <c r="G1478" s="2810" t="s">
        <v>807</v>
      </c>
      <c r="H1478" s="2810" t="s">
        <v>808</v>
      </c>
      <c r="I1478" s="2812" t="s">
        <v>809</v>
      </c>
      <c r="J1478" s="589" t="s">
        <v>810</v>
      </c>
      <c r="K1478" s="2813" t="s">
        <v>792</v>
      </c>
      <c r="L1478" s="2814" t="s">
        <v>474</v>
      </c>
      <c r="M1478" s="2813" t="s">
        <v>793</v>
      </c>
      <c r="N1478" s="2814" t="s">
        <v>483</v>
      </c>
      <c r="O1478" s="2813" t="s">
        <v>794</v>
      </c>
      <c r="P1478" s="2814" t="s">
        <v>480</v>
      </c>
      <c r="Q1478" s="2168"/>
    </row>
    <row r="1479" spans="1:25">
      <c r="A1479" s="454"/>
      <c r="B1479" s="91" t="s">
        <v>709</v>
      </c>
      <c r="C1479" s="91" t="s">
        <v>927</v>
      </c>
      <c r="D1479" s="355" t="s">
        <v>817</v>
      </c>
      <c r="E1479" s="392">
        <v>44810</v>
      </c>
      <c r="F1479" s="91" t="s">
        <v>815</v>
      </c>
      <c r="G1479" s="91" t="s">
        <v>815</v>
      </c>
      <c r="H1479" s="90">
        <v>0.70149533229606209</v>
      </c>
      <c r="I1479" s="90">
        <v>0.70196104586916253</v>
      </c>
      <c r="J1479" s="2820">
        <f>IF(AND(I1479&gt;0),  I1479*30.974," ")</f>
        <v>21.742541434751441</v>
      </c>
      <c r="K1479" s="91" t="e">
        <f>AVERAGE(G1479:G1480)</f>
        <v>#DIV/0!</v>
      </c>
      <c r="L1479" s="2176" t="e">
        <f t="shared" ref="L1479" si="248">10*(6-(LN(K1479)/LN(2)))</f>
        <v>#DIV/0!</v>
      </c>
      <c r="M1479" s="394">
        <f>AVERAGE(H1479:H1480)</f>
        <v>0.71590143356188485</v>
      </c>
      <c r="N1479" s="1161">
        <f t="shared" ref="N1479" si="249">10*(6-((2.04-0.68*LN(M1479))/LN(2)))</f>
        <v>27.290284707345059</v>
      </c>
      <c r="O1479" s="2818">
        <f>AVERAGE(J1479:J1480)</f>
        <v>16.891310458991885</v>
      </c>
      <c r="P1479" s="1161">
        <f t="shared" ref="P1479" si="250">10*(6-(LN(48/O1479)/LN(2)))</f>
        <v>44.932468535872786</v>
      </c>
      <c r="Q1479" s="2168"/>
    </row>
    <row r="1480" spans="1:25" s="451" customFormat="1">
      <c r="A1480" s="2183"/>
      <c r="B1480" s="470" t="s">
        <v>709</v>
      </c>
      <c r="C1480" s="470" t="s">
        <v>927</v>
      </c>
      <c r="D1480" s="469" t="s">
        <v>814</v>
      </c>
      <c r="E1480" s="2815">
        <v>44810</v>
      </c>
      <c r="F1480" s="470"/>
      <c r="G1480" s="470"/>
      <c r="H1480" s="472">
        <v>0.73030753482770761</v>
      </c>
      <c r="I1480" s="472">
        <v>0.38871568035230608</v>
      </c>
      <c r="J1480" s="2821">
        <f>IF(AND(I1480&gt;0),  I1480*30.974," ")</f>
        <v>12.040079483232329</v>
      </c>
      <c r="K1480" s="470"/>
      <c r="L1480" s="2132"/>
      <c r="M1480" s="470"/>
      <c r="N1480" s="1163"/>
      <c r="O1480" s="470"/>
      <c r="P1480" s="1163"/>
      <c r="Q1480" s="2172"/>
    </row>
    <row r="1481" spans="1:25">
      <c r="A1481" s="108"/>
      <c r="D1481" s="27"/>
      <c r="E1481" s="133"/>
      <c r="H1481" s="24"/>
      <c r="I1481" s="71"/>
      <c r="J1481" s="1591"/>
      <c r="L1481" s="593"/>
      <c r="Q1481" s="1169"/>
    </row>
    <row r="1482" spans="1:25">
      <c r="A1482" s="108"/>
      <c r="D1482" s="27"/>
      <c r="E1482" s="133"/>
      <c r="H1482" s="24"/>
      <c r="I1482" s="71"/>
      <c r="J1482" s="1591"/>
      <c r="L1482" s="593"/>
      <c r="Q1482" s="1169"/>
    </row>
    <row r="1483" spans="1:25" s="437" customFormat="1">
      <c r="A1483" s="436"/>
      <c r="D1483" s="1019"/>
      <c r="E1483" s="1579"/>
      <c r="H1483" s="1020"/>
      <c r="I1483" s="1021"/>
      <c r="J1483" s="1602"/>
      <c r="L1483" s="1617"/>
      <c r="N1483" s="1124"/>
      <c r="P1483" s="1124"/>
      <c r="Q1483" s="1251"/>
      <c r="R1483" s="1023"/>
      <c r="S1483" s="1023"/>
      <c r="T1483" s="1023"/>
    </row>
    <row r="1484" spans="1:25">
      <c r="A1484" s="984" t="s">
        <v>935</v>
      </c>
      <c r="B1484" s="815"/>
      <c r="C1484" s="815"/>
      <c r="D1484" s="815"/>
      <c r="E1484" s="873"/>
      <c r="F1484" s="815"/>
      <c r="G1484" s="815"/>
      <c r="H1484" s="815"/>
      <c r="I1484" s="815"/>
      <c r="J1484" s="2164"/>
      <c r="K1484" s="815"/>
      <c r="L1484" s="1313"/>
      <c r="M1484" s="815"/>
      <c r="N1484" s="1136"/>
      <c r="O1484" s="815"/>
      <c r="P1484" s="1136"/>
      <c r="Q1484" s="1169"/>
      <c r="R1484" s="1340"/>
      <c r="S1484" s="1340"/>
      <c r="T1484" s="1340"/>
      <c r="U1484" s="815"/>
      <c r="V1484" s="747"/>
      <c r="W1484" s="747"/>
      <c r="X1484" s="747"/>
      <c r="Y1484" s="747"/>
    </row>
    <row r="1485" spans="1:25" s="1257" customFormat="1" ht="46.8">
      <c r="A1485" s="1260" t="s">
        <v>784</v>
      </c>
      <c r="B1485" s="1257" t="s">
        <v>20</v>
      </c>
      <c r="C1485" s="1257" t="s">
        <v>701</v>
      </c>
      <c r="D1485" s="1257" t="s">
        <v>785</v>
      </c>
      <c r="E1485" s="1257" t="s">
        <v>786</v>
      </c>
      <c r="F1485" s="1257" t="s">
        <v>787</v>
      </c>
      <c r="G1485" s="1257" t="s">
        <v>788</v>
      </c>
      <c r="H1485" s="1257" t="s">
        <v>789</v>
      </c>
      <c r="I1485" s="1257" t="s">
        <v>790</v>
      </c>
      <c r="J1485" s="1257" t="s">
        <v>791</v>
      </c>
      <c r="K1485" s="1563" t="s">
        <v>792</v>
      </c>
      <c r="L1485" s="1564" t="s">
        <v>474</v>
      </c>
      <c r="M1485" s="1565" t="s">
        <v>793</v>
      </c>
      <c r="N1485" s="1564" t="s">
        <v>483</v>
      </c>
      <c r="O1485" s="1565" t="s">
        <v>794</v>
      </c>
      <c r="P1485" s="1564" t="s">
        <v>480</v>
      </c>
      <c r="Q1485" s="1604" t="s">
        <v>795</v>
      </c>
      <c r="R1485" s="1603" t="s">
        <v>796</v>
      </c>
      <c r="S1485" s="1334" t="s">
        <v>797</v>
      </c>
      <c r="T1485" s="1573" t="s">
        <v>798</v>
      </c>
      <c r="X1485" s="1260" t="s">
        <v>784</v>
      </c>
      <c r="Y1485" s="1257" t="s">
        <v>20</v>
      </c>
    </row>
    <row r="1486" spans="1:25">
      <c r="A1486" s="2173" t="s">
        <v>80</v>
      </c>
      <c r="B1486" s="91" t="s">
        <v>709</v>
      </c>
      <c r="C1486" s="91" t="s">
        <v>747</v>
      </c>
      <c r="D1486" s="399">
        <v>0.5</v>
      </c>
      <c r="E1486" s="2174">
        <v>42996</v>
      </c>
      <c r="F1486" s="399">
        <v>11.4</v>
      </c>
      <c r="G1486" s="91">
        <v>3.68</v>
      </c>
      <c r="H1486" s="394">
        <v>2.313359746835443</v>
      </c>
      <c r="I1486" s="2186">
        <v>0.49245572936346005</v>
      </c>
      <c r="J1486" s="91">
        <v>15.253323761303811</v>
      </c>
      <c r="K1486" s="2199">
        <v>3.68</v>
      </c>
      <c r="L1486" s="2176">
        <v>41.202942337177113</v>
      </c>
      <c r="M1486" s="2177">
        <v>20.813199509493675</v>
      </c>
      <c r="N1486" s="2176">
        <v>60.349123782120159</v>
      </c>
      <c r="O1486" s="2177">
        <v>28.312843442695524</v>
      </c>
      <c r="P1486" s="2176">
        <v>52.384222397248486</v>
      </c>
      <c r="Q1486" s="2168">
        <f t="shared" si="227"/>
        <v>51.312096172181924</v>
      </c>
    </row>
    <row r="1487" spans="1:25">
      <c r="A1487" s="2173" t="s">
        <v>80</v>
      </c>
      <c r="B1487" s="91" t="s">
        <v>709</v>
      </c>
      <c r="C1487" s="91" t="s">
        <v>747</v>
      </c>
      <c r="D1487" s="399">
        <v>1</v>
      </c>
      <c r="E1487" s="2174">
        <v>42996</v>
      </c>
      <c r="F1487" s="399">
        <v>11.4</v>
      </c>
      <c r="G1487" s="91">
        <v>3.68</v>
      </c>
      <c r="H1487" s="91"/>
      <c r="I1487" s="454"/>
      <c r="J1487" s="91" t="s">
        <v>803</v>
      </c>
      <c r="K1487" s="1165"/>
      <c r="L1487" s="2178" t="s">
        <v>803</v>
      </c>
      <c r="M1487" s="2179"/>
      <c r="N1487" s="2178" t="s">
        <v>803</v>
      </c>
      <c r="O1487" s="2179"/>
      <c r="P1487" s="2178" t="s">
        <v>803</v>
      </c>
      <c r="Q1487" s="2168"/>
      <c r="R1487" s="1330"/>
      <c r="T1487" s="1350" t="s">
        <v>803</v>
      </c>
    </row>
    <row r="1488" spans="1:25">
      <c r="A1488" s="2173" t="s">
        <v>80</v>
      </c>
      <c r="B1488" s="91" t="s">
        <v>709</v>
      </c>
      <c r="C1488" s="91" t="s">
        <v>747</v>
      </c>
      <c r="D1488" s="399">
        <v>2</v>
      </c>
      <c r="E1488" s="2174">
        <v>42996</v>
      </c>
      <c r="F1488" s="399">
        <v>11.4</v>
      </c>
      <c r="G1488" s="91">
        <v>3.68</v>
      </c>
      <c r="H1488" s="91"/>
      <c r="I1488" s="454"/>
      <c r="J1488" s="91" t="s">
        <v>803</v>
      </c>
      <c r="K1488" s="1165"/>
      <c r="L1488" s="2184" t="s">
        <v>803</v>
      </c>
      <c r="M1488" s="2185"/>
      <c r="N1488" s="2184" t="s">
        <v>803</v>
      </c>
      <c r="O1488" s="2185"/>
      <c r="P1488" s="2184" t="s">
        <v>803</v>
      </c>
      <c r="Q1488" s="2168"/>
      <c r="R1488" s="1341"/>
      <c r="T1488" s="1357" t="s">
        <v>803</v>
      </c>
    </row>
    <row r="1489" spans="1:20">
      <c r="A1489" s="2173" t="s">
        <v>80</v>
      </c>
      <c r="B1489" s="91" t="s">
        <v>709</v>
      </c>
      <c r="C1489" s="91" t="s">
        <v>747</v>
      </c>
      <c r="D1489" s="399">
        <v>3</v>
      </c>
      <c r="E1489" s="2174">
        <v>42996</v>
      </c>
      <c r="F1489" s="399">
        <v>11.4</v>
      </c>
      <c r="G1489" s="91">
        <v>3.68</v>
      </c>
      <c r="H1489" s="394">
        <v>2.4396453797468367</v>
      </c>
      <c r="I1489" s="2186">
        <v>0.49245572936346005</v>
      </c>
      <c r="J1489" s="91">
        <v>15.253323761303811</v>
      </c>
      <c r="K1489" s="1165"/>
      <c r="L1489" s="2178" t="s">
        <v>803</v>
      </c>
      <c r="M1489" s="2179"/>
      <c r="N1489" s="2178" t="s">
        <v>803</v>
      </c>
      <c r="O1489" s="2179"/>
      <c r="P1489" s="2178" t="s">
        <v>803</v>
      </c>
      <c r="Q1489" s="2168"/>
      <c r="R1489" s="1330"/>
      <c r="T1489" s="1350" t="s">
        <v>803</v>
      </c>
    </row>
    <row r="1490" spans="1:20">
      <c r="A1490" s="2173" t="s">
        <v>80</v>
      </c>
      <c r="B1490" s="91" t="s">
        <v>709</v>
      </c>
      <c r="C1490" s="91" t="s">
        <v>747</v>
      </c>
      <c r="D1490" s="399">
        <v>4</v>
      </c>
      <c r="E1490" s="2174">
        <v>42996</v>
      </c>
      <c r="F1490" s="399">
        <v>11.4</v>
      </c>
      <c r="G1490" s="91">
        <v>3.68</v>
      </c>
      <c r="H1490" s="91"/>
      <c r="I1490" s="454"/>
      <c r="J1490" s="91" t="s">
        <v>803</v>
      </c>
      <c r="K1490" s="1165"/>
      <c r="L1490" s="2178" t="s">
        <v>803</v>
      </c>
      <c r="M1490" s="2179"/>
      <c r="N1490" s="2178" t="s">
        <v>803</v>
      </c>
      <c r="O1490" s="2179"/>
      <c r="P1490" s="2178" t="s">
        <v>803</v>
      </c>
      <c r="Q1490" s="2168"/>
      <c r="R1490" s="1330"/>
      <c r="T1490" s="1350" t="s">
        <v>803</v>
      </c>
    </row>
    <row r="1491" spans="1:20">
      <c r="A1491" s="2173" t="s">
        <v>80</v>
      </c>
      <c r="B1491" s="91" t="s">
        <v>709</v>
      </c>
      <c r="C1491" s="91" t="s">
        <v>747</v>
      </c>
      <c r="D1491" s="399">
        <v>5</v>
      </c>
      <c r="E1491" s="2174">
        <v>42996</v>
      </c>
      <c r="F1491" s="399">
        <v>11.4</v>
      </c>
      <c r="G1491" s="91">
        <v>3.68</v>
      </c>
      <c r="H1491" s="91"/>
      <c r="I1491" s="454"/>
      <c r="J1491" s="91" t="s">
        <v>803</v>
      </c>
      <c r="K1491" s="1165"/>
      <c r="L1491" s="2178" t="s">
        <v>803</v>
      </c>
      <c r="M1491" s="2179"/>
      <c r="N1491" s="2178" t="s">
        <v>803</v>
      </c>
      <c r="O1491" s="2179"/>
      <c r="P1491" s="2178" t="s">
        <v>803</v>
      </c>
      <c r="Q1491" s="2168"/>
      <c r="R1491" s="1330"/>
      <c r="T1491" s="1350" t="s">
        <v>803</v>
      </c>
    </row>
    <row r="1492" spans="1:20">
      <c r="A1492" s="2173" t="s">
        <v>80</v>
      </c>
      <c r="B1492" s="91" t="s">
        <v>709</v>
      </c>
      <c r="C1492" s="91" t="s">
        <v>747</v>
      </c>
      <c r="D1492" s="399">
        <v>6</v>
      </c>
      <c r="E1492" s="2174">
        <v>42996</v>
      </c>
      <c r="F1492" s="399">
        <v>11.4</v>
      </c>
      <c r="G1492" s="91">
        <v>3.68</v>
      </c>
      <c r="H1492" s="91"/>
      <c r="I1492" s="454"/>
      <c r="J1492" s="91" t="s">
        <v>803</v>
      </c>
      <c r="K1492" s="1165"/>
      <c r="L1492" s="2178" t="s">
        <v>803</v>
      </c>
      <c r="M1492" s="2179"/>
      <c r="N1492" s="2178" t="s">
        <v>803</v>
      </c>
      <c r="O1492" s="2179"/>
      <c r="P1492" s="2178" t="s">
        <v>803</v>
      </c>
      <c r="Q1492" s="2168"/>
      <c r="R1492" s="1330"/>
      <c r="T1492" s="1350" t="s">
        <v>803</v>
      </c>
    </row>
    <row r="1493" spans="1:20">
      <c r="A1493" s="2173" t="s">
        <v>80</v>
      </c>
      <c r="B1493" s="91" t="s">
        <v>709</v>
      </c>
      <c r="C1493" s="91" t="s">
        <v>747</v>
      </c>
      <c r="D1493" s="399">
        <v>7</v>
      </c>
      <c r="E1493" s="2174">
        <v>42996</v>
      </c>
      <c r="F1493" s="399">
        <v>11.4</v>
      </c>
      <c r="G1493" s="91">
        <v>3.68</v>
      </c>
      <c r="H1493" s="91"/>
      <c r="I1493" s="454"/>
      <c r="J1493" s="91" t="s">
        <v>803</v>
      </c>
      <c r="K1493" s="1165"/>
      <c r="L1493" s="2178" t="s">
        <v>803</v>
      </c>
      <c r="M1493" s="2179"/>
      <c r="N1493" s="2178" t="s">
        <v>803</v>
      </c>
      <c r="O1493" s="2179"/>
      <c r="P1493" s="2178" t="s">
        <v>803</v>
      </c>
      <c r="Q1493" s="2168"/>
      <c r="R1493" s="1330"/>
      <c r="T1493" s="1350" t="s">
        <v>803</v>
      </c>
    </row>
    <row r="1494" spans="1:20">
      <c r="A1494" s="2173" t="s">
        <v>80</v>
      </c>
      <c r="B1494" s="91" t="s">
        <v>709</v>
      </c>
      <c r="C1494" s="91" t="s">
        <v>747</v>
      </c>
      <c r="D1494" s="399">
        <v>8</v>
      </c>
      <c r="E1494" s="2174">
        <v>42996</v>
      </c>
      <c r="F1494" s="399">
        <v>11.4</v>
      </c>
      <c r="G1494" s="91">
        <v>3.68</v>
      </c>
      <c r="H1494" s="91"/>
      <c r="I1494" s="454"/>
      <c r="J1494" s="91" t="s">
        <v>803</v>
      </c>
      <c r="K1494" s="1165"/>
      <c r="L1494" s="2178" t="s">
        <v>803</v>
      </c>
      <c r="M1494" s="2179"/>
      <c r="N1494" s="2178" t="s">
        <v>803</v>
      </c>
      <c r="O1494" s="2179"/>
      <c r="P1494" s="2178" t="s">
        <v>803</v>
      </c>
      <c r="Q1494" s="2168"/>
      <c r="R1494" s="1330"/>
      <c r="T1494" s="1350" t="s">
        <v>803</v>
      </c>
    </row>
    <row r="1495" spans="1:20">
      <c r="A1495" s="2173" t="s">
        <v>80</v>
      </c>
      <c r="B1495" s="91" t="s">
        <v>709</v>
      </c>
      <c r="C1495" s="91" t="s">
        <v>747</v>
      </c>
      <c r="D1495" s="399">
        <v>9</v>
      </c>
      <c r="E1495" s="2174">
        <v>42996</v>
      </c>
      <c r="F1495" s="399">
        <v>11.4</v>
      </c>
      <c r="G1495" s="91">
        <v>3.68</v>
      </c>
      <c r="H1495" s="394">
        <v>22.431384999999995</v>
      </c>
      <c r="I1495" s="2186">
        <v>0.68590648770604246</v>
      </c>
      <c r="J1495" s="91">
        <v>21.245267550206957</v>
      </c>
      <c r="K1495" s="1165"/>
      <c r="L1495" s="2178" t="s">
        <v>803</v>
      </c>
      <c r="M1495" s="2179"/>
      <c r="N1495" s="2178" t="s">
        <v>803</v>
      </c>
      <c r="O1495" s="2179"/>
      <c r="P1495" s="2178" t="s">
        <v>803</v>
      </c>
      <c r="Q1495" s="2168"/>
      <c r="R1495" s="1330"/>
      <c r="T1495" s="1350" t="s">
        <v>803</v>
      </c>
    </row>
    <row r="1496" spans="1:20" s="451" customFormat="1">
      <c r="A1496" s="2180" t="s">
        <v>80</v>
      </c>
      <c r="B1496" s="470" t="s">
        <v>709</v>
      </c>
      <c r="C1496" s="470" t="s">
        <v>747</v>
      </c>
      <c r="D1496" s="2181">
        <v>10.4</v>
      </c>
      <c r="E1496" s="2182">
        <v>42996</v>
      </c>
      <c r="F1496" s="2181">
        <v>11.4</v>
      </c>
      <c r="G1496" s="470">
        <v>3.68</v>
      </c>
      <c r="H1496" s="1701">
        <v>56.068407911392427</v>
      </c>
      <c r="I1496" s="2189">
        <v>1.985518780201702</v>
      </c>
      <c r="J1496" s="470">
        <v>61.499458697967519</v>
      </c>
      <c r="K1496" s="2195"/>
      <c r="L1496" s="2184" t="s">
        <v>803</v>
      </c>
      <c r="M1496" s="2185"/>
      <c r="N1496" s="2184" t="s">
        <v>803</v>
      </c>
      <c r="O1496" s="2185"/>
      <c r="P1496" s="2184" t="s">
        <v>803</v>
      </c>
      <c r="Q1496" s="2172"/>
      <c r="R1496" s="1341"/>
      <c r="S1496" s="1157"/>
      <c r="T1496" s="1357" t="s">
        <v>803</v>
      </c>
    </row>
    <row r="1497" spans="1:20">
      <c r="A1497" s="884"/>
      <c r="D1497" s="173"/>
      <c r="E1497" s="445"/>
      <c r="F1497" s="173"/>
      <c r="H1497" s="166"/>
      <c r="I1497" s="1263"/>
      <c r="K1497" s="483"/>
      <c r="L1497" s="1648"/>
      <c r="M1497" s="911"/>
      <c r="N1497" s="1648"/>
      <c r="O1497" s="911"/>
      <c r="P1497" s="1648"/>
      <c r="Q1497" s="1169"/>
      <c r="R1497" s="1331"/>
      <c r="T1497" s="1344"/>
    </row>
    <row r="1498" spans="1:20">
      <c r="A1498" s="2173" t="s">
        <v>80</v>
      </c>
      <c r="B1498" s="91" t="s">
        <v>368</v>
      </c>
      <c r="C1498" s="355" t="s">
        <v>81</v>
      </c>
      <c r="D1498" s="355">
        <v>0.5</v>
      </c>
      <c r="E1498" s="358">
        <v>43342</v>
      </c>
      <c r="F1498" s="355">
        <v>9.51</v>
      </c>
      <c r="G1498" s="355">
        <v>3.59</v>
      </c>
      <c r="H1498" s="355">
        <v>1.34</v>
      </c>
      <c r="I1498" s="2803">
        <v>0.4</v>
      </c>
      <c r="J1498" s="91">
        <v>12.389600000000002</v>
      </c>
      <c r="K1498" s="2199">
        <v>3.59</v>
      </c>
      <c r="L1498" s="2176">
        <v>41.560161559516729</v>
      </c>
      <c r="M1498" s="2187">
        <v>8.7024999999999988</v>
      </c>
      <c r="N1498" s="2176">
        <v>51.794744546718057</v>
      </c>
      <c r="O1498" s="2187">
        <v>17.422875000000001</v>
      </c>
      <c r="P1498" s="2176">
        <v>45.379483011114594</v>
      </c>
      <c r="Q1498" s="2168">
        <f t="shared" si="227"/>
        <v>46.244796372449791</v>
      </c>
      <c r="R1498" s="1330">
        <f>AVERAGE(Q1497:Q1559)</f>
        <v>48.332392241914334</v>
      </c>
      <c r="S1498" s="1006" t="s">
        <v>42</v>
      </c>
      <c r="T1498" s="1346" t="str">
        <f>IF(_xlfn.NUMBERVALUE(R1498), IF(R1498&lt;50, "Acceptable; Ongoing Protection is Required", "UNScceptable; Immediate Restoration is Required"), " ")</f>
        <v>Acceptable; Ongoing Protection is Required</v>
      </c>
    </row>
    <row r="1499" spans="1:20">
      <c r="A1499" s="2173" t="s">
        <v>80</v>
      </c>
      <c r="B1499" s="91" t="s">
        <v>368</v>
      </c>
      <c r="C1499" s="355" t="s">
        <v>81</v>
      </c>
      <c r="D1499" s="355">
        <v>1</v>
      </c>
      <c r="E1499" s="358">
        <v>43342</v>
      </c>
      <c r="F1499" s="355">
        <v>9.51</v>
      </c>
      <c r="G1499" s="355">
        <v>3.59</v>
      </c>
      <c r="H1499" s="355"/>
      <c r="I1499" s="2803"/>
      <c r="J1499" s="91" t="s">
        <v>803</v>
      </c>
      <c r="K1499" s="2199"/>
      <c r="L1499" s="2176" t="s">
        <v>803</v>
      </c>
      <c r="M1499" s="2187"/>
      <c r="N1499" s="2176" t="s">
        <v>803</v>
      </c>
      <c r="O1499" s="2187"/>
      <c r="P1499" s="2176" t="s">
        <v>803</v>
      </c>
      <c r="Q1499" s="2168"/>
      <c r="R1499" s="1330"/>
      <c r="T1499" s="1350" t="s">
        <v>803</v>
      </c>
    </row>
    <row r="1500" spans="1:20">
      <c r="A1500" s="2173" t="s">
        <v>80</v>
      </c>
      <c r="B1500" s="91" t="s">
        <v>368</v>
      </c>
      <c r="C1500" s="355" t="s">
        <v>81</v>
      </c>
      <c r="D1500" s="355">
        <v>2</v>
      </c>
      <c r="E1500" s="358">
        <v>43342</v>
      </c>
      <c r="F1500" s="355">
        <v>9.51</v>
      </c>
      <c r="G1500" s="355">
        <v>3.59</v>
      </c>
      <c r="H1500" s="355"/>
      <c r="I1500" s="2803"/>
      <c r="J1500" s="91" t="s">
        <v>803</v>
      </c>
      <c r="K1500" s="2199"/>
      <c r="L1500" s="2176" t="s">
        <v>803</v>
      </c>
      <c r="M1500" s="2187"/>
      <c r="N1500" s="2176" t="s">
        <v>803</v>
      </c>
      <c r="O1500" s="2187"/>
      <c r="P1500" s="2176" t="s">
        <v>803</v>
      </c>
      <c r="Q1500" s="2168"/>
      <c r="R1500" s="1330"/>
      <c r="T1500" s="1350" t="s">
        <v>803</v>
      </c>
    </row>
    <row r="1501" spans="1:20">
      <c r="A1501" s="2173" t="s">
        <v>80</v>
      </c>
      <c r="B1501" s="91" t="s">
        <v>368</v>
      </c>
      <c r="C1501" s="355" t="s">
        <v>81</v>
      </c>
      <c r="D1501" s="355">
        <v>3</v>
      </c>
      <c r="E1501" s="358">
        <v>43342</v>
      </c>
      <c r="F1501" s="355">
        <v>9.51</v>
      </c>
      <c r="G1501" s="355">
        <v>3.59</v>
      </c>
      <c r="H1501" s="355">
        <v>3.08</v>
      </c>
      <c r="I1501" s="2803">
        <v>0.57999999999999996</v>
      </c>
      <c r="J1501" s="91">
        <v>17.964919999999999</v>
      </c>
      <c r="K1501" s="2199"/>
      <c r="L1501" s="2176" t="s">
        <v>803</v>
      </c>
      <c r="M1501" s="2187"/>
      <c r="N1501" s="2176" t="s">
        <v>803</v>
      </c>
      <c r="O1501" s="2187"/>
      <c r="P1501" s="2176" t="s">
        <v>803</v>
      </c>
      <c r="Q1501" s="2168"/>
      <c r="R1501" s="1330"/>
      <c r="T1501" s="1350" t="s">
        <v>803</v>
      </c>
    </row>
    <row r="1502" spans="1:20">
      <c r="A1502" s="2173" t="s">
        <v>80</v>
      </c>
      <c r="B1502" s="91" t="s">
        <v>368</v>
      </c>
      <c r="C1502" s="355" t="s">
        <v>81</v>
      </c>
      <c r="D1502" s="355">
        <v>4</v>
      </c>
      <c r="E1502" s="358">
        <v>43342</v>
      </c>
      <c r="F1502" s="355">
        <v>9.51</v>
      </c>
      <c r="G1502" s="355">
        <v>3.59</v>
      </c>
      <c r="H1502" s="355"/>
      <c r="I1502" s="2803"/>
      <c r="J1502" s="91" t="s">
        <v>803</v>
      </c>
      <c r="K1502" s="2199"/>
      <c r="L1502" s="2176" t="s">
        <v>803</v>
      </c>
      <c r="M1502" s="2187"/>
      <c r="N1502" s="2176" t="s">
        <v>803</v>
      </c>
      <c r="O1502" s="2187"/>
      <c r="P1502" s="2176" t="s">
        <v>803</v>
      </c>
      <c r="Q1502" s="2168"/>
      <c r="R1502" s="1330"/>
      <c r="T1502" s="1350" t="s">
        <v>803</v>
      </c>
    </row>
    <row r="1503" spans="1:20">
      <c r="A1503" s="2173" t="s">
        <v>80</v>
      </c>
      <c r="B1503" s="91" t="s">
        <v>368</v>
      </c>
      <c r="C1503" s="355" t="s">
        <v>81</v>
      </c>
      <c r="D1503" s="355">
        <v>5</v>
      </c>
      <c r="E1503" s="358">
        <v>43342</v>
      </c>
      <c r="F1503" s="355">
        <v>9.51</v>
      </c>
      <c r="G1503" s="355">
        <v>3.59</v>
      </c>
      <c r="H1503" s="355"/>
      <c r="I1503" s="2803"/>
      <c r="J1503" s="91" t="s">
        <v>803</v>
      </c>
      <c r="K1503" s="2199"/>
      <c r="L1503" s="2176" t="s">
        <v>803</v>
      </c>
      <c r="M1503" s="2187"/>
      <c r="N1503" s="2176" t="s">
        <v>803</v>
      </c>
      <c r="O1503" s="2187"/>
      <c r="P1503" s="2176" t="s">
        <v>803</v>
      </c>
      <c r="Q1503" s="2168"/>
      <c r="R1503" s="1330"/>
      <c r="T1503" s="1350" t="s">
        <v>803</v>
      </c>
    </row>
    <row r="1504" spans="1:20">
      <c r="A1504" s="2173" t="s">
        <v>80</v>
      </c>
      <c r="B1504" s="91" t="s">
        <v>368</v>
      </c>
      <c r="C1504" s="355" t="s">
        <v>81</v>
      </c>
      <c r="D1504" s="355">
        <v>6</v>
      </c>
      <c r="E1504" s="358">
        <v>43342</v>
      </c>
      <c r="F1504" s="355">
        <v>9.51</v>
      </c>
      <c r="G1504" s="355">
        <v>3.59</v>
      </c>
      <c r="H1504" s="355">
        <v>24.38</v>
      </c>
      <c r="I1504" s="2803">
        <v>0.51</v>
      </c>
      <c r="J1504" s="91">
        <v>15.79674</v>
      </c>
      <c r="K1504" s="2199"/>
      <c r="L1504" s="2176" t="s">
        <v>803</v>
      </c>
      <c r="M1504" s="2187"/>
      <c r="N1504" s="2176" t="s">
        <v>803</v>
      </c>
      <c r="O1504" s="2187"/>
      <c r="P1504" s="2176" t="s">
        <v>803</v>
      </c>
      <c r="Q1504" s="2168"/>
      <c r="R1504" s="1330"/>
      <c r="T1504" s="1350" t="s">
        <v>803</v>
      </c>
    </row>
    <row r="1505" spans="1:20">
      <c r="A1505" s="2173" t="s">
        <v>80</v>
      </c>
      <c r="B1505" s="91" t="s">
        <v>368</v>
      </c>
      <c r="C1505" s="355" t="s">
        <v>81</v>
      </c>
      <c r="D1505" s="355">
        <v>7</v>
      </c>
      <c r="E1505" s="358">
        <v>43342</v>
      </c>
      <c r="F1505" s="355">
        <v>9.51</v>
      </c>
      <c r="G1505" s="355">
        <v>3.59</v>
      </c>
      <c r="H1505" s="355"/>
      <c r="I1505" s="2803"/>
      <c r="J1505" s="91" t="s">
        <v>803</v>
      </c>
      <c r="K1505" s="2199"/>
      <c r="L1505" s="2176" t="s">
        <v>803</v>
      </c>
      <c r="M1505" s="2187"/>
      <c r="N1505" s="2176" t="s">
        <v>803</v>
      </c>
      <c r="O1505" s="2187"/>
      <c r="P1505" s="2176" t="s">
        <v>803</v>
      </c>
      <c r="Q1505" s="2168"/>
      <c r="R1505" s="1330"/>
      <c r="T1505" s="1350" t="s">
        <v>803</v>
      </c>
    </row>
    <row r="1506" spans="1:20">
      <c r="A1506" s="2173" t="s">
        <v>80</v>
      </c>
      <c r="B1506" s="91" t="s">
        <v>368</v>
      </c>
      <c r="C1506" s="355" t="s">
        <v>81</v>
      </c>
      <c r="D1506" s="355">
        <v>8</v>
      </c>
      <c r="E1506" s="358">
        <v>43342</v>
      </c>
      <c r="F1506" s="355">
        <v>9.51</v>
      </c>
      <c r="G1506" s="355">
        <v>3.59</v>
      </c>
      <c r="H1506" s="355"/>
      <c r="I1506" s="2803"/>
      <c r="J1506" s="91" t="s">
        <v>803</v>
      </c>
      <c r="K1506" s="2199"/>
      <c r="L1506" s="2176" t="s">
        <v>803</v>
      </c>
      <c r="M1506" s="2187"/>
      <c r="N1506" s="2176" t="s">
        <v>803</v>
      </c>
      <c r="O1506" s="2187"/>
      <c r="P1506" s="2176" t="s">
        <v>803</v>
      </c>
      <c r="Q1506" s="2168"/>
      <c r="R1506" s="1330"/>
      <c r="T1506" s="1350" t="s">
        <v>803</v>
      </c>
    </row>
    <row r="1507" spans="1:20" s="451" customFormat="1">
      <c r="A1507" s="2180" t="s">
        <v>80</v>
      </c>
      <c r="B1507" s="470" t="s">
        <v>368</v>
      </c>
      <c r="C1507" s="469" t="s">
        <v>81</v>
      </c>
      <c r="D1507" s="469">
        <v>9</v>
      </c>
      <c r="E1507" s="471">
        <v>43342</v>
      </c>
      <c r="F1507" s="469">
        <v>9.51</v>
      </c>
      <c r="G1507" s="469">
        <v>3.59</v>
      </c>
      <c r="H1507" s="469">
        <v>6.01</v>
      </c>
      <c r="I1507" s="2804">
        <v>0.76</v>
      </c>
      <c r="J1507" s="470">
        <v>23.540240000000001</v>
      </c>
      <c r="K1507" s="2244"/>
      <c r="L1507" s="2196" t="s">
        <v>803</v>
      </c>
      <c r="M1507" s="2805"/>
      <c r="N1507" s="2196" t="s">
        <v>803</v>
      </c>
      <c r="O1507" s="2805"/>
      <c r="P1507" s="2196" t="s">
        <v>803</v>
      </c>
      <c r="Q1507" s="2172"/>
      <c r="R1507" s="1341"/>
      <c r="S1507" s="1157"/>
      <c r="T1507" s="1357" t="s">
        <v>803</v>
      </c>
    </row>
    <row r="1508" spans="1:20">
      <c r="A1508" s="884"/>
      <c r="C1508" s="27"/>
      <c r="D1508" s="27"/>
      <c r="E1508" s="27"/>
      <c r="F1508" s="47"/>
      <c r="G1508" s="173"/>
      <c r="H1508" s="173"/>
      <c r="I1508" s="27"/>
      <c r="J1508" s="27"/>
      <c r="K1508" s="528"/>
      <c r="L1508" s="1106"/>
      <c r="M1508" s="607"/>
      <c r="O1508" s="592"/>
      <c r="P1508" s="593"/>
      <c r="Q1508" s="1169"/>
      <c r="S1508" s="1333"/>
      <c r="T1508" s="1346"/>
    </row>
    <row r="1509" spans="1:20" ht="46.8">
      <c r="A1509" s="976" t="s">
        <v>804</v>
      </c>
      <c r="B1509" s="591" t="s">
        <v>20</v>
      </c>
      <c r="C1509" s="591" t="s">
        <v>701</v>
      </c>
      <c r="D1509" s="946" t="s">
        <v>805</v>
      </c>
      <c r="E1509" s="947" t="s">
        <v>786</v>
      </c>
      <c r="F1509" s="946" t="s">
        <v>806</v>
      </c>
      <c r="G1509" s="946" t="s">
        <v>807</v>
      </c>
      <c r="H1509" s="591" t="s">
        <v>808</v>
      </c>
      <c r="I1509" s="371" t="s">
        <v>809</v>
      </c>
      <c r="J1509" t="s">
        <v>878</v>
      </c>
      <c r="K1509" s="1267" t="s">
        <v>792</v>
      </c>
      <c r="L1509" s="1305" t="s">
        <v>474</v>
      </c>
      <c r="M1509" s="1252" t="s">
        <v>793</v>
      </c>
      <c r="N1509" s="1305" t="s">
        <v>483</v>
      </c>
      <c r="O1509" s="1252" t="s">
        <v>794</v>
      </c>
      <c r="P1509" s="1305" t="s">
        <v>480</v>
      </c>
      <c r="Q1509" s="1604"/>
      <c r="T1509" s="1346"/>
    </row>
    <row r="1510" spans="1:20">
      <c r="A1510" s="108">
        <v>67</v>
      </c>
      <c r="B1510" t="s">
        <v>709</v>
      </c>
      <c r="C1510" t="s">
        <v>935</v>
      </c>
      <c r="D1510" s="18">
        <v>0.5</v>
      </c>
      <c r="E1510" s="55">
        <v>43705</v>
      </c>
      <c r="F1510" s="165">
        <v>10.44</v>
      </c>
      <c r="G1510" s="166">
        <v>4.18</v>
      </c>
      <c r="H1510" s="24">
        <v>2.0928272151898737</v>
      </c>
      <c r="I1510" s="24">
        <v>0.50423903524667213</v>
      </c>
      <c r="J1510">
        <f t="shared" ref="J1510:J1546" si="251">IF(AND(I1510&gt;0),  I1510*30.974," ")</f>
        <v>15.618299877730422</v>
      </c>
      <c r="K1510" s="745">
        <f>AVERAGE(G1510:G1520)</f>
        <v>4.18</v>
      </c>
      <c r="L1510" s="594">
        <f t="shared" ref="L1510:L1536" si="252">10*(6-(LN(K1510)/LN(2)))</f>
        <v>39.364970576938418</v>
      </c>
      <c r="M1510" s="166">
        <f>AVERAGE(H1510:H1520)</f>
        <v>27.518542341772154</v>
      </c>
      <c r="N1510" s="594">
        <f t="shared" ref="N1510:N1536" si="253">10*(6-((2.04-0.68*LN(M1510))/LN(2)))</f>
        <v>63.088879767780128</v>
      </c>
      <c r="O1510">
        <f>AVERAGE(J1510:J1520)</f>
        <v>126.08181735418577</v>
      </c>
      <c r="P1510" s="594">
        <f t="shared" ref="P1510:P1536" si="254">10*(6-(LN(48/O1510)/LN(2)))</f>
        <v>73.932539242410726</v>
      </c>
      <c r="Q1510" s="1169">
        <f t="shared" ref="Q1510:Q1678" si="255">AVERAGE(L1510,N1510,P1510)</f>
        <v>58.79546319570975</v>
      </c>
      <c r="T1510" s="1346"/>
    </row>
    <row r="1511" spans="1:20">
      <c r="A1511" s="108"/>
      <c r="B1511" t="s">
        <v>709</v>
      </c>
      <c r="C1511" t="s">
        <v>935</v>
      </c>
      <c r="D1511" s="18">
        <v>1</v>
      </c>
      <c r="E1511" s="55">
        <v>43705</v>
      </c>
      <c r="F1511" s="165"/>
      <c r="G1511" s="166"/>
      <c r="H1511" s="27" t="s">
        <v>811</v>
      </c>
      <c r="I1511" s="27" t="s">
        <v>811</v>
      </c>
      <c r="K1511" s="483"/>
      <c r="Q1511" s="1169"/>
      <c r="T1511" s="1346"/>
    </row>
    <row r="1512" spans="1:20">
      <c r="A1512" s="108"/>
      <c r="B1512" t="s">
        <v>709</v>
      </c>
      <c r="C1512" t="s">
        <v>935</v>
      </c>
      <c r="D1512" s="18">
        <v>2</v>
      </c>
      <c r="E1512" s="55">
        <v>43705</v>
      </c>
      <c r="F1512" s="165"/>
      <c r="G1512" s="166"/>
      <c r="H1512" s="27" t="s">
        <v>811</v>
      </c>
      <c r="I1512" s="27" t="s">
        <v>811</v>
      </c>
      <c r="K1512" s="483"/>
      <c r="Q1512" s="1169"/>
      <c r="T1512" s="1346"/>
    </row>
    <row r="1513" spans="1:20">
      <c r="A1513" s="108"/>
      <c r="B1513" t="s">
        <v>709</v>
      </c>
      <c r="C1513" t="s">
        <v>935</v>
      </c>
      <c r="D1513" s="18">
        <v>3</v>
      </c>
      <c r="E1513" s="55">
        <v>43705</v>
      </c>
      <c r="F1513" s="165"/>
      <c r="G1513" s="166"/>
      <c r="H1513" s="24">
        <v>2.1099115189873419</v>
      </c>
      <c r="I1513" s="24">
        <v>0.54302665334257005</v>
      </c>
      <c r="J1513">
        <f t="shared" si="251"/>
        <v>16.819707560632764</v>
      </c>
      <c r="K1513" s="483"/>
      <c r="Q1513" s="1169"/>
      <c r="T1513" s="1346"/>
    </row>
    <row r="1514" spans="1:20">
      <c r="A1514" s="108"/>
      <c r="B1514" t="s">
        <v>709</v>
      </c>
      <c r="C1514" t="s">
        <v>935</v>
      </c>
      <c r="D1514" s="18">
        <v>4</v>
      </c>
      <c r="E1514" s="55">
        <v>43705</v>
      </c>
      <c r="F1514" s="165"/>
      <c r="G1514" s="166"/>
      <c r="H1514" s="27" t="s">
        <v>811</v>
      </c>
      <c r="I1514" s="27" t="s">
        <v>811</v>
      </c>
      <c r="K1514" s="483"/>
      <c r="Q1514" s="1169"/>
      <c r="T1514" s="1346"/>
    </row>
    <row r="1515" spans="1:20">
      <c r="A1515" s="108"/>
      <c r="B1515" t="s">
        <v>709</v>
      </c>
      <c r="C1515" t="s">
        <v>935</v>
      </c>
      <c r="D1515" s="18">
        <v>5</v>
      </c>
      <c r="E1515" s="55">
        <v>43705</v>
      </c>
      <c r="F1515" s="165"/>
      <c r="G1515" s="166"/>
      <c r="H1515" s="27" t="s">
        <v>811</v>
      </c>
      <c r="I1515" s="27" t="s">
        <v>811</v>
      </c>
      <c r="K1515" s="483"/>
      <c r="Q1515" s="1169"/>
      <c r="T1515" s="1346"/>
    </row>
    <row r="1516" spans="1:20">
      <c r="A1516" s="108"/>
      <c r="B1516" t="s">
        <v>709</v>
      </c>
      <c r="C1516" t="s">
        <v>935</v>
      </c>
      <c r="D1516" s="18">
        <v>6</v>
      </c>
      <c r="E1516" s="55">
        <v>43705</v>
      </c>
      <c r="F1516" s="165"/>
      <c r="G1516" s="166"/>
      <c r="H1516" s="27" t="s">
        <v>811</v>
      </c>
      <c r="I1516" s="27" t="s">
        <v>811</v>
      </c>
      <c r="K1516" s="483"/>
      <c r="Q1516" s="1169"/>
      <c r="T1516" s="1346"/>
    </row>
    <row r="1517" spans="1:20">
      <c r="A1517" s="108"/>
      <c r="B1517" t="s">
        <v>709</v>
      </c>
      <c r="C1517" t="s">
        <v>935</v>
      </c>
      <c r="D1517" s="18">
        <v>7</v>
      </c>
      <c r="E1517" s="55">
        <v>43705</v>
      </c>
      <c r="F1517" s="165"/>
      <c r="G1517" s="166"/>
      <c r="H1517" s="27" t="s">
        <v>811</v>
      </c>
      <c r="I1517" s="27" t="s">
        <v>811</v>
      </c>
      <c r="K1517" s="483"/>
      <c r="Q1517" s="1169"/>
      <c r="T1517" s="1346"/>
    </row>
    <row r="1518" spans="1:20">
      <c r="A1518" s="108"/>
      <c r="B1518" t="s">
        <v>709</v>
      </c>
      <c r="C1518" t="s">
        <v>935</v>
      </c>
      <c r="D1518" s="18">
        <v>8</v>
      </c>
      <c r="E1518" s="55">
        <v>43705</v>
      </c>
      <c r="F1518" s="165"/>
      <c r="G1518" s="166"/>
      <c r="H1518" s="27" t="s">
        <v>811</v>
      </c>
      <c r="I1518" s="27" t="s">
        <v>811</v>
      </c>
      <c r="K1518" s="483"/>
      <c r="Q1518" s="1169"/>
      <c r="T1518" s="1346"/>
    </row>
    <row r="1519" spans="1:20">
      <c r="A1519" s="108"/>
      <c r="B1519" t="s">
        <v>709</v>
      </c>
      <c r="C1519" t="s">
        <v>935</v>
      </c>
      <c r="D1519" s="18">
        <v>9</v>
      </c>
      <c r="E1519" s="55">
        <v>43705</v>
      </c>
      <c r="F1519" s="165"/>
      <c r="G1519" s="166"/>
      <c r="H1519" s="24">
        <v>21.338295443037989</v>
      </c>
      <c r="I1519" s="24">
        <v>1.3330239440649887</v>
      </c>
      <c r="J1519">
        <f t="shared" si="251"/>
        <v>41.289083643468963</v>
      </c>
      <c r="K1519" s="483"/>
      <c r="Q1519" s="1169"/>
      <c r="T1519" s="1346"/>
    </row>
    <row r="1520" spans="1:20" s="451" customFormat="1">
      <c r="A1520" s="1566"/>
      <c r="B1520" s="451" t="s">
        <v>709</v>
      </c>
      <c r="C1520" s="451" t="s">
        <v>935</v>
      </c>
      <c r="D1520" s="1201">
        <v>10</v>
      </c>
      <c r="E1520" s="1202">
        <v>43705</v>
      </c>
      <c r="F1520" s="1203"/>
      <c r="G1520" s="1204"/>
      <c r="H1520" s="1200">
        <v>84.533135189873406</v>
      </c>
      <c r="I1520" s="1200">
        <v>13.901988065309968</v>
      </c>
      <c r="J1520" s="451">
        <f t="shared" si="251"/>
        <v>430.60017833491094</v>
      </c>
      <c r="K1520" s="1104"/>
      <c r="L1520" s="1373"/>
      <c r="N1520" s="1373"/>
      <c r="P1520" s="1373"/>
      <c r="Q1520" s="1232"/>
      <c r="R1520" s="1157"/>
      <c r="S1520" s="1157"/>
      <c r="T1520" s="1569"/>
    </row>
    <row r="1521" spans="1:25">
      <c r="A1521" s="108"/>
      <c r="D1521" s="18"/>
      <c r="E1521" s="55"/>
      <c r="H1521" s="165"/>
      <c r="I1521" s="166"/>
      <c r="J1521" t="str">
        <f t="shared" si="251"/>
        <v xml:space="preserve"> </v>
      </c>
      <c r="K1521" s="483"/>
      <c r="Q1521" s="1169"/>
      <c r="R1521" s="1229"/>
      <c r="S1521" s="1229"/>
      <c r="T1521" s="1348"/>
      <c r="U1521" s="27"/>
      <c r="V1521" s="24"/>
    </row>
    <row r="1522" spans="1:25" ht="46.8">
      <c r="B1522" s="976" t="s">
        <v>20</v>
      </c>
      <c r="C1522" s="591" t="s">
        <v>701</v>
      </c>
      <c r="D1522" s="946" t="s">
        <v>805</v>
      </c>
      <c r="E1522" s="947" t="s">
        <v>786</v>
      </c>
      <c r="F1522" s="946" t="s">
        <v>806</v>
      </c>
      <c r="G1522" s="946" t="s">
        <v>807</v>
      </c>
      <c r="H1522" s="591" t="s">
        <v>808</v>
      </c>
      <c r="I1522" s="371" t="s">
        <v>809</v>
      </c>
      <c r="J1522" t="s">
        <v>810</v>
      </c>
      <c r="K1522" s="1267" t="s">
        <v>792</v>
      </c>
      <c r="L1522" s="1305" t="s">
        <v>474</v>
      </c>
      <c r="M1522" s="1252" t="s">
        <v>793</v>
      </c>
      <c r="N1522" s="1305" t="s">
        <v>483</v>
      </c>
      <c r="O1522" s="1252" t="s">
        <v>794</v>
      </c>
      <c r="P1522" s="1305" t="s">
        <v>480</v>
      </c>
      <c r="Q1522" s="1604"/>
      <c r="T1522" s="1346"/>
    </row>
    <row r="1523" spans="1:25">
      <c r="B1523" s="108" t="s">
        <v>709</v>
      </c>
      <c r="C1523" t="s">
        <v>935</v>
      </c>
      <c r="D1523">
        <v>0.5</v>
      </c>
      <c r="E1523" s="55">
        <v>44069</v>
      </c>
      <c r="F1523">
        <v>10.199999999999999</v>
      </c>
      <c r="G1523">
        <v>3.25</v>
      </c>
      <c r="H1523" s="371">
        <v>0.30240000000000006</v>
      </c>
      <c r="I1523" s="24">
        <v>0.57996686269057462</v>
      </c>
      <c r="J1523">
        <f t="shared" si="251"/>
        <v>17.963893604977859</v>
      </c>
      <c r="K1523" s="483">
        <f>AVERAGE(G1523:G1533)</f>
        <v>3.25</v>
      </c>
      <c r="L1523" s="594">
        <f t="shared" si="252"/>
        <v>42.995602818589077</v>
      </c>
      <c r="M1523" s="166">
        <f>AVERAGE(H1523:H1533)</f>
        <v>2.3510666666666671</v>
      </c>
      <c r="N1523" s="594">
        <f t="shared" si="253"/>
        <v>38.955566215809576</v>
      </c>
      <c r="O1523">
        <f>AVERAGE(J1523:J1533)</f>
        <v>43.610888849164454</v>
      </c>
      <c r="P1523" s="594">
        <f t="shared" si="254"/>
        <v>58.616539889703539</v>
      </c>
      <c r="Q1523" s="1169">
        <f t="shared" si="255"/>
        <v>46.855902974700733</v>
      </c>
      <c r="T1523" s="1346"/>
    </row>
    <row r="1524" spans="1:25">
      <c r="B1524" s="108" t="s">
        <v>709</v>
      </c>
      <c r="C1524" t="s">
        <v>935</v>
      </c>
      <c r="D1524">
        <v>1</v>
      </c>
      <c r="E1524" s="55">
        <v>44069</v>
      </c>
      <c r="H1524" s="24" t="s">
        <v>811</v>
      </c>
      <c r="I1524" s="24" t="s">
        <v>811</v>
      </c>
      <c r="K1524" s="483"/>
      <c r="Q1524" s="1169"/>
      <c r="T1524" s="1346"/>
    </row>
    <row r="1525" spans="1:25">
      <c r="B1525" s="108" t="s">
        <v>709</v>
      </c>
      <c r="C1525" t="s">
        <v>935</v>
      </c>
      <c r="D1525">
        <v>2</v>
      </c>
      <c r="E1525" s="55">
        <v>44069</v>
      </c>
      <c r="H1525" s="24" t="s">
        <v>811</v>
      </c>
      <c r="I1525" s="24" t="s">
        <v>811</v>
      </c>
      <c r="K1525" s="483"/>
      <c r="Q1525" s="1169"/>
      <c r="T1525" s="1346"/>
    </row>
    <row r="1526" spans="1:25">
      <c r="B1526" s="108" t="s">
        <v>709</v>
      </c>
      <c r="C1526" t="s">
        <v>935</v>
      </c>
      <c r="D1526">
        <v>3</v>
      </c>
      <c r="E1526" s="55">
        <v>44069</v>
      </c>
      <c r="H1526" s="371">
        <v>0.66639999999999999</v>
      </c>
      <c r="I1526" s="24">
        <v>0.6186313202032796</v>
      </c>
      <c r="J1526">
        <f t="shared" si="251"/>
        <v>19.161486511976381</v>
      </c>
      <c r="K1526" s="483"/>
      <c r="Q1526" s="1169"/>
      <c r="T1526" s="1346"/>
    </row>
    <row r="1527" spans="1:25">
      <c r="B1527" s="108" t="s">
        <v>709</v>
      </c>
      <c r="C1527" t="s">
        <v>935</v>
      </c>
      <c r="D1527">
        <v>4</v>
      </c>
      <c r="E1527" s="55">
        <v>44069</v>
      </c>
      <c r="H1527" s="24" t="s">
        <v>811</v>
      </c>
      <c r="I1527" s="24" t="s">
        <v>811</v>
      </c>
      <c r="K1527" s="483"/>
      <c r="Q1527" s="1169"/>
      <c r="T1527" s="1346"/>
    </row>
    <row r="1528" spans="1:25">
      <c r="B1528" s="108" t="s">
        <v>709</v>
      </c>
      <c r="C1528" t="s">
        <v>935</v>
      </c>
      <c r="D1528">
        <v>5</v>
      </c>
      <c r="E1528" s="55">
        <v>44069</v>
      </c>
      <c r="H1528" s="24" t="s">
        <v>811</v>
      </c>
      <c r="I1528" s="24" t="s">
        <v>811</v>
      </c>
      <c r="K1528" s="483"/>
      <c r="Q1528" s="1169"/>
      <c r="T1528" s="1346"/>
    </row>
    <row r="1529" spans="1:25">
      <c r="B1529" s="108" t="s">
        <v>709</v>
      </c>
      <c r="C1529" t="s">
        <v>935</v>
      </c>
      <c r="D1529">
        <v>6</v>
      </c>
      <c r="E1529" s="55">
        <v>44069</v>
      </c>
      <c r="H1529" s="24" t="s">
        <v>811</v>
      </c>
      <c r="I1529" s="24" t="s">
        <v>811</v>
      </c>
      <c r="K1529" s="483"/>
      <c r="Q1529" s="1169"/>
      <c r="T1529" s="1346"/>
    </row>
    <row r="1530" spans="1:25">
      <c r="B1530" s="108" t="s">
        <v>709</v>
      </c>
      <c r="C1530" t="s">
        <v>935</v>
      </c>
      <c r="D1530">
        <v>7</v>
      </c>
      <c r="E1530" s="55">
        <v>44069</v>
      </c>
      <c r="H1530" s="24" t="s">
        <v>811</v>
      </c>
      <c r="I1530" s="24" t="s">
        <v>811</v>
      </c>
      <c r="K1530" s="483"/>
      <c r="Q1530" s="1169"/>
      <c r="T1530" s="1346"/>
    </row>
    <row r="1531" spans="1:25">
      <c r="B1531" s="108" t="s">
        <v>709</v>
      </c>
      <c r="C1531" t="s">
        <v>935</v>
      </c>
      <c r="D1531">
        <v>8</v>
      </c>
      <c r="E1531" s="55">
        <v>44069</v>
      </c>
      <c r="H1531" s="24" t="s">
        <v>811</v>
      </c>
      <c r="I1531" s="24" t="s">
        <v>811</v>
      </c>
      <c r="K1531" s="483"/>
      <c r="Q1531" s="1169"/>
      <c r="T1531" s="1346"/>
    </row>
    <row r="1532" spans="1:25">
      <c r="B1532" s="108" t="s">
        <v>709</v>
      </c>
      <c r="C1532" t="s">
        <v>935</v>
      </c>
      <c r="D1532">
        <v>9</v>
      </c>
      <c r="E1532" s="55">
        <v>44069</v>
      </c>
      <c r="H1532" s="371">
        <v>2.3296000000000001</v>
      </c>
      <c r="I1532" s="24">
        <v>1.3081977560421723</v>
      </c>
      <c r="J1532">
        <f t="shared" si="251"/>
        <v>40.520117295650245</v>
      </c>
      <c r="K1532" s="483"/>
      <c r="Q1532" s="1169"/>
      <c r="T1532" s="1346"/>
    </row>
    <row r="1533" spans="1:25" s="451" customFormat="1">
      <c r="B1533" s="1566" t="s">
        <v>709</v>
      </c>
      <c r="C1533" s="451" t="s">
        <v>935</v>
      </c>
      <c r="D1533" s="451">
        <v>9.75</v>
      </c>
      <c r="E1533" s="1202">
        <v>44069</v>
      </c>
      <c r="H1533" s="1576">
        <v>6.1058666666666692</v>
      </c>
      <c r="I1533" s="1200">
        <v>3.1251390838785222</v>
      </c>
      <c r="J1533" s="451">
        <f t="shared" si="251"/>
        <v>96.798057984053344</v>
      </c>
      <c r="K1533" s="1104"/>
      <c r="L1533" s="1373"/>
      <c r="N1533" s="1373"/>
      <c r="P1533" s="1373"/>
      <c r="Q1533" s="1232"/>
      <c r="R1533" s="1157"/>
      <c r="S1533" s="1157"/>
      <c r="T1533" s="1569"/>
    </row>
    <row r="1534" spans="1:25">
      <c r="A1534" s="976"/>
      <c r="B1534" s="591"/>
      <c r="C1534" s="946"/>
      <c r="D1534" s="947"/>
      <c r="E1534" s="591"/>
      <c r="F1534" s="946"/>
      <c r="G1534" s="946"/>
      <c r="H1534" s="946"/>
      <c r="I1534" s="948"/>
      <c r="J1534" t="str">
        <f t="shared" si="251"/>
        <v xml:space="preserve"> </v>
      </c>
      <c r="K1534" s="1279"/>
      <c r="M1534" s="946"/>
      <c r="O1534" s="591"/>
      <c r="Q1534" s="1169"/>
      <c r="R1534" s="1011"/>
      <c r="S1534" s="1229"/>
      <c r="T1534" s="1348"/>
      <c r="U1534" s="946"/>
    </row>
    <row r="1535" spans="1:25" ht="46.8">
      <c r="A1535" s="983" t="s">
        <v>804</v>
      </c>
      <c r="B1535" s="815" t="s">
        <v>20</v>
      </c>
      <c r="C1535" s="815" t="s">
        <v>701</v>
      </c>
      <c r="D1535" s="815" t="s">
        <v>805</v>
      </c>
      <c r="E1535" s="873" t="s">
        <v>786</v>
      </c>
      <c r="F1535" s="815" t="s">
        <v>806</v>
      </c>
      <c r="G1535" s="815" t="s">
        <v>807</v>
      </c>
      <c r="H1535" s="815" t="s">
        <v>808</v>
      </c>
      <c r="I1535" s="878" t="s">
        <v>809</v>
      </c>
      <c r="J1535" t="s">
        <v>810</v>
      </c>
      <c r="K1535" s="1267" t="s">
        <v>792</v>
      </c>
      <c r="L1535" s="1305" t="s">
        <v>474</v>
      </c>
      <c r="M1535" s="1252" t="s">
        <v>793</v>
      </c>
      <c r="N1535" s="1305" t="s">
        <v>483</v>
      </c>
      <c r="O1535" s="1252" t="s">
        <v>794</v>
      </c>
      <c r="P1535" s="1305" t="s">
        <v>480</v>
      </c>
      <c r="Q1535" s="1604"/>
      <c r="R1535" s="1226"/>
      <c r="S1535" s="1226"/>
      <c r="T1535" s="1349"/>
      <c r="U1535" s="747"/>
      <c r="V1535" s="747"/>
      <c r="W1535" s="747"/>
      <c r="X1535" s="747"/>
      <c r="Y1535" s="747"/>
    </row>
    <row r="1536" spans="1:25">
      <c r="A1536" s="108"/>
      <c r="B1536" t="s">
        <v>709</v>
      </c>
      <c r="C1536" t="s">
        <v>935</v>
      </c>
      <c r="D1536" s="27">
        <v>1</v>
      </c>
      <c r="E1536" s="133">
        <v>44431</v>
      </c>
      <c r="H1536" s="24" t="s">
        <v>811</v>
      </c>
      <c r="I1536" s="71" t="s">
        <v>811</v>
      </c>
      <c r="K1536" s="483">
        <f>AVERAGE(G1536:G1546)</f>
        <v>5.2</v>
      </c>
      <c r="L1536" s="594">
        <f t="shared" si="252"/>
        <v>36.214883767462702</v>
      </c>
      <c r="M1536" s="166">
        <f>AVERAGE(H1536:H1546)</f>
        <v>6.1548095238095257</v>
      </c>
      <c r="N1536" s="594">
        <f t="shared" si="253"/>
        <v>48.396677790761643</v>
      </c>
      <c r="O1536">
        <f>AVERAGE(J1536:J1546)</f>
        <v>17.903135155542611</v>
      </c>
      <c r="P1536" s="594">
        <f t="shared" si="254"/>
        <v>45.771778451918024</v>
      </c>
      <c r="Q1536" s="1169">
        <f t="shared" si="255"/>
        <v>43.461113336714128</v>
      </c>
      <c r="T1536" s="1346"/>
    </row>
    <row r="1537" spans="1:20">
      <c r="A1537" s="108"/>
      <c r="B1537" t="s">
        <v>709</v>
      </c>
      <c r="C1537" t="s">
        <v>935</v>
      </c>
      <c r="D1537" s="27">
        <v>2</v>
      </c>
      <c r="E1537" s="133">
        <v>44431</v>
      </c>
      <c r="H1537" s="24" t="s">
        <v>811</v>
      </c>
      <c r="I1537" s="71" t="s">
        <v>811</v>
      </c>
      <c r="K1537" s="483"/>
      <c r="Q1537" s="1169"/>
      <c r="T1537" s="1346"/>
    </row>
    <row r="1538" spans="1:20">
      <c r="A1538" s="108"/>
      <c r="B1538" t="s">
        <v>709</v>
      </c>
      <c r="C1538" t="s">
        <v>935</v>
      </c>
      <c r="D1538" s="27">
        <v>3</v>
      </c>
      <c r="E1538" s="133">
        <v>44431</v>
      </c>
      <c r="H1538" s="24">
        <v>1.0329523809523811</v>
      </c>
      <c r="I1538" s="71">
        <v>0.35202135774218146</v>
      </c>
      <c r="J1538">
        <f t="shared" si="251"/>
        <v>10.903509534706329</v>
      </c>
      <c r="K1538" s="483"/>
      <c r="Q1538" s="1169"/>
      <c r="T1538" s="1346"/>
    </row>
    <row r="1539" spans="1:20">
      <c r="A1539" s="108"/>
      <c r="B1539" t="s">
        <v>709</v>
      </c>
      <c r="C1539" t="s">
        <v>935</v>
      </c>
      <c r="D1539" s="27">
        <v>4</v>
      </c>
      <c r="E1539" s="133">
        <v>44431</v>
      </c>
      <c r="H1539" s="24" t="s">
        <v>811</v>
      </c>
      <c r="I1539" s="71" t="s">
        <v>811</v>
      </c>
      <c r="K1539" s="483"/>
      <c r="Q1539" s="1169"/>
      <c r="T1539" s="1346"/>
    </row>
    <row r="1540" spans="1:20">
      <c r="A1540" s="108"/>
      <c r="B1540" t="s">
        <v>709</v>
      </c>
      <c r="C1540" t="s">
        <v>935</v>
      </c>
      <c r="D1540" s="27">
        <v>5</v>
      </c>
      <c r="E1540" s="133">
        <v>44431</v>
      </c>
      <c r="H1540" s="24" t="s">
        <v>811</v>
      </c>
      <c r="I1540" s="71" t="s">
        <v>811</v>
      </c>
      <c r="K1540" s="483"/>
      <c r="Q1540" s="1169"/>
      <c r="T1540" s="1346"/>
    </row>
    <row r="1541" spans="1:20">
      <c r="A1541" s="108"/>
      <c r="B1541" t="s">
        <v>709</v>
      </c>
      <c r="C1541" t="s">
        <v>935</v>
      </c>
      <c r="D1541" s="27">
        <v>6</v>
      </c>
      <c r="E1541" s="133">
        <v>44431</v>
      </c>
      <c r="H1541" s="24" t="s">
        <v>811</v>
      </c>
      <c r="I1541" s="71" t="s">
        <v>811</v>
      </c>
      <c r="K1541" s="483"/>
      <c r="Q1541" s="1169"/>
      <c r="T1541" s="1346"/>
    </row>
    <row r="1542" spans="1:20">
      <c r="A1542" s="108"/>
      <c r="B1542" t="s">
        <v>709</v>
      </c>
      <c r="C1542" t="s">
        <v>935</v>
      </c>
      <c r="D1542" s="27">
        <v>7</v>
      </c>
      <c r="E1542" s="133">
        <v>44431</v>
      </c>
      <c r="H1542" s="24" t="s">
        <v>811</v>
      </c>
      <c r="I1542" s="71" t="s">
        <v>811</v>
      </c>
      <c r="K1542" s="483"/>
      <c r="Q1542" s="1169"/>
      <c r="T1542" s="1346"/>
    </row>
    <row r="1543" spans="1:20">
      <c r="A1543" s="108"/>
      <c r="B1543" t="s">
        <v>709</v>
      </c>
      <c r="C1543" t="s">
        <v>935</v>
      </c>
      <c r="D1543" s="27">
        <v>8</v>
      </c>
      <c r="E1543" s="133">
        <v>44431</v>
      </c>
      <c r="H1543" s="24" t="s">
        <v>811</v>
      </c>
      <c r="I1543" s="71" t="s">
        <v>811</v>
      </c>
      <c r="K1543" s="483"/>
      <c r="Q1543" s="1169"/>
      <c r="T1543" s="1346"/>
    </row>
    <row r="1544" spans="1:20">
      <c r="A1544" s="108"/>
      <c r="B1544" t="s">
        <v>709</v>
      </c>
      <c r="C1544" t="s">
        <v>935</v>
      </c>
      <c r="D1544" s="27">
        <v>9</v>
      </c>
      <c r="E1544" s="133">
        <v>44431</v>
      </c>
      <c r="H1544" s="24">
        <v>16.672952380952388</v>
      </c>
      <c r="I1544" s="71">
        <v>0.89038001696676983</v>
      </c>
      <c r="J1544">
        <f t="shared" si="251"/>
        <v>27.57863064552873</v>
      </c>
      <c r="K1544" s="483"/>
      <c r="Q1544" s="1169"/>
      <c r="T1544" s="1346"/>
    </row>
    <row r="1545" spans="1:20">
      <c r="A1545" s="108"/>
      <c r="B1545" t="s">
        <v>709</v>
      </c>
      <c r="C1545" t="s">
        <v>935</v>
      </c>
      <c r="D1545" s="27" t="s">
        <v>817</v>
      </c>
      <c r="E1545" s="133">
        <v>44431</v>
      </c>
      <c r="F1545">
        <v>9.24</v>
      </c>
      <c r="G1545">
        <v>5.2</v>
      </c>
      <c r="H1545" s="24">
        <v>0.91961904761904767</v>
      </c>
      <c r="I1545" s="51">
        <v>0.36557697980637716</v>
      </c>
      <c r="J1545">
        <f t="shared" si="251"/>
        <v>11.323381372522727</v>
      </c>
      <c r="K1545" s="483"/>
      <c r="Q1545" s="1169"/>
      <c r="T1545" s="1346"/>
    </row>
    <row r="1546" spans="1:20" s="451" customFormat="1">
      <c r="A1546" s="1566"/>
      <c r="B1546" s="451" t="s">
        <v>709</v>
      </c>
      <c r="C1546" s="451" t="s">
        <v>936</v>
      </c>
      <c r="D1546" s="534" t="s">
        <v>814</v>
      </c>
      <c r="E1546" s="1567">
        <v>44431</v>
      </c>
      <c r="H1546" s="1200">
        <v>5.9937142857142884</v>
      </c>
      <c r="I1546" s="1444">
        <v>0.70404271548436292</v>
      </c>
      <c r="J1546" s="451">
        <f t="shared" si="251"/>
        <v>21.807019069412657</v>
      </c>
      <c r="K1546" s="1104"/>
      <c r="L1546" s="1373"/>
      <c r="N1546" s="1373"/>
      <c r="P1546" s="1373"/>
      <c r="Q1546" s="1232"/>
      <c r="R1546" s="1157"/>
      <c r="S1546" s="1157"/>
      <c r="T1546" s="1569"/>
    </row>
    <row r="1547" spans="1:20">
      <c r="A1547" s="108"/>
      <c r="D1547" s="27"/>
      <c r="E1547" s="133"/>
      <c r="H1547" s="24"/>
      <c r="I1547" s="71"/>
      <c r="J1547" s="484"/>
      <c r="Q1547" s="1169"/>
    </row>
    <row r="1548" spans="1:20" ht="46.8">
      <c r="A1548" s="983" t="s">
        <v>804</v>
      </c>
      <c r="B1548" s="815" t="s">
        <v>20</v>
      </c>
      <c r="C1548" s="815" t="s">
        <v>701</v>
      </c>
      <c r="D1548" s="815" t="s">
        <v>805</v>
      </c>
      <c r="E1548" s="873" t="s">
        <v>786</v>
      </c>
      <c r="F1548" s="815" t="s">
        <v>806</v>
      </c>
      <c r="G1548" s="815" t="s">
        <v>807</v>
      </c>
      <c r="H1548" s="815" t="s">
        <v>808</v>
      </c>
      <c r="I1548" s="878" t="s">
        <v>809</v>
      </c>
      <c r="J1548" t="s">
        <v>810</v>
      </c>
      <c r="K1548" s="1267" t="s">
        <v>792</v>
      </c>
      <c r="L1548" s="1305" t="s">
        <v>474</v>
      </c>
      <c r="M1548" s="1252" t="s">
        <v>793</v>
      </c>
      <c r="N1548" s="1305" t="s">
        <v>483</v>
      </c>
      <c r="O1548" s="1252" t="s">
        <v>794</v>
      </c>
      <c r="P1548" s="1305" t="s">
        <v>480</v>
      </c>
      <c r="Q1548" s="1169"/>
    </row>
    <row r="1549" spans="1:20">
      <c r="A1549" s="108"/>
      <c r="B1549" t="s">
        <v>709</v>
      </c>
      <c r="C1549" t="s">
        <v>936</v>
      </c>
      <c r="D1549" s="27">
        <v>0.5</v>
      </c>
      <c r="E1549" s="55">
        <v>44798</v>
      </c>
      <c r="F1549">
        <v>10.199999999999999</v>
      </c>
      <c r="G1549">
        <v>5.15</v>
      </c>
      <c r="H1549" s="24">
        <v>1.2382511883175111</v>
      </c>
      <c r="I1549" s="24">
        <v>0.63176494128224625</v>
      </c>
      <c r="J1549">
        <f t="shared" ref="J1549" si="256">IF(AND(I1549&gt;0),  I1549*30.974," ")</f>
        <v>19.568287291276295</v>
      </c>
      <c r="K1549" s="483">
        <f>AVERAGE(G1549:G1559)</f>
        <v>5.15</v>
      </c>
      <c r="L1549" s="594">
        <f t="shared" ref="L1549" si="257">10*(6-(LN(K1549)/LN(2)))</f>
        <v>36.354275677041436</v>
      </c>
      <c r="M1549" s="166">
        <f>AVERAGE(H1549:H1559)</f>
        <v>10.865657995279534</v>
      </c>
      <c r="N1549" s="594">
        <f t="shared" ref="N1549" si="258">10*(6-((2.04-0.68*LN(M1549))/LN(2)))</f>
        <v>53.972605903022966</v>
      </c>
      <c r="O1549">
        <f>AVERAGE(J1549:J1559)</f>
        <v>21.761105456142129</v>
      </c>
      <c r="P1549" s="594">
        <f t="shared" ref="P1549" si="259">10*(6-(LN(48/O1549)/LN(2)))</f>
        <v>48.587174409927371</v>
      </c>
      <c r="Q1549" s="1169">
        <f>AVERAGE(L1549,N1549,P1549)</f>
        <v>46.304685329997255</v>
      </c>
    </row>
    <row r="1550" spans="1:20">
      <c r="A1550" s="108"/>
      <c r="B1550" t="s">
        <v>709</v>
      </c>
      <c r="C1550" t="s">
        <v>936</v>
      </c>
      <c r="D1550" s="27">
        <v>1</v>
      </c>
      <c r="E1550" s="55">
        <v>44798</v>
      </c>
      <c r="H1550" s="24" t="s">
        <v>811</v>
      </c>
      <c r="I1550" s="27" t="s">
        <v>811</v>
      </c>
      <c r="J1550" s="484"/>
      <c r="Q1550" s="1169"/>
    </row>
    <row r="1551" spans="1:20">
      <c r="A1551" s="108"/>
      <c r="B1551" t="s">
        <v>709</v>
      </c>
      <c r="C1551" t="s">
        <v>936</v>
      </c>
      <c r="D1551" s="27">
        <v>2</v>
      </c>
      <c r="E1551" s="55">
        <v>44798</v>
      </c>
      <c r="H1551" s="24" t="s">
        <v>811</v>
      </c>
      <c r="I1551" s="27" t="s">
        <v>811</v>
      </c>
      <c r="J1551" s="484"/>
      <c r="Q1551" s="1169"/>
    </row>
    <row r="1552" spans="1:20">
      <c r="A1552" s="108"/>
      <c r="B1552" t="s">
        <v>709</v>
      </c>
      <c r="C1552" t="s">
        <v>936</v>
      </c>
      <c r="D1552" s="27">
        <v>3</v>
      </c>
      <c r="E1552" s="55">
        <v>44798</v>
      </c>
      <c r="H1552" s="24">
        <v>0.46566045160865016</v>
      </c>
      <c r="I1552" s="24">
        <v>0.35337789122936925</v>
      </c>
      <c r="J1552" s="484">
        <f t="shared" ref="J1552" si="260">IF(AND(I1552&gt;0),  I1552*30.974," ")</f>
        <v>10.945526802938483</v>
      </c>
      <c r="Q1552" s="1169"/>
    </row>
    <row r="1553" spans="1:20">
      <c r="A1553" s="108"/>
      <c r="B1553" t="s">
        <v>709</v>
      </c>
      <c r="C1553" t="s">
        <v>936</v>
      </c>
      <c r="D1553" s="27">
        <v>4</v>
      </c>
      <c r="E1553" s="55">
        <v>44798</v>
      </c>
      <c r="H1553" s="24" t="s">
        <v>811</v>
      </c>
      <c r="I1553" s="27" t="s">
        <v>811</v>
      </c>
      <c r="J1553" s="484"/>
      <c r="Q1553" s="1169"/>
    </row>
    <row r="1554" spans="1:20">
      <c r="A1554" s="108"/>
      <c r="B1554" t="s">
        <v>709</v>
      </c>
      <c r="C1554" t="s">
        <v>936</v>
      </c>
      <c r="D1554" s="27">
        <v>5</v>
      </c>
      <c r="E1554" s="55">
        <v>44798</v>
      </c>
      <c r="H1554" s="24" t="s">
        <v>811</v>
      </c>
      <c r="I1554" s="27" t="s">
        <v>811</v>
      </c>
      <c r="J1554" s="484"/>
      <c r="Q1554" s="1169"/>
    </row>
    <row r="1555" spans="1:20">
      <c r="A1555" s="108"/>
      <c r="B1555" t="s">
        <v>709</v>
      </c>
      <c r="C1555" t="s">
        <v>936</v>
      </c>
      <c r="D1555" s="27">
        <v>6</v>
      </c>
      <c r="E1555" s="55">
        <v>44798</v>
      </c>
      <c r="H1555" s="24" t="s">
        <v>811</v>
      </c>
      <c r="I1555" s="27" t="s">
        <v>811</v>
      </c>
      <c r="J1555" s="484"/>
      <c r="Q1555" s="1169"/>
    </row>
    <row r="1556" spans="1:20">
      <c r="A1556" s="108"/>
      <c r="B1556" t="s">
        <v>709</v>
      </c>
      <c r="C1556" t="s">
        <v>936</v>
      </c>
      <c r="D1556" s="27">
        <v>7</v>
      </c>
      <c r="E1556" s="55">
        <v>44798</v>
      </c>
      <c r="H1556" s="24" t="s">
        <v>811</v>
      </c>
      <c r="I1556" s="27" t="s">
        <v>811</v>
      </c>
      <c r="J1556" s="484"/>
      <c r="Q1556" s="1169"/>
    </row>
    <row r="1557" spans="1:20">
      <c r="A1557" s="108"/>
      <c r="B1557" t="s">
        <v>709</v>
      </c>
      <c r="C1557" t="s">
        <v>936</v>
      </c>
      <c r="D1557" s="27">
        <v>8</v>
      </c>
      <c r="E1557" s="55">
        <v>44798</v>
      </c>
      <c r="H1557" s="24" t="s">
        <v>811</v>
      </c>
      <c r="I1557" s="27" t="s">
        <v>811</v>
      </c>
      <c r="J1557" s="484"/>
      <c r="Q1557" s="1169"/>
    </row>
    <row r="1558" spans="1:20">
      <c r="A1558" s="108"/>
      <c r="B1558" t="s">
        <v>709</v>
      </c>
      <c r="C1558" t="s">
        <v>936</v>
      </c>
      <c r="D1558" s="27">
        <v>9</v>
      </c>
      <c r="E1558" s="55">
        <v>44798</v>
      </c>
      <c r="H1558" s="24">
        <v>22.992311517431425</v>
      </c>
      <c r="I1558" s="24">
        <v>0.77215715045607869</v>
      </c>
      <c r="J1558" s="484">
        <f>IF(AND(I1558&gt;0),  I1558*30.974," ")</f>
        <v>23.91679557822658</v>
      </c>
      <c r="Q1558" s="1169"/>
    </row>
    <row r="1559" spans="1:20" s="451" customFormat="1">
      <c r="A1559" s="1566"/>
      <c r="B1559" s="451" t="s">
        <v>709</v>
      </c>
      <c r="C1559" s="451" t="s">
        <v>936</v>
      </c>
      <c r="D1559" s="534">
        <v>9.1999999999999993</v>
      </c>
      <c r="E1559" s="1202">
        <v>44798</v>
      </c>
      <c r="H1559" s="1200">
        <v>18.76640882376055</v>
      </c>
      <c r="I1559" s="1200">
        <v>1.0529415688037436</v>
      </c>
      <c r="J1559" s="564">
        <f>IF(AND(I1559&gt;0),  I1559*30.974," ")</f>
        <v>32.613812152127153</v>
      </c>
      <c r="L1559" s="1373"/>
      <c r="N1559" s="1373"/>
      <c r="P1559" s="1373"/>
      <c r="Q1559" s="1232"/>
      <c r="R1559" s="1157"/>
      <c r="S1559" s="1157"/>
      <c r="T1559" s="1157"/>
    </row>
    <row r="1560" spans="1:20">
      <c r="A1560" s="108"/>
      <c r="D1560" s="27"/>
      <c r="E1560" s="133"/>
      <c r="H1560" s="24"/>
      <c r="I1560" s="71"/>
      <c r="J1560" s="484"/>
      <c r="Q1560" s="1169"/>
    </row>
    <row r="1561" spans="1:20" ht="46.8">
      <c r="A1561" s="983" t="s">
        <v>804</v>
      </c>
      <c r="B1561" s="815" t="s">
        <v>20</v>
      </c>
      <c r="C1561" s="815" t="s">
        <v>701</v>
      </c>
      <c r="D1561" s="815" t="s">
        <v>805</v>
      </c>
      <c r="E1561" s="873" t="s">
        <v>786</v>
      </c>
      <c r="F1561" s="815" t="s">
        <v>806</v>
      </c>
      <c r="G1561" s="815" t="s">
        <v>807</v>
      </c>
      <c r="H1561" s="815" t="s">
        <v>808</v>
      </c>
      <c r="I1561" s="878" t="s">
        <v>809</v>
      </c>
      <c r="J1561" t="s">
        <v>810</v>
      </c>
      <c r="K1561" s="1267" t="s">
        <v>792</v>
      </c>
      <c r="L1561" s="1305" t="s">
        <v>474</v>
      </c>
      <c r="M1561" s="1252" t="s">
        <v>793</v>
      </c>
      <c r="N1561" s="1305" t="s">
        <v>483</v>
      </c>
      <c r="O1561" s="1252" t="s">
        <v>794</v>
      </c>
      <c r="P1561" s="1305" t="s">
        <v>480</v>
      </c>
      <c r="Q1561" s="1169"/>
    </row>
    <row r="1562" spans="1:20">
      <c r="A1562" s="983" t="s">
        <v>824</v>
      </c>
      <c r="B1562" s="24" t="s">
        <v>709</v>
      </c>
      <c r="C1562" s="24" t="s">
        <v>935</v>
      </c>
      <c r="D1562" s="23">
        <v>0.5</v>
      </c>
      <c r="E1562" s="47">
        <v>45166</v>
      </c>
      <c r="F1562" s="24">
        <v>10.5</v>
      </c>
      <c r="G1562" s="24">
        <v>2.35</v>
      </c>
      <c r="H1562" s="25">
        <v>6.6615189873417719</v>
      </c>
      <c r="I1562" s="71">
        <v>0.38464980980085034</v>
      </c>
      <c r="J1562" s="484">
        <f t="shared" ref="J1562" si="261">IF(AND(I1562&gt;0),  I1562*30.974," ")</f>
        <v>11.914143208771538</v>
      </c>
      <c r="K1562" s="745">
        <f>AVERAGE(G1562:G1622)</f>
        <v>3.7890000000000001</v>
      </c>
      <c r="L1562" s="594">
        <f t="shared" ref="L1562" si="262">10*(6-(LN(K1562)/LN(2)))</f>
        <v>40.781828601533775</v>
      </c>
      <c r="M1562" s="166">
        <f>AVERAGE(H1562:H1622)</f>
        <v>14.434026898734176</v>
      </c>
      <c r="N1562" s="594">
        <f t="shared" ref="N1562" si="263">10*(6-((2.04-0.68*LN(M1562))/LN(2)))</f>
        <v>56.758554380446576</v>
      </c>
      <c r="O1562">
        <f>AVERAGE(J1562:J1622)</f>
        <v>17.619673583479539</v>
      </c>
      <c r="P1562" s="594">
        <f t="shared" ref="P1562" si="264">10*(6-(LN(48/O1562)/LN(2)))</f>
        <v>45.541527917583942</v>
      </c>
      <c r="Q1562" s="1169">
        <f>AVERAGE(L1562,N1562,P1562)</f>
        <v>47.693970299854762</v>
      </c>
      <c r="R1562" s="1330">
        <f>AVERAGE(Q1510:Q1562)</f>
        <v>48.622227027395326</v>
      </c>
      <c r="S1562" s="1006" t="s">
        <v>857</v>
      </c>
      <c r="T1562" s="1346" t="str">
        <f>IF(_xlfn.NUMBERVALUE(R1562), IF(R1562&lt;50, "Acceptable; Ongoing Protection is Required", "UNScceptable; Immediate Restoration is Required"), " ")</f>
        <v>Acceptable; Ongoing Protection is Required</v>
      </c>
    </row>
    <row r="1563" spans="1:20">
      <c r="A1563" s="983" t="s">
        <v>824</v>
      </c>
      <c r="B1563" s="24" t="s">
        <v>709</v>
      </c>
      <c r="C1563" s="24" t="s">
        <v>935</v>
      </c>
      <c r="D1563" s="23">
        <v>1</v>
      </c>
      <c r="E1563" s="47">
        <v>45166</v>
      </c>
      <c r="F1563" s="815"/>
      <c r="G1563" s="815"/>
      <c r="H1563" s="24" t="s">
        <v>811</v>
      </c>
      <c r="I1563" s="24" t="s">
        <v>811</v>
      </c>
      <c r="K1563" s="113"/>
      <c r="L1563" s="2387"/>
      <c r="M1563" s="113"/>
      <c r="N1563" s="2387"/>
      <c r="O1563" s="113"/>
      <c r="P1563" s="2387"/>
      <c r="Q1563" s="1169"/>
    </row>
    <row r="1564" spans="1:20">
      <c r="A1564" s="983" t="s">
        <v>824</v>
      </c>
      <c r="B1564" s="24" t="s">
        <v>709</v>
      </c>
      <c r="C1564" s="24" t="s">
        <v>935</v>
      </c>
      <c r="D1564" s="23">
        <v>2</v>
      </c>
      <c r="E1564" s="47">
        <v>45166</v>
      </c>
      <c r="F1564" s="815"/>
      <c r="G1564" s="815"/>
      <c r="H1564" s="24" t="s">
        <v>811</v>
      </c>
      <c r="I1564" s="24" t="s">
        <v>811</v>
      </c>
      <c r="K1564" s="113"/>
      <c r="L1564" s="2387"/>
      <c r="M1564" s="113"/>
      <c r="N1564" s="2387"/>
      <c r="O1564" s="113"/>
      <c r="P1564" s="2387"/>
      <c r="Q1564" s="1169"/>
    </row>
    <row r="1565" spans="1:20">
      <c r="A1565" s="983" t="s">
        <v>824</v>
      </c>
      <c r="B1565" s="24" t="s">
        <v>709</v>
      </c>
      <c r="C1565" s="24" t="s">
        <v>935</v>
      </c>
      <c r="D1565" s="23">
        <v>3</v>
      </c>
      <c r="E1565" s="47">
        <v>45166</v>
      </c>
      <c r="F1565" s="815"/>
      <c r="G1565" s="815"/>
      <c r="H1565" s="25">
        <v>3.2174683544303804</v>
      </c>
      <c r="I1565" s="71">
        <v>0.42542768764598193</v>
      </c>
      <c r="J1565" s="484">
        <f t="shared" ref="J1565" si="265">IF(AND(I1565&gt;0),  I1565*30.974," ")</f>
        <v>13.177197197146645</v>
      </c>
      <c r="K1565" s="113"/>
      <c r="L1565" s="2387"/>
      <c r="M1565" s="113"/>
      <c r="N1565" s="2387"/>
      <c r="O1565" s="113"/>
      <c r="P1565" s="2387"/>
      <c r="Q1565" s="1169"/>
    </row>
    <row r="1566" spans="1:20">
      <c r="A1566" s="983" t="s">
        <v>824</v>
      </c>
      <c r="B1566" s="24" t="s">
        <v>709</v>
      </c>
      <c r="C1566" s="24" t="s">
        <v>935</v>
      </c>
      <c r="D1566" s="23">
        <v>4</v>
      </c>
      <c r="E1566" s="47">
        <v>45166</v>
      </c>
      <c r="F1566" s="815"/>
      <c r="G1566" s="815"/>
      <c r="H1566" s="24" t="s">
        <v>811</v>
      </c>
      <c r="I1566" s="24" t="s">
        <v>811</v>
      </c>
      <c r="K1566" s="113"/>
      <c r="L1566" s="2387"/>
      <c r="M1566" s="113"/>
      <c r="N1566" s="2387"/>
      <c r="O1566" s="113"/>
      <c r="P1566" s="2387"/>
      <c r="Q1566" s="1169"/>
    </row>
    <row r="1567" spans="1:20">
      <c r="A1567" s="983" t="s">
        <v>824</v>
      </c>
      <c r="B1567" s="24" t="s">
        <v>709</v>
      </c>
      <c r="C1567" s="24" t="s">
        <v>935</v>
      </c>
      <c r="D1567" s="23">
        <v>5</v>
      </c>
      <c r="E1567" s="47">
        <v>45166</v>
      </c>
      <c r="F1567" s="815"/>
      <c r="G1567" s="815"/>
      <c r="H1567" s="24" t="s">
        <v>811</v>
      </c>
      <c r="I1567" s="24" t="s">
        <v>811</v>
      </c>
      <c r="K1567" s="113"/>
      <c r="L1567" s="2387"/>
      <c r="M1567" s="113"/>
      <c r="N1567" s="2387"/>
      <c r="O1567" s="113"/>
      <c r="P1567" s="2387"/>
      <c r="Q1567" s="1169"/>
    </row>
    <row r="1568" spans="1:20">
      <c r="A1568" s="983" t="s">
        <v>824</v>
      </c>
      <c r="B1568" s="24" t="s">
        <v>709</v>
      </c>
      <c r="C1568" s="24" t="s">
        <v>935</v>
      </c>
      <c r="D1568" s="23">
        <v>6</v>
      </c>
      <c r="E1568" s="47">
        <v>45166</v>
      </c>
      <c r="F1568" s="815"/>
      <c r="G1568" s="815"/>
      <c r="H1568" s="25">
        <v>10.581392405063292</v>
      </c>
      <c r="I1568" s="71">
        <v>0.6381415314689729</v>
      </c>
      <c r="J1568" s="484">
        <f t="shared" ref="J1568" si="266">IF(AND(I1568&gt;0),  I1568*30.974," ")</f>
        <v>19.765795795719967</v>
      </c>
      <c r="K1568" s="113"/>
      <c r="L1568" s="2387"/>
      <c r="M1568" s="113"/>
      <c r="N1568" s="2387"/>
      <c r="O1568" s="113"/>
      <c r="P1568" s="2387"/>
      <c r="Q1568" s="1169"/>
    </row>
    <row r="1569" spans="1:17">
      <c r="A1569" s="983" t="s">
        <v>824</v>
      </c>
      <c r="B1569" s="24" t="s">
        <v>709</v>
      </c>
      <c r="C1569" s="24" t="s">
        <v>935</v>
      </c>
      <c r="D1569" s="23">
        <v>7</v>
      </c>
      <c r="E1569" s="47">
        <v>45166</v>
      </c>
      <c r="F1569" s="815"/>
      <c r="G1569" s="815"/>
      <c r="H1569" s="24" t="s">
        <v>811</v>
      </c>
      <c r="I1569" s="24" t="s">
        <v>811</v>
      </c>
      <c r="K1569" s="113"/>
      <c r="L1569" s="2387"/>
      <c r="M1569" s="113"/>
      <c r="N1569" s="2387"/>
      <c r="O1569" s="113"/>
      <c r="P1569" s="2387"/>
      <c r="Q1569" s="1169"/>
    </row>
    <row r="1570" spans="1:17">
      <c r="A1570" s="983" t="s">
        <v>824</v>
      </c>
      <c r="B1570" s="24" t="s">
        <v>709</v>
      </c>
      <c r="C1570" s="24" t="s">
        <v>935</v>
      </c>
      <c r="D1570" s="23">
        <v>8</v>
      </c>
      <c r="E1570" s="47">
        <v>45166</v>
      </c>
      <c r="F1570" s="815"/>
      <c r="G1570" s="815"/>
      <c r="H1570" s="24" t="s">
        <v>811</v>
      </c>
      <c r="I1570" s="24" t="s">
        <v>811</v>
      </c>
      <c r="K1570" s="113"/>
      <c r="L1570" s="2387"/>
      <c r="M1570" s="113"/>
      <c r="N1570" s="2387"/>
      <c r="O1570" s="113"/>
      <c r="P1570" s="2387"/>
      <c r="Q1570" s="1169"/>
    </row>
    <row r="1571" spans="1:17">
      <c r="A1571" s="983" t="s">
        <v>824</v>
      </c>
      <c r="B1571" s="24" t="s">
        <v>709</v>
      </c>
      <c r="C1571" s="24" t="s">
        <v>935</v>
      </c>
      <c r="D1571" s="23">
        <v>9</v>
      </c>
      <c r="E1571" s="47">
        <v>45166</v>
      </c>
      <c r="F1571" s="815"/>
      <c r="G1571" s="815"/>
      <c r="H1571" s="24" t="s">
        <v>811</v>
      </c>
      <c r="I1571" s="24" t="s">
        <v>811</v>
      </c>
      <c r="K1571" s="113"/>
      <c r="L1571" s="2387"/>
      <c r="M1571" s="113"/>
      <c r="N1571" s="2387"/>
      <c r="O1571" s="113"/>
      <c r="P1571" s="2387"/>
      <c r="Q1571" s="1169"/>
    </row>
    <row r="1572" spans="1:17">
      <c r="A1572" s="983" t="s">
        <v>824</v>
      </c>
      <c r="B1572" s="24" t="s">
        <v>709</v>
      </c>
      <c r="C1572" s="24" t="s">
        <v>935</v>
      </c>
      <c r="D1572" s="23">
        <v>10</v>
      </c>
      <c r="E1572" s="47">
        <v>45166</v>
      </c>
      <c r="F1572" s="815"/>
      <c r="G1572" s="815"/>
      <c r="H1572" s="25">
        <v>24.924050632911396</v>
      </c>
      <c r="I1572" s="71">
        <v>0.61543969568136059</v>
      </c>
      <c r="J1572" s="484">
        <f t="shared" ref="J1572:J1573" si="267">IF(AND(I1572&gt;0),  I1572*30.974," ")</f>
        <v>19.062629134034463</v>
      </c>
      <c r="K1572" s="113"/>
      <c r="L1572" s="2387"/>
      <c r="M1572" s="113"/>
      <c r="N1572" s="2387"/>
      <c r="O1572" s="113"/>
      <c r="P1572" s="2387"/>
      <c r="Q1572" s="1169"/>
    </row>
    <row r="1573" spans="1:17">
      <c r="A1573" s="983" t="s">
        <v>825</v>
      </c>
      <c r="B1573" t="s">
        <v>709</v>
      </c>
      <c r="C1573" t="s">
        <v>747</v>
      </c>
      <c r="D1573">
        <v>0.5</v>
      </c>
      <c r="E1573" s="55">
        <v>45085</v>
      </c>
      <c r="F1573">
        <v>10.6</v>
      </c>
      <c r="G1573">
        <v>3.86</v>
      </c>
      <c r="H1573" s="27">
        <v>4.45</v>
      </c>
      <c r="I1573" s="27">
        <v>0.36899999999999999</v>
      </c>
      <c r="J1573" s="484">
        <f t="shared" si="267"/>
        <v>11.429406</v>
      </c>
    </row>
    <row r="1574" spans="1:17">
      <c r="A1574" s="983" t="s">
        <v>825</v>
      </c>
      <c r="B1574" t="s">
        <v>709</v>
      </c>
      <c r="C1574" t="s">
        <v>747</v>
      </c>
      <c r="D1574">
        <v>1</v>
      </c>
      <c r="E1574" s="55">
        <v>45085</v>
      </c>
      <c r="H1574" s="27" t="s">
        <v>811</v>
      </c>
      <c r="I1574" s="27" t="s">
        <v>811</v>
      </c>
      <c r="J1574" s="484"/>
      <c r="Q1574" s="1169"/>
    </row>
    <row r="1575" spans="1:17">
      <c r="A1575" s="108" t="s">
        <v>825</v>
      </c>
      <c r="B1575" t="s">
        <v>709</v>
      </c>
      <c r="C1575" t="s">
        <v>747</v>
      </c>
      <c r="D1575">
        <v>2</v>
      </c>
      <c r="E1575" s="55">
        <v>45085</v>
      </c>
      <c r="H1575" s="27" t="s">
        <v>811</v>
      </c>
      <c r="I1575" s="27" t="s">
        <v>811</v>
      </c>
      <c r="J1575" s="484"/>
      <c r="Q1575" s="1169"/>
    </row>
    <row r="1576" spans="1:17">
      <c r="A1576" s="108" t="s">
        <v>825</v>
      </c>
      <c r="B1576" t="s">
        <v>709</v>
      </c>
      <c r="C1576" t="s">
        <v>747</v>
      </c>
      <c r="D1576">
        <v>3</v>
      </c>
      <c r="E1576" s="55">
        <v>45085</v>
      </c>
      <c r="H1576" s="27">
        <v>5.31</v>
      </c>
      <c r="I1576" s="27">
        <v>0.437</v>
      </c>
      <c r="J1576" s="484">
        <f t="shared" ref="J1576" si="268">IF(AND(I1576&gt;0),  I1576*30.974," ")</f>
        <v>13.535638000000001</v>
      </c>
      <c r="Q1576" s="1169"/>
    </row>
    <row r="1577" spans="1:17">
      <c r="A1577" s="108" t="s">
        <v>825</v>
      </c>
      <c r="B1577" t="s">
        <v>709</v>
      </c>
      <c r="C1577" t="s">
        <v>747</v>
      </c>
      <c r="D1577">
        <v>4</v>
      </c>
      <c r="E1577" s="55">
        <v>45085</v>
      </c>
      <c r="H1577" s="27" t="s">
        <v>811</v>
      </c>
      <c r="I1577" s="27" t="s">
        <v>811</v>
      </c>
      <c r="J1577" s="484"/>
      <c r="Q1577" s="1169"/>
    </row>
    <row r="1578" spans="1:17">
      <c r="A1578" s="108" t="s">
        <v>825</v>
      </c>
      <c r="B1578" t="s">
        <v>709</v>
      </c>
      <c r="C1578" t="s">
        <v>747</v>
      </c>
      <c r="D1578">
        <v>5</v>
      </c>
      <c r="E1578" s="55">
        <v>45085</v>
      </c>
      <c r="H1578" s="27" t="s">
        <v>811</v>
      </c>
      <c r="I1578" s="27" t="s">
        <v>811</v>
      </c>
      <c r="J1578" s="484"/>
      <c r="Q1578" s="1169"/>
    </row>
    <row r="1579" spans="1:17">
      <c r="A1579" s="108" t="s">
        <v>825</v>
      </c>
      <c r="B1579" t="s">
        <v>709</v>
      </c>
      <c r="C1579" t="s">
        <v>747</v>
      </c>
      <c r="D1579">
        <v>6</v>
      </c>
      <c r="E1579" s="55">
        <v>45085</v>
      </c>
      <c r="H1579" s="27" t="s">
        <v>811</v>
      </c>
      <c r="I1579" s="27" t="s">
        <v>811</v>
      </c>
      <c r="J1579" s="484"/>
      <c r="Q1579" s="1169"/>
    </row>
    <row r="1580" spans="1:17">
      <c r="A1580" s="108" t="s">
        <v>825</v>
      </c>
      <c r="B1580" t="s">
        <v>709</v>
      </c>
      <c r="C1580" t="s">
        <v>747</v>
      </c>
      <c r="D1580">
        <v>7</v>
      </c>
      <c r="E1580" s="55">
        <v>45085</v>
      </c>
      <c r="H1580" s="27" t="s">
        <v>811</v>
      </c>
      <c r="I1580" s="27" t="s">
        <v>811</v>
      </c>
      <c r="J1580" s="484"/>
      <c r="Q1580" s="1169"/>
    </row>
    <row r="1581" spans="1:17">
      <c r="A1581" s="108" t="s">
        <v>825</v>
      </c>
      <c r="B1581" t="s">
        <v>709</v>
      </c>
      <c r="C1581" t="s">
        <v>747</v>
      </c>
      <c r="D1581">
        <v>8</v>
      </c>
      <c r="E1581" s="55">
        <v>45085</v>
      </c>
      <c r="H1581" s="27" t="s">
        <v>811</v>
      </c>
      <c r="I1581" s="27" t="s">
        <v>811</v>
      </c>
      <c r="J1581" s="484"/>
      <c r="Q1581" s="1169"/>
    </row>
    <row r="1582" spans="1:17">
      <c r="A1582" s="108" t="s">
        <v>825</v>
      </c>
      <c r="B1582" t="s">
        <v>709</v>
      </c>
      <c r="C1582" t="s">
        <v>747</v>
      </c>
      <c r="D1582">
        <v>9</v>
      </c>
      <c r="E1582" s="55">
        <v>45085</v>
      </c>
      <c r="H1582" s="27" t="s">
        <v>811</v>
      </c>
      <c r="I1582" s="27" t="s">
        <v>811</v>
      </c>
      <c r="J1582" s="484"/>
      <c r="Q1582" s="1169"/>
    </row>
    <row r="1583" spans="1:17">
      <c r="A1583" s="108" t="s">
        <v>825</v>
      </c>
      <c r="B1583" t="s">
        <v>709</v>
      </c>
      <c r="C1583" t="s">
        <v>747</v>
      </c>
      <c r="D1583">
        <v>9.6</v>
      </c>
      <c r="E1583" s="55">
        <v>45085</v>
      </c>
      <c r="H1583" s="27">
        <v>4.9400000000000004</v>
      </c>
      <c r="I1583" s="27">
        <v>0.72799999999999998</v>
      </c>
      <c r="J1583" s="484">
        <f t="shared" ref="J1583" si="269">IF(AND(I1583&gt;0),  I1583*30.974," ")</f>
        <v>22.549071999999999</v>
      </c>
      <c r="Q1583" s="1169"/>
    </row>
    <row r="1584" spans="1:17">
      <c r="A1584" s="108" t="s">
        <v>825</v>
      </c>
      <c r="B1584" t="s">
        <v>709</v>
      </c>
      <c r="C1584" t="s">
        <v>747</v>
      </c>
      <c r="D1584">
        <v>10</v>
      </c>
      <c r="E1584" s="55">
        <v>45085</v>
      </c>
      <c r="H1584" s="27" t="s">
        <v>811</v>
      </c>
      <c r="I1584" s="27" t="s">
        <v>811</v>
      </c>
      <c r="J1584" s="484"/>
      <c r="Q1584" s="1169"/>
    </row>
    <row r="1585" spans="1:17">
      <c r="A1585" s="108" t="s">
        <v>825</v>
      </c>
      <c r="B1585" t="s">
        <v>709</v>
      </c>
      <c r="C1585" t="s">
        <v>747</v>
      </c>
      <c r="D1585">
        <v>10.1</v>
      </c>
      <c r="E1585" s="55">
        <v>45085</v>
      </c>
      <c r="H1585" s="27" t="s">
        <v>811</v>
      </c>
      <c r="I1585" s="27" t="s">
        <v>811</v>
      </c>
      <c r="J1585" s="484"/>
      <c r="Q1585" s="1169"/>
    </row>
    <row r="1586" spans="1:17">
      <c r="A1586" s="108" t="s">
        <v>825</v>
      </c>
      <c r="B1586" t="s">
        <v>709</v>
      </c>
      <c r="C1586" t="s">
        <v>747</v>
      </c>
      <c r="D1586">
        <v>0.5</v>
      </c>
      <c r="E1586" s="55">
        <v>45117</v>
      </c>
      <c r="F1586">
        <v>10.9</v>
      </c>
      <c r="G1586">
        <v>4.9400000000000004</v>
      </c>
      <c r="H1586" s="27">
        <v>4.2300000000000004</v>
      </c>
      <c r="I1586" s="27">
        <v>0.36599999999999999</v>
      </c>
      <c r="J1586" s="484">
        <f t="shared" ref="J1586" si="270">IF(AND(I1586&gt;0),  I1586*30.974," ")</f>
        <v>11.336484</v>
      </c>
      <c r="Q1586" s="1169"/>
    </row>
    <row r="1587" spans="1:17">
      <c r="A1587" s="108" t="s">
        <v>825</v>
      </c>
      <c r="B1587" t="s">
        <v>709</v>
      </c>
      <c r="C1587" t="s">
        <v>747</v>
      </c>
      <c r="D1587">
        <v>1</v>
      </c>
      <c r="E1587" s="55">
        <v>45117</v>
      </c>
      <c r="H1587" s="27" t="s">
        <v>811</v>
      </c>
      <c r="I1587" s="27" t="s">
        <v>811</v>
      </c>
      <c r="J1587" s="484"/>
      <c r="Q1587" s="1169"/>
    </row>
    <row r="1588" spans="1:17">
      <c r="A1588" s="108" t="s">
        <v>825</v>
      </c>
      <c r="B1588" t="s">
        <v>709</v>
      </c>
      <c r="C1588" t="s">
        <v>747</v>
      </c>
      <c r="D1588">
        <v>2</v>
      </c>
      <c r="E1588" s="55">
        <v>45117</v>
      </c>
      <c r="H1588" s="27" t="s">
        <v>811</v>
      </c>
      <c r="I1588" s="27" t="s">
        <v>811</v>
      </c>
      <c r="J1588" s="484"/>
      <c r="Q1588" s="1169"/>
    </row>
    <row r="1589" spans="1:17">
      <c r="A1589" s="108" t="s">
        <v>825</v>
      </c>
      <c r="B1589" t="s">
        <v>709</v>
      </c>
      <c r="C1589" t="s">
        <v>747</v>
      </c>
      <c r="D1589">
        <v>3</v>
      </c>
      <c r="E1589" s="55">
        <v>45117</v>
      </c>
      <c r="H1589" s="27">
        <v>3.76</v>
      </c>
      <c r="I1589" s="27">
        <v>0.42599999999999999</v>
      </c>
      <c r="J1589" s="484">
        <f t="shared" ref="J1589" si="271">IF(AND(I1589&gt;0),  I1589*30.974," ")</f>
        <v>13.194924</v>
      </c>
      <c r="Q1589" s="1169"/>
    </row>
    <row r="1590" spans="1:17">
      <c r="A1590" s="108" t="s">
        <v>825</v>
      </c>
      <c r="B1590" t="s">
        <v>709</v>
      </c>
      <c r="C1590" t="s">
        <v>747</v>
      </c>
      <c r="D1590">
        <v>4</v>
      </c>
      <c r="E1590" s="55">
        <v>45117</v>
      </c>
      <c r="H1590" s="27" t="s">
        <v>811</v>
      </c>
      <c r="I1590" s="27" t="s">
        <v>811</v>
      </c>
      <c r="J1590" s="484"/>
      <c r="Q1590" s="1169"/>
    </row>
    <row r="1591" spans="1:17">
      <c r="A1591" s="108" t="s">
        <v>825</v>
      </c>
      <c r="B1591" t="s">
        <v>709</v>
      </c>
      <c r="C1591" t="s">
        <v>747</v>
      </c>
      <c r="D1591">
        <v>5</v>
      </c>
      <c r="E1591" s="55">
        <v>45117</v>
      </c>
      <c r="H1591" s="27" t="s">
        <v>811</v>
      </c>
      <c r="I1591" s="27" t="s">
        <v>811</v>
      </c>
      <c r="J1591" s="484"/>
      <c r="Q1591" s="1169"/>
    </row>
    <row r="1592" spans="1:17">
      <c r="A1592" s="108" t="s">
        <v>825</v>
      </c>
      <c r="B1592" t="s">
        <v>709</v>
      </c>
      <c r="C1592" t="s">
        <v>747</v>
      </c>
      <c r="D1592">
        <v>6</v>
      </c>
      <c r="E1592" s="55">
        <v>45117</v>
      </c>
      <c r="H1592" s="27" t="s">
        <v>811</v>
      </c>
      <c r="I1592" s="27" t="s">
        <v>811</v>
      </c>
      <c r="J1592" s="484"/>
      <c r="Q1592" s="1169"/>
    </row>
    <row r="1593" spans="1:17">
      <c r="A1593" s="108" t="s">
        <v>825</v>
      </c>
      <c r="B1593" t="s">
        <v>709</v>
      </c>
      <c r="C1593" t="s">
        <v>747</v>
      </c>
      <c r="D1593">
        <v>7</v>
      </c>
      <c r="E1593" s="55">
        <v>45117</v>
      </c>
      <c r="H1593" s="27" t="s">
        <v>811</v>
      </c>
      <c r="I1593" s="27" t="s">
        <v>811</v>
      </c>
      <c r="J1593" s="484"/>
      <c r="Q1593" s="1169"/>
    </row>
    <row r="1594" spans="1:17">
      <c r="A1594" s="108" t="s">
        <v>825</v>
      </c>
      <c r="B1594" t="s">
        <v>709</v>
      </c>
      <c r="C1594" t="s">
        <v>747</v>
      </c>
      <c r="D1594">
        <v>8</v>
      </c>
      <c r="E1594" s="55">
        <v>45117</v>
      </c>
      <c r="H1594" s="27" t="s">
        <v>811</v>
      </c>
      <c r="I1594" s="27" t="s">
        <v>811</v>
      </c>
      <c r="J1594" s="484"/>
      <c r="Q1594" s="1169"/>
    </row>
    <row r="1595" spans="1:17">
      <c r="A1595" s="108" t="s">
        <v>825</v>
      </c>
      <c r="B1595" t="s">
        <v>709</v>
      </c>
      <c r="C1595" t="s">
        <v>747</v>
      </c>
      <c r="D1595">
        <v>9</v>
      </c>
      <c r="E1595" s="55">
        <v>45117</v>
      </c>
      <c r="H1595" s="27" t="s">
        <v>811</v>
      </c>
      <c r="I1595" s="27" t="s">
        <v>811</v>
      </c>
      <c r="J1595" s="484"/>
      <c r="Q1595" s="1169"/>
    </row>
    <row r="1596" spans="1:17">
      <c r="A1596" s="108" t="s">
        <v>825</v>
      </c>
      <c r="B1596" t="s">
        <v>709</v>
      </c>
      <c r="C1596" t="s">
        <v>747</v>
      </c>
      <c r="D1596">
        <v>9.9</v>
      </c>
      <c r="E1596" s="55">
        <v>45117</v>
      </c>
      <c r="H1596" s="27">
        <v>60.98</v>
      </c>
      <c r="I1596" s="27">
        <v>1.06</v>
      </c>
      <c r="J1596" s="484">
        <f t="shared" ref="J1596" si="272">IF(AND(I1596&gt;0),  I1596*30.974," ")</f>
        <v>32.832440000000005</v>
      </c>
      <c r="Q1596" s="1169"/>
    </row>
    <row r="1597" spans="1:17">
      <c r="A1597" s="108" t="s">
        <v>825</v>
      </c>
      <c r="B1597" t="s">
        <v>709</v>
      </c>
      <c r="C1597" t="s">
        <v>747</v>
      </c>
      <c r="D1597">
        <v>10</v>
      </c>
      <c r="E1597" s="55">
        <v>45117</v>
      </c>
      <c r="H1597" s="27" t="s">
        <v>811</v>
      </c>
      <c r="I1597" s="27" t="s">
        <v>811</v>
      </c>
      <c r="J1597" s="484"/>
      <c r="Q1597" s="1169"/>
    </row>
    <row r="1598" spans="1:17">
      <c r="A1598" s="108" t="s">
        <v>825</v>
      </c>
      <c r="B1598" t="s">
        <v>709</v>
      </c>
      <c r="C1598" t="s">
        <v>747</v>
      </c>
      <c r="D1598">
        <v>10.4</v>
      </c>
      <c r="E1598" s="55">
        <v>45117</v>
      </c>
      <c r="H1598" s="27" t="s">
        <v>811</v>
      </c>
      <c r="I1598" s="27" t="s">
        <v>811</v>
      </c>
      <c r="J1598" s="484"/>
      <c r="Q1598" s="1169"/>
    </row>
    <row r="1599" spans="1:17">
      <c r="A1599" s="108" t="s">
        <v>825</v>
      </c>
      <c r="B1599" t="s">
        <v>709</v>
      </c>
      <c r="C1599" t="s">
        <v>747</v>
      </c>
      <c r="D1599">
        <v>0.5</v>
      </c>
      <c r="E1599" s="55">
        <v>45148</v>
      </c>
      <c r="F1599">
        <v>10.199999999999999</v>
      </c>
      <c r="G1599">
        <v>3.49</v>
      </c>
      <c r="H1599" s="27">
        <v>4.1900000000000004</v>
      </c>
      <c r="I1599" s="27">
        <v>0.32</v>
      </c>
      <c r="J1599" s="484">
        <f t="shared" ref="J1599" si="273">IF(AND(I1599&gt;0),  I1599*30.974," ")</f>
        <v>9.9116800000000005</v>
      </c>
      <c r="Q1599" s="1169"/>
    </row>
    <row r="1600" spans="1:17">
      <c r="A1600" s="108" t="s">
        <v>825</v>
      </c>
      <c r="B1600" t="s">
        <v>709</v>
      </c>
      <c r="C1600" t="s">
        <v>747</v>
      </c>
      <c r="D1600">
        <v>1</v>
      </c>
      <c r="E1600" s="55">
        <v>45148</v>
      </c>
      <c r="H1600" s="27" t="s">
        <v>811</v>
      </c>
      <c r="I1600" s="27" t="s">
        <v>811</v>
      </c>
      <c r="J1600" s="484"/>
      <c r="Q1600" s="1169"/>
    </row>
    <row r="1601" spans="1:17">
      <c r="A1601" s="108" t="s">
        <v>825</v>
      </c>
      <c r="B1601" t="s">
        <v>709</v>
      </c>
      <c r="C1601" t="s">
        <v>747</v>
      </c>
      <c r="D1601">
        <v>2</v>
      </c>
      <c r="E1601" s="55">
        <v>45148</v>
      </c>
      <c r="H1601" s="27" t="s">
        <v>811</v>
      </c>
      <c r="I1601" s="27" t="s">
        <v>811</v>
      </c>
      <c r="J1601" s="484"/>
      <c r="Q1601" s="1169"/>
    </row>
    <row r="1602" spans="1:17">
      <c r="A1602" s="108" t="s">
        <v>825</v>
      </c>
      <c r="B1602" t="s">
        <v>709</v>
      </c>
      <c r="C1602" t="s">
        <v>747</v>
      </c>
      <c r="D1602">
        <v>3</v>
      </c>
      <c r="E1602" s="55">
        <v>45148</v>
      </c>
      <c r="H1602" s="27">
        <v>4.63</v>
      </c>
      <c r="I1602" s="27">
        <v>0.38</v>
      </c>
      <c r="J1602" s="484">
        <f t="shared" ref="J1602" si="274">IF(AND(I1602&gt;0),  I1602*30.974," ")</f>
        <v>11.77012</v>
      </c>
      <c r="Q1602" s="1169"/>
    </row>
    <row r="1603" spans="1:17">
      <c r="A1603" s="108" t="s">
        <v>825</v>
      </c>
      <c r="B1603" t="s">
        <v>709</v>
      </c>
      <c r="C1603" t="s">
        <v>747</v>
      </c>
      <c r="D1603">
        <v>4</v>
      </c>
      <c r="E1603" s="55">
        <v>45148</v>
      </c>
      <c r="H1603" s="27" t="s">
        <v>811</v>
      </c>
      <c r="I1603" s="27" t="s">
        <v>811</v>
      </c>
      <c r="J1603" s="484"/>
      <c r="Q1603" s="1169"/>
    </row>
    <row r="1604" spans="1:17">
      <c r="A1604" s="108" t="s">
        <v>825</v>
      </c>
      <c r="B1604" t="s">
        <v>709</v>
      </c>
      <c r="C1604" t="s">
        <v>747</v>
      </c>
      <c r="D1604">
        <v>5</v>
      </c>
      <c r="E1604" s="55">
        <v>45148</v>
      </c>
      <c r="H1604" s="27" t="s">
        <v>811</v>
      </c>
      <c r="I1604" s="27" t="s">
        <v>811</v>
      </c>
      <c r="J1604" s="484"/>
      <c r="Q1604" s="1169"/>
    </row>
    <row r="1605" spans="1:17">
      <c r="A1605" s="108" t="s">
        <v>825</v>
      </c>
      <c r="B1605" t="s">
        <v>709</v>
      </c>
      <c r="C1605" t="s">
        <v>747</v>
      </c>
      <c r="D1605">
        <v>6</v>
      </c>
      <c r="E1605" s="55">
        <v>45148</v>
      </c>
      <c r="H1605" s="27" t="s">
        <v>811</v>
      </c>
      <c r="I1605" s="27" t="s">
        <v>811</v>
      </c>
      <c r="J1605" s="484"/>
      <c r="Q1605" s="1169"/>
    </row>
    <row r="1606" spans="1:17">
      <c r="A1606" s="108" t="s">
        <v>825</v>
      </c>
      <c r="B1606" t="s">
        <v>709</v>
      </c>
      <c r="C1606" t="s">
        <v>747</v>
      </c>
      <c r="D1606">
        <v>7</v>
      </c>
      <c r="E1606" s="55">
        <v>45148</v>
      </c>
      <c r="H1606" s="27" t="s">
        <v>811</v>
      </c>
      <c r="I1606" s="27" t="s">
        <v>811</v>
      </c>
      <c r="J1606" s="484"/>
      <c r="Q1606" s="1169"/>
    </row>
    <row r="1607" spans="1:17">
      <c r="A1607" s="108" t="s">
        <v>825</v>
      </c>
      <c r="B1607" t="s">
        <v>709</v>
      </c>
      <c r="C1607" t="s">
        <v>747</v>
      </c>
      <c r="D1607">
        <v>8</v>
      </c>
      <c r="E1607" s="55">
        <v>45148</v>
      </c>
      <c r="H1607" s="27" t="s">
        <v>811</v>
      </c>
      <c r="I1607" s="27" t="s">
        <v>811</v>
      </c>
      <c r="J1607" s="484"/>
      <c r="Q1607" s="1169"/>
    </row>
    <row r="1608" spans="1:17">
      <c r="A1608" s="108" t="s">
        <v>825</v>
      </c>
      <c r="B1608" t="s">
        <v>709</v>
      </c>
      <c r="C1608" t="s">
        <v>747</v>
      </c>
      <c r="D1608">
        <v>9</v>
      </c>
      <c r="E1608" s="55">
        <v>45148</v>
      </c>
      <c r="H1608" s="27" t="s">
        <v>811</v>
      </c>
      <c r="I1608" s="27" t="s">
        <v>811</v>
      </c>
      <c r="J1608" s="484"/>
      <c r="Q1608" s="1169"/>
    </row>
    <row r="1609" spans="1:17">
      <c r="A1609" s="108" t="s">
        <v>825</v>
      </c>
      <c r="B1609" t="s">
        <v>709</v>
      </c>
      <c r="C1609" t="s">
        <v>747</v>
      </c>
      <c r="D1609">
        <v>9.1999999999999993</v>
      </c>
      <c r="E1609" s="55">
        <v>45148</v>
      </c>
      <c r="H1609" s="27">
        <v>50.19</v>
      </c>
      <c r="I1609" s="27">
        <v>0.96199999999999997</v>
      </c>
      <c r="J1609" s="484">
        <f t="shared" ref="J1609" si="275">IF(AND(I1609&gt;0),  I1609*30.974," ")</f>
        <v>29.796987999999999</v>
      </c>
      <c r="Q1609" s="1169"/>
    </row>
    <row r="1610" spans="1:17">
      <c r="A1610" s="108" t="s">
        <v>825</v>
      </c>
      <c r="B1610" t="s">
        <v>709</v>
      </c>
      <c r="C1610" t="s">
        <v>747</v>
      </c>
      <c r="D1610">
        <v>9.6999999999999993</v>
      </c>
      <c r="E1610" s="55">
        <v>45148</v>
      </c>
      <c r="H1610" s="27" t="s">
        <v>811</v>
      </c>
      <c r="I1610" s="27" t="s">
        <v>811</v>
      </c>
      <c r="J1610" s="484"/>
      <c r="Q1610" s="1169"/>
    </row>
    <row r="1611" spans="1:17">
      <c r="A1611" s="108" t="s">
        <v>825</v>
      </c>
      <c r="B1611" t="s">
        <v>709</v>
      </c>
      <c r="C1611" t="s">
        <v>747</v>
      </c>
      <c r="D1611">
        <v>0.5</v>
      </c>
      <c r="E1611" s="55">
        <v>45180</v>
      </c>
      <c r="F1611">
        <v>9.9</v>
      </c>
      <c r="G1611">
        <v>4.3049999999999997</v>
      </c>
      <c r="H1611" s="27">
        <v>3.99</v>
      </c>
      <c r="I1611" s="27">
        <v>0.35499999999999998</v>
      </c>
      <c r="J1611" s="484">
        <f t="shared" ref="J1611" si="276">IF(AND(I1611&gt;0),  I1611*30.974," ")</f>
        <v>10.99577</v>
      </c>
      <c r="Q1611" s="1169"/>
    </row>
    <row r="1612" spans="1:17">
      <c r="A1612" s="108" t="s">
        <v>825</v>
      </c>
      <c r="B1612" t="s">
        <v>709</v>
      </c>
      <c r="C1612" t="s">
        <v>747</v>
      </c>
      <c r="D1612">
        <v>1</v>
      </c>
      <c r="E1612" s="55">
        <v>45180</v>
      </c>
      <c r="H1612" s="27" t="s">
        <v>811</v>
      </c>
      <c r="I1612" s="27" t="s">
        <v>811</v>
      </c>
      <c r="J1612" s="484"/>
      <c r="Q1612" s="1169"/>
    </row>
    <row r="1613" spans="1:17">
      <c r="A1613" s="108" t="s">
        <v>825</v>
      </c>
      <c r="B1613" t="s">
        <v>709</v>
      </c>
      <c r="C1613" t="s">
        <v>747</v>
      </c>
      <c r="D1613">
        <v>2</v>
      </c>
      <c r="E1613" s="55">
        <v>45180</v>
      </c>
      <c r="H1613" s="27" t="s">
        <v>811</v>
      </c>
      <c r="I1613" s="27" t="s">
        <v>811</v>
      </c>
      <c r="J1613" s="484"/>
      <c r="Q1613" s="1169"/>
    </row>
    <row r="1614" spans="1:17">
      <c r="A1614" s="108" t="s">
        <v>825</v>
      </c>
      <c r="B1614" t="s">
        <v>709</v>
      </c>
      <c r="C1614" t="s">
        <v>747</v>
      </c>
      <c r="D1614">
        <v>3</v>
      </c>
      <c r="E1614" s="55">
        <v>45180</v>
      </c>
      <c r="H1614" s="27">
        <v>4.29</v>
      </c>
      <c r="I1614" s="27">
        <v>0.38500000000000001</v>
      </c>
      <c r="J1614" s="484">
        <f t="shared" ref="J1614" si="277">IF(AND(I1614&gt;0),  I1614*30.974," ")</f>
        <v>11.924990000000001</v>
      </c>
      <c r="Q1614" s="1169"/>
    </row>
    <row r="1615" spans="1:17">
      <c r="A1615" s="108" t="s">
        <v>825</v>
      </c>
      <c r="B1615" t="s">
        <v>709</v>
      </c>
      <c r="C1615" t="s">
        <v>747</v>
      </c>
      <c r="D1615">
        <v>4</v>
      </c>
      <c r="E1615" s="55">
        <v>45180</v>
      </c>
      <c r="H1615" s="27" t="s">
        <v>811</v>
      </c>
      <c r="I1615" s="27" t="s">
        <v>811</v>
      </c>
      <c r="J1615" s="484"/>
      <c r="Q1615" s="1169"/>
    </row>
    <row r="1616" spans="1:17">
      <c r="A1616" s="108" t="s">
        <v>825</v>
      </c>
      <c r="B1616" t="s">
        <v>709</v>
      </c>
      <c r="C1616" t="s">
        <v>747</v>
      </c>
      <c r="D1616">
        <v>5</v>
      </c>
      <c r="E1616" s="55">
        <v>45180</v>
      </c>
      <c r="H1616" s="27" t="s">
        <v>811</v>
      </c>
      <c r="I1616" s="27" t="s">
        <v>811</v>
      </c>
      <c r="J1616" s="484"/>
      <c r="Q1616" s="1169"/>
    </row>
    <row r="1617" spans="1:17">
      <c r="A1617" s="108" t="s">
        <v>825</v>
      </c>
      <c r="B1617" t="s">
        <v>709</v>
      </c>
      <c r="C1617" t="s">
        <v>747</v>
      </c>
      <c r="D1617">
        <v>6</v>
      </c>
      <c r="E1617" s="55">
        <v>45180</v>
      </c>
      <c r="H1617" s="27" t="s">
        <v>811</v>
      </c>
      <c r="I1617" s="27" t="s">
        <v>811</v>
      </c>
      <c r="J1617" s="484"/>
      <c r="Q1617" s="1169"/>
    </row>
    <row r="1618" spans="1:17">
      <c r="A1618" s="108" t="s">
        <v>825</v>
      </c>
      <c r="B1618" t="s">
        <v>709</v>
      </c>
      <c r="C1618" t="s">
        <v>747</v>
      </c>
      <c r="D1618">
        <v>7</v>
      </c>
      <c r="E1618" s="55">
        <v>45180</v>
      </c>
      <c r="H1618" s="27" t="s">
        <v>811</v>
      </c>
      <c r="I1618" s="27" t="s">
        <v>811</v>
      </c>
      <c r="J1618" s="484"/>
      <c r="Q1618" s="1169"/>
    </row>
    <row r="1619" spans="1:17">
      <c r="A1619" s="108" t="s">
        <v>825</v>
      </c>
      <c r="B1619" t="s">
        <v>709</v>
      </c>
      <c r="C1619" t="s">
        <v>747</v>
      </c>
      <c r="D1619">
        <v>8</v>
      </c>
      <c r="E1619" s="55">
        <v>45180</v>
      </c>
      <c r="H1619" s="27" t="s">
        <v>811</v>
      </c>
      <c r="I1619" s="27" t="s">
        <v>811</v>
      </c>
      <c r="J1619" s="484"/>
      <c r="Q1619" s="1169"/>
    </row>
    <row r="1620" spans="1:17">
      <c r="A1620" s="108" t="s">
        <v>825</v>
      </c>
      <c r="B1620" t="s">
        <v>709</v>
      </c>
      <c r="C1620" t="s">
        <v>747</v>
      </c>
      <c r="D1620">
        <v>8.9</v>
      </c>
      <c r="E1620" s="55">
        <v>45180</v>
      </c>
      <c r="H1620" s="27">
        <v>34.6</v>
      </c>
      <c r="I1620" s="27">
        <v>1.25</v>
      </c>
      <c r="J1620" s="484">
        <f t="shared" ref="J1620" si="278">IF(AND(I1620&gt;0),  I1620*30.974," ")</f>
        <v>38.717500000000001</v>
      </c>
      <c r="Q1620" s="1169"/>
    </row>
    <row r="1621" spans="1:17">
      <c r="A1621" s="108" t="s">
        <v>825</v>
      </c>
      <c r="B1621" t="s">
        <v>709</v>
      </c>
      <c r="C1621" t="s">
        <v>747</v>
      </c>
      <c r="D1621">
        <v>9</v>
      </c>
      <c r="E1621" s="55">
        <v>45180</v>
      </c>
      <c r="H1621" s="27" t="s">
        <v>811</v>
      </c>
      <c r="I1621" s="27" t="s">
        <v>811</v>
      </c>
      <c r="J1621" s="484"/>
      <c r="Q1621" s="1169"/>
    </row>
    <row r="1622" spans="1:17">
      <c r="A1622" s="108" t="s">
        <v>825</v>
      </c>
      <c r="B1622" t="s">
        <v>709</v>
      </c>
      <c r="C1622" t="s">
        <v>747</v>
      </c>
      <c r="D1622">
        <v>9.4</v>
      </c>
      <c r="E1622" s="55">
        <v>45180</v>
      </c>
      <c r="H1622" s="27" t="s">
        <v>811</v>
      </c>
      <c r="I1622" s="27" t="s">
        <v>811</v>
      </c>
      <c r="J1622" s="484"/>
      <c r="Q1622" s="1169"/>
    </row>
    <row r="1623" spans="1:17">
      <c r="A1623" s="454" t="s">
        <v>825</v>
      </c>
      <c r="B1623" s="91" t="s">
        <v>709</v>
      </c>
      <c r="C1623" s="91" t="s">
        <v>747</v>
      </c>
      <c r="D1623" s="91">
        <v>0.5</v>
      </c>
      <c r="E1623" s="392">
        <v>45208</v>
      </c>
      <c r="F1623" s="91">
        <v>10.3</v>
      </c>
      <c r="G1623" s="91">
        <v>3.35</v>
      </c>
      <c r="H1623" s="355">
        <v>10.59</v>
      </c>
      <c r="I1623" s="355">
        <v>0.38400000000000001</v>
      </c>
      <c r="J1623" s="589">
        <f t="shared" ref="J1623" si="279">IF(AND(I1623&gt;0),  I1623*30.974," ")</f>
        <v>11.894016000000001</v>
      </c>
      <c r="Q1623" s="1169"/>
    </row>
    <row r="1624" spans="1:17">
      <c r="A1624" s="454" t="s">
        <v>825</v>
      </c>
      <c r="B1624" s="91" t="s">
        <v>709</v>
      </c>
      <c r="C1624" s="91" t="s">
        <v>747</v>
      </c>
      <c r="D1624" s="91">
        <v>1</v>
      </c>
      <c r="E1624" s="392">
        <v>45208</v>
      </c>
      <c r="F1624" s="91"/>
      <c r="G1624" s="91"/>
      <c r="H1624" s="355" t="s">
        <v>811</v>
      </c>
      <c r="I1624" s="355" t="s">
        <v>811</v>
      </c>
      <c r="J1624" s="589"/>
      <c r="Q1624" s="1169"/>
    </row>
    <row r="1625" spans="1:17">
      <c r="A1625" s="454" t="s">
        <v>825</v>
      </c>
      <c r="B1625" s="91" t="s">
        <v>709</v>
      </c>
      <c r="C1625" s="91" t="s">
        <v>747</v>
      </c>
      <c r="D1625" s="91">
        <v>2</v>
      </c>
      <c r="E1625" s="392">
        <v>45208</v>
      </c>
      <c r="F1625" s="91"/>
      <c r="G1625" s="91"/>
      <c r="H1625" s="355" t="s">
        <v>811</v>
      </c>
      <c r="I1625" s="355" t="s">
        <v>811</v>
      </c>
      <c r="J1625" s="589"/>
      <c r="Q1625" s="1169"/>
    </row>
    <row r="1626" spans="1:17">
      <c r="A1626" s="454" t="s">
        <v>825</v>
      </c>
      <c r="B1626" s="91" t="s">
        <v>709</v>
      </c>
      <c r="C1626" s="91" t="s">
        <v>747</v>
      </c>
      <c r="D1626" s="91">
        <v>3</v>
      </c>
      <c r="E1626" s="392">
        <v>45208</v>
      </c>
      <c r="F1626" s="91"/>
      <c r="G1626" s="91"/>
      <c r="H1626" s="355">
        <v>10.93</v>
      </c>
      <c r="I1626" s="355">
        <v>0.253</v>
      </c>
      <c r="J1626" s="589">
        <f t="shared" ref="J1626" si="280">IF(AND(I1626&gt;0),  I1626*30.974," ")</f>
        <v>7.8364219999999998</v>
      </c>
      <c r="Q1626" s="1169"/>
    </row>
    <row r="1627" spans="1:17">
      <c r="A1627" s="454" t="s">
        <v>825</v>
      </c>
      <c r="B1627" s="91" t="s">
        <v>709</v>
      </c>
      <c r="C1627" s="91" t="s">
        <v>747</v>
      </c>
      <c r="D1627" s="91">
        <v>4</v>
      </c>
      <c r="E1627" s="392">
        <v>45208</v>
      </c>
      <c r="F1627" s="91"/>
      <c r="G1627" s="91"/>
      <c r="H1627" s="355" t="s">
        <v>811</v>
      </c>
      <c r="I1627" s="355" t="s">
        <v>811</v>
      </c>
      <c r="J1627" s="589"/>
      <c r="Q1627" s="1169"/>
    </row>
    <row r="1628" spans="1:17">
      <c r="A1628" s="454" t="s">
        <v>825</v>
      </c>
      <c r="B1628" s="91" t="s">
        <v>709</v>
      </c>
      <c r="C1628" s="91" t="s">
        <v>747</v>
      </c>
      <c r="D1628" s="91">
        <v>5</v>
      </c>
      <c r="E1628" s="392">
        <v>45208</v>
      </c>
      <c r="F1628" s="91"/>
      <c r="G1628" s="91"/>
      <c r="H1628" s="355" t="s">
        <v>811</v>
      </c>
      <c r="I1628" s="355" t="s">
        <v>811</v>
      </c>
      <c r="J1628" s="589"/>
      <c r="Q1628" s="1169"/>
    </row>
    <row r="1629" spans="1:17">
      <c r="A1629" s="454" t="s">
        <v>825</v>
      </c>
      <c r="B1629" s="91" t="s">
        <v>709</v>
      </c>
      <c r="C1629" s="91" t="s">
        <v>747</v>
      </c>
      <c r="D1629" s="91">
        <v>6</v>
      </c>
      <c r="E1629" s="392">
        <v>45208</v>
      </c>
      <c r="F1629" s="91"/>
      <c r="G1629" s="91"/>
      <c r="H1629" s="355" t="s">
        <v>811</v>
      </c>
      <c r="I1629" s="355" t="s">
        <v>811</v>
      </c>
      <c r="J1629" s="589"/>
      <c r="Q1629" s="1169"/>
    </row>
    <row r="1630" spans="1:17">
      <c r="A1630" s="454" t="s">
        <v>825</v>
      </c>
      <c r="B1630" s="91" t="s">
        <v>709</v>
      </c>
      <c r="C1630" s="91" t="s">
        <v>747</v>
      </c>
      <c r="D1630" s="91">
        <v>7</v>
      </c>
      <c r="E1630" s="392">
        <v>45208</v>
      </c>
      <c r="F1630" s="91"/>
      <c r="G1630" s="91"/>
      <c r="H1630" s="355" t="s">
        <v>811</v>
      </c>
      <c r="I1630" s="355" t="s">
        <v>811</v>
      </c>
      <c r="J1630" s="589"/>
      <c r="Q1630" s="1169"/>
    </row>
    <row r="1631" spans="1:17">
      <c r="A1631" s="454" t="s">
        <v>825</v>
      </c>
      <c r="B1631" s="91" t="s">
        <v>709</v>
      </c>
      <c r="C1631" s="91" t="s">
        <v>747</v>
      </c>
      <c r="D1631" s="91">
        <v>8</v>
      </c>
      <c r="E1631" s="392">
        <v>45208</v>
      </c>
      <c r="F1631" s="91"/>
      <c r="G1631" s="91"/>
      <c r="H1631" s="355" t="s">
        <v>811</v>
      </c>
      <c r="I1631" s="355" t="s">
        <v>811</v>
      </c>
      <c r="J1631" s="589"/>
      <c r="Q1631" s="1169"/>
    </row>
    <row r="1632" spans="1:17">
      <c r="A1632" s="454" t="s">
        <v>825</v>
      </c>
      <c r="B1632" s="91" t="s">
        <v>709</v>
      </c>
      <c r="C1632" s="91" t="s">
        <v>747</v>
      </c>
      <c r="D1632" s="91">
        <v>9</v>
      </c>
      <c r="E1632" s="392">
        <v>45208</v>
      </c>
      <c r="F1632" s="91"/>
      <c r="G1632" s="91"/>
      <c r="H1632" s="355" t="s">
        <v>811</v>
      </c>
      <c r="I1632" s="355" t="s">
        <v>811</v>
      </c>
      <c r="J1632" s="589"/>
      <c r="Q1632" s="1169"/>
    </row>
    <row r="1633" spans="1:17">
      <c r="A1633" s="454" t="s">
        <v>825</v>
      </c>
      <c r="B1633" s="91" t="s">
        <v>709</v>
      </c>
      <c r="C1633" s="91" t="s">
        <v>747</v>
      </c>
      <c r="D1633" s="91">
        <v>9.3000000000000007</v>
      </c>
      <c r="E1633" s="392">
        <v>45208</v>
      </c>
      <c r="F1633" s="91"/>
      <c r="G1633" s="91"/>
      <c r="H1633" s="355">
        <v>44.39</v>
      </c>
      <c r="I1633" s="355">
        <v>0.80500000000000005</v>
      </c>
      <c r="J1633" s="589">
        <f t="shared" ref="J1633" si="281">IF(AND(I1633&gt;0),  I1633*30.974," ")</f>
        <v>24.934070000000002</v>
      </c>
      <c r="Q1633" s="1169"/>
    </row>
    <row r="1634" spans="1:17">
      <c r="A1634" s="454" t="s">
        <v>825</v>
      </c>
      <c r="B1634" s="91" t="s">
        <v>709</v>
      </c>
      <c r="C1634" s="91" t="s">
        <v>747</v>
      </c>
      <c r="D1634" s="91">
        <v>9.8000000000000007</v>
      </c>
      <c r="E1634" s="392">
        <v>45208</v>
      </c>
      <c r="F1634" s="91"/>
      <c r="G1634" s="91"/>
      <c r="H1634" s="355" t="s">
        <v>811</v>
      </c>
      <c r="I1634" s="355" t="s">
        <v>811</v>
      </c>
      <c r="J1634" s="589"/>
      <c r="Q1634" s="1169"/>
    </row>
    <row r="1635" spans="1:17">
      <c r="A1635" s="454" t="s">
        <v>825</v>
      </c>
      <c r="B1635" s="91" t="s">
        <v>709</v>
      </c>
      <c r="C1635" s="91" t="s">
        <v>747</v>
      </c>
      <c r="D1635" s="91">
        <v>0.5</v>
      </c>
      <c r="E1635" s="392">
        <v>45246</v>
      </c>
      <c r="F1635" s="91">
        <v>9.6999999999999993</v>
      </c>
      <c r="G1635" s="91">
        <v>2.8849999999999998</v>
      </c>
      <c r="H1635" s="355">
        <v>6</v>
      </c>
      <c r="I1635" s="355">
        <v>0.29099999999999998</v>
      </c>
      <c r="J1635" s="589">
        <f t="shared" ref="J1635" si="282">IF(AND(I1635&gt;0),  I1635*30.974," ")</f>
        <v>9.0134340000000002</v>
      </c>
      <c r="Q1635" s="1169"/>
    </row>
    <row r="1636" spans="1:17">
      <c r="A1636" s="454" t="s">
        <v>825</v>
      </c>
      <c r="B1636" s="91" t="s">
        <v>709</v>
      </c>
      <c r="C1636" s="91" t="s">
        <v>747</v>
      </c>
      <c r="D1636" s="91">
        <v>1</v>
      </c>
      <c r="E1636" s="392">
        <v>45246</v>
      </c>
      <c r="F1636" s="91"/>
      <c r="G1636" s="91"/>
      <c r="H1636" s="355" t="s">
        <v>811</v>
      </c>
      <c r="I1636" s="355" t="s">
        <v>811</v>
      </c>
      <c r="J1636" s="589"/>
      <c r="Q1636" s="1169"/>
    </row>
    <row r="1637" spans="1:17">
      <c r="A1637" s="454" t="s">
        <v>825</v>
      </c>
      <c r="B1637" s="91" t="s">
        <v>709</v>
      </c>
      <c r="C1637" s="91" t="s">
        <v>747</v>
      </c>
      <c r="D1637" s="91">
        <v>2</v>
      </c>
      <c r="E1637" s="392">
        <v>45246</v>
      </c>
      <c r="F1637" s="91"/>
      <c r="G1637" s="91"/>
      <c r="H1637" s="355" t="s">
        <v>811</v>
      </c>
      <c r="I1637" s="355" t="s">
        <v>811</v>
      </c>
      <c r="J1637" s="589"/>
      <c r="Q1637" s="1169"/>
    </row>
    <row r="1638" spans="1:17">
      <c r="A1638" s="454" t="s">
        <v>825</v>
      </c>
      <c r="B1638" s="91" t="s">
        <v>709</v>
      </c>
      <c r="C1638" s="91" t="s">
        <v>747</v>
      </c>
      <c r="D1638" s="91">
        <v>3</v>
      </c>
      <c r="E1638" s="392">
        <v>45246</v>
      </c>
      <c r="F1638" s="91"/>
      <c r="G1638" s="91"/>
      <c r="H1638" s="355">
        <v>6.92</v>
      </c>
      <c r="I1638" s="355">
        <v>0.219</v>
      </c>
      <c r="J1638" s="589">
        <f t="shared" ref="J1638" si="283">IF(AND(I1638&gt;0),  I1638*30.974," ")</f>
        <v>6.7833059999999996</v>
      </c>
      <c r="Q1638" s="1169"/>
    </row>
    <row r="1639" spans="1:17">
      <c r="A1639" s="454" t="s">
        <v>825</v>
      </c>
      <c r="B1639" s="91" t="s">
        <v>709</v>
      </c>
      <c r="C1639" s="91" t="s">
        <v>747</v>
      </c>
      <c r="D1639" s="91">
        <v>4</v>
      </c>
      <c r="E1639" s="392">
        <v>45246</v>
      </c>
      <c r="F1639" s="91"/>
      <c r="G1639" s="91"/>
      <c r="H1639" s="355" t="s">
        <v>811</v>
      </c>
      <c r="I1639" s="355" t="s">
        <v>811</v>
      </c>
      <c r="J1639" s="589"/>
      <c r="Q1639" s="1169"/>
    </row>
    <row r="1640" spans="1:17">
      <c r="A1640" s="454" t="s">
        <v>825</v>
      </c>
      <c r="B1640" s="91" t="s">
        <v>709</v>
      </c>
      <c r="C1640" s="91" t="s">
        <v>747</v>
      </c>
      <c r="D1640" s="91">
        <v>5</v>
      </c>
      <c r="E1640" s="392">
        <v>45246</v>
      </c>
      <c r="F1640" s="91"/>
      <c r="G1640" s="91"/>
      <c r="H1640" s="355" t="s">
        <v>811</v>
      </c>
      <c r="I1640" s="355" t="s">
        <v>811</v>
      </c>
      <c r="J1640" s="589"/>
      <c r="Q1640" s="1169"/>
    </row>
    <row r="1641" spans="1:17">
      <c r="A1641" s="454" t="s">
        <v>825</v>
      </c>
      <c r="B1641" s="91" t="s">
        <v>709</v>
      </c>
      <c r="C1641" s="91" t="s">
        <v>747</v>
      </c>
      <c r="D1641" s="91">
        <v>6</v>
      </c>
      <c r="E1641" s="392">
        <v>45246</v>
      </c>
      <c r="F1641" s="91"/>
      <c r="G1641" s="91"/>
      <c r="H1641" s="355" t="s">
        <v>811</v>
      </c>
      <c r="I1641" s="355" t="s">
        <v>811</v>
      </c>
      <c r="J1641" s="589"/>
      <c r="Q1641" s="1169"/>
    </row>
    <row r="1642" spans="1:17">
      <c r="A1642" s="454" t="s">
        <v>825</v>
      </c>
      <c r="B1642" s="91" t="s">
        <v>709</v>
      </c>
      <c r="C1642" s="91" t="s">
        <v>747</v>
      </c>
      <c r="D1642" s="91">
        <v>7</v>
      </c>
      <c r="E1642" s="392">
        <v>45246</v>
      </c>
      <c r="F1642" s="91"/>
      <c r="G1642" s="91"/>
      <c r="H1642" s="355" t="s">
        <v>811</v>
      </c>
      <c r="I1642" s="355" t="s">
        <v>811</v>
      </c>
      <c r="J1642" s="589"/>
      <c r="Q1642" s="1169"/>
    </row>
    <row r="1643" spans="1:17">
      <c r="A1643" s="454" t="s">
        <v>825</v>
      </c>
      <c r="B1643" s="91" t="s">
        <v>709</v>
      </c>
      <c r="C1643" s="91" t="s">
        <v>747</v>
      </c>
      <c r="D1643" s="91">
        <v>8</v>
      </c>
      <c r="E1643" s="392">
        <v>45246</v>
      </c>
      <c r="F1643" s="91"/>
      <c r="G1643" s="91"/>
      <c r="H1643" s="355" t="s">
        <v>811</v>
      </c>
      <c r="I1643" s="355" t="s">
        <v>811</v>
      </c>
      <c r="J1643" s="589"/>
      <c r="Q1643" s="1169"/>
    </row>
    <row r="1644" spans="1:17">
      <c r="A1644" s="454" t="s">
        <v>825</v>
      </c>
      <c r="B1644" s="91" t="s">
        <v>709</v>
      </c>
      <c r="C1644" s="91" t="s">
        <v>747</v>
      </c>
      <c r="D1644" s="91">
        <v>8.6999999999999993</v>
      </c>
      <c r="E1644" s="392">
        <v>45246</v>
      </c>
      <c r="F1644" s="91"/>
      <c r="G1644" s="91"/>
      <c r="H1644" s="355">
        <v>6.4</v>
      </c>
      <c r="I1644" s="355">
        <v>0.33200000000000002</v>
      </c>
      <c r="J1644" s="589">
        <f t="shared" ref="J1644" si="284">IF(AND(I1644&gt;0),  I1644*30.974," ")</f>
        <v>10.283368000000001</v>
      </c>
      <c r="Q1644" s="1169"/>
    </row>
    <row r="1645" spans="1:17">
      <c r="A1645" s="454" t="s">
        <v>825</v>
      </c>
      <c r="B1645" s="91" t="s">
        <v>709</v>
      </c>
      <c r="C1645" s="91" t="s">
        <v>747</v>
      </c>
      <c r="D1645" s="91">
        <v>9</v>
      </c>
      <c r="E1645" s="392">
        <v>45246</v>
      </c>
      <c r="F1645" s="91"/>
      <c r="G1645" s="91"/>
      <c r="H1645" s="355" t="s">
        <v>811</v>
      </c>
      <c r="I1645" s="355" t="s">
        <v>811</v>
      </c>
      <c r="J1645" s="589"/>
      <c r="Q1645" s="1169"/>
    </row>
    <row r="1646" spans="1:17">
      <c r="A1646" s="454" t="s">
        <v>825</v>
      </c>
      <c r="B1646" s="91" t="s">
        <v>709</v>
      </c>
      <c r="C1646" s="91" t="s">
        <v>747</v>
      </c>
      <c r="D1646" s="91">
        <v>9.1999999999999993</v>
      </c>
      <c r="E1646" s="392">
        <v>45246</v>
      </c>
      <c r="F1646" s="91"/>
      <c r="G1646" s="91"/>
      <c r="H1646" s="355" t="s">
        <v>811</v>
      </c>
      <c r="I1646" s="355" t="s">
        <v>811</v>
      </c>
      <c r="J1646" s="589"/>
      <c r="Q1646" s="1169"/>
    </row>
    <row r="1647" spans="1:17">
      <c r="A1647" s="454" t="s">
        <v>825</v>
      </c>
      <c r="B1647" s="91" t="s">
        <v>709</v>
      </c>
      <c r="C1647" s="91" t="s">
        <v>747</v>
      </c>
      <c r="D1647" s="91">
        <v>9.5</v>
      </c>
      <c r="E1647" s="392">
        <v>45246</v>
      </c>
      <c r="F1647" s="91"/>
      <c r="G1647" s="91"/>
      <c r="H1647" s="355" t="s">
        <v>811</v>
      </c>
      <c r="I1647" s="355" t="s">
        <v>811</v>
      </c>
      <c r="J1647" s="589"/>
      <c r="Q1647" s="1169"/>
    </row>
    <row r="1648" spans="1:17">
      <c r="A1648" s="454" t="s">
        <v>825</v>
      </c>
      <c r="B1648" s="91" t="s">
        <v>709</v>
      </c>
      <c r="C1648" s="91" t="s">
        <v>747</v>
      </c>
      <c r="D1648" s="91">
        <v>9.6</v>
      </c>
      <c r="E1648" s="392">
        <v>45246</v>
      </c>
      <c r="F1648" s="91"/>
      <c r="G1648" s="91"/>
      <c r="H1648" s="355" t="s">
        <v>811</v>
      </c>
      <c r="I1648" s="355" t="s">
        <v>811</v>
      </c>
      <c r="J1648" s="589"/>
      <c r="Q1648" s="1169"/>
    </row>
    <row r="1649" spans="1:25">
      <c r="A1649" s="454" t="s">
        <v>825</v>
      </c>
      <c r="B1649" s="91" t="s">
        <v>709</v>
      </c>
      <c r="C1649" s="91" t="s">
        <v>747</v>
      </c>
      <c r="D1649" s="91">
        <v>0.5</v>
      </c>
      <c r="E1649" s="392">
        <v>45056</v>
      </c>
      <c r="F1649" s="91">
        <v>10.5</v>
      </c>
      <c r="G1649" s="91">
        <v>4.46</v>
      </c>
      <c r="H1649" s="355">
        <v>1.83</v>
      </c>
      <c r="I1649" s="355">
        <v>0.38800000000000001</v>
      </c>
      <c r="J1649" s="589">
        <f t="shared" ref="J1649" si="285">IF(AND(I1649&gt;0),  I1649*30.974," ")</f>
        <v>12.017912000000001</v>
      </c>
      <c r="Q1649" s="1169"/>
    </row>
    <row r="1650" spans="1:25">
      <c r="A1650" s="454" t="s">
        <v>825</v>
      </c>
      <c r="B1650" s="91" t="s">
        <v>709</v>
      </c>
      <c r="C1650" s="91" t="s">
        <v>747</v>
      </c>
      <c r="D1650" s="91">
        <v>1</v>
      </c>
      <c r="E1650" s="392">
        <v>45056</v>
      </c>
      <c r="F1650" s="91"/>
      <c r="G1650" s="91"/>
      <c r="H1650" s="355" t="s">
        <v>811</v>
      </c>
      <c r="I1650" s="355" t="s">
        <v>811</v>
      </c>
      <c r="J1650" s="589"/>
      <c r="Q1650" s="1169"/>
    </row>
    <row r="1651" spans="1:25">
      <c r="A1651" s="454" t="s">
        <v>825</v>
      </c>
      <c r="B1651" s="91" t="s">
        <v>709</v>
      </c>
      <c r="C1651" s="91" t="s">
        <v>747</v>
      </c>
      <c r="D1651" s="91">
        <v>2</v>
      </c>
      <c r="E1651" s="392">
        <v>45056</v>
      </c>
      <c r="F1651" s="91"/>
      <c r="G1651" s="91"/>
      <c r="H1651" s="355" t="s">
        <v>811</v>
      </c>
      <c r="I1651" s="355" t="s">
        <v>811</v>
      </c>
      <c r="J1651" s="589"/>
      <c r="Q1651" s="1169"/>
    </row>
    <row r="1652" spans="1:25">
      <c r="A1652" s="454" t="s">
        <v>825</v>
      </c>
      <c r="B1652" s="91" t="s">
        <v>709</v>
      </c>
      <c r="C1652" s="91" t="s">
        <v>747</v>
      </c>
      <c r="D1652" s="91">
        <v>3</v>
      </c>
      <c r="E1652" s="392">
        <v>45056</v>
      </c>
      <c r="F1652" s="91"/>
      <c r="G1652" s="91"/>
      <c r="H1652" s="355">
        <v>1.97</v>
      </c>
      <c r="I1652" s="355">
        <v>0.35299999999999998</v>
      </c>
      <c r="J1652" s="589">
        <f t="shared" ref="J1652" si="286">IF(AND(I1652&gt;0),  I1652*30.974," ")</f>
        <v>10.933821999999999</v>
      </c>
      <c r="Q1652" s="1169"/>
    </row>
    <row r="1653" spans="1:25">
      <c r="A1653" s="454" t="s">
        <v>825</v>
      </c>
      <c r="B1653" s="91" t="s">
        <v>709</v>
      </c>
      <c r="C1653" s="91" t="s">
        <v>747</v>
      </c>
      <c r="D1653" s="91">
        <v>4</v>
      </c>
      <c r="E1653" s="392">
        <v>45056</v>
      </c>
      <c r="F1653" s="91"/>
      <c r="G1653" s="91"/>
      <c r="H1653" s="355" t="s">
        <v>811</v>
      </c>
      <c r="I1653" s="355" t="s">
        <v>811</v>
      </c>
      <c r="J1653" s="589"/>
      <c r="Q1653" s="1169"/>
    </row>
    <row r="1654" spans="1:25">
      <c r="A1654" s="454" t="s">
        <v>825</v>
      </c>
      <c r="B1654" s="91" t="s">
        <v>709</v>
      </c>
      <c r="C1654" s="91" t="s">
        <v>747</v>
      </c>
      <c r="D1654" s="91">
        <v>5</v>
      </c>
      <c r="E1654" s="392">
        <v>45056</v>
      </c>
      <c r="F1654" s="91"/>
      <c r="G1654" s="91"/>
      <c r="H1654" s="355" t="s">
        <v>811</v>
      </c>
      <c r="I1654" s="355" t="s">
        <v>811</v>
      </c>
      <c r="J1654" s="589"/>
      <c r="Q1654" s="1169"/>
    </row>
    <row r="1655" spans="1:25">
      <c r="A1655" s="454" t="s">
        <v>825</v>
      </c>
      <c r="B1655" s="91" t="s">
        <v>709</v>
      </c>
      <c r="C1655" s="91" t="s">
        <v>747</v>
      </c>
      <c r="D1655" s="91">
        <v>6</v>
      </c>
      <c r="E1655" s="392">
        <v>45056</v>
      </c>
      <c r="F1655" s="91"/>
      <c r="G1655" s="91"/>
      <c r="H1655" s="355" t="s">
        <v>811</v>
      </c>
      <c r="I1655" s="355" t="s">
        <v>811</v>
      </c>
      <c r="J1655" s="589"/>
      <c r="Q1655" s="1169"/>
    </row>
    <row r="1656" spans="1:25">
      <c r="A1656" s="454" t="s">
        <v>825</v>
      </c>
      <c r="B1656" s="91" t="s">
        <v>709</v>
      </c>
      <c r="C1656" s="91" t="s">
        <v>747</v>
      </c>
      <c r="D1656" s="91">
        <v>7</v>
      </c>
      <c r="E1656" s="392">
        <v>45056</v>
      </c>
      <c r="F1656" s="91"/>
      <c r="G1656" s="91"/>
      <c r="H1656" s="355" t="s">
        <v>811</v>
      </c>
      <c r="I1656" s="355" t="s">
        <v>811</v>
      </c>
      <c r="J1656" s="589"/>
      <c r="Q1656" s="1169"/>
    </row>
    <row r="1657" spans="1:25">
      <c r="A1657" s="454" t="s">
        <v>825</v>
      </c>
      <c r="B1657" s="91" t="s">
        <v>709</v>
      </c>
      <c r="C1657" s="91" t="s">
        <v>747</v>
      </c>
      <c r="D1657" s="91">
        <v>8</v>
      </c>
      <c r="E1657" s="392">
        <v>45056</v>
      </c>
      <c r="F1657" s="91"/>
      <c r="G1657" s="91"/>
      <c r="H1657" s="355" t="s">
        <v>811</v>
      </c>
      <c r="I1657" s="355" t="s">
        <v>811</v>
      </c>
      <c r="J1657" s="589"/>
      <c r="Q1657" s="1169"/>
    </row>
    <row r="1658" spans="1:25">
      <c r="A1658" s="454" t="s">
        <v>825</v>
      </c>
      <c r="B1658" s="91" t="s">
        <v>709</v>
      </c>
      <c r="C1658" s="91" t="s">
        <v>747</v>
      </c>
      <c r="D1658" s="91">
        <v>9</v>
      </c>
      <c r="E1658" s="392">
        <v>45056</v>
      </c>
      <c r="F1658" s="91"/>
      <c r="G1658" s="91"/>
      <c r="H1658" s="355" t="s">
        <v>811</v>
      </c>
      <c r="I1658" s="355" t="s">
        <v>811</v>
      </c>
      <c r="J1658" s="589"/>
      <c r="Q1658" s="1169"/>
    </row>
    <row r="1659" spans="1:25">
      <c r="A1659" s="454" t="s">
        <v>825</v>
      </c>
      <c r="B1659" s="91" t="s">
        <v>709</v>
      </c>
      <c r="C1659" s="91" t="s">
        <v>747</v>
      </c>
      <c r="D1659" s="91">
        <v>9.5</v>
      </c>
      <c r="E1659" s="392">
        <v>45056</v>
      </c>
      <c r="F1659" s="91"/>
      <c r="G1659" s="91"/>
      <c r="H1659" s="355">
        <v>6.13</v>
      </c>
      <c r="I1659" s="355">
        <v>0.49199999999999999</v>
      </c>
      <c r="J1659" s="589">
        <f t="shared" ref="J1659" si="287">IF(AND(I1659&gt;0),  I1659*30.974," ")</f>
        <v>15.239208</v>
      </c>
      <c r="Q1659" s="1169"/>
    </row>
    <row r="1660" spans="1:25">
      <c r="A1660" s="454" t="s">
        <v>825</v>
      </c>
      <c r="B1660" s="91" t="s">
        <v>709</v>
      </c>
      <c r="C1660" s="91" t="s">
        <v>747</v>
      </c>
      <c r="D1660" s="91">
        <v>10</v>
      </c>
      <c r="E1660" s="392">
        <v>45056</v>
      </c>
      <c r="F1660" s="91"/>
      <c r="G1660" s="91"/>
      <c r="H1660" s="355" t="s">
        <v>811</v>
      </c>
      <c r="I1660" s="355" t="s">
        <v>811</v>
      </c>
      <c r="J1660" s="589"/>
      <c r="Q1660" s="1169"/>
    </row>
    <row r="1661" spans="1:25">
      <c r="A1661" s="108"/>
      <c r="D1661" s="27"/>
      <c r="E1661" s="133"/>
      <c r="H1661" s="24"/>
      <c r="I1661" s="71"/>
      <c r="J1661" s="484"/>
      <c r="Q1661" s="1169"/>
    </row>
    <row r="1662" spans="1:25" s="437" customFormat="1">
      <c r="A1662" s="436"/>
      <c r="D1662" s="1019"/>
      <c r="E1662" s="1579"/>
      <c r="H1662" s="1020"/>
      <c r="I1662" s="1021"/>
      <c r="J1662" s="486"/>
      <c r="L1662" s="1124"/>
      <c r="N1662" s="1124"/>
      <c r="P1662" s="1124"/>
      <c r="Q1662" s="1251"/>
      <c r="R1662" s="1023"/>
      <c r="S1662" s="1023"/>
      <c r="T1662" s="1023"/>
    </row>
    <row r="1663" spans="1:25" ht="31.2">
      <c r="A1663" s="984" t="s">
        <v>937</v>
      </c>
      <c r="B1663" s="815"/>
      <c r="C1663" s="815"/>
      <c r="D1663" s="815"/>
      <c r="E1663" s="873"/>
      <c r="F1663" s="815"/>
      <c r="G1663" s="815"/>
      <c r="H1663" s="815"/>
      <c r="I1663" s="815"/>
      <c r="J1663" s="2164"/>
      <c r="K1663" s="815"/>
      <c r="L1663" s="1313"/>
      <c r="M1663" s="815"/>
      <c r="N1663" s="1136"/>
      <c r="O1663" s="815"/>
      <c r="P1663" s="1136"/>
      <c r="Q1663" s="1169"/>
      <c r="R1663" s="1340"/>
      <c r="S1663" s="1340"/>
      <c r="T1663" s="1340"/>
      <c r="U1663" s="815"/>
      <c r="V1663" s="747"/>
      <c r="W1663" s="747"/>
      <c r="X1663" s="747"/>
      <c r="Y1663" s="747"/>
    </row>
    <row r="1664" spans="1:25" s="1257" customFormat="1" ht="46.8">
      <c r="A1664" s="2862" t="s">
        <v>784</v>
      </c>
      <c r="B1664" s="2863" t="s">
        <v>20</v>
      </c>
      <c r="C1664" s="2863" t="s">
        <v>701</v>
      </c>
      <c r="D1664" s="2863" t="s">
        <v>785</v>
      </c>
      <c r="E1664" s="2863" t="s">
        <v>786</v>
      </c>
      <c r="F1664" s="2863" t="s">
        <v>787</v>
      </c>
      <c r="G1664" s="2863" t="s">
        <v>788</v>
      </c>
      <c r="H1664" s="2863" t="s">
        <v>789</v>
      </c>
      <c r="I1664" s="2863" t="s">
        <v>790</v>
      </c>
      <c r="J1664" s="2863" t="s">
        <v>791</v>
      </c>
      <c r="K1664" s="2866" t="s">
        <v>792</v>
      </c>
      <c r="L1664" s="2858" t="s">
        <v>474</v>
      </c>
      <c r="M1664" s="2857" t="s">
        <v>793</v>
      </c>
      <c r="N1664" s="2858" t="s">
        <v>483</v>
      </c>
      <c r="O1664" s="2857" t="s">
        <v>794</v>
      </c>
      <c r="P1664" s="2858" t="s">
        <v>480</v>
      </c>
      <c r="Q1664" s="2817" t="s">
        <v>795</v>
      </c>
      <c r="R1664" s="1603" t="s">
        <v>796</v>
      </c>
      <c r="S1664" s="1334" t="s">
        <v>797</v>
      </c>
      <c r="T1664" s="1573" t="s">
        <v>798</v>
      </c>
      <c r="X1664" s="1260" t="s">
        <v>784</v>
      </c>
      <c r="Y1664" s="1257" t="s">
        <v>20</v>
      </c>
    </row>
    <row r="1665" spans="1:25">
      <c r="A1665" s="2173" t="s">
        <v>938</v>
      </c>
      <c r="B1665" s="91" t="s">
        <v>368</v>
      </c>
      <c r="C1665" s="355" t="s">
        <v>107</v>
      </c>
      <c r="D1665" s="355">
        <v>0.5</v>
      </c>
      <c r="E1665" s="358">
        <v>43339</v>
      </c>
      <c r="F1665" s="355">
        <v>1</v>
      </c>
      <c r="G1665" s="355">
        <v>0.46</v>
      </c>
      <c r="H1665" s="355">
        <v>1.05</v>
      </c>
      <c r="I1665" s="2803">
        <v>0.36</v>
      </c>
      <c r="J1665" s="91">
        <v>11.150639999999999</v>
      </c>
      <c r="K1665" s="2199">
        <v>0.46</v>
      </c>
      <c r="L1665" s="2176">
        <v>71.20294233717712</v>
      </c>
      <c r="M1665" s="2187">
        <v>1.62</v>
      </c>
      <c r="N1665" s="2176">
        <v>35.301779095012471</v>
      </c>
      <c r="O1665" s="2187">
        <v>13.9383</v>
      </c>
      <c r="P1665" s="2176">
        <v>42.16020206224097</v>
      </c>
      <c r="Q1665" s="2168">
        <f t="shared" si="255"/>
        <v>49.55497449814353</v>
      </c>
      <c r="U1665" s="571" t="s">
        <v>939</v>
      </c>
    </row>
    <row r="1666" spans="1:25" s="451" customFormat="1">
      <c r="A1666" s="2180" t="s">
        <v>938</v>
      </c>
      <c r="B1666" s="470" t="s">
        <v>368</v>
      </c>
      <c r="C1666" s="469" t="s">
        <v>107</v>
      </c>
      <c r="D1666" s="469">
        <v>0.75</v>
      </c>
      <c r="E1666" s="471">
        <v>43339</v>
      </c>
      <c r="F1666" s="469">
        <v>1</v>
      </c>
      <c r="G1666" s="469">
        <v>0.46</v>
      </c>
      <c r="H1666" s="469">
        <v>2.19</v>
      </c>
      <c r="I1666" s="2804">
        <v>0.54</v>
      </c>
      <c r="J1666" s="470">
        <v>16.725960000000001</v>
      </c>
      <c r="K1666" s="2244"/>
      <c r="L1666" s="2196" t="s">
        <v>803</v>
      </c>
      <c r="M1666" s="2805"/>
      <c r="N1666" s="2196" t="s">
        <v>803</v>
      </c>
      <c r="O1666" s="2805"/>
      <c r="P1666" s="2196" t="s">
        <v>803</v>
      </c>
      <c r="Q1666" s="2172"/>
      <c r="R1666" s="1341"/>
      <c r="S1666" s="1157"/>
      <c r="T1666" s="1357" t="s">
        <v>803</v>
      </c>
    </row>
    <row r="1667" spans="1:25">
      <c r="A1667" s="884"/>
      <c r="C1667" s="27"/>
      <c r="D1667" s="27"/>
      <c r="E1667" s="27"/>
      <c r="F1667" s="47"/>
      <c r="G1667" s="173"/>
      <c r="H1667" s="173"/>
      <c r="I1667" s="27"/>
      <c r="J1667" s="27"/>
      <c r="K1667" s="528"/>
      <c r="L1667" s="1106"/>
      <c r="M1667" s="607"/>
      <c r="O1667" s="592"/>
      <c r="P1667" s="593"/>
      <c r="Q1667" s="1169"/>
      <c r="S1667" s="1333"/>
      <c r="T1667" s="1346"/>
    </row>
    <row r="1668" spans="1:25" ht="46.8">
      <c r="A1668" s="976" t="s">
        <v>804</v>
      </c>
      <c r="B1668" s="591" t="s">
        <v>20</v>
      </c>
      <c r="C1668" s="591" t="s">
        <v>701</v>
      </c>
      <c r="D1668" s="946" t="s">
        <v>805</v>
      </c>
      <c r="E1668" s="947" t="s">
        <v>786</v>
      </c>
      <c r="F1668" s="946" t="s">
        <v>806</v>
      </c>
      <c r="G1668" s="946" t="s">
        <v>807</v>
      </c>
      <c r="H1668" s="591" t="s">
        <v>808</v>
      </c>
      <c r="I1668" s="371" t="s">
        <v>809</v>
      </c>
      <c r="J1668" t="s">
        <v>878</v>
      </c>
      <c r="K1668" s="1267" t="s">
        <v>792</v>
      </c>
      <c r="L1668" s="1305" t="s">
        <v>474</v>
      </c>
      <c r="M1668" s="1252" t="s">
        <v>793</v>
      </c>
      <c r="N1668" s="1305" t="s">
        <v>483</v>
      </c>
      <c r="O1668" s="1252" t="s">
        <v>794</v>
      </c>
      <c r="P1668" s="1305" t="s">
        <v>480</v>
      </c>
      <c r="Q1668" s="1604"/>
      <c r="T1668" s="1346"/>
    </row>
    <row r="1669" spans="1:25">
      <c r="A1669" s="108">
        <v>136</v>
      </c>
      <c r="B1669" t="s">
        <v>709</v>
      </c>
      <c r="C1669" t="s">
        <v>940</v>
      </c>
      <c r="D1669" s="18">
        <v>0.15</v>
      </c>
      <c r="E1669" s="55">
        <v>43724</v>
      </c>
      <c r="F1669" s="165">
        <v>0.96</v>
      </c>
      <c r="G1669" s="166">
        <v>0.96</v>
      </c>
      <c r="H1669" s="24">
        <v>1.6400931645569625</v>
      </c>
      <c r="I1669" s="24">
        <v>0.36285533296381339</v>
      </c>
      <c r="J1669">
        <f t="shared" ref="J1669:J1679" si="288">IF(AND(I1669&gt;0),  I1669*30.974," ")</f>
        <v>11.239081083221157</v>
      </c>
      <c r="K1669" s="745">
        <f>AVERAGE(G1669:G1671)</f>
        <v>0.96</v>
      </c>
      <c r="L1669" s="594">
        <f t="shared" ref="L1669:L1678" si="289">10*(6-(LN(K1669)/LN(2)))</f>
        <v>60.588936890535685</v>
      </c>
      <c r="M1669" s="166">
        <f>AVERAGE(H1669:H1671)</f>
        <v>1.5945350210970468</v>
      </c>
      <c r="N1669" s="594">
        <f t="shared" ref="N1669:N1678" si="290">10*(6-((2.04-0.68*LN(M1669))/LN(2)))</f>
        <v>35.146344498036299</v>
      </c>
      <c r="O1669">
        <f>AVERAGE(J1669:J1671)</f>
        <v>11.239081083221157</v>
      </c>
      <c r="P1669" s="594">
        <f t="shared" ref="P1669:P1678" si="291">10*(6-(LN(48/O1669)/LN(2)))</f>
        <v>39.054896785796529</v>
      </c>
      <c r="Q1669" s="1169">
        <f t="shared" si="255"/>
        <v>44.930059391456176</v>
      </c>
      <c r="T1669" s="1346"/>
    </row>
    <row r="1670" spans="1:25">
      <c r="A1670" s="108"/>
      <c r="B1670" t="s">
        <v>709</v>
      </c>
      <c r="C1670" t="s">
        <v>940</v>
      </c>
      <c r="D1670" s="18">
        <v>0.5</v>
      </c>
      <c r="E1670" s="55">
        <v>43724</v>
      </c>
      <c r="F1670" s="165"/>
      <c r="G1670" s="166"/>
      <c r="H1670" s="27" t="s">
        <v>811</v>
      </c>
      <c r="I1670" s="27" t="s">
        <v>811</v>
      </c>
      <c r="K1670" s="483"/>
      <c r="Q1670" s="1169"/>
      <c r="T1670" s="1346"/>
    </row>
    <row r="1671" spans="1:25" s="451" customFormat="1">
      <c r="A1671" s="1566"/>
      <c r="B1671" s="451" t="s">
        <v>709</v>
      </c>
      <c r="C1671" s="451" t="s">
        <v>940</v>
      </c>
      <c r="D1671" s="1201" t="s">
        <v>814</v>
      </c>
      <c r="E1671" s="1202">
        <v>43724</v>
      </c>
      <c r="F1671" s="1203"/>
      <c r="G1671" s="1204"/>
      <c r="H1671" s="1200">
        <v>1.5489768776371313</v>
      </c>
      <c r="I1671" s="1200">
        <v>0.36285533296381339</v>
      </c>
      <c r="J1671" s="451">
        <f t="shared" si="288"/>
        <v>11.239081083221157</v>
      </c>
      <c r="K1671" s="1104"/>
      <c r="L1671" s="1373"/>
      <c r="N1671" s="1373"/>
      <c r="P1671" s="1373"/>
      <c r="Q1671" s="1232"/>
      <c r="R1671" s="1157"/>
      <c r="S1671" s="1157"/>
      <c r="T1671" s="1569"/>
    </row>
    <row r="1672" spans="1:25">
      <c r="A1672" s="108"/>
      <c r="D1672" s="18"/>
      <c r="E1672" s="55"/>
      <c r="H1672" s="165"/>
      <c r="I1672" s="166"/>
      <c r="J1672" t="str">
        <f t="shared" si="288"/>
        <v xml:space="preserve"> </v>
      </c>
      <c r="K1672" s="483"/>
      <c r="Q1672" s="1169"/>
      <c r="R1672" s="1229"/>
      <c r="S1672" s="1229"/>
      <c r="T1672" s="1348"/>
      <c r="U1672" s="27"/>
      <c r="V1672" s="24"/>
    </row>
    <row r="1673" spans="1:25" ht="46.8">
      <c r="B1673" s="976" t="s">
        <v>20</v>
      </c>
      <c r="C1673" s="591" t="s">
        <v>701</v>
      </c>
      <c r="D1673" s="946" t="s">
        <v>805</v>
      </c>
      <c r="E1673" s="947" t="s">
        <v>786</v>
      </c>
      <c r="F1673" s="946" t="s">
        <v>806</v>
      </c>
      <c r="G1673" s="946" t="s">
        <v>807</v>
      </c>
      <c r="H1673" s="591" t="s">
        <v>808</v>
      </c>
      <c r="I1673" s="371" t="s">
        <v>809</v>
      </c>
      <c r="J1673" t="s">
        <v>810</v>
      </c>
      <c r="K1673" s="1267" t="s">
        <v>792</v>
      </c>
      <c r="L1673" s="1305" t="s">
        <v>474</v>
      </c>
      <c r="M1673" s="1252" t="s">
        <v>793</v>
      </c>
      <c r="N1673" s="1305" t="s">
        <v>483</v>
      </c>
      <c r="O1673" s="1252" t="s">
        <v>794</v>
      </c>
      <c r="P1673" s="1305" t="s">
        <v>480</v>
      </c>
      <c r="Q1673" s="1604"/>
      <c r="T1673" s="1346"/>
    </row>
    <row r="1674" spans="1:25">
      <c r="B1674" s="108" t="s">
        <v>709</v>
      </c>
      <c r="C1674" t="s">
        <v>940</v>
      </c>
      <c r="D1674">
        <v>0.5</v>
      </c>
      <c r="E1674" s="55">
        <v>44083</v>
      </c>
      <c r="F1674">
        <v>0.89</v>
      </c>
      <c r="G1674">
        <v>0.89</v>
      </c>
      <c r="H1674" s="371">
        <v>2.177777777777778</v>
      </c>
      <c r="I1674" s="24">
        <v>0.6186313202032796</v>
      </c>
      <c r="J1674">
        <f t="shared" si="288"/>
        <v>19.161486511976381</v>
      </c>
      <c r="K1674" s="483">
        <f>AVERAGE(G1674:G1675)</f>
        <v>0.89</v>
      </c>
      <c r="L1674" s="594">
        <f t="shared" si="289"/>
        <v>61.681227588083267</v>
      </c>
      <c r="M1674" s="166">
        <f>AVERAGE(H1674:H1675)</f>
        <v>3.6711111111111117</v>
      </c>
      <c r="N1674" s="594">
        <f t="shared" si="290"/>
        <v>43.327295271241525</v>
      </c>
      <c r="O1674">
        <f>AVERAGE(J1674:J1675)</f>
        <v>19.161486511976381</v>
      </c>
      <c r="P1674" s="594">
        <f t="shared" si="291"/>
        <v>46.751750811415533</v>
      </c>
      <c r="Q1674" s="1169">
        <f t="shared" si="255"/>
        <v>50.58675789024678</v>
      </c>
      <c r="T1674" s="1346"/>
    </row>
    <row r="1675" spans="1:25" s="451" customFormat="1">
      <c r="B1675" s="1566" t="s">
        <v>709</v>
      </c>
      <c r="C1675" s="451" t="s">
        <v>940</v>
      </c>
      <c r="D1675" s="451">
        <v>0.75</v>
      </c>
      <c r="E1675" s="1202">
        <v>44083</v>
      </c>
      <c r="H1675" s="1576">
        <v>5.1644444444444453</v>
      </c>
      <c r="I1675" s="1200">
        <v>0.6186313202032796</v>
      </c>
      <c r="J1675" s="451">
        <f t="shared" si="288"/>
        <v>19.161486511976381</v>
      </c>
      <c r="K1675" s="1104"/>
      <c r="L1675" s="1373"/>
      <c r="N1675" s="1373"/>
      <c r="P1675" s="1373"/>
      <c r="Q1675" s="1232"/>
      <c r="R1675" s="1157"/>
      <c r="S1675" s="1157"/>
      <c r="T1675" s="1569"/>
    </row>
    <row r="1676" spans="1:25">
      <c r="A1676" s="976"/>
      <c r="B1676" s="591"/>
      <c r="C1676" s="946"/>
      <c r="D1676" s="947"/>
      <c r="E1676" s="591"/>
      <c r="F1676" s="946"/>
      <c r="G1676" s="946"/>
      <c r="H1676" s="946"/>
      <c r="I1676" s="948"/>
      <c r="J1676" t="str">
        <f t="shared" si="288"/>
        <v xml:space="preserve"> </v>
      </c>
      <c r="K1676" s="1279"/>
      <c r="M1676" s="946"/>
      <c r="O1676" s="591"/>
      <c r="Q1676" s="1169"/>
      <c r="R1676" s="1011"/>
      <c r="S1676" s="1229"/>
      <c r="T1676" s="1348"/>
      <c r="U1676" s="946"/>
    </row>
    <row r="1677" spans="1:25" ht="46.8">
      <c r="A1677" s="983" t="s">
        <v>804</v>
      </c>
      <c r="B1677" s="815" t="s">
        <v>20</v>
      </c>
      <c r="C1677" s="815" t="s">
        <v>701</v>
      </c>
      <c r="D1677" s="815" t="s">
        <v>805</v>
      </c>
      <c r="E1677" s="873" t="s">
        <v>786</v>
      </c>
      <c r="F1677" s="815" t="s">
        <v>806</v>
      </c>
      <c r="G1677" s="815" t="s">
        <v>807</v>
      </c>
      <c r="H1677" s="815" t="s">
        <v>808</v>
      </c>
      <c r="I1677" s="878" t="s">
        <v>809</v>
      </c>
      <c r="J1677" t="s">
        <v>810</v>
      </c>
      <c r="K1677" s="1267" t="s">
        <v>792</v>
      </c>
      <c r="L1677" s="1305" t="s">
        <v>474</v>
      </c>
      <c r="M1677" s="1252" t="s">
        <v>793</v>
      </c>
      <c r="N1677" s="1305" t="s">
        <v>483</v>
      </c>
      <c r="O1677" s="1252" t="s">
        <v>794</v>
      </c>
      <c r="P1677" s="1305" t="s">
        <v>480</v>
      </c>
      <c r="Q1677" s="1604"/>
      <c r="R1677" s="1226"/>
      <c r="S1677" s="1226"/>
      <c r="T1677" s="1349"/>
      <c r="U1677" s="747"/>
      <c r="V1677" s="747"/>
      <c r="W1677" s="747"/>
      <c r="X1677" s="747"/>
      <c r="Y1677" s="747"/>
    </row>
    <row r="1678" spans="1:25">
      <c r="A1678" s="108">
        <v>35</v>
      </c>
      <c r="B1678" t="s">
        <v>709</v>
      </c>
      <c r="C1678" t="s">
        <v>941</v>
      </c>
      <c r="D1678" s="27">
        <v>0.5</v>
      </c>
      <c r="E1678" s="133">
        <v>44434</v>
      </c>
      <c r="F1678">
        <v>0.8</v>
      </c>
      <c r="G1678">
        <v>0.8</v>
      </c>
      <c r="H1678" s="371">
        <v>6.3821373015873002</v>
      </c>
      <c r="I1678" s="71">
        <v>0.76679762683031427</v>
      </c>
      <c r="J1678">
        <f t="shared" si="288"/>
        <v>23.750789693442155</v>
      </c>
      <c r="K1678" s="483">
        <f>AVERAGE(G1678:G1679)</f>
        <v>0.8</v>
      </c>
      <c r="L1678" s="594">
        <f t="shared" si="289"/>
        <v>63.219280948873624</v>
      </c>
      <c r="M1678" s="166">
        <f>AVERAGE(H1678:H1679)</f>
        <v>4.9756706349206343</v>
      </c>
      <c r="N1678" s="594">
        <f t="shared" si="290"/>
        <v>46.31027989288809</v>
      </c>
      <c r="O1678">
        <f>AVERAGE(J1678:J1679)</f>
        <v>17.946298846721078</v>
      </c>
      <c r="P1678" s="594">
        <f t="shared" si="291"/>
        <v>45.806519348132603</v>
      </c>
      <c r="Q1678" s="1169">
        <f t="shared" si="255"/>
        <v>51.778693396631439</v>
      </c>
      <c r="T1678" s="1346"/>
    </row>
    <row r="1679" spans="1:25" s="451" customFormat="1">
      <c r="A1679" s="1566">
        <v>35</v>
      </c>
      <c r="B1679" s="451" t="s">
        <v>709</v>
      </c>
      <c r="C1679" s="451" t="s">
        <v>941</v>
      </c>
      <c r="D1679" s="534">
        <v>0.5</v>
      </c>
      <c r="E1679" s="1567">
        <v>44434</v>
      </c>
      <c r="H1679" s="1200">
        <v>3.5692039682539676</v>
      </c>
      <c r="I1679" s="1444">
        <v>0.39200000000000007</v>
      </c>
      <c r="J1679" s="451">
        <f t="shared" si="288"/>
        <v>12.141808000000003</v>
      </c>
      <c r="K1679" s="1655" t="s">
        <v>942</v>
      </c>
      <c r="L1679" s="1373"/>
      <c r="N1679" s="1373"/>
      <c r="P1679" s="1373"/>
      <c r="Q1679" s="1232"/>
      <c r="R1679" s="1157"/>
      <c r="S1679" s="1157"/>
      <c r="T1679" s="1569"/>
    </row>
    <row r="1680" spans="1:25">
      <c r="A1680" s="108"/>
      <c r="D1680" s="27"/>
      <c r="E1680" s="133"/>
      <c r="H1680" s="24"/>
      <c r="I1680" s="71"/>
      <c r="J1680" s="484"/>
      <c r="K1680" s="1304"/>
      <c r="Q1680" s="1169"/>
    </row>
    <row r="1681" spans="1:25" ht="46.8">
      <c r="A1681" s="983" t="s">
        <v>804</v>
      </c>
      <c r="B1681" s="815" t="s">
        <v>20</v>
      </c>
      <c r="C1681" s="815" t="s">
        <v>701</v>
      </c>
      <c r="D1681" s="815" t="s">
        <v>805</v>
      </c>
      <c r="E1681" s="873" t="s">
        <v>786</v>
      </c>
      <c r="F1681" s="815" t="s">
        <v>806</v>
      </c>
      <c r="G1681" s="815" t="s">
        <v>807</v>
      </c>
      <c r="H1681" s="815" t="s">
        <v>808</v>
      </c>
      <c r="I1681" s="878" t="s">
        <v>809</v>
      </c>
      <c r="J1681" s="484" t="s">
        <v>810</v>
      </c>
      <c r="K1681" s="1252" t="s">
        <v>792</v>
      </c>
      <c r="L1681" s="1305" t="s">
        <v>474</v>
      </c>
      <c r="M1681" s="1252" t="s">
        <v>793</v>
      </c>
      <c r="N1681" s="1305" t="s">
        <v>483</v>
      </c>
      <c r="O1681" s="1252" t="s">
        <v>794</v>
      </c>
      <c r="P1681" s="1305" t="s">
        <v>480</v>
      </c>
      <c r="Q1681" s="1169"/>
    </row>
    <row r="1682" spans="1:25">
      <c r="A1682" s="108"/>
      <c r="B1682" t="s">
        <v>709</v>
      </c>
      <c r="C1682" t="s">
        <v>941</v>
      </c>
      <c r="D1682" s="27">
        <v>0.5</v>
      </c>
      <c r="E1682" s="55">
        <v>44797</v>
      </c>
      <c r="F1682">
        <v>1.2</v>
      </c>
      <c r="G1682">
        <v>1.2</v>
      </c>
      <c r="H1682" s="68">
        <v>124.46804582979962</v>
      </c>
      <c r="I1682" s="24">
        <v>1.719804562379448</v>
      </c>
      <c r="J1682" s="484">
        <f>IF(AND(I1682&gt;0),  I1682*30.974," ")</f>
        <v>53.269226515141021</v>
      </c>
      <c r="K1682">
        <f>AVERAGE(G1682:G1683)</f>
        <v>1.2</v>
      </c>
      <c r="L1682" s="594">
        <f t="shared" ref="L1682" si="292">10*(6-(LN(K1682)/LN(2)))</f>
        <v>57.369655941662067</v>
      </c>
      <c r="M1682" s="166">
        <f>AVERAGE(H1682:H1683)</f>
        <v>194.86837468802744</v>
      </c>
      <c r="N1682" s="594">
        <f t="shared" ref="N1682" si="293">10*(6-((2.04-0.68*LN(M1682))/LN(2)))</f>
        <v>82.292243077497901</v>
      </c>
      <c r="O1682">
        <f>AVERAGE(J1682:J1683)</f>
        <v>67.945441983598229</v>
      </c>
      <c r="P1682" s="594">
        <f t="shared" ref="P1682" si="294">10*(6-(LN(48/O1682)/LN(2)))</f>
        <v>65.013423674073067</v>
      </c>
      <c r="Q1682" s="1169">
        <f>AVERAGE(L1682,N1682,P1682)</f>
        <v>68.225107564411005</v>
      </c>
    </row>
    <row r="1683" spans="1:25" s="451" customFormat="1">
      <c r="A1683" s="1566"/>
      <c r="B1683" s="451" t="s">
        <v>709</v>
      </c>
      <c r="C1683" s="451" t="s">
        <v>941</v>
      </c>
      <c r="D1683" s="534">
        <v>1</v>
      </c>
      <c r="E1683" s="1202">
        <v>44797</v>
      </c>
      <c r="H1683" s="687">
        <v>265.26870354625527</v>
      </c>
      <c r="I1683" s="1200">
        <v>2.6674519743028169</v>
      </c>
      <c r="J1683" s="564">
        <f>IF(AND(I1683&gt;0),  I1683*30.974," ")</f>
        <v>82.621657452055445</v>
      </c>
      <c r="K1683" s="1578"/>
      <c r="L1683" s="1373"/>
      <c r="N1683" s="1373"/>
      <c r="P1683" s="1373"/>
      <c r="Q1683" s="1232"/>
      <c r="R1683" s="1157"/>
      <c r="S1683" s="1157"/>
      <c r="T1683" s="1157"/>
    </row>
    <row r="1684" spans="1:25">
      <c r="A1684" s="108"/>
      <c r="D1684" s="27"/>
      <c r="E1684" s="55"/>
      <c r="H1684" s="24"/>
      <c r="I1684" s="24"/>
      <c r="J1684" s="484"/>
      <c r="K1684" s="1304"/>
      <c r="Q1684" s="1169"/>
    </row>
    <row r="1685" spans="1:25" ht="46.8">
      <c r="A1685" s="983" t="s">
        <v>804</v>
      </c>
      <c r="B1685" s="815" t="s">
        <v>20</v>
      </c>
      <c r="C1685" s="815" t="s">
        <v>701</v>
      </c>
      <c r="D1685" s="815" t="s">
        <v>805</v>
      </c>
      <c r="E1685" s="873" t="s">
        <v>786</v>
      </c>
      <c r="F1685" s="815" t="s">
        <v>806</v>
      </c>
      <c r="G1685" s="815" t="s">
        <v>807</v>
      </c>
      <c r="H1685" s="815" t="s">
        <v>808</v>
      </c>
      <c r="I1685" s="878" t="s">
        <v>809</v>
      </c>
      <c r="J1685" s="484" t="s">
        <v>810</v>
      </c>
      <c r="K1685" s="1252" t="s">
        <v>792</v>
      </c>
      <c r="L1685" s="1305" t="s">
        <v>474</v>
      </c>
      <c r="M1685" s="1252" t="s">
        <v>793</v>
      </c>
      <c r="N1685" s="1305" t="s">
        <v>483</v>
      </c>
      <c r="O1685" s="1252" t="s">
        <v>794</v>
      </c>
      <c r="P1685" s="1305" t="s">
        <v>480</v>
      </c>
      <c r="Q1685" s="1169"/>
    </row>
    <row r="1686" spans="1:25">
      <c r="A1686" s="108"/>
      <c r="B1686" s="24" t="s">
        <v>709</v>
      </c>
      <c r="C1686" s="24" t="s">
        <v>940</v>
      </c>
      <c r="D1686" s="23">
        <v>0.5</v>
      </c>
      <c r="E1686" s="47">
        <v>45181</v>
      </c>
      <c r="F1686" s="24">
        <v>1</v>
      </c>
      <c r="G1686" s="24">
        <v>0.75</v>
      </c>
      <c r="H1686" s="24">
        <v>1.9146202531645566</v>
      </c>
      <c r="I1686" s="24">
        <v>0.4982938854585679</v>
      </c>
      <c r="J1686" s="484">
        <f>IF(AND(I1686&gt;0),  I1686*30.974," ")</f>
        <v>15.434154808193682</v>
      </c>
      <c r="K1686">
        <f>AVERAGE(G1686:G1687)</f>
        <v>0.75</v>
      </c>
      <c r="L1686" s="594">
        <f t="shared" ref="L1686" si="295">10*(6-(LN(K1686)/LN(2)))</f>
        <v>64.150374992788443</v>
      </c>
      <c r="M1686" s="166">
        <f>AVERAGE(H1686:H1687)</f>
        <v>1.6427215189873416</v>
      </c>
      <c r="N1686" s="594">
        <f t="shared" ref="N1686" si="296">10*(6-((2.04-0.68*LN(M1686))/LN(2)))</f>
        <v>35.438419085291216</v>
      </c>
      <c r="O1686">
        <f>AVERAGE(J1686:J1687)</f>
        <v>14.305676002670165</v>
      </c>
      <c r="P1686" s="594">
        <f t="shared" ref="P1686" si="297">10*(6-(LN(48/O1686)/LN(2)))</f>
        <v>42.53553266777098</v>
      </c>
      <c r="Q1686" s="1169">
        <f>AVERAGE(L1686,N1686,P1686)</f>
        <v>47.37477558195021</v>
      </c>
      <c r="R1686" s="1330">
        <f>AVERAGE(Q1669:Q1686)</f>
        <v>52.579078764939119</v>
      </c>
      <c r="S1686" s="1006" t="s">
        <v>62</v>
      </c>
      <c r="T1686" s="1346" t="str">
        <f>IF(_xlfn.NUMBERVALUE(R1686), IF(R1686&lt;50, "Acceptable; Ongoing Protection is Required", "Unacceptable; Immediate Restoration is Required"), " ")</f>
        <v>Unacceptable; Immediate Restoration is Required</v>
      </c>
    </row>
    <row r="1687" spans="1:25">
      <c r="A1687" s="108"/>
      <c r="B1687" s="24" t="s">
        <v>709</v>
      </c>
      <c r="C1687" s="24" t="s">
        <v>940</v>
      </c>
      <c r="D1687" s="23">
        <v>0.5</v>
      </c>
      <c r="E1687" s="47">
        <v>45181</v>
      </c>
      <c r="H1687" s="24">
        <v>1.3708227848101266</v>
      </c>
      <c r="I1687" s="24">
        <v>0.42542768764598193</v>
      </c>
      <c r="J1687" s="484">
        <f>IF(AND(I1687&gt;0),  I1687*30.974," ")</f>
        <v>13.177197197146645</v>
      </c>
      <c r="K1687" s="1304"/>
      <c r="Q1687" s="1169"/>
    </row>
    <row r="1688" spans="1:25" s="437" customFormat="1">
      <c r="A1688" s="436"/>
      <c r="D1688" s="1019"/>
      <c r="E1688" s="1579"/>
      <c r="H1688" s="1020"/>
      <c r="I1688" s="1021"/>
      <c r="J1688" s="486"/>
      <c r="K1688" s="1620"/>
      <c r="L1688" s="1124"/>
      <c r="N1688" s="1124"/>
      <c r="P1688" s="1124"/>
      <c r="Q1688" s="1251"/>
      <c r="R1688" s="1023"/>
      <c r="S1688" s="1023"/>
      <c r="T1688" s="1023"/>
    </row>
    <row r="1689" spans="1:25" ht="31.2">
      <c r="A1689" s="984" t="s">
        <v>756</v>
      </c>
      <c r="B1689" s="815"/>
      <c r="C1689" s="815"/>
      <c r="D1689" s="815"/>
      <c r="E1689" s="873"/>
      <c r="F1689" s="815"/>
      <c r="G1689" s="815"/>
      <c r="H1689" s="815"/>
      <c r="I1689" s="815"/>
      <c r="J1689" s="2164"/>
      <c r="K1689" s="815"/>
      <c r="L1689" s="1313"/>
      <c r="M1689" s="815"/>
      <c r="N1689" s="1136"/>
      <c r="O1689" s="815"/>
      <c r="P1689" s="1136"/>
      <c r="Q1689" s="1169"/>
      <c r="R1689" s="1340"/>
      <c r="S1689" s="1340"/>
      <c r="T1689" s="1340"/>
      <c r="U1689" s="815"/>
      <c r="V1689" s="747"/>
      <c r="W1689" s="747"/>
      <c r="X1689" s="747"/>
      <c r="Y1689" s="747"/>
    </row>
    <row r="1690" spans="1:25" s="1257" customFormat="1" ht="46.8">
      <c r="A1690" s="1260" t="s">
        <v>784</v>
      </c>
      <c r="B1690" s="1257" t="s">
        <v>20</v>
      </c>
      <c r="C1690" s="1257" t="s">
        <v>701</v>
      </c>
      <c r="D1690" s="1257" t="s">
        <v>785</v>
      </c>
      <c r="E1690" s="1257" t="s">
        <v>786</v>
      </c>
      <c r="F1690" s="1257" t="s">
        <v>787</v>
      </c>
      <c r="G1690" s="1257" t="s">
        <v>788</v>
      </c>
      <c r="H1690" s="1257" t="s">
        <v>789</v>
      </c>
      <c r="I1690" s="1257" t="s">
        <v>790</v>
      </c>
      <c r="J1690" s="1257" t="s">
        <v>791</v>
      </c>
      <c r="K1690" s="1563" t="s">
        <v>792</v>
      </c>
      <c r="L1690" s="1564" t="s">
        <v>474</v>
      </c>
      <c r="M1690" s="1565" t="s">
        <v>793</v>
      </c>
      <c r="N1690" s="1564" t="s">
        <v>483</v>
      </c>
      <c r="O1690" s="1565" t="s">
        <v>794</v>
      </c>
      <c r="P1690" s="1564" t="s">
        <v>480</v>
      </c>
      <c r="Q1690" s="1604" t="s">
        <v>795</v>
      </c>
      <c r="R1690" s="1603" t="s">
        <v>796</v>
      </c>
      <c r="S1690" s="1334" t="s">
        <v>797</v>
      </c>
      <c r="T1690" s="1573" t="s">
        <v>798</v>
      </c>
      <c r="X1690" s="1260" t="s">
        <v>784</v>
      </c>
      <c r="Y1690" s="1257" t="s">
        <v>20</v>
      </c>
    </row>
    <row r="1691" spans="1:25">
      <c r="A1691" s="2173" t="s">
        <v>71</v>
      </c>
      <c r="B1691" s="91" t="s">
        <v>709</v>
      </c>
      <c r="C1691" s="91" t="s">
        <v>756</v>
      </c>
      <c r="D1691" s="399">
        <v>0.5</v>
      </c>
      <c r="E1691" s="2174">
        <v>43004</v>
      </c>
      <c r="F1691" s="399">
        <v>2.62</v>
      </c>
      <c r="G1691" s="91">
        <v>1.4</v>
      </c>
      <c r="H1691" s="2054">
        <v>4.2597468354430372</v>
      </c>
      <c r="I1691" s="2186">
        <v>0.45728032012321301</v>
      </c>
      <c r="J1691" s="91">
        <v>14.163800635496401</v>
      </c>
      <c r="K1691" s="2199">
        <v>1.4</v>
      </c>
      <c r="L1691" s="2176">
        <v>55.145731728297577</v>
      </c>
      <c r="M1691" s="2177">
        <v>3.217468354430379</v>
      </c>
      <c r="N1691" s="2176">
        <v>42.033317685821494</v>
      </c>
      <c r="O1691" s="2177">
        <v>15.253323761303815</v>
      </c>
      <c r="P1691" s="2176">
        <v>43.460892402166948</v>
      </c>
      <c r="Q1691" s="2168">
        <f t="shared" ref="Q1691:Q1787" si="298">AVERAGE(L1691,N1691,P1691)</f>
        <v>46.879980605428671</v>
      </c>
    </row>
    <row r="1692" spans="1:25">
      <c r="A1692" s="2173" t="s">
        <v>71</v>
      </c>
      <c r="B1692" s="91" t="s">
        <v>709</v>
      </c>
      <c r="C1692" s="91" t="s">
        <v>756</v>
      </c>
      <c r="D1692" s="399">
        <v>1</v>
      </c>
      <c r="E1692" s="2174">
        <v>43004</v>
      </c>
      <c r="F1692" s="399">
        <v>2.62</v>
      </c>
      <c r="G1692" s="91">
        <v>1.4</v>
      </c>
      <c r="H1692" s="91"/>
      <c r="I1692" s="454"/>
      <c r="J1692" s="91" t="s">
        <v>803</v>
      </c>
      <c r="K1692" s="1165"/>
      <c r="L1692" s="2178" t="s">
        <v>803</v>
      </c>
      <c r="M1692" s="2179"/>
      <c r="N1692" s="2178" t="s">
        <v>803</v>
      </c>
      <c r="O1692" s="2179"/>
      <c r="P1692" s="2178" t="s">
        <v>803</v>
      </c>
      <c r="Q1692" s="2168"/>
      <c r="R1692" s="1330"/>
      <c r="T1692" s="1350" t="s">
        <v>803</v>
      </c>
    </row>
    <row r="1693" spans="1:25">
      <c r="A1693" s="2173" t="s">
        <v>71</v>
      </c>
      <c r="B1693" s="91" t="s">
        <v>709</v>
      </c>
      <c r="C1693" s="91" t="s">
        <v>756</v>
      </c>
      <c r="D1693" s="399">
        <v>1.5</v>
      </c>
      <c r="E1693" s="2174">
        <v>43004</v>
      </c>
      <c r="F1693" s="399">
        <v>2.62</v>
      </c>
      <c r="G1693" s="91">
        <v>1.4</v>
      </c>
      <c r="H1693" s="91"/>
      <c r="I1693" s="454"/>
      <c r="J1693" s="91" t="s">
        <v>803</v>
      </c>
      <c r="K1693" s="1165"/>
      <c r="L1693" s="2178" t="s">
        <v>803</v>
      </c>
      <c r="M1693" s="2179"/>
      <c r="N1693" s="2178" t="s">
        <v>803</v>
      </c>
      <c r="O1693" s="2179"/>
      <c r="P1693" s="2178" t="s">
        <v>803</v>
      </c>
      <c r="Q1693" s="2168"/>
      <c r="R1693" s="1330"/>
      <c r="T1693" s="1350" t="s">
        <v>803</v>
      </c>
    </row>
    <row r="1694" spans="1:25">
      <c r="A1694" s="2173" t="s">
        <v>71</v>
      </c>
      <c r="B1694" s="91" t="s">
        <v>709</v>
      </c>
      <c r="C1694" s="91" t="s">
        <v>756</v>
      </c>
      <c r="D1694" s="399">
        <v>2</v>
      </c>
      <c r="E1694" s="2174">
        <v>43004</v>
      </c>
      <c r="F1694" s="399">
        <v>2.62</v>
      </c>
      <c r="G1694" s="91">
        <v>1.4</v>
      </c>
      <c r="H1694" s="91"/>
      <c r="I1694" s="454"/>
      <c r="J1694" s="91" t="s">
        <v>803</v>
      </c>
      <c r="K1694" s="1165"/>
      <c r="L1694" s="2178" t="s">
        <v>803</v>
      </c>
      <c r="M1694" s="2179"/>
      <c r="N1694" s="2178" t="s">
        <v>803</v>
      </c>
      <c r="O1694" s="2179"/>
      <c r="P1694" s="2178" t="s">
        <v>803</v>
      </c>
      <c r="Q1694" s="2168"/>
      <c r="R1694" s="1330"/>
      <c r="T1694" s="1350" t="s">
        <v>803</v>
      </c>
    </row>
    <row r="1695" spans="1:25" s="451" customFormat="1">
      <c r="A1695" s="2180" t="s">
        <v>71</v>
      </c>
      <c r="B1695" s="470" t="s">
        <v>709</v>
      </c>
      <c r="C1695" s="470" t="s">
        <v>756</v>
      </c>
      <c r="D1695" s="2181">
        <v>2.5</v>
      </c>
      <c r="E1695" s="2182">
        <v>43004</v>
      </c>
      <c r="F1695" s="2181">
        <v>2.62</v>
      </c>
      <c r="G1695" s="470">
        <v>1.4</v>
      </c>
      <c r="H1695" s="2188">
        <v>2.1751898734177209</v>
      </c>
      <c r="I1695" s="2189">
        <v>0.52763113860370725</v>
      </c>
      <c r="J1695" s="470">
        <v>16.342846887111229</v>
      </c>
      <c r="K1695" s="2195"/>
      <c r="L1695" s="2184" t="s">
        <v>803</v>
      </c>
      <c r="M1695" s="2185"/>
      <c r="N1695" s="2184" t="s">
        <v>803</v>
      </c>
      <c r="O1695" s="2185"/>
      <c r="P1695" s="2184" t="s">
        <v>803</v>
      </c>
      <c r="Q1695" s="2172"/>
      <c r="R1695" s="1341"/>
      <c r="S1695" s="1157"/>
      <c r="T1695" s="1357" t="s">
        <v>803</v>
      </c>
    </row>
    <row r="1696" spans="1:25">
      <c r="A1696" s="884"/>
      <c r="D1696" s="173"/>
      <c r="E1696" s="445"/>
      <c r="F1696" s="173"/>
      <c r="H1696" s="933"/>
      <c r="I1696" s="1263"/>
      <c r="K1696" s="483"/>
      <c r="L1696" s="1648"/>
      <c r="M1696" s="911"/>
      <c r="N1696" s="1648"/>
      <c r="O1696" s="911"/>
      <c r="P1696" s="1648"/>
      <c r="Q1696" s="1169"/>
      <c r="R1696" s="1331"/>
      <c r="T1696" s="1344"/>
    </row>
    <row r="1697" spans="1:22">
      <c r="A1697" s="2173" t="s">
        <v>71</v>
      </c>
      <c r="B1697" s="91" t="s">
        <v>368</v>
      </c>
      <c r="C1697" s="355" t="s">
        <v>72</v>
      </c>
      <c r="D1697" s="355">
        <v>0.5</v>
      </c>
      <c r="E1697" s="358">
        <v>43339</v>
      </c>
      <c r="F1697" s="355">
        <v>3</v>
      </c>
      <c r="G1697" s="355">
        <v>1.7450000000000001</v>
      </c>
      <c r="H1697" s="355">
        <v>4.0199999999999996</v>
      </c>
      <c r="I1697" s="2803">
        <v>0.44</v>
      </c>
      <c r="J1697" s="91">
        <v>13.62856</v>
      </c>
      <c r="K1697" s="2199">
        <v>1.7450000000000001</v>
      </c>
      <c r="L1697" s="2176">
        <v>51.967729635650727</v>
      </c>
      <c r="M1697" s="2187">
        <v>52.015000000000001</v>
      </c>
      <c r="N1697" s="2176">
        <v>69.334840742955109</v>
      </c>
      <c r="O1697" s="2187">
        <v>64.425920000000005</v>
      </c>
      <c r="P1697" s="2176">
        <v>64.246068280355146</v>
      </c>
      <c r="Q1697" s="2168">
        <f t="shared" si="298"/>
        <v>61.849546219653661</v>
      </c>
    </row>
    <row r="1698" spans="1:22">
      <c r="A1698" s="2173" t="s">
        <v>71</v>
      </c>
      <c r="B1698" s="91" t="s">
        <v>368</v>
      </c>
      <c r="C1698" s="355" t="s">
        <v>72</v>
      </c>
      <c r="D1698" s="355">
        <v>1</v>
      </c>
      <c r="E1698" s="358">
        <v>43339</v>
      </c>
      <c r="F1698" s="355">
        <v>3</v>
      </c>
      <c r="G1698" s="355">
        <v>1.7450000000000001</v>
      </c>
      <c r="H1698" s="355"/>
      <c r="I1698" s="2803"/>
      <c r="J1698" s="91" t="s">
        <v>803</v>
      </c>
      <c r="K1698" s="2199"/>
      <c r="L1698" s="2176" t="s">
        <v>803</v>
      </c>
      <c r="M1698" s="2187"/>
      <c r="N1698" s="2176" t="s">
        <v>803</v>
      </c>
      <c r="O1698" s="2187"/>
      <c r="P1698" s="2176" t="s">
        <v>803</v>
      </c>
      <c r="Q1698" s="2168"/>
      <c r="R1698" s="1330"/>
      <c r="T1698" s="1350" t="s">
        <v>803</v>
      </c>
    </row>
    <row r="1699" spans="1:22">
      <c r="A1699" s="2173" t="s">
        <v>71</v>
      </c>
      <c r="B1699" s="91" t="s">
        <v>368</v>
      </c>
      <c r="C1699" s="355" t="s">
        <v>72</v>
      </c>
      <c r="D1699" s="355">
        <v>1.5</v>
      </c>
      <c r="E1699" s="358">
        <v>43339</v>
      </c>
      <c r="F1699" s="355">
        <v>3</v>
      </c>
      <c r="G1699" s="355">
        <v>1.7450000000000001</v>
      </c>
      <c r="H1699" s="355"/>
      <c r="I1699" s="2803"/>
      <c r="J1699" s="91" t="s">
        <v>803</v>
      </c>
      <c r="K1699" s="2199"/>
      <c r="L1699" s="2176" t="s">
        <v>803</v>
      </c>
      <c r="M1699" s="2187"/>
      <c r="N1699" s="2176" t="s">
        <v>803</v>
      </c>
      <c r="O1699" s="2187"/>
      <c r="P1699" s="2176" t="s">
        <v>803</v>
      </c>
      <c r="Q1699" s="2168"/>
      <c r="R1699" s="1330"/>
      <c r="T1699" s="1350" t="s">
        <v>803</v>
      </c>
    </row>
    <row r="1700" spans="1:22">
      <c r="A1700" s="2173" t="s">
        <v>71</v>
      </c>
      <c r="B1700" s="91" t="s">
        <v>368</v>
      </c>
      <c r="C1700" s="355" t="s">
        <v>72</v>
      </c>
      <c r="D1700" s="355">
        <v>2</v>
      </c>
      <c r="E1700" s="358">
        <v>43339</v>
      </c>
      <c r="F1700" s="355">
        <v>3</v>
      </c>
      <c r="G1700" s="355">
        <v>1.7450000000000001</v>
      </c>
      <c r="H1700" s="355">
        <v>100.01</v>
      </c>
      <c r="I1700" s="2803">
        <v>3.72</v>
      </c>
      <c r="J1700" s="91">
        <v>115.22328</v>
      </c>
      <c r="K1700" s="2199"/>
      <c r="L1700" s="2176" t="s">
        <v>803</v>
      </c>
      <c r="M1700" s="2187"/>
      <c r="N1700" s="2176" t="s">
        <v>803</v>
      </c>
      <c r="O1700" s="2187"/>
      <c r="P1700" s="2176" t="s">
        <v>803</v>
      </c>
      <c r="Q1700" s="2168"/>
      <c r="R1700" s="1330"/>
      <c r="T1700" s="1350" t="s">
        <v>803</v>
      </c>
    </row>
    <row r="1701" spans="1:22" s="451" customFormat="1">
      <c r="A1701" s="2180" t="s">
        <v>71</v>
      </c>
      <c r="B1701" s="470" t="s">
        <v>368</v>
      </c>
      <c r="C1701" s="469" t="s">
        <v>72</v>
      </c>
      <c r="D1701" s="469">
        <v>2.5</v>
      </c>
      <c r="E1701" s="471">
        <v>43339</v>
      </c>
      <c r="F1701" s="469">
        <v>3</v>
      </c>
      <c r="G1701" s="469">
        <v>1.7450000000000001</v>
      </c>
      <c r="H1701" s="469"/>
      <c r="I1701" s="2804"/>
      <c r="J1701" s="470" t="s">
        <v>803</v>
      </c>
      <c r="K1701" s="2244"/>
      <c r="L1701" s="2196" t="s">
        <v>803</v>
      </c>
      <c r="M1701" s="2805"/>
      <c r="N1701" s="2196" t="s">
        <v>803</v>
      </c>
      <c r="O1701" s="2805"/>
      <c r="P1701" s="2196" t="s">
        <v>803</v>
      </c>
      <c r="Q1701" s="2172"/>
      <c r="R1701" s="1341"/>
      <c r="S1701" s="1157"/>
      <c r="T1701" s="1357" t="s">
        <v>803</v>
      </c>
    </row>
    <row r="1702" spans="1:22">
      <c r="A1702" s="884"/>
      <c r="C1702" s="27"/>
      <c r="D1702" s="27"/>
      <c r="E1702" s="27"/>
      <c r="F1702" s="47"/>
      <c r="G1702" s="173"/>
      <c r="H1702" s="173"/>
      <c r="I1702" s="27"/>
      <c r="J1702" s="27"/>
      <c r="K1702" s="528"/>
      <c r="L1702" s="1106"/>
      <c r="M1702" s="607"/>
      <c r="O1702" s="592"/>
      <c r="P1702" s="593"/>
      <c r="Q1702" s="1169"/>
      <c r="S1702" s="1333"/>
      <c r="T1702" s="1346"/>
    </row>
    <row r="1703" spans="1:22" ht="46.8">
      <c r="A1703" s="976" t="s">
        <v>804</v>
      </c>
      <c r="B1703" s="591" t="s">
        <v>20</v>
      </c>
      <c r="C1703" s="591" t="s">
        <v>701</v>
      </c>
      <c r="D1703" s="946" t="s">
        <v>805</v>
      </c>
      <c r="E1703" s="947" t="s">
        <v>786</v>
      </c>
      <c r="F1703" s="946" t="s">
        <v>806</v>
      </c>
      <c r="G1703" s="946" t="s">
        <v>807</v>
      </c>
      <c r="H1703" s="591" t="s">
        <v>808</v>
      </c>
      <c r="I1703" s="371" t="s">
        <v>809</v>
      </c>
      <c r="J1703" s="1298" t="s">
        <v>878</v>
      </c>
      <c r="K1703" s="1267" t="s">
        <v>792</v>
      </c>
      <c r="L1703" s="1305" t="s">
        <v>474</v>
      </c>
      <c r="M1703" s="1252" t="s">
        <v>793</v>
      </c>
      <c r="N1703" s="1305" t="s">
        <v>483</v>
      </c>
      <c r="O1703" s="1252" t="s">
        <v>794</v>
      </c>
      <c r="P1703" s="1305" t="s">
        <v>480</v>
      </c>
      <c r="Q1703" s="1604"/>
      <c r="T1703" s="1346"/>
    </row>
    <row r="1704" spans="1:22">
      <c r="A1704" s="108">
        <v>135</v>
      </c>
      <c r="B1704" t="s">
        <v>709</v>
      </c>
      <c r="C1704" t="s">
        <v>943</v>
      </c>
      <c r="D1704" s="18">
        <v>0.15</v>
      </c>
      <c r="E1704" s="55">
        <v>43724</v>
      </c>
      <c r="F1704" s="165">
        <v>2.1</v>
      </c>
      <c r="G1704" s="166">
        <v>1.395</v>
      </c>
      <c r="H1704" s="24">
        <v>1.9020524894514776</v>
      </c>
      <c r="I1704" s="24">
        <v>0.36285533296381339</v>
      </c>
      <c r="J1704">
        <f t="shared" ref="J1704:J1719" si="299">IF(AND(I1704&gt;0),  I1704*30.974," ")</f>
        <v>11.239081083221157</v>
      </c>
      <c r="K1704" s="745">
        <f>AVERAGE(G1704:G1708)</f>
        <v>1.395</v>
      </c>
      <c r="L1704" s="594">
        <f t="shared" ref="L1704:L1718" si="300">10*(6-(LN(K1704)/LN(2)))</f>
        <v>55.197348779455375</v>
      </c>
      <c r="M1704" s="166">
        <f>AVERAGE(H1704:H1708)</f>
        <v>3.0011427004219411</v>
      </c>
      <c r="N1704" s="594">
        <f t="shared" ref="N1704:N1718" si="301">10*(6-((2.04-0.68*LN(M1704))/LN(2)))</f>
        <v>41.350502213943585</v>
      </c>
      <c r="O1704">
        <f>AVERAGE(J1704:J1708)</f>
        <v>14.610805408187506</v>
      </c>
      <c r="P1704" s="594">
        <f t="shared" ref="P1704:P1718" si="302">10*(6-(LN(48/O1704)/LN(2)))</f>
        <v>42.840013018333835</v>
      </c>
      <c r="Q1704" s="1169">
        <f t="shared" si="298"/>
        <v>46.462621337244265</v>
      </c>
      <c r="T1704" s="1346"/>
    </row>
    <row r="1705" spans="1:22">
      <c r="A1705" s="108"/>
      <c r="B1705" t="s">
        <v>709</v>
      </c>
      <c r="C1705" t="s">
        <v>943</v>
      </c>
      <c r="D1705" s="18">
        <v>0.5</v>
      </c>
      <c r="E1705" s="55">
        <v>43724</v>
      </c>
      <c r="F1705" s="165"/>
      <c r="G1705" s="166"/>
      <c r="H1705" s="27" t="s">
        <v>811</v>
      </c>
      <c r="I1705" s="27" t="s">
        <v>811</v>
      </c>
      <c r="K1705" s="483"/>
      <c r="Q1705" s="1169"/>
      <c r="T1705" s="1346"/>
    </row>
    <row r="1706" spans="1:22">
      <c r="A1706" s="108"/>
      <c r="B1706" t="s">
        <v>709</v>
      </c>
      <c r="C1706" t="s">
        <v>943</v>
      </c>
      <c r="D1706" s="18">
        <v>1</v>
      </c>
      <c r="E1706" s="55">
        <v>43724</v>
      </c>
      <c r="F1706" s="165"/>
      <c r="G1706" s="166"/>
      <c r="H1706" s="27" t="s">
        <v>811</v>
      </c>
      <c r="I1706" s="27" t="s">
        <v>811</v>
      </c>
      <c r="K1706" s="483"/>
      <c r="Q1706" s="1169"/>
      <c r="T1706" s="1346"/>
    </row>
    <row r="1707" spans="1:22">
      <c r="A1707" s="108"/>
      <c r="B1707" t="s">
        <v>709</v>
      </c>
      <c r="C1707" t="s">
        <v>943</v>
      </c>
      <c r="D1707" s="18">
        <v>1.5</v>
      </c>
      <c r="E1707" s="55">
        <v>43724</v>
      </c>
      <c r="F1707" s="165"/>
      <c r="G1707" s="166"/>
      <c r="H1707" s="24">
        <v>4.1002329113924043</v>
      </c>
      <c r="I1707" s="24">
        <v>0.58056853274210152</v>
      </c>
      <c r="J1707">
        <f t="shared" si="299"/>
        <v>17.982529733153854</v>
      </c>
      <c r="K1707" s="483"/>
      <c r="Q1707" s="1169"/>
      <c r="T1707" s="1346"/>
    </row>
    <row r="1708" spans="1:22" s="451" customFormat="1">
      <c r="A1708" s="1566"/>
      <c r="B1708" s="451" t="s">
        <v>709</v>
      </c>
      <c r="C1708" s="451" t="s">
        <v>943</v>
      </c>
      <c r="D1708" s="1201">
        <v>2</v>
      </c>
      <c r="E1708" s="1202">
        <v>43724</v>
      </c>
      <c r="F1708" s="1203"/>
      <c r="G1708" s="1204"/>
      <c r="H1708" s="534" t="s">
        <v>811</v>
      </c>
      <c r="I1708" s="534" t="s">
        <v>811</v>
      </c>
      <c r="K1708" s="1104"/>
      <c r="L1708" s="1373"/>
      <c r="N1708" s="1373"/>
      <c r="P1708" s="1373"/>
      <c r="Q1708" s="1232"/>
      <c r="R1708" s="1157"/>
      <c r="S1708" s="1157"/>
      <c r="T1708" s="1569"/>
    </row>
    <row r="1709" spans="1:22">
      <c r="A1709" s="108"/>
      <c r="D1709" s="18"/>
      <c r="E1709" s="55"/>
      <c r="H1709" s="165"/>
      <c r="I1709" s="166"/>
      <c r="J1709" t="str">
        <f t="shared" si="299"/>
        <v xml:space="preserve"> </v>
      </c>
      <c r="K1709" s="483"/>
      <c r="Q1709" s="1169"/>
      <c r="R1709" s="1011"/>
      <c r="S1709" s="1011"/>
      <c r="T1709" s="1347"/>
      <c r="U1709" s="27"/>
      <c r="V1709" s="27"/>
    </row>
    <row r="1710" spans="1:22" ht="46.8">
      <c r="B1710" s="976" t="s">
        <v>20</v>
      </c>
      <c r="C1710" s="591" t="s">
        <v>701</v>
      </c>
      <c r="D1710" s="946" t="s">
        <v>805</v>
      </c>
      <c r="E1710" s="947" t="s">
        <v>786</v>
      </c>
      <c r="F1710" s="946" t="s">
        <v>806</v>
      </c>
      <c r="G1710" s="946" t="s">
        <v>807</v>
      </c>
      <c r="H1710" s="591" t="s">
        <v>808</v>
      </c>
      <c r="I1710" s="371" t="s">
        <v>809</v>
      </c>
      <c r="J1710" t="s">
        <v>810</v>
      </c>
      <c r="K1710" s="1267" t="s">
        <v>792</v>
      </c>
      <c r="L1710" s="1305" t="s">
        <v>474</v>
      </c>
      <c r="M1710" s="1252" t="s">
        <v>793</v>
      </c>
      <c r="N1710" s="1305" t="s">
        <v>483</v>
      </c>
      <c r="O1710" s="1252" t="s">
        <v>794</v>
      </c>
      <c r="P1710" s="1305" t="s">
        <v>480</v>
      </c>
      <c r="Q1710" s="1604"/>
      <c r="T1710" s="1346"/>
    </row>
    <row r="1711" spans="1:22">
      <c r="B1711" s="108" t="s">
        <v>709</v>
      </c>
      <c r="C1711" t="s">
        <v>756</v>
      </c>
      <c r="D1711">
        <v>0.5</v>
      </c>
      <c r="E1711" s="55">
        <v>44083</v>
      </c>
      <c r="F1711">
        <v>2.5499999999999998</v>
      </c>
      <c r="G1711">
        <v>1.77</v>
      </c>
      <c r="H1711" s="371">
        <v>3.3102222222222228</v>
      </c>
      <c r="I1711" s="24">
        <v>0.61776005146435919</v>
      </c>
      <c r="J1711">
        <f t="shared" si="299"/>
        <v>19.134499834057063</v>
      </c>
      <c r="K1711" s="483">
        <f>AVERAGE(G1711:G1715)</f>
        <v>1.77</v>
      </c>
      <c r="L1711" s="594">
        <f t="shared" si="300"/>
        <v>51.762506396917267</v>
      </c>
      <c r="M1711" s="166">
        <f>AVERAGE(H1711:H1715)</f>
        <v>10.05511111111111</v>
      </c>
      <c r="N1711" s="594">
        <f t="shared" si="301"/>
        <v>53.212049573059147</v>
      </c>
      <c r="O1711">
        <f>AVERAGE(J1711:J1715)</f>
        <v>20.260058647825126</v>
      </c>
      <c r="P1711" s="594">
        <f t="shared" si="302"/>
        <v>47.556039445542211</v>
      </c>
      <c r="Q1711" s="1169">
        <f t="shared" si="298"/>
        <v>50.84353180517288</v>
      </c>
      <c r="T1711" s="1346"/>
    </row>
    <row r="1712" spans="1:22">
      <c r="B1712" s="108" t="s">
        <v>709</v>
      </c>
      <c r="C1712" t="s">
        <v>756</v>
      </c>
      <c r="D1712">
        <v>1</v>
      </c>
      <c r="E1712" s="55">
        <v>44083</v>
      </c>
      <c r="H1712" s="24" t="s">
        <v>811</v>
      </c>
      <c r="I1712" s="24" t="s">
        <v>811</v>
      </c>
      <c r="K1712" s="483"/>
      <c r="Q1712" s="1169"/>
      <c r="T1712" s="1346"/>
    </row>
    <row r="1713" spans="1:25">
      <c r="B1713" s="108" t="s">
        <v>709</v>
      </c>
      <c r="C1713" t="s">
        <v>756</v>
      </c>
      <c r="D1713">
        <v>1.5</v>
      </c>
      <c r="E1713" s="55">
        <v>44083</v>
      </c>
      <c r="H1713" s="24" t="s">
        <v>811</v>
      </c>
      <c r="I1713" s="24" t="s">
        <v>811</v>
      </c>
      <c r="K1713" s="483"/>
      <c r="Q1713" s="1169"/>
      <c r="T1713" s="1346"/>
    </row>
    <row r="1714" spans="1:25">
      <c r="B1714" s="108" t="s">
        <v>709</v>
      </c>
      <c r="C1714" t="s">
        <v>756</v>
      </c>
      <c r="D1714">
        <v>2</v>
      </c>
      <c r="E1714" s="55">
        <v>44083</v>
      </c>
      <c r="H1714" s="24" t="s">
        <v>811</v>
      </c>
      <c r="I1714" s="24" t="s">
        <v>811</v>
      </c>
      <c r="K1714" s="483"/>
      <c r="Q1714" s="1169"/>
      <c r="T1714" s="1346"/>
    </row>
    <row r="1715" spans="1:25" s="451" customFormat="1">
      <c r="B1715" s="1566" t="s">
        <v>709</v>
      </c>
      <c r="C1715" s="451" t="s">
        <v>756</v>
      </c>
      <c r="D1715" s="451">
        <v>2.25</v>
      </c>
      <c r="E1715" s="1202">
        <v>44083</v>
      </c>
      <c r="H1715" s="1576">
        <v>16.799999999999997</v>
      </c>
      <c r="I1715" s="1200">
        <v>0.69043770457781317</v>
      </c>
      <c r="J1715" s="451">
        <f t="shared" si="299"/>
        <v>21.385617461593185</v>
      </c>
      <c r="K1715" s="1104"/>
      <c r="L1715" s="1373"/>
      <c r="N1715" s="1373"/>
      <c r="P1715" s="1373"/>
      <c r="Q1715" s="1232"/>
      <c r="R1715" s="1157"/>
      <c r="S1715" s="1157"/>
      <c r="T1715" s="1569"/>
    </row>
    <row r="1716" spans="1:25">
      <c r="A1716" s="976"/>
      <c r="B1716" s="591"/>
      <c r="C1716" s="946"/>
      <c r="D1716" s="947"/>
      <c r="E1716" s="591"/>
      <c r="F1716" s="946"/>
      <c r="G1716" s="946"/>
      <c r="H1716" s="946"/>
      <c r="I1716" s="948"/>
      <c r="J1716" t="str">
        <f t="shared" si="299"/>
        <v xml:space="preserve"> </v>
      </c>
      <c r="K1716" s="1279"/>
      <c r="M1716" s="946"/>
      <c r="O1716" s="591"/>
      <c r="Q1716" s="1169"/>
      <c r="R1716" s="1011"/>
      <c r="S1716" s="1229"/>
      <c r="T1716" s="1348"/>
      <c r="U1716" s="946"/>
    </row>
    <row r="1717" spans="1:25" ht="46.8">
      <c r="A1717" s="983" t="s">
        <v>804</v>
      </c>
      <c r="B1717" s="815" t="s">
        <v>20</v>
      </c>
      <c r="C1717" s="815" t="s">
        <v>701</v>
      </c>
      <c r="D1717" s="815" t="s">
        <v>805</v>
      </c>
      <c r="E1717" s="873" t="s">
        <v>786</v>
      </c>
      <c r="F1717" s="815" t="s">
        <v>806</v>
      </c>
      <c r="G1717" s="815" t="s">
        <v>807</v>
      </c>
      <c r="H1717" s="815" t="s">
        <v>808</v>
      </c>
      <c r="I1717" s="878" t="s">
        <v>809</v>
      </c>
      <c r="J1717" t="s">
        <v>810</v>
      </c>
      <c r="K1717" s="1267" t="s">
        <v>792</v>
      </c>
      <c r="L1717" s="1305" t="s">
        <v>474</v>
      </c>
      <c r="M1717" s="1252" t="s">
        <v>793</v>
      </c>
      <c r="N1717" s="1305" t="s">
        <v>483</v>
      </c>
      <c r="O1717" s="1252" t="s">
        <v>794</v>
      </c>
      <c r="P1717" s="1305" t="s">
        <v>480</v>
      </c>
      <c r="Q1717" s="1604"/>
      <c r="R1717" s="1226"/>
      <c r="S1717" s="1226"/>
      <c r="T1717" s="1349"/>
      <c r="U1717" s="747"/>
      <c r="V1717" s="747"/>
      <c r="W1717" s="747"/>
      <c r="X1717" s="747"/>
      <c r="Y1717" s="747"/>
    </row>
    <row r="1718" spans="1:25">
      <c r="A1718" s="108">
        <v>35</v>
      </c>
      <c r="B1718" t="s">
        <v>709</v>
      </c>
      <c r="C1718" t="s">
        <v>756</v>
      </c>
      <c r="D1718" s="27">
        <v>0.5</v>
      </c>
      <c r="E1718" s="133">
        <v>44434</v>
      </c>
      <c r="F1718">
        <v>3.25</v>
      </c>
      <c r="G1718">
        <v>1.2749999999999999</v>
      </c>
      <c r="H1718" s="24">
        <v>2.8527619047619051</v>
      </c>
      <c r="I1718" s="71">
        <v>0.58800000000000008</v>
      </c>
      <c r="J1718">
        <f t="shared" si="299"/>
        <v>18.212712000000003</v>
      </c>
      <c r="K1718" s="483">
        <f>AVERAGE(G1718:G1719)</f>
        <v>1.2749999999999999</v>
      </c>
      <c r="L1718" s="594">
        <f t="shared" si="300"/>
        <v>56.495027529158662</v>
      </c>
      <c r="M1718" s="166">
        <f>AVERAGE(H1718:H1719)</f>
        <v>3.0327257936507932</v>
      </c>
      <c r="N1718" s="594">
        <f t="shared" si="301"/>
        <v>41.453203583540045</v>
      </c>
      <c r="O1718">
        <f>AVERAGE(J1718:J1719)</f>
        <v>18.212712000000003</v>
      </c>
      <c r="P1718" s="594">
        <f t="shared" si="302"/>
        <v>46.019113598434245</v>
      </c>
      <c r="Q1718" s="1169">
        <f t="shared" si="298"/>
        <v>47.989114903710991</v>
      </c>
      <c r="T1718" s="1346"/>
    </row>
    <row r="1719" spans="1:25" s="451" customFormat="1">
      <c r="A1719" s="1566">
        <v>35</v>
      </c>
      <c r="B1719" s="451" t="s">
        <v>709</v>
      </c>
      <c r="C1719" s="451" t="s">
        <v>756</v>
      </c>
      <c r="D1719" s="534">
        <v>2</v>
      </c>
      <c r="E1719" s="1567">
        <v>44434</v>
      </c>
      <c r="H1719" s="1576">
        <v>3.2126896825396818</v>
      </c>
      <c r="I1719" s="1444">
        <v>0.58800000000000008</v>
      </c>
      <c r="J1719" s="451">
        <f t="shared" si="299"/>
        <v>18.212712000000003</v>
      </c>
      <c r="K1719" s="1104"/>
      <c r="L1719" s="1373"/>
      <c r="N1719" s="1373"/>
      <c r="P1719" s="1373"/>
      <c r="Q1719" s="1232"/>
      <c r="R1719" s="1157"/>
      <c r="S1719" s="1157"/>
      <c r="T1719" s="1569"/>
    </row>
    <row r="1720" spans="1:25">
      <c r="A1720" s="108"/>
      <c r="D1720" s="27"/>
      <c r="E1720" s="133"/>
      <c r="H1720" s="371"/>
      <c r="I1720" s="71"/>
      <c r="J1720" s="484"/>
      <c r="Q1720" s="1169"/>
    </row>
    <row r="1721" spans="1:25" ht="46.8">
      <c r="A1721" s="983" t="s">
        <v>804</v>
      </c>
      <c r="B1721" s="815" t="s">
        <v>20</v>
      </c>
      <c r="C1721" s="815" t="s">
        <v>701</v>
      </c>
      <c r="D1721" s="815" t="s">
        <v>805</v>
      </c>
      <c r="E1721" s="873" t="s">
        <v>786</v>
      </c>
      <c r="F1721" s="815" t="s">
        <v>806</v>
      </c>
      <c r="G1721" s="815" t="s">
        <v>807</v>
      </c>
      <c r="H1721" s="815" t="s">
        <v>808</v>
      </c>
      <c r="I1721" s="878" t="s">
        <v>809</v>
      </c>
      <c r="J1721" s="484" t="s">
        <v>810</v>
      </c>
      <c r="K1721" s="1252" t="s">
        <v>792</v>
      </c>
      <c r="L1721" s="1305" t="s">
        <v>474</v>
      </c>
      <c r="M1721" s="1252" t="s">
        <v>793</v>
      </c>
      <c r="N1721" s="1305" t="s">
        <v>483</v>
      </c>
      <c r="O1721" s="1252" t="s">
        <v>794</v>
      </c>
      <c r="P1721" s="1305" t="s">
        <v>480</v>
      </c>
      <c r="Q1721" s="1169"/>
    </row>
    <row r="1722" spans="1:25">
      <c r="A1722" s="108"/>
      <c r="B1722" t="s">
        <v>709</v>
      </c>
      <c r="C1722" t="s">
        <v>943</v>
      </c>
      <c r="D1722" s="27">
        <v>0.5</v>
      </c>
      <c r="E1722" s="55">
        <v>44797</v>
      </c>
      <c r="F1722">
        <v>2.7</v>
      </c>
      <c r="G1722">
        <v>1.3</v>
      </c>
      <c r="H1722" s="24">
        <v>2.6405580338871308</v>
      </c>
      <c r="I1722" s="24">
        <v>0.24736452386055849</v>
      </c>
      <c r="J1722" s="484">
        <f t="shared" ref="J1722" si="303">IF(AND(I1722&gt;0),  I1722*30.974," ")</f>
        <v>7.6618687620569386</v>
      </c>
      <c r="K1722">
        <f>AVERAGE(G1722:G1726)</f>
        <v>1.3</v>
      </c>
      <c r="L1722" s="594">
        <f t="shared" ref="L1722" si="304">10*(6-(LN(K1722)/LN(2)))</f>
        <v>56.214883767462702</v>
      </c>
      <c r="M1722" s="166">
        <f>AVERAGE(H1722:H1726)</f>
        <v>235.13045955715981</v>
      </c>
      <c r="N1722" s="594">
        <f t="shared" ref="N1722" si="305">10*(6-((2.04-0.68*LN(M1722))/LN(2)))</f>
        <v>84.13478106506264</v>
      </c>
      <c r="O1722">
        <f>AVERAGE(J1722:J1726)</f>
        <v>72.863503436364283</v>
      </c>
      <c r="P1722" s="594">
        <f t="shared" ref="P1722" si="306">10*(6-(LN(48/O1722)/LN(2)))</f>
        <v>66.021619588427541</v>
      </c>
      <c r="Q1722" s="1169">
        <f>AVERAGE(L1722,N1722,P1722)</f>
        <v>68.79042814031763</v>
      </c>
    </row>
    <row r="1723" spans="1:25">
      <c r="A1723" s="108"/>
      <c r="B1723" t="s">
        <v>709</v>
      </c>
      <c r="C1723" t="s">
        <v>943</v>
      </c>
      <c r="D1723" s="27">
        <v>1</v>
      </c>
      <c r="E1723" s="55">
        <v>44797</v>
      </c>
      <c r="H1723" s="24" t="s">
        <v>811</v>
      </c>
      <c r="I1723" s="27" t="s">
        <v>811</v>
      </c>
      <c r="J1723" s="484"/>
      <c r="Q1723" s="1169"/>
    </row>
    <row r="1724" spans="1:25">
      <c r="A1724" s="108"/>
      <c r="B1724" t="s">
        <v>709</v>
      </c>
      <c r="C1724" t="s">
        <v>943</v>
      </c>
      <c r="D1724" s="27">
        <v>1.5</v>
      </c>
      <c r="E1724" s="55">
        <v>44797</v>
      </c>
      <c r="H1724" s="24" t="s">
        <v>811</v>
      </c>
      <c r="I1724" s="27" t="s">
        <v>811</v>
      </c>
      <c r="J1724" s="484"/>
      <c r="Q1724" s="1169"/>
    </row>
    <row r="1725" spans="1:25">
      <c r="A1725" s="108"/>
      <c r="B1725" t="s">
        <v>709</v>
      </c>
      <c r="C1725" t="s">
        <v>943</v>
      </c>
      <c r="D1725" s="27">
        <v>2</v>
      </c>
      <c r="E1725" s="55">
        <v>44797</v>
      </c>
      <c r="H1725" s="24" t="s">
        <v>811</v>
      </c>
      <c r="I1725" s="27" t="s">
        <v>811</v>
      </c>
      <c r="J1725" s="484"/>
      <c r="Q1725" s="1169"/>
    </row>
    <row r="1726" spans="1:25" s="451" customFormat="1">
      <c r="A1726" s="1566"/>
      <c r="B1726" s="451" t="s">
        <v>709</v>
      </c>
      <c r="C1726" s="451" t="s">
        <v>943</v>
      </c>
      <c r="D1726" s="534">
        <v>2.5</v>
      </c>
      <c r="E1726" s="1202">
        <v>44797</v>
      </c>
      <c r="H1726" s="687">
        <v>467.62036108043247</v>
      </c>
      <c r="I1726" s="1200">
        <v>4.4574526412691817</v>
      </c>
      <c r="J1726" s="564">
        <f t="shared" ref="J1726" si="307">IF(AND(I1726&gt;0),  I1726*30.974," ")</f>
        <v>138.06513811067163</v>
      </c>
      <c r="L1726" s="1373"/>
      <c r="N1726" s="1373"/>
      <c r="P1726" s="1373"/>
      <c r="Q1726" s="1232"/>
      <c r="R1726" s="1157"/>
      <c r="S1726" s="1157"/>
      <c r="T1726" s="1157"/>
    </row>
    <row r="1727" spans="1:25">
      <c r="A1727" s="108"/>
      <c r="D1727" s="27"/>
      <c r="E1727" s="133"/>
      <c r="H1727" s="371"/>
      <c r="I1727" s="71"/>
      <c r="J1727" s="484"/>
      <c r="Q1727" s="1169"/>
    </row>
    <row r="1728" spans="1:25" ht="46.8">
      <c r="A1728" s="983" t="s">
        <v>804</v>
      </c>
      <c r="B1728" s="815" t="s">
        <v>20</v>
      </c>
      <c r="C1728" s="815" t="s">
        <v>701</v>
      </c>
      <c r="D1728" s="815" t="s">
        <v>805</v>
      </c>
      <c r="E1728" s="873" t="s">
        <v>786</v>
      </c>
      <c r="F1728" s="815" t="s">
        <v>806</v>
      </c>
      <c r="G1728" s="815" t="s">
        <v>807</v>
      </c>
      <c r="H1728" s="815" t="s">
        <v>808</v>
      </c>
      <c r="I1728" s="878" t="s">
        <v>809</v>
      </c>
      <c r="J1728" s="484" t="s">
        <v>810</v>
      </c>
      <c r="K1728" s="1252" t="s">
        <v>792</v>
      </c>
      <c r="L1728" s="1305" t="s">
        <v>474</v>
      </c>
      <c r="M1728" s="1252" t="s">
        <v>793</v>
      </c>
      <c r="N1728" s="1305" t="s">
        <v>483</v>
      </c>
      <c r="O1728" s="1252" t="s">
        <v>794</v>
      </c>
      <c r="P1728" s="1305" t="s">
        <v>480</v>
      </c>
      <c r="Q1728" s="1169"/>
    </row>
    <row r="1729" spans="1:20">
      <c r="A1729" s="983" t="s">
        <v>824</v>
      </c>
      <c r="B1729" s="24" t="s">
        <v>709</v>
      </c>
      <c r="C1729" s="24" t="s">
        <v>756</v>
      </c>
      <c r="D1729" s="23">
        <v>0.5</v>
      </c>
      <c r="E1729" s="47">
        <v>45181</v>
      </c>
      <c r="F1729" s="24">
        <v>3.2</v>
      </c>
      <c r="G1729" s="24">
        <v>0.85</v>
      </c>
      <c r="H1729" s="24">
        <v>1.7220253164556965</v>
      </c>
      <c r="I1729" s="24">
        <v>0.53969930569214664</v>
      </c>
      <c r="J1729" s="484">
        <f t="shared" ref="J1729" si="308">IF(AND(I1729&gt;0),  I1729*30.974," ")</f>
        <v>16.71664629450855</v>
      </c>
      <c r="K1729" s="166">
        <f>AVERAGE(G1729:G1751)</f>
        <v>1.23</v>
      </c>
      <c r="L1729" s="594">
        <f t="shared" ref="L1729" si="309">10*(6-(LN(K1729)/LN(2)))</f>
        <v>57.013416844354843</v>
      </c>
      <c r="M1729" s="166">
        <f>AVERAGE(H1729:H1751)</f>
        <v>33.93887226697354</v>
      </c>
      <c r="N1729" s="594">
        <f t="shared" ref="N1729" si="310">10*(6-((2.04-0.68*LN(M1729))/LN(2)))</f>
        <v>65.146114876660974</v>
      </c>
      <c r="O1729">
        <f>AVERAGE(J1729:J1751)</f>
        <v>31.324494797764693</v>
      </c>
      <c r="P1729" s="594">
        <f t="shared" ref="P1729" si="311">10*(6-(LN(48/O1729)/LN(2)))</f>
        <v>53.842568360792811</v>
      </c>
      <c r="Q1729" s="1169">
        <f>AVERAGE(L1729,N1729,P1729)</f>
        <v>58.667366693936209</v>
      </c>
      <c r="R1729" s="1330">
        <f>AVERAGE(Q1704:Q1729)</f>
        <v>54.550612576076404</v>
      </c>
      <c r="S1729" s="1006" t="s">
        <v>857</v>
      </c>
      <c r="T1729" s="1346" t="str">
        <f>IF(_xlfn.NUMBERVALUE(R1729), IF(R1729&lt;50, "Acceptable; Ongoing Protection is Required", "Unacceptable; Immediate Restoration is Required"), " ")</f>
        <v>Unacceptable; Immediate Restoration is Required</v>
      </c>
    </row>
    <row r="1730" spans="1:20">
      <c r="A1730" s="983" t="s">
        <v>824</v>
      </c>
      <c r="B1730" s="24" t="s">
        <v>709</v>
      </c>
      <c r="C1730" s="24" t="s">
        <v>756</v>
      </c>
      <c r="D1730" s="23">
        <v>1</v>
      </c>
      <c r="E1730" s="47">
        <v>45181</v>
      </c>
      <c r="F1730" s="815"/>
      <c r="G1730" s="815"/>
      <c r="H1730" s="24" t="s">
        <v>811</v>
      </c>
      <c r="I1730" s="24" t="s">
        <v>811</v>
      </c>
      <c r="J1730" s="484"/>
      <c r="K1730" s="113"/>
      <c r="L1730" s="2387"/>
      <c r="M1730" s="113"/>
      <c r="N1730" s="2387"/>
      <c r="O1730" s="113"/>
      <c r="P1730" s="2387"/>
      <c r="Q1730" s="1169"/>
    </row>
    <row r="1731" spans="1:20">
      <c r="A1731" s="983" t="s">
        <v>824</v>
      </c>
      <c r="B1731" s="24" t="s">
        <v>709</v>
      </c>
      <c r="C1731" s="24" t="s">
        <v>756</v>
      </c>
      <c r="D1731" s="23">
        <v>2</v>
      </c>
      <c r="E1731" s="47">
        <v>45181</v>
      </c>
      <c r="F1731" s="815"/>
      <c r="G1731" s="815"/>
      <c r="H1731" s="24" t="s">
        <v>811</v>
      </c>
      <c r="I1731" s="24">
        <v>1.2057742132402383</v>
      </c>
      <c r="J1731" s="484">
        <f t="shared" ref="J1731:J1733" si="312">IF(AND(I1731&gt;0),  I1731*30.974," ")</f>
        <v>37.347650480903141</v>
      </c>
      <c r="K1731" s="113"/>
      <c r="L1731" s="2387"/>
      <c r="M1731" s="113"/>
      <c r="N1731" s="2387"/>
      <c r="O1731" s="113"/>
      <c r="P1731" s="2387"/>
      <c r="Q1731" s="1169"/>
    </row>
    <row r="1732" spans="1:20">
      <c r="A1732" s="983" t="s">
        <v>824</v>
      </c>
      <c r="B1732" s="24" t="s">
        <v>709</v>
      </c>
      <c r="C1732" s="24" t="s">
        <v>756</v>
      </c>
      <c r="D1732" s="23">
        <v>3</v>
      </c>
      <c r="E1732" s="47">
        <v>45181</v>
      </c>
      <c r="F1732" s="815"/>
      <c r="G1732" s="815"/>
      <c r="H1732" s="2606">
        <v>20.845569620253162</v>
      </c>
      <c r="I1732" s="24" t="s">
        <v>811</v>
      </c>
      <c r="J1732" s="484"/>
      <c r="K1732" s="113"/>
      <c r="L1732" s="2387"/>
      <c r="M1732" s="113"/>
      <c r="N1732" s="2387"/>
      <c r="O1732" s="113"/>
      <c r="P1732" s="2387"/>
      <c r="Q1732" s="1169"/>
    </row>
    <row r="1733" spans="1:20">
      <c r="A1733" s="108" t="s">
        <v>825</v>
      </c>
      <c r="B1733" t="s">
        <v>709</v>
      </c>
      <c r="C1733" t="s">
        <v>756</v>
      </c>
      <c r="D1733">
        <v>0.5</v>
      </c>
      <c r="E1733" s="55">
        <v>45085</v>
      </c>
      <c r="F1733">
        <v>2.6</v>
      </c>
      <c r="G1733">
        <v>2</v>
      </c>
      <c r="H1733" s="27">
        <v>11.87</v>
      </c>
      <c r="I1733" s="27">
        <v>0.78400000000000003</v>
      </c>
      <c r="J1733" s="484">
        <f t="shared" si="312"/>
        <v>24.283616000000002</v>
      </c>
    </row>
    <row r="1734" spans="1:20">
      <c r="A1734" s="108" t="s">
        <v>825</v>
      </c>
      <c r="B1734" t="s">
        <v>709</v>
      </c>
      <c r="C1734" t="s">
        <v>756</v>
      </c>
      <c r="D1734">
        <v>1</v>
      </c>
      <c r="E1734" s="55">
        <v>45085</v>
      </c>
      <c r="H1734" s="27" t="s">
        <v>811</v>
      </c>
      <c r="I1734" s="27" t="s">
        <v>811</v>
      </c>
      <c r="J1734" s="484"/>
      <c r="Q1734" s="1169"/>
    </row>
    <row r="1735" spans="1:20">
      <c r="A1735" s="108" t="s">
        <v>825</v>
      </c>
      <c r="B1735" t="s">
        <v>709</v>
      </c>
      <c r="C1735" t="s">
        <v>756</v>
      </c>
      <c r="D1735">
        <v>1.6</v>
      </c>
      <c r="E1735" s="55">
        <v>45085</v>
      </c>
      <c r="H1735" s="27">
        <v>10.36</v>
      </c>
      <c r="I1735" s="27">
        <v>3.3</v>
      </c>
      <c r="J1735" s="484">
        <f t="shared" ref="J1735" si="313">IF(AND(I1735&gt;0),  I1735*30.974," ")</f>
        <v>102.21419999999999</v>
      </c>
      <c r="Q1735" s="1169"/>
    </row>
    <row r="1736" spans="1:20">
      <c r="A1736" s="108" t="s">
        <v>825</v>
      </c>
      <c r="B1736" t="s">
        <v>709</v>
      </c>
      <c r="C1736" t="s">
        <v>756</v>
      </c>
      <c r="D1736">
        <v>2</v>
      </c>
      <c r="E1736" s="55">
        <v>45085</v>
      </c>
      <c r="H1736" s="27" t="s">
        <v>811</v>
      </c>
      <c r="I1736" s="27" t="s">
        <v>811</v>
      </c>
      <c r="J1736" s="484"/>
      <c r="Q1736" s="1169"/>
    </row>
    <row r="1737" spans="1:20">
      <c r="A1737" s="108" t="s">
        <v>825</v>
      </c>
      <c r="B1737" t="s">
        <v>709</v>
      </c>
      <c r="C1737" t="s">
        <v>756</v>
      </c>
      <c r="D1737">
        <v>2.1</v>
      </c>
      <c r="E1737" s="55">
        <v>45085</v>
      </c>
      <c r="H1737" s="27" t="s">
        <v>811</v>
      </c>
      <c r="I1737" s="27" t="s">
        <v>811</v>
      </c>
      <c r="J1737" s="484"/>
      <c r="Q1737" s="1169"/>
    </row>
    <row r="1738" spans="1:20">
      <c r="A1738" s="108" t="s">
        <v>825</v>
      </c>
      <c r="B1738" t="s">
        <v>709</v>
      </c>
      <c r="C1738" t="s">
        <v>756</v>
      </c>
      <c r="D1738">
        <v>0.1</v>
      </c>
      <c r="E1738" s="55">
        <v>45117</v>
      </c>
      <c r="F1738">
        <v>1.1000000000000001</v>
      </c>
      <c r="G1738">
        <v>0.77</v>
      </c>
      <c r="H1738" s="27">
        <v>27.17</v>
      </c>
      <c r="I1738" s="27">
        <v>1.27</v>
      </c>
      <c r="J1738" s="484">
        <f t="shared" ref="J1738" si="314">IF(AND(I1738&gt;0),  I1738*30.974," ")</f>
        <v>39.336980000000004</v>
      </c>
      <c r="Q1738" s="1169"/>
    </row>
    <row r="1739" spans="1:20">
      <c r="A1739" s="108" t="s">
        <v>825</v>
      </c>
      <c r="B1739" t="s">
        <v>709</v>
      </c>
      <c r="C1739" t="s">
        <v>756</v>
      </c>
      <c r="D1739">
        <v>0.2</v>
      </c>
      <c r="E1739" s="55">
        <v>45117</v>
      </c>
      <c r="H1739" s="27" t="s">
        <v>811</v>
      </c>
      <c r="I1739" s="27" t="s">
        <v>811</v>
      </c>
      <c r="J1739" s="484"/>
      <c r="Q1739" s="1169"/>
    </row>
    <row r="1740" spans="1:20">
      <c r="A1740" s="108" t="s">
        <v>825</v>
      </c>
      <c r="B1740" t="s">
        <v>709</v>
      </c>
      <c r="C1740" t="s">
        <v>756</v>
      </c>
      <c r="D1740">
        <v>0.5</v>
      </c>
      <c r="E1740" s="55">
        <v>45117</v>
      </c>
      <c r="H1740" s="27">
        <v>20.67</v>
      </c>
      <c r="I1740" s="27">
        <v>0.68100000000000005</v>
      </c>
      <c r="J1740" s="484">
        <f t="shared" ref="J1740" si="315">IF(AND(I1740&gt;0),  I1740*30.974," ")</f>
        <v>21.093294</v>
      </c>
      <c r="Q1740" s="1169"/>
    </row>
    <row r="1741" spans="1:20">
      <c r="A1741" s="108" t="s">
        <v>825</v>
      </c>
      <c r="B1741" t="s">
        <v>709</v>
      </c>
      <c r="C1741" t="s">
        <v>756</v>
      </c>
      <c r="D1741">
        <v>0.6</v>
      </c>
      <c r="E1741" s="55">
        <v>45117</v>
      </c>
      <c r="H1741" s="27" t="s">
        <v>811</v>
      </c>
      <c r="I1741" s="27" t="s">
        <v>811</v>
      </c>
      <c r="J1741" s="484"/>
      <c r="Q1741" s="1169"/>
    </row>
    <row r="1742" spans="1:20">
      <c r="A1742" s="108" t="s">
        <v>825</v>
      </c>
      <c r="B1742" t="s">
        <v>709</v>
      </c>
      <c r="C1742" t="s">
        <v>756</v>
      </c>
      <c r="D1742">
        <v>1</v>
      </c>
      <c r="E1742" s="55">
        <v>45117</v>
      </c>
      <c r="H1742" s="27" t="s">
        <v>811</v>
      </c>
      <c r="I1742" s="27" t="s">
        <v>811</v>
      </c>
      <c r="J1742" s="484"/>
      <c r="Q1742" s="1169"/>
    </row>
    <row r="1743" spans="1:20">
      <c r="A1743" s="108" t="s">
        <v>825</v>
      </c>
      <c r="B1743" t="s">
        <v>709</v>
      </c>
      <c r="C1743" t="s">
        <v>756</v>
      </c>
      <c r="D1743">
        <v>0.5</v>
      </c>
      <c r="E1743" s="55">
        <v>45148</v>
      </c>
      <c r="F1743">
        <v>2.2999999999999998</v>
      </c>
      <c r="G1743">
        <v>1.33</v>
      </c>
      <c r="H1743" s="27">
        <v>8.1</v>
      </c>
      <c r="I1743" s="27">
        <v>0.70099999999999996</v>
      </c>
      <c r="J1743" s="484">
        <f t="shared" ref="J1743" si="316">IF(AND(I1743&gt;0),  I1743*30.974," ")</f>
        <v>21.712774</v>
      </c>
      <c r="Q1743" s="1169"/>
    </row>
    <row r="1744" spans="1:20">
      <c r="A1744" s="108" t="s">
        <v>825</v>
      </c>
      <c r="B1744" t="s">
        <v>709</v>
      </c>
      <c r="C1744" t="s">
        <v>756</v>
      </c>
      <c r="D1744">
        <v>1</v>
      </c>
      <c r="E1744" s="55">
        <v>45148</v>
      </c>
      <c r="H1744" s="27" t="s">
        <v>811</v>
      </c>
      <c r="I1744" s="27" t="s">
        <v>811</v>
      </c>
      <c r="J1744" s="484"/>
      <c r="Q1744" s="1169"/>
    </row>
    <row r="1745" spans="1:17">
      <c r="A1745" s="108" t="s">
        <v>825</v>
      </c>
      <c r="B1745" t="s">
        <v>709</v>
      </c>
      <c r="C1745" t="s">
        <v>756</v>
      </c>
      <c r="D1745">
        <v>1.3</v>
      </c>
      <c r="E1745" s="55">
        <v>45148</v>
      </c>
      <c r="H1745" s="27">
        <v>178.42</v>
      </c>
      <c r="I1745" s="27">
        <v>0.94099999999999995</v>
      </c>
      <c r="J1745" s="484">
        <f t="shared" ref="J1745:J1746" si="317">IF(AND(I1745&gt;0),  I1745*30.974," ")</f>
        <v>29.146533999999999</v>
      </c>
      <c r="Q1745" s="1169"/>
    </row>
    <row r="1746" spans="1:17">
      <c r="A1746" s="108" t="s">
        <v>825</v>
      </c>
      <c r="B1746" t="s">
        <v>709</v>
      </c>
      <c r="C1746" t="s">
        <v>756</v>
      </c>
      <c r="D1746">
        <v>1.3</v>
      </c>
      <c r="E1746" s="55">
        <v>45148</v>
      </c>
      <c r="H1746" s="27">
        <v>84.97</v>
      </c>
      <c r="I1746" s="27">
        <v>0.91400000000000003</v>
      </c>
      <c r="J1746" s="484">
        <f t="shared" si="317"/>
        <v>28.310236</v>
      </c>
      <c r="Q1746" s="1169"/>
    </row>
    <row r="1747" spans="1:17">
      <c r="A1747" s="108" t="s">
        <v>825</v>
      </c>
      <c r="B1747" t="s">
        <v>709</v>
      </c>
      <c r="C1747" t="s">
        <v>756</v>
      </c>
      <c r="D1747">
        <v>1.8</v>
      </c>
      <c r="E1747" s="55">
        <v>45148</v>
      </c>
      <c r="H1747" s="27" t="s">
        <v>811</v>
      </c>
      <c r="I1747" s="27" t="s">
        <v>811</v>
      </c>
      <c r="J1747" s="484"/>
      <c r="Q1747" s="1169"/>
    </row>
    <row r="1748" spans="1:17">
      <c r="A1748" s="108" t="s">
        <v>825</v>
      </c>
      <c r="B1748" t="s">
        <v>709</v>
      </c>
      <c r="C1748" t="s">
        <v>756</v>
      </c>
      <c r="D1748">
        <v>0.5</v>
      </c>
      <c r="E1748" s="55">
        <v>45180</v>
      </c>
      <c r="F1748">
        <v>2.2000000000000002</v>
      </c>
      <c r="G1748">
        <v>1.2</v>
      </c>
      <c r="H1748" s="27">
        <v>4.4800000000000004</v>
      </c>
      <c r="I1748" s="27">
        <v>0.38500000000000001</v>
      </c>
      <c r="J1748" s="484">
        <f t="shared" ref="J1748" si="318">IF(AND(I1748&gt;0),  I1748*30.974," ")</f>
        <v>11.924990000000001</v>
      </c>
      <c r="Q1748" s="1169"/>
    </row>
    <row r="1749" spans="1:17">
      <c r="A1749" s="108" t="s">
        <v>825</v>
      </c>
      <c r="B1749" t="s">
        <v>709</v>
      </c>
      <c r="C1749" t="s">
        <v>756</v>
      </c>
      <c r="D1749">
        <v>1</v>
      </c>
      <c r="E1749" s="55">
        <v>45180</v>
      </c>
      <c r="H1749" s="27" t="s">
        <v>811</v>
      </c>
      <c r="I1749" s="27" t="s">
        <v>811</v>
      </c>
      <c r="J1749" s="484"/>
      <c r="Q1749" s="1169"/>
    </row>
    <row r="1750" spans="1:17">
      <c r="A1750" s="108" t="s">
        <v>825</v>
      </c>
      <c r="B1750" t="s">
        <v>709</v>
      </c>
      <c r="C1750" t="s">
        <v>756</v>
      </c>
      <c r="D1750">
        <v>1.2</v>
      </c>
      <c r="E1750" s="55">
        <v>45180</v>
      </c>
      <c r="H1750" s="27">
        <v>4.72</v>
      </c>
      <c r="I1750" s="27">
        <v>0.40300000000000002</v>
      </c>
      <c r="J1750" s="484">
        <f t="shared" ref="J1750" si="319">IF(AND(I1750&gt;0),  I1750*30.974," ")</f>
        <v>12.482522000000001</v>
      </c>
      <c r="Q1750" s="1169"/>
    </row>
    <row r="1751" spans="1:17">
      <c r="A1751" s="108" t="s">
        <v>825</v>
      </c>
      <c r="B1751" t="s">
        <v>709</v>
      </c>
      <c r="C1751" t="s">
        <v>756</v>
      </c>
      <c r="D1751">
        <v>1.7</v>
      </c>
      <c r="E1751" s="55">
        <v>45180</v>
      </c>
      <c r="H1751" s="27" t="s">
        <v>811</v>
      </c>
      <c r="I1751" s="27" t="s">
        <v>811</v>
      </c>
      <c r="J1751" s="484"/>
      <c r="Q1751" s="1169"/>
    </row>
    <row r="1752" spans="1:17">
      <c r="A1752" s="454" t="s">
        <v>825</v>
      </c>
      <c r="B1752" s="91" t="s">
        <v>709</v>
      </c>
      <c r="C1752" s="91" t="s">
        <v>756</v>
      </c>
      <c r="D1752" s="91">
        <v>0.5</v>
      </c>
      <c r="E1752" s="392">
        <v>45208</v>
      </c>
      <c r="F1752" s="91">
        <v>1.1000000000000001</v>
      </c>
      <c r="G1752" s="91">
        <v>1.05</v>
      </c>
      <c r="H1752" s="355">
        <v>6.57</v>
      </c>
      <c r="I1752" s="355">
        <v>0.31</v>
      </c>
      <c r="J1752" s="589">
        <f t="shared" ref="J1752:J1753" si="320">IF(AND(I1752&gt;0),  I1752*30.974," ")</f>
        <v>9.6019400000000008</v>
      </c>
      <c r="Q1752" s="1169"/>
    </row>
    <row r="1753" spans="1:17">
      <c r="A1753" s="454" t="s">
        <v>825</v>
      </c>
      <c r="B1753" s="91" t="s">
        <v>709</v>
      </c>
      <c r="C1753" s="91" t="s">
        <v>756</v>
      </c>
      <c r="D1753" s="91">
        <v>0.5</v>
      </c>
      <c r="E1753" s="392">
        <v>45208</v>
      </c>
      <c r="F1753" s="91"/>
      <c r="G1753" s="91"/>
      <c r="H1753" s="355">
        <v>6.26</v>
      </c>
      <c r="I1753" s="355">
        <v>0.314</v>
      </c>
      <c r="J1753" s="589">
        <f t="shared" si="320"/>
        <v>9.7258359999999993</v>
      </c>
      <c r="Q1753" s="1169"/>
    </row>
    <row r="1754" spans="1:17">
      <c r="A1754" s="454" t="s">
        <v>825</v>
      </c>
      <c r="B1754" s="91" t="s">
        <v>709</v>
      </c>
      <c r="C1754" s="91" t="s">
        <v>756</v>
      </c>
      <c r="D1754" s="91">
        <v>0.6</v>
      </c>
      <c r="E1754" s="392">
        <v>45208</v>
      </c>
      <c r="F1754" s="91"/>
      <c r="G1754" s="91"/>
      <c r="H1754" s="355" t="s">
        <v>811</v>
      </c>
      <c r="I1754" s="355" t="s">
        <v>811</v>
      </c>
      <c r="J1754" s="589"/>
      <c r="Q1754" s="1169"/>
    </row>
    <row r="1755" spans="1:17">
      <c r="A1755" s="454" t="s">
        <v>825</v>
      </c>
      <c r="B1755" s="91" t="s">
        <v>709</v>
      </c>
      <c r="C1755" s="91" t="s">
        <v>756</v>
      </c>
      <c r="D1755" s="91">
        <v>0.7</v>
      </c>
      <c r="E1755" s="392">
        <v>45208</v>
      </c>
      <c r="F1755" s="91"/>
      <c r="G1755" s="91"/>
      <c r="H1755" s="355" t="s">
        <v>811</v>
      </c>
      <c r="I1755" s="355" t="s">
        <v>811</v>
      </c>
      <c r="J1755" s="589"/>
      <c r="Q1755" s="1169"/>
    </row>
    <row r="1756" spans="1:17">
      <c r="A1756" s="454" t="s">
        <v>825</v>
      </c>
      <c r="B1756" s="91" t="s">
        <v>709</v>
      </c>
      <c r="C1756" s="91" t="s">
        <v>756</v>
      </c>
      <c r="D1756" s="91">
        <v>0.8</v>
      </c>
      <c r="E1756" s="392">
        <v>45208</v>
      </c>
      <c r="F1756" s="91"/>
      <c r="G1756" s="91"/>
      <c r="H1756" s="355" t="s">
        <v>811</v>
      </c>
      <c r="I1756" s="355" t="s">
        <v>811</v>
      </c>
      <c r="J1756" s="589"/>
      <c r="Q1756" s="1169"/>
    </row>
    <row r="1757" spans="1:17">
      <c r="A1757" s="454" t="s">
        <v>825</v>
      </c>
      <c r="B1757" s="91" t="s">
        <v>709</v>
      </c>
      <c r="C1757" s="91" t="s">
        <v>756</v>
      </c>
      <c r="D1757" s="91">
        <v>0.9</v>
      </c>
      <c r="E1757" s="392">
        <v>45208</v>
      </c>
      <c r="F1757" s="91"/>
      <c r="G1757" s="91"/>
      <c r="H1757" s="355" t="s">
        <v>811</v>
      </c>
      <c r="I1757" s="355" t="s">
        <v>811</v>
      </c>
      <c r="J1757" s="589"/>
      <c r="Q1757" s="1169"/>
    </row>
    <row r="1758" spans="1:17">
      <c r="A1758" s="454" t="s">
        <v>825</v>
      </c>
      <c r="B1758" s="91" t="s">
        <v>709</v>
      </c>
      <c r="C1758" s="91" t="s">
        <v>756</v>
      </c>
      <c r="D1758" s="91">
        <v>1</v>
      </c>
      <c r="E1758" s="392">
        <v>45208</v>
      </c>
      <c r="F1758" s="91"/>
      <c r="G1758" s="91"/>
      <c r="H1758" s="355" t="s">
        <v>811</v>
      </c>
      <c r="I1758" s="355" t="s">
        <v>811</v>
      </c>
      <c r="J1758" s="589"/>
      <c r="Q1758" s="1169"/>
    </row>
    <row r="1759" spans="1:17">
      <c r="A1759" s="454" t="s">
        <v>825</v>
      </c>
      <c r="B1759" s="91" t="s">
        <v>709</v>
      </c>
      <c r="C1759" s="91" t="s">
        <v>756</v>
      </c>
      <c r="D1759" s="91">
        <v>0.2</v>
      </c>
      <c r="E1759" s="392">
        <v>45063</v>
      </c>
      <c r="F1759" s="91">
        <v>1.2</v>
      </c>
      <c r="G1759" s="91">
        <v>1.18</v>
      </c>
      <c r="H1759" s="355">
        <v>2.83</v>
      </c>
      <c r="I1759" s="355">
        <v>1.0900000000000001</v>
      </c>
      <c r="J1759" s="589">
        <f t="shared" ref="J1759:J1760" si="321">IF(AND(I1759&gt;0),  I1759*30.974," ")</f>
        <v>33.761660000000006</v>
      </c>
      <c r="Q1759" s="1169"/>
    </row>
    <row r="1760" spans="1:17">
      <c r="A1760" s="454" t="s">
        <v>825</v>
      </c>
      <c r="B1760" s="91" t="s">
        <v>709</v>
      </c>
      <c r="C1760" s="91" t="s">
        <v>756</v>
      </c>
      <c r="D1760" s="91">
        <v>0.5</v>
      </c>
      <c r="E1760" s="392">
        <v>45063</v>
      </c>
      <c r="F1760" s="91"/>
      <c r="G1760" s="91"/>
      <c r="H1760" s="355">
        <v>3.57</v>
      </c>
      <c r="I1760" s="355">
        <v>0.433</v>
      </c>
      <c r="J1760" s="589">
        <f t="shared" si="321"/>
        <v>13.411742</v>
      </c>
      <c r="Q1760" s="1169"/>
    </row>
    <row r="1761" spans="1:25">
      <c r="A1761" s="454" t="s">
        <v>825</v>
      </c>
      <c r="B1761" s="91" t="s">
        <v>709</v>
      </c>
      <c r="C1761" s="91" t="s">
        <v>756</v>
      </c>
      <c r="D1761" s="91">
        <v>0.7</v>
      </c>
      <c r="E1761" s="392">
        <v>45063</v>
      </c>
      <c r="F1761" s="91"/>
      <c r="G1761" s="91"/>
      <c r="H1761" s="355" t="s">
        <v>811</v>
      </c>
      <c r="I1761" s="355" t="s">
        <v>811</v>
      </c>
      <c r="J1761" s="589"/>
      <c r="Q1761" s="1169"/>
    </row>
    <row r="1762" spans="1:25">
      <c r="A1762" s="108"/>
      <c r="D1762" s="27"/>
      <c r="E1762" s="133"/>
      <c r="H1762" s="371"/>
      <c r="I1762" s="27"/>
      <c r="J1762" s="484"/>
      <c r="Q1762" s="1169"/>
    </row>
    <row r="1763" spans="1:25" s="437" customFormat="1">
      <c r="A1763" s="436"/>
      <c r="D1763" s="1019"/>
      <c r="E1763" s="1579"/>
      <c r="H1763" s="939"/>
      <c r="I1763" s="1021"/>
      <c r="J1763" s="486"/>
      <c r="L1763" s="1124"/>
      <c r="N1763" s="1124"/>
      <c r="P1763" s="1124"/>
      <c r="Q1763" s="1251"/>
      <c r="R1763" s="1023"/>
      <c r="S1763" s="1023"/>
      <c r="T1763" s="1023"/>
    </row>
    <row r="1764" spans="1:25">
      <c r="A1764" s="984" t="s">
        <v>944</v>
      </c>
      <c r="B1764" s="815"/>
      <c r="C1764" s="815"/>
      <c r="D1764" s="815"/>
      <c r="E1764" s="873"/>
      <c r="F1764" s="815"/>
      <c r="G1764" s="815"/>
      <c r="H1764" s="815"/>
      <c r="I1764" s="815"/>
      <c r="J1764" s="2164"/>
      <c r="K1764" s="815"/>
      <c r="L1764" s="1313"/>
      <c r="M1764" s="815"/>
      <c r="N1764" s="1136"/>
      <c r="O1764" s="815"/>
      <c r="P1764" s="1136"/>
      <c r="Q1764" s="1169"/>
      <c r="R1764" s="1340"/>
      <c r="S1764" s="1340"/>
      <c r="T1764" s="1340"/>
      <c r="U1764" s="815"/>
      <c r="V1764" s="747"/>
      <c r="W1764" s="747"/>
      <c r="X1764" s="747"/>
      <c r="Y1764" s="747"/>
    </row>
    <row r="1765" spans="1:25" s="1257" customFormat="1" ht="46.8">
      <c r="A1765" s="1260" t="s">
        <v>784</v>
      </c>
      <c r="B1765" s="1257" t="s">
        <v>20</v>
      </c>
      <c r="C1765" s="1257" t="s">
        <v>701</v>
      </c>
      <c r="D1765" s="1257" t="s">
        <v>785</v>
      </c>
      <c r="E1765" s="1257" t="s">
        <v>786</v>
      </c>
      <c r="F1765" s="1257" t="s">
        <v>787</v>
      </c>
      <c r="G1765" s="1257" t="s">
        <v>788</v>
      </c>
      <c r="H1765" s="1257" t="s">
        <v>789</v>
      </c>
      <c r="I1765" s="1257" t="s">
        <v>790</v>
      </c>
      <c r="J1765" s="1257" t="s">
        <v>791</v>
      </c>
      <c r="K1765" s="1563" t="s">
        <v>792</v>
      </c>
      <c r="L1765" s="1564" t="s">
        <v>474</v>
      </c>
      <c r="M1765" s="1565" t="s">
        <v>793</v>
      </c>
      <c r="N1765" s="1564" t="s">
        <v>483</v>
      </c>
      <c r="O1765" s="1565" t="s">
        <v>794</v>
      </c>
      <c r="P1765" s="1564" t="s">
        <v>480</v>
      </c>
      <c r="Q1765" s="1604" t="s">
        <v>795</v>
      </c>
      <c r="R1765" s="1603" t="s">
        <v>796</v>
      </c>
      <c r="S1765" s="1334" t="s">
        <v>797</v>
      </c>
      <c r="T1765" s="1573" t="s">
        <v>798</v>
      </c>
      <c r="X1765" s="1260" t="s">
        <v>784</v>
      </c>
      <c r="Y1765" s="1257" t="s">
        <v>20</v>
      </c>
    </row>
    <row r="1766" spans="1:25">
      <c r="A1766" s="2173" t="s">
        <v>85</v>
      </c>
      <c r="B1766" s="91" t="s">
        <v>709</v>
      </c>
      <c r="C1766" s="91" t="s">
        <v>764</v>
      </c>
      <c r="D1766" s="399">
        <v>0.5</v>
      </c>
      <c r="E1766" s="2174">
        <v>42989</v>
      </c>
      <c r="F1766" s="399">
        <v>9.5</v>
      </c>
      <c r="G1766" s="91">
        <v>7.22</v>
      </c>
      <c r="H1766" s="394">
        <v>0.96524050632911373</v>
      </c>
      <c r="I1766" s="2175">
        <v>0.17587704620123573</v>
      </c>
      <c r="J1766" s="91">
        <v>5.4476156290370756</v>
      </c>
      <c r="K1766" s="2199">
        <v>7.22</v>
      </c>
      <c r="L1766" s="2176">
        <v>31.480011628875538</v>
      </c>
      <c r="M1766" s="2177">
        <v>1.1261139240506326</v>
      </c>
      <c r="N1766" s="2176">
        <v>31.734220110579141</v>
      </c>
      <c r="O1766" s="2177">
        <v>12.175746720676679</v>
      </c>
      <c r="P1766" s="2176">
        <v>40.209758475565494</v>
      </c>
      <c r="Q1766" s="2168">
        <f t="shared" si="298"/>
        <v>34.474663405006723</v>
      </c>
    </row>
    <row r="1767" spans="1:25">
      <c r="A1767" s="2173" t="s">
        <v>85</v>
      </c>
      <c r="B1767" s="91" t="s">
        <v>709</v>
      </c>
      <c r="C1767" s="91" t="s">
        <v>764</v>
      </c>
      <c r="D1767" s="399">
        <v>1</v>
      </c>
      <c r="E1767" s="2174">
        <v>42989</v>
      </c>
      <c r="F1767" s="399">
        <v>9.5</v>
      </c>
      <c r="G1767" s="91">
        <v>7.22</v>
      </c>
      <c r="H1767" s="91"/>
      <c r="I1767" s="454"/>
      <c r="J1767" s="91" t="s">
        <v>803</v>
      </c>
      <c r="K1767" s="1165"/>
      <c r="L1767" s="2178" t="s">
        <v>803</v>
      </c>
      <c r="M1767" s="2179"/>
      <c r="N1767" s="2178" t="s">
        <v>803</v>
      </c>
      <c r="O1767" s="2179"/>
      <c r="P1767" s="2178" t="s">
        <v>803</v>
      </c>
      <c r="Q1767" s="2168"/>
      <c r="R1767" s="1330"/>
      <c r="T1767" s="1350" t="s">
        <v>803</v>
      </c>
    </row>
    <row r="1768" spans="1:25">
      <c r="A1768" s="2173" t="s">
        <v>85</v>
      </c>
      <c r="B1768" s="91" t="s">
        <v>709</v>
      </c>
      <c r="C1768" s="91" t="s">
        <v>764</v>
      </c>
      <c r="D1768" s="399">
        <v>2</v>
      </c>
      <c r="E1768" s="2174">
        <v>42989</v>
      </c>
      <c r="F1768" s="399">
        <v>9.5</v>
      </c>
      <c r="G1768" s="91">
        <v>7.22</v>
      </c>
      <c r="H1768" s="91"/>
      <c r="I1768" s="454"/>
      <c r="J1768" s="91" t="s">
        <v>803</v>
      </c>
      <c r="K1768" s="1165"/>
      <c r="L1768" s="2178" t="s">
        <v>803</v>
      </c>
      <c r="M1768" s="2179"/>
      <c r="N1768" s="2178" t="s">
        <v>803</v>
      </c>
      <c r="O1768" s="2179"/>
      <c r="P1768" s="2178" t="s">
        <v>803</v>
      </c>
      <c r="Q1768" s="2168"/>
      <c r="R1768" s="1330"/>
      <c r="T1768" s="1350" t="s">
        <v>803</v>
      </c>
    </row>
    <row r="1769" spans="1:25">
      <c r="A1769" s="2173" t="s">
        <v>85</v>
      </c>
      <c r="B1769" s="91" t="s">
        <v>709</v>
      </c>
      <c r="C1769" s="91" t="s">
        <v>764</v>
      </c>
      <c r="D1769" s="399">
        <v>3</v>
      </c>
      <c r="E1769" s="2174">
        <v>42989</v>
      </c>
      <c r="F1769" s="399">
        <v>9.5</v>
      </c>
      <c r="G1769" s="91">
        <v>7.22</v>
      </c>
      <c r="H1769" s="394">
        <v>0.33783417721518982</v>
      </c>
      <c r="I1769" s="2175">
        <v>0.28140327392197717</v>
      </c>
      <c r="J1769" s="91">
        <v>8.7161850064593214</v>
      </c>
      <c r="K1769" s="1165"/>
      <c r="L1769" s="2178" t="s">
        <v>803</v>
      </c>
      <c r="M1769" s="2179"/>
      <c r="N1769" s="2178" t="s">
        <v>803</v>
      </c>
      <c r="O1769" s="2179"/>
      <c r="P1769" s="2178" t="s">
        <v>803</v>
      </c>
      <c r="Q1769" s="2168"/>
      <c r="R1769" s="1330"/>
      <c r="T1769" s="1350" t="s">
        <v>803</v>
      </c>
    </row>
    <row r="1770" spans="1:25">
      <c r="A1770" s="2173" t="s">
        <v>85</v>
      </c>
      <c r="B1770" s="91" t="s">
        <v>709</v>
      </c>
      <c r="C1770" s="91" t="s">
        <v>764</v>
      </c>
      <c r="D1770" s="399">
        <v>4</v>
      </c>
      <c r="E1770" s="2174">
        <v>42989</v>
      </c>
      <c r="F1770" s="399">
        <v>9.5</v>
      </c>
      <c r="G1770" s="91">
        <v>7.22</v>
      </c>
      <c r="H1770" s="91"/>
      <c r="I1770" s="454"/>
      <c r="J1770" s="91" t="s">
        <v>803</v>
      </c>
      <c r="K1770" s="1165"/>
      <c r="L1770" s="2178" t="s">
        <v>803</v>
      </c>
      <c r="M1770" s="2179"/>
      <c r="N1770" s="2178" t="s">
        <v>803</v>
      </c>
      <c r="O1770" s="2179"/>
      <c r="P1770" s="2178" t="s">
        <v>803</v>
      </c>
      <c r="Q1770" s="2168"/>
      <c r="R1770" s="1330"/>
      <c r="T1770" s="1350" t="s">
        <v>803</v>
      </c>
    </row>
    <row r="1771" spans="1:25">
      <c r="A1771" s="2173" t="s">
        <v>85</v>
      </c>
      <c r="B1771" s="91" t="s">
        <v>709</v>
      </c>
      <c r="C1771" s="91" t="s">
        <v>764</v>
      </c>
      <c r="D1771" s="399">
        <v>5</v>
      </c>
      <c r="E1771" s="2174">
        <v>42989</v>
      </c>
      <c r="F1771" s="399">
        <v>9.5</v>
      </c>
      <c r="G1771" s="91">
        <v>7.22</v>
      </c>
      <c r="H1771" s="91"/>
      <c r="I1771" s="454"/>
      <c r="J1771" s="91" t="s">
        <v>803</v>
      </c>
      <c r="K1771" s="1165"/>
      <c r="L1771" s="2178" t="s">
        <v>803</v>
      </c>
      <c r="M1771" s="2179"/>
      <c r="N1771" s="2178" t="s">
        <v>803</v>
      </c>
      <c r="O1771" s="2179"/>
      <c r="P1771" s="2178" t="s">
        <v>803</v>
      </c>
      <c r="Q1771" s="2168"/>
      <c r="R1771" s="1330"/>
      <c r="T1771" s="1350" t="s">
        <v>803</v>
      </c>
    </row>
    <row r="1772" spans="1:25">
      <c r="A1772" s="2173" t="s">
        <v>85</v>
      </c>
      <c r="B1772" s="91" t="s">
        <v>709</v>
      </c>
      <c r="C1772" s="91" t="s">
        <v>764</v>
      </c>
      <c r="D1772" s="399">
        <v>6</v>
      </c>
      <c r="E1772" s="2174">
        <v>42989</v>
      </c>
      <c r="F1772" s="399">
        <v>9.5</v>
      </c>
      <c r="G1772" s="91">
        <v>7.22</v>
      </c>
      <c r="H1772" s="91"/>
      <c r="I1772" s="454"/>
      <c r="J1772" s="91" t="s">
        <v>803</v>
      </c>
      <c r="K1772" s="1165"/>
      <c r="L1772" s="2178" t="s">
        <v>803</v>
      </c>
      <c r="M1772" s="2179"/>
      <c r="N1772" s="2178" t="s">
        <v>803</v>
      </c>
      <c r="O1772" s="2179"/>
      <c r="P1772" s="2178" t="s">
        <v>803</v>
      </c>
      <c r="Q1772" s="2168"/>
      <c r="R1772" s="1330"/>
      <c r="T1772" s="1350" t="s">
        <v>803</v>
      </c>
    </row>
    <row r="1773" spans="1:25">
      <c r="A1773" s="2173" t="s">
        <v>85</v>
      </c>
      <c r="B1773" s="91" t="s">
        <v>709</v>
      </c>
      <c r="C1773" s="91" t="s">
        <v>764</v>
      </c>
      <c r="D1773" s="399">
        <v>7</v>
      </c>
      <c r="E1773" s="2174">
        <v>42989</v>
      </c>
      <c r="F1773" s="399">
        <v>9.5</v>
      </c>
      <c r="G1773" s="91">
        <v>7.22</v>
      </c>
      <c r="H1773" s="91"/>
      <c r="I1773" s="454"/>
      <c r="J1773" s="91" t="s">
        <v>803</v>
      </c>
      <c r="K1773" s="1165"/>
      <c r="L1773" s="2178" t="s">
        <v>803</v>
      </c>
      <c r="M1773" s="2179"/>
      <c r="N1773" s="2178" t="s">
        <v>803</v>
      </c>
      <c r="O1773" s="2179"/>
      <c r="P1773" s="2178" t="s">
        <v>803</v>
      </c>
      <c r="Q1773" s="2168"/>
      <c r="R1773" s="1330"/>
      <c r="T1773" s="1350" t="s">
        <v>803</v>
      </c>
    </row>
    <row r="1774" spans="1:25" s="451" customFormat="1">
      <c r="A1774" s="2180" t="s">
        <v>85</v>
      </c>
      <c r="B1774" s="470" t="s">
        <v>709</v>
      </c>
      <c r="C1774" s="470" t="s">
        <v>764</v>
      </c>
      <c r="D1774" s="2181">
        <v>8</v>
      </c>
      <c r="E1774" s="2182">
        <v>42989</v>
      </c>
      <c r="F1774" s="2181">
        <v>9.5</v>
      </c>
      <c r="G1774" s="470">
        <v>7.22</v>
      </c>
      <c r="H1774" s="1701">
        <v>2.0752670886075943</v>
      </c>
      <c r="I1774" s="2198">
        <v>0.72200682916425518</v>
      </c>
      <c r="J1774" s="470">
        <v>22.363439526533639</v>
      </c>
      <c r="K1774" s="2195"/>
      <c r="L1774" s="2184" t="s">
        <v>803</v>
      </c>
      <c r="M1774" s="2185"/>
      <c r="N1774" s="2184" t="s">
        <v>803</v>
      </c>
      <c r="O1774" s="2185"/>
      <c r="P1774" s="2184" t="s">
        <v>803</v>
      </c>
      <c r="Q1774" s="2172"/>
      <c r="R1774" s="1341"/>
      <c r="S1774" s="1157"/>
      <c r="T1774" s="1357" t="s">
        <v>803</v>
      </c>
    </row>
    <row r="1775" spans="1:25">
      <c r="A1775" s="884"/>
      <c r="D1775" s="173"/>
      <c r="E1775" s="445"/>
      <c r="F1775" s="173"/>
      <c r="H1775" s="166"/>
      <c r="I1775" s="881"/>
      <c r="K1775" s="483"/>
      <c r="L1775" s="1648"/>
      <c r="M1775" s="911"/>
      <c r="N1775" s="1648"/>
      <c r="O1775" s="911"/>
      <c r="P1775" s="1648"/>
      <c r="Q1775" s="1169"/>
      <c r="R1775" s="1331"/>
      <c r="T1775" s="1344"/>
    </row>
    <row r="1776" spans="1:25">
      <c r="A1776" s="2173" t="s">
        <v>85</v>
      </c>
      <c r="B1776" s="91" t="s">
        <v>368</v>
      </c>
      <c r="C1776" s="355" t="s">
        <v>945</v>
      </c>
      <c r="D1776" s="355">
        <v>0.5</v>
      </c>
      <c r="E1776" s="358">
        <v>43340</v>
      </c>
      <c r="F1776" s="355">
        <v>11.3</v>
      </c>
      <c r="G1776" s="355">
        <v>4.165</v>
      </c>
      <c r="H1776" s="355">
        <v>2.2599999999999998</v>
      </c>
      <c r="I1776" s="2803">
        <v>0.33</v>
      </c>
      <c r="J1776" s="91">
        <v>10.22142</v>
      </c>
      <c r="K1776" s="2199">
        <v>4.165</v>
      </c>
      <c r="L1776" s="2176">
        <v>39.416835044091769</v>
      </c>
      <c r="M1776" s="2187">
        <v>2.1933333333333334</v>
      </c>
      <c r="N1776" s="2176">
        <v>38.274271731892796</v>
      </c>
      <c r="O1776" s="2187">
        <v>12.079860000000002</v>
      </c>
      <c r="P1776" s="2176">
        <v>40.095693287566704</v>
      </c>
      <c r="Q1776" s="2168">
        <f t="shared" si="298"/>
        <v>39.262266687850421</v>
      </c>
    </row>
    <row r="1777" spans="1:20">
      <c r="A1777" s="2173" t="s">
        <v>85</v>
      </c>
      <c r="B1777" s="91" t="s">
        <v>368</v>
      </c>
      <c r="C1777" s="355" t="s">
        <v>945</v>
      </c>
      <c r="D1777" s="355">
        <v>1</v>
      </c>
      <c r="E1777" s="358">
        <v>43340</v>
      </c>
      <c r="F1777" s="355">
        <v>11.3</v>
      </c>
      <c r="G1777" s="355">
        <v>4.165</v>
      </c>
      <c r="H1777" s="355"/>
      <c r="I1777" s="2803"/>
      <c r="J1777" s="91" t="s">
        <v>803</v>
      </c>
      <c r="K1777" s="2199"/>
      <c r="L1777" s="2176" t="s">
        <v>803</v>
      </c>
      <c r="M1777" s="2187"/>
      <c r="N1777" s="2176" t="s">
        <v>803</v>
      </c>
      <c r="O1777" s="2187"/>
      <c r="P1777" s="2176" t="s">
        <v>803</v>
      </c>
      <c r="Q1777" s="2168"/>
      <c r="R1777" s="1330"/>
      <c r="T1777" s="1350" t="s">
        <v>803</v>
      </c>
    </row>
    <row r="1778" spans="1:20">
      <c r="A1778" s="2173" t="s">
        <v>85</v>
      </c>
      <c r="B1778" s="91" t="s">
        <v>368</v>
      </c>
      <c r="C1778" s="355" t="s">
        <v>945</v>
      </c>
      <c r="D1778" s="355">
        <v>2</v>
      </c>
      <c r="E1778" s="358">
        <v>43340</v>
      </c>
      <c r="F1778" s="355">
        <v>11.3</v>
      </c>
      <c r="G1778" s="355">
        <v>4.165</v>
      </c>
      <c r="H1778" s="355"/>
      <c r="I1778" s="2803"/>
      <c r="J1778" s="91" t="s">
        <v>803</v>
      </c>
      <c r="K1778" s="2199"/>
      <c r="L1778" s="2176" t="s">
        <v>803</v>
      </c>
      <c r="M1778" s="2187"/>
      <c r="N1778" s="2176" t="s">
        <v>803</v>
      </c>
      <c r="O1778" s="2187"/>
      <c r="P1778" s="2176" t="s">
        <v>803</v>
      </c>
      <c r="Q1778" s="2168"/>
      <c r="R1778" s="1330"/>
      <c r="T1778" s="1350" t="s">
        <v>803</v>
      </c>
    </row>
    <row r="1779" spans="1:20">
      <c r="A1779" s="2173" t="s">
        <v>85</v>
      </c>
      <c r="B1779" s="91" t="s">
        <v>368</v>
      </c>
      <c r="C1779" s="355" t="s">
        <v>945</v>
      </c>
      <c r="D1779" s="355">
        <v>3</v>
      </c>
      <c r="E1779" s="358">
        <v>43340</v>
      </c>
      <c r="F1779" s="355">
        <v>11.3</v>
      </c>
      <c r="G1779" s="355">
        <v>4.165</v>
      </c>
      <c r="H1779" s="355">
        <v>3.01</v>
      </c>
      <c r="I1779" s="2803">
        <v>0.51</v>
      </c>
      <c r="J1779" s="91">
        <v>15.79674</v>
      </c>
      <c r="K1779" s="2199"/>
      <c r="L1779" s="2176" t="s">
        <v>803</v>
      </c>
      <c r="M1779" s="2187"/>
      <c r="N1779" s="2176" t="s">
        <v>803</v>
      </c>
      <c r="O1779" s="2187"/>
      <c r="P1779" s="2176" t="s">
        <v>803</v>
      </c>
      <c r="Q1779" s="2168"/>
      <c r="R1779" s="1330"/>
      <c r="T1779" s="1350" t="s">
        <v>803</v>
      </c>
    </row>
    <row r="1780" spans="1:20">
      <c r="A1780" s="2173" t="s">
        <v>85</v>
      </c>
      <c r="B1780" s="91" t="s">
        <v>368</v>
      </c>
      <c r="C1780" s="355" t="s">
        <v>945</v>
      </c>
      <c r="D1780" s="355">
        <v>4</v>
      </c>
      <c r="E1780" s="358">
        <v>43340</v>
      </c>
      <c r="F1780" s="355">
        <v>11.3</v>
      </c>
      <c r="G1780" s="355">
        <v>4.165</v>
      </c>
      <c r="H1780" s="355"/>
      <c r="I1780" s="2803"/>
      <c r="J1780" s="91" t="s">
        <v>803</v>
      </c>
      <c r="K1780" s="2199"/>
      <c r="L1780" s="2176" t="s">
        <v>803</v>
      </c>
      <c r="M1780" s="2187"/>
      <c r="N1780" s="2176" t="s">
        <v>803</v>
      </c>
      <c r="O1780" s="2187"/>
      <c r="P1780" s="2176" t="s">
        <v>803</v>
      </c>
      <c r="Q1780" s="2168"/>
      <c r="R1780" s="1330"/>
      <c r="T1780" s="1350" t="s">
        <v>803</v>
      </c>
    </row>
    <row r="1781" spans="1:20">
      <c r="A1781" s="2173" t="s">
        <v>85</v>
      </c>
      <c r="B1781" s="91" t="s">
        <v>368</v>
      </c>
      <c r="C1781" s="355" t="s">
        <v>945</v>
      </c>
      <c r="D1781" s="355">
        <v>5</v>
      </c>
      <c r="E1781" s="358">
        <v>43340</v>
      </c>
      <c r="F1781" s="355">
        <v>11.3</v>
      </c>
      <c r="G1781" s="355">
        <v>4.165</v>
      </c>
      <c r="H1781" s="355"/>
      <c r="I1781" s="2803"/>
      <c r="J1781" s="91" t="s">
        <v>803</v>
      </c>
      <c r="K1781" s="2199"/>
      <c r="L1781" s="2176" t="s">
        <v>803</v>
      </c>
      <c r="M1781" s="2187"/>
      <c r="N1781" s="2176" t="s">
        <v>803</v>
      </c>
      <c r="O1781" s="2187"/>
      <c r="P1781" s="2176" t="s">
        <v>803</v>
      </c>
      <c r="Q1781" s="2168"/>
      <c r="R1781" s="1330"/>
      <c r="T1781" s="1350" t="s">
        <v>803</v>
      </c>
    </row>
    <row r="1782" spans="1:20">
      <c r="A1782" s="2173" t="s">
        <v>85</v>
      </c>
      <c r="B1782" s="91" t="s">
        <v>368</v>
      </c>
      <c r="C1782" s="355" t="s">
        <v>945</v>
      </c>
      <c r="D1782" s="355">
        <v>6</v>
      </c>
      <c r="E1782" s="358">
        <v>43340</v>
      </c>
      <c r="F1782" s="355">
        <v>11.3</v>
      </c>
      <c r="G1782" s="355">
        <v>4.165</v>
      </c>
      <c r="H1782" s="355"/>
      <c r="I1782" s="2803"/>
      <c r="J1782" s="91" t="s">
        <v>803</v>
      </c>
      <c r="K1782" s="2199"/>
      <c r="L1782" s="2176" t="s">
        <v>803</v>
      </c>
      <c r="M1782" s="2187"/>
      <c r="N1782" s="2176" t="s">
        <v>803</v>
      </c>
      <c r="O1782" s="2187"/>
      <c r="P1782" s="2176" t="s">
        <v>803</v>
      </c>
      <c r="Q1782" s="2168"/>
      <c r="R1782" s="1330"/>
      <c r="T1782" s="1350" t="s">
        <v>803</v>
      </c>
    </row>
    <row r="1783" spans="1:20">
      <c r="A1783" s="2173" t="s">
        <v>85</v>
      </c>
      <c r="B1783" s="91" t="s">
        <v>368</v>
      </c>
      <c r="C1783" s="355" t="s">
        <v>945</v>
      </c>
      <c r="D1783" s="355">
        <v>7</v>
      </c>
      <c r="E1783" s="358">
        <v>43340</v>
      </c>
      <c r="F1783" s="355">
        <v>11.3</v>
      </c>
      <c r="G1783" s="355">
        <v>4.165</v>
      </c>
      <c r="H1783" s="355"/>
      <c r="I1783" s="2803"/>
      <c r="J1783" s="91" t="s">
        <v>803</v>
      </c>
      <c r="K1783" s="2199"/>
      <c r="L1783" s="2176" t="s">
        <v>803</v>
      </c>
      <c r="M1783" s="2187"/>
      <c r="N1783" s="2176" t="s">
        <v>803</v>
      </c>
      <c r="O1783" s="2187"/>
      <c r="P1783" s="2176" t="s">
        <v>803</v>
      </c>
      <c r="Q1783" s="2168"/>
      <c r="R1783" s="1330"/>
      <c r="T1783" s="1350" t="s">
        <v>803</v>
      </c>
    </row>
    <row r="1784" spans="1:20" s="451" customFormat="1">
      <c r="A1784" s="2180" t="s">
        <v>85</v>
      </c>
      <c r="B1784" s="470" t="s">
        <v>368</v>
      </c>
      <c r="C1784" s="469" t="s">
        <v>945</v>
      </c>
      <c r="D1784" s="469">
        <v>7.5</v>
      </c>
      <c r="E1784" s="471">
        <v>43340</v>
      </c>
      <c r="F1784" s="469">
        <v>11.3</v>
      </c>
      <c r="G1784" s="469">
        <v>4.165</v>
      </c>
      <c r="H1784" s="469">
        <v>1.31</v>
      </c>
      <c r="I1784" s="2804">
        <v>0.33</v>
      </c>
      <c r="J1784" s="470">
        <v>10.22142</v>
      </c>
      <c r="K1784" s="2244"/>
      <c r="L1784" s="2196" t="s">
        <v>803</v>
      </c>
      <c r="M1784" s="2805"/>
      <c r="N1784" s="2196" t="s">
        <v>803</v>
      </c>
      <c r="O1784" s="2805"/>
      <c r="P1784" s="2196" t="s">
        <v>803</v>
      </c>
      <c r="Q1784" s="2172"/>
      <c r="R1784" s="1341"/>
      <c r="S1784" s="1157"/>
      <c r="T1784" s="1357" t="s">
        <v>803</v>
      </c>
    </row>
    <row r="1785" spans="1:20">
      <c r="A1785" s="884"/>
      <c r="C1785" s="27"/>
      <c r="D1785" s="27"/>
      <c r="E1785" s="27"/>
      <c r="F1785" s="47"/>
      <c r="G1785" s="173"/>
      <c r="H1785" s="173"/>
      <c r="I1785" s="27"/>
      <c r="J1785" s="27"/>
      <c r="K1785" s="528"/>
      <c r="L1785" s="1106"/>
      <c r="M1785" s="607"/>
      <c r="O1785" s="592"/>
      <c r="P1785" s="593"/>
      <c r="Q1785" s="1169"/>
      <c r="S1785" s="1333"/>
      <c r="T1785" s="1346"/>
    </row>
    <row r="1786" spans="1:20" ht="46.8">
      <c r="A1786" s="976" t="s">
        <v>804</v>
      </c>
      <c r="B1786" s="591" t="s">
        <v>20</v>
      </c>
      <c r="C1786" s="591" t="s">
        <v>701</v>
      </c>
      <c r="D1786" s="946" t="s">
        <v>805</v>
      </c>
      <c r="E1786" s="947" t="s">
        <v>786</v>
      </c>
      <c r="F1786" s="946" t="s">
        <v>806</v>
      </c>
      <c r="G1786" s="946" t="s">
        <v>807</v>
      </c>
      <c r="H1786" s="591" t="s">
        <v>808</v>
      </c>
      <c r="I1786" s="371" t="s">
        <v>809</v>
      </c>
      <c r="J1786" s="1298" t="s">
        <v>878</v>
      </c>
      <c r="K1786" s="1267" t="s">
        <v>792</v>
      </c>
      <c r="L1786" s="1305" t="s">
        <v>474</v>
      </c>
      <c r="M1786" s="1252" t="s">
        <v>793</v>
      </c>
      <c r="N1786" s="1305" t="s">
        <v>483</v>
      </c>
      <c r="O1786" s="1252" t="s">
        <v>794</v>
      </c>
      <c r="P1786" s="1305" t="s">
        <v>480</v>
      </c>
      <c r="Q1786" s="1604"/>
      <c r="T1786" s="1346"/>
    </row>
    <row r="1787" spans="1:20">
      <c r="A1787" s="108">
        <v>62</v>
      </c>
      <c r="B1787" t="s">
        <v>709</v>
      </c>
      <c r="C1787" t="s">
        <v>944</v>
      </c>
      <c r="D1787" s="18">
        <v>0.5</v>
      </c>
      <c r="E1787" s="55">
        <v>43703</v>
      </c>
      <c r="F1787" s="165">
        <v>11.07</v>
      </c>
      <c r="G1787" s="166">
        <v>4.68</v>
      </c>
      <c r="H1787" s="24">
        <v>1.3496599999999999</v>
      </c>
      <c r="I1787" s="24">
        <v>0.34908856286308071</v>
      </c>
      <c r="J1787">
        <f t="shared" ref="J1787:J1823" si="322">IF(AND(I1787&gt;0),  I1787*30.974," ")</f>
        <v>10.812669146121062</v>
      </c>
      <c r="K1787" s="745">
        <f>AVERAGE(G1787:G1797)</f>
        <v>4.68</v>
      </c>
      <c r="L1787" s="594">
        <f t="shared" ref="L1787:L1988" si="323">10*(6-(LN(K1787)/LN(2)))</f>
        <v>37.734914701913198</v>
      </c>
      <c r="M1787" s="166">
        <f>AVERAGE(H1787:H1797)</f>
        <v>0.73233291139240497</v>
      </c>
      <c r="N1787" s="594">
        <f t="shared" ref="N1787:N1813" si="324">10*(6-((2.04-0.68*LN(M1787))/LN(2)))</f>
        <v>27.512907623021437</v>
      </c>
      <c r="O1787">
        <f>AVERAGE(J1787:J1797)</f>
        <v>28.610477618600935</v>
      </c>
      <c r="P1787" s="594">
        <f t="shared" ref="P1787:P1813" si="325">10*(6-(LN(48/O1787)/LN(2)))</f>
        <v>52.535091761417192</v>
      </c>
      <c r="Q1787" s="1169">
        <f t="shared" si="298"/>
        <v>39.260971362117274</v>
      </c>
      <c r="T1787" s="1346"/>
    </row>
    <row r="1788" spans="1:20">
      <c r="A1788" s="108"/>
      <c r="B1788" t="s">
        <v>709</v>
      </c>
      <c r="C1788" t="s">
        <v>944</v>
      </c>
      <c r="D1788" s="18">
        <v>1</v>
      </c>
      <c r="E1788" s="55">
        <v>43703</v>
      </c>
      <c r="F1788" s="165"/>
      <c r="G1788" s="166"/>
      <c r="H1788" s="27" t="s">
        <v>811</v>
      </c>
      <c r="I1788" s="27" t="s">
        <v>811</v>
      </c>
      <c r="K1788" s="483"/>
      <c r="Q1788" s="1169"/>
      <c r="T1788" s="1346"/>
    </row>
    <row r="1789" spans="1:20">
      <c r="A1789" s="108"/>
      <c r="B1789" t="s">
        <v>709</v>
      </c>
      <c r="C1789" t="s">
        <v>944</v>
      </c>
      <c r="D1789" s="18">
        <v>2</v>
      </c>
      <c r="E1789" s="55">
        <v>43703</v>
      </c>
      <c r="F1789" s="165"/>
      <c r="G1789" s="166"/>
      <c r="H1789" s="27" t="s">
        <v>811</v>
      </c>
      <c r="I1789" s="27" t="s">
        <v>811</v>
      </c>
      <c r="K1789" s="483"/>
      <c r="Q1789" s="1169"/>
      <c r="T1789" s="1346"/>
    </row>
    <row r="1790" spans="1:20">
      <c r="A1790" s="108"/>
      <c r="B1790" t="s">
        <v>709</v>
      </c>
      <c r="C1790" t="s">
        <v>944</v>
      </c>
      <c r="D1790" s="18">
        <v>3</v>
      </c>
      <c r="E1790" s="55">
        <v>43703</v>
      </c>
      <c r="F1790" s="165"/>
      <c r="G1790" s="166"/>
      <c r="H1790" s="24">
        <v>1.3838286075949364</v>
      </c>
      <c r="I1790" s="24">
        <v>0.50423903524667213</v>
      </c>
      <c r="J1790">
        <f t="shared" si="322"/>
        <v>15.618299877730422</v>
      </c>
      <c r="K1790" s="483"/>
      <c r="Q1790" s="1169"/>
      <c r="T1790" s="1346"/>
    </row>
    <row r="1791" spans="1:20">
      <c r="A1791" s="108"/>
      <c r="B1791" t="s">
        <v>709</v>
      </c>
      <c r="C1791" t="s">
        <v>944</v>
      </c>
      <c r="D1791" s="18">
        <v>4</v>
      </c>
      <c r="E1791" s="55">
        <v>43703</v>
      </c>
      <c r="F1791" s="165"/>
      <c r="G1791" s="166"/>
      <c r="H1791" s="27" t="s">
        <v>811</v>
      </c>
      <c r="I1791" s="27" t="s">
        <v>811</v>
      </c>
      <c r="K1791" s="483"/>
      <c r="Q1791" s="1169"/>
      <c r="T1791" s="1346"/>
    </row>
    <row r="1792" spans="1:20">
      <c r="A1792" s="108"/>
      <c r="B1792" t="s">
        <v>709</v>
      </c>
      <c r="C1792" t="s">
        <v>944</v>
      </c>
      <c r="D1792" s="18">
        <v>5</v>
      </c>
      <c r="E1792" s="55">
        <v>43703</v>
      </c>
      <c r="F1792" s="165"/>
      <c r="G1792" s="166"/>
      <c r="H1792" s="27" t="s">
        <v>811</v>
      </c>
      <c r="I1792" s="27" t="s">
        <v>811</v>
      </c>
      <c r="K1792" s="483"/>
      <c r="Q1792" s="1169"/>
      <c r="T1792" s="1346"/>
    </row>
    <row r="1793" spans="1:22">
      <c r="A1793" s="108"/>
      <c r="B1793" t="s">
        <v>709</v>
      </c>
      <c r="C1793" t="s">
        <v>944</v>
      </c>
      <c r="D1793" s="18">
        <v>6</v>
      </c>
      <c r="E1793" s="55">
        <v>43703</v>
      </c>
      <c r="F1793" s="165"/>
      <c r="G1793" s="166"/>
      <c r="H1793" s="27" t="s">
        <v>811</v>
      </c>
      <c r="I1793" s="27" t="s">
        <v>811</v>
      </c>
      <c r="K1793" s="483"/>
      <c r="Q1793" s="1169"/>
      <c r="T1793" s="1346"/>
    </row>
    <row r="1794" spans="1:22">
      <c r="A1794" s="108"/>
      <c r="B1794" t="s">
        <v>709</v>
      </c>
      <c r="C1794" t="s">
        <v>944</v>
      </c>
      <c r="D1794" s="18">
        <v>7</v>
      </c>
      <c r="E1794" s="55">
        <v>43703</v>
      </c>
      <c r="F1794" s="165"/>
      <c r="G1794" s="166"/>
      <c r="H1794" s="27" t="s">
        <v>811</v>
      </c>
      <c r="I1794" s="27" t="s">
        <v>811</v>
      </c>
      <c r="K1794" s="483"/>
      <c r="Q1794" s="1169"/>
      <c r="T1794" s="1346"/>
    </row>
    <row r="1795" spans="1:22">
      <c r="A1795" s="108"/>
      <c r="B1795" t="s">
        <v>709</v>
      </c>
      <c r="C1795" t="s">
        <v>944</v>
      </c>
      <c r="D1795" s="18">
        <v>7.5</v>
      </c>
      <c r="E1795" s="55">
        <v>43703</v>
      </c>
      <c r="F1795" s="165"/>
      <c r="G1795" s="166"/>
      <c r="H1795" s="27" t="s">
        <v>811</v>
      </c>
      <c r="I1795" s="27" t="s">
        <v>811</v>
      </c>
      <c r="K1795" s="483"/>
      <c r="Q1795" s="1169"/>
      <c r="T1795" s="1346"/>
    </row>
    <row r="1796" spans="1:22">
      <c r="A1796" s="108"/>
      <c r="B1796" t="s">
        <v>709</v>
      </c>
      <c r="C1796" t="s">
        <v>944</v>
      </c>
      <c r="D1796" s="18">
        <v>9</v>
      </c>
      <c r="E1796" s="55">
        <v>43703</v>
      </c>
      <c r="F1796" s="165"/>
      <c r="G1796" s="166"/>
      <c r="H1796" s="24">
        <v>0.17084303797468353</v>
      </c>
      <c r="I1796" s="24">
        <v>0.70159154950788882</v>
      </c>
      <c r="J1796">
        <f t="shared" si="322"/>
        <v>21.73109665445735</v>
      </c>
      <c r="K1796" s="483"/>
      <c r="Q1796" s="1169"/>
      <c r="T1796" s="1346"/>
    </row>
    <row r="1797" spans="1:22" s="451" customFormat="1">
      <c r="A1797" s="1566"/>
      <c r="B1797" s="451" t="s">
        <v>709</v>
      </c>
      <c r="C1797" s="451" t="s">
        <v>944</v>
      </c>
      <c r="D1797" s="1201" t="s">
        <v>814</v>
      </c>
      <c r="E1797" s="1202">
        <v>43703</v>
      </c>
      <c r="F1797" s="1203"/>
      <c r="G1797" s="1204"/>
      <c r="H1797" s="1200">
        <v>2.5000000000000001E-2</v>
      </c>
      <c r="I1797" s="1200">
        <v>2.1398542259990605</v>
      </c>
      <c r="J1797" s="451">
        <f t="shared" si="322"/>
        <v>66.279844796094906</v>
      </c>
      <c r="K1797" s="1104"/>
      <c r="L1797" s="1373"/>
      <c r="N1797" s="1373"/>
      <c r="P1797" s="1373"/>
      <c r="Q1797" s="1232"/>
      <c r="R1797" s="1157"/>
      <c r="S1797" s="1157"/>
      <c r="T1797" s="1569"/>
    </row>
    <row r="1798" spans="1:22">
      <c r="A1798" s="108"/>
      <c r="D1798" s="18"/>
      <c r="E1798" s="55"/>
      <c r="H1798" s="165"/>
      <c r="I1798" s="166"/>
      <c r="J1798" t="str">
        <f t="shared" si="322"/>
        <v xml:space="preserve"> </v>
      </c>
      <c r="K1798" s="483"/>
      <c r="Q1798" s="1169"/>
      <c r="R1798" s="1229"/>
      <c r="S1798" s="1229"/>
      <c r="T1798" s="1348"/>
      <c r="U1798" s="27"/>
      <c r="V1798" s="24"/>
    </row>
    <row r="1799" spans="1:22" ht="46.8">
      <c r="B1799" s="976" t="s">
        <v>20</v>
      </c>
      <c r="C1799" s="591" t="s">
        <v>701</v>
      </c>
      <c r="D1799" s="946" t="s">
        <v>805</v>
      </c>
      <c r="E1799" s="947" t="s">
        <v>786</v>
      </c>
      <c r="F1799" s="946" t="s">
        <v>806</v>
      </c>
      <c r="G1799" s="946" t="s">
        <v>807</v>
      </c>
      <c r="H1799" s="591" t="s">
        <v>808</v>
      </c>
      <c r="I1799" s="371" t="s">
        <v>809</v>
      </c>
      <c r="J1799" t="s">
        <v>810</v>
      </c>
      <c r="K1799" s="1267" t="s">
        <v>792</v>
      </c>
      <c r="L1799" s="1305" t="s">
        <v>474</v>
      </c>
      <c r="M1799" s="1252" t="s">
        <v>793</v>
      </c>
      <c r="N1799" s="1305" t="s">
        <v>483</v>
      </c>
      <c r="O1799" s="1252" t="s">
        <v>794</v>
      </c>
      <c r="P1799" s="1305" t="s">
        <v>480</v>
      </c>
      <c r="Q1799" s="1604"/>
      <c r="T1799" s="1346"/>
    </row>
    <row r="1800" spans="1:22">
      <c r="B1800" s="108" t="s">
        <v>709</v>
      </c>
      <c r="C1800" t="s">
        <v>944</v>
      </c>
      <c r="D1800">
        <v>0.5</v>
      </c>
      <c r="E1800" s="55">
        <v>44068</v>
      </c>
      <c r="F1800">
        <v>10.11</v>
      </c>
      <c r="G1800">
        <v>7.25</v>
      </c>
      <c r="H1800" s="371">
        <v>-3.7333333333333207E-3</v>
      </c>
      <c r="I1800" s="24">
        <v>0.38664457512704975</v>
      </c>
      <c r="J1800">
        <f t="shared" si="322"/>
        <v>11.97592906998524</v>
      </c>
      <c r="K1800" s="483">
        <f>AVERAGE(G1800:G1810)</f>
        <v>7.25</v>
      </c>
      <c r="L1800" s="594">
        <f t="shared" si="323"/>
        <v>31.420190048724276</v>
      </c>
      <c r="M1800" s="166">
        <f>AVERAGE(H1800:H1810)</f>
        <v>2.5792666666666664</v>
      </c>
      <c r="N1800" s="594">
        <f t="shared" si="324"/>
        <v>39.864355551073025</v>
      </c>
      <c r="O1800">
        <f>AVERAGE(J1800:J1810)</f>
        <v>31.947851344888516</v>
      </c>
      <c r="P1800" s="594">
        <f t="shared" si="325"/>
        <v>54.126845000391945</v>
      </c>
      <c r="Q1800" s="1169">
        <f t="shared" ref="Q1800:Q2018" si="326">AVERAGE(L1800,N1800,P1800)</f>
        <v>41.803796866729748</v>
      </c>
      <c r="T1800" s="1346"/>
    </row>
    <row r="1801" spans="1:22">
      <c r="B1801" s="108" t="s">
        <v>709</v>
      </c>
      <c r="C1801" t="s">
        <v>944</v>
      </c>
      <c r="D1801">
        <v>1</v>
      </c>
      <c r="E1801" s="55">
        <v>44068</v>
      </c>
      <c r="H1801" s="24" t="s">
        <v>811</v>
      </c>
      <c r="I1801" s="24" t="s">
        <v>811</v>
      </c>
      <c r="K1801" s="483"/>
      <c r="Q1801" s="1169"/>
      <c r="T1801" s="1346"/>
    </row>
    <row r="1802" spans="1:22">
      <c r="B1802" s="108" t="s">
        <v>709</v>
      </c>
      <c r="C1802" t="s">
        <v>944</v>
      </c>
      <c r="D1802">
        <v>2</v>
      </c>
      <c r="E1802" s="55">
        <v>44068</v>
      </c>
      <c r="H1802" s="24" t="s">
        <v>811</v>
      </c>
      <c r="I1802" s="24" t="s">
        <v>811</v>
      </c>
      <c r="K1802" s="483"/>
      <c r="Q1802" s="1169"/>
      <c r="T1802" s="1346"/>
    </row>
    <row r="1803" spans="1:22">
      <c r="B1803" s="108" t="s">
        <v>709</v>
      </c>
      <c r="C1803" t="s">
        <v>944</v>
      </c>
      <c r="D1803">
        <v>3</v>
      </c>
      <c r="E1803" s="55">
        <v>44068</v>
      </c>
      <c r="H1803" s="371">
        <v>6.9066666666666721E-2</v>
      </c>
      <c r="I1803" s="24">
        <v>0.54130240517786965</v>
      </c>
      <c r="J1803">
        <f t="shared" si="322"/>
        <v>16.766300697979336</v>
      </c>
      <c r="K1803" s="483"/>
      <c r="Q1803" s="1169"/>
      <c r="T1803" s="1346"/>
    </row>
    <row r="1804" spans="1:22">
      <c r="B1804" s="108" t="s">
        <v>709</v>
      </c>
      <c r="C1804" t="s">
        <v>944</v>
      </c>
      <c r="D1804">
        <v>4</v>
      </c>
      <c r="E1804" s="55">
        <v>44068</v>
      </c>
      <c r="H1804" s="24" t="s">
        <v>811</v>
      </c>
      <c r="I1804" s="24" t="s">
        <v>811</v>
      </c>
      <c r="K1804" s="483"/>
      <c r="Q1804" s="1169"/>
      <c r="T1804" s="1346"/>
    </row>
    <row r="1805" spans="1:22">
      <c r="B1805" s="108" t="s">
        <v>709</v>
      </c>
      <c r="C1805" t="s">
        <v>944</v>
      </c>
      <c r="D1805">
        <v>5</v>
      </c>
      <c r="E1805" s="55">
        <v>44068</v>
      </c>
      <c r="H1805" s="24" t="s">
        <v>811</v>
      </c>
      <c r="I1805" s="24" t="s">
        <v>811</v>
      </c>
      <c r="K1805" s="483"/>
      <c r="Q1805" s="1169"/>
      <c r="T1805" s="1346"/>
    </row>
    <row r="1806" spans="1:22">
      <c r="B1806" s="108" t="s">
        <v>709</v>
      </c>
      <c r="C1806" t="s">
        <v>944</v>
      </c>
      <c r="D1806">
        <v>6</v>
      </c>
      <c r="E1806" s="55">
        <v>44068</v>
      </c>
      <c r="H1806" s="24" t="s">
        <v>811</v>
      </c>
      <c r="I1806" s="24" t="s">
        <v>811</v>
      </c>
      <c r="K1806" s="483"/>
      <c r="Q1806" s="1169"/>
      <c r="T1806" s="1346"/>
    </row>
    <row r="1807" spans="1:22">
      <c r="B1807" s="108" t="s">
        <v>709</v>
      </c>
      <c r="C1807" t="s">
        <v>944</v>
      </c>
      <c r="D1807">
        <v>7</v>
      </c>
      <c r="E1807" s="55">
        <v>44068</v>
      </c>
      <c r="H1807" s="24" t="s">
        <v>811</v>
      </c>
      <c r="I1807" s="24" t="s">
        <v>811</v>
      </c>
      <c r="K1807" s="483"/>
      <c r="Q1807" s="1169"/>
      <c r="T1807" s="1346"/>
    </row>
    <row r="1808" spans="1:22">
      <c r="B1808" s="108" t="s">
        <v>709</v>
      </c>
      <c r="C1808" t="s">
        <v>944</v>
      </c>
      <c r="D1808">
        <v>8</v>
      </c>
      <c r="E1808" s="55">
        <v>44068</v>
      </c>
      <c r="H1808" s="24" t="s">
        <v>811</v>
      </c>
      <c r="I1808" s="24" t="s">
        <v>811</v>
      </c>
      <c r="K1808" s="483"/>
      <c r="Q1808" s="1169"/>
      <c r="T1808" s="1346"/>
    </row>
    <row r="1809" spans="1:25">
      <c r="B1809" s="108" t="s">
        <v>709</v>
      </c>
      <c r="C1809" t="s">
        <v>944</v>
      </c>
      <c r="D1809">
        <v>9</v>
      </c>
      <c r="E1809" s="55">
        <v>44068</v>
      </c>
      <c r="H1809" s="371">
        <v>2.0906666666666665</v>
      </c>
      <c r="I1809" s="24">
        <v>1.0174871435883563</v>
      </c>
      <c r="J1809">
        <f t="shared" si="322"/>
        <v>31.515646785505751</v>
      </c>
      <c r="K1809" s="483"/>
      <c r="Q1809" s="1169"/>
      <c r="T1809" s="1346"/>
    </row>
    <row r="1810" spans="1:25" s="451" customFormat="1">
      <c r="B1810" s="1566" t="s">
        <v>709</v>
      </c>
      <c r="C1810" s="451" t="s">
        <v>944</v>
      </c>
      <c r="D1810" s="451">
        <v>9.5</v>
      </c>
      <c r="E1810" s="1202">
        <v>44068</v>
      </c>
      <c r="H1810" s="1576">
        <v>8.1610666666666667</v>
      </c>
      <c r="I1810" s="1200">
        <v>2.1803295934036204</v>
      </c>
      <c r="J1810" s="451">
        <f t="shared" si="322"/>
        <v>67.533528826083739</v>
      </c>
      <c r="K1810" s="1104"/>
      <c r="L1810" s="1373"/>
      <c r="N1810" s="1373"/>
      <c r="P1810" s="1373"/>
      <c r="Q1810" s="1232"/>
      <c r="R1810" s="1157"/>
      <c r="S1810" s="1157"/>
      <c r="T1810" s="1569"/>
    </row>
    <row r="1811" spans="1:25">
      <c r="A1811" s="976"/>
      <c r="B1811" s="591"/>
      <c r="C1811" s="946"/>
      <c r="D1811" s="947"/>
      <c r="E1811" s="591"/>
      <c r="F1811" s="946"/>
      <c r="G1811" s="946"/>
      <c r="H1811" s="946"/>
      <c r="I1811" s="948"/>
      <c r="J1811" t="str">
        <f t="shared" si="322"/>
        <v xml:space="preserve"> </v>
      </c>
      <c r="K1811" s="1279"/>
      <c r="M1811" s="946"/>
      <c r="O1811" s="591"/>
      <c r="Q1811" s="1169"/>
      <c r="R1811" s="1011"/>
      <c r="S1811" s="1229"/>
      <c r="T1811" s="1348"/>
      <c r="U1811" s="946"/>
    </row>
    <row r="1812" spans="1:25" ht="46.8">
      <c r="A1812" s="983" t="s">
        <v>804</v>
      </c>
      <c r="B1812" s="815" t="s">
        <v>20</v>
      </c>
      <c r="C1812" s="815" t="s">
        <v>701</v>
      </c>
      <c r="D1812" s="815" t="s">
        <v>805</v>
      </c>
      <c r="E1812" s="873" t="s">
        <v>786</v>
      </c>
      <c r="F1812" s="815" t="s">
        <v>806</v>
      </c>
      <c r="G1812" s="815" t="s">
        <v>807</v>
      </c>
      <c r="H1812" s="815" t="s">
        <v>808</v>
      </c>
      <c r="I1812" s="878" t="s">
        <v>809</v>
      </c>
      <c r="J1812" t="s">
        <v>810</v>
      </c>
      <c r="K1812" s="1267" t="s">
        <v>792</v>
      </c>
      <c r="L1812" s="1305" t="s">
        <v>474</v>
      </c>
      <c r="M1812" s="1252" t="s">
        <v>793</v>
      </c>
      <c r="N1812" s="1305" t="s">
        <v>483</v>
      </c>
      <c r="O1812" s="1252" t="s">
        <v>794</v>
      </c>
      <c r="P1812" s="1305" t="s">
        <v>480</v>
      </c>
      <c r="Q1812" s="1604"/>
      <c r="R1812" s="1226"/>
      <c r="S1812" s="1226"/>
      <c r="T1812" s="1349"/>
      <c r="U1812" s="747"/>
      <c r="V1812" s="747"/>
      <c r="W1812" s="747"/>
      <c r="X1812" s="747"/>
      <c r="Y1812" s="747"/>
    </row>
    <row r="1813" spans="1:25">
      <c r="A1813" s="108">
        <v>30</v>
      </c>
      <c r="B1813" t="s">
        <v>709</v>
      </c>
      <c r="C1813" t="s">
        <v>944</v>
      </c>
      <c r="D1813" s="27">
        <v>0.5</v>
      </c>
      <c r="E1813" s="133">
        <v>44424</v>
      </c>
      <c r="F1813">
        <v>9.66</v>
      </c>
      <c r="G1813">
        <v>7.62</v>
      </c>
      <c r="H1813" s="371">
        <v>0.47599999999999987</v>
      </c>
      <c r="I1813" s="24">
        <v>0.19201164967755352</v>
      </c>
      <c r="J1813">
        <f t="shared" si="322"/>
        <v>5.9473688371125428</v>
      </c>
      <c r="K1813" s="483">
        <f>AVERAGE(G1813:G1823)</f>
        <v>7.62</v>
      </c>
      <c r="L1813" s="594">
        <f t="shared" si="323"/>
        <v>30.702090022814026</v>
      </c>
      <c r="M1813" s="166">
        <f>AVERAGE(H1813:H1823)</f>
        <v>2.0610476190476197</v>
      </c>
      <c r="N1813" s="594">
        <f t="shared" si="324"/>
        <v>37.663990462298933</v>
      </c>
      <c r="O1813">
        <f>AVERAGE(J1813:J1823)</f>
        <v>15.116229127661047</v>
      </c>
      <c r="P1813" s="594">
        <f t="shared" si="325"/>
        <v>43.330638860187555</v>
      </c>
      <c r="Q1813" s="1169">
        <f t="shared" si="326"/>
        <v>37.232239781766843</v>
      </c>
      <c r="T1813" s="1346"/>
    </row>
    <row r="1814" spans="1:25">
      <c r="A1814" s="108">
        <v>30</v>
      </c>
      <c r="B1814" t="s">
        <v>709</v>
      </c>
      <c r="C1814" t="s">
        <v>944</v>
      </c>
      <c r="D1814" s="27">
        <v>1</v>
      </c>
      <c r="E1814" s="133">
        <v>44424</v>
      </c>
      <c r="H1814" s="371" t="s">
        <v>811</v>
      </c>
      <c r="I1814" s="24" t="s">
        <v>811</v>
      </c>
      <c r="K1814" s="483"/>
      <c r="Q1814" s="1169"/>
      <c r="T1814" s="1346"/>
    </row>
    <row r="1815" spans="1:25">
      <c r="A1815" s="108">
        <v>30</v>
      </c>
      <c r="B1815" t="s">
        <v>709</v>
      </c>
      <c r="C1815" t="s">
        <v>944</v>
      </c>
      <c r="D1815" s="27">
        <v>2</v>
      </c>
      <c r="E1815" s="133">
        <v>44424</v>
      </c>
      <c r="H1815" s="24" t="s">
        <v>811</v>
      </c>
      <c r="I1815" s="24" t="s">
        <v>811</v>
      </c>
      <c r="K1815" s="483"/>
      <c r="Q1815" s="1169"/>
      <c r="T1815" s="1346"/>
    </row>
    <row r="1816" spans="1:25">
      <c r="A1816" s="108">
        <v>30</v>
      </c>
      <c r="B1816" t="s">
        <v>709</v>
      </c>
      <c r="C1816" t="s">
        <v>944</v>
      </c>
      <c r="D1816" s="27">
        <v>3</v>
      </c>
      <c r="E1816" s="133">
        <v>44424</v>
      </c>
      <c r="H1816" s="24">
        <v>0.45009523809523805</v>
      </c>
      <c r="I1816" s="24">
        <v>0.25601553290340467</v>
      </c>
      <c r="J1816">
        <f t="shared" si="322"/>
        <v>7.9298251161500568</v>
      </c>
      <c r="K1816" s="483"/>
      <c r="Q1816" s="1169"/>
      <c r="T1816" s="1346"/>
    </row>
    <row r="1817" spans="1:25">
      <c r="A1817" s="108">
        <v>30</v>
      </c>
      <c r="B1817" t="s">
        <v>709</v>
      </c>
      <c r="C1817" t="s">
        <v>944</v>
      </c>
      <c r="D1817" s="27">
        <v>4</v>
      </c>
      <c r="E1817" s="133">
        <v>44424</v>
      </c>
      <c r="H1817" s="24" t="s">
        <v>811</v>
      </c>
      <c r="I1817" s="24" t="s">
        <v>811</v>
      </c>
      <c r="K1817" s="483"/>
      <c r="Q1817" s="1169"/>
      <c r="T1817" s="1346"/>
    </row>
    <row r="1818" spans="1:25">
      <c r="A1818" s="108">
        <v>30</v>
      </c>
      <c r="B1818" t="s">
        <v>709</v>
      </c>
      <c r="C1818" t="s">
        <v>944</v>
      </c>
      <c r="D1818" s="27">
        <v>5</v>
      </c>
      <c r="E1818" s="133">
        <v>44424</v>
      </c>
      <c r="H1818" s="24" t="s">
        <v>811</v>
      </c>
      <c r="I1818" s="24" t="s">
        <v>811</v>
      </c>
      <c r="K1818" s="483"/>
      <c r="Q1818" s="1169"/>
      <c r="T1818" s="1346"/>
    </row>
    <row r="1819" spans="1:25">
      <c r="A1819" s="108">
        <v>30</v>
      </c>
      <c r="B1819" t="s">
        <v>709</v>
      </c>
      <c r="C1819" t="s">
        <v>944</v>
      </c>
      <c r="D1819" s="27">
        <v>6</v>
      </c>
      <c r="E1819" s="133">
        <v>44424</v>
      </c>
      <c r="H1819" s="24" t="s">
        <v>811</v>
      </c>
      <c r="I1819" s="24" t="s">
        <v>811</v>
      </c>
      <c r="K1819" s="483"/>
      <c r="Q1819" s="1169"/>
      <c r="T1819" s="1346"/>
    </row>
    <row r="1820" spans="1:25">
      <c r="A1820" s="108">
        <v>30</v>
      </c>
      <c r="B1820" t="s">
        <v>709</v>
      </c>
      <c r="C1820" t="s">
        <v>944</v>
      </c>
      <c r="D1820" s="27">
        <v>7</v>
      </c>
      <c r="E1820" s="133">
        <v>44424</v>
      </c>
      <c r="H1820" s="24" t="s">
        <v>811</v>
      </c>
      <c r="I1820" s="24" t="s">
        <v>811</v>
      </c>
      <c r="K1820" s="483"/>
      <c r="Q1820" s="1169"/>
      <c r="T1820" s="1346"/>
    </row>
    <row r="1821" spans="1:25">
      <c r="A1821" s="108">
        <v>30</v>
      </c>
      <c r="B1821" t="s">
        <v>709</v>
      </c>
      <c r="C1821" t="s">
        <v>944</v>
      </c>
      <c r="D1821" s="27">
        <v>8</v>
      </c>
      <c r="E1821" s="133">
        <v>44424</v>
      </c>
      <c r="H1821" s="371" t="s">
        <v>811</v>
      </c>
      <c r="I1821" s="24" t="s">
        <v>811</v>
      </c>
      <c r="K1821" s="483"/>
      <c r="Q1821" s="1169"/>
      <c r="T1821" s="1346"/>
    </row>
    <row r="1822" spans="1:25">
      <c r="A1822" s="108">
        <v>30</v>
      </c>
      <c r="B1822" t="s">
        <v>709</v>
      </c>
      <c r="C1822" t="s">
        <v>944</v>
      </c>
      <c r="D1822" s="27">
        <v>9</v>
      </c>
      <c r="E1822" s="133">
        <v>44424</v>
      </c>
      <c r="H1822" s="24">
        <v>4.1706666666666683</v>
      </c>
      <c r="I1822" s="24">
        <v>0.70404271548436292</v>
      </c>
      <c r="J1822">
        <f t="shared" si="322"/>
        <v>21.807019069412657</v>
      </c>
      <c r="K1822" s="483"/>
      <c r="Q1822" s="1169"/>
      <c r="T1822" s="1346"/>
    </row>
    <row r="1823" spans="1:25" s="451" customFormat="1">
      <c r="A1823" s="1566">
        <v>30</v>
      </c>
      <c r="B1823" s="451" t="s">
        <v>709</v>
      </c>
      <c r="C1823" s="451" t="s">
        <v>944</v>
      </c>
      <c r="D1823" s="534" t="s">
        <v>814</v>
      </c>
      <c r="E1823" s="1567">
        <v>44424</v>
      </c>
      <c r="H1823" s="1200">
        <v>3.1474285714285735</v>
      </c>
      <c r="I1823" s="1200">
        <v>0.80004854032313977</v>
      </c>
      <c r="J1823" s="451">
        <f t="shared" si="322"/>
        <v>24.780703487968932</v>
      </c>
      <c r="K1823" s="1104"/>
      <c r="L1823" s="1373"/>
      <c r="N1823" s="1373"/>
      <c r="P1823" s="1373"/>
      <c r="Q1823" s="1232"/>
      <c r="R1823" s="1157"/>
      <c r="S1823" s="1157"/>
      <c r="T1823" s="1569"/>
    </row>
    <row r="1824" spans="1:25">
      <c r="A1824" s="108"/>
      <c r="D1824" s="27"/>
      <c r="E1824" s="133"/>
      <c r="H1824" s="24"/>
      <c r="I1824" s="24"/>
      <c r="J1824" s="484"/>
      <c r="Q1824" s="1169"/>
    </row>
    <row r="1825" spans="1:20" ht="46.8">
      <c r="A1825" s="983" t="s">
        <v>804</v>
      </c>
      <c r="B1825" s="815" t="s">
        <v>20</v>
      </c>
      <c r="C1825" s="815" t="s">
        <v>701</v>
      </c>
      <c r="D1825" s="815" t="s">
        <v>805</v>
      </c>
      <c r="E1825" s="873" t="s">
        <v>786</v>
      </c>
      <c r="F1825" s="815" t="s">
        <v>806</v>
      </c>
      <c r="G1825" s="815" t="s">
        <v>807</v>
      </c>
      <c r="H1825" s="815" t="s">
        <v>808</v>
      </c>
      <c r="I1825" s="878" t="s">
        <v>809</v>
      </c>
      <c r="J1825" s="484" t="s">
        <v>810</v>
      </c>
      <c r="K1825" s="1252" t="s">
        <v>792</v>
      </c>
      <c r="L1825" s="1305" t="s">
        <v>474</v>
      </c>
      <c r="M1825" s="1252" t="s">
        <v>793</v>
      </c>
      <c r="N1825" s="1305" t="s">
        <v>483</v>
      </c>
      <c r="O1825" s="1252" t="s">
        <v>794</v>
      </c>
      <c r="P1825" s="1305" t="s">
        <v>480</v>
      </c>
      <c r="Q1825" s="1169"/>
    </row>
    <row r="1826" spans="1:20">
      <c r="A1826" s="108"/>
      <c r="B1826" t="s">
        <v>709</v>
      </c>
      <c r="C1826" t="s">
        <v>946</v>
      </c>
      <c r="D1826" s="27">
        <v>0.5</v>
      </c>
      <c r="E1826" s="55">
        <v>44803</v>
      </c>
      <c r="F1826">
        <v>10.5</v>
      </c>
      <c r="G1826">
        <v>4.26</v>
      </c>
      <c r="H1826" s="24">
        <v>2.0338830357142834</v>
      </c>
      <c r="I1826" s="2798">
        <v>0.35243083320006408</v>
      </c>
      <c r="J1826" s="484">
        <f t="shared" ref="J1826" si="327">IF(AND(I1826&gt;0),  I1826*30.974," ")</f>
        <v>10.916192627538784</v>
      </c>
      <c r="K1826">
        <f>AVERAGE(G1826:G1836)</f>
        <v>4.26</v>
      </c>
      <c r="L1826" s="594">
        <f t="shared" ref="L1826" si="328">10*(6-(LN(K1826)/LN(2)))</f>
        <v>39.091465695488864</v>
      </c>
      <c r="M1826" s="166">
        <f>AVERAGE(H1826:H1836)</f>
        <v>4.0567765624999979</v>
      </c>
      <c r="N1826" s="594">
        <f t="shared" ref="N1826" si="329">10*(6-((2.04-0.68*LN(M1826))/LN(2)))</f>
        <v>44.307291308859085</v>
      </c>
      <c r="O1826">
        <f>AVERAGE(J1826:J1836)</f>
        <v>13.342013211436292</v>
      </c>
      <c r="P1826" s="594">
        <f t="shared" ref="P1826" si="330">10*(6-(LN(48/O1826)/LN(2)))</f>
        <v>41.529419691605426</v>
      </c>
      <c r="Q1826" s="1169">
        <f>AVERAGE(L1826,N1826,P1826)</f>
        <v>41.642725565317789</v>
      </c>
    </row>
    <row r="1827" spans="1:20">
      <c r="A1827" s="108"/>
      <c r="B1827" t="s">
        <v>709</v>
      </c>
      <c r="C1827" t="s">
        <v>946</v>
      </c>
      <c r="D1827" s="27">
        <v>1</v>
      </c>
      <c r="E1827" s="55">
        <v>44803</v>
      </c>
      <c r="H1827" s="24" t="s">
        <v>811</v>
      </c>
      <c r="I1827" s="27" t="s">
        <v>811</v>
      </c>
      <c r="J1827" s="484"/>
      <c r="Q1827" s="1169"/>
    </row>
    <row r="1828" spans="1:20">
      <c r="A1828" s="108"/>
      <c r="B1828" t="s">
        <v>709</v>
      </c>
      <c r="C1828" t="s">
        <v>946</v>
      </c>
      <c r="D1828" s="27">
        <v>2</v>
      </c>
      <c r="E1828" s="55">
        <v>44803</v>
      </c>
      <c r="H1828" s="24" t="s">
        <v>811</v>
      </c>
      <c r="I1828" s="27" t="s">
        <v>811</v>
      </c>
      <c r="J1828" s="484"/>
      <c r="Q1828" s="1169"/>
    </row>
    <row r="1829" spans="1:20">
      <c r="A1829" s="108"/>
      <c r="B1829" t="s">
        <v>709</v>
      </c>
      <c r="C1829" t="s">
        <v>946</v>
      </c>
      <c r="D1829" s="27">
        <v>3</v>
      </c>
      <c r="E1829" s="55">
        <v>44803</v>
      </c>
      <c r="H1829" s="24">
        <v>2.78</v>
      </c>
      <c r="I1829" s="2798">
        <v>0.15663592586669514</v>
      </c>
      <c r="J1829" s="484">
        <f t="shared" ref="J1829" si="331">IF(AND(I1829&gt;0),  I1829*30.974," ")</f>
        <v>4.8516411677950151</v>
      </c>
      <c r="Q1829" s="1169"/>
    </row>
    <row r="1830" spans="1:20">
      <c r="A1830" s="108"/>
      <c r="B1830" t="s">
        <v>709</v>
      </c>
      <c r="C1830" t="s">
        <v>946</v>
      </c>
      <c r="D1830" s="27">
        <v>4</v>
      </c>
      <c r="E1830" s="55">
        <v>44803</v>
      </c>
      <c r="H1830" s="24" t="s">
        <v>811</v>
      </c>
      <c r="I1830" s="27" t="s">
        <v>811</v>
      </c>
      <c r="J1830" s="484"/>
      <c r="Q1830" s="1169"/>
    </row>
    <row r="1831" spans="1:20">
      <c r="A1831" s="108"/>
      <c r="B1831" t="s">
        <v>709</v>
      </c>
      <c r="C1831" t="s">
        <v>946</v>
      </c>
      <c r="D1831" s="27">
        <v>5</v>
      </c>
      <c r="E1831" s="55">
        <v>44803</v>
      </c>
      <c r="H1831" s="24" t="s">
        <v>811</v>
      </c>
      <c r="I1831" s="27" t="s">
        <v>811</v>
      </c>
      <c r="J1831" s="484"/>
      <c r="Q1831" s="1169"/>
    </row>
    <row r="1832" spans="1:20">
      <c r="A1832" s="108"/>
      <c r="B1832" t="s">
        <v>709</v>
      </c>
      <c r="C1832" t="s">
        <v>946</v>
      </c>
      <c r="D1832" s="27">
        <v>6</v>
      </c>
      <c r="E1832" s="55">
        <v>44803</v>
      </c>
      <c r="H1832" s="24" t="s">
        <v>811</v>
      </c>
      <c r="I1832" s="27" t="s">
        <v>811</v>
      </c>
      <c r="J1832" s="484"/>
      <c r="Q1832" s="1169"/>
    </row>
    <row r="1833" spans="1:20">
      <c r="A1833" s="108"/>
      <c r="B1833" t="s">
        <v>709</v>
      </c>
      <c r="C1833" t="s">
        <v>946</v>
      </c>
      <c r="D1833" s="27">
        <v>7</v>
      </c>
      <c r="E1833" s="55">
        <v>44803</v>
      </c>
      <c r="H1833" s="24" t="s">
        <v>811</v>
      </c>
      <c r="I1833" s="27" t="s">
        <v>811</v>
      </c>
      <c r="J1833" s="484"/>
      <c r="Q1833" s="1169"/>
    </row>
    <row r="1834" spans="1:20">
      <c r="A1834" s="108"/>
      <c r="B1834" t="s">
        <v>709</v>
      </c>
      <c r="C1834" t="s">
        <v>946</v>
      </c>
      <c r="D1834" s="27">
        <v>8</v>
      </c>
      <c r="E1834" s="55">
        <v>44803</v>
      </c>
      <c r="H1834" s="24" t="s">
        <v>811</v>
      </c>
      <c r="I1834" s="27" t="s">
        <v>811</v>
      </c>
      <c r="J1834" s="484"/>
      <c r="Q1834" s="1169"/>
    </row>
    <row r="1835" spans="1:20">
      <c r="A1835" s="108"/>
      <c r="B1835" t="s">
        <v>709</v>
      </c>
      <c r="C1835" t="s">
        <v>946</v>
      </c>
      <c r="D1835" s="27">
        <v>9</v>
      </c>
      <c r="E1835" s="55">
        <v>44803</v>
      </c>
      <c r="H1835" s="24">
        <v>4.2880830357142861</v>
      </c>
      <c r="I1835" s="2798">
        <v>0.54822574053343298</v>
      </c>
      <c r="J1835" s="484">
        <f t="shared" ref="J1835:J1836" si="332">IF(AND(I1835&gt;0),  I1835*30.974," ")</f>
        <v>16.980744087282552</v>
      </c>
      <c r="Q1835" s="1169"/>
    </row>
    <row r="1836" spans="1:20" s="451" customFormat="1">
      <c r="A1836" s="1566"/>
      <c r="B1836" s="451" t="s">
        <v>709</v>
      </c>
      <c r="C1836" s="451" t="s">
        <v>946</v>
      </c>
      <c r="D1836" s="534">
        <v>9.5</v>
      </c>
      <c r="E1836" s="1202">
        <v>44803</v>
      </c>
      <c r="H1836" s="1200">
        <v>7.1251401785714217</v>
      </c>
      <c r="I1836" s="2798">
        <v>0.6657026849334543</v>
      </c>
      <c r="J1836" s="564">
        <f t="shared" si="332"/>
        <v>20.619474963128813</v>
      </c>
      <c r="L1836" s="1373"/>
      <c r="N1836" s="1373"/>
      <c r="P1836" s="1373"/>
      <c r="Q1836" s="1232"/>
      <c r="R1836" s="1157"/>
      <c r="S1836" s="1157"/>
      <c r="T1836" s="1157"/>
    </row>
    <row r="1837" spans="1:20">
      <c r="A1837" s="108"/>
      <c r="D1837" s="27"/>
      <c r="E1837" s="133"/>
      <c r="H1837" s="24"/>
      <c r="I1837" s="24"/>
      <c r="J1837" s="484"/>
      <c r="Q1837" s="1169"/>
    </row>
    <row r="1838" spans="1:20" ht="46.8">
      <c r="A1838" s="983" t="s">
        <v>804</v>
      </c>
      <c r="B1838" s="815" t="s">
        <v>20</v>
      </c>
      <c r="C1838" s="815" t="s">
        <v>701</v>
      </c>
      <c r="D1838" s="815" t="s">
        <v>805</v>
      </c>
      <c r="E1838" s="873" t="s">
        <v>786</v>
      </c>
      <c r="F1838" s="815" t="s">
        <v>806</v>
      </c>
      <c r="G1838" s="815" t="s">
        <v>807</v>
      </c>
      <c r="H1838" s="815" t="s">
        <v>808</v>
      </c>
      <c r="I1838" s="878" t="s">
        <v>809</v>
      </c>
      <c r="J1838" s="484" t="s">
        <v>810</v>
      </c>
      <c r="K1838" s="1252" t="s">
        <v>792</v>
      </c>
      <c r="L1838" s="1305" t="s">
        <v>474</v>
      </c>
      <c r="M1838" s="1252" t="s">
        <v>793</v>
      </c>
      <c r="N1838" s="1305" t="s">
        <v>483</v>
      </c>
      <c r="O1838" s="1252" t="s">
        <v>794</v>
      </c>
      <c r="P1838" s="1305" t="s">
        <v>480</v>
      </c>
      <c r="Q1838" s="1169"/>
    </row>
    <row r="1839" spans="1:20">
      <c r="A1839" s="983" t="s">
        <v>824</v>
      </c>
      <c r="B1839" s="24" t="s">
        <v>709</v>
      </c>
      <c r="C1839" s="24" t="s">
        <v>944</v>
      </c>
      <c r="D1839" s="23">
        <v>0.5</v>
      </c>
      <c r="E1839" s="47">
        <v>45162</v>
      </c>
      <c r="F1839" s="24">
        <v>10.9</v>
      </c>
      <c r="G1839" s="24">
        <v>5.95</v>
      </c>
      <c r="H1839" s="25">
        <v>1.9486075949367088</v>
      </c>
      <c r="I1839" s="71">
        <v>0.34618482882076534</v>
      </c>
      <c r="J1839" s="484">
        <f t="shared" ref="J1839" si="333">IF(AND(I1839&gt;0),  I1839*30.974," ")</f>
        <v>10.722728887894386</v>
      </c>
      <c r="K1839" s="166">
        <f>AVERAGE(G1839:G1909)</f>
        <v>7.5100000000000007</v>
      </c>
      <c r="L1839" s="594">
        <f t="shared" ref="L1839" si="334">10*(6-(LN(K1839)/LN(2)))</f>
        <v>30.911870922604528</v>
      </c>
      <c r="M1839" s="166">
        <f>AVERAGE(H1839:H1909)</f>
        <v>4.1095972382048336</v>
      </c>
      <c r="N1839" s="594">
        <f t="shared" ref="N1839" si="335">10*(6-((2.04-0.68*LN(M1839))/LN(2)))</f>
        <v>44.434200828803071</v>
      </c>
      <c r="O1839">
        <f>AVERAGE(J1839:J1909)</f>
        <v>11.126831561036637</v>
      </c>
      <c r="P1839" s="594">
        <f t="shared" ref="P1839" si="336">10*(6-(LN(48/O1839)/LN(2)))</f>
        <v>38.910084283606984</v>
      </c>
      <c r="Q1839" s="1169">
        <f>AVERAGE(L1839,N1839,P1839)</f>
        <v>38.085385345004859</v>
      </c>
      <c r="R1839" s="1330">
        <f>AVERAGE(Q1787:Q1839)</f>
        <v>39.605023784187303</v>
      </c>
      <c r="S1839" s="1006" t="s">
        <v>857</v>
      </c>
      <c r="T1839" s="1350" t="str">
        <f>IF(_xlfn.NUMBERVALUE(R1839), IF(R1839&lt;50, "Acceptable; Ongoing Protection is Required", "UNScceptable; Immediate Restoration is Required"), " ")</f>
        <v>Acceptable; Ongoing Protection is Required</v>
      </c>
    </row>
    <row r="1840" spans="1:20">
      <c r="A1840" s="983" t="s">
        <v>824</v>
      </c>
      <c r="B1840" s="24" t="s">
        <v>709</v>
      </c>
      <c r="C1840" s="24" t="s">
        <v>944</v>
      </c>
      <c r="D1840" s="23">
        <v>1</v>
      </c>
      <c r="E1840" s="47">
        <v>45162</v>
      </c>
      <c r="F1840" s="815"/>
      <c r="G1840" s="815"/>
      <c r="H1840" s="24" t="s">
        <v>811</v>
      </c>
      <c r="I1840" s="24" t="s">
        <v>811</v>
      </c>
      <c r="J1840" s="484"/>
      <c r="K1840" s="113"/>
      <c r="L1840" s="2387"/>
      <c r="M1840" s="113"/>
      <c r="N1840" s="2387"/>
      <c r="O1840" s="113"/>
      <c r="P1840" s="2387"/>
      <c r="Q1840" s="1169"/>
    </row>
    <row r="1841" spans="1:17">
      <c r="A1841" s="983" t="s">
        <v>824</v>
      </c>
      <c r="B1841" s="24" t="s">
        <v>709</v>
      </c>
      <c r="C1841" s="24" t="s">
        <v>944</v>
      </c>
      <c r="D1841" s="23">
        <v>2</v>
      </c>
      <c r="E1841" s="47">
        <v>45162</v>
      </c>
      <c r="F1841" s="815"/>
      <c r="G1841" s="815"/>
      <c r="H1841" s="24" t="s">
        <v>811</v>
      </c>
      <c r="I1841" s="24" t="s">
        <v>811</v>
      </c>
      <c r="J1841" s="484"/>
      <c r="K1841" s="113"/>
      <c r="L1841" s="2387"/>
      <c r="M1841" s="113"/>
      <c r="N1841" s="2387"/>
      <c r="O1841" s="113"/>
      <c r="P1841" s="2387"/>
      <c r="Q1841" s="1169"/>
    </row>
    <row r="1842" spans="1:17">
      <c r="A1842" s="983" t="s">
        <v>824</v>
      </c>
      <c r="B1842" s="24" t="s">
        <v>709</v>
      </c>
      <c r="C1842" s="24" t="s">
        <v>944</v>
      </c>
      <c r="D1842" s="23">
        <v>3</v>
      </c>
      <c r="E1842" s="47">
        <v>45162</v>
      </c>
      <c r="F1842" s="815"/>
      <c r="G1842" s="815"/>
      <c r="H1842" s="25">
        <v>1.2688607594936714</v>
      </c>
      <c r="I1842" s="71">
        <v>0.19232490490042517</v>
      </c>
      <c r="J1842" s="484">
        <f t="shared" ref="J1842" si="337">IF(AND(I1842&gt;0),  I1842*30.974," ")</f>
        <v>5.957071604385769</v>
      </c>
      <c r="K1842" s="113"/>
      <c r="L1842" s="2387"/>
      <c r="M1842" s="113"/>
      <c r="N1842" s="2387"/>
      <c r="O1842" s="113"/>
      <c r="P1842" s="2387"/>
      <c r="Q1842" s="1169"/>
    </row>
    <row r="1843" spans="1:17">
      <c r="A1843" s="983" t="s">
        <v>824</v>
      </c>
      <c r="B1843" s="24" t="s">
        <v>709</v>
      </c>
      <c r="C1843" s="24" t="s">
        <v>944</v>
      </c>
      <c r="D1843" s="23">
        <v>4</v>
      </c>
      <c r="E1843" s="47">
        <v>45162</v>
      </c>
      <c r="F1843" s="815"/>
      <c r="G1843" s="815"/>
      <c r="H1843" s="24" t="s">
        <v>811</v>
      </c>
      <c r="I1843" s="24" t="s">
        <v>811</v>
      </c>
      <c r="J1843" s="484"/>
      <c r="K1843" s="113"/>
      <c r="L1843" s="2387"/>
      <c r="M1843" s="113"/>
      <c r="N1843" s="2387"/>
      <c r="O1843" s="113"/>
      <c r="P1843" s="2387"/>
      <c r="Q1843" s="1169"/>
    </row>
    <row r="1844" spans="1:17">
      <c r="A1844" s="983" t="s">
        <v>824</v>
      </c>
      <c r="B1844" s="24" t="s">
        <v>709</v>
      </c>
      <c r="C1844" s="24" t="s">
        <v>944</v>
      </c>
      <c r="D1844" s="23">
        <v>5</v>
      </c>
      <c r="E1844" s="47">
        <v>45162</v>
      </c>
      <c r="F1844" s="815"/>
      <c r="G1844" s="815"/>
      <c r="H1844" s="24" t="s">
        <v>811</v>
      </c>
      <c r="I1844" s="24" t="s">
        <v>811</v>
      </c>
      <c r="J1844" s="484"/>
      <c r="K1844" s="113"/>
      <c r="L1844" s="2387"/>
      <c r="M1844" s="113"/>
      <c r="N1844" s="2387"/>
      <c r="O1844" s="113"/>
      <c r="P1844" s="2387"/>
      <c r="Q1844" s="1169"/>
    </row>
    <row r="1845" spans="1:17">
      <c r="A1845" s="983" t="s">
        <v>824</v>
      </c>
      <c r="B1845" s="24" t="s">
        <v>709</v>
      </c>
      <c r="C1845" s="24" t="s">
        <v>944</v>
      </c>
      <c r="D1845" s="23">
        <v>6</v>
      </c>
      <c r="E1845" s="47">
        <v>45162</v>
      </c>
      <c r="F1845" s="815"/>
      <c r="G1845" s="815"/>
      <c r="H1845" s="24" t="s">
        <v>811</v>
      </c>
      <c r="I1845" s="24" t="s">
        <v>811</v>
      </c>
      <c r="J1845" s="484"/>
      <c r="K1845" s="113"/>
      <c r="L1845" s="2387"/>
      <c r="M1845" s="113"/>
      <c r="N1845" s="2387"/>
      <c r="O1845" s="113"/>
      <c r="P1845" s="2387"/>
      <c r="Q1845" s="1169"/>
    </row>
    <row r="1846" spans="1:17">
      <c r="A1846" s="983" t="s">
        <v>824</v>
      </c>
      <c r="B1846" s="24" t="s">
        <v>709</v>
      </c>
      <c r="C1846" s="24" t="s">
        <v>944</v>
      </c>
      <c r="D1846" s="23">
        <v>7</v>
      </c>
      <c r="E1846" s="47">
        <v>45162</v>
      </c>
      <c r="F1846" s="815"/>
      <c r="G1846" s="815"/>
      <c r="H1846" s="24" t="s">
        <v>811</v>
      </c>
      <c r="I1846" s="24" t="s">
        <v>811</v>
      </c>
      <c r="J1846" s="484"/>
      <c r="K1846" s="113"/>
      <c r="L1846" s="2387"/>
      <c r="M1846" s="113"/>
      <c r="N1846" s="2387"/>
      <c r="O1846" s="113"/>
      <c r="P1846" s="2387"/>
      <c r="Q1846" s="1169"/>
    </row>
    <row r="1847" spans="1:17">
      <c r="A1847" s="983" t="s">
        <v>824</v>
      </c>
      <c r="B1847" s="24" t="s">
        <v>709</v>
      </c>
      <c r="C1847" s="24" t="s">
        <v>944</v>
      </c>
      <c r="D1847" s="23">
        <v>8</v>
      </c>
      <c r="E1847" s="47">
        <v>45162</v>
      </c>
      <c r="F1847" s="815"/>
      <c r="G1847" s="815"/>
      <c r="H1847" s="24" t="s">
        <v>811</v>
      </c>
      <c r="I1847" s="24" t="s">
        <v>811</v>
      </c>
      <c r="J1847" s="484"/>
      <c r="K1847" s="113"/>
      <c r="L1847" s="2387"/>
      <c r="M1847" s="113"/>
      <c r="N1847" s="2387"/>
      <c r="O1847" s="113"/>
      <c r="P1847" s="2387"/>
      <c r="Q1847" s="1169"/>
    </row>
    <row r="1848" spans="1:17">
      <c r="A1848" s="983" t="s">
        <v>824</v>
      </c>
      <c r="B1848" s="24" t="s">
        <v>709</v>
      </c>
      <c r="C1848" s="24" t="s">
        <v>944</v>
      </c>
      <c r="D1848" s="23">
        <v>9</v>
      </c>
      <c r="E1848" s="47">
        <v>45162</v>
      </c>
      <c r="F1848" s="815"/>
      <c r="G1848" s="815"/>
      <c r="H1848" s="25">
        <v>1.2990717299578061</v>
      </c>
      <c r="I1848" s="71">
        <v>0.23078988588051019</v>
      </c>
      <c r="J1848" s="484">
        <f t="shared" ref="J1848:J1849" si="338">IF(AND(I1848&gt;0),  I1848*30.974," ")</f>
        <v>7.1484859252629231</v>
      </c>
      <c r="K1848" s="113"/>
      <c r="L1848" s="2387"/>
      <c r="M1848" s="113"/>
      <c r="N1848" s="2387"/>
      <c r="O1848" s="113"/>
      <c r="P1848" s="2387"/>
      <c r="Q1848" s="1169"/>
    </row>
    <row r="1849" spans="1:17">
      <c r="A1849" s="983" t="s">
        <v>824</v>
      </c>
      <c r="B1849" s="24" t="s">
        <v>709</v>
      </c>
      <c r="C1849" s="24" t="s">
        <v>944</v>
      </c>
      <c r="D1849" s="23">
        <v>10</v>
      </c>
      <c r="E1849" s="47">
        <v>45162</v>
      </c>
      <c r="F1849" s="815"/>
      <c r="G1849" s="815"/>
      <c r="H1849" s="25">
        <v>1.3745991561181437</v>
      </c>
      <c r="I1849" s="71">
        <v>0.23078988588051019</v>
      </c>
      <c r="J1849" s="484">
        <f t="shared" si="338"/>
        <v>7.1484859252629231</v>
      </c>
      <c r="K1849" s="113"/>
      <c r="L1849" s="2387"/>
      <c r="M1849" s="113"/>
      <c r="N1849" s="2387"/>
      <c r="O1849" s="113"/>
      <c r="P1849" s="2387"/>
      <c r="Q1849" s="1169"/>
    </row>
    <row r="1850" spans="1:17">
      <c r="A1850" s="108" t="s">
        <v>825</v>
      </c>
      <c r="B1850" t="s">
        <v>709</v>
      </c>
      <c r="C1850" t="s">
        <v>764</v>
      </c>
      <c r="D1850">
        <v>0.5</v>
      </c>
      <c r="E1850" s="55">
        <v>45089</v>
      </c>
      <c r="F1850">
        <v>12.8</v>
      </c>
      <c r="G1850">
        <v>10.01</v>
      </c>
      <c r="H1850" s="27">
        <v>0.82</v>
      </c>
      <c r="I1850" s="27">
        <v>0.17399999999999999</v>
      </c>
      <c r="J1850" s="484">
        <f t="shared" ref="J1850" si="339">IF(AND(I1850&gt;0),  I1850*30.974," ")</f>
        <v>5.3894759999999993</v>
      </c>
    </row>
    <row r="1851" spans="1:17">
      <c r="A1851" s="108" t="s">
        <v>825</v>
      </c>
      <c r="B1851" t="s">
        <v>709</v>
      </c>
      <c r="C1851" t="s">
        <v>764</v>
      </c>
      <c r="D1851">
        <v>1</v>
      </c>
      <c r="E1851" s="55">
        <v>45089</v>
      </c>
      <c r="H1851" s="27" t="s">
        <v>811</v>
      </c>
      <c r="I1851" s="27" t="s">
        <v>811</v>
      </c>
      <c r="J1851" s="484"/>
      <c r="Q1851" s="1169"/>
    </row>
    <row r="1852" spans="1:17">
      <c r="A1852" s="108" t="s">
        <v>825</v>
      </c>
      <c r="B1852" t="s">
        <v>709</v>
      </c>
      <c r="C1852" t="s">
        <v>764</v>
      </c>
      <c r="D1852">
        <v>2</v>
      </c>
      <c r="E1852" s="55">
        <v>45089</v>
      </c>
      <c r="H1852" s="27" t="s">
        <v>811</v>
      </c>
      <c r="I1852" s="27" t="s">
        <v>811</v>
      </c>
      <c r="J1852" s="484"/>
      <c r="Q1852" s="1169"/>
    </row>
    <row r="1853" spans="1:17">
      <c r="A1853" s="108" t="s">
        <v>825</v>
      </c>
      <c r="B1853" t="s">
        <v>709</v>
      </c>
      <c r="C1853" t="s">
        <v>764</v>
      </c>
      <c r="D1853">
        <v>3</v>
      </c>
      <c r="E1853" s="55">
        <v>45089</v>
      </c>
      <c r="H1853" s="27">
        <v>1.1200000000000001</v>
      </c>
      <c r="I1853" s="27">
        <v>0.16500000000000001</v>
      </c>
      <c r="J1853" s="484">
        <f t="shared" ref="J1853" si="340">IF(AND(I1853&gt;0),  I1853*30.974," ")</f>
        <v>5.1107100000000001</v>
      </c>
      <c r="Q1853" s="1169"/>
    </row>
    <row r="1854" spans="1:17">
      <c r="A1854" s="108" t="s">
        <v>825</v>
      </c>
      <c r="B1854" t="s">
        <v>709</v>
      </c>
      <c r="C1854" t="s">
        <v>764</v>
      </c>
      <c r="D1854">
        <v>4</v>
      </c>
      <c r="E1854" s="55">
        <v>45089</v>
      </c>
      <c r="H1854" s="27" t="s">
        <v>811</v>
      </c>
      <c r="I1854" s="27" t="s">
        <v>811</v>
      </c>
      <c r="J1854" s="484"/>
      <c r="Q1854" s="1169"/>
    </row>
    <row r="1855" spans="1:17">
      <c r="A1855" s="108" t="s">
        <v>825</v>
      </c>
      <c r="B1855" t="s">
        <v>709</v>
      </c>
      <c r="C1855" t="s">
        <v>764</v>
      </c>
      <c r="D1855">
        <v>5</v>
      </c>
      <c r="E1855" s="55">
        <v>45089</v>
      </c>
      <c r="H1855" s="27" t="s">
        <v>811</v>
      </c>
      <c r="I1855" s="27" t="s">
        <v>811</v>
      </c>
      <c r="J1855" s="484"/>
      <c r="Q1855" s="1169"/>
    </row>
    <row r="1856" spans="1:17">
      <c r="A1856" s="108" t="s">
        <v>825</v>
      </c>
      <c r="B1856" t="s">
        <v>709</v>
      </c>
      <c r="C1856" t="s">
        <v>764</v>
      </c>
      <c r="D1856">
        <v>6</v>
      </c>
      <c r="E1856" s="55">
        <v>45089</v>
      </c>
      <c r="H1856" s="27" t="s">
        <v>811</v>
      </c>
      <c r="I1856" s="27" t="s">
        <v>811</v>
      </c>
      <c r="J1856" s="484"/>
      <c r="Q1856" s="1169"/>
    </row>
    <row r="1857" spans="1:17">
      <c r="A1857" s="108" t="s">
        <v>825</v>
      </c>
      <c r="B1857" t="s">
        <v>709</v>
      </c>
      <c r="C1857" t="s">
        <v>764</v>
      </c>
      <c r="D1857">
        <v>7</v>
      </c>
      <c r="E1857" s="55">
        <v>45089</v>
      </c>
      <c r="H1857" s="27" t="s">
        <v>811</v>
      </c>
      <c r="I1857" s="27" t="s">
        <v>811</v>
      </c>
      <c r="J1857" s="484"/>
      <c r="Q1857" s="1169"/>
    </row>
    <row r="1858" spans="1:17">
      <c r="A1858" s="108" t="s">
        <v>825</v>
      </c>
      <c r="B1858" t="s">
        <v>709</v>
      </c>
      <c r="C1858" t="s">
        <v>764</v>
      </c>
      <c r="D1858">
        <v>8</v>
      </c>
      <c r="E1858" s="55">
        <v>45089</v>
      </c>
      <c r="H1858" s="27" t="s">
        <v>811</v>
      </c>
      <c r="I1858" s="27" t="s">
        <v>811</v>
      </c>
      <c r="J1858" s="484"/>
      <c r="Q1858" s="1169"/>
    </row>
    <row r="1859" spans="1:17">
      <c r="A1859" s="108" t="s">
        <v>825</v>
      </c>
      <c r="B1859" t="s">
        <v>709</v>
      </c>
      <c r="C1859" t="s">
        <v>764</v>
      </c>
      <c r="D1859">
        <v>9</v>
      </c>
      <c r="E1859" s="55">
        <v>45089</v>
      </c>
      <c r="H1859" s="27">
        <v>1.77</v>
      </c>
      <c r="I1859" s="27">
        <v>0.59399999999999997</v>
      </c>
      <c r="J1859" s="484">
        <f t="shared" ref="J1859" si="341">IF(AND(I1859&gt;0),  I1859*30.974," ")</f>
        <v>18.398555999999999</v>
      </c>
      <c r="Q1859" s="1169"/>
    </row>
    <row r="1860" spans="1:17">
      <c r="A1860" s="108" t="s">
        <v>825</v>
      </c>
      <c r="B1860" t="s">
        <v>709</v>
      </c>
      <c r="C1860" t="s">
        <v>764</v>
      </c>
      <c r="D1860">
        <v>10</v>
      </c>
      <c r="E1860" s="55">
        <v>45089</v>
      </c>
      <c r="H1860" s="27" t="s">
        <v>811</v>
      </c>
      <c r="I1860" s="27" t="s">
        <v>811</v>
      </c>
      <c r="J1860" s="484"/>
      <c r="Q1860" s="1169"/>
    </row>
    <row r="1861" spans="1:17">
      <c r="A1861" s="108" t="s">
        <v>825</v>
      </c>
      <c r="B1861" t="s">
        <v>709</v>
      </c>
      <c r="C1861" t="s">
        <v>764</v>
      </c>
      <c r="D1861">
        <v>11</v>
      </c>
      <c r="E1861" s="55">
        <v>45089</v>
      </c>
      <c r="H1861" s="27" t="s">
        <v>811</v>
      </c>
      <c r="I1861" s="27" t="s">
        <v>811</v>
      </c>
      <c r="J1861" s="484"/>
      <c r="Q1861" s="1169"/>
    </row>
    <row r="1862" spans="1:17">
      <c r="A1862" s="108" t="s">
        <v>825</v>
      </c>
      <c r="B1862" t="s">
        <v>709</v>
      </c>
      <c r="C1862" t="s">
        <v>764</v>
      </c>
      <c r="D1862">
        <v>11.4</v>
      </c>
      <c r="E1862" s="55">
        <v>45089</v>
      </c>
      <c r="H1862" s="27">
        <v>0.92</v>
      </c>
      <c r="I1862" s="27">
        <v>0.63300000000000001</v>
      </c>
      <c r="J1862" s="484">
        <f t="shared" ref="J1862" si="342">IF(AND(I1862&gt;0),  I1862*30.974," ")</f>
        <v>19.606542000000001</v>
      </c>
      <c r="Q1862" s="1169"/>
    </row>
    <row r="1863" spans="1:17">
      <c r="A1863" s="108" t="s">
        <v>825</v>
      </c>
      <c r="B1863" t="s">
        <v>709</v>
      </c>
      <c r="C1863" t="s">
        <v>764</v>
      </c>
      <c r="D1863">
        <v>11.8</v>
      </c>
      <c r="E1863" s="55">
        <v>45089</v>
      </c>
      <c r="H1863" s="27" t="s">
        <v>811</v>
      </c>
      <c r="I1863" s="27" t="s">
        <v>811</v>
      </c>
      <c r="J1863" s="484"/>
      <c r="Q1863" s="1169"/>
    </row>
    <row r="1864" spans="1:17">
      <c r="A1864" s="108" t="s">
        <v>825</v>
      </c>
      <c r="B1864" t="s">
        <v>709</v>
      </c>
      <c r="C1864" t="s">
        <v>764</v>
      </c>
      <c r="D1864">
        <v>12</v>
      </c>
      <c r="E1864" s="55">
        <v>45089</v>
      </c>
      <c r="H1864" s="27" t="s">
        <v>811</v>
      </c>
      <c r="I1864" s="27" t="s">
        <v>811</v>
      </c>
      <c r="J1864" s="484"/>
      <c r="Q1864" s="1169"/>
    </row>
    <row r="1865" spans="1:17">
      <c r="A1865" s="108" t="s">
        <v>825</v>
      </c>
      <c r="B1865" t="s">
        <v>709</v>
      </c>
      <c r="C1865" t="s">
        <v>764</v>
      </c>
      <c r="D1865">
        <v>12.3</v>
      </c>
      <c r="E1865" s="55">
        <v>45089</v>
      </c>
      <c r="H1865" s="27" t="s">
        <v>811</v>
      </c>
      <c r="I1865" s="27" t="s">
        <v>811</v>
      </c>
      <c r="J1865" s="484"/>
      <c r="Q1865" s="1169"/>
    </row>
    <row r="1866" spans="1:17">
      <c r="A1866" s="108" t="s">
        <v>825</v>
      </c>
      <c r="B1866" t="s">
        <v>709</v>
      </c>
      <c r="C1866" t="s">
        <v>764</v>
      </c>
      <c r="D1866">
        <v>0.5</v>
      </c>
      <c r="E1866" s="55">
        <v>45118</v>
      </c>
      <c r="F1866">
        <v>12.1</v>
      </c>
      <c r="G1866">
        <v>8.41</v>
      </c>
      <c r="H1866" s="27">
        <v>0.54</v>
      </c>
      <c r="I1866" s="27">
        <v>0.157</v>
      </c>
      <c r="J1866" s="484">
        <f t="shared" ref="J1866" si="343">IF(AND(I1866&gt;0),  I1866*30.974," ")</f>
        <v>4.8629179999999996</v>
      </c>
      <c r="Q1866" s="1169"/>
    </row>
    <row r="1867" spans="1:17">
      <c r="A1867" s="108" t="s">
        <v>825</v>
      </c>
      <c r="B1867" t="s">
        <v>709</v>
      </c>
      <c r="C1867" t="s">
        <v>764</v>
      </c>
      <c r="D1867">
        <v>1</v>
      </c>
      <c r="E1867" s="55">
        <v>45118</v>
      </c>
      <c r="H1867" s="27" t="s">
        <v>811</v>
      </c>
      <c r="I1867" s="27" t="s">
        <v>811</v>
      </c>
      <c r="J1867" s="484"/>
      <c r="Q1867" s="1169"/>
    </row>
    <row r="1868" spans="1:17">
      <c r="A1868" s="108" t="s">
        <v>825</v>
      </c>
      <c r="B1868" t="s">
        <v>709</v>
      </c>
      <c r="C1868" t="s">
        <v>764</v>
      </c>
      <c r="D1868">
        <v>2</v>
      </c>
      <c r="E1868" s="55">
        <v>45118</v>
      </c>
      <c r="H1868" s="27" t="s">
        <v>811</v>
      </c>
      <c r="I1868" s="27" t="s">
        <v>811</v>
      </c>
      <c r="J1868" s="484"/>
      <c r="Q1868" s="1169"/>
    </row>
    <row r="1869" spans="1:17">
      <c r="A1869" s="108" t="s">
        <v>825</v>
      </c>
      <c r="B1869" t="s">
        <v>709</v>
      </c>
      <c r="C1869" t="s">
        <v>764</v>
      </c>
      <c r="D1869">
        <v>3</v>
      </c>
      <c r="E1869" s="55">
        <v>45118</v>
      </c>
      <c r="H1869" s="27">
        <v>0.86</v>
      </c>
      <c r="I1869" s="27">
        <v>0.26</v>
      </c>
      <c r="J1869" s="484">
        <f t="shared" ref="J1869" si="344">IF(AND(I1869&gt;0),  I1869*30.974," ")</f>
        <v>8.0532400000000006</v>
      </c>
      <c r="Q1869" s="1169"/>
    </row>
    <row r="1870" spans="1:17">
      <c r="A1870" s="108" t="s">
        <v>825</v>
      </c>
      <c r="B1870" t="s">
        <v>709</v>
      </c>
      <c r="C1870" t="s">
        <v>764</v>
      </c>
      <c r="D1870">
        <v>4</v>
      </c>
      <c r="E1870" s="55">
        <v>45118</v>
      </c>
      <c r="H1870" s="27" t="s">
        <v>811</v>
      </c>
      <c r="I1870" s="27" t="s">
        <v>811</v>
      </c>
      <c r="J1870" s="484"/>
      <c r="Q1870" s="1169"/>
    </row>
    <row r="1871" spans="1:17">
      <c r="A1871" s="108" t="s">
        <v>825</v>
      </c>
      <c r="B1871" t="s">
        <v>709</v>
      </c>
      <c r="C1871" t="s">
        <v>764</v>
      </c>
      <c r="D1871">
        <v>5</v>
      </c>
      <c r="E1871" s="55">
        <v>45118</v>
      </c>
      <c r="H1871" s="27" t="s">
        <v>811</v>
      </c>
      <c r="I1871" s="27" t="s">
        <v>811</v>
      </c>
      <c r="J1871" s="484"/>
      <c r="Q1871" s="1169"/>
    </row>
    <row r="1872" spans="1:17">
      <c r="A1872" s="108" t="s">
        <v>825</v>
      </c>
      <c r="B1872" t="s">
        <v>709</v>
      </c>
      <c r="C1872" t="s">
        <v>764</v>
      </c>
      <c r="D1872">
        <v>6</v>
      </c>
      <c r="E1872" s="55">
        <v>45118</v>
      </c>
      <c r="H1872" s="27" t="s">
        <v>811</v>
      </c>
      <c r="I1872" s="27" t="s">
        <v>811</v>
      </c>
      <c r="J1872" s="484"/>
      <c r="Q1872" s="1169"/>
    </row>
    <row r="1873" spans="1:17">
      <c r="A1873" s="108" t="s">
        <v>825</v>
      </c>
      <c r="B1873" t="s">
        <v>709</v>
      </c>
      <c r="C1873" t="s">
        <v>764</v>
      </c>
      <c r="D1873">
        <v>7</v>
      </c>
      <c r="E1873" s="55">
        <v>45118</v>
      </c>
      <c r="H1873" s="27" t="s">
        <v>811</v>
      </c>
      <c r="I1873" s="27" t="s">
        <v>811</v>
      </c>
      <c r="J1873" s="484"/>
      <c r="Q1873" s="1169"/>
    </row>
    <row r="1874" spans="1:17">
      <c r="A1874" s="108" t="s">
        <v>825</v>
      </c>
      <c r="B1874" t="s">
        <v>709</v>
      </c>
      <c r="C1874" t="s">
        <v>764</v>
      </c>
      <c r="D1874">
        <v>8</v>
      </c>
      <c r="E1874" s="55">
        <v>45118</v>
      </c>
      <c r="H1874" s="27" t="s">
        <v>811</v>
      </c>
      <c r="I1874" s="27" t="s">
        <v>811</v>
      </c>
      <c r="J1874" s="484"/>
      <c r="Q1874" s="1169"/>
    </row>
    <row r="1875" spans="1:17">
      <c r="A1875" s="108" t="s">
        <v>825</v>
      </c>
      <c r="B1875" t="s">
        <v>709</v>
      </c>
      <c r="C1875" t="s">
        <v>764</v>
      </c>
      <c r="D1875">
        <v>9</v>
      </c>
      <c r="E1875" s="55">
        <v>45118</v>
      </c>
      <c r="H1875" s="27">
        <v>2.27</v>
      </c>
      <c r="I1875" s="27">
        <v>0.42</v>
      </c>
      <c r="J1875" s="484">
        <f t="shared" ref="J1875" si="345">IF(AND(I1875&gt;0),  I1875*30.974," ")</f>
        <v>13.009079999999999</v>
      </c>
      <c r="Q1875" s="1169"/>
    </row>
    <row r="1876" spans="1:17">
      <c r="A1876" s="108" t="s">
        <v>825</v>
      </c>
      <c r="B1876" t="s">
        <v>709</v>
      </c>
      <c r="C1876" t="s">
        <v>764</v>
      </c>
      <c r="D1876">
        <v>10</v>
      </c>
      <c r="E1876" s="55">
        <v>45118</v>
      </c>
      <c r="H1876" s="27" t="s">
        <v>811</v>
      </c>
      <c r="I1876" s="27" t="s">
        <v>811</v>
      </c>
      <c r="J1876" s="484"/>
      <c r="Q1876" s="1169"/>
    </row>
    <row r="1877" spans="1:17">
      <c r="A1877" s="108" t="s">
        <v>825</v>
      </c>
      <c r="B1877" t="s">
        <v>709</v>
      </c>
      <c r="C1877" t="s">
        <v>764</v>
      </c>
      <c r="D1877">
        <v>11</v>
      </c>
      <c r="E1877" s="55">
        <v>45118</v>
      </c>
      <c r="H1877" s="27" t="s">
        <v>811</v>
      </c>
      <c r="I1877" s="27" t="s">
        <v>811</v>
      </c>
      <c r="J1877" s="484"/>
      <c r="Q1877" s="1169"/>
    </row>
    <row r="1878" spans="1:17">
      <c r="A1878" s="108" t="s">
        <v>825</v>
      </c>
      <c r="B1878" t="s">
        <v>709</v>
      </c>
      <c r="C1878" t="s">
        <v>764</v>
      </c>
      <c r="D1878">
        <v>11.1</v>
      </c>
      <c r="E1878" s="55">
        <v>45118</v>
      </c>
      <c r="H1878" s="27">
        <v>4.71</v>
      </c>
      <c r="I1878" s="27">
        <v>0.41899999999999998</v>
      </c>
      <c r="J1878" s="484">
        <f t="shared" ref="J1878:J1879" si="346">IF(AND(I1878&gt;0),  I1878*30.974," ")</f>
        <v>12.978106</v>
      </c>
      <c r="Q1878" s="1169"/>
    </row>
    <row r="1879" spans="1:17">
      <c r="A1879" s="108" t="s">
        <v>825</v>
      </c>
      <c r="B1879" t="s">
        <v>709</v>
      </c>
      <c r="C1879" t="s">
        <v>764</v>
      </c>
      <c r="D1879">
        <v>11.1</v>
      </c>
      <c r="E1879" s="55">
        <v>45118</v>
      </c>
      <c r="H1879" s="27">
        <v>4.3899999999999997</v>
      </c>
      <c r="I1879" s="27">
        <v>0.51600000000000001</v>
      </c>
      <c r="J1879" s="484">
        <f t="shared" si="346"/>
        <v>15.982584000000001</v>
      </c>
      <c r="Q1879" s="1169"/>
    </row>
    <row r="1880" spans="1:17">
      <c r="A1880" s="108" t="s">
        <v>825</v>
      </c>
      <c r="B1880" t="s">
        <v>709</v>
      </c>
      <c r="C1880" t="s">
        <v>764</v>
      </c>
      <c r="D1880">
        <v>11.6</v>
      </c>
      <c r="E1880" s="55">
        <v>45118</v>
      </c>
      <c r="H1880" s="27" t="s">
        <v>811</v>
      </c>
      <c r="I1880" s="27" t="s">
        <v>811</v>
      </c>
      <c r="J1880" s="484"/>
      <c r="Q1880" s="1169"/>
    </row>
    <row r="1881" spans="1:17">
      <c r="A1881" s="108" t="s">
        <v>825</v>
      </c>
      <c r="B1881" t="s">
        <v>709</v>
      </c>
      <c r="C1881" t="s">
        <v>764</v>
      </c>
      <c r="D1881">
        <v>0.5</v>
      </c>
      <c r="E1881" s="55">
        <v>45147</v>
      </c>
      <c r="F1881">
        <v>12.2</v>
      </c>
      <c r="G1881">
        <v>5.78</v>
      </c>
      <c r="H1881" s="27">
        <v>1.0900000000000001</v>
      </c>
      <c r="I1881" s="27">
        <v>0.39800000000000002</v>
      </c>
      <c r="J1881" s="484">
        <f t="shared" ref="J1881" si="347">IF(AND(I1881&gt;0),  I1881*30.974," ")</f>
        <v>12.327652</v>
      </c>
      <c r="Q1881" s="1169"/>
    </row>
    <row r="1882" spans="1:17">
      <c r="A1882" s="108" t="s">
        <v>825</v>
      </c>
      <c r="B1882" t="s">
        <v>709</v>
      </c>
      <c r="C1882" t="s">
        <v>764</v>
      </c>
      <c r="D1882">
        <v>1</v>
      </c>
      <c r="E1882" s="55">
        <v>45147</v>
      </c>
      <c r="H1882" s="27" t="s">
        <v>811</v>
      </c>
      <c r="I1882" s="27" t="s">
        <v>811</v>
      </c>
      <c r="J1882" s="484"/>
      <c r="Q1882" s="1169"/>
    </row>
    <row r="1883" spans="1:17">
      <c r="A1883" s="108" t="s">
        <v>825</v>
      </c>
      <c r="B1883" t="s">
        <v>709</v>
      </c>
      <c r="C1883" t="s">
        <v>764</v>
      </c>
      <c r="D1883">
        <v>2</v>
      </c>
      <c r="E1883" s="55">
        <v>45147</v>
      </c>
      <c r="H1883" s="27" t="s">
        <v>811</v>
      </c>
      <c r="I1883" s="27" t="s">
        <v>811</v>
      </c>
      <c r="J1883" s="484"/>
      <c r="Q1883" s="1169"/>
    </row>
    <row r="1884" spans="1:17">
      <c r="A1884" s="108" t="s">
        <v>825</v>
      </c>
      <c r="B1884" t="s">
        <v>709</v>
      </c>
      <c r="C1884" t="s">
        <v>764</v>
      </c>
      <c r="D1884">
        <v>3</v>
      </c>
      <c r="E1884" s="55">
        <v>45147</v>
      </c>
      <c r="H1884" s="27">
        <v>1.1399999999999999</v>
      </c>
      <c r="I1884" s="27">
        <v>0.161</v>
      </c>
      <c r="J1884" s="484">
        <f t="shared" ref="J1884" si="348">IF(AND(I1884&gt;0),  I1884*30.974," ")</f>
        <v>4.9868139999999999</v>
      </c>
      <c r="Q1884" s="1169"/>
    </row>
    <row r="1885" spans="1:17">
      <c r="A1885" s="108" t="s">
        <v>825</v>
      </c>
      <c r="B1885" t="s">
        <v>709</v>
      </c>
      <c r="C1885" t="s">
        <v>764</v>
      </c>
      <c r="D1885">
        <v>4</v>
      </c>
      <c r="E1885" s="55">
        <v>45147</v>
      </c>
      <c r="H1885" s="27" t="s">
        <v>811</v>
      </c>
      <c r="I1885" s="27" t="s">
        <v>811</v>
      </c>
      <c r="J1885" s="484"/>
      <c r="Q1885" s="1169"/>
    </row>
    <row r="1886" spans="1:17">
      <c r="A1886" s="108" t="s">
        <v>825</v>
      </c>
      <c r="B1886" t="s">
        <v>709</v>
      </c>
      <c r="C1886" t="s">
        <v>764</v>
      </c>
      <c r="D1886">
        <v>5</v>
      </c>
      <c r="E1886" s="55">
        <v>45147</v>
      </c>
      <c r="H1886" s="27" t="s">
        <v>811</v>
      </c>
      <c r="I1886" s="27" t="s">
        <v>811</v>
      </c>
      <c r="J1886" s="484"/>
      <c r="Q1886" s="1169"/>
    </row>
    <row r="1887" spans="1:17">
      <c r="A1887" s="108" t="s">
        <v>825</v>
      </c>
      <c r="B1887" t="s">
        <v>709</v>
      </c>
      <c r="C1887" t="s">
        <v>764</v>
      </c>
      <c r="D1887">
        <v>6</v>
      </c>
      <c r="E1887" s="55">
        <v>45147</v>
      </c>
      <c r="H1887" s="27" t="s">
        <v>811</v>
      </c>
      <c r="I1887" s="27" t="s">
        <v>811</v>
      </c>
      <c r="J1887" s="484"/>
      <c r="Q1887" s="1169"/>
    </row>
    <row r="1888" spans="1:17">
      <c r="A1888" s="108" t="s">
        <v>825</v>
      </c>
      <c r="B1888" t="s">
        <v>709</v>
      </c>
      <c r="C1888" t="s">
        <v>764</v>
      </c>
      <c r="D1888">
        <v>7</v>
      </c>
      <c r="E1888" s="55">
        <v>45147</v>
      </c>
      <c r="H1888" s="27" t="s">
        <v>811</v>
      </c>
      <c r="I1888" s="27" t="s">
        <v>811</v>
      </c>
      <c r="J1888" s="484"/>
      <c r="Q1888" s="1169"/>
    </row>
    <row r="1889" spans="1:17">
      <c r="A1889" s="108" t="s">
        <v>825</v>
      </c>
      <c r="B1889" t="s">
        <v>709</v>
      </c>
      <c r="C1889" t="s">
        <v>764</v>
      </c>
      <c r="D1889">
        <v>8</v>
      </c>
      <c r="E1889" s="55">
        <v>45147</v>
      </c>
      <c r="H1889" s="27" t="s">
        <v>811</v>
      </c>
      <c r="I1889" s="27" t="s">
        <v>811</v>
      </c>
      <c r="J1889" s="484"/>
      <c r="Q1889" s="1169"/>
    </row>
    <row r="1890" spans="1:17">
      <c r="A1890" s="108" t="s">
        <v>825</v>
      </c>
      <c r="B1890" t="s">
        <v>709</v>
      </c>
      <c r="C1890" t="s">
        <v>764</v>
      </c>
      <c r="D1890">
        <v>9</v>
      </c>
      <c r="E1890" s="55">
        <v>45147</v>
      </c>
      <c r="H1890" s="27">
        <v>2.2799999999999998</v>
      </c>
      <c r="I1890" s="27">
        <v>0.36199999999999999</v>
      </c>
      <c r="J1890" s="484">
        <f t="shared" ref="J1890:J1891" si="349">IF(AND(I1890&gt;0),  I1890*30.974," ")</f>
        <v>11.212588</v>
      </c>
      <c r="Q1890" s="1169"/>
    </row>
    <row r="1891" spans="1:17">
      <c r="A1891" s="108" t="s">
        <v>825</v>
      </c>
      <c r="B1891" t="s">
        <v>709</v>
      </c>
      <c r="C1891" t="s">
        <v>764</v>
      </c>
      <c r="D1891">
        <v>9</v>
      </c>
      <c r="E1891" s="55">
        <v>45147</v>
      </c>
      <c r="H1891" s="27">
        <v>2.42</v>
      </c>
      <c r="I1891" s="27">
        <v>0.33600000000000002</v>
      </c>
      <c r="J1891" s="484">
        <f t="shared" si="349"/>
        <v>10.407264000000001</v>
      </c>
      <c r="Q1891" s="1169"/>
    </row>
    <row r="1892" spans="1:17">
      <c r="A1892" s="108" t="s">
        <v>825</v>
      </c>
      <c r="B1892" t="s">
        <v>709</v>
      </c>
      <c r="C1892" t="s">
        <v>764</v>
      </c>
      <c r="D1892">
        <v>10</v>
      </c>
      <c r="E1892" s="55">
        <v>45147</v>
      </c>
      <c r="H1892" s="27" t="s">
        <v>811</v>
      </c>
      <c r="I1892" s="27" t="s">
        <v>811</v>
      </c>
      <c r="J1892" s="484"/>
      <c r="Q1892" s="1169"/>
    </row>
    <row r="1893" spans="1:17">
      <c r="A1893" s="108" t="s">
        <v>825</v>
      </c>
      <c r="B1893" t="s">
        <v>709</v>
      </c>
      <c r="C1893" t="s">
        <v>764</v>
      </c>
      <c r="D1893">
        <v>11</v>
      </c>
      <c r="E1893" s="55">
        <v>45147</v>
      </c>
      <c r="H1893" s="27" t="s">
        <v>811</v>
      </c>
      <c r="I1893" s="27" t="s">
        <v>811</v>
      </c>
      <c r="J1893" s="484"/>
      <c r="Q1893" s="1169"/>
    </row>
    <row r="1894" spans="1:17">
      <c r="A1894" s="108" t="s">
        <v>825</v>
      </c>
      <c r="B1894" t="s">
        <v>709</v>
      </c>
      <c r="C1894" t="s">
        <v>764</v>
      </c>
      <c r="D1894">
        <v>11.2</v>
      </c>
      <c r="E1894" s="55">
        <v>45147</v>
      </c>
      <c r="H1894" s="27">
        <v>16.21</v>
      </c>
      <c r="I1894" s="27">
        <v>0.88800000000000001</v>
      </c>
      <c r="J1894" s="484">
        <f t="shared" ref="J1894" si="350">IF(AND(I1894&gt;0),  I1894*30.974," ")</f>
        <v>27.504912000000001</v>
      </c>
      <c r="Q1894" s="1169"/>
    </row>
    <row r="1895" spans="1:17">
      <c r="A1895" s="108" t="s">
        <v>825</v>
      </c>
      <c r="B1895" t="s">
        <v>709</v>
      </c>
      <c r="C1895" t="s">
        <v>764</v>
      </c>
      <c r="D1895">
        <v>11.7</v>
      </c>
      <c r="E1895" s="55">
        <v>45147</v>
      </c>
      <c r="H1895" s="27" t="s">
        <v>811</v>
      </c>
      <c r="I1895" s="27" t="s">
        <v>811</v>
      </c>
      <c r="J1895" s="484"/>
      <c r="Q1895" s="1169"/>
    </row>
    <row r="1896" spans="1:17">
      <c r="A1896" s="108" t="s">
        <v>825</v>
      </c>
      <c r="B1896" t="s">
        <v>709</v>
      </c>
      <c r="C1896" t="s">
        <v>764</v>
      </c>
      <c r="D1896">
        <v>0.5</v>
      </c>
      <c r="E1896" s="55">
        <v>45181</v>
      </c>
      <c r="F1896">
        <v>12.3</v>
      </c>
      <c r="G1896">
        <v>7.4</v>
      </c>
      <c r="H1896" s="27">
        <v>1.1599999999999999</v>
      </c>
      <c r="I1896" s="27">
        <v>0.16</v>
      </c>
      <c r="J1896" s="484">
        <f t="shared" ref="J1896" si="351">IF(AND(I1896&gt;0),  I1896*30.974," ")</f>
        <v>4.9558400000000002</v>
      </c>
      <c r="Q1896" s="1169"/>
    </row>
    <row r="1897" spans="1:17">
      <c r="A1897" s="108" t="s">
        <v>825</v>
      </c>
      <c r="B1897" t="s">
        <v>709</v>
      </c>
      <c r="C1897" t="s">
        <v>764</v>
      </c>
      <c r="D1897">
        <v>1</v>
      </c>
      <c r="E1897" s="55">
        <v>45181</v>
      </c>
      <c r="H1897" s="27" t="s">
        <v>811</v>
      </c>
      <c r="I1897" s="27" t="s">
        <v>811</v>
      </c>
      <c r="J1897" s="484"/>
      <c r="Q1897" s="1169"/>
    </row>
    <row r="1898" spans="1:17">
      <c r="A1898" s="108" t="s">
        <v>825</v>
      </c>
      <c r="B1898" t="s">
        <v>709</v>
      </c>
      <c r="C1898" t="s">
        <v>764</v>
      </c>
      <c r="D1898">
        <v>2</v>
      </c>
      <c r="E1898" s="55">
        <v>45181</v>
      </c>
      <c r="H1898" s="27" t="s">
        <v>811</v>
      </c>
      <c r="I1898" s="27" t="s">
        <v>811</v>
      </c>
      <c r="J1898" s="484"/>
      <c r="Q1898" s="1169"/>
    </row>
    <row r="1899" spans="1:17">
      <c r="A1899" s="108" t="s">
        <v>825</v>
      </c>
      <c r="B1899" t="s">
        <v>709</v>
      </c>
      <c r="C1899" t="s">
        <v>764</v>
      </c>
      <c r="D1899">
        <v>3</v>
      </c>
      <c r="E1899" s="55">
        <v>45181</v>
      </c>
      <c r="H1899" s="27">
        <v>1.25</v>
      </c>
      <c r="I1899" s="27">
        <v>0.28199999999999997</v>
      </c>
      <c r="J1899" s="484">
        <f t="shared" ref="J1899" si="352">IF(AND(I1899&gt;0),  I1899*30.974," ")</f>
        <v>8.7346679999999992</v>
      </c>
      <c r="Q1899" s="1169"/>
    </row>
    <row r="1900" spans="1:17">
      <c r="A1900" s="108" t="s">
        <v>825</v>
      </c>
      <c r="B1900" t="s">
        <v>709</v>
      </c>
      <c r="C1900" t="s">
        <v>764</v>
      </c>
      <c r="D1900">
        <v>4</v>
      </c>
      <c r="E1900" s="55">
        <v>45181</v>
      </c>
      <c r="H1900" s="27" t="s">
        <v>811</v>
      </c>
      <c r="I1900" s="27" t="s">
        <v>811</v>
      </c>
      <c r="J1900" s="484"/>
      <c r="Q1900" s="1169"/>
    </row>
    <row r="1901" spans="1:17">
      <c r="A1901" s="108" t="s">
        <v>825</v>
      </c>
      <c r="B1901" t="s">
        <v>709</v>
      </c>
      <c r="C1901" t="s">
        <v>764</v>
      </c>
      <c r="D1901">
        <v>5</v>
      </c>
      <c r="E1901" s="55">
        <v>45181</v>
      </c>
      <c r="H1901" s="27" t="s">
        <v>811</v>
      </c>
      <c r="I1901" s="27" t="s">
        <v>811</v>
      </c>
      <c r="J1901" s="484"/>
      <c r="Q1901" s="1169"/>
    </row>
    <row r="1902" spans="1:17">
      <c r="A1902" s="108" t="s">
        <v>825</v>
      </c>
      <c r="B1902" t="s">
        <v>709</v>
      </c>
      <c r="C1902" t="s">
        <v>764</v>
      </c>
      <c r="D1902">
        <v>6</v>
      </c>
      <c r="E1902" s="55">
        <v>45181</v>
      </c>
      <c r="H1902" s="27" t="s">
        <v>811</v>
      </c>
      <c r="I1902" s="27" t="s">
        <v>811</v>
      </c>
      <c r="J1902" s="484"/>
      <c r="Q1902" s="1169"/>
    </row>
    <row r="1903" spans="1:17">
      <c r="A1903" s="108" t="s">
        <v>825</v>
      </c>
      <c r="B1903" t="s">
        <v>709</v>
      </c>
      <c r="C1903" t="s">
        <v>764</v>
      </c>
      <c r="D1903">
        <v>7</v>
      </c>
      <c r="E1903" s="55">
        <v>45181</v>
      </c>
      <c r="H1903" s="27" t="s">
        <v>811</v>
      </c>
      <c r="I1903" s="27" t="s">
        <v>811</v>
      </c>
      <c r="J1903" s="484"/>
      <c r="Q1903" s="1169"/>
    </row>
    <row r="1904" spans="1:17">
      <c r="A1904" s="108" t="s">
        <v>825</v>
      </c>
      <c r="B1904" t="s">
        <v>709</v>
      </c>
      <c r="C1904" t="s">
        <v>764</v>
      </c>
      <c r="D1904">
        <v>8</v>
      </c>
      <c r="E1904" s="55">
        <v>45181</v>
      </c>
      <c r="H1904" s="27" t="s">
        <v>811</v>
      </c>
      <c r="I1904" s="27" t="s">
        <v>811</v>
      </c>
      <c r="J1904" s="484"/>
      <c r="Q1904" s="1169"/>
    </row>
    <row r="1905" spans="1:17">
      <c r="A1905" s="108" t="s">
        <v>825</v>
      </c>
      <c r="B1905" t="s">
        <v>709</v>
      </c>
      <c r="C1905" t="s">
        <v>764</v>
      </c>
      <c r="D1905">
        <v>9</v>
      </c>
      <c r="E1905" s="55">
        <v>45181</v>
      </c>
      <c r="H1905" s="27">
        <v>1.76</v>
      </c>
      <c r="I1905" s="27">
        <v>0.33500000000000002</v>
      </c>
      <c r="J1905" s="484">
        <f t="shared" ref="J1905" si="353">IF(AND(I1905&gt;0),  I1905*30.974," ")</f>
        <v>10.376290000000001</v>
      </c>
      <c r="Q1905" s="1169"/>
    </row>
    <row r="1906" spans="1:17">
      <c r="A1906" s="108" t="s">
        <v>825</v>
      </c>
      <c r="B1906" t="s">
        <v>709</v>
      </c>
      <c r="C1906" t="s">
        <v>764</v>
      </c>
      <c r="D1906">
        <v>10</v>
      </c>
      <c r="E1906" s="55">
        <v>45181</v>
      </c>
      <c r="H1906" s="27" t="s">
        <v>811</v>
      </c>
      <c r="I1906" s="27" t="s">
        <v>811</v>
      </c>
      <c r="J1906" s="484"/>
      <c r="Q1906" s="1169"/>
    </row>
    <row r="1907" spans="1:17">
      <c r="A1907" s="108" t="s">
        <v>825</v>
      </c>
      <c r="B1907" t="s">
        <v>709</v>
      </c>
      <c r="C1907" t="s">
        <v>764</v>
      </c>
      <c r="D1907">
        <v>11</v>
      </c>
      <c r="E1907" s="55">
        <v>45181</v>
      </c>
      <c r="H1907" s="27" t="s">
        <v>811</v>
      </c>
      <c r="I1907" s="27" t="s">
        <v>811</v>
      </c>
      <c r="J1907" s="484"/>
      <c r="Q1907" s="1169"/>
    </row>
    <row r="1908" spans="1:17">
      <c r="A1908" s="108" t="s">
        <v>825</v>
      </c>
      <c r="B1908" t="s">
        <v>709</v>
      </c>
      <c r="C1908" t="s">
        <v>764</v>
      </c>
      <c r="D1908">
        <v>11.3</v>
      </c>
      <c r="E1908" s="55">
        <v>45181</v>
      </c>
      <c r="H1908" s="27">
        <v>39.81</v>
      </c>
      <c r="I1908" s="27">
        <v>0.64300000000000002</v>
      </c>
      <c r="J1908" s="484">
        <f t="shared" ref="J1908" si="354">IF(AND(I1908&gt;0),  I1908*30.974," ")</f>
        <v>19.916281999999999</v>
      </c>
      <c r="Q1908" s="1169"/>
    </row>
    <row r="1909" spans="1:17">
      <c r="A1909" s="108" t="s">
        <v>825</v>
      </c>
      <c r="B1909" t="s">
        <v>709</v>
      </c>
      <c r="C1909" t="s">
        <v>764</v>
      </c>
      <c r="D1909">
        <v>11.8</v>
      </c>
      <c r="E1909" s="55">
        <v>45181</v>
      </c>
      <c r="H1909" s="27" t="s">
        <v>811</v>
      </c>
      <c r="I1909" s="27" t="s">
        <v>811</v>
      </c>
      <c r="J1909" s="484"/>
      <c r="Q1909" s="1169"/>
    </row>
    <row r="1910" spans="1:17">
      <c r="A1910" s="454" t="s">
        <v>825</v>
      </c>
      <c r="B1910" s="91" t="s">
        <v>709</v>
      </c>
      <c r="C1910" s="91" t="s">
        <v>764</v>
      </c>
      <c r="D1910" s="91">
        <v>0.5</v>
      </c>
      <c r="E1910" s="392">
        <v>45209</v>
      </c>
      <c r="F1910" s="91">
        <v>11.6</v>
      </c>
      <c r="G1910" s="91">
        <v>9.5399999999999991</v>
      </c>
      <c r="H1910" s="355">
        <v>1.62</v>
      </c>
      <c r="I1910" s="355">
        <v>0.15</v>
      </c>
      <c r="J1910" s="589">
        <f t="shared" ref="J1910" si="355">IF(AND(I1910&gt;0),  I1910*30.974," ")</f>
        <v>4.6460999999999997</v>
      </c>
      <c r="Q1910" s="1169"/>
    </row>
    <row r="1911" spans="1:17">
      <c r="A1911" s="454" t="s">
        <v>825</v>
      </c>
      <c r="B1911" s="91" t="s">
        <v>709</v>
      </c>
      <c r="C1911" s="91" t="s">
        <v>764</v>
      </c>
      <c r="D1911" s="91">
        <v>1</v>
      </c>
      <c r="E1911" s="392">
        <v>45209</v>
      </c>
      <c r="F1911" s="91"/>
      <c r="G1911" s="91"/>
      <c r="H1911" s="355" t="s">
        <v>811</v>
      </c>
      <c r="I1911" s="355" t="s">
        <v>811</v>
      </c>
      <c r="J1911" s="589"/>
      <c r="Q1911" s="1169"/>
    </row>
    <row r="1912" spans="1:17">
      <c r="A1912" s="454" t="s">
        <v>825</v>
      </c>
      <c r="B1912" s="91" t="s">
        <v>709</v>
      </c>
      <c r="C1912" s="91" t="s">
        <v>764</v>
      </c>
      <c r="D1912" s="91">
        <v>2</v>
      </c>
      <c r="E1912" s="392">
        <v>45209</v>
      </c>
      <c r="F1912" s="91"/>
      <c r="G1912" s="91"/>
      <c r="H1912" s="355" t="s">
        <v>811</v>
      </c>
      <c r="I1912" s="355" t="s">
        <v>811</v>
      </c>
      <c r="J1912" s="589"/>
      <c r="Q1912" s="1169"/>
    </row>
    <row r="1913" spans="1:17">
      <c r="A1913" s="454" t="s">
        <v>825</v>
      </c>
      <c r="B1913" s="91" t="s">
        <v>709</v>
      </c>
      <c r="C1913" s="91" t="s">
        <v>764</v>
      </c>
      <c r="D1913" s="91">
        <v>3</v>
      </c>
      <c r="E1913" s="392">
        <v>45209</v>
      </c>
      <c r="F1913" s="91"/>
      <c r="G1913" s="91"/>
      <c r="H1913" s="355">
        <v>1.61</v>
      </c>
      <c r="I1913" s="355">
        <v>0.18</v>
      </c>
      <c r="J1913" s="589">
        <f t="shared" ref="J1913" si="356">IF(AND(I1913&gt;0),  I1913*30.974," ")</f>
        <v>5.5753199999999996</v>
      </c>
      <c r="Q1913" s="1169"/>
    </row>
    <row r="1914" spans="1:17">
      <c r="A1914" s="454" t="s">
        <v>825</v>
      </c>
      <c r="B1914" s="91" t="s">
        <v>709</v>
      </c>
      <c r="C1914" s="91" t="s">
        <v>764</v>
      </c>
      <c r="D1914" s="91">
        <v>4</v>
      </c>
      <c r="E1914" s="392">
        <v>45209</v>
      </c>
      <c r="F1914" s="91"/>
      <c r="G1914" s="91"/>
      <c r="H1914" s="355" t="s">
        <v>811</v>
      </c>
      <c r="I1914" s="355" t="s">
        <v>811</v>
      </c>
      <c r="J1914" s="589"/>
      <c r="Q1914" s="1169"/>
    </row>
    <row r="1915" spans="1:17">
      <c r="A1915" s="454" t="s">
        <v>825</v>
      </c>
      <c r="B1915" s="91" t="s">
        <v>709</v>
      </c>
      <c r="C1915" s="91" t="s">
        <v>764</v>
      </c>
      <c r="D1915" s="91">
        <v>5</v>
      </c>
      <c r="E1915" s="392">
        <v>45209</v>
      </c>
      <c r="F1915" s="91"/>
      <c r="G1915" s="91"/>
      <c r="H1915" s="355" t="s">
        <v>811</v>
      </c>
      <c r="I1915" s="355" t="s">
        <v>811</v>
      </c>
      <c r="J1915" s="589"/>
      <c r="Q1915" s="1169"/>
    </row>
    <row r="1916" spans="1:17">
      <c r="A1916" s="454" t="s">
        <v>825</v>
      </c>
      <c r="B1916" s="91" t="s">
        <v>709</v>
      </c>
      <c r="C1916" s="91" t="s">
        <v>764</v>
      </c>
      <c r="D1916" s="91">
        <v>6</v>
      </c>
      <c r="E1916" s="392">
        <v>45209</v>
      </c>
      <c r="F1916" s="91"/>
      <c r="G1916" s="91"/>
      <c r="H1916" s="355" t="s">
        <v>811</v>
      </c>
      <c r="I1916" s="355" t="s">
        <v>811</v>
      </c>
      <c r="J1916" s="589"/>
      <c r="Q1916" s="1169"/>
    </row>
    <row r="1917" spans="1:17">
      <c r="A1917" s="454" t="s">
        <v>825</v>
      </c>
      <c r="B1917" s="91" t="s">
        <v>709</v>
      </c>
      <c r="C1917" s="91" t="s">
        <v>764</v>
      </c>
      <c r="D1917" s="91">
        <v>7</v>
      </c>
      <c r="E1917" s="392">
        <v>45209</v>
      </c>
      <c r="F1917" s="91"/>
      <c r="G1917" s="91"/>
      <c r="H1917" s="355" t="s">
        <v>811</v>
      </c>
      <c r="I1917" s="355" t="s">
        <v>811</v>
      </c>
      <c r="J1917" s="589"/>
      <c r="Q1917" s="1169"/>
    </row>
    <row r="1918" spans="1:17">
      <c r="A1918" s="454" t="s">
        <v>825</v>
      </c>
      <c r="B1918" s="91" t="s">
        <v>709</v>
      </c>
      <c r="C1918" s="91" t="s">
        <v>764</v>
      </c>
      <c r="D1918" s="91">
        <v>8</v>
      </c>
      <c r="E1918" s="392">
        <v>45209</v>
      </c>
      <c r="F1918" s="91"/>
      <c r="G1918" s="91"/>
      <c r="H1918" s="355" t="s">
        <v>811</v>
      </c>
      <c r="I1918" s="355" t="s">
        <v>811</v>
      </c>
      <c r="J1918" s="589"/>
      <c r="Q1918" s="1169"/>
    </row>
    <row r="1919" spans="1:17">
      <c r="A1919" s="454" t="s">
        <v>825</v>
      </c>
      <c r="B1919" s="91" t="s">
        <v>709</v>
      </c>
      <c r="C1919" s="91" t="s">
        <v>764</v>
      </c>
      <c r="D1919" s="91">
        <v>9</v>
      </c>
      <c r="E1919" s="392">
        <v>45209</v>
      </c>
      <c r="F1919" s="91"/>
      <c r="G1919" s="91"/>
      <c r="H1919" s="355">
        <v>1.87</v>
      </c>
      <c r="I1919" s="355">
        <v>0.15</v>
      </c>
      <c r="J1919" s="589">
        <f t="shared" ref="J1919" si="357">IF(AND(I1919&gt;0),  I1919*30.974," ")</f>
        <v>4.6460999999999997</v>
      </c>
      <c r="Q1919" s="1169"/>
    </row>
    <row r="1920" spans="1:17">
      <c r="A1920" s="454" t="s">
        <v>825</v>
      </c>
      <c r="B1920" s="91" t="s">
        <v>709</v>
      </c>
      <c r="C1920" s="91" t="s">
        <v>764</v>
      </c>
      <c r="D1920" s="91">
        <v>10</v>
      </c>
      <c r="E1920" s="392">
        <v>45209</v>
      </c>
      <c r="F1920" s="91"/>
      <c r="G1920" s="91"/>
      <c r="H1920" s="355" t="s">
        <v>811</v>
      </c>
      <c r="I1920" s="355" t="s">
        <v>811</v>
      </c>
      <c r="J1920" s="589"/>
      <c r="Q1920" s="1169"/>
    </row>
    <row r="1921" spans="1:17">
      <c r="A1921" s="454" t="s">
        <v>825</v>
      </c>
      <c r="B1921" s="91" t="s">
        <v>709</v>
      </c>
      <c r="C1921" s="91" t="s">
        <v>764</v>
      </c>
      <c r="D1921" s="91">
        <v>10.6</v>
      </c>
      <c r="E1921" s="392">
        <v>45209</v>
      </c>
      <c r="F1921" s="91"/>
      <c r="G1921" s="91"/>
      <c r="H1921" s="355">
        <v>3.78</v>
      </c>
      <c r="I1921" s="355">
        <v>0.184</v>
      </c>
      <c r="J1921" s="589">
        <f t="shared" ref="J1921" si="358">IF(AND(I1921&gt;0),  I1921*30.974," ")</f>
        <v>5.6992159999999998</v>
      </c>
      <c r="Q1921" s="1169"/>
    </row>
    <row r="1922" spans="1:17">
      <c r="A1922" s="454" t="s">
        <v>825</v>
      </c>
      <c r="B1922" s="91" t="s">
        <v>709</v>
      </c>
      <c r="C1922" s="91" t="s">
        <v>764</v>
      </c>
      <c r="D1922" s="91">
        <v>11</v>
      </c>
      <c r="E1922" s="392">
        <v>45209</v>
      </c>
      <c r="F1922" s="91"/>
      <c r="G1922" s="91"/>
      <c r="H1922" s="355" t="s">
        <v>811</v>
      </c>
      <c r="I1922" s="355" t="s">
        <v>811</v>
      </c>
      <c r="J1922" s="589"/>
      <c r="Q1922" s="1169"/>
    </row>
    <row r="1923" spans="1:17">
      <c r="A1923" s="454" t="s">
        <v>825</v>
      </c>
      <c r="B1923" s="91" t="s">
        <v>709</v>
      </c>
      <c r="C1923" s="91" t="s">
        <v>764</v>
      </c>
      <c r="D1923" s="91">
        <v>11.1</v>
      </c>
      <c r="E1923" s="392">
        <v>45209</v>
      </c>
      <c r="F1923" s="91"/>
      <c r="G1923" s="91"/>
      <c r="H1923" s="355" t="s">
        <v>811</v>
      </c>
      <c r="I1923" s="355" t="s">
        <v>811</v>
      </c>
      <c r="J1923" s="589"/>
      <c r="Q1923" s="1169"/>
    </row>
    <row r="1924" spans="1:17">
      <c r="A1924" s="454" t="s">
        <v>825</v>
      </c>
      <c r="B1924" s="91" t="s">
        <v>709</v>
      </c>
      <c r="C1924" s="91" t="s">
        <v>764</v>
      </c>
      <c r="D1924" s="91">
        <v>0.5</v>
      </c>
      <c r="E1924" s="392">
        <v>45250</v>
      </c>
      <c r="F1924" s="91">
        <v>12</v>
      </c>
      <c r="G1924" s="91">
        <v>8.02</v>
      </c>
      <c r="H1924" s="355">
        <v>1.29</v>
      </c>
      <c r="I1924" s="355">
        <v>0.15</v>
      </c>
      <c r="J1924" s="589">
        <f t="shared" ref="J1924" si="359">IF(AND(I1924&gt;0),  I1924*30.974," ")</f>
        <v>4.6460999999999997</v>
      </c>
      <c r="Q1924" s="1169"/>
    </row>
    <row r="1925" spans="1:17">
      <c r="A1925" s="454" t="s">
        <v>825</v>
      </c>
      <c r="B1925" s="91" t="s">
        <v>709</v>
      </c>
      <c r="C1925" s="91" t="s">
        <v>764</v>
      </c>
      <c r="D1925" s="91">
        <v>1</v>
      </c>
      <c r="E1925" s="392">
        <v>45250</v>
      </c>
      <c r="F1925" s="91"/>
      <c r="G1925" s="91"/>
      <c r="H1925" s="355" t="s">
        <v>811</v>
      </c>
      <c r="I1925" s="355" t="s">
        <v>811</v>
      </c>
      <c r="J1925" s="589"/>
      <c r="Q1925" s="1169"/>
    </row>
    <row r="1926" spans="1:17">
      <c r="A1926" s="454" t="s">
        <v>825</v>
      </c>
      <c r="B1926" s="91" t="s">
        <v>709</v>
      </c>
      <c r="C1926" s="91" t="s">
        <v>764</v>
      </c>
      <c r="D1926" s="91">
        <v>2</v>
      </c>
      <c r="E1926" s="392">
        <v>45250</v>
      </c>
      <c r="F1926" s="91"/>
      <c r="G1926" s="91"/>
      <c r="H1926" s="355" t="s">
        <v>811</v>
      </c>
      <c r="I1926" s="355" t="s">
        <v>811</v>
      </c>
      <c r="J1926" s="589"/>
      <c r="Q1926" s="1169"/>
    </row>
    <row r="1927" spans="1:17">
      <c r="A1927" s="454" t="s">
        <v>825</v>
      </c>
      <c r="B1927" s="91" t="s">
        <v>709</v>
      </c>
      <c r="C1927" s="91" t="s">
        <v>764</v>
      </c>
      <c r="D1927" s="91">
        <v>3</v>
      </c>
      <c r="E1927" s="392">
        <v>45250</v>
      </c>
      <c r="F1927" s="91"/>
      <c r="G1927" s="91"/>
      <c r="H1927" s="355">
        <v>1.31</v>
      </c>
      <c r="I1927" s="355">
        <v>0.28399999999999997</v>
      </c>
      <c r="J1927" s="589">
        <f t="shared" ref="J1927:J1928" si="360">IF(AND(I1927&gt;0),  I1927*30.974," ")</f>
        <v>8.7966159999999984</v>
      </c>
      <c r="Q1927" s="1169"/>
    </row>
    <row r="1928" spans="1:17">
      <c r="A1928" s="454" t="s">
        <v>825</v>
      </c>
      <c r="B1928" s="91" t="s">
        <v>709</v>
      </c>
      <c r="C1928" s="91" t="s">
        <v>764</v>
      </c>
      <c r="D1928" s="91">
        <v>3</v>
      </c>
      <c r="E1928" s="392">
        <v>45250</v>
      </c>
      <c r="F1928" s="91"/>
      <c r="G1928" s="91"/>
      <c r="H1928" s="355">
        <v>1.32</v>
      </c>
      <c r="I1928" s="355">
        <v>0.23400000000000001</v>
      </c>
      <c r="J1928" s="589">
        <f t="shared" si="360"/>
        <v>7.247916</v>
      </c>
      <c r="Q1928" s="1169"/>
    </row>
    <row r="1929" spans="1:17">
      <c r="A1929" s="454" t="s">
        <v>825</v>
      </c>
      <c r="B1929" s="91" t="s">
        <v>709</v>
      </c>
      <c r="C1929" s="91" t="s">
        <v>764</v>
      </c>
      <c r="D1929" s="91">
        <v>4</v>
      </c>
      <c r="E1929" s="392">
        <v>45250</v>
      </c>
      <c r="F1929" s="91"/>
      <c r="G1929" s="91"/>
      <c r="H1929" s="355" t="s">
        <v>811</v>
      </c>
      <c r="I1929" s="355" t="s">
        <v>811</v>
      </c>
      <c r="J1929" s="589"/>
      <c r="Q1929" s="1169"/>
    </row>
    <row r="1930" spans="1:17">
      <c r="A1930" s="454" t="s">
        <v>825</v>
      </c>
      <c r="B1930" s="91" t="s">
        <v>709</v>
      </c>
      <c r="C1930" s="91" t="s">
        <v>764</v>
      </c>
      <c r="D1930" s="91">
        <v>5</v>
      </c>
      <c r="E1930" s="392">
        <v>45250</v>
      </c>
      <c r="F1930" s="91"/>
      <c r="G1930" s="91"/>
      <c r="H1930" s="355" t="s">
        <v>811</v>
      </c>
      <c r="I1930" s="355" t="s">
        <v>811</v>
      </c>
      <c r="J1930" s="589"/>
      <c r="Q1930" s="1169"/>
    </row>
    <row r="1931" spans="1:17">
      <c r="A1931" s="454" t="s">
        <v>825</v>
      </c>
      <c r="B1931" s="91" t="s">
        <v>709</v>
      </c>
      <c r="C1931" s="91" t="s">
        <v>764</v>
      </c>
      <c r="D1931" s="91">
        <v>6</v>
      </c>
      <c r="E1931" s="392">
        <v>45250</v>
      </c>
      <c r="F1931" s="91"/>
      <c r="G1931" s="91"/>
      <c r="H1931" s="355" t="s">
        <v>811</v>
      </c>
      <c r="I1931" s="355" t="s">
        <v>811</v>
      </c>
      <c r="J1931" s="589"/>
      <c r="Q1931" s="1169"/>
    </row>
    <row r="1932" spans="1:17">
      <c r="A1932" s="454" t="s">
        <v>825</v>
      </c>
      <c r="B1932" s="91" t="s">
        <v>709</v>
      </c>
      <c r="C1932" s="91" t="s">
        <v>764</v>
      </c>
      <c r="D1932" s="91">
        <v>7</v>
      </c>
      <c r="E1932" s="392">
        <v>45250</v>
      </c>
      <c r="F1932" s="91"/>
      <c r="G1932" s="91"/>
      <c r="H1932" s="355" t="s">
        <v>811</v>
      </c>
      <c r="I1932" s="355" t="s">
        <v>811</v>
      </c>
      <c r="J1932" s="589"/>
      <c r="Q1932" s="1169"/>
    </row>
    <row r="1933" spans="1:17">
      <c r="A1933" s="454" t="s">
        <v>825</v>
      </c>
      <c r="B1933" s="91" t="s">
        <v>709</v>
      </c>
      <c r="C1933" s="91" t="s">
        <v>764</v>
      </c>
      <c r="D1933" s="91">
        <v>8</v>
      </c>
      <c r="E1933" s="392">
        <v>45250</v>
      </c>
      <c r="F1933" s="91"/>
      <c r="G1933" s="91"/>
      <c r="H1933" s="355" t="s">
        <v>811</v>
      </c>
      <c r="I1933" s="355" t="s">
        <v>811</v>
      </c>
      <c r="J1933" s="589"/>
      <c r="Q1933" s="1169"/>
    </row>
    <row r="1934" spans="1:17">
      <c r="A1934" s="454" t="s">
        <v>825</v>
      </c>
      <c r="B1934" s="91" t="s">
        <v>709</v>
      </c>
      <c r="C1934" s="91" t="s">
        <v>764</v>
      </c>
      <c r="D1934" s="91">
        <v>9</v>
      </c>
      <c r="E1934" s="392">
        <v>45250</v>
      </c>
      <c r="F1934" s="91"/>
      <c r="G1934" s="91"/>
      <c r="H1934" s="355">
        <v>1.24</v>
      </c>
      <c r="I1934" s="355">
        <v>0.20799999999999999</v>
      </c>
      <c r="J1934" s="589">
        <f t="shared" ref="J1934" si="361">IF(AND(I1934&gt;0),  I1934*30.974," ")</f>
        <v>6.4425919999999994</v>
      </c>
      <c r="Q1934" s="1169"/>
    </row>
    <row r="1935" spans="1:17">
      <c r="A1935" s="454" t="s">
        <v>825</v>
      </c>
      <c r="B1935" s="91" t="s">
        <v>709</v>
      </c>
      <c r="C1935" s="91" t="s">
        <v>764</v>
      </c>
      <c r="D1935" s="91">
        <v>10</v>
      </c>
      <c r="E1935" s="392">
        <v>45250</v>
      </c>
      <c r="F1935" s="91"/>
      <c r="G1935" s="91"/>
      <c r="H1935" s="355" t="s">
        <v>811</v>
      </c>
      <c r="I1935" s="355" t="s">
        <v>811</v>
      </c>
      <c r="J1935" s="589"/>
      <c r="Q1935" s="1169"/>
    </row>
    <row r="1936" spans="1:17">
      <c r="A1936" s="454" t="s">
        <v>825</v>
      </c>
      <c r="B1936" s="91" t="s">
        <v>709</v>
      </c>
      <c r="C1936" s="91" t="s">
        <v>764</v>
      </c>
      <c r="D1936" s="91">
        <v>11</v>
      </c>
      <c r="E1936" s="392">
        <v>45250</v>
      </c>
      <c r="F1936" s="91"/>
      <c r="G1936" s="91"/>
      <c r="H1936" s="355">
        <v>1.38</v>
      </c>
      <c r="I1936" s="355">
        <v>0.31900000000000001</v>
      </c>
      <c r="J1936" s="589">
        <f t="shared" ref="J1936" si="362">IF(AND(I1936&gt;0),  I1936*30.974," ")</f>
        <v>9.880706</v>
      </c>
      <c r="Q1936" s="1169"/>
    </row>
    <row r="1937" spans="1:17">
      <c r="A1937" s="454" t="s">
        <v>825</v>
      </c>
      <c r="B1937" s="91" t="s">
        <v>709</v>
      </c>
      <c r="C1937" s="91" t="s">
        <v>764</v>
      </c>
      <c r="D1937" s="91">
        <v>11.5</v>
      </c>
      <c r="E1937" s="392">
        <v>45250</v>
      </c>
      <c r="F1937" s="91"/>
      <c r="G1937" s="91"/>
      <c r="H1937" s="355" t="s">
        <v>811</v>
      </c>
      <c r="I1937" s="355" t="s">
        <v>811</v>
      </c>
      <c r="J1937" s="589"/>
      <c r="Q1937" s="1169"/>
    </row>
    <row r="1938" spans="1:17">
      <c r="A1938" s="454" t="s">
        <v>825</v>
      </c>
      <c r="B1938" s="91" t="s">
        <v>709</v>
      </c>
      <c r="C1938" s="91" t="s">
        <v>764</v>
      </c>
      <c r="D1938" s="91">
        <v>11.8</v>
      </c>
      <c r="E1938" s="392">
        <v>45250</v>
      </c>
      <c r="F1938" s="91"/>
      <c r="G1938" s="91"/>
      <c r="H1938" s="355" t="s">
        <v>811</v>
      </c>
      <c r="I1938" s="355" t="s">
        <v>811</v>
      </c>
      <c r="J1938" s="589"/>
      <c r="Q1938" s="1169"/>
    </row>
    <row r="1939" spans="1:17">
      <c r="A1939" s="454" t="s">
        <v>825</v>
      </c>
      <c r="B1939" s="91" t="s">
        <v>709</v>
      </c>
      <c r="C1939" s="91" t="s">
        <v>764</v>
      </c>
      <c r="D1939" s="91">
        <v>0.5</v>
      </c>
      <c r="E1939" s="392">
        <v>45041</v>
      </c>
      <c r="F1939" s="91">
        <v>12.7</v>
      </c>
      <c r="G1939" s="91">
        <v>9.9499999999999993</v>
      </c>
      <c r="H1939" s="355">
        <v>0.57999999999999996</v>
      </c>
      <c r="I1939" s="355">
        <v>0.374</v>
      </c>
      <c r="J1939" s="589">
        <f t="shared" ref="J1939" si="363">IF(AND(I1939&gt;0),  I1939*30.974," ")</f>
        <v>11.584276000000001</v>
      </c>
      <c r="Q1939" s="1169"/>
    </row>
    <row r="1940" spans="1:17">
      <c r="A1940" s="454" t="s">
        <v>825</v>
      </c>
      <c r="B1940" s="91" t="s">
        <v>709</v>
      </c>
      <c r="C1940" s="91" t="s">
        <v>764</v>
      </c>
      <c r="D1940" s="91">
        <v>1</v>
      </c>
      <c r="E1940" s="392">
        <v>45041</v>
      </c>
      <c r="F1940" s="91"/>
      <c r="G1940" s="91"/>
      <c r="H1940" s="355" t="s">
        <v>811</v>
      </c>
      <c r="I1940" s="355" t="s">
        <v>811</v>
      </c>
      <c r="J1940" s="589"/>
      <c r="Q1940" s="1169"/>
    </row>
    <row r="1941" spans="1:17">
      <c r="A1941" s="454" t="s">
        <v>825</v>
      </c>
      <c r="B1941" s="91" t="s">
        <v>709</v>
      </c>
      <c r="C1941" s="91" t="s">
        <v>764</v>
      </c>
      <c r="D1941" s="91">
        <v>2</v>
      </c>
      <c r="E1941" s="392">
        <v>45041</v>
      </c>
      <c r="F1941" s="91"/>
      <c r="G1941" s="91"/>
      <c r="H1941" s="355" t="s">
        <v>811</v>
      </c>
      <c r="I1941" s="355" t="s">
        <v>811</v>
      </c>
      <c r="J1941" s="589"/>
      <c r="Q1941" s="1169"/>
    </row>
    <row r="1942" spans="1:17">
      <c r="A1942" s="454" t="s">
        <v>825</v>
      </c>
      <c r="B1942" s="91" t="s">
        <v>709</v>
      </c>
      <c r="C1942" s="91" t="s">
        <v>764</v>
      </c>
      <c r="D1942" s="91">
        <v>3</v>
      </c>
      <c r="E1942" s="392">
        <v>45041</v>
      </c>
      <c r="F1942" s="91"/>
      <c r="G1942" s="91"/>
      <c r="H1942" s="355">
        <v>0.7</v>
      </c>
      <c r="I1942" s="355">
        <v>0.36699999999999999</v>
      </c>
      <c r="J1942" s="589">
        <f t="shared" ref="J1942" si="364">IF(AND(I1942&gt;0),  I1942*30.974," ")</f>
        <v>11.367457999999999</v>
      </c>
      <c r="Q1942" s="1169"/>
    </row>
    <row r="1943" spans="1:17">
      <c r="A1943" s="454" t="s">
        <v>825</v>
      </c>
      <c r="B1943" s="91" t="s">
        <v>709</v>
      </c>
      <c r="C1943" s="91" t="s">
        <v>764</v>
      </c>
      <c r="D1943" s="91">
        <v>4</v>
      </c>
      <c r="E1943" s="392">
        <v>45041</v>
      </c>
      <c r="F1943" s="91"/>
      <c r="G1943" s="91"/>
      <c r="H1943" s="355" t="s">
        <v>811</v>
      </c>
      <c r="I1943" s="355" t="s">
        <v>811</v>
      </c>
      <c r="J1943" s="589"/>
      <c r="Q1943" s="1169"/>
    </row>
    <row r="1944" spans="1:17">
      <c r="A1944" s="454" t="s">
        <v>825</v>
      </c>
      <c r="B1944" s="91" t="s">
        <v>709</v>
      </c>
      <c r="C1944" s="91" t="s">
        <v>764</v>
      </c>
      <c r="D1944" s="91">
        <v>5</v>
      </c>
      <c r="E1944" s="392">
        <v>45041</v>
      </c>
      <c r="F1944" s="91"/>
      <c r="G1944" s="91"/>
      <c r="H1944" s="355" t="s">
        <v>811</v>
      </c>
      <c r="I1944" s="355" t="s">
        <v>811</v>
      </c>
      <c r="J1944" s="589"/>
      <c r="Q1944" s="1169"/>
    </row>
    <row r="1945" spans="1:17">
      <c r="A1945" s="454" t="s">
        <v>825</v>
      </c>
      <c r="B1945" s="91" t="s">
        <v>709</v>
      </c>
      <c r="C1945" s="91" t="s">
        <v>764</v>
      </c>
      <c r="D1945" s="91">
        <v>6</v>
      </c>
      <c r="E1945" s="392">
        <v>45041</v>
      </c>
      <c r="F1945" s="91"/>
      <c r="G1945" s="91"/>
      <c r="H1945" s="355" t="s">
        <v>811</v>
      </c>
      <c r="I1945" s="355" t="s">
        <v>811</v>
      </c>
      <c r="J1945" s="589"/>
      <c r="Q1945" s="1169"/>
    </row>
    <row r="1946" spans="1:17">
      <c r="A1946" s="454" t="s">
        <v>825</v>
      </c>
      <c r="B1946" s="91" t="s">
        <v>709</v>
      </c>
      <c r="C1946" s="91" t="s">
        <v>764</v>
      </c>
      <c r="D1946" s="91">
        <v>7</v>
      </c>
      <c r="E1946" s="392">
        <v>45041</v>
      </c>
      <c r="F1946" s="91"/>
      <c r="G1946" s="91"/>
      <c r="H1946" s="355" t="s">
        <v>811</v>
      </c>
      <c r="I1946" s="355" t="s">
        <v>811</v>
      </c>
      <c r="J1946" s="589"/>
      <c r="Q1946" s="1169"/>
    </row>
    <row r="1947" spans="1:17">
      <c r="A1947" s="454" t="s">
        <v>825</v>
      </c>
      <c r="B1947" s="91" t="s">
        <v>709</v>
      </c>
      <c r="C1947" s="91" t="s">
        <v>764</v>
      </c>
      <c r="D1947" s="91">
        <v>8</v>
      </c>
      <c r="E1947" s="392">
        <v>45041</v>
      </c>
      <c r="F1947" s="91"/>
      <c r="G1947" s="91"/>
      <c r="H1947" s="355" t="s">
        <v>811</v>
      </c>
      <c r="I1947" s="355" t="s">
        <v>811</v>
      </c>
      <c r="J1947" s="589"/>
      <c r="Q1947" s="1169"/>
    </row>
    <row r="1948" spans="1:17">
      <c r="A1948" s="454" t="s">
        <v>825</v>
      </c>
      <c r="B1948" s="91" t="s">
        <v>709</v>
      </c>
      <c r="C1948" s="91" t="s">
        <v>764</v>
      </c>
      <c r="D1948" s="91">
        <v>9</v>
      </c>
      <c r="E1948" s="392">
        <v>45041</v>
      </c>
      <c r="F1948" s="91"/>
      <c r="G1948" s="91"/>
      <c r="H1948" s="355">
        <v>1.19</v>
      </c>
      <c r="I1948" s="355">
        <v>0.16</v>
      </c>
      <c r="J1948" s="589">
        <f t="shared" ref="J1948" si="365">IF(AND(I1948&gt;0),  I1948*30.974," ")</f>
        <v>4.9558400000000002</v>
      </c>
      <c r="Q1948" s="1169"/>
    </row>
    <row r="1949" spans="1:17">
      <c r="A1949" s="454" t="s">
        <v>825</v>
      </c>
      <c r="B1949" s="91" t="s">
        <v>709</v>
      </c>
      <c r="C1949" s="91" t="s">
        <v>764</v>
      </c>
      <c r="D1949" s="91">
        <v>10</v>
      </c>
      <c r="E1949" s="392">
        <v>45041</v>
      </c>
      <c r="F1949" s="91"/>
      <c r="G1949" s="91"/>
      <c r="H1949" s="355" t="s">
        <v>811</v>
      </c>
      <c r="I1949" s="355" t="s">
        <v>811</v>
      </c>
      <c r="J1949" s="589"/>
      <c r="Q1949" s="1169"/>
    </row>
    <row r="1950" spans="1:17">
      <c r="A1950" s="454" t="s">
        <v>825</v>
      </c>
      <c r="B1950" s="91" t="s">
        <v>709</v>
      </c>
      <c r="C1950" s="91" t="s">
        <v>764</v>
      </c>
      <c r="D1950" s="91">
        <v>11</v>
      </c>
      <c r="E1950" s="392">
        <v>45041</v>
      </c>
      <c r="F1950" s="91"/>
      <c r="G1950" s="91"/>
      <c r="H1950" s="355" t="s">
        <v>811</v>
      </c>
      <c r="I1950" s="355" t="s">
        <v>811</v>
      </c>
      <c r="J1950" s="589"/>
      <c r="Q1950" s="1169"/>
    </row>
    <row r="1951" spans="1:17">
      <c r="A1951" s="454" t="s">
        <v>825</v>
      </c>
      <c r="B1951" s="91" t="s">
        <v>709</v>
      </c>
      <c r="C1951" s="91" t="s">
        <v>764</v>
      </c>
      <c r="D1951" s="91">
        <v>11.2</v>
      </c>
      <c r="E1951" s="392">
        <v>45041</v>
      </c>
      <c r="F1951" s="91"/>
      <c r="G1951" s="91"/>
      <c r="H1951" s="355">
        <v>0.9</v>
      </c>
      <c r="I1951" s="355">
        <v>0.28199999999999997</v>
      </c>
      <c r="J1951" s="589">
        <f t="shared" ref="J1951" si="366">IF(AND(I1951&gt;0),  I1951*30.974," ")</f>
        <v>8.7346679999999992</v>
      </c>
      <c r="Q1951" s="1169"/>
    </row>
    <row r="1952" spans="1:17">
      <c r="A1952" s="454" t="s">
        <v>825</v>
      </c>
      <c r="B1952" s="91" t="s">
        <v>709</v>
      </c>
      <c r="C1952" s="91" t="s">
        <v>764</v>
      </c>
      <c r="D1952" s="91">
        <v>11.7</v>
      </c>
      <c r="E1952" s="392">
        <v>45041</v>
      </c>
      <c r="F1952" s="91"/>
      <c r="G1952" s="91"/>
      <c r="H1952" s="355" t="s">
        <v>811</v>
      </c>
      <c r="I1952" s="355" t="s">
        <v>811</v>
      </c>
      <c r="J1952" s="589"/>
      <c r="Q1952" s="1169"/>
    </row>
    <row r="1953" spans="1:17">
      <c r="A1953" s="454" t="s">
        <v>825</v>
      </c>
      <c r="B1953" s="91" t="s">
        <v>709</v>
      </c>
      <c r="C1953" s="91" t="s">
        <v>764</v>
      </c>
      <c r="D1953" s="91">
        <v>12</v>
      </c>
      <c r="E1953" s="392">
        <v>45041</v>
      </c>
      <c r="F1953" s="91"/>
      <c r="G1953" s="91"/>
      <c r="H1953" s="355" t="s">
        <v>811</v>
      </c>
      <c r="I1953" s="355" t="s">
        <v>811</v>
      </c>
      <c r="J1953" s="589"/>
      <c r="Q1953" s="1169"/>
    </row>
    <row r="1954" spans="1:17">
      <c r="A1954" s="454" t="s">
        <v>825</v>
      </c>
      <c r="B1954" s="91" t="s">
        <v>709</v>
      </c>
      <c r="C1954" s="91" t="s">
        <v>764</v>
      </c>
      <c r="D1954" s="91">
        <v>0.5</v>
      </c>
      <c r="E1954" s="392">
        <v>45063</v>
      </c>
      <c r="F1954" s="91">
        <v>12.6</v>
      </c>
      <c r="G1954" s="91">
        <v>9.25</v>
      </c>
      <c r="H1954" s="355">
        <v>0.74</v>
      </c>
      <c r="I1954" s="355">
        <v>0.245</v>
      </c>
      <c r="J1954" s="589">
        <f t="shared" ref="J1954" si="367">IF(AND(I1954&gt;0),  I1954*30.974," ")</f>
        <v>7.5886300000000002</v>
      </c>
      <c r="Q1954" s="1169"/>
    </row>
    <row r="1955" spans="1:17">
      <c r="A1955" s="454" t="s">
        <v>825</v>
      </c>
      <c r="B1955" s="91" t="s">
        <v>709</v>
      </c>
      <c r="C1955" s="91" t="s">
        <v>764</v>
      </c>
      <c r="D1955" s="91">
        <v>1</v>
      </c>
      <c r="E1955" s="392">
        <v>45063</v>
      </c>
      <c r="F1955" s="91"/>
      <c r="G1955" s="91"/>
      <c r="H1955" s="355" t="s">
        <v>811</v>
      </c>
      <c r="I1955" s="355" t="s">
        <v>811</v>
      </c>
      <c r="J1955" s="589"/>
      <c r="Q1955" s="1169"/>
    </row>
    <row r="1956" spans="1:17">
      <c r="A1956" s="454" t="s">
        <v>825</v>
      </c>
      <c r="B1956" s="91" t="s">
        <v>709</v>
      </c>
      <c r="C1956" s="91" t="s">
        <v>764</v>
      </c>
      <c r="D1956" s="91">
        <v>2</v>
      </c>
      <c r="E1956" s="392">
        <v>45063</v>
      </c>
      <c r="F1956" s="91"/>
      <c r="G1956" s="91"/>
      <c r="H1956" s="355" t="s">
        <v>811</v>
      </c>
      <c r="I1956" s="355" t="s">
        <v>811</v>
      </c>
      <c r="J1956" s="589"/>
      <c r="Q1956" s="1169"/>
    </row>
    <row r="1957" spans="1:17">
      <c r="A1957" s="454" t="s">
        <v>825</v>
      </c>
      <c r="B1957" s="91" t="s">
        <v>709</v>
      </c>
      <c r="C1957" s="91" t="s">
        <v>764</v>
      </c>
      <c r="D1957" s="91">
        <v>3</v>
      </c>
      <c r="E1957" s="392">
        <v>45063</v>
      </c>
      <c r="F1957" s="91"/>
      <c r="G1957" s="91"/>
      <c r="H1957" s="355">
        <v>0.79</v>
      </c>
      <c r="I1957" s="355">
        <v>0.151</v>
      </c>
      <c r="J1957" s="589">
        <f t="shared" ref="J1957" si="368">IF(AND(I1957&gt;0),  I1957*30.974," ")</f>
        <v>4.6770740000000002</v>
      </c>
      <c r="Q1957" s="1169"/>
    </row>
    <row r="1958" spans="1:17">
      <c r="A1958" s="454" t="s">
        <v>825</v>
      </c>
      <c r="B1958" s="91" t="s">
        <v>709</v>
      </c>
      <c r="C1958" s="91" t="s">
        <v>764</v>
      </c>
      <c r="D1958" s="91">
        <v>4</v>
      </c>
      <c r="E1958" s="392">
        <v>45063</v>
      </c>
      <c r="F1958" s="91"/>
      <c r="G1958" s="91"/>
      <c r="H1958" s="355" t="s">
        <v>811</v>
      </c>
      <c r="I1958" s="355" t="s">
        <v>811</v>
      </c>
      <c r="J1958" s="589"/>
      <c r="Q1958" s="1169"/>
    </row>
    <row r="1959" spans="1:17">
      <c r="A1959" s="454" t="s">
        <v>825</v>
      </c>
      <c r="B1959" s="91" t="s">
        <v>709</v>
      </c>
      <c r="C1959" s="91" t="s">
        <v>764</v>
      </c>
      <c r="D1959" s="91">
        <v>5</v>
      </c>
      <c r="E1959" s="392">
        <v>45063</v>
      </c>
      <c r="F1959" s="91"/>
      <c r="G1959" s="91"/>
      <c r="H1959" s="355" t="s">
        <v>811</v>
      </c>
      <c r="I1959" s="355" t="s">
        <v>811</v>
      </c>
      <c r="J1959" s="589"/>
      <c r="Q1959" s="1169"/>
    </row>
    <row r="1960" spans="1:17">
      <c r="A1960" s="454" t="s">
        <v>825</v>
      </c>
      <c r="B1960" s="91" t="s">
        <v>709</v>
      </c>
      <c r="C1960" s="91" t="s">
        <v>764</v>
      </c>
      <c r="D1960" s="91">
        <v>6</v>
      </c>
      <c r="E1960" s="392">
        <v>45063</v>
      </c>
      <c r="F1960" s="91"/>
      <c r="G1960" s="91"/>
      <c r="H1960" s="355" t="s">
        <v>811</v>
      </c>
      <c r="I1960" s="355" t="s">
        <v>811</v>
      </c>
      <c r="J1960" s="589"/>
      <c r="Q1960" s="1169"/>
    </row>
    <row r="1961" spans="1:17">
      <c r="A1961" s="454" t="s">
        <v>825</v>
      </c>
      <c r="B1961" s="91" t="s">
        <v>709</v>
      </c>
      <c r="C1961" s="91" t="s">
        <v>764</v>
      </c>
      <c r="D1961" s="91">
        <v>7</v>
      </c>
      <c r="E1961" s="392">
        <v>45063</v>
      </c>
      <c r="F1961" s="91"/>
      <c r="G1961" s="91"/>
      <c r="H1961" s="355" t="s">
        <v>811</v>
      </c>
      <c r="I1961" s="355" t="s">
        <v>811</v>
      </c>
      <c r="J1961" s="589"/>
      <c r="Q1961" s="1169"/>
    </row>
    <row r="1962" spans="1:17">
      <c r="A1962" s="454" t="s">
        <v>825</v>
      </c>
      <c r="B1962" s="91" t="s">
        <v>709</v>
      </c>
      <c r="C1962" s="91" t="s">
        <v>764</v>
      </c>
      <c r="D1962" s="91">
        <v>8</v>
      </c>
      <c r="E1962" s="392">
        <v>45063</v>
      </c>
      <c r="F1962" s="91"/>
      <c r="G1962" s="91"/>
      <c r="H1962" s="355" t="s">
        <v>811</v>
      </c>
      <c r="I1962" s="355" t="s">
        <v>811</v>
      </c>
      <c r="J1962" s="589"/>
      <c r="Q1962" s="1169"/>
    </row>
    <row r="1963" spans="1:17">
      <c r="A1963" s="454" t="s">
        <v>825</v>
      </c>
      <c r="B1963" s="91" t="s">
        <v>709</v>
      </c>
      <c r="C1963" s="91" t="s">
        <v>764</v>
      </c>
      <c r="D1963" s="91">
        <v>9</v>
      </c>
      <c r="E1963" s="392">
        <v>45063</v>
      </c>
      <c r="F1963" s="91"/>
      <c r="G1963" s="91"/>
      <c r="H1963" s="355">
        <v>2.0699999999999998</v>
      </c>
      <c r="I1963" s="355">
        <v>0.29199999999999998</v>
      </c>
      <c r="J1963" s="589">
        <f t="shared" ref="J1963" si="369">IF(AND(I1963&gt;0),  I1963*30.974," ")</f>
        <v>9.0444079999999989</v>
      </c>
      <c r="Q1963" s="1169"/>
    </row>
    <row r="1964" spans="1:17">
      <c r="A1964" s="454" t="s">
        <v>825</v>
      </c>
      <c r="B1964" s="91" t="s">
        <v>709</v>
      </c>
      <c r="C1964" s="91" t="s">
        <v>764</v>
      </c>
      <c r="D1964" s="91">
        <v>10</v>
      </c>
      <c r="E1964" s="392">
        <v>45063</v>
      </c>
      <c r="F1964" s="91"/>
      <c r="G1964" s="91"/>
      <c r="H1964" s="355" t="s">
        <v>811</v>
      </c>
      <c r="I1964" s="355" t="s">
        <v>811</v>
      </c>
      <c r="J1964" s="589"/>
      <c r="Q1964" s="1169"/>
    </row>
    <row r="1965" spans="1:17">
      <c r="A1965" s="454" t="s">
        <v>825</v>
      </c>
      <c r="B1965" s="91" t="s">
        <v>709</v>
      </c>
      <c r="C1965" s="91" t="s">
        <v>764</v>
      </c>
      <c r="D1965" s="91">
        <v>11</v>
      </c>
      <c r="E1965" s="392">
        <v>45063</v>
      </c>
      <c r="F1965" s="91"/>
      <c r="G1965" s="91"/>
      <c r="H1965" s="355" t="s">
        <v>811</v>
      </c>
      <c r="I1965" s="355" t="s">
        <v>811</v>
      </c>
      <c r="J1965" s="589"/>
      <c r="Q1965" s="1169"/>
    </row>
    <row r="1966" spans="1:17">
      <c r="A1966" s="454" t="s">
        <v>825</v>
      </c>
      <c r="B1966" s="91" t="s">
        <v>709</v>
      </c>
      <c r="C1966" s="91" t="s">
        <v>764</v>
      </c>
      <c r="D1966" s="91">
        <v>11.6</v>
      </c>
      <c r="E1966" s="392">
        <v>45063</v>
      </c>
      <c r="F1966" s="91"/>
      <c r="G1966" s="91"/>
      <c r="H1966" s="355">
        <v>2.13</v>
      </c>
      <c r="I1966" s="355">
        <v>0.36799999999999999</v>
      </c>
      <c r="J1966" s="589">
        <f t="shared" ref="J1966" si="370">IF(AND(I1966&gt;0),  I1966*30.974," ")</f>
        <v>11.398432</v>
      </c>
      <c r="Q1966" s="1169"/>
    </row>
    <row r="1967" spans="1:17">
      <c r="A1967" s="454" t="s">
        <v>825</v>
      </c>
      <c r="B1967" s="91" t="s">
        <v>709</v>
      </c>
      <c r="C1967" s="91" t="s">
        <v>764</v>
      </c>
      <c r="D1967" s="91">
        <v>12</v>
      </c>
      <c r="E1967" s="392">
        <v>45063</v>
      </c>
      <c r="F1967" s="91"/>
      <c r="G1967" s="91"/>
      <c r="H1967" s="355" t="s">
        <v>811</v>
      </c>
      <c r="I1967" s="355" t="s">
        <v>811</v>
      </c>
      <c r="J1967" s="589"/>
      <c r="Q1967" s="1169"/>
    </row>
    <row r="1968" spans="1:17">
      <c r="A1968" s="454" t="s">
        <v>825</v>
      </c>
      <c r="B1968" s="91" t="s">
        <v>709</v>
      </c>
      <c r="C1968" s="91" t="s">
        <v>764</v>
      </c>
      <c r="D1968" s="91">
        <v>12.1</v>
      </c>
      <c r="E1968" s="392">
        <v>45063</v>
      </c>
      <c r="F1968" s="91"/>
      <c r="G1968" s="91"/>
      <c r="H1968" s="355" t="s">
        <v>811</v>
      </c>
      <c r="I1968" s="355" t="s">
        <v>811</v>
      </c>
      <c r="J1968" s="589"/>
      <c r="Q1968" s="1169"/>
    </row>
    <row r="1969" spans="1:25">
      <c r="A1969" s="108"/>
      <c r="D1969" s="27"/>
      <c r="E1969" s="133"/>
      <c r="H1969" s="24"/>
      <c r="I1969" s="24"/>
      <c r="J1969" s="484"/>
      <c r="Q1969" s="1169"/>
    </row>
    <row r="1970" spans="1:25">
      <c r="A1970" s="108"/>
      <c r="D1970" s="27"/>
      <c r="E1970" s="133"/>
      <c r="H1970" s="24"/>
      <c r="I1970" s="24"/>
      <c r="J1970" s="484"/>
      <c r="Q1970" s="1169"/>
    </row>
    <row r="1971" spans="1:25" s="437" customFormat="1">
      <c r="A1971" s="436"/>
      <c r="D1971" s="1019"/>
      <c r="E1971" s="1579"/>
      <c r="H1971" s="1020"/>
      <c r="I1971" s="1020"/>
      <c r="J1971" s="486"/>
      <c r="L1971" s="1124"/>
      <c r="N1971" s="1124"/>
      <c r="P1971" s="1124"/>
      <c r="Q1971" s="1251"/>
      <c r="R1971" s="1023"/>
      <c r="S1971" s="1023"/>
      <c r="T1971" s="1023"/>
    </row>
    <row r="1972" spans="1:25">
      <c r="A1972" s="984" t="s">
        <v>947</v>
      </c>
      <c r="B1972" s="815"/>
      <c r="C1972" s="815"/>
      <c r="D1972" s="815"/>
      <c r="E1972" s="873"/>
      <c r="F1972" s="815"/>
      <c r="G1972" s="815"/>
      <c r="H1972" s="815"/>
      <c r="I1972" s="815"/>
      <c r="J1972" s="2164"/>
      <c r="K1972" s="815"/>
      <c r="M1972" s="815"/>
      <c r="N1972" s="1136"/>
      <c r="O1972" s="815"/>
      <c r="Q1972" s="1169"/>
      <c r="R1972" s="1340"/>
      <c r="S1972" s="1340"/>
      <c r="T1972" s="1340"/>
      <c r="U1972" s="815"/>
      <c r="V1972" s="747"/>
      <c r="W1972" s="747"/>
      <c r="X1972" s="747"/>
      <c r="Y1972" s="747"/>
    </row>
    <row r="1973" spans="1:25" s="1257" customFormat="1" ht="46.8">
      <c r="A1973" s="1260" t="s">
        <v>784</v>
      </c>
      <c r="B1973" s="1257" t="s">
        <v>20</v>
      </c>
      <c r="C1973" s="1257" t="s">
        <v>701</v>
      </c>
      <c r="D1973" s="1257" t="s">
        <v>785</v>
      </c>
      <c r="E1973" s="1257" t="s">
        <v>786</v>
      </c>
      <c r="F1973" s="1257" t="s">
        <v>787</v>
      </c>
      <c r="G1973" s="1257" t="s">
        <v>788</v>
      </c>
      <c r="H1973" s="1257" t="s">
        <v>789</v>
      </c>
      <c r="I1973" s="1257" t="s">
        <v>790</v>
      </c>
      <c r="J1973" s="1594" t="s">
        <v>791</v>
      </c>
      <c r="K1973" s="1565" t="s">
        <v>792</v>
      </c>
      <c r="L1973" s="1564" t="s">
        <v>474</v>
      </c>
      <c r="M1973" s="1565" t="s">
        <v>793</v>
      </c>
      <c r="N1973" s="1564" t="s">
        <v>483</v>
      </c>
      <c r="O1973" s="1565" t="s">
        <v>794</v>
      </c>
      <c r="P1973" s="1564" t="s">
        <v>480</v>
      </c>
      <c r="Q1973" s="1604" t="s">
        <v>795</v>
      </c>
      <c r="R1973" s="1603" t="s">
        <v>796</v>
      </c>
      <c r="S1973" s="1334" t="s">
        <v>797</v>
      </c>
      <c r="T1973" s="1573" t="s">
        <v>798</v>
      </c>
      <c r="X1973" s="1260" t="s">
        <v>784</v>
      </c>
      <c r="Y1973" s="1257" t="s">
        <v>20</v>
      </c>
    </row>
    <row r="1974" spans="1:25">
      <c r="A1974" s="2173" t="s">
        <v>43</v>
      </c>
      <c r="B1974" s="454" t="s">
        <v>709</v>
      </c>
      <c r="C1974" s="454" t="s">
        <v>947</v>
      </c>
      <c r="D1974" s="355">
        <v>0.5</v>
      </c>
      <c r="E1974" s="2174">
        <v>43003</v>
      </c>
      <c r="F1974" s="355">
        <v>0.5</v>
      </c>
      <c r="G1974" s="399">
        <v>0.5</v>
      </c>
      <c r="H1974" s="2806">
        <v>1.9143936708860756</v>
      </c>
      <c r="I1974" s="2186">
        <v>0.56280654784395434</v>
      </c>
      <c r="J1974" s="589">
        <v>17.432370012918643</v>
      </c>
      <c r="K1974" s="91">
        <v>0.5</v>
      </c>
      <c r="L1974" s="1161">
        <f t="shared" si="323"/>
        <v>70</v>
      </c>
      <c r="M1974" s="2807">
        <v>2.1315727848101265</v>
      </c>
      <c r="N1974" s="2178">
        <v>37.994065731617191</v>
      </c>
      <c r="O1974" s="2807">
        <v>18.521893138726057</v>
      </c>
      <c r="P1974" s="2178">
        <v>46.261971594094291</v>
      </c>
      <c r="Q1974" s="2168">
        <f t="shared" si="326"/>
        <v>51.418679108570494</v>
      </c>
      <c r="R1974" s="1330"/>
      <c r="T1974" s="1350" t="str">
        <f>IF(_xlfn.NUMBERVALUE(R1974), IF(R1974&lt;50, "Acceptable; Ongoing Protection is Required", "UNScceptable; Immediate Restoration is Required"), " ")</f>
        <v xml:space="preserve"> </v>
      </c>
      <c r="U1974" s="571" t="s">
        <v>831</v>
      </c>
    </row>
    <row r="1975" spans="1:25" s="451" customFormat="1">
      <c r="A1975" s="2180" t="s">
        <v>43</v>
      </c>
      <c r="B1975" s="2183" t="s">
        <v>709</v>
      </c>
      <c r="C1975" s="2183" t="s">
        <v>947</v>
      </c>
      <c r="D1975" s="469">
        <v>0.5</v>
      </c>
      <c r="E1975" s="2182">
        <v>43003</v>
      </c>
      <c r="F1975" s="469">
        <v>0.5</v>
      </c>
      <c r="G1975" s="2181">
        <v>0.5</v>
      </c>
      <c r="H1975" s="2808">
        <v>2.3487518987341769</v>
      </c>
      <c r="I1975" s="2189">
        <v>0.63315736632444863</v>
      </c>
      <c r="J1975" s="1718">
        <v>19.611416264533471</v>
      </c>
      <c r="K1975" s="470"/>
      <c r="L1975" s="1163"/>
      <c r="M1975" s="2185"/>
      <c r="N1975" s="2184"/>
      <c r="O1975" s="2185"/>
      <c r="P1975" s="2184"/>
      <c r="Q1975" s="2172"/>
      <c r="R1975" s="1341"/>
      <c r="S1975" s="1157"/>
      <c r="T1975" s="1357" t="s">
        <v>803</v>
      </c>
    </row>
    <row r="1976" spans="1:25">
      <c r="A1976" s="2173"/>
      <c r="B1976" s="454"/>
      <c r="C1976" s="454"/>
      <c r="D1976" s="355"/>
      <c r="E1976" s="2174"/>
      <c r="F1976" s="355"/>
      <c r="G1976" s="399"/>
      <c r="H1976" s="2806"/>
      <c r="I1976" s="2186"/>
      <c r="J1976" s="589"/>
      <c r="K1976" s="91"/>
      <c r="L1976" s="1161"/>
      <c r="M1976" s="91"/>
      <c r="N1976" s="1161"/>
      <c r="O1976" s="91"/>
      <c r="P1976" s="1161"/>
      <c r="Q1976" s="2168"/>
      <c r="T1976" s="1346"/>
    </row>
    <row r="1977" spans="1:25" s="451" customFormat="1">
      <c r="A1977" s="2180" t="s">
        <v>43</v>
      </c>
      <c r="B1977" s="470" t="s">
        <v>368</v>
      </c>
      <c r="C1977" s="469" t="s">
        <v>948</v>
      </c>
      <c r="D1977" s="469">
        <v>0.25</v>
      </c>
      <c r="E1977" s="471">
        <v>43349</v>
      </c>
      <c r="F1977" s="469">
        <v>0.39</v>
      </c>
      <c r="G1977" s="469">
        <v>0.39</v>
      </c>
      <c r="H1977" s="469">
        <v>2.4500000000000002</v>
      </c>
      <c r="I1977" s="2804">
        <v>0.69</v>
      </c>
      <c r="J1977" s="1718">
        <v>21.372059999999998</v>
      </c>
      <c r="K1977" s="1980">
        <v>0.39</v>
      </c>
      <c r="L1977" s="1163">
        <f t="shared" si="323"/>
        <v>73.584539709124769</v>
      </c>
      <c r="M1977" s="2805">
        <v>2.4500000000000002</v>
      </c>
      <c r="N1977" s="2196">
        <v>39.359937060614499</v>
      </c>
      <c r="O1977" s="2805">
        <v>21.372059999999998</v>
      </c>
      <c r="P1977" s="2196">
        <v>48.32691566672591</v>
      </c>
      <c r="Q1977" s="2172">
        <f t="shared" si="326"/>
        <v>53.757130812155062</v>
      </c>
    </row>
    <row r="1978" spans="1:25">
      <c r="A1978" s="884"/>
      <c r="C1978" s="27"/>
      <c r="D1978" s="27"/>
      <c r="E1978" s="27"/>
      <c r="F1978" s="47"/>
      <c r="G1978" s="173"/>
      <c r="H1978" s="173"/>
      <c r="I1978" s="27"/>
      <c r="J1978" s="1173"/>
      <c r="K1978" s="27"/>
      <c r="M1978" s="607"/>
      <c r="O1978" s="592"/>
      <c r="P1978" s="593"/>
      <c r="Q1978" s="1169"/>
      <c r="S1978" s="1333"/>
      <c r="T1978" s="1346"/>
    </row>
    <row r="1979" spans="1:25" ht="46.8">
      <c r="A1979" s="976" t="s">
        <v>804</v>
      </c>
      <c r="B1979" s="591" t="s">
        <v>20</v>
      </c>
      <c r="C1979" s="591" t="s">
        <v>701</v>
      </c>
      <c r="D1979" s="946" t="s">
        <v>805</v>
      </c>
      <c r="E1979" s="947" t="s">
        <v>786</v>
      </c>
      <c r="F1979" s="946" t="s">
        <v>806</v>
      </c>
      <c r="G1979" s="946" t="s">
        <v>807</v>
      </c>
      <c r="H1979" s="591" t="s">
        <v>808</v>
      </c>
      <c r="I1979" s="371" t="s">
        <v>809</v>
      </c>
      <c r="J1979" s="1601" t="s">
        <v>878</v>
      </c>
      <c r="K1979" s="1252" t="s">
        <v>792</v>
      </c>
      <c r="L1979" s="1305" t="s">
        <v>474</v>
      </c>
      <c r="M1979" s="1252" t="s">
        <v>793</v>
      </c>
      <c r="N1979" s="1305" t="s">
        <v>483</v>
      </c>
      <c r="O1979" s="1252" t="s">
        <v>794</v>
      </c>
      <c r="P1979" s="1305" t="s">
        <v>480</v>
      </c>
      <c r="Q1979" s="1604"/>
      <c r="T1979" s="1346"/>
    </row>
    <row r="1980" spans="1:25">
      <c r="A1980" s="108">
        <v>54</v>
      </c>
      <c r="B1980" t="s">
        <v>709</v>
      </c>
      <c r="C1980" t="s">
        <v>949</v>
      </c>
      <c r="D1980" s="18">
        <v>0.15</v>
      </c>
      <c r="E1980" s="55">
        <v>43697</v>
      </c>
      <c r="F1980" s="165">
        <v>0.3</v>
      </c>
      <c r="G1980" s="166">
        <v>0.3</v>
      </c>
      <c r="H1980" s="24">
        <v>31.922021645569622</v>
      </c>
      <c r="I1980" s="24">
        <v>1.1576260566880163</v>
      </c>
      <c r="J1980" s="484">
        <f t="shared" ref="J1980:J1989" si="371">IF(AND(I1980&gt;0),  I1980*30.974," ")</f>
        <v>35.856309479854616</v>
      </c>
      <c r="K1980" s="166">
        <f>AVERAGE(G1980:G1981)</f>
        <v>0.3</v>
      </c>
      <c r="L1980" s="594">
        <f t="shared" si="323"/>
        <v>77.36965594166206</v>
      </c>
      <c r="M1980" s="166">
        <f>AVERAGE(H1980:H1981)</f>
        <v>30.613648713080167</v>
      </c>
      <c r="N1980" s="594">
        <f t="shared" ref="N1980:N1988" si="372">10*(6-((2.04-0.68*LN(M1980))/LN(2)))</f>
        <v>64.134522237728902</v>
      </c>
      <c r="O1980">
        <f>AVERAGE(J1980:J1981)</f>
        <v>34.769754647131748</v>
      </c>
      <c r="P1980" s="594">
        <f t="shared" ref="P1980:P1988" si="373">10*(6-(LN(48/O1980)/LN(2)))</f>
        <v>55.347984808861852</v>
      </c>
      <c r="Q1980" s="1169">
        <f t="shared" si="326"/>
        <v>65.617387662750943</v>
      </c>
      <c r="T1980" s="1346"/>
    </row>
    <row r="1981" spans="1:25" s="451" customFormat="1">
      <c r="A1981" s="1566"/>
      <c r="B1981" s="451" t="s">
        <v>709</v>
      </c>
      <c r="C1981" s="451" t="s">
        <v>949</v>
      </c>
      <c r="D1981" s="1201">
        <v>0.25</v>
      </c>
      <c r="E1981" s="1202">
        <v>43697</v>
      </c>
      <c r="F1981" s="1203"/>
      <c r="G1981" s="1204"/>
      <c r="H1981" s="1200">
        <v>29.305275780590712</v>
      </c>
      <c r="I1981" s="1200">
        <v>1.0874669017372276</v>
      </c>
      <c r="J1981" s="564">
        <f t="shared" si="371"/>
        <v>33.683199814408887</v>
      </c>
      <c r="L1981" s="1373"/>
      <c r="N1981" s="1373"/>
      <c r="P1981" s="1373"/>
      <c r="Q1981" s="1232"/>
      <c r="R1981" s="1157"/>
      <c r="S1981" s="1157"/>
      <c r="T1981" s="1569"/>
    </row>
    <row r="1982" spans="1:25">
      <c r="A1982" s="108"/>
      <c r="D1982" s="18"/>
      <c r="E1982" s="55"/>
      <c r="H1982" s="165"/>
      <c r="I1982" s="166"/>
      <c r="J1982" s="484" t="str">
        <f t="shared" si="371"/>
        <v xml:space="preserve"> </v>
      </c>
      <c r="Q1982" s="1169"/>
      <c r="R1982" s="1229"/>
      <c r="S1982" s="1229"/>
      <c r="T1982" s="1348"/>
      <c r="U1982" s="27"/>
      <c r="V1982" s="24"/>
    </row>
    <row r="1983" spans="1:25" ht="46.8">
      <c r="B1983" s="976" t="s">
        <v>20</v>
      </c>
      <c r="C1983" s="591" t="s">
        <v>701</v>
      </c>
      <c r="D1983" s="946" t="s">
        <v>805</v>
      </c>
      <c r="E1983" s="947" t="s">
        <v>786</v>
      </c>
      <c r="F1983" s="946" t="s">
        <v>806</v>
      </c>
      <c r="G1983" s="946" t="s">
        <v>807</v>
      </c>
      <c r="H1983" s="591" t="s">
        <v>808</v>
      </c>
      <c r="I1983" s="371" t="s">
        <v>809</v>
      </c>
      <c r="J1983" s="484" t="s">
        <v>810</v>
      </c>
      <c r="K1983" s="1252" t="s">
        <v>792</v>
      </c>
      <c r="L1983" s="1305" t="s">
        <v>474</v>
      </c>
      <c r="M1983" s="1252" t="s">
        <v>793</v>
      </c>
      <c r="N1983" s="1305" t="s">
        <v>483</v>
      </c>
      <c r="O1983" s="1252" t="s">
        <v>794</v>
      </c>
      <c r="P1983" s="1305" t="s">
        <v>480</v>
      </c>
      <c r="Q1983" s="1604"/>
      <c r="T1983" s="1346"/>
    </row>
    <row r="1984" spans="1:25">
      <c r="B1984" s="108" t="s">
        <v>709</v>
      </c>
      <c r="C1984" t="s">
        <v>949</v>
      </c>
      <c r="D1984">
        <v>0.28999999999999998</v>
      </c>
      <c r="E1984" s="55">
        <v>44060</v>
      </c>
      <c r="F1984">
        <v>0.28999999999999998</v>
      </c>
      <c r="G1984">
        <v>0.28999999999999998</v>
      </c>
      <c r="H1984" s="371">
        <v>2.968</v>
      </c>
      <c r="I1984" s="24">
        <v>0.87213183736144828</v>
      </c>
      <c r="J1984" s="484">
        <f t="shared" si="371"/>
        <v>27.013411530433498</v>
      </c>
      <c r="K1984">
        <f>AVERAGE(G1984:G1985)</f>
        <v>0.28999999999999998</v>
      </c>
      <c r="L1984" s="594">
        <f t="shared" si="323"/>
        <v>77.858751946471529</v>
      </c>
      <c r="M1984" s="166">
        <f>AVERAGE(H1984:H1985)</f>
        <v>2.5013333333333336</v>
      </c>
      <c r="N1984" s="594">
        <f t="shared" si="372"/>
        <v>39.56336299036365</v>
      </c>
      <c r="O1984">
        <f>AVERAGE(J1984:J1985)</f>
        <v>25.887852716665435</v>
      </c>
      <c r="P1984" s="594">
        <f t="shared" si="373"/>
        <v>51.092408991689211</v>
      </c>
      <c r="Q1984" s="1169">
        <f t="shared" si="326"/>
        <v>56.171507976174802</v>
      </c>
      <c r="T1984" s="1346"/>
    </row>
    <row r="1985" spans="1:25" s="451" customFormat="1">
      <c r="B1985" s="1566" t="s">
        <v>709</v>
      </c>
      <c r="C1985" s="451" t="s">
        <v>949</v>
      </c>
      <c r="D1985" s="451" t="s">
        <v>814</v>
      </c>
      <c r="E1985" s="1202">
        <v>44060</v>
      </c>
      <c r="H1985" s="1576">
        <v>2.0346666666666673</v>
      </c>
      <c r="I1985" s="1200">
        <v>0.79945418424799419</v>
      </c>
      <c r="J1985" s="564">
        <f t="shared" si="371"/>
        <v>24.762293902897373</v>
      </c>
      <c r="L1985" s="1373"/>
      <c r="N1985" s="1373"/>
      <c r="P1985" s="1373"/>
      <c r="Q1985" s="1232"/>
      <c r="R1985" s="1157"/>
      <c r="S1985" s="1157"/>
      <c r="T1985" s="1569"/>
    </row>
    <row r="1986" spans="1:25">
      <c r="A1986" s="976"/>
      <c r="B1986" s="591"/>
      <c r="C1986" s="946"/>
      <c r="D1986" s="947"/>
      <c r="E1986" s="591"/>
      <c r="F1986" s="946"/>
      <c r="G1986" s="946"/>
      <c r="H1986" s="946"/>
      <c r="I1986" s="948"/>
      <c r="J1986" s="484" t="str">
        <f t="shared" si="371"/>
        <v xml:space="preserve"> </v>
      </c>
      <c r="K1986" s="946"/>
      <c r="M1986" s="946"/>
      <c r="O1986" s="591"/>
      <c r="Q1986" s="1169"/>
      <c r="R1986" s="1011"/>
      <c r="S1986" s="1229"/>
      <c r="T1986" s="1348"/>
      <c r="U1986" s="946"/>
    </row>
    <row r="1987" spans="1:25" s="747" customFormat="1" ht="46.8">
      <c r="A1987" s="983" t="s">
        <v>804</v>
      </c>
      <c r="B1987" s="815" t="s">
        <v>20</v>
      </c>
      <c r="C1987" s="815" t="s">
        <v>701</v>
      </c>
      <c r="D1987" s="815" t="s">
        <v>805</v>
      </c>
      <c r="E1987" s="873" t="s">
        <v>786</v>
      </c>
      <c r="F1987" s="815" t="s">
        <v>806</v>
      </c>
      <c r="G1987" s="815" t="s">
        <v>807</v>
      </c>
      <c r="H1987" s="815" t="s">
        <v>808</v>
      </c>
      <c r="I1987" s="878" t="s">
        <v>809</v>
      </c>
      <c r="J1987" s="484" t="s">
        <v>810</v>
      </c>
      <c r="K1987" s="1252" t="s">
        <v>792</v>
      </c>
      <c r="L1987" s="1305" t="s">
        <v>474</v>
      </c>
      <c r="M1987" s="1252" t="s">
        <v>793</v>
      </c>
      <c r="N1987" s="1305" t="s">
        <v>483</v>
      </c>
      <c r="O1987" s="1252" t="s">
        <v>794</v>
      </c>
      <c r="P1987" s="1305" t="s">
        <v>480</v>
      </c>
      <c r="Q1987" s="1604"/>
      <c r="R1987" s="1226"/>
      <c r="S1987" s="1226"/>
      <c r="T1987" s="1349"/>
    </row>
    <row r="1988" spans="1:25">
      <c r="A1988" s="108"/>
      <c r="B1988" t="s">
        <v>709</v>
      </c>
      <c r="C1988" t="s">
        <v>950</v>
      </c>
      <c r="D1988" s="27">
        <v>0.15</v>
      </c>
      <c r="E1988" s="133">
        <v>44433</v>
      </c>
      <c r="F1988">
        <v>0.26</v>
      </c>
      <c r="G1988">
        <v>0.26</v>
      </c>
      <c r="H1988" s="24">
        <v>14.84828571428571</v>
      </c>
      <c r="I1988" s="71">
        <v>0.89038001696676983</v>
      </c>
      <c r="J1988" s="484">
        <f t="shared" si="371"/>
        <v>27.57863064552873</v>
      </c>
      <c r="K1988">
        <f>AVERAGE(G1988:G1989)</f>
        <v>0.26</v>
      </c>
      <c r="L1988" s="594">
        <f t="shared" si="323"/>
        <v>79.434164716336326</v>
      </c>
      <c r="M1988" s="166">
        <f>AVERAGE(H1988:H1989)</f>
        <v>13.038999999999998</v>
      </c>
      <c r="N1988" s="594">
        <f t="shared" si="372"/>
        <v>55.761398169685208</v>
      </c>
      <c r="O1988">
        <f>AVERAGE(J1988:J1989)</f>
        <v>32.89321138053306</v>
      </c>
      <c r="P1988" s="594">
        <f t="shared" si="373"/>
        <v>54.547554602476687</v>
      </c>
      <c r="Q1988" s="1169">
        <f t="shared" si="326"/>
        <v>63.247705829499409</v>
      </c>
    </row>
    <row r="1989" spans="1:25" s="451" customFormat="1">
      <c r="A1989" s="1566"/>
      <c r="B1989" s="451" t="s">
        <v>709</v>
      </c>
      <c r="C1989" s="451" t="s">
        <v>950</v>
      </c>
      <c r="D1989" s="534" t="s">
        <v>814</v>
      </c>
      <c r="E1989" s="1567">
        <v>44433</v>
      </c>
      <c r="H1989" s="1200">
        <v>11.229714285714287</v>
      </c>
      <c r="I1989" s="1444">
        <v>1.2335440083792015</v>
      </c>
      <c r="J1989" s="564">
        <f t="shared" si="371"/>
        <v>38.207792115537387</v>
      </c>
      <c r="L1989" s="1373"/>
      <c r="N1989" s="1373"/>
      <c r="P1989" s="1373"/>
      <c r="Q1989" s="1232"/>
      <c r="R1989" s="1157"/>
      <c r="S1989" s="1157"/>
      <c r="T1989" s="1569"/>
    </row>
    <row r="1990" spans="1:25">
      <c r="A1990" s="108"/>
      <c r="D1990" s="27"/>
      <c r="E1990" s="133"/>
      <c r="H1990" s="24"/>
      <c r="I1990" s="71"/>
      <c r="J1990" s="484"/>
      <c r="Q1990" s="1169"/>
    </row>
    <row r="1991" spans="1:25">
      <c r="A1991" s="108"/>
      <c r="D1991" s="27"/>
      <c r="E1991" s="133"/>
      <c r="H1991" s="24"/>
      <c r="I1991" s="71"/>
      <c r="J1991" s="484"/>
      <c r="Q1991" s="1169"/>
    </row>
    <row r="1992" spans="1:25" ht="46.8">
      <c r="A1992" s="2809" t="s">
        <v>804</v>
      </c>
      <c r="B1992" s="2810" t="s">
        <v>20</v>
      </c>
      <c r="C1992" s="2810" t="s">
        <v>701</v>
      </c>
      <c r="D1992" s="2810" t="s">
        <v>805</v>
      </c>
      <c r="E1992" s="2811" t="s">
        <v>786</v>
      </c>
      <c r="F1992" s="2810" t="s">
        <v>806</v>
      </c>
      <c r="G1992" s="2810" t="s">
        <v>807</v>
      </c>
      <c r="H1992" s="2810" t="s">
        <v>808</v>
      </c>
      <c r="I1992" s="2812" t="s">
        <v>809</v>
      </c>
      <c r="J1992" s="589" t="s">
        <v>810</v>
      </c>
      <c r="K1992" s="2813" t="s">
        <v>792</v>
      </c>
      <c r="L1992" s="2814" t="s">
        <v>474</v>
      </c>
      <c r="M1992" s="2813" t="s">
        <v>793</v>
      </c>
      <c r="N1992" s="2814" t="s">
        <v>483</v>
      </c>
      <c r="O1992" s="2813" t="s">
        <v>794</v>
      </c>
      <c r="P1992" s="2814" t="s">
        <v>480</v>
      </c>
      <c r="Q1992" s="2168"/>
    </row>
    <row r="1993" spans="1:25">
      <c r="A1993" s="454"/>
      <c r="B1993" s="91" t="s">
        <v>709</v>
      </c>
      <c r="C1993" s="91" t="s">
        <v>949</v>
      </c>
      <c r="D1993" s="355" t="s">
        <v>817</v>
      </c>
      <c r="E1993" s="392">
        <v>44810</v>
      </c>
      <c r="F1993" s="91" t="s">
        <v>815</v>
      </c>
      <c r="G1993" s="91" t="s">
        <v>815</v>
      </c>
      <c r="H1993" s="90">
        <v>1.0617608529711675</v>
      </c>
      <c r="I1993" s="90">
        <v>0.77215715045607869</v>
      </c>
      <c r="J1993" s="589">
        <f t="shared" ref="J1993:J1994" si="374">IF(AND(I1993&gt;0),  I1993*30.974," ")</f>
        <v>23.91679557822658</v>
      </c>
      <c r="K1993" s="91" t="e">
        <f>AVERAGE(G1993:G1994)</f>
        <v>#DIV/0!</v>
      </c>
      <c r="L1993" s="1161" t="e">
        <f t="shared" ref="L1993" si="375">10*(6-(LN(K1993)/LN(2)))</f>
        <v>#DIV/0!</v>
      </c>
      <c r="M1993" s="394">
        <f>AVERAGE(H1993:H1994)</f>
        <v>0.92922472132559786</v>
      </c>
      <c r="N1993" s="1161">
        <f t="shared" ref="N1993" si="376">10*(6-((2.04-0.68*LN(M1993))/LN(2)))</f>
        <v>29.848897368660921</v>
      </c>
      <c r="O1993" s="91">
        <f>AVERAGE(J1993:J1994)</f>
        <v>21.198977898882653</v>
      </c>
      <c r="P1993" s="1161">
        <f t="shared" ref="P1993" si="377">10*(6-(LN(48/O1993)/LN(2)))</f>
        <v>48.209603016074695</v>
      </c>
      <c r="Q1993" s="2168"/>
    </row>
    <row r="1994" spans="1:25" s="451" customFormat="1">
      <c r="A1994" s="2183"/>
      <c r="B1994" s="470" t="s">
        <v>709</v>
      </c>
      <c r="C1994" s="470" t="s">
        <v>949</v>
      </c>
      <c r="D1994" s="469" t="s">
        <v>817</v>
      </c>
      <c r="E1994" s="2815">
        <v>44810</v>
      </c>
      <c r="F1994" s="470"/>
      <c r="G1994" s="470"/>
      <c r="H1994" s="472">
        <v>0.7966885896800282</v>
      </c>
      <c r="I1994" s="472">
        <v>0.59666688898878806</v>
      </c>
      <c r="J1994" s="1718">
        <f t="shared" si="374"/>
        <v>18.481160219538722</v>
      </c>
      <c r="K1994" s="470"/>
      <c r="L1994" s="1163"/>
      <c r="M1994" s="470"/>
      <c r="N1994" s="1163"/>
      <c r="O1994" s="470"/>
      <c r="P1994" s="1163"/>
      <c r="Q1994" s="2172"/>
      <c r="R1994" s="1157"/>
      <c r="S1994" s="1157"/>
      <c r="T1994" s="1157"/>
    </row>
    <row r="1995" spans="1:25">
      <c r="A1995" s="454"/>
      <c r="B1995" s="91"/>
      <c r="C1995" s="91"/>
      <c r="D1995" s="355"/>
      <c r="E1995" s="392"/>
      <c r="F1995" s="91"/>
      <c r="G1995" s="91"/>
      <c r="H1995" s="90"/>
      <c r="I1995" s="90"/>
      <c r="J1995" s="589"/>
      <c r="K1995" s="91"/>
      <c r="L1995" s="1161"/>
      <c r="M1995" s="91"/>
      <c r="N1995" s="1161"/>
      <c r="O1995" s="91"/>
      <c r="P1995" s="1161"/>
      <c r="Q1995" s="2168"/>
    </row>
    <row r="1996" spans="1:25" ht="46.8">
      <c r="A1996" s="983" t="s">
        <v>804</v>
      </c>
      <c r="B1996" s="815" t="s">
        <v>20</v>
      </c>
      <c r="C1996" s="815" t="s">
        <v>701</v>
      </c>
      <c r="D1996" s="815" t="s">
        <v>805</v>
      </c>
      <c r="E1996" s="873" t="s">
        <v>786</v>
      </c>
      <c r="F1996" s="815" t="s">
        <v>806</v>
      </c>
      <c r="G1996" s="815" t="s">
        <v>807</v>
      </c>
      <c r="H1996" s="815" t="s">
        <v>808</v>
      </c>
      <c r="I1996" s="878" t="s">
        <v>809</v>
      </c>
      <c r="J1996" s="484" t="s">
        <v>810</v>
      </c>
      <c r="K1996" s="1252" t="s">
        <v>792</v>
      </c>
      <c r="L1996" s="1305" t="s">
        <v>474</v>
      </c>
      <c r="M1996" s="1252" t="s">
        <v>793</v>
      </c>
      <c r="N1996" s="1305" t="s">
        <v>483</v>
      </c>
      <c r="O1996" s="1252" t="s">
        <v>794</v>
      </c>
      <c r="P1996" s="1305" t="s">
        <v>480</v>
      </c>
      <c r="Q1996" s="1604"/>
      <c r="R1996" s="1226"/>
      <c r="S1996" s="1226"/>
      <c r="T1996" s="1349"/>
      <c r="U1996" s="747"/>
      <c r="V1996" s="747"/>
      <c r="W1996" s="747"/>
      <c r="X1996" s="747"/>
      <c r="Y1996" s="747"/>
    </row>
    <row r="1997" spans="1:25">
      <c r="A1997" s="108"/>
      <c r="B1997" s="24" t="s">
        <v>709</v>
      </c>
      <c r="C1997" s="24" t="s">
        <v>947</v>
      </c>
      <c r="D1997" s="23">
        <v>0.2</v>
      </c>
      <c r="E1997" s="47">
        <v>45153</v>
      </c>
      <c r="F1997" s="24">
        <v>0.4</v>
      </c>
      <c r="G1997" s="24">
        <v>0.4</v>
      </c>
      <c r="H1997" s="25">
        <v>14.048101265822785</v>
      </c>
      <c r="I1997" s="71">
        <v>0.61543969568136059</v>
      </c>
      <c r="J1997" s="484">
        <f t="shared" ref="J1997:J1998" si="378">IF(AND(I1997&gt;0),  I1997*30.974," ")</f>
        <v>19.062629134034463</v>
      </c>
      <c r="K1997">
        <f>AVERAGE(G1997:G1998)</f>
        <v>0.4</v>
      </c>
      <c r="L1997" s="594">
        <f t="shared" ref="L1997" si="379">10*(6-(LN(K1997)/LN(2)))</f>
        <v>73.219280948873617</v>
      </c>
      <c r="M1997" s="166">
        <f>AVERAGE(H1997:H1998)</f>
        <v>14.863797468354431</v>
      </c>
      <c r="N1997" s="594">
        <f t="shared" ref="N1997" si="380">10*(6-((2.04-0.68*LN(M1997))/LN(2)))</f>
        <v>57.046390904592634</v>
      </c>
      <c r="O1997">
        <f>AVERAGE(J1997:J1998)</f>
        <v>22.227122770486151</v>
      </c>
      <c r="P1997" s="594">
        <f t="shared" ref="P1997" si="381">10*(6-(LN(48/O1997)/LN(2)))</f>
        <v>48.892868023869767</v>
      </c>
      <c r="Q1997" s="1169">
        <f t="shared" ref="Q1997" si="382">AVERAGE(L1997,N1997,P1997)</f>
        <v>59.719513292445335</v>
      </c>
      <c r="R1997" s="1341">
        <f>AVERAGE(Q1980:Q1997)</f>
        <v>61.189028690217619</v>
      </c>
      <c r="S1997" s="1157" t="s">
        <v>819</v>
      </c>
      <c r="T1997" s="1357" t="str">
        <f>IF(_xlfn.NUMBERVALUE(R1997), IF(R1997&lt;50, "Acceptable; Ongoing Protection is Required", "Unacceptable; Immediate Restoration is Required"), " ")</f>
        <v>Unacceptable; Immediate Restoration is Required</v>
      </c>
    </row>
    <row r="1998" spans="1:25">
      <c r="A1998" s="108"/>
      <c r="B1998" s="24" t="s">
        <v>709</v>
      </c>
      <c r="C1998" s="24" t="s">
        <v>947</v>
      </c>
      <c r="D1998" s="23">
        <v>0.2</v>
      </c>
      <c r="E1998" s="47">
        <v>45153</v>
      </c>
      <c r="H1998" s="25">
        <v>15.679493670886076</v>
      </c>
      <c r="I1998" s="71">
        <v>0.8197719508922916</v>
      </c>
      <c r="J1998" s="484">
        <f t="shared" si="378"/>
        <v>25.391616406937839</v>
      </c>
      <c r="Q1998" s="1169"/>
    </row>
    <row r="1999" spans="1:25">
      <c r="A1999" s="108"/>
      <c r="D1999" s="27"/>
      <c r="E1999" s="133"/>
      <c r="H1999" s="24"/>
      <c r="I1999" s="71"/>
      <c r="J1999" s="484"/>
      <c r="Q1999" s="1169"/>
    </row>
    <row r="2000" spans="1:25" s="437" customFormat="1">
      <c r="A2000" s="436"/>
      <c r="D2000" s="1019"/>
      <c r="E2000" s="1579"/>
      <c r="H2000" s="1020"/>
      <c r="I2000" s="1021"/>
      <c r="J2000" s="486"/>
      <c r="L2000" s="1124"/>
      <c r="N2000" s="1124"/>
      <c r="P2000" s="1124"/>
      <c r="Q2000" s="1251"/>
      <c r="R2000" s="1023"/>
      <c r="S2000" s="1023"/>
      <c r="T2000" s="1023"/>
    </row>
    <row r="2001" spans="1:25" ht="31.2">
      <c r="A2001" s="984" t="s">
        <v>951</v>
      </c>
      <c r="B2001" s="815"/>
      <c r="C2001" s="815"/>
      <c r="D2001" s="815"/>
      <c r="E2001" s="873"/>
      <c r="F2001" s="815"/>
      <c r="G2001" s="815"/>
      <c r="H2001" s="815"/>
      <c r="I2001" s="815"/>
      <c r="J2001" s="2164"/>
      <c r="K2001" s="815"/>
      <c r="L2001" s="1313"/>
      <c r="M2001" s="815"/>
      <c r="N2001" s="1136"/>
      <c r="O2001" s="815"/>
      <c r="P2001" s="1136"/>
      <c r="Q2001" s="1169"/>
      <c r="R2001" s="1340"/>
      <c r="S2001" s="1340"/>
      <c r="T2001" s="1340"/>
      <c r="U2001" s="815"/>
      <c r="V2001" s="747"/>
      <c r="W2001" s="747"/>
      <c r="X2001" s="747"/>
      <c r="Y2001" s="747"/>
    </row>
    <row r="2002" spans="1:25" s="1257" customFormat="1" ht="46.8">
      <c r="A2002" s="1260" t="s">
        <v>784</v>
      </c>
      <c r="B2002" s="1257" t="s">
        <v>20</v>
      </c>
      <c r="C2002" s="1257" t="s">
        <v>701</v>
      </c>
      <c r="D2002" s="1257" t="s">
        <v>785</v>
      </c>
      <c r="E2002" s="1257" t="s">
        <v>786</v>
      </c>
      <c r="F2002" s="1257" t="s">
        <v>787</v>
      </c>
      <c r="G2002" s="1257" t="s">
        <v>788</v>
      </c>
      <c r="H2002" s="1257" t="s">
        <v>789</v>
      </c>
      <c r="I2002" s="1257" t="s">
        <v>790</v>
      </c>
      <c r="J2002" s="1594" t="s">
        <v>791</v>
      </c>
      <c r="K2002" s="1565" t="s">
        <v>792</v>
      </c>
      <c r="L2002" s="1564" t="s">
        <v>474</v>
      </c>
      <c r="M2002" s="1565" t="s">
        <v>793</v>
      </c>
      <c r="N2002" s="1564" t="s">
        <v>483</v>
      </c>
      <c r="O2002" s="1565" t="s">
        <v>794</v>
      </c>
      <c r="P2002" s="1564" t="s">
        <v>480</v>
      </c>
      <c r="Q2002" s="1604" t="s">
        <v>795</v>
      </c>
      <c r="R2002" s="1603" t="s">
        <v>796</v>
      </c>
      <c r="S2002" s="1334" t="s">
        <v>797</v>
      </c>
      <c r="T2002" s="1573" t="s">
        <v>798</v>
      </c>
      <c r="X2002" s="1260" t="s">
        <v>784</v>
      </c>
      <c r="Y2002" s="1257" t="s">
        <v>20</v>
      </c>
    </row>
    <row r="2003" spans="1:25">
      <c r="A2003" s="2173" t="s">
        <v>110</v>
      </c>
      <c r="B2003" s="91" t="s">
        <v>709</v>
      </c>
      <c r="C2003" s="91" t="s">
        <v>952</v>
      </c>
      <c r="D2003" s="399">
        <v>0.5</v>
      </c>
      <c r="E2003" s="2174">
        <v>43005</v>
      </c>
      <c r="F2003" s="399">
        <v>1.9</v>
      </c>
      <c r="G2003" s="91">
        <v>1.5</v>
      </c>
      <c r="H2003" s="2054">
        <v>12.462025316455698</v>
      </c>
      <c r="I2003" s="2186">
        <v>3.4656327799884252</v>
      </c>
      <c r="J2003" s="589">
        <v>107.34450972736148</v>
      </c>
      <c r="K2003" s="1968">
        <v>1.5</v>
      </c>
      <c r="L2003" s="2176">
        <v>54.150374992788443</v>
      </c>
      <c r="M2003" s="2177">
        <v>7.7944303797468359</v>
      </c>
      <c r="N2003" s="2176">
        <v>50.713637605163925</v>
      </c>
      <c r="O2003" s="2177">
        <v>87.776500141644547</v>
      </c>
      <c r="P2003" s="2176">
        <v>68.708003418192845</v>
      </c>
      <c r="Q2003" s="2168">
        <f t="shared" si="326"/>
        <v>57.8573386720484</v>
      </c>
    </row>
    <row r="2004" spans="1:25">
      <c r="A2004" s="2173" t="s">
        <v>110</v>
      </c>
      <c r="B2004" s="91" t="s">
        <v>709</v>
      </c>
      <c r="C2004" s="91" t="s">
        <v>952</v>
      </c>
      <c r="D2004" s="399">
        <v>1</v>
      </c>
      <c r="E2004" s="2174">
        <v>43005</v>
      </c>
      <c r="F2004" s="399">
        <v>1.9</v>
      </c>
      <c r="G2004" s="91">
        <v>1.5</v>
      </c>
      <c r="H2004" s="91"/>
      <c r="I2004" s="454"/>
      <c r="J2004" s="589" t="s">
        <v>803</v>
      </c>
      <c r="K2004" s="91"/>
      <c r="L2004" s="2178" t="s">
        <v>803</v>
      </c>
      <c r="M2004" s="2179"/>
      <c r="N2004" s="2178" t="s">
        <v>803</v>
      </c>
      <c r="O2004" s="2179"/>
      <c r="P2004" s="2178" t="s">
        <v>803</v>
      </c>
      <c r="Q2004" s="2168"/>
      <c r="R2004" s="1330"/>
      <c r="T2004" s="1350" t="s">
        <v>803</v>
      </c>
    </row>
    <row r="2005" spans="1:25">
      <c r="A2005" s="2173" t="s">
        <v>110</v>
      </c>
      <c r="B2005" s="91" t="s">
        <v>709</v>
      </c>
      <c r="C2005" s="91" t="s">
        <v>952</v>
      </c>
      <c r="D2005" s="399">
        <v>1.25</v>
      </c>
      <c r="E2005" s="2174">
        <v>43005</v>
      </c>
      <c r="F2005" s="399">
        <v>1.9</v>
      </c>
      <c r="G2005" s="91">
        <v>1.5</v>
      </c>
      <c r="H2005" s="91"/>
      <c r="I2005" s="454"/>
      <c r="J2005" s="589" t="s">
        <v>803</v>
      </c>
      <c r="K2005" s="91"/>
      <c r="L2005" s="2178" t="s">
        <v>803</v>
      </c>
      <c r="M2005" s="2179"/>
      <c r="N2005" s="2178" t="s">
        <v>803</v>
      </c>
      <c r="O2005" s="2179"/>
      <c r="P2005" s="2178" t="s">
        <v>803</v>
      </c>
      <c r="Q2005" s="2168"/>
      <c r="R2005" s="1330"/>
      <c r="T2005" s="1350" t="s">
        <v>803</v>
      </c>
    </row>
    <row r="2006" spans="1:25" s="451" customFormat="1">
      <c r="A2006" s="2180" t="s">
        <v>110</v>
      </c>
      <c r="B2006" s="470" t="s">
        <v>709</v>
      </c>
      <c r="C2006" s="470" t="s">
        <v>952</v>
      </c>
      <c r="D2006" s="2181">
        <v>1.5</v>
      </c>
      <c r="E2006" s="2182">
        <v>43005</v>
      </c>
      <c r="F2006" s="2181">
        <v>1.9</v>
      </c>
      <c r="G2006" s="470">
        <v>1.5</v>
      </c>
      <c r="H2006" s="2188">
        <v>3.1268354430379741</v>
      </c>
      <c r="I2006" s="2189">
        <v>2.2021208289509784</v>
      </c>
      <c r="J2006" s="1718">
        <v>68.208490555927611</v>
      </c>
      <c r="K2006" s="470"/>
      <c r="L2006" s="2184" t="s">
        <v>803</v>
      </c>
      <c r="M2006" s="2185"/>
      <c r="N2006" s="2184" t="s">
        <v>803</v>
      </c>
      <c r="O2006" s="2185"/>
      <c r="P2006" s="2184" t="s">
        <v>803</v>
      </c>
      <c r="Q2006" s="2172"/>
      <c r="R2006" s="1341"/>
      <c r="S2006" s="1157"/>
      <c r="T2006" s="1357" t="s">
        <v>803</v>
      </c>
    </row>
    <row r="2007" spans="1:25">
      <c r="A2007" s="884"/>
      <c r="D2007" s="173"/>
      <c r="E2007" s="445"/>
      <c r="F2007" s="173"/>
      <c r="H2007" s="933"/>
      <c r="I2007" s="1263"/>
      <c r="J2007" s="484"/>
      <c r="L2007" s="1648"/>
      <c r="M2007" s="911"/>
      <c r="N2007" s="1648"/>
      <c r="O2007" s="911"/>
      <c r="P2007" s="1648"/>
      <c r="Q2007" s="1169"/>
      <c r="R2007" s="1331"/>
      <c r="T2007" s="1344"/>
    </row>
    <row r="2008" spans="1:25">
      <c r="A2008" s="2173" t="s">
        <v>110</v>
      </c>
      <c r="B2008" s="91" t="s">
        <v>368</v>
      </c>
      <c r="C2008" s="355" t="s">
        <v>953</v>
      </c>
      <c r="D2008" s="355">
        <v>0.5</v>
      </c>
      <c r="E2008" s="358">
        <v>43353</v>
      </c>
      <c r="F2008" s="355">
        <v>1.85</v>
      </c>
      <c r="G2008" s="355">
        <v>1.0349999999999999</v>
      </c>
      <c r="H2008" s="355">
        <v>28.98</v>
      </c>
      <c r="I2008" s="2803">
        <v>1.79</v>
      </c>
      <c r="J2008" s="91">
        <v>55.443460000000002</v>
      </c>
      <c r="K2008" s="2199">
        <v>1.0349999999999999</v>
      </c>
      <c r="L2008" s="2176">
        <v>59.503692322753992</v>
      </c>
      <c r="M2008" s="2187">
        <v>28.865000000000002</v>
      </c>
      <c r="N2008" s="2176">
        <v>63.557516543449957</v>
      </c>
      <c r="O2008" s="2187">
        <v>56.527550000000005</v>
      </c>
      <c r="P2008" s="2176">
        <v>62.359197636618021</v>
      </c>
      <c r="Q2008" s="2168">
        <f t="shared" si="326"/>
        <v>61.806802167607316</v>
      </c>
      <c r="R2008" s="1330">
        <f>AVERAGE(Q2007:Q2030)</f>
        <v>58.683779084464049</v>
      </c>
      <c r="S2008" s="1006" t="s">
        <v>42</v>
      </c>
      <c r="T2008" s="1346" t="str">
        <f>IF(_xlfn.NUMBERVALUE(R2008), IF(R2008&lt;50, "Acceptable; Ongoing Protection is Required", "Unacceptable; Immediate Restoration is Required"), " ")</f>
        <v>Unacceptable; Immediate Restoration is Required</v>
      </c>
    </row>
    <row r="2009" spans="1:25">
      <c r="A2009" s="2173" t="s">
        <v>110</v>
      </c>
      <c r="B2009" s="91" t="s">
        <v>368</v>
      </c>
      <c r="C2009" s="355" t="s">
        <v>953</v>
      </c>
      <c r="D2009" s="355">
        <v>1</v>
      </c>
      <c r="E2009" s="358">
        <v>43353</v>
      </c>
      <c r="F2009" s="355">
        <v>1.85</v>
      </c>
      <c r="G2009" s="355">
        <v>1.0349999999999999</v>
      </c>
      <c r="H2009" s="355">
        <v>28.75</v>
      </c>
      <c r="I2009" s="2803">
        <v>1.86</v>
      </c>
      <c r="J2009" s="91">
        <v>57.611640000000001</v>
      </c>
      <c r="K2009" s="2199"/>
      <c r="L2009" s="2176" t="s">
        <v>803</v>
      </c>
      <c r="M2009" s="2187"/>
      <c r="N2009" s="2176" t="s">
        <v>803</v>
      </c>
      <c r="O2009" s="2187"/>
      <c r="P2009" s="2176" t="s">
        <v>803</v>
      </c>
      <c r="Q2009" s="2168"/>
      <c r="R2009" s="1330"/>
      <c r="T2009" s="1350" t="s">
        <v>803</v>
      </c>
    </row>
    <row r="2010" spans="1:25" s="451" customFormat="1">
      <c r="A2010" s="2180" t="s">
        <v>110</v>
      </c>
      <c r="B2010" s="470" t="s">
        <v>368</v>
      </c>
      <c r="C2010" s="469" t="s">
        <v>953</v>
      </c>
      <c r="D2010" s="469">
        <v>1.5</v>
      </c>
      <c r="E2010" s="471">
        <v>43353</v>
      </c>
      <c r="F2010" s="469">
        <v>1.85</v>
      </c>
      <c r="G2010" s="469">
        <v>1.0349999999999999</v>
      </c>
      <c r="H2010" s="469"/>
      <c r="I2010" s="2804"/>
      <c r="J2010" s="470" t="s">
        <v>803</v>
      </c>
      <c r="K2010" s="2244"/>
      <c r="L2010" s="2196" t="s">
        <v>803</v>
      </c>
      <c r="M2010" s="2805"/>
      <c r="N2010" s="2196" t="s">
        <v>803</v>
      </c>
      <c r="O2010" s="2805"/>
      <c r="P2010" s="2196" t="s">
        <v>803</v>
      </c>
      <c r="Q2010" s="2172"/>
      <c r="R2010" s="1341"/>
      <c r="S2010" s="1157"/>
      <c r="T2010" s="1357" t="s">
        <v>954</v>
      </c>
    </row>
    <row r="2011" spans="1:25">
      <c r="A2011" s="884"/>
      <c r="C2011" s="27"/>
      <c r="D2011" s="27"/>
      <c r="E2011" s="27"/>
      <c r="F2011" s="47"/>
      <c r="G2011" s="173"/>
      <c r="H2011" s="173"/>
      <c r="I2011" s="27"/>
      <c r="J2011" s="27"/>
      <c r="K2011" s="528"/>
      <c r="L2011" s="1106"/>
      <c r="M2011" s="607"/>
      <c r="O2011" s="592"/>
      <c r="P2011" s="593"/>
      <c r="Q2011" s="1169"/>
      <c r="S2011" s="1333"/>
      <c r="T2011" s="1346"/>
    </row>
    <row r="2012" spans="1:25" ht="46.8">
      <c r="A2012" s="976" t="s">
        <v>804</v>
      </c>
      <c r="B2012" s="591" t="s">
        <v>20</v>
      </c>
      <c r="C2012" s="591" t="s">
        <v>701</v>
      </c>
      <c r="D2012" s="946" t="s">
        <v>805</v>
      </c>
      <c r="E2012" s="947" t="s">
        <v>786</v>
      </c>
      <c r="F2012" s="946" t="s">
        <v>806</v>
      </c>
      <c r="G2012" s="946" t="s">
        <v>807</v>
      </c>
      <c r="H2012" s="591" t="s">
        <v>808</v>
      </c>
      <c r="I2012" s="371" t="s">
        <v>809</v>
      </c>
      <c r="J2012" s="1298" t="s">
        <v>878</v>
      </c>
      <c r="K2012" s="1267" t="s">
        <v>792</v>
      </c>
      <c r="L2012" s="1305" t="s">
        <v>474</v>
      </c>
      <c r="M2012" s="1252" t="s">
        <v>793</v>
      </c>
      <c r="N2012" s="1305" t="s">
        <v>483</v>
      </c>
      <c r="O2012" s="1252" t="s">
        <v>794</v>
      </c>
      <c r="P2012" s="1305" t="s">
        <v>480</v>
      </c>
      <c r="Q2012" s="1604"/>
      <c r="T2012" s="1346"/>
    </row>
    <row r="2013" spans="1:25">
      <c r="A2013" s="108">
        <v>108</v>
      </c>
      <c r="B2013" t="s">
        <v>709</v>
      </c>
      <c r="C2013" t="s">
        <v>955</v>
      </c>
      <c r="D2013" s="18">
        <v>0.5</v>
      </c>
      <c r="E2013" s="55">
        <v>43718</v>
      </c>
      <c r="F2013" s="165">
        <v>1.96</v>
      </c>
      <c r="G2013" s="166">
        <v>1.28</v>
      </c>
      <c r="H2013" s="24">
        <v>18.929408607594937</v>
      </c>
      <c r="I2013" s="24">
        <v>1.4131531489174753</v>
      </c>
      <c r="J2013">
        <f t="shared" ref="J2013:J2025" si="383">IF(AND(I2013&gt;0),  I2013*30.974," ")</f>
        <v>43.771005634569882</v>
      </c>
      <c r="K2013" s="745">
        <f>AVERAGE(G2013:G2015)</f>
        <v>1.28</v>
      </c>
      <c r="L2013" s="594">
        <f t="shared" ref="L2013:L2023" si="384">10*(6-(LN(K2013)/LN(2)))</f>
        <v>56.438561897747242</v>
      </c>
      <c r="M2013" s="166">
        <f>AVERAGE(H2013:H2015)</f>
        <v>17.374736962025317</v>
      </c>
      <c r="N2013" s="594">
        <f t="shared" ref="N2013:N2023" si="385">10*(6-((2.04-0.68*LN(M2013))/LN(2)))</f>
        <v>58.577671941945383</v>
      </c>
      <c r="O2013">
        <f>AVERAGE(J2013:J2015)</f>
        <v>60.147429349543017</v>
      </c>
      <c r="P2013" s="594">
        <f t="shared" ref="P2013:P2023" si="386">10*(6-(LN(48/O2013)/LN(2)))</f>
        <v>63.254686733145633</v>
      </c>
      <c r="Q2013" s="1169">
        <f t="shared" si="326"/>
        <v>59.423640190946088</v>
      </c>
      <c r="T2013" s="1346"/>
    </row>
    <row r="2014" spans="1:25">
      <c r="A2014" s="108"/>
      <c r="B2014" t="s">
        <v>709</v>
      </c>
      <c r="C2014" t="s">
        <v>955</v>
      </c>
      <c r="D2014" s="18">
        <v>1</v>
      </c>
      <c r="E2014" s="55">
        <v>43718</v>
      </c>
      <c r="F2014" s="165"/>
      <c r="G2014" s="166"/>
      <c r="H2014" s="24">
        <v>15.820065316455695</v>
      </c>
      <c r="I2014" s="24">
        <v>2.4705834914611011</v>
      </c>
      <c r="J2014">
        <f t="shared" si="383"/>
        <v>76.523853064516146</v>
      </c>
      <c r="K2014" s="483"/>
      <c r="Q2014" s="1169"/>
      <c r="T2014" s="1346"/>
    </row>
    <row r="2015" spans="1:25" s="451" customFormat="1">
      <c r="A2015" s="1566"/>
      <c r="B2015" s="451" t="s">
        <v>709</v>
      </c>
      <c r="C2015" s="451" t="s">
        <v>955</v>
      </c>
      <c r="D2015" s="1201">
        <v>1.5</v>
      </c>
      <c r="E2015" s="1202">
        <v>43718</v>
      </c>
      <c r="F2015" s="1203"/>
      <c r="G2015" s="1204"/>
      <c r="H2015" s="534" t="s">
        <v>811</v>
      </c>
      <c r="I2015" s="534" t="s">
        <v>811</v>
      </c>
      <c r="K2015" s="1104"/>
      <c r="L2015" s="1373"/>
      <c r="N2015" s="1373"/>
      <c r="P2015" s="1373"/>
      <c r="Q2015" s="1232"/>
      <c r="R2015" s="1157"/>
      <c r="S2015" s="1157"/>
      <c r="T2015" s="1569"/>
    </row>
    <row r="2016" spans="1:25">
      <c r="A2016" s="108"/>
      <c r="D2016" s="18"/>
      <c r="E2016" s="55"/>
      <c r="H2016" s="165"/>
      <c r="I2016" s="166"/>
      <c r="J2016" t="str">
        <f t="shared" si="383"/>
        <v xml:space="preserve"> </v>
      </c>
      <c r="K2016" s="483"/>
      <c r="Q2016" s="1169"/>
      <c r="R2016" s="1011"/>
      <c r="S2016" s="1011"/>
      <c r="T2016" s="1347"/>
      <c r="U2016" s="27"/>
      <c r="V2016" s="27"/>
    </row>
    <row r="2017" spans="1:25" ht="46.8">
      <c r="B2017" s="976" t="s">
        <v>20</v>
      </c>
      <c r="C2017" s="591" t="s">
        <v>701</v>
      </c>
      <c r="D2017" s="946" t="s">
        <v>805</v>
      </c>
      <c r="E2017" s="947" t="s">
        <v>786</v>
      </c>
      <c r="F2017" s="946" t="s">
        <v>806</v>
      </c>
      <c r="G2017" s="946" t="s">
        <v>807</v>
      </c>
      <c r="H2017" s="591" t="s">
        <v>808</v>
      </c>
      <c r="I2017" s="371" t="s">
        <v>809</v>
      </c>
      <c r="J2017" t="s">
        <v>810</v>
      </c>
      <c r="K2017" s="1267" t="s">
        <v>792</v>
      </c>
      <c r="L2017" s="1305" t="s">
        <v>474</v>
      </c>
      <c r="M2017" s="1252" t="s">
        <v>793</v>
      </c>
      <c r="N2017" s="1305" t="s">
        <v>483</v>
      </c>
      <c r="O2017" s="1252" t="s">
        <v>794</v>
      </c>
      <c r="P2017" s="1305" t="s">
        <v>480</v>
      </c>
      <c r="Q2017" s="1604"/>
      <c r="T2017" s="1346"/>
    </row>
    <row r="2018" spans="1:25">
      <c r="B2018" s="108" t="s">
        <v>709</v>
      </c>
      <c r="C2018" t="s">
        <v>955</v>
      </c>
      <c r="D2018">
        <v>0.5</v>
      </c>
      <c r="E2018" s="55">
        <v>44076</v>
      </c>
      <c r="F2018">
        <v>1.81</v>
      </c>
      <c r="G2018">
        <v>1.7</v>
      </c>
      <c r="H2018" s="371">
        <v>2.2997333333333332</v>
      </c>
      <c r="I2018" s="24">
        <v>1.9622966340632582</v>
      </c>
      <c r="J2018">
        <f t="shared" si="383"/>
        <v>60.780175943475356</v>
      </c>
      <c r="K2018" s="483">
        <f>AVERAGE(G2018:G2020)</f>
        <v>1.7</v>
      </c>
      <c r="L2018" s="594">
        <f t="shared" si="384"/>
        <v>52.344652536370226</v>
      </c>
      <c r="M2018" s="166">
        <f>AVERAGE(H2018:H2020)</f>
        <v>2.5797333333333334</v>
      </c>
      <c r="N2018" s="594">
        <f t="shared" si="385"/>
        <v>39.866130372656897</v>
      </c>
      <c r="O2018">
        <f>AVERAGE(J2018:J2020)</f>
        <v>61.90573475724343</v>
      </c>
      <c r="P2018" s="594">
        <f t="shared" si="386"/>
        <v>63.670386566365679</v>
      </c>
      <c r="Q2018" s="1169">
        <f t="shared" si="326"/>
        <v>51.960389825130939</v>
      </c>
      <c r="T2018" s="1346"/>
    </row>
    <row r="2019" spans="1:25">
      <c r="B2019" s="108" t="s">
        <v>709</v>
      </c>
      <c r="C2019" t="s">
        <v>955</v>
      </c>
      <c r="D2019">
        <v>1</v>
      </c>
      <c r="E2019" s="55">
        <v>44076</v>
      </c>
      <c r="H2019" s="24" t="s">
        <v>811</v>
      </c>
      <c r="I2019" s="24" t="s">
        <v>811</v>
      </c>
      <c r="K2019" s="483"/>
      <c r="Q2019" s="1169"/>
      <c r="T2019" s="1346"/>
    </row>
    <row r="2020" spans="1:25" s="451" customFormat="1">
      <c r="B2020" s="1566" t="s">
        <v>709</v>
      </c>
      <c r="C2020" s="451" t="s">
        <v>955</v>
      </c>
      <c r="D2020" s="451">
        <v>1.5</v>
      </c>
      <c r="E2020" s="1202">
        <v>44076</v>
      </c>
      <c r="H2020" s="1576">
        <v>2.8597333333333341</v>
      </c>
      <c r="I2020" s="1200">
        <v>2.0349742871767127</v>
      </c>
      <c r="J2020" s="451">
        <f t="shared" si="383"/>
        <v>63.031293571011503</v>
      </c>
      <c r="K2020" s="1104"/>
      <c r="L2020" s="1373"/>
      <c r="N2020" s="1373"/>
      <c r="P2020" s="1373"/>
      <c r="Q2020" s="1232"/>
      <c r="R2020" s="1157"/>
      <c r="S2020" s="1157"/>
      <c r="T2020" s="1569"/>
    </row>
    <row r="2021" spans="1:25">
      <c r="A2021" s="976"/>
      <c r="B2021" s="591"/>
      <c r="C2021" s="946"/>
      <c r="D2021" s="947"/>
      <c r="E2021" s="591"/>
      <c r="F2021" s="946"/>
      <c r="G2021" s="946"/>
      <c r="H2021" s="946"/>
      <c r="I2021" s="948"/>
      <c r="J2021" t="str">
        <f t="shared" si="383"/>
        <v xml:space="preserve"> </v>
      </c>
      <c r="K2021" s="1279"/>
      <c r="M2021" s="946"/>
      <c r="O2021" s="591"/>
      <c r="Q2021" s="1169"/>
      <c r="R2021" s="1011"/>
      <c r="S2021" s="1229"/>
      <c r="T2021" s="1348"/>
      <c r="U2021" s="946"/>
    </row>
    <row r="2022" spans="1:25" ht="46.8">
      <c r="A2022" s="983" t="s">
        <v>804</v>
      </c>
      <c r="B2022" s="815" t="s">
        <v>20</v>
      </c>
      <c r="C2022" s="815" t="s">
        <v>701</v>
      </c>
      <c r="D2022" s="815" t="s">
        <v>805</v>
      </c>
      <c r="E2022" s="873" t="s">
        <v>786</v>
      </c>
      <c r="F2022" s="815" t="s">
        <v>806</v>
      </c>
      <c r="G2022" s="815" t="s">
        <v>807</v>
      </c>
      <c r="H2022" s="815" t="s">
        <v>808</v>
      </c>
      <c r="I2022" s="878" t="s">
        <v>809</v>
      </c>
      <c r="J2022" t="s">
        <v>810</v>
      </c>
      <c r="K2022" s="1267" t="s">
        <v>792</v>
      </c>
      <c r="L2022" s="1305" t="s">
        <v>474</v>
      </c>
      <c r="M2022" s="1252" t="s">
        <v>793</v>
      </c>
      <c r="N2022" s="1305" t="s">
        <v>483</v>
      </c>
      <c r="O2022" s="1252" t="s">
        <v>794</v>
      </c>
      <c r="P2022" s="1305" t="s">
        <v>480</v>
      </c>
      <c r="Q2022" s="1604"/>
      <c r="R2022" s="1226"/>
      <c r="S2022" s="1226"/>
      <c r="T2022" s="1349"/>
      <c r="U2022" s="747"/>
      <c r="V2022" s="747"/>
      <c r="W2022" s="747"/>
      <c r="X2022" s="747"/>
      <c r="Y2022" s="747"/>
    </row>
    <row r="2023" spans="1:25">
      <c r="A2023" s="108"/>
      <c r="B2023" t="s">
        <v>709</v>
      </c>
      <c r="C2023" t="s">
        <v>956</v>
      </c>
      <c r="D2023" s="27">
        <v>0.5</v>
      </c>
      <c r="E2023" s="133">
        <v>44425</v>
      </c>
      <c r="F2023">
        <v>1.96</v>
      </c>
      <c r="G2023">
        <v>1.27</v>
      </c>
      <c r="H2023" s="24">
        <v>7.7811428571428571</v>
      </c>
      <c r="I2023" s="71">
        <v>1.9397564655347486</v>
      </c>
      <c r="J2023">
        <f t="shared" si="383"/>
        <v>60.082016763473305</v>
      </c>
      <c r="K2023" s="483">
        <f>AVERAGE(G2023:G2025)</f>
        <v>1.27</v>
      </c>
      <c r="L2023" s="594">
        <f t="shared" si="384"/>
        <v>56.551715030025591</v>
      </c>
      <c r="M2023" s="166">
        <f>AVERAGE(H2023:H2025)</f>
        <v>11.754285714285714</v>
      </c>
      <c r="N2023" s="594">
        <f t="shared" si="385"/>
        <v>54.743802939374859</v>
      </c>
      <c r="O2023">
        <f>AVERAGE(J2023:J2025)</f>
        <v>67.469149972097071</v>
      </c>
      <c r="P2023" s="594">
        <f t="shared" si="386"/>
        <v>64.911935799431348</v>
      </c>
      <c r="Q2023" s="1169">
        <f t="shared" ref="Q2023:Q2124" si="387">AVERAGE(L2023,N2023,P2023)</f>
        <v>58.73581792294393</v>
      </c>
      <c r="T2023" s="1346"/>
    </row>
    <row r="2024" spans="1:25">
      <c r="A2024" s="108"/>
      <c r="B2024" t="s">
        <v>709</v>
      </c>
      <c r="C2024" t="s">
        <v>956</v>
      </c>
      <c r="D2024" s="27">
        <v>1</v>
      </c>
      <c r="E2024" s="133">
        <v>44425</v>
      </c>
      <c r="H2024" s="24" t="s">
        <v>811</v>
      </c>
      <c r="I2024" s="71" t="s">
        <v>811</v>
      </c>
      <c r="K2024" s="483"/>
      <c r="Q2024" s="1169"/>
      <c r="T2024" s="1346"/>
    </row>
    <row r="2025" spans="1:25" s="451" customFormat="1">
      <c r="A2025" s="1566"/>
      <c r="B2025" s="451" t="s">
        <v>709</v>
      </c>
      <c r="C2025" s="451" t="s">
        <v>956</v>
      </c>
      <c r="D2025" s="534">
        <v>1.5</v>
      </c>
      <c r="E2025" s="1567">
        <v>44425</v>
      </c>
      <c r="H2025" s="1200">
        <v>15.727428571428572</v>
      </c>
      <c r="I2025" s="1444">
        <v>2.4167457603383755</v>
      </c>
      <c r="J2025" s="451">
        <f t="shared" si="383"/>
        <v>74.856283180720837</v>
      </c>
      <c r="K2025" s="1104"/>
      <c r="L2025" s="1373"/>
      <c r="N2025" s="1373"/>
      <c r="P2025" s="1373"/>
      <c r="Q2025" s="1232"/>
      <c r="R2025" s="1157"/>
      <c r="S2025" s="1157"/>
      <c r="T2025" s="1569"/>
    </row>
    <row r="2026" spans="1:25">
      <c r="A2026" s="108"/>
      <c r="D2026" s="27"/>
      <c r="E2026" s="133"/>
      <c r="H2026" s="24"/>
      <c r="I2026" s="71"/>
      <c r="J2026" s="484"/>
      <c r="Q2026" s="1169"/>
    </row>
    <row r="2027" spans="1:25" ht="46.8">
      <c r="A2027" s="983" t="s">
        <v>804</v>
      </c>
      <c r="B2027" s="815" t="s">
        <v>20</v>
      </c>
      <c r="C2027" s="815" t="s">
        <v>701</v>
      </c>
      <c r="D2027" s="815" t="s">
        <v>805</v>
      </c>
      <c r="E2027" s="873" t="s">
        <v>786</v>
      </c>
      <c r="F2027" s="815" t="s">
        <v>806</v>
      </c>
      <c r="G2027" s="815" t="s">
        <v>807</v>
      </c>
      <c r="H2027" s="815" t="s">
        <v>808</v>
      </c>
      <c r="I2027" s="878" t="s">
        <v>809</v>
      </c>
      <c r="J2027" s="484" t="s">
        <v>810</v>
      </c>
      <c r="K2027" s="1252" t="s">
        <v>792</v>
      </c>
      <c r="L2027" s="1305" t="s">
        <v>474</v>
      </c>
      <c r="M2027" s="1252" t="s">
        <v>793</v>
      </c>
      <c r="N2027" s="1305" t="s">
        <v>483</v>
      </c>
      <c r="O2027" s="1252" t="s">
        <v>794</v>
      </c>
      <c r="P2027" s="1305" t="s">
        <v>480</v>
      </c>
      <c r="Q2027" s="1169"/>
    </row>
    <row r="2028" spans="1:25">
      <c r="A2028" s="108"/>
      <c r="B2028" t="s">
        <v>709</v>
      </c>
      <c r="C2028" t="s">
        <v>955</v>
      </c>
      <c r="D2028" s="27">
        <v>0.5</v>
      </c>
      <c r="E2028" s="55">
        <v>44795</v>
      </c>
      <c r="F2028">
        <v>1.93</v>
      </c>
      <c r="G2028">
        <v>1.93</v>
      </c>
      <c r="H2028" s="24">
        <v>27.720397321428571</v>
      </c>
      <c r="I2028" s="24">
        <v>2.5270597651289846</v>
      </c>
      <c r="J2028" s="484">
        <f t="shared" ref="J2028:J2030" si="388">IF(AND(I2028&gt;0),  I2028*30.974," ")</f>
        <v>78.273149165105167</v>
      </c>
      <c r="K2028">
        <f>AVERAGE(G2028:G2030)</f>
        <v>1.93</v>
      </c>
      <c r="L2028" s="594">
        <f t="shared" ref="L2028" si="389">10*(6-(LN(K2028)/LN(2)))</f>
        <v>50.513991525066444</v>
      </c>
      <c r="M2028" s="166">
        <f>AVERAGE(H2028:H2030)</f>
        <v>31.818611607142856</v>
      </c>
      <c r="N2028" s="594">
        <f t="shared" ref="N2028" si="390">10*(6-((2.04-0.68*LN(M2028))/LN(2)))</f>
        <v>64.513254233180177</v>
      </c>
      <c r="O2028">
        <f>AVERAGE(J2028:J2030)</f>
        <v>92.405801097693598</v>
      </c>
      <c r="P2028" s="594">
        <f t="shared" ref="P2028" si="391">10*(6-(LN(48/O2028)/LN(2)))</f>
        <v>69.449490188829216</v>
      </c>
      <c r="Q2028" s="1169">
        <f>AVERAGE(L2028,N2028,P2028)</f>
        <v>61.492245315691946</v>
      </c>
    </row>
    <row r="2029" spans="1:25">
      <c r="A2029" s="108"/>
      <c r="B2029" t="s">
        <v>709</v>
      </c>
      <c r="C2029" t="s">
        <v>955</v>
      </c>
      <c r="D2029" s="27">
        <v>1</v>
      </c>
      <c r="E2029" s="55">
        <v>44795</v>
      </c>
      <c r="H2029" s="24" t="s">
        <v>811</v>
      </c>
      <c r="I2029" s="24" t="s">
        <v>811</v>
      </c>
      <c r="J2029" s="484"/>
      <c r="Q2029" s="1169"/>
    </row>
    <row r="2030" spans="1:25" s="451" customFormat="1">
      <c r="A2030" s="1566"/>
      <c r="B2030" s="451" t="s">
        <v>709</v>
      </c>
      <c r="C2030" s="451" t="s">
        <v>955</v>
      </c>
      <c r="D2030" s="534">
        <v>1.5</v>
      </c>
      <c r="E2030" s="1202">
        <v>44795</v>
      </c>
      <c r="H2030" s="1200">
        <v>35.91682589285714</v>
      </c>
      <c r="I2030" s="1200">
        <v>3.439609124758896</v>
      </c>
      <c r="J2030" s="564">
        <f t="shared" si="388"/>
        <v>106.53845303028204</v>
      </c>
      <c r="L2030" s="1373"/>
      <c r="N2030" s="1373"/>
      <c r="P2030" s="1373"/>
      <c r="Q2030" s="1232"/>
      <c r="R2030" s="1157"/>
      <c r="S2030" s="1157"/>
      <c r="T2030" s="1157"/>
    </row>
    <row r="2031" spans="1:25">
      <c r="A2031" s="108"/>
      <c r="D2031" s="27"/>
      <c r="E2031" s="133"/>
      <c r="H2031" s="24"/>
      <c r="I2031" s="71"/>
      <c r="J2031" s="484"/>
      <c r="Q2031" s="1169"/>
    </row>
    <row r="2032" spans="1:25" ht="46.8">
      <c r="A2032" s="983" t="s">
        <v>804</v>
      </c>
      <c r="B2032" s="815" t="s">
        <v>20</v>
      </c>
      <c r="C2032" s="815" t="s">
        <v>701</v>
      </c>
      <c r="D2032" s="815" t="s">
        <v>805</v>
      </c>
      <c r="E2032" s="873" t="s">
        <v>786</v>
      </c>
      <c r="F2032" s="815" t="s">
        <v>806</v>
      </c>
      <c r="G2032" s="815" t="s">
        <v>807</v>
      </c>
      <c r="H2032" s="815" t="s">
        <v>808</v>
      </c>
      <c r="I2032" s="878" t="s">
        <v>809</v>
      </c>
      <c r="J2032" s="484" t="s">
        <v>810</v>
      </c>
      <c r="K2032" s="1252" t="s">
        <v>792</v>
      </c>
      <c r="L2032" s="1305" t="s">
        <v>474</v>
      </c>
      <c r="M2032" s="1252" t="s">
        <v>793</v>
      </c>
      <c r="N2032" s="1305" t="s">
        <v>483</v>
      </c>
      <c r="O2032" s="1252" t="s">
        <v>794</v>
      </c>
      <c r="P2032" s="1305" t="s">
        <v>480</v>
      </c>
      <c r="Q2032" s="1169"/>
    </row>
    <row r="2033" spans="1:25">
      <c r="A2033" s="108"/>
      <c r="B2033" s="24" t="s">
        <v>709</v>
      </c>
      <c r="C2033" s="24" t="s">
        <v>955</v>
      </c>
      <c r="D2033" s="23">
        <v>0.5</v>
      </c>
      <c r="E2033" s="47">
        <v>45174</v>
      </c>
      <c r="F2033" s="24">
        <v>2</v>
      </c>
      <c r="G2033" s="24">
        <v>0.65</v>
      </c>
      <c r="H2033" s="24">
        <v>24.01772151898734</v>
      </c>
      <c r="I2033" s="24">
        <v>2.8187972884801185</v>
      </c>
      <c r="J2033" s="484">
        <f t="shared" ref="J2033:J2034" si="392">IF(AND(I2033&gt;0),  I2033*30.974," ")</f>
        <v>87.309427213383188</v>
      </c>
      <c r="K2033">
        <f>AVERAGE(G2033:G2035)</f>
        <v>0.65</v>
      </c>
      <c r="L2033" s="594">
        <f t="shared" ref="L2033" si="393">10*(6-(LN(K2033)/LN(2)))</f>
        <v>66.214883767462695</v>
      </c>
      <c r="M2033" s="166">
        <f>AVERAGE(H2033:H2035)</f>
        <v>42.370886075949365</v>
      </c>
      <c r="N2033" s="594">
        <f t="shared" ref="N2033" si="394">10*(6-((2.04-0.68*LN(M2033))/LN(2)))</f>
        <v>67.323030645659657</v>
      </c>
      <c r="O2033">
        <f>AVERAGE(J2033:J2035)</f>
        <v>101.68980346029338</v>
      </c>
      <c r="P2033" s="594">
        <f t="shared" ref="P2033" si="395">10*(6-(LN(48/O2033)/LN(2)))</f>
        <v>70.830687150064776</v>
      </c>
      <c r="Q2033" s="1169">
        <f>AVERAGE(L2033,N2033,P2033)</f>
        <v>68.122867187729028</v>
      </c>
      <c r="R2033" s="1330">
        <f>AVERAGE(Q2013:Q2033)</f>
        <v>59.946992088488386</v>
      </c>
      <c r="S2033" s="1006" t="s">
        <v>857</v>
      </c>
      <c r="T2033" s="1346" t="str">
        <f>IF(_xlfn.NUMBERVALUE(R2033), IF(R2033&lt;50, "Acceptable; Ongoing Protection is Required", "Unacceptable; Immediate Restoration is Required"), " ")</f>
        <v>Unacceptable; Immediate Restoration is Required</v>
      </c>
    </row>
    <row r="2034" spans="1:25">
      <c r="A2034" s="108"/>
      <c r="B2034" s="24" t="s">
        <v>709</v>
      </c>
      <c r="C2034" s="24" t="s">
        <v>955</v>
      </c>
      <c r="D2034" s="23">
        <v>1</v>
      </c>
      <c r="E2034" s="47">
        <v>45174</v>
      </c>
      <c r="H2034" s="24">
        <v>60.724050632911393</v>
      </c>
      <c r="I2034" s="24">
        <v>3.7473422776265108</v>
      </c>
      <c r="J2034" s="484">
        <f t="shared" si="392"/>
        <v>116.07017970720355</v>
      </c>
      <c r="Q2034" s="1169"/>
    </row>
    <row r="2035" spans="1:25">
      <c r="A2035" s="108"/>
      <c r="B2035" s="24" t="s">
        <v>709</v>
      </c>
      <c r="C2035" s="24" t="s">
        <v>955</v>
      </c>
      <c r="D2035" s="23">
        <v>1.5</v>
      </c>
      <c r="E2035" s="47">
        <v>45174</v>
      </c>
      <c r="H2035" s="24" t="s">
        <v>811</v>
      </c>
      <c r="I2035" s="24" t="s">
        <v>811</v>
      </c>
      <c r="J2035" s="484"/>
      <c r="Q2035" s="1169"/>
    </row>
    <row r="2036" spans="1:25">
      <c r="A2036" s="108"/>
      <c r="D2036" s="27"/>
      <c r="E2036" s="133"/>
      <c r="H2036" s="24"/>
      <c r="I2036" s="71"/>
      <c r="J2036" s="484"/>
      <c r="Q2036" s="1169"/>
    </row>
    <row r="2037" spans="1:25" s="437" customFormat="1">
      <c r="A2037" s="436"/>
      <c r="D2037" s="1019"/>
      <c r="E2037" s="1579"/>
      <c r="H2037" s="1020"/>
      <c r="I2037" s="1021"/>
      <c r="J2037" s="486"/>
      <c r="L2037" s="1124"/>
      <c r="N2037" s="1124"/>
      <c r="P2037" s="1124"/>
      <c r="Q2037" s="1251"/>
      <c r="R2037" s="1023"/>
      <c r="S2037" s="1023"/>
      <c r="T2037" s="1023"/>
    </row>
    <row r="2038" spans="1:25">
      <c r="A2038" s="984" t="s">
        <v>957</v>
      </c>
      <c r="B2038" s="815"/>
      <c r="C2038" s="815"/>
      <c r="D2038" s="815"/>
      <c r="E2038" s="873"/>
      <c r="F2038" s="815"/>
      <c r="G2038" s="815"/>
      <c r="H2038" s="815"/>
      <c r="I2038" s="815"/>
      <c r="J2038" s="2164"/>
      <c r="K2038" s="815"/>
      <c r="L2038" s="1313"/>
      <c r="M2038" s="815"/>
      <c r="N2038" s="1136"/>
      <c r="O2038" s="815"/>
      <c r="P2038" s="1136"/>
      <c r="Q2038" s="1169"/>
      <c r="R2038" s="1340"/>
      <c r="S2038" s="1340"/>
      <c r="T2038" s="1340"/>
      <c r="U2038" s="815"/>
      <c r="V2038" s="747"/>
      <c r="W2038" s="747"/>
      <c r="X2038" s="747"/>
      <c r="Y2038" s="747"/>
    </row>
    <row r="2039" spans="1:25" s="1257" customFormat="1" ht="46.8">
      <c r="A2039" s="1260" t="s">
        <v>784</v>
      </c>
      <c r="B2039" s="1257" t="s">
        <v>20</v>
      </c>
      <c r="C2039" s="1257" t="s">
        <v>701</v>
      </c>
      <c r="D2039" s="1257" t="s">
        <v>785</v>
      </c>
      <c r="E2039" s="1257" t="s">
        <v>786</v>
      </c>
      <c r="F2039" s="1257" t="s">
        <v>787</v>
      </c>
      <c r="G2039" s="1257" t="s">
        <v>788</v>
      </c>
      <c r="H2039" s="1257" t="s">
        <v>789</v>
      </c>
      <c r="I2039" s="1257" t="s">
        <v>790</v>
      </c>
      <c r="J2039" s="1257" t="s">
        <v>791</v>
      </c>
      <c r="K2039" s="1563" t="s">
        <v>792</v>
      </c>
      <c r="L2039" s="1564" t="s">
        <v>474</v>
      </c>
      <c r="M2039" s="1565" t="s">
        <v>793</v>
      </c>
      <c r="N2039" s="1564" t="s">
        <v>483</v>
      </c>
      <c r="O2039" s="1565" t="s">
        <v>794</v>
      </c>
      <c r="P2039" s="1564" t="s">
        <v>480</v>
      </c>
      <c r="Q2039" s="1604" t="s">
        <v>795</v>
      </c>
      <c r="R2039" s="1603" t="s">
        <v>796</v>
      </c>
      <c r="S2039" s="1334" t="s">
        <v>797</v>
      </c>
      <c r="T2039" s="1573" t="s">
        <v>798</v>
      </c>
      <c r="X2039" s="1260" t="s">
        <v>784</v>
      </c>
      <c r="Y2039" s="1257" t="s">
        <v>20</v>
      </c>
    </row>
    <row r="2040" spans="1:25">
      <c r="A2040" s="2173" t="s">
        <v>68</v>
      </c>
      <c r="B2040" s="91" t="s">
        <v>709</v>
      </c>
      <c r="C2040" s="91" t="s">
        <v>958</v>
      </c>
      <c r="D2040" s="399">
        <v>0.5</v>
      </c>
      <c r="E2040" s="2174">
        <v>42989</v>
      </c>
      <c r="F2040" s="399">
        <v>9</v>
      </c>
      <c r="G2040" s="91">
        <v>8.1999999999999993</v>
      </c>
      <c r="H2040" s="394">
        <v>0.788279746835443</v>
      </c>
      <c r="I2040" s="2175">
        <v>0.21105245544148288</v>
      </c>
      <c r="J2040" s="91">
        <v>6.5371387548444906</v>
      </c>
      <c r="K2040" s="2199">
        <v>8.2000000000000011</v>
      </c>
      <c r="L2040" s="2176">
        <v>29.643760902692783</v>
      </c>
      <c r="M2040" s="2177">
        <v>0.56841940928270029</v>
      </c>
      <c r="N2040" s="2176">
        <v>25.02720968147926</v>
      </c>
      <c r="O2040" s="2177">
        <v>6.1739643795753523</v>
      </c>
      <c r="P2040" s="2176">
        <v>30.41234658688273</v>
      </c>
      <c r="Q2040" s="2168">
        <f t="shared" si="387"/>
        <v>28.361105723684926</v>
      </c>
    </row>
    <row r="2041" spans="1:25">
      <c r="A2041" s="2173" t="s">
        <v>68</v>
      </c>
      <c r="B2041" s="91" t="s">
        <v>709</v>
      </c>
      <c r="C2041" s="91" t="s">
        <v>958</v>
      </c>
      <c r="D2041" s="399">
        <v>1</v>
      </c>
      <c r="E2041" s="2174">
        <v>42989</v>
      </c>
      <c r="F2041" s="399">
        <v>9</v>
      </c>
      <c r="G2041" s="91">
        <v>8.1999999999999993</v>
      </c>
      <c r="H2041" s="91"/>
      <c r="I2041" s="454"/>
      <c r="J2041" s="91" t="s">
        <v>803</v>
      </c>
      <c r="K2041" s="2199"/>
      <c r="L2041" s="1161"/>
      <c r="M2041" s="2179"/>
      <c r="N2041" s="2178" t="s">
        <v>803</v>
      </c>
      <c r="O2041" s="2179"/>
      <c r="P2041" s="2178" t="s">
        <v>803</v>
      </c>
      <c r="Q2041" s="2168"/>
      <c r="R2041" s="1330"/>
      <c r="T2041" s="1350" t="s">
        <v>803</v>
      </c>
    </row>
    <row r="2042" spans="1:25">
      <c r="A2042" s="2173" t="s">
        <v>68</v>
      </c>
      <c r="B2042" s="91" t="s">
        <v>709</v>
      </c>
      <c r="C2042" s="91" t="s">
        <v>958</v>
      </c>
      <c r="D2042" s="399">
        <v>2</v>
      </c>
      <c r="E2042" s="2174">
        <v>42989</v>
      </c>
      <c r="F2042" s="399">
        <v>9</v>
      </c>
      <c r="G2042" s="91">
        <v>8.1999999999999993</v>
      </c>
      <c r="H2042" s="91"/>
      <c r="I2042" s="454"/>
      <c r="J2042" s="91" t="s">
        <v>803</v>
      </c>
      <c r="K2042" s="1165"/>
      <c r="L2042" s="2178" t="s">
        <v>803</v>
      </c>
      <c r="M2042" s="2179"/>
      <c r="N2042" s="2178" t="s">
        <v>803</v>
      </c>
      <c r="O2042" s="2179"/>
      <c r="P2042" s="2178" t="s">
        <v>803</v>
      </c>
      <c r="Q2042" s="2168"/>
      <c r="R2042" s="1330"/>
      <c r="T2042" s="1350" t="s">
        <v>803</v>
      </c>
    </row>
    <row r="2043" spans="1:25">
      <c r="A2043" s="2173" t="s">
        <v>68</v>
      </c>
      <c r="B2043" s="91" t="s">
        <v>709</v>
      </c>
      <c r="C2043" s="91" t="s">
        <v>958</v>
      </c>
      <c r="D2043" s="399">
        <v>3</v>
      </c>
      <c r="E2043" s="2174">
        <v>42989</v>
      </c>
      <c r="F2043" s="399">
        <v>9</v>
      </c>
      <c r="G2043" s="91">
        <v>8.1999999999999993</v>
      </c>
      <c r="H2043" s="394">
        <v>0.59523164556962016</v>
      </c>
      <c r="I2043" s="2175">
        <v>0.24622786468173002</v>
      </c>
      <c r="J2043" s="91">
        <v>7.6266618806519055</v>
      </c>
      <c r="K2043" s="1165"/>
      <c r="L2043" s="2178" t="s">
        <v>803</v>
      </c>
      <c r="M2043" s="2179"/>
      <c r="N2043" s="2178" t="s">
        <v>803</v>
      </c>
      <c r="O2043" s="2179"/>
      <c r="P2043" s="2178" t="s">
        <v>803</v>
      </c>
      <c r="Q2043" s="2168"/>
      <c r="R2043" s="1330"/>
      <c r="T2043" s="1350" t="s">
        <v>803</v>
      </c>
    </row>
    <row r="2044" spans="1:25">
      <c r="A2044" s="2173" t="s">
        <v>68</v>
      </c>
      <c r="B2044" s="91" t="s">
        <v>709</v>
      </c>
      <c r="C2044" s="91" t="s">
        <v>958</v>
      </c>
      <c r="D2044" s="399">
        <v>4</v>
      </c>
      <c r="E2044" s="2174">
        <v>42989</v>
      </c>
      <c r="F2044" s="399">
        <v>9</v>
      </c>
      <c r="G2044" s="91">
        <v>8.1999999999999993</v>
      </c>
      <c r="H2044" s="91"/>
      <c r="I2044" s="454"/>
      <c r="J2044" s="91" t="s">
        <v>803</v>
      </c>
      <c r="K2044" s="1165"/>
      <c r="L2044" s="2178" t="s">
        <v>803</v>
      </c>
      <c r="M2044" s="2179"/>
      <c r="N2044" s="2178" t="s">
        <v>803</v>
      </c>
      <c r="O2044" s="2179"/>
      <c r="P2044" s="2178" t="s">
        <v>803</v>
      </c>
      <c r="Q2044" s="2168"/>
      <c r="R2044" s="1330"/>
      <c r="T2044" s="1350" t="s">
        <v>803</v>
      </c>
    </row>
    <row r="2045" spans="1:25">
      <c r="A2045" s="2173" t="s">
        <v>68</v>
      </c>
      <c r="B2045" s="91" t="s">
        <v>709</v>
      </c>
      <c r="C2045" s="91" t="s">
        <v>958</v>
      </c>
      <c r="D2045" s="399">
        <v>5</v>
      </c>
      <c r="E2045" s="2174">
        <v>42989</v>
      </c>
      <c r="F2045" s="399">
        <v>9</v>
      </c>
      <c r="G2045" s="91">
        <v>8.1999999999999993</v>
      </c>
      <c r="H2045" s="91"/>
      <c r="I2045" s="454"/>
      <c r="J2045" s="91" t="s">
        <v>803</v>
      </c>
      <c r="K2045" s="1165"/>
      <c r="L2045" s="2178" t="s">
        <v>803</v>
      </c>
      <c r="M2045" s="2179"/>
      <c r="N2045" s="2178" t="s">
        <v>803</v>
      </c>
      <c r="O2045" s="2179"/>
      <c r="P2045" s="2178" t="s">
        <v>803</v>
      </c>
      <c r="Q2045" s="2168"/>
      <c r="R2045" s="1330"/>
      <c r="T2045" s="1350" t="s">
        <v>803</v>
      </c>
    </row>
    <row r="2046" spans="1:25">
      <c r="A2046" s="2173" t="s">
        <v>68</v>
      </c>
      <c r="B2046" s="91" t="s">
        <v>709</v>
      </c>
      <c r="C2046" s="91" t="s">
        <v>958</v>
      </c>
      <c r="D2046" s="399">
        <v>6</v>
      </c>
      <c r="E2046" s="2174">
        <v>42989</v>
      </c>
      <c r="F2046" s="399">
        <v>9</v>
      </c>
      <c r="G2046" s="91">
        <v>8.1999999999999993</v>
      </c>
      <c r="H2046" s="91"/>
      <c r="I2046" s="454"/>
      <c r="J2046" s="91" t="s">
        <v>803</v>
      </c>
      <c r="K2046" s="1165"/>
      <c r="L2046" s="2178" t="s">
        <v>803</v>
      </c>
      <c r="M2046" s="2179"/>
      <c r="N2046" s="2178" t="s">
        <v>803</v>
      </c>
      <c r="O2046" s="2179"/>
      <c r="P2046" s="2178" t="s">
        <v>803</v>
      </c>
      <c r="Q2046" s="2168"/>
      <c r="R2046" s="1330"/>
      <c r="T2046" s="1350" t="s">
        <v>803</v>
      </c>
    </row>
    <row r="2047" spans="1:25">
      <c r="A2047" s="2173" t="s">
        <v>68</v>
      </c>
      <c r="B2047" s="91" t="s">
        <v>709</v>
      </c>
      <c r="C2047" s="91" t="s">
        <v>958</v>
      </c>
      <c r="D2047" s="399">
        <v>7</v>
      </c>
      <c r="E2047" s="2174">
        <v>42989</v>
      </c>
      <c r="F2047" s="399">
        <v>9</v>
      </c>
      <c r="G2047" s="91">
        <v>8.1999999999999993</v>
      </c>
      <c r="H2047" s="91"/>
      <c r="I2047" s="454"/>
      <c r="J2047" s="91" t="s">
        <v>803</v>
      </c>
      <c r="K2047" s="1165"/>
      <c r="L2047" s="2178" t="s">
        <v>803</v>
      </c>
      <c r="M2047" s="2179"/>
      <c r="N2047" s="2178" t="s">
        <v>803</v>
      </c>
      <c r="O2047" s="2179"/>
      <c r="P2047" s="2178" t="s">
        <v>803</v>
      </c>
      <c r="Q2047" s="2168"/>
      <c r="R2047" s="1330"/>
      <c r="T2047" s="1350" t="s">
        <v>803</v>
      </c>
    </row>
    <row r="2048" spans="1:25">
      <c r="A2048" s="2173" t="s">
        <v>68</v>
      </c>
      <c r="B2048" s="91" t="s">
        <v>709</v>
      </c>
      <c r="C2048" s="91" t="s">
        <v>958</v>
      </c>
      <c r="D2048" s="399">
        <v>8</v>
      </c>
      <c r="E2048" s="2174">
        <v>42989</v>
      </c>
      <c r="F2048" s="399">
        <v>9</v>
      </c>
      <c r="G2048" s="91">
        <v>8.1999999999999993</v>
      </c>
      <c r="H2048" s="91"/>
      <c r="I2048" s="454"/>
      <c r="J2048" s="91" t="s">
        <v>803</v>
      </c>
      <c r="K2048" s="1165"/>
      <c r="L2048" s="2178" t="s">
        <v>803</v>
      </c>
      <c r="M2048" s="2179"/>
      <c r="N2048" s="2178" t="s">
        <v>803</v>
      </c>
      <c r="O2048" s="2179"/>
      <c r="P2048" s="2178" t="s">
        <v>803</v>
      </c>
      <c r="Q2048" s="2168"/>
      <c r="R2048" s="1330"/>
      <c r="T2048" s="1350" t="s">
        <v>803</v>
      </c>
    </row>
    <row r="2049" spans="1:20" s="451" customFormat="1">
      <c r="A2049" s="2180" t="s">
        <v>68</v>
      </c>
      <c r="B2049" s="470" t="s">
        <v>709</v>
      </c>
      <c r="C2049" s="470" t="s">
        <v>958</v>
      </c>
      <c r="D2049" s="2181">
        <v>8.5</v>
      </c>
      <c r="E2049" s="2182">
        <v>42989</v>
      </c>
      <c r="F2049" s="2181">
        <v>9</v>
      </c>
      <c r="G2049" s="470">
        <v>8.1999999999999993</v>
      </c>
      <c r="H2049" s="1701">
        <v>0.32174683544303789</v>
      </c>
      <c r="I2049" s="2198">
        <v>0.14070163696098859</v>
      </c>
      <c r="J2049" s="470">
        <v>4.3580925032296607</v>
      </c>
      <c r="K2049" s="2195"/>
      <c r="L2049" s="2184" t="s">
        <v>803</v>
      </c>
      <c r="M2049" s="2185"/>
      <c r="N2049" s="2184" t="s">
        <v>803</v>
      </c>
      <c r="O2049" s="2185"/>
      <c r="P2049" s="2184" t="s">
        <v>803</v>
      </c>
      <c r="Q2049" s="2172"/>
      <c r="R2049" s="1341"/>
      <c r="S2049" s="1157"/>
      <c r="T2049" s="1357" t="s">
        <v>803</v>
      </c>
    </row>
    <row r="2050" spans="1:20">
      <c r="A2050" s="884"/>
      <c r="D2050" s="173"/>
      <c r="E2050" s="445"/>
      <c r="F2050" s="173"/>
      <c r="H2050" s="166"/>
      <c r="I2050" s="881"/>
      <c r="K2050" s="483"/>
      <c r="L2050" s="1648"/>
      <c r="M2050" s="911"/>
      <c r="N2050" s="1648"/>
      <c r="O2050" s="911"/>
      <c r="P2050" s="1648"/>
      <c r="Q2050" s="1169"/>
      <c r="R2050" s="1331"/>
      <c r="T2050" s="1344"/>
    </row>
    <row r="2051" spans="1:20">
      <c r="A2051" s="2173" t="s">
        <v>68</v>
      </c>
      <c r="B2051" s="91" t="s">
        <v>368</v>
      </c>
      <c r="C2051" s="355" t="s">
        <v>959</v>
      </c>
      <c r="D2051" s="355">
        <v>0.5</v>
      </c>
      <c r="E2051" s="358">
        <v>43340</v>
      </c>
      <c r="F2051" s="355">
        <v>9.0500000000000007</v>
      </c>
      <c r="G2051" s="355">
        <v>7.9849999999999994</v>
      </c>
      <c r="H2051" s="355">
        <v>1.05</v>
      </c>
      <c r="I2051" s="2803">
        <v>0.28999999999999998</v>
      </c>
      <c r="J2051" s="91">
        <v>8.9824599999999997</v>
      </c>
      <c r="K2051" s="2199">
        <v>7.9849999999999994</v>
      </c>
      <c r="L2051" s="2176">
        <v>30.027075923634921</v>
      </c>
      <c r="M2051" s="2187">
        <v>1.7533333333333332</v>
      </c>
      <c r="N2051" s="2176">
        <v>36.077703197680805</v>
      </c>
      <c r="O2051" s="2187">
        <v>10.53116</v>
      </c>
      <c r="P2051" s="2176">
        <v>38.116299511447615</v>
      </c>
      <c r="Q2051" s="2168">
        <f t="shared" si="387"/>
        <v>34.740359544254453</v>
      </c>
    </row>
    <row r="2052" spans="1:20">
      <c r="A2052" s="2173" t="s">
        <v>68</v>
      </c>
      <c r="B2052" s="91" t="s">
        <v>368</v>
      </c>
      <c r="C2052" s="355" t="s">
        <v>959</v>
      </c>
      <c r="D2052" s="355">
        <v>1</v>
      </c>
      <c r="E2052" s="358">
        <v>43340</v>
      </c>
      <c r="F2052" s="355">
        <v>9.0500000000000007</v>
      </c>
      <c r="G2052" s="355">
        <v>7.9850000000000003</v>
      </c>
      <c r="H2052" s="355"/>
      <c r="I2052" s="2803"/>
      <c r="J2052" s="91" t="s">
        <v>803</v>
      </c>
      <c r="K2052" s="2199"/>
      <c r="L2052" s="2176" t="s">
        <v>803</v>
      </c>
      <c r="M2052" s="2187"/>
      <c r="N2052" s="2176" t="s">
        <v>803</v>
      </c>
      <c r="O2052" s="2187"/>
      <c r="P2052" s="2176" t="s">
        <v>803</v>
      </c>
      <c r="Q2052" s="2168"/>
      <c r="R2052" s="1330"/>
      <c r="T2052" s="1350" t="s">
        <v>803</v>
      </c>
    </row>
    <row r="2053" spans="1:20">
      <c r="A2053" s="2173" t="s">
        <v>68</v>
      </c>
      <c r="B2053" s="91" t="s">
        <v>368</v>
      </c>
      <c r="C2053" s="355" t="s">
        <v>959</v>
      </c>
      <c r="D2053" s="355">
        <v>2</v>
      </c>
      <c r="E2053" s="358">
        <v>43340</v>
      </c>
      <c r="F2053" s="355">
        <v>9.0500000000000007</v>
      </c>
      <c r="G2053" s="355">
        <v>7.9849999999999994</v>
      </c>
      <c r="H2053" s="355"/>
      <c r="I2053" s="2803"/>
      <c r="J2053" s="91" t="s">
        <v>803</v>
      </c>
      <c r="K2053" s="2199"/>
      <c r="L2053" s="2176" t="s">
        <v>803</v>
      </c>
      <c r="M2053" s="2187"/>
      <c r="N2053" s="2176" t="s">
        <v>803</v>
      </c>
      <c r="O2053" s="2187"/>
      <c r="P2053" s="2176" t="s">
        <v>803</v>
      </c>
      <c r="Q2053" s="2168"/>
      <c r="R2053" s="1330"/>
      <c r="T2053" s="1350" t="s">
        <v>803</v>
      </c>
    </row>
    <row r="2054" spans="1:20">
      <c r="A2054" s="2173" t="s">
        <v>68</v>
      </c>
      <c r="B2054" s="91" t="s">
        <v>368</v>
      </c>
      <c r="C2054" s="355" t="s">
        <v>959</v>
      </c>
      <c r="D2054" s="355">
        <v>3</v>
      </c>
      <c r="E2054" s="358">
        <v>43340</v>
      </c>
      <c r="F2054" s="355">
        <v>9.0500000000000007</v>
      </c>
      <c r="G2054" s="355">
        <v>7.9850000000000003</v>
      </c>
      <c r="H2054" s="355">
        <v>1.76</v>
      </c>
      <c r="I2054" s="2803">
        <v>0.44</v>
      </c>
      <c r="J2054" s="91">
        <v>13.62856</v>
      </c>
      <c r="K2054" s="2199"/>
      <c r="L2054" s="2176" t="s">
        <v>803</v>
      </c>
      <c r="M2054" s="2187"/>
      <c r="N2054" s="2176" t="s">
        <v>803</v>
      </c>
      <c r="O2054" s="2187"/>
      <c r="P2054" s="2176" t="s">
        <v>803</v>
      </c>
      <c r="Q2054" s="2168"/>
      <c r="R2054" s="1330"/>
      <c r="T2054" s="1350" t="s">
        <v>803</v>
      </c>
    </row>
    <row r="2055" spans="1:20">
      <c r="A2055" s="2173" t="s">
        <v>68</v>
      </c>
      <c r="B2055" s="91" t="s">
        <v>368</v>
      </c>
      <c r="C2055" s="355" t="s">
        <v>959</v>
      </c>
      <c r="D2055" s="355">
        <v>4</v>
      </c>
      <c r="E2055" s="358">
        <v>43340</v>
      </c>
      <c r="F2055" s="355">
        <v>9.0500000000000007</v>
      </c>
      <c r="G2055" s="355">
        <v>7.9849999999999994</v>
      </c>
      <c r="H2055" s="355"/>
      <c r="I2055" s="2803"/>
      <c r="J2055" s="91" t="s">
        <v>803</v>
      </c>
      <c r="K2055" s="2199"/>
      <c r="L2055" s="2196" t="s">
        <v>803</v>
      </c>
      <c r="M2055" s="2805"/>
      <c r="N2055" s="2196" t="s">
        <v>803</v>
      </c>
      <c r="O2055" s="2805"/>
      <c r="P2055" s="2196" t="s">
        <v>803</v>
      </c>
      <c r="Q2055" s="2168"/>
      <c r="R2055" s="1341"/>
      <c r="T2055" s="1357" t="s">
        <v>803</v>
      </c>
    </row>
    <row r="2056" spans="1:20">
      <c r="A2056" s="2173" t="s">
        <v>68</v>
      </c>
      <c r="B2056" s="91" t="s">
        <v>368</v>
      </c>
      <c r="C2056" s="355" t="s">
        <v>959</v>
      </c>
      <c r="D2056" s="355">
        <v>5</v>
      </c>
      <c r="E2056" s="358">
        <v>43340</v>
      </c>
      <c r="F2056" s="355">
        <v>9.0500000000000007</v>
      </c>
      <c r="G2056" s="355">
        <v>7.9850000000000003</v>
      </c>
      <c r="H2056" s="355"/>
      <c r="I2056" s="2803"/>
      <c r="J2056" s="91" t="s">
        <v>803</v>
      </c>
      <c r="K2056" s="2199"/>
      <c r="L2056" s="2176" t="s">
        <v>803</v>
      </c>
      <c r="M2056" s="2187"/>
      <c r="N2056" s="2176" t="s">
        <v>803</v>
      </c>
      <c r="O2056" s="2187"/>
      <c r="P2056" s="2176" t="s">
        <v>803</v>
      </c>
      <c r="Q2056" s="2168"/>
      <c r="R2056" s="1330"/>
      <c r="T2056" s="1350" t="s">
        <v>803</v>
      </c>
    </row>
    <row r="2057" spans="1:20">
      <c r="A2057" s="2173" t="s">
        <v>68</v>
      </c>
      <c r="B2057" s="91" t="s">
        <v>368</v>
      </c>
      <c r="C2057" s="355" t="s">
        <v>959</v>
      </c>
      <c r="D2057" s="355">
        <v>6</v>
      </c>
      <c r="E2057" s="358">
        <v>43340</v>
      </c>
      <c r="F2057" s="355">
        <v>9.0500000000000007</v>
      </c>
      <c r="G2057" s="355">
        <v>7.9849999999999994</v>
      </c>
      <c r="H2057" s="355"/>
      <c r="I2057" s="2803"/>
      <c r="J2057" s="91" t="s">
        <v>803</v>
      </c>
      <c r="K2057" s="2199"/>
      <c r="L2057" s="2176" t="s">
        <v>803</v>
      </c>
      <c r="M2057" s="2187"/>
      <c r="N2057" s="2176" t="s">
        <v>803</v>
      </c>
      <c r="O2057" s="2187"/>
      <c r="P2057" s="2176" t="s">
        <v>803</v>
      </c>
      <c r="Q2057" s="2168"/>
      <c r="R2057" s="1330"/>
      <c r="T2057" s="1350" t="s">
        <v>803</v>
      </c>
    </row>
    <row r="2058" spans="1:20">
      <c r="A2058" s="2173" t="s">
        <v>68</v>
      </c>
      <c r="B2058" s="91" t="s">
        <v>368</v>
      </c>
      <c r="C2058" s="355" t="s">
        <v>959</v>
      </c>
      <c r="D2058" s="355">
        <v>7</v>
      </c>
      <c r="E2058" s="358">
        <v>43340</v>
      </c>
      <c r="F2058" s="355">
        <v>9.0500000000000007</v>
      </c>
      <c r="G2058" s="355">
        <v>7.9850000000000003</v>
      </c>
      <c r="H2058" s="355"/>
      <c r="I2058" s="2803"/>
      <c r="J2058" s="91" t="s">
        <v>803</v>
      </c>
      <c r="K2058" s="2199"/>
      <c r="L2058" s="2176" t="s">
        <v>803</v>
      </c>
      <c r="M2058" s="2187"/>
      <c r="N2058" s="2176" t="s">
        <v>803</v>
      </c>
      <c r="O2058" s="2187"/>
      <c r="P2058" s="2176" t="s">
        <v>803</v>
      </c>
      <c r="Q2058" s="2168"/>
      <c r="R2058" s="1330"/>
      <c r="T2058" s="1350" t="s">
        <v>803</v>
      </c>
    </row>
    <row r="2059" spans="1:20" s="451" customFormat="1">
      <c r="A2059" s="1631" t="s">
        <v>68</v>
      </c>
      <c r="B2059" s="451" t="s">
        <v>368</v>
      </c>
      <c r="C2059" s="534" t="s">
        <v>959</v>
      </c>
      <c r="D2059" s="534">
        <v>7.5</v>
      </c>
      <c r="E2059" s="1513">
        <v>43340</v>
      </c>
      <c r="F2059" s="534">
        <v>9.0500000000000007</v>
      </c>
      <c r="G2059" s="534">
        <v>7.9849999999999994</v>
      </c>
      <c r="H2059" s="534">
        <v>2.4500000000000002</v>
      </c>
      <c r="I2059" s="1636">
        <v>0.28999999999999998</v>
      </c>
      <c r="J2059" s="451">
        <v>8.9824599999999997</v>
      </c>
      <c r="K2059" s="1654"/>
      <c r="L2059" s="1315" t="s">
        <v>803</v>
      </c>
      <c r="M2059" s="892"/>
      <c r="N2059" s="1315" t="s">
        <v>803</v>
      </c>
      <c r="O2059" s="892"/>
      <c r="P2059" s="1315" t="s">
        <v>803</v>
      </c>
      <c r="Q2059" s="1232"/>
      <c r="R2059" s="1341"/>
      <c r="S2059" s="1157"/>
      <c r="T2059" s="1357" t="s">
        <v>803</v>
      </c>
    </row>
    <row r="2060" spans="1:20">
      <c r="A2060" s="884"/>
      <c r="C2060" s="27"/>
      <c r="D2060" s="27"/>
      <c r="E2060" s="27"/>
      <c r="F2060" s="47"/>
      <c r="G2060" s="173"/>
      <c r="H2060" s="173"/>
      <c r="I2060" s="27"/>
      <c r="J2060" s="27"/>
      <c r="K2060" s="528"/>
      <c r="L2060" s="1106"/>
      <c r="M2060" s="607"/>
      <c r="O2060" s="592"/>
      <c r="P2060" s="593"/>
      <c r="Q2060" s="1169"/>
      <c r="S2060" s="1333"/>
      <c r="T2060" s="1346"/>
    </row>
    <row r="2061" spans="1:20" ht="46.8">
      <c r="A2061" s="976" t="s">
        <v>804</v>
      </c>
      <c r="B2061" s="591" t="s">
        <v>20</v>
      </c>
      <c r="C2061" s="591" t="s">
        <v>701</v>
      </c>
      <c r="D2061" s="946" t="s">
        <v>805</v>
      </c>
      <c r="E2061" s="947" t="s">
        <v>786</v>
      </c>
      <c r="F2061" s="946" t="s">
        <v>806</v>
      </c>
      <c r="G2061" s="946" t="s">
        <v>807</v>
      </c>
      <c r="H2061" s="591" t="s">
        <v>808</v>
      </c>
      <c r="I2061" s="371" t="s">
        <v>809</v>
      </c>
      <c r="J2061" s="1298" t="s">
        <v>878</v>
      </c>
      <c r="K2061" s="1267" t="s">
        <v>792</v>
      </c>
      <c r="L2061" s="1305" t="s">
        <v>474</v>
      </c>
      <c r="M2061" s="1252" t="s">
        <v>793</v>
      </c>
      <c r="N2061" s="1305" t="s">
        <v>483</v>
      </c>
      <c r="O2061" s="1252" t="s">
        <v>794</v>
      </c>
      <c r="P2061" s="1305" t="s">
        <v>480</v>
      </c>
      <c r="Q2061" s="1604"/>
      <c r="T2061" s="1346"/>
    </row>
    <row r="2062" spans="1:20">
      <c r="A2062" s="108">
        <v>60</v>
      </c>
      <c r="B2062" t="s">
        <v>709</v>
      </c>
      <c r="C2062" t="s">
        <v>957</v>
      </c>
      <c r="D2062" s="18">
        <v>0.5</v>
      </c>
      <c r="E2062" s="55">
        <v>43703</v>
      </c>
      <c r="F2062" s="165">
        <v>9.0299999999999994</v>
      </c>
      <c r="G2062" s="166">
        <v>6.4</v>
      </c>
      <c r="H2062" s="24">
        <v>1.161732658227848</v>
      </c>
      <c r="I2062" s="24">
        <v>0.31030094476718278</v>
      </c>
      <c r="J2062">
        <f t="shared" ref="J2062:J2092" si="396">IF(AND(I2062&gt;0),  I2062*30.974," ")</f>
        <v>9.6112614632187192</v>
      </c>
      <c r="K2062" s="745">
        <f>AVERAGE(G2062:G2070)</f>
        <v>6.4</v>
      </c>
      <c r="L2062" s="594">
        <f t="shared" ref="L2062:L2084" si="397">10*(6-(LN(K2062)/LN(2)))</f>
        <v>33.219280948873624</v>
      </c>
      <c r="M2062" s="166">
        <f>AVERAGE(H2062:H2070)</f>
        <v>1.5318925738396623</v>
      </c>
      <c r="N2062" s="594">
        <f t="shared" ref="N2062:N2084" si="398">10*(6-((2.04-0.68*LN(M2062))/LN(2)))</f>
        <v>34.753164048195572</v>
      </c>
      <c r="O2062">
        <f>AVERAGE(J2062:J2070)</f>
        <v>10.81266914612106</v>
      </c>
      <c r="P2062" s="594">
        <f t="shared" ref="P2062:P2073" si="399">10*(6-(LN(48/O2062)/LN(2)))</f>
        <v>38.496882956426283</v>
      </c>
      <c r="Q2062" s="1169">
        <f t="shared" si="387"/>
        <v>35.489775984498493</v>
      </c>
      <c r="T2062" s="1346"/>
    </row>
    <row r="2063" spans="1:20">
      <c r="A2063" s="108"/>
      <c r="B2063" t="s">
        <v>709</v>
      </c>
      <c r="C2063" t="s">
        <v>957</v>
      </c>
      <c r="D2063" s="18">
        <v>1</v>
      </c>
      <c r="E2063" s="55">
        <v>43703</v>
      </c>
      <c r="F2063" s="165"/>
      <c r="G2063" s="166"/>
      <c r="H2063" s="27" t="s">
        <v>811</v>
      </c>
      <c r="I2063" s="27" t="s">
        <v>811</v>
      </c>
      <c r="K2063" s="483"/>
      <c r="Q2063" s="1169"/>
      <c r="T2063" s="1346"/>
    </row>
    <row r="2064" spans="1:20">
      <c r="A2064" s="108"/>
      <c r="B2064" t="s">
        <v>709</v>
      </c>
      <c r="C2064" t="s">
        <v>957</v>
      </c>
      <c r="D2064" s="18">
        <v>2</v>
      </c>
      <c r="E2064" s="55">
        <v>43703</v>
      </c>
      <c r="F2064" s="165"/>
      <c r="G2064" s="166"/>
      <c r="H2064" s="27" t="s">
        <v>811</v>
      </c>
      <c r="I2064" s="27" t="s">
        <v>811</v>
      </c>
      <c r="K2064" s="483"/>
      <c r="Q2064" s="1169"/>
      <c r="T2064" s="1346"/>
    </row>
    <row r="2065" spans="1:22">
      <c r="A2065" s="108"/>
      <c r="B2065" t="s">
        <v>709</v>
      </c>
      <c r="C2065" t="s">
        <v>957</v>
      </c>
      <c r="D2065" s="18">
        <v>3</v>
      </c>
      <c r="E2065" s="55">
        <v>43703</v>
      </c>
      <c r="F2065" s="165"/>
      <c r="G2065" s="166"/>
      <c r="H2065" s="24">
        <v>1.2984070886075949</v>
      </c>
      <c r="I2065" s="24">
        <v>0.34908856286308071</v>
      </c>
      <c r="J2065">
        <f t="shared" si="396"/>
        <v>10.812669146121062</v>
      </c>
      <c r="K2065" s="483"/>
      <c r="Q2065" s="1169"/>
      <c r="T2065" s="1346"/>
    </row>
    <row r="2066" spans="1:22">
      <c r="A2066" s="108"/>
      <c r="B2066" t="s">
        <v>709</v>
      </c>
      <c r="C2066" t="s">
        <v>957</v>
      </c>
      <c r="D2066" s="18">
        <v>4</v>
      </c>
      <c r="E2066" s="55">
        <v>43703</v>
      </c>
      <c r="F2066" s="165"/>
      <c r="G2066" s="166"/>
      <c r="H2066" s="27" t="s">
        <v>811</v>
      </c>
      <c r="I2066" s="27" t="s">
        <v>811</v>
      </c>
      <c r="K2066" s="483"/>
      <c r="Q2066" s="1169"/>
      <c r="T2066" s="1346"/>
    </row>
    <row r="2067" spans="1:22">
      <c r="A2067" s="108"/>
      <c r="B2067" t="s">
        <v>709</v>
      </c>
      <c r="C2067" t="s">
        <v>957</v>
      </c>
      <c r="D2067" s="18">
        <v>5</v>
      </c>
      <c r="E2067" s="55">
        <v>43703</v>
      </c>
      <c r="F2067" s="165"/>
      <c r="G2067" s="166"/>
      <c r="H2067" s="27" t="s">
        <v>811</v>
      </c>
      <c r="I2067" s="27" t="s">
        <v>811</v>
      </c>
      <c r="K2067" s="483"/>
      <c r="Q2067" s="1169"/>
      <c r="T2067" s="1346"/>
    </row>
    <row r="2068" spans="1:22">
      <c r="A2068" s="108"/>
      <c r="B2068" t="s">
        <v>709</v>
      </c>
      <c r="C2068" t="s">
        <v>957</v>
      </c>
      <c r="D2068" s="18">
        <v>6</v>
      </c>
      <c r="E2068" s="55">
        <v>43703</v>
      </c>
      <c r="F2068" s="165"/>
      <c r="G2068" s="166"/>
      <c r="H2068" s="27" t="s">
        <v>811</v>
      </c>
      <c r="I2068" s="27" t="s">
        <v>811</v>
      </c>
      <c r="K2068" s="483"/>
      <c r="Q2068" s="1169"/>
      <c r="T2068" s="1346"/>
    </row>
    <row r="2069" spans="1:22">
      <c r="A2069" s="108"/>
      <c r="B2069" t="s">
        <v>709</v>
      </c>
      <c r="C2069" t="s">
        <v>957</v>
      </c>
      <c r="D2069" s="18">
        <v>7</v>
      </c>
      <c r="E2069" s="55">
        <v>43703</v>
      </c>
      <c r="F2069" s="165"/>
      <c r="G2069" s="166"/>
      <c r="H2069" s="24">
        <v>2.1355379746835443</v>
      </c>
      <c r="I2069" s="24">
        <v>0.38787618095897852</v>
      </c>
      <c r="J2069">
        <f t="shared" si="396"/>
        <v>12.0140768290234</v>
      </c>
      <c r="K2069" s="483"/>
      <c r="Q2069" s="1169"/>
      <c r="T2069" s="1346"/>
    </row>
    <row r="2070" spans="1:22" s="451" customFormat="1">
      <c r="A2070" s="1566"/>
      <c r="B2070" s="451" t="s">
        <v>709</v>
      </c>
      <c r="C2070" s="451" t="s">
        <v>957</v>
      </c>
      <c r="D2070" s="1201">
        <v>7.5</v>
      </c>
      <c r="E2070" s="1202">
        <v>43703</v>
      </c>
      <c r="F2070" s="1203"/>
      <c r="G2070" s="1204"/>
      <c r="H2070" s="534" t="s">
        <v>811</v>
      </c>
      <c r="I2070" s="534" t="s">
        <v>811</v>
      </c>
      <c r="K2070" s="1104"/>
      <c r="L2070" s="1373"/>
      <c r="N2070" s="1373"/>
      <c r="P2070" s="1373"/>
      <c r="Q2070" s="1232"/>
      <c r="R2070" s="1157"/>
      <c r="S2070" s="1157"/>
      <c r="T2070" s="1569"/>
    </row>
    <row r="2071" spans="1:22">
      <c r="A2071" s="976"/>
      <c r="B2071" s="591"/>
      <c r="C2071" s="591"/>
      <c r="D2071" s="946"/>
      <c r="E2071" s="947"/>
      <c r="F2071" s="591"/>
      <c r="G2071" s="946"/>
      <c r="H2071" s="946"/>
      <c r="I2071" s="946"/>
      <c r="J2071" t="str">
        <f t="shared" si="396"/>
        <v xml:space="preserve"> </v>
      </c>
      <c r="K2071" s="1281"/>
      <c r="M2071" s="591"/>
      <c r="O2071" s="591"/>
      <c r="Q2071" s="1169"/>
      <c r="R2071" s="1011"/>
      <c r="S2071" s="1229"/>
      <c r="T2071" s="1347"/>
      <c r="U2071" s="591"/>
      <c r="V2071" s="946"/>
    </row>
    <row r="2072" spans="1:22" ht="46.8">
      <c r="B2072" s="976" t="s">
        <v>20</v>
      </c>
      <c r="C2072" s="591" t="s">
        <v>701</v>
      </c>
      <c r="D2072" s="946" t="s">
        <v>805</v>
      </c>
      <c r="E2072" s="947" t="s">
        <v>786</v>
      </c>
      <c r="F2072" s="946" t="s">
        <v>806</v>
      </c>
      <c r="G2072" s="946" t="s">
        <v>807</v>
      </c>
      <c r="H2072" s="591" t="s">
        <v>808</v>
      </c>
      <c r="I2072" s="371" t="s">
        <v>809</v>
      </c>
      <c r="J2072" t="s">
        <v>810</v>
      </c>
      <c r="K2072" s="1267" t="s">
        <v>792</v>
      </c>
      <c r="L2072" s="1305" t="s">
        <v>474</v>
      </c>
      <c r="M2072" s="1252" t="s">
        <v>793</v>
      </c>
      <c r="N2072" s="1305" t="s">
        <v>483</v>
      </c>
      <c r="O2072" s="1252" t="s">
        <v>794</v>
      </c>
      <c r="P2072" s="1305" t="s">
        <v>480</v>
      </c>
      <c r="Q2072" s="1604"/>
      <c r="T2072" s="1346"/>
    </row>
    <row r="2073" spans="1:22">
      <c r="B2073" s="108" t="s">
        <v>709</v>
      </c>
      <c r="C2073" t="s">
        <v>957</v>
      </c>
      <c r="D2073">
        <v>0.5</v>
      </c>
      <c r="E2073" s="55">
        <v>44068</v>
      </c>
      <c r="F2073">
        <v>8.0399999999999991</v>
      </c>
      <c r="G2073">
        <v>5.13</v>
      </c>
      <c r="H2073" s="371">
        <v>9.8933333333333345E-2</v>
      </c>
      <c r="I2073" s="24">
        <v>0.38664457512704975</v>
      </c>
      <c r="J2073">
        <f t="shared" si="396"/>
        <v>11.97592906998524</v>
      </c>
      <c r="K2073" s="483">
        <f>AVERAGE(G2073:G2081)</f>
        <v>5.13</v>
      </c>
      <c r="L2073" s="594">
        <f t="shared" si="397"/>
        <v>36.410411741676704</v>
      </c>
      <c r="M2073" s="166">
        <f>AVERAGE(H2073:H2081)</f>
        <v>0.28373333333333356</v>
      </c>
      <c r="N2073" s="594">
        <f t="shared" si="398"/>
        <v>18.210752541433123</v>
      </c>
      <c r="O2073">
        <f>AVERAGE(J2073:J2081)</f>
        <v>20.62022911397743</v>
      </c>
      <c r="P2073" s="594">
        <f t="shared" si="399"/>
        <v>47.810259569286131</v>
      </c>
      <c r="Q2073" s="1169">
        <f t="shared" si="387"/>
        <v>34.143807950798653</v>
      </c>
      <c r="T2073" s="1346"/>
    </row>
    <row r="2074" spans="1:22">
      <c r="B2074" s="108" t="s">
        <v>709</v>
      </c>
      <c r="C2074" t="s">
        <v>957</v>
      </c>
      <c r="D2074">
        <v>1</v>
      </c>
      <c r="E2074" s="55">
        <v>44068</v>
      </c>
      <c r="H2074" s="24" t="s">
        <v>811</v>
      </c>
      <c r="I2074" s="24" t="s">
        <v>811</v>
      </c>
      <c r="K2074" s="483"/>
      <c r="Q2074" s="1169"/>
      <c r="T2074" s="1346"/>
    </row>
    <row r="2075" spans="1:22">
      <c r="B2075" s="108" t="s">
        <v>709</v>
      </c>
      <c r="C2075" t="s">
        <v>957</v>
      </c>
      <c r="D2075">
        <v>2</v>
      </c>
      <c r="E2075" s="55">
        <v>44068</v>
      </c>
      <c r="H2075" s="24" t="s">
        <v>811</v>
      </c>
      <c r="I2075" s="24" t="s">
        <v>811</v>
      </c>
      <c r="K2075" s="483"/>
      <c r="Q2075" s="1169"/>
      <c r="T2075" s="1346"/>
    </row>
    <row r="2076" spans="1:22">
      <c r="B2076" s="108" t="s">
        <v>709</v>
      </c>
      <c r="C2076" t="s">
        <v>957</v>
      </c>
      <c r="D2076">
        <v>3</v>
      </c>
      <c r="E2076" s="55">
        <v>44068</v>
      </c>
      <c r="H2076" s="24" t="s">
        <v>811</v>
      </c>
      <c r="I2076" s="24" t="s">
        <v>811</v>
      </c>
      <c r="K2076" s="483"/>
      <c r="Q2076" s="1169"/>
      <c r="T2076" s="1346"/>
    </row>
    <row r="2077" spans="1:22">
      <c r="B2077" s="108" t="s">
        <v>709</v>
      </c>
      <c r="C2077" t="s">
        <v>957</v>
      </c>
      <c r="D2077">
        <v>4</v>
      </c>
      <c r="E2077" s="55">
        <v>44068</v>
      </c>
      <c r="H2077" s="24" t="s">
        <v>811</v>
      </c>
      <c r="I2077" s="24" t="s">
        <v>811</v>
      </c>
      <c r="K2077" s="483"/>
      <c r="Q2077" s="1169"/>
      <c r="T2077" s="1346"/>
    </row>
    <row r="2078" spans="1:22">
      <c r="B2078" s="108" t="s">
        <v>709</v>
      </c>
      <c r="C2078" t="s">
        <v>957</v>
      </c>
      <c r="D2078">
        <v>5</v>
      </c>
      <c r="E2078" s="55">
        <v>44068</v>
      </c>
      <c r="H2078" s="24" t="s">
        <v>811</v>
      </c>
      <c r="I2078" s="24" t="s">
        <v>811</v>
      </c>
      <c r="K2078" s="483"/>
      <c r="Q2078" s="1169"/>
      <c r="T2078" s="1346"/>
    </row>
    <row r="2079" spans="1:22">
      <c r="B2079" s="108" t="s">
        <v>709</v>
      </c>
      <c r="C2079" t="s">
        <v>957</v>
      </c>
      <c r="D2079">
        <v>6</v>
      </c>
      <c r="E2079" s="55">
        <v>44068</v>
      </c>
      <c r="H2079" s="24" t="s">
        <v>811</v>
      </c>
      <c r="I2079" s="24" t="s">
        <v>811</v>
      </c>
      <c r="K2079" s="483"/>
      <c r="Q2079" s="1169"/>
      <c r="T2079" s="1346"/>
    </row>
    <row r="2080" spans="1:22">
      <c r="B2080" s="108" t="s">
        <v>709</v>
      </c>
      <c r="C2080" t="s">
        <v>957</v>
      </c>
      <c r="D2080">
        <v>7</v>
      </c>
      <c r="E2080" s="55">
        <v>44068</v>
      </c>
      <c r="H2080" s="24" t="s">
        <v>811</v>
      </c>
      <c r="I2080" s="24" t="s">
        <v>811</v>
      </c>
      <c r="K2080" s="483"/>
      <c r="Q2080" s="1169"/>
      <c r="T2080" s="1346"/>
    </row>
    <row r="2081" spans="1:25" s="451" customFormat="1">
      <c r="B2081" s="1566" t="s">
        <v>709</v>
      </c>
      <c r="C2081" s="451" t="s">
        <v>957</v>
      </c>
      <c r="D2081" s="451">
        <v>7.5</v>
      </c>
      <c r="E2081" s="1202">
        <v>44068</v>
      </c>
      <c r="H2081" s="1576">
        <v>0.46853333333333375</v>
      </c>
      <c r="I2081" s="1200">
        <v>0.94480949047490226</v>
      </c>
      <c r="J2081" s="451">
        <f t="shared" si="396"/>
        <v>29.264529157969623</v>
      </c>
      <c r="K2081" s="1104"/>
      <c r="L2081" s="1373"/>
      <c r="N2081" s="1373"/>
      <c r="P2081" s="1373"/>
      <c r="Q2081" s="1232"/>
      <c r="R2081" s="1157"/>
      <c r="S2081" s="1157"/>
      <c r="T2081" s="1569"/>
    </row>
    <row r="2082" spans="1:25">
      <c r="A2082" s="976"/>
      <c r="B2082" s="591"/>
      <c r="C2082" s="946"/>
      <c r="D2082" s="947"/>
      <c r="E2082" s="591"/>
      <c r="F2082" s="946"/>
      <c r="G2082" s="946"/>
      <c r="H2082" s="946"/>
      <c r="I2082" s="948"/>
      <c r="J2082" t="str">
        <f t="shared" si="396"/>
        <v xml:space="preserve"> </v>
      </c>
      <c r="K2082" s="1279"/>
      <c r="M2082" s="946"/>
      <c r="O2082" s="591"/>
      <c r="Q2082" s="1169"/>
      <c r="R2082" s="1011"/>
      <c r="S2082" s="1229"/>
      <c r="T2082" s="1348"/>
      <c r="U2082" s="946"/>
    </row>
    <row r="2083" spans="1:25" ht="46.8">
      <c r="A2083" s="983" t="s">
        <v>804</v>
      </c>
      <c r="B2083" s="815" t="s">
        <v>20</v>
      </c>
      <c r="C2083" s="815" t="s">
        <v>701</v>
      </c>
      <c r="D2083" s="815" t="s">
        <v>805</v>
      </c>
      <c r="E2083" s="873" t="s">
        <v>786</v>
      </c>
      <c r="F2083" s="815" t="s">
        <v>806</v>
      </c>
      <c r="G2083" s="815" t="s">
        <v>807</v>
      </c>
      <c r="H2083" s="815" t="s">
        <v>808</v>
      </c>
      <c r="I2083" s="878" t="s">
        <v>809</v>
      </c>
      <c r="J2083" t="s">
        <v>810</v>
      </c>
      <c r="K2083" s="1267" t="s">
        <v>792</v>
      </c>
      <c r="L2083" s="1305" t="s">
        <v>474</v>
      </c>
      <c r="M2083" s="1252" t="s">
        <v>793</v>
      </c>
      <c r="N2083" s="1305" t="s">
        <v>483</v>
      </c>
      <c r="O2083" s="1252" t="s">
        <v>794</v>
      </c>
      <c r="P2083" s="1305" t="s">
        <v>480</v>
      </c>
      <c r="Q2083" s="1604"/>
      <c r="R2083" s="1226"/>
      <c r="S2083" s="1226"/>
      <c r="T2083" s="1349"/>
      <c r="U2083" s="747"/>
      <c r="V2083" s="747"/>
      <c r="W2083" s="747"/>
      <c r="X2083" s="747"/>
      <c r="Y2083" s="747"/>
    </row>
    <row r="2084" spans="1:25">
      <c r="A2084" s="108">
        <v>30</v>
      </c>
      <c r="B2084" t="s">
        <v>709</v>
      </c>
      <c r="C2084" t="s">
        <v>957</v>
      </c>
      <c r="D2084" s="27">
        <v>0.5</v>
      </c>
      <c r="E2084" s="133">
        <v>44424</v>
      </c>
      <c r="F2084">
        <v>8.7899999999999991</v>
      </c>
      <c r="G2084">
        <v>6.96</v>
      </c>
      <c r="H2084" s="24" t="s">
        <v>811</v>
      </c>
      <c r="I2084" s="24" t="s">
        <v>811</v>
      </c>
      <c r="K2084" s="483">
        <f>AVERAGE(G2084:G2092)</f>
        <v>6.96</v>
      </c>
      <c r="L2084" s="594">
        <f t="shared" si="397"/>
        <v>32.009126939259964</v>
      </c>
      <c r="M2084" s="166">
        <f>AVERAGE(H2084:H2092)</f>
        <v>0.99409523809523792</v>
      </c>
      <c r="N2084" s="594">
        <f t="shared" si="398"/>
        <v>30.51092182428691</v>
      </c>
      <c r="O2084">
        <f>AVERAGE(J2084:J2092)</f>
        <v>42.381143765436406</v>
      </c>
      <c r="P2084" s="594">
        <f>10*(6-(LN(48/O2084)/LN(2)))</f>
        <v>58.20388117281118</v>
      </c>
      <c r="Q2084" s="1169">
        <f t="shared" si="387"/>
        <v>40.241309978786013</v>
      </c>
      <c r="T2084" s="1346"/>
    </row>
    <row r="2085" spans="1:25">
      <c r="A2085" s="108">
        <v>30</v>
      </c>
      <c r="B2085" t="s">
        <v>709</v>
      </c>
      <c r="C2085" t="s">
        <v>957</v>
      </c>
      <c r="D2085" s="27">
        <v>1</v>
      </c>
      <c r="E2085" s="133">
        <v>44424</v>
      </c>
      <c r="H2085" s="371">
        <v>0.75447619047619063</v>
      </c>
      <c r="I2085" s="24">
        <v>0.28801747451633036</v>
      </c>
      <c r="J2085">
        <f t="shared" si="396"/>
        <v>8.9210532556688165</v>
      </c>
      <c r="K2085" s="483"/>
      <c r="Q2085" s="1169"/>
      <c r="T2085" s="1346"/>
    </row>
    <row r="2086" spans="1:25">
      <c r="A2086" s="108">
        <v>30</v>
      </c>
      <c r="B2086" t="s">
        <v>709</v>
      </c>
      <c r="C2086" t="s">
        <v>957</v>
      </c>
      <c r="D2086" s="27">
        <v>2</v>
      </c>
      <c r="E2086" s="133">
        <v>44424</v>
      </c>
      <c r="H2086" s="24" t="s">
        <v>811</v>
      </c>
      <c r="I2086" s="24" t="s">
        <v>811</v>
      </c>
      <c r="K2086" s="483"/>
      <c r="Q2086" s="1169"/>
      <c r="T2086" s="1346"/>
    </row>
    <row r="2087" spans="1:25">
      <c r="A2087" s="108">
        <v>30</v>
      </c>
      <c r="B2087" t="s">
        <v>709</v>
      </c>
      <c r="C2087" t="s">
        <v>957</v>
      </c>
      <c r="D2087" s="27">
        <v>3</v>
      </c>
      <c r="E2087" s="133">
        <v>44424</v>
      </c>
      <c r="H2087" s="24" t="s">
        <v>811</v>
      </c>
      <c r="I2087" s="24" t="s">
        <v>811</v>
      </c>
      <c r="K2087" s="483"/>
      <c r="Q2087" s="1169"/>
      <c r="T2087" s="1346"/>
    </row>
    <row r="2088" spans="1:25">
      <c r="A2088" s="108">
        <v>30</v>
      </c>
      <c r="B2088" t="s">
        <v>709</v>
      </c>
      <c r="C2088" t="s">
        <v>957</v>
      </c>
      <c r="D2088" s="27">
        <v>4</v>
      </c>
      <c r="E2088" s="133">
        <v>44424</v>
      </c>
      <c r="H2088" s="24" t="s">
        <v>811</v>
      </c>
      <c r="I2088" s="24" t="s">
        <v>811</v>
      </c>
      <c r="K2088" s="483"/>
      <c r="Q2088" s="1169"/>
      <c r="T2088" s="1346"/>
    </row>
    <row r="2089" spans="1:25">
      <c r="A2089" s="108">
        <v>30</v>
      </c>
      <c r="B2089" t="s">
        <v>709</v>
      </c>
      <c r="C2089" t="s">
        <v>957</v>
      </c>
      <c r="D2089" s="27">
        <v>5</v>
      </c>
      <c r="E2089" s="133">
        <v>44424</v>
      </c>
      <c r="H2089" s="371" t="s">
        <v>811</v>
      </c>
      <c r="I2089" s="24" t="s">
        <v>811</v>
      </c>
      <c r="K2089" s="483"/>
      <c r="Q2089" s="1169"/>
      <c r="T2089" s="1346"/>
    </row>
    <row r="2090" spans="1:25">
      <c r="A2090" s="108">
        <v>30</v>
      </c>
      <c r="B2090" t="s">
        <v>709</v>
      </c>
      <c r="C2090" t="s">
        <v>957</v>
      </c>
      <c r="D2090" s="27">
        <v>6</v>
      </c>
      <c r="E2090" s="133">
        <v>44424</v>
      </c>
      <c r="H2090" s="371" t="s">
        <v>811</v>
      </c>
      <c r="I2090" s="24" t="s">
        <v>811</v>
      </c>
      <c r="K2090" s="483"/>
      <c r="Q2090" s="1169"/>
      <c r="T2090" s="1346"/>
    </row>
    <row r="2091" spans="1:25">
      <c r="A2091" s="108">
        <v>30</v>
      </c>
      <c r="B2091" t="s">
        <v>709</v>
      </c>
      <c r="C2091" t="s">
        <v>957</v>
      </c>
      <c r="D2091" s="27">
        <v>7</v>
      </c>
      <c r="E2091" s="133">
        <v>44424</v>
      </c>
      <c r="H2091" s="371" t="s">
        <v>811</v>
      </c>
      <c r="I2091" s="24" t="s">
        <v>811</v>
      </c>
      <c r="K2091" s="483"/>
      <c r="Q2091" s="1169"/>
      <c r="T2091" s="1346"/>
    </row>
    <row r="2092" spans="1:25" s="451" customFormat="1">
      <c r="A2092" s="1566">
        <v>30</v>
      </c>
      <c r="B2092" s="451" t="s">
        <v>709</v>
      </c>
      <c r="C2092" s="451" t="s">
        <v>957</v>
      </c>
      <c r="D2092" s="534">
        <v>8</v>
      </c>
      <c r="E2092" s="1567">
        <v>44424</v>
      </c>
      <c r="H2092" s="1576">
        <v>1.2337142857142853</v>
      </c>
      <c r="I2092" s="1200">
        <v>2.4485450466586172</v>
      </c>
      <c r="J2092" s="451">
        <f t="shared" si="396"/>
        <v>75.841234275204002</v>
      </c>
      <c r="K2092" s="1104"/>
      <c r="L2092" s="1373"/>
      <c r="N2092" s="1373"/>
      <c r="P2092" s="1373"/>
      <c r="Q2092" s="1232"/>
      <c r="R2092" s="1157"/>
      <c r="S2092" s="1157"/>
      <c r="T2092" s="1569"/>
    </row>
    <row r="2093" spans="1:25">
      <c r="A2093" s="108"/>
      <c r="D2093" s="27"/>
      <c r="E2093" s="133"/>
      <c r="H2093" s="371"/>
      <c r="I2093" s="24"/>
      <c r="J2093" s="484"/>
      <c r="Q2093" s="1169"/>
    </row>
    <row r="2094" spans="1:25" ht="46.8">
      <c r="A2094" s="983" t="s">
        <v>804</v>
      </c>
      <c r="B2094" s="815" t="s">
        <v>20</v>
      </c>
      <c r="C2094" s="815" t="s">
        <v>701</v>
      </c>
      <c r="D2094" s="815" t="s">
        <v>805</v>
      </c>
      <c r="E2094" s="873" t="s">
        <v>786</v>
      </c>
      <c r="F2094" s="815" t="s">
        <v>806</v>
      </c>
      <c r="G2094" s="815" t="s">
        <v>807</v>
      </c>
      <c r="H2094" s="815" t="s">
        <v>808</v>
      </c>
      <c r="I2094" s="878" t="s">
        <v>809</v>
      </c>
      <c r="J2094" s="484" t="s">
        <v>810</v>
      </c>
      <c r="K2094" s="1252" t="s">
        <v>792</v>
      </c>
      <c r="L2094" s="1305" t="s">
        <v>474</v>
      </c>
      <c r="M2094" s="1252" t="s">
        <v>793</v>
      </c>
      <c r="N2094" s="1305" t="s">
        <v>483</v>
      </c>
      <c r="O2094" s="1252" t="s">
        <v>794</v>
      </c>
      <c r="P2094" s="1305" t="s">
        <v>480</v>
      </c>
      <c r="Q2094" s="1169"/>
    </row>
    <row r="2095" spans="1:25">
      <c r="A2095" s="108"/>
      <c r="B2095" t="s">
        <v>709</v>
      </c>
      <c r="C2095" t="s">
        <v>960</v>
      </c>
      <c r="D2095" s="27">
        <v>0.5</v>
      </c>
      <c r="E2095" s="55">
        <v>44803</v>
      </c>
      <c r="F2095">
        <v>8.5</v>
      </c>
      <c r="G2095">
        <v>4.75</v>
      </c>
      <c r="H2095" s="24">
        <v>2.6109116071428562</v>
      </c>
      <c r="I2095" s="2798">
        <v>0.19579490733336891</v>
      </c>
      <c r="J2095" s="484">
        <f t="shared" ref="J2095:J2103" si="400">IF(AND(I2095&gt;0),  I2095*30.974," ")</f>
        <v>6.0645514597437682</v>
      </c>
      <c r="K2095">
        <f>AVERAGE(G2095:G2103)</f>
        <v>4.75</v>
      </c>
      <c r="L2095" s="594">
        <f t="shared" ref="L2095" si="401">10*(6-(LN(K2095)/LN(2)))</f>
        <v>37.520724865564141</v>
      </c>
      <c r="M2095" s="166">
        <f>AVERAGE(H2095:H2103)</f>
        <v>7.3014544642857153</v>
      </c>
      <c r="N2095" s="594">
        <f t="shared" ref="N2095" si="402">10*(6-((2.04-0.68*LN(M2095))/LN(2)))</f>
        <v>50.07267155223775</v>
      </c>
      <c r="O2095">
        <f>AVERAGE(J2095:J2103)</f>
        <v>9.0968271896156523</v>
      </c>
      <c r="P2095" s="594">
        <f>10*(6-(LN(48/O2095)/LN(2)))</f>
        <v>36.004009461317629</v>
      </c>
      <c r="Q2095" s="1169">
        <f>AVERAGE(L2095,N2095,P2095)</f>
        <v>41.199135293039838</v>
      </c>
    </row>
    <row r="2096" spans="1:25">
      <c r="A2096" s="108"/>
      <c r="B2096" t="s">
        <v>709</v>
      </c>
      <c r="C2096" t="s">
        <v>960</v>
      </c>
      <c r="D2096" s="27">
        <v>1</v>
      </c>
      <c r="E2096" s="55">
        <v>44803</v>
      </c>
      <c r="H2096" s="24" t="s">
        <v>811</v>
      </c>
      <c r="I2096" s="27" t="s">
        <v>811</v>
      </c>
      <c r="J2096" s="484"/>
      <c r="Q2096" s="1169"/>
    </row>
    <row r="2097" spans="1:20">
      <c r="A2097" s="108"/>
      <c r="B2097" t="s">
        <v>709</v>
      </c>
      <c r="C2097" t="s">
        <v>960</v>
      </c>
      <c r="D2097" s="27">
        <v>2</v>
      </c>
      <c r="E2097" s="55">
        <v>44803</v>
      </c>
      <c r="H2097" s="24" t="s">
        <v>811</v>
      </c>
      <c r="I2097" s="27" t="s">
        <v>811</v>
      </c>
      <c r="J2097" s="484"/>
      <c r="Q2097" s="1169"/>
    </row>
    <row r="2098" spans="1:20">
      <c r="A2098" s="108"/>
      <c r="B2098" t="s">
        <v>709</v>
      </c>
      <c r="C2098" t="s">
        <v>960</v>
      </c>
      <c r="D2098" s="27">
        <v>3</v>
      </c>
      <c r="E2098" s="55">
        <v>44803</v>
      </c>
      <c r="H2098" s="24">
        <v>2.8396830357142853</v>
      </c>
      <c r="I2098" s="2798">
        <v>0.2349538888000427</v>
      </c>
      <c r="J2098" s="484"/>
      <c r="Q2098" s="1169"/>
    </row>
    <row r="2099" spans="1:20">
      <c r="A2099" s="108"/>
      <c r="B2099" t="s">
        <v>709</v>
      </c>
      <c r="C2099" t="s">
        <v>960</v>
      </c>
      <c r="D2099" s="27">
        <v>4</v>
      </c>
      <c r="E2099" s="55">
        <v>44803</v>
      </c>
      <c r="H2099" s="24" t="s">
        <v>811</v>
      </c>
      <c r="I2099" s="27" t="s">
        <v>811</v>
      </c>
      <c r="J2099" s="484"/>
      <c r="Q2099" s="1169"/>
    </row>
    <row r="2100" spans="1:20">
      <c r="A2100" s="108"/>
      <c r="B2100" t="s">
        <v>709</v>
      </c>
      <c r="C2100" t="s">
        <v>960</v>
      </c>
      <c r="D2100" s="27">
        <v>5</v>
      </c>
      <c r="E2100" s="55">
        <v>44803</v>
      </c>
      <c r="H2100" s="24" t="s">
        <v>811</v>
      </c>
      <c r="I2100" s="27" t="s">
        <v>811</v>
      </c>
      <c r="J2100" s="484"/>
      <c r="Q2100" s="1169"/>
    </row>
    <row r="2101" spans="1:20">
      <c r="A2101" s="108"/>
      <c r="B2101" t="s">
        <v>709</v>
      </c>
      <c r="C2101" t="s">
        <v>960</v>
      </c>
      <c r="D2101" s="27">
        <v>6</v>
      </c>
      <c r="E2101" s="55">
        <v>44803</v>
      </c>
      <c r="H2101" s="24" t="s">
        <v>811</v>
      </c>
      <c r="I2101" s="27" t="s">
        <v>811</v>
      </c>
      <c r="J2101" s="484"/>
      <c r="Q2101" s="1169"/>
    </row>
    <row r="2102" spans="1:20">
      <c r="A2102" s="108"/>
      <c r="B2102" t="s">
        <v>709</v>
      </c>
      <c r="C2102" t="s">
        <v>960</v>
      </c>
      <c r="D2102" s="27">
        <v>7</v>
      </c>
      <c r="E2102" s="55">
        <v>44803</v>
      </c>
      <c r="H2102" s="24" t="s">
        <v>811</v>
      </c>
      <c r="I2102" s="27" t="s">
        <v>811</v>
      </c>
      <c r="J2102" s="484"/>
      <c r="Q2102" s="1169"/>
    </row>
    <row r="2103" spans="1:20" s="451" customFormat="1">
      <c r="A2103" s="1566"/>
      <c r="B2103" s="451" t="s">
        <v>709</v>
      </c>
      <c r="C2103" s="451" t="s">
        <v>960</v>
      </c>
      <c r="D2103" s="534">
        <v>8</v>
      </c>
      <c r="E2103" s="1202">
        <v>44803</v>
      </c>
      <c r="H2103" s="1200">
        <v>16.453768750000005</v>
      </c>
      <c r="I2103" s="2798">
        <v>0.39158981466673781</v>
      </c>
      <c r="J2103" s="564">
        <f t="shared" si="400"/>
        <v>12.129102919487536</v>
      </c>
      <c r="L2103" s="1373"/>
      <c r="N2103" s="1373"/>
      <c r="P2103" s="1373"/>
      <c r="Q2103" s="1232"/>
      <c r="R2103" s="1157"/>
      <c r="S2103" s="1157"/>
      <c r="T2103" s="1157"/>
    </row>
    <row r="2104" spans="1:20">
      <c r="A2104" s="108"/>
      <c r="D2104" s="27"/>
      <c r="E2104" s="133"/>
      <c r="H2104" s="371"/>
      <c r="I2104" s="24"/>
      <c r="J2104" s="484"/>
      <c r="Q2104" s="1169"/>
    </row>
    <row r="2105" spans="1:20" ht="46.8">
      <c r="A2105" s="983" t="s">
        <v>804</v>
      </c>
      <c r="B2105" s="815" t="s">
        <v>20</v>
      </c>
      <c r="C2105" s="815" t="s">
        <v>701</v>
      </c>
      <c r="D2105" s="815" t="s">
        <v>805</v>
      </c>
      <c r="E2105" s="873" t="s">
        <v>786</v>
      </c>
      <c r="F2105" s="815" t="s">
        <v>806</v>
      </c>
      <c r="G2105" s="815" t="s">
        <v>807</v>
      </c>
      <c r="H2105" s="815" t="s">
        <v>808</v>
      </c>
      <c r="I2105" s="878" t="s">
        <v>809</v>
      </c>
      <c r="J2105" s="484" t="s">
        <v>810</v>
      </c>
      <c r="K2105" s="1252" t="s">
        <v>792</v>
      </c>
      <c r="L2105" s="1305" t="s">
        <v>474</v>
      </c>
      <c r="M2105" s="1252" t="s">
        <v>793</v>
      </c>
      <c r="N2105" s="1305" t="s">
        <v>483</v>
      </c>
      <c r="O2105" s="1252" t="s">
        <v>794</v>
      </c>
      <c r="P2105" s="1305" t="s">
        <v>480</v>
      </c>
      <c r="Q2105" s="1169"/>
    </row>
    <row r="2106" spans="1:20">
      <c r="A2106" s="108"/>
      <c r="B2106" s="24" t="s">
        <v>709</v>
      </c>
      <c r="C2106" s="24" t="s">
        <v>957</v>
      </c>
      <c r="D2106" s="23">
        <v>0.5</v>
      </c>
      <c r="E2106" s="47">
        <v>45162</v>
      </c>
      <c r="F2106" s="24">
        <v>8.8000000000000007</v>
      </c>
      <c r="G2106" s="24">
        <v>8.8000000000000007</v>
      </c>
      <c r="H2106" s="25">
        <v>1.1933333333333334</v>
      </c>
      <c r="I2106" s="71">
        <v>0.15385992392034015</v>
      </c>
      <c r="J2106" s="484">
        <f t="shared" ref="J2106" si="403">IF(AND(I2106&gt;0),  I2106*30.974," ")</f>
        <v>4.7656572835086157</v>
      </c>
      <c r="K2106" s="166">
        <f>AVERAGE(G2106:G2115)</f>
        <v>8.8000000000000007</v>
      </c>
      <c r="L2106" s="594">
        <f t="shared" ref="L2106" si="404">10*(6-(LN(K2106)/LN(2)))</f>
        <v>28.62496476250065</v>
      </c>
      <c r="M2106" s="166">
        <f>AVERAGE(H2106:H2115)</f>
        <v>0.91639943741209551</v>
      </c>
      <c r="N2106" s="594">
        <f t="shared" ref="N2106" si="405">10*(6-((2.04-0.68*LN(M2106))/LN(2)))</f>
        <v>29.712550816733064</v>
      </c>
      <c r="O2106">
        <f>AVERAGE(J2106:J2115)</f>
        <v>6.7513478183038726</v>
      </c>
      <c r="P2106" s="594">
        <f>10*(6-(LN(48/O2106)/LN(2)))</f>
        <v>31.702130453940185</v>
      </c>
      <c r="Q2106" s="1169">
        <f>AVERAGE(L2106,N2106,P2106)</f>
        <v>30.013215344391298</v>
      </c>
      <c r="R2106" s="1330">
        <f>AVERAGE(Q2062:Q2106)</f>
        <v>36.217448910302856</v>
      </c>
      <c r="S2106" s="1006" t="s">
        <v>857</v>
      </c>
      <c r="T2106" s="1350" t="str">
        <f>IF(_xlfn.NUMBERVALUE(R2106), IF(R2106&lt;50, "Acceptable; Ongoing Protection is Required", "UNScceptable; Immediate Restoration is Required"), " ")</f>
        <v>Acceptable; Ongoing Protection is Required</v>
      </c>
    </row>
    <row r="2107" spans="1:20">
      <c r="A2107" s="108"/>
      <c r="B2107" s="24" t="s">
        <v>709</v>
      </c>
      <c r="C2107" s="24" t="s">
        <v>957</v>
      </c>
      <c r="D2107" s="23">
        <v>1</v>
      </c>
      <c r="E2107" s="47">
        <v>45162</v>
      </c>
      <c r="H2107" s="24" t="s">
        <v>811</v>
      </c>
      <c r="I2107" s="24" t="s">
        <v>811</v>
      </c>
      <c r="J2107" s="484"/>
      <c r="Q2107" s="1169"/>
    </row>
    <row r="2108" spans="1:20">
      <c r="A2108" s="108"/>
      <c r="B2108" s="24" t="s">
        <v>709</v>
      </c>
      <c r="C2108" s="24" t="s">
        <v>957</v>
      </c>
      <c r="D2108" s="23">
        <v>2</v>
      </c>
      <c r="E2108" s="47">
        <v>45162</v>
      </c>
      <c r="H2108" s="24" t="s">
        <v>811</v>
      </c>
      <c r="I2108" s="24" t="s">
        <v>811</v>
      </c>
      <c r="J2108" s="484"/>
      <c r="Q2108" s="1169"/>
    </row>
    <row r="2109" spans="1:20">
      <c r="A2109" s="108"/>
      <c r="B2109" s="24" t="s">
        <v>709</v>
      </c>
      <c r="C2109" s="24" t="s">
        <v>957</v>
      </c>
      <c r="D2109" s="23">
        <v>3</v>
      </c>
      <c r="E2109" s="47">
        <v>45162</v>
      </c>
      <c r="H2109" s="25">
        <v>0.83080168776371288</v>
      </c>
      <c r="I2109" s="71">
        <v>0.15385992392034015</v>
      </c>
      <c r="J2109" s="484">
        <f t="shared" ref="J2109" si="406">IF(AND(I2109&gt;0),  I2109*30.974," ")</f>
        <v>4.7656572835086157</v>
      </c>
      <c r="Q2109" s="1169"/>
    </row>
    <row r="2110" spans="1:20">
      <c r="A2110" s="108"/>
      <c r="B2110" s="24" t="s">
        <v>709</v>
      </c>
      <c r="C2110" s="24" t="s">
        <v>957</v>
      </c>
      <c r="D2110" s="23">
        <v>4</v>
      </c>
      <c r="E2110" s="47">
        <v>45162</v>
      </c>
      <c r="H2110" s="24" t="s">
        <v>811</v>
      </c>
      <c r="I2110" s="24" t="s">
        <v>811</v>
      </c>
      <c r="J2110" s="484"/>
      <c r="Q2110" s="1169"/>
    </row>
    <row r="2111" spans="1:20">
      <c r="A2111" s="108"/>
      <c r="B2111" s="24" t="s">
        <v>709</v>
      </c>
      <c r="C2111" s="24" t="s">
        <v>957</v>
      </c>
      <c r="D2111" s="23">
        <v>5</v>
      </c>
      <c r="E2111" s="47">
        <v>45162</v>
      </c>
      <c r="H2111" s="24" t="s">
        <v>811</v>
      </c>
      <c r="I2111" s="24" t="s">
        <v>811</v>
      </c>
      <c r="J2111" s="484"/>
      <c r="Q2111" s="1169"/>
    </row>
    <row r="2112" spans="1:20">
      <c r="A2112" s="108"/>
      <c r="B2112" s="24" t="s">
        <v>709</v>
      </c>
      <c r="C2112" s="24" t="s">
        <v>957</v>
      </c>
      <c r="D2112" s="23">
        <v>6</v>
      </c>
      <c r="E2112" s="47">
        <v>45162</v>
      </c>
      <c r="H2112" s="24" t="s">
        <v>811</v>
      </c>
      <c r="I2112" s="24" t="s">
        <v>811</v>
      </c>
      <c r="J2112" s="484"/>
      <c r="Q2112" s="1169"/>
    </row>
    <row r="2113" spans="1:25">
      <c r="A2113" s="108"/>
      <c r="B2113" s="24" t="s">
        <v>709</v>
      </c>
      <c r="C2113" s="24" t="s">
        <v>957</v>
      </c>
      <c r="D2113" s="23">
        <v>7</v>
      </c>
      <c r="E2113" s="47">
        <v>45162</v>
      </c>
      <c r="H2113" s="24" t="s">
        <v>811</v>
      </c>
      <c r="I2113" s="24" t="s">
        <v>811</v>
      </c>
      <c r="J2113" s="484"/>
      <c r="Q2113" s="1169"/>
    </row>
    <row r="2114" spans="1:25">
      <c r="A2114" s="108"/>
      <c r="B2114" s="24" t="s">
        <v>709</v>
      </c>
      <c r="C2114" s="24" t="s">
        <v>957</v>
      </c>
      <c r="D2114" s="23">
        <v>8</v>
      </c>
      <c r="E2114" s="47">
        <v>45162</v>
      </c>
      <c r="H2114" s="25">
        <v>0.7250632911392404</v>
      </c>
      <c r="I2114" s="71">
        <v>0.34618482882076534</v>
      </c>
      <c r="J2114" s="484">
        <f t="shared" ref="J2114" si="407">IF(AND(I2114&gt;0),  I2114*30.974," ")</f>
        <v>10.722728887894386</v>
      </c>
      <c r="Q2114" s="1169"/>
    </row>
    <row r="2115" spans="1:25">
      <c r="A2115" s="108"/>
      <c r="B2115" s="24" t="s">
        <v>709</v>
      </c>
      <c r="C2115" s="24" t="s">
        <v>957</v>
      </c>
      <c r="D2115" s="23">
        <v>8.5</v>
      </c>
      <c r="E2115" s="47">
        <v>45162</v>
      </c>
      <c r="H2115" s="24" t="s">
        <v>811</v>
      </c>
      <c r="I2115" s="24" t="s">
        <v>811</v>
      </c>
      <c r="J2115" s="484"/>
      <c r="Q2115" s="1169"/>
    </row>
    <row r="2116" spans="1:25">
      <c r="A2116" s="108"/>
      <c r="D2116" s="27"/>
      <c r="E2116" s="133"/>
      <c r="H2116" s="371"/>
      <c r="I2116" s="24"/>
      <c r="J2116" s="484"/>
      <c r="Q2116" s="1169"/>
    </row>
    <row r="2117" spans="1:25">
      <c r="A2117" s="108"/>
      <c r="D2117" s="27"/>
      <c r="E2117" s="133"/>
      <c r="H2117" s="371"/>
      <c r="I2117" s="24"/>
      <c r="J2117" s="484"/>
      <c r="Q2117" s="1169"/>
    </row>
    <row r="2118" spans="1:25">
      <c r="A2118" s="108"/>
      <c r="D2118" s="27"/>
      <c r="E2118" s="133"/>
      <c r="H2118" s="371"/>
      <c r="I2118" s="24"/>
      <c r="J2118" s="484"/>
      <c r="Q2118" s="1169"/>
    </row>
    <row r="2119" spans="1:25">
      <c r="A2119" s="108"/>
      <c r="D2119" s="27"/>
      <c r="E2119" s="133"/>
      <c r="H2119" s="371"/>
      <c r="I2119" s="24"/>
      <c r="J2119" s="484"/>
      <c r="Q2119" s="1169"/>
    </row>
    <row r="2120" spans="1:25">
      <c r="A2120" s="108"/>
      <c r="D2120" s="27"/>
      <c r="E2120" s="133"/>
      <c r="H2120" s="371"/>
      <c r="I2120" s="24"/>
      <c r="J2120" s="484"/>
      <c r="Q2120" s="1169"/>
    </row>
    <row r="2121" spans="1:25" s="437" customFormat="1">
      <c r="A2121" s="436"/>
      <c r="D2121" s="1019"/>
      <c r="E2121" s="1579"/>
      <c r="H2121" s="939"/>
      <c r="I2121" s="1020"/>
      <c r="J2121" s="486"/>
      <c r="L2121" s="1124"/>
      <c r="N2121" s="1124"/>
      <c r="P2121" s="1124"/>
      <c r="Q2121" s="1251"/>
      <c r="R2121" s="1023"/>
      <c r="S2121" s="1023"/>
      <c r="T2121" s="1023"/>
    </row>
    <row r="2122" spans="1:25">
      <c r="A2122" s="972" t="s">
        <v>961</v>
      </c>
      <c r="B2122" s="591"/>
      <c r="C2122" s="591"/>
      <c r="D2122" s="946"/>
      <c r="E2122" s="947"/>
      <c r="F2122" s="591"/>
      <c r="G2122" s="946"/>
      <c r="H2122" s="946"/>
      <c r="I2122" s="946"/>
      <c r="J2122" s="2162"/>
      <c r="K2122" s="591"/>
      <c r="L2122" s="1101"/>
      <c r="M2122" s="591"/>
      <c r="N2122" s="1101"/>
      <c r="O2122" s="591"/>
      <c r="P2122" s="1100"/>
      <c r="Q2122" s="1169"/>
      <c r="R2122" s="1011"/>
      <c r="S2122" s="1229"/>
      <c r="T2122" s="1011"/>
      <c r="U2122" s="591"/>
      <c r="V2122" s="946"/>
    </row>
    <row r="2123" spans="1:25" s="1257" customFormat="1" ht="46.8">
      <c r="A2123" s="1260" t="s">
        <v>784</v>
      </c>
      <c r="B2123" s="1257" t="s">
        <v>20</v>
      </c>
      <c r="C2123" s="1257" t="s">
        <v>701</v>
      </c>
      <c r="D2123" s="1257" t="s">
        <v>785</v>
      </c>
      <c r="E2123" s="1257" t="s">
        <v>786</v>
      </c>
      <c r="F2123" s="1257" t="s">
        <v>787</v>
      </c>
      <c r="G2123" s="1257" t="s">
        <v>788</v>
      </c>
      <c r="H2123" s="1257" t="s">
        <v>789</v>
      </c>
      <c r="I2123" s="1257" t="s">
        <v>790</v>
      </c>
      <c r="J2123" s="1594" t="s">
        <v>791</v>
      </c>
      <c r="K2123" s="1565" t="s">
        <v>792</v>
      </c>
      <c r="L2123" s="1564" t="s">
        <v>474</v>
      </c>
      <c r="M2123" s="1565" t="s">
        <v>793</v>
      </c>
      <c r="N2123" s="1564" t="s">
        <v>483</v>
      </c>
      <c r="O2123" s="1565" t="s">
        <v>794</v>
      </c>
      <c r="P2123" s="1564" t="s">
        <v>480</v>
      </c>
      <c r="Q2123" s="1604" t="s">
        <v>795</v>
      </c>
      <c r="R2123" s="1603" t="s">
        <v>796</v>
      </c>
      <c r="S2123" s="1334" t="s">
        <v>797</v>
      </c>
      <c r="T2123" s="1573" t="s">
        <v>798</v>
      </c>
      <c r="X2123" s="1260" t="s">
        <v>784</v>
      </c>
      <c r="Y2123" s="1257" t="s">
        <v>20</v>
      </c>
    </row>
    <row r="2124" spans="1:25">
      <c r="A2124" s="2173" t="s">
        <v>52</v>
      </c>
      <c r="B2124" s="91" t="s">
        <v>709</v>
      </c>
      <c r="C2124" s="91" t="s">
        <v>53</v>
      </c>
      <c r="D2124" s="399">
        <v>0.5</v>
      </c>
      <c r="E2124" s="2174">
        <v>42989</v>
      </c>
      <c r="F2124" s="399">
        <v>4.5</v>
      </c>
      <c r="G2124" s="91">
        <v>4.2</v>
      </c>
      <c r="H2124" s="394">
        <v>2.4131012658227848</v>
      </c>
      <c r="I2124" s="2175">
        <v>0.41380646589902575</v>
      </c>
      <c r="J2124" s="589">
        <v>12.817241474756424</v>
      </c>
      <c r="K2124" s="1968">
        <v>4.2</v>
      </c>
      <c r="L2124" s="2176">
        <v>39.296106721086019</v>
      </c>
      <c r="M2124" s="2177">
        <v>2.4211449367088607</v>
      </c>
      <c r="N2124" s="2176">
        <v>39.243709397319343</v>
      </c>
      <c r="O2124" s="2177">
        <v>12.324270648804253</v>
      </c>
      <c r="P2124" s="2176">
        <v>40.384678645026085</v>
      </c>
      <c r="Q2124" s="2168">
        <f t="shared" si="387"/>
        <v>39.641498254477149</v>
      </c>
    </row>
    <row r="2125" spans="1:25">
      <c r="A2125" s="2173" t="s">
        <v>52</v>
      </c>
      <c r="B2125" s="91" t="s">
        <v>709</v>
      </c>
      <c r="C2125" s="91" t="s">
        <v>53</v>
      </c>
      <c r="D2125" s="399">
        <v>1</v>
      </c>
      <c r="E2125" s="2174">
        <v>42989</v>
      </c>
      <c r="F2125" s="399">
        <v>4.5</v>
      </c>
      <c r="G2125" s="91">
        <v>4.2</v>
      </c>
      <c r="H2125" s="91"/>
      <c r="I2125" s="454"/>
      <c r="J2125" s="589" t="s">
        <v>803</v>
      </c>
      <c r="K2125" s="91"/>
      <c r="L2125" s="2178" t="s">
        <v>803</v>
      </c>
      <c r="M2125" s="2179"/>
      <c r="N2125" s="2178" t="s">
        <v>803</v>
      </c>
      <c r="O2125" s="2179"/>
      <c r="P2125" s="2178" t="s">
        <v>803</v>
      </c>
      <c r="Q2125" s="2168"/>
      <c r="R2125" s="1330"/>
      <c r="T2125" s="1350" t="s">
        <v>803</v>
      </c>
    </row>
    <row r="2126" spans="1:25">
      <c r="A2126" s="2173" t="s">
        <v>52</v>
      </c>
      <c r="B2126" s="91" t="s">
        <v>709</v>
      </c>
      <c r="C2126" s="91" t="s">
        <v>53</v>
      </c>
      <c r="D2126" s="399">
        <v>2</v>
      </c>
      <c r="E2126" s="2174">
        <v>42989</v>
      </c>
      <c r="F2126" s="399">
        <v>4.5</v>
      </c>
      <c r="G2126" s="91">
        <v>4.2</v>
      </c>
      <c r="H2126" s="91"/>
      <c r="I2126" s="454"/>
      <c r="J2126" s="589" t="s">
        <v>803</v>
      </c>
      <c r="K2126" s="91"/>
      <c r="L2126" s="2178" t="s">
        <v>803</v>
      </c>
      <c r="M2126" s="2179"/>
      <c r="N2126" s="2178" t="s">
        <v>803</v>
      </c>
      <c r="O2126" s="2179"/>
      <c r="P2126" s="2178" t="s">
        <v>803</v>
      </c>
      <c r="Q2126" s="2168"/>
      <c r="R2126" s="1330"/>
      <c r="T2126" s="1350" t="s">
        <v>803</v>
      </c>
    </row>
    <row r="2127" spans="1:25">
      <c r="A2127" s="2173" t="s">
        <v>52</v>
      </c>
      <c r="B2127" s="91" t="s">
        <v>709</v>
      </c>
      <c r="C2127" s="91" t="s">
        <v>53</v>
      </c>
      <c r="D2127" s="399">
        <v>3</v>
      </c>
      <c r="E2127" s="2174">
        <v>42989</v>
      </c>
      <c r="F2127" s="399">
        <v>4.5</v>
      </c>
      <c r="G2127" s="91">
        <v>4.2</v>
      </c>
      <c r="H2127" s="91"/>
      <c r="I2127" s="454"/>
      <c r="J2127" s="589" t="s">
        <v>803</v>
      </c>
      <c r="K2127" s="91"/>
      <c r="L2127" s="2178" t="s">
        <v>803</v>
      </c>
      <c r="M2127" s="2179"/>
      <c r="N2127" s="2178" t="s">
        <v>803</v>
      </c>
      <c r="O2127" s="2179"/>
      <c r="P2127" s="2178" t="s">
        <v>803</v>
      </c>
      <c r="Q2127" s="2168"/>
      <c r="R2127" s="1330"/>
      <c r="T2127" s="1350" t="s">
        <v>803</v>
      </c>
    </row>
    <row r="2128" spans="1:25">
      <c r="A2128" s="2173" t="s">
        <v>52</v>
      </c>
      <c r="B2128" s="91" t="s">
        <v>709</v>
      </c>
      <c r="C2128" s="91" t="s">
        <v>53</v>
      </c>
      <c r="D2128" s="399">
        <v>3.5</v>
      </c>
      <c r="E2128" s="2174">
        <v>42989</v>
      </c>
      <c r="F2128" s="399">
        <v>4.5</v>
      </c>
      <c r="G2128" s="91">
        <v>4.2</v>
      </c>
      <c r="H2128" s="91"/>
      <c r="I2128" s="454"/>
      <c r="J2128" s="589" t="s">
        <v>803</v>
      </c>
      <c r="K2128" s="91"/>
      <c r="L2128" s="2178" t="s">
        <v>803</v>
      </c>
      <c r="M2128" s="2179"/>
      <c r="N2128" s="2178" t="s">
        <v>803</v>
      </c>
      <c r="O2128" s="2179"/>
      <c r="P2128" s="2178" t="s">
        <v>803</v>
      </c>
      <c r="Q2128" s="2168"/>
      <c r="R2128" s="1330"/>
      <c r="T2128" s="1350" t="s">
        <v>803</v>
      </c>
    </row>
    <row r="2129" spans="1:20" s="451" customFormat="1">
      <c r="A2129" s="2180" t="s">
        <v>52</v>
      </c>
      <c r="B2129" s="470" t="s">
        <v>709</v>
      </c>
      <c r="C2129" s="470" t="s">
        <v>53</v>
      </c>
      <c r="D2129" s="2181">
        <v>4</v>
      </c>
      <c r="E2129" s="2182">
        <v>42989</v>
      </c>
      <c r="F2129" s="2181">
        <v>4.5</v>
      </c>
      <c r="G2129" s="470">
        <v>4.2</v>
      </c>
      <c r="H2129" s="1701">
        <v>2.4291886075949365</v>
      </c>
      <c r="I2129" s="2198">
        <v>0.38197519929140838</v>
      </c>
      <c r="J2129" s="1718">
        <v>11.831299822852083</v>
      </c>
      <c r="K2129" s="470"/>
      <c r="L2129" s="2184" t="s">
        <v>803</v>
      </c>
      <c r="M2129" s="2185"/>
      <c r="N2129" s="2184" t="s">
        <v>803</v>
      </c>
      <c r="O2129" s="2185"/>
      <c r="P2129" s="2184" t="s">
        <v>803</v>
      </c>
      <c r="Q2129" s="2172"/>
      <c r="R2129" s="1341"/>
      <c r="S2129" s="1157"/>
      <c r="T2129" s="1357" t="s">
        <v>803</v>
      </c>
    </row>
    <row r="2130" spans="1:20">
      <c r="A2130" s="884"/>
      <c r="D2130" s="173"/>
      <c r="E2130" s="445"/>
      <c r="F2130" s="173"/>
      <c r="H2130" s="166"/>
      <c r="I2130" s="881"/>
      <c r="J2130" s="484"/>
      <c r="L2130" s="1648"/>
      <c r="Q2130" s="1169"/>
      <c r="T2130" s="1344"/>
    </row>
    <row r="2131" spans="1:20">
      <c r="A2131" s="2173" t="s">
        <v>52</v>
      </c>
      <c r="B2131" s="91" t="s">
        <v>368</v>
      </c>
      <c r="C2131" s="355" t="s">
        <v>53</v>
      </c>
      <c r="D2131" s="355">
        <v>0.5</v>
      </c>
      <c r="E2131" s="358">
        <v>43342</v>
      </c>
      <c r="F2131" s="355">
        <v>3.95</v>
      </c>
      <c r="G2131" s="355">
        <v>3.49</v>
      </c>
      <c r="H2131" s="355">
        <v>2.14</v>
      </c>
      <c r="I2131" s="2803">
        <v>0.36</v>
      </c>
      <c r="J2131" s="589">
        <v>11.150639999999999</v>
      </c>
      <c r="K2131" s="1968">
        <v>3.49</v>
      </c>
      <c r="L2131" s="2827">
        <v>41.967729635650727</v>
      </c>
      <c r="M2131" s="2828">
        <v>3.0250000000000004</v>
      </c>
      <c r="N2131" s="2827">
        <v>41.428180134098326</v>
      </c>
      <c r="O2131" s="2828">
        <v>16.88083</v>
      </c>
      <c r="P2131" s="2827">
        <v>44.923514346713489</v>
      </c>
      <c r="Q2131" s="2168">
        <f t="shared" ref="Q2131:Q2200" si="408">AVERAGE(L2131,N2131,P2131)</f>
        <v>42.773141372154178</v>
      </c>
    </row>
    <row r="2132" spans="1:20">
      <c r="A2132" s="2173" t="s">
        <v>52</v>
      </c>
      <c r="B2132" s="91" t="s">
        <v>368</v>
      </c>
      <c r="C2132" s="355" t="s">
        <v>53</v>
      </c>
      <c r="D2132" s="355">
        <v>1</v>
      </c>
      <c r="E2132" s="358">
        <v>43342</v>
      </c>
      <c r="F2132" s="355">
        <v>3.95</v>
      </c>
      <c r="G2132" s="355">
        <v>3.49</v>
      </c>
      <c r="H2132" s="355"/>
      <c r="I2132" s="2803"/>
      <c r="J2132" s="589" t="s">
        <v>803</v>
      </c>
      <c r="K2132" s="1968"/>
      <c r="L2132" s="2800" t="s">
        <v>803</v>
      </c>
      <c r="M2132" s="2829"/>
      <c r="N2132" s="2800" t="s">
        <v>803</v>
      </c>
      <c r="O2132" s="2829"/>
      <c r="P2132" s="2800" t="s">
        <v>803</v>
      </c>
      <c r="Q2132" s="2168"/>
      <c r="R2132" s="1331"/>
      <c r="T2132" s="1344" t="s">
        <v>803</v>
      </c>
    </row>
    <row r="2133" spans="1:20">
      <c r="A2133" s="2173" t="s">
        <v>52</v>
      </c>
      <c r="B2133" s="91" t="s">
        <v>368</v>
      </c>
      <c r="C2133" s="355" t="s">
        <v>53</v>
      </c>
      <c r="D2133" s="355">
        <v>2</v>
      </c>
      <c r="E2133" s="358">
        <v>43342</v>
      </c>
      <c r="F2133" s="355">
        <v>3.95</v>
      </c>
      <c r="G2133" s="355">
        <v>3.49</v>
      </c>
      <c r="H2133" s="355"/>
      <c r="I2133" s="2803"/>
      <c r="J2133" s="589" t="s">
        <v>803</v>
      </c>
      <c r="K2133" s="1968"/>
      <c r="L2133" s="2176" t="s">
        <v>803</v>
      </c>
      <c r="M2133" s="2187"/>
      <c r="N2133" s="2176" t="s">
        <v>803</v>
      </c>
      <c r="O2133" s="2187"/>
      <c r="P2133" s="2176" t="s">
        <v>803</v>
      </c>
      <c r="Q2133" s="2168"/>
      <c r="R2133" s="1330"/>
      <c r="T2133" s="1350" t="s">
        <v>803</v>
      </c>
    </row>
    <row r="2134" spans="1:20">
      <c r="A2134" s="2173" t="s">
        <v>52</v>
      </c>
      <c r="B2134" s="91" t="s">
        <v>368</v>
      </c>
      <c r="C2134" s="355" t="s">
        <v>53</v>
      </c>
      <c r="D2134" s="355">
        <v>3</v>
      </c>
      <c r="E2134" s="358">
        <v>43342</v>
      </c>
      <c r="F2134" s="355">
        <v>3.95</v>
      </c>
      <c r="G2134" s="355">
        <v>3.49</v>
      </c>
      <c r="H2134" s="355">
        <v>3.91</v>
      </c>
      <c r="I2134" s="2803">
        <v>0.73</v>
      </c>
      <c r="J2134" s="589">
        <v>22.61102</v>
      </c>
      <c r="K2134" s="1968"/>
      <c r="L2134" s="2176" t="s">
        <v>803</v>
      </c>
      <c r="M2134" s="2187"/>
      <c r="N2134" s="2176" t="s">
        <v>803</v>
      </c>
      <c r="O2134" s="2187"/>
      <c r="P2134" s="2176" t="s">
        <v>803</v>
      </c>
      <c r="Q2134" s="2168"/>
      <c r="R2134" s="1330"/>
      <c r="T2134" s="1350" t="s">
        <v>803</v>
      </c>
    </row>
    <row r="2135" spans="1:20" s="451" customFormat="1">
      <c r="A2135" s="2180" t="s">
        <v>52</v>
      </c>
      <c r="B2135" s="470" t="s">
        <v>368</v>
      </c>
      <c r="C2135" s="469" t="s">
        <v>53</v>
      </c>
      <c r="D2135" s="469">
        <v>3.5</v>
      </c>
      <c r="E2135" s="471">
        <v>43342</v>
      </c>
      <c r="F2135" s="469">
        <v>3.95</v>
      </c>
      <c r="G2135" s="469">
        <v>3.49</v>
      </c>
      <c r="H2135" s="469"/>
      <c r="I2135" s="2804"/>
      <c r="J2135" s="1718" t="s">
        <v>803</v>
      </c>
      <c r="K2135" s="1980"/>
      <c r="L2135" s="2196" t="s">
        <v>803</v>
      </c>
      <c r="M2135" s="2805"/>
      <c r="N2135" s="2196" t="s">
        <v>803</v>
      </c>
      <c r="O2135" s="2805"/>
      <c r="P2135" s="2196" t="s">
        <v>803</v>
      </c>
      <c r="Q2135" s="2172"/>
      <c r="R2135" s="1341"/>
      <c r="S2135" s="1157"/>
      <c r="T2135" s="1357" t="s">
        <v>803</v>
      </c>
    </row>
    <row r="2136" spans="1:20">
      <c r="A2136" s="884"/>
      <c r="C2136" s="27"/>
      <c r="D2136" s="27"/>
      <c r="E2136" s="27"/>
      <c r="F2136" s="47"/>
      <c r="G2136" s="173"/>
      <c r="H2136" s="173"/>
      <c r="I2136" s="27"/>
      <c r="J2136" s="1173"/>
      <c r="K2136" s="27"/>
      <c r="L2136" s="1106"/>
      <c r="M2136" s="607"/>
      <c r="O2136" s="592"/>
      <c r="P2136" s="593"/>
      <c r="Q2136" s="1169"/>
      <c r="S2136" s="1333"/>
      <c r="T2136" s="1346"/>
    </row>
    <row r="2137" spans="1:20" ht="46.8">
      <c r="A2137" s="976" t="s">
        <v>804</v>
      </c>
      <c r="B2137" s="591" t="s">
        <v>20</v>
      </c>
      <c r="C2137" s="591" t="s">
        <v>701</v>
      </c>
      <c r="D2137" s="946" t="s">
        <v>805</v>
      </c>
      <c r="E2137" s="947" t="s">
        <v>786</v>
      </c>
      <c r="F2137" s="946" t="s">
        <v>806</v>
      </c>
      <c r="G2137" s="946" t="s">
        <v>807</v>
      </c>
      <c r="H2137" s="591" t="s">
        <v>808</v>
      </c>
      <c r="I2137" s="371" t="s">
        <v>809</v>
      </c>
      <c r="J2137" s="1601" t="s">
        <v>878</v>
      </c>
      <c r="K2137" s="1252" t="s">
        <v>792</v>
      </c>
      <c r="L2137" s="1305" t="s">
        <v>474</v>
      </c>
      <c r="M2137" s="1252" t="s">
        <v>793</v>
      </c>
      <c r="N2137" s="1305" t="s">
        <v>483</v>
      </c>
      <c r="O2137" s="1252" t="s">
        <v>794</v>
      </c>
      <c r="P2137" s="1305" t="s">
        <v>480</v>
      </c>
      <c r="Q2137" s="1604"/>
      <c r="T2137" s="1346"/>
    </row>
    <row r="2138" spans="1:20">
      <c r="A2138" s="108">
        <v>65</v>
      </c>
      <c r="B2138" t="s">
        <v>709</v>
      </c>
      <c r="C2138" t="s">
        <v>962</v>
      </c>
      <c r="D2138" s="18">
        <v>0.5</v>
      </c>
      <c r="E2138" s="55">
        <v>43705</v>
      </c>
      <c r="F2138" s="165">
        <v>5</v>
      </c>
      <c r="G2138" s="166">
        <v>3.78</v>
      </c>
      <c r="H2138" s="24">
        <v>1.665719620253165</v>
      </c>
      <c r="I2138" s="24">
        <v>0.38787618095897852</v>
      </c>
      <c r="J2138" s="484">
        <f t="shared" ref="J2138:J2158" si="409">IF(AND(I2138&gt;0),  I2138*30.974," ")</f>
        <v>12.0140768290234</v>
      </c>
      <c r="K2138" s="166">
        <f>AVERAGE(G2138:G2143)</f>
        <v>3.78</v>
      </c>
      <c r="L2138" s="594">
        <f t="shared" ref="L2138:L2154" si="410">10*(6-(LN(K2138)/LN(2)))</f>
        <v>40.816137655536522</v>
      </c>
      <c r="M2138" s="166">
        <f>AVERAGE(H2138:H2143)</f>
        <v>1.5888402531645573</v>
      </c>
      <c r="N2138" s="594">
        <f t="shared" ref="N2138:N2154" si="411">10*(6-((2.04-0.68*LN(M2138))/LN(2)))</f>
        <v>35.111244903249002</v>
      </c>
      <c r="O2138">
        <f>AVERAGE(J2138:J2143)</f>
        <v>13.215484511925741</v>
      </c>
      <c r="P2138" s="594">
        <f t="shared" ref="P2138:P2154" si="412">10*(6-(LN(48/O2138)/LN(2)))</f>
        <v>41.391949128376133</v>
      </c>
      <c r="Q2138" s="1169">
        <f t="shared" si="408"/>
        <v>39.106443895720552</v>
      </c>
      <c r="T2138" s="1346"/>
    </row>
    <row r="2139" spans="1:20">
      <c r="A2139" s="108"/>
      <c r="B2139" t="s">
        <v>709</v>
      </c>
      <c r="C2139" t="s">
        <v>962</v>
      </c>
      <c r="D2139" s="18">
        <v>1</v>
      </c>
      <c r="E2139" s="55">
        <v>43705</v>
      </c>
      <c r="F2139" s="165"/>
      <c r="G2139" s="166"/>
      <c r="H2139" s="27" t="s">
        <v>811</v>
      </c>
      <c r="I2139" s="27" t="s">
        <v>811</v>
      </c>
      <c r="J2139" s="484"/>
      <c r="Q2139" s="1169"/>
      <c r="T2139" s="1346"/>
    </row>
    <row r="2140" spans="1:20">
      <c r="A2140" s="108"/>
      <c r="B2140" t="s">
        <v>709</v>
      </c>
      <c r="C2140" t="s">
        <v>962</v>
      </c>
      <c r="D2140" s="18">
        <v>2</v>
      </c>
      <c r="E2140" s="55">
        <v>43705</v>
      </c>
      <c r="F2140" s="165"/>
      <c r="G2140" s="166"/>
      <c r="H2140" s="27" t="s">
        <v>811</v>
      </c>
      <c r="I2140" s="27" t="s">
        <v>811</v>
      </c>
      <c r="J2140" s="484"/>
      <c r="Q2140" s="1169"/>
      <c r="T2140" s="1346"/>
    </row>
    <row r="2141" spans="1:20">
      <c r="A2141" s="108"/>
      <c r="B2141" t="s">
        <v>709</v>
      </c>
      <c r="C2141" t="s">
        <v>962</v>
      </c>
      <c r="D2141" s="18">
        <v>3</v>
      </c>
      <c r="E2141" s="55">
        <v>43705</v>
      </c>
      <c r="F2141" s="165"/>
      <c r="G2141" s="166"/>
      <c r="H2141" s="27" t="s">
        <v>811</v>
      </c>
      <c r="I2141" s="27" t="s">
        <v>811</v>
      </c>
      <c r="J2141" s="484"/>
      <c r="Q2141" s="1169"/>
      <c r="T2141" s="1346"/>
    </row>
    <row r="2142" spans="1:20">
      <c r="A2142" s="108"/>
      <c r="B2142" t="s">
        <v>709</v>
      </c>
      <c r="C2142" t="s">
        <v>962</v>
      </c>
      <c r="D2142" s="18">
        <v>4</v>
      </c>
      <c r="E2142" s="55">
        <v>43705</v>
      </c>
      <c r="F2142" s="165"/>
      <c r="G2142" s="166"/>
      <c r="H2142" s="27" t="s">
        <v>811</v>
      </c>
      <c r="I2142" s="27" t="s">
        <v>811</v>
      </c>
      <c r="J2142" s="484"/>
      <c r="Q2142" s="1169"/>
      <c r="T2142" s="1346"/>
    </row>
    <row r="2143" spans="1:20" s="451" customFormat="1">
      <c r="A2143" s="1566"/>
      <c r="B2143" s="451" t="s">
        <v>709</v>
      </c>
      <c r="C2143" s="451" t="s">
        <v>962</v>
      </c>
      <c r="D2143" s="1201">
        <v>5</v>
      </c>
      <c r="E2143" s="1202">
        <v>43705</v>
      </c>
      <c r="F2143" s="1203"/>
      <c r="G2143" s="1204"/>
      <c r="H2143" s="1200">
        <v>1.5119608860759497</v>
      </c>
      <c r="I2143" s="1200">
        <v>0.46545141715077426</v>
      </c>
      <c r="J2143" s="564">
        <f t="shared" si="409"/>
        <v>14.416892194828081</v>
      </c>
      <c r="L2143" s="1373"/>
      <c r="N2143" s="1373"/>
      <c r="P2143" s="1373"/>
      <c r="Q2143" s="1232"/>
      <c r="R2143" s="1157"/>
      <c r="S2143" s="1157"/>
      <c r="T2143" s="1569"/>
    </row>
    <row r="2144" spans="1:20">
      <c r="A2144" s="884"/>
      <c r="C2144" s="27"/>
      <c r="D2144" s="27"/>
      <c r="E2144" s="27"/>
      <c r="F2144" s="47"/>
      <c r="G2144" s="173"/>
      <c r="H2144" s="173"/>
      <c r="I2144" s="27"/>
      <c r="J2144" s="484" t="str">
        <f t="shared" si="409"/>
        <v xml:space="preserve"> </v>
      </c>
      <c r="K2144" s="27"/>
      <c r="M2144" s="607"/>
      <c r="O2144" s="592"/>
      <c r="Q2144" s="1169"/>
      <c r="S2144" s="1333"/>
      <c r="T2144" s="1346"/>
    </row>
    <row r="2145" spans="1:25" ht="46.8">
      <c r="B2145" s="976" t="s">
        <v>20</v>
      </c>
      <c r="C2145" s="591" t="s">
        <v>701</v>
      </c>
      <c r="D2145" s="946" t="s">
        <v>805</v>
      </c>
      <c r="E2145" s="947" t="s">
        <v>786</v>
      </c>
      <c r="F2145" s="946" t="s">
        <v>806</v>
      </c>
      <c r="G2145" s="946" t="s">
        <v>807</v>
      </c>
      <c r="H2145" s="591" t="s">
        <v>808</v>
      </c>
      <c r="I2145" s="371" t="s">
        <v>809</v>
      </c>
      <c r="J2145" s="484" t="s">
        <v>810</v>
      </c>
      <c r="K2145" s="1252" t="s">
        <v>792</v>
      </c>
      <c r="L2145" s="1305" t="s">
        <v>474</v>
      </c>
      <c r="M2145" s="1252" t="s">
        <v>793</v>
      </c>
      <c r="N2145" s="1305" t="s">
        <v>483</v>
      </c>
      <c r="O2145" s="1252" t="s">
        <v>794</v>
      </c>
      <c r="P2145" s="1305" t="s">
        <v>480</v>
      </c>
      <c r="Q2145" s="1604"/>
      <c r="T2145" s="1346"/>
    </row>
    <row r="2146" spans="1:25">
      <c r="B2146" s="108" t="s">
        <v>709</v>
      </c>
      <c r="C2146" t="s">
        <v>962</v>
      </c>
      <c r="D2146">
        <v>0.5</v>
      </c>
      <c r="E2146" s="55">
        <v>44069</v>
      </c>
      <c r="F2146">
        <v>4.97</v>
      </c>
      <c r="G2146">
        <v>4.37</v>
      </c>
      <c r="H2146" s="371">
        <v>3.7333333333333862E-3</v>
      </c>
      <c r="I2146" s="24">
        <v>0.61776005146435919</v>
      </c>
      <c r="J2146" s="484">
        <f t="shared" si="409"/>
        <v>19.134499834057063</v>
      </c>
      <c r="K2146">
        <f>AVERAGE(G2146:G2151)</f>
        <v>4.37</v>
      </c>
      <c r="L2146" s="594">
        <f t="shared" si="410"/>
        <v>38.723667202741261</v>
      </c>
      <c r="M2146" s="166">
        <f>AVERAGE(H2146:H2151)</f>
        <v>0.44146666666666667</v>
      </c>
      <c r="N2146" s="594">
        <f t="shared" si="411"/>
        <v>22.547580788724616</v>
      </c>
      <c r="O2146">
        <f>AVERAGE(J2146:J2151)</f>
        <v>21.948396868477218</v>
      </c>
      <c r="P2146" s="594">
        <f t="shared" si="412"/>
        <v>48.71081161974157</v>
      </c>
      <c r="Q2146" s="1169">
        <f t="shared" si="408"/>
        <v>36.660686537069147</v>
      </c>
      <c r="T2146" s="1346"/>
    </row>
    <row r="2147" spans="1:25">
      <c r="B2147" s="108" t="s">
        <v>709</v>
      </c>
      <c r="C2147" t="s">
        <v>962</v>
      </c>
      <c r="D2147">
        <v>1</v>
      </c>
      <c r="E2147" s="55">
        <v>44069</v>
      </c>
      <c r="H2147" s="24" t="s">
        <v>811</v>
      </c>
      <c r="I2147" s="24" t="s">
        <v>811</v>
      </c>
      <c r="J2147" s="484"/>
      <c r="Q2147" s="1169"/>
      <c r="T2147" s="1346"/>
    </row>
    <row r="2148" spans="1:25">
      <c r="B2148" s="108" t="s">
        <v>709</v>
      </c>
      <c r="C2148" t="s">
        <v>962</v>
      </c>
      <c r="D2148">
        <v>2</v>
      </c>
      <c r="E2148" s="55">
        <v>44069</v>
      </c>
      <c r="H2148" s="24" t="s">
        <v>811</v>
      </c>
      <c r="I2148" s="24" t="s">
        <v>811</v>
      </c>
      <c r="J2148" s="484"/>
      <c r="Q2148" s="1169"/>
      <c r="T2148" s="1346"/>
    </row>
    <row r="2149" spans="1:25">
      <c r="B2149" s="108" t="s">
        <v>709</v>
      </c>
      <c r="C2149" t="s">
        <v>962</v>
      </c>
      <c r="D2149">
        <v>3</v>
      </c>
      <c r="E2149" s="55">
        <v>44069</v>
      </c>
      <c r="H2149" s="24" t="s">
        <v>811</v>
      </c>
      <c r="I2149" s="24" t="s">
        <v>811</v>
      </c>
      <c r="J2149" s="484"/>
      <c r="Q2149" s="1169"/>
      <c r="T2149" s="1346"/>
    </row>
    <row r="2150" spans="1:25">
      <c r="B2150" s="108" t="s">
        <v>709</v>
      </c>
      <c r="C2150" t="s">
        <v>962</v>
      </c>
      <c r="D2150">
        <v>4</v>
      </c>
      <c r="E2150" s="55">
        <v>44069</v>
      </c>
      <c r="H2150" s="24" t="s">
        <v>811</v>
      </c>
      <c r="I2150" s="24" t="s">
        <v>811</v>
      </c>
      <c r="J2150" s="484"/>
      <c r="Q2150" s="1169"/>
      <c r="T2150" s="1346"/>
    </row>
    <row r="2151" spans="1:25" s="451" customFormat="1">
      <c r="B2151" s="1566" t="s">
        <v>709</v>
      </c>
      <c r="C2151" s="451" t="s">
        <v>962</v>
      </c>
      <c r="D2151" s="451">
        <v>4.5</v>
      </c>
      <c r="E2151" s="1202">
        <v>44069</v>
      </c>
      <c r="H2151" s="1576">
        <v>0.87919999999999998</v>
      </c>
      <c r="I2151" s="1200">
        <v>0.79945418424799419</v>
      </c>
      <c r="J2151" s="564">
        <f t="shared" si="409"/>
        <v>24.762293902897373</v>
      </c>
      <c r="L2151" s="1373"/>
      <c r="N2151" s="1373"/>
      <c r="P2151" s="1373"/>
      <c r="Q2151" s="1232"/>
      <c r="R2151" s="1157"/>
      <c r="S2151" s="1157"/>
      <c r="T2151" s="1569"/>
    </row>
    <row r="2152" spans="1:25">
      <c r="A2152" s="884"/>
      <c r="C2152" s="27"/>
      <c r="D2152" s="27"/>
      <c r="E2152" s="27"/>
      <c r="F2152" s="47"/>
      <c r="G2152" s="173"/>
      <c r="H2152" s="173"/>
      <c r="I2152" s="27"/>
      <c r="J2152" s="484" t="str">
        <f t="shared" si="409"/>
        <v xml:space="preserve"> </v>
      </c>
      <c r="K2152" s="27"/>
      <c r="M2152" s="607"/>
      <c r="O2152" s="592"/>
      <c r="Q2152" s="1169"/>
      <c r="S2152" s="1333"/>
      <c r="T2152" s="1346"/>
    </row>
    <row r="2153" spans="1:25" ht="46.8">
      <c r="A2153" s="983" t="s">
        <v>804</v>
      </c>
      <c r="B2153" s="815" t="s">
        <v>20</v>
      </c>
      <c r="C2153" s="815" t="s">
        <v>701</v>
      </c>
      <c r="D2153" s="815" t="s">
        <v>805</v>
      </c>
      <c r="E2153" s="873" t="s">
        <v>786</v>
      </c>
      <c r="F2153" s="815" t="s">
        <v>806</v>
      </c>
      <c r="G2153" s="815" t="s">
        <v>807</v>
      </c>
      <c r="H2153" s="815" t="s">
        <v>808</v>
      </c>
      <c r="I2153" s="878" t="s">
        <v>809</v>
      </c>
      <c r="J2153" s="484" t="s">
        <v>810</v>
      </c>
      <c r="K2153" s="1252" t="s">
        <v>792</v>
      </c>
      <c r="L2153" s="1305" t="s">
        <v>474</v>
      </c>
      <c r="M2153" s="1252" t="s">
        <v>793</v>
      </c>
      <c r="N2153" s="1305" t="s">
        <v>483</v>
      </c>
      <c r="O2153" s="1252" t="s">
        <v>794</v>
      </c>
      <c r="P2153" s="1305" t="s">
        <v>480</v>
      </c>
      <c r="Q2153" s="1604"/>
      <c r="R2153" s="1226"/>
      <c r="S2153" s="1226"/>
      <c r="T2153" s="1349"/>
      <c r="U2153" s="747"/>
      <c r="V2153" s="747"/>
      <c r="W2153" s="747"/>
      <c r="X2153" s="747"/>
      <c r="Y2153" s="747"/>
    </row>
    <row r="2154" spans="1:25">
      <c r="A2154" s="108">
        <v>31</v>
      </c>
      <c r="B2154" t="s">
        <v>709</v>
      </c>
      <c r="C2154" t="s">
        <v>962</v>
      </c>
      <c r="D2154" s="27">
        <v>0.5</v>
      </c>
      <c r="E2154" s="133">
        <v>44426</v>
      </c>
      <c r="F2154">
        <v>4.0199999999999996</v>
      </c>
      <c r="G2154">
        <v>3.79</v>
      </c>
      <c r="H2154" s="24">
        <v>4.3913833333333328</v>
      </c>
      <c r="I2154" s="24">
        <v>0.44802718258095825</v>
      </c>
      <c r="J2154" s="484">
        <f t="shared" si="409"/>
        <v>13.877193953262601</v>
      </c>
      <c r="K2154">
        <f>AVERAGE(G2154:G2158)</f>
        <v>3.79</v>
      </c>
      <c r="L2154" s="594">
        <f t="shared" si="410"/>
        <v>40.778021516036333</v>
      </c>
      <c r="M2154" s="166">
        <f>AVERAGE(H2154:H2158)</f>
        <v>4.9786119047619044</v>
      </c>
      <c r="N2154" s="594">
        <f t="shared" si="411"/>
        <v>46.31607736097066</v>
      </c>
      <c r="O2154">
        <f>AVERAGE(J2154:J2158)</f>
        <v>14.868422092781358</v>
      </c>
      <c r="P2154" s="594">
        <f t="shared" si="412"/>
        <v>43.092171440643874</v>
      </c>
      <c r="Q2154" s="1169">
        <f t="shared" si="408"/>
        <v>43.395423439216955</v>
      </c>
      <c r="T2154" s="1346"/>
    </row>
    <row r="2155" spans="1:25">
      <c r="A2155" s="108">
        <v>31</v>
      </c>
      <c r="B2155" t="s">
        <v>709</v>
      </c>
      <c r="C2155" t="s">
        <v>962</v>
      </c>
      <c r="D2155" s="27">
        <v>1</v>
      </c>
      <c r="E2155" s="133">
        <v>44426</v>
      </c>
      <c r="H2155" s="24" t="s">
        <v>811</v>
      </c>
      <c r="I2155" s="24" t="s">
        <v>811</v>
      </c>
      <c r="J2155" s="484"/>
      <c r="Q2155" s="1169"/>
      <c r="T2155" s="1346"/>
    </row>
    <row r="2156" spans="1:25">
      <c r="A2156" s="108">
        <v>31</v>
      </c>
      <c r="B2156" t="s">
        <v>709</v>
      </c>
      <c r="C2156" t="s">
        <v>962</v>
      </c>
      <c r="D2156" s="27">
        <v>2</v>
      </c>
      <c r="E2156" s="133">
        <v>44426</v>
      </c>
      <c r="H2156" s="24" t="s">
        <v>811</v>
      </c>
      <c r="I2156" s="24" t="s">
        <v>811</v>
      </c>
      <c r="J2156" s="484"/>
      <c r="Q2156" s="1169"/>
      <c r="T2156" s="1346"/>
    </row>
    <row r="2157" spans="1:25">
      <c r="A2157" s="108">
        <v>31</v>
      </c>
      <c r="B2157" t="s">
        <v>709</v>
      </c>
      <c r="C2157" t="s">
        <v>962</v>
      </c>
      <c r="D2157" s="27">
        <v>3</v>
      </c>
      <c r="E2157" s="133">
        <v>44426</v>
      </c>
      <c r="H2157" s="24" t="s">
        <v>811</v>
      </c>
      <c r="I2157" s="24" t="s">
        <v>811</v>
      </c>
      <c r="J2157" s="484"/>
      <c r="Q2157" s="1169"/>
      <c r="T2157" s="1346"/>
    </row>
    <row r="2158" spans="1:25" s="451" customFormat="1">
      <c r="A2158" s="1566">
        <v>31</v>
      </c>
      <c r="B2158" s="451" t="s">
        <v>709</v>
      </c>
      <c r="C2158" s="451" t="s">
        <v>962</v>
      </c>
      <c r="D2158" s="534">
        <v>3.75</v>
      </c>
      <c r="E2158" s="1567">
        <v>44426</v>
      </c>
      <c r="H2158" s="1200">
        <v>5.5658404761904761</v>
      </c>
      <c r="I2158" s="1200">
        <v>0.51203106580680935</v>
      </c>
      <c r="J2158" s="564">
        <f t="shared" si="409"/>
        <v>15.859650232300114</v>
      </c>
      <c r="L2158" s="1373"/>
      <c r="N2158" s="1373"/>
      <c r="P2158" s="1373"/>
      <c r="Q2158" s="1232"/>
      <c r="R2158" s="1157"/>
      <c r="S2158" s="1157"/>
      <c r="T2158" s="1569"/>
    </row>
    <row r="2159" spans="1:25">
      <c r="A2159" s="108"/>
      <c r="D2159" s="27"/>
      <c r="E2159" s="133"/>
      <c r="H2159" s="24"/>
      <c r="I2159" s="24"/>
      <c r="J2159" s="484"/>
      <c r="Q2159" s="1169"/>
    </row>
    <row r="2160" spans="1:25" ht="46.8">
      <c r="A2160" s="983" t="s">
        <v>804</v>
      </c>
      <c r="B2160" s="815" t="s">
        <v>20</v>
      </c>
      <c r="C2160" s="815" t="s">
        <v>701</v>
      </c>
      <c r="D2160" s="815" t="s">
        <v>805</v>
      </c>
      <c r="E2160" s="873" t="s">
        <v>786</v>
      </c>
      <c r="F2160" s="815" t="s">
        <v>806</v>
      </c>
      <c r="G2160" s="815" t="s">
        <v>807</v>
      </c>
      <c r="H2160" s="815" t="s">
        <v>808</v>
      </c>
      <c r="I2160" s="878" t="s">
        <v>809</v>
      </c>
      <c r="J2160" s="484" t="s">
        <v>810</v>
      </c>
      <c r="K2160" s="1252" t="s">
        <v>792</v>
      </c>
      <c r="L2160" s="1305" t="s">
        <v>474</v>
      </c>
      <c r="M2160" s="1252" t="s">
        <v>793</v>
      </c>
      <c r="N2160" s="1305" t="s">
        <v>483</v>
      </c>
      <c r="O2160" s="1252" t="s">
        <v>794</v>
      </c>
      <c r="P2160" s="1305" t="s">
        <v>480</v>
      </c>
      <c r="Q2160" s="1169"/>
    </row>
    <row r="2161" spans="1:25">
      <c r="A2161" s="108"/>
      <c r="B2161" t="s">
        <v>709</v>
      </c>
      <c r="C2161" t="s">
        <v>963</v>
      </c>
      <c r="D2161" s="27">
        <v>0.5</v>
      </c>
      <c r="E2161" s="55">
        <v>44798</v>
      </c>
      <c r="F2161">
        <v>5</v>
      </c>
      <c r="G2161">
        <v>5</v>
      </c>
      <c r="H2161" s="24">
        <v>1.3502218453762307</v>
      </c>
      <c r="I2161" s="24">
        <v>0.49472904772111698</v>
      </c>
      <c r="J2161" s="484">
        <f t="shared" ref="J2161:J2165" si="413">IF(AND(I2161&gt;0),  I2161*30.974," ")</f>
        <v>15.323737524113877</v>
      </c>
      <c r="K2161">
        <f>AVERAGE(G2161:G2165)</f>
        <v>5</v>
      </c>
      <c r="L2161" s="594">
        <f t="shared" ref="L2161" si="414">10*(6-(LN(K2161)/LN(2)))</f>
        <v>36.780719051126376</v>
      </c>
      <c r="M2161" s="166">
        <f>AVERAGE(H2161:H2165)</f>
        <v>1.2997722436884671</v>
      </c>
      <c r="N2161" s="594">
        <f t="shared" ref="N2161" si="415">10*(6-((2.04-0.68*LN(M2161))/LN(2)))</f>
        <v>33.14118131208437</v>
      </c>
      <c r="O2161">
        <f>AVERAGE(J2161:J2165)</f>
        <v>14.776461183966953</v>
      </c>
      <c r="P2161" s="594">
        <f t="shared" ref="P2161" si="416">10*(6-(LN(48/O2161)/LN(2)))</f>
        <v>43.002663938503431</v>
      </c>
      <c r="Q2161" s="1169">
        <f>AVERAGE(L2161,N2161,P2161)</f>
        <v>37.641521433904721</v>
      </c>
    </row>
    <row r="2162" spans="1:25">
      <c r="A2162" s="108"/>
      <c r="B2162" t="s">
        <v>709</v>
      </c>
      <c r="C2162" t="s">
        <v>963</v>
      </c>
      <c r="D2162" s="27">
        <v>1</v>
      </c>
      <c r="E2162" s="55">
        <v>44798</v>
      </c>
      <c r="H2162" s="24" t="s">
        <v>811</v>
      </c>
      <c r="I2162" s="27" t="s">
        <v>811</v>
      </c>
      <c r="J2162" s="484"/>
      <c r="Q2162" s="1169"/>
    </row>
    <row r="2163" spans="1:25">
      <c r="A2163" s="108"/>
      <c r="B2163" t="s">
        <v>709</v>
      </c>
      <c r="C2163" t="s">
        <v>963</v>
      </c>
      <c r="D2163" s="27">
        <v>2</v>
      </c>
      <c r="E2163" s="55">
        <v>44798</v>
      </c>
      <c r="H2163" s="24" t="s">
        <v>811</v>
      </c>
      <c r="I2163" s="27" t="s">
        <v>811</v>
      </c>
      <c r="J2163" s="484"/>
      <c r="Q2163" s="1169"/>
    </row>
    <row r="2164" spans="1:25">
      <c r="A2164" s="108"/>
      <c r="B2164" t="s">
        <v>709</v>
      </c>
      <c r="C2164" t="s">
        <v>963</v>
      </c>
      <c r="D2164" s="27">
        <v>3</v>
      </c>
      <c r="E2164" s="55">
        <v>44798</v>
      </c>
      <c r="H2164" s="24" t="s">
        <v>811</v>
      </c>
      <c r="I2164" s="27" t="s">
        <v>811</v>
      </c>
      <c r="J2164" s="484"/>
      <c r="Q2164" s="1169"/>
    </row>
    <row r="2165" spans="1:25" s="451" customFormat="1">
      <c r="A2165" s="1566"/>
      <c r="B2165" s="451" t="s">
        <v>709</v>
      </c>
      <c r="C2165" s="451" t="s">
        <v>963</v>
      </c>
      <c r="D2165" s="534">
        <v>4</v>
      </c>
      <c r="E2165" s="1202">
        <v>44798</v>
      </c>
      <c r="H2165" s="1200">
        <v>1.2493226420007035</v>
      </c>
      <c r="I2165" s="1200">
        <v>0.45939125859818003</v>
      </c>
      <c r="J2165" s="564">
        <f t="shared" si="413"/>
        <v>14.229184843820029</v>
      </c>
      <c r="L2165" s="1373"/>
      <c r="N2165" s="1373"/>
      <c r="P2165" s="1373"/>
      <c r="Q2165" s="1232"/>
      <c r="R2165" s="1157"/>
      <c r="S2165" s="1157"/>
      <c r="T2165" s="1157"/>
    </row>
    <row r="2166" spans="1:25">
      <c r="A2166" s="108"/>
      <c r="D2166" s="27"/>
      <c r="E2166" s="133"/>
      <c r="H2166" s="24"/>
      <c r="I2166" s="24"/>
      <c r="J2166" s="484"/>
      <c r="Q2166" s="1169"/>
    </row>
    <row r="2167" spans="1:25" ht="46.8">
      <c r="A2167" s="983" t="s">
        <v>804</v>
      </c>
      <c r="B2167" s="815" t="s">
        <v>20</v>
      </c>
      <c r="C2167" s="815" t="s">
        <v>701</v>
      </c>
      <c r="D2167" s="815" t="s">
        <v>805</v>
      </c>
      <c r="E2167" s="873" t="s">
        <v>786</v>
      </c>
      <c r="F2167" s="815" t="s">
        <v>806</v>
      </c>
      <c r="G2167" s="815" t="s">
        <v>807</v>
      </c>
      <c r="H2167" s="815" t="s">
        <v>808</v>
      </c>
      <c r="I2167" s="878" t="s">
        <v>809</v>
      </c>
      <c r="J2167" s="484" t="s">
        <v>810</v>
      </c>
      <c r="K2167" s="1252" t="s">
        <v>792</v>
      </c>
      <c r="L2167" s="1305" t="s">
        <v>474</v>
      </c>
      <c r="M2167" s="1252" t="s">
        <v>793</v>
      </c>
      <c r="N2167" s="1305" t="s">
        <v>483</v>
      </c>
      <c r="O2167" s="1252" t="s">
        <v>794</v>
      </c>
      <c r="P2167" s="1305" t="s">
        <v>480</v>
      </c>
      <c r="Q2167" s="1169"/>
    </row>
    <row r="2168" spans="1:25">
      <c r="A2168" s="108"/>
      <c r="B2168" s="24" t="s">
        <v>709</v>
      </c>
      <c r="C2168" s="24" t="s">
        <v>962</v>
      </c>
      <c r="D2168" s="23">
        <v>0.5</v>
      </c>
      <c r="E2168" s="47">
        <v>45166</v>
      </c>
      <c r="F2168" s="24">
        <v>5.2</v>
      </c>
      <c r="G2168" s="24">
        <v>4.3499999999999996</v>
      </c>
      <c r="H2168" s="25">
        <v>1.4274683544303794</v>
      </c>
      <c r="I2168" s="71">
        <v>0.30771984784068029</v>
      </c>
      <c r="J2168" s="484">
        <f t="shared" ref="J2168" si="417">IF(AND(I2168&gt;0),  I2168*30.974," ")</f>
        <v>9.5313145670172315</v>
      </c>
      <c r="K2168" s="166">
        <f>AVERAGE(G2168:G2173)</f>
        <v>4.3499999999999996</v>
      </c>
      <c r="L2168" s="594">
        <f t="shared" ref="L2168" si="418">10*(6-(LN(K2168)/LN(2)))</f>
        <v>38.78984599038634</v>
      </c>
      <c r="M2168" s="166">
        <f>AVERAGE(H2168:H2173)</f>
        <v>1.2575316455696199</v>
      </c>
      <c r="N2168" s="594">
        <f t="shared" ref="N2168" si="419">10*(6-((2.04-0.68*LN(M2168))/LN(2)))</f>
        <v>32.817065164370376</v>
      </c>
      <c r="O2168">
        <f>AVERAGE(J2168:J2173)</f>
        <v>9.5313145670172315</v>
      </c>
      <c r="P2168" s="594">
        <f t="shared" ref="P2168" si="420">10*(6-(LN(48/O2168)/LN(2)))</f>
        <v>36.677127048648359</v>
      </c>
      <c r="Q2168" s="1169">
        <f>AVERAGE(L2168,N2168,P2168)</f>
        <v>36.094679401135025</v>
      </c>
      <c r="R2168" s="1330">
        <f>AVERAGE(Q2138:Q2168)</f>
        <v>38.57975094140928</v>
      </c>
      <c r="S2168" s="1006" t="s">
        <v>857</v>
      </c>
      <c r="T2168" s="1346" t="str">
        <f>IF(_xlfn.NUMBERVALUE(R2168), IF(R2168&lt;50, "Acceptable; Ongoing Protection is Required", "UNScceptable; Immediate Restoration is Required"), " ")</f>
        <v>Acceptable; Ongoing Protection is Required</v>
      </c>
    </row>
    <row r="2169" spans="1:25">
      <c r="A2169" s="108"/>
      <c r="B2169" s="24" t="s">
        <v>709</v>
      </c>
      <c r="C2169" s="24" t="s">
        <v>962</v>
      </c>
      <c r="D2169" s="23">
        <v>1</v>
      </c>
      <c r="E2169" s="47">
        <v>45166</v>
      </c>
      <c r="H2169" s="24" t="s">
        <v>811</v>
      </c>
      <c r="I2169" s="24" t="s">
        <v>811</v>
      </c>
      <c r="J2169" s="484"/>
      <c r="Q2169" s="1169"/>
    </row>
    <row r="2170" spans="1:25">
      <c r="A2170" s="108"/>
      <c r="B2170" s="24" t="s">
        <v>709</v>
      </c>
      <c r="C2170" s="24" t="s">
        <v>962</v>
      </c>
      <c r="D2170" s="23">
        <v>2</v>
      </c>
      <c r="E2170" s="47">
        <v>45166</v>
      </c>
      <c r="H2170" s="24" t="s">
        <v>811</v>
      </c>
      <c r="I2170" s="24" t="s">
        <v>811</v>
      </c>
      <c r="J2170" s="484"/>
      <c r="Q2170" s="1169"/>
    </row>
    <row r="2171" spans="1:25">
      <c r="A2171" s="108"/>
      <c r="B2171" s="24" t="s">
        <v>709</v>
      </c>
      <c r="C2171" s="24" t="s">
        <v>962</v>
      </c>
      <c r="D2171" s="23">
        <v>3</v>
      </c>
      <c r="E2171" s="47">
        <v>45166</v>
      </c>
      <c r="H2171" s="24" t="s">
        <v>811</v>
      </c>
      <c r="I2171" s="24" t="s">
        <v>811</v>
      </c>
      <c r="J2171" s="484"/>
      <c r="Q2171" s="1169"/>
    </row>
    <row r="2172" spans="1:25">
      <c r="A2172" s="108"/>
      <c r="B2172" s="24" t="s">
        <v>709</v>
      </c>
      <c r="C2172" s="24" t="s">
        <v>962</v>
      </c>
      <c r="D2172" s="23">
        <v>4</v>
      </c>
      <c r="E2172" s="47">
        <v>45166</v>
      </c>
      <c r="H2172" s="24" t="s">
        <v>811</v>
      </c>
      <c r="I2172" s="24" t="s">
        <v>811</v>
      </c>
      <c r="J2172" s="484"/>
      <c r="Q2172" s="1169"/>
    </row>
    <row r="2173" spans="1:25">
      <c r="A2173" s="108"/>
      <c r="B2173" s="24" t="s">
        <v>709</v>
      </c>
      <c r="C2173" s="24" t="s">
        <v>962</v>
      </c>
      <c r="D2173" s="23">
        <v>5</v>
      </c>
      <c r="E2173" s="47">
        <v>45166</v>
      </c>
      <c r="H2173" s="25">
        <v>1.0875949367088604</v>
      </c>
      <c r="I2173" s="71">
        <v>0.30771984784068029</v>
      </c>
      <c r="J2173" s="484">
        <f t="shared" ref="J2173" si="421">IF(AND(I2173&gt;0),  I2173*30.974," ")</f>
        <v>9.5313145670172315</v>
      </c>
      <c r="Q2173" s="1169"/>
    </row>
    <row r="2174" spans="1:25" s="437" customFormat="1">
      <c r="A2174" s="436"/>
      <c r="D2174" s="1019"/>
      <c r="E2174" s="1579"/>
      <c r="H2174" s="1020"/>
      <c r="I2174" s="1020"/>
      <c r="J2174" s="486"/>
      <c r="L2174" s="1124"/>
      <c r="N2174" s="1124"/>
      <c r="P2174" s="1124"/>
      <c r="Q2174" s="1251"/>
      <c r="R2174" s="1023"/>
      <c r="S2174" s="1023"/>
      <c r="T2174" s="1023"/>
    </row>
    <row r="2175" spans="1:25">
      <c r="A2175" s="984" t="s">
        <v>964</v>
      </c>
      <c r="B2175" s="815"/>
      <c r="C2175" s="815"/>
      <c r="D2175" s="815"/>
      <c r="E2175" s="873"/>
      <c r="F2175" s="815"/>
      <c r="G2175" s="815"/>
      <c r="H2175" s="815"/>
      <c r="I2175" s="815"/>
      <c r="J2175" s="2164"/>
      <c r="K2175" s="815"/>
      <c r="L2175" s="1313"/>
      <c r="M2175" s="815"/>
      <c r="N2175" s="1136"/>
      <c r="O2175" s="815"/>
      <c r="P2175" s="1136"/>
      <c r="Q2175" s="1169"/>
      <c r="R2175" s="1340"/>
      <c r="S2175" s="1340"/>
      <c r="T2175" s="1340"/>
      <c r="U2175" s="815"/>
      <c r="V2175" s="747"/>
      <c r="W2175" s="747"/>
      <c r="X2175" s="747"/>
      <c r="Y2175" s="747"/>
    </row>
    <row r="2176" spans="1:25" s="1257" customFormat="1" ht="46.8">
      <c r="A2176" s="1260" t="s">
        <v>784</v>
      </c>
      <c r="B2176" s="1257" t="s">
        <v>20</v>
      </c>
      <c r="C2176" s="1257" t="s">
        <v>701</v>
      </c>
      <c r="D2176" s="1257" t="s">
        <v>785</v>
      </c>
      <c r="E2176" s="1257" t="s">
        <v>786</v>
      </c>
      <c r="F2176" s="1257" t="s">
        <v>787</v>
      </c>
      <c r="G2176" s="1257" t="s">
        <v>788</v>
      </c>
      <c r="H2176" s="1257" t="s">
        <v>789</v>
      </c>
      <c r="I2176" s="1257" t="s">
        <v>790</v>
      </c>
      <c r="J2176" s="1594" t="s">
        <v>791</v>
      </c>
      <c r="K2176" s="1565" t="s">
        <v>792</v>
      </c>
      <c r="L2176" s="1564" t="s">
        <v>474</v>
      </c>
      <c r="M2176" s="1565" t="s">
        <v>793</v>
      </c>
      <c r="N2176" s="1564" t="s">
        <v>483</v>
      </c>
      <c r="O2176" s="1565" t="s">
        <v>794</v>
      </c>
      <c r="P2176" s="1564" t="s">
        <v>480</v>
      </c>
      <c r="Q2176" s="1604" t="s">
        <v>795</v>
      </c>
      <c r="R2176" s="1603" t="s">
        <v>796</v>
      </c>
      <c r="S2176" s="1334" t="s">
        <v>797</v>
      </c>
      <c r="T2176" s="1573" t="s">
        <v>798</v>
      </c>
      <c r="X2176" s="1260" t="s">
        <v>784</v>
      </c>
      <c r="Y2176" s="1257" t="s">
        <v>20</v>
      </c>
    </row>
    <row r="2177" spans="1:20">
      <c r="A2177" s="2173" t="s">
        <v>95</v>
      </c>
      <c r="B2177" s="91" t="s">
        <v>709</v>
      </c>
      <c r="C2177" s="91" t="s">
        <v>964</v>
      </c>
      <c r="D2177" s="399">
        <v>0.5</v>
      </c>
      <c r="E2177" s="2174">
        <v>43003</v>
      </c>
      <c r="F2177" s="399">
        <v>11.12</v>
      </c>
      <c r="G2177" s="91">
        <v>7.15</v>
      </c>
      <c r="H2177" s="394">
        <v>1.8500443037974683</v>
      </c>
      <c r="I2177" s="2186">
        <v>0.28140327392197717</v>
      </c>
      <c r="J2177" s="589">
        <v>8.7161850064593214</v>
      </c>
      <c r="K2177" s="1968">
        <v>7.1499999999999995</v>
      </c>
      <c r="L2177" s="2196">
        <v>31.62056758108973</v>
      </c>
      <c r="M2177" s="2200">
        <v>1.0861852320675107</v>
      </c>
      <c r="N2177" s="2196">
        <v>31.380058209096404</v>
      </c>
      <c r="O2177" s="2200">
        <v>14.756165814919671</v>
      </c>
      <c r="P2177" s="2196">
        <v>42.982834999555344</v>
      </c>
      <c r="Q2177" s="2168">
        <f t="shared" si="408"/>
        <v>35.327820263247162</v>
      </c>
    </row>
    <row r="2178" spans="1:20">
      <c r="A2178" s="2173" t="s">
        <v>95</v>
      </c>
      <c r="B2178" s="91" t="s">
        <v>709</v>
      </c>
      <c r="C2178" s="91" t="s">
        <v>964</v>
      </c>
      <c r="D2178" s="399">
        <v>1</v>
      </c>
      <c r="E2178" s="2174">
        <v>43003</v>
      </c>
      <c r="F2178" s="399">
        <v>11.12</v>
      </c>
      <c r="G2178" s="91">
        <v>7.15</v>
      </c>
      <c r="H2178" s="91"/>
      <c r="I2178" s="454"/>
      <c r="J2178" s="589" t="s">
        <v>803</v>
      </c>
      <c r="K2178" s="91"/>
      <c r="L2178" s="2178" t="s">
        <v>803</v>
      </c>
      <c r="M2178" s="2179"/>
      <c r="N2178" s="2178" t="s">
        <v>803</v>
      </c>
      <c r="O2178" s="2179"/>
      <c r="P2178" s="2178" t="s">
        <v>803</v>
      </c>
      <c r="Q2178" s="2168"/>
      <c r="R2178" s="1330"/>
      <c r="T2178" s="1350" t="s">
        <v>803</v>
      </c>
    </row>
    <row r="2179" spans="1:20">
      <c r="A2179" s="2173" t="s">
        <v>95</v>
      </c>
      <c r="B2179" s="91" t="s">
        <v>709</v>
      </c>
      <c r="C2179" s="91" t="s">
        <v>964</v>
      </c>
      <c r="D2179" s="399">
        <v>2</v>
      </c>
      <c r="E2179" s="2174">
        <v>43003</v>
      </c>
      <c r="F2179" s="399">
        <v>11.12</v>
      </c>
      <c r="G2179" s="91">
        <v>7.15</v>
      </c>
      <c r="H2179" s="91"/>
      <c r="I2179" s="454"/>
      <c r="J2179" s="589" t="s">
        <v>803</v>
      </c>
      <c r="K2179" s="91"/>
      <c r="L2179" s="2178" t="s">
        <v>803</v>
      </c>
      <c r="M2179" s="2179"/>
      <c r="N2179" s="2178" t="s">
        <v>803</v>
      </c>
      <c r="O2179" s="2179"/>
      <c r="P2179" s="2178" t="s">
        <v>803</v>
      </c>
      <c r="Q2179" s="2168"/>
      <c r="R2179" s="1330"/>
      <c r="T2179" s="1350" t="s">
        <v>803</v>
      </c>
    </row>
    <row r="2180" spans="1:20">
      <c r="A2180" s="2173" t="s">
        <v>95</v>
      </c>
      <c r="B2180" s="91" t="s">
        <v>709</v>
      </c>
      <c r="C2180" s="91" t="s">
        <v>964</v>
      </c>
      <c r="D2180" s="399">
        <v>3</v>
      </c>
      <c r="E2180" s="2174">
        <v>43003</v>
      </c>
      <c r="F2180" s="399">
        <v>11.12</v>
      </c>
      <c r="G2180" s="91">
        <v>7.15</v>
      </c>
      <c r="H2180" s="394">
        <v>1.3835113924050637</v>
      </c>
      <c r="I2180" s="2186">
        <v>0.28140327392197717</v>
      </c>
      <c r="J2180" s="589">
        <v>8.7161850064593214</v>
      </c>
      <c r="K2180" s="91"/>
      <c r="L2180" s="2178" t="s">
        <v>803</v>
      </c>
      <c r="M2180" s="2179"/>
      <c r="N2180" s="2178" t="s">
        <v>803</v>
      </c>
      <c r="O2180" s="2179"/>
      <c r="P2180" s="2178" t="s">
        <v>803</v>
      </c>
      <c r="Q2180" s="2168"/>
      <c r="R2180" s="1330"/>
      <c r="T2180" s="1350" t="s">
        <v>803</v>
      </c>
    </row>
    <row r="2181" spans="1:20">
      <c r="A2181" s="2173" t="s">
        <v>95</v>
      </c>
      <c r="B2181" s="91" t="s">
        <v>709</v>
      </c>
      <c r="C2181" s="91" t="s">
        <v>964</v>
      </c>
      <c r="D2181" s="399">
        <v>4</v>
      </c>
      <c r="E2181" s="2174">
        <v>43003</v>
      </c>
      <c r="F2181" s="399">
        <v>11.12</v>
      </c>
      <c r="G2181" s="91">
        <v>7.15</v>
      </c>
      <c r="H2181" s="91"/>
      <c r="I2181" s="454"/>
      <c r="J2181" s="589" t="s">
        <v>803</v>
      </c>
      <c r="K2181" s="91"/>
      <c r="L2181" s="2178" t="s">
        <v>803</v>
      </c>
      <c r="M2181" s="2179"/>
      <c r="N2181" s="2178" t="s">
        <v>803</v>
      </c>
      <c r="O2181" s="2179"/>
      <c r="P2181" s="2178" t="s">
        <v>803</v>
      </c>
      <c r="Q2181" s="2168"/>
      <c r="R2181" s="1330"/>
      <c r="T2181" s="1350" t="s">
        <v>803</v>
      </c>
    </row>
    <row r="2182" spans="1:20">
      <c r="A2182" s="2173" t="s">
        <v>95</v>
      </c>
      <c r="B2182" s="91" t="s">
        <v>709</v>
      </c>
      <c r="C2182" s="91" t="s">
        <v>964</v>
      </c>
      <c r="D2182" s="399">
        <v>5</v>
      </c>
      <c r="E2182" s="2174">
        <v>43003</v>
      </c>
      <c r="F2182" s="399">
        <v>11.12</v>
      </c>
      <c r="G2182" s="91">
        <v>7.15</v>
      </c>
      <c r="H2182" s="91"/>
      <c r="I2182" s="454"/>
      <c r="J2182" s="589" t="s">
        <v>803</v>
      </c>
      <c r="K2182" s="91"/>
      <c r="L2182" s="2178" t="s">
        <v>803</v>
      </c>
      <c r="M2182" s="2179"/>
      <c r="N2182" s="2178" t="s">
        <v>803</v>
      </c>
      <c r="O2182" s="2179"/>
      <c r="P2182" s="2178" t="s">
        <v>803</v>
      </c>
      <c r="Q2182" s="2168"/>
      <c r="R2182" s="1330"/>
      <c r="T2182" s="1350" t="s">
        <v>803</v>
      </c>
    </row>
    <row r="2183" spans="1:20">
      <c r="A2183" s="2173" t="s">
        <v>95</v>
      </c>
      <c r="B2183" s="91" t="s">
        <v>709</v>
      </c>
      <c r="C2183" s="91" t="s">
        <v>964</v>
      </c>
      <c r="D2183" s="399">
        <v>6</v>
      </c>
      <c r="E2183" s="2174">
        <v>43003</v>
      </c>
      <c r="F2183" s="399">
        <v>11.12</v>
      </c>
      <c r="G2183" s="91">
        <v>7.15</v>
      </c>
      <c r="H2183" s="91"/>
      <c r="I2183" s="454"/>
      <c r="J2183" s="589" t="s">
        <v>803</v>
      </c>
      <c r="K2183" s="91"/>
      <c r="L2183" s="2178" t="s">
        <v>803</v>
      </c>
      <c r="M2183" s="2179"/>
      <c r="N2183" s="2178" t="s">
        <v>803</v>
      </c>
      <c r="O2183" s="2179"/>
      <c r="P2183" s="2178" t="s">
        <v>803</v>
      </c>
      <c r="Q2183" s="2168"/>
      <c r="R2183" s="1330"/>
      <c r="T2183" s="1350" t="s">
        <v>803</v>
      </c>
    </row>
    <row r="2184" spans="1:20">
      <c r="A2184" s="2173" t="s">
        <v>95</v>
      </c>
      <c r="B2184" s="91" t="s">
        <v>709</v>
      </c>
      <c r="C2184" s="91" t="s">
        <v>964</v>
      </c>
      <c r="D2184" s="399">
        <v>7</v>
      </c>
      <c r="E2184" s="2174">
        <v>43003</v>
      </c>
      <c r="F2184" s="399">
        <v>11.12</v>
      </c>
      <c r="G2184" s="91">
        <v>7.15</v>
      </c>
      <c r="H2184" s="91"/>
      <c r="I2184" s="454"/>
      <c r="J2184" s="589" t="s">
        <v>803</v>
      </c>
      <c r="K2184" s="91"/>
      <c r="L2184" s="2178" t="s">
        <v>803</v>
      </c>
      <c r="M2184" s="2179"/>
      <c r="N2184" s="2178" t="s">
        <v>803</v>
      </c>
      <c r="O2184" s="2179"/>
      <c r="P2184" s="2178" t="s">
        <v>803</v>
      </c>
      <c r="Q2184" s="2168"/>
      <c r="R2184" s="1330"/>
      <c r="T2184" s="1350" t="s">
        <v>803</v>
      </c>
    </row>
    <row r="2185" spans="1:20">
      <c r="A2185" s="2173" t="s">
        <v>95</v>
      </c>
      <c r="B2185" s="91" t="s">
        <v>709</v>
      </c>
      <c r="C2185" s="91" t="s">
        <v>964</v>
      </c>
      <c r="D2185" s="399">
        <v>8</v>
      </c>
      <c r="E2185" s="2174">
        <v>43003</v>
      </c>
      <c r="F2185" s="399">
        <v>11.12</v>
      </c>
      <c r="G2185" s="91">
        <v>7.15</v>
      </c>
      <c r="H2185" s="91"/>
      <c r="I2185" s="454"/>
      <c r="J2185" s="589" t="s">
        <v>803</v>
      </c>
      <c r="K2185" s="91"/>
      <c r="L2185" s="2178" t="s">
        <v>803</v>
      </c>
      <c r="M2185" s="2179"/>
      <c r="N2185" s="2178" t="s">
        <v>803</v>
      </c>
      <c r="O2185" s="2179"/>
      <c r="P2185" s="2178" t="s">
        <v>803</v>
      </c>
      <c r="Q2185" s="2168"/>
      <c r="R2185" s="1330"/>
      <c r="T2185" s="1350" t="s">
        <v>803</v>
      </c>
    </row>
    <row r="2186" spans="1:20">
      <c r="A2186" s="2173" t="s">
        <v>95</v>
      </c>
      <c r="B2186" s="91" t="s">
        <v>709</v>
      </c>
      <c r="C2186" s="91" t="s">
        <v>964</v>
      </c>
      <c r="D2186" s="399">
        <v>9</v>
      </c>
      <c r="E2186" s="2174">
        <v>43003</v>
      </c>
      <c r="F2186" s="399">
        <v>11.12</v>
      </c>
      <c r="G2186" s="91">
        <v>7.15</v>
      </c>
      <c r="H2186" s="91"/>
      <c r="I2186" s="454"/>
      <c r="J2186" s="589" t="s">
        <v>803</v>
      </c>
      <c r="K2186" s="91"/>
      <c r="L2186" s="2178" t="s">
        <v>803</v>
      </c>
      <c r="M2186" s="2179"/>
      <c r="N2186" s="2178" t="s">
        <v>803</v>
      </c>
      <c r="O2186" s="2179"/>
      <c r="P2186" s="2178" t="s">
        <v>803</v>
      </c>
      <c r="Q2186" s="2168"/>
      <c r="R2186" s="1330"/>
      <c r="T2186" s="1350" t="s">
        <v>803</v>
      </c>
    </row>
    <row r="2187" spans="1:20" s="451" customFormat="1">
      <c r="A2187" s="2180" t="s">
        <v>95</v>
      </c>
      <c r="B2187" s="470" t="s">
        <v>709</v>
      </c>
      <c r="C2187" s="470" t="s">
        <v>964</v>
      </c>
      <c r="D2187" s="2181">
        <v>10</v>
      </c>
      <c r="E2187" s="2182">
        <v>43003</v>
      </c>
      <c r="F2187" s="2181">
        <v>11.12</v>
      </c>
      <c r="G2187" s="470">
        <v>7.15</v>
      </c>
      <c r="H2187" s="2188">
        <v>2.5000000000000001E-2</v>
      </c>
      <c r="I2187" s="2189">
        <v>0.86640819499710631</v>
      </c>
      <c r="J2187" s="1718">
        <v>26.836127431840371</v>
      </c>
      <c r="K2187" s="470"/>
      <c r="L2187" s="2184" t="s">
        <v>803</v>
      </c>
      <c r="M2187" s="2185"/>
      <c r="N2187" s="2184" t="s">
        <v>803</v>
      </c>
      <c r="O2187" s="2185"/>
      <c r="P2187" s="2184" t="s">
        <v>803</v>
      </c>
      <c r="Q2187" s="2172"/>
      <c r="R2187" s="1341"/>
      <c r="S2187" s="1157"/>
      <c r="T2187" s="1357" t="s">
        <v>803</v>
      </c>
    </row>
    <row r="2188" spans="1:20">
      <c r="A2188" s="884"/>
      <c r="D2188" s="173"/>
      <c r="E2188" s="445"/>
      <c r="F2188" s="173"/>
      <c r="H2188" s="933"/>
      <c r="I2188" s="1263"/>
      <c r="J2188" s="484"/>
      <c r="L2188" s="1648"/>
      <c r="M2188" s="911"/>
      <c r="N2188" s="1648"/>
      <c r="O2188" s="911"/>
      <c r="P2188" s="1648"/>
      <c r="Q2188" s="1169"/>
      <c r="R2188" s="1331"/>
      <c r="T2188" s="1344"/>
    </row>
    <row r="2189" spans="1:20">
      <c r="A2189" s="2173" t="s">
        <v>95</v>
      </c>
      <c r="B2189" s="91" t="s">
        <v>368</v>
      </c>
      <c r="C2189" s="355" t="s">
        <v>96</v>
      </c>
      <c r="D2189" s="355">
        <v>0.5</v>
      </c>
      <c r="E2189" s="358">
        <v>43333</v>
      </c>
      <c r="F2189" s="355">
        <v>10.55</v>
      </c>
      <c r="G2189" s="355">
        <v>4.5350000000000001</v>
      </c>
      <c r="H2189" s="355">
        <v>2.54</v>
      </c>
      <c r="I2189" s="2803">
        <v>0.22</v>
      </c>
      <c r="J2189" s="589">
        <v>6.8142800000000001</v>
      </c>
      <c r="K2189" s="1968">
        <v>4.5350000000000001</v>
      </c>
      <c r="L2189" s="2176">
        <v>38.188974492462023</v>
      </c>
      <c r="M2189" s="2187">
        <v>1.5774999999999999</v>
      </c>
      <c r="N2189" s="2176">
        <v>35.040973201278348</v>
      </c>
      <c r="O2189" s="2187">
        <v>16.416219999999999</v>
      </c>
      <c r="P2189" s="2176">
        <v>44.520875644576215</v>
      </c>
      <c r="Q2189" s="2168">
        <f t="shared" si="408"/>
        <v>39.250274446105529</v>
      </c>
    </row>
    <row r="2190" spans="1:20">
      <c r="A2190" s="2173" t="s">
        <v>95</v>
      </c>
      <c r="B2190" s="91" t="s">
        <v>368</v>
      </c>
      <c r="C2190" s="355" t="s">
        <v>96</v>
      </c>
      <c r="D2190" s="355">
        <v>1</v>
      </c>
      <c r="E2190" s="358">
        <v>43333</v>
      </c>
      <c r="F2190" s="355">
        <v>10.55</v>
      </c>
      <c r="G2190" s="355">
        <v>4.5350000000000001</v>
      </c>
      <c r="H2190" s="355"/>
      <c r="I2190" s="2803"/>
      <c r="J2190" s="589" t="s">
        <v>803</v>
      </c>
      <c r="K2190" s="1968"/>
      <c r="L2190" s="2176" t="s">
        <v>803</v>
      </c>
      <c r="M2190" s="2187"/>
      <c r="N2190" s="2176" t="s">
        <v>803</v>
      </c>
      <c r="O2190" s="2187"/>
      <c r="P2190" s="2176" t="s">
        <v>803</v>
      </c>
      <c r="Q2190" s="2168"/>
      <c r="R2190" s="1330"/>
      <c r="T2190" s="1350" t="s">
        <v>803</v>
      </c>
    </row>
    <row r="2191" spans="1:20">
      <c r="A2191" s="2173" t="s">
        <v>95</v>
      </c>
      <c r="B2191" s="91" t="s">
        <v>368</v>
      </c>
      <c r="C2191" s="355" t="s">
        <v>96</v>
      </c>
      <c r="D2191" s="355">
        <v>2</v>
      </c>
      <c r="E2191" s="358">
        <v>43333</v>
      </c>
      <c r="F2191" s="355">
        <v>10.55</v>
      </c>
      <c r="G2191" s="355">
        <v>4.5350000000000001</v>
      </c>
      <c r="H2191" s="355"/>
      <c r="I2191" s="2803"/>
      <c r="J2191" s="589" t="s">
        <v>803</v>
      </c>
      <c r="K2191" s="1968"/>
      <c r="L2191" s="2176" t="s">
        <v>803</v>
      </c>
      <c r="M2191" s="2187"/>
      <c r="N2191" s="2176" t="s">
        <v>803</v>
      </c>
      <c r="O2191" s="2187"/>
      <c r="P2191" s="2176" t="s">
        <v>803</v>
      </c>
      <c r="Q2191" s="2168"/>
      <c r="R2191" s="1330"/>
      <c r="T2191" s="1350" t="s">
        <v>803</v>
      </c>
    </row>
    <row r="2192" spans="1:20">
      <c r="A2192" s="2173" t="s">
        <v>95</v>
      </c>
      <c r="B2192" s="91" t="s">
        <v>368</v>
      </c>
      <c r="C2192" s="355" t="s">
        <v>96</v>
      </c>
      <c r="D2192" s="355">
        <v>3</v>
      </c>
      <c r="E2192" s="358">
        <v>43333</v>
      </c>
      <c r="F2192" s="355">
        <v>10.55</v>
      </c>
      <c r="G2192" s="355">
        <v>4.5350000000000001</v>
      </c>
      <c r="H2192" s="355">
        <v>1.46</v>
      </c>
      <c r="I2192" s="2803">
        <v>0.28999999999999998</v>
      </c>
      <c r="J2192" s="589">
        <v>8.9824599999999997</v>
      </c>
      <c r="K2192" s="1968"/>
      <c r="L2192" s="2176" t="s">
        <v>803</v>
      </c>
      <c r="M2192" s="2187"/>
      <c r="N2192" s="2176" t="s">
        <v>803</v>
      </c>
      <c r="O2192" s="2187"/>
      <c r="P2192" s="2176" t="s">
        <v>803</v>
      </c>
      <c r="Q2192" s="2168"/>
      <c r="R2192" s="1330"/>
      <c r="T2192" s="1350" t="s">
        <v>803</v>
      </c>
    </row>
    <row r="2193" spans="1:22">
      <c r="A2193" s="2173" t="s">
        <v>95</v>
      </c>
      <c r="B2193" s="91" t="s">
        <v>368</v>
      </c>
      <c r="C2193" s="355" t="s">
        <v>96</v>
      </c>
      <c r="D2193" s="355">
        <v>4</v>
      </c>
      <c r="E2193" s="358">
        <v>43333</v>
      </c>
      <c r="F2193" s="355">
        <v>10.55</v>
      </c>
      <c r="G2193" s="355">
        <v>4.5350000000000001</v>
      </c>
      <c r="H2193" s="355"/>
      <c r="I2193" s="2803"/>
      <c r="J2193" s="589" t="s">
        <v>803</v>
      </c>
      <c r="K2193" s="1968"/>
      <c r="L2193" s="2176" t="s">
        <v>803</v>
      </c>
      <c r="M2193" s="2187"/>
      <c r="N2193" s="2176" t="s">
        <v>803</v>
      </c>
      <c r="O2193" s="2187"/>
      <c r="P2193" s="2176" t="s">
        <v>803</v>
      </c>
      <c r="Q2193" s="2168"/>
      <c r="R2193" s="1330"/>
      <c r="T2193" s="1350" t="s">
        <v>803</v>
      </c>
    </row>
    <row r="2194" spans="1:22">
      <c r="A2194" s="2173" t="s">
        <v>95</v>
      </c>
      <c r="B2194" s="91" t="s">
        <v>368</v>
      </c>
      <c r="C2194" s="355" t="s">
        <v>96</v>
      </c>
      <c r="D2194" s="355">
        <v>5</v>
      </c>
      <c r="E2194" s="358">
        <v>43333</v>
      </c>
      <c r="F2194" s="355">
        <v>10.55</v>
      </c>
      <c r="G2194" s="355">
        <v>4.5350000000000001</v>
      </c>
      <c r="H2194" s="355"/>
      <c r="I2194" s="2803"/>
      <c r="J2194" s="589" t="s">
        <v>803</v>
      </c>
      <c r="K2194" s="1968"/>
      <c r="L2194" s="2176" t="s">
        <v>803</v>
      </c>
      <c r="M2194" s="2187"/>
      <c r="N2194" s="2176" t="s">
        <v>803</v>
      </c>
      <c r="O2194" s="2187"/>
      <c r="P2194" s="2176" t="s">
        <v>803</v>
      </c>
      <c r="Q2194" s="2168"/>
      <c r="R2194" s="1330"/>
      <c r="T2194" s="1350" t="s">
        <v>803</v>
      </c>
    </row>
    <row r="2195" spans="1:22">
      <c r="A2195" s="2173" t="s">
        <v>95</v>
      </c>
      <c r="B2195" s="91" t="s">
        <v>368</v>
      </c>
      <c r="C2195" s="355" t="s">
        <v>96</v>
      </c>
      <c r="D2195" s="355">
        <v>6</v>
      </c>
      <c r="E2195" s="358">
        <v>43333</v>
      </c>
      <c r="F2195" s="355">
        <v>10.55</v>
      </c>
      <c r="G2195" s="355">
        <v>4.5350000000000001</v>
      </c>
      <c r="H2195" s="355">
        <v>2.2799999999999998</v>
      </c>
      <c r="I2195" s="2803">
        <v>0.44</v>
      </c>
      <c r="J2195" s="589">
        <v>13.62856</v>
      </c>
      <c r="K2195" s="1968"/>
      <c r="L2195" s="2176" t="s">
        <v>803</v>
      </c>
      <c r="M2195" s="2187"/>
      <c r="N2195" s="2176" t="s">
        <v>803</v>
      </c>
      <c r="O2195" s="2187"/>
      <c r="P2195" s="2176" t="s">
        <v>803</v>
      </c>
      <c r="Q2195" s="2168"/>
      <c r="R2195" s="1330"/>
      <c r="T2195" s="1350" t="s">
        <v>803</v>
      </c>
    </row>
    <row r="2196" spans="1:22">
      <c r="A2196" s="2173" t="s">
        <v>95</v>
      </c>
      <c r="B2196" s="91" t="s">
        <v>368</v>
      </c>
      <c r="C2196" s="355" t="s">
        <v>96</v>
      </c>
      <c r="D2196" s="355">
        <v>7</v>
      </c>
      <c r="E2196" s="358">
        <v>43333</v>
      </c>
      <c r="F2196" s="355">
        <v>10.55</v>
      </c>
      <c r="G2196" s="355">
        <v>4.5350000000000001</v>
      </c>
      <c r="H2196" s="355"/>
      <c r="I2196" s="2803"/>
      <c r="J2196" s="589" t="s">
        <v>803</v>
      </c>
      <c r="K2196" s="1968"/>
      <c r="L2196" s="2176" t="s">
        <v>803</v>
      </c>
      <c r="M2196" s="2187"/>
      <c r="N2196" s="2176" t="s">
        <v>803</v>
      </c>
      <c r="O2196" s="2187"/>
      <c r="P2196" s="2176" t="s">
        <v>803</v>
      </c>
      <c r="Q2196" s="2168"/>
      <c r="R2196" s="1330"/>
      <c r="T2196" s="1350" t="s">
        <v>803</v>
      </c>
    </row>
    <row r="2197" spans="1:22" s="451" customFormat="1">
      <c r="A2197" s="2180" t="s">
        <v>95</v>
      </c>
      <c r="B2197" s="470" t="s">
        <v>368</v>
      </c>
      <c r="C2197" s="469" t="s">
        <v>96</v>
      </c>
      <c r="D2197" s="469">
        <v>7.5</v>
      </c>
      <c r="E2197" s="471">
        <v>43333</v>
      </c>
      <c r="F2197" s="469">
        <v>10.55</v>
      </c>
      <c r="G2197" s="469">
        <v>4.5350000000000001</v>
      </c>
      <c r="H2197" s="469">
        <v>0.03</v>
      </c>
      <c r="I2197" s="2804">
        <v>1.17</v>
      </c>
      <c r="J2197" s="1718">
        <v>36.239579999999997</v>
      </c>
      <c r="K2197" s="1980"/>
      <c r="L2197" s="2196" t="s">
        <v>803</v>
      </c>
      <c r="M2197" s="2805"/>
      <c r="N2197" s="2196" t="s">
        <v>803</v>
      </c>
      <c r="O2197" s="2805"/>
      <c r="P2197" s="2196" t="s">
        <v>803</v>
      </c>
      <c r="Q2197" s="2172"/>
      <c r="R2197" s="1341"/>
      <c r="S2197" s="1157"/>
      <c r="T2197" s="1357" t="s">
        <v>803</v>
      </c>
    </row>
    <row r="2198" spans="1:22">
      <c r="A2198" s="884"/>
      <c r="C2198" s="27"/>
      <c r="D2198" s="27"/>
      <c r="E2198" s="27"/>
      <c r="F2198" s="47"/>
      <c r="G2198" s="173"/>
      <c r="H2198" s="173"/>
      <c r="I2198" s="27"/>
      <c r="J2198" s="1173"/>
      <c r="K2198" s="27"/>
      <c r="L2198" s="1106"/>
      <c r="M2198" s="607"/>
      <c r="O2198" s="592"/>
      <c r="P2198" s="593"/>
      <c r="Q2198" s="1169"/>
      <c r="S2198" s="1333"/>
      <c r="T2198" s="1346"/>
      <c r="V2198" s="484"/>
    </row>
    <row r="2199" spans="1:22" ht="46.8">
      <c r="A2199" s="976" t="s">
        <v>804</v>
      </c>
      <c r="B2199" s="591" t="s">
        <v>20</v>
      </c>
      <c r="C2199" s="591" t="s">
        <v>701</v>
      </c>
      <c r="D2199" s="946" t="s">
        <v>805</v>
      </c>
      <c r="E2199" s="947" t="s">
        <v>786</v>
      </c>
      <c r="F2199" s="946" t="s">
        <v>806</v>
      </c>
      <c r="G2199" s="946" t="s">
        <v>807</v>
      </c>
      <c r="H2199" s="591" t="s">
        <v>808</v>
      </c>
      <c r="I2199" s="371" t="s">
        <v>809</v>
      </c>
      <c r="J2199" s="1601" t="s">
        <v>878</v>
      </c>
      <c r="K2199" s="1252" t="s">
        <v>792</v>
      </c>
      <c r="L2199" s="1305" t="s">
        <v>474</v>
      </c>
      <c r="M2199" s="1252" t="s">
        <v>793</v>
      </c>
      <c r="N2199" s="1305" t="s">
        <v>483</v>
      </c>
      <c r="O2199" s="1252" t="s">
        <v>794</v>
      </c>
      <c r="P2199" s="1305" t="s">
        <v>480</v>
      </c>
      <c r="Q2199" s="1604"/>
      <c r="T2199" s="1346"/>
    </row>
    <row r="2200" spans="1:22">
      <c r="A2200" s="108">
        <v>100</v>
      </c>
      <c r="B2200" t="s">
        <v>709</v>
      </c>
      <c r="C2200" t="s">
        <v>965</v>
      </c>
      <c r="D2200" s="18">
        <v>0.5</v>
      </c>
      <c r="E2200" s="55">
        <v>43717</v>
      </c>
      <c r="F2200" s="165">
        <v>11.48</v>
      </c>
      <c r="G2200" s="166">
        <v>7</v>
      </c>
      <c r="H2200" s="24">
        <v>3.2865490458684943</v>
      </c>
      <c r="I2200" s="24">
        <v>0.33517539644401745</v>
      </c>
      <c r="J2200" s="1591">
        <f t="shared" ref="J2200:J2236" si="422">IF(AND(I2200&gt;0),  I2200*30.974," ")</f>
        <v>10.381722729456996</v>
      </c>
      <c r="K2200" s="166">
        <f>AVERAGE(G2200:G2210)</f>
        <v>7</v>
      </c>
      <c r="L2200" s="594">
        <f t="shared" ref="L2200:L2226" si="423">10*(6-(LN(K2200)/LN(2)))</f>
        <v>31.926450779423959</v>
      </c>
      <c r="M2200" s="166">
        <f>AVERAGE(H2200:H2210)</f>
        <v>10.463359570613573</v>
      </c>
      <c r="N2200" s="594">
        <f t="shared" ref="N2200:N2226" si="424">10*(6-((2.04-0.68*LN(M2200))/LN(2)))</f>
        <v>53.602486002656292</v>
      </c>
      <c r="O2200" s="1299">
        <f>AVERAGE(J2200:J2210)</f>
        <v>53.759884034849691</v>
      </c>
      <c r="P2200" s="594">
        <f t="shared" ref="P2200:P2226" si="425">10*(6-(LN(48/O2200)/LN(2)))</f>
        <v>61.63495620256694</v>
      </c>
      <c r="Q2200" s="1169">
        <f t="shared" si="408"/>
        <v>49.054630994882395</v>
      </c>
      <c r="T2200" s="1346"/>
    </row>
    <row r="2201" spans="1:22">
      <c r="A2201" s="108"/>
      <c r="B2201" t="s">
        <v>709</v>
      </c>
      <c r="C2201" t="s">
        <v>965</v>
      </c>
      <c r="D2201" s="18">
        <v>1</v>
      </c>
      <c r="E2201" s="55">
        <v>43717</v>
      </c>
      <c r="F2201" s="165"/>
      <c r="G2201" s="166"/>
      <c r="H2201" s="27" t="s">
        <v>811</v>
      </c>
      <c r="I2201" s="27" t="s">
        <v>811</v>
      </c>
      <c r="J2201" s="1591"/>
      <c r="Q2201" s="1169"/>
      <c r="T2201" s="1346"/>
    </row>
    <row r="2202" spans="1:22">
      <c r="A2202" s="108"/>
      <c r="B2202" t="s">
        <v>709</v>
      </c>
      <c r="C2202" t="s">
        <v>965</v>
      </c>
      <c r="D2202" s="18">
        <v>2</v>
      </c>
      <c r="E2202" s="55">
        <v>43717</v>
      </c>
      <c r="F2202" s="165"/>
      <c r="G2202" s="166"/>
      <c r="H2202" s="27" t="s">
        <v>811</v>
      </c>
      <c r="I2202" s="27" t="s">
        <v>811</v>
      </c>
      <c r="J2202" s="1591"/>
      <c r="Q2202" s="1169"/>
      <c r="T2202" s="1346"/>
    </row>
    <row r="2203" spans="1:22">
      <c r="A2203" s="108"/>
      <c r="B2203" t="s">
        <v>709</v>
      </c>
      <c r="C2203" t="s">
        <v>965</v>
      </c>
      <c r="D2203" s="18">
        <v>3</v>
      </c>
      <c r="E2203" s="55">
        <v>43717</v>
      </c>
      <c r="F2203" s="165"/>
      <c r="G2203" s="166"/>
      <c r="H2203" s="24">
        <v>1.266159278779887</v>
      </c>
      <c r="I2203" s="24">
        <v>0.26814031715521391</v>
      </c>
      <c r="J2203" s="1591">
        <f t="shared" si="422"/>
        <v>8.3053781835655958</v>
      </c>
      <c r="Q2203" s="1169"/>
      <c r="T2203" s="1346"/>
    </row>
    <row r="2204" spans="1:22">
      <c r="A2204" s="108"/>
      <c r="B2204" t="s">
        <v>709</v>
      </c>
      <c r="C2204" t="s">
        <v>965</v>
      </c>
      <c r="D2204" s="18">
        <v>4</v>
      </c>
      <c r="E2204" s="55">
        <v>43717</v>
      </c>
      <c r="F2204" s="165"/>
      <c r="G2204" s="166"/>
      <c r="H2204" s="27" t="s">
        <v>811</v>
      </c>
      <c r="I2204" s="27" t="s">
        <v>811</v>
      </c>
      <c r="J2204" s="1591"/>
      <c r="Q2204" s="1169"/>
      <c r="T2204" s="1346"/>
    </row>
    <row r="2205" spans="1:22">
      <c r="A2205" s="108"/>
      <c r="B2205" t="s">
        <v>709</v>
      </c>
      <c r="C2205" t="s">
        <v>965</v>
      </c>
      <c r="D2205" s="18">
        <v>5</v>
      </c>
      <c r="E2205" s="55">
        <v>43717</v>
      </c>
      <c r="F2205" s="165"/>
      <c r="G2205" s="166"/>
      <c r="H2205" s="27" t="s">
        <v>811</v>
      </c>
      <c r="I2205" s="27" t="s">
        <v>811</v>
      </c>
      <c r="J2205" s="1591"/>
      <c r="Q2205" s="1169"/>
      <c r="T2205" s="1346"/>
    </row>
    <row r="2206" spans="1:22">
      <c r="A2206" s="108"/>
      <c r="B2206" t="s">
        <v>709</v>
      </c>
      <c r="C2206" t="s">
        <v>965</v>
      </c>
      <c r="D2206" s="18">
        <v>6</v>
      </c>
      <c r="E2206" s="55">
        <v>43717</v>
      </c>
      <c r="F2206" s="165"/>
      <c r="G2206" s="166"/>
      <c r="H2206" s="27" t="s">
        <v>811</v>
      </c>
      <c r="I2206" s="27" t="s">
        <v>811</v>
      </c>
      <c r="J2206" s="1591"/>
      <c r="Q2206" s="1169"/>
      <c r="T2206" s="1346"/>
    </row>
    <row r="2207" spans="1:22">
      <c r="A2207" s="108"/>
      <c r="B2207" t="s">
        <v>709</v>
      </c>
      <c r="C2207" t="s">
        <v>965</v>
      </c>
      <c r="D2207" s="18">
        <v>7</v>
      </c>
      <c r="E2207" s="55">
        <v>43717</v>
      </c>
      <c r="F2207" s="165"/>
      <c r="G2207" s="166"/>
      <c r="H2207" s="27" t="s">
        <v>811</v>
      </c>
      <c r="I2207" s="27" t="s">
        <v>811</v>
      </c>
      <c r="J2207" s="1591"/>
      <c r="Q2207" s="1169"/>
      <c r="T2207" s="1346"/>
    </row>
    <row r="2208" spans="1:22">
      <c r="A2208" s="108"/>
      <c r="B2208" t="s">
        <v>709</v>
      </c>
      <c r="C2208" t="s">
        <v>965</v>
      </c>
      <c r="D2208" s="18">
        <v>7.75</v>
      </c>
      <c r="E2208" s="55">
        <v>43717</v>
      </c>
      <c r="F2208" s="165"/>
      <c r="G2208" s="166"/>
      <c r="H2208" s="27" t="s">
        <v>811</v>
      </c>
      <c r="I2208" s="27" t="s">
        <v>811</v>
      </c>
      <c r="J2208" s="1591"/>
      <c r="Q2208" s="1169"/>
      <c r="T2208" s="1346"/>
    </row>
    <row r="2209" spans="1:22">
      <c r="A2209" s="108"/>
      <c r="B2209" t="s">
        <v>709</v>
      </c>
      <c r="C2209" t="s">
        <v>965</v>
      </c>
      <c r="D2209" s="18">
        <v>9</v>
      </c>
      <c r="E2209" s="55">
        <v>43717</v>
      </c>
      <c r="F2209" s="165"/>
      <c r="G2209" s="166"/>
      <c r="H2209" s="24">
        <v>3.9180003375527415</v>
      </c>
      <c r="I2209" s="24">
        <v>0.46924555502162435</v>
      </c>
      <c r="J2209" s="1591">
        <f t="shared" si="422"/>
        <v>14.534411821239793</v>
      </c>
      <c r="Q2209" s="1169"/>
      <c r="T2209" s="1346"/>
    </row>
    <row r="2210" spans="1:22" s="451" customFormat="1">
      <c r="A2210" s="1566"/>
      <c r="B2210" s="451" t="s">
        <v>709</v>
      </c>
      <c r="C2210" s="451" t="s">
        <v>965</v>
      </c>
      <c r="D2210" s="1201">
        <v>10.5</v>
      </c>
      <c r="E2210" s="1202">
        <v>43717</v>
      </c>
      <c r="F2210" s="1203"/>
      <c r="G2210" s="1204"/>
      <c r="H2210" s="1200">
        <v>33.382729620253166</v>
      </c>
      <c r="I2210" s="1200">
        <v>5.8700207724264351</v>
      </c>
      <c r="J2210" s="1600">
        <f t="shared" si="422"/>
        <v>181.81802340513639</v>
      </c>
      <c r="L2210" s="1373"/>
      <c r="N2210" s="1373"/>
      <c r="P2210" s="1373"/>
      <c r="Q2210" s="1232"/>
      <c r="R2210" s="1157"/>
      <c r="S2210" s="1157"/>
      <c r="T2210" s="1569"/>
    </row>
    <row r="2211" spans="1:22">
      <c r="A2211" s="454"/>
      <c r="B2211" s="91"/>
      <c r="C2211" s="91"/>
      <c r="D2211" s="83"/>
      <c r="E2211" s="392"/>
      <c r="F2211" s="91"/>
      <c r="G2211" s="91"/>
      <c r="H2211" s="393"/>
      <c r="I2211" s="394"/>
      <c r="J2211" s="2820" t="str">
        <f t="shared" si="422"/>
        <v xml:space="preserve"> </v>
      </c>
      <c r="K2211" s="91"/>
      <c r="L2211" s="1161"/>
      <c r="M2211" s="91"/>
      <c r="N2211" s="1161"/>
      <c r="O2211" s="91"/>
      <c r="P2211" s="1161"/>
      <c r="Q2211" s="2168"/>
      <c r="R2211" s="1229"/>
      <c r="S2211" s="1229"/>
      <c r="T2211" s="1348"/>
      <c r="U2211" s="27"/>
      <c r="V2211" s="24"/>
    </row>
    <row r="2212" spans="1:22" ht="46.8">
      <c r="A2212" s="91"/>
      <c r="B2212" s="2165" t="s">
        <v>20</v>
      </c>
      <c r="C2212" s="1613" t="s">
        <v>701</v>
      </c>
      <c r="D2212" s="2822" t="s">
        <v>805</v>
      </c>
      <c r="E2212" s="2823" t="s">
        <v>786</v>
      </c>
      <c r="F2212" s="2822" t="s">
        <v>806</v>
      </c>
      <c r="G2212" s="2822" t="s">
        <v>807</v>
      </c>
      <c r="H2212" s="1613" t="s">
        <v>808</v>
      </c>
      <c r="I2212" s="373" t="s">
        <v>809</v>
      </c>
      <c r="J2212" s="589" t="s">
        <v>810</v>
      </c>
      <c r="K2212" s="2813" t="s">
        <v>792</v>
      </c>
      <c r="L2212" s="2814" t="s">
        <v>474</v>
      </c>
      <c r="M2212" s="2813" t="s">
        <v>793</v>
      </c>
      <c r="N2212" s="2814" t="s">
        <v>483</v>
      </c>
      <c r="O2212" s="2813" t="s">
        <v>794</v>
      </c>
      <c r="P2212" s="2814" t="s">
        <v>480</v>
      </c>
      <c r="Q2212" s="2817"/>
      <c r="T2212" s="1346"/>
    </row>
    <row r="2213" spans="1:22">
      <c r="A2213" s="91"/>
      <c r="B2213" s="454" t="s">
        <v>966</v>
      </c>
      <c r="C2213" s="91" t="s">
        <v>965</v>
      </c>
      <c r="D2213" s="91">
        <v>0.5</v>
      </c>
      <c r="E2213" s="392">
        <v>44075</v>
      </c>
      <c r="F2213" s="91">
        <v>10.73</v>
      </c>
      <c r="G2213" s="91">
        <v>5.8</v>
      </c>
      <c r="H2213" s="355" t="s">
        <v>872</v>
      </c>
      <c r="I2213" s="355" t="s">
        <v>872</v>
      </c>
      <c r="J2213" s="2820"/>
      <c r="K2213" s="91">
        <f>AVERAGE(G2213:G2223)</f>
        <v>5.8</v>
      </c>
      <c r="L2213" s="1161">
        <f t="shared" si="423"/>
        <v>34.639470997597904</v>
      </c>
      <c r="M2213" s="91" t="e">
        <f>AVERAGE(H2213:H2223)</f>
        <v>#DIV/0!</v>
      </c>
      <c r="N2213" s="1161" t="e">
        <f t="shared" si="424"/>
        <v>#DIV/0!</v>
      </c>
      <c r="O2213" s="2818" t="e">
        <f>AVERAGE(J2213:J2223)</f>
        <v>#DIV/0!</v>
      </c>
      <c r="P2213" s="1161" t="e">
        <f t="shared" si="425"/>
        <v>#DIV/0!</v>
      </c>
      <c r="Q2213" s="2168"/>
      <c r="T2213" s="1346"/>
    </row>
    <row r="2214" spans="1:22">
      <c r="A2214" s="91"/>
      <c r="B2214" s="454" t="s">
        <v>966</v>
      </c>
      <c r="C2214" s="91" t="s">
        <v>965</v>
      </c>
      <c r="D2214" s="91">
        <v>1</v>
      </c>
      <c r="E2214" s="392">
        <v>44075</v>
      </c>
      <c r="F2214" s="91"/>
      <c r="G2214" s="91"/>
      <c r="H2214" s="355" t="s">
        <v>811</v>
      </c>
      <c r="I2214" s="355" t="s">
        <v>811</v>
      </c>
      <c r="J2214" s="2820"/>
      <c r="K2214" s="91"/>
      <c r="L2214" s="1161"/>
      <c r="M2214" s="91"/>
      <c r="N2214" s="1161"/>
      <c r="O2214" s="91"/>
      <c r="P2214" s="1161"/>
      <c r="Q2214" s="2168"/>
      <c r="T2214" s="1346"/>
    </row>
    <row r="2215" spans="1:22">
      <c r="A2215" s="91"/>
      <c r="B2215" s="454" t="s">
        <v>966</v>
      </c>
      <c r="C2215" s="91" t="s">
        <v>965</v>
      </c>
      <c r="D2215" s="91">
        <v>2</v>
      </c>
      <c r="E2215" s="392">
        <v>44075</v>
      </c>
      <c r="F2215" s="91"/>
      <c r="G2215" s="91"/>
      <c r="H2215" s="355" t="s">
        <v>811</v>
      </c>
      <c r="I2215" s="355" t="s">
        <v>811</v>
      </c>
      <c r="J2215" s="2820"/>
      <c r="K2215" s="91"/>
      <c r="L2215" s="1161"/>
      <c r="M2215" s="91"/>
      <c r="N2215" s="1161"/>
      <c r="O2215" s="91"/>
      <c r="P2215" s="1161"/>
      <c r="Q2215" s="2168"/>
      <c r="T2215" s="1346"/>
    </row>
    <row r="2216" spans="1:22">
      <c r="A2216" s="91"/>
      <c r="B2216" s="454" t="s">
        <v>966</v>
      </c>
      <c r="C2216" s="91" t="s">
        <v>965</v>
      </c>
      <c r="D2216" s="91">
        <v>3</v>
      </c>
      <c r="E2216" s="392">
        <v>44075</v>
      </c>
      <c r="F2216" s="91"/>
      <c r="G2216" s="91"/>
      <c r="H2216" s="355" t="s">
        <v>811</v>
      </c>
      <c r="I2216" s="355" t="s">
        <v>811</v>
      </c>
      <c r="J2216" s="2820"/>
      <c r="K2216" s="91"/>
      <c r="L2216" s="1161"/>
      <c r="M2216" s="91"/>
      <c r="N2216" s="1161"/>
      <c r="O2216" s="91"/>
      <c r="P2216" s="1161"/>
      <c r="Q2216" s="2168"/>
      <c r="T2216" s="1346"/>
    </row>
    <row r="2217" spans="1:22">
      <c r="A2217" s="91"/>
      <c r="B2217" s="454" t="s">
        <v>966</v>
      </c>
      <c r="C2217" s="91" t="s">
        <v>965</v>
      </c>
      <c r="D2217" s="91">
        <v>4</v>
      </c>
      <c r="E2217" s="392">
        <v>44075</v>
      </c>
      <c r="F2217" s="91"/>
      <c r="G2217" s="91"/>
      <c r="H2217" s="355" t="s">
        <v>811</v>
      </c>
      <c r="I2217" s="355" t="s">
        <v>811</v>
      </c>
      <c r="J2217" s="2820"/>
      <c r="K2217" s="91"/>
      <c r="L2217" s="1161"/>
      <c r="M2217" s="91"/>
      <c r="N2217" s="1161"/>
      <c r="O2217" s="91"/>
      <c r="P2217" s="1161"/>
      <c r="Q2217" s="2168"/>
      <c r="T2217" s="1346"/>
    </row>
    <row r="2218" spans="1:22">
      <c r="A2218" s="91"/>
      <c r="B2218" s="454" t="s">
        <v>966</v>
      </c>
      <c r="C2218" s="91" t="s">
        <v>965</v>
      </c>
      <c r="D2218" s="91">
        <v>5</v>
      </c>
      <c r="E2218" s="392">
        <v>44075</v>
      </c>
      <c r="F2218" s="91"/>
      <c r="G2218" s="91"/>
      <c r="H2218" s="355" t="s">
        <v>811</v>
      </c>
      <c r="I2218" s="355" t="s">
        <v>811</v>
      </c>
      <c r="J2218" s="2820"/>
      <c r="K2218" s="91"/>
      <c r="L2218" s="1161"/>
      <c r="M2218" s="91"/>
      <c r="N2218" s="1161"/>
      <c r="O2218" s="91"/>
      <c r="P2218" s="1161"/>
      <c r="Q2218" s="2168"/>
      <c r="T2218" s="1346"/>
    </row>
    <row r="2219" spans="1:22">
      <c r="A2219" s="91"/>
      <c r="B2219" s="454" t="s">
        <v>966</v>
      </c>
      <c r="C2219" s="91" t="s">
        <v>965</v>
      </c>
      <c r="D2219" s="91">
        <v>6</v>
      </c>
      <c r="E2219" s="392">
        <v>44075</v>
      </c>
      <c r="F2219" s="91"/>
      <c r="G2219" s="91"/>
      <c r="H2219" s="355" t="s">
        <v>811</v>
      </c>
      <c r="I2219" s="355" t="s">
        <v>811</v>
      </c>
      <c r="J2219" s="2820"/>
      <c r="K2219" s="91"/>
      <c r="L2219" s="1161"/>
      <c r="M2219" s="91"/>
      <c r="N2219" s="1161"/>
      <c r="O2219" s="91"/>
      <c r="P2219" s="1161"/>
      <c r="Q2219" s="2168"/>
      <c r="T2219" s="1346"/>
    </row>
    <row r="2220" spans="1:22">
      <c r="A2220" s="91"/>
      <c r="B2220" s="454" t="s">
        <v>966</v>
      </c>
      <c r="C2220" s="91" t="s">
        <v>965</v>
      </c>
      <c r="D2220" s="91">
        <v>7</v>
      </c>
      <c r="E2220" s="392">
        <v>44075</v>
      </c>
      <c r="F2220" s="91"/>
      <c r="G2220" s="91"/>
      <c r="H2220" s="355" t="s">
        <v>811</v>
      </c>
      <c r="I2220" s="355" t="s">
        <v>811</v>
      </c>
      <c r="J2220" s="2820"/>
      <c r="K2220" s="91"/>
      <c r="L2220" s="1161"/>
      <c r="M2220" s="91"/>
      <c r="N2220" s="1161"/>
      <c r="O2220" s="91"/>
      <c r="P2220" s="1161"/>
      <c r="Q2220" s="2168"/>
      <c r="T2220" s="1346"/>
    </row>
    <row r="2221" spans="1:22">
      <c r="A2221" s="91"/>
      <c r="B2221" s="454" t="s">
        <v>966</v>
      </c>
      <c r="C2221" s="91" t="s">
        <v>965</v>
      </c>
      <c r="D2221" s="91">
        <v>8</v>
      </c>
      <c r="E2221" s="392">
        <v>44075</v>
      </c>
      <c r="F2221" s="91"/>
      <c r="G2221" s="91"/>
      <c r="H2221" s="355" t="s">
        <v>811</v>
      </c>
      <c r="I2221" s="355" t="s">
        <v>811</v>
      </c>
      <c r="J2221" s="2820"/>
      <c r="K2221" s="91"/>
      <c r="L2221" s="1161"/>
      <c r="M2221" s="91"/>
      <c r="N2221" s="1161"/>
      <c r="O2221" s="91"/>
      <c r="P2221" s="1161"/>
      <c r="Q2221" s="2168"/>
      <c r="T2221" s="1346"/>
    </row>
    <row r="2222" spans="1:22">
      <c r="A2222" s="91"/>
      <c r="B2222" s="454" t="s">
        <v>966</v>
      </c>
      <c r="C2222" s="91" t="s">
        <v>965</v>
      </c>
      <c r="D2222" s="91">
        <v>9</v>
      </c>
      <c r="E2222" s="392">
        <v>44075</v>
      </c>
      <c r="F2222" s="91"/>
      <c r="G2222" s="91"/>
      <c r="H2222" s="355" t="s">
        <v>811</v>
      </c>
      <c r="I2222" s="355" t="s">
        <v>811</v>
      </c>
      <c r="J2222" s="2820"/>
      <c r="K2222" s="91"/>
      <c r="L2222" s="1161"/>
      <c r="M2222" s="91"/>
      <c r="N2222" s="1161"/>
      <c r="O2222" s="91"/>
      <c r="P2222" s="1161"/>
      <c r="Q2222" s="2168"/>
      <c r="T2222" s="1346"/>
    </row>
    <row r="2223" spans="1:22" s="451" customFormat="1">
      <c r="A2223" s="470"/>
      <c r="B2223" s="2183" t="s">
        <v>966</v>
      </c>
      <c r="C2223" s="470" t="s">
        <v>965</v>
      </c>
      <c r="D2223" s="470">
        <v>10</v>
      </c>
      <c r="E2223" s="2815">
        <v>44075</v>
      </c>
      <c r="F2223" s="470"/>
      <c r="G2223" s="470"/>
      <c r="H2223" s="469" t="s">
        <v>872</v>
      </c>
      <c r="I2223" s="469" t="s">
        <v>872</v>
      </c>
      <c r="J2223" s="2821"/>
      <c r="K2223" s="470"/>
      <c r="L2223" s="1163"/>
      <c r="M2223" s="470"/>
      <c r="N2223" s="1163"/>
      <c r="O2223" s="470"/>
      <c r="P2223" s="1163"/>
      <c r="Q2223" s="2172"/>
      <c r="R2223" s="1157"/>
      <c r="S2223" s="1157"/>
      <c r="T2223" s="1569"/>
    </row>
    <row r="2224" spans="1:22">
      <c r="A2224" s="108"/>
      <c r="D2224" s="18"/>
      <c r="E2224" s="55"/>
      <c r="H2224" s="165"/>
      <c r="I2224" s="166"/>
      <c r="J2224" s="1591" t="str">
        <f t="shared" si="422"/>
        <v xml:space="preserve"> </v>
      </c>
      <c r="Q2224" s="1169"/>
      <c r="R2224" s="1229"/>
      <c r="S2224" s="1229"/>
      <c r="T2224" s="1348"/>
      <c r="U2224" s="27"/>
      <c r="V2224" s="24"/>
    </row>
    <row r="2225" spans="1:25" ht="46.8">
      <c r="A2225" s="983" t="s">
        <v>804</v>
      </c>
      <c r="B2225" s="815" t="s">
        <v>20</v>
      </c>
      <c r="C2225" s="815" t="s">
        <v>701</v>
      </c>
      <c r="D2225" s="815" t="s">
        <v>805</v>
      </c>
      <c r="E2225" s="873" t="s">
        <v>786</v>
      </c>
      <c r="F2225" s="815" t="s">
        <v>806</v>
      </c>
      <c r="G2225" s="815" t="s">
        <v>807</v>
      </c>
      <c r="H2225" s="815" t="s">
        <v>808</v>
      </c>
      <c r="I2225" s="878" t="s">
        <v>809</v>
      </c>
      <c r="J2225" s="484" t="s">
        <v>810</v>
      </c>
      <c r="K2225" s="1252" t="s">
        <v>792</v>
      </c>
      <c r="L2225" s="1305" t="s">
        <v>474</v>
      </c>
      <c r="M2225" s="1252" t="s">
        <v>793</v>
      </c>
      <c r="N2225" s="1305" t="s">
        <v>483</v>
      </c>
      <c r="O2225" s="1252" t="s">
        <v>794</v>
      </c>
      <c r="P2225" s="1305" t="s">
        <v>480</v>
      </c>
      <c r="Q2225" s="1604"/>
      <c r="R2225" s="1226"/>
      <c r="S2225" s="1226"/>
      <c r="T2225" s="1349"/>
      <c r="U2225" s="747"/>
      <c r="V2225" s="747"/>
      <c r="W2225" s="747"/>
      <c r="X2225" s="747"/>
      <c r="Y2225" s="747"/>
    </row>
    <row r="2226" spans="1:25">
      <c r="A2226" s="108">
        <v>30</v>
      </c>
      <c r="B2226" t="s">
        <v>709</v>
      </c>
      <c r="C2226" t="s">
        <v>965</v>
      </c>
      <c r="D2226" s="27">
        <v>0.5</v>
      </c>
      <c r="E2226" s="133">
        <v>44424</v>
      </c>
      <c r="F2226">
        <v>11.16</v>
      </c>
      <c r="G2226">
        <v>4.6900000000000004</v>
      </c>
      <c r="H2226" s="24">
        <v>1.4150476190476193</v>
      </c>
      <c r="I2226" s="24">
        <v>0.25601553290340467</v>
      </c>
      <c r="J2226" s="1591">
        <f t="shared" si="422"/>
        <v>7.9298251161500568</v>
      </c>
      <c r="K2226">
        <f>AVERAGE(G2226:G2236)</f>
        <v>4.6900000000000004</v>
      </c>
      <c r="L2226" s="594">
        <f t="shared" si="423"/>
        <v>37.704120772593484</v>
      </c>
      <c r="M2226" s="166">
        <f>AVERAGE(H2226:H2236)</f>
        <v>5.643190476190477</v>
      </c>
      <c r="N2226" s="594">
        <f t="shared" si="424"/>
        <v>47.54529627930669</v>
      </c>
      <c r="O2226" s="1299">
        <f>AVERAGE(J2226:J2236)</f>
        <v>24.165825562533374</v>
      </c>
      <c r="P2226" s="594">
        <f t="shared" si="425"/>
        <v>50.099338756948612</v>
      </c>
      <c r="Q2226" s="1169">
        <f t="shared" ref="Q2226:Q2283" si="426">AVERAGE(L2226,N2226,P2226)</f>
        <v>45.116251936282929</v>
      </c>
      <c r="T2226" s="1346"/>
    </row>
    <row r="2227" spans="1:25">
      <c r="A2227" s="108">
        <v>30</v>
      </c>
      <c r="B2227" t="s">
        <v>709</v>
      </c>
      <c r="C2227" t="s">
        <v>965</v>
      </c>
      <c r="D2227" s="27">
        <v>1</v>
      </c>
      <c r="E2227" s="133">
        <v>44424</v>
      </c>
      <c r="H2227" s="24" t="s">
        <v>811</v>
      </c>
      <c r="I2227" s="24" t="s">
        <v>811</v>
      </c>
      <c r="J2227" s="1591"/>
      <c r="Q2227" s="1169"/>
      <c r="T2227" s="1346"/>
    </row>
    <row r="2228" spans="1:25">
      <c r="A2228" s="108">
        <v>30</v>
      </c>
      <c r="B2228" t="s">
        <v>709</v>
      </c>
      <c r="C2228" t="s">
        <v>965</v>
      </c>
      <c r="D2228" s="27">
        <v>2</v>
      </c>
      <c r="E2228" s="133">
        <v>44424</v>
      </c>
      <c r="H2228" s="371" t="s">
        <v>811</v>
      </c>
      <c r="I2228" s="24" t="s">
        <v>811</v>
      </c>
      <c r="J2228" s="1591"/>
      <c r="Q2228" s="1169"/>
      <c r="T2228" s="1346"/>
    </row>
    <row r="2229" spans="1:25">
      <c r="A2229" s="108">
        <v>30</v>
      </c>
      <c r="B2229" t="s">
        <v>709</v>
      </c>
      <c r="C2229" t="s">
        <v>965</v>
      </c>
      <c r="D2229" s="27">
        <v>3</v>
      </c>
      <c r="E2229" s="133">
        <v>44424</v>
      </c>
      <c r="H2229" s="24">
        <v>1.3761904761904766</v>
      </c>
      <c r="I2229" s="24">
        <v>0.44802718258095825</v>
      </c>
      <c r="J2229" s="1591">
        <f t="shared" si="422"/>
        <v>13.877193953262601</v>
      </c>
      <c r="Q2229" s="1169"/>
      <c r="T2229" s="1346"/>
    </row>
    <row r="2230" spans="1:25">
      <c r="A2230" s="108">
        <v>30</v>
      </c>
      <c r="B2230" t="s">
        <v>709</v>
      </c>
      <c r="C2230" t="s">
        <v>965</v>
      </c>
      <c r="D2230" s="27">
        <v>4</v>
      </c>
      <c r="E2230" s="133">
        <v>44424</v>
      </c>
      <c r="H2230" s="371" t="s">
        <v>811</v>
      </c>
      <c r="I2230" s="24" t="s">
        <v>811</v>
      </c>
      <c r="J2230" s="1591"/>
      <c r="Q2230" s="1169"/>
      <c r="T2230" s="1346"/>
    </row>
    <row r="2231" spans="1:25">
      <c r="A2231" s="108">
        <v>30</v>
      </c>
      <c r="B2231" t="s">
        <v>709</v>
      </c>
      <c r="C2231" t="s">
        <v>965</v>
      </c>
      <c r="D2231" s="27">
        <v>5</v>
      </c>
      <c r="E2231" s="133">
        <v>44424</v>
      </c>
      <c r="H2231" s="24" t="s">
        <v>811</v>
      </c>
      <c r="I2231" s="24" t="s">
        <v>811</v>
      </c>
      <c r="J2231" s="1591"/>
      <c r="Q2231" s="1169"/>
      <c r="T2231" s="1346"/>
    </row>
    <row r="2232" spans="1:25">
      <c r="A2232" s="108">
        <v>30</v>
      </c>
      <c r="B2232" t="s">
        <v>709</v>
      </c>
      <c r="C2232" t="s">
        <v>965</v>
      </c>
      <c r="D2232" s="27">
        <v>6</v>
      </c>
      <c r="E2232" s="133">
        <v>44424</v>
      </c>
      <c r="H2232" s="24" t="s">
        <v>811</v>
      </c>
      <c r="I2232" s="24" t="s">
        <v>811</v>
      </c>
      <c r="J2232" s="1591"/>
      <c r="Q2232" s="1169"/>
      <c r="T2232" s="1346"/>
    </row>
    <row r="2233" spans="1:25">
      <c r="A2233" s="108">
        <v>30</v>
      </c>
      <c r="B2233" t="s">
        <v>709</v>
      </c>
      <c r="C2233" t="s">
        <v>965</v>
      </c>
      <c r="D2233" s="27">
        <v>7</v>
      </c>
      <c r="E2233" s="133">
        <v>44424</v>
      </c>
      <c r="H2233" s="371" t="s">
        <v>811</v>
      </c>
      <c r="I2233" s="24" t="s">
        <v>811</v>
      </c>
      <c r="J2233" s="1591"/>
      <c r="Q2233" s="1169"/>
      <c r="T2233" s="1346"/>
    </row>
    <row r="2234" spans="1:25">
      <c r="A2234" s="108">
        <v>30</v>
      </c>
      <c r="B2234" t="s">
        <v>709</v>
      </c>
      <c r="C2234" t="s">
        <v>965</v>
      </c>
      <c r="D2234" s="27">
        <v>8</v>
      </c>
      <c r="E2234" s="133">
        <v>44424</v>
      </c>
      <c r="H2234" s="24" t="s">
        <v>811</v>
      </c>
      <c r="I2234" s="24" t="s">
        <v>811</v>
      </c>
      <c r="J2234" s="1591"/>
      <c r="Q2234" s="1169"/>
      <c r="T2234" s="1346"/>
    </row>
    <row r="2235" spans="1:25">
      <c r="A2235" s="108">
        <v>30</v>
      </c>
      <c r="B2235" t="s">
        <v>709</v>
      </c>
      <c r="C2235" t="s">
        <v>965</v>
      </c>
      <c r="D2235" s="27">
        <v>9</v>
      </c>
      <c r="E2235" s="133">
        <v>44424</v>
      </c>
      <c r="H2235" s="24">
        <v>2.0529523809523815</v>
      </c>
      <c r="I2235" s="24">
        <v>0.8267814443262862</v>
      </c>
      <c r="J2235" s="1591">
        <f t="shared" si="422"/>
        <v>25.608728456562389</v>
      </c>
      <c r="Q2235" s="1169"/>
      <c r="T2235" s="1346"/>
    </row>
    <row r="2236" spans="1:25" s="451" customFormat="1">
      <c r="A2236" s="1566">
        <v>30</v>
      </c>
      <c r="B2236" s="451" t="s">
        <v>709</v>
      </c>
      <c r="C2236" s="451" t="s">
        <v>965</v>
      </c>
      <c r="D2236" s="534">
        <v>10</v>
      </c>
      <c r="E2236" s="1567">
        <v>44424</v>
      </c>
      <c r="H2236" s="1200">
        <v>17.728571428571431</v>
      </c>
      <c r="I2236" s="1200">
        <v>1.5899643160120891</v>
      </c>
      <c r="J2236" s="1600">
        <f t="shared" si="422"/>
        <v>49.247554724158448</v>
      </c>
      <c r="L2236" s="1373"/>
      <c r="N2236" s="1373"/>
      <c r="P2236" s="1373"/>
      <c r="Q2236" s="1232"/>
      <c r="R2236" s="1157"/>
      <c r="S2236" s="1157"/>
      <c r="T2236" s="1569"/>
    </row>
    <row r="2237" spans="1:25">
      <c r="A2237" s="108"/>
      <c r="D2237" s="27"/>
      <c r="E2237" s="133"/>
      <c r="H2237" s="24"/>
      <c r="I2237" s="24"/>
      <c r="J2237" s="1591"/>
      <c r="Q2237" s="1169"/>
    </row>
    <row r="2238" spans="1:25" ht="46.8">
      <c r="A2238" s="983" t="s">
        <v>804</v>
      </c>
      <c r="B2238" s="815" t="s">
        <v>20</v>
      </c>
      <c r="C2238" s="815" t="s">
        <v>701</v>
      </c>
      <c r="D2238" s="815" t="s">
        <v>805</v>
      </c>
      <c r="E2238" s="873" t="s">
        <v>786</v>
      </c>
      <c r="F2238" s="815" t="s">
        <v>806</v>
      </c>
      <c r="G2238" s="815" t="s">
        <v>807</v>
      </c>
      <c r="H2238" s="815" t="s">
        <v>808</v>
      </c>
      <c r="I2238" s="878" t="s">
        <v>809</v>
      </c>
      <c r="J2238" s="484" t="s">
        <v>810</v>
      </c>
      <c r="K2238" s="1252" t="s">
        <v>792</v>
      </c>
      <c r="L2238" s="1305" t="s">
        <v>474</v>
      </c>
      <c r="M2238" s="1252" t="s">
        <v>793</v>
      </c>
      <c r="N2238" s="1305" t="s">
        <v>483</v>
      </c>
      <c r="O2238" s="1252" t="s">
        <v>794</v>
      </c>
      <c r="P2238" s="1305" t="s">
        <v>480</v>
      </c>
      <c r="Q2238" s="1169"/>
    </row>
    <row r="2239" spans="1:25">
      <c r="A2239" s="108"/>
      <c r="B2239" t="s">
        <v>709</v>
      </c>
      <c r="C2239" t="s">
        <v>967</v>
      </c>
      <c r="D2239" s="27">
        <v>0.5</v>
      </c>
      <c r="E2239" s="55">
        <v>44802</v>
      </c>
      <c r="F2239">
        <v>11.2</v>
      </c>
      <c r="G2239">
        <v>6.23</v>
      </c>
      <c r="H2239" s="24">
        <v>1.7249687499999995</v>
      </c>
      <c r="I2239" s="24">
        <v>0.80725520274953677</v>
      </c>
      <c r="J2239" s="1591">
        <f t="shared" ref="J2239:J2249" si="427">IF(AND(I2239&gt;0),  I2239*30.974," ")</f>
        <v>25.003922649964153</v>
      </c>
      <c r="K2239">
        <f>AVERAGE(G2239:G2249)</f>
        <v>6.23</v>
      </c>
      <c r="L2239" s="594">
        <f t="shared" ref="L2239" si="428">10*(6-(LN(K2239)/LN(2)))</f>
        <v>33.607678367507233</v>
      </c>
      <c r="M2239" s="166">
        <f>AVERAGE(H2239:H2249)</f>
        <v>28.990426562499994</v>
      </c>
      <c r="N2239" s="594">
        <f t="shared" ref="N2239" si="429">10*(6-((2.04-0.68*LN(M2239))/LN(2)))</f>
        <v>63.600052827525175</v>
      </c>
      <c r="O2239" s="1299">
        <f>AVERAGE(J2239:J2249)</f>
        <v>28.023224531467584</v>
      </c>
      <c r="P2239" s="594">
        <f t="shared" ref="P2239" si="430">10*(6-(LN(48/O2239)/LN(2)))</f>
        <v>52.235885652062386</v>
      </c>
      <c r="Q2239" s="1169">
        <f>AVERAGE(L2239,N2239,P2239)</f>
        <v>49.814538949031601</v>
      </c>
    </row>
    <row r="2240" spans="1:25">
      <c r="A2240" s="108"/>
      <c r="B2240" t="s">
        <v>709</v>
      </c>
      <c r="C2240" t="s">
        <v>967</v>
      </c>
      <c r="D2240" s="27">
        <v>1</v>
      </c>
      <c r="E2240" s="55">
        <v>44802</v>
      </c>
      <c r="H2240" s="24" t="s">
        <v>811</v>
      </c>
      <c r="I2240" s="27" t="s">
        <v>811</v>
      </c>
      <c r="J2240" s="1591"/>
      <c r="Q2240" s="1169"/>
    </row>
    <row r="2241" spans="1:20">
      <c r="A2241" s="108"/>
      <c r="B2241" t="s">
        <v>709</v>
      </c>
      <c r="C2241" t="s">
        <v>967</v>
      </c>
      <c r="D2241" s="27">
        <v>2</v>
      </c>
      <c r="E2241" s="55">
        <v>44802</v>
      </c>
      <c r="H2241" s="24" t="s">
        <v>811</v>
      </c>
      <c r="I2241" s="27" t="s">
        <v>811</v>
      </c>
      <c r="J2241" s="1591"/>
      <c r="Q2241" s="1169"/>
    </row>
    <row r="2242" spans="1:20">
      <c r="A2242" s="108"/>
      <c r="B2242" t="s">
        <v>709</v>
      </c>
      <c r="C2242" t="s">
        <v>967</v>
      </c>
      <c r="D2242" s="27">
        <v>3</v>
      </c>
      <c r="E2242" s="55">
        <v>44802</v>
      </c>
      <c r="H2242" s="24">
        <v>0.58839732142857204</v>
      </c>
      <c r="I2242" s="24">
        <v>0.56540462596699081</v>
      </c>
      <c r="J2242" s="1591">
        <f t="shared" si="427"/>
        <v>17.512842884701573</v>
      </c>
      <c r="Q2242" s="1169"/>
    </row>
    <row r="2243" spans="1:20">
      <c r="A2243" s="108"/>
      <c r="B2243" t="s">
        <v>709</v>
      </c>
      <c r="C2243" t="s">
        <v>967</v>
      </c>
      <c r="D2243" s="27">
        <v>4</v>
      </c>
      <c r="E2243" s="55">
        <v>44802</v>
      </c>
      <c r="H2243" s="24" t="s">
        <v>811</v>
      </c>
      <c r="I2243" s="27" t="s">
        <v>811</v>
      </c>
      <c r="J2243" s="1591"/>
      <c r="Q2243" s="1169"/>
    </row>
    <row r="2244" spans="1:20">
      <c r="A2244" s="108"/>
      <c r="B2244" t="s">
        <v>709</v>
      </c>
      <c r="C2244" t="s">
        <v>967</v>
      </c>
      <c r="D2244" s="27">
        <v>5</v>
      </c>
      <c r="E2244" s="55">
        <v>44802</v>
      </c>
      <c r="H2244" s="24" t="s">
        <v>811</v>
      </c>
      <c r="I2244" s="27" t="s">
        <v>811</v>
      </c>
      <c r="J2244" s="1591"/>
      <c r="Q2244" s="1169"/>
    </row>
    <row r="2245" spans="1:20">
      <c r="A2245" s="108"/>
      <c r="B2245" t="s">
        <v>709</v>
      </c>
      <c r="C2245" t="s">
        <v>967</v>
      </c>
      <c r="D2245" s="27">
        <v>6</v>
      </c>
      <c r="E2245" s="55">
        <v>44802</v>
      </c>
      <c r="H2245" s="24" t="s">
        <v>811</v>
      </c>
      <c r="I2245" s="27" t="s">
        <v>811</v>
      </c>
      <c r="J2245" s="1591"/>
      <c r="Q2245" s="1169"/>
    </row>
    <row r="2246" spans="1:20">
      <c r="A2246" s="108"/>
      <c r="B2246" t="s">
        <v>709</v>
      </c>
      <c r="C2246" t="s">
        <v>967</v>
      </c>
      <c r="D2246" s="27">
        <v>7</v>
      </c>
      <c r="E2246" s="55">
        <v>44802</v>
      </c>
      <c r="H2246" s="24" t="s">
        <v>811</v>
      </c>
      <c r="I2246" s="27" t="s">
        <v>811</v>
      </c>
      <c r="J2246" s="1591"/>
      <c r="Q2246" s="1169"/>
    </row>
    <row r="2247" spans="1:20">
      <c r="A2247" s="108"/>
      <c r="B2247" t="s">
        <v>709</v>
      </c>
      <c r="C2247" t="s">
        <v>967</v>
      </c>
      <c r="D2247" s="27">
        <v>8</v>
      </c>
      <c r="E2247" s="55">
        <v>44802</v>
      </c>
      <c r="H2247" s="24" t="s">
        <v>811</v>
      </c>
      <c r="I2247" s="27" t="s">
        <v>811</v>
      </c>
      <c r="J2247" s="1591"/>
      <c r="Q2247" s="1169"/>
    </row>
    <row r="2248" spans="1:20">
      <c r="A2248" s="108"/>
      <c r="B2248" t="s">
        <v>709</v>
      </c>
      <c r="C2248" t="s">
        <v>967</v>
      </c>
      <c r="D2248" s="27">
        <v>9</v>
      </c>
      <c r="E2248" s="55">
        <v>44802</v>
      </c>
      <c r="H2248" s="24">
        <v>2.5000000000000001E-2</v>
      </c>
      <c r="I2248" s="24">
        <v>0.80725520274953677</v>
      </c>
      <c r="J2248" s="1591">
        <f t="shared" si="427"/>
        <v>25.003922649964153</v>
      </c>
      <c r="Q2248" s="1169"/>
    </row>
    <row r="2249" spans="1:20" s="451" customFormat="1">
      <c r="A2249" s="1566"/>
      <c r="B2249" s="451" t="s">
        <v>709</v>
      </c>
      <c r="C2249" s="451" t="s">
        <v>967</v>
      </c>
      <c r="D2249" s="534">
        <v>10</v>
      </c>
      <c r="E2249" s="1202">
        <v>44802</v>
      </c>
      <c r="H2249" s="687">
        <v>113.62334017857141</v>
      </c>
      <c r="I2249" s="1200">
        <v>1.4390201440317831</v>
      </c>
      <c r="J2249" s="1600">
        <f t="shared" si="427"/>
        <v>44.572209941240452</v>
      </c>
      <c r="L2249" s="1373"/>
      <c r="N2249" s="1373"/>
      <c r="P2249" s="1373"/>
      <c r="Q2249" s="1232"/>
      <c r="R2249" s="1157"/>
      <c r="S2249" s="1157"/>
      <c r="T2249" s="1157"/>
    </row>
    <row r="2250" spans="1:20">
      <c r="A2250" s="108"/>
      <c r="D2250" s="27"/>
      <c r="E2250" s="133"/>
      <c r="H2250" s="24"/>
      <c r="I2250" s="24"/>
      <c r="J2250" s="1591"/>
      <c r="Q2250" s="1169"/>
    </row>
    <row r="2251" spans="1:20" ht="46.8">
      <c r="A2251" s="983" t="s">
        <v>804</v>
      </c>
      <c r="B2251" s="815" t="s">
        <v>20</v>
      </c>
      <c r="C2251" s="815" t="s">
        <v>701</v>
      </c>
      <c r="D2251" s="815" t="s">
        <v>805</v>
      </c>
      <c r="E2251" s="873" t="s">
        <v>786</v>
      </c>
      <c r="F2251" s="815" t="s">
        <v>806</v>
      </c>
      <c r="G2251" s="815" t="s">
        <v>807</v>
      </c>
      <c r="H2251" s="815" t="s">
        <v>808</v>
      </c>
      <c r="I2251" s="878" t="s">
        <v>809</v>
      </c>
      <c r="J2251" s="484" t="s">
        <v>810</v>
      </c>
      <c r="K2251" s="1252" t="s">
        <v>792</v>
      </c>
      <c r="L2251" s="1305" t="s">
        <v>474</v>
      </c>
      <c r="M2251" s="1252" t="s">
        <v>793</v>
      </c>
      <c r="N2251" s="1305" t="s">
        <v>483</v>
      </c>
      <c r="O2251" s="1252" t="s">
        <v>794</v>
      </c>
      <c r="P2251" s="1305" t="s">
        <v>480</v>
      </c>
      <c r="Q2251" s="1169"/>
    </row>
    <row r="2252" spans="1:20">
      <c r="A2252" s="108"/>
      <c r="B2252" s="24" t="s">
        <v>709</v>
      </c>
      <c r="C2252" s="24" t="s">
        <v>965</v>
      </c>
      <c r="D2252" s="23">
        <v>0.5</v>
      </c>
      <c r="E2252" s="47">
        <v>45169</v>
      </c>
      <c r="F2252" s="24">
        <v>11.1</v>
      </c>
      <c r="G2252" s="24">
        <v>3.15</v>
      </c>
      <c r="H2252" s="24">
        <v>2.0845569620253168</v>
      </c>
      <c r="I2252" s="24">
        <v>0.80887622425289174</v>
      </c>
      <c r="J2252" s="1591">
        <f t="shared" ref="J2252" si="431">IF(AND(I2252&gt;0),  I2252*30.974," ")</f>
        <v>25.054132170009069</v>
      </c>
      <c r="K2252">
        <f>AVERAGE(G2252:G2262)</f>
        <v>3.15</v>
      </c>
      <c r="L2252" s="594">
        <f t="shared" ref="L2252" si="432">10*(6-(LN(K2252)/LN(2)))</f>
        <v>43.446481713874462</v>
      </c>
      <c r="M2252" s="166">
        <f>AVERAGE(H2252:H2262)</f>
        <v>7.076731012658227</v>
      </c>
      <c r="N2252" s="594">
        <f t="shared" ref="N2252" si="433">10*(6-((2.04-0.68*LN(M2252))/LN(2)))</f>
        <v>49.765986132576529</v>
      </c>
      <c r="O2252" s="1299">
        <f>AVERAGE(J2252:J2262)</f>
        <v>17.319018434178794</v>
      </c>
      <c r="P2252" s="594">
        <f t="shared" ref="P2252" si="434">10*(6-(LN(48/O2252)/LN(2)))</f>
        <v>45.293227609357544</v>
      </c>
      <c r="Q2252" s="1169">
        <f>AVERAGE(L2252,N2252,P2252)</f>
        <v>46.168565151936178</v>
      </c>
      <c r="R2252" s="1341">
        <f>AVERAGE(Q2200:Q2252)</f>
        <v>47.538496758033276</v>
      </c>
      <c r="S2252" s="1006" t="s">
        <v>968</v>
      </c>
      <c r="T2252" s="1357" t="str">
        <f>IF(_xlfn.NUMBERVALUE(R2252), IF(R2252&lt;50, "Acceptable; Ongoing Protection is Required", "UNScceptable; Immediate Restoration is Required"), " ")</f>
        <v>Acceptable; Ongoing Protection is Required</v>
      </c>
    </row>
    <row r="2253" spans="1:20">
      <c r="A2253" s="108"/>
      <c r="B2253" s="24" t="s">
        <v>709</v>
      </c>
      <c r="C2253" s="24" t="s">
        <v>965</v>
      </c>
      <c r="D2253" s="23">
        <v>1</v>
      </c>
      <c r="E2253" s="47">
        <v>45169</v>
      </c>
      <c r="H2253" s="24" t="s">
        <v>811</v>
      </c>
      <c r="I2253" s="24" t="s">
        <v>811</v>
      </c>
      <c r="J2253" s="1591"/>
      <c r="Q2253" s="1169"/>
    </row>
    <row r="2254" spans="1:20">
      <c r="A2254" s="108"/>
      <c r="B2254" s="24" t="s">
        <v>709</v>
      </c>
      <c r="C2254" s="24" t="s">
        <v>965</v>
      </c>
      <c r="D2254" s="23">
        <v>2</v>
      </c>
      <c r="E2254" s="47">
        <v>45169</v>
      </c>
      <c r="H2254" s="24" t="s">
        <v>811</v>
      </c>
      <c r="I2254" s="24" t="s">
        <v>811</v>
      </c>
      <c r="J2254" s="1591"/>
      <c r="Q2254" s="1169"/>
    </row>
    <row r="2255" spans="1:20">
      <c r="A2255" s="108"/>
      <c r="B2255" s="24" t="s">
        <v>709</v>
      </c>
      <c r="C2255" s="24" t="s">
        <v>965</v>
      </c>
      <c r="D2255" s="23">
        <v>3</v>
      </c>
      <c r="E2255" s="47">
        <v>45169</v>
      </c>
      <c r="H2255" s="24">
        <v>1.4116075949367091</v>
      </c>
      <c r="I2255" s="24">
        <v>0.30771984784068029</v>
      </c>
      <c r="J2255" s="1591">
        <f t="shared" ref="J2255" si="435">IF(AND(I2255&gt;0),  I2255*30.974," ")</f>
        <v>9.5313145670172315</v>
      </c>
      <c r="Q2255" s="1169"/>
    </row>
    <row r="2256" spans="1:20">
      <c r="A2256" s="108"/>
      <c r="B2256" s="24" t="s">
        <v>709</v>
      </c>
      <c r="C2256" s="24" t="s">
        <v>965</v>
      </c>
      <c r="D2256" s="23">
        <v>4</v>
      </c>
      <c r="E2256" s="47">
        <v>45169</v>
      </c>
      <c r="H2256" s="24" t="s">
        <v>811</v>
      </c>
      <c r="I2256" s="24" t="s">
        <v>811</v>
      </c>
      <c r="J2256" s="1591"/>
      <c r="Q2256" s="1169"/>
    </row>
    <row r="2257" spans="1:25">
      <c r="A2257" s="108"/>
      <c r="B2257" s="24" t="s">
        <v>709</v>
      </c>
      <c r="C2257" s="24" t="s">
        <v>965</v>
      </c>
      <c r="D2257" s="23">
        <v>5</v>
      </c>
      <c r="E2257" s="47">
        <v>45169</v>
      </c>
      <c r="H2257" s="24" t="s">
        <v>811</v>
      </c>
      <c r="I2257" s="24" t="s">
        <v>811</v>
      </c>
      <c r="J2257" s="1591"/>
      <c r="Q2257" s="1169"/>
    </row>
    <row r="2258" spans="1:25">
      <c r="A2258" s="108"/>
      <c r="B2258" s="24" t="s">
        <v>709</v>
      </c>
      <c r="C2258" s="24" t="s">
        <v>965</v>
      </c>
      <c r="D2258" s="23">
        <v>6</v>
      </c>
      <c r="E2258" s="47">
        <v>45169</v>
      </c>
      <c r="H2258" s="24" t="s">
        <v>811</v>
      </c>
      <c r="I2258" s="24" t="s">
        <v>811</v>
      </c>
      <c r="J2258" s="1591"/>
      <c r="Q2258" s="1169"/>
    </row>
    <row r="2259" spans="1:25">
      <c r="A2259" s="108"/>
      <c r="B2259" s="24" t="s">
        <v>709</v>
      </c>
      <c r="C2259" s="24" t="s">
        <v>965</v>
      </c>
      <c r="D2259" s="23">
        <v>7</v>
      </c>
      <c r="E2259" s="47">
        <v>45169</v>
      </c>
      <c r="H2259" s="24" t="s">
        <v>811</v>
      </c>
      <c r="I2259" s="24" t="s">
        <v>811</v>
      </c>
      <c r="J2259" s="1591"/>
      <c r="Q2259" s="1169"/>
    </row>
    <row r="2260" spans="1:25">
      <c r="A2260" s="108"/>
      <c r="B2260" s="24" t="s">
        <v>709</v>
      </c>
      <c r="C2260" s="24" t="s">
        <v>965</v>
      </c>
      <c r="D2260" s="23">
        <v>8</v>
      </c>
      <c r="E2260" s="47">
        <v>45169</v>
      </c>
      <c r="H2260" s="24" t="s">
        <v>811</v>
      </c>
      <c r="I2260" s="24" t="s">
        <v>811</v>
      </c>
      <c r="J2260" s="1591"/>
      <c r="Q2260" s="1169"/>
    </row>
    <row r="2261" spans="1:25">
      <c r="A2261" s="108"/>
      <c r="B2261" s="24" t="s">
        <v>709</v>
      </c>
      <c r="C2261" s="24" t="s">
        <v>965</v>
      </c>
      <c r="D2261" s="23">
        <v>9</v>
      </c>
      <c r="E2261" s="47">
        <v>45169</v>
      </c>
      <c r="H2261" s="24">
        <v>3.2854430379746837</v>
      </c>
      <c r="I2261" s="24">
        <v>0.38464980980085034</v>
      </c>
      <c r="J2261" s="1591">
        <f t="shared" ref="J2261:J2262" si="436">IF(AND(I2261&gt;0),  I2261*30.974," ")</f>
        <v>11.914143208771538</v>
      </c>
      <c r="Q2261" s="1169"/>
    </row>
    <row r="2262" spans="1:25">
      <c r="A2262" s="108"/>
      <c r="B2262" s="24" t="s">
        <v>709</v>
      </c>
      <c r="C2262" s="24" t="s">
        <v>965</v>
      </c>
      <c r="D2262" s="23">
        <v>10</v>
      </c>
      <c r="E2262" s="47">
        <v>45169</v>
      </c>
      <c r="H2262" s="24">
        <v>21.525316455696199</v>
      </c>
      <c r="I2262" s="24">
        <v>0.73534202204808363</v>
      </c>
      <c r="J2262" s="1591">
        <f t="shared" si="436"/>
        <v>22.776483790917343</v>
      </c>
      <c r="Q2262" s="1169"/>
    </row>
    <row r="2263" spans="1:25">
      <c r="A2263" s="108"/>
      <c r="D2263" s="27"/>
      <c r="E2263" s="133"/>
      <c r="H2263" s="24"/>
      <c r="I2263" s="24"/>
      <c r="J2263" s="1591"/>
      <c r="Q2263" s="1169"/>
    </row>
    <row r="2264" spans="1:25" s="437" customFormat="1">
      <c r="A2264" s="436"/>
      <c r="D2264" s="1019"/>
      <c r="E2264" s="1579"/>
      <c r="H2264" s="1020"/>
      <c r="I2264" s="1020"/>
      <c r="J2264" s="1602"/>
      <c r="L2264" s="1124"/>
      <c r="N2264" s="1124"/>
      <c r="P2264" s="1124"/>
      <c r="Q2264" s="1251"/>
      <c r="R2264" s="1023"/>
      <c r="S2264" s="1023"/>
      <c r="T2264" s="1023"/>
    </row>
    <row r="2265" spans="1:25" ht="31.2">
      <c r="A2265" s="984" t="s">
        <v>775</v>
      </c>
      <c r="B2265" s="815"/>
      <c r="C2265" s="815"/>
      <c r="D2265" s="815"/>
      <c r="E2265" s="873"/>
      <c r="F2265" s="815"/>
      <c r="G2265" s="815"/>
      <c r="H2265" s="815"/>
      <c r="I2265" s="815"/>
      <c r="J2265" s="2164"/>
      <c r="K2265" s="815"/>
      <c r="L2265" s="1313"/>
      <c r="M2265" s="815"/>
      <c r="N2265" s="1136"/>
      <c r="O2265" s="815"/>
      <c r="P2265" s="1136"/>
      <c r="Q2265" s="1169"/>
      <c r="R2265" s="1340"/>
      <c r="S2265" s="1340"/>
      <c r="T2265" s="1340"/>
      <c r="U2265" s="815"/>
      <c r="V2265" s="747"/>
      <c r="W2265" s="747"/>
      <c r="X2265" s="747"/>
      <c r="Y2265" s="747"/>
    </row>
    <row r="2266" spans="1:25" s="1257" customFormat="1" ht="46.8">
      <c r="A2266" s="1260" t="s">
        <v>784</v>
      </c>
      <c r="B2266" s="1257" t="s">
        <v>20</v>
      </c>
      <c r="C2266" s="1257" t="s">
        <v>701</v>
      </c>
      <c r="D2266" s="1257" t="s">
        <v>785</v>
      </c>
      <c r="E2266" s="1257" t="s">
        <v>786</v>
      </c>
      <c r="F2266" s="1257" t="s">
        <v>787</v>
      </c>
      <c r="G2266" s="1257" t="s">
        <v>788</v>
      </c>
      <c r="H2266" s="1257" t="s">
        <v>789</v>
      </c>
      <c r="I2266" s="1257" t="s">
        <v>790</v>
      </c>
      <c r="J2266" s="1594" t="s">
        <v>791</v>
      </c>
      <c r="K2266" s="1565" t="s">
        <v>792</v>
      </c>
      <c r="L2266" s="1564" t="s">
        <v>474</v>
      </c>
      <c r="M2266" s="1565" t="s">
        <v>793</v>
      </c>
      <c r="N2266" s="1564" t="s">
        <v>483</v>
      </c>
      <c r="O2266" s="1565" t="s">
        <v>794</v>
      </c>
      <c r="P2266" s="1564" t="s">
        <v>480</v>
      </c>
      <c r="Q2266" s="1604" t="s">
        <v>795</v>
      </c>
      <c r="R2266" s="1603" t="s">
        <v>796</v>
      </c>
      <c r="S2266" s="1334" t="s">
        <v>797</v>
      </c>
      <c r="T2266" s="1573" t="s">
        <v>798</v>
      </c>
      <c r="X2266" s="1260" t="s">
        <v>784</v>
      </c>
      <c r="Y2266" s="1257" t="s">
        <v>20</v>
      </c>
    </row>
    <row r="2267" spans="1:25">
      <c r="A2267" s="2173" t="s">
        <v>103</v>
      </c>
      <c r="B2267" s="91" t="s">
        <v>709</v>
      </c>
      <c r="C2267" s="91" t="s">
        <v>775</v>
      </c>
      <c r="D2267" s="399">
        <v>0.5</v>
      </c>
      <c r="E2267" s="2174">
        <v>42989</v>
      </c>
      <c r="F2267" s="399">
        <v>5.86</v>
      </c>
      <c r="G2267" s="91">
        <v>1.3</v>
      </c>
      <c r="H2267" s="394">
        <v>2.2844025316455712</v>
      </c>
      <c r="I2267" s="2175">
        <v>0.57296279893711244</v>
      </c>
      <c r="J2267" s="589">
        <v>17.746949734278122</v>
      </c>
      <c r="K2267" s="1968">
        <v>1.3</v>
      </c>
      <c r="L2267" s="2176">
        <v>56.214883767462702</v>
      </c>
      <c r="M2267" s="2177">
        <v>51.905808227848112</v>
      </c>
      <c r="N2267" s="2176">
        <v>69.314224904334054</v>
      </c>
      <c r="O2267" s="2177">
        <v>73.727449494086628</v>
      </c>
      <c r="P2267" s="2176">
        <v>66.19167443827132</v>
      </c>
      <c r="Q2267" s="2168">
        <f t="shared" si="426"/>
        <v>63.906927703356025</v>
      </c>
    </row>
    <row r="2268" spans="1:25">
      <c r="A2268" s="2173" t="s">
        <v>103</v>
      </c>
      <c r="B2268" s="91" t="s">
        <v>709</v>
      </c>
      <c r="C2268" s="91" t="s">
        <v>775</v>
      </c>
      <c r="D2268" s="399">
        <v>1</v>
      </c>
      <c r="E2268" s="2174">
        <v>42989</v>
      </c>
      <c r="F2268" s="399">
        <v>5.86</v>
      </c>
      <c r="G2268" s="91">
        <v>1.3</v>
      </c>
      <c r="H2268" s="91"/>
      <c r="I2268" s="454"/>
      <c r="J2268" s="589" t="s">
        <v>803</v>
      </c>
      <c r="K2268" s="91"/>
      <c r="L2268" s="2178" t="s">
        <v>803</v>
      </c>
      <c r="M2268" s="2179"/>
      <c r="N2268" s="2178" t="s">
        <v>803</v>
      </c>
      <c r="O2268" s="2179"/>
      <c r="P2268" s="2178" t="s">
        <v>803</v>
      </c>
      <c r="Q2268" s="2168"/>
      <c r="R2268" s="1330"/>
      <c r="T2268" s="1350" t="s">
        <v>803</v>
      </c>
    </row>
    <row r="2269" spans="1:25">
      <c r="A2269" s="2173" t="s">
        <v>103</v>
      </c>
      <c r="B2269" s="91" t="s">
        <v>709</v>
      </c>
      <c r="C2269" s="91" t="s">
        <v>775</v>
      </c>
      <c r="D2269" s="399">
        <v>2</v>
      </c>
      <c r="E2269" s="2174">
        <v>42989</v>
      </c>
      <c r="F2269" s="399">
        <v>5.86</v>
      </c>
      <c r="G2269" s="91">
        <v>1.3</v>
      </c>
      <c r="H2269" s="91"/>
      <c r="I2269" s="454"/>
      <c r="J2269" s="589" t="s">
        <v>803</v>
      </c>
      <c r="K2269" s="91"/>
      <c r="L2269" s="2178" t="s">
        <v>803</v>
      </c>
      <c r="M2269" s="2179"/>
      <c r="N2269" s="2178" t="s">
        <v>803</v>
      </c>
      <c r="O2269" s="2179"/>
      <c r="P2269" s="2178" t="s">
        <v>803</v>
      </c>
      <c r="Q2269" s="2168"/>
      <c r="R2269" s="1330"/>
      <c r="T2269" s="1350" t="s">
        <v>803</v>
      </c>
    </row>
    <row r="2270" spans="1:25">
      <c r="A2270" s="2173" t="s">
        <v>103</v>
      </c>
      <c r="B2270" s="91" t="s">
        <v>709</v>
      </c>
      <c r="C2270" s="91" t="s">
        <v>775</v>
      </c>
      <c r="D2270" s="399">
        <v>3</v>
      </c>
      <c r="E2270" s="2174">
        <v>42989</v>
      </c>
      <c r="F2270" s="399">
        <v>5.86</v>
      </c>
      <c r="G2270" s="91">
        <v>1.3</v>
      </c>
      <c r="H2270" s="394">
        <v>101.52721392405066</v>
      </c>
      <c r="I2270" s="2175">
        <v>4.1876396091526802</v>
      </c>
      <c r="J2270" s="589">
        <v>129.70794925389512</v>
      </c>
      <c r="K2270" s="91"/>
      <c r="L2270" s="2178" t="s">
        <v>803</v>
      </c>
      <c r="M2270" s="2179"/>
      <c r="N2270" s="2178" t="s">
        <v>803</v>
      </c>
      <c r="O2270" s="2179"/>
      <c r="P2270" s="2178" t="s">
        <v>803</v>
      </c>
      <c r="Q2270" s="2168"/>
      <c r="R2270" s="1330"/>
      <c r="T2270" s="1350" t="s">
        <v>803</v>
      </c>
    </row>
    <row r="2271" spans="1:25">
      <c r="A2271" s="2173" t="s">
        <v>103</v>
      </c>
      <c r="B2271" s="91" t="s">
        <v>709</v>
      </c>
      <c r="C2271" s="91" t="s">
        <v>775</v>
      </c>
      <c r="D2271" s="399">
        <v>4</v>
      </c>
      <c r="E2271" s="2174">
        <v>42989</v>
      </c>
      <c r="F2271" s="399">
        <v>5.86</v>
      </c>
      <c r="G2271" s="91">
        <v>1.3</v>
      </c>
      <c r="H2271" s="91"/>
      <c r="I2271" s="454"/>
      <c r="J2271" s="589" t="s">
        <v>803</v>
      </c>
      <c r="K2271" s="91"/>
      <c r="L2271" s="2178" t="s">
        <v>803</v>
      </c>
      <c r="M2271" s="2179"/>
      <c r="N2271" s="2178" t="s">
        <v>803</v>
      </c>
      <c r="O2271" s="2179"/>
      <c r="P2271" s="2178" t="s">
        <v>803</v>
      </c>
      <c r="Q2271" s="2168"/>
      <c r="R2271" s="1330"/>
      <c r="T2271" s="1350" t="s">
        <v>803</v>
      </c>
    </row>
    <row r="2272" spans="1:25" s="451" customFormat="1">
      <c r="A2272" s="2180" t="s">
        <v>103</v>
      </c>
      <c r="B2272" s="470" t="s">
        <v>709</v>
      </c>
      <c r="C2272" s="470" t="s">
        <v>775</v>
      </c>
      <c r="D2272" s="2181">
        <v>5</v>
      </c>
      <c r="E2272" s="2182">
        <v>42989</v>
      </c>
      <c r="F2272" s="2181">
        <v>5.86</v>
      </c>
      <c r="G2272" s="470">
        <v>1.3</v>
      </c>
      <c r="H2272" s="470"/>
      <c r="I2272" s="2183"/>
      <c r="J2272" s="1718" t="s">
        <v>803</v>
      </c>
      <c r="K2272" s="470"/>
      <c r="L2272" s="2184" t="s">
        <v>803</v>
      </c>
      <c r="M2272" s="2185"/>
      <c r="N2272" s="2184" t="s">
        <v>803</v>
      </c>
      <c r="O2272" s="2185"/>
      <c r="P2272" s="2184" t="s">
        <v>803</v>
      </c>
      <c r="Q2272" s="2172"/>
      <c r="R2272" s="1341"/>
      <c r="S2272" s="1157"/>
      <c r="T2272" s="1357" t="s">
        <v>803</v>
      </c>
    </row>
    <row r="2273" spans="1:22">
      <c r="A2273" s="884"/>
      <c r="D2273" s="173"/>
      <c r="E2273" s="445"/>
      <c r="F2273" s="173"/>
      <c r="I2273" s="108"/>
      <c r="J2273" s="484"/>
      <c r="L2273" s="1648"/>
      <c r="M2273" s="911"/>
      <c r="N2273" s="1648"/>
      <c r="O2273" s="911"/>
      <c r="P2273" s="1648"/>
      <c r="Q2273" s="1169"/>
      <c r="R2273" s="1331"/>
      <c r="T2273" s="1344"/>
    </row>
    <row r="2274" spans="1:22">
      <c r="A2274" s="2173" t="s">
        <v>103</v>
      </c>
      <c r="B2274" s="91" t="s">
        <v>368</v>
      </c>
      <c r="C2274" s="355" t="s">
        <v>400</v>
      </c>
      <c r="D2274" s="355">
        <v>0.5</v>
      </c>
      <c r="E2274" s="358">
        <v>43333</v>
      </c>
      <c r="F2274" s="355">
        <v>6.14</v>
      </c>
      <c r="G2274" s="355">
        <v>1.395</v>
      </c>
      <c r="H2274" s="355">
        <v>3</v>
      </c>
      <c r="I2274" s="2803">
        <v>0.65</v>
      </c>
      <c r="J2274" s="589">
        <v>20.133100000000002</v>
      </c>
      <c r="K2274" s="1968">
        <v>1.395</v>
      </c>
      <c r="L2274" s="2176">
        <v>55.197348779455375</v>
      </c>
      <c r="M2274" s="2187">
        <v>64.174999999999997</v>
      </c>
      <c r="N2274" s="2176">
        <v>71.395809668543933</v>
      </c>
      <c r="O2274" s="2187">
        <v>22.456150000000001</v>
      </c>
      <c r="P2274" s="2176">
        <v>49.040761999093561</v>
      </c>
      <c r="Q2274" s="2168">
        <f t="shared" si="426"/>
        <v>58.544640149030954</v>
      </c>
      <c r="R2274" s="1330">
        <f>AVERAGE(Q2274,Q2283,Q2301,Q2310)</f>
        <v>63.480457921278635</v>
      </c>
      <c r="S2274" s="1006" t="s">
        <v>49</v>
      </c>
      <c r="T2274" s="1350" t="str">
        <f>IF(_xlfn.NUMBERVALUE(R2274), IF(R2274&lt;50, "Acceptable; Ongoing Protection is Required", "UNScceptable; Immediate Restoration is Required"), " ")</f>
        <v>UNScceptable; Immediate Restoration is Required</v>
      </c>
    </row>
    <row r="2275" spans="1:22">
      <c r="A2275" s="2173" t="s">
        <v>103</v>
      </c>
      <c r="B2275" s="91" t="s">
        <v>368</v>
      </c>
      <c r="C2275" s="355" t="s">
        <v>400</v>
      </c>
      <c r="D2275" s="355">
        <v>1</v>
      </c>
      <c r="E2275" s="358">
        <v>43333</v>
      </c>
      <c r="F2275" s="355">
        <v>6.14</v>
      </c>
      <c r="G2275" s="355">
        <v>1.395</v>
      </c>
      <c r="H2275" s="355"/>
      <c r="I2275" s="2803"/>
      <c r="J2275" s="589" t="s">
        <v>803</v>
      </c>
      <c r="K2275" s="1968"/>
      <c r="L2275" s="2176" t="s">
        <v>803</v>
      </c>
      <c r="M2275" s="2187"/>
      <c r="N2275" s="2176" t="s">
        <v>803</v>
      </c>
      <c r="O2275" s="2187"/>
      <c r="P2275" s="2176" t="s">
        <v>803</v>
      </c>
      <c r="Q2275" s="2168"/>
      <c r="R2275" s="1330"/>
      <c r="T2275" s="1350" t="s">
        <v>803</v>
      </c>
    </row>
    <row r="2276" spans="1:22">
      <c r="A2276" s="2173" t="s">
        <v>103</v>
      </c>
      <c r="B2276" s="91" t="s">
        <v>368</v>
      </c>
      <c r="C2276" s="355" t="s">
        <v>400</v>
      </c>
      <c r="D2276" s="355">
        <v>2</v>
      </c>
      <c r="E2276" s="358">
        <v>43333</v>
      </c>
      <c r="F2276" s="355">
        <v>6.14</v>
      </c>
      <c r="G2276" s="355">
        <v>1.395</v>
      </c>
      <c r="H2276" s="355"/>
      <c r="I2276" s="2803"/>
      <c r="J2276" s="589" t="s">
        <v>803</v>
      </c>
      <c r="K2276" s="1968"/>
      <c r="L2276" s="2176" t="s">
        <v>803</v>
      </c>
      <c r="M2276" s="2187"/>
      <c r="N2276" s="2176" t="s">
        <v>803</v>
      </c>
      <c r="O2276" s="2187"/>
      <c r="P2276" s="2176" t="s">
        <v>803</v>
      </c>
      <c r="Q2276" s="2168"/>
      <c r="R2276" s="1330"/>
      <c r="T2276" s="1350" t="s">
        <v>803</v>
      </c>
    </row>
    <row r="2277" spans="1:22">
      <c r="A2277" s="2173" t="s">
        <v>103</v>
      </c>
      <c r="B2277" s="91" t="s">
        <v>368</v>
      </c>
      <c r="C2277" s="355" t="s">
        <v>400</v>
      </c>
      <c r="D2277" s="355">
        <v>3</v>
      </c>
      <c r="E2277" s="358">
        <v>43333</v>
      </c>
      <c r="F2277" s="355">
        <v>6.14</v>
      </c>
      <c r="G2277" s="355">
        <v>1.395</v>
      </c>
      <c r="H2277" s="355"/>
      <c r="I2277" s="2803"/>
      <c r="J2277" s="589" t="s">
        <v>803</v>
      </c>
      <c r="K2277" s="1968"/>
      <c r="L2277" s="2176" t="s">
        <v>803</v>
      </c>
      <c r="M2277" s="2187"/>
      <c r="N2277" s="2176" t="s">
        <v>803</v>
      </c>
      <c r="O2277" s="2187"/>
      <c r="P2277" s="2176" t="s">
        <v>803</v>
      </c>
      <c r="Q2277" s="2168"/>
      <c r="R2277" s="1330"/>
      <c r="T2277" s="1350" t="s">
        <v>803</v>
      </c>
    </row>
    <row r="2278" spans="1:22">
      <c r="A2278" s="2173" t="s">
        <v>103</v>
      </c>
      <c r="B2278" s="91" t="s">
        <v>368</v>
      </c>
      <c r="C2278" s="355" t="s">
        <v>400</v>
      </c>
      <c r="D2278" s="355">
        <v>4</v>
      </c>
      <c r="E2278" s="358">
        <v>43333</v>
      </c>
      <c r="F2278" s="355">
        <v>6.14</v>
      </c>
      <c r="G2278" s="355">
        <v>1.395</v>
      </c>
      <c r="H2278" s="355"/>
      <c r="I2278" s="2803"/>
      <c r="J2278" s="589" t="s">
        <v>803</v>
      </c>
      <c r="K2278" s="1968"/>
      <c r="L2278" s="2176" t="s">
        <v>803</v>
      </c>
      <c r="M2278" s="2187"/>
      <c r="N2278" s="2176" t="s">
        <v>803</v>
      </c>
      <c r="O2278" s="2187"/>
      <c r="P2278" s="2176" t="s">
        <v>803</v>
      </c>
      <c r="Q2278" s="2168"/>
      <c r="R2278" s="1330"/>
      <c r="T2278" s="1350" t="s">
        <v>803</v>
      </c>
    </row>
    <row r="2279" spans="1:22">
      <c r="A2279" s="2173" t="s">
        <v>103</v>
      </c>
      <c r="B2279" s="91" t="s">
        <v>368</v>
      </c>
      <c r="C2279" s="355" t="s">
        <v>400</v>
      </c>
      <c r="D2279" s="355">
        <v>5</v>
      </c>
      <c r="E2279" s="358">
        <v>43333</v>
      </c>
      <c r="F2279" s="355">
        <v>6.14</v>
      </c>
      <c r="G2279" s="355">
        <v>1.395</v>
      </c>
      <c r="H2279" s="355"/>
      <c r="I2279" s="2803"/>
      <c r="J2279" s="589" t="s">
        <v>803</v>
      </c>
      <c r="K2279" s="1968"/>
      <c r="L2279" s="2176" t="s">
        <v>803</v>
      </c>
      <c r="M2279" s="2187"/>
      <c r="N2279" s="2176" t="s">
        <v>803</v>
      </c>
      <c r="O2279" s="2187"/>
      <c r="P2279" s="2176" t="s">
        <v>803</v>
      </c>
      <c r="Q2279" s="2168"/>
      <c r="R2279" s="1330"/>
      <c r="T2279" s="1350" t="s">
        <v>803</v>
      </c>
    </row>
    <row r="2280" spans="1:22" s="451" customFormat="1">
      <c r="A2280" s="2180" t="s">
        <v>103</v>
      </c>
      <c r="B2280" s="470" t="s">
        <v>368</v>
      </c>
      <c r="C2280" s="469" t="s">
        <v>400</v>
      </c>
      <c r="D2280" s="469">
        <v>6</v>
      </c>
      <c r="E2280" s="471">
        <v>43333</v>
      </c>
      <c r="F2280" s="469">
        <v>6.14</v>
      </c>
      <c r="G2280" s="469">
        <v>1.395</v>
      </c>
      <c r="H2280" s="469">
        <v>125.35</v>
      </c>
      <c r="I2280" s="2804">
        <v>0.8</v>
      </c>
      <c r="J2280" s="1718">
        <v>24.779200000000003</v>
      </c>
      <c r="K2280" s="1980"/>
      <c r="L2280" s="2196" t="s">
        <v>803</v>
      </c>
      <c r="M2280" s="2805"/>
      <c r="N2280" s="2196" t="s">
        <v>803</v>
      </c>
      <c r="O2280" s="2805"/>
      <c r="P2280" s="2196" t="s">
        <v>803</v>
      </c>
      <c r="Q2280" s="2172"/>
      <c r="R2280" s="1341"/>
      <c r="S2280" s="1157"/>
      <c r="T2280" s="1357" t="s">
        <v>803</v>
      </c>
    </row>
    <row r="2281" spans="1:22">
      <c r="A2281" s="884"/>
      <c r="C2281" s="27"/>
      <c r="D2281" s="27"/>
      <c r="E2281" s="27"/>
      <c r="F2281" s="47"/>
      <c r="G2281" s="173"/>
      <c r="H2281" s="173"/>
      <c r="I2281" s="27"/>
      <c r="J2281" s="1173"/>
      <c r="K2281" s="27"/>
      <c r="L2281" s="1106"/>
      <c r="M2281" s="607"/>
      <c r="O2281" s="592"/>
      <c r="P2281" s="593"/>
      <c r="Q2281" s="1169"/>
      <c r="S2281" s="1333"/>
      <c r="T2281" s="1346"/>
      <c r="V2281" s="484"/>
    </row>
    <row r="2282" spans="1:22" ht="46.8">
      <c r="A2282" s="976" t="s">
        <v>804</v>
      </c>
      <c r="B2282" s="591" t="s">
        <v>20</v>
      </c>
      <c r="C2282" s="591" t="s">
        <v>701</v>
      </c>
      <c r="D2282" s="946" t="s">
        <v>805</v>
      </c>
      <c r="E2282" s="947" t="s">
        <v>786</v>
      </c>
      <c r="F2282" s="946" t="s">
        <v>806</v>
      </c>
      <c r="G2282" s="946" t="s">
        <v>807</v>
      </c>
      <c r="H2282" s="591" t="s">
        <v>808</v>
      </c>
      <c r="I2282" s="371" t="s">
        <v>809</v>
      </c>
      <c r="J2282" s="1601" t="s">
        <v>878</v>
      </c>
      <c r="K2282" s="1252" t="s">
        <v>792</v>
      </c>
      <c r="L2282" s="1305" t="s">
        <v>474</v>
      </c>
      <c r="M2282" s="1252" t="s">
        <v>793</v>
      </c>
      <c r="N2282" s="1305" t="s">
        <v>483</v>
      </c>
      <c r="O2282" s="1252" t="s">
        <v>794</v>
      </c>
      <c r="P2282" s="1305" t="s">
        <v>480</v>
      </c>
      <c r="Q2282" s="1604"/>
      <c r="T2282" s="1346"/>
    </row>
    <row r="2283" spans="1:22">
      <c r="A2283" s="108">
        <v>102</v>
      </c>
      <c r="B2283" t="s">
        <v>709</v>
      </c>
      <c r="C2283" t="s">
        <v>969</v>
      </c>
      <c r="D2283" s="18">
        <v>0.5</v>
      </c>
      <c r="E2283" s="55">
        <v>43717</v>
      </c>
      <c r="F2283" s="165">
        <v>6.15</v>
      </c>
      <c r="G2283" s="166">
        <v>1.4350000000000001</v>
      </c>
      <c r="H2283" s="24">
        <v>10.57518405063291</v>
      </c>
      <c r="I2283" s="24">
        <v>0.76092861864787109</v>
      </c>
      <c r="J2283" s="484">
        <f t="shared" ref="J2283:J2307" si="437">IF(AND(I2283&gt;0),  I2283*30.974," ")</f>
        <v>23.569003033999159</v>
      </c>
      <c r="K2283" s="166">
        <f>AVERAGE(G2283:G2289)</f>
        <v>1.4350000000000001</v>
      </c>
      <c r="L2283" s="594">
        <f t="shared" ref="L2283:L2301" si="438">10*(6-(LN(K2283)/LN(2)))</f>
        <v>54.789492630990367</v>
      </c>
      <c r="M2283" s="166">
        <f>AVERAGE(H2283:H2289)</f>
        <v>59.803605443037959</v>
      </c>
      <c r="N2283" s="594">
        <f t="shared" ref="N2283:N2301" si="439">10*(6-((2.04-0.68*LN(M2283))/LN(2)))</f>
        <v>70.703712968495026</v>
      </c>
      <c r="O2283">
        <f>AVERAGE(J2283:J2289)</f>
        <v>58.922507584997902</v>
      </c>
      <c r="P2283" s="594">
        <f t="shared" ref="P2283:P2301" si="440">10*(6-(LN(48/O2283)/LN(2)))</f>
        <v>62.95784423105151</v>
      </c>
      <c r="Q2283" s="1169">
        <f t="shared" si="426"/>
        <v>62.817016610178968</v>
      </c>
      <c r="T2283" s="1346"/>
    </row>
    <row r="2284" spans="1:22">
      <c r="A2284" s="108"/>
      <c r="B2284" t="s">
        <v>709</v>
      </c>
      <c r="C2284" t="s">
        <v>969</v>
      </c>
      <c r="D2284" s="18">
        <v>1</v>
      </c>
      <c r="E2284" s="55">
        <v>43717</v>
      </c>
      <c r="F2284" s="165"/>
      <c r="G2284" s="166"/>
      <c r="H2284" s="27" t="s">
        <v>811</v>
      </c>
      <c r="I2284" s="27" t="s">
        <v>811</v>
      </c>
      <c r="J2284" s="484"/>
      <c r="Q2284" s="1169"/>
      <c r="T2284" s="1346"/>
    </row>
    <row r="2285" spans="1:22">
      <c r="A2285" s="108"/>
      <c r="B2285" t="s">
        <v>709</v>
      </c>
      <c r="C2285" t="s">
        <v>969</v>
      </c>
      <c r="D2285" s="18">
        <v>2</v>
      </c>
      <c r="E2285" s="55">
        <v>43717</v>
      </c>
      <c r="F2285" s="165"/>
      <c r="G2285" s="166"/>
      <c r="H2285" s="27" t="s">
        <v>811</v>
      </c>
      <c r="I2285" s="27" t="s">
        <v>811</v>
      </c>
      <c r="J2285" s="484"/>
      <c r="Q2285" s="1169"/>
      <c r="T2285" s="1346"/>
    </row>
    <row r="2286" spans="1:22">
      <c r="A2286" s="108"/>
      <c r="B2286" t="s">
        <v>709</v>
      </c>
      <c r="C2286" t="s">
        <v>969</v>
      </c>
      <c r="D2286" s="18">
        <v>3</v>
      </c>
      <c r="E2286" s="55">
        <v>43717</v>
      </c>
      <c r="F2286" s="165"/>
      <c r="G2286" s="166"/>
      <c r="H2286" s="27" t="s">
        <v>811</v>
      </c>
      <c r="I2286" s="27" t="s">
        <v>811</v>
      </c>
      <c r="J2286" s="484"/>
      <c r="Q2286" s="1169"/>
      <c r="T2286" s="1346"/>
    </row>
    <row r="2287" spans="1:22">
      <c r="A2287" s="108"/>
      <c r="B2287" t="s">
        <v>709</v>
      </c>
      <c r="C2287" t="s">
        <v>969</v>
      </c>
      <c r="D2287" s="18">
        <v>4</v>
      </c>
      <c r="E2287" s="55">
        <v>43717</v>
      </c>
      <c r="F2287" s="165"/>
      <c r="G2287" s="166"/>
      <c r="H2287" s="27" t="s">
        <v>811</v>
      </c>
      <c r="I2287" s="27" t="s">
        <v>811</v>
      </c>
      <c r="J2287" s="484"/>
      <c r="Q2287" s="1169"/>
      <c r="T2287" s="1346"/>
    </row>
    <row r="2288" spans="1:22">
      <c r="A2288" s="108"/>
      <c r="B2288" t="s">
        <v>709</v>
      </c>
      <c r="C2288" t="s">
        <v>969</v>
      </c>
      <c r="D2288" s="18">
        <v>5</v>
      </c>
      <c r="E2288" s="55">
        <v>43717</v>
      </c>
      <c r="F2288" s="165"/>
      <c r="G2288" s="166"/>
      <c r="H2288" s="68">
        <v>109.03202683544301</v>
      </c>
      <c r="I2288" s="24">
        <v>3.0437144745914848</v>
      </c>
      <c r="J2288" s="484">
        <f t="shared" si="437"/>
        <v>94.276012135996652</v>
      </c>
      <c r="Q2288" s="1169"/>
      <c r="T2288" s="1346"/>
    </row>
    <row r="2289" spans="1:25" s="451" customFormat="1">
      <c r="A2289" s="1566"/>
      <c r="B2289" s="451" t="s">
        <v>709</v>
      </c>
      <c r="C2289" s="451" t="s">
        <v>969</v>
      </c>
      <c r="D2289" s="1201">
        <v>5.5</v>
      </c>
      <c r="E2289" s="1202">
        <v>43717</v>
      </c>
      <c r="F2289" s="1203"/>
      <c r="G2289" s="1204"/>
      <c r="H2289" s="534" t="s">
        <v>811</v>
      </c>
      <c r="I2289" s="534" t="s">
        <v>811</v>
      </c>
      <c r="J2289" s="564"/>
      <c r="L2289" s="1373"/>
      <c r="N2289" s="1373"/>
      <c r="P2289" s="1373"/>
      <c r="Q2289" s="1232"/>
      <c r="R2289" s="1157"/>
      <c r="S2289" s="1157"/>
      <c r="T2289" s="1569"/>
    </row>
    <row r="2290" spans="1:25">
      <c r="A2290" s="454"/>
      <c r="B2290" s="91"/>
      <c r="C2290" s="91"/>
      <c r="D2290" s="83"/>
      <c r="E2290" s="392"/>
      <c r="F2290" s="91"/>
      <c r="G2290" s="91"/>
      <c r="H2290" s="393"/>
      <c r="I2290" s="394"/>
      <c r="J2290" s="589" t="str">
        <f t="shared" si="437"/>
        <v xml:space="preserve"> </v>
      </c>
      <c r="K2290" s="91"/>
      <c r="L2290" s="1161"/>
      <c r="M2290" s="91"/>
      <c r="N2290" s="1161"/>
      <c r="O2290" s="91"/>
      <c r="P2290" s="1161"/>
      <c r="Q2290" s="2168"/>
      <c r="R2290" s="1011"/>
      <c r="S2290" s="1011"/>
      <c r="T2290" s="1347"/>
      <c r="U2290" s="27"/>
      <c r="V2290" s="27"/>
    </row>
    <row r="2291" spans="1:25" ht="46.8">
      <c r="A2291" s="91"/>
      <c r="B2291" s="2165" t="s">
        <v>20</v>
      </c>
      <c r="C2291" s="1613" t="s">
        <v>701</v>
      </c>
      <c r="D2291" s="2822" t="s">
        <v>805</v>
      </c>
      <c r="E2291" s="2823" t="s">
        <v>786</v>
      </c>
      <c r="F2291" s="2822" t="s">
        <v>806</v>
      </c>
      <c r="G2291" s="2822" t="s">
        <v>807</v>
      </c>
      <c r="H2291" s="1613" t="s">
        <v>808</v>
      </c>
      <c r="I2291" s="373" t="s">
        <v>809</v>
      </c>
      <c r="J2291" s="589" t="s">
        <v>810</v>
      </c>
      <c r="K2291" s="2813" t="s">
        <v>792</v>
      </c>
      <c r="L2291" s="2814" t="s">
        <v>474</v>
      </c>
      <c r="M2291" s="2813" t="s">
        <v>793</v>
      </c>
      <c r="N2291" s="2814" t="s">
        <v>483</v>
      </c>
      <c r="O2291" s="2813" t="s">
        <v>794</v>
      </c>
      <c r="P2291" s="2814" t="s">
        <v>480</v>
      </c>
      <c r="Q2291" s="2817"/>
      <c r="T2291" s="1346"/>
    </row>
    <row r="2292" spans="1:25">
      <c r="A2292" s="91"/>
      <c r="B2292" s="454" t="s">
        <v>966</v>
      </c>
      <c r="C2292" s="91" t="s">
        <v>970</v>
      </c>
      <c r="D2292" s="91">
        <v>0.5</v>
      </c>
      <c r="E2292" s="392">
        <v>44075</v>
      </c>
      <c r="F2292" s="91">
        <v>5.96</v>
      </c>
      <c r="G2292" s="91">
        <v>1.39</v>
      </c>
      <c r="H2292" s="355" t="s">
        <v>872</v>
      </c>
      <c r="I2292" s="355" t="s">
        <v>872</v>
      </c>
      <c r="J2292" s="589"/>
      <c r="K2292" s="91">
        <f>AVERAGE(G2292:G2298)</f>
        <v>1.39</v>
      </c>
      <c r="L2292" s="1161">
        <f t="shared" si="438"/>
        <v>55.249151170512178</v>
      </c>
      <c r="M2292" s="91" t="e">
        <f>AVERAGE(H2292:H2298)</f>
        <v>#DIV/0!</v>
      </c>
      <c r="N2292" s="1161" t="e">
        <f t="shared" si="439"/>
        <v>#DIV/0!</v>
      </c>
      <c r="O2292" s="91" t="e">
        <f>AVERAGE(J2292:J2298)</f>
        <v>#DIV/0!</v>
      </c>
      <c r="P2292" s="1161" t="e">
        <f t="shared" si="440"/>
        <v>#DIV/0!</v>
      </c>
      <c r="Q2292" s="2168"/>
      <c r="T2292" s="1346"/>
    </row>
    <row r="2293" spans="1:25">
      <c r="A2293" s="91"/>
      <c r="B2293" s="454" t="s">
        <v>966</v>
      </c>
      <c r="C2293" s="91" t="s">
        <v>970</v>
      </c>
      <c r="D2293" s="91">
        <v>1</v>
      </c>
      <c r="E2293" s="392">
        <v>44075</v>
      </c>
      <c r="F2293" s="91"/>
      <c r="G2293" s="91"/>
      <c r="H2293" s="355" t="s">
        <v>811</v>
      </c>
      <c r="I2293" s="355" t="s">
        <v>811</v>
      </c>
      <c r="J2293" s="589"/>
      <c r="K2293" s="91"/>
      <c r="L2293" s="1161"/>
      <c r="M2293" s="91"/>
      <c r="N2293" s="1161"/>
      <c r="O2293" s="91"/>
      <c r="P2293" s="1161"/>
      <c r="Q2293" s="2168"/>
      <c r="T2293" s="1346"/>
    </row>
    <row r="2294" spans="1:25">
      <c r="A2294" s="91"/>
      <c r="B2294" s="454" t="s">
        <v>966</v>
      </c>
      <c r="C2294" s="91" t="s">
        <v>970</v>
      </c>
      <c r="D2294" s="91">
        <v>2</v>
      </c>
      <c r="E2294" s="392">
        <v>44075</v>
      </c>
      <c r="F2294" s="91"/>
      <c r="G2294" s="91"/>
      <c r="H2294" s="355" t="s">
        <v>811</v>
      </c>
      <c r="I2294" s="355" t="s">
        <v>811</v>
      </c>
      <c r="J2294" s="589"/>
      <c r="K2294" s="91"/>
      <c r="L2294" s="1161"/>
      <c r="M2294" s="91"/>
      <c r="N2294" s="1161"/>
      <c r="O2294" s="91"/>
      <c r="P2294" s="1161"/>
      <c r="Q2294" s="2168"/>
      <c r="T2294" s="1346"/>
    </row>
    <row r="2295" spans="1:25">
      <c r="A2295" s="91"/>
      <c r="B2295" s="454" t="s">
        <v>966</v>
      </c>
      <c r="C2295" s="91" t="s">
        <v>970</v>
      </c>
      <c r="D2295" s="91">
        <v>3</v>
      </c>
      <c r="E2295" s="392">
        <v>44075</v>
      </c>
      <c r="F2295" s="91"/>
      <c r="G2295" s="91"/>
      <c r="H2295" s="355" t="s">
        <v>811</v>
      </c>
      <c r="I2295" s="355" t="s">
        <v>811</v>
      </c>
      <c r="J2295" s="589"/>
      <c r="K2295" s="91"/>
      <c r="L2295" s="1161"/>
      <c r="M2295" s="91"/>
      <c r="N2295" s="1161"/>
      <c r="O2295" s="91"/>
      <c r="P2295" s="1161"/>
      <c r="Q2295" s="2168"/>
      <c r="T2295" s="1346"/>
    </row>
    <row r="2296" spans="1:25">
      <c r="A2296" s="91"/>
      <c r="B2296" s="454" t="s">
        <v>966</v>
      </c>
      <c r="C2296" s="91" t="s">
        <v>970</v>
      </c>
      <c r="D2296" s="91">
        <v>4</v>
      </c>
      <c r="E2296" s="392">
        <v>44075</v>
      </c>
      <c r="F2296" s="91"/>
      <c r="G2296" s="91"/>
      <c r="H2296" s="355" t="s">
        <v>811</v>
      </c>
      <c r="I2296" s="355" t="s">
        <v>811</v>
      </c>
      <c r="J2296" s="589"/>
      <c r="K2296" s="91"/>
      <c r="L2296" s="1161"/>
      <c r="M2296" s="91"/>
      <c r="N2296" s="1161"/>
      <c r="O2296" s="91"/>
      <c r="P2296" s="1161"/>
      <c r="Q2296" s="2168"/>
      <c r="T2296" s="1346"/>
    </row>
    <row r="2297" spans="1:25">
      <c r="A2297" s="91"/>
      <c r="B2297" s="454" t="s">
        <v>966</v>
      </c>
      <c r="C2297" s="91" t="s">
        <v>970</v>
      </c>
      <c r="D2297" s="91">
        <v>5</v>
      </c>
      <c r="E2297" s="392">
        <v>44075</v>
      </c>
      <c r="F2297" s="91"/>
      <c r="G2297" s="91"/>
      <c r="H2297" s="355" t="s">
        <v>872</v>
      </c>
      <c r="I2297" s="355" t="s">
        <v>872</v>
      </c>
      <c r="J2297" s="589"/>
      <c r="K2297" s="91"/>
      <c r="L2297" s="1161"/>
      <c r="M2297" s="91"/>
      <c r="N2297" s="1161"/>
      <c r="O2297" s="91"/>
      <c r="P2297" s="1161"/>
      <c r="Q2297" s="2168"/>
      <c r="T2297" s="1346"/>
    </row>
    <row r="2298" spans="1:25" s="451" customFormat="1">
      <c r="A2298" s="470"/>
      <c r="B2298" s="2183" t="s">
        <v>966</v>
      </c>
      <c r="C2298" s="470" t="s">
        <v>970</v>
      </c>
      <c r="D2298" s="470">
        <v>5.5</v>
      </c>
      <c r="E2298" s="2815">
        <v>44075</v>
      </c>
      <c r="F2298" s="470"/>
      <c r="G2298" s="470"/>
      <c r="H2298" s="469" t="s">
        <v>811</v>
      </c>
      <c r="I2298" s="469" t="s">
        <v>811</v>
      </c>
      <c r="J2298" s="1718"/>
      <c r="K2298" s="470"/>
      <c r="L2298" s="1163"/>
      <c r="M2298" s="470"/>
      <c r="N2298" s="1163"/>
      <c r="O2298" s="470"/>
      <c r="P2298" s="1163"/>
      <c r="Q2298" s="2172"/>
      <c r="R2298" s="1157"/>
      <c r="S2298" s="1157"/>
      <c r="T2298" s="1569"/>
    </row>
    <row r="2299" spans="1:25">
      <c r="A2299" s="108"/>
      <c r="D2299" s="18"/>
      <c r="E2299" s="55"/>
      <c r="H2299" s="165"/>
      <c r="I2299" s="166"/>
      <c r="J2299" s="484" t="str">
        <f t="shared" si="437"/>
        <v xml:space="preserve"> </v>
      </c>
      <c r="Q2299" s="1169"/>
      <c r="R2299" s="1011"/>
      <c r="S2299" s="1011"/>
      <c r="T2299" s="1347"/>
      <c r="U2299" s="27"/>
      <c r="V2299" s="27"/>
    </row>
    <row r="2300" spans="1:25" ht="46.8">
      <c r="A2300" s="983" t="s">
        <v>804</v>
      </c>
      <c r="B2300" s="815" t="s">
        <v>20</v>
      </c>
      <c r="C2300" s="815" t="s">
        <v>701</v>
      </c>
      <c r="D2300" s="815" t="s">
        <v>805</v>
      </c>
      <c r="E2300" s="873" t="s">
        <v>786</v>
      </c>
      <c r="F2300" s="815" t="s">
        <v>806</v>
      </c>
      <c r="G2300" s="815" t="s">
        <v>807</v>
      </c>
      <c r="H2300" s="815" t="s">
        <v>808</v>
      </c>
      <c r="I2300" s="878" t="s">
        <v>809</v>
      </c>
      <c r="J2300" s="484" t="s">
        <v>810</v>
      </c>
      <c r="K2300" s="1252" t="s">
        <v>792</v>
      </c>
      <c r="L2300" s="1305" t="s">
        <v>474</v>
      </c>
      <c r="M2300" s="1252" t="s">
        <v>793</v>
      </c>
      <c r="N2300" s="1305" t="s">
        <v>483</v>
      </c>
      <c r="O2300" s="1252" t="s">
        <v>794</v>
      </c>
      <c r="P2300" s="1305" t="s">
        <v>480</v>
      </c>
      <c r="Q2300" s="1604"/>
      <c r="R2300" s="1226"/>
      <c r="S2300" s="1226"/>
      <c r="T2300" s="1349"/>
      <c r="U2300" s="747"/>
      <c r="V2300" s="747"/>
      <c r="W2300" s="747"/>
      <c r="X2300" s="747"/>
      <c r="Y2300" s="747"/>
    </row>
    <row r="2301" spans="1:25">
      <c r="A2301" s="108">
        <v>30</v>
      </c>
      <c r="B2301" t="s">
        <v>709</v>
      </c>
      <c r="C2301" t="s">
        <v>969</v>
      </c>
      <c r="D2301" s="27">
        <v>0.5</v>
      </c>
      <c r="E2301" s="133">
        <v>44424</v>
      </c>
      <c r="F2301">
        <v>6.06</v>
      </c>
      <c r="G2301">
        <v>1.1499999999999999</v>
      </c>
      <c r="H2301" s="24">
        <v>7.9268571428571466</v>
      </c>
      <c r="I2301" s="24">
        <v>0.64003883225851177</v>
      </c>
      <c r="J2301" s="484">
        <f t="shared" si="437"/>
        <v>19.824562790375143</v>
      </c>
      <c r="K2301">
        <f>AVERAGE(G2301:G2307)</f>
        <v>1.1499999999999999</v>
      </c>
      <c r="L2301" s="594">
        <f t="shared" si="438"/>
        <v>57.983661388303496</v>
      </c>
      <c r="M2301" s="166">
        <f>AVERAGE(H2301:H2307)</f>
        <v>47.910857142857132</v>
      </c>
      <c r="N2301" s="594">
        <f t="shared" si="439"/>
        <v>68.528530054612858</v>
      </c>
      <c r="O2301">
        <f>AVERAGE(J2301:J2307)</f>
        <v>188.97283716463824</v>
      </c>
      <c r="P2301" s="594">
        <f t="shared" si="440"/>
        <v>79.7707256633513</v>
      </c>
      <c r="Q2301" s="1169">
        <f t="shared" ref="Q2301:Q2404" si="441">AVERAGE(L2301,N2301,P2301)</f>
        <v>68.760972368755887</v>
      </c>
      <c r="T2301" s="1346"/>
    </row>
    <row r="2302" spans="1:25">
      <c r="A2302" s="108">
        <v>30</v>
      </c>
      <c r="B2302" t="s">
        <v>709</v>
      </c>
      <c r="C2302" t="s">
        <v>969</v>
      </c>
      <c r="D2302" s="27">
        <v>1</v>
      </c>
      <c r="E2302" s="133">
        <v>44424</v>
      </c>
      <c r="H2302" s="24" t="s">
        <v>811</v>
      </c>
      <c r="I2302" s="24" t="s">
        <v>811</v>
      </c>
      <c r="J2302" s="484"/>
      <c r="Q2302" s="1169"/>
      <c r="T2302" s="1346"/>
    </row>
    <row r="2303" spans="1:25">
      <c r="A2303" s="108">
        <v>30</v>
      </c>
      <c r="B2303" t="s">
        <v>709</v>
      </c>
      <c r="C2303" t="s">
        <v>969</v>
      </c>
      <c r="D2303" s="27">
        <v>2</v>
      </c>
      <c r="E2303" s="133">
        <v>44424</v>
      </c>
      <c r="H2303" s="24" t="s">
        <v>811</v>
      </c>
      <c r="I2303" s="24" t="s">
        <v>811</v>
      </c>
      <c r="J2303" s="484"/>
      <c r="Q2303" s="1169"/>
      <c r="T2303" s="1346"/>
    </row>
    <row r="2304" spans="1:25">
      <c r="A2304" s="108">
        <v>30</v>
      </c>
      <c r="B2304" t="s">
        <v>709</v>
      </c>
      <c r="C2304" t="s">
        <v>969</v>
      </c>
      <c r="D2304" s="27">
        <v>3</v>
      </c>
      <c r="E2304" s="133">
        <v>44424</v>
      </c>
      <c r="H2304" s="24" t="s">
        <v>811</v>
      </c>
      <c r="I2304" s="24" t="s">
        <v>811</v>
      </c>
      <c r="J2304" s="484"/>
      <c r="Q2304" s="1169"/>
      <c r="T2304" s="1346"/>
    </row>
    <row r="2305" spans="1:20">
      <c r="A2305" s="108">
        <v>30</v>
      </c>
      <c r="B2305" t="s">
        <v>709</v>
      </c>
      <c r="C2305" t="s">
        <v>969</v>
      </c>
      <c r="D2305" s="27">
        <v>4</v>
      </c>
      <c r="E2305" s="133">
        <v>44424</v>
      </c>
      <c r="H2305" s="371" t="s">
        <v>811</v>
      </c>
      <c r="I2305" s="24" t="s">
        <v>811</v>
      </c>
      <c r="J2305" s="484"/>
      <c r="Q2305" s="1169"/>
      <c r="T2305" s="1346"/>
    </row>
    <row r="2306" spans="1:20">
      <c r="A2306" s="108">
        <v>30</v>
      </c>
      <c r="B2306" t="s">
        <v>709</v>
      </c>
      <c r="C2306" t="s">
        <v>969</v>
      </c>
      <c r="D2306" s="27">
        <v>5</v>
      </c>
      <c r="E2306" s="133">
        <v>44424</v>
      </c>
      <c r="H2306" s="371" t="s">
        <v>811</v>
      </c>
      <c r="I2306" s="24" t="s">
        <v>811</v>
      </c>
      <c r="J2306" s="484"/>
      <c r="Q2306" s="1169"/>
      <c r="T2306" s="1346"/>
    </row>
    <row r="2307" spans="1:20" s="451" customFormat="1">
      <c r="A2307" s="1566">
        <v>30</v>
      </c>
      <c r="B2307" s="451" t="s">
        <v>709</v>
      </c>
      <c r="C2307" s="451" t="s">
        <v>969</v>
      </c>
      <c r="D2307" s="534">
        <v>5.5</v>
      </c>
      <c r="E2307" s="1567">
        <v>44424</v>
      </c>
      <c r="H2307" s="1200">
        <v>87.89485714285712</v>
      </c>
      <c r="I2307" s="1200">
        <v>11.561991074414069</v>
      </c>
      <c r="J2307" s="564">
        <f t="shared" si="437"/>
        <v>358.12111153890135</v>
      </c>
      <c r="L2307" s="1373"/>
      <c r="N2307" s="1373"/>
      <c r="P2307" s="1373"/>
      <c r="Q2307" s="1232"/>
      <c r="R2307" s="1157"/>
      <c r="S2307" s="1157"/>
      <c r="T2307" s="1569"/>
    </row>
    <row r="2308" spans="1:20">
      <c r="A2308" s="108"/>
      <c r="D2308" s="27"/>
      <c r="E2308" s="133"/>
      <c r="H2308" s="24"/>
      <c r="I2308" s="24"/>
      <c r="J2308" s="484"/>
      <c r="Q2308" s="1169"/>
    </row>
    <row r="2309" spans="1:20" ht="46.8">
      <c r="A2309" s="983" t="s">
        <v>804</v>
      </c>
      <c r="B2309" s="815" t="s">
        <v>20</v>
      </c>
      <c r="C2309" s="815" t="s">
        <v>701</v>
      </c>
      <c r="D2309" s="815" t="s">
        <v>805</v>
      </c>
      <c r="E2309" s="873" t="s">
        <v>786</v>
      </c>
      <c r="F2309" s="815" t="s">
        <v>806</v>
      </c>
      <c r="G2309" s="815" t="s">
        <v>807</v>
      </c>
      <c r="H2309" s="815" t="s">
        <v>808</v>
      </c>
      <c r="I2309" s="878" t="s">
        <v>809</v>
      </c>
      <c r="J2309" s="484" t="s">
        <v>810</v>
      </c>
      <c r="K2309" s="1252" t="s">
        <v>792</v>
      </c>
      <c r="L2309" s="1305" t="s">
        <v>474</v>
      </c>
      <c r="M2309" s="1252" t="s">
        <v>793</v>
      </c>
      <c r="N2309" s="1305" t="s">
        <v>483</v>
      </c>
      <c r="O2309" s="1252" t="s">
        <v>794</v>
      </c>
      <c r="P2309" s="1305" t="s">
        <v>480</v>
      </c>
      <c r="Q2309" s="1169"/>
    </row>
    <row r="2310" spans="1:20">
      <c r="A2310" s="108"/>
      <c r="B2310" t="s">
        <v>709</v>
      </c>
      <c r="C2310" t="s">
        <v>970</v>
      </c>
      <c r="D2310" s="27">
        <v>0.5</v>
      </c>
      <c r="E2310" s="55">
        <v>44802</v>
      </c>
      <c r="F2310">
        <v>6.1</v>
      </c>
      <c r="G2310">
        <v>0.51</v>
      </c>
      <c r="H2310" s="24">
        <v>1.4678166490770044</v>
      </c>
      <c r="I2310" s="24">
        <v>0.70196104586916253</v>
      </c>
      <c r="J2310" s="484">
        <f t="shared" ref="J2310:J2315" si="442">IF(AND(I2310&gt;0),  I2310*30.974," ")</f>
        <v>21.742541434751441</v>
      </c>
      <c r="K2310">
        <f>AVERAGE(G2310:G2315)</f>
        <v>0.51</v>
      </c>
      <c r="L2310" s="594">
        <f t="shared" ref="L2310" si="443">10*(6-(LN(K2310)/LN(2)))</f>
        <v>69.714308478032294</v>
      </c>
      <c r="M2310" s="166">
        <f>AVERAGE(H2310:H2315)</f>
        <v>11.269939804773211</v>
      </c>
      <c r="N2310" s="594">
        <f t="shared" ref="N2310" si="444">10*(6-((2.04-0.68*LN(M2310))/LN(2)))</f>
        <v>54.330994917598083</v>
      </c>
      <c r="O2310">
        <f>AVERAGE(J2310:J2315)</f>
        <v>79.903839772711535</v>
      </c>
      <c r="P2310" s="594">
        <f t="shared" ref="P2310" si="445">10*(6-(LN(48/O2310)/LN(2)))</f>
        <v>67.352304275815854</v>
      </c>
      <c r="Q2310" s="1169">
        <f>AVERAGE(L2310,N2310,P2310)</f>
        <v>63.799202557148739</v>
      </c>
    </row>
    <row r="2311" spans="1:20">
      <c r="A2311" s="108"/>
      <c r="B2311" t="s">
        <v>709</v>
      </c>
      <c r="C2311" t="s">
        <v>970</v>
      </c>
      <c r="D2311" s="27">
        <v>1</v>
      </c>
      <c r="E2311" s="55">
        <v>44802</v>
      </c>
      <c r="H2311" s="24" t="s">
        <v>811</v>
      </c>
      <c r="I2311" s="27" t="s">
        <v>811</v>
      </c>
      <c r="J2311" s="484"/>
      <c r="Q2311" s="1169"/>
    </row>
    <row r="2312" spans="1:20">
      <c r="A2312" s="108"/>
      <c r="B2312" t="s">
        <v>709</v>
      </c>
      <c r="C2312" t="s">
        <v>970</v>
      </c>
      <c r="D2312" s="27">
        <v>2</v>
      </c>
      <c r="E2312" s="55">
        <v>44802</v>
      </c>
      <c r="H2312" s="24" t="s">
        <v>811</v>
      </c>
      <c r="I2312" s="27" t="s">
        <v>811</v>
      </c>
      <c r="J2312" s="484"/>
      <c r="Q2312" s="1169"/>
    </row>
    <row r="2313" spans="1:20">
      <c r="A2313" s="108"/>
      <c r="B2313" t="s">
        <v>709</v>
      </c>
      <c r="C2313" t="s">
        <v>970</v>
      </c>
      <c r="D2313" s="27">
        <v>3</v>
      </c>
      <c r="E2313" s="55">
        <v>44802</v>
      </c>
      <c r="H2313" s="24" t="s">
        <v>811</v>
      </c>
      <c r="I2313" s="27" t="s">
        <v>811</v>
      </c>
      <c r="J2313" s="484"/>
      <c r="Q2313" s="1169"/>
    </row>
    <row r="2314" spans="1:20">
      <c r="A2314" s="108"/>
      <c r="B2314" t="s">
        <v>709</v>
      </c>
      <c r="C2314" t="s">
        <v>970</v>
      </c>
      <c r="D2314" s="27">
        <v>4</v>
      </c>
      <c r="E2314" s="55">
        <v>44802</v>
      </c>
      <c r="H2314" s="24" t="s">
        <v>811</v>
      </c>
      <c r="I2314" s="27" t="s">
        <v>811</v>
      </c>
      <c r="J2314" s="484"/>
      <c r="Q2314" s="1169"/>
    </row>
    <row r="2315" spans="1:20" s="451" customFormat="1">
      <c r="A2315" s="1566"/>
      <c r="B2315" s="451" t="s">
        <v>709</v>
      </c>
      <c r="C2315" s="451" t="s">
        <v>970</v>
      </c>
      <c r="D2315" s="534">
        <v>5</v>
      </c>
      <c r="E2315" s="1202">
        <v>44802</v>
      </c>
      <c r="H2315" s="1200">
        <v>21.072062960469417</v>
      </c>
      <c r="I2315" s="1200">
        <v>4.4574526412691817</v>
      </c>
      <c r="J2315" s="564">
        <f t="shared" si="442"/>
        <v>138.06513811067163</v>
      </c>
      <c r="L2315" s="1373"/>
      <c r="N2315" s="1373"/>
      <c r="P2315" s="1373"/>
      <c r="Q2315" s="1232"/>
      <c r="R2315" s="1157"/>
      <c r="S2315" s="1157"/>
      <c r="T2315" s="1157"/>
    </row>
    <row r="2316" spans="1:20">
      <c r="A2316" s="108"/>
      <c r="D2316" s="27"/>
      <c r="E2316" s="133"/>
      <c r="H2316" s="24"/>
      <c r="I2316" s="24"/>
      <c r="J2316" s="484"/>
      <c r="Q2316" s="1169"/>
    </row>
    <row r="2317" spans="1:20" ht="46.8">
      <c r="A2317" s="983" t="s">
        <v>804</v>
      </c>
      <c r="B2317" s="815" t="s">
        <v>20</v>
      </c>
      <c r="C2317" s="815" t="s">
        <v>701</v>
      </c>
      <c r="D2317" s="815" t="s">
        <v>805</v>
      </c>
      <c r="E2317" s="873" t="s">
        <v>786</v>
      </c>
      <c r="F2317" s="815" t="s">
        <v>806</v>
      </c>
      <c r="G2317" s="815" t="s">
        <v>807</v>
      </c>
      <c r="H2317" s="815" t="s">
        <v>808</v>
      </c>
      <c r="I2317" s="878" t="s">
        <v>809</v>
      </c>
      <c r="J2317" s="484" t="s">
        <v>810</v>
      </c>
      <c r="K2317" s="1252" t="s">
        <v>792</v>
      </c>
      <c r="L2317" s="1305" t="s">
        <v>474</v>
      </c>
      <c r="M2317" s="1252" t="s">
        <v>793</v>
      </c>
      <c r="N2317" s="1305" t="s">
        <v>483</v>
      </c>
      <c r="O2317" s="1252" t="s">
        <v>794</v>
      </c>
      <c r="P2317" s="1305" t="s">
        <v>480</v>
      </c>
      <c r="Q2317" s="1169"/>
    </row>
    <row r="2318" spans="1:20">
      <c r="A2318" s="983"/>
      <c r="B2318" s="24" t="s">
        <v>709</v>
      </c>
      <c r="C2318" s="24" t="s">
        <v>969</v>
      </c>
      <c r="D2318" s="23">
        <v>0.5</v>
      </c>
      <c r="E2318" s="47">
        <v>45183</v>
      </c>
      <c r="F2318" s="24">
        <v>6.2</v>
      </c>
      <c r="G2318" s="24">
        <v>0.95</v>
      </c>
      <c r="H2318" s="24">
        <v>6.6162025316455697</v>
      </c>
      <c r="I2318" s="24">
        <v>0.35694447903952969</v>
      </c>
      <c r="J2318" s="484">
        <f t="shared" ref="J2318" si="446">IF(AND(I2318&gt;0),  I2318*30.974," ")</f>
        <v>11.055998293770394</v>
      </c>
      <c r="K2318" s="166">
        <f>AVERAGE(G2318:G2356)</f>
        <v>1.1180000000000001</v>
      </c>
      <c r="L2318" s="594">
        <f t="shared" ref="L2318" si="447">10*(6-(LN(K2318)/LN(2)))</f>
        <v>58.390798118188968</v>
      </c>
      <c r="M2318" s="166">
        <f>AVERAGE(H2318:H2356)</f>
        <v>33.953054852320676</v>
      </c>
      <c r="N2318" s="594">
        <f t="shared" ref="N2318" si="448">10*(6-((2.04-0.68*LN(M2318))/LN(2)))</f>
        <v>65.150213619991717</v>
      </c>
      <c r="O2318">
        <f>AVERAGE(J2318:J2356)</f>
        <v>25.643977075816377</v>
      </c>
      <c r="P2318" s="594">
        <f t="shared" ref="P2318" si="449">10*(6-(LN(48/O2318)/LN(2)))</f>
        <v>50.955856183151155</v>
      </c>
      <c r="Q2318" s="1169">
        <f>AVERAGE(L2318,N2318,P2318)</f>
        <v>58.165622640443949</v>
      </c>
      <c r="R2318" s="1330">
        <f>AVERAGE(Q2282:Q2318)</f>
        <v>63.385703544131886</v>
      </c>
      <c r="S2318" s="1006" t="s">
        <v>346</v>
      </c>
      <c r="T2318" s="1350" t="str">
        <f>IF(_xlfn.NUMBERVALUE(R2318), IF(R2318&lt;50, "Acceptable; Ongoing Protection is Required", "Unacceptable; Immediate Restoration is Required"), " ")</f>
        <v>Unacceptable; Immediate Restoration is Required</v>
      </c>
    </row>
    <row r="2319" spans="1:20">
      <c r="A2319" s="983"/>
      <c r="B2319" s="24" t="s">
        <v>709</v>
      </c>
      <c r="C2319" s="24" t="s">
        <v>969</v>
      </c>
      <c r="D2319" s="23">
        <v>1</v>
      </c>
      <c r="E2319" s="47">
        <v>45183</v>
      </c>
      <c r="F2319" s="815"/>
      <c r="G2319" s="815"/>
      <c r="H2319" s="24" t="s">
        <v>811</v>
      </c>
      <c r="I2319" s="24" t="s">
        <v>811</v>
      </c>
      <c r="J2319" s="484"/>
      <c r="K2319" s="113"/>
      <c r="L2319" s="2387"/>
      <c r="M2319" s="113"/>
      <c r="N2319" s="2387"/>
      <c r="O2319" s="113"/>
      <c r="P2319" s="2387"/>
      <c r="Q2319" s="1169"/>
    </row>
    <row r="2320" spans="1:20">
      <c r="A2320" s="983"/>
      <c r="B2320" s="24" t="s">
        <v>709</v>
      </c>
      <c r="C2320" s="24" t="s">
        <v>969</v>
      </c>
      <c r="D2320" s="23">
        <v>2</v>
      </c>
      <c r="E2320" s="47">
        <v>45183</v>
      </c>
      <c r="F2320" s="815"/>
      <c r="G2320" s="815"/>
      <c r="H2320" s="24" t="s">
        <v>811</v>
      </c>
      <c r="I2320" s="24" t="s">
        <v>811</v>
      </c>
      <c r="J2320" s="484"/>
      <c r="K2320" s="113"/>
      <c r="L2320" s="2387"/>
      <c r="M2320" s="113"/>
      <c r="N2320" s="2387"/>
      <c r="O2320" s="113"/>
      <c r="P2320" s="2387"/>
      <c r="Q2320" s="1169"/>
    </row>
    <row r="2321" spans="1:17">
      <c r="A2321" s="983"/>
      <c r="B2321" s="24" t="s">
        <v>709</v>
      </c>
      <c r="C2321" s="24" t="s">
        <v>969</v>
      </c>
      <c r="D2321" s="23">
        <v>3</v>
      </c>
      <c r="E2321" s="47">
        <v>45183</v>
      </c>
      <c r="F2321" s="815"/>
      <c r="G2321" s="815"/>
      <c r="H2321" s="24" t="s">
        <v>811</v>
      </c>
      <c r="I2321" s="24" t="s">
        <v>811</v>
      </c>
      <c r="J2321" s="484"/>
      <c r="K2321" s="113"/>
      <c r="L2321" s="2387"/>
      <c r="M2321" s="113"/>
      <c r="N2321" s="2387"/>
      <c r="O2321" s="113"/>
      <c r="P2321" s="2387"/>
      <c r="Q2321" s="1169"/>
    </row>
    <row r="2322" spans="1:17">
      <c r="A2322" s="983"/>
      <c r="B2322" s="24" t="s">
        <v>709</v>
      </c>
      <c r="C2322" s="24" t="s">
        <v>969</v>
      </c>
      <c r="D2322" s="23">
        <v>4</v>
      </c>
      <c r="E2322" s="47">
        <v>45183</v>
      </c>
      <c r="F2322" s="815"/>
      <c r="G2322" s="815"/>
      <c r="H2322" s="24" t="s">
        <v>811</v>
      </c>
      <c r="I2322" s="24" t="s">
        <v>811</v>
      </c>
      <c r="J2322" s="484"/>
      <c r="K2322" s="113"/>
      <c r="L2322" s="2387"/>
      <c r="M2322" s="113"/>
      <c r="N2322" s="2387"/>
      <c r="O2322" s="113"/>
      <c r="P2322" s="2387"/>
      <c r="Q2322" s="1169"/>
    </row>
    <row r="2323" spans="1:17">
      <c r="A2323" s="983"/>
      <c r="B2323" s="24" t="s">
        <v>709</v>
      </c>
      <c r="C2323" s="24" t="s">
        <v>969</v>
      </c>
      <c r="D2323" s="23">
        <v>5</v>
      </c>
      <c r="E2323" s="47">
        <v>45183</v>
      </c>
      <c r="F2323" s="815"/>
      <c r="G2323" s="815"/>
      <c r="H2323" s="24" t="s">
        <v>811</v>
      </c>
      <c r="I2323" s="24" t="s">
        <v>811</v>
      </c>
      <c r="J2323" s="484"/>
      <c r="K2323" s="113"/>
      <c r="L2323" s="2387"/>
      <c r="M2323" s="113"/>
      <c r="N2323" s="2387"/>
      <c r="O2323" s="113"/>
      <c r="P2323" s="2387"/>
      <c r="Q2323" s="1169"/>
    </row>
    <row r="2324" spans="1:17">
      <c r="A2324" s="983"/>
      <c r="B2324" s="24" t="s">
        <v>709</v>
      </c>
      <c r="C2324" s="24" t="s">
        <v>969</v>
      </c>
      <c r="D2324" s="23">
        <v>6</v>
      </c>
      <c r="E2324" s="47">
        <v>45183</v>
      </c>
      <c r="F2324" s="815"/>
      <c r="G2324" s="815"/>
      <c r="H2324" s="24">
        <v>9.2143459915611814</v>
      </c>
      <c r="I2324" s="24">
        <v>0.32125003113557682</v>
      </c>
      <c r="J2324" s="484">
        <f t="shared" ref="J2324:J2325" si="450">IF(AND(I2324&gt;0),  I2324*30.974," ")</f>
        <v>9.9503984643933556</v>
      </c>
      <c r="K2324" s="113"/>
      <c r="L2324" s="2387"/>
      <c r="M2324" s="113"/>
      <c r="N2324" s="2387"/>
      <c r="O2324" s="113"/>
      <c r="P2324" s="2387"/>
      <c r="Q2324" s="1169"/>
    </row>
    <row r="2325" spans="1:17">
      <c r="A2325" s="108" t="s">
        <v>825</v>
      </c>
      <c r="B2325" t="s">
        <v>709</v>
      </c>
      <c r="C2325" t="s">
        <v>775</v>
      </c>
      <c r="D2325">
        <v>0.5</v>
      </c>
      <c r="E2325" s="55">
        <v>45082</v>
      </c>
      <c r="F2325">
        <v>5.7</v>
      </c>
      <c r="G2325">
        <v>1.5</v>
      </c>
      <c r="H2325" s="27">
        <v>12.14</v>
      </c>
      <c r="I2325" s="27">
        <v>0.81299999999999994</v>
      </c>
      <c r="J2325" s="484">
        <f t="shared" si="450"/>
        <v>25.181861999999999</v>
      </c>
    </row>
    <row r="2326" spans="1:17">
      <c r="A2326" s="108" t="s">
        <v>825</v>
      </c>
      <c r="B2326" t="s">
        <v>709</v>
      </c>
      <c r="C2326" t="s">
        <v>775</v>
      </c>
      <c r="D2326">
        <v>1</v>
      </c>
      <c r="E2326" s="55">
        <v>45082</v>
      </c>
      <c r="H2326" s="27" t="s">
        <v>811</v>
      </c>
      <c r="I2326" s="27" t="s">
        <v>811</v>
      </c>
      <c r="J2326" s="484"/>
      <c r="Q2326" s="1169"/>
    </row>
    <row r="2327" spans="1:17">
      <c r="A2327" s="108" t="s">
        <v>825</v>
      </c>
      <c r="B2327" t="s">
        <v>709</v>
      </c>
      <c r="C2327" t="s">
        <v>775</v>
      </c>
      <c r="D2327">
        <v>2</v>
      </c>
      <c r="E2327" s="55">
        <v>45082</v>
      </c>
      <c r="H2327" s="27" t="s">
        <v>811</v>
      </c>
      <c r="I2327" s="27" t="s">
        <v>811</v>
      </c>
      <c r="J2327" s="484"/>
      <c r="Q2327" s="1169"/>
    </row>
    <row r="2328" spans="1:17">
      <c r="A2328" s="108" t="s">
        <v>825</v>
      </c>
      <c r="B2328" t="s">
        <v>709</v>
      </c>
      <c r="C2328" t="s">
        <v>775</v>
      </c>
      <c r="D2328">
        <v>3</v>
      </c>
      <c r="E2328" s="55">
        <v>45082</v>
      </c>
      <c r="H2328" s="27" t="s">
        <v>811</v>
      </c>
      <c r="I2328" s="27" t="s">
        <v>811</v>
      </c>
      <c r="J2328" s="484"/>
      <c r="Q2328" s="1169"/>
    </row>
    <row r="2329" spans="1:17">
      <c r="A2329" s="108" t="s">
        <v>825</v>
      </c>
      <c r="B2329" t="s">
        <v>709</v>
      </c>
      <c r="C2329" t="s">
        <v>775</v>
      </c>
      <c r="D2329">
        <v>4</v>
      </c>
      <c r="E2329" s="55">
        <v>45082</v>
      </c>
      <c r="H2329" s="27" t="s">
        <v>811</v>
      </c>
      <c r="I2329" s="27" t="s">
        <v>811</v>
      </c>
      <c r="J2329" s="484"/>
      <c r="Q2329" s="1169"/>
    </row>
    <row r="2330" spans="1:17">
      <c r="A2330" s="108" t="s">
        <v>825</v>
      </c>
      <c r="B2330" t="s">
        <v>709</v>
      </c>
      <c r="C2330" t="s">
        <v>775</v>
      </c>
      <c r="D2330">
        <v>4.7</v>
      </c>
      <c r="E2330" s="55">
        <v>45082</v>
      </c>
      <c r="H2330" s="27">
        <v>11.15</v>
      </c>
      <c r="I2330" s="27">
        <v>0.80400000000000005</v>
      </c>
      <c r="J2330" s="484">
        <f t="shared" ref="J2330" si="451">IF(AND(I2330&gt;0),  I2330*30.974," ")</f>
        <v>24.903096000000001</v>
      </c>
      <c r="Q2330" s="1169"/>
    </row>
    <row r="2331" spans="1:17">
      <c r="A2331" s="108" t="s">
        <v>825</v>
      </c>
      <c r="B2331" t="s">
        <v>709</v>
      </c>
      <c r="C2331" t="s">
        <v>775</v>
      </c>
      <c r="D2331">
        <v>5</v>
      </c>
      <c r="E2331" s="55">
        <v>45082</v>
      </c>
      <c r="H2331" s="27" t="s">
        <v>811</v>
      </c>
      <c r="I2331" s="27" t="s">
        <v>811</v>
      </c>
      <c r="J2331" s="484"/>
      <c r="Q2331" s="1169"/>
    </row>
    <row r="2332" spans="1:17">
      <c r="A2332" s="108" t="s">
        <v>825</v>
      </c>
      <c r="B2332" t="s">
        <v>709</v>
      </c>
      <c r="C2332" t="s">
        <v>775</v>
      </c>
      <c r="D2332">
        <v>5.2</v>
      </c>
      <c r="E2332" s="55">
        <v>45082</v>
      </c>
      <c r="H2332" s="27" t="s">
        <v>811</v>
      </c>
      <c r="I2332" s="27" t="s">
        <v>811</v>
      </c>
      <c r="J2332" s="484"/>
      <c r="Q2332" s="1169"/>
    </row>
    <row r="2333" spans="1:17">
      <c r="A2333" s="108" t="s">
        <v>825</v>
      </c>
      <c r="B2333" t="s">
        <v>709</v>
      </c>
      <c r="C2333" t="s">
        <v>775</v>
      </c>
      <c r="D2333">
        <v>0.5</v>
      </c>
      <c r="E2333" s="55">
        <v>45111</v>
      </c>
      <c r="F2333">
        <v>5.8</v>
      </c>
      <c r="G2333">
        <v>1.6</v>
      </c>
      <c r="H2333" s="27">
        <v>12.62</v>
      </c>
      <c r="I2333" s="27">
        <v>0.86699999999999999</v>
      </c>
      <c r="J2333" s="484">
        <f t="shared" ref="J2333" si="452">IF(AND(I2333&gt;0),  I2333*30.974," ")</f>
        <v>26.854458000000001</v>
      </c>
      <c r="Q2333" s="1169"/>
    </row>
    <row r="2334" spans="1:17">
      <c r="A2334" s="108" t="s">
        <v>825</v>
      </c>
      <c r="B2334" t="s">
        <v>709</v>
      </c>
      <c r="C2334" t="s">
        <v>775</v>
      </c>
      <c r="D2334">
        <v>1</v>
      </c>
      <c r="E2334" s="55">
        <v>45111</v>
      </c>
      <c r="H2334" s="27" t="s">
        <v>811</v>
      </c>
      <c r="I2334" s="27" t="s">
        <v>811</v>
      </c>
      <c r="J2334" s="484"/>
      <c r="Q2334" s="1169"/>
    </row>
    <row r="2335" spans="1:17">
      <c r="A2335" s="108" t="s">
        <v>825</v>
      </c>
      <c r="B2335" t="s">
        <v>709</v>
      </c>
      <c r="C2335" t="s">
        <v>775</v>
      </c>
      <c r="D2335">
        <v>2</v>
      </c>
      <c r="E2335" s="55">
        <v>45111</v>
      </c>
      <c r="H2335" s="27" t="s">
        <v>811</v>
      </c>
      <c r="I2335" s="27" t="s">
        <v>811</v>
      </c>
      <c r="J2335" s="484"/>
      <c r="Q2335" s="1169"/>
    </row>
    <row r="2336" spans="1:17">
      <c r="A2336" s="108" t="s">
        <v>825</v>
      </c>
      <c r="B2336" t="s">
        <v>709</v>
      </c>
      <c r="C2336" t="s">
        <v>775</v>
      </c>
      <c r="D2336">
        <v>3</v>
      </c>
      <c r="E2336" s="55">
        <v>45111</v>
      </c>
      <c r="H2336" s="27" t="s">
        <v>811</v>
      </c>
      <c r="I2336" s="27" t="s">
        <v>811</v>
      </c>
      <c r="J2336" s="484"/>
      <c r="Q2336" s="1169"/>
    </row>
    <row r="2337" spans="1:17">
      <c r="A2337" s="108" t="s">
        <v>825</v>
      </c>
      <c r="B2337" t="s">
        <v>709</v>
      </c>
      <c r="C2337" t="s">
        <v>775</v>
      </c>
      <c r="D2337">
        <v>4</v>
      </c>
      <c r="E2337" s="55">
        <v>45111</v>
      </c>
      <c r="H2337" s="27" t="s">
        <v>811</v>
      </c>
      <c r="I2337" s="27" t="s">
        <v>811</v>
      </c>
      <c r="J2337" s="484"/>
      <c r="Q2337" s="1169"/>
    </row>
    <row r="2338" spans="1:17">
      <c r="A2338" s="108" t="s">
        <v>825</v>
      </c>
      <c r="B2338" t="s">
        <v>709</v>
      </c>
      <c r="C2338" t="s">
        <v>775</v>
      </c>
      <c r="D2338">
        <v>4.8</v>
      </c>
      <c r="E2338" s="55">
        <v>45111</v>
      </c>
      <c r="H2338" s="27">
        <v>11.15</v>
      </c>
      <c r="I2338" s="27">
        <v>0.90400000000000003</v>
      </c>
      <c r="J2338" s="484">
        <f t="shared" ref="J2338" si="453">IF(AND(I2338&gt;0),  I2338*30.974," ")</f>
        <v>28.000496000000002</v>
      </c>
      <c r="Q2338" s="1169"/>
    </row>
    <row r="2339" spans="1:17">
      <c r="A2339" s="108" t="s">
        <v>825</v>
      </c>
      <c r="B2339" t="s">
        <v>709</v>
      </c>
      <c r="C2339" t="s">
        <v>775</v>
      </c>
      <c r="D2339">
        <v>5</v>
      </c>
      <c r="E2339" s="55">
        <v>45111</v>
      </c>
      <c r="H2339" s="27" t="s">
        <v>811</v>
      </c>
      <c r="I2339" s="27" t="s">
        <v>811</v>
      </c>
      <c r="J2339" s="484"/>
      <c r="Q2339" s="1169"/>
    </row>
    <row r="2340" spans="1:17">
      <c r="A2340" s="108" t="s">
        <v>825</v>
      </c>
      <c r="B2340" t="s">
        <v>709</v>
      </c>
      <c r="C2340" t="s">
        <v>775</v>
      </c>
      <c r="D2340">
        <v>5.3</v>
      </c>
      <c r="E2340" s="55">
        <v>45111</v>
      </c>
      <c r="H2340" s="27" t="s">
        <v>811</v>
      </c>
      <c r="I2340" s="27" t="s">
        <v>811</v>
      </c>
      <c r="J2340" s="484"/>
      <c r="Q2340" s="1169"/>
    </row>
    <row r="2341" spans="1:17">
      <c r="A2341" s="108" t="s">
        <v>825</v>
      </c>
      <c r="B2341" t="s">
        <v>709</v>
      </c>
      <c r="C2341" t="s">
        <v>775</v>
      </c>
      <c r="D2341">
        <v>0.5</v>
      </c>
      <c r="E2341" s="55">
        <v>45140</v>
      </c>
      <c r="F2341">
        <v>5.6</v>
      </c>
      <c r="G2341">
        <v>0.9</v>
      </c>
      <c r="H2341" s="27">
        <v>54.57</v>
      </c>
      <c r="I2341" s="27">
        <v>1.03</v>
      </c>
      <c r="J2341" s="484">
        <f t="shared" ref="J2341" si="454">IF(AND(I2341&gt;0),  I2341*30.974," ")</f>
        <v>31.903220000000001</v>
      </c>
      <c r="Q2341" s="1169"/>
    </row>
    <row r="2342" spans="1:17">
      <c r="A2342" s="108" t="s">
        <v>825</v>
      </c>
      <c r="B2342" t="s">
        <v>709</v>
      </c>
      <c r="C2342" t="s">
        <v>775</v>
      </c>
      <c r="D2342">
        <v>1</v>
      </c>
      <c r="E2342" s="55">
        <v>45140</v>
      </c>
      <c r="H2342" s="27" t="s">
        <v>811</v>
      </c>
      <c r="I2342" s="27" t="s">
        <v>811</v>
      </c>
      <c r="J2342" s="484"/>
      <c r="Q2342" s="1169"/>
    </row>
    <row r="2343" spans="1:17">
      <c r="A2343" s="108" t="s">
        <v>825</v>
      </c>
      <c r="B2343" t="s">
        <v>709</v>
      </c>
      <c r="C2343" t="s">
        <v>775</v>
      </c>
      <c r="D2343">
        <v>2</v>
      </c>
      <c r="E2343" s="55">
        <v>45140</v>
      </c>
      <c r="H2343" s="27" t="s">
        <v>811</v>
      </c>
      <c r="I2343" s="27" t="s">
        <v>811</v>
      </c>
      <c r="J2343" s="484"/>
      <c r="Q2343" s="1169"/>
    </row>
    <row r="2344" spans="1:17">
      <c r="A2344" s="108" t="s">
        <v>825</v>
      </c>
      <c r="B2344" t="s">
        <v>709</v>
      </c>
      <c r="C2344" t="s">
        <v>775</v>
      </c>
      <c r="D2344">
        <v>3</v>
      </c>
      <c r="E2344" s="55">
        <v>45140</v>
      </c>
      <c r="H2344" s="27" t="s">
        <v>811</v>
      </c>
      <c r="I2344" s="27" t="s">
        <v>811</v>
      </c>
      <c r="J2344" s="484"/>
      <c r="Q2344" s="1169"/>
    </row>
    <row r="2345" spans="1:17">
      <c r="A2345" s="108" t="s">
        <v>825</v>
      </c>
      <c r="B2345" t="s">
        <v>709</v>
      </c>
      <c r="C2345" t="s">
        <v>775</v>
      </c>
      <c r="D2345">
        <v>4</v>
      </c>
      <c r="E2345" s="55">
        <v>45140</v>
      </c>
      <c r="H2345" s="27" t="s">
        <v>811</v>
      </c>
      <c r="I2345" s="27" t="s">
        <v>811</v>
      </c>
      <c r="J2345" s="484"/>
      <c r="Q2345" s="1169"/>
    </row>
    <row r="2346" spans="1:17">
      <c r="A2346" s="108" t="s">
        <v>825</v>
      </c>
      <c r="B2346" t="s">
        <v>709</v>
      </c>
      <c r="C2346" t="s">
        <v>775</v>
      </c>
      <c r="D2346">
        <v>4.5999999999999996</v>
      </c>
      <c r="E2346" s="55">
        <v>45140</v>
      </c>
      <c r="H2346" s="27">
        <v>61.63</v>
      </c>
      <c r="I2346" s="27">
        <v>1.31</v>
      </c>
      <c r="J2346" s="484">
        <f t="shared" ref="J2346" si="455">IF(AND(I2346&gt;0),  I2346*30.974," ")</f>
        <v>40.575940000000003</v>
      </c>
      <c r="Q2346" s="1169"/>
    </row>
    <row r="2347" spans="1:17">
      <c r="A2347" s="108" t="s">
        <v>825</v>
      </c>
      <c r="B2347" t="s">
        <v>709</v>
      </c>
      <c r="C2347" t="s">
        <v>775</v>
      </c>
      <c r="D2347">
        <v>5</v>
      </c>
      <c r="E2347" s="55">
        <v>45140</v>
      </c>
      <c r="H2347" s="27" t="s">
        <v>811</v>
      </c>
      <c r="I2347" s="27" t="s">
        <v>811</v>
      </c>
      <c r="J2347" s="484"/>
      <c r="Q2347" s="1169"/>
    </row>
    <row r="2348" spans="1:17">
      <c r="A2348" s="108" t="s">
        <v>825</v>
      </c>
      <c r="B2348" t="s">
        <v>709</v>
      </c>
      <c r="C2348" t="s">
        <v>775</v>
      </c>
      <c r="D2348">
        <v>5.0999999999999996</v>
      </c>
      <c r="E2348" s="55">
        <v>45140</v>
      </c>
      <c r="H2348" s="27" t="s">
        <v>811</v>
      </c>
      <c r="I2348" s="27" t="s">
        <v>811</v>
      </c>
      <c r="J2348" s="484"/>
      <c r="Q2348" s="1169"/>
    </row>
    <row r="2349" spans="1:17">
      <c r="A2349" s="108" t="s">
        <v>825</v>
      </c>
      <c r="B2349" t="s">
        <v>709</v>
      </c>
      <c r="C2349" t="s">
        <v>775</v>
      </c>
      <c r="D2349">
        <v>0.5</v>
      </c>
      <c r="E2349" s="55">
        <v>45174</v>
      </c>
      <c r="F2349">
        <v>5.7</v>
      </c>
      <c r="G2349">
        <v>0.64</v>
      </c>
      <c r="H2349" s="27">
        <v>75.069999999999993</v>
      </c>
      <c r="I2349" s="27">
        <v>0.94799999999999995</v>
      </c>
      <c r="J2349" s="484">
        <f t="shared" ref="J2349" si="456">IF(AND(I2349&gt;0),  I2349*30.974," ")</f>
        <v>29.363351999999999</v>
      </c>
      <c r="Q2349" s="1169"/>
    </row>
    <row r="2350" spans="1:17">
      <c r="A2350" s="108" t="s">
        <v>825</v>
      </c>
      <c r="B2350" t="s">
        <v>709</v>
      </c>
      <c r="C2350" t="s">
        <v>775</v>
      </c>
      <c r="D2350">
        <v>1</v>
      </c>
      <c r="E2350" s="55">
        <v>45174</v>
      </c>
      <c r="H2350" s="27" t="s">
        <v>811</v>
      </c>
      <c r="I2350" s="27" t="s">
        <v>811</v>
      </c>
      <c r="J2350" s="484"/>
      <c r="Q2350" s="1169"/>
    </row>
    <row r="2351" spans="1:17">
      <c r="A2351" s="108" t="s">
        <v>825</v>
      </c>
      <c r="B2351" t="s">
        <v>709</v>
      </c>
      <c r="C2351" t="s">
        <v>775</v>
      </c>
      <c r="D2351">
        <v>2</v>
      </c>
      <c r="E2351" s="55">
        <v>45174</v>
      </c>
      <c r="H2351" s="27" t="s">
        <v>811</v>
      </c>
      <c r="I2351" s="27" t="s">
        <v>811</v>
      </c>
      <c r="J2351" s="484"/>
      <c r="Q2351" s="1169"/>
    </row>
    <row r="2352" spans="1:17">
      <c r="A2352" s="108" t="s">
        <v>825</v>
      </c>
      <c r="B2352" t="s">
        <v>709</v>
      </c>
      <c r="C2352" t="s">
        <v>775</v>
      </c>
      <c r="D2352">
        <v>3</v>
      </c>
      <c r="E2352" s="55">
        <v>45174</v>
      </c>
      <c r="H2352" s="27" t="s">
        <v>811</v>
      </c>
      <c r="I2352" s="27" t="s">
        <v>811</v>
      </c>
      <c r="J2352" s="484"/>
      <c r="Q2352" s="1169"/>
    </row>
    <row r="2353" spans="1:17">
      <c r="A2353" s="108" t="s">
        <v>825</v>
      </c>
      <c r="B2353" t="s">
        <v>709</v>
      </c>
      <c r="C2353" t="s">
        <v>775</v>
      </c>
      <c r="D2353">
        <v>4</v>
      </c>
      <c r="E2353" s="55">
        <v>45174</v>
      </c>
      <c r="H2353" s="27" t="s">
        <v>811</v>
      </c>
      <c r="I2353" s="27" t="s">
        <v>811</v>
      </c>
      <c r="J2353" s="484"/>
      <c r="Q2353" s="1169"/>
    </row>
    <row r="2354" spans="1:17">
      <c r="A2354" s="108" t="s">
        <v>825</v>
      </c>
      <c r="B2354" t="s">
        <v>709</v>
      </c>
      <c r="C2354" t="s">
        <v>775</v>
      </c>
      <c r="D2354">
        <v>4.7</v>
      </c>
      <c r="E2354" s="55">
        <v>45174</v>
      </c>
      <c r="H2354" s="27">
        <v>85.37</v>
      </c>
      <c r="I2354" s="27">
        <v>0.92500000000000004</v>
      </c>
      <c r="J2354" s="484">
        <f t="shared" ref="J2354" si="457">IF(AND(I2354&gt;0),  I2354*30.974," ")</f>
        <v>28.650950000000002</v>
      </c>
      <c r="Q2354" s="1169"/>
    </row>
    <row r="2355" spans="1:17">
      <c r="A2355" s="108" t="s">
        <v>825</v>
      </c>
      <c r="B2355" t="s">
        <v>709</v>
      </c>
      <c r="C2355" t="s">
        <v>775</v>
      </c>
      <c r="D2355">
        <v>5</v>
      </c>
      <c r="E2355" s="55">
        <v>45174</v>
      </c>
      <c r="H2355" s="27" t="s">
        <v>811</v>
      </c>
      <c r="I2355" s="27" t="s">
        <v>811</v>
      </c>
      <c r="J2355" s="484"/>
      <c r="Q2355" s="1169"/>
    </row>
    <row r="2356" spans="1:17">
      <c r="A2356" s="108" t="s">
        <v>825</v>
      </c>
      <c r="B2356" t="s">
        <v>709</v>
      </c>
      <c r="C2356" t="s">
        <v>775</v>
      </c>
      <c r="D2356">
        <v>5.2</v>
      </c>
      <c r="E2356" s="55">
        <v>45174</v>
      </c>
      <c r="H2356" s="27" t="s">
        <v>811</v>
      </c>
      <c r="I2356" s="27" t="s">
        <v>811</v>
      </c>
      <c r="J2356" s="484"/>
      <c r="Q2356" s="1169"/>
    </row>
    <row r="2357" spans="1:17">
      <c r="A2357" s="454" t="s">
        <v>825</v>
      </c>
      <c r="B2357" s="91" t="s">
        <v>709</v>
      </c>
      <c r="C2357" s="91" t="s">
        <v>775</v>
      </c>
      <c r="D2357" s="91">
        <v>0.5</v>
      </c>
      <c r="E2357" s="392">
        <v>45202</v>
      </c>
      <c r="F2357" s="91">
        <v>6</v>
      </c>
      <c r="G2357" s="91">
        <v>1.44</v>
      </c>
      <c r="H2357" s="355">
        <v>18.13</v>
      </c>
      <c r="I2357" s="355">
        <v>0.64200000000000002</v>
      </c>
      <c r="J2357" s="589">
        <f t="shared" ref="J2357" si="458">IF(AND(I2357&gt;0),  I2357*30.974," ")</f>
        <v>19.885308000000002</v>
      </c>
      <c r="Q2357" s="1169"/>
    </row>
    <row r="2358" spans="1:17">
      <c r="A2358" s="454" t="s">
        <v>825</v>
      </c>
      <c r="B2358" s="91" t="s">
        <v>709</v>
      </c>
      <c r="C2358" s="91" t="s">
        <v>775</v>
      </c>
      <c r="D2358" s="91">
        <v>1</v>
      </c>
      <c r="E2358" s="392">
        <v>45202</v>
      </c>
      <c r="F2358" s="91"/>
      <c r="G2358" s="91"/>
      <c r="H2358" s="355" t="s">
        <v>811</v>
      </c>
      <c r="I2358" s="355" t="s">
        <v>811</v>
      </c>
      <c r="J2358" s="589"/>
      <c r="Q2358" s="1169"/>
    </row>
    <row r="2359" spans="1:17">
      <c r="A2359" s="454" t="s">
        <v>825</v>
      </c>
      <c r="B2359" s="91" t="s">
        <v>709</v>
      </c>
      <c r="C2359" s="91" t="s">
        <v>775</v>
      </c>
      <c r="D2359" s="91">
        <v>2</v>
      </c>
      <c r="E2359" s="392">
        <v>45202</v>
      </c>
      <c r="F2359" s="91"/>
      <c r="G2359" s="91"/>
      <c r="H2359" s="355" t="s">
        <v>811</v>
      </c>
      <c r="I2359" s="355" t="s">
        <v>811</v>
      </c>
      <c r="J2359" s="589"/>
      <c r="Q2359" s="1169"/>
    </row>
    <row r="2360" spans="1:17">
      <c r="A2360" s="454" t="s">
        <v>825</v>
      </c>
      <c r="B2360" s="91" t="s">
        <v>709</v>
      </c>
      <c r="C2360" s="91" t="s">
        <v>775</v>
      </c>
      <c r="D2360" s="91">
        <v>3</v>
      </c>
      <c r="E2360" s="392">
        <v>45202</v>
      </c>
      <c r="F2360" s="91"/>
      <c r="G2360" s="91"/>
      <c r="H2360" s="355" t="s">
        <v>811</v>
      </c>
      <c r="I2360" s="355" t="s">
        <v>811</v>
      </c>
      <c r="J2360" s="589"/>
      <c r="Q2360" s="1169"/>
    </row>
    <row r="2361" spans="1:17">
      <c r="A2361" s="454" t="s">
        <v>825</v>
      </c>
      <c r="B2361" s="91" t="s">
        <v>709</v>
      </c>
      <c r="C2361" s="91" t="s">
        <v>775</v>
      </c>
      <c r="D2361" s="91">
        <v>4</v>
      </c>
      <c r="E2361" s="392">
        <v>45202</v>
      </c>
      <c r="F2361" s="91"/>
      <c r="G2361" s="91"/>
      <c r="H2361" s="355" t="s">
        <v>811</v>
      </c>
      <c r="I2361" s="355" t="s">
        <v>811</v>
      </c>
      <c r="J2361" s="589"/>
      <c r="Q2361" s="1169"/>
    </row>
    <row r="2362" spans="1:17">
      <c r="A2362" s="454" t="s">
        <v>825</v>
      </c>
      <c r="B2362" s="91" t="s">
        <v>709</v>
      </c>
      <c r="C2362" s="91" t="s">
        <v>775</v>
      </c>
      <c r="D2362" s="91">
        <v>5</v>
      </c>
      <c r="E2362" s="392">
        <v>45202</v>
      </c>
      <c r="F2362" s="91"/>
      <c r="G2362" s="91"/>
      <c r="H2362" s="355">
        <v>15.76</v>
      </c>
      <c r="I2362" s="355">
        <v>0.69499999999999995</v>
      </c>
      <c r="J2362" s="589">
        <f t="shared" ref="J2362" si="459">IF(AND(I2362&gt;0),  I2362*30.974," ")</f>
        <v>21.52693</v>
      </c>
      <c r="Q2362" s="1169"/>
    </row>
    <row r="2363" spans="1:17">
      <c r="A2363" s="454" t="s">
        <v>825</v>
      </c>
      <c r="B2363" s="91" t="s">
        <v>709</v>
      </c>
      <c r="C2363" s="91" t="s">
        <v>775</v>
      </c>
      <c r="D2363" s="91">
        <v>5.5</v>
      </c>
      <c r="E2363" s="392">
        <v>45202</v>
      </c>
      <c r="F2363" s="91"/>
      <c r="G2363" s="91"/>
      <c r="H2363" s="355" t="s">
        <v>811</v>
      </c>
      <c r="I2363" s="355" t="s">
        <v>811</v>
      </c>
      <c r="J2363" s="589"/>
      <c r="Q2363" s="1169"/>
    </row>
    <row r="2364" spans="1:17">
      <c r="A2364" s="454" t="s">
        <v>825</v>
      </c>
      <c r="B2364" s="91" t="s">
        <v>709</v>
      </c>
      <c r="C2364" s="91" t="s">
        <v>775</v>
      </c>
      <c r="D2364" s="91">
        <v>5.6</v>
      </c>
      <c r="E2364" s="392">
        <v>45202</v>
      </c>
      <c r="F2364" s="91"/>
      <c r="G2364" s="91"/>
      <c r="H2364" s="355" t="s">
        <v>811</v>
      </c>
      <c r="I2364" s="355" t="s">
        <v>811</v>
      </c>
      <c r="J2364" s="589"/>
      <c r="Q2364" s="1169"/>
    </row>
    <row r="2365" spans="1:17">
      <c r="A2365" s="454" t="s">
        <v>825</v>
      </c>
      <c r="B2365" s="91" t="s">
        <v>709</v>
      </c>
      <c r="C2365" s="91" t="s">
        <v>775</v>
      </c>
      <c r="D2365" s="91">
        <v>5.7</v>
      </c>
      <c r="E2365" s="392">
        <v>45202</v>
      </c>
      <c r="F2365" s="91"/>
      <c r="G2365" s="91"/>
      <c r="H2365" s="355" t="s">
        <v>811</v>
      </c>
      <c r="I2365" s="355" t="s">
        <v>811</v>
      </c>
      <c r="J2365" s="589"/>
      <c r="Q2365" s="1169"/>
    </row>
    <row r="2366" spans="1:17">
      <c r="A2366" s="454" t="s">
        <v>825</v>
      </c>
      <c r="B2366" s="91" t="s">
        <v>709</v>
      </c>
      <c r="C2366" s="91" t="s">
        <v>775</v>
      </c>
      <c r="D2366" s="91">
        <v>5.8</v>
      </c>
      <c r="E2366" s="392">
        <v>45202</v>
      </c>
      <c r="F2366" s="91"/>
      <c r="G2366" s="91"/>
      <c r="H2366" s="355" t="s">
        <v>811</v>
      </c>
      <c r="I2366" s="355" t="s">
        <v>811</v>
      </c>
      <c r="J2366" s="589"/>
      <c r="Q2366" s="1169"/>
    </row>
    <row r="2367" spans="1:17">
      <c r="A2367" s="454" t="s">
        <v>825</v>
      </c>
      <c r="B2367" s="91" t="s">
        <v>709</v>
      </c>
      <c r="C2367" s="91" t="s">
        <v>775</v>
      </c>
      <c r="D2367" s="91">
        <v>5.9</v>
      </c>
      <c r="E2367" s="392">
        <v>45202</v>
      </c>
      <c r="F2367" s="91"/>
      <c r="G2367" s="91"/>
      <c r="H2367" s="355" t="s">
        <v>811</v>
      </c>
      <c r="I2367" s="355" t="s">
        <v>811</v>
      </c>
      <c r="J2367" s="589"/>
      <c r="Q2367" s="1169"/>
    </row>
    <row r="2368" spans="1:17">
      <c r="A2368" s="454" t="s">
        <v>825</v>
      </c>
      <c r="B2368" s="91" t="s">
        <v>709</v>
      </c>
      <c r="C2368" s="91" t="s">
        <v>775</v>
      </c>
      <c r="D2368" s="91">
        <v>0.5</v>
      </c>
      <c r="E2368" s="392">
        <v>45070</v>
      </c>
      <c r="F2368" s="91">
        <v>6.2</v>
      </c>
      <c r="G2368" s="91">
        <v>2.19</v>
      </c>
      <c r="H2368" s="355">
        <v>5.55</v>
      </c>
      <c r="I2368" s="355">
        <v>0.74299999999999999</v>
      </c>
      <c r="J2368" s="589">
        <f t="shared" ref="J2368:J2369" si="460">IF(AND(I2368&gt;0),  I2368*30.974," ")</f>
        <v>23.013681999999999</v>
      </c>
      <c r="Q2368" s="1169"/>
    </row>
    <row r="2369" spans="1:25">
      <c r="A2369" s="454" t="s">
        <v>825</v>
      </c>
      <c r="B2369" s="91" t="s">
        <v>709</v>
      </c>
      <c r="C2369" s="91" t="s">
        <v>775</v>
      </c>
      <c r="D2369" s="91">
        <v>0.5</v>
      </c>
      <c r="E2369" s="392">
        <v>45070</v>
      </c>
      <c r="F2369" s="91"/>
      <c r="G2369" s="91"/>
      <c r="H2369" s="355">
        <v>5.94</v>
      </c>
      <c r="I2369" s="355">
        <v>0.61399999999999999</v>
      </c>
      <c r="J2369" s="589">
        <f t="shared" si="460"/>
        <v>19.018035999999999</v>
      </c>
      <c r="Q2369" s="1169"/>
    </row>
    <row r="2370" spans="1:25">
      <c r="A2370" s="454" t="s">
        <v>825</v>
      </c>
      <c r="B2370" s="91" t="s">
        <v>709</v>
      </c>
      <c r="C2370" s="91" t="s">
        <v>775</v>
      </c>
      <c r="D2370" s="91">
        <v>1</v>
      </c>
      <c r="E2370" s="392">
        <v>45070</v>
      </c>
      <c r="F2370" s="91"/>
      <c r="G2370" s="91"/>
      <c r="H2370" s="355" t="s">
        <v>811</v>
      </c>
      <c r="I2370" s="355" t="s">
        <v>811</v>
      </c>
      <c r="J2370" s="589"/>
      <c r="Q2370" s="1169"/>
    </row>
    <row r="2371" spans="1:25">
      <c r="A2371" s="454" t="s">
        <v>825</v>
      </c>
      <c r="B2371" s="91" t="s">
        <v>709</v>
      </c>
      <c r="C2371" s="91" t="s">
        <v>775</v>
      </c>
      <c r="D2371" s="91">
        <v>2</v>
      </c>
      <c r="E2371" s="392">
        <v>45070</v>
      </c>
      <c r="F2371" s="91"/>
      <c r="G2371" s="91"/>
      <c r="H2371" s="355" t="s">
        <v>811</v>
      </c>
      <c r="I2371" s="355" t="s">
        <v>811</v>
      </c>
      <c r="J2371" s="589"/>
      <c r="Q2371" s="1169"/>
    </row>
    <row r="2372" spans="1:25">
      <c r="A2372" s="454" t="s">
        <v>825</v>
      </c>
      <c r="B2372" s="91" t="s">
        <v>709</v>
      </c>
      <c r="C2372" s="91" t="s">
        <v>775</v>
      </c>
      <c r="D2372" s="91">
        <v>3</v>
      </c>
      <c r="E2372" s="392">
        <v>45070</v>
      </c>
      <c r="F2372" s="91"/>
      <c r="G2372" s="91"/>
      <c r="H2372" s="355" t="s">
        <v>811</v>
      </c>
      <c r="I2372" s="355" t="s">
        <v>811</v>
      </c>
      <c r="J2372" s="589"/>
      <c r="Q2372" s="1169"/>
    </row>
    <row r="2373" spans="1:25">
      <c r="A2373" s="454" t="s">
        <v>825</v>
      </c>
      <c r="B2373" s="91" t="s">
        <v>709</v>
      </c>
      <c r="C2373" s="91" t="s">
        <v>775</v>
      </c>
      <c r="D2373" s="91">
        <v>4</v>
      </c>
      <c r="E2373" s="392">
        <v>45070</v>
      </c>
      <c r="F2373" s="91"/>
      <c r="G2373" s="91"/>
      <c r="H2373" s="355" t="s">
        <v>811</v>
      </c>
      <c r="I2373" s="355" t="s">
        <v>811</v>
      </c>
      <c r="J2373" s="589"/>
      <c r="Q2373" s="1169"/>
    </row>
    <row r="2374" spans="1:25">
      <c r="A2374" s="454" t="s">
        <v>825</v>
      </c>
      <c r="B2374" s="91" t="s">
        <v>709</v>
      </c>
      <c r="C2374" s="91" t="s">
        <v>775</v>
      </c>
      <c r="D2374" s="91">
        <v>5</v>
      </c>
      <c r="E2374" s="392">
        <v>45070</v>
      </c>
      <c r="F2374" s="91"/>
      <c r="G2374" s="91"/>
      <c r="H2374" s="355" t="s">
        <v>811</v>
      </c>
      <c r="I2374" s="355" t="s">
        <v>811</v>
      </c>
      <c r="J2374" s="589"/>
      <c r="Q2374" s="1169"/>
    </row>
    <row r="2375" spans="1:25">
      <c r="A2375" s="454" t="s">
        <v>825</v>
      </c>
      <c r="B2375" s="91" t="s">
        <v>709</v>
      </c>
      <c r="C2375" s="91" t="s">
        <v>775</v>
      </c>
      <c r="D2375" s="91">
        <v>5.2</v>
      </c>
      <c r="E2375" s="392">
        <v>45070</v>
      </c>
      <c r="F2375" s="91"/>
      <c r="G2375" s="91"/>
      <c r="H2375" s="355">
        <v>4.3099999999999996</v>
      </c>
      <c r="I2375" s="355">
        <v>1.02</v>
      </c>
      <c r="J2375" s="589">
        <f t="shared" ref="J2375" si="461">IF(AND(I2375&gt;0),  I2375*30.974," ")</f>
        <v>31.59348</v>
      </c>
      <c r="Q2375" s="1169"/>
    </row>
    <row r="2376" spans="1:25">
      <c r="A2376" s="454" t="s">
        <v>825</v>
      </c>
      <c r="B2376" s="91" t="s">
        <v>709</v>
      </c>
      <c r="C2376" s="91" t="s">
        <v>775</v>
      </c>
      <c r="D2376" s="91">
        <v>5.7</v>
      </c>
      <c r="E2376" s="392">
        <v>45070</v>
      </c>
      <c r="F2376" s="91"/>
      <c r="G2376" s="91"/>
      <c r="H2376" s="355" t="s">
        <v>811</v>
      </c>
      <c r="I2376" s="355" t="s">
        <v>811</v>
      </c>
      <c r="J2376" s="589"/>
      <c r="Q2376" s="1169"/>
    </row>
    <row r="2377" spans="1:25">
      <c r="A2377" s="108"/>
      <c r="D2377" s="27"/>
      <c r="E2377" s="133"/>
      <c r="H2377" s="24"/>
      <c r="I2377" s="24"/>
      <c r="J2377" s="484"/>
      <c r="Q2377" s="1169"/>
    </row>
    <row r="2378" spans="1:25" s="437" customFormat="1">
      <c r="A2378" s="436"/>
      <c r="D2378" s="1019"/>
      <c r="E2378" s="1579"/>
      <c r="H2378" s="1020"/>
      <c r="I2378" s="1020"/>
      <c r="J2378" s="486"/>
      <c r="L2378" s="1124"/>
      <c r="N2378" s="1124"/>
      <c r="P2378" s="1124"/>
      <c r="Q2378" s="1251"/>
      <c r="R2378" s="1023"/>
      <c r="S2378" s="1023"/>
      <c r="T2378" s="1023"/>
    </row>
    <row r="2379" spans="1:25">
      <c r="A2379" s="973" t="s">
        <v>971</v>
      </c>
      <c r="D2379" s="18"/>
      <c r="E2379" s="55"/>
      <c r="H2379" s="165"/>
      <c r="I2379" s="166"/>
      <c r="J2379" s="484"/>
      <c r="P2379" s="1106"/>
      <c r="Q2379" s="1169"/>
      <c r="R2379" s="1011"/>
      <c r="S2379" s="1011"/>
      <c r="T2379" s="1011"/>
      <c r="U2379" s="27"/>
      <c r="V2379" s="27"/>
    </row>
    <row r="2380" spans="1:25" s="1257" customFormat="1" ht="46.8">
      <c r="A2380" s="1260" t="s">
        <v>784</v>
      </c>
      <c r="B2380" s="1257" t="s">
        <v>20</v>
      </c>
      <c r="C2380" s="1257" t="s">
        <v>701</v>
      </c>
      <c r="D2380" s="1257" t="s">
        <v>785</v>
      </c>
      <c r="E2380" s="1257" t="s">
        <v>786</v>
      </c>
      <c r="F2380" s="1257" t="s">
        <v>787</v>
      </c>
      <c r="G2380" s="1257" t="s">
        <v>788</v>
      </c>
      <c r="H2380" s="1257" t="s">
        <v>789</v>
      </c>
      <c r="I2380" s="1257" t="s">
        <v>790</v>
      </c>
      <c r="J2380" s="1594" t="s">
        <v>791</v>
      </c>
      <c r="K2380" s="1565" t="s">
        <v>792</v>
      </c>
      <c r="L2380" s="1564" t="s">
        <v>474</v>
      </c>
      <c r="M2380" s="1565" t="s">
        <v>793</v>
      </c>
      <c r="N2380" s="1564" t="s">
        <v>483</v>
      </c>
      <c r="O2380" s="1565" t="s">
        <v>794</v>
      </c>
      <c r="P2380" s="1564" t="s">
        <v>480</v>
      </c>
      <c r="Q2380" s="1604" t="s">
        <v>795</v>
      </c>
      <c r="R2380" s="1603" t="s">
        <v>796</v>
      </c>
      <c r="S2380" s="1334" t="s">
        <v>797</v>
      </c>
      <c r="T2380" s="1573" t="s">
        <v>798</v>
      </c>
      <c r="X2380" s="1260" t="s">
        <v>784</v>
      </c>
      <c r="Y2380" s="1257" t="s">
        <v>20</v>
      </c>
    </row>
    <row r="2381" spans="1:25">
      <c r="A2381" s="2173" t="s">
        <v>46</v>
      </c>
      <c r="B2381" s="91" t="s">
        <v>709</v>
      </c>
      <c r="C2381" s="91" t="s">
        <v>971</v>
      </c>
      <c r="D2381" s="399">
        <v>0.5</v>
      </c>
      <c r="E2381" s="2174">
        <v>43003</v>
      </c>
      <c r="F2381" s="399">
        <v>12.2</v>
      </c>
      <c r="G2381" s="91">
        <v>3.85</v>
      </c>
      <c r="H2381" s="394">
        <v>2.6544113924050632</v>
      </c>
      <c r="I2381" s="2186">
        <v>0.35175409240247146</v>
      </c>
      <c r="J2381" s="589">
        <v>10.895231258074151</v>
      </c>
      <c r="K2381" s="1968">
        <v>3.8500000000000005</v>
      </c>
      <c r="L2381" s="2176">
        <v>40.551415541924605</v>
      </c>
      <c r="M2381" s="2177">
        <v>1.8183041139240506</v>
      </c>
      <c r="N2381" s="2176">
        <v>36.434657050797867</v>
      </c>
      <c r="O2381" s="2177">
        <v>52.69038162883939</v>
      </c>
      <c r="P2381" s="2176">
        <v>61.3450522314767</v>
      </c>
      <c r="Q2381" s="2168">
        <f t="shared" si="441"/>
        <v>46.110374941399726</v>
      </c>
    </row>
    <row r="2382" spans="1:25">
      <c r="A2382" s="2173" t="s">
        <v>46</v>
      </c>
      <c r="B2382" s="91" t="s">
        <v>709</v>
      </c>
      <c r="C2382" s="91" t="s">
        <v>971</v>
      </c>
      <c r="D2382" s="399">
        <v>1</v>
      </c>
      <c r="E2382" s="2174">
        <v>43003</v>
      </c>
      <c r="F2382" s="399">
        <v>12.2</v>
      </c>
      <c r="G2382" s="91">
        <v>3.85</v>
      </c>
      <c r="H2382" s="91"/>
      <c r="I2382" s="454"/>
      <c r="J2382" s="589" t="s">
        <v>803</v>
      </c>
      <c r="K2382" s="91"/>
      <c r="L2382" s="2178" t="s">
        <v>803</v>
      </c>
      <c r="M2382" s="2179"/>
      <c r="N2382" s="2178" t="s">
        <v>803</v>
      </c>
      <c r="O2382" s="2179"/>
      <c r="P2382" s="2178" t="s">
        <v>803</v>
      </c>
      <c r="Q2382" s="2168"/>
      <c r="R2382" s="1330"/>
      <c r="T2382" s="1350" t="s">
        <v>803</v>
      </c>
    </row>
    <row r="2383" spans="1:25">
      <c r="A2383" s="2173" t="s">
        <v>46</v>
      </c>
      <c r="B2383" s="91" t="s">
        <v>709</v>
      </c>
      <c r="C2383" s="91" t="s">
        <v>971</v>
      </c>
      <c r="D2383" s="399">
        <v>2</v>
      </c>
      <c r="E2383" s="2174">
        <v>43003</v>
      </c>
      <c r="F2383" s="399">
        <v>12.2</v>
      </c>
      <c r="G2383" s="91">
        <v>3.85</v>
      </c>
      <c r="H2383" s="91"/>
      <c r="I2383" s="454"/>
      <c r="J2383" s="589" t="s">
        <v>803</v>
      </c>
      <c r="K2383" s="91"/>
      <c r="L2383" s="2178" t="s">
        <v>803</v>
      </c>
      <c r="M2383" s="2179"/>
      <c r="N2383" s="2178" t="s">
        <v>803</v>
      </c>
      <c r="O2383" s="2179"/>
      <c r="P2383" s="2178" t="s">
        <v>803</v>
      </c>
      <c r="Q2383" s="2168"/>
      <c r="R2383" s="1330"/>
      <c r="T2383" s="1350" t="s">
        <v>803</v>
      </c>
    </row>
    <row r="2384" spans="1:25">
      <c r="A2384" s="2173" t="s">
        <v>46</v>
      </c>
      <c r="B2384" s="91" t="s">
        <v>709</v>
      </c>
      <c r="C2384" s="91" t="s">
        <v>971</v>
      </c>
      <c r="D2384" s="399">
        <v>3</v>
      </c>
      <c r="E2384" s="2174">
        <v>43003</v>
      </c>
      <c r="F2384" s="399">
        <v>12.2</v>
      </c>
      <c r="G2384" s="91">
        <v>3.85</v>
      </c>
      <c r="H2384" s="394">
        <v>4.5688050632911388</v>
      </c>
      <c r="I2384" s="2186">
        <v>0.35175409240247146</v>
      </c>
      <c r="J2384" s="589">
        <v>10.895231258074151</v>
      </c>
      <c r="K2384" s="91"/>
      <c r="L2384" s="2178" t="s">
        <v>803</v>
      </c>
      <c r="M2384" s="2179"/>
      <c r="N2384" s="2178" t="s">
        <v>803</v>
      </c>
      <c r="O2384" s="2179"/>
      <c r="P2384" s="2178" t="s">
        <v>803</v>
      </c>
      <c r="Q2384" s="2168"/>
      <c r="R2384" s="1330"/>
      <c r="T2384" s="1350" t="s">
        <v>803</v>
      </c>
    </row>
    <row r="2385" spans="1:20">
      <c r="A2385" s="2173" t="s">
        <v>46</v>
      </c>
      <c r="B2385" s="91" t="s">
        <v>709</v>
      </c>
      <c r="C2385" s="91" t="s">
        <v>971</v>
      </c>
      <c r="D2385" s="399">
        <v>4</v>
      </c>
      <c r="E2385" s="2174">
        <v>43003</v>
      </c>
      <c r="F2385" s="399">
        <v>12.2</v>
      </c>
      <c r="G2385" s="91">
        <v>3.85</v>
      </c>
      <c r="H2385" s="91"/>
      <c r="I2385" s="454"/>
      <c r="J2385" s="589" t="s">
        <v>803</v>
      </c>
      <c r="K2385" s="91"/>
      <c r="L2385" s="2178" t="s">
        <v>803</v>
      </c>
      <c r="M2385" s="2179"/>
      <c r="N2385" s="2178" t="s">
        <v>803</v>
      </c>
      <c r="O2385" s="2179"/>
      <c r="P2385" s="2178" t="s">
        <v>803</v>
      </c>
      <c r="Q2385" s="2168"/>
      <c r="R2385" s="1330"/>
      <c r="T2385" s="1350" t="s">
        <v>803</v>
      </c>
    </row>
    <row r="2386" spans="1:20">
      <c r="A2386" s="2173" t="s">
        <v>46</v>
      </c>
      <c r="B2386" s="91" t="s">
        <v>709</v>
      </c>
      <c r="C2386" s="91" t="s">
        <v>971</v>
      </c>
      <c r="D2386" s="399">
        <v>5</v>
      </c>
      <c r="E2386" s="2174">
        <v>43003</v>
      </c>
      <c r="F2386" s="399">
        <v>12.2</v>
      </c>
      <c r="G2386" s="91">
        <v>3.85</v>
      </c>
      <c r="H2386" s="91"/>
      <c r="I2386" s="454"/>
      <c r="J2386" s="589" t="s">
        <v>803</v>
      </c>
      <c r="K2386" s="91"/>
      <c r="L2386" s="2178" t="s">
        <v>803</v>
      </c>
      <c r="M2386" s="2179"/>
      <c r="N2386" s="2178" t="s">
        <v>803</v>
      </c>
      <c r="O2386" s="2179"/>
      <c r="P2386" s="2178" t="s">
        <v>803</v>
      </c>
      <c r="Q2386" s="2168"/>
      <c r="R2386" s="1330"/>
      <c r="T2386" s="1350" t="s">
        <v>803</v>
      </c>
    </row>
    <row r="2387" spans="1:20">
      <c r="A2387" s="2173" t="s">
        <v>46</v>
      </c>
      <c r="B2387" s="91" t="s">
        <v>709</v>
      </c>
      <c r="C2387" s="91" t="s">
        <v>971</v>
      </c>
      <c r="D2387" s="399">
        <v>6</v>
      </c>
      <c r="E2387" s="2174">
        <v>43003</v>
      </c>
      <c r="F2387" s="399">
        <v>12.2</v>
      </c>
      <c r="G2387" s="91">
        <v>3.85</v>
      </c>
      <c r="H2387" s="91"/>
      <c r="I2387" s="454"/>
      <c r="J2387" s="589" t="s">
        <v>803</v>
      </c>
      <c r="K2387" s="91"/>
      <c r="L2387" s="2178" t="s">
        <v>803</v>
      </c>
      <c r="M2387" s="2179"/>
      <c r="N2387" s="2178" t="s">
        <v>803</v>
      </c>
      <c r="O2387" s="2179"/>
      <c r="P2387" s="2178" t="s">
        <v>803</v>
      </c>
      <c r="Q2387" s="2168"/>
      <c r="R2387" s="1330"/>
      <c r="T2387" s="1350" t="s">
        <v>803</v>
      </c>
    </row>
    <row r="2388" spans="1:20">
      <c r="A2388" s="2173" t="s">
        <v>46</v>
      </c>
      <c r="B2388" s="91" t="s">
        <v>709</v>
      </c>
      <c r="C2388" s="91" t="s">
        <v>971</v>
      </c>
      <c r="D2388" s="399">
        <v>7</v>
      </c>
      <c r="E2388" s="2174">
        <v>43003</v>
      </c>
      <c r="F2388" s="399">
        <v>12.2</v>
      </c>
      <c r="G2388" s="91">
        <v>3.85</v>
      </c>
      <c r="H2388" s="91"/>
      <c r="I2388" s="454"/>
      <c r="J2388" s="589" t="s">
        <v>803</v>
      </c>
      <c r="K2388" s="91"/>
      <c r="L2388" s="2178" t="s">
        <v>803</v>
      </c>
      <c r="M2388" s="2179"/>
      <c r="N2388" s="2178" t="s">
        <v>803</v>
      </c>
      <c r="O2388" s="2179"/>
      <c r="P2388" s="2178" t="s">
        <v>803</v>
      </c>
      <c r="Q2388" s="2168"/>
      <c r="R2388" s="1330"/>
      <c r="T2388" s="1350" t="s">
        <v>803</v>
      </c>
    </row>
    <row r="2389" spans="1:20">
      <c r="A2389" s="2173" t="s">
        <v>46</v>
      </c>
      <c r="B2389" s="91" t="s">
        <v>709</v>
      </c>
      <c r="C2389" s="91" t="s">
        <v>971</v>
      </c>
      <c r="D2389" s="399">
        <v>8</v>
      </c>
      <c r="E2389" s="2174">
        <v>43003</v>
      </c>
      <c r="F2389" s="399">
        <v>12.2</v>
      </c>
      <c r="G2389" s="91">
        <v>3.85</v>
      </c>
      <c r="H2389" s="91"/>
      <c r="I2389" s="454"/>
      <c r="J2389" s="589" t="s">
        <v>803</v>
      </c>
      <c r="K2389" s="91"/>
      <c r="L2389" s="2178" t="s">
        <v>803</v>
      </c>
      <c r="M2389" s="2179"/>
      <c r="N2389" s="2178" t="s">
        <v>803</v>
      </c>
      <c r="O2389" s="2179"/>
      <c r="P2389" s="2178" t="s">
        <v>803</v>
      </c>
      <c r="Q2389" s="2168"/>
      <c r="R2389" s="1330"/>
      <c r="T2389" s="1350" t="s">
        <v>803</v>
      </c>
    </row>
    <row r="2390" spans="1:20">
      <c r="A2390" s="2173" t="s">
        <v>46</v>
      </c>
      <c r="B2390" s="91" t="s">
        <v>709</v>
      </c>
      <c r="C2390" s="91" t="s">
        <v>971</v>
      </c>
      <c r="D2390" s="399">
        <v>9</v>
      </c>
      <c r="E2390" s="2174">
        <v>43003</v>
      </c>
      <c r="F2390" s="399">
        <v>12.2</v>
      </c>
      <c r="G2390" s="91">
        <v>3.85</v>
      </c>
      <c r="H2390" s="2054">
        <v>2.5000000000000001E-2</v>
      </c>
      <c r="I2390" s="2186">
        <v>1.9133180972852761</v>
      </c>
      <c r="J2390" s="589">
        <v>59.263114745314141</v>
      </c>
      <c r="K2390" s="91"/>
      <c r="L2390" s="2178" t="s">
        <v>803</v>
      </c>
      <c r="M2390" s="2179"/>
      <c r="N2390" s="2178" t="s">
        <v>803</v>
      </c>
      <c r="O2390" s="2179"/>
      <c r="P2390" s="2178" t="s">
        <v>803</v>
      </c>
      <c r="Q2390" s="2168"/>
      <c r="R2390" s="1330"/>
      <c r="T2390" s="1350" t="s">
        <v>803</v>
      </c>
    </row>
    <row r="2391" spans="1:20" s="451" customFormat="1">
      <c r="A2391" s="2180" t="s">
        <v>46</v>
      </c>
      <c r="B2391" s="470" t="s">
        <v>709</v>
      </c>
      <c r="C2391" s="470" t="s">
        <v>971</v>
      </c>
      <c r="D2391" s="2181">
        <v>11</v>
      </c>
      <c r="E2391" s="2182">
        <v>43003</v>
      </c>
      <c r="F2391" s="2181">
        <v>12.2</v>
      </c>
      <c r="G2391" s="470">
        <v>3.85</v>
      </c>
      <c r="H2391" s="2188">
        <v>2.5000000000000001E-2</v>
      </c>
      <c r="I2391" s="2189">
        <v>4.1876396091526802</v>
      </c>
      <c r="J2391" s="1718">
        <v>129.70794925389512</v>
      </c>
      <c r="K2391" s="470"/>
      <c r="L2391" s="2184" t="s">
        <v>803</v>
      </c>
      <c r="M2391" s="2185"/>
      <c r="N2391" s="2184" t="s">
        <v>803</v>
      </c>
      <c r="O2391" s="2185"/>
      <c r="P2391" s="2184" t="s">
        <v>803</v>
      </c>
      <c r="Q2391" s="2172"/>
      <c r="R2391" s="1341"/>
      <c r="S2391" s="1157"/>
      <c r="T2391" s="1357" t="s">
        <v>803</v>
      </c>
    </row>
    <row r="2392" spans="1:20">
      <c r="A2392" s="884"/>
      <c r="D2392" s="173"/>
      <c r="E2392" s="445"/>
      <c r="F2392" s="173"/>
      <c r="H2392" s="933"/>
      <c r="I2392" s="1263"/>
      <c r="J2392" s="484"/>
      <c r="L2392" s="1648"/>
      <c r="M2392" s="911"/>
      <c r="N2392" s="1648"/>
      <c r="O2392" s="911"/>
      <c r="P2392" s="1648"/>
      <c r="Q2392" s="1169"/>
      <c r="R2392" s="1331"/>
      <c r="T2392" s="1344"/>
    </row>
    <row r="2393" spans="1:20">
      <c r="A2393" s="2173" t="s">
        <v>46</v>
      </c>
      <c r="B2393" s="91" t="s">
        <v>368</v>
      </c>
      <c r="C2393" s="355" t="s">
        <v>254</v>
      </c>
      <c r="D2393" s="355">
        <v>0.5</v>
      </c>
      <c r="E2393" s="358">
        <v>43354</v>
      </c>
      <c r="F2393" s="355">
        <v>11.9</v>
      </c>
      <c r="G2393" s="355">
        <v>4.6050000000000004</v>
      </c>
      <c r="H2393" s="355">
        <v>2.96</v>
      </c>
      <c r="I2393" s="2803">
        <v>0.48</v>
      </c>
      <c r="J2393" s="589">
        <v>14.867519999999999</v>
      </c>
      <c r="K2393" s="1968">
        <v>4.6050000000000004</v>
      </c>
      <c r="L2393" s="2176">
        <v>37.967988436833892</v>
      </c>
      <c r="M2393" s="2187">
        <v>2.0500000000000003</v>
      </c>
      <c r="N2393" s="2176">
        <v>37.611263752034048</v>
      </c>
      <c r="O2393" s="2187">
        <v>43.260353333333335</v>
      </c>
      <c r="P2393" s="2176">
        <v>58.500110428726174</v>
      </c>
      <c r="Q2393" s="2168">
        <f t="shared" si="441"/>
        <v>44.693120872531374</v>
      </c>
    </row>
    <row r="2394" spans="1:20">
      <c r="A2394" s="2173" t="s">
        <v>46</v>
      </c>
      <c r="B2394" s="91" t="s">
        <v>368</v>
      </c>
      <c r="C2394" s="355" t="s">
        <v>254</v>
      </c>
      <c r="D2394" s="355">
        <v>1</v>
      </c>
      <c r="E2394" s="358">
        <v>43354</v>
      </c>
      <c r="F2394" s="355">
        <v>11.9</v>
      </c>
      <c r="G2394" s="355">
        <v>4.6050000000000004</v>
      </c>
      <c r="H2394" s="355"/>
      <c r="I2394" s="2803"/>
      <c r="J2394" s="589" t="s">
        <v>803</v>
      </c>
      <c r="K2394" s="1968"/>
      <c r="L2394" s="2176" t="s">
        <v>803</v>
      </c>
      <c r="M2394" s="2187"/>
      <c r="N2394" s="2176" t="s">
        <v>803</v>
      </c>
      <c r="O2394" s="2187"/>
      <c r="P2394" s="2176" t="s">
        <v>803</v>
      </c>
      <c r="Q2394" s="2168"/>
      <c r="R2394" s="1330"/>
      <c r="T2394" s="1350" t="s">
        <v>803</v>
      </c>
    </row>
    <row r="2395" spans="1:20">
      <c r="A2395" s="2173" t="s">
        <v>46</v>
      </c>
      <c r="B2395" s="91" t="s">
        <v>368</v>
      </c>
      <c r="C2395" s="355" t="s">
        <v>254</v>
      </c>
      <c r="D2395" s="355">
        <v>2</v>
      </c>
      <c r="E2395" s="358">
        <v>43354</v>
      </c>
      <c r="F2395" s="355">
        <v>11.9</v>
      </c>
      <c r="G2395" s="355">
        <v>4.6050000000000004</v>
      </c>
      <c r="H2395" s="355"/>
      <c r="I2395" s="2803"/>
      <c r="J2395" s="589" t="s">
        <v>803</v>
      </c>
      <c r="K2395" s="1968"/>
      <c r="L2395" s="2176" t="s">
        <v>803</v>
      </c>
      <c r="M2395" s="2187"/>
      <c r="N2395" s="2176" t="s">
        <v>803</v>
      </c>
      <c r="O2395" s="2187"/>
      <c r="P2395" s="2176" t="s">
        <v>803</v>
      </c>
      <c r="Q2395" s="2168"/>
      <c r="R2395" s="1330"/>
      <c r="T2395" s="1350" t="s">
        <v>803</v>
      </c>
    </row>
    <row r="2396" spans="1:20">
      <c r="A2396" s="2173" t="s">
        <v>46</v>
      </c>
      <c r="B2396" s="91" t="s">
        <v>368</v>
      </c>
      <c r="C2396" s="355" t="s">
        <v>254</v>
      </c>
      <c r="D2396" s="355">
        <v>3</v>
      </c>
      <c r="E2396" s="358">
        <v>43354</v>
      </c>
      <c r="F2396" s="355">
        <v>11.9</v>
      </c>
      <c r="G2396" s="355">
        <v>4.6050000000000004</v>
      </c>
      <c r="H2396" s="355">
        <v>3.16</v>
      </c>
      <c r="I2396" s="2803">
        <v>0.55000000000000004</v>
      </c>
      <c r="J2396" s="589">
        <v>17.035700000000002</v>
      </c>
      <c r="K2396" s="1968"/>
      <c r="L2396" s="2176" t="s">
        <v>803</v>
      </c>
      <c r="M2396" s="2187"/>
      <c r="N2396" s="2176" t="s">
        <v>803</v>
      </c>
      <c r="O2396" s="2187"/>
      <c r="P2396" s="2176" t="s">
        <v>803</v>
      </c>
      <c r="Q2396" s="2168"/>
      <c r="R2396" s="1330"/>
      <c r="T2396" s="1350" t="s">
        <v>803</v>
      </c>
    </row>
    <row r="2397" spans="1:20">
      <c r="A2397" s="2173" t="s">
        <v>46</v>
      </c>
      <c r="B2397" s="91" t="s">
        <v>368</v>
      </c>
      <c r="C2397" s="355" t="s">
        <v>254</v>
      </c>
      <c r="D2397" s="355">
        <v>4</v>
      </c>
      <c r="E2397" s="358">
        <v>43354</v>
      </c>
      <c r="F2397" s="355">
        <v>11.9</v>
      </c>
      <c r="G2397" s="355">
        <v>4.6050000000000004</v>
      </c>
      <c r="H2397" s="355"/>
      <c r="I2397" s="2803"/>
      <c r="J2397" s="589" t="s">
        <v>803</v>
      </c>
      <c r="K2397" s="1968"/>
      <c r="L2397" s="2176" t="s">
        <v>803</v>
      </c>
      <c r="M2397" s="2187"/>
      <c r="N2397" s="2176" t="s">
        <v>803</v>
      </c>
      <c r="O2397" s="2187"/>
      <c r="P2397" s="2176" t="s">
        <v>803</v>
      </c>
      <c r="Q2397" s="2168"/>
      <c r="R2397" s="1330"/>
      <c r="T2397" s="1350" t="s">
        <v>803</v>
      </c>
    </row>
    <row r="2398" spans="1:20">
      <c r="A2398" s="2173" t="s">
        <v>46</v>
      </c>
      <c r="B2398" s="91" t="s">
        <v>368</v>
      </c>
      <c r="C2398" s="355" t="s">
        <v>254</v>
      </c>
      <c r="D2398" s="355">
        <v>5</v>
      </c>
      <c r="E2398" s="358">
        <v>43354</v>
      </c>
      <c r="F2398" s="355">
        <v>11.9</v>
      </c>
      <c r="G2398" s="355">
        <v>4.6050000000000004</v>
      </c>
      <c r="H2398" s="355"/>
      <c r="I2398" s="2803"/>
      <c r="J2398" s="589" t="s">
        <v>803</v>
      </c>
      <c r="K2398" s="1968"/>
      <c r="L2398" s="2176" t="s">
        <v>803</v>
      </c>
      <c r="M2398" s="2187"/>
      <c r="N2398" s="2176" t="s">
        <v>803</v>
      </c>
      <c r="O2398" s="2187"/>
      <c r="P2398" s="2176" t="s">
        <v>803</v>
      </c>
      <c r="Q2398" s="2168"/>
      <c r="R2398" s="1330"/>
      <c r="T2398" s="1350" t="s">
        <v>803</v>
      </c>
    </row>
    <row r="2399" spans="1:20">
      <c r="A2399" s="2173" t="s">
        <v>46</v>
      </c>
      <c r="B2399" s="91" t="s">
        <v>368</v>
      </c>
      <c r="C2399" s="355" t="s">
        <v>254</v>
      </c>
      <c r="D2399" s="355">
        <v>6</v>
      </c>
      <c r="E2399" s="358">
        <v>43354</v>
      </c>
      <c r="F2399" s="355">
        <v>11.9</v>
      </c>
      <c r="G2399" s="355">
        <v>4.6050000000000004</v>
      </c>
      <c r="H2399" s="355"/>
      <c r="I2399" s="2803"/>
      <c r="J2399" s="589" t="s">
        <v>803</v>
      </c>
      <c r="K2399" s="1968"/>
      <c r="L2399" s="2176" t="s">
        <v>803</v>
      </c>
      <c r="M2399" s="2187"/>
      <c r="N2399" s="2176" t="s">
        <v>803</v>
      </c>
      <c r="O2399" s="2187"/>
      <c r="P2399" s="2176" t="s">
        <v>803</v>
      </c>
      <c r="Q2399" s="2168"/>
      <c r="R2399" s="1330"/>
      <c r="T2399" s="1350" t="s">
        <v>803</v>
      </c>
    </row>
    <row r="2400" spans="1:20">
      <c r="A2400" s="2173" t="s">
        <v>46</v>
      </c>
      <c r="B2400" s="91" t="s">
        <v>368</v>
      </c>
      <c r="C2400" s="355" t="s">
        <v>254</v>
      </c>
      <c r="D2400" s="355">
        <v>7</v>
      </c>
      <c r="E2400" s="358">
        <v>43354</v>
      </c>
      <c r="F2400" s="355">
        <v>11.9</v>
      </c>
      <c r="G2400" s="355">
        <v>4.6050000000000004</v>
      </c>
      <c r="H2400" s="355"/>
      <c r="I2400" s="2803"/>
      <c r="J2400" s="589" t="s">
        <v>803</v>
      </c>
      <c r="K2400" s="1968"/>
      <c r="L2400" s="2176" t="s">
        <v>803</v>
      </c>
      <c r="M2400" s="2187"/>
      <c r="N2400" s="2176" t="s">
        <v>803</v>
      </c>
      <c r="O2400" s="2187"/>
      <c r="P2400" s="2176" t="s">
        <v>803</v>
      </c>
      <c r="Q2400" s="2168"/>
      <c r="R2400" s="1330"/>
      <c r="T2400" s="1350" t="s">
        <v>803</v>
      </c>
    </row>
    <row r="2401" spans="1:20" s="451" customFormat="1">
      <c r="A2401" s="2180" t="s">
        <v>46</v>
      </c>
      <c r="B2401" s="470" t="s">
        <v>368</v>
      </c>
      <c r="C2401" s="469" t="s">
        <v>254</v>
      </c>
      <c r="D2401" s="469">
        <v>7.5</v>
      </c>
      <c r="E2401" s="471">
        <v>43354</v>
      </c>
      <c r="F2401" s="469">
        <v>11.9</v>
      </c>
      <c r="G2401" s="469">
        <v>4.6050000000000004</v>
      </c>
      <c r="H2401" s="469">
        <v>0.03</v>
      </c>
      <c r="I2401" s="2804">
        <v>3.16</v>
      </c>
      <c r="J2401" s="1718">
        <v>97.877840000000006</v>
      </c>
      <c r="K2401" s="1980"/>
      <c r="L2401" s="2196" t="s">
        <v>803</v>
      </c>
      <c r="M2401" s="2805"/>
      <c r="N2401" s="2196" t="s">
        <v>803</v>
      </c>
      <c r="O2401" s="2805"/>
      <c r="P2401" s="2196" t="s">
        <v>803</v>
      </c>
      <c r="Q2401" s="2172"/>
      <c r="R2401" s="1341"/>
      <c r="S2401" s="1157"/>
      <c r="T2401" s="1357" t="s">
        <v>803</v>
      </c>
    </row>
    <row r="2402" spans="1:20">
      <c r="A2402" s="884"/>
      <c r="C2402" s="27"/>
      <c r="D2402" s="27"/>
      <c r="E2402" s="27"/>
      <c r="F2402" s="47"/>
      <c r="G2402" s="173"/>
      <c r="H2402" s="173"/>
      <c r="I2402" s="27"/>
      <c r="J2402" s="1173"/>
      <c r="K2402" s="27"/>
      <c r="L2402" s="1106"/>
      <c r="M2402" s="607"/>
      <c r="O2402" s="592"/>
      <c r="P2402" s="593"/>
      <c r="Q2402" s="1169"/>
      <c r="S2402" s="1333"/>
      <c r="T2402" s="1346"/>
    </row>
    <row r="2403" spans="1:20" ht="46.8">
      <c r="A2403" s="976" t="s">
        <v>804</v>
      </c>
      <c r="B2403" s="591" t="s">
        <v>20</v>
      </c>
      <c r="C2403" s="591" t="s">
        <v>701</v>
      </c>
      <c r="D2403" s="946" t="s">
        <v>805</v>
      </c>
      <c r="E2403" s="947" t="s">
        <v>786</v>
      </c>
      <c r="F2403" s="946" t="s">
        <v>806</v>
      </c>
      <c r="G2403" s="946" t="s">
        <v>807</v>
      </c>
      <c r="H2403" s="591" t="s">
        <v>808</v>
      </c>
      <c r="I2403" s="371" t="s">
        <v>809</v>
      </c>
      <c r="J2403" s="1601" t="s">
        <v>878</v>
      </c>
      <c r="K2403" s="1252" t="s">
        <v>792</v>
      </c>
      <c r="L2403" s="1305" t="s">
        <v>474</v>
      </c>
      <c r="M2403" s="1252" t="s">
        <v>793</v>
      </c>
      <c r="N2403" s="1305" t="s">
        <v>483</v>
      </c>
      <c r="O2403" s="1252" t="s">
        <v>794</v>
      </c>
      <c r="P2403" s="1305" t="s">
        <v>480</v>
      </c>
      <c r="Q2403" s="1604"/>
      <c r="T2403" s="1346"/>
    </row>
    <row r="2404" spans="1:20">
      <c r="A2404" s="108">
        <v>101</v>
      </c>
      <c r="B2404" t="s">
        <v>709</v>
      </c>
      <c r="C2404" t="s">
        <v>971</v>
      </c>
      <c r="D2404" s="18">
        <v>0.5</v>
      </c>
      <c r="E2404" s="55">
        <v>43717</v>
      </c>
      <c r="F2404" s="165">
        <v>12.2</v>
      </c>
      <c r="G2404" s="166">
        <v>5.58</v>
      </c>
      <c r="H2404" s="24">
        <v>2.2892967088607601</v>
      </c>
      <c r="I2404" s="24">
        <v>0.36869293608841913</v>
      </c>
      <c r="J2404" s="484">
        <f t="shared" ref="J2404:J2444" si="462">IF(AND(I2404&gt;0),  I2404*30.974," ")</f>
        <v>11.419895002402694</v>
      </c>
      <c r="K2404" s="166">
        <f>AVERAGE(G2404:G2415)</f>
        <v>5.58</v>
      </c>
      <c r="L2404" s="594">
        <f t="shared" ref="L2404:L2433" si="463">10*(6-(LN(K2404)/LN(2)))</f>
        <v>35.197348779455368</v>
      </c>
      <c r="M2404" s="166">
        <f>AVERAGE(H2404:H2415)</f>
        <v>1.0233213080168782</v>
      </c>
      <c r="N2404" s="594">
        <f t="shared" ref="N2404:N2433" si="464">10*(6-((2.04-0.68*LN(M2404))/LN(2)))</f>
        <v>30.795183735976646</v>
      </c>
      <c r="O2404">
        <f>AVERAGE(J2404:J2415)</f>
        <v>95.490014366458865</v>
      </c>
      <c r="P2404" s="594">
        <f t="shared" ref="P2404:P2433" si="465">10*(6-(LN(48/O2404)/LN(2)))</f>
        <v>69.923154689144724</v>
      </c>
      <c r="Q2404" s="1169">
        <f t="shared" si="441"/>
        <v>45.30522906819224</v>
      </c>
      <c r="T2404" s="1346"/>
    </row>
    <row r="2405" spans="1:20">
      <c r="A2405" s="108"/>
      <c r="B2405" t="s">
        <v>709</v>
      </c>
      <c r="C2405" t="s">
        <v>971</v>
      </c>
      <c r="D2405" s="18">
        <v>1</v>
      </c>
      <c r="E2405" s="55">
        <v>43717</v>
      </c>
      <c r="F2405" s="165"/>
      <c r="G2405" s="166"/>
      <c r="H2405" s="27" t="s">
        <v>811</v>
      </c>
      <c r="I2405" s="27" t="s">
        <v>811</v>
      </c>
      <c r="J2405" s="484"/>
      <c r="Q2405" s="1169"/>
      <c r="T2405" s="1346"/>
    </row>
    <row r="2406" spans="1:20">
      <c r="A2406" s="108"/>
      <c r="B2406" t="s">
        <v>709</v>
      </c>
      <c r="C2406" t="s">
        <v>971</v>
      </c>
      <c r="D2406" s="18">
        <v>2</v>
      </c>
      <c r="E2406" s="55">
        <v>43717</v>
      </c>
      <c r="F2406" s="165"/>
      <c r="G2406" s="166"/>
      <c r="H2406" s="27" t="s">
        <v>811</v>
      </c>
      <c r="I2406" s="27" t="s">
        <v>811</v>
      </c>
      <c r="J2406" s="484"/>
      <c r="Q2406" s="1169"/>
      <c r="T2406" s="1346"/>
    </row>
    <row r="2407" spans="1:20">
      <c r="A2407" s="108"/>
      <c r="B2407" t="s">
        <v>709</v>
      </c>
      <c r="C2407" t="s">
        <v>971</v>
      </c>
      <c r="D2407" s="18">
        <v>3</v>
      </c>
      <c r="E2407" s="55">
        <v>43717</v>
      </c>
      <c r="F2407" s="165"/>
      <c r="G2407" s="166"/>
      <c r="H2407" s="24">
        <v>1.7539885232067518</v>
      </c>
      <c r="I2407" s="24">
        <v>0.40221047573282087</v>
      </c>
      <c r="J2407" s="484">
        <f t="shared" si="462"/>
        <v>12.458067275348395</v>
      </c>
      <c r="Q2407" s="1169"/>
      <c r="T2407" s="1346"/>
    </row>
    <row r="2408" spans="1:20">
      <c r="A2408" s="108"/>
      <c r="B2408" t="s">
        <v>709</v>
      </c>
      <c r="C2408" t="s">
        <v>971</v>
      </c>
      <c r="D2408" s="18">
        <v>4</v>
      </c>
      <c r="E2408" s="55">
        <v>43717</v>
      </c>
      <c r="F2408" s="165"/>
      <c r="G2408" s="166"/>
      <c r="H2408" s="27" t="s">
        <v>811</v>
      </c>
      <c r="I2408" s="27" t="s">
        <v>811</v>
      </c>
      <c r="J2408" s="484"/>
      <c r="Q2408" s="1169"/>
      <c r="T2408" s="1346"/>
    </row>
    <row r="2409" spans="1:20">
      <c r="A2409" s="108"/>
      <c r="B2409" t="s">
        <v>709</v>
      </c>
      <c r="C2409" t="s">
        <v>971</v>
      </c>
      <c r="D2409" s="18">
        <v>5</v>
      </c>
      <c r="E2409" s="55">
        <v>43717</v>
      </c>
      <c r="F2409" s="165"/>
      <c r="G2409" s="166"/>
      <c r="H2409" s="27" t="s">
        <v>811</v>
      </c>
      <c r="I2409" s="27" t="s">
        <v>811</v>
      </c>
      <c r="J2409" s="484"/>
      <c r="Q2409" s="1169"/>
      <c r="T2409" s="1346"/>
    </row>
    <row r="2410" spans="1:20">
      <c r="A2410" s="108"/>
      <c r="B2410" t="s">
        <v>709</v>
      </c>
      <c r="C2410" t="s">
        <v>971</v>
      </c>
      <c r="D2410" s="18">
        <v>6</v>
      </c>
      <c r="E2410" s="55">
        <v>43717</v>
      </c>
      <c r="F2410" s="165"/>
      <c r="G2410" s="166"/>
      <c r="H2410" s="27" t="s">
        <v>811</v>
      </c>
      <c r="I2410" s="27" t="s">
        <v>811</v>
      </c>
      <c r="J2410" s="484"/>
      <c r="Q2410" s="1169"/>
      <c r="T2410" s="1346"/>
    </row>
    <row r="2411" spans="1:20">
      <c r="A2411" s="108"/>
      <c r="B2411" t="s">
        <v>709</v>
      </c>
      <c r="C2411" t="s">
        <v>971</v>
      </c>
      <c r="D2411" s="18">
        <v>7</v>
      </c>
      <c r="E2411" s="55">
        <v>43717</v>
      </c>
      <c r="F2411" s="165"/>
      <c r="G2411" s="166"/>
      <c r="H2411" s="27" t="s">
        <v>811</v>
      </c>
      <c r="I2411" s="27" t="s">
        <v>811</v>
      </c>
      <c r="J2411" s="484"/>
      <c r="Q2411" s="1169"/>
      <c r="T2411" s="1346"/>
    </row>
    <row r="2412" spans="1:20">
      <c r="A2412" s="108"/>
      <c r="B2412" t="s">
        <v>709</v>
      </c>
      <c r="C2412" t="s">
        <v>971</v>
      </c>
      <c r="D2412" s="18">
        <v>7.75</v>
      </c>
      <c r="E2412" s="55">
        <v>43717</v>
      </c>
      <c r="F2412" s="165"/>
      <c r="G2412" s="166"/>
      <c r="H2412" s="27" t="s">
        <v>811</v>
      </c>
      <c r="I2412" s="27" t="s">
        <v>811</v>
      </c>
      <c r="J2412" s="484"/>
      <c r="Q2412" s="1169"/>
      <c r="T2412" s="1346"/>
    </row>
    <row r="2413" spans="1:20">
      <c r="A2413" s="108"/>
      <c r="B2413" t="s">
        <v>709</v>
      </c>
      <c r="C2413" t="s">
        <v>971</v>
      </c>
      <c r="D2413" s="18">
        <v>9</v>
      </c>
      <c r="E2413" s="55">
        <v>43717</v>
      </c>
      <c r="F2413" s="165"/>
      <c r="G2413" s="166"/>
      <c r="H2413" s="24">
        <v>2.5000000000000001E-2</v>
      </c>
      <c r="I2413" s="24">
        <v>3.3698267397262867</v>
      </c>
      <c r="J2413" s="484">
        <f t="shared" si="462"/>
        <v>104.377013436282</v>
      </c>
      <c r="Q2413" s="1169"/>
      <c r="T2413" s="1346"/>
    </row>
    <row r="2414" spans="1:20">
      <c r="A2414" s="108"/>
      <c r="B2414" t="s">
        <v>709</v>
      </c>
      <c r="C2414" t="s">
        <v>971</v>
      </c>
      <c r="D2414" s="18">
        <v>10</v>
      </c>
      <c r="E2414" s="55">
        <v>43717</v>
      </c>
      <c r="F2414" s="165"/>
      <c r="G2414" s="166"/>
      <c r="H2414" s="27" t="s">
        <v>811</v>
      </c>
      <c r="I2414" s="27" t="s">
        <v>811</v>
      </c>
      <c r="J2414" s="484"/>
      <c r="Q2414" s="1169"/>
      <c r="T2414" s="1346"/>
    </row>
    <row r="2415" spans="1:20" s="451" customFormat="1">
      <c r="A2415" s="1566"/>
      <c r="B2415" s="451" t="s">
        <v>709</v>
      </c>
      <c r="C2415" s="451" t="s">
        <v>971</v>
      </c>
      <c r="D2415" s="1201">
        <v>11</v>
      </c>
      <c r="E2415" s="1202">
        <v>43717</v>
      </c>
      <c r="F2415" s="1203"/>
      <c r="G2415" s="1204"/>
      <c r="H2415" s="1200">
        <v>2.5000000000000001E-2</v>
      </c>
      <c r="I2415" s="1200">
        <v>8.1909046862466059</v>
      </c>
      <c r="J2415" s="564">
        <f t="shared" si="462"/>
        <v>253.70508175180237</v>
      </c>
      <c r="L2415" s="1373"/>
      <c r="N2415" s="1373"/>
      <c r="P2415" s="1373"/>
      <c r="Q2415" s="1232"/>
      <c r="R2415" s="1157"/>
      <c r="S2415" s="1157"/>
      <c r="T2415" s="1569"/>
    </row>
    <row r="2416" spans="1:20">
      <c r="A2416" s="454"/>
      <c r="B2416" s="91"/>
      <c r="C2416" s="355"/>
      <c r="D2416" s="355"/>
      <c r="E2416" s="355"/>
      <c r="F2416" s="358"/>
      <c r="G2416" s="399"/>
      <c r="H2416" s="399"/>
      <c r="I2416" s="355"/>
      <c r="J2416" s="589" t="str">
        <f t="shared" si="462"/>
        <v xml:space="preserve"> </v>
      </c>
      <c r="K2416" s="355"/>
      <c r="L2416" s="1161"/>
      <c r="M2416" s="2803"/>
      <c r="N2416" s="1161"/>
      <c r="O2416" s="1968"/>
      <c r="P2416" s="1161"/>
      <c r="Q2416" s="2168"/>
      <c r="S2416" s="1333"/>
      <c r="T2416" s="1346"/>
    </row>
    <row r="2417" spans="1:21" ht="46.8">
      <c r="A2417" s="91"/>
      <c r="B2417" s="2165" t="s">
        <v>20</v>
      </c>
      <c r="C2417" s="1613" t="s">
        <v>701</v>
      </c>
      <c r="D2417" s="2822" t="s">
        <v>805</v>
      </c>
      <c r="E2417" s="2823" t="s">
        <v>786</v>
      </c>
      <c r="F2417" s="2822" t="s">
        <v>806</v>
      </c>
      <c r="G2417" s="2822" t="s">
        <v>807</v>
      </c>
      <c r="H2417" s="1613" t="s">
        <v>808</v>
      </c>
      <c r="I2417" s="373" t="s">
        <v>809</v>
      </c>
      <c r="J2417" s="589" t="s">
        <v>810</v>
      </c>
      <c r="K2417" s="2813" t="s">
        <v>792</v>
      </c>
      <c r="L2417" s="2814" t="s">
        <v>474</v>
      </c>
      <c r="M2417" s="2813" t="s">
        <v>793</v>
      </c>
      <c r="N2417" s="2814" t="s">
        <v>483</v>
      </c>
      <c r="O2417" s="2813" t="s">
        <v>794</v>
      </c>
      <c r="P2417" s="2814" t="s">
        <v>480</v>
      </c>
      <c r="Q2417" s="2817"/>
      <c r="T2417" s="1346"/>
    </row>
    <row r="2418" spans="1:21">
      <c r="A2418" s="91"/>
      <c r="B2418" s="454" t="s">
        <v>966</v>
      </c>
      <c r="C2418" s="91" t="s">
        <v>972</v>
      </c>
      <c r="D2418" s="91">
        <v>0.5</v>
      </c>
      <c r="E2418" s="392">
        <v>44075</v>
      </c>
      <c r="F2418" s="91">
        <v>11.62</v>
      </c>
      <c r="G2418" s="91">
        <v>4.5</v>
      </c>
      <c r="H2418" s="355" t="s">
        <v>872</v>
      </c>
      <c r="I2418" s="355" t="s">
        <v>872</v>
      </c>
      <c r="J2418" s="589"/>
      <c r="K2418" s="91">
        <f>AVERAGE(G2418:G2430)</f>
        <v>4.5</v>
      </c>
      <c r="L2418" s="1161">
        <f t="shared" si="463"/>
        <v>38.300749985576871</v>
      </c>
      <c r="M2418" s="91" t="e">
        <f>AVERAGE(H2418:H2430)</f>
        <v>#DIV/0!</v>
      </c>
      <c r="N2418" s="1161" t="e">
        <f t="shared" si="464"/>
        <v>#DIV/0!</v>
      </c>
      <c r="O2418" s="91" t="e">
        <f>AVERAGE(J2418:J2430)</f>
        <v>#DIV/0!</v>
      </c>
      <c r="P2418" s="1161" t="e">
        <f t="shared" si="465"/>
        <v>#DIV/0!</v>
      </c>
      <c r="Q2418" s="2168"/>
      <c r="T2418" s="1346"/>
    </row>
    <row r="2419" spans="1:21">
      <c r="A2419" s="91"/>
      <c r="B2419" s="454" t="s">
        <v>966</v>
      </c>
      <c r="C2419" s="91" t="s">
        <v>972</v>
      </c>
      <c r="D2419" s="91">
        <v>1</v>
      </c>
      <c r="E2419" s="392">
        <v>44075</v>
      </c>
      <c r="F2419" s="91"/>
      <c r="G2419" s="91"/>
      <c r="H2419" s="355" t="s">
        <v>811</v>
      </c>
      <c r="I2419" s="355" t="s">
        <v>811</v>
      </c>
      <c r="J2419" s="589"/>
      <c r="K2419" s="91"/>
      <c r="L2419" s="1161"/>
      <c r="M2419" s="91"/>
      <c r="N2419" s="1161"/>
      <c r="O2419" s="91"/>
      <c r="P2419" s="1161"/>
      <c r="Q2419" s="2168"/>
      <c r="T2419" s="1346"/>
    </row>
    <row r="2420" spans="1:21">
      <c r="A2420" s="91"/>
      <c r="B2420" s="454" t="s">
        <v>966</v>
      </c>
      <c r="C2420" s="91" t="s">
        <v>972</v>
      </c>
      <c r="D2420" s="91">
        <v>2</v>
      </c>
      <c r="E2420" s="392">
        <v>44075</v>
      </c>
      <c r="F2420" s="91"/>
      <c r="G2420" s="91"/>
      <c r="H2420" s="355" t="s">
        <v>811</v>
      </c>
      <c r="I2420" s="355" t="s">
        <v>811</v>
      </c>
      <c r="J2420" s="589"/>
      <c r="K2420" s="91"/>
      <c r="L2420" s="1161"/>
      <c r="M2420" s="91"/>
      <c r="N2420" s="1161"/>
      <c r="O2420" s="91"/>
      <c r="P2420" s="1161"/>
      <c r="Q2420" s="2168"/>
      <c r="T2420" s="1346"/>
    </row>
    <row r="2421" spans="1:21">
      <c r="A2421" s="91"/>
      <c r="B2421" s="454" t="s">
        <v>966</v>
      </c>
      <c r="C2421" s="91" t="s">
        <v>972</v>
      </c>
      <c r="D2421" s="91">
        <v>3</v>
      </c>
      <c r="E2421" s="392">
        <v>44075</v>
      </c>
      <c r="F2421" s="91"/>
      <c r="G2421" s="91"/>
      <c r="H2421" s="355" t="s">
        <v>872</v>
      </c>
      <c r="I2421" s="355" t="s">
        <v>872</v>
      </c>
      <c r="J2421" s="589"/>
      <c r="K2421" s="91"/>
      <c r="L2421" s="1161"/>
      <c r="M2421" s="91"/>
      <c r="N2421" s="1161"/>
      <c r="O2421" s="91"/>
      <c r="P2421" s="1161"/>
      <c r="Q2421" s="2168"/>
      <c r="T2421" s="1346"/>
    </row>
    <row r="2422" spans="1:21">
      <c r="A2422" s="91"/>
      <c r="B2422" s="454" t="s">
        <v>966</v>
      </c>
      <c r="C2422" s="91" t="s">
        <v>972</v>
      </c>
      <c r="D2422" s="91">
        <v>4</v>
      </c>
      <c r="E2422" s="392">
        <v>44075</v>
      </c>
      <c r="F2422" s="91"/>
      <c r="G2422" s="91"/>
      <c r="H2422" s="355" t="s">
        <v>811</v>
      </c>
      <c r="I2422" s="355" t="s">
        <v>811</v>
      </c>
      <c r="J2422" s="589"/>
      <c r="K2422" s="91"/>
      <c r="L2422" s="1161"/>
      <c r="M2422" s="91"/>
      <c r="N2422" s="1161"/>
      <c r="O2422" s="91"/>
      <c r="P2422" s="1161"/>
      <c r="Q2422" s="2168"/>
      <c r="T2422" s="1346"/>
    </row>
    <row r="2423" spans="1:21">
      <c r="A2423" s="91"/>
      <c r="B2423" s="454" t="s">
        <v>966</v>
      </c>
      <c r="C2423" s="91" t="s">
        <v>972</v>
      </c>
      <c r="D2423" s="91">
        <v>5</v>
      </c>
      <c r="E2423" s="392">
        <v>44075</v>
      </c>
      <c r="F2423" s="91"/>
      <c r="G2423" s="91"/>
      <c r="H2423" s="355" t="s">
        <v>811</v>
      </c>
      <c r="I2423" s="355" t="s">
        <v>811</v>
      </c>
      <c r="J2423" s="589"/>
      <c r="K2423" s="91"/>
      <c r="L2423" s="1161"/>
      <c r="M2423" s="91"/>
      <c r="N2423" s="1161"/>
      <c r="O2423" s="91"/>
      <c r="P2423" s="1161"/>
      <c r="Q2423" s="2168"/>
      <c r="T2423" s="1346"/>
    </row>
    <row r="2424" spans="1:21">
      <c r="A2424" s="91"/>
      <c r="B2424" s="454" t="s">
        <v>966</v>
      </c>
      <c r="C2424" s="91" t="s">
        <v>972</v>
      </c>
      <c r="D2424" s="91">
        <v>6</v>
      </c>
      <c r="E2424" s="392">
        <v>44075</v>
      </c>
      <c r="F2424" s="91"/>
      <c r="G2424" s="91"/>
      <c r="H2424" s="355" t="s">
        <v>811</v>
      </c>
      <c r="I2424" s="355" t="s">
        <v>811</v>
      </c>
      <c r="J2424" s="589"/>
      <c r="K2424" s="91"/>
      <c r="L2424" s="1161"/>
      <c r="M2424" s="91"/>
      <c r="N2424" s="1161"/>
      <c r="O2424" s="91"/>
      <c r="P2424" s="1161"/>
      <c r="Q2424" s="2168"/>
      <c r="T2424" s="1346"/>
    </row>
    <row r="2425" spans="1:21">
      <c r="A2425" s="91"/>
      <c r="B2425" s="454" t="s">
        <v>966</v>
      </c>
      <c r="C2425" s="91" t="s">
        <v>972</v>
      </c>
      <c r="D2425" s="91">
        <v>7</v>
      </c>
      <c r="E2425" s="392">
        <v>44075</v>
      </c>
      <c r="F2425" s="91"/>
      <c r="G2425" s="91"/>
      <c r="H2425" s="355" t="s">
        <v>811</v>
      </c>
      <c r="I2425" s="355" t="s">
        <v>811</v>
      </c>
      <c r="J2425" s="589"/>
      <c r="K2425" s="91"/>
      <c r="L2425" s="1161"/>
      <c r="M2425" s="91"/>
      <c r="N2425" s="1161"/>
      <c r="O2425" s="91"/>
      <c r="P2425" s="1161"/>
      <c r="Q2425" s="2168"/>
      <c r="T2425" s="1346"/>
    </row>
    <row r="2426" spans="1:21">
      <c r="A2426" s="91"/>
      <c r="B2426" s="454" t="s">
        <v>966</v>
      </c>
      <c r="C2426" s="91" t="s">
        <v>972</v>
      </c>
      <c r="D2426" s="91">
        <v>8</v>
      </c>
      <c r="E2426" s="392">
        <v>44075</v>
      </c>
      <c r="F2426" s="91"/>
      <c r="G2426" s="91"/>
      <c r="H2426" s="355" t="s">
        <v>811</v>
      </c>
      <c r="I2426" s="355" t="s">
        <v>811</v>
      </c>
      <c r="J2426" s="589"/>
      <c r="K2426" s="91"/>
      <c r="L2426" s="1161"/>
      <c r="M2426" s="91"/>
      <c r="N2426" s="1161"/>
      <c r="O2426" s="91"/>
      <c r="P2426" s="1161"/>
      <c r="Q2426" s="2168"/>
      <c r="T2426" s="1346"/>
    </row>
    <row r="2427" spans="1:21">
      <c r="A2427" s="91"/>
      <c r="B2427" s="454" t="s">
        <v>966</v>
      </c>
      <c r="C2427" s="91" t="s">
        <v>972</v>
      </c>
      <c r="D2427" s="91">
        <v>9</v>
      </c>
      <c r="E2427" s="392">
        <v>44075</v>
      </c>
      <c r="F2427" s="91"/>
      <c r="G2427" s="91"/>
      <c r="H2427" s="355" t="s">
        <v>811</v>
      </c>
      <c r="I2427" s="355" t="s">
        <v>811</v>
      </c>
      <c r="J2427" s="589"/>
      <c r="K2427" s="91"/>
      <c r="L2427" s="1161"/>
      <c r="M2427" s="91"/>
      <c r="N2427" s="1161"/>
      <c r="O2427" s="91"/>
      <c r="P2427" s="1161"/>
      <c r="Q2427" s="2168"/>
      <c r="T2427" s="1346"/>
    </row>
    <row r="2428" spans="1:21">
      <c r="A2428" s="91"/>
      <c r="B2428" s="454" t="s">
        <v>966</v>
      </c>
      <c r="C2428" s="91" t="s">
        <v>972</v>
      </c>
      <c r="D2428" s="91">
        <v>10</v>
      </c>
      <c r="E2428" s="392">
        <v>44075</v>
      </c>
      <c r="F2428" s="91"/>
      <c r="G2428" s="91"/>
      <c r="H2428" s="355" t="s">
        <v>811</v>
      </c>
      <c r="I2428" s="355" t="s">
        <v>811</v>
      </c>
      <c r="J2428" s="589"/>
      <c r="K2428" s="91"/>
      <c r="L2428" s="1161"/>
      <c r="M2428" s="91"/>
      <c r="N2428" s="1161"/>
      <c r="O2428" s="91"/>
      <c r="P2428" s="1161"/>
      <c r="Q2428" s="2168"/>
      <c r="T2428" s="1346"/>
    </row>
    <row r="2429" spans="1:21">
      <c r="A2429" s="91"/>
      <c r="B2429" s="454" t="s">
        <v>966</v>
      </c>
      <c r="C2429" s="91" t="s">
        <v>972</v>
      </c>
      <c r="D2429" s="91">
        <v>11</v>
      </c>
      <c r="E2429" s="392">
        <v>44075</v>
      </c>
      <c r="F2429" s="91"/>
      <c r="G2429" s="91"/>
      <c r="H2429" s="355" t="s">
        <v>872</v>
      </c>
      <c r="I2429" s="355" t="s">
        <v>872</v>
      </c>
      <c r="J2429" s="589"/>
      <c r="K2429" s="91"/>
      <c r="L2429" s="1161"/>
      <c r="M2429" s="91"/>
      <c r="N2429" s="1161"/>
      <c r="O2429" s="91"/>
      <c r="P2429" s="1161"/>
      <c r="Q2429" s="2168"/>
      <c r="T2429" s="1346"/>
    </row>
    <row r="2430" spans="1:21" s="451" customFormat="1">
      <c r="A2430" s="470"/>
      <c r="B2430" s="2183" t="s">
        <v>966</v>
      </c>
      <c r="C2430" s="470" t="s">
        <v>972</v>
      </c>
      <c r="D2430" s="470">
        <v>11.25</v>
      </c>
      <c r="E2430" s="2815">
        <v>44075</v>
      </c>
      <c r="F2430" s="470"/>
      <c r="G2430" s="470"/>
      <c r="H2430" s="469" t="s">
        <v>811</v>
      </c>
      <c r="I2430" s="469" t="s">
        <v>811</v>
      </c>
      <c r="J2430" s="1718"/>
      <c r="K2430" s="470"/>
      <c r="L2430" s="1163"/>
      <c r="M2430" s="470"/>
      <c r="N2430" s="1163"/>
      <c r="O2430" s="470"/>
      <c r="P2430" s="1163"/>
      <c r="Q2430" s="2172"/>
      <c r="R2430" s="1157"/>
      <c r="S2430" s="1157"/>
      <c r="T2430" s="1569"/>
    </row>
    <row r="2431" spans="1:21">
      <c r="A2431" s="976"/>
      <c r="B2431" s="591"/>
      <c r="C2431" s="946"/>
      <c r="D2431" s="947"/>
      <c r="E2431" s="591"/>
      <c r="F2431" s="946"/>
      <c r="G2431" s="946"/>
      <c r="H2431" s="946"/>
      <c r="I2431" s="948"/>
      <c r="J2431" s="484" t="str">
        <f t="shared" si="462"/>
        <v xml:space="preserve"> </v>
      </c>
      <c r="K2431" s="946"/>
      <c r="M2431" s="946"/>
      <c r="O2431" s="591"/>
      <c r="Q2431" s="1169"/>
      <c r="R2431" s="1011"/>
      <c r="S2431" s="1229"/>
      <c r="T2431" s="1348"/>
      <c r="U2431" s="946"/>
    </row>
    <row r="2432" spans="1:21" s="747" customFormat="1" ht="46.8">
      <c r="A2432" s="983" t="s">
        <v>804</v>
      </c>
      <c r="B2432" s="815" t="s">
        <v>20</v>
      </c>
      <c r="C2432" s="815" t="s">
        <v>701</v>
      </c>
      <c r="D2432" s="815" t="s">
        <v>805</v>
      </c>
      <c r="E2432" s="873" t="s">
        <v>786</v>
      </c>
      <c r="F2432" s="815" t="s">
        <v>806</v>
      </c>
      <c r="G2432" s="815" t="s">
        <v>807</v>
      </c>
      <c r="H2432" s="815" t="s">
        <v>808</v>
      </c>
      <c r="I2432" s="878" t="s">
        <v>809</v>
      </c>
      <c r="J2432" s="484" t="s">
        <v>810</v>
      </c>
      <c r="K2432" s="1252" t="s">
        <v>792</v>
      </c>
      <c r="L2432" s="1305" t="s">
        <v>474</v>
      </c>
      <c r="M2432" s="1252" t="s">
        <v>793</v>
      </c>
      <c r="N2432" s="1305" t="s">
        <v>483</v>
      </c>
      <c r="O2432" s="1252" t="s">
        <v>794</v>
      </c>
      <c r="P2432" s="1305" t="s">
        <v>480</v>
      </c>
      <c r="Q2432" s="1604"/>
      <c r="R2432" s="1226"/>
      <c r="S2432" s="1226"/>
      <c r="T2432" s="1349"/>
    </row>
    <row r="2433" spans="1:20">
      <c r="A2433" s="108"/>
      <c r="B2433" t="s">
        <v>709</v>
      </c>
      <c r="C2433" t="s">
        <v>973</v>
      </c>
      <c r="D2433" s="27">
        <v>0.5</v>
      </c>
      <c r="E2433" s="133">
        <v>44432</v>
      </c>
      <c r="F2433">
        <v>12.03</v>
      </c>
      <c r="G2433">
        <v>4.8499999999999996</v>
      </c>
      <c r="H2433" s="24">
        <v>1.6902857142857146</v>
      </c>
      <c r="I2433" s="71">
        <v>0.54403300741973504</v>
      </c>
      <c r="J2433" s="484">
        <f t="shared" si="462"/>
        <v>16.850878371818872</v>
      </c>
      <c r="K2433" s="24">
        <f>AVERAGE(G2433:G2444)</f>
        <v>4.8499999999999996</v>
      </c>
      <c r="L2433" s="594">
        <f t="shared" si="463"/>
        <v>37.220152527002348</v>
      </c>
      <c r="M2433" s="24">
        <f>AVERAGE(H2433:H2444)</f>
        <v>0.89892857142857152</v>
      </c>
      <c r="N2433" s="594">
        <f t="shared" si="464"/>
        <v>29.523714213299968</v>
      </c>
      <c r="O2433">
        <f>AVERAGE(J2433:J2444)</f>
        <v>71.706977745194138</v>
      </c>
      <c r="P2433" s="594">
        <f t="shared" si="465"/>
        <v>65.790791073552896</v>
      </c>
      <c r="Q2433" s="1169">
        <f t="shared" ref="Q2433:Q2535" si="466">AVERAGE(L2433,N2433,P2433)</f>
        <v>44.178219271285066</v>
      </c>
      <c r="T2433" s="1346"/>
    </row>
    <row r="2434" spans="1:20">
      <c r="A2434" s="108"/>
      <c r="B2434" t="s">
        <v>709</v>
      </c>
      <c r="C2434" t="s">
        <v>973</v>
      </c>
      <c r="D2434" s="27">
        <v>1</v>
      </c>
      <c r="E2434" s="133">
        <v>44432</v>
      </c>
      <c r="H2434" s="24" t="s">
        <v>811</v>
      </c>
      <c r="I2434" s="71" t="s">
        <v>811</v>
      </c>
      <c r="J2434" s="484"/>
      <c r="K2434" s="24"/>
      <c r="M2434" s="51"/>
      <c r="Q2434" s="1169"/>
      <c r="T2434" s="1346"/>
    </row>
    <row r="2435" spans="1:20">
      <c r="A2435" s="108"/>
      <c r="B2435" t="s">
        <v>709</v>
      </c>
      <c r="C2435" t="s">
        <v>973</v>
      </c>
      <c r="D2435" s="27">
        <v>2</v>
      </c>
      <c r="E2435" s="133">
        <v>44432</v>
      </c>
      <c r="H2435" s="24" t="s">
        <v>811</v>
      </c>
      <c r="I2435" s="71" t="s">
        <v>811</v>
      </c>
      <c r="J2435" s="484"/>
      <c r="K2435" s="24"/>
      <c r="M2435" s="51"/>
      <c r="Q2435" s="1169"/>
      <c r="T2435" s="1346"/>
    </row>
    <row r="2436" spans="1:20">
      <c r="A2436" s="108"/>
      <c r="B2436" t="s">
        <v>709</v>
      </c>
      <c r="C2436" t="s">
        <v>973</v>
      </c>
      <c r="D2436" s="27">
        <v>3</v>
      </c>
      <c r="E2436" s="133">
        <v>44432</v>
      </c>
      <c r="H2436" s="24">
        <v>1.8554285714285716</v>
      </c>
      <c r="I2436" s="71">
        <v>0.51203106580680935</v>
      </c>
      <c r="J2436" s="484">
        <f t="shared" si="462"/>
        <v>15.859650232300114</v>
      </c>
      <c r="K2436" s="24"/>
      <c r="M2436" s="51"/>
      <c r="Q2436" s="1169"/>
      <c r="T2436" s="1346"/>
    </row>
    <row r="2437" spans="1:20">
      <c r="A2437" s="108"/>
      <c r="B2437" t="s">
        <v>709</v>
      </c>
      <c r="C2437" t="s">
        <v>973</v>
      </c>
      <c r="D2437" s="27">
        <v>4</v>
      </c>
      <c r="E2437" s="133">
        <v>44432</v>
      </c>
      <c r="H2437" s="24" t="s">
        <v>811</v>
      </c>
      <c r="I2437" s="71" t="s">
        <v>811</v>
      </c>
      <c r="J2437" s="484"/>
      <c r="K2437" s="24"/>
      <c r="M2437" s="51"/>
      <c r="Q2437" s="1169"/>
      <c r="T2437" s="1346"/>
    </row>
    <row r="2438" spans="1:20">
      <c r="A2438" s="108"/>
      <c r="B2438" t="s">
        <v>709</v>
      </c>
      <c r="C2438" t="s">
        <v>973</v>
      </c>
      <c r="D2438" s="27">
        <v>5</v>
      </c>
      <c r="E2438" s="133">
        <v>44432</v>
      </c>
      <c r="H2438" s="24" t="s">
        <v>811</v>
      </c>
      <c r="I2438" s="71" t="s">
        <v>811</v>
      </c>
      <c r="J2438" s="484"/>
      <c r="K2438" s="24"/>
      <c r="M2438" s="51"/>
      <c r="Q2438" s="1169"/>
      <c r="T2438" s="1346"/>
    </row>
    <row r="2439" spans="1:20">
      <c r="A2439" s="108"/>
      <c r="B2439" t="s">
        <v>709</v>
      </c>
      <c r="C2439" t="s">
        <v>973</v>
      </c>
      <c r="D2439" s="27">
        <v>6</v>
      </c>
      <c r="E2439" s="133">
        <v>44432</v>
      </c>
      <c r="H2439" s="24" t="s">
        <v>811</v>
      </c>
      <c r="I2439" s="71" t="s">
        <v>811</v>
      </c>
      <c r="J2439" s="484"/>
      <c r="K2439" s="24"/>
      <c r="M2439" s="51"/>
      <c r="Q2439" s="1169"/>
      <c r="T2439" s="1346"/>
    </row>
    <row r="2440" spans="1:20">
      <c r="A2440" s="108"/>
      <c r="B2440" t="s">
        <v>709</v>
      </c>
      <c r="C2440" t="s">
        <v>973</v>
      </c>
      <c r="D2440" s="27">
        <v>7</v>
      </c>
      <c r="E2440" s="133">
        <v>44432</v>
      </c>
      <c r="H2440" s="24" t="s">
        <v>811</v>
      </c>
      <c r="I2440" s="71" t="s">
        <v>811</v>
      </c>
      <c r="J2440" s="484"/>
      <c r="K2440" s="24"/>
      <c r="M2440" s="51"/>
      <c r="Q2440" s="1169"/>
      <c r="T2440" s="1346"/>
    </row>
    <row r="2441" spans="1:20">
      <c r="A2441" s="108"/>
      <c r="B2441" t="s">
        <v>709</v>
      </c>
      <c r="C2441" t="s">
        <v>973</v>
      </c>
      <c r="D2441" s="27">
        <v>8</v>
      </c>
      <c r="E2441" s="133">
        <v>44432</v>
      </c>
      <c r="H2441" s="24" t="s">
        <v>811</v>
      </c>
      <c r="I2441" s="71" t="s">
        <v>811</v>
      </c>
      <c r="J2441" s="484"/>
      <c r="K2441" s="24"/>
      <c r="M2441" s="51"/>
      <c r="Q2441" s="1169"/>
      <c r="T2441" s="1346"/>
    </row>
    <row r="2442" spans="1:20">
      <c r="A2442" s="108"/>
      <c r="B2442" t="s">
        <v>709</v>
      </c>
      <c r="C2442" t="s">
        <v>973</v>
      </c>
      <c r="D2442" s="27">
        <v>9</v>
      </c>
      <c r="E2442" s="133">
        <v>44432</v>
      </c>
      <c r="H2442" s="24">
        <v>2.5000000000000001E-2</v>
      </c>
      <c r="I2442" s="71">
        <v>2.4803443329788588</v>
      </c>
      <c r="J2442" s="484">
        <f t="shared" si="462"/>
        <v>76.826185369687167</v>
      </c>
      <c r="M2442" s="51"/>
      <c r="Q2442" s="1169"/>
      <c r="T2442" s="1346"/>
    </row>
    <row r="2443" spans="1:20">
      <c r="A2443" s="108"/>
      <c r="B2443" t="s">
        <v>709</v>
      </c>
      <c r="C2443" t="s">
        <v>973</v>
      </c>
      <c r="D2443" s="27">
        <v>10</v>
      </c>
      <c r="E2443" s="133">
        <v>44432</v>
      </c>
      <c r="H2443" s="24" t="s">
        <v>811</v>
      </c>
      <c r="I2443" s="71" t="s">
        <v>811</v>
      </c>
      <c r="J2443" s="484"/>
      <c r="M2443" s="51"/>
      <c r="Q2443" s="1169"/>
      <c r="T2443" s="1346"/>
    </row>
    <row r="2444" spans="1:20" s="451" customFormat="1">
      <c r="A2444" s="1566"/>
      <c r="B2444" s="451" t="s">
        <v>709</v>
      </c>
      <c r="C2444" s="451" t="s">
        <v>973</v>
      </c>
      <c r="D2444" s="534">
        <v>11</v>
      </c>
      <c r="E2444" s="1567">
        <v>44432</v>
      </c>
      <c r="H2444" s="1200">
        <v>2.5000000000000001E-2</v>
      </c>
      <c r="I2444" s="1444">
        <v>5.7238715376435207</v>
      </c>
      <c r="J2444" s="564">
        <f t="shared" si="462"/>
        <v>177.29119700697041</v>
      </c>
      <c r="L2444" s="1373"/>
      <c r="M2444" s="1568"/>
      <c r="N2444" s="1373"/>
      <c r="P2444" s="1373"/>
      <c r="Q2444" s="1232"/>
      <c r="R2444" s="1157"/>
      <c r="S2444" s="1157"/>
      <c r="T2444" s="1569"/>
    </row>
    <row r="2445" spans="1:20">
      <c r="A2445" s="108"/>
      <c r="D2445" s="27"/>
      <c r="E2445" s="133"/>
      <c r="H2445" s="24"/>
      <c r="I2445" s="71"/>
      <c r="J2445" s="484"/>
      <c r="M2445" s="51"/>
      <c r="Q2445" s="1169"/>
    </row>
    <row r="2446" spans="1:20" ht="46.8">
      <c r="A2446" s="983" t="s">
        <v>804</v>
      </c>
      <c r="B2446" s="815" t="s">
        <v>20</v>
      </c>
      <c r="C2446" s="815" t="s">
        <v>701</v>
      </c>
      <c r="D2446" s="815" t="s">
        <v>805</v>
      </c>
      <c r="E2446" s="873" t="s">
        <v>786</v>
      </c>
      <c r="F2446" s="815" t="s">
        <v>806</v>
      </c>
      <c r="G2446" s="815" t="s">
        <v>807</v>
      </c>
      <c r="H2446" s="815" t="s">
        <v>808</v>
      </c>
      <c r="I2446" s="878" t="s">
        <v>809</v>
      </c>
      <c r="J2446" s="484" t="s">
        <v>810</v>
      </c>
      <c r="K2446" s="1252" t="s">
        <v>792</v>
      </c>
      <c r="L2446" s="1305" t="s">
        <v>474</v>
      </c>
      <c r="M2446" s="1252" t="s">
        <v>793</v>
      </c>
      <c r="N2446" s="1305" t="s">
        <v>483</v>
      </c>
      <c r="O2446" s="1252" t="s">
        <v>794</v>
      </c>
      <c r="P2446" s="1305" t="s">
        <v>480</v>
      </c>
      <c r="Q2446" s="1169"/>
    </row>
    <row r="2447" spans="1:20">
      <c r="A2447" s="108"/>
      <c r="B2447" t="s">
        <v>709</v>
      </c>
      <c r="C2447" t="s">
        <v>973</v>
      </c>
      <c r="D2447" s="27">
        <v>0.5</v>
      </c>
      <c r="E2447" s="55">
        <v>44802</v>
      </c>
      <c r="F2447">
        <v>11.2</v>
      </c>
      <c r="G2447">
        <v>3.45</v>
      </c>
      <c r="H2447" s="24">
        <v>1.2484830357142847</v>
      </c>
      <c r="I2447" s="24">
        <v>0.35337789122936925</v>
      </c>
      <c r="J2447" s="484">
        <f t="shared" ref="J2447:J2460" si="467">IF(AND(I2447&gt;0),  I2447*30.974," ")</f>
        <v>10.945526802938483</v>
      </c>
      <c r="K2447" s="24">
        <f>AVERAGE(G2447:G2457)</f>
        <v>3.45</v>
      </c>
      <c r="L2447" s="594">
        <f t="shared" ref="L2447" si="468">10*(6-(LN(K2447)/LN(2)))</f>
        <v>42.134036381091931</v>
      </c>
      <c r="M2447" s="24">
        <f>AVERAGE(H2447:H2457)</f>
        <v>109.87010446428569</v>
      </c>
      <c r="N2447" s="594">
        <f t="shared" ref="N2447" si="469">10*(6-((2.04-0.68*LN(M2447))/LN(2)))</f>
        <v>76.670675667096276</v>
      </c>
      <c r="O2447">
        <f>AVERAGE(J2447:J2457)</f>
        <v>68.263633805009363</v>
      </c>
      <c r="P2447" s="594">
        <f t="shared" ref="P2447" si="470">10*(6-(LN(48/O2447)/LN(2)))</f>
        <v>65.080828080892232</v>
      </c>
      <c r="Q2447" s="1169">
        <f>AVERAGE(L2447,N2447,P2447)</f>
        <v>61.295180043026811</v>
      </c>
    </row>
    <row r="2448" spans="1:20">
      <c r="A2448" s="108"/>
      <c r="B2448" t="s">
        <v>709</v>
      </c>
      <c r="C2448" t="s">
        <v>973</v>
      </c>
      <c r="D2448" s="27">
        <v>1</v>
      </c>
      <c r="E2448" s="55">
        <v>44802</v>
      </c>
      <c r="H2448" s="24" t="s">
        <v>811</v>
      </c>
      <c r="I2448" s="27" t="s">
        <v>811</v>
      </c>
      <c r="J2448" s="484"/>
      <c r="M2448" s="51"/>
      <c r="Q2448" s="1169"/>
    </row>
    <row r="2449" spans="1:20">
      <c r="A2449" s="108"/>
      <c r="B2449" t="s">
        <v>709</v>
      </c>
      <c r="C2449" t="s">
        <v>973</v>
      </c>
      <c r="D2449" s="27">
        <v>2</v>
      </c>
      <c r="E2449" s="55">
        <v>44802</v>
      </c>
      <c r="H2449" s="24" t="s">
        <v>811</v>
      </c>
      <c r="I2449" s="27" t="s">
        <v>811</v>
      </c>
      <c r="J2449" s="484"/>
      <c r="M2449" s="51"/>
      <c r="Q2449" s="1169"/>
    </row>
    <row r="2450" spans="1:20">
      <c r="A2450" s="108"/>
      <c r="B2450" t="s">
        <v>709</v>
      </c>
      <c r="C2450" t="s">
        <v>973</v>
      </c>
      <c r="D2450" s="27">
        <v>3</v>
      </c>
      <c r="E2450" s="55">
        <v>44802</v>
      </c>
      <c r="H2450" s="24">
        <v>0.92791160714285692</v>
      </c>
      <c r="I2450" s="24">
        <v>0.53006683684405376</v>
      </c>
      <c r="J2450" s="484">
        <f t="shared" si="467"/>
        <v>16.418290204407722</v>
      </c>
      <c r="M2450" s="51"/>
      <c r="Q2450" s="1169"/>
    </row>
    <row r="2451" spans="1:20">
      <c r="A2451" s="108"/>
      <c r="B2451" t="s">
        <v>709</v>
      </c>
      <c r="C2451" t="s">
        <v>973</v>
      </c>
      <c r="D2451" s="27">
        <v>4</v>
      </c>
      <c r="E2451" s="55">
        <v>44802</v>
      </c>
      <c r="H2451" s="24" t="s">
        <v>811</v>
      </c>
      <c r="I2451" s="27" t="s">
        <v>811</v>
      </c>
      <c r="J2451" s="484"/>
      <c r="M2451" s="51"/>
      <c r="Q2451" s="1169"/>
    </row>
    <row r="2452" spans="1:20">
      <c r="A2452" s="108"/>
      <c r="B2452" t="s">
        <v>709</v>
      </c>
      <c r="C2452" t="s">
        <v>973</v>
      </c>
      <c r="D2452" s="27">
        <v>5</v>
      </c>
      <c r="E2452" s="55">
        <v>44802</v>
      </c>
      <c r="H2452" s="24" t="s">
        <v>811</v>
      </c>
      <c r="I2452" s="27" t="s">
        <v>811</v>
      </c>
      <c r="J2452" s="484"/>
      <c r="M2452" s="51"/>
      <c r="Q2452" s="1169"/>
    </row>
    <row r="2453" spans="1:20">
      <c r="A2453" s="108"/>
      <c r="B2453" t="s">
        <v>709</v>
      </c>
      <c r="C2453" t="s">
        <v>973</v>
      </c>
      <c r="D2453" s="27">
        <v>6</v>
      </c>
      <c r="E2453" s="55">
        <v>44802</v>
      </c>
      <c r="H2453" s="24" t="s">
        <v>811</v>
      </c>
      <c r="I2453" s="27" t="s">
        <v>811</v>
      </c>
      <c r="J2453" s="484"/>
      <c r="M2453" s="51"/>
      <c r="Q2453" s="1169"/>
    </row>
    <row r="2454" spans="1:20">
      <c r="A2454" s="108"/>
      <c r="B2454" t="s">
        <v>709</v>
      </c>
      <c r="C2454" t="s">
        <v>973</v>
      </c>
      <c r="D2454" s="27">
        <v>7</v>
      </c>
      <c r="E2454" s="55">
        <v>44802</v>
      </c>
      <c r="H2454" s="24" t="s">
        <v>811</v>
      </c>
      <c r="I2454" s="27" t="s">
        <v>811</v>
      </c>
      <c r="J2454" s="484"/>
      <c r="M2454" s="51"/>
      <c r="Q2454" s="1169"/>
    </row>
    <row r="2455" spans="1:20">
      <c r="A2455" s="108"/>
      <c r="B2455" t="s">
        <v>709</v>
      </c>
      <c r="C2455" t="s">
        <v>973</v>
      </c>
      <c r="D2455" s="27">
        <v>8</v>
      </c>
      <c r="E2455" s="55">
        <v>44802</v>
      </c>
      <c r="H2455" s="24" t="s">
        <v>811</v>
      </c>
      <c r="I2455" s="27" t="s">
        <v>811</v>
      </c>
      <c r="J2455" s="484"/>
      <c r="M2455" s="51"/>
      <c r="Q2455" s="1169"/>
    </row>
    <row r="2456" spans="1:20">
      <c r="A2456" s="108"/>
      <c r="B2456" t="s">
        <v>709</v>
      </c>
      <c r="C2456" t="s">
        <v>973</v>
      </c>
      <c r="D2456" s="27">
        <v>9</v>
      </c>
      <c r="E2456" s="55">
        <v>44802</v>
      </c>
      <c r="H2456" s="68">
        <v>157.29099732142856</v>
      </c>
      <c r="I2456" s="24">
        <v>2.3164714513682361</v>
      </c>
      <c r="J2456" s="484">
        <f t="shared" si="467"/>
        <v>71.750386734679751</v>
      </c>
      <c r="M2456" s="51"/>
      <c r="Q2456" s="1169"/>
    </row>
    <row r="2457" spans="1:20" s="451" customFormat="1">
      <c r="A2457" s="1566"/>
      <c r="B2457" s="451" t="s">
        <v>709</v>
      </c>
      <c r="C2457" s="451" t="s">
        <v>973</v>
      </c>
      <c r="D2457" s="534">
        <v>10</v>
      </c>
      <c r="E2457" s="1202">
        <v>44802</v>
      </c>
      <c r="H2457" s="687">
        <v>280.01302589285706</v>
      </c>
      <c r="I2457" s="1200">
        <v>5.6156883669533002</v>
      </c>
      <c r="J2457" s="564">
        <f t="shared" si="467"/>
        <v>173.94033147801153</v>
      </c>
      <c r="L2457" s="1373"/>
      <c r="M2457" s="1568"/>
      <c r="N2457" s="1373"/>
      <c r="P2457" s="1373"/>
      <c r="Q2457" s="1232"/>
      <c r="R2457" s="1157"/>
      <c r="S2457" s="1157"/>
      <c r="T2457" s="1157"/>
    </row>
    <row r="2458" spans="1:20">
      <c r="A2458" s="108"/>
      <c r="D2458" s="27"/>
      <c r="E2458" s="55"/>
      <c r="H2458" s="68"/>
      <c r="I2458" s="24"/>
      <c r="J2458" s="484"/>
      <c r="M2458" s="51"/>
      <c r="Q2458" s="1169"/>
    </row>
    <row r="2459" spans="1:20" ht="46.8">
      <c r="A2459" s="983" t="s">
        <v>804</v>
      </c>
      <c r="B2459" s="815" t="s">
        <v>20</v>
      </c>
      <c r="C2459" s="815" t="s">
        <v>701</v>
      </c>
      <c r="D2459" s="815" t="s">
        <v>805</v>
      </c>
      <c r="E2459" s="873" t="s">
        <v>786</v>
      </c>
      <c r="F2459" s="815" t="s">
        <v>806</v>
      </c>
      <c r="G2459" s="815" t="s">
        <v>807</v>
      </c>
      <c r="H2459" s="815" t="s">
        <v>808</v>
      </c>
      <c r="I2459" s="878" t="s">
        <v>809</v>
      </c>
      <c r="J2459" s="484" t="s">
        <v>810</v>
      </c>
      <c r="K2459" s="1252" t="s">
        <v>792</v>
      </c>
      <c r="L2459" s="1305" t="s">
        <v>474</v>
      </c>
      <c r="M2459" s="1252" t="s">
        <v>793</v>
      </c>
      <c r="N2459" s="1305" t="s">
        <v>483</v>
      </c>
      <c r="O2459" s="1252" t="s">
        <v>794</v>
      </c>
      <c r="P2459" s="1305" t="s">
        <v>480</v>
      </c>
      <c r="Q2459" s="1169"/>
    </row>
    <row r="2460" spans="1:20">
      <c r="A2460" s="108"/>
      <c r="B2460" s="24" t="s">
        <v>709</v>
      </c>
      <c r="C2460" s="24" t="s">
        <v>972</v>
      </c>
      <c r="D2460" s="23">
        <v>0.5</v>
      </c>
      <c r="E2460" s="47">
        <v>45169</v>
      </c>
      <c r="F2460" s="24">
        <v>12.1</v>
      </c>
      <c r="G2460" s="24">
        <v>3.15</v>
      </c>
      <c r="H2460" s="24">
        <v>7.8170886075949371</v>
      </c>
      <c r="I2460" s="24">
        <v>0.5385097337211906</v>
      </c>
      <c r="J2460" s="484">
        <f t="shared" si="467"/>
        <v>16.679800492280158</v>
      </c>
      <c r="K2460" s="24">
        <f>AVERAGE(G2460:G2471)</f>
        <v>3.15</v>
      </c>
      <c r="L2460" s="594">
        <f t="shared" ref="L2460" si="471">10*(6-(LN(K2460)/LN(2)))</f>
        <v>43.446481713874462</v>
      </c>
      <c r="M2460" s="24">
        <f>AVERAGE(H2460:H2471)</f>
        <v>10.133892405063291</v>
      </c>
      <c r="N2460" s="594">
        <f t="shared" ref="N2460" si="472">10*(6-((2.04-0.68*LN(M2460))/LN(2)))</f>
        <v>53.288613443142637</v>
      </c>
      <c r="O2460">
        <f>AVERAGE(J2460:J2471)</f>
        <v>54.746985970134162</v>
      </c>
      <c r="P2460" s="594">
        <f t="shared" ref="P2460" si="473">10*(6-(LN(48/O2460)/LN(2)))</f>
        <v>61.89745135215464</v>
      </c>
      <c r="Q2460" s="1169">
        <f>AVERAGE(L2460,N2460,P2460)</f>
        <v>52.877515503057246</v>
      </c>
      <c r="R2460" s="1330">
        <f>AVERAGE(Q2404:Q2460)</f>
        <v>50.914035971390341</v>
      </c>
      <c r="S2460" s="1006" t="s">
        <v>346</v>
      </c>
      <c r="T2460" s="1350" t="str">
        <f>IF(_xlfn.NUMBERVALUE(R2460), IF(R2460&lt;50, "Acceptable; Ongoing Protection is Required", "Unacceptable; Immediate Restoration is Required"), " ")</f>
        <v>Unacceptable; Immediate Restoration is Required</v>
      </c>
    </row>
    <row r="2461" spans="1:20">
      <c r="A2461" s="108"/>
      <c r="B2461" s="24" t="s">
        <v>709</v>
      </c>
      <c r="C2461" s="24" t="s">
        <v>972</v>
      </c>
      <c r="D2461" s="23">
        <v>1</v>
      </c>
      <c r="E2461" s="47">
        <v>45169</v>
      </c>
      <c r="H2461" s="24" t="s">
        <v>811</v>
      </c>
      <c r="I2461" s="24" t="s">
        <v>811</v>
      </c>
      <c r="J2461" s="484"/>
      <c r="M2461" s="51"/>
      <c r="Q2461" s="1169"/>
    </row>
    <row r="2462" spans="1:20">
      <c r="A2462" s="108"/>
      <c r="B2462" s="24" t="s">
        <v>709</v>
      </c>
      <c r="C2462" s="24" t="s">
        <v>972</v>
      </c>
      <c r="D2462" s="23">
        <v>2</v>
      </c>
      <c r="E2462" s="47">
        <v>45169</v>
      </c>
      <c r="H2462" s="24" t="s">
        <v>811</v>
      </c>
      <c r="I2462" s="24" t="s">
        <v>811</v>
      </c>
      <c r="J2462" s="484"/>
      <c r="M2462" s="51"/>
      <c r="Q2462" s="1169"/>
    </row>
    <row r="2463" spans="1:20">
      <c r="A2463" s="108"/>
      <c r="B2463" s="24" t="s">
        <v>709</v>
      </c>
      <c r="C2463" s="24" t="s">
        <v>972</v>
      </c>
      <c r="D2463" s="23">
        <v>3</v>
      </c>
      <c r="E2463" s="47">
        <v>45169</v>
      </c>
      <c r="H2463" s="24">
        <v>2.8096202531645567</v>
      </c>
      <c r="I2463" s="24">
        <v>0.5385097337211906</v>
      </c>
      <c r="J2463" s="484">
        <f t="shared" ref="J2463" si="474">IF(AND(I2463&gt;0),  I2463*30.974," ")</f>
        <v>16.679800492280158</v>
      </c>
      <c r="M2463" s="51"/>
      <c r="Q2463" s="1169"/>
    </row>
    <row r="2464" spans="1:20">
      <c r="A2464" s="108"/>
      <c r="B2464" s="24" t="s">
        <v>709</v>
      </c>
      <c r="C2464" s="24" t="s">
        <v>972</v>
      </c>
      <c r="D2464" s="23">
        <v>4</v>
      </c>
      <c r="E2464" s="47">
        <v>45169</v>
      </c>
      <c r="H2464" s="24" t="s">
        <v>811</v>
      </c>
      <c r="I2464" s="24" t="s">
        <v>811</v>
      </c>
      <c r="J2464" s="484"/>
      <c r="M2464" s="51"/>
      <c r="Q2464" s="1169"/>
    </row>
    <row r="2465" spans="1:25">
      <c r="A2465" s="108"/>
      <c r="B2465" s="24" t="s">
        <v>709</v>
      </c>
      <c r="C2465" s="24" t="s">
        <v>972</v>
      </c>
      <c r="D2465" s="23">
        <v>5</v>
      </c>
      <c r="E2465" s="47">
        <v>45169</v>
      </c>
      <c r="H2465" s="24" t="s">
        <v>811</v>
      </c>
      <c r="I2465" s="24" t="s">
        <v>811</v>
      </c>
      <c r="J2465" s="484"/>
      <c r="M2465" s="51"/>
      <c r="Q2465" s="1169"/>
    </row>
    <row r="2466" spans="1:25">
      <c r="A2466" s="108"/>
      <c r="B2466" s="24" t="s">
        <v>709</v>
      </c>
      <c r="C2466" s="24" t="s">
        <v>972</v>
      </c>
      <c r="D2466" s="23">
        <v>6</v>
      </c>
      <c r="E2466" s="47">
        <v>45169</v>
      </c>
      <c r="H2466" s="24" t="s">
        <v>811</v>
      </c>
      <c r="I2466" s="24" t="s">
        <v>811</v>
      </c>
      <c r="J2466" s="484"/>
      <c r="M2466" s="51"/>
      <c r="Q2466" s="1169"/>
    </row>
    <row r="2467" spans="1:25">
      <c r="A2467" s="108"/>
      <c r="B2467" s="24" t="s">
        <v>709</v>
      </c>
      <c r="C2467" s="24" t="s">
        <v>972</v>
      </c>
      <c r="D2467" s="23">
        <v>7</v>
      </c>
      <c r="E2467" s="47">
        <v>45169</v>
      </c>
      <c r="H2467" s="24" t="s">
        <v>811</v>
      </c>
      <c r="I2467" s="24" t="s">
        <v>811</v>
      </c>
      <c r="J2467" s="484"/>
      <c r="M2467" s="51"/>
      <c r="Q2467" s="1169"/>
    </row>
    <row r="2468" spans="1:25">
      <c r="A2468" s="108"/>
      <c r="B2468" s="24" t="s">
        <v>709</v>
      </c>
      <c r="C2468" s="24" t="s">
        <v>972</v>
      </c>
      <c r="D2468" s="23">
        <v>8</v>
      </c>
      <c r="E2468" s="47">
        <v>45169</v>
      </c>
      <c r="H2468" s="24" t="s">
        <v>811</v>
      </c>
      <c r="I2468" s="24" t="s">
        <v>811</v>
      </c>
      <c r="J2468" s="484"/>
      <c r="M2468" s="51"/>
      <c r="Q2468" s="1169"/>
    </row>
    <row r="2469" spans="1:25">
      <c r="A2469" s="108"/>
      <c r="B2469" s="24" t="s">
        <v>709</v>
      </c>
      <c r="C2469" s="24" t="s">
        <v>972</v>
      </c>
      <c r="D2469" s="23">
        <v>9</v>
      </c>
      <c r="E2469" s="47">
        <v>45169</v>
      </c>
      <c r="H2469" s="2606">
        <v>25.377215189873418</v>
      </c>
      <c r="I2469" s="24">
        <v>1.3971498418913586</v>
      </c>
      <c r="J2469" s="484">
        <f t="shared" ref="J2469" si="475">IF(AND(I2469&gt;0),  I2469*30.974," ")</f>
        <v>43.275319202742942</v>
      </c>
      <c r="M2469" s="51"/>
      <c r="Q2469" s="1169"/>
    </row>
    <row r="2470" spans="1:25">
      <c r="A2470" s="108"/>
      <c r="B2470" s="24" t="s">
        <v>709</v>
      </c>
      <c r="C2470" s="24" t="s">
        <v>972</v>
      </c>
      <c r="D2470" s="23">
        <v>10</v>
      </c>
      <c r="E2470" s="47">
        <v>45169</v>
      </c>
      <c r="H2470" s="24" t="s">
        <v>811</v>
      </c>
      <c r="I2470" s="24" t="s">
        <v>811</v>
      </c>
      <c r="J2470" s="484"/>
      <c r="M2470" s="51"/>
      <c r="Q2470" s="1169"/>
    </row>
    <row r="2471" spans="1:25">
      <c r="A2471" s="108"/>
      <c r="B2471" s="24" t="s">
        <v>709</v>
      </c>
      <c r="C2471" s="24" t="s">
        <v>972</v>
      </c>
      <c r="D2471" s="23">
        <v>11</v>
      </c>
      <c r="E2471" s="47">
        <v>45169</v>
      </c>
      <c r="H2471" s="24">
        <v>4.5316455696202533</v>
      </c>
      <c r="I2471" s="24">
        <v>4.595887637800522</v>
      </c>
      <c r="J2471" s="484">
        <f t="shared" ref="J2471" si="476">IF(AND(I2471&gt;0),  I2471*30.974," ")</f>
        <v>142.35302369323338</v>
      </c>
      <c r="M2471" s="51"/>
      <c r="Q2471" s="1169"/>
    </row>
    <row r="2472" spans="1:25">
      <c r="A2472" s="108"/>
      <c r="D2472" s="27"/>
      <c r="E2472" s="133"/>
      <c r="H2472" s="24"/>
      <c r="I2472" s="71"/>
      <c r="J2472" s="484"/>
      <c r="M2472" s="51"/>
      <c r="Q2472" s="1169"/>
    </row>
    <row r="2473" spans="1:25" s="437" customFormat="1">
      <c r="A2473" s="436"/>
      <c r="D2473" s="1019"/>
      <c r="E2473" s="1579"/>
      <c r="H2473" s="1020"/>
      <c r="I2473" s="1021"/>
      <c r="J2473" s="486"/>
      <c r="L2473" s="1124"/>
      <c r="M2473" s="1580"/>
      <c r="N2473" s="1124"/>
      <c r="P2473" s="1124"/>
      <c r="Q2473" s="1251"/>
      <c r="R2473" s="1023"/>
      <c r="S2473" s="1023"/>
      <c r="T2473" s="1023"/>
    </row>
    <row r="2474" spans="1:25" ht="31.2">
      <c r="A2474" s="984" t="s">
        <v>974</v>
      </c>
      <c r="B2474" s="815"/>
      <c r="C2474" s="815"/>
      <c r="D2474" s="815"/>
      <c r="E2474" s="873"/>
      <c r="F2474" s="815"/>
      <c r="G2474" s="815"/>
      <c r="H2474" s="815"/>
      <c r="I2474" s="815"/>
      <c r="J2474" s="2164"/>
      <c r="K2474" s="815"/>
      <c r="L2474" s="1313"/>
      <c r="M2474" s="815"/>
      <c r="N2474" s="1136"/>
      <c r="O2474" s="815"/>
      <c r="P2474" s="1136"/>
      <c r="Q2474" s="1169"/>
      <c r="R2474" s="1340"/>
      <c r="S2474" s="1340"/>
      <c r="T2474" s="1340"/>
      <c r="U2474" s="815"/>
      <c r="V2474" s="747"/>
      <c r="W2474" s="747"/>
      <c r="X2474" s="747"/>
      <c r="Y2474" s="747"/>
    </row>
    <row r="2475" spans="1:25" s="1257" customFormat="1" ht="46.8">
      <c r="A2475" s="1260" t="s">
        <v>784</v>
      </c>
      <c r="B2475" s="1257" t="s">
        <v>20</v>
      </c>
      <c r="C2475" s="1257" t="s">
        <v>701</v>
      </c>
      <c r="D2475" s="1257" t="s">
        <v>785</v>
      </c>
      <c r="E2475" s="1257" t="s">
        <v>786</v>
      </c>
      <c r="F2475" s="1257" t="s">
        <v>787</v>
      </c>
      <c r="G2475" s="1257" t="s">
        <v>788</v>
      </c>
      <c r="H2475" s="1257" t="s">
        <v>789</v>
      </c>
      <c r="I2475" s="1257" t="s">
        <v>790</v>
      </c>
      <c r="J2475" s="1594" t="s">
        <v>791</v>
      </c>
      <c r="K2475" s="1565" t="s">
        <v>792</v>
      </c>
      <c r="L2475" s="1564" t="s">
        <v>474</v>
      </c>
      <c r="M2475" s="1565" t="s">
        <v>793</v>
      </c>
      <c r="N2475" s="1564" t="s">
        <v>483</v>
      </c>
      <c r="O2475" s="1565" t="s">
        <v>794</v>
      </c>
      <c r="P2475" s="1564" t="s">
        <v>480</v>
      </c>
      <c r="Q2475" s="1604" t="s">
        <v>795</v>
      </c>
      <c r="R2475" s="1603" t="s">
        <v>796</v>
      </c>
      <c r="S2475" s="1334" t="s">
        <v>797</v>
      </c>
      <c r="T2475" s="1573" t="s">
        <v>798</v>
      </c>
      <c r="X2475" s="1260" t="s">
        <v>784</v>
      </c>
      <c r="Y2475" s="1257" t="s">
        <v>20</v>
      </c>
    </row>
    <row r="2476" spans="1:25">
      <c r="A2476" s="2173" t="s">
        <v>74</v>
      </c>
      <c r="B2476" s="91" t="s">
        <v>709</v>
      </c>
      <c r="C2476" s="91" t="s">
        <v>974</v>
      </c>
      <c r="D2476" s="399">
        <v>0.5</v>
      </c>
      <c r="E2476" s="2174">
        <v>42996</v>
      </c>
      <c r="F2476" s="399">
        <v>4.18</v>
      </c>
      <c r="G2476" s="91">
        <v>1.55</v>
      </c>
      <c r="H2476" s="394">
        <v>19.723081012658231</v>
      </c>
      <c r="I2476" s="2186">
        <v>0.59798195708420154</v>
      </c>
      <c r="J2476" s="589">
        <v>18.52189313872606</v>
      </c>
      <c r="K2476" s="1968">
        <v>1.55</v>
      </c>
      <c r="L2476" s="2176">
        <v>53.677317845004865</v>
      </c>
      <c r="M2476" s="2177">
        <v>41.227835126582285</v>
      </c>
      <c r="N2476" s="2176">
        <v>67.054739420776258</v>
      </c>
      <c r="O2476" s="2177">
        <v>33.860730048550039</v>
      </c>
      <c r="P2476" s="2176">
        <v>54.965786727177942</v>
      </c>
      <c r="Q2476" s="2168">
        <f t="shared" si="466"/>
        <v>58.565947997653019</v>
      </c>
    </row>
    <row r="2477" spans="1:25">
      <c r="A2477" s="2173" t="s">
        <v>74</v>
      </c>
      <c r="B2477" s="91" t="s">
        <v>709</v>
      </c>
      <c r="C2477" s="91" t="s">
        <v>974</v>
      </c>
      <c r="D2477" s="399">
        <v>1</v>
      </c>
      <c r="E2477" s="2174">
        <v>42996</v>
      </c>
      <c r="F2477" s="399">
        <v>4.18</v>
      </c>
      <c r="G2477" s="91">
        <v>1.55</v>
      </c>
      <c r="H2477" s="91"/>
      <c r="I2477" s="454"/>
      <c r="J2477" s="589" t="s">
        <v>803</v>
      </c>
      <c r="K2477" s="91"/>
      <c r="L2477" s="2178" t="s">
        <v>803</v>
      </c>
      <c r="M2477" s="2179"/>
      <c r="N2477" s="2178" t="s">
        <v>803</v>
      </c>
      <c r="O2477" s="2179"/>
      <c r="P2477" s="2178" t="s">
        <v>803</v>
      </c>
      <c r="Q2477" s="2168"/>
      <c r="R2477" s="1330"/>
      <c r="T2477" s="1350" t="s">
        <v>803</v>
      </c>
    </row>
    <row r="2478" spans="1:25">
      <c r="A2478" s="2173" t="s">
        <v>74</v>
      </c>
      <c r="B2478" s="91" t="s">
        <v>709</v>
      </c>
      <c r="C2478" s="91" t="s">
        <v>974</v>
      </c>
      <c r="D2478" s="399">
        <v>2</v>
      </c>
      <c r="E2478" s="2174">
        <v>42996</v>
      </c>
      <c r="F2478" s="399">
        <v>4.18</v>
      </c>
      <c r="G2478" s="91">
        <v>1.55</v>
      </c>
      <c r="H2478" s="91"/>
      <c r="I2478" s="454"/>
      <c r="J2478" s="589" t="s">
        <v>803</v>
      </c>
      <c r="K2478" s="91"/>
      <c r="L2478" s="2178" t="s">
        <v>803</v>
      </c>
      <c r="M2478" s="2179"/>
      <c r="N2478" s="2178" t="s">
        <v>803</v>
      </c>
      <c r="O2478" s="2179"/>
      <c r="P2478" s="2178" t="s">
        <v>803</v>
      </c>
      <c r="Q2478" s="2168"/>
      <c r="R2478" s="1330"/>
      <c r="T2478" s="1350" t="s">
        <v>803</v>
      </c>
    </row>
    <row r="2479" spans="1:25">
      <c r="A2479" s="2173" t="s">
        <v>74</v>
      </c>
      <c r="B2479" s="91" t="s">
        <v>709</v>
      </c>
      <c r="C2479" s="91" t="s">
        <v>974</v>
      </c>
      <c r="D2479" s="399">
        <v>3</v>
      </c>
      <c r="E2479" s="2174">
        <v>42996</v>
      </c>
      <c r="F2479" s="399">
        <v>4.18</v>
      </c>
      <c r="G2479" s="91">
        <v>1.55</v>
      </c>
      <c r="H2479" s="394">
        <v>62.732589240506343</v>
      </c>
      <c r="I2479" s="2186">
        <v>1.5884150241613615</v>
      </c>
      <c r="J2479" s="589">
        <v>49.199566958374014</v>
      </c>
      <c r="K2479" s="91"/>
      <c r="L2479" s="2178" t="s">
        <v>803</v>
      </c>
      <c r="M2479" s="2179"/>
      <c r="N2479" s="2178" t="s">
        <v>803</v>
      </c>
      <c r="O2479" s="2179"/>
      <c r="P2479" s="2178" t="s">
        <v>803</v>
      </c>
      <c r="Q2479" s="2168"/>
      <c r="R2479" s="1330"/>
      <c r="T2479" s="1350" t="s">
        <v>803</v>
      </c>
    </row>
    <row r="2480" spans="1:25" s="451" customFormat="1">
      <c r="A2480" s="2180" t="s">
        <v>74</v>
      </c>
      <c r="B2480" s="470" t="s">
        <v>709</v>
      </c>
      <c r="C2480" s="470" t="s">
        <v>974</v>
      </c>
      <c r="D2480" s="2181">
        <v>4</v>
      </c>
      <c r="E2480" s="2182">
        <v>42996</v>
      </c>
      <c r="F2480" s="2181">
        <v>4.18</v>
      </c>
      <c r="G2480" s="470">
        <v>1.55</v>
      </c>
      <c r="H2480" s="470"/>
      <c r="I2480" s="2183"/>
      <c r="J2480" s="1718" t="s">
        <v>803</v>
      </c>
      <c r="K2480" s="470"/>
      <c r="L2480" s="2184" t="s">
        <v>803</v>
      </c>
      <c r="M2480" s="2185"/>
      <c r="N2480" s="2184" t="s">
        <v>803</v>
      </c>
      <c r="O2480" s="2185"/>
      <c r="P2480" s="2184" t="s">
        <v>803</v>
      </c>
      <c r="Q2480" s="2172"/>
      <c r="R2480" s="1341"/>
      <c r="S2480" s="1157"/>
      <c r="T2480" s="1357" t="s">
        <v>803</v>
      </c>
    </row>
    <row r="2481" spans="1:20">
      <c r="A2481" s="884"/>
      <c r="D2481" s="173"/>
      <c r="E2481" s="445"/>
      <c r="F2481" s="173"/>
      <c r="I2481" s="108"/>
      <c r="J2481" s="484"/>
      <c r="L2481" s="1648"/>
      <c r="M2481" s="911"/>
      <c r="N2481" s="1648"/>
      <c r="O2481" s="911"/>
      <c r="P2481" s="1648"/>
      <c r="Q2481" s="1169"/>
      <c r="R2481" s="1331"/>
      <c r="T2481" s="1344"/>
    </row>
    <row r="2482" spans="1:20">
      <c r="A2482" s="2173" t="s">
        <v>74</v>
      </c>
      <c r="B2482" s="91" t="s">
        <v>368</v>
      </c>
      <c r="C2482" s="355" t="s">
        <v>75</v>
      </c>
      <c r="D2482" s="355">
        <v>0.5</v>
      </c>
      <c r="E2482" s="358">
        <v>43342</v>
      </c>
      <c r="F2482" s="355">
        <v>4.16</v>
      </c>
      <c r="G2482" s="355">
        <v>1.55</v>
      </c>
      <c r="H2482" s="355">
        <v>13.65</v>
      </c>
      <c r="I2482" s="2803">
        <v>0.69</v>
      </c>
      <c r="J2482" s="589">
        <v>21.372059999999998</v>
      </c>
      <c r="K2482" s="1968">
        <v>1.55</v>
      </c>
      <c r="L2482" s="2176">
        <v>53.677317845004865</v>
      </c>
      <c r="M2482" s="2187">
        <v>40.765000000000001</v>
      </c>
      <c r="N2482" s="2176">
        <v>66.943983113215438</v>
      </c>
      <c r="O2482" s="2187">
        <v>54.204499999999996</v>
      </c>
      <c r="P2482" s="2176">
        <v>61.753782217267513</v>
      </c>
      <c r="Q2482" s="2168">
        <f t="shared" si="466"/>
        <v>60.791694391829274</v>
      </c>
    </row>
    <row r="2483" spans="1:20">
      <c r="A2483" s="2173" t="s">
        <v>74</v>
      </c>
      <c r="B2483" s="91" t="s">
        <v>368</v>
      </c>
      <c r="C2483" s="355" t="s">
        <v>75</v>
      </c>
      <c r="D2483" s="355">
        <v>1</v>
      </c>
      <c r="E2483" s="358">
        <v>43342</v>
      </c>
      <c r="F2483" s="355">
        <v>4.16</v>
      </c>
      <c r="G2483" s="355">
        <v>1.55</v>
      </c>
      <c r="H2483" s="355"/>
      <c r="I2483" s="2803"/>
      <c r="J2483" s="589" t="s">
        <v>803</v>
      </c>
      <c r="K2483" s="1968"/>
      <c r="L2483" s="2176" t="s">
        <v>803</v>
      </c>
      <c r="M2483" s="2187"/>
      <c r="N2483" s="2176" t="s">
        <v>803</v>
      </c>
      <c r="O2483" s="2187"/>
      <c r="P2483" s="2176" t="s">
        <v>803</v>
      </c>
      <c r="Q2483" s="2168"/>
      <c r="R2483" s="1330"/>
      <c r="T2483" s="1350" t="s">
        <v>803</v>
      </c>
    </row>
    <row r="2484" spans="1:20">
      <c r="A2484" s="2173" t="s">
        <v>74</v>
      </c>
      <c r="B2484" s="91" t="s">
        <v>368</v>
      </c>
      <c r="C2484" s="355" t="s">
        <v>75</v>
      </c>
      <c r="D2484" s="355">
        <v>2</v>
      </c>
      <c r="E2484" s="358">
        <v>43342</v>
      </c>
      <c r="F2484" s="355">
        <v>4.16</v>
      </c>
      <c r="G2484" s="355">
        <v>1.55</v>
      </c>
      <c r="H2484" s="355"/>
      <c r="I2484" s="2803"/>
      <c r="J2484" s="589" t="s">
        <v>803</v>
      </c>
      <c r="K2484" s="1968"/>
      <c r="L2484" s="2176" t="s">
        <v>803</v>
      </c>
      <c r="M2484" s="2187"/>
      <c r="N2484" s="2176" t="s">
        <v>803</v>
      </c>
      <c r="O2484" s="2187"/>
      <c r="P2484" s="2176" t="s">
        <v>803</v>
      </c>
      <c r="Q2484" s="2168"/>
      <c r="R2484" s="1330"/>
      <c r="T2484" s="1350" t="s">
        <v>803</v>
      </c>
    </row>
    <row r="2485" spans="1:20">
      <c r="A2485" s="2173" t="s">
        <v>74</v>
      </c>
      <c r="B2485" s="91" t="s">
        <v>368</v>
      </c>
      <c r="C2485" s="355" t="s">
        <v>75</v>
      </c>
      <c r="D2485" s="355">
        <v>3</v>
      </c>
      <c r="E2485" s="358">
        <v>43342</v>
      </c>
      <c r="F2485" s="355">
        <v>4.16</v>
      </c>
      <c r="G2485" s="355">
        <v>1.55</v>
      </c>
      <c r="H2485" s="355">
        <v>67.88</v>
      </c>
      <c r="I2485" s="2803">
        <v>2.81</v>
      </c>
      <c r="J2485" s="589">
        <v>87.036940000000001</v>
      </c>
      <c r="K2485" s="1968"/>
      <c r="L2485" s="2176" t="s">
        <v>803</v>
      </c>
      <c r="M2485" s="2187"/>
      <c r="N2485" s="2176" t="s">
        <v>803</v>
      </c>
      <c r="O2485" s="2187"/>
      <c r="P2485" s="2176" t="s">
        <v>803</v>
      </c>
      <c r="Q2485" s="2168"/>
      <c r="R2485" s="1330"/>
      <c r="T2485" s="1350" t="s">
        <v>803</v>
      </c>
    </row>
    <row r="2486" spans="1:20" s="451" customFormat="1">
      <c r="A2486" s="2180" t="s">
        <v>74</v>
      </c>
      <c r="B2486" s="470" t="s">
        <v>368</v>
      </c>
      <c r="C2486" s="469" t="s">
        <v>75</v>
      </c>
      <c r="D2486" s="469">
        <v>3.75</v>
      </c>
      <c r="E2486" s="471">
        <v>43342</v>
      </c>
      <c r="F2486" s="469">
        <v>4.16</v>
      </c>
      <c r="G2486" s="469">
        <v>1.55</v>
      </c>
      <c r="H2486" s="469"/>
      <c r="I2486" s="2804"/>
      <c r="J2486" s="1718" t="s">
        <v>803</v>
      </c>
      <c r="K2486" s="1980"/>
      <c r="L2486" s="2196" t="s">
        <v>803</v>
      </c>
      <c r="M2486" s="2805"/>
      <c r="N2486" s="2196" t="s">
        <v>803</v>
      </c>
      <c r="O2486" s="2805"/>
      <c r="P2486" s="2196" t="s">
        <v>803</v>
      </c>
      <c r="Q2486" s="2172"/>
      <c r="R2486" s="1341"/>
      <c r="S2486" s="1157"/>
      <c r="T2486" s="1357" t="s">
        <v>803</v>
      </c>
    </row>
    <row r="2487" spans="1:20">
      <c r="A2487" s="108"/>
      <c r="J2487" s="484"/>
      <c r="Q2487" s="1169"/>
      <c r="T2487" s="1346"/>
    </row>
    <row r="2488" spans="1:20" ht="46.8">
      <c r="A2488" s="976" t="s">
        <v>804</v>
      </c>
      <c r="B2488" s="591" t="s">
        <v>20</v>
      </c>
      <c r="C2488" s="591" t="s">
        <v>701</v>
      </c>
      <c r="D2488" s="946" t="s">
        <v>805</v>
      </c>
      <c r="E2488" s="947" t="s">
        <v>786</v>
      </c>
      <c r="F2488" s="946" t="s">
        <v>806</v>
      </c>
      <c r="G2488" s="946" t="s">
        <v>807</v>
      </c>
      <c r="H2488" s="591" t="s">
        <v>808</v>
      </c>
      <c r="I2488" s="371" t="s">
        <v>809</v>
      </c>
      <c r="J2488" s="1601" t="s">
        <v>878</v>
      </c>
      <c r="K2488" s="1252" t="s">
        <v>792</v>
      </c>
      <c r="L2488" s="1305" t="s">
        <v>474</v>
      </c>
      <c r="M2488" s="1252" t="s">
        <v>793</v>
      </c>
      <c r="N2488" s="1305" t="s">
        <v>483</v>
      </c>
      <c r="O2488" s="1252" t="s">
        <v>794</v>
      </c>
      <c r="P2488" s="1305" t="s">
        <v>480</v>
      </c>
      <c r="Q2488" s="1604"/>
      <c r="T2488" s="1346"/>
    </row>
    <row r="2489" spans="1:20">
      <c r="A2489" s="108">
        <v>66</v>
      </c>
      <c r="B2489" t="s">
        <v>709</v>
      </c>
      <c r="C2489" t="s">
        <v>975</v>
      </c>
      <c r="D2489" s="18">
        <v>0.5</v>
      </c>
      <c r="E2489" s="55">
        <v>43705</v>
      </c>
      <c r="F2489" s="165">
        <v>3.8</v>
      </c>
      <c r="G2489" s="166">
        <v>1.2</v>
      </c>
      <c r="H2489" s="24">
        <v>10.002859873417721</v>
      </c>
      <c r="I2489" s="24">
        <v>0.98222816931104417</v>
      </c>
      <c r="J2489" s="484">
        <f t="shared" ref="J2489:J2582" si="477">IF(AND(I2489&gt;0),  I2489*30.974," ")</f>
        <v>30.423535316240283</v>
      </c>
      <c r="K2489" s="166">
        <f>AVERAGE(G2489:G2496)</f>
        <v>1.2</v>
      </c>
      <c r="L2489" s="1316">
        <f t="shared" ref="L2489:L2572" si="478">10*(6-(LN(K2489)/LN(2)))</f>
        <v>57.369655941662067</v>
      </c>
      <c r="M2489" s="166">
        <f>AVERAGE(H2489:H2496)</f>
        <v>30.553853649789033</v>
      </c>
      <c r="N2489" s="594">
        <f t="shared" ref="N2489:N2572" si="479">10*(6-((2.04-0.68*LN(M2489))/LN(2)))</f>
        <v>64.115341815285532</v>
      </c>
      <c r="O2489">
        <f>AVERAGE(J2489:J2496)</f>
        <v>33.68319981440888</v>
      </c>
      <c r="P2489" s="594">
        <f t="shared" ref="P2489:P2572" si="480">10*(6-(LN(48/O2489)/LN(2)))</f>
        <v>54.889947912730605</v>
      </c>
      <c r="Q2489" s="1169">
        <f t="shared" si="466"/>
        <v>58.791648556559402</v>
      </c>
      <c r="T2489" s="1346"/>
    </row>
    <row r="2490" spans="1:20">
      <c r="A2490" s="108"/>
      <c r="B2490" t="s">
        <v>709</v>
      </c>
      <c r="C2490" t="s">
        <v>975</v>
      </c>
      <c r="D2490" s="18">
        <v>1</v>
      </c>
      <c r="E2490" s="55">
        <v>43705</v>
      </c>
      <c r="F2490" s="165"/>
      <c r="G2490" s="166"/>
      <c r="H2490" s="27" t="s">
        <v>811</v>
      </c>
      <c r="I2490" s="27" t="s">
        <v>811</v>
      </c>
      <c r="J2490" s="484"/>
      <c r="L2490" s="1316"/>
      <c r="Q2490" s="1169"/>
      <c r="T2490" s="1346"/>
    </row>
    <row r="2491" spans="1:20">
      <c r="A2491" s="108"/>
      <c r="B2491" t="s">
        <v>709</v>
      </c>
      <c r="C2491" t="s">
        <v>975</v>
      </c>
      <c r="D2491" s="18">
        <v>1.5</v>
      </c>
      <c r="E2491" s="55">
        <v>43705</v>
      </c>
      <c r="F2491" s="165"/>
      <c r="G2491" s="166"/>
      <c r="H2491" s="27" t="s">
        <v>811</v>
      </c>
      <c r="I2491" s="27" t="s">
        <v>811</v>
      </c>
      <c r="J2491" s="484"/>
      <c r="L2491" s="1316"/>
      <c r="Q2491" s="1169"/>
      <c r="T2491" s="1346"/>
    </row>
    <row r="2492" spans="1:20">
      <c r="A2492" s="108"/>
      <c r="B2492" t="s">
        <v>709</v>
      </c>
      <c r="C2492" t="s">
        <v>975</v>
      </c>
      <c r="D2492" s="18">
        <v>2</v>
      </c>
      <c r="E2492" s="55">
        <v>43705</v>
      </c>
      <c r="F2492" s="165"/>
      <c r="G2492" s="166"/>
      <c r="H2492" s="27" t="s">
        <v>811</v>
      </c>
      <c r="I2492" s="27" t="s">
        <v>811</v>
      </c>
      <c r="J2492" s="484"/>
      <c r="L2492" s="1316"/>
      <c r="Q2492" s="1169"/>
      <c r="T2492" s="1346"/>
    </row>
    <row r="2493" spans="1:20">
      <c r="A2493" s="108"/>
      <c r="B2493" t="s">
        <v>709</v>
      </c>
      <c r="C2493" t="s">
        <v>975</v>
      </c>
      <c r="D2493" s="18">
        <v>2.5</v>
      </c>
      <c r="E2493" s="55">
        <v>43705</v>
      </c>
      <c r="F2493" s="165"/>
      <c r="G2493" s="166"/>
      <c r="H2493" s="27" t="s">
        <v>811</v>
      </c>
      <c r="I2493" s="27" t="s">
        <v>811</v>
      </c>
      <c r="J2493" s="484"/>
      <c r="L2493" s="1316"/>
      <c r="Q2493" s="1169"/>
      <c r="T2493" s="1346"/>
    </row>
    <row r="2494" spans="1:20">
      <c r="A2494" s="108"/>
      <c r="B2494" t="s">
        <v>709</v>
      </c>
      <c r="C2494" t="s">
        <v>975</v>
      </c>
      <c r="D2494" s="18">
        <v>3</v>
      </c>
      <c r="E2494" s="55">
        <v>43705</v>
      </c>
      <c r="F2494" s="165"/>
      <c r="G2494" s="166"/>
      <c r="H2494" s="27" t="s">
        <v>811</v>
      </c>
      <c r="I2494" s="27" t="s">
        <v>811</v>
      </c>
      <c r="J2494" s="484"/>
      <c r="L2494" s="1316"/>
      <c r="Q2494" s="1169"/>
      <c r="T2494" s="1346"/>
    </row>
    <row r="2495" spans="1:20">
      <c r="A2495" s="108"/>
      <c r="B2495" t="s">
        <v>709</v>
      </c>
      <c r="C2495" t="s">
        <v>975</v>
      </c>
      <c r="D2495" s="18">
        <v>3.5</v>
      </c>
      <c r="E2495" s="55">
        <v>43705</v>
      </c>
      <c r="F2495" s="165"/>
      <c r="G2495" s="166"/>
      <c r="H2495" s="27" t="s">
        <v>811</v>
      </c>
      <c r="I2495" s="27" t="s">
        <v>811</v>
      </c>
      <c r="J2495" s="484"/>
      <c r="L2495" s="1316"/>
      <c r="Q2495" s="1169"/>
      <c r="T2495" s="1346"/>
    </row>
    <row r="2496" spans="1:20" s="451" customFormat="1">
      <c r="A2496" s="1566"/>
      <c r="B2496" s="451" t="s">
        <v>709</v>
      </c>
      <c r="C2496" s="451" t="s">
        <v>975</v>
      </c>
      <c r="D2496" s="1201">
        <v>4</v>
      </c>
      <c r="E2496" s="1202">
        <v>43705</v>
      </c>
      <c r="F2496" s="1203"/>
      <c r="G2496" s="1204"/>
      <c r="H2496" s="1200">
        <v>51.104847426160347</v>
      </c>
      <c r="I2496" s="1200">
        <v>1.1927056341634108</v>
      </c>
      <c r="J2496" s="564">
        <f t="shared" si="477"/>
        <v>36.942864312577484</v>
      </c>
      <c r="L2496" s="1657"/>
      <c r="N2496" s="1373"/>
      <c r="P2496" s="1373"/>
      <c r="Q2496" s="1232"/>
      <c r="R2496" s="1157"/>
      <c r="S2496" s="1157"/>
      <c r="T2496" s="1569"/>
    </row>
    <row r="2497" spans="1:25">
      <c r="A2497" s="108"/>
      <c r="J2497" s="484" t="str">
        <f t="shared" si="477"/>
        <v xml:space="preserve"> </v>
      </c>
      <c r="L2497" s="1316"/>
      <c r="Q2497" s="1169"/>
      <c r="T2497" s="1346"/>
    </row>
    <row r="2498" spans="1:25" ht="46.8">
      <c r="B2498" s="976" t="s">
        <v>20</v>
      </c>
      <c r="C2498" s="591" t="s">
        <v>701</v>
      </c>
      <c r="D2498" s="946" t="s">
        <v>805</v>
      </c>
      <c r="E2498" s="947" t="s">
        <v>786</v>
      </c>
      <c r="F2498" s="946" t="s">
        <v>806</v>
      </c>
      <c r="G2498" s="946" t="s">
        <v>807</v>
      </c>
      <c r="H2498" s="591" t="s">
        <v>808</v>
      </c>
      <c r="I2498" s="371" t="s">
        <v>809</v>
      </c>
      <c r="J2498" s="484" t="s">
        <v>810</v>
      </c>
      <c r="K2498" s="1252" t="s">
        <v>792</v>
      </c>
      <c r="L2498" s="1305" t="s">
        <v>474</v>
      </c>
      <c r="M2498" s="1252" t="s">
        <v>793</v>
      </c>
      <c r="N2498" s="1305" t="s">
        <v>483</v>
      </c>
      <c r="O2498" s="1252" t="s">
        <v>794</v>
      </c>
      <c r="P2498" s="1305" t="s">
        <v>480</v>
      </c>
      <c r="Q2498" s="1604"/>
      <c r="T2498" s="1346"/>
    </row>
    <row r="2499" spans="1:25">
      <c r="B2499" s="108" t="s">
        <v>709</v>
      </c>
      <c r="C2499" t="s">
        <v>975</v>
      </c>
      <c r="D2499">
        <v>0.5</v>
      </c>
      <c r="E2499" s="55">
        <v>44069</v>
      </c>
      <c r="F2499">
        <v>4.07</v>
      </c>
      <c r="G2499">
        <v>1.59</v>
      </c>
      <c r="H2499" s="371">
        <v>1.1498666666666666</v>
      </c>
      <c r="I2499" s="24">
        <v>0.79945418424799419</v>
      </c>
      <c r="J2499" s="484">
        <f t="shared" si="477"/>
        <v>24.762293902897373</v>
      </c>
      <c r="K2499">
        <f>AVERAGE(G2499:G2503)</f>
        <v>1.59</v>
      </c>
      <c r="L2499" s="1316">
        <f t="shared" si="478"/>
        <v>53.309732344903694</v>
      </c>
      <c r="M2499" s="166">
        <f>AVERAGE(H2499:H2503)</f>
        <v>4.9858666666666673</v>
      </c>
      <c r="N2499" s="594">
        <f t="shared" si="479"/>
        <v>46.330362422335483</v>
      </c>
      <c r="O2499">
        <f>AVERAGE(J2499:J2503)</f>
        <v>87.793587473908872</v>
      </c>
      <c r="P2499" s="594">
        <f t="shared" si="480"/>
        <v>68.710811619741577</v>
      </c>
      <c r="Q2499" s="1169">
        <f t="shared" si="466"/>
        <v>56.116968795660249</v>
      </c>
      <c r="T2499" s="1346"/>
    </row>
    <row r="2500" spans="1:25">
      <c r="B2500" s="108" t="s">
        <v>709</v>
      </c>
      <c r="C2500" t="s">
        <v>975</v>
      </c>
      <c r="D2500">
        <v>1</v>
      </c>
      <c r="E2500" s="55">
        <v>44069</v>
      </c>
      <c r="H2500" s="24" t="s">
        <v>811</v>
      </c>
      <c r="I2500" s="24" t="s">
        <v>811</v>
      </c>
      <c r="J2500" s="484"/>
      <c r="L2500" s="1316"/>
      <c r="Q2500" s="1169"/>
      <c r="T2500" s="1346"/>
    </row>
    <row r="2501" spans="1:25">
      <c r="B2501" s="108" t="s">
        <v>709</v>
      </c>
      <c r="C2501" t="s">
        <v>975</v>
      </c>
      <c r="D2501">
        <v>2</v>
      </c>
      <c r="E2501" s="55">
        <v>44069</v>
      </c>
      <c r="H2501" s="24" t="s">
        <v>811</v>
      </c>
      <c r="I2501" s="24" t="s">
        <v>811</v>
      </c>
      <c r="J2501" s="484"/>
      <c r="L2501" s="1316"/>
      <c r="Q2501" s="1169"/>
      <c r="T2501" s="1346"/>
    </row>
    <row r="2502" spans="1:25">
      <c r="B2502" s="108" t="s">
        <v>709</v>
      </c>
      <c r="C2502" t="s">
        <v>975</v>
      </c>
      <c r="D2502">
        <v>3</v>
      </c>
      <c r="E2502" s="55">
        <v>44069</v>
      </c>
      <c r="H2502" s="24" t="s">
        <v>811</v>
      </c>
      <c r="I2502" s="24" t="s">
        <v>811</v>
      </c>
      <c r="J2502" s="484"/>
      <c r="L2502" s="1316"/>
      <c r="Q2502" s="1169"/>
      <c r="T2502" s="1346"/>
    </row>
    <row r="2503" spans="1:25" s="451" customFormat="1">
      <c r="B2503" s="1566" t="s">
        <v>709</v>
      </c>
      <c r="C2503" s="451" t="s">
        <v>975</v>
      </c>
      <c r="D2503" s="451">
        <v>3.5</v>
      </c>
      <c r="E2503" s="1202">
        <v>44069</v>
      </c>
      <c r="H2503" s="1576">
        <v>8.8218666666666685</v>
      </c>
      <c r="I2503" s="1200">
        <v>4.8694027586014199</v>
      </c>
      <c r="J2503" s="564">
        <f t="shared" si="477"/>
        <v>150.82488104492037</v>
      </c>
      <c r="L2503" s="1657"/>
      <c r="N2503" s="1373"/>
      <c r="P2503" s="1373"/>
      <c r="Q2503" s="1232"/>
      <c r="R2503" s="1157"/>
      <c r="S2503" s="1157"/>
      <c r="T2503" s="1569"/>
    </row>
    <row r="2504" spans="1:25">
      <c r="A2504" s="108"/>
      <c r="J2504" s="484" t="str">
        <f t="shared" si="477"/>
        <v xml:space="preserve"> </v>
      </c>
      <c r="L2504" s="1316"/>
      <c r="Q2504" s="1169"/>
      <c r="T2504" s="1346"/>
    </row>
    <row r="2505" spans="1:25" ht="46.8">
      <c r="A2505" s="983" t="s">
        <v>804</v>
      </c>
      <c r="B2505" s="815" t="s">
        <v>20</v>
      </c>
      <c r="C2505" s="815" t="s">
        <v>701</v>
      </c>
      <c r="D2505" s="815" t="s">
        <v>805</v>
      </c>
      <c r="E2505" s="873" t="s">
        <v>786</v>
      </c>
      <c r="F2505" s="815" t="s">
        <v>806</v>
      </c>
      <c r="G2505" s="815" t="s">
        <v>807</v>
      </c>
      <c r="H2505" s="815" t="s">
        <v>808</v>
      </c>
      <c r="I2505" s="878" t="s">
        <v>809</v>
      </c>
      <c r="J2505" s="484" t="s">
        <v>810</v>
      </c>
      <c r="K2505" s="1252" t="s">
        <v>792</v>
      </c>
      <c r="L2505" s="1305" t="s">
        <v>474</v>
      </c>
      <c r="M2505" s="1252" t="s">
        <v>793</v>
      </c>
      <c r="N2505" s="1305" t="s">
        <v>483</v>
      </c>
      <c r="O2505" s="1252" t="s">
        <v>794</v>
      </c>
      <c r="P2505" s="1305" t="s">
        <v>480</v>
      </c>
      <c r="Q2505" s="1604"/>
      <c r="R2505" s="1226"/>
      <c r="S2505" s="1226"/>
      <c r="T2505" s="1349"/>
      <c r="U2505" s="747"/>
      <c r="V2505" s="747"/>
      <c r="W2505" s="747"/>
      <c r="X2505" s="747"/>
      <c r="Y2505" s="747"/>
    </row>
    <row r="2506" spans="1:25">
      <c r="A2506" s="108">
        <v>31</v>
      </c>
      <c r="B2506" t="s">
        <v>709</v>
      </c>
      <c r="C2506" t="s">
        <v>975</v>
      </c>
      <c r="D2506" s="27">
        <v>0.5</v>
      </c>
      <c r="E2506" s="133">
        <v>44426</v>
      </c>
      <c r="F2506">
        <v>3.95</v>
      </c>
      <c r="G2506">
        <v>1.1000000000000001</v>
      </c>
      <c r="H2506" s="24">
        <v>8.5097142857142885</v>
      </c>
      <c r="I2506" s="24">
        <v>0.57603494903266061</v>
      </c>
      <c r="J2506" s="484">
        <f t="shared" si="477"/>
        <v>17.842106511337629</v>
      </c>
      <c r="K2506">
        <f>AVERAGE(G2506:G2510)</f>
        <v>1.1000000000000001</v>
      </c>
      <c r="L2506" s="1316">
        <f t="shared" si="478"/>
        <v>58.624964762500653</v>
      </c>
      <c r="M2506" s="166">
        <f>AVERAGE(H2506:H2510)</f>
        <v>52.233714285714285</v>
      </c>
      <c r="N2506" s="594">
        <f t="shared" si="479"/>
        <v>69.376005023346735</v>
      </c>
      <c r="O2506">
        <f>AVERAGE(J2506:J2510)</f>
        <v>61.123461263276774</v>
      </c>
      <c r="P2506" s="594">
        <f t="shared" si="480"/>
        <v>63.486918359360736</v>
      </c>
      <c r="Q2506" s="1169">
        <f t="shared" si="466"/>
        <v>63.829296048402711</v>
      </c>
      <c r="T2506" s="1346"/>
    </row>
    <row r="2507" spans="1:25">
      <c r="A2507" s="108">
        <v>31</v>
      </c>
      <c r="B2507" t="s">
        <v>709</v>
      </c>
      <c r="C2507" t="s">
        <v>975</v>
      </c>
      <c r="D2507" s="27">
        <v>1</v>
      </c>
      <c r="E2507" s="133">
        <v>44426</v>
      </c>
      <c r="H2507" s="24" t="s">
        <v>811</v>
      </c>
      <c r="I2507" s="24" t="s">
        <v>811</v>
      </c>
      <c r="J2507" s="484"/>
      <c r="L2507" s="1316"/>
      <c r="Q2507" s="1169"/>
      <c r="T2507" s="1346"/>
    </row>
    <row r="2508" spans="1:25">
      <c r="A2508" s="108">
        <v>31</v>
      </c>
      <c r="B2508" t="s">
        <v>709</v>
      </c>
      <c r="C2508" t="s">
        <v>975</v>
      </c>
      <c r="D2508" s="27">
        <v>2</v>
      </c>
      <c r="E2508" s="133">
        <v>44426</v>
      </c>
      <c r="H2508" s="371" t="s">
        <v>811</v>
      </c>
      <c r="I2508" s="24" t="s">
        <v>811</v>
      </c>
      <c r="J2508" s="484"/>
      <c r="L2508" s="1316"/>
      <c r="Q2508" s="1169"/>
      <c r="T2508" s="1346"/>
    </row>
    <row r="2509" spans="1:25">
      <c r="A2509" s="108">
        <v>31</v>
      </c>
      <c r="B2509" t="s">
        <v>709</v>
      </c>
      <c r="C2509" t="s">
        <v>975</v>
      </c>
      <c r="D2509" s="27">
        <v>3</v>
      </c>
      <c r="E2509" s="133">
        <v>44426</v>
      </c>
      <c r="H2509" s="24" t="s">
        <v>811</v>
      </c>
      <c r="I2509" s="24" t="s">
        <v>811</v>
      </c>
      <c r="J2509" s="484"/>
      <c r="L2509" s="1316"/>
      <c r="Q2509" s="1169"/>
      <c r="T2509" s="1346"/>
    </row>
    <row r="2510" spans="1:25" s="451" customFormat="1">
      <c r="A2510" s="1566">
        <v>31</v>
      </c>
      <c r="B2510" s="451" t="s">
        <v>709</v>
      </c>
      <c r="C2510" s="451" t="s">
        <v>975</v>
      </c>
      <c r="D2510" s="534">
        <v>3.5</v>
      </c>
      <c r="E2510" s="1567">
        <v>44426</v>
      </c>
      <c r="H2510" s="1200">
        <v>95.957714285714289</v>
      </c>
      <c r="I2510" s="1200">
        <v>3.370724349945629</v>
      </c>
      <c r="J2510" s="564">
        <f t="shared" si="477"/>
        <v>104.40481601521591</v>
      </c>
      <c r="L2510" s="1657"/>
      <c r="N2510" s="1373"/>
      <c r="P2510" s="1373"/>
      <c r="Q2510" s="1232"/>
      <c r="R2510" s="1157"/>
      <c r="S2510" s="1157"/>
      <c r="T2510" s="1569"/>
    </row>
    <row r="2511" spans="1:25">
      <c r="A2511" s="108"/>
      <c r="D2511" s="27"/>
      <c r="E2511" s="133"/>
      <c r="H2511" s="24"/>
      <c r="I2511" s="24"/>
      <c r="J2511" s="484"/>
      <c r="L2511" s="1316"/>
      <c r="Q2511" s="1169"/>
    </row>
    <row r="2512" spans="1:25" ht="46.8">
      <c r="A2512" s="983" t="s">
        <v>804</v>
      </c>
      <c r="B2512" s="815" t="s">
        <v>20</v>
      </c>
      <c r="C2512" s="815" t="s">
        <v>701</v>
      </c>
      <c r="D2512" s="815" t="s">
        <v>805</v>
      </c>
      <c r="E2512" s="873" t="s">
        <v>786</v>
      </c>
      <c r="F2512" s="815" t="s">
        <v>806</v>
      </c>
      <c r="G2512" s="815" t="s">
        <v>807</v>
      </c>
      <c r="H2512" s="815" t="s">
        <v>808</v>
      </c>
      <c r="I2512" s="878" t="s">
        <v>809</v>
      </c>
      <c r="J2512" s="484" t="s">
        <v>810</v>
      </c>
      <c r="K2512" s="1252" t="s">
        <v>792</v>
      </c>
      <c r="L2512" s="1305" t="s">
        <v>474</v>
      </c>
      <c r="M2512" s="1252" t="s">
        <v>793</v>
      </c>
      <c r="N2512" s="1305" t="s">
        <v>483</v>
      </c>
      <c r="O2512" s="1252" t="s">
        <v>794</v>
      </c>
      <c r="P2512" s="1305" t="s">
        <v>480</v>
      </c>
      <c r="Q2512" s="1169"/>
    </row>
    <row r="2513" spans="1:25">
      <c r="A2513" s="108"/>
      <c r="B2513" t="s">
        <v>709</v>
      </c>
      <c r="C2513" t="s">
        <v>976</v>
      </c>
      <c r="D2513" s="27">
        <v>0.5</v>
      </c>
      <c r="E2513" s="55">
        <v>44798</v>
      </c>
      <c r="F2513">
        <v>4.5</v>
      </c>
      <c r="G2513">
        <v>0.9</v>
      </c>
      <c r="H2513" s="24">
        <v>6.6147776642668781</v>
      </c>
      <c r="I2513" s="24">
        <v>0.70196104586916253</v>
      </c>
      <c r="J2513" s="484">
        <f t="shared" si="477"/>
        <v>21.742541434751441</v>
      </c>
      <c r="K2513">
        <f>AVERAGE(G2513:G2517)</f>
        <v>0.9</v>
      </c>
      <c r="L2513" s="1316">
        <f t="shared" ref="L2513" si="481">10*(6-(LN(K2513)/LN(2)))</f>
        <v>61.520030934450496</v>
      </c>
      <c r="M2513" s="166">
        <f>AVERAGE(H2513:H2517)</f>
        <v>101.51997172424841</v>
      </c>
      <c r="N2513" s="594">
        <f t="shared" ref="N2513" si="482">10*(6-((2.04-0.68*LN(M2513))/LN(2)))</f>
        <v>75.895235549105308</v>
      </c>
      <c r="O2513">
        <f>AVERAGE(J2513:J2517)</f>
        <v>127.25521519173006</v>
      </c>
      <c r="P2513" s="594">
        <f t="shared" ref="P2513" si="483">10*(6-(LN(48/O2513)/LN(2)))</f>
        <v>74.066184713040144</v>
      </c>
      <c r="Q2513" s="1606">
        <f>AVERAGE(L2513,N2513,P2513)</f>
        <v>70.493817065531985</v>
      </c>
    </row>
    <row r="2514" spans="1:25">
      <c r="A2514" s="108"/>
      <c r="B2514" t="s">
        <v>709</v>
      </c>
      <c r="C2514" t="s">
        <v>976</v>
      </c>
      <c r="D2514" s="27">
        <v>1</v>
      </c>
      <c r="E2514" s="55">
        <v>44798</v>
      </c>
      <c r="H2514" s="24" t="s">
        <v>811</v>
      </c>
      <c r="I2514" s="27" t="s">
        <v>811</v>
      </c>
      <c r="J2514" s="484"/>
      <c r="L2514" s="1316"/>
      <c r="Q2514" s="1169"/>
    </row>
    <row r="2515" spans="1:25">
      <c r="A2515" s="108"/>
      <c r="B2515" t="s">
        <v>709</v>
      </c>
      <c r="C2515" t="s">
        <v>976</v>
      </c>
      <c r="D2515" s="27">
        <v>2</v>
      </c>
      <c r="E2515" s="55">
        <v>44798</v>
      </c>
      <c r="H2515" s="24" t="s">
        <v>811</v>
      </c>
      <c r="I2515" s="27" t="s">
        <v>811</v>
      </c>
      <c r="J2515" s="484"/>
      <c r="L2515" s="1316"/>
      <c r="Q2515" s="1169"/>
    </row>
    <row r="2516" spans="1:25">
      <c r="A2516" s="108"/>
      <c r="B2516" t="s">
        <v>709</v>
      </c>
      <c r="C2516" t="s">
        <v>976</v>
      </c>
      <c r="D2516" s="27">
        <v>3</v>
      </c>
      <c r="E2516" s="55">
        <v>44798</v>
      </c>
      <c r="H2516" s="24" t="s">
        <v>811</v>
      </c>
      <c r="I2516" s="27" t="s">
        <v>811</v>
      </c>
      <c r="J2516" s="484"/>
      <c r="L2516" s="1316"/>
      <c r="Q2516" s="1169"/>
    </row>
    <row r="2517" spans="1:25" s="451" customFormat="1">
      <c r="A2517" s="1566"/>
      <c r="B2517" s="451" t="s">
        <v>709</v>
      </c>
      <c r="C2517" s="451" t="s">
        <v>976</v>
      </c>
      <c r="D2517" s="534">
        <v>4</v>
      </c>
      <c r="E2517" s="1202">
        <v>44798</v>
      </c>
      <c r="H2517" s="687">
        <v>196.42516578422993</v>
      </c>
      <c r="I2517" s="1200">
        <v>7.5149444356140203</v>
      </c>
      <c r="J2517" s="564">
        <f t="shared" si="477"/>
        <v>232.76788894870867</v>
      </c>
      <c r="L2517" s="1657"/>
      <c r="N2517" s="1373"/>
      <c r="P2517" s="1373"/>
      <c r="Q2517" s="1232"/>
      <c r="R2517" s="1157"/>
      <c r="S2517" s="1157"/>
      <c r="T2517" s="1157"/>
    </row>
    <row r="2518" spans="1:25">
      <c r="A2518" s="108"/>
      <c r="D2518" s="27"/>
      <c r="E2518" s="133"/>
      <c r="H2518" s="24"/>
      <c r="I2518" s="24"/>
      <c r="J2518" s="484"/>
      <c r="L2518" s="1316"/>
      <c r="Q2518" s="1169"/>
    </row>
    <row r="2519" spans="1:25" ht="46.8">
      <c r="A2519" s="983" t="s">
        <v>804</v>
      </c>
      <c r="B2519" s="815" t="s">
        <v>20</v>
      </c>
      <c r="C2519" s="815" t="s">
        <v>701</v>
      </c>
      <c r="D2519" s="815" t="s">
        <v>805</v>
      </c>
      <c r="E2519" s="873" t="s">
        <v>786</v>
      </c>
      <c r="F2519" s="815" t="s">
        <v>806</v>
      </c>
      <c r="G2519" s="815" t="s">
        <v>807</v>
      </c>
      <c r="H2519" s="815" t="s">
        <v>808</v>
      </c>
      <c r="I2519" s="878" t="s">
        <v>809</v>
      </c>
      <c r="J2519" s="484" t="s">
        <v>810</v>
      </c>
      <c r="K2519" s="1252" t="s">
        <v>792</v>
      </c>
      <c r="L2519" s="1305" t="s">
        <v>474</v>
      </c>
      <c r="M2519" s="1252" t="s">
        <v>793</v>
      </c>
      <c r="N2519" s="1305" t="s">
        <v>483</v>
      </c>
      <c r="O2519" s="1252" t="s">
        <v>794</v>
      </c>
      <c r="P2519" s="1305" t="s">
        <v>480</v>
      </c>
      <c r="Q2519" s="1169"/>
    </row>
    <row r="2520" spans="1:25">
      <c r="A2520" s="108"/>
      <c r="B2520" s="24" t="s">
        <v>709</v>
      </c>
      <c r="C2520" s="24" t="s">
        <v>975</v>
      </c>
      <c r="D2520" s="23">
        <v>0.5</v>
      </c>
      <c r="E2520" s="47">
        <v>45166</v>
      </c>
      <c r="F2520" s="24">
        <v>4.3</v>
      </c>
      <c r="G2520" s="24">
        <v>1.25</v>
      </c>
      <c r="H2520" s="25">
        <v>15.181012658227848</v>
      </c>
      <c r="I2520" s="71">
        <v>0.79236591155787062</v>
      </c>
      <c r="J2520" s="484">
        <f t="shared" si="477"/>
        <v>24.542741744593485</v>
      </c>
      <c r="K2520" s="166">
        <f>AVERAGE(G2520:G2524)</f>
        <v>1.25</v>
      </c>
      <c r="L2520" s="1316">
        <f t="shared" ref="L2520" si="484">10*(6-(LN(K2520)/LN(2)))</f>
        <v>56.780719051126376</v>
      </c>
      <c r="M2520" s="166">
        <f>AVERAGE(H2520:H2524)</f>
        <v>17.673417721518987</v>
      </c>
      <c r="N2520" s="594">
        <f t="shared" ref="N2520" si="485">10*(6-((2.04-0.68*LN(M2520))/LN(2)))</f>
        <v>58.744883406687016</v>
      </c>
      <c r="O2520">
        <f>AVERAGE(J2520:J2524)</f>
        <v>23.659612767755412</v>
      </c>
      <c r="P2520" s="594">
        <f t="shared" ref="P2520" si="486">10*(6-(LN(48/O2520)/LN(2)))</f>
        <v>49.793920557301867</v>
      </c>
      <c r="Q2520" s="1606">
        <f>AVERAGE(L2520,N2520,P2520)</f>
        <v>55.106507671705089</v>
      </c>
      <c r="R2520" s="1330">
        <f>AVERAGE(Q2489:Q2520)</f>
        <v>60.867647627571884</v>
      </c>
      <c r="S2520" s="1006" t="s">
        <v>857</v>
      </c>
      <c r="T2520" s="1346" t="str">
        <f>IF(_xlfn.NUMBERVALUE(R2520), IF(R2520&lt;50, "Acceptable; Ongoing Protection is Required", "Unacceptable; Immediate Restoration is Required"), " ")</f>
        <v>Unacceptable; Immediate Restoration is Required</v>
      </c>
    </row>
    <row r="2521" spans="1:25">
      <c r="A2521" s="108"/>
      <c r="B2521" s="24" t="s">
        <v>709</v>
      </c>
      <c r="C2521" s="24" t="s">
        <v>975</v>
      </c>
      <c r="D2521" s="23">
        <v>1</v>
      </c>
      <c r="E2521" s="47">
        <v>45166</v>
      </c>
      <c r="H2521" s="24" t="s">
        <v>811</v>
      </c>
      <c r="I2521" s="24" t="s">
        <v>811</v>
      </c>
      <c r="J2521" s="484"/>
      <c r="L2521" s="1316"/>
      <c r="Q2521" s="1169"/>
    </row>
    <row r="2522" spans="1:25">
      <c r="A2522" s="108"/>
      <c r="B2522" s="24" t="s">
        <v>709</v>
      </c>
      <c r="C2522" s="24" t="s">
        <v>975</v>
      </c>
      <c r="D2522" s="23">
        <v>2</v>
      </c>
      <c r="E2522" s="47">
        <v>45166</v>
      </c>
      <c r="H2522" s="24" t="s">
        <v>811</v>
      </c>
      <c r="I2522" s="24" t="s">
        <v>811</v>
      </c>
      <c r="J2522" s="484"/>
      <c r="L2522" s="1316"/>
      <c r="Q2522" s="1169"/>
    </row>
    <row r="2523" spans="1:25">
      <c r="A2523" s="108"/>
      <c r="B2523" s="24" t="s">
        <v>709</v>
      </c>
      <c r="C2523" s="24" t="s">
        <v>975</v>
      </c>
      <c r="D2523" s="23">
        <v>3</v>
      </c>
      <c r="E2523" s="47">
        <v>45166</v>
      </c>
      <c r="H2523" s="24" t="s">
        <v>811</v>
      </c>
      <c r="I2523" s="24" t="s">
        <v>811</v>
      </c>
      <c r="J2523" s="484"/>
      <c r="L2523" s="1316"/>
      <c r="Q2523" s="1169"/>
    </row>
    <row r="2524" spans="1:25">
      <c r="A2524" s="108"/>
      <c r="B2524" s="24" t="s">
        <v>709</v>
      </c>
      <c r="C2524" s="24" t="s">
        <v>975</v>
      </c>
      <c r="D2524" s="23">
        <v>4</v>
      </c>
      <c r="E2524" s="47">
        <v>45166</v>
      </c>
      <c r="H2524" s="25">
        <v>20.165822784810125</v>
      </c>
      <c r="I2524" s="71">
        <v>0.73534202204808363</v>
      </c>
      <c r="J2524" s="484">
        <f t="shared" si="477"/>
        <v>22.776483790917343</v>
      </c>
      <c r="L2524" s="1316"/>
      <c r="Q2524" s="1169"/>
    </row>
    <row r="2525" spans="1:25" s="437" customFormat="1">
      <c r="A2525" s="436"/>
      <c r="D2525" s="1019"/>
      <c r="E2525" s="1579"/>
      <c r="H2525" s="1020"/>
      <c r="I2525" s="1020"/>
      <c r="J2525" s="486"/>
      <c r="L2525" s="1581"/>
      <c r="N2525" s="1124"/>
      <c r="P2525" s="1124"/>
      <c r="Q2525" s="1251"/>
      <c r="R2525" s="1023"/>
      <c r="S2525" s="1023"/>
      <c r="T2525" s="1023"/>
    </row>
    <row r="2526" spans="1:25">
      <c r="A2526" s="986" t="s">
        <v>977</v>
      </c>
      <c r="J2526" s="484" t="str">
        <f t="shared" si="477"/>
        <v xml:space="preserve"> </v>
      </c>
      <c r="L2526" s="1316"/>
      <c r="Q2526" s="1169"/>
    </row>
    <row r="2527" spans="1:25">
      <c r="A2527" s="973" t="s">
        <v>978</v>
      </c>
      <c r="J2527" s="484" t="str">
        <f t="shared" si="477"/>
        <v xml:space="preserve"> </v>
      </c>
      <c r="L2527" s="1316"/>
      <c r="Q2527" s="2158"/>
      <c r="T2527" s="1346"/>
    </row>
    <row r="2528" spans="1:25" ht="46.8">
      <c r="B2528" s="980" t="s">
        <v>20</v>
      </c>
      <c r="C2528" s="629" t="s">
        <v>701</v>
      </c>
      <c r="D2528" s="629" t="s">
        <v>846</v>
      </c>
      <c r="E2528" s="959" t="s">
        <v>786</v>
      </c>
      <c r="F2528" s="815" t="s">
        <v>806</v>
      </c>
      <c r="G2528" s="815" t="s">
        <v>807</v>
      </c>
      <c r="H2528" s="629" t="s">
        <v>808</v>
      </c>
      <c r="I2528" s="827" t="s">
        <v>809</v>
      </c>
      <c r="J2528" s="484" t="s">
        <v>810</v>
      </c>
      <c r="K2528" s="1252" t="s">
        <v>792</v>
      </c>
      <c r="L2528" s="1305" t="s">
        <v>474</v>
      </c>
      <c r="M2528" s="1252" t="s">
        <v>793</v>
      </c>
      <c r="N2528" s="1305" t="s">
        <v>483</v>
      </c>
      <c r="O2528" s="1252" t="s">
        <v>794</v>
      </c>
      <c r="P2528" s="1305" t="s">
        <v>480</v>
      </c>
      <c r="Q2528" s="1605" t="s">
        <v>795</v>
      </c>
      <c r="R2528" s="1603" t="s">
        <v>796</v>
      </c>
      <c r="S2528" s="1334" t="s">
        <v>797</v>
      </c>
      <c r="T2528" s="1343" t="s">
        <v>798</v>
      </c>
      <c r="U2528" s="832"/>
      <c r="V2528" s="832"/>
      <c r="W2528" s="832"/>
      <c r="X2528" s="832"/>
      <c r="Y2528" s="776"/>
    </row>
    <row r="2529" spans="1:25">
      <c r="A2529" s="91"/>
      <c r="B2529" s="454" t="s">
        <v>709</v>
      </c>
      <c r="C2529" s="355" t="s">
        <v>979</v>
      </c>
      <c r="D2529" s="355">
        <v>0.25</v>
      </c>
      <c r="E2529" s="356">
        <v>43339</v>
      </c>
      <c r="F2529" s="355">
        <v>1.2</v>
      </c>
      <c r="G2529" s="355">
        <v>0.6</v>
      </c>
      <c r="H2529" s="90">
        <v>29.87260759493671</v>
      </c>
      <c r="I2529" s="90">
        <v>1.6784651524942462</v>
      </c>
      <c r="J2529" s="589">
        <f t="shared" si="477"/>
        <v>51.988779633356785</v>
      </c>
      <c r="K2529" s="91">
        <f>AVERAGE(G2529:G2532)</f>
        <v>0.6</v>
      </c>
      <c r="L2529" s="2824">
        <f t="shared" si="478"/>
        <v>67.36965594166206</v>
      </c>
      <c r="M2529" s="394">
        <f>AVERAGE(H2529:H2532)</f>
        <v>33.984906012658229</v>
      </c>
      <c r="N2529" s="1161">
        <f t="shared" si="479"/>
        <v>65.159412315217779</v>
      </c>
      <c r="O2529" s="91">
        <f>AVERAGE(J2529:J2532)</f>
        <v>59.900115664519767</v>
      </c>
      <c r="P2529" s="1161">
        <f t="shared" si="480"/>
        <v>63.195243829643736</v>
      </c>
      <c r="Q2529" s="2168">
        <f t="shared" si="466"/>
        <v>65.241437362174523</v>
      </c>
      <c r="Y2529" s="154"/>
    </row>
    <row r="2530" spans="1:25">
      <c r="A2530" s="91"/>
      <c r="B2530" s="454" t="s">
        <v>709</v>
      </c>
      <c r="C2530" s="355" t="s">
        <v>979</v>
      </c>
      <c r="D2530" s="355">
        <v>0.5</v>
      </c>
      <c r="E2530" s="356">
        <v>43339</v>
      </c>
      <c r="F2530" s="355"/>
      <c r="G2530" s="355"/>
      <c r="H2530" s="355" t="s">
        <v>811</v>
      </c>
      <c r="I2530" s="90" t="s">
        <v>811</v>
      </c>
      <c r="J2530" s="589"/>
      <c r="K2530" s="91"/>
      <c r="L2530" s="2824"/>
      <c r="M2530" s="91"/>
      <c r="N2530" s="1161"/>
      <c r="O2530" s="91"/>
      <c r="P2530" s="1161"/>
      <c r="Q2530" s="2168"/>
      <c r="T2530" s="1346"/>
      <c r="Y2530" s="154"/>
    </row>
    <row r="2531" spans="1:25">
      <c r="A2531" s="91"/>
      <c r="B2531" s="454" t="s">
        <v>709</v>
      </c>
      <c r="C2531" s="355" t="s">
        <v>979</v>
      </c>
      <c r="D2531" s="355">
        <v>0.75</v>
      </c>
      <c r="E2531" s="356">
        <v>43339</v>
      </c>
      <c r="F2531" s="355"/>
      <c r="G2531" s="355"/>
      <c r="H2531" s="355" t="s">
        <v>811</v>
      </c>
      <c r="I2531" s="90" t="s">
        <v>811</v>
      </c>
      <c r="J2531" s="589"/>
      <c r="K2531" s="91"/>
      <c r="L2531" s="2824"/>
      <c r="M2531" s="91"/>
      <c r="N2531" s="1161"/>
      <c r="O2531" s="91"/>
      <c r="P2531" s="1161"/>
      <c r="Q2531" s="2168"/>
      <c r="T2531" s="1346"/>
      <c r="Y2531" s="154"/>
    </row>
    <row r="2532" spans="1:25" s="451" customFormat="1">
      <c r="A2532" s="470"/>
      <c r="B2532" s="2183" t="s">
        <v>709</v>
      </c>
      <c r="C2532" s="469" t="s">
        <v>979</v>
      </c>
      <c r="D2532" s="469">
        <v>1</v>
      </c>
      <c r="E2532" s="1130">
        <v>43339</v>
      </c>
      <c r="F2532" s="469"/>
      <c r="G2532" s="469"/>
      <c r="H2532" s="472">
        <v>38.097204430379747</v>
      </c>
      <c r="I2532" s="472">
        <v>2.1893023728185819</v>
      </c>
      <c r="J2532" s="1718">
        <f t="shared" si="477"/>
        <v>67.811451695682749</v>
      </c>
      <c r="K2532" s="470"/>
      <c r="L2532" s="2825"/>
      <c r="M2532" s="470"/>
      <c r="N2532" s="1163"/>
      <c r="O2532" s="470"/>
      <c r="P2532" s="1163"/>
      <c r="Q2532" s="2172"/>
      <c r="R2532" s="1157"/>
      <c r="S2532" s="1157"/>
      <c r="T2532" s="1569"/>
      <c r="Y2532" s="1647"/>
    </row>
    <row r="2533" spans="1:25">
      <c r="A2533" s="108"/>
      <c r="J2533" s="484" t="str">
        <f t="shared" si="477"/>
        <v xml:space="preserve"> </v>
      </c>
      <c r="L2533" s="1316"/>
      <c r="Q2533" s="1169"/>
      <c r="T2533" s="1346"/>
    </row>
    <row r="2534" spans="1:25" ht="46.8">
      <c r="A2534" s="976" t="s">
        <v>804</v>
      </c>
      <c r="B2534" s="591" t="s">
        <v>20</v>
      </c>
      <c r="C2534" s="591" t="s">
        <v>701</v>
      </c>
      <c r="D2534" s="946" t="s">
        <v>805</v>
      </c>
      <c r="E2534" s="947" t="s">
        <v>786</v>
      </c>
      <c r="F2534" s="946" t="s">
        <v>806</v>
      </c>
      <c r="G2534" s="946" t="s">
        <v>807</v>
      </c>
      <c r="H2534" s="591" t="s">
        <v>808</v>
      </c>
      <c r="I2534" s="371" t="s">
        <v>809</v>
      </c>
      <c r="J2534" s="484" t="s">
        <v>810</v>
      </c>
      <c r="K2534" s="1252" t="s">
        <v>792</v>
      </c>
      <c r="L2534" s="1305" t="s">
        <v>474</v>
      </c>
      <c r="M2534" s="1252" t="s">
        <v>793</v>
      </c>
      <c r="N2534" s="1305" t="s">
        <v>483</v>
      </c>
      <c r="O2534" s="1252" t="s">
        <v>794</v>
      </c>
      <c r="P2534" s="1305" t="s">
        <v>480</v>
      </c>
      <c r="Q2534" s="1604"/>
      <c r="T2534" s="1346"/>
    </row>
    <row r="2535" spans="1:25">
      <c r="A2535" s="108">
        <v>134</v>
      </c>
      <c r="B2535" t="s">
        <v>709</v>
      </c>
      <c r="C2535" t="s">
        <v>980</v>
      </c>
      <c r="D2535" s="18">
        <v>0.15</v>
      </c>
      <c r="E2535" s="55">
        <v>43724</v>
      </c>
      <c r="F2535" s="165">
        <v>1.33</v>
      </c>
      <c r="G2535" s="166">
        <v>0.69499999999999995</v>
      </c>
      <c r="H2535" s="24">
        <v>38.132166075949364</v>
      </c>
      <c r="I2535" s="24">
        <v>2.1018783526631526</v>
      </c>
      <c r="J2535" s="484">
        <f t="shared" si="477"/>
        <v>65.103580095388494</v>
      </c>
      <c r="K2535" s="166">
        <f>AVERAGE(G2535:G2538)</f>
        <v>0.69499999999999995</v>
      </c>
      <c r="L2535" s="1316">
        <f t="shared" si="478"/>
        <v>65.249151170512178</v>
      </c>
      <c r="M2535" s="166">
        <f>AVERAGE(H2535:H2538)</f>
        <v>35.800158607594931</v>
      </c>
      <c r="N2535" s="594">
        <f t="shared" si="479"/>
        <v>65.669900869402596</v>
      </c>
      <c r="O2535">
        <f>AVERAGE(J2535:J2538)</f>
        <v>67.34853113316052</v>
      </c>
      <c r="P2535" s="594">
        <f t="shared" si="480"/>
        <v>64.886120751171276</v>
      </c>
      <c r="Q2535" s="1169">
        <f t="shared" si="466"/>
        <v>65.268390930362031</v>
      </c>
      <c r="T2535" s="1346"/>
    </row>
    <row r="2536" spans="1:25">
      <c r="A2536" s="108"/>
      <c r="B2536" t="s">
        <v>709</v>
      </c>
      <c r="C2536" t="s">
        <v>980</v>
      </c>
      <c r="D2536" s="18">
        <v>0.5</v>
      </c>
      <c r="E2536" s="55">
        <v>43724</v>
      </c>
      <c r="F2536" s="165"/>
      <c r="G2536" s="166"/>
      <c r="H2536" s="27" t="s">
        <v>811</v>
      </c>
      <c r="I2536" s="27" t="s">
        <v>811</v>
      </c>
      <c r="J2536" s="484"/>
      <c r="L2536" s="1316"/>
      <c r="Q2536" s="1169"/>
      <c r="T2536" s="1346"/>
    </row>
    <row r="2537" spans="1:25">
      <c r="A2537" s="108"/>
      <c r="B2537" t="s">
        <v>709</v>
      </c>
      <c r="C2537" t="s">
        <v>980</v>
      </c>
      <c r="D2537" s="18">
        <v>1</v>
      </c>
      <c r="E2537" s="55">
        <v>43724</v>
      </c>
      <c r="F2537" s="165"/>
      <c r="G2537" s="166"/>
      <c r="H2537" s="27" t="s">
        <v>811</v>
      </c>
      <c r="I2537" s="27" t="s">
        <v>811</v>
      </c>
      <c r="J2537" s="484"/>
      <c r="L2537" s="1316"/>
      <c r="Q2537" s="1169"/>
      <c r="T2537" s="1346"/>
    </row>
    <row r="2538" spans="1:25" s="451" customFormat="1">
      <c r="A2538" s="1566"/>
      <c r="B2538" s="451" t="s">
        <v>709</v>
      </c>
      <c r="C2538" s="451" t="s">
        <v>980</v>
      </c>
      <c r="D2538" s="1201" t="s">
        <v>814</v>
      </c>
      <c r="E2538" s="1202">
        <v>43724</v>
      </c>
      <c r="F2538" s="1203"/>
      <c r="G2538" s="1204"/>
      <c r="H2538" s="1200">
        <v>33.468151139240497</v>
      </c>
      <c r="I2538" s="1200">
        <v>2.2468354804330257</v>
      </c>
      <c r="J2538" s="564">
        <f t="shared" si="477"/>
        <v>69.593482170932546</v>
      </c>
      <c r="L2538" s="1657"/>
      <c r="N2538" s="1373"/>
      <c r="P2538" s="1373"/>
      <c r="Q2538" s="1232"/>
      <c r="R2538" s="1157"/>
      <c r="S2538" s="1157"/>
      <c r="T2538" s="1569"/>
    </row>
    <row r="2539" spans="1:25">
      <c r="A2539" s="2165"/>
      <c r="B2539" s="1613"/>
      <c r="C2539" s="2822"/>
      <c r="D2539" s="2823"/>
      <c r="E2539" s="1613"/>
      <c r="F2539" s="2822"/>
      <c r="G2539" s="2822"/>
      <c r="H2539" s="2822"/>
      <c r="I2539" s="2826"/>
      <c r="J2539" s="589" t="str">
        <f t="shared" si="477"/>
        <v xml:space="preserve"> </v>
      </c>
      <c r="K2539" s="2822"/>
      <c r="L2539" s="2824"/>
      <c r="M2539" s="2822"/>
      <c r="N2539" s="1161"/>
      <c r="O2539" s="1613"/>
      <c r="P2539" s="1161"/>
      <c r="Q2539" s="2168"/>
      <c r="R2539" s="986" t="s">
        <v>981</v>
      </c>
      <c r="S2539" s="1229"/>
      <c r="T2539" s="1348"/>
      <c r="U2539" s="946"/>
    </row>
    <row r="2540" spans="1:25" ht="46.8">
      <c r="A2540" s="91"/>
      <c r="B2540" s="2165" t="s">
        <v>20</v>
      </c>
      <c r="C2540" s="1613" t="s">
        <v>701</v>
      </c>
      <c r="D2540" s="2822" t="s">
        <v>805</v>
      </c>
      <c r="E2540" s="2823" t="s">
        <v>786</v>
      </c>
      <c r="F2540" s="2822" t="s">
        <v>806</v>
      </c>
      <c r="G2540" s="2822" t="s">
        <v>807</v>
      </c>
      <c r="H2540" s="1613" t="s">
        <v>808</v>
      </c>
      <c r="I2540" s="373" t="s">
        <v>809</v>
      </c>
      <c r="J2540" s="589" t="s">
        <v>810</v>
      </c>
      <c r="K2540" s="2813" t="s">
        <v>792</v>
      </c>
      <c r="L2540" s="2814" t="s">
        <v>474</v>
      </c>
      <c r="M2540" s="2813" t="s">
        <v>793</v>
      </c>
      <c r="N2540" s="2814" t="s">
        <v>483</v>
      </c>
      <c r="O2540" s="2813" t="s">
        <v>794</v>
      </c>
      <c r="P2540" s="2814" t="s">
        <v>480</v>
      </c>
      <c r="Q2540" s="2817"/>
      <c r="T2540" s="1346"/>
    </row>
    <row r="2541" spans="1:25">
      <c r="A2541" s="91"/>
      <c r="B2541" s="454" t="s">
        <v>709</v>
      </c>
      <c r="C2541" s="91" t="s">
        <v>979</v>
      </c>
      <c r="D2541" s="91">
        <v>0.15</v>
      </c>
      <c r="E2541" s="392">
        <v>44083</v>
      </c>
      <c r="F2541" s="91">
        <v>0.87</v>
      </c>
      <c r="G2541" s="91">
        <v>0.46</v>
      </c>
      <c r="H2541" s="355" t="s">
        <v>866</v>
      </c>
      <c r="I2541" s="90">
        <v>2.9071061245381613</v>
      </c>
      <c r="J2541" s="589">
        <f t="shared" si="477"/>
        <v>90.044705101445004</v>
      </c>
      <c r="K2541" s="91">
        <f>AVERAGE(G2541:G2543)</f>
        <v>0.46</v>
      </c>
      <c r="L2541" s="2824">
        <f t="shared" si="478"/>
        <v>71.20294233717712</v>
      </c>
      <c r="M2541" s="91" t="e">
        <f>AVERAGE(H2541:H2543)</f>
        <v>#DIV/0!</v>
      </c>
      <c r="N2541" s="1161" t="e">
        <f t="shared" si="479"/>
        <v>#DIV/0!</v>
      </c>
      <c r="O2541" s="91">
        <f>AVERAGE(J2541:J2543)</f>
        <v>95.109719763401273</v>
      </c>
      <c r="P2541" s="1161">
        <f t="shared" si="480"/>
        <v>69.865583793940928</v>
      </c>
      <c r="Q2541" s="2168"/>
      <c r="T2541" s="1346"/>
    </row>
    <row r="2542" spans="1:25">
      <c r="A2542" s="91"/>
      <c r="B2542" s="454" t="s">
        <v>709</v>
      </c>
      <c r="C2542" s="91" t="s">
        <v>979</v>
      </c>
      <c r="D2542" s="91">
        <v>0.5</v>
      </c>
      <c r="E2542" s="392">
        <v>44083</v>
      </c>
      <c r="F2542" s="91"/>
      <c r="G2542" s="91"/>
      <c r="H2542" s="90" t="s">
        <v>811</v>
      </c>
      <c r="I2542" s="90" t="s">
        <v>811</v>
      </c>
      <c r="J2542" s="589"/>
      <c r="K2542" s="91"/>
      <c r="L2542" s="2824"/>
      <c r="M2542" s="91"/>
      <c r="N2542" s="1161"/>
      <c r="O2542" s="91"/>
      <c r="P2542" s="1161"/>
      <c r="Q2542" s="2168"/>
      <c r="T2542" s="1346"/>
    </row>
    <row r="2543" spans="1:25" s="451" customFormat="1">
      <c r="A2543" s="470"/>
      <c r="B2543" s="2183" t="s">
        <v>709</v>
      </c>
      <c r="C2543" s="470" t="s">
        <v>979</v>
      </c>
      <c r="D2543" s="470">
        <v>0.75</v>
      </c>
      <c r="E2543" s="2815">
        <v>44083</v>
      </c>
      <c r="F2543" s="470"/>
      <c r="G2543" s="470"/>
      <c r="H2543" s="469" t="s">
        <v>866</v>
      </c>
      <c r="I2543" s="472">
        <v>3.2341555635487036</v>
      </c>
      <c r="J2543" s="1718">
        <f t="shared" si="477"/>
        <v>100.17473442535754</v>
      </c>
      <c r="K2543" s="470"/>
      <c r="L2543" s="2825"/>
      <c r="M2543" s="470"/>
      <c r="N2543" s="1163"/>
      <c r="O2543" s="470"/>
      <c r="P2543" s="1163"/>
      <c r="Q2543" s="2172"/>
      <c r="R2543" s="1157"/>
      <c r="S2543" s="1157"/>
      <c r="T2543" s="1569"/>
    </row>
    <row r="2544" spans="1:25">
      <c r="A2544" s="976"/>
      <c r="B2544" s="591"/>
      <c r="C2544" s="946"/>
      <c r="D2544" s="947"/>
      <c r="E2544" s="591"/>
      <c r="F2544" s="946"/>
      <c r="G2544" s="946"/>
      <c r="H2544" s="946"/>
      <c r="I2544" s="948"/>
      <c r="J2544" s="484" t="str">
        <f t="shared" si="477"/>
        <v xml:space="preserve"> </v>
      </c>
      <c r="K2544" s="946"/>
      <c r="L2544" s="1316"/>
      <c r="M2544" s="946"/>
      <c r="O2544" s="591"/>
      <c r="Q2544" s="1169"/>
      <c r="R2544" s="1011"/>
      <c r="S2544" s="1229"/>
      <c r="T2544" s="1348"/>
      <c r="U2544" s="946"/>
    </row>
    <row r="2545" spans="1:25" ht="46.8">
      <c r="A2545" s="983" t="s">
        <v>804</v>
      </c>
      <c r="B2545" s="815" t="s">
        <v>20</v>
      </c>
      <c r="C2545" s="815" t="s">
        <v>701</v>
      </c>
      <c r="D2545" s="815" t="s">
        <v>805</v>
      </c>
      <c r="E2545" s="873" t="s">
        <v>786</v>
      </c>
      <c r="F2545" s="815" t="s">
        <v>806</v>
      </c>
      <c r="G2545" s="815" t="s">
        <v>807</v>
      </c>
      <c r="H2545" s="815" t="s">
        <v>808</v>
      </c>
      <c r="I2545" s="878" t="s">
        <v>809</v>
      </c>
      <c r="J2545" s="484" t="s">
        <v>810</v>
      </c>
      <c r="K2545" s="1252" t="s">
        <v>792</v>
      </c>
      <c r="L2545" s="1305" t="s">
        <v>474</v>
      </c>
      <c r="M2545" s="1252" t="s">
        <v>793</v>
      </c>
      <c r="N2545" s="1305" t="s">
        <v>483</v>
      </c>
      <c r="O2545" s="1252" t="s">
        <v>794</v>
      </c>
      <c r="P2545" s="1305" t="s">
        <v>480</v>
      </c>
      <c r="Q2545" s="1604"/>
      <c r="R2545" s="1226"/>
      <c r="S2545" s="1226"/>
      <c r="T2545" s="1349"/>
      <c r="U2545" s="747"/>
      <c r="V2545" s="747"/>
      <c r="W2545" s="747"/>
      <c r="X2545" s="747"/>
      <c r="Y2545" s="747"/>
    </row>
    <row r="2546" spans="1:25">
      <c r="A2546" s="108">
        <v>37</v>
      </c>
      <c r="B2546" t="s">
        <v>709</v>
      </c>
      <c r="C2546" t="s">
        <v>978</v>
      </c>
      <c r="D2546" s="27">
        <v>0.5</v>
      </c>
      <c r="E2546" s="133">
        <v>44439</v>
      </c>
      <c r="F2546">
        <v>0.5</v>
      </c>
      <c r="G2546">
        <v>0.27500000000000002</v>
      </c>
      <c r="H2546" s="24">
        <v>68.864571428571438</v>
      </c>
      <c r="I2546" s="24">
        <v>4.8008199245028376</v>
      </c>
      <c r="J2546" s="484">
        <f t="shared" si="477"/>
        <v>148.70059634155089</v>
      </c>
      <c r="K2546">
        <f>AVERAGE(G2546:G2547)</f>
        <v>0.27500000000000002</v>
      </c>
      <c r="L2546" s="1316">
        <f t="shared" si="478"/>
        <v>78.624964762500653</v>
      </c>
      <c r="M2546" s="166">
        <f>AVERAGE(H2546:H2547)</f>
        <v>70.637428571428586</v>
      </c>
      <c r="N2546" s="594">
        <f t="shared" si="479"/>
        <v>72.337075422618881</v>
      </c>
      <c r="O2546">
        <f>AVERAGE(J2546:J2547)</f>
        <v>105.3295890752652</v>
      </c>
      <c r="P2546" s="594">
        <f t="shared" si="480"/>
        <v>71.338044626978515</v>
      </c>
      <c r="Q2546" s="1169">
        <f t="shared" ref="Q2546:Q2606" si="487">AVERAGE(L2546,N2546,P2546)</f>
        <v>74.10002827069934</v>
      </c>
      <c r="T2546" s="1346"/>
    </row>
    <row r="2547" spans="1:25" s="451" customFormat="1">
      <c r="A2547" s="1566">
        <v>37</v>
      </c>
      <c r="B2547" s="451" t="s">
        <v>709</v>
      </c>
      <c r="C2547" s="451" t="s">
        <v>978</v>
      </c>
      <c r="D2547" s="534">
        <v>0.5</v>
      </c>
      <c r="E2547" s="1567">
        <v>44439</v>
      </c>
      <c r="H2547" s="1200">
        <v>72.410285714285735</v>
      </c>
      <c r="I2547" s="1200">
        <v>2.0003416352095154</v>
      </c>
      <c r="J2547" s="564">
        <f t="shared" si="477"/>
        <v>61.958581808979531</v>
      </c>
      <c r="L2547" s="1657"/>
      <c r="N2547" s="1373"/>
      <c r="P2547" s="1373"/>
      <c r="Q2547" s="1232"/>
      <c r="R2547" s="1157"/>
      <c r="S2547" s="1157"/>
      <c r="T2547" s="1569"/>
    </row>
    <row r="2548" spans="1:25">
      <c r="A2548" s="108"/>
      <c r="D2548" s="27"/>
      <c r="E2548" s="133"/>
      <c r="H2548" s="24"/>
      <c r="I2548" s="24"/>
      <c r="J2548" s="484"/>
      <c r="L2548" s="1316"/>
      <c r="Q2548" s="1169"/>
    </row>
    <row r="2549" spans="1:25" ht="46.8">
      <c r="A2549" s="983" t="s">
        <v>804</v>
      </c>
      <c r="B2549" s="815" t="s">
        <v>20</v>
      </c>
      <c r="C2549" s="815" t="s">
        <v>701</v>
      </c>
      <c r="D2549" s="815" t="s">
        <v>805</v>
      </c>
      <c r="E2549" s="873" t="s">
        <v>786</v>
      </c>
      <c r="F2549" s="815" t="s">
        <v>806</v>
      </c>
      <c r="G2549" s="815" t="s">
        <v>807</v>
      </c>
      <c r="H2549" s="815" t="s">
        <v>808</v>
      </c>
      <c r="I2549" s="878" t="s">
        <v>809</v>
      </c>
      <c r="J2549" s="484" t="s">
        <v>810</v>
      </c>
      <c r="K2549" s="1252" t="s">
        <v>792</v>
      </c>
      <c r="L2549" s="1305" t="s">
        <v>474</v>
      </c>
      <c r="M2549" s="1252" t="s">
        <v>793</v>
      </c>
      <c r="N2549" s="1305" t="s">
        <v>483</v>
      </c>
      <c r="O2549" s="1252" t="s">
        <v>794</v>
      </c>
      <c r="P2549" s="1305" t="s">
        <v>480</v>
      </c>
      <c r="Q2549" s="1169"/>
    </row>
    <row r="2550" spans="1:25">
      <c r="A2550" s="108"/>
      <c r="B2550" t="s">
        <v>709</v>
      </c>
      <c r="C2550" t="s">
        <v>979</v>
      </c>
      <c r="D2550" s="27">
        <v>0.5</v>
      </c>
      <c r="E2550" s="55">
        <v>44798</v>
      </c>
      <c r="F2550">
        <v>0.7</v>
      </c>
      <c r="G2550">
        <v>0.45</v>
      </c>
      <c r="H2550" s="68">
        <v>52.996237590849169</v>
      </c>
      <c r="I2550" s="24">
        <v>3.9660799091607677</v>
      </c>
      <c r="J2550" s="706">
        <f>IF(AND(I2550&gt;0),  I2550*30.974," ")</f>
        <v>122.84535910634563</v>
      </c>
      <c r="K2550">
        <f>AVERAGE(G2550:G2551)</f>
        <v>0.45</v>
      </c>
      <c r="L2550" s="1316">
        <f t="shared" ref="L2550" si="488">10*(6-(LN(K2550)/LN(2)))</f>
        <v>71.520030934450489</v>
      </c>
      <c r="M2550" s="166">
        <f>AVERAGE(H2550:H2551)</f>
        <v>76.221965906039031</v>
      </c>
      <c r="N2550" s="594">
        <f t="shared" ref="N2550" si="489">10*(6-((2.04-0.68*LN(M2550))/LN(2)))</f>
        <v>73.083538576314567</v>
      </c>
      <c r="O2550">
        <f>AVERAGE(J2550:J2551)</f>
        <v>100.55925413572541</v>
      </c>
      <c r="P2550" s="594">
        <f t="shared" ref="P2550" si="490">10*(6-(LN(48/O2550)/LN(2)))</f>
        <v>70.669395432615332</v>
      </c>
      <c r="Q2550" s="1606">
        <f>AVERAGE(L2550,N2550,P2550)</f>
        <v>71.757654981126791</v>
      </c>
    </row>
    <row r="2551" spans="1:25" s="451" customFormat="1">
      <c r="A2551" s="1566"/>
      <c r="B2551" s="451" t="s">
        <v>709</v>
      </c>
      <c r="C2551" s="451" t="s">
        <v>979</v>
      </c>
      <c r="D2551" s="534">
        <v>0.5</v>
      </c>
      <c r="E2551" s="1202">
        <v>44798</v>
      </c>
      <c r="F2551" s="534"/>
      <c r="H2551" s="687">
        <v>99.4476942212289</v>
      </c>
      <c r="I2551" s="24">
        <v>2.527059765128985</v>
      </c>
      <c r="J2551" s="708">
        <f>IF(AND(I2551&gt;0),  I2551*30.974," ")</f>
        <v>78.273149165105181</v>
      </c>
      <c r="L2551" s="1657"/>
      <c r="N2551" s="1373"/>
      <c r="P2551" s="1373"/>
      <c r="Q2551" s="1232"/>
      <c r="R2551" s="1157"/>
      <c r="S2551" s="1157"/>
      <c r="T2551" s="1157"/>
    </row>
    <row r="2552" spans="1:25">
      <c r="A2552" s="108"/>
      <c r="D2552" s="27"/>
      <c r="E2552" s="133"/>
      <c r="H2552" s="24"/>
      <c r="I2552" s="24"/>
      <c r="J2552" s="484"/>
      <c r="L2552" s="1316"/>
      <c r="Q2552" s="1169"/>
    </row>
    <row r="2553" spans="1:25" ht="46.8">
      <c r="A2553" s="983" t="s">
        <v>804</v>
      </c>
      <c r="B2553" s="815" t="s">
        <v>20</v>
      </c>
      <c r="C2553" s="815" t="s">
        <v>701</v>
      </c>
      <c r="D2553" s="815" t="s">
        <v>805</v>
      </c>
      <c r="E2553" s="873" t="s">
        <v>786</v>
      </c>
      <c r="F2553" s="815" t="s">
        <v>806</v>
      </c>
      <c r="G2553" s="815" t="s">
        <v>807</v>
      </c>
      <c r="H2553" s="815" t="s">
        <v>808</v>
      </c>
      <c r="I2553" s="878" t="s">
        <v>809</v>
      </c>
      <c r="J2553" s="484" t="s">
        <v>810</v>
      </c>
      <c r="K2553" s="1252" t="s">
        <v>792</v>
      </c>
      <c r="L2553" s="1305" t="s">
        <v>474</v>
      </c>
      <c r="M2553" s="1252" t="s">
        <v>793</v>
      </c>
      <c r="N2553" s="1305" t="s">
        <v>483</v>
      </c>
      <c r="O2553" s="1252" t="s">
        <v>794</v>
      </c>
      <c r="P2553" s="1305" t="s">
        <v>480</v>
      </c>
      <c r="Q2553" s="1169"/>
    </row>
    <row r="2554" spans="1:25">
      <c r="A2554" s="108"/>
      <c r="B2554" s="24" t="s">
        <v>709</v>
      </c>
      <c r="C2554" s="24" t="s">
        <v>982</v>
      </c>
      <c r="D2554" s="23">
        <v>0.5</v>
      </c>
      <c r="E2554" s="47">
        <v>45181</v>
      </c>
      <c r="F2554" s="24">
        <v>0.9</v>
      </c>
      <c r="G2554" s="24">
        <v>0.65</v>
      </c>
      <c r="H2554" s="24">
        <v>19.712658227848099</v>
      </c>
      <c r="I2554" s="24">
        <v>2.17113764378376</v>
      </c>
      <c r="J2554" s="484">
        <f t="shared" si="477"/>
        <v>67.248817378558186</v>
      </c>
      <c r="K2554">
        <f>AVERAGE(G2554:G2555)</f>
        <v>0.65</v>
      </c>
      <c r="L2554" s="1316">
        <f t="shared" ref="L2554" si="491">10*(6-(LN(K2554)/LN(2)))</f>
        <v>66.214883767462695</v>
      </c>
      <c r="M2554" s="166">
        <f>AVERAGE(H2554:H2555)</f>
        <v>19.202848101265822</v>
      </c>
      <c r="N2554" s="594">
        <f t="shared" ref="N2554" si="492">10*(6-((2.04-0.68*LN(M2554))/LN(2)))</f>
        <v>59.559110267750867</v>
      </c>
      <c r="O2554">
        <f>AVERAGE(J2554:J2555)</f>
        <v>68.304369850117723</v>
      </c>
      <c r="P2554" s="594">
        <f t="shared" ref="P2554" si="493">10*(6-(LN(48/O2554)/LN(2)))</f>
        <v>65.089434736980522</v>
      </c>
      <c r="Q2554" s="1606">
        <f>AVERAGE(L2554,N2554,P2554)</f>
        <v>63.621142924064692</v>
      </c>
      <c r="R2554" s="1582">
        <f>AVERAGE(Q2535:Q2554)</f>
        <v>68.686804276563223</v>
      </c>
      <c r="S2554" s="1006" t="s">
        <v>983</v>
      </c>
      <c r="T2554" s="1346" t="str">
        <f>IF(_xlfn.NUMBERVALUE(R2554), IF(R2554&lt;50, "Acceptable; Ongoing Protection is Required", "Unacceptable; Immediate Restoration is Required"), " ")</f>
        <v>Unacceptable; Immediate Restoration is Required</v>
      </c>
    </row>
    <row r="2555" spans="1:25">
      <c r="A2555" s="108"/>
      <c r="B2555" s="24" t="s">
        <v>709</v>
      </c>
      <c r="C2555" s="24" t="s">
        <v>982</v>
      </c>
      <c r="D2555" s="23">
        <v>0.5</v>
      </c>
      <c r="E2555" s="47">
        <v>45181</v>
      </c>
      <c r="H2555" s="24">
        <v>18.693037974683545</v>
      </c>
      <c r="I2555" s="24">
        <v>2.2392949674461566</v>
      </c>
      <c r="J2555" s="484">
        <f t="shared" si="477"/>
        <v>69.35992232167726</v>
      </c>
      <c r="L2555" s="1316"/>
      <c r="Q2555" s="1169"/>
    </row>
    <row r="2556" spans="1:25" s="437" customFormat="1">
      <c r="A2556" s="436"/>
      <c r="D2556" s="1019"/>
      <c r="E2556" s="1579"/>
      <c r="H2556" s="1020"/>
      <c r="I2556" s="1020"/>
      <c r="J2556" s="486"/>
      <c r="L2556" s="1581"/>
      <c r="N2556" s="1124"/>
      <c r="P2556" s="1124"/>
      <c r="Q2556" s="1251"/>
      <c r="R2556" s="1023"/>
      <c r="S2556" s="1023"/>
      <c r="T2556" s="1023"/>
    </row>
    <row r="2557" spans="1:25">
      <c r="A2557" s="973" t="s">
        <v>984</v>
      </c>
      <c r="J2557" s="484" t="str">
        <f t="shared" si="477"/>
        <v xml:space="preserve"> </v>
      </c>
      <c r="L2557" s="1316"/>
      <c r="Q2557" s="1169"/>
    </row>
    <row r="2558" spans="1:25" ht="46.8">
      <c r="B2558" s="980" t="s">
        <v>20</v>
      </c>
      <c r="C2558" s="629" t="s">
        <v>701</v>
      </c>
      <c r="D2558" s="629" t="s">
        <v>846</v>
      </c>
      <c r="E2558" s="959" t="s">
        <v>786</v>
      </c>
      <c r="F2558" s="815" t="s">
        <v>806</v>
      </c>
      <c r="G2558" s="815" t="s">
        <v>807</v>
      </c>
      <c r="H2558" s="629" t="s">
        <v>808</v>
      </c>
      <c r="I2558" s="827" t="s">
        <v>809</v>
      </c>
      <c r="J2558" s="484" t="s">
        <v>810</v>
      </c>
      <c r="K2558" s="1565" t="s">
        <v>792</v>
      </c>
      <c r="L2558" s="1564" t="s">
        <v>474</v>
      </c>
      <c r="M2558" s="1565" t="s">
        <v>793</v>
      </c>
      <c r="N2558" s="1564" t="s">
        <v>483</v>
      </c>
      <c r="O2558" s="1565" t="s">
        <v>794</v>
      </c>
      <c r="P2558" s="1564" t="s">
        <v>480</v>
      </c>
      <c r="Q2558" s="1604" t="s">
        <v>795</v>
      </c>
      <c r="R2558" s="1603" t="s">
        <v>796</v>
      </c>
      <c r="S2558" s="1334" t="s">
        <v>797</v>
      </c>
      <c r="T2558" s="1573" t="s">
        <v>798</v>
      </c>
      <c r="U2558" s="832"/>
      <c r="V2558" s="832"/>
      <c r="W2558" s="776"/>
      <c r="X2558" s="776"/>
      <c r="Y2558" s="776"/>
    </row>
    <row r="2559" spans="1:25">
      <c r="B2559" s="108" t="s">
        <v>709</v>
      </c>
      <c r="C2559" s="27" t="s">
        <v>985</v>
      </c>
      <c r="D2559" s="27">
        <v>0.15</v>
      </c>
      <c r="E2559" s="139">
        <v>43340</v>
      </c>
      <c r="F2559" s="27">
        <v>0.25</v>
      </c>
      <c r="G2559" s="27">
        <v>0.25</v>
      </c>
      <c r="H2559" s="24">
        <v>54.363093037974664</v>
      </c>
      <c r="I2559" s="24">
        <v>2.0798372541776531</v>
      </c>
      <c r="J2559" s="484">
        <f t="shared" si="477"/>
        <v>64.420879110898625</v>
      </c>
      <c r="K2559">
        <f>AVERAGE(G2559:G2560)</f>
        <v>0.25</v>
      </c>
      <c r="L2559" s="1316">
        <f t="shared" si="478"/>
        <v>80</v>
      </c>
      <c r="M2559" s="166">
        <f>AVERAGE(H2559:H2560)</f>
        <v>72.921937658227847</v>
      </c>
      <c r="N2559" s="594">
        <f t="shared" si="479"/>
        <v>72.649331908754931</v>
      </c>
      <c r="O2559">
        <f>AVERAGE(J2559:J2560)</f>
        <v>84.199219188806097</v>
      </c>
      <c r="P2559" s="594">
        <f t="shared" si="480"/>
        <v>68.107724488633352</v>
      </c>
      <c r="Q2559" s="1169">
        <f t="shared" si="487"/>
        <v>73.585685465796089</v>
      </c>
      <c r="R2559" s="1582">
        <f>AVERAGE(Q2559,Q2563,Q2572,Q2576)</f>
        <v>79.174652736608223</v>
      </c>
      <c r="S2559" s="1006" t="s">
        <v>51</v>
      </c>
      <c r="T2559" s="1346" t="str">
        <f>IF(_xlfn.NUMBERVALUE(R2559), IF(R2559&lt;50, "Acceptable; Ongoing Protection is Required", "UNScceptable; Immediate Restoration is Required"), " ")</f>
        <v>UNScceptable; Immediate Restoration is Required</v>
      </c>
      <c r="W2559" s="154"/>
      <c r="X2559" s="154"/>
      <c r="Y2559" s="154"/>
    </row>
    <row r="2560" spans="1:25" s="451" customFormat="1">
      <c r="B2560" s="1566" t="s">
        <v>709</v>
      </c>
      <c r="C2560" s="534" t="s">
        <v>985</v>
      </c>
      <c r="D2560" s="534">
        <v>0.2</v>
      </c>
      <c r="E2560" s="1196">
        <v>43340</v>
      </c>
      <c r="F2560" s="534"/>
      <c r="G2560" s="534"/>
      <c r="H2560" s="1200">
        <v>91.48078227848103</v>
      </c>
      <c r="I2560" s="1200">
        <v>3.3569303049884924</v>
      </c>
      <c r="J2560" s="564">
        <f t="shared" si="477"/>
        <v>103.97755926671357</v>
      </c>
      <c r="L2560" s="1657"/>
      <c r="N2560" s="1373"/>
      <c r="P2560" s="1373"/>
      <c r="Q2560" s="1232"/>
      <c r="R2560" s="1157"/>
      <c r="S2560" s="1157"/>
      <c r="T2560" s="1569"/>
      <c r="W2560" s="1647"/>
      <c r="X2560" s="1647"/>
      <c r="Y2560" s="1647"/>
    </row>
    <row r="2561" spans="1:25">
      <c r="A2561" s="108"/>
      <c r="B2561" s="27"/>
      <c r="C2561" s="27"/>
      <c r="D2561" s="139"/>
      <c r="E2561" s="27"/>
      <c r="F2561" s="27"/>
      <c r="G2561" s="27"/>
      <c r="H2561" s="27"/>
      <c r="I2561" s="27"/>
      <c r="J2561" s="484" t="str">
        <f t="shared" si="477"/>
        <v xml:space="preserve"> </v>
      </c>
      <c r="K2561" s="27"/>
      <c r="L2561" s="1316"/>
      <c r="M2561" s="27"/>
      <c r="O2561" s="24"/>
      <c r="Q2561" s="1169"/>
      <c r="R2561" s="1011"/>
      <c r="S2561" s="1011"/>
      <c r="T2561" s="1347"/>
    </row>
    <row r="2562" spans="1:25" ht="46.8">
      <c r="A2562" s="976" t="s">
        <v>804</v>
      </c>
      <c r="B2562" s="591" t="s">
        <v>20</v>
      </c>
      <c r="C2562" s="591" t="s">
        <v>701</v>
      </c>
      <c r="D2562" s="946" t="s">
        <v>805</v>
      </c>
      <c r="E2562" s="947" t="s">
        <v>786</v>
      </c>
      <c r="F2562" s="946" t="s">
        <v>806</v>
      </c>
      <c r="G2562" s="946" t="s">
        <v>807</v>
      </c>
      <c r="H2562" s="591" t="s">
        <v>808</v>
      </c>
      <c r="I2562" s="371" t="s">
        <v>809</v>
      </c>
      <c r="J2562" s="484" t="s">
        <v>810</v>
      </c>
      <c r="K2562" s="1252" t="s">
        <v>792</v>
      </c>
      <c r="L2562" s="1305" t="s">
        <v>474</v>
      </c>
      <c r="M2562" s="1252" t="s">
        <v>793</v>
      </c>
      <c r="N2562" s="1305" t="s">
        <v>483</v>
      </c>
      <c r="O2562" s="1252" t="s">
        <v>794</v>
      </c>
      <c r="P2562" s="1305" t="s">
        <v>480</v>
      </c>
      <c r="Q2562" s="1604"/>
      <c r="T2562" s="1346"/>
    </row>
    <row r="2563" spans="1:25">
      <c r="A2563" s="108"/>
      <c r="B2563" t="s">
        <v>709</v>
      </c>
      <c r="C2563" t="s">
        <v>986</v>
      </c>
      <c r="D2563" s="18" t="s">
        <v>814</v>
      </c>
      <c r="E2563" s="55">
        <v>43703</v>
      </c>
      <c r="F2563" s="165"/>
      <c r="G2563" s="166"/>
      <c r="H2563" s="24">
        <v>125.04001949367084</v>
      </c>
      <c r="I2563" s="24">
        <v>4.9462204240306162</v>
      </c>
      <c r="J2563" s="484">
        <f t="shared" si="477"/>
        <v>153.2042314139243</v>
      </c>
      <c r="K2563" s="166">
        <f>AVERAGE(G2563:G2564)</f>
        <v>0.09</v>
      </c>
      <c r="L2563" s="1316">
        <f t="shared" si="478"/>
        <v>94.739311883324135</v>
      </c>
      <c r="M2563" s="166">
        <f>AVERAGE(H2563:H2564)</f>
        <v>118.89821227848097</v>
      </c>
      <c r="N2563" s="594">
        <f t="shared" si="479"/>
        <v>77.445387014584938</v>
      </c>
      <c r="O2563">
        <f>AVERAGE(J2563:J2564)</f>
        <v>185.33407028650623</v>
      </c>
      <c r="P2563" s="594">
        <f t="shared" si="480"/>
        <v>79.490218079533577</v>
      </c>
      <c r="Q2563" s="1169">
        <f t="shared" si="487"/>
        <v>83.891638992480878</v>
      </c>
      <c r="T2563" s="1346"/>
    </row>
    <row r="2564" spans="1:25" s="451" customFormat="1">
      <c r="A2564" s="1566">
        <v>61</v>
      </c>
      <c r="B2564" s="451" t="s">
        <v>709</v>
      </c>
      <c r="C2564" s="451" t="s">
        <v>986</v>
      </c>
      <c r="D2564" s="1201" t="s">
        <v>817</v>
      </c>
      <c r="E2564" s="1202">
        <v>43703</v>
      </c>
      <c r="F2564" s="1203">
        <v>0.09</v>
      </c>
      <c r="G2564" s="1204">
        <v>0.09</v>
      </c>
      <c r="H2564" s="1200">
        <v>112.75640506329108</v>
      </c>
      <c r="I2564" s="1200">
        <v>7.0208532691640793</v>
      </c>
      <c r="J2564" s="564">
        <f t="shared" si="477"/>
        <v>217.46390915908819</v>
      </c>
      <c r="L2564" s="1657"/>
      <c r="N2564" s="1373"/>
      <c r="P2564" s="1373"/>
      <c r="Q2564" s="1232"/>
      <c r="R2564" s="1157"/>
      <c r="S2564" s="1157"/>
      <c r="T2564" s="1569"/>
    </row>
    <row r="2565" spans="1:25">
      <c r="A2565" s="108"/>
      <c r="J2565" s="484" t="str">
        <f t="shared" si="477"/>
        <v xml:space="preserve"> </v>
      </c>
      <c r="L2565" s="1316"/>
      <c r="Q2565" s="1169"/>
      <c r="T2565" s="1346"/>
    </row>
    <row r="2566" spans="1:25">
      <c r="A2566" s="108"/>
      <c r="J2566" s="484" t="str">
        <f t="shared" si="477"/>
        <v xml:space="preserve"> </v>
      </c>
      <c r="L2566" s="1316"/>
      <c r="Q2566" s="1169"/>
      <c r="T2566" s="1346"/>
    </row>
    <row r="2567" spans="1:25" ht="46.8">
      <c r="B2567" s="976" t="s">
        <v>20</v>
      </c>
      <c r="C2567" s="591" t="s">
        <v>701</v>
      </c>
      <c r="D2567" s="946" t="s">
        <v>805</v>
      </c>
      <c r="E2567" s="947" t="s">
        <v>786</v>
      </c>
      <c r="F2567" s="946" t="s">
        <v>806</v>
      </c>
      <c r="G2567" s="946" t="s">
        <v>807</v>
      </c>
      <c r="H2567" s="591" t="s">
        <v>808</v>
      </c>
      <c r="I2567" s="371" t="s">
        <v>809</v>
      </c>
      <c r="J2567" s="484" t="s">
        <v>810</v>
      </c>
      <c r="K2567" s="1252" t="s">
        <v>792</v>
      </c>
      <c r="L2567" s="1305" t="s">
        <v>474</v>
      </c>
      <c r="M2567" s="1252" t="s">
        <v>793</v>
      </c>
      <c r="N2567" s="1305" t="s">
        <v>483</v>
      </c>
      <c r="O2567" s="1252" t="s">
        <v>794</v>
      </c>
      <c r="P2567" s="1305" t="s">
        <v>480</v>
      </c>
      <c r="Q2567" s="1604"/>
      <c r="T2567" s="1346"/>
    </row>
    <row r="2568" spans="1:25">
      <c r="B2568" s="108" t="s">
        <v>709</v>
      </c>
      <c r="C2568" t="s">
        <v>985</v>
      </c>
      <c r="D2568">
        <v>0.25</v>
      </c>
      <c r="E2568" s="55">
        <v>44068</v>
      </c>
      <c r="F2568">
        <v>0.6</v>
      </c>
      <c r="G2568">
        <v>0.55000000000000004</v>
      </c>
      <c r="H2568" s="24" t="s">
        <v>811</v>
      </c>
      <c r="I2568" s="24">
        <v>2.9434449510948881</v>
      </c>
      <c r="J2568" s="484">
        <f t="shared" si="477"/>
        <v>91.17026391521307</v>
      </c>
      <c r="K2568">
        <f>AVERAGE(G2568:G2569)</f>
        <v>0.55000000000000004</v>
      </c>
      <c r="L2568" s="1316">
        <f t="shared" si="478"/>
        <v>68.624964762500653</v>
      </c>
      <c r="M2568" s="166" t="e">
        <f>AVERAGE(H2568:H2569)</f>
        <v>#DIV/0!</v>
      </c>
      <c r="N2568" s="594" t="e">
        <f t="shared" si="479"/>
        <v>#DIV/0!</v>
      </c>
      <c r="O2568">
        <f>AVERAGE(J2568:J2569)</f>
        <v>95.109719763401273</v>
      </c>
      <c r="P2568" s="594">
        <f t="shared" si="480"/>
        <v>69.865583793940928</v>
      </c>
      <c r="Q2568" s="1169" t="e">
        <f t="shared" si="487"/>
        <v>#DIV/0!</v>
      </c>
      <c r="T2568" s="1346"/>
    </row>
    <row r="2569" spans="1:25" s="451" customFormat="1">
      <c r="B2569" s="1566" t="s">
        <v>709</v>
      </c>
      <c r="C2569" s="451" t="s">
        <v>985</v>
      </c>
      <c r="D2569" s="451">
        <v>0.45</v>
      </c>
      <c r="E2569" s="1202">
        <v>44068</v>
      </c>
      <c r="H2569" s="1200" t="s">
        <v>811</v>
      </c>
      <c r="I2569" s="1200">
        <v>3.1978167369919768</v>
      </c>
      <c r="J2569" s="564">
        <f t="shared" si="477"/>
        <v>99.04917561158949</v>
      </c>
      <c r="L2569" s="1657"/>
      <c r="N2569" s="1373"/>
      <c r="P2569" s="1373"/>
      <c r="Q2569" s="1232"/>
      <c r="R2569" s="1157"/>
      <c r="S2569" s="1157"/>
      <c r="T2569" s="1569"/>
    </row>
    <row r="2570" spans="1:25">
      <c r="A2570" s="108"/>
      <c r="J2570" s="484" t="str">
        <f t="shared" si="477"/>
        <v xml:space="preserve"> </v>
      </c>
      <c r="L2570" s="1316"/>
      <c r="Q2570" s="1169"/>
      <c r="T2570" s="1346"/>
    </row>
    <row r="2571" spans="1:25" ht="46.8">
      <c r="A2571" s="983" t="s">
        <v>804</v>
      </c>
      <c r="B2571" s="815" t="s">
        <v>20</v>
      </c>
      <c r="C2571" s="815" t="s">
        <v>701</v>
      </c>
      <c r="D2571" s="815" t="s">
        <v>805</v>
      </c>
      <c r="E2571" s="873" t="s">
        <v>786</v>
      </c>
      <c r="F2571" s="815" t="s">
        <v>806</v>
      </c>
      <c r="G2571" s="815" t="s">
        <v>807</v>
      </c>
      <c r="H2571" s="815" t="s">
        <v>808</v>
      </c>
      <c r="I2571" s="878" t="s">
        <v>809</v>
      </c>
      <c r="J2571" s="484" t="s">
        <v>810</v>
      </c>
      <c r="K2571" s="1252" t="s">
        <v>792</v>
      </c>
      <c r="L2571" s="1305" t="s">
        <v>474</v>
      </c>
      <c r="M2571" s="1252" t="s">
        <v>793</v>
      </c>
      <c r="N2571" s="1305" t="s">
        <v>483</v>
      </c>
      <c r="O2571" s="1252" t="s">
        <v>794</v>
      </c>
      <c r="P2571" s="1305" t="s">
        <v>480</v>
      </c>
      <c r="Q2571" s="1604"/>
      <c r="R2571" s="1226"/>
      <c r="S2571" s="1226"/>
      <c r="T2571" s="1349"/>
      <c r="U2571" s="747"/>
      <c r="V2571" s="747"/>
      <c r="W2571" s="747"/>
      <c r="X2571" s="747"/>
      <c r="Y2571" s="747"/>
    </row>
    <row r="2572" spans="1:25">
      <c r="A2572" s="108"/>
      <c r="B2572" t="s">
        <v>709</v>
      </c>
      <c r="C2572" t="s">
        <v>984</v>
      </c>
      <c r="D2572" s="27" t="s">
        <v>814</v>
      </c>
      <c r="E2572" s="133">
        <v>44433</v>
      </c>
      <c r="H2572" s="24">
        <v>243.1874285714286</v>
      </c>
      <c r="I2572" s="71">
        <v>8.75152013505474</v>
      </c>
      <c r="J2572" s="484">
        <f t="shared" si="477"/>
        <v>271.06958466318554</v>
      </c>
      <c r="K2572">
        <f>AVERAGE(G2572:G2573)</f>
        <v>0.12</v>
      </c>
      <c r="L2572" s="1316">
        <f t="shared" si="478"/>
        <v>90.588936890535692</v>
      </c>
      <c r="M2572" s="166">
        <f>AVERAGE(H2572:H2573)</f>
        <v>216.3857142857143</v>
      </c>
      <c r="N2572" s="594">
        <f t="shared" si="479"/>
        <v>83.319758997490752</v>
      </c>
      <c r="O2572">
        <f>AVERAGE(J2572:J2573)</f>
        <v>272.13260264225687</v>
      </c>
      <c r="P2572" s="594">
        <f t="shared" si="480"/>
        <v>85.032034969923345</v>
      </c>
      <c r="Q2572" s="1169">
        <f t="shared" si="487"/>
        <v>86.313576952649939</v>
      </c>
      <c r="T2572" s="1346"/>
    </row>
    <row r="2573" spans="1:25" s="451" customFormat="1">
      <c r="A2573" s="1566"/>
      <c r="B2573" s="451" t="s">
        <v>709</v>
      </c>
      <c r="C2573" s="451" t="s">
        <v>984</v>
      </c>
      <c r="D2573" s="534" t="s">
        <v>817</v>
      </c>
      <c r="E2573" s="1567">
        <v>44433</v>
      </c>
      <c r="F2573" s="451">
        <v>0.12</v>
      </c>
      <c r="G2573" s="451">
        <v>0.12</v>
      </c>
      <c r="H2573" s="1200">
        <v>189.584</v>
      </c>
      <c r="I2573" s="1444">
        <v>8.8201595086630125</v>
      </c>
      <c r="J2573" s="564">
        <f t="shared" si="477"/>
        <v>273.19562062132815</v>
      </c>
      <c r="L2573" s="1657"/>
      <c r="N2573" s="1373"/>
      <c r="P2573" s="1373"/>
      <c r="Q2573" s="1232"/>
      <c r="R2573" s="1157"/>
      <c r="S2573" s="1157"/>
      <c r="T2573" s="1569"/>
    </row>
    <row r="2574" spans="1:25">
      <c r="A2574" s="108"/>
      <c r="D2574" s="27"/>
      <c r="E2574" s="133"/>
      <c r="H2574" s="24"/>
      <c r="I2574" s="71"/>
      <c r="J2574" s="484"/>
      <c r="L2574" s="1316"/>
      <c r="Q2574" s="1169"/>
    </row>
    <row r="2575" spans="1:25" ht="46.8">
      <c r="A2575" s="983" t="s">
        <v>804</v>
      </c>
      <c r="B2575" s="815" t="s">
        <v>20</v>
      </c>
      <c r="C2575" s="815" t="s">
        <v>701</v>
      </c>
      <c r="D2575" s="815" t="s">
        <v>805</v>
      </c>
      <c r="E2575" s="873" t="s">
        <v>786</v>
      </c>
      <c r="F2575" s="815" t="s">
        <v>806</v>
      </c>
      <c r="G2575" s="815" t="s">
        <v>807</v>
      </c>
      <c r="H2575" s="815" t="s">
        <v>808</v>
      </c>
      <c r="I2575" s="878" t="s">
        <v>809</v>
      </c>
      <c r="J2575" s="484" t="s">
        <v>810</v>
      </c>
      <c r="K2575" s="1252" t="s">
        <v>792</v>
      </c>
      <c r="L2575" s="1305" t="s">
        <v>474</v>
      </c>
      <c r="M2575" s="1252" t="s">
        <v>793</v>
      </c>
      <c r="N2575" s="1305" t="s">
        <v>483</v>
      </c>
      <c r="O2575" s="1252" t="s">
        <v>794</v>
      </c>
      <c r="P2575" s="1305" t="s">
        <v>480</v>
      </c>
      <c r="Q2575" s="1169"/>
    </row>
    <row r="2576" spans="1:25">
      <c r="A2576" s="108"/>
      <c r="B2576" t="s">
        <v>709</v>
      </c>
      <c r="C2576" t="s">
        <v>986</v>
      </c>
      <c r="D2576" s="27">
        <v>0.15</v>
      </c>
      <c r="E2576" s="55">
        <v>44803</v>
      </c>
      <c r="F2576">
        <v>0.21</v>
      </c>
      <c r="G2576">
        <v>0.21</v>
      </c>
      <c r="H2576" s="24">
        <v>27.952083035714285</v>
      </c>
      <c r="I2576" s="2798">
        <v>4.1695560978992114</v>
      </c>
      <c r="J2576" s="484">
        <f t="shared" si="477"/>
        <v>129.14783057633016</v>
      </c>
      <c r="K2576">
        <f>AVERAGE(G2576:G2577)</f>
        <v>0.21</v>
      </c>
      <c r="L2576" s="1316">
        <f t="shared" ref="L2576" si="494">10*(6-(LN(K2576)/LN(2)))</f>
        <v>82.515387669959637</v>
      </c>
      <c r="M2576" s="166">
        <f>AVERAGE(H2576:H2577)</f>
        <v>21.671068750000011</v>
      </c>
      <c r="N2576" s="594">
        <f t="shared" ref="N2576" si="495">10*(6-((2.04-0.68*LN(M2576))/LN(2)))</f>
        <v>60.745370281276038</v>
      </c>
      <c r="O2576">
        <f>AVERAGE(J2576:J2577)</f>
        <v>140.18610669396526</v>
      </c>
      <c r="P2576" s="594">
        <f t="shared" ref="P2576" si="496">10*(6-(LN(48/O2576)/LN(2)))</f>
        <v>75.462370655282299</v>
      </c>
      <c r="Q2576" s="1606">
        <f>AVERAGE(L2576,N2576,P2576)</f>
        <v>72.907709535506001</v>
      </c>
    </row>
    <row r="2577" spans="1:25" s="451" customFormat="1">
      <c r="A2577" s="1566"/>
      <c r="B2577" s="451" t="s">
        <v>709</v>
      </c>
      <c r="C2577" s="451" t="s">
        <v>986</v>
      </c>
      <c r="D2577" s="534">
        <v>0.15</v>
      </c>
      <c r="E2577" s="1202">
        <v>44803</v>
      </c>
      <c r="H2577" s="1200">
        <v>15.39005446428574</v>
      </c>
      <c r="I2577" s="2798">
        <v>4.882300730018736</v>
      </c>
      <c r="J2577" s="564">
        <f t="shared" si="477"/>
        <v>151.22438281160032</v>
      </c>
      <c r="L2577" s="1657"/>
      <c r="N2577" s="1373"/>
      <c r="P2577" s="1373"/>
      <c r="Q2577" s="1232"/>
      <c r="R2577" s="1157"/>
      <c r="S2577" s="1157"/>
      <c r="T2577" s="1157"/>
    </row>
    <row r="2578" spans="1:25">
      <c r="A2578" s="108"/>
      <c r="D2578" s="27"/>
      <c r="E2578" s="133"/>
      <c r="H2578" s="24"/>
      <c r="I2578" s="71"/>
      <c r="J2578" s="484"/>
      <c r="L2578" s="1316"/>
      <c r="Q2578" s="1169"/>
    </row>
    <row r="2579" spans="1:25" s="437" customFormat="1">
      <c r="A2579" s="436"/>
      <c r="D2579" s="1019"/>
      <c r="E2579" s="1579"/>
      <c r="H2579" s="1020"/>
      <c r="I2579" s="1021"/>
      <c r="J2579" s="486"/>
      <c r="L2579" s="1581"/>
      <c r="N2579" s="1124"/>
      <c r="P2579" s="1124"/>
      <c r="Q2579" s="1251"/>
      <c r="R2579" s="1023"/>
      <c r="S2579" s="1023"/>
      <c r="T2579" s="1023"/>
    </row>
    <row r="2580" spans="1:25">
      <c r="A2580" s="973" t="s">
        <v>987</v>
      </c>
      <c r="J2580" s="484" t="str">
        <f t="shared" si="477"/>
        <v xml:space="preserve"> </v>
      </c>
      <c r="L2580" s="1316"/>
      <c r="Q2580" s="1169"/>
    </row>
    <row r="2581" spans="1:25" ht="46.8">
      <c r="B2581" s="980" t="s">
        <v>20</v>
      </c>
      <c r="C2581" s="629" t="s">
        <v>701</v>
      </c>
      <c r="D2581" s="629" t="s">
        <v>846</v>
      </c>
      <c r="E2581" s="959" t="s">
        <v>786</v>
      </c>
      <c r="F2581" s="815" t="s">
        <v>806</v>
      </c>
      <c r="G2581" s="815" t="s">
        <v>807</v>
      </c>
      <c r="H2581" s="629" t="s">
        <v>808</v>
      </c>
      <c r="I2581" s="827" t="s">
        <v>809</v>
      </c>
      <c r="J2581" s="484" t="s">
        <v>810</v>
      </c>
      <c r="K2581" s="1565" t="s">
        <v>792</v>
      </c>
      <c r="L2581" s="1564" t="s">
        <v>474</v>
      </c>
      <c r="M2581" s="1565" t="s">
        <v>793</v>
      </c>
      <c r="N2581" s="1564" t="s">
        <v>483</v>
      </c>
      <c r="O2581" s="1565" t="s">
        <v>794</v>
      </c>
      <c r="P2581" s="1564" t="s">
        <v>480</v>
      </c>
      <c r="Q2581" s="1604" t="s">
        <v>795</v>
      </c>
      <c r="R2581" s="1603" t="s">
        <v>796</v>
      </c>
      <c r="S2581" s="1334" t="s">
        <v>797</v>
      </c>
      <c r="T2581" s="1573" t="s">
        <v>798</v>
      </c>
      <c r="U2581" s="832"/>
      <c r="V2581" s="832"/>
      <c r="W2581" s="832"/>
      <c r="X2581" s="832"/>
      <c r="Y2581" s="776"/>
    </row>
    <row r="2582" spans="1:25">
      <c r="A2582" s="91"/>
      <c r="B2582" s="454" t="s">
        <v>709</v>
      </c>
      <c r="C2582" s="355" t="s">
        <v>988</v>
      </c>
      <c r="D2582" s="355">
        <v>0.5</v>
      </c>
      <c r="E2582" s="356">
        <v>43347</v>
      </c>
      <c r="F2582" s="355">
        <v>5.1100000000000003</v>
      </c>
      <c r="G2582" s="355">
        <v>5.1100000000000003</v>
      </c>
      <c r="H2582" s="90">
        <v>2.2632737341772149</v>
      </c>
      <c r="I2582" s="90">
        <v>0.48420695120570584</v>
      </c>
      <c r="J2582" s="91">
        <f t="shared" si="477"/>
        <v>14.997826106645533</v>
      </c>
      <c r="K2582" s="1165">
        <f>AVERAGE(G2582:G2586)</f>
        <v>5.1100000000000003</v>
      </c>
      <c r="L2582" s="2824">
        <f t="shared" ref="L2582:L2606" si="497">10*(6-(LN(K2582)/LN(2)))</f>
        <v>36.466767088371036</v>
      </c>
      <c r="M2582" s="394">
        <f>AVERAGE(H2582:H2586)</f>
        <v>2.396843987341772</v>
      </c>
      <c r="N2582" s="1161">
        <f t="shared" ref="N2582:N2606" si="498">10*(6-((2.04-0.68*LN(M2582))/LN(2)))</f>
        <v>39.144746005094881</v>
      </c>
      <c r="O2582" s="91">
        <f>AVERAGE(J2582:J2586)</f>
        <v>17.140372693309182</v>
      </c>
      <c r="P2582" s="1161">
        <f t="shared" ref="P2582:P2606" si="499">10*(6-(LN(48/O2582)/LN(2)))</f>
        <v>45.143640733332653</v>
      </c>
      <c r="Q2582" s="2168">
        <f t="shared" si="487"/>
        <v>40.25171794226619</v>
      </c>
      <c r="Y2582" s="154"/>
    </row>
    <row r="2583" spans="1:25">
      <c r="A2583" s="91"/>
      <c r="B2583" s="454" t="s">
        <v>709</v>
      </c>
      <c r="C2583" s="355" t="s">
        <v>988</v>
      </c>
      <c r="D2583" s="355">
        <v>1</v>
      </c>
      <c r="E2583" s="356">
        <v>43347</v>
      </c>
      <c r="F2583" s="355"/>
      <c r="G2583" s="355"/>
      <c r="H2583" s="355" t="s">
        <v>811</v>
      </c>
      <c r="I2583" s="90" t="s">
        <v>811</v>
      </c>
      <c r="J2583" s="91"/>
      <c r="K2583" s="1165"/>
      <c r="L2583" s="2824"/>
      <c r="M2583" s="91"/>
      <c r="N2583" s="1161"/>
      <c r="O2583" s="91"/>
      <c r="P2583" s="1161"/>
      <c r="Q2583" s="2168"/>
      <c r="T2583" s="1346"/>
      <c r="Y2583" s="154"/>
    </row>
    <row r="2584" spans="1:25">
      <c r="A2584" s="91"/>
      <c r="B2584" s="454" t="s">
        <v>709</v>
      </c>
      <c r="C2584" s="355" t="s">
        <v>988</v>
      </c>
      <c r="D2584" s="355">
        <v>2</v>
      </c>
      <c r="E2584" s="356">
        <v>43347</v>
      </c>
      <c r="F2584" s="355"/>
      <c r="G2584" s="355"/>
      <c r="H2584" s="355" t="s">
        <v>811</v>
      </c>
      <c r="I2584" s="90" t="s">
        <v>811</v>
      </c>
      <c r="J2584" s="91"/>
      <c r="K2584" s="1165"/>
      <c r="L2584" s="2824"/>
      <c r="M2584" s="91"/>
      <c r="N2584" s="1161"/>
      <c r="O2584" s="91"/>
      <c r="P2584" s="1161"/>
      <c r="Q2584" s="2168"/>
      <c r="T2584" s="1346"/>
      <c r="Y2584" s="154"/>
    </row>
    <row r="2585" spans="1:25">
      <c r="A2585" s="91"/>
      <c r="B2585" s="454" t="s">
        <v>709</v>
      </c>
      <c r="C2585" s="355" t="s">
        <v>988</v>
      </c>
      <c r="D2585" s="355">
        <v>3</v>
      </c>
      <c r="E2585" s="356">
        <v>43347</v>
      </c>
      <c r="F2585" s="355"/>
      <c r="G2585" s="355"/>
      <c r="H2585" s="355" t="s">
        <v>811</v>
      </c>
      <c r="I2585" s="90" t="s">
        <v>811</v>
      </c>
      <c r="J2585" s="91"/>
      <c r="K2585" s="1165"/>
      <c r="L2585" s="2824"/>
      <c r="M2585" s="91"/>
      <c r="N2585" s="1161"/>
      <c r="O2585" s="91"/>
      <c r="P2585" s="1161"/>
      <c r="Q2585" s="2168"/>
      <c r="T2585" s="1346"/>
      <c r="Y2585" s="154"/>
    </row>
    <row r="2586" spans="1:25" s="451" customFormat="1">
      <c r="A2586" s="470"/>
      <c r="B2586" s="2183" t="s">
        <v>709</v>
      </c>
      <c r="C2586" s="469" t="s">
        <v>988</v>
      </c>
      <c r="D2586" s="469">
        <v>4</v>
      </c>
      <c r="E2586" s="1130">
        <v>43347</v>
      </c>
      <c r="F2586" s="469"/>
      <c r="G2586" s="469"/>
      <c r="H2586" s="472">
        <v>2.530414240506329</v>
      </c>
      <c r="I2586" s="472">
        <v>0.62255179440733599</v>
      </c>
      <c r="J2586" s="470">
        <f t="shared" ref="J2586:J2617" si="500">IF(AND(I2586&gt;0),  I2586*30.974," ")</f>
        <v>19.282919279972827</v>
      </c>
      <c r="K2586" s="2195"/>
      <c r="L2586" s="2825"/>
      <c r="M2586" s="470"/>
      <c r="N2586" s="1163"/>
      <c r="O2586" s="470"/>
      <c r="P2586" s="1163"/>
      <c r="Q2586" s="2172"/>
      <c r="R2586" s="1157"/>
      <c r="S2586" s="1157"/>
      <c r="T2586" s="1569"/>
      <c r="Y2586" s="1647"/>
    </row>
    <row r="2587" spans="1:25">
      <c r="A2587" s="108"/>
      <c r="J2587" t="str">
        <f t="shared" si="500"/>
        <v xml:space="preserve"> </v>
      </c>
      <c r="K2587" s="483"/>
      <c r="L2587" s="1316"/>
      <c r="Q2587" s="1169"/>
      <c r="T2587" s="1346"/>
    </row>
    <row r="2588" spans="1:25" ht="46.8">
      <c r="A2588" s="976" t="s">
        <v>804</v>
      </c>
      <c r="B2588" s="591" t="s">
        <v>20</v>
      </c>
      <c r="C2588" s="591" t="s">
        <v>701</v>
      </c>
      <c r="D2588" s="946" t="s">
        <v>805</v>
      </c>
      <c r="E2588" s="947" t="s">
        <v>786</v>
      </c>
      <c r="F2588" s="946" t="s">
        <v>806</v>
      </c>
      <c r="G2588" s="946" t="s">
        <v>807</v>
      </c>
      <c r="H2588" s="591" t="s">
        <v>808</v>
      </c>
      <c r="I2588" s="371" t="s">
        <v>809</v>
      </c>
      <c r="J2588" t="s">
        <v>810</v>
      </c>
      <c r="K2588" s="1267" t="s">
        <v>792</v>
      </c>
      <c r="L2588" s="1305" t="s">
        <v>474</v>
      </c>
      <c r="M2588" s="1252" t="s">
        <v>793</v>
      </c>
      <c r="N2588" s="1305" t="s">
        <v>483</v>
      </c>
      <c r="O2588" s="1252" t="s">
        <v>794</v>
      </c>
      <c r="P2588" s="1305" t="s">
        <v>480</v>
      </c>
      <c r="Q2588" s="1604"/>
      <c r="T2588" s="1346"/>
    </row>
    <row r="2589" spans="1:25">
      <c r="A2589" s="108">
        <v>70</v>
      </c>
      <c r="B2589" t="s">
        <v>709</v>
      </c>
      <c r="C2589" t="s">
        <v>989</v>
      </c>
      <c r="D2589" s="18">
        <v>0.5</v>
      </c>
      <c r="E2589" s="55">
        <v>43705</v>
      </c>
      <c r="F2589" s="165">
        <v>4.95</v>
      </c>
      <c r="G2589" s="166">
        <v>3.03</v>
      </c>
      <c r="H2589" s="24">
        <v>3.2545598734177204</v>
      </c>
      <c r="I2589" s="24">
        <v>0.54302665334257005</v>
      </c>
      <c r="J2589">
        <f t="shared" si="500"/>
        <v>16.819707560632764</v>
      </c>
      <c r="K2589" s="745">
        <f>AVERAGE(G2589:G2595)</f>
        <v>3.03</v>
      </c>
      <c r="L2589" s="1316">
        <f t="shared" si="497"/>
        <v>44.006822063017736</v>
      </c>
      <c r="M2589" s="166">
        <f>AVERAGE(H2589:H2595)</f>
        <v>8.8838379746835425</v>
      </c>
      <c r="N2589" s="594">
        <f t="shared" si="498"/>
        <v>51.997066116307877</v>
      </c>
      <c r="O2589">
        <f>AVERAGE(J2589:J2595)</f>
        <v>20.361956940267923</v>
      </c>
      <c r="P2589" s="594">
        <f t="shared" si="499"/>
        <v>47.628418163041097</v>
      </c>
      <c r="Q2589" s="1169">
        <f t="shared" si="487"/>
        <v>47.877435447455575</v>
      </c>
      <c r="T2589" s="1346"/>
    </row>
    <row r="2590" spans="1:25">
      <c r="A2590" s="108"/>
      <c r="B2590" t="s">
        <v>709</v>
      </c>
      <c r="C2590" t="s">
        <v>989</v>
      </c>
      <c r="D2590" s="18">
        <v>1</v>
      </c>
      <c r="E2590" s="55">
        <v>43705</v>
      </c>
      <c r="F2590" s="165"/>
      <c r="G2590" s="166"/>
      <c r="H2590" s="27" t="s">
        <v>811</v>
      </c>
      <c r="I2590" s="27" t="s">
        <v>811</v>
      </c>
      <c r="K2590" s="483"/>
      <c r="L2590" s="1316"/>
      <c r="Q2590" s="1169"/>
      <c r="T2590" s="1346"/>
    </row>
    <row r="2591" spans="1:25">
      <c r="A2591" s="108"/>
      <c r="B2591" t="s">
        <v>709</v>
      </c>
      <c r="C2591" t="s">
        <v>989</v>
      </c>
      <c r="D2591" s="18">
        <v>2</v>
      </c>
      <c r="E2591" s="55">
        <v>43705</v>
      </c>
      <c r="F2591" s="165"/>
      <c r="G2591" s="166"/>
      <c r="H2591" s="27" t="s">
        <v>811</v>
      </c>
      <c r="I2591" s="27" t="s">
        <v>811</v>
      </c>
      <c r="K2591" s="483"/>
      <c r="L2591" s="1316"/>
      <c r="Q2591" s="1169"/>
      <c r="T2591" s="1346"/>
    </row>
    <row r="2592" spans="1:25">
      <c r="A2592" s="108"/>
      <c r="B2592" t="s">
        <v>709</v>
      </c>
      <c r="C2592" t="s">
        <v>989</v>
      </c>
      <c r="D2592" s="18">
        <v>3</v>
      </c>
      <c r="E2592" s="55">
        <v>43705</v>
      </c>
      <c r="F2592" s="165"/>
      <c r="G2592" s="166"/>
      <c r="H2592" s="27" t="s">
        <v>811</v>
      </c>
      <c r="I2592" s="27" t="s">
        <v>811</v>
      </c>
      <c r="K2592" s="483"/>
      <c r="L2592" s="1316"/>
      <c r="Q2592" s="1169"/>
      <c r="T2592" s="1346"/>
    </row>
    <row r="2593" spans="1:25">
      <c r="A2593" s="108"/>
      <c r="B2593" t="s">
        <v>709</v>
      </c>
      <c r="C2593" t="s">
        <v>989</v>
      </c>
      <c r="D2593" s="18">
        <v>4</v>
      </c>
      <c r="E2593" s="55">
        <v>43705</v>
      </c>
      <c r="F2593" s="165"/>
      <c r="G2593" s="166"/>
      <c r="H2593" s="27" t="s">
        <v>811</v>
      </c>
      <c r="I2593" s="27" t="s">
        <v>811</v>
      </c>
      <c r="K2593" s="483"/>
      <c r="L2593" s="1316"/>
      <c r="Q2593" s="1169"/>
      <c r="T2593" s="1346"/>
    </row>
    <row r="2594" spans="1:25">
      <c r="A2594" s="108"/>
      <c r="B2594" t="s">
        <v>709</v>
      </c>
      <c r="C2594" t="s">
        <v>989</v>
      </c>
      <c r="D2594" s="18">
        <v>4.5</v>
      </c>
      <c r="E2594" s="55">
        <v>43705</v>
      </c>
      <c r="F2594" s="165"/>
      <c r="G2594" s="166"/>
      <c r="H2594" s="27" t="s">
        <v>811</v>
      </c>
      <c r="I2594" s="27" t="s">
        <v>811</v>
      </c>
      <c r="K2594" s="1290"/>
      <c r="L2594" s="1316"/>
      <c r="Q2594" s="1169"/>
      <c r="T2594" s="1346"/>
    </row>
    <row r="2595" spans="1:25" s="451" customFormat="1">
      <c r="A2595" s="1566"/>
      <c r="B2595" s="451" t="s">
        <v>709</v>
      </c>
      <c r="C2595" s="451" t="s">
        <v>989</v>
      </c>
      <c r="D2595" s="1201" t="s">
        <v>814</v>
      </c>
      <c r="E2595" s="1202">
        <v>43705</v>
      </c>
      <c r="F2595" s="1203"/>
      <c r="G2595" s="1204"/>
      <c r="H2595" s="1200">
        <v>14.513116075949366</v>
      </c>
      <c r="I2595" s="1200">
        <v>0.77175070445867755</v>
      </c>
      <c r="J2595" s="451">
        <f t="shared" si="500"/>
        <v>23.904206319903079</v>
      </c>
      <c r="K2595" s="1104"/>
      <c r="L2595" s="1657"/>
      <c r="N2595" s="1373"/>
      <c r="P2595" s="1373"/>
      <c r="Q2595" s="1232"/>
      <c r="R2595" s="1157"/>
      <c r="S2595" s="1157"/>
      <c r="T2595" s="1569"/>
    </row>
    <row r="2596" spans="1:25">
      <c r="A2596" s="108"/>
      <c r="J2596" t="str">
        <f t="shared" si="500"/>
        <v xml:space="preserve"> </v>
      </c>
      <c r="K2596" s="483"/>
      <c r="L2596" s="1316"/>
      <c r="Q2596" s="1169"/>
      <c r="T2596" s="1346"/>
    </row>
    <row r="2597" spans="1:25" ht="46.8">
      <c r="B2597" s="976" t="s">
        <v>20</v>
      </c>
      <c r="C2597" s="591" t="s">
        <v>701</v>
      </c>
      <c r="D2597" s="946" t="s">
        <v>805</v>
      </c>
      <c r="E2597" s="947" t="s">
        <v>786</v>
      </c>
      <c r="F2597" s="946" t="s">
        <v>806</v>
      </c>
      <c r="G2597" s="946" t="s">
        <v>807</v>
      </c>
      <c r="H2597" s="591" t="s">
        <v>808</v>
      </c>
      <c r="I2597" s="371" t="s">
        <v>809</v>
      </c>
      <c r="J2597" t="s">
        <v>810</v>
      </c>
      <c r="K2597" s="1267" t="s">
        <v>792</v>
      </c>
      <c r="L2597" s="1305" t="s">
        <v>474</v>
      </c>
      <c r="M2597" s="1252" t="s">
        <v>793</v>
      </c>
      <c r="N2597" s="1305" t="s">
        <v>483</v>
      </c>
      <c r="O2597" s="1252" t="s">
        <v>794</v>
      </c>
      <c r="P2597" s="1305" t="s">
        <v>480</v>
      </c>
      <c r="Q2597" s="1604"/>
      <c r="T2597" s="1346"/>
    </row>
    <row r="2598" spans="1:25">
      <c r="B2598" s="108" t="s">
        <v>709</v>
      </c>
      <c r="C2598" t="s">
        <v>990</v>
      </c>
      <c r="D2598">
        <v>0.5</v>
      </c>
      <c r="E2598" s="55">
        <v>44074</v>
      </c>
      <c r="F2598">
        <v>5</v>
      </c>
      <c r="G2598">
        <v>5</v>
      </c>
      <c r="H2598" s="371">
        <v>0</v>
      </c>
      <c r="I2598" s="24">
        <v>0.54130240517786965</v>
      </c>
      <c r="J2598">
        <f t="shared" si="500"/>
        <v>16.766300697979336</v>
      </c>
      <c r="K2598" s="483">
        <f>AVERAGE(G2598:G2603)</f>
        <v>5</v>
      </c>
      <c r="L2598" s="1316">
        <f t="shared" si="497"/>
        <v>36.780719051126376</v>
      </c>
      <c r="M2598" s="166">
        <f>AVERAGE(H2598:H2603)</f>
        <v>0.3602666666666669</v>
      </c>
      <c r="N2598" s="594">
        <f t="shared" si="498"/>
        <v>20.553553303439685</v>
      </c>
      <c r="O2598">
        <f>AVERAGE(J2598:J2603)</f>
        <v>19.638738486670292</v>
      </c>
      <c r="P2598" s="594">
        <f t="shared" si="499"/>
        <v>47.106678538861445</v>
      </c>
      <c r="Q2598" s="1169">
        <f t="shared" si="487"/>
        <v>34.813650297809168</v>
      </c>
      <c r="T2598" s="1346"/>
    </row>
    <row r="2599" spans="1:25">
      <c r="B2599" s="108" t="s">
        <v>709</v>
      </c>
      <c r="C2599" t="s">
        <v>990</v>
      </c>
      <c r="D2599">
        <v>1</v>
      </c>
      <c r="E2599" s="55">
        <v>44074</v>
      </c>
      <c r="H2599" s="24" t="s">
        <v>811</v>
      </c>
      <c r="I2599" s="24" t="s">
        <v>811</v>
      </c>
      <c r="K2599" s="483"/>
      <c r="L2599" s="1316"/>
      <c r="Q2599" s="1169"/>
      <c r="T2599" s="1346"/>
    </row>
    <row r="2600" spans="1:25">
      <c r="B2600" s="108" t="s">
        <v>709</v>
      </c>
      <c r="C2600" t="s">
        <v>990</v>
      </c>
      <c r="D2600">
        <v>2</v>
      </c>
      <c r="E2600" s="55">
        <v>44074</v>
      </c>
      <c r="H2600" s="24" t="s">
        <v>811</v>
      </c>
      <c r="I2600" s="24" t="s">
        <v>811</v>
      </c>
      <c r="K2600" s="483"/>
      <c r="L2600" s="1316"/>
      <c r="Q2600" s="1169"/>
      <c r="T2600" s="1346"/>
    </row>
    <row r="2601" spans="1:25">
      <c r="B2601" s="108" t="s">
        <v>709</v>
      </c>
      <c r="C2601" t="s">
        <v>990</v>
      </c>
      <c r="D2601">
        <v>3</v>
      </c>
      <c r="E2601" s="55">
        <v>44074</v>
      </c>
      <c r="H2601" s="24" t="s">
        <v>811</v>
      </c>
      <c r="I2601" s="24" t="s">
        <v>811</v>
      </c>
      <c r="K2601" s="483"/>
      <c r="L2601" s="1316"/>
      <c r="Q2601" s="1169"/>
      <c r="T2601" s="1346"/>
    </row>
    <row r="2602" spans="1:25">
      <c r="B2602" s="108" t="s">
        <v>709</v>
      </c>
      <c r="C2602" t="s">
        <v>990</v>
      </c>
      <c r="D2602">
        <v>4</v>
      </c>
      <c r="E2602" s="55">
        <v>44074</v>
      </c>
      <c r="H2602" s="24" t="s">
        <v>811</v>
      </c>
      <c r="I2602" s="24" t="s">
        <v>811</v>
      </c>
      <c r="K2602" s="483"/>
      <c r="L2602" s="1316"/>
      <c r="Q2602" s="1169"/>
      <c r="T2602" s="1346"/>
    </row>
    <row r="2603" spans="1:25" s="451" customFormat="1">
      <c r="B2603" s="1566" t="s">
        <v>709</v>
      </c>
      <c r="C2603" s="451" t="s">
        <v>990</v>
      </c>
      <c r="D2603" s="451">
        <v>4.75</v>
      </c>
      <c r="E2603" s="1202">
        <v>44074</v>
      </c>
      <c r="H2603" s="1576">
        <v>0.7205333333333338</v>
      </c>
      <c r="I2603" s="1200">
        <v>0.72677653113454033</v>
      </c>
      <c r="J2603" s="451">
        <f t="shared" si="500"/>
        <v>22.511176275361251</v>
      </c>
      <c r="K2603" s="1104"/>
      <c r="L2603" s="1657"/>
      <c r="N2603" s="1373"/>
      <c r="P2603" s="1373"/>
      <c r="Q2603" s="1232"/>
      <c r="R2603" s="1157"/>
      <c r="S2603" s="1157"/>
      <c r="T2603" s="1569"/>
    </row>
    <row r="2604" spans="1:25">
      <c r="A2604" s="108"/>
      <c r="J2604" t="str">
        <f t="shared" si="500"/>
        <v xml:space="preserve"> </v>
      </c>
      <c r="K2604" s="483"/>
      <c r="L2604" s="1316"/>
      <c r="Q2604" s="1169"/>
      <c r="T2604" s="1346"/>
    </row>
    <row r="2605" spans="1:25" ht="46.8">
      <c r="A2605" s="983" t="s">
        <v>804</v>
      </c>
      <c r="B2605" s="815" t="s">
        <v>20</v>
      </c>
      <c r="C2605" s="815" t="s">
        <v>701</v>
      </c>
      <c r="D2605" s="815" t="s">
        <v>805</v>
      </c>
      <c r="E2605" s="873" t="s">
        <v>786</v>
      </c>
      <c r="F2605" s="815" t="s">
        <v>806</v>
      </c>
      <c r="G2605" s="815" t="s">
        <v>807</v>
      </c>
      <c r="H2605" s="815" t="s">
        <v>808</v>
      </c>
      <c r="I2605" s="878" t="s">
        <v>809</v>
      </c>
      <c r="J2605" t="s">
        <v>810</v>
      </c>
      <c r="K2605" s="1267" t="s">
        <v>792</v>
      </c>
      <c r="L2605" s="1305" t="s">
        <v>474</v>
      </c>
      <c r="M2605" s="1252" t="s">
        <v>793</v>
      </c>
      <c r="N2605" s="1305" t="s">
        <v>483</v>
      </c>
      <c r="O2605" s="1252" t="s">
        <v>794</v>
      </c>
      <c r="P2605" s="1305" t="s">
        <v>480</v>
      </c>
      <c r="Q2605" s="1604"/>
      <c r="R2605" s="1226"/>
      <c r="S2605" s="1226"/>
      <c r="T2605" s="1349"/>
      <c r="U2605" s="747"/>
      <c r="V2605" s="747"/>
      <c r="W2605" s="747"/>
      <c r="X2605" s="747"/>
      <c r="Y2605" s="747"/>
    </row>
    <row r="2606" spans="1:25">
      <c r="A2606" s="108"/>
      <c r="B2606" t="s">
        <v>709</v>
      </c>
      <c r="C2606" t="s">
        <v>991</v>
      </c>
      <c r="D2606" s="27">
        <v>0.5</v>
      </c>
      <c r="E2606" s="133">
        <v>44459</v>
      </c>
      <c r="F2606">
        <v>5.0999999999999996</v>
      </c>
      <c r="G2606">
        <v>4.8</v>
      </c>
      <c r="H2606" s="24">
        <v>1.9881904761904756</v>
      </c>
      <c r="I2606" s="24">
        <v>0.52266666666666683</v>
      </c>
      <c r="J2606">
        <f t="shared" si="500"/>
        <v>16.189077333333337</v>
      </c>
      <c r="K2606" s="483">
        <f>AVERAGE(G2606:G2610)</f>
        <v>4.8</v>
      </c>
      <c r="L2606" s="1316">
        <f t="shared" si="497"/>
        <v>37.36965594166206</v>
      </c>
      <c r="M2606" s="166">
        <f>AVERAGE(H2606:H2610)</f>
        <v>1.737238095238095</v>
      </c>
      <c r="N2606" s="594">
        <f t="shared" si="498"/>
        <v>35.98723052891404</v>
      </c>
      <c r="O2606">
        <f>AVERAGE(J2606:J2610)</f>
        <v>16.189077333333337</v>
      </c>
      <c r="P2606" s="594">
        <f t="shared" si="499"/>
        <v>44.319863584011124</v>
      </c>
      <c r="Q2606" s="1169">
        <f t="shared" si="487"/>
        <v>39.225583351529075</v>
      </c>
      <c r="T2606" s="1346"/>
    </row>
    <row r="2607" spans="1:25">
      <c r="A2607" s="108"/>
      <c r="B2607" t="s">
        <v>709</v>
      </c>
      <c r="C2607" t="s">
        <v>991</v>
      </c>
      <c r="D2607" s="27">
        <v>1</v>
      </c>
      <c r="E2607" s="133">
        <v>44459</v>
      </c>
      <c r="H2607" s="24" t="s">
        <v>811</v>
      </c>
      <c r="I2607" s="24" t="s">
        <v>811</v>
      </c>
      <c r="K2607" s="483"/>
      <c r="L2607" s="1316"/>
      <c r="Q2607" s="1169"/>
      <c r="T2607" s="1346"/>
    </row>
    <row r="2608" spans="1:25">
      <c r="A2608" s="108"/>
      <c r="B2608" t="s">
        <v>709</v>
      </c>
      <c r="C2608" t="s">
        <v>991</v>
      </c>
      <c r="D2608" s="27">
        <v>2</v>
      </c>
      <c r="E2608" s="133">
        <v>44459</v>
      </c>
      <c r="H2608" s="24" t="s">
        <v>811</v>
      </c>
      <c r="I2608" s="24" t="s">
        <v>811</v>
      </c>
      <c r="K2608" s="483"/>
      <c r="L2608" s="1316"/>
      <c r="Q2608" s="1169"/>
      <c r="T2608" s="1346"/>
    </row>
    <row r="2609" spans="1:25">
      <c r="A2609" s="108"/>
      <c r="B2609" t="s">
        <v>709</v>
      </c>
      <c r="C2609" t="s">
        <v>991</v>
      </c>
      <c r="D2609" s="27">
        <v>3</v>
      </c>
      <c r="E2609" s="133">
        <v>44459</v>
      </c>
      <c r="H2609" s="24" t="s">
        <v>811</v>
      </c>
      <c r="I2609" s="24" t="s">
        <v>811</v>
      </c>
      <c r="K2609" s="483"/>
      <c r="L2609" s="1316"/>
      <c r="Q2609" s="1169"/>
      <c r="T2609" s="1346"/>
    </row>
    <row r="2610" spans="1:25" s="451" customFormat="1">
      <c r="A2610" s="1566"/>
      <c r="B2610" s="451" t="s">
        <v>709</v>
      </c>
      <c r="C2610" s="451" t="s">
        <v>991</v>
      </c>
      <c r="D2610" s="534">
        <v>4</v>
      </c>
      <c r="E2610" s="1567">
        <v>44459</v>
      </c>
      <c r="H2610" s="1200">
        <v>1.4862857142857144</v>
      </c>
      <c r="I2610" s="1200">
        <v>0.52266666666666683</v>
      </c>
      <c r="J2610" s="564">
        <f t="shared" si="500"/>
        <v>16.189077333333337</v>
      </c>
      <c r="L2610" s="1657"/>
      <c r="N2610" s="1373"/>
      <c r="P2610" s="1373"/>
      <c r="Q2610" s="1232"/>
      <c r="R2610" s="1157"/>
      <c r="S2610" s="1157"/>
      <c r="T2610" s="1157"/>
    </row>
    <row r="2611" spans="1:25">
      <c r="A2611" s="108"/>
      <c r="J2611" s="484"/>
      <c r="Q2611" s="1169"/>
    </row>
    <row r="2612" spans="1:25" ht="46.8">
      <c r="A2612" s="983" t="s">
        <v>804</v>
      </c>
      <c r="B2612" s="815" t="s">
        <v>20</v>
      </c>
      <c r="C2612" s="815" t="s">
        <v>701</v>
      </c>
      <c r="D2612" s="815" t="s">
        <v>805</v>
      </c>
      <c r="E2612" s="873" t="s">
        <v>786</v>
      </c>
      <c r="F2612" s="815" t="s">
        <v>806</v>
      </c>
      <c r="G2612" s="815" t="s">
        <v>807</v>
      </c>
      <c r="H2612" s="815" t="s">
        <v>808</v>
      </c>
      <c r="I2612" s="878" t="s">
        <v>809</v>
      </c>
      <c r="J2612" s="484" t="s">
        <v>810</v>
      </c>
      <c r="K2612" s="1252" t="s">
        <v>792</v>
      </c>
      <c r="L2612" s="1305" t="s">
        <v>474</v>
      </c>
      <c r="M2612" s="1252" t="s">
        <v>793</v>
      </c>
      <c r="N2612" s="1305" t="s">
        <v>483</v>
      </c>
      <c r="O2612" s="1252" t="s">
        <v>794</v>
      </c>
      <c r="P2612" s="1305" t="s">
        <v>480</v>
      </c>
      <c r="Q2612" s="1169"/>
    </row>
    <row r="2613" spans="1:25">
      <c r="A2613" s="108"/>
      <c r="B2613" t="s">
        <v>709</v>
      </c>
      <c r="C2613" t="s">
        <v>991</v>
      </c>
      <c r="D2613" s="27">
        <v>0.5</v>
      </c>
      <c r="E2613" s="55">
        <v>44803</v>
      </c>
      <c r="F2613">
        <v>4.9000000000000004</v>
      </c>
      <c r="G2613">
        <v>2.9</v>
      </c>
      <c r="H2613" s="24">
        <v>3.7183401785714274</v>
      </c>
      <c r="I2613" s="2799">
        <v>0.58738472200010672</v>
      </c>
      <c r="J2613" s="484">
        <f t="shared" si="500"/>
        <v>18.193654379231305</v>
      </c>
      <c r="K2613">
        <f>AVERAGE(G2613:G2617)</f>
        <v>2.9</v>
      </c>
      <c r="L2613" s="1316">
        <f t="shared" ref="L2613" si="501">10*(6-(LN(K2613)/LN(2)))</f>
        <v>44.639470997597911</v>
      </c>
      <c r="M2613" s="166">
        <f>AVERAGE(H2613:H2617)</f>
        <v>4.6101116071428567</v>
      </c>
      <c r="N2613" s="594">
        <f t="shared" ref="N2613" si="502">10*(6-((2.04-0.68*LN(M2613))/LN(2)))</f>
        <v>45.561672573403918</v>
      </c>
      <c r="O2613">
        <f>AVERAGE(J2613:J2617)</f>
        <v>21.238930919014216</v>
      </c>
      <c r="P2613" s="594">
        <f t="shared" ref="P2613" si="503">10*(6-(LN(48/O2613)/LN(2)))</f>
        <v>48.236767427633644</v>
      </c>
      <c r="Q2613" s="1606">
        <f>AVERAGE(L2613,N2613,P2613)</f>
        <v>46.145970332878498</v>
      </c>
      <c r="R2613" s="1006">
        <f>AVERAGE(Q2589:Q2617)</f>
        <v>42.015659857418079</v>
      </c>
      <c r="S2613" s="1006" t="s">
        <v>62</v>
      </c>
      <c r="T2613" s="1346" t="str">
        <f>IF(_xlfn.NUMBERVALUE(R2613), IF(R2613&lt;50, "Acceptable; Ongoing Protection is Required", "UNScceptable; Immediate Restoration is Required"), " ")</f>
        <v>Acceptable; Ongoing Protection is Required</v>
      </c>
    </row>
    <row r="2614" spans="1:25">
      <c r="A2614" s="108"/>
      <c r="B2614" t="s">
        <v>709</v>
      </c>
      <c r="C2614" t="s">
        <v>991</v>
      </c>
      <c r="D2614" s="27">
        <v>1</v>
      </c>
      <c r="E2614" s="55">
        <v>44803</v>
      </c>
      <c r="H2614" s="24" t="s">
        <v>811</v>
      </c>
      <c r="I2614" s="27" t="s">
        <v>811</v>
      </c>
      <c r="J2614" s="484"/>
      <c r="L2614" s="1316"/>
      <c r="Q2614" s="1169"/>
      <c r="R2614" s="571"/>
      <c r="T2614" s="571"/>
    </row>
    <row r="2615" spans="1:25">
      <c r="A2615" s="108"/>
      <c r="B2615" t="s">
        <v>709</v>
      </c>
      <c r="C2615" t="s">
        <v>991</v>
      </c>
      <c r="D2615" s="27">
        <v>2</v>
      </c>
      <c r="E2615" s="55">
        <v>44803</v>
      </c>
      <c r="H2615" s="24" t="s">
        <v>811</v>
      </c>
      <c r="I2615" s="27" t="s">
        <v>811</v>
      </c>
      <c r="J2615" s="484"/>
      <c r="Q2615" s="1169"/>
      <c r="R2615" s="571"/>
      <c r="T2615" s="571"/>
    </row>
    <row r="2616" spans="1:25">
      <c r="A2616" s="108"/>
      <c r="B2616" t="s">
        <v>709</v>
      </c>
      <c r="C2616" t="s">
        <v>991</v>
      </c>
      <c r="D2616" s="27">
        <v>3</v>
      </c>
      <c r="E2616" s="55">
        <v>44803</v>
      </c>
      <c r="H2616" s="24" t="s">
        <v>811</v>
      </c>
      <c r="I2616" s="27" t="s">
        <v>811</v>
      </c>
      <c r="J2616" s="484"/>
      <c r="Q2616" s="1169"/>
    </row>
    <row r="2617" spans="1:25">
      <c r="A2617" s="436"/>
      <c r="B2617" s="437" t="s">
        <v>709</v>
      </c>
      <c r="C2617" s="437" t="s">
        <v>991</v>
      </c>
      <c r="D2617" s="1019">
        <v>4</v>
      </c>
      <c r="E2617" s="1473">
        <v>44803</v>
      </c>
      <c r="F2617" s="437"/>
      <c r="G2617" s="437"/>
      <c r="H2617" s="1020">
        <v>5.5018830357142852</v>
      </c>
      <c r="I2617" s="2799">
        <v>0.78401909533147573</v>
      </c>
      <c r="J2617" s="486">
        <f t="shared" si="500"/>
        <v>24.28420745879713</v>
      </c>
      <c r="K2617" s="437"/>
      <c r="L2617" s="1124"/>
      <c r="M2617" s="437"/>
      <c r="N2617" s="1124"/>
      <c r="O2617" s="437"/>
      <c r="P2617" s="1124"/>
      <c r="Q2617" s="1251"/>
    </row>
    <row r="2618" spans="1:25">
      <c r="C2618" s="3181" t="s">
        <v>992</v>
      </c>
    </row>
    <row r="2620" spans="1:25">
      <c r="A2620" s="973" t="s">
        <v>739</v>
      </c>
      <c r="J2620" s="484" t="str">
        <f t="shared" ref="J2620" si="504">IF(AND(I2620&gt;0),  I2620*30.974," ")</f>
        <v xml:space="preserve"> </v>
      </c>
      <c r="L2620" s="1316"/>
      <c r="Q2620" s="1169"/>
    </row>
    <row r="2621" spans="1:25" ht="46.8">
      <c r="B2621" s="980" t="s">
        <v>20</v>
      </c>
      <c r="C2621" s="629" t="s">
        <v>701</v>
      </c>
      <c r="D2621" s="629" t="s">
        <v>846</v>
      </c>
      <c r="E2621" s="959" t="s">
        <v>786</v>
      </c>
      <c r="F2621" s="815" t="s">
        <v>806</v>
      </c>
      <c r="G2621" s="815" t="s">
        <v>807</v>
      </c>
      <c r="H2621" s="629" t="s">
        <v>808</v>
      </c>
      <c r="I2621" s="827" t="s">
        <v>809</v>
      </c>
      <c r="J2621" s="484" t="s">
        <v>810</v>
      </c>
      <c r="K2621" s="1565" t="s">
        <v>792</v>
      </c>
      <c r="L2621" s="1564" t="s">
        <v>474</v>
      </c>
      <c r="M2621" s="1565" t="s">
        <v>793</v>
      </c>
      <c r="N2621" s="1564" t="s">
        <v>483</v>
      </c>
      <c r="O2621" s="1565" t="s">
        <v>794</v>
      </c>
      <c r="P2621" s="1564" t="s">
        <v>480</v>
      </c>
      <c r="Q2621" s="1604" t="s">
        <v>795</v>
      </c>
      <c r="R2621" s="1603" t="s">
        <v>796</v>
      </c>
      <c r="S2621" s="1334" t="s">
        <v>797</v>
      </c>
      <c r="T2621" s="1573" t="s">
        <v>798</v>
      </c>
      <c r="U2621" s="832"/>
      <c r="V2621" s="832"/>
      <c r="W2621" s="832"/>
      <c r="X2621" s="832"/>
      <c r="Y2621" s="776"/>
    </row>
    <row r="2622" spans="1:25">
      <c r="B2622" s="24" t="s">
        <v>709</v>
      </c>
      <c r="C2622" s="24" t="s">
        <v>993</v>
      </c>
      <c r="D2622" s="23">
        <v>0.5</v>
      </c>
      <c r="E2622" s="47">
        <v>45181</v>
      </c>
      <c r="F2622" s="24">
        <v>7.5</v>
      </c>
      <c r="G2622" s="24">
        <v>4.2</v>
      </c>
      <c r="H2622" s="24">
        <v>3.9538607594936708</v>
      </c>
      <c r="I2622" s="24">
        <v>0.56908874329958292</v>
      </c>
      <c r="J2622">
        <f t="shared" ref="J2622" si="505">IF(AND(I2622&gt;0),  I2622*30.974," ")</f>
        <v>17.626954734961281</v>
      </c>
      <c r="K2622" s="166">
        <f>AVERAGE(G2622:G2667)</f>
        <v>4.3059999999999992</v>
      </c>
      <c r="L2622" s="1316">
        <f t="shared" ref="L2622" si="506">10*(6-(LN(K2622)/LN(2)))</f>
        <v>38.936516804948539</v>
      </c>
      <c r="M2622" s="166">
        <f>AVERAGE(H2622:H2667)</f>
        <v>7.4881070195627162</v>
      </c>
      <c r="N2622" s="594">
        <f t="shared" ref="N2622" si="507">10*(6-((2.04-0.68*LN(M2622))/LN(2)))</f>
        <v>50.32030833290888</v>
      </c>
      <c r="O2622">
        <f>AVERAGE(J2622:J2667)</f>
        <v>17.309247639365019</v>
      </c>
      <c r="P2622" s="594">
        <f t="shared" ref="P2622" si="508">10*(6-(LN(48/O2622)/LN(2)))</f>
        <v>45.285086123111853</v>
      </c>
      <c r="Q2622" s="1606">
        <f>AVERAGE(L2622,N2622,P2622)</f>
        <v>44.847303753656426</v>
      </c>
      <c r="R2622" s="1603"/>
      <c r="S2622" s="1334"/>
      <c r="T2622" s="1334"/>
      <c r="U2622" s="832"/>
      <c r="V2622" s="832"/>
      <c r="W2622" s="832"/>
      <c r="X2622" s="832"/>
      <c r="Y2622" s="776"/>
    </row>
    <row r="2623" spans="1:25">
      <c r="B2623" s="24" t="s">
        <v>709</v>
      </c>
      <c r="C2623" s="24" t="s">
        <v>993</v>
      </c>
      <c r="D2623" s="23">
        <v>1</v>
      </c>
      <c r="E2623" s="47">
        <v>45181</v>
      </c>
      <c r="F2623" s="815"/>
      <c r="G2623" s="815"/>
      <c r="H2623" s="24" t="s">
        <v>811</v>
      </c>
      <c r="I2623" s="24" t="s">
        <v>811</v>
      </c>
      <c r="K2623" s="113"/>
      <c r="L2623" s="2387"/>
      <c r="M2623" s="113"/>
      <c r="N2623" s="2387"/>
      <c r="O2623" s="113"/>
      <c r="P2623" s="2387"/>
      <c r="Q2623" s="1604"/>
      <c r="R2623" s="1603"/>
      <c r="S2623" s="1334"/>
      <c r="T2623" s="1334"/>
      <c r="U2623" s="832"/>
      <c r="V2623" s="832"/>
      <c r="W2623" s="832"/>
      <c r="X2623" s="832"/>
      <c r="Y2623" s="776"/>
    </row>
    <row r="2624" spans="1:25">
      <c r="B2624" s="24" t="s">
        <v>709</v>
      </c>
      <c r="C2624" s="24" t="s">
        <v>993</v>
      </c>
      <c r="D2624" s="23">
        <v>2</v>
      </c>
      <c r="E2624" s="47">
        <v>45181</v>
      </c>
      <c r="F2624" s="815"/>
      <c r="G2624" s="815"/>
      <c r="H2624" s="24" t="s">
        <v>811</v>
      </c>
      <c r="I2624" s="24" t="s">
        <v>811</v>
      </c>
      <c r="K2624" s="113"/>
      <c r="L2624" s="2387"/>
      <c r="M2624" s="113"/>
      <c r="N2624" s="2387"/>
      <c r="O2624" s="113"/>
      <c r="P2624" s="2387"/>
      <c r="Q2624" s="1604"/>
      <c r="R2624" s="1603"/>
      <c r="S2624" s="1334"/>
      <c r="T2624" s="1334"/>
      <c r="U2624" s="832"/>
      <c r="V2624" s="832"/>
      <c r="W2624" s="832"/>
      <c r="X2624" s="832"/>
      <c r="Y2624" s="776"/>
    </row>
    <row r="2625" spans="1:25">
      <c r="B2625" s="24" t="s">
        <v>709</v>
      </c>
      <c r="C2625" s="24" t="s">
        <v>993</v>
      </c>
      <c r="D2625" s="23">
        <v>3</v>
      </c>
      <c r="E2625" s="47">
        <v>45181</v>
      </c>
      <c r="F2625" s="815"/>
      <c r="G2625" s="815"/>
      <c r="H2625" s="24" t="s">
        <v>811</v>
      </c>
      <c r="I2625" s="24" t="s">
        <v>811</v>
      </c>
      <c r="K2625" s="113"/>
      <c r="L2625" s="2387"/>
      <c r="M2625" s="113"/>
      <c r="N2625" s="2387"/>
      <c r="O2625" s="113"/>
      <c r="P2625" s="2387"/>
      <c r="Q2625" s="1604"/>
      <c r="R2625" s="1603"/>
      <c r="S2625" s="1334"/>
      <c r="T2625" s="1334"/>
      <c r="U2625" s="832"/>
      <c r="V2625" s="832"/>
      <c r="W2625" s="832"/>
      <c r="X2625" s="832"/>
      <c r="Y2625" s="776"/>
    </row>
    <row r="2626" spans="1:25">
      <c r="B2626" s="24" t="s">
        <v>709</v>
      </c>
      <c r="C2626" s="24" t="s">
        <v>993</v>
      </c>
      <c r="D2626" s="23">
        <v>4</v>
      </c>
      <c r="E2626" s="47">
        <v>45181</v>
      </c>
      <c r="F2626" s="815"/>
      <c r="G2626" s="815"/>
      <c r="H2626" s="24" t="s">
        <v>811</v>
      </c>
      <c r="I2626" s="24" t="s">
        <v>811</v>
      </c>
      <c r="K2626" s="113"/>
      <c r="L2626" s="2387"/>
      <c r="M2626" s="113"/>
      <c r="N2626" s="2387"/>
      <c r="O2626" s="113"/>
      <c r="P2626" s="2387"/>
      <c r="Q2626" s="1604"/>
      <c r="R2626" s="1603"/>
      <c r="S2626" s="1334"/>
      <c r="T2626" s="1334"/>
      <c r="U2626" s="832"/>
      <c r="V2626" s="832"/>
      <c r="W2626" s="832"/>
      <c r="X2626" s="832"/>
      <c r="Y2626" s="776"/>
    </row>
    <row r="2627" spans="1:25">
      <c r="B2627" s="24" t="s">
        <v>709</v>
      </c>
      <c r="C2627" s="24" t="s">
        <v>993</v>
      </c>
      <c r="D2627" s="23">
        <v>5</v>
      </c>
      <c r="E2627" s="47">
        <v>45181</v>
      </c>
      <c r="F2627" s="815"/>
      <c r="G2627" s="815"/>
      <c r="H2627" s="24" t="s">
        <v>811</v>
      </c>
      <c r="I2627" s="24" t="s">
        <v>811</v>
      </c>
      <c r="K2627" s="113"/>
      <c r="L2627" s="2387"/>
      <c r="M2627" s="113"/>
      <c r="N2627" s="2387"/>
      <c r="O2627" s="113"/>
      <c r="P2627" s="2387"/>
      <c r="Q2627" s="1604"/>
      <c r="R2627" s="1603"/>
      <c r="S2627" s="1334"/>
      <c r="T2627" s="1334"/>
      <c r="U2627" s="832"/>
      <c r="V2627" s="832"/>
      <c r="W2627" s="832"/>
      <c r="X2627" s="832"/>
      <c r="Y2627" s="776"/>
    </row>
    <row r="2628" spans="1:25">
      <c r="B2628" s="24" t="s">
        <v>709</v>
      </c>
      <c r="C2628" s="24" t="s">
        <v>993</v>
      </c>
      <c r="D2628" s="23">
        <v>5.5</v>
      </c>
      <c r="E2628" s="47">
        <v>45181</v>
      </c>
      <c r="F2628" s="815"/>
      <c r="G2628" s="815"/>
      <c r="H2628" s="24" t="s">
        <v>811</v>
      </c>
      <c r="I2628" s="24" t="s">
        <v>811</v>
      </c>
      <c r="K2628" s="113"/>
      <c r="L2628" s="2387"/>
      <c r="M2628" s="113"/>
      <c r="N2628" s="2387"/>
      <c r="O2628" s="113"/>
      <c r="P2628" s="2387"/>
      <c r="Q2628" s="1604"/>
      <c r="R2628" s="1603"/>
      <c r="S2628" s="1334"/>
      <c r="T2628" s="1334"/>
      <c r="U2628" s="832"/>
      <c r="V2628" s="832"/>
      <c r="W2628" s="832"/>
      <c r="X2628" s="832"/>
      <c r="Y2628" s="776"/>
    </row>
    <row r="2629" spans="1:25">
      <c r="B2629" s="24" t="s">
        <v>709</v>
      </c>
      <c r="C2629" s="24" t="s">
        <v>993</v>
      </c>
      <c r="D2629" s="23">
        <v>6</v>
      </c>
      <c r="E2629" s="47">
        <v>45181</v>
      </c>
      <c r="F2629" s="815"/>
      <c r="G2629" s="815"/>
      <c r="H2629" s="24" t="s">
        <v>811</v>
      </c>
      <c r="I2629" s="24" t="s">
        <v>811</v>
      </c>
      <c r="K2629" s="113"/>
      <c r="L2629" s="2387"/>
      <c r="M2629" s="113"/>
      <c r="N2629" s="2387"/>
      <c r="O2629" s="113"/>
      <c r="P2629" s="2387"/>
      <c r="Q2629" s="1604"/>
      <c r="R2629" s="1603"/>
      <c r="S2629" s="1334"/>
      <c r="T2629" s="1334"/>
      <c r="U2629" s="832"/>
      <c r="V2629" s="832"/>
      <c r="W2629" s="832"/>
      <c r="X2629" s="832"/>
      <c r="Y2629" s="776"/>
    </row>
    <row r="2630" spans="1:25">
      <c r="B2630" s="24" t="s">
        <v>709</v>
      </c>
      <c r="C2630" s="24" t="s">
        <v>993</v>
      </c>
      <c r="D2630" s="23">
        <v>6.5</v>
      </c>
      <c r="E2630" s="47">
        <v>45181</v>
      </c>
      <c r="F2630" s="815"/>
      <c r="G2630" s="815"/>
      <c r="H2630" s="24">
        <v>5.4153164556962023</v>
      </c>
      <c r="I2630" s="24">
        <v>0.82905802602356438</v>
      </c>
      <c r="J2630">
        <f t="shared" ref="J2630" si="509">IF(AND(I2630&gt;0),  I2630*30.974," ")</f>
        <v>25.679243298053883</v>
      </c>
      <c r="K2630" s="113"/>
      <c r="L2630" s="2387"/>
      <c r="M2630" s="113"/>
      <c r="N2630" s="2387"/>
      <c r="O2630" s="113"/>
      <c r="P2630" s="2387"/>
      <c r="Q2630" s="1604"/>
      <c r="R2630" s="1603"/>
      <c r="S2630" s="1334"/>
      <c r="T2630" s="1334"/>
      <c r="U2630" s="832"/>
      <c r="V2630" s="832"/>
      <c r="W2630" s="832"/>
      <c r="X2630" s="832"/>
      <c r="Y2630" s="776"/>
    </row>
    <row r="2631" spans="1:25">
      <c r="A2631" t="s">
        <v>825</v>
      </c>
      <c r="B2631" t="s">
        <v>709</v>
      </c>
      <c r="C2631" t="s">
        <v>739</v>
      </c>
      <c r="D2631">
        <v>0.5</v>
      </c>
      <c r="E2631" s="55">
        <v>45089</v>
      </c>
      <c r="F2631">
        <v>7.1</v>
      </c>
      <c r="G2631">
        <v>6.32</v>
      </c>
      <c r="H2631" s="27">
        <v>1.07</v>
      </c>
      <c r="I2631" s="27">
        <v>0.35699999999999998</v>
      </c>
      <c r="J2631">
        <f t="shared" ref="J2631" si="510">IF(AND(I2631&gt;0),  I2631*30.974," ")</f>
        <v>11.057717999999999</v>
      </c>
    </row>
    <row r="2632" spans="1:25">
      <c r="A2632" t="s">
        <v>825</v>
      </c>
      <c r="B2632" t="s">
        <v>709</v>
      </c>
      <c r="C2632" t="s">
        <v>739</v>
      </c>
      <c r="D2632">
        <v>1</v>
      </c>
      <c r="E2632" s="55">
        <v>45089</v>
      </c>
      <c r="H2632" s="27" t="s">
        <v>811</v>
      </c>
      <c r="I2632" s="27" t="s">
        <v>811</v>
      </c>
    </row>
    <row r="2633" spans="1:25">
      <c r="A2633" t="s">
        <v>825</v>
      </c>
      <c r="B2633" t="s">
        <v>709</v>
      </c>
      <c r="C2633" t="s">
        <v>739</v>
      </c>
      <c r="D2633">
        <v>2</v>
      </c>
      <c r="E2633" s="55">
        <v>45089</v>
      </c>
      <c r="H2633" s="27" t="s">
        <v>811</v>
      </c>
      <c r="I2633" s="27" t="s">
        <v>811</v>
      </c>
    </row>
    <row r="2634" spans="1:25">
      <c r="A2634" t="s">
        <v>825</v>
      </c>
      <c r="B2634" t="s">
        <v>709</v>
      </c>
      <c r="C2634" t="s">
        <v>739</v>
      </c>
      <c r="D2634">
        <v>3</v>
      </c>
      <c r="E2634" s="55">
        <v>45089</v>
      </c>
      <c r="H2634" s="27" t="s">
        <v>811</v>
      </c>
      <c r="I2634" s="27" t="s">
        <v>811</v>
      </c>
    </row>
    <row r="2635" spans="1:25">
      <c r="A2635" t="s">
        <v>825</v>
      </c>
      <c r="B2635" t="s">
        <v>709</v>
      </c>
      <c r="C2635" t="s">
        <v>739</v>
      </c>
      <c r="D2635">
        <v>4</v>
      </c>
      <c r="E2635" s="55">
        <v>45089</v>
      </c>
      <c r="H2635" s="27" t="s">
        <v>811</v>
      </c>
      <c r="I2635" s="27" t="s">
        <v>811</v>
      </c>
    </row>
    <row r="2636" spans="1:25">
      <c r="A2636" t="s">
        <v>825</v>
      </c>
      <c r="B2636" t="s">
        <v>709</v>
      </c>
      <c r="C2636" t="s">
        <v>739</v>
      </c>
      <c r="D2636">
        <v>5</v>
      </c>
      <c r="E2636" s="55">
        <v>45089</v>
      </c>
      <c r="H2636" s="27" t="s">
        <v>811</v>
      </c>
      <c r="I2636" s="27" t="s">
        <v>811</v>
      </c>
    </row>
    <row r="2637" spans="1:25">
      <c r="A2637" t="s">
        <v>825</v>
      </c>
      <c r="B2637" t="s">
        <v>709</v>
      </c>
      <c r="C2637" t="s">
        <v>739</v>
      </c>
      <c r="D2637">
        <v>6</v>
      </c>
      <c r="E2637" s="55">
        <v>45089</v>
      </c>
      <c r="H2637" s="27" t="s">
        <v>811</v>
      </c>
      <c r="I2637" s="27" t="s">
        <v>811</v>
      </c>
    </row>
    <row r="2638" spans="1:25">
      <c r="A2638" t="s">
        <v>825</v>
      </c>
      <c r="B2638" t="s">
        <v>709</v>
      </c>
      <c r="C2638" t="s">
        <v>739</v>
      </c>
      <c r="D2638">
        <v>6.1</v>
      </c>
      <c r="E2638" s="55">
        <v>45089</v>
      </c>
      <c r="H2638" s="27">
        <v>3.13</v>
      </c>
      <c r="I2638" s="27">
        <v>0.48699999999999999</v>
      </c>
      <c r="J2638">
        <f t="shared" ref="J2638" si="511">IF(AND(I2638&gt;0),  I2638*30.974," ")</f>
        <v>15.084337999999999</v>
      </c>
    </row>
    <row r="2639" spans="1:25">
      <c r="A2639" t="s">
        <v>825</v>
      </c>
      <c r="B2639" t="s">
        <v>709</v>
      </c>
      <c r="C2639" t="s">
        <v>739</v>
      </c>
      <c r="D2639">
        <v>6.6</v>
      </c>
      <c r="E2639" s="55">
        <v>45089</v>
      </c>
      <c r="H2639" s="27" t="s">
        <v>811</v>
      </c>
      <c r="I2639" s="27" t="s">
        <v>811</v>
      </c>
    </row>
    <row r="2640" spans="1:25">
      <c r="A2640" t="s">
        <v>825</v>
      </c>
      <c r="B2640" t="s">
        <v>709</v>
      </c>
      <c r="C2640" t="s">
        <v>739</v>
      </c>
      <c r="D2640">
        <v>0.5</v>
      </c>
      <c r="E2640" s="55">
        <v>45118</v>
      </c>
      <c r="F2640">
        <v>7.2</v>
      </c>
      <c r="G2640">
        <v>3.44</v>
      </c>
      <c r="H2640" s="27">
        <v>11.07</v>
      </c>
      <c r="I2640" s="27">
        <v>0.60899999999999999</v>
      </c>
      <c r="J2640">
        <f t="shared" ref="J2640" si="512">IF(AND(I2640&gt;0),  I2640*30.974," ")</f>
        <v>18.863166</v>
      </c>
    </row>
    <row r="2641" spans="1:10">
      <c r="A2641" t="s">
        <v>825</v>
      </c>
      <c r="B2641" t="s">
        <v>709</v>
      </c>
      <c r="C2641" t="s">
        <v>739</v>
      </c>
      <c r="D2641">
        <v>1</v>
      </c>
      <c r="E2641" s="55">
        <v>45118</v>
      </c>
      <c r="H2641" s="27" t="s">
        <v>811</v>
      </c>
      <c r="I2641" s="27" t="s">
        <v>811</v>
      </c>
    </row>
    <row r="2642" spans="1:10">
      <c r="A2642" t="s">
        <v>825</v>
      </c>
      <c r="B2642" t="s">
        <v>709</v>
      </c>
      <c r="C2642" t="s">
        <v>739</v>
      </c>
      <c r="D2642">
        <v>2</v>
      </c>
      <c r="E2642" s="55">
        <v>45118</v>
      </c>
      <c r="H2642" s="27" t="s">
        <v>811</v>
      </c>
      <c r="I2642" s="27" t="s">
        <v>811</v>
      </c>
    </row>
    <row r="2643" spans="1:10">
      <c r="A2643" t="s">
        <v>825</v>
      </c>
      <c r="B2643" t="s">
        <v>709</v>
      </c>
      <c r="C2643" t="s">
        <v>739</v>
      </c>
      <c r="D2643">
        <v>3</v>
      </c>
      <c r="E2643" s="55">
        <v>45118</v>
      </c>
      <c r="H2643" s="27" t="s">
        <v>811</v>
      </c>
      <c r="I2643" s="27" t="s">
        <v>811</v>
      </c>
    </row>
    <row r="2644" spans="1:10">
      <c r="A2644" t="s">
        <v>825</v>
      </c>
      <c r="B2644" t="s">
        <v>709</v>
      </c>
      <c r="C2644" t="s">
        <v>739</v>
      </c>
      <c r="D2644">
        <v>4</v>
      </c>
      <c r="E2644" s="55">
        <v>45118</v>
      </c>
      <c r="H2644" s="27" t="s">
        <v>811</v>
      </c>
      <c r="I2644" s="27" t="s">
        <v>811</v>
      </c>
    </row>
    <row r="2645" spans="1:10">
      <c r="A2645" t="s">
        <v>825</v>
      </c>
      <c r="B2645" t="s">
        <v>709</v>
      </c>
      <c r="C2645" t="s">
        <v>739</v>
      </c>
      <c r="D2645">
        <v>5</v>
      </c>
      <c r="E2645" s="55">
        <v>45118</v>
      </c>
      <c r="H2645" s="27" t="s">
        <v>811</v>
      </c>
      <c r="I2645" s="27" t="s">
        <v>811</v>
      </c>
    </row>
    <row r="2646" spans="1:10">
      <c r="A2646" t="s">
        <v>825</v>
      </c>
      <c r="B2646" t="s">
        <v>709</v>
      </c>
      <c r="C2646" t="s">
        <v>739</v>
      </c>
      <c r="D2646">
        <v>6</v>
      </c>
      <c r="E2646" s="55">
        <v>45118</v>
      </c>
      <c r="H2646" s="27" t="s">
        <v>811</v>
      </c>
      <c r="I2646" s="27" t="s">
        <v>811</v>
      </c>
    </row>
    <row r="2647" spans="1:10">
      <c r="A2647" t="s">
        <v>825</v>
      </c>
      <c r="B2647" t="s">
        <v>709</v>
      </c>
      <c r="C2647" t="s">
        <v>739</v>
      </c>
      <c r="D2647">
        <v>6.2</v>
      </c>
      <c r="E2647" s="55">
        <v>45118</v>
      </c>
      <c r="H2647" s="27">
        <v>5.17</v>
      </c>
      <c r="I2647" s="27">
        <v>0.48899999999999999</v>
      </c>
      <c r="J2647">
        <f t="shared" ref="J2647" si="513">IF(AND(I2647&gt;0),  I2647*30.974," ")</f>
        <v>15.146286</v>
      </c>
    </row>
    <row r="2648" spans="1:10">
      <c r="A2648" t="s">
        <v>825</v>
      </c>
      <c r="B2648" t="s">
        <v>709</v>
      </c>
      <c r="C2648" t="s">
        <v>739</v>
      </c>
      <c r="D2648">
        <v>6.7</v>
      </c>
      <c r="E2648" s="55">
        <v>45118</v>
      </c>
      <c r="H2648" s="27" t="s">
        <v>811</v>
      </c>
      <c r="I2648" s="27" t="s">
        <v>811</v>
      </c>
    </row>
    <row r="2649" spans="1:10">
      <c r="A2649" t="s">
        <v>825</v>
      </c>
      <c r="B2649" t="s">
        <v>709</v>
      </c>
      <c r="C2649" t="s">
        <v>739</v>
      </c>
      <c r="D2649">
        <v>0.5</v>
      </c>
      <c r="E2649" s="55">
        <v>45147</v>
      </c>
      <c r="F2649">
        <v>7.4</v>
      </c>
      <c r="G2649">
        <v>3.35</v>
      </c>
      <c r="H2649" s="27">
        <v>9.5399999999999991</v>
      </c>
      <c r="I2649" s="27">
        <v>0.54900000000000004</v>
      </c>
      <c r="J2649">
        <f t="shared" ref="J2649" si="514">IF(AND(I2649&gt;0),  I2649*30.974," ")</f>
        <v>17.004726000000002</v>
      </c>
    </row>
    <row r="2650" spans="1:10">
      <c r="A2650" t="s">
        <v>825</v>
      </c>
      <c r="B2650" t="s">
        <v>709</v>
      </c>
      <c r="C2650" t="s">
        <v>739</v>
      </c>
      <c r="D2650">
        <v>1</v>
      </c>
      <c r="E2650" s="55">
        <v>45147</v>
      </c>
      <c r="H2650" s="27" t="s">
        <v>811</v>
      </c>
      <c r="I2650" s="27" t="s">
        <v>811</v>
      </c>
    </row>
    <row r="2651" spans="1:10">
      <c r="A2651" t="s">
        <v>825</v>
      </c>
      <c r="B2651" t="s">
        <v>709</v>
      </c>
      <c r="C2651" t="s">
        <v>739</v>
      </c>
      <c r="D2651">
        <v>2</v>
      </c>
      <c r="E2651" s="55">
        <v>45147</v>
      </c>
      <c r="H2651" s="27" t="s">
        <v>811</v>
      </c>
      <c r="I2651" s="27" t="s">
        <v>811</v>
      </c>
    </row>
    <row r="2652" spans="1:10">
      <c r="A2652" t="s">
        <v>825</v>
      </c>
      <c r="B2652" t="s">
        <v>709</v>
      </c>
      <c r="C2652" t="s">
        <v>739</v>
      </c>
      <c r="D2652">
        <v>3</v>
      </c>
      <c r="E2652" s="55">
        <v>45147</v>
      </c>
      <c r="H2652" s="27" t="s">
        <v>811</v>
      </c>
      <c r="I2652" s="27" t="s">
        <v>811</v>
      </c>
    </row>
    <row r="2653" spans="1:10">
      <c r="A2653" t="s">
        <v>825</v>
      </c>
      <c r="B2653" t="s">
        <v>709</v>
      </c>
      <c r="C2653" t="s">
        <v>739</v>
      </c>
      <c r="D2653">
        <v>4</v>
      </c>
      <c r="E2653" s="55">
        <v>45147</v>
      </c>
      <c r="H2653" s="27" t="s">
        <v>811</v>
      </c>
      <c r="I2653" s="27" t="s">
        <v>811</v>
      </c>
    </row>
    <row r="2654" spans="1:10">
      <c r="A2654" t="s">
        <v>825</v>
      </c>
      <c r="B2654" t="s">
        <v>709</v>
      </c>
      <c r="C2654" t="s">
        <v>739</v>
      </c>
      <c r="D2654">
        <v>5</v>
      </c>
      <c r="E2654" s="55">
        <v>45147</v>
      </c>
      <c r="H2654" s="27" t="s">
        <v>811</v>
      </c>
      <c r="I2654" s="27" t="s">
        <v>811</v>
      </c>
    </row>
    <row r="2655" spans="1:10">
      <c r="A2655" t="s">
        <v>825</v>
      </c>
      <c r="B2655" t="s">
        <v>709</v>
      </c>
      <c r="C2655" t="s">
        <v>739</v>
      </c>
      <c r="D2655">
        <v>6</v>
      </c>
      <c r="E2655" s="55">
        <v>45147</v>
      </c>
      <c r="H2655" s="27" t="s">
        <v>811</v>
      </c>
      <c r="I2655" s="27" t="s">
        <v>811</v>
      </c>
    </row>
    <row r="2656" spans="1:10">
      <c r="A2656" t="s">
        <v>825</v>
      </c>
      <c r="B2656" t="s">
        <v>709</v>
      </c>
      <c r="C2656" t="s">
        <v>739</v>
      </c>
      <c r="D2656">
        <v>6.4</v>
      </c>
      <c r="E2656" s="55">
        <v>45147</v>
      </c>
      <c r="H2656" s="27">
        <v>13.93</v>
      </c>
      <c r="I2656" s="27">
        <v>0.79300000000000004</v>
      </c>
      <c r="J2656">
        <f t="shared" ref="J2656" si="515">IF(AND(I2656&gt;0),  I2656*30.974," ")</f>
        <v>24.562382000000003</v>
      </c>
    </row>
    <row r="2657" spans="1:10">
      <c r="A2657" t="s">
        <v>825</v>
      </c>
      <c r="B2657" t="s">
        <v>709</v>
      </c>
      <c r="C2657" t="s">
        <v>739</v>
      </c>
      <c r="D2657">
        <v>6.9</v>
      </c>
      <c r="E2657" s="55">
        <v>45147</v>
      </c>
      <c r="H2657" s="27" t="s">
        <v>811</v>
      </c>
      <c r="I2657" s="27" t="s">
        <v>811</v>
      </c>
    </row>
    <row r="2658" spans="1:10">
      <c r="A2658" t="s">
        <v>825</v>
      </c>
      <c r="B2658" t="s">
        <v>709</v>
      </c>
      <c r="C2658" t="s">
        <v>739</v>
      </c>
      <c r="D2658">
        <v>0.5</v>
      </c>
      <c r="E2658" s="55">
        <v>45181</v>
      </c>
      <c r="F2658">
        <v>6.9</v>
      </c>
      <c r="G2658">
        <v>4.22</v>
      </c>
      <c r="H2658" s="27">
        <v>7.42</v>
      </c>
      <c r="I2658" s="27">
        <v>0.39100000000000001</v>
      </c>
      <c r="J2658">
        <f t="shared" ref="J2658" si="516">IF(AND(I2658&gt;0),  I2658*30.974," ")</f>
        <v>12.110834000000001</v>
      </c>
    </row>
    <row r="2659" spans="1:10">
      <c r="A2659" t="s">
        <v>825</v>
      </c>
      <c r="B2659" t="s">
        <v>709</v>
      </c>
      <c r="C2659" t="s">
        <v>739</v>
      </c>
      <c r="D2659">
        <v>1</v>
      </c>
      <c r="E2659" s="55">
        <v>45181</v>
      </c>
      <c r="H2659" s="27" t="s">
        <v>811</v>
      </c>
      <c r="I2659" s="27" t="s">
        <v>811</v>
      </c>
    </row>
    <row r="2660" spans="1:10">
      <c r="A2660" t="s">
        <v>825</v>
      </c>
      <c r="B2660" t="s">
        <v>709</v>
      </c>
      <c r="C2660" t="s">
        <v>739</v>
      </c>
      <c r="D2660">
        <v>2</v>
      </c>
      <c r="E2660" s="55">
        <v>45181</v>
      </c>
      <c r="H2660" s="27" t="s">
        <v>811</v>
      </c>
      <c r="I2660" s="27" t="s">
        <v>811</v>
      </c>
    </row>
    <row r="2661" spans="1:10">
      <c r="A2661" t="s">
        <v>825</v>
      </c>
      <c r="B2661" t="s">
        <v>709</v>
      </c>
      <c r="C2661" t="s">
        <v>739</v>
      </c>
      <c r="D2661">
        <v>3</v>
      </c>
      <c r="E2661" s="55">
        <v>45181</v>
      </c>
      <c r="H2661" s="27" t="s">
        <v>811</v>
      </c>
      <c r="I2661" s="27" t="s">
        <v>811</v>
      </c>
    </row>
    <row r="2662" spans="1:10">
      <c r="A2662" t="s">
        <v>825</v>
      </c>
      <c r="B2662" t="s">
        <v>709</v>
      </c>
      <c r="C2662" t="s">
        <v>739</v>
      </c>
      <c r="D2662">
        <v>4</v>
      </c>
      <c r="E2662" s="55">
        <v>45181</v>
      </c>
      <c r="H2662" s="27" t="s">
        <v>811</v>
      </c>
      <c r="I2662" s="27" t="s">
        <v>811</v>
      </c>
    </row>
    <row r="2663" spans="1:10">
      <c r="A2663" t="s">
        <v>825</v>
      </c>
      <c r="B2663" t="s">
        <v>709</v>
      </c>
      <c r="C2663" t="s">
        <v>739</v>
      </c>
      <c r="D2663">
        <v>5</v>
      </c>
      <c r="E2663" s="55">
        <v>45181</v>
      </c>
      <c r="H2663" s="27" t="s">
        <v>811</v>
      </c>
      <c r="I2663" s="27" t="s">
        <v>811</v>
      </c>
    </row>
    <row r="2664" spans="1:10">
      <c r="A2664" t="s">
        <v>825</v>
      </c>
      <c r="B2664" t="s">
        <v>709</v>
      </c>
      <c r="C2664" t="s">
        <v>739</v>
      </c>
      <c r="D2664">
        <v>5.9</v>
      </c>
      <c r="E2664" s="55">
        <v>45181</v>
      </c>
      <c r="H2664" s="27">
        <v>10.94</v>
      </c>
      <c r="I2664" s="27">
        <v>0.52600000000000002</v>
      </c>
      <c r="J2664">
        <f t="shared" ref="J2664:J2665" si="517">IF(AND(I2664&gt;0),  I2664*30.974," ")</f>
        <v>16.292324000000001</v>
      </c>
    </row>
    <row r="2665" spans="1:10">
      <c r="A2665" t="s">
        <v>825</v>
      </c>
      <c r="B2665" t="s">
        <v>709</v>
      </c>
      <c r="C2665" t="s">
        <v>739</v>
      </c>
      <c r="D2665">
        <v>5.9</v>
      </c>
      <c r="E2665" s="55">
        <v>45181</v>
      </c>
      <c r="H2665" s="27">
        <v>10.73</v>
      </c>
      <c r="I2665" s="27">
        <v>0.54800000000000004</v>
      </c>
      <c r="J2665">
        <f t="shared" si="517"/>
        <v>16.973752000000001</v>
      </c>
    </row>
    <row r="2666" spans="1:10">
      <c r="A2666" t="s">
        <v>825</v>
      </c>
      <c r="B2666" t="s">
        <v>709</v>
      </c>
      <c r="C2666" t="s">
        <v>739</v>
      </c>
      <c r="D2666">
        <v>6</v>
      </c>
      <c r="E2666" s="55">
        <v>45181</v>
      </c>
      <c r="H2666" s="27" t="s">
        <v>811</v>
      </c>
      <c r="I2666" s="27" t="s">
        <v>811</v>
      </c>
    </row>
    <row r="2667" spans="1:10">
      <c r="A2667" t="s">
        <v>825</v>
      </c>
      <c r="B2667" t="s">
        <v>709</v>
      </c>
      <c r="C2667" t="s">
        <v>739</v>
      </c>
      <c r="D2667">
        <v>6.4</v>
      </c>
      <c r="E2667" s="55">
        <v>45181</v>
      </c>
      <c r="H2667" s="27" t="s">
        <v>811</v>
      </c>
      <c r="I2667" s="27" t="s">
        <v>811</v>
      </c>
    </row>
    <row r="2668" spans="1:10">
      <c r="A2668" s="91" t="s">
        <v>825</v>
      </c>
      <c r="B2668" s="91" t="s">
        <v>709</v>
      </c>
      <c r="C2668" s="91" t="s">
        <v>739</v>
      </c>
      <c r="D2668" s="91">
        <v>0.5</v>
      </c>
      <c r="E2668" s="392">
        <v>45209</v>
      </c>
      <c r="F2668" s="91">
        <v>7.1</v>
      </c>
      <c r="G2668" s="91">
        <v>6.1849999999999996</v>
      </c>
      <c r="H2668" s="355">
        <v>5.12</v>
      </c>
      <c r="I2668" s="355">
        <v>0.33100000000000002</v>
      </c>
      <c r="J2668" s="91">
        <f t="shared" ref="J2668" si="518">IF(AND(I2668&gt;0),  I2668*30.974," ")</f>
        <v>10.252394000000001</v>
      </c>
    </row>
    <row r="2669" spans="1:10">
      <c r="A2669" s="91" t="s">
        <v>825</v>
      </c>
      <c r="B2669" s="91" t="s">
        <v>709</v>
      </c>
      <c r="C2669" s="91" t="s">
        <v>739</v>
      </c>
      <c r="D2669" s="91">
        <v>1</v>
      </c>
      <c r="E2669" s="392">
        <v>45209</v>
      </c>
      <c r="F2669" s="91"/>
      <c r="G2669" s="91"/>
      <c r="H2669" s="355" t="s">
        <v>811</v>
      </c>
      <c r="I2669" s="355" t="s">
        <v>811</v>
      </c>
      <c r="J2669" s="91"/>
    </row>
    <row r="2670" spans="1:10">
      <c r="A2670" s="91" t="s">
        <v>825</v>
      </c>
      <c r="B2670" s="91" t="s">
        <v>709</v>
      </c>
      <c r="C2670" s="91" t="s">
        <v>739</v>
      </c>
      <c r="D2670" s="91">
        <v>2</v>
      </c>
      <c r="E2670" s="392">
        <v>45209</v>
      </c>
      <c r="F2670" s="91"/>
      <c r="G2670" s="91"/>
      <c r="H2670" s="355" t="s">
        <v>811</v>
      </c>
      <c r="I2670" s="355" t="s">
        <v>811</v>
      </c>
      <c r="J2670" s="91"/>
    </row>
    <row r="2671" spans="1:10">
      <c r="A2671" s="91" t="s">
        <v>825</v>
      </c>
      <c r="B2671" s="91" t="s">
        <v>709</v>
      </c>
      <c r="C2671" s="91" t="s">
        <v>739</v>
      </c>
      <c r="D2671" s="91">
        <v>3</v>
      </c>
      <c r="E2671" s="392">
        <v>45209</v>
      </c>
      <c r="F2671" s="91"/>
      <c r="G2671" s="91"/>
      <c r="H2671" s="355" t="s">
        <v>811</v>
      </c>
      <c r="I2671" s="355" t="s">
        <v>811</v>
      </c>
      <c r="J2671" s="91"/>
    </row>
    <row r="2672" spans="1:10">
      <c r="A2672" s="91" t="s">
        <v>825</v>
      </c>
      <c r="B2672" s="91" t="s">
        <v>709</v>
      </c>
      <c r="C2672" s="91" t="s">
        <v>739</v>
      </c>
      <c r="D2672" s="91">
        <v>4</v>
      </c>
      <c r="E2672" s="392">
        <v>45209</v>
      </c>
      <c r="F2672" s="91"/>
      <c r="G2672" s="91"/>
      <c r="H2672" s="355" t="s">
        <v>811</v>
      </c>
      <c r="I2672" s="355" t="s">
        <v>811</v>
      </c>
      <c r="J2672" s="91"/>
    </row>
    <row r="2673" spans="1:20">
      <c r="A2673" s="91" t="s">
        <v>825</v>
      </c>
      <c r="B2673" s="91" t="s">
        <v>709</v>
      </c>
      <c r="C2673" s="91" t="s">
        <v>739</v>
      </c>
      <c r="D2673" s="91">
        <v>5</v>
      </c>
      <c r="E2673" s="392">
        <v>45209</v>
      </c>
      <c r="F2673" s="91"/>
      <c r="G2673" s="91"/>
      <c r="H2673" s="355" t="s">
        <v>811</v>
      </c>
      <c r="I2673" s="355" t="s">
        <v>811</v>
      </c>
      <c r="J2673" s="91"/>
    </row>
    <row r="2674" spans="1:20">
      <c r="A2674" s="91" t="s">
        <v>825</v>
      </c>
      <c r="B2674" s="91" t="s">
        <v>709</v>
      </c>
      <c r="C2674" s="91" t="s">
        <v>739</v>
      </c>
      <c r="D2674" s="91">
        <v>6</v>
      </c>
      <c r="E2674" s="392">
        <v>45209</v>
      </c>
      <c r="F2674" s="91"/>
      <c r="G2674" s="91"/>
      <c r="H2674" s="355" t="s">
        <v>811</v>
      </c>
      <c r="I2674" s="355" t="s">
        <v>811</v>
      </c>
      <c r="J2674" s="91"/>
    </row>
    <row r="2675" spans="1:20">
      <c r="A2675" s="91" t="s">
        <v>825</v>
      </c>
      <c r="B2675" s="91" t="s">
        <v>709</v>
      </c>
      <c r="C2675" s="91" t="s">
        <v>739</v>
      </c>
      <c r="D2675" s="91">
        <v>6.1</v>
      </c>
      <c r="E2675" s="392">
        <v>45209</v>
      </c>
      <c r="F2675" s="91"/>
      <c r="G2675" s="91"/>
      <c r="H2675" s="355">
        <v>2.92</v>
      </c>
      <c r="I2675" s="355">
        <v>0.14499999999999999</v>
      </c>
      <c r="J2675" s="91">
        <f t="shared" ref="J2675" si="519">IF(AND(I2675&gt;0),  I2675*30.974," ")</f>
        <v>4.4912299999999998</v>
      </c>
    </row>
    <row r="2676" spans="1:20">
      <c r="A2676" s="91" t="s">
        <v>825</v>
      </c>
      <c r="B2676" s="91" t="s">
        <v>709</v>
      </c>
      <c r="C2676" s="91" t="s">
        <v>739</v>
      </c>
      <c r="D2676" s="91">
        <v>6.6</v>
      </c>
      <c r="E2676" s="392">
        <v>45209</v>
      </c>
      <c r="F2676" s="91"/>
      <c r="G2676" s="91"/>
      <c r="H2676" s="355" t="s">
        <v>811</v>
      </c>
      <c r="I2676" s="355" t="s">
        <v>811</v>
      </c>
      <c r="J2676" s="91"/>
    </row>
    <row r="2677" spans="1:20">
      <c r="A2677" s="91" t="s">
        <v>825</v>
      </c>
      <c r="B2677" s="91" t="s">
        <v>709</v>
      </c>
      <c r="C2677" s="91" t="s">
        <v>739</v>
      </c>
      <c r="D2677" s="91">
        <v>6.9</v>
      </c>
      <c r="E2677" s="392">
        <v>45209</v>
      </c>
      <c r="F2677" s="91"/>
      <c r="G2677" s="91"/>
      <c r="H2677" s="355" t="s">
        <v>811</v>
      </c>
      <c r="I2677" s="355" t="s">
        <v>811</v>
      </c>
      <c r="J2677" s="91"/>
    </row>
    <row r="2678" spans="1:20">
      <c r="A2678" s="91" t="s">
        <v>825</v>
      </c>
      <c r="B2678" s="91" t="s">
        <v>709</v>
      </c>
      <c r="C2678" s="91" t="s">
        <v>739</v>
      </c>
      <c r="D2678" s="91">
        <v>7</v>
      </c>
      <c r="E2678" s="392">
        <v>45209</v>
      </c>
      <c r="F2678" s="91"/>
      <c r="G2678" s="91"/>
      <c r="H2678" s="355" t="s">
        <v>811</v>
      </c>
      <c r="I2678" s="355" t="s">
        <v>811</v>
      </c>
      <c r="J2678" s="91"/>
    </row>
    <row r="2679" spans="1:20">
      <c r="A2679" s="91" t="s">
        <v>825</v>
      </c>
      <c r="B2679" s="91" t="s">
        <v>709</v>
      </c>
      <c r="C2679" s="91" t="s">
        <v>739</v>
      </c>
      <c r="D2679" s="91">
        <v>0.5</v>
      </c>
      <c r="E2679" s="392">
        <v>45063</v>
      </c>
      <c r="F2679" s="91">
        <v>7.6</v>
      </c>
      <c r="G2679" s="91">
        <v>6.83</v>
      </c>
      <c r="H2679" s="355">
        <v>1.55</v>
      </c>
      <c r="I2679" s="355">
        <v>0.54700000000000004</v>
      </c>
      <c r="J2679" s="91">
        <f>IF(AND(I2679&gt;0),  I2679*30.974," ")</f>
        <v>16.942778000000001</v>
      </c>
      <c r="S2679" s="1667" t="s">
        <v>994</v>
      </c>
      <c r="T2679" s="1169">
        <f>COUNTIF(T12:T2618,"UNScceptable; Immediate Restoration is Required")</f>
        <v>3</v>
      </c>
    </row>
    <row r="2680" spans="1:20">
      <c r="A2680" s="91" t="s">
        <v>825</v>
      </c>
      <c r="B2680" s="91" t="s">
        <v>709</v>
      </c>
      <c r="C2680" s="91" t="s">
        <v>739</v>
      </c>
      <c r="D2680" s="91">
        <v>1</v>
      </c>
      <c r="E2680" s="392">
        <v>45063</v>
      </c>
      <c r="F2680" s="91"/>
      <c r="G2680" s="91"/>
      <c r="H2680" s="355" t="s">
        <v>811</v>
      </c>
      <c r="I2680" s="355" t="s">
        <v>811</v>
      </c>
      <c r="J2680" s="91"/>
      <c r="S2680" s="1668" t="s">
        <v>5</v>
      </c>
      <c r="T2680" s="1251">
        <f>SUM(T2621:T2679)</f>
        <v>3</v>
      </c>
    </row>
    <row r="2681" spans="1:20">
      <c r="A2681" s="91" t="s">
        <v>825</v>
      </c>
      <c r="B2681" s="91" t="s">
        <v>709</v>
      </c>
      <c r="C2681" s="91" t="s">
        <v>739</v>
      </c>
      <c r="D2681" s="91">
        <v>2</v>
      </c>
      <c r="E2681" s="392">
        <v>45063</v>
      </c>
      <c r="F2681" s="91"/>
      <c r="G2681" s="91"/>
      <c r="H2681" s="355" t="s">
        <v>811</v>
      </c>
      <c r="I2681" s="355" t="s">
        <v>811</v>
      </c>
      <c r="J2681" s="91"/>
    </row>
    <row r="2682" spans="1:20">
      <c r="A2682" s="91" t="s">
        <v>825</v>
      </c>
      <c r="B2682" s="91" t="s">
        <v>709</v>
      </c>
      <c r="C2682" s="91" t="s">
        <v>739</v>
      </c>
      <c r="D2682" s="91">
        <v>3</v>
      </c>
      <c r="E2682" s="392">
        <v>45063</v>
      </c>
      <c r="F2682" s="91"/>
      <c r="G2682" s="91"/>
      <c r="H2682" s="355" t="s">
        <v>811</v>
      </c>
      <c r="I2682" s="355" t="s">
        <v>811</v>
      </c>
      <c r="J2682" s="91"/>
    </row>
    <row r="2683" spans="1:20">
      <c r="A2683" s="91" t="s">
        <v>825</v>
      </c>
      <c r="B2683" s="91" t="s">
        <v>709</v>
      </c>
      <c r="C2683" s="91" t="s">
        <v>739</v>
      </c>
      <c r="D2683" s="91">
        <v>4</v>
      </c>
      <c r="E2683" s="392">
        <v>45063</v>
      </c>
      <c r="F2683" s="91"/>
      <c r="G2683" s="91"/>
      <c r="H2683" s="355" t="s">
        <v>811</v>
      </c>
      <c r="I2683" s="355" t="s">
        <v>811</v>
      </c>
      <c r="J2683" s="91"/>
    </row>
    <row r="2684" spans="1:20">
      <c r="A2684" s="91" t="s">
        <v>825</v>
      </c>
      <c r="B2684" s="91" t="s">
        <v>709</v>
      </c>
      <c r="C2684" s="91" t="s">
        <v>739</v>
      </c>
      <c r="D2684" s="91">
        <v>5</v>
      </c>
      <c r="E2684" s="392">
        <v>45063</v>
      </c>
      <c r="F2684" s="91"/>
      <c r="G2684" s="91"/>
      <c r="H2684" s="355" t="s">
        <v>811</v>
      </c>
      <c r="I2684" s="355" t="s">
        <v>811</v>
      </c>
      <c r="J2684" s="91"/>
    </row>
    <row r="2685" spans="1:20">
      <c r="A2685" s="91" t="s">
        <v>825</v>
      </c>
      <c r="B2685" s="91" t="s">
        <v>709</v>
      </c>
      <c r="C2685" s="91" t="s">
        <v>739</v>
      </c>
      <c r="D2685" s="91">
        <v>6</v>
      </c>
      <c r="E2685" s="392">
        <v>45063</v>
      </c>
      <c r="F2685" s="91"/>
      <c r="G2685" s="91"/>
      <c r="H2685" s="355" t="s">
        <v>811</v>
      </c>
      <c r="I2685" s="355" t="s">
        <v>811</v>
      </c>
      <c r="J2685" s="91"/>
    </row>
    <row r="2686" spans="1:20">
      <c r="A2686" s="91" t="s">
        <v>825</v>
      </c>
      <c r="B2686" s="91" t="s">
        <v>709</v>
      </c>
      <c r="C2686" s="91" t="s">
        <v>739</v>
      </c>
      <c r="D2686" s="91">
        <v>6.6</v>
      </c>
      <c r="E2686" s="392">
        <v>45063</v>
      </c>
      <c r="F2686" s="91"/>
      <c r="G2686" s="91"/>
      <c r="H2686" s="355">
        <v>4.62</v>
      </c>
      <c r="I2686" s="355">
        <v>0.68799999999999994</v>
      </c>
      <c r="J2686" s="91">
        <f t="shared" ref="J2686" si="520">IF(AND(I2686&gt;0),  I2686*30.974," ")</f>
        <v>21.310112</v>
      </c>
    </row>
    <row r="2687" spans="1:20">
      <c r="A2687" s="91" t="s">
        <v>825</v>
      </c>
      <c r="B2687" s="91" t="s">
        <v>709</v>
      </c>
      <c r="C2687" s="91" t="s">
        <v>739</v>
      </c>
      <c r="D2687" s="91">
        <v>7</v>
      </c>
      <c r="E2687" s="392">
        <v>45063</v>
      </c>
      <c r="F2687" s="91"/>
      <c r="G2687" s="91"/>
      <c r="H2687" s="355" t="s">
        <v>811</v>
      </c>
      <c r="I2687" s="355" t="s">
        <v>811</v>
      </c>
      <c r="J2687" s="91"/>
    </row>
    <row r="2691" spans="1:25">
      <c r="A2691" s="973" t="s">
        <v>995</v>
      </c>
      <c r="C2691" t="s">
        <v>996</v>
      </c>
      <c r="J2691" s="484" t="str">
        <f t="shared" ref="J2691" si="521">IF(AND(I2691&gt;0),  I2691*30.974," ")</f>
        <v xml:space="preserve"> </v>
      </c>
      <c r="L2691" s="1316"/>
      <c r="Q2691" s="1169"/>
    </row>
    <row r="2692" spans="1:25" ht="46.8">
      <c r="B2692" s="980" t="s">
        <v>20</v>
      </c>
      <c r="C2692" s="629" t="s">
        <v>701</v>
      </c>
      <c r="D2692" s="629" t="s">
        <v>846</v>
      </c>
      <c r="E2692" s="959" t="s">
        <v>786</v>
      </c>
      <c r="F2692" s="815" t="s">
        <v>806</v>
      </c>
      <c r="G2692" s="815" t="s">
        <v>807</v>
      </c>
      <c r="H2692" s="629" t="s">
        <v>808</v>
      </c>
      <c r="I2692" s="827" t="s">
        <v>809</v>
      </c>
      <c r="J2692" s="484" t="s">
        <v>810</v>
      </c>
      <c r="K2692" s="1565" t="s">
        <v>792</v>
      </c>
      <c r="L2692" s="1564" t="s">
        <v>474</v>
      </c>
      <c r="M2692" s="1565" t="s">
        <v>793</v>
      </c>
      <c r="N2692" s="1564" t="s">
        <v>483</v>
      </c>
      <c r="O2692" s="1565" t="s">
        <v>794</v>
      </c>
      <c r="P2692" s="1564" t="s">
        <v>480</v>
      </c>
      <c r="Q2692" s="1604" t="s">
        <v>795</v>
      </c>
      <c r="R2692" s="1603" t="s">
        <v>796</v>
      </c>
      <c r="S2692" s="1334" t="s">
        <v>797</v>
      </c>
      <c r="T2692" s="1573" t="s">
        <v>798</v>
      </c>
      <c r="U2692" s="832"/>
      <c r="V2692" s="832"/>
      <c r="W2692" s="832"/>
      <c r="X2692" s="832"/>
      <c r="Y2692" s="776"/>
    </row>
    <row r="2693" spans="1:25">
      <c r="B2693" s="24" t="s">
        <v>709</v>
      </c>
      <c r="C2693" s="24" t="s">
        <v>997</v>
      </c>
      <c r="D2693" s="23">
        <v>0.5</v>
      </c>
      <c r="E2693" s="47">
        <v>45162</v>
      </c>
      <c r="F2693" t="s">
        <v>815</v>
      </c>
      <c r="G2693" t="s">
        <v>815</v>
      </c>
      <c r="H2693" s="24">
        <v>1.6767088607594942</v>
      </c>
      <c r="I2693" s="24">
        <v>0.23078988588051019</v>
      </c>
      <c r="J2693" s="484">
        <f t="shared" ref="J2693:J2694" si="522">IF(AND(I2693&gt;0),  I2693*30.974," ")</f>
        <v>7.1484859252629231</v>
      </c>
      <c r="K2693" s="166" t="e">
        <f>AVERAGE(G2693:G2694)</f>
        <v>#DIV/0!</v>
      </c>
      <c r="L2693" s="1316" t="e">
        <f t="shared" ref="L2693" si="523">10*(6-(LN(K2693)/LN(2)))</f>
        <v>#DIV/0!</v>
      </c>
      <c r="M2693" s="166">
        <f>AVERAGE(H663:H2694)</f>
        <v>13.831537959668339</v>
      </c>
      <c r="N2693" s="594">
        <f t="shared" ref="N2693" si="524">10*(6-((2.04-0.68*LN(M2693))/LN(2)))</f>
        <v>56.340270968010685</v>
      </c>
      <c r="O2693">
        <f>AVERAGE(J2693:J2694)</f>
        <v>12.509850369210113</v>
      </c>
      <c r="P2693" s="594">
        <f t="shared" ref="P2693" si="525">10*(6-(LN(48/O2693)/LN(2)))</f>
        <v>40.600301276435957</v>
      </c>
      <c r="Q2693" s="1606"/>
    </row>
    <row r="2694" spans="1:25">
      <c r="B2694" s="24" t="s">
        <v>709</v>
      </c>
      <c r="C2694" s="24" t="s">
        <v>997</v>
      </c>
      <c r="D2694" s="23">
        <v>1</v>
      </c>
      <c r="E2694" s="47">
        <v>45162</v>
      </c>
      <c r="H2694" s="24">
        <v>2.0694514767932493</v>
      </c>
      <c r="I2694" s="24">
        <v>0.57697471470127548</v>
      </c>
      <c r="J2694" s="484">
        <f t="shared" si="522"/>
        <v>17.871214813157305</v>
      </c>
    </row>
    <row r="2696" spans="1:25">
      <c r="A2696" s="973" t="s">
        <v>100</v>
      </c>
      <c r="C2696" t="s">
        <v>996</v>
      </c>
      <c r="J2696" s="484" t="str">
        <f t="shared" ref="J2696" si="526">IF(AND(I2696&gt;0),  I2696*30.974," ")</f>
        <v xml:space="preserve"> </v>
      </c>
      <c r="L2696" s="1316"/>
      <c r="Q2696" s="1169"/>
    </row>
    <row r="2697" spans="1:25" ht="46.8">
      <c r="B2697" s="980" t="s">
        <v>20</v>
      </c>
      <c r="C2697" s="629" t="s">
        <v>701</v>
      </c>
      <c r="D2697" s="629" t="s">
        <v>846</v>
      </c>
      <c r="E2697" s="959" t="s">
        <v>786</v>
      </c>
      <c r="F2697" s="815" t="s">
        <v>806</v>
      </c>
      <c r="G2697" s="815" t="s">
        <v>807</v>
      </c>
      <c r="H2697" s="629" t="s">
        <v>808</v>
      </c>
      <c r="I2697" s="827" t="s">
        <v>809</v>
      </c>
      <c r="J2697" s="484" t="s">
        <v>810</v>
      </c>
      <c r="K2697" s="1565" t="s">
        <v>792</v>
      </c>
      <c r="L2697" s="1564" t="s">
        <v>474</v>
      </c>
      <c r="M2697" s="1565" t="s">
        <v>793</v>
      </c>
      <c r="N2697" s="1564" t="s">
        <v>483</v>
      </c>
      <c r="O2697" s="1565" t="s">
        <v>794</v>
      </c>
      <c r="P2697" s="1564" t="s">
        <v>480</v>
      </c>
      <c r="Q2697" s="1604" t="s">
        <v>795</v>
      </c>
      <c r="R2697" s="1603" t="s">
        <v>796</v>
      </c>
      <c r="S2697" s="1334" t="s">
        <v>797</v>
      </c>
      <c r="T2697" s="1573" t="s">
        <v>798</v>
      </c>
      <c r="U2697" s="832"/>
      <c r="V2697" s="832"/>
      <c r="W2697" s="832"/>
      <c r="X2697" s="832"/>
      <c r="Y2697" s="776"/>
    </row>
    <row r="2698" spans="1:25">
      <c r="B2698" s="24" t="s">
        <v>709</v>
      </c>
      <c r="C2698" s="24" t="s">
        <v>998</v>
      </c>
      <c r="D2698" s="23">
        <v>0.5</v>
      </c>
      <c r="E2698" s="47">
        <v>45167</v>
      </c>
      <c r="F2698" s="510">
        <v>2</v>
      </c>
      <c r="G2698" s="24">
        <v>5.2</v>
      </c>
      <c r="H2698" s="24">
        <v>10.921265822784811</v>
      </c>
      <c r="I2698" s="24">
        <v>0.50004475274110549</v>
      </c>
      <c r="J2698" s="484">
        <f t="shared" ref="J2698" si="527">IF(AND(I2698&gt;0),  I2698*30.974," ")</f>
        <v>15.488386171403002</v>
      </c>
      <c r="K2698" s="166">
        <f>AVERAGE(G2698:G2704)</f>
        <v>5.2</v>
      </c>
      <c r="L2698" s="1316">
        <f t="shared" ref="L2698" si="528">10*(6-(LN(K2698)/LN(2)))</f>
        <v>36.214883767462702</v>
      </c>
      <c r="M2698" s="166">
        <f>AVERAGE(H668:H2704)</f>
        <v>13.996207217187255</v>
      </c>
      <c r="N2698" s="594">
        <f t="shared" ref="N2698" si="529">10*(6-((2.04-0.68*LN(M2698))/LN(2)))</f>
        <v>56.456376530290356</v>
      </c>
      <c r="O2698">
        <f>AVERAGE(J2698:J2704)</f>
        <v>72.302274631262634</v>
      </c>
      <c r="P2698" s="594">
        <f t="shared" ref="P2698" si="530">10*(6-(LN(48/O2698)/LN(2)))</f>
        <v>65.91006629276518</v>
      </c>
      <c r="Q2698" s="1606">
        <f>AVERAGE(L2698,N2698,P2698)</f>
        <v>52.860442196839415</v>
      </c>
    </row>
    <row r="2699" spans="1:25">
      <c r="B2699" s="24" t="s">
        <v>709</v>
      </c>
      <c r="C2699" s="24" t="s">
        <v>998</v>
      </c>
      <c r="D2699" s="23">
        <v>1</v>
      </c>
      <c r="E2699" s="47">
        <v>45167</v>
      </c>
      <c r="H2699" s="24" t="s">
        <v>811</v>
      </c>
      <c r="I2699" s="24" t="s">
        <v>811</v>
      </c>
    </row>
    <row r="2700" spans="1:25">
      <c r="B2700" s="24" t="s">
        <v>709</v>
      </c>
      <c r="C2700" s="24" t="s">
        <v>998</v>
      </c>
      <c r="D2700" s="23">
        <v>2</v>
      </c>
      <c r="E2700" s="47">
        <v>45167</v>
      </c>
      <c r="H2700" s="24" t="s">
        <v>811</v>
      </c>
      <c r="I2700" s="24" t="s">
        <v>811</v>
      </c>
    </row>
    <row r="2701" spans="1:25">
      <c r="B2701" s="24" t="s">
        <v>709</v>
      </c>
      <c r="C2701" s="24" t="s">
        <v>998</v>
      </c>
      <c r="D2701" s="23">
        <v>3</v>
      </c>
      <c r="E2701" s="47">
        <v>45167</v>
      </c>
      <c r="H2701" s="24" t="s">
        <v>811</v>
      </c>
      <c r="I2701" s="24" t="s">
        <v>811</v>
      </c>
    </row>
    <row r="2702" spans="1:25">
      <c r="B2702" s="24" t="s">
        <v>709</v>
      </c>
      <c r="C2702" s="24" t="s">
        <v>998</v>
      </c>
      <c r="D2702" s="23">
        <v>4</v>
      </c>
      <c r="E2702" s="47">
        <v>45167</v>
      </c>
      <c r="H2702" s="24" t="s">
        <v>811</v>
      </c>
      <c r="I2702" s="24" t="s">
        <v>811</v>
      </c>
    </row>
    <row r="2703" spans="1:25">
      <c r="B2703" s="24" t="s">
        <v>709</v>
      </c>
      <c r="C2703" s="24" t="s">
        <v>998</v>
      </c>
      <c r="D2703" s="23">
        <v>4.2</v>
      </c>
      <c r="E2703" s="47">
        <v>45167</v>
      </c>
      <c r="H2703" s="2606">
        <v>94.258227848101271</v>
      </c>
      <c r="I2703" s="24">
        <v>4.1685337086305374</v>
      </c>
      <c r="J2703" s="484">
        <f t="shared" ref="J2703" si="531">IF(AND(I2703&gt;0),  I2703*30.974," ")</f>
        <v>129.11616309112227</v>
      </c>
    </row>
    <row r="2704" spans="1:25">
      <c r="B2704" s="24" t="s">
        <v>709</v>
      </c>
      <c r="C2704" s="24" t="s">
        <v>998</v>
      </c>
      <c r="D2704" s="23">
        <v>5</v>
      </c>
      <c r="E2704" s="47">
        <v>45167</v>
      </c>
      <c r="H2704" s="24" t="s">
        <v>811</v>
      </c>
      <c r="I2704" s="24" t="s">
        <v>811</v>
      </c>
    </row>
  </sheetData>
  <pageMargins left="0.7" right="0.7" top="0.75" bottom="0.75" header="0.3" footer="0.3"/>
  <pageSetup orientation="portrait" horizontalDpi="1200" verticalDpi="120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3AD04-45CF-4C86-96C7-10D78423FA0A}">
  <dimension ref="A1:Y1863"/>
  <sheetViews>
    <sheetView zoomScale="75" zoomScaleNormal="75" workbookViewId="0">
      <selection activeCell="R1332" sqref="R1332"/>
    </sheetView>
  </sheetViews>
  <sheetFormatPr defaultColWidth="11" defaultRowHeight="15.6"/>
  <cols>
    <col min="3" max="3" width="23.69921875" customWidth="1"/>
    <col min="12" max="12" width="11" style="594"/>
    <col min="14" max="14" width="11" style="594"/>
    <col min="16" max="16" width="11" style="594"/>
    <col min="17" max="18" width="11" style="1006"/>
    <col min="19" max="19" width="14.796875" style="1006" customWidth="1"/>
    <col min="20" max="20" width="42.69921875" style="1006" customWidth="1"/>
  </cols>
  <sheetData>
    <row r="1" spans="1:24" s="437" customFormat="1" ht="16.2" thickBot="1">
      <c r="A1" s="436"/>
      <c r="L1" s="1124"/>
      <c r="N1" s="1124"/>
      <c r="P1" s="1124"/>
      <c r="Q1" s="1251"/>
      <c r="R1" s="1023"/>
      <c r="S1" s="1023"/>
      <c r="T1" s="1023"/>
    </row>
    <row r="2" spans="1:24">
      <c r="A2" s="973" t="s">
        <v>783</v>
      </c>
      <c r="Q2" s="1169"/>
    </row>
    <row r="3" spans="1:24" ht="43.2">
      <c r="A3" s="1260" t="s">
        <v>784</v>
      </c>
      <c r="B3" s="113" t="s">
        <v>20</v>
      </c>
      <c r="C3" s="113" t="s">
        <v>701</v>
      </c>
      <c r="D3" s="1261" t="s">
        <v>785</v>
      </c>
      <c r="E3" s="1261" t="s">
        <v>786</v>
      </c>
      <c r="F3" s="1261" t="s">
        <v>787</v>
      </c>
      <c r="G3" s="1261" t="s">
        <v>788</v>
      </c>
      <c r="H3" s="1261" t="s">
        <v>789</v>
      </c>
      <c r="I3" s="1261" t="s">
        <v>790</v>
      </c>
      <c r="J3" s="1261" t="s">
        <v>791</v>
      </c>
      <c r="K3" s="1267" t="s">
        <v>792</v>
      </c>
      <c r="L3" s="1305" t="s">
        <v>474</v>
      </c>
      <c r="M3" s="1252" t="s">
        <v>793</v>
      </c>
      <c r="N3" s="1305" t="s">
        <v>483</v>
      </c>
      <c r="O3" s="1252" t="s">
        <v>794</v>
      </c>
      <c r="P3" s="1305" t="s">
        <v>480</v>
      </c>
      <c r="Q3" s="1605" t="s">
        <v>795</v>
      </c>
      <c r="R3" s="1603" t="s">
        <v>796</v>
      </c>
      <c r="S3" s="1334" t="s">
        <v>797</v>
      </c>
      <c r="T3" s="1343" t="s">
        <v>798</v>
      </c>
      <c r="U3" s="1006" t="s">
        <v>799</v>
      </c>
      <c r="X3" s="108"/>
    </row>
    <row r="4" spans="1:24">
      <c r="A4" s="884" t="s">
        <v>800</v>
      </c>
      <c r="B4" t="s">
        <v>709</v>
      </c>
      <c r="C4" t="s">
        <v>801</v>
      </c>
      <c r="D4" s="173">
        <v>0.5</v>
      </c>
      <c r="E4" s="445">
        <v>43006</v>
      </c>
      <c r="F4" s="173">
        <v>1</v>
      </c>
      <c r="G4">
        <v>1</v>
      </c>
      <c r="H4" s="933">
        <v>64.349367088607593</v>
      </c>
      <c r="I4" s="881">
        <v>2.3983301517198656</v>
      </c>
      <c r="J4">
        <v>74.28587811937112</v>
      </c>
      <c r="K4" s="1268">
        <v>1</v>
      </c>
      <c r="L4" s="1306">
        <f>10*(6-(LN(K4)/LN(2)))</f>
        <v>60</v>
      </c>
      <c r="M4" s="793">
        <v>64.349367088607593</v>
      </c>
      <c r="N4" s="1306">
        <v>71.422428731055575</v>
      </c>
      <c r="O4" s="793">
        <v>70.674759044123903</v>
      </c>
      <c r="P4" s="1306">
        <v>65.581606535606099</v>
      </c>
      <c r="Q4" s="1169">
        <v>68.502017633330794</v>
      </c>
      <c r="R4" s="1331"/>
      <c r="T4" s="1344" t="str">
        <f>IF(_xlfn.NUMBERVALUE(R4), IF(R4&lt;50, "Acceptable; Ongoing Protection is Required", "Unacceptable; Immediate Restoration is Required"), " ")</f>
        <v xml:space="preserve"> </v>
      </c>
      <c r="U4" s="1006" t="s">
        <v>802</v>
      </c>
      <c r="X4" s="108"/>
    </row>
    <row r="5" spans="1:24" s="451" customFormat="1">
      <c r="A5" s="1631" t="s">
        <v>800</v>
      </c>
      <c r="B5" s="451" t="s">
        <v>709</v>
      </c>
      <c r="C5" s="451" t="s">
        <v>801</v>
      </c>
      <c r="D5" s="452">
        <v>1</v>
      </c>
      <c r="E5" s="453">
        <v>43006</v>
      </c>
      <c r="F5" s="452">
        <v>1</v>
      </c>
      <c r="G5" s="451">
        <v>1</v>
      </c>
      <c r="H5" s="1632">
        <v>64.349367088607593</v>
      </c>
      <c r="I5" s="1633">
        <v>2.1651591647471009</v>
      </c>
      <c r="J5" s="451">
        <v>67.0636399688767</v>
      </c>
      <c r="K5" s="1634"/>
      <c r="L5" s="1315" t="e">
        <f t="shared" ref="L5:L26" si="0">10*(6-(LN(K5)/LN(2)))</f>
        <v>#NUM!</v>
      </c>
      <c r="M5" s="889"/>
      <c r="N5" s="1315" t="s">
        <v>803</v>
      </c>
      <c r="O5" s="889"/>
      <c r="P5" s="1315" t="s">
        <v>803</v>
      </c>
      <c r="Q5" s="1232" t="s">
        <v>803</v>
      </c>
      <c r="R5" s="1341" t="s">
        <v>803</v>
      </c>
      <c r="S5" s="1157"/>
      <c r="T5" s="1357" t="s">
        <v>803</v>
      </c>
      <c r="X5" s="1566"/>
    </row>
    <row r="6" spans="1:24">
      <c r="A6" s="108"/>
      <c r="D6" s="27"/>
      <c r="E6" s="173"/>
      <c r="F6" s="445"/>
      <c r="G6" s="27"/>
      <c r="H6" s="27"/>
      <c r="I6" s="173"/>
      <c r="K6" s="1270"/>
      <c r="L6" s="1312" t="e">
        <f t="shared" si="0"/>
        <v>#NUM!</v>
      </c>
      <c r="M6" s="881"/>
      <c r="P6" s="593"/>
      <c r="Q6" s="1169"/>
      <c r="R6" s="1006">
        <f>AVERAGE(Q6:Q30)</f>
        <v>61.429259225364042</v>
      </c>
      <c r="S6" s="1333" t="s">
        <v>67</v>
      </c>
      <c r="T6" s="1346" t="str">
        <f>IF(_xlfn.NUMBERVALUE(R6), IF(R6&lt;50, "Acceptable; Ongoing Protection is Required", "Unacceptable; Immediate Restoration is Required"), " ")</f>
        <v>Unacceptable; Immediate Restoration is Required</v>
      </c>
      <c r="U6" s="571"/>
    </row>
    <row r="7" spans="1:24" ht="31.2">
      <c r="A7" s="976" t="s">
        <v>804</v>
      </c>
      <c r="B7" s="591" t="s">
        <v>20</v>
      </c>
      <c r="C7" s="591" t="s">
        <v>701</v>
      </c>
      <c r="D7" s="946" t="s">
        <v>805</v>
      </c>
      <c r="E7" s="947" t="s">
        <v>786</v>
      </c>
      <c r="F7" s="946" t="s">
        <v>806</v>
      </c>
      <c r="G7" s="946" t="s">
        <v>807</v>
      </c>
      <c r="H7" s="591" t="s">
        <v>808</v>
      </c>
      <c r="I7" s="371" t="s">
        <v>809</v>
      </c>
      <c r="J7" t="s">
        <v>810</v>
      </c>
      <c r="K7" s="1267" t="s">
        <v>792</v>
      </c>
      <c r="L7" s="1305" t="s">
        <v>474</v>
      </c>
      <c r="M7" s="1252" t="s">
        <v>793</v>
      </c>
      <c r="N7" s="1305" t="s">
        <v>483</v>
      </c>
      <c r="O7" s="1252" t="s">
        <v>794</v>
      </c>
      <c r="P7" s="1305" t="s">
        <v>480</v>
      </c>
      <c r="Q7" s="1604"/>
      <c r="T7" s="1346"/>
    </row>
    <row r="8" spans="1:24">
      <c r="A8" s="108">
        <v>106</v>
      </c>
      <c r="B8" t="s">
        <v>709</v>
      </c>
      <c r="C8" t="s">
        <v>783</v>
      </c>
      <c r="D8" s="18">
        <v>0.15</v>
      </c>
      <c r="E8" s="55">
        <v>43718</v>
      </c>
      <c r="F8" s="165">
        <v>0.83</v>
      </c>
      <c r="G8" s="166">
        <v>0.83</v>
      </c>
      <c r="H8" s="24">
        <v>19.53305400843881</v>
      </c>
      <c r="I8" s="24">
        <v>1.1595102760348512</v>
      </c>
      <c r="J8">
        <f>IF(AND(I8&gt;0),  I8*30.974," ")</f>
        <v>35.914671289903481</v>
      </c>
      <c r="K8" s="1300">
        <f>AVERAGE(G8:G9)</f>
        <v>0.83</v>
      </c>
      <c r="L8" s="1306">
        <f>10*(6-(LN(K8)/LN(2)))</f>
        <v>62.688167584277998</v>
      </c>
      <c r="M8" s="166">
        <f>AVERAGE(H8:H9)</f>
        <v>19.538748776371307</v>
      </c>
      <c r="N8" s="594">
        <f t="shared" ref="N8:N26" si="1">10*(6-((2.04-0.68*LN(M8))/LN(2)))</f>
        <v>59.729231174602575</v>
      </c>
      <c r="O8">
        <f>AVERAGE(J8:J9)</f>
        <v>37.037004767712972</v>
      </c>
      <c r="P8" s="594">
        <f>10*(6-(LN(48/O8)/LN(2)))</f>
        <v>56.259330247974823</v>
      </c>
      <c r="Q8" s="1169">
        <f>AVERAGE(L8,N8,P8)</f>
        <v>59.558909668951799</v>
      </c>
      <c r="T8" s="1346"/>
    </row>
    <row r="9" spans="1:24" s="451" customFormat="1">
      <c r="A9" s="1566"/>
      <c r="B9" s="451" t="s">
        <v>709</v>
      </c>
      <c r="C9" s="451" t="s">
        <v>783</v>
      </c>
      <c r="D9" s="1201">
        <v>0.5</v>
      </c>
      <c r="E9" s="1202">
        <v>43718</v>
      </c>
      <c r="F9" s="1203"/>
      <c r="G9" s="1204"/>
      <c r="H9" s="1200">
        <v>19.5444435443038</v>
      </c>
      <c r="I9" s="1200">
        <v>1.2319796682870297</v>
      </c>
      <c r="J9" s="564">
        <f t="shared" ref="J9:J26" si="2">IF(AND(I9&gt;0),  I9*30.974," ")</f>
        <v>38.159338245522456</v>
      </c>
      <c r="L9" s="1315" t="e">
        <f t="shared" si="0"/>
        <v>#NUM!</v>
      </c>
      <c r="N9" s="1373" t="e">
        <f t="shared" si="1"/>
        <v>#NUM!</v>
      </c>
      <c r="P9" s="1373" t="e">
        <f>10*(6-(LN(48/O9)/LN(2)))</f>
        <v>#DIV/0!</v>
      </c>
      <c r="Q9" s="1232"/>
      <c r="R9" s="1157"/>
      <c r="S9" s="1157"/>
      <c r="T9" s="1569"/>
    </row>
    <row r="10" spans="1:24">
      <c r="A10" s="108"/>
      <c r="D10" s="18"/>
      <c r="E10" s="55"/>
      <c r="H10" s="165"/>
      <c r="I10" s="166"/>
      <c r="J10" t="str">
        <f t="shared" si="2"/>
        <v xml:space="preserve"> </v>
      </c>
      <c r="K10" s="1271"/>
      <c r="L10" s="1312" t="e">
        <f t="shared" si="0"/>
        <v>#NUM!</v>
      </c>
      <c r="M10" s="27"/>
      <c r="N10" s="594" t="e">
        <f t="shared" si="1"/>
        <v>#NUM!</v>
      </c>
      <c r="O10" s="27"/>
      <c r="P10" s="594" t="e">
        <f t="shared" ref="P10:P26" si="3">10*(6-(LN(48/O10)/LN(2)))</f>
        <v>#DIV/0!</v>
      </c>
      <c r="Q10" s="1169"/>
      <c r="R10" s="1229"/>
      <c r="S10" s="1229"/>
      <c r="T10" s="1347"/>
    </row>
    <row r="11" spans="1:24" ht="31.2">
      <c r="B11" s="976" t="s">
        <v>20</v>
      </c>
      <c r="C11" s="591" t="s">
        <v>701</v>
      </c>
      <c r="D11" s="946" t="s">
        <v>805</v>
      </c>
      <c r="E11" s="947" t="s">
        <v>786</v>
      </c>
      <c r="F11" s="946" t="s">
        <v>806</v>
      </c>
      <c r="G11" s="946" t="s">
        <v>807</v>
      </c>
      <c r="H11" s="591" t="s">
        <v>808</v>
      </c>
      <c r="I11" s="371" t="s">
        <v>809</v>
      </c>
      <c r="J11" t="s">
        <v>810</v>
      </c>
      <c r="K11" s="1267" t="s">
        <v>792</v>
      </c>
      <c r="L11" s="1305" t="s">
        <v>474</v>
      </c>
      <c r="M11" s="1252" t="s">
        <v>793</v>
      </c>
      <c r="N11" s="1305" t="s">
        <v>483</v>
      </c>
      <c r="O11" s="1252" t="s">
        <v>794</v>
      </c>
      <c r="P11" s="1305" t="s">
        <v>480</v>
      </c>
      <c r="Q11" s="1604"/>
      <c r="T11" s="1346"/>
    </row>
    <row r="12" spans="1:24">
      <c r="B12" s="108" t="s">
        <v>709</v>
      </c>
      <c r="C12" t="s">
        <v>783</v>
      </c>
      <c r="D12">
        <v>0.5</v>
      </c>
      <c r="E12" s="55">
        <v>44088</v>
      </c>
      <c r="F12">
        <v>5.75</v>
      </c>
      <c r="G12">
        <v>1.4</v>
      </c>
      <c r="H12" s="371">
        <v>6.1133333333333324</v>
      </c>
      <c r="I12" s="24">
        <v>0.90847066391817521</v>
      </c>
      <c r="J12">
        <f t="shared" si="2"/>
        <v>28.13897034420156</v>
      </c>
      <c r="K12" s="1271">
        <f>AVERAGE(G12:G17)</f>
        <v>1.4</v>
      </c>
      <c r="L12" s="1306">
        <f>10*(6-(LN(K12)/LN(2)))</f>
        <v>55.145731728297577</v>
      </c>
      <c r="M12" s="166">
        <f>AVERAGE(H12:H17)</f>
        <v>5.1966250000000009</v>
      </c>
      <c r="N12" s="594">
        <f>10*(6-((2.04-0.68*LN(M12))/LN(2)))</f>
        <v>46.736530857716801</v>
      </c>
      <c r="O12">
        <f>AVERAGE(J12:J17)</f>
        <v>218.72301690426889</v>
      </c>
      <c r="P12" s="594">
        <f t="shared" si="3"/>
        <v>81.879987367206866</v>
      </c>
      <c r="Q12" s="1169">
        <f>AVERAGE(L12,N12,P12)</f>
        <v>61.254083317740417</v>
      </c>
      <c r="T12" s="1346"/>
    </row>
    <row r="13" spans="1:24">
      <c r="B13" s="108" t="s">
        <v>709</v>
      </c>
      <c r="C13" t="s">
        <v>783</v>
      </c>
      <c r="D13">
        <v>1</v>
      </c>
      <c r="E13" s="55">
        <v>44088</v>
      </c>
      <c r="H13" s="24" t="s">
        <v>811</v>
      </c>
      <c r="I13" s="24" t="s">
        <v>811</v>
      </c>
      <c r="K13" s="1271"/>
      <c r="L13" s="1306" t="e">
        <f t="shared" si="0"/>
        <v>#NUM!</v>
      </c>
      <c r="N13" s="594" t="e">
        <f t="shared" si="1"/>
        <v>#NUM!</v>
      </c>
      <c r="P13" s="594" t="e">
        <f t="shared" si="3"/>
        <v>#DIV/0!</v>
      </c>
      <c r="Q13" s="1169"/>
      <c r="T13" s="1346"/>
    </row>
    <row r="14" spans="1:24">
      <c r="B14" s="108" t="s">
        <v>709</v>
      </c>
      <c r="C14" t="s">
        <v>783</v>
      </c>
      <c r="D14">
        <v>2</v>
      </c>
      <c r="E14" s="55">
        <v>44088</v>
      </c>
      <c r="H14" s="24" t="s">
        <v>811</v>
      </c>
      <c r="I14" s="24" t="s">
        <v>811</v>
      </c>
      <c r="K14" s="1271"/>
      <c r="L14" s="1306" t="e">
        <f t="shared" si="0"/>
        <v>#NUM!</v>
      </c>
      <c r="N14" s="594" t="e">
        <f t="shared" si="1"/>
        <v>#NUM!</v>
      </c>
      <c r="P14" s="594" t="e">
        <f t="shared" si="3"/>
        <v>#DIV/0!</v>
      </c>
      <c r="Q14" s="1169"/>
      <c r="T14" s="1346"/>
    </row>
    <row r="15" spans="1:24">
      <c r="B15" s="108" t="s">
        <v>709</v>
      </c>
      <c r="C15" t="s">
        <v>783</v>
      </c>
      <c r="D15">
        <v>3</v>
      </c>
      <c r="E15" s="55">
        <v>44088</v>
      </c>
      <c r="H15" s="24" t="s">
        <v>811</v>
      </c>
      <c r="I15" s="24" t="s">
        <v>811</v>
      </c>
      <c r="K15" s="1271"/>
      <c r="L15" s="1306" t="e">
        <f t="shared" si="0"/>
        <v>#NUM!</v>
      </c>
      <c r="N15" s="594" t="e">
        <f t="shared" si="1"/>
        <v>#NUM!</v>
      </c>
      <c r="P15" s="594" t="e">
        <f t="shared" si="3"/>
        <v>#DIV/0!</v>
      </c>
      <c r="Q15" s="1169"/>
      <c r="T15" s="1346"/>
    </row>
    <row r="16" spans="1:24">
      <c r="B16" s="108" t="s">
        <v>709</v>
      </c>
      <c r="C16" t="s">
        <v>783</v>
      </c>
      <c r="D16">
        <v>4</v>
      </c>
      <c r="E16" s="55">
        <v>44088</v>
      </c>
      <c r="H16" s="24" t="s">
        <v>811</v>
      </c>
      <c r="I16" s="24" t="s">
        <v>811</v>
      </c>
      <c r="K16" s="1271"/>
      <c r="L16" s="1306" t="e">
        <f t="shared" si="0"/>
        <v>#NUM!</v>
      </c>
      <c r="N16" s="594" t="e">
        <f t="shared" si="1"/>
        <v>#NUM!</v>
      </c>
      <c r="P16" s="594" t="e">
        <f t="shared" si="3"/>
        <v>#DIV/0!</v>
      </c>
      <c r="Q16" s="1169"/>
      <c r="T16" s="1346"/>
    </row>
    <row r="17" spans="1:25" s="451" customFormat="1">
      <c r="B17" s="1566" t="s">
        <v>709</v>
      </c>
      <c r="C17" s="451" t="s">
        <v>783</v>
      </c>
      <c r="D17" s="451">
        <v>5</v>
      </c>
      <c r="E17" s="1202">
        <v>44088</v>
      </c>
      <c r="H17" s="1576">
        <v>4.2799166666666695</v>
      </c>
      <c r="I17" s="1200">
        <v>13.214536820053471</v>
      </c>
      <c r="J17" s="564">
        <f t="shared" si="2"/>
        <v>409.30706346433624</v>
      </c>
      <c r="L17" s="1315" t="e">
        <f t="shared" si="0"/>
        <v>#NUM!</v>
      </c>
      <c r="N17" s="1373" t="e">
        <f t="shared" si="1"/>
        <v>#NUM!</v>
      </c>
      <c r="P17" s="1373" t="e">
        <f t="shared" si="3"/>
        <v>#DIV/0!</v>
      </c>
      <c r="Q17" s="1232"/>
      <c r="R17" s="1157"/>
      <c r="S17" s="1157"/>
      <c r="T17" s="1569"/>
    </row>
    <row r="18" spans="1:25">
      <c r="A18" s="976"/>
      <c r="B18" s="591"/>
      <c r="C18" s="946"/>
      <c r="D18" s="947"/>
      <c r="E18" s="591"/>
      <c r="F18" s="946"/>
      <c r="G18" s="946"/>
      <c r="H18" s="946"/>
      <c r="I18" s="948"/>
      <c r="J18" t="str">
        <f t="shared" si="2"/>
        <v xml:space="preserve"> </v>
      </c>
      <c r="K18" s="1272"/>
      <c r="L18" s="1312" t="e">
        <f t="shared" si="0"/>
        <v>#NUM!</v>
      </c>
      <c r="M18" s="946"/>
      <c r="N18" s="594" t="e">
        <f t="shared" si="1"/>
        <v>#NUM!</v>
      </c>
      <c r="O18" s="591"/>
      <c r="P18" s="594" t="e">
        <f t="shared" si="3"/>
        <v>#DIV/0!</v>
      </c>
      <c r="Q18" s="1169"/>
      <c r="R18" s="1011"/>
      <c r="S18" s="1229"/>
      <c r="T18" s="1348"/>
      <c r="U18" s="946"/>
    </row>
    <row r="19" spans="1:25" ht="31.2">
      <c r="A19" s="983" t="s">
        <v>804</v>
      </c>
      <c r="B19" s="815" t="s">
        <v>20</v>
      </c>
      <c r="C19" s="815" t="s">
        <v>701</v>
      </c>
      <c r="D19" s="815" t="s">
        <v>805</v>
      </c>
      <c r="E19" s="873" t="s">
        <v>786</v>
      </c>
      <c r="F19" s="815" t="s">
        <v>806</v>
      </c>
      <c r="G19" s="815" t="s">
        <v>807</v>
      </c>
      <c r="H19" s="815" t="s">
        <v>808</v>
      </c>
      <c r="I19" s="878" t="s">
        <v>809</v>
      </c>
      <c r="J19" t="s">
        <v>810</v>
      </c>
      <c r="K19" s="1267" t="s">
        <v>792</v>
      </c>
      <c r="L19" s="1305" t="s">
        <v>474</v>
      </c>
      <c r="M19" s="1252" t="s">
        <v>793</v>
      </c>
      <c r="N19" s="1305" t="s">
        <v>483</v>
      </c>
      <c r="O19" s="1252" t="s">
        <v>794</v>
      </c>
      <c r="P19" s="1305" t="s">
        <v>480</v>
      </c>
      <c r="Q19" s="1604"/>
      <c r="R19" s="1226"/>
      <c r="S19" s="1226"/>
      <c r="T19" s="1349"/>
      <c r="U19" s="747"/>
      <c r="V19" s="747"/>
      <c r="W19" s="747"/>
      <c r="X19" s="747"/>
      <c r="Y19" s="747"/>
    </row>
    <row r="20" spans="1:25">
      <c r="A20" s="108"/>
      <c r="B20" t="s">
        <v>709</v>
      </c>
      <c r="C20" t="s">
        <v>812</v>
      </c>
      <c r="D20" s="27">
        <v>0.5</v>
      </c>
      <c r="E20" s="133">
        <v>44432</v>
      </c>
      <c r="F20">
        <v>6.28</v>
      </c>
      <c r="G20">
        <v>0.9</v>
      </c>
      <c r="H20" s="24">
        <v>10.815238095238094</v>
      </c>
      <c r="I20" s="71">
        <v>0.95397858960725335</v>
      </c>
      <c r="J20">
        <f t="shared" si="2"/>
        <v>29.548532834495067</v>
      </c>
      <c r="K20" s="1271">
        <f>AVERAGE(G20:G26)</f>
        <v>0.9</v>
      </c>
      <c r="L20" s="1306">
        <f t="shared" si="0"/>
        <v>61.520030934450496</v>
      </c>
      <c r="M20" s="24">
        <f>AVERAGE(H20:H26)</f>
        <v>10.473619047619046</v>
      </c>
      <c r="N20" s="594">
        <f t="shared" si="1"/>
        <v>53.612100458185608</v>
      </c>
      <c r="O20">
        <f>AVERAGE(J20:J26)</f>
        <v>138.54249672382389</v>
      </c>
      <c r="P20" s="594">
        <f t="shared" si="3"/>
        <v>75.292222675563593</v>
      </c>
      <c r="Q20" s="1169">
        <f>AVERAGE(L20,N20,P20)</f>
        <v>63.474784689399904</v>
      </c>
      <c r="T20" s="1346"/>
    </row>
    <row r="21" spans="1:25">
      <c r="A21" s="108"/>
      <c r="B21" t="s">
        <v>709</v>
      </c>
      <c r="C21" t="s">
        <v>812</v>
      </c>
      <c r="D21" s="27">
        <v>1</v>
      </c>
      <c r="E21" s="133">
        <v>44432</v>
      </c>
      <c r="H21" s="24" t="s">
        <v>811</v>
      </c>
      <c r="I21" s="71" t="s">
        <v>811</v>
      </c>
      <c r="K21" s="1271"/>
      <c r="L21" s="1306" t="e">
        <f t="shared" si="0"/>
        <v>#NUM!</v>
      </c>
      <c r="M21" s="51"/>
      <c r="N21" s="594" t="e">
        <f t="shared" si="1"/>
        <v>#NUM!</v>
      </c>
      <c r="P21" s="594" t="e">
        <f t="shared" si="3"/>
        <v>#DIV/0!</v>
      </c>
      <c r="Q21" s="1169"/>
      <c r="T21" s="1346"/>
    </row>
    <row r="22" spans="1:25">
      <c r="A22" s="108"/>
      <c r="B22" t="s">
        <v>709</v>
      </c>
      <c r="C22" t="s">
        <v>812</v>
      </c>
      <c r="D22" s="27">
        <v>2</v>
      </c>
      <c r="E22" s="133">
        <v>44432</v>
      </c>
      <c r="H22" s="24" t="s">
        <v>811</v>
      </c>
      <c r="I22" s="71" t="s">
        <v>811</v>
      </c>
      <c r="K22" s="1271"/>
      <c r="L22" s="1306" t="e">
        <f t="shared" si="0"/>
        <v>#NUM!</v>
      </c>
      <c r="M22" s="51"/>
      <c r="N22" s="594" t="e">
        <f t="shared" si="1"/>
        <v>#NUM!</v>
      </c>
      <c r="P22" s="594" t="e">
        <f t="shared" si="3"/>
        <v>#DIV/0!</v>
      </c>
      <c r="Q22" s="1169"/>
      <c r="T22" s="1346"/>
    </row>
    <row r="23" spans="1:25">
      <c r="A23" s="108"/>
      <c r="B23" t="s">
        <v>709</v>
      </c>
      <c r="C23" t="s">
        <v>812</v>
      </c>
      <c r="D23" s="27">
        <v>3</v>
      </c>
      <c r="E23" s="133">
        <v>44432</v>
      </c>
      <c r="H23" s="24" t="s">
        <v>811</v>
      </c>
      <c r="I23" s="71" t="s">
        <v>811</v>
      </c>
      <c r="K23" s="1271"/>
      <c r="L23" s="1306" t="e">
        <f t="shared" si="0"/>
        <v>#NUM!</v>
      </c>
      <c r="M23" s="51"/>
      <c r="N23" s="594" t="e">
        <f t="shared" si="1"/>
        <v>#NUM!</v>
      </c>
      <c r="P23" s="594" t="e">
        <f t="shared" si="3"/>
        <v>#DIV/0!</v>
      </c>
      <c r="Q23" s="1169"/>
      <c r="T23" s="1346"/>
    </row>
    <row r="24" spans="1:25">
      <c r="A24" s="108"/>
      <c r="B24" t="s">
        <v>709</v>
      </c>
      <c r="C24" t="s">
        <v>812</v>
      </c>
      <c r="D24" s="27">
        <v>4</v>
      </c>
      <c r="E24" s="133">
        <v>44432</v>
      </c>
      <c r="H24" s="24" t="s">
        <v>811</v>
      </c>
      <c r="I24" s="71" t="s">
        <v>811</v>
      </c>
      <c r="K24" s="1271"/>
      <c r="L24" s="1306" t="e">
        <f t="shared" si="0"/>
        <v>#NUM!</v>
      </c>
      <c r="M24" s="51"/>
      <c r="N24" s="594" t="e">
        <f t="shared" si="1"/>
        <v>#NUM!</v>
      </c>
      <c r="P24" s="594" t="e">
        <f t="shared" si="3"/>
        <v>#DIV/0!</v>
      </c>
      <c r="Q24" s="1169"/>
      <c r="T24" s="1346"/>
    </row>
    <row r="25" spans="1:25">
      <c r="A25" s="108"/>
      <c r="B25" t="s">
        <v>709</v>
      </c>
      <c r="C25" t="s">
        <v>812</v>
      </c>
      <c r="D25" s="27">
        <v>5</v>
      </c>
      <c r="E25" s="133">
        <v>44432</v>
      </c>
      <c r="H25" s="24" t="s">
        <v>811</v>
      </c>
      <c r="I25" s="71" t="s">
        <v>811</v>
      </c>
      <c r="J25" s="484"/>
      <c r="L25" s="1308" t="e">
        <f t="shared" si="0"/>
        <v>#NUM!</v>
      </c>
      <c r="M25" s="51"/>
      <c r="N25" s="594" t="e">
        <f t="shared" si="1"/>
        <v>#NUM!</v>
      </c>
      <c r="P25" s="594" t="e">
        <f t="shared" si="3"/>
        <v>#DIV/0!</v>
      </c>
      <c r="Q25" s="1169"/>
      <c r="T25" s="1346"/>
    </row>
    <row r="26" spans="1:25" s="451" customFormat="1">
      <c r="A26" s="1566"/>
      <c r="B26" s="451" t="s">
        <v>709</v>
      </c>
      <c r="C26" s="451" t="s">
        <v>812</v>
      </c>
      <c r="D26" s="534">
        <v>5.5</v>
      </c>
      <c r="E26" s="1567">
        <v>44432</v>
      </c>
      <c r="H26" s="1200">
        <v>10.132</v>
      </c>
      <c r="I26" s="1444">
        <v>7.9917498745125819</v>
      </c>
      <c r="J26" s="564">
        <f t="shared" si="2"/>
        <v>247.53646061315271</v>
      </c>
      <c r="L26" s="1574" t="e">
        <f t="shared" si="0"/>
        <v>#NUM!</v>
      </c>
      <c r="M26" s="1568"/>
      <c r="N26" s="1373" t="e">
        <f t="shared" si="1"/>
        <v>#NUM!</v>
      </c>
      <c r="P26" s="1373" t="e">
        <f t="shared" si="3"/>
        <v>#DIV/0!</v>
      </c>
      <c r="Q26" s="1232"/>
      <c r="R26" s="1157"/>
      <c r="S26" s="1157"/>
      <c r="T26" s="1157"/>
    </row>
    <row r="27" spans="1:25">
      <c r="A27" s="108"/>
      <c r="D27" s="27"/>
      <c r="E27" s="133"/>
      <c r="H27" s="24"/>
      <c r="I27" s="71"/>
      <c r="J27" s="484"/>
      <c r="L27" s="593"/>
      <c r="M27" s="51"/>
      <c r="Q27" s="1169"/>
    </row>
    <row r="28" spans="1:25" ht="31.2">
      <c r="A28" s="983" t="s">
        <v>804</v>
      </c>
      <c r="B28" s="815" t="s">
        <v>20</v>
      </c>
      <c r="C28" s="815" t="s">
        <v>701</v>
      </c>
      <c r="D28" s="815" t="s">
        <v>805</v>
      </c>
      <c r="E28" s="873" t="s">
        <v>786</v>
      </c>
      <c r="F28" s="815" t="s">
        <v>806</v>
      </c>
      <c r="G28" s="815" t="s">
        <v>807</v>
      </c>
      <c r="H28" s="815" t="s">
        <v>808</v>
      </c>
      <c r="I28" s="878" t="s">
        <v>809</v>
      </c>
      <c r="J28" s="484" t="s">
        <v>810</v>
      </c>
      <c r="K28" s="1565" t="s">
        <v>792</v>
      </c>
      <c r="L28" s="1564" t="s">
        <v>474</v>
      </c>
      <c r="M28" s="1565" t="s">
        <v>793</v>
      </c>
      <c r="N28" s="1564" t="s">
        <v>483</v>
      </c>
      <c r="O28" s="1565" t="s">
        <v>794</v>
      </c>
      <c r="P28" s="1564" t="s">
        <v>480</v>
      </c>
      <c r="Q28" s="1169"/>
      <c r="T28" s="1346"/>
    </row>
    <row r="29" spans="1:25">
      <c r="A29" t="s">
        <v>709</v>
      </c>
      <c r="B29" t="s">
        <v>813</v>
      </c>
      <c r="C29" s="27" t="s">
        <v>814</v>
      </c>
      <c r="D29" s="55">
        <v>44810</v>
      </c>
      <c r="E29" s="133"/>
      <c r="F29" t="s">
        <v>815</v>
      </c>
      <c r="G29" t="s">
        <v>815</v>
      </c>
      <c r="H29" s="24">
        <v>3.6944052411568218</v>
      </c>
      <c r="I29" s="24">
        <v>1.4039220917383251</v>
      </c>
      <c r="J29" s="484">
        <f>IF(AND(I29&gt;0),  I29*30.974," ")</f>
        <v>43.485082869502882</v>
      </c>
      <c r="K29" t="e">
        <f>AVERAGE(G29:G33)</f>
        <v>#DIV/0!</v>
      </c>
      <c r="L29" s="1306" t="e">
        <f t="shared" ref="L29" si="4">10*(6-(LN(K29)/LN(2)))</f>
        <v>#DIV/0!</v>
      </c>
      <c r="M29" s="24">
        <f>AVERAGE(H29:H33)</f>
        <v>3.2643407474859361</v>
      </c>
      <c r="N29" s="594">
        <f t="shared" ref="N29" si="5">10*(6-((2.04-0.68*LN(M29))/LN(2)))</f>
        <v>42.175204457756124</v>
      </c>
      <c r="O29">
        <f>AVERAGE(J29:J33)</f>
        <v>40.441127068637677</v>
      </c>
      <c r="P29" s="594">
        <f t="shared" ref="P29" si="6">10*(6-(LN(48/O29)/LN(2)))</f>
        <v>57.527887989658893</v>
      </c>
      <c r="Q29" s="1006" t="s">
        <v>816</v>
      </c>
      <c r="T29" s="1346"/>
    </row>
    <row r="30" spans="1:25" s="451" customFormat="1">
      <c r="A30" s="451" t="s">
        <v>709</v>
      </c>
      <c r="B30" s="451" t="s">
        <v>813</v>
      </c>
      <c r="C30" s="534" t="s">
        <v>817</v>
      </c>
      <c r="D30" s="1202">
        <v>44810</v>
      </c>
      <c r="E30" s="1567"/>
      <c r="H30" s="1200">
        <v>2.8342762538150503</v>
      </c>
      <c r="I30" s="1200">
        <v>1.2073729988949593</v>
      </c>
      <c r="J30" s="564">
        <f>IF(AND(I30&gt;0),  I30*30.974," ")</f>
        <v>37.397171267772471</v>
      </c>
      <c r="L30" s="1315"/>
      <c r="M30" s="1568"/>
      <c r="N30" s="1373"/>
      <c r="P30" s="1373"/>
      <c r="Q30" s="1232"/>
      <c r="R30" s="1157"/>
      <c r="S30" s="1157"/>
      <c r="T30" s="1569"/>
    </row>
    <row r="31" spans="1:25">
      <c r="A31" s="108"/>
      <c r="D31" s="27"/>
      <c r="E31" s="133"/>
      <c r="H31" s="24"/>
      <c r="I31" s="71"/>
      <c r="J31" s="484"/>
      <c r="L31" s="593"/>
      <c r="M31" s="51"/>
      <c r="Q31" s="1169"/>
      <c r="T31" s="1346"/>
    </row>
    <row r="32" spans="1:25" s="437" customFormat="1" ht="16.2" thickBot="1">
      <c r="A32" s="436"/>
      <c r="D32" s="1019"/>
      <c r="E32" s="1579"/>
      <c r="H32" s="1020"/>
      <c r="I32" s="1021"/>
      <c r="J32" s="486"/>
      <c r="L32" s="1614"/>
      <c r="M32" s="1580"/>
      <c r="N32" s="1124"/>
      <c r="P32" s="1124"/>
      <c r="Q32" s="1251"/>
      <c r="R32" s="1023"/>
      <c r="S32" s="1023"/>
      <c r="T32" s="1615"/>
    </row>
    <row r="33" spans="1:25">
      <c r="A33" s="1262" t="s">
        <v>820</v>
      </c>
      <c r="D33" s="27"/>
      <c r="E33" s="173"/>
      <c r="F33" s="445"/>
      <c r="G33" s="27"/>
      <c r="H33" s="27"/>
      <c r="I33" s="173"/>
      <c r="K33" s="1270"/>
      <c r="L33" s="1119"/>
      <c r="M33" s="881"/>
      <c r="P33" s="593"/>
      <c r="Q33" s="1169"/>
      <c r="S33" s="1333"/>
      <c r="T33" s="1346"/>
      <c r="U33" s="571"/>
    </row>
    <row r="34" spans="1:25" s="113" customFormat="1" ht="43.2">
      <c r="A34" s="1260" t="s">
        <v>784</v>
      </c>
      <c r="B34" s="113" t="s">
        <v>20</v>
      </c>
      <c r="C34" s="113" t="s">
        <v>701</v>
      </c>
      <c r="D34" s="1261" t="s">
        <v>785</v>
      </c>
      <c r="E34" s="1261" t="s">
        <v>786</v>
      </c>
      <c r="F34" s="1261" t="s">
        <v>787</v>
      </c>
      <c r="G34" s="1261" t="s">
        <v>788</v>
      </c>
      <c r="H34" s="1261" t="s">
        <v>789</v>
      </c>
      <c r="I34" s="1261" t="s">
        <v>790</v>
      </c>
      <c r="J34" s="1261" t="s">
        <v>791</v>
      </c>
      <c r="K34" s="1267" t="s">
        <v>792</v>
      </c>
      <c r="L34" s="1305" t="s">
        <v>474</v>
      </c>
      <c r="M34" s="1252" t="s">
        <v>793</v>
      </c>
      <c r="N34" s="1305" t="s">
        <v>483</v>
      </c>
      <c r="O34" s="1252" t="s">
        <v>794</v>
      </c>
      <c r="P34" s="1305" t="s">
        <v>480</v>
      </c>
      <c r="Q34" s="1605" t="s">
        <v>795</v>
      </c>
      <c r="R34" s="1603" t="s">
        <v>796</v>
      </c>
      <c r="S34" s="1334" t="s">
        <v>797</v>
      </c>
      <c r="T34" s="1343" t="s">
        <v>798</v>
      </c>
      <c r="X34" s="1260" t="s">
        <v>784</v>
      </c>
      <c r="Y34" s="113" t="s">
        <v>20</v>
      </c>
    </row>
    <row r="35" spans="1:25">
      <c r="A35" s="884" t="s">
        <v>56</v>
      </c>
      <c r="B35" t="s">
        <v>709</v>
      </c>
      <c r="C35" t="s">
        <v>715</v>
      </c>
      <c r="D35" s="173">
        <v>0.5</v>
      </c>
      <c r="E35" s="445">
        <v>43006</v>
      </c>
      <c r="F35" s="173">
        <v>8.1199999999999992</v>
      </c>
      <c r="G35">
        <v>4.22</v>
      </c>
      <c r="H35" s="933">
        <v>3.0815189873417723</v>
      </c>
      <c r="I35" s="1263">
        <v>0.28140327392197717</v>
      </c>
      <c r="J35">
        <v>8.7161850064593214</v>
      </c>
      <c r="K35" s="1273">
        <v>4.22</v>
      </c>
      <c r="L35" s="1306">
        <v>39.227570010675393</v>
      </c>
      <c r="M35" s="882">
        <v>4.5543037974683553</v>
      </c>
      <c r="N35" s="1306">
        <v>45.442188773206382</v>
      </c>
      <c r="O35" s="882">
        <v>14.163800635496397</v>
      </c>
      <c r="P35" s="1306">
        <v>42.391740363001816</v>
      </c>
      <c r="Q35" s="1169">
        <f>AVERAGE(L35,N35,P35)</f>
        <v>42.353833048961199</v>
      </c>
      <c r="R35" s="1330"/>
      <c r="T35" s="1346" t="str">
        <f>IF(_xlfn.NUMBERVALUE(R35), IF(R35&lt;50, "Acceptable; Ongoing Protection is Required", "Unacceptable; Immediate Restoration is Required"), " ")</f>
        <v xml:space="preserve"> </v>
      </c>
      <c r="U35" s="1006" t="s">
        <v>802</v>
      </c>
      <c r="X35" s="108"/>
    </row>
    <row r="36" spans="1:25">
      <c r="A36" s="884" t="s">
        <v>56</v>
      </c>
      <c r="B36" t="s">
        <v>709</v>
      </c>
      <c r="C36" t="s">
        <v>715</v>
      </c>
      <c r="D36" s="173">
        <v>1</v>
      </c>
      <c r="E36" s="445">
        <v>43006</v>
      </c>
      <c r="F36" s="173">
        <v>8.1199999999999992</v>
      </c>
      <c r="G36">
        <v>4.22</v>
      </c>
      <c r="I36" s="108"/>
      <c r="K36" s="1271"/>
      <c r="L36" s="1306" t="s">
        <v>803</v>
      </c>
      <c r="M36" s="788"/>
      <c r="N36" s="1306" t="s">
        <v>803</v>
      </c>
      <c r="O36" s="788"/>
      <c r="P36" s="1306" t="s">
        <v>803</v>
      </c>
      <c r="Q36" s="1169" t="s">
        <v>803</v>
      </c>
      <c r="R36" s="1330" t="s">
        <v>803</v>
      </c>
      <c r="T36" s="1350" t="s">
        <v>803</v>
      </c>
      <c r="X36" s="108"/>
    </row>
    <row r="37" spans="1:25">
      <c r="A37" s="884" t="s">
        <v>56</v>
      </c>
      <c r="B37" t="s">
        <v>709</v>
      </c>
      <c r="C37" t="s">
        <v>715</v>
      </c>
      <c r="D37" s="173">
        <v>2</v>
      </c>
      <c r="E37" s="445">
        <v>43006</v>
      </c>
      <c r="F37" s="173">
        <v>8.1199999999999992</v>
      </c>
      <c r="G37">
        <v>4.22</v>
      </c>
      <c r="I37" s="108"/>
      <c r="J37" t="s">
        <v>803</v>
      </c>
      <c r="K37" s="1271"/>
      <c r="L37" s="1306" t="s">
        <v>803</v>
      </c>
      <c r="M37" s="788"/>
      <c r="N37" s="1306" t="s">
        <v>803</v>
      </c>
      <c r="O37" s="788"/>
      <c r="P37" s="1306" t="s">
        <v>803</v>
      </c>
      <c r="Q37" s="1169" t="s">
        <v>803</v>
      </c>
      <c r="R37" s="1330" t="s">
        <v>803</v>
      </c>
      <c r="T37" s="1350" t="s">
        <v>803</v>
      </c>
      <c r="X37" s="108"/>
    </row>
    <row r="38" spans="1:25">
      <c r="A38" s="884" t="s">
        <v>56</v>
      </c>
      <c r="B38" t="s">
        <v>709</v>
      </c>
      <c r="C38" t="s">
        <v>715</v>
      </c>
      <c r="D38" s="173">
        <v>3</v>
      </c>
      <c r="E38" s="445">
        <v>43006</v>
      </c>
      <c r="F38" s="173">
        <v>8.1199999999999992</v>
      </c>
      <c r="G38">
        <v>4.22</v>
      </c>
      <c r="H38" s="933">
        <v>6.0270886075949388</v>
      </c>
      <c r="I38" s="1263">
        <v>0.63315736632444863</v>
      </c>
      <c r="J38">
        <v>19.611416264533471</v>
      </c>
      <c r="K38" s="1271"/>
      <c r="L38" s="1306" t="s">
        <v>803</v>
      </c>
      <c r="M38" s="788"/>
      <c r="N38" s="1306" t="s">
        <v>803</v>
      </c>
      <c r="O38" s="788"/>
      <c r="P38" s="1306" t="s">
        <v>803</v>
      </c>
      <c r="Q38" s="1169" t="s">
        <v>803</v>
      </c>
      <c r="R38" s="1330" t="s">
        <v>803</v>
      </c>
      <c r="T38" s="1350" t="s">
        <v>803</v>
      </c>
      <c r="X38" s="108"/>
    </row>
    <row r="39" spans="1:25">
      <c r="A39" s="884" t="s">
        <v>56</v>
      </c>
      <c r="B39" t="s">
        <v>709</v>
      </c>
      <c r="C39" t="s">
        <v>715</v>
      </c>
      <c r="D39" s="173">
        <v>4</v>
      </c>
      <c r="E39" s="445">
        <v>43006</v>
      </c>
      <c r="F39" s="173">
        <v>8.1199999999999992</v>
      </c>
      <c r="G39">
        <v>4.22</v>
      </c>
      <c r="I39" s="108"/>
      <c r="J39" t="s">
        <v>803</v>
      </c>
      <c r="K39" s="1271"/>
      <c r="L39" s="1306" t="s">
        <v>803</v>
      </c>
      <c r="M39" s="788"/>
      <c r="N39" s="1306" t="s">
        <v>803</v>
      </c>
      <c r="O39" s="788"/>
      <c r="P39" s="1306" t="s">
        <v>803</v>
      </c>
      <c r="Q39" s="1169" t="s">
        <v>803</v>
      </c>
      <c r="R39" s="1330" t="s">
        <v>803</v>
      </c>
      <c r="T39" s="1350" t="s">
        <v>803</v>
      </c>
    </row>
    <row r="40" spans="1:25">
      <c r="A40" s="884" t="s">
        <v>56</v>
      </c>
      <c r="B40" t="s">
        <v>709</v>
      </c>
      <c r="C40" t="s">
        <v>715</v>
      </c>
      <c r="D40" s="173">
        <v>5</v>
      </c>
      <c r="E40" s="445">
        <v>43006</v>
      </c>
      <c r="F40" s="173">
        <v>8.1199999999999992</v>
      </c>
      <c r="G40">
        <v>4.22</v>
      </c>
      <c r="I40" s="108"/>
      <c r="J40" t="s">
        <v>803</v>
      </c>
      <c r="K40" s="1271"/>
      <c r="L40" s="1306" t="s">
        <v>803</v>
      </c>
      <c r="M40" s="788"/>
      <c r="N40" s="1306" t="s">
        <v>803</v>
      </c>
      <c r="O40" s="788"/>
      <c r="P40" s="1306" t="s">
        <v>803</v>
      </c>
      <c r="Q40" s="1169" t="s">
        <v>803</v>
      </c>
      <c r="R40" s="1330" t="s">
        <v>803</v>
      </c>
      <c r="T40" s="1350" t="s">
        <v>803</v>
      </c>
    </row>
    <row r="41" spans="1:25">
      <c r="A41" s="884" t="s">
        <v>56</v>
      </c>
      <c r="B41" t="s">
        <v>709</v>
      </c>
      <c r="C41" t="s">
        <v>715</v>
      </c>
      <c r="D41" s="173">
        <v>6</v>
      </c>
      <c r="E41" s="445">
        <v>43006</v>
      </c>
      <c r="F41" s="173">
        <v>8.1199999999999992</v>
      </c>
      <c r="G41">
        <v>4.22</v>
      </c>
      <c r="I41" s="108"/>
      <c r="J41" t="s">
        <v>803</v>
      </c>
      <c r="K41" s="1271"/>
      <c r="L41" s="1306" t="s">
        <v>803</v>
      </c>
      <c r="M41" s="788"/>
      <c r="N41" s="1306" t="s">
        <v>803</v>
      </c>
      <c r="O41" s="788"/>
      <c r="P41" s="1306" t="s">
        <v>803</v>
      </c>
      <c r="Q41" s="1169" t="s">
        <v>803</v>
      </c>
      <c r="R41" s="1330" t="s">
        <v>803</v>
      </c>
      <c r="T41" s="1350" t="s">
        <v>803</v>
      </c>
    </row>
    <row r="42" spans="1:25">
      <c r="A42" s="884" t="s">
        <v>56</v>
      </c>
      <c r="B42" t="s">
        <v>709</v>
      </c>
      <c r="C42" t="s">
        <v>715</v>
      </c>
      <c r="D42" s="173">
        <v>7</v>
      </c>
      <c r="E42" s="445">
        <v>43006</v>
      </c>
      <c r="F42" s="173">
        <v>8.1199999999999992</v>
      </c>
      <c r="G42">
        <v>4.22</v>
      </c>
      <c r="I42" s="108"/>
      <c r="J42" t="s">
        <v>803</v>
      </c>
      <c r="K42" s="1271"/>
      <c r="L42" s="1306" t="s">
        <v>803</v>
      </c>
      <c r="M42" s="788"/>
      <c r="N42" s="1306" t="s">
        <v>803</v>
      </c>
      <c r="O42" s="788"/>
      <c r="P42" s="1306" t="s">
        <v>803</v>
      </c>
      <c r="Q42" s="1169" t="s">
        <v>803</v>
      </c>
      <c r="R42" s="1330" t="s">
        <v>803</v>
      </c>
      <c r="T42" s="1350" t="s">
        <v>803</v>
      </c>
    </row>
    <row r="43" spans="1:25" s="451" customFormat="1">
      <c r="A43" s="1631" t="s">
        <v>56</v>
      </c>
      <c r="B43" s="451" t="s">
        <v>709</v>
      </c>
      <c r="C43" s="451" t="s">
        <v>715</v>
      </c>
      <c r="D43" s="452">
        <v>8</v>
      </c>
      <c r="E43" s="453">
        <v>43006</v>
      </c>
      <c r="F43" s="452">
        <v>8.1199999999999992</v>
      </c>
      <c r="G43" s="451">
        <v>4.22</v>
      </c>
      <c r="I43" s="1566"/>
      <c r="J43" s="451" t="s">
        <v>803</v>
      </c>
      <c r="K43" s="1635"/>
      <c r="L43" s="1315" t="s">
        <v>803</v>
      </c>
      <c r="M43" s="889"/>
      <c r="N43" s="1315" t="s">
        <v>803</v>
      </c>
      <c r="O43" s="889"/>
      <c r="P43" s="1315" t="s">
        <v>803</v>
      </c>
      <c r="Q43" s="1232" t="s">
        <v>803</v>
      </c>
      <c r="R43" s="1341" t="s">
        <v>803</v>
      </c>
      <c r="S43" s="1157"/>
      <c r="T43" s="1357" t="s">
        <v>803</v>
      </c>
    </row>
    <row r="44" spans="1:25">
      <c r="A44" s="884"/>
      <c r="D44" s="173"/>
      <c r="E44" s="445"/>
      <c r="F44" s="173"/>
      <c r="I44" s="108"/>
      <c r="K44" s="1271"/>
      <c r="L44" s="1312"/>
      <c r="M44" s="911"/>
      <c r="N44" s="1312"/>
      <c r="O44" s="911"/>
      <c r="P44" s="1312"/>
      <c r="Q44" s="1169"/>
      <c r="R44" s="1331"/>
      <c r="T44" s="1344"/>
    </row>
    <row r="45" spans="1:25">
      <c r="A45" s="884" t="s">
        <v>56</v>
      </c>
      <c r="B45" t="s">
        <v>368</v>
      </c>
      <c r="C45" s="27" t="s">
        <v>715</v>
      </c>
      <c r="D45" s="27">
        <v>0.5</v>
      </c>
      <c r="E45" s="47">
        <v>43356</v>
      </c>
      <c r="F45" s="27">
        <v>8.92</v>
      </c>
      <c r="G45" s="27">
        <v>4.6050000000000004</v>
      </c>
      <c r="H45" s="27">
        <v>3.47</v>
      </c>
      <c r="I45" s="607">
        <v>0.42</v>
      </c>
      <c r="J45">
        <v>13.009079999999999</v>
      </c>
      <c r="K45" s="1273">
        <v>4.6050000000000004</v>
      </c>
      <c r="L45" s="1306">
        <v>37.967988436833892</v>
      </c>
      <c r="M45" s="784">
        <v>3.47</v>
      </c>
      <c r="N45" s="1306">
        <v>42.77458367292919</v>
      </c>
      <c r="O45" s="784">
        <v>31.696726666666667</v>
      </c>
      <c r="P45" s="1306">
        <v>54.012994545434502</v>
      </c>
      <c r="Q45" s="1169">
        <f>AVERAGE(L45,N45,P45)</f>
        <v>44.918522218399197</v>
      </c>
      <c r="R45" s="1330">
        <f>AVERAGE(Q45:Q93)</f>
        <v>48.428241078113324</v>
      </c>
      <c r="S45" s="1006" t="s">
        <v>45</v>
      </c>
      <c r="T45" s="1350" t="str">
        <f>IF(_xlfn.NUMBERVALUE(R45), IF(R45&lt;50, "Acceptable; Ongoing Protection is Required", "Unacceptable; Immediate Restoration is Required"), " ")</f>
        <v>Acceptable; Ongoing Protection is Required</v>
      </c>
    </row>
    <row r="46" spans="1:25">
      <c r="A46" s="884" t="s">
        <v>56</v>
      </c>
      <c r="B46" t="s">
        <v>368</v>
      </c>
      <c r="C46" s="27" t="s">
        <v>715</v>
      </c>
      <c r="D46" s="27">
        <v>1</v>
      </c>
      <c r="E46" s="47">
        <v>43356</v>
      </c>
      <c r="F46" s="27">
        <v>8.92</v>
      </c>
      <c r="G46" s="27">
        <v>4.6050000000000004</v>
      </c>
      <c r="H46" s="27"/>
      <c r="I46" s="607"/>
      <c r="J46" t="s">
        <v>803</v>
      </c>
      <c r="K46" s="1273"/>
      <c r="L46" s="1306" t="s">
        <v>803</v>
      </c>
      <c r="M46" s="784"/>
      <c r="N46" s="1306" t="s">
        <v>803</v>
      </c>
      <c r="O46" s="784"/>
      <c r="P46" s="1306" t="s">
        <v>803</v>
      </c>
      <c r="Q46" s="1169"/>
      <c r="R46" s="1330" t="s">
        <v>803</v>
      </c>
      <c r="T46" s="1350" t="s">
        <v>803</v>
      </c>
    </row>
    <row r="47" spans="1:25">
      <c r="A47" s="884" t="s">
        <v>56</v>
      </c>
      <c r="B47" t="s">
        <v>368</v>
      </c>
      <c r="C47" s="27" t="s">
        <v>715</v>
      </c>
      <c r="D47" s="27">
        <v>2</v>
      </c>
      <c r="E47" s="47">
        <v>43356</v>
      </c>
      <c r="F47" s="27">
        <v>8.92</v>
      </c>
      <c r="G47" s="27">
        <v>4.6050000000000004</v>
      </c>
      <c r="H47" s="27"/>
      <c r="I47" s="607"/>
      <c r="J47" t="s">
        <v>803</v>
      </c>
      <c r="K47" s="1273"/>
      <c r="L47" s="1306" t="s">
        <v>803</v>
      </c>
      <c r="M47" s="784"/>
      <c r="N47" s="1306" t="s">
        <v>803</v>
      </c>
      <c r="O47" s="784"/>
      <c r="P47" s="1306" t="s">
        <v>803</v>
      </c>
      <c r="Q47" s="1169"/>
      <c r="R47" s="1330" t="s">
        <v>803</v>
      </c>
      <c r="T47" s="1350" t="s">
        <v>803</v>
      </c>
    </row>
    <row r="48" spans="1:25">
      <c r="A48" s="884" t="s">
        <v>56</v>
      </c>
      <c r="B48" t="s">
        <v>368</v>
      </c>
      <c r="C48" s="27" t="s">
        <v>715</v>
      </c>
      <c r="D48" s="27">
        <v>3</v>
      </c>
      <c r="E48" s="47">
        <v>43356</v>
      </c>
      <c r="F48" s="27">
        <v>8.92</v>
      </c>
      <c r="G48" s="27">
        <v>4.6050000000000004</v>
      </c>
      <c r="H48" s="27"/>
      <c r="I48" s="607">
        <v>2.13</v>
      </c>
      <c r="J48">
        <v>65.974620000000002</v>
      </c>
      <c r="K48" s="1273"/>
      <c r="L48" s="1306" t="s">
        <v>803</v>
      </c>
      <c r="M48" s="784"/>
      <c r="N48" s="1306" t="s">
        <v>803</v>
      </c>
      <c r="O48" s="784"/>
      <c r="P48" s="1306" t="s">
        <v>803</v>
      </c>
      <c r="Q48" s="1169"/>
      <c r="R48" s="1330" t="s">
        <v>803</v>
      </c>
      <c r="T48" s="1350" t="s">
        <v>803</v>
      </c>
    </row>
    <row r="49" spans="1:20">
      <c r="A49" s="884" t="s">
        <v>56</v>
      </c>
      <c r="B49" t="s">
        <v>368</v>
      </c>
      <c r="C49" s="27" t="s">
        <v>715</v>
      </c>
      <c r="D49" s="27">
        <v>4</v>
      </c>
      <c r="E49" s="47">
        <v>43356</v>
      </c>
      <c r="F49" s="27">
        <v>8.92</v>
      </c>
      <c r="G49" s="27">
        <v>4.6050000000000004</v>
      </c>
      <c r="H49" s="27"/>
      <c r="I49" s="607"/>
      <c r="J49" t="s">
        <v>803</v>
      </c>
      <c r="K49" s="1273"/>
      <c r="L49" s="1306" t="s">
        <v>803</v>
      </c>
      <c r="M49" s="784"/>
      <c r="N49" s="1306" t="s">
        <v>803</v>
      </c>
      <c r="O49" s="784"/>
      <c r="P49" s="1306" t="s">
        <v>803</v>
      </c>
      <c r="Q49" s="1169"/>
      <c r="R49" s="1330" t="s">
        <v>803</v>
      </c>
      <c r="T49" s="1350" t="s">
        <v>803</v>
      </c>
    </row>
    <row r="50" spans="1:20">
      <c r="A50" s="884" t="s">
        <v>56</v>
      </c>
      <c r="B50" t="s">
        <v>368</v>
      </c>
      <c r="C50" s="27" t="s">
        <v>715</v>
      </c>
      <c r="D50" s="27">
        <v>5</v>
      </c>
      <c r="E50" s="47">
        <v>43356</v>
      </c>
      <c r="F50" s="27">
        <v>8.92</v>
      </c>
      <c r="G50" s="27">
        <v>4.6050000000000004</v>
      </c>
      <c r="H50" s="27"/>
      <c r="I50" s="607"/>
      <c r="J50" t="s">
        <v>803</v>
      </c>
      <c r="K50" s="1273"/>
      <c r="L50" s="1306" t="s">
        <v>803</v>
      </c>
      <c r="M50" s="784"/>
      <c r="N50" s="1306" t="s">
        <v>803</v>
      </c>
      <c r="O50" s="784"/>
      <c r="P50" s="1306" t="s">
        <v>803</v>
      </c>
      <c r="Q50" s="1169"/>
      <c r="R50" s="1330" t="s">
        <v>803</v>
      </c>
      <c r="T50" s="1350" t="s">
        <v>803</v>
      </c>
    </row>
    <row r="51" spans="1:20">
      <c r="A51" s="884" t="s">
        <v>56</v>
      </c>
      <c r="B51" t="s">
        <v>368</v>
      </c>
      <c r="C51" s="27" t="s">
        <v>715</v>
      </c>
      <c r="D51" s="27">
        <v>6</v>
      </c>
      <c r="E51" s="47">
        <v>43356</v>
      </c>
      <c r="F51" s="27">
        <v>8.92</v>
      </c>
      <c r="G51" s="27">
        <v>4.6050000000000004</v>
      </c>
      <c r="H51" s="27"/>
      <c r="I51" s="607"/>
      <c r="J51" t="s">
        <v>803</v>
      </c>
      <c r="K51" s="1273"/>
      <c r="L51" s="1306" t="s">
        <v>803</v>
      </c>
      <c r="M51" s="784"/>
      <c r="N51" s="1306" t="s">
        <v>803</v>
      </c>
      <c r="O51" s="784"/>
      <c r="P51" s="1306" t="s">
        <v>803</v>
      </c>
      <c r="Q51" s="1169"/>
      <c r="R51" s="1330" t="s">
        <v>803</v>
      </c>
      <c r="T51" s="1350" t="s">
        <v>803</v>
      </c>
    </row>
    <row r="52" spans="1:20">
      <c r="A52" s="884" t="s">
        <v>56</v>
      </c>
      <c r="B52" t="s">
        <v>368</v>
      </c>
      <c r="C52" s="27" t="s">
        <v>715</v>
      </c>
      <c r="D52" s="27">
        <v>7</v>
      </c>
      <c r="E52" s="47">
        <v>43356</v>
      </c>
      <c r="F52" s="27">
        <v>8.92</v>
      </c>
      <c r="G52" s="27">
        <v>4.6050000000000004</v>
      </c>
      <c r="H52" s="27"/>
      <c r="I52" s="607"/>
      <c r="J52" t="s">
        <v>803</v>
      </c>
      <c r="K52" s="1273"/>
      <c r="L52" s="1306" t="s">
        <v>803</v>
      </c>
      <c r="M52" s="784"/>
      <c r="N52" s="1306" t="s">
        <v>803</v>
      </c>
      <c r="O52" s="784"/>
      <c r="P52" s="1306" t="s">
        <v>803</v>
      </c>
      <c r="Q52" s="1169"/>
      <c r="R52" s="1330" t="s">
        <v>803</v>
      </c>
      <c r="T52" s="1350" t="s">
        <v>803</v>
      </c>
    </row>
    <row r="53" spans="1:20" s="451" customFormat="1">
      <c r="A53" s="1631" t="s">
        <v>56</v>
      </c>
      <c r="B53" s="451" t="s">
        <v>368</v>
      </c>
      <c r="C53" s="534" t="s">
        <v>715</v>
      </c>
      <c r="D53" s="534">
        <v>7.5</v>
      </c>
      <c r="E53" s="1513">
        <v>43356</v>
      </c>
      <c r="F53" s="534">
        <v>8.92</v>
      </c>
      <c r="G53" s="534">
        <v>4.6050000000000004</v>
      </c>
      <c r="H53" s="534"/>
      <c r="I53" s="1636">
        <v>0.52</v>
      </c>
      <c r="J53" s="451">
        <v>16.106480000000001</v>
      </c>
      <c r="K53" s="1637"/>
      <c r="L53" s="1315" t="s">
        <v>803</v>
      </c>
      <c r="M53" s="892"/>
      <c r="N53" s="1315" t="s">
        <v>803</v>
      </c>
      <c r="O53" s="892"/>
      <c r="P53" s="1315" t="s">
        <v>803</v>
      </c>
      <c r="Q53" s="1232"/>
      <c r="R53" s="1341" t="s">
        <v>803</v>
      </c>
      <c r="S53" s="1157"/>
      <c r="T53" s="1357" t="s">
        <v>803</v>
      </c>
    </row>
    <row r="54" spans="1:20">
      <c r="A54" s="884"/>
      <c r="C54" s="27"/>
      <c r="D54" s="27"/>
      <c r="E54" s="27"/>
      <c r="F54" s="173"/>
      <c r="G54" s="27"/>
      <c r="H54" s="27"/>
      <c r="I54" s="27"/>
      <c r="J54" s="27"/>
      <c r="K54" s="1274"/>
      <c r="M54" s="592"/>
      <c r="N54" s="1312"/>
      <c r="O54" s="592"/>
      <c r="P54" s="1312"/>
      <c r="Q54" s="1169"/>
      <c r="R54" s="1332"/>
      <c r="S54" s="1331"/>
      <c r="T54" s="1346"/>
    </row>
    <row r="55" spans="1:20" ht="31.2">
      <c r="A55" s="976" t="s">
        <v>804</v>
      </c>
      <c r="B55" s="591" t="s">
        <v>20</v>
      </c>
      <c r="C55" s="591" t="s">
        <v>701</v>
      </c>
      <c r="D55" s="946" t="s">
        <v>805</v>
      </c>
      <c r="E55" s="947" t="s">
        <v>786</v>
      </c>
      <c r="F55" s="946" t="s">
        <v>806</v>
      </c>
      <c r="G55" s="946" t="s">
        <v>807</v>
      </c>
      <c r="H55" s="591" t="s">
        <v>808</v>
      </c>
      <c r="I55" s="371" t="s">
        <v>809</v>
      </c>
      <c r="J55" t="s">
        <v>810</v>
      </c>
      <c r="K55" s="1267" t="s">
        <v>792</v>
      </c>
      <c r="L55" s="1305" t="s">
        <v>474</v>
      </c>
      <c r="M55" s="1252" t="s">
        <v>793</v>
      </c>
      <c r="N55" s="1305" t="s">
        <v>483</v>
      </c>
      <c r="O55" s="1252" t="s">
        <v>794</v>
      </c>
      <c r="P55" s="1305" t="s">
        <v>480</v>
      </c>
      <c r="Q55" s="1604"/>
      <c r="T55" s="1346"/>
    </row>
    <row r="56" spans="1:20">
      <c r="A56" s="108">
        <v>104</v>
      </c>
      <c r="B56" t="s">
        <v>709</v>
      </c>
      <c r="C56" t="s">
        <v>820</v>
      </c>
      <c r="D56" s="18">
        <v>0.5</v>
      </c>
      <c r="E56" s="55">
        <v>43718</v>
      </c>
      <c r="F56" s="165">
        <v>8.7899999999999991</v>
      </c>
      <c r="G56" s="166">
        <v>4.95</v>
      </c>
      <c r="H56" s="24">
        <v>1.4350815189873416</v>
      </c>
      <c r="I56" s="24">
        <v>0.33517539644401745</v>
      </c>
      <c r="J56" s="1299">
        <f>IF(AND(I56&gt;0),  I56*30.974," ")</f>
        <v>10.381722729456996</v>
      </c>
      <c r="K56" s="1300">
        <f>AVERAGE(G56:G65)</f>
        <v>4.95</v>
      </c>
      <c r="L56" s="594">
        <f t="shared" ref="L56:L87" si="7">10*(6-(LN(K56)/LN(2)))</f>
        <v>36.925714748077525</v>
      </c>
      <c r="M56" s="166">
        <f>AVERAGE(H56:H65)</f>
        <v>13.769948860759488</v>
      </c>
      <c r="N56" s="594">
        <f t="shared" ref="N56:N87" si="8">10*(6-((2.04-0.68*LN(M56))/LN(2)))</f>
        <v>56.296489981704561</v>
      </c>
      <c r="O56" s="1299">
        <f>AVERAGE(J56:J65)</f>
        <v>23.709363748584984</v>
      </c>
      <c r="P56" s="594">
        <f t="shared" ref="P56:P87" si="9">10*(6-(LN(48/O56)/LN(2)))</f>
        <v>49.824225421368041</v>
      </c>
      <c r="Q56" s="1169">
        <f>AVERAGE(L56,N56,P56)</f>
        <v>47.682143383716699</v>
      </c>
      <c r="T56" s="1346"/>
    </row>
    <row r="57" spans="1:20">
      <c r="A57" s="108"/>
      <c r="B57" t="s">
        <v>709</v>
      </c>
      <c r="C57" t="s">
        <v>820</v>
      </c>
      <c r="D57" s="18">
        <v>1</v>
      </c>
      <c r="E57" s="55">
        <v>43718</v>
      </c>
      <c r="F57" s="165"/>
      <c r="G57" s="166"/>
      <c r="H57" s="27" t="s">
        <v>811</v>
      </c>
      <c r="I57" s="27" t="s">
        <v>811</v>
      </c>
      <c r="J57" s="1299"/>
      <c r="K57" s="1271"/>
      <c r="L57" s="594" t="e">
        <f t="shared" si="7"/>
        <v>#NUM!</v>
      </c>
      <c r="N57" s="594" t="e">
        <f t="shared" si="8"/>
        <v>#NUM!</v>
      </c>
      <c r="P57" s="594" t="e">
        <f t="shared" si="9"/>
        <v>#DIV/0!</v>
      </c>
      <c r="Q57" s="1169"/>
      <c r="T57" s="1346"/>
    </row>
    <row r="58" spans="1:20">
      <c r="A58" s="108"/>
      <c r="B58" t="s">
        <v>709</v>
      </c>
      <c r="C58" t="s">
        <v>820</v>
      </c>
      <c r="D58" s="18">
        <v>2</v>
      </c>
      <c r="E58" s="55">
        <v>43718</v>
      </c>
      <c r="F58" s="165"/>
      <c r="G58" s="166"/>
      <c r="H58" s="27" t="s">
        <v>811</v>
      </c>
      <c r="I58" s="27" t="s">
        <v>811</v>
      </c>
      <c r="J58" s="1299"/>
      <c r="K58" s="1271"/>
      <c r="L58" s="594" t="e">
        <f t="shared" si="7"/>
        <v>#NUM!</v>
      </c>
      <c r="N58" s="594" t="e">
        <f t="shared" si="8"/>
        <v>#NUM!</v>
      </c>
      <c r="P58" s="594" t="e">
        <f t="shared" si="9"/>
        <v>#DIV/0!</v>
      </c>
      <c r="Q58" s="1169"/>
      <c r="T58" s="1346"/>
    </row>
    <row r="59" spans="1:20">
      <c r="A59" s="108"/>
      <c r="B59" t="s">
        <v>709</v>
      </c>
      <c r="C59" t="s">
        <v>820</v>
      </c>
      <c r="D59" s="18">
        <v>3</v>
      </c>
      <c r="E59" s="55">
        <v>43718</v>
      </c>
      <c r="F59" s="165"/>
      <c r="G59" s="166"/>
      <c r="H59" s="27" t="s">
        <v>811</v>
      </c>
      <c r="I59" s="27" t="s">
        <v>811</v>
      </c>
      <c r="J59" s="1299"/>
      <c r="K59" s="1271"/>
      <c r="L59" s="594" t="e">
        <f t="shared" si="7"/>
        <v>#NUM!</v>
      </c>
      <c r="N59" s="594" t="e">
        <f t="shared" si="8"/>
        <v>#NUM!</v>
      </c>
      <c r="P59" s="594" t="e">
        <f t="shared" si="9"/>
        <v>#DIV/0!</v>
      </c>
      <c r="Q59" s="1169"/>
      <c r="T59" s="1346"/>
    </row>
    <row r="60" spans="1:20">
      <c r="A60" s="108"/>
      <c r="B60" t="s">
        <v>709</v>
      </c>
      <c r="C60" t="s">
        <v>820</v>
      </c>
      <c r="D60" s="18">
        <v>4</v>
      </c>
      <c r="E60" s="55">
        <v>43718</v>
      </c>
      <c r="F60" s="165"/>
      <c r="G60" s="166"/>
      <c r="H60" s="27" t="s">
        <v>811</v>
      </c>
      <c r="I60" s="27" t="s">
        <v>811</v>
      </c>
      <c r="J60" s="1299"/>
      <c r="K60" s="1271"/>
      <c r="L60" s="594" t="e">
        <f t="shared" si="7"/>
        <v>#NUM!</v>
      </c>
      <c r="N60" s="594" t="e">
        <f t="shared" si="8"/>
        <v>#NUM!</v>
      </c>
      <c r="P60" s="594" t="e">
        <f t="shared" si="9"/>
        <v>#DIV/0!</v>
      </c>
      <c r="Q60" s="1169"/>
      <c r="T60" s="1346"/>
    </row>
    <row r="61" spans="1:20">
      <c r="A61" s="108"/>
      <c r="B61" t="s">
        <v>709</v>
      </c>
      <c r="C61" t="s">
        <v>820</v>
      </c>
      <c r="D61" s="18">
        <v>5</v>
      </c>
      <c r="E61" s="55">
        <v>43718</v>
      </c>
      <c r="F61" s="165"/>
      <c r="G61" s="166"/>
      <c r="H61" s="27" t="s">
        <v>811</v>
      </c>
      <c r="I61" s="27" t="s">
        <v>811</v>
      </c>
      <c r="J61" s="1299"/>
      <c r="K61" s="1271"/>
      <c r="L61" s="594" t="e">
        <f t="shared" si="7"/>
        <v>#NUM!</v>
      </c>
      <c r="N61" s="594" t="e">
        <f t="shared" si="8"/>
        <v>#NUM!</v>
      </c>
      <c r="P61" s="594" t="e">
        <f t="shared" si="9"/>
        <v>#DIV/0!</v>
      </c>
      <c r="Q61" s="1169"/>
      <c r="T61" s="1346"/>
    </row>
    <row r="62" spans="1:20">
      <c r="A62" s="108"/>
      <c r="B62" t="s">
        <v>709</v>
      </c>
      <c r="C62" t="s">
        <v>820</v>
      </c>
      <c r="D62" s="18">
        <v>6</v>
      </c>
      <c r="E62" s="55">
        <v>43718</v>
      </c>
      <c r="F62" s="165"/>
      <c r="G62" s="166"/>
      <c r="H62" s="27" t="s">
        <v>811</v>
      </c>
      <c r="I62" s="27" t="s">
        <v>811</v>
      </c>
      <c r="J62" s="1299"/>
      <c r="K62" s="1271"/>
      <c r="L62" s="594" t="e">
        <f t="shared" si="7"/>
        <v>#NUM!</v>
      </c>
      <c r="N62" s="594" t="e">
        <f t="shared" si="8"/>
        <v>#NUM!</v>
      </c>
      <c r="P62" s="594" t="e">
        <f t="shared" si="9"/>
        <v>#DIV/0!</v>
      </c>
      <c r="Q62" s="1169"/>
      <c r="T62" s="1346"/>
    </row>
    <row r="63" spans="1:20">
      <c r="A63" s="108"/>
      <c r="B63" t="s">
        <v>709</v>
      </c>
      <c r="C63" t="s">
        <v>820</v>
      </c>
      <c r="D63" s="18">
        <v>7</v>
      </c>
      <c r="E63" s="55">
        <v>43718</v>
      </c>
      <c r="F63" s="165"/>
      <c r="G63" s="166"/>
      <c r="H63" s="27" t="s">
        <v>811</v>
      </c>
      <c r="I63" s="27" t="s">
        <v>811</v>
      </c>
      <c r="J63" s="1299"/>
      <c r="K63" s="1271"/>
      <c r="L63" s="594" t="e">
        <f t="shared" si="7"/>
        <v>#NUM!</v>
      </c>
      <c r="N63" s="594" t="e">
        <f t="shared" si="8"/>
        <v>#NUM!</v>
      </c>
      <c r="P63" s="594" t="e">
        <f t="shared" si="9"/>
        <v>#DIV/0!</v>
      </c>
      <c r="Q63" s="1169"/>
      <c r="T63" s="1346"/>
    </row>
    <row r="64" spans="1:20">
      <c r="A64" s="108"/>
      <c r="B64" t="s">
        <v>709</v>
      </c>
      <c r="C64" t="s">
        <v>820</v>
      </c>
      <c r="D64" s="18">
        <v>7.5</v>
      </c>
      <c r="E64" s="55">
        <v>43718</v>
      </c>
      <c r="F64" s="165"/>
      <c r="G64" s="166"/>
      <c r="H64" s="24">
        <v>26.104816202531634</v>
      </c>
      <c r="I64" s="24">
        <v>1.1957449721609406</v>
      </c>
      <c r="J64" s="1299">
        <f t="shared" ref="J64" si="10">IF(AND(I64&gt;0),  I64*30.974," ")</f>
        <v>37.037004767712972</v>
      </c>
      <c r="K64" s="1271"/>
      <c r="L64" s="594" t="e">
        <f t="shared" si="7"/>
        <v>#NUM!</v>
      </c>
      <c r="N64" s="594" t="e">
        <f t="shared" si="8"/>
        <v>#NUM!</v>
      </c>
      <c r="P64" s="594" t="e">
        <f t="shared" si="9"/>
        <v>#DIV/0!</v>
      </c>
      <c r="Q64" s="1169"/>
      <c r="T64" s="1346"/>
    </row>
    <row r="65" spans="1:25" s="451" customFormat="1">
      <c r="A65" s="1566"/>
      <c r="B65" s="451" t="s">
        <v>709</v>
      </c>
      <c r="C65" s="451" t="s">
        <v>820</v>
      </c>
      <c r="D65" s="1201">
        <v>7.75</v>
      </c>
      <c r="E65" s="1202">
        <v>43718</v>
      </c>
      <c r="F65" s="1203"/>
      <c r="G65" s="1204"/>
      <c r="H65" s="534" t="s">
        <v>811</v>
      </c>
      <c r="I65" s="534" t="s">
        <v>811</v>
      </c>
      <c r="J65" s="1577"/>
      <c r="K65" s="1635"/>
      <c r="L65" s="1373" t="e">
        <f t="shared" si="7"/>
        <v>#NUM!</v>
      </c>
      <c r="N65" s="1373" t="e">
        <f t="shared" si="8"/>
        <v>#NUM!</v>
      </c>
      <c r="P65" s="1373" t="e">
        <f t="shared" si="9"/>
        <v>#DIV/0!</v>
      </c>
      <c r="Q65" s="1232"/>
      <c r="R65" s="1157"/>
      <c r="S65" s="1157"/>
      <c r="T65" s="1569"/>
    </row>
    <row r="66" spans="1:25">
      <c r="A66" s="108"/>
      <c r="D66" s="18"/>
      <c r="E66" s="55"/>
      <c r="F66" s="165"/>
      <c r="G66" s="166"/>
      <c r="H66" s="27"/>
      <c r="I66" s="27"/>
      <c r="J66" s="27"/>
      <c r="K66" s="1275"/>
      <c r="L66" s="594" t="e">
        <f t="shared" si="7"/>
        <v>#NUM!</v>
      </c>
      <c r="M66" s="55"/>
      <c r="N66" s="594" t="e">
        <f t="shared" si="8"/>
        <v>#NUM!</v>
      </c>
      <c r="P66" s="594" t="e">
        <f t="shared" si="9"/>
        <v>#DIV/0!</v>
      </c>
      <c r="Q66" s="1169"/>
      <c r="T66" s="1346"/>
    </row>
    <row r="67" spans="1:25" ht="31.2">
      <c r="B67" s="976" t="s">
        <v>20</v>
      </c>
      <c r="C67" s="591" t="s">
        <v>701</v>
      </c>
      <c r="D67" s="946" t="s">
        <v>805</v>
      </c>
      <c r="E67" s="947" t="s">
        <v>786</v>
      </c>
      <c r="F67" s="946" t="s">
        <v>806</v>
      </c>
      <c r="G67" s="946" t="s">
        <v>807</v>
      </c>
      <c r="H67" s="591" t="s">
        <v>808</v>
      </c>
      <c r="I67" s="371" t="s">
        <v>809</v>
      </c>
      <c r="J67" t="s">
        <v>810</v>
      </c>
      <c r="K67" s="1267" t="s">
        <v>792</v>
      </c>
      <c r="L67" s="1305" t="s">
        <v>474</v>
      </c>
      <c r="M67" s="1252" t="s">
        <v>793</v>
      </c>
      <c r="N67" s="1305" t="s">
        <v>483</v>
      </c>
      <c r="O67" s="1252" t="s">
        <v>794</v>
      </c>
      <c r="P67" s="1305" t="s">
        <v>480</v>
      </c>
      <c r="Q67" s="1604"/>
      <c r="T67" s="1346"/>
    </row>
    <row r="68" spans="1:25">
      <c r="B68" s="108" t="s">
        <v>709</v>
      </c>
      <c r="C68" t="s">
        <v>821</v>
      </c>
      <c r="D68">
        <v>0.5</v>
      </c>
      <c r="E68" s="55">
        <v>44088</v>
      </c>
      <c r="F68">
        <v>8.98</v>
      </c>
      <c r="G68">
        <v>4.1900000000000004</v>
      </c>
      <c r="H68" s="371">
        <v>1.0479583333333335</v>
      </c>
      <c r="I68" s="24">
        <v>0.4639734901524597</v>
      </c>
      <c r="J68">
        <f>IF(AND(I68&gt;0),  I68*30.974," ")</f>
        <v>14.371114883982287</v>
      </c>
      <c r="K68" s="1271">
        <f>AVERAGE(G68:G77)</f>
        <v>4.1900000000000004</v>
      </c>
      <c r="L68" s="594">
        <f t="shared" si="7"/>
        <v>39.330497560753727</v>
      </c>
      <c r="M68" s="166">
        <f>AVERAGE(H68:H77)</f>
        <v>11.302433333333342</v>
      </c>
      <c r="N68" s="594">
        <f t="shared" si="8"/>
        <v>54.359239385766344</v>
      </c>
      <c r="O68">
        <f>AVERAGE(J68:J77)</f>
        <v>53.573582450583238</v>
      </c>
      <c r="P68" s="594">
        <f t="shared" si="9"/>
        <v>61.584873660662566</v>
      </c>
      <c r="Q68" s="1169">
        <f>AVERAGE(L68,N68,P68)</f>
        <v>51.758203535727546</v>
      </c>
      <c r="T68" s="1346"/>
    </row>
    <row r="69" spans="1:25">
      <c r="B69" s="108" t="s">
        <v>709</v>
      </c>
      <c r="C69" t="s">
        <v>821</v>
      </c>
      <c r="D69">
        <v>1</v>
      </c>
      <c r="E69" s="55">
        <v>44088</v>
      </c>
      <c r="H69" s="24" t="s">
        <v>811</v>
      </c>
      <c r="I69" s="24" t="s">
        <v>811</v>
      </c>
      <c r="K69" s="1271"/>
      <c r="L69" s="594" t="e">
        <f t="shared" si="7"/>
        <v>#NUM!</v>
      </c>
      <c r="N69" s="594" t="e">
        <f t="shared" si="8"/>
        <v>#NUM!</v>
      </c>
      <c r="P69" s="594" t="e">
        <f t="shared" si="9"/>
        <v>#DIV/0!</v>
      </c>
      <c r="Q69" s="1169"/>
      <c r="T69" s="1346"/>
    </row>
    <row r="70" spans="1:25">
      <c r="B70" s="108" t="s">
        <v>709</v>
      </c>
      <c r="C70" t="s">
        <v>821</v>
      </c>
      <c r="D70">
        <v>2</v>
      </c>
      <c r="E70" s="55">
        <v>44088</v>
      </c>
      <c r="H70" s="24" t="s">
        <v>811</v>
      </c>
      <c r="I70" s="24" t="s">
        <v>811</v>
      </c>
      <c r="K70" s="1271"/>
      <c r="L70" s="594" t="e">
        <f t="shared" si="7"/>
        <v>#NUM!</v>
      </c>
      <c r="N70" s="594" t="e">
        <f t="shared" si="8"/>
        <v>#NUM!</v>
      </c>
      <c r="P70" s="594" t="e">
        <f t="shared" si="9"/>
        <v>#DIV/0!</v>
      </c>
      <c r="Q70" s="1169"/>
      <c r="T70" s="1346"/>
    </row>
    <row r="71" spans="1:25">
      <c r="B71" s="108" t="s">
        <v>709</v>
      </c>
      <c r="C71" t="s">
        <v>821</v>
      </c>
      <c r="D71">
        <v>3</v>
      </c>
      <c r="E71" s="55">
        <v>44088</v>
      </c>
      <c r="H71" s="371">
        <v>0.84449166666666697</v>
      </c>
      <c r="I71" s="24">
        <v>0.6186313202032796</v>
      </c>
      <c r="J71">
        <f t="shared" ref="J71:J80" si="11">IF(AND(I71&gt;0),  I71*30.974," ")</f>
        <v>19.161486511976381</v>
      </c>
      <c r="K71" s="1271"/>
      <c r="L71" s="594" t="e">
        <f t="shared" si="7"/>
        <v>#NUM!</v>
      </c>
      <c r="N71" s="594" t="e">
        <f t="shared" si="8"/>
        <v>#NUM!</v>
      </c>
      <c r="P71" s="594" t="e">
        <f t="shared" si="9"/>
        <v>#DIV/0!</v>
      </c>
      <c r="Q71" s="1169"/>
      <c r="T71" s="1346"/>
    </row>
    <row r="72" spans="1:25">
      <c r="B72" s="108" t="s">
        <v>709</v>
      </c>
      <c r="C72" t="s">
        <v>821</v>
      </c>
      <c r="D72">
        <v>4</v>
      </c>
      <c r="E72" s="55">
        <v>44088</v>
      </c>
      <c r="H72" s="24" t="s">
        <v>811</v>
      </c>
      <c r="I72" s="24" t="s">
        <v>811</v>
      </c>
      <c r="K72" s="1271"/>
      <c r="L72" s="594" t="e">
        <f t="shared" si="7"/>
        <v>#NUM!</v>
      </c>
      <c r="N72" s="594" t="e">
        <f t="shared" si="8"/>
        <v>#NUM!</v>
      </c>
      <c r="P72" s="594" t="e">
        <f t="shared" si="9"/>
        <v>#DIV/0!</v>
      </c>
      <c r="Q72" s="1169"/>
      <c r="T72" s="1346"/>
    </row>
    <row r="73" spans="1:25">
      <c r="B73" s="108" t="s">
        <v>709</v>
      </c>
      <c r="C73" t="s">
        <v>821</v>
      </c>
      <c r="D73">
        <v>5</v>
      </c>
      <c r="E73" s="55">
        <v>44088</v>
      </c>
      <c r="H73" s="24" t="s">
        <v>811</v>
      </c>
      <c r="I73" s="24" t="s">
        <v>811</v>
      </c>
      <c r="K73" s="1271"/>
      <c r="L73" s="594" t="e">
        <f t="shared" si="7"/>
        <v>#NUM!</v>
      </c>
      <c r="N73" s="594" t="e">
        <f t="shared" si="8"/>
        <v>#NUM!</v>
      </c>
      <c r="P73" s="594" t="e">
        <f t="shared" si="9"/>
        <v>#DIV/0!</v>
      </c>
      <c r="Q73" s="1169"/>
      <c r="T73" s="1346"/>
    </row>
    <row r="74" spans="1:25">
      <c r="B74" s="108" t="s">
        <v>709</v>
      </c>
      <c r="C74" t="s">
        <v>821</v>
      </c>
      <c r="D74">
        <v>6</v>
      </c>
      <c r="E74" s="55">
        <v>44088</v>
      </c>
      <c r="H74" s="24" t="s">
        <v>811</v>
      </c>
      <c r="I74" s="24" t="s">
        <v>811</v>
      </c>
      <c r="K74" s="1271"/>
      <c r="L74" s="594" t="e">
        <f t="shared" si="7"/>
        <v>#NUM!</v>
      </c>
      <c r="N74" s="594" t="e">
        <f t="shared" si="8"/>
        <v>#NUM!</v>
      </c>
      <c r="P74" s="594" t="e">
        <f t="shared" si="9"/>
        <v>#DIV/0!</v>
      </c>
      <c r="Q74" s="1169"/>
      <c r="T74" s="1346"/>
    </row>
    <row r="75" spans="1:25">
      <c r="B75" s="108" t="s">
        <v>709</v>
      </c>
      <c r="C75" t="s">
        <v>821</v>
      </c>
      <c r="D75">
        <v>7</v>
      </c>
      <c r="E75" s="55">
        <v>44088</v>
      </c>
      <c r="H75" s="24" t="s">
        <v>811</v>
      </c>
      <c r="I75" s="24" t="s">
        <v>811</v>
      </c>
      <c r="K75" s="1271"/>
      <c r="L75" s="594" t="e">
        <f t="shared" si="7"/>
        <v>#NUM!</v>
      </c>
      <c r="N75" s="594" t="e">
        <f t="shared" si="8"/>
        <v>#NUM!</v>
      </c>
      <c r="P75" s="594" t="e">
        <f t="shared" si="9"/>
        <v>#DIV/0!</v>
      </c>
      <c r="Q75" s="1169"/>
      <c r="T75" s="1346"/>
    </row>
    <row r="76" spans="1:25">
      <c r="B76" s="108" t="s">
        <v>709</v>
      </c>
      <c r="C76" t="s">
        <v>821</v>
      </c>
      <c r="D76">
        <v>8</v>
      </c>
      <c r="E76" s="55">
        <v>44088</v>
      </c>
      <c r="H76" s="24" t="s">
        <v>811</v>
      </c>
      <c r="I76" s="24" t="s">
        <v>811</v>
      </c>
      <c r="K76" s="1271"/>
      <c r="L76" s="594" t="e">
        <f t="shared" si="7"/>
        <v>#NUM!</v>
      </c>
      <c r="N76" s="594" t="e">
        <f t="shared" si="8"/>
        <v>#NUM!</v>
      </c>
      <c r="P76" s="594" t="e">
        <f t="shared" si="9"/>
        <v>#DIV/0!</v>
      </c>
      <c r="Q76" s="1169"/>
      <c r="T76" s="1346"/>
    </row>
    <row r="77" spans="1:25" s="451" customFormat="1">
      <c r="B77" s="1566" t="s">
        <v>709</v>
      </c>
      <c r="C77" s="451" t="s">
        <v>821</v>
      </c>
      <c r="D77" s="451">
        <v>8.5</v>
      </c>
      <c r="E77" s="1202">
        <v>44088</v>
      </c>
      <c r="H77" s="1576">
        <v>32.014850000000024</v>
      </c>
      <c r="I77" s="1200">
        <v>4.1062874009101522</v>
      </c>
      <c r="J77" s="451">
        <f t="shared" si="11"/>
        <v>127.18814595579106</v>
      </c>
      <c r="K77" s="1635"/>
      <c r="L77" s="1373" t="e">
        <f t="shared" si="7"/>
        <v>#NUM!</v>
      </c>
      <c r="N77" s="1373" t="e">
        <f t="shared" si="8"/>
        <v>#NUM!</v>
      </c>
      <c r="P77" s="1373" t="e">
        <f t="shared" si="9"/>
        <v>#DIV/0!</v>
      </c>
      <c r="Q77" s="1232"/>
      <c r="R77" s="1157"/>
      <c r="S77" s="1157"/>
      <c r="T77" s="1569"/>
    </row>
    <row r="78" spans="1:25">
      <c r="A78" s="976"/>
      <c r="B78" s="591"/>
      <c r="C78" s="946"/>
      <c r="D78" s="947"/>
      <c r="E78" s="946"/>
      <c r="F78" s="946"/>
      <c r="G78" s="591"/>
      <c r="H78" s="371"/>
      <c r="I78" s="371"/>
      <c r="J78" t="str">
        <f t="shared" si="11"/>
        <v xml:space="preserve"> </v>
      </c>
      <c r="K78" s="1272"/>
      <c r="L78" s="594" t="e">
        <f t="shared" si="7"/>
        <v>#NUM!</v>
      </c>
      <c r="N78" s="594" t="e">
        <f t="shared" si="8"/>
        <v>#NUM!</v>
      </c>
      <c r="P78" s="594" t="e">
        <f t="shared" si="9"/>
        <v>#DIV/0!</v>
      </c>
      <c r="Q78" s="1169"/>
      <c r="T78" s="1346"/>
    </row>
    <row r="79" spans="1:25" ht="31.2">
      <c r="A79" s="983" t="s">
        <v>804</v>
      </c>
      <c r="B79" s="815" t="s">
        <v>20</v>
      </c>
      <c r="C79" s="815" t="s">
        <v>701</v>
      </c>
      <c r="D79" s="815" t="s">
        <v>805</v>
      </c>
      <c r="E79" s="873" t="s">
        <v>786</v>
      </c>
      <c r="F79" s="815" t="s">
        <v>806</v>
      </c>
      <c r="G79" s="815" t="s">
        <v>807</v>
      </c>
      <c r="H79" s="815" t="s">
        <v>808</v>
      </c>
      <c r="I79" s="878" t="s">
        <v>809</v>
      </c>
      <c r="J79" t="s">
        <v>810</v>
      </c>
      <c r="K79" s="1267" t="s">
        <v>792</v>
      </c>
      <c r="L79" s="1305" t="s">
        <v>474</v>
      </c>
      <c r="M79" s="1252" t="s">
        <v>793</v>
      </c>
      <c r="N79" s="1305" t="s">
        <v>483</v>
      </c>
      <c r="O79" s="1252" t="s">
        <v>794</v>
      </c>
      <c r="P79" s="1305" t="s">
        <v>480</v>
      </c>
      <c r="Q79" s="1604"/>
      <c r="R79" s="1226"/>
      <c r="S79" s="1226"/>
      <c r="T79" s="1349"/>
      <c r="U79" s="747"/>
      <c r="V79" s="747"/>
      <c r="W79" s="747"/>
      <c r="X79" s="747"/>
      <c r="Y79" s="747"/>
    </row>
    <row r="80" spans="1:25">
      <c r="A80" s="108"/>
      <c r="B80" t="s">
        <v>709</v>
      </c>
      <c r="C80" t="s">
        <v>822</v>
      </c>
      <c r="D80" s="27">
        <v>0.5</v>
      </c>
      <c r="E80" s="133">
        <v>44432</v>
      </c>
      <c r="F80">
        <v>8.5</v>
      </c>
      <c r="G80">
        <v>4.8499999999999996</v>
      </c>
      <c r="H80" s="24">
        <v>1.3632380952380954</v>
      </c>
      <c r="I80" s="71">
        <v>0.32001941612925588</v>
      </c>
      <c r="J80">
        <f t="shared" si="11"/>
        <v>9.9122813951875717</v>
      </c>
      <c r="K80" s="1271">
        <f>AVERAGE(G80:G88)</f>
        <v>4.8499999999999996</v>
      </c>
      <c r="L80" s="594">
        <f t="shared" si="7"/>
        <v>37.220152527002348</v>
      </c>
      <c r="M80" s="24">
        <f>AVERAGE(H80:H88)</f>
        <v>80.338761904761924</v>
      </c>
      <c r="N80" s="594">
        <f t="shared" si="8"/>
        <v>73.599586563394922</v>
      </c>
      <c r="O80">
        <f>AVERAGE(J80:J88)</f>
        <v>9.9122813951875717</v>
      </c>
      <c r="P80" s="594">
        <f>10*(6-(LN(48/O80)/LN(2)))</f>
        <v>37.24254643343231</v>
      </c>
      <c r="Q80" s="1169">
        <f>AVERAGE(L80,N80,P80)</f>
        <v>49.35409517460986</v>
      </c>
      <c r="T80" s="1346"/>
    </row>
    <row r="81" spans="1:20">
      <c r="A81" s="108"/>
      <c r="B81" t="s">
        <v>709</v>
      </c>
      <c r="C81" t="s">
        <v>822</v>
      </c>
      <c r="D81" s="27">
        <v>1</v>
      </c>
      <c r="E81" s="133">
        <v>44432</v>
      </c>
      <c r="H81" s="24" t="s">
        <v>811</v>
      </c>
      <c r="I81" s="71" t="s">
        <v>811</v>
      </c>
      <c r="K81" s="1271"/>
      <c r="L81" s="594" t="e">
        <f t="shared" si="7"/>
        <v>#NUM!</v>
      </c>
      <c r="M81" s="51"/>
      <c r="N81" s="594" t="e">
        <f t="shared" si="8"/>
        <v>#NUM!</v>
      </c>
      <c r="P81" s="594" t="e">
        <f t="shared" si="9"/>
        <v>#DIV/0!</v>
      </c>
      <c r="Q81" s="1169"/>
      <c r="T81" s="1346"/>
    </row>
    <row r="82" spans="1:20">
      <c r="A82" s="108"/>
      <c r="B82" t="s">
        <v>709</v>
      </c>
      <c r="C82" t="s">
        <v>822</v>
      </c>
      <c r="D82" s="27">
        <v>2</v>
      </c>
      <c r="E82" s="133">
        <v>44432</v>
      </c>
      <c r="H82" s="24" t="s">
        <v>811</v>
      </c>
      <c r="I82" s="71" t="s">
        <v>811</v>
      </c>
      <c r="K82" s="1271"/>
      <c r="L82" s="594" t="e">
        <f t="shared" si="7"/>
        <v>#NUM!</v>
      </c>
      <c r="M82" s="51"/>
      <c r="N82" s="594" t="e">
        <f t="shared" si="8"/>
        <v>#NUM!</v>
      </c>
      <c r="P82" s="594" t="e">
        <f t="shared" si="9"/>
        <v>#DIV/0!</v>
      </c>
      <c r="Q82" s="1169"/>
      <c r="T82" s="1346"/>
    </row>
    <row r="83" spans="1:20">
      <c r="A83" s="108"/>
      <c r="B83" t="s">
        <v>709</v>
      </c>
      <c r="C83" t="s">
        <v>822</v>
      </c>
      <c r="D83" s="27">
        <v>3</v>
      </c>
      <c r="E83" s="133">
        <v>44432</v>
      </c>
      <c r="H83" s="24" t="s">
        <v>811</v>
      </c>
      <c r="I83" s="71" t="s">
        <v>811</v>
      </c>
      <c r="K83" s="1271"/>
      <c r="L83" s="594" t="e">
        <f t="shared" si="7"/>
        <v>#NUM!</v>
      </c>
      <c r="M83" s="51"/>
      <c r="N83" s="594" t="e">
        <f t="shared" si="8"/>
        <v>#NUM!</v>
      </c>
      <c r="P83" s="594" t="e">
        <f t="shared" si="9"/>
        <v>#DIV/0!</v>
      </c>
      <c r="Q83" s="1169"/>
      <c r="T83" s="1346"/>
    </row>
    <row r="84" spans="1:20">
      <c r="A84" s="108"/>
      <c r="B84" t="s">
        <v>709</v>
      </c>
      <c r="C84" t="s">
        <v>822</v>
      </c>
      <c r="D84" s="27">
        <v>4</v>
      </c>
      <c r="E84" s="133">
        <v>44432</v>
      </c>
      <c r="H84" s="24" t="s">
        <v>811</v>
      </c>
      <c r="I84" s="71" t="s">
        <v>811</v>
      </c>
      <c r="K84" s="1271"/>
      <c r="L84" s="594" t="e">
        <f t="shared" si="7"/>
        <v>#NUM!</v>
      </c>
      <c r="M84" s="51"/>
      <c r="N84" s="594" t="e">
        <f t="shared" si="8"/>
        <v>#NUM!</v>
      </c>
      <c r="P84" s="594" t="e">
        <f t="shared" si="9"/>
        <v>#DIV/0!</v>
      </c>
      <c r="Q84" s="1169"/>
      <c r="T84" s="1346"/>
    </row>
    <row r="85" spans="1:20">
      <c r="A85" s="108"/>
      <c r="B85" t="s">
        <v>709</v>
      </c>
      <c r="C85" t="s">
        <v>822</v>
      </c>
      <c r="D85" s="27">
        <v>5</v>
      </c>
      <c r="E85" s="133">
        <v>44432</v>
      </c>
      <c r="H85" s="24" t="s">
        <v>811</v>
      </c>
      <c r="I85" s="71" t="s">
        <v>811</v>
      </c>
      <c r="K85" s="1271"/>
      <c r="L85" s="594" t="e">
        <f t="shared" si="7"/>
        <v>#NUM!</v>
      </c>
      <c r="M85" s="51"/>
      <c r="N85" s="594" t="e">
        <f t="shared" si="8"/>
        <v>#NUM!</v>
      </c>
      <c r="P85" s="594" t="e">
        <f t="shared" si="9"/>
        <v>#DIV/0!</v>
      </c>
      <c r="Q85" s="1169"/>
      <c r="T85" s="1346"/>
    </row>
    <row r="86" spans="1:20">
      <c r="A86" s="108"/>
      <c r="B86" t="s">
        <v>709</v>
      </c>
      <c r="C86" t="s">
        <v>822</v>
      </c>
      <c r="D86" s="27">
        <v>6</v>
      </c>
      <c r="E86" s="133">
        <v>44432</v>
      </c>
      <c r="H86" s="24" t="s">
        <v>811</v>
      </c>
      <c r="I86" s="71" t="s">
        <v>811</v>
      </c>
      <c r="K86" s="1271"/>
      <c r="L86" s="594" t="e">
        <f t="shared" si="7"/>
        <v>#NUM!</v>
      </c>
      <c r="M86" s="51"/>
      <c r="N86" s="594" t="e">
        <f t="shared" si="8"/>
        <v>#NUM!</v>
      </c>
      <c r="P86" s="594" t="e">
        <f t="shared" si="9"/>
        <v>#DIV/0!</v>
      </c>
      <c r="Q86" s="1169"/>
      <c r="T86" s="1346"/>
    </row>
    <row r="87" spans="1:20">
      <c r="A87" s="108"/>
      <c r="B87" t="s">
        <v>709</v>
      </c>
      <c r="C87" t="s">
        <v>822</v>
      </c>
      <c r="D87" s="27">
        <v>7</v>
      </c>
      <c r="E87" s="133">
        <v>44432</v>
      </c>
      <c r="H87" s="24" t="s">
        <v>811</v>
      </c>
      <c r="I87" s="71" t="s">
        <v>811</v>
      </c>
      <c r="K87" s="1271"/>
      <c r="L87" s="594" t="e">
        <f t="shared" si="7"/>
        <v>#NUM!</v>
      </c>
      <c r="M87" s="51"/>
      <c r="N87" s="594" t="e">
        <f t="shared" si="8"/>
        <v>#NUM!</v>
      </c>
      <c r="P87" s="594" t="e">
        <f t="shared" si="9"/>
        <v>#DIV/0!</v>
      </c>
      <c r="Q87" s="1169"/>
      <c r="T87" s="1346"/>
    </row>
    <row r="88" spans="1:20" s="451" customFormat="1">
      <c r="A88" s="1566"/>
      <c r="B88" s="451" t="s">
        <v>709</v>
      </c>
      <c r="C88" s="451" t="s">
        <v>822</v>
      </c>
      <c r="D88" s="534">
        <v>8</v>
      </c>
      <c r="E88" s="1567">
        <v>44432</v>
      </c>
      <c r="H88" s="687">
        <v>159.31428571428575</v>
      </c>
      <c r="I88" s="1444">
        <v>0.32001941612925588</v>
      </c>
      <c r="J88" s="564">
        <f>IF(AND(I88&gt;0),  I88*30.974," ")</f>
        <v>9.9122813951875717</v>
      </c>
      <c r="L88" s="1373" t="e">
        <f>10*(6-(LN(K88)/LN(2)))</f>
        <v>#NUM!</v>
      </c>
      <c r="M88" s="1568"/>
      <c r="N88" s="1373" t="e">
        <f>10*(6-((2.04-0.68*LN(M88))/LN(2)))</f>
        <v>#NUM!</v>
      </c>
      <c r="P88" s="1373" t="e">
        <f>10*(6-(LN(48/O88)/LN(2)))</f>
        <v>#DIV/0!</v>
      </c>
      <c r="Q88" s="1232"/>
      <c r="R88" s="1157"/>
      <c r="S88" s="1157"/>
      <c r="T88" s="1569"/>
    </row>
    <row r="89" spans="1:20">
      <c r="A89" s="108"/>
      <c r="D89" s="27"/>
      <c r="E89" s="133"/>
      <c r="H89" s="24"/>
      <c r="I89" s="71"/>
      <c r="K89" s="1271"/>
      <c r="M89" s="51"/>
      <c r="Q89" s="1169"/>
    </row>
    <row r="90" spans="1:20">
      <c r="A90" s="108"/>
      <c r="D90" s="27"/>
      <c r="E90" s="133"/>
      <c r="H90" s="24"/>
      <c r="I90" s="71"/>
      <c r="K90" s="1271"/>
      <c r="M90" s="51"/>
      <c r="Q90" s="1169"/>
    </row>
    <row r="91" spans="1:20" ht="31.2">
      <c r="A91" s="983" t="s">
        <v>804</v>
      </c>
      <c r="B91" s="815" t="s">
        <v>20</v>
      </c>
      <c r="C91" s="815" t="s">
        <v>701</v>
      </c>
      <c r="D91" s="815" t="s">
        <v>805</v>
      </c>
      <c r="E91" s="873" t="s">
        <v>786</v>
      </c>
      <c r="F91" s="815" t="s">
        <v>806</v>
      </c>
      <c r="G91" s="815" t="s">
        <v>807</v>
      </c>
      <c r="H91" s="815" t="s">
        <v>808</v>
      </c>
      <c r="I91" s="878" t="s">
        <v>809</v>
      </c>
      <c r="J91" t="s">
        <v>810</v>
      </c>
      <c r="K91" s="1267" t="s">
        <v>792</v>
      </c>
      <c r="L91" s="1305" t="s">
        <v>474</v>
      </c>
      <c r="M91" s="1252" t="s">
        <v>793</v>
      </c>
      <c r="N91" s="1305" t="s">
        <v>483</v>
      </c>
      <c r="O91" s="1252" t="s">
        <v>794</v>
      </c>
      <c r="P91" s="1305" t="s">
        <v>480</v>
      </c>
      <c r="Q91" s="1169"/>
    </row>
    <row r="92" spans="1:20">
      <c r="A92" s="108"/>
      <c r="B92" t="s">
        <v>709</v>
      </c>
      <c r="C92" t="s">
        <v>820</v>
      </c>
      <c r="D92" s="27" t="s">
        <v>814</v>
      </c>
      <c r="E92" s="55">
        <v>44810</v>
      </c>
      <c r="F92" t="s">
        <v>815</v>
      </c>
      <c r="G92" t="s">
        <v>815</v>
      </c>
      <c r="H92" s="24">
        <v>1.3851919500175809</v>
      </c>
      <c r="I92" s="24">
        <v>0.63176494128224614</v>
      </c>
      <c r="J92">
        <f>IF(AND(I92&gt;0),  I92*30.974," ")</f>
        <v>19.568287291276292</v>
      </c>
      <c r="K92" s="1271" t="e">
        <f>AVERAGE(G92:G93)</f>
        <v>#DIV/0!</v>
      </c>
      <c r="L92" s="594" t="e">
        <f t="shared" ref="L92" si="12">10*(6-(LN(K92)/LN(2)))</f>
        <v>#DIV/0!</v>
      </c>
      <c r="M92" s="24">
        <f>AVERAGE(H92:H94)</f>
        <v>1.1227466816631506</v>
      </c>
      <c r="N92" s="594">
        <f t="shared" ref="N92" si="13">10*(6-((2.04-0.68*LN(M92))/LN(2)))</f>
        <v>31.704841881371774</v>
      </c>
      <c r="O92">
        <f>AVERAGE(J92:J93)</f>
        <v>19.568287291276292</v>
      </c>
      <c r="P92" s="594">
        <f t="shared" ref="P92" si="14">10*(6-(LN(48/O92)/LN(2)))</f>
        <v>47.054830841875329</v>
      </c>
      <c r="Q92" s="1006" t="s">
        <v>823</v>
      </c>
    </row>
    <row r="93" spans="1:20" s="451" customFormat="1">
      <c r="A93" s="1566"/>
      <c r="B93" s="451" t="s">
        <v>709</v>
      </c>
      <c r="C93" s="451" t="s">
        <v>820</v>
      </c>
      <c r="D93" s="534" t="s">
        <v>817</v>
      </c>
      <c r="E93" s="1202">
        <v>44810</v>
      </c>
      <c r="H93" s="1200">
        <v>0.86030141330872023</v>
      </c>
      <c r="I93" s="1200">
        <v>0.63176494128224614</v>
      </c>
      <c r="J93" s="451">
        <f>IF(AND(I93&gt;0),  I93*30.974," ")</f>
        <v>19.568287291276292</v>
      </c>
      <c r="K93" s="1635"/>
      <c r="L93" s="1373"/>
      <c r="M93" s="1568"/>
      <c r="N93" s="1373"/>
      <c r="P93" s="1373"/>
      <c r="Q93" s="1232"/>
      <c r="R93" s="1157"/>
      <c r="S93" s="1157"/>
      <c r="T93" s="1157"/>
    </row>
    <row r="94" spans="1:20">
      <c r="A94" s="108"/>
      <c r="D94" s="27"/>
      <c r="E94" s="133"/>
      <c r="H94" s="24"/>
      <c r="I94" s="71"/>
      <c r="K94" s="1271"/>
      <c r="M94" s="51"/>
      <c r="Q94" s="1169"/>
    </row>
    <row r="95" spans="1:20">
      <c r="A95" s="108"/>
      <c r="D95" s="27"/>
      <c r="E95" s="133"/>
      <c r="H95" s="24"/>
      <c r="I95" s="71"/>
      <c r="K95" s="1271"/>
      <c r="M95" s="51"/>
      <c r="Q95" s="1169"/>
    </row>
    <row r="96" spans="1:20">
      <c r="A96" s="108"/>
      <c r="D96" s="27"/>
      <c r="E96" s="133"/>
      <c r="H96" s="24"/>
      <c r="I96" s="71"/>
      <c r="K96" s="1271"/>
      <c r="M96" s="51"/>
      <c r="Q96" s="1169"/>
    </row>
    <row r="97" spans="1:25">
      <c r="A97" s="108"/>
      <c r="D97" s="27"/>
      <c r="E97" s="133"/>
      <c r="H97" s="24"/>
      <c r="I97" s="71"/>
      <c r="K97" s="1271"/>
      <c r="M97" s="51"/>
      <c r="Q97" s="1169"/>
    </row>
    <row r="98" spans="1:25" s="437" customFormat="1" ht="16.2" thickBot="1">
      <c r="K98" s="1616"/>
      <c r="L98" s="1124"/>
      <c r="N98" s="1124"/>
      <c r="P98" s="1124"/>
      <c r="Q98" s="1251"/>
      <c r="R98" s="1023"/>
      <c r="S98" s="1023"/>
      <c r="T98" s="1023"/>
    </row>
    <row r="99" spans="1:25">
      <c r="A99" s="1262" t="s">
        <v>826</v>
      </c>
      <c r="D99" s="27"/>
      <c r="E99" s="173"/>
      <c r="F99" s="445"/>
      <c r="G99" s="27"/>
      <c r="H99" s="27"/>
      <c r="I99" s="173"/>
      <c r="K99" s="1270"/>
      <c r="L99" s="1119"/>
      <c r="M99" s="881"/>
      <c r="P99" s="593"/>
      <c r="Q99" s="2158"/>
      <c r="S99" s="1333"/>
      <c r="T99" s="1346"/>
      <c r="U99" s="571"/>
    </row>
    <row r="100" spans="1:25" s="113" customFormat="1" ht="43.2">
      <c r="A100" s="1260" t="s">
        <v>784</v>
      </c>
      <c r="B100" s="113" t="s">
        <v>20</v>
      </c>
      <c r="C100" s="113" t="s">
        <v>701</v>
      </c>
      <c r="D100" s="1261" t="s">
        <v>785</v>
      </c>
      <c r="E100" s="1261" t="s">
        <v>786</v>
      </c>
      <c r="F100" s="1261" t="s">
        <v>787</v>
      </c>
      <c r="G100" s="1261" t="s">
        <v>788</v>
      </c>
      <c r="H100" s="1261" t="s">
        <v>789</v>
      </c>
      <c r="I100" s="1261" t="s">
        <v>790</v>
      </c>
      <c r="J100" s="1261" t="s">
        <v>791</v>
      </c>
      <c r="K100" s="1267" t="s">
        <v>792</v>
      </c>
      <c r="L100" s="1305" t="s">
        <v>474</v>
      </c>
      <c r="M100" s="1252" t="s">
        <v>793</v>
      </c>
      <c r="N100" s="1305" t="s">
        <v>483</v>
      </c>
      <c r="O100" s="1252" t="s">
        <v>794</v>
      </c>
      <c r="P100" s="1305" t="s">
        <v>480</v>
      </c>
      <c r="Q100" s="1605" t="s">
        <v>795</v>
      </c>
      <c r="R100" s="1603" t="s">
        <v>796</v>
      </c>
      <c r="S100" s="1334" t="s">
        <v>797</v>
      </c>
      <c r="T100" s="1343" t="s">
        <v>798</v>
      </c>
      <c r="X100" s="1260" t="s">
        <v>784</v>
      </c>
      <c r="Y100" s="113" t="s">
        <v>20</v>
      </c>
    </row>
    <row r="101" spans="1:25">
      <c r="A101" s="884" t="s">
        <v>118</v>
      </c>
      <c r="B101" t="s">
        <v>709</v>
      </c>
      <c r="C101" t="s">
        <v>827</v>
      </c>
      <c r="D101" s="173">
        <v>0.5</v>
      </c>
      <c r="E101" s="445">
        <v>42991</v>
      </c>
      <c r="F101" s="173">
        <v>1</v>
      </c>
      <c r="G101">
        <v>1</v>
      </c>
      <c r="H101" s="933">
        <v>0.97430379746835416</v>
      </c>
      <c r="I101" s="1263">
        <v>0.31657868316222437</v>
      </c>
      <c r="J101">
        <v>9.8057081322667372</v>
      </c>
      <c r="K101" s="1268"/>
      <c r="L101" s="1309" t="s">
        <v>803</v>
      </c>
      <c r="M101" s="882">
        <f>AVERAGE(H101:H102)</f>
        <v>0.90632911392405058</v>
      </c>
      <c r="N101" s="1306">
        <v>29.604148318423718</v>
      </c>
      <c r="O101" s="882">
        <v>9.2609465693630284</v>
      </c>
      <c r="P101" s="1306">
        <v>36.261971594094291</v>
      </c>
      <c r="Q101" s="1169">
        <f t="shared" ref="Q101:Q116" si="15">AVERAGE(L101,N101,P101)</f>
        <v>32.933059956259001</v>
      </c>
      <c r="R101" s="1330"/>
      <c r="T101" s="1350" t="str">
        <f>IF(_xlfn.NUMBERVALUE(R101), IF(R101&lt;50, "Acceptable; Ongoing Protection is Required", "Unacceptable; Immediate Restoration is Required"), " ")</f>
        <v xml:space="preserve"> </v>
      </c>
      <c r="U101" s="1006"/>
    </row>
    <row r="102" spans="1:25" s="451" customFormat="1">
      <c r="A102" s="1631" t="s">
        <v>118</v>
      </c>
      <c r="B102" s="451" t="s">
        <v>709</v>
      </c>
      <c r="C102" s="451" t="s">
        <v>827</v>
      </c>
      <c r="D102" s="452">
        <v>1</v>
      </c>
      <c r="E102" s="453">
        <v>42991</v>
      </c>
      <c r="F102" s="452">
        <v>1</v>
      </c>
      <c r="G102" s="451">
        <v>1</v>
      </c>
      <c r="H102" s="1632">
        <v>0.83835443037974711</v>
      </c>
      <c r="I102" s="1638">
        <v>0.28140327392197717</v>
      </c>
      <c r="J102" s="451">
        <v>8.7161850064593214</v>
      </c>
      <c r="K102" s="1634"/>
      <c r="L102" s="1314" t="s">
        <v>803</v>
      </c>
      <c r="M102" s="889"/>
      <c r="N102" s="1314" t="s">
        <v>803</v>
      </c>
      <c r="O102" s="889"/>
      <c r="P102" s="1373"/>
      <c r="Q102" s="1232"/>
      <c r="R102" s="1341" t="s">
        <v>803</v>
      </c>
      <c r="S102" s="1157"/>
      <c r="T102" s="1357" t="s">
        <v>803</v>
      </c>
    </row>
    <row r="103" spans="1:25">
      <c r="A103" s="884"/>
      <c r="D103" s="173"/>
      <c r="E103" s="445"/>
      <c r="F103" s="173"/>
      <c r="H103" s="933"/>
      <c r="I103" s="1263"/>
      <c r="K103" s="1271"/>
      <c r="Q103" s="1169"/>
      <c r="T103" s="1346"/>
    </row>
    <row r="104" spans="1:25" s="451" customFormat="1">
      <c r="A104" s="1631" t="s">
        <v>118</v>
      </c>
      <c r="B104" s="451" t="s">
        <v>368</v>
      </c>
      <c r="C104" s="534" t="s">
        <v>828</v>
      </c>
      <c r="D104" s="534">
        <v>0.25</v>
      </c>
      <c r="E104" s="1513">
        <v>43349</v>
      </c>
      <c r="F104" s="534">
        <v>0.38</v>
      </c>
      <c r="G104" s="534">
        <v>0.38</v>
      </c>
      <c r="H104" s="534">
        <v>8.44</v>
      </c>
      <c r="I104" s="1636"/>
      <c r="J104" s="451" t="s">
        <v>803</v>
      </c>
      <c r="K104" s="1639">
        <v>0.38</v>
      </c>
      <c r="L104" s="1315" t="s">
        <v>829</v>
      </c>
      <c r="M104" s="892">
        <v>8.44</v>
      </c>
      <c r="N104" s="1315">
        <v>51.494273558605876</v>
      </c>
      <c r="O104" s="892" t="e">
        <f>AVERAGE(J104)</f>
        <v>#DIV/0!</v>
      </c>
      <c r="P104" s="1315" t="e">
        <f t="shared" ref="P104:P118" si="16">10*(6-(LN(48/O104)/LN(2)))</f>
        <v>#DIV/0!</v>
      </c>
      <c r="Q104" s="1232"/>
      <c r="R104" s="1341" t="s">
        <v>803</v>
      </c>
      <c r="S104" s="1157"/>
      <c r="T104" s="1357" t="s">
        <v>803</v>
      </c>
    </row>
    <row r="105" spans="1:25">
      <c r="A105" s="884"/>
      <c r="C105" s="27"/>
      <c r="D105" s="27"/>
      <c r="E105" s="47"/>
      <c r="F105" s="27"/>
      <c r="G105" s="27"/>
      <c r="H105" s="27"/>
      <c r="I105" s="27"/>
      <c r="J105" s="607"/>
      <c r="K105" s="1271"/>
      <c r="L105" s="593"/>
      <c r="M105" s="592"/>
      <c r="N105" s="593"/>
      <c r="O105" s="592"/>
      <c r="P105" s="593" t="e">
        <f t="shared" si="16"/>
        <v>#DIV/0!</v>
      </c>
      <c r="Q105" s="1169"/>
      <c r="T105" s="1344"/>
    </row>
    <row r="106" spans="1:25">
      <c r="A106" s="108"/>
      <c r="C106" s="27"/>
      <c r="D106" s="27"/>
      <c r="E106" s="27"/>
      <c r="F106" s="173"/>
      <c r="G106" s="27"/>
      <c r="H106" s="27"/>
      <c r="I106" s="27"/>
      <c r="J106" s="27"/>
      <c r="K106" s="1274"/>
      <c r="M106" s="592"/>
      <c r="N106" s="593"/>
      <c r="O106" s="592"/>
      <c r="P106" s="1308" t="e">
        <f t="shared" si="16"/>
        <v>#DIV/0!</v>
      </c>
      <c r="Q106" s="1169"/>
      <c r="R106" s="1333"/>
      <c r="T106" s="1346"/>
    </row>
    <row r="107" spans="1:25" ht="31.2">
      <c r="A107" s="976" t="s">
        <v>804</v>
      </c>
      <c r="B107" s="591" t="s">
        <v>20</v>
      </c>
      <c r="C107" s="591" t="s">
        <v>701</v>
      </c>
      <c r="D107" s="946" t="s">
        <v>805</v>
      </c>
      <c r="E107" s="947" t="s">
        <v>786</v>
      </c>
      <c r="F107" s="946" t="s">
        <v>806</v>
      </c>
      <c r="G107" s="946" t="s">
        <v>807</v>
      </c>
      <c r="H107" s="591" t="s">
        <v>808</v>
      </c>
      <c r="I107" s="371" t="s">
        <v>809</v>
      </c>
      <c r="J107" t="s">
        <v>810</v>
      </c>
      <c r="K107" s="1267" t="s">
        <v>792</v>
      </c>
      <c r="L107" s="1305" t="s">
        <v>474</v>
      </c>
      <c r="M107" s="1252" t="s">
        <v>793</v>
      </c>
      <c r="N107" s="1305" t="s">
        <v>483</v>
      </c>
      <c r="O107" s="1252" t="s">
        <v>794</v>
      </c>
      <c r="P107" s="1305" t="s">
        <v>480</v>
      </c>
      <c r="Q107" s="1604"/>
      <c r="T107" s="1346"/>
    </row>
    <row r="108" spans="1:25">
      <c r="A108" s="108">
        <v>56</v>
      </c>
      <c r="B108" t="s">
        <v>709</v>
      </c>
      <c r="C108" t="s">
        <v>826</v>
      </c>
      <c r="D108" s="18">
        <v>0.15</v>
      </c>
      <c r="E108" s="55">
        <v>43697</v>
      </c>
      <c r="F108" s="165">
        <v>0.3</v>
      </c>
      <c r="G108" s="166">
        <v>0.3</v>
      </c>
      <c r="H108" s="24">
        <v>6.0990810323663869</v>
      </c>
      <c r="I108" s="24">
        <v>1.0523873242618329</v>
      </c>
      <c r="J108">
        <f t="shared" ref="J108:J118" si="17">IF(AND(I108&gt;0),  I108*30.974," ")</f>
        <v>32.596644981686012</v>
      </c>
      <c r="K108" s="1300">
        <f>AVERAGE(G108:G109)</f>
        <v>0.3</v>
      </c>
      <c r="L108" s="594">
        <f t="shared" ref="L108:L118" si="18">10*(6-(LN(K108)/LN(2)))</f>
        <v>77.36965594166206</v>
      </c>
      <c r="M108" s="166">
        <f>AVERAGE(H108:H109)</f>
        <v>5.644980237429678</v>
      </c>
      <c r="N108" s="594">
        <f t="shared" ref="N108:N118" si="19">10*(6-((2.04-0.68*LN(M108))/LN(2)))</f>
        <v>47.548407171639724</v>
      </c>
      <c r="O108">
        <f>AVERAGE(J108:J109)</f>
        <v>32.596644981686012</v>
      </c>
      <c r="P108" s="1308">
        <f t="shared" si="16"/>
        <v>54.416890764947041</v>
      </c>
      <c r="Q108" s="1169">
        <f t="shared" si="15"/>
        <v>59.778317959416277</v>
      </c>
      <c r="R108" s="1006">
        <f>AVERAGE(Q108:Q116)</f>
        <v>66.33396529249886</v>
      </c>
      <c r="S108" s="1006" t="s">
        <v>67</v>
      </c>
      <c r="T108" s="1346" t="str">
        <f>IF(_xlfn.NUMBERVALUE(R108), IF(R108&lt;50, "Acceptable; Ongoing Protection is Required", "Unacceptable; Immediate Restoration is Required"), " ")</f>
        <v>Unacceptable; Immediate Restoration is Required</v>
      </c>
    </row>
    <row r="109" spans="1:25" s="451" customFormat="1">
      <c r="A109" s="1566"/>
      <c r="B109" s="451" t="s">
        <v>709</v>
      </c>
      <c r="C109" s="451" t="s">
        <v>826</v>
      </c>
      <c r="D109" s="1201">
        <v>0.25</v>
      </c>
      <c r="E109" s="1202">
        <v>43697</v>
      </c>
      <c r="F109" s="1203"/>
      <c r="G109" s="1204"/>
      <c r="H109" s="1200">
        <v>5.1908794424929683</v>
      </c>
      <c r="I109" s="1200">
        <v>1.0523873242618329</v>
      </c>
      <c r="J109" s="451">
        <f t="shared" si="17"/>
        <v>32.596644981686012</v>
      </c>
      <c r="K109" s="1635"/>
      <c r="L109" s="1373" t="e">
        <f t="shared" si="18"/>
        <v>#NUM!</v>
      </c>
      <c r="N109" s="1373" t="e">
        <f t="shared" si="19"/>
        <v>#NUM!</v>
      </c>
      <c r="P109" s="1315" t="e">
        <f t="shared" si="16"/>
        <v>#DIV/0!</v>
      </c>
      <c r="Q109" s="1232"/>
      <c r="R109" s="1157"/>
      <c r="S109" s="1157"/>
      <c r="T109" s="1569"/>
    </row>
    <row r="110" spans="1:25">
      <c r="A110" s="108"/>
      <c r="D110" s="18"/>
      <c r="E110" s="55"/>
      <c r="F110" s="165"/>
      <c r="G110" s="166"/>
      <c r="H110" s="24"/>
      <c r="I110" s="24"/>
      <c r="J110" t="str">
        <f t="shared" si="17"/>
        <v xml:space="preserve"> </v>
      </c>
      <c r="K110" s="1271"/>
      <c r="L110" s="594" t="e">
        <f t="shared" si="18"/>
        <v>#NUM!</v>
      </c>
      <c r="N110" s="594" t="e">
        <f t="shared" si="19"/>
        <v>#NUM!</v>
      </c>
      <c r="P110" s="593" t="e">
        <f t="shared" si="16"/>
        <v>#DIV/0!</v>
      </c>
      <c r="Q110" s="1169"/>
      <c r="T110" s="1346"/>
    </row>
    <row r="111" spans="1:25" ht="31.2">
      <c r="B111" s="976" t="s">
        <v>20</v>
      </c>
      <c r="C111" s="591" t="s">
        <v>701</v>
      </c>
      <c r="D111" s="946" t="s">
        <v>805</v>
      </c>
      <c r="E111" s="947" t="s">
        <v>786</v>
      </c>
      <c r="F111" s="946" t="s">
        <v>806</v>
      </c>
      <c r="G111" s="946" t="s">
        <v>807</v>
      </c>
      <c r="H111" s="591" t="s">
        <v>808</v>
      </c>
      <c r="I111" s="371" t="s">
        <v>809</v>
      </c>
      <c r="J111" t="s">
        <v>810</v>
      </c>
      <c r="K111" s="1267" t="s">
        <v>792</v>
      </c>
      <c r="L111" s="1305" t="s">
        <v>474</v>
      </c>
      <c r="M111" s="1252" t="s">
        <v>793</v>
      </c>
      <c r="N111" s="1305" t="s">
        <v>483</v>
      </c>
      <c r="O111" s="1252" t="s">
        <v>794</v>
      </c>
      <c r="P111" s="1305" t="s">
        <v>480</v>
      </c>
      <c r="Q111" s="1604"/>
      <c r="T111" s="1346"/>
    </row>
    <row r="112" spans="1:25">
      <c r="B112" s="108" t="s">
        <v>709</v>
      </c>
      <c r="C112" t="s">
        <v>826</v>
      </c>
      <c r="D112">
        <v>0.15</v>
      </c>
      <c r="E112" s="55">
        <v>44060</v>
      </c>
      <c r="F112">
        <v>0.49</v>
      </c>
      <c r="G112">
        <v>0.49</v>
      </c>
      <c r="H112" s="371">
        <v>6.5396916666666653</v>
      </c>
      <c r="I112" s="24">
        <v>1.1628424498152643</v>
      </c>
      <c r="J112">
        <f t="shared" si="17"/>
        <v>36.017882040577994</v>
      </c>
      <c r="K112" s="1271">
        <f>AVERAGE(G112:G113)</f>
        <v>0.49</v>
      </c>
      <c r="L112" s="594">
        <f t="shared" si="18"/>
        <v>70.291463456595153</v>
      </c>
      <c r="M112" s="166">
        <f>AVERAGE(H112:H113)</f>
        <v>50.347179166666635</v>
      </c>
      <c r="N112" s="594">
        <f t="shared" si="19"/>
        <v>69.015126669103111</v>
      </c>
      <c r="O112">
        <f>AVERAGE(J112:J113)</f>
        <v>77.663558149996305</v>
      </c>
      <c r="P112" s="1308">
        <f t="shared" si="16"/>
        <v>66.942033998900769</v>
      </c>
      <c r="Q112" s="1169">
        <f t="shared" si="15"/>
        <v>68.749541374866354</v>
      </c>
      <c r="T112" s="1346"/>
    </row>
    <row r="113" spans="1:25" s="451" customFormat="1">
      <c r="B113" s="1566" t="s">
        <v>709</v>
      </c>
      <c r="C113" s="451" t="s">
        <v>826</v>
      </c>
      <c r="D113" s="451">
        <v>0.4</v>
      </c>
      <c r="E113" s="1202">
        <v>44060</v>
      </c>
      <c r="H113" s="1724">
        <v>94.1546666666666</v>
      </c>
      <c r="I113" s="1200">
        <v>3.8519156150130631</v>
      </c>
      <c r="J113" s="451">
        <f t="shared" si="17"/>
        <v>119.30923425941462</v>
      </c>
      <c r="K113" s="1635"/>
      <c r="L113" s="1373" t="e">
        <f t="shared" si="18"/>
        <v>#NUM!</v>
      </c>
      <c r="N113" s="1373" t="e">
        <f t="shared" si="19"/>
        <v>#NUM!</v>
      </c>
      <c r="P113" s="1315" t="e">
        <f t="shared" si="16"/>
        <v>#DIV/0!</v>
      </c>
      <c r="Q113" s="1232"/>
      <c r="R113" s="1157"/>
      <c r="S113" s="1157"/>
      <c r="T113" s="1569"/>
    </row>
    <row r="114" spans="1:25">
      <c r="A114" s="108"/>
      <c r="D114" s="18"/>
      <c r="F114" s="165"/>
      <c r="G114" s="27"/>
      <c r="H114" s="24"/>
      <c r="I114" s="24"/>
      <c r="J114" t="str">
        <f t="shared" si="17"/>
        <v xml:space="preserve"> </v>
      </c>
      <c r="K114" s="1271"/>
      <c r="L114" s="594" t="e">
        <f t="shared" si="18"/>
        <v>#NUM!</v>
      </c>
      <c r="N114" s="594" t="e">
        <f t="shared" si="19"/>
        <v>#NUM!</v>
      </c>
      <c r="P114" s="593" t="e">
        <f t="shared" si="16"/>
        <v>#DIV/0!</v>
      </c>
      <c r="Q114" s="1169"/>
      <c r="T114" s="1346"/>
    </row>
    <row r="115" spans="1:25" ht="31.2">
      <c r="A115" s="983" t="s">
        <v>804</v>
      </c>
      <c r="B115" s="815" t="s">
        <v>20</v>
      </c>
      <c r="C115" s="815" t="s">
        <v>701</v>
      </c>
      <c r="D115" s="815" t="s">
        <v>805</v>
      </c>
      <c r="E115" s="873" t="s">
        <v>786</v>
      </c>
      <c r="F115" s="815" t="s">
        <v>806</v>
      </c>
      <c r="G115" s="815" t="s">
        <v>807</v>
      </c>
      <c r="H115" s="815" t="s">
        <v>808</v>
      </c>
      <c r="I115" s="878" t="s">
        <v>809</v>
      </c>
      <c r="J115" t="s">
        <v>810</v>
      </c>
      <c r="K115" s="1267" t="s">
        <v>792</v>
      </c>
      <c r="L115" s="1305" t="s">
        <v>474</v>
      </c>
      <c r="M115" s="1252" t="s">
        <v>793</v>
      </c>
      <c r="N115" s="1305" t="s">
        <v>483</v>
      </c>
      <c r="O115" s="1252" t="s">
        <v>794</v>
      </c>
      <c r="P115" s="1305" t="s">
        <v>480</v>
      </c>
      <c r="Q115" s="1604"/>
      <c r="R115" s="1226"/>
      <c r="S115" s="1226"/>
      <c r="T115" s="1349"/>
      <c r="U115" s="747"/>
      <c r="V115" s="747"/>
      <c r="W115" s="747"/>
      <c r="X115" s="747"/>
      <c r="Y115" s="747"/>
    </row>
    <row r="116" spans="1:25">
      <c r="A116" s="108"/>
      <c r="B116" t="s">
        <v>709</v>
      </c>
      <c r="C116" t="s">
        <v>830</v>
      </c>
      <c r="D116" s="27">
        <v>0.1</v>
      </c>
      <c r="E116" s="133">
        <v>44433</v>
      </c>
      <c r="H116" s="24" t="s">
        <v>811</v>
      </c>
      <c r="I116" s="71" t="s">
        <v>811</v>
      </c>
      <c r="K116" s="1271">
        <f>AVERAGE(G116:G118)</f>
        <v>0.18</v>
      </c>
      <c r="L116" s="594">
        <f t="shared" si="18"/>
        <v>84.73931188332412</v>
      </c>
      <c r="M116" s="166">
        <f>AVERAGE(H116:H118)</f>
        <v>56.891714285714301</v>
      </c>
      <c r="N116" s="594">
        <f t="shared" si="19"/>
        <v>70.214018375565047</v>
      </c>
      <c r="O116">
        <f>AVERAGE(J116:J118)</f>
        <v>37.578626649443393</v>
      </c>
      <c r="P116" s="1308">
        <f t="shared" si="16"/>
        <v>56.468779370752706</v>
      </c>
      <c r="Q116" s="1169">
        <f t="shared" si="15"/>
        <v>70.474036543213955</v>
      </c>
      <c r="T116" s="1346"/>
    </row>
    <row r="117" spans="1:25">
      <c r="A117" s="108"/>
      <c r="B117" t="s">
        <v>709</v>
      </c>
      <c r="C117" t="s">
        <v>830</v>
      </c>
      <c r="D117" s="27" t="s">
        <v>814</v>
      </c>
      <c r="E117" s="133">
        <v>44433</v>
      </c>
      <c r="H117" s="68">
        <v>105.50685714285717</v>
      </c>
      <c r="I117" s="71">
        <v>1.5263088876104471</v>
      </c>
      <c r="J117" s="484">
        <f t="shared" si="17"/>
        <v>47.275891484845992</v>
      </c>
      <c r="L117" s="594" t="e">
        <f t="shared" si="18"/>
        <v>#NUM!</v>
      </c>
      <c r="N117" s="594" t="e">
        <f t="shared" si="19"/>
        <v>#NUM!</v>
      </c>
      <c r="P117" s="593" t="e">
        <f t="shared" si="16"/>
        <v>#DIV/0!</v>
      </c>
      <c r="Q117" s="1169"/>
    </row>
    <row r="118" spans="1:25" s="451" customFormat="1">
      <c r="A118" s="1566"/>
      <c r="B118" s="451" t="s">
        <v>709</v>
      </c>
      <c r="C118" s="451" t="s">
        <v>830</v>
      </c>
      <c r="D118" s="534" t="s">
        <v>817</v>
      </c>
      <c r="E118" s="1567">
        <v>44433</v>
      </c>
      <c r="F118" s="451">
        <v>0.18</v>
      </c>
      <c r="G118" s="451">
        <v>0.18</v>
      </c>
      <c r="H118" s="1200">
        <v>8.2765714285714296</v>
      </c>
      <c r="I118" s="1444">
        <v>0.90015373584428193</v>
      </c>
      <c r="J118" s="564">
        <f t="shared" si="17"/>
        <v>27.88136181404079</v>
      </c>
      <c r="L118" s="1373" t="e">
        <f t="shared" si="18"/>
        <v>#NUM!</v>
      </c>
      <c r="N118" s="1373" t="e">
        <f t="shared" si="19"/>
        <v>#NUM!</v>
      </c>
      <c r="P118" s="1574" t="e">
        <f t="shared" si="16"/>
        <v>#DIV/0!</v>
      </c>
      <c r="Q118" s="1232"/>
      <c r="R118" s="1157"/>
      <c r="S118" s="1157"/>
      <c r="T118" s="1157"/>
    </row>
    <row r="119" spans="1:25">
      <c r="A119" s="108"/>
      <c r="D119" s="27"/>
      <c r="E119" s="133"/>
      <c r="H119" s="24"/>
      <c r="I119" s="71"/>
      <c r="J119" s="484"/>
      <c r="P119" s="593"/>
      <c r="Q119" s="1169"/>
    </row>
    <row r="120" spans="1:25" s="437" customFormat="1" ht="16.2" thickBot="1">
      <c r="A120" s="436"/>
      <c r="B120" s="1023" t="s">
        <v>831</v>
      </c>
      <c r="D120" s="1019"/>
      <c r="E120" s="1579"/>
      <c r="H120" s="1020"/>
      <c r="I120" s="1021"/>
      <c r="K120" s="1616"/>
      <c r="L120" s="1124"/>
      <c r="N120" s="1124"/>
      <c r="P120" s="1617"/>
      <c r="Q120" s="1251"/>
      <c r="R120" s="1023"/>
      <c r="S120" s="1023"/>
      <c r="T120" s="1615"/>
    </row>
    <row r="121" spans="1:25">
      <c r="A121" s="973" t="s">
        <v>832</v>
      </c>
      <c r="D121" s="18"/>
      <c r="E121" s="55"/>
      <c r="H121" s="165"/>
      <c r="I121" s="166"/>
      <c r="K121" s="1271"/>
      <c r="P121" s="1106"/>
      <c r="Q121" s="2158"/>
      <c r="R121" s="1229"/>
      <c r="S121" s="1229"/>
      <c r="T121" s="1348"/>
      <c r="U121" s="27"/>
      <c r="V121" s="24"/>
    </row>
    <row r="122" spans="1:25" s="113" customFormat="1" ht="43.2">
      <c r="A122" s="1260" t="s">
        <v>784</v>
      </c>
      <c r="B122" s="113" t="s">
        <v>20</v>
      </c>
      <c r="C122" s="113" t="s">
        <v>701</v>
      </c>
      <c r="D122" s="1261" t="s">
        <v>785</v>
      </c>
      <c r="E122" s="1261" t="s">
        <v>786</v>
      </c>
      <c r="F122" s="1261" t="s">
        <v>787</v>
      </c>
      <c r="G122" s="1261" t="s">
        <v>788</v>
      </c>
      <c r="H122" s="1261" t="s">
        <v>789</v>
      </c>
      <c r="I122" s="1261" t="s">
        <v>790</v>
      </c>
      <c r="J122" s="1261" t="s">
        <v>791</v>
      </c>
      <c r="K122" s="1267" t="s">
        <v>792</v>
      </c>
      <c r="L122" s="1305" t="s">
        <v>474</v>
      </c>
      <c r="M122" s="1252" t="s">
        <v>793</v>
      </c>
      <c r="N122" s="1305" t="s">
        <v>483</v>
      </c>
      <c r="O122" s="1252" t="s">
        <v>794</v>
      </c>
      <c r="P122" s="1305" t="s">
        <v>480</v>
      </c>
      <c r="Q122" s="1605" t="s">
        <v>795</v>
      </c>
      <c r="R122" s="1603" t="s">
        <v>796</v>
      </c>
      <c r="S122" s="1334" t="s">
        <v>797</v>
      </c>
      <c r="T122" s="1343" t="s">
        <v>798</v>
      </c>
      <c r="X122" s="1253" t="s">
        <v>784</v>
      </c>
      <c r="Y122" s="1254" t="s">
        <v>20</v>
      </c>
    </row>
    <row r="123" spans="1:25">
      <c r="A123" s="884" t="s">
        <v>63</v>
      </c>
      <c r="B123" t="s">
        <v>709</v>
      </c>
      <c r="C123" t="s">
        <v>730</v>
      </c>
      <c r="D123" s="173">
        <v>0.5</v>
      </c>
      <c r="E123" s="445">
        <v>43006</v>
      </c>
      <c r="F123" s="173">
        <v>15</v>
      </c>
      <c r="G123">
        <v>6.5</v>
      </c>
      <c r="H123" s="933">
        <v>1.2983164556962026</v>
      </c>
      <c r="I123" s="1263">
        <v>0.21105245544148288</v>
      </c>
      <c r="J123">
        <v>6.5371387548444906</v>
      </c>
      <c r="K123" s="1271">
        <v>6.5</v>
      </c>
      <c r="L123" s="1306">
        <v>32.995602818589077</v>
      </c>
      <c r="M123" s="793">
        <f>AVERAGE(H123:H133)</f>
        <v>1.7129810126582274</v>
      </c>
      <c r="N123" s="1306">
        <v>35.849283454699183</v>
      </c>
      <c r="O123" s="793">
        <v>10.622850476622297</v>
      </c>
      <c r="P123" s="1306">
        <v>38.24136537021338</v>
      </c>
      <c r="Q123" s="1169">
        <f t="shared" ref="Q123:Q184" si="20">AVERAGE(L123,N123,P123)</f>
        <v>35.695417214500544</v>
      </c>
      <c r="R123" s="1330"/>
      <c r="T123" s="1346" t="str">
        <f>IF(_xlfn.NUMBERVALUE(R123), IF(R123&lt;50, "Acceptable; Ongoing Protection is Required", "Unacceptable; Immediate Restoration is Required"), " ")</f>
        <v xml:space="preserve"> </v>
      </c>
      <c r="U123" s="571" t="s">
        <v>833</v>
      </c>
    </row>
    <row r="124" spans="1:25">
      <c r="A124" s="884" t="s">
        <v>63</v>
      </c>
      <c r="B124" t="s">
        <v>709</v>
      </c>
      <c r="C124" t="s">
        <v>730</v>
      </c>
      <c r="D124" s="173">
        <v>1</v>
      </c>
      <c r="E124" s="445">
        <v>43006</v>
      </c>
      <c r="F124" s="173">
        <v>15</v>
      </c>
      <c r="G124">
        <v>6.5</v>
      </c>
      <c r="I124" s="108"/>
      <c r="J124" t="s">
        <v>803</v>
      </c>
      <c r="K124" s="1271"/>
      <c r="L124" s="1306" t="s">
        <v>803</v>
      </c>
      <c r="M124" s="788"/>
      <c r="N124" s="1306" t="s">
        <v>803</v>
      </c>
      <c r="O124" s="788"/>
      <c r="P124" s="1306" t="s">
        <v>803</v>
      </c>
      <c r="Q124" s="1169"/>
      <c r="R124" s="1330" t="s">
        <v>803</v>
      </c>
      <c r="T124" s="1350" t="s">
        <v>803</v>
      </c>
    </row>
    <row r="125" spans="1:25">
      <c r="A125" s="884" t="s">
        <v>63</v>
      </c>
      <c r="B125" t="s">
        <v>709</v>
      </c>
      <c r="C125" t="s">
        <v>730</v>
      </c>
      <c r="D125" s="173">
        <v>2</v>
      </c>
      <c r="E125" s="445">
        <v>43006</v>
      </c>
      <c r="F125" s="173">
        <v>15</v>
      </c>
      <c r="G125">
        <v>6.5</v>
      </c>
      <c r="I125" s="108"/>
      <c r="J125" t="s">
        <v>803</v>
      </c>
      <c r="K125" s="1271"/>
      <c r="L125" s="1306" t="s">
        <v>803</v>
      </c>
      <c r="M125" s="788"/>
      <c r="N125" s="1306" t="s">
        <v>803</v>
      </c>
      <c r="O125" s="788"/>
      <c r="P125" s="1306" t="s">
        <v>803</v>
      </c>
      <c r="Q125" s="1169"/>
      <c r="R125" s="1330" t="s">
        <v>803</v>
      </c>
      <c r="T125" s="1350" t="s">
        <v>803</v>
      </c>
    </row>
    <row r="126" spans="1:25">
      <c r="A126" s="884" t="s">
        <v>63</v>
      </c>
      <c r="B126" t="s">
        <v>709</v>
      </c>
      <c r="C126" t="s">
        <v>730</v>
      </c>
      <c r="D126" s="173">
        <v>3</v>
      </c>
      <c r="E126" s="445">
        <v>43006</v>
      </c>
      <c r="F126" s="173">
        <v>15</v>
      </c>
      <c r="G126">
        <v>6.5</v>
      </c>
      <c r="H126" s="933">
        <v>1.1102531645569618</v>
      </c>
      <c r="I126" s="1263">
        <v>0.24622786468173002</v>
      </c>
      <c r="J126">
        <v>7.6266618806519055</v>
      </c>
      <c r="K126" s="1271"/>
      <c r="L126" s="1306" t="s">
        <v>803</v>
      </c>
      <c r="M126" s="788"/>
      <c r="N126" s="1306" t="s">
        <v>803</v>
      </c>
      <c r="O126" s="788"/>
      <c r="P126" s="1306" t="s">
        <v>803</v>
      </c>
      <c r="Q126" s="1169"/>
      <c r="R126" s="1330" t="s">
        <v>803</v>
      </c>
      <c r="T126" s="1350" t="s">
        <v>803</v>
      </c>
    </row>
    <row r="127" spans="1:25">
      <c r="A127" s="884" t="s">
        <v>63</v>
      </c>
      <c r="B127" t="s">
        <v>709</v>
      </c>
      <c r="C127" t="s">
        <v>730</v>
      </c>
      <c r="D127" s="173">
        <v>4</v>
      </c>
      <c r="E127" s="445">
        <v>43006</v>
      </c>
      <c r="F127" s="173">
        <v>15</v>
      </c>
      <c r="G127">
        <v>6.5</v>
      </c>
      <c r="I127" s="108"/>
      <c r="J127" t="s">
        <v>803</v>
      </c>
      <c r="K127" s="1271"/>
      <c r="L127" s="1306" t="s">
        <v>803</v>
      </c>
      <c r="M127" s="788"/>
      <c r="N127" s="1306" t="s">
        <v>803</v>
      </c>
      <c r="O127" s="788"/>
      <c r="P127" s="1306" t="s">
        <v>803</v>
      </c>
      <c r="Q127" s="1169"/>
      <c r="R127" s="1330" t="s">
        <v>803</v>
      </c>
      <c r="T127" s="1350" t="s">
        <v>803</v>
      </c>
    </row>
    <row r="128" spans="1:25">
      <c r="A128" s="884" t="s">
        <v>63</v>
      </c>
      <c r="B128" t="s">
        <v>709</v>
      </c>
      <c r="C128" t="s">
        <v>730</v>
      </c>
      <c r="D128" s="173">
        <v>5</v>
      </c>
      <c r="E128" s="445">
        <v>43006</v>
      </c>
      <c r="F128" s="173">
        <v>15</v>
      </c>
      <c r="G128">
        <v>6.5</v>
      </c>
      <c r="I128" s="108"/>
      <c r="J128" t="s">
        <v>803</v>
      </c>
      <c r="K128" s="1271"/>
      <c r="L128" s="1306" t="s">
        <v>803</v>
      </c>
      <c r="M128" s="788"/>
      <c r="N128" s="1306" t="s">
        <v>803</v>
      </c>
      <c r="O128" s="788"/>
      <c r="P128" s="1306" t="s">
        <v>803</v>
      </c>
      <c r="Q128" s="1169"/>
      <c r="R128" s="1330" t="s">
        <v>803</v>
      </c>
      <c r="T128" s="1350" t="s">
        <v>803</v>
      </c>
    </row>
    <row r="129" spans="1:25">
      <c r="A129" s="884" t="s">
        <v>63</v>
      </c>
      <c r="B129" t="s">
        <v>709</v>
      </c>
      <c r="C129" t="s">
        <v>730</v>
      </c>
      <c r="D129" s="173">
        <v>6</v>
      </c>
      <c r="E129" s="445">
        <v>43006</v>
      </c>
      <c r="F129" s="173">
        <v>15</v>
      </c>
      <c r="G129">
        <v>6.5</v>
      </c>
      <c r="I129" s="108"/>
      <c r="J129" t="s">
        <v>803</v>
      </c>
      <c r="K129" s="1271"/>
      <c r="L129" s="1306" t="s">
        <v>803</v>
      </c>
      <c r="M129" s="788"/>
      <c r="N129" s="1306" t="s">
        <v>803</v>
      </c>
      <c r="O129" s="788"/>
      <c r="P129" s="1306" t="s">
        <v>803</v>
      </c>
      <c r="Q129" s="1169"/>
      <c r="R129" s="1330" t="s">
        <v>803</v>
      </c>
      <c r="T129" s="1350" t="s">
        <v>803</v>
      </c>
    </row>
    <row r="130" spans="1:25">
      <c r="A130" s="884" t="s">
        <v>63</v>
      </c>
      <c r="B130" t="s">
        <v>709</v>
      </c>
      <c r="C130" t="s">
        <v>730</v>
      </c>
      <c r="D130" s="173">
        <v>7</v>
      </c>
      <c r="E130" s="445">
        <v>43006</v>
      </c>
      <c r="F130" s="173">
        <v>15</v>
      </c>
      <c r="G130">
        <v>6.5</v>
      </c>
      <c r="I130" s="108"/>
      <c r="J130" t="s">
        <v>803</v>
      </c>
      <c r="K130" s="1271"/>
      <c r="L130" s="1306" t="s">
        <v>803</v>
      </c>
      <c r="M130" s="788"/>
      <c r="N130" s="1306" t="s">
        <v>803</v>
      </c>
      <c r="O130" s="788"/>
      <c r="P130" s="1306" t="s">
        <v>803</v>
      </c>
      <c r="Q130" s="1169"/>
      <c r="R130" s="1330" t="s">
        <v>803</v>
      </c>
      <c r="T130" s="1350" t="s">
        <v>803</v>
      </c>
    </row>
    <row r="131" spans="1:25">
      <c r="A131" s="884" t="s">
        <v>63</v>
      </c>
      <c r="B131" t="s">
        <v>709</v>
      </c>
      <c r="C131" t="s">
        <v>730</v>
      </c>
      <c r="D131" s="173">
        <v>8</v>
      </c>
      <c r="E131" s="445">
        <v>43006</v>
      </c>
      <c r="F131" s="173">
        <v>15</v>
      </c>
      <c r="G131">
        <v>6.5</v>
      </c>
      <c r="I131" s="108"/>
      <c r="J131" t="s">
        <v>803</v>
      </c>
      <c r="K131" s="1271"/>
      <c r="L131" s="1306" t="s">
        <v>803</v>
      </c>
      <c r="M131" s="788"/>
      <c r="N131" s="1306" t="s">
        <v>803</v>
      </c>
      <c r="O131" s="788"/>
      <c r="P131" s="1306" t="s">
        <v>803</v>
      </c>
      <c r="Q131" s="1169"/>
      <c r="R131" s="1330" t="s">
        <v>803</v>
      </c>
      <c r="T131" s="1350" t="s">
        <v>803</v>
      </c>
    </row>
    <row r="132" spans="1:25">
      <c r="A132" s="884" t="s">
        <v>63</v>
      </c>
      <c r="B132" t="s">
        <v>709</v>
      </c>
      <c r="C132" t="s">
        <v>730</v>
      </c>
      <c r="D132" s="173">
        <v>9</v>
      </c>
      <c r="E132" s="445">
        <v>43006</v>
      </c>
      <c r="F132" s="173">
        <v>15</v>
      </c>
      <c r="G132">
        <v>6.5</v>
      </c>
      <c r="H132" s="933">
        <v>4.4183544303797451</v>
      </c>
      <c r="I132" s="1263">
        <v>0.42210491088296576</v>
      </c>
      <c r="J132">
        <v>13.074277509688981</v>
      </c>
      <c r="K132" s="1271"/>
      <c r="L132" s="1306" t="s">
        <v>803</v>
      </c>
      <c r="M132" s="788"/>
      <c r="N132" s="1306" t="s">
        <v>803</v>
      </c>
      <c r="O132" s="788"/>
      <c r="P132" s="1306" t="s">
        <v>803</v>
      </c>
      <c r="Q132" s="1169"/>
      <c r="R132" s="1330" t="s">
        <v>803</v>
      </c>
      <c r="T132" s="1350" t="s">
        <v>803</v>
      </c>
    </row>
    <row r="133" spans="1:25" s="451" customFormat="1">
      <c r="A133" s="1631" t="s">
        <v>63</v>
      </c>
      <c r="B133" s="451" t="s">
        <v>709</v>
      </c>
      <c r="C133" s="451" t="s">
        <v>730</v>
      </c>
      <c r="D133" s="452">
        <v>15</v>
      </c>
      <c r="E133" s="453">
        <v>43006</v>
      </c>
      <c r="F133" s="452">
        <v>15</v>
      </c>
      <c r="G133" s="451">
        <v>6.5</v>
      </c>
      <c r="H133" s="1632">
        <v>2.5000000000000001E-2</v>
      </c>
      <c r="I133" s="1638">
        <v>0.49245572936346005</v>
      </c>
      <c r="J133" s="451">
        <v>15.253323761303811</v>
      </c>
      <c r="K133" s="1635"/>
      <c r="L133" s="1315" t="s">
        <v>803</v>
      </c>
      <c r="M133" s="889"/>
      <c r="N133" s="1315" t="s">
        <v>803</v>
      </c>
      <c r="O133" s="889"/>
      <c r="P133" s="1315" t="s">
        <v>803</v>
      </c>
      <c r="Q133" s="1232"/>
      <c r="R133" s="1341" t="s">
        <v>803</v>
      </c>
      <c r="S133" s="1157"/>
      <c r="T133" s="1357" t="s">
        <v>803</v>
      </c>
    </row>
    <row r="134" spans="1:25">
      <c r="A134" s="884"/>
      <c r="D134" s="173"/>
      <c r="E134" s="445"/>
      <c r="F134" s="173"/>
      <c r="H134" s="933"/>
      <c r="I134" s="1263"/>
      <c r="K134" s="1271"/>
      <c r="L134" s="1312"/>
      <c r="N134" s="1312"/>
      <c r="O134" s="911"/>
      <c r="P134" s="1312"/>
      <c r="Q134" s="1169"/>
      <c r="R134" s="1331">
        <f>AVERAGE(Q134:Q206)</f>
        <v>38.099994610032368</v>
      </c>
      <c r="S134" s="1006" t="s">
        <v>45</v>
      </c>
      <c r="T134" s="1344" t="str">
        <f>IF(_xlfn.NUMBERVALUE(R134), IF(R134&lt;50, "Acceptable; Ongoing Protection is Required", "Unacceptable; Immediate Restoration is Required"), " ")</f>
        <v>Acceptable; Ongoing Protection is Required</v>
      </c>
    </row>
    <row r="135" spans="1:25" s="113" customFormat="1" ht="31.2">
      <c r="A135" s="1264" t="s">
        <v>784</v>
      </c>
      <c r="B135" s="113" t="s">
        <v>20</v>
      </c>
      <c r="C135" s="113" t="s">
        <v>701</v>
      </c>
      <c r="D135" s="113" t="s">
        <v>785</v>
      </c>
      <c r="E135" s="113" t="s">
        <v>786</v>
      </c>
      <c r="F135" s="113" t="s">
        <v>787</v>
      </c>
      <c r="G135" s="113" t="s">
        <v>788</v>
      </c>
      <c r="H135" s="113" t="s">
        <v>789</v>
      </c>
      <c r="I135" s="113" t="s">
        <v>790</v>
      </c>
      <c r="J135" s="113" t="s">
        <v>791</v>
      </c>
      <c r="K135" s="1267" t="s">
        <v>792</v>
      </c>
      <c r="L135" s="1305" t="s">
        <v>474</v>
      </c>
      <c r="M135" s="1252" t="s">
        <v>793</v>
      </c>
      <c r="N135" s="1305" t="s">
        <v>483</v>
      </c>
      <c r="O135" s="1252" t="s">
        <v>794</v>
      </c>
      <c r="P135" s="1305" t="s">
        <v>480</v>
      </c>
      <c r="Q135" s="1604"/>
      <c r="R135" s="1334"/>
      <c r="S135" s="1334"/>
      <c r="T135" s="1351"/>
      <c r="X135" s="1256" t="s">
        <v>784</v>
      </c>
      <c r="Y135" s="1254" t="s">
        <v>20</v>
      </c>
    </row>
    <row r="136" spans="1:25">
      <c r="A136" s="884" t="s">
        <v>63</v>
      </c>
      <c r="B136" t="s">
        <v>368</v>
      </c>
      <c r="C136" s="27" t="s">
        <v>834</v>
      </c>
      <c r="D136" s="27">
        <v>0.5</v>
      </c>
      <c r="E136" s="47">
        <v>43356</v>
      </c>
      <c r="F136" s="27">
        <v>15.5</v>
      </c>
      <c r="G136" s="27">
        <v>6.375</v>
      </c>
      <c r="H136" s="27">
        <v>2.71</v>
      </c>
      <c r="I136" s="607">
        <v>0.28000000000000003</v>
      </c>
      <c r="J136">
        <v>8.6727200000000018</v>
      </c>
      <c r="K136" s="1273">
        <v>6.375</v>
      </c>
      <c r="L136" s="1306">
        <v>33.275746580285045</v>
      </c>
      <c r="M136" s="784">
        <f>AVERAGE(H136:H144)</f>
        <v>1.95</v>
      </c>
      <c r="N136" s="1306">
        <v>37.120645208894373</v>
      </c>
      <c r="O136" s="784">
        <v>12.183106666666669</v>
      </c>
      <c r="P136" s="1306">
        <v>40.218476585351077</v>
      </c>
      <c r="Q136" s="1169">
        <f t="shared" si="20"/>
        <v>36.871622791510163</v>
      </c>
      <c r="R136" s="1330" t="s">
        <v>803</v>
      </c>
      <c r="T136" s="1350" t="s">
        <v>803</v>
      </c>
    </row>
    <row r="137" spans="1:25">
      <c r="A137" s="884" t="s">
        <v>63</v>
      </c>
      <c r="B137" t="s">
        <v>368</v>
      </c>
      <c r="C137" s="27" t="s">
        <v>834</v>
      </c>
      <c r="D137" s="27">
        <v>1</v>
      </c>
      <c r="E137" s="47">
        <v>43356</v>
      </c>
      <c r="F137" s="27">
        <v>15.5</v>
      </c>
      <c r="G137" s="27">
        <v>6.375</v>
      </c>
      <c r="H137" s="27"/>
      <c r="I137" s="607"/>
      <c r="J137" t="s">
        <v>803</v>
      </c>
      <c r="K137" s="1273"/>
      <c r="L137" s="1306" t="s">
        <v>803</v>
      </c>
      <c r="M137" s="784"/>
      <c r="N137" s="1306" t="s">
        <v>803</v>
      </c>
      <c r="O137" s="784"/>
      <c r="P137" s="1306" t="s">
        <v>803</v>
      </c>
      <c r="Q137" s="1169"/>
      <c r="R137" s="1330" t="s">
        <v>803</v>
      </c>
      <c r="T137" s="1350" t="s">
        <v>803</v>
      </c>
    </row>
    <row r="138" spans="1:25">
      <c r="A138" s="884" t="s">
        <v>63</v>
      </c>
      <c r="B138" t="s">
        <v>368</v>
      </c>
      <c r="C138" s="27" t="s">
        <v>834</v>
      </c>
      <c r="D138" s="27">
        <v>2</v>
      </c>
      <c r="E138" s="47">
        <v>43356</v>
      </c>
      <c r="F138" s="27">
        <v>15.5</v>
      </c>
      <c r="G138" s="27">
        <v>6.375</v>
      </c>
      <c r="H138" s="27"/>
      <c r="I138" s="607"/>
      <c r="J138" t="s">
        <v>803</v>
      </c>
      <c r="K138" s="1273"/>
      <c r="L138" s="1306" t="s">
        <v>803</v>
      </c>
      <c r="M138" s="784"/>
      <c r="N138" s="1306" t="s">
        <v>803</v>
      </c>
      <c r="O138" s="784"/>
      <c r="P138" s="1306" t="s">
        <v>803</v>
      </c>
      <c r="Q138" s="1169"/>
      <c r="R138" s="1330" t="s">
        <v>803</v>
      </c>
      <c r="T138" s="1350" t="s">
        <v>803</v>
      </c>
    </row>
    <row r="139" spans="1:25">
      <c r="A139" s="884" t="s">
        <v>63</v>
      </c>
      <c r="B139" t="s">
        <v>368</v>
      </c>
      <c r="C139" s="27" t="s">
        <v>834</v>
      </c>
      <c r="D139" s="27">
        <v>3</v>
      </c>
      <c r="E139" s="47">
        <v>43356</v>
      </c>
      <c r="F139" s="27">
        <v>15.5</v>
      </c>
      <c r="G139" s="27">
        <v>6.375</v>
      </c>
      <c r="H139" s="27">
        <v>1.98</v>
      </c>
      <c r="I139" s="607">
        <v>0.35</v>
      </c>
      <c r="J139">
        <v>10.8409</v>
      </c>
      <c r="K139" s="1273"/>
      <c r="L139" s="1306" t="s">
        <v>803</v>
      </c>
      <c r="M139" s="784"/>
      <c r="N139" s="1306" t="s">
        <v>803</v>
      </c>
      <c r="O139" s="784"/>
      <c r="P139" s="1306" t="s">
        <v>803</v>
      </c>
      <c r="Q139" s="1169"/>
      <c r="R139" s="1330" t="s">
        <v>803</v>
      </c>
      <c r="T139" s="1350" t="s">
        <v>803</v>
      </c>
    </row>
    <row r="140" spans="1:25">
      <c r="A140" s="884" t="s">
        <v>63</v>
      </c>
      <c r="B140" t="s">
        <v>368</v>
      </c>
      <c r="C140" s="27" t="s">
        <v>834</v>
      </c>
      <c r="D140" s="27">
        <v>4</v>
      </c>
      <c r="E140" s="47">
        <v>43356</v>
      </c>
      <c r="F140" s="27">
        <v>15.5</v>
      </c>
      <c r="G140" s="27">
        <v>6.375</v>
      </c>
      <c r="H140" s="27"/>
      <c r="I140" s="607"/>
      <c r="J140" t="s">
        <v>803</v>
      </c>
      <c r="K140" s="1273"/>
      <c r="L140" s="1306" t="s">
        <v>803</v>
      </c>
      <c r="M140" s="784"/>
      <c r="N140" s="1306" t="s">
        <v>803</v>
      </c>
      <c r="O140" s="784"/>
      <c r="P140" s="1306" t="s">
        <v>803</v>
      </c>
      <c r="Q140" s="1169"/>
      <c r="R140" s="1330" t="s">
        <v>803</v>
      </c>
      <c r="T140" s="1350" t="s">
        <v>803</v>
      </c>
    </row>
    <row r="141" spans="1:25">
      <c r="A141" s="884" t="s">
        <v>63</v>
      </c>
      <c r="B141" t="s">
        <v>368</v>
      </c>
      <c r="C141" s="27" t="s">
        <v>834</v>
      </c>
      <c r="D141" s="27">
        <v>5</v>
      </c>
      <c r="E141" s="47">
        <v>43356</v>
      </c>
      <c r="F141" s="27">
        <v>15.5</v>
      </c>
      <c r="G141" s="27">
        <v>6.375</v>
      </c>
      <c r="H141" s="27"/>
      <c r="I141" s="607"/>
      <c r="J141" t="s">
        <v>803</v>
      </c>
      <c r="K141" s="1273"/>
      <c r="L141" s="1306" t="s">
        <v>803</v>
      </c>
      <c r="M141" s="784"/>
      <c r="N141" s="1306" t="s">
        <v>803</v>
      </c>
      <c r="O141" s="784"/>
      <c r="P141" s="1306" t="s">
        <v>803</v>
      </c>
      <c r="Q141" s="1169"/>
      <c r="R141" s="1330" t="s">
        <v>803</v>
      </c>
      <c r="T141" s="1350" t="s">
        <v>803</v>
      </c>
    </row>
    <row r="142" spans="1:25">
      <c r="A142" s="884" t="s">
        <v>63</v>
      </c>
      <c r="B142" t="s">
        <v>368</v>
      </c>
      <c r="C142" s="27" t="s">
        <v>834</v>
      </c>
      <c r="D142" s="27">
        <v>6</v>
      </c>
      <c r="E142" s="47">
        <v>43356</v>
      </c>
      <c r="F142" s="27">
        <v>15.5</v>
      </c>
      <c r="G142" s="27">
        <v>6.375</v>
      </c>
      <c r="H142" s="27"/>
      <c r="I142" s="607"/>
      <c r="J142" t="s">
        <v>803</v>
      </c>
      <c r="K142" s="1273"/>
      <c r="L142" s="1306" t="s">
        <v>803</v>
      </c>
      <c r="M142" s="784"/>
      <c r="N142" s="1306" t="s">
        <v>803</v>
      </c>
      <c r="O142" s="784"/>
      <c r="P142" s="1306" t="s">
        <v>803</v>
      </c>
      <c r="Q142" s="1169"/>
      <c r="R142" s="1330" t="s">
        <v>803</v>
      </c>
      <c r="T142" s="1350" t="s">
        <v>803</v>
      </c>
    </row>
    <row r="143" spans="1:25">
      <c r="A143" s="884" t="s">
        <v>63</v>
      </c>
      <c r="B143" t="s">
        <v>368</v>
      </c>
      <c r="C143" s="27" t="s">
        <v>834</v>
      </c>
      <c r="D143" s="27">
        <v>7</v>
      </c>
      <c r="E143" s="47">
        <v>43356</v>
      </c>
      <c r="F143" s="27">
        <v>15.5</v>
      </c>
      <c r="G143" s="27">
        <v>6.375</v>
      </c>
      <c r="H143" s="27"/>
      <c r="I143" s="607"/>
      <c r="J143" t="s">
        <v>803</v>
      </c>
      <c r="K143" s="1273"/>
      <c r="L143" s="1306" t="s">
        <v>803</v>
      </c>
      <c r="M143" s="784"/>
      <c r="N143" s="1306" t="s">
        <v>803</v>
      </c>
      <c r="O143" s="784"/>
      <c r="P143" s="1306" t="s">
        <v>803</v>
      </c>
      <c r="Q143" s="1169"/>
      <c r="R143" s="1330" t="s">
        <v>803</v>
      </c>
      <c r="T143" s="1350" t="s">
        <v>803</v>
      </c>
    </row>
    <row r="144" spans="1:25" s="451" customFormat="1">
      <c r="A144" s="1631" t="s">
        <v>63</v>
      </c>
      <c r="B144" s="451" t="s">
        <v>368</v>
      </c>
      <c r="C144" s="534" t="s">
        <v>834</v>
      </c>
      <c r="D144" s="534">
        <v>7.5</v>
      </c>
      <c r="E144" s="1513">
        <v>43356</v>
      </c>
      <c r="F144" s="534">
        <v>15.5</v>
      </c>
      <c r="G144" s="534">
        <v>6.375</v>
      </c>
      <c r="H144" s="534">
        <v>1.1599999999999999</v>
      </c>
      <c r="I144" s="1636">
        <v>0.55000000000000004</v>
      </c>
      <c r="J144" s="451">
        <v>17.035700000000002</v>
      </c>
      <c r="K144" s="1637"/>
      <c r="L144" s="1315" t="s">
        <v>803</v>
      </c>
      <c r="M144" s="892"/>
      <c r="N144" s="1315" t="s">
        <v>803</v>
      </c>
      <c r="O144" s="892"/>
      <c r="P144" s="1315" t="s">
        <v>803</v>
      </c>
      <c r="Q144" s="1232"/>
      <c r="R144" s="1341" t="s">
        <v>803</v>
      </c>
      <c r="S144" s="1157"/>
      <c r="T144" s="1357" t="s">
        <v>803</v>
      </c>
    </row>
    <row r="145" spans="1:20">
      <c r="A145" s="884"/>
      <c r="C145" s="27"/>
      <c r="D145" s="27"/>
      <c r="E145" s="27"/>
      <c r="F145" s="173"/>
      <c r="G145" s="27"/>
      <c r="H145" s="27"/>
      <c r="I145" s="27"/>
      <c r="J145" s="607"/>
      <c r="K145" s="1271"/>
      <c r="L145" s="593"/>
      <c r="M145" s="592"/>
      <c r="N145" s="593"/>
      <c r="O145" s="592"/>
      <c r="P145" s="593"/>
      <c r="Q145" s="1169"/>
      <c r="T145" s="1344"/>
    </row>
    <row r="146" spans="1:20" ht="31.2">
      <c r="A146" s="976" t="s">
        <v>804</v>
      </c>
      <c r="B146" s="591" t="s">
        <v>20</v>
      </c>
      <c r="C146" s="591" t="s">
        <v>701</v>
      </c>
      <c r="D146" s="946" t="s">
        <v>805</v>
      </c>
      <c r="E146" s="947" t="s">
        <v>786</v>
      </c>
      <c r="F146" s="946" t="s">
        <v>806</v>
      </c>
      <c r="G146" s="946" t="s">
        <v>807</v>
      </c>
      <c r="H146" s="591" t="s">
        <v>808</v>
      </c>
      <c r="I146" s="371" t="s">
        <v>809</v>
      </c>
      <c r="J146" t="s">
        <v>810</v>
      </c>
      <c r="K146" s="1267" t="s">
        <v>792</v>
      </c>
      <c r="L146" s="1305" t="s">
        <v>474</v>
      </c>
      <c r="M146" s="1252" t="s">
        <v>793</v>
      </c>
      <c r="N146" s="1305" t="s">
        <v>483</v>
      </c>
      <c r="O146" s="1252" t="s">
        <v>794</v>
      </c>
      <c r="P146" s="1305" t="s">
        <v>480</v>
      </c>
      <c r="Q146" s="1604"/>
      <c r="T146" s="1346"/>
    </row>
    <row r="147" spans="1:20">
      <c r="A147" s="108">
        <v>105</v>
      </c>
      <c r="B147" t="s">
        <v>709</v>
      </c>
      <c r="C147" t="s">
        <v>835</v>
      </c>
      <c r="D147" s="18">
        <v>0.5</v>
      </c>
      <c r="E147" s="55">
        <v>43718</v>
      </c>
      <c r="F147" s="165">
        <v>15</v>
      </c>
      <c r="G147" s="166">
        <v>6.2050000000000001</v>
      </c>
      <c r="H147" s="24">
        <v>1.5375873417721517</v>
      </c>
      <c r="I147" s="24">
        <v>0.26814031715521391</v>
      </c>
      <c r="J147" s="1299">
        <f t="shared" ref="J147:J205" si="21">IF(AND(I147&gt;0),  I147*30.974," ")</f>
        <v>8.3053781835655958</v>
      </c>
      <c r="K147" s="1300">
        <f>AVERAGE(G147:G157)</f>
        <v>6.2050000000000001</v>
      </c>
      <c r="L147" s="594">
        <f t="shared" ref="L147:L212" si="22">10*(6-(LN(K147)/LN(2)))</f>
        <v>33.665687896443679</v>
      </c>
      <c r="M147" s="166">
        <f>AVERAGE(H147:H157)</f>
        <v>1.5034187341772152</v>
      </c>
      <c r="N147" s="594">
        <f t="shared" ref="N147:N212" si="23">10*(6-((2.04-0.68*LN(M147))/LN(2)))</f>
        <v>34.56909999444801</v>
      </c>
      <c r="O147" s="1299">
        <f>AVERAGE(J147:J157)</f>
        <v>11.560117657269245</v>
      </c>
      <c r="P147" s="594">
        <f t="shared" ref="P147:P212" si="24">10*(6-(LN(48/O147)/LN(2)))</f>
        <v>39.461216756289367</v>
      </c>
      <c r="Q147" s="1169">
        <f t="shared" si="20"/>
        <v>35.898668215727014</v>
      </c>
      <c r="T147" s="1346"/>
    </row>
    <row r="148" spans="1:20">
      <c r="A148" s="108"/>
      <c r="B148" t="s">
        <v>709</v>
      </c>
      <c r="C148" t="s">
        <v>835</v>
      </c>
      <c r="D148" s="18">
        <v>1</v>
      </c>
      <c r="E148" s="55">
        <v>43718</v>
      </c>
      <c r="F148" s="165"/>
      <c r="G148" s="166"/>
      <c r="H148" s="27" t="s">
        <v>811</v>
      </c>
      <c r="I148" s="27" t="s">
        <v>811</v>
      </c>
      <c r="J148" s="1299"/>
      <c r="K148" s="1271"/>
      <c r="Q148" s="1169"/>
      <c r="T148" s="1346"/>
    </row>
    <row r="149" spans="1:20">
      <c r="A149" s="108"/>
      <c r="B149" t="s">
        <v>709</v>
      </c>
      <c r="C149" t="s">
        <v>835</v>
      </c>
      <c r="D149" s="18">
        <v>2</v>
      </c>
      <c r="E149" s="55">
        <v>43718</v>
      </c>
      <c r="F149" s="165"/>
      <c r="G149" s="166"/>
      <c r="H149" s="27" t="s">
        <v>811</v>
      </c>
      <c r="I149" s="27" t="s">
        <v>811</v>
      </c>
      <c r="J149" s="1299"/>
      <c r="K149" s="1271"/>
      <c r="Q149" s="1169"/>
      <c r="T149" s="1346"/>
    </row>
    <row r="150" spans="1:20">
      <c r="A150" s="108"/>
      <c r="B150" t="s">
        <v>709</v>
      </c>
      <c r="C150" t="s">
        <v>835</v>
      </c>
      <c r="D150" s="18">
        <v>3</v>
      </c>
      <c r="E150" s="55">
        <v>43718</v>
      </c>
      <c r="F150" s="165"/>
      <c r="G150" s="166"/>
      <c r="H150" s="24">
        <v>1.3781338396624474</v>
      </c>
      <c r="I150" s="24">
        <v>0.26814031715521391</v>
      </c>
      <c r="J150" s="1299">
        <f t="shared" si="21"/>
        <v>8.3053781835655958</v>
      </c>
      <c r="K150" s="1271"/>
      <c r="Q150" s="1169"/>
      <c r="T150" s="1346"/>
    </row>
    <row r="151" spans="1:20">
      <c r="A151" s="108"/>
      <c r="B151" t="s">
        <v>709</v>
      </c>
      <c r="C151" t="s">
        <v>835</v>
      </c>
      <c r="D151" s="18">
        <v>4</v>
      </c>
      <c r="E151" s="55">
        <v>43718</v>
      </c>
      <c r="F151" s="165"/>
      <c r="G151" s="166"/>
      <c r="H151" s="27" t="s">
        <v>811</v>
      </c>
      <c r="I151" s="27" t="s">
        <v>811</v>
      </c>
      <c r="J151" s="1299"/>
      <c r="K151" s="1271"/>
      <c r="Q151" s="1169"/>
      <c r="T151" s="1346"/>
    </row>
    <row r="152" spans="1:20">
      <c r="A152" s="108"/>
      <c r="B152" t="s">
        <v>709</v>
      </c>
      <c r="C152" t="s">
        <v>835</v>
      </c>
      <c r="D152" s="18">
        <v>5</v>
      </c>
      <c r="E152" s="55">
        <v>43718</v>
      </c>
      <c r="F152" s="165"/>
      <c r="G152" s="166"/>
      <c r="H152" s="27" t="s">
        <v>811</v>
      </c>
      <c r="I152" s="27" t="s">
        <v>811</v>
      </c>
      <c r="J152" s="1299"/>
      <c r="K152" s="1271"/>
      <c r="Q152" s="1169"/>
      <c r="T152" s="1346"/>
    </row>
    <row r="153" spans="1:20">
      <c r="A153" s="108"/>
      <c r="B153" t="s">
        <v>709</v>
      </c>
      <c r="C153" t="s">
        <v>835</v>
      </c>
      <c r="D153" s="18">
        <v>6</v>
      </c>
      <c r="E153" s="55">
        <v>43718</v>
      </c>
      <c r="F153" s="165"/>
      <c r="G153" s="166"/>
      <c r="H153" s="27" t="s">
        <v>811</v>
      </c>
      <c r="I153" s="27" t="s">
        <v>811</v>
      </c>
      <c r="J153" s="1299"/>
      <c r="K153" s="1271"/>
      <c r="Q153" s="1169"/>
      <c r="T153" s="1346"/>
    </row>
    <row r="154" spans="1:20">
      <c r="A154" s="108"/>
      <c r="B154" t="s">
        <v>709</v>
      </c>
      <c r="C154" t="s">
        <v>835</v>
      </c>
      <c r="D154" s="18">
        <v>7</v>
      </c>
      <c r="E154" s="55">
        <v>43718</v>
      </c>
      <c r="F154" s="165"/>
      <c r="G154" s="166"/>
      <c r="H154" s="27" t="s">
        <v>811</v>
      </c>
      <c r="I154" s="27" t="s">
        <v>811</v>
      </c>
      <c r="J154" s="1299"/>
      <c r="K154" s="1271"/>
      <c r="Q154" s="1169"/>
      <c r="T154" s="1346"/>
    </row>
    <row r="155" spans="1:20">
      <c r="A155" s="108"/>
      <c r="B155" t="s">
        <v>709</v>
      </c>
      <c r="C155" t="s">
        <v>835</v>
      </c>
      <c r="D155" s="18">
        <v>7.75</v>
      </c>
      <c r="E155" s="55">
        <v>43718</v>
      </c>
      <c r="F155" s="165"/>
      <c r="G155" s="166"/>
      <c r="H155" s="27" t="s">
        <v>811</v>
      </c>
      <c r="I155" s="27" t="s">
        <v>811</v>
      </c>
      <c r="J155" s="1299"/>
      <c r="K155" s="1271"/>
      <c r="Q155" s="1169"/>
      <c r="T155" s="1346"/>
    </row>
    <row r="156" spans="1:20">
      <c r="A156" s="108"/>
      <c r="B156" t="s">
        <v>709</v>
      </c>
      <c r="C156" t="s">
        <v>835</v>
      </c>
      <c r="D156" s="18">
        <v>9</v>
      </c>
      <c r="E156" s="55">
        <v>43718</v>
      </c>
      <c r="F156" s="165"/>
      <c r="G156" s="166"/>
      <c r="H156" s="24">
        <v>2.1070641350210968</v>
      </c>
      <c r="I156" s="24">
        <v>0.26814031715521391</v>
      </c>
      <c r="J156" s="1299">
        <f t="shared" si="21"/>
        <v>8.3053781835655958</v>
      </c>
      <c r="K156" s="1271"/>
      <c r="Q156" s="1169"/>
      <c r="T156" s="1346"/>
    </row>
    <row r="157" spans="1:20" s="451" customFormat="1">
      <c r="A157" s="1566"/>
      <c r="B157" s="451" t="s">
        <v>709</v>
      </c>
      <c r="C157" s="451" t="s">
        <v>835</v>
      </c>
      <c r="D157" s="1201" t="s">
        <v>814</v>
      </c>
      <c r="E157" s="1202">
        <v>43718</v>
      </c>
      <c r="F157" s="1203"/>
      <c r="G157" s="1204"/>
      <c r="H157" s="1200">
        <v>0.99088962025316463</v>
      </c>
      <c r="I157" s="1200">
        <v>0.68845922639569301</v>
      </c>
      <c r="J157" s="1577">
        <f t="shared" si="21"/>
        <v>21.324336078380195</v>
      </c>
      <c r="K157" s="1635"/>
      <c r="L157" s="1373"/>
      <c r="N157" s="1373"/>
      <c r="P157" s="1373"/>
      <c r="Q157" s="1232"/>
      <c r="R157" s="1157"/>
      <c r="S157" s="1157"/>
      <c r="T157" s="1569"/>
    </row>
    <row r="158" spans="1:20">
      <c r="A158" s="884"/>
      <c r="C158" s="27"/>
      <c r="D158" s="27"/>
      <c r="E158" s="27"/>
      <c r="F158" s="173"/>
      <c r="G158" s="27"/>
      <c r="H158" s="27"/>
      <c r="I158" s="27"/>
      <c r="J158" s="1299" t="str">
        <f t="shared" si="21"/>
        <v xml:space="preserve"> </v>
      </c>
      <c r="K158" s="1273"/>
      <c r="M158" s="592"/>
      <c r="O158" s="592"/>
      <c r="Q158" s="1169"/>
      <c r="T158" s="1346"/>
    </row>
    <row r="159" spans="1:20" ht="31.2">
      <c r="B159" s="976" t="s">
        <v>20</v>
      </c>
      <c r="C159" s="591" t="s">
        <v>701</v>
      </c>
      <c r="D159" s="946" t="s">
        <v>805</v>
      </c>
      <c r="E159" s="947" t="s">
        <v>786</v>
      </c>
      <c r="F159" s="946" t="s">
        <v>806</v>
      </c>
      <c r="G159" s="946" t="s">
        <v>807</v>
      </c>
      <c r="H159" s="591" t="s">
        <v>808</v>
      </c>
      <c r="I159" s="371" t="s">
        <v>809</v>
      </c>
      <c r="J159" t="s">
        <v>810</v>
      </c>
      <c r="K159" s="1267" t="s">
        <v>792</v>
      </c>
      <c r="L159" s="1305" t="s">
        <v>474</v>
      </c>
      <c r="M159" s="1252" t="s">
        <v>793</v>
      </c>
      <c r="N159" s="1305" t="s">
        <v>483</v>
      </c>
      <c r="O159" s="1252" t="s">
        <v>794</v>
      </c>
      <c r="P159" s="1305" t="s">
        <v>480</v>
      </c>
      <c r="Q159" s="1604"/>
      <c r="T159" s="1346"/>
    </row>
    <row r="160" spans="1:20">
      <c r="B160" s="108" t="s">
        <v>709</v>
      </c>
      <c r="C160" t="s">
        <v>836</v>
      </c>
      <c r="D160">
        <v>0.5</v>
      </c>
      <c r="E160" s="55">
        <v>44084</v>
      </c>
      <c r="F160">
        <v>2.1</v>
      </c>
      <c r="G160">
        <v>2.1</v>
      </c>
      <c r="H160" s="371">
        <v>2.3333333333333335</v>
      </c>
      <c r="I160" s="24">
        <v>0.38664457512704975</v>
      </c>
      <c r="J160" s="1299">
        <f t="shared" si="21"/>
        <v>11.97592906998524</v>
      </c>
      <c r="K160" s="1271">
        <f>AVERAGE(G160:G181)</f>
        <v>3.9950000000000001</v>
      </c>
      <c r="L160" s="594">
        <f t="shared" si="22"/>
        <v>40.018044968467478</v>
      </c>
      <c r="M160" s="166">
        <f>AVERAGE(H160:H181)</f>
        <v>2.8348541666666667</v>
      </c>
      <c r="N160" s="594">
        <f t="shared" si="23"/>
        <v>40.791287905610659</v>
      </c>
      <c r="O160" s="1299">
        <f>AVERAGE(J160:J181)</f>
        <v>30.256503001337787</v>
      </c>
      <c r="P160" s="594">
        <f t="shared" si="24"/>
        <v>53.342108469498974</v>
      </c>
      <c r="Q160" s="1169">
        <f t="shared" si="20"/>
        <v>44.717147114525709</v>
      </c>
      <c r="T160" s="1346"/>
    </row>
    <row r="161" spans="2:20">
      <c r="B161" s="108" t="s">
        <v>709</v>
      </c>
      <c r="C161" t="s">
        <v>836</v>
      </c>
      <c r="D161">
        <v>1</v>
      </c>
      <c r="E161" s="55">
        <v>44084</v>
      </c>
      <c r="H161" s="24" t="s">
        <v>811</v>
      </c>
      <c r="I161" s="24" t="s">
        <v>811</v>
      </c>
      <c r="J161" s="1299"/>
      <c r="K161" s="1271"/>
      <c r="Q161" s="1169"/>
      <c r="T161" s="1346"/>
    </row>
    <row r="162" spans="2:20">
      <c r="B162" s="108" t="s">
        <v>709</v>
      </c>
      <c r="C162" t="s">
        <v>836</v>
      </c>
      <c r="D162">
        <v>1.1000000000000001</v>
      </c>
      <c r="E162" s="55">
        <v>44084</v>
      </c>
      <c r="H162" s="371">
        <v>2.1746666666666665</v>
      </c>
      <c r="I162" s="24">
        <v>0.4639734901524597</v>
      </c>
      <c r="J162" s="1299">
        <f t="shared" si="21"/>
        <v>14.371114883982287</v>
      </c>
      <c r="K162" s="1271"/>
      <c r="Q162" s="1169"/>
      <c r="T162" s="1346"/>
    </row>
    <row r="163" spans="2:20">
      <c r="B163" s="108" t="s">
        <v>709</v>
      </c>
      <c r="C163" t="s">
        <v>836</v>
      </c>
      <c r="D163">
        <v>1.5</v>
      </c>
      <c r="E163" s="55">
        <v>44084</v>
      </c>
      <c r="H163" s="24" t="s">
        <v>811</v>
      </c>
      <c r="I163" s="24" t="s">
        <v>811</v>
      </c>
      <c r="J163" s="1299"/>
      <c r="K163" s="1271"/>
      <c r="Q163" s="1169"/>
      <c r="T163" s="1346"/>
    </row>
    <row r="164" spans="2:20">
      <c r="B164" s="108" t="s">
        <v>709</v>
      </c>
      <c r="C164" t="s">
        <v>837</v>
      </c>
      <c r="D164">
        <v>0.5</v>
      </c>
      <c r="E164" s="55">
        <v>44088</v>
      </c>
      <c r="F164">
        <v>17.25</v>
      </c>
      <c r="G164">
        <v>5.89</v>
      </c>
      <c r="H164" s="371">
        <v>0.38342500000000013</v>
      </c>
      <c r="I164" s="24">
        <v>0.57996686269057462</v>
      </c>
      <c r="J164" s="1299">
        <f t="shared" si="21"/>
        <v>17.963893604977859</v>
      </c>
      <c r="K164" s="1271"/>
      <c r="Q164" s="1169"/>
      <c r="T164" s="1346"/>
    </row>
    <row r="165" spans="2:20">
      <c r="B165" s="108" t="s">
        <v>709</v>
      </c>
      <c r="C165" t="s">
        <v>837</v>
      </c>
      <c r="D165">
        <v>1</v>
      </c>
      <c r="E165" s="55">
        <v>44088</v>
      </c>
      <c r="H165" s="24" t="s">
        <v>811</v>
      </c>
      <c r="I165" s="24" t="s">
        <v>811</v>
      </c>
      <c r="J165" s="1299"/>
      <c r="K165" s="1271"/>
      <c r="Q165" s="1169"/>
      <c r="T165" s="1346"/>
    </row>
    <row r="166" spans="2:20">
      <c r="B166" s="108" t="s">
        <v>709</v>
      </c>
      <c r="C166" t="s">
        <v>837</v>
      </c>
      <c r="D166">
        <v>2</v>
      </c>
      <c r="E166" s="55">
        <v>44088</v>
      </c>
      <c r="H166" s="24" t="s">
        <v>811</v>
      </c>
      <c r="I166" s="24" t="s">
        <v>811</v>
      </c>
      <c r="J166" s="1299"/>
      <c r="K166" s="1271"/>
      <c r="Q166" s="1169"/>
      <c r="T166" s="1346"/>
    </row>
    <row r="167" spans="2:20">
      <c r="B167" s="108" t="s">
        <v>709</v>
      </c>
      <c r="C167" t="s">
        <v>837</v>
      </c>
      <c r="D167">
        <v>3</v>
      </c>
      <c r="E167" s="55">
        <v>44088</v>
      </c>
      <c r="H167" s="371">
        <v>0.38155833333333361</v>
      </c>
      <c r="I167" s="24">
        <v>0.54130240517786965</v>
      </c>
      <c r="J167" s="1299">
        <f t="shared" si="21"/>
        <v>16.766300697979336</v>
      </c>
      <c r="K167" s="1271"/>
      <c r="Q167" s="1169"/>
      <c r="T167" s="1346"/>
    </row>
    <row r="168" spans="2:20">
      <c r="B168" s="108" t="s">
        <v>709</v>
      </c>
      <c r="C168" t="s">
        <v>837</v>
      </c>
      <c r="D168">
        <v>4</v>
      </c>
      <c r="E168" s="55">
        <v>44088</v>
      </c>
      <c r="H168" s="24" t="s">
        <v>811</v>
      </c>
      <c r="I168" s="24" t="s">
        <v>811</v>
      </c>
      <c r="J168" s="1299"/>
      <c r="K168" s="1271"/>
      <c r="Q168" s="1169"/>
      <c r="T168" s="1346"/>
    </row>
    <row r="169" spans="2:20">
      <c r="B169" s="108" t="s">
        <v>709</v>
      </c>
      <c r="C169" t="s">
        <v>837</v>
      </c>
      <c r="D169">
        <v>5</v>
      </c>
      <c r="E169" s="55">
        <v>44088</v>
      </c>
      <c r="H169" s="24" t="s">
        <v>811</v>
      </c>
      <c r="I169" s="24" t="s">
        <v>811</v>
      </c>
      <c r="J169" s="1299"/>
      <c r="K169" s="1271"/>
      <c r="Q169" s="1169"/>
      <c r="T169" s="1346"/>
    </row>
    <row r="170" spans="2:20">
      <c r="B170" s="108" t="s">
        <v>709</v>
      </c>
      <c r="C170" t="s">
        <v>837</v>
      </c>
      <c r="D170">
        <v>6</v>
      </c>
      <c r="E170" s="55">
        <v>44088</v>
      </c>
      <c r="H170" s="24" t="s">
        <v>811</v>
      </c>
      <c r="I170" s="24" t="s">
        <v>811</v>
      </c>
      <c r="J170" s="1299"/>
      <c r="K170" s="1271"/>
      <c r="Q170" s="1169"/>
      <c r="T170" s="1346"/>
    </row>
    <row r="171" spans="2:20">
      <c r="B171" s="108" t="s">
        <v>709</v>
      </c>
      <c r="C171" t="s">
        <v>837</v>
      </c>
      <c r="D171">
        <v>7</v>
      </c>
      <c r="E171" s="55">
        <v>44088</v>
      </c>
      <c r="H171" s="24" t="s">
        <v>811</v>
      </c>
      <c r="I171" s="24" t="s">
        <v>811</v>
      </c>
      <c r="J171" s="1299"/>
      <c r="K171" s="1271"/>
      <c r="Q171" s="1169"/>
      <c r="T171" s="1346"/>
    </row>
    <row r="172" spans="2:20">
      <c r="B172" s="108" t="s">
        <v>709</v>
      </c>
      <c r="C172" t="s">
        <v>837</v>
      </c>
      <c r="D172">
        <v>8</v>
      </c>
      <c r="E172" s="55">
        <v>44088</v>
      </c>
      <c r="H172" s="24" t="s">
        <v>811</v>
      </c>
      <c r="I172" s="24" t="s">
        <v>811</v>
      </c>
      <c r="J172" s="1299"/>
      <c r="K172" s="1271"/>
      <c r="Q172" s="1169"/>
      <c r="T172" s="1346"/>
    </row>
    <row r="173" spans="2:20">
      <c r="B173" s="108" t="s">
        <v>709</v>
      </c>
      <c r="C173" t="s">
        <v>837</v>
      </c>
      <c r="D173">
        <v>9</v>
      </c>
      <c r="E173" s="55">
        <v>44088</v>
      </c>
      <c r="H173" s="371">
        <v>1.2887583333333335</v>
      </c>
      <c r="I173" s="24">
        <v>0.6186313202032796</v>
      </c>
      <c r="J173" s="1299">
        <f t="shared" si="21"/>
        <v>19.161486511976381</v>
      </c>
      <c r="K173" s="1271"/>
      <c r="Q173" s="1169"/>
      <c r="T173" s="1346"/>
    </row>
    <row r="174" spans="2:20">
      <c r="B174" s="108" t="s">
        <v>709</v>
      </c>
      <c r="C174" t="s">
        <v>837</v>
      </c>
      <c r="D174">
        <v>10</v>
      </c>
      <c r="E174" s="55">
        <v>44088</v>
      </c>
      <c r="H174" s="24" t="s">
        <v>811</v>
      </c>
      <c r="I174" s="24" t="s">
        <v>811</v>
      </c>
      <c r="J174" s="1299"/>
      <c r="K174" s="1271"/>
      <c r="Q174" s="1169"/>
      <c r="T174" s="1346"/>
    </row>
    <row r="175" spans="2:20">
      <c r="B175" s="108" t="s">
        <v>709</v>
      </c>
      <c r="C175" t="s">
        <v>837</v>
      </c>
      <c r="D175">
        <v>11</v>
      </c>
      <c r="E175" s="55">
        <v>44088</v>
      </c>
      <c r="H175" s="24" t="s">
        <v>811</v>
      </c>
      <c r="I175" s="24" t="s">
        <v>811</v>
      </c>
      <c r="J175" s="1299"/>
      <c r="K175" s="1271"/>
      <c r="Q175" s="1169"/>
      <c r="T175" s="1346"/>
    </row>
    <row r="176" spans="2:20">
      <c r="B176" s="108" t="s">
        <v>709</v>
      </c>
      <c r="C176" t="s">
        <v>837</v>
      </c>
      <c r="D176">
        <v>12</v>
      </c>
      <c r="E176" s="55">
        <v>44088</v>
      </c>
      <c r="H176" s="24" t="s">
        <v>811</v>
      </c>
      <c r="I176" s="24" t="s">
        <v>811</v>
      </c>
      <c r="J176" s="1299"/>
      <c r="K176" s="1271"/>
      <c r="Q176" s="1169"/>
      <c r="T176" s="1346"/>
    </row>
    <row r="177" spans="1:25">
      <c r="B177" s="108" t="s">
        <v>709</v>
      </c>
      <c r="C177" t="s">
        <v>837</v>
      </c>
      <c r="D177">
        <v>13</v>
      </c>
      <c r="E177" s="55">
        <v>44088</v>
      </c>
      <c r="H177" s="24" t="s">
        <v>811</v>
      </c>
      <c r="I177" s="24" t="s">
        <v>811</v>
      </c>
      <c r="J177" s="1299"/>
      <c r="K177" s="1271"/>
      <c r="Q177" s="1169"/>
      <c r="T177" s="1346"/>
    </row>
    <row r="178" spans="1:25">
      <c r="B178" s="108" t="s">
        <v>709</v>
      </c>
      <c r="C178" t="s">
        <v>837</v>
      </c>
      <c r="D178">
        <v>14</v>
      </c>
      <c r="E178" s="55">
        <v>44088</v>
      </c>
      <c r="H178" s="24" t="s">
        <v>811</v>
      </c>
      <c r="I178" s="24" t="s">
        <v>811</v>
      </c>
      <c r="J178" s="1299"/>
      <c r="K178" s="1271"/>
      <c r="Q178" s="1169"/>
      <c r="T178" s="1346"/>
    </row>
    <row r="179" spans="1:25">
      <c r="B179" s="108" t="s">
        <v>709</v>
      </c>
      <c r="C179" t="s">
        <v>837</v>
      </c>
      <c r="D179">
        <v>15</v>
      </c>
      <c r="E179" s="55">
        <v>44088</v>
      </c>
      <c r="H179" s="24" t="s">
        <v>811</v>
      </c>
      <c r="I179" s="24" t="s">
        <v>811</v>
      </c>
      <c r="J179" s="1299"/>
      <c r="K179" s="1271"/>
      <c r="Q179" s="1169"/>
      <c r="T179" s="1346"/>
    </row>
    <row r="180" spans="1:25">
      <c r="B180" s="108" t="s">
        <v>709</v>
      </c>
      <c r="C180" t="s">
        <v>837</v>
      </c>
      <c r="D180">
        <v>16</v>
      </c>
      <c r="E180" s="55">
        <v>44088</v>
      </c>
      <c r="H180" s="24" t="s">
        <v>811</v>
      </c>
      <c r="I180" s="24" t="s">
        <v>811</v>
      </c>
      <c r="J180" s="1299"/>
      <c r="K180" s="1271"/>
      <c r="Q180" s="1169"/>
      <c r="T180" s="1346"/>
    </row>
    <row r="181" spans="1:25" s="451" customFormat="1">
      <c r="B181" s="1566" t="s">
        <v>709</v>
      </c>
      <c r="C181" s="451" t="s">
        <v>837</v>
      </c>
      <c r="D181" s="451">
        <v>17</v>
      </c>
      <c r="E181" s="1202">
        <v>44088</v>
      </c>
      <c r="H181" s="1576">
        <v>10.447383333333335</v>
      </c>
      <c r="I181" s="1200">
        <v>3.2704943901054309</v>
      </c>
      <c r="J181" s="1577">
        <f t="shared" si="21"/>
        <v>101.30029323912562</v>
      </c>
      <c r="K181" s="1635"/>
      <c r="L181" s="1373"/>
      <c r="N181" s="1373"/>
      <c r="P181" s="1373"/>
      <c r="Q181" s="1232"/>
      <c r="R181" s="1157"/>
      <c r="S181" s="1157"/>
      <c r="T181" s="1569"/>
    </row>
    <row r="182" spans="1:25">
      <c r="A182" s="108"/>
      <c r="D182" s="55"/>
      <c r="J182" s="1299" t="str">
        <f t="shared" si="21"/>
        <v xml:space="preserve"> </v>
      </c>
      <c r="K182" s="1271"/>
      <c r="M182" s="24"/>
      <c r="O182" s="27"/>
      <c r="Q182" s="1169"/>
      <c r="R182" s="1229"/>
      <c r="T182" s="1346"/>
    </row>
    <row r="183" spans="1:25" ht="31.2">
      <c r="A183" s="983" t="s">
        <v>804</v>
      </c>
      <c r="B183" s="815" t="s">
        <v>20</v>
      </c>
      <c r="C183" s="815" t="s">
        <v>701</v>
      </c>
      <c r="D183" s="815" t="s">
        <v>805</v>
      </c>
      <c r="E183" s="873" t="s">
        <v>786</v>
      </c>
      <c r="F183" s="815" t="s">
        <v>806</v>
      </c>
      <c r="G183" s="815" t="s">
        <v>807</v>
      </c>
      <c r="H183" s="815" t="s">
        <v>808</v>
      </c>
      <c r="I183" s="878" t="s">
        <v>809</v>
      </c>
      <c r="J183" t="s">
        <v>810</v>
      </c>
      <c r="K183" s="1267" t="s">
        <v>792</v>
      </c>
      <c r="L183" s="1305" t="s">
        <v>474</v>
      </c>
      <c r="M183" s="1252" t="s">
        <v>793</v>
      </c>
      <c r="N183" s="1305" t="s">
        <v>483</v>
      </c>
      <c r="O183" s="1252" t="s">
        <v>794</v>
      </c>
      <c r="P183" s="1305" t="s">
        <v>480</v>
      </c>
      <c r="Q183" s="1604"/>
      <c r="R183" s="1226"/>
      <c r="S183" s="1226"/>
      <c r="T183" s="1349"/>
      <c r="U183" s="747"/>
      <c r="V183" s="747"/>
      <c r="W183" s="747"/>
      <c r="X183" s="747"/>
      <c r="Y183" s="747"/>
    </row>
    <row r="184" spans="1:25">
      <c r="A184" s="108"/>
      <c r="B184" t="s">
        <v>709</v>
      </c>
      <c r="C184" t="s">
        <v>835</v>
      </c>
      <c r="D184" s="27">
        <v>0.5</v>
      </c>
      <c r="E184" s="133">
        <v>44432</v>
      </c>
      <c r="F184">
        <v>20</v>
      </c>
      <c r="G184">
        <v>5.75</v>
      </c>
      <c r="H184" s="24">
        <v>1.7420952380952386</v>
      </c>
      <c r="I184" s="71">
        <v>0.38402329935510704</v>
      </c>
      <c r="J184" s="1299">
        <f t="shared" si="21"/>
        <v>11.894737674225086</v>
      </c>
      <c r="K184" s="1271">
        <f>AVERAGE(G184:G206)</f>
        <v>5.75</v>
      </c>
      <c r="L184" s="594">
        <f t="shared" si="22"/>
        <v>34.764380439429871</v>
      </c>
      <c r="M184" s="1303">
        <f>AVERAGE(H184:H206)</f>
        <v>0.99367460317460321</v>
      </c>
      <c r="N184" s="594">
        <f t="shared" si="23"/>
        <v>30.506769868873075</v>
      </c>
      <c r="O184" s="1299">
        <f>AVERAGE(J184:J206)</f>
        <v>11.564328294385502</v>
      </c>
      <c r="P184" s="594">
        <f t="shared" si="24"/>
        <v>39.466470646796793</v>
      </c>
      <c r="Q184" s="1169">
        <f t="shared" si="20"/>
        <v>34.912540318366581</v>
      </c>
      <c r="T184" s="1346"/>
    </row>
    <row r="185" spans="1:25">
      <c r="A185" s="108"/>
      <c r="B185" t="s">
        <v>709</v>
      </c>
      <c r="C185" t="s">
        <v>835</v>
      </c>
      <c r="D185" s="27">
        <v>1</v>
      </c>
      <c r="E185" s="133">
        <v>44432</v>
      </c>
      <c r="H185" s="24" t="s">
        <v>811</v>
      </c>
      <c r="I185" s="71" t="s">
        <v>811</v>
      </c>
      <c r="J185" s="1299"/>
      <c r="K185" s="1271"/>
      <c r="M185" s="51"/>
      <c r="Q185" s="1169"/>
      <c r="T185" s="1346"/>
    </row>
    <row r="186" spans="1:25">
      <c r="A186" s="108"/>
      <c r="B186" t="s">
        <v>709</v>
      </c>
      <c r="C186" t="s">
        <v>835</v>
      </c>
      <c r="D186" s="27">
        <v>2</v>
      </c>
      <c r="E186" s="133">
        <v>44432</v>
      </c>
      <c r="H186" s="24" t="s">
        <v>811</v>
      </c>
      <c r="I186" s="71" t="s">
        <v>811</v>
      </c>
      <c r="J186" s="1299"/>
      <c r="K186" s="1271"/>
      <c r="M186" s="51"/>
      <c r="Q186" s="1169"/>
      <c r="T186" s="1346"/>
    </row>
    <row r="187" spans="1:25">
      <c r="A187" s="108"/>
      <c r="B187" t="s">
        <v>709</v>
      </c>
      <c r="C187" t="s">
        <v>835</v>
      </c>
      <c r="D187" s="27">
        <v>3</v>
      </c>
      <c r="E187" s="133">
        <v>44432</v>
      </c>
      <c r="H187" s="24">
        <v>0.7156190476190476</v>
      </c>
      <c r="I187" s="71">
        <v>0.32001941612925588</v>
      </c>
      <c r="J187" s="1299">
        <f t="shared" si="21"/>
        <v>9.9122813951875717</v>
      </c>
      <c r="K187" s="1271"/>
      <c r="M187" s="51"/>
      <c r="Q187" s="1169"/>
      <c r="T187" s="1346"/>
    </row>
    <row r="188" spans="1:25">
      <c r="A188" s="108"/>
      <c r="B188" t="s">
        <v>709</v>
      </c>
      <c r="C188" t="s">
        <v>835</v>
      </c>
      <c r="D188" s="27">
        <v>4</v>
      </c>
      <c r="E188" s="133">
        <v>44432</v>
      </c>
      <c r="H188" s="24" t="s">
        <v>811</v>
      </c>
      <c r="I188" s="71" t="s">
        <v>811</v>
      </c>
      <c r="J188" s="1299"/>
      <c r="K188" s="1271"/>
      <c r="M188" s="51"/>
      <c r="Q188" s="1169"/>
      <c r="T188" s="1346"/>
    </row>
    <row r="189" spans="1:25">
      <c r="A189" s="108"/>
      <c r="B189" t="s">
        <v>709</v>
      </c>
      <c r="C189" t="s">
        <v>835</v>
      </c>
      <c r="D189" s="27">
        <v>5</v>
      </c>
      <c r="E189" s="133">
        <v>44432</v>
      </c>
      <c r="H189" s="24" t="s">
        <v>811</v>
      </c>
      <c r="I189" s="71" t="s">
        <v>811</v>
      </c>
      <c r="J189" s="1299"/>
      <c r="K189" s="1271"/>
      <c r="M189" s="51"/>
      <c r="Q189" s="1169"/>
      <c r="T189" s="1346"/>
    </row>
    <row r="190" spans="1:25">
      <c r="A190" s="108"/>
      <c r="B190" t="s">
        <v>709</v>
      </c>
      <c r="C190" t="s">
        <v>835</v>
      </c>
      <c r="D190" s="27">
        <v>6</v>
      </c>
      <c r="E190" s="133">
        <v>44432</v>
      </c>
      <c r="H190" s="24" t="s">
        <v>811</v>
      </c>
      <c r="I190" s="71" t="s">
        <v>811</v>
      </c>
      <c r="J190" s="1299"/>
      <c r="K190" s="1271"/>
      <c r="M190" s="51"/>
      <c r="Q190" s="1169"/>
      <c r="T190" s="1346"/>
    </row>
    <row r="191" spans="1:25">
      <c r="A191" s="108"/>
      <c r="B191" t="s">
        <v>709</v>
      </c>
      <c r="C191" t="s">
        <v>835</v>
      </c>
      <c r="D191" s="27">
        <v>7</v>
      </c>
      <c r="E191" s="133">
        <v>44432</v>
      </c>
      <c r="H191" s="24" t="s">
        <v>811</v>
      </c>
      <c r="I191" s="71" t="s">
        <v>811</v>
      </c>
      <c r="J191" s="1299"/>
      <c r="K191" s="1271"/>
      <c r="M191" s="51"/>
      <c r="Q191" s="1169"/>
      <c r="T191" s="1346"/>
    </row>
    <row r="192" spans="1:25">
      <c r="A192" s="108"/>
      <c r="B192" t="s">
        <v>709</v>
      </c>
      <c r="C192" t="s">
        <v>835</v>
      </c>
      <c r="D192" s="27">
        <v>8</v>
      </c>
      <c r="E192" s="133">
        <v>44432</v>
      </c>
      <c r="H192" s="24" t="s">
        <v>811</v>
      </c>
      <c r="I192" s="71" t="s">
        <v>811</v>
      </c>
      <c r="J192" s="1299"/>
      <c r="K192" s="1271"/>
      <c r="M192" s="51"/>
      <c r="Q192" s="1169"/>
      <c r="T192" s="1346"/>
    </row>
    <row r="193" spans="1:20">
      <c r="A193" s="108"/>
      <c r="B193" t="s">
        <v>709</v>
      </c>
      <c r="C193" t="s">
        <v>835</v>
      </c>
      <c r="D193" s="27">
        <v>9</v>
      </c>
      <c r="E193" s="133">
        <v>44432</v>
      </c>
      <c r="H193" s="24">
        <v>1.2887619047619043</v>
      </c>
      <c r="I193" s="71">
        <v>0.38402329935510704</v>
      </c>
      <c r="J193" s="1299">
        <f t="shared" si="21"/>
        <v>11.894737674225086</v>
      </c>
      <c r="K193" s="1271"/>
      <c r="M193" s="51"/>
      <c r="Q193" s="1169"/>
      <c r="T193" s="1346"/>
    </row>
    <row r="194" spans="1:20">
      <c r="A194" s="108"/>
      <c r="B194" t="s">
        <v>709</v>
      </c>
      <c r="C194" t="s">
        <v>835</v>
      </c>
      <c r="D194" s="27">
        <v>10</v>
      </c>
      <c r="E194" s="133">
        <v>44432</v>
      </c>
      <c r="H194" s="24" t="s">
        <v>811</v>
      </c>
      <c r="I194" s="71" t="s">
        <v>811</v>
      </c>
      <c r="J194" s="1299"/>
      <c r="K194" s="1271"/>
      <c r="M194" s="51"/>
      <c r="Q194" s="1169"/>
      <c r="T194" s="1346"/>
    </row>
    <row r="195" spans="1:20">
      <c r="A195" s="108"/>
      <c r="B195" t="s">
        <v>709</v>
      </c>
      <c r="C195" t="s">
        <v>835</v>
      </c>
      <c r="D195" s="27">
        <v>11</v>
      </c>
      <c r="E195" s="133">
        <v>44432</v>
      </c>
      <c r="H195" s="24" t="s">
        <v>811</v>
      </c>
      <c r="I195" s="71" t="s">
        <v>811</v>
      </c>
      <c r="J195" s="1299"/>
      <c r="K195" s="1271"/>
      <c r="M195" s="51"/>
      <c r="Q195" s="1169"/>
      <c r="T195" s="1346"/>
    </row>
    <row r="196" spans="1:20">
      <c r="A196" s="108"/>
      <c r="B196" t="s">
        <v>709</v>
      </c>
      <c r="C196" t="s">
        <v>835</v>
      </c>
      <c r="D196" s="27">
        <v>12</v>
      </c>
      <c r="E196" s="133">
        <v>44432</v>
      </c>
      <c r="H196" s="24" t="s">
        <v>811</v>
      </c>
      <c r="I196" s="71" t="s">
        <v>811</v>
      </c>
      <c r="J196" s="1299"/>
      <c r="K196" s="1271"/>
      <c r="M196" s="51"/>
      <c r="Q196" s="1169"/>
      <c r="T196" s="1346"/>
    </row>
    <row r="197" spans="1:20">
      <c r="A197" s="108"/>
      <c r="B197" t="s">
        <v>709</v>
      </c>
      <c r="C197" t="s">
        <v>835</v>
      </c>
      <c r="D197" s="27">
        <v>13</v>
      </c>
      <c r="E197" s="133">
        <v>44432</v>
      </c>
      <c r="H197" s="24" t="s">
        <v>811</v>
      </c>
      <c r="I197" s="71" t="s">
        <v>811</v>
      </c>
      <c r="J197" s="1299"/>
      <c r="K197" s="1271"/>
      <c r="M197" s="51"/>
      <c r="Q197" s="1169"/>
      <c r="T197" s="1346"/>
    </row>
    <row r="198" spans="1:20">
      <c r="A198" s="108"/>
      <c r="B198" t="s">
        <v>709</v>
      </c>
      <c r="C198" t="s">
        <v>835</v>
      </c>
      <c r="D198" s="27">
        <v>14</v>
      </c>
      <c r="E198" s="133">
        <v>44432</v>
      </c>
      <c r="H198" s="24" t="s">
        <v>811</v>
      </c>
      <c r="I198" s="71" t="s">
        <v>811</v>
      </c>
      <c r="J198" s="1299"/>
      <c r="K198" s="1271"/>
      <c r="M198" s="51"/>
      <c r="Q198" s="1169"/>
      <c r="T198" s="1346"/>
    </row>
    <row r="199" spans="1:20">
      <c r="A199" s="108"/>
      <c r="B199" t="s">
        <v>709</v>
      </c>
      <c r="C199" t="s">
        <v>835</v>
      </c>
      <c r="D199" s="27">
        <v>15</v>
      </c>
      <c r="E199" s="133">
        <v>44432</v>
      </c>
      <c r="H199" s="24" t="s">
        <v>811</v>
      </c>
      <c r="I199" s="71" t="s">
        <v>811</v>
      </c>
      <c r="J199" s="1299"/>
      <c r="K199" s="1271"/>
      <c r="M199" s="51"/>
      <c r="Q199" s="1169"/>
      <c r="T199" s="1346"/>
    </row>
    <row r="200" spans="1:20">
      <c r="A200" s="108"/>
      <c r="B200" t="s">
        <v>709</v>
      </c>
      <c r="C200" t="s">
        <v>835</v>
      </c>
      <c r="D200" s="27">
        <v>16</v>
      </c>
      <c r="E200" s="133">
        <v>44432</v>
      </c>
      <c r="H200" s="24" t="s">
        <v>811</v>
      </c>
      <c r="I200" s="71" t="s">
        <v>811</v>
      </c>
      <c r="J200" s="1299"/>
      <c r="K200" s="1271"/>
      <c r="M200" s="51"/>
      <c r="Q200" s="1169"/>
      <c r="T200" s="1346"/>
    </row>
    <row r="201" spans="1:20">
      <c r="A201" s="108"/>
      <c r="B201" t="s">
        <v>709</v>
      </c>
      <c r="C201" t="s">
        <v>835</v>
      </c>
      <c r="D201" s="27">
        <v>17</v>
      </c>
      <c r="E201" s="133">
        <v>44432</v>
      </c>
      <c r="H201" s="24" t="s">
        <v>811</v>
      </c>
      <c r="I201" s="71" t="s">
        <v>811</v>
      </c>
      <c r="J201" s="1299"/>
      <c r="K201" s="1271"/>
      <c r="L201"/>
      <c r="M201" s="51"/>
      <c r="Q201" s="1169"/>
      <c r="T201" s="1346"/>
    </row>
    <row r="202" spans="1:20">
      <c r="A202" s="108"/>
      <c r="B202" t="s">
        <v>709</v>
      </c>
      <c r="C202" t="s">
        <v>835</v>
      </c>
      <c r="D202" s="27">
        <v>18</v>
      </c>
      <c r="E202" s="133">
        <v>44432</v>
      </c>
      <c r="H202" s="24" t="s">
        <v>811</v>
      </c>
      <c r="I202" s="71" t="s">
        <v>811</v>
      </c>
      <c r="J202" s="1299"/>
      <c r="K202" s="1271"/>
      <c r="M202" s="51"/>
      <c r="Q202" s="1169"/>
      <c r="T202" s="1346"/>
    </row>
    <row r="203" spans="1:20">
      <c r="A203" s="108"/>
      <c r="B203" t="s">
        <v>709</v>
      </c>
      <c r="C203" t="s">
        <v>835</v>
      </c>
      <c r="D203" s="27">
        <v>19</v>
      </c>
      <c r="E203" s="133">
        <v>44432</v>
      </c>
      <c r="H203" s="24" t="s">
        <v>811</v>
      </c>
      <c r="I203" s="71" t="s">
        <v>811</v>
      </c>
      <c r="J203" s="1299"/>
      <c r="K203" s="1271"/>
      <c r="M203" s="51"/>
      <c r="Q203" s="1169"/>
      <c r="T203" s="1346"/>
    </row>
    <row r="204" spans="1:20">
      <c r="A204" s="108"/>
      <c r="B204" t="s">
        <v>709</v>
      </c>
      <c r="C204" t="s">
        <v>835</v>
      </c>
      <c r="D204" s="27">
        <v>20</v>
      </c>
      <c r="E204" s="133">
        <v>44432</v>
      </c>
      <c r="H204" s="24">
        <v>2.5000000000000001E-2</v>
      </c>
      <c r="I204" s="71">
        <v>0.38402329935510704</v>
      </c>
      <c r="J204" s="1299">
        <f t="shared" si="21"/>
        <v>11.894737674225086</v>
      </c>
      <c r="K204" s="1271"/>
      <c r="M204" s="51"/>
      <c r="Q204" s="1169"/>
      <c r="T204" s="1346"/>
    </row>
    <row r="205" spans="1:20">
      <c r="A205" s="108"/>
      <c r="B205" t="s">
        <v>709</v>
      </c>
      <c r="C205" t="s">
        <v>838</v>
      </c>
      <c r="D205" s="27">
        <v>0.5</v>
      </c>
      <c r="E205" s="133">
        <v>44425</v>
      </c>
      <c r="F205" s="813" t="s">
        <v>839</v>
      </c>
      <c r="H205" s="24">
        <v>1.1948571428571431</v>
      </c>
      <c r="I205" s="71">
        <v>0.44802718258095825</v>
      </c>
      <c r="J205" s="1299">
        <f t="shared" si="21"/>
        <v>13.877193953262601</v>
      </c>
      <c r="K205" s="1271"/>
      <c r="Q205" s="1169"/>
      <c r="T205" s="1346"/>
    </row>
    <row r="206" spans="1:20" s="451" customFormat="1">
      <c r="A206" s="1566"/>
      <c r="B206" s="451" t="s">
        <v>709</v>
      </c>
      <c r="C206" s="451" t="s">
        <v>840</v>
      </c>
      <c r="D206" s="534">
        <v>0.5</v>
      </c>
      <c r="E206" s="1567">
        <v>44425</v>
      </c>
      <c r="F206" s="1640" t="s">
        <v>839</v>
      </c>
      <c r="H206" s="1200">
        <v>0.99571428571428588</v>
      </c>
      <c r="I206" s="1444">
        <v>0.32001941612925588</v>
      </c>
      <c r="J206" s="1577">
        <f>IF(AND(I206&gt;0),  I206*30.974," ")</f>
        <v>9.9122813951875717</v>
      </c>
      <c r="K206" s="1635"/>
      <c r="L206" s="1373"/>
      <c r="N206" s="1373"/>
      <c r="P206" s="1373"/>
      <c r="Q206" s="1232"/>
      <c r="R206" s="1157"/>
      <c r="S206" s="1157"/>
      <c r="T206" s="1569"/>
    </row>
    <row r="207" spans="1:20">
      <c r="A207" s="108"/>
      <c r="D207" s="27"/>
      <c r="E207" s="133"/>
      <c r="H207" s="24"/>
      <c r="I207" s="71"/>
      <c r="J207" s="1591"/>
      <c r="Q207" s="1169"/>
      <c r="T207" s="1346"/>
    </row>
    <row r="208" spans="1:20">
      <c r="A208" s="108"/>
      <c r="B208" s="571" t="s">
        <v>831</v>
      </c>
      <c r="D208" s="27"/>
      <c r="E208" s="133"/>
      <c r="H208" s="24"/>
      <c r="I208" s="71"/>
      <c r="J208" s="1591"/>
      <c r="Q208" s="1169"/>
      <c r="T208" s="1346"/>
    </row>
    <row r="209" spans="1:21" s="437" customFormat="1" ht="16.2" thickBot="1">
      <c r="J209" s="486"/>
      <c r="L209" s="1124"/>
      <c r="N209" s="1124"/>
      <c r="P209" s="1124"/>
      <c r="Q209" s="1251"/>
      <c r="R209" s="1023"/>
      <c r="S209" s="1023"/>
      <c r="T209" s="1615"/>
    </row>
    <row r="210" spans="1:21">
      <c r="A210" s="1262" t="s">
        <v>842</v>
      </c>
      <c r="C210" s="27"/>
      <c r="D210" s="27"/>
      <c r="E210" s="27"/>
      <c r="F210" s="47"/>
      <c r="G210" s="173"/>
      <c r="H210" s="173"/>
      <c r="I210" s="27"/>
      <c r="J210" s="2159"/>
      <c r="K210" s="1275"/>
      <c r="M210" s="607"/>
      <c r="O210" s="592"/>
      <c r="Q210" s="2158"/>
      <c r="S210" s="1332"/>
      <c r="T210" s="1346"/>
      <c r="U210" s="908"/>
    </row>
    <row r="211" spans="1:21" ht="43.2">
      <c r="A211" s="983" t="s">
        <v>843</v>
      </c>
      <c r="B211" s="815" t="s">
        <v>1048</v>
      </c>
      <c r="C211" s="815" t="s">
        <v>845</v>
      </c>
      <c r="D211" s="815" t="s">
        <v>846</v>
      </c>
      <c r="E211" s="873" t="s">
        <v>786</v>
      </c>
      <c r="F211" s="815" t="s">
        <v>847</v>
      </c>
      <c r="G211" s="815" t="s">
        <v>848</v>
      </c>
      <c r="H211" s="877" t="s">
        <v>849</v>
      </c>
      <c r="I211" s="878" t="s">
        <v>850</v>
      </c>
      <c r="J211" s="1571" t="s">
        <v>851</v>
      </c>
      <c r="K211" s="1267" t="s">
        <v>792</v>
      </c>
      <c r="L211" s="1305" t="s">
        <v>474</v>
      </c>
      <c r="M211" s="1252" t="s">
        <v>793</v>
      </c>
      <c r="N211" s="1305" t="s">
        <v>483</v>
      </c>
      <c r="O211" s="1252" t="s">
        <v>794</v>
      </c>
      <c r="P211" s="1305" t="s">
        <v>480</v>
      </c>
      <c r="Q211" s="1605" t="s">
        <v>795</v>
      </c>
      <c r="R211" s="1603" t="s">
        <v>796</v>
      </c>
      <c r="S211" s="1334" t="s">
        <v>797</v>
      </c>
      <c r="T211" s="1343" t="s">
        <v>798</v>
      </c>
    </row>
    <row r="212" spans="1:21">
      <c r="A212" s="2165" t="s">
        <v>93</v>
      </c>
      <c r="B212" s="1994" t="s">
        <v>852</v>
      </c>
      <c r="C212" s="1613" t="s">
        <v>395</v>
      </c>
      <c r="D212" s="83">
        <v>0.5</v>
      </c>
      <c r="E212" s="2166">
        <v>42963</v>
      </c>
      <c r="F212" s="83">
        <v>13.6</v>
      </c>
      <c r="G212" s="83">
        <v>3.5</v>
      </c>
      <c r="H212" s="90">
        <v>3.7763713080168779</v>
      </c>
      <c r="I212" s="645">
        <v>0.56280654784395434</v>
      </c>
      <c r="J212" s="90">
        <f>I212*30.973762</f>
        <v>17.432236064960254</v>
      </c>
      <c r="K212" s="2167">
        <f>AVERAGE(G212:G224)</f>
        <v>3.5</v>
      </c>
      <c r="L212" s="1161">
        <f t="shared" si="22"/>
        <v>41.926450779423959</v>
      </c>
      <c r="M212" s="394">
        <f>AVERAGE(H212:H224)</f>
        <v>9.1841350210970472</v>
      </c>
      <c r="N212" s="1161">
        <f t="shared" si="23"/>
        <v>52.32319935970218</v>
      </c>
      <c r="O212" s="394">
        <f>AVERAGE(J212:J224)</f>
        <v>50.417839206246285</v>
      </c>
      <c r="P212" s="1161">
        <f t="shared" si="24"/>
        <v>60.708998830640965</v>
      </c>
      <c r="Q212" s="2168">
        <f t="shared" ref="Q212:Q241" si="25">AVERAGE(L212,N212,P212)</f>
        <v>51.652882989922375</v>
      </c>
    </row>
    <row r="213" spans="1:21">
      <c r="A213" s="2165" t="s">
        <v>93</v>
      </c>
      <c r="B213" s="1994" t="s">
        <v>852</v>
      </c>
      <c r="C213" s="1613" t="s">
        <v>395</v>
      </c>
      <c r="D213" s="83">
        <v>1</v>
      </c>
      <c r="E213" s="2166">
        <v>42963</v>
      </c>
      <c r="F213" s="83"/>
      <c r="G213" s="83"/>
      <c r="H213" s="355"/>
      <c r="I213" s="90"/>
      <c r="J213" s="83"/>
      <c r="K213" s="2167"/>
      <c r="L213" s="1161"/>
      <c r="M213" s="91"/>
      <c r="N213" s="1161"/>
      <c r="O213" s="91"/>
      <c r="P213" s="1161"/>
      <c r="Q213" s="2168"/>
      <c r="T213" s="1346"/>
    </row>
    <row r="214" spans="1:21">
      <c r="A214" s="2165" t="s">
        <v>93</v>
      </c>
      <c r="B214" s="1994" t="s">
        <v>852</v>
      </c>
      <c r="C214" s="1613" t="s">
        <v>395</v>
      </c>
      <c r="D214" s="83">
        <v>2</v>
      </c>
      <c r="E214" s="2166">
        <v>42963</v>
      </c>
      <c r="F214" s="83"/>
      <c r="G214" s="83"/>
      <c r="H214" s="355"/>
      <c r="I214" s="90"/>
      <c r="J214" s="83"/>
      <c r="K214" s="2167"/>
      <c r="L214" s="1161"/>
      <c r="M214" s="91"/>
      <c r="N214" s="1161"/>
      <c r="O214" s="91"/>
      <c r="P214" s="1161"/>
      <c r="Q214" s="2168"/>
      <c r="T214" s="1346"/>
    </row>
    <row r="215" spans="1:21">
      <c r="A215" s="2165" t="s">
        <v>93</v>
      </c>
      <c r="B215" s="1994" t="s">
        <v>852</v>
      </c>
      <c r="C215" s="1613" t="s">
        <v>395</v>
      </c>
      <c r="D215" s="83">
        <v>3</v>
      </c>
      <c r="E215" s="2166">
        <v>42963</v>
      </c>
      <c r="F215" s="83"/>
      <c r="G215" s="83"/>
      <c r="H215" s="90">
        <v>4.6373839662447267</v>
      </c>
      <c r="I215" s="645">
        <v>0.31657868316222437</v>
      </c>
      <c r="J215" s="90">
        <f>I215*30.973762</f>
        <v>9.805632786540146</v>
      </c>
      <c r="K215" s="2167"/>
      <c r="L215" s="1161"/>
      <c r="M215" s="91"/>
      <c r="N215" s="1161"/>
      <c r="O215" s="91"/>
      <c r="P215" s="1161"/>
      <c r="Q215" s="2168"/>
      <c r="T215" s="1346"/>
    </row>
    <row r="216" spans="1:21">
      <c r="A216" s="2165" t="s">
        <v>93</v>
      </c>
      <c r="B216" s="1994" t="s">
        <v>852</v>
      </c>
      <c r="C216" s="1613" t="s">
        <v>395</v>
      </c>
      <c r="D216" s="83">
        <v>4</v>
      </c>
      <c r="E216" s="2166">
        <v>42963</v>
      </c>
      <c r="F216" s="83"/>
      <c r="G216" s="83"/>
      <c r="H216" s="355"/>
      <c r="I216" s="90"/>
      <c r="J216" s="83"/>
      <c r="K216" s="2167"/>
      <c r="L216" s="1161"/>
      <c r="M216" s="91"/>
      <c r="N216" s="1161"/>
      <c r="O216" s="91"/>
      <c r="P216" s="1161"/>
      <c r="Q216" s="2168"/>
      <c r="T216" s="1346"/>
    </row>
    <row r="217" spans="1:21">
      <c r="A217" s="2165" t="s">
        <v>93</v>
      </c>
      <c r="B217" s="1994" t="s">
        <v>852</v>
      </c>
      <c r="C217" s="1613" t="s">
        <v>395</v>
      </c>
      <c r="D217" s="83">
        <v>5</v>
      </c>
      <c r="E217" s="2166">
        <v>42963</v>
      </c>
      <c r="F217" s="83"/>
      <c r="G217" s="83"/>
      <c r="H217" s="355"/>
      <c r="I217" s="90"/>
      <c r="J217" s="83"/>
      <c r="K217" s="2167"/>
      <c r="L217" s="1161"/>
      <c r="M217" s="91"/>
      <c r="N217" s="1161"/>
      <c r="O217" s="91"/>
      <c r="P217" s="1161"/>
      <c r="Q217" s="2168"/>
      <c r="T217" s="1346"/>
    </row>
    <row r="218" spans="1:21">
      <c r="A218" s="2165" t="s">
        <v>93</v>
      </c>
      <c r="B218" s="1994" t="s">
        <v>852</v>
      </c>
      <c r="C218" s="1613" t="s">
        <v>395</v>
      </c>
      <c r="D218" s="83">
        <v>6</v>
      </c>
      <c r="E218" s="2166">
        <v>42963</v>
      </c>
      <c r="F218" s="83"/>
      <c r="G218" s="83"/>
      <c r="H218" s="355"/>
      <c r="I218" s="90"/>
      <c r="J218" s="83"/>
      <c r="K218" s="2167"/>
      <c r="L218" s="1161"/>
      <c r="M218" s="91"/>
      <c r="N218" s="1161"/>
      <c r="O218" s="91"/>
      <c r="P218" s="1161"/>
      <c r="Q218" s="2168"/>
      <c r="T218" s="1346"/>
    </row>
    <row r="219" spans="1:21">
      <c r="A219" s="2165" t="s">
        <v>93</v>
      </c>
      <c r="B219" s="1994" t="s">
        <v>852</v>
      </c>
      <c r="C219" s="1613" t="s">
        <v>395</v>
      </c>
      <c r="D219" s="83">
        <v>7</v>
      </c>
      <c r="E219" s="2166">
        <v>42963</v>
      </c>
      <c r="F219" s="83"/>
      <c r="G219" s="83"/>
      <c r="H219" s="355"/>
      <c r="I219" s="90"/>
      <c r="J219" s="83"/>
      <c r="K219" s="2167"/>
      <c r="L219" s="1161"/>
      <c r="M219" s="91"/>
      <c r="N219" s="1161"/>
      <c r="O219" s="91"/>
      <c r="P219" s="1161"/>
      <c r="Q219" s="2168"/>
      <c r="T219" s="1346"/>
    </row>
    <row r="220" spans="1:21">
      <c r="A220" s="2165" t="s">
        <v>93</v>
      </c>
      <c r="B220" s="1994" t="s">
        <v>852</v>
      </c>
      <c r="C220" s="1613" t="s">
        <v>395</v>
      </c>
      <c r="D220" s="83">
        <v>8</v>
      </c>
      <c r="E220" s="2166">
        <v>42963</v>
      </c>
      <c r="F220" s="83"/>
      <c r="G220" s="83"/>
      <c r="H220" s="355"/>
      <c r="I220" s="90"/>
      <c r="J220" s="83"/>
      <c r="K220" s="2167"/>
      <c r="L220" s="1161"/>
      <c r="M220" s="91"/>
      <c r="N220" s="1161"/>
      <c r="O220" s="91"/>
      <c r="P220" s="1161"/>
      <c r="Q220" s="2168"/>
      <c r="T220" s="1346"/>
    </row>
    <row r="221" spans="1:21">
      <c r="A221" s="2165" t="s">
        <v>93</v>
      </c>
      <c r="B221" s="1994" t="s">
        <v>852</v>
      </c>
      <c r="C221" s="1613" t="s">
        <v>395</v>
      </c>
      <c r="D221" s="83">
        <v>9</v>
      </c>
      <c r="E221" s="2166">
        <v>42963</v>
      </c>
      <c r="F221" s="83"/>
      <c r="G221" s="83"/>
      <c r="H221" s="90">
        <v>26.28354430379747</v>
      </c>
      <c r="I221" s="645">
        <v>0.83030785353889347</v>
      </c>
      <c r="J221" s="90">
        <f>I221*30.973762</f>
        <v>25.717757842244545</v>
      </c>
      <c r="K221" s="2167"/>
      <c r="L221" s="1161"/>
      <c r="M221" s="91"/>
      <c r="N221" s="1161"/>
      <c r="O221" s="91"/>
      <c r="P221" s="1161"/>
      <c r="Q221" s="2168"/>
      <c r="T221" s="1346"/>
    </row>
    <row r="222" spans="1:21">
      <c r="A222" s="2165" t="s">
        <v>93</v>
      </c>
      <c r="B222" s="1994" t="s">
        <v>852</v>
      </c>
      <c r="C222" s="1613" t="s">
        <v>395</v>
      </c>
      <c r="D222" s="83">
        <v>10</v>
      </c>
      <c r="E222" s="2166">
        <v>42963</v>
      </c>
      <c r="F222" s="83"/>
      <c r="G222" s="83"/>
      <c r="H222" s="355"/>
      <c r="I222" s="90"/>
      <c r="J222" s="1963"/>
      <c r="K222" s="2167"/>
      <c r="L222" s="1161"/>
      <c r="M222" s="91"/>
      <c r="N222" s="1161"/>
      <c r="O222" s="91"/>
      <c r="P222" s="1161"/>
      <c r="Q222" s="2168"/>
      <c r="T222" s="1346"/>
    </row>
    <row r="223" spans="1:21">
      <c r="A223" s="2165" t="s">
        <v>93</v>
      </c>
      <c r="B223" s="1994" t="s">
        <v>852</v>
      </c>
      <c r="C223" s="1613" t="s">
        <v>395</v>
      </c>
      <c r="D223" s="83">
        <v>11</v>
      </c>
      <c r="E223" s="2166">
        <v>42963</v>
      </c>
      <c r="F223" s="83"/>
      <c r="G223" s="83"/>
      <c r="H223" s="355"/>
      <c r="I223" s="90"/>
      <c r="J223" s="1963"/>
      <c r="K223" s="2167"/>
      <c r="L223" s="1161"/>
      <c r="M223" s="91"/>
      <c r="N223" s="1161"/>
      <c r="O223" s="91"/>
      <c r="P223" s="1161"/>
      <c r="Q223" s="2168"/>
      <c r="T223" s="1346"/>
    </row>
    <row r="224" spans="1:21" s="451" customFormat="1">
      <c r="A224" s="2169" t="s">
        <v>93</v>
      </c>
      <c r="B224" s="1996" t="s">
        <v>852</v>
      </c>
      <c r="C224" s="1853" t="s">
        <v>395</v>
      </c>
      <c r="D224" s="1132">
        <v>13</v>
      </c>
      <c r="E224" s="2170">
        <v>42963</v>
      </c>
      <c r="F224" s="1132"/>
      <c r="G224" s="1132"/>
      <c r="H224" s="472">
        <v>2.0392405063291141</v>
      </c>
      <c r="I224" s="1710">
        <v>4.8013454139422977</v>
      </c>
      <c r="J224" s="472">
        <f>I224*30.973762</f>
        <v>148.71573013124021</v>
      </c>
      <c r="K224" s="2171"/>
      <c r="L224" s="1163"/>
      <c r="M224" s="470"/>
      <c r="N224" s="1163"/>
      <c r="O224" s="470"/>
      <c r="P224" s="1163"/>
      <c r="Q224" s="2172"/>
      <c r="R224" s="1157"/>
      <c r="S224" s="1157"/>
      <c r="T224" s="1569"/>
    </row>
    <row r="225" spans="1:25">
      <c r="A225" s="976"/>
      <c r="B225" s="629"/>
      <c r="C225" s="629"/>
      <c r="D225" s="591"/>
      <c r="E225" s="591"/>
      <c r="F225" s="815"/>
      <c r="G225" s="815"/>
      <c r="H225" s="18"/>
      <c r="I225" s="817"/>
      <c r="J225" s="817"/>
      <c r="K225" s="1276"/>
      <c r="M225" s="823"/>
      <c r="O225" s="823"/>
      <c r="Q225" s="1169"/>
      <c r="R225" s="1335"/>
      <c r="S225" s="1229"/>
      <c r="T225" s="1352"/>
      <c r="U225" s="24"/>
      <c r="V225" s="28"/>
      <c r="W225" s="827"/>
      <c r="X225" s="817"/>
      <c r="Y225" s="24"/>
    </row>
    <row r="226" spans="1:25" ht="31.2">
      <c r="B226" s="980" t="s">
        <v>20</v>
      </c>
      <c r="C226" s="629" t="s">
        <v>701</v>
      </c>
      <c r="D226" s="629" t="s">
        <v>846</v>
      </c>
      <c r="E226" s="959" t="s">
        <v>786</v>
      </c>
      <c r="F226" s="815" t="s">
        <v>806</v>
      </c>
      <c r="G226" s="815" t="s">
        <v>807</v>
      </c>
      <c r="H226" s="629" t="s">
        <v>808</v>
      </c>
      <c r="I226" s="827" t="s">
        <v>809</v>
      </c>
      <c r="J226" t="s">
        <v>810</v>
      </c>
      <c r="K226" s="1267" t="s">
        <v>792</v>
      </c>
      <c r="L226" s="1305" t="s">
        <v>474</v>
      </c>
      <c r="M226" s="1252" t="s">
        <v>793</v>
      </c>
      <c r="N226" s="1305" t="s">
        <v>483</v>
      </c>
      <c r="O226" s="1252" t="s">
        <v>794</v>
      </c>
      <c r="P226" s="1305" t="s">
        <v>480</v>
      </c>
      <c r="Q226" s="1604"/>
      <c r="R226" s="1336"/>
      <c r="S226" s="1336"/>
      <c r="T226" s="1353"/>
      <c r="U226" s="832"/>
      <c r="V226" s="832"/>
      <c r="W226" s="776"/>
      <c r="X226" s="776"/>
      <c r="Y226" s="776"/>
    </row>
    <row r="227" spans="1:25">
      <c r="B227" s="108" t="s">
        <v>853</v>
      </c>
      <c r="C227" s="27" t="s">
        <v>842</v>
      </c>
      <c r="D227" s="27">
        <v>0.5</v>
      </c>
      <c r="E227" s="139">
        <v>43335</v>
      </c>
      <c r="F227" s="27">
        <v>14.2</v>
      </c>
      <c r="G227" s="27">
        <v>3.55</v>
      </c>
      <c r="H227" s="24">
        <v>5.1547468354430377</v>
      </c>
      <c r="I227" s="24">
        <v>0.65322661484933409</v>
      </c>
      <c r="J227">
        <f t="shared" ref="J227:J285" si="26">IF(AND(I227&gt;0),  I227*30.974," ")</f>
        <v>20.233041168343274</v>
      </c>
      <c r="K227" s="1271">
        <f>AVERAGE(G227:G238)</f>
        <v>3.55</v>
      </c>
      <c r="L227" s="594">
        <f t="shared" ref="L227:L272" si="27">10*(6-(LN(K227)/LN(2)))</f>
        <v>41.721809753826804</v>
      </c>
      <c r="M227" s="166">
        <f>AVERAGE(H227:H238)</f>
        <v>5.9625316455696193</v>
      </c>
      <c r="N227" s="594">
        <f t="shared" ref="N227:N272" si="28">10*(6-((2.04-0.68*LN(M227))/LN(2)))</f>
        <v>48.085311288980407</v>
      </c>
      <c r="O227">
        <f>AVERAGE(J227:J238)</f>
        <v>163.36753885984132</v>
      </c>
      <c r="P227" s="594">
        <f t="shared" ref="P227:P272" si="29">10*(6-(LN(48/O227)/LN(2)))</f>
        <v>77.670150374188424</v>
      </c>
      <c r="Q227" s="1169">
        <f t="shared" si="25"/>
        <v>55.82575713899854</v>
      </c>
      <c r="R227" s="1006">
        <f>AVERAGE(Q225:Q294)</f>
        <v>53.571478692881058</v>
      </c>
      <c r="S227" s="1006" t="s">
        <v>42</v>
      </c>
      <c r="T227" s="1346" t="str">
        <f>IF(_xlfn.NUMBERVALUE(R227), IF(R227&lt;50, "Acceptable; Ongoing Protection is Required", "Unacceptable; Immediate Restoration is Required"), " ")</f>
        <v>Unacceptable; Immediate Restoration is Required</v>
      </c>
      <c r="W227" s="154"/>
      <c r="X227" s="154"/>
      <c r="Y227" s="154"/>
    </row>
    <row r="228" spans="1:25">
      <c r="B228" s="108" t="s">
        <v>853</v>
      </c>
      <c r="C228" s="27" t="s">
        <v>842</v>
      </c>
      <c r="D228" s="27">
        <v>1</v>
      </c>
      <c r="E228" s="139">
        <v>43335</v>
      </c>
      <c r="F228" s="27"/>
      <c r="G228" s="27"/>
      <c r="H228" s="27" t="s">
        <v>811</v>
      </c>
      <c r="I228" s="24" t="s">
        <v>811</v>
      </c>
      <c r="K228" s="1271"/>
      <c r="Q228" s="1169"/>
      <c r="T228" s="1346"/>
      <c r="W228" s="154"/>
      <c r="X228" s="154"/>
      <c r="Y228" s="154"/>
    </row>
    <row r="229" spans="1:25">
      <c r="B229" s="108" t="s">
        <v>853</v>
      </c>
      <c r="C229" s="27" t="s">
        <v>842</v>
      </c>
      <c r="D229" s="27">
        <v>2</v>
      </c>
      <c r="E229" s="139">
        <v>43335</v>
      </c>
      <c r="F229" s="27"/>
      <c r="G229" s="27"/>
      <c r="H229" s="27" t="s">
        <v>811</v>
      </c>
      <c r="I229" s="24" t="s">
        <v>811</v>
      </c>
      <c r="K229" s="1271"/>
      <c r="Q229" s="1169"/>
      <c r="T229" s="1346"/>
      <c r="W229" s="154"/>
      <c r="X229" s="154"/>
      <c r="Y229" s="154"/>
    </row>
    <row r="230" spans="1:25">
      <c r="B230" s="108" t="s">
        <v>853</v>
      </c>
      <c r="C230" s="27" t="s">
        <v>842</v>
      </c>
      <c r="D230" s="27">
        <v>3</v>
      </c>
      <c r="E230" s="139">
        <v>43335</v>
      </c>
      <c r="F230" s="27"/>
      <c r="G230" s="27"/>
      <c r="H230" s="24">
        <v>4.9621518987341773</v>
      </c>
      <c r="I230" s="24">
        <v>0.65322661484933409</v>
      </c>
      <c r="J230">
        <f t="shared" si="26"/>
        <v>20.233041168343274</v>
      </c>
      <c r="K230" s="1271"/>
      <c r="Q230" s="1169"/>
      <c r="T230" s="1346"/>
      <c r="W230" s="154"/>
      <c r="X230" s="154"/>
      <c r="Y230" s="154"/>
    </row>
    <row r="231" spans="1:25">
      <c r="B231" s="108" t="s">
        <v>853</v>
      </c>
      <c r="C231" s="27" t="s">
        <v>842</v>
      </c>
      <c r="D231" s="27">
        <v>4</v>
      </c>
      <c r="E231" s="139">
        <v>43335</v>
      </c>
      <c r="F231" s="27"/>
      <c r="G231" s="27"/>
      <c r="H231" s="27" t="s">
        <v>811</v>
      </c>
      <c r="I231" s="24" t="s">
        <v>811</v>
      </c>
      <c r="K231" s="1271"/>
      <c r="Q231" s="1169"/>
      <c r="T231" s="1346"/>
      <c r="W231" s="154"/>
      <c r="X231" s="154"/>
      <c r="Y231" s="154"/>
    </row>
    <row r="232" spans="1:25">
      <c r="B232" s="108" t="s">
        <v>853</v>
      </c>
      <c r="C232" s="27" t="s">
        <v>842</v>
      </c>
      <c r="D232" s="27">
        <v>5</v>
      </c>
      <c r="E232" s="139">
        <v>43335</v>
      </c>
      <c r="F232" s="27"/>
      <c r="G232" s="27"/>
      <c r="H232" s="27" t="s">
        <v>811</v>
      </c>
      <c r="I232" s="24" t="s">
        <v>811</v>
      </c>
      <c r="K232" s="1271"/>
      <c r="Q232" s="1169"/>
      <c r="T232" s="1346"/>
      <c r="W232" s="154"/>
      <c r="X232" s="154"/>
      <c r="Y232" s="154"/>
    </row>
    <row r="233" spans="1:25">
      <c r="B233" s="108" t="s">
        <v>853</v>
      </c>
      <c r="C233" s="27" t="s">
        <v>842</v>
      </c>
      <c r="D233" s="27">
        <v>6</v>
      </c>
      <c r="E233" s="139">
        <v>43335</v>
      </c>
      <c r="F233" s="27"/>
      <c r="G233" s="27"/>
      <c r="H233" s="27" t="s">
        <v>811</v>
      </c>
      <c r="I233" s="24" t="s">
        <v>811</v>
      </c>
      <c r="K233" s="1271"/>
      <c r="Q233" s="1169"/>
      <c r="T233" s="1346"/>
      <c r="W233" s="154"/>
      <c r="X233" s="154"/>
      <c r="Y233" s="154"/>
    </row>
    <row r="234" spans="1:25">
      <c r="B234" s="108" t="s">
        <v>853</v>
      </c>
      <c r="C234" s="27" t="s">
        <v>842</v>
      </c>
      <c r="D234" s="27">
        <v>7</v>
      </c>
      <c r="E234" s="139">
        <v>43335</v>
      </c>
      <c r="F234" s="27"/>
      <c r="G234" s="27"/>
      <c r="H234" s="27" t="s">
        <v>811</v>
      </c>
      <c r="I234" s="24" t="s">
        <v>811</v>
      </c>
      <c r="K234" s="1271"/>
      <c r="Q234" s="1169"/>
      <c r="T234" s="1346"/>
      <c r="W234" s="154"/>
      <c r="X234" s="154"/>
      <c r="Y234" s="154"/>
    </row>
    <row r="235" spans="1:25">
      <c r="B235" s="108" t="s">
        <v>853</v>
      </c>
      <c r="C235" s="27" t="s">
        <v>842</v>
      </c>
      <c r="D235" s="27">
        <v>8</v>
      </c>
      <c r="E235" s="139">
        <v>43335</v>
      </c>
      <c r="F235" s="27"/>
      <c r="G235" s="27"/>
      <c r="H235" s="27" t="s">
        <v>811</v>
      </c>
      <c r="I235" s="24" t="s">
        <v>811</v>
      </c>
      <c r="K235" s="1271"/>
      <c r="Q235" s="1169"/>
      <c r="T235" s="1346"/>
      <c r="W235" s="154"/>
      <c r="X235" s="154"/>
      <c r="Y235" s="154"/>
    </row>
    <row r="236" spans="1:25">
      <c r="B236" s="108" t="s">
        <v>853</v>
      </c>
      <c r="C236" s="27" t="s">
        <v>842</v>
      </c>
      <c r="D236" s="27">
        <v>9</v>
      </c>
      <c r="E236" s="139">
        <v>43335</v>
      </c>
      <c r="F236" s="27"/>
      <c r="G236" s="27"/>
      <c r="H236" s="24">
        <v>13.708227848101263</v>
      </c>
      <c r="I236" s="24">
        <v>1.0887110247488903</v>
      </c>
      <c r="J236">
        <f t="shared" si="26"/>
        <v>33.721735280572126</v>
      </c>
      <c r="K236" s="1271"/>
      <c r="Q236" s="1169"/>
      <c r="T236" s="1346"/>
      <c r="W236" s="154"/>
      <c r="X236" s="154"/>
      <c r="Y236" s="154"/>
    </row>
    <row r="237" spans="1:25">
      <c r="B237" s="108" t="s">
        <v>853</v>
      </c>
      <c r="C237" s="27" t="s">
        <v>842</v>
      </c>
      <c r="D237" s="27">
        <v>10</v>
      </c>
      <c r="E237" s="139">
        <v>43335</v>
      </c>
      <c r="F237" s="27"/>
      <c r="G237" s="27"/>
      <c r="H237" s="27" t="s">
        <v>811</v>
      </c>
      <c r="I237" s="24" t="s">
        <v>811</v>
      </c>
      <c r="K237" s="1271"/>
      <c r="Q237" s="1169"/>
      <c r="T237" s="1346"/>
      <c r="W237" s="154"/>
      <c r="X237" s="154"/>
      <c r="Y237" s="154"/>
    </row>
    <row r="238" spans="1:25" s="451" customFormat="1">
      <c r="B238" s="1566" t="s">
        <v>853</v>
      </c>
      <c r="C238" s="534" t="s">
        <v>842</v>
      </c>
      <c r="D238" s="534">
        <v>13.2</v>
      </c>
      <c r="E238" s="1196">
        <v>43335</v>
      </c>
      <c r="F238" s="534"/>
      <c r="G238" s="534"/>
      <c r="H238" s="1200">
        <v>2.5000000000000001E-2</v>
      </c>
      <c r="I238" s="687">
        <v>18.702212753344952</v>
      </c>
      <c r="J238" s="451">
        <f t="shared" si="26"/>
        <v>579.28233782210657</v>
      </c>
      <c r="K238" s="1635"/>
      <c r="L238" s="1373"/>
      <c r="N238" s="1373"/>
      <c r="P238" s="1373"/>
      <c r="Q238" s="1232"/>
      <c r="R238" s="1157"/>
      <c r="S238" s="1157"/>
      <c r="T238" s="1569"/>
      <c r="W238" s="1647"/>
      <c r="X238" s="1647"/>
      <c r="Y238" s="1647"/>
    </row>
    <row r="239" spans="1:25">
      <c r="A239" s="980"/>
      <c r="B239" s="629"/>
      <c r="C239" s="629"/>
      <c r="D239" s="959"/>
      <c r="E239" s="629"/>
      <c r="F239" s="815"/>
      <c r="G239" s="815"/>
      <c r="H239" s="815"/>
      <c r="I239" s="875"/>
      <c r="J239" t="str">
        <f t="shared" si="26"/>
        <v xml:space="preserve"> </v>
      </c>
      <c r="K239" s="1277"/>
      <c r="M239" s="815"/>
      <c r="O239" s="629"/>
      <c r="Q239" s="1169"/>
      <c r="R239" s="1337"/>
      <c r="S239" s="1337"/>
      <c r="T239" s="1354"/>
      <c r="U239" s="629"/>
      <c r="V239" s="832"/>
      <c r="W239" s="832"/>
      <c r="X239" s="832"/>
      <c r="Y239" s="832"/>
    </row>
    <row r="240" spans="1:25" ht="31.2">
      <c r="A240" s="976" t="s">
        <v>804</v>
      </c>
      <c r="B240" s="591" t="s">
        <v>20</v>
      </c>
      <c r="C240" s="591" t="s">
        <v>701</v>
      </c>
      <c r="D240" s="946" t="s">
        <v>805</v>
      </c>
      <c r="E240" s="947" t="s">
        <v>786</v>
      </c>
      <c r="F240" s="946" t="s">
        <v>806</v>
      </c>
      <c r="G240" s="946" t="s">
        <v>807</v>
      </c>
      <c r="H240" s="591" t="s">
        <v>808</v>
      </c>
      <c r="I240" s="371" t="s">
        <v>809</v>
      </c>
      <c r="J240" t="s">
        <v>810</v>
      </c>
      <c r="K240" s="1267" t="s">
        <v>792</v>
      </c>
      <c r="L240" s="1305" t="s">
        <v>474</v>
      </c>
      <c r="M240" s="1252" t="s">
        <v>793</v>
      </c>
      <c r="N240" s="1305" t="s">
        <v>483</v>
      </c>
      <c r="O240" s="1252" t="s">
        <v>794</v>
      </c>
      <c r="P240" s="1305" t="s">
        <v>480</v>
      </c>
      <c r="Q240" s="1604"/>
      <c r="T240" s="1346"/>
    </row>
    <row r="241" spans="1:22">
      <c r="A241" s="108">
        <v>59</v>
      </c>
      <c r="B241" t="s">
        <v>709</v>
      </c>
      <c r="C241" t="s">
        <v>842</v>
      </c>
      <c r="D241" s="18">
        <v>0.5</v>
      </c>
      <c r="E241" s="55">
        <v>43699</v>
      </c>
      <c r="F241" s="165">
        <v>13.1</v>
      </c>
      <c r="G241" s="166">
        <v>3.5</v>
      </c>
      <c r="H241" s="24">
        <v>3.2118491139240493</v>
      </c>
      <c r="I241" s="24">
        <v>0.70159154950788882</v>
      </c>
      <c r="J241">
        <f t="shared" si="26"/>
        <v>21.73109665445735</v>
      </c>
      <c r="K241" s="1300">
        <f>AVERAGE(G241:G253)</f>
        <v>3.5</v>
      </c>
      <c r="L241" s="594">
        <f t="shared" si="27"/>
        <v>41.926450779423959</v>
      </c>
      <c r="M241" s="166">
        <f>AVERAGE(H241:H253)</f>
        <v>9.8384234493670899</v>
      </c>
      <c r="N241" s="594">
        <f t="shared" si="28"/>
        <v>52.998325789423021</v>
      </c>
      <c r="O241">
        <f>AVERAGE(J241:J253)</f>
        <v>76.748634652732363</v>
      </c>
      <c r="P241" s="594">
        <f t="shared" si="29"/>
        <v>66.771066795382339</v>
      </c>
      <c r="Q241" s="1169">
        <f t="shared" si="25"/>
        <v>53.898614454743104</v>
      </c>
      <c r="T241" s="1346"/>
    </row>
    <row r="242" spans="1:22">
      <c r="A242" s="108"/>
      <c r="B242" t="s">
        <v>709</v>
      </c>
      <c r="C242" t="s">
        <v>842</v>
      </c>
      <c r="D242" s="18">
        <v>1</v>
      </c>
      <c r="E242" s="55">
        <v>43699</v>
      </c>
      <c r="F242" s="165"/>
      <c r="G242" s="166"/>
      <c r="H242" s="27" t="s">
        <v>811</v>
      </c>
      <c r="I242" s="27" t="s">
        <v>811</v>
      </c>
      <c r="K242" s="1271"/>
      <c r="Q242" s="1169"/>
      <c r="T242" s="1346"/>
    </row>
    <row r="243" spans="1:22">
      <c r="A243" s="108"/>
      <c r="B243" t="s">
        <v>709</v>
      </c>
      <c r="C243" t="s">
        <v>842</v>
      </c>
      <c r="D243" s="18">
        <v>2</v>
      </c>
      <c r="E243" s="55">
        <v>43699</v>
      </c>
      <c r="F243" s="165"/>
      <c r="G243" s="166"/>
      <c r="H243" s="27" t="s">
        <v>811</v>
      </c>
      <c r="I243" s="27" t="s">
        <v>811</v>
      </c>
      <c r="K243" s="1271"/>
      <c r="Q243" s="1169"/>
      <c r="T243" s="1346"/>
    </row>
    <row r="244" spans="1:22">
      <c r="A244" s="108"/>
      <c r="B244" t="s">
        <v>709</v>
      </c>
      <c r="C244" t="s">
        <v>842</v>
      </c>
      <c r="D244" s="18">
        <v>3</v>
      </c>
      <c r="E244" s="55">
        <v>43699</v>
      </c>
      <c r="F244" s="165"/>
      <c r="G244" s="166"/>
      <c r="H244" s="24">
        <v>3.7500046835443022</v>
      </c>
      <c r="I244" s="24">
        <v>0.54302665334257005</v>
      </c>
      <c r="J244">
        <f t="shared" si="26"/>
        <v>16.819707560632764</v>
      </c>
      <c r="K244" s="1271"/>
      <c r="Q244" s="1169"/>
      <c r="T244" s="1346"/>
    </row>
    <row r="245" spans="1:22">
      <c r="A245" s="108"/>
      <c r="B245" t="s">
        <v>709</v>
      </c>
      <c r="C245" t="s">
        <v>842</v>
      </c>
      <c r="D245" s="18">
        <v>4</v>
      </c>
      <c r="E245" s="55">
        <v>43699</v>
      </c>
      <c r="F245" s="165"/>
      <c r="G245" s="166"/>
      <c r="H245" s="27" t="s">
        <v>811</v>
      </c>
      <c r="I245" s="27" t="s">
        <v>811</v>
      </c>
      <c r="K245" s="1271"/>
      <c r="Q245" s="1169"/>
      <c r="T245" s="1346"/>
    </row>
    <row r="246" spans="1:22">
      <c r="A246" s="108"/>
      <c r="B246" t="s">
        <v>709</v>
      </c>
      <c r="C246" t="s">
        <v>842</v>
      </c>
      <c r="D246" s="18">
        <v>5</v>
      </c>
      <c r="E246" s="55">
        <v>43699</v>
      </c>
      <c r="F246" s="165"/>
      <c r="G246" s="166"/>
      <c r="H246" s="27" t="s">
        <v>811</v>
      </c>
      <c r="I246" s="27" t="s">
        <v>811</v>
      </c>
      <c r="K246" s="1271"/>
      <c r="Q246" s="1169"/>
      <c r="T246" s="1346"/>
    </row>
    <row r="247" spans="1:22">
      <c r="A247" s="108"/>
      <c r="B247" t="s">
        <v>709</v>
      </c>
      <c r="C247" t="s">
        <v>842</v>
      </c>
      <c r="D247" s="18">
        <v>6</v>
      </c>
      <c r="E247" s="55">
        <v>43699</v>
      </c>
      <c r="F247" s="165"/>
      <c r="G247" s="166"/>
      <c r="H247" s="27" t="s">
        <v>811</v>
      </c>
      <c r="I247" s="27" t="s">
        <v>811</v>
      </c>
      <c r="K247" s="1271"/>
      <c r="Q247" s="1169"/>
      <c r="T247" s="1346"/>
    </row>
    <row r="248" spans="1:22">
      <c r="A248" s="108"/>
      <c r="B248" t="s">
        <v>709</v>
      </c>
      <c r="C248" t="s">
        <v>842</v>
      </c>
      <c r="D248" s="18">
        <v>7</v>
      </c>
      <c r="E248" s="55">
        <v>43699</v>
      </c>
      <c r="F248" s="165"/>
      <c r="G248" s="166"/>
      <c r="H248" s="27" t="s">
        <v>811</v>
      </c>
      <c r="I248" s="27" t="s">
        <v>811</v>
      </c>
      <c r="K248" s="1271"/>
      <c r="Q248" s="1169"/>
      <c r="T248" s="1346"/>
    </row>
    <row r="249" spans="1:22">
      <c r="A249" s="108"/>
      <c r="B249" t="s">
        <v>709</v>
      </c>
      <c r="C249" t="s">
        <v>842</v>
      </c>
      <c r="D249" s="18">
        <v>8</v>
      </c>
      <c r="E249" s="55">
        <v>43699</v>
      </c>
      <c r="F249" s="165"/>
      <c r="G249" s="166"/>
      <c r="H249" s="27" t="s">
        <v>811</v>
      </c>
      <c r="I249" s="27" t="s">
        <v>811</v>
      </c>
      <c r="K249" s="1271"/>
      <c r="Q249" s="1169"/>
      <c r="T249" s="1346"/>
    </row>
    <row r="250" spans="1:22">
      <c r="A250" s="108"/>
      <c r="B250" t="s">
        <v>709</v>
      </c>
      <c r="C250" t="s">
        <v>842</v>
      </c>
      <c r="D250" s="18">
        <v>9</v>
      </c>
      <c r="E250" s="55">
        <v>43699</v>
      </c>
      <c r="F250" s="165"/>
      <c r="G250" s="166"/>
      <c r="H250" s="24">
        <v>28.394112911392408</v>
      </c>
      <c r="I250" s="24">
        <v>0.98222816931104417</v>
      </c>
      <c r="J250">
        <f t="shared" si="26"/>
        <v>30.423535316240283</v>
      </c>
      <c r="K250" s="1271"/>
      <c r="Q250" s="1169"/>
      <c r="T250" s="1346"/>
    </row>
    <row r="251" spans="1:22">
      <c r="A251" s="108"/>
      <c r="B251" t="s">
        <v>709</v>
      </c>
      <c r="C251" t="s">
        <v>842</v>
      </c>
      <c r="D251" s="18">
        <v>10</v>
      </c>
      <c r="E251" s="55">
        <v>43699</v>
      </c>
      <c r="F251" s="165"/>
      <c r="G251" s="166"/>
      <c r="H251" s="27" t="s">
        <v>811</v>
      </c>
      <c r="I251" s="27" t="s">
        <v>811</v>
      </c>
      <c r="K251" s="1271"/>
      <c r="Q251" s="1169"/>
      <c r="T251" s="1346"/>
    </row>
    <row r="252" spans="1:22">
      <c r="A252" s="108"/>
      <c r="B252" t="s">
        <v>709</v>
      </c>
      <c r="C252" t="s">
        <v>842</v>
      </c>
      <c r="D252" s="18">
        <v>11</v>
      </c>
      <c r="E252" s="55">
        <v>43699</v>
      </c>
      <c r="F252" s="165"/>
      <c r="G252" s="166"/>
      <c r="H252" s="24">
        <v>3.9977270886075948</v>
      </c>
      <c r="I252" s="24">
        <v>7.6845160160004848</v>
      </c>
      <c r="J252">
        <f t="shared" si="26"/>
        <v>238.02019907959902</v>
      </c>
      <c r="K252" s="1271"/>
      <c r="Q252" s="1169"/>
      <c r="T252" s="1346"/>
    </row>
    <row r="253" spans="1:22" s="451" customFormat="1">
      <c r="A253" s="1566"/>
      <c r="B253" s="451" t="s">
        <v>709</v>
      </c>
      <c r="C253" s="451" t="s">
        <v>842</v>
      </c>
      <c r="D253" s="1201">
        <v>12</v>
      </c>
      <c r="E253" s="1202">
        <v>43699</v>
      </c>
      <c r="F253" s="1203"/>
      <c r="G253" s="1204"/>
      <c r="H253" s="534" t="s">
        <v>811</v>
      </c>
      <c r="I253" s="534" t="s">
        <v>811</v>
      </c>
      <c r="K253" s="1635"/>
      <c r="L253" s="1373"/>
      <c r="N253" s="1373"/>
      <c r="P253" s="1373"/>
      <c r="Q253" s="1232"/>
      <c r="R253" s="1157"/>
      <c r="S253" s="1157"/>
      <c r="T253" s="1569"/>
    </row>
    <row r="254" spans="1:22">
      <c r="A254" s="108"/>
      <c r="D254" s="18"/>
      <c r="E254" s="55"/>
      <c r="H254" s="165"/>
      <c r="I254" s="166"/>
      <c r="J254" t="str">
        <f t="shared" si="26"/>
        <v xml:space="preserve"> </v>
      </c>
      <c r="K254" s="1271"/>
      <c r="Q254" s="1169"/>
      <c r="R254" s="1011"/>
      <c r="S254" s="1011"/>
      <c r="T254" s="1347"/>
      <c r="U254" s="27"/>
      <c r="V254" s="27"/>
    </row>
    <row r="255" spans="1:22" ht="31.2">
      <c r="B255" s="976" t="s">
        <v>20</v>
      </c>
      <c r="C255" s="591" t="s">
        <v>701</v>
      </c>
      <c r="D255" s="946" t="s">
        <v>805</v>
      </c>
      <c r="E255" s="947" t="s">
        <v>786</v>
      </c>
      <c r="F255" s="946" t="s">
        <v>806</v>
      </c>
      <c r="G255" s="946" t="s">
        <v>807</v>
      </c>
      <c r="H255" s="591" t="s">
        <v>808</v>
      </c>
      <c r="I255" s="371" t="s">
        <v>809</v>
      </c>
      <c r="J255" t="s">
        <v>810</v>
      </c>
      <c r="K255" s="1267" t="s">
        <v>792</v>
      </c>
      <c r="L255" s="1305" t="s">
        <v>474</v>
      </c>
      <c r="M255" s="1252" t="s">
        <v>793</v>
      </c>
      <c r="N255" s="1305" t="s">
        <v>483</v>
      </c>
      <c r="O255" s="1252" t="s">
        <v>794</v>
      </c>
      <c r="P255" s="1305" t="s">
        <v>480</v>
      </c>
      <c r="Q255" s="1604"/>
      <c r="T255" s="1346"/>
    </row>
    <row r="256" spans="1:22">
      <c r="B256" s="108" t="s">
        <v>854</v>
      </c>
      <c r="C256" t="s">
        <v>842</v>
      </c>
      <c r="D256">
        <v>0.5</v>
      </c>
      <c r="E256" s="55">
        <v>44076</v>
      </c>
      <c r="F256">
        <v>13.2</v>
      </c>
      <c r="G256">
        <v>2.8</v>
      </c>
      <c r="H256" s="371">
        <v>0.82133333333333336</v>
      </c>
      <c r="I256" s="24">
        <v>0.72540076272804277</v>
      </c>
      <c r="J256">
        <f t="shared" si="26"/>
        <v>22.468563224738396</v>
      </c>
      <c r="K256" s="1271">
        <f>AVERAGE(G256:G269)</f>
        <v>2.8</v>
      </c>
      <c r="L256" s="594">
        <f t="shared" si="27"/>
        <v>45.145731728297577</v>
      </c>
      <c r="M256" s="166">
        <f>AVERAGE(H256:H269)</f>
        <v>3.3656000000000001</v>
      </c>
      <c r="N256" s="594">
        <f t="shared" si="28"/>
        <v>42.474894483756664</v>
      </c>
      <c r="O256">
        <f>AVERAGE(J256:J269)</f>
        <v>87.877108105026934</v>
      </c>
      <c r="P256" s="594">
        <f t="shared" si="29"/>
        <v>68.724529879239299</v>
      </c>
      <c r="Q256" s="1169">
        <f>AVERAGE(L256,N256,P256)</f>
        <v>52.11505203043118</v>
      </c>
      <c r="T256" s="1346"/>
    </row>
    <row r="257" spans="1:25">
      <c r="B257" s="108" t="s">
        <v>854</v>
      </c>
      <c r="C257" t="s">
        <v>842</v>
      </c>
      <c r="D257">
        <v>1</v>
      </c>
      <c r="E257" s="55">
        <v>44076</v>
      </c>
      <c r="H257" s="24" t="s">
        <v>811</v>
      </c>
      <c r="I257" s="24" t="s">
        <v>811</v>
      </c>
      <c r="K257" s="1271"/>
      <c r="Q257" s="1169"/>
      <c r="T257" s="1346"/>
    </row>
    <row r="258" spans="1:25">
      <c r="B258" s="108" t="s">
        <v>854</v>
      </c>
      <c r="C258" t="s">
        <v>842</v>
      </c>
      <c r="D258">
        <v>2</v>
      </c>
      <c r="E258" s="55">
        <v>44076</v>
      </c>
      <c r="H258" s="24" t="s">
        <v>811</v>
      </c>
      <c r="I258" s="24" t="s">
        <v>811</v>
      </c>
      <c r="K258" s="1271"/>
      <c r="Q258" s="1169"/>
      <c r="T258" s="1346"/>
    </row>
    <row r="259" spans="1:25">
      <c r="B259" s="108" t="s">
        <v>854</v>
      </c>
      <c r="C259" t="s">
        <v>842</v>
      </c>
      <c r="D259">
        <v>3</v>
      </c>
      <c r="E259" s="55">
        <v>44076</v>
      </c>
      <c r="H259" s="371">
        <v>1.5866666666666667</v>
      </c>
      <c r="I259" s="24">
        <v>0.51422760553195346</v>
      </c>
      <c r="J259">
        <f t="shared" si="26"/>
        <v>15.927685853746727</v>
      </c>
      <c r="K259" s="1271"/>
      <c r="Q259" s="1169"/>
      <c r="T259" s="1346"/>
    </row>
    <row r="260" spans="1:25">
      <c r="B260" s="108" t="s">
        <v>854</v>
      </c>
      <c r="C260" t="s">
        <v>842</v>
      </c>
      <c r="D260">
        <v>4</v>
      </c>
      <c r="E260" s="55">
        <v>44076</v>
      </c>
      <c r="H260" s="24" t="s">
        <v>811</v>
      </c>
      <c r="I260" s="24" t="s">
        <v>811</v>
      </c>
      <c r="K260" s="1271"/>
      <c r="Q260" s="1169"/>
      <c r="T260" s="1346"/>
    </row>
    <row r="261" spans="1:25">
      <c r="B261" s="108" t="s">
        <v>854</v>
      </c>
      <c r="C261" t="s">
        <v>842</v>
      </c>
      <c r="D261">
        <v>5</v>
      </c>
      <c r="E261" s="55">
        <v>44076</v>
      </c>
      <c r="H261" s="24" t="s">
        <v>811</v>
      </c>
      <c r="I261" s="24" t="s">
        <v>811</v>
      </c>
      <c r="K261" s="1271"/>
      <c r="Q261" s="1169"/>
      <c r="T261" s="1346"/>
    </row>
    <row r="262" spans="1:25">
      <c r="B262" s="108" t="s">
        <v>854</v>
      </c>
      <c r="C262" t="s">
        <v>842</v>
      </c>
      <c r="D262">
        <v>6</v>
      </c>
      <c r="E262" s="55">
        <v>44076</v>
      </c>
      <c r="H262" s="24" t="s">
        <v>811</v>
      </c>
      <c r="I262" s="24" t="s">
        <v>811</v>
      </c>
      <c r="K262" s="1271"/>
      <c r="Q262" s="1169"/>
      <c r="T262" s="1346"/>
    </row>
    <row r="263" spans="1:25">
      <c r="B263" s="108" t="s">
        <v>854</v>
      </c>
      <c r="C263" t="s">
        <v>842</v>
      </c>
      <c r="D263">
        <v>7</v>
      </c>
      <c r="E263" s="55">
        <v>44076</v>
      </c>
      <c r="H263" s="24" t="s">
        <v>811</v>
      </c>
      <c r="I263" s="24" t="s">
        <v>811</v>
      </c>
      <c r="K263" s="1271"/>
      <c r="Q263" s="1169"/>
      <c r="T263" s="1346"/>
    </row>
    <row r="264" spans="1:25">
      <c r="B264" s="108" t="s">
        <v>854</v>
      </c>
      <c r="C264" t="s">
        <v>842</v>
      </c>
      <c r="D264">
        <v>8</v>
      </c>
      <c r="E264" s="55">
        <v>44076</v>
      </c>
      <c r="H264" s="24" t="s">
        <v>811</v>
      </c>
      <c r="I264" s="24" t="s">
        <v>811</v>
      </c>
      <c r="K264" s="1271"/>
      <c r="Q264" s="1169"/>
      <c r="T264" s="1346"/>
    </row>
    <row r="265" spans="1:25">
      <c r="B265" s="108" t="s">
        <v>854</v>
      </c>
      <c r="C265" t="s">
        <v>842</v>
      </c>
      <c r="D265">
        <v>9</v>
      </c>
      <c r="E265" s="55">
        <v>44076</v>
      </c>
      <c r="H265" s="371">
        <v>7.6906666666666661</v>
      </c>
      <c r="I265" s="24">
        <v>0.94302099154645558</v>
      </c>
      <c r="J265">
        <f t="shared" si="26"/>
        <v>29.209132192159917</v>
      </c>
      <c r="K265" s="1271"/>
      <c r="Q265" s="1169"/>
      <c r="T265" s="1346"/>
    </row>
    <row r="266" spans="1:25">
      <c r="B266" s="108" t="s">
        <v>854</v>
      </c>
      <c r="C266" t="s">
        <v>842</v>
      </c>
      <c r="D266">
        <v>10</v>
      </c>
      <c r="E266" s="55">
        <v>44076</v>
      </c>
      <c r="H266" s="24" t="s">
        <v>811</v>
      </c>
      <c r="I266" s="24" t="s">
        <v>811</v>
      </c>
      <c r="K266" s="1271"/>
      <c r="Q266" s="1169"/>
      <c r="T266" s="1346"/>
    </row>
    <row r="267" spans="1:25">
      <c r="B267" s="108" t="s">
        <v>854</v>
      </c>
      <c r="C267" t="s">
        <v>842</v>
      </c>
      <c r="D267">
        <v>11</v>
      </c>
      <c r="E267" s="55">
        <v>44076</v>
      </c>
      <c r="H267" s="24" t="s">
        <v>811</v>
      </c>
      <c r="I267" s="24" t="s">
        <v>811</v>
      </c>
      <c r="K267" s="1271"/>
      <c r="Q267" s="1169"/>
      <c r="T267" s="1346"/>
    </row>
    <row r="268" spans="1:25">
      <c r="B268" s="108" t="s">
        <v>854</v>
      </c>
      <c r="C268" t="s">
        <v>842</v>
      </c>
      <c r="D268">
        <v>12</v>
      </c>
      <c r="E268" s="55">
        <v>44076</v>
      </c>
      <c r="H268" s="24" t="s">
        <v>811</v>
      </c>
      <c r="I268" s="24" t="s">
        <v>811</v>
      </c>
      <c r="K268" s="1271"/>
      <c r="Q268" s="1169"/>
      <c r="T268" s="1346"/>
    </row>
    <row r="269" spans="1:25" s="451" customFormat="1">
      <c r="B269" s="1566" t="s">
        <v>854</v>
      </c>
      <c r="C269" s="451" t="s">
        <v>842</v>
      </c>
      <c r="D269" s="451">
        <v>13</v>
      </c>
      <c r="E269" s="1202">
        <v>44076</v>
      </c>
      <c r="H269" s="1576">
        <v>3.3637333333333346</v>
      </c>
      <c r="I269" s="1200">
        <v>9.1658504277607911</v>
      </c>
      <c r="J269" s="451">
        <f t="shared" si="26"/>
        <v>283.90305114946273</v>
      </c>
      <c r="K269" s="1635"/>
      <c r="L269" s="1373"/>
      <c r="N269" s="1373"/>
      <c r="P269" s="1373"/>
      <c r="Q269" s="1232"/>
      <c r="R269" s="1157"/>
      <c r="S269" s="1157"/>
      <c r="T269" s="1569"/>
    </row>
    <row r="270" spans="1:25">
      <c r="A270" s="108"/>
      <c r="D270" s="18"/>
      <c r="E270" s="55"/>
      <c r="H270" s="165"/>
      <c r="I270" s="166"/>
      <c r="J270" t="str">
        <f t="shared" si="26"/>
        <v xml:space="preserve"> </v>
      </c>
      <c r="K270" s="1271"/>
      <c r="Q270" s="1169"/>
      <c r="R270" s="1011"/>
      <c r="S270" s="1011"/>
      <c r="T270" s="1347"/>
      <c r="U270" s="27"/>
      <c r="V270" s="27"/>
    </row>
    <row r="271" spans="1:25" ht="31.2">
      <c r="A271" s="983" t="s">
        <v>804</v>
      </c>
      <c r="B271" s="815" t="s">
        <v>20</v>
      </c>
      <c r="C271" s="815" t="s">
        <v>701</v>
      </c>
      <c r="D271" s="815" t="s">
        <v>805</v>
      </c>
      <c r="E271" s="873" t="s">
        <v>786</v>
      </c>
      <c r="F271" s="815" t="s">
        <v>806</v>
      </c>
      <c r="G271" s="815" t="s">
        <v>807</v>
      </c>
      <c r="H271" s="815" t="s">
        <v>808</v>
      </c>
      <c r="I271" s="878" t="s">
        <v>809</v>
      </c>
      <c r="J271" t="s">
        <v>810</v>
      </c>
      <c r="K271" s="1267" t="s">
        <v>792</v>
      </c>
      <c r="L271" s="1305" t="s">
        <v>474</v>
      </c>
      <c r="M271" s="1252" t="s">
        <v>793</v>
      </c>
      <c r="N271" s="1305" t="s">
        <v>483</v>
      </c>
      <c r="O271" s="1252" t="s">
        <v>794</v>
      </c>
      <c r="P271" s="1305" t="s">
        <v>480</v>
      </c>
      <c r="Q271" s="1604"/>
      <c r="R271" s="1226"/>
      <c r="S271" s="1226"/>
      <c r="T271" s="1349"/>
      <c r="U271" s="747"/>
      <c r="V271" s="747"/>
      <c r="W271" s="747"/>
      <c r="X271" s="747"/>
      <c r="Y271" s="747"/>
    </row>
    <row r="272" spans="1:25">
      <c r="A272" s="108"/>
      <c r="B272" t="s">
        <v>709</v>
      </c>
      <c r="C272" t="s">
        <v>855</v>
      </c>
      <c r="D272" s="27">
        <v>0.5</v>
      </c>
      <c r="E272" s="133">
        <v>44447</v>
      </c>
      <c r="F272">
        <v>13.5</v>
      </c>
      <c r="G272">
        <v>3.25</v>
      </c>
      <c r="H272" s="24">
        <v>2.3055238095238102</v>
      </c>
      <c r="I272" s="71">
        <v>0.80013665408380619</v>
      </c>
      <c r="J272">
        <f t="shared" si="26"/>
        <v>24.783432723591812</v>
      </c>
      <c r="K272" s="1271">
        <f>AVERAGE(G272:G285)</f>
        <v>3.25</v>
      </c>
      <c r="L272" s="594">
        <f t="shared" si="27"/>
        <v>42.995602818589077</v>
      </c>
      <c r="M272" s="24">
        <f>AVERAGE(H272:H285)</f>
        <v>7.7803333333333349</v>
      </c>
      <c r="N272" s="594">
        <f t="shared" si="28"/>
        <v>50.69587853476169</v>
      </c>
      <c r="O272">
        <f>AVERAGE(J272:J285)</f>
        <v>126.59777916859196</v>
      </c>
      <c r="P272" s="594">
        <f t="shared" si="29"/>
        <v>73.99145785679525</v>
      </c>
      <c r="Q272" s="1169">
        <f>AVERAGE(L272,N272,P272)</f>
        <v>55.894313070048668</v>
      </c>
      <c r="T272" s="1346"/>
    </row>
    <row r="273" spans="1:20">
      <c r="A273" s="108"/>
      <c r="B273" t="s">
        <v>709</v>
      </c>
      <c r="C273" t="s">
        <v>855</v>
      </c>
      <c r="D273" s="27">
        <v>1</v>
      </c>
      <c r="E273" s="133">
        <v>44447</v>
      </c>
      <c r="H273" s="24" t="s">
        <v>811</v>
      </c>
      <c r="I273" s="71" t="s">
        <v>811</v>
      </c>
      <c r="K273" s="1271"/>
      <c r="M273" s="51"/>
      <c r="Q273" s="1169"/>
      <c r="T273" s="1346"/>
    </row>
    <row r="274" spans="1:20">
      <c r="A274" s="108"/>
      <c r="B274" t="s">
        <v>709</v>
      </c>
      <c r="C274" t="s">
        <v>855</v>
      </c>
      <c r="D274" s="27">
        <v>2</v>
      </c>
      <c r="E274" s="133">
        <v>44447</v>
      </c>
      <c r="H274" s="24" t="s">
        <v>811</v>
      </c>
      <c r="I274" s="71" t="s">
        <v>811</v>
      </c>
      <c r="K274" s="1271"/>
      <c r="M274" s="51"/>
      <c r="Q274" s="1169"/>
      <c r="T274" s="1346"/>
    </row>
    <row r="275" spans="1:20">
      <c r="A275" s="108"/>
      <c r="B275" t="s">
        <v>709</v>
      </c>
      <c r="C275" t="s">
        <v>855</v>
      </c>
      <c r="D275" s="27">
        <v>3</v>
      </c>
      <c r="E275" s="133">
        <v>44447</v>
      </c>
      <c r="H275" s="24">
        <v>2.9045714285714292</v>
      </c>
      <c r="I275" s="71">
        <v>0.73345859957682236</v>
      </c>
      <c r="J275">
        <f t="shared" si="26"/>
        <v>22.718146663292497</v>
      </c>
      <c r="K275" s="1271"/>
      <c r="M275" s="51"/>
      <c r="Q275" s="1169"/>
      <c r="T275" s="1346"/>
    </row>
    <row r="276" spans="1:20">
      <c r="A276" s="108"/>
      <c r="B276" t="s">
        <v>709</v>
      </c>
      <c r="C276" t="s">
        <v>855</v>
      </c>
      <c r="D276" s="27">
        <v>4</v>
      </c>
      <c r="E276" s="133">
        <v>44447</v>
      </c>
      <c r="H276" s="24" t="s">
        <v>811</v>
      </c>
      <c r="I276" s="71" t="s">
        <v>811</v>
      </c>
      <c r="K276" s="1271"/>
      <c r="M276" s="51"/>
      <c r="Q276" s="1169"/>
      <c r="T276" s="1346"/>
    </row>
    <row r="277" spans="1:20">
      <c r="A277" s="108"/>
      <c r="B277" t="s">
        <v>709</v>
      </c>
      <c r="C277" t="s">
        <v>855</v>
      </c>
      <c r="D277" s="27">
        <v>5</v>
      </c>
      <c r="E277" s="133">
        <v>44447</v>
      </c>
      <c r="H277" s="24" t="s">
        <v>811</v>
      </c>
      <c r="I277" s="71" t="s">
        <v>811</v>
      </c>
      <c r="K277" s="1271"/>
      <c r="M277" s="51"/>
      <c r="Q277" s="1169"/>
      <c r="T277" s="1346"/>
    </row>
    <row r="278" spans="1:20">
      <c r="A278" s="108"/>
      <c r="B278" t="s">
        <v>709</v>
      </c>
      <c r="C278" t="s">
        <v>855</v>
      </c>
      <c r="D278" s="27">
        <v>6</v>
      </c>
      <c r="E278" s="133">
        <v>44447</v>
      </c>
      <c r="H278" s="24" t="s">
        <v>811</v>
      </c>
      <c r="I278" s="71" t="s">
        <v>811</v>
      </c>
      <c r="K278" s="1271"/>
      <c r="M278" s="51"/>
      <c r="Q278" s="1169"/>
      <c r="T278" s="1346"/>
    </row>
    <row r="279" spans="1:20">
      <c r="A279" s="108"/>
      <c r="B279" t="s">
        <v>709</v>
      </c>
      <c r="C279" t="s">
        <v>855</v>
      </c>
      <c r="D279" s="27">
        <v>7</v>
      </c>
      <c r="E279" s="133">
        <v>44447</v>
      </c>
      <c r="H279" s="24" t="s">
        <v>811</v>
      </c>
      <c r="I279" s="71" t="s">
        <v>811</v>
      </c>
      <c r="K279" s="1271"/>
      <c r="M279" s="51"/>
      <c r="Q279" s="1169"/>
      <c r="T279" s="1346"/>
    </row>
    <row r="280" spans="1:20">
      <c r="A280" s="108"/>
      <c r="B280" t="s">
        <v>709</v>
      </c>
      <c r="C280" t="s">
        <v>855</v>
      </c>
      <c r="D280" s="27">
        <v>8</v>
      </c>
      <c r="E280" s="133">
        <v>44447</v>
      </c>
      <c r="H280" s="24" t="s">
        <v>811</v>
      </c>
      <c r="I280" s="71" t="s">
        <v>811</v>
      </c>
      <c r="K280" s="1271"/>
      <c r="M280" s="51"/>
      <c r="Q280" s="1169"/>
      <c r="T280" s="1346"/>
    </row>
    <row r="281" spans="1:20">
      <c r="A281" s="108"/>
      <c r="B281" t="s">
        <v>709</v>
      </c>
      <c r="C281" t="s">
        <v>855</v>
      </c>
      <c r="D281" s="27">
        <v>9</v>
      </c>
      <c r="E281" s="133">
        <v>44447</v>
      </c>
      <c r="H281" s="24">
        <v>24.376380952380959</v>
      </c>
      <c r="I281" s="71">
        <v>1.5335952536606285</v>
      </c>
      <c r="J281">
        <f t="shared" si="26"/>
        <v>47.501579386884309</v>
      </c>
      <c r="K281" s="1271"/>
      <c r="M281" s="51"/>
      <c r="Q281" s="1169"/>
      <c r="T281" s="1346"/>
    </row>
    <row r="282" spans="1:20">
      <c r="A282" s="108"/>
      <c r="B282" t="s">
        <v>709</v>
      </c>
      <c r="C282" t="s">
        <v>855</v>
      </c>
      <c r="D282" s="27">
        <v>10</v>
      </c>
      <c r="E282" s="133">
        <v>44447</v>
      </c>
      <c r="H282" s="24" t="s">
        <v>811</v>
      </c>
      <c r="I282" s="71" t="s">
        <v>811</v>
      </c>
      <c r="K282" s="1271"/>
      <c r="M282" s="51"/>
      <c r="Q282" s="1169"/>
      <c r="T282" s="1346"/>
    </row>
    <row r="283" spans="1:20">
      <c r="A283" s="108"/>
      <c r="B283" t="s">
        <v>709</v>
      </c>
      <c r="C283" t="s">
        <v>855</v>
      </c>
      <c r="D283" s="27">
        <v>11</v>
      </c>
      <c r="E283" s="133">
        <v>44447</v>
      </c>
      <c r="H283" s="24" t="s">
        <v>811</v>
      </c>
      <c r="I283" s="71" t="s">
        <v>811</v>
      </c>
      <c r="K283" s="1271"/>
      <c r="M283" s="51"/>
      <c r="Q283" s="1169"/>
      <c r="T283" s="1346"/>
    </row>
    <row r="284" spans="1:20">
      <c r="A284" s="108"/>
      <c r="B284" t="s">
        <v>709</v>
      </c>
      <c r="C284" t="s">
        <v>855</v>
      </c>
      <c r="D284" s="27">
        <v>12</v>
      </c>
      <c r="E284" s="133">
        <v>44447</v>
      </c>
      <c r="H284" s="24" t="s">
        <v>811</v>
      </c>
      <c r="I284" s="71" t="s">
        <v>811</v>
      </c>
      <c r="K284" s="1271"/>
      <c r="M284" s="51"/>
      <c r="Q284" s="1169"/>
      <c r="T284" s="1346"/>
    </row>
    <row r="285" spans="1:20" s="451" customFormat="1">
      <c r="A285" s="1566"/>
      <c r="B285" s="451" t="s">
        <v>709</v>
      </c>
      <c r="C285" s="451" t="s">
        <v>855</v>
      </c>
      <c r="D285" s="534">
        <v>13</v>
      </c>
      <c r="E285" s="1567">
        <v>44447</v>
      </c>
      <c r="H285" s="1200">
        <v>1.5348571428571429</v>
      </c>
      <c r="I285" s="1444">
        <v>13.281718793200723</v>
      </c>
      <c r="J285" s="564">
        <f t="shared" si="26"/>
        <v>411.38795790059919</v>
      </c>
      <c r="L285" s="1373"/>
      <c r="M285" s="1568"/>
      <c r="N285" s="1373"/>
      <c r="P285" s="1373"/>
      <c r="Q285" s="1232"/>
      <c r="R285" s="1157"/>
      <c r="S285" s="1157"/>
      <c r="T285" s="1575"/>
    </row>
    <row r="286" spans="1:20">
      <c r="A286" s="108"/>
      <c r="D286" s="27"/>
      <c r="E286" s="133"/>
      <c r="H286" s="24"/>
      <c r="I286" s="71"/>
      <c r="J286" s="484"/>
      <c r="M286" s="51"/>
      <c r="Q286" s="1169"/>
      <c r="T286" s="1572"/>
    </row>
    <row r="287" spans="1:20" ht="31.2">
      <c r="A287" s="983" t="s">
        <v>804</v>
      </c>
      <c r="B287" s="815" t="s">
        <v>20</v>
      </c>
      <c r="C287" s="815" t="s">
        <v>701</v>
      </c>
      <c r="D287" s="815" t="s">
        <v>805</v>
      </c>
      <c r="E287" s="873" t="s">
        <v>786</v>
      </c>
      <c r="F287" s="815" t="s">
        <v>806</v>
      </c>
      <c r="G287" s="815" t="s">
        <v>807</v>
      </c>
      <c r="H287" s="815" t="s">
        <v>808</v>
      </c>
      <c r="I287" s="878" t="s">
        <v>809</v>
      </c>
      <c r="J287" s="484" t="s">
        <v>810</v>
      </c>
      <c r="K287" s="1565" t="s">
        <v>792</v>
      </c>
      <c r="L287" s="1564" t="s">
        <v>474</v>
      </c>
      <c r="M287" s="1565" t="s">
        <v>793</v>
      </c>
      <c r="N287" s="1564" t="s">
        <v>483</v>
      </c>
      <c r="O287" s="1565" t="s">
        <v>794</v>
      </c>
      <c r="P287" s="1564" t="s">
        <v>480</v>
      </c>
      <c r="Q287" s="1169"/>
      <c r="T287" s="1346"/>
    </row>
    <row r="288" spans="1:20">
      <c r="A288" s="108"/>
      <c r="B288" t="s">
        <v>709</v>
      </c>
      <c r="C288" t="s">
        <v>842</v>
      </c>
      <c r="D288" s="27">
        <v>0.5</v>
      </c>
      <c r="E288" s="55">
        <v>44805</v>
      </c>
      <c r="F288">
        <v>12.9</v>
      </c>
      <c r="G288">
        <v>3.3</v>
      </c>
      <c r="H288" s="24">
        <v>0.42907878208509148</v>
      </c>
      <c r="I288" s="2798">
        <v>0.50906675906675924</v>
      </c>
      <c r="J288" s="484">
        <f>IF(AND(I288&gt;0),  I288*30.974," ")</f>
        <v>15.7678337953338</v>
      </c>
      <c r="K288">
        <f>AVERAGE(G288:G300)</f>
        <v>3.3</v>
      </c>
      <c r="L288" s="594">
        <f t="shared" ref="L288" si="30">10*(6-(LN(K288)/LN(2)))</f>
        <v>42.775339755289096</v>
      </c>
      <c r="M288" s="24">
        <f>AVERAGE(H288:H300)</f>
        <v>3.1825931846167368</v>
      </c>
      <c r="N288" s="594">
        <f t="shared" ref="N288" si="31">10*(6-((2.04-0.68*LN(M288))/LN(2)))</f>
        <v>41.926399907208555</v>
      </c>
      <c r="O288">
        <f>AVERAGE(J288:J300)</f>
        <v>71.105318341173927</v>
      </c>
      <c r="P288" s="594">
        <f t="shared" ref="P288" si="32">10*(6-(LN(48/O288)/LN(2)))</f>
        <v>65.669230648053798</v>
      </c>
      <c r="Q288" s="1169">
        <f>AVERAGE(L288,N288,P288)</f>
        <v>50.123656770183821</v>
      </c>
      <c r="T288" s="1346"/>
    </row>
    <row r="289" spans="1:20">
      <c r="A289" s="108"/>
      <c r="B289" t="s">
        <v>709</v>
      </c>
      <c r="C289" t="s">
        <v>842</v>
      </c>
      <c r="D289" s="27">
        <v>1</v>
      </c>
      <c r="E289" s="55">
        <v>44805</v>
      </c>
      <c r="H289" s="24" t="s">
        <v>811</v>
      </c>
      <c r="I289" s="27" t="s">
        <v>811</v>
      </c>
      <c r="J289" s="484"/>
      <c r="M289" s="51"/>
      <c r="Q289" s="1169"/>
      <c r="T289" s="1346"/>
    </row>
    <row r="290" spans="1:20">
      <c r="A290" s="108"/>
      <c r="B290" t="s">
        <v>709</v>
      </c>
      <c r="C290" t="s">
        <v>842</v>
      </c>
      <c r="D290" s="27">
        <v>2</v>
      </c>
      <c r="E290" s="55">
        <v>44805</v>
      </c>
      <c r="H290" s="24" t="s">
        <v>811</v>
      </c>
      <c r="I290" s="27" t="s">
        <v>811</v>
      </c>
      <c r="J290" s="484"/>
      <c r="M290" s="51"/>
      <c r="Q290" s="1169"/>
      <c r="T290" s="1346"/>
    </row>
    <row r="291" spans="1:20">
      <c r="A291" s="108"/>
      <c r="B291" t="s">
        <v>709</v>
      </c>
      <c r="C291" t="s">
        <v>842</v>
      </c>
      <c r="D291" s="27">
        <v>3</v>
      </c>
      <c r="E291" s="55">
        <v>44805</v>
      </c>
      <c r="H291" s="24">
        <v>1.0379201677390999</v>
      </c>
      <c r="I291" s="2798">
        <v>0.54822574053343298</v>
      </c>
      <c r="J291" s="484">
        <f>IF(AND(I291&gt;0),  I291*30.974," ")</f>
        <v>16.980744087282552</v>
      </c>
      <c r="M291" s="51"/>
      <c r="Q291" s="1169"/>
      <c r="T291" s="1346"/>
    </row>
    <row r="292" spans="1:20">
      <c r="A292" s="108"/>
      <c r="B292" t="s">
        <v>709</v>
      </c>
      <c r="C292" t="s">
        <v>842</v>
      </c>
      <c r="D292" s="27">
        <v>4</v>
      </c>
      <c r="E292" s="55">
        <v>44805</v>
      </c>
      <c r="H292" s="24" t="s">
        <v>811</v>
      </c>
      <c r="I292" s="27" t="s">
        <v>811</v>
      </c>
      <c r="J292" s="484"/>
      <c r="M292" s="51"/>
      <c r="Q292" s="1169"/>
      <c r="T292" s="1346"/>
    </row>
    <row r="293" spans="1:20">
      <c r="A293" s="108"/>
      <c r="B293" t="s">
        <v>709</v>
      </c>
      <c r="C293" t="s">
        <v>842</v>
      </c>
      <c r="D293" s="27">
        <v>5</v>
      </c>
      <c r="E293" s="55">
        <v>44805</v>
      </c>
      <c r="H293" s="24" t="s">
        <v>811</v>
      </c>
      <c r="I293" s="27" t="s">
        <v>811</v>
      </c>
      <c r="J293" s="484"/>
      <c r="M293" s="51"/>
      <c r="Q293" s="1169"/>
      <c r="T293" s="1346"/>
    </row>
    <row r="294" spans="1:20">
      <c r="A294" s="108"/>
      <c r="B294" t="s">
        <v>709</v>
      </c>
      <c r="C294" t="s">
        <v>842</v>
      </c>
      <c r="D294" s="27">
        <v>6</v>
      </c>
      <c r="E294" s="55">
        <v>44805</v>
      </c>
      <c r="H294" s="24" t="s">
        <v>811</v>
      </c>
      <c r="I294" s="27" t="s">
        <v>811</v>
      </c>
      <c r="J294" s="484"/>
      <c r="M294" s="51"/>
      <c r="Q294" s="1169"/>
      <c r="T294" s="1346"/>
    </row>
    <row r="295" spans="1:20">
      <c r="A295" s="108"/>
      <c r="B295" t="s">
        <v>709</v>
      </c>
      <c r="C295" t="s">
        <v>842</v>
      </c>
      <c r="D295" s="27">
        <v>7</v>
      </c>
      <c r="E295" s="55">
        <v>44805</v>
      </c>
      <c r="H295" s="24" t="s">
        <v>811</v>
      </c>
      <c r="I295" s="27" t="s">
        <v>811</v>
      </c>
      <c r="J295" s="484"/>
      <c r="M295" s="51"/>
      <c r="Q295" s="1169"/>
      <c r="T295" s="1346"/>
    </row>
    <row r="296" spans="1:20">
      <c r="A296" s="108"/>
      <c r="B296" t="s">
        <v>709</v>
      </c>
      <c r="C296" t="s">
        <v>842</v>
      </c>
      <c r="D296" s="27">
        <v>8</v>
      </c>
      <c r="E296" s="55">
        <v>44805</v>
      </c>
      <c r="H296" s="24" t="s">
        <v>811</v>
      </c>
      <c r="I296" s="27" t="s">
        <v>811</v>
      </c>
      <c r="J296" s="484"/>
      <c r="M296" s="51"/>
      <c r="Q296" s="1169"/>
      <c r="T296" s="1346"/>
    </row>
    <row r="297" spans="1:20">
      <c r="A297" s="108"/>
      <c r="B297" t="s">
        <v>709</v>
      </c>
      <c r="C297" t="s">
        <v>842</v>
      </c>
      <c r="D297" s="27">
        <v>9</v>
      </c>
      <c r="E297" s="55">
        <v>44805</v>
      </c>
      <c r="H297" s="24">
        <v>6.2822494791315036</v>
      </c>
      <c r="I297" s="2798">
        <v>1.3542148010270942</v>
      </c>
      <c r="J297" s="484">
        <f>IF(AND(I297&gt;0),  I297*30.974," ")</f>
        <v>41.945449247013215</v>
      </c>
      <c r="M297" s="51"/>
      <c r="Q297" s="1169"/>
      <c r="T297" s="1346"/>
    </row>
    <row r="298" spans="1:20">
      <c r="A298" s="108"/>
      <c r="B298" t="s">
        <v>709</v>
      </c>
      <c r="C298" t="s">
        <v>842</v>
      </c>
      <c r="D298" s="27">
        <v>10</v>
      </c>
      <c r="E298" s="55">
        <v>44805</v>
      </c>
      <c r="H298" s="24" t="s">
        <v>811</v>
      </c>
      <c r="I298" s="27" t="s">
        <v>811</v>
      </c>
      <c r="J298" s="484"/>
      <c r="M298" s="51"/>
      <c r="Q298" s="1169"/>
      <c r="T298" s="1346"/>
    </row>
    <row r="299" spans="1:20">
      <c r="A299" s="108"/>
      <c r="B299" t="s">
        <v>709</v>
      </c>
      <c r="C299" t="s">
        <v>842</v>
      </c>
      <c r="D299" s="27">
        <v>11</v>
      </c>
      <c r="E299" s="55">
        <v>44805</v>
      </c>
      <c r="H299" s="24" t="s">
        <v>811</v>
      </c>
      <c r="I299" s="27" t="s">
        <v>811</v>
      </c>
      <c r="J299" s="484"/>
      <c r="M299" s="51"/>
      <c r="Q299" s="1169"/>
      <c r="T299" s="1346"/>
    </row>
    <row r="300" spans="1:20" s="451" customFormat="1">
      <c r="A300" s="1566"/>
      <c r="B300" s="451" t="s">
        <v>709</v>
      </c>
      <c r="C300" s="451" t="s">
        <v>842</v>
      </c>
      <c r="D300" s="534">
        <v>12</v>
      </c>
      <c r="E300" s="1202">
        <v>44805</v>
      </c>
      <c r="H300" s="1200">
        <v>4.9811243095112516</v>
      </c>
      <c r="I300" s="2798">
        <v>6.7710740051354721</v>
      </c>
      <c r="J300" s="564">
        <f>IF(AND(I300&gt;0),  I300*30.974," ")</f>
        <v>209.7272462350661</v>
      </c>
      <c r="L300" s="1373"/>
      <c r="M300" s="1568"/>
      <c r="N300" s="1373"/>
      <c r="P300" s="1373"/>
      <c r="Q300" s="1232"/>
      <c r="R300" s="1157"/>
      <c r="S300" s="1157"/>
      <c r="T300" s="1569"/>
    </row>
    <row r="301" spans="1:20">
      <c r="A301" s="108"/>
      <c r="D301" s="27"/>
      <c r="E301" s="133"/>
      <c r="H301" s="24"/>
      <c r="I301" s="71"/>
      <c r="J301" s="484" t="str">
        <f t="shared" ref="J301" si="33">IF(AND(I301&gt;0),  I301*30.974," ")</f>
        <v xml:space="preserve"> </v>
      </c>
      <c r="M301" s="51"/>
      <c r="Q301" s="1169"/>
      <c r="T301" s="1346"/>
    </row>
    <row r="302" spans="1:20">
      <c r="A302" s="108"/>
      <c r="D302" s="27"/>
      <c r="E302" s="133"/>
      <c r="H302" s="24"/>
      <c r="I302" s="71"/>
      <c r="J302" s="484"/>
      <c r="M302" s="51"/>
      <c r="Q302" s="1169"/>
      <c r="T302" s="1346"/>
    </row>
    <row r="303" spans="1:20">
      <c r="A303" s="108"/>
      <c r="D303" s="27"/>
      <c r="E303" s="133"/>
      <c r="H303" s="24"/>
      <c r="I303" s="71"/>
      <c r="J303" s="484"/>
      <c r="M303" s="51"/>
      <c r="Q303" s="1169"/>
      <c r="T303" s="1346"/>
    </row>
    <row r="304" spans="1:20" s="437" customFormat="1" ht="16.2" thickBot="1">
      <c r="A304" s="436"/>
      <c r="D304" s="1019"/>
      <c r="E304" s="1579"/>
      <c r="H304" s="1020"/>
      <c r="I304" s="1021"/>
      <c r="J304" s="486"/>
      <c r="L304" s="1124"/>
      <c r="M304" s="1580"/>
      <c r="N304" s="1124"/>
      <c r="P304" s="1124"/>
      <c r="Q304" s="1251"/>
      <c r="R304" s="1023"/>
      <c r="S304" s="1023"/>
      <c r="T304" s="1615"/>
    </row>
    <row r="305" spans="1:25">
      <c r="A305" s="1262" t="s">
        <v>858</v>
      </c>
      <c r="E305" s="173"/>
      <c r="F305" s="445"/>
      <c r="I305" s="173"/>
      <c r="J305" s="484"/>
      <c r="M305" s="108"/>
      <c r="O305" s="592"/>
      <c r="P305" s="593"/>
      <c r="Q305" s="1169"/>
      <c r="S305" s="1333"/>
      <c r="T305" s="1346"/>
    </row>
    <row r="306" spans="1:25" s="113" customFormat="1" ht="43.2">
      <c r="A306" s="1260" t="s">
        <v>784</v>
      </c>
      <c r="B306" s="113" t="s">
        <v>20</v>
      </c>
      <c r="C306" s="113" t="s">
        <v>701</v>
      </c>
      <c r="D306" s="1261" t="s">
        <v>785</v>
      </c>
      <c r="E306" s="1261" t="s">
        <v>786</v>
      </c>
      <c r="F306" s="1261" t="s">
        <v>787</v>
      </c>
      <c r="G306" s="1261" t="s">
        <v>788</v>
      </c>
      <c r="H306" s="1261" t="s">
        <v>789</v>
      </c>
      <c r="I306" s="1261" t="s">
        <v>790</v>
      </c>
      <c r="J306" s="1592" t="s">
        <v>791</v>
      </c>
      <c r="K306" s="1252" t="s">
        <v>792</v>
      </c>
      <c r="L306" s="1305" t="s">
        <v>474</v>
      </c>
      <c r="M306" s="1252" t="s">
        <v>793</v>
      </c>
      <c r="N306" s="1305" t="s">
        <v>483</v>
      </c>
      <c r="O306" s="1252" t="s">
        <v>794</v>
      </c>
      <c r="P306" s="1305" t="s">
        <v>480</v>
      </c>
      <c r="Q306" s="1605" t="s">
        <v>795</v>
      </c>
      <c r="R306" s="1603" t="s">
        <v>796</v>
      </c>
      <c r="S306" s="1334" t="s">
        <v>797</v>
      </c>
      <c r="T306" s="1343" t="s">
        <v>798</v>
      </c>
      <c r="X306" s="1253" t="s">
        <v>784</v>
      </c>
      <c r="Y306" s="1254" t="s">
        <v>20</v>
      </c>
    </row>
    <row r="307" spans="1:25">
      <c r="A307" s="2173" t="s">
        <v>404</v>
      </c>
      <c r="B307" s="91" t="s">
        <v>709</v>
      </c>
      <c r="C307" s="91" t="s">
        <v>859</v>
      </c>
      <c r="D307" s="399">
        <v>0.5</v>
      </c>
      <c r="E307" s="2174">
        <v>43006</v>
      </c>
      <c r="F307" s="399">
        <v>7</v>
      </c>
      <c r="G307" s="91">
        <v>2.8</v>
      </c>
      <c r="H307" s="2054">
        <v>6.1856962025316449</v>
      </c>
      <c r="I307" s="2175">
        <v>0.54113153232949529</v>
      </c>
      <c r="J307" s="589">
        <v>16.761008082373788</v>
      </c>
      <c r="K307" s="1968">
        <v>2.8000000000000003</v>
      </c>
      <c r="L307" s="2176">
        <v>45.145731728297577</v>
      </c>
      <c r="M307" s="2177">
        <v>6.4915822784810127</v>
      </c>
      <c r="N307" s="2176">
        <v>48.919298308736614</v>
      </c>
      <c r="O307" s="2177">
        <v>19.213861266928514</v>
      </c>
      <c r="P307" s="2176">
        <v>46.79113070008151</v>
      </c>
      <c r="Q307" s="2168">
        <f t="shared" ref="Q307:Q354" si="34">AVERAGE(L307,N307,P307)</f>
        <v>46.952053579038569</v>
      </c>
      <c r="R307" s="1330">
        <f>AVERAGE(Q315:Q406)</f>
        <v>40.906121681550175</v>
      </c>
      <c r="S307" s="1006" t="s">
        <v>42</v>
      </c>
      <c r="T307" s="1346" t="str">
        <f>IF(_xlfn.NUMBERVALUE(R307), IF(R307&lt;50, "Acceptable; Ongoing Protection is Required", "Unacceptable; Immediate Restoration is Required"), " ")</f>
        <v>Acceptable; Ongoing Protection is Required</v>
      </c>
    </row>
    <row r="308" spans="1:25">
      <c r="A308" s="2173" t="s">
        <v>404</v>
      </c>
      <c r="B308" s="91" t="s">
        <v>709</v>
      </c>
      <c r="C308" s="91" t="s">
        <v>859</v>
      </c>
      <c r="D308" s="399">
        <v>1</v>
      </c>
      <c r="E308" s="2174">
        <v>43006</v>
      </c>
      <c r="F308" s="399">
        <v>7</v>
      </c>
      <c r="G308" s="91">
        <v>2.8</v>
      </c>
      <c r="H308" s="91"/>
      <c r="I308" s="454"/>
      <c r="J308" s="589" t="s">
        <v>803</v>
      </c>
      <c r="K308" s="91"/>
      <c r="L308" s="2178" t="s">
        <v>803</v>
      </c>
      <c r="M308" s="2179"/>
      <c r="N308" s="2178" t="s">
        <v>803</v>
      </c>
      <c r="O308" s="2179"/>
      <c r="P308" s="2178" t="s">
        <v>803</v>
      </c>
      <c r="Q308" s="2168"/>
      <c r="R308" s="1330"/>
      <c r="T308" s="1350" t="s">
        <v>803</v>
      </c>
    </row>
    <row r="309" spans="1:25">
      <c r="A309" s="2173" t="s">
        <v>404</v>
      </c>
      <c r="B309" s="91" t="s">
        <v>709</v>
      </c>
      <c r="C309" s="91" t="s">
        <v>859</v>
      </c>
      <c r="D309" s="399">
        <v>2</v>
      </c>
      <c r="E309" s="2174">
        <v>43006</v>
      </c>
      <c r="F309" s="399">
        <v>7</v>
      </c>
      <c r="G309" s="91">
        <v>2.8</v>
      </c>
      <c r="H309" s="91"/>
      <c r="I309" s="454"/>
      <c r="J309" s="589" t="s">
        <v>803</v>
      </c>
      <c r="K309" s="91"/>
      <c r="L309" s="2178" t="s">
        <v>803</v>
      </c>
      <c r="M309" s="2179"/>
      <c r="N309" s="2178" t="s">
        <v>803</v>
      </c>
      <c r="O309" s="2179"/>
      <c r="P309" s="2178" t="s">
        <v>803</v>
      </c>
      <c r="Q309" s="2168"/>
      <c r="R309" s="1330"/>
      <c r="T309" s="1350" t="s">
        <v>803</v>
      </c>
    </row>
    <row r="310" spans="1:25">
      <c r="A310" s="2173" t="s">
        <v>404</v>
      </c>
      <c r="B310" s="91" t="s">
        <v>709</v>
      </c>
      <c r="C310" s="91" t="s">
        <v>859</v>
      </c>
      <c r="D310" s="399">
        <v>3</v>
      </c>
      <c r="E310" s="2174">
        <v>43006</v>
      </c>
      <c r="F310" s="399">
        <v>7</v>
      </c>
      <c r="G310" s="91">
        <v>2.8</v>
      </c>
      <c r="H310" s="91"/>
      <c r="I310" s="454"/>
      <c r="J310" s="589" t="s">
        <v>803</v>
      </c>
      <c r="K310" s="91"/>
      <c r="L310" s="2178" t="s">
        <v>803</v>
      </c>
      <c r="M310" s="2179"/>
      <c r="N310" s="2178" t="s">
        <v>803</v>
      </c>
      <c r="O310" s="2179"/>
      <c r="P310" s="2178" t="s">
        <v>803</v>
      </c>
      <c r="Q310" s="2168"/>
      <c r="R310" s="1330"/>
      <c r="T310" s="1350" t="s">
        <v>803</v>
      </c>
    </row>
    <row r="311" spans="1:25">
      <c r="A311" s="2173" t="s">
        <v>404</v>
      </c>
      <c r="B311" s="91" t="s">
        <v>709</v>
      </c>
      <c r="C311" s="91" t="s">
        <v>859</v>
      </c>
      <c r="D311" s="399">
        <v>4</v>
      </c>
      <c r="E311" s="2174">
        <v>43006</v>
      </c>
      <c r="F311" s="399">
        <v>7</v>
      </c>
      <c r="G311" s="91">
        <v>2.8</v>
      </c>
      <c r="H311" s="91"/>
      <c r="I311" s="454"/>
      <c r="J311" s="589" t="s">
        <v>803</v>
      </c>
      <c r="K311" s="91"/>
      <c r="L311" s="2178" t="s">
        <v>803</v>
      </c>
      <c r="M311" s="2179"/>
      <c r="N311" s="2178" t="s">
        <v>803</v>
      </c>
      <c r="O311" s="2179"/>
      <c r="P311" s="2178" t="s">
        <v>803</v>
      </c>
      <c r="Q311" s="2168"/>
      <c r="R311" s="1330"/>
      <c r="T311" s="1350" t="s">
        <v>803</v>
      </c>
    </row>
    <row r="312" spans="1:25">
      <c r="A312" s="2173" t="s">
        <v>404</v>
      </c>
      <c r="B312" s="91" t="s">
        <v>709</v>
      </c>
      <c r="C312" s="91" t="s">
        <v>859</v>
      </c>
      <c r="D312" s="399">
        <v>5</v>
      </c>
      <c r="E312" s="2174">
        <v>43006</v>
      </c>
      <c r="F312" s="399">
        <v>7</v>
      </c>
      <c r="G312" s="91">
        <v>2.8</v>
      </c>
      <c r="H312" s="91"/>
      <c r="I312" s="454"/>
      <c r="J312" s="589" t="s">
        <v>803</v>
      </c>
      <c r="K312" s="91"/>
      <c r="L312" s="2178" t="s">
        <v>803</v>
      </c>
      <c r="M312" s="2179"/>
      <c r="N312" s="2178" t="s">
        <v>803</v>
      </c>
      <c r="O312" s="2179"/>
      <c r="P312" s="2178" t="s">
        <v>803</v>
      </c>
      <c r="Q312" s="2168"/>
      <c r="R312" s="1330"/>
      <c r="T312" s="1350" t="s">
        <v>803</v>
      </c>
    </row>
    <row r="313" spans="1:25">
      <c r="A313" s="2173" t="s">
        <v>404</v>
      </c>
      <c r="B313" s="91" t="s">
        <v>709</v>
      </c>
      <c r="C313" s="91" t="s">
        <v>859</v>
      </c>
      <c r="D313" s="399">
        <v>6</v>
      </c>
      <c r="E313" s="2174">
        <v>43006</v>
      </c>
      <c r="F313" s="399">
        <v>7</v>
      </c>
      <c r="G313" s="91">
        <v>2.8</v>
      </c>
      <c r="H313" s="2054">
        <v>6.7974683544303804</v>
      </c>
      <c r="I313" s="2175">
        <v>0.69951296091829407</v>
      </c>
      <c r="J313" s="589">
        <v>21.666714451483241</v>
      </c>
      <c r="K313" s="91"/>
      <c r="L313" s="2178" t="s">
        <v>803</v>
      </c>
      <c r="M313" s="2179"/>
      <c r="N313" s="2178" t="s">
        <v>803</v>
      </c>
      <c r="O313" s="2179"/>
      <c r="P313" s="2178" t="s">
        <v>803</v>
      </c>
      <c r="Q313" s="2168"/>
      <c r="R313" s="1330"/>
      <c r="T313" s="1350" t="s">
        <v>803</v>
      </c>
    </row>
    <row r="314" spans="1:25" s="451" customFormat="1">
      <c r="A314" s="2180" t="s">
        <v>404</v>
      </c>
      <c r="B314" s="470" t="s">
        <v>709</v>
      </c>
      <c r="C314" s="470" t="s">
        <v>859</v>
      </c>
      <c r="D314" s="2181">
        <v>7</v>
      </c>
      <c r="E314" s="2182">
        <v>43006</v>
      </c>
      <c r="F314" s="2181">
        <v>7</v>
      </c>
      <c r="G314" s="470">
        <v>2.8</v>
      </c>
      <c r="H314" s="470"/>
      <c r="I314" s="2183"/>
      <c r="J314" s="1718" t="s">
        <v>803</v>
      </c>
      <c r="K314" s="470"/>
      <c r="L314" s="2184" t="s">
        <v>803</v>
      </c>
      <c r="M314" s="2185"/>
      <c r="N314" s="2184" t="s">
        <v>803</v>
      </c>
      <c r="O314" s="2185"/>
      <c r="P314" s="2184" t="s">
        <v>803</v>
      </c>
      <c r="Q314" s="2172"/>
      <c r="R314" s="1341"/>
      <c r="S314" s="1157"/>
      <c r="T314" s="1357" t="s">
        <v>803</v>
      </c>
    </row>
    <row r="315" spans="1:25">
      <c r="A315" s="884"/>
      <c r="D315" s="27"/>
      <c r="E315" s="173"/>
      <c r="F315" s="445"/>
      <c r="G315" s="27"/>
      <c r="H315" s="27"/>
      <c r="I315" s="173"/>
      <c r="J315" s="484"/>
      <c r="L315" s="1106"/>
      <c r="M315" s="108"/>
      <c r="Q315" s="1169"/>
      <c r="T315" s="1346"/>
    </row>
    <row r="316" spans="1:25" ht="31.2">
      <c r="B316" s="980" t="s">
        <v>20</v>
      </c>
      <c r="C316" s="629" t="s">
        <v>701</v>
      </c>
      <c r="D316" s="629" t="s">
        <v>846</v>
      </c>
      <c r="E316" s="959" t="s">
        <v>786</v>
      </c>
      <c r="F316" s="815" t="s">
        <v>806</v>
      </c>
      <c r="G316" s="815" t="s">
        <v>807</v>
      </c>
      <c r="H316" s="629" t="s">
        <v>808</v>
      </c>
      <c r="I316" s="827" t="s">
        <v>809</v>
      </c>
      <c r="J316" s="484" t="s">
        <v>810</v>
      </c>
      <c r="K316" s="1252" t="s">
        <v>792</v>
      </c>
      <c r="L316" s="1305" t="s">
        <v>474</v>
      </c>
      <c r="M316" s="1252" t="s">
        <v>793</v>
      </c>
      <c r="N316" s="1305" t="s">
        <v>483</v>
      </c>
      <c r="O316" s="1252" t="s">
        <v>794</v>
      </c>
      <c r="P316" s="1305" t="s">
        <v>480</v>
      </c>
      <c r="Q316" s="1604"/>
      <c r="R316" s="1336"/>
      <c r="S316" s="1336"/>
      <c r="T316" s="1353"/>
      <c r="U316" s="832"/>
      <c r="V316" s="832"/>
      <c r="W316" s="776"/>
      <c r="X316" s="776"/>
      <c r="Y316" s="776"/>
    </row>
    <row r="317" spans="1:25">
      <c r="B317" s="108" t="s">
        <v>709</v>
      </c>
      <c r="C317" s="27" t="s">
        <v>860</v>
      </c>
      <c r="D317" s="27">
        <v>0.5</v>
      </c>
      <c r="E317" s="139">
        <v>43347</v>
      </c>
      <c r="F317" s="27">
        <v>7.16</v>
      </c>
      <c r="G317" s="27">
        <v>3.1</v>
      </c>
      <c r="H317" s="24">
        <v>6.1590727848101272</v>
      </c>
      <c r="I317" s="24">
        <v>0.69172421600815115</v>
      </c>
      <c r="J317" s="484">
        <f t="shared" ref="J317:J380" si="35">IF(AND(I317&gt;0),  I317*30.974," ")</f>
        <v>21.425465866636475</v>
      </c>
      <c r="K317">
        <f>AVERAGE(G317:G332)</f>
        <v>4.0650000000000004</v>
      </c>
      <c r="L317" s="594">
        <f t="shared" ref="L317:L372" si="36">10*(6-(LN(K317)/LN(2)))</f>
        <v>39.767446476996966</v>
      </c>
      <c r="M317" s="166">
        <f>AVERAGE(H317:H332)</f>
        <v>5.0292910601265817</v>
      </c>
      <c r="N317" s="594">
        <f t="shared" ref="N317:N372" si="37">10*(6-((2.04-0.68*LN(M317))/LN(2)))</f>
        <v>46.415435498472633</v>
      </c>
      <c r="O317">
        <f>AVERAGE(J317:J332)</f>
        <v>20.889829219970562</v>
      </c>
      <c r="P317" s="594">
        <f t="shared" ref="P317:P372" si="38">10*(6-(LN(48/O317)/LN(2)))</f>
        <v>47.997662921955133</v>
      </c>
      <c r="Q317" s="1169">
        <f t="shared" si="34"/>
        <v>44.726848299141579</v>
      </c>
      <c r="T317" s="1346"/>
      <c r="W317" s="154"/>
      <c r="X317" s="154"/>
      <c r="Y317" s="154"/>
    </row>
    <row r="318" spans="1:25">
      <c r="B318" s="108" t="s">
        <v>709</v>
      </c>
      <c r="C318" s="27" t="s">
        <v>860</v>
      </c>
      <c r="D318" s="27">
        <v>1</v>
      </c>
      <c r="E318" s="139">
        <v>43347</v>
      </c>
      <c r="F318" s="27"/>
      <c r="G318" s="27"/>
      <c r="H318" s="27" t="s">
        <v>811</v>
      </c>
      <c r="I318" s="24" t="s">
        <v>811</v>
      </c>
      <c r="J318" s="484"/>
      <c r="Q318" s="1169"/>
      <c r="T318" s="1346"/>
      <c r="W318" s="154"/>
      <c r="X318" s="154"/>
      <c r="Y318" s="154"/>
    </row>
    <row r="319" spans="1:25">
      <c r="B319" s="108" t="s">
        <v>709</v>
      </c>
      <c r="C319" s="27" t="s">
        <v>860</v>
      </c>
      <c r="D319" s="27">
        <v>2</v>
      </c>
      <c r="E319" s="139">
        <v>43347</v>
      </c>
      <c r="F319" s="27"/>
      <c r="G319" s="27"/>
      <c r="H319" s="27" t="s">
        <v>811</v>
      </c>
      <c r="I319" s="24" t="s">
        <v>811</v>
      </c>
      <c r="J319" s="484"/>
      <c r="Q319" s="1169"/>
      <c r="T319" s="1346"/>
      <c r="W319" s="154"/>
      <c r="X319" s="154"/>
      <c r="Y319" s="154"/>
    </row>
    <row r="320" spans="1:25">
      <c r="B320" s="108" t="s">
        <v>709</v>
      </c>
      <c r="C320" s="27" t="s">
        <v>860</v>
      </c>
      <c r="D320" s="27">
        <v>3</v>
      </c>
      <c r="E320" s="139">
        <v>43347</v>
      </c>
      <c r="F320" s="27"/>
      <c r="G320" s="27"/>
      <c r="H320" s="27" t="s">
        <v>811</v>
      </c>
      <c r="I320" s="24" t="s">
        <v>811</v>
      </c>
      <c r="J320" s="484"/>
      <c r="Q320" s="1169"/>
      <c r="T320" s="1346"/>
      <c r="W320" s="154"/>
      <c r="X320" s="154"/>
      <c r="Y320" s="154"/>
    </row>
    <row r="321" spans="1:25">
      <c r="B321" s="108" t="s">
        <v>709</v>
      </c>
      <c r="C321" s="27" t="s">
        <v>860</v>
      </c>
      <c r="D321" s="27">
        <v>4</v>
      </c>
      <c r="E321" s="139">
        <v>43347</v>
      </c>
      <c r="F321" s="27"/>
      <c r="G321" s="27"/>
      <c r="H321" s="27" t="s">
        <v>811</v>
      </c>
      <c r="I321" s="24" t="s">
        <v>811</v>
      </c>
      <c r="J321" s="484"/>
      <c r="Q321" s="1169"/>
      <c r="T321" s="1346"/>
      <c r="W321" s="154"/>
      <c r="X321" s="154"/>
      <c r="Y321" s="154"/>
    </row>
    <row r="322" spans="1:25">
      <c r="B322" s="108" t="s">
        <v>709</v>
      </c>
      <c r="C322" s="27" t="s">
        <v>860</v>
      </c>
      <c r="D322" s="27">
        <v>5</v>
      </c>
      <c r="E322" s="139">
        <v>43347</v>
      </c>
      <c r="F322" s="27"/>
      <c r="G322" s="27"/>
      <c r="H322" s="27" t="s">
        <v>811</v>
      </c>
      <c r="I322" s="24" t="s">
        <v>811</v>
      </c>
      <c r="J322" s="484"/>
      <c r="Q322" s="1169"/>
      <c r="T322" s="1346"/>
      <c r="W322" s="154"/>
      <c r="X322" s="154"/>
      <c r="Y322" s="154"/>
    </row>
    <row r="323" spans="1:25">
      <c r="B323" s="108" t="s">
        <v>709</v>
      </c>
      <c r="C323" s="27" t="s">
        <v>860</v>
      </c>
      <c r="D323" s="27">
        <v>6</v>
      </c>
      <c r="E323" s="139">
        <v>43347</v>
      </c>
      <c r="F323" s="27"/>
      <c r="G323" s="27"/>
      <c r="H323" s="24">
        <v>5.3576512658227857</v>
      </c>
      <c r="I323" s="24">
        <v>0.7608966376089662</v>
      </c>
      <c r="J323" s="484">
        <f t="shared" si="35"/>
        <v>23.568012453300121</v>
      </c>
      <c r="Q323" s="1169"/>
      <c r="T323" s="1346"/>
      <c r="W323" s="154"/>
      <c r="X323" s="154"/>
      <c r="Y323" s="154"/>
    </row>
    <row r="324" spans="1:25">
      <c r="B324" s="108" t="s">
        <v>709</v>
      </c>
      <c r="C324" s="27" t="s">
        <v>860</v>
      </c>
      <c r="D324" s="27">
        <v>6.5</v>
      </c>
      <c r="E324" s="139">
        <v>43347</v>
      </c>
      <c r="F324" s="27"/>
      <c r="G324" s="27"/>
      <c r="H324" s="27" t="s">
        <v>811</v>
      </c>
      <c r="I324" s="24" t="s">
        <v>811</v>
      </c>
      <c r="J324" s="484"/>
      <c r="Q324" s="1169"/>
      <c r="T324" s="1346"/>
      <c r="W324" s="154"/>
      <c r="X324" s="154"/>
      <c r="Y324" s="154"/>
    </row>
    <row r="325" spans="1:25">
      <c r="B325" s="108" t="s">
        <v>709</v>
      </c>
      <c r="C325" s="27" t="s">
        <v>861</v>
      </c>
      <c r="D325" s="27">
        <v>0.5</v>
      </c>
      <c r="E325" s="139">
        <v>43347</v>
      </c>
      <c r="F325" s="27">
        <v>7.1</v>
      </c>
      <c r="G325" s="27">
        <v>5.03</v>
      </c>
      <c r="H325" s="24">
        <v>2.0258155063291134</v>
      </c>
      <c r="I325" s="24">
        <v>0.55337937280652094</v>
      </c>
      <c r="J325" s="484">
        <f t="shared" si="35"/>
        <v>17.140372693309178</v>
      </c>
      <c r="Q325" s="1169"/>
      <c r="T325" s="1346"/>
      <c r="W325" s="154"/>
      <c r="X325" s="154"/>
      <c r="Y325" s="154"/>
    </row>
    <row r="326" spans="1:25">
      <c r="B326" s="108" t="s">
        <v>709</v>
      </c>
      <c r="C326" s="27" t="s">
        <v>861</v>
      </c>
      <c r="D326" s="27">
        <v>1</v>
      </c>
      <c r="E326" s="139">
        <v>43347</v>
      </c>
      <c r="F326" s="27"/>
      <c r="G326" s="27"/>
      <c r="H326" s="27" t="s">
        <v>811</v>
      </c>
      <c r="I326" s="24" t="s">
        <v>811</v>
      </c>
      <c r="J326" s="484"/>
      <c r="Q326" s="1169"/>
      <c r="T326" s="1346"/>
      <c r="W326" s="154"/>
      <c r="X326" s="154"/>
      <c r="Y326" s="154"/>
    </row>
    <row r="327" spans="1:25">
      <c r="B327" s="108" t="s">
        <v>709</v>
      </c>
      <c r="C327" s="27" t="s">
        <v>861</v>
      </c>
      <c r="D327" s="27">
        <v>2</v>
      </c>
      <c r="E327" s="139">
        <v>43347</v>
      </c>
      <c r="F327" s="27"/>
      <c r="G327" s="27"/>
      <c r="H327" s="27" t="s">
        <v>811</v>
      </c>
      <c r="I327" s="24" t="s">
        <v>811</v>
      </c>
      <c r="J327" s="484"/>
      <c r="Q327" s="1169"/>
      <c r="T327" s="1346"/>
      <c r="W327" s="154"/>
      <c r="X327" s="154"/>
      <c r="Y327" s="154"/>
    </row>
    <row r="328" spans="1:25">
      <c r="B328" s="108" t="s">
        <v>709</v>
      </c>
      <c r="C328" s="27" t="s">
        <v>861</v>
      </c>
      <c r="D328" s="27">
        <v>3</v>
      </c>
      <c r="E328" s="139">
        <v>43347</v>
      </c>
      <c r="F328" s="27"/>
      <c r="G328" s="27"/>
      <c r="H328" s="27" t="s">
        <v>811</v>
      </c>
      <c r="I328" s="24" t="s">
        <v>811</v>
      </c>
      <c r="J328" s="484"/>
      <c r="Q328" s="1169"/>
      <c r="T328" s="1346"/>
      <c r="W328" s="154"/>
      <c r="X328" s="154"/>
      <c r="Y328" s="154"/>
    </row>
    <row r="329" spans="1:25">
      <c r="B329" s="108" t="s">
        <v>709</v>
      </c>
      <c r="C329" s="27" t="s">
        <v>861</v>
      </c>
      <c r="D329" s="27">
        <v>4</v>
      </c>
      <c r="E329" s="139">
        <v>43347</v>
      </c>
      <c r="F329" s="27"/>
      <c r="G329" s="27"/>
      <c r="H329" s="27" t="s">
        <v>811</v>
      </c>
      <c r="I329" s="24" t="s">
        <v>811</v>
      </c>
      <c r="J329" s="484"/>
      <c r="Q329" s="1169"/>
      <c r="T329" s="1346"/>
      <c r="W329" s="154"/>
      <c r="X329" s="154"/>
      <c r="Y329" s="154"/>
    </row>
    <row r="330" spans="1:25">
      <c r="B330" s="108" t="s">
        <v>709</v>
      </c>
      <c r="C330" s="27" t="s">
        <v>861</v>
      </c>
      <c r="D330" s="27">
        <v>5</v>
      </c>
      <c r="E330" s="139">
        <v>43347</v>
      </c>
      <c r="F330" s="27"/>
      <c r="G330" s="27"/>
      <c r="H330" s="27" t="s">
        <v>811</v>
      </c>
      <c r="I330" s="24" t="s">
        <v>811</v>
      </c>
      <c r="J330" s="484"/>
      <c r="Q330" s="1169"/>
      <c r="T330" s="1346"/>
      <c r="W330" s="154"/>
      <c r="X330" s="154"/>
      <c r="Y330" s="154"/>
    </row>
    <row r="331" spans="1:25">
      <c r="B331" s="108" t="s">
        <v>709</v>
      </c>
      <c r="C331" s="27" t="s">
        <v>861</v>
      </c>
      <c r="D331" s="27">
        <v>5</v>
      </c>
      <c r="E331" s="139">
        <v>43347</v>
      </c>
      <c r="F331" s="27"/>
      <c r="G331" s="27"/>
      <c r="H331" s="27" t="s">
        <v>811</v>
      </c>
      <c r="I331" s="24" t="s">
        <v>811</v>
      </c>
      <c r="J331" s="484"/>
      <c r="Q331" s="1169"/>
      <c r="T331" s="1346"/>
      <c r="W331" s="154"/>
      <c r="X331" s="154"/>
      <c r="Y331" s="154"/>
    </row>
    <row r="332" spans="1:25" s="451" customFormat="1">
      <c r="B332" s="1566" t="s">
        <v>709</v>
      </c>
      <c r="C332" s="534" t="s">
        <v>861</v>
      </c>
      <c r="D332" s="534">
        <v>6</v>
      </c>
      <c r="E332" s="1196">
        <v>43347</v>
      </c>
      <c r="F332" s="534"/>
      <c r="G332" s="534"/>
      <c r="H332" s="1200">
        <v>6.5746246835443021</v>
      </c>
      <c r="I332" s="1200">
        <v>0.69172421600815115</v>
      </c>
      <c r="J332" s="564">
        <f t="shared" si="35"/>
        <v>21.425465866636475</v>
      </c>
      <c r="L332" s="1373"/>
      <c r="N332" s="1373"/>
      <c r="P332" s="1373"/>
      <c r="Q332" s="1232"/>
      <c r="R332" s="1157"/>
      <c r="S332" s="1157"/>
      <c r="T332" s="1569"/>
      <c r="W332" s="1647"/>
      <c r="X332" s="1647"/>
      <c r="Y332" s="1647"/>
    </row>
    <row r="333" spans="1:25">
      <c r="A333" s="108"/>
      <c r="B333" s="27"/>
      <c r="C333" s="27"/>
      <c r="D333" s="139"/>
      <c r="E333" s="27"/>
      <c r="F333" s="27"/>
      <c r="G333" s="27"/>
      <c r="H333" s="27"/>
      <c r="I333" s="27"/>
      <c r="J333" s="484" t="str">
        <f t="shared" si="35"/>
        <v xml:space="preserve"> </v>
      </c>
      <c r="K333" s="27"/>
      <c r="M333" s="27"/>
      <c r="O333" s="24"/>
      <c r="Q333" s="1169"/>
      <c r="R333" s="1011"/>
      <c r="S333" s="1011"/>
      <c r="T333" s="1347"/>
    </row>
    <row r="334" spans="1:25" ht="31.2">
      <c r="A334" s="976" t="s">
        <v>804</v>
      </c>
      <c r="B334" s="591" t="s">
        <v>20</v>
      </c>
      <c r="C334" s="591" t="s">
        <v>701</v>
      </c>
      <c r="D334" s="946" t="s">
        <v>805</v>
      </c>
      <c r="E334" s="947" t="s">
        <v>786</v>
      </c>
      <c r="F334" s="946" t="s">
        <v>806</v>
      </c>
      <c r="G334" s="946" t="s">
        <v>807</v>
      </c>
      <c r="H334" s="591" t="s">
        <v>808</v>
      </c>
      <c r="I334" s="371" t="s">
        <v>809</v>
      </c>
      <c r="J334" s="484" t="s">
        <v>810</v>
      </c>
      <c r="K334" s="1252" t="s">
        <v>792</v>
      </c>
      <c r="L334" s="1305" t="s">
        <v>474</v>
      </c>
      <c r="M334" s="1252" t="s">
        <v>793</v>
      </c>
      <c r="N334" s="1305" t="s">
        <v>483</v>
      </c>
      <c r="O334" s="1252" t="s">
        <v>794</v>
      </c>
      <c r="P334" s="1305" t="s">
        <v>480</v>
      </c>
      <c r="Q334" s="1604"/>
      <c r="T334" s="1346"/>
    </row>
    <row r="335" spans="1:25">
      <c r="A335" s="108">
        <v>72</v>
      </c>
      <c r="B335" t="s">
        <v>709</v>
      </c>
      <c r="C335" t="s">
        <v>862</v>
      </c>
      <c r="D335" s="18">
        <v>0.5</v>
      </c>
      <c r="E335" s="55">
        <v>43705</v>
      </c>
      <c r="F335" s="165">
        <v>6.4</v>
      </c>
      <c r="G335" s="166">
        <v>5.01</v>
      </c>
      <c r="H335" s="24">
        <v>1.9903213924050636</v>
      </c>
      <c r="I335" s="24">
        <v>0.50423903524667213</v>
      </c>
      <c r="J335" s="484">
        <f t="shared" si="35"/>
        <v>15.618299877730422</v>
      </c>
      <c r="K335" s="166">
        <f>AVERAGE(G335:G351)</f>
        <v>4.33</v>
      </c>
      <c r="L335" s="594">
        <f t="shared" si="36"/>
        <v>38.856329750479993</v>
      </c>
      <c r="M335" s="166">
        <f>AVERAGE(H335:H351)</f>
        <v>2.9683977848101262</v>
      </c>
      <c r="N335" s="594">
        <f t="shared" si="37"/>
        <v>41.242875327468305</v>
      </c>
      <c r="O335">
        <f>AVERAGE(J335:J351)</f>
        <v>18.04755483408891</v>
      </c>
      <c r="P335" s="594">
        <f t="shared" si="38"/>
        <v>45.88768981544969</v>
      </c>
      <c r="Q335" s="1169">
        <f t="shared" si="34"/>
        <v>41.99563163113266</v>
      </c>
      <c r="T335" s="1346"/>
    </row>
    <row r="336" spans="1:25">
      <c r="A336" s="108"/>
      <c r="B336" t="s">
        <v>709</v>
      </c>
      <c r="C336" t="s">
        <v>862</v>
      </c>
      <c r="D336" s="18">
        <v>1</v>
      </c>
      <c r="E336" s="55">
        <v>43705</v>
      </c>
      <c r="F336" s="165"/>
      <c r="G336" s="166"/>
      <c r="H336" s="27" t="s">
        <v>811</v>
      </c>
      <c r="I336" s="27" t="s">
        <v>811</v>
      </c>
      <c r="J336" s="484"/>
      <c r="Q336" s="1169"/>
      <c r="T336" s="1346"/>
    </row>
    <row r="337" spans="1:25">
      <c r="A337" s="108"/>
      <c r="B337" t="s">
        <v>709</v>
      </c>
      <c r="C337" t="s">
        <v>862</v>
      </c>
      <c r="D337" s="18">
        <v>2</v>
      </c>
      <c r="E337" s="55">
        <v>43705</v>
      </c>
      <c r="F337" s="165"/>
      <c r="G337" s="166"/>
      <c r="H337" s="27" t="s">
        <v>811</v>
      </c>
      <c r="I337" s="27" t="s">
        <v>811</v>
      </c>
      <c r="J337" s="484"/>
      <c r="Q337" s="1169"/>
      <c r="T337" s="1346"/>
    </row>
    <row r="338" spans="1:25">
      <c r="A338" s="108"/>
      <c r="B338" t="s">
        <v>709</v>
      </c>
      <c r="C338" t="s">
        <v>862</v>
      </c>
      <c r="D338" s="18">
        <v>3</v>
      </c>
      <c r="E338" s="55">
        <v>43705</v>
      </c>
      <c r="F338" s="165"/>
      <c r="G338" s="166"/>
      <c r="H338" s="27" t="s">
        <v>811</v>
      </c>
      <c r="I338" s="27" t="s">
        <v>811</v>
      </c>
      <c r="J338" s="484"/>
      <c r="Q338" s="1169"/>
      <c r="T338" s="1346"/>
    </row>
    <row r="339" spans="1:25">
      <c r="A339" s="108"/>
      <c r="B339" t="s">
        <v>709</v>
      </c>
      <c r="C339" t="s">
        <v>862</v>
      </c>
      <c r="D339" s="18">
        <v>4</v>
      </c>
      <c r="E339" s="55">
        <v>43705</v>
      </c>
      <c r="F339" s="165"/>
      <c r="G339" s="166"/>
      <c r="H339" s="27" t="s">
        <v>811</v>
      </c>
      <c r="I339" s="27" t="s">
        <v>811</v>
      </c>
      <c r="J339" s="484"/>
      <c r="Q339" s="1169"/>
      <c r="T339" s="1346"/>
    </row>
    <row r="340" spans="1:25">
      <c r="A340" s="108"/>
      <c r="B340" t="s">
        <v>709</v>
      </c>
      <c r="C340" t="s">
        <v>862</v>
      </c>
      <c r="D340" s="18">
        <v>5</v>
      </c>
      <c r="E340" s="55">
        <v>43705</v>
      </c>
      <c r="F340" s="165"/>
      <c r="G340" s="166"/>
      <c r="H340" s="27" t="s">
        <v>811</v>
      </c>
      <c r="I340" s="27" t="s">
        <v>811</v>
      </c>
      <c r="J340" s="484"/>
      <c r="Q340" s="1169"/>
      <c r="T340" s="1346"/>
    </row>
    <row r="341" spans="1:25">
      <c r="A341" s="108"/>
      <c r="B341" t="s">
        <v>709</v>
      </c>
      <c r="C341" t="s">
        <v>862</v>
      </c>
      <c r="D341" s="18">
        <v>5.5</v>
      </c>
      <c r="E341" s="55">
        <v>43705</v>
      </c>
      <c r="F341" s="165"/>
      <c r="G341" s="166"/>
      <c r="H341" s="24">
        <v>1.9219841772151902</v>
      </c>
      <c r="I341" s="24">
        <v>0.58181427143846776</v>
      </c>
      <c r="J341" s="484">
        <f t="shared" si="35"/>
        <v>18.0211152435351</v>
      </c>
      <c r="Q341" s="1169"/>
      <c r="T341" s="1346"/>
    </row>
    <row r="342" spans="1:25">
      <c r="A342" s="108"/>
      <c r="B342" t="s">
        <v>709</v>
      </c>
      <c r="C342" t="s">
        <v>862</v>
      </c>
      <c r="D342" s="18">
        <v>6</v>
      </c>
      <c r="E342" s="55">
        <v>43705</v>
      </c>
      <c r="F342" s="165"/>
      <c r="G342" s="166"/>
      <c r="H342" s="27" t="s">
        <v>811</v>
      </c>
      <c r="I342" s="27" t="s">
        <v>811</v>
      </c>
      <c r="J342" s="484"/>
      <c r="Q342" s="1169"/>
      <c r="T342" s="1346"/>
    </row>
    <row r="343" spans="1:25">
      <c r="A343" s="108">
        <v>71</v>
      </c>
      <c r="B343" t="s">
        <v>709</v>
      </c>
      <c r="C343" t="s">
        <v>863</v>
      </c>
      <c r="D343" s="18">
        <v>0.5</v>
      </c>
      <c r="E343" s="55">
        <v>43705</v>
      </c>
      <c r="F343" s="165">
        <v>7.51</v>
      </c>
      <c r="G343" s="166">
        <v>3.65</v>
      </c>
      <c r="H343" s="24">
        <v>3.5449930379746823</v>
      </c>
      <c r="I343" s="24">
        <v>0.54302665334257005</v>
      </c>
      <c r="J343" s="484">
        <f t="shared" si="35"/>
        <v>16.819707560632764</v>
      </c>
      <c r="K343" s="55"/>
      <c r="Q343" s="1169"/>
      <c r="T343" s="1346"/>
    </row>
    <row r="344" spans="1:25">
      <c r="A344" s="108"/>
      <c r="B344" t="s">
        <v>709</v>
      </c>
      <c r="C344" t="s">
        <v>863</v>
      </c>
      <c r="D344" s="18">
        <v>1</v>
      </c>
      <c r="E344" s="55">
        <v>43705</v>
      </c>
      <c r="F344" s="165"/>
      <c r="G344" s="166"/>
      <c r="H344" s="27" t="s">
        <v>811</v>
      </c>
      <c r="I344" s="27" t="s">
        <v>811</v>
      </c>
      <c r="J344" s="484"/>
      <c r="K344" s="55"/>
      <c r="Q344" s="1169"/>
      <c r="T344" s="1346"/>
    </row>
    <row r="345" spans="1:25">
      <c r="A345" s="108"/>
      <c r="B345" t="s">
        <v>709</v>
      </c>
      <c r="C345" t="s">
        <v>863</v>
      </c>
      <c r="D345" s="18">
        <v>2</v>
      </c>
      <c r="E345" s="55">
        <v>43705</v>
      </c>
      <c r="F345" s="165"/>
      <c r="G345" s="166"/>
      <c r="H345" s="27" t="s">
        <v>811</v>
      </c>
      <c r="I345" s="27" t="s">
        <v>811</v>
      </c>
      <c r="J345" s="484"/>
      <c r="K345" s="55"/>
      <c r="Q345" s="1169"/>
      <c r="T345" s="1346"/>
    </row>
    <row r="346" spans="1:25">
      <c r="A346" s="108"/>
      <c r="B346" t="s">
        <v>709</v>
      </c>
      <c r="C346" t="s">
        <v>863</v>
      </c>
      <c r="D346" s="18">
        <v>3</v>
      </c>
      <c r="E346" s="55">
        <v>43705</v>
      </c>
      <c r="F346" s="165"/>
      <c r="G346" s="166"/>
      <c r="H346" s="27" t="s">
        <v>811</v>
      </c>
      <c r="I346" s="27" t="s">
        <v>811</v>
      </c>
      <c r="J346" s="484"/>
      <c r="K346" s="55"/>
      <c r="Q346" s="1169"/>
      <c r="T346" s="1346"/>
    </row>
    <row r="347" spans="1:25">
      <c r="A347" s="108"/>
      <c r="B347" t="s">
        <v>709</v>
      </c>
      <c r="C347" t="s">
        <v>863</v>
      </c>
      <c r="D347" s="18">
        <v>4</v>
      </c>
      <c r="E347" s="55">
        <v>43705</v>
      </c>
      <c r="F347" s="165"/>
      <c r="G347" s="166"/>
      <c r="H347" s="27" t="s">
        <v>811</v>
      </c>
      <c r="I347" s="27" t="s">
        <v>811</v>
      </c>
      <c r="J347" s="484"/>
      <c r="K347" s="55"/>
      <c r="Q347" s="1169"/>
      <c r="T347" s="1346"/>
    </row>
    <row r="348" spans="1:25">
      <c r="A348" s="108"/>
      <c r="B348" t="s">
        <v>709</v>
      </c>
      <c r="C348" t="s">
        <v>863</v>
      </c>
      <c r="D348" s="18">
        <v>5</v>
      </c>
      <c r="E348" s="55">
        <v>43705</v>
      </c>
      <c r="F348" s="165"/>
      <c r="G348" s="166"/>
      <c r="H348" s="27" t="s">
        <v>811</v>
      </c>
      <c r="I348" s="27" t="s">
        <v>811</v>
      </c>
      <c r="J348" s="484"/>
      <c r="Q348" s="1169"/>
      <c r="T348" s="1346"/>
    </row>
    <row r="349" spans="1:25">
      <c r="A349" s="108"/>
      <c r="B349" t="s">
        <v>709</v>
      </c>
      <c r="C349" t="s">
        <v>863</v>
      </c>
      <c r="D349" s="18">
        <v>6</v>
      </c>
      <c r="E349" s="55">
        <v>43705</v>
      </c>
      <c r="F349" s="165"/>
      <c r="G349" s="166"/>
      <c r="H349" s="27" t="s">
        <v>811</v>
      </c>
      <c r="I349" s="27" t="s">
        <v>811</v>
      </c>
      <c r="J349" s="484"/>
      <c r="Q349" s="1169"/>
      <c r="T349" s="1346"/>
    </row>
    <row r="350" spans="1:25">
      <c r="A350" s="108"/>
      <c r="B350" t="s">
        <v>709</v>
      </c>
      <c r="C350" t="s">
        <v>863</v>
      </c>
      <c r="D350" s="18">
        <v>6.5</v>
      </c>
      <c r="E350" s="55">
        <v>43705</v>
      </c>
      <c r="F350" s="165"/>
      <c r="G350" s="166"/>
      <c r="H350" s="24">
        <v>4.4162925316455688</v>
      </c>
      <c r="I350" s="24">
        <v>0.70159154950788882</v>
      </c>
      <c r="J350" s="484">
        <f t="shared" si="35"/>
        <v>21.73109665445735</v>
      </c>
      <c r="Q350" s="1169"/>
      <c r="T350" s="1346"/>
    </row>
    <row r="351" spans="1:25" s="451" customFormat="1">
      <c r="A351" s="1566"/>
      <c r="B351" s="451" t="s">
        <v>709</v>
      </c>
      <c r="C351" s="451" t="s">
        <v>863</v>
      </c>
      <c r="D351" s="1201">
        <v>7</v>
      </c>
      <c r="E351" s="1202">
        <v>43705</v>
      </c>
      <c r="F351" s="1203"/>
      <c r="G351" s="1204"/>
      <c r="H351" s="534" t="s">
        <v>811</v>
      </c>
      <c r="I351" s="534" t="s">
        <v>811</v>
      </c>
      <c r="J351" s="564"/>
      <c r="L351" s="1373"/>
      <c r="N351" s="1373"/>
      <c r="P351" s="1373"/>
      <c r="Q351" s="1232"/>
      <c r="R351" s="1157"/>
      <c r="S351" s="1157"/>
      <c r="T351" s="1569"/>
    </row>
    <row r="352" spans="1:25">
      <c r="A352" s="980"/>
      <c r="B352" s="629"/>
      <c r="C352" s="629"/>
      <c r="D352" s="959"/>
      <c r="E352" s="629"/>
      <c r="F352" s="815"/>
      <c r="G352" s="815"/>
      <c r="H352" s="815"/>
      <c r="I352" s="875"/>
      <c r="J352" s="484" t="str">
        <f t="shared" si="35"/>
        <v xml:space="preserve"> </v>
      </c>
      <c r="K352" s="960"/>
      <c r="M352" s="815"/>
      <c r="O352" s="629"/>
      <c r="Q352" s="1169"/>
      <c r="R352" s="1337"/>
      <c r="S352" s="1337"/>
      <c r="T352" s="1354"/>
      <c r="U352" s="629"/>
      <c r="V352" s="832"/>
      <c r="W352" s="832"/>
      <c r="X352" s="832"/>
      <c r="Y352" s="832"/>
    </row>
    <row r="353" spans="2:20" ht="31.2">
      <c r="B353" s="976" t="s">
        <v>20</v>
      </c>
      <c r="C353" s="591" t="s">
        <v>701</v>
      </c>
      <c r="D353" s="946" t="s">
        <v>805</v>
      </c>
      <c r="E353" s="947" t="s">
        <v>786</v>
      </c>
      <c r="F353" s="946" t="s">
        <v>806</v>
      </c>
      <c r="G353" s="946" t="s">
        <v>807</v>
      </c>
      <c r="H353" s="591" t="s">
        <v>808</v>
      </c>
      <c r="I353" s="371" t="s">
        <v>809</v>
      </c>
      <c r="J353" s="484" t="s">
        <v>810</v>
      </c>
      <c r="K353" s="1252" t="s">
        <v>792</v>
      </c>
      <c r="L353" s="1305" t="s">
        <v>474</v>
      </c>
      <c r="M353" s="1252" t="s">
        <v>793</v>
      </c>
      <c r="N353" s="1305" t="s">
        <v>483</v>
      </c>
      <c r="O353" s="1252" t="s">
        <v>794</v>
      </c>
      <c r="P353" s="1305" t="s">
        <v>480</v>
      </c>
      <c r="Q353" s="1604"/>
      <c r="T353" s="1346"/>
    </row>
    <row r="354" spans="2:20">
      <c r="B354" s="108" t="s">
        <v>709</v>
      </c>
      <c r="C354" t="s">
        <v>864</v>
      </c>
      <c r="D354">
        <v>0.5</v>
      </c>
      <c r="E354" s="55">
        <v>44074</v>
      </c>
      <c r="F354">
        <v>7.6</v>
      </c>
      <c r="G354">
        <v>4.0599999999999996</v>
      </c>
      <c r="H354" s="371">
        <v>0.46666666666666667</v>
      </c>
      <c r="I354" s="24">
        <v>0.61776005146435919</v>
      </c>
      <c r="J354" s="484">
        <f t="shared" si="35"/>
        <v>19.134499834057063</v>
      </c>
      <c r="K354">
        <f>AVERAGE(G354:G369)</f>
        <v>4.7799999999999994</v>
      </c>
      <c r="L354" s="594">
        <f t="shared" si="36"/>
        <v>37.429893817939764</v>
      </c>
      <c r="M354" s="166">
        <f>AVERAGE(H354:H369)</f>
        <v>0.67293333333333361</v>
      </c>
      <c r="N354" s="594">
        <f t="shared" si="37"/>
        <v>26.683062504854334</v>
      </c>
      <c r="O354">
        <f>AVERAGE(J354:J369)</f>
        <v>21.010431190337162</v>
      </c>
      <c r="P354" s="594">
        <f t="shared" si="38"/>
        <v>48.080713644483559</v>
      </c>
      <c r="Q354" s="1169">
        <f t="shared" si="34"/>
        <v>37.397889989092555</v>
      </c>
      <c r="T354" s="1346"/>
    </row>
    <row r="355" spans="2:20">
      <c r="B355" s="108" t="s">
        <v>709</v>
      </c>
      <c r="C355" t="s">
        <v>864</v>
      </c>
      <c r="D355">
        <v>1</v>
      </c>
      <c r="E355" s="55">
        <v>44074</v>
      </c>
      <c r="H355" s="24" t="s">
        <v>811</v>
      </c>
      <c r="I355" s="24" t="s">
        <v>811</v>
      </c>
      <c r="J355" s="484"/>
      <c r="Q355" s="1169"/>
      <c r="T355" s="1346"/>
    </row>
    <row r="356" spans="2:20">
      <c r="B356" s="108" t="s">
        <v>709</v>
      </c>
      <c r="C356" t="s">
        <v>864</v>
      </c>
      <c r="D356">
        <v>2</v>
      </c>
      <c r="E356" s="55">
        <v>44074</v>
      </c>
      <c r="H356" s="24" t="s">
        <v>811</v>
      </c>
      <c r="I356" s="24" t="s">
        <v>811</v>
      </c>
      <c r="J356" s="484"/>
      <c r="Q356" s="1169"/>
      <c r="T356" s="1346"/>
    </row>
    <row r="357" spans="2:20">
      <c r="B357" s="108" t="s">
        <v>709</v>
      </c>
      <c r="C357" t="s">
        <v>864</v>
      </c>
      <c r="D357">
        <v>3</v>
      </c>
      <c r="E357" s="55">
        <v>44074</v>
      </c>
      <c r="H357" s="24" t="s">
        <v>811</v>
      </c>
      <c r="I357" s="24" t="s">
        <v>811</v>
      </c>
      <c r="J357" s="484"/>
      <c r="Q357" s="1169"/>
      <c r="T357" s="1346"/>
    </row>
    <row r="358" spans="2:20">
      <c r="B358" s="108" t="s">
        <v>709</v>
      </c>
      <c r="C358" t="s">
        <v>864</v>
      </c>
      <c r="D358">
        <v>4</v>
      </c>
      <c r="E358" s="55">
        <v>44074</v>
      </c>
      <c r="H358" s="24" t="s">
        <v>811</v>
      </c>
      <c r="I358" s="24" t="s">
        <v>811</v>
      </c>
      <c r="J358" s="484"/>
      <c r="Q358" s="1169"/>
      <c r="T358" s="1346"/>
    </row>
    <row r="359" spans="2:20">
      <c r="B359" s="108" t="s">
        <v>709</v>
      </c>
      <c r="C359" t="s">
        <v>864</v>
      </c>
      <c r="D359">
        <v>5</v>
      </c>
      <c r="E359" s="55">
        <v>44074</v>
      </c>
      <c r="H359" s="24" t="s">
        <v>811</v>
      </c>
      <c r="I359" s="24" t="s">
        <v>811</v>
      </c>
      <c r="J359" s="484"/>
      <c r="Q359" s="1169"/>
      <c r="T359" s="1346"/>
    </row>
    <row r="360" spans="2:20">
      <c r="B360" s="108" t="s">
        <v>709</v>
      </c>
      <c r="C360" t="s">
        <v>864</v>
      </c>
      <c r="D360">
        <v>6</v>
      </c>
      <c r="E360" s="55">
        <v>44074</v>
      </c>
      <c r="H360" s="24" t="s">
        <v>811</v>
      </c>
      <c r="I360" s="24" t="s">
        <v>811</v>
      </c>
      <c r="J360" s="484"/>
      <c r="Q360" s="1169"/>
      <c r="T360" s="1346"/>
    </row>
    <row r="361" spans="2:20">
      <c r="B361" s="108" t="s">
        <v>709</v>
      </c>
      <c r="C361" t="s">
        <v>864</v>
      </c>
      <c r="D361">
        <v>7</v>
      </c>
      <c r="E361" s="55">
        <v>44074</v>
      </c>
      <c r="H361" s="371">
        <v>0.98560000000000036</v>
      </c>
      <c r="I361" s="24">
        <v>0.76311535769126704</v>
      </c>
      <c r="J361" s="484">
        <f t="shared" si="35"/>
        <v>23.636735089129306</v>
      </c>
      <c r="Q361" s="1169"/>
      <c r="T361" s="1346"/>
    </row>
    <row r="362" spans="2:20">
      <c r="B362" s="108" t="s">
        <v>709</v>
      </c>
      <c r="C362" t="s">
        <v>865</v>
      </c>
      <c r="D362">
        <v>0.5</v>
      </c>
      <c r="E362" s="55">
        <v>44074</v>
      </c>
      <c r="F362">
        <v>6.8</v>
      </c>
      <c r="G362">
        <v>5.5</v>
      </c>
      <c r="H362" s="371">
        <v>0.29493333333333344</v>
      </c>
      <c r="I362" s="24">
        <v>0.65409887802108613</v>
      </c>
      <c r="J362" s="484">
        <f t="shared" si="35"/>
        <v>20.260058647825122</v>
      </c>
      <c r="Q362" s="1169"/>
      <c r="T362" s="1346"/>
    </row>
    <row r="363" spans="2:20">
      <c r="B363" s="108" t="s">
        <v>709</v>
      </c>
      <c r="C363" t="s">
        <v>865</v>
      </c>
      <c r="D363">
        <v>1</v>
      </c>
      <c r="E363" s="55">
        <v>44074</v>
      </c>
      <c r="H363" s="24" t="s">
        <v>811</v>
      </c>
      <c r="I363" s="24" t="s">
        <v>811</v>
      </c>
      <c r="J363" s="484"/>
      <c r="Q363" s="1169"/>
      <c r="T363" s="1346"/>
    </row>
    <row r="364" spans="2:20">
      <c r="B364" s="108" t="s">
        <v>709</v>
      </c>
      <c r="C364" t="s">
        <v>865</v>
      </c>
      <c r="D364">
        <v>2</v>
      </c>
      <c r="E364" s="55">
        <v>44074</v>
      </c>
      <c r="H364" s="24" t="s">
        <v>811</v>
      </c>
      <c r="I364" s="24" t="s">
        <v>811</v>
      </c>
      <c r="J364" s="484"/>
      <c r="Q364" s="1169"/>
      <c r="T364" s="1346"/>
    </row>
    <row r="365" spans="2:20">
      <c r="B365" s="108" t="s">
        <v>709</v>
      </c>
      <c r="C365" t="s">
        <v>865</v>
      </c>
      <c r="D365">
        <v>3</v>
      </c>
      <c r="E365" s="55">
        <v>44074</v>
      </c>
      <c r="H365" s="24" t="s">
        <v>811</v>
      </c>
      <c r="I365" s="24" t="s">
        <v>811</v>
      </c>
      <c r="J365" s="484"/>
      <c r="Q365" s="1169"/>
      <c r="T365" s="1346"/>
    </row>
    <row r="366" spans="2:20">
      <c r="B366" s="108" t="s">
        <v>709</v>
      </c>
      <c r="C366" t="s">
        <v>865</v>
      </c>
      <c r="D366">
        <v>4</v>
      </c>
      <c r="E366" s="55">
        <v>44074</v>
      </c>
      <c r="H366" s="24" t="s">
        <v>811</v>
      </c>
      <c r="I366" s="24" t="s">
        <v>811</v>
      </c>
      <c r="J366" s="484"/>
      <c r="Q366" s="1169"/>
      <c r="T366" s="1346"/>
    </row>
    <row r="367" spans="2:20">
      <c r="B367" s="108" t="s">
        <v>709</v>
      </c>
      <c r="C367" t="s">
        <v>865</v>
      </c>
      <c r="D367">
        <v>5</v>
      </c>
      <c r="E367" s="55">
        <v>44074</v>
      </c>
      <c r="H367" s="24" t="s">
        <v>811</v>
      </c>
      <c r="I367" s="24" t="s">
        <v>811</v>
      </c>
      <c r="J367" s="484"/>
      <c r="Q367" s="1169"/>
      <c r="T367" s="1346"/>
    </row>
    <row r="368" spans="2:20">
      <c r="B368" s="108" t="s">
        <v>709</v>
      </c>
      <c r="C368" t="s">
        <v>865</v>
      </c>
      <c r="D368">
        <v>6</v>
      </c>
      <c r="E368" s="55">
        <v>44074</v>
      </c>
      <c r="H368" s="24" t="s">
        <v>811</v>
      </c>
      <c r="I368" s="24" t="s">
        <v>811</v>
      </c>
      <c r="J368" s="484"/>
      <c r="Q368" s="1169"/>
      <c r="T368" s="1346"/>
    </row>
    <row r="369" spans="1:25" s="451" customFormat="1">
      <c r="B369" s="1566" t="s">
        <v>709</v>
      </c>
      <c r="C369" s="451" t="s">
        <v>865</v>
      </c>
      <c r="D369" s="451">
        <v>6.5</v>
      </c>
      <c r="E369" s="1202">
        <v>44074</v>
      </c>
      <c r="H369" s="1576">
        <v>0.94453333333333367</v>
      </c>
      <c r="I369" s="687" t="s">
        <v>866</v>
      </c>
      <c r="J369" s="564"/>
      <c r="L369" s="1373"/>
      <c r="N369" s="1373"/>
      <c r="P369" s="1373"/>
      <c r="Q369" s="1232"/>
      <c r="R369" s="1157"/>
      <c r="S369" s="1157"/>
      <c r="T369" s="1569"/>
    </row>
    <row r="370" spans="1:25">
      <c r="A370" s="980"/>
      <c r="B370" s="629"/>
      <c r="C370" s="629"/>
      <c r="D370" s="959"/>
      <c r="E370" s="629"/>
      <c r="F370" s="815"/>
      <c r="G370" s="815"/>
      <c r="H370" s="815"/>
      <c r="I370" s="875"/>
      <c r="J370" s="484" t="str">
        <f t="shared" si="35"/>
        <v xml:space="preserve"> </v>
      </c>
      <c r="K370" s="960"/>
      <c r="M370" s="815"/>
      <c r="O370" s="629"/>
      <c r="Q370" s="1169"/>
      <c r="R370" s="1337"/>
      <c r="S370" s="1337"/>
      <c r="T370" s="1354"/>
      <c r="U370" s="629"/>
      <c r="V370" s="832"/>
      <c r="W370" s="832"/>
      <c r="X370" s="832"/>
      <c r="Y370" s="832"/>
    </row>
    <row r="371" spans="1:25" ht="31.2">
      <c r="A371" s="983" t="s">
        <v>804</v>
      </c>
      <c r="B371" s="815" t="s">
        <v>20</v>
      </c>
      <c r="C371" s="815" t="s">
        <v>701</v>
      </c>
      <c r="D371" s="815" t="s">
        <v>805</v>
      </c>
      <c r="E371" s="873" t="s">
        <v>786</v>
      </c>
      <c r="F371" s="815" t="s">
        <v>806</v>
      </c>
      <c r="G371" s="815" t="s">
        <v>807</v>
      </c>
      <c r="H371" s="815" t="s">
        <v>808</v>
      </c>
      <c r="I371" s="878" t="s">
        <v>809</v>
      </c>
      <c r="J371" s="484" t="s">
        <v>810</v>
      </c>
      <c r="K371" s="1252" t="s">
        <v>792</v>
      </c>
      <c r="L371" s="1305" t="s">
        <v>474</v>
      </c>
      <c r="M371" s="1252" t="s">
        <v>793</v>
      </c>
      <c r="N371" s="1305" t="s">
        <v>483</v>
      </c>
      <c r="O371" s="1252" t="s">
        <v>794</v>
      </c>
      <c r="P371" s="1305" t="s">
        <v>480</v>
      </c>
      <c r="Q371" s="1604"/>
      <c r="R371" s="1226"/>
      <c r="S371" s="1226"/>
      <c r="T371" s="1349"/>
      <c r="U371" s="747"/>
      <c r="V371" s="747"/>
      <c r="W371" s="747"/>
      <c r="X371" s="747"/>
      <c r="Y371" s="747"/>
    </row>
    <row r="372" spans="1:25">
      <c r="A372" s="108"/>
      <c r="B372" t="s">
        <v>709</v>
      </c>
      <c r="C372" t="s">
        <v>864</v>
      </c>
      <c r="D372" s="27">
        <v>0.5</v>
      </c>
      <c r="E372" s="133">
        <v>44459</v>
      </c>
      <c r="F372">
        <v>8.9</v>
      </c>
      <c r="G372">
        <v>4.7</v>
      </c>
      <c r="H372" s="24">
        <v>1.5089523809523813</v>
      </c>
      <c r="I372" s="24">
        <v>0.45733333333333337</v>
      </c>
      <c r="J372" s="484">
        <f t="shared" si="35"/>
        <v>14.165442666666667</v>
      </c>
      <c r="K372">
        <f>AVERAGE(G372:G394)</f>
        <v>4.8666666666666663</v>
      </c>
      <c r="L372" s="594">
        <f t="shared" si="36"/>
        <v>37.170660367285016</v>
      </c>
      <c r="M372" s="166">
        <f>AVERAGE(H372:H394)</f>
        <v>1.553969614512472</v>
      </c>
      <c r="N372" s="594">
        <f t="shared" si="37"/>
        <v>34.893537567357832</v>
      </c>
      <c r="O372">
        <f>AVERAGE(J372:J394)</f>
        <v>16.093331049968253</v>
      </c>
      <c r="P372" s="594">
        <f t="shared" si="38"/>
        <v>44.234285648445479</v>
      </c>
      <c r="Q372" s="1169">
        <f t="shared" ref="Q372:Q458" si="39">AVERAGE(L372,N372,P372)</f>
        <v>38.766161194362773</v>
      </c>
      <c r="T372" s="1346"/>
    </row>
    <row r="373" spans="1:25">
      <c r="A373" s="108"/>
      <c r="B373" t="s">
        <v>709</v>
      </c>
      <c r="C373" t="s">
        <v>864</v>
      </c>
      <c r="D373" s="27">
        <v>1</v>
      </c>
      <c r="E373" s="133">
        <v>44459</v>
      </c>
      <c r="H373" s="24" t="s">
        <v>811</v>
      </c>
      <c r="I373" s="24" t="s">
        <v>811</v>
      </c>
      <c r="J373" s="484"/>
      <c r="Q373" s="1169"/>
      <c r="T373" s="1346"/>
    </row>
    <row r="374" spans="1:25">
      <c r="A374" s="108"/>
      <c r="B374" t="s">
        <v>709</v>
      </c>
      <c r="C374" t="s">
        <v>864</v>
      </c>
      <c r="D374" s="27">
        <v>2</v>
      </c>
      <c r="E374" s="133">
        <v>44459</v>
      </c>
      <c r="H374" s="24" t="s">
        <v>811</v>
      </c>
      <c r="I374" s="24" t="s">
        <v>811</v>
      </c>
      <c r="J374" s="484"/>
      <c r="Q374" s="1169"/>
      <c r="T374" s="1346"/>
    </row>
    <row r="375" spans="1:25">
      <c r="A375" s="108"/>
      <c r="B375" t="s">
        <v>709</v>
      </c>
      <c r="C375" t="s">
        <v>864</v>
      </c>
      <c r="D375" s="27">
        <v>3</v>
      </c>
      <c r="E375" s="133">
        <v>44459</v>
      </c>
      <c r="H375" s="24">
        <v>1.6967619047619051</v>
      </c>
      <c r="I375" s="68" t="s">
        <v>867</v>
      </c>
      <c r="J375" s="484"/>
      <c r="Q375" s="1169"/>
      <c r="T375" s="1346"/>
    </row>
    <row r="376" spans="1:25">
      <c r="A376" s="108"/>
      <c r="B376" t="s">
        <v>709</v>
      </c>
      <c r="C376" t="s">
        <v>864</v>
      </c>
      <c r="D376" s="27">
        <v>4</v>
      </c>
      <c r="E376" s="133">
        <v>44459</v>
      </c>
      <c r="H376" s="24" t="s">
        <v>811</v>
      </c>
      <c r="I376" s="24" t="s">
        <v>811</v>
      </c>
      <c r="J376" s="484"/>
      <c r="Q376" s="1169"/>
      <c r="T376" s="1346"/>
    </row>
    <row r="377" spans="1:25">
      <c r="A377" s="108"/>
      <c r="B377" t="s">
        <v>709</v>
      </c>
      <c r="C377" t="s">
        <v>864</v>
      </c>
      <c r="D377" s="27">
        <v>5</v>
      </c>
      <c r="E377" s="133">
        <v>44459</v>
      </c>
      <c r="H377" s="24" t="s">
        <v>811</v>
      </c>
      <c r="I377" s="24" t="s">
        <v>811</v>
      </c>
      <c r="J377" s="484"/>
      <c r="Q377" s="1169"/>
      <c r="T377" s="1346"/>
    </row>
    <row r="378" spans="1:25">
      <c r="A378" s="108"/>
      <c r="B378" t="s">
        <v>709</v>
      </c>
      <c r="C378" t="s">
        <v>864</v>
      </c>
      <c r="D378" s="27">
        <v>6</v>
      </c>
      <c r="E378" s="133">
        <v>44459</v>
      </c>
      <c r="H378" s="24" t="s">
        <v>811</v>
      </c>
      <c r="I378" s="24" t="s">
        <v>811</v>
      </c>
      <c r="J378" s="484"/>
      <c r="Q378" s="1169"/>
      <c r="T378" s="1346"/>
    </row>
    <row r="379" spans="1:25">
      <c r="A379" s="108"/>
      <c r="B379" t="s">
        <v>709</v>
      </c>
      <c r="C379" t="s">
        <v>864</v>
      </c>
      <c r="D379" s="27">
        <v>7</v>
      </c>
      <c r="E379" s="133">
        <v>44459</v>
      </c>
      <c r="H379" s="24" t="s">
        <v>811</v>
      </c>
      <c r="I379" s="24" t="s">
        <v>811</v>
      </c>
      <c r="J379" s="484"/>
      <c r="Q379" s="1169"/>
      <c r="T379" s="1346"/>
    </row>
    <row r="380" spans="1:25">
      <c r="A380" s="108"/>
      <c r="B380" t="s">
        <v>709</v>
      </c>
      <c r="C380" t="s">
        <v>864</v>
      </c>
      <c r="D380" s="27">
        <v>8</v>
      </c>
      <c r="E380" s="133">
        <v>44459</v>
      </c>
      <c r="H380" s="24">
        <v>1.2660952380952384</v>
      </c>
      <c r="I380" s="24">
        <v>0.52266666666666683</v>
      </c>
      <c r="J380" s="484">
        <f t="shared" si="35"/>
        <v>16.189077333333337</v>
      </c>
      <c r="Q380" s="1169"/>
      <c r="T380" s="1346"/>
    </row>
    <row r="381" spans="1:25">
      <c r="A381" s="108"/>
      <c r="B381" t="s">
        <v>709</v>
      </c>
      <c r="C381" t="s">
        <v>868</v>
      </c>
      <c r="D381" s="27">
        <v>0.5</v>
      </c>
      <c r="E381" s="133">
        <v>44459</v>
      </c>
      <c r="F381">
        <v>6.8</v>
      </c>
      <c r="G381">
        <v>3.65</v>
      </c>
      <c r="H381" s="24">
        <v>2.2506515873015873</v>
      </c>
      <c r="I381" s="24">
        <v>0.55533333333333346</v>
      </c>
      <c r="J381" s="484">
        <f t="shared" ref="J381:J394" si="40">IF(AND(I381&gt;0),  I381*30.974," ")</f>
        <v>17.20089466666667</v>
      </c>
      <c r="Q381" s="1169"/>
      <c r="T381" s="1346"/>
    </row>
    <row r="382" spans="1:25">
      <c r="A382" s="108"/>
      <c r="B382" t="s">
        <v>709</v>
      </c>
      <c r="C382" t="s">
        <v>868</v>
      </c>
      <c r="D382" s="27">
        <v>1</v>
      </c>
      <c r="E382" s="133">
        <v>44459</v>
      </c>
      <c r="H382" s="24" t="s">
        <v>811</v>
      </c>
      <c r="I382" s="24" t="s">
        <v>811</v>
      </c>
      <c r="J382" s="484"/>
      <c r="Q382" s="1169"/>
      <c r="T382" s="1346"/>
    </row>
    <row r="383" spans="1:25">
      <c r="A383" s="108"/>
      <c r="B383" t="s">
        <v>709</v>
      </c>
      <c r="C383" t="s">
        <v>868</v>
      </c>
      <c r="D383" s="27">
        <v>2</v>
      </c>
      <c r="E383" s="133">
        <v>44459</v>
      </c>
      <c r="H383" s="24" t="s">
        <v>811</v>
      </c>
      <c r="I383" s="24" t="s">
        <v>811</v>
      </c>
      <c r="J383" s="484"/>
      <c r="Q383" s="1169"/>
      <c r="T383" s="1346"/>
    </row>
    <row r="384" spans="1:25">
      <c r="A384" s="108"/>
      <c r="B384" t="s">
        <v>709</v>
      </c>
      <c r="C384" t="s">
        <v>868</v>
      </c>
      <c r="D384" s="27">
        <v>3</v>
      </c>
      <c r="E384" s="133">
        <v>44459</v>
      </c>
      <c r="H384" s="24" t="s">
        <v>811</v>
      </c>
      <c r="I384" s="24" t="s">
        <v>811</v>
      </c>
      <c r="J384" s="484"/>
      <c r="Q384" s="1169"/>
      <c r="T384" s="1346"/>
    </row>
    <row r="385" spans="1:20">
      <c r="A385" s="108"/>
      <c r="B385" t="s">
        <v>709</v>
      </c>
      <c r="C385" t="s">
        <v>868</v>
      </c>
      <c r="D385" s="27">
        <v>4</v>
      </c>
      <c r="E385" s="133">
        <v>44459</v>
      </c>
      <c r="H385" s="24" t="s">
        <v>811</v>
      </c>
      <c r="I385" s="24" t="s">
        <v>811</v>
      </c>
      <c r="J385" s="484"/>
      <c r="Q385" s="1169"/>
      <c r="T385" s="1346"/>
    </row>
    <row r="386" spans="1:20">
      <c r="A386" s="108"/>
      <c r="B386" t="s">
        <v>709</v>
      </c>
      <c r="C386" t="s">
        <v>868</v>
      </c>
      <c r="D386" s="27">
        <v>5</v>
      </c>
      <c r="E386" s="133">
        <v>44459</v>
      </c>
      <c r="H386" s="24" t="s">
        <v>811</v>
      </c>
      <c r="I386" s="24" t="s">
        <v>811</v>
      </c>
      <c r="J386" s="484"/>
      <c r="Q386" s="1169"/>
      <c r="T386" s="1346"/>
    </row>
    <row r="387" spans="1:20">
      <c r="A387" s="108"/>
      <c r="B387" t="s">
        <v>709</v>
      </c>
      <c r="C387" t="s">
        <v>868</v>
      </c>
      <c r="D387" s="27">
        <v>5.8</v>
      </c>
      <c r="E387" s="133">
        <v>44459</v>
      </c>
      <c r="H387" s="24">
        <v>1.8951087301587319</v>
      </c>
      <c r="I387" s="24">
        <v>0.4900000000000001</v>
      </c>
      <c r="J387" s="484">
        <f t="shared" si="40"/>
        <v>15.177260000000004</v>
      </c>
      <c r="Q387" s="1169"/>
      <c r="T387" s="1346"/>
    </row>
    <row r="388" spans="1:20">
      <c r="A388" s="108"/>
      <c r="B388" t="s">
        <v>709</v>
      </c>
      <c r="C388" t="s">
        <v>865</v>
      </c>
      <c r="D388" s="27">
        <v>0.5</v>
      </c>
      <c r="E388" s="133">
        <v>44459</v>
      </c>
      <c r="F388">
        <v>6.5</v>
      </c>
      <c r="G388">
        <v>6.25</v>
      </c>
      <c r="H388" s="24">
        <v>1.3481944444444449</v>
      </c>
      <c r="I388" s="24">
        <v>0.39200000000000007</v>
      </c>
      <c r="J388" s="484">
        <f t="shared" si="40"/>
        <v>12.141808000000003</v>
      </c>
      <c r="Q388" s="1169"/>
      <c r="T388" s="1346"/>
    </row>
    <row r="389" spans="1:20">
      <c r="A389" s="108"/>
      <c r="B389" t="s">
        <v>709</v>
      </c>
      <c r="C389" t="s">
        <v>865</v>
      </c>
      <c r="D389" s="27">
        <v>1</v>
      </c>
      <c r="E389" s="133">
        <v>44459</v>
      </c>
      <c r="H389" s="24" t="s">
        <v>811</v>
      </c>
      <c r="I389" s="24" t="s">
        <v>811</v>
      </c>
      <c r="J389" s="484"/>
      <c r="Q389" s="1169"/>
      <c r="T389" s="1346"/>
    </row>
    <row r="390" spans="1:20">
      <c r="A390" s="108"/>
      <c r="B390" t="s">
        <v>709</v>
      </c>
      <c r="C390" t="s">
        <v>865</v>
      </c>
      <c r="D390" s="27">
        <v>2</v>
      </c>
      <c r="E390" s="133">
        <v>44459</v>
      </c>
      <c r="H390" s="24" t="s">
        <v>811</v>
      </c>
      <c r="I390" s="24" t="s">
        <v>811</v>
      </c>
      <c r="J390" s="484"/>
      <c r="Q390" s="1169"/>
      <c r="T390" s="1346"/>
    </row>
    <row r="391" spans="1:20">
      <c r="A391" s="108"/>
      <c r="B391" t="s">
        <v>709</v>
      </c>
      <c r="C391" t="s">
        <v>865</v>
      </c>
      <c r="D391" s="27">
        <v>3</v>
      </c>
      <c r="E391" s="133">
        <v>44459</v>
      </c>
      <c r="H391" s="24" t="s">
        <v>811</v>
      </c>
      <c r="I391" s="24" t="s">
        <v>811</v>
      </c>
      <c r="J391" s="484"/>
      <c r="Q391" s="1169"/>
      <c r="T391" s="1346"/>
    </row>
    <row r="392" spans="1:20">
      <c r="A392" s="108"/>
      <c r="B392" t="s">
        <v>709</v>
      </c>
      <c r="C392" t="s">
        <v>865</v>
      </c>
      <c r="D392" s="27">
        <v>4</v>
      </c>
      <c r="E392" s="133">
        <v>44459</v>
      </c>
      <c r="H392" s="24" t="s">
        <v>811</v>
      </c>
      <c r="I392" s="24" t="s">
        <v>811</v>
      </c>
      <c r="J392" s="484"/>
      <c r="Q392" s="1169"/>
      <c r="T392" s="1346"/>
    </row>
    <row r="393" spans="1:20">
      <c r="A393" s="108"/>
      <c r="B393" t="s">
        <v>709</v>
      </c>
      <c r="C393" t="s">
        <v>865</v>
      </c>
      <c r="D393" s="27">
        <v>5</v>
      </c>
      <c r="E393" s="133">
        <v>44459</v>
      </c>
      <c r="H393" s="24" t="s">
        <v>811</v>
      </c>
      <c r="I393" s="24" t="s">
        <v>811</v>
      </c>
      <c r="J393" s="484"/>
      <c r="Q393" s="1169"/>
      <c r="T393" s="1346"/>
    </row>
    <row r="394" spans="1:20" s="451" customFormat="1">
      <c r="A394" s="1566"/>
      <c r="B394" s="451" t="s">
        <v>709</v>
      </c>
      <c r="C394" s="451" t="s">
        <v>865</v>
      </c>
      <c r="D394" s="534">
        <v>5.5</v>
      </c>
      <c r="E394" s="1567">
        <v>44459</v>
      </c>
      <c r="H394" s="1200">
        <v>0.91202301587301526</v>
      </c>
      <c r="I394" s="1200">
        <v>0.70011957232333033</v>
      </c>
      <c r="J394" s="564">
        <f t="shared" si="40"/>
        <v>21.685503633142833</v>
      </c>
      <c r="L394" s="1373"/>
      <c r="N394" s="1373"/>
      <c r="P394" s="1373"/>
      <c r="Q394" s="1232"/>
      <c r="R394" s="1157"/>
      <c r="S394" s="1157"/>
      <c r="T394" s="1569"/>
    </row>
    <row r="395" spans="1:20">
      <c r="A395" s="108"/>
      <c r="D395" s="27"/>
      <c r="E395" s="133"/>
      <c r="H395" s="24"/>
      <c r="I395" s="24"/>
      <c r="J395" s="484"/>
      <c r="Q395" s="1169"/>
    </row>
    <row r="396" spans="1:20" ht="31.2">
      <c r="A396" s="983" t="s">
        <v>804</v>
      </c>
      <c r="B396" s="815" t="s">
        <v>20</v>
      </c>
      <c r="C396" s="815" t="s">
        <v>701</v>
      </c>
      <c r="D396" s="815" t="s">
        <v>805</v>
      </c>
      <c r="E396" s="873" t="s">
        <v>786</v>
      </c>
      <c r="F396" s="815" t="s">
        <v>806</v>
      </c>
      <c r="G396" s="815" t="s">
        <v>807</v>
      </c>
      <c r="H396" s="815" t="s">
        <v>808</v>
      </c>
      <c r="I396" s="878" t="s">
        <v>809</v>
      </c>
      <c r="J396" s="484" t="s">
        <v>810</v>
      </c>
      <c r="K396" s="1252" t="s">
        <v>792</v>
      </c>
      <c r="L396" s="1305" t="s">
        <v>474</v>
      </c>
      <c r="M396" s="1252" t="s">
        <v>793</v>
      </c>
      <c r="N396" s="1305" t="s">
        <v>483</v>
      </c>
      <c r="O396" s="1252" t="s">
        <v>794</v>
      </c>
      <c r="P396" s="1305" t="s">
        <v>480</v>
      </c>
      <c r="Q396" s="1169"/>
    </row>
    <row r="397" spans="1:20">
      <c r="A397" s="108"/>
      <c r="B397" t="s">
        <v>709</v>
      </c>
      <c r="C397" t="s">
        <v>864</v>
      </c>
      <c r="D397" s="27">
        <v>0.5</v>
      </c>
      <c r="E397" s="55">
        <v>44803</v>
      </c>
      <c r="F397">
        <v>9.1999999999999993</v>
      </c>
      <c r="G397">
        <v>3.55</v>
      </c>
      <c r="H397" s="24">
        <v>3.4108830357142863</v>
      </c>
      <c r="I397" s="2798">
        <v>0.50906675906675924</v>
      </c>
      <c r="J397" s="484">
        <f t="shared" ref="J397:J406" si="41">IF(AND(I397&gt;0),  I397*30.974," ")</f>
        <v>15.7678337953338</v>
      </c>
      <c r="K397">
        <f>AVERAGE(G397:G420)</f>
        <v>3.8666666666666667</v>
      </c>
      <c r="L397" s="594">
        <f>10*(6-(LN(K397)/LN(2)))</f>
        <v>40.489096004809468</v>
      </c>
      <c r="M397" s="166">
        <f>AVERAGE(H397:H420)</f>
        <v>2.5062054846938784</v>
      </c>
      <c r="N397" s="594">
        <f t="shared" ref="N397" si="42">10*(6-((2.04-0.68*LN(M397))/LN(2)))</f>
        <v>39.582453170726708</v>
      </c>
      <c r="O397">
        <f>AVERAGE(J397:J420)</f>
        <v>16.807471188432732</v>
      </c>
      <c r="P397" s="594">
        <f t="shared" ref="P397" si="43">10*(6-(LN(48/O397)/LN(2)))</f>
        <v>44.860682706527683</v>
      </c>
      <c r="Q397" s="1169">
        <f>AVERAGE(L397,N397,P397)</f>
        <v>41.644077294021287</v>
      </c>
    </row>
    <row r="398" spans="1:20">
      <c r="A398" s="108"/>
      <c r="B398" t="s">
        <v>709</v>
      </c>
      <c r="C398" t="s">
        <v>864</v>
      </c>
      <c r="D398" s="27">
        <v>1</v>
      </c>
      <c r="E398" s="55">
        <v>44803</v>
      </c>
      <c r="H398" s="24" t="s">
        <v>811</v>
      </c>
      <c r="I398" s="27" t="s">
        <v>811</v>
      </c>
      <c r="J398" s="484"/>
      <c r="Q398" s="1169"/>
    </row>
    <row r="399" spans="1:20">
      <c r="A399" s="108"/>
      <c r="B399" t="s">
        <v>709</v>
      </c>
      <c r="C399" t="s">
        <v>864</v>
      </c>
      <c r="D399" s="27">
        <v>2</v>
      </c>
      <c r="E399" s="55">
        <v>44803</v>
      </c>
      <c r="H399" s="24" t="s">
        <v>811</v>
      </c>
      <c r="I399" s="27" t="s">
        <v>811</v>
      </c>
      <c r="J399" s="484"/>
      <c r="Q399" s="1169"/>
    </row>
    <row r="400" spans="1:20">
      <c r="A400" s="108"/>
      <c r="B400" t="s">
        <v>709</v>
      </c>
      <c r="C400" t="s">
        <v>864</v>
      </c>
      <c r="D400" s="27">
        <v>3</v>
      </c>
      <c r="E400" s="55">
        <v>44803</v>
      </c>
      <c r="H400" s="24">
        <v>2.4724830357142871</v>
      </c>
      <c r="I400" s="2798">
        <v>0.54822574053343298</v>
      </c>
      <c r="J400" s="484">
        <f t="shared" si="41"/>
        <v>16.980744087282552</v>
      </c>
      <c r="Q400" s="1169"/>
    </row>
    <row r="401" spans="1:17">
      <c r="A401" s="108"/>
      <c r="B401" t="s">
        <v>709</v>
      </c>
      <c r="C401" t="s">
        <v>864</v>
      </c>
      <c r="D401" s="27">
        <v>4</v>
      </c>
      <c r="E401" s="55">
        <v>44803</v>
      </c>
      <c r="H401" s="24" t="s">
        <v>811</v>
      </c>
      <c r="I401" s="27" t="s">
        <v>811</v>
      </c>
      <c r="J401" s="484"/>
      <c r="Q401" s="1169"/>
    </row>
    <row r="402" spans="1:17">
      <c r="A402" s="108"/>
      <c r="B402" t="s">
        <v>709</v>
      </c>
      <c r="C402" t="s">
        <v>864</v>
      </c>
      <c r="D402" s="27">
        <v>5</v>
      </c>
      <c r="E402" s="55">
        <v>44803</v>
      </c>
      <c r="H402" s="24" t="s">
        <v>811</v>
      </c>
      <c r="I402" s="27" t="s">
        <v>811</v>
      </c>
      <c r="J402" s="484"/>
      <c r="Q402" s="1169"/>
    </row>
    <row r="403" spans="1:17">
      <c r="A403" s="108"/>
      <c r="B403" t="s">
        <v>709</v>
      </c>
      <c r="C403" t="s">
        <v>864</v>
      </c>
      <c r="D403" s="27">
        <v>6</v>
      </c>
      <c r="E403" s="55">
        <v>44803</v>
      </c>
      <c r="H403" s="24" t="s">
        <v>811</v>
      </c>
      <c r="I403" s="27" t="s">
        <v>811</v>
      </c>
      <c r="J403" s="484"/>
      <c r="Q403" s="1169"/>
    </row>
    <row r="404" spans="1:17">
      <c r="A404" s="108"/>
      <c r="B404" t="s">
        <v>709</v>
      </c>
      <c r="C404" t="s">
        <v>864</v>
      </c>
      <c r="D404" s="27">
        <v>7</v>
      </c>
      <c r="E404" s="55">
        <v>44803</v>
      </c>
      <c r="H404" s="24" t="s">
        <v>811</v>
      </c>
      <c r="I404" s="27" t="s">
        <v>811</v>
      </c>
      <c r="J404" s="484"/>
      <c r="Q404" s="1169"/>
    </row>
    <row r="405" spans="1:17">
      <c r="A405" s="108"/>
      <c r="B405" t="s">
        <v>709</v>
      </c>
      <c r="C405" t="s">
        <v>864</v>
      </c>
      <c r="D405" s="27">
        <v>7.5</v>
      </c>
      <c r="E405" s="55">
        <v>44803</v>
      </c>
      <c r="H405" s="24">
        <v>1.1435687500000009</v>
      </c>
      <c r="I405" s="2798">
        <v>0.78317962933347562</v>
      </c>
      <c r="J405" s="484">
        <f t="shared" si="41"/>
        <v>24.258205838975073</v>
      </c>
      <c r="Q405" s="1169"/>
    </row>
    <row r="406" spans="1:17">
      <c r="A406" s="108"/>
      <c r="B406" t="s">
        <v>709</v>
      </c>
      <c r="C406" t="s">
        <v>868</v>
      </c>
      <c r="D406" s="27">
        <v>0.5</v>
      </c>
      <c r="E406" s="55">
        <v>44803</v>
      </c>
      <c r="F406">
        <v>7.4</v>
      </c>
      <c r="G406">
        <v>3.3</v>
      </c>
      <c r="H406" s="24">
        <v>2.6225687499999992</v>
      </c>
      <c r="I406" s="2798">
        <v>0.19579490733336891</v>
      </c>
      <c r="J406" s="484">
        <f t="shared" si="41"/>
        <v>6.0645514597437682</v>
      </c>
      <c r="Q406" s="1169"/>
    </row>
    <row r="407" spans="1:17">
      <c r="A407" s="108"/>
      <c r="B407" t="s">
        <v>709</v>
      </c>
      <c r="C407" t="s">
        <v>868</v>
      </c>
      <c r="D407" s="27">
        <v>1</v>
      </c>
      <c r="E407" s="55">
        <v>44803</v>
      </c>
      <c r="H407" s="24" t="s">
        <v>811</v>
      </c>
      <c r="I407" s="27" t="s">
        <v>811</v>
      </c>
      <c r="J407" s="484"/>
      <c r="Q407" s="1169"/>
    </row>
    <row r="408" spans="1:17">
      <c r="A408" s="108"/>
      <c r="B408" t="s">
        <v>709</v>
      </c>
      <c r="C408" t="s">
        <v>868</v>
      </c>
      <c r="D408" s="27">
        <v>2</v>
      </c>
      <c r="E408" s="55">
        <v>44803</v>
      </c>
      <c r="H408" s="24" t="s">
        <v>811</v>
      </c>
      <c r="I408" s="27" t="s">
        <v>811</v>
      </c>
      <c r="J408" s="484"/>
      <c r="Q408" s="1169"/>
    </row>
    <row r="409" spans="1:17">
      <c r="A409" s="108"/>
      <c r="B409" t="s">
        <v>709</v>
      </c>
      <c r="C409" t="s">
        <v>868</v>
      </c>
      <c r="D409" s="27">
        <v>3</v>
      </c>
      <c r="E409" s="55">
        <v>44803</v>
      </c>
      <c r="H409" s="24" t="s">
        <v>811</v>
      </c>
      <c r="I409" s="27" t="s">
        <v>811</v>
      </c>
      <c r="J409" s="484"/>
      <c r="Q409" s="1169"/>
    </row>
    <row r="410" spans="1:17">
      <c r="A410" s="108"/>
      <c r="B410" t="s">
        <v>709</v>
      </c>
      <c r="C410" t="s">
        <v>868</v>
      </c>
      <c r="D410" s="27">
        <v>4</v>
      </c>
      <c r="E410" s="55">
        <v>44803</v>
      </c>
      <c r="H410" s="24" t="s">
        <v>811</v>
      </c>
      <c r="I410" s="27" t="s">
        <v>811</v>
      </c>
      <c r="J410" s="484"/>
      <c r="Q410" s="1169"/>
    </row>
    <row r="411" spans="1:17">
      <c r="A411" s="108"/>
      <c r="B411" t="s">
        <v>709</v>
      </c>
      <c r="C411" t="s">
        <v>868</v>
      </c>
      <c r="D411" s="27">
        <v>5</v>
      </c>
      <c r="E411" s="55">
        <v>44803</v>
      </c>
      <c r="H411" s="24" t="s">
        <v>811</v>
      </c>
      <c r="I411" s="27" t="s">
        <v>811</v>
      </c>
      <c r="J411" s="484"/>
      <c r="Q411" s="1169"/>
    </row>
    <row r="412" spans="1:17">
      <c r="A412" s="108"/>
      <c r="B412" t="s">
        <v>709</v>
      </c>
      <c r="C412" t="s">
        <v>868</v>
      </c>
      <c r="D412" s="27">
        <v>6</v>
      </c>
      <c r="E412" s="55">
        <v>44803</v>
      </c>
      <c r="H412" s="24" t="s">
        <v>811</v>
      </c>
      <c r="I412" s="27" t="s">
        <v>811</v>
      </c>
      <c r="J412" s="484"/>
      <c r="Q412" s="1169"/>
    </row>
    <row r="413" spans="1:17">
      <c r="A413" s="108"/>
      <c r="B413" t="s">
        <v>709</v>
      </c>
      <c r="C413" t="s">
        <v>868</v>
      </c>
      <c r="D413" s="27">
        <v>6.5</v>
      </c>
      <c r="E413" s="55">
        <v>44803</v>
      </c>
      <c r="H413" s="24">
        <v>2.4972544642857164</v>
      </c>
      <c r="I413" s="2798">
        <v>0.6657026849334543</v>
      </c>
      <c r="J413" s="484">
        <f>IF(AND(I413&gt;0),  I413*30.974," ")</f>
        <v>20.619474963128813</v>
      </c>
      <c r="Q413" s="1169"/>
    </row>
    <row r="414" spans="1:17">
      <c r="A414" s="108"/>
      <c r="B414" t="s">
        <v>709</v>
      </c>
      <c r="C414" t="s">
        <v>865</v>
      </c>
      <c r="D414" s="27">
        <v>0.5</v>
      </c>
      <c r="E414" s="55">
        <v>44803</v>
      </c>
      <c r="F414">
        <v>6.5</v>
      </c>
      <c r="G414">
        <v>4.75</v>
      </c>
      <c r="H414" s="24">
        <v>3.1121687500000004</v>
      </c>
      <c r="I414" s="2798">
        <v>0.54822574053343298</v>
      </c>
      <c r="J414" s="484">
        <f>IF(AND(I414&gt;0),  I414*30.974," ")</f>
        <v>16.980744087282552</v>
      </c>
      <c r="Q414" s="1169"/>
    </row>
    <row r="415" spans="1:17">
      <c r="A415" s="108"/>
      <c r="B415" t="s">
        <v>709</v>
      </c>
      <c r="C415" t="s">
        <v>865</v>
      </c>
      <c r="D415" s="27">
        <v>1</v>
      </c>
      <c r="E415" s="55">
        <v>44803</v>
      </c>
      <c r="H415" s="24" t="s">
        <v>811</v>
      </c>
      <c r="I415" s="27" t="s">
        <v>811</v>
      </c>
      <c r="J415" s="484"/>
      <c r="Q415" s="1169"/>
    </row>
    <row r="416" spans="1:17">
      <c r="A416" s="108"/>
      <c r="B416" t="s">
        <v>709</v>
      </c>
      <c r="C416" t="s">
        <v>865</v>
      </c>
      <c r="D416" s="27">
        <v>2</v>
      </c>
      <c r="E416" s="55">
        <v>44803</v>
      </c>
      <c r="H416" s="24" t="s">
        <v>811</v>
      </c>
      <c r="I416" s="27" t="s">
        <v>811</v>
      </c>
      <c r="J416" s="484"/>
      <c r="Q416" s="1169"/>
    </row>
    <row r="417" spans="1:25">
      <c r="A417" s="108"/>
      <c r="B417" t="s">
        <v>709</v>
      </c>
      <c r="C417" t="s">
        <v>865</v>
      </c>
      <c r="D417" s="27">
        <v>3</v>
      </c>
      <c r="E417" s="55">
        <v>44803</v>
      </c>
      <c r="H417" s="24" t="s">
        <v>811</v>
      </c>
      <c r="I417" s="27" t="s">
        <v>811</v>
      </c>
      <c r="J417" s="484"/>
      <c r="Q417" s="1169"/>
    </row>
    <row r="418" spans="1:25">
      <c r="A418" s="108"/>
      <c r="B418" t="s">
        <v>709</v>
      </c>
      <c r="C418" t="s">
        <v>865</v>
      </c>
      <c r="D418" s="27">
        <v>4</v>
      </c>
      <c r="E418" s="55">
        <v>44803</v>
      </c>
      <c r="H418" s="24" t="s">
        <v>811</v>
      </c>
      <c r="I418" s="27" t="s">
        <v>811</v>
      </c>
      <c r="J418" s="484"/>
      <c r="Q418" s="1169"/>
    </row>
    <row r="419" spans="1:25">
      <c r="A419" s="108"/>
      <c r="B419" t="s">
        <v>709</v>
      </c>
      <c r="C419" t="s">
        <v>865</v>
      </c>
      <c r="D419" s="27">
        <v>5</v>
      </c>
      <c r="E419" s="55">
        <v>44803</v>
      </c>
      <c r="H419" s="24" t="s">
        <v>811</v>
      </c>
      <c r="I419" s="27" t="s">
        <v>811</v>
      </c>
      <c r="J419" s="484"/>
      <c r="Q419" s="1169"/>
    </row>
    <row r="420" spans="1:25" s="451" customFormat="1">
      <c r="A420" s="1566"/>
      <c r="B420" s="451" t="s">
        <v>709</v>
      </c>
      <c r="C420" s="451" t="s">
        <v>865</v>
      </c>
      <c r="D420" s="534">
        <v>5.5</v>
      </c>
      <c r="E420" s="1202">
        <v>44803</v>
      </c>
      <c r="H420" s="1200">
        <v>2.2845116071428562</v>
      </c>
      <c r="I420" s="2798">
        <v>0.54822574053343298</v>
      </c>
      <c r="J420" s="564">
        <f>IF(AND(I420&gt;0),  I420*30.974," ")</f>
        <v>16.980744087282552</v>
      </c>
      <c r="L420" s="1373"/>
      <c r="N420" s="1373"/>
      <c r="P420" s="1373"/>
      <c r="Q420" s="1232"/>
      <c r="R420" s="1157"/>
      <c r="S420" s="1157"/>
      <c r="T420" s="1157"/>
    </row>
    <row r="421" spans="1:25" s="437" customFormat="1" ht="16.2" thickBot="1">
      <c r="A421" s="436"/>
      <c r="D421" s="1019"/>
      <c r="E421" s="1579"/>
      <c r="H421" s="1020"/>
      <c r="I421" s="1020"/>
      <c r="J421" s="486"/>
      <c r="L421" s="1124"/>
      <c r="N421" s="1124"/>
      <c r="P421" s="1124"/>
      <c r="Q421" s="1251"/>
      <c r="R421" s="1023"/>
      <c r="S421" s="1023"/>
      <c r="T421" s="1023"/>
    </row>
    <row r="422" spans="1:25">
      <c r="A422" s="981" t="s">
        <v>870</v>
      </c>
      <c r="B422" s="629"/>
      <c r="C422" s="629"/>
      <c r="D422" s="959"/>
      <c r="E422" s="629"/>
      <c r="F422" s="815"/>
      <c r="G422" s="815"/>
      <c r="H422" s="815"/>
      <c r="I422" s="875"/>
      <c r="J422" s="2160"/>
      <c r="K422" s="960"/>
      <c r="L422" s="627"/>
      <c r="M422" s="815"/>
      <c r="N422" s="627"/>
      <c r="O422" s="629"/>
      <c r="P422" s="632"/>
      <c r="Q422" s="2158"/>
      <c r="R422" s="1337"/>
      <c r="S422" s="1337"/>
      <c r="T422" s="1354"/>
      <c r="U422" s="629"/>
      <c r="V422" s="832"/>
      <c r="W422" s="832"/>
      <c r="X422" s="832"/>
      <c r="Y422" s="832"/>
    </row>
    <row r="423" spans="1:25" s="113" customFormat="1" ht="43.2">
      <c r="A423" s="1260" t="s">
        <v>784</v>
      </c>
      <c r="B423" s="113" t="s">
        <v>20</v>
      </c>
      <c r="C423" s="113" t="s">
        <v>701</v>
      </c>
      <c r="D423" s="1261" t="s">
        <v>785</v>
      </c>
      <c r="E423" s="1261" t="s">
        <v>786</v>
      </c>
      <c r="F423" s="1261" t="s">
        <v>787</v>
      </c>
      <c r="G423" s="1261" t="s">
        <v>788</v>
      </c>
      <c r="H423" s="1261" t="s">
        <v>789</v>
      </c>
      <c r="I423" s="1261" t="s">
        <v>790</v>
      </c>
      <c r="J423" s="1592" t="s">
        <v>791</v>
      </c>
      <c r="K423" s="1252" t="s">
        <v>792</v>
      </c>
      <c r="L423" s="1305" t="s">
        <v>474</v>
      </c>
      <c r="M423" s="1252" t="s">
        <v>793</v>
      </c>
      <c r="N423" s="1305" t="s">
        <v>483</v>
      </c>
      <c r="O423" s="1252" t="s">
        <v>794</v>
      </c>
      <c r="P423" s="1305" t="s">
        <v>480</v>
      </c>
      <c r="Q423" s="1605" t="s">
        <v>795</v>
      </c>
      <c r="R423" s="1603" t="s">
        <v>796</v>
      </c>
      <c r="S423" s="1334" t="s">
        <v>797</v>
      </c>
      <c r="T423" s="1343" t="s">
        <v>798</v>
      </c>
      <c r="X423" s="1253" t="s">
        <v>784</v>
      </c>
      <c r="Y423" s="1254" t="s">
        <v>20</v>
      </c>
    </row>
    <row r="424" spans="1:25">
      <c r="A424" s="2173" t="s">
        <v>38</v>
      </c>
      <c r="B424" s="91" t="s">
        <v>709</v>
      </c>
      <c r="C424" s="91" t="s">
        <v>871</v>
      </c>
      <c r="D424" s="399">
        <v>0.5</v>
      </c>
      <c r="E424" s="2174">
        <v>43005</v>
      </c>
      <c r="F424" s="399">
        <v>6.2</v>
      </c>
      <c r="G424" s="91">
        <v>3.8</v>
      </c>
      <c r="H424" s="91" t="s">
        <v>872</v>
      </c>
      <c r="I424" s="2186">
        <v>0.38692950164271867</v>
      </c>
      <c r="J424" s="589">
        <v>11.984754383881569</v>
      </c>
      <c r="K424" s="1968">
        <v>3.8000000000000003</v>
      </c>
      <c r="L424" s="2176">
        <v>40.740005814437765</v>
      </c>
      <c r="M424" s="2187" t="e">
        <v>#DIV/0!</v>
      </c>
      <c r="N424" s="2176" t="e">
        <f t="shared" ref="N424" si="44">10*(6-((2.04-0.68*LN(M424))/LN(2)))</f>
        <v>#DIV/0!</v>
      </c>
      <c r="O424" s="2177">
        <v>17.733182943370945</v>
      </c>
      <c r="P424" s="2176">
        <v>45.634171041467241</v>
      </c>
      <c r="Q424" s="2168" t="e">
        <f t="shared" si="39"/>
        <v>#DIV/0!</v>
      </c>
      <c r="R424" s="1330"/>
      <c r="T424" s="1346"/>
    </row>
    <row r="425" spans="1:25">
      <c r="A425" s="2173" t="s">
        <v>38</v>
      </c>
      <c r="B425" s="91" t="s">
        <v>709</v>
      </c>
      <c r="C425" s="91" t="s">
        <v>871</v>
      </c>
      <c r="D425" s="399">
        <v>1</v>
      </c>
      <c r="E425" s="2174">
        <v>43005</v>
      </c>
      <c r="F425" s="399">
        <v>6.2</v>
      </c>
      <c r="G425" s="91">
        <v>3.8</v>
      </c>
      <c r="H425" s="91"/>
      <c r="I425" s="454"/>
      <c r="J425" s="589" t="s">
        <v>803</v>
      </c>
      <c r="K425" s="91"/>
      <c r="L425" s="2178" t="s">
        <v>803</v>
      </c>
      <c r="M425" s="2179"/>
      <c r="N425" s="2178" t="s">
        <v>803</v>
      </c>
      <c r="O425" s="2179"/>
      <c r="P425" s="2178" t="s">
        <v>803</v>
      </c>
      <c r="Q425" s="2168"/>
      <c r="R425" s="1330"/>
      <c r="T425" s="1350" t="s">
        <v>803</v>
      </c>
    </row>
    <row r="426" spans="1:25">
      <c r="A426" s="2173" t="s">
        <v>38</v>
      </c>
      <c r="B426" s="91" t="s">
        <v>709</v>
      </c>
      <c r="C426" s="91" t="s">
        <v>871</v>
      </c>
      <c r="D426" s="399">
        <v>2</v>
      </c>
      <c r="E426" s="2174">
        <v>43005</v>
      </c>
      <c r="F426" s="399">
        <v>6.2</v>
      </c>
      <c r="G426" s="91">
        <v>3.8</v>
      </c>
      <c r="H426" s="91"/>
      <c r="I426" s="454"/>
      <c r="J426" s="589" t="s">
        <v>803</v>
      </c>
      <c r="K426" s="91"/>
      <c r="L426" s="2178" t="s">
        <v>803</v>
      </c>
      <c r="M426" s="2179"/>
      <c r="N426" s="2178" t="s">
        <v>803</v>
      </c>
      <c r="O426" s="2179"/>
      <c r="P426" s="2178" t="s">
        <v>803</v>
      </c>
      <c r="Q426" s="2168"/>
      <c r="R426" s="1330"/>
      <c r="T426" s="1350" t="s">
        <v>803</v>
      </c>
    </row>
    <row r="427" spans="1:25">
      <c r="A427" s="2173" t="s">
        <v>38</v>
      </c>
      <c r="B427" s="91" t="s">
        <v>709</v>
      </c>
      <c r="C427" s="91" t="s">
        <v>871</v>
      </c>
      <c r="D427" s="399">
        <v>3</v>
      </c>
      <c r="E427" s="2174">
        <v>43005</v>
      </c>
      <c r="F427" s="399">
        <v>6.2</v>
      </c>
      <c r="G427" s="91">
        <v>3.8</v>
      </c>
      <c r="H427" s="91"/>
      <c r="I427" s="454"/>
      <c r="J427" s="589" t="s">
        <v>803</v>
      </c>
      <c r="K427" s="91"/>
      <c r="L427" s="2178" t="s">
        <v>803</v>
      </c>
      <c r="M427" s="2179"/>
      <c r="N427" s="2178" t="s">
        <v>803</v>
      </c>
      <c r="O427" s="2179"/>
      <c r="P427" s="2178" t="s">
        <v>803</v>
      </c>
      <c r="Q427" s="2168"/>
      <c r="R427" s="1330"/>
      <c r="T427" s="1350" t="s">
        <v>803</v>
      </c>
    </row>
    <row r="428" spans="1:25">
      <c r="A428" s="2173" t="s">
        <v>38</v>
      </c>
      <c r="B428" s="91" t="s">
        <v>709</v>
      </c>
      <c r="C428" s="91" t="s">
        <v>871</v>
      </c>
      <c r="D428" s="399">
        <v>4</v>
      </c>
      <c r="E428" s="2174">
        <v>43005</v>
      </c>
      <c r="F428" s="399">
        <v>6.2</v>
      </c>
      <c r="G428" s="91">
        <v>3.8</v>
      </c>
      <c r="H428" s="91"/>
      <c r="I428" s="454"/>
      <c r="J428" s="589" t="s">
        <v>803</v>
      </c>
      <c r="K428" s="91"/>
      <c r="L428" s="2178" t="s">
        <v>803</v>
      </c>
      <c r="M428" s="2179"/>
      <c r="N428" s="2178" t="s">
        <v>803</v>
      </c>
      <c r="O428" s="2179"/>
      <c r="P428" s="2178" t="s">
        <v>803</v>
      </c>
      <c r="Q428" s="2168"/>
      <c r="R428" s="1330"/>
      <c r="T428" s="1350" t="s">
        <v>803</v>
      </c>
    </row>
    <row r="429" spans="1:25">
      <c r="A429" s="2173" t="s">
        <v>38</v>
      </c>
      <c r="B429" s="91" t="s">
        <v>709</v>
      </c>
      <c r="C429" s="91" t="s">
        <v>871</v>
      </c>
      <c r="D429" s="399">
        <v>5</v>
      </c>
      <c r="E429" s="2174">
        <v>43005</v>
      </c>
      <c r="F429" s="399">
        <v>6.2</v>
      </c>
      <c r="G429" s="91">
        <v>3.8</v>
      </c>
      <c r="H429" s="91" t="s">
        <v>872</v>
      </c>
      <c r="I429" s="2186">
        <v>0.75810717062246791</v>
      </c>
      <c r="J429" s="589">
        <v>23.481611502860321</v>
      </c>
      <c r="K429" s="91"/>
      <c r="L429" s="2178" t="s">
        <v>803</v>
      </c>
      <c r="M429" s="2179"/>
      <c r="N429" s="2178" t="s">
        <v>803</v>
      </c>
      <c r="O429" s="2179"/>
      <c r="P429" s="2178" t="s">
        <v>803</v>
      </c>
      <c r="Q429" s="2168"/>
      <c r="R429" s="1330"/>
      <c r="T429" s="1350" t="s">
        <v>803</v>
      </c>
    </row>
    <row r="430" spans="1:25" s="451" customFormat="1">
      <c r="A430" s="2180" t="s">
        <v>38</v>
      </c>
      <c r="B430" s="470" t="s">
        <v>709</v>
      </c>
      <c r="C430" s="470" t="s">
        <v>871</v>
      </c>
      <c r="D430" s="2181">
        <v>6</v>
      </c>
      <c r="E430" s="2182">
        <v>43005</v>
      </c>
      <c r="F430" s="2181">
        <v>6.2</v>
      </c>
      <c r="G430" s="470">
        <v>3.8</v>
      </c>
      <c r="H430" s="470"/>
      <c r="I430" s="2183"/>
      <c r="J430" s="1718" t="s">
        <v>803</v>
      </c>
      <c r="K430" s="470"/>
      <c r="L430" s="2184" t="s">
        <v>803</v>
      </c>
      <c r="M430" s="2185"/>
      <c r="N430" s="2184" t="s">
        <v>803</v>
      </c>
      <c r="O430" s="2185"/>
      <c r="P430" s="2184" t="s">
        <v>803</v>
      </c>
      <c r="Q430" s="2172"/>
      <c r="R430" s="1341"/>
      <c r="S430" s="1157"/>
      <c r="T430" s="1357" t="s">
        <v>803</v>
      </c>
    </row>
    <row r="431" spans="1:25">
      <c r="A431" s="884"/>
      <c r="D431" s="173"/>
      <c r="E431" s="445"/>
      <c r="F431" s="173"/>
      <c r="I431" s="108"/>
      <c r="J431" s="484"/>
      <c r="L431" s="1648"/>
      <c r="M431" s="911"/>
      <c r="N431" s="1648"/>
      <c r="O431" s="911"/>
      <c r="P431" s="1648"/>
      <c r="Q431" s="1169"/>
      <c r="R431" s="1331"/>
      <c r="T431" s="1344"/>
    </row>
    <row r="432" spans="1:25">
      <c r="A432" s="884" t="s">
        <v>38</v>
      </c>
      <c r="B432" t="s">
        <v>368</v>
      </c>
      <c r="C432" s="27" t="s">
        <v>873</v>
      </c>
      <c r="D432" s="27">
        <v>0.5</v>
      </c>
      <c r="E432" s="47">
        <v>43347</v>
      </c>
      <c r="F432" s="27">
        <v>5.85</v>
      </c>
      <c r="G432" s="27">
        <v>3.5300000000000002</v>
      </c>
      <c r="H432" s="27">
        <v>4.42</v>
      </c>
      <c r="I432" s="607">
        <v>0.48</v>
      </c>
      <c r="J432" s="484">
        <v>14.867519999999999</v>
      </c>
      <c r="K432" s="592">
        <v>3.5300000000000002</v>
      </c>
      <c r="L432" s="1306">
        <v>41.803318165035449</v>
      </c>
      <c r="M432" s="784">
        <v>12.129999999999999</v>
      </c>
      <c r="N432" s="1306">
        <v>55.052473154216486</v>
      </c>
      <c r="O432" s="784">
        <v>33.451920000000001</v>
      </c>
      <c r="P432" s="1306">
        <v>54.790546120578909</v>
      </c>
      <c r="Q432" s="1169">
        <f t="shared" si="39"/>
        <v>50.548779146610286</v>
      </c>
      <c r="R432" s="1330">
        <f>AVERAGE(Q432:Q475)</f>
        <v>46.188355154790578</v>
      </c>
      <c r="S432" s="1006" t="s">
        <v>42</v>
      </c>
      <c r="T432" s="1350" t="str">
        <f>IF(_xlfn.NUMBERVALUE(R432), IF(R432&lt;50, "Acceptable; Ongoing Protection is Required", "Unacceptable; Immediate Restoration is Required"), " ")</f>
        <v>Acceptable; Ongoing Protection is Required</v>
      </c>
    </row>
    <row r="433" spans="1:20">
      <c r="A433" s="884" t="s">
        <v>38</v>
      </c>
      <c r="B433" t="s">
        <v>368</v>
      </c>
      <c r="C433" s="27" t="s">
        <v>873</v>
      </c>
      <c r="D433" s="27">
        <v>1</v>
      </c>
      <c r="E433" s="47">
        <v>43347</v>
      </c>
      <c r="F433" s="27">
        <v>5.85</v>
      </c>
      <c r="G433" s="27">
        <v>3.53</v>
      </c>
      <c r="H433" s="27"/>
      <c r="I433" s="607"/>
      <c r="J433" s="484" t="s">
        <v>803</v>
      </c>
      <c r="K433" s="592"/>
      <c r="L433" s="1306" t="s">
        <v>803</v>
      </c>
      <c r="M433" s="784"/>
      <c r="N433" s="1306" t="s">
        <v>803</v>
      </c>
      <c r="O433" s="784"/>
      <c r="P433" s="1306" t="s">
        <v>803</v>
      </c>
      <c r="Q433" s="1169"/>
      <c r="R433" s="1330"/>
      <c r="T433" s="1350" t="s">
        <v>803</v>
      </c>
    </row>
    <row r="434" spans="1:20">
      <c r="A434" s="884" t="s">
        <v>38</v>
      </c>
      <c r="B434" t="s">
        <v>368</v>
      </c>
      <c r="C434" s="27" t="s">
        <v>873</v>
      </c>
      <c r="D434" s="27">
        <v>2</v>
      </c>
      <c r="E434" s="47">
        <v>43347</v>
      </c>
      <c r="F434" s="27">
        <v>5.85</v>
      </c>
      <c r="G434" s="27">
        <v>3.5300000000000002</v>
      </c>
      <c r="H434" s="27"/>
      <c r="I434" s="607"/>
      <c r="J434" s="484" t="s">
        <v>803</v>
      </c>
      <c r="K434" s="592"/>
      <c r="L434" s="1306" t="s">
        <v>803</v>
      </c>
      <c r="M434" s="784"/>
      <c r="N434" s="1306" t="s">
        <v>803</v>
      </c>
      <c r="O434" s="784"/>
      <c r="P434" s="1306" t="s">
        <v>803</v>
      </c>
      <c r="Q434" s="1169"/>
      <c r="R434" s="1330"/>
      <c r="T434" s="1350" t="s">
        <v>803</v>
      </c>
    </row>
    <row r="435" spans="1:20">
      <c r="A435" s="884" t="s">
        <v>38</v>
      </c>
      <c r="B435" t="s">
        <v>368</v>
      </c>
      <c r="C435" s="27" t="s">
        <v>873</v>
      </c>
      <c r="D435" s="27">
        <v>3</v>
      </c>
      <c r="E435" s="47">
        <v>43347</v>
      </c>
      <c r="F435" s="27">
        <v>5.85</v>
      </c>
      <c r="G435" s="27">
        <v>3.53</v>
      </c>
      <c r="H435" s="27"/>
      <c r="I435" s="607"/>
      <c r="J435" s="484" t="s">
        <v>803</v>
      </c>
      <c r="K435" s="592"/>
      <c r="L435" s="1306" t="s">
        <v>803</v>
      </c>
      <c r="M435" s="784"/>
      <c r="N435" s="1306" t="s">
        <v>803</v>
      </c>
      <c r="O435" s="784"/>
      <c r="P435" s="1306" t="s">
        <v>803</v>
      </c>
      <c r="Q435" s="1169"/>
      <c r="R435" s="1330"/>
      <c r="T435" s="1350" t="s">
        <v>803</v>
      </c>
    </row>
    <row r="436" spans="1:20">
      <c r="A436" s="884" t="s">
        <v>38</v>
      </c>
      <c r="B436" t="s">
        <v>368</v>
      </c>
      <c r="C436" s="27" t="s">
        <v>873</v>
      </c>
      <c r="D436" s="27">
        <v>4</v>
      </c>
      <c r="E436" s="47">
        <v>43347</v>
      </c>
      <c r="F436" s="27">
        <v>5.85</v>
      </c>
      <c r="G436" s="27">
        <v>3.5300000000000002</v>
      </c>
      <c r="H436" s="27">
        <v>19.84</v>
      </c>
      <c r="I436" s="607">
        <v>1.68</v>
      </c>
      <c r="J436" s="484">
        <v>52.036319999999996</v>
      </c>
      <c r="K436" s="592"/>
      <c r="L436" s="1306" t="s">
        <v>803</v>
      </c>
      <c r="M436" s="784"/>
      <c r="N436" s="1306" t="s">
        <v>803</v>
      </c>
      <c r="O436" s="784"/>
      <c r="P436" s="1306" t="s">
        <v>803</v>
      </c>
      <c r="Q436" s="1169"/>
      <c r="R436" s="1330"/>
      <c r="T436" s="1350" t="s">
        <v>803</v>
      </c>
    </row>
    <row r="437" spans="1:20" s="451" customFormat="1">
      <c r="A437" s="1631" t="s">
        <v>38</v>
      </c>
      <c r="B437" s="451" t="s">
        <v>368</v>
      </c>
      <c r="C437" s="534" t="s">
        <v>873</v>
      </c>
      <c r="D437" s="534">
        <v>5</v>
      </c>
      <c r="E437" s="1513">
        <v>43347</v>
      </c>
      <c r="F437" s="534">
        <v>5.85</v>
      </c>
      <c r="G437" s="534">
        <v>3.53</v>
      </c>
      <c r="H437" s="534"/>
      <c r="I437" s="1636"/>
      <c r="J437" s="564" t="s">
        <v>803</v>
      </c>
      <c r="K437" s="1649"/>
      <c r="L437" s="1315" t="s">
        <v>803</v>
      </c>
      <c r="M437" s="892"/>
      <c r="N437" s="1315" t="s">
        <v>803</v>
      </c>
      <c r="O437" s="892"/>
      <c r="P437" s="1315" t="s">
        <v>803</v>
      </c>
      <c r="Q437" s="1232"/>
      <c r="R437" s="1341"/>
      <c r="S437" s="1157"/>
      <c r="T437" s="1357" t="s">
        <v>803</v>
      </c>
    </row>
    <row r="438" spans="1:20">
      <c r="A438" s="884"/>
      <c r="C438" s="27"/>
      <c r="D438" s="27"/>
      <c r="E438" s="27"/>
      <c r="F438" s="47"/>
      <c r="G438" s="173"/>
      <c r="H438" s="173"/>
      <c r="I438" s="27"/>
      <c r="J438" s="1173"/>
      <c r="K438" s="27"/>
      <c r="L438" s="1106"/>
      <c r="M438" s="607"/>
      <c r="O438" s="592"/>
      <c r="P438" s="593"/>
      <c r="Q438" s="1169"/>
      <c r="S438" s="1333"/>
      <c r="T438" s="1346"/>
    </row>
    <row r="439" spans="1:20" ht="31.2">
      <c r="A439" s="976" t="s">
        <v>804</v>
      </c>
      <c r="B439" s="591" t="s">
        <v>20</v>
      </c>
      <c r="C439" s="591" t="s">
        <v>701</v>
      </c>
      <c r="D439" s="946" t="s">
        <v>805</v>
      </c>
      <c r="E439" s="947" t="s">
        <v>786</v>
      </c>
      <c r="F439" s="946" t="s">
        <v>806</v>
      </c>
      <c r="G439" s="946" t="s">
        <v>807</v>
      </c>
      <c r="H439" s="591" t="s">
        <v>808</v>
      </c>
      <c r="I439" s="371" t="s">
        <v>809</v>
      </c>
      <c r="J439" s="484" t="s">
        <v>810</v>
      </c>
      <c r="K439" s="1252" t="s">
        <v>792</v>
      </c>
      <c r="L439" s="1305" t="s">
        <v>474</v>
      </c>
      <c r="M439" s="1252" t="s">
        <v>793</v>
      </c>
      <c r="N439" s="1305" t="s">
        <v>483</v>
      </c>
      <c r="O439" s="1252" t="s">
        <v>794</v>
      </c>
      <c r="P439" s="1305" t="s">
        <v>480</v>
      </c>
      <c r="Q439" s="1604"/>
      <c r="T439" s="1346"/>
    </row>
    <row r="440" spans="1:20">
      <c r="A440" s="108">
        <v>68</v>
      </c>
      <c r="B440" t="s">
        <v>709</v>
      </c>
      <c r="C440" t="s">
        <v>870</v>
      </c>
      <c r="D440" s="18">
        <v>0.5</v>
      </c>
      <c r="E440" s="55">
        <v>43705</v>
      </c>
      <c r="F440" s="165">
        <v>5.9</v>
      </c>
      <c r="G440" s="166">
        <v>2.1</v>
      </c>
      <c r="H440" s="24">
        <v>7.7989846835443037</v>
      </c>
      <c r="I440" s="24">
        <v>0.65938950763026349</v>
      </c>
      <c r="J440" s="484">
        <f t="shared" ref="J440:J463" si="45">IF(AND(I440&gt;0),  I440*30.974," ")</f>
        <v>20.423930609339781</v>
      </c>
      <c r="K440" s="166">
        <f>AVERAGE(G440:G446)</f>
        <v>2.1</v>
      </c>
      <c r="L440" s="594">
        <f t="shared" ref="L440:L458" si="46">10*(6-(LN(K440)/LN(2)))</f>
        <v>49.296106721086019</v>
      </c>
      <c r="M440" s="166">
        <f>AVERAGE(H440:H446)</f>
        <v>16.2599861392405</v>
      </c>
      <c r="N440" s="594">
        <f t="shared" ref="N440:N458" si="47">10*(6-((2.04-0.68*LN(M440))/LN(2)))</f>
        <v>57.927149198737766</v>
      </c>
      <c r="O440">
        <f>AVERAGE(J440:J446)</f>
        <v>33.572894208211537</v>
      </c>
      <c r="P440" s="594">
        <f t="shared" ref="P440:P458" si="48">10*(6-(LN(48/O440)/LN(2)))</f>
        <v>54.842625065323993</v>
      </c>
      <c r="Q440" s="1169">
        <f t="shared" si="39"/>
        <v>54.02196032838259</v>
      </c>
      <c r="T440" s="1346"/>
    </row>
    <row r="441" spans="1:20">
      <c r="A441" s="108"/>
      <c r="B441" t="s">
        <v>709</v>
      </c>
      <c r="C441" t="s">
        <v>870</v>
      </c>
      <c r="D441" s="18">
        <v>1</v>
      </c>
      <c r="E441" s="55">
        <v>43705</v>
      </c>
      <c r="F441" s="165"/>
      <c r="G441" s="166"/>
      <c r="H441" s="27" t="s">
        <v>811</v>
      </c>
      <c r="I441" s="27" t="s">
        <v>811</v>
      </c>
      <c r="J441" s="484"/>
      <c r="Q441" s="1169"/>
      <c r="T441" s="1346"/>
    </row>
    <row r="442" spans="1:20">
      <c r="A442" s="108"/>
      <c r="B442" t="s">
        <v>709</v>
      </c>
      <c r="C442" t="s">
        <v>870</v>
      </c>
      <c r="D442" s="18">
        <v>2</v>
      </c>
      <c r="E442" s="55">
        <v>43705</v>
      </c>
      <c r="F442" s="165"/>
      <c r="G442" s="166"/>
      <c r="H442" s="27" t="s">
        <v>811</v>
      </c>
      <c r="I442" s="27" t="s">
        <v>811</v>
      </c>
      <c r="J442" s="484"/>
      <c r="Q442" s="1169"/>
      <c r="T442" s="1346"/>
    </row>
    <row r="443" spans="1:20">
      <c r="A443" s="108"/>
      <c r="B443" t="s">
        <v>709</v>
      </c>
      <c r="C443" t="s">
        <v>870</v>
      </c>
      <c r="D443" s="18">
        <v>3</v>
      </c>
      <c r="E443" s="55">
        <v>43705</v>
      </c>
      <c r="F443" s="165"/>
      <c r="G443" s="166"/>
      <c r="H443" s="27" t="s">
        <v>811</v>
      </c>
      <c r="I443" s="27" t="s">
        <v>811</v>
      </c>
      <c r="J443" s="484"/>
      <c r="Q443" s="1169"/>
      <c r="T443" s="1346"/>
    </row>
    <row r="444" spans="1:20">
      <c r="A444" s="108"/>
      <c r="B444" t="s">
        <v>709</v>
      </c>
      <c r="C444" t="s">
        <v>870</v>
      </c>
      <c r="D444" s="18">
        <v>4</v>
      </c>
      <c r="E444" s="55">
        <v>43705</v>
      </c>
      <c r="F444" s="165"/>
      <c r="G444" s="166"/>
      <c r="H444" s="27" t="s">
        <v>811</v>
      </c>
      <c r="I444" s="27" t="s">
        <v>811</v>
      </c>
      <c r="J444" s="484"/>
      <c r="Q444" s="1169"/>
      <c r="T444" s="1346"/>
    </row>
    <row r="445" spans="1:20">
      <c r="A445" s="108"/>
      <c r="B445" t="s">
        <v>709</v>
      </c>
      <c r="C445" t="s">
        <v>870</v>
      </c>
      <c r="D445" s="18">
        <v>5</v>
      </c>
      <c r="E445" s="55">
        <v>43705</v>
      </c>
      <c r="F445" s="165"/>
      <c r="G445" s="166"/>
      <c r="H445" s="24">
        <v>24.720987594936698</v>
      </c>
      <c r="I445" s="24">
        <v>1.5084218314419606</v>
      </c>
      <c r="J445" s="484">
        <f t="shared" si="45"/>
        <v>46.721857807083289</v>
      </c>
      <c r="Q445" s="1169"/>
      <c r="T445" s="1346"/>
    </row>
    <row r="446" spans="1:20" s="451" customFormat="1">
      <c r="A446" s="1566"/>
      <c r="B446" s="451" t="s">
        <v>709</v>
      </c>
      <c r="C446" s="451" t="s">
        <v>870</v>
      </c>
      <c r="D446" s="1201">
        <v>5.5</v>
      </c>
      <c r="E446" s="1202">
        <v>43705</v>
      </c>
      <c r="F446" s="1203"/>
      <c r="G446" s="1204"/>
      <c r="H446" s="534" t="s">
        <v>811</v>
      </c>
      <c r="I446" s="534" t="s">
        <v>811</v>
      </c>
      <c r="J446" s="564"/>
      <c r="L446" s="1373"/>
      <c r="N446" s="1373"/>
      <c r="P446" s="1373"/>
      <c r="Q446" s="1232"/>
      <c r="R446" s="1157"/>
      <c r="S446" s="1157"/>
      <c r="T446" s="1569"/>
    </row>
    <row r="447" spans="1:20">
      <c r="A447" s="884"/>
      <c r="C447" s="27"/>
      <c r="D447" s="27"/>
      <c r="E447" s="27"/>
      <c r="F447" s="47"/>
      <c r="G447" s="173"/>
      <c r="H447" s="173"/>
      <c r="I447" s="27"/>
      <c r="J447" s="484" t="str">
        <f t="shared" si="45"/>
        <v xml:space="preserve"> </v>
      </c>
      <c r="K447" s="27"/>
      <c r="M447" s="607"/>
      <c r="O447" s="592"/>
      <c r="Q447" s="1169"/>
      <c r="S447" s="1333"/>
      <c r="T447" s="1346"/>
    </row>
    <row r="448" spans="1:20" ht="31.2">
      <c r="B448" s="976" t="s">
        <v>20</v>
      </c>
      <c r="C448" s="591" t="s">
        <v>701</v>
      </c>
      <c r="D448" s="946" t="s">
        <v>805</v>
      </c>
      <c r="E448" s="947" t="s">
        <v>786</v>
      </c>
      <c r="F448" s="946" t="s">
        <v>806</v>
      </c>
      <c r="G448" s="946" t="s">
        <v>807</v>
      </c>
      <c r="H448" s="591" t="s">
        <v>808</v>
      </c>
      <c r="I448" s="371" t="s">
        <v>809</v>
      </c>
      <c r="J448" s="484" t="s">
        <v>810</v>
      </c>
      <c r="K448" s="1252" t="s">
        <v>792</v>
      </c>
      <c r="L448" s="1305" t="s">
        <v>474</v>
      </c>
      <c r="M448" s="1252" t="s">
        <v>793</v>
      </c>
      <c r="N448" s="1305" t="s">
        <v>483</v>
      </c>
      <c r="O448" s="1252" t="s">
        <v>794</v>
      </c>
      <c r="P448" s="1305" t="s">
        <v>480</v>
      </c>
      <c r="Q448" s="1604"/>
      <c r="T448" s="1346"/>
    </row>
    <row r="449" spans="1:25">
      <c r="B449" s="108" t="s">
        <v>709</v>
      </c>
      <c r="C449" t="s">
        <v>870</v>
      </c>
      <c r="D449">
        <v>0.5</v>
      </c>
      <c r="E449" s="55">
        <v>44074</v>
      </c>
      <c r="F449">
        <v>5.9</v>
      </c>
      <c r="G449">
        <v>1.93</v>
      </c>
      <c r="H449" s="371">
        <v>0.17920000000000041</v>
      </c>
      <c r="I449" s="24">
        <v>0.76311535769126704</v>
      </c>
      <c r="J449" s="484">
        <f t="shared" si="45"/>
        <v>23.636735089129306</v>
      </c>
      <c r="K449">
        <f>AVERAGE(G449:G455)</f>
        <v>1.93</v>
      </c>
      <c r="L449" s="594">
        <f t="shared" si="46"/>
        <v>50.513991525066444</v>
      </c>
      <c r="M449" s="166">
        <f>AVERAGE(H449:H455)</f>
        <v>0.12693333333333354</v>
      </c>
      <c r="N449" s="594">
        <f t="shared" si="47"/>
        <v>10.319592770519055</v>
      </c>
      <c r="O449">
        <f>AVERAGE(J449:J455)</f>
        <v>33.203985006157836</v>
      </c>
      <c r="P449" s="594">
        <f t="shared" si="48"/>
        <v>54.683219924737486</v>
      </c>
      <c r="Q449" s="1169">
        <f t="shared" si="39"/>
        <v>38.505601406774325</v>
      </c>
      <c r="T449" s="1346"/>
    </row>
    <row r="450" spans="1:25">
      <c r="B450" s="108" t="s">
        <v>709</v>
      </c>
      <c r="C450" t="s">
        <v>870</v>
      </c>
      <c r="D450">
        <v>1</v>
      </c>
      <c r="E450" s="55">
        <v>44074</v>
      </c>
      <c r="H450" s="24" t="s">
        <v>811</v>
      </c>
      <c r="I450" s="24" t="s">
        <v>811</v>
      </c>
      <c r="J450" s="484"/>
      <c r="Q450" s="1169"/>
      <c r="T450" s="1346"/>
    </row>
    <row r="451" spans="1:25">
      <c r="B451" s="108" t="s">
        <v>709</v>
      </c>
      <c r="C451" t="s">
        <v>870</v>
      </c>
      <c r="D451">
        <v>2</v>
      </c>
      <c r="E451" s="55">
        <v>44074</v>
      </c>
      <c r="H451" s="24" t="s">
        <v>811</v>
      </c>
      <c r="I451" s="24" t="s">
        <v>811</v>
      </c>
      <c r="J451" s="484"/>
      <c r="Q451" s="1169"/>
      <c r="T451" s="1346"/>
    </row>
    <row r="452" spans="1:25">
      <c r="B452" s="108" t="s">
        <v>709</v>
      </c>
      <c r="C452" t="s">
        <v>870</v>
      </c>
      <c r="D452">
        <v>3</v>
      </c>
      <c r="E452" s="55">
        <v>44074</v>
      </c>
      <c r="H452" s="24" t="s">
        <v>811</v>
      </c>
      <c r="I452" s="24" t="s">
        <v>811</v>
      </c>
      <c r="J452" s="484"/>
      <c r="Q452" s="1169"/>
      <c r="T452" s="1346"/>
    </row>
    <row r="453" spans="1:25">
      <c r="B453" s="108" t="s">
        <v>709</v>
      </c>
      <c r="C453" t="s">
        <v>870</v>
      </c>
      <c r="D453">
        <v>4</v>
      </c>
      <c r="E453" s="55">
        <v>44074</v>
      </c>
      <c r="H453" s="24" t="s">
        <v>811</v>
      </c>
      <c r="I453" s="24" t="s">
        <v>811</v>
      </c>
      <c r="J453" s="484"/>
      <c r="Q453" s="1169"/>
      <c r="T453" s="1346"/>
    </row>
    <row r="454" spans="1:25">
      <c r="B454" s="108" t="s">
        <v>709</v>
      </c>
      <c r="C454" t="s">
        <v>870</v>
      </c>
      <c r="D454">
        <v>5</v>
      </c>
      <c r="E454" s="55">
        <v>44074</v>
      </c>
      <c r="H454" s="24" t="s">
        <v>811</v>
      </c>
      <c r="I454" s="24" t="s">
        <v>811</v>
      </c>
      <c r="J454" s="484"/>
      <c r="Q454" s="1169"/>
      <c r="T454" s="1346"/>
    </row>
    <row r="455" spans="1:25" s="451" customFormat="1">
      <c r="B455" s="1566" t="s">
        <v>709</v>
      </c>
      <c r="C455" s="451" t="s">
        <v>870</v>
      </c>
      <c r="D455" s="451">
        <v>5.5</v>
      </c>
      <c r="E455" s="1202">
        <v>44074</v>
      </c>
      <c r="H455" s="1576">
        <v>7.4666666666666673E-2</v>
      </c>
      <c r="I455" s="1200">
        <v>1.3808754091556263</v>
      </c>
      <c r="J455" s="564">
        <f t="shared" si="45"/>
        <v>42.77123492318637</v>
      </c>
      <c r="L455" s="1373"/>
      <c r="N455" s="1373"/>
      <c r="P455" s="1373"/>
      <c r="Q455" s="1232"/>
      <c r="R455" s="1157"/>
      <c r="S455" s="1157"/>
      <c r="T455" s="1569"/>
    </row>
    <row r="456" spans="1:25">
      <c r="A456" s="884"/>
      <c r="C456" s="27"/>
      <c r="D456" s="27"/>
      <c r="E456" s="27"/>
      <c r="F456" s="47"/>
      <c r="G456" s="173"/>
      <c r="H456" s="173"/>
      <c r="I456" s="27"/>
      <c r="J456" s="484" t="str">
        <f t="shared" si="45"/>
        <v xml:space="preserve"> </v>
      </c>
      <c r="K456" s="27"/>
      <c r="M456" s="607"/>
      <c r="O456" s="592"/>
      <c r="Q456" s="1169"/>
      <c r="S456" s="1333"/>
      <c r="T456" s="1346"/>
    </row>
    <row r="457" spans="1:25" ht="31.2">
      <c r="A457" s="983" t="s">
        <v>804</v>
      </c>
      <c r="B457" s="815" t="s">
        <v>20</v>
      </c>
      <c r="C457" s="815" t="s">
        <v>701</v>
      </c>
      <c r="D457" s="815" t="s">
        <v>805</v>
      </c>
      <c r="E457" s="873" t="s">
        <v>786</v>
      </c>
      <c r="F457" s="815" t="s">
        <v>806</v>
      </c>
      <c r="G457" s="815" t="s">
        <v>807</v>
      </c>
      <c r="H457" s="815" t="s">
        <v>808</v>
      </c>
      <c r="I457" s="878" t="s">
        <v>809</v>
      </c>
      <c r="J457" s="484" t="s">
        <v>810</v>
      </c>
      <c r="K457" s="1252" t="s">
        <v>792</v>
      </c>
      <c r="L457" s="1305" t="s">
        <v>474</v>
      </c>
      <c r="M457" s="1252" t="s">
        <v>793</v>
      </c>
      <c r="N457" s="1305" t="s">
        <v>483</v>
      </c>
      <c r="O457" s="1252" t="s">
        <v>794</v>
      </c>
      <c r="P457" s="1305" t="s">
        <v>480</v>
      </c>
      <c r="Q457" s="1604"/>
      <c r="R457" s="1226"/>
      <c r="S457" s="1226"/>
      <c r="T457" s="1349"/>
      <c r="U457" s="747"/>
      <c r="V457" s="747"/>
      <c r="W457" s="747"/>
      <c r="X457" s="747"/>
      <c r="Y457" s="747"/>
    </row>
    <row r="458" spans="1:25">
      <c r="A458" s="108"/>
      <c r="B458" t="s">
        <v>709</v>
      </c>
      <c r="C458" t="s">
        <v>874</v>
      </c>
      <c r="D458" s="27">
        <v>0.5</v>
      </c>
      <c r="E458" s="133">
        <v>44459</v>
      </c>
      <c r="F458">
        <v>5.9</v>
      </c>
      <c r="G458">
        <v>3.3</v>
      </c>
      <c r="H458" s="24">
        <v>3.1862857142857148</v>
      </c>
      <c r="I458" s="24">
        <v>0.45733333333333337</v>
      </c>
      <c r="J458" s="484">
        <f t="shared" si="45"/>
        <v>14.165442666666667</v>
      </c>
      <c r="K458">
        <f>AVERAGE(G458:G463)</f>
        <v>3.3</v>
      </c>
      <c r="L458" s="594">
        <f t="shared" si="46"/>
        <v>42.775339755289096</v>
      </c>
      <c r="M458" s="166">
        <f>AVERAGE(H458:H463)</f>
        <v>2.7540000000000004</v>
      </c>
      <c r="N458" s="594">
        <f t="shared" si="47"/>
        <v>40.507415370280711</v>
      </c>
      <c r="O458">
        <f>AVERAGE(J458:J463)</f>
        <v>15.177260000000002</v>
      </c>
      <c r="P458" s="594">
        <f t="shared" si="48"/>
        <v>43.388769540096305</v>
      </c>
      <c r="Q458" s="1169">
        <f t="shared" si="39"/>
        <v>42.223841555222037</v>
      </c>
      <c r="T458" s="1346"/>
    </row>
    <row r="459" spans="1:25">
      <c r="A459" s="108"/>
      <c r="B459" t="s">
        <v>709</v>
      </c>
      <c r="C459" t="s">
        <v>874</v>
      </c>
      <c r="D459" s="27">
        <v>1</v>
      </c>
      <c r="E459" s="133">
        <v>44459</v>
      </c>
      <c r="H459" s="24" t="s">
        <v>811</v>
      </c>
      <c r="I459" s="24" t="s">
        <v>811</v>
      </c>
      <c r="J459" s="484"/>
      <c r="Q459" s="1169"/>
      <c r="T459" s="1346"/>
    </row>
    <row r="460" spans="1:25">
      <c r="A460" s="108"/>
      <c r="B460" t="s">
        <v>709</v>
      </c>
      <c r="C460" t="s">
        <v>874</v>
      </c>
      <c r="D460" s="27">
        <v>2</v>
      </c>
      <c r="E460" s="133">
        <v>44459</v>
      </c>
      <c r="H460" s="24" t="s">
        <v>811</v>
      </c>
      <c r="I460" s="24" t="s">
        <v>811</v>
      </c>
      <c r="J460" s="484"/>
      <c r="Q460" s="1169"/>
      <c r="T460" s="1346"/>
    </row>
    <row r="461" spans="1:25">
      <c r="A461" s="108"/>
      <c r="B461" t="s">
        <v>709</v>
      </c>
      <c r="C461" t="s">
        <v>874</v>
      </c>
      <c r="D461" s="27">
        <v>3</v>
      </c>
      <c r="E461" s="133">
        <v>44459</v>
      </c>
      <c r="H461" s="24" t="s">
        <v>811</v>
      </c>
      <c r="I461" s="24" t="s">
        <v>811</v>
      </c>
      <c r="J461" s="484"/>
      <c r="Q461" s="1169"/>
      <c r="T461" s="1346"/>
    </row>
    <row r="462" spans="1:25">
      <c r="A462" s="108"/>
      <c r="B462" t="s">
        <v>709</v>
      </c>
      <c r="C462" t="s">
        <v>874</v>
      </c>
      <c r="D462" s="27">
        <v>4</v>
      </c>
      <c r="E462" s="133">
        <v>44459</v>
      </c>
      <c r="H462" s="24" t="s">
        <v>811</v>
      </c>
      <c r="I462" s="24" t="s">
        <v>811</v>
      </c>
      <c r="J462" s="484"/>
      <c r="Q462" s="1169"/>
      <c r="T462" s="1346"/>
    </row>
    <row r="463" spans="1:25" s="451" customFormat="1">
      <c r="A463" s="1566"/>
      <c r="B463" s="451" t="s">
        <v>709</v>
      </c>
      <c r="C463" s="451" t="s">
        <v>874</v>
      </c>
      <c r="D463" s="534">
        <v>5</v>
      </c>
      <c r="E463" s="1567">
        <v>44459</v>
      </c>
      <c r="H463" s="1200">
        <v>2.3217142857142865</v>
      </c>
      <c r="I463" s="1200">
        <v>0.52266666666666683</v>
      </c>
      <c r="J463" s="564">
        <f t="shared" si="45"/>
        <v>16.189077333333337</v>
      </c>
      <c r="L463" s="1373"/>
      <c r="N463" s="1373"/>
      <c r="P463" s="1373"/>
      <c r="Q463" s="1232"/>
      <c r="R463" s="1157"/>
      <c r="S463" s="1157"/>
      <c r="T463" s="1569"/>
    </row>
    <row r="464" spans="1:25">
      <c r="A464" s="108"/>
      <c r="D464" s="27"/>
      <c r="E464" s="133"/>
      <c r="H464" s="24"/>
      <c r="I464" s="24"/>
      <c r="J464" s="484"/>
      <c r="Q464" s="1169"/>
    </row>
    <row r="465" spans="1:25" ht="31.2">
      <c r="A465" s="983" t="s">
        <v>804</v>
      </c>
      <c r="B465" s="815" t="s">
        <v>20</v>
      </c>
      <c r="C465" s="815" t="s">
        <v>701</v>
      </c>
      <c r="D465" s="815" t="s">
        <v>805</v>
      </c>
      <c r="E465" s="873" t="s">
        <v>786</v>
      </c>
      <c r="F465" s="815" t="s">
        <v>806</v>
      </c>
      <c r="G465" s="815" t="s">
        <v>807</v>
      </c>
      <c r="H465" s="815" t="s">
        <v>808</v>
      </c>
      <c r="I465" s="878" t="s">
        <v>809</v>
      </c>
      <c r="J465" s="484" t="s">
        <v>810</v>
      </c>
      <c r="K465" s="1252" t="s">
        <v>792</v>
      </c>
      <c r="L465" s="1305" t="s">
        <v>474</v>
      </c>
      <c r="M465" s="1252" t="s">
        <v>793</v>
      </c>
      <c r="N465" s="1305" t="s">
        <v>483</v>
      </c>
      <c r="O465" s="1252" t="s">
        <v>794</v>
      </c>
      <c r="P465" s="1305" t="s">
        <v>480</v>
      </c>
      <c r="Q465" s="1169"/>
    </row>
    <row r="466" spans="1:25">
      <c r="A466" s="108"/>
      <c r="B466" t="s">
        <v>709</v>
      </c>
      <c r="C466" t="s">
        <v>875</v>
      </c>
      <c r="D466" s="27">
        <v>0.5</v>
      </c>
      <c r="E466" s="55">
        <v>44803</v>
      </c>
      <c r="F466">
        <v>5.7</v>
      </c>
      <c r="G466">
        <v>2.35</v>
      </c>
      <c r="H466" s="24">
        <v>2.6750258928571422</v>
      </c>
      <c r="I466" s="2799">
        <v>0.54822574053343298</v>
      </c>
      <c r="J466" s="484">
        <f t="shared" ref="J466" si="49">IF(AND(I466&gt;0),  I466*30.974," ")</f>
        <v>16.980744087282552</v>
      </c>
      <c r="K466">
        <f>AVERAGE(G466:G472)</f>
        <v>2.35</v>
      </c>
      <c r="L466" s="594">
        <f t="shared" ref="L466" si="50">10*(6-(LN(K466)/LN(2)))</f>
        <v>47.673392432097252</v>
      </c>
      <c r="M466" s="166">
        <f>AVERAGE(H466:H472)</f>
        <v>4.0301687499999987</v>
      </c>
      <c r="N466" s="594">
        <f t="shared" ref="N466" si="51">10*(6-((2.04-0.68*LN(M466))/LN(2)))</f>
        <v>44.242734852985151</v>
      </c>
      <c r="O466">
        <f>AVERAGE(J466:J472)</f>
        <v>16.980744087282552</v>
      </c>
      <c r="P466" s="594">
        <f>10*(6-(LN(48/O466)/LN(2)))</f>
        <v>45.008652725808489</v>
      </c>
      <c r="Q466" s="1169">
        <f>AVERAGE(L466,N466,P466)</f>
        <v>45.641593336963638</v>
      </c>
    </row>
    <row r="467" spans="1:25">
      <c r="A467" s="108"/>
      <c r="B467" t="s">
        <v>709</v>
      </c>
      <c r="C467" t="s">
        <v>875</v>
      </c>
      <c r="D467" s="27">
        <v>1</v>
      </c>
      <c r="E467" s="55">
        <v>44803</v>
      </c>
      <c r="H467" s="24" t="s">
        <v>811</v>
      </c>
      <c r="I467" s="27" t="s">
        <v>811</v>
      </c>
      <c r="J467" s="484"/>
      <c r="Q467" s="1169"/>
    </row>
    <row r="468" spans="1:25">
      <c r="A468" s="108"/>
      <c r="B468" t="s">
        <v>709</v>
      </c>
      <c r="C468" t="s">
        <v>875</v>
      </c>
      <c r="D468" s="27">
        <v>2</v>
      </c>
      <c r="E468" s="55">
        <v>44803</v>
      </c>
      <c r="H468" s="24" t="s">
        <v>811</v>
      </c>
      <c r="I468" s="27" t="s">
        <v>811</v>
      </c>
      <c r="J468" s="484"/>
      <c r="Q468" s="1169"/>
    </row>
    <row r="469" spans="1:25">
      <c r="A469" s="108"/>
      <c r="B469" t="s">
        <v>709</v>
      </c>
      <c r="C469" t="s">
        <v>875</v>
      </c>
      <c r="D469" s="27">
        <v>3</v>
      </c>
      <c r="E469" s="55">
        <v>44803</v>
      </c>
      <c r="H469" s="24" t="s">
        <v>811</v>
      </c>
      <c r="I469" s="27" t="s">
        <v>811</v>
      </c>
      <c r="J469" s="484"/>
      <c r="Q469" s="1169"/>
    </row>
    <row r="470" spans="1:25">
      <c r="A470" s="108"/>
      <c r="B470" t="s">
        <v>709</v>
      </c>
      <c r="C470" t="s">
        <v>875</v>
      </c>
      <c r="D470" s="27">
        <v>4</v>
      </c>
      <c r="E470" s="55">
        <v>44803</v>
      </c>
      <c r="H470" s="24" t="s">
        <v>811</v>
      </c>
      <c r="I470" s="27" t="s">
        <v>811</v>
      </c>
      <c r="J470" s="484"/>
      <c r="Q470" s="1169"/>
    </row>
    <row r="471" spans="1:25">
      <c r="A471" s="108"/>
      <c r="B471" t="s">
        <v>709</v>
      </c>
      <c r="C471" t="s">
        <v>875</v>
      </c>
      <c r="D471" s="27">
        <v>4.5</v>
      </c>
      <c r="E471" s="55">
        <v>44803</v>
      </c>
      <c r="H471" s="24" t="s">
        <v>811</v>
      </c>
      <c r="I471" s="27" t="s">
        <v>811</v>
      </c>
      <c r="J471" s="484"/>
      <c r="Q471" s="1169"/>
    </row>
    <row r="472" spans="1:25" s="451" customFormat="1">
      <c r="A472" s="1566"/>
      <c r="B472" s="451" t="s">
        <v>709</v>
      </c>
      <c r="C472" s="451" t="s">
        <v>875</v>
      </c>
      <c r="D472" s="534">
        <v>5</v>
      </c>
      <c r="E472" s="1202">
        <v>44803</v>
      </c>
      <c r="H472" s="1200">
        <v>5.3853116071428557</v>
      </c>
      <c r="I472" s="2799">
        <v>0.54822574053343298</v>
      </c>
      <c r="J472" s="564">
        <f t="shared" ref="J472" si="52">IF(AND(I472&gt;0),  I472*30.974," ")</f>
        <v>16.980744087282552</v>
      </c>
      <c r="L472" s="1373"/>
      <c r="N472" s="1373"/>
      <c r="P472" s="1373"/>
      <c r="Q472" s="1232"/>
      <c r="R472" s="1157"/>
      <c r="S472" s="1157"/>
      <c r="T472" s="1157"/>
    </row>
    <row r="473" spans="1:25">
      <c r="A473" s="108"/>
      <c r="D473" s="27"/>
      <c r="E473" s="133"/>
      <c r="H473" s="24"/>
      <c r="I473" s="24"/>
      <c r="J473" s="484"/>
      <c r="Q473" s="1169"/>
    </row>
    <row r="474" spans="1:25">
      <c r="A474" s="108"/>
      <c r="D474" s="27"/>
      <c r="E474" s="133"/>
      <c r="H474" s="24"/>
      <c r="I474" s="24"/>
      <c r="J474" s="484"/>
      <c r="Q474" s="1169"/>
      <c r="T474" s="1346"/>
    </row>
    <row r="475" spans="1:25" s="437" customFormat="1" ht="16.2" thickBot="1">
      <c r="A475" s="436"/>
      <c r="D475" s="1019"/>
      <c r="E475" s="1579"/>
      <c r="H475" s="1020"/>
      <c r="I475" s="1020"/>
      <c r="J475" s="486"/>
      <c r="L475" s="1124"/>
      <c r="N475" s="1124"/>
      <c r="P475" s="1124"/>
      <c r="Q475" s="1251"/>
      <c r="R475" s="1023"/>
      <c r="S475" s="1023"/>
      <c r="T475" s="1615"/>
    </row>
    <row r="476" spans="1:25">
      <c r="A476" s="1262" t="s">
        <v>877</v>
      </c>
      <c r="C476" s="27"/>
      <c r="D476" s="27"/>
      <c r="E476" s="27"/>
      <c r="F476" s="47"/>
      <c r="G476" s="173"/>
      <c r="H476" s="173"/>
      <c r="I476" s="27"/>
      <c r="J476" s="1173"/>
      <c r="K476" s="27"/>
      <c r="L476" s="1106"/>
      <c r="M476" s="607"/>
      <c r="O476" s="592"/>
      <c r="P476" s="593"/>
      <c r="Q476" s="2158"/>
      <c r="S476" s="1333"/>
      <c r="T476" s="1346"/>
    </row>
    <row r="477" spans="1:25" s="113" customFormat="1" ht="43.2">
      <c r="A477" s="1260" t="s">
        <v>784</v>
      </c>
      <c r="B477" s="113" t="s">
        <v>20</v>
      </c>
      <c r="C477" s="113" t="s">
        <v>701</v>
      </c>
      <c r="D477" s="1261" t="s">
        <v>785</v>
      </c>
      <c r="E477" s="1261" t="s">
        <v>786</v>
      </c>
      <c r="F477" s="1261" t="s">
        <v>787</v>
      </c>
      <c r="G477" s="1261" t="s">
        <v>788</v>
      </c>
      <c r="H477" s="1261" t="s">
        <v>789</v>
      </c>
      <c r="I477" s="1261" t="s">
        <v>790</v>
      </c>
      <c r="J477" s="1592" t="s">
        <v>791</v>
      </c>
      <c r="K477" s="1252" t="s">
        <v>792</v>
      </c>
      <c r="L477" s="1305" t="s">
        <v>474</v>
      </c>
      <c r="M477" s="1252" t="s">
        <v>793</v>
      </c>
      <c r="N477" s="1305" t="s">
        <v>483</v>
      </c>
      <c r="O477" s="1252" t="s">
        <v>794</v>
      </c>
      <c r="P477" s="1305" t="s">
        <v>480</v>
      </c>
      <c r="Q477" s="1605" t="s">
        <v>795</v>
      </c>
      <c r="R477" s="1603" t="s">
        <v>796</v>
      </c>
      <c r="S477" s="1334" t="s">
        <v>797</v>
      </c>
      <c r="T477" s="1343" t="s">
        <v>798</v>
      </c>
      <c r="X477" s="1253" t="s">
        <v>784</v>
      </c>
      <c r="Y477" s="1254" t="s">
        <v>20</v>
      </c>
    </row>
    <row r="478" spans="1:25">
      <c r="A478" s="2173" t="s">
        <v>112</v>
      </c>
      <c r="B478" s="91" t="s">
        <v>709</v>
      </c>
      <c r="C478" s="91" t="s">
        <v>113</v>
      </c>
      <c r="D478" s="399">
        <v>0.5</v>
      </c>
      <c r="E478" s="2174">
        <v>43005</v>
      </c>
      <c r="F478" s="399">
        <v>2.2999999999999998</v>
      </c>
      <c r="G478" s="91">
        <v>2.2000000000000002</v>
      </c>
      <c r="H478" s="2054">
        <v>11.057215189873416</v>
      </c>
      <c r="I478" s="2186">
        <v>0.68590648770604246</v>
      </c>
      <c r="J478" s="589">
        <v>21.245267550206957</v>
      </c>
      <c r="K478" s="1968">
        <v>2.2000000000000002</v>
      </c>
      <c r="L478" s="2176">
        <v>48.624964762500653</v>
      </c>
      <c r="M478" s="2177">
        <v>13.062468354430379</v>
      </c>
      <c r="N478" s="2176">
        <v>55.77903949722171</v>
      </c>
      <c r="O478" s="2177">
        <v>20.428341907370214</v>
      </c>
      <c r="P478" s="2176">
        <v>47.675377047918481</v>
      </c>
      <c r="Q478" s="2168">
        <f t="shared" ref="Q478:Q516" si="53">AVERAGE(L478,N478,P478)</f>
        <v>50.693127102546953</v>
      </c>
    </row>
    <row r="479" spans="1:25">
      <c r="A479" s="2173" t="s">
        <v>112</v>
      </c>
      <c r="B479" s="91" t="s">
        <v>709</v>
      </c>
      <c r="C479" s="91" t="s">
        <v>113</v>
      </c>
      <c r="D479" s="399">
        <v>1</v>
      </c>
      <c r="E479" s="2174">
        <v>43005</v>
      </c>
      <c r="F479" s="399">
        <v>2.2999999999999998</v>
      </c>
      <c r="G479" s="91">
        <v>2.2000000000000002</v>
      </c>
      <c r="H479" s="91"/>
      <c r="I479" s="454"/>
      <c r="J479" s="589" t="s">
        <v>803</v>
      </c>
      <c r="K479" s="91"/>
      <c r="L479" s="2178" t="s">
        <v>803</v>
      </c>
      <c r="M479" s="2179"/>
      <c r="N479" s="2178" t="s">
        <v>803</v>
      </c>
      <c r="O479" s="2179"/>
      <c r="P479" s="2178" t="s">
        <v>803</v>
      </c>
      <c r="Q479" s="2168"/>
      <c r="R479" s="1330"/>
      <c r="T479" s="1350" t="s">
        <v>803</v>
      </c>
    </row>
    <row r="480" spans="1:25">
      <c r="A480" s="2173" t="s">
        <v>112</v>
      </c>
      <c r="B480" s="91" t="s">
        <v>709</v>
      </c>
      <c r="C480" s="91" t="s">
        <v>113</v>
      </c>
      <c r="D480" s="399">
        <v>1.3</v>
      </c>
      <c r="E480" s="2174">
        <v>43005</v>
      </c>
      <c r="F480" s="399">
        <v>2.2999999999999998</v>
      </c>
      <c r="G480" s="91">
        <v>2.2000000000000002</v>
      </c>
      <c r="H480" s="91"/>
      <c r="I480" s="454"/>
      <c r="J480" s="589" t="s">
        <v>803</v>
      </c>
      <c r="K480" s="91"/>
      <c r="L480" s="2178" t="s">
        <v>803</v>
      </c>
      <c r="M480" s="2179"/>
      <c r="N480" s="2178" t="s">
        <v>803</v>
      </c>
      <c r="O480" s="2179"/>
      <c r="P480" s="2178" t="s">
        <v>803</v>
      </c>
      <c r="Q480" s="2168"/>
      <c r="R480" s="1330"/>
      <c r="T480" s="1350" t="s">
        <v>803</v>
      </c>
    </row>
    <row r="481" spans="1:22">
      <c r="A481" s="2173" t="s">
        <v>112</v>
      </c>
      <c r="B481" s="91" t="s">
        <v>709</v>
      </c>
      <c r="C481" s="91" t="s">
        <v>113</v>
      </c>
      <c r="D481" s="399">
        <v>1.5</v>
      </c>
      <c r="E481" s="2174">
        <v>43005</v>
      </c>
      <c r="F481" s="399">
        <v>2.2999999999999998</v>
      </c>
      <c r="G481" s="91">
        <v>2.2000000000000002</v>
      </c>
      <c r="H481" s="91"/>
      <c r="I481" s="454"/>
      <c r="J481" s="589" t="s">
        <v>803</v>
      </c>
      <c r="K481" s="91"/>
      <c r="L481" s="2178" t="s">
        <v>803</v>
      </c>
      <c r="M481" s="2179"/>
      <c r="N481" s="2178" t="s">
        <v>803</v>
      </c>
      <c r="O481" s="2179"/>
      <c r="P481" s="2178" t="s">
        <v>803</v>
      </c>
      <c r="Q481" s="2168"/>
      <c r="R481" s="1330"/>
      <c r="T481" s="1350" t="s">
        <v>803</v>
      </c>
    </row>
    <row r="482" spans="1:22" s="451" customFormat="1">
      <c r="A482" s="2180" t="s">
        <v>112</v>
      </c>
      <c r="B482" s="470" t="s">
        <v>709</v>
      </c>
      <c r="C482" s="470" t="s">
        <v>113</v>
      </c>
      <c r="D482" s="2181">
        <v>2</v>
      </c>
      <c r="E482" s="2182">
        <v>43005</v>
      </c>
      <c r="F482" s="2181">
        <v>2.2999999999999998</v>
      </c>
      <c r="G482" s="470">
        <v>2.2000000000000002</v>
      </c>
      <c r="H482" s="2188">
        <v>15.067721518987344</v>
      </c>
      <c r="I482" s="2189">
        <v>0.63315736632444863</v>
      </c>
      <c r="J482" s="1718">
        <v>19.611416264533471</v>
      </c>
      <c r="K482" s="470"/>
      <c r="L482" s="2184" t="s">
        <v>803</v>
      </c>
      <c r="M482" s="2185"/>
      <c r="N482" s="2184" t="s">
        <v>803</v>
      </c>
      <c r="O482" s="2185"/>
      <c r="P482" s="2184" t="s">
        <v>803</v>
      </c>
      <c r="Q482" s="2172"/>
      <c r="R482" s="1341"/>
      <c r="S482" s="1157"/>
      <c r="T482" s="1357" t="s">
        <v>803</v>
      </c>
    </row>
    <row r="483" spans="1:22">
      <c r="A483" s="884"/>
      <c r="D483" s="173"/>
      <c r="E483" s="445"/>
      <c r="F483" s="173"/>
      <c r="H483" s="933"/>
      <c r="I483" s="1263"/>
      <c r="J483" s="484"/>
      <c r="L483" s="1648"/>
      <c r="M483" s="911"/>
      <c r="N483" s="1648"/>
      <c r="O483" s="911"/>
      <c r="P483" s="1648"/>
      <c r="Q483" s="1169"/>
      <c r="R483" s="1331"/>
      <c r="T483" s="1344"/>
    </row>
    <row r="484" spans="1:22">
      <c r="A484" s="884" t="s">
        <v>112</v>
      </c>
      <c r="B484" t="s">
        <v>368</v>
      </c>
      <c r="C484" s="27" t="s">
        <v>113</v>
      </c>
      <c r="D484" s="27">
        <v>0.5</v>
      </c>
      <c r="E484" s="47">
        <v>43347</v>
      </c>
      <c r="F484" s="27">
        <v>2.27</v>
      </c>
      <c r="G484" s="27">
        <v>2.27</v>
      </c>
      <c r="H484" s="27">
        <v>2.79</v>
      </c>
      <c r="I484" s="607">
        <v>0.45</v>
      </c>
      <c r="J484" s="484">
        <v>13.9383</v>
      </c>
      <c r="K484" s="592">
        <v>2.27</v>
      </c>
      <c r="L484" s="1306">
        <f t="shared" ref="L484:L516" si="54">10*(6-(LN(K484)/LN(2)))</f>
        <v>48.173077024838094</v>
      </c>
      <c r="M484" s="784">
        <v>3.145</v>
      </c>
      <c r="N484" s="1306">
        <v>41.809829282176182</v>
      </c>
      <c r="O484" s="784">
        <v>16.571090000000002</v>
      </c>
      <c r="P484" s="1306">
        <v>44.656340962955696</v>
      </c>
      <c r="Q484" s="1169">
        <f t="shared" si="53"/>
        <v>44.879749089989993</v>
      </c>
      <c r="R484" s="1330">
        <f>AVERAGE(Q483:Q512)</f>
        <v>44.074840308060821</v>
      </c>
      <c r="S484" s="1006" t="s">
        <v>42</v>
      </c>
      <c r="T484" s="1346" t="str">
        <f>IF(_xlfn.NUMBERVALUE(R484), IF(R484&lt;50, "Acceptable; Ongoing Protection is Required", "Unacceptable; Immediate Restoration is Required"), " ")</f>
        <v>Acceptable; Ongoing Protection is Required</v>
      </c>
    </row>
    <row r="485" spans="1:22">
      <c r="A485" s="884" t="s">
        <v>112</v>
      </c>
      <c r="B485" t="s">
        <v>368</v>
      </c>
      <c r="C485" s="27" t="s">
        <v>113</v>
      </c>
      <c r="D485" s="27">
        <v>1</v>
      </c>
      <c r="E485" s="47">
        <v>43347</v>
      </c>
      <c r="F485" s="27">
        <v>2.27</v>
      </c>
      <c r="G485" s="27">
        <v>2.27</v>
      </c>
      <c r="H485" s="27">
        <v>3.5</v>
      </c>
      <c r="I485" s="607">
        <v>0.62</v>
      </c>
      <c r="J485" s="484">
        <v>19.203880000000002</v>
      </c>
      <c r="K485" s="592"/>
      <c r="L485" s="1306"/>
      <c r="M485" s="784"/>
      <c r="N485" s="1306" t="s">
        <v>803</v>
      </c>
      <c r="O485" s="784"/>
      <c r="P485" s="1306" t="s">
        <v>803</v>
      </c>
      <c r="Q485" s="1169"/>
      <c r="R485" s="1330"/>
      <c r="T485" s="1350" t="s">
        <v>803</v>
      </c>
    </row>
    <row r="486" spans="1:22">
      <c r="A486" s="884" t="s">
        <v>112</v>
      </c>
      <c r="B486" t="s">
        <v>368</v>
      </c>
      <c r="C486" s="27" t="s">
        <v>113</v>
      </c>
      <c r="D486" s="27">
        <v>1.5</v>
      </c>
      <c r="E486" s="47">
        <v>43347</v>
      </c>
      <c r="F486" s="27">
        <v>2.27</v>
      </c>
      <c r="G486" s="27">
        <v>2.27</v>
      </c>
      <c r="H486" s="27"/>
      <c r="I486" s="607"/>
      <c r="J486" s="484" t="s">
        <v>803</v>
      </c>
      <c r="K486" s="592"/>
      <c r="L486" s="1306"/>
      <c r="M486" s="784"/>
      <c r="N486" s="1306" t="s">
        <v>803</v>
      </c>
      <c r="O486" s="784"/>
      <c r="P486" s="1306" t="s">
        <v>803</v>
      </c>
      <c r="Q486" s="1169"/>
      <c r="R486" s="1330"/>
      <c r="T486" s="1350" t="s">
        <v>803</v>
      </c>
    </row>
    <row r="487" spans="1:22" s="451" customFormat="1">
      <c r="A487" s="1631" t="s">
        <v>112</v>
      </c>
      <c r="B487" s="451" t="s">
        <v>368</v>
      </c>
      <c r="C487" s="534" t="s">
        <v>113</v>
      </c>
      <c r="D487" s="534">
        <v>2</v>
      </c>
      <c r="E487" s="1513">
        <v>43347</v>
      </c>
      <c r="F487" s="534">
        <v>2.27</v>
      </c>
      <c r="G487" s="534">
        <v>2.27</v>
      </c>
      <c r="H487" s="534"/>
      <c r="I487" s="1636"/>
      <c r="J487" s="564" t="s">
        <v>803</v>
      </c>
      <c r="K487" s="1649"/>
      <c r="L487" s="1315"/>
      <c r="M487" s="892"/>
      <c r="N487" s="1315" t="s">
        <v>803</v>
      </c>
      <c r="O487" s="892"/>
      <c r="P487" s="1315" t="s">
        <v>803</v>
      </c>
      <c r="Q487" s="1232"/>
      <c r="R487" s="1341"/>
      <c r="S487" s="1157"/>
      <c r="T487" s="1357" t="s">
        <v>803</v>
      </c>
    </row>
    <row r="488" spans="1:22">
      <c r="A488" s="108"/>
      <c r="C488" s="27"/>
      <c r="D488" s="27"/>
      <c r="E488" s="27"/>
      <c r="F488" s="47"/>
      <c r="G488" s="173"/>
      <c r="H488" s="173"/>
      <c r="I488" s="27"/>
      <c r="J488" s="1173"/>
      <c r="K488" s="27"/>
      <c r="L488" s="1312"/>
      <c r="M488" s="607"/>
      <c r="O488" s="592"/>
      <c r="P488" s="593"/>
      <c r="Q488" s="1169"/>
      <c r="S488" s="1333"/>
      <c r="T488" s="1346"/>
    </row>
    <row r="489" spans="1:22" ht="31.2">
      <c r="A489" s="976" t="s">
        <v>804</v>
      </c>
      <c r="B489" s="591" t="s">
        <v>20</v>
      </c>
      <c r="C489" s="591" t="s">
        <v>701</v>
      </c>
      <c r="D489" s="946" t="s">
        <v>805</v>
      </c>
      <c r="E489" s="947" t="s">
        <v>786</v>
      </c>
      <c r="F489" s="946" t="s">
        <v>806</v>
      </c>
      <c r="G489" s="946" t="s">
        <v>807</v>
      </c>
      <c r="H489" s="591" t="s">
        <v>808</v>
      </c>
      <c r="I489" s="371" t="s">
        <v>809</v>
      </c>
      <c r="J489" s="484" t="s">
        <v>878</v>
      </c>
      <c r="K489" s="1252" t="s">
        <v>792</v>
      </c>
      <c r="L489" s="1305" t="s">
        <v>474</v>
      </c>
      <c r="M489" s="1252" t="s">
        <v>793</v>
      </c>
      <c r="N489" s="1305" t="s">
        <v>483</v>
      </c>
      <c r="O489" s="1252" t="s">
        <v>794</v>
      </c>
      <c r="P489" s="1305" t="s">
        <v>480</v>
      </c>
      <c r="Q489" s="1604"/>
      <c r="T489" s="1346"/>
    </row>
    <row r="490" spans="1:22">
      <c r="A490" s="108">
        <v>69</v>
      </c>
      <c r="B490" t="s">
        <v>709</v>
      </c>
      <c r="C490" t="s">
        <v>877</v>
      </c>
      <c r="D490" s="18">
        <v>0.5</v>
      </c>
      <c r="E490" s="55">
        <v>43705</v>
      </c>
      <c r="F490" s="165">
        <v>2.56</v>
      </c>
      <c r="G490" s="166">
        <v>2.36</v>
      </c>
      <c r="H490" s="24">
        <v>3.1776805063291129</v>
      </c>
      <c r="I490" s="24">
        <v>0.46545141715077426</v>
      </c>
      <c r="J490" s="484">
        <f t="shared" ref="J490:J506" si="55">IF(AND(I490&gt;0),  I490*30.974," ")</f>
        <v>14.416892194828081</v>
      </c>
      <c r="K490" s="166">
        <f>AVERAGE(G490:G495)</f>
        <v>2.36</v>
      </c>
      <c r="L490" s="1306">
        <f t="shared" si="54"/>
        <v>47.612131404128839</v>
      </c>
      <c r="M490" s="166">
        <f>AVERAGE(H490:H495)</f>
        <v>2.6523381645569613</v>
      </c>
      <c r="N490" s="594">
        <f t="shared" ref="N490:N516" si="56">10*(6-((2.04-0.68*LN(M490))/LN(2)))</f>
        <v>40.138421303613654</v>
      </c>
      <c r="O490">
        <f>AVERAGE(J490:J495)</f>
        <v>15.618299877730422</v>
      </c>
      <c r="P490" s="594">
        <f t="shared" ref="P490:P516" si="57">10*(6-(LN(48/O490)/LN(2)))</f>
        <v>43.802030123414085</v>
      </c>
      <c r="Q490" s="1169">
        <f t="shared" si="53"/>
        <v>43.850860943718857</v>
      </c>
      <c r="T490" s="1346"/>
    </row>
    <row r="491" spans="1:22">
      <c r="A491" s="108"/>
      <c r="B491" t="s">
        <v>709</v>
      </c>
      <c r="C491" t="s">
        <v>877</v>
      </c>
      <c r="D491" s="18">
        <v>1</v>
      </c>
      <c r="E491" s="55">
        <v>43705</v>
      </c>
      <c r="F491" s="165"/>
      <c r="G491" s="166"/>
      <c r="H491" s="27" t="s">
        <v>811</v>
      </c>
      <c r="I491" s="27" t="s">
        <v>811</v>
      </c>
      <c r="J491" s="484"/>
      <c r="L491" s="1306"/>
      <c r="Q491" s="1169"/>
      <c r="T491" s="1346"/>
    </row>
    <row r="492" spans="1:22">
      <c r="A492" s="108"/>
      <c r="B492" t="s">
        <v>709</v>
      </c>
      <c r="C492" t="s">
        <v>877</v>
      </c>
      <c r="D492" s="18">
        <v>1.5</v>
      </c>
      <c r="E492" s="55">
        <v>43705</v>
      </c>
      <c r="F492" s="165"/>
      <c r="G492" s="166"/>
      <c r="H492" s="27" t="s">
        <v>811</v>
      </c>
      <c r="I492" s="27" t="s">
        <v>811</v>
      </c>
      <c r="J492" s="484"/>
      <c r="L492" s="1306"/>
      <c r="Q492" s="1169"/>
      <c r="T492" s="1346"/>
    </row>
    <row r="493" spans="1:22">
      <c r="A493" s="108"/>
      <c r="B493" t="s">
        <v>709</v>
      </c>
      <c r="C493" t="s">
        <v>877</v>
      </c>
      <c r="D493" s="18">
        <v>2</v>
      </c>
      <c r="E493" s="55">
        <v>43705</v>
      </c>
      <c r="F493" s="165"/>
      <c r="G493" s="166"/>
      <c r="H493" s="27" t="s">
        <v>811</v>
      </c>
      <c r="I493" s="27" t="s">
        <v>811</v>
      </c>
      <c r="J493" s="484"/>
      <c r="L493" s="1306"/>
      <c r="Q493" s="1169"/>
      <c r="T493" s="1346"/>
    </row>
    <row r="494" spans="1:22">
      <c r="A494" s="108"/>
      <c r="B494" t="s">
        <v>709</v>
      </c>
      <c r="C494" t="s">
        <v>877</v>
      </c>
      <c r="D494" s="18">
        <v>2.5</v>
      </c>
      <c r="E494" s="55">
        <v>43705</v>
      </c>
      <c r="F494" s="165"/>
      <c r="G494" s="166"/>
      <c r="H494" s="27" t="s">
        <v>811</v>
      </c>
      <c r="I494" s="27" t="s">
        <v>811</v>
      </c>
      <c r="J494" s="484"/>
      <c r="L494" s="1306"/>
      <c r="Q494" s="1169"/>
      <c r="T494" s="1346"/>
    </row>
    <row r="495" spans="1:22" s="451" customFormat="1">
      <c r="A495" s="1566"/>
      <c r="B495" s="451" t="s">
        <v>709</v>
      </c>
      <c r="C495" s="451" t="s">
        <v>877</v>
      </c>
      <c r="D495" s="1201" t="s">
        <v>814</v>
      </c>
      <c r="E495" s="1202">
        <v>43705</v>
      </c>
      <c r="F495" s="1203"/>
      <c r="G495" s="1204"/>
      <c r="H495" s="1200">
        <v>2.12699582278481</v>
      </c>
      <c r="I495" s="1200">
        <v>0.54302665334257005</v>
      </c>
      <c r="J495" s="564">
        <f t="shared" si="55"/>
        <v>16.819707560632764</v>
      </c>
      <c r="L495" s="1315"/>
      <c r="N495" s="1373"/>
      <c r="P495" s="1373"/>
      <c r="Q495" s="1232"/>
      <c r="R495" s="1157"/>
      <c r="S495" s="1157"/>
      <c r="T495" s="1569"/>
    </row>
    <row r="496" spans="1:22">
      <c r="A496" s="108"/>
      <c r="D496" s="18"/>
      <c r="E496" s="55"/>
      <c r="H496" s="165"/>
      <c r="I496" s="166"/>
      <c r="J496" s="484" t="str">
        <f t="shared" si="55"/>
        <v xml:space="preserve"> </v>
      </c>
      <c r="L496" s="1312"/>
      <c r="Q496" s="1169"/>
      <c r="R496" s="1229"/>
      <c r="S496" s="1229"/>
      <c r="T496" s="1348"/>
      <c r="U496" s="27"/>
      <c r="V496" s="24"/>
    </row>
    <row r="497" spans="1:25" ht="31.2">
      <c r="B497" s="976" t="s">
        <v>20</v>
      </c>
      <c r="C497" s="591" t="s">
        <v>701</v>
      </c>
      <c r="D497" s="946" t="s">
        <v>805</v>
      </c>
      <c r="E497" s="947" t="s">
        <v>786</v>
      </c>
      <c r="F497" s="946" t="s">
        <v>806</v>
      </c>
      <c r="G497" s="946" t="s">
        <v>807</v>
      </c>
      <c r="H497" s="591" t="s">
        <v>808</v>
      </c>
      <c r="I497" s="371" t="s">
        <v>809</v>
      </c>
      <c r="J497" s="484" t="s">
        <v>810</v>
      </c>
      <c r="K497" s="1252" t="s">
        <v>792</v>
      </c>
      <c r="L497" s="1305" t="s">
        <v>474</v>
      </c>
      <c r="M497" s="1252" t="s">
        <v>793</v>
      </c>
      <c r="N497" s="1305" t="s">
        <v>483</v>
      </c>
      <c r="O497" s="1252" t="s">
        <v>794</v>
      </c>
      <c r="P497" s="1305" t="s">
        <v>480</v>
      </c>
      <c r="Q497" s="1604"/>
      <c r="T497" s="1346"/>
    </row>
    <row r="498" spans="1:25">
      <c r="B498" s="108" t="s">
        <v>709</v>
      </c>
      <c r="C498" t="s">
        <v>877</v>
      </c>
      <c r="D498">
        <v>0.5</v>
      </c>
      <c r="E498" s="55">
        <v>44074</v>
      </c>
      <c r="F498">
        <v>2.25</v>
      </c>
      <c r="G498">
        <v>2.25</v>
      </c>
      <c r="H498" s="371">
        <v>0.39946666666666675</v>
      </c>
      <c r="I498" s="24">
        <v>0.54130240517786965</v>
      </c>
      <c r="J498" s="484">
        <f t="shared" si="55"/>
        <v>16.766300697979336</v>
      </c>
      <c r="K498">
        <f>AVERAGE(G498:G501)</f>
        <v>2.25</v>
      </c>
      <c r="L498" s="1306">
        <f t="shared" si="54"/>
        <v>48.300749985576878</v>
      </c>
      <c r="M498" s="166">
        <f>AVERAGE(H498:H501)</f>
        <v>1.1032000000000002</v>
      </c>
      <c r="N498" s="594">
        <f t="shared" si="56"/>
        <v>31.532542827223956</v>
      </c>
      <c r="O498">
        <f>AVERAGE(J498:J501)</f>
        <v>19.638738486670292</v>
      </c>
      <c r="P498" s="594">
        <f t="shared" si="57"/>
        <v>47.106678538861445</v>
      </c>
      <c r="Q498" s="1169">
        <f t="shared" si="53"/>
        <v>42.313323783887427</v>
      </c>
      <c r="T498" s="1346"/>
    </row>
    <row r="499" spans="1:25">
      <c r="B499" s="108" t="s">
        <v>709</v>
      </c>
      <c r="C499" t="s">
        <v>877</v>
      </c>
      <c r="D499">
        <v>1</v>
      </c>
      <c r="E499" s="55">
        <v>44074</v>
      </c>
      <c r="H499" s="24" t="s">
        <v>811</v>
      </c>
      <c r="I499" s="24" t="s">
        <v>811</v>
      </c>
      <c r="J499" s="484"/>
      <c r="L499" s="1306"/>
      <c r="Q499" s="1169"/>
      <c r="T499" s="1346"/>
    </row>
    <row r="500" spans="1:25">
      <c r="B500" s="108" t="s">
        <v>709</v>
      </c>
      <c r="C500" t="s">
        <v>877</v>
      </c>
      <c r="D500">
        <v>1.5</v>
      </c>
      <c r="E500" s="55">
        <v>44074</v>
      </c>
      <c r="H500" s="24" t="s">
        <v>811</v>
      </c>
      <c r="I500" s="24" t="s">
        <v>811</v>
      </c>
      <c r="J500" s="484"/>
      <c r="L500" s="1306"/>
      <c r="Q500" s="1169"/>
      <c r="T500" s="1346"/>
    </row>
    <row r="501" spans="1:25" s="451" customFormat="1">
      <c r="B501" s="1566" t="s">
        <v>709</v>
      </c>
      <c r="C501" s="451" t="s">
        <v>877</v>
      </c>
      <c r="D501" s="451">
        <v>2</v>
      </c>
      <c r="E501" s="1202">
        <v>44074</v>
      </c>
      <c r="H501" s="1576">
        <v>1.8069333333333337</v>
      </c>
      <c r="I501" s="1200">
        <v>0.72677653113454033</v>
      </c>
      <c r="J501" s="564">
        <f t="shared" si="55"/>
        <v>22.511176275361251</v>
      </c>
      <c r="L501" s="1315"/>
      <c r="N501" s="1373"/>
      <c r="P501" s="1373"/>
      <c r="Q501" s="1232"/>
      <c r="R501" s="1157"/>
      <c r="S501" s="1157"/>
      <c r="T501" s="1569"/>
    </row>
    <row r="502" spans="1:25">
      <c r="A502" s="976"/>
      <c r="B502" s="591"/>
      <c r="C502" s="946"/>
      <c r="D502" s="947"/>
      <c r="E502" s="591"/>
      <c r="F502" s="946"/>
      <c r="G502" s="946"/>
      <c r="H502" s="946"/>
      <c r="I502" s="948"/>
      <c r="J502" s="484" t="str">
        <f t="shared" si="55"/>
        <v xml:space="preserve"> </v>
      </c>
      <c r="K502" s="946"/>
      <c r="L502" s="1312"/>
      <c r="M502" s="946"/>
      <c r="O502" s="591"/>
      <c r="Q502" s="1169"/>
      <c r="R502" s="1011"/>
      <c r="S502" s="1229"/>
      <c r="T502" s="1348"/>
      <c r="U502" s="946"/>
    </row>
    <row r="503" spans="1:25" ht="31.2">
      <c r="A503" s="983" t="s">
        <v>804</v>
      </c>
      <c r="B503" s="815" t="s">
        <v>20</v>
      </c>
      <c r="C503" s="815" t="s">
        <v>701</v>
      </c>
      <c r="D503" s="815" t="s">
        <v>805</v>
      </c>
      <c r="E503" s="873" t="s">
        <v>786</v>
      </c>
      <c r="F503" s="815" t="s">
        <v>806</v>
      </c>
      <c r="G503" s="815" t="s">
        <v>807</v>
      </c>
      <c r="H503" s="815" t="s">
        <v>808</v>
      </c>
      <c r="I503" s="878" t="s">
        <v>809</v>
      </c>
      <c r="J503" s="484" t="s">
        <v>810</v>
      </c>
      <c r="K503" s="1252" t="s">
        <v>792</v>
      </c>
      <c r="L503" s="1305" t="s">
        <v>474</v>
      </c>
      <c r="M503" s="1252" t="s">
        <v>793</v>
      </c>
      <c r="N503" s="1305" t="s">
        <v>483</v>
      </c>
      <c r="O503" s="1252" t="s">
        <v>794</v>
      </c>
      <c r="P503" s="1305" t="s">
        <v>480</v>
      </c>
      <c r="Q503" s="1604"/>
      <c r="R503" s="1226"/>
      <c r="S503" s="1226"/>
      <c r="T503" s="1349"/>
      <c r="U503" s="747"/>
      <c r="V503" s="747"/>
      <c r="W503" s="747"/>
      <c r="X503" s="747"/>
      <c r="Y503" s="747"/>
    </row>
    <row r="504" spans="1:25">
      <c r="A504" s="108"/>
      <c r="B504" t="s">
        <v>709</v>
      </c>
      <c r="C504" t="s">
        <v>879</v>
      </c>
      <c r="D504" s="27">
        <v>0.5</v>
      </c>
      <c r="E504" s="133">
        <v>44425</v>
      </c>
      <c r="F504">
        <v>1.93</v>
      </c>
      <c r="G504">
        <v>1.93</v>
      </c>
      <c r="H504" s="24">
        <v>1.107428571428571</v>
      </c>
      <c r="I504" s="71">
        <v>0.57603494903266061</v>
      </c>
      <c r="J504" s="484">
        <f t="shared" si="55"/>
        <v>17.842106511337629</v>
      </c>
      <c r="K504">
        <f>AVERAGE(G504:G506)</f>
        <v>1.93</v>
      </c>
      <c r="L504" s="1306">
        <f t="shared" si="54"/>
        <v>50.513991525066444</v>
      </c>
      <c r="M504" s="166">
        <f>AVERAGE(H504:H506)</f>
        <v>1.3017142857142856</v>
      </c>
      <c r="N504" s="594">
        <f t="shared" si="56"/>
        <v>33.155828375786406</v>
      </c>
      <c r="O504">
        <f>AVERAGE(J504:J506)</f>
        <v>16.850878371818872</v>
      </c>
      <c r="P504" s="594">
        <f t="shared" si="57"/>
        <v>44.89789389706209</v>
      </c>
      <c r="Q504" s="1169">
        <f t="shared" si="53"/>
        <v>42.855904599304978</v>
      </c>
      <c r="T504" s="1346"/>
    </row>
    <row r="505" spans="1:25">
      <c r="A505" s="108"/>
      <c r="B505" t="s">
        <v>709</v>
      </c>
      <c r="C505" t="s">
        <v>879</v>
      </c>
      <c r="D505" s="27">
        <v>1</v>
      </c>
      <c r="E505" s="133">
        <v>44425</v>
      </c>
      <c r="H505" s="24" t="s">
        <v>811</v>
      </c>
      <c r="I505" s="71" t="s">
        <v>811</v>
      </c>
      <c r="J505" s="484"/>
      <c r="L505" s="1306"/>
      <c r="Q505" s="1169"/>
      <c r="T505" s="1346"/>
    </row>
    <row r="506" spans="1:25" s="451" customFormat="1">
      <c r="A506" s="1566"/>
      <c r="B506" s="451" t="s">
        <v>709</v>
      </c>
      <c r="C506" s="451" t="s">
        <v>879</v>
      </c>
      <c r="D506" s="534">
        <v>1.5</v>
      </c>
      <c r="E506" s="1567">
        <v>44425</v>
      </c>
      <c r="H506" s="1200">
        <v>1.4960000000000002</v>
      </c>
      <c r="I506" s="1444">
        <v>0.51203106580680935</v>
      </c>
      <c r="J506" s="564">
        <f t="shared" si="55"/>
        <v>15.859650232300114</v>
      </c>
      <c r="L506" s="1315"/>
      <c r="N506" s="1373"/>
      <c r="P506" s="1373"/>
      <c r="Q506" s="1232"/>
      <c r="R506" s="1157"/>
      <c r="S506" s="1157"/>
      <c r="T506" s="1569"/>
    </row>
    <row r="507" spans="1:25">
      <c r="A507" s="108"/>
      <c r="D507" s="27"/>
      <c r="E507" s="133"/>
      <c r="H507" s="24"/>
      <c r="I507" s="71"/>
      <c r="J507" s="484"/>
      <c r="L507" s="593"/>
      <c r="Q507" s="1169"/>
    </row>
    <row r="508" spans="1:25" ht="31.2">
      <c r="A508" s="983" t="s">
        <v>804</v>
      </c>
      <c r="B508" s="815" t="s">
        <v>20</v>
      </c>
      <c r="C508" s="815" t="s">
        <v>701</v>
      </c>
      <c r="D508" s="815" t="s">
        <v>805</v>
      </c>
      <c r="E508" s="873" t="s">
        <v>786</v>
      </c>
      <c r="F508" s="815" t="s">
        <v>806</v>
      </c>
      <c r="G508" s="815" t="s">
        <v>807</v>
      </c>
      <c r="H508" s="815" t="s">
        <v>808</v>
      </c>
      <c r="I508" s="878" t="s">
        <v>809</v>
      </c>
      <c r="J508" s="484" t="s">
        <v>810</v>
      </c>
      <c r="K508" s="1252" t="s">
        <v>792</v>
      </c>
      <c r="L508" s="1305" t="s">
        <v>474</v>
      </c>
      <c r="M508" s="1252" t="s">
        <v>793</v>
      </c>
      <c r="N508" s="1305" t="s">
        <v>483</v>
      </c>
      <c r="O508" s="1252" t="s">
        <v>794</v>
      </c>
      <c r="P508" s="1305" t="s">
        <v>480</v>
      </c>
      <c r="Q508" s="1169"/>
    </row>
    <row r="509" spans="1:25">
      <c r="A509" s="108"/>
      <c r="B509" t="s">
        <v>709</v>
      </c>
      <c r="C509" t="s">
        <v>879</v>
      </c>
      <c r="D509" s="27">
        <v>0.5</v>
      </c>
      <c r="E509" s="55">
        <v>44795</v>
      </c>
      <c r="F509">
        <v>1.72</v>
      </c>
      <c r="G509">
        <v>1.72</v>
      </c>
      <c r="H509" s="24">
        <v>3.2793505952380975</v>
      </c>
      <c r="I509" s="24">
        <v>0.63176494128224614</v>
      </c>
      <c r="J509" s="484">
        <f>IF(AND(I509&gt;0),  I509*30.974," ")</f>
        <v>19.568287291276292</v>
      </c>
      <c r="K509">
        <f>AVERAGE(G509:G511)</f>
        <v>1.72</v>
      </c>
      <c r="L509" s="1306">
        <f t="shared" ref="L509" si="58">10*(6-(LN(K509)/LN(2)))</f>
        <v>52.175914350726266</v>
      </c>
      <c r="M509" s="166">
        <f>AVERAGE(H509:H511)</f>
        <v>3.1574363095238107</v>
      </c>
      <c r="N509" s="594">
        <f t="shared" ref="N509" si="59">10*(6-((2.04-0.68*LN(M509))/LN(2)))</f>
        <v>41.848545869375961</v>
      </c>
      <c r="O509">
        <f>AVERAGE(J509:J511)</f>
        <v>17.446012407695083</v>
      </c>
      <c r="P509" s="594">
        <f t="shared" ref="P509" si="60">10*(6-(LN(48/O509)/LN(2)))</f>
        <v>45.398629150106409</v>
      </c>
      <c r="Q509" s="1169">
        <f>AVERAGE(L509,N509,P509)</f>
        <v>46.474363123402874</v>
      </c>
    </row>
    <row r="510" spans="1:25">
      <c r="A510" s="108"/>
      <c r="B510" t="s">
        <v>709</v>
      </c>
      <c r="C510" t="s">
        <v>879</v>
      </c>
      <c r="D510" s="27">
        <v>1</v>
      </c>
      <c r="E510" s="55">
        <v>44795</v>
      </c>
      <c r="H510" s="24" t="s">
        <v>811</v>
      </c>
      <c r="I510" s="24" t="s">
        <v>811</v>
      </c>
      <c r="J510" s="484"/>
      <c r="L510" s="593"/>
      <c r="Q510" s="1169"/>
    </row>
    <row r="511" spans="1:25" s="451" customFormat="1">
      <c r="A511" s="1566"/>
      <c r="B511" s="451" t="s">
        <v>709</v>
      </c>
      <c r="C511" s="451" t="s">
        <v>879</v>
      </c>
      <c r="D511" s="534">
        <v>1.5</v>
      </c>
      <c r="E511" s="1202">
        <v>44795</v>
      </c>
      <c r="H511" s="1200">
        <v>3.0355220238095235</v>
      </c>
      <c r="I511" s="1200">
        <v>0.49472904772111687</v>
      </c>
      <c r="J511" s="564">
        <f t="shared" ref="J511" si="61">IF(AND(I511&gt;0),  I511*30.974," ")</f>
        <v>15.323737524113874</v>
      </c>
      <c r="L511" s="1574"/>
      <c r="N511" s="1373"/>
      <c r="P511" s="1373"/>
      <c r="Q511" s="1232"/>
      <c r="R511" s="1157"/>
      <c r="S511" s="1157"/>
      <c r="T511" s="1157"/>
    </row>
    <row r="512" spans="1:25">
      <c r="A512" s="108"/>
      <c r="D512" s="27"/>
      <c r="E512" s="133"/>
      <c r="H512" s="591"/>
      <c r="I512" s="71"/>
      <c r="J512" s="484"/>
      <c r="L512" s="593"/>
      <c r="Q512" s="1169"/>
    </row>
    <row r="513" spans="1:21" s="437" customFormat="1" ht="16.2" thickBot="1">
      <c r="A513" s="436"/>
      <c r="D513" s="1019"/>
      <c r="E513" s="1579"/>
      <c r="H513" s="1020"/>
      <c r="I513" s="1021"/>
      <c r="J513" s="486"/>
      <c r="L513" s="1617"/>
      <c r="N513" s="1124"/>
      <c r="P513" s="1124"/>
      <c r="Q513" s="1251"/>
      <c r="R513" s="1023"/>
      <c r="S513" s="1023"/>
      <c r="T513" s="1023"/>
    </row>
    <row r="514" spans="1:21">
      <c r="A514" s="972" t="s">
        <v>880</v>
      </c>
      <c r="B514" s="591"/>
      <c r="C514" s="946"/>
      <c r="D514" s="947"/>
      <c r="E514" s="591"/>
      <c r="F514" s="946"/>
      <c r="G514" s="946"/>
      <c r="H514" s="946"/>
      <c r="I514" s="948"/>
      <c r="J514" s="2161"/>
      <c r="K514" s="946"/>
      <c r="L514" s="593"/>
      <c r="M514" s="946"/>
      <c r="O514" s="591"/>
      <c r="Q514" s="1169"/>
      <c r="R514" s="1011"/>
      <c r="S514" s="1229"/>
      <c r="T514" s="1229"/>
      <c r="U514" s="946"/>
    </row>
    <row r="515" spans="1:21" ht="46.8">
      <c r="A515" s="983" t="s">
        <v>843</v>
      </c>
      <c r="B515" s="815" t="s">
        <v>1048</v>
      </c>
      <c r="C515" s="815" t="s">
        <v>846</v>
      </c>
      <c r="D515" s="873" t="s">
        <v>786</v>
      </c>
      <c r="E515" s="815" t="s">
        <v>847</v>
      </c>
      <c r="F515" s="815" t="s">
        <v>848</v>
      </c>
      <c r="G515" s="877" t="s">
        <v>881</v>
      </c>
      <c r="H515" s="878" t="s">
        <v>850</v>
      </c>
      <c r="I515" s="878" t="s">
        <v>882</v>
      </c>
      <c r="J515" s="1593"/>
      <c r="K515" s="1565" t="s">
        <v>792</v>
      </c>
      <c r="L515" s="1564" t="s">
        <v>474</v>
      </c>
      <c r="M515" s="1565" t="s">
        <v>793</v>
      </c>
      <c r="N515" s="1564" t="s">
        <v>483</v>
      </c>
      <c r="O515" s="1565" t="s">
        <v>794</v>
      </c>
      <c r="P515" s="1564" t="s">
        <v>480</v>
      </c>
      <c r="Q515" s="1604" t="s">
        <v>795</v>
      </c>
      <c r="R515" s="1603" t="s">
        <v>796</v>
      </c>
      <c r="S515" s="1334" t="s">
        <v>797</v>
      </c>
      <c r="T515" s="1573" t="s">
        <v>798</v>
      </c>
    </row>
    <row r="516" spans="1:21">
      <c r="A516" s="2165" t="s">
        <v>87</v>
      </c>
      <c r="B516" s="1994" t="s">
        <v>883</v>
      </c>
      <c r="C516" s="2190">
        <v>0</v>
      </c>
      <c r="D516" s="2191">
        <v>42908</v>
      </c>
      <c r="E516" s="91"/>
      <c r="F516" s="91">
        <v>7.5</v>
      </c>
      <c r="G516" s="91">
        <v>0.9</v>
      </c>
      <c r="H516" s="91"/>
      <c r="I516" s="91"/>
      <c r="J516" s="589"/>
      <c r="K516" s="91">
        <f>AVERAGE(F516:F577)</f>
        <v>5.7899999999999991</v>
      </c>
      <c r="L516" s="2176">
        <f t="shared" si="54"/>
        <v>34.66436651785488</v>
      </c>
      <c r="M516" s="91">
        <f>AVERAGE(G516:G577)</f>
        <v>5.1328546221710756</v>
      </c>
      <c r="N516" s="1161">
        <f t="shared" si="56"/>
        <v>46.615398683682436</v>
      </c>
      <c r="O516" s="91">
        <f>AVERAGE(I516:I578)</f>
        <v>11.876405633529915</v>
      </c>
      <c r="P516" s="1161">
        <f t="shared" si="57"/>
        <v>39.850638680739571</v>
      </c>
      <c r="Q516" s="2168">
        <f t="shared" si="53"/>
        <v>40.376801294092296</v>
      </c>
    </row>
    <row r="517" spans="1:21">
      <c r="A517" s="2165" t="s">
        <v>87</v>
      </c>
      <c r="B517" s="1994" t="s">
        <v>883</v>
      </c>
      <c r="C517" s="2192">
        <v>1</v>
      </c>
      <c r="D517" s="400">
        <v>42908</v>
      </c>
      <c r="E517" s="91"/>
      <c r="F517" s="91"/>
      <c r="G517" s="91">
        <v>1.2</v>
      </c>
      <c r="H517" s="91"/>
      <c r="I517" s="91"/>
      <c r="J517" s="589"/>
      <c r="K517" s="91"/>
      <c r="L517" s="2176"/>
      <c r="M517" s="91"/>
      <c r="N517" s="1161"/>
      <c r="O517" s="91"/>
      <c r="P517" s="1161"/>
      <c r="Q517" s="2168"/>
      <c r="T517" s="1346"/>
    </row>
    <row r="518" spans="1:21">
      <c r="A518" s="2165" t="s">
        <v>87</v>
      </c>
      <c r="B518" s="1994" t="s">
        <v>883</v>
      </c>
      <c r="C518" s="2192">
        <v>2</v>
      </c>
      <c r="D518" s="400">
        <v>42908</v>
      </c>
      <c r="E518" s="91"/>
      <c r="F518" s="91"/>
      <c r="G518" s="91">
        <v>1.4</v>
      </c>
      <c r="H518" s="91"/>
      <c r="I518" s="91"/>
      <c r="J518" s="589"/>
      <c r="K518" s="91"/>
      <c r="L518" s="2176"/>
      <c r="M518" s="91"/>
      <c r="N518" s="1161"/>
      <c r="O518" s="91"/>
      <c r="P518" s="1161"/>
      <c r="Q518" s="2168"/>
      <c r="T518" s="1346"/>
    </row>
    <row r="519" spans="1:21">
      <c r="A519" s="2165" t="s">
        <v>87</v>
      </c>
      <c r="B519" s="1994" t="s">
        <v>883</v>
      </c>
      <c r="C519" s="2192">
        <v>3</v>
      </c>
      <c r="D519" s="400">
        <v>42908</v>
      </c>
      <c r="E519" s="91"/>
      <c r="F519" s="91"/>
      <c r="G519" s="91">
        <v>1.3</v>
      </c>
      <c r="H519" s="91"/>
      <c r="I519" s="91"/>
      <c r="J519" s="589"/>
      <c r="K519" s="91"/>
      <c r="L519" s="2176"/>
      <c r="M519" s="91"/>
      <c r="N519" s="1161"/>
      <c r="O519" s="91"/>
      <c r="P519" s="1161"/>
      <c r="Q519" s="2168"/>
      <c r="T519" s="1346"/>
    </row>
    <row r="520" spans="1:21">
      <c r="A520" s="2165" t="s">
        <v>87</v>
      </c>
      <c r="B520" s="1994" t="s">
        <v>883</v>
      </c>
      <c r="C520" s="2192">
        <v>4</v>
      </c>
      <c r="D520" s="400">
        <v>42908</v>
      </c>
      <c r="E520" s="91"/>
      <c r="F520" s="91"/>
      <c r="G520" s="91">
        <v>1.6</v>
      </c>
      <c r="H520" s="91"/>
      <c r="I520" s="91"/>
      <c r="J520" s="589"/>
      <c r="K520" s="91"/>
      <c r="L520" s="2176"/>
      <c r="M520" s="91"/>
      <c r="N520" s="1161"/>
      <c r="O520" s="91"/>
      <c r="P520" s="1161"/>
      <c r="Q520" s="2168"/>
      <c r="T520" s="1346"/>
    </row>
    <row r="521" spans="1:21">
      <c r="A521" s="2165" t="s">
        <v>87</v>
      </c>
      <c r="B521" s="1994" t="s">
        <v>883</v>
      </c>
      <c r="C521" s="2192">
        <v>5</v>
      </c>
      <c r="D521" s="400">
        <v>42908</v>
      </c>
      <c r="E521" s="91"/>
      <c r="F521" s="91"/>
      <c r="G521" s="91">
        <v>1.6</v>
      </c>
      <c r="H521" s="91"/>
      <c r="I521" s="91"/>
      <c r="J521" s="589"/>
      <c r="K521" s="91"/>
      <c r="L521" s="2176"/>
      <c r="M521" s="91"/>
      <c r="N521" s="1161"/>
      <c r="O521" s="91"/>
      <c r="P521" s="1161"/>
      <c r="Q521" s="2168"/>
      <c r="T521" s="1346"/>
    </row>
    <row r="522" spans="1:21">
      <c r="A522" s="2165" t="s">
        <v>87</v>
      </c>
      <c r="B522" s="1994" t="s">
        <v>883</v>
      </c>
      <c r="C522" s="2192">
        <v>6</v>
      </c>
      <c r="D522" s="400">
        <v>42908</v>
      </c>
      <c r="E522" s="91"/>
      <c r="F522" s="91"/>
      <c r="G522" s="91">
        <v>1.8</v>
      </c>
      <c r="H522" s="91"/>
      <c r="I522" s="91"/>
      <c r="J522" s="589"/>
      <c r="K522" s="91"/>
      <c r="L522" s="2176"/>
      <c r="M522" s="91"/>
      <c r="N522" s="1161"/>
      <c r="O522" s="91"/>
      <c r="P522" s="1161"/>
      <c r="Q522" s="2168"/>
      <c r="T522" s="1346"/>
    </row>
    <row r="523" spans="1:21">
      <c r="A523" s="2165" t="s">
        <v>87</v>
      </c>
      <c r="B523" s="1994" t="s">
        <v>883</v>
      </c>
      <c r="C523" s="2192">
        <v>7</v>
      </c>
      <c r="D523" s="400">
        <v>42908</v>
      </c>
      <c r="E523" s="91"/>
      <c r="F523" s="91"/>
      <c r="G523" s="91">
        <v>3.5</v>
      </c>
      <c r="H523" s="91"/>
      <c r="I523" s="91"/>
      <c r="J523" s="589"/>
      <c r="K523" s="91"/>
      <c r="L523" s="2176"/>
      <c r="M523" s="91"/>
      <c r="N523" s="1161"/>
      <c r="O523" s="91"/>
      <c r="P523" s="1161"/>
      <c r="Q523" s="2168"/>
      <c r="T523" s="1346"/>
    </row>
    <row r="524" spans="1:21">
      <c r="A524" s="2165" t="s">
        <v>87</v>
      </c>
      <c r="B524" s="1994" t="s">
        <v>883</v>
      </c>
      <c r="C524" s="2192">
        <v>8</v>
      </c>
      <c r="D524" s="400">
        <v>42908</v>
      </c>
      <c r="E524" s="91"/>
      <c r="F524" s="91"/>
      <c r="G524" s="91">
        <v>9.1999999999999993</v>
      </c>
      <c r="H524" s="91"/>
      <c r="I524" s="91"/>
      <c r="J524" s="589"/>
      <c r="K524" s="91"/>
      <c r="L524" s="2176"/>
      <c r="M524" s="91"/>
      <c r="N524" s="1161"/>
      <c r="O524" s="91"/>
      <c r="P524" s="1161"/>
      <c r="Q524" s="2168"/>
      <c r="T524" s="1346"/>
    </row>
    <row r="525" spans="1:21">
      <c r="A525" s="2165" t="s">
        <v>87</v>
      </c>
      <c r="B525" s="1994" t="s">
        <v>883</v>
      </c>
      <c r="C525" s="2192">
        <v>9</v>
      </c>
      <c r="D525" s="400">
        <v>42908</v>
      </c>
      <c r="E525" s="91"/>
      <c r="F525" s="91"/>
      <c r="G525" s="91">
        <v>25.1</v>
      </c>
      <c r="H525" s="91"/>
      <c r="I525" s="91"/>
      <c r="J525" s="589"/>
      <c r="K525" s="91"/>
      <c r="L525" s="2176"/>
      <c r="M525" s="91"/>
      <c r="N525" s="1161"/>
      <c r="O525" s="91"/>
      <c r="P525" s="1161"/>
      <c r="Q525" s="2168"/>
      <c r="T525" s="1346"/>
    </row>
    <row r="526" spans="1:21">
      <c r="A526" s="2165" t="s">
        <v>87</v>
      </c>
      <c r="B526" s="1994" t="s">
        <v>883</v>
      </c>
      <c r="C526" s="2192">
        <v>9.6</v>
      </c>
      <c r="D526" s="400">
        <v>42908</v>
      </c>
      <c r="E526" s="91"/>
      <c r="F526" s="91"/>
      <c r="G526" s="91">
        <v>5.5</v>
      </c>
      <c r="H526" s="91"/>
      <c r="I526" s="91"/>
      <c r="J526" s="589"/>
      <c r="K526" s="91"/>
      <c r="L526" s="2176"/>
      <c r="M526" s="91"/>
      <c r="N526" s="1161"/>
      <c r="O526" s="91"/>
      <c r="P526" s="1161"/>
      <c r="Q526" s="2168"/>
      <c r="T526" s="1346"/>
    </row>
    <row r="527" spans="1:21">
      <c r="A527" s="2165" t="s">
        <v>87</v>
      </c>
      <c r="B527" s="1994" t="s">
        <v>883</v>
      </c>
      <c r="C527" s="2192">
        <v>9.6999999999999993</v>
      </c>
      <c r="D527" s="400">
        <v>42908</v>
      </c>
      <c r="E527" s="91"/>
      <c r="F527" s="91"/>
      <c r="G527" s="91">
        <v>5</v>
      </c>
      <c r="H527" s="91"/>
      <c r="I527" s="91"/>
      <c r="J527" s="589"/>
      <c r="K527" s="91"/>
      <c r="L527" s="2176"/>
      <c r="M527" s="91"/>
      <c r="N527" s="1161"/>
      <c r="O527" s="91"/>
      <c r="P527" s="1161"/>
      <c r="Q527" s="2168"/>
      <c r="T527" s="1346"/>
    </row>
    <row r="528" spans="1:21">
      <c r="A528" s="2165" t="s">
        <v>87</v>
      </c>
      <c r="B528" s="1994" t="s">
        <v>883</v>
      </c>
      <c r="C528" s="2190">
        <v>0</v>
      </c>
      <c r="D528" s="2191">
        <v>42934</v>
      </c>
      <c r="E528" s="91"/>
      <c r="F528" s="91">
        <v>5.6</v>
      </c>
      <c r="G528" s="91">
        <v>1.1000000000000001</v>
      </c>
      <c r="H528" s="91"/>
      <c r="I528" s="91">
        <f>0.0106/2*1000</f>
        <v>5.3</v>
      </c>
      <c r="J528" s="589"/>
      <c r="K528" s="91"/>
      <c r="L528" s="2176"/>
      <c r="M528" s="91"/>
      <c r="N528" s="1161"/>
      <c r="O528" s="91"/>
      <c r="P528" s="1161"/>
      <c r="Q528" s="2168"/>
      <c r="T528" s="1346"/>
    </row>
    <row r="529" spans="1:20">
      <c r="A529" s="2165" t="s">
        <v>87</v>
      </c>
      <c r="B529" s="1994" t="s">
        <v>883</v>
      </c>
      <c r="C529" s="2192">
        <v>1</v>
      </c>
      <c r="D529" s="400">
        <v>42934</v>
      </c>
      <c r="E529" s="91"/>
      <c r="F529" s="91"/>
      <c r="G529" s="91">
        <v>6.8</v>
      </c>
      <c r="H529" s="91"/>
      <c r="I529" s="91"/>
      <c r="J529" s="589"/>
      <c r="K529" s="91"/>
      <c r="L529" s="2176"/>
      <c r="M529" s="91"/>
      <c r="N529" s="1161"/>
      <c r="O529" s="91"/>
      <c r="P529" s="1161"/>
      <c r="Q529" s="2168"/>
      <c r="T529" s="1346"/>
    </row>
    <row r="530" spans="1:20">
      <c r="A530" s="2165" t="s">
        <v>87</v>
      </c>
      <c r="B530" s="1994" t="s">
        <v>883</v>
      </c>
      <c r="C530" s="2192">
        <v>2</v>
      </c>
      <c r="D530" s="400">
        <v>42934</v>
      </c>
      <c r="E530" s="91"/>
      <c r="F530" s="91"/>
      <c r="G530" s="91">
        <v>1.6</v>
      </c>
      <c r="H530" s="91"/>
      <c r="I530" s="91"/>
      <c r="J530" s="589"/>
      <c r="K530" s="91"/>
      <c r="L530" s="2176"/>
      <c r="M530" s="91"/>
      <c r="N530" s="1161"/>
      <c r="O530" s="91"/>
      <c r="P530" s="1161"/>
      <c r="Q530" s="2168"/>
      <c r="T530" s="1346"/>
    </row>
    <row r="531" spans="1:20">
      <c r="A531" s="2165" t="s">
        <v>87</v>
      </c>
      <c r="B531" s="1994" t="s">
        <v>883</v>
      </c>
      <c r="C531" s="2192">
        <v>2</v>
      </c>
      <c r="D531" s="400">
        <v>42934</v>
      </c>
      <c r="E531" s="91"/>
      <c r="F531" s="91"/>
      <c r="G531" s="91">
        <v>1.7</v>
      </c>
      <c r="H531" s="91"/>
      <c r="I531" s="91"/>
      <c r="J531" s="589"/>
      <c r="K531" s="91"/>
      <c r="L531" s="2176"/>
      <c r="M531" s="91"/>
      <c r="N531" s="1161"/>
      <c r="O531" s="91"/>
      <c r="P531" s="1161"/>
      <c r="Q531" s="2168"/>
      <c r="T531" s="1346"/>
    </row>
    <row r="532" spans="1:20">
      <c r="A532" s="2165" t="s">
        <v>87</v>
      </c>
      <c r="B532" s="1994" t="s">
        <v>883</v>
      </c>
      <c r="C532" s="2192">
        <v>3</v>
      </c>
      <c r="D532" s="400">
        <v>42934</v>
      </c>
      <c r="E532" s="91"/>
      <c r="F532" s="91"/>
      <c r="G532" s="91">
        <v>2.2000000000000002</v>
      </c>
      <c r="H532" s="91"/>
      <c r="I532" s="91"/>
      <c r="J532" s="589"/>
      <c r="K532" s="91"/>
      <c r="L532" s="2176"/>
      <c r="M532" s="91"/>
      <c r="N532" s="1161"/>
      <c r="O532" s="91"/>
      <c r="P532" s="1161"/>
      <c r="Q532" s="2168"/>
      <c r="T532" s="1346"/>
    </row>
    <row r="533" spans="1:20">
      <c r="A533" s="2165" t="s">
        <v>87</v>
      </c>
      <c r="B533" s="1994" t="s">
        <v>883</v>
      </c>
      <c r="C533" s="2192">
        <v>4</v>
      </c>
      <c r="D533" s="400">
        <v>42934</v>
      </c>
      <c r="E533" s="91"/>
      <c r="F533" s="91"/>
      <c r="G533" s="91">
        <v>2.4</v>
      </c>
      <c r="H533" s="91"/>
      <c r="I533" s="91"/>
      <c r="J533" s="589"/>
      <c r="K533" s="91"/>
      <c r="L533" s="2176"/>
      <c r="M533" s="91"/>
      <c r="N533" s="1161"/>
      <c r="O533" s="91"/>
      <c r="P533" s="1161"/>
      <c r="Q533" s="2168"/>
      <c r="T533" s="1346"/>
    </row>
    <row r="534" spans="1:20">
      <c r="A534" s="2165" t="s">
        <v>87</v>
      </c>
      <c r="B534" s="1994" t="s">
        <v>883</v>
      </c>
      <c r="C534" s="2192">
        <v>5</v>
      </c>
      <c r="D534" s="400">
        <v>42934</v>
      </c>
      <c r="E534" s="91"/>
      <c r="F534" s="91"/>
      <c r="G534" s="91">
        <v>3.3</v>
      </c>
      <c r="H534" s="91"/>
      <c r="I534" s="91"/>
      <c r="J534" s="589"/>
      <c r="K534" s="91"/>
      <c r="L534" s="2176"/>
      <c r="M534" s="91"/>
      <c r="N534" s="1161"/>
      <c r="O534" s="91"/>
      <c r="P534" s="1161"/>
      <c r="Q534" s="2168"/>
      <c r="T534" s="1346"/>
    </row>
    <row r="535" spans="1:20">
      <c r="A535" s="2165" t="s">
        <v>87</v>
      </c>
      <c r="B535" s="1994" t="s">
        <v>883</v>
      </c>
      <c r="C535" s="2192">
        <v>6</v>
      </c>
      <c r="D535" s="400">
        <v>42934</v>
      </c>
      <c r="E535" s="91"/>
      <c r="F535" s="91"/>
      <c r="G535" s="91">
        <v>4.3</v>
      </c>
      <c r="H535" s="91"/>
      <c r="I535" s="91"/>
      <c r="J535" s="589"/>
      <c r="K535" s="91"/>
      <c r="L535" s="2176"/>
      <c r="M535" s="91"/>
      <c r="N535" s="1161"/>
      <c r="O535" s="91"/>
      <c r="P535" s="1161"/>
      <c r="Q535" s="2168"/>
      <c r="T535" s="1346"/>
    </row>
    <row r="536" spans="1:20">
      <c r="A536" s="2165" t="s">
        <v>87</v>
      </c>
      <c r="B536" s="1994" t="s">
        <v>883</v>
      </c>
      <c r="C536" s="2192">
        <v>6</v>
      </c>
      <c r="D536" s="400">
        <v>42934</v>
      </c>
      <c r="E536" s="91"/>
      <c r="F536" s="91"/>
      <c r="G536" s="91">
        <v>3.9</v>
      </c>
      <c r="H536" s="91"/>
      <c r="I536" s="91"/>
      <c r="J536" s="589"/>
      <c r="K536" s="91"/>
      <c r="L536" s="2176"/>
      <c r="M536" s="91"/>
      <c r="N536" s="1161"/>
      <c r="O536" s="91"/>
      <c r="P536" s="1161"/>
      <c r="Q536" s="2168"/>
      <c r="T536" s="1346"/>
    </row>
    <row r="537" spans="1:20">
      <c r="A537" s="2165" t="s">
        <v>87</v>
      </c>
      <c r="B537" s="1994" t="s">
        <v>883</v>
      </c>
      <c r="C537" s="2192">
        <v>7</v>
      </c>
      <c r="D537" s="400">
        <v>42934</v>
      </c>
      <c r="E537" s="91"/>
      <c r="F537" s="91"/>
      <c r="G537" s="91">
        <v>5.0999999999999996</v>
      </c>
      <c r="H537" s="91"/>
      <c r="I537" s="91"/>
      <c r="J537" s="589"/>
      <c r="K537" s="91"/>
      <c r="L537" s="2176"/>
      <c r="M537" s="91"/>
      <c r="N537" s="1161"/>
      <c r="O537" s="91"/>
      <c r="P537" s="1161"/>
      <c r="Q537" s="2168"/>
      <c r="T537" s="1346"/>
    </row>
    <row r="538" spans="1:20">
      <c r="A538" s="2165" t="s">
        <v>87</v>
      </c>
      <c r="B538" s="1994" t="s">
        <v>883</v>
      </c>
      <c r="C538" s="2192">
        <v>7</v>
      </c>
      <c r="D538" s="400">
        <v>42934</v>
      </c>
      <c r="E538" s="91"/>
      <c r="F538" s="91"/>
      <c r="G538" s="91">
        <v>5.3</v>
      </c>
      <c r="H538" s="91"/>
      <c r="I538" s="91"/>
      <c r="J538" s="589"/>
      <c r="K538" s="91"/>
      <c r="L538" s="2176"/>
      <c r="M538" s="91"/>
      <c r="N538" s="1161"/>
      <c r="O538" s="91"/>
      <c r="P538" s="1161"/>
      <c r="Q538" s="2168"/>
      <c r="T538" s="1346"/>
    </row>
    <row r="539" spans="1:20">
      <c r="A539" s="2165" t="s">
        <v>87</v>
      </c>
      <c r="B539" s="1994" t="s">
        <v>883</v>
      </c>
      <c r="C539" s="2192">
        <v>8</v>
      </c>
      <c r="D539" s="400">
        <v>42934</v>
      </c>
      <c r="E539" s="91"/>
      <c r="F539" s="91"/>
      <c r="G539" s="91">
        <v>8.6</v>
      </c>
      <c r="H539" s="91"/>
      <c r="I539" s="91"/>
      <c r="J539" s="589"/>
      <c r="K539" s="91"/>
      <c r="L539" s="2176"/>
      <c r="M539" s="91"/>
      <c r="N539" s="1161"/>
      <c r="O539" s="91"/>
      <c r="P539" s="1161"/>
      <c r="Q539" s="2168"/>
      <c r="T539" s="1346"/>
    </row>
    <row r="540" spans="1:20">
      <c r="A540" s="2165" t="s">
        <v>87</v>
      </c>
      <c r="B540" s="1994" t="s">
        <v>883</v>
      </c>
      <c r="C540" s="2192">
        <v>9</v>
      </c>
      <c r="D540" s="400">
        <v>42934</v>
      </c>
      <c r="E540" s="91"/>
      <c r="F540" s="91"/>
      <c r="G540" s="91">
        <v>13</v>
      </c>
      <c r="H540" s="91"/>
      <c r="I540" s="91"/>
      <c r="J540" s="589"/>
      <c r="K540" s="91"/>
      <c r="L540" s="2176"/>
      <c r="M540" s="91"/>
      <c r="N540" s="1161"/>
      <c r="O540" s="91"/>
      <c r="P540" s="1161"/>
      <c r="Q540" s="2168"/>
      <c r="T540" s="1346"/>
    </row>
    <row r="541" spans="1:20">
      <c r="A541" s="2165" t="s">
        <v>87</v>
      </c>
      <c r="B541" s="1994" t="s">
        <v>883</v>
      </c>
      <c r="C541" s="2192">
        <v>10</v>
      </c>
      <c r="D541" s="400">
        <v>42934</v>
      </c>
      <c r="E541" s="91"/>
      <c r="F541" s="91"/>
      <c r="G541" s="91">
        <v>6.4</v>
      </c>
      <c r="H541" s="91"/>
      <c r="I541" s="91"/>
      <c r="J541" s="589"/>
      <c r="K541" s="91"/>
      <c r="L541" s="2176"/>
      <c r="M541" s="91"/>
      <c r="N541" s="1161"/>
      <c r="O541" s="91"/>
      <c r="P541" s="1161"/>
      <c r="Q541" s="2168"/>
      <c r="T541" s="1346"/>
    </row>
    <row r="542" spans="1:20">
      <c r="A542" s="2165" t="s">
        <v>87</v>
      </c>
      <c r="B542" s="1994" t="s">
        <v>883</v>
      </c>
      <c r="C542" s="2190">
        <v>0.1</v>
      </c>
      <c r="D542" s="2191">
        <v>42962</v>
      </c>
      <c r="E542" s="91"/>
      <c r="F542" s="91">
        <v>5.6</v>
      </c>
      <c r="G542" s="91">
        <v>3.4</v>
      </c>
      <c r="H542" s="91"/>
      <c r="I542" s="91">
        <f>0.0106/2*1000</f>
        <v>5.3</v>
      </c>
      <c r="J542" s="589"/>
      <c r="K542" s="91"/>
      <c r="L542" s="2176"/>
      <c r="M542" s="91"/>
      <c r="N542" s="1161"/>
      <c r="O542" s="91"/>
      <c r="P542" s="1161"/>
      <c r="Q542" s="2168"/>
      <c r="T542" s="1346"/>
    </row>
    <row r="543" spans="1:20">
      <c r="A543" s="2165" t="s">
        <v>87</v>
      </c>
      <c r="B543" s="1994" t="s">
        <v>883</v>
      </c>
      <c r="C543" s="2192">
        <v>1</v>
      </c>
      <c r="D543" s="400">
        <v>42962</v>
      </c>
      <c r="E543" s="91"/>
      <c r="F543" s="91"/>
      <c r="G543" s="91">
        <v>6</v>
      </c>
      <c r="H543" s="91"/>
      <c r="I543" s="91"/>
      <c r="J543" s="589"/>
      <c r="K543" s="91"/>
      <c r="L543" s="2176"/>
      <c r="M543" s="91"/>
      <c r="N543" s="1161"/>
      <c r="O543" s="91"/>
      <c r="P543" s="1161"/>
      <c r="Q543" s="2168"/>
      <c r="T543" s="1346"/>
    </row>
    <row r="544" spans="1:20">
      <c r="A544" s="2165" t="s">
        <v>87</v>
      </c>
      <c r="B544" s="1994" t="s">
        <v>883</v>
      </c>
      <c r="C544" s="2192">
        <v>2</v>
      </c>
      <c r="D544" s="400">
        <v>42962</v>
      </c>
      <c r="E544" s="91"/>
      <c r="F544" s="91"/>
      <c r="G544" s="91">
        <v>5.2</v>
      </c>
      <c r="H544" s="91"/>
      <c r="I544" s="91"/>
      <c r="J544" s="589"/>
      <c r="K544" s="91"/>
      <c r="L544" s="2176"/>
      <c r="M544" s="91"/>
      <c r="N544" s="1161"/>
      <c r="O544" s="91"/>
      <c r="P544" s="1161"/>
      <c r="Q544" s="2168"/>
      <c r="T544" s="1346"/>
    </row>
    <row r="545" spans="1:20">
      <c r="A545" s="2165" t="s">
        <v>87</v>
      </c>
      <c r="B545" s="1994" t="s">
        <v>883</v>
      </c>
      <c r="C545" s="2192">
        <v>3</v>
      </c>
      <c r="D545" s="400">
        <v>42962</v>
      </c>
      <c r="E545" s="91"/>
      <c r="F545" s="91"/>
      <c r="G545" s="91">
        <v>2.2999999999999998</v>
      </c>
      <c r="H545" s="91"/>
      <c r="I545" s="91"/>
      <c r="J545" s="589"/>
      <c r="K545" s="91"/>
      <c r="L545" s="2176"/>
      <c r="M545" s="91"/>
      <c r="N545" s="1161"/>
      <c r="O545" s="91"/>
      <c r="P545" s="1161"/>
      <c r="Q545" s="2168"/>
      <c r="T545" s="1346"/>
    </row>
    <row r="546" spans="1:20">
      <c r="A546" s="2165" t="s">
        <v>87</v>
      </c>
      <c r="B546" s="1994" t="s">
        <v>883</v>
      </c>
      <c r="C546" s="2192">
        <v>4</v>
      </c>
      <c r="D546" s="400">
        <v>42962</v>
      </c>
      <c r="E546" s="91"/>
      <c r="F546" s="91"/>
      <c r="G546" s="91">
        <v>2.5</v>
      </c>
      <c r="H546" s="91"/>
      <c r="I546" s="91"/>
      <c r="J546" s="589"/>
      <c r="K546" s="91"/>
      <c r="L546" s="2176"/>
      <c r="M546" s="91"/>
      <c r="N546" s="1161"/>
      <c r="O546" s="91"/>
      <c r="P546" s="1161"/>
      <c r="Q546" s="2168"/>
      <c r="T546" s="1346"/>
    </row>
    <row r="547" spans="1:20">
      <c r="A547" s="2165" t="s">
        <v>87</v>
      </c>
      <c r="B547" s="1994" t="s">
        <v>883</v>
      </c>
      <c r="C547" s="2192">
        <v>4</v>
      </c>
      <c r="D547" s="400">
        <v>42962</v>
      </c>
      <c r="E547" s="91"/>
      <c r="F547" s="91"/>
      <c r="G547" s="91">
        <v>2.6</v>
      </c>
      <c r="H547" s="91"/>
      <c r="I547" s="91"/>
      <c r="J547" s="589"/>
      <c r="K547" s="91"/>
      <c r="L547" s="2176"/>
      <c r="M547" s="91"/>
      <c r="N547" s="1161"/>
      <c r="O547" s="91"/>
      <c r="P547" s="1161"/>
      <c r="Q547" s="2168"/>
      <c r="T547" s="1346"/>
    </row>
    <row r="548" spans="1:20">
      <c r="A548" s="2165" t="s">
        <v>87</v>
      </c>
      <c r="B548" s="1994" t="s">
        <v>883</v>
      </c>
      <c r="C548" s="2192">
        <v>4</v>
      </c>
      <c r="D548" s="400">
        <v>42962</v>
      </c>
      <c r="E548" s="91"/>
      <c r="F548" s="91"/>
      <c r="G548" s="91">
        <v>2.5</v>
      </c>
      <c r="H548" s="91"/>
      <c r="I548" s="91"/>
      <c r="J548" s="589"/>
      <c r="K548" s="91"/>
      <c r="L548" s="2176"/>
      <c r="M548" s="91"/>
      <c r="N548" s="1161"/>
      <c r="O548" s="91"/>
      <c r="P548" s="1161"/>
      <c r="Q548" s="2168"/>
      <c r="T548" s="1346"/>
    </row>
    <row r="549" spans="1:20">
      <c r="A549" s="2165" t="s">
        <v>87</v>
      </c>
      <c r="B549" s="1994" t="s">
        <v>883</v>
      </c>
      <c r="C549" s="2192">
        <v>5</v>
      </c>
      <c r="D549" s="400">
        <v>42962</v>
      </c>
      <c r="E549" s="91"/>
      <c r="F549" s="91"/>
      <c r="G549" s="91">
        <v>2.9</v>
      </c>
      <c r="H549" s="91"/>
      <c r="I549" s="91"/>
      <c r="J549" s="589"/>
      <c r="K549" s="91"/>
      <c r="L549" s="2176"/>
      <c r="M549" s="91"/>
      <c r="N549" s="1161"/>
      <c r="O549" s="91"/>
      <c r="P549" s="1161"/>
      <c r="Q549" s="2168"/>
      <c r="T549" s="1346"/>
    </row>
    <row r="550" spans="1:20">
      <c r="A550" s="2165" t="s">
        <v>87</v>
      </c>
      <c r="B550" s="1994" t="s">
        <v>883</v>
      </c>
      <c r="C550" s="2192">
        <v>6</v>
      </c>
      <c r="D550" s="400">
        <v>42962</v>
      </c>
      <c r="E550" s="91"/>
      <c r="F550" s="91"/>
      <c r="G550" s="91">
        <v>3.7</v>
      </c>
      <c r="H550" s="91"/>
      <c r="I550" s="91"/>
      <c r="J550" s="589"/>
      <c r="K550" s="91"/>
      <c r="L550" s="2176"/>
      <c r="M550" s="91"/>
      <c r="N550" s="1161"/>
      <c r="O550" s="91"/>
      <c r="P550" s="1161"/>
      <c r="Q550" s="2168"/>
      <c r="T550" s="1346"/>
    </row>
    <row r="551" spans="1:20">
      <c r="A551" s="2165" t="s">
        <v>87</v>
      </c>
      <c r="B551" s="1994" t="s">
        <v>883</v>
      </c>
      <c r="C551" s="2192">
        <v>7</v>
      </c>
      <c r="D551" s="400">
        <v>42962</v>
      </c>
      <c r="E551" s="91"/>
      <c r="F551" s="91"/>
      <c r="G551" s="91">
        <v>13</v>
      </c>
      <c r="H551" s="91"/>
      <c r="I551" s="91"/>
      <c r="J551" s="589"/>
      <c r="K551" s="91"/>
      <c r="L551" s="2176"/>
      <c r="M551" s="91"/>
      <c r="N551" s="1161"/>
      <c r="O551" s="91"/>
      <c r="P551" s="1161"/>
      <c r="Q551" s="2168"/>
      <c r="T551" s="1346"/>
    </row>
    <row r="552" spans="1:20">
      <c r="A552" s="2165" t="s">
        <v>87</v>
      </c>
      <c r="B552" s="1994" t="s">
        <v>883</v>
      </c>
      <c r="C552" s="2192">
        <v>8</v>
      </c>
      <c r="D552" s="400">
        <v>42962</v>
      </c>
      <c r="E552" s="91"/>
      <c r="F552" s="91"/>
      <c r="G552" s="91">
        <v>13.2</v>
      </c>
      <c r="H552" s="91"/>
      <c r="I552" s="91"/>
      <c r="J552" s="589"/>
      <c r="K552" s="91"/>
      <c r="L552" s="2176"/>
      <c r="M552" s="91"/>
      <c r="N552" s="1161"/>
      <c r="O552" s="91"/>
      <c r="P552" s="1161"/>
      <c r="Q552" s="2168"/>
      <c r="T552" s="1346"/>
    </row>
    <row r="553" spans="1:20">
      <c r="A553" s="2165" t="s">
        <v>87</v>
      </c>
      <c r="B553" s="1994" t="s">
        <v>883</v>
      </c>
      <c r="C553" s="2192">
        <v>9</v>
      </c>
      <c r="D553" s="400">
        <v>42962</v>
      </c>
      <c r="E553" s="91"/>
      <c r="F553" s="91"/>
      <c r="G553" s="91">
        <v>15.5</v>
      </c>
      <c r="H553" s="91"/>
      <c r="I553" s="91"/>
      <c r="J553" s="589"/>
      <c r="K553" s="91"/>
      <c r="L553" s="2176"/>
      <c r="M553" s="91"/>
      <c r="N553" s="1161"/>
      <c r="O553" s="91"/>
      <c r="P553" s="1161"/>
      <c r="Q553" s="2168"/>
      <c r="T553" s="1346"/>
    </row>
    <row r="554" spans="1:20">
      <c r="A554" s="2165" t="s">
        <v>87</v>
      </c>
      <c r="B554" s="1994" t="s">
        <v>883</v>
      </c>
      <c r="C554" s="2192">
        <v>9</v>
      </c>
      <c r="D554" s="400">
        <v>42962</v>
      </c>
      <c r="E554" s="91"/>
      <c r="F554" s="91"/>
      <c r="G554" s="91">
        <v>13.9</v>
      </c>
      <c r="H554" s="91"/>
      <c r="I554" s="91"/>
      <c r="J554" s="589"/>
      <c r="K554" s="91"/>
      <c r="L554" s="2176"/>
      <c r="M554" s="91"/>
      <c r="N554" s="1161"/>
      <c r="O554" s="91"/>
      <c r="P554" s="1161"/>
      <c r="Q554" s="2168"/>
      <c r="T554" s="1346"/>
    </row>
    <row r="555" spans="1:20">
      <c r="A555" s="2165" t="s">
        <v>87</v>
      </c>
      <c r="B555" s="1994" t="s">
        <v>883</v>
      </c>
      <c r="C555" s="2192">
        <v>9.6999999999999993</v>
      </c>
      <c r="D555" s="400">
        <v>42962</v>
      </c>
      <c r="E555" s="91"/>
      <c r="F555" s="91"/>
      <c r="G555" s="91">
        <v>6.5</v>
      </c>
      <c r="H555" s="91"/>
      <c r="I555" s="91"/>
      <c r="J555" s="589"/>
      <c r="K555" s="91"/>
      <c r="L555" s="2176"/>
      <c r="M555" s="91"/>
      <c r="N555" s="1161"/>
      <c r="O555" s="91"/>
      <c r="P555" s="1161"/>
      <c r="Q555" s="2168"/>
      <c r="T555" s="1346"/>
    </row>
    <row r="556" spans="1:20">
      <c r="A556" s="2165" t="s">
        <v>87</v>
      </c>
      <c r="B556" s="1994" t="s">
        <v>883</v>
      </c>
      <c r="C556" s="2192">
        <v>9.6999999999999993</v>
      </c>
      <c r="D556" s="400">
        <v>42962</v>
      </c>
      <c r="E556" s="91"/>
      <c r="F556" s="91"/>
      <c r="G556" s="91">
        <v>6.8</v>
      </c>
      <c r="H556" s="91"/>
      <c r="I556" s="91"/>
      <c r="J556" s="589"/>
      <c r="K556" s="91"/>
      <c r="L556" s="2176"/>
      <c r="M556" s="91"/>
      <c r="N556" s="1161"/>
      <c r="O556" s="91"/>
      <c r="P556" s="1161"/>
      <c r="Q556" s="2168"/>
      <c r="T556" s="1346"/>
    </row>
    <row r="557" spans="1:20">
      <c r="A557" s="2165" t="s">
        <v>87</v>
      </c>
      <c r="B557" s="1994" t="s">
        <v>883</v>
      </c>
      <c r="C557" s="83">
        <v>0.5</v>
      </c>
      <c r="D557" s="2166">
        <v>42963</v>
      </c>
      <c r="E557" s="83">
        <v>9.6999999999999993</v>
      </c>
      <c r="F557" s="83">
        <v>4.3499999999999996</v>
      </c>
      <c r="G557" s="90">
        <v>2.6283544303797477</v>
      </c>
      <c r="H557" s="645">
        <v>0.42210491088296576</v>
      </c>
      <c r="I557" s="90">
        <f>H557*30.973762</f>
        <v>13.074177048720191</v>
      </c>
      <c r="J557" s="589"/>
      <c r="K557" s="91"/>
      <c r="L557" s="2176"/>
      <c r="M557" s="91"/>
      <c r="N557" s="1161"/>
      <c r="O557" s="91"/>
      <c r="P557" s="1161"/>
      <c r="Q557" s="2168"/>
      <c r="T557" s="1346"/>
    </row>
    <row r="558" spans="1:20">
      <c r="A558" s="2165" t="s">
        <v>87</v>
      </c>
      <c r="B558" s="1994" t="s">
        <v>883</v>
      </c>
      <c r="C558" s="83">
        <v>1</v>
      </c>
      <c r="D558" s="2166">
        <v>42963</v>
      </c>
      <c r="E558" s="83"/>
      <c r="F558" s="83"/>
      <c r="G558" s="355"/>
      <c r="H558" s="90"/>
      <c r="I558" s="83"/>
      <c r="J558" s="589"/>
      <c r="K558" s="91"/>
      <c r="L558" s="2176"/>
      <c r="M558" s="91"/>
      <c r="N558" s="1161"/>
      <c r="O558" s="91"/>
      <c r="P558" s="1161"/>
      <c r="Q558" s="2168"/>
      <c r="T558" s="1346"/>
    </row>
    <row r="559" spans="1:20">
      <c r="A559" s="2165" t="s">
        <v>87</v>
      </c>
      <c r="B559" s="1994" t="s">
        <v>883</v>
      </c>
      <c r="C559" s="83">
        <v>2</v>
      </c>
      <c r="D559" s="2166">
        <v>42963</v>
      </c>
      <c r="E559" s="83"/>
      <c r="F559" s="83"/>
      <c r="G559" s="355"/>
      <c r="H559" s="90"/>
      <c r="I559" s="83"/>
      <c r="J559" s="589"/>
      <c r="K559" s="91"/>
      <c r="L559" s="2176"/>
      <c r="M559" s="91"/>
      <c r="N559" s="1161"/>
      <c r="O559" s="91"/>
      <c r="P559" s="1161"/>
      <c r="Q559" s="2168"/>
      <c r="T559" s="1346"/>
    </row>
    <row r="560" spans="1:20">
      <c r="A560" s="2165" t="s">
        <v>87</v>
      </c>
      <c r="B560" s="1994" t="s">
        <v>883</v>
      </c>
      <c r="C560" s="83">
        <v>3</v>
      </c>
      <c r="D560" s="2166">
        <v>42963</v>
      </c>
      <c r="E560" s="83"/>
      <c r="F560" s="83"/>
      <c r="G560" s="90">
        <v>2.4621940928270041</v>
      </c>
      <c r="H560" s="645">
        <v>0.38692950164271867</v>
      </c>
      <c r="I560" s="90">
        <f>H560*30.973762</f>
        <v>11.984662294660177</v>
      </c>
      <c r="J560" s="589"/>
      <c r="K560" s="91"/>
      <c r="L560" s="2176"/>
      <c r="M560" s="91"/>
      <c r="N560" s="1161"/>
      <c r="O560" s="91"/>
      <c r="P560" s="1161"/>
      <c r="Q560" s="2168"/>
      <c r="T560" s="1346"/>
    </row>
    <row r="561" spans="1:20">
      <c r="A561" s="2165" t="s">
        <v>87</v>
      </c>
      <c r="B561" s="1994" t="s">
        <v>883</v>
      </c>
      <c r="C561" s="83">
        <v>4</v>
      </c>
      <c r="D561" s="2166">
        <v>42963</v>
      </c>
      <c r="E561" s="83"/>
      <c r="F561" s="83"/>
      <c r="G561" s="355"/>
      <c r="H561" s="90"/>
      <c r="I561" s="83"/>
      <c r="J561" s="589"/>
      <c r="K561" s="91"/>
      <c r="L561" s="2176"/>
      <c r="M561" s="91"/>
      <c r="N561" s="1161"/>
      <c r="O561" s="91"/>
      <c r="P561" s="1161"/>
      <c r="Q561" s="2168"/>
      <c r="T561" s="1346"/>
    </row>
    <row r="562" spans="1:20">
      <c r="A562" s="2165" t="s">
        <v>87</v>
      </c>
      <c r="B562" s="1994" t="s">
        <v>883</v>
      </c>
      <c r="C562" s="83">
        <v>5</v>
      </c>
      <c r="D562" s="2166">
        <v>42963</v>
      </c>
      <c r="E562" s="83"/>
      <c r="F562" s="83"/>
      <c r="G562" s="355"/>
      <c r="H562" s="90"/>
      <c r="I562" s="83"/>
      <c r="J562" s="589"/>
      <c r="K562" s="91"/>
      <c r="L562" s="2176"/>
      <c r="M562" s="91"/>
      <c r="N562" s="1161"/>
      <c r="O562" s="91"/>
      <c r="P562" s="1161"/>
      <c r="Q562" s="2168"/>
      <c r="T562" s="1346"/>
    </row>
    <row r="563" spans="1:20">
      <c r="A563" s="2165" t="s">
        <v>87</v>
      </c>
      <c r="B563" s="1994" t="s">
        <v>883</v>
      </c>
      <c r="C563" s="83">
        <v>6</v>
      </c>
      <c r="D563" s="2166">
        <v>42963</v>
      </c>
      <c r="E563" s="83"/>
      <c r="F563" s="83"/>
      <c r="G563" s="355"/>
      <c r="H563" s="90"/>
      <c r="I563" s="83"/>
      <c r="J563" s="589"/>
      <c r="K563" s="91"/>
      <c r="L563" s="2176"/>
      <c r="M563" s="91"/>
      <c r="N563" s="1161"/>
      <c r="O563" s="91"/>
      <c r="P563" s="1161"/>
      <c r="Q563" s="2168"/>
      <c r="T563" s="1346"/>
    </row>
    <row r="564" spans="1:20">
      <c r="A564" s="2165" t="s">
        <v>87</v>
      </c>
      <c r="B564" s="1994" t="s">
        <v>883</v>
      </c>
      <c r="C564" s="83">
        <v>7</v>
      </c>
      <c r="D564" s="2166">
        <v>42963</v>
      </c>
      <c r="E564" s="83"/>
      <c r="F564" s="83"/>
      <c r="G564" s="355"/>
      <c r="H564" s="90"/>
      <c r="I564" s="83"/>
      <c r="J564" s="589"/>
      <c r="K564" s="91"/>
      <c r="L564" s="2176"/>
      <c r="M564" s="91"/>
      <c r="N564" s="1161"/>
      <c r="O564" s="91"/>
      <c r="P564" s="1161"/>
      <c r="Q564" s="2168"/>
      <c r="T564" s="1346"/>
    </row>
    <row r="565" spans="1:20">
      <c r="A565" s="2165" t="s">
        <v>87</v>
      </c>
      <c r="B565" s="1994" t="s">
        <v>883</v>
      </c>
      <c r="C565" s="83">
        <v>8</v>
      </c>
      <c r="D565" s="2166">
        <v>42963</v>
      </c>
      <c r="E565" s="83"/>
      <c r="F565" s="83"/>
      <c r="G565" s="355"/>
      <c r="H565" s="90"/>
      <c r="I565" s="83"/>
      <c r="J565" s="589"/>
      <c r="K565" s="91"/>
      <c r="L565" s="2176"/>
      <c r="M565" s="91"/>
      <c r="N565" s="1161"/>
      <c r="O565" s="91"/>
      <c r="P565" s="1161"/>
      <c r="Q565" s="2168"/>
      <c r="T565" s="1346"/>
    </row>
    <row r="566" spans="1:20">
      <c r="A566" s="2165" t="s">
        <v>87</v>
      </c>
      <c r="B566" s="1994" t="s">
        <v>883</v>
      </c>
      <c r="C566" s="83">
        <v>9</v>
      </c>
      <c r="D566" s="2166">
        <v>42963</v>
      </c>
      <c r="E566" s="83"/>
      <c r="F566" s="83"/>
      <c r="G566" s="90">
        <v>9.5164556962025308</v>
      </c>
      <c r="H566" s="645">
        <v>0.79420751208068074</v>
      </c>
      <c r="I566" s="90">
        <f>H566*30.973762</f>
        <v>24.599594457799132</v>
      </c>
      <c r="J566" s="589"/>
      <c r="K566" s="91"/>
      <c r="L566" s="2176"/>
      <c r="M566" s="91"/>
      <c r="N566" s="1161"/>
      <c r="O566" s="91"/>
      <c r="P566" s="1161"/>
      <c r="Q566" s="2168"/>
      <c r="T566" s="1346"/>
    </row>
    <row r="567" spans="1:20">
      <c r="A567" s="2165" t="s">
        <v>87</v>
      </c>
      <c r="B567" s="1994" t="s">
        <v>883</v>
      </c>
      <c r="C567" s="2190">
        <v>0.3</v>
      </c>
      <c r="D567" s="2191">
        <v>42991</v>
      </c>
      <c r="E567" s="91"/>
      <c r="F567" s="91">
        <v>5.9</v>
      </c>
      <c r="G567" s="91">
        <v>2.2999999999999998</v>
      </c>
      <c r="H567" s="91"/>
      <c r="I567" s="91">
        <v>11</v>
      </c>
      <c r="J567" s="589"/>
      <c r="K567" s="91"/>
      <c r="L567" s="2176"/>
      <c r="M567" s="91"/>
      <c r="N567" s="1161"/>
      <c r="O567" s="91"/>
      <c r="P567" s="1161"/>
      <c r="Q567" s="2168"/>
      <c r="T567" s="1346"/>
    </row>
    <row r="568" spans="1:20">
      <c r="A568" s="2165" t="s">
        <v>87</v>
      </c>
      <c r="B568" s="1994" t="s">
        <v>883</v>
      </c>
      <c r="C568" s="2192">
        <v>1</v>
      </c>
      <c r="D568" s="400">
        <v>42991</v>
      </c>
      <c r="E568" s="91"/>
      <c r="F568" s="91"/>
      <c r="G568" s="91">
        <v>2.2999999999999998</v>
      </c>
      <c r="H568" s="91"/>
      <c r="I568" s="91"/>
      <c r="J568" s="91"/>
      <c r="K568" s="1165"/>
      <c r="L568" s="2176"/>
      <c r="M568" s="91"/>
      <c r="N568" s="1161"/>
      <c r="O568" s="91"/>
      <c r="P568" s="1161"/>
      <c r="Q568" s="2168"/>
      <c r="T568" s="1346"/>
    </row>
    <row r="569" spans="1:20">
      <c r="A569" s="2165" t="s">
        <v>87</v>
      </c>
      <c r="B569" s="1994" t="s">
        <v>883</v>
      </c>
      <c r="C569" s="2192">
        <v>2</v>
      </c>
      <c r="D569" s="400">
        <v>42991</v>
      </c>
      <c r="E569" s="91"/>
      <c r="F569" s="91"/>
      <c r="G569" s="91">
        <v>1.6</v>
      </c>
      <c r="H569" s="91"/>
      <c r="I569" s="91"/>
      <c r="J569" s="91"/>
      <c r="K569" s="1165"/>
      <c r="L569" s="2176"/>
      <c r="M569" s="91"/>
      <c r="N569" s="1161"/>
      <c r="O569" s="91"/>
      <c r="P569" s="1161"/>
      <c r="Q569" s="2168"/>
      <c r="T569" s="1346"/>
    </row>
    <row r="570" spans="1:20">
      <c r="A570" s="2165" t="s">
        <v>87</v>
      </c>
      <c r="B570" s="1994" t="s">
        <v>883</v>
      </c>
      <c r="C570" s="2192">
        <v>3</v>
      </c>
      <c r="D570" s="400">
        <v>42991</v>
      </c>
      <c r="E570" s="91"/>
      <c r="F570" s="91"/>
      <c r="G570" s="91">
        <v>2.1</v>
      </c>
      <c r="H570" s="91"/>
      <c r="I570" s="91"/>
      <c r="J570" s="91"/>
      <c r="K570" s="1165"/>
      <c r="L570" s="2176"/>
      <c r="M570" s="91"/>
      <c r="N570" s="1161"/>
      <c r="O570" s="91"/>
      <c r="P570" s="1161"/>
      <c r="Q570" s="2168"/>
      <c r="T570" s="1346"/>
    </row>
    <row r="571" spans="1:20">
      <c r="A571" s="2165" t="s">
        <v>87</v>
      </c>
      <c r="B571" s="1994" t="s">
        <v>883</v>
      </c>
      <c r="C571" s="2192">
        <v>4</v>
      </c>
      <c r="D571" s="400">
        <v>42991</v>
      </c>
      <c r="E571" s="91"/>
      <c r="F571" s="91"/>
      <c r="G571" s="91">
        <v>3.2</v>
      </c>
      <c r="H571" s="91"/>
      <c r="I571" s="91"/>
      <c r="J571" s="91"/>
      <c r="K571" s="1165"/>
      <c r="L571" s="2176"/>
      <c r="M571" s="91"/>
      <c r="N571" s="1161"/>
      <c r="O571" s="91"/>
      <c r="P571" s="1161"/>
      <c r="Q571" s="2168"/>
      <c r="T571" s="1346"/>
    </row>
    <row r="572" spans="1:20">
      <c r="A572" s="2165" t="s">
        <v>87</v>
      </c>
      <c r="B572" s="1994" t="s">
        <v>883</v>
      </c>
      <c r="C572" s="2192">
        <v>5</v>
      </c>
      <c r="D572" s="400">
        <v>42991</v>
      </c>
      <c r="E572" s="91"/>
      <c r="F572" s="91"/>
      <c r="G572" s="91">
        <v>3.7</v>
      </c>
      <c r="H572" s="91"/>
      <c r="I572" s="91"/>
      <c r="J572" s="91"/>
      <c r="K572" s="1165"/>
      <c r="L572" s="2176"/>
      <c r="M572" s="91"/>
      <c r="N572" s="1161"/>
      <c r="O572" s="91"/>
      <c r="P572" s="1161"/>
      <c r="Q572" s="2168"/>
      <c r="T572" s="1346"/>
    </row>
    <row r="573" spans="1:20">
      <c r="A573" s="2165" t="s">
        <v>87</v>
      </c>
      <c r="B573" s="1994" t="s">
        <v>883</v>
      </c>
      <c r="C573" s="2192">
        <v>6</v>
      </c>
      <c r="D573" s="400">
        <v>42991</v>
      </c>
      <c r="E573" s="91"/>
      <c r="F573" s="91"/>
      <c r="G573" s="91">
        <v>4.7</v>
      </c>
      <c r="H573" s="91"/>
      <c r="I573" s="91"/>
      <c r="J573" s="91"/>
      <c r="K573" s="1165"/>
      <c r="L573" s="2176"/>
      <c r="M573" s="91"/>
      <c r="N573" s="1161"/>
      <c r="O573" s="91"/>
      <c r="P573" s="1161"/>
      <c r="Q573" s="2168"/>
      <c r="T573" s="1346"/>
    </row>
    <row r="574" spans="1:20">
      <c r="A574" s="2165" t="s">
        <v>87</v>
      </c>
      <c r="B574" s="1994" t="s">
        <v>883</v>
      </c>
      <c r="C574" s="2192">
        <v>7</v>
      </c>
      <c r="D574" s="400">
        <v>42991</v>
      </c>
      <c r="E574" s="91"/>
      <c r="F574" s="91"/>
      <c r="G574" s="91">
        <v>4.9000000000000004</v>
      </c>
      <c r="H574" s="91"/>
      <c r="I574" s="91"/>
      <c r="J574" s="91"/>
      <c r="K574" s="1165"/>
      <c r="L574" s="2176"/>
      <c r="M574" s="91"/>
      <c r="N574" s="1161"/>
      <c r="O574" s="91"/>
      <c r="P574" s="1161"/>
      <c r="Q574" s="2168"/>
      <c r="T574" s="1346"/>
    </row>
    <row r="575" spans="1:20">
      <c r="A575" s="2165" t="s">
        <v>87</v>
      </c>
      <c r="B575" s="1994" t="s">
        <v>883</v>
      </c>
      <c r="C575" s="2192">
        <v>8</v>
      </c>
      <c r="D575" s="400">
        <v>42991</v>
      </c>
      <c r="E575" s="91"/>
      <c r="F575" s="91"/>
      <c r="G575" s="91">
        <v>7.4</v>
      </c>
      <c r="H575" s="91"/>
      <c r="I575" s="91"/>
      <c r="J575" s="91"/>
      <c r="K575" s="1165"/>
      <c r="L575" s="2176"/>
      <c r="M575" s="91"/>
      <c r="N575" s="1161"/>
      <c r="O575" s="91"/>
      <c r="P575" s="1161"/>
      <c r="Q575" s="2168"/>
      <c r="T575" s="1346"/>
    </row>
    <row r="576" spans="1:20">
      <c r="A576" s="2165" t="s">
        <v>87</v>
      </c>
      <c r="B576" s="1994" t="s">
        <v>883</v>
      </c>
      <c r="C576" s="2192">
        <v>9</v>
      </c>
      <c r="D576" s="400">
        <v>42991</v>
      </c>
      <c r="E576" s="91"/>
      <c r="F576" s="91"/>
      <c r="G576" s="91">
        <v>7.4</v>
      </c>
      <c r="H576" s="91"/>
      <c r="I576" s="91"/>
      <c r="J576" s="91"/>
      <c r="K576" s="1165"/>
      <c r="L576" s="2176"/>
      <c r="M576" s="91"/>
      <c r="N576" s="1161"/>
      <c r="O576" s="91"/>
      <c r="P576" s="1161"/>
      <c r="Q576" s="2168"/>
      <c r="T576" s="1346"/>
    </row>
    <row r="577" spans="1:25" s="451" customFormat="1">
      <c r="A577" s="2169" t="s">
        <v>87</v>
      </c>
      <c r="B577" s="1996" t="s">
        <v>883</v>
      </c>
      <c r="C577" s="2193">
        <v>9.6999999999999993</v>
      </c>
      <c r="D577" s="2194">
        <v>42991</v>
      </c>
      <c r="E577" s="470"/>
      <c r="F577" s="470"/>
      <c r="G577" s="470">
        <v>4.3</v>
      </c>
      <c r="H577" s="470"/>
      <c r="I577" s="470"/>
      <c r="J577" s="470"/>
      <c r="K577" s="2195"/>
      <c r="L577" s="2196"/>
      <c r="M577" s="470"/>
      <c r="N577" s="1163"/>
      <c r="O577" s="470"/>
      <c r="P577" s="1163"/>
      <c r="Q577" s="2172"/>
      <c r="R577" s="1157"/>
      <c r="S577" s="1157"/>
      <c r="T577" s="1569"/>
    </row>
    <row r="578" spans="1:25">
      <c r="A578" s="976"/>
      <c r="B578" s="629"/>
      <c r="C578" s="139"/>
      <c r="D578" s="591"/>
      <c r="E578" s="591"/>
      <c r="F578" s="816"/>
      <c r="G578" s="816"/>
      <c r="H578" s="1266"/>
      <c r="I578" s="133"/>
      <c r="J578" s="817"/>
      <c r="K578" s="1280"/>
      <c r="L578" s="1312"/>
      <c r="Q578" s="1169"/>
      <c r="R578" s="1338"/>
      <c r="T578" s="1355"/>
    </row>
    <row r="579" spans="1:25" ht="31.2">
      <c r="B579" s="980" t="s">
        <v>20</v>
      </c>
      <c r="C579" s="629" t="s">
        <v>701</v>
      </c>
      <c r="D579" s="629" t="s">
        <v>846</v>
      </c>
      <c r="E579" s="959" t="s">
        <v>786</v>
      </c>
      <c r="F579" s="815" t="s">
        <v>806</v>
      </c>
      <c r="G579" s="815" t="s">
        <v>807</v>
      </c>
      <c r="H579" s="629" t="s">
        <v>808</v>
      </c>
      <c r="I579" s="827" t="s">
        <v>809</v>
      </c>
      <c r="J579" t="s">
        <v>810</v>
      </c>
      <c r="K579" s="1267" t="s">
        <v>792</v>
      </c>
      <c r="L579" s="1305" t="s">
        <v>474</v>
      </c>
      <c r="M579" s="1252" t="s">
        <v>793</v>
      </c>
      <c r="N579" s="1305" t="s">
        <v>483</v>
      </c>
      <c r="O579" s="1252" t="s">
        <v>794</v>
      </c>
      <c r="P579" s="1305" t="s">
        <v>480</v>
      </c>
      <c r="Q579" s="1604"/>
      <c r="R579" s="1336"/>
      <c r="S579" s="1336"/>
      <c r="T579" s="1353"/>
      <c r="U579" s="832"/>
      <c r="V579" s="832"/>
      <c r="W579" s="776"/>
      <c r="X579" s="776"/>
      <c r="Y579" s="776"/>
    </row>
    <row r="580" spans="1:25">
      <c r="B580" s="108" t="s">
        <v>853</v>
      </c>
      <c r="C580" s="27" t="s">
        <v>880</v>
      </c>
      <c r="D580" s="27">
        <v>0.5</v>
      </c>
      <c r="E580" s="139">
        <v>43335</v>
      </c>
      <c r="F580" s="27">
        <v>10.1</v>
      </c>
      <c r="G580" s="27">
        <v>3.75</v>
      </c>
      <c r="H580" s="24">
        <v>5.0641139240506332</v>
      </c>
      <c r="I580" s="24">
        <v>0.42225679879692324</v>
      </c>
      <c r="J580">
        <f t="shared" ref="J580:J625" si="62">IF(AND(I580&gt;0),  I580*30.974," ")</f>
        <v>13.0789820859359</v>
      </c>
      <c r="K580" s="483">
        <f>AVERAGE(G580:G589)</f>
        <v>3.75</v>
      </c>
      <c r="L580" s="1306">
        <f t="shared" ref="L580:L616" si="63">10*(6-(LN(K580)/LN(2)))</f>
        <v>40.931094043914811</v>
      </c>
      <c r="M580" s="166">
        <f>AVERAGE(H580:H589)</f>
        <v>6.3065400843881863</v>
      </c>
      <c r="N580" s="594">
        <f t="shared" ref="N580:N616" si="64">10*(6-((2.04-0.68*LN(M580))/LN(2)))</f>
        <v>48.635592502343421</v>
      </c>
      <c r="O580">
        <f>AVERAGE(J580:J589)</f>
        <v>16.985174016224505</v>
      </c>
      <c r="P580" s="594">
        <f t="shared" ref="P580:P616" si="65">10*(6-(LN(48/O580)/LN(2)))</f>
        <v>45.012415931344584</v>
      </c>
      <c r="Q580" s="1169">
        <f t="shared" ref="Q580:Q604" si="66">AVERAGE(L580,N580,P580)</f>
        <v>44.859700825867606</v>
      </c>
      <c r="R580" s="1006">
        <f>AVERAGE(Q580:Q640)</f>
        <v>42.987599740997872</v>
      </c>
      <c r="S580" s="1006" t="s">
        <v>42</v>
      </c>
      <c r="T580" s="1346" t="str">
        <f>IF(_xlfn.NUMBERVALUE(R580), IF(R580&lt;50, "Acceptable; Ongoing Protection is Required", "Unacceptable; Immediate Restoration is Required"), " ")</f>
        <v>Acceptable; Ongoing Protection is Required</v>
      </c>
      <c r="W580" s="154"/>
      <c r="X580" s="154"/>
      <c r="Y580" s="154"/>
    </row>
    <row r="581" spans="1:25">
      <c r="B581" s="108" t="s">
        <v>853</v>
      </c>
      <c r="C581" s="27" t="s">
        <v>880</v>
      </c>
      <c r="D581" s="27">
        <v>1</v>
      </c>
      <c r="E581" s="139">
        <v>43335</v>
      </c>
      <c r="F581" s="27"/>
      <c r="G581" s="27"/>
      <c r="H581" s="27" t="s">
        <v>811</v>
      </c>
      <c r="I581" s="24" t="s">
        <v>811</v>
      </c>
      <c r="K581" s="483"/>
      <c r="L581" s="1306"/>
      <c r="Q581" s="1169"/>
      <c r="T581" s="1346"/>
      <c r="W581" s="154"/>
      <c r="X581" s="154"/>
      <c r="Y581" s="154"/>
    </row>
    <row r="582" spans="1:25">
      <c r="B582" s="108" t="s">
        <v>853</v>
      </c>
      <c r="C582" s="27" t="s">
        <v>880</v>
      </c>
      <c r="D582" s="27">
        <v>2</v>
      </c>
      <c r="E582" s="139">
        <v>43335</v>
      </c>
      <c r="F582" s="27"/>
      <c r="G582" s="27"/>
      <c r="H582" s="27" t="s">
        <v>811</v>
      </c>
      <c r="I582" s="24" t="s">
        <v>811</v>
      </c>
      <c r="K582" s="483"/>
      <c r="L582" s="1306"/>
      <c r="Q582" s="1169"/>
      <c r="T582" s="1346"/>
      <c r="W582" s="154"/>
      <c r="X582" s="154"/>
      <c r="Y582" s="154"/>
    </row>
    <row r="583" spans="1:25">
      <c r="B583" s="108" t="s">
        <v>853</v>
      </c>
      <c r="C583" s="27" t="s">
        <v>880</v>
      </c>
      <c r="D583" s="27">
        <v>3</v>
      </c>
      <c r="E583" s="139">
        <v>43335</v>
      </c>
      <c r="F583" s="27"/>
      <c r="G583" s="27"/>
      <c r="H583" s="24">
        <v>3.8858860759493679</v>
      </c>
      <c r="I583" s="24">
        <v>0.35188066566410264</v>
      </c>
      <c r="J583">
        <f t="shared" si="62"/>
        <v>10.899151738279915</v>
      </c>
      <c r="K583" s="483"/>
      <c r="L583" s="1306"/>
      <c r="Q583" s="1169"/>
      <c r="T583" s="1346"/>
      <c r="W583" s="154"/>
      <c r="X583" s="154"/>
      <c r="Y583" s="154"/>
    </row>
    <row r="584" spans="1:25">
      <c r="B584" s="108" t="s">
        <v>853</v>
      </c>
      <c r="C584" s="27" t="s">
        <v>880</v>
      </c>
      <c r="D584" s="27">
        <v>4</v>
      </c>
      <c r="E584" s="139">
        <v>43335</v>
      </c>
      <c r="F584" s="27"/>
      <c r="G584" s="27"/>
      <c r="H584" s="27" t="s">
        <v>811</v>
      </c>
      <c r="I584" s="24" t="s">
        <v>811</v>
      </c>
      <c r="K584" s="483"/>
      <c r="L584" s="1306"/>
      <c r="Q584" s="1169"/>
      <c r="T584" s="1346"/>
      <c r="W584" s="154"/>
      <c r="X584" s="154"/>
      <c r="Y584" s="154"/>
    </row>
    <row r="585" spans="1:25">
      <c r="B585" s="108" t="s">
        <v>853</v>
      </c>
      <c r="C585" s="27" t="s">
        <v>880</v>
      </c>
      <c r="D585" s="27">
        <v>5</v>
      </c>
      <c r="E585" s="139">
        <v>43335</v>
      </c>
      <c r="F585" s="27"/>
      <c r="G585" s="27"/>
      <c r="H585" s="27" t="s">
        <v>811</v>
      </c>
      <c r="I585" s="24" t="s">
        <v>811</v>
      </c>
      <c r="K585" s="483"/>
      <c r="L585" s="1306"/>
      <c r="Q585" s="1169"/>
      <c r="T585" s="1346"/>
      <c r="W585" s="154"/>
      <c r="X585" s="154"/>
      <c r="Y585" s="154"/>
    </row>
    <row r="586" spans="1:25">
      <c r="B586" s="108" t="s">
        <v>853</v>
      </c>
      <c r="C586" s="27" t="s">
        <v>880</v>
      </c>
      <c r="D586" s="27">
        <v>6</v>
      </c>
      <c r="E586" s="139">
        <v>43335</v>
      </c>
      <c r="F586" s="27"/>
      <c r="G586" s="27"/>
      <c r="H586" s="27" t="s">
        <v>811</v>
      </c>
      <c r="I586" s="24" t="s">
        <v>811</v>
      </c>
      <c r="K586" s="483"/>
      <c r="L586" s="1306"/>
      <c r="Q586" s="1169"/>
      <c r="T586" s="1346"/>
      <c r="W586" s="154"/>
      <c r="X586" s="154"/>
      <c r="Y586" s="154"/>
    </row>
    <row r="587" spans="1:25">
      <c r="B587" s="108" t="s">
        <v>853</v>
      </c>
      <c r="C587" s="27" t="s">
        <v>880</v>
      </c>
      <c r="D587" s="27">
        <v>7</v>
      </c>
      <c r="E587" s="139">
        <v>43335</v>
      </c>
      <c r="F587" s="27"/>
      <c r="G587" s="27"/>
      <c r="H587" s="27" t="s">
        <v>811</v>
      </c>
      <c r="I587" s="24" t="s">
        <v>811</v>
      </c>
      <c r="K587" s="483"/>
      <c r="L587" s="1306"/>
      <c r="Q587" s="1169"/>
      <c r="T587" s="1346"/>
      <c r="W587" s="154"/>
      <c r="X587" s="154"/>
      <c r="Y587" s="154"/>
    </row>
    <row r="588" spans="1:25">
      <c r="B588" s="108" t="s">
        <v>853</v>
      </c>
      <c r="C588" s="27" t="s">
        <v>880</v>
      </c>
      <c r="D588" s="27">
        <v>8</v>
      </c>
      <c r="E588" s="139">
        <v>43335</v>
      </c>
      <c r="F588" s="27"/>
      <c r="G588" s="27"/>
      <c r="H588" s="27" t="s">
        <v>811</v>
      </c>
      <c r="I588" s="24" t="s">
        <v>811</v>
      </c>
      <c r="K588" s="483"/>
      <c r="L588" s="1306"/>
      <c r="Q588" s="1169"/>
      <c r="T588" s="1346"/>
      <c r="W588" s="154"/>
      <c r="X588" s="154"/>
      <c r="Y588" s="154"/>
    </row>
    <row r="589" spans="1:25" s="451" customFormat="1">
      <c r="B589" s="1566" t="s">
        <v>853</v>
      </c>
      <c r="C589" s="534" t="s">
        <v>880</v>
      </c>
      <c r="D589" s="534">
        <v>9</v>
      </c>
      <c r="E589" s="1196">
        <v>43335</v>
      </c>
      <c r="F589" s="534"/>
      <c r="G589" s="534"/>
      <c r="H589" s="1200">
        <v>9.9696202531645568</v>
      </c>
      <c r="I589" s="1200">
        <v>0.87096881979911223</v>
      </c>
      <c r="J589" s="451">
        <f t="shared" si="62"/>
        <v>26.977388224457702</v>
      </c>
      <c r="K589" s="1104"/>
      <c r="L589" s="892"/>
      <c r="Q589" s="1650"/>
      <c r="R589" s="1147"/>
      <c r="S589" s="1147"/>
      <c r="T589" s="1651"/>
      <c r="W589" s="1647"/>
      <c r="X589" s="1647"/>
      <c r="Y589" s="1647"/>
    </row>
    <row r="590" spans="1:25">
      <c r="A590" s="108"/>
      <c r="E590" s="173"/>
      <c r="F590" s="445"/>
      <c r="I590" s="173"/>
      <c r="J590" t="str">
        <f t="shared" si="62"/>
        <v xml:space="preserve"> </v>
      </c>
      <c r="K590" s="483"/>
      <c r="L590" s="1312"/>
      <c r="M590" s="108"/>
      <c r="O590" s="592"/>
      <c r="Q590" s="1169"/>
      <c r="S590" s="1333"/>
      <c r="T590" s="1346"/>
    </row>
    <row r="591" spans="1:25" ht="31.2">
      <c r="A591" s="976" t="s">
        <v>804</v>
      </c>
      <c r="B591" s="591" t="s">
        <v>20</v>
      </c>
      <c r="C591" s="591" t="s">
        <v>701</v>
      </c>
      <c r="D591" s="946" t="s">
        <v>805</v>
      </c>
      <c r="E591" s="947" t="s">
        <v>786</v>
      </c>
      <c r="F591" s="946" t="s">
        <v>806</v>
      </c>
      <c r="G591" s="946" t="s">
        <v>807</v>
      </c>
      <c r="H591" s="591" t="s">
        <v>808</v>
      </c>
      <c r="I591" s="371" t="s">
        <v>809</v>
      </c>
      <c r="J591" t="s">
        <v>810</v>
      </c>
      <c r="K591" s="1267" t="s">
        <v>792</v>
      </c>
      <c r="L591" s="1305" t="s">
        <v>474</v>
      </c>
      <c r="M591" s="1252" t="s">
        <v>793</v>
      </c>
      <c r="N591" s="1305" t="s">
        <v>483</v>
      </c>
      <c r="O591" s="1252" t="s">
        <v>794</v>
      </c>
      <c r="P591" s="1305" t="s">
        <v>480</v>
      </c>
      <c r="Q591" s="1604"/>
      <c r="T591" s="1346"/>
    </row>
    <row r="592" spans="1:25">
      <c r="A592" s="108">
        <v>58</v>
      </c>
      <c r="B592" t="s">
        <v>709</v>
      </c>
      <c r="C592" t="s">
        <v>880</v>
      </c>
      <c r="D592" s="18">
        <v>0.5</v>
      </c>
      <c r="E592" s="55">
        <v>43699</v>
      </c>
      <c r="F592" s="165">
        <v>9.8000000000000007</v>
      </c>
      <c r="G592" s="166">
        <v>3.45</v>
      </c>
      <c r="H592" s="24">
        <v>2.5113926582278476</v>
      </c>
      <c r="I592" s="24">
        <v>0.50423903524667213</v>
      </c>
      <c r="J592">
        <f t="shared" si="62"/>
        <v>15.618299877730422</v>
      </c>
      <c r="K592" s="745">
        <f>AVERAGE(G592:G601)</f>
        <v>3.45</v>
      </c>
      <c r="L592" s="1306">
        <f t="shared" si="63"/>
        <v>42.134036381091931</v>
      </c>
      <c r="M592" s="166">
        <f>AVERAGE(H592:H601)</f>
        <v>7.4259773839662442</v>
      </c>
      <c r="N592" s="594">
        <f t="shared" si="64"/>
        <v>50.238571431581853</v>
      </c>
      <c r="O592">
        <f>AVERAGE(J592:J601)</f>
        <v>22.326018795045329</v>
      </c>
      <c r="P592" s="594">
        <f t="shared" si="65"/>
        <v>48.956916049896762</v>
      </c>
      <c r="Q592" s="1169">
        <f t="shared" si="66"/>
        <v>47.109841287523516</v>
      </c>
      <c r="T592" s="1346"/>
    </row>
    <row r="593" spans="1:22">
      <c r="A593" s="108"/>
      <c r="B593" t="s">
        <v>709</v>
      </c>
      <c r="C593" t="s">
        <v>880</v>
      </c>
      <c r="D593" s="18">
        <v>1</v>
      </c>
      <c r="E593" s="55">
        <v>43699</v>
      </c>
      <c r="F593" s="165"/>
      <c r="G593" s="166"/>
      <c r="H593" s="27" t="s">
        <v>811</v>
      </c>
      <c r="I593" s="27" t="s">
        <v>811</v>
      </c>
      <c r="K593" s="483"/>
      <c r="L593" s="1306"/>
      <c r="Q593" s="1169"/>
      <c r="T593" s="1346"/>
    </row>
    <row r="594" spans="1:22">
      <c r="A594" s="108"/>
      <c r="B594" t="s">
        <v>709</v>
      </c>
      <c r="C594" t="s">
        <v>880</v>
      </c>
      <c r="D594" s="18">
        <v>2</v>
      </c>
      <c r="E594" s="55">
        <v>43699</v>
      </c>
      <c r="F594" s="165"/>
      <c r="G594" s="166"/>
      <c r="H594" s="27" t="s">
        <v>811</v>
      </c>
      <c r="I594" s="27" t="s">
        <v>811</v>
      </c>
      <c r="K594" s="483"/>
      <c r="L594" s="1306"/>
      <c r="Q594" s="1169"/>
      <c r="T594" s="1346"/>
    </row>
    <row r="595" spans="1:22">
      <c r="A595" s="108"/>
      <c r="B595" t="s">
        <v>709</v>
      </c>
      <c r="C595" t="s">
        <v>880</v>
      </c>
      <c r="D595" s="18">
        <v>3</v>
      </c>
      <c r="E595" s="55">
        <v>43699</v>
      </c>
      <c r="F595" s="165"/>
      <c r="G595" s="166"/>
      <c r="H595" s="24">
        <v>2.2465859493670881</v>
      </c>
      <c r="I595" s="24">
        <v>0.46545141715077426</v>
      </c>
      <c r="J595">
        <f t="shared" si="62"/>
        <v>14.416892194828081</v>
      </c>
      <c r="K595" s="483"/>
      <c r="L595" s="1306"/>
      <c r="Q595" s="1169"/>
      <c r="T595" s="1346"/>
    </row>
    <row r="596" spans="1:22">
      <c r="A596" s="108"/>
      <c r="B596" t="s">
        <v>709</v>
      </c>
      <c r="C596" t="s">
        <v>880</v>
      </c>
      <c r="D596" s="18">
        <v>4</v>
      </c>
      <c r="E596" s="55">
        <v>43699</v>
      </c>
      <c r="F596" s="165"/>
      <c r="G596" s="166"/>
      <c r="H596" s="27" t="s">
        <v>811</v>
      </c>
      <c r="I596" s="27" t="s">
        <v>811</v>
      </c>
      <c r="K596" s="483"/>
      <c r="L596" s="1306"/>
      <c r="Q596" s="1169"/>
      <c r="T596" s="1346"/>
    </row>
    <row r="597" spans="1:22">
      <c r="A597" s="108"/>
      <c r="B597" t="s">
        <v>709</v>
      </c>
      <c r="C597" t="s">
        <v>880</v>
      </c>
      <c r="D597" s="18">
        <v>5</v>
      </c>
      <c r="E597" s="55">
        <v>43699</v>
      </c>
      <c r="F597" s="165"/>
      <c r="G597" s="166"/>
      <c r="H597" s="27" t="s">
        <v>811</v>
      </c>
      <c r="I597" s="27" t="s">
        <v>811</v>
      </c>
      <c r="K597" s="483"/>
      <c r="L597" s="1306"/>
      <c r="Q597" s="1169"/>
      <c r="T597" s="1346"/>
    </row>
    <row r="598" spans="1:22">
      <c r="A598" s="108"/>
      <c r="B598" t="s">
        <v>709</v>
      </c>
      <c r="C598" t="s">
        <v>880</v>
      </c>
      <c r="D598" s="18">
        <v>6</v>
      </c>
      <c r="E598" s="55">
        <v>43699</v>
      </c>
      <c r="F598" s="165"/>
      <c r="G598" s="166"/>
      <c r="H598" s="27" t="s">
        <v>811</v>
      </c>
      <c r="I598" s="27" t="s">
        <v>811</v>
      </c>
      <c r="K598" s="483"/>
      <c r="L598" s="1306"/>
      <c r="Q598" s="1169"/>
      <c r="T598" s="1346"/>
    </row>
    <row r="599" spans="1:22">
      <c r="A599" s="108"/>
      <c r="B599" t="s">
        <v>709</v>
      </c>
      <c r="C599" t="s">
        <v>880</v>
      </c>
      <c r="D599" s="18">
        <v>7</v>
      </c>
      <c r="E599" s="55">
        <v>43699</v>
      </c>
      <c r="F599" s="165"/>
      <c r="G599" s="166"/>
      <c r="H599" s="27" t="s">
        <v>811</v>
      </c>
      <c r="I599" s="27" t="s">
        <v>811</v>
      </c>
      <c r="K599" s="483"/>
      <c r="L599" s="1306"/>
      <c r="Q599" s="1169"/>
      <c r="T599" s="1346"/>
    </row>
    <row r="600" spans="1:22">
      <c r="A600" s="108"/>
      <c r="B600" t="s">
        <v>709</v>
      </c>
      <c r="C600" t="s">
        <v>880</v>
      </c>
      <c r="D600" s="18">
        <v>8</v>
      </c>
      <c r="E600" s="55">
        <v>43699</v>
      </c>
      <c r="F600" s="165"/>
      <c r="G600" s="166"/>
      <c r="H600" s="24">
        <v>17.519953544303796</v>
      </c>
      <c r="I600" s="24">
        <v>1.1927056341634108</v>
      </c>
      <c r="J600">
        <f t="shared" si="62"/>
        <v>36.942864312577484</v>
      </c>
      <c r="K600" s="483"/>
      <c r="L600" s="1306"/>
      <c r="Q600" s="1169"/>
      <c r="T600" s="1346"/>
    </row>
    <row r="601" spans="1:22" s="451" customFormat="1">
      <c r="A601" s="1566"/>
      <c r="B601" s="451" t="s">
        <v>709</v>
      </c>
      <c r="C601" s="451" t="s">
        <v>880</v>
      </c>
      <c r="D601" s="1201">
        <v>9</v>
      </c>
      <c r="E601" s="1202">
        <v>43699</v>
      </c>
      <c r="F601" s="1203"/>
      <c r="G601" s="1204"/>
      <c r="H601" s="534" t="s">
        <v>811</v>
      </c>
      <c r="I601" s="534" t="s">
        <v>811</v>
      </c>
      <c r="K601" s="1104"/>
      <c r="L601" s="1315"/>
      <c r="N601" s="1373"/>
      <c r="P601" s="1373"/>
      <c r="Q601" s="1232"/>
      <c r="R601" s="1157"/>
      <c r="S601" s="1157"/>
      <c r="T601" s="1569"/>
    </row>
    <row r="602" spans="1:22">
      <c r="A602" s="108"/>
      <c r="D602" s="18"/>
      <c r="E602" s="55"/>
      <c r="H602" s="165"/>
      <c r="I602" s="166"/>
      <c r="J602" t="str">
        <f t="shared" si="62"/>
        <v xml:space="preserve"> </v>
      </c>
      <c r="K602" s="483"/>
      <c r="L602" s="1312"/>
      <c r="Q602" s="1169"/>
      <c r="R602" s="1011"/>
      <c r="S602" s="1011"/>
      <c r="T602" s="1347"/>
      <c r="U602" s="27"/>
      <c r="V602" s="27"/>
    </row>
    <row r="603" spans="1:22" ht="31.2">
      <c r="B603" s="976" t="s">
        <v>20</v>
      </c>
      <c r="C603" s="591" t="s">
        <v>701</v>
      </c>
      <c r="D603" s="946" t="s">
        <v>805</v>
      </c>
      <c r="E603" s="947" t="s">
        <v>786</v>
      </c>
      <c r="F603" s="946" t="s">
        <v>806</v>
      </c>
      <c r="G603" s="946" t="s">
        <v>807</v>
      </c>
      <c r="H603" s="591" t="s">
        <v>808</v>
      </c>
      <c r="I603" s="371" t="s">
        <v>809</v>
      </c>
      <c r="J603" t="s">
        <v>810</v>
      </c>
      <c r="K603" s="1267" t="s">
        <v>792</v>
      </c>
      <c r="L603" s="1305" t="s">
        <v>474</v>
      </c>
      <c r="M603" s="1252" t="s">
        <v>793</v>
      </c>
      <c r="N603" s="1305" t="s">
        <v>483</v>
      </c>
      <c r="O603" s="1252" t="s">
        <v>794</v>
      </c>
      <c r="P603" s="1305" t="s">
        <v>480</v>
      </c>
      <c r="Q603" s="1604"/>
      <c r="T603" s="1346"/>
    </row>
    <row r="604" spans="1:22">
      <c r="B604" s="108" t="s">
        <v>854</v>
      </c>
      <c r="C604" t="s">
        <v>880</v>
      </c>
      <c r="D604">
        <v>0.5</v>
      </c>
      <c r="E604" s="55">
        <v>44076</v>
      </c>
      <c r="F604">
        <v>9.6</v>
      </c>
      <c r="G604">
        <v>4.0999999999999996</v>
      </c>
      <c r="H604" s="371">
        <v>0.18666666666666668</v>
      </c>
      <c r="I604" s="24">
        <v>0.44076651902738867</v>
      </c>
      <c r="J604">
        <f t="shared" si="62"/>
        <v>13.652302160354337</v>
      </c>
      <c r="K604" s="483">
        <f>AVERAGE(G604:G613)</f>
        <v>4.0999999999999996</v>
      </c>
      <c r="L604" s="1306">
        <f t="shared" si="63"/>
        <v>39.64376090269279</v>
      </c>
      <c r="M604" s="166">
        <f>AVERAGE(H604:H613)</f>
        <v>1.2867555555555554</v>
      </c>
      <c r="N604" s="594">
        <f t="shared" si="64"/>
        <v>33.042439643254426</v>
      </c>
      <c r="O604">
        <f>AVERAGE(J604:J613)</f>
        <v>19.586864278447479</v>
      </c>
      <c r="P604" s="594">
        <f t="shared" si="65"/>
        <v>47.068520447560935</v>
      </c>
      <c r="Q604" s="1169">
        <f t="shared" si="66"/>
        <v>39.918240331169386</v>
      </c>
      <c r="T604" s="1346"/>
    </row>
    <row r="605" spans="1:22">
      <c r="B605" s="108" t="s">
        <v>854</v>
      </c>
      <c r="C605" t="s">
        <v>880</v>
      </c>
      <c r="D605">
        <v>1</v>
      </c>
      <c r="E605" s="55">
        <v>44076</v>
      </c>
      <c r="H605" s="24" t="s">
        <v>811</v>
      </c>
      <c r="I605" s="24" t="s">
        <v>811</v>
      </c>
      <c r="K605" s="483"/>
      <c r="L605" s="1306"/>
      <c r="Q605" s="1169"/>
      <c r="T605" s="1346"/>
    </row>
    <row r="606" spans="1:22">
      <c r="B606" s="108" t="s">
        <v>854</v>
      </c>
      <c r="C606" t="s">
        <v>880</v>
      </c>
      <c r="D606">
        <v>2</v>
      </c>
      <c r="E606" s="55">
        <v>44076</v>
      </c>
      <c r="H606" s="24" t="s">
        <v>811</v>
      </c>
      <c r="I606" s="24" t="s">
        <v>811</v>
      </c>
      <c r="K606" s="483"/>
      <c r="L606" s="1306"/>
      <c r="Q606" s="1169"/>
      <c r="T606" s="1346"/>
    </row>
    <row r="607" spans="1:22">
      <c r="B607" s="108" t="s">
        <v>854</v>
      </c>
      <c r="C607" t="s">
        <v>880</v>
      </c>
      <c r="D607">
        <v>3</v>
      </c>
      <c r="E607" s="55">
        <v>44076</v>
      </c>
      <c r="H607" s="371">
        <v>0.26133333333333331</v>
      </c>
      <c r="I607" s="24">
        <v>0.44076651902738867</v>
      </c>
      <c r="J607">
        <f t="shared" si="62"/>
        <v>13.652302160354337</v>
      </c>
      <c r="K607" s="483"/>
      <c r="L607" s="1306"/>
      <c r="Q607" s="1169"/>
      <c r="T607" s="1346"/>
    </row>
    <row r="608" spans="1:22">
      <c r="B608" s="108" t="s">
        <v>854</v>
      </c>
      <c r="C608" t="s">
        <v>880</v>
      </c>
      <c r="D608">
        <v>4</v>
      </c>
      <c r="E608" s="55">
        <v>44076</v>
      </c>
      <c r="H608" s="24" t="s">
        <v>811</v>
      </c>
      <c r="I608" s="24" t="s">
        <v>811</v>
      </c>
      <c r="K608" s="483"/>
      <c r="L608" s="1306"/>
      <c r="Q608" s="1169"/>
      <c r="T608" s="1346"/>
    </row>
    <row r="609" spans="1:25">
      <c r="B609" s="108" t="s">
        <v>854</v>
      </c>
      <c r="C609" t="s">
        <v>880</v>
      </c>
      <c r="D609">
        <v>5</v>
      </c>
      <c r="E609" s="55">
        <v>44076</v>
      </c>
      <c r="H609" s="24" t="s">
        <v>811</v>
      </c>
      <c r="I609" s="24" t="s">
        <v>811</v>
      </c>
      <c r="K609" s="483"/>
      <c r="L609" s="1306"/>
      <c r="Q609" s="1169"/>
      <c r="T609" s="1346"/>
    </row>
    <row r="610" spans="1:25">
      <c r="B610" s="108" t="s">
        <v>854</v>
      </c>
      <c r="C610" t="s">
        <v>880</v>
      </c>
      <c r="D610">
        <v>6</v>
      </c>
      <c r="E610" s="55">
        <v>44076</v>
      </c>
      <c r="H610" s="24" t="s">
        <v>811</v>
      </c>
      <c r="I610" s="24" t="s">
        <v>811</v>
      </c>
      <c r="K610" s="483"/>
      <c r="L610" s="1306"/>
      <c r="Q610" s="1169"/>
      <c r="T610" s="1346"/>
    </row>
    <row r="611" spans="1:25">
      <c r="B611" s="108" t="s">
        <v>854</v>
      </c>
      <c r="C611" t="s">
        <v>880</v>
      </c>
      <c r="D611">
        <v>7</v>
      </c>
      <c r="E611" s="55">
        <v>44076</v>
      </c>
      <c r="H611" s="24" t="s">
        <v>811</v>
      </c>
      <c r="I611" s="24" t="s">
        <v>811</v>
      </c>
      <c r="K611" s="483"/>
      <c r="L611" s="1306"/>
      <c r="Q611" s="1169"/>
      <c r="T611" s="1346"/>
    </row>
    <row r="612" spans="1:25">
      <c r="B612" s="108" t="s">
        <v>854</v>
      </c>
      <c r="C612" t="s">
        <v>880</v>
      </c>
      <c r="D612">
        <v>8</v>
      </c>
      <c r="E612" s="55">
        <v>44076</v>
      </c>
      <c r="H612" s="24" t="s">
        <v>811</v>
      </c>
      <c r="I612" s="24" t="s">
        <v>811</v>
      </c>
      <c r="K612" s="483"/>
      <c r="L612" s="1306"/>
      <c r="Q612" s="1169"/>
      <c r="T612" s="1346"/>
    </row>
    <row r="613" spans="1:25" s="451" customFormat="1">
      <c r="B613" s="1566" t="s">
        <v>854</v>
      </c>
      <c r="C613" s="451" t="s">
        <v>880</v>
      </c>
      <c r="D613" s="451">
        <v>9</v>
      </c>
      <c r="E613" s="1202">
        <v>44076</v>
      </c>
      <c r="H613" s="1576">
        <v>3.4122666666666666</v>
      </c>
      <c r="I613" s="1200">
        <v>1.0155610678192601</v>
      </c>
      <c r="J613" s="451">
        <f t="shared" si="62"/>
        <v>31.455988514633763</v>
      </c>
      <c r="K613" s="1104"/>
      <c r="L613" s="1315"/>
      <c r="N613" s="1373"/>
      <c r="P613" s="1373"/>
      <c r="Q613" s="1232"/>
      <c r="R613" s="1157"/>
      <c r="S613" s="1157"/>
      <c r="T613" s="1569"/>
    </row>
    <row r="614" spans="1:25">
      <c r="A614" s="976"/>
      <c r="B614" s="591"/>
      <c r="C614" s="946"/>
      <c r="D614" s="947"/>
      <c r="E614" s="591"/>
      <c r="F614" s="946"/>
      <c r="G614" s="946"/>
      <c r="H614" s="946"/>
      <c r="I614" s="948"/>
      <c r="J614" t="str">
        <f t="shared" si="62"/>
        <v xml:space="preserve"> </v>
      </c>
      <c r="K614" s="1279"/>
      <c r="L614" s="1312"/>
      <c r="M614" s="946"/>
      <c r="O614" s="591"/>
      <c r="Q614" s="1169"/>
      <c r="R614" s="1011"/>
      <c r="S614" s="1229"/>
      <c r="T614" s="1348"/>
      <c r="U614" s="946"/>
    </row>
    <row r="615" spans="1:25" ht="31.2">
      <c r="A615" s="983" t="s">
        <v>804</v>
      </c>
      <c r="B615" s="815" t="s">
        <v>20</v>
      </c>
      <c r="C615" s="815" t="s">
        <v>701</v>
      </c>
      <c r="D615" s="815" t="s">
        <v>805</v>
      </c>
      <c r="E615" s="873" t="s">
        <v>786</v>
      </c>
      <c r="F615" s="815" t="s">
        <v>806</v>
      </c>
      <c r="G615" s="815" t="s">
        <v>807</v>
      </c>
      <c r="H615" s="815" t="s">
        <v>808</v>
      </c>
      <c r="I615" s="878" t="s">
        <v>809</v>
      </c>
      <c r="J615" t="s">
        <v>810</v>
      </c>
      <c r="K615" s="1267" t="s">
        <v>792</v>
      </c>
      <c r="L615" s="1305" t="s">
        <v>474</v>
      </c>
      <c r="M615" s="1252" t="s">
        <v>793</v>
      </c>
      <c r="N615" s="1305" t="s">
        <v>483</v>
      </c>
      <c r="O615" s="1252" t="s">
        <v>794</v>
      </c>
      <c r="P615" s="1305" t="s">
        <v>480</v>
      </c>
      <c r="Q615" s="1604"/>
      <c r="R615" s="1226"/>
      <c r="S615" s="1226"/>
      <c r="T615" s="1349"/>
      <c r="U615" s="747"/>
      <c r="V615" s="747"/>
      <c r="W615" s="747"/>
      <c r="X615" s="747"/>
      <c r="Y615" s="747"/>
    </row>
    <row r="616" spans="1:25">
      <c r="A616" s="108"/>
      <c r="B616" t="s">
        <v>709</v>
      </c>
      <c r="C616" t="s">
        <v>884</v>
      </c>
      <c r="D616" s="27">
        <v>0.5</v>
      </c>
      <c r="E616" s="133">
        <v>44447</v>
      </c>
      <c r="F616">
        <v>9.6</v>
      </c>
      <c r="G616">
        <v>3.75</v>
      </c>
      <c r="H616" s="24">
        <v>1.3081904761904766</v>
      </c>
      <c r="I616" s="71">
        <v>0.4900000000000001</v>
      </c>
      <c r="J616">
        <f t="shared" si="62"/>
        <v>15.177260000000004</v>
      </c>
      <c r="K616" s="483">
        <f>AVERAGE(G616:G625)</f>
        <v>3.75</v>
      </c>
      <c r="L616" s="1306">
        <f t="shared" si="63"/>
        <v>40.931094043914811</v>
      </c>
      <c r="M616" s="166">
        <f>AVERAGE(H616:H625)</f>
        <v>1.8511111111111116</v>
      </c>
      <c r="N616" s="594">
        <f t="shared" si="64"/>
        <v>36.610083326075021</v>
      </c>
      <c r="O616">
        <f>AVERAGE(J616:J625)</f>
        <v>15.851804888888893</v>
      </c>
      <c r="P616" s="594">
        <f t="shared" si="65"/>
        <v>44.016127093575932</v>
      </c>
      <c r="Q616" s="1169">
        <f t="shared" ref="Q616" si="67">AVERAGE(L616,N616,P616)</f>
        <v>40.519101487855259</v>
      </c>
      <c r="T616" s="1346"/>
    </row>
    <row r="617" spans="1:25">
      <c r="A617" s="108"/>
      <c r="B617" t="s">
        <v>709</v>
      </c>
      <c r="C617" t="s">
        <v>884</v>
      </c>
      <c r="D617" s="27">
        <v>1</v>
      </c>
      <c r="E617" s="133">
        <v>44447</v>
      </c>
      <c r="H617" s="24" t="s">
        <v>811</v>
      </c>
      <c r="I617" s="71" t="s">
        <v>811</v>
      </c>
      <c r="K617" s="483"/>
      <c r="L617" s="1306"/>
      <c r="Q617" s="1169"/>
      <c r="T617" s="1346"/>
    </row>
    <row r="618" spans="1:25">
      <c r="A618" s="108"/>
      <c r="B618" t="s">
        <v>709</v>
      </c>
      <c r="C618" t="s">
        <v>884</v>
      </c>
      <c r="D618" s="27">
        <v>2</v>
      </c>
      <c r="E618" s="133">
        <v>44447</v>
      </c>
      <c r="H618" s="24" t="s">
        <v>811</v>
      </c>
      <c r="I618" s="71" t="s">
        <v>811</v>
      </c>
      <c r="K618" s="483"/>
      <c r="L618" s="1306"/>
      <c r="Q618" s="1169"/>
      <c r="T618" s="1346"/>
    </row>
    <row r="619" spans="1:25">
      <c r="A619" s="108"/>
      <c r="B619" t="s">
        <v>709</v>
      </c>
      <c r="C619" t="s">
        <v>884</v>
      </c>
      <c r="D619" s="27">
        <v>3</v>
      </c>
      <c r="E619" s="133">
        <v>44447</v>
      </c>
      <c r="H619" s="24">
        <v>1.5316190476190479</v>
      </c>
      <c r="I619" s="71">
        <v>0.52266666666666683</v>
      </c>
      <c r="J619">
        <f t="shared" si="62"/>
        <v>16.189077333333337</v>
      </c>
      <c r="K619" s="483"/>
      <c r="L619" s="1306"/>
      <c r="Q619" s="1169"/>
      <c r="T619" s="1346"/>
    </row>
    <row r="620" spans="1:25">
      <c r="A620" s="108"/>
      <c r="B620" t="s">
        <v>709</v>
      </c>
      <c r="C620" t="s">
        <v>884</v>
      </c>
      <c r="D620" s="27">
        <v>4</v>
      </c>
      <c r="E620" s="133">
        <v>44447</v>
      </c>
      <c r="H620" s="24" t="s">
        <v>811</v>
      </c>
      <c r="I620" s="71" t="s">
        <v>811</v>
      </c>
      <c r="K620" s="483"/>
      <c r="L620" s="1306"/>
      <c r="Q620" s="1169"/>
      <c r="T620" s="1346"/>
    </row>
    <row r="621" spans="1:25">
      <c r="A621" s="108"/>
      <c r="B621" t="s">
        <v>709</v>
      </c>
      <c r="C621" t="s">
        <v>884</v>
      </c>
      <c r="D621" s="27">
        <v>5</v>
      </c>
      <c r="E621" s="133">
        <v>44447</v>
      </c>
      <c r="H621" s="24" t="s">
        <v>811</v>
      </c>
      <c r="I621" s="71" t="s">
        <v>811</v>
      </c>
      <c r="K621" s="483"/>
      <c r="L621" s="1306"/>
      <c r="Q621" s="1169"/>
      <c r="T621" s="1346"/>
    </row>
    <row r="622" spans="1:25">
      <c r="A622" s="108"/>
      <c r="B622" t="s">
        <v>709</v>
      </c>
      <c r="C622" t="s">
        <v>884</v>
      </c>
      <c r="D622" s="27">
        <v>6</v>
      </c>
      <c r="E622" s="133">
        <v>44447</v>
      </c>
      <c r="H622" s="24" t="s">
        <v>811</v>
      </c>
      <c r="I622" s="71" t="s">
        <v>811</v>
      </c>
      <c r="K622" s="483"/>
      <c r="L622" s="1306"/>
      <c r="Q622" s="1169"/>
      <c r="T622" s="1346"/>
    </row>
    <row r="623" spans="1:25">
      <c r="A623" s="108"/>
      <c r="B623" t="s">
        <v>709</v>
      </c>
      <c r="C623" t="s">
        <v>884</v>
      </c>
      <c r="D623" s="27">
        <v>7</v>
      </c>
      <c r="E623" s="133">
        <v>44447</v>
      </c>
      <c r="H623" s="24" t="s">
        <v>811</v>
      </c>
      <c r="I623" s="71" t="s">
        <v>811</v>
      </c>
      <c r="K623" s="483"/>
      <c r="L623" s="1306"/>
      <c r="Q623" s="1169"/>
      <c r="T623" s="1346"/>
    </row>
    <row r="624" spans="1:25">
      <c r="A624" s="108"/>
      <c r="B624" t="s">
        <v>709</v>
      </c>
      <c r="C624" t="s">
        <v>884</v>
      </c>
      <c r="D624" s="27">
        <v>8</v>
      </c>
      <c r="E624" s="133">
        <v>44447</v>
      </c>
      <c r="H624" s="24" t="s">
        <v>811</v>
      </c>
      <c r="I624" s="71" t="s">
        <v>811</v>
      </c>
      <c r="K624" s="483"/>
      <c r="L624" s="1306"/>
      <c r="Q624" s="1169"/>
      <c r="T624" s="1346"/>
    </row>
    <row r="625" spans="1:20" s="451" customFormat="1">
      <c r="A625" s="1566"/>
      <c r="B625" s="451" t="s">
        <v>709</v>
      </c>
      <c r="C625" s="451" t="s">
        <v>884</v>
      </c>
      <c r="D625" s="534">
        <v>9</v>
      </c>
      <c r="E625" s="1567">
        <v>44447</v>
      </c>
      <c r="H625" s="1200">
        <v>2.7135238095238101</v>
      </c>
      <c r="I625" s="1444">
        <v>0.52266666666666683</v>
      </c>
      <c r="J625" s="451">
        <f t="shared" si="62"/>
        <v>16.189077333333337</v>
      </c>
      <c r="K625" s="1104"/>
      <c r="L625" s="1315"/>
      <c r="N625" s="1373"/>
      <c r="P625" s="1373"/>
      <c r="Q625" s="1232"/>
      <c r="R625" s="1157"/>
      <c r="S625" s="1157"/>
      <c r="T625" s="1569"/>
    </row>
    <row r="626" spans="1:20">
      <c r="A626" s="108"/>
      <c r="D626" s="27"/>
      <c r="E626" s="133"/>
      <c r="H626" s="24"/>
      <c r="I626" s="71"/>
      <c r="J626" s="484"/>
      <c r="L626" s="593"/>
      <c r="Q626" s="1169"/>
    </row>
    <row r="627" spans="1:20" ht="31.2">
      <c r="A627" s="983" t="s">
        <v>804</v>
      </c>
      <c r="B627" s="815" t="s">
        <v>20</v>
      </c>
      <c r="C627" s="815" t="s">
        <v>701</v>
      </c>
      <c r="D627" s="815" t="s">
        <v>805</v>
      </c>
      <c r="E627" s="873" t="s">
        <v>786</v>
      </c>
      <c r="F627" s="815" t="s">
        <v>806</v>
      </c>
      <c r="G627" s="815" t="s">
        <v>807</v>
      </c>
      <c r="H627" s="815" t="s">
        <v>808</v>
      </c>
      <c r="I627" s="878" t="s">
        <v>809</v>
      </c>
      <c r="J627" t="s">
        <v>810</v>
      </c>
      <c r="K627" s="1267" t="s">
        <v>792</v>
      </c>
      <c r="L627" s="1305" t="s">
        <v>474</v>
      </c>
      <c r="M627" s="1252" t="s">
        <v>793</v>
      </c>
      <c r="N627" s="1305" t="s">
        <v>483</v>
      </c>
      <c r="O627" s="1252" t="s">
        <v>794</v>
      </c>
      <c r="P627" s="1305" t="s">
        <v>480</v>
      </c>
      <c r="Q627" s="1169"/>
    </row>
    <row r="628" spans="1:20">
      <c r="A628" s="108"/>
      <c r="B628" t="s">
        <v>709</v>
      </c>
      <c r="C628" t="s">
        <v>880</v>
      </c>
      <c r="D628" s="27">
        <v>0.5</v>
      </c>
      <c r="E628" s="55">
        <v>44805</v>
      </c>
      <c r="F628">
        <v>9.5</v>
      </c>
      <c r="G628">
        <v>4.25</v>
      </c>
      <c r="H628" s="24">
        <v>0.47003730529184257</v>
      </c>
      <c r="I628" s="2798">
        <v>0.81965632693745194</v>
      </c>
      <c r="J628">
        <f t="shared" ref="J628" si="68">IF(AND(I628&gt;0),  I628*30.974," ")</f>
        <v>25.388035070560637</v>
      </c>
      <c r="K628" s="483">
        <f>AVERAGE(G628:G637)</f>
        <v>4.25</v>
      </c>
      <c r="L628" s="1306">
        <f t="shared" ref="L628" si="69">10*(6-(LN(K628)/LN(2)))</f>
        <v>39.125371587496602</v>
      </c>
      <c r="M628" s="166">
        <f>AVERAGE(H628:H637)</f>
        <v>1.7905589249824194</v>
      </c>
      <c r="N628" s="594">
        <f t="shared" ref="N628" si="70">10*(6-((2.04-0.68*LN(M628))/LN(2)))</f>
        <v>36.283809143226485</v>
      </c>
      <c r="O628">
        <f>AVERAGE(J628:J637)</f>
        <v>27.922938334643391</v>
      </c>
      <c r="P628" s="594">
        <f t="shared" ref="P628" si="71">10*(6-(LN(48/O628)/LN(2)))</f>
        <v>52.184163586997684</v>
      </c>
      <c r="Q628" s="1169">
        <f>AVERAGE(L628,N628,P628)</f>
        <v>42.531114772573588</v>
      </c>
    </row>
    <row r="629" spans="1:20">
      <c r="A629" s="108"/>
      <c r="B629" t="s">
        <v>709</v>
      </c>
      <c r="C629" t="s">
        <v>880</v>
      </c>
      <c r="D629" s="27">
        <v>1</v>
      </c>
      <c r="E629" s="55">
        <v>44805</v>
      </c>
      <c r="H629" s="24" t="s">
        <v>811</v>
      </c>
      <c r="I629" s="27" t="s">
        <v>811</v>
      </c>
      <c r="J629" s="484"/>
      <c r="L629" s="593"/>
      <c r="Q629" s="1169"/>
    </row>
    <row r="630" spans="1:20">
      <c r="A630" s="108"/>
      <c r="B630" t="s">
        <v>709</v>
      </c>
      <c r="C630" t="s">
        <v>880</v>
      </c>
      <c r="D630" s="27">
        <v>2</v>
      </c>
      <c r="E630" s="55">
        <v>44805</v>
      </c>
      <c r="H630" s="24" t="s">
        <v>811</v>
      </c>
      <c r="I630" s="27" t="s">
        <v>811</v>
      </c>
      <c r="J630" s="484"/>
      <c r="L630" s="593"/>
      <c r="Q630" s="1169"/>
    </row>
    <row r="631" spans="1:20">
      <c r="A631" s="108"/>
      <c r="B631" t="s">
        <v>709</v>
      </c>
      <c r="C631" t="s">
        <v>880</v>
      </c>
      <c r="D631" s="27">
        <v>3</v>
      </c>
      <c r="E631" s="55">
        <v>44805</v>
      </c>
      <c r="H631" s="24">
        <v>0.66963242596694816</v>
      </c>
      <c r="I631" s="2798">
        <v>0.35243083320006408</v>
      </c>
      <c r="J631" s="484">
        <f>IF(AND(I631&gt;0),  I631*30.974," ")</f>
        <v>10.916192627538784</v>
      </c>
      <c r="L631" s="593"/>
      <c r="Q631" s="1169"/>
    </row>
    <row r="632" spans="1:20">
      <c r="A632" s="108"/>
      <c r="B632" t="s">
        <v>709</v>
      </c>
      <c r="C632" t="s">
        <v>880</v>
      </c>
      <c r="D632" s="27">
        <v>4</v>
      </c>
      <c r="E632" s="55">
        <v>44805</v>
      </c>
      <c r="H632" s="24" t="s">
        <v>811</v>
      </c>
      <c r="I632" s="27" t="s">
        <v>811</v>
      </c>
      <c r="J632" s="484"/>
      <c r="L632" s="593"/>
      <c r="Q632" s="1169"/>
    </row>
    <row r="633" spans="1:20">
      <c r="B633" t="s">
        <v>709</v>
      </c>
      <c r="C633" t="s">
        <v>880</v>
      </c>
      <c r="D633" s="27">
        <v>5</v>
      </c>
      <c r="E633" s="55">
        <v>44805</v>
      </c>
      <c r="H633" s="24" t="s">
        <v>811</v>
      </c>
      <c r="I633" s="27" t="s">
        <v>811</v>
      </c>
      <c r="J633" s="484"/>
      <c r="Q633" s="1169"/>
    </row>
    <row r="634" spans="1:20">
      <c r="B634" t="s">
        <v>709</v>
      </c>
      <c r="C634" t="s">
        <v>880</v>
      </c>
      <c r="D634" s="27">
        <v>6</v>
      </c>
      <c r="E634" s="55">
        <v>44805</v>
      </c>
      <c r="H634" s="24" t="s">
        <v>811</v>
      </c>
      <c r="I634" s="27" t="s">
        <v>811</v>
      </c>
      <c r="J634" s="484"/>
      <c r="Q634" s="1169"/>
    </row>
    <row r="635" spans="1:20">
      <c r="B635" t="s">
        <v>709</v>
      </c>
      <c r="C635" t="s">
        <v>880</v>
      </c>
      <c r="D635" s="27">
        <v>7</v>
      </c>
      <c r="E635" s="55">
        <v>44805</v>
      </c>
      <c r="H635" s="24" t="s">
        <v>811</v>
      </c>
      <c r="I635" s="27" t="s">
        <v>811</v>
      </c>
      <c r="J635" s="484"/>
      <c r="Q635" s="1169"/>
    </row>
    <row r="636" spans="1:20">
      <c r="A636" s="108"/>
      <c r="B636" t="s">
        <v>709</v>
      </c>
      <c r="C636" t="s">
        <v>880</v>
      </c>
      <c r="D636" s="27">
        <v>8</v>
      </c>
      <c r="E636" s="55">
        <v>44805</v>
      </c>
      <c r="H636" s="24" t="s">
        <v>811</v>
      </c>
      <c r="I636" s="27" t="s">
        <v>811</v>
      </c>
      <c r="J636" s="484"/>
      <c r="L636" s="593"/>
      <c r="Q636" s="1169"/>
    </row>
    <row r="637" spans="1:20" s="451" customFormat="1">
      <c r="A637" s="1566"/>
      <c r="B637" s="451" t="s">
        <v>709</v>
      </c>
      <c r="C637" s="451" t="s">
        <v>880</v>
      </c>
      <c r="D637" s="534">
        <v>9</v>
      </c>
      <c r="E637" s="1202">
        <v>44805</v>
      </c>
      <c r="H637" s="1200">
        <v>4.2320070436884674</v>
      </c>
      <c r="I637" s="2798">
        <v>1.5324009590569752</v>
      </c>
      <c r="J637" s="564">
        <f>IF(AND(I637&gt;0),  I637*30.974," ")</f>
        <v>47.464587305830747</v>
      </c>
      <c r="L637" s="1574"/>
      <c r="N637" s="1373"/>
      <c r="P637" s="1373"/>
      <c r="Q637" s="1232"/>
      <c r="R637" s="1157"/>
      <c r="S637" s="1157"/>
      <c r="T637" s="1157"/>
    </row>
    <row r="638" spans="1:20">
      <c r="A638" s="108"/>
      <c r="D638" s="27"/>
      <c r="E638" s="133"/>
      <c r="H638" s="24"/>
      <c r="I638" s="71"/>
      <c r="J638" s="484"/>
      <c r="L638" s="593"/>
      <c r="Q638" s="1169"/>
    </row>
    <row r="639" spans="1:20">
      <c r="A639" s="108"/>
      <c r="D639" s="27"/>
      <c r="E639" s="133"/>
      <c r="H639" s="24"/>
      <c r="I639" s="71"/>
      <c r="J639" s="484"/>
      <c r="L639" s="593"/>
      <c r="Q639" s="1169"/>
    </row>
    <row r="640" spans="1:20">
      <c r="A640" s="108"/>
      <c r="D640" s="27"/>
      <c r="E640" s="133"/>
      <c r="H640" s="24"/>
      <c r="I640" s="71"/>
      <c r="J640" s="484"/>
      <c r="L640" s="593"/>
      <c r="Q640" s="1169"/>
    </row>
    <row r="641" spans="1:25">
      <c r="A641" s="108"/>
      <c r="D641" s="27"/>
      <c r="E641" s="133"/>
      <c r="H641" s="24"/>
      <c r="I641" s="71"/>
      <c r="J641" s="484"/>
      <c r="L641" s="593"/>
      <c r="Q641" s="1169"/>
    </row>
    <row r="642" spans="1:25" s="437" customFormat="1" ht="16.2" thickBot="1">
      <c r="A642" s="436"/>
      <c r="D642" s="1019"/>
      <c r="E642" s="1579"/>
      <c r="H642" s="1020"/>
      <c r="I642" s="1021"/>
      <c r="J642" s="486"/>
      <c r="L642" s="1617"/>
      <c r="N642" s="1124"/>
      <c r="P642" s="1124"/>
      <c r="Q642" s="1251"/>
      <c r="R642" s="1023"/>
      <c r="S642" s="1023"/>
      <c r="T642" s="1023"/>
    </row>
    <row r="643" spans="1:25">
      <c r="A643" s="972" t="s">
        <v>885</v>
      </c>
      <c r="B643" s="591"/>
      <c r="C643" s="591"/>
      <c r="D643" s="946"/>
      <c r="E643" s="947"/>
      <c r="F643" s="591"/>
      <c r="G643" s="946"/>
      <c r="H643" s="946"/>
      <c r="I643" s="946"/>
      <c r="J643" s="2162"/>
      <c r="K643" s="591"/>
      <c r="L643" s="1101"/>
      <c r="M643" s="591"/>
      <c r="N643" s="1101"/>
      <c r="O643" s="591"/>
      <c r="P643" s="1100"/>
      <c r="Q643" s="2163"/>
      <c r="R643" s="1011"/>
      <c r="S643" s="1229"/>
      <c r="T643" s="1347"/>
      <c r="U643" s="591"/>
      <c r="V643" s="946"/>
    </row>
    <row r="644" spans="1:25" s="1257" customFormat="1" ht="43.2">
      <c r="A644" s="1260" t="s">
        <v>784</v>
      </c>
      <c r="B644" s="1257" t="s">
        <v>20</v>
      </c>
      <c r="C644" s="1257" t="s">
        <v>701</v>
      </c>
      <c r="D644" s="1257" t="s">
        <v>785</v>
      </c>
      <c r="E644" s="1257" t="s">
        <v>786</v>
      </c>
      <c r="F644" s="1257" t="s">
        <v>787</v>
      </c>
      <c r="G644" s="1257" t="s">
        <v>788</v>
      </c>
      <c r="H644" s="1257" t="s">
        <v>789</v>
      </c>
      <c r="I644" s="1257" t="s">
        <v>790</v>
      </c>
      <c r="J644" s="1594" t="s">
        <v>791</v>
      </c>
      <c r="K644" s="1252" t="s">
        <v>792</v>
      </c>
      <c r="L644" s="1305" t="s">
        <v>474</v>
      </c>
      <c r="M644" s="1252" t="s">
        <v>793</v>
      </c>
      <c r="N644" s="1305" t="s">
        <v>483</v>
      </c>
      <c r="O644" s="1252" t="s">
        <v>794</v>
      </c>
      <c r="P644" s="1305" t="s">
        <v>480</v>
      </c>
      <c r="Q644" s="1605" t="s">
        <v>795</v>
      </c>
      <c r="R644" s="1603" t="s">
        <v>796</v>
      </c>
      <c r="S644" s="1334" t="s">
        <v>797</v>
      </c>
      <c r="T644" s="1343" t="s">
        <v>798</v>
      </c>
      <c r="X644" s="1253" t="s">
        <v>784</v>
      </c>
      <c r="Y644" s="1258" t="s">
        <v>20</v>
      </c>
    </row>
    <row r="645" spans="1:25">
      <c r="A645" s="2173" t="s">
        <v>886</v>
      </c>
      <c r="B645" s="91" t="s">
        <v>709</v>
      </c>
      <c r="C645" s="91" t="s">
        <v>887</v>
      </c>
      <c r="D645" s="399">
        <v>0.15</v>
      </c>
      <c r="E645" s="2174">
        <v>43005</v>
      </c>
      <c r="F645" s="399">
        <v>0.5</v>
      </c>
      <c r="G645" s="91">
        <v>0.5</v>
      </c>
      <c r="H645" s="2054">
        <v>2.1978481012658229</v>
      </c>
      <c r="I645" s="2186">
        <v>0.35175409240247146</v>
      </c>
      <c r="J645" s="589">
        <v>10.895231258074151</v>
      </c>
      <c r="K645" s="2187">
        <v>0.5</v>
      </c>
      <c r="L645" s="2176">
        <f t="shared" ref="L645" si="72">10*(6-(LN(K645)/LN(2)))</f>
        <v>70</v>
      </c>
      <c r="M645" s="2177">
        <v>4.1011392405063294</v>
      </c>
      <c r="N645" s="2176">
        <v>44.413989305355457</v>
      </c>
      <c r="O645" s="2177">
        <v>23.338367250263985</v>
      </c>
      <c r="P645" s="2176">
        <v>49.596692279474311</v>
      </c>
      <c r="Q645" s="2168">
        <f t="shared" ref="Q645:Q708" si="73">AVERAGE(L645,N645,P645)</f>
        <v>54.670227194943259</v>
      </c>
    </row>
    <row r="646" spans="1:25" s="451" customFormat="1">
      <c r="A646" s="2180" t="s">
        <v>886</v>
      </c>
      <c r="B646" s="470" t="s">
        <v>709</v>
      </c>
      <c r="C646" s="470" t="s">
        <v>887</v>
      </c>
      <c r="D646" s="2181">
        <v>0.5</v>
      </c>
      <c r="E646" s="2182">
        <v>43005</v>
      </c>
      <c r="F646" s="2181">
        <v>0.5</v>
      </c>
      <c r="G646" s="470">
        <v>0.5</v>
      </c>
      <c r="H646" s="2188">
        <v>6.004430379746835</v>
      </c>
      <c r="I646" s="2189">
        <v>1.1552109266628083</v>
      </c>
      <c r="J646" s="1718">
        <v>35.781503242453823</v>
      </c>
      <c r="K646" s="2185"/>
      <c r="L646" s="2184" t="s">
        <v>803</v>
      </c>
      <c r="M646" s="2185"/>
      <c r="N646" s="2184" t="s">
        <v>803</v>
      </c>
      <c r="O646" s="2185"/>
      <c r="P646" s="2184" t="s">
        <v>803</v>
      </c>
      <c r="Q646" s="2172"/>
      <c r="R646" s="1341"/>
      <c r="S646" s="1157"/>
      <c r="T646" s="1357" t="s">
        <v>803</v>
      </c>
    </row>
    <row r="647" spans="1:25">
      <c r="A647" s="884"/>
      <c r="D647" s="173"/>
      <c r="E647" s="445"/>
      <c r="F647" s="173"/>
      <c r="H647" s="933"/>
      <c r="I647" s="1263"/>
      <c r="J647" s="484"/>
      <c r="Q647" s="1169"/>
      <c r="T647" s="1346"/>
    </row>
    <row r="648" spans="1:25" s="451" customFormat="1">
      <c r="A648" s="1631" t="s">
        <v>886</v>
      </c>
      <c r="B648" s="451" t="s">
        <v>368</v>
      </c>
      <c r="C648" s="534" t="s">
        <v>887</v>
      </c>
      <c r="D648" s="534">
        <v>0.25</v>
      </c>
      <c r="E648" s="1513">
        <v>43353</v>
      </c>
      <c r="F648" s="534">
        <v>0.41</v>
      </c>
      <c r="G648" s="534">
        <v>0.41</v>
      </c>
      <c r="H648" s="534">
        <v>1.54</v>
      </c>
      <c r="I648" s="1636">
        <v>0.38</v>
      </c>
      <c r="J648" s="564">
        <v>11.77012</v>
      </c>
      <c r="K648" s="892">
        <v>0.41</v>
      </c>
      <c r="L648" s="1315">
        <f t="shared" ref="L648:L661" si="74">10*(6-(LN(K648)/LN(2)))</f>
        <v>72.863041851566408</v>
      </c>
      <c r="M648" s="892">
        <v>1.54</v>
      </c>
      <c r="N648" s="1315">
        <v>34.80494755212235</v>
      </c>
      <c r="O648" s="892">
        <v>11.77012</v>
      </c>
      <c r="P648" s="1315">
        <v>39.720946233380076</v>
      </c>
      <c r="Q648" s="1232">
        <f t="shared" si="73"/>
        <v>49.129645212356273</v>
      </c>
      <c r="R648" s="1330">
        <f>AVERAGE(Q647:Q668)</f>
        <v>46.613349856616821</v>
      </c>
      <c r="S648" s="1006" t="s">
        <v>42</v>
      </c>
      <c r="T648" s="1346" t="str">
        <f>IF(_xlfn.NUMBERVALUE(R648), IF(R648&lt;50, "Acceptable; Ongoing Protection is Required", "Unacceptable; Immediate Restoration is Required"), " ")</f>
        <v>Acceptable; Ongoing Protection is Required</v>
      </c>
    </row>
    <row r="649" spans="1:25">
      <c r="A649" s="108"/>
      <c r="C649" s="27"/>
      <c r="D649" s="27"/>
      <c r="E649" s="27"/>
      <c r="F649" s="47"/>
      <c r="G649" s="173"/>
      <c r="H649" s="173"/>
      <c r="I649" s="27"/>
      <c r="J649" s="1173"/>
      <c r="K649" s="27"/>
      <c r="L649" s="593"/>
      <c r="M649" s="607"/>
      <c r="O649" s="592"/>
      <c r="P649" s="593"/>
      <c r="Q649" s="1169"/>
      <c r="S649" s="1333"/>
      <c r="T649" s="1346"/>
    </row>
    <row r="650" spans="1:25" ht="31.2">
      <c r="A650" s="976" t="s">
        <v>804</v>
      </c>
      <c r="B650" s="591" t="s">
        <v>20</v>
      </c>
      <c r="C650" s="591" t="s">
        <v>701</v>
      </c>
      <c r="D650" s="946" t="s">
        <v>805</v>
      </c>
      <c r="E650" s="947" t="s">
        <v>786</v>
      </c>
      <c r="F650" s="946" t="s">
        <v>806</v>
      </c>
      <c r="G650" s="946" t="s">
        <v>807</v>
      </c>
      <c r="H650" s="591" t="s">
        <v>808</v>
      </c>
      <c r="I650" s="371" t="s">
        <v>809</v>
      </c>
      <c r="J650" s="484" t="s">
        <v>810</v>
      </c>
      <c r="K650" s="1252" t="s">
        <v>792</v>
      </c>
      <c r="L650" s="1305" t="s">
        <v>474</v>
      </c>
      <c r="M650" s="1252" t="s">
        <v>793</v>
      </c>
      <c r="N650" s="1305" t="s">
        <v>483</v>
      </c>
      <c r="O650" s="1252" t="s">
        <v>794</v>
      </c>
      <c r="P650" s="1305" t="s">
        <v>480</v>
      </c>
      <c r="Q650" s="1604"/>
      <c r="T650" s="1346"/>
    </row>
    <row r="651" spans="1:25">
      <c r="A651" s="108">
        <v>107</v>
      </c>
      <c r="B651" t="s">
        <v>709</v>
      </c>
      <c r="C651" t="s">
        <v>885</v>
      </c>
      <c r="D651" s="18">
        <v>0.5</v>
      </c>
      <c r="E651" s="55">
        <v>43718</v>
      </c>
      <c r="F651" s="165">
        <v>1.93</v>
      </c>
      <c r="G651" s="166">
        <v>1.93</v>
      </c>
      <c r="H651" s="24">
        <v>4.066064303797468</v>
      </c>
      <c r="I651" s="24">
        <v>0.26814031715521391</v>
      </c>
      <c r="J651" s="484">
        <f t="shared" ref="J651:J662" si="75">IF(AND(I651&gt;0),  I651*30.974," ")</f>
        <v>8.3053781835655958</v>
      </c>
      <c r="K651" s="166">
        <f>AVERAGE(G651:G653)</f>
        <v>1.93</v>
      </c>
      <c r="L651" s="1308">
        <f t="shared" si="74"/>
        <v>50.513991525066444</v>
      </c>
      <c r="M651" s="166">
        <f>AVERAGE(H651:H653)</f>
        <v>3.4567241350210969</v>
      </c>
      <c r="N651" s="594">
        <f t="shared" ref="N651:N661" si="76">10*(6-((2.04-0.68*LN(M651))/LN(2)))</f>
        <v>42.736978385349161</v>
      </c>
      <c r="O651">
        <f>AVERAGE(J651:J653)</f>
        <v>10.381722729456996</v>
      </c>
      <c r="P651" s="594">
        <f t="shared" ref="P651:P661" si="77">10*(6-(LN(48/O651)/LN(2)))</f>
        <v>37.910114566503623</v>
      </c>
      <c r="Q651" s="1169">
        <f t="shared" si="73"/>
        <v>43.720361492306409</v>
      </c>
      <c r="T651" s="1346"/>
    </row>
    <row r="652" spans="1:25">
      <c r="A652" s="108"/>
      <c r="B652" t="s">
        <v>709</v>
      </c>
      <c r="C652" t="s">
        <v>885</v>
      </c>
      <c r="D652" s="18">
        <v>1</v>
      </c>
      <c r="E652" s="55">
        <v>43718</v>
      </c>
      <c r="F652" s="165"/>
      <c r="G652" s="166"/>
      <c r="H652" s="24">
        <v>2.8473839662447262</v>
      </c>
      <c r="I652" s="24">
        <v>0.40221047573282087</v>
      </c>
      <c r="J652" s="484">
        <f t="shared" si="75"/>
        <v>12.458067275348395</v>
      </c>
      <c r="L652" s="1308"/>
      <c r="Q652" s="1169"/>
      <c r="T652" s="1346"/>
    </row>
    <row r="653" spans="1:25" s="451" customFormat="1">
      <c r="A653" s="1566"/>
      <c r="B653" s="451" t="s">
        <v>709</v>
      </c>
      <c r="C653" s="451" t="s">
        <v>885</v>
      </c>
      <c r="D653" s="1201">
        <v>1.5</v>
      </c>
      <c r="E653" s="1202">
        <v>43718</v>
      </c>
      <c r="F653" s="1203"/>
      <c r="G653" s="1204"/>
      <c r="H653" s="534" t="s">
        <v>811</v>
      </c>
      <c r="I653" s="534" t="s">
        <v>811</v>
      </c>
      <c r="J653" s="564"/>
      <c r="L653" s="1315"/>
      <c r="N653" s="1373"/>
      <c r="P653" s="1373"/>
      <c r="Q653" s="1232"/>
      <c r="R653" s="1157"/>
      <c r="S653" s="1157"/>
      <c r="T653" s="1569"/>
    </row>
    <row r="654" spans="1:25">
      <c r="A654" s="108"/>
      <c r="D654" s="18"/>
      <c r="E654" s="55"/>
      <c r="H654" s="165"/>
      <c r="I654" s="166"/>
      <c r="J654" s="484" t="str">
        <f t="shared" si="75"/>
        <v xml:space="preserve"> </v>
      </c>
      <c r="L654" s="593"/>
      <c r="Q654" s="1169"/>
      <c r="R654" s="1011"/>
      <c r="S654" s="1011"/>
      <c r="T654" s="1347"/>
      <c r="U654" s="27"/>
      <c r="V654" s="27"/>
    </row>
    <row r="655" spans="1:25" ht="31.2">
      <c r="B655" s="976" t="s">
        <v>20</v>
      </c>
      <c r="C655" s="591" t="s">
        <v>701</v>
      </c>
      <c r="D655" s="946" t="s">
        <v>805</v>
      </c>
      <c r="E655" s="947" t="s">
        <v>786</v>
      </c>
      <c r="F655" s="946" t="s">
        <v>806</v>
      </c>
      <c r="G655" s="946" t="s">
        <v>807</v>
      </c>
      <c r="H655" s="591" t="s">
        <v>808</v>
      </c>
      <c r="I655" s="371" t="s">
        <v>809</v>
      </c>
      <c r="J655" s="484" t="s">
        <v>810</v>
      </c>
      <c r="K655" s="1252" t="s">
        <v>792</v>
      </c>
      <c r="L655" s="1305" t="s">
        <v>474</v>
      </c>
      <c r="M655" s="1252" t="s">
        <v>793</v>
      </c>
      <c r="N655" s="1305" t="s">
        <v>483</v>
      </c>
      <c r="O655" s="1252" t="s">
        <v>794</v>
      </c>
      <c r="P655" s="1305" t="s">
        <v>480</v>
      </c>
      <c r="Q655" s="1604"/>
      <c r="T655" s="1346"/>
    </row>
    <row r="656" spans="1:25">
      <c r="B656" s="108" t="s">
        <v>709</v>
      </c>
      <c r="C656" t="s">
        <v>885</v>
      </c>
      <c r="D656">
        <v>0.5</v>
      </c>
      <c r="E656" s="55">
        <v>44076</v>
      </c>
      <c r="F656">
        <v>1.33</v>
      </c>
      <c r="G656">
        <v>1.33</v>
      </c>
      <c r="H656" s="371">
        <v>0.27626666666666672</v>
      </c>
      <c r="I656" s="24">
        <v>0.72677653113454033</v>
      </c>
      <c r="J656" s="484">
        <f t="shared" si="75"/>
        <v>22.511176275361251</v>
      </c>
      <c r="K656">
        <f>AVERAGE(G656:G658)</f>
        <v>1.33</v>
      </c>
      <c r="L656" s="1308">
        <f t="shared" si="74"/>
        <v>55.885737542735342</v>
      </c>
      <c r="M656" s="166">
        <f>AVERAGE(H656:H658)</f>
        <v>0.53200000000000025</v>
      </c>
      <c r="N656" s="594">
        <f t="shared" si="76"/>
        <v>24.37760859157105</v>
      </c>
      <c r="O656">
        <f>AVERAGE(J656:J658)</f>
        <v>25.887852716665435</v>
      </c>
      <c r="P656" s="594">
        <f t="shared" si="77"/>
        <v>51.092408991689211</v>
      </c>
      <c r="Q656" s="1169">
        <f t="shared" si="73"/>
        <v>43.785251708665193</v>
      </c>
      <c r="T656" s="1346"/>
    </row>
    <row r="657" spans="1:25">
      <c r="B657" s="108" t="s">
        <v>709</v>
      </c>
      <c r="C657" t="s">
        <v>885</v>
      </c>
      <c r="D657">
        <v>1</v>
      </c>
      <c r="E657" s="55">
        <v>44076</v>
      </c>
      <c r="H657" s="24" t="s">
        <v>811</v>
      </c>
      <c r="I657" s="24" t="s">
        <v>811</v>
      </c>
      <c r="J657" s="484"/>
      <c r="L657" s="1308"/>
      <c r="Q657" s="1169"/>
      <c r="T657" s="1346"/>
    </row>
    <row r="658" spans="1:25" s="451" customFormat="1">
      <c r="B658" s="1566" t="s">
        <v>709</v>
      </c>
      <c r="C658" s="451" t="s">
        <v>885</v>
      </c>
      <c r="D658" s="451">
        <v>1.25</v>
      </c>
      <c r="E658" s="1202">
        <v>44076</v>
      </c>
      <c r="H658" s="1576">
        <v>0.78773333333333373</v>
      </c>
      <c r="I658" s="1200">
        <v>0.94480949047490226</v>
      </c>
      <c r="J658" s="564">
        <f t="shared" si="75"/>
        <v>29.264529157969623</v>
      </c>
      <c r="L658" s="1315"/>
      <c r="N658" s="1373"/>
      <c r="P658" s="1373"/>
      <c r="Q658" s="1232"/>
      <c r="R658" s="1157"/>
      <c r="S658" s="1157"/>
      <c r="T658" s="1569"/>
    </row>
    <row r="659" spans="1:25">
      <c r="A659" s="976"/>
      <c r="B659" s="591"/>
      <c r="C659" s="946"/>
      <c r="D659" s="947"/>
      <c r="E659" s="591"/>
      <c r="F659" s="946"/>
      <c r="G659" s="946"/>
      <c r="H659" s="946"/>
      <c r="I659" s="948"/>
      <c r="J659" s="484" t="str">
        <f t="shared" si="75"/>
        <v xml:space="preserve"> </v>
      </c>
      <c r="K659" s="946"/>
      <c r="L659" s="593"/>
      <c r="M659" s="946"/>
      <c r="O659" s="591"/>
      <c r="Q659" s="1169"/>
      <c r="R659" s="1011"/>
      <c r="S659" s="1229"/>
      <c r="T659" s="1348"/>
      <c r="U659" s="946"/>
    </row>
    <row r="660" spans="1:25" ht="31.2">
      <c r="A660" s="983" t="s">
        <v>804</v>
      </c>
      <c r="B660" s="815" t="s">
        <v>20</v>
      </c>
      <c r="C660" s="815" t="s">
        <v>701</v>
      </c>
      <c r="D660" s="815" t="s">
        <v>805</v>
      </c>
      <c r="E660" s="873" t="s">
        <v>786</v>
      </c>
      <c r="F660" s="815" t="s">
        <v>806</v>
      </c>
      <c r="G660" s="815" t="s">
        <v>807</v>
      </c>
      <c r="H660" s="815" t="s">
        <v>808</v>
      </c>
      <c r="I660" s="878" t="s">
        <v>809</v>
      </c>
      <c r="J660" s="484" t="s">
        <v>810</v>
      </c>
      <c r="K660" s="1252" t="s">
        <v>792</v>
      </c>
      <c r="L660" s="1305" t="s">
        <v>474</v>
      </c>
      <c r="M660" s="1252" t="s">
        <v>793</v>
      </c>
      <c r="N660" s="1305" t="s">
        <v>483</v>
      </c>
      <c r="O660" s="1252" t="s">
        <v>794</v>
      </c>
      <c r="P660" s="1305" t="s">
        <v>480</v>
      </c>
      <c r="Q660" s="1604"/>
      <c r="R660" s="1226"/>
      <c r="S660" s="1226"/>
      <c r="T660" s="1349"/>
      <c r="U660" s="747"/>
      <c r="V660" s="747"/>
      <c r="W660" s="747"/>
      <c r="X660" s="747"/>
      <c r="Y660" s="747"/>
    </row>
    <row r="661" spans="1:25">
      <c r="A661" s="108"/>
      <c r="B661" t="s">
        <v>709</v>
      </c>
      <c r="C661" t="s">
        <v>885</v>
      </c>
      <c r="D661" s="27">
        <v>0.5</v>
      </c>
      <c r="E661" s="133">
        <v>44425</v>
      </c>
      <c r="F661">
        <v>0.87</v>
      </c>
      <c r="G661">
        <v>0.87</v>
      </c>
      <c r="H661" s="24">
        <v>1.9380000000000002</v>
      </c>
      <c r="I661" s="71">
        <v>0.51203106580680935</v>
      </c>
      <c r="J661" s="484">
        <f t="shared" si="75"/>
        <v>15.859650232300114</v>
      </c>
      <c r="K661">
        <f>AVERAGE(G661:G662)</f>
        <v>0.87</v>
      </c>
      <c r="L661" s="1308">
        <f t="shared" si="74"/>
        <v>62.009126939259964</v>
      </c>
      <c r="M661" s="166">
        <f>AVERAGE(H661:H662)</f>
        <v>2.3265714285714285</v>
      </c>
      <c r="N661" s="594">
        <f t="shared" si="76"/>
        <v>38.85281843167958</v>
      </c>
      <c r="O661">
        <f>AVERAGE(J661:J662)</f>
        <v>14.868422092781358</v>
      </c>
      <c r="P661" s="594">
        <f t="shared" si="77"/>
        <v>43.092171440643874</v>
      </c>
      <c r="Q661" s="1169">
        <f t="shared" si="73"/>
        <v>47.984705603861137</v>
      </c>
      <c r="T661" s="1346"/>
    </row>
    <row r="662" spans="1:25">
      <c r="A662" s="108"/>
      <c r="B662" t="s">
        <v>709</v>
      </c>
      <c r="C662" t="s">
        <v>885</v>
      </c>
      <c r="D662" s="27">
        <v>0.75</v>
      </c>
      <c r="E662" s="133">
        <v>44425</v>
      </c>
      <c r="H662" s="24">
        <v>2.7151428571428573</v>
      </c>
      <c r="I662" s="71">
        <v>0.44802718258095825</v>
      </c>
      <c r="J662" s="484">
        <f t="shared" si="75"/>
        <v>13.877193953262601</v>
      </c>
      <c r="L662" s="1308"/>
      <c r="Q662" s="1169"/>
      <c r="T662" s="1346"/>
    </row>
    <row r="663" spans="1:25">
      <c r="A663" s="108"/>
      <c r="D663" s="27"/>
      <c r="E663" s="133"/>
      <c r="H663" s="24"/>
      <c r="I663" s="71"/>
      <c r="J663" s="484"/>
      <c r="L663" s="593"/>
      <c r="Q663" s="1169"/>
    </row>
    <row r="664" spans="1:25" ht="31.2">
      <c r="A664" s="983" t="s">
        <v>804</v>
      </c>
      <c r="B664" s="815" t="s">
        <v>20</v>
      </c>
      <c r="C664" s="815" t="s">
        <v>701</v>
      </c>
      <c r="D664" s="815" t="s">
        <v>805</v>
      </c>
      <c r="E664" s="873" t="s">
        <v>786</v>
      </c>
      <c r="F664" s="815" t="s">
        <v>806</v>
      </c>
      <c r="G664" s="815" t="s">
        <v>807</v>
      </c>
      <c r="H664" s="815" t="s">
        <v>808</v>
      </c>
      <c r="I664" s="878" t="s">
        <v>809</v>
      </c>
      <c r="J664" s="484" t="s">
        <v>810</v>
      </c>
      <c r="K664" s="1252" t="s">
        <v>792</v>
      </c>
      <c r="L664" s="1305" t="s">
        <v>474</v>
      </c>
      <c r="M664" s="1252" t="s">
        <v>793</v>
      </c>
      <c r="N664" s="1305" t="s">
        <v>483</v>
      </c>
      <c r="O664" s="1252" t="s">
        <v>794</v>
      </c>
      <c r="P664" s="1305" t="s">
        <v>480</v>
      </c>
      <c r="Q664" s="1169"/>
    </row>
    <row r="665" spans="1:25">
      <c r="A665" s="108"/>
      <c r="B665" t="s">
        <v>709</v>
      </c>
      <c r="C665" t="s">
        <v>888</v>
      </c>
      <c r="D665" s="27">
        <v>0.5</v>
      </c>
      <c r="E665" s="55">
        <v>44795</v>
      </c>
      <c r="F665">
        <v>0.62</v>
      </c>
      <c r="G665">
        <v>0.62</v>
      </c>
      <c r="H665" s="24">
        <v>5.9964363095238093</v>
      </c>
      <c r="I665" s="24">
        <v>0.17</v>
      </c>
      <c r="J665" s="484">
        <f t="shared" ref="J665:J666" si="78">IF(AND(I665&gt;0),  I665*30.974," ")</f>
        <v>5.2655800000000008</v>
      </c>
      <c r="K665">
        <f>AVERAGE(G665:G666)</f>
        <v>0.62</v>
      </c>
      <c r="L665" s="1308">
        <f t="shared" ref="L665" si="79">10*(6-(LN(K665)/LN(2)))</f>
        <v>66.896598793878496</v>
      </c>
      <c r="M665" s="166">
        <f>AVERAGE(H665:H666)</f>
        <v>4.9186363095238095</v>
      </c>
      <c r="N665" s="594">
        <f t="shared" ref="N665" si="80">10*(6-((2.04-0.68*LN(M665))/LN(2)))</f>
        <v>46.197178178594086</v>
      </c>
      <c r="O665">
        <f>AVERAGE(J665:J666)</f>
        <v>7.0110007211753942</v>
      </c>
      <c r="P665" s="594">
        <f t="shared" ref="P665" si="81">10*(6-(LN(48/O665)/LN(2)))</f>
        <v>32.24657882521268</v>
      </c>
      <c r="Q665" s="1169">
        <f>AVERAGE(L665,N665,P665)</f>
        <v>48.446785265895095</v>
      </c>
    </row>
    <row r="666" spans="1:25" s="451" customFormat="1">
      <c r="A666" s="1566"/>
      <c r="B666" s="451" t="s">
        <v>709</v>
      </c>
      <c r="C666" s="451" t="s">
        <v>888</v>
      </c>
      <c r="D666" s="534">
        <v>0.5</v>
      </c>
      <c r="E666" s="1202">
        <v>44795</v>
      </c>
      <c r="H666" s="1200">
        <v>3.8408363095238096</v>
      </c>
      <c r="I666" s="1200">
        <v>0.28270231298349541</v>
      </c>
      <c r="J666" s="564">
        <f t="shared" si="78"/>
        <v>8.7564214423507867</v>
      </c>
      <c r="L666" s="1315"/>
      <c r="N666" s="1373"/>
      <c r="P666" s="1373"/>
      <c r="Q666" s="1232"/>
      <c r="R666" s="1157"/>
      <c r="S666" s="1157"/>
      <c r="T666" s="1157"/>
    </row>
    <row r="667" spans="1:25">
      <c r="A667" s="108"/>
      <c r="D667" s="27"/>
      <c r="E667" s="133"/>
      <c r="H667" s="24"/>
      <c r="I667" s="71"/>
      <c r="J667" s="484"/>
      <c r="L667" s="593"/>
      <c r="Q667" s="1169"/>
    </row>
    <row r="668" spans="1:25">
      <c r="A668" s="108"/>
      <c r="D668" s="27"/>
      <c r="E668" s="133"/>
      <c r="H668" s="24"/>
      <c r="I668" s="71"/>
      <c r="J668" s="484"/>
      <c r="L668" s="593"/>
      <c r="Q668" s="1169"/>
    </row>
    <row r="669" spans="1:25" s="437" customFormat="1" ht="16.2" thickBot="1">
      <c r="A669" s="436"/>
      <c r="D669" s="1019"/>
      <c r="E669" s="1579"/>
      <c r="H669" s="1020"/>
      <c r="I669" s="1021"/>
      <c r="J669" s="486"/>
      <c r="L669" s="1617"/>
      <c r="N669" s="1124"/>
      <c r="P669" s="1124"/>
      <c r="Q669" s="1251"/>
      <c r="R669" s="1023"/>
      <c r="S669" s="1023"/>
      <c r="T669" s="1023"/>
    </row>
    <row r="670" spans="1:25">
      <c r="A670" s="972" t="s">
        <v>889</v>
      </c>
      <c r="B670" s="591"/>
      <c r="C670" s="946"/>
      <c r="D670" s="947"/>
      <c r="E670" s="591"/>
      <c r="F670" s="946"/>
      <c r="G670" s="946"/>
      <c r="H670" s="946"/>
      <c r="I670" s="948"/>
      <c r="J670" s="2161"/>
      <c r="K670" s="946"/>
      <c r="L670" s="1100"/>
      <c r="M670" s="946"/>
      <c r="N670" s="1100"/>
      <c r="O670" s="591"/>
      <c r="P670" s="1317"/>
      <c r="Q670" s="1169"/>
      <c r="R670" s="1011"/>
      <c r="S670" s="1229"/>
      <c r="T670" s="1229"/>
      <c r="U670" s="946"/>
    </row>
    <row r="671" spans="1:25" s="1257" customFormat="1" ht="43.2">
      <c r="A671" s="1260" t="s">
        <v>784</v>
      </c>
      <c r="B671" s="1257" t="s">
        <v>20</v>
      </c>
      <c r="C671" s="1257" t="s">
        <v>701</v>
      </c>
      <c r="D671" s="1257" t="s">
        <v>785</v>
      </c>
      <c r="E671" s="1257" t="s">
        <v>786</v>
      </c>
      <c r="F671" s="1257" t="s">
        <v>787</v>
      </c>
      <c r="G671" s="1257" t="s">
        <v>788</v>
      </c>
      <c r="H671" s="1257" t="s">
        <v>789</v>
      </c>
      <c r="I671" s="1257" t="s">
        <v>790</v>
      </c>
      <c r="J671" s="1594" t="s">
        <v>791</v>
      </c>
      <c r="K671" s="1565" t="s">
        <v>792</v>
      </c>
      <c r="L671" s="1564" t="s">
        <v>474</v>
      </c>
      <c r="M671" s="1565" t="s">
        <v>793</v>
      </c>
      <c r="N671" s="1564" t="s">
        <v>483</v>
      </c>
      <c r="O671" s="1565" t="s">
        <v>794</v>
      </c>
      <c r="P671" s="1564" t="s">
        <v>480</v>
      </c>
      <c r="Q671" s="1604" t="s">
        <v>795</v>
      </c>
      <c r="R671" s="1603" t="s">
        <v>796</v>
      </c>
      <c r="S671" s="1334" t="s">
        <v>797</v>
      </c>
      <c r="T671" s="1573" t="s">
        <v>798</v>
      </c>
      <c r="X671" s="1260" t="s">
        <v>784</v>
      </c>
      <c r="Y671" s="1257" t="s">
        <v>20</v>
      </c>
    </row>
    <row r="672" spans="1:25">
      <c r="A672" s="2173" t="s">
        <v>114</v>
      </c>
      <c r="B672" s="91" t="s">
        <v>709</v>
      </c>
      <c r="C672" s="91" t="s">
        <v>115</v>
      </c>
      <c r="D672" s="399">
        <v>0.5</v>
      </c>
      <c r="E672" s="2174">
        <v>43003</v>
      </c>
      <c r="F672" s="399">
        <v>12.2</v>
      </c>
      <c r="G672" s="91">
        <v>4.9000000000000004</v>
      </c>
      <c r="H672" s="394">
        <v>3.6840012658227832</v>
      </c>
      <c r="I672" s="2186">
        <v>0.35175409240247146</v>
      </c>
      <c r="J672" s="589">
        <v>10.895231258074151</v>
      </c>
      <c r="K672" s="1968">
        <v>4.8999999999999995</v>
      </c>
      <c r="L672" s="2176">
        <v>37.072182507721543</v>
      </c>
      <c r="M672" s="2177">
        <v>2.0252113924050623</v>
      </c>
      <c r="N672" s="2176">
        <v>37.491914199618904</v>
      </c>
      <c r="O672" s="2177">
        <v>20.15596112591836</v>
      </c>
      <c r="P672" s="2176">
        <v>47.481721731148447</v>
      </c>
      <c r="Q672" s="2168">
        <f t="shared" si="73"/>
        <v>40.681939479496293</v>
      </c>
    </row>
    <row r="673" spans="1:20">
      <c r="A673" s="2173" t="s">
        <v>114</v>
      </c>
      <c r="B673" s="91" t="s">
        <v>709</v>
      </c>
      <c r="C673" s="91" t="s">
        <v>115</v>
      </c>
      <c r="D673" s="399">
        <v>1</v>
      </c>
      <c r="E673" s="2174">
        <v>43003</v>
      </c>
      <c r="F673" s="399">
        <v>12.2</v>
      </c>
      <c r="G673" s="91">
        <v>4.9000000000000004</v>
      </c>
      <c r="H673" s="91"/>
      <c r="I673" s="454"/>
      <c r="J673" s="589" t="s">
        <v>803</v>
      </c>
      <c r="K673" s="91"/>
      <c r="L673" s="2178" t="s">
        <v>803</v>
      </c>
      <c r="M673" s="2179"/>
      <c r="N673" s="2178" t="s">
        <v>803</v>
      </c>
      <c r="O673" s="2179"/>
      <c r="P673" s="2178" t="s">
        <v>803</v>
      </c>
      <c r="Q673" s="2168"/>
      <c r="R673" s="1330"/>
      <c r="T673" s="1350" t="s">
        <v>803</v>
      </c>
    </row>
    <row r="674" spans="1:20">
      <c r="A674" s="2173" t="s">
        <v>114</v>
      </c>
      <c r="B674" s="91" t="s">
        <v>709</v>
      </c>
      <c r="C674" s="91" t="s">
        <v>115</v>
      </c>
      <c r="D674" s="399">
        <v>2</v>
      </c>
      <c r="E674" s="2174">
        <v>43003</v>
      </c>
      <c r="F674" s="399">
        <v>12.2</v>
      </c>
      <c r="G674" s="91">
        <v>4.9000000000000004</v>
      </c>
      <c r="H674" s="91"/>
      <c r="I674" s="454"/>
      <c r="J674" s="589" t="s">
        <v>803</v>
      </c>
      <c r="K674" s="91"/>
      <c r="L674" s="2178" t="s">
        <v>803</v>
      </c>
      <c r="M674" s="2179"/>
      <c r="N674" s="2178" t="s">
        <v>803</v>
      </c>
      <c r="O674" s="2179"/>
      <c r="P674" s="2178" t="s">
        <v>803</v>
      </c>
      <c r="Q674" s="2168"/>
      <c r="R674" s="1330"/>
      <c r="T674" s="1350" t="s">
        <v>803</v>
      </c>
    </row>
    <row r="675" spans="1:20">
      <c r="A675" s="2173" t="s">
        <v>114</v>
      </c>
      <c r="B675" s="91" t="s">
        <v>709</v>
      </c>
      <c r="C675" s="91" t="s">
        <v>115</v>
      </c>
      <c r="D675" s="399">
        <v>3</v>
      </c>
      <c r="E675" s="2174">
        <v>43003</v>
      </c>
      <c r="F675" s="399">
        <v>12.2</v>
      </c>
      <c r="G675" s="91">
        <v>4.9000000000000004</v>
      </c>
      <c r="H675" s="394">
        <v>2.7187607594936694</v>
      </c>
      <c r="I675" s="2186">
        <v>0.38692950164271867</v>
      </c>
      <c r="J675" s="589">
        <v>11.984754383881569</v>
      </c>
      <c r="K675" s="91"/>
      <c r="L675" s="2178" t="s">
        <v>803</v>
      </c>
      <c r="M675" s="2179"/>
      <c r="N675" s="2178" t="s">
        <v>803</v>
      </c>
      <c r="O675" s="2179"/>
      <c r="P675" s="2178" t="s">
        <v>803</v>
      </c>
      <c r="Q675" s="2168"/>
      <c r="R675" s="1330"/>
      <c r="T675" s="1350" t="s">
        <v>803</v>
      </c>
    </row>
    <row r="676" spans="1:20">
      <c r="A676" s="2173" t="s">
        <v>114</v>
      </c>
      <c r="B676" s="91" t="s">
        <v>709</v>
      </c>
      <c r="C676" s="91" t="s">
        <v>115</v>
      </c>
      <c r="D676" s="399">
        <v>4</v>
      </c>
      <c r="E676" s="2174">
        <v>43003</v>
      </c>
      <c r="F676" s="399">
        <v>12.2</v>
      </c>
      <c r="G676" s="91">
        <v>4.9000000000000004</v>
      </c>
      <c r="H676" s="91"/>
      <c r="I676" s="454"/>
      <c r="J676" s="589" t="s">
        <v>803</v>
      </c>
      <c r="K676" s="91"/>
      <c r="L676" s="2178" t="s">
        <v>803</v>
      </c>
      <c r="M676" s="2179"/>
      <c r="N676" s="2178" t="s">
        <v>803</v>
      </c>
      <c r="O676" s="2179"/>
      <c r="P676" s="2178" t="s">
        <v>803</v>
      </c>
      <c r="Q676" s="2168"/>
      <c r="R676" s="1330"/>
      <c r="T676" s="1350" t="s">
        <v>803</v>
      </c>
    </row>
    <row r="677" spans="1:20">
      <c r="A677" s="2173" t="s">
        <v>114</v>
      </c>
      <c r="B677" s="91" t="s">
        <v>709</v>
      </c>
      <c r="C677" s="91" t="s">
        <v>115</v>
      </c>
      <c r="D677" s="399">
        <v>5</v>
      </c>
      <c r="E677" s="2174">
        <v>43003</v>
      </c>
      <c r="F677" s="399">
        <v>12.2</v>
      </c>
      <c r="G677" s="91">
        <v>4.9000000000000004</v>
      </c>
      <c r="H677" s="91"/>
      <c r="I677" s="454"/>
      <c r="J677" s="589" t="s">
        <v>803</v>
      </c>
      <c r="K677" s="91"/>
      <c r="L677" s="2178" t="s">
        <v>803</v>
      </c>
      <c r="M677" s="2179"/>
      <c r="N677" s="2178" t="s">
        <v>803</v>
      </c>
      <c r="O677" s="2179"/>
      <c r="P677" s="2178" t="s">
        <v>803</v>
      </c>
      <c r="Q677" s="2168"/>
      <c r="R677" s="1330"/>
      <c r="T677" s="1350" t="s">
        <v>803</v>
      </c>
    </row>
    <row r="678" spans="1:20">
      <c r="A678" s="2173" t="s">
        <v>114</v>
      </c>
      <c r="B678" s="91" t="s">
        <v>709</v>
      </c>
      <c r="C678" s="91" t="s">
        <v>115</v>
      </c>
      <c r="D678" s="399">
        <v>6</v>
      </c>
      <c r="E678" s="2174">
        <v>43003</v>
      </c>
      <c r="F678" s="399">
        <v>12.2</v>
      </c>
      <c r="G678" s="91">
        <v>4.9000000000000004</v>
      </c>
      <c r="H678" s="91"/>
      <c r="I678" s="454"/>
      <c r="J678" s="589" t="s">
        <v>803</v>
      </c>
      <c r="K678" s="91"/>
      <c r="L678" s="2178" t="s">
        <v>803</v>
      </c>
      <c r="M678" s="2179"/>
      <c r="N678" s="2178" t="s">
        <v>803</v>
      </c>
      <c r="O678" s="2179"/>
      <c r="P678" s="2178" t="s">
        <v>803</v>
      </c>
      <c r="Q678" s="2168"/>
      <c r="R678" s="1330"/>
      <c r="T678" s="1350" t="s">
        <v>803</v>
      </c>
    </row>
    <row r="679" spans="1:20">
      <c r="A679" s="2173" t="s">
        <v>114</v>
      </c>
      <c r="B679" s="91" t="s">
        <v>709</v>
      </c>
      <c r="C679" s="91" t="s">
        <v>115</v>
      </c>
      <c r="D679" s="399">
        <v>7</v>
      </c>
      <c r="E679" s="2174">
        <v>43003</v>
      </c>
      <c r="F679" s="399">
        <v>12.2</v>
      </c>
      <c r="G679" s="91">
        <v>4.9000000000000004</v>
      </c>
      <c r="H679" s="91"/>
      <c r="I679" s="454"/>
      <c r="J679" s="589" t="s">
        <v>803</v>
      </c>
      <c r="K679" s="91"/>
      <c r="L679" s="2178" t="s">
        <v>803</v>
      </c>
      <c r="M679" s="2179"/>
      <c r="N679" s="2178" t="s">
        <v>803</v>
      </c>
      <c r="O679" s="2179"/>
      <c r="P679" s="2178" t="s">
        <v>803</v>
      </c>
      <c r="Q679" s="2168"/>
      <c r="R679" s="1330"/>
      <c r="T679" s="1350" t="s">
        <v>803</v>
      </c>
    </row>
    <row r="680" spans="1:20">
      <c r="A680" s="2173" t="s">
        <v>114</v>
      </c>
      <c r="B680" s="91" t="s">
        <v>709</v>
      </c>
      <c r="C680" s="91" t="s">
        <v>115</v>
      </c>
      <c r="D680" s="399">
        <v>8</v>
      </c>
      <c r="E680" s="2174">
        <v>43003</v>
      </c>
      <c r="F680" s="399">
        <v>12.2</v>
      </c>
      <c r="G680" s="91">
        <v>4.9000000000000004</v>
      </c>
      <c r="H680" s="91"/>
      <c r="I680" s="454"/>
      <c r="J680" s="589" t="s">
        <v>803</v>
      </c>
      <c r="K680" s="91"/>
      <c r="L680" s="2178" t="s">
        <v>803</v>
      </c>
      <c r="M680" s="2179"/>
      <c r="N680" s="2178" t="s">
        <v>803</v>
      </c>
      <c r="O680" s="2179"/>
      <c r="P680" s="2178" t="s">
        <v>803</v>
      </c>
      <c r="Q680" s="2168"/>
      <c r="R680" s="1330"/>
      <c r="T680" s="1350" t="s">
        <v>803</v>
      </c>
    </row>
    <row r="681" spans="1:20">
      <c r="A681" s="2173" t="s">
        <v>114</v>
      </c>
      <c r="B681" s="91" t="s">
        <v>709</v>
      </c>
      <c r="C681" s="91" t="s">
        <v>115</v>
      </c>
      <c r="D681" s="399">
        <v>9</v>
      </c>
      <c r="E681" s="2174">
        <v>43003</v>
      </c>
      <c r="F681" s="399">
        <v>12.2</v>
      </c>
      <c r="G681" s="91">
        <v>4.9000000000000004</v>
      </c>
      <c r="H681" s="394">
        <v>1.6730835443037975</v>
      </c>
      <c r="I681" s="2186">
        <v>0.49245572936346005</v>
      </c>
      <c r="J681" s="589">
        <v>15.253323761303811</v>
      </c>
      <c r="K681" s="91"/>
      <c r="L681" s="2178" t="s">
        <v>803</v>
      </c>
      <c r="M681" s="2179"/>
      <c r="N681" s="2178" t="s">
        <v>803</v>
      </c>
      <c r="O681" s="2179"/>
      <c r="P681" s="2178" t="s">
        <v>803</v>
      </c>
      <c r="Q681" s="2168"/>
      <c r="R681" s="1330"/>
      <c r="T681" s="1350" t="s">
        <v>803</v>
      </c>
    </row>
    <row r="682" spans="1:20" s="451" customFormat="1">
      <c r="A682" s="2180" t="s">
        <v>114</v>
      </c>
      <c r="B682" s="470" t="s">
        <v>709</v>
      </c>
      <c r="C682" s="470" t="s">
        <v>115</v>
      </c>
      <c r="D682" s="2181">
        <v>11</v>
      </c>
      <c r="E682" s="2182">
        <v>43003</v>
      </c>
      <c r="F682" s="2181">
        <v>12.2</v>
      </c>
      <c r="G682" s="470">
        <v>4.9000000000000004</v>
      </c>
      <c r="H682" s="2188">
        <v>2.5000000000000001E-2</v>
      </c>
      <c r="I682" s="2189">
        <v>1.3718129754120849</v>
      </c>
      <c r="J682" s="1718">
        <v>42.490535100413915</v>
      </c>
      <c r="K682" s="470"/>
      <c r="L682" s="2185" t="s">
        <v>803</v>
      </c>
      <c r="M682" s="2185"/>
      <c r="N682" s="2185" t="s">
        <v>803</v>
      </c>
      <c r="O682" s="2185"/>
      <c r="P682" s="2185" t="s">
        <v>803</v>
      </c>
      <c r="Q682" s="2197"/>
      <c r="R682" s="1652"/>
      <c r="S682" s="1147"/>
      <c r="T682" s="1653" t="s">
        <v>803</v>
      </c>
    </row>
    <row r="683" spans="1:20">
      <c r="A683" s="884"/>
      <c r="D683" s="173"/>
      <c r="E683" s="445"/>
      <c r="F683" s="173"/>
      <c r="H683" s="933"/>
      <c r="I683" s="1263"/>
      <c r="J683" s="484"/>
      <c r="L683" s="1648"/>
      <c r="M683" s="911"/>
      <c r="N683" s="1648"/>
      <c r="O683" s="911"/>
      <c r="P683" s="1648"/>
      <c r="Q683" s="1169"/>
      <c r="R683" s="1331"/>
      <c r="T683" s="1344"/>
    </row>
    <row r="684" spans="1:20">
      <c r="A684" s="884" t="s">
        <v>114</v>
      </c>
      <c r="B684" t="s">
        <v>368</v>
      </c>
      <c r="C684" s="27" t="s">
        <v>115</v>
      </c>
      <c r="D684" s="27">
        <v>0.5</v>
      </c>
      <c r="E684" s="47">
        <v>43354</v>
      </c>
      <c r="F684" s="27">
        <v>11.3</v>
      </c>
      <c r="G684" s="27">
        <v>4.96</v>
      </c>
      <c r="H684" s="27">
        <v>1.7</v>
      </c>
      <c r="I684" s="607">
        <v>0.48</v>
      </c>
      <c r="J684" s="484">
        <v>14.867519999999999</v>
      </c>
      <c r="K684" s="592">
        <v>4.96</v>
      </c>
      <c r="L684" s="1306">
        <v>36.896598793878496</v>
      </c>
      <c r="M684" s="784">
        <v>1.0333333333333334</v>
      </c>
      <c r="N684" s="1306">
        <v>30.890700026357973</v>
      </c>
      <c r="O684" s="784">
        <v>20.546086666666667</v>
      </c>
      <c r="P684" s="1306">
        <v>47.758292297169149</v>
      </c>
      <c r="Q684" s="1169">
        <f t="shared" si="73"/>
        <v>38.515197039135209</v>
      </c>
      <c r="R684" s="1330">
        <f>AVERAGE(Q683:Q746)</f>
        <v>40.949327495047449</v>
      </c>
      <c r="S684" s="1006" t="s">
        <v>42</v>
      </c>
      <c r="T684" s="1346" t="str">
        <f>IF(_xlfn.NUMBERVALUE(R684), IF(R684&lt;50, "Acceptable; Ongoing Protection is Required", "Unacceptable; Immediate Restoration is Required"), " ")</f>
        <v>Acceptable; Ongoing Protection is Required</v>
      </c>
    </row>
    <row r="685" spans="1:20">
      <c r="A685" s="884" t="s">
        <v>114</v>
      </c>
      <c r="B685" t="s">
        <v>368</v>
      </c>
      <c r="C685" s="27" t="s">
        <v>115</v>
      </c>
      <c r="D685" s="27">
        <v>1</v>
      </c>
      <c r="E685" s="47">
        <v>43354</v>
      </c>
      <c r="F685" s="27">
        <v>11.3</v>
      </c>
      <c r="G685" s="27">
        <v>4.96</v>
      </c>
      <c r="H685" s="27"/>
      <c r="I685" s="607"/>
      <c r="J685" s="484" t="s">
        <v>803</v>
      </c>
      <c r="K685" s="592"/>
      <c r="L685" s="1306" t="s">
        <v>803</v>
      </c>
      <c r="M685" s="784"/>
      <c r="N685" s="1306" t="s">
        <v>803</v>
      </c>
      <c r="O685" s="784"/>
      <c r="P685" s="1306" t="s">
        <v>803</v>
      </c>
      <c r="Q685" s="1169"/>
      <c r="R685" s="1330"/>
      <c r="T685" s="1350" t="s">
        <v>803</v>
      </c>
    </row>
    <row r="686" spans="1:20">
      <c r="A686" s="884" t="s">
        <v>114</v>
      </c>
      <c r="B686" t="s">
        <v>368</v>
      </c>
      <c r="C686" s="27" t="s">
        <v>115</v>
      </c>
      <c r="D686" s="27">
        <v>2</v>
      </c>
      <c r="E686" s="47">
        <v>43354</v>
      </c>
      <c r="F686" s="27">
        <v>11.3</v>
      </c>
      <c r="G686" s="27">
        <v>4.96</v>
      </c>
      <c r="H686" s="27"/>
      <c r="I686" s="607"/>
      <c r="J686" s="484" t="s">
        <v>803</v>
      </c>
      <c r="K686" s="592"/>
      <c r="L686" s="1306" t="s">
        <v>803</v>
      </c>
      <c r="M686" s="784"/>
      <c r="N686" s="1306" t="s">
        <v>803</v>
      </c>
      <c r="O686" s="784"/>
      <c r="P686" s="1306" t="s">
        <v>803</v>
      </c>
      <c r="Q686" s="1169"/>
      <c r="R686" s="1330"/>
      <c r="T686" s="1350" t="s">
        <v>803</v>
      </c>
    </row>
    <row r="687" spans="1:20">
      <c r="A687" s="884" t="s">
        <v>114</v>
      </c>
      <c r="B687" t="s">
        <v>368</v>
      </c>
      <c r="C687" s="27" t="s">
        <v>115</v>
      </c>
      <c r="D687" s="27">
        <v>3</v>
      </c>
      <c r="E687" s="47">
        <v>43354</v>
      </c>
      <c r="F687" s="27">
        <v>11.3</v>
      </c>
      <c r="G687" s="27">
        <v>4.96</v>
      </c>
      <c r="H687" s="27">
        <v>0.03</v>
      </c>
      <c r="I687" s="607">
        <v>0.48</v>
      </c>
      <c r="J687" s="484">
        <v>14.867519999999999</v>
      </c>
      <c r="K687" s="592"/>
      <c r="L687" s="1306" t="s">
        <v>803</v>
      </c>
      <c r="M687" s="784"/>
      <c r="N687" s="1306" t="s">
        <v>803</v>
      </c>
      <c r="O687" s="784"/>
      <c r="P687" s="1306" t="s">
        <v>803</v>
      </c>
      <c r="Q687" s="1169"/>
      <c r="R687" s="1330"/>
      <c r="T687" s="1350" t="s">
        <v>803</v>
      </c>
    </row>
    <row r="688" spans="1:20">
      <c r="A688" s="884" t="s">
        <v>114</v>
      </c>
      <c r="B688" t="s">
        <v>368</v>
      </c>
      <c r="C688" s="27" t="s">
        <v>115</v>
      </c>
      <c r="D688" s="27">
        <v>4</v>
      </c>
      <c r="E688" s="47">
        <v>43354</v>
      </c>
      <c r="F688" s="27">
        <v>11.3</v>
      </c>
      <c r="G688" s="27">
        <v>4.96</v>
      </c>
      <c r="H688" s="27"/>
      <c r="I688" s="607"/>
      <c r="J688" s="484" t="s">
        <v>803</v>
      </c>
      <c r="K688" s="592"/>
      <c r="L688" s="1308" t="s">
        <v>803</v>
      </c>
      <c r="M688" s="800"/>
      <c r="N688" s="1308" t="s">
        <v>803</v>
      </c>
      <c r="O688" s="800"/>
      <c r="P688" s="1308" t="s">
        <v>803</v>
      </c>
      <c r="Q688" s="1169"/>
      <c r="R688" s="1329"/>
      <c r="T688" s="1345" t="s">
        <v>803</v>
      </c>
    </row>
    <row r="689" spans="1:20">
      <c r="A689" s="884" t="s">
        <v>114</v>
      </c>
      <c r="B689" t="s">
        <v>368</v>
      </c>
      <c r="C689" s="27" t="s">
        <v>115</v>
      </c>
      <c r="D689" s="27">
        <v>5</v>
      </c>
      <c r="E689" s="47">
        <v>43354</v>
      </c>
      <c r="F689" s="27">
        <v>11.3</v>
      </c>
      <c r="G689" s="27">
        <v>4.96</v>
      </c>
      <c r="H689" s="27"/>
      <c r="I689" s="607"/>
      <c r="J689" s="484" t="s">
        <v>803</v>
      </c>
      <c r="K689" s="592"/>
      <c r="L689" s="1312" t="s">
        <v>803</v>
      </c>
      <c r="M689" s="906"/>
      <c r="N689" s="1312" t="s">
        <v>803</v>
      </c>
      <c r="O689" s="906"/>
      <c r="P689" s="1312" t="s">
        <v>803</v>
      </c>
      <c r="Q689" s="1169"/>
      <c r="R689" s="1331"/>
      <c r="T689" s="1344" t="s">
        <v>803</v>
      </c>
    </row>
    <row r="690" spans="1:20">
      <c r="A690" s="884" t="s">
        <v>114</v>
      </c>
      <c r="B690" t="s">
        <v>368</v>
      </c>
      <c r="C690" s="27" t="s">
        <v>115</v>
      </c>
      <c r="D690" s="27">
        <v>6</v>
      </c>
      <c r="E690" s="47">
        <v>43354</v>
      </c>
      <c r="F690" s="27">
        <v>11.3</v>
      </c>
      <c r="G690" s="27">
        <v>4.96</v>
      </c>
      <c r="H690" s="27"/>
      <c r="I690" s="607"/>
      <c r="J690" s="484" t="s">
        <v>803</v>
      </c>
      <c r="K690" s="592"/>
      <c r="L690" s="1306" t="s">
        <v>803</v>
      </c>
      <c r="M690" s="784"/>
      <c r="N690" s="1306" t="s">
        <v>803</v>
      </c>
      <c r="O690" s="784"/>
      <c r="P690" s="1306" t="s">
        <v>803</v>
      </c>
      <c r="Q690" s="1169"/>
      <c r="R690" s="1330"/>
      <c r="T690" s="1350" t="s">
        <v>803</v>
      </c>
    </row>
    <row r="691" spans="1:20">
      <c r="A691" s="884" t="s">
        <v>114</v>
      </c>
      <c r="B691" t="s">
        <v>368</v>
      </c>
      <c r="C691" s="27" t="s">
        <v>115</v>
      </c>
      <c r="D691" s="27">
        <v>7</v>
      </c>
      <c r="E691" s="47">
        <v>43354</v>
      </c>
      <c r="F691" s="27">
        <v>11.3</v>
      </c>
      <c r="G691" s="27">
        <v>4.96</v>
      </c>
      <c r="H691" s="27"/>
      <c r="I691" s="607"/>
      <c r="J691" s="484" t="s">
        <v>803</v>
      </c>
      <c r="K691" s="592"/>
      <c r="L691" s="1306" t="s">
        <v>803</v>
      </c>
      <c r="M691" s="784"/>
      <c r="N691" s="1306" t="s">
        <v>803</v>
      </c>
      <c r="O691" s="784"/>
      <c r="P691" s="1306" t="s">
        <v>803</v>
      </c>
      <c r="Q691" s="1169"/>
      <c r="R691" s="1330"/>
      <c r="T691" s="1350" t="s">
        <v>803</v>
      </c>
    </row>
    <row r="692" spans="1:20" s="451" customFormat="1">
      <c r="A692" s="1631" t="s">
        <v>114</v>
      </c>
      <c r="B692" s="451" t="s">
        <v>368</v>
      </c>
      <c r="C692" s="534" t="s">
        <v>115</v>
      </c>
      <c r="D692" s="534">
        <v>7.5</v>
      </c>
      <c r="E692" s="1513">
        <v>43354</v>
      </c>
      <c r="F692" s="534">
        <v>11.3</v>
      </c>
      <c r="G692" s="534">
        <v>4.96</v>
      </c>
      <c r="H692" s="534">
        <v>1.37</v>
      </c>
      <c r="I692" s="1636">
        <v>1.03</v>
      </c>
      <c r="J692" s="564">
        <v>31.903220000000001</v>
      </c>
      <c r="K692" s="1649"/>
      <c r="L692" s="1315" t="s">
        <v>803</v>
      </c>
      <c r="M692" s="892"/>
      <c r="N692" s="1315" t="s">
        <v>803</v>
      </c>
      <c r="O692" s="892"/>
      <c r="P692" s="1315" t="s">
        <v>803</v>
      </c>
      <c r="Q692" s="1232"/>
      <c r="R692" s="1341"/>
      <c r="S692" s="1157"/>
      <c r="T692" s="1357" t="s">
        <v>803</v>
      </c>
    </row>
    <row r="693" spans="1:20">
      <c r="A693" s="884"/>
      <c r="C693" s="27"/>
      <c r="D693" s="27"/>
      <c r="E693" s="27"/>
      <c r="F693" s="47"/>
      <c r="G693" s="173"/>
      <c r="H693" s="173"/>
      <c r="I693" s="27"/>
      <c r="J693" s="1173"/>
      <c r="K693" s="27"/>
      <c r="L693" s="1106"/>
      <c r="M693" s="607"/>
      <c r="O693" s="592"/>
      <c r="P693" s="593"/>
      <c r="Q693" s="1169"/>
      <c r="S693" s="1333"/>
      <c r="T693" s="1346"/>
    </row>
    <row r="694" spans="1:20" ht="31.2">
      <c r="A694" s="976" t="s">
        <v>804</v>
      </c>
      <c r="B694" s="591" t="s">
        <v>20</v>
      </c>
      <c r="C694" s="591" t="s">
        <v>701</v>
      </c>
      <c r="D694" s="946" t="s">
        <v>805</v>
      </c>
      <c r="E694" s="947" t="s">
        <v>786</v>
      </c>
      <c r="F694" s="946" t="s">
        <v>806</v>
      </c>
      <c r="G694" s="946" t="s">
        <v>807</v>
      </c>
      <c r="H694" s="591" t="s">
        <v>808</v>
      </c>
      <c r="I694" s="371" t="s">
        <v>809</v>
      </c>
      <c r="J694" s="484" t="s">
        <v>810</v>
      </c>
      <c r="K694" s="1252" t="s">
        <v>792</v>
      </c>
      <c r="L694" s="1305" t="s">
        <v>474</v>
      </c>
      <c r="M694" s="1252" t="s">
        <v>793</v>
      </c>
      <c r="N694" s="1305" t="s">
        <v>483</v>
      </c>
      <c r="O694" s="1252" t="s">
        <v>794</v>
      </c>
      <c r="P694" s="1305" t="s">
        <v>480</v>
      </c>
      <c r="Q694" s="1604"/>
      <c r="T694" s="1346"/>
    </row>
    <row r="695" spans="1:20">
      <c r="A695" s="108">
        <v>133</v>
      </c>
      <c r="B695" t="s">
        <v>709</v>
      </c>
      <c r="C695" t="s">
        <v>890</v>
      </c>
      <c r="D695" s="18">
        <v>0.5</v>
      </c>
      <c r="E695" s="55">
        <v>43719</v>
      </c>
      <c r="F695" s="165">
        <v>11.5</v>
      </c>
      <c r="G695" s="166">
        <v>3.6</v>
      </c>
      <c r="H695" s="24">
        <v>2.9214159493670881</v>
      </c>
      <c r="I695" s="24">
        <v>0.43542639955657608</v>
      </c>
      <c r="J695" s="484">
        <f t="shared" ref="J695:J732" si="82">IF(AND(I695&gt;0),  I695*30.974," ")</f>
        <v>13.486897299865388</v>
      </c>
      <c r="K695" s="166">
        <f>AVERAGE(G695:G705)</f>
        <v>3.6</v>
      </c>
      <c r="L695" s="594">
        <f t="shared" ref="L695:L773" si="83">10*(6-(LN(K695)/LN(2)))</f>
        <v>41.520030934450496</v>
      </c>
      <c r="M695" s="166">
        <f>AVERAGE(H695:H705)</f>
        <v>1.3664310759493672</v>
      </c>
      <c r="N695" s="594">
        <f t="shared" ref="N695:N773" si="84">10*(6-((2.04-0.68*LN(M695))/LN(2)))</f>
        <v>33.631827463445397</v>
      </c>
      <c r="O695">
        <f>AVERAGE(J695:J705)</f>
        <v>19.106437841475969</v>
      </c>
      <c r="P695" s="594">
        <f t="shared" ref="P695:P773" si="85">10*(6-(LN(48/O695)/LN(2)))</f>
        <v>46.710244249426303</v>
      </c>
      <c r="Q695" s="1169">
        <f t="shared" si="73"/>
        <v>40.62070088244073</v>
      </c>
      <c r="T695" s="1346"/>
    </row>
    <row r="696" spans="1:20">
      <c r="A696" s="108"/>
      <c r="B696" t="s">
        <v>709</v>
      </c>
      <c r="C696" t="s">
        <v>890</v>
      </c>
      <c r="D696" s="18">
        <v>1</v>
      </c>
      <c r="E696" s="55">
        <v>43719</v>
      </c>
      <c r="F696" s="165"/>
      <c r="G696" s="166"/>
      <c r="H696" s="27" t="s">
        <v>811</v>
      </c>
      <c r="I696" s="27" t="s">
        <v>811</v>
      </c>
      <c r="J696" s="484"/>
      <c r="Q696" s="1169"/>
      <c r="T696" s="1346"/>
    </row>
    <row r="697" spans="1:20">
      <c r="A697" s="108"/>
      <c r="B697" t="s">
        <v>709</v>
      </c>
      <c r="C697" t="s">
        <v>890</v>
      </c>
      <c r="D697" s="18">
        <v>2</v>
      </c>
      <c r="E697" s="55">
        <v>43719</v>
      </c>
      <c r="F697" s="165"/>
      <c r="G697" s="166"/>
      <c r="H697" s="27" t="s">
        <v>811</v>
      </c>
      <c r="I697" s="27" t="s">
        <v>811</v>
      </c>
      <c r="J697" s="484"/>
      <c r="Q697" s="1169"/>
      <c r="T697" s="1346"/>
    </row>
    <row r="698" spans="1:20">
      <c r="A698" s="108"/>
      <c r="B698" t="s">
        <v>709</v>
      </c>
      <c r="C698" t="s">
        <v>890</v>
      </c>
      <c r="D698" s="18">
        <v>3</v>
      </c>
      <c r="E698" s="55">
        <v>43719</v>
      </c>
      <c r="F698" s="165"/>
      <c r="G698" s="166"/>
      <c r="H698" s="24">
        <v>2.4943083544303795</v>
      </c>
      <c r="I698" s="24">
        <v>0.58056853274210152</v>
      </c>
      <c r="J698" s="484">
        <f t="shared" si="82"/>
        <v>17.982529733153854</v>
      </c>
      <c r="Q698" s="1169"/>
      <c r="T698" s="1346"/>
    </row>
    <row r="699" spans="1:20">
      <c r="A699" s="108"/>
      <c r="B699" t="s">
        <v>709</v>
      </c>
      <c r="C699" t="s">
        <v>890</v>
      </c>
      <c r="D699" s="18">
        <v>4</v>
      </c>
      <c r="E699" s="55">
        <v>43719</v>
      </c>
      <c r="F699" s="165"/>
      <c r="G699" s="166"/>
      <c r="H699" s="27" t="s">
        <v>811</v>
      </c>
      <c r="I699" s="27" t="s">
        <v>811</v>
      </c>
      <c r="J699" s="484"/>
      <c r="Q699" s="1169"/>
      <c r="T699" s="1346"/>
    </row>
    <row r="700" spans="1:20">
      <c r="A700" s="108"/>
      <c r="B700" t="s">
        <v>709</v>
      </c>
      <c r="C700" t="s">
        <v>890</v>
      </c>
      <c r="D700" s="18">
        <v>5</v>
      </c>
      <c r="E700" s="55">
        <v>43719</v>
      </c>
      <c r="F700" s="165"/>
      <c r="G700" s="166"/>
      <c r="H700" s="27" t="s">
        <v>811</v>
      </c>
      <c r="I700" s="27" t="s">
        <v>811</v>
      </c>
      <c r="J700" s="484"/>
      <c r="Q700" s="1169"/>
      <c r="T700" s="1346"/>
    </row>
    <row r="701" spans="1:20">
      <c r="A701" s="108"/>
      <c r="B701" t="s">
        <v>709</v>
      </c>
      <c r="C701" t="s">
        <v>890</v>
      </c>
      <c r="D701" s="18">
        <v>6</v>
      </c>
      <c r="E701" s="55">
        <v>43719</v>
      </c>
      <c r="F701" s="165"/>
      <c r="G701" s="166"/>
      <c r="H701" s="27" t="s">
        <v>811</v>
      </c>
      <c r="I701" s="27" t="s">
        <v>811</v>
      </c>
      <c r="J701" s="484"/>
      <c r="Q701" s="1169"/>
      <c r="T701" s="1346"/>
    </row>
    <row r="702" spans="1:20">
      <c r="A702" s="108"/>
      <c r="B702" t="s">
        <v>709</v>
      </c>
      <c r="C702" t="s">
        <v>890</v>
      </c>
      <c r="D702" s="18">
        <v>7</v>
      </c>
      <c r="E702" s="55">
        <v>43719</v>
      </c>
      <c r="F702" s="165"/>
      <c r="G702" s="166"/>
      <c r="H702" s="27" t="s">
        <v>811</v>
      </c>
      <c r="I702" s="27" t="s">
        <v>811</v>
      </c>
      <c r="J702" s="484"/>
      <c r="Q702" s="1169"/>
      <c r="T702" s="1346"/>
    </row>
    <row r="703" spans="1:20">
      <c r="A703" s="108"/>
      <c r="B703" t="s">
        <v>709</v>
      </c>
      <c r="C703" t="s">
        <v>890</v>
      </c>
      <c r="D703" s="18">
        <v>7.75</v>
      </c>
      <c r="E703" s="55">
        <v>43719</v>
      </c>
      <c r="F703" s="165"/>
      <c r="G703" s="166"/>
      <c r="H703" s="27" t="s">
        <v>811</v>
      </c>
      <c r="I703" s="27" t="s">
        <v>811</v>
      </c>
      <c r="J703" s="484"/>
      <c r="Q703" s="1169"/>
      <c r="T703" s="1346"/>
    </row>
    <row r="704" spans="1:20">
      <c r="A704" s="108"/>
      <c r="B704" t="s">
        <v>709</v>
      </c>
      <c r="C704" t="s">
        <v>890</v>
      </c>
      <c r="D704" s="18">
        <v>9</v>
      </c>
      <c r="E704" s="55">
        <v>43719</v>
      </c>
      <c r="F704" s="165"/>
      <c r="G704" s="166"/>
      <c r="H704" s="24">
        <v>2.5000000000000001E-2</v>
      </c>
      <c r="I704" s="24">
        <v>0.72571066592762679</v>
      </c>
      <c r="J704" s="484">
        <f t="shared" si="82"/>
        <v>22.478162166442313</v>
      </c>
      <c r="Q704" s="1169"/>
      <c r="T704" s="1346"/>
    </row>
    <row r="705" spans="1:22" s="451" customFormat="1">
      <c r="A705" s="1566"/>
      <c r="B705" s="451" t="s">
        <v>709</v>
      </c>
      <c r="C705" s="451" t="s">
        <v>890</v>
      </c>
      <c r="D705" s="1201" t="s">
        <v>814</v>
      </c>
      <c r="E705" s="1202">
        <v>43719</v>
      </c>
      <c r="F705" s="1203"/>
      <c r="G705" s="1204"/>
      <c r="H705" s="1200">
        <v>2.5000000000000001E-2</v>
      </c>
      <c r="I705" s="1200">
        <v>0.72571066592762679</v>
      </c>
      <c r="J705" s="564">
        <f t="shared" si="82"/>
        <v>22.478162166442313</v>
      </c>
      <c r="L705" s="1373"/>
      <c r="N705" s="1373"/>
      <c r="P705" s="1373"/>
      <c r="Q705" s="1232"/>
      <c r="R705" s="1157"/>
      <c r="S705" s="1157"/>
      <c r="T705" s="1569"/>
    </row>
    <row r="706" spans="1:22">
      <c r="A706" s="976"/>
      <c r="B706" s="591"/>
      <c r="C706" s="591"/>
      <c r="D706" s="946"/>
      <c r="E706" s="947"/>
      <c r="F706" s="591"/>
      <c r="G706" s="946"/>
      <c r="H706" s="946"/>
      <c r="I706" s="946"/>
      <c r="J706" s="484" t="str">
        <f t="shared" si="82"/>
        <v xml:space="preserve"> </v>
      </c>
      <c r="K706" s="591"/>
      <c r="M706" s="591"/>
      <c r="O706" s="591"/>
      <c r="Q706" s="1169"/>
      <c r="R706" s="1011"/>
      <c r="S706" s="1229"/>
      <c r="T706" s="1347"/>
      <c r="U706" s="591"/>
      <c r="V706" s="946"/>
    </row>
    <row r="707" spans="1:22" ht="31.2">
      <c r="B707" s="976" t="s">
        <v>20</v>
      </c>
      <c r="C707" s="591" t="s">
        <v>701</v>
      </c>
      <c r="D707" s="946" t="s">
        <v>805</v>
      </c>
      <c r="E707" s="947" t="s">
        <v>786</v>
      </c>
      <c r="F707" s="946" t="s">
        <v>806</v>
      </c>
      <c r="G707" s="946" t="s">
        <v>807</v>
      </c>
      <c r="H707" s="591" t="s">
        <v>808</v>
      </c>
      <c r="I707" s="371" t="s">
        <v>809</v>
      </c>
      <c r="J707" s="484" t="s">
        <v>810</v>
      </c>
      <c r="K707" s="1252" t="s">
        <v>792</v>
      </c>
      <c r="L707" s="1305" t="s">
        <v>474</v>
      </c>
      <c r="M707" s="1252" t="s">
        <v>793</v>
      </c>
      <c r="N707" s="1305" t="s">
        <v>483</v>
      </c>
      <c r="O707" s="1252" t="s">
        <v>794</v>
      </c>
      <c r="P707" s="1305" t="s">
        <v>480</v>
      </c>
      <c r="Q707" s="1604"/>
      <c r="T707" s="1346"/>
    </row>
    <row r="708" spans="1:22">
      <c r="B708" s="108" t="s">
        <v>709</v>
      </c>
      <c r="C708" t="s">
        <v>889</v>
      </c>
      <c r="D708">
        <v>0.5</v>
      </c>
      <c r="E708" s="55">
        <v>44082</v>
      </c>
      <c r="F708">
        <v>11.14</v>
      </c>
      <c r="G708">
        <v>5.86</v>
      </c>
      <c r="H708" s="371">
        <v>1.6053333333333335</v>
      </c>
      <c r="I708" s="24">
        <v>0.6186313202032796</v>
      </c>
      <c r="J708" s="484">
        <f t="shared" si="82"/>
        <v>19.161486511976381</v>
      </c>
      <c r="K708">
        <f>AVERAGE(G708:G719)</f>
        <v>5.86</v>
      </c>
      <c r="L708" s="594">
        <f t="shared" si="83"/>
        <v>34.490993353524772</v>
      </c>
      <c r="M708" s="166">
        <f>AVERAGE(H708:H719)</f>
        <v>4.0195833333333333</v>
      </c>
      <c r="N708" s="594">
        <f t="shared" si="84"/>
        <v>44.216933697850962</v>
      </c>
      <c r="O708">
        <f>AVERAGE(J708:J719)</f>
        <v>19.161486511976381</v>
      </c>
      <c r="P708" s="594">
        <f t="shared" si="85"/>
        <v>46.751750811415533</v>
      </c>
      <c r="Q708" s="1169">
        <f t="shared" si="73"/>
        <v>41.819892620930425</v>
      </c>
      <c r="T708" s="1346"/>
    </row>
    <row r="709" spans="1:22">
      <c r="B709" s="108" t="s">
        <v>709</v>
      </c>
      <c r="C709" t="s">
        <v>889</v>
      </c>
      <c r="D709">
        <v>1</v>
      </c>
      <c r="E709" s="55">
        <v>44082</v>
      </c>
      <c r="H709" s="24" t="s">
        <v>811</v>
      </c>
      <c r="I709" s="24" t="s">
        <v>811</v>
      </c>
      <c r="J709" s="484"/>
      <c r="Q709" s="1169"/>
      <c r="T709" s="1346"/>
    </row>
    <row r="710" spans="1:22">
      <c r="B710" s="108" t="s">
        <v>709</v>
      </c>
      <c r="C710" t="s">
        <v>889</v>
      </c>
      <c r="D710">
        <v>2</v>
      </c>
      <c r="E710" s="55">
        <v>44082</v>
      </c>
      <c r="H710" s="24" t="s">
        <v>811</v>
      </c>
      <c r="I710" s="24" t="s">
        <v>811</v>
      </c>
      <c r="J710" s="484"/>
      <c r="Q710" s="1169"/>
      <c r="T710" s="1346"/>
    </row>
    <row r="711" spans="1:22">
      <c r="B711" s="108" t="s">
        <v>709</v>
      </c>
      <c r="C711" t="s">
        <v>889</v>
      </c>
      <c r="D711">
        <v>3</v>
      </c>
      <c r="E711" s="55">
        <v>44082</v>
      </c>
      <c r="H711" s="371">
        <v>1.3533333333333333</v>
      </c>
      <c r="I711" s="68" t="s">
        <v>866</v>
      </c>
      <c r="J711" s="484"/>
      <c r="Q711" s="1169"/>
      <c r="T711" s="1346"/>
    </row>
    <row r="712" spans="1:22">
      <c r="B712" s="108" t="s">
        <v>709</v>
      </c>
      <c r="C712" t="s">
        <v>889</v>
      </c>
      <c r="D712">
        <v>4</v>
      </c>
      <c r="E712" s="55">
        <v>44082</v>
      </c>
      <c r="H712" s="24" t="s">
        <v>811</v>
      </c>
      <c r="I712" s="24" t="s">
        <v>811</v>
      </c>
      <c r="J712" s="484"/>
      <c r="Q712" s="1169"/>
      <c r="T712" s="1346"/>
    </row>
    <row r="713" spans="1:22">
      <c r="B713" s="108" t="s">
        <v>709</v>
      </c>
      <c r="C713" t="s">
        <v>889</v>
      </c>
      <c r="D713">
        <v>5</v>
      </c>
      <c r="E713" s="55">
        <v>44082</v>
      </c>
      <c r="H713" s="24" t="s">
        <v>811</v>
      </c>
      <c r="I713" s="24" t="s">
        <v>811</v>
      </c>
      <c r="J713" s="484"/>
      <c r="Q713" s="1169"/>
      <c r="T713" s="1346"/>
    </row>
    <row r="714" spans="1:22">
      <c r="B714" s="108" t="s">
        <v>709</v>
      </c>
      <c r="C714" t="s">
        <v>889</v>
      </c>
      <c r="D714">
        <v>6</v>
      </c>
      <c r="E714" s="55">
        <v>44082</v>
      </c>
      <c r="H714" s="24" t="s">
        <v>811</v>
      </c>
      <c r="I714" s="24" t="s">
        <v>811</v>
      </c>
      <c r="J714" s="484"/>
      <c r="Q714" s="1169"/>
      <c r="T714" s="1346"/>
    </row>
    <row r="715" spans="1:22">
      <c r="B715" s="108" t="s">
        <v>709</v>
      </c>
      <c r="C715" t="s">
        <v>889</v>
      </c>
      <c r="D715">
        <v>7</v>
      </c>
      <c r="E715" s="55">
        <v>44082</v>
      </c>
      <c r="H715" s="24" t="s">
        <v>811</v>
      </c>
      <c r="I715" s="24" t="s">
        <v>811</v>
      </c>
      <c r="J715" s="484"/>
      <c r="Q715" s="1169"/>
      <c r="T715" s="1346"/>
    </row>
    <row r="716" spans="1:22">
      <c r="B716" s="108" t="s">
        <v>709</v>
      </c>
      <c r="C716" t="s">
        <v>889</v>
      </c>
      <c r="D716">
        <v>8</v>
      </c>
      <c r="E716" s="55">
        <v>44082</v>
      </c>
      <c r="H716" s="24" t="s">
        <v>811</v>
      </c>
      <c r="I716" s="24" t="s">
        <v>811</v>
      </c>
      <c r="J716" s="484"/>
      <c r="Q716" s="1169"/>
      <c r="T716" s="1346"/>
    </row>
    <row r="717" spans="1:22">
      <c r="B717" s="108" t="s">
        <v>709</v>
      </c>
      <c r="C717" t="s">
        <v>889</v>
      </c>
      <c r="D717">
        <v>9</v>
      </c>
      <c r="E717" s="55">
        <v>44082</v>
      </c>
      <c r="H717" s="371">
        <v>13.094666666666669</v>
      </c>
      <c r="I717" s="68" t="s">
        <v>866</v>
      </c>
      <c r="J717" s="484"/>
      <c r="Q717" s="1169"/>
      <c r="T717" s="1346"/>
    </row>
    <row r="718" spans="1:22">
      <c r="B718" s="108" t="s">
        <v>709</v>
      </c>
      <c r="C718" t="s">
        <v>889</v>
      </c>
      <c r="D718">
        <v>10</v>
      </c>
      <c r="E718" s="55">
        <v>44082</v>
      </c>
      <c r="H718" s="24" t="s">
        <v>811</v>
      </c>
      <c r="I718" s="24" t="s">
        <v>811</v>
      </c>
      <c r="J718" s="484"/>
      <c r="Q718" s="1169"/>
      <c r="T718" s="1346"/>
    </row>
    <row r="719" spans="1:22" s="451" customFormat="1">
      <c r="B719" s="1566" t="s">
        <v>709</v>
      </c>
      <c r="C719" s="451" t="s">
        <v>889</v>
      </c>
      <c r="D719" s="451">
        <v>10.75</v>
      </c>
      <c r="E719" s="1202">
        <v>44082</v>
      </c>
      <c r="H719" s="1576">
        <v>2.5000000000000001E-2</v>
      </c>
      <c r="I719" s="687" t="s">
        <v>866</v>
      </c>
      <c r="J719" s="564"/>
      <c r="L719" s="1373"/>
      <c r="N719" s="1373"/>
      <c r="P719" s="1373"/>
      <c r="Q719" s="1232"/>
      <c r="R719" s="1157"/>
      <c r="S719" s="1157"/>
      <c r="T719" s="1569"/>
    </row>
    <row r="720" spans="1:22">
      <c r="A720" s="976"/>
      <c r="B720" s="591"/>
      <c r="C720" s="591"/>
      <c r="D720" s="946"/>
      <c r="E720" s="947"/>
      <c r="F720" s="591"/>
      <c r="G720" s="946"/>
      <c r="H720" s="946"/>
      <c r="I720" s="946"/>
      <c r="J720" s="484" t="str">
        <f t="shared" si="82"/>
        <v xml:space="preserve"> </v>
      </c>
      <c r="K720" s="591"/>
      <c r="M720" s="591"/>
      <c r="O720" s="591"/>
      <c r="Q720" s="1169"/>
      <c r="R720" s="1011"/>
      <c r="S720" s="1229"/>
      <c r="T720" s="1347"/>
      <c r="U720" s="591"/>
      <c r="V720" s="946"/>
    </row>
    <row r="721" spans="1:25" ht="31.2">
      <c r="A721" s="983" t="s">
        <v>804</v>
      </c>
      <c r="B721" s="815" t="s">
        <v>20</v>
      </c>
      <c r="C721" s="815" t="s">
        <v>701</v>
      </c>
      <c r="D721" s="815" t="s">
        <v>805</v>
      </c>
      <c r="E721" s="873" t="s">
        <v>786</v>
      </c>
      <c r="F721" s="815" t="s">
        <v>806</v>
      </c>
      <c r="G721" s="815" t="s">
        <v>807</v>
      </c>
      <c r="H721" s="815" t="s">
        <v>808</v>
      </c>
      <c r="I721" s="878" t="s">
        <v>809</v>
      </c>
      <c r="J721" s="484" t="s">
        <v>810</v>
      </c>
      <c r="K721" s="1252" t="s">
        <v>792</v>
      </c>
      <c r="L721" s="1305" t="s">
        <v>474</v>
      </c>
      <c r="M721" s="1252" t="s">
        <v>793</v>
      </c>
      <c r="N721" s="1305" t="s">
        <v>483</v>
      </c>
      <c r="O721" s="1252" t="s">
        <v>794</v>
      </c>
      <c r="P721" s="1305" t="s">
        <v>480</v>
      </c>
      <c r="Q721" s="1604"/>
      <c r="R721" s="1226"/>
      <c r="S721" s="1226"/>
      <c r="T721" s="1349"/>
      <c r="U721" s="747"/>
      <c r="V721" s="747"/>
      <c r="W721" s="747"/>
      <c r="X721" s="747"/>
      <c r="Y721" s="747"/>
    </row>
    <row r="722" spans="1:25">
      <c r="A722" s="108"/>
      <c r="B722" t="s">
        <v>709</v>
      </c>
      <c r="C722" t="s">
        <v>890</v>
      </c>
      <c r="D722" s="27">
        <v>0.5</v>
      </c>
      <c r="E722" s="133">
        <v>44431</v>
      </c>
      <c r="F722">
        <v>10.4</v>
      </c>
      <c r="G722">
        <v>3.8</v>
      </c>
      <c r="H722" s="24">
        <v>1.8942857142857139</v>
      </c>
      <c r="I722" s="71">
        <v>0.44802718258095825</v>
      </c>
      <c r="J722" s="484">
        <f t="shared" si="82"/>
        <v>13.877193953262601</v>
      </c>
      <c r="K722">
        <f>AVERAGE(G722:G732)</f>
        <v>3.8</v>
      </c>
      <c r="L722" s="594">
        <f t="shared" si="83"/>
        <v>40.740005814437765</v>
      </c>
      <c r="M722" s="166">
        <f>AVERAGE(H722:H732)</f>
        <v>0.91026190476190472</v>
      </c>
      <c r="N722" s="594">
        <f t="shared" si="84"/>
        <v>29.646625707316208</v>
      </c>
      <c r="O722">
        <f>AVERAGE(J722:J732)</f>
        <v>23.682765582845171</v>
      </c>
      <c r="P722" s="594">
        <f t="shared" si="85"/>
        <v>49.808031573832636</v>
      </c>
      <c r="Q722" s="1169">
        <f t="shared" ref="Q722:Q794" si="86">AVERAGE(L722,N722,P722)</f>
        <v>40.064887698528871</v>
      </c>
      <c r="T722" s="1346"/>
    </row>
    <row r="723" spans="1:25">
      <c r="A723" s="108"/>
      <c r="B723" t="s">
        <v>709</v>
      </c>
      <c r="C723" t="s">
        <v>890</v>
      </c>
      <c r="D723" s="27">
        <v>1</v>
      </c>
      <c r="E723" s="133">
        <v>44431</v>
      </c>
      <c r="H723" s="24" t="s">
        <v>811</v>
      </c>
      <c r="I723" s="71" t="s">
        <v>811</v>
      </c>
      <c r="J723" s="484"/>
      <c r="Q723" s="1169"/>
      <c r="T723" s="1346"/>
    </row>
    <row r="724" spans="1:25">
      <c r="A724" s="108"/>
      <c r="B724" t="s">
        <v>709</v>
      </c>
      <c r="C724" t="s">
        <v>890</v>
      </c>
      <c r="D724" s="27">
        <v>2</v>
      </c>
      <c r="E724" s="133">
        <v>44431</v>
      </c>
      <c r="H724" s="24" t="s">
        <v>811</v>
      </c>
      <c r="I724" s="71" t="s">
        <v>811</v>
      </c>
      <c r="J724" s="484"/>
      <c r="Q724" s="1169"/>
      <c r="T724" s="1346"/>
    </row>
    <row r="725" spans="1:25">
      <c r="A725" s="108"/>
      <c r="B725" t="s">
        <v>709</v>
      </c>
      <c r="C725" t="s">
        <v>890</v>
      </c>
      <c r="D725" s="27">
        <v>3</v>
      </c>
      <c r="E725" s="133">
        <v>44431</v>
      </c>
      <c r="H725" s="24">
        <v>1.6967619047619051</v>
      </c>
      <c r="I725" s="71">
        <v>0.44802718258095825</v>
      </c>
      <c r="J725" s="484">
        <f t="shared" si="82"/>
        <v>13.877193953262601</v>
      </c>
      <c r="Q725" s="1169"/>
      <c r="T725" s="1346"/>
    </row>
    <row r="726" spans="1:25">
      <c r="A726" s="108"/>
      <c r="B726" t="s">
        <v>709</v>
      </c>
      <c r="C726" t="s">
        <v>890</v>
      </c>
      <c r="D726" s="27">
        <v>4</v>
      </c>
      <c r="E726" s="133">
        <v>44431</v>
      </c>
      <c r="H726" s="24" t="s">
        <v>811</v>
      </c>
      <c r="I726" s="71" t="s">
        <v>811</v>
      </c>
      <c r="J726" s="484"/>
      <c r="Q726" s="1169"/>
      <c r="T726" s="1346"/>
    </row>
    <row r="727" spans="1:25">
      <c r="A727" s="108"/>
      <c r="B727" t="s">
        <v>709</v>
      </c>
      <c r="C727" t="s">
        <v>890</v>
      </c>
      <c r="D727" s="27">
        <v>5</v>
      </c>
      <c r="E727" s="133">
        <v>44431</v>
      </c>
      <c r="H727" s="24" t="s">
        <v>811</v>
      </c>
      <c r="I727" s="71" t="s">
        <v>811</v>
      </c>
      <c r="J727" s="484"/>
      <c r="Q727" s="1169"/>
      <c r="T727" s="1346"/>
    </row>
    <row r="728" spans="1:25">
      <c r="A728" s="108"/>
      <c r="B728" t="s">
        <v>709</v>
      </c>
      <c r="C728" t="s">
        <v>890</v>
      </c>
      <c r="D728" s="27">
        <v>6</v>
      </c>
      <c r="E728" s="133">
        <v>44431</v>
      </c>
      <c r="H728" s="24" t="s">
        <v>811</v>
      </c>
      <c r="I728" s="71" t="s">
        <v>811</v>
      </c>
      <c r="J728" s="484"/>
      <c r="Q728" s="1169"/>
      <c r="T728" s="1346"/>
    </row>
    <row r="729" spans="1:25">
      <c r="A729" s="108"/>
      <c r="B729" t="s">
        <v>709</v>
      </c>
      <c r="C729" t="s">
        <v>890</v>
      </c>
      <c r="D729" s="27">
        <v>7</v>
      </c>
      <c r="E729" s="133">
        <v>44431</v>
      </c>
      <c r="H729" s="24" t="s">
        <v>811</v>
      </c>
      <c r="I729" s="71" t="s">
        <v>811</v>
      </c>
      <c r="J729" s="484"/>
      <c r="Q729" s="1169"/>
      <c r="T729" s="1346"/>
    </row>
    <row r="730" spans="1:25">
      <c r="A730" s="108"/>
      <c r="B730" t="s">
        <v>709</v>
      </c>
      <c r="C730" t="s">
        <v>890</v>
      </c>
      <c r="D730" s="27">
        <v>8</v>
      </c>
      <c r="E730" s="133">
        <v>44431</v>
      </c>
      <c r="H730" s="24" t="s">
        <v>811</v>
      </c>
      <c r="I730" s="71" t="s">
        <v>811</v>
      </c>
      <c r="J730" s="484"/>
      <c r="Q730" s="1169"/>
      <c r="T730" s="1346"/>
    </row>
    <row r="731" spans="1:25">
      <c r="A731" s="108"/>
      <c r="B731" t="s">
        <v>709</v>
      </c>
      <c r="C731" t="s">
        <v>890</v>
      </c>
      <c r="D731" s="27">
        <v>9</v>
      </c>
      <c r="E731" s="133">
        <v>44431</v>
      </c>
      <c r="H731" s="24">
        <v>2.5000000000000001E-2</v>
      </c>
      <c r="I731" s="71">
        <v>1.017577162247737</v>
      </c>
      <c r="J731" s="484">
        <f t="shared" si="82"/>
        <v>31.518435023461404</v>
      </c>
      <c r="Q731" s="1169"/>
      <c r="T731" s="1346"/>
    </row>
    <row r="732" spans="1:25" s="451" customFormat="1">
      <c r="A732" s="1566"/>
      <c r="B732" s="451" t="s">
        <v>709</v>
      </c>
      <c r="C732" s="451" t="s">
        <v>890</v>
      </c>
      <c r="D732" s="534">
        <v>10</v>
      </c>
      <c r="E732" s="1567">
        <v>44431</v>
      </c>
      <c r="H732" s="1200">
        <v>2.5000000000000001E-2</v>
      </c>
      <c r="I732" s="1444">
        <v>1.1447743075287038</v>
      </c>
      <c r="J732" s="564">
        <f t="shared" si="82"/>
        <v>35.458239401394074</v>
      </c>
      <c r="L732" s="1373"/>
      <c r="N732" s="1373"/>
      <c r="P732" s="1373"/>
      <c r="Q732" s="1232"/>
      <c r="R732" s="1157"/>
      <c r="S732" s="1157"/>
      <c r="T732" s="1569"/>
    </row>
    <row r="733" spans="1:25">
      <c r="A733" s="108"/>
      <c r="D733" s="27"/>
      <c r="E733" s="133"/>
      <c r="H733" s="24"/>
      <c r="I733" s="71"/>
      <c r="J733" s="484"/>
      <c r="Q733" s="1169"/>
    </row>
    <row r="734" spans="1:25" ht="31.2">
      <c r="A734" s="983" t="s">
        <v>804</v>
      </c>
      <c r="B734" s="815" t="s">
        <v>20</v>
      </c>
      <c r="C734" s="815" t="s">
        <v>701</v>
      </c>
      <c r="D734" s="815" t="s">
        <v>805</v>
      </c>
      <c r="E734" s="873" t="s">
        <v>786</v>
      </c>
      <c r="F734" s="815" t="s">
        <v>806</v>
      </c>
      <c r="G734" s="815" t="s">
        <v>807</v>
      </c>
      <c r="H734" s="815" t="s">
        <v>808</v>
      </c>
      <c r="I734" s="878" t="s">
        <v>809</v>
      </c>
      <c r="J734" s="484" t="s">
        <v>810</v>
      </c>
      <c r="K734" s="1252" t="s">
        <v>792</v>
      </c>
      <c r="L734" s="1305" t="s">
        <v>474</v>
      </c>
      <c r="M734" s="1252" t="s">
        <v>793</v>
      </c>
      <c r="N734" s="1305" t="s">
        <v>483</v>
      </c>
      <c r="O734" s="1252" t="s">
        <v>794</v>
      </c>
      <c r="P734" s="1305" t="s">
        <v>480</v>
      </c>
      <c r="Q734" s="1169"/>
    </row>
    <row r="735" spans="1:25">
      <c r="A735" s="108"/>
      <c r="B735" t="s">
        <v>709</v>
      </c>
      <c r="C735" t="s">
        <v>889</v>
      </c>
      <c r="D735" s="27">
        <v>0.5</v>
      </c>
      <c r="E735" s="55">
        <v>44812</v>
      </c>
      <c r="F735">
        <v>11.1</v>
      </c>
      <c r="G735">
        <v>3.4</v>
      </c>
      <c r="H735" s="24">
        <v>0.59681099643108304</v>
      </c>
      <c r="I735" s="24">
        <v>0.28270231298349541</v>
      </c>
      <c r="J735" s="484">
        <f t="shared" ref="J735" si="87">IF(AND(I735&gt;0),  I735*30.974," ")</f>
        <v>8.7564214423507867</v>
      </c>
      <c r="K735">
        <f>AVERAGE(G735:G745)</f>
        <v>3.4</v>
      </c>
      <c r="L735" s="594">
        <f t="shared" ref="L735" si="88">10*(6-(LN(K735)/LN(2)))</f>
        <v>42.344652536370226</v>
      </c>
      <c r="M735" s="166">
        <f>AVERAGE(H735:H745)</f>
        <v>2.6304864154184253</v>
      </c>
      <c r="N735" s="594">
        <f t="shared" ref="N735" si="89">10*(6-((2.04-0.68*LN(M735))/LN(2)))</f>
        <v>40.057262443169357</v>
      </c>
      <c r="O735">
        <f>AVERAGE(J735:J745)</f>
        <v>22.047738441189075</v>
      </c>
      <c r="P735" s="594">
        <f t="shared" ref="P735" si="90">10*(6-(LN(48/O735)/LN(2)))</f>
        <v>48.775962723066385</v>
      </c>
      <c r="Q735" s="1169">
        <f>AVERAGE(L735,N735,P735)</f>
        <v>43.725959234201987</v>
      </c>
    </row>
    <row r="736" spans="1:25">
      <c r="A736" s="108"/>
      <c r="B736" t="s">
        <v>709</v>
      </c>
      <c r="C736" t="s">
        <v>889</v>
      </c>
      <c r="D736" s="27">
        <v>1</v>
      </c>
      <c r="E736" s="55">
        <v>44812</v>
      </c>
      <c r="H736" s="24" t="s">
        <v>811</v>
      </c>
      <c r="I736" s="27" t="s">
        <v>811</v>
      </c>
      <c r="J736" s="484"/>
      <c r="Q736" s="1169"/>
    </row>
    <row r="737" spans="1:22">
      <c r="A737" s="108"/>
      <c r="B737" t="s">
        <v>709</v>
      </c>
      <c r="C737" t="s">
        <v>889</v>
      </c>
      <c r="D737" s="27">
        <v>2</v>
      </c>
      <c r="E737" s="55">
        <v>44812</v>
      </c>
      <c r="H737" s="24" t="s">
        <v>811</v>
      </c>
      <c r="I737" s="27" t="s">
        <v>811</v>
      </c>
      <c r="J737" s="484"/>
      <c r="Q737" s="1169"/>
    </row>
    <row r="738" spans="1:22">
      <c r="A738" s="108"/>
      <c r="B738" t="s">
        <v>709</v>
      </c>
      <c r="C738" t="s">
        <v>889</v>
      </c>
      <c r="D738" s="27">
        <v>3</v>
      </c>
      <c r="E738" s="55">
        <v>44812</v>
      </c>
      <c r="H738" s="24">
        <v>0.73149391963783417</v>
      </c>
      <c r="I738" s="24">
        <v>0.35337789122936925</v>
      </c>
      <c r="J738" s="484">
        <f>IF(AND(I738&gt;0),  I738*30.974," ")</f>
        <v>10.945526802938483</v>
      </c>
      <c r="Q738" s="1169"/>
    </row>
    <row r="739" spans="1:22">
      <c r="A739" s="108"/>
      <c r="B739" t="s">
        <v>709</v>
      </c>
      <c r="C739" t="s">
        <v>889</v>
      </c>
      <c r="D739" s="27">
        <v>4</v>
      </c>
      <c r="E739" s="55">
        <v>44812</v>
      </c>
      <c r="H739" s="24" t="s">
        <v>811</v>
      </c>
      <c r="I739" s="27" t="s">
        <v>811</v>
      </c>
      <c r="J739" s="484"/>
      <c r="Q739" s="1169"/>
    </row>
    <row r="740" spans="1:22">
      <c r="A740" s="108"/>
      <c r="B740" t="s">
        <v>709</v>
      </c>
      <c r="C740" t="s">
        <v>889</v>
      </c>
      <c r="D740" s="27">
        <v>5</v>
      </c>
      <c r="E740" s="55">
        <v>44812</v>
      </c>
      <c r="H740" s="24" t="s">
        <v>811</v>
      </c>
      <c r="I740" s="27" t="s">
        <v>811</v>
      </c>
      <c r="J740" s="484"/>
      <c r="Q740" s="1169"/>
    </row>
    <row r="741" spans="1:22">
      <c r="A741" s="108"/>
      <c r="B741" t="s">
        <v>709</v>
      </c>
      <c r="C741" t="s">
        <v>889</v>
      </c>
      <c r="D741" s="27">
        <v>6</v>
      </c>
      <c r="E741" s="55">
        <v>44812</v>
      </c>
      <c r="H741" s="24" t="s">
        <v>811</v>
      </c>
      <c r="I741" s="27" t="s">
        <v>811</v>
      </c>
      <c r="J741" s="484"/>
      <c r="Q741" s="1169"/>
    </row>
    <row r="742" spans="1:22">
      <c r="A742" s="108"/>
      <c r="B742" t="s">
        <v>709</v>
      </c>
      <c r="C742" t="s">
        <v>889</v>
      </c>
      <c r="D742" s="27">
        <v>7</v>
      </c>
      <c r="E742" s="55">
        <v>44812</v>
      </c>
      <c r="H742" s="24" t="s">
        <v>811</v>
      </c>
      <c r="I742" s="27" t="s">
        <v>811</v>
      </c>
      <c r="J742" s="484"/>
      <c r="Q742" s="1169"/>
    </row>
    <row r="743" spans="1:22">
      <c r="A743" s="108"/>
      <c r="B743" t="s">
        <v>709</v>
      </c>
      <c r="C743" t="s">
        <v>889</v>
      </c>
      <c r="D743" s="27">
        <v>8</v>
      </c>
      <c r="E743" s="55">
        <v>44812</v>
      </c>
      <c r="H743" s="24" t="s">
        <v>811</v>
      </c>
      <c r="I743" s="27" t="s">
        <v>811</v>
      </c>
      <c r="J743" s="484"/>
      <c r="Q743" s="1169"/>
    </row>
    <row r="744" spans="1:22">
      <c r="A744" s="108"/>
      <c r="B744" t="s">
        <v>709</v>
      </c>
      <c r="C744" t="s">
        <v>889</v>
      </c>
      <c r="D744" s="27">
        <v>9</v>
      </c>
      <c r="E744" s="55">
        <v>44812</v>
      </c>
      <c r="H744" s="24">
        <v>4.677014336515473</v>
      </c>
      <c r="I744" s="24">
        <v>1.0529415688037436</v>
      </c>
      <c r="J744" s="484">
        <f>IF(AND(I744&gt;0),  I744*30.974," ")</f>
        <v>32.613812152127153</v>
      </c>
      <c r="Q744" s="1169"/>
    </row>
    <row r="745" spans="1:22" s="451" customFormat="1">
      <c r="A745" s="1566"/>
      <c r="B745" s="451" t="s">
        <v>709</v>
      </c>
      <c r="C745" s="451" t="s">
        <v>889</v>
      </c>
      <c r="D745" s="534">
        <v>10</v>
      </c>
      <c r="E745" s="1202">
        <v>44812</v>
      </c>
      <c r="H745" s="1200">
        <v>4.5166264090893105</v>
      </c>
      <c r="I745" s="1200">
        <v>1.158235725684118</v>
      </c>
      <c r="J745" s="564">
        <f>IF(AND(I745&gt;0),  I745*30.974," ")</f>
        <v>35.875193367339875</v>
      </c>
      <c r="L745" s="1373"/>
      <c r="N745" s="1373"/>
      <c r="P745" s="1373"/>
      <c r="Q745" s="1232"/>
      <c r="R745" s="1157"/>
      <c r="S745" s="1157"/>
      <c r="T745" s="1157"/>
    </row>
    <row r="746" spans="1:22">
      <c r="A746" s="108"/>
      <c r="D746" s="27"/>
      <c r="E746" s="133"/>
      <c r="H746" s="24"/>
      <c r="I746" s="71"/>
      <c r="J746" s="484"/>
      <c r="Q746" s="1169"/>
    </row>
    <row r="747" spans="1:22">
      <c r="A747" s="108"/>
      <c r="D747" s="27"/>
      <c r="E747" s="133"/>
      <c r="H747" s="24"/>
      <c r="I747" s="71"/>
      <c r="J747" s="484"/>
      <c r="Q747" s="1169"/>
    </row>
    <row r="748" spans="1:22">
      <c r="A748" s="108"/>
      <c r="D748" s="27"/>
      <c r="E748" s="133"/>
      <c r="H748" s="24"/>
      <c r="I748" s="71"/>
      <c r="J748" s="484"/>
      <c r="Q748" s="1169"/>
    </row>
    <row r="749" spans="1:22">
      <c r="A749" s="108"/>
      <c r="D749" s="27"/>
      <c r="E749" s="133"/>
      <c r="H749" s="24"/>
      <c r="I749" s="71"/>
      <c r="J749" s="484"/>
      <c r="Q749" s="1169"/>
    </row>
    <row r="750" spans="1:22" s="437" customFormat="1" ht="16.2" thickBot="1">
      <c r="A750" s="436"/>
      <c r="D750" s="1019"/>
      <c r="E750" s="1579"/>
      <c r="H750" s="1020"/>
      <c r="I750" s="1021"/>
      <c r="J750" s="486"/>
      <c r="L750" s="1124"/>
      <c r="N750" s="1124"/>
      <c r="P750" s="1124"/>
      <c r="Q750" s="1251"/>
      <c r="R750" s="1023"/>
      <c r="S750" s="1023"/>
      <c r="T750" s="1023"/>
    </row>
    <row r="751" spans="1:22">
      <c r="A751" s="972" t="s">
        <v>892</v>
      </c>
      <c r="B751" s="591"/>
      <c r="C751" s="591"/>
      <c r="D751" s="946"/>
      <c r="E751" s="947"/>
      <c r="F751" s="591"/>
      <c r="G751" s="946"/>
      <c r="H751" s="946"/>
      <c r="I751" s="946"/>
      <c r="J751" s="2162"/>
      <c r="K751" s="591"/>
      <c r="M751" s="591"/>
      <c r="O751" s="591"/>
      <c r="Q751" s="1169"/>
      <c r="R751" s="1011"/>
      <c r="S751" s="1229"/>
      <c r="T751" s="1011"/>
      <c r="U751" s="591"/>
      <c r="V751" s="946"/>
    </row>
    <row r="752" spans="1:22" ht="43.2">
      <c r="A752" s="983" t="s">
        <v>843</v>
      </c>
      <c r="B752" s="815" t="s">
        <v>1048</v>
      </c>
      <c r="C752" s="629" t="s">
        <v>1049</v>
      </c>
      <c r="D752" s="815" t="s">
        <v>846</v>
      </c>
      <c r="E752" s="873" t="s">
        <v>786</v>
      </c>
      <c r="F752" s="815" t="s">
        <v>847</v>
      </c>
      <c r="G752" s="815" t="s">
        <v>848</v>
      </c>
      <c r="H752" s="877" t="s">
        <v>849</v>
      </c>
      <c r="I752" s="878" t="s">
        <v>850</v>
      </c>
      <c r="J752" s="1595" t="s">
        <v>851</v>
      </c>
      <c r="K752" s="1565" t="s">
        <v>792</v>
      </c>
      <c r="L752" s="1564" t="s">
        <v>474</v>
      </c>
      <c r="M752" s="1565" t="s">
        <v>793</v>
      </c>
      <c r="N752" s="1564" t="s">
        <v>483</v>
      </c>
      <c r="O752" s="1565" t="s">
        <v>794</v>
      </c>
      <c r="P752" s="1564" t="s">
        <v>480</v>
      </c>
      <c r="Q752" s="1604" t="s">
        <v>795</v>
      </c>
      <c r="R752" s="1603" t="s">
        <v>796</v>
      </c>
      <c r="S752" s="1334" t="s">
        <v>797</v>
      </c>
      <c r="T752" s="1573" t="s">
        <v>798</v>
      </c>
    </row>
    <row r="753" spans="1:20">
      <c r="A753" s="976" t="s">
        <v>60</v>
      </c>
      <c r="B753" s="629" t="s">
        <v>894</v>
      </c>
      <c r="C753" s="629" t="s">
        <v>61</v>
      </c>
      <c r="D753" s="18">
        <v>0.5</v>
      </c>
      <c r="E753" s="816">
        <v>42971</v>
      </c>
      <c r="F753" s="18">
        <v>19</v>
      </c>
      <c r="G753" s="18">
        <v>6.3</v>
      </c>
      <c r="H753" s="24">
        <v>1.3593803797468347</v>
      </c>
      <c r="I753" s="28">
        <v>0.28140327392197717</v>
      </c>
      <c r="J753" s="1174">
        <f>I753*30.973762</f>
        <v>8.7161180324801268</v>
      </c>
      <c r="K753">
        <f>AVERAGE(G753:G770)</f>
        <v>6.3</v>
      </c>
      <c r="L753" s="594">
        <f t="shared" si="83"/>
        <v>33.446481713874462</v>
      </c>
      <c r="M753" s="166">
        <f>AVERAGE(H753:H770)</f>
        <v>6.0729715189873428</v>
      </c>
      <c r="N753" s="594">
        <f t="shared" si="84"/>
        <v>48.265358867997975</v>
      </c>
      <c r="O753" s="166">
        <f>AVERAGE(J753:J770)</f>
        <v>20.241752141412778</v>
      </c>
      <c r="P753" s="594">
        <f t="shared" si="85"/>
        <v>47.542997703802278</v>
      </c>
      <c r="Q753" s="1169">
        <f t="shared" si="86"/>
        <v>43.0849460952249</v>
      </c>
    </row>
    <row r="754" spans="1:20">
      <c r="A754" s="976" t="s">
        <v>60</v>
      </c>
      <c r="B754" s="629" t="s">
        <v>894</v>
      </c>
      <c r="C754" s="629" t="s">
        <v>61</v>
      </c>
      <c r="D754" s="18">
        <v>1</v>
      </c>
      <c r="E754" s="816">
        <v>42971</v>
      </c>
      <c r="F754" s="823"/>
      <c r="G754" s="823"/>
      <c r="H754" s="823"/>
      <c r="I754" s="826"/>
      <c r="J754" s="1596"/>
      <c r="M754" s="1304"/>
      <c r="Q754" s="1169"/>
      <c r="T754" s="1346"/>
    </row>
    <row r="755" spans="1:20">
      <c r="A755" s="976" t="s">
        <v>60</v>
      </c>
      <c r="B755" s="629" t="s">
        <v>894</v>
      </c>
      <c r="C755" s="629" t="s">
        <v>61</v>
      </c>
      <c r="D755" s="18">
        <v>2</v>
      </c>
      <c r="E755" s="816">
        <v>42971</v>
      </c>
      <c r="F755" s="823"/>
      <c r="G755" s="823"/>
      <c r="H755" s="823"/>
      <c r="I755" s="826"/>
      <c r="J755" s="1596"/>
      <c r="Q755" s="1169"/>
      <c r="T755" s="1346"/>
    </row>
    <row r="756" spans="1:20">
      <c r="A756" s="976" t="s">
        <v>60</v>
      </c>
      <c r="B756" s="629" t="s">
        <v>894</v>
      </c>
      <c r="C756" s="629" t="s">
        <v>61</v>
      </c>
      <c r="D756" s="18">
        <v>3</v>
      </c>
      <c r="E756" s="816">
        <v>42971</v>
      </c>
      <c r="F756" s="823"/>
      <c r="G756" s="823"/>
      <c r="H756" s="24">
        <v>2.3567955696202523</v>
      </c>
      <c r="I756" s="28">
        <v>0.86640819499710631</v>
      </c>
      <c r="J756" s="1174">
        <f>I756*30.973762</f>
        <v>26.835921226689962</v>
      </c>
      <c r="Q756" s="1169"/>
      <c r="T756" s="1346"/>
    </row>
    <row r="757" spans="1:20">
      <c r="A757" s="976" t="s">
        <v>60</v>
      </c>
      <c r="B757" s="629" t="s">
        <v>894</v>
      </c>
      <c r="C757" s="629" t="s">
        <v>61</v>
      </c>
      <c r="D757" s="18">
        <v>4</v>
      </c>
      <c r="E757" s="816">
        <v>42971</v>
      </c>
      <c r="F757" s="823"/>
      <c r="G757" s="823"/>
      <c r="H757" s="823"/>
      <c r="I757" s="826"/>
      <c r="J757" s="1596"/>
      <c r="Q757" s="1169"/>
      <c r="T757" s="1346"/>
    </row>
    <row r="758" spans="1:20">
      <c r="A758" s="976" t="s">
        <v>60</v>
      </c>
      <c r="B758" s="629" t="s">
        <v>894</v>
      </c>
      <c r="C758" s="629" t="s">
        <v>61</v>
      </c>
      <c r="D758" s="18">
        <v>5</v>
      </c>
      <c r="E758" s="816">
        <v>42971</v>
      </c>
      <c r="F758" s="823"/>
      <c r="G758" s="823"/>
      <c r="H758" s="823"/>
      <c r="I758" s="826"/>
      <c r="J758" s="1596"/>
      <c r="Q758" s="1169"/>
      <c r="T758" s="1346"/>
    </row>
    <row r="759" spans="1:20">
      <c r="A759" s="976" t="s">
        <v>60</v>
      </c>
      <c r="B759" s="629" t="s">
        <v>894</v>
      </c>
      <c r="C759" s="629" t="s">
        <v>61</v>
      </c>
      <c r="D759" s="629">
        <v>6</v>
      </c>
      <c r="E759" s="816">
        <v>42971</v>
      </c>
      <c r="F759" s="823"/>
      <c r="G759" s="823"/>
      <c r="H759" s="823"/>
      <c r="I759" s="826"/>
      <c r="J759" s="1596"/>
      <c r="Q759" s="1169"/>
      <c r="T759" s="1346"/>
    </row>
    <row r="760" spans="1:20">
      <c r="A760" s="976" t="s">
        <v>60</v>
      </c>
      <c r="B760" s="629" t="s">
        <v>894</v>
      </c>
      <c r="C760" s="629" t="s">
        <v>61</v>
      </c>
      <c r="D760" s="629">
        <v>7</v>
      </c>
      <c r="E760" s="816">
        <v>42971</v>
      </c>
      <c r="F760" s="823"/>
      <c r="G760" s="823"/>
      <c r="H760" s="823"/>
      <c r="I760" s="826"/>
      <c r="J760" s="1596"/>
      <c r="Q760" s="1169"/>
      <c r="T760" s="1346"/>
    </row>
    <row r="761" spans="1:20">
      <c r="A761" s="976" t="s">
        <v>60</v>
      </c>
      <c r="B761" s="629" t="s">
        <v>894</v>
      </c>
      <c r="C761" s="629" t="s">
        <v>61</v>
      </c>
      <c r="D761" s="18">
        <v>8</v>
      </c>
      <c r="E761" s="816">
        <v>42971</v>
      </c>
      <c r="F761" s="823"/>
      <c r="G761" s="823"/>
      <c r="H761" s="823"/>
      <c r="I761" s="826"/>
      <c r="J761" s="1596"/>
      <c r="Q761" s="1169"/>
      <c r="T761" s="1346"/>
    </row>
    <row r="762" spans="1:20">
      <c r="A762" s="976" t="s">
        <v>60</v>
      </c>
      <c r="B762" s="629" t="s">
        <v>894</v>
      </c>
      <c r="C762" s="629" t="s">
        <v>61</v>
      </c>
      <c r="D762" s="18">
        <v>9</v>
      </c>
      <c r="E762" s="816">
        <v>42971</v>
      </c>
      <c r="F762" s="823"/>
      <c r="G762" s="823"/>
      <c r="H762" s="24">
        <v>2.8474594936708857</v>
      </c>
      <c r="I762" s="28">
        <v>0.52763113860370725</v>
      </c>
      <c r="J762" s="1174">
        <f>I762*30.973762</f>
        <v>16.342721310900242</v>
      </c>
      <c r="Q762" s="1169"/>
      <c r="T762" s="1346"/>
    </row>
    <row r="763" spans="1:20">
      <c r="A763" s="976" t="s">
        <v>60</v>
      </c>
      <c r="B763" s="629" t="s">
        <v>894</v>
      </c>
      <c r="C763" s="629" t="s">
        <v>61</v>
      </c>
      <c r="D763" s="18">
        <v>10</v>
      </c>
      <c r="E763" s="816">
        <v>42971</v>
      </c>
      <c r="F763" s="823"/>
      <c r="G763" s="823"/>
      <c r="H763" s="823"/>
      <c r="I763" s="826"/>
      <c r="J763" s="1596"/>
      <c r="Q763" s="1169"/>
      <c r="T763" s="1346"/>
    </row>
    <row r="764" spans="1:20">
      <c r="A764" s="976" t="s">
        <v>60</v>
      </c>
      <c r="B764" s="629" t="s">
        <v>894</v>
      </c>
      <c r="C764" s="629" t="s">
        <v>61</v>
      </c>
      <c r="D764" s="18">
        <v>11</v>
      </c>
      <c r="E764" s="816">
        <v>42971</v>
      </c>
      <c r="F764" s="823"/>
      <c r="G764" s="823"/>
      <c r="H764" s="823"/>
      <c r="I764" s="826"/>
      <c r="J764" s="1596"/>
      <c r="Q764" s="1169"/>
      <c r="T764" s="1346"/>
    </row>
    <row r="765" spans="1:20">
      <c r="A765" s="976" t="s">
        <v>60</v>
      </c>
      <c r="B765" s="629" t="s">
        <v>894</v>
      </c>
      <c r="C765" s="629" t="s">
        <v>61</v>
      </c>
      <c r="D765" s="18">
        <v>12</v>
      </c>
      <c r="E765" s="816">
        <v>42971</v>
      </c>
      <c r="F765" s="823"/>
      <c r="G765" s="823"/>
      <c r="H765" s="823"/>
      <c r="I765" s="826"/>
      <c r="J765" s="1596"/>
      <c r="Q765" s="1169"/>
      <c r="T765" s="1346"/>
    </row>
    <row r="766" spans="1:20">
      <c r="A766" s="976" t="s">
        <v>60</v>
      </c>
      <c r="B766" s="629" t="s">
        <v>894</v>
      </c>
      <c r="C766" s="629" t="s">
        <v>61</v>
      </c>
      <c r="D766" s="18">
        <v>13</v>
      </c>
      <c r="E766" s="816">
        <v>42971</v>
      </c>
      <c r="F766" s="823"/>
      <c r="G766" s="823"/>
      <c r="H766" s="823"/>
      <c r="I766" s="826"/>
      <c r="J766" s="1596"/>
      <c r="Q766" s="1169"/>
      <c r="T766" s="1346"/>
    </row>
    <row r="767" spans="1:20">
      <c r="A767" s="976" t="s">
        <v>60</v>
      </c>
      <c r="B767" s="629" t="s">
        <v>894</v>
      </c>
      <c r="C767" s="629" t="s">
        <v>61</v>
      </c>
      <c r="D767" s="18">
        <v>14</v>
      </c>
      <c r="E767" s="816">
        <v>42971</v>
      </c>
      <c r="F767" s="823"/>
      <c r="G767" s="823"/>
      <c r="H767" s="823"/>
      <c r="I767" s="826"/>
      <c r="J767" s="1596"/>
      <c r="Q767" s="1169"/>
      <c r="T767" s="1346"/>
    </row>
    <row r="768" spans="1:20">
      <c r="A768" s="976" t="s">
        <v>60</v>
      </c>
      <c r="B768" s="629" t="s">
        <v>894</v>
      </c>
      <c r="C768" s="629" t="s">
        <v>61</v>
      </c>
      <c r="D768" s="18">
        <v>15</v>
      </c>
      <c r="E768" s="816">
        <v>42971</v>
      </c>
      <c r="F768" s="823"/>
      <c r="G768" s="823"/>
      <c r="H768" s="823"/>
      <c r="I768" s="826"/>
      <c r="J768" s="1596"/>
      <c r="Q768" s="1169"/>
      <c r="T768" s="1346"/>
    </row>
    <row r="769" spans="1:25">
      <c r="A769" s="976" t="s">
        <v>60</v>
      </c>
      <c r="B769" s="629" t="s">
        <v>894</v>
      </c>
      <c r="C769" s="629" t="s">
        <v>61</v>
      </c>
      <c r="D769" s="18">
        <v>16</v>
      </c>
      <c r="E769" s="816">
        <v>42971</v>
      </c>
      <c r="F769" s="823"/>
      <c r="G769" s="823"/>
      <c r="H769" s="823"/>
      <c r="I769" s="826"/>
      <c r="J769" s="1596"/>
      <c r="Q769" s="1169"/>
      <c r="T769" s="1346"/>
    </row>
    <row r="770" spans="1:25" s="451" customFormat="1">
      <c r="A770" s="1641" t="s">
        <v>60</v>
      </c>
      <c r="B770" s="1642" t="s">
        <v>894</v>
      </c>
      <c r="C770" s="1642" t="s">
        <v>61</v>
      </c>
      <c r="D770" s="1201">
        <v>17</v>
      </c>
      <c r="E770" s="1644">
        <v>42971</v>
      </c>
      <c r="F770" s="1645"/>
      <c r="G770" s="1645"/>
      <c r="H770" s="1200">
        <v>17.728250632911397</v>
      </c>
      <c r="I770" s="1646">
        <v>0.93860887791353165</v>
      </c>
      <c r="J770" s="1198">
        <f>I770*30.973762</f>
        <v>29.072247995580785</v>
      </c>
      <c r="L770" s="1373"/>
      <c r="N770" s="1373"/>
      <c r="P770" s="1373"/>
      <c r="Q770" s="1232"/>
      <c r="R770" s="1157"/>
      <c r="S770" s="1157"/>
      <c r="T770" s="1569"/>
    </row>
    <row r="771" spans="1:25">
      <c r="A771" s="983"/>
      <c r="B771" s="815"/>
      <c r="C771" s="629"/>
      <c r="D771" s="815"/>
      <c r="E771" s="815"/>
      <c r="F771" s="815"/>
      <c r="G771" s="815"/>
      <c r="H771" s="815"/>
      <c r="I771" s="873"/>
      <c r="J771" s="1597"/>
      <c r="K771" s="815"/>
      <c r="M771" s="815"/>
      <c r="O771" s="815"/>
      <c r="Q771" s="1169"/>
      <c r="R771" s="1339"/>
      <c r="S771" s="1340"/>
      <c r="T771" s="1354"/>
      <c r="U771" s="878"/>
      <c r="V771" s="878"/>
      <c r="W771" s="878"/>
      <c r="X771" s="878"/>
      <c r="Y771" s="878"/>
    </row>
    <row r="772" spans="1:25" ht="31.2">
      <c r="B772" s="980" t="s">
        <v>20</v>
      </c>
      <c r="C772" s="629" t="s">
        <v>701</v>
      </c>
      <c r="D772" s="629" t="s">
        <v>846</v>
      </c>
      <c r="E772" s="959" t="s">
        <v>786</v>
      </c>
      <c r="F772" s="815" t="s">
        <v>806</v>
      </c>
      <c r="G772" s="815" t="s">
        <v>807</v>
      </c>
      <c r="H772" s="629" t="s">
        <v>808</v>
      </c>
      <c r="I772" s="827" t="s">
        <v>809</v>
      </c>
      <c r="J772" s="484" t="s">
        <v>810</v>
      </c>
      <c r="K772" s="1252" t="s">
        <v>792</v>
      </c>
      <c r="L772" s="1305" t="s">
        <v>474</v>
      </c>
      <c r="M772" s="1252" t="s">
        <v>793</v>
      </c>
      <c r="N772" s="1305" t="s">
        <v>483</v>
      </c>
      <c r="O772" s="1252" t="s">
        <v>794</v>
      </c>
      <c r="P772" s="1305" t="s">
        <v>480</v>
      </c>
      <c r="Q772" s="1604"/>
      <c r="R772" s="1336"/>
      <c r="S772" s="1336"/>
      <c r="T772" s="1353"/>
      <c r="U772" s="832"/>
      <c r="V772" s="832"/>
      <c r="W772" s="776"/>
      <c r="X772" s="776"/>
      <c r="Y772" s="776"/>
    </row>
    <row r="773" spans="1:25">
      <c r="B773" s="108" t="s">
        <v>853</v>
      </c>
      <c r="C773" s="27" t="s">
        <v>892</v>
      </c>
      <c r="D773" s="27">
        <v>0.5</v>
      </c>
      <c r="E773" s="139">
        <v>43349</v>
      </c>
      <c r="F773" s="27">
        <v>19</v>
      </c>
      <c r="G773" s="27">
        <v>5.0999999999999996</v>
      </c>
      <c r="H773" s="24">
        <v>2.1638607594936712</v>
      </c>
      <c r="I773" s="24" t="s">
        <v>866</v>
      </c>
      <c r="J773" s="1598"/>
      <c r="K773" s="834">
        <f>AVERAGE(G773:G791)</f>
        <v>5.0999999999999996</v>
      </c>
      <c r="L773" s="594">
        <f t="shared" si="83"/>
        <v>36.495027529158662</v>
      </c>
      <c r="M773" s="166">
        <f>AVERAGE(H773:H791)</f>
        <v>5.2198892405063297</v>
      </c>
      <c r="N773" s="594">
        <f t="shared" si="84"/>
        <v>46.780351691478515</v>
      </c>
      <c r="O773" t="e">
        <f>AVERAGE(J773:J791)</f>
        <v>#DIV/0!</v>
      </c>
      <c r="P773" s="594" t="e">
        <f t="shared" si="85"/>
        <v>#DIV/0!</v>
      </c>
      <c r="Q773" s="1169"/>
      <c r="W773" s="154"/>
      <c r="X773" s="154"/>
      <c r="Y773" s="154"/>
    </row>
    <row r="774" spans="1:25">
      <c r="B774" s="108" t="s">
        <v>853</v>
      </c>
      <c r="C774" s="27" t="s">
        <v>892</v>
      </c>
      <c r="D774" s="27">
        <v>1</v>
      </c>
      <c r="E774" s="139">
        <v>43349</v>
      </c>
      <c r="F774" s="27"/>
      <c r="G774" s="27"/>
      <c r="H774" s="27" t="s">
        <v>811</v>
      </c>
      <c r="I774" s="24" t="s">
        <v>811</v>
      </c>
      <c r="J774" s="1598"/>
      <c r="K774" s="834"/>
      <c r="Q774" s="1169"/>
      <c r="T774" s="1346"/>
      <c r="W774" s="154"/>
      <c r="X774" s="154"/>
      <c r="Y774" s="154"/>
    </row>
    <row r="775" spans="1:25">
      <c r="B775" s="108" t="s">
        <v>853</v>
      </c>
      <c r="C775" s="27" t="s">
        <v>892</v>
      </c>
      <c r="D775" s="27">
        <v>2</v>
      </c>
      <c r="E775" s="139">
        <v>43349</v>
      </c>
      <c r="F775" s="27"/>
      <c r="G775" s="27"/>
      <c r="H775" s="27" t="s">
        <v>811</v>
      </c>
      <c r="I775" s="24" t="s">
        <v>811</v>
      </c>
      <c r="J775" s="1598"/>
      <c r="K775" s="834"/>
      <c r="Q775" s="1169"/>
      <c r="T775" s="1346"/>
      <c r="W775" s="154"/>
      <c r="X775" s="154"/>
      <c r="Y775" s="154"/>
    </row>
    <row r="776" spans="1:25">
      <c r="B776" s="108" t="s">
        <v>853</v>
      </c>
      <c r="C776" s="27" t="s">
        <v>892</v>
      </c>
      <c r="D776" s="27">
        <v>3</v>
      </c>
      <c r="E776" s="139">
        <v>43349</v>
      </c>
      <c r="F776" s="27"/>
      <c r="G776" s="27"/>
      <c r="H776" s="24">
        <v>1.8353164556962027</v>
      </c>
      <c r="I776" s="24" t="s">
        <v>866</v>
      </c>
      <c r="J776" s="1598"/>
      <c r="K776" s="834"/>
      <c r="Q776" s="1169"/>
      <c r="T776" s="1346"/>
      <c r="W776" s="154"/>
      <c r="X776" s="154"/>
      <c r="Y776" s="154"/>
    </row>
    <row r="777" spans="1:25">
      <c r="B777" s="108" t="s">
        <v>853</v>
      </c>
      <c r="C777" s="27" t="s">
        <v>892</v>
      </c>
      <c r="D777" s="27">
        <v>4</v>
      </c>
      <c r="E777" s="139">
        <v>43349</v>
      </c>
      <c r="F777" s="27"/>
      <c r="G777" s="27"/>
      <c r="H777" s="27" t="s">
        <v>811</v>
      </c>
      <c r="I777" s="24" t="s">
        <v>811</v>
      </c>
      <c r="J777" s="1598"/>
      <c r="K777" s="834"/>
      <c r="Q777" s="1169"/>
      <c r="T777" s="1346"/>
      <c r="W777" s="154"/>
      <c r="X777" s="154"/>
      <c r="Y777" s="154"/>
    </row>
    <row r="778" spans="1:25">
      <c r="B778" s="108" t="s">
        <v>853</v>
      </c>
      <c r="C778" s="27" t="s">
        <v>892</v>
      </c>
      <c r="D778" s="27">
        <v>5</v>
      </c>
      <c r="E778" s="139">
        <v>43349</v>
      </c>
      <c r="F778" s="27"/>
      <c r="G778" s="27"/>
      <c r="H778" s="27" t="s">
        <v>811</v>
      </c>
      <c r="I778" s="24" t="s">
        <v>811</v>
      </c>
      <c r="J778" s="1598"/>
      <c r="K778" s="834"/>
      <c r="Q778" s="1169"/>
      <c r="T778" s="1346"/>
      <c r="W778" s="154"/>
      <c r="X778" s="154"/>
      <c r="Y778" s="154"/>
    </row>
    <row r="779" spans="1:25">
      <c r="B779" s="108" t="s">
        <v>853</v>
      </c>
      <c r="C779" s="27" t="s">
        <v>892</v>
      </c>
      <c r="D779" s="27">
        <v>6</v>
      </c>
      <c r="E779" s="139">
        <v>43349</v>
      </c>
      <c r="F779" s="27"/>
      <c r="G779" s="27"/>
      <c r="H779" s="27" t="s">
        <v>811</v>
      </c>
      <c r="I779" s="24" t="s">
        <v>811</v>
      </c>
      <c r="J779" s="1598"/>
      <c r="K779" s="834"/>
      <c r="Q779" s="1169"/>
      <c r="T779" s="1346"/>
      <c r="W779" s="154"/>
      <c r="X779" s="154"/>
      <c r="Y779" s="154"/>
    </row>
    <row r="780" spans="1:25">
      <c r="B780" s="108" t="s">
        <v>853</v>
      </c>
      <c r="C780" s="27" t="s">
        <v>892</v>
      </c>
      <c r="D780" s="27">
        <v>7</v>
      </c>
      <c r="E780" s="139">
        <v>43349</v>
      </c>
      <c r="F780" s="27"/>
      <c r="G780" s="27"/>
      <c r="H780" s="27" t="s">
        <v>811</v>
      </c>
      <c r="I780" s="24" t="s">
        <v>811</v>
      </c>
      <c r="J780" s="1598"/>
      <c r="Q780" s="1169"/>
      <c r="T780" s="1346"/>
      <c r="W780" s="154"/>
      <c r="X780" s="154"/>
      <c r="Y780" s="154"/>
    </row>
    <row r="781" spans="1:25">
      <c r="B781" s="108" t="s">
        <v>853</v>
      </c>
      <c r="C781" s="27" t="s">
        <v>892</v>
      </c>
      <c r="D781" s="27">
        <v>8</v>
      </c>
      <c r="E781" s="139">
        <v>43349</v>
      </c>
      <c r="F781" s="27"/>
      <c r="G781" s="27"/>
      <c r="H781" s="27" t="s">
        <v>811</v>
      </c>
      <c r="I781" s="24" t="s">
        <v>811</v>
      </c>
      <c r="J781" s="1598"/>
      <c r="Q781" s="1169"/>
      <c r="T781" s="1346"/>
      <c r="W781" s="154"/>
      <c r="X781" s="154"/>
      <c r="Y781" s="154"/>
    </row>
    <row r="782" spans="1:25">
      <c r="B782" s="108" t="s">
        <v>853</v>
      </c>
      <c r="C782" s="27" t="s">
        <v>892</v>
      </c>
      <c r="D782" s="27">
        <v>9</v>
      </c>
      <c r="E782" s="139">
        <v>43349</v>
      </c>
      <c r="F782" s="27"/>
      <c r="G782" s="27"/>
      <c r="H782" s="24">
        <v>3.8518987341772153</v>
      </c>
      <c r="I782" s="24" t="s">
        <v>866</v>
      </c>
      <c r="J782" s="1598"/>
      <c r="Q782" s="1169"/>
      <c r="T782" s="1346"/>
      <c r="W782" s="154"/>
      <c r="X782" s="154"/>
      <c r="Y782" s="154"/>
    </row>
    <row r="783" spans="1:25">
      <c r="B783" s="108" t="s">
        <v>853</v>
      </c>
      <c r="C783" s="27" t="s">
        <v>892</v>
      </c>
      <c r="D783" s="27">
        <v>10</v>
      </c>
      <c r="E783" s="139">
        <v>43349</v>
      </c>
      <c r="F783" s="27"/>
      <c r="G783" s="27"/>
      <c r="H783" s="27" t="s">
        <v>811</v>
      </c>
      <c r="I783" s="24" t="s">
        <v>811</v>
      </c>
      <c r="J783" s="1598"/>
      <c r="Q783" s="1169"/>
      <c r="T783" s="1346"/>
      <c r="W783" s="154"/>
      <c r="X783" s="154"/>
      <c r="Y783" s="154"/>
    </row>
    <row r="784" spans="1:25">
      <c r="B784" s="108" t="s">
        <v>853</v>
      </c>
      <c r="C784" s="27" t="s">
        <v>892</v>
      </c>
      <c r="D784" s="27">
        <v>11</v>
      </c>
      <c r="E784" s="139">
        <v>43349</v>
      </c>
      <c r="F784" s="27"/>
      <c r="G784" s="27"/>
      <c r="H784" s="27" t="s">
        <v>811</v>
      </c>
      <c r="I784" s="24" t="s">
        <v>811</v>
      </c>
      <c r="J784" s="1598"/>
      <c r="Q784" s="1169"/>
      <c r="T784" s="1346"/>
      <c r="W784" s="154"/>
      <c r="X784" s="154"/>
      <c r="Y784" s="154"/>
    </row>
    <row r="785" spans="1:25">
      <c r="B785" s="108" t="s">
        <v>853</v>
      </c>
      <c r="C785" s="27" t="s">
        <v>892</v>
      </c>
      <c r="D785" s="27">
        <v>12</v>
      </c>
      <c r="E785" s="139">
        <v>43349</v>
      </c>
      <c r="F785" s="27"/>
      <c r="G785" s="27"/>
      <c r="H785" s="27" t="s">
        <v>811</v>
      </c>
      <c r="I785" s="24" t="s">
        <v>811</v>
      </c>
      <c r="J785" s="1598"/>
      <c r="Q785" s="1169"/>
      <c r="T785" s="1346"/>
      <c r="W785" s="154"/>
      <c r="X785" s="154"/>
      <c r="Y785" s="154"/>
    </row>
    <row r="786" spans="1:25">
      <c r="B786" s="108" t="s">
        <v>853</v>
      </c>
      <c r="C786" s="27" t="s">
        <v>892</v>
      </c>
      <c r="D786" s="27">
        <v>13</v>
      </c>
      <c r="E786" s="139">
        <v>43349</v>
      </c>
      <c r="F786" s="27"/>
      <c r="G786" s="27"/>
      <c r="H786" s="27" t="s">
        <v>811</v>
      </c>
      <c r="I786" s="24" t="s">
        <v>811</v>
      </c>
      <c r="J786" s="1598"/>
      <c r="Q786" s="1169"/>
      <c r="T786" s="1346"/>
      <c r="W786" s="154"/>
      <c r="X786" s="154"/>
      <c r="Y786" s="154"/>
    </row>
    <row r="787" spans="1:25">
      <c r="B787" s="108" t="s">
        <v>853</v>
      </c>
      <c r="C787" s="27" t="s">
        <v>892</v>
      </c>
      <c r="D787" s="27">
        <v>14</v>
      </c>
      <c r="E787" s="139">
        <v>43349</v>
      </c>
      <c r="F787" s="27"/>
      <c r="G787" s="27"/>
      <c r="H787" s="27" t="s">
        <v>811</v>
      </c>
      <c r="I787" s="24" t="s">
        <v>811</v>
      </c>
      <c r="J787" s="1598"/>
      <c r="Q787" s="1169"/>
      <c r="T787" s="1346"/>
      <c r="W787" s="154"/>
      <c r="X787" s="154"/>
      <c r="Y787" s="154"/>
    </row>
    <row r="788" spans="1:25">
      <c r="B788" s="108" t="s">
        <v>853</v>
      </c>
      <c r="C788" s="27" t="s">
        <v>892</v>
      </c>
      <c r="D788" s="27">
        <v>15</v>
      </c>
      <c r="E788" s="139">
        <v>43349</v>
      </c>
      <c r="F788" s="27"/>
      <c r="G788" s="27"/>
      <c r="H788" s="27" t="s">
        <v>811</v>
      </c>
      <c r="I788" s="24" t="s">
        <v>811</v>
      </c>
      <c r="J788" s="1598"/>
      <c r="Q788" s="1169"/>
      <c r="T788" s="1346"/>
      <c r="W788" s="154"/>
      <c r="X788" s="154"/>
      <c r="Y788" s="154"/>
    </row>
    <row r="789" spans="1:25">
      <c r="B789" s="108" t="s">
        <v>853</v>
      </c>
      <c r="C789" s="27" t="s">
        <v>892</v>
      </c>
      <c r="D789" s="27">
        <v>16</v>
      </c>
      <c r="E789" s="139">
        <v>43349</v>
      </c>
      <c r="F789" s="27"/>
      <c r="G789" s="27"/>
      <c r="H789" s="27" t="s">
        <v>811</v>
      </c>
      <c r="I789" s="24" t="s">
        <v>811</v>
      </c>
      <c r="J789" s="1598"/>
      <c r="Q789" s="1169"/>
      <c r="T789" s="1346"/>
      <c r="W789" s="154"/>
      <c r="X789" s="154"/>
      <c r="Y789" s="154"/>
    </row>
    <row r="790" spans="1:25">
      <c r="B790" s="108" t="s">
        <v>853</v>
      </c>
      <c r="C790" s="27" t="s">
        <v>892</v>
      </c>
      <c r="D790" s="27">
        <v>17</v>
      </c>
      <c r="E790" s="139">
        <v>43349</v>
      </c>
      <c r="F790" s="27"/>
      <c r="G790" s="27"/>
      <c r="H790" s="27" t="s">
        <v>811</v>
      </c>
      <c r="I790" s="24" t="s">
        <v>811</v>
      </c>
      <c r="J790" s="1598"/>
      <c r="Q790" s="1169"/>
      <c r="T790" s="1346"/>
      <c r="W790" s="154"/>
      <c r="X790" s="154"/>
      <c r="Y790" s="154"/>
    </row>
    <row r="791" spans="1:25" s="451" customFormat="1">
      <c r="B791" s="1566" t="s">
        <v>853</v>
      </c>
      <c r="C791" s="534" t="s">
        <v>892</v>
      </c>
      <c r="D791" s="534">
        <v>18</v>
      </c>
      <c r="E791" s="1196">
        <v>43349</v>
      </c>
      <c r="F791" s="534"/>
      <c r="G791" s="534"/>
      <c r="H791" s="1200">
        <v>13.028481012658228</v>
      </c>
      <c r="I791" s="1200" t="s">
        <v>866</v>
      </c>
      <c r="J791" s="1599"/>
      <c r="L791" s="1373"/>
      <c r="N791" s="1373"/>
      <c r="P791" s="1373"/>
      <c r="Q791" s="1232"/>
      <c r="R791" s="1157"/>
      <c r="S791" s="1157"/>
      <c r="T791" s="1569"/>
      <c r="W791" s="1647"/>
      <c r="X791" s="1647"/>
      <c r="Y791" s="1647"/>
    </row>
    <row r="792" spans="1:25">
      <c r="A792" s="108"/>
      <c r="B792" s="27"/>
      <c r="C792" s="27"/>
      <c r="D792" s="139"/>
      <c r="E792" s="27"/>
      <c r="F792" s="27"/>
      <c r="G792" s="27"/>
      <c r="H792" s="27"/>
      <c r="I792" s="27"/>
      <c r="J792" s="1598" t="str">
        <f t="shared" ref="J792:J834" si="91">IF(AND(I792&gt;0),  I792*30.974," ")</f>
        <v xml:space="preserve"> </v>
      </c>
      <c r="K792" s="27"/>
      <c r="M792" s="27"/>
      <c r="O792" s="24"/>
      <c r="Q792" s="1169"/>
      <c r="R792" s="1011"/>
      <c r="S792" s="1011"/>
      <c r="T792" s="1347"/>
    </row>
    <row r="793" spans="1:25" ht="31.2">
      <c r="A793" s="976" t="s">
        <v>804</v>
      </c>
      <c r="B793" s="591" t="s">
        <v>20</v>
      </c>
      <c r="C793" s="591" t="s">
        <v>701</v>
      </c>
      <c r="D793" s="946" t="s">
        <v>805</v>
      </c>
      <c r="E793" s="947" t="s">
        <v>786</v>
      </c>
      <c r="F793" s="946" t="s">
        <v>806</v>
      </c>
      <c r="G793" s="946" t="s">
        <v>807</v>
      </c>
      <c r="H793" s="591" t="s">
        <v>808</v>
      </c>
      <c r="I793" s="371" t="s">
        <v>809</v>
      </c>
      <c r="J793" s="484" t="s">
        <v>810</v>
      </c>
      <c r="K793" s="1252" t="s">
        <v>792</v>
      </c>
      <c r="L793" s="1305" t="s">
        <v>474</v>
      </c>
      <c r="M793" s="1252" t="s">
        <v>793</v>
      </c>
      <c r="N793" s="1305" t="s">
        <v>483</v>
      </c>
      <c r="O793" s="1252" t="s">
        <v>794</v>
      </c>
      <c r="P793" s="1305" t="s">
        <v>480</v>
      </c>
      <c r="Q793" s="1604"/>
      <c r="T793" s="1346"/>
    </row>
    <row r="794" spans="1:25">
      <c r="A794" s="108">
        <v>57</v>
      </c>
      <c r="B794" t="s">
        <v>709</v>
      </c>
      <c r="C794" t="s">
        <v>892</v>
      </c>
      <c r="D794" s="18">
        <v>0.5</v>
      </c>
      <c r="E794" s="55">
        <v>43699</v>
      </c>
      <c r="F794" s="165">
        <v>19</v>
      </c>
      <c r="G794" s="166">
        <v>6.9</v>
      </c>
      <c r="H794" s="24">
        <v>0.94817886075949342</v>
      </c>
      <c r="I794" s="24">
        <v>0.42666379905487639</v>
      </c>
      <c r="J794" s="1598">
        <f t="shared" si="91"/>
        <v>13.215484511925741</v>
      </c>
      <c r="K794" s="166">
        <f>AVERAGE(G794:G811)</f>
        <v>6.9</v>
      </c>
      <c r="L794" s="594">
        <f t="shared" ref="L794:L834" si="92">10*(6-(LN(K794)/LN(2)))</f>
        <v>32.134036381091931</v>
      </c>
      <c r="M794" s="166">
        <f>AVERAGE(H794:H811)</f>
        <v>0.73446844936708844</v>
      </c>
      <c r="N794" s="594">
        <f t="shared" ref="N794:N834" si="93">10*(6-((2.04-0.68*LN(M794))/LN(2)))</f>
        <v>27.5414736438529</v>
      </c>
      <c r="O794">
        <f>AVERAGE(J794:J811)</f>
        <v>15.057255422109957</v>
      </c>
      <c r="P794" s="594">
        <f t="shared" ref="P794:P834" si="94">10*(6-(LN(48/O794)/LN(2)))</f>
        <v>43.274244193049583</v>
      </c>
      <c r="Q794" s="1169">
        <f t="shared" si="86"/>
        <v>34.316584739331468</v>
      </c>
      <c r="R794" s="1006">
        <f>AVERAGE(Q773:Q876)</f>
        <v>38.232438727555788</v>
      </c>
      <c r="S794" s="1006" t="s">
        <v>62</v>
      </c>
      <c r="T794" s="1346" t="str">
        <f>IF(_xlfn.NUMBERVALUE(R794), IF(R794&lt;50, "Acceptable; Ongoing Protection is Required", "Unacceptable; Immediate Restoration is Required"), " ")</f>
        <v>Acceptable; Ongoing Protection is Required</v>
      </c>
    </row>
    <row r="795" spans="1:25">
      <c r="A795" s="108"/>
      <c r="B795" t="s">
        <v>709</v>
      </c>
      <c r="C795" t="s">
        <v>892</v>
      </c>
      <c r="D795" s="18">
        <v>1</v>
      </c>
      <c r="E795" s="55">
        <v>43699</v>
      </c>
      <c r="F795" s="165"/>
      <c r="G795" s="166"/>
      <c r="H795" s="27" t="s">
        <v>811</v>
      </c>
      <c r="I795" s="27" t="s">
        <v>811</v>
      </c>
      <c r="J795" s="1598"/>
      <c r="Q795" s="1169"/>
      <c r="T795" s="1346"/>
    </row>
    <row r="796" spans="1:25">
      <c r="A796" s="108"/>
      <c r="B796" t="s">
        <v>709</v>
      </c>
      <c r="C796" t="s">
        <v>892</v>
      </c>
      <c r="D796" s="18">
        <v>2</v>
      </c>
      <c r="E796" s="55">
        <v>43699</v>
      </c>
      <c r="F796" s="165"/>
      <c r="G796" s="166"/>
      <c r="H796" s="27" t="s">
        <v>811</v>
      </c>
      <c r="I796" s="27" t="s">
        <v>811</v>
      </c>
      <c r="J796" s="1598"/>
      <c r="Q796" s="1169"/>
      <c r="T796" s="1346"/>
    </row>
    <row r="797" spans="1:25">
      <c r="A797" s="108"/>
      <c r="B797" t="s">
        <v>709</v>
      </c>
      <c r="C797" t="s">
        <v>892</v>
      </c>
      <c r="D797" s="18">
        <v>3</v>
      </c>
      <c r="E797" s="55">
        <v>43699</v>
      </c>
      <c r="F797" s="165"/>
      <c r="G797" s="166"/>
      <c r="H797" s="24">
        <v>0.78587797468354392</v>
      </c>
      <c r="I797" s="24">
        <v>0.23272570857538713</v>
      </c>
      <c r="J797" s="1598">
        <f t="shared" si="91"/>
        <v>7.2084460974140407</v>
      </c>
      <c r="Q797" s="1169"/>
      <c r="T797" s="1346"/>
    </row>
    <row r="798" spans="1:25">
      <c r="A798" s="108"/>
      <c r="B798" t="s">
        <v>709</v>
      </c>
      <c r="C798" t="s">
        <v>892</v>
      </c>
      <c r="D798" s="18">
        <v>4</v>
      </c>
      <c r="E798" s="55">
        <v>43699</v>
      </c>
      <c r="F798" s="165"/>
      <c r="G798" s="166"/>
      <c r="H798" s="27" t="s">
        <v>811</v>
      </c>
      <c r="I798" s="27" t="s">
        <v>811</v>
      </c>
      <c r="J798" s="1598"/>
      <c r="Q798" s="1169"/>
      <c r="T798" s="1346"/>
    </row>
    <row r="799" spans="1:25">
      <c r="A799" s="108"/>
      <c r="B799" t="s">
        <v>709</v>
      </c>
      <c r="C799" t="s">
        <v>892</v>
      </c>
      <c r="D799" s="18">
        <v>5</v>
      </c>
      <c r="E799" s="55">
        <v>43699</v>
      </c>
      <c r="F799" s="165"/>
      <c r="G799" s="166"/>
      <c r="H799" s="27" t="s">
        <v>811</v>
      </c>
      <c r="I799" s="27" t="s">
        <v>811</v>
      </c>
      <c r="J799" s="1598"/>
      <c r="Q799" s="1169"/>
      <c r="T799" s="1346"/>
    </row>
    <row r="800" spans="1:25">
      <c r="A800" s="108"/>
      <c r="B800" t="s">
        <v>709</v>
      </c>
      <c r="C800" t="s">
        <v>892</v>
      </c>
      <c r="D800" s="18">
        <v>6</v>
      </c>
      <c r="E800" s="55">
        <v>43699</v>
      </c>
      <c r="F800" s="165"/>
      <c r="G800" s="166"/>
      <c r="H800" s="27" t="s">
        <v>811</v>
      </c>
      <c r="I800" s="27" t="s">
        <v>811</v>
      </c>
      <c r="J800" s="1598"/>
      <c r="Q800" s="1169"/>
      <c r="T800" s="1346"/>
    </row>
    <row r="801" spans="1:25">
      <c r="A801" s="108"/>
      <c r="B801" t="s">
        <v>709</v>
      </c>
      <c r="C801" t="s">
        <v>892</v>
      </c>
      <c r="D801" s="18">
        <v>7</v>
      </c>
      <c r="E801" s="55">
        <v>43699</v>
      </c>
      <c r="F801" s="165"/>
      <c r="G801" s="166"/>
      <c r="H801" s="27" t="s">
        <v>811</v>
      </c>
      <c r="I801" s="27" t="s">
        <v>811</v>
      </c>
      <c r="J801" s="1598"/>
      <c r="Q801" s="1169"/>
      <c r="T801" s="1346"/>
    </row>
    <row r="802" spans="1:25">
      <c r="A802" s="108"/>
      <c r="B802" t="s">
        <v>709</v>
      </c>
      <c r="C802" t="s">
        <v>892</v>
      </c>
      <c r="D802" s="18">
        <v>8</v>
      </c>
      <c r="E802" s="55">
        <v>43699</v>
      </c>
      <c r="F802" s="165"/>
      <c r="G802" s="166"/>
      <c r="H802" s="27" t="s">
        <v>811</v>
      </c>
      <c r="I802" s="27" t="s">
        <v>811</v>
      </c>
      <c r="J802" s="1598"/>
      <c r="Q802" s="1169"/>
      <c r="T802" s="1346"/>
    </row>
    <row r="803" spans="1:25">
      <c r="A803" s="108"/>
      <c r="B803" t="s">
        <v>709</v>
      </c>
      <c r="C803" t="s">
        <v>892</v>
      </c>
      <c r="D803" s="18">
        <v>9</v>
      </c>
      <c r="E803" s="55">
        <v>43699</v>
      </c>
      <c r="F803" s="165"/>
      <c r="G803" s="166"/>
      <c r="H803" s="24">
        <v>1.1788169620253164</v>
      </c>
      <c r="I803" s="24">
        <v>0.23272570857538713</v>
      </c>
      <c r="J803" s="1598">
        <f t="shared" si="91"/>
        <v>7.2084460974140407</v>
      </c>
      <c r="Q803" s="1169"/>
      <c r="T803" s="1346"/>
    </row>
    <row r="804" spans="1:25">
      <c r="A804" s="108"/>
      <c r="B804" t="s">
        <v>709</v>
      </c>
      <c r="C804" t="s">
        <v>892</v>
      </c>
      <c r="D804" s="18">
        <v>10</v>
      </c>
      <c r="E804" s="55">
        <v>43699</v>
      </c>
      <c r="F804" s="165"/>
      <c r="G804" s="166"/>
      <c r="H804" s="27" t="s">
        <v>811</v>
      </c>
      <c r="I804" s="27" t="s">
        <v>811</v>
      </c>
      <c r="J804" s="1598"/>
      <c r="Q804" s="1169"/>
      <c r="T804" s="1346"/>
    </row>
    <row r="805" spans="1:25">
      <c r="A805" s="108"/>
      <c r="B805" t="s">
        <v>709</v>
      </c>
      <c r="C805" t="s">
        <v>892</v>
      </c>
      <c r="D805" s="18">
        <v>11</v>
      </c>
      <c r="E805" s="55">
        <v>43699</v>
      </c>
      <c r="F805" s="165"/>
      <c r="G805" s="166"/>
      <c r="H805" s="27" t="s">
        <v>811</v>
      </c>
      <c r="I805" s="27" t="s">
        <v>811</v>
      </c>
      <c r="J805" s="1598"/>
      <c r="Q805" s="1169"/>
      <c r="T805" s="1346"/>
    </row>
    <row r="806" spans="1:25">
      <c r="A806" s="108"/>
      <c r="B806" t="s">
        <v>709</v>
      </c>
      <c r="C806" t="s">
        <v>892</v>
      </c>
      <c r="D806" s="18">
        <v>12</v>
      </c>
      <c r="E806" s="55">
        <v>43699</v>
      </c>
      <c r="F806" s="165"/>
      <c r="G806" s="166"/>
      <c r="H806" s="27" t="s">
        <v>811</v>
      </c>
      <c r="I806" s="27" t="s">
        <v>811</v>
      </c>
      <c r="J806" s="1598"/>
      <c r="Q806" s="1169"/>
      <c r="T806" s="1346"/>
    </row>
    <row r="807" spans="1:25">
      <c r="A807" s="108"/>
      <c r="B807" t="s">
        <v>709</v>
      </c>
      <c r="C807" t="s">
        <v>892</v>
      </c>
      <c r="D807" s="18">
        <v>13</v>
      </c>
      <c r="E807" s="55">
        <v>43699</v>
      </c>
      <c r="F807" s="165"/>
      <c r="G807" s="166"/>
      <c r="H807" s="27" t="s">
        <v>811</v>
      </c>
      <c r="I807" s="27" t="s">
        <v>811</v>
      </c>
      <c r="J807" s="1598"/>
      <c r="Q807" s="1169"/>
      <c r="T807" s="1346"/>
    </row>
    <row r="808" spans="1:25">
      <c r="A808" s="108"/>
      <c r="B808" t="s">
        <v>709</v>
      </c>
      <c r="C808" t="s">
        <v>892</v>
      </c>
      <c r="D808" s="18">
        <v>14</v>
      </c>
      <c r="E808" s="55">
        <v>43699</v>
      </c>
      <c r="F808" s="165"/>
      <c r="G808" s="166"/>
      <c r="H808" s="27" t="s">
        <v>811</v>
      </c>
      <c r="I808" s="27" t="s">
        <v>811</v>
      </c>
      <c r="J808" s="1598"/>
      <c r="Q808" s="1169"/>
      <c r="T808" s="1346"/>
    </row>
    <row r="809" spans="1:25">
      <c r="A809" s="108"/>
      <c r="B809" t="s">
        <v>709</v>
      </c>
      <c r="C809" t="s">
        <v>892</v>
      </c>
      <c r="D809" s="18">
        <v>15</v>
      </c>
      <c r="E809" s="55">
        <v>43699</v>
      </c>
      <c r="F809" s="165"/>
      <c r="G809" s="166"/>
      <c r="H809" s="27" t="s">
        <v>811</v>
      </c>
      <c r="I809" s="27" t="s">
        <v>811</v>
      </c>
      <c r="J809" s="1598"/>
      <c r="Q809" s="1169"/>
      <c r="T809" s="1346"/>
    </row>
    <row r="810" spans="1:25">
      <c r="A810" s="108"/>
      <c r="B810" t="s">
        <v>709</v>
      </c>
      <c r="C810" t="s">
        <v>892</v>
      </c>
      <c r="D810" s="18">
        <v>16</v>
      </c>
      <c r="E810" s="55">
        <v>43699</v>
      </c>
      <c r="F810" s="165"/>
      <c r="G810" s="166"/>
      <c r="H810" s="24">
        <v>2.5000000000000001E-2</v>
      </c>
      <c r="I810" s="24">
        <v>1.0523873242618329</v>
      </c>
      <c r="J810" s="1598">
        <f t="shared" si="91"/>
        <v>32.596644981686012</v>
      </c>
      <c r="Q810" s="1169"/>
      <c r="T810" s="1346"/>
    </row>
    <row r="811" spans="1:25" s="451" customFormat="1">
      <c r="A811" s="1566"/>
      <c r="B811" s="451" t="s">
        <v>709</v>
      </c>
      <c r="C811" s="451" t="s">
        <v>892</v>
      </c>
      <c r="D811" s="1201">
        <v>17</v>
      </c>
      <c r="E811" s="1202">
        <v>43699</v>
      </c>
      <c r="F811" s="1203"/>
      <c r="G811" s="1204"/>
      <c r="H811" s="534" t="s">
        <v>811</v>
      </c>
      <c r="I811" s="534" t="s">
        <v>811</v>
      </c>
      <c r="J811" s="1599"/>
      <c r="L811" s="1373"/>
      <c r="N811" s="1373"/>
      <c r="P811" s="1373"/>
      <c r="Q811" s="1232"/>
      <c r="R811" s="1157"/>
      <c r="S811" s="1157"/>
      <c r="T811" s="1569"/>
    </row>
    <row r="812" spans="1:25">
      <c r="A812" s="983"/>
      <c r="B812" s="815"/>
      <c r="C812" s="629"/>
      <c r="D812" s="815"/>
      <c r="E812" s="815"/>
      <c r="F812" s="815"/>
      <c r="G812" s="815"/>
      <c r="H812" s="815"/>
      <c r="I812" s="873"/>
      <c r="J812" s="1598" t="str">
        <f t="shared" si="91"/>
        <v xml:space="preserve"> </v>
      </c>
      <c r="K812" s="874"/>
      <c r="M812" s="873"/>
      <c r="O812" s="815"/>
      <c r="Q812" s="1169"/>
      <c r="R812" s="1339"/>
      <c r="S812" s="1340"/>
      <c r="T812" s="1356"/>
      <c r="U812" s="877"/>
      <c r="V812" s="815"/>
      <c r="W812" s="815"/>
      <c r="X812" s="878"/>
      <c r="Y812" s="878"/>
    </row>
    <row r="813" spans="1:25" ht="31.2">
      <c r="B813" s="976" t="s">
        <v>20</v>
      </c>
      <c r="C813" s="591" t="s">
        <v>701</v>
      </c>
      <c r="D813" s="946" t="s">
        <v>805</v>
      </c>
      <c r="E813" s="947" t="s">
        <v>786</v>
      </c>
      <c r="F813" s="946" t="s">
        <v>806</v>
      </c>
      <c r="G813" s="946" t="s">
        <v>807</v>
      </c>
      <c r="H813" s="591" t="s">
        <v>808</v>
      </c>
      <c r="I813" s="371" t="s">
        <v>809</v>
      </c>
      <c r="J813" s="484" t="s">
        <v>810</v>
      </c>
      <c r="K813" s="1252" t="s">
        <v>792</v>
      </c>
      <c r="L813" s="1305" t="s">
        <v>474</v>
      </c>
      <c r="M813" s="1252" t="s">
        <v>793</v>
      </c>
      <c r="N813" s="1305" t="s">
        <v>483</v>
      </c>
      <c r="O813" s="1252" t="s">
        <v>794</v>
      </c>
      <c r="P813" s="1305" t="s">
        <v>480</v>
      </c>
      <c r="Q813" s="1604"/>
      <c r="T813" s="1346"/>
    </row>
    <row r="814" spans="1:25">
      <c r="B814" s="108" t="s">
        <v>854</v>
      </c>
      <c r="C814" t="s">
        <v>892</v>
      </c>
      <c r="D814">
        <v>0.5</v>
      </c>
      <c r="E814" s="55">
        <v>44076</v>
      </c>
      <c r="F814">
        <v>19</v>
      </c>
      <c r="G814">
        <v>6.5</v>
      </c>
      <c r="H814" s="371">
        <v>0.16426666666666667</v>
      </c>
      <c r="I814" s="24">
        <v>0.87048091527365146</v>
      </c>
      <c r="J814" s="1598">
        <f t="shared" si="91"/>
        <v>26.962275869686081</v>
      </c>
      <c r="K814">
        <f>AVERAGE(G814:G831)</f>
        <v>6.5</v>
      </c>
      <c r="L814" s="594">
        <f t="shared" si="92"/>
        <v>32.995602818589077</v>
      </c>
      <c r="M814" s="166">
        <f>AVERAGE(H814:H831)</f>
        <v>1.3328000000000002</v>
      </c>
      <c r="N814" s="594">
        <f t="shared" si="93"/>
        <v>33.387351245414614</v>
      </c>
      <c r="O814">
        <f>AVERAGE(J814:J831)</f>
        <v>21.437849018986764</v>
      </c>
      <c r="P814" s="594">
        <f t="shared" si="94"/>
        <v>48.371257534452425</v>
      </c>
      <c r="Q814" s="1169">
        <f t="shared" ref="Q814:Q879" si="95">AVERAGE(L814,N814,P814)</f>
        <v>38.251403866152039</v>
      </c>
      <c r="T814" s="1346"/>
    </row>
    <row r="815" spans="1:25">
      <c r="B815" s="108" t="s">
        <v>854</v>
      </c>
      <c r="C815" t="s">
        <v>892</v>
      </c>
      <c r="D815">
        <v>1</v>
      </c>
      <c r="E815" s="55">
        <v>44076</v>
      </c>
      <c r="H815" s="24" t="s">
        <v>811</v>
      </c>
      <c r="I815" s="24" t="s">
        <v>811</v>
      </c>
      <c r="J815" s="1598"/>
      <c r="Q815" s="1169"/>
      <c r="T815" s="1346"/>
    </row>
    <row r="816" spans="1:25">
      <c r="B816" s="108" t="s">
        <v>854</v>
      </c>
      <c r="C816" t="s">
        <v>892</v>
      </c>
      <c r="D816">
        <v>2</v>
      </c>
      <c r="E816" s="55">
        <v>44076</v>
      </c>
      <c r="H816" s="24" t="s">
        <v>811</v>
      </c>
      <c r="I816" s="24" t="s">
        <v>811</v>
      </c>
      <c r="J816" s="1598"/>
      <c r="Q816" s="1169"/>
      <c r="T816" s="1346"/>
    </row>
    <row r="817" spans="1:20">
      <c r="B817" s="108" t="s">
        <v>854</v>
      </c>
      <c r="C817" t="s">
        <v>892</v>
      </c>
      <c r="D817">
        <v>3</v>
      </c>
      <c r="E817" s="55">
        <v>44076</v>
      </c>
      <c r="H817" s="371">
        <v>0.14560000000000001</v>
      </c>
      <c r="I817" s="24">
        <v>0.36730543252282394</v>
      </c>
      <c r="J817" s="1598">
        <f t="shared" si="91"/>
        <v>11.376918466961948</v>
      </c>
      <c r="Q817" s="1169"/>
      <c r="T817" s="1346"/>
    </row>
    <row r="818" spans="1:20">
      <c r="B818" s="108" t="s">
        <v>854</v>
      </c>
      <c r="C818" t="s">
        <v>892</v>
      </c>
      <c r="D818">
        <v>4</v>
      </c>
      <c r="E818" s="55">
        <v>44076</v>
      </c>
      <c r="H818" s="24" t="s">
        <v>811</v>
      </c>
      <c r="I818" s="24" t="s">
        <v>811</v>
      </c>
      <c r="J818" s="1598"/>
      <c r="Q818" s="1169"/>
      <c r="T818" s="1346"/>
    </row>
    <row r="819" spans="1:20">
      <c r="B819" s="108" t="s">
        <v>854</v>
      </c>
      <c r="C819" t="s">
        <v>892</v>
      </c>
      <c r="D819">
        <v>5</v>
      </c>
      <c r="E819" s="55">
        <v>44076</v>
      </c>
      <c r="H819" s="24" t="s">
        <v>811</v>
      </c>
      <c r="I819" s="24" t="s">
        <v>811</v>
      </c>
      <c r="J819" s="1598"/>
      <c r="Q819" s="1169"/>
      <c r="T819" s="1346"/>
    </row>
    <row r="820" spans="1:20">
      <c r="B820" s="108" t="s">
        <v>854</v>
      </c>
      <c r="C820" t="s">
        <v>892</v>
      </c>
      <c r="D820">
        <v>6</v>
      </c>
      <c r="E820" s="55">
        <v>44076</v>
      </c>
      <c r="H820" s="24" t="s">
        <v>811</v>
      </c>
      <c r="I820" s="24" t="s">
        <v>811</v>
      </c>
      <c r="J820" s="1598"/>
      <c r="Q820" s="1169"/>
      <c r="T820" s="1346"/>
    </row>
    <row r="821" spans="1:20">
      <c r="B821" s="108" t="s">
        <v>854</v>
      </c>
      <c r="C821" t="s">
        <v>892</v>
      </c>
      <c r="D821">
        <v>7</v>
      </c>
      <c r="E821" s="55">
        <v>44076</v>
      </c>
      <c r="H821" s="24" t="s">
        <v>811</v>
      </c>
      <c r="I821" s="24" t="s">
        <v>811</v>
      </c>
      <c r="J821" s="1598"/>
      <c r="Q821" s="1169"/>
      <c r="T821" s="1346"/>
    </row>
    <row r="822" spans="1:20">
      <c r="B822" s="108" t="s">
        <v>854</v>
      </c>
      <c r="C822" t="s">
        <v>892</v>
      </c>
      <c r="D822">
        <v>8</v>
      </c>
      <c r="E822" s="55">
        <v>44076</v>
      </c>
      <c r="H822" s="24" t="s">
        <v>811</v>
      </c>
      <c r="I822" s="24" t="s">
        <v>811</v>
      </c>
      <c r="J822" s="1598"/>
      <c r="Q822" s="1169"/>
      <c r="T822" s="1346"/>
    </row>
    <row r="823" spans="1:20">
      <c r="B823" s="108" t="s">
        <v>854</v>
      </c>
      <c r="C823" t="s">
        <v>892</v>
      </c>
      <c r="D823">
        <v>9</v>
      </c>
      <c r="E823" s="55">
        <v>44076</v>
      </c>
      <c r="H823" s="371">
        <v>0.37333333333333335</v>
      </c>
      <c r="I823" s="24">
        <v>0.5876886920365183</v>
      </c>
      <c r="J823" s="1598">
        <f t="shared" si="91"/>
        <v>18.203069547139119</v>
      </c>
      <c r="Q823" s="1169"/>
      <c r="T823" s="1346"/>
    </row>
    <row r="824" spans="1:20">
      <c r="B824" s="108" t="s">
        <v>854</v>
      </c>
      <c r="C824" t="s">
        <v>892</v>
      </c>
      <c r="D824">
        <v>10</v>
      </c>
      <c r="E824" s="55">
        <v>44076</v>
      </c>
      <c r="H824" s="24" t="s">
        <v>811</v>
      </c>
      <c r="I824" s="24" t="s">
        <v>811</v>
      </c>
      <c r="J824" s="1598"/>
      <c r="Q824" s="1169"/>
      <c r="T824" s="1346"/>
    </row>
    <row r="825" spans="1:20">
      <c r="B825" s="108" t="s">
        <v>854</v>
      </c>
      <c r="C825" t="s">
        <v>892</v>
      </c>
      <c r="D825">
        <v>11</v>
      </c>
      <c r="E825" s="55">
        <v>44076</v>
      </c>
      <c r="H825" s="24" t="s">
        <v>811</v>
      </c>
      <c r="I825" s="24" t="s">
        <v>811</v>
      </c>
      <c r="J825" s="1598"/>
      <c r="Q825" s="1169"/>
      <c r="T825" s="1346"/>
    </row>
    <row r="826" spans="1:20">
      <c r="B826" s="108" t="s">
        <v>854</v>
      </c>
      <c r="C826" t="s">
        <v>892</v>
      </c>
      <c r="D826">
        <v>12</v>
      </c>
      <c r="E826" s="55">
        <v>44076</v>
      </c>
      <c r="H826" s="24" t="s">
        <v>811</v>
      </c>
      <c r="I826" s="24" t="s">
        <v>811</v>
      </c>
      <c r="J826" s="1598"/>
      <c r="Q826" s="1169"/>
      <c r="T826" s="1346"/>
    </row>
    <row r="827" spans="1:20">
      <c r="B827" s="108" t="s">
        <v>854</v>
      </c>
      <c r="C827" t="s">
        <v>892</v>
      </c>
      <c r="D827">
        <v>13</v>
      </c>
      <c r="E827" s="55">
        <v>44076</v>
      </c>
      <c r="H827" s="24" t="s">
        <v>811</v>
      </c>
      <c r="I827" s="24" t="s">
        <v>811</v>
      </c>
      <c r="J827" s="1598"/>
      <c r="Q827" s="1169"/>
      <c r="T827" s="1346"/>
    </row>
    <row r="828" spans="1:20">
      <c r="B828" s="108" t="s">
        <v>854</v>
      </c>
      <c r="C828" t="s">
        <v>892</v>
      </c>
      <c r="D828">
        <v>14</v>
      </c>
      <c r="E828" s="55">
        <v>44076</v>
      </c>
      <c r="H828" s="24" t="s">
        <v>811</v>
      </c>
      <c r="I828" s="24" t="s">
        <v>811</v>
      </c>
      <c r="J828" s="1598"/>
      <c r="Q828" s="1169"/>
      <c r="T828" s="1346"/>
    </row>
    <row r="829" spans="1:20">
      <c r="B829" s="108" t="s">
        <v>854</v>
      </c>
      <c r="C829" t="s">
        <v>892</v>
      </c>
      <c r="D829">
        <v>15</v>
      </c>
      <c r="E829" s="55">
        <v>44076</v>
      </c>
      <c r="H829" s="24" t="s">
        <v>811</v>
      </c>
      <c r="I829" s="24" t="s">
        <v>811</v>
      </c>
      <c r="J829" s="1598"/>
      <c r="Q829" s="1169"/>
      <c r="T829" s="1346"/>
    </row>
    <row r="830" spans="1:20">
      <c r="B830" s="108" t="s">
        <v>854</v>
      </c>
      <c r="C830" t="s">
        <v>892</v>
      </c>
      <c r="D830">
        <v>16</v>
      </c>
      <c r="E830" s="55">
        <v>44076</v>
      </c>
      <c r="H830" s="24" t="s">
        <v>811</v>
      </c>
      <c r="I830" s="24" t="s">
        <v>811</v>
      </c>
      <c r="J830" s="1598"/>
      <c r="Q830" s="1169"/>
      <c r="T830" s="1346"/>
    </row>
    <row r="831" spans="1:20" s="451" customFormat="1">
      <c r="B831" s="1566" t="s">
        <v>854</v>
      </c>
      <c r="C831" s="451" t="s">
        <v>892</v>
      </c>
      <c r="D831" s="451">
        <v>17</v>
      </c>
      <c r="E831" s="1202">
        <v>44076</v>
      </c>
      <c r="H831" s="1576">
        <v>4.6480000000000006</v>
      </c>
      <c r="I831" s="1200">
        <v>0.94302099154645558</v>
      </c>
      <c r="J831" s="1599">
        <f t="shared" si="91"/>
        <v>29.209132192159917</v>
      </c>
      <c r="L831" s="1373"/>
      <c r="N831" s="1373"/>
      <c r="P831" s="1373"/>
      <c r="Q831" s="1232"/>
      <c r="R831" s="1157"/>
      <c r="S831" s="1157"/>
      <c r="T831" s="1569"/>
    </row>
    <row r="832" spans="1:20">
      <c r="A832" s="884"/>
      <c r="E832" s="173"/>
      <c r="F832" s="445"/>
      <c r="I832" s="173"/>
      <c r="J832" s="1598" t="str">
        <f t="shared" si="91"/>
        <v xml:space="preserve"> </v>
      </c>
      <c r="M832" s="108"/>
      <c r="O832" s="592"/>
      <c r="Q832" s="1169"/>
      <c r="S832" s="1333"/>
      <c r="T832" s="1346"/>
    </row>
    <row r="833" spans="1:25" ht="31.2">
      <c r="A833" s="983" t="s">
        <v>804</v>
      </c>
      <c r="B833" s="815" t="s">
        <v>20</v>
      </c>
      <c r="C833" s="815" t="s">
        <v>701</v>
      </c>
      <c r="D833" s="815" t="s">
        <v>805</v>
      </c>
      <c r="E833" s="873" t="s">
        <v>786</v>
      </c>
      <c r="F833" s="815" t="s">
        <v>806</v>
      </c>
      <c r="G833" s="815" t="s">
        <v>807</v>
      </c>
      <c r="H833" s="815" t="s">
        <v>808</v>
      </c>
      <c r="I833" s="878" t="s">
        <v>809</v>
      </c>
      <c r="J833" s="484" t="s">
        <v>810</v>
      </c>
      <c r="K833" s="1252" t="s">
        <v>792</v>
      </c>
      <c r="L833" s="1305" t="s">
        <v>474</v>
      </c>
      <c r="M833" s="1252" t="s">
        <v>793</v>
      </c>
      <c r="N833" s="1305" t="s">
        <v>483</v>
      </c>
      <c r="O833" s="1252" t="s">
        <v>794</v>
      </c>
      <c r="P833" s="1305" t="s">
        <v>480</v>
      </c>
      <c r="Q833" s="1604"/>
      <c r="R833" s="1226"/>
      <c r="S833" s="1226"/>
      <c r="T833" s="1349"/>
      <c r="U833" s="747"/>
      <c r="V833" s="747"/>
      <c r="W833" s="747"/>
      <c r="X833" s="747"/>
      <c r="Y833" s="747"/>
    </row>
    <row r="834" spans="1:25">
      <c r="A834" s="108"/>
      <c r="B834" t="s">
        <v>709</v>
      </c>
      <c r="C834" t="s">
        <v>895</v>
      </c>
      <c r="D834" s="27">
        <v>0.5</v>
      </c>
      <c r="E834" s="133">
        <v>44447</v>
      </c>
      <c r="F834">
        <v>19</v>
      </c>
      <c r="G834">
        <v>6.5</v>
      </c>
      <c r="H834" s="24">
        <v>0.67352380952380975</v>
      </c>
      <c r="I834" s="71">
        <v>0.45733333333333337</v>
      </c>
      <c r="J834" s="1598">
        <f t="shared" si="91"/>
        <v>14.165442666666667</v>
      </c>
      <c r="K834">
        <f>AVERAGE(G834:G852)</f>
        <v>6.5</v>
      </c>
      <c r="L834" s="594">
        <f t="shared" si="92"/>
        <v>32.995602818589077</v>
      </c>
      <c r="M834" s="166">
        <f>AVERAGE(H834:H852)</f>
        <v>0.71782142857142872</v>
      </c>
      <c r="N834" s="594">
        <f t="shared" si="93"/>
        <v>27.316560062580265</v>
      </c>
      <c r="O834">
        <f>AVERAGE(J834:J852)</f>
        <v>26.627278244399623</v>
      </c>
      <c r="P834" s="594">
        <f t="shared" si="94"/>
        <v>51.498705625575482</v>
      </c>
      <c r="Q834" s="1169">
        <f t="shared" si="95"/>
        <v>37.270289502248275</v>
      </c>
      <c r="T834" s="1346"/>
    </row>
    <row r="835" spans="1:25">
      <c r="A835" s="108"/>
      <c r="B835" t="s">
        <v>709</v>
      </c>
      <c r="C835" t="s">
        <v>895</v>
      </c>
      <c r="D835" s="27">
        <v>1</v>
      </c>
      <c r="E835" s="133">
        <v>44447</v>
      </c>
      <c r="H835" s="24" t="s">
        <v>811</v>
      </c>
      <c r="I835" s="71" t="s">
        <v>811</v>
      </c>
      <c r="J835" s="1598"/>
      <c r="Q835" s="1169"/>
      <c r="T835" s="1346"/>
    </row>
    <row r="836" spans="1:25">
      <c r="A836" s="108"/>
      <c r="B836" t="s">
        <v>709</v>
      </c>
      <c r="C836" t="s">
        <v>895</v>
      </c>
      <c r="D836" s="27">
        <v>2</v>
      </c>
      <c r="E836" s="133">
        <v>44447</v>
      </c>
      <c r="H836" s="24" t="s">
        <v>811</v>
      </c>
      <c r="I836" s="71" t="s">
        <v>811</v>
      </c>
      <c r="J836" s="1598"/>
      <c r="Q836" s="1169"/>
      <c r="T836" s="1346"/>
    </row>
    <row r="837" spans="1:25">
      <c r="A837" s="108"/>
      <c r="B837" t="s">
        <v>709</v>
      </c>
      <c r="C837" t="s">
        <v>895</v>
      </c>
      <c r="D837" s="27">
        <v>3</v>
      </c>
      <c r="E837" s="133">
        <v>44447</v>
      </c>
      <c r="H837" s="24">
        <v>0.85809523809523824</v>
      </c>
      <c r="I837" s="71">
        <v>0.35292427531605164</v>
      </c>
      <c r="J837" s="1598">
        <f t="shared" ref="J837:J852" si="96">IF(AND(I837&gt;0),  I837*30.974," ")</f>
        <v>10.931476503639384</v>
      </c>
      <c r="Q837" s="1169"/>
      <c r="T837" s="1346"/>
    </row>
    <row r="838" spans="1:25">
      <c r="A838" s="108"/>
      <c r="B838" t="s">
        <v>709</v>
      </c>
      <c r="C838" t="s">
        <v>895</v>
      </c>
      <c r="D838" s="27">
        <v>4</v>
      </c>
      <c r="E838" s="133">
        <v>44447</v>
      </c>
      <c r="H838" s="24" t="s">
        <v>811</v>
      </c>
      <c r="I838" s="71" t="s">
        <v>811</v>
      </c>
      <c r="J838" s="1598"/>
      <c r="Q838" s="1169"/>
      <c r="T838" s="1346"/>
    </row>
    <row r="839" spans="1:25">
      <c r="A839" s="108"/>
      <c r="B839" t="s">
        <v>709</v>
      </c>
      <c r="C839" t="s">
        <v>895</v>
      </c>
      <c r="D839" s="27">
        <v>5</v>
      </c>
      <c r="E839" s="133">
        <v>44447</v>
      </c>
      <c r="H839" s="24" t="s">
        <v>811</v>
      </c>
      <c r="I839" s="71" t="s">
        <v>811</v>
      </c>
      <c r="J839" s="1598"/>
      <c r="Q839" s="1169"/>
      <c r="T839" s="1346"/>
    </row>
    <row r="840" spans="1:25">
      <c r="A840" s="108"/>
      <c r="B840" t="s">
        <v>709</v>
      </c>
      <c r="C840" t="s">
        <v>895</v>
      </c>
      <c r="D840" s="27">
        <v>6</v>
      </c>
      <c r="E840" s="133">
        <v>44447</v>
      </c>
      <c r="H840" s="24" t="s">
        <v>811</v>
      </c>
      <c r="I840" s="71" t="s">
        <v>811</v>
      </c>
      <c r="J840" s="1598"/>
      <c r="Q840" s="1169"/>
      <c r="T840" s="1346"/>
    </row>
    <row r="841" spans="1:25">
      <c r="A841" s="108"/>
      <c r="B841" t="s">
        <v>709</v>
      </c>
      <c r="C841" t="s">
        <v>895</v>
      </c>
      <c r="D841" s="27">
        <v>7</v>
      </c>
      <c r="E841" s="133">
        <v>44447</v>
      </c>
      <c r="H841" s="24" t="s">
        <v>811</v>
      </c>
      <c r="I841" s="71" t="s">
        <v>811</v>
      </c>
      <c r="J841" s="1598"/>
      <c r="Q841" s="1169"/>
      <c r="T841" s="1346"/>
    </row>
    <row r="842" spans="1:25">
      <c r="A842" s="108"/>
      <c r="B842" t="s">
        <v>709</v>
      </c>
      <c r="C842" t="s">
        <v>895</v>
      </c>
      <c r="D842" s="27">
        <v>8</v>
      </c>
      <c r="E842" s="133">
        <v>44447</v>
      </c>
      <c r="H842" s="24" t="s">
        <v>811</v>
      </c>
      <c r="I842" s="71" t="s">
        <v>811</v>
      </c>
      <c r="J842" s="1598"/>
      <c r="Q842" s="1169"/>
      <c r="T842" s="1346"/>
    </row>
    <row r="843" spans="1:25">
      <c r="A843" s="108"/>
      <c r="B843" t="s">
        <v>709</v>
      </c>
      <c r="C843" t="s">
        <v>895</v>
      </c>
      <c r="D843" s="27">
        <v>9</v>
      </c>
      <c r="E843" s="133">
        <v>44447</v>
      </c>
      <c r="H843" s="24">
        <v>1.3146666666666671</v>
      </c>
      <c r="I843" s="71">
        <v>0.26133333333333342</v>
      </c>
      <c r="J843" s="1598">
        <f t="shared" si="96"/>
        <v>8.0945386666666685</v>
      </c>
      <c r="Q843" s="1169"/>
      <c r="T843" s="1346"/>
    </row>
    <row r="844" spans="1:25">
      <c r="A844" s="108"/>
      <c r="B844" t="s">
        <v>709</v>
      </c>
      <c r="C844" t="s">
        <v>895</v>
      </c>
      <c r="D844" s="27">
        <v>10</v>
      </c>
      <c r="E844" s="133">
        <v>44447</v>
      </c>
      <c r="H844" s="24" t="s">
        <v>811</v>
      </c>
      <c r="I844" s="71" t="s">
        <v>811</v>
      </c>
      <c r="J844" s="1598"/>
      <c r="Q844" s="1169"/>
      <c r="T844" s="1346"/>
    </row>
    <row r="845" spans="1:25">
      <c r="A845" s="108"/>
      <c r="B845" t="s">
        <v>709</v>
      </c>
      <c r="C845" t="s">
        <v>895</v>
      </c>
      <c r="D845" s="27">
        <v>11</v>
      </c>
      <c r="E845" s="133">
        <v>44447</v>
      </c>
      <c r="H845" s="24" t="s">
        <v>811</v>
      </c>
      <c r="I845" s="71" t="s">
        <v>811</v>
      </c>
      <c r="J845" s="1598"/>
      <c r="Q845" s="1169"/>
      <c r="T845" s="1346"/>
    </row>
    <row r="846" spans="1:25">
      <c r="A846" s="108"/>
      <c r="B846" t="s">
        <v>709</v>
      </c>
      <c r="C846" t="s">
        <v>895</v>
      </c>
      <c r="D846" s="27">
        <v>12</v>
      </c>
      <c r="E846" s="133">
        <v>44447</v>
      </c>
      <c r="H846" s="24" t="s">
        <v>811</v>
      </c>
      <c r="I846" s="71" t="s">
        <v>811</v>
      </c>
      <c r="J846" s="1598"/>
      <c r="Q846" s="1169"/>
      <c r="T846" s="1346"/>
    </row>
    <row r="847" spans="1:25">
      <c r="A847" s="108"/>
      <c r="B847" t="s">
        <v>709</v>
      </c>
      <c r="C847" t="s">
        <v>895</v>
      </c>
      <c r="D847" s="27">
        <v>13</v>
      </c>
      <c r="E847" s="133">
        <v>44447</v>
      </c>
      <c r="H847" s="24" t="s">
        <v>811</v>
      </c>
      <c r="I847" s="71" t="s">
        <v>811</v>
      </c>
      <c r="J847" s="1598"/>
      <c r="Q847" s="1169"/>
      <c r="T847" s="1346"/>
    </row>
    <row r="848" spans="1:25">
      <c r="A848" s="108"/>
      <c r="B848" t="s">
        <v>709</v>
      </c>
      <c r="C848" t="s">
        <v>895</v>
      </c>
      <c r="D848" s="27">
        <v>14</v>
      </c>
      <c r="E848" s="133">
        <v>44447</v>
      </c>
      <c r="H848" s="24" t="s">
        <v>811</v>
      </c>
      <c r="I848" s="71" t="s">
        <v>811</v>
      </c>
      <c r="J848" s="1598"/>
      <c r="Q848" s="1169"/>
      <c r="T848" s="1346"/>
    </row>
    <row r="849" spans="1:20">
      <c r="A849" s="108"/>
      <c r="B849" t="s">
        <v>709</v>
      </c>
      <c r="C849" t="s">
        <v>895</v>
      </c>
      <c r="D849" s="27">
        <v>15</v>
      </c>
      <c r="E849" s="133">
        <v>44447</v>
      </c>
      <c r="H849" s="24" t="s">
        <v>811</v>
      </c>
      <c r="I849" s="71" t="s">
        <v>811</v>
      </c>
      <c r="J849" s="1598"/>
      <c r="Q849" s="1169"/>
      <c r="T849" s="1346"/>
    </row>
    <row r="850" spans="1:20">
      <c r="A850" s="108"/>
      <c r="B850" t="s">
        <v>709</v>
      </c>
      <c r="C850" t="s">
        <v>895</v>
      </c>
      <c r="D850" s="27">
        <v>16</v>
      </c>
      <c r="E850" s="133">
        <v>44447</v>
      </c>
      <c r="H850" s="24" t="s">
        <v>811</v>
      </c>
      <c r="I850" s="71" t="s">
        <v>811</v>
      </c>
      <c r="J850" s="1598"/>
      <c r="Q850" s="1169"/>
      <c r="T850" s="1346"/>
    </row>
    <row r="851" spans="1:20">
      <c r="A851" s="108"/>
      <c r="B851" t="s">
        <v>709</v>
      </c>
      <c r="C851" t="s">
        <v>895</v>
      </c>
      <c r="D851" s="27">
        <v>17</v>
      </c>
      <c r="E851" s="133">
        <v>44447</v>
      </c>
      <c r="H851" s="24" t="s">
        <v>811</v>
      </c>
      <c r="I851" s="71" t="s">
        <v>811</v>
      </c>
      <c r="J851" s="1598"/>
      <c r="Q851" s="1169"/>
      <c r="T851" s="1346"/>
    </row>
    <row r="852" spans="1:20" s="451" customFormat="1">
      <c r="A852" s="1566"/>
      <c r="B852" s="451" t="s">
        <v>709</v>
      </c>
      <c r="C852" s="451" t="s">
        <v>895</v>
      </c>
      <c r="D852" s="534" t="s">
        <v>814</v>
      </c>
      <c r="E852" s="1567">
        <v>44447</v>
      </c>
      <c r="H852" s="1200">
        <v>2.5000000000000001E-2</v>
      </c>
      <c r="I852" s="1444">
        <v>2.3670709349979266</v>
      </c>
      <c r="J852" s="1599">
        <f t="shared" si="96"/>
        <v>73.317655140625774</v>
      </c>
      <c r="L852" s="1373"/>
      <c r="N852" s="1373"/>
      <c r="P852" s="1373"/>
      <c r="Q852" s="1232"/>
      <c r="R852" s="1157"/>
      <c r="S852" s="1157"/>
      <c r="T852" s="1569"/>
    </row>
    <row r="853" spans="1:20">
      <c r="A853" s="108"/>
      <c r="D853" s="27"/>
      <c r="E853" s="133"/>
      <c r="H853" s="24"/>
      <c r="I853" s="71"/>
      <c r="J853" s="1598"/>
      <c r="Q853" s="1169"/>
    </row>
    <row r="854" spans="1:20" ht="31.2">
      <c r="A854" s="983" t="s">
        <v>804</v>
      </c>
      <c r="B854" s="815" t="s">
        <v>20</v>
      </c>
      <c r="C854" s="815" t="s">
        <v>701</v>
      </c>
      <c r="D854" s="815" t="s">
        <v>805</v>
      </c>
      <c r="E854" s="873" t="s">
        <v>786</v>
      </c>
      <c r="F854" s="815" t="s">
        <v>806</v>
      </c>
      <c r="G854" s="815" t="s">
        <v>807</v>
      </c>
      <c r="H854" s="815" t="s">
        <v>808</v>
      </c>
      <c r="I854" s="878" t="s">
        <v>809</v>
      </c>
      <c r="J854" s="484" t="s">
        <v>810</v>
      </c>
      <c r="K854" s="1252" t="s">
        <v>792</v>
      </c>
      <c r="L854" s="1305" t="s">
        <v>474</v>
      </c>
      <c r="M854" s="1252" t="s">
        <v>793</v>
      </c>
      <c r="N854" s="1305" t="s">
        <v>483</v>
      </c>
      <c r="O854" s="1252" t="s">
        <v>794</v>
      </c>
      <c r="P854" s="1305" t="s">
        <v>480</v>
      </c>
      <c r="Q854" s="1169"/>
    </row>
    <row r="855" spans="1:20">
      <c r="A855" s="108"/>
      <c r="B855" t="s">
        <v>709</v>
      </c>
      <c r="C855" t="s">
        <v>896</v>
      </c>
      <c r="D855" s="27">
        <v>0.5</v>
      </c>
      <c r="E855" s="55">
        <v>44805</v>
      </c>
      <c r="F855">
        <v>19</v>
      </c>
      <c r="G855">
        <v>6</v>
      </c>
      <c r="H855" s="24">
        <v>0.57715090529184265</v>
      </c>
      <c r="I855" s="2799">
        <v>0.54822574053343298</v>
      </c>
      <c r="J855" s="1598">
        <f t="shared" ref="J855" si="97">IF(AND(I855&gt;0),  I855*30.974," ")</f>
        <v>16.980744087282552</v>
      </c>
      <c r="K855">
        <f>AVERAGE(G855:G872)</f>
        <v>6</v>
      </c>
      <c r="L855" s="594">
        <f t="shared" ref="L855" si="98">10*(6-(LN(K855)/LN(2)))</f>
        <v>34.150374992788443</v>
      </c>
      <c r="M855" s="166">
        <f>AVERAGE(H855:H872)</f>
        <v>3.0772309145745442</v>
      </c>
      <c r="N855" s="594">
        <f t="shared" ref="N855" si="99">10*(6-((2.04-0.68*LN(M855))/LN(2)))</f>
        <v>41.596123574680576</v>
      </c>
      <c r="O855">
        <f>AVERAGE(J855:J872)</f>
        <v>30.64873628905033</v>
      </c>
      <c r="P855" s="594">
        <f t="shared" ref="P855" si="100">10*(6-(LN(48/O855)/LN(2)))</f>
        <v>53.527931840005074</v>
      </c>
      <c r="Q855" s="1169">
        <f>AVERAGE(L855,N855,P855)</f>
        <v>43.091476802491364</v>
      </c>
    </row>
    <row r="856" spans="1:20">
      <c r="A856" s="108"/>
      <c r="B856" t="s">
        <v>709</v>
      </c>
      <c r="C856" t="s">
        <v>896</v>
      </c>
      <c r="D856" s="27">
        <v>1</v>
      </c>
      <c r="E856" s="55">
        <v>44805</v>
      </c>
      <c r="H856" s="24" t="s">
        <v>811</v>
      </c>
      <c r="I856" s="27" t="s">
        <v>811</v>
      </c>
      <c r="J856" s="1598"/>
      <c r="Q856" s="1169"/>
    </row>
    <row r="857" spans="1:20">
      <c r="A857" s="108"/>
      <c r="B857" t="s">
        <v>709</v>
      </c>
      <c r="C857" t="s">
        <v>896</v>
      </c>
      <c r="D857" s="27">
        <v>2</v>
      </c>
      <c r="E857" s="55">
        <v>44805</v>
      </c>
      <c r="H857" s="24" t="s">
        <v>811</v>
      </c>
      <c r="I857" s="27" t="s">
        <v>811</v>
      </c>
      <c r="J857" s="1598"/>
      <c r="Q857" s="1169"/>
    </row>
    <row r="858" spans="1:20">
      <c r="A858" s="108"/>
      <c r="B858" t="s">
        <v>709</v>
      </c>
      <c r="C858" t="s">
        <v>896</v>
      </c>
      <c r="D858" s="27">
        <v>3</v>
      </c>
      <c r="E858" s="55">
        <v>44805</v>
      </c>
      <c r="H858" s="24">
        <v>0.67528187744374146</v>
      </c>
      <c r="I858" s="2799">
        <v>0.39158981466673781</v>
      </c>
      <c r="J858" s="1598">
        <f t="shared" ref="J858" si="101">IF(AND(I858&gt;0),  I858*30.974," ")</f>
        <v>12.129102919487536</v>
      </c>
      <c r="Q858" s="1169"/>
    </row>
    <row r="859" spans="1:20">
      <c r="A859" s="108"/>
      <c r="B859" t="s">
        <v>709</v>
      </c>
      <c r="C859" t="s">
        <v>896</v>
      </c>
      <c r="D859" s="27">
        <v>4</v>
      </c>
      <c r="E859" s="55">
        <v>44805</v>
      </c>
      <c r="H859" s="24" t="s">
        <v>811</v>
      </c>
      <c r="I859" s="27" t="s">
        <v>811</v>
      </c>
      <c r="J859" s="1598"/>
      <c r="Q859" s="1169"/>
    </row>
    <row r="860" spans="1:20">
      <c r="A860" s="108"/>
      <c r="B860" t="s">
        <v>709</v>
      </c>
      <c r="C860" t="s">
        <v>896</v>
      </c>
      <c r="D860" s="27">
        <v>5</v>
      </c>
      <c r="E860" s="55">
        <v>44805</v>
      </c>
      <c r="H860" s="24" t="s">
        <v>811</v>
      </c>
      <c r="I860" s="27" t="s">
        <v>811</v>
      </c>
      <c r="J860" s="1598"/>
      <c r="Q860" s="1169"/>
    </row>
    <row r="861" spans="1:20">
      <c r="A861" s="108"/>
      <c r="B861" t="s">
        <v>709</v>
      </c>
      <c r="C861" t="s">
        <v>896</v>
      </c>
      <c r="D861" s="27">
        <v>6</v>
      </c>
      <c r="E861" s="55">
        <v>44805</v>
      </c>
      <c r="H861" s="24" t="s">
        <v>811</v>
      </c>
      <c r="I861" s="27" t="s">
        <v>811</v>
      </c>
      <c r="J861" s="1598"/>
      <c r="Q861" s="1169"/>
    </row>
    <row r="862" spans="1:20">
      <c r="A862" s="108"/>
      <c r="B862" t="s">
        <v>709</v>
      </c>
      <c r="C862" t="s">
        <v>896</v>
      </c>
      <c r="D862" s="27">
        <v>7</v>
      </c>
      <c r="E862" s="55">
        <v>44805</v>
      </c>
      <c r="H862" s="24" t="s">
        <v>811</v>
      </c>
      <c r="I862" s="27" t="s">
        <v>811</v>
      </c>
      <c r="J862" s="1598"/>
      <c r="Q862" s="1169"/>
    </row>
    <row r="863" spans="1:20">
      <c r="A863" s="108"/>
      <c r="B863" t="s">
        <v>709</v>
      </c>
      <c r="C863" t="s">
        <v>896</v>
      </c>
      <c r="D863" s="27">
        <v>8</v>
      </c>
      <c r="E863" s="55">
        <v>44805</v>
      </c>
      <c r="H863" s="24" t="s">
        <v>811</v>
      </c>
      <c r="I863" s="27" t="s">
        <v>811</v>
      </c>
      <c r="J863" s="1598"/>
      <c r="Q863" s="1169"/>
    </row>
    <row r="864" spans="1:20">
      <c r="A864" s="108"/>
      <c r="B864" t="s">
        <v>709</v>
      </c>
      <c r="C864" t="s">
        <v>896</v>
      </c>
      <c r="D864" s="27">
        <v>9</v>
      </c>
      <c r="E864" s="55">
        <v>44805</v>
      </c>
      <c r="H864" s="24">
        <v>0.83414445297116746</v>
      </c>
      <c r="I864" s="2799">
        <v>0.27411287026671649</v>
      </c>
      <c r="J864" s="1598">
        <f t="shared" ref="J864" si="102">IF(AND(I864&gt;0),  I864*30.974," ")</f>
        <v>8.4903720436412762</v>
      </c>
      <c r="Q864" s="1169"/>
    </row>
    <row r="865" spans="1:25">
      <c r="A865" s="108"/>
      <c r="B865" t="s">
        <v>709</v>
      </c>
      <c r="C865" t="s">
        <v>896</v>
      </c>
      <c r="D865" s="27">
        <v>10</v>
      </c>
      <c r="E865" s="55">
        <v>44805</v>
      </c>
      <c r="H865" s="24" t="s">
        <v>811</v>
      </c>
      <c r="I865" s="27" t="s">
        <v>811</v>
      </c>
      <c r="J865" s="1598"/>
      <c r="Q865" s="1169"/>
    </row>
    <row r="866" spans="1:25">
      <c r="A866" s="108"/>
      <c r="B866" t="s">
        <v>709</v>
      </c>
      <c r="C866" t="s">
        <v>896</v>
      </c>
      <c r="D866" s="27">
        <v>11</v>
      </c>
      <c r="E866" s="55">
        <v>44805</v>
      </c>
      <c r="H866" s="24" t="s">
        <v>811</v>
      </c>
      <c r="I866" s="27" t="s">
        <v>811</v>
      </c>
      <c r="J866" s="1598"/>
      <c r="Q866" s="1169"/>
    </row>
    <row r="867" spans="1:25">
      <c r="A867" s="108"/>
      <c r="B867" t="s">
        <v>709</v>
      </c>
      <c r="C867" t="s">
        <v>896</v>
      </c>
      <c r="D867" s="27">
        <v>12</v>
      </c>
      <c r="E867" s="55">
        <v>44805</v>
      </c>
      <c r="H867" s="24" t="s">
        <v>811</v>
      </c>
      <c r="I867" s="27" t="s">
        <v>811</v>
      </c>
      <c r="J867" s="1598"/>
      <c r="Q867" s="1169"/>
    </row>
    <row r="868" spans="1:25">
      <c r="A868" s="108"/>
      <c r="B868" t="s">
        <v>709</v>
      </c>
      <c r="C868" t="s">
        <v>896</v>
      </c>
      <c r="D868" s="27">
        <v>13</v>
      </c>
      <c r="E868" s="55">
        <v>44805</v>
      </c>
      <c r="H868" s="24" t="s">
        <v>811</v>
      </c>
      <c r="I868" s="27" t="s">
        <v>811</v>
      </c>
      <c r="J868" s="1598"/>
      <c r="Q868" s="1169"/>
    </row>
    <row r="869" spans="1:25">
      <c r="A869" s="108"/>
      <c r="B869" t="s">
        <v>709</v>
      </c>
      <c r="C869" t="s">
        <v>896</v>
      </c>
      <c r="D869" s="27">
        <v>14</v>
      </c>
      <c r="E869" s="55">
        <v>44805</v>
      </c>
      <c r="H869" s="24" t="s">
        <v>811</v>
      </c>
      <c r="I869" s="27" t="s">
        <v>811</v>
      </c>
      <c r="J869" s="1598"/>
      <c r="Q869" s="1169"/>
    </row>
    <row r="870" spans="1:25">
      <c r="A870" s="108"/>
      <c r="B870" t="s">
        <v>709</v>
      </c>
      <c r="C870" t="s">
        <v>896</v>
      </c>
      <c r="D870" s="27">
        <v>15</v>
      </c>
      <c r="E870" s="55">
        <v>44805</v>
      </c>
      <c r="H870" s="24" t="s">
        <v>811</v>
      </c>
      <c r="I870" s="27" t="s">
        <v>811</v>
      </c>
      <c r="J870" s="1598"/>
      <c r="Q870" s="1169"/>
    </row>
    <row r="871" spans="1:25">
      <c r="A871" s="108"/>
      <c r="B871" t="s">
        <v>709</v>
      </c>
      <c r="C871" t="s">
        <v>896</v>
      </c>
      <c r="D871" s="27">
        <v>16</v>
      </c>
      <c r="E871" s="55">
        <v>44805</v>
      </c>
      <c r="H871" s="24" t="s">
        <v>811</v>
      </c>
      <c r="I871" s="27" t="s">
        <v>811</v>
      </c>
      <c r="J871" s="1598"/>
      <c r="Q871" s="1169"/>
    </row>
    <row r="872" spans="1:25" s="451" customFormat="1">
      <c r="A872" s="1566"/>
      <c r="B872" s="451" t="s">
        <v>709</v>
      </c>
      <c r="C872" s="451" t="s">
        <v>896</v>
      </c>
      <c r="D872" s="534">
        <v>17</v>
      </c>
      <c r="E872" s="1202">
        <v>44805</v>
      </c>
      <c r="H872" s="1200">
        <v>10.222346422591425</v>
      </c>
      <c r="I872" s="2799">
        <v>2.744066833660165</v>
      </c>
      <c r="J872" s="1599">
        <f t="shared" ref="J872" si="103">IF(AND(I872&gt;0),  I872*30.974," ")</f>
        <v>84.994726105789951</v>
      </c>
      <c r="L872" s="1373"/>
      <c r="N872" s="1373"/>
      <c r="P872" s="1373"/>
      <c r="Q872" s="1232"/>
      <c r="R872" s="1157"/>
      <c r="S872" s="1157"/>
      <c r="T872" s="1157"/>
    </row>
    <row r="873" spans="1:25">
      <c r="A873" s="108"/>
      <c r="D873" s="27"/>
      <c r="E873" s="133"/>
      <c r="H873" s="24"/>
      <c r="I873" s="71"/>
      <c r="J873" s="1598"/>
      <c r="Q873" s="1169"/>
    </row>
    <row r="874" spans="1:25">
      <c r="A874" s="108"/>
      <c r="D874" s="27"/>
      <c r="E874" s="133"/>
      <c r="H874" s="24"/>
      <c r="I874" s="71"/>
      <c r="J874" s="1598"/>
      <c r="Q874" s="1169"/>
    </row>
    <row r="875" spans="1:25">
      <c r="A875" s="108"/>
      <c r="D875" s="27"/>
      <c r="E875" s="133"/>
      <c r="H875" s="24"/>
      <c r="I875" s="71"/>
      <c r="J875" s="1598"/>
      <c r="Q875" s="1169"/>
    </row>
    <row r="876" spans="1:25" s="437" customFormat="1" ht="16.2" thickBot="1">
      <c r="A876" s="436"/>
      <c r="D876" s="1019"/>
      <c r="E876" s="1579"/>
      <c r="H876" s="1020"/>
      <c r="I876" s="1021"/>
      <c r="J876" s="1618"/>
      <c r="L876" s="1124"/>
      <c r="N876" s="1124"/>
      <c r="P876" s="1124"/>
      <c r="Q876" s="1251"/>
      <c r="R876" s="1023"/>
      <c r="S876" s="1023"/>
      <c r="T876" s="1023"/>
    </row>
    <row r="877" spans="1:25">
      <c r="A877" s="973" t="s">
        <v>897</v>
      </c>
      <c r="E877" s="173"/>
      <c r="F877" s="445"/>
      <c r="I877" s="173"/>
      <c r="J877" s="484"/>
      <c r="M877" s="108"/>
      <c r="O877" s="592"/>
      <c r="P877" s="593"/>
      <c r="Q877" s="1169"/>
      <c r="S877" s="1333"/>
    </row>
    <row r="878" spans="1:25" s="1257" customFormat="1" ht="43.2">
      <c r="A878" s="1260" t="s">
        <v>784</v>
      </c>
      <c r="B878" s="1257" t="s">
        <v>20</v>
      </c>
      <c r="C878" s="1257" t="s">
        <v>701</v>
      </c>
      <c r="D878" s="1257" t="s">
        <v>785</v>
      </c>
      <c r="E878" s="1257" t="s">
        <v>786</v>
      </c>
      <c r="F878" s="1257" t="s">
        <v>787</v>
      </c>
      <c r="G878" s="1257" t="s">
        <v>788</v>
      </c>
      <c r="H878" s="1257" t="s">
        <v>789</v>
      </c>
      <c r="I878" s="1257" t="s">
        <v>790</v>
      </c>
      <c r="J878" s="1594" t="s">
        <v>791</v>
      </c>
      <c r="K878" s="1565" t="s">
        <v>792</v>
      </c>
      <c r="L878" s="1564" t="s">
        <v>474</v>
      </c>
      <c r="M878" s="1565" t="s">
        <v>793</v>
      </c>
      <c r="N878" s="1564" t="s">
        <v>483</v>
      </c>
      <c r="O878" s="1565" t="s">
        <v>794</v>
      </c>
      <c r="P878" s="1564" t="s">
        <v>480</v>
      </c>
      <c r="Q878" s="1604" t="s">
        <v>795</v>
      </c>
      <c r="R878" s="1603" t="s">
        <v>796</v>
      </c>
      <c r="S878" s="1334" t="s">
        <v>797</v>
      </c>
      <c r="T878" s="1573" t="s">
        <v>798</v>
      </c>
      <c r="X878" s="1260" t="s">
        <v>784</v>
      </c>
      <c r="Y878" s="1257" t="s">
        <v>20</v>
      </c>
    </row>
    <row r="879" spans="1:25">
      <c r="A879" s="884" t="s">
        <v>78</v>
      </c>
      <c r="B879" t="s">
        <v>368</v>
      </c>
      <c r="C879" s="27" t="s">
        <v>898</v>
      </c>
      <c r="D879" s="27">
        <v>0.5</v>
      </c>
      <c r="E879" s="47">
        <v>43335</v>
      </c>
      <c r="F879" s="27">
        <v>6.1</v>
      </c>
      <c r="G879" s="27">
        <v>2.415</v>
      </c>
      <c r="H879" s="27">
        <v>1.53</v>
      </c>
      <c r="I879" s="607">
        <v>0.4</v>
      </c>
      <c r="J879" s="484">
        <v>12.389600000000002</v>
      </c>
      <c r="K879" s="784">
        <v>2.415</v>
      </c>
      <c r="L879" s="1306">
        <v>47.279768109389515</v>
      </c>
      <c r="M879" s="784">
        <v>6.8599999999999994</v>
      </c>
      <c r="N879" s="1306">
        <v>49.460839485372141</v>
      </c>
      <c r="O879" s="784">
        <v>15.17726</v>
      </c>
      <c r="P879" s="1306">
        <v>43.388769540096305</v>
      </c>
      <c r="Q879" s="1169">
        <f t="shared" si="95"/>
        <v>46.709792378285989</v>
      </c>
      <c r="R879" s="1330">
        <f>AVERAGE(Q879:Q943)</f>
        <v>44.679050600644551</v>
      </c>
      <c r="S879" s="1006" t="s">
        <v>42</v>
      </c>
      <c r="T879" s="1346" t="str">
        <f>IF(_xlfn.NUMBERVALUE(R879), IF(R879&lt;50, "Acceptable; Ongoing Protection is Required", "Unacceptable; Immediate Restoration is Required"), " ")</f>
        <v>Acceptable; Ongoing Protection is Required</v>
      </c>
    </row>
    <row r="880" spans="1:25">
      <c r="A880" s="884" t="s">
        <v>78</v>
      </c>
      <c r="B880" t="s">
        <v>368</v>
      </c>
      <c r="C880" s="27" t="s">
        <v>898</v>
      </c>
      <c r="D880" s="27">
        <v>1</v>
      </c>
      <c r="E880" s="47">
        <v>43335</v>
      </c>
      <c r="F880" s="27">
        <v>6.1</v>
      </c>
      <c r="G880" s="27">
        <v>2.415</v>
      </c>
      <c r="H880" s="27"/>
      <c r="I880" s="607"/>
      <c r="J880" s="484" t="s">
        <v>803</v>
      </c>
      <c r="K880" s="784"/>
      <c r="L880" s="1306" t="s">
        <v>803</v>
      </c>
      <c r="M880" s="784"/>
      <c r="N880" s="1306" t="s">
        <v>803</v>
      </c>
      <c r="O880" s="784"/>
      <c r="P880" s="1306" t="s">
        <v>803</v>
      </c>
      <c r="Q880" s="1169"/>
      <c r="R880" s="1330"/>
      <c r="T880" s="1350" t="s">
        <v>803</v>
      </c>
    </row>
    <row r="881" spans="1:22">
      <c r="A881" s="884" t="s">
        <v>78</v>
      </c>
      <c r="B881" t="s">
        <v>368</v>
      </c>
      <c r="C881" s="27" t="s">
        <v>898</v>
      </c>
      <c r="D881" s="27">
        <v>2</v>
      </c>
      <c r="E881" s="47">
        <v>43335</v>
      </c>
      <c r="F881" s="27">
        <v>6.1</v>
      </c>
      <c r="G881" s="27">
        <v>2.415</v>
      </c>
      <c r="H881" s="27"/>
      <c r="I881" s="607"/>
      <c r="J881" s="484" t="s">
        <v>803</v>
      </c>
      <c r="K881" s="784"/>
      <c r="L881" s="1306" t="s">
        <v>803</v>
      </c>
      <c r="M881" s="784"/>
      <c r="N881" s="1306" t="s">
        <v>803</v>
      </c>
      <c r="O881" s="784"/>
      <c r="P881" s="1306" t="s">
        <v>803</v>
      </c>
      <c r="Q881" s="1169"/>
      <c r="R881" s="1330"/>
      <c r="T881" s="1350" t="s">
        <v>803</v>
      </c>
    </row>
    <row r="882" spans="1:22">
      <c r="A882" s="884" t="s">
        <v>78</v>
      </c>
      <c r="B882" t="s">
        <v>368</v>
      </c>
      <c r="C882" s="27" t="s">
        <v>898</v>
      </c>
      <c r="D882" s="27">
        <v>3</v>
      </c>
      <c r="E882" s="47">
        <v>43335</v>
      </c>
      <c r="F882" s="27">
        <v>6.1</v>
      </c>
      <c r="G882" s="27">
        <v>2.415</v>
      </c>
      <c r="H882" s="27"/>
      <c r="I882" s="607"/>
      <c r="J882" s="484" t="s">
        <v>803</v>
      </c>
      <c r="K882" s="784"/>
      <c r="L882" s="1306" t="s">
        <v>803</v>
      </c>
      <c r="M882" s="784"/>
      <c r="N882" s="1306" t="s">
        <v>803</v>
      </c>
      <c r="O882" s="784"/>
      <c r="P882" s="1306" t="s">
        <v>803</v>
      </c>
      <c r="Q882" s="1169"/>
      <c r="R882" s="1330"/>
      <c r="T882" s="1350" t="s">
        <v>803</v>
      </c>
    </row>
    <row r="883" spans="1:22">
      <c r="A883" s="884" t="s">
        <v>78</v>
      </c>
      <c r="B883" t="s">
        <v>368</v>
      </c>
      <c r="C883" s="27" t="s">
        <v>898</v>
      </c>
      <c r="D883" s="27">
        <v>4</v>
      </c>
      <c r="E883" s="47">
        <v>43335</v>
      </c>
      <c r="F883" s="27">
        <v>6.1</v>
      </c>
      <c r="G883" s="27">
        <v>2.415</v>
      </c>
      <c r="H883" s="27"/>
      <c r="I883" s="607"/>
      <c r="J883" s="484" t="s">
        <v>803</v>
      </c>
      <c r="K883" s="784"/>
      <c r="L883" s="1306" t="s">
        <v>803</v>
      </c>
      <c r="M883" s="784"/>
      <c r="N883" s="1306" t="s">
        <v>803</v>
      </c>
      <c r="O883" s="784"/>
      <c r="P883" s="1306" t="s">
        <v>803</v>
      </c>
      <c r="Q883" s="1169"/>
      <c r="R883" s="1330"/>
      <c r="T883" s="1350" t="s">
        <v>803</v>
      </c>
    </row>
    <row r="884" spans="1:22">
      <c r="A884" s="884" t="s">
        <v>78</v>
      </c>
      <c r="B884" t="s">
        <v>368</v>
      </c>
      <c r="C884" s="27" t="s">
        <v>898</v>
      </c>
      <c r="D884" s="27">
        <v>5</v>
      </c>
      <c r="E884" s="47">
        <v>43335</v>
      </c>
      <c r="F884" s="27">
        <v>6.1</v>
      </c>
      <c r="G884" s="27">
        <v>2.415</v>
      </c>
      <c r="H884" s="27"/>
      <c r="I884" s="607"/>
      <c r="J884" s="484" t="s">
        <v>803</v>
      </c>
      <c r="K884" s="784"/>
      <c r="L884" s="1306" t="s">
        <v>803</v>
      </c>
      <c r="M884" s="784"/>
      <c r="N884" s="1306" t="s">
        <v>803</v>
      </c>
      <c r="O884" s="784"/>
      <c r="P884" s="1306" t="s">
        <v>803</v>
      </c>
      <c r="Q884" s="1169"/>
      <c r="R884" s="1330"/>
      <c r="T884" s="1350" t="s">
        <v>803</v>
      </c>
    </row>
    <row r="885" spans="1:22" s="451" customFormat="1">
      <c r="A885" s="1631" t="s">
        <v>78</v>
      </c>
      <c r="B885" s="451" t="s">
        <v>368</v>
      </c>
      <c r="C885" s="534" t="s">
        <v>898</v>
      </c>
      <c r="D885" s="534">
        <v>6</v>
      </c>
      <c r="E885" s="1513">
        <v>43335</v>
      </c>
      <c r="F885" s="534">
        <v>6.1</v>
      </c>
      <c r="G885" s="534">
        <v>2.415</v>
      </c>
      <c r="H885" s="534">
        <v>12.19</v>
      </c>
      <c r="I885" s="1636">
        <v>0.57999999999999996</v>
      </c>
      <c r="J885" s="564">
        <v>17.964919999999999</v>
      </c>
      <c r="K885" s="892"/>
      <c r="L885" s="1315" t="s">
        <v>803</v>
      </c>
      <c r="M885" s="892"/>
      <c r="N885" s="1315" t="s">
        <v>803</v>
      </c>
      <c r="O885" s="892"/>
      <c r="P885" s="1315" t="s">
        <v>803</v>
      </c>
      <c r="Q885" s="1232"/>
      <c r="R885" s="1341"/>
      <c r="S885" s="1157"/>
      <c r="T885" s="1357" t="s">
        <v>803</v>
      </c>
    </row>
    <row r="886" spans="1:22">
      <c r="A886" s="884"/>
      <c r="C886" s="27"/>
      <c r="D886" s="27"/>
      <c r="E886" s="27"/>
      <c r="F886" s="47"/>
      <c r="G886" s="173"/>
      <c r="H886" s="173"/>
      <c r="I886" s="27"/>
      <c r="J886" s="1173"/>
      <c r="K886" s="27"/>
      <c r="L886" s="1106"/>
      <c r="M886" s="607"/>
      <c r="O886" s="592"/>
      <c r="P886" s="593"/>
      <c r="Q886" s="1169"/>
      <c r="S886" s="1333"/>
      <c r="T886" s="1346"/>
    </row>
    <row r="887" spans="1:22" ht="31.2">
      <c r="A887" s="976" t="s">
        <v>804</v>
      </c>
      <c r="B887" s="591" t="s">
        <v>20</v>
      </c>
      <c r="C887" s="591" t="s">
        <v>701</v>
      </c>
      <c r="D887" s="946" t="s">
        <v>805</v>
      </c>
      <c r="E887" s="947" t="s">
        <v>786</v>
      </c>
      <c r="F887" s="946" t="s">
        <v>806</v>
      </c>
      <c r="G887" s="946" t="s">
        <v>807</v>
      </c>
      <c r="H887" s="591" t="s">
        <v>808</v>
      </c>
      <c r="I887" s="371" t="s">
        <v>809</v>
      </c>
      <c r="J887" s="484" t="s">
        <v>878</v>
      </c>
      <c r="K887" s="1252" t="s">
        <v>792</v>
      </c>
      <c r="L887" s="1305" t="s">
        <v>474</v>
      </c>
      <c r="M887" s="1252" t="s">
        <v>793</v>
      </c>
      <c r="N887" s="1305" t="s">
        <v>483</v>
      </c>
      <c r="O887" s="1252" t="s">
        <v>794</v>
      </c>
      <c r="P887" s="1305" t="s">
        <v>480</v>
      </c>
      <c r="Q887" s="1604"/>
      <c r="T887" s="1346"/>
    </row>
    <row r="888" spans="1:22">
      <c r="A888" s="108">
        <v>82</v>
      </c>
      <c r="B888" t="s">
        <v>709</v>
      </c>
      <c r="C888" t="s">
        <v>899</v>
      </c>
      <c r="D888" s="18">
        <v>0.5</v>
      </c>
      <c r="E888" s="55">
        <v>43712</v>
      </c>
      <c r="F888" s="165">
        <v>6.2</v>
      </c>
      <c r="G888" s="166">
        <v>2.61</v>
      </c>
      <c r="H888" s="24">
        <v>7.1412389873417688</v>
      </c>
      <c r="I888" s="24">
        <v>0.40221047573282087</v>
      </c>
      <c r="J888" s="484">
        <f t="shared" ref="J888:J934" si="104">IF(AND(I888&gt;0),  I888*30.974," ")</f>
        <v>12.458067275348395</v>
      </c>
      <c r="K888" s="166">
        <f>AVERAGE(G888:G894)</f>
        <v>2.61</v>
      </c>
      <c r="L888" s="594">
        <f t="shared" ref="L888:L929" si="105">10*(6-(LN(K888)/LN(2)))</f>
        <v>46.1595019320484</v>
      </c>
      <c r="M888" s="166">
        <f>AVERAGE(H888:H894)</f>
        <v>9.2596926582278485</v>
      </c>
      <c r="N888" s="594">
        <f t="shared" ref="N888:N929" si="106">10*(6-((2.04-0.68*LN(M888))/LN(2)))</f>
        <v>52.403578468920713</v>
      </c>
      <c r="O888">
        <f>AVERAGE(J888:J894)</f>
        <v>19.697035371388004</v>
      </c>
      <c r="P888" s="594">
        <f t="shared" ref="P888:P929" si="107">10*(6-(LN(48/O888)/LN(2)))</f>
        <v>47.149440981192669</v>
      </c>
      <c r="Q888" s="1169">
        <f t="shared" ref="Q888:Q955" si="108">AVERAGE(L888,N888,P888)</f>
        <v>48.570840460720596</v>
      </c>
      <c r="T888" s="1346"/>
    </row>
    <row r="889" spans="1:22">
      <c r="A889" s="108"/>
      <c r="B889" t="s">
        <v>709</v>
      </c>
      <c r="C889" t="s">
        <v>899</v>
      </c>
      <c r="D889" s="18">
        <v>1</v>
      </c>
      <c r="E889" s="55">
        <v>43712</v>
      </c>
      <c r="F889" s="165"/>
      <c r="G889" s="166"/>
      <c r="H889" s="27" t="s">
        <v>811</v>
      </c>
      <c r="I889" s="27" t="s">
        <v>811</v>
      </c>
      <c r="J889" s="484"/>
      <c r="Q889" s="1169"/>
      <c r="T889" s="1346"/>
    </row>
    <row r="890" spans="1:22">
      <c r="A890" s="108"/>
      <c r="B890" t="s">
        <v>709</v>
      </c>
      <c r="C890" t="s">
        <v>899</v>
      </c>
      <c r="D890" s="18">
        <v>2</v>
      </c>
      <c r="E890" s="55">
        <v>43712</v>
      </c>
      <c r="F890" s="165"/>
      <c r="G890" s="166"/>
      <c r="H890" s="27" t="s">
        <v>811</v>
      </c>
      <c r="I890" s="27" t="s">
        <v>811</v>
      </c>
      <c r="J890" s="484"/>
      <c r="Q890" s="1169"/>
      <c r="T890" s="1346"/>
    </row>
    <row r="891" spans="1:22">
      <c r="A891" s="108"/>
      <c r="B891" t="s">
        <v>709</v>
      </c>
      <c r="C891" t="s">
        <v>899</v>
      </c>
      <c r="D891" s="18">
        <v>3</v>
      </c>
      <c r="E891" s="55">
        <v>43712</v>
      </c>
      <c r="F891" s="165"/>
      <c r="G891" s="166"/>
      <c r="H891" s="27" t="s">
        <v>811</v>
      </c>
      <c r="I891" s="27" t="s">
        <v>811</v>
      </c>
      <c r="J891" s="484"/>
      <c r="Q891" s="1169"/>
      <c r="T891" s="1346"/>
    </row>
    <row r="892" spans="1:22">
      <c r="A892" s="108"/>
      <c r="B892" t="s">
        <v>709</v>
      </c>
      <c r="C892" t="s">
        <v>899</v>
      </c>
      <c r="D892" s="18">
        <v>4</v>
      </c>
      <c r="E892" s="55">
        <v>43712</v>
      </c>
      <c r="F892" s="165"/>
      <c r="G892" s="166"/>
      <c r="H892" s="27" t="s">
        <v>811</v>
      </c>
      <c r="I892" s="27" t="s">
        <v>811</v>
      </c>
      <c r="J892" s="484"/>
      <c r="Q892" s="1169"/>
      <c r="T892" s="1346"/>
    </row>
    <row r="893" spans="1:22">
      <c r="A893" s="108"/>
      <c r="B893" t="s">
        <v>709</v>
      </c>
      <c r="C893" t="s">
        <v>899</v>
      </c>
      <c r="D893" s="18">
        <v>5</v>
      </c>
      <c r="E893" s="55">
        <v>43712</v>
      </c>
      <c r="F893" s="165"/>
      <c r="G893" s="166"/>
      <c r="H893" s="24">
        <v>11.378146329113926</v>
      </c>
      <c r="I893" s="24">
        <v>0.8696327070261386</v>
      </c>
      <c r="J893" s="484">
        <f t="shared" si="104"/>
        <v>26.936003467427618</v>
      </c>
      <c r="Q893" s="1169"/>
      <c r="T893" s="1346"/>
    </row>
    <row r="894" spans="1:22" s="451" customFormat="1">
      <c r="A894" s="1566"/>
      <c r="B894" s="451" t="s">
        <v>709</v>
      </c>
      <c r="C894" s="451" t="s">
        <v>899</v>
      </c>
      <c r="D894" s="1201">
        <v>6</v>
      </c>
      <c r="E894" s="1202">
        <v>43712</v>
      </c>
      <c r="F894" s="1203"/>
      <c r="G894" s="1204"/>
      <c r="H894" s="534" t="s">
        <v>811</v>
      </c>
      <c r="I894" s="534" t="s">
        <v>811</v>
      </c>
      <c r="J894" s="564"/>
      <c r="L894" s="1373"/>
      <c r="N894" s="1373"/>
      <c r="P894" s="1373"/>
      <c r="Q894" s="1232"/>
      <c r="R894" s="1157"/>
      <c r="S894" s="1157"/>
      <c r="T894" s="1569"/>
    </row>
    <row r="895" spans="1:22">
      <c r="A895" s="108"/>
      <c r="D895" s="18"/>
      <c r="E895" s="55"/>
      <c r="H895" s="165"/>
      <c r="I895" s="166"/>
      <c r="J895" s="484" t="str">
        <f t="shared" si="104"/>
        <v xml:space="preserve"> </v>
      </c>
      <c r="Q895" s="1169"/>
      <c r="R895" s="1011"/>
      <c r="S895" s="1011"/>
      <c r="T895" s="1347"/>
      <c r="U895" s="27"/>
      <c r="V895" s="27"/>
    </row>
    <row r="896" spans="1:22" ht="31.2">
      <c r="B896" s="976" t="s">
        <v>20</v>
      </c>
      <c r="C896" s="591" t="s">
        <v>701</v>
      </c>
      <c r="D896" s="946" t="s">
        <v>805</v>
      </c>
      <c r="E896" s="947" t="s">
        <v>786</v>
      </c>
      <c r="F896" s="946" t="s">
        <v>806</v>
      </c>
      <c r="G896" s="946" t="s">
        <v>807</v>
      </c>
      <c r="H896" s="591" t="s">
        <v>808</v>
      </c>
      <c r="I896" s="371" t="s">
        <v>809</v>
      </c>
      <c r="J896" s="484" t="s">
        <v>810</v>
      </c>
      <c r="K896" s="1252" t="s">
        <v>792</v>
      </c>
      <c r="L896" s="1305" t="s">
        <v>474</v>
      </c>
      <c r="M896" s="1252" t="s">
        <v>793</v>
      </c>
      <c r="N896" s="1305" t="s">
        <v>483</v>
      </c>
      <c r="O896" s="1252" t="s">
        <v>794</v>
      </c>
      <c r="P896" s="1305" t="s">
        <v>480</v>
      </c>
      <c r="Q896" s="1604"/>
      <c r="T896" s="1346"/>
    </row>
    <row r="897" spans="2:20">
      <c r="B897" s="108" t="s">
        <v>709</v>
      </c>
      <c r="C897" t="s">
        <v>900</v>
      </c>
      <c r="D897">
        <v>0.5</v>
      </c>
      <c r="E897" s="55">
        <v>44062</v>
      </c>
      <c r="F897">
        <v>6.13</v>
      </c>
      <c r="G897">
        <v>2.09</v>
      </c>
      <c r="H897" s="371">
        <v>3.5093333333333341</v>
      </c>
      <c r="I897" s="24">
        <v>0.57996686269057462</v>
      </c>
      <c r="J897" s="484">
        <f t="shared" si="104"/>
        <v>17.963893604977859</v>
      </c>
      <c r="K897">
        <f>AVERAGE(G897:G926)</f>
        <v>8.8449999999999989</v>
      </c>
      <c r="L897" s="594">
        <f t="shared" si="105"/>
        <v>28.551378570842665</v>
      </c>
      <c r="M897" s="166">
        <f>AVERAGE(H897:H926)</f>
        <v>1.2869629629629633</v>
      </c>
      <c r="N897" s="594">
        <f t="shared" si="106"/>
        <v>33.044020806329499</v>
      </c>
      <c r="O897">
        <f>AVERAGE(J897:J926)</f>
        <v>22.488652567705678</v>
      </c>
      <c r="P897" s="594">
        <f t="shared" si="107"/>
        <v>49.061628172150506</v>
      </c>
      <c r="Q897" s="1169">
        <f t="shared" si="108"/>
        <v>36.885675849774223</v>
      </c>
      <c r="T897" s="1346"/>
    </row>
    <row r="898" spans="2:20">
      <c r="B898" s="108" t="s">
        <v>709</v>
      </c>
      <c r="C898" t="s">
        <v>900</v>
      </c>
      <c r="D898">
        <v>1</v>
      </c>
      <c r="E898" s="55">
        <v>44062</v>
      </c>
      <c r="H898" s="24" t="s">
        <v>811</v>
      </c>
      <c r="I898" s="24" t="s">
        <v>811</v>
      </c>
      <c r="J898" s="484"/>
      <c r="Q898" s="1169"/>
      <c r="T898" s="1346"/>
    </row>
    <row r="899" spans="2:20">
      <c r="B899" s="108" t="s">
        <v>709</v>
      </c>
      <c r="C899" t="s">
        <v>900</v>
      </c>
      <c r="D899">
        <v>2</v>
      </c>
      <c r="E899" s="55">
        <v>44062</v>
      </c>
      <c r="H899" s="24" t="s">
        <v>811</v>
      </c>
      <c r="I899" s="24" t="s">
        <v>811</v>
      </c>
      <c r="J899" s="484"/>
      <c r="Q899" s="1169"/>
      <c r="T899" s="1346"/>
    </row>
    <row r="900" spans="2:20">
      <c r="B900" s="108" t="s">
        <v>709</v>
      </c>
      <c r="C900" t="s">
        <v>900</v>
      </c>
      <c r="D900">
        <v>3</v>
      </c>
      <c r="E900" s="55">
        <v>44062</v>
      </c>
      <c r="H900" s="24" t="s">
        <v>811</v>
      </c>
      <c r="I900" s="24" t="s">
        <v>811</v>
      </c>
      <c r="J900" s="484"/>
      <c r="Q900" s="1169"/>
      <c r="T900" s="1346"/>
    </row>
    <row r="901" spans="2:20">
      <c r="B901" s="108" t="s">
        <v>709</v>
      </c>
      <c r="C901" t="s">
        <v>900</v>
      </c>
      <c r="D901">
        <v>4</v>
      </c>
      <c r="E901" s="55">
        <v>44062</v>
      </c>
      <c r="H901" s="24" t="s">
        <v>811</v>
      </c>
      <c r="I901" s="24" t="s">
        <v>811</v>
      </c>
      <c r="J901" s="484"/>
      <c r="Q901" s="1169"/>
      <c r="T901" s="1346"/>
    </row>
    <row r="902" spans="2:20">
      <c r="B902" s="108" t="s">
        <v>709</v>
      </c>
      <c r="C902" t="s">
        <v>900</v>
      </c>
      <c r="D902">
        <v>5</v>
      </c>
      <c r="E902" s="55">
        <v>44062</v>
      </c>
      <c r="H902" s="24" t="s">
        <v>811</v>
      </c>
      <c r="I902" s="24" t="s">
        <v>811</v>
      </c>
      <c r="J902" s="484"/>
      <c r="Q902" s="1169"/>
      <c r="T902" s="1346"/>
    </row>
    <row r="903" spans="2:20">
      <c r="B903" s="108" t="s">
        <v>709</v>
      </c>
      <c r="C903" t="s">
        <v>900</v>
      </c>
      <c r="D903">
        <v>5.75</v>
      </c>
      <c r="E903" s="55">
        <v>44062</v>
      </c>
      <c r="H903" s="371">
        <v>2.4266666666666667</v>
      </c>
      <c r="I903" s="24">
        <v>0.87213183736144828</v>
      </c>
      <c r="J903" s="484">
        <f t="shared" si="104"/>
        <v>27.013411530433498</v>
      </c>
      <c r="Q903" s="1169"/>
      <c r="T903" s="1346"/>
    </row>
    <row r="904" spans="2:20">
      <c r="B904" s="108" t="s">
        <v>709</v>
      </c>
      <c r="C904" t="s">
        <v>901</v>
      </c>
      <c r="D904">
        <v>0.5</v>
      </c>
      <c r="E904" s="55">
        <v>44076</v>
      </c>
      <c r="F904">
        <v>30.6</v>
      </c>
      <c r="G904">
        <v>15.6</v>
      </c>
      <c r="H904" s="371">
        <v>6.471111111111115E-2</v>
      </c>
      <c r="I904" s="24" t="s">
        <v>811</v>
      </c>
      <c r="J904" s="484"/>
      <c r="Q904" s="1169"/>
      <c r="T904" s="1346"/>
    </row>
    <row r="905" spans="2:20">
      <c r="B905" s="108" t="s">
        <v>709</v>
      </c>
      <c r="C905" t="s">
        <v>901</v>
      </c>
      <c r="D905">
        <v>1</v>
      </c>
      <c r="E905" s="55">
        <v>44076</v>
      </c>
      <c r="H905" s="24" t="s">
        <v>811</v>
      </c>
      <c r="I905" s="24" t="s">
        <v>811</v>
      </c>
      <c r="J905" s="484"/>
      <c r="Q905" s="1169"/>
      <c r="T905" s="1346"/>
    </row>
    <row r="906" spans="2:20">
      <c r="B906" s="108" t="s">
        <v>709</v>
      </c>
      <c r="C906" t="s">
        <v>901</v>
      </c>
      <c r="D906">
        <v>2</v>
      </c>
      <c r="E906" s="55">
        <v>44076</v>
      </c>
      <c r="H906" s="24" t="s">
        <v>811</v>
      </c>
      <c r="I906" s="24" t="s">
        <v>811</v>
      </c>
      <c r="J906" s="484"/>
      <c r="Q906" s="1169"/>
      <c r="T906" s="1346"/>
    </row>
    <row r="907" spans="2:20">
      <c r="B907" s="108" t="s">
        <v>709</v>
      </c>
      <c r="C907" t="s">
        <v>901</v>
      </c>
      <c r="D907">
        <v>3</v>
      </c>
      <c r="E907" s="55">
        <v>44076</v>
      </c>
      <c r="H907" s="371">
        <v>8.2133333333333378E-2</v>
      </c>
      <c r="I907" s="24" t="s">
        <v>811</v>
      </c>
      <c r="J907" s="484"/>
      <c r="Q907" s="1169"/>
      <c r="T907" s="1346"/>
    </row>
    <row r="908" spans="2:20">
      <c r="B908" s="108" t="s">
        <v>709</v>
      </c>
      <c r="C908" t="s">
        <v>901</v>
      </c>
      <c r="D908">
        <v>4</v>
      </c>
      <c r="E908" s="55">
        <v>44076</v>
      </c>
      <c r="H908" s="24" t="s">
        <v>811</v>
      </c>
      <c r="I908" s="24" t="s">
        <v>811</v>
      </c>
      <c r="J908" s="484"/>
      <c r="Q908" s="1169"/>
      <c r="T908" s="1346"/>
    </row>
    <row r="909" spans="2:20">
      <c r="B909" s="108" t="s">
        <v>709</v>
      </c>
      <c r="C909" t="s">
        <v>901</v>
      </c>
      <c r="D909">
        <v>5</v>
      </c>
      <c r="E909" s="55">
        <v>44076</v>
      </c>
      <c r="H909" s="24" t="s">
        <v>811</v>
      </c>
      <c r="I909" s="24" t="s">
        <v>811</v>
      </c>
      <c r="J909" s="484"/>
      <c r="Q909" s="1169"/>
      <c r="T909" s="1346"/>
    </row>
    <row r="910" spans="2:20">
      <c r="B910" s="108" t="s">
        <v>709</v>
      </c>
      <c r="C910" t="s">
        <v>901</v>
      </c>
      <c r="D910">
        <v>6</v>
      </c>
      <c r="E910" s="55">
        <v>44076</v>
      </c>
      <c r="H910" s="24" t="s">
        <v>811</v>
      </c>
      <c r="I910" s="24" t="s">
        <v>811</v>
      </c>
      <c r="J910" s="484"/>
      <c r="Q910" s="1169"/>
      <c r="T910" s="1346"/>
    </row>
    <row r="911" spans="2:20">
      <c r="B911" s="108" t="s">
        <v>709</v>
      </c>
      <c r="C911" t="s">
        <v>901</v>
      </c>
      <c r="D911">
        <v>7</v>
      </c>
      <c r="E911" s="55">
        <v>44076</v>
      </c>
      <c r="H911" s="24" t="s">
        <v>811</v>
      </c>
      <c r="I911" s="24" t="s">
        <v>811</v>
      </c>
      <c r="J911" s="484"/>
      <c r="Q911" s="1169"/>
      <c r="T911" s="1346"/>
    </row>
    <row r="912" spans="2:20">
      <c r="B912" s="108" t="s">
        <v>709</v>
      </c>
      <c r="C912" t="s">
        <v>901</v>
      </c>
      <c r="D912">
        <v>8</v>
      </c>
      <c r="E912" s="55">
        <v>44076</v>
      </c>
      <c r="H912" s="24" t="s">
        <v>811</v>
      </c>
      <c r="I912" s="24" t="s">
        <v>811</v>
      </c>
      <c r="J912" s="484"/>
      <c r="Q912" s="1169"/>
      <c r="T912" s="1346"/>
    </row>
    <row r="913" spans="1:25">
      <c r="B913" s="108" t="s">
        <v>709</v>
      </c>
      <c r="C913" t="s">
        <v>901</v>
      </c>
      <c r="D913">
        <v>9</v>
      </c>
      <c r="E913" s="55">
        <v>44076</v>
      </c>
      <c r="H913" s="371">
        <v>1.008</v>
      </c>
      <c r="I913" s="24" t="s">
        <v>811</v>
      </c>
      <c r="J913" s="484"/>
      <c r="Q913" s="1169"/>
      <c r="T913" s="1346"/>
    </row>
    <row r="914" spans="1:25">
      <c r="B914" s="108" t="s">
        <v>709</v>
      </c>
      <c r="C914" t="s">
        <v>901</v>
      </c>
      <c r="D914">
        <v>10</v>
      </c>
      <c r="E914" s="55">
        <v>44076</v>
      </c>
      <c r="H914" s="24" t="s">
        <v>811</v>
      </c>
      <c r="I914" s="24" t="s">
        <v>811</v>
      </c>
      <c r="J914" s="484"/>
      <c r="Q914" s="1169"/>
      <c r="T914" s="1346"/>
    </row>
    <row r="915" spans="1:25">
      <c r="B915" s="108" t="s">
        <v>709</v>
      </c>
      <c r="C915" t="s">
        <v>901</v>
      </c>
      <c r="D915">
        <v>11</v>
      </c>
      <c r="E915" s="55">
        <v>44076</v>
      </c>
      <c r="H915" s="24" t="s">
        <v>811</v>
      </c>
      <c r="I915" s="24" t="s">
        <v>811</v>
      </c>
      <c r="J915" s="484"/>
      <c r="Q915" s="1169"/>
      <c r="T915" s="1346"/>
    </row>
    <row r="916" spans="1:25">
      <c r="B916" s="108" t="s">
        <v>709</v>
      </c>
      <c r="C916" t="s">
        <v>901</v>
      </c>
      <c r="D916">
        <v>12</v>
      </c>
      <c r="E916" s="55">
        <v>44076</v>
      </c>
      <c r="H916" s="24" t="s">
        <v>811</v>
      </c>
      <c r="I916" s="24" t="s">
        <v>811</v>
      </c>
      <c r="J916" s="484"/>
      <c r="Q916" s="1169"/>
      <c r="T916" s="1346"/>
    </row>
    <row r="917" spans="1:25">
      <c r="B917" s="108" t="s">
        <v>709</v>
      </c>
      <c r="C917" t="s">
        <v>901</v>
      </c>
      <c r="D917">
        <v>13</v>
      </c>
      <c r="E917" s="55">
        <v>44076</v>
      </c>
      <c r="H917" s="24" t="s">
        <v>811</v>
      </c>
      <c r="I917" s="24" t="s">
        <v>811</v>
      </c>
      <c r="J917" s="484"/>
      <c r="Q917" s="1169"/>
      <c r="T917" s="1346"/>
    </row>
    <row r="918" spans="1:25">
      <c r="B918" s="108" t="s">
        <v>709</v>
      </c>
      <c r="C918" t="s">
        <v>901</v>
      </c>
      <c r="D918">
        <v>14</v>
      </c>
      <c r="E918" s="55">
        <v>44076</v>
      </c>
      <c r="H918" s="24" t="s">
        <v>811</v>
      </c>
      <c r="I918" s="24" t="s">
        <v>811</v>
      </c>
      <c r="J918" s="484"/>
      <c r="Q918" s="1169"/>
      <c r="T918" s="1346"/>
    </row>
    <row r="919" spans="1:25">
      <c r="B919" s="108" t="s">
        <v>709</v>
      </c>
      <c r="C919" t="s">
        <v>901</v>
      </c>
      <c r="D919">
        <v>16</v>
      </c>
      <c r="E919" s="55">
        <v>44076</v>
      </c>
      <c r="H919" s="24" t="s">
        <v>811</v>
      </c>
      <c r="I919" s="24" t="s">
        <v>811</v>
      </c>
      <c r="J919" s="484"/>
      <c r="Q919" s="1169"/>
      <c r="T919" s="1346"/>
    </row>
    <row r="920" spans="1:25">
      <c r="B920" s="108" t="s">
        <v>709</v>
      </c>
      <c r="C920" t="s">
        <v>901</v>
      </c>
      <c r="D920">
        <v>18</v>
      </c>
      <c r="E920" s="55">
        <v>44076</v>
      </c>
      <c r="H920" s="24" t="s">
        <v>811</v>
      </c>
      <c r="I920" s="24" t="s">
        <v>811</v>
      </c>
      <c r="J920" s="484"/>
      <c r="Q920" s="1169"/>
      <c r="T920" s="1346"/>
    </row>
    <row r="921" spans="1:25">
      <c r="B921" s="108" t="s">
        <v>709</v>
      </c>
      <c r="C921" t="s">
        <v>901</v>
      </c>
      <c r="D921">
        <v>20</v>
      </c>
      <c r="E921" s="55">
        <v>44076</v>
      </c>
      <c r="H921" s="24" t="s">
        <v>811</v>
      </c>
      <c r="I921" s="24" t="s">
        <v>811</v>
      </c>
      <c r="J921" s="484"/>
      <c r="Q921" s="1169"/>
      <c r="T921" s="1346"/>
    </row>
    <row r="922" spans="1:25">
      <c r="B922" s="108" t="s">
        <v>709</v>
      </c>
      <c r="C922" t="s">
        <v>901</v>
      </c>
      <c r="D922">
        <v>22</v>
      </c>
      <c r="E922" s="55">
        <v>44076</v>
      </c>
      <c r="H922" s="24" t="s">
        <v>811</v>
      </c>
      <c r="I922" s="24" t="s">
        <v>811</v>
      </c>
      <c r="J922" s="484"/>
      <c r="Q922" s="1169"/>
      <c r="T922" s="1346"/>
    </row>
    <row r="923" spans="1:25">
      <c r="B923" s="108" t="s">
        <v>709</v>
      </c>
      <c r="C923" t="s">
        <v>901</v>
      </c>
      <c r="D923">
        <v>24</v>
      </c>
      <c r="E923" s="55">
        <v>44076</v>
      </c>
      <c r="H923" s="24" t="s">
        <v>811</v>
      </c>
      <c r="I923" s="24" t="s">
        <v>811</v>
      </c>
      <c r="J923" s="484"/>
      <c r="Q923" s="1169"/>
      <c r="T923" s="1346"/>
    </row>
    <row r="924" spans="1:25">
      <c r="B924" s="108" t="s">
        <v>709</v>
      </c>
      <c r="C924" t="s">
        <v>901</v>
      </c>
      <c r="D924">
        <v>26</v>
      </c>
      <c r="E924" s="55">
        <v>44076</v>
      </c>
      <c r="H924" s="24" t="s">
        <v>811</v>
      </c>
      <c r="I924" s="24" t="s">
        <v>811</v>
      </c>
      <c r="J924" s="484"/>
      <c r="Q924" s="1169"/>
      <c r="T924" s="1346"/>
    </row>
    <row r="925" spans="1:25">
      <c r="B925" s="108" t="s">
        <v>709</v>
      </c>
      <c r="C925" t="s">
        <v>901</v>
      </c>
      <c r="D925">
        <v>28</v>
      </c>
      <c r="E925" s="55">
        <v>44076</v>
      </c>
      <c r="H925" s="24" t="s">
        <v>811</v>
      </c>
      <c r="I925" s="24" t="s">
        <v>811</v>
      </c>
      <c r="J925" s="484"/>
      <c r="Q925" s="1169"/>
      <c r="T925" s="1346"/>
    </row>
    <row r="926" spans="1:25" s="451" customFormat="1">
      <c r="B926" s="1566" t="s">
        <v>709</v>
      </c>
      <c r="C926" s="451" t="s">
        <v>901</v>
      </c>
      <c r="D926" s="451">
        <v>30</v>
      </c>
      <c r="E926" s="1202">
        <v>44076</v>
      </c>
      <c r="H926" s="1576">
        <v>0.63093333333333357</v>
      </c>
      <c r="I926" s="1200" t="s">
        <v>811</v>
      </c>
      <c r="J926" s="564"/>
      <c r="L926" s="1373"/>
      <c r="N926" s="1373"/>
      <c r="P926" s="1373"/>
      <c r="Q926" s="1232"/>
      <c r="R926" s="1157"/>
      <c r="S926" s="1157"/>
      <c r="T926" s="1569"/>
    </row>
    <row r="927" spans="1:25">
      <c r="A927" s="976"/>
      <c r="B927" s="591"/>
      <c r="C927" s="946"/>
      <c r="D927" s="947"/>
      <c r="E927" s="591"/>
      <c r="F927" s="946"/>
      <c r="G927" s="946"/>
      <c r="H927" s="946"/>
      <c r="I927" s="948"/>
      <c r="J927" s="484" t="str">
        <f t="shared" si="104"/>
        <v xml:space="preserve"> </v>
      </c>
      <c r="K927" s="946"/>
      <c r="M927" s="946"/>
      <c r="O927" s="591"/>
      <c r="Q927" s="1169"/>
      <c r="R927" s="1011"/>
      <c r="S927" s="1229"/>
      <c r="T927" s="1348"/>
      <c r="U927" s="946"/>
    </row>
    <row r="928" spans="1:25" ht="31.2">
      <c r="A928" s="983" t="s">
        <v>804</v>
      </c>
      <c r="B928" s="815" t="s">
        <v>20</v>
      </c>
      <c r="C928" s="815" t="s">
        <v>701</v>
      </c>
      <c r="D928" s="815" t="s">
        <v>805</v>
      </c>
      <c r="E928" s="873" t="s">
        <v>786</v>
      </c>
      <c r="F928" s="815" t="s">
        <v>806</v>
      </c>
      <c r="G928" s="815" t="s">
        <v>807</v>
      </c>
      <c r="H928" s="815" t="s">
        <v>808</v>
      </c>
      <c r="I928" s="878" t="s">
        <v>809</v>
      </c>
      <c r="J928" s="484" t="s">
        <v>810</v>
      </c>
      <c r="K928" s="1252" t="s">
        <v>792</v>
      </c>
      <c r="L928" s="1305" t="s">
        <v>474</v>
      </c>
      <c r="M928" s="1252" t="s">
        <v>793</v>
      </c>
      <c r="N928" s="1305" t="s">
        <v>483</v>
      </c>
      <c r="O928" s="1252" t="s">
        <v>794</v>
      </c>
      <c r="P928" s="1305" t="s">
        <v>480</v>
      </c>
      <c r="Q928" s="1604"/>
      <c r="R928" s="1226"/>
      <c r="S928" s="1226"/>
      <c r="T928" s="1349"/>
      <c r="U928" s="747"/>
      <c r="V928" s="747"/>
      <c r="W928" s="747"/>
      <c r="X928" s="747"/>
      <c r="Y928" s="747"/>
    </row>
    <row r="929" spans="1:20">
      <c r="A929" s="108">
        <v>37</v>
      </c>
      <c r="B929" t="s">
        <v>709</v>
      </c>
      <c r="C929" t="s">
        <v>902</v>
      </c>
      <c r="D929" s="27">
        <v>0.5</v>
      </c>
      <c r="E929" s="133">
        <v>44439</v>
      </c>
      <c r="F929">
        <v>5.9</v>
      </c>
      <c r="G929">
        <v>2.2200000000000002</v>
      </c>
      <c r="H929" s="371">
        <v>4.9397142857142855</v>
      </c>
      <c r="I929" s="24">
        <v>0.39200000000000007</v>
      </c>
      <c r="J929" s="484">
        <f t="shared" si="104"/>
        <v>12.141808000000003</v>
      </c>
      <c r="K929">
        <f>AVERAGE(G929:G935)</f>
        <v>2.2200000000000002</v>
      </c>
      <c r="L929" s="594">
        <f t="shared" si="105"/>
        <v>48.494403234246178</v>
      </c>
      <c r="M929" s="166">
        <f>AVERAGE(H929:H935)</f>
        <v>7.6062857142857165</v>
      </c>
      <c r="N929" s="594">
        <f t="shared" si="106"/>
        <v>50.473927662252642</v>
      </c>
      <c r="O929">
        <f>AVERAGE(J929:J935)</f>
        <v>13.153625333333334</v>
      </c>
      <c r="P929" s="594">
        <f t="shared" si="107"/>
        <v>41.324260765422039</v>
      </c>
      <c r="Q929" s="1169">
        <f>AVERAGE(L929,N929,P929)</f>
        <v>46.764197220640291</v>
      </c>
      <c r="T929" s="1346"/>
    </row>
    <row r="930" spans="1:20">
      <c r="A930" s="108">
        <v>37</v>
      </c>
      <c r="B930" t="s">
        <v>709</v>
      </c>
      <c r="C930" t="s">
        <v>902</v>
      </c>
      <c r="D930" s="27">
        <v>1</v>
      </c>
      <c r="E930" s="133">
        <v>44439</v>
      </c>
      <c r="H930" s="24" t="s">
        <v>811</v>
      </c>
      <c r="I930" s="24" t="s">
        <v>811</v>
      </c>
      <c r="J930" s="484"/>
      <c r="Q930" s="1169"/>
      <c r="T930" s="1346"/>
    </row>
    <row r="931" spans="1:20">
      <c r="A931" s="108">
        <v>37</v>
      </c>
      <c r="B931" t="s">
        <v>709</v>
      </c>
      <c r="C931" t="s">
        <v>902</v>
      </c>
      <c r="D931" s="27">
        <v>2</v>
      </c>
      <c r="E931" s="133">
        <v>44439</v>
      </c>
      <c r="H931" s="24" t="s">
        <v>811</v>
      </c>
      <c r="I931" s="24" t="s">
        <v>811</v>
      </c>
      <c r="J931" s="484"/>
      <c r="Q931" s="1169"/>
      <c r="T931" s="1346"/>
    </row>
    <row r="932" spans="1:20">
      <c r="A932" s="108">
        <v>37</v>
      </c>
      <c r="B932" t="s">
        <v>709</v>
      </c>
      <c r="C932" t="s">
        <v>902</v>
      </c>
      <c r="D932" s="27">
        <v>3</v>
      </c>
      <c r="E932" s="133">
        <v>44439</v>
      </c>
      <c r="H932" s="24" t="s">
        <v>811</v>
      </c>
      <c r="I932" s="24" t="s">
        <v>811</v>
      </c>
      <c r="J932" s="484"/>
      <c r="Q932" s="1169"/>
      <c r="T932" s="1346"/>
    </row>
    <row r="933" spans="1:20">
      <c r="A933" s="108">
        <v>37</v>
      </c>
      <c r="B933" t="s">
        <v>709</v>
      </c>
      <c r="C933" t="s">
        <v>902</v>
      </c>
      <c r="D933" s="27">
        <v>4</v>
      </c>
      <c r="E933" s="133">
        <v>44439</v>
      </c>
      <c r="H933" s="24" t="s">
        <v>811</v>
      </c>
      <c r="I933" s="24" t="s">
        <v>811</v>
      </c>
      <c r="J933" s="484"/>
      <c r="Q933" s="1169"/>
      <c r="T933" s="1346"/>
    </row>
    <row r="934" spans="1:20">
      <c r="A934" s="108">
        <v>37</v>
      </c>
      <c r="B934" t="s">
        <v>709</v>
      </c>
      <c r="C934" t="s">
        <v>902</v>
      </c>
      <c r="D934" s="27">
        <v>5</v>
      </c>
      <c r="E934" s="133">
        <v>44439</v>
      </c>
      <c r="H934" s="24">
        <v>10.272857142857147</v>
      </c>
      <c r="I934" s="24">
        <v>0.45733333333333337</v>
      </c>
      <c r="J934" s="484">
        <f t="shared" si="104"/>
        <v>14.165442666666667</v>
      </c>
      <c r="Q934" s="1169"/>
      <c r="T934" s="1346"/>
    </row>
    <row r="935" spans="1:20" s="451" customFormat="1">
      <c r="A935" s="1566">
        <v>37</v>
      </c>
      <c r="B935" s="451" t="s">
        <v>709</v>
      </c>
      <c r="C935" s="451" t="s">
        <v>902</v>
      </c>
      <c r="D935" s="534">
        <v>5.5</v>
      </c>
      <c r="E935" s="1567">
        <v>44439</v>
      </c>
      <c r="H935" s="1576" t="s">
        <v>811</v>
      </c>
      <c r="I935" s="1200" t="s">
        <v>811</v>
      </c>
      <c r="J935" s="564"/>
      <c r="L935" s="1373"/>
      <c r="N935" s="1373"/>
      <c r="P935" s="1373"/>
      <c r="Q935" s="1232"/>
      <c r="R935" s="1157"/>
      <c r="S935" s="1157"/>
      <c r="T935" s="1569"/>
    </row>
    <row r="936" spans="1:20">
      <c r="A936" s="108"/>
      <c r="D936" s="27"/>
      <c r="E936" s="133"/>
      <c r="H936" s="371"/>
      <c r="I936" s="24"/>
      <c r="J936" s="484"/>
      <c r="Q936" s="1169"/>
    </row>
    <row r="937" spans="1:20" ht="31.2">
      <c r="A937" s="983" t="s">
        <v>804</v>
      </c>
      <c r="B937" s="815" t="s">
        <v>20</v>
      </c>
      <c r="C937" s="815" t="s">
        <v>701</v>
      </c>
      <c r="D937" s="815" t="s">
        <v>805</v>
      </c>
      <c r="E937" s="873" t="s">
        <v>786</v>
      </c>
      <c r="F937" s="815" t="s">
        <v>806</v>
      </c>
      <c r="G937" s="815" t="s">
        <v>807</v>
      </c>
      <c r="H937" s="815" t="s">
        <v>808</v>
      </c>
      <c r="I937" s="878" t="s">
        <v>809</v>
      </c>
      <c r="J937" s="484" t="s">
        <v>810</v>
      </c>
      <c r="K937" s="1252" t="s">
        <v>792</v>
      </c>
      <c r="L937" s="1305" t="s">
        <v>474</v>
      </c>
      <c r="M937" s="1252" t="s">
        <v>793</v>
      </c>
      <c r="N937" s="1305" t="s">
        <v>483</v>
      </c>
      <c r="O937" s="1252" t="s">
        <v>794</v>
      </c>
      <c r="P937" s="1305" t="s">
        <v>480</v>
      </c>
      <c r="Q937" s="1169"/>
    </row>
    <row r="938" spans="1:20">
      <c r="A938" s="108"/>
      <c r="B938" t="s">
        <v>709</v>
      </c>
      <c r="C938" t="s">
        <v>900</v>
      </c>
      <c r="D938" s="27">
        <v>0.5</v>
      </c>
      <c r="E938" s="55">
        <v>44812</v>
      </c>
      <c r="F938">
        <v>5.8</v>
      </c>
      <c r="G938">
        <v>1.5</v>
      </c>
      <c r="H938" s="24">
        <v>2.219559438625176</v>
      </c>
      <c r="I938" s="24">
        <v>0.45939125859818003</v>
      </c>
      <c r="J938" s="484">
        <f t="shared" ref="J938" si="109">IF(AND(I938&gt;0),  I938*30.974," ")</f>
        <v>14.229184843820029</v>
      </c>
      <c r="K938">
        <f>AVERAGE(G938:G943)</f>
        <v>1.5</v>
      </c>
      <c r="L938" s="594">
        <f t="shared" ref="L938" si="110">10*(6-(LN(K938)/LN(2)))</f>
        <v>54.150374992788443</v>
      </c>
      <c r="M938" s="166">
        <f>AVERAGE(H938:H943)</f>
        <v>1.9964343525492267</v>
      </c>
      <c r="N938" s="594">
        <f t="shared" ref="N938" si="111">10*(6-((2.04-0.68*LN(M938))/LN(2)))</f>
        <v>37.351515474000571</v>
      </c>
      <c r="O938">
        <f>AVERAGE(J938:J943)</f>
        <v>13.681908503673103</v>
      </c>
      <c r="P938" s="594">
        <f t="shared" ref="P938" si="112">10*(6-(LN(48/O938)/LN(2)))</f>
        <v>41.89235081461598</v>
      </c>
      <c r="Q938" s="1169">
        <f>AVERAGE(L938,N938,P938)</f>
        <v>44.464747093801662</v>
      </c>
    </row>
    <row r="939" spans="1:20">
      <c r="A939" s="108"/>
      <c r="B939" t="s">
        <v>709</v>
      </c>
      <c r="C939" t="s">
        <v>900</v>
      </c>
      <c r="D939" s="27">
        <v>1</v>
      </c>
      <c r="E939" s="55">
        <v>44812</v>
      </c>
      <c r="H939" s="24" t="s">
        <v>811</v>
      </c>
      <c r="I939" s="27" t="s">
        <v>811</v>
      </c>
      <c r="J939" s="484"/>
      <c r="Q939" s="1169"/>
    </row>
    <row r="940" spans="1:20">
      <c r="A940" s="108"/>
      <c r="B940" t="s">
        <v>709</v>
      </c>
      <c r="C940" t="s">
        <v>900</v>
      </c>
      <c r="D940" s="27">
        <v>2</v>
      </c>
      <c r="E940" s="55">
        <v>44812</v>
      </c>
      <c r="H940" s="24" t="s">
        <v>811</v>
      </c>
      <c r="I940" s="27" t="s">
        <v>811</v>
      </c>
      <c r="J940" s="484"/>
      <c r="Q940" s="1169"/>
    </row>
    <row r="941" spans="1:20">
      <c r="A941" s="108"/>
      <c r="B941" t="s">
        <v>709</v>
      </c>
      <c r="C941" t="s">
        <v>900</v>
      </c>
      <c r="D941" s="27">
        <v>3</v>
      </c>
      <c r="E941" s="55">
        <v>44812</v>
      </c>
      <c r="H941" s="24" t="s">
        <v>811</v>
      </c>
      <c r="I941" s="27" t="s">
        <v>811</v>
      </c>
      <c r="J941" s="484"/>
      <c r="Q941" s="1169"/>
    </row>
    <row r="942" spans="1:20">
      <c r="A942" s="108"/>
      <c r="B942" t="s">
        <v>709</v>
      </c>
      <c r="C942" t="s">
        <v>900</v>
      </c>
      <c r="D942" s="27">
        <v>4</v>
      </c>
      <c r="E942" s="55">
        <v>44812</v>
      </c>
      <c r="H942" s="24" t="s">
        <v>811</v>
      </c>
      <c r="I942" s="27" t="s">
        <v>811</v>
      </c>
      <c r="J942" s="484"/>
      <c r="Q942" s="1169"/>
    </row>
    <row r="943" spans="1:20" s="451" customFormat="1">
      <c r="A943" s="1566"/>
      <c r="B943" s="451" t="s">
        <v>709</v>
      </c>
      <c r="C943" s="451" t="s">
        <v>900</v>
      </c>
      <c r="D943" s="534">
        <v>4.8</v>
      </c>
      <c r="E943" s="1202">
        <v>44812</v>
      </c>
      <c r="H943" s="1200">
        <v>1.7733092664732775</v>
      </c>
      <c r="I943" s="1200">
        <v>0.42405346947524308</v>
      </c>
      <c r="J943" s="564">
        <f t="shared" ref="J943" si="113">IF(AND(I943&gt;0),  I943*30.974," ")</f>
        <v>13.134632163526179</v>
      </c>
      <c r="L943" s="1373"/>
      <c r="N943" s="1373"/>
      <c r="P943" s="1373"/>
      <c r="Q943" s="1232"/>
      <c r="R943" s="1157"/>
      <c r="S943" s="1157"/>
      <c r="T943" s="1157"/>
    </row>
    <row r="944" spans="1:20">
      <c r="A944" s="108"/>
      <c r="D944" s="27"/>
      <c r="E944" s="133"/>
      <c r="H944" s="371"/>
      <c r="I944" s="24"/>
      <c r="J944" s="484"/>
      <c r="Q944" s="1169"/>
    </row>
    <row r="945" spans="1:25">
      <c r="A945" s="108"/>
      <c r="D945" s="27"/>
      <c r="E945" s="133"/>
      <c r="H945" s="371"/>
      <c r="I945" s="24"/>
      <c r="J945" s="484"/>
      <c r="Q945" s="1169"/>
    </row>
    <row r="946" spans="1:25" s="437" customFormat="1" ht="16.2" thickBot="1">
      <c r="A946" s="436"/>
      <c r="D946" s="1019"/>
      <c r="E946" s="1579"/>
      <c r="H946" s="939"/>
      <c r="I946" s="1020"/>
      <c r="J946" s="486"/>
      <c r="L946" s="1124"/>
      <c r="N946" s="1124"/>
      <c r="P946" s="1124"/>
      <c r="Q946" s="1251"/>
      <c r="R946" s="1023"/>
      <c r="S946" s="1023"/>
      <c r="T946" s="1023"/>
    </row>
    <row r="947" spans="1:25" ht="31.2">
      <c r="A947" s="984" t="s">
        <v>904</v>
      </c>
      <c r="B947" s="815"/>
      <c r="C947" s="815"/>
      <c r="D947" s="815"/>
      <c r="E947" s="873"/>
      <c r="F947" s="815"/>
      <c r="G947" s="815"/>
      <c r="H947" s="815"/>
      <c r="I947" s="815"/>
      <c r="J947" s="2164"/>
      <c r="K947" s="815"/>
      <c r="L947" s="1313"/>
      <c r="M947" s="815"/>
      <c r="N947" s="1136"/>
      <c r="O947" s="815"/>
      <c r="P947" s="1136"/>
      <c r="Q947" s="1169"/>
      <c r="R947" s="1340"/>
      <c r="S947" s="1340"/>
      <c r="T947" s="1340"/>
      <c r="U947" s="815"/>
      <c r="V947" s="747"/>
      <c r="W947" s="747"/>
      <c r="X947" s="747"/>
      <c r="Y947" s="747"/>
    </row>
    <row r="948" spans="1:25" s="1257" customFormat="1" ht="43.2">
      <c r="A948" s="1260" t="s">
        <v>784</v>
      </c>
      <c r="B948" s="1257" t="s">
        <v>20</v>
      </c>
      <c r="C948" s="1257" t="s">
        <v>701</v>
      </c>
      <c r="D948" s="1257" t="s">
        <v>785</v>
      </c>
      <c r="E948" s="1257" t="s">
        <v>786</v>
      </c>
      <c r="F948" s="1257" t="s">
        <v>787</v>
      </c>
      <c r="G948" s="1257" t="s">
        <v>788</v>
      </c>
      <c r="H948" s="1257" t="s">
        <v>789</v>
      </c>
      <c r="I948" s="1257" t="s">
        <v>790</v>
      </c>
      <c r="J948" s="1594" t="s">
        <v>791</v>
      </c>
      <c r="K948" s="1565" t="s">
        <v>792</v>
      </c>
      <c r="L948" s="1564" t="s">
        <v>474</v>
      </c>
      <c r="M948" s="1565" t="s">
        <v>793</v>
      </c>
      <c r="N948" s="1564" t="s">
        <v>483</v>
      </c>
      <c r="O948" s="1565" t="s">
        <v>794</v>
      </c>
      <c r="P948" s="1564" t="s">
        <v>480</v>
      </c>
      <c r="Q948" s="1604" t="s">
        <v>795</v>
      </c>
      <c r="R948" s="1603" t="s">
        <v>796</v>
      </c>
      <c r="S948" s="1334" t="s">
        <v>797</v>
      </c>
      <c r="T948" s="1573" t="s">
        <v>798</v>
      </c>
      <c r="X948" s="1260" t="s">
        <v>784</v>
      </c>
      <c r="Y948" s="1257" t="s">
        <v>20</v>
      </c>
    </row>
    <row r="949" spans="1:25">
      <c r="A949" s="2173" t="s">
        <v>108</v>
      </c>
      <c r="B949" s="91" t="s">
        <v>709</v>
      </c>
      <c r="C949" s="91" t="s">
        <v>904</v>
      </c>
      <c r="D949" s="399">
        <v>0.5</v>
      </c>
      <c r="E949" s="2174">
        <v>43003</v>
      </c>
      <c r="F949" s="399">
        <v>4.3</v>
      </c>
      <c r="G949" s="91">
        <v>3.5</v>
      </c>
      <c r="H949" s="394">
        <v>3.9574860759493662</v>
      </c>
      <c r="I949" s="2186">
        <v>0.49245572936346005</v>
      </c>
      <c r="J949" s="589">
        <v>15.253323761303811</v>
      </c>
      <c r="K949" s="1968">
        <v>3.5</v>
      </c>
      <c r="L949" s="2176">
        <v>41.926450779423959</v>
      </c>
      <c r="M949" s="2177">
        <v>4.7618531645569622</v>
      </c>
      <c r="N949" s="2176">
        <v>45.879378481630226</v>
      </c>
      <c r="O949" s="2177">
        <v>18.808381643918725</v>
      </c>
      <c r="P949" s="2176">
        <v>46.483413125255609</v>
      </c>
      <c r="Q949" s="2168">
        <f t="shared" si="108"/>
        <v>44.763080795436601</v>
      </c>
    </row>
    <row r="950" spans="1:25">
      <c r="A950" s="2173" t="s">
        <v>108</v>
      </c>
      <c r="B950" s="91" t="s">
        <v>709</v>
      </c>
      <c r="C950" s="91" t="s">
        <v>904</v>
      </c>
      <c r="D950" s="399">
        <v>1</v>
      </c>
      <c r="E950" s="2174">
        <v>43003</v>
      </c>
      <c r="F950" s="399">
        <v>4.3</v>
      </c>
      <c r="G950" s="91">
        <v>3.5</v>
      </c>
      <c r="H950" s="91"/>
      <c r="I950" s="454"/>
      <c r="J950" s="589" t="s">
        <v>803</v>
      </c>
      <c r="K950" s="91"/>
      <c r="L950" s="2178" t="s">
        <v>803</v>
      </c>
      <c r="M950" s="2179"/>
      <c r="N950" s="2178" t="s">
        <v>803</v>
      </c>
      <c r="O950" s="2179"/>
      <c r="P950" s="2178" t="s">
        <v>803</v>
      </c>
      <c r="Q950" s="2168"/>
      <c r="R950" s="1330"/>
      <c r="T950" s="1350" t="s">
        <v>803</v>
      </c>
    </row>
    <row r="951" spans="1:25">
      <c r="A951" s="2173" t="s">
        <v>108</v>
      </c>
      <c r="B951" s="91" t="s">
        <v>709</v>
      </c>
      <c r="C951" s="91" t="s">
        <v>904</v>
      </c>
      <c r="D951" s="399">
        <v>2</v>
      </c>
      <c r="E951" s="2174">
        <v>43003</v>
      </c>
      <c r="F951" s="399">
        <v>4.3</v>
      </c>
      <c r="G951" s="91">
        <v>3.5</v>
      </c>
      <c r="H951" s="91"/>
      <c r="I951" s="454"/>
      <c r="J951" s="589" t="s">
        <v>803</v>
      </c>
      <c r="K951" s="91"/>
      <c r="L951" s="2178" t="s">
        <v>803</v>
      </c>
      <c r="M951" s="2179"/>
      <c r="N951" s="2178" t="s">
        <v>803</v>
      </c>
      <c r="O951" s="2179"/>
      <c r="P951" s="2178" t="s">
        <v>803</v>
      </c>
      <c r="Q951" s="2168"/>
      <c r="R951" s="1330"/>
      <c r="T951" s="1350" t="s">
        <v>803</v>
      </c>
    </row>
    <row r="952" spans="1:25">
      <c r="A952" s="2173" t="s">
        <v>108</v>
      </c>
      <c r="B952" s="91" t="s">
        <v>709</v>
      </c>
      <c r="C952" s="91" t="s">
        <v>904</v>
      </c>
      <c r="D952" s="399">
        <v>3</v>
      </c>
      <c r="E952" s="2174">
        <v>43003</v>
      </c>
      <c r="F952" s="399">
        <v>4.3</v>
      </c>
      <c r="G952" s="91">
        <v>3.5</v>
      </c>
      <c r="H952" s="91"/>
      <c r="I952" s="454"/>
      <c r="J952" s="589" t="s">
        <v>803</v>
      </c>
      <c r="K952" s="91"/>
      <c r="L952" s="2178" t="s">
        <v>803</v>
      </c>
      <c r="M952" s="2179"/>
      <c r="N952" s="2178" t="s">
        <v>803</v>
      </c>
      <c r="O952" s="2179"/>
      <c r="P952" s="2178" t="s">
        <v>803</v>
      </c>
      <c r="Q952" s="2168"/>
      <c r="R952" s="1330"/>
      <c r="T952" s="1350" t="s">
        <v>803</v>
      </c>
    </row>
    <row r="953" spans="1:25" s="451" customFormat="1">
      <c r="A953" s="2180" t="s">
        <v>108</v>
      </c>
      <c r="B953" s="470" t="s">
        <v>709</v>
      </c>
      <c r="C953" s="470" t="s">
        <v>904</v>
      </c>
      <c r="D953" s="2181">
        <v>4</v>
      </c>
      <c r="E953" s="2182">
        <v>43003</v>
      </c>
      <c r="F953" s="2181">
        <v>4.3</v>
      </c>
      <c r="G953" s="470">
        <v>3.5</v>
      </c>
      <c r="H953" s="1701">
        <v>5.5662202531645582</v>
      </c>
      <c r="I953" s="2189">
        <v>0.72200682916425518</v>
      </c>
      <c r="J953" s="1718">
        <v>22.363439526533639</v>
      </c>
      <c r="K953" s="470"/>
      <c r="L953" s="2184" t="s">
        <v>803</v>
      </c>
      <c r="M953" s="2185"/>
      <c r="N953" s="2184" t="s">
        <v>803</v>
      </c>
      <c r="O953" s="2185"/>
      <c r="P953" s="2184" t="s">
        <v>803</v>
      </c>
      <c r="Q953" s="2172"/>
      <c r="R953" s="1341"/>
      <c r="S953" s="1157"/>
      <c r="T953" s="1357" t="s">
        <v>803</v>
      </c>
    </row>
    <row r="954" spans="1:25">
      <c r="A954" s="884"/>
      <c r="D954" s="173"/>
      <c r="E954" s="445"/>
      <c r="F954" s="173"/>
      <c r="H954" s="166"/>
      <c r="I954" s="1263"/>
      <c r="J954" s="484"/>
      <c r="L954" s="1648"/>
      <c r="M954" s="911"/>
      <c r="N954" s="1648"/>
      <c r="O954" s="911"/>
      <c r="P954" s="1648"/>
      <c r="Q954" s="1169"/>
      <c r="R954" s="1331"/>
      <c r="T954" s="1344"/>
    </row>
    <row r="955" spans="1:25">
      <c r="A955" s="884" t="s">
        <v>108</v>
      </c>
      <c r="B955" t="s">
        <v>368</v>
      </c>
      <c r="C955" s="27" t="s">
        <v>109</v>
      </c>
      <c r="D955" s="27">
        <v>0.5</v>
      </c>
      <c r="E955" s="47">
        <v>43354</v>
      </c>
      <c r="F955" s="27">
        <v>4.5</v>
      </c>
      <c r="G955" s="27">
        <v>2.06</v>
      </c>
      <c r="H955" s="27">
        <v>17.71</v>
      </c>
      <c r="I955" s="607">
        <v>0.96</v>
      </c>
      <c r="J955" s="484">
        <v>29.735039999999998</v>
      </c>
      <c r="K955" s="592">
        <v>2.06</v>
      </c>
      <c r="L955" s="1306">
        <v>49.57355662591506</v>
      </c>
      <c r="M955" s="784">
        <v>81.064999999999998</v>
      </c>
      <c r="N955" s="1306">
        <v>73.687870512506976</v>
      </c>
      <c r="O955" s="784">
        <v>63.806440000000002</v>
      </c>
      <c r="P955" s="1306">
        <v>64.106676370776398</v>
      </c>
      <c r="Q955" s="1169">
        <f t="shared" si="108"/>
        <v>62.456034503066142</v>
      </c>
      <c r="R955" s="1330">
        <f>AVERAGE(Q954:Q986)</f>
        <v>53.961165856043543</v>
      </c>
      <c r="S955" s="1006" t="s">
        <v>42</v>
      </c>
      <c r="T955" s="1346" t="str">
        <f>IF(_xlfn.NUMBERVALUE(R955), IF(R955&lt;50, "Acceptable; Ongoing Protection is Required", "Unacceptable; Immediate Restoration is Required"), " ")</f>
        <v>Unacceptable; Immediate Restoration is Required</v>
      </c>
    </row>
    <row r="956" spans="1:25">
      <c r="A956" s="884" t="s">
        <v>108</v>
      </c>
      <c r="B956" t="s">
        <v>368</v>
      </c>
      <c r="C956" s="27" t="s">
        <v>109</v>
      </c>
      <c r="D956" s="27">
        <v>1</v>
      </c>
      <c r="E956" s="47">
        <v>43354</v>
      </c>
      <c r="F956" s="27">
        <v>4.5</v>
      </c>
      <c r="G956" s="27">
        <v>2.06</v>
      </c>
      <c r="H956" s="27"/>
      <c r="I956" s="607"/>
      <c r="J956" s="484" t="s">
        <v>803</v>
      </c>
      <c r="K956" s="592"/>
      <c r="L956" s="1306" t="s">
        <v>803</v>
      </c>
      <c r="M956" s="784"/>
      <c r="N956" s="1306" t="s">
        <v>803</v>
      </c>
      <c r="O956" s="784"/>
      <c r="P956" s="1306" t="s">
        <v>803</v>
      </c>
      <c r="Q956" s="1169"/>
      <c r="R956" s="1330"/>
      <c r="T956" s="1350" t="s">
        <v>803</v>
      </c>
    </row>
    <row r="957" spans="1:25">
      <c r="A957" s="884" t="s">
        <v>108</v>
      </c>
      <c r="B957" t="s">
        <v>368</v>
      </c>
      <c r="C957" s="27" t="s">
        <v>109</v>
      </c>
      <c r="D957" s="27">
        <v>2</v>
      </c>
      <c r="E957" s="47">
        <v>43354</v>
      </c>
      <c r="F957" s="27">
        <v>4.5</v>
      </c>
      <c r="G957" s="27">
        <v>2.06</v>
      </c>
      <c r="H957" s="27"/>
      <c r="I957" s="607"/>
      <c r="J957" s="484" t="s">
        <v>803</v>
      </c>
      <c r="K957" s="592"/>
      <c r="L957" s="1306" t="s">
        <v>803</v>
      </c>
      <c r="M957" s="784"/>
      <c r="N957" s="1306" t="s">
        <v>803</v>
      </c>
      <c r="O957" s="784"/>
      <c r="P957" s="1306" t="s">
        <v>803</v>
      </c>
      <c r="Q957" s="1169"/>
      <c r="R957" s="1330"/>
      <c r="T957" s="1350" t="s">
        <v>803</v>
      </c>
    </row>
    <row r="958" spans="1:25">
      <c r="A958" s="884" t="s">
        <v>108</v>
      </c>
      <c r="B958" t="s">
        <v>368</v>
      </c>
      <c r="C958" s="27" t="s">
        <v>109</v>
      </c>
      <c r="D958" s="27">
        <v>3</v>
      </c>
      <c r="E958" s="47">
        <v>43354</v>
      </c>
      <c r="F958" s="27">
        <v>4.5</v>
      </c>
      <c r="G958" s="27">
        <v>2.06</v>
      </c>
      <c r="H958" s="27"/>
      <c r="I958" s="607"/>
      <c r="J958" s="484" t="s">
        <v>803</v>
      </c>
      <c r="K958" s="592"/>
      <c r="L958" s="1306" t="s">
        <v>803</v>
      </c>
      <c r="M958" s="784"/>
      <c r="N958" s="1306" t="s">
        <v>803</v>
      </c>
      <c r="O958" s="784"/>
      <c r="P958" s="1306" t="s">
        <v>803</v>
      </c>
      <c r="Q958" s="1169"/>
      <c r="R958" s="1330"/>
      <c r="T958" s="1350" t="s">
        <v>803</v>
      </c>
    </row>
    <row r="959" spans="1:25" s="451" customFormat="1">
      <c r="A959" s="1631" t="s">
        <v>108</v>
      </c>
      <c r="B959" s="451" t="s">
        <v>368</v>
      </c>
      <c r="C959" s="534" t="s">
        <v>109</v>
      </c>
      <c r="D959" s="534">
        <v>4</v>
      </c>
      <c r="E959" s="1513">
        <v>43354</v>
      </c>
      <c r="F959" s="534">
        <v>4.5</v>
      </c>
      <c r="G959" s="534">
        <v>2.06</v>
      </c>
      <c r="H959" s="534">
        <v>144.41999999999999</v>
      </c>
      <c r="I959" s="1636">
        <v>3.16</v>
      </c>
      <c r="J959" s="564">
        <v>97.877840000000006</v>
      </c>
      <c r="K959" s="1649"/>
      <c r="L959" s="1315" t="s">
        <v>803</v>
      </c>
      <c r="M959" s="892"/>
      <c r="N959" s="1315" t="s">
        <v>803</v>
      </c>
      <c r="O959" s="892"/>
      <c r="P959" s="1315" t="s">
        <v>803</v>
      </c>
      <c r="Q959" s="1232"/>
      <c r="R959" s="1341"/>
      <c r="S959" s="1157"/>
      <c r="T959" s="1357" t="s">
        <v>803</v>
      </c>
    </row>
    <row r="960" spans="1:25">
      <c r="A960" s="884"/>
      <c r="C960" s="27"/>
      <c r="D960" s="27"/>
      <c r="E960" s="27"/>
      <c r="F960" s="47"/>
      <c r="G960" s="173"/>
      <c r="H960" s="173"/>
      <c r="I960" s="27"/>
      <c r="J960" s="1173"/>
      <c r="K960" s="27"/>
      <c r="L960" s="1106"/>
      <c r="M960" s="607"/>
      <c r="O960" s="592"/>
      <c r="P960" s="593"/>
      <c r="Q960" s="1169"/>
      <c r="S960" s="1333"/>
      <c r="T960" s="1346"/>
    </row>
    <row r="961" spans="1:25" ht="31.2">
      <c r="A961" s="976" t="s">
        <v>804</v>
      </c>
      <c r="B961" s="591" t="s">
        <v>20</v>
      </c>
      <c r="C961" s="591" t="s">
        <v>701</v>
      </c>
      <c r="D961" s="946" t="s">
        <v>805</v>
      </c>
      <c r="E961" s="947" t="s">
        <v>786</v>
      </c>
      <c r="F961" s="946" t="s">
        <v>806</v>
      </c>
      <c r="G961" s="946" t="s">
        <v>807</v>
      </c>
      <c r="H961" s="591" t="s">
        <v>808</v>
      </c>
      <c r="I961" s="371" t="s">
        <v>809</v>
      </c>
      <c r="J961" s="484" t="s">
        <v>878</v>
      </c>
      <c r="K961" s="1252" t="s">
        <v>792</v>
      </c>
      <c r="L961" s="1305" t="s">
        <v>474</v>
      </c>
      <c r="M961" s="1252" t="s">
        <v>793</v>
      </c>
      <c r="N961" s="1305" t="s">
        <v>483</v>
      </c>
      <c r="O961" s="1252" t="s">
        <v>794</v>
      </c>
      <c r="P961" s="1305" t="s">
        <v>480</v>
      </c>
      <c r="Q961" s="1604"/>
      <c r="T961" s="1346"/>
    </row>
    <row r="962" spans="1:25">
      <c r="A962" s="108">
        <v>132</v>
      </c>
      <c r="B962" t="s">
        <v>709</v>
      </c>
      <c r="C962" t="s">
        <v>905</v>
      </c>
      <c r="D962" s="18">
        <v>0.5</v>
      </c>
      <c r="E962" s="55">
        <v>43719</v>
      </c>
      <c r="F962" s="165">
        <v>4.7699999999999996</v>
      </c>
      <c r="G962" s="166">
        <v>1.365</v>
      </c>
      <c r="H962" s="24">
        <v>16.366763037974685</v>
      </c>
      <c r="I962" s="24">
        <v>0.86974276661923566</v>
      </c>
      <c r="J962" s="484">
        <f t="shared" ref="J962:J980" si="114">IF(AND(I962&gt;0),  I962*30.974," ")</f>
        <v>26.939412453264204</v>
      </c>
      <c r="K962" s="166">
        <f>AVERAGE(G962:G967)</f>
        <v>1.365</v>
      </c>
      <c r="L962" s="594">
        <f t="shared" ref="L962:L977" si="115">10*(6-(LN(K962)/LN(2)))</f>
        <v>55.510990488548721</v>
      </c>
      <c r="M962" s="166">
        <f>AVERAGE(H962:H967)</f>
        <v>34.134438987341781</v>
      </c>
      <c r="N962" s="594">
        <f t="shared" ref="N962:N977" si="116">10*(6-((2.04-0.68*LN(M962))/LN(2)))</f>
        <v>65.202482888702832</v>
      </c>
      <c r="O962">
        <f>AVERAGE(J962:J967)</f>
        <v>36.14687386875633</v>
      </c>
      <c r="P962" s="594">
        <f t="shared" ref="P962:P977" si="117">10*(6-(LN(48/O962)/LN(2)))</f>
        <v>55.908364764999746</v>
      </c>
      <c r="Q962" s="1169">
        <f t="shared" ref="Q962:Q1031" si="118">AVERAGE(L962,N962,P962)</f>
        <v>58.8739460474171</v>
      </c>
      <c r="T962" s="1346"/>
    </row>
    <row r="963" spans="1:25">
      <c r="A963" s="108"/>
      <c r="B963" t="s">
        <v>709</v>
      </c>
      <c r="C963" t="s">
        <v>905</v>
      </c>
      <c r="D963" s="18">
        <v>1</v>
      </c>
      <c r="E963" s="55">
        <v>43719</v>
      </c>
      <c r="F963" s="165"/>
      <c r="G963" s="166"/>
      <c r="H963" s="27" t="s">
        <v>811</v>
      </c>
      <c r="I963" s="27" t="s">
        <v>811</v>
      </c>
      <c r="J963" s="484"/>
      <c r="Q963" s="1169"/>
      <c r="T963" s="1346"/>
    </row>
    <row r="964" spans="1:25">
      <c r="A964" s="108"/>
      <c r="B964" t="s">
        <v>709</v>
      </c>
      <c r="C964" t="s">
        <v>905</v>
      </c>
      <c r="D964" s="18">
        <v>2</v>
      </c>
      <c r="E964" s="55">
        <v>43719</v>
      </c>
      <c r="F964" s="165"/>
      <c r="G964" s="166"/>
      <c r="H964" s="27" t="s">
        <v>811</v>
      </c>
      <c r="I964" s="27" t="s">
        <v>811</v>
      </c>
      <c r="J964" s="484"/>
      <c r="Q964" s="1169"/>
      <c r="T964" s="1346"/>
    </row>
    <row r="965" spans="1:25">
      <c r="A965" s="108"/>
      <c r="B965" t="s">
        <v>709</v>
      </c>
      <c r="C965" t="s">
        <v>905</v>
      </c>
      <c r="D965" s="18">
        <v>3</v>
      </c>
      <c r="E965" s="55">
        <v>43719</v>
      </c>
      <c r="F965" s="165"/>
      <c r="G965" s="166"/>
      <c r="H965" s="27" t="s">
        <v>811</v>
      </c>
      <c r="I965" s="27" t="s">
        <v>811</v>
      </c>
      <c r="J965" s="484"/>
      <c r="Q965" s="1169"/>
      <c r="T965" s="1346"/>
    </row>
    <row r="966" spans="1:25">
      <c r="A966" s="108"/>
      <c r="B966" t="s">
        <v>709</v>
      </c>
      <c r="C966" t="s">
        <v>905</v>
      </c>
      <c r="D966" s="18">
        <v>3.7</v>
      </c>
      <c r="E966" s="55">
        <v>43719</v>
      </c>
      <c r="F966" s="165"/>
      <c r="G966" s="166"/>
      <c r="H966" s="24">
        <v>51.90211493670887</v>
      </c>
      <c r="I966" s="24">
        <v>1.4642711720878301</v>
      </c>
      <c r="J966" s="484">
        <f t="shared" si="114"/>
        <v>45.35433528424845</v>
      </c>
      <c r="Q966" s="1169"/>
      <c r="T966" s="1346"/>
    </row>
    <row r="967" spans="1:25" s="451" customFormat="1">
      <c r="A967" s="1566"/>
      <c r="B967" s="451" t="s">
        <v>709</v>
      </c>
      <c r="C967" s="451" t="s">
        <v>905</v>
      </c>
      <c r="D967" s="1201">
        <v>4</v>
      </c>
      <c r="E967" s="1202">
        <v>43719</v>
      </c>
      <c r="F967" s="1203"/>
      <c r="G967" s="1204"/>
      <c r="H967" s="534" t="s">
        <v>811</v>
      </c>
      <c r="I967" s="534" t="s">
        <v>811</v>
      </c>
      <c r="J967" s="564"/>
      <c r="L967" s="1373"/>
      <c r="N967" s="1373"/>
      <c r="P967" s="1373"/>
      <c r="Q967" s="1232"/>
      <c r="R967" s="1157"/>
      <c r="S967" s="1157"/>
      <c r="T967" s="1569"/>
    </row>
    <row r="968" spans="1:25">
      <c r="A968" s="976"/>
      <c r="B968" s="591"/>
      <c r="C968" s="591"/>
      <c r="D968" s="946"/>
      <c r="E968" s="947"/>
      <c r="F968" s="591"/>
      <c r="G968" s="946"/>
      <c r="H968" s="946"/>
      <c r="I968" s="946"/>
      <c r="J968" s="484" t="str">
        <f t="shared" si="114"/>
        <v xml:space="preserve"> </v>
      </c>
      <c r="K968" s="591"/>
      <c r="M968" s="591"/>
      <c r="O968" s="591"/>
      <c r="Q968" s="1169"/>
      <c r="R968" s="1011"/>
      <c r="S968" s="1229"/>
      <c r="T968" s="1347"/>
      <c r="U968" s="591"/>
      <c r="V968" s="946"/>
    </row>
    <row r="969" spans="1:25" ht="31.2">
      <c r="B969" s="976" t="s">
        <v>20</v>
      </c>
      <c r="C969" s="591" t="s">
        <v>701</v>
      </c>
      <c r="D969" s="946" t="s">
        <v>805</v>
      </c>
      <c r="E969" s="947" t="s">
        <v>786</v>
      </c>
      <c r="F969" s="946" t="s">
        <v>806</v>
      </c>
      <c r="G969" s="946" t="s">
        <v>807</v>
      </c>
      <c r="H969" s="591" t="s">
        <v>808</v>
      </c>
      <c r="I969" s="371" t="s">
        <v>809</v>
      </c>
      <c r="J969" s="484" t="s">
        <v>810</v>
      </c>
      <c r="K969" s="1252" t="s">
        <v>792</v>
      </c>
      <c r="L969" s="1305" t="s">
        <v>474</v>
      </c>
      <c r="M969" s="1252" t="s">
        <v>793</v>
      </c>
      <c r="N969" s="1305" t="s">
        <v>483</v>
      </c>
      <c r="O969" s="1252" t="s">
        <v>794</v>
      </c>
      <c r="P969" s="1305" t="s">
        <v>480</v>
      </c>
      <c r="Q969" s="1604"/>
      <c r="T969" s="1346"/>
    </row>
    <row r="970" spans="1:25">
      <c r="B970" s="108" t="s">
        <v>709</v>
      </c>
      <c r="C970" t="s">
        <v>906</v>
      </c>
      <c r="D970">
        <v>0.5</v>
      </c>
      <c r="E970" s="55">
        <v>44082</v>
      </c>
      <c r="F970">
        <v>4.1100000000000003</v>
      </c>
      <c r="G970">
        <v>3.01</v>
      </c>
      <c r="H970" s="371">
        <v>3.4066666666666672</v>
      </c>
      <c r="I970" s="24">
        <v>0.83579301080472113</v>
      </c>
      <c r="J970" s="484">
        <f t="shared" si="114"/>
        <v>25.887852716665432</v>
      </c>
      <c r="K970">
        <f>AVERAGE(G970:G974)</f>
        <v>3.01</v>
      </c>
      <c r="L970" s="594">
        <f t="shared" si="115"/>
        <v>44.102365130150226</v>
      </c>
      <c r="M970" s="166">
        <f>AVERAGE(H970:H974)</f>
        <v>7.0373333333333346</v>
      </c>
      <c r="N970" s="594">
        <f t="shared" si="116"/>
        <v>49.711217345477721</v>
      </c>
      <c r="O970">
        <f>AVERAGE(J970:J974)</f>
        <v>52.33848484021491</v>
      </c>
      <c r="P970" s="594">
        <f t="shared" si="117"/>
        <v>61.2483775421994</v>
      </c>
      <c r="Q970" s="1169">
        <f t="shared" si="118"/>
        <v>51.687320005942446</v>
      </c>
      <c r="T970" s="1346"/>
    </row>
    <row r="971" spans="1:25">
      <c r="B971" s="108" t="s">
        <v>709</v>
      </c>
      <c r="C971" t="s">
        <v>906</v>
      </c>
      <c r="D971">
        <v>1</v>
      </c>
      <c r="E971" s="55">
        <v>44082</v>
      </c>
      <c r="H971" s="24" t="s">
        <v>811</v>
      </c>
      <c r="I971" s="24" t="s">
        <v>811</v>
      </c>
      <c r="J971" s="484"/>
      <c r="Q971" s="1169"/>
      <c r="T971" s="1346"/>
    </row>
    <row r="972" spans="1:25">
      <c r="B972" s="108" t="s">
        <v>709</v>
      </c>
      <c r="C972" t="s">
        <v>906</v>
      </c>
      <c r="D972">
        <v>2</v>
      </c>
      <c r="E972" s="55">
        <v>44082</v>
      </c>
      <c r="H972" s="24" t="s">
        <v>811</v>
      </c>
      <c r="I972" s="24" t="s">
        <v>811</v>
      </c>
      <c r="J972" s="484"/>
      <c r="Q972" s="1169"/>
      <c r="T972" s="1346"/>
    </row>
    <row r="973" spans="1:25">
      <c r="B973" s="108" t="s">
        <v>709</v>
      </c>
      <c r="C973" t="s">
        <v>906</v>
      </c>
      <c r="D973">
        <v>3</v>
      </c>
      <c r="E973" s="55">
        <v>44082</v>
      </c>
      <c r="H973" s="24" t="s">
        <v>811</v>
      </c>
      <c r="I973" s="24" t="s">
        <v>811</v>
      </c>
      <c r="J973" s="484"/>
      <c r="Q973" s="1169"/>
      <c r="T973" s="1346"/>
    </row>
    <row r="974" spans="1:25" s="451" customFormat="1">
      <c r="B974" s="1566" t="s">
        <v>709</v>
      </c>
      <c r="C974" s="451" t="s">
        <v>906</v>
      </c>
      <c r="D974" s="451">
        <v>3.75</v>
      </c>
      <c r="E974" s="1202">
        <v>44082</v>
      </c>
      <c r="H974" s="1576">
        <v>10.668000000000001</v>
      </c>
      <c r="I974" s="1200">
        <v>2.5437178589708913</v>
      </c>
      <c r="J974" s="564">
        <f t="shared" si="114"/>
        <v>78.789116963764386</v>
      </c>
      <c r="L974" s="1373"/>
      <c r="N974" s="1373"/>
      <c r="P974" s="1373"/>
      <c r="Q974" s="1232"/>
      <c r="R974" s="1157"/>
      <c r="S974" s="1157"/>
      <c r="T974" s="1569"/>
    </row>
    <row r="975" spans="1:25">
      <c r="A975" s="976"/>
      <c r="B975" s="591"/>
      <c r="C975" s="946"/>
      <c r="D975" s="947"/>
      <c r="E975" s="591"/>
      <c r="F975" s="946"/>
      <c r="G975" s="946"/>
      <c r="H975" s="946"/>
      <c r="I975" s="948"/>
      <c r="J975" s="484" t="str">
        <f t="shared" si="114"/>
        <v xml:space="preserve"> </v>
      </c>
      <c r="K975" s="946"/>
      <c r="M975" s="946"/>
      <c r="O975" s="591"/>
      <c r="Q975" s="1169"/>
      <c r="R975" s="1011"/>
      <c r="S975" s="1229"/>
      <c r="T975" s="1348"/>
      <c r="U975" s="946"/>
    </row>
    <row r="976" spans="1:25" ht="31.2">
      <c r="A976" s="983" t="s">
        <v>804</v>
      </c>
      <c r="B976" s="815" t="s">
        <v>20</v>
      </c>
      <c r="C976" s="815" t="s">
        <v>701</v>
      </c>
      <c r="D976" s="815" t="s">
        <v>805</v>
      </c>
      <c r="E976" s="873" t="s">
        <v>786</v>
      </c>
      <c r="F976" s="815" t="s">
        <v>806</v>
      </c>
      <c r="G976" s="815" t="s">
        <v>807</v>
      </c>
      <c r="H976" s="815" t="s">
        <v>808</v>
      </c>
      <c r="I976" s="878" t="s">
        <v>809</v>
      </c>
      <c r="J976" s="484" t="s">
        <v>810</v>
      </c>
      <c r="K976" s="1252" t="s">
        <v>792</v>
      </c>
      <c r="L976" s="1305" t="s">
        <v>474</v>
      </c>
      <c r="M976" s="1252" t="s">
        <v>793</v>
      </c>
      <c r="N976" s="1305" t="s">
        <v>483</v>
      </c>
      <c r="O976" s="1252" t="s">
        <v>794</v>
      </c>
      <c r="P976" s="1305" t="s">
        <v>480</v>
      </c>
      <c r="Q976" s="1604"/>
      <c r="R976" s="1226"/>
      <c r="S976" s="1226"/>
      <c r="T976" s="1349"/>
      <c r="U976" s="747"/>
      <c r="V976" s="747"/>
      <c r="W976" s="747"/>
      <c r="X976" s="747"/>
      <c r="Y976" s="747"/>
    </row>
    <row r="977" spans="1:25">
      <c r="A977" s="108"/>
      <c r="B977" t="s">
        <v>709</v>
      </c>
      <c r="C977" t="s">
        <v>907</v>
      </c>
      <c r="D977" s="27">
        <v>0.5</v>
      </c>
      <c r="E977" s="133">
        <v>44431</v>
      </c>
      <c r="F977">
        <v>3.82</v>
      </c>
      <c r="G977">
        <v>1.85</v>
      </c>
      <c r="H977" s="24">
        <v>5.3299047619047641</v>
      </c>
      <c r="I977" s="71">
        <v>0.76804659871021408</v>
      </c>
      <c r="J977" s="484">
        <f t="shared" si="114"/>
        <v>23.789475348450171</v>
      </c>
      <c r="K977" s="24">
        <f>AVERAGE(G977:G980)</f>
        <v>1.85</v>
      </c>
      <c r="L977" s="594">
        <f t="shared" si="115"/>
        <v>51.124747292584125</v>
      </c>
      <c r="M977" s="166">
        <f>AVERAGE(H977:H980)</f>
        <v>10.212952380952384</v>
      </c>
      <c r="N977" s="594">
        <f t="shared" si="116"/>
        <v>53.364852100345168</v>
      </c>
      <c r="O977">
        <f>AVERAGE(J977:J980)</f>
        <v>42.428221603203319</v>
      </c>
      <c r="P977" s="594">
        <f t="shared" si="117"/>
        <v>58.219898028912631</v>
      </c>
      <c r="Q977" s="1169">
        <f t="shared" si="118"/>
        <v>54.236499140613972</v>
      </c>
      <c r="T977" s="1346"/>
    </row>
    <row r="978" spans="1:25">
      <c r="A978" s="108"/>
      <c r="B978" t="s">
        <v>709</v>
      </c>
      <c r="C978" t="s">
        <v>907</v>
      </c>
      <c r="D978" s="27">
        <v>1</v>
      </c>
      <c r="E978" s="133">
        <v>44431</v>
      </c>
      <c r="H978" s="24" t="s">
        <v>811</v>
      </c>
      <c r="I978" s="71" t="s">
        <v>811</v>
      </c>
      <c r="J978" s="484"/>
      <c r="K978" s="51"/>
      <c r="Q978" s="1169"/>
      <c r="T978" s="1346"/>
    </row>
    <row r="979" spans="1:25">
      <c r="A979" s="108"/>
      <c r="B979" t="s">
        <v>709</v>
      </c>
      <c r="C979" t="s">
        <v>907</v>
      </c>
      <c r="D979" s="27">
        <v>2</v>
      </c>
      <c r="E979" s="133">
        <v>44431</v>
      </c>
      <c r="H979" s="24" t="s">
        <v>811</v>
      </c>
      <c r="I979" s="71" t="s">
        <v>811</v>
      </c>
      <c r="J979" s="484"/>
      <c r="K979" s="51"/>
      <c r="Q979" s="1169"/>
      <c r="T979" s="1346"/>
    </row>
    <row r="980" spans="1:25" s="451" customFormat="1">
      <c r="A980" s="1566"/>
      <c r="B980" s="451" t="s">
        <v>709</v>
      </c>
      <c r="C980" s="451" t="s">
        <v>907</v>
      </c>
      <c r="D980" s="534">
        <v>3</v>
      </c>
      <c r="E980" s="1567">
        <v>44431</v>
      </c>
      <c r="H980" s="1200">
        <v>15.096000000000002</v>
      </c>
      <c r="I980" s="1444">
        <v>1.9715557518549902</v>
      </c>
      <c r="J980" s="564">
        <f t="shared" si="114"/>
        <v>61.06696785795647</v>
      </c>
      <c r="K980" s="1568"/>
      <c r="L980" s="1373"/>
      <c r="N980" s="1373"/>
      <c r="P980" s="1373"/>
      <c r="Q980" s="1232"/>
      <c r="R980" s="1157"/>
      <c r="S980" s="1157"/>
      <c r="T980" s="1569"/>
    </row>
    <row r="981" spans="1:25">
      <c r="A981" s="108"/>
      <c r="D981" s="27"/>
      <c r="E981" s="133"/>
      <c r="H981" s="24"/>
      <c r="I981" s="71"/>
      <c r="J981" s="484"/>
      <c r="K981" s="51"/>
      <c r="Q981" s="1169"/>
    </row>
    <row r="982" spans="1:25" ht="31.2">
      <c r="A982" s="983" t="s">
        <v>804</v>
      </c>
      <c r="B982" s="815" t="s">
        <v>20</v>
      </c>
      <c r="C982" s="815" t="s">
        <v>701</v>
      </c>
      <c r="D982" s="815" t="s">
        <v>805</v>
      </c>
      <c r="E982" s="873" t="s">
        <v>786</v>
      </c>
      <c r="F982" s="815" t="s">
        <v>806</v>
      </c>
      <c r="G982" s="815" t="s">
        <v>807</v>
      </c>
      <c r="H982" s="815" t="s">
        <v>808</v>
      </c>
      <c r="I982" s="878" t="s">
        <v>809</v>
      </c>
      <c r="J982" s="484" t="s">
        <v>810</v>
      </c>
      <c r="K982" s="1252" t="s">
        <v>792</v>
      </c>
      <c r="L982" s="1305" t="s">
        <v>474</v>
      </c>
      <c r="M982" s="1252" t="s">
        <v>793</v>
      </c>
      <c r="N982" s="1305" t="s">
        <v>483</v>
      </c>
      <c r="O982" s="1252" t="s">
        <v>794</v>
      </c>
      <c r="P982" s="1305" t="s">
        <v>480</v>
      </c>
      <c r="Q982" s="1169"/>
    </row>
    <row r="983" spans="1:25">
      <c r="A983" s="108"/>
      <c r="B983" t="s">
        <v>709</v>
      </c>
      <c r="C983" t="s">
        <v>906</v>
      </c>
      <c r="D983" s="27">
        <v>0.5</v>
      </c>
      <c r="E983" s="55">
        <v>44812</v>
      </c>
      <c r="F983">
        <v>4</v>
      </c>
      <c r="G983">
        <v>2.2149999999999999</v>
      </c>
      <c r="H983" s="24">
        <v>1.3914063466420534</v>
      </c>
      <c r="I983" s="24">
        <v>0.56540462596699081</v>
      </c>
      <c r="J983" s="484">
        <f>IF(AND(I983&gt;0),  I983*30.974," ")</f>
        <v>17.512842884701573</v>
      </c>
      <c r="K983" s="24">
        <f>AVERAGE(G983:G986)</f>
        <v>2.2149999999999999</v>
      </c>
      <c r="L983" s="594">
        <f t="shared" ref="L983" si="119">10*(6-(LN(K983)/LN(2)))</f>
        <v>48.526933012197063</v>
      </c>
      <c r="M983" s="166">
        <f>AVERAGE(H983:H986)</f>
        <v>1.3725089314521801</v>
      </c>
      <c r="N983" s="594">
        <f t="shared" ref="N983" si="120">10*(6-((2.04-0.68*LN(M983))/LN(2)))</f>
        <v>33.675366820468383</v>
      </c>
      <c r="O983">
        <f>AVERAGE(J983:J986)</f>
        <v>17.512842884701573</v>
      </c>
      <c r="P983" s="594">
        <f t="shared" ref="P983" si="121">10*(6-(LN(48/O983)/LN(2)))</f>
        <v>45.453788916868739</v>
      </c>
      <c r="Q983" s="1169">
        <f>AVERAGE(L983,N983,P983)</f>
        <v>42.552029583178062</v>
      </c>
    </row>
    <row r="984" spans="1:25">
      <c r="A984" s="108"/>
      <c r="B984" t="s">
        <v>709</v>
      </c>
      <c r="C984" t="s">
        <v>906</v>
      </c>
      <c r="D984" s="27">
        <v>1</v>
      </c>
      <c r="E984" s="55">
        <v>44812</v>
      </c>
      <c r="H984" s="24" t="s">
        <v>811</v>
      </c>
      <c r="I984" s="27" t="s">
        <v>811</v>
      </c>
      <c r="J984" s="484"/>
      <c r="K984" s="51"/>
      <c r="Q984" s="1169"/>
    </row>
    <row r="985" spans="1:25">
      <c r="A985" s="108"/>
      <c r="B985" t="s">
        <v>709</v>
      </c>
      <c r="C985" t="s">
        <v>906</v>
      </c>
      <c r="D985" s="27">
        <v>2</v>
      </c>
      <c r="E985" s="55">
        <v>44812</v>
      </c>
      <c r="H985" s="24" t="s">
        <v>811</v>
      </c>
      <c r="I985" s="27" t="s">
        <v>811</v>
      </c>
      <c r="J985" s="484"/>
      <c r="K985" s="51"/>
      <c r="Q985" s="1169"/>
    </row>
    <row r="986" spans="1:25" s="451" customFormat="1">
      <c r="A986" s="1566"/>
      <c r="B986" s="451" t="s">
        <v>709</v>
      </c>
      <c r="C986" s="451" t="s">
        <v>906</v>
      </c>
      <c r="D986" s="534">
        <v>3</v>
      </c>
      <c r="E986" s="1202">
        <v>44812</v>
      </c>
      <c r="H986" s="1200">
        <v>1.3536115162623066</v>
      </c>
      <c r="I986" s="1200">
        <v>0.56540462596699081</v>
      </c>
      <c r="J986" s="564">
        <f t="shared" ref="J986" si="122">IF(AND(I986&gt;0),  I986*30.974," ")</f>
        <v>17.512842884701573</v>
      </c>
      <c r="K986" s="1568"/>
      <c r="L986" s="1373"/>
      <c r="N986" s="1373"/>
      <c r="P986" s="1373"/>
      <c r="Q986" s="1232"/>
      <c r="R986" s="1157"/>
      <c r="S986" s="1157"/>
      <c r="T986" s="1157"/>
    </row>
    <row r="987" spans="1:25">
      <c r="A987" s="108"/>
      <c r="D987" s="27"/>
      <c r="E987" s="133"/>
      <c r="H987" s="24"/>
      <c r="I987" s="71"/>
      <c r="J987" s="484"/>
      <c r="K987" s="51"/>
      <c r="Q987" s="1169"/>
    </row>
    <row r="988" spans="1:25">
      <c r="A988" s="108"/>
      <c r="D988" s="27"/>
      <c r="E988" s="133"/>
      <c r="H988" s="24"/>
      <c r="I988" s="71"/>
      <c r="J988" s="484"/>
      <c r="K988" s="51"/>
      <c r="Q988" s="1169"/>
    </row>
    <row r="989" spans="1:25" s="437" customFormat="1" ht="16.2" thickBot="1">
      <c r="A989" s="436"/>
      <c r="D989" s="1019"/>
      <c r="E989" s="1579"/>
      <c r="H989" s="1020"/>
      <c r="I989" s="1021"/>
      <c r="J989" s="486"/>
      <c r="K989" s="1580"/>
      <c r="L989" s="1124"/>
      <c r="N989" s="1124"/>
      <c r="P989" s="1124"/>
      <c r="Q989" s="1251"/>
      <c r="R989" s="1023"/>
      <c r="S989" s="1023"/>
      <c r="T989" s="1023"/>
    </row>
    <row r="990" spans="1:25">
      <c r="A990" s="972" t="s">
        <v>908</v>
      </c>
      <c r="B990" s="591"/>
      <c r="C990" s="946"/>
      <c r="D990" s="947"/>
      <c r="E990" s="591"/>
      <c r="F990" s="946"/>
      <c r="G990" s="946"/>
      <c r="H990" s="946"/>
      <c r="I990" s="948"/>
      <c r="J990" s="2161"/>
      <c r="K990" s="946"/>
      <c r="L990" s="1100"/>
      <c r="M990" s="946"/>
      <c r="N990" s="1100"/>
      <c r="O990" s="591"/>
      <c r="P990" s="1317"/>
      <c r="Q990" s="1169"/>
      <c r="R990" s="1011"/>
      <c r="S990" s="1229"/>
      <c r="T990" s="1229"/>
      <c r="U990" s="946"/>
    </row>
    <row r="991" spans="1:25" s="1257" customFormat="1" ht="43.2">
      <c r="A991" s="1260" t="s">
        <v>784</v>
      </c>
      <c r="B991" s="1257" t="s">
        <v>20</v>
      </c>
      <c r="C991" s="1257" t="s">
        <v>701</v>
      </c>
      <c r="D991" s="1257" t="s">
        <v>785</v>
      </c>
      <c r="E991" s="1257" t="s">
        <v>786</v>
      </c>
      <c r="F991" s="1257" t="s">
        <v>787</v>
      </c>
      <c r="G991" s="1257" t="s">
        <v>788</v>
      </c>
      <c r="H991" s="1257" t="s">
        <v>789</v>
      </c>
      <c r="I991" s="1257" t="s">
        <v>790</v>
      </c>
      <c r="J991" s="1594" t="s">
        <v>791</v>
      </c>
      <c r="K991" s="1565" t="s">
        <v>792</v>
      </c>
      <c r="L991" s="1564" t="s">
        <v>474</v>
      </c>
      <c r="M991" s="1565" t="s">
        <v>793</v>
      </c>
      <c r="N991" s="1564" t="s">
        <v>483</v>
      </c>
      <c r="O991" s="1565" t="s">
        <v>794</v>
      </c>
      <c r="P991" s="1564" t="s">
        <v>480</v>
      </c>
      <c r="Q991" s="1604" t="s">
        <v>795</v>
      </c>
      <c r="R991" s="1603" t="s">
        <v>796</v>
      </c>
      <c r="S991" s="1334" t="s">
        <v>797</v>
      </c>
      <c r="T991" s="1573" t="s">
        <v>798</v>
      </c>
      <c r="X991" s="1260" t="s">
        <v>784</v>
      </c>
      <c r="Y991" s="1257" t="s">
        <v>20</v>
      </c>
    </row>
    <row r="992" spans="1:25">
      <c r="A992" s="884" t="s">
        <v>91</v>
      </c>
      <c r="B992" t="s">
        <v>368</v>
      </c>
      <c r="C992" s="27" t="s">
        <v>193</v>
      </c>
      <c r="D992" s="27">
        <v>0.5</v>
      </c>
      <c r="E992" s="47">
        <v>43335</v>
      </c>
      <c r="F992" s="27">
        <v>4.7</v>
      </c>
      <c r="G992" s="27">
        <v>1.73</v>
      </c>
      <c r="H992" s="27">
        <v>5.29</v>
      </c>
      <c r="I992" s="607">
        <v>0.8</v>
      </c>
      <c r="J992" s="484">
        <v>24.779200000000003</v>
      </c>
      <c r="K992" s="592">
        <v>1.73</v>
      </c>
      <c r="L992" s="1306">
        <v>52.092279621380001</v>
      </c>
      <c r="M992" s="784">
        <v>28.84</v>
      </c>
      <c r="N992" s="1306">
        <v>63.549016130234612</v>
      </c>
      <c r="O992" s="784">
        <v>89.205120000000008</v>
      </c>
      <c r="P992" s="1306">
        <v>68.940921113367352</v>
      </c>
      <c r="Q992" s="1169">
        <f t="shared" si="118"/>
        <v>61.527405621660655</v>
      </c>
      <c r="R992" s="1330">
        <f>AVERAGE(Q992:Q1020)</f>
        <v>59.066025529073961</v>
      </c>
      <c r="S992" s="1006" t="s">
        <v>45</v>
      </c>
      <c r="T992" s="1346" t="str">
        <f>IF(_xlfn.NUMBERVALUE(R992), IF(R992&lt;50, "Acceptable; Ongoing Protection is Required", "Unacceptable; Immediate Restoration is Required"), " ")</f>
        <v>Unacceptable; Immediate Restoration is Required</v>
      </c>
      <c r="U992" t="s">
        <v>831</v>
      </c>
    </row>
    <row r="993" spans="1:22">
      <c r="A993" s="884" t="s">
        <v>91</v>
      </c>
      <c r="B993" t="s">
        <v>368</v>
      </c>
      <c r="C993" s="27" t="s">
        <v>193</v>
      </c>
      <c r="D993" s="27">
        <v>1</v>
      </c>
      <c r="E993" s="47">
        <v>43335</v>
      </c>
      <c r="F993" s="27">
        <v>4.7</v>
      </c>
      <c r="G993" s="27">
        <v>1.73</v>
      </c>
      <c r="H993" s="27"/>
      <c r="I993" s="607"/>
      <c r="J993" s="484" t="s">
        <v>803</v>
      </c>
      <c r="K993" s="592"/>
      <c r="L993" s="1306" t="s">
        <v>803</v>
      </c>
      <c r="M993" s="784"/>
      <c r="N993" s="1306" t="s">
        <v>803</v>
      </c>
      <c r="O993" s="784"/>
      <c r="P993" s="1306" t="s">
        <v>803</v>
      </c>
      <c r="Q993" s="1169"/>
      <c r="R993" s="1330"/>
      <c r="T993" s="1350" t="s">
        <v>803</v>
      </c>
    </row>
    <row r="994" spans="1:22">
      <c r="A994" s="884" t="s">
        <v>91</v>
      </c>
      <c r="B994" t="s">
        <v>368</v>
      </c>
      <c r="C994" s="27" t="s">
        <v>193</v>
      </c>
      <c r="D994" s="27">
        <v>2</v>
      </c>
      <c r="E994" s="47">
        <v>43335</v>
      </c>
      <c r="F994" s="27">
        <v>4.7</v>
      </c>
      <c r="G994" s="27">
        <v>1.73</v>
      </c>
      <c r="H994" s="27"/>
      <c r="I994" s="607"/>
      <c r="J994" s="484" t="s">
        <v>803</v>
      </c>
      <c r="K994" s="592"/>
      <c r="L994" s="1306" t="s">
        <v>803</v>
      </c>
      <c r="M994" s="784"/>
      <c r="N994" s="1306" t="s">
        <v>803</v>
      </c>
      <c r="O994" s="784"/>
      <c r="P994" s="1306" t="s">
        <v>803</v>
      </c>
      <c r="Q994" s="1169"/>
      <c r="R994" s="1330"/>
      <c r="T994" s="1350" t="s">
        <v>803</v>
      </c>
    </row>
    <row r="995" spans="1:22">
      <c r="A995" s="884" t="s">
        <v>91</v>
      </c>
      <c r="B995" t="s">
        <v>368</v>
      </c>
      <c r="C995" s="27" t="s">
        <v>193</v>
      </c>
      <c r="D995" s="27">
        <v>3</v>
      </c>
      <c r="E995" s="47">
        <v>43335</v>
      </c>
      <c r="F995" s="27">
        <v>4.7</v>
      </c>
      <c r="G995" s="27">
        <v>1.73</v>
      </c>
      <c r="H995" s="27"/>
      <c r="I995" s="607"/>
      <c r="J995" s="484" t="s">
        <v>803</v>
      </c>
      <c r="K995" s="592"/>
      <c r="L995" s="1306" t="s">
        <v>803</v>
      </c>
      <c r="M995" s="784"/>
      <c r="N995" s="1306" t="s">
        <v>803</v>
      </c>
      <c r="O995" s="784"/>
      <c r="P995" s="1306" t="s">
        <v>803</v>
      </c>
      <c r="Q995" s="1169"/>
      <c r="R995" s="1330"/>
      <c r="T995" s="1350" t="s">
        <v>803</v>
      </c>
    </row>
    <row r="996" spans="1:22" s="451" customFormat="1">
      <c r="A996" s="1631" t="s">
        <v>91</v>
      </c>
      <c r="B996" s="451" t="s">
        <v>368</v>
      </c>
      <c r="C996" s="534" t="s">
        <v>193</v>
      </c>
      <c r="D996" s="534">
        <v>4</v>
      </c>
      <c r="E996" s="1513">
        <v>43335</v>
      </c>
      <c r="F996" s="534">
        <v>4.7</v>
      </c>
      <c r="G996" s="534">
        <v>1.73</v>
      </c>
      <c r="H996" s="534">
        <v>52.39</v>
      </c>
      <c r="I996" s="1636">
        <v>4.96</v>
      </c>
      <c r="J996" s="564">
        <v>153.63104000000001</v>
      </c>
      <c r="K996" s="1649"/>
      <c r="L996" s="1315" t="s">
        <v>803</v>
      </c>
      <c r="M996" s="892"/>
      <c r="N996" s="1315" t="s">
        <v>803</v>
      </c>
      <c r="O996" s="892"/>
      <c r="P996" s="1315" t="s">
        <v>803</v>
      </c>
      <c r="Q996" s="1232"/>
      <c r="R996" s="1341"/>
      <c r="S996" s="1157"/>
      <c r="T996" s="1357" t="s">
        <v>803</v>
      </c>
    </row>
    <row r="997" spans="1:22">
      <c r="A997" s="108"/>
      <c r="C997" s="27"/>
      <c r="D997" s="27"/>
      <c r="E997" s="27"/>
      <c r="F997" s="47"/>
      <c r="G997" s="173"/>
      <c r="H997" s="173"/>
      <c r="I997" s="27"/>
      <c r="J997" s="1173"/>
      <c r="K997" s="27"/>
      <c r="L997" s="1106"/>
      <c r="M997" s="607"/>
      <c r="O997" s="592"/>
      <c r="P997" s="593"/>
      <c r="Q997" s="1169"/>
      <c r="S997" s="1333"/>
      <c r="T997" s="1346"/>
    </row>
    <row r="998" spans="1:22" ht="31.2">
      <c r="A998" s="976" t="s">
        <v>804</v>
      </c>
      <c r="B998" s="591" t="s">
        <v>20</v>
      </c>
      <c r="C998" s="591" t="s">
        <v>701</v>
      </c>
      <c r="D998" s="946" t="s">
        <v>805</v>
      </c>
      <c r="E998" s="947" t="s">
        <v>786</v>
      </c>
      <c r="F998" s="946" t="s">
        <v>806</v>
      </c>
      <c r="G998" s="946" t="s">
        <v>807</v>
      </c>
      <c r="H998" s="591" t="s">
        <v>808</v>
      </c>
      <c r="I998" s="371" t="s">
        <v>809</v>
      </c>
      <c r="J998" s="484" t="s">
        <v>878</v>
      </c>
      <c r="K998" s="1252" t="s">
        <v>792</v>
      </c>
      <c r="L998" s="1305" t="s">
        <v>474</v>
      </c>
      <c r="M998" s="1252" t="s">
        <v>793</v>
      </c>
      <c r="N998" s="1305" t="s">
        <v>483</v>
      </c>
      <c r="O998" s="1252" t="s">
        <v>794</v>
      </c>
      <c r="P998" s="1305" t="s">
        <v>480</v>
      </c>
      <c r="Q998" s="1604"/>
      <c r="T998" s="1346"/>
    </row>
    <row r="999" spans="1:22">
      <c r="A999" s="108">
        <v>83</v>
      </c>
      <c r="B999" t="s">
        <v>709</v>
      </c>
      <c r="C999" t="s">
        <v>909</v>
      </c>
      <c r="D999" s="18">
        <v>0.5</v>
      </c>
      <c r="E999" s="55">
        <v>43712</v>
      </c>
      <c r="F999" s="165">
        <v>4.46</v>
      </c>
      <c r="G999" s="166">
        <v>2.0150000000000001</v>
      </c>
      <c r="H999" s="24">
        <v>8.143518143459918</v>
      </c>
      <c r="I999" s="24">
        <v>0.83339801090004939</v>
      </c>
      <c r="J999" s="484">
        <f t="shared" ref="J999:J1020" si="123">IF(AND(I999&gt;0),  I999*30.974," ")</f>
        <v>25.813669989618131</v>
      </c>
      <c r="K999" s="166">
        <f>AVERAGE(G999:G1005)</f>
        <v>2.0150000000000001</v>
      </c>
      <c r="L999" s="594">
        <f t="shared" ref="L999:L1016" si="124">10*(6-(LN(K999)/LN(2)))</f>
        <v>49.892201612467574</v>
      </c>
      <c r="M999" s="166">
        <f>AVERAGE(H999:H1005)</f>
        <v>9.9914703375527445</v>
      </c>
      <c r="N999" s="594">
        <f t="shared" ref="N999:N1016" si="125">10*(6-((2.04-0.68*LN(M999))/LN(2)))</f>
        <v>53.14976076314526</v>
      </c>
      <c r="O999">
        <f>AVERAGE(J999:J1005)</f>
        <v>115.60034821437685</v>
      </c>
      <c r="P999" s="594">
        <f t="shared" ref="P999:P1016" si="126">10*(6-(LN(48/O999)/LN(2)))</f>
        <v>72.680394326222469</v>
      </c>
      <c r="Q999" s="1169">
        <f t="shared" si="118"/>
        <v>58.574118900611758</v>
      </c>
      <c r="T999" s="1346"/>
    </row>
    <row r="1000" spans="1:22">
      <c r="A1000" s="108"/>
      <c r="B1000" t="s">
        <v>709</v>
      </c>
      <c r="C1000" t="s">
        <v>909</v>
      </c>
      <c r="D1000" s="18">
        <v>1</v>
      </c>
      <c r="E1000" s="55">
        <v>43712</v>
      </c>
      <c r="F1000" s="165"/>
      <c r="G1000" s="166"/>
      <c r="H1000" s="27" t="s">
        <v>811</v>
      </c>
      <c r="I1000" s="27" t="s">
        <v>811</v>
      </c>
      <c r="J1000" s="484"/>
      <c r="Q1000" s="1169"/>
      <c r="T1000" s="1346"/>
    </row>
    <row r="1001" spans="1:22">
      <c r="A1001" s="108"/>
      <c r="B1001" t="s">
        <v>709</v>
      </c>
      <c r="C1001" t="s">
        <v>909</v>
      </c>
      <c r="D1001" s="18">
        <v>2</v>
      </c>
      <c r="E1001" s="55">
        <v>43712</v>
      </c>
      <c r="F1001" s="165"/>
      <c r="G1001" s="166"/>
      <c r="H1001" s="27" t="s">
        <v>811</v>
      </c>
      <c r="I1001" s="27" t="s">
        <v>811</v>
      </c>
      <c r="J1001" s="484"/>
      <c r="Q1001" s="1169"/>
      <c r="T1001" s="1346"/>
    </row>
    <row r="1002" spans="1:22">
      <c r="A1002" s="108"/>
      <c r="B1002" t="s">
        <v>709</v>
      </c>
      <c r="C1002" t="s">
        <v>909</v>
      </c>
      <c r="D1002" s="18">
        <v>3</v>
      </c>
      <c r="E1002" s="55">
        <v>43712</v>
      </c>
      <c r="F1002" s="165"/>
      <c r="G1002" s="166"/>
      <c r="H1002" s="27" t="s">
        <v>811</v>
      </c>
      <c r="I1002" s="27" t="s">
        <v>811</v>
      </c>
      <c r="J1002" s="484"/>
      <c r="Q1002" s="1169"/>
      <c r="T1002" s="1346"/>
    </row>
    <row r="1003" spans="1:22">
      <c r="A1003" s="108"/>
      <c r="B1003" t="s">
        <v>709</v>
      </c>
      <c r="C1003" t="s">
        <v>909</v>
      </c>
      <c r="D1003" s="18">
        <v>3.5</v>
      </c>
      <c r="E1003" s="55">
        <v>43712</v>
      </c>
      <c r="F1003" s="165"/>
      <c r="G1003" s="166"/>
      <c r="H1003" s="24">
        <v>11.839422531645573</v>
      </c>
      <c r="I1003" s="24">
        <v>6.6309493910743065</v>
      </c>
      <c r="J1003" s="484">
        <f t="shared" si="123"/>
        <v>205.38702643913558</v>
      </c>
      <c r="Q1003" s="1169"/>
      <c r="T1003" s="1346"/>
    </row>
    <row r="1004" spans="1:22">
      <c r="A1004" s="108"/>
      <c r="B1004" t="s">
        <v>709</v>
      </c>
      <c r="C1004" t="s">
        <v>909</v>
      </c>
      <c r="D1004" s="18">
        <v>3.5</v>
      </c>
      <c r="E1004" s="55">
        <v>43712</v>
      </c>
      <c r="F1004" s="165"/>
      <c r="G1004" s="166"/>
      <c r="H1004" s="27" t="s">
        <v>811</v>
      </c>
      <c r="I1004" s="27" t="s">
        <v>811</v>
      </c>
      <c r="J1004" s="484"/>
      <c r="Q1004" s="1169"/>
      <c r="T1004" s="1346"/>
    </row>
    <row r="1005" spans="1:22" s="451" customFormat="1">
      <c r="A1005" s="1566"/>
      <c r="B1005" s="451" t="s">
        <v>709</v>
      </c>
      <c r="C1005" s="451" t="s">
        <v>909</v>
      </c>
      <c r="D1005" s="1201">
        <v>4</v>
      </c>
      <c r="E1005" s="1202">
        <v>43712</v>
      </c>
      <c r="F1005" s="1203"/>
      <c r="G1005" s="1204"/>
      <c r="H1005" s="534" t="s">
        <v>811</v>
      </c>
      <c r="I1005" s="534" t="s">
        <v>811</v>
      </c>
      <c r="J1005" s="564"/>
      <c r="L1005" s="1373"/>
      <c r="N1005" s="1373"/>
      <c r="P1005" s="1373"/>
      <c r="Q1005" s="1232"/>
      <c r="R1005" s="1157"/>
      <c r="S1005" s="1157"/>
      <c r="T1005" s="1569"/>
    </row>
    <row r="1006" spans="1:22">
      <c r="A1006" s="108"/>
      <c r="D1006" s="18"/>
      <c r="E1006" s="55"/>
      <c r="H1006" s="165"/>
      <c r="I1006" s="166"/>
      <c r="J1006" s="484" t="str">
        <f t="shared" si="123"/>
        <v xml:space="preserve"> </v>
      </c>
      <c r="Q1006" s="1169"/>
      <c r="R1006" s="1011"/>
      <c r="S1006" s="1011"/>
      <c r="T1006" s="1347"/>
      <c r="U1006" s="27"/>
      <c r="V1006" s="27"/>
    </row>
    <row r="1007" spans="1:22" ht="31.2">
      <c r="B1007" s="976" t="s">
        <v>20</v>
      </c>
      <c r="C1007" s="591" t="s">
        <v>701</v>
      </c>
      <c r="D1007" s="946" t="s">
        <v>805</v>
      </c>
      <c r="E1007" s="947" t="s">
        <v>786</v>
      </c>
      <c r="F1007" s="946" t="s">
        <v>806</v>
      </c>
      <c r="G1007" s="946" t="s">
        <v>807</v>
      </c>
      <c r="H1007" s="591" t="s">
        <v>808</v>
      </c>
      <c r="I1007" s="371" t="s">
        <v>809</v>
      </c>
      <c r="J1007" s="484" t="s">
        <v>810</v>
      </c>
      <c r="K1007" s="1252" t="s">
        <v>792</v>
      </c>
      <c r="L1007" s="1305" t="s">
        <v>474</v>
      </c>
      <c r="M1007" s="1252" t="s">
        <v>793</v>
      </c>
      <c r="N1007" s="1305" t="s">
        <v>483</v>
      </c>
      <c r="O1007" s="1252" t="s">
        <v>794</v>
      </c>
      <c r="P1007" s="1305" t="s">
        <v>480</v>
      </c>
      <c r="Q1007" s="1604"/>
      <c r="T1007" s="1346"/>
    </row>
    <row r="1008" spans="1:22">
      <c r="B1008" s="108" t="s">
        <v>709</v>
      </c>
      <c r="C1008" t="s">
        <v>909</v>
      </c>
      <c r="D1008">
        <v>0.5</v>
      </c>
      <c r="E1008" s="55">
        <v>44062</v>
      </c>
      <c r="F1008">
        <v>4.57</v>
      </c>
      <c r="G1008">
        <v>2.06</v>
      </c>
      <c r="H1008" s="371">
        <v>2.0720000000000001</v>
      </c>
      <c r="I1008" s="24">
        <v>0.83579301080472113</v>
      </c>
      <c r="J1008" s="484">
        <f t="shared" si="123"/>
        <v>25.887852716665432</v>
      </c>
      <c r="K1008">
        <f>AVERAGE(G1008:G1013)</f>
        <v>2.06</v>
      </c>
      <c r="L1008" s="594">
        <f t="shared" si="124"/>
        <v>49.57355662591506</v>
      </c>
      <c r="M1008" s="166">
        <f>AVERAGE(H1008:H1013)</f>
        <v>7.9986666666666668</v>
      </c>
      <c r="N1008" s="594">
        <f t="shared" si="125"/>
        <v>50.967385975215798</v>
      </c>
      <c r="O1008">
        <f>AVERAGE(J1008:J1013)</f>
        <v>46.147911364490561</v>
      </c>
      <c r="P1008" s="594">
        <f t="shared" si="126"/>
        <v>59.432309477299924</v>
      </c>
      <c r="Q1008" s="1169">
        <f t="shared" si="118"/>
        <v>53.324417359476932</v>
      </c>
      <c r="T1008" s="1346"/>
    </row>
    <row r="1009" spans="1:25">
      <c r="B1009" s="108" t="s">
        <v>709</v>
      </c>
      <c r="C1009" t="s">
        <v>909</v>
      </c>
      <c r="D1009">
        <v>1</v>
      </c>
      <c r="E1009" s="55">
        <v>44062</v>
      </c>
      <c r="H1009" s="24" t="s">
        <v>811</v>
      </c>
      <c r="I1009" s="24" t="s">
        <v>811</v>
      </c>
      <c r="J1009" s="484"/>
      <c r="M1009" s="1304"/>
      <c r="Q1009" s="1169"/>
      <c r="T1009" s="1346"/>
    </row>
    <row r="1010" spans="1:25">
      <c r="B1010" s="108" t="s">
        <v>709</v>
      </c>
      <c r="C1010" t="s">
        <v>909</v>
      </c>
      <c r="D1010">
        <v>2</v>
      </c>
      <c r="E1010" s="55">
        <v>44062</v>
      </c>
      <c r="H1010" s="24" t="s">
        <v>811</v>
      </c>
      <c r="I1010" s="24" t="s">
        <v>811</v>
      </c>
      <c r="J1010" s="484"/>
      <c r="Q1010" s="1169"/>
      <c r="T1010" s="1346"/>
    </row>
    <row r="1011" spans="1:25">
      <c r="B1011" s="108" t="s">
        <v>709</v>
      </c>
      <c r="C1011" t="s">
        <v>909</v>
      </c>
      <c r="D1011">
        <v>3</v>
      </c>
      <c r="E1011" s="55">
        <v>44062</v>
      </c>
      <c r="H1011" s="24" t="s">
        <v>811</v>
      </c>
      <c r="I1011" s="24" t="s">
        <v>811</v>
      </c>
      <c r="J1011" s="484"/>
      <c r="Q1011" s="1169"/>
      <c r="T1011" s="1346"/>
    </row>
    <row r="1012" spans="1:25">
      <c r="B1012" s="108" t="s">
        <v>709</v>
      </c>
      <c r="C1012" t="s">
        <v>909</v>
      </c>
      <c r="D1012">
        <v>3.75</v>
      </c>
      <c r="E1012" s="55">
        <v>44062</v>
      </c>
      <c r="H1012" s="371">
        <v>13.925333333333333</v>
      </c>
      <c r="I1012" s="24">
        <v>2.1439907668468936</v>
      </c>
      <c r="J1012" s="484">
        <f t="shared" si="123"/>
        <v>66.407970012315687</v>
      </c>
      <c r="Q1012" s="1169"/>
      <c r="T1012" s="1346"/>
    </row>
    <row r="1013" spans="1:25" s="451" customFormat="1">
      <c r="B1013" s="1566" t="s">
        <v>709</v>
      </c>
      <c r="C1013" s="451" t="s">
        <v>909</v>
      </c>
      <c r="D1013" s="451">
        <v>4</v>
      </c>
      <c r="E1013" s="1202">
        <v>44062</v>
      </c>
      <c r="H1013" s="1200" t="s">
        <v>811</v>
      </c>
      <c r="I1013" s="1200" t="s">
        <v>811</v>
      </c>
      <c r="J1013" s="564"/>
      <c r="L1013" s="1373"/>
      <c r="N1013" s="1373"/>
      <c r="P1013" s="1373"/>
      <c r="Q1013" s="1232"/>
      <c r="R1013" s="1157"/>
      <c r="S1013" s="1157"/>
      <c r="T1013" s="1569"/>
    </row>
    <row r="1014" spans="1:25">
      <c r="A1014" s="976"/>
      <c r="B1014" s="591"/>
      <c r="C1014" s="946"/>
      <c r="D1014" s="947"/>
      <c r="E1014" s="591"/>
      <c r="F1014" s="946"/>
      <c r="G1014" s="946"/>
      <c r="H1014" s="946"/>
      <c r="I1014" s="948"/>
      <c r="J1014" s="484" t="str">
        <f t="shared" si="123"/>
        <v xml:space="preserve"> </v>
      </c>
      <c r="K1014" s="946"/>
      <c r="M1014" s="946"/>
      <c r="O1014" s="591"/>
      <c r="Q1014" s="1169"/>
      <c r="R1014" s="1011"/>
      <c r="S1014" s="1229"/>
      <c r="T1014" s="1348"/>
      <c r="U1014" s="946"/>
    </row>
    <row r="1015" spans="1:25" ht="31.2">
      <c r="A1015" s="983" t="s">
        <v>804</v>
      </c>
      <c r="B1015" s="815" t="s">
        <v>20</v>
      </c>
      <c r="C1015" s="815" t="s">
        <v>701</v>
      </c>
      <c r="D1015" s="815" t="s">
        <v>805</v>
      </c>
      <c r="E1015" s="873" t="s">
        <v>786</v>
      </c>
      <c r="F1015" s="815" t="s">
        <v>806</v>
      </c>
      <c r="G1015" s="815" t="s">
        <v>807</v>
      </c>
      <c r="H1015" s="815" t="s">
        <v>808</v>
      </c>
      <c r="I1015" s="878" t="s">
        <v>809</v>
      </c>
      <c r="J1015" s="484" t="s">
        <v>810</v>
      </c>
      <c r="K1015" s="1252" t="s">
        <v>792</v>
      </c>
      <c r="L1015" s="1305" t="s">
        <v>474</v>
      </c>
      <c r="M1015" s="1252" t="s">
        <v>793</v>
      </c>
      <c r="N1015" s="1305" t="s">
        <v>483</v>
      </c>
      <c r="O1015" s="1252" t="s">
        <v>794</v>
      </c>
      <c r="P1015" s="1305" t="s">
        <v>480</v>
      </c>
      <c r="Q1015" s="1604"/>
      <c r="R1015" s="1226"/>
      <c r="S1015" s="1226"/>
      <c r="T1015" s="1349"/>
      <c r="U1015" s="747"/>
      <c r="V1015" s="747"/>
      <c r="W1015" s="747"/>
      <c r="X1015" s="747"/>
      <c r="Y1015" s="747"/>
    </row>
    <row r="1016" spans="1:25">
      <c r="A1016" s="108"/>
      <c r="B1016" t="s">
        <v>709</v>
      </c>
      <c r="C1016" t="s">
        <v>910</v>
      </c>
      <c r="D1016" s="27">
        <v>1</v>
      </c>
      <c r="E1016" s="133">
        <v>44431</v>
      </c>
      <c r="H1016" s="24" t="s">
        <v>811</v>
      </c>
      <c r="I1016" s="71" t="s">
        <v>811</v>
      </c>
      <c r="J1016" s="484"/>
      <c r="K1016">
        <f>AVERAGE(G1016:G1020)</f>
        <v>1.1000000000000001</v>
      </c>
      <c r="L1016" s="594">
        <f t="shared" si="124"/>
        <v>58.624964762500653</v>
      </c>
      <c r="M1016" s="166">
        <f>AVERAGE(H1016:H1020)</f>
        <v>33.00590476190478</v>
      </c>
      <c r="N1016" s="594">
        <f t="shared" si="125"/>
        <v>64.872656403531082</v>
      </c>
      <c r="O1016">
        <f>AVERAGE(J1016:J1020)</f>
        <v>67.961625519338654</v>
      </c>
      <c r="P1016" s="594">
        <f t="shared" si="126"/>
        <v>65.016859537607786</v>
      </c>
      <c r="Q1016" s="1169">
        <f>AVERAGE(L1016,N1016,P1016)</f>
        <v>62.838160234546507</v>
      </c>
      <c r="T1016" s="1346"/>
    </row>
    <row r="1017" spans="1:25">
      <c r="A1017" s="108"/>
      <c r="B1017" t="s">
        <v>709</v>
      </c>
      <c r="C1017" t="s">
        <v>910</v>
      </c>
      <c r="D1017" s="27">
        <v>2</v>
      </c>
      <c r="E1017" s="133">
        <v>44431</v>
      </c>
      <c r="H1017" s="24" t="s">
        <v>811</v>
      </c>
      <c r="I1017" s="71" t="s">
        <v>811</v>
      </c>
      <c r="J1017" s="484"/>
      <c r="Q1017" s="1169"/>
      <c r="T1017" s="1346"/>
    </row>
    <row r="1018" spans="1:25">
      <c r="A1018" s="108"/>
      <c r="B1018" t="s">
        <v>709</v>
      </c>
      <c r="C1018" t="s">
        <v>910</v>
      </c>
      <c r="D1018" s="27">
        <v>3</v>
      </c>
      <c r="E1018" s="133">
        <v>44431</v>
      </c>
      <c r="H1018" s="24" t="s">
        <v>811</v>
      </c>
      <c r="I1018" s="71" t="s">
        <v>811</v>
      </c>
      <c r="J1018" s="484"/>
      <c r="Q1018" s="1169"/>
      <c r="T1018" s="1346"/>
    </row>
    <row r="1019" spans="1:25">
      <c r="A1019" s="108"/>
      <c r="B1019" t="s">
        <v>709</v>
      </c>
      <c r="C1019" t="s">
        <v>910</v>
      </c>
      <c r="D1019" s="27" t="s">
        <v>814</v>
      </c>
      <c r="E1019" s="133">
        <v>44431</v>
      </c>
      <c r="H1019" s="24">
        <v>44.433142857142883</v>
      </c>
      <c r="I1019" s="71">
        <v>2.6711400509003096</v>
      </c>
      <c r="J1019" s="484">
        <f t="shared" si="123"/>
        <v>82.735891936586185</v>
      </c>
      <c r="Q1019" s="1169"/>
      <c r="T1019" s="1346"/>
    </row>
    <row r="1020" spans="1:25" s="451" customFormat="1">
      <c r="A1020" s="1566"/>
      <c r="B1020" s="451" t="s">
        <v>709</v>
      </c>
      <c r="C1020" s="451" t="s">
        <v>910</v>
      </c>
      <c r="D1020" s="534" t="s">
        <v>817</v>
      </c>
      <c r="E1020" s="1567">
        <v>44431</v>
      </c>
      <c r="F1020" s="451">
        <v>4.1500000000000004</v>
      </c>
      <c r="G1020" s="451">
        <v>1.1000000000000001</v>
      </c>
      <c r="H1020" s="1200">
        <v>21.578666666666678</v>
      </c>
      <c r="I1020" s="1444">
        <v>1.7171614612930561</v>
      </c>
      <c r="J1020" s="564">
        <f t="shared" si="123"/>
        <v>53.187359102091122</v>
      </c>
      <c r="L1020" s="1373"/>
      <c r="N1020" s="1373"/>
      <c r="P1020" s="1373"/>
      <c r="Q1020" s="1232"/>
      <c r="R1020" s="1157"/>
      <c r="S1020" s="1157"/>
      <c r="T1020" s="1569"/>
    </row>
    <row r="1021" spans="1:25">
      <c r="A1021" s="108"/>
      <c r="D1021" s="27"/>
      <c r="E1021" s="133"/>
      <c r="H1021" s="24"/>
      <c r="I1021" s="71"/>
      <c r="J1021" s="484"/>
      <c r="Q1021" s="1169"/>
    </row>
    <row r="1022" spans="1:25" s="437" customFormat="1" ht="16.2" thickBot="1">
      <c r="A1022" s="436"/>
      <c r="B1022" s="1619" t="s">
        <v>831</v>
      </c>
      <c r="D1022" s="1019"/>
      <c r="E1022" s="1579"/>
      <c r="H1022" s="1020"/>
      <c r="I1022" s="1021"/>
      <c r="J1022" s="486"/>
      <c r="L1022" s="1124"/>
      <c r="N1022" s="1124"/>
      <c r="P1022" s="1124"/>
      <c r="Q1022" s="1251"/>
      <c r="R1022" s="1023"/>
      <c r="S1022" s="1023"/>
      <c r="T1022" s="1023"/>
    </row>
    <row r="1023" spans="1:25">
      <c r="A1023" s="972" t="s">
        <v>911</v>
      </c>
      <c r="B1023" s="591"/>
      <c r="C1023" s="946"/>
      <c r="D1023" s="947"/>
      <c r="E1023" s="591"/>
      <c r="F1023" s="946"/>
      <c r="G1023" s="946"/>
      <c r="H1023" s="946"/>
      <c r="I1023" s="948"/>
      <c r="J1023" s="2161"/>
      <c r="K1023" s="946"/>
      <c r="L1023" s="1100"/>
      <c r="M1023" s="946"/>
      <c r="N1023" s="1100"/>
      <c r="O1023" s="591"/>
      <c r="P1023" s="1317"/>
      <c r="Q1023" s="1169"/>
      <c r="R1023" s="1011"/>
      <c r="S1023" s="1229"/>
      <c r="T1023" s="1229"/>
      <c r="U1023" s="946"/>
    </row>
    <row r="1024" spans="1:25" s="1257" customFormat="1" ht="43.2">
      <c r="A1024" s="1260" t="s">
        <v>784</v>
      </c>
      <c r="B1024" s="1257" t="s">
        <v>20</v>
      </c>
      <c r="C1024" s="1257" t="s">
        <v>701</v>
      </c>
      <c r="D1024" s="1257" t="s">
        <v>785</v>
      </c>
      <c r="E1024" s="1257" t="s">
        <v>786</v>
      </c>
      <c r="F1024" s="1257" t="s">
        <v>787</v>
      </c>
      <c r="G1024" s="1257" t="s">
        <v>788</v>
      </c>
      <c r="H1024" s="1257" t="s">
        <v>789</v>
      </c>
      <c r="I1024" s="1257" t="s">
        <v>790</v>
      </c>
      <c r="J1024" s="1594" t="s">
        <v>791</v>
      </c>
      <c r="K1024" s="1565" t="s">
        <v>792</v>
      </c>
      <c r="L1024" s="1564" t="s">
        <v>474</v>
      </c>
      <c r="M1024" s="1565" t="s">
        <v>793</v>
      </c>
      <c r="N1024" s="1564" t="s">
        <v>483</v>
      </c>
      <c r="O1024" s="1565" t="s">
        <v>794</v>
      </c>
      <c r="P1024" s="1564" t="s">
        <v>480</v>
      </c>
      <c r="Q1024" s="1604" t="s">
        <v>795</v>
      </c>
      <c r="R1024" s="1603" t="s">
        <v>796</v>
      </c>
      <c r="S1024" s="1334" t="s">
        <v>797</v>
      </c>
      <c r="T1024" s="1573" t="s">
        <v>798</v>
      </c>
      <c r="X1024" s="1260" t="s">
        <v>784</v>
      </c>
      <c r="Y1024" s="1257" t="s">
        <v>20</v>
      </c>
    </row>
    <row r="1025" spans="1:25">
      <c r="A1025" s="2173" t="s">
        <v>912</v>
      </c>
      <c r="B1025" s="91" t="s">
        <v>709</v>
      </c>
      <c r="C1025" s="91" t="s">
        <v>913</v>
      </c>
      <c r="D1025" s="399">
        <v>0.5</v>
      </c>
      <c r="E1025" s="2174">
        <v>43006</v>
      </c>
      <c r="F1025" s="399">
        <v>0.5</v>
      </c>
      <c r="G1025" s="91">
        <v>0.5</v>
      </c>
      <c r="H1025" s="2054">
        <v>4.8488607594936708</v>
      </c>
      <c r="I1025" s="2175">
        <v>0.60479406554472981</v>
      </c>
      <c r="J1025" s="589">
        <v>18.732891386182462</v>
      </c>
      <c r="K1025" s="1968">
        <v>0.5</v>
      </c>
      <c r="L1025" s="2176">
        <f t="shared" ref="L1025:L1094" si="127">10*(6-(LN(K1025)/LN(2)))</f>
        <v>70</v>
      </c>
      <c r="M1025" s="2177">
        <v>4.6562658227848104</v>
      </c>
      <c r="N1025" s="2176">
        <v>45.659400442225113</v>
      </c>
      <c r="O1025" s="2177">
        <v>15.775066430469444</v>
      </c>
      <c r="P1025" s="2176">
        <v>43.946116747278836</v>
      </c>
      <c r="Q1025" s="2168">
        <f t="shared" si="118"/>
        <v>53.201839063167988</v>
      </c>
    </row>
    <row r="1026" spans="1:25" s="451" customFormat="1">
      <c r="A1026" s="2180" t="s">
        <v>912</v>
      </c>
      <c r="B1026" s="470" t="s">
        <v>709</v>
      </c>
      <c r="C1026" s="470" t="s">
        <v>913</v>
      </c>
      <c r="D1026" s="2181">
        <v>2</v>
      </c>
      <c r="E1026" s="2182">
        <v>43006</v>
      </c>
      <c r="F1026" s="2181">
        <v>0.5</v>
      </c>
      <c r="G1026" s="470">
        <v>0.5</v>
      </c>
      <c r="H1026" s="2188">
        <v>4.46367088607595</v>
      </c>
      <c r="I1026" s="2198">
        <v>0.41380646589902575</v>
      </c>
      <c r="J1026" s="1718">
        <v>12.817241474756424</v>
      </c>
      <c r="K1026" s="470"/>
      <c r="L1026" s="2196"/>
      <c r="M1026" s="2185"/>
      <c r="N1026" s="2184"/>
      <c r="O1026" s="2185"/>
      <c r="P1026" s="2184"/>
      <c r="Q1026" s="2172"/>
      <c r="R1026" s="1341"/>
      <c r="S1026" s="1157"/>
      <c r="T1026" s="1357" t="s">
        <v>803</v>
      </c>
    </row>
    <row r="1027" spans="1:25">
      <c r="A1027" s="884"/>
      <c r="D1027" s="173"/>
      <c r="E1027" s="445"/>
      <c r="F1027" s="173"/>
      <c r="H1027" s="933"/>
      <c r="I1027" s="881"/>
      <c r="J1027" s="484"/>
      <c r="L1027" s="1312"/>
      <c r="Q1027" s="1169"/>
      <c r="T1027" s="1346"/>
    </row>
    <row r="1028" spans="1:25" s="451" customFormat="1">
      <c r="A1028" s="1631" t="s">
        <v>912</v>
      </c>
      <c r="B1028" s="451" t="s">
        <v>368</v>
      </c>
      <c r="C1028" s="534" t="s">
        <v>913</v>
      </c>
      <c r="D1028" s="534">
        <v>0.4</v>
      </c>
      <c r="E1028" s="1513">
        <v>43354</v>
      </c>
      <c r="F1028" s="534">
        <v>0.45</v>
      </c>
      <c r="G1028" s="534">
        <v>0.45</v>
      </c>
      <c r="H1028" s="534">
        <v>25.97</v>
      </c>
      <c r="I1028" s="1636">
        <v>0.69</v>
      </c>
      <c r="J1028" s="564">
        <v>21.372059999999998</v>
      </c>
      <c r="K1028" s="1649">
        <v>0.45</v>
      </c>
      <c r="L1028" s="1315">
        <f t="shared" si="127"/>
        <v>71.520030934450489</v>
      </c>
      <c r="M1028" s="892">
        <v>25.97</v>
      </c>
      <c r="N1028" s="1315">
        <v>62.520685106410184</v>
      </c>
      <c r="O1028" s="892">
        <v>21.372059999999998</v>
      </c>
      <c r="P1028" s="1315">
        <v>48.32691566672591</v>
      </c>
      <c r="Q1028" s="1232">
        <f t="shared" si="118"/>
        <v>60.789210569195525</v>
      </c>
      <c r="R1028" s="1330">
        <f>AVERAGE(Q1028:Q1036,Q1045)</f>
        <v>59.196349290971675</v>
      </c>
      <c r="S1028" s="1006" t="s">
        <v>83</v>
      </c>
      <c r="T1028" s="1346" t="str">
        <f>IF(_xlfn.NUMBERVALUE(R1028), IF(R1028&lt;50, "Acceptable; Ongoing Protection is Required", "Unacceptable; Immediate Restoration is Required"), " ")</f>
        <v>Unacceptable; Immediate Restoration is Required</v>
      </c>
    </row>
    <row r="1029" spans="1:25">
      <c r="A1029" s="884"/>
      <c r="C1029" s="27"/>
      <c r="D1029" s="27"/>
      <c r="E1029" s="27"/>
      <c r="F1029" s="47"/>
      <c r="G1029" s="173"/>
      <c r="H1029" s="173"/>
      <c r="I1029" s="27"/>
      <c r="J1029" s="27"/>
      <c r="K1029" s="528"/>
      <c r="L1029" s="1312"/>
      <c r="M1029" s="607"/>
      <c r="O1029" s="592"/>
      <c r="P1029" s="593"/>
      <c r="Q1029" s="1169"/>
      <c r="S1029" s="1333"/>
      <c r="T1029" s="1346"/>
    </row>
    <row r="1030" spans="1:25" ht="31.2">
      <c r="A1030" s="976" t="s">
        <v>804</v>
      </c>
      <c r="B1030" s="591" t="s">
        <v>20</v>
      </c>
      <c r="C1030" s="591" t="s">
        <v>701</v>
      </c>
      <c r="D1030" s="946" t="s">
        <v>805</v>
      </c>
      <c r="E1030" s="947" t="s">
        <v>786</v>
      </c>
      <c r="F1030" s="946" t="s">
        <v>806</v>
      </c>
      <c r="G1030" s="946" t="s">
        <v>807</v>
      </c>
      <c r="H1030" s="591" t="s">
        <v>808</v>
      </c>
      <c r="I1030" s="371" t="s">
        <v>809</v>
      </c>
      <c r="J1030" t="s">
        <v>878</v>
      </c>
      <c r="K1030" s="1267" t="s">
        <v>792</v>
      </c>
      <c r="L1030" s="1305" t="s">
        <v>474</v>
      </c>
      <c r="M1030" s="1252" t="s">
        <v>793</v>
      </c>
      <c r="N1030" s="1305" t="s">
        <v>483</v>
      </c>
      <c r="O1030" s="1252" t="s">
        <v>794</v>
      </c>
      <c r="P1030" s="1305" t="s">
        <v>480</v>
      </c>
      <c r="Q1030" s="1604"/>
      <c r="T1030" s="1346"/>
    </row>
    <row r="1031" spans="1:25">
      <c r="A1031" s="108">
        <v>131</v>
      </c>
      <c r="B1031" t="s">
        <v>709</v>
      </c>
      <c r="C1031" t="s">
        <v>914</v>
      </c>
      <c r="D1031" s="18">
        <v>0.15</v>
      </c>
      <c r="E1031" s="55">
        <v>43719</v>
      </c>
      <c r="F1031" s="165">
        <v>0.44</v>
      </c>
      <c r="G1031" s="166">
        <v>0.44</v>
      </c>
      <c r="H1031" s="24">
        <v>5.6207359493670861</v>
      </c>
      <c r="I1031" s="24">
        <v>0.54428299944572012</v>
      </c>
      <c r="J1031">
        <f t="shared" ref="J1031:J1042" si="128">IF(AND(I1031&gt;0),  I1031*30.974," ")</f>
        <v>16.858621624831734</v>
      </c>
      <c r="K1031" s="745">
        <f>AVERAGE(G1031:G1033)</f>
        <v>0.44</v>
      </c>
      <c r="L1031" s="1306">
        <f t="shared" si="127"/>
        <v>71.844245711374271</v>
      </c>
      <c r="M1031" s="166">
        <f>AVERAGE(H1031:H1033)</f>
        <v>5.919711265822782</v>
      </c>
      <c r="N1031" s="594">
        <f t="shared" ref="N1031:N1041" si="129">10*(6-((2.04-0.68*LN(M1031))/LN(2)))</f>
        <v>48.014603474247437</v>
      </c>
      <c r="O1031">
        <f>AVERAGE(J1031:J1033)</f>
        <v>17.420575678992794</v>
      </c>
      <c r="P1031" s="594">
        <f t="shared" ref="P1031:P1041" si="130">10*(6-(LN(48/O1031)/LN(2)))</f>
        <v>45.377578940791665</v>
      </c>
      <c r="Q1031" s="1169">
        <f t="shared" si="118"/>
        <v>55.078809375471131</v>
      </c>
      <c r="T1031" s="1346"/>
    </row>
    <row r="1032" spans="1:25">
      <c r="A1032" s="108"/>
      <c r="B1032" t="s">
        <v>709</v>
      </c>
      <c r="C1032" t="s">
        <v>914</v>
      </c>
      <c r="D1032" s="18">
        <v>0.15</v>
      </c>
      <c r="E1032" s="55">
        <v>43719</v>
      </c>
      <c r="F1032" s="165"/>
      <c r="G1032" s="166"/>
      <c r="H1032" s="24">
        <v>6.2186865822784787</v>
      </c>
      <c r="I1032" s="24">
        <v>0.58056853274210152</v>
      </c>
      <c r="J1032">
        <f t="shared" si="128"/>
        <v>17.982529733153854</v>
      </c>
      <c r="K1032" s="483"/>
      <c r="L1032" s="1306"/>
      <c r="Q1032" s="1169"/>
      <c r="T1032" s="1346"/>
    </row>
    <row r="1033" spans="1:25" s="451" customFormat="1">
      <c r="A1033" s="1566"/>
      <c r="B1033" s="451" t="s">
        <v>709</v>
      </c>
      <c r="C1033" s="451" t="s">
        <v>914</v>
      </c>
      <c r="D1033" s="1201">
        <v>0.35</v>
      </c>
      <c r="E1033" s="1202">
        <v>43719</v>
      </c>
      <c r="F1033" s="1203"/>
      <c r="G1033" s="1204"/>
      <c r="H1033" s="534" t="s">
        <v>811</v>
      </c>
      <c r="I1033" s="534" t="s">
        <v>811</v>
      </c>
      <c r="K1033" s="1104"/>
      <c r="L1033" s="1315"/>
      <c r="N1033" s="1373"/>
      <c r="P1033" s="1373"/>
      <c r="Q1033" s="1232"/>
      <c r="R1033" s="1157"/>
      <c r="S1033" s="1157"/>
      <c r="T1033" s="1569"/>
    </row>
    <row r="1034" spans="1:25">
      <c r="A1034" s="108"/>
      <c r="D1034" s="18"/>
      <c r="E1034" s="55"/>
      <c r="F1034" s="165"/>
      <c r="G1034" s="166"/>
      <c r="H1034" s="27"/>
      <c r="I1034" s="27"/>
      <c r="J1034" t="str">
        <f t="shared" si="128"/>
        <v xml:space="preserve"> </v>
      </c>
      <c r="K1034" s="483"/>
      <c r="L1034" s="1312"/>
      <c r="Q1034" s="1169"/>
      <c r="T1034" s="1346"/>
    </row>
    <row r="1035" spans="1:25" ht="31.2">
      <c r="B1035" s="976" t="s">
        <v>20</v>
      </c>
      <c r="C1035" s="591" t="s">
        <v>701</v>
      </c>
      <c r="D1035" s="946" t="s">
        <v>805</v>
      </c>
      <c r="E1035" s="947" t="s">
        <v>786</v>
      </c>
      <c r="F1035" s="946" t="s">
        <v>806</v>
      </c>
      <c r="G1035" s="946" t="s">
        <v>807</v>
      </c>
      <c r="H1035" s="591" t="s">
        <v>808</v>
      </c>
      <c r="I1035" s="371" t="s">
        <v>809</v>
      </c>
      <c r="J1035" t="s">
        <v>810</v>
      </c>
      <c r="K1035" s="1267" t="s">
        <v>792</v>
      </c>
      <c r="L1035" s="1305" t="s">
        <v>474</v>
      </c>
      <c r="M1035" s="1252" t="s">
        <v>793</v>
      </c>
      <c r="N1035" s="1305" t="s">
        <v>483</v>
      </c>
      <c r="O1035" s="1252" t="s">
        <v>794</v>
      </c>
      <c r="P1035" s="1305" t="s">
        <v>480</v>
      </c>
      <c r="Q1035" s="1604"/>
      <c r="T1035" s="1346"/>
    </row>
    <row r="1036" spans="1:25">
      <c r="B1036" s="108" t="s">
        <v>709</v>
      </c>
      <c r="C1036" t="s">
        <v>915</v>
      </c>
      <c r="D1036">
        <v>0.15</v>
      </c>
      <c r="E1036" s="55">
        <v>44082</v>
      </c>
      <c r="F1036">
        <v>0.69</v>
      </c>
      <c r="G1036">
        <v>0.69</v>
      </c>
      <c r="H1036" s="371">
        <v>9.9866666666666681</v>
      </c>
      <c r="I1036" s="24">
        <v>1.0174871435883563</v>
      </c>
      <c r="J1036">
        <f t="shared" si="128"/>
        <v>31.515646785505751</v>
      </c>
      <c r="K1036" s="483">
        <f>AVERAGE(G1036:G1038)</f>
        <v>0.69</v>
      </c>
      <c r="L1036" s="1306">
        <f t="shared" si="127"/>
        <v>65.353317329965563</v>
      </c>
      <c r="M1036" s="166">
        <f>AVERAGE(H1036:H1038)</f>
        <v>12.338666666666668</v>
      </c>
      <c r="N1036" s="594">
        <f t="shared" si="129"/>
        <v>55.21980043350311</v>
      </c>
      <c r="O1036">
        <f>AVERAGE(J1036:J1038)</f>
        <v>27.013411530433501</v>
      </c>
      <c r="P1036" s="594">
        <f t="shared" si="130"/>
        <v>51.70641443833064</v>
      </c>
      <c r="Q1036" s="1169">
        <f t="shared" ref="Q1036:Q1117" si="131">AVERAGE(L1036,N1036,P1036)</f>
        <v>57.426510733933107</v>
      </c>
      <c r="T1036" s="1346"/>
    </row>
    <row r="1037" spans="1:25">
      <c r="B1037" s="108" t="s">
        <v>709</v>
      </c>
      <c r="C1037" t="s">
        <v>915</v>
      </c>
      <c r="D1037">
        <v>0.25</v>
      </c>
      <c r="E1037" s="55">
        <v>44082</v>
      </c>
      <c r="H1037" s="24" t="s">
        <v>811</v>
      </c>
      <c r="I1037" s="24" t="s">
        <v>811</v>
      </c>
      <c r="K1037" s="483"/>
      <c r="L1037" s="1306"/>
      <c r="Q1037" s="1169"/>
      <c r="T1037" s="1346"/>
    </row>
    <row r="1038" spans="1:25" s="451" customFormat="1">
      <c r="B1038" s="1566" t="s">
        <v>709</v>
      </c>
      <c r="C1038" s="451" t="s">
        <v>915</v>
      </c>
      <c r="D1038" s="451">
        <v>0.5</v>
      </c>
      <c r="E1038" s="1202">
        <v>44082</v>
      </c>
      <c r="H1038" s="1576">
        <v>14.690666666666667</v>
      </c>
      <c r="I1038" s="1200">
        <v>0.72677653113454033</v>
      </c>
      <c r="J1038" s="451">
        <f t="shared" si="128"/>
        <v>22.511176275361251</v>
      </c>
      <c r="K1038" s="1104"/>
      <c r="L1038" s="1315"/>
      <c r="N1038" s="1373"/>
      <c r="P1038" s="1373"/>
      <c r="Q1038" s="1232"/>
      <c r="R1038" s="1157"/>
      <c r="S1038" s="1157"/>
      <c r="T1038" s="1569"/>
    </row>
    <row r="1039" spans="1:25">
      <c r="A1039" s="976"/>
      <c r="B1039" s="591"/>
      <c r="C1039" s="946"/>
      <c r="D1039" s="947"/>
      <c r="E1039" s="591"/>
      <c r="F1039" s="946"/>
      <c r="G1039" s="946"/>
      <c r="H1039" s="946"/>
      <c r="I1039" s="948"/>
      <c r="J1039" t="str">
        <f t="shared" si="128"/>
        <v xml:space="preserve"> </v>
      </c>
      <c r="K1039" s="1279"/>
      <c r="L1039" s="1312"/>
      <c r="M1039" s="946"/>
      <c r="O1039" s="591"/>
      <c r="Q1039" s="1169"/>
      <c r="R1039" s="1011"/>
      <c r="S1039" s="1229"/>
      <c r="T1039" s="1348"/>
      <c r="U1039" s="946"/>
    </row>
    <row r="1040" spans="1:25" ht="31.2">
      <c r="A1040" s="983" t="s">
        <v>804</v>
      </c>
      <c r="B1040" s="815" t="s">
        <v>20</v>
      </c>
      <c r="C1040" s="815" t="s">
        <v>701</v>
      </c>
      <c r="D1040" s="815" t="s">
        <v>805</v>
      </c>
      <c r="E1040" s="873" t="s">
        <v>786</v>
      </c>
      <c r="F1040" s="815" t="s">
        <v>806</v>
      </c>
      <c r="G1040" s="815" t="s">
        <v>807</v>
      </c>
      <c r="H1040" s="815" t="s">
        <v>808</v>
      </c>
      <c r="I1040" s="878" t="s">
        <v>809</v>
      </c>
      <c r="J1040" t="s">
        <v>810</v>
      </c>
      <c r="K1040" s="1267" t="s">
        <v>792</v>
      </c>
      <c r="L1040" s="1305" t="s">
        <v>474</v>
      </c>
      <c r="M1040" s="1252" t="s">
        <v>793</v>
      </c>
      <c r="N1040" s="1305" t="s">
        <v>483</v>
      </c>
      <c r="O1040" s="1252" t="s">
        <v>794</v>
      </c>
      <c r="P1040" s="1305" t="s">
        <v>480</v>
      </c>
      <c r="Q1040" s="1604"/>
      <c r="R1040" s="1226"/>
      <c r="S1040" s="1226"/>
      <c r="T1040" s="1349"/>
      <c r="U1040" s="747"/>
      <c r="V1040" s="747"/>
      <c r="W1040" s="747"/>
      <c r="X1040" s="747"/>
      <c r="Y1040" s="747"/>
    </row>
    <row r="1041" spans="1:25">
      <c r="A1041" s="108"/>
      <c r="B1041" t="s">
        <v>709</v>
      </c>
      <c r="C1041" t="s">
        <v>911</v>
      </c>
      <c r="D1041" s="27" t="s">
        <v>814</v>
      </c>
      <c r="E1041" s="133">
        <v>44433</v>
      </c>
      <c r="F1041" s="813" t="s">
        <v>839</v>
      </c>
      <c r="G1041" s="813" t="s">
        <v>839</v>
      </c>
      <c r="H1041" s="24">
        <v>1.7308630952380948</v>
      </c>
      <c r="I1041" s="71">
        <v>0.52266666666666683</v>
      </c>
      <c r="J1041">
        <f t="shared" si="128"/>
        <v>16.189077333333337</v>
      </c>
      <c r="K1041" s="483" t="e">
        <f>AVERAGE(G1041:G1042)</f>
        <v>#DIV/0!</v>
      </c>
      <c r="L1041" s="1306" t="e">
        <f t="shared" si="127"/>
        <v>#DIV/0!</v>
      </c>
      <c r="M1041" s="166">
        <f>AVERAGE(H1041:H1042)</f>
        <v>1.9601202380952381</v>
      </c>
      <c r="N1041" s="594">
        <f t="shared" si="129"/>
        <v>37.171427820873156</v>
      </c>
      <c r="O1041">
        <f>AVERAGE(J1041:J1042)</f>
        <v>17.20089466666667</v>
      </c>
      <c r="P1041" s="594">
        <f t="shared" si="130"/>
        <v>45.194491996514508</v>
      </c>
      <c r="Q1041" s="1169"/>
      <c r="T1041" s="1346"/>
    </row>
    <row r="1042" spans="1:25" s="451" customFormat="1">
      <c r="A1042" s="1566"/>
      <c r="B1042" s="451" t="s">
        <v>709</v>
      </c>
      <c r="C1042" s="451" t="s">
        <v>911</v>
      </c>
      <c r="D1042" s="534" t="s">
        <v>817</v>
      </c>
      <c r="E1042" s="1567">
        <v>44433</v>
      </c>
      <c r="F1042" s="1640" t="s">
        <v>839</v>
      </c>
      <c r="G1042" s="1640" t="s">
        <v>839</v>
      </c>
      <c r="H1042" s="1200">
        <v>2.1893773809523811</v>
      </c>
      <c r="I1042" s="1444">
        <v>0.58800000000000019</v>
      </c>
      <c r="J1042" s="451">
        <f t="shared" si="128"/>
        <v>18.212712000000007</v>
      </c>
      <c r="K1042" s="1104"/>
      <c r="L1042" s="1315"/>
      <c r="N1042" s="1373"/>
      <c r="P1042" s="1373"/>
      <c r="Q1042" s="1232"/>
      <c r="R1042" s="1157"/>
      <c r="S1042" s="1157"/>
      <c r="T1042" s="1569"/>
    </row>
    <row r="1043" spans="1:25">
      <c r="A1043" s="108"/>
      <c r="D1043" s="27"/>
      <c r="E1043" s="133"/>
      <c r="H1043" s="24"/>
      <c r="I1043" s="71"/>
      <c r="J1043" s="484"/>
      <c r="L1043" s="593"/>
      <c r="Q1043" s="1169"/>
    </row>
    <row r="1044" spans="1:25" ht="31.2">
      <c r="A1044" s="983" t="s">
        <v>804</v>
      </c>
      <c r="B1044" s="815" t="s">
        <v>20</v>
      </c>
      <c r="C1044" s="815" t="s">
        <v>701</v>
      </c>
      <c r="D1044" s="815" t="s">
        <v>805</v>
      </c>
      <c r="E1044" s="873" t="s">
        <v>786</v>
      </c>
      <c r="F1044" s="815" t="s">
        <v>806</v>
      </c>
      <c r="G1044" s="815" t="s">
        <v>807</v>
      </c>
      <c r="H1044" s="815" t="s">
        <v>808</v>
      </c>
      <c r="I1044" s="878" t="s">
        <v>809</v>
      </c>
      <c r="J1044" s="484" t="s">
        <v>810</v>
      </c>
      <c r="K1044" s="1252" t="s">
        <v>792</v>
      </c>
      <c r="L1044" s="1305" t="s">
        <v>474</v>
      </c>
      <c r="M1044" s="1252" t="s">
        <v>793</v>
      </c>
      <c r="N1044" s="1305" t="s">
        <v>483</v>
      </c>
      <c r="O1044" s="1252" t="s">
        <v>794</v>
      </c>
      <c r="P1044" s="1305" t="s">
        <v>480</v>
      </c>
      <c r="Q1044" s="1169"/>
    </row>
    <row r="1045" spans="1:25">
      <c r="A1045" s="108"/>
      <c r="B1045" t="s">
        <v>709</v>
      </c>
      <c r="C1045" t="s">
        <v>916</v>
      </c>
      <c r="D1045" s="27">
        <v>0.5</v>
      </c>
      <c r="E1045" s="55">
        <v>44803</v>
      </c>
      <c r="F1045">
        <v>0.5</v>
      </c>
      <c r="G1045">
        <v>0.5</v>
      </c>
      <c r="H1045" s="24">
        <v>15.700425892857144</v>
      </c>
      <c r="I1045" s="2798">
        <v>0.70486166640012804</v>
      </c>
      <c r="J1045" s="484">
        <f t="shared" ref="J1045:J1046" si="132">IF(AND(I1045&gt;0),  I1045*30.974," ")</f>
        <v>21.832385255077565</v>
      </c>
      <c r="K1045">
        <f>AVERAGE(G1045:G1046)</f>
        <v>0.5</v>
      </c>
      <c r="L1045" s="1306">
        <f>10*(6-(LN(K1045)/LN(2)))</f>
        <v>70</v>
      </c>
      <c r="M1045" s="166">
        <f>AVERAGE(H1045:H1046)</f>
        <v>36.580554464285719</v>
      </c>
      <c r="N1045" s="594">
        <f>10*(6-((2.04-0.68*LN(M1045))/LN(2)))</f>
        <v>65.881455421369225</v>
      </c>
      <c r="O1045">
        <f>AVERAGE(J1045:J1046)</f>
        <v>32.992744862808898</v>
      </c>
      <c r="P1045" s="594">
        <f>10*(6-(LN(48/O1045)/LN(2)))</f>
        <v>54.591144034491577</v>
      </c>
      <c r="Q1045" s="1169">
        <f>AVERAGE(L1045,N1045,P1045)</f>
        <v>63.490866485286936</v>
      </c>
    </row>
    <row r="1046" spans="1:25" s="451" customFormat="1">
      <c r="A1046" s="1566"/>
      <c r="B1046" s="451" t="s">
        <v>709</v>
      </c>
      <c r="C1046" s="451" t="s">
        <v>916</v>
      </c>
      <c r="D1046" s="534">
        <v>0.5</v>
      </c>
      <c r="E1046" s="1202">
        <v>44803</v>
      </c>
      <c r="H1046" s="1200">
        <v>57.46068303571429</v>
      </c>
      <c r="I1046" s="2798">
        <v>1.4254892642390469</v>
      </c>
      <c r="J1046" s="564">
        <f t="shared" si="132"/>
        <v>44.153104470540235</v>
      </c>
      <c r="L1046" s="1574"/>
      <c r="N1046" s="1373"/>
      <c r="P1046" s="1373"/>
      <c r="Q1046" s="1232"/>
      <c r="R1046" s="1157"/>
      <c r="S1046" s="1157"/>
      <c r="T1046" s="1157"/>
    </row>
    <row r="1047" spans="1:25">
      <c r="A1047" s="108"/>
      <c r="D1047" s="27"/>
      <c r="E1047" s="133"/>
      <c r="H1047" s="24"/>
      <c r="I1047" s="71"/>
      <c r="J1047" s="484"/>
      <c r="L1047" s="593"/>
      <c r="Q1047" s="1169"/>
    </row>
    <row r="1048" spans="1:25" s="437" customFormat="1" ht="16.2" thickBot="1">
      <c r="A1048" s="436"/>
      <c r="D1048" s="1019"/>
      <c r="E1048" s="1579"/>
      <c r="H1048" s="1020"/>
      <c r="I1048" s="1021"/>
      <c r="J1048" s="486"/>
      <c r="L1048" s="1617"/>
      <c r="N1048" s="1124"/>
      <c r="P1048" s="1124"/>
      <c r="Q1048" s="1251"/>
      <c r="R1048" s="1023"/>
      <c r="S1048" s="1023"/>
      <c r="T1048" s="1023"/>
    </row>
    <row r="1049" spans="1:25">
      <c r="A1049" s="972" t="s">
        <v>918</v>
      </c>
      <c r="B1049" s="591"/>
      <c r="C1049" s="946"/>
      <c r="D1049" s="947"/>
      <c r="E1049" s="591"/>
      <c r="F1049" s="946"/>
      <c r="G1049" s="946"/>
      <c r="H1049" s="946"/>
      <c r="I1049" s="948"/>
      <c r="J1049" s="2161"/>
      <c r="K1049" s="946"/>
      <c r="L1049" s="593"/>
      <c r="M1049" s="946"/>
      <c r="N1049" s="1100"/>
      <c r="O1049" s="591"/>
      <c r="Q1049" s="1169"/>
      <c r="R1049" s="1011"/>
      <c r="S1049" s="1229"/>
      <c r="T1049" s="1229"/>
      <c r="U1049" s="946"/>
    </row>
    <row r="1050" spans="1:25" s="1257" customFormat="1" ht="43.2">
      <c r="A1050" s="1260" t="s">
        <v>784</v>
      </c>
      <c r="B1050" s="1257" t="s">
        <v>20</v>
      </c>
      <c r="C1050" s="1257" t="s">
        <v>701</v>
      </c>
      <c r="D1050" s="1257" t="s">
        <v>785</v>
      </c>
      <c r="E1050" s="1257" t="s">
        <v>786</v>
      </c>
      <c r="F1050" s="1257" t="s">
        <v>787</v>
      </c>
      <c r="G1050" s="1257" t="s">
        <v>788</v>
      </c>
      <c r="H1050" s="1257" t="s">
        <v>789</v>
      </c>
      <c r="I1050" s="1257" t="s">
        <v>790</v>
      </c>
      <c r="J1050" s="1257" t="s">
        <v>791</v>
      </c>
      <c r="K1050" s="1563" t="s">
        <v>792</v>
      </c>
      <c r="L1050" s="1564" t="s">
        <v>474</v>
      </c>
      <c r="M1050" s="1565" t="s">
        <v>793</v>
      </c>
      <c r="N1050" s="1564" t="s">
        <v>483</v>
      </c>
      <c r="O1050" s="1565" t="s">
        <v>794</v>
      </c>
      <c r="P1050" s="1564" t="s">
        <v>480</v>
      </c>
      <c r="Q1050" s="1604" t="s">
        <v>795</v>
      </c>
      <c r="R1050" s="1603" t="s">
        <v>796</v>
      </c>
      <c r="S1050" s="1334" t="s">
        <v>797</v>
      </c>
      <c r="T1050" s="1573" t="s">
        <v>798</v>
      </c>
      <c r="X1050" s="1260" t="s">
        <v>784</v>
      </c>
      <c r="Y1050" s="1257" t="s">
        <v>20</v>
      </c>
    </row>
    <row r="1051" spans="1:25">
      <c r="A1051" s="2173" t="s">
        <v>89</v>
      </c>
      <c r="B1051" s="91" t="s">
        <v>709</v>
      </c>
      <c r="C1051" s="91" t="s">
        <v>919</v>
      </c>
      <c r="D1051" s="399">
        <v>0.25</v>
      </c>
      <c r="E1051" s="2174">
        <v>42991</v>
      </c>
      <c r="F1051" s="399">
        <v>0.75</v>
      </c>
      <c r="G1051" s="91">
        <v>0.75</v>
      </c>
      <c r="H1051" s="2054">
        <v>3.6932911392405057</v>
      </c>
      <c r="I1051" s="2186">
        <v>1.1552109266628083</v>
      </c>
      <c r="J1051" s="91">
        <v>35.781503242453823</v>
      </c>
      <c r="K1051" s="2199">
        <v>0.75</v>
      </c>
      <c r="L1051" s="2176">
        <f t="shared" si="127"/>
        <v>64.150374992788443</v>
      </c>
      <c r="M1051" s="2177">
        <v>2.33379746835443</v>
      </c>
      <c r="N1051" s="2176">
        <v>38.883240858035542</v>
      </c>
      <c r="O1051" s="2177">
        <v>35.781503242453823</v>
      </c>
      <c r="P1051" s="2176">
        <v>55.761795929276573</v>
      </c>
      <c r="Q1051" s="2168">
        <f t="shared" si="131"/>
        <v>52.931803926700184</v>
      </c>
    </row>
    <row r="1052" spans="1:25">
      <c r="A1052" s="2173" t="s">
        <v>89</v>
      </c>
      <c r="B1052" s="91" t="s">
        <v>709</v>
      </c>
      <c r="C1052" s="91" t="s">
        <v>919</v>
      </c>
      <c r="D1052" s="399">
        <v>0.5</v>
      </c>
      <c r="E1052" s="2174">
        <v>42991</v>
      </c>
      <c r="F1052" s="399">
        <v>0.75</v>
      </c>
      <c r="G1052" s="91">
        <v>0.75</v>
      </c>
      <c r="H1052" s="91"/>
      <c r="I1052" s="454"/>
      <c r="J1052" s="91" t="s">
        <v>803</v>
      </c>
      <c r="K1052" s="1165"/>
      <c r="L1052" s="2176"/>
      <c r="M1052" s="2179"/>
      <c r="N1052" s="2178"/>
      <c r="O1052" s="2179"/>
      <c r="P1052" s="2178"/>
      <c r="Q1052" s="2168"/>
      <c r="R1052" s="1330"/>
      <c r="T1052" s="1350" t="s">
        <v>803</v>
      </c>
    </row>
    <row r="1053" spans="1:25" s="451" customFormat="1">
      <c r="A1053" s="2180" t="s">
        <v>89</v>
      </c>
      <c r="B1053" s="470" t="s">
        <v>709</v>
      </c>
      <c r="C1053" s="470" t="s">
        <v>919</v>
      </c>
      <c r="D1053" s="2181">
        <v>0.75</v>
      </c>
      <c r="E1053" s="2182">
        <v>42991</v>
      </c>
      <c r="F1053" s="2181">
        <v>0.75</v>
      </c>
      <c r="G1053" s="470">
        <v>0.75</v>
      </c>
      <c r="H1053" s="2188">
        <v>0.97430379746835449</v>
      </c>
      <c r="I1053" s="2189">
        <v>1.1552109266628083</v>
      </c>
      <c r="J1053" s="470">
        <v>35.781503242453823</v>
      </c>
      <c r="K1053" s="2195"/>
      <c r="L1053" s="2196"/>
      <c r="M1053" s="2185"/>
      <c r="N1053" s="2184"/>
      <c r="O1053" s="2185"/>
      <c r="P1053" s="2184"/>
      <c r="Q1053" s="2172"/>
      <c r="R1053" s="1341"/>
      <c r="S1053" s="1157"/>
      <c r="T1053" s="1357" t="s">
        <v>803</v>
      </c>
    </row>
    <row r="1054" spans="1:25" s="451" customFormat="1">
      <c r="A1054" s="1631" t="s">
        <v>89</v>
      </c>
      <c r="B1054" s="451" t="s">
        <v>368</v>
      </c>
      <c r="C1054" s="534" t="s">
        <v>920</v>
      </c>
      <c r="D1054" s="534">
        <v>0.25</v>
      </c>
      <c r="E1054" s="1513">
        <v>43349</v>
      </c>
      <c r="F1054" s="534">
        <v>0.42</v>
      </c>
      <c r="G1054" s="534">
        <v>0.42</v>
      </c>
      <c r="H1054" s="534">
        <v>1.55</v>
      </c>
      <c r="I1054" s="1636">
        <v>1.61</v>
      </c>
      <c r="J1054" s="451">
        <v>49.868140000000004</v>
      </c>
      <c r="K1054" s="1654">
        <v>0.42</v>
      </c>
      <c r="L1054" s="1574">
        <f t="shared" si="127"/>
        <v>72.515387669959651</v>
      </c>
      <c r="M1054" s="1649">
        <v>1.55</v>
      </c>
      <c r="N1054" s="1574">
        <v>34.868445031261835</v>
      </c>
      <c r="O1054" s="1649">
        <v>49.868140000000004</v>
      </c>
      <c r="P1054" s="1574">
        <v>60.550839880090393</v>
      </c>
      <c r="Q1054" s="1232">
        <f t="shared" si="131"/>
        <v>55.978224193770622</v>
      </c>
      <c r="R1054" s="1330">
        <f>AVERAGE(Q1054:Q1071)</f>
        <v>58.963810516502427</v>
      </c>
      <c r="S1054" s="1006" t="s">
        <v>42</v>
      </c>
      <c r="T1054" s="1350" t="str">
        <f>IF(_xlfn.NUMBERVALUE(R1054), IF(R1054&lt;50, "Acceptable; Ongoing Protection is Required", "Unacceptable; Immediate Restoration is Required"), " ")</f>
        <v>Unacceptable; Immediate Restoration is Required</v>
      </c>
    </row>
    <row r="1055" spans="1:25">
      <c r="A1055" s="884"/>
      <c r="C1055" s="27"/>
      <c r="D1055" s="27"/>
      <c r="E1055" s="27"/>
      <c r="F1055" s="47"/>
      <c r="G1055" s="173"/>
      <c r="H1055" s="173"/>
      <c r="I1055" s="27"/>
      <c r="J1055" s="27"/>
      <c r="K1055" s="528"/>
      <c r="L1055" s="1312"/>
      <c r="M1055" s="607"/>
      <c r="O1055" s="592"/>
      <c r="P1055" s="593"/>
      <c r="Q1055" s="1169"/>
      <c r="S1055" s="1333"/>
      <c r="T1055" s="1346"/>
    </row>
    <row r="1056" spans="1:25" ht="31.2">
      <c r="A1056" s="976" t="s">
        <v>804</v>
      </c>
      <c r="B1056" s="591" t="s">
        <v>20</v>
      </c>
      <c r="C1056" s="591" t="s">
        <v>701</v>
      </c>
      <c r="D1056" s="946" t="s">
        <v>805</v>
      </c>
      <c r="E1056" s="947" t="s">
        <v>786</v>
      </c>
      <c r="F1056" s="946" t="s">
        <v>806</v>
      </c>
      <c r="G1056" s="946" t="s">
        <v>807</v>
      </c>
      <c r="H1056" s="591" t="s">
        <v>808</v>
      </c>
      <c r="I1056" s="371" t="s">
        <v>809</v>
      </c>
      <c r="J1056" t="s">
        <v>878</v>
      </c>
      <c r="K1056" s="1267" t="s">
        <v>792</v>
      </c>
      <c r="L1056" s="1305" t="s">
        <v>474</v>
      </c>
      <c r="M1056" s="1252" t="s">
        <v>793</v>
      </c>
      <c r="N1056" s="1305" t="s">
        <v>483</v>
      </c>
      <c r="O1056" s="1252" t="s">
        <v>794</v>
      </c>
      <c r="P1056" s="1305" t="s">
        <v>480</v>
      </c>
      <c r="Q1056" s="1604"/>
      <c r="T1056" s="1346"/>
    </row>
    <row r="1057" spans="1:25">
      <c r="A1057" s="108">
        <v>55</v>
      </c>
      <c r="B1057" t="s">
        <v>709</v>
      </c>
      <c r="C1057" t="s">
        <v>921</v>
      </c>
      <c r="D1057" s="18">
        <v>0.15</v>
      </c>
      <c r="E1057" s="55">
        <v>43697</v>
      </c>
      <c r="F1057" s="165">
        <v>0.4</v>
      </c>
      <c r="G1057" s="166">
        <v>0.4</v>
      </c>
      <c r="H1057" s="24">
        <v>4.0100123640119545</v>
      </c>
      <c r="I1057" s="24">
        <v>1.2628647891141995</v>
      </c>
      <c r="J1057">
        <f t="shared" ref="J1057:J1067" si="133">IF(AND(I1057&gt;0),  I1057*30.974," ")</f>
        <v>39.115973978023213</v>
      </c>
      <c r="K1057" s="745">
        <f>AVERAGE(G1057:G1058)</f>
        <v>0.4</v>
      </c>
      <c r="L1057" s="1306">
        <f t="shared" si="127"/>
        <v>73.219280948873617</v>
      </c>
      <c r="M1057" s="166">
        <f>AVERAGE(H1057:H1058)</f>
        <v>4.6473138433368497</v>
      </c>
      <c r="N1057" s="594">
        <f t="shared" ref="N1057:N1065" si="134">10*(6-((2.04-0.68*LN(M1057))/LN(2)))</f>
        <v>45.640521286142466</v>
      </c>
      <c r="O1057">
        <f>AVERAGE(J1057:J1058)</f>
        <v>45.092025557998987</v>
      </c>
      <c r="P1057" s="594">
        <f t="shared" ref="P1057:P1065" si="135">10*(6-(LN(48/O1057)/LN(2)))</f>
        <v>59.098379122331096</v>
      </c>
      <c r="Q1057" s="1169">
        <f t="shared" si="131"/>
        <v>59.319393785782388</v>
      </c>
      <c r="T1057" s="1346"/>
    </row>
    <row r="1058" spans="1:25" s="451" customFormat="1">
      <c r="A1058" s="1566"/>
      <c r="B1058" s="451" t="s">
        <v>709</v>
      </c>
      <c r="C1058" s="451" t="s">
        <v>921</v>
      </c>
      <c r="D1058" s="1201">
        <v>0.35</v>
      </c>
      <c r="E1058" s="1202">
        <v>43697</v>
      </c>
      <c r="F1058" s="1203"/>
      <c r="G1058" s="1204"/>
      <c r="H1058" s="1200">
        <v>5.2846153226617449</v>
      </c>
      <c r="I1058" s="1200">
        <v>1.6487401413435385</v>
      </c>
      <c r="J1058" s="451">
        <f t="shared" si="133"/>
        <v>51.068077137974761</v>
      </c>
      <c r="K1058" s="1104"/>
      <c r="L1058" s="1315"/>
      <c r="N1058" s="1373"/>
      <c r="P1058" s="1373"/>
      <c r="Q1058" s="1232"/>
      <c r="R1058" s="1157"/>
      <c r="S1058" s="1157"/>
      <c r="T1058" s="1569"/>
    </row>
    <row r="1059" spans="1:25">
      <c r="A1059" s="108"/>
      <c r="D1059" s="18"/>
      <c r="E1059" s="55"/>
      <c r="H1059" s="165"/>
      <c r="I1059" s="166"/>
      <c r="J1059" t="str">
        <f t="shared" si="133"/>
        <v xml:space="preserve"> </v>
      </c>
      <c r="K1059" s="483"/>
      <c r="L1059" s="1312"/>
      <c r="Q1059" s="1169"/>
      <c r="R1059" s="1229"/>
      <c r="S1059" s="1229"/>
      <c r="T1059" s="1348"/>
      <c r="U1059" s="27"/>
      <c r="V1059" s="24"/>
    </row>
    <row r="1060" spans="1:25" ht="31.2">
      <c r="B1060" s="976" t="s">
        <v>20</v>
      </c>
      <c r="C1060" s="591" t="s">
        <v>701</v>
      </c>
      <c r="D1060" s="946" t="s">
        <v>805</v>
      </c>
      <c r="E1060" s="947" t="s">
        <v>786</v>
      </c>
      <c r="F1060" s="946" t="s">
        <v>806</v>
      </c>
      <c r="G1060" s="946" t="s">
        <v>807</v>
      </c>
      <c r="H1060" s="591" t="s">
        <v>808</v>
      </c>
      <c r="I1060" s="371" t="s">
        <v>809</v>
      </c>
      <c r="J1060" t="s">
        <v>810</v>
      </c>
      <c r="K1060" s="1267" t="s">
        <v>792</v>
      </c>
      <c r="L1060" s="1305" t="s">
        <v>474</v>
      </c>
      <c r="M1060" s="1252" t="s">
        <v>793</v>
      </c>
      <c r="N1060" s="1305" t="s">
        <v>483</v>
      </c>
      <c r="O1060" s="1252" t="s">
        <v>794</v>
      </c>
      <c r="P1060" s="1305" t="s">
        <v>480</v>
      </c>
      <c r="Q1060" s="1604"/>
      <c r="T1060" s="1346"/>
    </row>
    <row r="1061" spans="1:25">
      <c r="B1061" s="108" t="s">
        <v>709</v>
      </c>
      <c r="C1061" t="s">
        <v>922</v>
      </c>
      <c r="D1061">
        <v>0.15</v>
      </c>
      <c r="E1061" s="55">
        <v>44060</v>
      </c>
      <c r="F1061">
        <v>0.46</v>
      </c>
      <c r="G1061">
        <v>0.46</v>
      </c>
      <c r="H1061" s="371">
        <v>2.0895583333333341</v>
      </c>
      <c r="I1061" s="24">
        <v>1.5989083684959884</v>
      </c>
      <c r="J1061">
        <f t="shared" si="133"/>
        <v>49.524587805794745</v>
      </c>
      <c r="K1061" s="483">
        <f>AVERAGE(G1061:G1062)</f>
        <v>0.46</v>
      </c>
      <c r="L1061" s="1306">
        <f t="shared" si="127"/>
        <v>71.20294233717712</v>
      </c>
      <c r="M1061" s="166">
        <f>AVERAGE(H1061:H1062)</f>
        <v>5.4234250000000008</v>
      </c>
      <c r="N1061" s="594">
        <f t="shared" si="134"/>
        <v>47.155609928489014</v>
      </c>
      <c r="O1061">
        <f>AVERAGE(J1061:J1062)</f>
        <v>87.230808067024839</v>
      </c>
      <c r="P1061" s="594">
        <f t="shared" si="135"/>
        <v>68.618033483861453</v>
      </c>
      <c r="Q1061" s="1169">
        <f t="shared" si="131"/>
        <v>62.325528583175867</v>
      </c>
      <c r="T1061" s="1346"/>
    </row>
    <row r="1062" spans="1:25" s="451" customFormat="1">
      <c r="B1062" s="1566" t="s">
        <v>709</v>
      </c>
      <c r="C1062" s="451" t="s">
        <v>922</v>
      </c>
      <c r="D1062" s="451">
        <v>0.35</v>
      </c>
      <c r="E1062" s="1202">
        <v>44060</v>
      </c>
      <c r="H1062" s="1576">
        <v>8.7572916666666671</v>
      </c>
      <c r="I1062" s="1200">
        <v>4.0336097477966986</v>
      </c>
      <c r="J1062" s="451">
        <f t="shared" si="133"/>
        <v>124.93702832825494</v>
      </c>
      <c r="K1062" s="1104"/>
      <c r="L1062" s="1315"/>
      <c r="N1062" s="1373"/>
      <c r="P1062" s="1373"/>
      <c r="Q1062" s="1232"/>
      <c r="R1062" s="1157"/>
      <c r="S1062" s="1157"/>
      <c r="T1062" s="1569"/>
    </row>
    <row r="1063" spans="1:25">
      <c r="A1063" s="108"/>
      <c r="D1063" s="55"/>
      <c r="J1063" t="str">
        <f t="shared" si="133"/>
        <v xml:space="preserve"> </v>
      </c>
      <c r="K1063" s="483"/>
      <c r="L1063" s="1312"/>
      <c r="O1063" s="24"/>
      <c r="Q1063" s="1169"/>
      <c r="R1063" s="1229"/>
      <c r="S1063" s="1229"/>
      <c r="T1063" s="1348"/>
    </row>
    <row r="1064" spans="1:25" ht="31.2">
      <c r="A1064" s="983" t="s">
        <v>804</v>
      </c>
      <c r="B1064" s="815" t="s">
        <v>20</v>
      </c>
      <c r="C1064" s="815" t="s">
        <v>701</v>
      </c>
      <c r="D1064" s="815" t="s">
        <v>805</v>
      </c>
      <c r="E1064" s="873" t="s">
        <v>786</v>
      </c>
      <c r="F1064" s="815" t="s">
        <v>806</v>
      </c>
      <c r="G1064" s="815" t="s">
        <v>807</v>
      </c>
      <c r="H1064" s="815" t="s">
        <v>808</v>
      </c>
      <c r="I1064" s="878" t="s">
        <v>809</v>
      </c>
      <c r="J1064" t="s">
        <v>810</v>
      </c>
      <c r="K1064" s="1267" t="s">
        <v>792</v>
      </c>
      <c r="L1064" s="1305" t="s">
        <v>474</v>
      </c>
      <c r="M1064" s="1252" t="s">
        <v>793</v>
      </c>
      <c r="N1064" s="1305" t="s">
        <v>483</v>
      </c>
      <c r="O1064" s="1252" t="s">
        <v>794</v>
      </c>
      <c r="P1064" s="1305" t="s">
        <v>480</v>
      </c>
      <c r="Q1064" s="1604"/>
      <c r="R1064" s="1226"/>
      <c r="S1064" s="1226"/>
      <c r="T1064" s="1349"/>
      <c r="U1064" s="747"/>
      <c r="V1064" s="747"/>
      <c r="W1064" s="747"/>
      <c r="X1064" s="747"/>
      <c r="Y1064" s="747"/>
    </row>
    <row r="1065" spans="1:25">
      <c r="A1065" s="108"/>
      <c r="B1065" t="s">
        <v>709</v>
      </c>
      <c r="C1065" t="s">
        <v>923</v>
      </c>
      <c r="D1065" s="27">
        <v>0.25</v>
      </c>
      <c r="E1065" s="133">
        <v>44433</v>
      </c>
      <c r="H1065" s="24" t="s">
        <v>811</v>
      </c>
      <c r="I1065" s="71" t="s">
        <v>811</v>
      </c>
      <c r="K1065" s="483">
        <f>AVERAGE(G1065:G1067)</f>
        <v>0.37</v>
      </c>
      <c r="L1065" s="1306">
        <f t="shared" si="127"/>
        <v>74.34402824145775</v>
      </c>
      <c r="M1065" s="166">
        <f>AVERAGE(H1065:H1067)</f>
        <v>3.5624258928571435</v>
      </c>
      <c r="N1065" s="594">
        <f t="shared" si="134"/>
        <v>43.032469185606374</v>
      </c>
      <c r="O1065">
        <f>AVERAGE(J1065:J1067)</f>
        <v>46.98525787180948</v>
      </c>
      <c r="P1065" s="594">
        <f t="shared" si="135"/>
        <v>59.691737609250524</v>
      </c>
      <c r="Q1065" s="1169">
        <f t="shared" si="131"/>
        <v>59.022745012104885</v>
      </c>
      <c r="T1065" s="1346"/>
    </row>
    <row r="1066" spans="1:25">
      <c r="A1066" s="108"/>
      <c r="B1066" t="s">
        <v>709</v>
      </c>
      <c r="C1066" t="s">
        <v>923</v>
      </c>
      <c r="D1066" s="27" t="s">
        <v>814</v>
      </c>
      <c r="E1066" s="133">
        <v>44433</v>
      </c>
      <c r="H1066" s="24">
        <v>4.0462630952380962</v>
      </c>
      <c r="I1066" s="71">
        <v>1.4002391446466611</v>
      </c>
      <c r="J1066">
        <f t="shared" si="133"/>
        <v>43.37100726628568</v>
      </c>
      <c r="K1066" s="483"/>
      <c r="L1066" s="1306"/>
      <c r="Q1066" s="1169"/>
      <c r="T1066" s="1346"/>
    </row>
    <row r="1067" spans="1:25" s="451" customFormat="1">
      <c r="A1067" s="1566"/>
      <c r="B1067" s="451" t="s">
        <v>709</v>
      </c>
      <c r="C1067" s="451" t="s">
        <v>923</v>
      </c>
      <c r="D1067" s="534" t="s">
        <v>817</v>
      </c>
      <c r="E1067" s="1567">
        <v>44433</v>
      </c>
      <c r="F1067" s="451">
        <v>0.37</v>
      </c>
      <c r="G1067" s="451">
        <v>0.37</v>
      </c>
      <c r="H1067" s="1200">
        <v>3.0785886904761908</v>
      </c>
      <c r="I1067" s="1444">
        <v>1.6336123354211043</v>
      </c>
      <c r="J1067" s="451">
        <f t="shared" si="133"/>
        <v>50.599508477333288</v>
      </c>
      <c r="K1067" s="1104"/>
      <c r="L1067" s="1315"/>
      <c r="N1067" s="1373"/>
      <c r="P1067" s="1373"/>
      <c r="Q1067" s="1232"/>
      <c r="R1067" s="1157"/>
      <c r="S1067" s="1157"/>
      <c r="T1067" s="1569"/>
    </row>
    <row r="1068" spans="1:25">
      <c r="A1068" s="108"/>
      <c r="D1068" s="27"/>
      <c r="E1068" s="133"/>
      <c r="H1068" s="24"/>
      <c r="I1068" s="71"/>
      <c r="J1068" s="484"/>
      <c r="L1068" s="593"/>
      <c r="Q1068" s="1169"/>
    </row>
    <row r="1069" spans="1:25" ht="31.2">
      <c r="A1069" s="983" t="s">
        <v>804</v>
      </c>
      <c r="B1069" s="815" t="s">
        <v>20</v>
      </c>
      <c r="C1069" s="815" t="s">
        <v>701</v>
      </c>
      <c r="D1069" s="815" t="s">
        <v>805</v>
      </c>
      <c r="E1069" s="873" t="s">
        <v>786</v>
      </c>
      <c r="F1069" s="815" t="s">
        <v>806</v>
      </c>
      <c r="G1069" s="815" t="s">
        <v>807</v>
      </c>
      <c r="H1069" s="815" t="s">
        <v>808</v>
      </c>
      <c r="I1069" s="878" t="s">
        <v>809</v>
      </c>
      <c r="J1069" s="484" t="s">
        <v>810</v>
      </c>
      <c r="K1069" s="1252" t="s">
        <v>792</v>
      </c>
      <c r="L1069" s="1305" t="s">
        <v>474</v>
      </c>
      <c r="M1069" s="1252" t="s">
        <v>793</v>
      </c>
      <c r="N1069" s="1305" t="s">
        <v>483</v>
      </c>
      <c r="O1069" s="1252" t="s">
        <v>794</v>
      </c>
      <c r="P1069" s="1305" t="s">
        <v>480</v>
      </c>
      <c r="Q1069" s="1169"/>
    </row>
    <row r="1070" spans="1:25">
      <c r="A1070" s="108"/>
      <c r="B1070" t="s">
        <v>709</v>
      </c>
      <c r="C1070" t="s">
        <v>924</v>
      </c>
      <c r="D1070" s="27">
        <v>0.5</v>
      </c>
      <c r="E1070" s="55">
        <v>44803</v>
      </c>
      <c r="F1070">
        <v>0.9</v>
      </c>
      <c r="G1070">
        <v>0.55000000000000004</v>
      </c>
      <c r="H1070" s="24">
        <v>5.1536258928571428</v>
      </c>
      <c r="I1070" s="2798">
        <v>1.069116948179285</v>
      </c>
      <c r="J1070" s="484">
        <f t="shared" ref="J1070:J1071" si="136">IF(AND(I1070&gt;0),  I1070*30.974," ")</f>
        <v>33.114828352905178</v>
      </c>
      <c r="K1070">
        <f>AVERAGE(G1070:G1071)</f>
        <v>0.55000000000000004</v>
      </c>
      <c r="L1070" s="1306">
        <f t="shared" ref="L1070" si="137">10*(6-(LN(K1070)/LN(2)))</f>
        <v>68.624964762500653</v>
      </c>
      <c r="M1070" s="166">
        <f>AVERAGE(H1070:H1071)</f>
        <v>6.5626830357142865</v>
      </c>
      <c r="N1070" s="594">
        <f t="shared" ref="N1070" si="138">10*(6-((2.04-0.68*LN(M1070))/LN(2)))</f>
        <v>49.026164303524212</v>
      </c>
      <c r="O1070">
        <f>AVERAGE(J1070:J1071)</f>
        <v>38.63396641172271</v>
      </c>
      <c r="P1070" s="594">
        <f t="shared" ref="P1070" si="139">10*(6-(LN(48/O1070)/LN(2)))</f>
        <v>56.868353957010306</v>
      </c>
      <c r="Q1070" s="1169">
        <f>AVERAGE(L1070,N1070,P1070)</f>
        <v>58.173161007678395</v>
      </c>
    </row>
    <row r="1071" spans="1:25" s="451" customFormat="1">
      <c r="A1071" s="1566"/>
      <c r="B1071" s="451" t="s">
        <v>709</v>
      </c>
      <c r="C1071" s="451" t="s">
        <v>924</v>
      </c>
      <c r="D1071" s="534">
        <v>0.75</v>
      </c>
      <c r="E1071" s="1202">
        <v>44803</v>
      </c>
      <c r="H1071" s="1200">
        <v>7.9717401785714301</v>
      </c>
      <c r="I1071" s="2798">
        <v>1.4254892642390469</v>
      </c>
      <c r="J1071" s="564">
        <f t="shared" si="136"/>
        <v>44.153104470540235</v>
      </c>
      <c r="L1071" s="1574"/>
      <c r="N1071" s="1373"/>
      <c r="P1071" s="1373"/>
      <c r="Q1071" s="1232"/>
      <c r="R1071" s="1157"/>
      <c r="S1071" s="1157"/>
      <c r="T1071" s="1157"/>
    </row>
    <row r="1072" spans="1:25">
      <c r="A1072" s="108"/>
      <c r="D1072" s="27"/>
      <c r="E1072" s="133"/>
      <c r="H1072" s="24"/>
      <c r="I1072" s="71"/>
      <c r="J1072" s="484"/>
      <c r="L1072" s="593"/>
      <c r="Q1072" s="1169"/>
    </row>
    <row r="1073" spans="1:25">
      <c r="A1073" s="108"/>
      <c r="D1073" s="27"/>
      <c r="E1073" s="133"/>
      <c r="H1073" s="24"/>
      <c r="I1073" s="71"/>
      <c r="J1073" s="484"/>
      <c r="L1073" s="593"/>
      <c r="Q1073" s="1169"/>
    </row>
    <row r="1074" spans="1:25" s="437" customFormat="1" ht="16.2" thickBot="1">
      <c r="A1074" s="436"/>
      <c r="D1074" s="1019"/>
      <c r="E1074" s="1579"/>
      <c r="H1074" s="1020"/>
      <c r="I1074" s="1021"/>
      <c r="J1074" s="486"/>
      <c r="L1074" s="1617"/>
      <c r="N1074" s="1124"/>
      <c r="P1074" s="1124"/>
      <c r="Q1074" s="1251"/>
      <c r="R1074" s="1023"/>
      <c r="S1074" s="1023"/>
      <c r="T1074" s="1023"/>
    </row>
    <row r="1075" spans="1:25">
      <c r="A1075" s="972" t="s">
        <v>927</v>
      </c>
      <c r="B1075" s="591"/>
      <c r="C1075" s="946"/>
      <c r="D1075" s="947"/>
      <c r="E1075" s="591"/>
      <c r="F1075" s="946"/>
      <c r="G1075" s="946"/>
      <c r="H1075" s="946"/>
      <c r="I1075" s="948"/>
      <c r="J1075" s="2161"/>
      <c r="K1075" s="946"/>
      <c r="L1075" s="593"/>
      <c r="M1075" s="946"/>
      <c r="N1075" s="1100"/>
      <c r="O1075" s="591"/>
      <c r="P1075" s="1317"/>
      <c r="Q1075" s="1169"/>
      <c r="R1075" s="1011"/>
      <c r="S1075" s="1229"/>
      <c r="T1075" s="1229"/>
      <c r="U1075" s="946"/>
    </row>
    <row r="1076" spans="1:25" s="1257" customFormat="1" ht="43.2">
      <c r="A1076" s="1260" t="s">
        <v>784</v>
      </c>
      <c r="B1076" s="1257" t="s">
        <v>20</v>
      </c>
      <c r="C1076" s="1257" t="s">
        <v>701</v>
      </c>
      <c r="D1076" s="1257" t="s">
        <v>785</v>
      </c>
      <c r="E1076" s="1257" t="s">
        <v>786</v>
      </c>
      <c r="F1076" s="1257" t="s">
        <v>787</v>
      </c>
      <c r="G1076" s="1257" t="s">
        <v>788</v>
      </c>
      <c r="H1076" s="1257" t="s">
        <v>789</v>
      </c>
      <c r="I1076" s="1257" t="s">
        <v>790</v>
      </c>
      <c r="J1076" s="1257" t="s">
        <v>791</v>
      </c>
      <c r="K1076" s="1563" t="s">
        <v>792</v>
      </c>
      <c r="L1076" s="1564" t="s">
        <v>474</v>
      </c>
      <c r="M1076" s="1565" t="s">
        <v>793</v>
      </c>
      <c r="N1076" s="1564" t="s">
        <v>483</v>
      </c>
      <c r="O1076" s="1565" t="s">
        <v>794</v>
      </c>
      <c r="P1076" s="1564" t="s">
        <v>480</v>
      </c>
      <c r="Q1076" s="1604" t="s">
        <v>795</v>
      </c>
      <c r="R1076" s="1603" t="s">
        <v>796</v>
      </c>
      <c r="S1076" s="1334" t="s">
        <v>797</v>
      </c>
      <c r="T1076" s="1573" t="s">
        <v>798</v>
      </c>
      <c r="X1076" s="1260" t="s">
        <v>784</v>
      </c>
      <c r="Y1076" s="1257" t="s">
        <v>20</v>
      </c>
    </row>
    <row r="1077" spans="1:25">
      <c r="A1077" s="884" t="s">
        <v>928</v>
      </c>
      <c r="B1077" t="s">
        <v>709</v>
      </c>
      <c r="C1077" t="s">
        <v>929</v>
      </c>
      <c r="D1077" s="173">
        <v>0.25</v>
      </c>
      <c r="E1077" s="445">
        <v>43005</v>
      </c>
      <c r="F1077" s="173">
        <v>0.88</v>
      </c>
      <c r="G1077">
        <v>0.88</v>
      </c>
      <c r="I1077" s="108"/>
      <c r="J1077" t="s">
        <v>803</v>
      </c>
      <c r="K1077" s="1285">
        <v>0.88</v>
      </c>
      <c r="L1077" s="1306">
        <f t="shared" si="127"/>
        <v>61.844245711374271</v>
      </c>
      <c r="M1077" s="784">
        <v>9.4937974683544297</v>
      </c>
      <c r="N1077" s="1306">
        <v>52.648521022345264</v>
      </c>
      <c r="O1077" s="882">
        <v>15.253323761303811</v>
      </c>
      <c r="P1077" s="1306">
        <v>43.460892402166934</v>
      </c>
      <c r="Q1077" s="1169">
        <f t="shared" si="131"/>
        <v>52.651219711962163</v>
      </c>
      <c r="R1077" s="1330"/>
      <c r="T1077" s="1346" t="str">
        <f>IF(_xlfn.NUMBERVALUE(R1077), IF(R1077&lt;50, "Acceptable; Ongoing Protection is Required", "Unacceptable; Immediate Restoration is Required"), " ")</f>
        <v xml:space="preserve"> </v>
      </c>
      <c r="U1077" s="1006" t="s">
        <v>930</v>
      </c>
    </row>
    <row r="1078" spans="1:25">
      <c r="A1078" s="884" t="s">
        <v>928</v>
      </c>
      <c r="B1078" t="s">
        <v>709</v>
      </c>
      <c r="C1078" t="s">
        <v>929</v>
      </c>
      <c r="D1078" s="173">
        <v>0.5</v>
      </c>
      <c r="E1078" s="445">
        <v>43005</v>
      </c>
      <c r="F1078" s="173">
        <v>0.88</v>
      </c>
      <c r="G1078">
        <v>0.88</v>
      </c>
      <c r="H1078" s="933">
        <v>10.082911392405062</v>
      </c>
      <c r="I1078" s="1263">
        <v>0.42210491088296576</v>
      </c>
      <c r="J1078">
        <v>13.074277509688981</v>
      </c>
      <c r="K1078" s="483"/>
      <c r="L1078" s="1306"/>
      <c r="M1078" s="788"/>
      <c r="N1078" s="1309"/>
      <c r="O1078" s="788"/>
      <c r="P1078" s="1309"/>
      <c r="Q1078" s="1169"/>
      <c r="R1078" s="1330"/>
      <c r="T1078" s="1350" t="s">
        <v>803</v>
      </c>
    </row>
    <row r="1079" spans="1:25" s="451" customFormat="1">
      <c r="A1079" s="1631" t="s">
        <v>928</v>
      </c>
      <c r="B1079" s="451" t="s">
        <v>709</v>
      </c>
      <c r="C1079" s="451" t="s">
        <v>929</v>
      </c>
      <c r="D1079" s="452">
        <v>0.75</v>
      </c>
      <c r="E1079" s="453">
        <v>43005</v>
      </c>
      <c r="F1079" s="452">
        <v>0.88</v>
      </c>
      <c r="G1079" s="451">
        <v>0.88</v>
      </c>
      <c r="H1079" s="1632">
        <v>8.904683544303797</v>
      </c>
      <c r="I1079" s="1638">
        <v>0.56280654784395434</v>
      </c>
      <c r="J1079" s="451">
        <v>17.432370012918643</v>
      </c>
      <c r="K1079" s="1104"/>
      <c r="L1079" s="1315"/>
      <c r="M1079" s="889"/>
      <c r="N1079" s="1314"/>
      <c r="O1079" s="889"/>
      <c r="P1079" s="1314"/>
      <c r="Q1079" s="1232"/>
      <c r="R1079" s="1341"/>
      <c r="S1079" s="1157"/>
      <c r="T1079" s="1357" t="s">
        <v>803</v>
      </c>
    </row>
    <row r="1080" spans="1:25">
      <c r="A1080" s="884"/>
      <c r="D1080" s="173"/>
      <c r="E1080" s="445"/>
      <c r="F1080" s="173"/>
      <c r="H1080" s="933"/>
      <c r="I1080" s="1263"/>
      <c r="K1080" s="483"/>
      <c r="L1080" s="1312"/>
      <c r="M1080" s="911"/>
      <c r="N1080" s="1648"/>
      <c r="O1080" s="911"/>
      <c r="P1080" s="1648"/>
      <c r="Q1080" s="1169"/>
      <c r="R1080" s="1331"/>
      <c r="T1080" s="1344"/>
    </row>
    <row r="1081" spans="1:25">
      <c r="A1081" s="884" t="s">
        <v>928</v>
      </c>
      <c r="B1081" t="s">
        <v>368</v>
      </c>
      <c r="C1081" s="27" t="s">
        <v>931</v>
      </c>
      <c r="D1081" s="27">
        <v>0.25</v>
      </c>
      <c r="E1081" s="47">
        <v>43353</v>
      </c>
      <c r="F1081" s="27">
        <v>0.74</v>
      </c>
      <c r="G1081" s="27">
        <v>0.74</v>
      </c>
      <c r="H1081" s="27">
        <v>2.29</v>
      </c>
      <c r="I1081" s="607">
        <v>0.55000000000000004</v>
      </c>
      <c r="J1081">
        <v>17.035700000000002</v>
      </c>
      <c r="K1081" s="1285">
        <v>0.74</v>
      </c>
      <c r="L1081" s="1306">
        <f t="shared" si="127"/>
        <v>64.34402824145775</v>
      </c>
      <c r="M1081" s="784">
        <v>2.52</v>
      </c>
      <c r="N1081" s="1306">
        <v>39.636302555196451</v>
      </c>
      <c r="O1081" s="784">
        <v>17.035700000000002</v>
      </c>
      <c r="P1081" s="1306">
        <v>45.055268234190819</v>
      </c>
      <c r="Q1081" s="1169">
        <f t="shared" si="131"/>
        <v>49.678533010281676</v>
      </c>
      <c r="R1081" s="1330">
        <f>AVERAGE(Q1081:Q1099)</f>
        <v>47.376938039302694</v>
      </c>
      <c r="S1081" s="1006" t="s">
        <v>36</v>
      </c>
      <c r="T1081" s="1350" t="str">
        <f>IF(_xlfn.NUMBERVALUE(R1081), IF(R1081&lt;50, "Acceptable; Ongoing Protection is Required", "Unacceptable; Immediate Restoration is Required"), " ")</f>
        <v>Acceptable; Ongoing Protection is Required</v>
      </c>
    </row>
    <row r="1082" spans="1:25" s="451" customFormat="1">
      <c r="A1082" s="1631" t="s">
        <v>928</v>
      </c>
      <c r="B1082" s="451" t="s">
        <v>368</v>
      </c>
      <c r="C1082" s="534" t="s">
        <v>931</v>
      </c>
      <c r="D1082" s="534">
        <v>0.5</v>
      </c>
      <c r="E1082" s="1513">
        <v>43353</v>
      </c>
      <c r="F1082" s="534">
        <v>0.74</v>
      </c>
      <c r="G1082" s="534">
        <v>0.74</v>
      </c>
      <c r="H1082" s="534">
        <v>2.75</v>
      </c>
      <c r="I1082" s="1636">
        <v>0.55000000000000004</v>
      </c>
      <c r="J1082" s="451">
        <v>17.035700000000002</v>
      </c>
      <c r="K1082" s="1654"/>
      <c r="L1082" s="1315"/>
      <c r="M1082" s="892"/>
      <c r="N1082" s="1315"/>
      <c r="O1082" s="892"/>
      <c r="P1082" s="1315"/>
      <c r="Q1082" s="1232"/>
      <c r="R1082" s="1341"/>
      <c r="S1082" s="1157"/>
      <c r="T1082" s="1357" t="s">
        <v>803</v>
      </c>
    </row>
    <row r="1083" spans="1:25">
      <c r="A1083" s="884"/>
      <c r="C1083" s="27"/>
      <c r="D1083" s="27"/>
      <c r="E1083" s="27"/>
      <c r="F1083" s="47"/>
      <c r="G1083" s="173"/>
      <c r="H1083" s="173"/>
      <c r="I1083" s="27"/>
      <c r="J1083" s="27"/>
      <c r="K1083" s="528"/>
      <c r="L1083" s="1312"/>
      <c r="M1083" s="607"/>
      <c r="O1083" s="592"/>
      <c r="P1083" s="593"/>
      <c r="Q1083" s="1169"/>
      <c r="S1083" s="1333"/>
      <c r="T1083" s="1346"/>
    </row>
    <row r="1084" spans="1:25" ht="31.2">
      <c r="A1084" s="976" t="s">
        <v>804</v>
      </c>
      <c r="B1084" s="591" t="s">
        <v>20</v>
      </c>
      <c r="C1084" s="591" t="s">
        <v>701</v>
      </c>
      <c r="D1084" s="946" t="s">
        <v>805</v>
      </c>
      <c r="E1084" s="947" t="s">
        <v>786</v>
      </c>
      <c r="F1084" s="946" t="s">
        <v>806</v>
      </c>
      <c r="G1084" s="946" t="s">
        <v>807</v>
      </c>
      <c r="H1084" s="591" t="s">
        <v>808</v>
      </c>
      <c r="I1084" s="371" t="s">
        <v>809</v>
      </c>
      <c r="J1084" t="s">
        <v>878</v>
      </c>
      <c r="K1084" s="1267" t="s">
        <v>792</v>
      </c>
      <c r="L1084" s="1305" t="s">
        <v>474</v>
      </c>
      <c r="M1084" s="1252" t="s">
        <v>793</v>
      </c>
      <c r="N1084" s="1305" t="s">
        <v>483</v>
      </c>
      <c r="O1084" s="1252" t="s">
        <v>794</v>
      </c>
      <c r="P1084" s="1305" t="s">
        <v>480</v>
      </c>
      <c r="Q1084" s="1604"/>
      <c r="T1084" s="1346"/>
    </row>
    <row r="1085" spans="1:25">
      <c r="A1085" s="108">
        <v>103</v>
      </c>
      <c r="B1085" t="s">
        <v>709</v>
      </c>
      <c r="C1085" t="s">
        <v>932</v>
      </c>
      <c r="D1085" s="18">
        <v>0.15</v>
      </c>
      <c r="E1085" s="55">
        <v>43718</v>
      </c>
      <c r="F1085" s="165">
        <v>0.95</v>
      </c>
      <c r="G1085" s="166">
        <v>0.95</v>
      </c>
      <c r="H1085" s="24">
        <v>2.4430554430379745</v>
      </c>
      <c r="I1085" s="24">
        <v>0.43572801537722267</v>
      </c>
      <c r="J1085" s="1299">
        <f t="shared" ref="J1085:J1095" si="140">IF(AND(I1085&gt;0),  I1085*30.974," ")</f>
        <v>13.496239548294096</v>
      </c>
      <c r="K1085" s="745">
        <f>AVERAGE(G1085:G1087)</f>
        <v>0.95</v>
      </c>
      <c r="L1085" s="1306">
        <f t="shared" si="127"/>
        <v>60.740005814437765</v>
      </c>
      <c r="M1085" s="166">
        <f>AVERAGE(H1085:H1087)</f>
        <v>2.2124173417721513</v>
      </c>
      <c r="N1085" s="594">
        <f t="shared" ref="N1085:N1094" si="141">10*(6-((2.04-0.68*LN(M1085))/LN(2)))</f>
        <v>38.359261343982951</v>
      </c>
      <c r="O1085" s="1299">
        <f>AVERAGE(J1085:J1087)</f>
        <v>14.015325684766944</v>
      </c>
      <c r="P1085" s="594">
        <f t="shared" ref="P1085:P1094" si="142">10*(6-(LN(48/O1085)/LN(2)))</f>
        <v>42.239708639264684</v>
      </c>
      <c r="Q1085" s="1169">
        <f t="shared" si="131"/>
        <v>47.112991932561805</v>
      </c>
      <c r="T1085" s="1346"/>
    </row>
    <row r="1086" spans="1:25">
      <c r="A1086" s="108"/>
      <c r="B1086" t="s">
        <v>709</v>
      </c>
      <c r="C1086" t="s">
        <v>932</v>
      </c>
      <c r="D1086" s="18">
        <v>0.5</v>
      </c>
      <c r="E1086" s="55">
        <v>43718</v>
      </c>
      <c r="F1086" s="165"/>
      <c r="G1086" s="166"/>
      <c r="H1086" s="27" t="s">
        <v>811</v>
      </c>
      <c r="I1086" s="27" t="s">
        <v>811</v>
      </c>
      <c r="J1086" s="1299"/>
      <c r="K1086" s="483"/>
      <c r="L1086" s="1306"/>
      <c r="Q1086" s="1169"/>
      <c r="T1086" s="1346"/>
    </row>
    <row r="1087" spans="1:25" s="451" customFormat="1">
      <c r="A1087" s="1566"/>
      <c r="B1087" s="451" t="s">
        <v>709</v>
      </c>
      <c r="C1087" s="451" t="s">
        <v>932</v>
      </c>
      <c r="D1087" s="1201">
        <v>0.9</v>
      </c>
      <c r="E1087" s="1202">
        <v>43718</v>
      </c>
      <c r="F1087" s="1203"/>
      <c r="G1087" s="1204"/>
      <c r="H1087" s="1200">
        <v>1.9817792405063284</v>
      </c>
      <c r="I1087" s="1200">
        <v>0.46924555502162435</v>
      </c>
      <c r="J1087" s="1577">
        <f t="shared" si="140"/>
        <v>14.534411821239793</v>
      </c>
      <c r="K1087" s="1104"/>
      <c r="L1087" s="1315"/>
      <c r="N1087" s="1373"/>
      <c r="P1087" s="1373"/>
      <c r="Q1087" s="1232"/>
      <c r="R1087" s="1157"/>
      <c r="S1087" s="1157"/>
      <c r="T1087" s="1569"/>
    </row>
    <row r="1088" spans="1:25">
      <c r="A1088" s="108"/>
      <c r="D1088" s="18"/>
      <c r="E1088" s="55"/>
      <c r="H1088" s="165"/>
      <c r="I1088" s="166"/>
      <c r="J1088" s="1299" t="str">
        <f t="shared" si="140"/>
        <v xml:space="preserve"> </v>
      </c>
      <c r="K1088" s="483"/>
      <c r="L1088" s="1312"/>
      <c r="Q1088" s="1169"/>
      <c r="R1088" s="1229"/>
      <c r="S1088" s="1229"/>
      <c r="T1088" s="1348"/>
      <c r="U1088" s="27"/>
      <c r="V1088" s="24"/>
      <c r="W1088" s="55"/>
    </row>
    <row r="1089" spans="1:25" ht="31.2">
      <c r="B1089" s="976" t="s">
        <v>20</v>
      </c>
      <c r="C1089" s="591" t="s">
        <v>701</v>
      </c>
      <c r="D1089" s="946" t="s">
        <v>805</v>
      </c>
      <c r="E1089" s="947" t="s">
        <v>786</v>
      </c>
      <c r="F1089" s="946" t="s">
        <v>806</v>
      </c>
      <c r="G1089" s="946" t="s">
        <v>807</v>
      </c>
      <c r="H1089" s="591" t="s">
        <v>808</v>
      </c>
      <c r="I1089" s="371" t="s">
        <v>809</v>
      </c>
      <c r="J1089" t="s">
        <v>810</v>
      </c>
      <c r="K1089" s="1267" t="s">
        <v>792</v>
      </c>
      <c r="L1089" s="1305" t="s">
        <v>474</v>
      </c>
      <c r="M1089" s="1252" t="s">
        <v>793</v>
      </c>
      <c r="N1089" s="1305" t="s">
        <v>483</v>
      </c>
      <c r="O1089" s="1252" t="s">
        <v>794</v>
      </c>
      <c r="P1089" s="1305" t="s">
        <v>480</v>
      </c>
      <c r="Q1089" s="1604"/>
      <c r="T1089" s="1346"/>
    </row>
    <row r="1090" spans="1:25">
      <c r="B1090" s="108" t="s">
        <v>709</v>
      </c>
      <c r="C1090" t="s">
        <v>927</v>
      </c>
      <c r="D1090">
        <v>0.5</v>
      </c>
      <c r="E1090" s="55">
        <v>44076</v>
      </c>
      <c r="F1090">
        <v>0.74</v>
      </c>
      <c r="G1090">
        <v>0.74</v>
      </c>
      <c r="H1090" s="371">
        <v>0.79146666666666676</v>
      </c>
      <c r="I1090" s="24">
        <v>0.65409887802108613</v>
      </c>
      <c r="J1090" s="1299">
        <f t="shared" si="140"/>
        <v>20.260058647825122</v>
      </c>
      <c r="K1090" s="483">
        <f>AVERAGE(G1090:G1091)</f>
        <v>0.74</v>
      </c>
      <c r="L1090" s="1306">
        <f t="shared" si="127"/>
        <v>64.34402824145775</v>
      </c>
      <c r="M1090" s="166">
        <f>AVERAGE(H1090:H1091)</f>
        <v>0.53946666666666676</v>
      </c>
      <c r="N1090" s="594">
        <f t="shared" si="141"/>
        <v>24.514340091021353</v>
      </c>
      <c r="O1090" s="1299">
        <f>AVERAGE(J1090:J1091)</f>
        <v>19.710772579900752</v>
      </c>
      <c r="P1090" s="594">
        <f t="shared" si="142"/>
        <v>47.159499192714733</v>
      </c>
      <c r="Q1090" s="1169">
        <f t="shared" si="131"/>
        <v>45.339289175064607</v>
      </c>
      <c r="T1090" s="1346"/>
    </row>
    <row r="1091" spans="1:25" s="451" customFormat="1">
      <c r="B1091" s="1566" t="s">
        <v>709</v>
      </c>
      <c r="C1091" s="451" t="s">
        <v>927</v>
      </c>
      <c r="D1091" s="451" t="s">
        <v>814</v>
      </c>
      <c r="E1091" s="1202">
        <v>44076</v>
      </c>
      <c r="H1091" s="1576">
        <v>0.28746666666666681</v>
      </c>
      <c r="I1091" s="1200">
        <v>0.6186313202032796</v>
      </c>
      <c r="J1091" s="1577">
        <f t="shared" si="140"/>
        <v>19.161486511976381</v>
      </c>
      <c r="K1091" s="1104"/>
      <c r="L1091" s="1315"/>
      <c r="N1091" s="1373"/>
      <c r="P1091" s="1373"/>
      <c r="Q1091" s="1232"/>
      <c r="R1091" s="1157"/>
      <c r="S1091" s="1157"/>
      <c r="T1091" s="1569"/>
    </row>
    <row r="1092" spans="1:25">
      <c r="A1092" s="976"/>
      <c r="B1092" s="591"/>
      <c r="C1092" s="946"/>
      <c r="D1092" s="947"/>
      <c r="E1092" s="591"/>
      <c r="F1092" s="946"/>
      <c r="G1092" s="946"/>
      <c r="H1092" s="946"/>
      <c r="I1092" s="948"/>
      <c r="J1092" s="1299" t="str">
        <f t="shared" si="140"/>
        <v xml:space="preserve"> </v>
      </c>
      <c r="K1092" s="1279"/>
      <c r="L1092" s="1312"/>
      <c r="M1092" s="946"/>
      <c r="O1092" s="591"/>
      <c r="Q1092" s="1169"/>
      <c r="R1092" s="1011"/>
      <c r="S1092" s="1229"/>
      <c r="T1092" s="1348"/>
      <c r="U1092" s="946"/>
    </row>
    <row r="1093" spans="1:25" ht="31.2">
      <c r="A1093" s="983" t="s">
        <v>804</v>
      </c>
      <c r="B1093" s="815" t="s">
        <v>20</v>
      </c>
      <c r="C1093" s="815" t="s">
        <v>701</v>
      </c>
      <c r="D1093" s="815" t="s">
        <v>805</v>
      </c>
      <c r="E1093" s="873" t="s">
        <v>786</v>
      </c>
      <c r="F1093" s="815" t="s">
        <v>806</v>
      </c>
      <c r="G1093" s="815" t="s">
        <v>807</v>
      </c>
      <c r="H1093" s="815" t="s">
        <v>808</v>
      </c>
      <c r="I1093" s="878" t="s">
        <v>809</v>
      </c>
      <c r="J1093" t="s">
        <v>810</v>
      </c>
      <c r="K1093" s="1267" t="s">
        <v>792</v>
      </c>
      <c r="L1093" s="1305" t="s">
        <v>474</v>
      </c>
      <c r="M1093" s="1252" t="s">
        <v>793</v>
      </c>
      <c r="N1093" s="1305" t="s">
        <v>483</v>
      </c>
      <c r="O1093" s="1252" t="s">
        <v>794</v>
      </c>
      <c r="P1093" s="1305" t="s">
        <v>480</v>
      </c>
      <c r="Q1093" s="1604"/>
      <c r="R1093" s="1226"/>
      <c r="S1093" s="1226"/>
      <c r="T1093" s="1349"/>
      <c r="U1093" s="747"/>
      <c r="V1093" s="747"/>
      <c r="W1093" s="747"/>
      <c r="X1093" s="747"/>
      <c r="Y1093" s="747"/>
    </row>
    <row r="1094" spans="1:25">
      <c r="A1094" s="108"/>
      <c r="B1094" t="s">
        <v>709</v>
      </c>
      <c r="C1094" t="s">
        <v>927</v>
      </c>
      <c r="D1094" s="27">
        <v>0.5</v>
      </c>
      <c r="E1094" s="133">
        <v>44433</v>
      </c>
      <c r="F1094" s="813" t="s">
        <v>839</v>
      </c>
      <c r="G1094" s="813" t="s">
        <v>839</v>
      </c>
      <c r="H1094" s="24">
        <v>3.9099999999999993</v>
      </c>
      <c r="I1094" s="71">
        <v>1.0811757348882205</v>
      </c>
      <c r="J1094" s="1299">
        <f t="shared" si="140"/>
        <v>33.488337212427744</v>
      </c>
      <c r="K1094" s="483" t="e">
        <f>AVERAGE(G1094:G1095)</f>
        <v>#DIV/0!</v>
      </c>
      <c r="L1094" s="1306" t="e">
        <f t="shared" si="127"/>
        <v>#DIV/0!</v>
      </c>
      <c r="M1094" s="166">
        <f>AVERAGE(H1094:H1095)</f>
        <v>3.1352857142857138</v>
      </c>
      <c r="N1094" s="594">
        <f t="shared" si="141"/>
        <v>41.779480220762451</v>
      </c>
      <c r="O1094" s="1299">
        <f>AVERAGE(J1094:J1095)</f>
        <v>29.548532834495067</v>
      </c>
      <c r="P1094" s="594">
        <f t="shared" si="142"/>
        <v>53.000520925911275</v>
      </c>
      <c r="Q1094" s="1169"/>
      <c r="T1094" s="1346"/>
    </row>
    <row r="1095" spans="1:25" s="451" customFormat="1">
      <c r="A1095" s="1566"/>
      <c r="B1095" s="451" t="s">
        <v>709</v>
      </c>
      <c r="C1095" s="451" t="s">
        <v>934</v>
      </c>
      <c r="D1095" s="534">
        <v>0.5</v>
      </c>
      <c r="E1095" s="1567">
        <v>44433</v>
      </c>
      <c r="F1095" s="1640" t="s">
        <v>839</v>
      </c>
      <c r="G1095" s="1640" t="s">
        <v>839</v>
      </c>
      <c r="H1095" s="1200">
        <v>2.3605714285714288</v>
      </c>
      <c r="I1095" s="1444">
        <v>0.8267814443262862</v>
      </c>
      <c r="J1095" s="1577">
        <f t="shared" si="140"/>
        <v>25.608728456562389</v>
      </c>
      <c r="K1095" s="1104"/>
      <c r="L1095" s="1315"/>
      <c r="N1095" s="1373"/>
      <c r="P1095" s="1373"/>
      <c r="Q1095" s="1232"/>
      <c r="R1095" s="1157"/>
      <c r="S1095" s="1157"/>
      <c r="T1095" s="1569"/>
    </row>
    <row r="1096" spans="1:25">
      <c r="A1096" s="108"/>
      <c r="D1096" s="27"/>
      <c r="E1096" s="133"/>
      <c r="H1096" s="24"/>
      <c r="I1096" s="71"/>
      <c r="J1096" s="1591"/>
      <c r="L1096" s="593"/>
      <c r="Q1096" s="1169"/>
    </row>
    <row r="1097" spans="1:25" ht="31.2">
      <c r="A1097" s="983" t="s">
        <v>804</v>
      </c>
      <c r="B1097" s="815" t="s">
        <v>20</v>
      </c>
      <c r="C1097" s="815" t="s">
        <v>701</v>
      </c>
      <c r="D1097" s="815" t="s">
        <v>805</v>
      </c>
      <c r="E1097" s="873" t="s">
        <v>786</v>
      </c>
      <c r="F1097" s="815" t="s">
        <v>806</v>
      </c>
      <c r="G1097" s="815" t="s">
        <v>807</v>
      </c>
      <c r="H1097" s="815" t="s">
        <v>808</v>
      </c>
      <c r="I1097" s="878" t="s">
        <v>809</v>
      </c>
      <c r="J1097" s="484" t="s">
        <v>810</v>
      </c>
      <c r="K1097" s="1252" t="s">
        <v>792</v>
      </c>
      <c r="L1097" s="1305" t="s">
        <v>474</v>
      </c>
      <c r="M1097" s="1252" t="s">
        <v>793</v>
      </c>
      <c r="N1097" s="1305" t="s">
        <v>483</v>
      </c>
      <c r="O1097" s="1252" t="s">
        <v>794</v>
      </c>
      <c r="P1097" s="1305" t="s">
        <v>480</v>
      </c>
      <c r="Q1097" s="1169"/>
    </row>
    <row r="1098" spans="1:25">
      <c r="A1098" s="108"/>
      <c r="B1098" t="s">
        <v>709</v>
      </c>
      <c r="C1098" t="s">
        <v>927</v>
      </c>
      <c r="D1098" s="27" t="s">
        <v>817</v>
      </c>
      <c r="E1098" s="55">
        <v>44810</v>
      </c>
      <c r="F1098" t="s">
        <v>815</v>
      </c>
      <c r="G1098" t="s">
        <v>815</v>
      </c>
      <c r="H1098" s="24">
        <v>0.70149533229606209</v>
      </c>
      <c r="I1098" s="24">
        <v>0.70196104586916253</v>
      </c>
      <c r="J1098" s="1591">
        <f>IF(AND(I1098&gt;0),  I1098*30.974," ")</f>
        <v>21.742541434751441</v>
      </c>
      <c r="K1098" t="e">
        <f>AVERAGE(G1098:G1099)</f>
        <v>#DIV/0!</v>
      </c>
      <c r="L1098" s="1306" t="e">
        <f t="shared" ref="L1098" si="143">10*(6-(LN(K1098)/LN(2)))</f>
        <v>#DIV/0!</v>
      </c>
      <c r="M1098" s="166">
        <f>AVERAGE(H1098:H1099)</f>
        <v>0.71590143356188485</v>
      </c>
      <c r="N1098" s="594">
        <f t="shared" ref="N1098" si="144">10*(6-((2.04-0.68*LN(M1098))/LN(2)))</f>
        <v>27.290284707345059</v>
      </c>
      <c r="O1098" s="1299">
        <f>AVERAGE(J1098:J1099)</f>
        <v>16.891310458991885</v>
      </c>
      <c r="P1098" s="594">
        <f t="shared" ref="P1098" si="145">10*(6-(LN(48/O1098)/LN(2)))</f>
        <v>44.932468535872786</v>
      </c>
      <c r="Q1098" s="1169"/>
    </row>
    <row r="1099" spans="1:25" s="451" customFormat="1">
      <c r="A1099" s="1566"/>
      <c r="B1099" s="451" t="s">
        <v>709</v>
      </c>
      <c r="C1099" s="451" t="s">
        <v>927</v>
      </c>
      <c r="D1099" s="534" t="s">
        <v>814</v>
      </c>
      <c r="E1099" s="1202">
        <v>44810</v>
      </c>
      <c r="H1099" s="1200">
        <v>0.73030753482770761</v>
      </c>
      <c r="I1099" s="1200">
        <v>0.38871568035230608</v>
      </c>
      <c r="J1099" s="1600">
        <f>IF(AND(I1099&gt;0),  I1099*30.974," ")</f>
        <v>12.040079483232329</v>
      </c>
      <c r="L1099" s="1574"/>
      <c r="N1099" s="1373"/>
      <c r="P1099" s="1373"/>
      <c r="Q1099" s="1232"/>
      <c r="R1099" s="1157"/>
      <c r="S1099" s="1157"/>
      <c r="T1099" s="1157"/>
    </row>
    <row r="1100" spans="1:25">
      <c r="A1100" s="108"/>
      <c r="D1100" s="27"/>
      <c r="E1100" s="133"/>
      <c r="H1100" s="24"/>
      <c r="I1100" s="71"/>
      <c r="J1100" s="1591"/>
      <c r="L1100" s="593"/>
      <c r="Q1100" s="1169"/>
    </row>
    <row r="1101" spans="1:25">
      <c r="A1101" s="108"/>
      <c r="D1101" s="27"/>
      <c r="E1101" s="133"/>
      <c r="H1101" s="24"/>
      <c r="I1101" s="71"/>
      <c r="J1101" s="1591"/>
      <c r="L1101" s="593"/>
      <c r="Q1101" s="1169"/>
    </row>
    <row r="1102" spans="1:25" s="437" customFormat="1" ht="16.2" thickBot="1">
      <c r="A1102" s="436"/>
      <c r="D1102" s="1019"/>
      <c r="E1102" s="1579"/>
      <c r="H1102" s="1020"/>
      <c r="I1102" s="1021"/>
      <c r="J1102" s="1602"/>
      <c r="L1102" s="1617"/>
      <c r="N1102" s="1124"/>
      <c r="P1102" s="1124"/>
      <c r="Q1102" s="1251"/>
      <c r="R1102" s="1023"/>
      <c r="S1102" s="1023"/>
      <c r="T1102" s="1023"/>
    </row>
    <row r="1103" spans="1:25">
      <c r="A1103" s="984" t="s">
        <v>935</v>
      </c>
      <c r="B1103" s="815"/>
      <c r="C1103" s="815"/>
      <c r="D1103" s="815"/>
      <c r="E1103" s="873"/>
      <c r="F1103" s="815"/>
      <c r="G1103" s="815"/>
      <c r="H1103" s="815"/>
      <c r="I1103" s="815"/>
      <c r="J1103" s="2164"/>
      <c r="K1103" s="815"/>
      <c r="L1103" s="1313"/>
      <c r="M1103" s="815"/>
      <c r="N1103" s="1136"/>
      <c r="O1103" s="815"/>
      <c r="P1103" s="1136"/>
      <c r="Q1103" s="1169"/>
      <c r="R1103" s="1340"/>
      <c r="S1103" s="1340"/>
      <c r="T1103" s="1340"/>
      <c r="U1103" s="815"/>
      <c r="V1103" s="747"/>
      <c r="W1103" s="747"/>
      <c r="X1103" s="747"/>
      <c r="Y1103" s="747"/>
    </row>
    <row r="1104" spans="1:25" s="1257" customFormat="1" ht="43.2">
      <c r="A1104" s="1260" t="s">
        <v>784</v>
      </c>
      <c r="B1104" s="1257" t="s">
        <v>20</v>
      </c>
      <c r="C1104" s="1257" t="s">
        <v>701</v>
      </c>
      <c r="D1104" s="1257" t="s">
        <v>785</v>
      </c>
      <c r="E1104" s="1257" t="s">
        <v>786</v>
      </c>
      <c r="F1104" s="1257" t="s">
        <v>787</v>
      </c>
      <c r="G1104" s="1257" t="s">
        <v>788</v>
      </c>
      <c r="H1104" s="1257" t="s">
        <v>789</v>
      </c>
      <c r="I1104" s="1257" t="s">
        <v>790</v>
      </c>
      <c r="J1104" s="1257" t="s">
        <v>791</v>
      </c>
      <c r="K1104" s="1563" t="s">
        <v>792</v>
      </c>
      <c r="L1104" s="1564" t="s">
        <v>474</v>
      </c>
      <c r="M1104" s="1565" t="s">
        <v>793</v>
      </c>
      <c r="N1104" s="1564" t="s">
        <v>483</v>
      </c>
      <c r="O1104" s="1565" t="s">
        <v>794</v>
      </c>
      <c r="P1104" s="1564" t="s">
        <v>480</v>
      </c>
      <c r="Q1104" s="1604" t="s">
        <v>795</v>
      </c>
      <c r="R1104" s="1603" t="s">
        <v>796</v>
      </c>
      <c r="S1104" s="1334" t="s">
        <v>797</v>
      </c>
      <c r="T1104" s="1573" t="s">
        <v>798</v>
      </c>
      <c r="X1104" s="1260" t="s">
        <v>784</v>
      </c>
      <c r="Y1104" s="1257" t="s">
        <v>20</v>
      </c>
    </row>
    <row r="1105" spans="1:20">
      <c r="A1105" s="2173" t="s">
        <v>80</v>
      </c>
      <c r="B1105" s="91" t="s">
        <v>709</v>
      </c>
      <c r="C1105" s="91" t="s">
        <v>747</v>
      </c>
      <c r="D1105" s="399">
        <v>0.5</v>
      </c>
      <c r="E1105" s="2174">
        <v>42996</v>
      </c>
      <c r="F1105" s="399">
        <v>11.4</v>
      </c>
      <c r="G1105" s="91">
        <v>3.68</v>
      </c>
      <c r="H1105" s="394">
        <v>2.313359746835443</v>
      </c>
      <c r="I1105" s="2186">
        <v>0.49245572936346005</v>
      </c>
      <c r="J1105" s="91">
        <v>15.253323761303811</v>
      </c>
      <c r="K1105" s="2199">
        <v>3.68</v>
      </c>
      <c r="L1105" s="2176">
        <v>41.202942337177113</v>
      </c>
      <c r="M1105" s="2177">
        <v>20.813199509493675</v>
      </c>
      <c r="N1105" s="2176">
        <v>60.349123782120159</v>
      </c>
      <c r="O1105" s="2177">
        <v>28.312843442695524</v>
      </c>
      <c r="P1105" s="2176">
        <v>52.384222397248486</v>
      </c>
      <c r="Q1105" s="2168">
        <f t="shared" si="131"/>
        <v>51.312096172181924</v>
      </c>
    </row>
    <row r="1106" spans="1:20">
      <c r="A1106" s="2173" t="s">
        <v>80</v>
      </c>
      <c r="B1106" s="91" t="s">
        <v>709</v>
      </c>
      <c r="C1106" s="91" t="s">
        <v>747</v>
      </c>
      <c r="D1106" s="399">
        <v>1</v>
      </c>
      <c r="E1106" s="2174">
        <v>42996</v>
      </c>
      <c r="F1106" s="399">
        <v>11.4</v>
      </c>
      <c r="G1106" s="91">
        <v>3.68</v>
      </c>
      <c r="H1106" s="91"/>
      <c r="I1106" s="454"/>
      <c r="J1106" s="91" t="s">
        <v>803</v>
      </c>
      <c r="K1106" s="1165"/>
      <c r="L1106" s="2178" t="s">
        <v>803</v>
      </c>
      <c r="M1106" s="2179"/>
      <c r="N1106" s="2178" t="s">
        <v>803</v>
      </c>
      <c r="O1106" s="2179"/>
      <c r="P1106" s="2178" t="s">
        <v>803</v>
      </c>
      <c r="Q1106" s="2168"/>
      <c r="R1106" s="1330"/>
      <c r="T1106" s="1350" t="s">
        <v>803</v>
      </c>
    </row>
    <row r="1107" spans="1:20">
      <c r="A1107" s="2173" t="s">
        <v>80</v>
      </c>
      <c r="B1107" s="91" t="s">
        <v>709</v>
      </c>
      <c r="C1107" s="91" t="s">
        <v>747</v>
      </c>
      <c r="D1107" s="399">
        <v>2</v>
      </c>
      <c r="E1107" s="2174">
        <v>42996</v>
      </c>
      <c r="F1107" s="399">
        <v>11.4</v>
      </c>
      <c r="G1107" s="91">
        <v>3.68</v>
      </c>
      <c r="H1107" s="91"/>
      <c r="I1107" s="454"/>
      <c r="J1107" s="91" t="s">
        <v>803</v>
      </c>
      <c r="K1107" s="1165"/>
      <c r="L1107" s="2184" t="s">
        <v>803</v>
      </c>
      <c r="M1107" s="2185"/>
      <c r="N1107" s="2184" t="s">
        <v>803</v>
      </c>
      <c r="O1107" s="2185"/>
      <c r="P1107" s="2184" t="s">
        <v>803</v>
      </c>
      <c r="Q1107" s="2168"/>
      <c r="R1107" s="1341"/>
      <c r="T1107" s="1357" t="s">
        <v>803</v>
      </c>
    </row>
    <row r="1108" spans="1:20">
      <c r="A1108" s="2173" t="s">
        <v>80</v>
      </c>
      <c r="B1108" s="91" t="s">
        <v>709</v>
      </c>
      <c r="C1108" s="91" t="s">
        <v>747</v>
      </c>
      <c r="D1108" s="399">
        <v>3</v>
      </c>
      <c r="E1108" s="2174">
        <v>42996</v>
      </c>
      <c r="F1108" s="399">
        <v>11.4</v>
      </c>
      <c r="G1108" s="91">
        <v>3.68</v>
      </c>
      <c r="H1108" s="394">
        <v>2.4396453797468367</v>
      </c>
      <c r="I1108" s="2186">
        <v>0.49245572936346005</v>
      </c>
      <c r="J1108" s="91">
        <v>15.253323761303811</v>
      </c>
      <c r="K1108" s="1165"/>
      <c r="L1108" s="2178" t="s">
        <v>803</v>
      </c>
      <c r="M1108" s="2179"/>
      <c r="N1108" s="2178" t="s">
        <v>803</v>
      </c>
      <c r="O1108" s="2179"/>
      <c r="P1108" s="2178" t="s">
        <v>803</v>
      </c>
      <c r="Q1108" s="2168"/>
      <c r="R1108" s="1330"/>
      <c r="T1108" s="1350" t="s">
        <v>803</v>
      </c>
    </row>
    <row r="1109" spans="1:20">
      <c r="A1109" s="2173" t="s">
        <v>80</v>
      </c>
      <c r="B1109" s="91" t="s">
        <v>709</v>
      </c>
      <c r="C1109" s="91" t="s">
        <v>747</v>
      </c>
      <c r="D1109" s="399">
        <v>4</v>
      </c>
      <c r="E1109" s="2174">
        <v>42996</v>
      </c>
      <c r="F1109" s="399">
        <v>11.4</v>
      </c>
      <c r="G1109" s="91">
        <v>3.68</v>
      </c>
      <c r="H1109" s="91"/>
      <c r="I1109" s="454"/>
      <c r="J1109" s="91" t="s">
        <v>803</v>
      </c>
      <c r="K1109" s="1165"/>
      <c r="L1109" s="2178" t="s">
        <v>803</v>
      </c>
      <c r="M1109" s="2179"/>
      <c r="N1109" s="2178" t="s">
        <v>803</v>
      </c>
      <c r="O1109" s="2179"/>
      <c r="P1109" s="2178" t="s">
        <v>803</v>
      </c>
      <c r="Q1109" s="2168"/>
      <c r="R1109" s="1330"/>
      <c r="T1109" s="1350" t="s">
        <v>803</v>
      </c>
    </row>
    <row r="1110" spans="1:20">
      <c r="A1110" s="2173" t="s">
        <v>80</v>
      </c>
      <c r="B1110" s="91" t="s">
        <v>709</v>
      </c>
      <c r="C1110" s="91" t="s">
        <v>747</v>
      </c>
      <c r="D1110" s="399">
        <v>5</v>
      </c>
      <c r="E1110" s="2174">
        <v>42996</v>
      </c>
      <c r="F1110" s="399">
        <v>11.4</v>
      </c>
      <c r="G1110" s="91">
        <v>3.68</v>
      </c>
      <c r="H1110" s="91"/>
      <c r="I1110" s="454"/>
      <c r="J1110" s="91" t="s">
        <v>803</v>
      </c>
      <c r="K1110" s="1165"/>
      <c r="L1110" s="2178" t="s">
        <v>803</v>
      </c>
      <c r="M1110" s="2179"/>
      <c r="N1110" s="2178" t="s">
        <v>803</v>
      </c>
      <c r="O1110" s="2179"/>
      <c r="P1110" s="2178" t="s">
        <v>803</v>
      </c>
      <c r="Q1110" s="2168"/>
      <c r="R1110" s="1330"/>
      <c r="T1110" s="1350" t="s">
        <v>803</v>
      </c>
    </row>
    <row r="1111" spans="1:20">
      <c r="A1111" s="2173" t="s">
        <v>80</v>
      </c>
      <c r="B1111" s="91" t="s">
        <v>709</v>
      </c>
      <c r="C1111" s="91" t="s">
        <v>747</v>
      </c>
      <c r="D1111" s="399">
        <v>6</v>
      </c>
      <c r="E1111" s="2174">
        <v>42996</v>
      </c>
      <c r="F1111" s="399">
        <v>11.4</v>
      </c>
      <c r="G1111" s="91">
        <v>3.68</v>
      </c>
      <c r="H1111" s="91"/>
      <c r="I1111" s="454"/>
      <c r="J1111" s="91" t="s">
        <v>803</v>
      </c>
      <c r="K1111" s="1165"/>
      <c r="L1111" s="2178" t="s">
        <v>803</v>
      </c>
      <c r="M1111" s="2179"/>
      <c r="N1111" s="2178" t="s">
        <v>803</v>
      </c>
      <c r="O1111" s="2179"/>
      <c r="P1111" s="2178" t="s">
        <v>803</v>
      </c>
      <c r="Q1111" s="2168"/>
      <c r="R1111" s="1330"/>
      <c r="T1111" s="1350" t="s">
        <v>803</v>
      </c>
    </row>
    <row r="1112" spans="1:20">
      <c r="A1112" s="2173" t="s">
        <v>80</v>
      </c>
      <c r="B1112" s="91" t="s">
        <v>709</v>
      </c>
      <c r="C1112" s="91" t="s">
        <v>747</v>
      </c>
      <c r="D1112" s="399">
        <v>7</v>
      </c>
      <c r="E1112" s="2174">
        <v>42996</v>
      </c>
      <c r="F1112" s="399">
        <v>11.4</v>
      </c>
      <c r="G1112" s="91">
        <v>3.68</v>
      </c>
      <c r="H1112" s="91"/>
      <c r="I1112" s="454"/>
      <c r="J1112" s="91" t="s">
        <v>803</v>
      </c>
      <c r="K1112" s="1165"/>
      <c r="L1112" s="2178" t="s">
        <v>803</v>
      </c>
      <c r="M1112" s="2179"/>
      <c r="N1112" s="2178" t="s">
        <v>803</v>
      </c>
      <c r="O1112" s="2179"/>
      <c r="P1112" s="2178" t="s">
        <v>803</v>
      </c>
      <c r="Q1112" s="2168"/>
      <c r="R1112" s="1330"/>
      <c r="T1112" s="1350" t="s">
        <v>803</v>
      </c>
    </row>
    <row r="1113" spans="1:20">
      <c r="A1113" s="2173" t="s">
        <v>80</v>
      </c>
      <c r="B1113" s="91" t="s">
        <v>709</v>
      </c>
      <c r="C1113" s="91" t="s">
        <v>747</v>
      </c>
      <c r="D1113" s="399">
        <v>8</v>
      </c>
      <c r="E1113" s="2174">
        <v>42996</v>
      </c>
      <c r="F1113" s="399">
        <v>11.4</v>
      </c>
      <c r="G1113" s="91">
        <v>3.68</v>
      </c>
      <c r="H1113" s="91"/>
      <c r="I1113" s="454"/>
      <c r="J1113" s="91" t="s">
        <v>803</v>
      </c>
      <c r="K1113" s="1165"/>
      <c r="L1113" s="2178" t="s">
        <v>803</v>
      </c>
      <c r="M1113" s="2179"/>
      <c r="N1113" s="2178" t="s">
        <v>803</v>
      </c>
      <c r="O1113" s="2179"/>
      <c r="P1113" s="2178" t="s">
        <v>803</v>
      </c>
      <c r="Q1113" s="2168"/>
      <c r="R1113" s="1330"/>
      <c r="T1113" s="1350" t="s">
        <v>803</v>
      </c>
    </row>
    <row r="1114" spans="1:20">
      <c r="A1114" s="2173" t="s">
        <v>80</v>
      </c>
      <c r="B1114" s="91" t="s">
        <v>709</v>
      </c>
      <c r="C1114" s="91" t="s">
        <v>747</v>
      </c>
      <c r="D1114" s="399">
        <v>9</v>
      </c>
      <c r="E1114" s="2174">
        <v>42996</v>
      </c>
      <c r="F1114" s="399">
        <v>11.4</v>
      </c>
      <c r="G1114" s="91">
        <v>3.68</v>
      </c>
      <c r="H1114" s="394">
        <v>22.431384999999995</v>
      </c>
      <c r="I1114" s="2186">
        <v>0.68590648770604246</v>
      </c>
      <c r="J1114" s="91">
        <v>21.245267550206957</v>
      </c>
      <c r="K1114" s="1165"/>
      <c r="L1114" s="2178" t="s">
        <v>803</v>
      </c>
      <c r="M1114" s="2179"/>
      <c r="N1114" s="2178" t="s">
        <v>803</v>
      </c>
      <c r="O1114" s="2179"/>
      <c r="P1114" s="2178" t="s">
        <v>803</v>
      </c>
      <c r="Q1114" s="2168"/>
      <c r="R1114" s="1330"/>
      <c r="T1114" s="1350" t="s">
        <v>803</v>
      </c>
    </row>
    <row r="1115" spans="1:20" s="451" customFormat="1">
      <c r="A1115" s="2180" t="s">
        <v>80</v>
      </c>
      <c r="B1115" s="470" t="s">
        <v>709</v>
      </c>
      <c r="C1115" s="470" t="s">
        <v>747</v>
      </c>
      <c r="D1115" s="2181">
        <v>10.4</v>
      </c>
      <c r="E1115" s="2182">
        <v>42996</v>
      </c>
      <c r="F1115" s="2181">
        <v>11.4</v>
      </c>
      <c r="G1115" s="470">
        <v>3.68</v>
      </c>
      <c r="H1115" s="1701">
        <v>56.068407911392427</v>
      </c>
      <c r="I1115" s="2189">
        <v>1.985518780201702</v>
      </c>
      <c r="J1115" s="470">
        <v>61.499458697967519</v>
      </c>
      <c r="K1115" s="2195"/>
      <c r="L1115" s="2184" t="s">
        <v>803</v>
      </c>
      <c r="M1115" s="2185"/>
      <c r="N1115" s="2184" t="s">
        <v>803</v>
      </c>
      <c r="O1115" s="2185"/>
      <c r="P1115" s="2184" t="s">
        <v>803</v>
      </c>
      <c r="Q1115" s="2172"/>
      <c r="R1115" s="1341"/>
      <c r="S1115" s="1157"/>
      <c r="T1115" s="1357" t="s">
        <v>803</v>
      </c>
    </row>
    <row r="1116" spans="1:20">
      <c r="A1116" s="884"/>
      <c r="D1116" s="173"/>
      <c r="E1116" s="445"/>
      <c r="F1116" s="173"/>
      <c r="H1116" s="166"/>
      <c r="I1116" s="1263"/>
      <c r="K1116" s="483"/>
      <c r="L1116" s="1648"/>
      <c r="M1116" s="911"/>
      <c r="N1116" s="1648"/>
      <c r="O1116" s="911"/>
      <c r="P1116" s="1648"/>
      <c r="Q1116" s="1169"/>
      <c r="R1116" s="1331"/>
      <c r="T1116" s="1344"/>
    </row>
    <row r="1117" spans="1:20">
      <c r="A1117" s="884" t="s">
        <v>80</v>
      </c>
      <c r="B1117" t="s">
        <v>368</v>
      </c>
      <c r="C1117" s="27" t="s">
        <v>81</v>
      </c>
      <c r="D1117" s="27">
        <v>0.5</v>
      </c>
      <c r="E1117" s="47">
        <v>43342</v>
      </c>
      <c r="F1117" s="27">
        <v>9.51</v>
      </c>
      <c r="G1117" s="27">
        <v>3.59</v>
      </c>
      <c r="H1117" s="27">
        <v>1.34</v>
      </c>
      <c r="I1117" s="607">
        <v>0.4</v>
      </c>
      <c r="J1117">
        <v>12.389600000000002</v>
      </c>
      <c r="K1117" s="1285">
        <v>3.59</v>
      </c>
      <c r="L1117" s="1306">
        <v>41.560161559516729</v>
      </c>
      <c r="M1117" s="784">
        <v>8.7024999999999988</v>
      </c>
      <c r="N1117" s="1306">
        <v>51.794744546718057</v>
      </c>
      <c r="O1117" s="784">
        <v>17.422875000000001</v>
      </c>
      <c r="P1117" s="1306">
        <v>45.379483011114594</v>
      </c>
      <c r="Q1117" s="1169">
        <f t="shared" si="131"/>
        <v>46.244796372449791</v>
      </c>
      <c r="R1117" s="1330">
        <f>AVERAGE(Q1116:Q1178)</f>
        <v>48.332392241914334</v>
      </c>
      <c r="S1117" s="1006" t="s">
        <v>42</v>
      </c>
      <c r="T1117" s="1346" t="str">
        <f>IF(_xlfn.NUMBERVALUE(R1117), IF(R1117&lt;50, "Acceptable; Ongoing Protection is Required", "Unacceptable; Immediate Restoration is Required"), " ")</f>
        <v>Acceptable; Ongoing Protection is Required</v>
      </c>
    </row>
    <row r="1118" spans="1:20">
      <c r="A1118" s="884" t="s">
        <v>80</v>
      </c>
      <c r="B1118" t="s">
        <v>368</v>
      </c>
      <c r="C1118" s="27" t="s">
        <v>81</v>
      </c>
      <c r="D1118" s="27">
        <v>1</v>
      </c>
      <c r="E1118" s="47">
        <v>43342</v>
      </c>
      <c r="F1118" s="27">
        <v>9.51</v>
      </c>
      <c r="G1118" s="27">
        <v>3.59</v>
      </c>
      <c r="H1118" s="27"/>
      <c r="I1118" s="607"/>
      <c r="J1118" t="s">
        <v>803</v>
      </c>
      <c r="K1118" s="1285"/>
      <c r="L1118" s="1306" t="s">
        <v>803</v>
      </c>
      <c r="M1118" s="784"/>
      <c r="N1118" s="1306" t="s">
        <v>803</v>
      </c>
      <c r="O1118" s="784"/>
      <c r="P1118" s="1306" t="s">
        <v>803</v>
      </c>
      <c r="Q1118" s="1169"/>
      <c r="R1118" s="1330"/>
      <c r="T1118" s="1350" t="s">
        <v>803</v>
      </c>
    </row>
    <row r="1119" spans="1:20">
      <c r="A1119" s="884" t="s">
        <v>80</v>
      </c>
      <c r="B1119" t="s">
        <v>368</v>
      </c>
      <c r="C1119" s="27" t="s">
        <v>81</v>
      </c>
      <c r="D1119" s="27">
        <v>2</v>
      </c>
      <c r="E1119" s="47">
        <v>43342</v>
      </c>
      <c r="F1119" s="27">
        <v>9.51</v>
      </c>
      <c r="G1119" s="27">
        <v>3.59</v>
      </c>
      <c r="H1119" s="27"/>
      <c r="I1119" s="607"/>
      <c r="J1119" t="s">
        <v>803</v>
      </c>
      <c r="K1119" s="1285"/>
      <c r="L1119" s="1306" t="s">
        <v>803</v>
      </c>
      <c r="M1119" s="784"/>
      <c r="N1119" s="1306" t="s">
        <v>803</v>
      </c>
      <c r="O1119" s="784"/>
      <c r="P1119" s="1306" t="s">
        <v>803</v>
      </c>
      <c r="Q1119" s="1169"/>
      <c r="R1119" s="1330"/>
      <c r="T1119" s="1350" t="s">
        <v>803</v>
      </c>
    </row>
    <row r="1120" spans="1:20">
      <c r="A1120" s="884" t="s">
        <v>80</v>
      </c>
      <c r="B1120" t="s">
        <v>368</v>
      </c>
      <c r="C1120" s="27" t="s">
        <v>81</v>
      </c>
      <c r="D1120" s="27">
        <v>3</v>
      </c>
      <c r="E1120" s="47">
        <v>43342</v>
      </c>
      <c r="F1120" s="27">
        <v>9.51</v>
      </c>
      <c r="G1120" s="27">
        <v>3.59</v>
      </c>
      <c r="H1120" s="27">
        <v>3.08</v>
      </c>
      <c r="I1120" s="607">
        <v>0.57999999999999996</v>
      </c>
      <c r="J1120">
        <v>17.964919999999999</v>
      </c>
      <c r="K1120" s="1285"/>
      <c r="L1120" s="1306" t="s">
        <v>803</v>
      </c>
      <c r="M1120" s="784"/>
      <c r="N1120" s="1306" t="s">
        <v>803</v>
      </c>
      <c r="O1120" s="784"/>
      <c r="P1120" s="1306" t="s">
        <v>803</v>
      </c>
      <c r="Q1120" s="1169"/>
      <c r="R1120" s="1330"/>
      <c r="T1120" s="1350" t="s">
        <v>803</v>
      </c>
    </row>
    <row r="1121" spans="1:20">
      <c r="A1121" s="884" t="s">
        <v>80</v>
      </c>
      <c r="B1121" t="s">
        <v>368</v>
      </c>
      <c r="C1121" s="27" t="s">
        <v>81</v>
      </c>
      <c r="D1121" s="27">
        <v>4</v>
      </c>
      <c r="E1121" s="47">
        <v>43342</v>
      </c>
      <c r="F1121" s="27">
        <v>9.51</v>
      </c>
      <c r="G1121" s="27">
        <v>3.59</v>
      </c>
      <c r="H1121" s="27"/>
      <c r="I1121" s="607"/>
      <c r="J1121" t="s">
        <v>803</v>
      </c>
      <c r="K1121" s="1285"/>
      <c r="L1121" s="1306" t="s">
        <v>803</v>
      </c>
      <c r="M1121" s="784"/>
      <c r="N1121" s="1306" t="s">
        <v>803</v>
      </c>
      <c r="O1121" s="784"/>
      <c r="P1121" s="1306" t="s">
        <v>803</v>
      </c>
      <c r="Q1121" s="1169"/>
      <c r="R1121" s="1330"/>
      <c r="T1121" s="1350" t="s">
        <v>803</v>
      </c>
    </row>
    <row r="1122" spans="1:20">
      <c r="A1122" s="884" t="s">
        <v>80</v>
      </c>
      <c r="B1122" t="s">
        <v>368</v>
      </c>
      <c r="C1122" s="27" t="s">
        <v>81</v>
      </c>
      <c r="D1122" s="27">
        <v>5</v>
      </c>
      <c r="E1122" s="47">
        <v>43342</v>
      </c>
      <c r="F1122" s="27">
        <v>9.51</v>
      </c>
      <c r="G1122" s="27">
        <v>3.59</v>
      </c>
      <c r="H1122" s="27"/>
      <c r="I1122" s="607"/>
      <c r="J1122" t="s">
        <v>803</v>
      </c>
      <c r="K1122" s="1285"/>
      <c r="L1122" s="1306" t="s">
        <v>803</v>
      </c>
      <c r="M1122" s="784"/>
      <c r="N1122" s="1306" t="s">
        <v>803</v>
      </c>
      <c r="O1122" s="784"/>
      <c r="P1122" s="1306" t="s">
        <v>803</v>
      </c>
      <c r="Q1122" s="1169"/>
      <c r="R1122" s="1330"/>
      <c r="T1122" s="1350" t="s">
        <v>803</v>
      </c>
    </row>
    <row r="1123" spans="1:20">
      <c r="A1123" s="884" t="s">
        <v>80</v>
      </c>
      <c r="B1123" t="s">
        <v>368</v>
      </c>
      <c r="C1123" s="27" t="s">
        <v>81</v>
      </c>
      <c r="D1123" s="27">
        <v>6</v>
      </c>
      <c r="E1123" s="47">
        <v>43342</v>
      </c>
      <c r="F1123" s="27">
        <v>9.51</v>
      </c>
      <c r="G1123" s="27">
        <v>3.59</v>
      </c>
      <c r="H1123" s="27">
        <v>24.38</v>
      </c>
      <c r="I1123" s="607">
        <v>0.51</v>
      </c>
      <c r="J1123">
        <v>15.79674</v>
      </c>
      <c r="K1123" s="1285"/>
      <c r="L1123" s="1306" t="s">
        <v>803</v>
      </c>
      <c r="M1123" s="784"/>
      <c r="N1123" s="1306" t="s">
        <v>803</v>
      </c>
      <c r="O1123" s="784"/>
      <c r="P1123" s="1306" t="s">
        <v>803</v>
      </c>
      <c r="Q1123" s="1169"/>
      <c r="R1123" s="1330"/>
      <c r="T1123" s="1350" t="s">
        <v>803</v>
      </c>
    </row>
    <row r="1124" spans="1:20">
      <c r="A1124" s="884" t="s">
        <v>80</v>
      </c>
      <c r="B1124" t="s">
        <v>368</v>
      </c>
      <c r="C1124" s="27" t="s">
        <v>81</v>
      </c>
      <c r="D1124" s="27">
        <v>7</v>
      </c>
      <c r="E1124" s="47">
        <v>43342</v>
      </c>
      <c r="F1124" s="27">
        <v>9.51</v>
      </c>
      <c r="G1124" s="27">
        <v>3.59</v>
      </c>
      <c r="H1124" s="27"/>
      <c r="I1124" s="607"/>
      <c r="J1124" t="s">
        <v>803</v>
      </c>
      <c r="K1124" s="1285"/>
      <c r="L1124" s="1306" t="s">
        <v>803</v>
      </c>
      <c r="M1124" s="784"/>
      <c r="N1124" s="1306" t="s">
        <v>803</v>
      </c>
      <c r="O1124" s="784"/>
      <c r="P1124" s="1306" t="s">
        <v>803</v>
      </c>
      <c r="Q1124" s="1169"/>
      <c r="R1124" s="1330"/>
      <c r="T1124" s="1350" t="s">
        <v>803</v>
      </c>
    </row>
    <row r="1125" spans="1:20">
      <c r="A1125" s="884" t="s">
        <v>80</v>
      </c>
      <c r="B1125" t="s">
        <v>368</v>
      </c>
      <c r="C1125" s="27" t="s">
        <v>81</v>
      </c>
      <c r="D1125" s="27">
        <v>8</v>
      </c>
      <c r="E1125" s="47">
        <v>43342</v>
      </c>
      <c r="F1125" s="27">
        <v>9.51</v>
      </c>
      <c r="G1125" s="27">
        <v>3.59</v>
      </c>
      <c r="H1125" s="27"/>
      <c r="I1125" s="607"/>
      <c r="J1125" t="s">
        <v>803</v>
      </c>
      <c r="K1125" s="1285"/>
      <c r="L1125" s="1306" t="s">
        <v>803</v>
      </c>
      <c r="M1125" s="784"/>
      <c r="N1125" s="1306" t="s">
        <v>803</v>
      </c>
      <c r="O1125" s="784"/>
      <c r="P1125" s="1306" t="s">
        <v>803</v>
      </c>
      <c r="Q1125" s="1169"/>
      <c r="R1125" s="1330"/>
      <c r="T1125" s="1350" t="s">
        <v>803</v>
      </c>
    </row>
    <row r="1126" spans="1:20" s="451" customFormat="1">
      <c r="A1126" s="1631" t="s">
        <v>80</v>
      </c>
      <c r="B1126" s="451" t="s">
        <v>368</v>
      </c>
      <c r="C1126" s="534" t="s">
        <v>81</v>
      </c>
      <c r="D1126" s="534">
        <v>9</v>
      </c>
      <c r="E1126" s="1513">
        <v>43342</v>
      </c>
      <c r="F1126" s="534">
        <v>9.51</v>
      </c>
      <c r="G1126" s="534">
        <v>3.59</v>
      </c>
      <c r="H1126" s="534">
        <v>6.01</v>
      </c>
      <c r="I1126" s="1636">
        <v>0.76</v>
      </c>
      <c r="J1126" s="451">
        <v>23.540240000000001</v>
      </c>
      <c r="K1126" s="1654"/>
      <c r="L1126" s="1315" t="s">
        <v>803</v>
      </c>
      <c r="M1126" s="892"/>
      <c r="N1126" s="1315" t="s">
        <v>803</v>
      </c>
      <c r="O1126" s="892"/>
      <c r="P1126" s="1315" t="s">
        <v>803</v>
      </c>
      <c r="Q1126" s="1232"/>
      <c r="R1126" s="1341"/>
      <c r="S1126" s="1157"/>
      <c r="T1126" s="1357" t="s">
        <v>803</v>
      </c>
    </row>
    <row r="1127" spans="1:20">
      <c r="A1127" s="884"/>
      <c r="C1127" s="27"/>
      <c r="D1127" s="27"/>
      <c r="E1127" s="27"/>
      <c r="F1127" s="47"/>
      <c r="G1127" s="173"/>
      <c r="H1127" s="173"/>
      <c r="I1127" s="27"/>
      <c r="J1127" s="27"/>
      <c r="K1127" s="528"/>
      <c r="L1127" s="1106"/>
      <c r="M1127" s="607"/>
      <c r="O1127" s="592"/>
      <c r="P1127" s="593"/>
      <c r="Q1127" s="1169"/>
      <c r="S1127" s="1333"/>
      <c r="T1127" s="1346"/>
    </row>
    <row r="1128" spans="1:20" ht="31.2">
      <c r="A1128" s="976" t="s">
        <v>804</v>
      </c>
      <c r="B1128" s="591" t="s">
        <v>20</v>
      </c>
      <c r="C1128" s="591" t="s">
        <v>701</v>
      </c>
      <c r="D1128" s="946" t="s">
        <v>805</v>
      </c>
      <c r="E1128" s="947" t="s">
        <v>786</v>
      </c>
      <c r="F1128" s="946" t="s">
        <v>806</v>
      </c>
      <c r="G1128" s="946" t="s">
        <v>807</v>
      </c>
      <c r="H1128" s="591" t="s">
        <v>808</v>
      </c>
      <c r="I1128" s="371" t="s">
        <v>809</v>
      </c>
      <c r="J1128" t="s">
        <v>878</v>
      </c>
      <c r="K1128" s="1267" t="s">
        <v>792</v>
      </c>
      <c r="L1128" s="1305" t="s">
        <v>474</v>
      </c>
      <c r="M1128" s="1252" t="s">
        <v>793</v>
      </c>
      <c r="N1128" s="1305" t="s">
        <v>483</v>
      </c>
      <c r="O1128" s="1252" t="s">
        <v>794</v>
      </c>
      <c r="P1128" s="1305" t="s">
        <v>480</v>
      </c>
      <c r="Q1128" s="1604"/>
      <c r="T1128" s="1346"/>
    </row>
    <row r="1129" spans="1:20">
      <c r="A1129" s="108">
        <v>67</v>
      </c>
      <c r="B1129" t="s">
        <v>709</v>
      </c>
      <c r="C1129" t="s">
        <v>935</v>
      </c>
      <c r="D1129" s="18">
        <v>0.5</v>
      </c>
      <c r="E1129" s="55">
        <v>43705</v>
      </c>
      <c r="F1129" s="165">
        <v>10.44</v>
      </c>
      <c r="G1129" s="166">
        <v>4.18</v>
      </c>
      <c r="H1129" s="24">
        <v>2.0928272151898737</v>
      </c>
      <c r="I1129" s="24">
        <v>0.50423903524667213</v>
      </c>
      <c r="J1129">
        <f t="shared" ref="J1129:J1165" si="146">IF(AND(I1129&gt;0),  I1129*30.974," ")</f>
        <v>15.618299877730422</v>
      </c>
      <c r="K1129" s="745">
        <f>AVERAGE(G1129:G1139)</f>
        <v>4.18</v>
      </c>
      <c r="L1129" s="594">
        <f t="shared" ref="L1129:L1155" si="147">10*(6-(LN(K1129)/LN(2)))</f>
        <v>39.364970576938418</v>
      </c>
      <c r="M1129" s="166">
        <f>AVERAGE(H1129:H1139)</f>
        <v>27.518542341772154</v>
      </c>
      <c r="N1129" s="594">
        <f t="shared" ref="N1129:N1155" si="148">10*(6-((2.04-0.68*LN(M1129))/LN(2)))</f>
        <v>63.088879767780128</v>
      </c>
      <c r="O1129">
        <f>AVERAGE(J1129:J1139)</f>
        <v>126.08181735418577</v>
      </c>
      <c r="P1129" s="594">
        <f t="shared" ref="P1129:P1155" si="149">10*(6-(LN(48/O1129)/LN(2)))</f>
        <v>73.932539242410726</v>
      </c>
      <c r="Q1129" s="1169">
        <f t="shared" ref="Q1129:Q1198" si="150">AVERAGE(L1129,N1129,P1129)</f>
        <v>58.79546319570975</v>
      </c>
      <c r="T1129" s="1346"/>
    </row>
    <row r="1130" spans="1:20">
      <c r="A1130" s="108"/>
      <c r="B1130" t="s">
        <v>709</v>
      </c>
      <c r="C1130" t="s">
        <v>935</v>
      </c>
      <c r="D1130" s="18">
        <v>1</v>
      </c>
      <c r="E1130" s="55">
        <v>43705</v>
      </c>
      <c r="F1130" s="165"/>
      <c r="G1130" s="166"/>
      <c r="H1130" s="27" t="s">
        <v>811</v>
      </c>
      <c r="I1130" s="27" t="s">
        <v>811</v>
      </c>
      <c r="K1130" s="483"/>
      <c r="Q1130" s="1169"/>
      <c r="T1130" s="1346"/>
    </row>
    <row r="1131" spans="1:20">
      <c r="A1131" s="108"/>
      <c r="B1131" t="s">
        <v>709</v>
      </c>
      <c r="C1131" t="s">
        <v>935</v>
      </c>
      <c r="D1131" s="18">
        <v>2</v>
      </c>
      <c r="E1131" s="55">
        <v>43705</v>
      </c>
      <c r="F1131" s="165"/>
      <c r="G1131" s="166"/>
      <c r="H1131" s="27" t="s">
        <v>811</v>
      </c>
      <c r="I1131" s="27" t="s">
        <v>811</v>
      </c>
      <c r="K1131" s="483"/>
      <c r="Q1131" s="1169"/>
      <c r="T1131" s="1346"/>
    </row>
    <row r="1132" spans="1:20">
      <c r="A1132" s="108"/>
      <c r="B1132" t="s">
        <v>709</v>
      </c>
      <c r="C1132" t="s">
        <v>935</v>
      </c>
      <c r="D1132" s="18">
        <v>3</v>
      </c>
      <c r="E1132" s="55">
        <v>43705</v>
      </c>
      <c r="F1132" s="165"/>
      <c r="G1132" s="166"/>
      <c r="H1132" s="24">
        <v>2.1099115189873419</v>
      </c>
      <c r="I1132" s="24">
        <v>0.54302665334257005</v>
      </c>
      <c r="J1132">
        <f t="shared" si="146"/>
        <v>16.819707560632764</v>
      </c>
      <c r="K1132" s="483"/>
      <c r="Q1132" s="1169"/>
      <c r="T1132" s="1346"/>
    </row>
    <row r="1133" spans="1:20">
      <c r="A1133" s="108"/>
      <c r="B1133" t="s">
        <v>709</v>
      </c>
      <c r="C1133" t="s">
        <v>935</v>
      </c>
      <c r="D1133" s="18">
        <v>4</v>
      </c>
      <c r="E1133" s="55">
        <v>43705</v>
      </c>
      <c r="F1133" s="165"/>
      <c r="G1133" s="166"/>
      <c r="H1133" s="27" t="s">
        <v>811</v>
      </c>
      <c r="I1133" s="27" t="s">
        <v>811</v>
      </c>
      <c r="K1133" s="483"/>
      <c r="Q1133" s="1169"/>
      <c r="T1133" s="1346"/>
    </row>
    <row r="1134" spans="1:20">
      <c r="A1134" s="108"/>
      <c r="B1134" t="s">
        <v>709</v>
      </c>
      <c r="C1134" t="s">
        <v>935</v>
      </c>
      <c r="D1134" s="18">
        <v>5</v>
      </c>
      <c r="E1134" s="55">
        <v>43705</v>
      </c>
      <c r="F1134" s="165"/>
      <c r="G1134" s="166"/>
      <c r="H1134" s="27" t="s">
        <v>811</v>
      </c>
      <c r="I1134" s="27" t="s">
        <v>811</v>
      </c>
      <c r="K1134" s="483"/>
      <c r="Q1134" s="1169"/>
      <c r="T1134" s="1346"/>
    </row>
    <row r="1135" spans="1:20">
      <c r="A1135" s="108"/>
      <c r="B1135" t="s">
        <v>709</v>
      </c>
      <c r="C1135" t="s">
        <v>935</v>
      </c>
      <c r="D1135" s="18">
        <v>6</v>
      </c>
      <c r="E1135" s="55">
        <v>43705</v>
      </c>
      <c r="F1135" s="165"/>
      <c r="G1135" s="166"/>
      <c r="H1135" s="27" t="s">
        <v>811</v>
      </c>
      <c r="I1135" s="27" t="s">
        <v>811</v>
      </c>
      <c r="K1135" s="483"/>
      <c r="Q1135" s="1169"/>
      <c r="T1135" s="1346"/>
    </row>
    <row r="1136" spans="1:20">
      <c r="A1136" s="108"/>
      <c r="B1136" t="s">
        <v>709</v>
      </c>
      <c r="C1136" t="s">
        <v>935</v>
      </c>
      <c r="D1136" s="18">
        <v>7</v>
      </c>
      <c r="E1136" s="55">
        <v>43705</v>
      </c>
      <c r="F1136" s="165"/>
      <c r="G1136" s="166"/>
      <c r="H1136" s="27" t="s">
        <v>811</v>
      </c>
      <c r="I1136" s="27" t="s">
        <v>811</v>
      </c>
      <c r="K1136" s="483"/>
      <c r="Q1136" s="1169"/>
      <c r="T1136" s="1346"/>
    </row>
    <row r="1137" spans="1:22">
      <c r="A1137" s="108"/>
      <c r="B1137" t="s">
        <v>709</v>
      </c>
      <c r="C1137" t="s">
        <v>935</v>
      </c>
      <c r="D1137" s="18">
        <v>8</v>
      </c>
      <c r="E1137" s="55">
        <v>43705</v>
      </c>
      <c r="F1137" s="165"/>
      <c r="G1137" s="166"/>
      <c r="H1137" s="27" t="s">
        <v>811</v>
      </c>
      <c r="I1137" s="27" t="s">
        <v>811</v>
      </c>
      <c r="K1137" s="483"/>
      <c r="Q1137" s="1169"/>
      <c r="T1137" s="1346"/>
    </row>
    <row r="1138" spans="1:22">
      <c r="A1138" s="108"/>
      <c r="B1138" t="s">
        <v>709</v>
      </c>
      <c r="C1138" t="s">
        <v>935</v>
      </c>
      <c r="D1138" s="18">
        <v>9</v>
      </c>
      <c r="E1138" s="55">
        <v>43705</v>
      </c>
      <c r="F1138" s="165"/>
      <c r="G1138" s="166"/>
      <c r="H1138" s="24">
        <v>21.338295443037989</v>
      </c>
      <c r="I1138" s="24">
        <v>1.3330239440649887</v>
      </c>
      <c r="J1138">
        <f t="shared" si="146"/>
        <v>41.289083643468963</v>
      </c>
      <c r="K1138" s="483"/>
      <c r="Q1138" s="1169"/>
      <c r="T1138" s="1346"/>
    </row>
    <row r="1139" spans="1:22" s="451" customFormat="1">
      <c r="A1139" s="1566"/>
      <c r="B1139" s="451" t="s">
        <v>709</v>
      </c>
      <c r="C1139" s="451" t="s">
        <v>935</v>
      </c>
      <c r="D1139" s="1201">
        <v>10</v>
      </c>
      <c r="E1139" s="1202">
        <v>43705</v>
      </c>
      <c r="F1139" s="1203"/>
      <c r="G1139" s="1204"/>
      <c r="H1139" s="1200">
        <v>84.533135189873406</v>
      </c>
      <c r="I1139" s="1200">
        <v>13.901988065309968</v>
      </c>
      <c r="J1139" s="451">
        <f t="shared" si="146"/>
        <v>430.60017833491094</v>
      </c>
      <c r="K1139" s="1104"/>
      <c r="L1139" s="1373"/>
      <c r="N1139" s="1373"/>
      <c r="P1139" s="1373"/>
      <c r="Q1139" s="1232"/>
      <c r="R1139" s="1157"/>
      <c r="S1139" s="1157"/>
      <c r="T1139" s="1569"/>
    </row>
    <row r="1140" spans="1:22">
      <c r="A1140" s="108"/>
      <c r="D1140" s="18"/>
      <c r="E1140" s="55"/>
      <c r="H1140" s="165"/>
      <c r="I1140" s="166"/>
      <c r="J1140" t="str">
        <f t="shared" si="146"/>
        <v xml:space="preserve"> </v>
      </c>
      <c r="K1140" s="483"/>
      <c r="Q1140" s="1169"/>
      <c r="R1140" s="1229"/>
      <c r="S1140" s="1229"/>
      <c r="T1140" s="1348"/>
      <c r="U1140" s="27"/>
      <c r="V1140" s="24"/>
    </row>
    <row r="1141" spans="1:22" ht="31.2">
      <c r="B1141" s="976" t="s">
        <v>20</v>
      </c>
      <c r="C1141" s="591" t="s">
        <v>701</v>
      </c>
      <c r="D1141" s="946" t="s">
        <v>805</v>
      </c>
      <c r="E1141" s="947" t="s">
        <v>786</v>
      </c>
      <c r="F1141" s="946" t="s">
        <v>806</v>
      </c>
      <c r="G1141" s="946" t="s">
        <v>807</v>
      </c>
      <c r="H1141" s="591" t="s">
        <v>808</v>
      </c>
      <c r="I1141" s="371" t="s">
        <v>809</v>
      </c>
      <c r="J1141" t="s">
        <v>810</v>
      </c>
      <c r="K1141" s="1267" t="s">
        <v>792</v>
      </c>
      <c r="L1141" s="1305" t="s">
        <v>474</v>
      </c>
      <c r="M1141" s="1252" t="s">
        <v>793</v>
      </c>
      <c r="N1141" s="1305" t="s">
        <v>483</v>
      </c>
      <c r="O1141" s="1252" t="s">
        <v>794</v>
      </c>
      <c r="P1141" s="1305" t="s">
        <v>480</v>
      </c>
      <c r="Q1141" s="1604"/>
      <c r="T1141" s="1346"/>
    </row>
    <row r="1142" spans="1:22">
      <c r="B1142" s="108" t="s">
        <v>709</v>
      </c>
      <c r="C1142" t="s">
        <v>935</v>
      </c>
      <c r="D1142">
        <v>0.5</v>
      </c>
      <c r="E1142" s="55">
        <v>44069</v>
      </c>
      <c r="F1142">
        <v>10.199999999999999</v>
      </c>
      <c r="G1142">
        <v>3.25</v>
      </c>
      <c r="H1142" s="371">
        <v>0.30240000000000006</v>
      </c>
      <c r="I1142" s="24">
        <v>0.57996686269057462</v>
      </c>
      <c r="J1142">
        <f t="shared" si="146"/>
        <v>17.963893604977859</v>
      </c>
      <c r="K1142" s="483">
        <f>AVERAGE(G1142:G1152)</f>
        <v>3.25</v>
      </c>
      <c r="L1142" s="594">
        <f t="shared" si="147"/>
        <v>42.995602818589077</v>
      </c>
      <c r="M1142" s="166">
        <f>AVERAGE(H1142:H1152)</f>
        <v>2.3510666666666671</v>
      </c>
      <c r="N1142" s="594">
        <f t="shared" si="148"/>
        <v>38.955566215809576</v>
      </c>
      <c r="O1142">
        <f>AVERAGE(J1142:J1152)</f>
        <v>43.610888849164454</v>
      </c>
      <c r="P1142" s="594">
        <f t="shared" si="149"/>
        <v>58.616539889703539</v>
      </c>
      <c r="Q1142" s="1169">
        <f t="shared" si="150"/>
        <v>46.855902974700733</v>
      </c>
      <c r="T1142" s="1346"/>
    </row>
    <row r="1143" spans="1:22">
      <c r="B1143" s="108" t="s">
        <v>709</v>
      </c>
      <c r="C1143" t="s">
        <v>935</v>
      </c>
      <c r="D1143">
        <v>1</v>
      </c>
      <c r="E1143" s="55">
        <v>44069</v>
      </c>
      <c r="H1143" s="24" t="s">
        <v>811</v>
      </c>
      <c r="I1143" s="24" t="s">
        <v>811</v>
      </c>
      <c r="K1143" s="483"/>
      <c r="Q1143" s="1169"/>
      <c r="T1143" s="1346"/>
    </row>
    <row r="1144" spans="1:22">
      <c r="B1144" s="108" t="s">
        <v>709</v>
      </c>
      <c r="C1144" t="s">
        <v>935</v>
      </c>
      <c r="D1144">
        <v>2</v>
      </c>
      <c r="E1144" s="55">
        <v>44069</v>
      </c>
      <c r="H1144" s="24" t="s">
        <v>811</v>
      </c>
      <c r="I1144" s="24" t="s">
        <v>811</v>
      </c>
      <c r="K1144" s="483"/>
      <c r="Q1144" s="1169"/>
      <c r="T1144" s="1346"/>
    </row>
    <row r="1145" spans="1:22">
      <c r="B1145" s="108" t="s">
        <v>709</v>
      </c>
      <c r="C1145" t="s">
        <v>935</v>
      </c>
      <c r="D1145">
        <v>3</v>
      </c>
      <c r="E1145" s="55">
        <v>44069</v>
      </c>
      <c r="H1145" s="371">
        <v>0.66639999999999999</v>
      </c>
      <c r="I1145" s="24">
        <v>0.6186313202032796</v>
      </c>
      <c r="J1145">
        <f t="shared" si="146"/>
        <v>19.161486511976381</v>
      </c>
      <c r="K1145" s="483"/>
      <c r="Q1145" s="1169"/>
      <c r="T1145" s="1346"/>
    </row>
    <row r="1146" spans="1:22">
      <c r="B1146" s="108" t="s">
        <v>709</v>
      </c>
      <c r="C1146" t="s">
        <v>935</v>
      </c>
      <c r="D1146">
        <v>4</v>
      </c>
      <c r="E1146" s="55">
        <v>44069</v>
      </c>
      <c r="H1146" s="24" t="s">
        <v>811</v>
      </c>
      <c r="I1146" s="24" t="s">
        <v>811</v>
      </c>
      <c r="K1146" s="483"/>
      <c r="Q1146" s="1169"/>
      <c r="T1146" s="1346"/>
    </row>
    <row r="1147" spans="1:22">
      <c r="B1147" s="108" t="s">
        <v>709</v>
      </c>
      <c r="C1147" t="s">
        <v>935</v>
      </c>
      <c r="D1147">
        <v>5</v>
      </c>
      <c r="E1147" s="55">
        <v>44069</v>
      </c>
      <c r="H1147" s="24" t="s">
        <v>811</v>
      </c>
      <c r="I1147" s="24" t="s">
        <v>811</v>
      </c>
      <c r="K1147" s="483"/>
      <c r="Q1147" s="1169"/>
      <c r="T1147" s="1346"/>
    </row>
    <row r="1148" spans="1:22">
      <c r="B1148" s="108" t="s">
        <v>709</v>
      </c>
      <c r="C1148" t="s">
        <v>935</v>
      </c>
      <c r="D1148">
        <v>6</v>
      </c>
      <c r="E1148" s="55">
        <v>44069</v>
      </c>
      <c r="H1148" s="24" t="s">
        <v>811</v>
      </c>
      <c r="I1148" s="24" t="s">
        <v>811</v>
      </c>
      <c r="K1148" s="483"/>
      <c r="Q1148" s="1169"/>
      <c r="T1148" s="1346"/>
    </row>
    <row r="1149" spans="1:22">
      <c r="B1149" s="108" t="s">
        <v>709</v>
      </c>
      <c r="C1149" t="s">
        <v>935</v>
      </c>
      <c r="D1149">
        <v>7</v>
      </c>
      <c r="E1149" s="55">
        <v>44069</v>
      </c>
      <c r="H1149" s="24" t="s">
        <v>811</v>
      </c>
      <c r="I1149" s="24" t="s">
        <v>811</v>
      </c>
      <c r="K1149" s="483"/>
      <c r="Q1149" s="1169"/>
      <c r="T1149" s="1346"/>
    </row>
    <row r="1150" spans="1:22">
      <c r="B1150" s="108" t="s">
        <v>709</v>
      </c>
      <c r="C1150" t="s">
        <v>935</v>
      </c>
      <c r="D1150">
        <v>8</v>
      </c>
      <c r="E1150" s="55">
        <v>44069</v>
      </c>
      <c r="H1150" s="24" t="s">
        <v>811</v>
      </c>
      <c r="I1150" s="24" t="s">
        <v>811</v>
      </c>
      <c r="K1150" s="483"/>
      <c r="Q1150" s="1169"/>
      <c r="T1150" s="1346"/>
    </row>
    <row r="1151" spans="1:22">
      <c r="B1151" s="108" t="s">
        <v>709</v>
      </c>
      <c r="C1151" t="s">
        <v>935</v>
      </c>
      <c r="D1151">
        <v>9</v>
      </c>
      <c r="E1151" s="55">
        <v>44069</v>
      </c>
      <c r="H1151" s="371">
        <v>2.3296000000000001</v>
      </c>
      <c r="I1151" s="24">
        <v>1.3081977560421723</v>
      </c>
      <c r="J1151">
        <f t="shared" si="146"/>
        <v>40.520117295650245</v>
      </c>
      <c r="K1151" s="483"/>
      <c r="Q1151" s="1169"/>
      <c r="T1151" s="1346"/>
    </row>
    <row r="1152" spans="1:22" s="451" customFormat="1">
      <c r="B1152" s="1566" t="s">
        <v>709</v>
      </c>
      <c r="C1152" s="451" t="s">
        <v>935</v>
      </c>
      <c r="D1152" s="451">
        <v>9.75</v>
      </c>
      <c r="E1152" s="1202">
        <v>44069</v>
      </c>
      <c r="H1152" s="1576">
        <v>6.1058666666666692</v>
      </c>
      <c r="I1152" s="1200">
        <v>3.1251390838785222</v>
      </c>
      <c r="J1152" s="451">
        <f t="shared" si="146"/>
        <v>96.798057984053344</v>
      </c>
      <c r="K1152" s="1104"/>
      <c r="L1152" s="1373"/>
      <c r="N1152" s="1373"/>
      <c r="P1152" s="1373"/>
      <c r="Q1152" s="1232"/>
      <c r="R1152" s="1157"/>
      <c r="S1152" s="1157"/>
      <c r="T1152" s="1569"/>
    </row>
    <row r="1153" spans="1:25">
      <c r="A1153" s="976"/>
      <c r="B1153" s="591"/>
      <c r="C1153" s="946"/>
      <c r="D1153" s="947"/>
      <c r="E1153" s="591"/>
      <c r="F1153" s="946"/>
      <c r="G1153" s="946"/>
      <c r="H1153" s="946"/>
      <c r="I1153" s="948"/>
      <c r="J1153" t="str">
        <f t="shared" si="146"/>
        <v xml:space="preserve"> </v>
      </c>
      <c r="K1153" s="1279"/>
      <c r="M1153" s="946"/>
      <c r="O1153" s="591"/>
      <c r="Q1153" s="1169"/>
      <c r="R1153" s="1011"/>
      <c r="S1153" s="1229"/>
      <c r="T1153" s="1348"/>
      <c r="U1153" s="946"/>
    </row>
    <row r="1154" spans="1:25" ht="31.2">
      <c r="A1154" s="983" t="s">
        <v>804</v>
      </c>
      <c r="B1154" s="815" t="s">
        <v>20</v>
      </c>
      <c r="C1154" s="815" t="s">
        <v>701</v>
      </c>
      <c r="D1154" s="815" t="s">
        <v>805</v>
      </c>
      <c r="E1154" s="873" t="s">
        <v>786</v>
      </c>
      <c r="F1154" s="815" t="s">
        <v>806</v>
      </c>
      <c r="G1154" s="815" t="s">
        <v>807</v>
      </c>
      <c r="H1154" s="815" t="s">
        <v>808</v>
      </c>
      <c r="I1154" s="878" t="s">
        <v>809</v>
      </c>
      <c r="J1154" t="s">
        <v>810</v>
      </c>
      <c r="K1154" s="1267" t="s">
        <v>792</v>
      </c>
      <c r="L1154" s="1305" t="s">
        <v>474</v>
      </c>
      <c r="M1154" s="1252" t="s">
        <v>793</v>
      </c>
      <c r="N1154" s="1305" t="s">
        <v>483</v>
      </c>
      <c r="O1154" s="1252" t="s">
        <v>794</v>
      </c>
      <c r="P1154" s="1305" t="s">
        <v>480</v>
      </c>
      <c r="Q1154" s="1604"/>
      <c r="R1154" s="1226"/>
      <c r="S1154" s="1226"/>
      <c r="T1154" s="1349"/>
      <c r="U1154" s="747"/>
      <c r="V1154" s="747"/>
      <c r="W1154" s="747"/>
      <c r="X1154" s="747"/>
      <c r="Y1154" s="747"/>
    </row>
    <row r="1155" spans="1:25">
      <c r="A1155" s="108"/>
      <c r="B1155" t="s">
        <v>709</v>
      </c>
      <c r="C1155" t="s">
        <v>935</v>
      </c>
      <c r="D1155" s="27">
        <v>1</v>
      </c>
      <c r="E1155" s="133">
        <v>44431</v>
      </c>
      <c r="H1155" s="24" t="s">
        <v>811</v>
      </c>
      <c r="I1155" s="71" t="s">
        <v>811</v>
      </c>
      <c r="K1155" s="483">
        <f>AVERAGE(G1155:G1165)</f>
        <v>5.2</v>
      </c>
      <c r="L1155" s="594">
        <f t="shared" si="147"/>
        <v>36.214883767462702</v>
      </c>
      <c r="M1155" s="166">
        <f>AVERAGE(H1155:H1165)</f>
        <v>6.1548095238095257</v>
      </c>
      <c r="N1155" s="594">
        <f t="shared" si="148"/>
        <v>48.396677790761643</v>
      </c>
      <c r="O1155">
        <f>AVERAGE(J1155:J1165)</f>
        <v>17.903135155542611</v>
      </c>
      <c r="P1155" s="594">
        <f t="shared" si="149"/>
        <v>45.771778451918024</v>
      </c>
      <c r="Q1155" s="1169">
        <f t="shared" si="150"/>
        <v>43.461113336714128</v>
      </c>
      <c r="T1155" s="1346"/>
    </row>
    <row r="1156" spans="1:25">
      <c r="A1156" s="108"/>
      <c r="B1156" t="s">
        <v>709</v>
      </c>
      <c r="C1156" t="s">
        <v>935</v>
      </c>
      <c r="D1156" s="27">
        <v>2</v>
      </c>
      <c r="E1156" s="133">
        <v>44431</v>
      </c>
      <c r="H1156" s="24" t="s">
        <v>811</v>
      </c>
      <c r="I1156" s="71" t="s">
        <v>811</v>
      </c>
      <c r="K1156" s="483"/>
      <c r="Q1156" s="1169"/>
      <c r="T1156" s="1346"/>
    </row>
    <row r="1157" spans="1:25">
      <c r="A1157" s="108"/>
      <c r="B1157" t="s">
        <v>709</v>
      </c>
      <c r="C1157" t="s">
        <v>935</v>
      </c>
      <c r="D1157" s="27">
        <v>3</v>
      </c>
      <c r="E1157" s="133">
        <v>44431</v>
      </c>
      <c r="H1157" s="24">
        <v>1.0329523809523811</v>
      </c>
      <c r="I1157" s="71">
        <v>0.35202135774218146</v>
      </c>
      <c r="J1157">
        <f t="shared" si="146"/>
        <v>10.903509534706329</v>
      </c>
      <c r="K1157" s="483"/>
      <c r="Q1157" s="1169"/>
      <c r="T1157" s="1346"/>
    </row>
    <row r="1158" spans="1:25">
      <c r="A1158" s="108"/>
      <c r="B1158" t="s">
        <v>709</v>
      </c>
      <c r="C1158" t="s">
        <v>935</v>
      </c>
      <c r="D1158" s="27">
        <v>4</v>
      </c>
      <c r="E1158" s="133">
        <v>44431</v>
      </c>
      <c r="H1158" s="24" t="s">
        <v>811</v>
      </c>
      <c r="I1158" s="71" t="s">
        <v>811</v>
      </c>
      <c r="K1158" s="483"/>
      <c r="Q1158" s="1169"/>
      <c r="T1158" s="1346"/>
    </row>
    <row r="1159" spans="1:25">
      <c r="A1159" s="108"/>
      <c r="B1159" t="s">
        <v>709</v>
      </c>
      <c r="C1159" t="s">
        <v>935</v>
      </c>
      <c r="D1159" s="27">
        <v>5</v>
      </c>
      <c r="E1159" s="133">
        <v>44431</v>
      </c>
      <c r="H1159" s="24" t="s">
        <v>811</v>
      </c>
      <c r="I1159" s="71" t="s">
        <v>811</v>
      </c>
      <c r="K1159" s="483"/>
      <c r="Q1159" s="1169"/>
      <c r="T1159" s="1346"/>
    </row>
    <row r="1160" spans="1:25">
      <c r="A1160" s="108"/>
      <c r="B1160" t="s">
        <v>709</v>
      </c>
      <c r="C1160" t="s">
        <v>935</v>
      </c>
      <c r="D1160" s="27">
        <v>6</v>
      </c>
      <c r="E1160" s="133">
        <v>44431</v>
      </c>
      <c r="H1160" s="24" t="s">
        <v>811</v>
      </c>
      <c r="I1160" s="71" t="s">
        <v>811</v>
      </c>
      <c r="K1160" s="483"/>
      <c r="Q1160" s="1169"/>
      <c r="T1160" s="1346"/>
    </row>
    <row r="1161" spans="1:25">
      <c r="A1161" s="108"/>
      <c r="B1161" t="s">
        <v>709</v>
      </c>
      <c r="C1161" t="s">
        <v>935</v>
      </c>
      <c r="D1161" s="27">
        <v>7</v>
      </c>
      <c r="E1161" s="133">
        <v>44431</v>
      </c>
      <c r="H1161" s="24" t="s">
        <v>811</v>
      </c>
      <c r="I1161" s="71" t="s">
        <v>811</v>
      </c>
      <c r="K1161" s="483"/>
      <c r="Q1161" s="1169"/>
      <c r="T1161" s="1346"/>
    </row>
    <row r="1162" spans="1:25">
      <c r="A1162" s="108"/>
      <c r="B1162" t="s">
        <v>709</v>
      </c>
      <c r="C1162" t="s">
        <v>935</v>
      </c>
      <c r="D1162" s="27">
        <v>8</v>
      </c>
      <c r="E1162" s="133">
        <v>44431</v>
      </c>
      <c r="H1162" s="24" t="s">
        <v>811</v>
      </c>
      <c r="I1162" s="71" t="s">
        <v>811</v>
      </c>
      <c r="K1162" s="483"/>
      <c r="Q1162" s="1169"/>
      <c r="T1162" s="1346"/>
    </row>
    <row r="1163" spans="1:25">
      <c r="A1163" s="108"/>
      <c r="B1163" t="s">
        <v>709</v>
      </c>
      <c r="C1163" t="s">
        <v>935</v>
      </c>
      <c r="D1163" s="27">
        <v>9</v>
      </c>
      <c r="E1163" s="133">
        <v>44431</v>
      </c>
      <c r="H1163" s="24">
        <v>16.672952380952388</v>
      </c>
      <c r="I1163" s="71">
        <v>0.89038001696676983</v>
      </c>
      <c r="J1163">
        <f t="shared" si="146"/>
        <v>27.57863064552873</v>
      </c>
      <c r="K1163" s="483"/>
      <c r="Q1163" s="1169"/>
      <c r="T1163" s="1346"/>
    </row>
    <row r="1164" spans="1:25">
      <c r="A1164" s="108"/>
      <c r="B1164" t="s">
        <v>709</v>
      </c>
      <c r="C1164" t="s">
        <v>935</v>
      </c>
      <c r="D1164" s="27" t="s">
        <v>817</v>
      </c>
      <c r="E1164" s="133">
        <v>44431</v>
      </c>
      <c r="F1164">
        <v>9.24</v>
      </c>
      <c r="G1164">
        <v>5.2</v>
      </c>
      <c r="H1164" s="24">
        <v>0.91961904761904767</v>
      </c>
      <c r="I1164" s="51">
        <v>0.36557697980637716</v>
      </c>
      <c r="J1164">
        <f t="shared" si="146"/>
        <v>11.323381372522727</v>
      </c>
      <c r="K1164" s="483"/>
      <c r="Q1164" s="1169"/>
      <c r="T1164" s="1346"/>
    </row>
    <row r="1165" spans="1:25" s="451" customFormat="1">
      <c r="A1165" s="1566"/>
      <c r="B1165" s="451" t="s">
        <v>709</v>
      </c>
      <c r="C1165" s="451" t="s">
        <v>936</v>
      </c>
      <c r="D1165" s="534" t="s">
        <v>814</v>
      </c>
      <c r="E1165" s="1567">
        <v>44431</v>
      </c>
      <c r="H1165" s="1200">
        <v>5.9937142857142884</v>
      </c>
      <c r="I1165" s="1444">
        <v>0.70404271548436292</v>
      </c>
      <c r="J1165" s="451">
        <f t="shared" si="146"/>
        <v>21.807019069412657</v>
      </c>
      <c r="K1165" s="1104"/>
      <c r="L1165" s="1373"/>
      <c r="N1165" s="1373"/>
      <c r="P1165" s="1373"/>
      <c r="Q1165" s="1232"/>
      <c r="R1165" s="1157"/>
      <c r="S1165" s="1157"/>
      <c r="T1165" s="1569"/>
    </row>
    <row r="1166" spans="1:25">
      <c r="A1166" s="108"/>
      <c r="D1166" s="27"/>
      <c r="E1166" s="133"/>
      <c r="H1166" s="24"/>
      <c r="I1166" s="71"/>
      <c r="J1166" s="484"/>
      <c r="Q1166" s="1169"/>
    </row>
    <row r="1167" spans="1:25" ht="31.2">
      <c r="A1167" s="983" t="s">
        <v>804</v>
      </c>
      <c r="B1167" s="815" t="s">
        <v>20</v>
      </c>
      <c r="C1167" s="815" t="s">
        <v>701</v>
      </c>
      <c r="D1167" s="815" t="s">
        <v>805</v>
      </c>
      <c r="E1167" s="873" t="s">
        <v>786</v>
      </c>
      <c r="F1167" s="815" t="s">
        <v>806</v>
      </c>
      <c r="G1167" s="815" t="s">
        <v>807</v>
      </c>
      <c r="H1167" s="815" t="s">
        <v>808</v>
      </c>
      <c r="I1167" s="878" t="s">
        <v>809</v>
      </c>
      <c r="J1167" t="s">
        <v>810</v>
      </c>
      <c r="K1167" s="1267" t="s">
        <v>792</v>
      </c>
      <c r="L1167" s="1305" t="s">
        <v>474</v>
      </c>
      <c r="M1167" s="1252" t="s">
        <v>793</v>
      </c>
      <c r="N1167" s="1305" t="s">
        <v>483</v>
      </c>
      <c r="O1167" s="1252" t="s">
        <v>794</v>
      </c>
      <c r="P1167" s="1305" t="s">
        <v>480</v>
      </c>
      <c r="Q1167" s="1169"/>
    </row>
    <row r="1168" spans="1:25">
      <c r="A1168" s="108"/>
      <c r="B1168" t="s">
        <v>709</v>
      </c>
      <c r="C1168" t="s">
        <v>936</v>
      </c>
      <c r="D1168" s="27">
        <v>0.5</v>
      </c>
      <c r="E1168" s="55">
        <v>44798</v>
      </c>
      <c r="F1168">
        <v>10.199999999999999</v>
      </c>
      <c r="G1168">
        <v>5.15</v>
      </c>
      <c r="H1168" s="24">
        <v>1.2382511883175111</v>
      </c>
      <c r="I1168" s="24">
        <v>0.63176494128224625</v>
      </c>
      <c r="J1168">
        <f t="shared" ref="J1168" si="151">IF(AND(I1168&gt;0),  I1168*30.974," ")</f>
        <v>19.568287291276295</v>
      </c>
      <c r="K1168" s="483">
        <f>AVERAGE(G1168:G1178)</f>
        <v>5.15</v>
      </c>
      <c r="L1168" s="594">
        <f t="shared" ref="L1168" si="152">10*(6-(LN(K1168)/LN(2)))</f>
        <v>36.354275677041436</v>
      </c>
      <c r="M1168" s="166">
        <f>AVERAGE(H1168:H1178)</f>
        <v>10.865657995279534</v>
      </c>
      <c r="N1168" s="594">
        <f t="shared" ref="N1168" si="153">10*(6-((2.04-0.68*LN(M1168))/LN(2)))</f>
        <v>53.972605903022966</v>
      </c>
      <c r="O1168">
        <f>AVERAGE(J1168:J1178)</f>
        <v>21.761105456142129</v>
      </c>
      <c r="P1168" s="594">
        <f t="shared" ref="P1168" si="154">10*(6-(LN(48/O1168)/LN(2)))</f>
        <v>48.587174409927371</v>
      </c>
      <c r="Q1168" s="1169">
        <f>AVERAGE(L1168,N1168,P1168)</f>
        <v>46.304685329997255</v>
      </c>
    </row>
    <row r="1169" spans="1:25">
      <c r="A1169" s="108"/>
      <c r="B1169" t="s">
        <v>709</v>
      </c>
      <c r="C1169" t="s">
        <v>936</v>
      </c>
      <c r="D1169" s="27">
        <v>1</v>
      </c>
      <c r="E1169" s="55">
        <v>44798</v>
      </c>
      <c r="H1169" s="24" t="s">
        <v>811</v>
      </c>
      <c r="I1169" s="27" t="s">
        <v>811</v>
      </c>
      <c r="J1169" s="484"/>
      <c r="Q1169" s="1169"/>
    </row>
    <row r="1170" spans="1:25">
      <c r="A1170" s="108"/>
      <c r="B1170" t="s">
        <v>709</v>
      </c>
      <c r="C1170" t="s">
        <v>936</v>
      </c>
      <c r="D1170" s="27">
        <v>2</v>
      </c>
      <c r="E1170" s="55">
        <v>44798</v>
      </c>
      <c r="H1170" s="24" t="s">
        <v>811</v>
      </c>
      <c r="I1170" s="27" t="s">
        <v>811</v>
      </c>
      <c r="J1170" s="484"/>
      <c r="Q1170" s="1169"/>
    </row>
    <row r="1171" spans="1:25">
      <c r="A1171" s="108"/>
      <c r="B1171" t="s">
        <v>709</v>
      </c>
      <c r="C1171" t="s">
        <v>936</v>
      </c>
      <c r="D1171" s="27">
        <v>3</v>
      </c>
      <c r="E1171" s="55">
        <v>44798</v>
      </c>
      <c r="H1171" s="24">
        <v>0.46566045160865016</v>
      </c>
      <c r="I1171" s="24">
        <v>0.35337789122936925</v>
      </c>
      <c r="J1171" s="484">
        <f t="shared" ref="J1171" si="155">IF(AND(I1171&gt;0),  I1171*30.974," ")</f>
        <v>10.945526802938483</v>
      </c>
      <c r="Q1171" s="1169"/>
    </row>
    <row r="1172" spans="1:25">
      <c r="A1172" s="108"/>
      <c r="B1172" t="s">
        <v>709</v>
      </c>
      <c r="C1172" t="s">
        <v>936</v>
      </c>
      <c r="D1172" s="27">
        <v>4</v>
      </c>
      <c r="E1172" s="55">
        <v>44798</v>
      </c>
      <c r="H1172" s="24" t="s">
        <v>811</v>
      </c>
      <c r="I1172" s="27" t="s">
        <v>811</v>
      </c>
      <c r="J1172" s="484"/>
      <c r="Q1172" s="1169"/>
    </row>
    <row r="1173" spans="1:25">
      <c r="A1173" s="108"/>
      <c r="B1173" t="s">
        <v>709</v>
      </c>
      <c r="C1173" t="s">
        <v>936</v>
      </c>
      <c r="D1173" s="27">
        <v>5</v>
      </c>
      <c r="E1173" s="55">
        <v>44798</v>
      </c>
      <c r="H1173" s="24" t="s">
        <v>811</v>
      </c>
      <c r="I1173" s="27" t="s">
        <v>811</v>
      </c>
      <c r="J1173" s="484"/>
      <c r="Q1173" s="1169"/>
    </row>
    <row r="1174" spans="1:25">
      <c r="A1174" s="108"/>
      <c r="B1174" t="s">
        <v>709</v>
      </c>
      <c r="C1174" t="s">
        <v>936</v>
      </c>
      <c r="D1174" s="27">
        <v>6</v>
      </c>
      <c r="E1174" s="55">
        <v>44798</v>
      </c>
      <c r="H1174" s="24" t="s">
        <v>811</v>
      </c>
      <c r="I1174" s="27" t="s">
        <v>811</v>
      </c>
      <c r="J1174" s="484"/>
      <c r="Q1174" s="1169"/>
    </row>
    <row r="1175" spans="1:25">
      <c r="A1175" s="108"/>
      <c r="B1175" t="s">
        <v>709</v>
      </c>
      <c r="C1175" t="s">
        <v>936</v>
      </c>
      <c r="D1175" s="27">
        <v>7</v>
      </c>
      <c r="E1175" s="55">
        <v>44798</v>
      </c>
      <c r="H1175" s="24" t="s">
        <v>811</v>
      </c>
      <c r="I1175" s="27" t="s">
        <v>811</v>
      </c>
      <c r="J1175" s="484"/>
      <c r="Q1175" s="1169"/>
    </row>
    <row r="1176" spans="1:25">
      <c r="A1176" s="108"/>
      <c r="B1176" t="s">
        <v>709</v>
      </c>
      <c r="C1176" t="s">
        <v>936</v>
      </c>
      <c r="D1176" s="27">
        <v>8</v>
      </c>
      <c r="E1176" s="55">
        <v>44798</v>
      </c>
      <c r="H1176" s="24" t="s">
        <v>811</v>
      </c>
      <c r="I1176" s="27" t="s">
        <v>811</v>
      </c>
      <c r="J1176" s="484"/>
      <c r="Q1176" s="1169"/>
    </row>
    <row r="1177" spans="1:25">
      <c r="A1177" s="108"/>
      <c r="B1177" t="s">
        <v>709</v>
      </c>
      <c r="C1177" t="s">
        <v>936</v>
      </c>
      <c r="D1177" s="27">
        <v>9</v>
      </c>
      <c r="E1177" s="55">
        <v>44798</v>
      </c>
      <c r="H1177" s="24">
        <v>22.992311517431425</v>
      </c>
      <c r="I1177" s="24">
        <v>0.77215715045607869</v>
      </c>
      <c r="J1177" s="484">
        <f>IF(AND(I1177&gt;0),  I1177*30.974," ")</f>
        <v>23.91679557822658</v>
      </c>
      <c r="Q1177" s="1169"/>
    </row>
    <row r="1178" spans="1:25" s="451" customFormat="1">
      <c r="A1178" s="1566"/>
      <c r="B1178" s="451" t="s">
        <v>709</v>
      </c>
      <c r="C1178" s="451" t="s">
        <v>936</v>
      </c>
      <c r="D1178" s="534">
        <v>9.1999999999999993</v>
      </c>
      <c r="E1178" s="1202">
        <v>44798</v>
      </c>
      <c r="H1178" s="1200">
        <v>18.76640882376055</v>
      </c>
      <c r="I1178" s="1200">
        <v>1.0529415688037436</v>
      </c>
      <c r="J1178" s="564">
        <f>IF(AND(I1178&gt;0),  I1178*30.974," ")</f>
        <v>32.613812152127153</v>
      </c>
      <c r="L1178" s="1373"/>
      <c r="N1178" s="1373"/>
      <c r="P1178" s="1373"/>
      <c r="Q1178" s="1232"/>
      <c r="R1178" s="1157"/>
      <c r="S1178" s="1157"/>
      <c r="T1178" s="1157"/>
    </row>
    <row r="1179" spans="1:25">
      <c r="A1179" s="108"/>
      <c r="D1179" s="27"/>
      <c r="E1179" s="133"/>
      <c r="H1179" s="24"/>
      <c r="I1179" s="71"/>
      <c r="J1179" s="484"/>
      <c r="Q1179" s="1169"/>
    </row>
    <row r="1180" spans="1:25">
      <c r="A1180" s="108"/>
      <c r="D1180" s="27"/>
      <c r="E1180" s="133"/>
      <c r="H1180" s="24"/>
      <c r="I1180" s="71"/>
      <c r="J1180" s="484"/>
      <c r="Q1180" s="1169"/>
    </row>
    <row r="1181" spans="1:25">
      <c r="A1181" s="108"/>
      <c r="D1181" s="27"/>
      <c r="E1181" s="133"/>
      <c r="H1181" s="24"/>
      <c r="I1181" s="71"/>
      <c r="J1181" s="484"/>
      <c r="Q1181" s="1169"/>
    </row>
    <row r="1182" spans="1:25" s="437" customFormat="1" ht="16.2" thickBot="1">
      <c r="A1182" s="436"/>
      <c r="D1182" s="1019"/>
      <c r="E1182" s="1579"/>
      <c r="H1182" s="1020"/>
      <c r="I1182" s="1021"/>
      <c r="J1182" s="486"/>
      <c r="L1182" s="1124"/>
      <c r="N1182" s="1124"/>
      <c r="P1182" s="1124"/>
      <c r="Q1182" s="1251"/>
      <c r="R1182" s="1023"/>
      <c r="S1182" s="1023"/>
      <c r="T1182" s="1023"/>
    </row>
    <row r="1183" spans="1:25" ht="31.2">
      <c r="A1183" s="984" t="s">
        <v>937</v>
      </c>
      <c r="B1183" s="815"/>
      <c r="C1183" s="815"/>
      <c r="D1183" s="815"/>
      <c r="E1183" s="873"/>
      <c r="F1183" s="815"/>
      <c r="G1183" s="815"/>
      <c r="H1183" s="815"/>
      <c r="I1183" s="815"/>
      <c r="J1183" s="2164"/>
      <c r="K1183" s="815"/>
      <c r="L1183" s="1313"/>
      <c r="M1183" s="815"/>
      <c r="N1183" s="1136"/>
      <c r="O1183" s="815"/>
      <c r="P1183" s="1136"/>
      <c r="Q1183" s="1169"/>
      <c r="R1183" s="1340"/>
      <c r="S1183" s="1340"/>
      <c r="T1183" s="1340"/>
      <c r="U1183" s="815"/>
      <c r="V1183" s="747"/>
      <c r="W1183" s="747"/>
      <c r="X1183" s="747"/>
      <c r="Y1183" s="747"/>
    </row>
    <row r="1184" spans="1:25" s="1257" customFormat="1" ht="43.2">
      <c r="A1184" s="1260" t="s">
        <v>784</v>
      </c>
      <c r="B1184" s="1257" t="s">
        <v>20</v>
      </c>
      <c r="C1184" s="1257" t="s">
        <v>701</v>
      </c>
      <c r="D1184" s="1257" t="s">
        <v>785</v>
      </c>
      <c r="E1184" s="1257" t="s">
        <v>786</v>
      </c>
      <c r="F1184" s="1257" t="s">
        <v>787</v>
      </c>
      <c r="G1184" s="1257" t="s">
        <v>788</v>
      </c>
      <c r="H1184" s="1257" t="s">
        <v>789</v>
      </c>
      <c r="I1184" s="1257" t="s">
        <v>790</v>
      </c>
      <c r="J1184" s="1257" t="s">
        <v>791</v>
      </c>
      <c r="K1184" s="1563" t="s">
        <v>792</v>
      </c>
      <c r="L1184" s="1564" t="s">
        <v>474</v>
      </c>
      <c r="M1184" s="1565" t="s">
        <v>793</v>
      </c>
      <c r="N1184" s="1564" t="s">
        <v>483</v>
      </c>
      <c r="O1184" s="1565" t="s">
        <v>794</v>
      </c>
      <c r="P1184" s="1564" t="s">
        <v>480</v>
      </c>
      <c r="Q1184" s="1604" t="s">
        <v>795</v>
      </c>
      <c r="R1184" s="1603" t="s">
        <v>796</v>
      </c>
      <c r="S1184" s="1334" t="s">
        <v>797</v>
      </c>
      <c r="T1184" s="1573" t="s">
        <v>798</v>
      </c>
      <c r="X1184" s="1260" t="s">
        <v>784</v>
      </c>
      <c r="Y1184" s="1257" t="s">
        <v>20</v>
      </c>
    </row>
    <row r="1185" spans="1:25">
      <c r="A1185" s="884" t="s">
        <v>938</v>
      </c>
      <c r="B1185" t="s">
        <v>368</v>
      </c>
      <c r="C1185" s="27" t="s">
        <v>107</v>
      </c>
      <c r="D1185" s="27">
        <v>0.5</v>
      </c>
      <c r="E1185" s="47">
        <v>43339</v>
      </c>
      <c r="F1185" s="27">
        <v>1</v>
      </c>
      <c r="G1185" s="27">
        <v>0.46</v>
      </c>
      <c r="H1185" s="27">
        <v>1.05</v>
      </c>
      <c r="I1185" s="607">
        <v>0.36</v>
      </c>
      <c r="J1185">
        <v>11.150639999999999</v>
      </c>
      <c r="K1185" s="1285">
        <v>0.46</v>
      </c>
      <c r="L1185" s="1306">
        <v>71.20294233717712</v>
      </c>
      <c r="M1185" s="784">
        <v>1.62</v>
      </c>
      <c r="N1185" s="1306">
        <v>35.301779095012471</v>
      </c>
      <c r="O1185" s="784">
        <v>13.9383</v>
      </c>
      <c r="P1185" s="1306">
        <v>42.16020206224097</v>
      </c>
      <c r="Q1185" s="1169">
        <f t="shared" si="150"/>
        <v>49.55497449814353</v>
      </c>
      <c r="R1185" s="1330">
        <f>AVERAGE(Q1185:Q1203)</f>
        <v>53.015118548177782</v>
      </c>
      <c r="S1185" s="1006" t="s">
        <v>42</v>
      </c>
      <c r="T1185" s="1346" t="str">
        <f>IF(_xlfn.NUMBERVALUE(R1185), IF(R1185&lt;50, "Acceptable; Ongoing Protection is Required", "Unacceptable; Immediate Restoration is Required"), " ")</f>
        <v>Unacceptable; Immediate Restoration is Required</v>
      </c>
      <c r="U1185" s="571" t="s">
        <v>1266</v>
      </c>
    </row>
    <row r="1186" spans="1:25" s="451" customFormat="1">
      <c r="A1186" s="1631" t="s">
        <v>938</v>
      </c>
      <c r="B1186" s="451" t="s">
        <v>368</v>
      </c>
      <c r="C1186" s="534" t="s">
        <v>107</v>
      </c>
      <c r="D1186" s="534">
        <v>0.75</v>
      </c>
      <c r="E1186" s="1513">
        <v>43339</v>
      </c>
      <c r="F1186" s="534">
        <v>1</v>
      </c>
      <c r="G1186" s="534">
        <v>0.46</v>
      </c>
      <c r="H1186" s="534">
        <v>2.19</v>
      </c>
      <c r="I1186" s="1636">
        <v>0.54</v>
      </c>
      <c r="J1186" s="451">
        <v>16.725960000000001</v>
      </c>
      <c r="K1186" s="1654"/>
      <c r="L1186" s="1315" t="s">
        <v>803</v>
      </c>
      <c r="M1186" s="892"/>
      <c r="N1186" s="1315" t="s">
        <v>803</v>
      </c>
      <c r="O1186" s="892"/>
      <c r="P1186" s="1315" t="s">
        <v>803</v>
      </c>
      <c r="Q1186" s="1232"/>
      <c r="R1186" s="1341"/>
      <c r="S1186" s="1157"/>
      <c r="T1186" s="1357" t="s">
        <v>803</v>
      </c>
    </row>
    <row r="1187" spans="1:25">
      <c r="A1187" s="884"/>
      <c r="C1187" s="27"/>
      <c r="D1187" s="27"/>
      <c r="E1187" s="27"/>
      <c r="F1187" s="47"/>
      <c r="G1187" s="173"/>
      <c r="H1187" s="173"/>
      <c r="I1187" s="27"/>
      <c r="J1187" s="27"/>
      <c r="K1187" s="528"/>
      <c r="L1187" s="1106"/>
      <c r="M1187" s="607"/>
      <c r="O1187" s="592"/>
      <c r="P1187" s="593"/>
      <c r="Q1187" s="1169"/>
      <c r="S1187" s="1333"/>
      <c r="T1187" s="1346"/>
    </row>
    <row r="1188" spans="1:25" ht="31.2">
      <c r="A1188" s="976" t="s">
        <v>804</v>
      </c>
      <c r="B1188" s="591" t="s">
        <v>20</v>
      </c>
      <c r="C1188" s="591" t="s">
        <v>701</v>
      </c>
      <c r="D1188" s="946" t="s">
        <v>805</v>
      </c>
      <c r="E1188" s="947" t="s">
        <v>786</v>
      </c>
      <c r="F1188" s="946" t="s">
        <v>806</v>
      </c>
      <c r="G1188" s="946" t="s">
        <v>807</v>
      </c>
      <c r="H1188" s="591" t="s">
        <v>808</v>
      </c>
      <c r="I1188" s="371" t="s">
        <v>809</v>
      </c>
      <c r="J1188" t="s">
        <v>878</v>
      </c>
      <c r="K1188" s="1267" t="s">
        <v>792</v>
      </c>
      <c r="L1188" s="1305" t="s">
        <v>474</v>
      </c>
      <c r="M1188" s="1252" t="s">
        <v>793</v>
      </c>
      <c r="N1188" s="1305" t="s">
        <v>483</v>
      </c>
      <c r="O1188" s="1252" t="s">
        <v>794</v>
      </c>
      <c r="P1188" s="1305" t="s">
        <v>480</v>
      </c>
      <c r="Q1188" s="1604"/>
      <c r="T1188" s="1346"/>
    </row>
    <row r="1189" spans="1:25">
      <c r="A1189" s="108">
        <v>136</v>
      </c>
      <c r="B1189" t="s">
        <v>709</v>
      </c>
      <c r="C1189" t="s">
        <v>940</v>
      </c>
      <c r="D1189" s="18">
        <v>0.15</v>
      </c>
      <c r="E1189" s="55">
        <v>43724</v>
      </c>
      <c r="F1189" s="165">
        <v>0.96</v>
      </c>
      <c r="G1189" s="166">
        <v>0.96</v>
      </c>
      <c r="H1189" s="24">
        <v>1.6400931645569625</v>
      </c>
      <c r="I1189" s="24">
        <v>0.36285533296381339</v>
      </c>
      <c r="J1189">
        <f t="shared" ref="J1189:J1199" si="156">IF(AND(I1189&gt;0),  I1189*30.974," ")</f>
        <v>11.239081083221157</v>
      </c>
      <c r="K1189" s="745">
        <f>AVERAGE(G1189:G1191)</f>
        <v>0.96</v>
      </c>
      <c r="L1189" s="594">
        <f t="shared" ref="L1189:L1198" si="157">10*(6-(LN(K1189)/LN(2)))</f>
        <v>60.588936890535685</v>
      </c>
      <c r="M1189" s="166">
        <f>AVERAGE(H1189:H1191)</f>
        <v>1.5945350210970468</v>
      </c>
      <c r="N1189" s="594">
        <f t="shared" ref="N1189:N1198" si="158">10*(6-((2.04-0.68*LN(M1189))/LN(2)))</f>
        <v>35.146344498036299</v>
      </c>
      <c r="O1189">
        <f>AVERAGE(J1189:J1191)</f>
        <v>11.239081083221157</v>
      </c>
      <c r="P1189" s="594">
        <f t="shared" ref="P1189:P1198" si="159">10*(6-(LN(48/O1189)/LN(2)))</f>
        <v>39.054896785796529</v>
      </c>
      <c r="Q1189" s="1169">
        <f t="shared" si="150"/>
        <v>44.930059391456176</v>
      </c>
      <c r="T1189" s="1346"/>
    </row>
    <row r="1190" spans="1:25">
      <c r="A1190" s="108"/>
      <c r="B1190" t="s">
        <v>709</v>
      </c>
      <c r="C1190" t="s">
        <v>940</v>
      </c>
      <c r="D1190" s="18">
        <v>0.5</v>
      </c>
      <c r="E1190" s="55">
        <v>43724</v>
      </c>
      <c r="F1190" s="165"/>
      <c r="G1190" s="166"/>
      <c r="H1190" s="27" t="s">
        <v>811</v>
      </c>
      <c r="I1190" s="27" t="s">
        <v>811</v>
      </c>
      <c r="K1190" s="483"/>
      <c r="Q1190" s="1169"/>
      <c r="T1190" s="1346"/>
    </row>
    <row r="1191" spans="1:25" s="451" customFormat="1">
      <c r="A1191" s="1566"/>
      <c r="B1191" s="451" t="s">
        <v>709</v>
      </c>
      <c r="C1191" s="451" t="s">
        <v>940</v>
      </c>
      <c r="D1191" s="1201" t="s">
        <v>814</v>
      </c>
      <c r="E1191" s="1202">
        <v>43724</v>
      </c>
      <c r="F1191" s="1203"/>
      <c r="G1191" s="1204"/>
      <c r="H1191" s="1200">
        <v>1.5489768776371313</v>
      </c>
      <c r="I1191" s="1200">
        <v>0.36285533296381339</v>
      </c>
      <c r="J1191" s="451">
        <f t="shared" si="156"/>
        <v>11.239081083221157</v>
      </c>
      <c r="K1191" s="1104"/>
      <c r="L1191" s="1373"/>
      <c r="N1191" s="1373"/>
      <c r="P1191" s="1373"/>
      <c r="Q1191" s="1232"/>
      <c r="R1191" s="1157"/>
      <c r="S1191" s="1157"/>
      <c r="T1191" s="1569"/>
    </row>
    <row r="1192" spans="1:25">
      <c r="A1192" s="108"/>
      <c r="D1192" s="18"/>
      <c r="E1192" s="55"/>
      <c r="H1192" s="165"/>
      <c r="I1192" s="166"/>
      <c r="J1192" t="str">
        <f t="shared" si="156"/>
        <v xml:space="preserve"> </v>
      </c>
      <c r="K1192" s="483"/>
      <c r="Q1192" s="1169"/>
      <c r="R1192" s="1229"/>
      <c r="S1192" s="1229"/>
      <c r="T1192" s="1348"/>
      <c r="U1192" s="27"/>
      <c r="V1192" s="24"/>
    </row>
    <row r="1193" spans="1:25" ht="31.2">
      <c r="B1193" s="976" t="s">
        <v>20</v>
      </c>
      <c r="C1193" s="591" t="s">
        <v>701</v>
      </c>
      <c r="D1193" s="946" t="s">
        <v>805</v>
      </c>
      <c r="E1193" s="947" t="s">
        <v>786</v>
      </c>
      <c r="F1193" s="946" t="s">
        <v>806</v>
      </c>
      <c r="G1193" s="946" t="s">
        <v>807</v>
      </c>
      <c r="H1193" s="591" t="s">
        <v>808</v>
      </c>
      <c r="I1193" s="371" t="s">
        <v>809</v>
      </c>
      <c r="J1193" t="s">
        <v>810</v>
      </c>
      <c r="K1193" s="1267" t="s">
        <v>792</v>
      </c>
      <c r="L1193" s="1305" t="s">
        <v>474</v>
      </c>
      <c r="M1193" s="1252" t="s">
        <v>793</v>
      </c>
      <c r="N1193" s="1305" t="s">
        <v>483</v>
      </c>
      <c r="O1193" s="1252" t="s">
        <v>794</v>
      </c>
      <c r="P1193" s="1305" t="s">
        <v>480</v>
      </c>
      <c r="Q1193" s="1604"/>
      <c r="T1193" s="1346"/>
    </row>
    <row r="1194" spans="1:25">
      <c r="B1194" s="108" t="s">
        <v>709</v>
      </c>
      <c r="C1194" t="s">
        <v>940</v>
      </c>
      <c r="D1194">
        <v>0.5</v>
      </c>
      <c r="E1194" s="55">
        <v>44083</v>
      </c>
      <c r="F1194">
        <v>0.89</v>
      </c>
      <c r="G1194">
        <v>0.89</v>
      </c>
      <c r="H1194" s="371">
        <v>2.177777777777778</v>
      </c>
      <c r="I1194" s="24">
        <v>0.6186313202032796</v>
      </c>
      <c r="J1194">
        <f t="shared" si="156"/>
        <v>19.161486511976381</v>
      </c>
      <c r="K1194" s="483">
        <f>AVERAGE(G1194:G1195)</f>
        <v>0.89</v>
      </c>
      <c r="L1194" s="594">
        <f t="shared" si="157"/>
        <v>61.681227588083267</v>
      </c>
      <c r="M1194" s="166">
        <f>AVERAGE(H1194:H1195)</f>
        <v>3.6711111111111117</v>
      </c>
      <c r="N1194" s="594">
        <f t="shared" si="158"/>
        <v>43.327295271241525</v>
      </c>
      <c r="O1194">
        <f>AVERAGE(J1194:J1195)</f>
        <v>19.161486511976381</v>
      </c>
      <c r="P1194" s="594">
        <f t="shared" si="159"/>
        <v>46.751750811415533</v>
      </c>
      <c r="Q1194" s="1169">
        <f t="shared" si="150"/>
        <v>50.58675789024678</v>
      </c>
      <c r="T1194" s="1346"/>
    </row>
    <row r="1195" spans="1:25" s="451" customFormat="1">
      <c r="B1195" s="1566" t="s">
        <v>709</v>
      </c>
      <c r="C1195" s="451" t="s">
        <v>940</v>
      </c>
      <c r="D1195" s="451">
        <v>0.75</v>
      </c>
      <c r="E1195" s="1202">
        <v>44083</v>
      </c>
      <c r="H1195" s="1576">
        <v>5.1644444444444453</v>
      </c>
      <c r="I1195" s="1200">
        <v>0.6186313202032796</v>
      </c>
      <c r="J1195" s="451">
        <f t="shared" si="156"/>
        <v>19.161486511976381</v>
      </c>
      <c r="K1195" s="1104"/>
      <c r="L1195" s="1373"/>
      <c r="N1195" s="1373"/>
      <c r="P1195" s="1373"/>
      <c r="Q1195" s="1232"/>
      <c r="R1195" s="1157"/>
      <c r="S1195" s="1157"/>
      <c r="T1195" s="1569"/>
    </row>
    <row r="1196" spans="1:25">
      <c r="A1196" s="976"/>
      <c r="B1196" s="591"/>
      <c r="C1196" s="946"/>
      <c r="D1196" s="947"/>
      <c r="E1196" s="591"/>
      <c r="F1196" s="946"/>
      <c r="G1196" s="946"/>
      <c r="H1196" s="946"/>
      <c r="I1196" s="948"/>
      <c r="J1196" t="str">
        <f t="shared" si="156"/>
        <v xml:space="preserve"> </v>
      </c>
      <c r="K1196" s="1279"/>
      <c r="M1196" s="946"/>
      <c r="O1196" s="591"/>
      <c r="Q1196" s="1169"/>
      <c r="R1196" s="1011"/>
      <c r="S1196" s="1229"/>
      <c r="T1196" s="1348"/>
      <c r="U1196" s="946"/>
    </row>
    <row r="1197" spans="1:25" ht="31.2">
      <c r="A1197" s="983" t="s">
        <v>804</v>
      </c>
      <c r="B1197" s="815" t="s">
        <v>20</v>
      </c>
      <c r="C1197" s="815" t="s">
        <v>701</v>
      </c>
      <c r="D1197" s="815" t="s">
        <v>805</v>
      </c>
      <c r="E1197" s="873" t="s">
        <v>786</v>
      </c>
      <c r="F1197" s="815" t="s">
        <v>806</v>
      </c>
      <c r="G1197" s="815" t="s">
        <v>807</v>
      </c>
      <c r="H1197" s="815" t="s">
        <v>808</v>
      </c>
      <c r="I1197" s="878" t="s">
        <v>809</v>
      </c>
      <c r="J1197" t="s">
        <v>810</v>
      </c>
      <c r="K1197" s="1267" t="s">
        <v>792</v>
      </c>
      <c r="L1197" s="1305" t="s">
        <v>474</v>
      </c>
      <c r="M1197" s="1252" t="s">
        <v>793</v>
      </c>
      <c r="N1197" s="1305" t="s">
        <v>483</v>
      </c>
      <c r="O1197" s="1252" t="s">
        <v>794</v>
      </c>
      <c r="P1197" s="1305" t="s">
        <v>480</v>
      </c>
      <c r="Q1197" s="1604"/>
      <c r="R1197" s="1226"/>
      <c r="S1197" s="1226"/>
      <c r="T1197" s="1349"/>
      <c r="U1197" s="747"/>
      <c r="V1197" s="747"/>
      <c r="W1197" s="747"/>
      <c r="X1197" s="747"/>
      <c r="Y1197" s="747"/>
    </row>
    <row r="1198" spans="1:25">
      <c r="A1198" s="108">
        <v>35</v>
      </c>
      <c r="B1198" t="s">
        <v>709</v>
      </c>
      <c r="C1198" t="s">
        <v>941</v>
      </c>
      <c r="D1198" s="27">
        <v>0.5</v>
      </c>
      <c r="E1198" s="133">
        <v>44434</v>
      </c>
      <c r="F1198">
        <v>0.8</v>
      </c>
      <c r="G1198">
        <v>0.8</v>
      </c>
      <c r="H1198" s="371">
        <v>6.3821373015873002</v>
      </c>
      <c r="I1198" s="71">
        <v>0.76679762683031427</v>
      </c>
      <c r="J1198">
        <f t="shared" si="156"/>
        <v>23.750789693442155</v>
      </c>
      <c r="K1198" s="483">
        <f>AVERAGE(G1198:G1199)</f>
        <v>0.8</v>
      </c>
      <c r="L1198" s="594">
        <f t="shared" si="157"/>
        <v>63.219280948873624</v>
      </c>
      <c r="M1198" s="166">
        <f>AVERAGE(H1198:H1199)</f>
        <v>4.9756706349206343</v>
      </c>
      <c r="N1198" s="594">
        <f t="shared" si="158"/>
        <v>46.31027989288809</v>
      </c>
      <c r="O1198">
        <f>AVERAGE(J1198:J1199)</f>
        <v>17.946298846721078</v>
      </c>
      <c r="P1198" s="594">
        <f t="shared" si="159"/>
        <v>45.806519348132603</v>
      </c>
      <c r="Q1198" s="1169">
        <f t="shared" si="150"/>
        <v>51.778693396631439</v>
      </c>
      <c r="T1198" s="1346"/>
    </row>
    <row r="1199" spans="1:25" s="451" customFormat="1">
      <c r="A1199" s="1566">
        <v>35</v>
      </c>
      <c r="B1199" s="451" t="s">
        <v>709</v>
      </c>
      <c r="C1199" s="451" t="s">
        <v>941</v>
      </c>
      <c r="D1199" s="534">
        <v>0.5</v>
      </c>
      <c r="E1199" s="1567">
        <v>44434</v>
      </c>
      <c r="H1199" s="1200">
        <v>3.5692039682539676</v>
      </c>
      <c r="I1199" s="1444">
        <v>0.39200000000000007</v>
      </c>
      <c r="J1199" s="451">
        <f t="shared" si="156"/>
        <v>12.141808000000003</v>
      </c>
      <c r="K1199" s="1655" t="s">
        <v>942</v>
      </c>
      <c r="L1199" s="1373"/>
      <c r="N1199" s="1373"/>
      <c r="P1199" s="1373"/>
      <c r="Q1199" s="1232"/>
      <c r="R1199" s="1157"/>
      <c r="S1199" s="1157"/>
      <c r="T1199" s="1569"/>
    </row>
    <row r="1200" spans="1:25">
      <c r="A1200" s="108"/>
      <c r="D1200" s="27"/>
      <c r="E1200" s="133"/>
      <c r="H1200" s="24"/>
      <c r="I1200" s="71"/>
      <c r="J1200" s="484"/>
      <c r="K1200" s="1304"/>
      <c r="Q1200" s="1169"/>
    </row>
    <row r="1201" spans="1:25" ht="31.2">
      <c r="A1201" s="983" t="s">
        <v>804</v>
      </c>
      <c r="B1201" s="815" t="s">
        <v>20</v>
      </c>
      <c r="C1201" s="815" t="s">
        <v>701</v>
      </c>
      <c r="D1201" s="815" t="s">
        <v>805</v>
      </c>
      <c r="E1201" s="873" t="s">
        <v>786</v>
      </c>
      <c r="F1201" s="815" t="s">
        <v>806</v>
      </c>
      <c r="G1201" s="815" t="s">
        <v>807</v>
      </c>
      <c r="H1201" s="815" t="s">
        <v>808</v>
      </c>
      <c r="I1201" s="878" t="s">
        <v>809</v>
      </c>
      <c r="J1201" s="484" t="s">
        <v>810</v>
      </c>
      <c r="K1201" s="1252" t="s">
        <v>792</v>
      </c>
      <c r="L1201" s="1305" t="s">
        <v>474</v>
      </c>
      <c r="M1201" s="1252" t="s">
        <v>793</v>
      </c>
      <c r="N1201" s="1305" t="s">
        <v>483</v>
      </c>
      <c r="O1201" s="1252" t="s">
        <v>794</v>
      </c>
      <c r="P1201" s="1305" t="s">
        <v>480</v>
      </c>
      <c r="Q1201" s="1169"/>
    </row>
    <row r="1202" spans="1:25">
      <c r="A1202" s="108"/>
      <c r="B1202" t="s">
        <v>709</v>
      </c>
      <c r="C1202" t="s">
        <v>941</v>
      </c>
      <c r="D1202" s="27">
        <v>0.5</v>
      </c>
      <c r="E1202" s="55">
        <v>44797</v>
      </c>
      <c r="F1202">
        <v>1.2</v>
      </c>
      <c r="G1202">
        <v>1.2</v>
      </c>
      <c r="H1202" s="68">
        <v>124.46804582979962</v>
      </c>
      <c r="I1202" s="24">
        <v>1.719804562379448</v>
      </c>
      <c r="J1202" s="484">
        <f>IF(AND(I1202&gt;0),  I1202*30.974," ")</f>
        <v>53.269226515141021</v>
      </c>
      <c r="K1202">
        <f>AVERAGE(G1202:G1203)</f>
        <v>1.2</v>
      </c>
      <c r="L1202" s="594">
        <f t="shared" ref="L1202" si="160">10*(6-(LN(K1202)/LN(2)))</f>
        <v>57.369655941662067</v>
      </c>
      <c r="M1202" s="166">
        <f>AVERAGE(H1202:H1203)</f>
        <v>194.86837468802744</v>
      </c>
      <c r="N1202" s="594">
        <f t="shared" ref="N1202" si="161">10*(6-((2.04-0.68*LN(M1202))/LN(2)))</f>
        <v>82.292243077497901</v>
      </c>
      <c r="O1202">
        <f>AVERAGE(J1202:J1203)</f>
        <v>67.945441983598229</v>
      </c>
      <c r="P1202" s="594">
        <f t="shared" ref="P1202" si="162">10*(6-(LN(48/O1202)/LN(2)))</f>
        <v>65.013423674073067</v>
      </c>
      <c r="Q1202" s="1169">
        <f>AVERAGE(L1202,N1202,P1202)</f>
        <v>68.225107564411005</v>
      </c>
    </row>
    <row r="1203" spans="1:25" s="451" customFormat="1">
      <c r="A1203" s="1566"/>
      <c r="B1203" s="451" t="s">
        <v>709</v>
      </c>
      <c r="C1203" s="451" t="s">
        <v>941</v>
      </c>
      <c r="D1203" s="534">
        <v>1</v>
      </c>
      <c r="E1203" s="1202">
        <v>44797</v>
      </c>
      <c r="H1203" s="687">
        <v>265.26870354625527</v>
      </c>
      <c r="I1203" s="1200">
        <v>2.6674519743028169</v>
      </c>
      <c r="J1203" s="564">
        <f>IF(AND(I1203&gt;0),  I1203*30.974," ")</f>
        <v>82.621657452055445</v>
      </c>
      <c r="K1203" s="1578"/>
      <c r="L1203" s="1373"/>
      <c r="N1203" s="1373"/>
      <c r="P1203" s="1373"/>
      <c r="Q1203" s="1232"/>
      <c r="R1203" s="1157"/>
      <c r="S1203" s="1157"/>
      <c r="T1203" s="1157"/>
    </row>
    <row r="1204" spans="1:25" s="437" customFormat="1" ht="16.2" thickBot="1">
      <c r="A1204" s="436"/>
      <c r="D1204" s="1019"/>
      <c r="E1204" s="1579"/>
      <c r="H1204" s="1020"/>
      <c r="I1204" s="1021"/>
      <c r="J1204" s="486"/>
      <c r="K1204" s="1620"/>
      <c r="L1204" s="1124"/>
      <c r="N1204" s="1124"/>
      <c r="P1204" s="1124"/>
      <c r="Q1204" s="1251"/>
      <c r="R1204" s="1023"/>
      <c r="S1204" s="1023"/>
      <c r="T1204" s="1023"/>
    </row>
    <row r="1205" spans="1:25" ht="31.2">
      <c r="A1205" s="984" t="s">
        <v>756</v>
      </c>
      <c r="B1205" s="815"/>
      <c r="C1205" s="815"/>
      <c r="D1205" s="815"/>
      <c r="E1205" s="873"/>
      <c r="F1205" s="815"/>
      <c r="G1205" s="815"/>
      <c r="H1205" s="815"/>
      <c r="I1205" s="815"/>
      <c r="J1205" s="2164"/>
      <c r="K1205" s="815"/>
      <c r="L1205" s="1313"/>
      <c r="M1205" s="815"/>
      <c r="N1205" s="1136"/>
      <c r="O1205" s="815"/>
      <c r="P1205" s="1136"/>
      <c r="Q1205" s="1169"/>
      <c r="R1205" s="1340"/>
      <c r="S1205" s="1340"/>
      <c r="T1205" s="1340"/>
      <c r="U1205" s="815"/>
      <c r="V1205" s="747"/>
      <c r="W1205" s="747"/>
      <c r="X1205" s="747"/>
      <c r="Y1205" s="747"/>
    </row>
    <row r="1206" spans="1:25" s="1257" customFormat="1" ht="43.2">
      <c r="A1206" s="1260" t="s">
        <v>784</v>
      </c>
      <c r="B1206" s="1257" t="s">
        <v>20</v>
      </c>
      <c r="C1206" s="1257" t="s">
        <v>701</v>
      </c>
      <c r="D1206" s="1257" t="s">
        <v>785</v>
      </c>
      <c r="E1206" s="1257" t="s">
        <v>786</v>
      </c>
      <c r="F1206" s="1257" t="s">
        <v>787</v>
      </c>
      <c r="G1206" s="1257" t="s">
        <v>788</v>
      </c>
      <c r="H1206" s="1257" t="s">
        <v>789</v>
      </c>
      <c r="I1206" s="1257" t="s">
        <v>790</v>
      </c>
      <c r="J1206" s="1257" t="s">
        <v>791</v>
      </c>
      <c r="K1206" s="1563" t="s">
        <v>792</v>
      </c>
      <c r="L1206" s="1564" t="s">
        <v>474</v>
      </c>
      <c r="M1206" s="1565" t="s">
        <v>793</v>
      </c>
      <c r="N1206" s="1564" t="s">
        <v>483</v>
      </c>
      <c r="O1206" s="1565" t="s">
        <v>794</v>
      </c>
      <c r="P1206" s="1564" t="s">
        <v>480</v>
      </c>
      <c r="Q1206" s="1604" t="s">
        <v>795</v>
      </c>
      <c r="R1206" s="1603" t="s">
        <v>796</v>
      </c>
      <c r="S1206" s="1334" t="s">
        <v>797</v>
      </c>
      <c r="T1206" s="1573" t="s">
        <v>798</v>
      </c>
      <c r="X1206" s="1260" t="s">
        <v>784</v>
      </c>
      <c r="Y1206" s="1257" t="s">
        <v>20</v>
      </c>
    </row>
    <row r="1207" spans="1:25">
      <c r="A1207" s="2173" t="s">
        <v>71</v>
      </c>
      <c r="B1207" s="91" t="s">
        <v>709</v>
      </c>
      <c r="C1207" s="91" t="s">
        <v>756</v>
      </c>
      <c r="D1207" s="399">
        <v>0.5</v>
      </c>
      <c r="E1207" s="2174">
        <v>43004</v>
      </c>
      <c r="F1207" s="399">
        <v>2.62</v>
      </c>
      <c r="G1207" s="91">
        <v>1.4</v>
      </c>
      <c r="H1207" s="2054">
        <v>4.2597468354430372</v>
      </c>
      <c r="I1207" s="2186">
        <v>0.45728032012321301</v>
      </c>
      <c r="J1207" s="91">
        <v>14.163800635496401</v>
      </c>
      <c r="K1207" s="2199">
        <v>1.4</v>
      </c>
      <c r="L1207" s="2176">
        <v>55.145731728297577</v>
      </c>
      <c r="M1207" s="2177">
        <v>3.217468354430379</v>
      </c>
      <c r="N1207" s="2176">
        <v>42.033317685821494</v>
      </c>
      <c r="O1207" s="2177">
        <v>15.253323761303815</v>
      </c>
      <c r="P1207" s="2176">
        <v>43.460892402166948</v>
      </c>
      <c r="Q1207" s="2168">
        <f t="shared" ref="Q1207:Q1270" si="163">AVERAGE(L1207,N1207,P1207)</f>
        <v>46.879980605428671</v>
      </c>
    </row>
    <row r="1208" spans="1:25">
      <c r="A1208" s="2173" t="s">
        <v>71</v>
      </c>
      <c r="B1208" s="91" t="s">
        <v>709</v>
      </c>
      <c r="C1208" s="91" t="s">
        <v>756</v>
      </c>
      <c r="D1208" s="399">
        <v>1</v>
      </c>
      <c r="E1208" s="2174">
        <v>43004</v>
      </c>
      <c r="F1208" s="399">
        <v>2.62</v>
      </c>
      <c r="G1208" s="91">
        <v>1.4</v>
      </c>
      <c r="H1208" s="91"/>
      <c r="I1208" s="454"/>
      <c r="J1208" s="91" t="s">
        <v>803</v>
      </c>
      <c r="K1208" s="1165"/>
      <c r="L1208" s="2178" t="s">
        <v>803</v>
      </c>
      <c r="M1208" s="2179"/>
      <c r="N1208" s="2178" t="s">
        <v>803</v>
      </c>
      <c r="O1208" s="2179"/>
      <c r="P1208" s="2178" t="s">
        <v>803</v>
      </c>
      <c r="Q1208" s="2168"/>
      <c r="R1208" s="1330"/>
      <c r="T1208" s="1350" t="s">
        <v>803</v>
      </c>
    </row>
    <row r="1209" spans="1:25">
      <c r="A1209" s="2173" t="s">
        <v>71</v>
      </c>
      <c r="B1209" s="91" t="s">
        <v>709</v>
      </c>
      <c r="C1209" s="91" t="s">
        <v>756</v>
      </c>
      <c r="D1209" s="399">
        <v>1.5</v>
      </c>
      <c r="E1209" s="2174">
        <v>43004</v>
      </c>
      <c r="F1209" s="399">
        <v>2.62</v>
      </c>
      <c r="G1209" s="91">
        <v>1.4</v>
      </c>
      <c r="H1209" s="91"/>
      <c r="I1209" s="454"/>
      <c r="J1209" s="91" t="s">
        <v>803</v>
      </c>
      <c r="K1209" s="1165"/>
      <c r="L1209" s="2178" t="s">
        <v>803</v>
      </c>
      <c r="M1209" s="2179"/>
      <c r="N1209" s="2178" t="s">
        <v>803</v>
      </c>
      <c r="O1209" s="2179"/>
      <c r="P1209" s="2178" t="s">
        <v>803</v>
      </c>
      <c r="Q1209" s="2168"/>
      <c r="R1209" s="1330"/>
      <c r="T1209" s="1350" t="s">
        <v>803</v>
      </c>
    </row>
    <row r="1210" spans="1:25">
      <c r="A1210" s="2173" t="s">
        <v>71</v>
      </c>
      <c r="B1210" s="91" t="s">
        <v>709</v>
      </c>
      <c r="C1210" s="91" t="s">
        <v>756</v>
      </c>
      <c r="D1210" s="399">
        <v>2</v>
      </c>
      <c r="E1210" s="2174">
        <v>43004</v>
      </c>
      <c r="F1210" s="399">
        <v>2.62</v>
      </c>
      <c r="G1210" s="91">
        <v>1.4</v>
      </c>
      <c r="H1210" s="91"/>
      <c r="I1210" s="454"/>
      <c r="J1210" s="91" t="s">
        <v>803</v>
      </c>
      <c r="K1210" s="1165"/>
      <c r="L1210" s="2178" t="s">
        <v>803</v>
      </c>
      <c r="M1210" s="2179"/>
      <c r="N1210" s="2178" t="s">
        <v>803</v>
      </c>
      <c r="O1210" s="2179"/>
      <c r="P1210" s="2178" t="s">
        <v>803</v>
      </c>
      <c r="Q1210" s="2168"/>
      <c r="R1210" s="1330"/>
      <c r="T1210" s="1350" t="s">
        <v>803</v>
      </c>
    </row>
    <row r="1211" spans="1:25" s="451" customFormat="1">
      <c r="A1211" s="2180" t="s">
        <v>71</v>
      </c>
      <c r="B1211" s="470" t="s">
        <v>709</v>
      </c>
      <c r="C1211" s="470" t="s">
        <v>756</v>
      </c>
      <c r="D1211" s="2181">
        <v>2.5</v>
      </c>
      <c r="E1211" s="2182">
        <v>43004</v>
      </c>
      <c r="F1211" s="2181">
        <v>2.62</v>
      </c>
      <c r="G1211" s="470">
        <v>1.4</v>
      </c>
      <c r="H1211" s="2188">
        <v>2.1751898734177209</v>
      </c>
      <c r="I1211" s="2189">
        <v>0.52763113860370725</v>
      </c>
      <c r="J1211" s="470">
        <v>16.342846887111229</v>
      </c>
      <c r="K1211" s="2195"/>
      <c r="L1211" s="2184" t="s">
        <v>803</v>
      </c>
      <c r="M1211" s="2185"/>
      <c r="N1211" s="2184" t="s">
        <v>803</v>
      </c>
      <c r="O1211" s="2185"/>
      <c r="P1211" s="2184" t="s">
        <v>803</v>
      </c>
      <c r="Q1211" s="2172"/>
      <c r="R1211" s="1341"/>
      <c r="S1211" s="1157"/>
      <c r="T1211" s="1357" t="s">
        <v>803</v>
      </c>
    </row>
    <row r="1212" spans="1:25">
      <c r="A1212" s="884"/>
      <c r="D1212" s="173"/>
      <c r="E1212" s="445"/>
      <c r="F1212" s="173"/>
      <c r="H1212" s="933"/>
      <c r="I1212" s="1263"/>
      <c r="K1212" s="483"/>
      <c r="L1212" s="1648"/>
      <c r="M1212" s="911"/>
      <c r="N1212" s="1648"/>
      <c r="O1212" s="911"/>
      <c r="P1212" s="1648"/>
      <c r="Q1212" s="1169"/>
      <c r="R1212" s="1331"/>
      <c r="T1212" s="1344"/>
    </row>
    <row r="1213" spans="1:25">
      <c r="A1213" s="884" t="s">
        <v>71</v>
      </c>
      <c r="B1213" t="s">
        <v>368</v>
      </c>
      <c r="C1213" s="27" t="s">
        <v>72</v>
      </c>
      <c r="D1213" s="27">
        <v>0.5</v>
      </c>
      <c r="E1213" s="47">
        <v>43339</v>
      </c>
      <c r="F1213" s="27">
        <v>3</v>
      </c>
      <c r="G1213" s="27">
        <v>1.7450000000000001</v>
      </c>
      <c r="H1213" s="27">
        <v>4.0199999999999996</v>
      </c>
      <c r="I1213" s="607">
        <v>0.44</v>
      </c>
      <c r="J1213">
        <v>13.62856</v>
      </c>
      <c r="K1213" s="1285">
        <v>1.7450000000000001</v>
      </c>
      <c r="L1213" s="1306">
        <v>51.967729635650727</v>
      </c>
      <c r="M1213" s="784">
        <v>52.015000000000001</v>
      </c>
      <c r="N1213" s="1306">
        <v>69.334840742955109</v>
      </c>
      <c r="O1213" s="784">
        <v>64.425920000000005</v>
      </c>
      <c r="P1213" s="1306">
        <v>64.246068280355146</v>
      </c>
      <c r="Q1213" s="1169">
        <f t="shared" si="163"/>
        <v>61.849546219653661</v>
      </c>
      <c r="R1213" s="1330">
        <f>AVERAGE(Q1212:Q1242)</f>
        <v>55.187048481219882</v>
      </c>
      <c r="S1213" s="1006" t="s">
        <v>42</v>
      </c>
      <c r="T1213" s="1346" t="str">
        <f>IF(_xlfn.NUMBERVALUE(R1213), IF(R1213&lt;50, "Acceptable; Ongoing Protection is Required", "Unacceptable; Immediate Restoration is Required"), " ")</f>
        <v>Unacceptable; Immediate Restoration is Required</v>
      </c>
    </row>
    <row r="1214" spans="1:25">
      <c r="A1214" s="884" t="s">
        <v>71</v>
      </c>
      <c r="B1214" t="s">
        <v>368</v>
      </c>
      <c r="C1214" s="27" t="s">
        <v>72</v>
      </c>
      <c r="D1214" s="27">
        <v>1</v>
      </c>
      <c r="E1214" s="47">
        <v>43339</v>
      </c>
      <c r="F1214" s="27">
        <v>3</v>
      </c>
      <c r="G1214" s="27">
        <v>1.7450000000000001</v>
      </c>
      <c r="H1214" s="27"/>
      <c r="I1214" s="607"/>
      <c r="J1214" t="s">
        <v>803</v>
      </c>
      <c r="K1214" s="1285"/>
      <c r="L1214" s="1306" t="s">
        <v>803</v>
      </c>
      <c r="M1214" s="784"/>
      <c r="N1214" s="1306" t="s">
        <v>803</v>
      </c>
      <c r="O1214" s="784"/>
      <c r="P1214" s="1306" t="s">
        <v>803</v>
      </c>
      <c r="Q1214" s="1169"/>
      <c r="R1214" s="1330"/>
      <c r="T1214" s="1350" t="s">
        <v>803</v>
      </c>
    </row>
    <row r="1215" spans="1:25">
      <c r="A1215" s="884" t="s">
        <v>71</v>
      </c>
      <c r="B1215" t="s">
        <v>368</v>
      </c>
      <c r="C1215" s="27" t="s">
        <v>72</v>
      </c>
      <c r="D1215" s="27">
        <v>1.5</v>
      </c>
      <c r="E1215" s="47">
        <v>43339</v>
      </c>
      <c r="F1215" s="27">
        <v>3</v>
      </c>
      <c r="G1215" s="27">
        <v>1.7450000000000001</v>
      </c>
      <c r="H1215" s="27"/>
      <c r="I1215" s="607"/>
      <c r="J1215" t="s">
        <v>803</v>
      </c>
      <c r="K1215" s="1285"/>
      <c r="L1215" s="1306" t="s">
        <v>803</v>
      </c>
      <c r="M1215" s="784"/>
      <c r="N1215" s="1306" t="s">
        <v>803</v>
      </c>
      <c r="O1215" s="784"/>
      <c r="P1215" s="1306" t="s">
        <v>803</v>
      </c>
      <c r="Q1215" s="1169"/>
      <c r="R1215" s="1330"/>
      <c r="T1215" s="1350" t="s">
        <v>803</v>
      </c>
    </row>
    <row r="1216" spans="1:25">
      <c r="A1216" s="884" t="s">
        <v>71</v>
      </c>
      <c r="B1216" t="s">
        <v>368</v>
      </c>
      <c r="C1216" s="27" t="s">
        <v>72</v>
      </c>
      <c r="D1216" s="27">
        <v>2</v>
      </c>
      <c r="E1216" s="47">
        <v>43339</v>
      </c>
      <c r="F1216" s="27">
        <v>3</v>
      </c>
      <c r="G1216" s="27">
        <v>1.7450000000000001</v>
      </c>
      <c r="H1216" s="27">
        <v>100.01</v>
      </c>
      <c r="I1216" s="607">
        <v>3.72</v>
      </c>
      <c r="J1216">
        <v>115.22328</v>
      </c>
      <c r="K1216" s="1285"/>
      <c r="L1216" s="1306" t="s">
        <v>803</v>
      </c>
      <c r="M1216" s="784"/>
      <c r="N1216" s="1306" t="s">
        <v>803</v>
      </c>
      <c r="O1216" s="784"/>
      <c r="P1216" s="1306" t="s">
        <v>803</v>
      </c>
      <c r="Q1216" s="1169"/>
      <c r="R1216" s="1330"/>
      <c r="T1216" s="1350" t="s">
        <v>803</v>
      </c>
    </row>
    <row r="1217" spans="1:22" s="451" customFormat="1">
      <c r="A1217" s="1631" t="s">
        <v>71</v>
      </c>
      <c r="B1217" s="451" t="s">
        <v>368</v>
      </c>
      <c r="C1217" s="534" t="s">
        <v>72</v>
      </c>
      <c r="D1217" s="534">
        <v>2.5</v>
      </c>
      <c r="E1217" s="1513">
        <v>43339</v>
      </c>
      <c r="F1217" s="534">
        <v>3</v>
      </c>
      <c r="G1217" s="534">
        <v>1.7450000000000001</v>
      </c>
      <c r="H1217" s="534"/>
      <c r="I1217" s="1636"/>
      <c r="J1217" s="451" t="s">
        <v>803</v>
      </c>
      <c r="K1217" s="1654"/>
      <c r="L1217" s="1315" t="s">
        <v>803</v>
      </c>
      <c r="M1217" s="892"/>
      <c r="N1217" s="1315" t="s">
        <v>803</v>
      </c>
      <c r="O1217" s="892"/>
      <c r="P1217" s="1315" t="s">
        <v>803</v>
      </c>
      <c r="Q1217" s="1232"/>
      <c r="R1217" s="1341"/>
      <c r="S1217" s="1157"/>
      <c r="T1217" s="1357" t="s">
        <v>803</v>
      </c>
    </row>
    <row r="1218" spans="1:22">
      <c r="A1218" s="884"/>
      <c r="C1218" s="27"/>
      <c r="D1218" s="27"/>
      <c r="E1218" s="27"/>
      <c r="F1218" s="47"/>
      <c r="G1218" s="173"/>
      <c r="H1218" s="173"/>
      <c r="I1218" s="27"/>
      <c r="J1218" s="27"/>
      <c r="K1218" s="528"/>
      <c r="L1218" s="1106"/>
      <c r="M1218" s="607"/>
      <c r="O1218" s="592"/>
      <c r="P1218" s="593"/>
      <c r="Q1218" s="1169"/>
      <c r="S1218" s="1333"/>
      <c r="T1218" s="1346"/>
    </row>
    <row r="1219" spans="1:22" ht="31.2">
      <c r="A1219" s="976" t="s">
        <v>804</v>
      </c>
      <c r="B1219" s="591" t="s">
        <v>20</v>
      </c>
      <c r="C1219" s="591" t="s">
        <v>701</v>
      </c>
      <c r="D1219" s="946" t="s">
        <v>805</v>
      </c>
      <c r="E1219" s="947" t="s">
        <v>786</v>
      </c>
      <c r="F1219" s="946" t="s">
        <v>806</v>
      </c>
      <c r="G1219" s="946" t="s">
        <v>807</v>
      </c>
      <c r="H1219" s="591" t="s">
        <v>808</v>
      </c>
      <c r="I1219" s="371" t="s">
        <v>809</v>
      </c>
      <c r="J1219" s="1298" t="s">
        <v>878</v>
      </c>
      <c r="K1219" s="1267" t="s">
        <v>792</v>
      </c>
      <c r="L1219" s="1305" t="s">
        <v>474</v>
      </c>
      <c r="M1219" s="1252" t="s">
        <v>793</v>
      </c>
      <c r="N1219" s="1305" t="s">
        <v>483</v>
      </c>
      <c r="O1219" s="1252" t="s">
        <v>794</v>
      </c>
      <c r="P1219" s="1305" t="s">
        <v>480</v>
      </c>
      <c r="Q1219" s="1604"/>
      <c r="T1219" s="1346"/>
    </row>
    <row r="1220" spans="1:22">
      <c r="A1220" s="108">
        <v>135</v>
      </c>
      <c r="B1220" t="s">
        <v>709</v>
      </c>
      <c r="C1220" t="s">
        <v>943</v>
      </c>
      <c r="D1220" s="18">
        <v>0.15</v>
      </c>
      <c r="E1220" s="55">
        <v>43724</v>
      </c>
      <c r="F1220" s="165">
        <v>2.1</v>
      </c>
      <c r="G1220" s="166">
        <v>1.395</v>
      </c>
      <c r="H1220" s="24">
        <v>1.9020524894514776</v>
      </c>
      <c r="I1220" s="24">
        <v>0.36285533296381339</v>
      </c>
      <c r="J1220">
        <f t="shared" ref="J1220:J1235" si="164">IF(AND(I1220&gt;0),  I1220*30.974," ")</f>
        <v>11.239081083221157</v>
      </c>
      <c r="K1220" s="745">
        <f>AVERAGE(G1220:G1224)</f>
        <v>1.395</v>
      </c>
      <c r="L1220" s="594">
        <f t="shared" ref="L1220:L1234" si="165">10*(6-(LN(K1220)/LN(2)))</f>
        <v>55.197348779455375</v>
      </c>
      <c r="M1220" s="166">
        <f>AVERAGE(H1220:H1224)</f>
        <v>3.0011427004219411</v>
      </c>
      <c r="N1220" s="594">
        <f t="shared" ref="N1220:N1234" si="166">10*(6-((2.04-0.68*LN(M1220))/LN(2)))</f>
        <v>41.350502213943585</v>
      </c>
      <c r="O1220">
        <f>AVERAGE(J1220:J1224)</f>
        <v>14.610805408187506</v>
      </c>
      <c r="P1220" s="594">
        <f t="shared" ref="P1220:P1234" si="167">10*(6-(LN(48/O1220)/LN(2)))</f>
        <v>42.840013018333835</v>
      </c>
      <c r="Q1220" s="1169">
        <f t="shared" si="163"/>
        <v>46.462621337244265</v>
      </c>
      <c r="T1220" s="1346"/>
    </row>
    <row r="1221" spans="1:22">
      <c r="A1221" s="108"/>
      <c r="B1221" t="s">
        <v>709</v>
      </c>
      <c r="C1221" t="s">
        <v>943</v>
      </c>
      <c r="D1221" s="18">
        <v>0.5</v>
      </c>
      <c r="E1221" s="55">
        <v>43724</v>
      </c>
      <c r="F1221" s="165"/>
      <c r="G1221" s="166"/>
      <c r="H1221" s="27" t="s">
        <v>811</v>
      </c>
      <c r="I1221" s="27" t="s">
        <v>811</v>
      </c>
      <c r="K1221" s="483"/>
      <c r="Q1221" s="1169"/>
      <c r="T1221" s="1346"/>
    </row>
    <row r="1222" spans="1:22">
      <c r="A1222" s="108"/>
      <c r="B1222" t="s">
        <v>709</v>
      </c>
      <c r="C1222" t="s">
        <v>943</v>
      </c>
      <c r="D1222" s="18">
        <v>1</v>
      </c>
      <c r="E1222" s="55">
        <v>43724</v>
      </c>
      <c r="F1222" s="165"/>
      <c r="G1222" s="166"/>
      <c r="H1222" s="27" t="s">
        <v>811</v>
      </c>
      <c r="I1222" s="27" t="s">
        <v>811</v>
      </c>
      <c r="K1222" s="483"/>
      <c r="Q1222" s="1169"/>
      <c r="T1222" s="1346"/>
    </row>
    <row r="1223" spans="1:22">
      <c r="A1223" s="108"/>
      <c r="B1223" t="s">
        <v>709</v>
      </c>
      <c r="C1223" t="s">
        <v>943</v>
      </c>
      <c r="D1223" s="18">
        <v>1.5</v>
      </c>
      <c r="E1223" s="55">
        <v>43724</v>
      </c>
      <c r="F1223" s="165"/>
      <c r="G1223" s="166"/>
      <c r="H1223" s="24">
        <v>4.1002329113924043</v>
      </c>
      <c r="I1223" s="24">
        <v>0.58056853274210152</v>
      </c>
      <c r="J1223">
        <f t="shared" si="164"/>
        <v>17.982529733153854</v>
      </c>
      <c r="K1223" s="483"/>
      <c r="Q1223" s="1169"/>
      <c r="T1223" s="1346"/>
    </row>
    <row r="1224" spans="1:22" s="451" customFormat="1">
      <c r="A1224" s="1566"/>
      <c r="B1224" s="451" t="s">
        <v>709</v>
      </c>
      <c r="C1224" s="451" t="s">
        <v>943</v>
      </c>
      <c r="D1224" s="1201">
        <v>2</v>
      </c>
      <c r="E1224" s="1202">
        <v>43724</v>
      </c>
      <c r="F1224" s="1203"/>
      <c r="G1224" s="1204"/>
      <c r="H1224" s="534" t="s">
        <v>811</v>
      </c>
      <c r="I1224" s="534" t="s">
        <v>811</v>
      </c>
      <c r="K1224" s="1104"/>
      <c r="L1224" s="1373"/>
      <c r="N1224" s="1373"/>
      <c r="P1224" s="1373"/>
      <c r="Q1224" s="1232"/>
      <c r="R1224" s="1157"/>
      <c r="S1224" s="1157"/>
      <c r="T1224" s="1569"/>
    </row>
    <row r="1225" spans="1:22">
      <c r="A1225" s="108"/>
      <c r="D1225" s="18"/>
      <c r="E1225" s="55"/>
      <c r="H1225" s="165"/>
      <c r="I1225" s="166"/>
      <c r="J1225" t="str">
        <f t="shared" si="164"/>
        <v xml:space="preserve"> </v>
      </c>
      <c r="K1225" s="483"/>
      <c r="Q1225" s="1169"/>
      <c r="R1225" s="1011"/>
      <c r="S1225" s="1011"/>
      <c r="T1225" s="1347"/>
      <c r="U1225" s="27"/>
      <c r="V1225" s="27"/>
    </row>
    <row r="1226" spans="1:22" ht="31.2">
      <c r="B1226" s="976" t="s">
        <v>20</v>
      </c>
      <c r="C1226" s="591" t="s">
        <v>701</v>
      </c>
      <c r="D1226" s="946" t="s">
        <v>805</v>
      </c>
      <c r="E1226" s="947" t="s">
        <v>786</v>
      </c>
      <c r="F1226" s="946" t="s">
        <v>806</v>
      </c>
      <c r="G1226" s="946" t="s">
        <v>807</v>
      </c>
      <c r="H1226" s="591" t="s">
        <v>808</v>
      </c>
      <c r="I1226" s="371" t="s">
        <v>809</v>
      </c>
      <c r="J1226" t="s">
        <v>810</v>
      </c>
      <c r="K1226" s="1267" t="s">
        <v>792</v>
      </c>
      <c r="L1226" s="1305" t="s">
        <v>474</v>
      </c>
      <c r="M1226" s="1252" t="s">
        <v>793</v>
      </c>
      <c r="N1226" s="1305" t="s">
        <v>483</v>
      </c>
      <c r="O1226" s="1252" t="s">
        <v>794</v>
      </c>
      <c r="P1226" s="1305" t="s">
        <v>480</v>
      </c>
      <c r="Q1226" s="1604"/>
      <c r="T1226" s="1346"/>
    </row>
    <row r="1227" spans="1:22">
      <c r="B1227" s="108" t="s">
        <v>709</v>
      </c>
      <c r="C1227" t="s">
        <v>756</v>
      </c>
      <c r="D1227">
        <v>0.5</v>
      </c>
      <c r="E1227" s="55">
        <v>44083</v>
      </c>
      <c r="F1227">
        <v>2.5499999999999998</v>
      </c>
      <c r="G1227">
        <v>1.77</v>
      </c>
      <c r="H1227" s="371">
        <v>3.3102222222222228</v>
      </c>
      <c r="I1227" s="24">
        <v>0.61776005146435919</v>
      </c>
      <c r="J1227">
        <f t="shared" si="164"/>
        <v>19.134499834057063</v>
      </c>
      <c r="K1227" s="483">
        <f>AVERAGE(G1227:G1231)</f>
        <v>1.77</v>
      </c>
      <c r="L1227" s="594">
        <f t="shared" si="165"/>
        <v>51.762506396917267</v>
      </c>
      <c r="M1227" s="166">
        <f>AVERAGE(H1227:H1231)</f>
        <v>10.05511111111111</v>
      </c>
      <c r="N1227" s="594">
        <f t="shared" si="166"/>
        <v>53.212049573059147</v>
      </c>
      <c r="O1227">
        <f>AVERAGE(J1227:J1231)</f>
        <v>20.260058647825126</v>
      </c>
      <c r="P1227" s="594">
        <f t="shared" si="167"/>
        <v>47.556039445542211</v>
      </c>
      <c r="Q1227" s="1169">
        <f t="shared" si="163"/>
        <v>50.84353180517288</v>
      </c>
      <c r="T1227" s="1346"/>
    </row>
    <row r="1228" spans="1:22">
      <c r="B1228" s="108" t="s">
        <v>709</v>
      </c>
      <c r="C1228" t="s">
        <v>756</v>
      </c>
      <c r="D1228">
        <v>1</v>
      </c>
      <c r="E1228" s="55">
        <v>44083</v>
      </c>
      <c r="H1228" s="24" t="s">
        <v>811</v>
      </c>
      <c r="I1228" s="24" t="s">
        <v>811</v>
      </c>
      <c r="K1228" s="483"/>
      <c r="Q1228" s="1169"/>
      <c r="T1228" s="1346"/>
    </row>
    <row r="1229" spans="1:22">
      <c r="B1229" s="108" t="s">
        <v>709</v>
      </c>
      <c r="C1229" t="s">
        <v>756</v>
      </c>
      <c r="D1229">
        <v>1.5</v>
      </c>
      <c r="E1229" s="55">
        <v>44083</v>
      </c>
      <c r="H1229" s="24" t="s">
        <v>811</v>
      </c>
      <c r="I1229" s="24" t="s">
        <v>811</v>
      </c>
      <c r="K1229" s="483"/>
      <c r="Q1229" s="1169"/>
      <c r="T1229" s="1346"/>
    </row>
    <row r="1230" spans="1:22">
      <c r="B1230" s="108" t="s">
        <v>709</v>
      </c>
      <c r="C1230" t="s">
        <v>756</v>
      </c>
      <c r="D1230">
        <v>2</v>
      </c>
      <c r="E1230" s="55">
        <v>44083</v>
      </c>
      <c r="H1230" s="24" t="s">
        <v>811</v>
      </c>
      <c r="I1230" s="24" t="s">
        <v>811</v>
      </c>
      <c r="K1230" s="483"/>
      <c r="Q1230" s="1169"/>
      <c r="T1230" s="1346"/>
    </row>
    <row r="1231" spans="1:22" s="451" customFormat="1">
      <c r="B1231" s="1566" t="s">
        <v>709</v>
      </c>
      <c r="C1231" s="451" t="s">
        <v>756</v>
      </c>
      <c r="D1231" s="451">
        <v>2.25</v>
      </c>
      <c r="E1231" s="1202">
        <v>44083</v>
      </c>
      <c r="H1231" s="1576">
        <v>16.799999999999997</v>
      </c>
      <c r="I1231" s="1200">
        <v>0.69043770457781317</v>
      </c>
      <c r="J1231" s="451">
        <f t="shared" si="164"/>
        <v>21.385617461593185</v>
      </c>
      <c r="K1231" s="1104"/>
      <c r="L1231" s="1373"/>
      <c r="N1231" s="1373"/>
      <c r="P1231" s="1373"/>
      <c r="Q1231" s="1232"/>
      <c r="R1231" s="1157"/>
      <c r="S1231" s="1157"/>
      <c r="T1231" s="1569"/>
    </row>
    <row r="1232" spans="1:22">
      <c r="A1232" s="976"/>
      <c r="B1232" s="591"/>
      <c r="C1232" s="946"/>
      <c r="D1232" s="947"/>
      <c r="E1232" s="591"/>
      <c r="F1232" s="946"/>
      <c r="G1232" s="946"/>
      <c r="H1232" s="946"/>
      <c r="I1232" s="948"/>
      <c r="J1232" t="str">
        <f t="shared" si="164"/>
        <v xml:space="preserve"> </v>
      </c>
      <c r="K1232" s="1279"/>
      <c r="M1232" s="946"/>
      <c r="O1232" s="591"/>
      <c r="Q1232" s="1169"/>
      <c r="R1232" s="1011"/>
      <c r="S1232" s="1229"/>
      <c r="T1232" s="1348"/>
      <c r="U1232" s="946"/>
    </row>
    <row r="1233" spans="1:25" ht="31.2">
      <c r="A1233" s="983" t="s">
        <v>804</v>
      </c>
      <c r="B1233" s="815" t="s">
        <v>20</v>
      </c>
      <c r="C1233" s="815" t="s">
        <v>701</v>
      </c>
      <c r="D1233" s="815" t="s">
        <v>805</v>
      </c>
      <c r="E1233" s="873" t="s">
        <v>786</v>
      </c>
      <c r="F1233" s="815" t="s">
        <v>806</v>
      </c>
      <c r="G1233" s="815" t="s">
        <v>807</v>
      </c>
      <c r="H1233" s="815" t="s">
        <v>808</v>
      </c>
      <c r="I1233" s="878" t="s">
        <v>809</v>
      </c>
      <c r="J1233" t="s">
        <v>810</v>
      </c>
      <c r="K1233" s="1267" t="s">
        <v>792</v>
      </c>
      <c r="L1233" s="1305" t="s">
        <v>474</v>
      </c>
      <c r="M1233" s="1252" t="s">
        <v>793</v>
      </c>
      <c r="N1233" s="1305" t="s">
        <v>483</v>
      </c>
      <c r="O1233" s="1252" t="s">
        <v>794</v>
      </c>
      <c r="P1233" s="1305" t="s">
        <v>480</v>
      </c>
      <c r="Q1233" s="1604"/>
      <c r="R1233" s="1226"/>
      <c r="S1233" s="1226"/>
      <c r="T1233" s="1349"/>
      <c r="U1233" s="747"/>
      <c r="V1233" s="747"/>
      <c r="W1233" s="747"/>
      <c r="X1233" s="747"/>
      <c r="Y1233" s="747"/>
    </row>
    <row r="1234" spans="1:25">
      <c r="A1234" s="108">
        <v>35</v>
      </c>
      <c r="B1234" t="s">
        <v>709</v>
      </c>
      <c r="C1234" t="s">
        <v>756</v>
      </c>
      <c r="D1234" s="27">
        <v>0.5</v>
      </c>
      <c r="E1234" s="133">
        <v>44434</v>
      </c>
      <c r="F1234">
        <v>3.25</v>
      </c>
      <c r="G1234">
        <v>1.2749999999999999</v>
      </c>
      <c r="H1234" s="24">
        <v>2.8527619047619051</v>
      </c>
      <c r="I1234" s="71">
        <v>0.58800000000000008</v>
      </c>
      <c r="J1234">
        <f t="shared" si="164"/>
        <v>18.212712000000003</v>
      </c>
      <c r="K1234" s="483">
        <f>AVERAGE(G1234:G1235)</f>
        <v>1.2749999999999999</v>
      </c>
      <c r="L1234" s="594">
        <f t="shared" si="165"/>
        <v>56.495027529158662</v>
      </c>
      <c r="M1234" s="166">
        <f>AVERAGE(H1234:H1235)</f>
        <v>3.0327257936507932</v>
      </c>
      <c r="N1234" s="594">
        <f t="shared" si="166"/>
        <v>41.453203583540045</v>
      </c>
      <c r="O1234">
        <f>AVERAGE(J1234:J1235)</f>
        <v>18.212712000000003</v>
      </c>
      <c r="P1234" s="594">
        <f t="shared" si="167"/>
        <v>46.019113598434245</v>
      </c>
      <c r="Q1234" s="1169">
        <f t="shared" si="163"/>
        <v>47.989114903710991</v>
      </c>
      <c r="T1234" s="1346"/>
    </row>
    <row r="1235" spans="1:25" s="451" customFormat="1">
      <c r="A1235" s="1566">
        <v>35</v>
      </c>
      <c r="B1235" s="451" t="s">
        <v>709</v>
      </c>
      <c r="C1235" s="451" t="s">
        <v>756</v>
      </c>
      <c r="D1235" s="534">
        <v>2</v>
      </c>
      <c r="E1235" s="1567">
        <v>44434</v>
      </c>
      <c r="H1235" s="1576">
        <v>3.2126896825396818</v>
      </c>
      <c r="I1235" s="1444">
        <v>0.58800000000000008</v>
      </c>
      <c r="J1235" s="451">
        <f t="shared" si="164"/>
        <v>18.212712000000003</v>
      </c>
      <c r="K1235" s="1104"/>
      <c r="L1235" s="1373"/>
      <c r="N1235" s="1373"/>
      <c r="P1235" s="1373"/>
      <c r="Q1235" s="1232"/>
      <c r="R1235" s="1157"/>
      <c r="S1235" s="1157"/>
      <c r="T1235" s="1569"/>
    </row>
    <row r="1236" spans="1:25">
      <c r="A1236" s="108"/>
      <c r="D1236" s="27"/>
      <c r="E1236" s="133"/>
      <c r="H1236" s="371"/>
      <c r="I1236" s="71"/>
      <c r="J1236" s="484"/>
      <c r="Q1236" s="1169"/>
    </row>
    <row r="1237" spans="1:25" ht="31.2">
      <c r="A1237" s="983" t="s">
        <v>804</v>
      </c>
      <c r="B1237" s="815" t="s">
        <v>20</v>
      </c>
      <c r="C1237" s="815" t="s">
        <v>701</v>
      </c>
      <c r="D1237" s="815" t="s">
        <v>805</v>
      </c>
      <c r="E1237" s="873" t="s">
        <v>786</v>
      </c>
      <c r="F1237" s="815" t="s">
        <v>806</v>
      </c>
      <c r="G1237" s="815" t="s">
        <v>807</v>
      </c>
      <c r="H1237" s="815" t="s">
        <v>808</v>
      </c>
      <c r="I1237" s="878" t="s">
        <v>809</v>
      </c>
      <c r="J1237" s="484" t="s">
        <v>810</v>
      </c>
      <c r="K1237" s="1252" t="s">
        <v>792</v>
      </c>
      <c r="L1237" s="1305" t="s">
        <v>474</v>
      </c>
      <c r="M1237" s="1252" t="s">
        <v>793</v>
      </c>
      <c r="N1237" s="1305" t="s">
        <v>483</v>
      </c>
      <c r="O1237" s="1252" t="s">
        <v>794</v>
      </c>
      <c r="P1237" s="1305" t="s">
        <v>480</v>
      </c>
      <c r="Q1237" s="1169"/>
    </row>
    <row r="1238" spans="1:25">
      <c r="A1238" s="108"/>
      <c r="B1238" t="s">
        <v>709</v>
      </c>
      <c r="C1238" t="s">
        <v>943</v>
      </c>
      <c r="D1238" s="27">
        <v>0.5</v>
      </c>
      <c r="E1238" s="55">
        <v>44797</v>
      </c>
      <c r="F1238">
        <v>2.7</v>
      </c>
      <c r="G1238">
        <v>1.3</v>
      </c>
      <c r="H1238" s="24">
        <v>2.6405580338871308</v>
      </c>
      <c r="I1238" s="24">
        <v>0.24736452386055849</v>
      </c>
      <c r="J1238" s="484">
        <f t="shared" ref="J1238" si="168">IF(AND(I1238&gt;0),  I1238*30.974," ")</f>
        <v>7.6618687620569386</v>
      </c>
      <c r="K1238">
        <f>AVERAGE(G1238:G1242)</f>
        <v>1.3</v>
      </c>
      <c r="L1238" s="594">
        <f t="shared" ref="L1238" si="169">10*(6-(LN(K1238)/LN(2)))</f>
        <v>56.214883767462702</v>
      </c>
      <c r="M1238" s="166">
        <f>AVERAGE(H1238:H1242)</f>
        <v>235.13045955715981</v>
      </c>
      <c r="N1238" s="594">
        <f t="shared" ref="N1238" si="170">10*(6-((2.04-0.68*LN(M1238))/LN(2)))</f>
        <v>84.13478106506264</v>
      </c>
      <c r="O1238">
        <f>AVERAGE(J1238:J1242)</f>
        <v>72.863503436364283</v>
      </c>
      <c r="P1238" s="594">
        <f t="shared" ref="P1238" si="171">10*(6-(LN(48/O1238)/LN(2)))</f>
        <v>66.021619588427541</v>
      </c>
      <c r="Q1238" s="1169">
        <f>AVERAGE(L1238,N1238,P1238)</f>
        <v>68.79042814031763</v>
      </c>
    </row>
    <row r="1239" spans="1:25">
      <c r="A1239" s="108"/>
      <c r="B1239" t="s">
        <v>709</v>
      </c>
      <c r="C1239" t="s">
        <v>943</v>
      </c>
      <c r="D1239" s="27">
        <v>1</v>
      </c>
      <c r="E1239" s="55">
        <v>44797</v>
      </c>
      <c r="H1239" s="24" t="s">
        <v>811</v>
      </c>
      <c r="I1239" s="27" t="s">
        <v>811</v>
      </c>
      <c r="J1239" s="484"/>
      <c r="Q1239" s="1169"/>
    </row>
    <row r="1240" spans="1:25">
      <c r="A1240" s="108"/>
      <c r="B1240" t="s">
        <v>709</v>
      </c>
      <c r="C1240" t="s">
        <v>943</v>
      </c>
      <c r="D1240" s="27">
        <v>1.5</v>
      </c>
      <c r="E1240" s="55">
        <v>44797</v>
      </c>
      <c r="H1240" s="24" t="s">
        <v>811</v>
      </c>
      <c r="I1240" s="27" t="s">
        <v>811</v>
      </c>
      <c r="J1240" s="484"/>
      <c r="Q1240" s="1169"/>
    </row>
    <row r="1241" spans="1:25">
      <c r="A1241" s="108"/>
      <c r="B1241" t="s">
        <v>709</v>
      </c>
      <c r="C1241" t="s">
        <v>943</v>
      </c>
      <c r="D1241" s="27">
        <v>2</v>
      </c>
      <c r="E1241" s="55">
        <v>44797</v>
      </c>
      <c r="H1241" s="24" t="s">
        <v>811</v>
      </c>
      <c r="I1241" s="27" t="s">
        <v>811</v>
      </c>
      <c r="J1241" s="484"/>
      <c r="Q1241" s="1169"/>
    </row>
    <row r="1242" spans="1:25" s="451" customFormat="1">
      <c r="A1242" s="1566"/>
      <c r="B1242" s="451" t="s">
        <v>709</v>
      </c>
      <c r="C1242" s="451" t="s">
        <v>943</v>
      </c>
      <c r="D1242" s="534">
        <v>2.5</v>
      </c>
      <c r="E1242" s="1202">
        <v>44797</v>
      </c>
      <c r="H1242" s="687">
        <v>467.62036108043247</v>
      </c>
      <c r="I1242" s="1200">
        <v>4.4574526412691817</v>
      </c>
      <c r="J1242" s="564">
        <f t="shared" ref="J1242" si="172">IF(AND(I1242&gt;0),  I1242*30.974," ")</f>
        <v>138.06513811067163</v>
      </c>
      <c r="L1242" s="1373"/>
      <c r="N1242" s="1373"/>
      <c r="P1242" s="1373"/>
      <c r="Q1242" s="1232"/>
      <c r="R1242" s="1157"/>
      <c r="S1242" s="1157"/>
      <c r="T1242" s="1157"/>
    </row>
    <row r="1243" spans="1:25">
      <c r="A1243" s="108"/>
      <c r="D1243" s="27"/>
      <c r="E1243" s="133"/>
      <c r="H1243" s="371"/>
      <c r="I1243" s="71"/>
      <c r="J1243" s="484"/>
      <c r="Q1243" s="1169"/>
    </row>
    <row r="1244" spans="1:25">
      <c r="A1244" s="108"/>
      <c r="D1244" s="27"/>
      <c r="E1244" s="133"/>
      <c r="H1244" s="371"/>
      <c r="I1244" s="71"/>
      <c r="J1244" s="484"/>
      <c r="Q1244" s="1169"/>
    </row>
    <row r="1245" spans="1:25">
      <c r="A1245" s="108"/>
      <c r="D1245" s="27"/>
      <c r="E1245" s="133"/>
      <c r="H1245" s="371"/>
      <c r="I1245" s="71"/>
      <c r="J1245" s="484"/>
      <c r="Q1245" s="1169"/>
    </row>
    <row r="1246" spans="1:25" s="437" customFormat="1" ht="16.2" thickBot="1">
      <c r="A1246" s="436"/>
      <c r="D1246" s="1019"/>
      <c r="E1246" s="1579"/>
      <c r="H1246" s="939"/>
      <c r="I1246" s="1021"/>
      <c r="J1246" s="486"/>
      <c r="L1246" s="1124"/>
      <c r="N1246" s="1124"/>
      <c r="P1246" s="1124"/>
      <c r="Q1246" s="1251"/>
      <c r="R1246" s="1023"/>
      <c r="S1246" s="1023"/>
      <c r="T1246" s="1023"/>
    </row>
    <row r="1247" spans="1:25">
      <c r="A1247" s="984" t="s">
        <v>944</v>
      </c>
      <c r="B1247" s="815"/>
      <c r="C1247" s="815"/>
      <c r="D1247" s="815"/>
      <c r="E1247" s="873"/>
      <c r="F1247" s="815"/>
      <c r="G1247" s="815"/>
      <c r="H1247" s="815"/>
      <c r="I1247" s="815"/>
      <c r="J1247" s="2164"/>
      <c r="K1247" s="815"/>
      <c r="L1247" s="1313"/>
      <c r="M1247" s="815"/>
      <c r="N1247" s="1136"/>
      <c r="O1247" s="815"/>
      <c r="P1247" s="1136"/>
      <c r="Q1247" s="1169"/>
      <c r="R1247" s="1340"/>
      <c r="S1247" s="1340"/>
      <c r="T1247" s="1340"/>
      <c r="U1247" s="815"/>
      <c r="V1247" s="747"/>
      <c r="W1247" s="747"/>
      <c r="X1247" s="747"/>
      <c r="Y1247" s="747"/>
    </row>
    <row r="1248" spans="1:25" s="1257" customFormat="1" ht="43.2">
      <c r="A1248" s="1260" t="s">
        <v>784</v>
      </c>
      <c r="B1248" s="1257" t="s">
        <v>20</v>
      </c>
      <c r="C1248" s="1257" t="s">
        <v>701</v>
      </c>
      <c r="D1248" s="1257" t="s">
        <v>785</v>
      </c>
      <c r="E1248" s="1257" t="s">
        <v>786</v>
      </c>
      <c r="F1248" s="1257" t="s">
        <v>787</v>
      </c>
      <c r="G1248" s="1257" t="s">
        <v>788</v>
      </c>
      <c r="H1248" s="1257" t="s">
        <v>789</v>
      </c>
      <c r="I1248" s="1257" t="s">
        <v>790</v>
      </c>
      <c r="J1248" s="1257" t="s">
        <v>791</v>
      </c>
      <c r="K1248" s="1563" t="s">
        <v>792</v>
      </c>
      <c r="L1248" s="1564" t="s">
        <v>474</v>
      </c>
      <c r="M1248" s="1565" t="s">
        <v>793</v>
      </c>
      <c r="N1248" s="1564" t="s">
        <v>483</v>
      </c>
      <c r="O1248" s="1565" t="s">
        <v>794</v>
      </c>
      <c r="P1248" s="1564" t="s">
        <v>480</v>
      </c>
      <c r="Q1248" s="1604" t="s">
        <v>795</v>
      </c>
      <c r="R1248" s="1603" t="s">
        <v>796</v>
      </c>
      <c r="S1248" s="1334" t="s">
        <v>797</v>
      </c>
      <c r="T1248" s="1573" t="s">
        <v>798</v>
      </c>
      <c r="X1248" s="1260" t="s">
        <v>784</v>
      </c>
      <c r="Y1248" s="1257" t="s">
        <v>20</v>
      </c>
    </row>
    <row r="1249" spans="1:20">
      <c r="A1249" s="2173" t="s">
        <v>85</v>
      </c>
      <c r="B1249" s="91" t="s">
        <v>709</v>
      </c>
      <c r="C1249" s="91" t="s">
        <v>764</v>
      </c>
      <c r="D1249" s="399">
        <v>0.5</v>
      </c>
      <c r="E1249" s="2174">
        <v>42989</v>
      </c>
      <c r="F1249" s="399">
        <v>9.5</v>
      </c>
      <c r="G1249" s="91">
        <v>7.22</v>
      </c>
      <c r="H1249" s="394">
        <v>0.96524050632911373</v>
      </c>
      <c r="I1249" s="2175">
        <v>0.17587704620123573</v>
      </c>
      <c r="J1249" s="91">
        <v>5.4476156290370756</v>
      </c>
      <c r="K1249" s="2199">
        <v>7.22</v>
      </c>
      <c r="L1249" s="2176">
        <v>31.480011628875538</v>
      </c>
      <c r="M1249" s="2177">
        <v>1.1261139240506326</v>
      </c>
      <c r="N1249" s="2176">
        <v>31.734220110579141</v>
      </c>
      <c r="O1249" s="2177">
        <v>12.175746720676679</v>
      </c>
      <c r="P1249" s="2176">
        <v>40.209758475565494</v>
      </c>
      <c r="Q1249" s="2168">
        <f t="shared" si="163"/>
        <v>34.474663405006723</v>
      </c>
    </row>
    <row r="1250" spans="1:20">
      <c r="A1250" s="2173" t="s">
        <v>85</v>
      </c>
      <c r="B1250" s="91" t="s">
        <v>709</v>
      </c>
      <c r="C1250" s="91" t="s">
        <v>764</v>
      </c>
      <c r="D1250" s="399">
        <v>1</v>
      </c>
      <c r="E1250" s="2174">
        <v>42989</v>
      </c>
      <c r="F1250" s="399">
        <v>9.5</v>
      </c>
      <c r="G1250" s="91">
        <v>7.22</v>
      </c>
      <c r="H1250" s="91"/>
      <c r="I1250" s="454"/>
      <c r="J1250" s="91" t="s">
        <v>803</v>
      </c>
      <c r="K1250" s="1165"/>
      <c r="L1250" s="2178" t="s">
        <v>803</v>
      </c>
      <c r="M1250" s="2179"/>
      <c r="N1250" s="2178" t="s">
        <v>803</v>
      </c>
      <c r="O1250" s="2179"/>
      <c r="P1250" s="2178" t="s">
        <v>803</v>
      </c>
      <c r="Q1250" s="2168"/>
      <c r="R1250" s="1330"/>
      <c r="T1250" s="1350" t="s">
        <v>803</v>
      </c>
    </row>
    <row r="1251" spans="1:20">
      <c r="A1251" s="2173" t="s">
        <v>85</v>
      </c>
      <c r="B1251" s="91" t="s">
        <v>709</v>
      </c>
      <c r="C1251" s="91" t="s">
        <v>764</v>
      </c>
      <c r="D1251" s="399">
        <v>2</v>
      </c>
      <c r="E1251" s="2174">
        <v>42989</v>
      </c>
      <c r="F1251" s="399">
        <v>9.5</v>
      </c>
      <c r="G1251" s="91">
        <v>7.22</v>
      </c>
      <c r="H1251" s="91"/>
      <c r="I1251" s="454"/>
      <c r="J1251" s="91" t="s">
        <v>803</v>
      </c>
      <c r="K1251" s="1165"/>
      <c r="L1251" s="2178" t="s">
        <v>803</v>
      </c>
      <c r="M1251" s="2179"/>
      <c r="N1251" s="2178" t="s">
        <v>803</v>
      </c>
      <c r="O1251" s="2179"/>
      <c r="P1251" s="2178" t="s">
        <v>803</v>
      </c>
      <c r="Q1251" s="2168"/>
      <c r="R1251" s="1330"/>
      <c r="T1251" s="1350" t="s">
        <v>803</v>
      </c>
    </row>
    <row r="1252" spans="1:20">
      <c r="A1252" s="2173" t="s">
        <v>85</v>
      </c>
      <c r="B1252" s="91" t="s">
        <v>709</v>
      </c>
      <c r="C1252" s="91" t="s">
        <v>764</v>
      </c>
      <c r="D1252" s="399">
        <v>3</v>
      </c>
      <c r="E1252" s="2174">
        <v>42989</v>
      </c>
      <c r="F1252" s="399">
        <v>9.5</v>
      </c>
      <c r="G1252" s="91">
        <v>7.22</v>
      </c>
      <c r="H1252" s="394">
        <v>0.33783417721518982</v>
      </c>
      <c r="I1252" s="2175">
        <v>0.28140327392197717</v>
      </c>
      <c r="J1252" s="91">
        <v>8.7161850064593214</v>
      </c>
      <c r="K1252" s="1165"/>
      <c r="L1252" s="2178" t="s">
        <v>803</v>
      </c>
      <c r="M1252" s="2179"/>
      <c r="N1252" s="2178" t="s">
        <v>803</v>
      </c>
      <c r="O1252" s="2179"/>
      <c r="P1252" s="2178" t="s">
        <v>803</v>
      </c>
      <c r="Q1252" s="2168"/>
      <c r="R1252" s="1330"/>
      <c r="T1252" s="1350" t="s">
        <v>803</v>
      </c>
    </row>
    <row r="1253" spans="1:20">
      <c r="A1253" s="2173" t="s">
        <v>85</v>
      </c>
      <c r="B1253" s="91" t="s">
        <v>709</v>
      </c>
      <c r="C1253" s="91" t="s">
        <v>764</v>
      </c>
      <c r="D1253" s="399">
        <v>4</v>
      </c>
      <c r="E1253" s="2174">
        <v>42989</v>
      </c>
      <c r="F1253" s="399">
        <v>9.5</v>
      </c>
      <c r="G1253" s="91">
        <v>7.22</v>
      </c>
      <c r="H1253" s="91"/>
      <c r="I1253" s="454"/>
      <c r="J1253" s="91" t="s">
        <v>803</v>
      </c>
      <c r="K1253" s="1165"/>
      <c r="L1253" s="2178" t="s">
        <v>803</v>
      </c>
      <c r="M1253" s="2179"/>
      <c r="N1253" s="2178" t="s">
        <v>803</v>
      </c>
      <c r="O1253" s="2179"/>
      <c r="P1253" s="2178" t="s">
        <v>803</v>
      </c>
      <c r="Q1253" s="2168"/>
      <c r="R1253" s="1330"/>
      <c r="T1253" s="1350" t="s">
        <v>803</v>
      </c>
    </row>
    <row r="1254" spans="1:20">
      <c r="A1254" s="2173" t="s">
        <v>85</v>
      </c>
      <c r="B1254" s="91" t="s">
        <v>709</v>
      </c>
      <c r="C1254" s="91" t="s">
        <v>764</v>
      </c>
      <c r="D1254" s="399">
        <v>5</v>
      </c>
      <c r="E1254" s="2174">
        <v>42989</v>
      </c>
      <c r="F1254" s="399">
        <v>9.5</v>
      </c>
      <c r="G1254" s="91">
        <v>7.22</v>
      </c>
      <c r="H1254" s="91"/>
      <c r="I1254" s="454"/>
      <c r="J1254" s="91" t="s">
        <v>803</v>
      </c>
      <c r="K1254" s="1165"/>
      <c r="L1254" s="2178" t="s">
        <v>803</v>
      </c>
      <c r="M1254" s="2179"/>
      <c r="N1254" s="2178" t="s">
        <v>803</v>
      </c>
      <c r="O1254" s="2179"/>
      <c r="P1254" s="2178" t="s">
        <v>803</v>
      </c>
      <c r="Q1254" s="2168"/>
      <c r="R1254" s="1330"/>
      <c r="T1254" s="1350" t="s">
        <v>803</v>
      </c>
    </row>
    <row r="1255" spans="1:20">
      <c r="A1255" s="2173" t="s">
        <v>85</v>
      </c>
      <c r="B1255" s="91" t="s">
        <v>709</v>
      </c>
      <c r="C1255" s="91" t="s">
        <v>764</v>
      </c>
      <c r="D1255" s="399">
        <v>6</v>
      </c>
      <c r="E1255" s="2174">
        <v>42989</v>
      </c>
      <c r="F1255" s="399">
        <v>9.5</v>
      </c>
      <c r="G1255" s="91">
        <v>7.22</v>
      </c>
      <c r="H1255" s="91"/>
      <c r="I1255" s="454"/>
      <c r="J1255" s="91" t="s">
        <v>803</v>
      </c>
      <c r="K1255" s="1165"/>
      <c r="L1255" s="2178" t="s">
        <v>803</v>
      </c>
      <c r="M1255" s="2179"/>
      <c r="N1255" s="2178" t="s">
        <v>803</v>
      </c>
      <c r="O1255" s="2179"/>
      <c r="P1255" s="2178" t="s">
        <v>803</v>
      </c>
      <c r="Q1255" s="2168"/>
      <c r="R1255" s="1330"/>
      <c r="T1255" s="1350" t="s">
        <v>803</v>
      </c>
    </row>
    <row r="1256" spans="1:20">
      <c r="A1256" s="2173" t="s">
        <v>85</v>
      </c>
      <c r="B1256" s="91" t="s">
        <v>709</v>
      </c>
      <c r="C1256" s="91" t="s">
        <v>764</v>
      </c>
      <c r="D1256" s="399">
        <v>7</v>
      </c>
      <c r="E1256" s="2174">
        <v>42989</v>
      </c>
      <c r="F1256" s="399">
        <v>9.5</v>
      </c>
      <c r="G1256" s="91">
        <v>7.22</v>
      </c>
      <c r="H1256" s="91"/>
      <c r="I1256" s="454"/>
      <c r="J1256" s="91" t="s">
        <v>803</v>
      </c>
      <c r="K1256" s="1165"/>
      <c r="L1256" s="2178" t="s">
        <v>803</v>
      </c>
      <c r="M1256" s="2179"/>
      <c r="N1256" s="2178" t="s">
        <v>803</v>
      </c>
      <c r="O1256" s="2179"/>
      <c r="P1256" s="2178" t="s">
        <v>803</v>
      </c>
      <c r="Q1256" s="2168"/>
      <c r="R1256" s="1330"/>
      <c r="T1256" s="1350" t="s">
        <v>803</v>
      </c>
    </row>
    <row r="1257" spans="1:20" s="451" customFormat="1">
      <c r="A1257" s="2180" t="s">
        <v>85</v>
      </c>
      <c r="B1257" s="470" t="s">
        <v>709</v>
      </c>
      <c r="C1257" s="470" t="s">
        <v>764</v>
      </c>
      <c r="D1257" s="2181">
        <v>8</v>
      </c>
      <c r="E1257" s="2182">
        <v>42989</v>
      </c>
      <c r="F1257" s="2181">
        <v>9.5</v>
      </c>
      <c r="G1257" s="470">
        <v>7.22</v>
      </c>
      <c r="H1257" s="1701">
        <v>2.0752670886075943</v>
      </c>
      <c r="I1257" s="2198">
        <v>0.72200682916425518</v>
      </c>
      <c r="J1257" s="470">
        <v>22.363439526533639</v>
      </c>
      <c r="K1257" s="2195"/>
      <c r="L1257" s="2184" t="s">
        <v>803</v>
      </c>
      <c r="M1257" s="2185"/>
      <c r="N1257" s="2184" t="s">
        <v>803</v>
      </c>
      <c r="O1257" s="2185"/>
      <c r="P1257" s="2184" t="s">
        <v>803</v>
      </c>
      <c r="Q1257" s="2172"/>
      <c r="R1257" s="1341"/>
      <c r="S1257" s="1157"/>
      <c r="T1257" s="1357" t="s">
        <v>803</v>
      </c>
    </row>
    <row r="1258" spans="1:20">
      <c r="A1258" s="884"/>
      <c r="D1258" s="173"/>
      <c r="E1258" s="445"/>
      <c r="F1258" s="173"/>
      <c r="H1258" s="166"/>
      <c r="I1258" s="881"/>
      <c r="K1258" s="483"/>
      <c r="L1258" s="1648"/>
      <c r="M1258" s="911"/>
      <c r="N1258" s="1648"/>
      <c r="O1258" s="911"/>
      <c r="P1258" s="1648"/>
      <c r="Q1258" s="1169"/>
      <c r="R1258" s="1331"/>
      <c r="T1258" s="1344"/>
    </row>
    <row r="1259" spans="1:20">
      <c r="A1259" s="884" t="s">
        <v>85</v>
      </c>
      <c r="B1259" t="s">
        <v>368</v>
      </c>
      <c r="C1259" s="27" t="s">
        <v>945</v>
      </c>
      <c r="D1259" s="27">
        <v>0.5</v>
      </c>
      <c r="E1259" s="47">
        <v>43340</v>
      </c>
      <c r="F1259" s="27">
        <v>11.3</v>
      </c>
      <c r="G1259" s="27">
        <v>4.165</v>
      </c>
      <c r="H1259" s="27">
        <v>2.2599999999999998</v>
      </c>
      <c r="I1259" s="607">
        <v>0.33</v>
      </c>
      <c r="J1259">
        <v>10.22142</v>
      </c>
      <c r="K1259" s="1285">
        <v>4.165</v>
      </c>
      <c r="L1259" s="1306">
        <v>39.416835044091769</v>
      </c>
      <c r="M1259" s="784">
        <v>2.1933333333333334</v>
      </c>
      <c r="N1259" s="1306">
        <v>38.274271731892796</v>
      </c>
      <c r="O1259" s="784">
        <v>12.079860000000002</v>
      </c>
      <c r="P1259" s="1306">
        <v>40.095693287566704</v>
      </c>
      <c r="Q1259" s="1169">
        <f t="shared" si="163"/>
        <v>39.262266687850421</v>
      </c>
      <c r="R1259" s="1330">
        <f>AVERAGE(Q1258:Q1319)</f>
        <v>39.840400052756415</v>
      </c>
      <c r="S1259" s="1006" t="s">
        <v>42</v>
      </c>
      <c r="T1259" s="1350" t="str">
        <f>IF(_xlfn.NUMBERVALUE(R1259), IF(R1259&lt;50, "Acceptable; Ongoing Protection is Required", "Unacceptable; Immediate Restoration is Required"), " ")</f>
        <v>Acceptable; Ongoing Protection is Required</v>
      </c>
    </row>
    <row r="1260" spans="1:20">
      <c r="A1260" s="884" t="s">
        <v>85</v>
      </c>
      <c r="B1260" t="s">
        <v>368</v>
      </c>
      <c r="C1260" s="27" t="s">
        <v>945</v>
      </c>
      <c r="D1260" s="27">
        <v>1</v>
      </c>
      <c r="E1260" s="47">
        <v>43340</v>
      </c>
      <c r="F1260" s="27">
        <v>11.3</v>
      </c>
      <c r="G1260" s="27">
        <v>4.165</v>
      </c>
      <c r="H1260" s="27"/>
      <c r="I1260" s="607"/>
      <c r="J1260" t="s">
        <v>803</v>
      </c>
      <c r="K1260" s="1285"/>
      <c r="L1260" s="1306" t="s">
        <v>803</v>
      </c>
      <c r="M1260" s="784"/>
      <c r="N1260" s="1306" t="s">
        <v>803</v>
      </c>
      <c r="O1260" s="784"/>
      <c r="P1260" s="1306" t="s">
        <v>803</v>
      </c>
      <c r="Q1260" s="1169"/>
      <c r="R1260" s="1330"/>
      <c r="T1260" s="1350" t="s">
        <v>803</v>
      </c>
    </row>
    <row r="1261" spans="1:20">
      <c r="A1261" s="884" t="s">
        <v>85</v>
      </c>
      <c r="B1261" t="s">
        <v>368</v>
      </c>
      <c r="C1261" s="27" t="s">
        <v>945</v>
      </c>
      <c r="D1261" s="27">
        <v>2</v>
      </c>
      <c r="E1261" s="47">
        <v>43340</v>
      </c>
      <c r="F1261" s="27">
        <v>11.3</v>
      </c>
      <c r="G1261" s="27">
        <v>4.165</v>
      </c>
      <c r="H1261" s="27"/>
      <c r="I1261" s="607"/>
      <c r="J1261" t="s">
        <v>803</v>
      </c>
      <c r="K1261" s="1285"/>
      <c r="L1261" s="1306" t="s">
        <v>803</v>
      </c>
      <c r="M1261" s="784"/>
      <c r="N1261" s="1306" t="s">
        <v>803</v>
      </c>
      <c r="O1261" s="784"/>
      <c r="P1261" s="1306" t="s">
        <v>803</v>
      </c>
      <c r="Q1261" s="1169"/>
      <c r="R1261" s="1330"/>
      <c r="T1261" s="1350" t="s">
        <v>803</v>
      </c>
    </row>
    <row r="1262" spans="1:20">
      <c r="A1262" s="884" t="s">
        <v>85</v>
      </c>
      <c r="B1262" t="s">
        <v>368</v>
      </c>
      <c r="C1262" s="27" t="s">
        <v>945</v>
      </c>
      <c r="D1262" s="27">
        <v>3</v>
      </c>
      <c r="E1262" s="47">
        <v>43340</v>
      </c>
      <c r="F1262" s="27">
        <v>11.3</v>
      </c>
      <c r="G1262" s="27">
        <v>4.165</v>
      </c>
      <c r="H1262" s="27">
        <v>3.01</v>
      </c>
      <c r="I1262" s="607">
        <v>0.51</v>
      </c>
      <c r="J1262">
        <v>15.79674</v>
      </c>
      <c r="K1262" s="1285"/>
      <c r="L1262" s="1306" t="s">
        <v>803</v>
      </c>
      <c r="M1262" s="784"/>
      <c r="N1262" s="1306" t="s">
        <v>803</v>
      </c>
      <c r="O1262" s="784"/>
      <c r="P1262" s="1306" t="s">
        <v>803</v>
      </c>
      <c r="Q1262" s="1169"/>
      <c r="R1262" s="1330"/>
      <c r="T1262" s="1350" t="s">
        <v>803</v>
      </c>
    </row>
    <row r="1263" spans="1:20">
      <c r="A1263" s="884" t="s">
        <v>85</v>
      </c>
      <c r="B1263" t="s">
        <v>368</v>
      </c>
      <c r="C1263" s="27" t="s">
        <v>945</v>
      </c>
      <c r="D1263" s="27">
        <v>4</v>
      </c>
      <c r="E1263" s="47">
        <v>43340</v>
      </c>
      <c r="F1263" s="27">
        <v>11.3</v>
      </c>
      <c r="G1263" s="27">
        <v>4.165</v>
      </c>
      <c r="H1263" s="27"/>
      <c r="I1263" s="607"/>
      <c r="J1263" t="s">
        <v>803</v>
      </c>
      <c r="K1263" s="1285"/>
      <c r="L1263" s="1306" t="s">
        <v>803</v>
      </c>
      <c r="M1263" s="784"/>
      <c r="N1263" s="1306" t="s">
        <v>803</v>
      </c>
      <c r="O1263" s="784"/>
      <c r="P1263" s="1306" t="s">
        <v>803</v>
      </c>
      <c r="Q1263" s="1169"/>
      <c r="R1263" s="1330"/>
      <c r="T1263" s="1350" t="s">
        <v>803</v>
      </c>
    </row>
    <row r="1264" spans="1:20">
      <c r="A1264" s="884" t="s">
        <v>85</v>
      </c>
      <c r="B1264" t="s">
        <v>368</v>
      </c>
      <c r="C1264" s="27" t="s">
        <v>945</v>
      </c>
      <c r="D1264" s="27">
        <v>5</v>
      </c>
      <c r="E1264" s="47">
        <v>43340</v>
      </c>
      <c r="F1264" s="27">
        <v>11.3</v>
      </c>
      <c r="G1264" s="27">
        <v>4.165</v>
      </c>
      <c r="H1264" s="27"/>
      <c r="I1264" s="607"/>
      <c r="J1264" t="s">
        <v>803</v>
      </c>
      <c r="K1264" s="1285"/>
      <c r="L1264" s="1306" t="s">
        <v>803</v>
      </c>
      <c r="M1264" s="784"/>
      <c r="N1264" s="1306" t="s">
        <v>803</v>
      </c>
      <c r="O1264" s="784"/>
      <c r="P1264" s="1306" t="s">
        <v>803</v>
      </c>
      <c r="Q1264" s="1169"/>
      <c r="R1264" s="1330"/>
      <c r="T1264" s="1350" t="s">
        <v>803</v>
      </c>
    </row>
    <row r="1265" spans="1:20">
      <c r="A1265" s="884" t="s">
        <v>85</v>
      </c>
      <c r="B1265" t="s">
        <v>368</v>
      </c>
      <c r="C1265" s="27" t="s">
        <v>945</v>
      </c>
      <c r="D1265" s="27">
        <v>6</v>
      </c>
      <c r="E1265" s="47">
        <v>43340</v>
      </c>
      <c r="F1265" s="27">
        <v>11.3</v>
      </c>
      <c r="G1265" s="27">
        <v>4.165</v>
      </c>
      <c r="H1265" s="27"/>
      <c r="I1265" s="607"/>
      <c r="J1265" t="s">
        <v>803</v>
      </c>
      <c r="K1265" s="1285"/>
      <c r="L1265" s="1306" t="s">
        <v>803</v>
      </c>
      <c r="M1265" s="784"/>
      <c r="N1265" s="1306" t="s">
        <v>803</v>
      </c>
      <c r="O1265" s="784"/>
      <c r="P1265" s="1306" t="s">
        <v>803</v>
      </c>
      <c r="Q1265" s="1169"/>
      <c r="R1265" s="1330"/>
      <c r="T1265" s="1350" t="s">
        <v>803</v>
      </c>
    </row>
    <row r="1266" spans="1:20">
      <c r="A1266" s="884" t="s">
        <v>85</v>
      </c>
      <c r="B1266" t="s">
        <v>368</v>
      </c>
      <c r="C1266" s="27" t="s">
        <v>945</v>
      </c>
      <c r="D1266" s="27">
        <v>7</v>
      </c>
      <c r="E1266" s="47">
        <v>43340</v>
      </c>
      <c r="F1266" s="27">
        <v>11.3</v>
      </c>
      <c r="G1266" s="27">
        <v>4.165</v>
      </c>
      <c r="H1266" s="27"/>
      <c r="I1266" s="607"/>
      <c r="J1266" t="s">
        <v>803</v>
      </c>
      <c r="K1266" s="1285"/>
      <c r="L1266" s="1306" t="s">
        <v>803</v>
      </c>
      <c r="M1266" s="784"/>
      <c r="N1266" s="1306" t="s">
        <v>803</v>
      </c>
      <c r="O1266" s="784"/>
      <c r="P1266" s="1306" t="s">
        <v>803</v>
      </c>
      <c r="Q1266" s="1169"/>
      <c r="R1266" s="1330"/>
      <c r="T1266" s="1350" t="s">
        <v>803</v>
      </c>
    </row>
    <row r="1267" spans="1:20" s="451" customFormat="1">
      <c r="A1267" s="1631" t="s">
        <v>85</v>
      </c>
      <c r="B1267" s="451" t="s">
        <v>368</v>
      </c>
      <c r="C1267" s="534" t="s">
        <v>945</v>
      </c>
      <c r="D1267" s="534">
        <v>7.5</v>
      </c>
      <c r="E1267" s="1513">
        <v>43340</v>
      </c>
      <c r="F1267" s="534">
        <v>11.3</v>
      </c>
      <c r="G1267" s="534">
        <v>4.165</v>
      </c>
      <c r="H1267" s="534">
        <v>1.31</v>
      </c>
      <c r="I1267" s="1636">
        <v>0.33</v>
      </c>
      <c r="J1267" s="451">
        <v>10.22142</v>
      </c>
      <c r="K1267" s="1654"/>
      <c r="L1267" s="1315" t="s">
        <v>803</v>
      </c>
      <c r="M1267" s="892"/>
      <c r="N1267" s="1315" t="s">
        <v>803</v>
      </c>
      <c r="O1267" s="892"/>
      <c r="P1267" s="1315" t="s">
        <v>803</v>
      </c>
      <c r="Q1267" s="1232"/>
      <c r="R1267" s="1341"/>
      <c r="S1267" s="1157"/>
      <c r="T1267" s="1357" t="s">
        <v>803</v>
      </c>
    </row>
    <row r="1268" spans="1:20">
      <c r="A1268" s="884"/>
      <c r="C1268" s="27"/>
      <c r="D1268" s="27"/>
      <c r="E1268" s="27"/>
      <c r="F1268" s="47"/>
      <c r="G1268" s="173"/>
      <c r="H1268" s="173"/>
      <c r="I1268" s="27"/>
      <c r="J1268" s="27"/>
      <c r="K1268" s="528"/>
      <c r="L1268" s="1106"/>
      <c r="M1268" s="607"/>
      <c r="O1268" s="592"/>
      <c r="P1268" s="593"/>
      <c r="Q1268" s="1169"/>
      <c r="S1268" s="1333"/>
      <c r="T1268" s="1346"/>
    </row>
    <row r="1269" spans="1:20" ht="31.2">
      <c r="A1269" s="976" t="s">
        <v>804</v>
      </c>
      <c r="B1269" s="591" t="s">
        <v>20</v>
      </c>
      <c r="C1269" s="591" t="s">
        <v>701</v>
      </c>
      <c r="D1269" s="946" t="s">
        <v>805</v>
      </c>
      <c r="E1269" s="947" t="s">
        <v>786</v>
      </c>
      <c r="F1269" s="946" t="s">
        <v>806</v>
      </c>
      <c r="G1269" s="946" t="s">
        <v>807</v>
      </c>
      <c r="H1269" s="591" t="s">
        <v>808</v>
      </c>
      <c r="I1269" s="371" t="s">
        <v>809</v>
      </c>
      <c r="J1269" s="1298" t="s">
        <v>878</v>
      </c>
      <c r="K1269" s="1267" t="s">
        <v>792</v>
      </c>
      <c r="L1269" s="1305" t="s">
        <v>474</v>
      </c>
      <c r="M1269" s="1252" t="s">
        <v>793</v>
      </c>
      <c r="N1269" s="1305" t="s">
        <v>483</v>
      </c>
      <c r="O1269" s="1252" t="s">
        <v>794</v>
      </c>
      <c r="P1269" s="1305" t="s">
        <v>480</v>
      </c>
      <c r="Q1269" s="1604"/>
      <c r="T1269" s="1346"/>
    </row>
    <row r="1270" spans="1:20">
      <c r="A1270" s="108">
        <v>62</v>
      </c>
      <c r="B1270" t="s">
        <v>709</v>
      </c>
      <c r="C1270" t="s">
        <v>944</v>
      </c>
      <c r="D1270" s="18">
        <v>0.5</v>
      </c>
      <c r="E1270" s="55">
        <v>43703</v>
      </c>
      <c r="F1270" s="165">
        <v>11.07</v>
      </c>
      <c r="G1270" s="166">
        <v>4.68</v>
      </c>
      <c r="H1270" s="24">
        <v>1.3496599999999999</v>
      </c>
      <c r="I1270" s="24">
        <v>0.34908856286308071</v>
      </c>
      <c r="J1270">
        <f t="shared" ref="J1270:J1306" si="173">IF(AND(I1270&gt;0),  I1270*30.974," ")</f>
        <v>10.812669146121062</v>
      </c>
      <c r="K1270" s="745">
        <f>AVERAGE(G1270:G1280)</f>
        <v>4.68</v>
      </c>
      <c r="L1270" s="594">
        <f t="shared" ref="L1270:L1341" si="174">10*(6-(LN(K1270)/LN(2)))</f>
        <v>37.734914701913198</v>
      </c>
      <c r="M1270" s="166">
        <f>AVERAGE(H1270:H1280)</f>
        <v>0.73233291139240497</v>
      </c>
      <c r="N1270" s="594">
        <f t="shared" ref="N1270:N1296" si="175">10*(6-((2.04-0.68*LN(M1270))/LN(2)))</f>
        <v>27.512907623021437</v>
      </c>
      <c r="O1270">
        <f>AVERAGE(J1270:J1280)</f>
        <v>28.610477618600935</v>
      </c>
      <c r="P1270" s="594">
        <f t="shared" ref="P1270:P1296" si="176">10*(6-(LN(48/O1270)/LN(2)))</f>
        <v>52.535091761417192</v>
      </c>
      <c r="Q1270" s="1169">
        <f t="shared" si="163"/>
        <v>39.260971362117274</v>
      </c>
      <c r="T1270" s="1346"/>
    </row>
    <row r="1271" spans="1:20">
      <c r="A1271" s="108"/>
      <c r="B1271" t="s">
        <v>709</v>
      </c>
      <c r="C1271" t="s">
        <v>944</v>
      </c>
      <c r="D1271" s="18">
        <v>1</v>
      </c>
      <c r="E1271" s="55">
        <v>43703</v>
      </c>
      <c r="F1271" s="165"/>
      <c r="G1271" s="166"/>
      <c r="H1271" s="27" t="s">
        <v>811</v>
      </c>
      <c r="I1271" s="27" t="s">
        <v>811</v>
      </c>
      <c r="K1271" s="483"/>
      <c r="Q1271" s="1169"/>
      <c r="T1271" s="1346"/>
    </row>
    <row r="1272" spans="1:20">
      <c r="A1272" s="108"/>
      <c r="B1272" t="s">
        <v>709</v>
      </c>
      <c r="C1272" t="s">
        <v>944</v>
      </c>
      <c r="D1272" s="18">
        <v>2</v>
      </c>
      <c r="E1272" s="55">
        <v>43703</v>
      </c>
      <c r="F1272" s="165"/>
      <c r="G1272" s="166"/>
      <c r="H1272" s="27" t="s">
        <v>811</v>
      </c>
      <c r="I1272" s="27" t="s">
        <v>811</v>
      </c>
      <c r="K1272" s="483"/>
      <c r="Q1272" s="1169"/>
      <c r="T1272" s="1346"/>
    </row>
    <row r="1273" spans="1:20">
      <c r="A1273" s="108"/>
      <c r="B1273" t="s">
        <v>709</v>
      </c>
      <c r="C1273" t="s">
        <v>944</v>
      </c>
      <c r="D1273" s="18">
        <v>3</v>
      </c>
      <c r="E1273" s="55">
        <v>43703</v>
      </c>
      <c r="F1273" s="165"/>
      <c r="G1273" s="166"/>
      <c r="H1273" s="24">
        <v>1.3838286075949364</v>
      </c>
      <c r="I1273" s="24">
        <v>0.50423903524667213</v>
      </c>
      <c r="J1273">
        <f t="shared" si="173"/>
        <v>15.618299877730422</v>
      </c>
      <c r="K1273" s="483"/>
      <c r="Q1273" s="1169"/>
      <c r="T1273" s="1346"/>
    </row>
    <row r="1274" spans="1:20">
      <c r="A1274" s="108"/>
      <c r="B1274" t="s">
        <v>709</v>
      </c>
      <c r="C1274" t="s">
        <v>944</v>
      </c>
      <c r="D1274" s="18">
        <v>4</v>
      </c>
      <c r="E1274" s="55">
        <v>43703</v>
      </c>
      <c r="F1274" s="165"/>
      <c r="G1274" s="166"/>
      <c r="H1274" s="27" t="s">
        <v>811</v>
      </c>
      <c r="I1274" s="27" t="s">
        <v>811</v>
      </c>
      <c r="K1274" s="483"/>
      <c r="Q1274" s="1169"/>
      <c r="T1274" s="1346"/>
    </row>
    <row r="1275" spans="1:20">
      <c r="A1275" s="108"/>
      <c r="B1275" t="s">
        <v>709</v>
      </c>
      <c r="C1275" t="s">
        <v>944</v>
      </c>
      <c r="D1275" s="18">
        <v>5</v>
      </c>
      <c r="E1275" s="55">
        <v>43703</v>
      </c>
      <c r="F1275" s="165"/>
      <c r="G1275" s="166"/>
      <c r="H1275" s="27" t="s">
        <v>811</v>
      </c>
      <c r="I1275" s="27" t="s">
        <v>811</v>
      </c>
      <c r="K1275" s="483"/>
      <c r="Q1275" s="1169"/>
      <c r="T1275" s="1346"/>
    </row>
    <row r="1276" spans="1:20">
      <c r="A1276" s="108"/>
      <c r="B1276" t="s">
        <v>709</v>
      </c>
      <c r="C1276" t="s">
        <v>944</v>
      </c>
      <c r="D1276" s="18">
        <v>6</v>
      </c>
      <c r="E1276" s="55">
        <v>43703</v>
      </c>
      <c r="F1276" s="165"/>
      <c r="G1276" s="166"/>
      <c r="H1276" s="27" t="s">
        <v>811</v>
      </c>
      <c r="I1276" s="27" t="s">
        <v>811</v>
      </c>
      <c r="K1276" s="483"/>
      <c r="Q1276" s="1169"/>
      <c r="T1276" s="1346"/>
    </row>
    <row r="1277" spans="1:20">
      <c r="A1277" s="108"/>
      <c r="B1277" t="s">
        <v>709</v>
      </c>
      <c r="C1277" t="s">
        <v>944</v>
      </c>
      <c r="D1277" s="18">
        <v>7</v>
      </c>
      <c r="E1277" s="55">
        <v>43703</v>
      </c>
      <c r="F1277" s="165"/>
      <c r="G1277" s="166"/>
      <c r="H1277" s="27" t="s">
        <v>811</v>
      </c>
      <c r="I1277" s="27" t="s">
        <v>811</v>
      </c>
      <c r="K1277" s="483"/>
      <c r="Q1277" s="1169"/>
      <c r="T1277" s="1346"/>
    </row>
    <row r="1278" spans="1:20">
      <c r="A1278" s="108"/>
      <c r="B1278" t="s">
        <v>709</v>
      </c>
      <c r="C1278" t="s">
        <v>944</v>
      </c>
      <c r="D1278" s="18">
        <v>7.5</v>
      </c>
      <c r="E1278" s="55">
        <v>43703</v>
      </c>
      <c r="F1278" s="165"/>
      <c r="G1278" s="166"/>
      <c r="H1278" s="27" t="s">
        <v>811</v>
      </c>
      <c r="I1278" s="27" t="s">
        <v>811</v>
      </c>
      <c r="K1278" s="483"/>
      <c r="Q1278" s="1169"/>
      <c r="T1278" s="1346"/>
    </row>
    <row r="1279" spans="1:20">
      <c r="A1279" s="108"/>
      <c r="B1279" t="s">
        <v>709</v>
      </c>
      <c r="C1279" t="s">
        <v>944</v>
      </c>
      <c r="D1279" s="18">
        <v>9</v>
      </c>
      <c r="E1279" s="55">
        <v>43703</v>
      </c>
      <c r="F1279" s="165"/>
      <c r="G1279" s="166"/>
      <c r="H1279" s="24">
        <v>0.17084303797468353</v>
      </c>
      <c r="I1279" s="24">
        <v>0.70159154950788882</v>
      </c>
      <c r="J1279">
        <f t="shared" si="173"/>
        <v>21.73109665445735</v>
      </c>
      <c r="K1279" s="483"/>
      <c r="Q1279" s="1169"/>
      <c r="T1279" s="1346"/>
    </row>
    <row r="1280" spans="1:20" s="451" customFormat="1">
      <c r="A1280" s="1566"/>
      <c r="B1280" s="451" t="s">
        <v>709</v>
      </c>
      <c r="C1280" s="451" t="s">
        <v>944</v>
      </c>
      <c r="D1280" s="1201" t="s">
        <v>814</v>
      </c>
      <c r="E1280" s="1202">
        <v>43703</v>
      </c>
      <c r="F1280" s="1203"/>
      <c r="G1280" s="1204"/>
      <c r="H1280" s="1200">
        <v>2.5000000000000001E-2</v>
      </c>
      <c r="I1280" s="1200">
        <v>2.1398542259990605</v>
      </c>
      <c r="J1280" s="451">
        <f t="shared" si="173"/>
        <v>66.279844796094906</v>
      </c>
      <c r="K1280" s="1104"/>
      <c r="L1280" s="1373"/>
      <c r="N1280" s="1373"/>
      <c r="P1280" s="1373"/>
      <c r="Q1280" s="1232"/>
      <c r="R1280" s="1157"/>
      <c r="S1280" s="1157"/>
      <c r="T1280" s="1569"/>
    </row>
    <row r="1281" spans="1:25">
      <c r="A1281" s="108"/>
      <c r="D1281" s="18"/>
      <c r="E1281" s="55"/>
      <c r="H1281" s="165"/>
      <c r="I1281" s="166"/>
      <c r="J1281" t="str">
        <f t="shared" si="173"/>
        <v xml:space="preserve"> </v>
      </c>
      <c r="K1281" s="483"/>
      <c r="Q1281" s="1169"/>
      <c r="R1281" s="1229"/>
      <c r="S1281" s="1229"/>
      <c r="T1281" s="1348"/>
      <c r="U1281" s="27"/>
      <c r="V1281" s="24"/>
    </row>
    <row r="1282" spans="1:25" ht="31.2">
      <c r="B1282" s="976" t="s">
        <v>20</v>
      </c>
      <c r="C1282" s="591" t="s">
        <v>701</v>
      </c>
      <c r="D1282" s="946" t="s">
        <v>805</v>
      </c>
      <c r="E1282" s="947" t="s">
        <v>786</v>
      </c>
      <c r="F1282" s="946" t="s">
        <v>806</v>
      </c>
      <c r="G1282" s="946" t="s">
        <v>807</v>
      </c>
      <c r="H1282" s="591" t="s">
        <v>808</v>
      </c>
      <c r="I1282" s="371" t="s">
        <v>809</v>
      </c>
      <c r="J1282" t="s">
        <v>810</v>
      </c>
      <c r="K1282" s="1267" t="s">
        <v>792</v>
      </c>
      <c r="L1282" s="1305" t="s">
        <v>474</v>
      </c>
      <c r="M1282" s="1252" t="s">
        <v>793</v>
      </c>
      <c r="N1282" s="1305" t="s">
        <v>483</v>
      </c>
      <c r="O1282" s="1252" t="s">
        <v>794</v>
      </c>
      <c r="P1282" s="1305" t="s">
        <v>480</v>
      </c>
      <c r="Q1282" s="1604"/>
      <c r="T1282" s="1346"/>
    </row>
    <row r="1283" spans="1:25">
      <c r="B1283" s="108" t="s">
        <v>709</v>
      </c>
      <c r="C1283" t="s">
        <v>944</v>
      </c>
      <c r="D1283">
        <v>0.5</v>
      </c>
      <c r="E1283" s="55">
        <v>44068</v>
      </c>
      <c r="F1283">
        <v>10.11</v>
      </c>
      <c r="G1283">
        <v>7.25</v>
      </c>
      <c r="H1283" s="371">
        <v>-3.7333333333333207E-3</v>
      </c>
      <c r="I1283" s="24">
        <v>0.38664457512704975</v>
      </c>
      <c r="J1283">
        <f t="shared" si="173"/>
        <v>11.97592906998524</v>
      </c>
      <c r="K1283" s="483">
        <f>AVERAGE(G1283:G1293)</f>
        <v>7.25</v>
      </c>
      <c r="L1283" s="594">
        <f t="shared" si="174"/>
        <v>31.420190048724276</v>
      </c>
      <c r="M1283" s="166">
        <f>AVERAGE(H1283:H1293)</f>
        <v>2.5792666666666664</v>
      </c>
      <c r="N1283" s="594">
        <f t="shared" si="175"/>
        <v>39.864355551073025</v>
      </c>
      <c r="O1283">
        <f>AVERAGE(J1283:J1293)</f>
        <v>31.947851344888516</v>
      </c>
      <c r="P1283" s="594">
        <f t="shared" si="176"/>
        <v>54.126845000391945</v>
      </c>
      <c r="Q1283" s="1169">
        <f t="shared" ref="Q1283:Q1366" si="177">AVERAGE(L1283,N1283,P1283)</f>
        <v>41.803796866729748</v>
      </c>
      <c r="T1283" s="1346"/>
    </row>
    <row r="1284" spans="1:25">
      <c r="B1284" s="108" t="s">
        <v>709</v>
      </c>
      <c r="C1284" t="s">
        <v>944</v>
      </c>
      <c r="D1284">
        <v>1</v>
      </c>
      <c r="E1284" s="55">
        <v>44068</v>
      </c>
      <c r="H1284" s="24" t="s">
        <v>811</v>
      </c>
      <c r="I1284" s="24" t="s">
        <v>811</v>
      </c>
      <c r="K1284" s="483"/>
      <c r="Q1284" s="1169"/>
      <c r="T1284" s="1346"/>
    </row>
    <row r="1285" spans="1:25">
      <c r="B1285" s="108" t="s">
        <v>709</v>
      </c>
      <c r="C1285" t="s">
        <v>944</v>
      </c>
      <c r="D1285">
        <v>2</v>
      </c>
      <c r="E1285" s="55">
        <v>44068</v>
      </c>
      <c r="H1285" s="24" t="s">
        <v>811</v>
      </c>
      <c r="I1285" s="24" t="s">
        <v>811</v>
      </c>
      <c r="K1285" s="483"/>
      <c r="Q1285" s="1169"/>
      <c r="T1285" s="1346"/>
    </row>
    <row r="1286" spans="1:25">
      <c r="B1286" s="108" t="s">
        <v>709</v>
      </c>
      <c r="C1286" t="s">
        <v>944</v>
      </c>
      <c r="D1286">
        <v>3</v>
      </c>
      <c r="E1286" s="55">
        <v>44068</v>
      </c>
      <c r="H1286" s="371">
        <v>6.9066666666666721E-2</v>
      </c>
      <c r="I1286" s="24">
        <v>0.54130240517786965</v>
      </c>
      <c r="J1286">
        <f t="shared" si="173"/>
        <v>16.766300697979336</v>
      </c>
      <c r="K1286" s="483"/>
      <c r="Q1286" s="1169"/>
      <c r="T1286" s="1346"/>
    </row>
    <row r="1287" spans="1:25">
      <c r="B1287" s="108" t="s">
        <v>709</v>
      </c>
      <c r="C1287" t="s">
        <v>944</v>
      </c>
      <c r="D1287">
        <v>4</v>
      </c>
      <c r="E1287" s="55">
        <v>44068</v>
      </c>
      <c r="H1287" s="24" t="s">
        <v>811</v>
      </c>
      <c r="I1287" s="24" t="s">
        <v>811</v>
      </c>
      <c r="K1287" s="483"/>
      <c r="Q1287" s="1169"/>
      <c r="T1287" s="1346"/>
    </row>
    <row r="1288" spans="1:25">
      <c r="B1288" s="108" t="s">
        <v>709</v>
      </c>
      <c r="C1288" t="s">
        <v>944</v>
      </c>
      <c r="D1288">
        <v>5</v>
      </c>
      <c r="E1288" s="55">
        <v>44068</v>
      </c>
      <c r="H1288" s="24" t="s">
        <v>811</v>
      </c>
      <c r="I1288" s="24" t="s">
        <v>811</v>
      </c>
      <c r="K1288" s="483"/>
      <c r="Q1288" s="1169"/>
      <c r="T1288" s="1346"/>
    </row>
    <row r="1289" spans="1:25">
      <c r="B1289" s="108" t="s">
        <v>709</v>
      </c>
      <c r="C1289" t="s">
        <v>944</v>
      </c>
      <c r="D1289">
        <v>6</v>
      </c>
      <c r="E1289" s="55">
        <v>44068</v>
      </c>
      <c r="H1289" s="24" t="s">
        <v>811</v>
      </c>
      <c r="I1289" s="24" t="s">
        <v>811</v>
      </c>
      <c r="K1289" s="483"/>
      <c r="Q1289" s="1169"/>
      <c r="T1289" s="1346"/>
    </row>
    <row r="1290" spans="1:25">
      <c r="B1290" s="108" t="s">
        <v>709</v>
      </c>
      <c r="C1290" t="s">
        <v>944</v>
      </c>
      <c r="D1290">
        <v>7</v>
      </c>
      <c r="E1290" s="55">
        <v>44068</v>
      </c>
      <c r="H1290" s="24" t="s">
        <v>811</v>
      </c>
      <c r="I1290" s="24" t="s">
        <v>811</v>
      </c>
      <c r="K1290" s="483"/>
      <c r="Q1290" s="1169"/>
      <c r="T1290" s="1346"/>
    </row>
    <row r="1291" spans="1:25">
      <c r="B1291" s="108" t="s">
        <v>709</v>
      </c>
      <c r="C1291" t="s">
        <v>944</v>
      </c>
      <c r="D1291">
        <v>8</v>
      </c>
      <c r="E1291" s="55">
        <v>44068</v>
      </c>
      <c r="H1291" s="24" t="s">
        <v>811</v>
      </c>
      <c r="I1291" s="24" t="s">
        <v>811</v>
      </c>
      <c r="K1291" s="483"/>
      <c r="Q1291" s="1169"/>
      <c r="T1291" s="1346"/>
    </row>
    <row r="1292" spans="1:25">
      <c r="B1292" s="108" t="s">
        <v>709</v>
      </c>
      <c r="C1292" t="s">
        <v>944</v>
      </c>
      <c r="D1292">
        <v>9</v>
      </c>
      <c r="E1292" s="55">
        <v>44068</v>
      </c>
      <c r="H1292" s="371">
        <v>2.0906666666666665</v>
      </c>
      <c r="I1292" s="24">
        <v>1.0174871435883563</v>
      </c>
      <c r="J1292">
        <f t="shared" si="173"/>
        <v>31.515646785505751</v>
      </c>
      <c r="K1292" s="483"/>
      <c r="Q1292" s="1169"/>
      <c r="T1292" s="1346"/>
    </row>
    <row r="1293" spans="1:25" s="451" customFormat="1">
      <c r="B1293" s="1566" t="s">
        <v>709</v>
      </c>
      <c r="C1293" s="451" t="s">
        <v>944</v>
      </c>
      <c r="D1293" s="451">
        <v>9.5</v>
      </c>
      <c r="E1293" s="1202">
        <v>44068</v>
      </c>
      <c r="H1293" s="1576">
        <v>8.1610666666666667</v>
      </c>
      <c r="I1293" s="1200">
        <v>2.1803295934036204</v>
      </c>
      <c r="J1293" s="451">
        <f t="shared" si="173"/>
        <v>67.533528826083739</v>
      </c>
      <c r="K1293" s="1104"/>
      <c r="L1293" s="1373"/>
      <c r="N1293" s="1373"/>
      <c r="P1293" s="1373"/>
      <c r="Q1293" s="1232"/>
      <c r="R1293" s="1157"/>
      <c r="S1293" s="1157"/>
      <c r="T1293" s="1569"/>
    </row>
    <row r="1294" spans="1:25">
      <c r="A1294" s="976"/>
      <c r="B1294" s="591"/>
      <c r="C1294" s="946"/>
      <c r="D1294" s="947"/>
      <c r="E1294" s="591"/>
      <c r="F1294" s="946"/>
      <c r="G1294" s="946"/>
      <c r="H1294" s="946"/>
      <c r="I1294" s="948"/>
      <c r="J1294" t="str">
        <f t="shared" si="173"/>
        <v xml:space="preserve"> </v>
      </c>
      <c r="K1294" s="1279"/>
      <c r="M1294" s="946"/>
      <c r="O1294" s="591"/>
      <c r="Q1294" s="1169"/>
      <c r="R1294" s="1011"/>
      <c r="S1294" s="1229"/>
      <c r="T1294" s="1348"/>
      <c r="U1294" s="946"/>
    </row>
    <row r="1295" spans="1:25" ht="31.2">
      <c r="A1295" s="983" t="s">
        <v>804</v>
      </c>
      <c r="B1295" s="815" t="s">
        <v>20</v>
      </c>
      <c r="C1295" s="815" t="s">
        <v>701</v>
      </c>
      <c r="D1295" s="815" t="s">
        <v>805</v>
      </c>
      <c r="E1295" s="873" t="s">
        <v>786</v>
      </c>
      <c r="F1295" s="815" t="s">
        <v>806</v>
      </c>
      <c r="G1295" s="815" t="s">
        <v>807</v>
      </c>
      <c r="H1295" s="815" t="s">
        <v>808</v>
      </c>
      <c r="I1295" s="878" t="s">
        <v>809</v>
      </c>
      <c r="J1295" t="s">
        <v>810</v>
      </c>
      <c r="K1295" s="1267" t="s">
        <v>792</v>
      </c>
      <c r="L1295" s="1305" t="s">
        <v>474</v>
      </c>
      <c r="M1295" s="1252" t="s">
        <v>793</v>
      </c>
      <c r="N1295" s="1305" t="s">
        <v>483</v>
      </c>
      <c r="O1295" s="1252" t="s">
        <v>794</v>
      </c>
      <c r="P1295" s="1305" t="s">
        <v>480</v>
      </c>
      <c r="Q1295" s="1604"/>
      <c r="R1295" s="1226"/>
      <c r="S1295" s="1226"/>
      <c r="T1295" s="1349"/>
      <c r="U1295" s="747"/>
      <c r="V1295" s="747"/>
      <c r="W1295" s="747"/>
      <c r="X1295" s="747"/>
      <c r="Y1295" s="747"/>
    </row>
    <row r="1296" spans="1:25">
      <c r="A1296" s="108">
        <v>30</v>
      </c>
      <c r="B1296" t="s">
        <v>709</v>
      </c>
      <c r="C1296" t="s">
        <v>944</v>
      </c>
      <c r="D1296" s="27">
        <v>0.5</v>
      </c>
      <c r="E1296" s="133">
        <v>44424</v>
      </c>
      <c r="F1296">
        <v>9.66</v>
      </c>
      <c r="G1296">
        <v>7.62</v>
      </c>
      <c r="H1296" s="371">
        <v>0.47599999999999987</v>
      </c>
      <c r="I1296" s="24">
        <v>0.19201164967755352</v>
      </c>
      <c r="J1296">
        <f t="shared" si="173"/>
        <v>5.9473688371125428</v>
      </c>
      <c r="K1296" s="483">
        <f>AVERAGE(G1296:G1306)</f>
        <v>7.62</v>
      </c>
      <c r="L1296" s="594">
        <f t="shared" si="174"/>
        <v>30.702090022814026</v>
      </c>
      <c r="M1296" s="166">
        <f>AVERAGE(H1296:H1306)</f>
        <v>2.0610476190476197</v>
      </c>
      <c r="N1296" s="594">
        <f t="shared" si="175"/>
        <v>37.663990462298933</v>
      </c>
      <c r="O1296">
        <f>AVERAGE(J1296:J1306)</f>
        <v>15.116229127661047</v>
      </c>
      <c r="P1296" s="594">
        <f t="shared" si="176"/>
        <v>43.330638860187555</v>
      </c>
      <c r="Q1296" s="1169">
        <f t="shared" si="177"/>
        <v>37.232239781766843</v>
      </c>
      <c r="T1296" s="1346"/>
    </row>
    <row r="1297" spans="1:20">
      <c r="A1297" s="108">
        <v>30</v>
      </c>
      <c r="B1297" t="s">
        <v>709</v>
      </c>
      <c r="C1297" t="s">
        <v>944</v>
      </c>
      <c r="D1297" s="27">
        <v>1</v>
      </c>
      <c r="E1297" s="133">
        <v>44424</v>
      </c>
      <c r="H1297" s="371" t="s">
        <v>811</v>
      </c>
      <c r="I1297" s="24" t="s">
        <v>811</v>
      </c>
      <c r="K1297" s="483"/>
      <c r="Q1297" s="1169"/>
      <c r="T1297" s="1346"/>
    </row>
    <row r="1298" spans="1:20">
      <c r="A1298" s="108">
        <v>30</v>
      </c>
      <c r="B1298" t="s">
        <v>709</v>
      </c>
      <c r="C1298" t="s">
        <v>944</v>
      </c>
      <c r="D1298" s="27">
        <v>2</v>
      </c>
      <c r="E1298" s="133">
        <v>44424</v>
      </c>
      <c r="H1298" s="24" t="s">
        <v>811</v>
      </c>
      <c r="I1298" s="24" t="s">
        <v>811</v>
      </c>
      <c r="K1298" s="483"/>
      <c r="Q1298" s="1169"/>
      <c r="T1298" s="1346"/>
    </row>
    <row r="1299" spans="1:20">
      <c r="A1299" s="108">
        <v>30</v>
      </c>
      <c r="B1299" t="s">
        <v>709</v>
      </c>
      <c r="C1299" t="s">
        <v>944</v>
      </c>
      <c r="D1299" s="27">
        <v>3</v>
      </c>
      <c r="E1299" s="133">
        <v>44424</v>
      </c>
      <c r="H1299" s="24">
        <v>0.45009523809523805</v>
      </c>
      <c r="I1299" s="24">
        <v>0.25601553290340467</v>
      </c>
      <c r="J1299">
        <f t="shared" si="173"/>
        <v>7.9298251161500568</v>
      </c>
      <c r="K1299" s="483"/>
      <c r="Q1299" s="1169"/>
      <c r="T1299" s="1346"/>
    </row>
    <row r="1300" spans="1:20">
      <c r="A1300" s="108">
        <v>30</v>
      </c>
      <c r="B1300" t="s">
        <v>709</v>
      </c>
      <c r="C1300" t="s">
        <v>944</v>
      </c>
      <c r="D1300" s="27">
        <v>4</v>
      </c>
      <c r="E1300" s="133">
        <v>44424</v>
      </c>
      <c r="H1300" s="24" t="s">
        <v>811</v>
      </c>
      <c r="I1300" s="24" t="s">
        <v>811</v>
      </c>
      <c r="K1300" s="483"/>
      <c r="Q1300" s="1169"/>
      <c r="T1300" s="1346"/>
    </row>
    <row r="1301" spans="1:20">
      <c r="A1301" s="108">
        <v>30</v>
      </c>
      <c r="B1301" t="s">
        <v>709</v>
      </c>
      <c r="C1301" t="s">
        <v>944</v>
      </c>
      <c r="D1301" s="27">
        <v>5</v>
      </c>
      <c r="E1301" s="133">
        <v>44424</v>
      </c>
      <c r="H1301" s="24" t="s">
        <v>811</v>
      </c>
      <c r="I1301" s="24" t="s">
        <v>811</v>
      </c>
      <c r="K1301" s="483"/>
      <c r="Q1301" s="1169"/>
      <c r="T1301" s="1346"/>
    </row>
    <row r="1302" spans="1:20">
      <c r="A1302" s="108">
        <v>30</v>
      </c>
      <c r="B1302" t="s">
        <v>709</v>
      </c>
      <c r="C1302" t="s">
        <v>944</v>
      </c>
      <c r="D1302" s="27">
        <v>6</v>
      </c>
      <c r="E1302" s="133">
        <v>44424</v>
      </c>
      <c r="H1302" s="24" t="s">
        <v>811</v>
      </c>
      <c r="I1302" s="24" t="s">
        <v>811</v>
      </c>
      <c r="K1302" s="483"/>
      <c r="Q1302" s="1169"/>
      <c r="T1302" s="1346"/>
    </row>
    <row r="1303" spans="1:20">
      <c r="A1303" s="108">
        <v>30</v>
      </c>
      <c r="B1303" t="s">
        <v>709</v>
      </c>
      <c r="C1303" t="s">
        <v>944</v>
      </c>
      <c r="D1303" s="27">
        <v>7</v>
      </c>
      <c r="E1303" s="133">
        <v>44424</v>
      </c>
      <c r="H1303" s="24" t="s">
        <v>811</v>
      </c>
      <c r="I1303" s="24" t="s">
        <v>811</v>
      </c>
      <c r="K1303" s="483"/>
      <c r="Q1303" s="1169"/>
      <c r="T1303" s="1346"/>
    </row>
    <row r="1304" spans="1:20">
      <c r="A1304" s="108">
        <v>30</v>
      </c>
      <c r="B1304" t="s">
        <v>709</v>
      </c>
      <c r="C1304" t="s">
        <v>944</v>
      </c>
      <c r="D1304" s="27">
        <v>8</v>
      </c>
      <c r="E1304" s="133">
        <v>44424</v>
      </c>
      <c r="H1304" s="371" t="s">
        <v>811</v>
      </c>
      <c r="I1304" s="24" t="s">
        <v>811</v>
      </c>
      <c r="K1304" s="483"/>
      <c r="Q1304" s="1169"/>
      <c r="T1304" s="1346"/>
    </row>
    <row r="1305" spans="1:20">
      <c r="A1305" s="108">
        <v>30</v>
      </c>
      <c r="B1305" t="s">
        <v>709</v>
      </c>
      <c r="C1305" t="s">
        <v>944</v>
      </c>
      <c r="D1305" s="27">
        <v>9</v>
      </c>
      <c r="E1305" s="133">
        <v>44424</v>
      </c>
      <c r="H1305" s="24">
        <v>4.1706666666666683</v>
      </c>
      <c r="I1305" s="24">
        <v>0.70404271548436292</v>
      </c>
      <c r="J1305">
        <f t="shared" si="173"/>
        <v>21.807019069412657</v>
      </c>
      <c r="K1305" s="483"/>
      <c r="Q1305" s="1169"/>
      <c r="T1305" s="1346"/>
    </row>
    <row r="1306" spans="1:20" s="451" customFormat="1">
      <c r="A1306" s="1566">
        <v>30</v>
      </c>
      <c r="B1306" s="451" t="s">
        <v>709</v>
      </c>
      <c r="C1306" s="451" t="s">
        <v>944</v>
      </c>
      <c r="D1306" s="534" t="s">
        <v>814</v>
      </c>
      <c r="E1306" s="1567">
        <v>44424</v>
      </c>
      <c r="H1306" s="1200">
        <v>3.1474285714285735</v>
      </c>
      <c r="I1306" s="1200">
        <v>0.80004854032313977</v>
      </c>
      <c r="J1306" s="451">
        <f t="shared" si="173"/>
        <v>24.780703487968932</v>
      </c>
      <c r="K1306" s="1104"/>
      <c r="L1306" s="1373"/>
      <c r="N1306" s="1373"/>
      <c r="P1306" s="1373"/>
      <c r="Q1306" s="1232"/>
      <c r="R1306" s="1157"/>
      <c r="S1306" s="1157"/>
      <c r="T1306" s="1569"/>
    </row>
    <row r="1307" spans="1:20">
      <c r="A1307" s="108"/>
      <c r="D1307" s="27"/>
      <c r="E1307" s="133"/>
      <c r="H1307" s="24"/>
      <c r="I1307" s="24"/>
      <c r="J1307" s="484"/>
      <c r="Q1307" s="1169"/>
    </row>
    <row r="1308" spans="1:20" ht="31.2">
      <c r="A1308" s="983" t="s">
        <v>804</v>
      </c>
      <c r="B1308" s="815" t="s">
        <v>20</v>
      </c>
      <c r="C1308" s="815" t="s">
        <v>701</v>
      </c>
      <c r="D1308" s="815" t="s">
        <v>805</v>
      </c>
      <c r="E1308" s="873" t="s">
        <v>786</v>
      </c>
      <c r="F1308" s="815" t="s">
        <v>806</v>
      </c>
      <c r="G1308" s="815" t="s">
        <v>807</v>
      </c>
      <c r="H1308" s="815" t="s">
        <v>808</v>
      </c>
      <c r="I1308" s="878" t="s">
        <v>809</v>
      </c>
      <c r="J1308" s="484" t="s">
        <v>810</v>
      </c>
      <c r="K1308" s="1252" t="s">
        <v>792</v>
      </c>
      <c r="L1308" s="1305" t="s">
        <v>474</v>
      </c>
      <c r="M1308" s="1252" t="s">
        <v>793</v>
      </c>
      <c r="N1308" s="1305" t="s">
        <v>483</v>
      </c>
      <c r="O1308" s="1252" t="s">
        <v>794</v>
      </c>
      <c r="P1308" s="1305" t="s">
        <v>480</v>
      </c>
      <c r="Q1308" s="1169"/>
    </row>
    <row r="1309" spans="1:20">
      <c r="A1309" s="108"/>
      <c r="B1309" t="s">
        <v>709</v>
      </c>
      <c r="C1309" t="s">
        <v>946</v>
      </c>
      <c r="D1309" s="27">
        <v>0.5</v>
      </c>
      <c r="E1309" s="55">
        <v>44803</v>
      </c>
      <c r="F1309">
        <v>10.5</v>
      </c>
      <c r="G1309">
        <v>4.26</v>
      </c>
      <c r="H1309" s="24">
        <v>2.0338830357142834</v>
      </c>
      <c r="I1309" s="2798">
        <v>0.35243083320006408</v>
      </c>
      <c r="J1309" s="484">
        <f t="shared" ref="J1309" si="178">IF(AND(I1309&gt;0),  I1309*30.974," ")</f>
        <v>10.916192627538784</v>
      </c>
      <c r="K1309">
        <f>AVERAGE(G1309:G1319)</f>
        <v>4.26</v>
      </c>
      <c r="L1309" s="594">
        <f t="shared" ref="L1309" si="179">10*(6-(LN(K1309)/LN(2)))</f>
        <v>39.091465695488864</v>
      </c>
      <c r="M1309" s="166">
        <f>AVERAGE(H1309:H1319)</f>
        <v>4.0567765624999979</v>
      </c>
      <c r="N1309" s="594">
        <f t="shared" ref="N1309" si="180">10*(6-((2.04-0.68*LN(M1309))/LN(2)))</f>
        <v>44.307291308859085</v>
      </c>
      <c r="O1309">
        <f>AVERAGE(J1309:J1319)</f>
        <v>13.342013211436292</v>
      </c>
      <c r="P1309" s="594">
        <f t="shared" ref="P1309" si="181">10*(6-(LN(48/O1309)/LN(2)))</f>
        <v>41.529419691605426</v>
      </c>
      <c r="Q1309" s="1169">
        <f>AVERAGE(L1309,N1309,P1309)</f>
        <v>41.642725565317789</v>
      </c>
    </row>
    <row r="1310" spans="1:20">
      <c r="A1310" s="108"/>
      <c r="B1310" t="s">
        <v>709</v>
      </c>
      <c r="C1310" t="s">
        <v>946</v>
      </c>
      <c r="D1310" s="27">
        <v>1</v>
      </c>
      <c r="E1310" s="55">
        <v>44803</v>
      </c>
      <c r="H1310" s="24" t="s">
        <v>811</v>
      </c>
      <c r="I1310" s="27" t="s">
        <v>811</v>
      </c>
      <c r="J1310" s="484"/>
      <c r="Q1310" s="1169"/>
    </row>
    <row r="1311" spans="1:20">
      <c r="A1311" s="108"/>
      <c r="B1311" t="s">
        <v>709</v>
      </c>
      <c r="C1311" t="s">
        <v>946</v>
      </c>
      <c r="D1311" s="27">
        <v>2</v>
      </c>
      <c r="E1311" s="55">
        <v>44803</v>
      </c>
      <c r="H1311" s="24" t="s">
        <v>811</v>
      </c>
      <c r="I1311" s="27" t="s">
        <v>811</v>
      </c>
      <c r="J1311" s="484"/>
      <c r="Q1311" s="1169"/>
    </row>
    <row r="1312" spans="1:20">
      <c r="A1312" s="108"/>
      <c r="B1312" t="s">
        <v>709</v>
      </c>
      <c r="C1312" t="s">
        <v>946</v>
      </c>
      <c r="D1312" s="27">
        <v>3</v>
      </c>
      <c r="E1312" s="55">
        <v>44803</v>
      </c>
      <c r="H1312" s="24">
        <v>2.78</v>
      </c>
      <c r="I1312" s="2798">
        <v>0.15663592586669514</v>
      </c>
      <c r="J1312" s="484">
        <f t="shared" ref="J1312" si="182">IF(AND(I1312&gt;0),  I1312*30.974," ")</f>
        <v>4.8516411677950151</v>
      </c>
      <c r="Q1312" s="1169"/>
    </row>
    <row r="1313" spans="1:25">
      <c r="A1313" s="108"/>
      <c r="B1313" t="s">
        <v>709</v>
      </c>
      <c r="C1313" t="s">
        <v>946</v>
      </c>
      <c r="D1313" s="27">
        <v>4</v>
      </c>
      <c r="E1313" s="55">
        <v>44803</v>
      </c>
      <c r="H1313" s="24" t="s">
        <v>811</v>
      </c>
      <c r="I1313" s="27" t="s">
        <v>811</v>
      </c>
      <c r="J1313" s="484"/>
      <c r="Q1313" s="1169"/>
    </row>
    <row r="1314" spans="1:25">
      <c r="A1314" s="108"/>
      <c r="B1314" t="s">
        <v>709</v>
      </c>
      <c r="C1314" t="s">
        <v>946</v>
      </c>
      <c r="D1314" s="27">
        <v>5</v>
      </c>
      <c r="E1314" s="55">
        <v>44803</v>
      </c>
      <c r="H1314" s="24" t="s">
        <v>811</v>
      </c>
      <c r="I1314" s="27" t="s">
        <v>811</v>
      </c>
      <c r="J1314" s="484"/>
      <c r="Q1314" s="1169"/>
    </row>
    <row r="1315" spans="1:25">
      <c r="A1315" s="108"/>
      <c r="B1315" t="s">
        <v>709</v>
      </c>
      <c r="C1315" t="s">
        <v>946</v>
      </c>
      <c r="D1315" s="27">
        <v>6</v>
      </c>
      <c r="E1315" s="55">
        <v>44803</v>
      </c>
      <c r="H1315" s="24" t="s">
        <v>811</v>
      </c>
      <c r="I1315" s="27" t="s">
        <v>811</v>
      </c>
      <c r="J1315" s="484"/>
      <c r="Q1315" s="1169"/>
    </row>
    <row r="1316" spans="1:25">
      <c r="A1316" s="108"/>
      <c r="B1316" t="s">
        <v>709</v>
      </c>
      <c r="C1316" t="s">
        <v>946</v>
      </c>
      <c r="D1316" s="27">
        <v>7</v>
      </c>
      <c r="E1316" s="55">
        <v>44803</v>
      </c>
      <c r="H1316" s="24" t="s">
        <v>811</v>
      </c>
      <c r="I1316" s="27" t="s">
        <v>811</v>
      </c>
      <c r="J1316" s="484"/>
      <c r="Q1316" s="1169"/>
    </row>
    <row r="1317" spans="1:25">
      <c r="A1317" s="108"/>
      <c r="B1317" t="s">
        <v>709</v>
      </c>
      <c r="C1317" t="s">
        <v>946</v>
      </c>
      <c r="D1317" s="27">
        <v>8</v>
      </c>
      <c r="E1317" s="55">
        <v>44803</v>
      </c>
      <c r="H1317" s="24" t="s">
        <v>811</v>
      </c>
      <c r="I1317" s="27" t="s">
        <v>811</v>
      </c>
      <c r="J1317" s="484"/>
      <c r="Q1317" s="1169"/>
    </row>
    <row r="1318" spans="1:25">
      <c r="A1318" s="108"/>
      <c r="B1318" t="s">
        <v>709</v>
      </c>
      <c r="C1318" t="s">
        <v>946</v>
      </c>
      <c r="D1318" s="27">
        <v>9</v>
      </c>
      <c r="E1318" s="55">
        <v>44803</v>
      </c>
      <c r="H1318" s="24">
        <v>4.2880830357142861</v>
      </c>
      <c r="I1318" s="2798">
        <v>0.54822574053343298</v>
      </c>
      <c r="J1318" s="484">
        <f t="shared" ref="J1318:J1319" si="183">IF(AND(I1318&gt;0),  I1318*30.974," ")</f>
        <v>16.980744087282552</v>
      </c>
      <c r="Q1318" s="1169"/>
    </row>
    <row r="1319" spans="1:25" s="451" customFormat="1">
      <c r="A1319" s="1566"/>
      <c r="B1319" s="451" t="s">
        <v>709</v>
      </c>
      <c r="C1319" s="451" t="s">
        <v>946</v>
      </c>
      <c r="D1319" s="534">
        <v>9.5</v>
      </c>
      <c r="E1319" s="1202">
        <v>44803</v>
      </c>
      <c r="H1319" s="1200">
        <v>7.1251401785714217</v>
      </c>
      <c r="I1319" s="2798">
        <v>0.6657026849334543</v>
      </c>
      <c r="J1319" s="564">
        <f t="shared" si="183"/>
        <v>20.619474963128813</v>
      </c>
      <c r="L1319" s="1373"/>
      <c r="N1319" s="1373"/>
      <c r="P1319" s="1373"/>
      <c r="Q1319" s="1232"/>
      <c r="R1319" s="1157"/>
      <c r="S1319" s="1157"/>
      <c r="T1319" s="1157"/>
    </row>
    <row r="1320" spans="1:25">
      <c r="A1320" s="108"/>
      <c r="D1320" s="27"/>
      <c r="E1320" s="133"/>
      <c r="H1320" s="24"/>
      <c r="I1320" s="24"/>
      <c r="J1320" s="484"/>
      <c r="Q1320" s="1169"/>
    </row>
    <row r="1321" spans="1:25">
      <c r="A1321" s="108"/>
      <c r="D1321" s="27"/>
      <c r="E1321" s="133"/>
      <c r="H1321" s="24"/>
      <c r="I1321" s="24"/>
      <c r="J1321" s="484"/>
      <c r="Q1321" s="1169"/>
    </row>
    <row r="1322" spans="1:25">
      <c r="A1322" s="108"/>
      <c r="D1322" s="27"/>
      <c r="E1322" s="133"/>
      <c r="H1322" s="24"/>
      <c r="I1322" s="24"/>
      <c r="J1322" s="484"/>
      <c r="Q1322" s="1169"/>
    </row>
    <row r="1323" spans="1:25">
      <c r="A1323" s="108"/>
      <c r="D1323" s="27"/>
      <c r="E1323" s="133"/>
      <c r="H1323" s="24"/>
      <c r="I1323" s="24"/>
      <c r="J1323" s="484"/>
      <c r="Q1323" s="1169"/>
    </row>
    <row r="1324" spans="1:25" s="437" customFormat="1" ht="16.2" thickBot="1">
      <c r="A1324" s="436"/>
      <c r="D1324" s="1019"/>
      <c r="E1324" s="1579"/>
      <c r="H1324" s="1020"/>
      <c r="I1324" s="1020"/>
      <c r="J1324" s="486"/>
      <c r="L1324" s="1124"/>
      <c r="N1324" s="1124"/>
      <c r="P1324" s="1124"/>
      <c r="Q1324" s="1251"/>
      <c r="R1324" s="1023"/>
      <c r="S1324" s="1023"/>
      <c r="T1324" s="1023"/>
    </row>
    <row r="1325" spans="1:25">
      <c r="A1325" s="984" t="s">
        <v>947</v>
      </c>
      <c r="B1325" s="815"/>
      <c r="C1325" s="815"/>
      <c r="D1325" s="815"/>
      <c r="E1325" s="873"/>
      <c r="F1325" s="815"/>
      <c r="G1325" s="815"/>
      <c r="H1325" s="815"/>
      <c r="I1325" s="815"/>
      <c r="J1325" s="2164"/>
      <c r="K1325" s="815"/>
      <c r="M1325" s="815"/>
      <c r="N1325" s="1136"/>
      <c r="O1325" s="815"/>
      <c r="Q1325" s="1169"/>
      <c r="R1325" s="1340"/>
      <c r="S1325" s="1340"/>
      <c r="T1325" s="1340"/>
      <c r="U1325" s="815"/>
      <c r="V1325" s="747"/>
      <c r="W1325" s="747"/>
      <c r="X1325" s="747"/>
      <c r="Y1325" s="747"/>
    </row>
    <row r="1326" spans="1:25" s="1257" customFormat="1" ht="43.2">
      <c r="A1326" s="1260" t="s">
        <v>784</v>
      </c>
      <c r="B1326" s="1257" t="s">
        <v>20</v>
      </c>
      <c r="C1326" s="1257" t="s">
        <v>701</v>
      </c>
      <c r="D1326" s="1257" t="s">
        <v>785</v>
      </c>
      <c r="E1326" s="1257" t="s">
        <v>786</v>
      </c>
      <c r="F1326" s="1257" t="s">
        <v>787</v>
      </c>
      <c r="G1326" s="1257" t="s">
        <v>788</v>
      </c>
      <c r="H1326" s="1257" t="s">
        <v>789</v>
      </c>
      <c r="I1326" s="1257" t="s">
        <v>790</v>
      </c>
      <c r="J1326" s="1594" t="s">
        <v>791</v>
      </c>
      <c r="K1326" s="1565" t="s">
        <v>792</v>
      </c>
      <c r="L1326" s="1564" t="s">
        <v>474</v>
      </c>
      <c r="M1326" s="1565" t="s">
        <v>793</v>
      </c>
      <c r="N1326" s="1564" t="s">
        <v>483</v>
      </c>
      <c r="O1326" s="1565" t="s">
        <v>794</v>
      </c>
      <c r="P1326" s="1564" t="s">
        <v>480</v>
      </c>
      <c r="Q1326" s="1604" t="s">
        <v>795</v>
      </c>
      <c r="R1326" s="1603" t="s">
        <v>796</v>
      </c>
      <c r="S1326" s="1334" t="s">
        <v>797</v>
      </c>
      <c r="T1326" s="1573" t="s">
        <v>798</v>
      </c>
      <c r="X1326" s="1260" t="s">
        <v>784</v>
      </c>
      <c r="Y1326" s="1257" t="s">
        <v>20</v>
      </c>
    </row>
    <row r="1327" spans="1:25">
      <c r="A1327" s="884" t="s">
        <v>43</v>
      </c>
      <c r="B1327" s="108" t="s">
        <v>709</v>
      </c>
      <c r="C1327" s="108" t="s">
        <v>947</v>
      </c>
      <c r="D1327" s="27">
        <v>0.5</v>
      </c>
      <c r="E1327" s="445">
        <v>43003</v>
      </c>
      <c r="F1327" s="27">
        <v>0.5</v>
      </c>
      <c r="G1327" s="173">
        <v>0.5</v>
      </c>
      <c r="H1327" s="927">
        <v>1.9143936708860756</v>
      </c>
      <c r="I1327" s="1263">
        <v>0.56280654784395434</v>
      </c>
      <c r="J1327" s="484">
        <v>17.432370012918643</v>
      </c>
      <c r="K1327">
        <v>0.5</v>
      </c>
      <c r="L1327" s="594">
        <f t="shared" si="174"/>
        <v>70</v>
      </c>
      <c r="M1327" s="793">
        <v>2.1315727848101265</v>
      </c>
      <c r="N1327" s="1309">
        <v>37.994065731617191</v>
      </c>
      <c r="O1327" s="793">
        <v>18.521893138726057</v>
      </c>
      <c r="P1327" s="1309">
        <v>46.261971594094291</v>
      </c>
      <c r="Q1327" s="1169">
        <f t="shared" si="177"/>
        <v>51.418679108570494</v>
      </c>
      <c r="R1327" s="1330"/>
      <c r="T1327" s="1350" t="str">
        <f>IF(_xlfn.NUMBERVALUE(R1327), IF(R1327&lt;50, "Acceptable; Ongoing Protection is Required", "Unacceptable; Immediate Restoration is Required"), " ")</f>
        <v xml:space="preserve"> </v>
      </c>
      <c r="U1327" s="571" t="s">
        <v>831</v>
      </c>
    </row>
    <row r="1328" spans="1:25" s="451" customFormat="1">
      <c r="A1328" s="1631" t="s">
        <v>43</v>
      </c>
      <c r="B1328" s="1566" t="s">
        <v>709</v>
      </c>
      <c r="C1328" s="1566" t="s">
        <v>947</v>
      </c>
      <c r="D1328" s="534">
        <v>0.5</v>
      </c>
      <c r="E1328" s="453">
        <v>43003</v>
      </c>
      <c r="F1328" s="534">
        <v>0.5</v>
      </c>
      <c r="G1328" s="452">
        <v>0.5</v>
      </c>
      <c r="H1328" s="1656">
        <v>2.3487518987341769</v>
      </c>
      <c r="I1328" s="1638">
        <v>0.63315736632444863</v>
      </c>
      <c r="J1328" s="564">
        <v>19.611416264533471</v>
      </c>
      <c r="L1328" s="1373"/>
      <c r="M1328" s="889"/>
      <c r="N1328" s="1314"/>
      <c r="O1328" s="889"/>
      <c r="P1328" s="1314"/>
      <c r="Q1328" s="1232"/>
      <c r="R1328" s="1341"/>
      <c r="S1328" s="1157"/>
      <c r="T1328" s="1357" t="s">
        <v>803</v>
      </c>
    </row>
    <row r="1329" spans="1:22">
      <c r="A1329" s="884"/>
      <c r="B1329" s="108"/>
      <c r="C1329" s="108"/>
      <c r="D1329" s="27"/>
      <c r="E1329" s="445"/>
      <c r="F1329" s="27"/>
      <c r="G1329" s="173"/>
      <c r="H1329" s="927"/>
      <c r="I1329" s="1263"/>
      <c r="J1329" s="484"/>
      <c r="Q1329" s="1169"/>
      <c r="T1329" s="1346"/>
    </row>
    <row r="1330" spans="1:22" s="451" customFormat="1">
      <c r="A1330" s="1631" t="s">
        <v>43</v>
      </c>
      <c r="B1330" s="451" t="s">
        <v>368</v>
      </c>
      <c r="C1330" s="534" t="s">
        <v>948</v>
      </c>
      <c r="D1330" s="534">
        <v>0.25</v>
      </c>
      <c r="E1330" s="1513">
        <v>43349</v>
      </c>
      <c r="F1330" s="534">
        <v>0.39</v>
      </c>
      <c r="G1330" s="534">
        <v>0.39</v>
      </c>
      <c r="H1330" s="534">
        <v>2.4500000000000002</v>
      </c>
      <c r="I1330" s="1636">
        <v>0.69</v>
      </c>
      <c r="J1330" s="564">
        <v>21.372059999999998</v>
      </c>
      <c r="K1330" s="1649">
        <v>0.39</v>
      </c>
      <c r="L1330" s="1373">
        <f t="shared" si="174"/>
        <v>73.584539709124769</v>
      </c>
      <c r="M1330" s="892">
        <v>2.4500000000000002</v>
      </c>
      <c r="N1330" s="1315">
        <v>39.359937060614499</v>
      </c>
      <c r="O1330" s="892">
        <v>21.372059999999998</v>
      </c>
      <c r="P1330" s="1315">
        <v>48.32691566672591</v>
      </c>
      <c r="Q1330" s="1232">
        <f t="shared" si="177"/>
        <v>53.757130812155062</v>
      </c>
      <c r="R1330" s="1341">
        <f>AVERAGE(Q1330:Q1346)</f>
        <v>59.698433070145057</v>
      </c>
      <c r="S1330" s="1157" t="s">
        <v>45</v>
      </c>
      <c r="T1330" s="1357" t="str">
        <f>IF(_xlfn.NUMBERVALUE(R1330), IF(R1330&lt;50, "Acceptable; Ongoing Protection is Required", "Unacceptable; Immediate Restoration is Required"), " ")</f>
        <v>Unacceptable; Immediate Restoration is Required</v>
      </c>
    </row>
    <row r="1331" spans="1:22">
      <c r="A1331" s="884"/>
      <c r="C1331" s="27"/>
      <c r="D1331" s="27"/>
      <c r="E1331" s="27"/>
      <c r="F1331" s="47"/>
      <c r="G1331" s="173"/>
      <c r="H1331" s="173"/>
      <c r="I1331" s="27"/>
      <c r="J1331" s="1173"/>
      <c r="K1331" s="27"/>
      <c r="M1331" s="607"/>
      <c r="O1331" s="592"/>
      <c r="P1331" s="593"/>
      <c r="Q1331" s="1169"/>
      <c r="S1331" s="1333"/>
      <c r="T1331" s="1346"/>
    </row>
    <row r="1332" spans="1:22" ht="31.2">
      <c r="A1332" s="976" t="s">
        <v>804</v>
      </c>
      <c r="B1332" s="591" t="s">
        <v>20</v>
      </c>
      <c r="C1332" s="591" t="s">
        <v>701</v>
      </c>
      <c r="D1332" s="946" t="s">
        <v>805</v>
      </c>
      <c r="E1332" s="947" t="s">
        <v>786</v>
      </c>
      <c r="F1332" s="946" t="s">
        <v>806</v>
      </c>
      <c r="G1332" s="946" t="s">
        <v>807</v>
      </c>
      <c r="H1332" s="591" t="s">
        <v>808</v>
      </c>
      <c r="I1332" s="371" t="s">
        <v>809</v>
      </c>
      <c r="J1332" s="1601" t="s">
        <v>878</v>
      </c>
      <c r="K1332" s="1252" t="s">
        <v>792</v>
      </c>
      <c r="L1332" s="1305" t="s">
        <v>474</v>
      </c>
      <c r="M1332" s="1252" t="s">
        <v>793</v>
      </c>
      <c r="N1332" s="1305" t="s">
        <v>483</v>
      </c>
      <c r="O1332" s="1252" t="s">
        <v>794</v>
      </c>
      <c r="P1332" s="1305" t="s">
        <v>480</v>
      </c>
      <c r="Q1332" s="1604"/>
      <c r="T1332" s="1346"/>
    </row>
    <row r="1333" spans="1:22">
      <c r="A1333" s="108">
        <v>54</v>
      </c>
      <c r="B1333" t="s">
        <v>709</v>
      </c>
      <c r="C1333" t="s">
        <v>949</v>
      </c>
      <c r="D1333" s="18">
        <v>0.15</v>
      </c>
      <c r="E1333" s="55">
        <v>43697</v>
      </c>
      <c r="F1333" s="165">
        <v>0.3</v>
      </c>
      <c r="G1333" s="166">
        <v>0.3</v>
      </c>
      <c r="H1333" s="24">
        <v>31.922021645569622</v>
      </c>
      <c r="I1333" s="24">
        <v>1.1576260566880163</v>
      </c>
      <c r="J1333" s="484">
        <f t="shared" ref="J1333:J1342" si="184">IF(AND(I1333&gt;0),  I1333*30.974," ")</f>
        <v>35.856309479854616</v>
      </c>
      <c r="K1333" s="166">
        <f>AVERAGE(G1333:G1334)</f>
        <v>0.3</v>
      </c>
      <c r="L1333" s="594">
        <f t="shared" si="174"/>
        <v>77.36965594166206</v>
      </c>
      <c r="M1333" s="166">
        <f>AVERAGE(H1333:H1334)</f>
        <v>30.613648713080167</v>
      </c>
      <c r="N1333" s="594">
        <f t="shared" ref="N1333:N1341" si="185">10*(6-((2.04-0.68*LN(M1333))/LN(2)))</f>
        <v>64.134522237728902</v>
      </c>
      <c r="O1333">
        <f>AVERAGE(J1333:J1334)</f>
        <v>34.769754647131748</v>
      </c>
      <c r="P1333" s="594">
        <f t="shared" ref="P1333:P1341" si="186">10*(6-(LN(48/O1333)/LN(2)))</f>
        <v>55.347984808861852</v>
      </c>
      <c r="Q1333" s="1169">
        <f t="shared" si="177"/>
        <v>65.617387662750943</v>
      </c>
      <c r="T1333" s="1346"/>
    </row>
    <row r="1334" spans="1:22" s="451" customFormat="1">
      <c r="A1334" s="1566"/>
      <c r="B1334" s="451" t="s">
        <v>709</v>
      </c>
      <c r="C1334" s="451" t="s">
        <v>949</v>
      </c>
      <c r="D1334" s="1201">
        <v>0.25</v>
      </c>
      <c r="E1334" s="1202">
        <v>43697</v>
      </c>
      <c r="F1334" s="1203"/>
      <c r="G1334" s="1204"/>
      <c r="H1334" s="1200">
        <v>29.305275780590712</v>
      </c>
      <c r="I1334" s="1200">
        <v>1.0874669017372276</v>
      </c>
      <c r="J1334" s="564">
        <f t="shared" si="184"/>
        <v>33.683199814408887</v>
      </c>
      <c r="L1334" s="1373"/>
      <c r="N1334" s="1373"/>
      <c r="P1334" s="1373"/>
      <c r="Q1334" s="1232"/>
      <c r="R1334" s="1157"/>
      <c r="S1334" s="1157"/>
      <c r="T1334" s="1569"/>
    </row>
    <row r="1335" spans="1:22">
      <c r="A1335" s="108"/>
      <c r="D1335" s="18"/>
      <c r="E1335" s="55"/>
      <c r="H1335" s="165"/>
      <c r="I1335" s="166"/>
      <c r="J1335" s="484" t="str">
        <f t="shared" si="184"/>
        <v xml:space="preserve"> </v>
      </c>
      <c r="Q1335" s="1169"/>
      <c r="R1335" s="1229"/>
      <c r="S1335" s="1229"/>
      <c r="T1335" s="1348"/>
      <c r="U1335" s="27"/>
      <c r="V1335" s="24"/>
    </row>
    <row r="1336" spans="1:22" ht="31.2">
      <c r="B1336" s="976" t="s">
        <v>20</v>
      </c>
      <c r="C1336" s="591" t="s">
        <v>701</v>
      </c>
      <c r="D1336" s="946" t="s">
        <v>805</v>
      </c>
      <c r="E1336" s="947" t="s">
        <v>786</v>
      </c>
      <c r="F1336" s="946" t="s">
        <v>806</v>
      </c>
      <c r="G1336" s="946" t="s">
        <v>807</v>
      </c>
      <c r="H1336" s="591" t="s">
        <v>808</v>
      </c>
      <c r="I1336" s="371" t="s">
        <v>809</v>
      </c>
      <c r="J1336" s="484" t="s">
        <v>810</v>
      </c>
      <c r="K1336" s="1252" t="s">
        <v>792</v>
      </c>
      <c r="L1336" s="1305" t="s">
        <v>474</v>
      </c>
      <c r="M1336" s="1252" t="s">
        <v>793</v>
      </c>
      <c r="N1336" s="1305" t="s">
        <v>483</v>
      </c>
      <c r="O1336" s="1252" t="s">
        <v>794</v>
      </c>
      <c r="P1336" s="1305" t="s">
        <v>480</v>
      </c>
      <c r="Q1336" s="1604"/>
      <c r="T1336" s="1346"/>
    </row>
    <row r="1337" spans="1:22">
      <c r="B1337" s="108" t="s">
        <v>709</v>
      </c>
      <c r="C1337" t="s">
        <v>949</v>
      </c>
      <c r="D1337">
        <v>0.28999999999999998</v>
      </c>
      <c r="E1337" s="55">
        <v>44060</v>
      </c>
      <c r="F1337">
        <v>0.28999999999999998</v>
      </c>
      <c r="G1337">
        <v>0.28999999999999998</v>
      </c>
      <c r="H1337" s="371">
        <v>2.968</v>
      </c>
      <c r="I1337" s="24">
        <v>0.87213183736144828</v>
      </c>
      <c r="J1337" s="484">
        <f t="shared" si="184"/>
        <v>27.013411530433498</v>
      </c>
      <c r="K1337">
        <f>AVERAGE(G1337:G1338)</f>
        <v>0.28999999999999998</v>
      </c>
      <c r="L1337" s="594">
        <f t="shared" si="174"/>
        <v>77.858751946471529</v>
      </c>
      <c r="M1337" s="166">
        <f>AVERAGE(H1337:H1338)</f>
        <v>2.5013333333333336</v>
      </c>
      <c r="N1337" s="594">
        <f t="shared" si="185"/>
        <v>39.56336299036365</v>
      </c>
      <c r="O1337">
        <f>AVERAGE(J1337:J1338)</f>
        <v>25.887852716665435</v>
      </c>
      <c r="P1337" s="594">
        <f t="shared" si="186"/>
        <v>51.092408991689211</v>
      </c>
      <c r="Q1337" s="1169">
        <f t="shared" si="177"/>
        <v>56.171507976174802</v>
      </c>
      <c r="T1337" s="1346"/>
    </row>
    <row r="1338" spans="1:22" s="451" customFormat="1">
      <c r="B1338" s="1566" t="s">
        <v>709</v>
      </c>
      <c r="C1338" s="451" t="s">
        <v>949</v>
      </c>
      <c r="D1338" s="451" t="s">
        <v>814</v>
      </c>
      <c r="E1338" s="1202">
        <v>44060</v>
      </c>
      <c r="H1338" s="1576">
        <v>2.0346666666666673</v>
      </c>
      <c r="I1338" s="1200">
        <v>0.79945418424799419</v>
      </c>
      <c r="J1338" s="564">
        <f t="shared" si="184"/>
        <v>24.762293902897373</v>
      </c>
      <c r="L1338" s="1373"/>
      <c r="N1338" s="1373"/>
      <c r="P1338" s="1373"/>
      <c r="Q1338" s="1232"/>
      <c r="R1338" s="1157"/>
      <c r="S1338" s="1157"/>
      <c r="T1338" s="1569"/>
    </row>
    <row r="1339" spans="1:22">
      <c r="A1339" s="976"/>
      <c r="B1339" s="591"/>
      <c r="C1339" s="946"/>
      <c r="D1339" s="947"/>
      <c r="E1339" s="591"/>
      <c r="F1339" s="946"/>
      <c r="G1339" s="946"/>
      <c r="H1339" s="946"/>
      <c r="I1339" s="948"/>
      <c r="J1339" s="484" t="str">
        <f t="shared" si="184"/>
        <v xml:space="preserve"> </v>
      </c>
      <c r="K1339" s="946"/>
      <c r="M1339" s="946"/>
      <c r="O1339" s="591"/>
      <c r="Q1339" s="1169"/>
      <c r="R1339" s="1011"/>
      <c r="S1339" s="1229"/>
      <c r="T1339" s="1348"/>
      <c r="U1339" s="946"/>
    </row>
    <row r="1340" spans="1:22" s="747" customFormat="1" ht="31.2">
      <c r="A1340" s="983" t="s">
        <v>804</v>
      </c>
      <c r="B1340" s="815" t="s">
        <v>20</v>
      </c>
      <c r="C1340" s="815" t="s">
        <v>701</v>
      </c>
      <c r="D1340" s="815" t="s">
        <v>805</v>
      </c>
      <c r="E1340" s="873" t="s">
        <v>786</v>
      </c>
      <c r="F1340" s="815" t="s">
        <v>806</v>
      </c>
      <c r="G1340" s="815" t="s">
        <v>807</v>
      </c>
      <c r="H1340" s="815" t="s">
        <v>808</v>
      </c>
      <c r="I1340" s="878" t="s">
        <v>809</v>
      </c>
      <c r="J1340" s="484" t="s">
        <v>810</v>
      </c>
      <c r="K1340" s="1252" t="s">
        <v>792</v>
      </c>
      <c r="L1340" s="1305" t="s">
        <v>474</v>
      </c>
      <c r="M1340" s="1252" t="s">
        <v>793</v>
      </c>
      <c r="N1340" s="1305" t="s">
        <v>483</v>
      </c>
      <c r="O1340" s="1252" t="s">
        <v>794</v>
      </c>
      <c r="P1340" s="1305" t="s">
        <v>480</v>
      </c>
      <c r="Q1340" s="1604"/>
      <c r="R1340" s="1226"/>
      <c r="S1340" s="1226"/>
      <c r="T1340" s="1349"/>
    </row>
    <row r="1341" spans="1:22">
      <c r="A1341" s="108"/>
      <c r="B1341" t="s">
        <v>709</v>
      </c>
      <c r="C1341" t="s">
        <v>950</v>
      </c>
      <c r="D1341" s="27">
        <v>0.15</v>
      </c>
      <c r="E1341" s="133">
        <v>44433</v>
      </c>
      <c r="F1341">
        <v>0.26</v>
      </c>
      <c r="G1341">
        <v>0.26</v>
      </c>
      <c r="H1341" s="24">
        <v>14.84828571428571</v>
      </c>
      <c r="I1341" s="71">
        <v>0.89038001696676983</v>
      </c>
      <c r="J1341" s="484">
        <f t="shared" si="184"/>
        <v>27.57863064552873</v>
      </c>
      <c r="K1341">
        <f>AVERAGE(G1341:G1342)</f>
        <v>0.26</v>
      </c>
      <c r="L1341" s="594">
        <f t="shared" si="174"/>
        <v>79.434164716336326</v>
      </c>
      <c r="M1341" s="166">
        <f>AVERAGE(H1341:H1342)</f>
        <v>13.038999999999998</v>
      </c>
      <c r="N1341" s="594">
        <f t="shared" si="185"/>
        <v>55.761398169685208</v>
      </c>
      <c r="O1341">
        <f>AVERAGE(J1341:J1342)</f>
        <v>32.89321138053306</v>
      </c>
      <c r="P1341" s="594">
        <f t="shared" si="186"/>
        <v>54.547554602476687</v>
      </c>
      <c r="Q1341" s="1169">
        <f t="shared" si="177"/>
        <v>63.247705829499409</v>
      </c>
      <c r="T1341" s="1346"/>
    </row>
    <row r="1342" spans="1:22" s="451" customFormat="1">
      <c r="A1342" s="1566"/>
      <c r="B1342" s="451" t="s">
        <v>709</v>
      </c>
      <c r="C1342" s="451" t="s">
        <v>950</v>
      </c>
      <c r="D1342" s="534" t="s">
        <v>814</v>
      </c>
      <c r="E1342" s="1567">
        <v>44433</v>
      </c>
      <c r="H1342" s="1200">
        <v>11.229714285714287</v>
      </c>
      <c r="I1342" s="1444">
        <v>1.2335440083792015</v>
      </c>
      <c r="J1342" s="564">
        <f t="shared" si="184"/>
        <v>38.207792115537387</v>
      </c>
      <c r="L1342" s="1373"/>
      <c r="N1342" s="1373"/>
      <c r="P1342" s="1373"/>
      <c r="Q1342" s="1232"/>
      <c r="R1342" s="1157"/>
      <c r="S1342" s="1157"/>
      <c r="T1342" s="1569"/>
    </row>
    <row r="1343" spans="1:22">
      <c r="A1343" s="108"/>
      <c r="D1343" s="27"/>
      <c r="E1343" s="133"/>
      <c r="H1343" s="24"/>
      <c r="I1343" s="71"/>
      <c r="J1343" s="484"/>
      <c r="Q1343" s="1169"/>
    </row>
    <row r="1344" spans="1:22" ht="31.2">
      <c r="A1344" s="983" t="s">
        <v>804</v>
      </c>
      <c r="B1344" s="815" t="s">
        <v>20</v>
      </c>
      <c r="C1344" s="815" t="s">
        <v>701</v>
      </c>
      <c r="D1344" s="815" t="s">
        <v>805</v>
      </c>
      <c r="E1344" s="873" t="s">
        <v>786</v>
      </c>
      <c r="F1344" s="815" t="s">
        <v>806</v>
      </c>
      <c r="G1344" s="815" t="s">
        <v>807</v>
      </c>
      <c r="H1344" s="815" t="s">
        <v>808</v>
      </c>
      <c r="I1344" s="878" t="s">
        <v>809</v>
      </c>
      <c r="J1344" s="484" t="s">
        <v>810</v>
      </c>
      <c r="K1344" s="1252" t="s">
        <v>792</v>
      </c>
      <c r="L1344" s="1305" t="s">
        <v>474</v>
      </c>
      <c r="M1344" s="1252" t="s">
        <v>793</v>
      </c>
      <c r="N1344" s="1305" t="s">
        <v>483</v>
      </c>
      <c r="O1344" s="1252" t="s">
        <v>794</v>
      </c>
      <c r="P1344" s="1305" t="s">
        <v>480</v>
      </c>
      <c r="Q1344" s="1169"/>
    </row>
    <row r="1345" spans="1:25">
      <c r="A1345" s="108"/>
      <c r="B1345" t="s">
        <v>709</v>
      </c>
      <c r="C1345" t="s">
        <v>949</v>
      </c>
      <c r="D1345" s="27" t="s">
        <v>817</v>
      </c>
      <c r="E1345" s="55">
        <v>44810</v>
      </c>
      <c r="F1345" t="s">
        <v>815</v>
      </c>
      <c r="G1345" t="s">
        <v>815</v>
      </c>
      <c r="H1345" s="24">
        <v>1.0617608529711675</v>
      </c>
      <c r="I1345" s="24">
        <v>0.77215715045607869</v>
      </c>
      <c r="J1345" s="484">
        <f t="shared" ref="J1345:J1346" si="187">IF(AND(I1345&gt;0),  I1345*30.974," ")</f>
        <v>23.91679557822658</v>
      </c>
      <c r="K1345" t="e">
        <f>AVERAGE(G1345:G1346)</f>
        <v>#DIV/0!</v>
      </c>
      <c r="L1345" s="594" t="e">
        <f t="shared" ref="L1345" si="188">10*(6-(LN(K1345)/LN(2)))</f>
        <v>#DIV/0!</v>
      </c>
      <c r="M1345" s="166">
        <f>AVERAGE(H1345:H1346)</f>
        <v>0.92922472132559786</v>
      </c>
      <c r="N1345" s="594">
        <f t="shared" ref="N1345" si="189">10*(6-((2.04-0.68*LN(M1345))/LN(2)))</f>
        <v>29.848897368660921</v>
      </c>
      <c r="O1345">
        <f>AVERAGE(J1345:J1346)</f>
        <v>21.198977898882653</v>
      </c>
      <c r="P1345" s="594">
        <f t="shared" ref="P1345" si="190">10*(6-(LN(48/O1345)/LN(2)))</f>
        <v>48.209603016074695</v>
      </c>
      <c r="Q1345" s="1169"/>
    </row>
    <row r="1346" spans="1:25" s="451" customFormat="1">
      <c r="A1346" s="1566"/>
      <c r="B1346" s="451" t="s">
        <v>709</v>
      </c>
      <c r="C1346" s="451" t="s">
        <v>949</v>
      </c>
      <c r="D1346" s="534" t="s">
        <v>817</v>
      </c>
      <c r="E1346" s="1202">
        <v>44810</v>
      </c>
      <c r="H1346" s="1200">
        <v>0.7966885896800282</v>
      </c>
      <c r="I1346" s="1200">
        <v>0.59666688898878806</v>
      </c>
      <c r="J1346" s="564">
        <f t="shared" si="187"/>
        <v>18.481160219538722</v>
      </c>
      <c r="L1346" s="1373"/>
      <c r="N1346" s="1373"/>
      <c r="P1346" s="1373"/>
      <c r="Q1346" s="1232"/>
      <c r="R1346" s="1157"/>
      <c r="S1346" s="1157"/>
      <c r="T1346" s="1157"/>
    </row>
    <row r="1347" spans="1:25">
      <c r="A1347" s="108"/>
      <c r="D1347" s="27"/>
      <c r="E1347" s="133"/>
      <c r="H1347" s="24"/>
      <c r="I1347" s="71"/>
      <c r="J1347" s="484"/>
      <c r="Q1347" s="1169"/>
    </row>
    <row r="1348" spans="1:25" s="437" customFormat="1" ht="16.2" thickBot="1">
      <c r="A1348" s="436"/>
      <c r="D1348" s="1019"/>
      <c r="E1348" s="1579"/>
      <c r="H1348" s="1020"/>
      <c r="I1348" s="1021"/>
      <c r="J1348" s="486"/>
      <c r="L1348" s="1124"/>
      <c r="N1348" s="1124"/>
      <c r="P1348" s="1124"/>
      <c r="Q1348" s="1251"/>
      <c r="R1348" s="1023"/>
      <c r="S1348" s="1023"/>
      <c r="T1348" s="1023"/>
    </row>
    <row r="1349" spans="1:25" ht="31.2">
      <c r="A1349" s="984" t="s">
        <v>951</v>
      </c>
      <c r="B1349" s="815"/>
      <c r="C1349" s="815"/>
      <c r="D1349" s="815"/>
      <c r="E1349" s="873"/>
      <c r="F1349" s="815"/>
      <c r="G1349" s="815"/>
      <c r="H1349" s="815"/>
      <c r="I1349" s="815"/>
      <c r="J1349" s="2164"/>
      <c r="K1349" s="815"/>
      <c r="L1349" s="1313"/>
      <c r="M1349" s="815"/>
      <c r="N1349" s="1136"/>
      <c r="O1349" s="815"/>
      <c r="P1349" s="1136"/>
      <c r="Q1349" s="1169"/>
      <c r="R1349" s="1340"/>
      <c r="S1349" s="1340"/>
      <c r="T1349" s="1340"/>
      <c r="U1349" s="815"/>
      <c r="V1349" s="747"/>
      <c r="W1349" s="747"/>
      <c r="X1349" s="747"/>
      <c r="Y1349" s="747"/>
    </row>
    <row r="1350" spans="1:25" s="1257" customFormat="1" ht="43.2">
      <c r="A1350" s="1260" t="s">
        <v>784</v>
      </c>
      <c r="B1350" s="1257" t="s">
        <v>20</v>
      </c>
      <c r="C1350" s="1257" t="s">
        <v>701</v>
      </c>
      <c r="D1350" s="1257" t="s">
        <v>785</v>
      </c>
      <c r="E1350" s="1257" t="s">
        <v>786</v>
      </c>
      <c r="F1350" s="1257" t="s">
        <v>787</v>
      </c>
      <c r="G1350" s="1257" t="s">
        <v>788</v>
      </c>
      <c r="H1350" s="1257" t="s">
        <v>789</v>
      </c>
      <c r="I1350" s="1257" t="s">
        <v>790</v>
      </c>
      <c r="J1350" s="1594" t="s">
        <v>791</v>
      </c>
      <c r="K1350" s="1565" t="s">
        <v>792</v>
      </c>
      <c r="L1350" s="1564" t="s">
        <v>474</v>
      </c>
      <c r="M1350" s="1565" t="s">
        <v>793</v>
      </c>
      <c r="N1350" s="1564" t="s">
        <v>483</v>
      </c>
      <c r="O1350" s="1565" t="s">
        <v>794</v>
      </c>
      <c r="P1350" s="1564" t="s">
        <v>480</v>
      </c>
      <c r="Q1350" s="1604" t="s">
        <v>795</v>
      </c>
      <c r="R1350" s="1603" t="s">
        <v>796</v>
      </c>
      <c r="S1350" s="1334" t="s">
        <v>797</v>
      </c>
      <c r="T1350" s="1573" t="s">
        <v>798</v>
      </c>
      <c r="X1350" s="1260" t="s">
        <v>784</v>
      </c>
      <c r="Y1350" s="1257" t="s">
        <v>20</v>
      </c>
    </row>
    <row r="1351" spans="1:25">
      <c r="A1351" s="2173" t="s">
        <v>110</v>
      </c>
      <c r="B1351" s="91" t="s">
        <v>709</v>
      </c>
      <c r="C1351" s="91" t="s">
        <v>952</v>
      </c>
      <c r="D1351" s="399">
        <v>0.5</v>
      </c>
      <c r="E1351" s="2174">
        <v>43005</v>
      </c>
      <c r="F1351" s="399">
        <v>1.9</v>
      </c>
      <c r="G1351" s="91">
        <v>1.5</v>
      </c>
      <c r="H1351" s="2054">
        <v>12.462025316455698</v>
      </c>
      <c r="I1351" s="2186">
        <v>3.4656327799884252</v>
      </c>
      <c r="J1351" s="589">
        <v>107.34450972736148</v>
      </c>
      <c r="K1351" s="1968">
        <v>1.5</v>
      </c>
      <c r="L1351" s="2176">
        <v>54.150374992788443</v>
      </c>
      <c r="M1351" s="2177">
        <v>7.7944303797468359</v>
      </c>
      <c r="N1351" s="2176">
        <v>50.713637605163925</v>
      </c>
      <c r="O1351" s="2177">
        <v>87.776500141644547</v>
      </c>
      <c r="P1351" s="2176">
        <v>68.708003418192845</v>
      </c>
      <c r="Q1351" s="2168">
        <f t="shared" si="177"/>
        <v>57.8573386720484</v>
      </c>
    </row>
    <row r="1352" spans="1:25">
      <c r="A1352" s="2173" t="s">
        <v>110</v>
      </c>
      <c r="B1352" s="91" t="s">
        <v>709</v>
      </c>
      <c r="C1352" s="91" t="s">
        <v>952</v>
      </c>
      <c r="D1352" s="399">
        <v>1</v>
      </c>
      <c r="E1352" s="2174">
        <v>43005</v>
      </c>
      <c r="F1352" s="399">
        <v>1.9</v>
      </c>
      <c r="G1352" s="91">
        <v>1.5</v>
      </c>
      <c r="H1352" s="91"/>
      <c r="I1352" s="454"/>
      <c r="J1352" s="589" t="s">
        <v>803</v>
      </c>
      <c r="K1352" s="91"/>
      <c r="L1352" s="2178" t="s">
        <v>803</v>
      </c>
      <c r="M1352" s="2179"/>
      <c r="N1352" s="2178" t="s">
        <v>803</v>
      </c>
      <c r="O1352" s="2179"/>
      <c r="P1352" s="2178" t="s">
        <v>803</v>
      </c>
      <c r="Q1352" s="2168"/>
      <c r="R1352" s="1330"/>
      <c r="T1352" s="1350" t="s">
        <v>803</v>
      </c>
    </row>
    <row r="1353" spans="1:25">
      <c r="A1353" s="2173" t="s">
        <v>110</v>
      </c>
      <c r="B1353" s="91" t="s">
        <v>709</v>
      </c>
      <c r="C1353" s="91" t="s">
        <v>952</v>
      </c>
      <c r="D1353" s="399">
        <v>1.25</v>
      </c>
      <c r="E1353" s="2174">
        <v>43005</v>
      </c>
      <c r="F1353" s="399">
        <v>1.9</v>
      </c>
      <c r="G1353" s="91">
        <v>1.5</v>
      </c>
      <c r="H1353" s="91"/>
      <c r="I1353" s="454"/>
      <c r="J1353" s="589" t="s">
        <v>803</v>
      </c>
      <c r="K1353" s="91"/>
      <c r="L1353" s="2178" t="s">
        <v>803</v>
      </c>
      <c r="M1353" s="2179"/>
      <c r="N1353" s="2178" t="s">
        <v>803</v>
      </c>
      <c r="O1353" s="2179"/>
      <c r="P1353" s="2178" t="s">
        <v>803</v>
      </c>
      <c r="Q1353" s="2168"/>
      <c r="R1353" s="1330"/>
      <c r="T1353" s="1350" t="s">
        <v>803</v>
      </c>
    </row>
    <row r="1354" spans="1:25" s="451" customFormat="1">
      <c r="A1354" s="2180" t="s">
        <v>110</v>
      </c>
      <c r="B1354" s="470" t="s">
        <v>709</v>
      </c>
      <c r="C1354" s="470" t="s">
        <v>952</v>
      </c>
      <c r="D1354" s="2181">
        <v>1.5</v>
      </c>
      <c r="E1354" s="2182">
        <v>43005</v>
      </c>
      <c r="F1354" s="2181">
        <v>1.9</v>
      </c>
      <c r="G1354" s="470">
        <v>1.5</v>
      </c>
      <c r="H1354" s="2188">
        <v>3.1268354430379741</v>
      </c>
      <c r="I1354" s="2189">
        <v>2.2021208289509784</v>
      </c>
      <c r="J1354" s="1718">
        <v>68.208490555927611</v>
      </c>
      <c r="K1354" s="470"/>
      <c r="L1354" s="2184" t="s">
        <v>803</v>
      </c>
      <c r="M1354" s="2185"/>
      <c r="N1354" s="2184" t="s">
        <v>803</v>
      </c>
      <c r="O1354" s="2185"/>
      <c r="P1354" s="2184" t="s">
        <v>803</v>
      </c>
      <c r="Q1354" s="2172"/>
      <c r="R1354" s="1341"/>
      <c r="S1354" s="1157"/>
      <c r="T1354" s="1357" t="s">
        <v>803</v>
      </c>
    </row>
    <row r="1355" spans="1:25">
      <c r="A1355" s="884"/>
      <c r="D1355" s="173"/>
      <c r="E1355" s="445"/>
      <c r="F1355" s="173"/>
      <c r="H1355" s="933"/>
      <c r="I1355" s="1263"/>
      <c r="J1355" s="484"/>
      <c r="L1355" s="1648"/>
      <c r="M1355" s="911"/>
      <c r="N1355" s="1648"/>
      <c r="O1355" s="911"/>
      <c r="P1355" s="1648"/>
      <c r="Q1355" s="1169"/>
      <c r="R1355" s="1331"/>
      <c r="T1355" s="1344"/>
    </row>
    <row r="1356" spans="1:25">
      <c r="A1356" s="884" t="s">
        <v>110</v>
      </c>
      <c r="B1356" t="s">
        <v>368</v>
      </c>
      <c r="C1356" s="27" t="s">
        <v>953</v>
      </c>
      <c r="D1356" s="27">
        <v>0.5</v>
      </c>
      <c r="E1356" s="47">
        <v>43353</v>
      </c>
      <c r="F1356" s="27">
        <v>1.85</v>
      </c>
      <c r="G1356" s="27">
        <v>1.0349999999999999</v>
      </c>
      <c r="H1356" s="27">
        <v>28.98</v>
      </c>
      <c r="I1356" s="607">
        <v>1.79</v>
      </c>
      <c r="J1356">
        <v>55.443460000000002</v>
      </c>
      <c r="K1356" s="1285">
        <v>1.0349999999999999</v>
      </c>
      <c r="L1356" s="1306">
        <v>59.503692322753992</v>
      </c>
      <c r="M1356" s="784">
        <v>28.865000000000002</v>
      </c>
      <c r="N1356" s="1306">
        <v>63.557516543449957</v>
      </c>
      <c r="O1356" s="784">
        <v>56.527550000000005</v>
      </c>
      <c r="P1356" s="1306">
        <v>62.359197636618021</v>
      </c>
      <c r="Q1356" s="1169">
        <f t="shared" si="177"/>
        <v>61.806802167607316</v>
      </c>
      <c r="R1356" s="1330">
        <f>AVERAGE(Q1355:Q1378)</f>
        <v>58.683779084464049</v>
      </c>
      <c r="S1356" s="1006" t="s">
        <v>42</v>
      </c>
      <c r="T1356" s="1346" t="str">
        <f>IF(_xlfn.NUMBERVALUE(R1356), IF(R1356&lt;50, "Acceptable; Ongoing Protection is Required", "Unacceptable; Immediate Restoration is Required"), " ")</f>
        <v>Unacceptable; Immediate Restoration is Required</v>
      </c>
    </row>
    <row r="1357" spans="1:25">
      <c r="A1357" s="884" t="s">
        <v>110</v>
      </c>
      <c r="B1357" t="s">
        <v>368</v>
      </c>
      <c r="C1357" s="27" t="s">
        <v>953</v>
      </c>
      <c r="D1357" s="27">
        <v>1</v>
      </c>
      <c r="E1357" s="47">
        <v>43353</v>
      </c>
      <c r="F1357" s="27">
        <v>1.85</v>
      </c>
      <c r="G1357" s="27">
        <v>1.0349999999999999</v>
      </c>
      <c r="H1357" s="27">
        <v>28.75</v>
      </c>
      <c r="I1357" s="607">
        <v>1.86</v>
      </c>
      <c r="J1357">
        <v>57.611640000000001</v>
      </c>
      <c r="K1357" s="1285"/>
      <c r="L1357" s="1306" t="s">
        <v>803</v>
      </c>
      <c r="M1357" s="784"/>
      <c r="N1357" s="1306" t="s">
        <v>803</v>
      </c>
      <c r="O1357" s="784"/>
      <c r="P1357" s="1306" t="s">
        <v>803</v>
      </c>
      <c r="Q1357" s="1169"/>
      <c r="R1357" s="1330"/>
      <c r="T1357" s="1350" t="s">
        <v>803</v>
      </c>
    </row>
    <row r="1358" spans="1:25" s="451" customFormat="1">
      <c r="A1358" s="1631" t="s">
        <v>110</v>
      </c>
      <c r="B1358" s="451" t="s">
        <v>368</v>
      </c>
      <c r="C1358" s="534" t="s">
        <v>953</v>
      </c>
      <c r="D1358" s="534">
        <v>1.5</v>
      </c>
      <c r="E1358" s="1513">
        <v>43353</v>
      </c>
      <c r="F1358" s="534">
        <v>1.85</v>
      </c>
      <c r="G1358" s="534">
        <v>1.0349999999999999</v>
      </c>
      <c r="H1358" s="534"/>
      <c r="I1358" s="1636"/>
      <c r="J1358" s="451" t="s">
        <v>803</v>
      </c>
      <c r="K1358" s="1654"/>
      <c r="L1358" s="1315" t="s">
        <v>803</v>
      </c>
      <c r="M1358" s="892"/>
      <c r="N1358" s="1315" t="s">
        <v>803</v>
      </c>
      <c r="O1358" s="892"/>
      <c r="P1358" s="1315" t="s">
        <v>803</v>
      </c>
      <c r="Q1358" s="1232"/>
      <c r="R1358" s="1341"/>
      <c r="S1358" s="1157"/>
      <c r="T1358" s="1357" t="s">
        <v>954</v>
      </c>
    </row>
    <row r="1359" spans="1:25">
      <c r="A1359" s="884"/>
      <c r="C1359" s="27"/>
      <c r="D1359" s="27"/>
      <c r="E1359" s="27"/>
      <c r="F1359" s="47"/>
      <c r="G1359" s="173"/>
      <c r="H1359" s="173"/>
      <c r="I1359" s="27"/>
      <c r="J1359" s="27"/>
      <c r="K1359" s="528"/>
      <c r="L1359" s="1106"/>
      <c r="M1359" s="607"/>
      <c r="O1359" s="592"/>
      <c r="P1359" s="593"/>
      <c r="Q1359" s="1169"/>
      <c r="S1359" s="1333"/>
      <c r="T1359" s="1346"/>
    </row>
    <row r="1360" spans="1:25" ht="31.2">
      <c r="A1360" s="976" t="s">
        <v>804</v>
      </c>
      <c r="B1360" s="591" t="s">
        <v>20</v>
      </c>
      <c r="C1360" s="591" t="s">
        <v>701</v>
      </c>
      <c r="D1360" s="946" t="s">
        <v>805</v>
      </c>
      <c r="E1360" s="947" t="s">
        <v>786</v>
      </c>
      <c r="F1360" s="946" t="s">
        <v>806</v>
      </c>
      <c r="G1360" s="946" t="s">
        <v>807</v>
      </c>
      <c r="H1360" s="591" t="s">
        <v>808</v>
      </c>
      <c r="I1360" s="371" t="s">
        <v>809</v>
      </c>
      <c r="J1360" s="1298" t="s">
        <v>878</v>
      </c>
      <c r="K1360" s="1267" t="s">
        <v>792</v>
      </c>
      <c r="L1360" s="1305" t="s">
        <v>474</v>
      </c>
      <c r="M1360" s="1252" t="s">
        <v>793</v>
      </c>
      <c r="N1360" s="1305" t="s">
        <v>483</v>
      </c>
      <c r="O1360" s="1252" t="s">
        <v>794</v>
      </c>
      <c r="P1360" s="1305" t="s">
        <v>480</v>
      </c>
      <c r="Q1360" s="1604"/>
      <c r="T1360" s="1346"/>
    </row>
    <row r="1361" spans="1:25">
      <c r="A1361" s="108">
        <v>108</v>
      </c>
      <c r="B1361" t="s">
        <v>709</v>
      </c>
      <c r="C1361" t="s">
        <v>955</v>
      </c>
      <c r="D1361" s="18">
        <v>0.5</v>
      </c>
      <c r="E1361" s="55">
        <v>43718</v>
      </c>
      <c r="F1361" s="165">
        <v>1.96</v>
      </c>
      <c r="G1361" s="166">
        <v>1.28</v>
      </c>
      <c r="H1361" s="24">
        <v>18.929408607594937</v>
      </c>
      <c r="I1361" s="24">
        <v>1.4131531489174753</v>
      </c>
      <c r="J1361">
        <f t="shared" ref="J1361:J1373" si="191">IF(AND(I1361&gt;0),  I1361*30.974," ")</f>
        <v>43.771005634569882</v>
      </c>
      <c r="K1361" s="745">
        <f>AVERAGE(G1361:G1363)</f>
        <v>1.28</v>
      </c>
      <c r="L1361" s="594">
        <f t="shared" ref="L1361:L1371" si="192">10*(6-(LN(K1361)/LN(2)))</f>
        <v>56.438561897747242</v>
      </c>
      <c r="M1361" s="166">
        <f>AVERAGE(H1361:H1363)</f>
        <v>17.374736962025317</v>
      </c>
      <c r="N1361" s="594">
        <f t="shared" ref="N1361:N1371" si="193">10*(6-((2.04-0.68*LN(M1361))/LN(2)))</f>
        <v>58.577671941945383</v>
      </c>
      <c r="O1361">
        <f>AVERAGE(J1361:J1363)</f>
        <v>60.147429349543017</v>
      </c>
      <c r="P1361" s="594">
        <f t="shared" ref="P1361:P1371" si="194">10*(6-(LN(48/O1361)/LN(2)))</f>
        <v>63.254686733145633</v>
      </c>
      <c r="Q1361" s="1169">
        <f t="shared" si="177"/>
        <v>59.423640190946088</v>
      </c>
      <c r="T1361" s="1346"/>
    </row>
    <row r="1362" spans="1:25">
      <c r="A1362" s="108"/>
      <c r="B1362" t="s">
        <v>709</v>
      </c>
      <c r="C1362" t="s">
        <v>955</v>
      </c>
      <c r="D1362" s="18">
        <v>1</v>
      </c>
      <c r="E1362" s="55">
        <v>43718</v>
      </c>
      <c r="F1362" s="165"/>
      <c r="G1362" s="166"/>
      <c r="H1362" s="24">
        <v>15.820065316455695</v>
      </c>
      <c r="I1362" s="24">
        <v>2.4705834914611011</v>
      </c>
      <c r="J1362">
        <f t="shared" si="191"/>
        <v>76.523853064516146</v>
      </c>
      <c r="K1362" s="483"/>
      <c r="Q1362" s="1169"/>
      <c r="T1362" s="1346"/>
    </row>
    <row r="1363" spans="1:25" s="451" customFormat="1">
      <c r="A1363" s="1566"/>
      <c r="B1363" s="451" t="s">
        <v>709</v>
      </c>
      <c r="C1363" s="451" t="s">
        <v>955</v>
      </c>
      <c r="D1363" s="1201">
        <v>1.5</v>
      </c>
      <c r="E1363" s="1202">
        <v>43718</v>
      </c>
      <c r="F1363" s="1203"/>
      <c r="G1363" s="1204"/>
      <c r="H1363" s="534" t="s">
        <v>811</v>
      </c>
      <c r="I1363" s="534" t="s">
        <v>811</v>
      </c>
      <c r="K1363" s="1104"/>
      <c r="L1363" s="1373"/>
      <c r="N1363" s="1373"/>
      <c r="P1363" s="1373"/>
      <c r="Q1363" s="1232"/>
      <c r="R1363" s="1157"/>
      <c r="S1363" s="1157"/>
      <c r="T1363" s="1569"/>
    </row>
    <row r="1364" spans="1:25">
      <c r="A1364" s="108"/>
      <c r="D1364" s="18"/>
      <c r="E1364" s="55"/>
      <c r="H1364" s="165"/>
      <c r="I1364" s="166"/>
      <c r="J1364" t="str">
        <f t="shared" si="191"/>
        <v xml:space="preserve"> </v>
      </c>
      <c r="K1364" s="483"/>
      <c r="Q1364" s="1169"/>
      <c r="R1364" s="1011"/>
      <c r="S1364" s="1011"/>
      <c r="T1364" s="1347"/>
      <c r="U1364" s="27"/>
      <c r="V1364" s="27"/>
    </row>
    <row r="1365" spans="1:25" ht="31.2">
      <c r="B1365" s="976" t="s">
        <v>20</v>
      </c>
      <c r="C1365" s="591" t="s">
        <v>701</v>
      </c>
      <c r="D1365" s="946" t="s">
        <v>805</v>
      </c>
      <c r="E1365" s="947" t="s">
        <v>786</v>
      </c>
      <c r="F1365" s="946" t="s">
        <v>806</v>
      </c>
      <c r="G1365" s="946" t="s">
        <v>807</v>
      </c>
      <c r="H1365" s="591" t="s">
        <v>808</v>
      </c>
      <c r="I1365" s="371" t="s">
        <v>809</v>
      </c>
      <c r="J1365" t="s">
        <v>810</v>
      </c>
      <c r="K1365" s="1267" t="s">
        <v>792</v>
      </c>
      <c r="L1365" s="1305" t="s">
        <v>474</v>
      </c>
      <c r="M1365" s="1252" t="s">
        <v>793</v>
      </c>
      <c r="N1365" s="1305" t="s">
        <v>483</v>
      </c>
      <c r="O1365" s="1252" t="s">
        <v>794</v>
      </c>
      <c r="P1365" s="1305" t="s">
        <v>480</v>
      </c>
      <c r="Q1365" s="1604"/>
      <c r="T1365" s="1346"/>
    </row>
    <row r="1366" spans="1:25">
      <c r="B1366" s="108" t="s">
        <v>709</v>
      </c>
      <c r="C1366" t="s">
        <v>955</v>
      </c>
      <c r="D1366">
        <v>0.5</v>
      </c>
      <c r="E1366" s="55">
        <v>44076</v>
      </c>
      <c r="F1366">
        <v>1.81</v>
      </c>
      <c r="G1366">
        <v>1.7</v>
      </c>
      <c r="H1366" s="371">
        <v>2.2997333333333332</v>
      </c>
      <c r="I1366" s="24">
        <v>1.9622966340632582</v>
      </c>
      <c r="J1366">
        <f t="shared" si="191"/>
        <v>60.780175943475356</v>
      </c>
      <c r="K1366" s="483">
        <f>AVERAGE(G1366:G1368)</f>
        <v>1.7</v>
      </c>
      <c r="L1366" s="594">
        <f t="shared" si="192"/>
        <v>52.344652536370226</v>
      </c>
      <c r="M1366" s="166">
        <f>AVERAGE(H1366:H1368)</f>
        <v>2.5797333333333334</v>
      </c>
      <c r="N1366" s="594">
        <f t="shared" si="193"/>
        <v>39.866130372656897</v>
      </c>
      <c r="O1366">
        <f>AVERAGE(J1366:J1368)</f>
        <v>61.90573475724343</v>
      </c>
      <c r="P1366" s="594">
        <f t="shared" si="194"/>
        <v>63.670386566365679</v>
      </c>
      <c r="Q1366" s="1169">
        <f t="shared" si="177"/>
        <v>51.960389825130939</v>
      </c>
      <c r="T1366" s="1346"/>
    </row>
    <row r="1367" spans="1:25">
      <c r="B1367" s="108" t="s">
        <v>709</v>
      </c>
      <c r="C1367" t="s">
        <v>955</v>
      </c>
      <c r="D1367">
        <v>1</v>
      </c>
      <c r="E1367" s="55">
        <v>44076</v>
      </c>
      <c r="H1367" s="24" t="s">
        <v>811</v>
      </c>
      <c r="I1367" s="24" t="s">
        <v>811</v>
      </c>
      <c r="K1367" s="483"/>
      <c r="Q1367" s="1169"/>
      <c r="T1367" s="1346"/>
    </row>
    <row r="1368" spans="1:25" s="451" customFormat="1">
      <c r="B1368" s="1566" t="s">
        <v>709</v>
      </c>
      <c r="C1368" s="451" t="s">
        <v>955</v>
      </c>
      <c r="D1368" s="451">
        <v>1.5</v>
      </c>
      <c r="E1368" s="1202">
        <v>44076</v>
      </c>
      <c r="H1368" s="1576">
        <v>2.8597333333333341</v>
      </c>
      <c r="I1368" s="1200">
        <v>2.0349742871767127</v>
      </c>
      <c r="J1368" s="451">
        <f t="shared" si="191"/>
        <v>63.031293571011503</v>
      </c>
      <c r="K1368" s="1104"/>
      <c r="L1368" s="1373"/>
      <c r="N1368" s="1373"/>
      <c r="P1368" s="1373"/>
      <c r="Q1368" s="1232"/>
      <c r="R1368" s="1157"/>
      <c r="S1368" s="1157"/>
      <c r="T1368" s="1569"/>
    </row>
    <row r="1369" spans="1:25">
      <c r="A1369" s="976"/>
      <c r="B1369" s="591"/>
      <c r="C1369" s="946"/>
      <c r="D1369" s="947"/>
      <c r="E1369" s="591"/>
      <c r="F1369" s="946"/>
      <c r="G1369" s="946"/>
      <c r="H1369" s="946"/>
      <c r="I1369" s="948"/>
      <c r="J1369" t="str">
        <f t="shared" si="191"/>
        <v xml:space="preserve"> </v>
      </c>
      <c r="K1369" s="1279"/>
      <c r="M1369" s="946"/>
      <c r="O1369" s="591"/>
      <c r="Q1369" s="1169"/>
      <c r="R1369" s="1011"/>
      <c r="S1369" s="1229"/>
      <c r="T1369" s="1348"/>
      <c r="U1369" s="946"/>
    </row>
    <row r="1370" spans="1:25" ht="31.2">
      <c r="A1370" s="983" t="s">
        <v>804</v>
      </c>
      <c r="B1370" s="815" t="s">
        <v>20</v>
      </c>
      <c r="C1370" s="815" t="s">
        <v>701</v>
      </c>
      <c r="D1370" s="815" t="s">
        <v>805</v>
      </c>
      <c r="E1370" s="873" t="s">
        <v>786</v>
      </c>
      <c r="F1370" s="815" t="s">
        <v>806</v>
      </c>
      <c r="G1370" s="815" t="s">
        <v>807</v>
      </c>
      <c r="H1370" s="815" t="s">
        <v>808</v>
      </c>
      <c r="I1370" s="878" t="s">
        <v>809</v>
      </c>
      <c r="J1370" t="s">
        <v>810</v>
      </c>
      <c r="K1370" s="1267" t="s">
        <v>792</v>
      </c>
      <c r="L1370" s="1305" t="s">
        <v>474</v>
      </c>
      <c r="M1370" s="1252" t="s">
        <v>793</v>
      </c>
      <c r="N1370" s="1305" t="s">
        <v>483</v>
      </c>
      <c r="O1370" s="1252" t="s">
        <v>794</v>
      </c>
      <c r="P1370" s="1305" t="s">
        <v>480</v>
      </c>
      <c r="Q1370" s="1604"/>
      <c r="R1370" s="1226"/>
      <c r="S1370" s="1226"/>
      <c r="T1370" s="1349"/>
      <c r="U1370" s="747"/>
      <c r="V1370" s="747"/>
      <c r="W1370" s="747"/>
      <c r="X1370" s="747"/>
      <c r="Y1370" s="747"/>
    </row>
    <row r="1371" spans="1:25">
      <c r="A1371" s="108"/>
      <c r="B1371" t="s">
        <v>709</v>
      </c>
      <c r="C1371" t="s">
        <v>956</v>
      </c>
      <c r="D1371" s="27">
        <v>0.5</v>
      </c>
      <c r="E1371" s="133">
        <v>44425</v>
      </c>
      <c r="F1371">
        <v>1.96</v>
      </c>
      <c r="G1371">
        <v>1.27</v>
      </c>
      <c r="H1371" s="24">
        <v>7.7811428571428571</v>
      </c>
      <c r="I1371" s="71">
        <v>1.9397564655347486</v>
      </c>
      <c r="J1371">
        <f t="shared" si="191"/>
        <v>60.082016763473305</v>
      </c>
      <c r="K1371" s="483">
        <f>AVERAGE(G1371:G1373)</f>
        <v>1.27</v>
      </c>
      <c r="L1371" s="594">
        <f t="shared" si="192"/>
        <v>56.551715030025591</v>
      </c>
      <c r="M1371" s="166">
        <f>AVERAGE(H1371:H1373)</f>
        <v>11.754285714285714</v>
      </c>
      <c r="N1371" s="594">
        <f t="shared" si="193"/>
        <v>54.743802939374859</v>
      </c>
      <c r="O1371">
        <f>AVERAGE(J1371:J1373)</f>
        <v>67.469149972097071</v>
      </c>
      <c r="P1371" s="594">
        <f t="shared" si="194"/>
        <v>64.911935799431348</v>
      </c>
      <c r="Q1371" s="1169">
        <f t="shared" ref="Q1371:Q1455" si="195">AVERAGE(L1371,N1371,P1371)</f>
        <v>58.73581792294393</v>
      </c>
      <c r="T1371" s="1346"/>
    </row>
    <row r="1372" spans="1:25">
      <c r="A1372" s="108"/>
      <c r="B1372" t="s">
        <v>709</v>
      </c>
      <c r="C1372" t="s">
        <v>956</v>
      </c>
      <c r="D1372" s="27">
        <v>1</v>
      </c>
      <c r="E1372" s="133">
        <v>44425</v>
      </c>
      <c r="H1372" s="24" t="s">
        <v>811</v>
      </c>
      <c r="I1372" s="71" t="s">
        <v>811</v>
      </c>
      <c r="K1372" s="483"/>
      <c r="Q1372" s="1169"/>
      <c r="T1372" s="1346"/>
    </row>
    <row r="1373" spans="1:25" s="451" customFormat="1">
      <c r="A1373" s="1566"/>
      <c r="B1373" s="451" t="s">
        <v>709</v>
      </c>
      <c r="C1373" s="451" t="s">
        <v>956</v>
      </c>
      <c r="D1373" s="534">
        <v>1.5</v>
      </c>
      <c r="E1373" s="1567">
        <v>44425</v>
      </c>
      <c r="H1373" s="1200">
        <v>15.727428571428572</v>
      </c>
      <c r="I1373" s="1444">
        <v>2.4167457603383755</v>
      </c>
      <c r="J1373" s="451">
        <f t="shared" si="191"/>
        <v>74.856283180720837</v>
      </c>
      <c r="K1373" s="1104"/>
      <c r="L1373" s="1373"/>
      <c r="N1373" s="1373"/>
      <c r="P1373" s="1373"/>
      <c r="Q1373" s="1232"/>
      <c r="R1373" s="1157"/>
      <c r="S1373" s="1157"/>
      <c r="T1373" s="1569"/>
    </row>
    <row r="1374" spans="1:25">
      <c r="A1374" s="108"/>
      <c r="D1374" s="27"/>
      <c r="E1374" s="133"/>
      <c r="H1374" s="24"/>
      <c r="I1374" s="71"/>
      <c r="J1374" s="484"/>
      <c r="Q1374" s="1169"/>
    </row>
    <row r="1375" spans="1:25" ht="31.2">
      <c r="A1375" s="983" t="s">
        <v>804</v>
      </c>
      <c r="B1375" s="815" t="s">
        <v>20</v>
      </c>
      <c r="C1375" s="815" t="s">
        <v>701</v>
      </c>
      <c r="D1375" s="815" t="s">
        <v>805</v>
      </c>
      <c r="E1375" s="873" t="s">
        <v>786</v>
      </c>
      <c r="F1375" s="815" t="s">
        <v>806</v>
      </c>
      <c r="G1375" s="815" t="s">
        <v>807</v>
      </c>
      <c r="H1375" s="815" t="s">
        <v>808</v>
      </c>
      <c r="I1375" s="878" t="s">
        <v>809</v>
      </c>
      <c r="J1375" s="484" t="s">
        <v>810</v>
      </c>
      <c r="K1375" s="1252" t="s">
        <v>792</v>
      </c>
      <c r="L1375" s="1305" t="s">
        <v>474</v>
      </c>
      <c r="M1375" s="1252" t="s">
        <v>793</v>
      </c>
      <c r="N1375" s="1305" t="s">
        <v>483</v>
      </c>
      <c r="O1375" s="1252" t="s">
        <v>794</v>
      </c>
      <c r="P1375" s="1305" t="s">
        <v>480</v>
      </c>
      <c r="Q1375" s="1169"/>
    </row>
    <row r="1376" spans="1:25">
      <c r="A1376" s="108"/>
      <c r="B1376" t="s">
        <v>709</v>
      </c>
      <c r="C1376" t="s">
        <v>955</v>
      </c>
      <c r="D1376" s="27">
        <v>0.5</v>
      </c>
      <c r="E1376" s="55">
        <v>44795</v>
      </c>
      <c r="F1376">
        <v>1.93</v>
      </c>
      <c r="G1376">
        <v>1.93</v>
      </c>
      <c r="H1376" s="24">
        <v>27.720397321428571</v>
      </c>
      <c r="I1376" s="24">
        <v>2.5270597651289846</v>
      </c>
      <c r="J1376" s="484">
        <f t="shared" ref="J1376:J1378" si="196">IF(AND(I1376&gt;0),  I1376*30.974," ")</f>
        <v>78.273149165105167</v>
      </c>
      <c r="K1376">
        <f>AVERAGE(G1376:G1378)</f>
        <v>1.93</v>
      </c>
      <c r="L1376" s="594">
        <f t="shared" ref="L1376" si="197">10*(6-(LN(K1376)/LN(2)))</f>
        <v>50.513991525066444</v>
      </c>
      <c r="M1376" s="166">
        <f>AVERAGE(H1376:H1378)</f>
        <v>31.818611607142856</v>
      </c>
      <c r="N1376" s="594">
        <f t="shared" ref="N1376" si="198">10*(6-((2.04-0.68*LN(M1376))/LN(2)))</f>
        <v>64.513254233180177</v>
      </c>
      <c r="O1376">
        <f>AVERAGE(J1376:J1378)</f>
        <v>92.405801097693598</v>
      </c>
      <c r="P1376" s="594">
        <f t="shared" ref="P1376" si="199">10*(6-(LN(48/O1376)/LN(2)))</f>
        <v>69.449490188829216</v>
      </c>
      <c r="Q1376" s="1169">
        <f>AVERAGE(L1376,N1376,P1376)</f>
        <v>61.492245315691946</v>
      </c>
    </row>
    <row r="1377" spans="1:25">
      <c r="A1377" s="108"/>
      <c r="B1377" t="s">
        <v>709</v>
      </c>
      <c r="C1377" t="s">
        <v>955</v>
      </c>
      <c r="D1377" s="27">
        <v>1</v>
      </c>
      <c r="E1377" s="55">
        <v>44795</v>
      </c>
      <c r="H1377" s="24" t="s">
        <v>811</v>
      </c>
      <c r="I1377" s="24" t="s">
        <v>811</v>
      </c>
      <c r="J1377" s="484"/>
      <c r="Q1377" s="1169"/>
    </row>
    <row r="1378" spans="1:25" s="451" customFormat="1">
      <c r="A1378" s="1566"/>
      <c r="B1378" s="451" t="s">
        <v>709</v>
      </c>
      <c r="C1378" s="451" t="s">
        <v>955</v>
      </c>
      <c r="D1378" s="534">
        <v>1.5</v>
      </c>
      <c r="E1378" s="1202">
        <v>44795</v>
      </c>
      <c r="H1378" s="1200">
        <v>35.91682589285714</v>
      </c>
      <c r="I1378" s="1200">
        <v>3.439609124758896</v>
      </c>
      <c r="J1378" s="564">
        <f t="shared" si="196"/>
        <v>106.53845303028204</v>
      </c>
      <c r="L1378" s="1373"/>
      <c r="N1378" s="1373"/>
      <c r="P1378" s="1373"/>
      <c r="Q1378" s="1232"/>
      <c r="R1378" s="1157"/>
      <c r="S1378" s="1157"/>
      <c r="T1378" s="1157"/>
    </row>
    <row r="1379" spans="1:25">
      <c r="A1379" s="108"/>
      <c r="D1379" s="27"/>
      <c r="E1379" s="133"/>
      <c r="H1379" s="24"/>
      <c r="I1379" s="71"/>
      <c r="J1379" s="484"/>
      <c r="Q1379" s="1169"/>
    </row>
    <row r="1380" spans="1:25">
      <c r="A1380" s="108"/>
      <c r="D1380" s="27"/>
      <c r="E1380" s="133"/>
      <c r="H1380" s="24"/>
      <c r="I1380" s="71"/>
      <c r="J1380" s="484"/>
      <c r="Q1380" s="1169"/>
    </row>
    <row r="1381" spans="1:25" s="437" customFormat="1" ht="16.2" thickBot="1">
      <c r="A1381" s="436"/>
      <c r="D1381" s="1019"/>
      <c r="E1381" s="1579"/>
      <c r="H1381" s="1020"/>
      <c r="I1381" s="1021"/>
      <c r="J1381" s="486"/>
      <c r="L1381" s="1124"/>
      <c r="N1381" s="1124"/>
      <c r="P1381" s="1124"/>
      <c r="Q1381" s="1251"/>
      <c r="R1381" s="1023"/>
      <c r="S1381" s="1023"/>
      <c r="T1381" s="1023"/>
    </row>
    <row r="1382" spans="1:25">
      <c r="A1382" s="984" t="s">
        <v>957</v>
      </c>
      <c r="B1382" s="815"/>
      <c r="C1382" s="815"/>
      <c r="D1382" s="815"/>
      <c r="E1382" s="873"/>
      <c r="F1382" s="815"/>
      <c r="G1382" s="815"/>
      <c r="H1382" s="815"/>
      <c r="I1382" s="815"/>
      <c r="J1382" s="2164"/>
      <c r="K1382" s="815"/>
      <c r="L1382" s="1313"/>
      <c r="M1382" s="815"/>
      <c r="N1382" s="1136"/>
      <c r="O1382" s="815"/>
      <c r="P1382" s="1136"/>
      <c r="Q1382" s="1169"/>
      <c r="R1382" s="1340"/>
      <c r="S1382" s="1340"/>
      <c r="T1382" s="1340"/>
      <c r="U1382" s="815"/>
      <c r="V1382" s="747"/>
      <c r="W1382" s="747"/>
      <c r="X1382" s="747"/>
      <c r="Y1382" s="747"/>
    </row>
    <row r="1383" spans="1:25" s="1257" customFormat="1" ht="43.2">
      <c r="A1383" s="1260" t="s">
        <v>784</v>
      </c>
      <c r="B1383" s="1257" t="s">
        <v>20</v>
      </c>
      <c r="C1383" s="1257" t="s">
        <v>701</v>
      </c>
      <c r="D1383" s="1257" t="s">
        <v>785</v>
      </c>
      <c r="E1383" s="1257" t="s">
        <v>786</v>
      </c>
      <c r="F1383" s="1257" t="s">
        <v>787</v>
      </c>
      <c r="G1383" s="1257" t="s">
        <v>788</v>
      </c>
      <c r="H1383" s="1257" t="s">
        <v>789</v>
      </c>
      <c r="I1383" s="1257" t="s">
        <v>790</v>
      </c>
      <c r="J1383" s="1257" t="s">
        <v>791</v>
      </c>
      <c r="K1383" s="1563" t="s">
        <v>792</v>
      </c>
      <c r="L1383" s="1564" t="s">
        <v>474</v>
      </c>
      <c r="M1383" s="1565" t="s">
        <v>793</v>
      </c>
      <c r="N1383" s="1564" t="s">
        <v>483</v>
      </c>
      <c r="O1383" s="1565" t="s">
        <v>794</v>
      </c>
      <c r="P1383" s="1564" t="s">
        <v>480</v>
      </c>
      <c r="Q1383" s="1604" t="s">
        <v>795</v>
      </c>
      <c r="R1383" s="1603" t="s">
        <v>796</v>
      </c>
      <c r="S1383" s="1334" t="s">
        <v>797</v>
      </c>
      <c r="T1383" s="1573" t="s">
        <v>798</v>
      </c>
      <c r="X1383" s="1260" t="s">
        <v>784</v>
      </c>
      <c r="Y1383" s="1257" t="s">
        <v>20</v>
      </c>
    </row>
    <row r="1384" spans="1:25">
      <c r="A1384" s="2173" t="s">
        <v>68</v>
      </c>
      <c r="B1384" s="91" t="s">
        <v>709</v>
      </c>
      <c r="C1384" s="91" t="s">
        <v>958</v>
      </c>
      <c r="D1384" s="399">
        <v>0.5</v>
      </c>
      <c r="E1384" s="2174">
        <v>42989</v>
      </c>
      <c r="F1384" s="399">
        <v>9</v>
      </c>
      <c r="G1384" s="91">
        <v>8.1999999999999993</v>
      </c>
      <c r="H1384" s="394">
        <v>0.788279746835443</v>
      </c>
      <c r="I1384" s="2175">
        <v>0.21105245544148288</v>
      </c>
      <c r="J1384" s="91">
        <v>6.5371387548444906</v>
      </c>
      <c r="K1384" s="2199">
        <v>8.2000000000000011</v>
      </c>
      <c r="L1384" s="2176">
        <v>29.643760902692783</v>
      </c>
      <c r="M1384" s="2177">
        <v>0.56841940928270029</v>
      </c>
      <c r="N1384" s="2176">
        <v>25.02720968147926</v>
      </c>
      <c r="O1384" s="2177">
        <v>6.1739643795753523</v>
      </c>
      <c r="P1384" s="2176">
        <v>30.41234658688273</v>
      </c>
      <c r="Q1384" s="2168">
        <f t="shared" si="195"/>
        <v>28.361105723684926</v>
      </c>
    </row>
    <row r="1385" spans="1:25">
      <c r="A1385" s="2173" t="s">
        <v>68</v>
      </c>
      <c r="B1385" s="91" t="s">
        <v>709</v>
      </c>
      <c r="C1385" s="91" t="s">
        <v>958</v>
      </c>
      <c r="D1385" s="399">
        <v>1</v>
      </c>
      <c r="E1385" s="2174">
        <v>42989</v>
      </c>
      <c r="F1385" s="399">
        <v>9</v>
      </c>
      <c r="G1385" s="91">
        <v>8.1999999999999993</v>
      </c>
      <c r="H1385" s="91"/>
      <c r="I1385" s="454"/>
      <c r="J1385" s="91" t="s">
        <v>803</v>
      </c>
      <c r="K1385" s="2199"/>
      <c r="L1385" s="1161"/>
      <c r="M1385" s="2179"/>
      <c r="N1385" s="2178" t="s">
        <v>803</v>
      </c>
      <c r="O1385" s="2179"/>
      <c r="P1385" s="2178" t="s">
        <v>803</v>
      </c>
      <c r="Q1385" s="2168"/>
      <c r="R1385" s="1330"/>
      <c r="T1385" s="1350" t="s">
        <v>803</v>
      </c>
    </row>
    <row r="1386" spans="1:25">
      <c r="A1386" s="2173" t="s">
        <v>68</v>
      </c>
      <c r="B1386" s="91" t="s">
        <v>709</v>
      </c>
      <c r="C1386" s="91" t="s">
        <v>958</v>
      </c>
      <c r="D1386" s="399">
        <v>2</v>
      </c>
      <c r="E1386" s="2174">
        <v>42989</v>
      </c>
      <c r="F1386" s="399">
        <v>9</v>
      </c>
      <c r="G1386" s="91">
        <v>8.1999999999999993</v>
      </c>
      <c r="H1386" s="91"/>
      <c r="I1386" s="454"/>
      <c r="J1386" s="91" t="s">
        <v>803</v>
      </c>
      <c r="K1386" s="1165"/>
      <c r="L1386" s="2178" t="s">
        <v>803</v>
      </c>
      <c r="M1386" s="2179"/>
      <c r="N1386" s="2178" t="s">
        <v>803</v>
      </c>
      <c r="O1386" s="2179"/>
      <c r="P1386" s="2178" t="s">
        <v>803</v>
      </c>
      <c r="Q1386" s="2168"/>
      <c r="R1386" s="1330"/>
      <c r="T1386" s="1350" t="s">
        <v>803</v>
      </c>
    </row>
    <row r="1387" spans="1:25">
      <c r="A1387" s="2173" t="s">
        <v>68</v>
      </c>
      <c r="B1387" s="91" t="s">
        <v>709</v>
      </c>
      <c r="C1387" s="91" t="s">
        <v>958</v>
      </c>
      <c r="D1387" s="399">
        <v>3</v>
      </c>
      <c r="E1387" s="2174">
        <v>42989</v>
      </c>
      <c r="F1387" s="399">
        <v>9</v>
      </c>
      <c r="G1387" s="91">
        <v>8.1999999999999993</v>
      </c>
      <c r="H1387" s="394">
        <v>0.59523164556962016</v>
      </c>
      <c r="I1387" s="2175">
        <v>0.24622786468173002</v>
      </c>
      <c r="J1387" s="91">
        <v>7.6266618806519055</v>
      </c>
      <c r="K1387" s="1165"/>
      <c r="L1387" s="2178" t="s">
        <v>803</v>
      </c>
      <c r="M1387" s="2179"/>
      <c r="N1387" s="2178" t="s">
        <v>803</v>
      </c>
      <c r="O1387" s="2179"/>
      <c r="P1387" s="2178" t="s">
        <v>803</v>
      </c>
      <c r="Q1387" s="2168"/>
      <c r="R1387" s="1330"/>
      <c r="T1387" s="1350" t="s">
        <v>803</v>
      </c>
    </row>
    <row r="1388" spans="1:25">
      <c r="A1388" s="2173" t="s">
        <v>68</v>
      </c>
      <c r="B1388" s="91" t="s">
        <v>709</v>
      </c>
      <c r="C1388" s="91" t="s">
        <v>958</v>
      </c>
      <c r="D1388" s="399">
        <v>4</v>
      </c>
      <c r="E1388" s="2174">
        <v>42989</v>
      </c>
      <c r="F1388" s="399">
        <v>9</v>
      </c>
      <c r="G1388" s="91">
        <v>8.1999999999999993</v>
      </c>
      <c r="H1388" s="91"/>
      <c r="I1388" s="454"/>
      <c r="J1388" s="91" t="s">
        <v>803</v>
      </c>
      <c r="K1388" s="1165"/>
      <c r="L1388" s="2178" t="s">
        <v>803</v>
      </c>
      <c r="M1388" s="2179"/>
      <c r="N1388" s="2178" t="s">
        <v>803</v>
      </c>
      <c r="O1388" s="2179"/>
      <c r="P1388" s="2178" t="s">
        <v>803</v>
      </c>
      <c r="Q1388" s="2168"/>
      <c r="R1388" s="1330"/>
      <c r="T1388" s="1350" t="s">
        <v>803</v>
      </c>
    </row>
    <row r="1389" spans="1:25">
      <c r="A1389" s="2173" t="s">
        <v>68</v>
      </c>
      <c r="B1389" s="91" t="s">
        <v>709</v>
      </c>
      <c r="C1389" s="91" t="s">
        <v>958</v>
      </c>
      <c r="D1389" s="399">
        <v>5</v>
      </c>
      <c r="E1389" s="2174">
        <v>42989</v>
      </c>
      <c r="F1389" s="399">
        <v>9</v>
      </c>
      <c r="G1389" s="91">
        <v>8.1999999999999993</v>
      </c>
      <c r="H1389" s="91"/>
      <c r="I1389" s="454"/>
      <c r="J1389" s="91" t="s">
        <v>803</v>
      </c>
      <c r="K1389" s="1165"/>
      <c r="L1389" s="2178" t="s">
        <v>803</v>
      </c>
      <c r="M1389" s="2179"/>
      <c r="N1389" s="2178" t="s">
        <v>803</v>
      </c>
      <c r="O1389" s="2179"/>
      <c r="P1389" s="2178" t="s">
        <v>803</v>
      </c>
      <c r="Q1389" s="2168"/>
      <c r="R1389" s="1330"/>
      <c r="T1389" s="1350" t="s">
        <v>803</v>
      </c>
    </row>
    <row r="1390" spans="1:25">
      <c r="A1390" s="2173" t="s">
        <v>68</v>
      </c>
      <c r="B1390" s="91" t="s">
        <v>709</v>
      </c>
      <c r="C1390" s="91" t="s">
        <v>958</v>
      </c>
      <c r="D1390" s="399">
        <v>6</v>
      </c>
      <c r="E1390" s="2174">
        <v>42989</v>
      </c>
      <c r="F1390" s="399">
        <v>9</v>
      </c>
      <c r="G1390" s="91">
        <v>8.1999999999999993</v>
      </c>
      <c r="H1390" s="91"/>
      <c r="I1390" s="454"/>
      <c r="J1390" s="91" t="s">
        <v>803</v>
      </c>
      <c r="K1390" s="1165"/>
      <c r="L1390" s="2178" t="s">
        <v>803</v>
      </c>
      <c r="M1390" s="2179"/>
      <c r="N1390" s="2178" t="s">
        <v>803</v>
      </c>
      <c r="O1390" s="2179"/>
      <c r="P1390" s="2178" t="s">
        <v>803</v>
      </c>
      <c r="Q1390" s="2168"/>
      <c r="R1390" s="1330"/>
      <c r="T1390" s="1350" t="s">
        <v>803</v>
      </c>
    </row>
    <row r="1391" spans="1:25">
      <c r="A1391" s="2173" t="s">
        <v>68</v>
      </c>
      <c r="B1391" s="91" t="s">
        <v>709</v>
      </c>
      <c r="C1391" s="91" t="s">
        <v>958</v>
      </c>
      <c r="D1391" s="399">
        <v>7</v>
      </c>
      <c r="E1391" s="2174">
        <v>42989</v>
      </c>
      <c r="F1391" s="399">
        <v>9</v>
      </c>
      <c r="G1391" s="91">
        <v>8.1999999999999993</v>
      </c>
      <c r="H1391" s="91"/>
      <c r="I1391" s="454"/>
      <c r="J1391" s="91" t="s">
        <v>803</v>
      </c>
      <c r="K1391" s="1165"/>
      <c r="L1391" s="2178" t="s">
        <v>803</v>
      </c>
      <c r="M1391" s="2179"/>
      <c r="N1391" s="2178" t="s">
        <v>803</v>
      </c>
      <c r="O1391" s="2179"/>
      <c r="P1391" s="2178" t="s">
        <v>803</v>
      </c>
      <c r="Q1391" s="2168"/>
      <c r="R1391" s="1330"/>
      <c r="T1391" s="1350" t="s">
        <v>803</v>
      </c>
    </row>
    <row r="1392" spans="1:25">
      <c r="A1392" s="2173" t="s">
        <v>68</v>
      </c>
      <c r="B1392" s="91" t="s">
        <v>709</v>
      </c>
      <c r="C1392" s="91" t="s">
        <v>958</v>
      </c>
      <c r="D1392" s="399">
        <v>8</v>
      </c>
      <c r="E1392" s="2174">
        <v>42989</v>
      </c>
      <c r="F1392" s="399">
        <v>9</v>
      </c>
      <c r="G1392" s="91">
        <v>8.1999999999999993</v>
      </c>
      <c r="H1392" s="91"/>
      <c r="I1392" s="454"/>
      <c r="J1392" s="91" t="s">
        <v>803</v>
      </c>
      <c r="K1392" s="1165"/>
      <c r="L1392" s="2178" t="s">
        <v>803</v>
      </c>
      <c r="M1392" s="2179"/>
      <c r="N1392" s="2178" t="s">
        <v>803</v>
      </c>
      <c r="O1392" s="2179"/>
      <c r="P1392" s="2178" t="s">
        <v>803</v>
      </c>
      <c r="Q1392" s="2168"/>
      <c r="R1392" s="1330"/>
      <c r="T1392" s="1350" t="s">
        <v>803</v>
      </c>
    </row>
    <row r="1393" spans="1:20" s="451" customFormat="1">
      <c r="A1393" s="2180" t="s">
        <v>68</v>
      </c>
      <c r="B1393" s="470" t="s">
        <v>709</v>
      </c>
      <c r="C1393" s="470" t="s">
        <v>958</v>
      </c>
      <c r="D1393" s="2181">
        <v>8.5</v>
      </c>
      <c r="E1393" s="2182">
        <v>42989</v>
      </c>
      <c r="F1393" s="2181">
        <v>9</v>
      </c>
      <c r="G1393" s="470">
        <v>8.1999999999999993</v>
      </c>
      <c r="H1393" s="1701">
        <v>0.32174683544303789</v>
      </c>
      <c r="I1393" s="2198">
        <v>0.14070163696098859</v>
      </c>
      <c r="J1393" s="470">
        <v>4.3580925032296607</v>
      </c>
      <c r="K1393" s="2195"/>
      <c r="L1393" s="2184" t="s">
        <v>803</v>
      </c>
      <c r="M1393" s="2185"/>
      <c r="N1393" s="2184" t="s">
        <v>803</v>
      </c>
      <c r="O1393" s="2185"/>
      <c r="P1393" s="2184" t="s">
        <v>803</v>
      </c>
      <c r="Q1393" s="2172"/>
      <c r="R1393" s="1341"/>
      <c r="S1393" s="1157"/>
      <c r="T1393" s="1357" t="s">
        <v>803</v>
      </c>
    </row>
    <row r="1394" spans="1:20">
      <c r="A1394" s="884"/>
      <c r="D1394" s="173"/>
      <c r="E1394" s="445"/>
      <c r="F1394" s="173"/>
      <c r="H1394" s="166"/>
      <c r="I1394" s="881"/>
      <c r="K1394" s="483"/>
      <c r="L1394" s="1648"/>
      <c r="M1394" s="911"/>
      <c r="N1394" s="1648"/>
      <c r="O1394" s="911"/>
      <c r="P1394" s="1648"/>
      <c r="Q1394" s="1169"/>
      <c r="R1394" s="1331"/>
      <c r="T1394" s="1344"/>
    </row>
    <row r="1395" spans="1:20">
      <c r="A1395" s="884" t="s">
        <v>68</v>
      </c>
      <c r="B1395" t="s">
        <v>368</v>
      </c>
      <c r="C1395" s="27" t="s">
        <v>959</v>
      </c>
      <c r="D1395" s="27">
        <v>0.5</v>
      </c>
      <c r="E1395" s="47">
        <v>43340</v>
      </c>
      <c r="F1395" s="27">
        <v>9.0500000000000007</v>
      </c>
      <c r="G1395" s="27">
        <v>7.9849999999999994</v>
      </c>
      <c r="H1395" s="27">
        <v>1.05</v>
      </c>
      <c r="I1395" s="607">
        <v>0.28999999999999998</v>
      </c>
      <c r="J1395">
        <v>8.9824599999999997</v>
      </c>
      <c r="K1395" s="1285">
        <v>7.9849999999999994</v>
      </c>
      <c r="L1395" s="1306">
        <v>30.027075923634921</v>
      </c>
      <c r="M1395" s="784">
        <v>1.7533333333333332</v>
      </c>
      <c r="N1395" s="1306">
        <v>36.077703197680805</v>
      </c>
      <c r="O1395" s="784">
        <v>10.53116</v>
      </c>
      <c r="P1395" s="1306">
        <v>38.116299511447615</v>
      </c>
      <c r="Q1395" s="1169">
        <f t="shared" si="195"/>
        <v>34.740359544254453</v>
      </c>
      <c r="R1395" s="1330">
        <f>AVERAGE(Q1394:Q1447)</f>
        <v>37.162877750275484</v>
      </c>
      <c r="S1395" s="1006" t="s">
        <v>42</v>
      </c>
      <c r="T1395" s="1350" t="str">
        <f>IF(_xlfn.NUMBERVALUE(R1395), IF(R1395&lt;50, "Acceptable; Ongoing Protection is Required", "Unacceptable; Immediate Restoration is Required"), " ")</f>
        <v>Acceptable; Ongoing Protection is Required</v>
      </c>
    </row>
    <row r="1396" spans="1:20">
      <c r="A1396" s="884" t="s">
        <v>68</v>
      </c>
      <c r="B1396" t="s">
        <v>368</v>
      </c>
      <c r="C1396" s="27" t="s">
        <v>959</v>
      </c>
      <c r="D1396" s="27">
        <v>1</v>
      </c>
      <c r="E1396" s="47">
        <v>43340</v>
      </c>
      <c r="F1396" s="27">
        <v>9.0500000000000007</v>
      </c>
      <c r="G1396" s="27">
        <v>7.9850000000000003</v>
      </c>
      <c r="H1396" s="27"/>
      <c r="I1396" s="607"/>
      <c r="J1396" t="s">
        <v>803</v>
      </c>
      <c r="K1396" s="1285"/>
      <c r="L1396" s="1306" t="s">
        <v>803</v>
      </c>
      <c r="M1396" s="784"/>
      <c r="N1396" s="1306" t="s">
        <v>803</v>
      </c>
      <c r="O1396" s="784"/>
      <c r="P1396" s="1306" t="s">
        <v>803</v>
      </c>
      <c r="Q1396" s="1169"/>
      <c r="R1396" s="1330"/>
      <c r="T1396" s="1350" t="s">
        <v>803</v>
      </c>
    </row>
    <row r="1397" spans="1:20">
      <c r="A1397" s="884" t="s">
        <v>68</v>
      </c>
      <c r="B1397" t="s">
        <v>368</v>
      </c>
      <c r="C1397" s="27" t="s">
        <v>959</v>
      </c>
      <c r="D1397" s="27">
        <v>2</v>
      </c>
      <c r="E1397" s="47">
        <v>43340</v>
      </c>
      <c r="F1397" s="27">
        <v>9.0500000000000007</v>
      </c>
      <c r="G1397" s="27">
        <v>7.9849999999999994</v>
      </c>
      <c r="H1397" s="27"/>
      <c r="I1397" s="607"/>
      <c r="J1397" t="s">
        <v>803</v>
      </c>
      <c r="K1397" s="1285"/>
      <c r="L1397" s="1306" t="s">
        <v>803</v>
      </c>
      <c r="M1397" s="784"/>
      <c r="N1397" s="1306" t="s">
        <v>803</v>
      </c>
      <c r="O1397" s="784"/>
      <c r="P1397" s="1306" t="s">
        <v>803</v>
      </c>
      <c r="Q1397" s="1169"/>
      <c r="R1397" s="1330"/>
      <c r="T1397" s="1350" t="s">
        <v>803</v>
      </c>
    </row>
    <row r="1398" spans="1:20">
      <c r="A1398" s="884" t="s">
        <v>68</v>
      </c>
      <c r="B1398" t="s">
        <v>368</v>
      </c>
      <c r="C1398" s="27" t="s">
        <v>959</v>
      </c>
      <c r="D1398" s="27">
        <v>3</v>
      </c>
      <c r="E1398" s="47">
        <v>43340</v>
      </c>
      <c r="F1398" s="27">
        <v>9.0500000000000007</v>
      </c>
      <c r="G1398" s="27">
        <v>7.9850000000000003</v>
      </c>
      <c r="H1398" s="27">
        <v>1.76</v>
      </c>
      <c r="I1398" s="607">
        <v>0.44</v>
      </c>
      <c r="J1398">
        <v>13.62856</v>
      </c>
      <c r="K1398" s="1285"/>
      <c r="L1398" s="1306" t="s">
        <v>803</v>
      </c>
      <c r="M1398" s="784"/>
      <c r="N1398" s="1306" t="s">
        <v>803</v>
      </c>
      <c r="O1398" s="784"/>
      <c r="P1398" s="1306" t="s">
        <v>803</v>
      </c>
      <c r="Q1398" s="1169"/>
      <c r="R1398" s="1330"/>
      <c r="T1398" s="1350" t="s">
        <v>803</v>
      </c>
    </row>
    <row r="1399" spans="1:20">
      <c r="A1399" s="884" t="s">
        <v>68</v>
      </c>
      <c r="B1399" t="s">
        <v>368</v>
      </c>
      <c r="C1399" s="27" t="s">
        <v>959</v>
      </c>
      <c r="D1399" s="27">
        <v>4</v>
      </c>
      <c r="E1399" s="47">
        <v>43340</v>
      </c>
      <c r="F1399" s="27">
        <v>9.0500000000000007</v>
      </c>
      <c r="G1399" s="27">
        <v>7.9849999999999994</v>
      </c>
      <c r="H1399" s="27"/>
      <c r="I1399" s="607"/>
      <c r="J1399" t="s">
        <v>803</v>
      </c>
      <c r="K1399" s="1285"/>
      <c r="L1399" s="1315" t="s">
        <v>803</v>
      </c>
      <c r="M1399" s="892"/>
      <c r="N1399" s="1315" t="s">
        <v>803</v>
      </c>
      <c r="O1399" s="892"/>
      <c r="P1399" s="1315" t="s">
        <v>803</v>
      </c>
      <c r="Q1399" s="1169"/>
      <c r="R1399" s="1341"/>
      <c r="T1399" s="1357" t="s">
        <v>803</v>
      </c>
    </row>
    <row r="1400" spans="1:20">
      <c r="A1400" s="884" t="s">
        <v>68</v>
      </c>
      <c r="B1400" t="s">
        <v>368</v>
      </c>
      <c r="C1400" s="27" t="s">
        <v>959</v>
      </c>
      <c r="D1400" s="27">
        <v>5</v>
      </c>
      <c r="E1400" s="47">
        <v>43340</v>
      </c>
      <c r="F1400" s="27">
        <v>9.0500000000000007</v>
      </c>
      <c r="G1400" s="27">
        <v>7.9850000000000003</v>
      </c>
      <c r="H1400" s="27"/>
      <c r="I1400" s="607"/>
      <c r="J1400" t="s">
        <v>803</v>
      </c>
      <c r="K1400" s="1285"/>
      <c r="L1400" s="1306" t="s">
        <v>803</v>
      </c>
      <c r="M1400" s="784"/>
      <c r="N1400" s="1306" t="s">
        <v>803</v>
      </c>
      <c r="O1400" s="784"/>
      <c r="P1400" s="1306" t="s">
        <v>803</v>
      </c>
      <c r="Q1400" s="1169"/>
      <c r="R1400" s="1330"/>
      <c r="T1400" s="1350" t="s">
        <v>803</v>
      </c>
    </row>
    <row r="1401" spans="1:20">
      <c r="A1401" s="884" t="s">
        <v>68</v>
      </c>
      <c r="B1401" t="s">
        <v>368</v>
      </c>
      <c r="C1401" s="27" t="s">
        <v>959</v>
      </c>
      <c r="D1401" s="27">
        <v>6</v>
      </c>
      <c r="E1401" s="47">
        <v>43340</v>
      </c>
      <c r="F1401" s="27">
        <v>9.0500000000000007</v>
      </c>
      <c r="G1401" s="27">
        <v>7.9849999999999994</v>
      </c>
      <c r="H1401" s="27"/>
      <c r="I1401" s="607"/>
      <c r="J1401" t="s">
        <v>803</v>
      </c>
      <c r="K1401" s="1285"/>
      <c r="L1401" s="1306" t="s">
        <v>803</v>
      </c>
      <c r="M1401" s="784"/>
      <c r="N1401" s="1306" t="s">
        <v>803</v>
      </c>
      <c r="O1401" s="784"/>
      <c r="P1401" s="1306" t="s">
        <v>803</v>
      </c>
      <c r="Q1401" s="1169"/>
      <c r="R1401" s="1330"/>
      <c r="T1401" s="1350" t="s">
        <v>803</v>
      </c>
    </row>
    <row r="1402" spans="1:20">
      <c r="A1402" s="884" t="s">
        <v>68</v>
      </c>
      <c r="B1402" t="s">
        <v>368</v>
      </c>
      <c r="C1402" s="27" t="s">
        <v>959</v>
      </c>
      <c r="D1402" s="27">
        <v>7</v>
      </c>
      <c r="E1402" s="47">
        <v>43340</v>
      </c>
      <c r="F1402" s="27">
        <v>9.0500000000000007</v>
      </c>
      <c r="G1402" s="27">
        <v>7.9850000000000003</v>
      </c>
      <c r="H1402" s="27"/>
      <c r="I1402" s="607"/>
      <c r="J1402" t="s">
        <v>803</v>
      </c>
      <c r="K1402" s="1285"/>
      <c r="L1402" s="1306" t="s">
        <v>803</v>
      </c>
      <c r="M1402" s="784"/>
      <c r="N1402" s="1306" t="s">
        <v>803</v>
      </c>
      <c r="O1402" s="784"/>
      <c r="P1402" s="1306" t="s">
        <v>803</v>
      </c>
      <c r="Q1402" s="1169"/>
      <c r="R1402" s="1330"/>
      <c r="T1402" s="1350" t="s">
        <v>803</v>
      </c>
    </row>
    <row r="1403" spans="1:20" s="451" customFormat="1">
      <c r="A1403" s="1631" t="s">
        <v>68</v>
      </c>
      <c r="B1403" s="451" t="s">
        <v>368</v>
      </c>
      <c r="C1403" s="534" t="s">
        <v>959</v>
      </c>
      <c r="D1403" s="534">
        <v>7.5</v>
      </c>
      <c r="E1403" s="1513">
        <v>43340</v>
      </c>
      <c r="F1403" s="534">
        <v>9.0500000000000007</v>
      </c>
      <c r="G1403" s="534">
        <v>7.9849999999999994</v>
      </c>
      <c r="H1403" s="534">
        <v>2.4500000000000002</v>
      </c>
      <c r="I1403" s="1636">
        <v>0.28999999999999998</v>
      </c>
      <c r="J1403" s="451">
        <v>8.9824599999999997</v>
      </c>
      <c r="K1403" s="1654"/>
      <c r="L1403" s="1315" t="s">
        <v>803</v>
      </c>
      <c r="M1403" s="892"/>
      <c r="N1403" s="1315" t="s">
        <v>803</v>
      </c>
      <c r="O1403" s="892"/>
      <c r="P1403" s="1315" t="s">
        <v>803</v>
      </c>
      <c r="Q1403" s="1232"/>
      <c r="R1403" s="1341"/>
      <c r="S1403" s="1157"/>
      <c r="T1403" s="1357" t="s">
        <v>803</v>
      </c>
    </row>
    <row r="1404" spans="1:20">
      <c r="A1404" s="884"/>
      <c r="C1404" s="27"/>
      <c r="D1404" s="27"/>
      <c r="E1404" s="27"/>
      <c r="F1404" s="47"/>
      <c r="G1404" s="173"/>
      <c r="H1404" s="173"/>
      <c r="I1404" s="27"/>
      <c r="J1404" s="27"/>
      <c r="K1404" s="528"/>
      <c r="L1404" s="1106"/>
      <c r="M1404" s="607"/>
      <c r="O1404" s="592"/>
      <c r="P1404" s="593"/>
      <c r="Q1404" s="1169"/>
      <c r="S1404" s="1333"/>
      <c r="T1404" s="1346"/>
    </row>
    <row r="1405" spans="1:20" ht="31.2">
      <c r="A1405" s="976" t="s">
        <v>804</v>
      </c>
      <c r="B1405" s="591" t="s">
        <v>20</v>
      </c>
      <c r="C1405" s="591" t="s">
        <v>701</v>
      </c>
      <c r="D1405" s="946" t="s">
        <v>805</v>
      </c>
      <c r="E1405" s="947" t="s">
        <v>786</v>
      </c>
      <c r="F1405" s="946" t="s">
        <v>806</v>
      </c>
      <c r="G1405" s="946" t="s">
        <v>807</v>
      </c>
      <c r="H1405" s="591" t="s">
        <v>808</v>
      </c>
      <c r="I1405" s="371" t="s">
        <v>809</v>
      </c>
      <c r="J1405" s="1298" t="s">
        <v>878</v>
      </c>
      <c r="K1405" s="1267" t="s">
        <v>792</v>
      </c>
      <c r="L1405" s="1305" t="s">
        <v>474</v>
      </c>
      <c r="M1405" s="1252" t="s">
        <v>793</v>
      </c>
      <c r="N1405" s="1305" t="s">
        <v>483</v>
      </c>
      <c r="O1405" s="1252" t="s">
        <v>794</v>
      </c>
      <c r="P1405" s="1305" t="s">
        <v>480</v>
      </c>
      <c r="Q1405" s="1604"/>
      <c r="T1405" s="1346"/>
    </row>
    <row r="1406" spans="1:20">
      <c r="A1406" s="108">
        <v>60</v>
      </c>
      <c r="B1406" t="s">
        <v>709</v>
      </c>
      <c r="C1406" t="s">
        <v>957</v>
      </c>
      <c r="D1406" s="18">
        <v>0.5</v>
      </c>
      <c r="E1406" s="55">
        <v>43703</v>
      </c>
      <c r="F1406" s="165">
        <v>9.0299999999999994</v>
      </c>
      <c r="G1406" s="166">
        <v>6.4</v>
      </c>
      <c r="H1406" s="24">
        <v>1.161732658227848</v>
      </c>
      <c r="I1406" s="24">
        <v>0.31030094476718278</v>
      </c>
      <c r="J1406">
        <f t="shared" ref="J1406:J1436" si="200">IF(AND(I1406&gt;0),  I1406*30.974," ")</f>
        <v>9.6112614632187192</v>
      </c>
      <c r="K1406" s="745">
        <f>AVERAGE(G1406:G1414)</f>
        <v>6.4</v>
      </c>
      <c r="L1406" s="594">
        <f t="shared" ref="L1406:L1428" si="201">10*(6-(LN(K1406)/LN(2)))</f>
        <v>33.219280948873624</v>
      </c>
      <c r="M1406" s="166">
        <f>AVERAGE(H1406:H1414)</f>
        <v>1.5318925738396623</v>
      </c>
      <c r="N1406" s="594">
        <f t="shared" ref="N1406:N1428" si="202">10*(6-((2.04-0.68*LN(M1406))/LN(2)))</f>
        <v>34.753164048195572</v>
      </c>
      <c r="O1406">
        <f>AVERAGE(J1406:J1414)</f>
        <v>10.81266914612106</v>
      </c>
      <c r="P1406" s="594">
        <f t="shared" ref="P1406:P1417" si="203">10*(6-(LN(48/O1406)/LN(2)))</f>
        <v>38.496882956426283</v>
      </c>
      <c r="Q1406" s="1169">
        <f t="shared" si="195"/>
        <v>35.489775984498493</v>
      </c>
      <c r="T1406" s="1346"/>
    </row>
    <row r="1407" spans="1:20">
      <c r="A1407" s="108"/>
      <c r="B1407" t="s">
        <v>709</v>
      </c>
      <c r="C1407" t="s">
        <v>957</v>
      </c>
      <c r="D1407" s="18">
        <v>1</v>
      </c>
      <c r="E1407" s="55">
        <v>43703</v>
      </c>
      <c r="F1407" s="165"/>
      <c r="G1407" s="166"/>
      <c r="H1407" s="27" t="s">
        <v>811</v>
      </c>
      <c r="I1407" s="27" t="s">
        <v>811</v>
      </c>
      <c r="K1407" s="483"/>
      <c r="Q1407" s="1169"/>
      <c r="T1407" s="1346"/>
    </row>
    <row r="1408" spans="1:20">
      <c r="A1408" s="108"/>
      <c r="B1408" t="s">
        <v>709</v>
      </c>
      <c r="C1408" t="s">
        <v>957</v>
      </c>
      <c r="D1408" s="18">
        <v>2</v>
      </c>
      <c r="E1408" s="55">
        <v>43703</v>
      </c>
      <c r="F1408" s="165"/>
      <c r="G1408" s="166"/>
      <c r="H1408" s="27" t="s">
        <v>811</v>
      </c>
      <c r="I1408" s="27" t="s">
        <v>811</v>
      </c>
      <c r="K1408" s="483"/>
      <c r="Q1408" s="1169"/>
      <c r="T1408" s="1346"/>
    </row>
    <row r="1409" spans="1:22">
      <c r="A1409" s="108"/>
      <c r="B1409" t="s">
        <v>709</v>
      </c>
      <c r="C1409" t="s">
        <v>957</v>
      </c>
      <c r="D1409" s="18">
        <v>3</v>
      </c>
      <c r="E1409" s="55">
        <v>43703</v>
      </c>
      <c r="F1409" s="165"/>
      <c r="G1409" s="166"/>
      <c r="H1409" s="24">
        <v>1.2984070886075949</v>
      </c>
      <c r="I1409" s="24">
        <v>0.34908856286308071</v>
      </c>
      <c r="J1409">
        <f t="shared" si="200"/>
        <v>10.812669146121062</v>
      </c>
      <c r="K1409" s="483"/>
      <c r="Q1409" s="1169"/>
      <c r="T1409" s="1346"/>
    </row>
    <row r="1410" spans="1:22">
      <c r="A1410" s="108"/>
      <c r="B1410" t="s">
        <v>709</v>
      </c>
      <c r="C1410" t="s">
        <v>957</v>
      </c>
      <c r="D1410" s="18">
        <v>4</v>
      </c>
      <c r="E1410" s="55">
        <v>43703</v>
      </c>
      <c r="F1410" s="165"/>
      <c r="G1410" s="166"/>
      <c r="H1410" s="27" t="s">
        <v>811</v>
      </c>
      <c r="I1410" s="27" t="s">
        <v>811</v>
      </c>
      <c r="K1410" s="483"/>
      <c r="Q1410" s="1169"/>
      <c r="T1410" s="1346"/>
    </row>
    <row r="1411" spans="1:22">
      <c r="A1411" s="108"/>
      <c r="B1411" t="s">
        <v>709</v>
      </c>
      <c r="C1411" t="s">
        <v>957</v>
      </c>
      <c r="D1411" s="18">
        <v>5</v>
      </c>
      <c r="E1411" s="55">
        <v>43703</v>
      </c>
      <c r="F1411" s="165"/>
      <c r="G1411" s="166"/>
      <c r="H1411" s="27" t="s">
        <v>811</v>
      </c>
      <c r="I1411" s="27" t="s">
        <v>811</v>
      </c>
      <c r="K1411" s="483"/>
      <c r="Q1411" s="1169"/>
      <c r="T1411" s="1346"/>
    </row>
    <row r="1412" spans="1:22">
      <c r="A1412" s="108"/>
      <c r="B1412" t="s">
        <v>709</v>
      </c>
      <c r="C1412" t="s">
        <v>957</v>
      </c>
      <c r="D1412" s="18">
        <v>6</v>
      </c>
      <c r="E1412" s="55">
        <v>43703</v>
      </c>
      <c r="F1412" s="165"/>
      <c r="G1412" s="166"/>
      <c r="H1412" s="27" t="s">
        <v>811</v>
      </c>
      <c r="I1412" s="27" t="s">
        <v>811</v>
      </c>
      <c r="K1412" s="483"/>
      <c r="Q1412" s="1169"/>
      <c r="T1412" s="1346"/>
    </row>
    <row r="1413" spans="1:22">
      <c r="A1413" s="108"/>
      <c r="B1413" t="s">
        <v>709</v>
      </c>
      <c r="C1413" t="s">
        <v>957</v>
      </c>
      <c r="D1413" s="18">
        <v>7</v>
      </c>
      <c r="E1413" s="55">
        <v>43703</v>
      </c>
      <c r="F1413" s="165"/>
      <c r="G1413" s="166"/>
      <c r="H1413" s="24">
        <v>2.1355379746835443</v>
      </c>
      <c r="I1413" s="24">
        <v>0.38787618095897852</v>
      </c>
      <c r="J1413">
        <f t="shared" si="200"/>
        <v>12.0140768290234</v>
      </c>
      <c r="K1413" s="483"/>
      <c r="Q1413" s="1169"/>
      <c r="T1413" s="1346"/>
    </row>
    <row r="1414" spans="1:22" s="451" customFormat="1">
      <c r="A1414" s="1566"/>
      <c r="B1414" s="451" t="s">
        <v>709</v>
      </c>
      <c r="C1414" s="451" t="s">
        <v>957</v>
      </c>
      <c r="D1414" s="1201">
        <v>7.5</v>
      </c>
      <c r="E1414" s="1202">
        <v>43703</v>
      </c>
      <c r="F1414" s="1203"/>
      <c r="G1414" s="1204"/>
      <c r="H1414" s="534" t="s">
        <v>811</v>
      </c>
      <c r="I1414" s="534" t="s">
        <v>811</v>
      </c>
      <c r="K1414" s="1104"/>
      <c r="L1414" s="1373"/>
      <c r="N1414" s="1373"/>
      <c r="P1414" s="1373"/>
      <c r="Q1414" s="1232"/>
      <c r="R1414" s="1157"/>
      <c r="S1414" s="1157"/>
      <c r="T1414" s="1569"/>
    </row>
    <row r="1415" spans="1:22">
      <c r="A1415" s="976"/>
      <c r="B1415" s="591"/>
      <c r="C1415" s="591"/>
      <c r="D1415" s="946"/>
      <c r="E1415" s="947"/>
      <c r="F1415" s="591"/>
      <c r="G1415" s="946"/>
      <c r="H1415" s="946"/>
      <c r="I1415" s="946"/>
      <c r="J1415" t="str">
        <f t="shared" si="200"/>
        <v xml:space="preserve"> </v>
      </c>
      <c r="K1415" s="1281"/>
      <c r="M1415" s="591"/>
      <c r="O1415" s="591"/>
      <c r="Q1415" s="1169"/>
      <c r="R1415" s="1011"/>
      <c r="S1415" s="1229"/>
      <c r="T1415" s="1347"/>
      <c r="U1415" s="591"/>
      <c r="V1415" s="946"/>
    </row>
    <row r="1416" spans="1:22" ht="31.2">
      <c r="B1416" s="976" t="s">
        <v>20</v>
      </c>
      <c r="C1416" s="591" t="s">
        <v>701</v>
      </c>
      <c r="D1416" s="946" t="s">
        <v>805</v>
      </c>
      <c r="E1416" s="947" t="s">
        <v>786</v>
      </c>
      <c r="F1416" s="946" t="s">
        <v>806</v>
      </c>
      <c r="G1416" s="946" t="s">
        <v>807</v>
      </c>
      <c r="H1416" s="591" t="s">
        <v>808</v>
      </c>
      <c r="I1416" s="371" t="s">
        <v>809</v>
      </c>
      <c r="J1416" t="s">
        <v>810</v>
      </c>
      <c r="K1416" s="1267" t="s">
        <v>792</v>
      </c>
      <c r="L1416" s="1305" t="s">
        <v>474</v>
      </c>
      <c r="M1416" s="1252" t="s">
        <v>793</v>
      </c>
      <c r="N1416" s="1305" t="s">
        <v>483</v>
      </c>
      <c r="O1416" s="1252" t="s">
        <v>794</v>
      </c>
      <c r="P1416" s="1305" t="s">
        <v>480</v>
      </c>
      <c r="Q1416" s="1604"/>
      <c r="T1416" s="1346"/>
    </row>
    <row r="1417" spans="1:22">
      <c r="B1417" s="108" t="s">
        <v>709</v>
      </c>
      <c r="C1417" t="s">
        <v>957</v>
      </c>
      <c r="D1417">
        <v>0.5</v>
      </c>
      <c r="E1417" s="55">
        <v>44068</v>
      </c>
      <c r="F1417">
        <v>8.0399999999999991</v>
      </c>
      <c r="G1417">
        <v>5.13</v>
      </c>
      <c r="H1417" s="371">
        <v>9.8933333333333345E-2</v>
      </c>
      <c r="I1417" s="24">
        <v>0.38664457512704975</v>
      </c>
      <c r="J1417">
        <f t="shared" si="200"/>
        <v>11.97592906998524</v>
      </c>
      <c r="K1417" s="483">
        <f>AVERAGE(G1417:G1425)</f>
        <v>5.13</v>
      </c>
      <c r="L1417" s="594">
        <f t="shared" si="201"/>
        <v>36.410411741676704</v>
      </c>
      <c r="M1417" s="166">
        <f>AVERAGE(H1417:H1425)</f>
        <v>0.28373333333333356</v>
      </c>
      <c r="N1417" s="594">
        <f t="shared" si="202"/>
        <v>18.210752541433123</v>
      </c>
      <c r="O1417">
        <f>AVERAGE(J1417:J1425)</f>
        <v>20.62022911397743</v>
      </c>
      <c r="P1417" s="594">
        <f t="shared" si="203"/>
        <v>47.810259569286131</v>
      </c>
      <c r="Q1417" s="1169">
        <f t="shared" si="195"/>
        <v>34.143807950798653</v>
      </c>
      <c r="T1417" s="1346"/>
    </row>
    <row r="1418" spans="1:22">
      <c r="B1418" s="108" t="s">
        <v>709</v>
      </c>
      <c r="C1418" t="s">
        <v>957</v>
      </c>
      <c r="D1418">
        <v>1</v>
      </c>
      <c r="E1418" s="55">
        <v>44068</v>
      </c>
      <c r="H1418" s="24" t="s">
        <v>811</v>
      </c>
      <c r="I1418" s="24" t="s">
        <v>811</v>
      </c>
      <c r="K1418" s="483"/>
      <c r="Q1418" s="1169"/>
      <c r="T1418" s="1346"/>
    </row>
    <row r="1419" spans="1:22">
      <c r="B1419" s="108" t="s">
        <v>709</v>
      </c>
      <c r="C1419" t="s">
        <v>957</v>
      </c>
      <c r="D1419">
        <v>2</v>
      </c>
      <c r="E1419" s="55">
        <v>44068</v>
      </c>
      <c r="H1419" s="24" t="s">
        <v>811</v>
      </c>
      <c r="I1419" s="24" t="s">
        <v>811</v>
      </c>
      <c r="K1419" s="483"/>
      <c r="Q1419" s="1169"/>
      <c r="T1419" s="1346"/>
    </row>
    <row r="1420" spans="1:22">
      <c r="B1420" s="108" t="s">
        <v>709</v>
      </c>
      <c r="C1420" t="s">
        <v>957</v>
      </c>
      <c r="D1420">
        <v>3</v>
      </c>
      <c r="E1420" s="55">
        <v>44068</v>
      </c>
      <c r="H1420" s="24" t="s">
        <v>811</v>
      </c>
      <c r="I1420" s="24" t="s">
        <v>811</v>
      </c>
      <c r="K1420" s="483"/>
      <c r="Q1420" s="1169"/>
      <c r="T1420" s="1346"/>
    </row>
    <row r="1421" spans="1:22">
      <c r="B1421" s="108" t="s">
        <v>709</v>
      </c>
      <c r="C1421" t="s">
        <v>957</v>
      </c>
      <c r="D1421">
        <v>4</v>
      </c>
      <c r="E1421" s="55">
        <v>44068</v>
      </c>
      <c r="H1421" s="24" t="s">
        <v>811</v>
      </c>
      <c r="I1421" s="24" t="s">
        <v>811</v>
      </c>
      <c r="K1421" s="483"/>
      <c r="Q1421" s="1169"/>
      <c r="T1421" s="1346"/>
    </row>
    <row r="1422" spans="1:22">
      <c r="B1422" s="108" t="s">
        <v>709</v>
      </c>
      <c r="C1422" t="s">
        <v>957</v>
      </c>
      <c r="D1422">
        <v>5</v>
      </c>
      <c r="E1422" s="55">
        <v>44068</v>
      </c>
      <c r="H1422" s="24" t="s">
        <v>811</v>
      </c>
      <c r="I1422" s="24" t="s">
        <v>811</v>
      </c>
      <c r="K1422" s="483"/>
      <c r="Q1422" s="1169"/>
      <c r="T1422" s="1346"/>
    </row>
    <row r="1423" spans="1:22">
      <c r="B1423" s="108" t="s">
        <v>709</v>
      </c>
      <c r="C1423" t="s">
        <v>957</v>
      </c>
      <c r="D1423">
        <v>6</v>
      </c>
      <c r="E1423" s="55">
        <v>44068</v>
      </c>
      <c r="H1423" s="24" t="s">
        <v>811</v>
      </c>
      <c r="I1423" s="24" t="s">
        <v>811</v>
      </c>
      <c r="K1423" s="483"/>
      <c r="Q1423" s="1169"/>
      <c r="T1423" s="1346"/>
    </row>
    <row r="1424" spans="1:22">
      <c r="B1424" s="108" t="s">
        <v>709</v>
      </c>
      <c r="C1424" t="s">
        <v>957</v>
      </c>
      <c r="D1424">
        <v>7</v>
      </c>
      <c r="E1424" s="55">
        <v>44068</v>
      </c>
      <c r="H1424" s="24" t="s">
        <v>811</v>
      </c>
      <c r="I1424" s="24" t="s">
        <v>811</v>
      </c>
      <c r="K1424" s="483"/>
      <c r="Q1424" s="1169"/>
      <c r="T1424" s="1346"/>
    </row>
    <row r="1425" spans="1:25" s="451" customFormat="1">
      <c r="B1425" s="1566" t="s">
        <v>709</v>
      </c>
      <c r="C1425" s="451" t="s">
        <v>957</v>
      </c>
      <c r="D1425" s="451">
        <v>7.5</v>
      </c>
      <c r="E1425" s="1202">
        <v>44068</v>
      </c>
      <c r="H1425" s="1576">
        <v>0.46853333333333375</v>
      </c>
      <c r="I1425" s="1200">
        <v>0.94480949047490226</v>
      </c>
      <c r="J1425" s="451">
        <f t="shared" si="200"/>
        <v>29.264529157969623</v>
      </c>
      <c r="K1425" s="1104"/>
      <c r="L1425" s="1373"/>
      <c r="N1425" s="1373"/>
      <c r="P1425" s="1373"/>
      <c r="Q1425" s="1232"/>
      <c r="R1425" s="1157"/>
      <c r="S1425" s="1157"/>
      <c r="T1425" s="1569"/>
    </row>
    <row r="1426" spans="1:25">
      <c r="A1426" s="976"/>
      <c r="B1426" s="591"/>
      <c r="C1426" s="946"/>
      <c r="D1426" s="947"/>
      <c r="E1426" s="591"/>
      <c r="F1426" s="946"/>
      <c r="G1426" s="946"/>
      <c r="H1426" s="946"/>
      <c r="I1426" s="948"/>
      <c r="J1426" t="str">
        <f t="shared" si="200"/>
        <v xml:space="preserve"> </v>
      </c>
      <c r="K1426" s="1279"/>
      <c r="M1426" s="946"/>
      <c r="O1426" s="591"/>
      <c r="Q1426" s="1169"/>
      <c r="R1426" s="1011"/>
      <c r="S1426" s="1229"/>
      <c r="T1426" s="1348"/>
      <c r="U1426" s="946"/>
    </row>
    <row r="1427" spans="1:25" ht="31.2">
      <c r="A1427" s="983" t="s">
        <v>804</v>
      </c>
      <c r="B1427" s="815" t="s">
        <v>20</v>
      </c>
      <c r="C1427" s="815" t="s">
        <v>701</v>
      </c>
      <c r="D1427" s="815" t="s">
        <v>805</v>
      </c>
      <c r="E1427" s="873" t="s">
        <v>786</v>
      </c>
      <c r="F1427" s="815" t="s">
        <v>806</v>
      </c>
      <c r="G1427" s="815" t="s">
        <v>807</v>
      </c>
      <c r="H1427" s="815" t="s">
        <v>808</v>
      </c>
      <c r="I1427" s="878" t="s">
        <v>809</v>
      </c>
      <c r="J1427" t="s">
        <v>810</v>
      </c>
      <c r="K1427" s="1267" t="s">
        <v>792</v>
      </c>
      <c r="L1427" s="1305" t="s">
        <v>474</v>
      </c>
      <c r="M1427" s="1252" t="s">
        <v>793</v>
      </c>
      <c r="N1427" s="1305" t="s">
        <v>483</v>
      </c>
      <c r="O1427" s="1252" t="s">
        <v>794</v>
      </c>
      <c r="P1427" s="1305" t="s">
        <v>480</v>
      </c>
      <c r="Q1427" s="1604"/>
      <c r="R1427" s="1226"/>
      <c r="S1427" s="1226"/>
      <c r="T1427" s="1349"/>
      <c r="U1427" s="747"/>
      <c r="V1427" s="747"/>
      <c r="W1427" s="747"/>
      <c r="X1427" s="747"/>
      <c r="Y1427" s="747"/>
    </row>
    <row r="1428" spans="1:25">
      <c r="A1428" s="108">
        <v>30</v>
      </c>
      <c r="B1428" t="s">
        <v>709</v>
      </c>
      <c r="C1428" t="s">
        <v>957</v>
      </c>
      <c r="D1428" s="27">
        <v>0.5</v>
      </c>
      <c r="E1428" s="133">
        <v>44424</v>
      </c>
      <c r="F1428">
        <v>8.7899999999999991</v>
      </c>
      <c r="G1428">
        <v>6.96</v>
      </c>
      <c r="H1428" s="24" t="s">
        <v>811</v>
      </c>
      <c r="I1428" s="24" t="s">
        <v>811</v>
      </c>
      <c r="K1428" s="483">
        <f>AVERAGE(G1428:G1436)</f>
        <v>6.96</v>
      </c>
      <c r="L1428" s="594">
        <f t="shared" si="201"/>
        <v>32.009126939259964</v>
      </c>
      <c r="M1428" s="166">
        <f>AVERAGE(H1428:H1436)</f>
        <v>0.99409523809523792</v>
      </c>
      <c r="N1428" s="594">
        <f t="shared" si="202"/>
        <v>30.51092182428691</v>
      </c>
      <c r="O1428">
        <f>AVERAGE(J1428:J1436)</f>
        <v>42.381143765436406</v>
      </c>
      <c r="P1428" s="594">
        <f>10*(6-(LN(48/O1428)/LN(2)))</f>
        <v>58.20388117281118</v>
      </c>
      <c r="Q1428" s="1169">
        <f t="shared" si="195"/>
        <v>40.241309978786013</v>
      </c>
      <c r="T1428" s="1346"/>
    </row>
    <row r="1429" spans="1:25">
      <c r="A1429" s="108">
        <v>30</v>
      </c>
      <c r="B1429" t="s">
        <v>709</v>
      </c>
      <c r="C1429" t="s">
        <v>957</v>
      </c>
      <c r="D1429" s="27">
        <v>1</v>
      </c>
      <c r="E1429" s="133">
        <v>44424</v>
      </c>
      <c r="H1429" s="371">
        <v>0.75447619047619063</v>
      </c>
      <c r="I1429" s="24">
        <v>0.28801747451633036</v>
      </c>
      <c r="J1429">
        <f t="shared" si="200"/>
        <v>8.9210532556688165</v>
      </c>
      <c r="K1429" s="483"/>
      <c r="Q1429" s="1169"/>
      <c r="T1429" s="1346"/>
    </row>
    <row r="1430" spans="1:25">
      <c r="A1430" s="108">
        <v>30</v>
      </c>
      <c r="B1430" t="s">
        <v>709</v>
      </c>
      <c r="C1430" t="s">
        <v>957</v>
      </c>
      <c r="D1430" s="27">
        <v>2</v>
      </c>
      <c r="E1430" s="133">
        <v>44424</v>
      </c>
      <c r="H1430" s="24" t="s">
        <v>811</v>
      </c>
      <c r="I1430" s="24" t="s">
        <v>811</v>
      </c>
      <c r="K1430" s="483"/>
      <c r="Q1430" s="1169"/>
      <c r="T1430" s="1346"/>
    </row>
    <row r="1431" spans="1:25">
      <c r="A1431" s="108">
        <v>30</v>
      </c>
      <c r="B1431" t="s">
        <v>709</v>
      </c>
      <c r="C1431" t="s">
        <v>957</v>
      </c>
      <c r="D1431" s="27">
        <v>3</v>
      </c>
      <c r="E1431" s="133">
        <v>44424</v>
      </c>
      <c r="H1431" s="24" t="s">
        <v>811</v>
      </c>
      <c r="I1431" s="24" t="s">
        <v>811</v>
      </c>
      <c r="K1431" s="483"/>
      <c r="Q1431" s="1169"/>
      <c r="T1431" s="1346"/>
    </row>
    <row r="1432" spans="1:25">
      <c r="A1432" s="108">
        <v>30</v>
      </c>
      <c r="B1432" t="s">
        <v>709</v>
      </c>
      <c r="C1432" t="s">
        <v>957</v>
      </c>
      <c r="D1432" s="27">
        <v>4</v>
      </c>
      <c r="E1432" s="133">
        <v>44424</v>
      </c>
      <c r="H1432" s="24" t="s">
        <v>811</v>
      </c>
      <c r="I1432" s="24" t="s">
        <v>811</v>
      </c>
      <c r="K1432" s="483"/>
      <c r="Q1432" s="1169"/>
      <c r="T1432" s="1346"/>
    </row>
    <row r="1433" spans="1:25">
      <c r="A1433" s="108">
        <v>30</v>
      </c>
      <c r="B1433" t="s">
        <v>709</v>
      </c>
      <c r="C1433" t="s">
        <v>957</v>
      </c>
      <c r="D1433" s="27">
        <v>5</v>
      </c>
      <c r="E1433" s="133">
        <v>44424</v>
      </c>
      <c r="H1433" s="371" t="s">
        <v>811</v>
      </c>
      <c r="I1433" s="24" t="s">
        <v>811</v>
      </c>
      <c r="K1433" s="483"/>
      <c r="Q1433" s="1169"/>
      <c r="T1433" s="1346"/>
    </row>
    <row r="1434" spans="1:25">
      <c r="A1434" s="108">
        <v>30</v>
      </c>
      <c r="B1434" t="s">
        <v>709</v>
      </c>
      <c r="C1434" t="s">
        <v>957</v>
      </c>
      <c r="D1434" s="27">
        <v>6</v>
      </c>
      <c r="E1434" s="133">
        <v>44424</v>
      </c>
      <c r="H1434" s="371" t="s">
        <v>811</v>
      </c>
      <c r="I1434" s="24" t="s">
        <v>811</v>
      </c>
      <c r="K1434" s="483"/>
      <c r="Q1434" s="1169"/>
      <c r="T1434" s="1346"/>
    </row>
    <row r="1435" spans="1:25">
      <c r="A1435" s="108">
        <v>30</v>
      </c>
      <c r="B1435" t="s">
        <v>709</v>
      </c>
      <c r="C1435" t="s">
        <v>957</v>
      </c>
      <c r="D1435" s="27">
        <v>7</v>
      </c>
      <c r="E1435" s="133">
        <v>44424</v>
      </c>
      <c r="H1435" s="371" t="s">
        <v>811</v>
      </c>
      <c r="I1435" s="24" t="s">
        <v>811</v>
      </c>
      <c r="K1435" s="483"/>
      <c r="Q1435" s="1169"/>
      <c r="T1435" s="1346"/>
    </row>
    <row r="1436" spans="1:25" s="451" customFormat="1">
      <c r="A1436" s="1566">
        <v>30</v>
      </c>
      <c r="B1436" s="451" t="s">
        <v>709</v>
      </c>
      <c r="C1436" s="451" t="s">
        <v>957</v>
      </c>
      <c r="D1436" s="534">
        <v>8</v>
      </c>
      <c r="E1436" s="1567">
        <v>44424</v>
      </c>
      <c r="H1436" s="1576">
        <v>1.2337142857142853</v>
      </c>
      <c r="I1436" s="1200">
        <v>2.4485450466586172</v>
      </c>
      <c r="J1436" s="451">
        <f t="shared" si="200"/>
        <v>75.841234275204002</v>
      </c>
      <c r="K1436" s="1104"/>
      <c r="L1436" s="1373"/>
      <c r="N1436" s="1373"/>
      <c r="P1436" s="1373"/>
      <c r="Q1436" s="1232"/>
      <c r="R1436" s="1157"/>
      <c r="S1436" s="1157"/>
      <c r="T1436" s="1569"/>
    </row>
    <row r="1437" spans="1:25">
      <c r="A1437" s="108"/>
      <c r="D1437" s="27"/>
      <c r="E1437" s="133"/>
      <c r="H1437" s="371"/>
      <c r="I1437" s="24"/>
      <c r="J1437" s="484"/>
      <c r="Q1437" s="1169"/>
    </row>
    <row r="1438" spans="1:25" ht="31.2">
      <c r="A1438" s="983" t="s">
        <v>804</v>
      </c>
      <c r="B1438" s="815" t="s">
        <v>20</v>
      </c>
      <c r="C1438" s="815" t="s">
        <v>701</v>
      </c>
      <c r="D1438" s="815" t="s">
        <v>805</v>
      </c>
      <c r="E1438" s="873" t="s">
        <v>786</v>
      </c>
      <c r="F1438" s="815" t="s">
        <v>806</v>
      </c>
      <c r="G1438" s="815" t="s">
        <v>807</v>
      </c>
      <c r="H1438" s="815" t="s">
        <v>808</v>
      </c>
      <c r="I1438" s="878" t="s">
        <v>809</v>
      </c>
      <c r="J1438" s="484" t="s">
        <v>810</v>
      </c>
      <c r="K1438" s="1252" t="s">
        <v>792</v>
      </c>
      <c r="L1438" s="1305" t="s">
        <v>474</v>
      </c>
      <c r="M1438" s="1252" t="s">
        <v>793</v>
      </c>
      <c r="N1438" s="1305" t="s">
        <v>483</v>
      </c>
      <c r="O1438" s="1252" t="s">
        <v>794</v>
      </c>
      <c r="P1438" s="1305" t="s">
        <v>480</v>
      </c>
      <c r="Q1438" s="1169"/>
    </row>
    <row r="1439" spans="1:25">
      <c r="A1439" s="108"/>
      <c r="B1439" t="s">
        <v>709</v>
      </c>
      <c r="C1439" t="s">
        <v>960</v>
      </c>
      <c r="D1439" s="27">
        <v>0.5</v>
      </c>
      <c r="E1439" s="55">
        <v>44803</v>
      </c>
      <c r="F1439">
        <v>8.5</v>
      </c>
      <c r="G1439">
        <v>4.75</v>
      </c>
      <c r="H1439" s="24">
        <v>2.6109116071428562</v>
      </c>
      <c r="I1439" s="2798">
        <v>0.19579490733336891</v>
      </c>
      <c r="J1439" s="484">
        <f t="shared" ref="J1439:J1447" si="204">IF(AND(I1439&gt;0),  I1439*30.974," ")</f>
        <v>6.0645514597437682</v>
      </c>
      <c r="K1439">
        <f>AVERAGE(G1439:G1447)</f>
        <v>4.75</v>
      </c>
      <c r="L1439" s="594">
        <f t="shared" ref="L1439" si="205">10*(6-(LN(K1439)/LN(2)))</f>
        <v>37.520724865564141</v>
      </c>
      <c r="M1439" s="166">
        <f>AVERAGE(H1439:H1447)</f>
        <v>7.3014544642857153</v>
      </c>
      <c r="N1439" s="594">
        <f t="shared" ref="N1439" si="206">10*(6-((2.04-0.68*LN(M1439))/LN(2)))</f>
        <v>50.07267155223775</v>
      </c>
      <c r="O1439">
        <f>AVERAGE(J1439:J1447)</f>
        <v>9.0968271896156523</v>
      </c>
      <c r="P1439" s="594">
        <f>10*(6-(LN(48/O1439)/LN(2)))</f>
        <v>36.004009461317629</v>
      </c>
      <c r="Q1439" s="1169">
        <f>AVERAGE(L1439,N1439,P1439)</f>
        <v>41.199135293039838</v>
      </c>
    </row>
    <row r="1440" spans="1:25">
      <c r="A1440" s="108"/>
      <c r="B1440" t="s">
        <v>709</v>
      </c>
      <c r="C1440" t="s">
        <v>960</v>
      </c>
      <c r="D1440" s="27">
        <v>1</v>
      </c>
      <c r="E1440" s="55">
        <v>44803</v>
      </c>
      <c r="H1440" s="24" t="s">
        <v>811</v>
      </c>
      <c r="I1440" s="27" t="s">
        <v>811</v>
      </c>
      <c r="J1440" s="484"/>
      <c r="Q1440" s="1169"/>
    </row>
    <row r="1441" spans="1:25">
      <c r="A1441" s="108"/>
      <c r="B1441" t="s">
        <v>709</v>
      </c>
      <c r="C1441" t="s">
        <v>960</v>
      </c>
      <c r="D1441" s="27">
        <v>2</v>
      </c>
      <c r="E1441" s="55">
        <v>44803</v>
      </c>
      <c r="H1441" s="24" t="s">
        <v>811</v>
      </c>
      <c r="I1441" s="27" t="s">
        <v>811</v>
      </c>
      <c r="J1441" s="484"/>
      <c r="Q1441" s="1169"/>
    </row>
    <row r="1442" spans="1:25">
      <c r="A1442" s="108"/>
      <c r="B1442" t="s">
        <v>709</v>
      </c>
      <c r="C1442" t="s">
        <v>960</v>
      </c>
      <c r="D1442" s="27">
        <v>3</v>
      </c>
      <c r="E1442" s="55">
        <v>44803</v>
      </c>
      <c r="H1442" s="24">
        <v>2.8396830357142853</v>
      </c>
      <c r="I1442" s="2798">
        <v>0.2349538888000427</v>
      </c>
      <c r="J1442" s="484"/>
      <c r="Q1442" s="1169"/>
    </row>
    <row r="1443" spans="1:25">
      <c r="A1443" s="108"/>
      <c r="B1443" t="s">
        <v>709</v>
      </c>
      <c r="C1443" t="s">
        <v>960</v>
      </c>
      <c r="D1443" s="27">
        <v>4</v>
      </c>
      <c r="E1443" s="55">
        <v>44803</v>
      </c>
      <c r="H1443" s="24" t="s">
        <v>811</v>
      </c>
      <c r="I1443" s="27" t="s">
        <v>811</v>
      </c>
      <c r="J1443" s="484"/>
      <c r="Q1443" s="1169"/>
    </row>
    <row r="1444" spans="1:25">
      <c r="A1444" s="108"/>
      <c r="B1444" t="s">
        <v>709</v>
      </c>
      <c r="C1444" t="s">
        <v>960</v>
      </c>
      <c r="D1444" s="27">
        <v>5</v>
      </c>
      <c r="E1444" s="55">
        <v>44803</v>
      </c>
      <c r="H1444" s="24" t="s">
        <v>811</v>
      </c>
      <c r="I1444" s="27" t="s">
        <v>811</v>
      </c>
      <c r="J1444" s="484"/>
      <c r="Q1444" s="1169"/>
    </row>
    <row r="1445" spans="1:25">
      <c r="A1445" s="108"/>
      <c r="B1445" t="s">
        <v>709</v>
      </c>
      <c r="C1445" t="s">
        <v>960</v>
      </c>
      <c r="D1445" s="27">
        <v>6</v>
      </c>
      <c r="E1445" s="55">
        <v>44803</v>
      </c>
      <c r="H1445" s="24" t="s">
        <v>811</v>
      </c>
      <c r="I1445" s="27" t="s">
        <v>811</v>
      </c>
      <c r="J1445" s="484"/>
      <c r="Q1445" s="1169"/>
    </row>
    <row r="1446" spans="1:25">
      <c r="A1446" s="108"/>
      <c r="B1446" t="s">
        <v>709</v>
      </c>
      <c r="C1446" t="s">
        <v>960</v>
      </c>
      <c r="D1446" s="27">
        <v>7</v>
      </c>
      <c r="E1446" s="55">
        <v>44803</v>
      </c>
      <c r="H1446" s="24" t="s">
        <v>811</v>
      </c>
      <c r="I1446" s="27" t="s">
        <v>811</v>
      </c>
      <c r="J1446" s="484"/>
      <c r="Q1446" s="1169"/>
    </row>
    <row r="1447" spans="1:25" s="451" customFormat="1">
      <c r="A1447" s="1566"/>
      <c r="B1447" s="451" t="s">
        <v>709</v>
      </c>
      <c r="C1447" s="451" t="s">
        <v>960</v>
      </c>
      <c r="D1447" s="534">
        <v>8</v>
      </c>
      <c r="E1447" s="1202">
        <v>44803</v>
      </c>
      <c r="H1447" s="1200">
        <v>16.453768750000005</v>
      </c>
      <c r="I1447" s="2798">
        <v>0.39158981466673781</v>
      </c>
      <c r="J1447" s="564">
        <f t="shared" si="204"/>
        <v>12.129102919487536</v>
      </c>
      <c r="L1447" s="1373"/>
      <c r="N1447" s="1373"/>
      <c r="P1447" s="1373"/>
      <c r="Q1447" s="1232"/>
      <c r="R1447" s="1157"/>
      <c r="S1447" s="1157"/>
      <c r="T1447" s="1157"/>
    </row>
    <row r="1448" spans="1:25">
      <c r="A1448" s="108"/>
      <c r="D1448" s="27"/>
      <c r="E1448" s="133"/>
      <c r="H1448" s="371"/>
      <c r="I1448" s="24"/>
      <c r="J1448" s="484"/>
      <c r="Q1448" s="1169"/>
    </row>
    <row r="1449" spans="1:25">
      <c r="A1449" s="108"/>
      <c r="D1449" s="27"/>
      <c r="E1449" s="133"/>
      <c r="H1449" s="371"/>
      <c r="I1449" s="24"/>
      <c r="J1449" s="484"/>
      <c r="Q1449" s="1169"/>
    </row>
    <row r="1450" spans="1:25">
      <c r="A1450" s="108"/>
      <c r="D1450" s="27"/>
      <c r="E1450" s="133"/>
      <c r="H1450" s="371"/>
      <c r="I1450" s="24"/>
      <c r="J1450" s="484"/>
      <c r="Q1450" s="1169"/>
    </row>
    <row r="1451" spans="1:25">
      <c r="A1451" s="108"/>
      <c r="D1451" s="27"/>
      <c r="E1451" s="133"/>
      <c r="H1451" s="371"/>
      <c r="I1451" s="24"/>
      <c r="J1451" s="484"/>
      <c r="Q1451" s="1169"/>
    </row>
    <row r="1452" spans="1:25" s="437" customFormat="1" ht="16.2" thickBot="1">
      <c r="A1452" s="436"/>
      <c r="D1452" s="1019"/>
      <c r="E1452" s="1579"/>
      <c r="H1452" s="939"/>
      <c r="I1452" s="1020"/>
      <c r="J1452" s="486"/>
      <c r="L1452" s="1124"/>
      <c r="N1452" s="1124"/>
      <c r="P1452" s="1124"/>
      <c r="Q1452" s="1251"/>
      <c r="R1452" s="1023"/>
      <c r="S1452" s="1023"/>
      <c r="T1452" s="1023"/>
    </row>
    <row r="1453" spans="1:25">
      <c r="A1453" s="972" t="s">
        <v>961</v>
      </c>
      <c r="B1453" s="591"/>
      <c r="C1453" s="591"/>
      <c r="D1453" s="946"/>
      <c r="E1453" s="947"/>
      <c r="F1453" s="591"/>
      <c r="G1453" s="946"/>
      <c r="H1453" s="946"/>
      <c r="I1453" s="946"/>
      <c r="J1453" s="2162"/>
      <c r="K1453" s="591"/>
      <c r="L1453" s="1101"/>
      <c r="M1453" s="591"/>
      <c r="N1453" s="1101"/>
      <c r="O1453" s="591"/>
      <c r="P1453" s="1100"/>
      <c r="Q1453" s="1169"/>
      <c r="R1453" s="1011"/>
      <c r="S1453" s="1229"/>
      <c r="T1453" s="1011"/>
      <c r="U1453" s="591"/>
      <c r="V1453" s="946"/>
    </row>
    <row r="1454" spans="1:25" s="1257" customFormat="1" ht="43.2">
      <c r="A1454" s="1260" t="s">
        <v>784</v>
      </c>
      <c r="B1454" s="1257" t="s">
        <v>20</v>
      </c>
      <c r="C1454" s="1257" t="s">
        <v>701</v>
      </c>
      <c r="D1454" s="1257" t="s">
        <v>785</v>
      </c>
      <c r="E1454" s="1257" t="s">
        <v>786</v>
      </c>
      <c r="F1454" s="1257" t="s">
        <v>787</v>
      </c>
      <c r="G1454" s="1257" t="s">
        <v>788</v>
      </c>
      <c r="H1454" s="1257" t="s">
        <v>789</v>
      </c>
      <c r="I1454" s="1257" t="s">
        <v>790</v>
      </c>
      <c r="J1454" s="1594" t="s">
        <v>791</v>
      </c>
      <c r="K1454" s="1565" t="s">
        <v>792</v>
      </c>
      <c r="L1454" s="1564" t="s">
        <v>474</v>
      </c>
      <c r="M1454" s="1565" t="s">
        <v>793</v>
      </c>
      <c r="N1454" s="1564" t="s">
        <v>483</v>
      </c>
      <c r="O1454" s="1565" t="s">
        <v>794</v>
      </c>
      <c r="P1454" s="1564" t="s">
        <v>480</v>
      </c>
      <c r="Q1454" s="1604" t="s">
        <v>795</v>
      </c>
      <c r="R1454" s="1603" t="s">
        <v>796</v>
      </c>
      <c r="S1454" s="1334" t="s">
        <v>797</v>
      </c>
      <c r="T1454" s="1573" t="s">
        <v>798</v>
      </c>
      <c r="X1454" s="1260" t="s">
        <v>784</v>
      </c>
      <c r="Y1454" s="1257" t="s">
        <v>20</v>
      </c>
    </row>
    <row r="1455" spans="1:25">
      <c r="A1455" s="2173" t="s">
        <v>52</v>
      </c>
      <c r="B1455" s="91" t="s">
        <v>709</v>
      </c>
      <c r="C1455" s="91" t="s">
        <v>53</v>
      </c>
      <c r="D1455" s="399">
        <v>0.5</v>
      </c>
      <c r="E1455" s="2174">
        <v>42989</v>
      </c>
      <c r="F1455" s="399">
        <v>4.5</v>
      </c>
      <c r="G1455" s="91">
        <v>4.2</v>
      </c>
      <c r="H1455" s="394">
        <v>2.4131012658227848</v>
      </c>
      <c r="I1455" s="2175">
        <v>0.41380646589902575</v>
      </c>
      <c r="J1455" s="589">
        <v>12.817241474756424</v>
      </c>
      <c r="K1455" s="1968">
        <v>4.2</v>
      </c>
      <c r="L1455" s="2176">
        <v>39.296106721086019</v>
      </c>
      <c r="M1455" s="2177">
        <v>2.4211449367088607</v>
      </c>
      <c r="N1455" s="2176">
        <v>39.243709397319343</v>
      </c>
      <c r="O1455" s="2177">
        <v>12.324270648804253</v>
      </c>
      <c r="P1455" s="2176">
        <v>40.384678645026085</v>
      </c>
      <c r="Q1455" s="2168">
        <f t="shared" si="195"/>
        <v>39.641498254477149</v>
      </c>
    </row>
    <row r="1456" spans="1:25">
      <c r="A1456" s="2173" t="s">
        <v>52</v>
      </c>
      <c r="B1456" s="91" t="s">
        <v>709</v>
      </c>
      <c r="C1456" s="91" t="s">
        <v>53</v>
      </c>
      <c r="D1456" s="399">
        <v>1</v>
      </c>
      <c r="E1456" s="2174">
        <v>42989</v>
      </c>
      <c r="F1456" s="399">
        <v>4.5</v>
      </c>
      <c r="G1456" s="91">
        <v>4.2</v>
      </c>
      <c r="H1456" s="91"/>
      <c r="I1456" s="454"/>
      <c r="J1456" s="589" t="s">
        <v>803</v>
      </c>
      <c r="K1456" s="91"/>
      <c r="L1456" s="2178" t="s">
        <v>803</v>
      </c>
      <c r="M1456" s="2179"/>
      <c r="N1456" s="2178" t="s">
        <v>803</v>
      </c>
      <c r="O1456" s="2179"/>
      <c r="P1456" s="2178" t="s">
        <v>803</v>
      </c>
      <c r="Q1456" s="2168"/>
      <c r="R1456" s="1330"/>
      <c r="T1456" s="1350" t="s">
        <v>803</v>
      </c>
    </row>
    <row r="1457" spans="1:20">
      <c r="A1457" s="2173" t="s">
        <v>52</v>
      </c>
      <c r="B1457" s="91" t="s">
        <v>709</v>
      </c>
      <c r="C1457" s="91" t="s">
        <v>53</v>
      </c>
      <c r="D1457" s="399">
        <v>2</v>
      </c>
      <c r="E1457" s="2174">
        <v>42989</v>
      </c>
      <c r="F1457" s="399">
        <v>4.5</v>
      </c>
      <c r="G1457" s="91">
        <v>4.2</v>
      </c>
      <c r="H1457" s="91"/>
      <c r="I1457" s="454"/>
      <c r="J1457" s="589" t="s">
        <v>803</v>
      </c>
      <c r="K1457" s="91"/>
      <c r="L1457" s="2178" t="s">
        <v>803</v>
      </c>
      <c r="M1457" s="2179"/>
      <c r="N1457" s="2178" t="s">
        <v>803</v>
      </c>
      <c r="O1457" s="2179"/>
      <c r="P1457" s="2178" t="s">
        <v>803</v>
      </c>
      <c r="Q1457" s="2168"/>
      <c r="R1457" s="1330"/>
      <c r="T1457" s="1350" t="s">
        <v>803</v>
      </c>
    </row>
    <row r="1458" spans="1:20">
      <c r="A1458" s="2173" t="s">
        <v>52</v>
      </c>
      <c r="B1458" s="91" t="s">
        <v>709</v>
      </c>
      <c r="C1458" s="91" t="s">
        <v>53</v>
      </c>
      <c r="D1458" s="399">
        <v>3</v>
      </c>
      <c r="E1458" s="2174">
        <v>42989</v>
      </c>
      <c r="F1458" s="399">
        <v>4.5</v>
      </c>
      <c r="G1458" s="91">
        <v>4.2</v>
      </c>
      <c r="H1458" s="91"/>
      <c r="I1458" s="454"/>
      <c r="J1458" s="589" t="s">
        <v>803</v>
      </c>
      <c r="K1458" s="91"/>
      <c r="L1458" s="2178" t="s">
        <v>803</v>
      </c>
      <c r="M1458" s="2179"/>
      <c r="N1458" s="2178" t="s">
        <v>803</v>
      </c>
      <c r="O1458" s="2179"/>
      <c r="P1458" s="2178" t="s">
        <v>803</v>
      </c>
      <c r="Q1458" s="2168"/>
      <c r="R1458" s="1330"/>
      <c r="T1458" s="1350" t="s">
        <v>803</v>
      </c>
    </row>
    <row r="1459" spans="1:20">
      <c r="A1459" s="2173" t="s">
        <v>52</v>
      </c>
      <c r="B1459" s="91" t="s">
        <v>709</v>
      </c>
      <c r="C1459" s="91" t="s">
        <v>53</v>
      </c>
      <c r="D1459" s="399">
        <v>3.5</v>
      </c>
      <c r="E1459" s="2174">
        <v>42989</v>
      </c>
      <c r="F1459" s="399">
        <v>4.5</v>
      </c>
      <c r="G1459" s="91">
        <v>4.2</v>
      </c>
      <c r="H1459" s="91"/>
      <c r="I1459" s="454"/>
      <c r="J1459" s="589" t="s">
        <v>803</v>
      </c>
      <c r="K1459" s="91"/>
      <c r="L1459" s="2178" t="s">
        <v>803</v>
      </c>
      <c r="M1459" s="2179"/>
      <c r="N1459" s="2178" t="s">
        <v>803</v>
      </c>
      <c r="O1459" s="2179"/>
      <c r="P1459" s="2178" t="s">
        <v>803</v>
      </c>
      <c r="Q1459" s="2168"/>
      <c r="R1459" s="1330"/>
      <c r="T1459" s="1350" t="s">
        <v>803</v>
      </c>
    </row>
    <row r="1460" spans="1:20" s="451" customFormat="1">
      <c r="A1460" s="2180" t="s">
        <v>52</v>
      </c>
      <c r="B1460" s="470" t="s">
        <v>709</v>
      </c>
      <c r="C1460" s="470" t="s">
        <v>53</v>
      </c>
      <c r="D1460" s="2181">
        <v>4</v>
      </c>
      <c r="E1460" s="2182">
        <v>42989</v>
      </c>
      <c r="F1460" s="2181">
        <v>4.5</v>
      </c>
      <c r="G1460" s="470">
        <v>4.2</v>
      </c>
      <c r="H1460" s="1701">
        <v>2.4291886075949365</v>
      </c>
      <c r="I1460" s="2198">
        <v>0.38197519929140838</v>
      </c>
      <c r="J1460" s="1718">
        <v>11.831299822852083</v>
      </c>
      <c r="K1460" s="470"/>
      <c r="L1460" s="2184" t="s">
        <v>803</v>
      </c>
      <c r="M1460" s="2185"/>
      <c r="N1460" s="2184" t="s">
        <v>803</v>
      </c>
      <c r="O1460" s="2185"/>
      <c r="P1460" s="2184" t="s">
        <v>803</v>
      </c>
      <c r="Q1460" s="2172"/>
      <c r="R1460" s="1341"/>
      <c r="S1460" s="1157"/>
      <c r="T1460" s="1357" t="s">
        <v>803</v>
      </c>
    </row>
    <row r="1461" spans="1:20">
      <c r="A1461" s="884"/>
      <c r="D1461" s="173"/>
      <c r="E1461" s="445"/>
      <c r="F1461" s="173"/>
      <c r="H1461" s="166"/>
      <c r="I1461" s="881"/>
      <c r="J1461" s="484"/>
      <c r="L1461" s="1648"/>
      <c r="Q1461" s="1169"/>
      <c r="T1461" s="1344"/>
    </row>
    <row r="1462" spans="1:20">
      <c r="A1462" s="884" t="s">
        <v>52</v>
      </c>
      <c r="B1462" t="s">
        <v>368</v>
      </c>
      <c r="C1462" s="27" t="s">
        <v>53</v>
      </c>
      <c r="D1462" s="27">
        <v>0.5</v>
      </c>
      <c r="E1462" s="47">
        <v>43342</v>
      </c>
      <c r="F1462" s="27">
        <v>3.95</v>
      </c>
      <c r="G1462" s="27">
        <v>3.49</v>
      </c>
      <c r="H1462" s="27">
        <v>2.14</v>
      </c>
      <c r="I1462" s="607">
        <v>0.36</v>
      </c>
      <c r="J1462" s="484">
        <v>11.150639999999999</v>
      </c>
      <c r="K1462" s="592">
        <v>3.49</v>
      </c>
      <c r="L1462" s="1308">
        <v>41.967729635650727</v>
      </c>
      <c r="M1462" s="800">
        <v>3.0250000000000004</v>
      </c>
      <c r="N1462" s="1308">
        <v>41.428180134098326</v>
      </c>
      <c r="O1462" s="800">
        <v>16.88083</v>
      </c>
      <c r="P1462" s="1308">
        <v>44.923514346713489</v>
      </c>
      <c r="Q1462" s="1169">
        <f t="shared" ref="Q1462:Q1524" si="207">AVERAGE(L1462,N1462,P1462)</f>
        <v>42.773141372154178</v>
      </c>
      <c r="R1462" s="1330">
        <f>AVERAGE(Q1461:Q1496)</f>
        <v>39.915443335613112</v>
      </c>
      <c r="S1462" s="1006" t="s">
        <v>42</v>
      </c>
      <c r="T1462" s="1346" t="str">
        <f>IF(_xlfn.NUMBERVALUE(R1462), IF(R1462&lt;50, "Acceptable; Ongoing Protection is Required", "Unacceptable; Immediate Restoration is Required"), " ")</f>
        <v>Acceptable; Ongoing Protection is Required</v>
      </c>
    </row>
    <row r="1463" spans="1:20">
      <c r="A1463" s="884" t="s">
        <v>52</v>
      </c>
      <c r="B1463" t="s">
        <v>368</v>
      </c>
      <c r="C1463" s="27" t="s">
        <v>53</v>
      </c>
      <c r="D1463" s="27">
        <v>1</v>
      </c>
      <c r="E1463" s="47">
        <v>43342</v>
      </c>
      <c r="F1463" s="27">
        <v>3.95</v>
      </c>
      <c r="G1463" s="27">
        <v>3.49</v>
      </c>
      <c r="H1463" s="27"/>
      <c r="I1463" s="607"/>
      <c r="J1463" s="484" t="s">
        <v>803</v>
      </c>
      <c r="K1463" s="592"/>
      <c r="L1463" s="1312" t="s">
        <v>803</v>
      </c>
      <c r="M1463" s="906"/>
      <c r="N1463" s="1312" t="s">
        <v>803</v>
      </c>
      <c r="O1463" s="906"/>
      <c r="P1463" s="1312" t="s">
        <v>803</v>
      </c>
      <c r="Q1463" s="1169"/>
      <c r="R1463" s="1331"/>
      <c r="T1463" s="1344" t="s">
        <v>803</v>
      </c>
    </row>
    <row r="1464" spans="1:20">
      <c r="A1464" s="884" t="s">
        <v>52</v>
      </c>
      <c r="B1464" t="s">
        <v>368</v>
      </c>
      <c r="C1464" s="27" t="s">
        <v>53</v>
      </c>
      <c r="D1464" s="27">
        <v>2</v>
      </c>
      <c r="E1464" s="47">
        <v>43342</v>
      </c>
      <c r="F1464" s="27">
        <v>3.95</v>
      </c>
      <c r="G1464" s="27">
        <v>3.49</v>
      </c>
      <c r="H1464" s="27"/>
      <c r="I1464" s="607"/>
      <c r="J1464" s="484" t="s">
        <v>803</v>
      </c>
      <c r="K1464" s="592"/>
      <c r="L1464" s="1306" t="s">
        <v>803</v>
      </c>
      <c r="M1464" s="784"/>
      <c r="N1464" s="1306" t="s">
        <v>803</v>
      </c>
      <c r="O1464" s="784"/>
      <c r="P1464" s="1306" t="s">
        <v>803</v>
      </c>
      <c r="Q1464" s="1169"/>
      <c r="R1464" s="1330"/>
      <c r="T1464" s="1350" t="s">
        <v>803</v>
      </c>
    </row>
    <row r="1465" spans="1:20">
      <c r="A1465" s="884" t="s">
        <v>52</v>
      </c>
      <c r="B1465" t="s">
        <v>368</v>
      </c>
      <c r="C1465" s="27" t="s">
        <v>53</v>
      </c>
      <c r="D1465" s="27">
        <v>3</v>
      </c>
      <c r="E1465" s="47">
        <v>43342</v>
      </c>
      <c r="F1465" s="27">
        <v>3.95</v>
      </c>
      <c r="G1465" s="27">
        <v>3.49</v>
      </c>
      <c r="H1465" s="27">
        <v>3.91</v>
      </c>
      <c r="I1465" s="607">
        <v>0.73</v>
      </c>
      <c r="J1465" s="484">
        <v>22.61102</v>
      </c>
      <c r="K1465" s="592"/>
      <c r="L1465" s="1306" t="s">
        <v>803</v>
      </c>
      <c r="M1465" s="784"/>
      <c r="N1465" s="1306" t="s">
        <v>803</v>
      </c>
      <c r="O1465" s="784"/>
      <c r="P1465" s="1306" t="s">
        <v>803</v>
      </c>
      <c r="Q1465" s="1169"/>
      <c r="R1465" s="1330"/>
      <c r="T1465" s="1350" t="s">
        <v>803</v>
      </c>
    </row>
    <row r="1466" spans="1:20" s="451" customFormat="1">
      <c r="A1466" s="1631" t="s">
        <v>52</v>
      </c>
      <c r="B1466" s="451" t="s">
        <v>368</v>
      </c>
      <c r="C1466" s="534" t="s">
        <v>53</v>
      </c>
      <c r="D1466" s="534">
        <v>3.5</v>
      </c>
      <c r="E1466" s="1513">
        <v>43342</v>
      </c>
      <c r="F1466" s="534">
        <v>3.95</v>
      </c>
      <c r="G1466" s="534">
        <v>3.49</v>
      </c>
      <c r="H1466" s="534"/>
      <c r="I1466" s="1636"/>
      <c r="J1466" s="564" t="s">
        <v>803</v>
      </c>
      <c r="K1466" s="1649"/>
      <c r="L1466" s="1315" t="s">
        <v>803</v>
      </c>
      <c r="M1466" s="892"/>
      <c r="N1466" s="1315" t="s">
        <v>803</v>
      </c>
      <c r="O1466" s="892"/>
      <c r="P1466" s="1315" t="s">
        <v>803</v>
      </c>
      <c r="Q1466" s="1232"/>
      <c r="R1466" s="1341"/>
      <c r="S1466" s="1157"/>
      <c r="T1466" s="1357" t="s">
        <v>803</v>
      </c>
    </row>
    <row r="1467" spans="1:20">
      <c r="A1467" s="884"/>
      <c r="C1467" s="27"/>
      <c r="D1467" s="27"/>
      <c r="E1467" s="27"/>
      <c r="F1467" s="47"/>
      <c r="G1467" s="173"/>
      <c r="H1467" s="173"/>
      <c r="I1467" s="27"/>
      <c r="J1467" s="1173"/>
      <c r="K1467" s="27"/>
      <c r="L1467" s="1106"/>
      <c r="M1467" s="607"/>
      <c r="O1467" s="592"/>
      <c r="P1467" s="593"/>
      <c r="Q1467" s="1169"/>
      <c r="S1467" s="1333"/>
      <c r="T1467" s="1346"/>
    </row>
    <row r="1468" spans="1:20" ht="31.2">
      <c r="A1468" s="976" t="s">
        <v>804</v>
      </c>
      <c r="B1468" s="591" t="s">
        <v>20</v>
      </c>
      <c r="C1468" s="591" t="s">
        <v>701</v>
      </c>
      <c r="D1468" s="946" t="s">
        <v>805</v>
      </c>
      <c r="E1468" s="947" t="s">
        <v>786</v>
      </c>
      <c r="F1468" s="946" t="s">
        <v>806</v>
      </c>
      <c r="G1468" s="946" t="s">
        <v>807</v>
      </c>
      <c r="H1468" s="591" t="s">
        <v>808</v>
      </c>
      <c r="I1468" s="371" t="s">
        <v>809</v>
      </c>
      <c r="J1468" s="1601" t="s">
        <v>878</v>
      </c>
      <c r="K1468" s="1252" t="s">
        <v>792</v>
      </c>
      <c r="L1468" s="1305" t="s">
        <v>474</v>
      </c>
      <c r="M1468" s="1252" t="s">
        <v>793</v>
      </c>
      <c r="N1468" s="1305" t="s">
        <v>483</v>
      </c>
      <c r="O1468" s="1252" t="s">
        <v>794</v>
      </c>
      <c r="P1468" s="1305" t="s">
        <v>480</v>
      </c>
      <c r="Q1468" s="1604"/>
      <c r="T1468" s="1346"/>
    </row>
    <row r="1469" spans="1:20">
      <c r="A1469" s="108">
        <v>65</v>
      </c>
      <c r="B1469" t="s">
        <v>709</v>
      </c>
      <c r="C1469" t="s">
        <v>962</v>
      </c>
      <c r="D1469" s="18">
        <v>0.5</v>
      </c>
      <c r="E1469" s="55">
        <v>43705</v>
      </c>
      <c r="F1469" s="165">
        <v>5</v>
      </c>
      <c r="G1469" s="166">
        <v>3.78</v>
      </c>
      <c r="H1469" s="24">
        <v>1.665719620253165</v>
      </c>
      <c r="I1469" s="24">
        <v>0.38787618095897852</v>
      </c>
      <c r="J1469" s="484">
        <f t="shared" ref="J1469:J1489" si="208">IF(AND(I1469&gt;0),  I1469*30.974," ")</f>
        <v>12.0140768290234</v>
      </c>
      <c r="K1469" s="166">
        <f>AVERAGE(G1469:G1474)</f>
        <v>3.78</v>
      </c>
      <c r="L1469" s="594">
        <f t="shared" ref="L1469:L1485" si="209">10*(6-(LN(K1469)/LN(2)))</f>
        <v>40.816137655536522</v>
      </c>
      <c r="M1469" s="166">
        <f>AVERAGE(H1469:H1474)</f>
        <v>1.5888402531645573</v>
      </c>
      <c r="N1469" s="594">
        <f t="shared" ref="N1469:N1485" si="210">10*(6-((2.04-0.68*LN(M1469))/LN(2)))</f>
        <v>35.111244903249002</v>
      </c>
      <c r="O1469">
        <f>AVERAGE(J1469:J1474)</f>
        <v>13.215484511925741</v>
      </c>
      <c r="P1469" s="594">
        <f t="shared" ref="P1469:P1485" si="211">10*(6-(LN(48/O1469)/LN(2)))</f>
        <v>41.391949128376133</v>
      </c>
      <c r="Q1469" s="1169">
        <f t="shared" si="207"/>
        <v>39.106443895720552</v>
      </c>
      <c r="T1469" s="1346"/>
    </row>
    <row r="1470" spans="1:20">
      <c r="A1470" s="108"/>
      <c r="B1470" t="s">
        <v>709</v>
      </c>
      <c r="C1470" t="s">
        <v>962</v>
      </c>
      <c r="D1470" s="18">
        <v>1</v>
      </c>
      <c r="E1470" s="55">
        <v>43705</v>
      </c>
      <c r="F1470" s="165"/>
      <c r="G1470" s="166"/>
      <c r="H1470" s="27" t="s">
        <v>811</v>
      </c>
      <c r="I1470" s="27" t="s">
        <v>811</v>
      </c>
      <c r="J1470" s="484"/>
      <c r="Q1470" s="1169"/>
      <c r="T1470" s="1346"/>
    </row>
    <row r="1471" spans="1:20">
      <c r="A1471" s="108"/>
      <c r="B1471" t="s">
        <v>709</v>
      </c>
      <c r="C1471" t="s">
        <v>962</v>
      </c>
      <c r="D1471" s="18">
        <v>2</v>
      </c>
      <c r="E1471" s="55">
        <v>43705</v>
      </c>
      <c r="F1471" s="165"/>
      <c r="G1471" s="166"/>
      <c r="H1471" s="27" t="s">
        <v>811</v>
      </c>
      <c r="I1471" s="27" t="s">
        <v>811</v>
      </c>
      <c r="J1471" s="484"/>
      <c r="Q1471" s="1169"/>
      <c r="T1471" s="1346"/>
    </row>
    <row r="1472" spans="1:20">
      <c r="A1472" s="108"/>
      <c r="B1472" t="s">
        <v>709</v>
      </c>
      <c r="C1472" t="s">
        <v>962</v>
      </c>
      <c r="D1472" s="18">
        <v>3</v>
      </c>
      <c r="E1472" s="55">
        <v>43705</v>
      </c>
      <c r="F1472" s="165"/>
      <c r="G1472" s="166"/>
      <c r="H1472" s="27" t="s">
        <v>811</v>
      </c>
      <c r="I1472" s="27" t="s">
        <v>811</v>
      </c>
      <c r="J1472" s="484"/>
      <c r="Q1472" s="1169"/>
      <c r="T1472" s="1346"/>
    </row>
    <row r="1473" spans="1:25">
      <c r="A1473" s="108"/>
      <c r="B1473" t="s">
        <v>709</v>
      </c>
      <c r="C1473" t="s">
        <v>962</v>
      </c>
      <c r="D1473" s="18">
        <v>4</v>
      </c>
      <c r="E1473" s="55">
        <v>43705</v>
      </c>
      <c r="F1473" s="165"/>
      <c r="G1473" s="166"/>
      <c r="H1473" s="27" t="s">
        <v>811</v>
      </c>
      <c r="I1473" s="27" t="s">
        <v>811</v>
      </c>
      <c r="J1473" s="484"/>
      <c r="Q1473" s="1169"/>
      <c r="T1473" s="1346"/>
    </row>
    <row r="1474" spans="1:25" s="451" customFormat="1">
      <c r="A1474" s="1566"/>
      <c r="B1474" s="451" t="s">
        <v>709</v>
      </c>
      <c r="C1474" s="451" t="s">
        <v>962</v>
      </c>
      <c r="D1474" s="1201">
        <v>5</v>
      </c>
      <c r="E1474" s="1202">
        <v>43705</v>
      </c>
      <c r="F1474" s="1203"/>
      <c r="G1474" s="1204"/>
      <c r="H1474" s="1200">
        <v>1.5119608860759497</v>
      </c>
      <c r="I1474" s="1200">
        <v>0.46545141715077426</v>
      </c>
      <c r="J1474" s="564">
        <f t="shared" si="208"/>
        <v>14.416892194828081</v>
      </c>
      <c r="L1474" s="1373"/>
      <c r="N1474" s="1373"/>
      <c r="P1474" s="1373"/>
      <c r="Q1474" s="1232"/>
      <c r="R1474" s="1157"/>
      <c r="S1474" s="1157"/>
      <c r="T1474" s="1569"/>
    </row>
    <row r="1475" spans="1:25">
      <c r="A1475" s="884"/>
      <c r="C1475" s="27"/>
      <c r="D1475" s="27"/>
      <c r="E1475" s="27"/>
      <c r="F1475" s="47"/>
      <c r="G1475" s="173"/>
      <c r="H1475" s="173"/>
      <c r="I1475" s="27"/>
      <c r="J1475" s="484" t="str">
        <f t="shared" si="208"/>
        <v xml:space="preserve"> </v>
      </c>
      <c r="K1475" s="27"/>
      <c r="M1475" s="607"/>
      <c r="O1475" s="592"/>
      <c r="Q1475" s="1169"/>
      <c r="S1475" s="1333"/>
      <c r="T1475" s="1346"/>
    </row>
    <row r="1476" spans="1:25" ht="31.2">
      <c r="B1476" s="976" t="s">
        <v>20</v>
      </c>
      <c r="C1476" s="591" t="s">
        <v>701</v>
      </c>
      <c r="D1476" s="946" t="s">
        <v>805</v>
      </c>
      <c r="E1476" s="947" t="s">
        <v>786</v>
      </c>
      <c r="F1476" s="946" t="s">
        <v>806</v>
      </c>
      <c r="G1476" s="946" t="s">
        <v>807</v>
      </c>
      <c r="H1476" s="591" t="s">
        <v>808</v>
      </c>
      <c r="I1476" s="371" t="s">
        <v>809</v>
      </c>
      <c r="J1476" s="484" t="s">
        <v>810</v>
      </c>
      <c r="K1476" s="1252" t="s">
        <v>792</v>
      </c>
      <c r="L1476" s="1305" t="s">
        <v>474</v>
      </c>
      <c r="M1476" s="1252" t="s">
        <v>793</v>
      </c>
      <c r="N1476" s="1305" t="s">
        <v>483</v>
      </c>
      <c r="O1476" s="1252" t="s">
        <v>794</v>
      </c>
      <c r="P1476" s="1305" t="s">
        <v>480</v>
      </c>
      <c r="Q1476" s="1604"/>
      <c r="T1476" s="1346"/>
    </row>
    <row r="1477" spans="1:25">
      <c r="B1477" s="108" t="s">
        <v>709</v>
      </c>
      <c r="C1477" t="s">
        <v>962</v>
      </c>
      <c r="D1477">
        <v>0.5</v>
      </c>
      <c r="E1477" s="55">
        <v>44069</v>
      </c>
      <c r="F1477">
        <v>4.97</v>
      </c>
      <c r="G1477">
        <v>4.37</v>
      </c>
      <c r="H1477" s="371">
        <v>3.7333333333333862E-3</v>
      </c>
      <c r="I1477" s="24">
        <v>0.61776005146435919</v>
      </c>
      <c r="J1477" s="484">
        <f t="shared" si="208"/>
        <v>19.134499834057063</v>
      </c>
      <c r="K1477">
        <f>AVERAGE(G1477:G1482)</f>
        <v>4.37</v>
      </c>
      <c r="L1477" s="594">
        <f t="shared" si="209"/>
        <v>38.723667202741261</v>
      </c>
      <c r="M1477" s="166">
        <f>AVERAGE(H1477:H1482)</f>
        <v>0.44146666666666667</v>
      </c>
      <c r="N1477" s="594">
        <f t="shared" si="210"/>
        <v>22.547580788724616</v>
      </c>
      <c r="O1477">
        <f>AVERAGE(J1477:J1482)</f>
        <v>21.948396868477218</v>
      </c>
      <c r="P1477" s="594">
        <f t="shared" si="211"/>
        <v>48.71081161974157</v>
      </c>
      <c r="Q1477" s="1169">
        <f t="shared" si="207"/>
        <v>36.660686537069147</v>
      </c>
      <c r="T1477" s="1346"/>
    </row>
    <row r="1478" spans="1:25">
      <c r="B1478" s="108" t="s">
        <v>709</v>
      </c>
      <c r="C1478" t="s">
        <v>962</v>
      </c>
      <c r="D1478">
        <v>1</v>
      </c>
      <c r="E1478" s="55">
        <v>44069</v>
      </c>
      <c r="H1478" s="24" t="s">
        <v>811</v>
      </c>
      <c r="I1478" s="24" t="s">
        <v>811</v>
      </c>
      <c r="J1478" s="484"/>
      <c r="Q1478" s="1169"/>
      <c r="T1478" s="1346"/>
    </row>
    <row r="1479" spans="1:25">
      <c r="B1479" s="108" t="s">
        <v>709</v>
      </c>
      <c r="C1479" t="s">
        <v>962</v>
      </c>
      <c r="D1479">
        <v>2</v>
      </c>
      <c r="E1479" s="55">
        <v>44069</v>
      </c>
      <c r="H1479" s="24" t="s">
        <v>811</v>
      </c>
      <c r="I1479" s="24" t="s">
        <v>811</v>
      </c>
      <c r="J1479" s="484"/>
      <c r="Q1479" s="1169"/>
      <c r="T1479" s="1346"/>
    </row>
    <row r="1480" spans="1:25">
      <c r="B1480" s="108" t="s">
        <v>709</v>
      </c>
      <c r="C1480" t="s">
        <v>962</v>
      </c>
      <c r="D1480">
        <v>3</v>
      </c>
      <c r="E1480" s="55">
        <v>44069</v>
      </c>
      <c r="H1480" s="24" t="s">
        <v>811</v>
      </c>
      <c r="I1480" s="24" t="s">
        <v>811</v>
      </c>
      <c r="J1480" s="484"/>
      <c r="Q1480" s="1169"/>
      <c r="T1480" s="1346"/>
    </row>
    <row r="1481" spans="1:25">
      <c r="B1481" s="108" t="s">
        <v>709</v>
      </c>
      <c r="C1481" t="s">
        <v>962</v>
      </c>
      <c r="D1481">
        <v>4</v>
      </c>
      <c r="E1481" s="55">
        <v>44069</v>
      </c>
      <c r="H1481" s="24" t="s">
        <v>811</v>
      </c>
      <c r="I1481" s="24" t="s">
        <v>811</v>
      </c>
      <c r="J1481" s="484"/>
      <c r="Q1481" s="1169"/>
      <c r="T1481" s="1346"/>
    </row>
    <row r="1482" spans="1:25" s="451" customFormat="1">
      <c r="B1482" s="1566" t="s">
        <v>709</v>
      </c>
      <c r="C1482" s="451" t="s">
        <v>962</v>
      </c>
      <c r="D1482" s="451">
        <v>4.5</v>
      </c>
      <c r="E1482" s="1202">
        <v>44069</v>
      </c>
      <c r="H1482" s="1576">
        <v>0.87919999999999998</v>
      </c>
      <c r="I1482" s="1200">
        <v>0.79945418424799419</v>
      </c>
      <c r="J1482" s="564">
        <f t="shared" si="208"/>
        <v>24.762293902897373</v>
      </c>
      <c r="L1482" s="1373"/>
      <c r="N1482" s="1373"/>
      <c r="P1482" s="1373"/>
      <c r="Q1482" s="1232"/>
      <c r="R1482" s="1157"/>
      <c r="S1482" s="1157"/>
      <c r="T1482" s="1569"/>
    </row>
    <row r="1483" spans="1:25">
      <c r="A1483" s="884"/>
      <c r="C1483" s="27"/>
      <c r="D1483" s="27"/>
      <c r="E1483" s="27"/>
      <c r="F1483" s="47"/>
      <c r="G1483" s="173"/>
      <c r="H1483" s="173"/>
      <c r="I1483" s="27"/>
      <c r="J1483" s="484" t="str">
        <f t="shared" si="208"/>
        <v xml:space="preserve"> </v>
      </c>
      <c r="K1483" s="27"/>
      <c r="M1483" s="607"/>
      <c r="O1483" s="592"/>
      <c r="Q1483" s="1169"/>
      <c r="S1483" s="1333"/>
      <c r="T1483" s="1346"/>
    </row>
    <row r="1484" spans="1:25" ht="31.2">
      <c r="A1484" s="983" t="s">
        <v>804</v>
      </c>
      <c r="B1484" s="815" t="s">
        <v>20</v>
      </c>
      <c r="C1484" s="815" t="s">
        <v>701</v>
      </c>
      <c r="D1484" s="815" t="s">
        <v>805</v>
      </c>
      <c r="E1484" s="873" t="s">
        <v>786</v>
      </c>
      <c r="F1484" s="815" t="s">
        <v>806</v>
      </c>
      <c r="G1484" s="815" t="s">
        <v>807</v>
      </c>
      <c r="H1484" s="815" t="s">
        <v>808</v>
      </c>
      <c r="I1484" s="878" t="s">
        <v>809</v>
      </c>
      <c r="J1484" s="484" t="s">
        <v>810</v>
      </c>
      <c r="K1484" s="1252" t="s">
        <v>792</v>
      </c>
      <c r="L1484" s="1305" t="s">
        <v>474</v>
      </c>
      <c r="M1484" s="1252" t="s">
        <v>793</v>
      </c>
      <c r="N1484" s="1305" t="s">
        <v>483</v>
      </c>
      <c r="O1484" s="1252" t="s">
        <v>794</v>
      </c>
      <c r="P1484" s="1305" t="s">
        <v>480</v>
      </c>
      <c r="Q1484" s="1604"/>
      <c r="R1484" s="1226"/>
      <c r="S1484" s="1226"/>
      <c r="T1484" s="1349"/>
      <c r="U1484" s="747"/>
      <c r="V1484" s="747"/>
      <c r="W1484" s="747"/>
      <c r="X1484" s="747"/>
      <c r="Y1484" s="747"/>
    </row>
    <row r="1485" spans="1:25">
      <c r="A1485" s="108">
        <v>31</v>
      </c>
      <c r="B1485" t="s">
        <v>709</v>
      </c>
      <c r="C1485" t="s">
        <v>962</v>
      </c>
      <c r="D1485" s="27">
        <v>0.5</v>
      </c>
      <c r="E1485" s="133">
        <v>44426</v>
      </c>
      <c r="F1485">
        <v>4.0199999999999996</v>
      </c>
      <c r="G1485">
        <v>3.79</v>
      </c>
      <c r="H1485" s="24">
        <v>4.3913833333333328</v>
      </c>
      <c r="I1485" s="24">
        <v>0.44802718258095825</v>
      </c>
      <c r="J1485" s="484">
        <f t="shared" si="208"/>
        <v>13.877193953262601</v>
      </c>
      <c r="K1485">
        <f>AVERAGE(G1485:G1489)</f>
        <v>3.79</v>
      </c>
      <c r="L1485" s="594">
        <f t="shared" si="209"/>
        <v>40.778021516036333</v>
      </c>
      <c r="M1485" s="166">
        <f>AVERAGE(H1485:H1489)</f>
        <v>4.9786119047619044</v>
      </c>
      <c r="N1485" s="594">
        <f t="shared" si="210"/>
        <v>46.31607736097066</v>
      </c>
      <c r="O1485">
        <f>AVERAGE(J1485:J1489)</f>
        <v>14.868422092781358</v>
      </c>
      <c r="P1485" s="594">
        <f t="shared" si="211"/>
        <v>43.092171440643874</v>
      </c>
      <c r="Q1485" s="1169">
        <f t="shared" si="207"/>
        <v>43.395423439216955</v>
      </c>
      <c r="T1485" s="1346"/>
    </row>
    <row r="1486" spans="1:25">
      <c r="A1486" s="108">
        <v>31</v>
      </c>
      <c r="B1486" t="s">
        <v>709</v>
      </c>
      <c r="C1486" t="s">
        <v>962</v>
      </c>
      <c r="D1486" s="27">
        <v>1</v>
      </c>
      <c r="E1486" s="133">
        <v>44426</v>
      </c>
      <c r="H1486" s="24" t="s">
        <v>811</v>
      </c>
      <c r="I1486" s="24" t="s">
        <v>811</v>
      </c>
      <c r="J1486" s="484"/>
      <c r="Q1486" s="1169"/>
      <c r="T1486" s="1346"/>
    </row>
    <row r="1487" spans="1:25">
      <c r="A1487" s="108">
        <v>31</v>
      </c>
      <c r="B1487" t="s">
        <v>709</v>
      </c>
      <c r="C1487" t="s">
        <v>962</v>
      </c>
      <c r="D1487" s="27">
        <v>2</v>
      </c>
      <c r="E1487" s="133">
        <v>44426</v>
      </c>
      <c r="H1487" s="24" t="s">
        <v>811</v>
      </c>
      <c r="I1487" s="24" t="s">
        <v>811</v>
      </c>
      <c r="J1487" s="484"/>
      <c r="Q1487" s="1169"/>
      <c r="T1487" s="1346"/>
    </row>
    <row r="1488" spans="1:25">
      <c r="A1488" s="108">
        <v>31</v>
      </c>
      <c r="B1488" t="s">
        <v>709</v>
      </c>
      <c r="C1488" t="s">
        <v>962</v>
      </c>
      <c r="D1488" s="27">
        <v>3</v>
      </c>
      <c r="E1488" s="133">
        <v>44426</v>
      </c>
      <c r="H1488" s="24" t="s">
        <v>811</v>
      </c>
      <c r="I1488" s="24" t="s">
        <v>811</v>
      </c>
      <c r="J1488" s="484"/>
      <c r="Q1488" s="1169"/>
      <c r="T1488" s="1346"/>
    </row>
    <row r="1489" spans="1:25" s="451" customFormat="1">
      <c r="A1489" s="1566">
        <v>31</v>
      </c>
      <c r="B1489" s="451" t="s">
        <v>709</v>
      </c>
      <c r="C1489" s="451" t="s">
        <v>962</v>
      </c>
      <c r="D1489" s="534">
        <v>3.75</v>
      </c>
      <c r="E1489" s="1567">
        <v>44426</v>
      </c>
      <c r="H1489" s="1200">
        <v>5.5658404761904761</v>
      </c>
      <c r="I1489" s="1200">
        <v>0.51203106580680935</v>
      </c>
      <c r="J1489" s="564">
        <f t="shared" si="208"/>
        <v>15.859650232300114</v>
      </c>
      <c r="L1489" s="1373"/>
      <c r="N1489" s="1373"/>
      <c r="P1489" s="1373"/>
      <c r="Q1489" s="1232"/>
      <c r="R1489" s="1157"/>
      <c r="S1489" s="1157"/>
      <c r="T1489" s="1569"/>
    </row>
    <row r="1490" spans="1:25">
      <c r="A1490" s="108"/>
      <c r="D1490" s="27"/>
      <c r="E1490" s="133"/>
      <c r="H1490" s="24"/>
      <c r="I1490" s="24"/>
      <c r="J1490" s="484"/>
      <c r="Q1490" s="1169"/>
    </row>
    <row r="1491" spans="1:25" ht="31.2">
      <c r="A1491" s="983" t="s">
        <v>804</v>
      </c>
      <c r="B1491" s="815" t="s">
        <v>20</v>
      </c>
      <c r="C1491" s="815" t="s">
        <v>701</v>
      </c>
      <c r="D1491" s="815" t="s">
        <v>805</v>
      </c>
      <c r="E1491" s="873" t="s">
        <v>786</v>
      </c>
      <c r="F1491" s="815" t="s">
        <v>806</v>
      </c>
      <c r="G1491" s="815" t="s">
        <v>807</v>
      </c>
      <c r="H1491" s="815" t="s">
        <v>808</v>
      </c>
      <c r="I1491" s="878" t="s">
        <v>809</v>
      </c>
      <c r="J1491" s="484" t="s">
        <v>810</v>
      </c>
      <c r="K1491" s="1252" t="s">
        <v>792</v>
      </c>
      <c r="L1491" s="1305" t="s">
        <v>474</v>
      </c>
      <c r="M1491" s="1252" t="s">
        <v>793</v>
      </c>
      <c r="N1491" s="1305" t="s">
        <v>483</v>
      </c>
      <c r="O1491" s="1252" t="s">
        <v>794</v>
      </c>
      <c r="P1491" s="1305" t="s">
        <v>480</v>
      </c>
      <c r="Q1491" s="1169"/>
    </row>
    <row r="1492" spans="1:25">
      <c r="A1492" s="108"/>
      <c r="B1492" t="s">
        <v>709</v>
      </c>
      <c r="C1492" t="s">
        <v>963</v>
      </c>
      <c r="D1492" s="27">
        <v>0.5</v>
      </c>
      <c r="E1492" s="55">
        <v>44798</v>
      </c>
      <c r="F1492">
        <v>5</v>
      </c>
      <c r="G1492">
        <v>5</v>
      </c>
      <c r="H1492" s="24">
        <v>1.3502218453762307</v>
      </c>
      <c r="I1492" s="24">
        <v>0.49472904772111698</v>
      </c>
      <c r="J1492" s="484">
        <f t="shared" ref="J1492:J1496" si="212">IF(AND(I1492&gt;0),  I1492*30.974," ")</f>
        <v>15.323737524113877</v>
      </c>
      <c r="K1492">
        <f>AVERAGE(G1492:G1496)</f>
        <v>5</v>
      </c>
      <c r="L1492" s="594">
        <f t="shared" ref="L1492" si="213">10*(6-(LN(K1492)/LN(2)))</f>
        <v>36.780719051126376</v>
      </c>
      <c r="M1492" s="166">
        <f>AVERAGE(H1492:H1496)</f>
        <v>1.2997722436884671</v>
      </c>
      <c r="N1492" s="594">
        <f t="shared" ref="N1492" si="214">10*(6-((2.04-0.68*LN(M1492))/LN(2)))</f>
        <v>33.14118131208437</v>
      </c>
      <c r="O1492">
        <f>AVERAGE(J1492:J1496)</f>
        <v>14.776461183966953</v>
      </c>
      <c r="P1492" s="594">
        <f t="shared" ref="P1492" si="215">10*(6-(LN(48/O1492)/LN(2)))</f>
        <v>43.002663938503431</v>
      </c>
      <c r="Q1492" s="1169">
        <f>AVERAGE(L1492,N1492,P1492)</f>
        <v>37.641521433904721</v>
      </c>
    </row>
    <row r="1493" spans="1:25">
      <c r="A1493" s="108"/>
      <c r="B1493" t="s">
        <v>709</v>
      </c>
      <c r="C1493" t="s">
        <v>963</v>
      </c>
      <c r="D1493" s="27">
        <v>1</v>
      </c>
      <c r="E1493" s="55">
        <v>44798</v>
      </c>
      <c r="H1493" s="24" t="s">
        <v>811</v>
      </c>
      <c r="I1493" s="27" t="s">
        <v>811</v>
      </c>
      <c r="J1493" s="484"/>
      <c r="Q1493" s="1169"/>
    </row>
    <row r="1494" spans="1:25">
      <c r="A1494" s="108"/>
      <c r="B1494" t="s">
        <v>709</v>
      </c>
      <c r="C1494" t="s">
        <v>963</v>
      </c>
      <c r="D1494" s="27">
        <v>2</v>
      </c>
      <c r="E1494" s="55">
        <v>44798</v>
      </c>
      <c r="H1494" s="24" t="s">
        <v>811</v>
      </c>
      <c r="I1494" s="27" t="s">
        <v>811</v>
      </c>
      <c r="J1494" s="484"/>
      <c r="Q1494" s="1169"/>
    </row>
    <row r="1495" spans="1:25">
      <c r="A1495" s="108"/>
      <c r="B1495" t="s">
        <v>709</v>
      </c>
      <c r="C1495" t="s">
        <v>963</v>
      </c>
      <c r="D1495" s="27">
        <v>3</v>
      </c>
      <c r="E1495" s="55">
        <v>44798</v>
      </c>
      <c r="H1495" s="24" t="s">
        <v>811</v>
      </c>
      <c r="I1495" s="27" t="s">
        <v>811</v>
      </c>
      <c r="J1495" s="484"/>
      <c r="Q1495" s="1169"/>
    </row>
    <row r="1496" spans="1:25" s="451" customFormat="1">
      <c r="A1496" s="1566"/>
      <c r="B1496" s="451" t="s">
        <v>709</v>
      </c>
      <c r="C1496" s="451" t="s">
        <v>963</v>
      </c>
      <c r="D1496" s="534">
        <v>4</v>
      </c>
      <c r="E1496" s="1202">
        <v>44798</v>
      </c>
      <c r="H1496" s="1200">
        <v>1.2493226420007035</v>
      </c>
      <c r="I1496" s="1200">
        <v>0.45939125859818003</v>
      </c>
      <c r="J1496" s="564">
        <f t="shared" si="212"/>
        <v>14.229184843820029</v>
      </c>
      <c r="L1496" s="1373"/>
      <c r="N1496" s="1373"/>
      <c r="P1496" s="1373"/>
      <c r="Q1496" s="1232"/>
      <c r="R1496" s="1157"/>
      <c r="S1496" s="1157"/>
      <c r="T1496" s="1157"/>
    </row>
    <row r="1497" spans="1:25">
      <c r="A1497" s="108"/>
      <c r="D1497" s="27"/>
      <c r="E1497" s="133"/>
      <c r="H1497" s="24"/>
      <c r="I1497" s="24"/>
      <c r="J1497" s="484"/>
      <c r="Q1497" s="1169"/>
    </row>
    <row r="1498" spans="1:25" s="437" customFormat="1" ht="16.2" thickBot="1">
      <c r="A1498" s="436"/>
      <c r="D1498" s="1019"/>
      <c r="E1498" s="1579"/>
      <c r="H1498" s="1020"/>
      <c r="I1498" s="1020"/>
      <c r="J1498" s="486"/>
      <c r="L1498" s="1124"/>
      <c r="N1498" s="1124"/>
      <c r="P1498" s="1124"/>
      <c r="Q1498" s="1251"/>
      <c r="R1498" s="1023"/>
      <c r="S1498" s="1023"/>
      <c r="T1498" s="1023"/>
    </row>
    <row r="1499" spans="1:25">
      <c r="A1499" s="984" t="s">
        <v>964</v>
      </c>
      <c r="B1499" s="815"/>
      <c r="C1499" s="815"/>
      <c r="D1499" s="815"/>
      <c r="E1499" s="873"/>
      <c r="F1499" s="815"/>
      <c r="G1499" s="815"/>
      <c r="H1499" s="815"/>
      <c r="I1499" s="815"/>
      <c r="J1499" s="2164"/>
      <c r="K1499" s="815"/>
      <c r="L1499" s="1313"/>
      <c r="M1499" s="815"/>
      <c r="N1499" s="1136"/>
      <c r="O1499" s="815"/>
      <c r="P1499" s="1136"/>
      <c r="Q1499" s="1169"/>
      <c r="R1499" s="1340"/>
      <c r="S1499" s="1340"/>
      <c r="T1499" s="1340"/>
      <c r="U1499" s="815"/>
      <c r="V1499" s="747"/>
      <c r="W1499" s="747"/>
      <c r="X1499" s="747"/>
      <c r="Y1499" s="747"/>
    </row>
    <row r="1500" spans="1:25" s="1257" customFormat="1" ht="43.2">
      <c r="A1500" s="1260" t="s">
        <v>784</v>
      </c>
      <c r="B1500" s="1257" t="s">
        <v>20</v>
      </c>
      <c r="C1500" s="1257" t="s">
        <v>701</v>
      </c>
      <c r="D1500" s="1257" t="s">
        <v>785</v>
      </c>
      <c r="E1500" s="1257" t="s">
        <v>786</v>
      </c>
      <c r="F1500" s="1257" t="s">
        <v>787</v>
      </c>
      <c r="G1500" s="1257" t="s">
        <v>788</v>
      </c>
      <c r="H1500" s="1257" t="s">
        <v>789</v>
      </c>
      <c r="I1500" s="1257" t="s">
        <v>790</v>
      </c>
      <c r="J1500" s="1594" t="s">
        <v>791</v>
      </c>
      <c r="K1500" s="1565" t="s">
        <v>792</v>
      </c>
      <c r="L1500" s="1564" t="s">
        <v>474</v>
      </c>
      <c r="M1500" s="1565" t="s">
        <v>793</v>
      </c>
      <c r="N1500" s="1564" t="s">
        <v>483</v>
      </c>
      <c r="O1500" s="1565" t="s">
        <v>794</v>
      </c>
      <c r="P1500" s="1564" t="s">
        <v>480</v>
      </c>
      <c r="Q1500" s="1604" t="s">
        <v>795</v>
      </c>
      <c r="R1500" s="1603" t="s">
        <v>796</v>
      </c>
      <c r="S1500" s="1334" t="s">
        <v>797</v>
      </c>
      <c r="T1500" s="1573" t="s">
        <v>798</v>
      </c>
      <c r="X1500" s="1260" t="s">
        <v>784</v>
      </c>
      <c r="Y1500" s="1257" t="s">
        <v>20</v>
      </c>
    </row>
    <row r="1501" spans="1:25">
      <c r="A1501" s="2173" t="s">
        <v>95</v>
      </c>
      <c r="B1501" s="91" t="s">
        <v>709</v>
      </c>
      <c r="C1501" s="91" t="s">
        <v>964</v>
      </c>
      <c r="D1501" s="399">
        <v>0.5</v>
      </c>
      <c r="E1501" s="2174">
        <v>43003</v>
      </c>
      <c r="F1501" s="399">
        <v>11.12</v>
      </c>
      <c r="G1501" s="91">
        <v>7.15</v>
      </c>
      <c r="H1501" s="394">
        <v>1.8500443037974683</v>
      </c>
      <c r="I1501" s="2186">
        <v>0.28140327392197717</v>
      </c>
      <c r="J1501" s="589">
        <v>8.7161850064593214</v>
      </c>
      <c r="K1501" s="1968">
        <v>7.1499999999999995</v>
      </c>
      <c r="L1501" s="2196">
        <v>31.62056758108973</v>
      </c>
      <c r="M1501" s="2200">
        <v>1.0861852320675107</v>
      </c>
      <c r="N1501" s="2196">
        <v>31.380058209096404</v>
      </c>
      <c r="O1501" s="2200">
        <v>14.756165814919671</v>
      </c>
      <c r="P1501" s="2196">
        <v>42.982834999555344</v>
      </c>
      <c r="Q1501" s="2168">
        <f t="shared" si="207"/>
        <v>35.327820263247162</v>
      </c>
    </row>
    <row r="1502" spans="1:25">
      <c r="A1502" s="2173" t="s">
        <v>95</v>
      </c>
      <c r="B1502" s="91" t="s">
        <v>709</v>
      </c>
      <c r="C1502" s="91" t="s">
        <v>964</v>
      </c>
      <c r="D1502" s="399">
        <v>1</v>
      </c>
      <c r="E1502" s="2174">
        <v>43003</v>
      </c>
      <c r="F1502" s="399">
        <v>11.12</v>
      </c>
      <c r="G1502" s="91">
        <v>7.15</v>
      </c>
      <c r="H1502" s="91"/>
      <c r="I1502" s="454"/>
      <c r="J1502" s="589" t="s">
        <v>803</v>
      </c>
      <c r="K1502" s="91"/>
      <c r="L1502" s="2178" t="s">
        <v>803</v>
      </c>
      <c r="M1502" s="2179"/>
      <c r="N1502" s="2178" t="s">
        <v>803</v>
      </c>
      <c r="O1502" s="2179"/>
      <c r="P1502" s="2178" t="s">
        <v>803</v>
      </c>
      <c r="Q1502" s="2168"/>
      <c r="R1502" s="1330"/>
      <c r="T1502" s="1350" t="s">
        <v>803</v>
      </c>
    </row>
    <row r="1503" spans="1:25">
      <c r="A1503" s="2173" t="s">
        <v>95</v>
      </c>
      <c r="B1503" s="91" t="s">
        <v>709</v>
      </c>
      <c r="C1503" s="91" t="s">
        <v>964</v>
      </c>
      <c r="D1503" s="399">
        <v>2</v>
      </c>
      <c r="E1503" s="2174">
        <v>43003</v>
      </c>
      <c r="F1503" s="399">
        <v>11.12</v>
      </c>
      <c r="G1503" s="91">
        <v>7.15</v>
      </c>
      <c r="H1503" s="91"/>
      <c r="I1503" s="454"/>
      <c r="J1503" s="589" t="s">
        <v>803</v>
      </c>
      <c r="K1503" s="91"/>
      <c r="L1503" s="2178" t="s">
        <v>803</v>
      </c>
      <c r="M1503" s="2179"/>
      <c r="N1503" s="2178" t="s">
        <v>803</v>
      </c>
      <c r="O1503" s="2179"/>
      <c r="P1503" s="2178" t="s">
        <v>803</v>
      </c>
      <c r="Q1503" s="2168"/>
      <c r="R1503" s="1330"/>
      <c r="T1503" s="1350" t="s">
        <v>803</v>
      </c>
    </row>
    <row r="1504" spans="1:25">
      <c r="A1504" s="2173" t="s">
        <v>95</v>
      </c>
      <c r="B1504" s="91" t="s">
        <v>709</v>
      </c>
      <c r="C1504" s="91" t="s">
        <v>964</v>
      </c>
      <c r="D1504" s="399">
        <v>3</v>
      </c>
      <c r="E1504" s="2174">
        <v>43003</v>
      </c>
      <c r="F1504" s="399">
        <v>11.12</v>
      </c>
      <c r="G1504" s="91">
        <v>7.15</v>
      </c>
      <c r="H1504" s="394">
        <v>1.3835113924050637</v>
      </c>
      <c r="I1504" s="2186">
        <v>0.28140327392197717</v>
      </c>
      <c r="J1504" s="589">
        <v>8.7161850064593214</v>
      </c>
      <c r="K1504" s="91"/>
      <c r="L1504" s="2178" t="s">
        <v>803</v>
      </c>
      <c r="M1504" s="2179"/>
      <c r="N1504" s="2178" t="s">
        <v>803</v>
      </c>
      <c r="O1504" s="2179"/>
      <c r="P1504" s="2178" t="s">
        <v>803</v>
      </c>
      <c r="Q1504" s="2168"/>
      <c r="R1504" s="1330"/>
      <c r="T1504" s="1350" t="s">
        <v>803</v>
      </c>
    </row>
    <row r="1505" spans="1:20">
      <c r="A1505" s="2173" t="s">
        <v>95</v>
      </c>
      <c r="B1505" s="91" t="s">
        <v>709</v>
      </c>
      <c r="C1505" s="91" t="s">
        <v>964</v>
      </c>
      <c r="D1505" s="399">
        <v>4</v>
      </c>
      <c r="E1505" s="2174">
        <v>43003</v>
      </c>
      <c r="F1505" s="399">
        <v>11.12</v>
      </c>
      <c r="G1505" s="91">
        <v>7.15</v>
      </c>
      <c r="H1505" s="91"/>
      <c r="I1505" s="454"/>
      <c r="J1505" s="589" t="s">
        <v>803</v>
      </c>
      <c r="K1505" s="91"/>
      <c r="L1505" s="2178" t="s">
        <v>803</v>
      </c>
      <c r="M1505" s="2179"/>
      <c r="N1505" s="2178" t="s">
        <v>803</v>
      </c>
      <c r="O1505" s="2179"/>
      <c r="P1505" s="2178" t="s">
        <v>803</v>
      </c>
      <c r="Q1505" s="2168"/>
      <c r="R1505" s="1330"/>
      <c r="T1505" s="1350" t="s">
        <v>803</v>
      </c>
    </row>
    <row r="1506" spans="1:20">
      <c r="A1506" s="2173" t="s">
        <v>95</v>
      </c>
      <c r="B1506" s="91" t="s">
        <v>709</v>
      </c>
      <c r="C1506" s="91" t="s">
        <v>964</v>
      </c>
      <c r="D1506" s="399">
        <v>5</v>
      </c>
      <c r="E1506" s="2174">
        <v>43003</v>
      </c>
      <c r="F1506" s="399">
        <v>11.12</v>
      </c>
      <c r="G1506" s="91">
        <v>7.15</v>
      </c>
      <c r="H1506" s="91"/>
      <c r="I1506" s="454"/>
      <c r="J1506" s="589" t="s">
        <v>803</v>
      </c>
      <c r="K1506" s="91"/>
      <c r="L1506" s="2178" t="s">
        <v>803</v>
      </c>
      <c r="M1506" s="2179"/>
      <c r="N1506" s="2178" t="s">
        <v>803</v>
      </c>
      <c r="O1506" s="2179"/>
      <c r="P1506" s="2178" t="s">
        <v>803</v>
      </c>
      <c r="Q1506" s="2168"/>
      <c r="R1506" s="1330"/>
      <c r="T1506" s="1350" t="s">
        <v>803</v>
      </c>
    </row>
    <row r="1507" spans="1:20">
      <c r="A1507" s="2173" t="s">
        <v>95</v>
      </c>
      <c r="B1507" s="91" t="s">
        <v>709</v>
      </c>
      <c r="C1507" s="91" t="s">
        <v>964</v>
      </c>
      <c r="D1507" s="399">
        <v>6</v>
      </c>
      <c r="E1507" s="2174">
        <v>43003</v>
      </c>
      <c r="F1507" s="399">
        <v>11.12</v>
      </c>
      <c r="G1507" s="91">
        <v>7.15</v>
      </c>
      <c r="H1507" s="91"/>
      <c r="I1507" s="454"/>
      <c r="J1507" s="589" t="s">
        <v>803</v>
      </c>
      <c r="K1507" s="91"/>
      <c r="L1507" s="2178" t="s">
        <v>803</v>
      </c>
      <c r="M1507" s="2179"/>
      <c r="N1507" s="2178" t="s">
        <v>803</v>
      </c>
      <c r="O1507" s="2179"/>
      <c r="P1507" s="2178" t="s">
        <v>803</v>
      </c>
      <c r="Q1507" s="2168"/>
      <c r="R1507" s="1330"/>
      <c r="T1507" s="1350" t="s">
        <v>803</v>
      </c>
    </row>
    <row r="1508" spans="1:20">
      <c r="A1508" s="2173" t="s">
        <v>95</v>
      </c>
      <c r="B1508" s="91" t="s">
        <v>709</v>
      </c>
      <c r="C1508" s="91" t="s">
        <v>964</v>
      </c>
      <c r="D1508" s="399">
        <v>7</v>
      </c>
      <c r="E1508" s="2174">
        <v>43003</v>
      </c>
      <c r="F1508" s="399">
        <v>11.12</v>
      </c>
      <c r="G1508" s="91">
        <v>7.15</v>
      </c>
      <c r="H1508" s="91"/>
      <c r="I1508" s="454"/>
      <c r="J1508" s="589" t="s">
        <v>803</v>
      </c>
      <c r="K1508" s="91"/>
      <c r="L1508" s="2178" t="s">
        <v>803</v>
      </c>
      <c r="M1508" s="2179"/>
      <c r="N1508" s="2178" t="s">
        <v>803</v>
      </c>
      <c r="O1508" s="2179"/>
      <c r="P1508" s="2178" t="s">
        <v>803</v>
      </c>
      <c r="Q1508" s="2168"/>
      <c r="R1508" s="1330"/>
      <c r="T1508" s="1350" t="s">
        <v>803</v>
      </c>
    </row>
    <row r="1509" spans="1:20">
      <c r="A1509" s="2173" t="s">
        <v>95</v>
      </c>
      <c r="B1509" s="91" t="s">
        <v>709</v>
      </c>
      <c r="C1509" s="91" t="s">
        <v>964</v>
      </c>
      <c r="D1509" s="399">
        <v>8</v>
      </c>
      <c r="E1509" s="2174">
        <v>43003</v>
      </c>
      <c r="F1509" s="399">
        <v>11.12</v>
      </c>
      <c r="G1509" s="91">
        <v>7.15</v>
      </c>
      <c r="H1509" s="91"/>
      <c r="I1509" s="454"/>
      <c r="J1509" s="589" t="s">
        <v>803</v>
      </c>
      <c r="K1509" s="91"/>
      <c r="L1509" s="2178" t="s">
        <v>803</v>
      </c>
      <c r="M1509" s="2179"/>
      <c r="N1509" s="2178" t="s">
        <v>803</v>
      </c>
      <c r="O1509" s="2179"/>
      <c r="P1509" s="2178" t="s">
        <v>803</v>
      </c>
      <c r="Q1509" s="2168"/>
      <c r="R1509" s="1330"/>
      <c r="T1509" s="1350" t="s">
        <v>803</v>
      </c>
    </row>
    <row r="1510" spans="1:20">
      <c r="A1510" s="2173" t="s">
        <v>95</v>
      </c>
      <c r="B1510" s="91" t="s">
        <v>709</v>
      </c>
      <c r="C1510" s="91" t="s">
        <v>964</v>
      </c>
      <c r="D1510" s="399">
        <v>9</v>
      </c>
      <c r="E1510" s="2174">
        <v>43003</v>
      </c>
      <c r="F1510" s="399">
        <v>11.12</v>
      </c>
      <c r="G1510" s="91">
        <v>7.15</v>
      </c>
      <c r="H1510" s="91"/>
      <c r="I1510" s="454"/>
      <c r="J1510" s="589" t="s">
        <v>803</v>
      </c>
      <c r="K1510" s="91"/>
      <c r="L1510" s="2178" t="s">
        <v>803</v>
      </c>
      <c r="M1510" s="2179"/>
      <c r="N1510" s="2178" t="s">
        <v>803</v>
      </c>
      <c r="O1510" s="2179"/>
      <c r="P1510" s="2178" t="s">
        <v>803</v>
      </c>
      <c r="Q1510" s="2168"/>
      <c r="R1510" s="1330"/>
      <c r="T1510" s="1350" t="s">
        <v>803</v>
      </c>
    </row>
    <row r="1511" spans="1:20" s="451" customFormat="1">
      <c r="A1511" s="2180" t="s">
        <v>95</v>
      </c>
      <c r="B1511" s="470" t="s">
        <v>709</v>
      </c>
      <c r="C1511" s="470" t="s">
        <v>964</v>
      </c>
      <c r="D1511" s="2181">
        <v>10</v>
      </c>
      <c r="E1511" s="2182">
        <v>43003</v>
      </c>
      <c r="F1511" s="2181">
        <v>11.12</v>
      </c>
      <c r="G1511" s="470">
        <v>7.15</v>
      </c>
      <c r="H1511" s="2188">
        <v>2.5000000000000001E-2</v>
      </c>
      <c r="I1511" s="2189">
        <v>0.86640819499710631</v>
      </c>
      <c r="J1511" s="1718">
        <v>26.836127431840371</v>
      </c>
      <c r="K1511" s="470"/>
      <c r="L1511" s="2184" t="s">
        <v>803</v>
      </c>
      <c r="M1511" s="2185"/>
      <c r="N1511" s="2184" t="s">
        <v>803</v>
      </c>
      <c r="O1511" s="2185"/>
      <c r="P1511" s="2184" t="s">
        <v>803</v>
      </c>
      <c r="Q1511" s="2172"/>
      <c r="R1511" s="1341"/>
      <c r="S1511" s="1157"/>
      <c r="T1511" s="1357" t="s">
        <v>803</v>
      </c>
    </row>
    <row r="1512" spans="1:20">
      <c r="A1512" s="884"/>
      <c r="D1512" s="173"/>
      <c r="E1512" s="445"/>
      <c r="F1512" s="173"/>
      <c r="H1512" s="933"/>
      <c r="I1512" s="1263"/>
      <c r="J1512" s="484"/>
      <c r="L1512" s="1648"/>
      <c r="M1512" s="911"/>
      <c r="N1512" s="1648"/>
      <c r="O1512" s="911"/>
      <c r="P1512" s="1648"/>
      <c r="Q1512" s="1169"/>
      <c r="R1512" s="1331"/>
      <c r="T1512" s="1344"/>
    </row>
    <row r="1513" spans="1:20">
      <c r="A1513" s="884" t="s">
        <v>95</v>
      </c>
      <c r="B1513" t="s">
        <v>368</v>
      </c>
      <c r="C1513" s="27" t="s">
        <v>96</v>
      </c>
      <c r="D1513" s="27">
        <v>0.5</v>
      </c>
      <c r="E1513" s="47">
        <v>43333</v>
      </c>
      <c r="F1513" s="27">
        <v>10.55</v>
      </c>
      <c r="G1513" s="27">
        <v>4.5350000000000001</v>
      </c>
      <c r="H1513" s="27">
        <v>2.54</v>
      </c>
      <c r="I1513" s="607">
        <v>0.22</v>
      </c>
      <c r="J1513" s="484">
        <v>6.8142800000000001</v>
      </c>
      <c r="K1513" s="592">
        <v>4.5350000000000001</v>
      </c>
      <c r="L1513" s="1306">
        <v>38.188974492462023</v>
      </c>
      <c r="M1513" s="784">
        <v>1.5774999999999999</v>
      </c>
      <c r="N1513" s="1306">
        <v>35.040973201278348</v>
      </c>
      <c r="O1513" s="784">
        <v>16.416219999999999</v>
      </c>
      <c r="P1513" s="1306">
        <v>44.520875644576215</v>
      </c>
      <c r="Q1513" s="1169">
        <f t="shared" si="207"/>
        <v>39.250274446105529</v>
      </c>
      <c r="R1513" s="1341">
        <f>AVERAGE(Q1513,Q1524,Q1550,Q1563)</f>
        <v>45.808924081575611</v>
      </c>
      <c r="S1513" s="1006" t="s">
        <v>49</v>
      </c>
      <c r="T1513" s="1357" t="str">
        <f>IF(_xlfn.NUMBERVALUE(R1513), IF(R1513&lt;50, "Acceptable; Ongoing Protection is Required", "Unacceptable; Immediate Restoration is Required"), " ")</f>
        <v>Acceptable; Ongoing Protection is Required</v>
      </c>
    </row>
    <row r="1514" spans="1:20">
      <c r="A1514" s="884" t="s">
        <v>95</v>
      </c>
      <c r="B1514" t="s">
        <v>368</v>
      </c>
      <c r="C1514" s="27" t="s">
        <v>96</v>
      </c>
      <c r="D1514" s="27">
        <v>1</v>
      </c>
      <c r="E1514" s="47">
        <v>43333</v>
      </c>
      <c r="F1514" s="27">
        <v>10.55</v>
      </c>
      <c r="G1514" s="27">
        <v>4.5350000000000001</v>
      </c>
      <c r="H1514" s="27"/>
      <c r="I1514" s="607"/>
      <c r="J1514" s="484" t="s">
        <v>803</v>
      </c>
      <c r="K1514" s="592"/>
      <c r="L1514" s="1306" t="s">
        <v>803</v>
      </c>
      <c r="M1514" s="784"/>
      <c r="N1514" s="1306" t="s">
        <v>803</v>
      </c>
      <c r="O1514" s="784"/>
      <c r="P1514" s="1306" t="s">
        <v>803</v>
      </c>
      <c r="Q1514" s="1169"/>
      <c r="R1514" s="1330"/>
      <c r="T1514" s="1350" t="s">
        <v>803</v>
      </c>
    </row>
    <row r="1515" spans="1:20">
      <c r="A1515" s="884" t="s">
        <v>95</v>
      </c>
      <c r="B1515" t="s">
        <v>368</v>
      </c>
      <c r="C1515" s="27" t="s">
        <v>96</v>
      </c>
      <c r="D1515" s="27">
        <v>2</v>
      </c>
      <c r="E1515" s="47">
        <v>43333</v>
      </c>
      <c r="F1515" s="27">
        <v>10.55</v>
      </c>
      <c r="G1515" s="27">
        <v>4.5350000000000001</v>
      </c>
      <c r="H1515" s="27"/>
      <c r="I1515" s="607"/>
      <c r="J1515" s="484" t="s">
        <v>803</v>
      </c>
      <c r="K1515" s="592"/>
      <c r="L1515" s="1306" t="s">
        <v>803</v>
      </c>
      <c r="M1515" s="784"/>
      <c r="N1515" s="1306" t="s">
        <v>803</v>
      </c>
      <c r="O1515" s="784"/>
      <c r="P1515" s="1306" t="s">
        <v>803</v>
      </c>
      <c r="Q1515" s="1169"/>
      <c r="R1515" s="1330"/>
      <c r="T1515" s="1350" t="s">
        <v>803</v>
      </c>
    </row>
    <row r="1516" spans="1:20">
      <c r="A1516" s="884" t="s">
        <v>95</v>
      </c>
      <c r="B1516" t="s">
        <v>368</v>
      </c>
      <c r="C1516" s="27" t="s">
        <v>96</v>
      </c>
      <c r="D1516" s="27">
        <v>3</v>
      </c>
      <c r="E1516" s="47">
        <v>43333</v>
      </c>
      <c r="F1516" s="27">
        <v>10.55</v>
      </c>
      <c r="G1516" s="27">
        <v>4.5350000000000001</v>
      </c>
      <c r="H1516" s="27">
        <v>1.46</v>
      </c>
      <c r="I1516" s="607">
        <v>0.28999999999999998</v>
      </c>
      <c r="J1516" s="484">
        <v>8.9824599999999997</v>
      </c>
      <c r="K1516" s="592"/>
      <c r="L1516" s="1306" t="s">
        <v>803</v>
      </c>
      <c r="M1516" s="784"/>
      <c r="N1516" s="1306" t="s">
        <v>803</v>
      </c>
      <c r="O1516" s="784"/>
      <c r="P1516" s="1306" t="s">
        <v>803</v>
      </c>
      <c r="Q1516" s="1169"/>
      <c r="R1516" s="1330"/>
      <c r="T1516" s="1350" t="s">
        <v>803</v>
      </c>
    </row>
    <row r="1517" spans="1:20">
      <c r="A1517" s="884" t="s">
        <v>95</v>
      </c>
      <c r="B1517" t="s">
        <v>368</v>
      </c>
      <c r="C1517" s="27" t="s">
        <v>96</v>
      </c>
      <c r="D1517" s="27">
        <v>4</v>
      </c>
      <c r="E1517" s="47">
        <v>43333</v>
      </c>
      <c r="F1517" s="27">
        <v>10.55</v>
      </c>
      <c r="G1517" s="27">
        <v>4.5350000000000001</v>
      </c>
      <c r="H1517" s="27"/>
      <c r="I1517" s="607"/>
      <c r="J1517" s="484" t="s">
        <v>803</v>
      </c>
      <c r="K1517" s="592"/>
      <c r="L1517" s="1306" t="s">
        <v>803</v>
      </c>
      <c r="M1517" s="784"/>
      <c r="N1517" s="1306" t="s">
        <v>803</v>
      </c>
      <c r="O1517" s="784"/>
      <c r="P1517" s="1306" t="s">
        <v>803</v>
      </c>
      <c r="Q1517" s="1169"/>
      <c r="R1517" s="1330"/>
      <c r="T1517" s="1350" t="s">
        <v>803</v>
      </c>
    </row>
    <row r="1518" spans="1:20">
      <c r="A1518" s="884" t="s">
        <v>95</v>
      </c>
      <c r="B1518" t="s">
        <v>368</v>
      </c>
      <c r="C1518" s="27" t="s">
        <v>96</v>
      </c>
      <c r="D1518" s="27">
        <v>5</v>
      </c>
      <c r="E1518" s="47">
        <v>43333</v>
      </c>
      <c r="F1518" s="27">
        <v>10.55</v>
      </c>
      <c r="G1518" s="27">
        <v>4.5350000000000001</v>
      </c>
      <c r="H1518" s="27"/>
      <c r="I1518" s="607"/>
      <c r="J1518" s="484" t="s">
        <v>803</v>
      </c>
      <c r="K1518" s="592"/>
      <c r="L1518" s="1306" t="s">
        <v>803</v>
      </c>
      <c r="M1518" s="784"/>
      <c r="N1518" s="1306" t="s">
        <v>803</v>
      </c>
      <c r="O1518" s="784"/>
      <c r="P1518" s="1306" t="s">
        <v>803</v>
      </c>
      <c r="Q1518" s="1169"/>
      <c r="R1518" s="1330"/>
      <c r="T1518" s="1350" t="s">
        <v>803</v>
      </c>
    </row>
    <row r="1519" spans="1:20">
      <c r="A1519" s="884" t="s">
        <v>95</v>
      </c>
      <c r="B1519" t="s">
        <v>368</v>
      </c>
      <c r="C1519" s="27" t="s">
        <v>96</v>
      </c>
      <c r="D1519" s="27">
        <v>6</v>
      </c>
      <c r="E1519" s="47">
        <v>43333</v>
      </c>
      <c r="F1519" s="27">
        <v>10.55</v>
      </c>
      <c r="G1519" s="27">
        <v>4.5350000000000001</v>
      </c>
      <c r="H1519" s="27">
        <v>2.2799999999999998</v>
      </c>
      <c r="I1519" s="607">
        <v>0.44</v>
      </c>
      <c r="J1519" s="484">
        <v>13.62856</v>
      </c>
      <c r="K1519" s="592"/>
      <c r="L1519" s="1306" t="s">
        <v>803</v>
      </c>
      <c r="M1519" s="784"/>
      <c r="N1519" s="1306" t="s">
        <v>803</v>
      </c>
      <c r="O1519" s="784"/>
      <c r="P1519" s="1306" t="s">
        <v>803</v>
      </c>
      <c r="Q1519" s="1169"/>
      <c r="R1519" s="1330"/>
      <c r="T1519" s="1350" t="s">
        <v>803</v>
      </c>
    </row>
    <row r="1520" spans="1:20">
      <c r="A1520" s="884" t="s">
        <v>95</v>
      </c>
      <c r="B1520" t="s">
        <v>368</v>
      </c>
      <c r="C1520" s="27" t="s">
        <v>96</v>
      </c>
      <c r="D1520" s="27">
        <v>7</v>
      </c>
      <c r="E1520" s="47">
        <v>43333</v>
      </c>
      <c r="F1520" s="27">
        <v>10.55</v>
      </c>
      <c r="G1520" s="27">
        <v>4.5350000000000001</v>
      </c>
      <c r="H1520" s="27"/>
      <c r="I1520" s="607"/>
      <c r="J1520" s="484" t="s">
        <v>803</v>
      </c>
      <c r="K1520" s="592"/>
      <c r="L1520" s="1306" t="s">
        <v>803</v>
      </c>
      <c r="M1520" s="784"/>
      <c r="N1520" s="1306" t="s">
        <v>803</v>
      </c>
      <c r="O1520" s="784"/>
      <c r="P1520" s="1306" t="s">
        <v>803</v>
      </c>
      <c r="Q1520" s="1169"/>
      <c r="R1520" s="1330"/>
      <c r="T1520" s="1350" t="s">
        <v>803</v>
      </c>
    </row>
    <row r="1521" spans="1:22" s="451" customFormat="1">
      <c r="A1521" s="1631" t="s">
        <v>95</v>
      </c>
      <c r="B1521" s="451" t="s">
        <v>368</v>
      </c>
      <c r="C1521" s="534" t="s">
        <v>96</v>
      </c>
      <c r="D1521" s="534">
        <v>7.5</v>
      </c>
      <c r="E1521" s="1513">
        <v>43333</v>
      </c>
      <c r="F1521" s="534">
        <v>10.55</v>
      </c>
      <c r="G1521" s="534">
        <v>4.5350000000000001</v>
      </c>
      <c r="H1521" s="534">
        <v>0.03</v>
      </c>
      <c r="I1521" s="1636">
        <v>1.17</v>
      </c>
      <c r="J1521" s="564">
        <v>36.239579999999997</v>
      </c>
      <c r="K1521" s="1649"/>
      <c r="L1521" s="1315" t="s">
        <v>803</v>
      </c>
      <c r="M1521" s="892"/>
      <c r="N1521" s="1315" t="s">
        <v>803</v>
      </c>
      <c r="O1521" s="892"/>
      <c r="P1521" s="1315" t="s">
        <v>803</v>
      </c>
      <c r="Q1521" s="1232"/>
      <c r="R1521" s="1341"/>
      <c r="S1521" s="1157"/>
      <c r="T1521" s="1357" t="s">
        <v>803</v>
      </c>
    </row>
    <row r="1522" spans="1:22">
      <c r="A1522" s="884"/>
      <c r="C1522" s="27"/>
      <c r="D1522" s="27"/>
      <c r="E1522" s="27"/>
      <c r="F1522" s="47"/>
      <c r="G1522" s="173"/>
      <c r="H1522" s="173"/>
      <c r="I1522" s="27"/>
      <c r="J1522" s="1173"/>
      <c r="K1522" s="27"/>
      <c r="L1522" s="1106"/>
      <c r="M1522" s="607"/>
      <c r="O1522" s="592"/>
      <c r="P1522" s="593"/>
      <c r="Q1522" s="1169"/>
      <c r="S1522" s="1333"/>
      <c r="T1522" s="1346"/>
      <c r="V1522" s="484"/>
    </row>
    <row r="1523" spans="1:22" ht="31.2">
      <c r="A1523" s="976" t="s">
        <v>804</v>
      </c>
      <c r="B1523" s="591" t="s">
        <v>20</v>
      </c>
      <c r="C1523" s="591" t="s">
        <v>701</v>
      </c>
      <c r="D1523" s="946" t="s">
        <v>805</v>
      </c>
      <c r="E1523" s="947" t="s">
        <v>786</v>
      </c>
      <c r="F1523" s="946" t="s">
        <v>806</v>
      </c>
      <c r="G1523" s="946" t="s">
        <v>807</v>
      </c>
      <c r="H1523" s="591" t="s">
        <v>808</v>
      </c>
      <c r="I1523" s="371" t="s">
        <v>809</v>
      </c>
      <c r="J1523" s="1601" t="s">
        <v>878</v>
      </c>
      <c r="K1523" s="1252" t="s">
        <v>792</v>
      </c>
      <c r="L1523" s="1305" t="s">
        <v>474</v>
      </c>
      <c r="M1523" s="1252" t="s">
        <v>793</v>
      </c>
      <c r="N1523" s="1305" t="s">
        <v>483</v>
      </c>
      <c r="O1523" s="1252" t="s">
        <v>794</v>
      </c>
      <c r="P1523" s="1305" t="s">
        <v>480</v>
      </c>
      <c r="Q1523" s="1604"/>
      <c r="T1523" s="1346"/>
    </row>
    <row r="1524" spans="1:22">
      <c r="A1524" s="108">
        <v>100</v>
      </c>
      <c r="B1524" t="s">
        <v>709</v>
      </c>
      <c r="C1524" t="s">
        <v>965</v>
      </c>
      <c r="D1524" s="18">
        <v>0.5</v>
      </c>
      <c r="E1524" s="55">
        <v>43717</v>
      </c>
      <c r="F1524" s="165">
        <v>11.48</v>
      </c>
      <c r="G1524" s="166">
        <v>7</v>
      </c>
      <c r="H1524" s="24">
        <v>3.2865490458684943</v>
      </c>
      <c r="I1524" s="24">
        <v>0.33517539644401745</v>
      </c>
      <c r="J1524" s="1591">
        <f t="shared" ref="J1524:J1560" si="216">IF(AND(I1524&gt;0),  I1524*30.974," ")</f>
        <v>10.381722729456996</v>
      </c>
      <c r="K1524" s="166">
        <f>AVERAGE(G1524:G1534)</f>
        <v>7</v>
      </c>
      <c r="L1524" s="594">
        <f t="shared" ref="L1524:L1550" si="217">10*(6-(LN(K1524)/LN(2)))</f>
        <v>31.926450779423959</v>
      </c>
      <c r="M1524" s="166">
        <f>AVERAGE(H1524:H1534)</f>
        <v>10.463359570613573</v>
      </c>
      <c r="N1524" s="594">
        <f t="shared" ref="N1524:N1550" si="218">10*(6-((2.04-0.68*LN(M1524))/LN(2)))</f>
        <v>53.602486002656292</v>
      </c>
      <c r="O1524" s="1299">
        <f>AVERAGE(J1524:J1534)</f>
        <v>53.759884034849691</v>
      </c>
      <c r="P1524" s="594">
        <f t="shared" ref="P1524:P1550" si="219">10*(6-(LN(48/O1524)/LN(2)))</f>
        <v>61.63495620256694</v>
      </c>
      <c r="Q1524" s="1169">
        <f t="shared" si="207"/>
        <v>49.054630994882395</v>
      </c>
      <c r="T1524" s="1346"/>
    </row>
    <row r="1525" spans="1:22">
      <c r="A1525" s="108"/>
      <c r="B1525" t="s">
        <v>709</v>
      </c>
      <c r="C1525" t="s">
        <v>965</v>
      </c>
      <c r="D1525" s="18">
        <v>1</v>
      </c>
      <c r="E1525" s="55">
        <v>43717</v>
      </c>
      <c r="F1525" s="165"/>
      <c r="G1525" s="166"/>
      <c r="H1525" s="27" t="s">
        <v>811</v>
      </c>
      <c r="I1525" s="27" t="s">
        <v>811</v>
      </c>
      <c r="J1525" s="1591"/>
      <c r="Q1525" s="1169"/>
      <c r="T1525" s="1346"/>
    </row>
    <row r="1526" spans="1:22">
      <c r="A1526" s="108"/>
      <c r="B1526" t="s">
        <v>709</v>
      </c>
      <c r="C1526" t="s">
        <v>965</v>
      </c>
      <c r="D1526" s="18">
        <v>2</v>
      </c>
      <c r="E1526" s="55">
        <v>43717</v>
      </c>
      <c r="F1526" s="165"/>
      <c r="G1526" s="166"/>
      <c r="H1526" s="27" t="s">
        <v>811</v>
      </c>
      <c r="I1526" s="27" t="s">
        <v>811</v>
      </c>
      <c r="J1526" s="1591"/>
      <c r="Q1526" s="1169"/>
      <c r="T1526" s="1346"/>
    </row>
    <row r="1527" spans="1:22">
      <c r="A1527" s="108"/>
      <c r="B1527" t="s">
        <v>709</v>
      </c>
      <c r="C1527" t="s">
        <v>965</v>
      </c>
      <c r="D1527" s="18">
        <v>3</v>
      </c>
      <c r="E1527" s="55">
        <v>43717</v>
      </c>
      <c r="F1527" s="165"/>
      <c r="G1527" s="166"/>
      <c r="H1527" s="24">
        <v>1.266159278779887</v>
      </c>
      <c r="I1527" s="24">
        <v>0.26814031715521391</v>
      </c>
      <c r="J1527" s="1591">
        <f t="shared" si="216"/>
        <v>8.3053781835655958</v>
      </c>
      <c r="Q1527" s="1169"/>
      <c r="T1527" s="1346"/>
    </row>
    <row r="1528" spans="1:22">
      <c r="A1528" s="108"/>
      <c r="B1528" t="s">
        <v>709</v>
      </c>
      <c r="C1528" t="s">
        <v>965</v>
      </c>
      <c r="D1528" s="18">
        <v>4</v>
      </c>
      <c r="E1528" s="55">
        <v>43717</v>
      </c>
      <c r="F1528" s="165"/>
      <c r="G1528" s="166"/>
      <c r="H1528" s="27" t="s">
        <v>811</v>
      </c>
      <c r="I1528" s="27" t="s">
        <v>811</v>
      </c>
      <c r="J1528" s="1591"/>
      <c r="Q1528" s="1169"/>
      <c r="T1528" s="1346"/>
    </row>
    <row r="1529" spans="1:22">
      <c r="A1529" s="108"/>
      <c r="B1529" t="s">
        <v>709</v>
      </c>
      <c r="C1529" t="s">
        <v>965</v>
      </c>
      <c r="D1529" s="18">
        <v>5</v>
      </c>
      <c r="E1529" s="55">
        <v>43717</v>
      </c>
      <c r="F1529" s="165"/>
      <c r="G1529" s="166"/>
      <c r="H1529" s="27" t="s">
        <v>811</v>
      </c>
      <c r="I1529" s="27" t="s">
        <v>811</v>
      </c>
      <c r="J1529" s="1591"/>
      <c r="Q1529" s="1169"/>
      <c r="T1529" s="1346"/>
    </row>
    <row r="1530" spans="1:22">
      <c r="A1530" s="108"/>
      <c r="B1530" t="s">
        <v>709</v>
      </c>
      <c r="C1530" t="s">
        <v>965</v>
      </c>
      <c r="D1530" s="18">
        <v>6</v>
      </c>
      <c r="E1530" s="55">
        <v>43717</v>
      </c>
      <c r="F1530" s="165"/>
      <c r="G1530" s="166"/>
      <c r="H1530" s="27" t="s">
        <v>811</v>
      </c>
      <c r="I1530" s="27" t="s">
        <v>811</v>
      </c>
      <c r="J1530" s="1591"/>
      <c r="Q1530" s="1169"/>
      <c r="T1530" s="1346"/>
    </row>
    <row r="1531" spans="1:22">
      <c r="A1531" s="108"/>
      <c r="B1531" t="s">
        <v>709</v>
      </c>
      <c r="C1531" t="s">
        <v>965</v>
      </c>
      <c r="D1531" s="18">
        <v>7</v>
      </c>
      <c r="E1531" s="55">
        <v>43717</v>
      </c>
      <c r="F1531" s="165"/>
      <c r="G1531" s="166"/>
      <c r="H1531" s="27" t="s">
        <v>811</v>
      </c>
      <c r="I1531" s="27" t="s">
        <v>811</v>
      </c>
      <c r="J1531" s="1591"/>
      <c r="Q1531" s="1169"/>
      <c r="T1531" s="1346"/>
    </row>
    <row r="1532" spans="1:22">
      <c r="A1532" s="108"/>
      <c r="B1532" t="s">
        <v>709</v>
      </c>
      <c r="C1532" t="s">
        <v>965</v>
      </c>
      <c r="D1532" s="18">
        <v>7.75</v>
      </c>
      <c r="E1532" s="55">
        <v>43717</v>
      </c>
      <c r="F1532" s="165"/>
      <c r="G1532" s="166"/>
      <c r="H1532" s="27" t="s">
        <v>811</v>
      </c>
      <c r="I1532" s="27" t="s">
        <v>811</v>
      </c>
      <c r="J1532" s="1591"/>
      <c r="Q1532" s="1169"/>
      <c r="T1532" s="1346"/>
    </row>
    <row r="1533" spans="1:22">
      <c r="A1533" s="108"/>
      <c r="B1533" t="s">
        <v>709</v>
      </c>
      <c r="C1533" t="s">
        <v>965</v>
      </c>
      <c r="D1533" s="18">
        <v>9</v>
      </c>
      <c r="E1533" s="55">
        <v>43717</v>
      </c>
      <c r="F1533" s="165"/>
      <c r="G1533" s="166"/>
      <c r="H1533" s="24">
        <v>3.9180003375527415</v>
      </c>
      <c r="I1533" s="24">
        <v>0.46924555502162435</v>
      </c>
      <c r="J1533" s="1591">
        <f t="shared" si="216"/>
        <v>14.534411821239793</v>
      </c>
      <c r="Q1533" s="1169"/>
      <c r="T1533" s="1346"/>
    </row>
    <row r="1534" spans="1:22" s="451" customFormat="1">
      <c r="A1534" s="1566"/>
      <c r="B1534" s="451" t="s">
        <v>709</v>
      </c>
      <c r="C1534" s="451" t="s">
        <v>965</v>
      </c>
      <c r="D1534" s="1201">
        <v>10.5</v>
      </c>
      <c r="E1534" s="1202">
        <v>43717</v>
      </c>
      <c r="F1534" s="1203"/>
      <c r="G1534" s="1204"/>
      <c r="H1534" s="1200">
        <v>33.382729620253166</v>
      </c>
      <c r="I1534" s="1200">
        <v>5.8700207724264351</v>
      </c>
      <c r="J1534" s="1600">
        <f t="shared" si="216"/>
        <v>181.81802340513639</v>
      </c>
      <c r="L1534" s="1373"/>
      <c r="N1534" s="1373"/>
      <c r="P1534" s="1373"/>
      <c r="Q1534" s="1232"/>
      <c r="R1534" s="1157"/>
      <c r="S1534" s="1157"/>
      <c r="T1534" s="1569"/>
    </row>
    <row r="1535" spans="1:22">
      <c r="A1535" s="108"/>
      <c r="D1535" s="18"/>
      <c r="E1535" s="55"/>
      <c r="H1535" s="165"/>
      <c r="I1535" s="166"/>
      <c r="J1535" s="1591" t="str">
        <f t="shared" si="216"/>
        <v xml:space="preserve"> </v>
      </c>
      <c r="Q1535" s="1169"/>
      <c r="R1535" s="1229"/>
      <c r="S1535" s="1229"/>
      <c r="T1535" s="1348"/>
      <c r="U1535" s="27"/>
      <c r="V1535" s="24"/>
    </row>
    <row r="1536" spans="1:22" ht="31.2">
      <c r="B1536" s="976" t="s">
        <v>20</v>
      </c>
      <c r="C1536" s="591" t="s">
        <v>701</v>
      </c>
      <c r="D1536" s="946" t="s">
        <v>805</v>
      </c>
      <c r="E1536" s="947" t="s">
        <v>786</v>
      </c>
      <c r="F1536" s="946" t="s">
        <v>806</v>
      </c>
      <c r="G1536" s="946" t="s">
        <v>807</v>
      </c>
      <c r="H1536" s="591" t="s">
        <v>808</v>
      </c>
      <c r="I1536" s="371" t="s">
        <v>809</v>
      </c>
      <c r="J1536" s="484" t="s">
        <v>810</v>
      </c>
      <c r="K1536" s="1252" t="s">
        <v>792</v>
      </c>
      <c r="L1536" s="1305" t="s">
        <v>474</v>
      </c>
      <c r="M1536" s="1252" t="s">
        <v>793</v>
      </c>
      <c r="N1536" s="1305" t="s">
        <v>483</v>
      </c>
      <c r="O1536" s="1252" t="s">
        <v>794</v>
      </c>
      <c r="P1536" s="1305" t="s">
        <v>480</v>
      </c>
      <c r="Q1536" s="1604"/>
      <c r="T1536" s="1346"/>
    </row>
    <row r="1537" spans="1:25">
      <c r="B1537" s="108" t="s">
        <v>966</v>
      </c>
      <c r="C1537" t="s">
        <v>965</v>
      </c>
      <c r="D1537">
        <v>0.5</v>
      </c>
      <c r="E1537" s="55">
        <v>44075</v>
      </c>
      <c r="F1537">
        <v>10.73</v>
      </c>
      <c r="G1537">
        <v>5.8</v>
      </c>
      <c r="H1537" s="54" t="s">
        <v>872</v>
      </c>
      <c r="I1537" s="54" t="s">
        <v>872</v>
      </c>
      <c r="J1537" s="1591"/>
      <c r="K1537">
        <f>AVERAGE(G1537:G1547)</f>
        <v>5.8</v>
      </c>
      <c r="L1537" s="594">
        <f t="shared" si="217"/>
        <v>34.639470997597904</v>
      </c>
      <c r="M1537" t="e">
        <f>AVERAGE(H1537:H1547)</f>
        <v>#DIV/0!</v>
      </c>
      <c r="N1537" s="594" t="e">
        <f t="shared" si="218"/>
        <v>#DIV/0!</v>
      </c>
      <c r="O1537" s="1299" t="e">
        <f>AVERAGE(J1537:J1547)</f>
        <v>#DIV/0!</v>
      </c>
      <c r="P1537" s="594" t="e">
        <f t="shared" si="219"/>
        <v>#DIV/0!</v>
      </c>
      <c r="Q1537" s="1169" t="e">
        <f t="shared" ref="Q1537:Q1605" si="220">AVERAGE(L1537,N1537,P1537)</f>
        <v>#DIV/0!</v>
      </c>
      <c r="T1537" s="1346"/>
    </row>
    <row r="1538" spans="1:25">
      <c r="B1538" s="108" t="s">
        <v>966</v>
      </c>
      <c r="C1538" t="s">
        <v>965</v>
      </c>
      <c r="D1538">
        <v>1</v>
      </c>
      <c r="E1538" s="55">
        <v>44075</v>
      </c>
      <c r="H1538" s="27" t="s">
        <v>811</v>
      </c>
      <c r="I1538" s="27" t="s">
        <v>811</v>
      </c>
      <c r="J1538" s="1591"/>
      <c r="Q1538" s="1169"/>
      <c r="T1538" s="1346"/>
    </row>
    <row r="1539" spans="1:25">
      <c r="B1539" s="108" t="s">
        <v>966</v>
      </c>
      <c r="C1539" t="s">
        <v>965</v>
      </c>
      <c r="D1539">
        <v>2</v>
      </c>
      <c r="E1539" s="55">
        <v>44075</v>
      </c>
      <c r="H1539" s="27" t="s">
        <v>811</v>
      </c>
      <c r="I1539" s="27" t="s">
        <v>811</v>
      </c>
      <c r="J1539" s="1591"/>
      <c r="Q1539" s="1169"/>
      <c r="T1539" s="1346"/>
    </row>
    <row r="1540" spans="1:25">
      <c r="B1540" s="108" t="s">
        <v>966</v>
      </c>
      <c r="C1540" t="s">
        <v>965</v>
      </c>
      <c r="D1540">
        <v>3</v>
      </c>
      <c r="E1540" s="55">
        <v>44075</v>
      </c>
      <c r="H1540" s="27" t="s">
        <v>811</v>
      </c>
      <c r="I1540" s="27" t="s">
        <v>811</v>
      </c>
      <c r="J1540" s="1591"/>
      <c r="Q1540" s="1169"/>
      <c r="T1540" s="1346"/>
    </row>
    <row r="1541" spans="1:25">
      <c r="B1541" s="108" t="s">
        <v>966</v>
      </c>
      <c r="C1541" t="s">
        <v>965</v>
      </c>
      <c r="D1541">
        <v>4</v>
      </c>
      <c r="E1541" s="55">
        <v>44075</v>
      </c>
      <c r="H1541" s="27" t="s">
        <v>811</v>
      </c>
      <c r="I1541" s="27" t="s">
        <v>811</v>
      </c>
      <c r="J1541" s="1591"/>
      <c r="Q1541" s="1169"/>
      <c r="T1541" s="1346"/>
    </row>
    <row r="1542" spans="1:25">
      <c r="B1542" s="108" t="s">
        <v>966</v>
      </c>
      <c r="C1542" t="s">
        <v>965</v>
      </c>
      <c r="D1542">
        <v>5</v>
      </c>
      <c r="E1542" s="55">
        <v>44075</v>
      </c>
      <c r="H1542" s="27" t="s">
        <v>811</v>
      </c>
      <c r="I1542" s="27" t="s">
        <v>811</v>
      </c>
      <c r="J1542" s="1591"/>
      <c r="Q1542" s="1169"/>
      <c r="T1542" s="1346"/>
    </row>
    <row r="1543" spans="1:25">
      <c r="B1543" s="108" t="s">
        <v>966</v>
      </c>
      <c r="C1543" t="s">
        <v>965</v>
      </c>
      <c r="D1543">
        <v>6</v>
      </c>
      <c r="E1543" s="55">
        <v>44075</v>
      </c>
      <c r="H1543" s="27" t="s">
        <v>811</v>
      </c>
      <c r="I1543" s="27" t="s">
        <v>811</v>
      </c>
      <c r="J1543" s="1591"/>
      <c r="Q1543" s="1169"/>
      <c r="T1543" s="1346"/>
    </row>
    <row r="1544" spans="1:25">
      <c r="B1544" s="108" t="s">
        <v>966</v>
      </c>
      <c r="C1544" t="s">
        <v>965</v>
      </c>
      <c r="D1544">
        <v>7</v>
      </c>
      <c r="E1544" s="55">
        <v>44075</v>
      </c>
      <c r="H1544" s="27" t="s">
        <v>811</v>
      </c>
      <c r="I1544" s="27" t="s">
        <v>811</v>
      </c>
      <c r="J1544" s="1591"/>
      <c r="Q1544" s="1169"/>
      <c r="T1544" s="1346"/>
    </row>
    <row r="1545" spans="1:25">
      <c r="B1545" s="108" t="s">
        <v>966</v>
      </c>
      <c r="C1545" t="s">
        <v>965</v>
      </c>
      <c r="D1545">
        <v>8</v>
      </c>
      <c r="E1545" s="55">
        <v>44075</v>
      </c>
      <c r="H1545" s="27" t="s">
        <v>811</v>
      </c>
      <c r="I1545" s="27" t="s">
        <v>811</v>
      </c>
      <c r="J1545" s="1591"/>
      <c r="Q1545" s="1169"/>
      <c r="T1545" s="1346"/>
    </row>
    <row r="1546" spans="1:25">
      <c r="B1546" s="108" t="s">
        <v>966</v>
      </c>
      <c r="C1546" t="s">
        <v>965</v>
      </c>
      <c r="D1546">
        <v>9</v>
      </c>
      <c r="E1546" s="55">
        <v>44075</v>
      </c>
      <c r="H1546" s="27" t="s">
        <v>811</v>
      </c>
      <c r="I1546" s="27" t="s">
        <v>811</v>
      </c>
      <c r="J1546" s="1591"/>
      <c r="Q1546" s="1169"/>
      <c r="T1546" s="1346"/>
    </row>
    <row r="1547" spans="1:25" s="451" customFormat="1">
      <c r="B1547" s="1566" t="s">
        <v>966</v>
      </c>
      <c r="C1547" s="451" t="s">
        <v>965</v>
      </c>
      <c r="D1547" s="451">
        <v>10</v>
      </c>
      <c r="E1547" s="1202">
        <v>44075</v>
      </c>
      <c r="H1547" s="685" t="s">
        <v>872</v>
      </c>
      <c r="I1547" s="685" t="s">
        <v>872</v>
      </c>
      <c r="J1547" s="1600"/>
      <c r="L1547" s="1373"/>
      <c r="N1547" s="1373"/>
      <c r="P1547" s="1373"/>
      <c r="Q1547" s="1232"/>
      <c r="R1547" s="1157"/>
      <c r="S1547" s="1157"/>
      <c r="T1547" s="1569"/>
    </row>
    <row r="1548" spans="1:25">
      <c r="A1548" s="108"/>
      <c r="D1548" s="18"/>
      <c r="E1548" s="55"/>
      <c r="H1548" s="165"/>
      <c r="I1548" s="166"/>
      <c r="J1548" s="1591" t="str">
        <f t="shared" si="216"/>
        <v xml:space="preserve"> </v>
      </c>
      <c r="Q1548" s="1169"/>
      <c r="R1548" s="1229"/>
      <c r="S1548" s="1229"/>
      <c r="T1548" s="1348"/>
      <c r="U1548" s="27"/>
      <c r="V1548" s="24"/>
    </row>
    <row r="1549" spans="1:25" ht="31.2">
      <c r="A1549" s="983" t="s">
        <v>804</v>
      </c>
      <c r="B1549" s="815" t="s">
        <v>20</v>
      </c>
      <c r="C1549" s="815" t="s">
        <v>701</v>
      </c>
      <c r="D1549" s="815" t="s">
        <v>805</v>
      </c>
      <c r="E1549" s="873" t="s">
        <v>786</v>
      </c>
      <c r="F1549" s="815" t="s">
        <v>806</v>
      </c>
      <c r="G1549" s="815" t="s">
        <v>807</v>
      </c>
      <c r="H1549" s="815" t="s">
        <v>808</v>
      </c>
      <c r="I1549" s="878" t="s">
        <v>809</v>
      </c>
      <c r="J1549" s="484" t="s">
        <v>810</v>
      </c>
      <c r="K1549" s="1252" t="s">
        <v>792</v>
      </c>
      <c r="L1549" s="1305" t="s">
        <v>474</v>
      </c>
      <c r="M1549" s="1252" t="s">
        <v>793</v>
      </c>
      <c r="N1549" s="1305" t="s">
        <v>483</v>
      </c>
      <c r="O1549" s="1252" t="s">
        <v>794</v>
      </c>
      <c r="P1549" s="1305" t="s">
        <v>480</v>
      </c>
      <c r="Q1549" s="1604"/>
      <c r="R1549" s="1226"/>
      <c r="S1549" s="1226"/>
      <c r="T1549" s="1349"/>
      <c r="U1549" s="747"/>
      <c r="V1549" s="747"/>
      <c r="W1549" s="747"/>
      <c r="X1549" s="747"/>
      <c r="Y1549" s="747"/>
    </row>
    <row r="1550" spans="1:25">
      <c r="A1550" s="108">
        <v>30</v>
      </c>
      <c r="B1550" t="s">
        <v>709</v>
      </c>
      <c r="C1550" t="s">
        <v>965</v>
      </c>
      <c r="D1550" s="27">
        <v>0.5</v>
      </c>
      <c r="E1550" s="133">
        <v>44424</v>
      </c>
      <c r="F1550">
        <v>11.16</v>
      </c>
      <c r="G1550">
        <v>4.6900000000000004</v>
      </c>
      <c r="H1550" s="24">
        <v>1.4150476190476193</v>
      </c>
      <c r="I1550" s="24">
        <v>0.25601553290340467</v>
      </c>
      <c r="J1550" s="1591">
        <f t="shared" si="216"/>
        <v>7.9298251161500568</v>
      </c>
      <c r="K1550">
        <f>AVERAGE(G1550:G1560)</f>
        <v>4.6900000000000004</v>
      </c>
      <c r="L1550" s="594">
        <f t="shared" si="217"/>
        <v>37.704120772593484</v>
      </c>
      <c r="M1550" s="166">
        <f>AVERAGE(H1550:H1560)</f>
        <v>5.643190476190477</v>
      </c>
      <c r="N1550" s="594">
        <f t="shared" si="218"/>
        <v>47.54529627930669</v>
      </c>
      <c r="O1550" s="1299">
        <f>AVERAGE(J1550:J1560)</f>
        <v>24.165825562533374</v>
      </c>
      <c r="P1550" s="594">
        <f t="shared" si="219"/>
        <v>50.099338756948612</v>
      </c>
      <c r="Q1550" s="1169">
        <f t="shared" si="220"/>
        <v>45.116251936282929</v>
      </c>
      <c r="T1550" s="1346"/>
    </row>
    <row r="1551" spans="1:25">
      <c r="A1551" s="108">
        <v>30</v>
      </c>
      <c r="B1551" t="s">
        <v>709</v>
      </c>
      <c r="C1551" t="s">
        <v>965</v>
      </c>
      <c r="D1551" s="27">
        <v>1</v>
      </c>
      <c r="E1551" s="133">
        <v>44424</v>
      </c>
      <c r="H1551" s="24" t="s">
        <v>811</v>
      </c>
      <c r="I1551" s="24" t="s">
        <v>811</v>
      </c>
      <c r="J1551" s="1591"/>
      <c r="Q1551" s="1169"/>
      <c r="T1551" s="1346"/>
    </row>
    <row r="1552" spans="1:25">
      <c r="A1552" s="108">
        <v>30</v>
      </c>
      <c r="B1552" t="s">
        <v>709</v>
      </c>
      <c r="C1552" t="s">
        <v>965</v>
      </c>
      <c r="D1552" s="27">
        <v>2</v>
      </c>
      <c r="E1552" s="133">
        <v>44424</v>
      </c>
      <c r="H1552" s="371" t="s">
        <v>811</v>
      </c>
      <c r="I1552" s="24" t="s">
        <v>811</v>
      </c>
      <c r="J1552" s="1591"/>
      <c r="Q1552" s="1169"/>
      <c r="T1552" s="1346"/>
    </row>
    <row r="1553" spans="1:20">
      <c r="A1553" s="108">
        <v>30</v>
      </c>
      <c r="B1553" t="s">
        <v>709</v>
      </c>
      <c r="C1553" t="s">
        <v>965</v>
      </c>
      <c r="D1553" s="27">
        <v>3</v>
      </c>
      <c r="E1553" s="133">
        <v>44424</v>
      </c>
      <c r="H1553" s="24">
        <v>1.3761904761904766</v>
      </c>
      <c r="I1553" s="24">
        <v>0.44802718258095825</v>
      </c>
      <c r="J1553" s="1591">
        <f t="shared" si="216"/>
        <v>13.877193953262601</v>
      </c>
      <c r="Q1553" s="1169"/>
      <c r="T1553" s="1346"/>
    </row>
    <row r="1554" spans="1:20">
      <c r="A1554" s="108">
        <v>30</v>
      </c>
      <c r="B1554" t="s">
        <v>709</v>
      </c>
      <c r="C1554" t="s">
        <v>965</v>
      </c>
      <c r="D1554" s="27">
        <v>4</v>
      </c>
      <c r="E1554" s="133">
        <v>44424</v>
      </c>
      <c r="H1554" s="371" t="s">
        <v>811</v>
      </c>
      <c r="I1554" s="24" t="s">
        <v>811</v>
      </c>
      <c r="J1554" s="1591"/>
      <c r="Q1554" s="1169"/>
      <c r="T1554" s="1346"/>
    </row>
    <row r="1555" spans="1:20">
      <c r="A1555" s="108">
        <v>30</v>
      </c>
      <c r="B1555" t="s">
        <v>709</v>
      </c>
      <c r="C1555" t="s">
        <v>965</v>
      </c>
      <c r="D1555" s="27">
        <v>5</v>
      </c>
      <c r="E1555" s="133">
        <v>44424</v>
      </c>
      <c r="H1555" s="24" t="s">
        <v>811</v>
      </c>
      <c r="I1555" s="24" t="s">
        <v>811</v>
      </c>
      <c r="J1555" s="1591"/>
      <c r="Q1555" s="1169"/>
      <c r="T1555" s="1346"/>
    </row>
    <row r="1556" spans="1:20">
      <c r="A1556" s="108">
        <v>30</v>
      </c>
      <c r="B1556" t="s">
        <v>709</v>
      </c>
      <c r="C1556" t="s">
        <v>965</v>
      </c>
      <c r="D1556" s="27">
        <v>6</v>
      </c>
      <c r="E1556" s="133">
        <v>44424</v>
      </c>
      <c r="H1556" s="24" t="s">
        <v>811</v>
      </c>
      <c r="I1556" s="24" t="s">
        <v>811</v>
      </c>
      <c r="J1556" s="1591"/>
      <c r="Q1556" s="1169"/>
      <c r="T1556" s="1346"/>
    </row>
    <row r="1557" spans="1:20">
      <c r="A1557" s="108">
        <v>30</v>
      </c>
      <c r="B1557" t="s">
        <v>709</v>
      </c>
      <c r="C1557" t="s">
        <v>965</v>
      </c>
      <c r="D1557" s="27">
        <v>7</v>
      </c>
      <c r="E1557" s="133">
        <v>44424</v>
      </c>
      <c r="H1557" s="371" t="s">
        <v>811</v>
      </c>
      <c r="I1557" s="24" t="s">
        <v>811</v>
      </c>
      <c r="J1557" s="1591"/>
      <c r="Q1557" s="1169"/>
      <c r="T1557" s="1346"/>
    </row>
    <row r="1558" spans="1:20">
      <c r="A1558" s="108">
        <v>30</v>
      </c>
      <c r="B1558" t="s">
        <v>709</v>
      </c>
      <c r="C1558" t="s">
        <v>965</v>
      </c>
      <c r="D1558" s="27">
        <v>8</v>
      </c>
      <c r="E1558" s="133">
        <v>44424</v>
      </c>
      <c r="H1558" s="24" t="s">
        <v>811</v>
      </c>
      <c r="I1558" s="24" t="s">
        <v>811</v>
      </c>
      <c r="J1558" s="1591"/>
      <c r="Q1558" s="1169"/>
      <c r="T1558" s="1346"/>
    </row>
    <row r="1559" spans="1:20">
      <c r="A1559" s="108">
        <v>30</v>
      </c>
      <c r="B1559" t="s">
        <v>709</v>
      </c>
      <c r="C1559" t="s">
        <v>965</v>
      </c>
      <c r="D1559" s="27">
        <v>9</v>
      </c>
      <c r="E1559" s="133">
        <v>44424</v>
      </c>
      <c r="H1559" s="24">
        <v>2.0529523809523815</v>
      </c>
      <c r="I1559" s="24">
        <v>0.8267814443262862</v>
      </c>
      <c r="J1559" s="1591">
        <f t="shared" si="216"/>
        <v>25.608728456562389</v>
      </c>
      <c r="Q1559" s="1169"/>
      <c r="T1559" s="1346"/>
    </row>
    <row r="1560" spans="1:20" s="451" customFormat="1">
      <c r="A1560" s="1566">
        <v>30</v>
      </c>
      <c r="B1560" s="451" t="s">
        <v>709</v>
      </c>
      <c r="C1560" s="451" t="s">
        <v>965</v>
      </c>
      <c r="D1560" s="534">
        <v>10</v>
      </c>
      <c r="E1560" s="1567">
        <v>44424</v>
      </c>
      <c r="H1560" s="1200">
        <v>17.728571428571431</v>
      </c>
      <c r="I1560" s="1200">
        <v>1.5899643160120891</v>
      </c>
      <c r="J1560" s="1600">
        <f t="shared" si="216"/>
        <v>49.247554724158448</v>
      </c>
      <c r="L1560" s="1373"/>
      <c r="N1560" s="1373"/>
      <c r="P1560" s="1373"/>
      <c r="Q1560" s="1232"/>
      <c r="R1560" s="1157"/>
      <c r="S1560" s="1157"/>
      <c r="T1560" s="1569"/>
    </row>
    <row r="1561" spans="1:20">
      <c r="A1561" s="108"/>
      <c r="D1561" s="27"/>
      <c r="E1561" s="133"/>
      <c r="H1561" s="24"/>
      <c r="I1561" s="24"/>
      <c r="J1561" s="1591"/>
      <c r="Q1561" s="1169"/>
    </row>
    <row r="1562" spans="1:20" ht="31.2">
      <c r="A1562" s="983" t="s">
        <v>804</v>
      </c>
      <c r="B1562" s="815" t="s">
        <v>20</v>
      </c>
      <c r="C1562" s="815" t="s">
        <v>701</v>
      </c>
      <c r="D1562" s="815" t="s">
        <v>805</v>
      </c>
      <c r="E1562" s="873" t="s">
        <v>786</v>
      </c>
      <c r="F1562" s="815" t="s">
        <v>806</v>
      </c>
      <c r="G1562" s="815" t="s">
        <v>807</v>
      </c>
      <c r="H1562" s="815" t="s">
        <v>808</v>
      </c>
      <c r="I1562" s="878" t="s">
        <v>809</v>
      </c>
      <c r="J1562" s="484" t="s">
        <v>810</v>
      </c>
      <c r="K1562" s="1252" t="s">
        <v>792</v>
      </c>
      <c r="L1562" s="1305" t="s">
        <v>474</v>
      </c>
      <c r="M1562" s="1252" t="s">
        <v>793</v>
      </c>
      <c r="N1562" s="1305" t="s">
        <v>483</v>
      </c>
      <c r="O1562" s="1252" t="s">
        <v>794</v>
      </c>
      <c r="P1562" s="1305" t="s">
        <v>480</v>
      </c>
      <c r="Q1562" s="1169"/>
    </row>
    <row r="1563" spans="1:20">
      <c r="A1563" s="108"/>
      <c r="B1563" t="s">
        <v>709</v>
      </c>
      <c r="C1563" t="s">
        <v>967</v>
      </c>
      <c r="D1563" s="27">
        <v>0.5</v>
      </c>
      <c r="E1563" s="55">
        <v>44802</v>
      </c>
      <c r="F1563">
        <v>11.2</v>
      </c>
      <c r="G1563">
        <v>6.23</v>
      </c>
      <c r="H1563" s="24">
        <v>1.7249687499999995</v>
      </c>
      <c r="I1563" s="24">
        <v>0.80725520274953677</v>
      </c>
      <c r="J1563" s="1591">
        <f t="shared" ref="J1563:J1573" si="221">IF(AND(I1563&gt;0),  I1563*30.974," ")</f>
        <v>25.003922649964153</v>
      </c>
      <c r="K1563">
        <f>AVERAGE(G1563:G1573)</f>
        <v>6.23</v>
      </c>
      <c r="L1563" s="594">
        <f t="shared" ref="L1563" si="222">10*(6-(LN(K1563)/LN(2)))</f>
        <v>33.607678367507233</v>
      </c>
      <c r="M1563" s="166">
        <f>AVERAGE(H1563:H1573)</f>
        <v>28.990426562499994</v>
      </c>
      <c r="N1563" s="594">
        <f t="shared" ref="N1563" si="223">10*(6-((2.04-0.68*LN(M1563))/LN(2)))</f>
        <v>63.600052827525175</v>
      </c>
      <c r="O1563" s="1299">
        <f>AVERAGE(J1563:J1573)</f>
        <v>28.023224531467584</v>
      </c>
      <c r="P1563" s="594">
        <f t="shared" ref="P1563" si="224">10*(6-(LN(48/O1563)/LN(2)))</f>
        <v>52.235885652062386</v>
      </c>
      <c r="Q1563" s="1169">
        <f>AVERAGE(L1563,N1563,P1563)</f>
        <v>49.814538949031601</v>
      </c>
    </row>
    <row r="1564" spans="1:20">
      <c r="A1564" s="108"/>
      <c r="B1564" t="s">
        <v>709</v>
      </c>
      <c r="C1564" t="s">
        <v>967</v>
      </c>
      <c r="D1564" s="27">
        <v>1</v>
      </c>
      <c r="E1564" s="55">
        <v>44802</v>
      </c>
      <c r="H1564" s="24" t="s">
        <v>811</v>
      </c>
      <c r="I1564" s="27" t="s">
        <v>811</v>
      </c>
      <c r="J1564" s="1591"/>
      <c r="Q1564" s="1169"/>
    </row>
    <row r="1565" spans="1:20">
      <c r="A1565" s="108"/>
      <c r="B1565" t="s">
        <v>709</v>
      </c>
      <c r="C1565" t="s">
        <v>967</v>
      </c>
      <c r="D1565" s="27">
        <v>2</v>
      </c>
      <c r="E1565" s="55">
        <v>44802</v>
      </c>
      <c r="H1565" s="24" t="s">
        <v>811</v>
      </c>
      <c r="I1565" s="27" t="s">
        <v>811</v>
      </c>
      <c r="J1565" s="1591"/>
      <c r="Q1565" s="1169"/>
    </row>
    <row r="1566" spans="1:20">
      <c r="A1566" s="108"/>
      <c r="B1566" t="s">
        <v>709</v>
      </c>
      <c r="C1566" t="s">
        <v>967</v>
      </c>
      <c r="D1566" s="27">
        <v>3</v>
      </c>
      <c r="E1566" s="55">
        <v>44802</v>
      </c>
      <c r="H1566" s="24">
        <v>0.58839732142857204</v>
      </c>
      <c r="I1566" s="24">
        <v>0.56540462596699081</v>
      </c>
      <c r="J1566" s="1591">
        <f t="shared" si="221"/>
        <v>17.512842884701573</v>
      </c>
      <c r="Q1566" s="1169"/>
    </row>
    <row r="1567" spans="1:20">
      <c r="A1567" s="108"/>
      <c r="B1567" t="s">
        <v>709</v>
      </c>
      <c r="C1567" t="s">
        <v>967</v>
      </c>
      <c r="D1567" s="27">
        <v>4</v>
      </c>
      <c r="E1567" s="55">
        <v>44802</v>
      </c>
      <c r="H1567" s="24" t="s">
        <v>811</v>
      </c>
      <c r="I1567" s="27" t="s">
        <v>811</v>
      </c>
      <c r="J1567" s="1591"/>
      <c r="Q1567" s="1169"/>
    </row>
    <row r="1568" spans="1:20">
      <c r="A1568" s="108"/>
      <c r="B1568" t="s">
        <v>709</v>
      </c>
      <c r="C1568" t="s">
        <v>967</v>
      </c>
      <c r="D1568" s="27">
        <v>5</v>
      </c>
      <c r="E1568" s="55">
        <v>44802</v>
      </c>
      <c r="H1568" s="24" t="s">
        <v>811</v>
      </c>
      <c r="I1568" s="27" t="s">
        <v>811</v>
      </c>
      <c r="J1568" s="1591"/>
      <c r="Q1568" s="1169"/>
    </row>
    <row r="1569" spans="1:25">
      <c r="A1569" s="108"/>
      <c r="B1569" t="s">
        <v>709</v>
      </c>
      <c r="C1569" t="s">
        <v>967</v>
      </c>
      <c r="D1569" s="27">
        <v>6</v>
      </c>
      <c r="E1569" s="55">
        <v>44802</v>
      </c>
      <c r="H1569" s="24" t="s">
        <v>811</v>
      </c>
      <c r="I1569" s="27" t="s">
        <v>811</v>
      </c>
      <c r="J1569" s="1591"/>
      <c r="Q1569" s="1169"/>
    </row>
    <row r="1570" spans="1:25">
      <c r="A1570" s="108"/>
      <c r="B1570" t="s">
        <v>709</v>
      </c>
      <c r="C1570" t="s">
        <v>967</v>
      </c>
      <c r="D1570" s="27">
        <v>7</v>
      </c>
      <c r="E1570" s="55">
        <v>44802</v>
      </c>
      <c r="H1570" s="24" t="s">
        <v>811</v>
      </c>
      <c r="I1570" s="27" t="s">
        <v>811</v>
      </c>
      <c r="J1570" s="1591"/>
      <c r="Q1570" s="1169"/>
    </row>
    <row r="1571" spans="1:25">
      <c r="A1571" s="108"/>
      <c r="B1571" t="s">
        <v>709</v>
      </c>
      <c r="C1571" t="s">
        <v>967</v>
      </c>
      <c r="D1571" s="27">
        <v>8</v>
      </c>
      <c r="E1571" s="55">
        <v>44802</v>
      </c>
      <c r="H1571" s="24" t="s">
        <v>811</v>
      </c>
      <c r="I1571" s="27" t="s">
        <v>811</v>
      </c>
      <c r="J1571" s="1591"/>
      <c r="Q1571" s="1169"/>
    </row>
    <row r="1572" spans="1:25">
      <c r="A1572" s="108"/>
      <c r="B1572" t="s">
        <v>709</v>
      </c>
      <c r="C1572" t="s">
        <v>967</v>
      </c>
      <c r="D1572" s="27">
        <v>9</v>
      </c>
      <c r="E1572" s="55">
        <v>44802</v>
      </c>
      <c r="H1572" s="24">
        <v>2.5000000000000001E-2</v>
      </c>
      <c r="I1572" s="24">
        <v>0.80725520274953677</v>
      </c>
      <c r="J1572" s="1591">
        <f t="shared" si="221"/>
        <v>25.003922649964153</v>
      </c>
      <c r="Q1572" s="1169"/>
    </row>
    <row r="1573" spans="1:25" s="451" customFormat="1">
      <c r="A1573" s="1566"/>
      <c r="B1573" s="451" t="s">
        <v>709</v>
      </c>
      <c r="C1573" s="451" t="s">
        <v>967</v>
      </c>
      <c r="D1573" s="534">
        <v>10</v>
      </c>
      <c r="E1573" s="1202">
        <v>44802</v>
      </c>
      <c r="H1573" s="687">
        <v>113.62334017857141</v>
      </c>
      <c r="I1573" s="1200">
        <v>1.4390201440317831</v>
      </c>
      <c r="J1573" s="1600">
        <f t="shared" si="221"/>
        <v>44.572209941240452</v>
      </c>
      <c r="L1573" s="1373"/>
      <c r="N1573" s="1373"/>
      <c r="P1573" s="1373"/>
      <c r="Q1573" s="1232"/>
      <c r="R1573" s="1157"/>
      <c r="S1573" s="1157"/>
      <c r="T1573" s="1157"/>
    </row>
    <row r="1574" spans="1:25">
      <c r="A1574" s="108"/>
      <c r="D1574" s="27"/>
      <c r="E1574" s="133"/>
      <c r="H1574" s="24"/>
      <c r="I1574" s="24"/>
      <c r="J1574" s="1591"/>
      <c r="Q1574" s="1169"/>
    </row>
    <row r="1575" spans="1:25">
      <c r="A1575" s="108"/>
      <c r="D1575" s="27"/>
      <c r="E1575" s="133"/>
      <c r="H1575" s="24"/>
      <c r="I1575" s="24"/>
      <c r="J1575" s="1591"/>
      <c r="Q1575" s="1169"/>
    </row>
    <row r="1576" spans="1:25">
      <c r="A1576" s="108"/>
      <c r="D1576" s="27"/>
      <c r="E1576" s="133"/>
      <c r="H1576" s="24"/>
      <c r="I1576" s="24"/>
      <c r="J1576" s="1591"/>
      <c r="Q1576" s="1169"/>
    </row>
    <row r="1577" spans="1:25" s="437" customFormat="1" ht="16.2" thickBot="1">
      <c r="A1577" s="436"/>
      <c r="D1577" s="1019"/>
      <c r="E1577" s="1579"/>
      <c r="H1577" s="1020"/>
      <c r="I1577" s="1020"/>
      <c r="J1577" s="1602"/>
      <c r="L1577" s="1124"/>
      <c r="N1577" s="1124"/>
      <c r="P1577" s="1124"/>
      <c r="Q1577" s="1251"/>
      <c r="R1577" s="1023"/>
      <c r="S1577" s="1023"/>
      <c r="T1577" s="1023"/>
    </row>
    <row r="1578" spans="1:25" ht="31.2">
      <c r="A1578" s="984" t="s">
        <v>775</v>
      </c>
      <c r="B1578" s="815"/>
      <c r="C1578" s="815"/>
      <c r="D1578" s="815"/>
      <c r="E1578" s="873"/>
      <c r="F1578" s="815"/>
      <c r="G1578" s="815"/>
      <c r="H1578" s="815"/>
      <c r="I1578" s="815"/>
      <c r="J1578" s="2164"/>
      <c r="K1578" s="815"/>
      <c r="L1578" s="1313"/>
      <c r="M1578" s="815"/>
      <c r="N1578" s="1136"/>
      <c r="O1578" s="815"/>
      <c r="P1578" s="1136"/>
      <c r="Q1578" s="1169"/>
      <c r="R1578" s="1340"/>
      <c r="S1578" s="1340"/>
      <c r="T1578" s="1340"/>
      <c r="U1578" s="815"/>
      <c r="V1578" s="747"/>
      <c r="W1578" s="747"/>
      <c r="X1578" s="747"/>
      <c r="Y1578" s="747"/>
    </row>
    <row r="1579" spans="1:25" s="1257" customFormat="1" ht="43.2">
      <c r="A1579" s="1260" t="s">
        <v>784</v>
      </c>
      <c r="B1579" s="1257" t="s">
        <v>20</v>
      </c>
      <c r="C1579" s="1257" t="s">
        <v>701</v>
      </c>
      <c r="D1579" s="1257" t="s">
        <v>785</v>
      </c>
      <c r="E1579" s="1257" t="s">
        <v>786</v>
      </c>
      <c r="F1579" s="1257" t="s">
        <v>787</v>
      </c>
      <c r="G1579" s="1257" t="s">
        <v>788</v>
      </c>
      <c r="H1579" s="1257" t="s">
        <v>789</v>
      </c>
      <c r="I1579" s="1257" t="s">
        <v>790</v>
      </c>
      <c r="J1579" s="1594" t="s">
        <v>791</v>
      </c>
      <c r="K1579" s="1565" t="s">
        <v>792</v>
      </c>
      <c r="L1579" s="1564" t="s">
        <v>474</v>
      </c>
      <c r="M1579" s="1565" t="s">
        <v>793</v>
      </c>
      <c r="N1579" s="1564" t="s">
        <v>483</v>
      </c>
      <c r="O1579" s="1565" t="s">
        <v>794</v>
      </c>
      <c r="P1579" s="1564" t="s">
        <v>480</v>
      </c>
      <c r="Q1579" s="1604" t="s">
        <v>795</v>
      </c>
      <c r="R1579" s="1603" t="s">
        <v>796</v>
      </c>
      <c r="S1579" s="1334" t="s">
        <v>797</v>
      </c>
      <c r="T1579" s="1573" t="s">
        <v>798</v>
      </c>
      <c r="X1579" s="1260" t="s">
        <v>784</v>
      </c>
      <c r="Y1579" s="1257" t="s">
        <v>20</v>
      </c>
    </row>
    <row r="1580" spans="1:25">
      <c r="A1580" s="2173" t="s">
        <v>103</v>
      </c>
      <c r="B1580" s="91" t="s">
        <v>709</v>
      </c>
      <c r="C1580" s="91" t="s">
        <v>775</v>
      </c>
      <c r="D1580" s="399">
        <v>0.5</v>
      </c>
      <c r="E1580" s="2174">
        <v>42989</v>
      </c>
      <c r="F1580" s="399">
        <v>5.86</v>
      </c>
      <c r="G1580" s="91">
        <v>1.3</v>
      </c>
      <c r="H1580" s="394">
        <v>2.2844025316455712</v>
      </c>
      <c r="I1580" s="2175">
        <v>0.57296279893711244</v>
      </c>
      <c r="J1580" s="589">
        <v>17.746949734278122</v>
      </c>
      <c r="K1580" s="1968">
        <v>1.3</v>
      </c>
      <c r="L1580" s="2176">
        <v>56.214883767462702</v>
      </c>
      <c r="M1580" s="2177">
        <v>51.905808227848112</v>
      </c>
      <c r="N1580" s="2176">
        <v>69.314224904334054</v>
      </c>
      <c r="O1580" s="2177">
        <v>73.727449494086628</v>
      </c>
      <c r="P1580" s="2176">
        <v>66.19167443827132</v>
      </c>
      <c r="Q1580" s="2168">
        <f t="shared" si="220"/>
        <v>63.906927703356025</v>
      </c>
    </row>
    <row r="1581" spans="1:25">
      <c r="A1581" s="2173" t="s">
        <v>103</v>
      </c>
      <c r="B1581" s="91" t="s">
        <v>709</v>
      </c>
      <c r="C1581" s="91" t="s">
        <v>775</v>
      </c>
      <c r="D1581" s="399">
        <v>1</v>
      </c>
      <c r="E1581" s="2174">
        <v>42989</v>
      </c>
      <c r="F1581" s="399">
        <v>5.86</v>
      </c>
      <c r="G1581" s="91">
        <v>1.3</v>
      </c>
      <c r="H1581" s="91"/>
      <c r="I1581" s="454"/>
      <c r="J1581" s="589" t="s">
        <v>803</v>
      </c>
      <c r="K1581" s="91"/>
      <c r="L1581" s="2178" t="s">
        <v>803</v>
      </c>
      <c r="M1581" s="2179"/>
      <c r="N1581" s="2178" t="s">
        <v>803</v>
      </c>
      <c r="O1581" s="2179"/>
      <c r="P1581" s="2178" t="s">
        <v>803</v>
      </c>
      <c r="Q1581" s="2168"/>
      <c r="R1581" s="1330"/>
      <c r="T1581" s="1350" t="s">
        <v>803</v>
      </c>
    </row>
    <row r="1582" spans="1:25">
      <c r="A1582" s="2173" t="s">
        <v>103</v>
      </c>
      <c r="B1582" s="91" t="s">
        <v>709</v>
      </c>
      <c r="C1582" s="91" t="s">
        <v>775</v>
      </c>
      <c r="D1582" s="399">
        <v>2</v>
      </c>
      <c r="E1582" s="2174">
        <v>42989</v>
      </c>
      <c r="F1582" s="399">
        <v>5.86</v>
      </c>
      <c r="G1582" s="91">
        <v>1.3</v>
      </c>
      <c r="H1582" s="91"/>
      <c r="I1582" s="454"/>
      <c r="J1582" s="589" t="s">
        <v>803</v>
      </c>
      <c r="K1582" s="91"/>
      <c r="L1582" s="2178" t="s">
        <v>803</v>
      </c>
      <c r="M1582" s="2179"/>
      <c r="N1582" s="2178" t="s">
        <v>803</v>
      </c>
      <c r="O1582" s="2179"/>
      <c r="P1582" s="2178" t="s">
        <v>803</v>
      </c>
      <c r="Q1582" s="2168"/>
      <c r="R1582" s="1330"/>
      <c r="T1582" s="1350" t="s">
        <v>803</v>
      </c>
    </row>
    <row r="1583" spans="1:25">
      <c r="A1583" s="2173" t="s">
        <v>103</v>
      </c>
      <c r="B1583" s="91" t="s">
        <v>709</v>
      </c>
      <c r="C1583" s="91" t="s">
        <v>775</v>
      </c>
      <c r="D1583" s="399">
        <v>3</v>
      </c>
      <c r="E1583" s="2174">
        <v>42989</v>
      </c>
      <c r="F1583" s="399">
        <v>5.86</v>
      </c>
      <c r="G1583" s="91">
        <v>1.3</v>
      </c>
      <c r="H1583" s="394">
        <v>101.52721392405066</v>
      </c>
      <c r="I1583" s="2175">
        <v>4.1876396091526802</v>
      </c>
      <c r="J1583" s="589">
        <v>129.70794925389512</v>
      </c>
      <c r="K1583" s="91"/>
      <c r="L1583" s="2178" t="s">
        <v>803</v>
      </c>
      <c r="M1583" s="2179"/>
      <c r="N1583" s="2178" t="s">
        <v>803</v>
      </c>
      <c r="O1583" s="2179"/>
      <c r="P1583" s="2178" t="s">
        <v>803</v>
      </c>
      <c r="Q1583" s="2168"/>
      <c r="R1583" s="1330"/>
      <c r="T1583" s="1350" t="s">
        <v>803</v>
      </c>
    </row>
    <row r="1584" spans="1:25">
      <c r="A1584" s="2173" t="s">
        <v>103</v>
      </c>
      <c r="B1584" s="91" t="s">
        <v>709</v>
      </c>
      <c r="C1584" s="91" t="s">
        <v>775</v>
      </c>
      <c r="D1584" s="399">
        <v>4</v>
      </c>
      <c r="E1584" s="2174">
        <v>42989</v>
      </c>
      <c r="F1584" s="399">
        <v>5.86</v>
      </c>
      <c r="G1584" s="91">
        <v>1.3</v>
      </c>
      <c r="H1584" s="91"/>
      <c r="I1584" s="454"/>
      <c r="J1584" s="589" t="s">
        <v>803</v>
      </c>
      <c r="K1584" s="91"/>
      <c r="L1584" s="2178" t="s">
        <v>803</v>
      </c>
      <c r="M1584" s="2179"/>
      <c r="N1584" s="2178" t="s">
        <v>803</v>
      </c>
      <c r="O1584" s="2179"/>
      <c r="P1584" s="2178" t="s">
        <v>803</v>
      </c>
      <c r="Q1584" s="2168"/>
      <c r="R1584" s="1330"/>
      <c r="T1584" s="1350" t="s">
        <v>803</v>
      </c>
    </row>
    <row r="1585" spans="1:22" s="451" customFormat="1">
      <c r="A1585" s="2180" t="s">
        <v>103</v>
      </c>
      <c r="B1585" s="470" t="s">
        <v>709</v>
      </c>
      <c r="C1585" s="470" t="s">
        <v>775</v>
      </c>
      <c r="D1585" s="2181">
        <v>5</v>
      </c>
      <c r="E1585" s="2182">
        <v>42989</v>
      </c>
      <c r="F1585" s="2181">
        <v>5.86</v>
      </c>
      <c r="G1585" s="470">
        <v>1.3</v>
      </c>
      <c r="H1585" s="470"/>
      <c r="I1585" s="2183"/>
      <c r="J1585" s="1718" t="s">
        <v>803</v>
      </c>
      <c r="K1585" s="470"/>
      <c r="L1585" s="2184" t="s">
        <v>803</v>
      </c>
      <c r="M1585" s="2185"/>
      <c r="N1585" s="2184" t="s">
        <v>803</v>
      </c>
      <c r="O1585" s="2185"/>
      <c r="P1585" s="2184" t="s">
        <v>803</v>
      </c>
      <c r="Q1585" s="2172"/>
      <c r="R1585" s="1341"/>
      <c r="S1585" s="1157"/>
      <c r="T1585" s="1357" t="s">
        <v>803</v>
      </c>
    </row>
    <row r="1586" spans="1:22">
      <c r="A1586" s="884"/>
      <c r="D1586" s="173"/>
      <c r="E1586" s="445"/>
      <c r="F1586" s="173"/>
      <c r="I1586" s="108"/>
      <c r="J1586" s="484"/>
      <c r="L1586" s="1648"/>
      <c r="M1586" s="911"/>
      <c r="N1586" s="1648"/>
      <c r="O1586" s="911"/>
      <c r="P1586" s="1648"/>
      <c r="Q1586" s="1169"/>
      <c r="R1586" s="1331"/>
      <c r="T1586" s="1344"/>
    </row>
    <row r="1587" spans="1:22">
      <c r="A1587" s="884" t="s">
        <v>103</v>
      </c>
      <c r="B1587" t="s">
        <v>368</v>
      </c>
      <c r="C1587" s="27" t="s">
        <v>400</v>
      </c>
      <c r="D1587" s="27">
        <v>0.5</v>
      </c>
      <c r="E1587" s="47">
        <v>43333</v>
      </c>
      <c r="F1587" s="27">
        <v>6.14</v>
      </c>
      <c r="G1587" s="27">
        <v>1.395</v>
      </c>
      <c r="H1587" s="27">
        <v>3</v>
      </c>
      <c r="I1587" s="607">
        <v>0.65</v>
      </c>
      <c r="J1587" s="484">
        <v>20.133100000000002</v>
      </c>
      <c r="K1587" s="592">
        <v>1.395</v>
      </c>
      <c r="L1587" s="1306">
        <v>55.197348779455375</v>
      </c>
      <c r="M1587" s="784">
        <v>64.174999999999997</v>
      </c>
      <c r="N1587" s="1306">
        <v>71.395809668543933</v>
      </c>
      <c r="O1587" s="784">
        <v>22.456150000000001</v>
      </c>
      <c r="P1587" s="1306">
        <v>49.040761999093561</v>
      </c>
      <c r="Q1587" s="1169">
        <f t="shared" si="220"/>
        <v>58.544640149030954</v>
      </c>
      <c r="R1587" s="1330">
        <f>AVERAGE(Q1587,Q1596,Q1614,Q1623)</f>
        <v>63.480457921278635</v>
      </c>
      <c r="S1587" s="1006" t="s">
        <v>49</v>
      </c>
      <c r="T1587" s="1350" t="str">
        <f>IF(_xlfn.NUMBERVALUE(R1587), IF(R1587&lt;50, "Acceptable; Ongoing Protection is Required", "Unacceptable; Immediate Restoration is Required"), " ")</f>
        <v>Unacceptable; Immediate Restoration is Required</v>
      </c>
    </row>
    <row r="1588" spans="1:22">
      <c r="A1588" s="884" t="s">
        <v>103</v>
      </c>
      <c r="B1588" t="s">
        <v>368</v>
      </c>
      <c r="C1588" s="27" t="s">
        <v>400</v>
      </c>
      <c r="D1588" s="27">
        <v>1</v>
      </c>
      <c r="E1588" s="47">
        <v>43333</v>
      </c>
      <c r="F1588" s="27">
        <v>6.14</v>
      </c>
      <c r="G1588" s="27">
        <v>1.395</v>
      </c>
      <c r="H1588" s="27"/>
      <c r="I1588" s="607"/>
      <c r="J1588" s="484" t="s">
        <v>803</v>
      </c>
      <c r="K1588" s="592"/>
      <c r="L1588" s="1306" t="s">
        <v>803</v>
      </c>
      <c r="M1588" s="784"/>
      <c r="N1588" s="1306" t="s">
        <v>803</v>
      </c>
      <c r="O1588" s="784"/>
      <c r="P1588" s="1306" t="s">
        <v>803</v>
      </c>
      <c r="Q1588" s="1169"/>
      <c r="R1588" s="1330"/>
      <c r="T1588" s="1350" t="s">
        <v>803</v>
      </c>
    </row>
    <row r="1589" spans="1:22">
      <c r="A1589" s="884" t="s">
        <v>103</v>
      </c>
      <c r="B1589" t="s">
        <v>368</v>
      </c>
      <c r="C1589" s="27" t="s">
        <v>400</v>
      </c>
      <c r="D1589" s="27">
        <v>2</v>
      </c>
      <c r="E1589" s="47">
        <v>43333</v>
      </c>
      <c r="F1589" s="27">
        <v>6.14</v>
      </c>
      <c r="G1589" s="27">
        <v>1.395</v>
      </c>
      <c r="H1589" s="27"/>
      <c r="I1589" s="607"/>
      <c r="J1589" s="484" t="s">
        <v>803</v>
      </c>
      <c r="K1589" s="592"/>
      <c r="L1589" s="1306" t="s">
        <v>803</v>
      </c>
      <c r="M1589" s="784"/>
      <c r="N1589" s="1306" t="s">
        <v>803</v>
      </c>
      <c r="O1589" s="784"/>
      <c r="P1589" s="1306" t="s">
        <v>803</v>
      </c>
      <c r="Q1589" s="1169"/>
      <c r="R1589" s="1330"/>
      <c r="T1589" s="1350" t="s">
        <v>803</v>
      </c>
    </row>
    <row r="1590" spans="1:22">
      <c r="A1590" s="884" t="s">
        <v>103</v>
      </c>
      <c r="B1590" t="s">
        <v>368</v>
      </c>
      <c r="C1590" s="27" t="s">
        <v>400</v>
      </c>
      <c r="D1590" s="27">
        <v>3</v>
      </c>
      <c r="E1590" s="47">
        <v>43333</v>
      </c>
      <c r="F1590" s="27">
        <v>6.14</v>
      </c>
      <c r="G1590" s="27">
        <v>1.395</v>
      </c>
      <c r="H1590" s="27"/>
      <c r="I1590" s="607"/>
      <c r="J1590" s="484" t="s">
        <v>803</v>
      </c>
      <c r="K1590" s="592"/>
      <c r="L1590" s="1306" t="s">
        <v>803</v>
      </c>
      <c r="M1590" s="784"/>
      <c r="N1590" s="1306" t="s">
        <v>803</v>
      </c>
      <c r="O1590" s="784"/>
      <c r="P1590" s="1306" t="s">
        <v>803</v>
      </c>
      <c r="Q1590" s="1169"/>
      <c r="R1590" s="1330"/>
      <c r="T1590" s="1350" t="s">
        <v>803</v>
      </c>
    </row>
    <row r="1591" spans="1:22">
      <c r="A1591" s="884" t="s">
        <v>103</v>
      </c>
      <c r="B1591" t="s">
        <v>368</v>
      </c>
      <c r="C1591" s="27" t="s">
        <v>400</v>
      </c>
      <c r="D1591" s="27">
        <v>4</v>
      </c>
      <c r="E1591" s="47">
        <v>43333</v>
      </c>
      <c r="F1591" s="27">
        <v>6.14</v>
      </c>
      <c r="G1591" s="27">
        <v>1.395</v>
      </c>
      <c r="H1591" s="27"/>
      <c r="I1591" s="607"/>
      <c r="J1591" s="484" t="s">
        <v>803</v>
      </c>
      <c r="K1591" s="592"/>
      <c r="L1591" s="1306" t="s">
        <v>803</v>
      </c>
      <c r="M1591" s="784"/>
      <c r="N1591" s="1306" t="s">
        <v>803</v>
      </c>
      <c r="O1591" s="784"/>
      <c r="P1591" s="1306" t="s">
        <v>803</v>
      </c>
      <c r="Q1591" s="1169"/>
      <c r="R1591" s="1330"/>
      <c r="T1591" s="1350" t="s">
        <v>803</v>
      </c>
    </row>
    <row r="1592" spans="1:22">
      <c r="A1592" s="884" t="s">
        <v>103</v>
      </c>
      <c r="B1592" t="s">
        <v>368</v>
      </c>
      <c r="C1592" s="27" t="s">
        <v>400</v>
      </c>
      <c r="D1592" s="27">
        <v>5</v>
      </c>
      <c r="E1592" s="47">
        <v>43333</v>
      </c>
      <c r="F1592" s="27">
        <v>6.14</v>
      </c>
      <c r="G1592" s="27">
        <v>1.395</v>
      </c>
      <c r="H1592" s="27"/>
      <c r="I1592" s="607"/>
      <c r="J1592" s="484" t="s">
        <v>803</v>
      </c>
      <c r="K1592" s="592"/>
      <c r="L1592" s="1306" t="s">
        <v>803</v>
      </c>
      <c r="M1592" s="784"/>
      <c r="N1592" s="1306" t="s">
        <v>803</v>
      </c>
      <c r="O1592" s="784"/>
      <c r="P1592" s="1306" t="s">
        <v>803</v>
      </c>
      <c r="Q1592" s="1169"/>
      <c r="R1592" s="1330"/>
      <c r="T1592" s="1350" t="s">
        <v>803</v>
      </c>
    </row>
    <row r="1593" spans="1:22" s="451" customFormat="1">
      <c r="A1593" s="1631" t="s">
        <v>103</v>
      </c>
      <c r="B1593" s="451" t="s">
        <v>368</v>
      </c>
      <c r="C1593" s="534" t="s">
        <v>400</v>
      </c>
      <c r="D1593" s="534">
        <v>6</v>
      </c>
      <c r="E1593" s="1513">
        <v>43333</v>
      </c>
      <c r="F1593" s="534">
        <v>6.14</v>
      </c>
      <c r="G1593" s="534">
        <v>1.395</v>
      </c>
      <c r="H1593" s="534">
        <v>125.35</v>
      </c>
      <c r="I1593" s="1636">
        <v>0.8</v>
      </c>
      <c r="J1593" s="564">
        <v>24.779200000000003</v>
      </c>
      <c r="K1593" s="1649"/>
      <c r="L1593" s="1315" t="s">
        <v>803</v>
      </c>
      <c r="M1593" s="892"/>
      <c r="N1593" s="1315" t="s">
        <v>803</v>
      </c>
      <c r="O1593" s="892"/>
      <c r="P1593" s="1315" t="s">
        <v>803</v>
      </c>
      <c r="Q1593" s="1232"/>
      <c r="R1593" s="1341"/>
      <c r="S1593" s="1157"/>
      <c r="T1593" s="1357" t="s">
        <v>803</v>
      </c>
    </row>
    <row r="1594" spans="1:22">
      <c r="A1594" s="884"/>
      <c r="C1594" s="27"/>
      <c r="D1594" s="27"/>
      <c r="E1594" s="27"/>
      <c r="F1594" s="47"/>
      <c r="G1594" s="173"/>
      <c r="H1594" s="173"/>
      <c r="I1594" s="27"/>
      <c r="J1594" s="1173"/>
      <c r="K1594" s="27"/>
      <c r="L1594" s="1106"/>
      <c r="M1594" s="607"/>
      <c r="O1594" s="592"/>
      <c r="P1594" s="593"/>
      <c r="Q1594" s="1169"/>
      <c r="S1594" s="1333"/>
      <c r="T1594" s="1346"/>
      <c r="V1594" s="484"/>
    </row>
    <row r="1595" spans="1:22" ht="31.2">
      <c r="A1595" s="976" t="s">
        <v>804</v>
      </c>
      <c r="B1595" s="591" t="s">
        <v>20</v>
      </c>
      <c r="C1595" s="591" t="s">
        <v>701</v>
      </c>
      <c r="D1595" s="946" t="s">
        <v>805</v>
      </c>
      <c r="E1595" s="947" t="s">
        <v>786</v>
      </c>
      <c r="F1595" s="946" t="s">
        <v>806</v>
      </c>
      <c r="G1595" s="946" t="s">
        <v>807</v>
      </c>
      <c r="H1595" s="591" t="s">
        <v>808</v>
      </c>
      <c r="I1595" s="371" t="s">
        <v>809</v>
      </c>
      <c r="J1595" s="1601" t="s">
        <v>878</v>
      </c>
      <c r="K1595" s="1252" t="s">
        <v>792</v>
      </c>
      <c r="L1595" s="1305" t="s">
        <v>474</v>
      </c>
      <c r="M1595" s="1252" t="s">
        <v>793</v>
      </c>
      <c r="N1595" s="1305" t="s">
        <v>483</v>
      </c>
      <c r="O1595" s="1252" t="s">
        <v>794</v>
      </c>
      <c r="P1595" s="1305" t="s">
        <v>480</v>
      </c>
      <c r="Q1595" s="1604"/>
      <c r="T1595" s="1346"/>
    </row>
    <row r="1596" spans="1:22">
      <c r="A1596" s="108">
        <v>102</v>
      </c>
      <c r="B1596" t="s">
        <v>709</v>
      </c>
      <c r="C1596" t="s">
        <v>969</v>
      </c>
      <c r="D1596" s="18">
        <v>0.5</v>
      </c>
      <c r="E1596" s="55">
        <v>43717</v>
      </c>
      <c r="F1596" s="165">
        <v>6.15</v>
      </c>
      <c r="G1596" s="166">
        <v>1.4350000000000001</v>
      </c>
      <c r="H1596" s="24">
        <v>10.57518405063291</v>
      </c>
      <c r="I1596" s="24">
        <v>0.76092861864787109</v>
      </c>
      <c r="J1596" s="484">
        <f t="shared" ref="J1596:J1620" si="225">IF(AND(I1596&gt;0),  I1596*30.974," ")</f>
        <v>23.569003033999159</v>
      </c>
      <c r="K1596" s="166">
        <f>AVERAGE(G1596:G1602)</f>
        <v>1.4350000000000001</v>
      </c>
      <c r="L1596" s="594">
        <f t="shared" ref="L1596:L1614" si="226">10*(6-(LN(K1596)/LN(2)))</f>
        <v>54.789492630990367</v>
      </c>
      <c r="M1596" s="166">
        <f>AVERAGE(H1596:H1602)</f>
        <v>59.803605443037959</v>
      </c>
      <c r="N1596" s="594">
        <f t="shared" ref="N1596:N1614" si="227">10*(6-((2.04-0.68*LN(M1596))/LN(2)))</f>
        <v>70.703712968495026</v>
      </c>
      <c r="O1596">
        <f>AVERAGE(J1596:J1602)</f>
        <v>58.922507584997902</v>
      </c>
      <c r="P1596" s="594">
        <f t="shared" ref="P1596:P1614" si="228">10*(6-(LN(48/O1596)/LN(2)))</f>
        <v>62.95784423105151</v>
      </c>
      <c r="Q1596" s="1169">
        <f t="shared" si="220"/>
        <v>62.817016610178968</v>
      </c>
      <c r="T1596" s="1346"/>
    </row>
    <row r="1597" spans="1:22">
      <c r="A1597" s="108"/>
      <c r="B1597" t="s">
        <v>709</v>
      </c>
      <c r="C1597" t="s">
        <v>969</v>
      </c>
      <c r="D1597" s="18">
        <v>1</v>
      </c>
      <c r="E1597" s="55">
        <v>43717</v>
      </c>
      <c r="F1597" s="165"/>
      <c r="G1597" s="166"/>
      <c r="H1597" s="27" t="s">
        <v>811</v>
      </c>
      <c r="I1597" s="27" t="s">
        <v>811</v>
      </c>
      <c r="J1597" s="484"/>
      <c r="Q1597" s="1169"/>
      <c r="T1597" s="1346"/>
    </row>
    <row r="1598" spans="1:22">
      <c r="A1598" s="108"/>
      <c r="B1598" t="s">
        <v>709</v>
      </c>
      <c r="C1598" t="s">
        <v>969</v>
      </c>
      <c r="D1598" s="18">
        <v>2</v>
      </c>
      <c r="E1598" s="55">
        <v>43717</v>
      </c>
      <c r="F1598" s="165"/>
      <c r="G1598" s="166"/>
      <c r="H1598" s="27" t="s">
        <v>811</v>
      </c>
      <c r="I1598" s="27" t="s">
        <v>811</v>
      </c>
      <c r="J1598" s="484"/>
      <c r="Q1598" s="1169"/>
      <c r="T1598" s="1346"/>
    </row>
    <row r="1599" spans="1:22">
      <c r="A1599" s="108"/>
      <c r="B1599" t="s">
        <v>709</v>
      </c>
      <c r="C1599" t="s">
        <v>969</v>
      </c>
      <c r="D1599" s="18">
        <v>3</v>
      </c>
      <c r="E1599" s="55">
        <v>43717</v>
      </c>
      <c r="F1599" s="165"/>
      <c r="G1599" s="166"/>
      <c r="H1599" s="27" t="s">
        <v>811</v>
      </c>
      <c r="I1599" s="27" t="s">
        <v>811</v>
      </c>
      <c r="J1599" s="484"/>
      <c r="Q1599" s="1169"/>
      <c r="T1599" s="1346"/>
    </row>
    <row r="1600" spans="1:22">
      <c r="A1600" s="108"/>
      <c r="B1600" t="s">
        <v>709</v>
      </c>
      <c r="C1600" t="s">
        <v>969</v>
      </c>
      <c r="D1600" s="18">
        <v>4</v>
      </c>
      <c r="E1600" s="55">
        <v>43717</v>
      </c>
      <c r="F1600" s="165"/>
      <c r="G1600" s="166"/>
      <c r="H1600" s="27" t="s">
        <v>811</v>
      </c>
      <c r="I1600" s="27" t="s">
        <v>811</v>
      </c>
      <c r="J1600" s="484"/>
      <c r="Q1600" s="1169"/>
      <c r="T1600" s="1346"/>
    </row>
    <row r="1601" spans="1:25">
      <c r="A1601" s="108"/>
      <c r="B1601" t="s">
        <v>709</v>
      </c>
      <c r="C1601" t="s">
        <v>969</v>
      </c>
      <c r="D1601" s="18">
        <v>5</v>
      </c>
      <c r="E1601" s="55">
        <v>43717</v>
      </c>
      <c r="F1601" s="165"/>
      <c r="G1601" s="166"/>
      <c r="H1601" s="68">
        <v>109.03202683544301</v>
      </c>
      <c r="I1601" s="24">
        <v>3.0437144745914848</v>
      </c>
      <c r="J1601" s="484">
        <f t="shared" si="225"/>
        <v>94.276012135996652</v>
      </c>
      <c r="Q1601" s="1169"/>
      <c r="T1601" s="1346"/>
    </row>
    <row r="1602" spans="1:25" s="451" customFormat="1">
      <c r="A1602" s="1566"/>
      <c r="B1602" s="451" t="s">
        <v>709</v>
      </c>
      <c r="C1602" s="451" t="s">
        <v>969</v>
      </c>
      <c r="D1602" s="1201">
        <v>5.5</v>
      </c>
      <c r="E1602" s="1202">
        <v>43717</v>
      </c>
      <c r="F1602" s="1203"/>
      <c r="G1602" s="1204"/>
      <c r="H1602" s="534" t="s">
        <v>811</v>
      </c>
      <c r="I1602" s="534" t="s">
        <v>811</v>
      </c>
      <c r="J1602" s="564"/>
      <c r="L1602" s="1373"/>
      <c r="N1602" s="1373"/>
      <c r="P1602" s="1373"/>
      <c r="Q1602" s="1232"/>
      <c r="R1602" s="1157"/>
      <c r="S1602" s="1157"/>
      <c r="T1602" s="1569"/>
    </row>
    <row r="1603" spans="1:25">
      <c r="A1603" s="108"/>
      <c r="D1603" s="18"/>
      <c r="E1603" s="55"/>
      <c r="H1603" s="165"/>
      <c r="I1603" s="166"/>
      <c r="J1603" s="484" t="str">
        <f t="shared" si="225"/>
        <v xml:space="preserve"> </v>
      </c>
      <c r="Q1603" s="1169"/>
      <c r="R1603" s="1011"/>
      <c r="S1603" s="1011"/>
      <c r="T1603" s="1347"/>
      <c r="U1603" s="27"/>
      <c r="V1603" s="27"/>
    </row>
    <row r="1604" spans="1:25" ht="31.2">
      <c r="B1604" s="976" t="s">
        <v>20</v>
      </c>
      <c r="C1604" s="591" t="s">
        <v>701</v>
      </c>
      <c r="D1604" s="946" t="s">
        <v>805</v>
      </c>
      <c r="E1604" s="947" t="s">
        <v>786</v>
      </c>
      <c r="F1604" s="946" t="s">
        <v>806</v>
      </c>
      <c r="G1604" s="946" t="s">
        <v>807</v>
      </c>
      <c r="H1604" s="591" t="s">
        <v>808</v>
      </c>
      <c r="I1604" s="371" t="s">
        <v>809</v>
      </c>
      <c r="J1604" s="484" t="s">
        <v>810</v>
      </c>
      <c r="K1604" s="1252" t="s">
        <v>792</v>
      </c>
      <c r="L1604" s="1305" t="s">
        <v>474</v>
      </c>
      <c r="M1604" s="1252" t="s">
        <v>793</v>
      </c>
      <c r="N1604" s="1305" t="s">
        <v>483</v>
      </c>
      <c r="O1604" s="1252" t="s">
        <v>794</v>
      </c>
      <c r="P1604" s="1305" t="s">
        <v>480</v>
      </c>
      <c r="Q1604" s="1604"/>
      <c r="T1604" s="1346"/>
    </row>
    <row r="1605" spans="1:25">
      <c r="B1605" s="108" t="s">
        <v>966</v>
      </c>
      <c r="C1605" t="s">
        <v>970</v>
      </c>
      <c r="D1605">
        <v>0.5</v>
      </c>
      <c r="E1605" s="55">
        <v>44075</v>
      </c>
      <c r="F1605">
        <v>5.96</v>
      </c>
      <c r="G1605">
        <v>1.39</v>
      </c>
      <c r="H1605" s="54" t="s">
        <v>872</v>
      </c>
      <c r="I1605" s="54" t="s">
        <v>872</v>
      </c>
      <c r="J1605" s="484"/>
      <c r="K1605">
        <f>AVERAGE(G1605:G1611)</f>
        <v>1.39</v>
      </c>
      <c r="L1605" s="594">
        <f t="shared" si="226"/>
        <v>55.249151170512178</v>
      </c>
      <c r="M1605" t="e">
        <f>AVERAGE(H1605:H1611)</f>
        <v>#DIV/0!</v>
      </c>
      <c r="N1605" s="594" t="e">
        <f t="shared" si="227"/>
        <v>#DIV/0!</v>
      </c>
      <c r="O1605" t="e">
        <f>AVERAGE(J1605:J1611)</f>
        <v>#DIV/0!</v>
      </c>
      <c r="P1605" s="594" t="e">
        <f t="shared" si="228"/>
        <v>#DIV/0!</v>
      </c>
      <c r="Q1605" s="1169" t="e">
        <f t="shared" si="220"/>
        <v>#DIV/0!</v>
      </c>
      <c r="T1605" s="1346"/>
    </row>
    <row r="1606" spans="1:25">
      <c r="B1606" s="108" t="s">
        <v>966</v>
      </c>
      <c r="C1606" t="s">
        <v>970</v>
      </c>
      <c r="D1606">
        <v>1</v>
      </c>
      <c r="E1606" s="55">
        <v>44075</v>
      </c>
      <c r="H1606" s="27" t="s">
        <v>811</v>
      </c>
      <c r="I1606" s="27" t="s">
        <v>811</v>
      </c>
      <c r="J1606" s="484"/>
      <c r="Q1606" s="1169"/>
      <c r="T1606" s="1346"/>
    </row>
    <row r="1607" spans="1:25">
      <c r="B1607" s="108" t="s">
        <v>966</v>
      </c>
      <c r="C1607" t="s">
        <v>970</v>
      </c>
      <c r="D1607">
        <v>2</v>
      </c>
      <c r="E1607" s="55">
        <v>44075</v>
      </c>
      <c r="H1607" s="27" t="s">
        <v>811</v>
      </c>
      <c r="I1607" s="27" t="s">
        <v>811</v>
      </c>
      <c r="J1607" s="484"/>
      <c r="Q1607" s="1169"/>
      <c r="T1607" s="1346"/>
    </row>
    <row r="1608" spans="1:25">
      <c r="B1608" s="108" t="s">
        <v>966</v>
      </c>
      <c r="C1608" t="s">
        <v>970</v>
      </c>
      <c r="D1608">
        <v>3</v>
      </c>
      <c r="E1608" s="55">
        <v>44075</v>
      </c>
      <c r="H1608" s="27" t="s">
        <v>811</v>
      </c>
      <c r="I1608" s="27" t="s">
        <v>811</v>
      </c>
      <c r="J1608" s="484"/>
      <c r="Q1608" s="1169"/>
      <c r="T1608" s="1346"/>
    </row>
    <row r="1609" spans="1:25">
      <c r="B1609" s="108" t="s">
        <v>966</v>
      </c>
      <c r="C1609" t="s">
        <v>970</v>
      </c>
      <c r="D1609">
        <v>4</v>
      </c>
      <c r="E1609" s="55">
        <v>44075</v>
      </c>
      <c r="H1609" s="27" t="s">
        <v>811</v>
      </c>
      <c r="I1609" s="27" t="s">
        <v>811</v>
      </c>
      <c r="J1609" s="484"/>
      <c r="Q1609" s="1169"/>
      <c r="T1609" s="1346"/>
    </row>
    <row r="1610" spans="1:25">
      <c r="B1610" s="108" t="s">
        <v>966</v>
      </c>
      <c r="C1610" t="s">
        <v>970</v>
      </c>
      <c r="D1610">
        <v>5</v>
      </c>
      <c r="E1610" s="55">
        <v>44075</v>
      </c>
      <c r="H1610" s="54" t="s">
        <v>872</v>
      </c>
      <c r="I1610" s="54" t="s">
        <v>872</v>
      </c>
      <c r="J1610" s="484"/>
      <c r="Q1610" s="1169"/>
      <c r="T1610" s="1346"/>
    </row>
    <row r="1611" spans="1:25" s="451" customFormat="1">
      <c r="B1611" s="1566" t="s">
        <v>966</v>
      </c>
      <c r="C1611" s="451" t="s">
        <v>970</v>
      </c>
      <c r="D1611" s="451">
        <v>5.5</v>
      </c>
      <c r="E1611" s="1202">
        <v>44075</v>
      </c>
      <c r="H1611" s="534" t="s">
        <v>811</v>
      </c>
      <c r="I1611" s="534" t="s">
        <v>811</v>
      </c>
      <c r="J1611" s="564"/>
      <c r="L1611" s="1373"/>
      <c r="N1611" s="1373"/>
      <c r="P1611" s="1373"/>
      <c r="Q1611" s="1232"/>
      <c r="R1611" s="1157"/>
      <c r="S1611" s="1157"/>
      <c r="T1611" s="1569"/>
    </row>
    <row r="1612" spans="1:25">
      <c r="A1612" s="108"/>
      <c r="D1612" s="18"/>
      <c r="E1612" s="55"/>
      <c r="H1612" s="165"/>
      <c r="I1612" s="166"/>
      <c r="J1612" s="484" t="str">
        <f t="shared" si="225"/>
        <v xml:space="preserve"> </v>
      </c>
      <c r="Q1612" s="1169"/>
      <c r="R1612" s="1011"/>
      <c r="S1612" s="1011"/>
      <c r="T1612" s="1347"/>
      <c r="U1612" s="27"/>
      <c r="V1612" s="27"/>
    </row>
    <row r="1613" spans="1:25" ht="31.2">
      <c r="A1613" s="983" t="s">
        <v>804</v>
      </c>
      <c r="B1613" s="815" t="s">
        <v>20</v>
      </c>
      <c r="C1613" s="815" t="s">
        <v>701</v>
      </c>
      <c r="D1613" s="815" t="s">
        <v>805</v>
      </c>
      <c r="E1613" s="873" t="s">
        <v>786</v>
      </c>
      <c r="F1613" s="815" t="s">
        <v>806</v>
      </c>
      <c r="G1613" s="815" t="s">
        <v>807</v>
      </c>
      <c r="H1613" s="815" t="s">
        <v>808</v>
      </c>
      <c r="I1613" s="878" t="s">
        <v>809</v>
      </c>
      <c r="J1613" s="484" t="s">
        <v>810</v>
      </c>
      <c r="K1613" s="1252" t="s">
        <v>792</v>
      </c>
      <c r="L1613" s="1305" t="s">
        <v>474</v>
      </c>
      <c r="M1613" s="1252" t="s">
        <v>793</v>
      </c>
      <c r="N1613" s="1305" t="s">
        <v>483</v>
      </c>
      <c r="O1613" s="1252" t="s">
        <v>794</v>
      </c>
      <c r="P1613" s="1305" t="s">
        <v>480</v>
      </c>
      <c r="Q1613" s="1604"/>
      <c r="R1613" s="1226"/>
      <c r="S1613" s="1226"/>
      <c r="T1613" s="1349"/>
      <c r="U1613" s="747"/>
      <c r="V1613" s="747"/>
      <c r="W1613" s="747"/>
      <c r="X1613" s="747"/>
      <c r="Y1613" s="747"/>
    </row>
    <row r="1614" spans="1:25">
      <c r="A1614" s="108">
        <v>30</v>
      </c>
      <c r="B1614" t="s">
        <v>709</v>
      </c>
      <c r="C1614" t="s">
        <v>969</v>
      </c>
      <c r="D1614" s="27">
        <v>0.5</v>
      </c>
      <c r="E1614" s="133">
        <v>44424</v>
      </c>
      <c r="F1614">
        <v>6.06</v>
      </c>
      <c r="G1614">
        <v>1.1499999999999999</v>
      </c>
      <c r="H1614" s="24">
        <v>7.9268571428571466</v>
      </c>
      <c r="I1614" s="24">
        <v>0.64003883225851177</v>
      </c>
      <c r="J1614" s="484">
        <f t="shared" si="225"/>
        <v>19.824562790375143</v>
      </c>
      <c r="K1614">
        <f>AVERAGE(G1614:G1620)</f>
        <v>1.1499999999999999</v>
      </c>
      <c r="L1614" s="594">
        <f t="shared" si="226"/>
        <v>57.983661388303496</v>
      </c>
      <c r="M1614" s="166">
        <f>AVERAGE(H1614:H1620)</f>
        <v>47.910857142857132</v>
      </c>
      <c r="N1614" s="594">
        <f t="shared" si="227"/>
        <v>68.528530054612858</v>
      </c>
      <c r="O1614">
        <f>AVERAGE(J1614:J1620)</f>
        <v>188.97283716463824</v>
      </c>
      <c r="P1614" s="594">
        <f t="shared" si="228"/>
        <v>79.7707256633513</v>
      </c>
      <c r="Q1614" s="1169">
        <f t="shared" ref="Q1614:Q1676" si="229">AVERAGE(L1614,N1614,P1614)</f>
        <v>68.760972368755887</v>
      </c>
      <c r="T1614" s="1346"/>
    </row>
    <row r="1615" spans="1:25">
      <c r="A1615" s="108">
        <v>30</v>
      </c>
      <c r="B1615" t="s">
        <v>709</v>
      </c>
      <c r="C1615" t="s">
        <v>969</v>
      </c>
      <c r="D1615" s="27">
        <v>1</v>
      </c>
      <c r="E1615" s="133">
        <v>44424</v>
      </c>
      <c r="H1615" s="24" t="s">
        <v>811</v>
      </c>
      <c r="I1615" s="24" t="s">
        <v>811</v>
      </c>
      <c r="J1615" s="484"/>
      <c r="Q1615" s="1169"/>
      <c r="T1615" s="1346"/>
    </row>
    <row r="1616" spans="1:25">
      <c r="A1616" s="108">
        <v>30</v>
      </c>
      <c r="B1616" t="s">
        <v>709</v>
      </c>
      <c r="C1616" t="s">
        <v>969</v>
      </c>
      <c r="D1616" s="27">
        <v>2</v>
      </c>
      <c r="E1616" s="133">
        <v>44424</v>
      </c>
      <c r="H1616" s="24" t="s">
        <v>811</v>
      </c>
      <c r="I1616" s="24" t="s">
        <v>811</v>
      </c>
      <c r="J1616" s="484"/>
      <c r="Q1616" s="1169"/>
      <c r="T1616" s="1346"/>
    </row>
    <row r="1617" spans="1:20">
      <c r="A1617" s="108">
        <v>30</v>
      </c>
      <c r="B1617" t="s">
        <v>709</v>
      </c>
      <c r="C1617" t="s">
        <v>969</v>
      </c>
      <c r="D1617" s="27">
        <v>3</v>
      </c>
      <c r="E1617" s="133">
        <v>44424</v>
      </c>
      <c r="H1617" s="24" t="s">
        <v>811</v>
      </c>
      <c r="I1617" s="24" t="s">
        <v>811</v>
      </c>
      <c r="J1617" s="484"/>
      <c r="Q1617" s="1169"/>
      <c r="T1617" s="1346"/>
    </row>
    <row r="1618" spans="1:20">
      <c r="A1618" s="108">
        <v>30</v>
      </c>
      <c r="B1618" t="s">
        <v>709</v>
      </c>
      <c r="C1618" t="s">
        <v>969</v>
      </c>
      <c r="D1618" s="27">
        <v>4</v>
      </c>
      <c r="E1618" s="133">
        <v>44424</v>
      </c>
      <c r="H1618" s="371" t="s">
        <v>811</v>
      </c>
      <c r="I1618" s="24" t="s">
        <v>811</v>
      </c>
      <c r="J1618" s="484"/>
      <c r="Q1618" s="1169"/>
      <c r="T1618" s="1346"/>
    </row>
    <row r="1619" spans="1:20">
      <c r="A1619" s="108">
        <v>30</v>
      </c>
      <c r="B1619" t="s">
        <v>709</v>
      </c>
      <c r="C1619" t="s">
        <v>969</v>
      </c>
      <c r="D1619" s="27">
        <v>5</v>
      </c>
      <c r="E1619" s="133">
        <v>44424</v>
      </c>
      <c r="H1619" s="371" t="s">
        <v>811</v>
      </c>
      <c r="I1619" s="24" t="s">
        <v>811</v>
      </c>
      <c r="J1619" s="484"/>
      <c r="Q1619" s="1169"/>
      <c r="T1619" s="1346"/>
    </row>
    <row r="1620" spans="1:20" s="451" customFormat="1">
      <c r="A1620" s="1566">
        <v>30</v>
      </c>
      <c r="B1620" s="451" t="s">
        <v>709</v>
      </c>
      <c r="C1620" s="451" t="s">
        <v>969</v>
      </c>
      <c r="D1620" s="534">
        <v>5.5</v>
      </c>
      <c r="E1620" s="1567">
        <v>44424</v>
      </c>
      <c r="H1620" s="1200">
        <v>87.89485714285712</v>
      </c>
      <c r="I1620" s="1200">
        <v>11.561991074414069</v>
      </c>
      <c r="J1620" s="564">
        <f t="shared" si="225"/>
        <v>358.12111153890135</v>
      </c>
      <c r="L1620" s="1373"/>
      <c r="N1620" s="1373"/>
      <c r="P1620" s="1373"/>
      <c r="Q1620" s="1232"/>
      <c r="R1620" s="1157"/>
      <c r="S1620" s="1157"/>
      <c r="T1620" s="1569"/>
    </row>
    <row r="1621" spans="1:20">
      <c r="A1621" s="108"/>
      <c r="D1621" s="27"/>
      <c r="E1621" s="133"/>
      <c r="H1621" s="24"/>
      <c r="I1621" s="24"/>
      <c r="J1621" s="484"/>
      <c r="Q1621" s="1169"/>
    </row>
    <row r="1622" spans="1:20" ht="31.2">
      <c r="A1622" s="983" t="s">
        <v>804</v>
      </c>
      <c r="B1622" s="815" t="s">
        <v>20</v>
      </c>
      <c r="C1622" s="815" t="s">
        <v>701</v>
      </c>
      <c r="D1622" s="815" t="s">
        <v>805</v>
      </c>
      <c r="E1622" s="873" t="s">
        <v>786</v>
      </c>
      <c r="F1622" s="815" t="s">
        <v>806</v>
      </c>
      <c r="G1622" s="815" t="s">
        <v>807</v>
      </c>
      <c r="H1622" s="815" t="s">
        <v>808</v>
      </c>
      <c r="I1622" s="878" t="s">
        <v>809</v>
      </c>
      <c r="J1622" s="484" t="s">
        <v>810</v>
      </c>
      <c r="K1622" s="1252" t="s">
        <v>792</v>
      </c>
      <c r="L1622" s="1305" t="s">
        <v>474</v>
      </c>
      <c r="M1622" s="1252" t="s">
        <v>793</v>
      </c>
      <c r="N1622" s="1305" t="s">
        <v>483</v>
      </c>
      <c r="O1622" s="1252" t="s">
        <v>794</v>
      </c>
      <c r="P1622" s="1305" t="s">
        <v>480</v>
      </c>
      <c r="Q1622" s="1169"/>
    </row>
    <row r="1623" spans="1:20">
      <c r="A1623" s="108"/>
      <c r="B1623" t="s">
        <v>709</v>
      </c>
      <c r="C1623" t="s">
        <v>970</v>
      </c>
      <c r="D1623" s="27">
        <v>0.5</v>
      </c>
      <c r="E1623" s="55">
        <v>44802</v>
      </c>
      <c r="F1623">
        <v>6.1</v>
      </c>
      <c r="G1623">
        <v>0.51</v>
      </c>
      <c r="H1623" s="24">
        <v>1.4678166490770044</v>
      </c>
      <c r="I1623" s="24">
        <v>0.70196104586916253</v>
      </c>
      <c r="J1623" s="484">
        <f t="shared" ref="J1623:J1628" si="230">IF(AND(I1623&gt;0),  I1623*30.974," ")</f>
        <v>21.742541434751441</v>
      </c>
      <c r="K1623">
        <f>AVERAGE(G1623:G1628)</f>
        <v>0.51</v>
      </c>
      <c r="L1623" s="594">
        <f t="shared" ref="L1623" si="231">10*(6-(LN(K1623)/LN(2)))</f>
        <v>69.714308478032294</v>
      </c>
      <c r="M1623" s="166">
        <f>AVERAGE(H1623:H1628)</f>
        <v>11.269939804773211</v>
      </c>
      <c r="N1623" s="594">
        <f t="shared" ref="N1623" si="232">10*(6-((2.04-0.68*LN(M1623))/LN(2)))</f>
        <v>54.330994917598083</v>
      </c>
      <c r="O1623">
        <f>AVERAGE(J1623:J1628)</f>
        <v>79.903839772711535</v>
      </c>
      <c r="P1623" s="594">
        <f t="shared" ref="P1623" si="233">10*(6-(LN(48/O1623)/LN(2)))</f>
        <v>67.352304275815854</v>
      </c>
      <c r="Q1623" s="1169">
        <f>AVERAGE(L1623,N1623,P1623)</f>
        <v>63.799202557148739</v>
      </c>
    </row>
    <row r="1624" spans="1:20">
      <c r="A1624" s="108"/>
      <c r="B1624" t="s">
        <v>709</v>
      </c>
      <c r="C1624" t="s">
        <v>970</v>
      </c>
      <c r="D1624" s="27">
        <v>1</v>
      </c>
      <c r="E1624" s="55">
        <v>44802</v>
      </c>
      <c r="H1624" s="24" t="s">
        <v>811</v>
      </c>
      <c r="I1624" s="27" t="s">
        <v>811</v>
      </c>
      <c r="J1624" s="484"/>
      <c r="Q1624" s="1169"/>
    </row>
    <row r="1625" spans="1:20">
      <c r="A1625" s="108"/>
      <c r="B1625" t="s">
        <v>709</v>
      </c>
      <c r="C1625" t="s">
        <v>970</v>
      </c>
      <c r="D1625" s="27">
        <v>2</v>
      </c>
      <c r="E1625" s="55">
        <v>44802</v>
      </c>
      <c r="H1625" s="24" t="s">
        <v>811</v>
      </c>
      <c r="I1625" s="27" t="s">
        <v>811</v>
      </c>
      <c r="J1625" s="484"/>
      <c r="Q1625" s="1169"/>
    </row>
    <row r="1626" spans="1:20">
      <c r="A1626" s="108"/>
      <c r="B1626" t="s">
        <v>709</v>
      </c>
      <c r="C1626" t="s">
        <v>970</v>
      </c>
      <c r="D1626" s="27">
        <v>3</v>
      </c>
      <c r="E1626" s="55">
        <v>44802</v>
      </c>
      <c r="H1626" s="24" t="s">
        <v>811</v>
      </c>
      <c r="I1626" s="27" t="s">
        <v>811</v>
      </c>
      <c r="J1626" s="484"/>
      <c r="Q1626" s="1169"/>
    </row>
    <row r="1627" spans="1:20">
      <c r="A1627" s="108"/>
      <c r="B1627" t="s">
        <v>709</v>
      </c>
      <c r="C1627" t="s">
        <v>970</v>
      </c>
      <c r="D1627" s="27">
        <v>4</v>
      </c>
      <c r="E1627" s="55">
        <v>44802</v>
      </c>
      <c r="H1627" s="24" t="s">
        <v>811</v>
      </c>
      <c r="I1627" s="27" t="s">
        <v>811</v>
      </c>
      <c r="J1627" s="484"/>
      <c r="Q1627" s="1169"/>
    </row>
    <row r="1628" spans="1:20" s="451" customFormat="1">
      <c r="A1628" s="1566"/>
      <c r="B1628" s="451" t="s">
        <v>709</v>
      </c>
      <c r="C1628" s="451" t="s">
        <v>970</v>
      </c>
      <c r="D1628" s="534">
        <v>5</v>
      </c>
      <c r="E1628" s="1202">
        <v>44802</v>
      </c>
      <c r="H1628" s="1200">
        <v>21.072062960469417</v>
      </c>
      <c r="I1628" s="1200">
        <v>4.4574526412691817</v>
      </c>
      <c r="J1628" s="564">
        <f t="shared" si="230"/>
        <v>138.06513811067163</v>
      </c>
      <c r="L1628" s="1373"/>
      <c r="N1628" s="1373"/>
      <c r="P1628" s="1373"/>
      <c r="Q1628" s="1232"/>
      <c r="R1628" s="1157"/>
      <c r="S1628" s="1157"/>
      <c r="T1628" s="1157"/>
    </row>
    <row r="1629" spans="1:20">
      <c r="A1629" s="108"/>
      <c r="D1629" s="27"/>
      <c r="E1629" s="133"/>
      <c r="H1629" s="24"/>
      <c r="I1629" s="24"/>
      <c r="J1629" s="484"/>
      <c r="Q1629" s="1169"/>
    </row>
    <row r="1630" spans="1:20">
      <c r="A1630" s="108"/>
      <c r="D1630" s="27"/>
      <c r="E1630" s="133"/>
      <c r="H1630" s="24"/>
      <c r="I1630" s="24"/>
      <c r="J1630" s="484"/>
      <c r="Q1630" s="1169"/>
    </row>
    <row r="1631" spans="1:20">
      <c r="A1631" s="108"/>
      <c r="D1631" s="27"/>
      <c r="E1631" s="133"/>
      <c r="H1631" s="24"/>
      <c r="I1631" s="24"/>
      <c r="J1631" s="484"/>
      <c r="Q1631" s="1169"/>
    </row>
    <row r="1632" spans="1:20">
      <c r="A1632" s="108"/>
      <c r="D1632" s="27"/>
      <c r="E1632" s="133"/>
      <c r="H1632" s="24"/>
      <c r="I1632" s="24"/>
      <c r="J1632" s="484"/>
      <c r="Q1632" s="1169"/>
    </row>
    <row r="1633" spans="1:25">
      <c r="A1633" s="108"/>
      <c r="D1633" s="27"/>
      <c r="E1633" s="133"/>
      <c r="H1633" s="24"/>
      <c r="I1633" s="24"/>
      <c r="J1633" s="484"/>
      <c r="Q1633" s="1169"/>
    </row>
    <row r="1634" spans="1:25">
      <c r="A1634" s="108"/>
      <c r="D1634" s="27"/>
      <c r="E1634" s="133"/>
      <c r="H1634" s="24"/>
      <c r="I1634" s="24"/>
      <c r="J1634" s="484"/>
      <c r="Q1634" s="1169"/>
    </row>
    <row r="1635" spans="1:25">
      <c r="A1635" s="108"/>
      <c r="D1635" s="27"/>
      <c r="E1635" s="133"/>
      <c r="H1635" s="24"/>
      <c r="I1635" s="24"/>
      <c r="J1635" s="484"/>
      <c r="Q1635" s="1169"/>
    </row>
    <row r="1636" spans="1:25" s="437" customFormat="1" ht="16.2" thickBot="1">
      <c r="A1636" s="436"/>
      <c r="D1636" s="1019"/>
      <c r="E1636" s="1579"/>
      <c r="H1636" s="1020"/>
      <c r="I1636" s="1020"/>
      <c r="J1636" s="486"/>
      <c r="L1636" s="1124"/>
      <c r="N1636" s="1124"/>
      <c r="P1636" s="1124"/>
      <c r="Q1636" s="1251"/>
      <c r="R1636" s="1023"/>
      <c r="S1636" s="1023"/>
      <c r="T1636" s="1023"/>
    </row>
    <row r="1637" spans="1:25">
      <c r="A1637" s="973" t="s">
        <v>971</v>
      </c>
      <c r="D1637" s="18"/>
      <c r="E1637" s="55"/>
      <c r="H1637" s="165"/>
      <c r="I1637" s="166"/>
      <c r="J1637" s="484"/>
      <c r="P1637" s="1106"/>
      <c r="Q1637" s="1169"/>
      <c r="R1637" s="1011"/>
      <c r="S1637" s="1011"/>
      <c r="T1637" s="1011"/>
      <c r="U1637" s="27"/>
      <c r="V1637" s="27"/>
    </row>
    <row r="1638" spans="1:25" s="1257" customFormat="1" ht="43.2">
      <c r="A1638" s="1260" t="s">
        <v>784</v>
      </c>
      <c r="B1638" s="1257" t="s">
        <v>20</v>
      </c>
      <c r="C1638" s="1257" t="s">
        <v>701</v>
      </c>
      <c r="D1638" s="1257" t="s">
        <v>785</v>
      </c>
      <c r="E1638" s="1257" t="s">
        <v>786</v>
      </c>
      <c r="F1638" s="1257" t="s">
        <v>787</v>
      </c>
      <c r="G1638" s="1257" t="s">
        <v>788</v>
      </c>
      <c r="H1638" s="1257" t="s">
        <v>789</v>
      </c>
      <c r="I1638" s="1257" t="s">
        <v>790</v>
      </c>
      <c r="J1638" s="1594" t="s">
        <v>791</v>
      </c>
      <c r="K1638" s="1565" t="s">
        <v>792</v>
      </c>
      <c r="L1638" s="1564" t="s">
        <v>474</v>
      </c>
      <c r="M1638" s="1565" t="s">
        <v>793</v>
      </c>
      <c r="N1638" s="1564" t="s">
        <v>483</v>
      </c>
      <c r="O1638" s="1565" t="s">
        <v>794</v>
      </c>
      <c r="P1638" s="1564" t="s">
        <v>480</v>
      </c>
      <c r="Q1638" s="1604" t="s">
        <v>795</v>
      </c>
      <c r="R1638" s="1603" t="s">
        <v>796</v>
      </c>
      <c r="S1638" s="1334" t="s">
        <v>797</v>
      </c>
      <c r="T1638" s="1573" t="s">
        <v>798</v>
      </c>
      <c r="X1638" s="1260" t="s">
        <v>784</v>
      </c>
      <c r="Y1638" s="1257" t="s">
        <v>20</v>
      </c>
    </row>
    <row r="1639" spans="1:25">
      <c r="A1639" s="2173" t="s">
        <v>46</v>
      </c>
      <c r="B1639" s="91" t="s">
        <v>709</v>
      </c>
      <c r="C1639" s="91" t="s">
        <v>971</v>
      </c>
      <c r="D1639" s="399">
        <v>0.5</v>
      </c>
      <c r="E1639" s="2174">
        <v>43003</v>
      </c>
      <c r="F1639" s="399">
        <v>12.2</v>
      </c>
      <c r="G1639" s="91">
        <v>3.85</v>
      </c>
      <c r="H1639" s="394">
        <v>2.6544113924050632</v>
      </c>
      <c r="I1639" s="2186">
        <v>0.35175409240247146</v>
      </c>
      <c r="J1639" s="589">
        <v>10.895231258074151</v>
      </c>
      <c r="K1639" s="1968">
        <v>3.8500000000000005</v>
      </c>
      <c r="L1639" s="2176">
        <v>40.551415541924605</v>
      </c>
      <c r="M1639" s="2177">
        <v>1.8183041139240506</v>
      </c>
      <c r="N1639" s="2176">
        <v>36.434657050797867</v>
      </c>
      <c r="O1639" s="2177">
        <v>52.69038162883939</v>
      </c>
      <c r="P1639" s="2176">
        <v>61.3450522314767</v>
      </c>
      <c r="Q1639" s="2168">
        <f t="shared" si="229"/>
        <v>46.110374941399726</v>
      </c>
    </row>
    <row r="1640" spans="1:25">
      <c r="A1640" s="2173" t="s">
        <v>46</v>
      </c>
      <c r="B1640" s="91" t="s">
        <v>709</v>
      </c>
      <c r="C1640" s="91" t="s">
        <v>971</v>
      </c>
      <c r="D1640" s="399">
        <v>1</v>
      </c>
      <c r="E1640" s="2174">
        <v>43003</v>
      </c>
      <c r="F1640" s="399">
        <v>12.2</v>
      </c>
      <c r="G1640" s="91">
        <v>3.85</v>
      </c>
      <c r="H1640" s="91"/>
      <c r="I1640" s="454"/>
      <c r="J1640" s="589" t="s">
        <v>803</v>
      </c>
      <c r="K1640" s="91"/>
      <c r="L1640" s="2178" t="s">
        <v>803</v>
      </c>
      <c r="M1640" s="2179"/>
      <c r="N1640" s="2178" t="s">
        <v>803</v>
      </c>
      <c r="O1640" s="2179"/>
      <c r="P1640" s="2178" t="s">
        <v>803</v>
      </c>
      <c r="Q1640" s="2168"/>
      <c r="R1640" s="1330"/>
      <c r="T1640" s="1350" t="s">
        <v>803</v>
      </c>
    </row>
    <row r="1641" spans="1:25">
      <c r="A1641" s="2173" t="s">
        <v>46</v>
      </c>
      <c r="B1641" s="91" t="s">
        <v>709</v>
      </c>
      <c r="C1641" s="91" t="s">
        <v>971</v>
      </c>
      <c r="D1641" s="399">
        <v>2</v>
      </c>
      <c r="E1641" s="2174">
        <v>43003</v>
      </c>
      <c r="F1641" s="399">
        <v>12.2</v>
      </c>
      <c r="G1641" s="91">
        <v>3.85</v>
      </c>
      <c r="H1641" s="91"/>
      <c r="I1641" s="454"/>
      <c r="J1641" s="589" t="s">
        <v>803</v>
      </c>
      <c r="K1641" s="91"/>
      <c r="L1641" s="2178" t="s">
        <v>803</v>
      </c>
      <c r="M1641" s="2179"/>
      <c r="N1641" s="2178" t="s">
        <v>803</v>
      </c>
      <c r="O1641" s="2179"/>
      <c r="P1641" s="2178" t="s">
        <v>803</v>
      </c>
      <c r="Q1641" s="2168"/>
      <c r="R1641" s="1330"/>
      <c r="T1641" s="1350" t="s">
        <v>803</v>
      </c>
    </row>
    <row r="1642" spans="1:25">
      <c r="A1642" s="2173" t="s">
        <v>46</v>
      </c>
      <c r="B1642" s="91" t="s">
        <v>709</v>
      </c>
      <c r="C1642" s="91" t="s">
        <v>971</v>
      </c>
      <c r="D1642" s="399">
        <v>3</v>
      </c>
      <c r="E1642" s="2174">
        <v>43003</v>
      </c>
      <c r="F1642" s="399">
        <v>12.2</v>
      </c>
      <c r="G1642" s="91">
        <v>3.85</v>
      </c>
      <c r="H1642" s="394">
        <v>4.5688050632911388</v>
      </c>
      <c r="I1642" s="2186">
        <v>0.35175409240247146</v>
      </c>
      <c r="J1642" s="589">
        <v>10.895231258074151</v>
      </c>
      <c r="K1642" s="91"/>
      <c r="L1642" s="2178" t="s">
        <v>803</v>
      </c>
      <c r="M1642" s="2179"/>
      <c r="N1642" s="2178" t="s">
        <v>803</v>
      </c>
      <c r="O1642" s="2179"/>
      <c r="P1642" s="2178" t="s">
        <v>803</v>
      </c>
      <c r="Q1642" s="2168"/>
      <c r="R1642" s="1330"/>
      <c r="T1642" s="1350" t="s">
        <v>803</v>
      </c>
    </row>
    <row r="1643" spans="1:25">
      <c r="A1643" s="2173" t="s">
        <v>46</v>
      </c>
      <c r="B1643" s="91" t="s">
        <v>709</v>
      </c>
      <c r="C1643" s="91" t="s">
        <v>971</v>
      </c>
      <c r="D1643" s="399">
        <v>4</v>
      </c>
      <c r="E1643" s="2174">
        <v>43003</v>
      </c>
      <c r="F1643" s="399">
        <v>12.2</v>
      </c>
      <c r="G1643" s="91">
        <v>3.85</v>
      </c>
      <c r="H1643" s="91"/>
      <c r="I1643" s="454"/>
      <c r="J1643" s="589" t="s">
        <v>803</v>
      </c>
      <c r="K1643" s="91"/>
      <c r="L1643" s="2178" t="s">
        <v>803</v>
      </c>
      <c r="M1643" s="2179"/>
      <c r="N1643" s="2178" t="s">
        <v>803</v>
      </c>
      <c r="O1643" s="2179"/>
      <c r="P1643" s="2178" t="s">
        <v>803</v>
      </c>
      <c r="Q1643" s="2168"/>
      <c r="R1643" s="1330"/>
      <c r="T1643" s="1350" t="s">
        <v>803</v>
      </c>
    </row>
    <row r="1644" spans="1:25">
      <c r="A1644" s="2173" t="s">
        <v>46</v>
      </c>
      <c r="B1644" s="91" t="s">
        <v>709</v>
      </c>
      <c r="C1644" s="91" t="s">
        <v>971</v>
      </c>
      <c r="D1644" s="399">
        <v>5</v>
      </c>
      <c r="E1644" s="2174">
        <v>43003</v>
      </c>
      <c r="F1644" s="399">
        <v>12.2</v>
      </c>
      <c r="G1644" s="91">
        <v>3.85</v>
      </c>
      <c r="H1644" s="91"/>
      <c r="I1644" s="454"/>
      <c r="J1644" s="589" t="s">
        <v>803</v>
      </c>
      <c r="K1644" s="91"/>
      <c r="L1644" s="2178" t="s">
        <v>803</v>
      </c>
      <c r="M1644" s="2179"/>
      <c r="N1644" s="2178" t="s">
        <v>803</v>
      </c>
      <c r="O1644" s="2179"/>
      <c r="P1644" s="2178" t="s">
        <v>803</v>
      </c>
      <c r="Q1644" s="2168"/>
      <c r="R1644" s="1330"/>
      <c r="T1644" s="1350" t="s">
        <v>803</v>
      </c>
    </row>
    <row r="1645" spans="1:25">
      <c r="A1645" s="2173" t="s">
        <v>46</v>
      </c>
      <c r="B1645" s="91" t="s">
        <v>709</v>
      </c>
      <c r="C1645" s="91" t="s">
        <v>971</v>
      </c>
      <c r="D1645" s="399">
        <v>6</v>
      </c>
      <c r="E1645" s="2174">
        <v>43003</v>
      </c>
      <c r="F1645" s="399">
        <v>12.2</v>
      </c>
      <c r="G1645" s="91">
        <v>3.85</v>
      </c>
      <c r="H1645" s="91"/>
      <c r="I1645" s="454"/>
      <c r="J1645" s="589" t="s">
        <v>803</v>
      </c>
      <c r="K1645" s="91"/>
      <c r="L1645" s="2178" t="s">
        <v>803</v>
      </c>
      <c r="M1645" s="2179"/>
      <c r="N1645" s="2178" t="s">
        <v>803</v>
      </c>
      <c r="O1645" s="2179"/>
      <c r="P1645" s="2178" t="s">
        <v>803</v>
      </c>
      <c r="Q1645" s="2168"/>
      <c r="R1645" s="1330"/>
      <c r="T1645" s="1350" t="s">
        <v>803</v>
      </c>
    </row>
    <row r="1646" spans="1:25">
      <c r="A1646" s="2173" t="s">
        <v>46</v>
      </c>
      <c r="B1646" s="91" t="s">
        <v>709</v>
      </c>
      <c r="C1646" s="91" t="s">
        <v>971</v>
      </c>
      <c r="D1646" s="399">
        <v>7</v>
      </c>
      <c r="E1646" s="2174">
        <v>43003</v>
      </c>
      <c r="F1646" s="399">
        <v>12.2</v>
      </c>
      <c r="G1646" s="91">
        <v>3.85</v>
      </c>
      <c r="H1646" s="91"/>
      <c r="I1646" s="454"/>
      <c r="J1646" s="589" t="s">
        <v>803</v>
      </c>
      <c r="K1646" s="91"/>
      <c r="L1646" s="2178" t="s">
        <v>803</v>
      </c>
      <c r="M1646" s="2179"/>
      <c r="N1646" s="2178" t="s">
        <v>803</v>
      </c>
      <c r="O1646" s="2179"/>
      <c r="P1646" s="2178" t="s">
        <v>803</v>
      </c>
      <c r="Q1646" s="2168"/>
      <c r="R1646" s="1330"/>
      <c r="T1646" s="1350" t="s">
        <v>803</v>
      </c>
    </row>
    <row r="1647" spans="1:25">
      <c r="A1647" s="2173" t="s">
        <v>46</v>
      </c>
      <c r="B1647" s="91" t="s">
        <v>709</v>
      </c>
      <c r="C1647" s="91" t="s">
        <v>971</v>
      </c>
      <c r="D1647" s="399">
        <v>8</v>
      </c>
      <c r="E1647" s="2174">
        <v>43003</v>
      </c>
      <c r="F1647" s="399">
        <v>12.2</v>
      </c>
      <c r="G1647" s="91">
        <v>3.85</v>
      </c>
      <c r="H1647" s="91"/>
      <c r="I1647" s="454"/>
      <c r="J1647" s="589" t="s">
        <v>803</v>
      </c>
      <c r="K1647" s="91"/>
      <c r="L1647" s="2178" t="s">
        <v>803</v>
      </c>
      <c r="M1647" s="2179"/>
      <c r="N1647" s="2178" t="s">
        <v>803</v>
      </c>
      <c r="O1647" s="2179"/>
      <c r="P1647" s="2178" t="s">
        <v>803</v>
      </c>
      <c r="Q1647" s="2168"/>
      <c r="R1647" s="1330"/>
      <c r="T1647" s="1350" t="s">
        <v>803</v>
      </c>
    </row>
    <row r="1648" spans="1:25">
      <c r="A1648" s="2173" t="s">
        <v>46</v>
      </c>
      <c r="B1648" s="91" t="s">
        <v>709</v>
      </c>
      <c r="C1648" s="91" t="s">
        <v>971</v>
      </c>
      <c r="D1648" s="399">
        <v>9</v>
      </c>
      <c r="E1648" s="2174">
        <v>43003</v>
      </c>
      <c r="F1648" s="399">
        <v>12.2</v>
      </c>
      <c r="G1648" s="91">
        <v>3.85</v>
      </c>
      <c r="H1648" s="2054">
        <v>2.5000000000000001E-2</v>
      </c>
      <c r="I1648" s="2186">
        <v>1.9133180972852761</v>
      </c>
      <c r="J1648" s="589">
        <v>59.263114745314141</v>
      </c>
      <c r="K1648" s="91"/>
      <c r="L1648" s="2178" t="s">
        <v>803</v>
      </c>
      <c r="M1648" s="2179"/>
      <c r="N1648" s="2178" t="s">
        <v>803</v>
      </c>
      <c r="O1648" s="2179"/>
      <c r="P1648" s="2178" t="s">
        <v>803</v>
      </c>
      <c r="Q1648" s="2168"/>
      <c r="R1648" s="1330"/>
      <c r="T1648" s="1350" t="s">
        <v>803</v>
      </c>
    </row>
    <row r="1649" spans="1:20" s="451" customFormat="1">
      <c r="A1649" s="2180" t="s">
        <v>46</v>
      </c>
      <c r="B1649" s="470" t="s">
        <v>709</v>
      </c>
      <c r="C1649" s="470" t="s">
        <v>971</v>
      </c>
      <c r="D1649" s="2181">
        <v>11</v>
      </c>
      <c r="E1649" s="2182">
        <v>43003</v>
      </c>
      <c r="F1649" s="2181">
        <v>12.2</v>
      </c>
      <c r="G1649" s="470">
        <v>3.85</v>
      </c>
      <c r="H1649" s="2188">
        <v>2.5000000000000001E-2</v>
      </c>
      <c r="I1649" s="2189">
        <v>4.1876396091526802</v>
      </c>
      <c r="J1649" s="1718">
        <v>129.70794925389512</v>
      </c>
      <c r="K1649" s="470"/>
      <c r="L1649" s="2184" t="s">
        <v>803</v>
      </c>
      <c r="M1649" s="2185"/>
      <c r="N1649" s="2184" t="s">
        <v>803</v>
      </c>
      <c r="O1649" s="2185"/>
      <c r="P1649" s="2184" t="s">
        <v>803</v>
      </c>
      <c r="Q1649" s="2172"/>
      <c r="R1649" s="1341"/>
      <c r="S1649" s="1157"/>
      <c r="T1649" s="1357" t="s">
        <v>803</v>
      </c>
    </row>
    <row r="1650" spans="1:20">
      <c r="A1650" s="884"/>
      <c r="D1650" s="173"/>
      <c r="E1650" s="445"/>
      <c r="F1650" s="173"/>
      <c r="H1650" s="933"/>
      <c r="I1650" s="1263"/>
      <c r="J1650" s="484"/>
      <c r="L1650" s="1648"/>
      <c r="M1650" s="911"/>
      <c r="N1650" s="1648"/>
      <c r="O1650" s="911"/>
      <c r="P1650" s="1648"/>
      <c r="Q1650" s="1169"/>
      <c r="R1650" s="1331"/>
      <c r="T1650" s="1344"/>
    </row>
    <row r="1651" spans="1:20">
      <c r="A1651" s="884" t="s">
        <v>46</v>
      </c>
      <c r="B1651" t="s">
        <v>368</v>
      </c>
      <c r="C1651" s="27" t="s">
        <v>254</v>
      </c>
      <c r="D1651" s="27">
        <v>0.5</v>
      </c>
      <c r="E1651" s="47">
        <v>43354</v>
      </c>
      <c r="F1651" s="27">
        <v>11.9</v>
      </c>
      <c r="G1651" s="27">
        <v>4.6050000000000004</v>
      </c>
      <c r="H1651" s="27">
        <v>2.96</v>
      </c>
      <c r="I1651" s="607">
        <v>0.48</v>
      </c>
      <c r="J1651" s="484">
        <v>14.867519999999999</v>
      </c>
      <c r="K1651" s="592">
        <v>4.6050000000000004</v>
      </c>
      <c r="L1651" s="1306">
        <v>37.967988436833892</v>
      </c>
      <c r="M1651" s="784">
        <v>2.0500000000000003</v>
      </c>
      <c r="N1651" s="1306">
        <v>37.611263752034048</v>
      </c>
      <c r="O1651" s="784">
        <v>43.260353333333335</v>
      </c>
      <c r="P1651" s="1306">
        <v>58.500110428726174</v>
      </c>
      <c r="Q1651" s="1169">
        <f t="shared" si="229"/>
        <v>44.693120872531374</v>
      </c>
      <c r="R1651" s="1330">
        <f>AVERAGE(Q1651,Q1662,Q1691,Q1705)</f>
        <v>48.867937313758873</v>
      </c>
      <c r="S1651" s="1006" t="s">
        <v>49</v>
      </c>
      <c r="T1651" s="1350" t="str">
        <f>IF(_xlfn.NUMBERVALUE(R1651), IF(R1651&lt;50, "Acceptable; Ongoing Protection is Required", "Unacceptable; Immediate Restoration is Required"), " ")</f>
        <v>Acceptable; Ongoing Protection is Required</v>
      </c>
    </row>
    <row r="1652" spans="1:20">
      <c r="A1652" s="884" t="s">
        <v>46</v>
      </c>
      <c r="B1652" t="s">
        <v>368</v>
      </c>
      <c r="C1652" s="27" t="s">
        <v>254</v>
      </c>
      <c r="D1652" s="27">
        <v>1</v>
      </c>
      <c r="E1652" s="47">
        <v>43354</v>
      </c>
      <c r="F1652" s="27">
        <v>11.9</v>
      </c>
      <c r="G1652" s="27">
        <v>4.6050000000000004</v>
      </c>
      <c r="H1652" s="27"/>
      <c r="I1652" s="607"/>
      <c r="J1652" s="484" t="s">
        <v>803</v>
      </c>
      <c r="K1652" s="592"/>
      <c r="L1652" s="1306" t="s">
        <v>803</v>
      </c>
      <c r="M1652" s="784"/>
      <c r="N1652" s="1306" t="s">
        <v>803</v>
      </c>
      <c r="O1652" s="784"/>
      <c r="P1652" s="1306" t="s">
        <v>803</v>
      </c>
      <c r="Q1652" s="1169"/>
      <c r="R1652" s="1330"/>
      <c r="T1652" s="1350" t="s">
        <v>803</v>
      </c>
    </row>
    <row r="1653" spans="1:20">
      <c r="A1653" s="884" t="s">
        <v>46</v>
      </c>
      <c r="B1653" t="s">
        <v>368</v>
      </c>
      <c r="C1653" s="27" t="s">
        <v>254</v>
      </c>
      <c r="D1653" s="27">
        <v>2</v>
      </c>
      <c r="E1653" s="47">
        <v>43354</v>
      </c>
      <c r="F1653" s="27">
        <v>11.9</v>
      </c>
      <c r="G1653" s="27">
        <v>4.6050000000000004</v>
      </c>
      <c r="H1653" s="27"/>
      <c r="I1653" s="607"/>
      <c r="J1653" s="484" t="s">
        <v>803</v>
      </c>
      <c r="K1653" s="592"/>
      <c r="L1653" s="1306" t="s">
        <v>803</v>
      </c>
      <c r="M1653" s="784"/>
      <c r="N1653" s="1306" t="s">
        <v>803</v>
      </c>
      <c r="O1653" s="784"/>
      <c r="P1653" s="1306" t="s">
        <v>803</v>
      </c>
      <c r="Q1653" s="1169"/>
      <c r="R1653" s="1330"/>
      <c r="T1653" s="1350" t="s">
        <v>803</v>
      </c>
    </row>
    <row r="1654" spans="1:20">
      <c r="A1654" s="884" t="s">
        <v>46</v>
      </c>
      <c r="B1654" t="s">
        <v>368</v>
      </c>
      <c r="C1654" s="27" t="s">
        <v>254</v>
      </c>
      <c r="D1654" s="27">
        <v>3</v>
      </c>
      <c r="E1654" s="47">
        <v>43354</v>
      </c>
      <c r="F1654" s="27">
        <v>11.9</v>
      </c>
      <c r="G1654" s="27">
        <v>4.6050000000000004</v>
      </c>
      <c r="H1654" s="27">
        <v>3.16</v>
      </c>
      <c r="I1654" s="607">
        <v>0.55000000000000004</v>
      </c>
      <c r="J1654" s="484">
        <v>17.035700000000002</v>
      </c>
      <c r="K1654" s="592"/>
      <c r="L1654" s="1306" t="s">
        <v>803</v>
      </c>
      <c r="M1654" s="784"/>
      <c r="N1654" s="1306" t="s">
        <v>803</v>
      </c>
      <c r="O1654" s="784"/>
      <c r="P1654" s="1306" t="s">
        <v>803</v>
      </c>
      <c r="Q1654" s="1169"/>
      <c r="R1654" s="1330"/>
      <c r="T1654" s="1350" t="s">
        <v>803</v>
      </c>
    </row>
    <row r="1655" spans="1:20">
      <c r="A1655" s="884" t="s">
        <v>46</v>
      </c>
      <c r="B1655" t="s">
        <v>368</v>
      </c>
      <c r="C1655" s="27" t="s">
        <v>254</v>
      </c>
      <c r="D1655" s="27">
        <v>4</v>
      </c>
      <c r="E1655" s="47">
        <v>43354</v>
      </c>
      <c r="F1655" s="27">
        <v>11.9</v>
      </c>
      <c r="G1655" s="27">
        <v>4.6050000000000004</v>
      </c>
      <c r="H1655" s="27"/>
      <c r="I1655" s="607"/>
      <c r="J1655" s="484" t="s">
        <v>803</v>
      </c>
      <c r="K1655" s="592"/>
      <c r="L1655" s="1306" t="s">
        <v>803</v>
      </c>
      <c r="M1655" s="784"/>
      <c r="N1655" s="1306" t="s">
        <v>803</v>
      </c>
      <c r="O1655" s="784"/>
      <c r="P1655" s="1306" t="s">
        <v>803</v>
      </c>
      <c r="Q1655" s="1169"/>
      <c r="R1655" s="1330"/>
      <c r="T1655" s="1350" t="s">
        <v>803</v>
      </c>
    </row>
    <row r="1656" spans="1:20">
      <c r="A1656" s="884" t="s">
        <v>46</v>
      </c>
      <c r="B1656" t="s">
        <v>368</v>
      </c>
      <c r="C1656" s="27" t="s">
        <v>254</v>
      </c>
      <c r="D1656" s="27">
        <v>5</v>
      </c>
      <c r="E1656" s="47">
        <v>43354</v>
      </c>
      <c r="F1656" s="27">
        <v>11.9</v>
      </c>
      <c r="G1656" s="27">
        <v>4.6050000000000004</v>
      </c>
      <c r="H1656" s="27"/>
      <c r="I1656" s="607"/>
      <c r="J1656" s="484" t="s">
        <v>803</v>
      </c>
      <c r="K1656" s="592"/>
      <c r="L1656" s="1306" t="s">
        <v>803</v>
      </c>
      <c r="M1656" s="784"/>
      <c r="N1656" s="1306" t="s">
        <v>803</v>
      </c>
      <c r="O1656" s="784"/>
      <c r="P1656" s="1306" t="s">
        <v>803</v>
      </c>
      <c r="Q1656" s="1169"/>
      <c r="R1656" s="1330"/>
      <c r="T1656" s="1350" t="s">
        <v>803</v>
      </c>
    </row>
    <row r="1657" spans="1:20">
      <c r="A1657" s="884" t="s">
        <v>46</v>
      </c>
      <c r="B1657" t="s">
        <v>368</v>
      </c>
      <c r="C1657" s="27" t="s">
        <v>254</v>
      </c>
      <c r="D1657" s="27">
        <v>6</v>
      </c>
      <c r="E1657" s="47">
        <v>43354</v>
      </c>
      <c r="F1657" s="27">
        <v>11.9</v>
      </c>
      <c r="G1657" s="27">
        <v>4.6050000000000004</v>
      </c>
      <c r="H1657" s="27"/>
      <c r="I1657" s="607"/>
      <c r="J1657" s="484" t="s">
        <v>803</v>
      </c>
      <c r="K1657" s="592"/>
      <c r="L1657" s="1306" t="s">
        <v>803</v>
      </c>
      <c r="M1657" s="784"/>
      <c r="N1657" s="1306" t="s">
        <v>803</v>
      </c>
      <c r="O1657" s="784"/>
      <c r="P1657" s="1306" t="s">
        <v>803</v>
      </c>
      <c r="Q1657" s="1169"/>
      <c r="R1657" s="1330"/>
      <c r="T1657" s="1350" t="s">
        <v>803</v>
      </c>
    </row>
    <row r="1658" spans="1:20">
      <c r="A1658" s="884" t="s">
        <v>46</v>
      </c>
      <c r="B1658" t="s">
        <v>368</v>
      </c>
      <c r="C1658" s="27" t="s">
        <v>254</v>
      </c>
      <c r="D1658" s="27">
        <v>7</v>
      </c>
      <c r="E1658" s="47">
        <v>43354</v>
      </c>
      <c r="F1658" s="27">
        <v>11.9</v>
      </c>
      <c r="G1658" s="27">
        <v>4.6050000000000004</v>
      </c>
      <c r="H1658" s="27"/>
      <c r="I1658" s="607"/>
      <c r="J1658" s="484" t="s">
        <v>803</v>
      </c>
      <c r="K1658" s="592"/>
      <c r="L1658" s="1306" t="s">
        <v>803</v>
      </c>
      <c r="M1658" s="784"/>
      <c r="N1658" s="1306" t="s">
        <v>803</v>
      </c>
      <c r="O1658" s="784"/>
      <c r="P1658" s="1306" t="s">
        <v>803</v>
      </c>
      <c r="Q1658" s="1169"/>
      <c r="R1658" s="1330"/>
      <c r="T1658" s="1350" t="s">
        <v>803</v>
      </c>
    </row>
    <row r="1659" spans="1:20" s="451" customFormat="1">
      <c r="A1659" s="1631" t="s">
        <v>46</v>
      </c>
      <c r="B1659" s="451" t="s">
        <v>368</v>
      </c>
      <c r="C1659" s="534" t="s">
        <v>254</v>
      </c>
      <c r="D1659" s="534">
        <v>7.5</v>
      </c>
      <c r="E1659" s="1513">
        <v>43354</v>
      </c>
      <c r="F1659" s="534">
        <v>11.9</v>
      </c>
      <c r="G1659" s="534">
        <v>4.6050000000000004</v>
      </c>
      <c r="H1659" s="534">
        <v>0.03</v>
      </c>
      <c r="I1659" s="1636">
        <v>3.16</v>
      </c>
      <c r="J1659" s="564">
        <v>97.877840000000006</v>
      </c>
      <c r="K1659" s="1649"/>
      <c r="L1659" s="1315" t="s">
        <v>803</v>
      </c>
      <c r="M1659" s="892"/>
      <c r="N1659" s="1315" t="s">
        <v>803</v>
      </c>
      <c r="O1659" s="892"/>
      <c r="P1659" s="1315" t="s">
        <v>803</v>
      </c>
      <c r="Q1659" s="1232"/>
      <c r="R1659" s="1341"/>
      <c r="S1659" s="1157"/>
      <c r="T1659" s="1357" t="s">
        <v>803</v>
      </c>
    </row>
    <row r="1660" spans="1:20">
      <c r="A1660" s="884"/>
      <c r="C1660" s="27"/>
      <c r="D1660" s="27"/>
      <c r="E1660" s="27"/>
      <c r="F1660" s="47"/>
      <c r="G1660" s="173"/>
      <c r="H1660" s="173"/>
      <c r="I1660" s="27"/>
      <c r="J1660" s="1173"/>
      <c r="K1660" s="27"/>
      <c r="L1660" s="1106"/>
      <c r="M1660" s="607"/>
      <c r="O1660" s="592"/>
      <c r="P1660" s="593"/>
      <c r="Q1660" s="1169"/>
      <c r="S1660" s="1333"/>
      <c r="T1660" s="1346"/>
    </row>
    <row r="1661" spans="1:20" ht="31.2">
      <c r="A1661" s="976" t="s">
        <v>804</v>
      </c>
      <c r="B1661" s="591" t="s">
        <v>20</v>
      </c>
      <c r="C1661" s="591" t="s">
        <v>701</v>
      </c>
      <c r="D1661" s="946" t="s">
        <v>805</v>
      </c>
      <c r="E1661" s="947" t="s">
        <v>786</v>
      </c>
      <c r="F1661" s="946" t="s">
        <v>806</v>
      </c>
      <c r="G1661" s="946" t="s">
        <v>807</v>
      </c>
      <c r="H1661" s="591" t="s">
        <v>808</v>
      </c>
      <c r="I1661" s="371" t="s">
        <v>809</v>
      </c>
      <c r="J1661" s="1601" t="s">
        <v>878</v>
      </c>
      <c r="K1661" s="1252" t="s">
        <v>792</v>
      </c>
      <c r="L1661" s="1305" t="s">
        <v>474</v>
      </c>
      <c r="M1661" s="1252" t="s">
        <v>793</v>
      </c>
      <c r="N1661" s="1305" t="s">
        <v>483</v>
      </c>
      <c r="O1661" s="1252" t="s">
        <v>794</v>
      </c>
      <c r="P1661" s="1305" t="s">
        <v>480</v>
      </c>
      <c r="Q1661" s="1604"/>
      <c r="T1661" s="1346"/>
    </row>
    <row r="1662" spans="1:20">
      <c r="A1662" s="108">
        <v>101</v>
      </c>
      <c r="B1662" t="s">
        <v>709</v>
      </c>
      <c r="C1662" t="s">
        <v>971</v>
      </c>
      <c r="D1662" s="18">
        <v>0.5</v>
      </c>
      <c r="E1662" s="55">
        <v>43717</v>
      </c>
      <c r="F1662" s="165">
        <v>12.2</v>
      </c>
      <c r="G1662" s="166">
        <v>5.58</v>
      </c>
      <c r="H1662" s="24">
        <v>2.2892967088607601</v>
      </c>
      <c r="I1662" s="24">
        <v>0.36869293608841913</v>
      </c>
      <c r="J1662" s="484">
        <f t="shared" ref="J1662:J1702" si="234">IF(AND(I1662&gt;0),  I1662*30.974," ")</f>
        <v>11.419895002402694</v>
      </c>
      <c r="K1662" s="166">
        <f>AVERAGE(G1662:G1673)</f>
        <v>5.58</v>
      </c>
      <c r="L1662" s="594">
        <f t="shared" ref="L1662:L1691" si="235">10*(6-(LN(K1662)/LN(2)))</f>
        <v>35.197348779455368</v>
      </c>
      <c r="M1662" s="166">
        <f>AVERAGE(H1662:H1673)</f>
        <v>1.0233213080168782</v>
      </c>
      <c r="N1662" s="594">
        <f t="shared" ref="N1662:N1691" si="236">10*(6-((2.04-0.68*LN(M1662))/LN(2)))</f>
        <v>30.795183735976646</v>
      </c>
      <c r="O1662">
        <f>AVERAGE(J1662:J1673)</f>
        <v>95.490014366458865</v>
      </c>
      <c r="P1662" s="594">
        <f t="shared" ref="P1662:P1691" si="237">10*(6-(LN(48/O1662)/LN(2)))</f>
        <v>69.923154689144724</v>
      </c>
      <c r="Q1662" s="1169">
        <f t="shared" si="229"/>
        <v>45.30522906819224</v>
      </c>
      <c r="T1662" s="1346"/>
    </row>
    <row r="1663" spans="1:20">
      <c r="A1663" s="108"/>
      <c r="B1663" t="s">
        <v>709</v>
      </c>
      <c r="C1663" t="s">
        <v>971</v>
      </c>
      <c r="D1663" s="18">
        <v>1</v>
      </c>
      <c r="E1663" s="55">
        <v>43717</v>
      </c>
      <c r="F1663" s="165"/>
      <c r="G1663" s="166"/>
      <c r="H1663" s="27" t="s">
        <v>811</v>
      </c>
      <c r="I1663" s="27" t="s">
        <v>811</v>
      </c>
      <c r="J1663" s="484"/>
      <c r="Q1663" s="1169"/>
      <c r="T1663" s="1346"/>
    </row>
    <row r="1664" spans="1:20">
      <c r="A1664" s="108"/>
      <c r="B1664" t="s">
        <v>709</v>
      </c>
      <c r="C1664" t="s">
        <v>971</v>
      </c>
      <c r="D1664" s="18">
        <v>2</v>
      </c>
      <c r="E1664" s="55">
        <v>43717</v>
      </c>
      <c r="F1664" s="165"/>
      <c r="G1664" s="166"/>
      <c r="H1664" s="27" t="s">
        <v>811</v>
      </c>
      <c r="I1664" s="27" t="s">
        <v>811</v>
      </c>
      <c r="J1664" s="484"/>
      <c r="Q1664" s="1169"/>
      <c r="T1664" s="1346"/>
    </row>
    <row r="1665" spans="1:20">
      <c r="A1665" s="108"/>
      <c r="B1665" t="s">
        <v>709</v>
      </c>
      <c r="C1665" t="s">
        <v>971</v>
      </c>
      <c r="D1665" s="18">
        <v>3</v>
      </c>
      <c r="E1665" s="55">
        <v>43717</v>
      </c>
      <c r="F1665" s="165"/>
      <c r="G1665" s="166"/>
      <c r="H1665" s="24">
        <v>1.7539885232067518</v>
      </c>
      <c r="I1665" s="24">
        <v>0.40221047573282087</v>
      </c>
      <c r="J1665" s="484">
        <f t="shared" si="234"/>
        <v>12.458067275348395</v>
      </c>
      <c r="Q1665" s="1169"/>
      <c r="T1665" s="1346"/>
    </row>
    <row r="1666" spans="1:20">
      <c r="A1666" s="108"/>
      <c r="B1666" t="s">
        <v>709</v>
      </c>
      <c r="C1666" t="s">
        <v>971</v>
      </c>
      <c r="D1666" s="18">
        <v>4</v>
      </c>
      <c r="E1666" s="55">
        <v>43717</v>
      </c>
      <c r="F1666" s="165"/>
      <c r="G1666" s="166"/>
      <c r="H1666" s="27" t="s">
        <v>811</v>
      </c>
      <c r="I1666" s="27" t="s">
        <v>811</v>
      </c>
      <c r="J1666" s="484"/>
      <c r="Q1666" s="1169"/>
      <c r="T1666" s="1346"/>
    </row>
    <row r="1667" spans="1:20">
      <c r="A1667" s="108"/>
      <c r="B1667" t="s">
        <v>709</v>
      </c>
      <c r="C1667" t="s">
        <v>971</v>
      </c>
      <c r="D1667" s="18">
        <v>5</v>
      </c>
      <c r="E1667" s="55">
        <v>43717</v>
      </c>
      <c r="F1667" s="165"/>
      <c r="G1667" s="166"/>
      <c r="H1667" s="27" t="s">
        <v>811</v>
      </c>
      <c r="I1667" s="27" t="s">
        <v>811</v>
      </c>
      <c r="J1667" s="484"/>
      <c r="Q1667" s="1169"/>
      <c r="T1667" s="1346"/>
    </row>
    <row r="1668" spans="1:20">
      <c r="A1668" s="108"/>
      <c r="B1668" t="s">
        <v>709</v>
      </c>
      <c r="C1668" t="s">
        <v>971</v>
      </c>
      <c r="D1668" s="18">
        <v>6</v>
      </c>
      <c r="E1668" s="55">
        <v>43717</v>
      </c>
      <c r="F1668" s="165"/>
      <c r="G1668" s="166"/>
      <c r="H1668" s="27" t="s">
        <v>811</v>
      </c>
      <c r="I1668" s="27" t="s">
        <v>811</v>
      </c>
      <c r="J1668" s="484"/>
      <c r="Q1668" s="1169"/>
      <c r="T1668" s="1346"/>
    </row>
    <row r="1669" spans="1:20">
      <c r="A1669" s="108"/>
      <c r="B1669" t="s">
        <v>709</v>
      </c>
      <c r="C1669" t="s">
        <v>971</v>
      </c>
      <c r="D1669" s="18">
        <v>7</v>
      </c>
      <c r="E1669" s="55">
        <v>43717</v>
      </c>
      <c r="F1669" s="165"/>
      <c r="G1669" s="166"/>
      <c r="H1669" s="27" t="s">
        <v>811</v>
      </c>
      <c r="I1669" s="27" t="s">
        <v>811</v>
      </c>
      <c r="J1669" s="484"/>
      <c r="Q1669" s="1169"/>
      <c r="T1669" s="1346"/>
    </row>
    <row r="1670" spans="1:20">
      <c r="A1670" s="108"/>
      <c r="B1670" t="s">
        <v>709</v>
      </c>
      <c r="C1670" t="s">
        <v>971</v>
      </c>
      <c r="D1670" s="18">
        <v>7.75</v>
      </c>
      <c r="E1670" s="55">
        <v>43717</v>
      </c>
      <c r="F1670" s="165"/>
      <c r="G1670" s="166"/>
      <c r="H1670" s="27" t="s">
        <v>811</v>
      </c>
      <c r="I1670" s="27" t="s">
        <v>811</v>
      </c>
      <c r="J1670" s="484"/>
      <c r="Q1670" s="1169"/>
      <c r="T1670" s="1346"/>
    </row>
    <row r="1671" spans="1:20">
      <c r="A1671" s="108"/>
      <c r="B1671" t="s">
        <v>709</v>
      </c>
      <c r="C1671" t="s">
        <v>971</v>
      </c>
      <c r="D1671" s="18">
        <v>9</v>
      </c>
      <c r="E1671" s="55">
        <v>43717</v>
      </c>
      <c r="F1671" s="165"/>
      <c r="G1671" s="166"/>
      <c r="H1671" s="24">
        <v>2.5000000000000001E-2</v>
      </c>
      <c r="I1671" s="24">
        <v>3.3698267397262867</v>
      </c>
      <c r="J1671" s="484">
        <f t="shared" si="234"/>
        <v>104.377013436282</v>
      </c>
      <c r="Q1671" s="1169"/>
      <c r="T1671" s="1346"/>
    </row>
    <row r="1672" spans="1:20">
      <c r="A1672" s="108"/>
      <c r="B1672" t="s">
        <v>709</v>
      </c>
      <c r="C1672" t="s">
        <v>971</v>
      </c>
      <c r="D1672" s="18">
        <v>10</v>
      </c>
      <c r="E1672" s="55">
        <v>43717</v>
      </c>
      <c r="F1672" s="165"/>
      <c r="G1672" s="166"/>
      <c r="H1672" s="27" t="s">
        <v>811</v>
      </c>
      <c r="I1672" s="27" t="s">
        <v>811</v>
      </c>
      <c r="J1672" s="484"/>
      <c r="Q1672" s="1169"/>
      <c r="T1672" s="1346"/>
    </row>
    <row r="1673" spans="1:20" s="451" customFormat="1">
      <c r="A1673" s="1566"/>
      <c r="B1673" s="451" t="s">
        <v>709</v>
      </c>
      <c r="C1673" s="451" t="s">
        <v>971</v>
      </c>
      <c r="D1673" s="1201">
        <v>11</v>
      </c>
      <c r="E1673" s="1202">
        <v>43717</v>
      </c>
      <c r="F1673" s="1203"/>
      <c r="G1673" s="1204"/>
      <c r="H1673" s="1200">
        <v>2.5000000000000001E-2</v>
      </c>
      <c r="I1673" s="1200">
        <v>8.1909046862466059</v>
      </c>
      <c r="J1673" s="564">
        <f t="shared" si="234"/>
        <v>253.70508175180237</v>
      </c>
      <c r="L1673" s="1373"/>
      <c r="N1673" s="1373"/>
      <c r="P1673" s="1373"/>
      <c r="Q1673" s="1232"/>
      <c r="R1673" s="1157"/>
      <c r="S1673" s="1157"/>
      <c r="T1673" s="1569"/>
    </row>
    <row r="1674" spans="1:20">
      <c r="A1674" s="108"/>
      <c r="C1674" s="27"/>
      <c r="D1674" s="27"/>
      <c r="E1674" s="27"/>
      <c r="F1674" s="47"/>
      <c r="G1674" s="173"/>
      <c r="H1674" s="173"/>
      <c r="I1674" s="27"/>
      <c r="J1674" s="484" t="str">
        <f t="shared" si="234"/>
        <v xml:space="preserve"> </v>
      </c>
      <c r="K1674" s="27"/>
      <c r="M1674" s="607"/>
      <c r="O1674" s="592"/>
      <c r="Q1674" s="1169"/>
      <c r="S1674" s="1333"/>
      <c r="T1674" s="1346"/>
    </row>
    <row r="1675" spans="1:20" ht="31.2">
      <c r="B1675" s="976" t="s">
        <v>20</v>
      </c>
      <c r="C1675" s="591" t="s">
        <v>701</v>
      </c>
      <c r="D1675" s="946" t="s">
        <v>805</v>
      </c>
      <c r="E1675" s="947" t="s">
        <v>786</v>
      </c>
      <c r="F1675" s="946" t="s">
        <v>806</v>
      </c>
      <c r="G1675" s="946" t="s">
        <v>807</v>
      </c>
      <c r="H1675" s="591" t="s">
        <v>808</v>
      </c>
      <c r="I1675" s="371" t="s">
        <v>809</v>
      </c>
      <c r="J1675" s="484" t="s">
        <v>810</v>
      </c>
      <c r="K1675" s="1252" t="s">
        <v>792</v>
      </c>
      <c r="L1675" s="1305" t="s">
        <v>474</v>
      </c>
      <c r="M1675" s="1252" t="s">
        <v>793</v>
      </c>
      <c r="N1675" s="1305" t="s">
        <v>483</v>
      </c>
      <c r="O1675" s="1252" t="s">
        <v>794</v>
      </c>
      <c r="P1675" s="1305" t="s">
        <v>480</v>
      </c>
      <c r="Q1675" s="1604"/>
      <c r="T1675" s="1346"/>
    </row>
    <row r="1676" spans="1:20">
      <c r="B1676" s="108" t="s">
        <v>966</v>
      </c>
      <c r="C1676" t="s">
        <v>972</v>
      </c>
      <c r="D1676">
        <v>0.5</v>
      </c>
      <c r="E1676" s="55">
        <v>44075</v>
      </c>
      <c r="F1676">
        <v>11.62</v>
      </c>
      <c r="G1676">
        <v>4.5</v>
      </c>
      <c r="H1676" s="54" t="s">
        <v>872</v>
      </c>
      <c r="I1676" s="54" t="s">
        <v>872</v>
      </c>
      <c r="J1676" s="484"/>
      <c r="K1676">
        <f>AVERAGE(G1676:G1688)</f>
        <v>4.5</v>
      </c>
      <c r="L1676" s="594">
        <f t="shared" si="235"/>
        <v>38.300749985576871</v>
      </c>
      <c r="M1676" t="e">
        <f>AVERAGE(H1676:H1688)</f>
        <v>#DIV/0!</v>
      </c>
      <c r="N1676" s="594" t="e">
        <f t="shared" si="236"/>
        <v>#DIV/0!</v>
      </c>
      <c r="O1676" t="e">
        <f>AVERAGE(J1676:J1688)</f>
        <v>#DIV/0!</v>
      </c>
      <c r="P1676" s="594" t="e">
        <f t="shared" si="237"/>
        <v>#DIV/0!</v>
      </c>
      <c r="Q1676" s="1169" t="e">
        <f t="shared" si="229"/>
        <v>#DIV/0!</v>
      </c>
      <c r="T1676" s="1346"/>
    </row>
    <row r="1677" spans="1:20">
      <c r="B1677" s="108" t="s">
        <v>966</v>
      </c>
      <c r="C1677" t="s">
        <v>972</v>
      </c>
      <c r="D1677">
        <v>1</v>
      </c>
      <c r="E1677" s="55">
        <v>44075</v>
      </c>
      <c r="H1677" s="27" t="s">
        <v>811</v>
      </c>
      <c r="I1677" s="27" t="s">
        <v>811</v>
      </c>
      <c r="J1677" s="484"/>
      <c r="Q1677" s="1169"/>
      <c r="T1677" s="1346"/>
    </row>
    <row r="1678" spans="1:20">
      <c r="B1678" s="108" t="s">
        <v>966</v>
      </c>
      <c r="C1678" t="s">
        <v>972</v>
      </c>
      <c r="D1678">
        <v>2</v>
      </c>
      <c r="E1678" s="55">
        <v>44075</v>
      </c>
      <c r="H1678" s="27" t="s">
        <v>811</v>
      </c>
      <c r="I1678" s="27" t="s">
        <v>811</v>
      </c>
      <c r="J1678" s="484"/>
      <c r="Q1678" s="1169"/>
      <c r="T1678" s="1346"/>
    </row>
    <row r="1679" spans="1:20">
      <c r="B1679" s="108" t="s">
        <v>966</v>
      </c>
      <c r="C1679" t="s">
        <v>972</v>
      </c>
      <c r="D1679">
        <v>3</v>
      </c>
      <c r="E1679" s="55">
        <v>44075</v>
      </c>
      <c r="H1679" s="54" t="s">
        <v>872</v>
      </c>
      <c r="I1679" s="54" t="s">
        <v>872</v>
      </c>
      <c r="J1679" s="484"/>
      <c r="Q1679" s="1169"/>
      <c r="T1679" s="1346"/>
    </row>
    <row r="1680" spans="1:20">
      <c r="B1680" s="108" t="s">
        <v>966</v>
      </c>
      <c r="C1680" t="s">
        <v>972</v>
      </c>
      <c r="D1680">
        <v>4</v>
      </c>
      <c r="E1680" s="55">
        <v>44075</v>
      </c>
      <c r="H1680" s="27" t="s">
        <v>811</v>
      </c>
      <c r="I1680" s="27" t="s">
        <v>811</v>
      </c>
      <c r="J1680" s="484"/>
      <c r="Q1680" s="1169"/>
      <c r="T1680" s="1346"/>
    </row>
    <row r="1681" spans="1:21">
      <c r="B1681" s="108" t="s">
        <v>966</v>
      </c>
      <c r="C1681" t="s">
        <v>972</v>
      </c>
      <c r="D1681">
        <v>5</v>
      </c>
      <c r="E1681" s="55">
        <v>44075</v>
      </c>
      <c r="H1681" s="27" t="s">
        <v>811</v>
      </c>
      <c r="I1681" s="27" t="s">
        <v>811</v>
      </c>
      <c r="J1681" s="484"/>
      <c r="Q1681" s="1169"/>
      <c r="T1681" s="1346"/>
    </row>
    <row r="1682" spans="1:21">
      <c r="B1682" s="108" t="s">
        <v>966</v>
      </c>
      <c r="C1682" t="s">
        <v>972</v>
      </c>
      <c r="D1682">
        <v>6</v>
      </c>
      <c r="E1682" s="55">
        <v>44075</v>
      </c>
      <c r="H1682" s="27" t="s">
        <v>811</v>
      </c>
      <c r="I1682" s="27" t="s">
        <v>811</v>
      </c>
      <c r="J1682" s="484"/>
      <c r="Q1682" s="1169"/>
      <c r="T1682" s="1346"/>
    </row>
    <row r="1683" spans="1:21">
      <c r="B1683" s="108" t="s">
        <v>966</v>
      </c>
      <c r="C1683" t="s">
        <v>972</v>
      </c>
      <c r="D1683">
        <v>7</v>
      </c>
      <c r="E1683" s="55">
        <v>44075</v>
      </c>
      <c r="H1683" s="27" t="s">
        <v>811</v>
      </c>
      <c r="I1683" s="27" t="s">
        <v>811</v>
      </c>
      <c r="J1683" s="484"/>
      <c r="Q1683" s="1169"/>
      <c r="T1683" s="1346"/>
    </row>
    <row r="1684" spans="1:21">
      <c r="B1684" s="108" t="s">
        <v>966</v>
      </c>
      <c r="C1684" t="s">
        <v>972</v>
      </c>
      <c r="D1684">
        <v>8</v>
      </c>
      <c r="E1684" s="55">
        <v>44075</v>
      </c>
      <c r="H1684" s="27" t="s">
        <v>811</v>
      </c>
      <c r="I1684" s="27" t="s">
        <v>811</v>
      </c>
      <c r="J1684" s="484"/>
      <c r="Q1684" s="1169"/>
      <c r="T1684" s="1346"/>
    </row>
    <row r="1685" spans="1:21">
      <c r="B1685" s="108" t="s">
        <v>966</v>
      </c>
      <c r="C1685" t="s">
        <v>972</v>
      </c>
      <c r="D1685">
        <v>9</v>
      </c>
      <c r="E1685" s="55">
        <v>44075</v>
      </c>
      <c r="H1685" s="27" t="s">
        <v>811</v>
      </c>
      <c r="I1685" s="27" t="s">
        <v>811</v>
      </c>
      <c r="J1685" s="484"/>
      <c r="Q1685" s="1169"/>
      <c r="T1685" s="1346"/>
    </row>
    <row r="1686" spans="1:21">
      <c r="B1686" s="108" t="s">
        <v>966</v>
      </c>
      <c r="C1686" t="s">
        <v>972</v>
      </c>
      <c r="D1686">
        <v>10</v>
      </c>
      <c r="E1686" s="55">
        <v>44075</v>
      </c>
      <c r="H1686" s="27" t="s">
        <v>811</v>
      </c>
      <c r="I1686" s="27" t="s">
        <v>811</v>
      </c>
      <c r="J1686" s="484"/>
      <c r="Q1686" s="1169"/>
      <c r="T1686" s="1346"/>
    </row>
    <row r="1687" spans="1:21">
      <c r="B1687" s="108" t="s">
        <v>966</v>
      </c>
      <c r="C1687" t="s">
        <v>972</v>
      </c>
      <c r="D1687">
        <v>11</v>
      </c>
      <c r="E1687" s="55">
        <v>44075</v>
      </c>
      <c r="H1687" s="54" t="s">
        <v>872</v>
      </c>
      <c r="I1687" s="54" t="s">
        <v>872</v>
      </c>
      <c r="J1687" s="484"/>
      <c r="Q1687" s="1169"/>
      <c r="T1687" s="1346"/>
    </row>
    <row r="1688" spans="1:21" s="451" customFormat="1">
      <c r="B1688" s="1566" t="s">
        <v>966</v>
      </c>
      <c r="C1688" s="451" t="s">
        <v>972</v>
      </c>
      <c r="D1688" s="451">
        <v>11.25</v>
      </c>
      <c r="E1688" s="1202">
        <v>44075</v>
      </c>
      <c r="H1688" s="534" t="s">
        <v>811</v>
      </c>
      <c r="I1688" s="534" t="s">
        <v>811</v>
      </c>
      <c r="J1688" s="564"/>
      <c r="L1688" s="1373"/>
      <c r="N1688" s="1373"/>
      <c r="P1688" s="1373"/>
      <c r="Q1688" s="1232"/>
      <c r="R1688" s="1157"/>
      <c r="S1688" s="1157"/>
      <c r="T1688" s="1569"/>
    </row>
    <row r="1689" spans="1:21">
      <c r="A1689" s="976"/>
      <c r="B1689" s="591"/>
      <c r="C1689" s="946"/>
      <c r="D1689" s="947"/>
      <c r="E1689" s="591"/>
      <c r="F1689" s="946"/>
      <c r="G1689" s="946"/>
      <c r="H1689" s="946"/>
      <c r="I1689" s="948"/>
      <c r="J1689" s="484" t="str">
        <f t="shared" si="234"/>
        <v xml:space="preserve"> </v>
      </c>
      <c r="K1689" s="946"/>
      <c r="M1689" s="946"/>
      <c r="O1689" s="591"/>
      <c r="Q1689" s="1169"/>
      <c r="R1689" s="1011"/>
      <c r="S1689" s="1229"/>
      <c r="T1689" s="1348"/>
      <c r="U1689" s="946"/>
    </row>
    <row r="1690" spans="1:21" s="747" customFormat="1" ht="31.2">
      <c r="A1690" s="983" t="s">
        <v>804</v>
      </c>
      <c r="B1690" s="815" t="s">
        <v>20</v>
      </c>
      <c r="C1690" s="815" t="s">
        <v>701</v>
      </c>
      <c r="D1690" s="815" t="s">
        <v>805</v>
      </c>
      <c r="E1690" s="873" t="s">
        <v>786</v>
      </c>
      <c r="F1690" s="815" t="s">
        <v>806</v>
      </c>
      <c r="G1690" s="815" t="s">
        <v>807</v>
      </c>
      <c r="H1690" s="815" t="s">
        <v>808</v>
      </c>
      <c r="I1690" s="878" t="s">
        <v>809</v>
      </c>
      <c r="J1690" s="484" t="s">
        <v>810</v>
      </c>
      <c r="K1690" s="1252" t="s">
        <v>792</v>
      </c>
      <c r="L1690" s="1305" t="s">
        <v>474</v>
      </c>
      <c r="M1690" s="1252" t="s">
        <v>793</v>
      </c>
      <c r="N1690" s="1305" t="s">
        <v>483</v>
      </c>
      <c r="O1690" s="1252" t="s">
        <v>794</v>
      </c>
      <c r="P1690" s="1305" t="s">
        <v>480</v>
      </c>
      <c r="Q1690" s="1604"/>
      <c r="R1690" s="1226"/>
      <c r="S1690" s="1226"/>
      <c r="T1690" s="1349"/>
    </row>
    <row r="1691" spans="1:21">
      <c r="A1691" s="108"/>
      <c r="B1691" t="s">
        <v>709</v>
      </c>
      <c r="C1691" t="s">
        <v>973</v>
      </c>
      <c r="D1691" s="27">
        <v>0.5</v>
      </c>
      <c r="E1691" s="133">
        <v>44432</v>
      </c>
      <c r="F1691">
        <v>12.03</v>
      </c>
      <c r="G1691">
        <v>4.8499999999999996</v>
      </c>
      <c r="H1691" s="24">
        <v>1.6902857142857146</v>
      </c>
      <c r="I1691" s="71">
        <v>0.54403300741973504</v>
      </c>
      <c r="J1691" s="484">
        <f t="shared" si="234"/>
        <v>16.850878371818872</v>
      </c>
      <c r="K1691" s="24">
        <f>AVERAGE(G1691:G1702)</f>
        <v>4.8499999999999996</v>
      </c>
      <c r="L1691" s="594">
        <f t="shared" si="235"/>
        <v>37.220152527002348</v>
      </c>
      <c r="M1691" s="24">
        <f>AVERAGE(H1691:H1702)</f>
        <v>0.89892857142857152</v>
      </c>
      <c r="N1691" s="594">
        <f t="shared" si="236"/>
        <v>29.523714213299968</v>
      </c>
      <c r="O1691">
        <f>AVERAGE(J1691:J1702)</f>
        <v>71.706977745194138</v>
      </c>
      <c r="P1691" s="594">
        <f t="shared" si="237"/>
        <v>65.790791073552896</v>
      </c>
      <c r="Q1691" s="1169">
        <f t="shared" ref="Q1691:Q1778" si="238">AVERAGE(L1691,N1691,P1691)</f>
        <v>44.178219271285066</v>
      </c>
      <c r="T1691" s="1346"/>
    </row>
    <row r="1692" spans="1:21">
      <c r="A1692" s="108"/>
      <c r="B1692" t="s">
        <v>709</v>
      </c>
      <c r="C1692" t="s">
        <v>973</v>
      </c>
      <c r="D1692" s="27">
        <v>1</v>
      </c>
      <c r="E1692" s="133">
        <v>44432</v>
      </c>
      <c r="H1692" s="24" t="s">
        <v>811</v>
      </c>
      <c r="I1692" s="71" t="s">
        <v>811</v>
      </c>
      <c r="J1692" s="484"/>
      <c r="K1692" s="24"/>
      <c r="M1692" s="51"/>
      <c r="Q1692" s="1169"/>
      <c r="T1692" s="1346"/>
    </row>
    <row r="1693" spans="1:21">
      <c r="A1693" s="108"/>
      <c r="B1693" t="s">
        <v>709</v>
      </c>
      <c r="C1693" t="s">
        <v>973</v>
      </c>
      <c r="D1693" s="27">
        <v>2</v>
      </c>
      <c r="E1693" s="133">
        <v>44432</v>
      </c>
      <c r="H1693" s="24" t="s">
        <v>811</v>
      </c>
      <c r="I1693" s="71" t="s">
        <v>811</v>
      </c>
      <c r="J1693" s="484"/>
      <c r="K1693" s="24"/>
      <c r="M1693" s="51"/>
      <c r="Q1693" s="1169"/>
      <c r="T1693" s="1346"/>
    </row>
    <row r="1694" spans="1:21">
      <c r="A1694" s="108"/>
      <c r="B1694" t="s">
        <v>709</v>
      </c>
      <c r="C1694" t="s">
        <v>973</v>
      </c>
      <c r="D1694" s="27">
        <v>3</v>
      </c>
      <c r="E1694" s="133">
        <v>44432</v>
      </c>
      <c r="H1694" s="24">
        <v>1.8554285714285716</v>
      </c>
      <c r="I1694" s="71">
        <v>0.51203106580680935</v>
      </c>
      <c r="J1694" s="484">
        <f t="shared" si="234"/>
        <v>15.859650232300114</v>
      </c>
      <c r="K1694" s="24"/>
      <c r="M1694" s="51"/>
      <c r="Q1694" s="1169"/>
      <c r="T1694" s="1346"/>
    </row>
    <row r="1695" spans="1:21">
      <c r="A1695" s="108"/>
      <c r="B1695" t="s">
        <v>709</v>
      </c>
      <c r="C1695" t="s">
        <v>973</v>
      </c>
      <c r="D1695" s="27">
        <v>4</v>
      </c>
      <c r="E1695" s="133">
        <v>44432</v>
      </c>
      <c r="H1695" s="24" t="s">
        <v>811</v>
      </c>
      <c r="I1695" s="71" t="s">
        <v>811</v>
      </c>
      <c r="J1695" s="484"/>
      <c r="K1695" s="24"/>
      <c r="M1695" s="51"/>
      <c r="Q1695" s="1169"/>
      <c r="T1695" s="1346"/>
    </row>
    <row r="1696" spans="1:21">
      <c r="A1696" s="108"/>
      <c r="B1696" t="s">
        <v>709</v>
      </c>
      <c r="C1696" t="s">
        <v>973</v>
      </c>
      <c r="D1696" s="27">
        <v>5</v>
      </c>
      <c r="E1696" s="133">
        <v>44432</v>
      </c>
      <c r="H1696" s="24" t="s">
        <v>811</v>
      </c>
      <c r="I1696" s="71" t="s">
        <v>811</v>
      </c>
      <c r="J1696" s="484"/>
      <c r="K1696" s="24"/>
      <c r="M1696" s="51"/>
      <c r="Q1696" s="1169"/>
      <c r="T1696" s="1346"/>
    </row>
    <row r="1697" spans="1:20">
      <c r="A1697" s="108"/>
      <c r="B1697" t="s">
        <v>709</v>
      </c>
      <c r="C1697" t="s">
        <v>973</v>
      </c>
      <c r="D1697" s="27">
        <v>6</v>
      </c>
      <c r="E1697" s="133">
        <v>44432</v>
      </c>
      <c r="H1697" s="24" t="s">
        <v>811</v>
      </c>
      <c r="I1697" s="71" t="s">
        <v>811</v>
      </c>
      <c r="J1697" s="484"/>
      <c r="K1697" s="24"/>
      <c r="M1697" s="51"/>
      <c r="Q1697" s="1169"/>
      <c r="T1697" s="1346"/>
    </row>
    <row r="1698" spans="1:20">
      <c r="A1698" s="108"/>
      <c r="B1698" t="s">
        <v>709</v>
      </c>
      <c r="C1698" t="s">
        <v>973</v>
      </c>
      <c r="D1698" s="27">
        <v>7</v>
      </c>
      <c r="E1698" s="133">
        <v>44432</v>
      </c>
      <c r="H1698" s="24" t="s">
        <v>811</v>
      </c>
      <c r="I1698" s="71" t="s">
        <v>811</v>
      </c>
      <c r="J1698" s="484"/>
      <c r="K1698" s="24"/>
      <c r="M1698" s="51"/>
      <c r="Q1698" s="1169"/>
      <c r="T1698" s="1346"/>
    </row>
    <row r="1699" spans="1:20">
      <c r="A1699" s="108"/>
      <c r="B1699" t="s">
        <v>709</v>
      </c>
      <c r="C1699" t="s">
        <v>973</v>
      </c>
      <c r="D1699" s="27">
        <v>8</v>
      </c>
      <c r="E1699" s="133">
        <v>44432</v>
      </c>
      <c r="H1699" s="24" t="s">
        <v>811</v>
      </c>
      <c r="I1699" s="71" t="s">
        <v>811</v>
      </c>
      <c r="J1699" s="484"/>
      <c r="K1699" s="24"/>
      <c r="M1699" s="51"/>
      <c r="Q1699" s="1169"/>
      <c r="T1699" s="1346"/>
    </row>
    <row r="1700" spans="1:20">
      <c r="A1700" s="108"/>
      <c r="B1700" t="s">
        <v>709</v>
      </c>
      <c r="C1700" t="s">
        <v>973</v>
      </c>
      <c r="D1700" s="27">
        <v>9</v>
      </c>
      <c r="E1700" s="133">
        <v>44432</v>
      </c>
      <c r="H1700" s="24">
        <v>2.5000000000000001E-2</v>
      </c>
      <c r="I1700" s="71">
        <v>2.4803443329788588</v>
      </c>
      <c r="J1700" s="484">
        <f t="shared" si="234"/>
        <v>76.826185369687167</v>
      </c>
      <c r="M1700" s="51"/>
      <c r="Q1700" s="1169"/>
      <c r="T1700" s="1346"/>
    </row>
    <row r="1701" spans="1:20">
      <c r="A1701" s="108"/>
      <c r="B1701" t="s">
        <v>709</v>
      </c>
      <c r="C1701" t="s">
        <v>973</v>
      </c>
      <c r="D1701" s="27">
        <v>10</v>
      </c>
      <c r="E1701" s="133">
        <v>44432</v>
      </c>
      <c r="H1701" s="24" t="s">
        <v>811</v>
      </c>
      <c r="I1701" s="71" t="s">
        <v>811</v>
      </c>
      <c r="J1701" s="484"/>
      <c r="M1701" s="51"/>
      <c r="Q1701" s="1169"/>
      <c r="T1701" s="1346"/>
    </row>
    <row r="1702" spans="1:20" s="451" customFormat="1">
      <c r="A1702" s="1566"/>
      <c r="B1702" s="451" t="s">
        <v>709</v>
      </c>
      <c r="C1702" s="451" t="s">
        <v>973</v>
      </c>
      <c r="D1702" s="534">
        <v>11</v>
      </c>
      <c r="E1702" s="1567">
        <v>44432</v>
      </c>
      <c r="H1702" s="1200">
        <v>2.5000000000000001E-2</v>
      </c>
      <c r="I1702" s="1444">
        <v>5.7238715376435207</v>
      </c>
      <c r="J1702" s="564">
        <f t="shared" si="234"/>
        <v>177.29119700697041</v>
      </c>
      <c r="L1702" s="1373"/>
      <c r="M1702" s="1568"/>
      <c r="N1702" s="1373"/>
      <c r="P1702" s="1373"/>
      <c r="Q1702" s="1232"/>
      <c r="R1702" s="1157"/>
      <c r="S1702" s="1157"/>
      <c r="T1702" s="1569"/>
    </row>
    <row r="1703" spans="1:20">
      <c r="A1703" s="108"/>
      <c r="D1703" s="27"/>
      <c r="E1703" s="133"/>
      <c r="H1703" s="24"/>
      <c r="I1703" s="71"/>
      <c r="J1703" s="484"/>
      <c r="M1703" s="51"/>
      <c r="Q1703" s="1169"/>
    </row>
    <row r="1704" spans="1:20" ht="31.2">
      <c r="A1704" s="983" t="s">
        <v>804</v>
      </c>
      <c r="B1704" s="815" t="s">
        <v>20</v>
      </c>
      <c r="C1704" s="815" t="s">
        <v>701</v>
      </c>
      <c r="D1704" s="815" t="s">
        <v>805</v>
      </c>
      <c r="E1704" s="873" t="s">
        <v>786</v>
      </c>
      <c r="F1704" s="815" t="s">
        <v>806</v>
      </c>
      <c r="G1704" s="815" t="s">
        <v>807</v>
      </c>
      <c r="H1704" s="815" t="s">
        <v>808</v>
      </c>
      <c r="I1704" s="878" t="s">
        <v>809</v>
      </c>
      <c r="J1704" s="484" t="s">
        <v>810</v>
      </c>
      <c r="K1704" s="1252" t="s">
        <v>792</v>
      </c>
      <c r="L1704" s="1305" t="s">
        <v>474</v>
      </c>
      <c r="M1704" s="1252" t="s">
        <v>793</v>
      </c>
      <c r="N1704" s="1305" t="s">
        <v>483</v>
      </c>
      <c r="O1704" s="1252" t="s">
        <v>794</v>
      </c>
      <c r="P1704" s="1305" t="s">
        <v>480</v>
      </c>
      <c r="Q1704" s="1169"/>
    </row>
    <row r="1705" spans="1:20">
      <c r="A1705" s="108"/>
      <c r="B1705" t="s">
        <v>709</v>
      </c>
      <c r="C1705" t="s">
        <v>973</v>
      </c>
      <c r="D1705" s="27">
        <v>0.5</v>
      </c>
      <c r="E1705" s="55">
        <v>44802</v>
      </c>
      <c r="F1705">
        <v>11.2</v>
      </c>
      <c r="G1705">
        <v>3.45</v>
      </c>
      <c r="H1705" s="24">
        <v>1.2484830357142847</v>
      </c>
      <c r="I1705" s="24">
        <v>0.35337789122936925</v>
      </c>
      <c r="J1705" s="484">
        <f t="shared" ref="J1705:J1715" si="239">IF(AND(I1705&gt;0),  I1705*30.974," ")</f>
        <v>10.945526802938483</v>
      </c>
      <c r="K1705" s="24">
        <f>AVERAGE(G1705:G1715)</f>
        <v>3.45</v>
      </c>
      <c r="L1705" s="594">
        <f t="shared" ref="L1705" si="240">10*(6-(LN(K1705)/LN(2)))</f>
        <v>42.134036381091931</v>
      </c>
      <c r="M1705" s="24">
        <f>AVERAGE(H1705:H1715)</f>
        <v>109.87010446428569</v>
      </c>
      <c r="N1705" s="594">
        <f t="shared" ref="N1705" si="241">10*(6-((2.04-0.68*LN(M1705))/LN(2)))</f>
        <v>76.670675667096276</v>
      </c>
      <c r="O1705">
        <f>AVERAGE(J1705:J1715)</f>
        <v>68.263633805009363</v>
      </c>
      <c r="P1705" s="594">
        <f t="shared" ref="P1705" si="242">10*(6-(LN(48/O1705)/LN(2)))</f>
        <v>65.080828080892232</v>
      </c>
      <c r="Q1705" s="1169">
        <f>AVERAGE(L1705,N1705,P1705)</f>
        <v>61.295180043026811</v>
      </c>
    </row>
    <row r="1706" spans="1:20">
      <c r="A1706" s="108"/>
      <c r="B1706" t="s">
        <v>709</v>
      </c>
      <c r="C1706" t="s">
        <v>973</v>
      </c>
      <c r="D1706" s="27">
        <v>1</v>
      </c>
      <c r="E1706" s="55">
        <v>44802</v>
      </c>
      <c r="H1706" s="24" t="s">
        <v>811</v>
      </c>
      <c r="I1706" s="27" t="s">
        <v>811</v>
      </c>
      <c r="J1706" s="484"/>
      <c r="M1706" s="51"/>
      <c r="Q1706" s="1169"/>
    </row>
    <row r="1707" spans="1:20">
      <c r="A1707" s="108"/>
      <c r="B1707" t="s">
        <v>709</v>
      </c>
      <c r="C1707" t="s">
        <v>973</v>
      </c>
      <c r="D1707" s="27">
        <v>2</v>
      </c>
      <c r="E1707" s="55">
        <v>44802</v>
      </c>
      <c r="H1707" s="24" t="s">
        <v>811</v>
      </c>
      <c r="I1707" s="27" t="s">
        <v>811</v>
      </c>
      <c r="J1707" s="484"/>
      <c r="M1707" s="51"/>
      <c r="Q1707" s="1169"/>
    </row>
    <row r="1708" spans="1:20">
      <c r="A1708" s="108"/>
      <c r="B1708" t="s">
        <v>709</v>
      </c>
      <c r="C1708" t="s">
        <v>973</v>
      </c>
      <c r="D1708" s="27">
        <v>3</v>
      </c>
      <c r="E1708" s="55">
        <v>44802</v>
      </c>
      <c r="H1708" s="24">
        <v>0.92791160714285692</v>
      </c>
      <c r="I1708" s="24">
        <v>0.53006683684405376</v>
      </c>
      <c r="J1708" s="484">
        <f t="shared" si="239"/>
        <v>16.418290204407722</v>
      </c>
      <c r="M1708" s="51"/>
      <c r="Q1708" s="1169"/>
    </row>
    <row r="1709" spans="1:20">
      <c r="A1709" s="108"/>
      <c r="B1709" t="s">
        <v>709</v>
      </c>
      <c r="C1709" t="s">
        <v>973</v>
      </c>
      <c r="D1709" s="27">
        <v>4</v>
      </c>
      <c r="E1709" s="55">
        <v>44802</v>
      </c>
      <c r="H1709" s="24" t="s">
        <v>811</v>
      </c>
      <c r="I1709" s="27" t="s">
        <v>811</v>
      </c>
      <c r="J1709" s="484"/>
      <c r="M1709" s="51"/>
      <c r="Q1709" s="1169"/>
    </row>
    <row r="1710" spans="1:20">
      <c r="A1710" s="108"/>
      <c r="B1710" t="s">
        <v>709</v>
      </c>
      <c r="C1710" t="s">
        <v>973</v>
      </c>
      <c r="D1710" s="27">
        <v>5</v>
      </c>
      <c r="E1710" s="55">
        <v>44802</v>
      </c>
      <c r="H1710" s="24" t="s">
        <v>811</v>
      </c>
      <c r="I1710" s="27" t="s">
        <v>811</v>
      </c>
      <c r="J1710" s="484"/>
      <c r="M1710" s="51"/>
      <c r="Q1710" s="1169"/>
    </row>
    <row r="1711" spans="1:20">
      <c r="A1711" s="108"/>
      <c r="B1711" t="s">
        <v>709</v>
      </c>
      <c r="C1711" t="s">
        <v>973</v>
      </c>
      <c r="D1711" s="27">
        <v>6</v>
      </c>
      <c r="E1711" s="55">
        <v>44802</v>
      </c>
      <c r="H1711" s="24" t="s">
        <v>811</v>
      </c>
      <c r="I1711" s="27" t="s">
        <v>811</v>
      </c>
      <c r="J1711" s="484"/>
      <c r="M1711" s="51"/>
      <c r="Q1711" s="1169"/>
    </row>
    <row r="1712" spans="1:20">
      <c r="A1712" s="108"/>
      <c r="B1712" t="s">
        <v>709</v>
      </c>
      <c r="C1712" t="s">
        <v>973</v>
      </c>
      <c r="D1712" s="27">
        <v>7</v>
      </c>
      <c r="E1712" s="55">
        <v>44802</v>
      </c>
      <c r="H1712" s="24" t="s">
        <v>811</v>
      </c>
      <c r="I1712" s="27" t="s">
        <v>811</v>
      </c>
      <c r="J1712" s="484"/>
      <c r="M1712" s="51"/>
      <c r="Q1712" s="1169"/>
    </row>
    <row r="1713" spans="1:25">
      <c r="A1713" s="108"/>
      <c r="B1713" t="s">
        <v>709</v>
      </c>
      <c r="C1713" t="s">
        <v>973</v>
      </c>
      <c r="D1713" s="27">
        <v>8</v>
      </c>
      <c r="E1713" s="55">
        <v>44802</v>
      </c>
      <c r="H1713" s="24" t="s">
        <v>811</v>
      </c>
      <c r="I1713" s="27" t="s">
        <v>811</v>
      </c>
      <c r="J1713" s="484"/>
      <c r="M1713" s="51"/>
      <c r="Q1713" s="1169"/>
    </row>
    <row r="1714" spans="1:25">
      <c r="A1714" s="108"/>
      <c r="B1714" t="s">
        <v>709</v>
      </c>
      <c r="C1714" t="s">
        <v>973</v>
      </c>
      <c r="D1714" s="27">
        <v>9</v>
      </c>
      <c r="E1714" s="55">
        <v>44802</v>
      </c>
      <c r="H1714" s="68">
        <v>157.29099732142856</v>
      </c>
      <c r="I1714" s="24">
        <v>2.3164714513682361</v>
      </c>
      <c r="J1714" s="484">
        <f t="shared" si="239"/>
        <v>71.750386734679751</v>
      </c>
      <c r="M1714" s="51"/>
      <c r="Q1714" s="1169"/>
    </row>
    <row r="1715" spans="1:25" s="451" customFormat="1">
      <c r="A1715" s="1566"/>
      <c r="B1715" s="451" t="s">
        <v>709</v>
      </c>
      <c r="C1715" s="451" t="s">
        <v>973</v>
      </c>
      <c r="D1715" s="534">
        <v>10</v>
      </c>
      <c r="E1715" s="1202">
        <v>44802</v>
      </c>
      <c r="H1715" s="687">
        <v>280.01302589285706</v>
      </c>
      <c r="I1715" s="1200">
        <v>5.6156883669533002</v>
      </c>
      <c r="J1715" s="564">
        <f t="shared" si="239"/>
        <v>173.94033147801153</v>
      </c>
      <c r="L1715" s="1373"/>
      <c r="M1715" s="1568"/>
      <c r="N1715" s="1373"/>
      <c r="P1715" s="1373"/>
      <c r="Q1715" s="1232"/>
      <c r="R1715" s="1157"/>
      <c r="S1715" s="1157"/>
      <c r="T1715" s="1157"/>
    </row>
    <row r="1716" spans="1:25">
      <c r="A1716" s="108"/>
      <c r="D1716" s="27"/>
      <c r="E1716" s="133"/>
      <c r="H1716" s="24"/>
      <c r="I1716" s="71"/>
      <c r="J1716" s="484"/>
      <c r="M1716" s="51"/>
      <c r="Q1716" s="1169"/>
    </row>
    <row r="1717" spans="1:25">
      <c r="A1717" s="108"/>
      <c r="D1717" s="27"/>
      <c r="E1717" s="133"/>
      <c r="H1717" s="24"/>
      <c r="I1717" s="71"/>
      <c r="J1717" s="484"/>
      <c r="M1717" s="51"/>
      <c r="Q1717" s="1169"/>
    </row>
    <row r="1718" spans="1:25">
      <c r="A1718" s="108"/>
      <c r="D1718" s="27"/>
      <c r="E1718" s="133"/>
      <c r="H1718" s="24"/>
      <c r="I1718" s="71"/>
      <c r="J1718" s="484"/>
      <c r="M1718" s="51"/>
      <c r="Q1718" s="1169"/>
    </row>
    <row r="1719" spans="1:25" s="437" customFormat="1" ht="16.2" thickBot="1">
      <c r="A1719" s="436"/>
      <c r="D1719" s="1019"/>
      <c r="E1719" s="1579"/>
      <c r="H1719" s="1020"/>
      <c r="I1719" s="1021"/>
      <c r="J1719" s="486"/>
      <c r="L1719" s="1124"/>
      <c r="M1719" s="1580"/>
      <c r="N1719" s="1124"/>
      <c r="P1719" s="1124"/>
      <c r="Q1719" s="1251"/>
      <c r="R1719" s="1023"/>
      <c r="S1719" s="1023"/>
      <c r="T1719" s="1023"/>
    </row>
    <row r="1720" spans="1:25" ht="31.2">
      <c r="A1720" s="984" t="s">
        <v>974</v>
      </c>
      <c r="B1720" s="815"/>
      <c r="C1720" s="815"/>
      <c r="D1720" s="815"/>
      <c r="E1720" s="873"/>
      <c r="F1720" s="815"/>
      <c r="G1720" s="815"/>
      <c r="H1720" s="815"/>
      <c r="I1720" s="815"/>
      <c r="J1720" s="2164"/>
      <c r="K1720" s="815"/>
      <c r="L1720" s="1313"/>
      <c r="M1720" s="815"/>
      <c r="N1720" s="1136"/>
      <c r="O1720" s="815"/>
      <c r="P1720" s="1136"/>
      <c r="Q1720" s="1169"/>
      <c r="R1720" s="1340"/>
      <c r="S1720" s="1340"/>
      <c r="T1720" s="1340"/>
      <c r="U1720" s="815"/>
      <c r="V1720" s="747"/>
      <c r="W1720" s="747"/>
      <c r="X1720" s="747"/>
      <c r="Y1720" s="747"/>
    </row>
    <row r="1721" spans="1:25" s="1257" customFormat="1" ht="43.2">
      <c r="A1721" s="1260" t="s">
        <v>784</v>
      </c>
      <c r="B1721" s="1257" t="s">
        <v>20</v>
      </c>
      <c r="C1721" s="1257" t="s">
        <v>701</v>
      </c>
      <c r="D1721" s="1257" t="s">
        <v>785</v>
      </c>
      <c r="E1721" s="1257" t="s">
        <v>786</v>
      </c>
      <c r="F1721" s="1257" t="s">
        <v>787</v>
      </c>
      <c r="G1721" s="1257" t="s">
        <v>788</v>
      </c>
      <c r="H1721" s="1257" t="s">
        <v>789</v>
      </c>
      <c r="I1721" s="1257" t="s">
        <v>790</v>
      </c>
      <c r="J1721" s="1594" t="s">
        <v>791</v>
      </c>
      <c r="K1721" s="1565" t="s">
        <v>792</v>
      </c>
      <c r="L1721" s="1564" t="s">
        <v>474</v>
      </c>
      <c r="M1721" s="1565" t="s">
        <v>793</v>
      </c>
      <c r="N1721" s="1564" t="s">
        <v>483</v>
      </c>
      <c r="O1721" s="1565" t="s">
        <v>794</v>
      </c>
      <c r="P1721" s="1564" t="s">
        <v>480</v>
      </c>
      <c r="Q1721" s="1604" t="s">
        <v>795</v>
      </c>
      <c r="R1721" s="1603" t="s">
        <v>796</v>
      </c>
      <c r="S1721" s="1334" t="s">
        <v>797</v>
      </c>
      <c r="T1721" s="1573" t="s">
        <v>798</v>
      </c>
      <c r="X1721" s="1260" t="s">
        <v>784</v>
      </c>
      <c r="Y1721" s="1257" t="s">
        <v>20</v>
      </c>
    </row>
    <row r="1722" spans="1:25">
      <c r="A1722" s="2173" t="s">
        <v>74</v>
      </c>
      <c r="B1722" s="91" t="s">
        <v>709</v>
      </c>
      <c r="C1722" s="91" t="s">
        <v>974</v>
      </c>
      <c r="D1722" s="399">
        <v>0.5</v>
      </c>
      <c r="E1722" s="2174">
        <v>42996</v>
      </c>
      <c r="F1722" s="399">
        <v>4.18</v>
      </c>
      <c r="G1722" s="91">
        <v>1.55</v>
      </c>
      <c r="H1722" s="394">
        <v>19.723081012658231</v>
      </c>
      <c r="I1722" s="2186">
        <v>0.59798195708420154</v>
      </c>
      <c r="J1722" s="589">
        <v>18.52189313872606</v>
      </c>
      <c r="K1722" s="1968">
        <v>1.55</v>
      </c>
      <c r="L1722" s="2176">
        <v>53.677317845004865</v>
      </c>
      <c r="M1722" s="2177">
        <v>41.227835126582285</v>
      </c>
      <c r="N1722" s="2176">
        <v>67.054739420776258</v>
      </c>
      <c r="O1722" s="2177">
        <v>33.860730048550039</v>
      </c>
      <c r="P1722" s="2176">
        <v>54.965786727177942</v>
      </c>
      <c r="Q1722" s="2168">
        <f t="shared" si="238"/>
        <v>58.565947997653019</v>
      </c>
    </row>
    <row r="1723" spans="1:25">
      <c r="A1723" s="2173" t="s">
        <v>74</v>
      </c>
      <c r="B1723" s="91" t="s">
        <v>709</v>
      </c>
      <c r="C1723" s="91" t="s">
        <v>974</v>
      </c>
      <c r="D1723" s="399">
        <v>1</v>
      </c>
      <c r="E1723" s="2174">
        <v>42996</v>
      </c>
      <c r="F1723" s="399">
        <v>4.18</v>
      </c>
      <c r="G1723" s="91">
        <v>1.55</v>
      </c>
      <c r="H1723" s="91"/>
      <c r="I1723" s="454"/>
      <c r="J1723" s="589" t="s">
        <v>803</v>
      </c>
      <c r="K1723" s="91"/>
      <c r="L1723" s="2178" t="s">
        <v>803</v>
      </c>
      <c r="M1723" s="2179"/>
      <c r="N1723" s="2178" t="s">
        <v>803</v>
      </c>
      <c r="O1723" s="2179"/>
      <c r="P1723" s="2178" t="s">
        <v>803</v>
      </c>
      <c r="Q1723" s="2168"/>
      <c r="R1723" s="1330"/>
      <c r="T1723" s="1350" t="s">
        <v>803</v>
      </c>
    </row>
    <row r="1724" spans="1:25">
      <c r="A1724" s="2173" t="s">
        <v>74</v>
      </c>
      <c r="B1724" s="91" t="s">
        <v>709</v>
      </c>
      <c r="C1724" s="91" t="s">
        <v>974</v>
      </c>
      <c r="D1724" s="399">
        <v>2</v>
      </c>
      <c r="E1724" s="2174">
        <v>42996</v>
      </c>
      <c r="F1724" s="399">
        <v>4.18</v>
      </c>
      <c r="G1724" s="91">
        <v>1.55</v>
      </c>
      <c r="H1724" s="91"/>
      <c r="I1724" s="454"/>
      <c r="J1724" s="589" t="s">
        <v>803</v>
      </c>
      <c r="K1724" s="91"/>
      <c r="L1724" s="2178" t="s">
        <v>803</v>
      </c>
      <c r="M1724" s="2179"/>
      <c r="N1724" s="2178" t="s">
        <v>803</v>
      </c>
      <c r="O1724" s="2179"/>
      <c r="P1724" s="2178" t="s">
        <v>803</v>
      </c>
      <c r="Q1724" s="2168"/>
      <c r="R1724" s="1330"/>
      <c r="T1724" s="1350" t="s">
        <v>803</v>
      </c>
    </row>
    <row r="1725" spans="1:25">
      <c r="A1725" s="2173" t="s">
        <v>74</v>
      </c>
      <c r="B1725" s="91" t="s">
        <v>709</v>
      </c>
      <c r="C1725" s="91" t="s">
        <v>974</v>
      </c>
      <c r="D1725" s="399">
        <v>3</v>
      </c>
      <c r="E1725" s="2174">
        <v>42996</v>
      </c>
      <c r="F1725" s="399">
        <v>4.18</v>
      </c>
      <c r="G1725" s="91">
        <v>1.55</v>
      </c>
      <c r="H1725" s="394">
        <v>62.732589240506343</v>
      </c>
      <c r="I1725" s="2186">
        <v>1.5884150241613615</v>
      </c>
      <c r="J1725" s="589">
        <v>49.199566958374014</v>
      </c>
      <c r="K1725" s="91"/>
      <c r="L1725" s="2178" t="s">
        <v>803</v>
      </c>
      <c r="M1725" s="2179"/>
      <c r="N1725" s="2178" t="s">
        <v>803</v>
      </c>
      <c r="O1725" s="2179"/>
      <c r="P1725" s="2178" t="s">
        <v>803</v>
      </c>
      <c r="Q1725" s="2168"/>
      <c r="R1725" s="1330"/>
      <c r="T1725" s="1350" t="s">
        <v>803</v>
      </c>
    </row>
    <row r="1726" spans="1:25" s="451" customFormat="1">
      <c r="A1726" s="2180" t="s">
        <v>74</v>
      </c>
      <c r="B1726" s="470" t="s">
        <v>709</v>
      </c>
      <c r="C1726" s="470" t="s">
        <v>974</v>
      </c>
      <c r="D1726" s="2181">
        <v>4</v>
      </c>
      <c r="E1726" s="2182">
        <v>42996</v>
      </c>
      <c r="F1726" s="2181">
        <v>4.18</v>
      </c>
      <c r="G1726" s="470">
        <v>1.55</v>
      </c>
      <c r="H1726" s="470"/>
      <c r="I1726" s="2183"/>
      <c r="J1726" s="1718" t="s">
        <v>803</v>
      </c>
      <c r="K1726" s="470"/>
      <c r="L1726" s="2184" t="s">
        <v>803</v>
      </c>
      <c r="M1726" s="2185"/>
      <c r="N1726" s="2184" t="s">
        <v>803</v>
      </c>
      <c r="O1726" s="2185"/>
      <c r="P1726" s="2184" t="s">
        <v>803</v>
      </c>
      <c r="Q1726" s="2172"/>
      <c r="R1726" s="1341"/>
      <c r="S1726" s="1157"/>
      <c r="T1726" s="1357" t="s">
        <v>803</v>
      </c>
    </row>
    <row r="1727" spans="1:25">
      <c r="A1727" s="884"/>
      <c r="D1727" s="173"/>
      <c r="E1727" s="445"/>
      <c r="F1727" s="173"/>
      <c r="I1727" s="108"/>
      <c r="J1727" s="484"/>
      <c r="L1727" s="1648"/>
      <c r="M1727" s="911"/>
      <c r="N1727" s="1648"/>
      <c r="O1727" s="911"/>
      <c r="P1727" s="1648"/>
      <c r="Q1727" s="1169"/>
      <c r="R1727" s="1331"/>
      <c r="T1727" s="1344"/>
    </row>
    <row r="1728" spans="1:25">
      <c r="A1728" s="884" t="s">
        <v>74</v>
      </c>
      <c r="B1728" t="s">
        <v>368</v>
      </c>
      <c r="C1728" s="27" t="s">
        <v>75</v>
      </c>
      <c r="D1728" s="27">
        <v>0.5</v>
      </c>
      <c r="E1728" s="47">
        <v>43342</v>
      </c>
      <c r="F1728" s="27">
        <v>4.16</v>
      </c>
      <c r="G1728" s="27">
        <v>1.55</v>
      </c>
      <c r="H1728" s="27">
        <v>13.65</v>
      </c>
      <c r="I1728" s="607">
        <v>0.69</v>
      </c>
      <c r="J1728" s="484">
        <v>21.372059999999998</v>
      </c>
      <c r="K1728" s="592">
        <v>1.55</v>
      </c>
      <c r="L1728" s="1306">
        <v>53.677317845004865</v>
      </c>
      <c r="M1728" s="784">
        <v>40.765000000000001</v>
      </c>
      <c r="N1728" s="1306">
        <v>66.943983113215438</v>
      </c>
      <c r="O1728" s="784">
        <v>54.204499999999996</v>
      </c>
      <c r="P1728" s="1306">
        <v>61.753782217267513</v>
      </c>
      <c r="Q1728" s="1169">
        <f t="shared" si="238"/>
        <v>60.791694391829274</v>
      </c>
      <c r="R1728" s="1330">
        <f>AVERAGE(Q1727:Q1763)</f>
        <v>62.004684971596724</v>
      </c>
      <c r="S1728" s="1006" t="s">
        <v>42</v>
      </c>
      <c r="T1728" s="1346" t="str">
        <f>IF(_xlfn.NUMBERVALUE(R1728), IF(R1728&lt;50, "Acceptable; Ongoing Protection is Required", "Unacceptable; Immediate Restoration is Required"), " ")</f>
        <v>Unacceptable; Immediate Restoration is Required</v>
      </c>
    </row>
    <row r="1729" spans="1:20">
      <c r="A1729" s="884" t="s">
        <v>74</v>
      </c>
      <c r="B1729" t="s">
        <v>368</v>
      </c>
      <c r="C1729" s="27" t="s">
        <v>75</v>
      </c>
      <c r="D1729" s="27">
        <v>1</v>
      </c>
      <c r="E1729" s="47">
        <v>43342</v>
      </c>
      <c r="F1729" s="27">
        <v>4.16</v>
      </c>
      <c r="G1729" s="27">
        <v>1.55</v>
      </c>
      <c r="H1729" s="27"/>
      <c r="I1729" s="607"/>
      <c r="J1729" s="484" t="s">
        <v>803</v>
      </c>
      <c r="K1729" s="592"/>
      <c r="L1729" s="1306" t="s">
        <v>803</v>
      </c>
      <c r="M1729" s="784"/>
      <c r="N1729" s="1306" t="s">
        <v>803</v>
      </c>
      <c r="O1729" s="784"/>
      <c r="P1729" s="1306" t="s">
        <v>803</v>
      </c>
      <c r="Q1729" s="1169"/>
      <c r="R1729" s="1330"/>
      <c r="T1729" s="1350" t="s">
        <v>803</v>
      </c>
    </row>
    <row r="1730" spans="1:20">
      <c r="A1730" s="884" t="s">
        <v>74</v>
      </c>
      <c r="B1730" t="s">
        <v>368</v>
      </c>
      <c r="C1730" s="27" t="s">
        <v>75</v>
      </c>
      <c r="D1730" s="27">
        <v>2</v>
      </c>
      <c r="E1730" s="47">
        <v>43342</v>
      </c>
      <c r="F1730" s="27">
        <v>4.16</v>
      </c>
      <c r="G1730" s="27">
        <v>1.55</v>
      </c>
      <c r="H1730" s="27"/>
      <c r="I1730" s="607"/>
      <c r="J1730" s="484" t="s">
        <v>803</v>
      </c>
      <c r="K1730" s="592"/>
      <c r="L1730" s="1306" t="s">
        <v>803</v>
      </c>
      <c r="M1730" s="784"/>
      <c r="N1730" s="1306" t="s">
        <v>803</v>
      </c>
      <c r="O1730" s="784"/>
      <c r="P1730" s="1306" t="s">
        <v>803</v>
      </c>
      <c r="Q1730" s="1169"/>
      <c r="R1730" s="1330"/>
      <c r="T1730" s="1350" t="s">
        <v>803</v>
      </c>
    </row>
    <row r="1731" spans="1:20">
      <c r="A1731" s="884" t="s">
        <v>74</v>
      </c>
      <c r="B1731" t="s">
        <v>368</v>
      </c>
      <c r="C1731" s="27" t="s">
        <v>75</v>
      </c>
      <c r="D1731" s="27">
        <v>3</v>
      </c>
      <c r="E1731" s="47">
        <v>43342</v>
      </c>
      <c r="F1731" s="27">
        <v>4.16</v>
      </c>
      <c r="G1731" s="27">
        <v>1.55</v>
      </c>
      <c r="H1731" s="27">
        <v>67.88</v>
      </c>
      <c r="I1731" s="607">
        <v>2.81</v>
      </c>
      <c r="J1731" s="484">
        <v>87.036940000000001</v>
      </c>
      <c r="K1731" s="592"/>
      <c r="L1731" s="1306" t="s">
        <v>803</v>
      </c>
      <c r="M1731" s="784"/>
      <c r="N1731" s="1306" t="s">
        <v>803</v>
      </c>
      <c r="O1731" s="784"/>
      <c r="P1731" s="1306" t="s">
        <v>803</v>
      </c>
      <c r="Q1731" s="1169"/>
      <c r="R1731" s="1330"/>
      <c r="T1731" s="1350" t="s">
        <v>803</v>
      </c>
    </row>
    <row r="1732" spans="1:20" s="451" customFormat="1">
      <c r="A1732" s="1631" t="s">
        <v>74</v>
      </c>
      <c r="B1732" s="451" t="s">
        <v>368</v>
      </c>
      <c r="C1732" s="534" t="s">
        <v>75</v>
      </c>
      <c r="D1732" s="534">
        <v>3.75</v>
      </c>
      <c r="E1732" s="1513">
        <v>43342</v>
      </c>
      <c r="F1732" s="534">
        <v>4.16</v>
      </c>
      <c r="G1732" s="534">
        <v>1.55</v>
      </c>
      <c r="H1732" s="534"/>
      <c r="I1732" s="1636"/>
      <c r="J1732" s="564" t="s">
        <v>803</v>
      </c>
      <c r="K1732" s="1649"/>
      <c r="L1732" s="1315" t="s">
        <v>803</v>
      </c>
      <c r="M1732" s="892"/>
      <c r="N1732" s="1315" t="s">
        <v>803</v>
      </c>
      <c r="O1732" s="892"/>
      <c r="P1732" s="1315" t="s">
        <v>803</v>
      </c>
      <c r="Q1732" s="1232"/>
      <c r="R1732" s="1341"/>
      <c r="S1732" s="1157"/>
      <c r="T1732" s="1357" t="s">
        <v>803</v>
      </c>
    </row>
    <row r="1733" spans="1:20">
      <c r="A1733" s="108"/>
      <c r="J1733" s="484"/>
      <c r="Q1733" s="1169"/>
      <c r="T1733" s="1346"/>
    </row>
    <row r="1734" spans="1:20" ht="31.2">
      <c r="A1734" s="976" t="s">
        <v>804</v>
      </c>
      <c r="B1734" s="591" t="s">
        <v>20</v>
      </c>
      <c r="C1734" s="591" t="s">
        <v>701</v>
      </c>
      <c r="D1734" s="946" t="s">
        <v>805</v>
      </c>
      <c r="E1734" s="947" t="s">
        <v>786</v>
      </c>
      <c r="F1734" s="946" t="s">
        <v>806</v>
      </c>
      <c r="G1734" s="946" t="s">
        <v>807</v>
      </c>
      <c r="H1734" s="591" t="s">
        <v>808</v>
      </c>
      <c r="I1734" s="371" t="s">
        <v>809</v>
      </c>
      <c r="J1734" s="1601" t="s">
        <v>878</v>
      </c>
      <c r="K1734" s="1252" t="s">
        <v>792</v>
      </c>
      <c r="L1734" s="1305" t="s">
        <v>474</v>
      </c>
      <c r="M1734" s="1252" t="s">
        <v>793</v>
      </c>
      <c r="N1734" s="1305" t="s">
        <v>483</v>
      </c>
      <c r="O1734" s="1252" t="s">
        <v>794</v>
      </c>
      <c r="P1734" s="1305" t="s">
        <v>480</v>
      </c>
      <c r="Q1734" s="1604"/>
      <c r="T1734" s="1346"/>
    </row>
    <row r="1735" spans="1:20">
      <c r="A1735" s="108">
        <v>66</v>
      </c>
      <c r="B1735" t="s">
        <v>709</v>
      </c>
      <c r="C1735" t="s">
        <v>975</v>
      </c>
      <c r="D1735" s="18">
        <v>0.5</v>
      </c>
      <c r="E1735" s="55">
        <v>43705</v>
      </c>
      <c r="F1735" s="165">
        <v>3.8</v>
      </c>
      <c r="G1735" s="166">
        <v>1.2</v>
      </c>
      <c r="H1735" s="24">
        <v>10.002859873417721</v>
      </c>
      <c r="I1735" s="24">
        <v>0.98222816931104417</v>
      </c>
      <c r="J1735" s="484">
        <f t="shared" ref="J1735:J1822" si="243">IF(AND(I1735&gt;0),  I1735*30.974," ")</f>
        <v>30.423535316240283</v>
      </c>
      <c r="K1735" s="166">
        <f>AVERAGE(G1735:G1742)</f>
        <v>1.2</v>
      </c>
      <c r="L1735" s="1316">
        <f t="shared" ref="L1735:L1812" si="244">10*(6-(LN(K1735)/LN(2)))</f>
        <v>57.369655941662067</v>
      </c>
      <c r="M1735" s="166">
        <f>AVERAGE(H1735:H1742)</f>
        <v>30.553853649789033</v>
      </c>
      <c r="N1735" s="594">
        <f t="shared" ref="N1735:N1812" si="245">10*(6-((2.04-0.68*LN(M1735))/LN(2)))</f>
        <v>64.115341815285532</v>
      </c>
      <c r="O1735">
        <f>AVERAGE(J1735:J1742)</f>
        <v>33.68319981440888</v>
      </c>
      <c r="P1735" s="594">
        <f t="shared" ref="P1735:P1812" si="246">10*(6-(LN(48/O1735)/LN(2)))</f>
        <v>54.889947912730605</v>
      </c>
      <c r="Q1735" s="1169">
        <f t="shared" si="238"/>
        <v>58.791648556559402</v>
      </c>
      <c r="T1735" s="1346"/>
    </row>
    <row r="1736" spans="1:20">
      <c r="A1736" s="108"/>
      <c r="B1736" t="s">
        <v>709</v>
      </c>
      <c r="C1736" t="s">
        <v>975</v>
      </c>
      <c r="D1736" s="18">
        <v>1</v>
      </c>
      <c r="E1736" s="55">
        <v>43705</v>
      </c>
      <c r="F1736" s="165"/>
      <c r="G1736" s="166"/>
      <c r="H1736" s="27" t="s">
        <v>811</v>
      </c>
      <c r="I1736" s="27" t="s">
        <v>811</v>
      </c>
      <c r="J1736" s="484"/>
      <c r="L1736" s="1316"/>
      <c r="Q1736" s="1169"/>
      <c r="T1736" s="1346"/>
    </row>
    <row r="1737" spans="1:20">
      <c r="A1737" s="108"/>
      <c r="B1737" t="s">
        <v>709</v>
      </c>
      <c r="C1737" t="s">
        <v>975</v>
      </c>
      <c r="D1737" s="18">
        <v>1.5</v>
      </c>
      <c r="E1737" s="55">
        <v>43705</v>
      </c>
      <c r="F1737" s="165"/>
      <c r="G1737" s="166"/>
      <c r="H1737" s="27" t="s">
        <v>811</v>
      </c>
      <c r="I1737" s="27" t="s">
        <v>811</v>
      </c>
      <c r="J1737" s="484"/>
      <c r="L1737" s="1316"/>
      <c r="Q1737" s="1169"/>
      <c r="T1737" s="1346"/>
    </row>
    <row r="1738" spans="1:20">
      <c r="A1738" s="108"/>
      <c r="B1738" t="s">
        <v>709</v>
      </c>
      <c r="C1738" t="s">
        <v>975</v>
      </c>
      <c r="D1738" s="18">
        <v>2</v>
      </c>
      <c r="E1738" s="55">
        <v>43705</v>
      </c>
      <c r="F1738" s="165"/>
      <c r="G1738" s="166"/>
      <c r="H1738" s="27" t="s">
        <v>811</v>
      </c>
      <c r="I1738" s="27" t="s">
        <v>811</v>
      </c>
      <c r="J1738" s="484"/>
      <c r="L1738" s="1316"/>
      <c r="Q1738" s="1169"/>
      <c r="T1738" s="1346"/>
    </row>
    <row r="1739" spans="1:20">
      <c r="A1739" s="108"/>
      <c r="B1739" t="s">
        <v>709</v>
      </c>
      <c r="C1739" t="s">
        <v>975</v>
      </c>
      <c r="D1739" s="18">
        <v>2.5</v>
      </c>
      <c r="E1739" s="55">
        <v>43705</v>
      </c>
      <c r="F1739" s="165"/>
      <c r="G1739" s="166"/>
      <c r="H1739" s="27" t="s">
        <v>811</v>
      </c>
      <c r="I1739" s="27" t="s">
        <v>811</v>
      </c>
      <c r="J1739" s="484"/>
      <c r="L1739" s="1316"/>
      <c r="Q1739" s="1169"/>
      <c r="T1739" s="1346"/>
    </row>
    <row r="1740" spans="1:20">
      <c r="A1740" s="108"/>
      <c r="B1740" t="s">
        <v>709</v>
      </c>
      <c r="C1740" t="s">
        <v>975</v>
      </c>
      <c r="D1740" s="18">
        <v>3</v>
      </c>
      <c r="E1740" s="55">
        <v>43705</v>
      </c>
      <c r="F1740" s="165"/>
      <c r="G1740" s="166"/>
      <c r="H1740" s="27" t="s">
        <v>811</v>
      </c>
      <c r="I1740" s="27" t="s">
        <v>811</v>
      </c>
      <c r="J1740" s="484"/>
      <c r="L1740" s="1316"/>
      <c r="Q1740" s="1169"/>
      <c r="T1740" s="1346"/>
    </row>
    <row r="1741" spans="1:20">
      <c r="A1741" s="108"/>
      <c r="B1741" t="s">
        <v>709</v>
      </c>
      <c r="C1741" t="s">
        <v>975</v>
      </c>
      <c r="D1741" s="18">
        <v>3.5</v>
      </c>
      <c r="E1741" s="55">
        <v>43705</v>
      </c>
      <c r="F1741" s="165"/>
      <c r="G1741" s="166"/>
      <c r="H1741" s="27" t="s">
        <v>811</v>
      </c>
      <c r="I1741" s="27" t="s">
        <v>811</v>
      </c>
      <c r="J1741" s="484"/>
      <c r="L1741" s="1316"/>
      <c r="Q1741" s="1169"/>
      <c r="T1741" s="1346"/>
    </row>
    <row r="1742" spans="1:20" s="451" customFormat="1">
      <c r="A1742" s="1566"/>
      <c r="B1742" s="451" t="s">
        <v>709</v>
      </c>
      <c r="C1742" s="451" t="s">
        <v>975</v>
      </c>
      <c r="D1742" s="1201">
        <v>4</v>
      </c>
      <c r="E1742" s="1202">
        <v>43705</v>
      </c>
      <c r="F1742" s="1203"/>
      <c r="G1742" s="1204"/>
      <c r="H1742" s="1200">
        <v>51.104847426160347</v>
      </c>
      <c r="I1742" s="1200">
        <v>1.1927056341634108</v>
      </c>
      <c r="J1742" s="564">
        <f t="shared" si="243"/>
        <v>36.942864312577484</v>
      </c>
      <c r="L1742" s="1657"/>
      <c r="N1742" s="1373"/>
      <c r="P1742" s="1373"/>
      <c r="Q1742" s="1232"/>
      <c r="R1742" s="1157"/>
      <c r="S1742" s="1157"/>
      <c r="T1742" s="1569"/>
    </row>
    <row r="1743" spans="1:20">
      <c r="A1743" s="108"/>
      <c r="J1743" s="484" t="str">
        <f t="shared" si="243"/>
        <v xml:space="preserve"> </v>
      </c>
      <c r="L1743" s="1316"/>
      <c r="Q1743" s="1169"/>
      <c r="T1743" s="1346"/>
    </row>
    <row r="1744" spans="1:20" ht="31.2">
      <c r="B1744" s="976" t="s">
        <v>20</v>
      </c>
      <c r="C1744" s="591" t="s">
        <v>701</v>
      </c>
      <c r="D1744" s="946" t="s">
        <v>805</v>
      </c>
      <c r="E1744" s="947" t="s">
        <v>786</v>
      </c>
      <c r="F1744" s="946" t="s">
        <v>806</v>
      </c>
      <c r="G1744" s="946" t="s">
        <v>807</v>
      </c>
      <c r="H1744" s="591" t="s">
        <v>808</v>
      </c>
      <c r="I1744" s="371" t="s">
        <v>809</v>
      </c>
      <c r="J1744" s="484" t="s">
        <v>810</v>
      </c>
      <c r="K1744" s="1252" t="s">
        <v>792</v>
      </c>
      <c r="L1744" s="1305" t="s">
        <v>474</v>
      </c>
      <c r="M1744" s="1252" t="s">
        <v>793</v>
      </c>
      <c r="N1744" s="1305" t="s">
        <v>483</v>
      </c>
      <c r="O1744" s="1252" t="s">
        <v>794</v>
      </c>
      <c r="P1744" s="1305" t="s">
        <v>480</v>
      </c>
      <c r="Q1744" s="1604"/>
      <c r="T1744" s="1346"/>
    </row>
    <row r="1745" spans="1:25">
      <c r="B1745" s="108" t="s">
        <v>709</v>
      </c>
      <c r="C1745" t="s">
        <v>975</v>
      </c>
      <c r="D1745">
        <v>0.5</v>
      </c>
      <c r="E1745" s="55">
        <v>44069</v>
      </c>
      <c r="F1745">
        <v>4.07</v>
      </c>
      <c r="G1745">
        <v>1.59</v>
      </c>
      <c r="H1745" s="371">
        <v>1.1498666666666666</v>
      </c>
      <c r="I1745" s="24">
        <v>0.79945418424799419</v>
      </c>
      <c r="J1745" s="484">
        <f t="shared" si="243"/>
        <v>24.762293902897373</v>
      </c>
      <c r="K1745">
        <f>AVERAGE(G1745:G1749)</f>
        <v>1.59</v>
      </c>
      <c r="L1745" s="1316">
        <f t="shared" si="244"/>
        <v>53.309732344903694</v>
      </c>
      <c r="M1745" s="166">
        <f>AVERAGE(H1745:H1749)</f>
        <v>4.9858666666666673</v>
      </c>
      <c r="N1745" s="594">
        <f t="shared" si="245"/>
        <v>46.330362422335483</v>
      </c>
      <c r="O1745">
        <f>AVERAGE(J1745:J1749)</f>
        <v>87.793587473908872</v>
      </c>
      <c r="P1745" s="594">
        <f t="shared" si="246"/>
        <v>68.710811619741577</v>
      </c>
      <c r="Q1745" s="1169">
        <f t="shared" si="238"/>
        <v>56.116968795660249</v>
      </c>
      <c r="T1745" s="1346"/>
    </row>
    <row r="1746" spans="1:25">
      <c r="B1746" s="108" t="s">
        <v>709</v>
      </c>
      <c r="C1746" t="s">
        <v>975</v>
      </c>
      <c r="D1746">
        <v>1</v>
      </c>
      <c r="E1746" s="55">
        <v>44069</v>
      </c>
      <c r="H1746" s="24" t="s">
        <v>811</v>
      </c>
      <c r="I1746" s="24" t="s">
        <v>811</v>
      </c>
      <c r="J1746" s="484"/>
      <c r="L1746" s="1316"/>
      <c r="Q1746" s="1169"/>
      <c r="T1746" s="1346"/>
    </row>
    <row r="1747" spans="1:25">
      <c r="B1747" s="108" t="s">
        <v>709</v>
      </c>
      <c r="C1747" t="s">
        <v>975</v>
      </c>
      <c r="D1747">
        <v>2</v>
      </c>
      <c r="E1747" s="55">
        <v>44069</v>
      </c>
      <c r="H1747" s="24" t="s">
        <v>811</v>
      </c>
      <c r="I1747" s="24" t="s">
        <v>811</v>
      </c>
      <c r="J1747" s="484"/>
      <c r="L1747" s="1316"/>
      <c r="Q1747" s="1169"/>
      <c r="T1747" s="1346"/>
    </row>
    <row r="1748" spans="1:25">
      <c r="B1748" s="108" t="s">
        <v>709</v>
      </c>
      <c r="C1748" t="s">
        <v>975</v>
      </c>
      <c r="D1748">
        <v>3</v>
      </c>
      <c r="E1748" s="55">
        <v>44069</v>
      </c>
      <c r="H1748" s="24" t="s">
        <v>811</v>
      </c>
      <c r="I1748" s="24" t="s">
        <v>811</v>
      </c>
      <c r="J1748" s="484"/>
      <c r="L1748" s="1316"/>
      <c r="Q1748" s="1169"/>
      <c r="T1748" s="1346"/>
    </row>
    <row r="1749" spans="1:25" s="451" customFormat="1">
      <c r="B1749" s="1566" t="s">
        <v>709</v>
      </c>
      <c r="C1749" s="451" t="s">
        <v>975</v>
      </c>
      <c r="D1749" s="451">
        <v>3.5</v>
      </c>
      <c r="E1749" s="1202">
        <v>44069</v>
      </c>
      <c r="H1749" s="1576">
        <v>8.8218666666666685</v>
      </c>
      <c r="I1749" s="1200">
        <v>4.8694027586014199</v>
      </c>
      <c r="J1749" s="564">
        <f t="shared" si="243"/>
        <v>150.82488104492037</v>
      </c>
      <c r="L1749" s="1657"/>
      <c r="N1749" s="1373"/>
      <c r="P1749" s="1373"/>
      <c r="Q1749" s="1232"/>
      <c r="R1749" s="1157"/>
      <c r="S1749" s="1157"/>
      <c r="T1749" s="1569"/>
    </row>
    <row r="1750" spans="1:25">
      <c r="A1750" s="108"/>
      <c r="J1750" s="484" t="str">
        <f t="shared" si="243"/>
        <v xml:space="preserve"> </v>
      </c>
      <c r="L1750" s="1316"/>
      <c r="Q1750" s="1169"/>
      <c r="T1750" s="1346"/>
    </row>
    <row r="1751" spans="1:25" ht="31.2">
      <c r="A1751" s="983" t="s">
        <v>804</v>
      </c>
      <c r="B1751" s="815" t="s">
        <v>20</v>
      </c>
      <c r="C1751" s="815" t="s">
        <v>701</v>
      </c>
      <c r="D1751" s="815" t="s">
        <v>805</v>
      </c>
      <c r="E1751" s="873" t="s">
        <v>786</v>
      </c>
      <c r="F1751" s="815" t="s">
        <v>806</v>
      </c>
      <c r="G1751" s="815" t="s">
        <v>807</v>
      </c>
      <c r="H1751" s="815" t="s">
        <v>808</v>
      </c>
      <c r="I1751" s="878" t="s">
        <v>809</v>
      </c>
      <c r="J1751" s="484" t="s">
        <v>810</v>
      </c>
      <c r="K1751" s="1252" t="s">
        <v>792</v>
      </c>
      <c r="L1751" s="1305" t="s">
        <v>474</v>
      </c>
      <c r="M1751" s="1252" t="s">
        <v>793</v>
      </c>
      <c r="N1751" s="1305" t="s">
        <v>483</v>
      </c>
      <c r="O1751" s="1252" t="s">
        <v>794</v>
      </c>
      <c r="P1751" s="1305" t="s">
        <v>480</v>
      </c>
      <c r="Q1751" s="1604"/>
      <c r="R1751" s="1226"/>
      <c r="S1751" s="1226"/>
      <c r="T1751" s="1349"/>
      <c r="U1751" s="747"/>
      <c r="V1751" s="747"/>
      <c r="W1751" s="747"/>
      <c r="X1751" s="747"/>
      <c r="Y1751" s="747"/>
    </row>
    <row r="1752" spans="1:25">
      <c r="A1752" s="108">
        <v>31</v>
      </c>
      <c r="B1752" t="s">
        <v>709</v>
      </c>
      <c r="C1752" t="s">
        <v>975</v>
      </c>
      <c r="D1752" s="27">
        <v>0.5</v>
      </c>
      <c r="E1752" s="133">
        <v>44426</v>
      </c>
      <c r="F1752">
        <v>3.95</v>
      </c>
      <c r="G1752">
        <v>1.1000000000000001</v>
      </c>
      <c r="H1752" s="24">
        <v>8.5097142857142885</v>
      </c>
      <c r="I1752" s="24">
        <v>0.57603494903266061</v>
      </c>
      <c r="J1752" s="484">
        <f t="shared" si="243"/>
        <v>17.842106511337629</v>
      </c>
      <c r="K1752">
        <f>AVERAGE(G1752:G1756)</f>
        <v>1.1000000000000001</v>
      </c>
      <c r="L1752" s="1316">
        <f t="shared" si="244"/>
        <v>58.624964762500653</v>
      </c>
      <c r="M1752" s="166">
        <f>AVERAGE(H1752:H1756)</f>
        <v>52.233714285714285</v>
      </c>
      <c r="N1752" s="594">
        <f t="shared" si="245"/>
        <v>69.376005023346735</v>
      </c>
      <c r="O1752">
        <f>AVERAGE(J1752:J1756)</f>
        <v>61.123461263276774</v>
      </c>
      <c r="P1752" s="594">
        <f t="shared" si="246"/>
        <v>63.486918359360736</v>
      </c>
      <c r="Q1752" s="1169">
        <f t="shared" si="238"/>
        <v>63.829296048402711</v>
      </c>
      <c r="T1752" s="1346"/>
    </row>
    <row r="1753" spans="1:25">
      <c r="A1753" s="108">
        <v>31</v>
      </c>
      <c r="B1753" t="s">
        <v>709</v>
      </c>
      <c r="C1753" t="s">
        <v>975</v>
      </c>
      <c r="D1753" s="27">
        <v>1</v>
      </c>
      <c r="E1753" s="133">
        <v>44426</v>
      </c>
      <c r="H1753" s="24" t="s">
        <v>811</v>
      </c>
      <c r="I1753" s="24" t="s">
        <v>811</v>
      </c>
      <c r="J1753" s="484"/>
      <c r="L1753" s="1316"/>
      <c r="Q1753" s="1169"/>
      <c r="T1753" s="1346"/>
    </row>
    <row r="1754" spans="1:25">
      <c r="A1754" s="108">
        <v>31</v>
      </c>
      <c r="B1754" t="s">
        <v>709</v>
      </c>
      <c r="C1754" t="s">
        <v>975</v>
      </c>
      <c r="D1754" s="27">
        <v>2</v>
      </c>
      <c r="E1754" s="133">
        <v>44426</v>
      </c>
      <c r="H1754" s="371" t="s">
        <v>811</v>
      </c>
      <c r="I1754" s="24" t="s">
        <v>811</v>
      </c>
      <c r="J1754" s="484"/>
      <c r="L1754" s="1316"/>
      <c r="Q1754" s="1169"/>
      <c r="T1754" s="1346"/>
    </row>
    <row r="1755" spans="1:25">
      <c r="A1755" s="108">
        <v>31</v>
      </c>
      <c r="B1755" t="s">
        <v>709</v>
      </c>
      <c r="C1755" t="s">
        <v>975</v>
      </c>
      <c r="D1755" s="27">
        <v>3</v>
      </c>
      <c r="E1755" s="133">
        <v>44426</v>
      </c>
      <c r="H1755" s="24" t="s">
        <v>811</v>
      </c>
      <c r="I1755" s="24" t="s">
        <v>811</v>
      </c>
      <c r="J1755" s="484"/>
      <c r="L1755" s="1316"/>
      <c r="Q1755" s="1169"/>
      <c r="T1755" s="1346"/>
    </row>
    <row r="1756" spans="1:25" s="451" customFormat="1">
      <c r="A1756" s="1566">
        <v>31</v>
      </c>
      <c r="B1756" s="451" t="s">
        <v>709</v>
      </c>
      <c r="C1756" s="451" t="s">
        <v>975</v>
      </c>
      <c r="D1756" s="534">
        <v>3.5</v>
      </c>
      <c r="E1756" s="1567">
        <v>44426</v>
      </c>
      <c r="H1756" s="1200">
        <v>95.957714285714289</v>
      </c>
      <c r="I1756" s="1200">
        <v>3.370724349945629</v>
      </c>
      <c r="J1756" s="564">
        <f t="shared" si="243"/>
        <v>104.40481601521591</v>
      </c>
      <c r="L1756" s="1657"/>
      <c r="N1756" s="1373"/>
      <c r="P1756" s="1373"/>
      <c r="Q1756" s="1232"/>
      <c r="R1756" s="1157"/>
      <c r="S1756" s="1157"/>
      <c r="T1756" s="1569"/>
    </row>
    <row r="1757" spans="1:25">
      <c r="A1757" s="108"/>
      <c r="D1757" s="27"/>
      <c r="E1757" s="133"/>
      <c r="H1757" s="24"/>
      <c r="I1757" s="24"/>
      <c r="J1757" s="484"/>
      <c r="L1757" s="1316"/>
      <c r="Q1757" s="1169"/>
    </row>
    <row r="1758" spans="1:25" ht="31.2">
      <c r="A1758" s="983" t="s">
        <v>804</v>
      </c>
      <c r="B1758" s="815" t="s">
        <v>20</v>
      </c>
      <c r="C1758" s="815" t="s">
        <v>701</v>
      </c>
      <c r="D1758" s="815" t="s">
        <v>805</v>
      </c>
      <c r="E1758" s="873" t="s">
        <v>786</v>
      </c>
      <c r="F1758" s="815" t="s">
        <v>806</v>
      </c>
      <c r="G1758" s="815" t="s">
        <v>807</v>
      </c>
      <c r="H1758" s="815" t="s">
        <v>808</v>
      </c>
      <c r="I1758" s="878" t="s">
        <v>809</v>
      </c>
      <c r="J1758" s="484" t="s">
        <v>810</v>
      </c>
      <c r="K1758" s="1252" t="s">
        <v>792</v>
      </c>
      <c r="L1758" s="1305" t="s">
        <v>474</v>
      </c>
      <c r="M1758" s="1252" t="s">
        <v>793</v>
      </c>
      <c r="N1758" s="1305" t="s">
        <v>483</v>
      </c>
      <c r="O1758" s="1252" t="s">
        <v>794</v>
      </c>
      <c r="P1758" s="1305" t="s">
        <v>480</v>
      </c>
      <c r="Q1758" s="1169"/>
    </row>
    <row r="1759" spans="1:25">
      <c r="A1759" s="108"/>
      <c r="B1759" t="s">
        <v>709</v>
      </c>
      <c r="C1759" t="s">
        <v>976</v>
      </c>
      <c r="D1759" s="27">
        <v>0.5</v>
      </c>
      <c r="E1759" s="55">
        <v>44798</v>
      </c>
      <c r="F1759">
        <v>4.5</v>
      </c>
      <c r="G1759">
        <v>0.9</v>
      </c>
      <c r="H1759" s="24">
        <v>6.6147776642668781</v>
      </c>
      <c r="I1759" s="24">
        <v>0.70196104586916253</v>
      </c>
      <c r="J1759" s="484">
        <f t="shared" si="243"/>
        <v>21.742541434751441</v>
      </c>
      <c r="K1759">
        <f>AVERAGE(G1759:G1763)</f>
        <v>0.9</v>
      </c>
      <c r="L1759" s="1316">
        <f t="shared" ref="L1759" si="247">10*(6-(LN(K1759)/LN(2)))</f>
        <v>61.520030934450496</v>
      </c>
      <c r="M1759" s="166">
        <f>AVERAGE(H1759:H1763)</f>
        <v>101.51997172424841</v>
      </c>
      <c r="N1759" s="594">
        <f t="shared" ref="N1759" si="248">10*(6-((2.04-0.68*LN(M1759))/LN(2)))</f>
        <v>75.895235549105308</v>
      </c>
      <c r="O1759">
        <f>AVERAGE(J1759:J1763)</f>
        <v>127.25521519173006</v>
      </c>
      <c r="P1759" s="594">
        <f t="shared" ref="P1759" si="249">10*(6-(LN(48/O1759)/LN(2)))</f>
        <v>74.066184713040144</v>
      </c>
      <c r="Q1759" s="1606">
        <f>AVERAGE(L1759,N1759,P1759)</f>
        <v>70.493817065531985</v>
      </c>
    </row>
    <row r="1760" spans="1:25">
      <c r="A1760" s="108"/>
      <c r="B1760" t="s">
        <v>709</v>
      </c>
      <c r="C1760" t="s">
        <v>976</v>
      </c>
      <c r="D1760" s="27">
        <v>1</v>
      </c>
      <c r="E1760" s="55">
        <v>44798</v>
      </c>
      <c r="H1760" s="24" t="s">
        <v>811</v>
      </c>
      <c r="I1760" s="27" t="s">
        <v>811</v>
      </c>
      <c r="J1760" s="484"/>
      <c r="L1760" s="1316"/>
      <c r="Q1760" s="1169"/>
    </row>
    <row r="1761" spans="1:25">
      <c r="A1761" s="108"/>
      <c r="B1761" t="s">
        <v>709</v>
      </c>
      <c r="C1761" t="s">
        <v>976</v>
      </c>
      <c r="D1761" s="27">
        <v>2</v>
      </c>
      <c r="E1761" s="55">
        <v>44798</v>
      </c>
      <c r="H1761" s="24" t="s">
        <v>811</v>
      </c>
      <c r="I1761" s="27" t="s">
        <v>811</v>
      </c>
      <c r="J1761" s="484"/>
      <c r="L1761" s="1316"/>
      <c r="Q1761" s="1169"/>
    </row>
    <row r="1762" spans="1:25">
      <c r="A1762" s="108"/>
      <c r="B1762" t="s">
        <v>709</v>
      </c>
      <c r="C1762" t="s">
        <v>976</v>
      </c>
      <c r="D1762" s="27">
        <v>3</v>
      </c>
      <c r="E1762" s="55">
        <v>44798</v>
      </c>
      <c r="H1762" s="24" t="s">
        <v>811</v>
      </c>
      <c r="I1762" s="27" t="s">
        <v>811</v>
      </c>
      <c r="J1762" s="484"/>
      <c r="L1762" s="1316"/>
      <c r="Q1762" s="1169"/>
    </row>
    <row r="1763" spans="1:25" s="451" customFormat="1">
      <c r="A1763" s="1566"/>
      <c r="B1763" s="451" t="s">
        <v>709</v>
      </c>
      <c r="C1763" s="451" t="s">
        <v>976</v>
      </c>
      <c r="D1763" s="534">
        <v>4</v>
      </c>
      <c r="E1763" s="1202">
        <v>44798</v>
      </c>
      <c r="H1763" s="687">
        <v>196.42516578422993</v>
      </c>
      <c r="I1763" s="1200">
        <v>7.5149444356140203</v>
      </c>
      <c r="J1763" s="564">
        <f t="shared" si="243"/>
        <v>232.76788894870867</v>
      </c>
      <c r="L1763" s="1657"/>
      <c r="N1763" s="1373"/>
      <c r="P1763" s="1373"/>
      <c r="Q1763" s="1232"/>
      <c r="R1763" s="1157"/>
      <c r="S1763" s="1157"/>
      <c r="T1763" s="1157"/>
    </row>
    <row r="1764" spans="1:25">
      <c r="A1764" s="108"/>
      <c r="D1764" s="27"/>
      <c r="E1764" s="133"/>
      <c r="H1764" s="24"/>
      <c r="I1764" s="24"/>
      <c r="J1764" s="484"/>
      <c r="L1764" s="1316"/>
      <c r="Q1764" s="1169"/>
    </row>
    <row r="1765" spans="1:25">
      <c r="A1765" s="108"/>
      <c r="D1765" s="27"/>
      <c r="E1765" s="133"/>
      <c r="H1765" s="24"/>
      <c r="I1765" s="24"/>
      <c r="J1765" s="484"/>
      <c r="L1765" s="1316"/>
      <c r="Q1765" s="1169"/>
    </row>
    <row r="1766" spans="1:25">
      <c r="A1766" s="108"/>
      <c r="D1766" s="27"/>
      <c r="E1766" s="133"/>
      <c r="H1766" s="24"/>
      <c r="I1766" s="24"/>
      <c r="J1766" s="484"/>
      <c r="L1766" s="1316"/>
      <c r="Q1766" s="1169"/>
    </row>
    <row r="1767" spans="1:25">
      <c r="A1767" s="108"/>
      <c r="D1767" s="27"/>
      <c r="E1767" s="133"/>
      <c r="H1767" s="24"/>
      <c r="I1767" s="24"/>
      <c r="J1767" s="484"/>
      <c r="L1767" s="1316"/>
      <c r="Q1767" s="1169"/>
    </row>
    <row r="1768" spans="1:25" s="437" customFormat="1" ht="16.2" thickBot="1">
      <c r="A1768" s="436"/>
      <c r="D1768" s="1019"/>
      <c r="E1768" s="1579"/>
      <c r="H1768" s="1020"/>
      <c r="I1768" s="1020"/>
      <c r="J1768" s="486"/>
      <c r="L1768" s="1581"/>
      <c r="N1768" s="1124"/>
      <c r="P1768" s="1124"/>
      <c r="Q1768" s="1251"/>
      <c r="R1768" s="1023"/>
      <c r="S1768" s="1023"/>
      <c r="T1768" s="1023"/>
    </row>
    <row r="1769" spans="1:25">
      <c r="A1769" s="986" t="s">
        <v>977</v>
      </c>
      <c r="J1769" s="484" t="str">
        <f t="shared" si="243"/>
        <v xml:space="preserve"> </v>
      </c>
      <c r="L1769" s="1316"/>
      <c r="Q1769" s="1169"/>
    </row>
    <row r="1770" spans="1:25">
      <c r="A1770" s="973" t="s">
        <v>978</v>
      </c>
      <c r="J1770" s="484" t="str">
        <f t="shared" si="243"/>
        <v xml:space="preserve"> </v>
      </c>
      <c r="L1770" s="1316"/>
      <c r="Q1770" s="2158"/>
      <c r="T1770" s="1346"/>
    </row>
    <row r="1771" spans="1:25" ht="43.2">
      <c r="B1771" s="980" t="s">
        <v>20</v>
      </c>
      <c r="C1771" s="629" t="s">
        <v>701</v>
      </c>
      <c r="D1771" s="629" t="s">
        <v>846</v>
      </c>
      <c r="E1771" s="959" t="s">
        <v>786</v>
      </c>
      <c r="F1771" s="815" t="s">
        <v>806</v>
      </c>
      <c r="G1771" s="815" t="s">
        <v>807</v>
      </c>
      <c r="H1771" s="629" t="s">
        <v>808</v>
      </c>
      <c r="I1771" s="827" t="s">
        <v>809</v>
      </c>
      <c r="J1771" s="484" t="s">
        <v>810</v>
      </c>
      <c r="K1771" s="1252" t="s">
        <v>792</v>
      </c>
      <c r="L1771" s="1305" t="s">
        <v>474</v>
      </c>
      <c r="M1771" s="1252" t="s">
        <v>793</v>
      </c>
      <c r="N1771" s="1305" t="s">
        <v>483</v>
      </c>
      <c r="O1771" s="1252" t="s">
        <v>794</v>
      </c>
      <c r="P1771" s="1305" t="s">
        <v>480</v>
      </c>
      <c r="Q1771" s="1605" t="s">
        <v>795</v>
      </c>
      <c r="R1771" s="1603" t="s">
        <v>796</v>
      </c>
      <c r="S1771" s="1334" t="s">
        <v>797</v>
      </c>
      <c r="T1771" s="1343" t="s">
        <v>798</v>
      </c>
      <c r="U1771" s="832"/>
      <c r="V1771" s="832"/>
      <c r="W1771" s="832"/>
      <c r="X1771" s="832"/>
      <c r="Y1771" s="776"/>
    </row>
    <row r="1772" spans="1:25">
      <c r="B1772" s="108" t="s">
        <v>709</v>
      </c>
      <c r="C1772" s="27" t="s">
        <v>979</v>
      </c>
      <c r="D1772" s="27">
        <v>0.25</v>
      </c>
      <c r="E1772" s="139">
        <v>43339</v>
      </c>
      <c r="F1772" s="27">
        <v>1.2</v>
      </c>
      <c r="G1772" s="27">
        <v>0.6</v>
      </c>
      <c r="H1772" s="24">
        <v>29.87260759493671</v>
      </c>
      <c r="I1772" s="24">
        <v>1.6784651524942462</v>
      </c>
      <c r="J1772" s="484">
        <f t="shared" si="243"/>
        <v>51.988779633356785</v>
      </c>
      <c r="K1772">
        <f>AVERAGE(G1772:G1775)</f>
        <v>0.6</v>
      </c>
      <c r="L1772" s="1316">
        <f t="shared" si="244"/>
        <v>67.36965594166206</v>
      </c>
      <c r="M1772" s="166">
        <f>AVERAGE(H1772:H1775)</f>
        <v>33.984906012658229</v>
      </c>
      <c r="N1772" s="594">
        <f t="shared" si="245"/>
        <v>65.159412315217779</v>
      </c>
      <c r="O1772">
        <f>AVERAGE(J1772:J1775)</f>
        <v>59.900115664519767</v>
      </c>
      <c r="P1772" s="594">
        <f t="shared" si="246"/>
        <v>63.195243829643736</v>
      </c>
      <c r="Q1772" s="1169">
        <f t="shared" si="238"/>
        <v>65.241437362174523</v>
      </c>
      <c r="R1772" s="1582">
        <f>AVERAGE(Q1772,Q1778,Q1789,Q1793)</f>
        <v>73.900954063064248</v>
      </c>
      <c r="S1772" s="1006" t="s">
        <v>51</v>
      </c>
      <c r="T1772" s="1346" t="str">
        <f>IF(_xlfn.NUMBERVALUE(R1772), IF(R1772&lt;50, "Acceptable; Ongoing Protection is Required", "Unacceptable; Immediate Restoration is Required"), " ")</f>
        <v>Unacceptable; Immediate Restoration is Required</v>
      </c>
      <c r="Y1772" s="154"/>
    </row>
    <row r="1773" spans="1:25">
      <c r="B1773" s="108" t="s">
        <v>709</v>
      </c>
      <c r="C1773" s="27" t="s">
        <v>979</v>
      </c>
      <c r="D1773" s="27">
        <v>0.5</v>
      </c>
      <c r="E1773" s="139">
        <v>43339</v>
      </c>
      <c r="F1773" s="27"/>
      <c r="G1773" s="27"/>
      <c r="H1773" s="27" t="s">
        <v>811</v>
      </c>
      <c r="I1773" s="24" t="s">
        <v>811</v>
      </c>
      <c r="J1773" s="484"/>
      <c r="L1773" s="1316"/>
      <c r="Q1773" s="1169"/>
      <c r="T1773" s="1346"/>
      <c r="Y1773" s="154"/>
    </row>
    <row r="1774" spans="1:25">
      <c r="B1774" s="108" t="s">
        <v>709</v>
      </c>
      <c r="C1774" s="27" t="s">
        <v>979</v>
      </c>
      <c r="D1774" s="27">
        <v>0.75</v>
      </c>
      <c r="E1774" s="139">
        <v>43339</v>
      </c>
      <c r="F1774" s="27"/>
      <c r="G1774" s="27"/>
      <c r="H1774" s="27" t="s">
        <v>811</v>
      </c>
      <c r="I1774" s="24" t="s">
        <v>811</v>
      </c>
      <c r="J1774" s="484"/>
      <c r="L1774" s="1316"/>
      <c r="Q1774" s="1169"/>
      <c r="T1774" s="1346"/>
      <c r="Y1774" s="154"/>
    </row>
    <row r="1775" spans="1:25" s="451" customFormat="1">
      <c r="B1775" s="1566" t="s">
        <v>709</v>
      </c>
      <c r="C1775" s="534" t="s">
        <v>979</v>
      </c>
      <c r="D1775" s="534">
        <v>1</v>
      </c>
      <c r="E1775" s="1196">
        <v>43339</v>
      </c>
      <c r="F1775" s="534"/>
      <c r="G1775" s="534"/>
      <c r="H1775" s="1200">
        <v>38.097204430379747</v>
      </c>
      <c r="I1775" s="1200">
        <v>2.1893023728185819</v>
      </c>
      <c r="J1775" s="564">
        <f t="shared" si="243"/>
        <v>67.811451695682749</v>
      </c>
      <c r="L1775" s="1657"/>
      <c r="N1775" s="1373"/>
      <c r="P1775" s="1373"/>
      <c r="Q1775" s="1232"/>
      <c r="R1775" s="1157"/>
      <c r="S1775" s="1157"/>
      <c r="T1775" s="1569"/>
      <c r="Y1775" s="1647"/>
    </row>
    <row r="1776" spans="1:25">
      <c r="A1776" s="108"/>
      <c r="J1776" s="484" t="str">
        <f t="shared" si="243"/>
        <v xml:space="preserve"> </v>
      </c>
      <c r="L1776" s="1316"/>
      <c r="Q1776" s="1169"/>
      <c r="T1776" s="1346"/>
    </row>
    <row r="1777" spans="1:25" ht="31.2">
      <c r="A1777" s="976" t="s">
        <v>804</v>
      </c>
      <c r="B1777" s="591" t="s">
        <v>20</v>
      </c>
      <c r="C1777" s="591" t="s">
        <v>701</v>
      </c>
      <c r="D1777" s="946" t="s">
        <v>805</v>
      </c>
      <c r="E1777" s="947" t="s">
        <v>786</v>
      </c>
      <c r="F1777" s="946" t="s">
        <v>806</v>
      </c>
      <c r="G1777" s="946" t="s">
        <v>807</v>
      </c>
      <c r="H1777" s="591" t="s">
        <v>808</v>
      </c>
      <c r="I1777" s="371" t="s">
        <v>809</v>
      </c>
      <c r="J1777" s="484" t="s">
        <v>810</v>
      </c>
      <c r="K1777" s="1252" t="s">
        <v>792</v>
      </c>
      <c r="L1777" s="1305" t="s">
        <v>474</v>
      </c>
      <c r="M1777" s="1252" t="s">
        <v>793</v>
      </c>
      <c r="N1777" s="1305" t="s">
        <v>483</v>
      </c>
      <c r="O1777" s="1252" t="s">
        <v>794</v>
      </c>
      <c r="P1777" s="1305" t="s">
        <v>480</v>
      </c>
      <c r="Q1777" s="1604"/>
      <c r="T1777" s="1346"/>
    </row>
    <row r="1778" spans="1:25">
      <c r="A1778" s="108">
        <v>134</v>
      </c>
      <c r="B1778" t="s">
        <v>709</v>
      </c>
      <c r="C1778" t="s">
        <v>980</v>
      </c>
      <c r="D1778" s="18">
        <v>0.15</v>
      </c>
      <c r="E1778" s="55">
        <v>43724</v>
      </c>
      <c r="F1778" s="165">
        <v>1.33</v>
      </c>
      <c r="G1778" s="166">
        <v>0.69499999999999995</v>
      </c>
      <c r="H1778" s="24">
        <v>38.132166075949364</v>
      </c>
      <c r="I1778" s="24">
        <v>2.1018783526631526</v>
      </c>
      <c r="J1778" s="484">
        <f t="shared" si="243"/>
        <v>65.103580095388494</v>
      </c>
      <c r="K1778" s="166">
        <f>AVERAGE(G1778:G1781)</f>
        <v>0.69499999999999995</v>
      </c>
      <c r="L1778" s="1316">
        <f t="shared" si="244"/>
        <v>65.249151170512178</v>
      </c>
      <c r="M1778" s="166">
        <f>AVERAGE(H1778:H1781)</f>
        <v>35.800158607594931</v>
      </c>
      <c r="N1778" s="594">
        <f t="shared" si="245"/>
        <v>65.669900869402596</v>
      </c>
      <c r="O1778">
        <f>AVERAGE(J1778:J1781)</f>
        <v>67.34853113316052</v>
      </c>
      <c r="P1778" s="594">
        <f t="shared" si="246"/>
        <v>64.886120751171276</v>
      </c>
      <c r="Q1778" s="1169">
        <f t="shared" si="238"/>
        <v>65.268390930362031</v>
      </c>
      <c r="T1778" s="1346"/>
    </row>
    <row r="1779" spans="1:25">
      <c r="A1779" s="108"/>
      <c r="B1779" t="s">
        <v>709</v>
      </c>
      <c r="C1779" t="s">
        <v>980</v>
      </c>
      <c r="D1779" s="18">
        <v>0.5</v>
      </c>
      <c r="E1779" s="55">
        <v>43724</v>
      </c>
      <c r="F1779" s="165"/>
      <c r="G1779" s="166"/>
      <c r="H1779" s="27" t="s">
        <v>811</v>
      </c>
      <c r="I1779" s="27" t="s">
        <v>811</v>
      </c>
      <c r="J1779" s="484"/>
      <c r="L1779" s="1316"/>
      <c r="Q1779" s="1169"/>
      <c r="T1779" s="1346"/>
    </row>
    <row r="1780" spans="1:25">
      <c r="A1780" s="108"/>
      <c r="B1780" t="s">
        <v>709</v>
      </c>
      <c r="C1780" t="s">
        <v>980</v>
      </c>
      <c r="D1780" s="18">
        <v>1</v>
      </c>
      <c r="E1780" s="55">
        <v>43724</v>
      </c>
      <c r="F1780" s="165"/>
      <c r="G1780" s="166"/>
      <c r="H1780" s="27" t="s">
        <v>811</v>
      </c>
      <c r="I1780" s="27" t="s">
        <v>811</v>
      </c>
      <c r="J1780" s="484"/>
      <c r="L1780" s="1316"/>
      <c r="Q1780" s="1169"/>
      <c r="T1780" s="1346"/>
    </row>
    <row r="1781" spans="1:25" s="451" customFormat="1">
      <c r="A1781" s="1566"/>
      <c r="B1781" s="451" t="s">
        <v>709</v>
      </c>
      <c r="C1781" s="451" t="s">
        <v>980</v>
      </c>
      <c r="D1781" s="1201" t="s">
        <v>814</v>
      </c>
      <c r="E1781" s="1202">
        <v>43724</v>
      </c>
      <c r="F1781" s="1203"/>
      <c r="G1781" s="1204"/>
      <c r="H1781" s="1200">
        <v>33.468151139240497</v>
      </c>
      <c r="I1781" s="1200">
        <v>2.2468354804330257</v>
      </c>
      <c r="J1781" s="564">
        <f t="shared" si="243"/>
        <v>69.593482170932546</v>
      </c>
      <c r="L1781" s="1657"/>
      <c r="N1781" s="1373"/>
      <c r="P1781" s="1373"/>
      <c r="Q1781" s="1232"/>
      <c r="R1781" s="1157"/>
      <c r="S1781" s="1157"/>
      <c r="T1781" s="1569"/>
    </row>
    <row r="1782" spans="1:25">
      <c r="A1782" s="976"/>
      <c r="B1782" s="591"/>
      <c r="C1782" s="946"/>
      <c r="D1782" s="947"/>
      <c r="E1782" s="591"/>
      <c r="F1782" s="946"/>
      <c r="G1782" s="946"/>
      <c r="H1782" s="946"/>
      <c r="I1782" s="948"/>
      <c r="J1782" s="484" t="str">
        <f t="shared" si="243"/>
        <v xml:space="preserve"> </v>
      </c>
      <c r="K1782" s="946"/>
      <c r="L1782" s="1316"/>
      <c r="M1782" s="946"/>
      <c r="O1782" s="591"/>
      <c r="Q1782" s="1169"/>
      <c r="R1782" s="1011"/>
      <c r="S1782" s="1229"/>
      <c r="T1782" s="1348"/>
      <c r="U1782" s="946"/>
    </row>
    <row r="1783" spans="1:25" ht="31.2">
      <c r="B1783" s="976" t="s">
        <v>20</v>
      </c>
      <c r="C1783" s="591" t="s">
        <v>701</v>
      </c>
      <c r="D1783" s="946" t="s">
        <v>805</v>
      </c>
      <c r="E1783" s="947" t="s">
        <v>786</v>
      </c>
      <c r="F1783" s="946" t="s">
        <v>806</v>
      </c>
      <c r="G1783" s="946" t="s">
        <v>807</v>
      </c>
      <c r="H1783" s="591" t="s">
        <v>808</v>
      </c>
      <c r="I1783" s="371" t="s">
        <v>809</v>
      </c>
      <c r="J1783" s="484" t="s">
        <v>810</v>
      </c>
      <c r="K1783" s="1252" t="s">
        <v>792</v>
      </c>
      <c r="L1783" s="1305" t="s">
        <v>474</v>
      </c>
      <c r="M1783" s="1252" t="s">
        <v>793</v>
      </c>
      <c r="N1783" s="1305" t="s">
        <v>483</v>
      </c>
      <c r="O1783" s="1252" t="s">
        <v>794</v>
      </c>
      <c r="P1783" s="1305" t="s">
        <v>480</v>
      </c>
      <c r="Q1783" s="1604"/>
      <c r="T1783" s="1346"/>
    </row>
    <row r="1784" spans="1:25">
      <c r="B1784" s="108" t="s">
        <v>709</v>
      </c>
      <c r="C1784" t="s">
        <v>979</v>
      </c>
      <c r="D1784">
        <v>0.15</v>
      </c>
      <c r="E1784" s="55">
        <v>44083</v>
      </c>
      <c r="F1784">
        <v>0.87</v>
      </c>
      <c r="G1784">
        <v>0.46</v>
      </c>
      <c r="H1784" s="54" t="s">
        <v>866</v>
      </c>
      <c r="I1784" s="24">
        <v>2.9071061245381613</v>
      </c>
      <c r="J1784" s="484">
        <f t="shared" si="243"/>
        <v>90.044705101445004</v>
      </c>
      <c r="K1784">
        <f>AVERAGE(G1784:G1786)</f>
        <v>0.46</v>
      </c>
      <c r="L1784" s="1316">
        <f t="shared" si="244"/>
        <v>71.20294233717712</v>
      </c>
      <c r="M1784" t="e">
        <f>AVERAGE(H1784:H1786)</f>
        <v>#DIV/0!</v>
      </c>
      <c r="N1784" s="594" t="e">
        <f t="shared" si="245"/>
        <v>#DIV/0!</v>
      </c>
      <c r="O1784">
        <f>AVERAGE(J1784:J1786)</f>
        <v>95.109719763401273</v>
      </c>
      <c r="P1784" s="594">
        <f t="shared" si="246"/>
        <v>69.865583793940928</v>
      </c>
      <c r="Q1784" s="1169" t="e">
        <f t="shared" ref="Q1784:Q1846" si="250">AVERAGE(L1784,N1784,P1784)</f>
        <v>#DIV/0!</v>
      </c>
      <c r="T1784" s="1346"/>
    </row>
    <row r="1785" spans="1:25">
      <c r="B1785" s="108" t="s">
        <v>709</v>
      </c>
      <c r="C1785" t="s">
        <v>979</v>
      </c>
      <c r="D1785">
        <v>0.5</v>
      </c>
      <c r="E1785" s="55">
        <v>44083</v>
      </c>
      <c r="H1785" s="24" t="s">
        <v>811</v>
      </c>
      <c r="I1785" s="24" t="s">
        <v>811</v>
      </c>
      <c r="J1785" s="484"/>
      <c r="L1785" s="1316"/>
      <c r="Q1785" s="1169"/>
      <c r="T1785" s="1346"/>
    </row>
    <row r="1786" spans="1:25" s="451" customFormat="1">
      <c r="B1786" s="1566" t="s">
        <v>709</v>
      </c>
      <c r="C1786" s="451" t="s">
        <v>979</v>
      </c>
      <c r="D1786" s="451">
        <v>0.75</v>
      </c>
      <c r="E1786" s="1202">
        <v>44083</v>
      </c>
      <c r="H1786" s="685" t="s">
        <v>866</v>
      </c>
      <c r="I1786" s="1200">
        <v>3.2341555635487036</v>
      </c>
      <c r="J1786" s="564">
        <f t="shared" si="243"/>
        <v>100.17473442535754</v>
      </c>
      <c r="L1786" s="1657"/>
      <c r="N1786" s="1373"/>
      <c r="P1786" s="1373"/>
      <c r="Q1786" s="1232"/>
      <c r="R1786" s="1157"/>
      <c r="S1786" s="1157"/>
      <c r="T1786" s="1569"/>
    </row>
    <row r="1787" spans="1:25">
      <c r="A1787" s="976"/>
      <c r="B1787" s="591"/>
      <c r="C1787" s="946"/>
      <c r="D1787" s="947"/>
      <c r="E1787" s="591"/>
      <c r="F1787" s="946"/>
      <c r="G1787" s="946"/>
      <c r="H1787" s="946"/>
      <c r="I1787" s="948"/>
      <c r="J1787" s="484" t="str">
        <f t="shared" si="243"/>
        <v xml:space="preserve"> </v>
      </c>
      <c r="K1787" s="946"/>
      <c r="L1787" s="1316"/>
      <c r="M1787" s="946"/>
      <c r="O1787" s="591"/>
      <c r="Q1787" s="1169"/>
      <c r="R1787" s="1011"/>
      <c r="S1787" s="1229"/>
      <c r="T1787" s="1348"/>
      <c r="U1787" s="946"/>
    </row>
    <row r="1788" spans="1:25" ht="31.2">
      <c r="A1788" s="983" t="s">
        <v>804</v>
      </c>
      <c r="B1788" s="815" t="s">
        <v>20</v>
      </c>
      <c r="C1788" s="815" t="s">
        <v>701</v>
      </c>
      <c r="D1788" s="815" t="s">
        <v>805</v>
      </c>
      <c r="E1788" s="873" t="s">
        <v>786</v>
      </c>
      <c r="F1788" s="815" t="s">
        <v>806</v>
      </c>
      <c r="G1788" s="815" t="s">
        <v>807</v>
      </c>
      <c r="H1788" s="815" t="s">
        <v>808</v>
      </c>
      <c r="I1788" s="878" t="s">
        <v>809</v>
      </c>
      <c r="J1788" s="484" t="s">
        <v>810</v>
      </c>
      <c r="K1788" s="1252" t="s">
        <v>792</v>
      </c>
      <c r="L1788" s="1305" t="s">
        <v>474</v>
      </c>
      <c r="M1788" s="1252" t="s">
        <v>793</v>
      </c>
      <c r="N1788" s="1305" t="s">
        <v>483</v>
      </c>
      <c r="O1788" s="1252" t="s">
        <v>794</v>
      </c>
      <c r="P1788" s="1305" t="s">
        <v>480</v>
      </c>
      <c r="Q1788" s="1604"/>
      <c r="R1788" s="1226"/>
      <c r="S1788" s="1226"/>
      <c r="T1788" s="1349"/>
      <c r="U1788" s="747"/>
      <c r="V1788" s="747"/>
      <c r="W1788" s="747"/>
      <c r="X1788" s="747"/>
      <c r="Y1788" s="747"/>
    </row>
    <row r="1789" spans="1:25">
      <c r="A1789" s="108">
        <v>37</v>
      </c>
      <c r="B1789" t="s">
        <v>709</v>
      </c>
      <c r="C1789" t="s">
        <v>978</v>
      </c>
      <c r="D1789" s="27">
        <v>0.5</v>
      </c>
      <c r="E1789" s="133">
        <v>44439</v>
      </c>
      <c r="F1789">
        <v>0.5</v>
      </c>
      <c r="G1789">
        <v>0.27500000000000002</v>
      </c>
      <c r="H1789" s="24">
        <v>68.864571428571438</v>
      </c>
      <c r="I1789" s="24">
        <v>4.8008199245028376</v>
      </c>
      <c r="J1789" s="484">
        <f t="shared" si="243"/>
        <v>148.70059634155089</v>
      </c>
      <c r="K1789">
        <f>AVERAGE(G1789:G1790)</f>
        <v>0.27500000000000002</v>
      </c>
      <c r="L1789" s="1316">
        <f t="shared" si="244"/>
        <v>78.624964762500653</v>
      </c>
      <c r="M1789" s="166">
        <f>AVERAGE(H1789:H1790)</f>
        <v>70.637428571428586</v>
      </c>
      <c r="N1789" s="594">
        <f t="shared" si="245"/>
        <v>72.337075422618881</v>
      </c>
      <c r="O1789">
        <f>AVERAGE(J1789:J1790)</f>
        <v>105.3295890752652</v>
      </c>
      <c r="P1789" s="594">
        <f t="shared" si="246"/>
        <v>71.338044626978515</v>
      </c>
      <c r="Q1789" s="1169">
        <f t="shared" si="250"/>
        <v>74.10002827069934</v>
      </c>
      <c r="T1789" s="1346"/>
    </row>
    <row r="1790" spans="1:25" s="451" customFormat="1">
      <c r="A1790" s="1566">
        <v>37</v>
      </c>
      <c r="B1790" s="451" t="s">
        <v>709</v>
      </c>
      <c r="C1790" s="451" t="s">
        <v>978</v>
      </c>
      <c r="D1790" s="534">
        <v>0.5</v>
      </c>
      <c r="E1790" s="1567">
        <v>44439</v>
      </c>
      <c r="H1790" s="1200">
        <v>72.410285714285735</v>
      </c>
      <c r="I1790" s="1200">
        <v>2.0003416352095154</v>
      </c>
      <c r="J1790" s="564">
        <f t="shared" si="243"/>
        <v>61.958581808979531</v>
      </c>
      <c r="L1790" s="1657"/>
      <c r="N1790" s="1373"/>
      <c r="P1790" s="1373"/>
      <c r="Q1790" s="1232"/>
      <c r="R1790" s="1157"/>
      <c r="S1790" s="1157"/>
      <c r="T1790" s="1569"/>
    </row>
    <row r="1791" spans="1:25">
      <c r="A1791" s="108"/>
      <c r="D1791" s="27"/>
      <c r="E1791" s="133"/>
      <c r="H1791" s="24"/>
      <c r="I1791" s="24"/>
      <c r="J1791" s="484"/>
      <c r="L1791" s="1316"/>
      <c r="Q1791" s="1169"/>
    </row>
    <row r="1792" spans="1:25" ht="31.2">
      <c r="A1792" s="983" t="s">
        <v>804</v>
      </c>
      <c r="B1792" s="815" t="s">
        <v>20</v>
      </c>
      <c r="C1792" s="815" t="s">
        <v>701</v>
      </c>
      <c r="D1792" s="815" t="s">
        <v>805</v>
      </c>
      <c r="E1792" s="873" t="s">
        <v>786</v>
      </c>
      <c r="F1792" s="815" t="s">
        <v>806</v>
      </c>
      <c r="G1792" s="815" t="s">
        <v>807</v>
      </c>
      <c r="H1792" s="815" t="s">
        <v>808</v>
      </c>
      <c r="I1792" s="878" t="s">
        <v>809</v>
      </c>
      <c r="J1792" s="484" t="s">
        <v>810</v>
      </c>
      <c r="K1792" s="1252" t="s">
        <v>792</v>
      </c>
      <c r="L1792" s="1305" t="s">
        <v>474</v>
      </c>
      <c r="M1792" s="1252" t="s">
        <v>793</v>
      </c>
      <c r="N1792" s="1305" t="s">
        <v>483</v>
      </c>
      <c r="O1792" s="1252" t="s">
        <v>794</v>
      </c>
      <c r="P1792" s="1305" t="s">
        <v>480</v>
      </c>
      <c r="Q1792" s="1169"/>
    </row>
    <row r="1793" spans="1:25">
      <c r="A1793" s="108"/>
      <c r="B1793" t="s">
        <v>709</v>
      </c>
      <c r="C1793" t="s">
        <v>979</v>
      </c>
      <c r="D1793" s="27">
        <v>0.5</v>
      </c>
      <c r="E1793" s="55">
        <v>44798</v>
      </c>
      <c r="F1793">
        <v>0.7</v>
      </c>
      <c r="G1793">
        <v>0.45</v>
      </c>
      <c r="H1793" s="68">
        <v>52.996237590849169</v>
      </c>
      <c r="I1793" s="49">
        <v>167.02025234479677</v>
      </c>
      <c r="J1793" s="706">
        <f>IF(AND(I1793&gt;0),  I1793*30.974," ")</f>
        <v>5173.2852961277349</v>
      </c>
      <c r="K1793">
        <f>AVERAGE(G1793:G1794)</f>
        <v>0.45</v>
      </c>
      <c r="L1793" s="1316">
        <f t="shared" ref="L1793" si="251">10*(6-(LN(K1793)/LN(2)))</f>
        <v>71.520030934450489</v>
      </c>
      <c r="M1793" s="166">
        <f>AVERAGE(H1793:H1794)</f>
        <v>76.221965906039031</v>
      </c>
      <c r="N1793" s="594">
        <f t="shared" ref="N1793" si="252">10*(6-((2.04-0.68*LN(M1793))/LN(2)))</f>
        <v>73.083538576314567</v>
      </c>
      <c r="O1793">
        <f>AVERAGE(J1793:J1794)</f>
        <v>5490.7726315638674</v>
      </c>
      <c r="P1793" s="594">
        <f t="shared" ref="P1793" si="253">10*(6-(LN(48/O1793)/LN(2)))</f>
        <v>128.37830955629818</v>
      </c>
      <c r="Q1793" s="1606">
        <f>AVERAGE(L1793,N1793,P1793)</f>
        <v>90.993959689021082</v>
      </c>
    </row>
    <row r="1794" spans="1:25" s="451" customFormat="1">
      <c r="A1794" s="1566"/>
      <c r="B1794" s="451" t="s">
        <v>709</v>
      </c>
      <c r="C1794" s="451" t="s">
        <v>979</v>
      </c>
      <c r="D1794" s="534">
        <v>0.5</v>
      </c>
      <c r="E1794" s="1202">
        <v>44798</v>
      </c>
      <c r="F1794" s="534"/>
      <c r="H1794" s="687">
        <v>99.4476942212289</v>
      </c>
      <c r="I1794" s="1658">
        <v>187.5205</v>
      </c>
      <c r="J1794" s="708">
        <f>IF(AND(I1794&gt;0),  I1794*30.974," ")</f>
        <v>5808.259967</v>
      </c>
      <c r="L1794" s="1657"/>
      <c r="N1794" s="1373"/>
      <c r="P1794" s="1373"/>
      <c r="Q1794" s="1232"/>
      <c r="R1794" s="1157"/>
      <c r="S1794" s="1157"/>
      <c r="T1794" s="1157"/>
    </row>
    <row r="1795" spans="1:25">
      <c r="A1795" s="108"/>
      <c r="D1795" s="27"/>
      <c r="E1795" s="133"/>
      <c r="H1795" s="24"/>
      <c r="I1795" s="24"/>
      <c r="J1795" s="484"/>
      <c r="L1795" s="1316"/>
      <c r="Q1795" s="1169"/>
    </row>
    <row r="1796" spans="1:25" s="437" customFormat="1" ht="16.2" thickBot="1">
      <c r="A1796" s="436"/>
      <c r="D1796" s="1019"/>
      <c r="E1796" s="1579"/>
      <c r="H1796" s="1020"/>
      <c r="I1796" s="1020"/>
      <c r="J1796" s="486"/>
      <c r="L1796" s="1581"/>
      <c r="N1796" s="1124"/>
      <c r="P1796" s="1124"/>
      <c r="Q1796" s="1251"/>
      <c r="R1796" s="1023"/>
      <c r="S1796" s="1023"/>
      <c r="T1796" s="1023"/>
    </row>
    <row r="1797" spans="1:25">
      <c r="A1797" s="973" t="s">
        <v>984</v>
      </c>
      <c r="J1797" s="484" t="str">
        <f t="shared" si="243"/>
        <v xml:space="preserve"> </v>
      </c>
      <c r="L1797" s="1316"/>
      <c r="Q1797" s="1169"/>
    </row>
    <row r="1798" spans="1:25" ht="43.2">
      <c r="B1798" s="980" t="s">
        <v>20</v>
      </c>
      <c r="C1798" s="629" t="s">
        <v>701</v>
      </c>
      <c r="D1798" s="629" t="s">
        <v>846</v>
      </c>
      <c r="E1798" s="959" t="s">
        <v>786</v>
      </c>
      <c r="F1798" s="815" t="s">
        <v>806</v>
      </c>
      <c r="G1798" s="815" t="s">
        <v>807</v>
      </c>
      <c r="H1798" s="629" t="s">
        <v>808</v>
      </c>
      <c r="I1798" s="827" t="s">
        <v>809</v>
      </c>
      <c r="J1798" s="484" t="s">
        <v>810</v>
      </c>
      <c r="K1798" s="1565" t="s">
        <v>792</v>
      </c>
      <c r="L1798" s="1564" t="s">
        <v>474</v>
      </c>
      <c r="M1798" s="1565" t="s">
        <v>793</v>
      </c>
      <c r="N1798" s="1564" t="s">
        <v>483</v>
      </c>
      <c r="O1798" s="1565" t="s">
        <v>794</v>
      </c>
      <c r="P1798" s="1564" t="s">
        <v>480</v>
      </c>
      <c r="Q1798" s="1604" t="s">
        <v>795</v>
      </c>
      <c r="R1798" s="1603" t="s">
        <v>796</v>
      </c>
      <c r="S1798" s="1334" t="s">
        <v>797</v>
      </c>
      <c r="T1798" s="1573" t="s">
        <v>798</v>
      </c>
      <c r="U1798" s="832"/>
      <c r="V1798" s="832"/>
      <c r="W1798" s="776"/>
      <c r="X1798" s="776"/>
      <c r="Y1798" s="776"/>
    </row>
    <row r="1799" spans="1:25">
      <c r="B1799" s="108" t="s">
        <v>709</v>
      </c>
      <c r="C1799" s="27" t="s">
        <v>985</v>
      </c>
      <c r="D1799" s="27">
        <v>0.15</v>
      </c>
      <c r="E1799" s="139">
        <v>43340</v>
      </c>
      <c r="F1799" s="27">
        <v>0.25</v>
      </c>
      <c r="G1799" s="27">
        <v>0.25</v>
      </c>
      <c r="H1799" s="24">
        <v>54.363093037974664</v>
      </c>
      <c r="I1799" s="24">
        <v>2.0798372541776531</v>
      </c>
      <c r="J1799" s="484">
        <f t="shared" si="243"/>
        <v>64.420879110898625</v>
      </c>
      <c r="K1799">
        <f>AVERAGE(G1799:G1800)</f>
        <v>0.25</v>
      </c>
      <c r="L1799" s="1316">
        <f t="shared" si="244"/>
        <v>80</v>
      </c>
      <c r="M1799" s="166">
        <f>AVERAGE(H1799:H1800)</f>
        <v>72.921937658227847</v>
      </c>
      <c r="N1799" s="594">
        <f t="shared" si="245"/>
        <v>72.649331908754931</v>
      </c>
      <c r="O1799">
        <f>AVERAGE(J1799:J1800)</f>
        <v>84.199219188806097</v>
      </c>
      <c r="P1799" s="594">
        <f t="shared" si="246"/>
        <v>68.107724488633352</v>
      </c>
      <c r="Q1799" s="1169">
        <f t="shared" si="250"/>
        <v>73.585685465796089</v>
      </c>
      <c r="R1799" s="1582">
        <f>AVERAGE(Q1799,Q1803,Q1812,Q1816)</f>
        <v>79.174652736608223</v>
      </c>
      <c r="S1799" s="1006" t="s">
        <v>51</v>
      </c>
      <c r="T1799" s="1346" t="str">
        <f>IF(_xlfn.NUMBERVALUE(R1799), IF(R1799&lt;50, "Acceptable; Ongoing Protection is Required", "Unacceptable; Immediate Restoration is Required"), " ")</f>
        <v>Unacceptable; Immediate Restoration is Required</v>
      </c>
      <c r="W1799" s="154"/>
      <c r="X1799" s="154"/>
      <c r="Y1799" s="154"/>
    </row>
    <row r="1800" spans="1:25" s="451" customFormat="1">
      <c r="B1800" s="1566" t="s">
        <v>709</v>
      </c>
      <c r="C1800" s="534" t="s">
        <v>985</v>
      </c>
      <c r="D1800" s="534">
        <v>0.2</v>
      </c>
      <c r="E1800" s="1196">
        <v>43340</v>
      </c>
      <c r="F1800" s="534"/>
      <c r="G1800" s="534"/>
      <c r="H1800" s="1200">
        <v>91.48078227848103</v>
      </c>
      <c r="I1800" s="1200">
        <v>3.3569303049884924</v>
      </c>
      <c r="J1800" s="564">
        <f t="shared" si="243"/>
        <v>103.97755926671357</v>
      </c>
      <c r="L1800" s="1657"/>
      <c r="N1800" s="1373"/>
      <c r="P1800" s="1373"/>
      <c r="Q1800" s="1232"/>
      <c r="R1800" s="1157"/>
      <c r="S1800" s="1157"/>
      <c r="T1800" s="1569"/>
      <c r="W1800" s="1647"/>
      <c r="X1800" s="1647"/>
      <c r="Y1800" s="1647"/>
    </row>
    <row r="1801" spans="1:25">
      <c r="A1801" s="108"/>
      <c r="B1801" s="27"/>
      <c r="C1801" s="27"/>
      <c r="D1801" s="139"/>
      <c r="E1801" s="27"/>
      <c r="F1801" s="27"/>
      <c r="G1801" s="27"/>
      <c r="H1801" s="27"/>
      <c r="I1801" s="27"/>
      <c r="J1801" s="484" t="str">
        <f t="shared" si="243"/>
        <v xml:space="preserve"> </v>
      </c>
      <c r="K1801" s="27"/>
      <c r="L1801" s="1316"/>
      <c r="M1801" s="27"/>
      <c r="O1801" s="24"/>
      <c r="Q1801" s="1169"/>
      <c r="R1801" s="1011"/>
      <c r="S1801" s="1011"/>
      <c r="T1801" s="1347"/>
    </row>
    <row r="1802" spans="1:25" ht="31.2">
      <c r="A1802" s="976" t="s">
        <v>804</v>
      </c>
      <c r="B1802" s="591" t="s">
        <v>20</v>
      </c>
      <c r="C1802" s="591" t="s">
        <v>701</v>
      </c>
      <c r="D1802" s="946" t="s">
        <v>805</v>
      </c>
      <c r="E1802" s="947" t="s">
        <v>786</v>
      </c>
      <c r="F1802" s="946" t="s">
        <v>806</v>
      </c>
      <c r="G1802" s="946" t="s">
        <v>807</v>
      </c>
      <c r="H1802" s="591" t="s">
        <v>808</v>
      </c>
      <c r="I1802" s="371" t="s">
        <v>809</v>
      </c>
      <c r="J1802" s="484" t="s">
        <v>810</v>
      </c>
      <c r="K1802" s="1252" t="s">
        <v>792</v>
      </c>
      <c r="L1802" s="1305" t="s">
        <v>474</v>
      </c>
      <c r="M1802" s="1252" t="s">
        <v>793</v>
      </c>
      <c r="N1802" s="1305" t="s">
        <v>483</v>
      </c>
      <c r="O1802" s="1252" t="s">
        <v>794</v>
      </c>
      <c r="P1802" s="1305" t="s">
        <v>480</v>
      </c>
      <c r="Q1802" s="1604"/>
      <c r="T1802" s="1346"/>
    </row>
    <row r="1803" spans="1:25">
      <c r="A1803" s="108"/>
      <c r="B1803" t="s">
        <v>709</v>
      </c>
      <c r="C1803" t="s">
        <v>986</v>
      </c>
      <c r="D1803" s="18" t="s">
        <v>814</v>
      </c>
      <c r="E1803" s="55">
        <v>43703</v>
      </c>
      <c r="F1803" s="165"/>
      <c r="G1803" s="166"/>
      <c r="H1803" s="24">
        <v>125.04001949367084</v>
      </c>
      <c r="I1803" s="24">
        <v>4.9462204240306162</v>
      </c>
      <c r="J1803" s="484">
        <f t="shared" si="243"/>
        <v>153.2042314139243</v>
      </c>
      <c r="K1803" s="166">
        <f>AVERAGE(G1803:G1804)</f>
        <v>0.09</v>
      </c>
      <c r="L1803" s="1316">
        <f t="shared" si="244"/>
        <v>94.739311883324135</v>
      </c>
      <c r="M1803" s="166">
        <f>AVERAGE(H1803:H1804)</f>
        <v>118.89821227848097</v>
      </c>
      <c r="N1803" s="594">
        <f t="shared" si="245"/>
        <v>77.445387014584938</v>
      </c>
      <c r="O1803">
        <f>AVERAGE(J1803:J1804)</f>
        <v>185.33407028650623</v>
      </c>
      <c r="P1803" s="594">
        <f t="shared" si="246"/>
        <v>79.490218079533577</v>
      </c>
      <c r="Q1803" s="1169">
        <f t="shared" si="250"/>
        <v>83.891638992480878</v>
      </c>
      <c r="T1803" s="1346"/>
    </row>
    <row r="1804" spans="1:25" s="451" customFormat="1">
      <c r="A1804" s="1566">
        <v>61</v>
      </c>
      <c r="B1804" s="451" t="s">
        <v>709</v>
      </c>
      <c r="C1804" s="451" t="s">
        <v>986</v>
      </c>
      <c r="D1804" s="1201" t="s">
        <v>817</v>
      </c>
      <c r="E1804" s="1202">
        <v>43703</v>
      </c>
      <c r="F1804" s="1203">
        <v>0.09</v>
      </c>
      <c r="G1804" s="1204">
        <v>0.09</v>
      </c>
      <c r="H1804" s="1200">
        <v>112.75640506329108</v>
      </c>
      <c r="I1804" s="1200">
        <v>7.0208532691640793</v>
      </c>
      <c r="J1804" s="564">
        <f t="shared" si="243"/>
        <v>217.46390915908819</v>
      </c>
      <c r="L1804" s="1657"/>
      <c r="N1804" s="1373"/>
      <c r="P1804" s="1373"/>
      <c r="Q1804" s="1232"/>
      <c r="R1804" s="1157"/>
      <c r="S1804" s="1157"/>
      <c r="T1804" s="1569"/>
    </row>
    <row r="1805" spans="1:25">
      <c r="A1805" s="108"/>
      <c r="J1805" s="484" t="str">
        <f t="shared" si="243"/>
        <v xml:space="preserve"> </v>
      </c>
      <c r="L1805" s="1316"/>
      <c r="Q1805" s="1169"/>
      <c r="T1805" s="1346"/>
    </row>
    <row r="1806" spans="1:25">
      <c r="A1806" s="108"/>
      <c r="J1806" s="484" t="str">
        <f t="shared" si="243"/>
        <v xml:space="preserve"> </v>
      </c>
      <c r="L1806" s="1316"/>
      <c r="Q1806" s="1169"/>
      <c r="T1806" s="1346"/>
    </row>
    <row r="1807" spans="1:25" ht="31.2">
      <c r="B1807" s="976" t="s">
        <v>20</v>
      </c>
      <c r="C1807" s="591" t="s">
        <v>701</v>
      </c>
      <c r="D1807" s="946" t="s">
        <v>805</v>
      </c>
      <c r="E1807" s="947" t="s">
        <v>786</v>
      </c>
      <c r="F1807" s="946" t="s">
        <v>806</v>
      </c>
      <c r="G1807" s="946" t="s">
        <v>807</v>
      </c>
      <c r="H1807" s="591" t="s">
        <v>808</v>
      </c>
      <c r="I1807" s="371" t="s">
        <v>809</v>
      </c>
      <c r="J1807" s="484" t="s">
        <v>810</v>
      </c>
      <c r="K1807" s="1252" t="s">
        <v>792</v>
      </c>
      <c r="L1807" s="1305" t="s">
        <v>474</v>
      </c>
      <c r="M1807" s="1252" t="s">
        <v>793</v>
      </c>
      <c r="N1807" s="1305" t="s">
        <v>483</v>
      </c>
      <c r="O1807" s="1252" t="s">
        <v>794</v>
      </c>
      <c r="P1807" s="1305" t="s">
        <v>480</v>
      </c>
      <c r="Q1807" s="1604"/>
      <c r="T1807" s="1346"/>
    </row>
    <row r="1808" spans="1:25">
      <c r="B1808" s="108" t="s">
        <v>709</v>
      </c>
      <c r="C1808" t="s">
        <v>985</v>
      </c>
      <c r="D1808">
        <v>0.25</v>
      </c>
      <c r="E1808" s="55">
        <v>44068</v>
      </c>
      <c r="F1808">
        <v>0.6</v>
      </c>
      <c r="G1808">
        <v>0.55000000000000004</v>
      </c>
      <c r="H1808" s="24" t="s">
        <v>811</v>
      </c>
      <c r="I1808" s="24">
        <v>2.9434449510948881</v>
      </c>
      <c r="J1808" s="484">
        <f t="shared" si="243"/>
        <v>91.17026391521307</v>
      </c>
      <c r="K1808">
        <f>AVERAGE(G1808:G1809)</f>
        <v>0.55000000000000004</v>
      </c>
      <c r="L1808" s="1316">
        <f t="shared" si="244"/>
        <v>68.624964762500653</v>
      </c>
      <c r="M1808" s="166" t="e">
        <f>AVERAGE(H1808:H1809)</f>
        <v>#DIV/0!</v>
      </c>
      <c r="N1808" s="594" t="e">
        <f t="shared" si="245"/>
        <v>#DIV/0!</v>
      </c>
      <c r="O1808">
        <f>AVERAGE(J1808:J1809)</f>
        <v>95.109719763401273</v>
      </c>
      <c r="P1808" s="594">
        <f t="shared" si="246"/>
        <v>69.865583793940928</v>
      </c>
      <c r="Q1808" s="1169" t="e">
        <f t="shared" si="250"/>
        <v>#DIV/0!</v>
      </c>
      <c r="T1808" s="1346"/>
    </row>
    <row r="1809" spans="1:25" s="451" customFormat="1">
      <c r="B1809" s="1566" t="s">
        <v>709</v>
      </c>
      <c r="C1809" s="451" t="s">
        <v>985</v>
      </c>
      <c r="D1809" s="451">
        <v>0.45</v>
      </c>
      <c r="E1809" s="1202">
        <v>44068</v>
      </c>
      <c r="H1809" s="1200" t="s">
        <v>811</v>
      </c>
      <c r="I1809" s="1200">
        <v>3.1978167369919768</v>
      </c>
      <c r="J1809" s="564">
        <f t="shared" si="243"/>
        <v>99.04917561158949</v>
      </c>
      <c r="L1809" s="1657"/>
      <c r="N1809" s="1373"/>
      <c r="P1809" s="1373"/>
      <c r="Q1809" s="1232"/>
      <c r="R1809" s="1157"/>
      <c r="S1809" s="1157"/>
      <c r="T1809" s="1569"/>
    </row>
    <row r="1810" spans="1:25">
      <c r="A1810" s="108"/>
      <c r="J1810" s="484" t="str">
        <f t="shared" si="243"/>
        <v xml:space="preserve"> </v>
      </c>
      <c r="L1810" s="1316"/>
      <c r="Q1810" s="1169"/>
      <c r="T1810" s="1346"/>
    </row>
    <row r="1811" spans="1:25" ht="31.2">
      <c r="A1811" s="983" t="s">
        <v>804</v>
      </c>
      <c r="B1811" s="815" t="s">
        <v>20</v>
      </c>
      <c r="C1811" s="815" t="s">
        <v>701</v>
      </c>
      <c r="D1811" s="815" t="s">
        <v>805</v>
      </c>
      <c r="E1811" s="873" t="s">
        <v>786</v>
      </c>
      <c r="F1811" s="815" t="s">
        <v>806</v>
      </c>
      <c r="G1811" s="815" t="s">
        <v>807</v>
      </c>
      <c r="H1811" s="815" t="s">
        <v>808</v>
      </c>
      <c r="I1811" s="878" t="s">
        <v>809</v>
      </c>
      <c r="J1811" s="484" t="s">
        <v>810</v>
      </c>
      <c r="K1811" s="1252" t="s">
        <v>792</v>
      </c>
      <c r="L1811" s="1305" t="s">
        <v>474</v>
      </c>
      <c r="M1811" s="1252" t="s">
        <v>793</v>
      </c>
      <c r="N1811" s="1305" t="s">
        <v>483</v>
      </c>
      <c r="O1811" s="1252" t="s">
        <v>794</v>
      </c>
      <c r="P1811" s="1305" t="s">
        <v>480</v>
      </c>
      <c r="Q1811" s="1604"/>
      <c r="R1811" s="1226"/>
      <c r="S1811" s="1226"/>
      <c r="T1811" s="1349"/>
      <c r="U1811" s="747"/>
      <c r="V1811" s="747"/>
      <c r="W1811" s="747"/>
      <c r="X1811" s="747"/>
      <c r="Y1811" s="747"/>
    </row>
    <row r="1812" spans="1:25">
      <c r="A1812" s="108"/>
      <c r="B1812" t="s">
        <v>709</v>
      </c>
      <c r="C1812" t="s">
        <v>984</v>
      </c>
      <c r="D1812" s="27" t="s">
        <v>814</v>
      </c>
      <c r="E1812" s="133">
        <v>44433</v>
      </c>
      <c r="H1812" s="24">
        <v>243.1874285714286</v>
      </c>
      <c r="I1812" s="71">
        <v>8.75152013505474</v>
      </c>
      <c r="J1812" s="484">
        <f t="shared" si="243"/>
        <v>271.06958466318554</v>
      </c>
      <c r="K1812">
        <f>AVERAGE(G1812:G1813)</f>
        <v>0.12</v>
      </c>
      <c r="L1812" s="1316">
        <f t="shared" si="244"/>
        <v>90.588936890535692</v>
      </c>
      <c r="M1812" s="166">
        <f>AVERAGE(H1812:H1813)</f>
        <v>216.3857142857143</v>
      </c>
      <c r="N1812" s="594">
        <f t="shared" si="245"/>
        <v>83.319758997490752</v>
      </c>
      <c r="O1812">
        <f>AVERAGE(J1812:J1813)</f>
        <v>272.13260264225687</v>
      </c>
      <c r="P1812" s="594">
        <f t="shared" si="246"/>
        <v>85.032034969923345</v>
      </c>
      <c r="Q1812" s="1169">
        <f t="shared" si="250"/>
        <v>86.313576952649939</v>
      </c>
      <c r="T1812" s="1346"/>
    </row>
    <row r="1813" spans="1:25" s="451" customFormat="1">
      <c r="A1813" s="1566"/>
      <c r="B1813" s="451" t="s">
        <v>709</v>
      </c>
      <c r="C1813" s="451" t="s">
        <v>984</v>
      </c>
      <c r="D1813" s="534" t="s">
        <v>817</v>
      </c>
      <c r="E1813" s="1567">
        <v>44433</v>
      </c>
      <c r="F1813" s="451">
        <v>0.12</v>
      </c>
      <c r="G1813" s="451">
        <v>0.12</v>
      </c>
      <c r="H1813" s="1200">
        <v>189.584</v>
      </c>
      <c r="I1813" s="1444">
        <v>8.8201595086630125</v>
      </c>
      <c r="J1813" s="564">
        <f t="shared" si="243"/>
        <v>273.19562062132815</v>
      </c>
      <c r="L1813" s="1657"/>
      <c r="N1813" s="1373"/>
      <c r="P1813" s="1373"/>
      <c r="Q1813" s="1232"/>
      <c r="R1813" s="1157"/>
      <c r="S1813" s="1157"/>
      <c r="T1813" s="1569"/>
    </row>
    <row r="1814" spans="1:25">
      <c r="A1814" s="108"/>
      <c r="D1814" s="27"/>
      <c r="E1814" s="133"/>
      <c r="H1814" s="24"/>
      <c r="I1814" s="71"/>
      <c r="J1814" s="484"/>
      <c r="L1814" s="1316"/>
      <c r="Q1814" s="1169"/>
    </row>
    <row r="1815" spans="1:25" ht="31.2">
      <c r="A1815" s="983" t="s">
        <v>804</v>
      </c>
      <c r="B1815" s="815" t="s">
        <v>20</v>
      </c>
      <c r="C1815" s="815" t="s">
        <v>701</v>
      </c>
      <c r="D1815" s="815" t="s">
        <v>805</v>
      </c>
      <c r="E1815" s="873" t="s">
        <v>786</v>
      </c>
      <c r="F1815" s="815" t="s">
        <v>806</v>
      </c>
      <c r="G1815" s="815" t="s">
        <v>807</v>
      </c>
      <c r="H1815" s="815" t="s">
        <v>808</v>
      </c>
      <c r="I1815" s="878" t="s">
        <v>809</v>
      </c>
      <c r="J1815" s="484" t="s">
        <v>810</v>
      </c>
      <c r="K1815" s="1252" t="s">
        <v>792</v>
      </c>
      <c r="L1815" s="1305" t="s">
        <v>474</v>
      </c>
      <c r="M1815" s="1252" t="s">
        <v>793</v>
      </c>
      <c r="N1815" s="1305" t="s">
        <v>483</v>
      </c>
      <c r="O1815" s="1252" t="s">
        <v>794</v>
      </c>
      <c r="P1815" s="1305" t="s">
        <v>480</v>
      </c>
      <c r="Q1815" s="1169"/>
    </row>
    <row r="1816" spans="1:25">
      <c r="A1816" s="108"/>
      <c r="B1816" t="s">
        <v>709</v>
      </c>
      <c r="C1816" t="s">
        <v>986</v>
      </c>
      <c r="D1816" s="27">
        <v>0.15</v>
      </c>
      <c r="E1816" s="55">
        <v>44803</v>
      </c>
      <c r="F1816">
        <v>0.21</v>
      </c>
      <c r="G1816">
        <v>0.21</v>
      </c>
      <c r="H1816" s="24">
        <v>27.952083035714285</v>
      </c>
      <c r="I1816" s="2798">
        <v>4.1695560978992114</v>
      </c>
      <c r="J1816" s="484">
        <f t="shared" si="243"/>
        <v>129.14783057633016</v>
      </c>
      <c r="K1816">
        <f>AVERAGE(G1816:G1817)</f>
        <v>0.21</v>
      </c>
      <c r="L1816" s="1316">
        <f t="shared" ref="L1816" si="254">10*(6-(LN(K1816)/LN(2)))</f>
        <v>82.515387669959637</v>
      </c>
      <c r="M1816" s="166">
        <f>AVERAGE(H1816:H1817)</f>
        <v>21.671068750000011</v>
      </c>
      <c r="N1816" s="594">
        <f t="shared" ref="N1816" si="255">10*(6-((2.04-0.68*LN(M1816))/LN(2)))</f>
        <v>60.745370281276038</v>
      </c>
      <c r="O1816">
        <f>AVERAGE(J1816:J1817)</f>
        <v>140.18610669396526</v>
      </c>
      <c r="P1816" s="594">
        <f t="shared" ref="P1816" si="256">10*(6-(LN(48/O1816)/LN(2)))</f>
        <v>75.462370655282299</v>
      </c>
      <c r="Q1816" s="1606">
        <f>AVERAGE(L1816,N1816,P1816)</f>
        <v>72.907709535506001</v>
      </c>
    </row>
    <row r="1817" spans="1:25" s="451" customFormat="1">
      <c r="A1817" s="1566"/>
      <c r="B1817" s="451" t="s">
        <v>709</v>
      </c>
      <c r="C1817" s="451" t="s">
        <v>986</v>
      </c>
      <c r="D1817" s="534">
        <v>0.15</v>
      </c>
      <c r="E1817" s="1202">
        <v>44803</v>
      </c>
      <c r="H1817" s="1200">
        <v>15.39005446428574</v>
      </c>
      <c r="I1817" s="2798">
        <v>4.882300730018736</v>
      </c>
      <c r="J1817" s="564">
        <f t="shared" si="243"/>
        <v>151.22438281160032</v>
      </c>
      <c r="L1817" s="1657"/>
      <c r="N1817" s="1373"/>
      <c r="P1817" s="1373"/>
      <c r="Q1817" s="1232"/>
      <c r="R1817" s="1157"/>
      <c r="S1817" s="1157"/>
      <c r="T1817" s="1157"/>
    </row>
    <row r="1818" spans="1:25">
      <c r="A1818" s="108"/>
      <c r="D1818" s="27"/>
      <c r="E1818" s="133"/>
      <c r="H1818" s="24"/>
      <c r="I1818" s="71"/>
      <c r="J1818" s="484"/>
      <c r="L1818" s="1316"/>
      <c r="Q1818" s="1169"/>
    </row>
    <row r="1819" spans="1:25" s="437" customFormat="1" ht="16.2" thickBot="1">
      <c r="A1819" s="436"/>
      <c r="D1819" s="1019"/>
      <c r="E1819" s="1579"/>
      <c r="H1819" s="1020"/>
      <c r="I1819" s="1021"/>
      <c r="J1819" s="486"/>
      <c r="L1819" s="1581"/>
      <c r="N1819" s="1124"/>
      <c r="P1819" s="1124"/>
      <c r="Q1819" s="1251"/>
      <c r="R1819" s="1023"/>
      <c r="S1819" s="1023"/>
      <c r="T1819" s="1023"/>
    </row>
    <row r="1820" spans="1:25">
      <c r="A1820" s="973" t="s">
        <v>987</v>
      </c>
      <c r="J1820" s="484" t="str">
        <f t="shared" si="243"/>
        <v xml:space="preserve"> </v>
      </c>
      <c r="L1820" s="1316"/>
      <c r="Q1820" s="1169"/>
    </row>
    <row r="1821" spans="1:25" ht="43.2">
      <c r="B1821" s="980" t="s">
        <v>20</v>
      </c>
      <c r="C1821" s="629" t="s">
        <v>701</v>
      </c>
      <c r="D1821" s="629" t="s">
        <v>846</v>
      </c>
      <c r="E1821" s="959" t="s">
        <v>786</v>
      </c>
      <c r="F1821" s="815" t="s">
        <v>806</v>
      </c>
      <c r="G1821" s="815" t="s">
        <v>807</v>
      </c>
      <c r="H1821" s="629" t="s">
        <v>808</v>
      </c>
      <c r="I1821" s="827" t="s">
        <v>809</v>
      </c>
      <c r="J1821" s="484" t="s">
        <v>810</v>
      </c>
      <c r="K1821" s="1565" t="s">
        <v>792</v>
      </c>
      <c r="L1821" s="1564" t="s">
        <v>474</v>
      </c>
      <c r="M1821" s="1565" t="s">
        <v>793</v>
      </c>
      <c r="N1821" s="1564" t="s">
        <v>483</v>
      </c>
      <c r="O1821" s="1565" t="s">
        <v>794</v>
      </c>
      <c r="P1821" s="1564" t="s">
        <v>480</v>
      </c>
      <c r="Q1821" s="1604" t="s">
        <v>795</v>
      </c>
      <c r="R1821" s="1603" t="s">
        <v>796</v>
      </c>
      <c r="S1821" s="1334" t="s">
        <v>797</v>
      </c>
      <c r="T1821" s="1573" t="s">
        <v>798</v>
      </c>
      <c r="U1821" s="832"/>
      <c r="V1821" s="832"/>
      <c r="W1821" s="832"/>
      <c r="X1821" s="832"/>
      <c r="Y1821" s="776"/>
    </row>
    <row r="1822" spans="1:25">
      <c r="B1822" s="108" t="s">
        <v>709</v>
      </c>
      <c r="C1822" s="27" t="s">
        <v>988</v>
      </c>
      <c r="D1822" s="27">
        <v>0.5</v>
      </c>
      <c r="E1822" s="139">
        <v>43347</v>
      </c>
      <c r="F1822" s="27">
        <v>5.1100000000000003</v>
      </c>
      <c r="G1822" s="27">
        <v>5.1100000000000003</v>
      </c>
      <c r="H1822" s="24">
        <v>2.2632737341772149</v>
      </c>
      <c r="I1822" s="24">
        <v>0.48420695120570584</v>
      </c>
      <c r="J1822">
        <f t="shared" si="243"/>
        <v>14.997826106645533</v>
      </c>
      <c r="K1822" s="483">
        <f>AVERAGE(G1822:G1826)</f>
        <v>5.1100000000000003</v>
      </c>
      <c r="L1822" s="1316">
        <f t="shared" ref="L1822:L1846" si="257">10*(6-(LN(K1822)/LN(2)))</f>
        <v>36.466767088371036</v>
      </c>
      <c r="M1822" s="166">
        <f>AVERAGE(H1822:H1826)</f>
        <v>2.396843987341772</v>
      </c>
      <c r="N1822" s="594">
        <f t="shared" ref="N1822:N1846" si="258">10*(6-((2.04-0.68*LN(M1822))/LN(2)))</f>
        <v>39.144746005094881</v>
      </c>
      <c r="O1822">
        <f>AVERAGE(J1822:J1826)</f>
        <v>17.140372693309182</v>
      </c>
      <c r="P1822" s="594">
        <f t="shared" ref="P1822:P1846" si="259">10*(6-(LN(48/O1822)/LN(2)))</f>
        <v>45.143640733332653</v>
      </c>
      <c r="Q1822" s="1169">
        <f t="shared" si="250"/>
        <v>40.25171794226619</v>
      </c>
      <c r="R1822" s="1006">
        <f>AVERAGE(Q1822:Q1857)</f>
        <v>41.6628714743877</v>
      </c>
      <c r="S1822" s="1006" t="s">
        <v>42</v>
      </c>
      <c r="T1822" s="1346" t="str">
        <f>IF(_xlfn.NUMBERVALUE(R1822), IF(R1822&lt;50, "Acceptable; Ongoing Protection is Required", "Unacceptable; Immediate Restoration is Required"), " ")</f>
        <v>Acceptable; Ongoing Protection is Required</v>
      </c>
      <c r="Y1822" s="154"/>
    </row>
    <row r="1823" spans="1:25">
      <c r="B1823" s="108" t="s">
        <v>709</v>
      </c>
      <c r="C1823" s="27" t="s">
        <v>988</v>
      </c>
      <c r="D1823" s="27">
        <v>1</v>
      </c>
      <c r="E1823" s="139">
        <v>43347</v>
      </c>
      <c r="F1823" s="27"/>
      <c r="G1823" s="27"/>
      <c r="H1823" s="27" t="s">
        <v>811</v>
      </c>
      <c r="I1823" s="24" t="s">
        <v>811</v>
      </c>
      <c r="K1823" s="483"/>
      <c r="L1823" s="1316"/>
      <c r="Q1823" s="1169"/>
      <c r="T1823" s="1346"/>
      <c r="Y1823" s="154"/>
    </row>
    <row r="1824" spans="1:25">
      <c r="B1824" s="108" t="s">
        <v>709</v>
      </c>
      <c r="C1824" s="27" t="s">
        <v>988</v>
      </c>
      <c r="D1824" s="27">
        <v>2</v>
      </c>
      <c r="E1824" s="139">
        <v>43347</v>
      </c>
      <c r="F1824" s="27"/>
      <c r="G1824" s="27"/>
      <c r="H1824" s="27" t="s">
        <v>811</v>
      </c>
      <c r="I1824" s="24" t="s">
        <v>811</v>
      </c>
      <c r="K1824" s="483"/>
      <c r="L1824" s="1316"/>
      <c r="Q1824" s="1169"/>
      <c r="T1824" s="1346"/>
      <c r="Y1824" s="154"/>
    </row>
    <row r="1825" spans="1:25">
      <c r="B1825" s="108" t="s">
        <v>709</v>
      </c>
      <c r="C1825" s="27" t="s">
        <v>988</v>
      </c>
      <c r="D1825" s="27">
        <v>3</v>
      </c>
      <c r="E1825" s="139">
        <v>43347</v>
      </c>
      <c r="F1825" s="27"/>
      <c r="G1825" s="27"/>
      <c r="H1825" s="27" t="s">
        <v>811</v>
      </c>
      <c r="I1825" s="24" t="s">
        <v>811</v>
      </c>
      <c r="K1825" s="483"/>
      <c r="L1825" s="1316"/>
      <c r="Q1825" s="1169"/>
      <c r="T1825" s="1346"/>
      <c r="Y1825" s="154"/>
    </row>
    <row r="1826" spans="1:25" s="451" customFormat="1">
      <c r="B1826" s="1566" t="s">
        <v>709</v>
      </c>
      <c r="C1826" s="534" t="s">
        <v>988</v>
      </c>
      <c r="D1826" s="534">
        <v>4</v>
      </c>
      <c r="E1826" s="1196">
        <v>43347</v>
      </c>
      <c r="F1826" s="534"/>
      <c r="G1826" s="534"/>
      <c r="H1826" s="1200">
        <v>2.530414240506329</v>
      </c>
      <c r="I1826" s="1200">
        <v>0.62255179440733599</v>
      </c>
      <c r="J1826" s="451">
        <f t="shared" ref="J1826:J1857" si="260">IF(AND(I1826&gt;0),  I1826*30.974," ")</f>
        <v>19.282919279972827</v>
      </c>
      <c r="K1826" s="1104"/>
      <c r="L1826" s="1657"/>
      <c r="N1826" s="1373"/>
      <c r="P1826" s="1373"/>
      <c r="Q1826" s="1232"/>
      <c r="R1826" s="1157"/>
      <c r="S1826" s="1157"/>
      <c r="T1826" s="1569"/>
      <c r="Y1826" s="1647"/>
    </row>
    <row r="1827" spans="1:25">
      <c r="A1827" s="108"/>
      <c r="J1827" t="str">
        <f t="shared" si="260"/>
        <v xml:space="preserve"> </v>
      </c>
      <c r="K1827" s="483"/>
      <c r="L1827" s="1316"/>
      <c r="Q1827" s="1169"/>
      <c r="T1827" s="1346"/>
    </row>
    <row r="1828" spans="1:25" ht="31.2">
      <c r="A1828" s="976" t="s">
        <v>804</v>
      </c>
      <c r="B1828" s="591" t="s">
        <v>20</v>
      </c>
      <c r="C1828" s="591" t="s">
        <v>701</v>
      </c>
      <c r="D1828" s="946" t="s">
        <v>805</v>
      </c>
      <c r="E1828" s="947" t="s">
        <v>786</v>
      </c>
      <c r="F1828" s="946" t="s">
        <v>806</v>
      </c>
      <c r="G1828" s="946" t="s">
        <v>807</v>
      </c>
      <c r="H1828" s="591" t="s">
        <v>808</v>
      </c>
      <c r="I1828" s="371" t="s">
        <v>809</v>
      </c>
      <c r="J1828" t="s">
        <v>810</v>
      </c>
      <c r="K1828" s="1267" t="s">
        <v>792</v>
      </c>
      <c r="L1828" s="1305" t="s">
        <v>474</v>
      </c>
      <c r="M1828" s="1252" t="s">
        <v>793</v>
      </c>
      <c r="N1828" s="1305" t="s">
        <v>483</v>
      </c>
      <c r="O1828" s="1252" t="s">
        <v>794</v>
      </c>
      <c r="P1828" s="1305" t="s">
        <v>480</v>
      </c>
      <c r="Q1828" s="1604"/>
      <c r="T1828" s="1346"/>
    </row>
    <row r="1829" spans="1:25">
      <c r="A1829" s="108">
        <v>70</v>
      </c>
      <c r="B1829" t="s">
        <v>709</v>
      </c>
      <c r="C1829" t="s">
        <v>989</v>
      </c>
      <c r="D1829" s="18">
        <v>0.5</v>
      </c>
      <c r="E1829" s="55">
        <v>43705</v>
      </c>
      <c r="F1829" s="165">
        <v>4.95</v>
      </c>
      <c r="G1829" s="166">
        <v>3.03</v>
      </c>
      <c r="H1829" s="24">
        <v>3.2545598734177204</v>
      </c>
      <c r="I1829" s="24">
        <v>0.54302665334257005</v>
      </c>
      <c r="J1829">
        <f t="shared" si="260"/>
        <v>16.819707560632764</v>
      </c>
      <c r="K1829" s="745">
        <f>AVERAGE(G1829:G1835)</f>
        <v>3.03</v>
      </c>
      <c r="L1829" s="1316">
        <f t="shared" si="257"/>
        <v>44.006822063017736</v>
      </c>
      <c r="M1829" s="166">
        <f>AVERAGE(H1829:H1835)</f>
        <v>8.8838379746835425</v>
      </c>
      <c r="N1829" s="594">
        <f t="shared" si="258"/>
        <v>51.997066116307877</v>
      </c>
      <c r="O1829">
        <f>AVERAGE(J1829:J1835)</f>
        <v>20.361956940267923</v>
      </c>
      <c r="P1829" s="594">
        <f t="shared" si="259"/>
        <v>47.628418163041097</v>
      </c>
      <c r="Q1829" s="1169">
        <f t="shared" si="250"/>
        <v>47.877435447455575</v>
      </c>
      <c r="T1829" s="1346"/>
    </row>
    <row r="1830" spans="1:25">
      <c r="A1830" s="108"/>
      <c r="B1830" t="s">
        <v>709</v>
      </c>
      <c r="C1830" t="s">
        <v>989</v>
      </c>
      <c r="D1830" s="18">
        <v>1</v>
      </c>
      <c r="E1830" s="55">
        <v>43705</v>
      </c>
      <c r="F1830" s="165"/>
      <c r="G1830" s="166"/>
      <c r="H1830" s="27" t="s">
        <v>811</v>
      </c>
      <c r="I1830" s="27" t="s">
        <v>811</v>
      </c>
      <c r="K1830" s="483"/>
      <c r="L1830" s="1316"/>
      <c r="Q1830" s="1169"/>
      <c r="T1830" s="1346"/>
    </row>
    <row r="1831" spans="1:25">
      <c r="A1831" s="108"/>
      <c r="B1831" t="s">
        <v>709</v>
      </c>
      <c r="C1831" t="s">
        <v>989</v>
      </c>
      <c r="D1831" s="18">
        <v>2</v>
      </c>
      <c r="E1831" s="55">
        <v>43705</v>
      </c>
      <c r="F1831" s="165"/>
      <c r="G1831" s="166"/>
      <c r="H1831" s="27" t="s">
        <v>811</v>
      </c>
      <c r="I1831" s="27" t="s">
        <v>811</v>
      </c>
      <c r="K1831" s="483"/>
      <c r="L1831" s="1316"/>
      <c r="Q1831" s="1169"/>
      <c r="T1831" s="1346"/>
    </row>
    <row r="1832" spans="1:25">
      <c r="A1832" s="108"/>
      <c r="B1832" t="s">
        <v>709</v>
      </c>
      <c r="C1832" t="s">
        <v>989</v>
      </c>
      <c r="D1832" s="18">
        <v>3</v>
      </c>
      <c r="E1832" s="55">
        <v>43705</v>
      </c>
      <c r="F1832" s="165"/>
      <c r="G1832" s="166"/>
      <c r="H1832" s="27" t="s">
        <v>811</v>
      </c>
      <c r="I1832" s="27" t="s">
        <v>811</v>
      </c>
      <c r="K1832" s="483"/>
      <c r="L1832" s="1316"/>
      <c r="Q1832" s="1169"/>
      <c r="T1832" s="1346"/>
    </row>
    <row r="1833" spans="1:25">
      <c r="A1833" s="108"/>
      <c r="B1833" t="s">
        <v>709</v>
      </c>
      <c r="C1833" t="s">
        <v>989</v>
      </c>
      <c r="D1833" s="18">
        <v>4</v>
      </c>
      <c r="E1833" s="55">
        <v>43705</v>
      </c>
      <c r="F1833" s="165"/>
      <c r="G1833" s="166"/>
      <c r="H1833" s="27" t="s">
        <v>811</v>
      </c>
      <c r="I1833" s="27" t="s">
        <v>811</v>
      </c>
      <c r="K1833" s="483"/>
      <c r="L1833" s="1316"/>
      <c r="Q1833" s="1169"/>
      <c r="T1833" s="1346"/>
    </row>
    <row r="1834" spans="1:25">
      <c r="A1834" s="108"/>
      <c r="B1834" t="s">
        <v>709</v>
      </c>
      <c r="C1834" t="s">
        <v>989</v>
      </c>
      <c r="D1834" s="18">
        <v>4.5</v>
      </c>
      <c r="E1834" s="55">
        <v>43705</v>
      </c>
      <c r="F1834" s="165"/>
      <c r="G1834" s="166"/>
      <c r="H1834" s="27" t="s">
        <v>811</v>
      </c>
      <c r="I1834" s="27" t="s">
        <v>811</v>
      </c>
      <c r="K1834" s="1290"/>
      <c r="L1834" s="1316"/>
      <c r="Q1834" s="1169"/>
      <c r="T1834" s="1346"/>
    </row>
    <row r="1835" spans="1:25" s="451" customFormat="1">
      <c r="A1835" s="1566"/>
      <c r="B1835" s="451" t="s">
        <v>709</v>
      </c>
      <c r="C1835" s="451" t="s">
        <v>989</v>
      </c>
      <c r="D1835" s="1201" t="s">
        <v>814</v>
      </c>
      <c r="E1835" s="1202">
        <v>43705</v>
      </c>
      <c r="F1835" s="1203"/>
      <c r="G1835" s="1204"/>
      <c r="H1835" s="1200">
        <v>14.513116075949366</v>
      </c>
      <c r="I1835" s="1200">
        <v>0.77175070445867755</v>
      </c>
      <c r="J1835" s="451">
        <f t="shared" si="260"/>
        <v>23.904206319903079</v>
      </c>
      <c r="K1835" s="1104"/>
      <c r="L1835" s="1657"/>
      <c r="N1835" s="1373"/>
      <c r="P1835" s="1373"/>
      <c r="Q1835" s="1232"/>
      <c r="R1835" s="1157"/>
      <c r="S1835" s="1157"/>
      <c r="T1835" s="1569"/>
    </row>
    <row r="1836" spans="1:25">
      <c r="A1836" s="108"/>
      <c r="J1836" t="str">
        <f t="shared" si="260"/>
        <v xml:space="preserve"> </v>
      </c>
      <c r="K1836" s="483"/>
      <c r="L1836" s="1316"/>
      <c r="Q1836" s="1169"/>
      <c r="T1836" s="1346"/>
    </row>
    <row r="1837" spans="1:25" ht="31.2">
      <c r="B1837" s="976" t="s">
        <v>20</v>
      </c>
      <c r="C1837" s="591" t="s">
        <v>701</v>
      </c>
      <c r="D1837" s="946" t="s">
        <v>805</v>
      </c>
      <c r="E1837" s="947" t="s">
        <v>786</v>
      </c>
      <c r="F1837" s="946" t="s">
        <v>806</v>
      </c>
      <c r="G1837" s="946" t="s">
        <v>807</v>
      </c>
      <c r="H1837" s="591" t="s">
        <v>808</v>
      </c>
      <c r="I1837" s="371" t="s">
        <v>809</v>
      </c>
      <c r="J1837" t="s">
        <v>810</v>
      </c>
      <c r="K1837" s="1267" t="s">
        <v>792</v>
      </c>
      <c r="L1837" s="1305" t="s">
        <v>474</v>
      </c>
      <c r="M1837" s="1252" t="s">
        <v>793</v>
      </c>
      <c r="N1837" s="1305" t="s">
        <v>483</v>
      </c>
      <c r="O1837" s="1252" t="s">
        <v>794</v>
      </c>
      <c r="P1837" s="1305" t="s">
        <v>480</v>
      </c>
      <c r="Q1837" s="1604"/>
      <c r="T1837" s="1346"/>
    </row>
    <row r="1838" spans="1:25">
      <c r="B1838" s="108" t="s">
        <v>709</v>
      </c>
      <c r="C1838" t="s">
        <v>990</v>
      </c>
      <c r="D1838">
        <v>0.5</v>
      </c>
      <c r="E1838" s="55">
        <v>44074</v>
      </c>
      <c r="F1838">
        <v>5</v>
      </c>
      <c r="G1838">
        <v>5</v>
      </c>
      <c r="H1838" s="371">
        <v>0</v>
      </c>
      <c r="I1838" s="24">
        <v>0.54130240517786965</v>
      </c>
      <c r="J1838">
        <f t="shared" si="260"/>
        <v>16.766300697979336</v>
      </c>
      <c r="K1838" s="483">
        <f>AVERAGE(G1838:G1843)</f>
        <v>5</v>
      </c>
      <c r="L1838" s="1316">
        <f t="shared" si="257"/>
        <v>36.780719051126376</v>
      </c>
      <c r="M1838" s="166">
        <f>AVERAGE(H1838:H1843)</f>
        <v>0.3602666666666669</v>
      </c>
      <c r="N1838" s="594">
        <f t="shared" si="258"/>
        <v>20.553553303439685</v>
      </c>
      <c r="O1838">
        <f>AVERAGE(J1838:J1843)</f>
        <v>19.638738486670292</v>
      </c>
      <c r="P1838" s="594">
        <f t="shared" si="259"/>
        <v>47.106678538861445</v>
      </c>
      <c r="Q1838" s="1169">
        <f t="shared" si="250"/>
        <v>34.813650297809168</v>
      </c>
      <c r="T1838" s="1346"/>
    </row>
    <row r="1839" spans="1:25">
      <c r="B1839" s="108" t="s">
        <v>709</v>
      </c>
      <c r="C1839" t="s">
        <v>990</v>
      </c>
      <c r="D1839">
        <v>1</v>
      </c>
      <c r="E1839" s="55">
        <v>44074</v>
      </c>
      <c r="H1839" s="24" t="s">
        <v>811</v>
      </c>
      <c r="I1839" s="24" t="s">
        <v>811</v>
      </c>
      <c r="K1839" s="483"/>
      <c r="L1839" s="1316"/>
      <c r="Q1839" s="1169"/>
      <c r="T1839" s="1346"/>
    </row>
    <row r="1840" spans="1:25">
      <c r="B1840" s="108" t="s">
        <v>709</v>
      </c>
      <c r="C1840" t="s">
        <v>990</v>
      </c>
      <c r="D1840">
        <v>2</v>
      </c>
      <c r="E1840" s="55">
        <v>44074</v>
      </c>
      <c r="H1840" s="24" t="s">
        <v>811</v>
      </c>
      <c r="I1840" s="24" t="s">
        <v>811</v>
      </c>
      <c r="K1840" s="483"/>
      <c r="L1840" s="1316"/>
      <c r="Q1840" s="1169"/>
      <c r="T1840" s="1346"/>
    </row>
    <row r="1841" spans="1:25">
      <c r="B1841" s="108" t="s">
        <v>709</v>
      </c>
      <c r="C1841" t="s">
        <v>990</v>
      </c>
      <c r="D1841">
        <v>3</v>
      </c>
      <c r="E1841" s="55">
        <v>44074</v>
      </c>
      <c r="H1841" s="24" t="s">
        <v>811</v>
      </c>
      <c r="I1841" s="24" t="s">
        <v>811</v>
      </c>
      <c r="K1841" s="483"/>
      <c r="L1841" s="1316"/>
      <c r="Q1841" s="1169"/>
      <c r="T1841" s="1346"/>
    </row>
    <row r="1842" spans="1:25">
      <c r="B1842" s="108" t="s">
        <v>709</v>
      </c>
      <c r="C1842" t="s">
        <v>990</v>
      </c>
      <c r="D1842">
        <v>4</v>
      </c>
      <c r="E1842" s="55">
        <v>44074</v>
      </c>
      <c r="H1842" s="24" t="s">
        <v>811</v>
      </c>
      <c r="I1842" s="24" t="s">
        <v>811</v>
      </c>
      <c r="K1842" s="483"/>
      <c r="L1842" s="1316"/>
      <c r="Q1842" s="1169"/>
      <c r="T1842" s="1346"/>
    </row>
    <row r="1843" spans="1:25" s="451" customFormat="1">
      <c r="B1843" s="1566" t="s">
        <v>709</v>
      </c>
      <c r="C1843" s="451" t="s">
        <v>990</v>
      </c>
      <c r="D1843" s="451">
        <v>4.75</v>
      </c>
      <c r="E1843" s="1202">
        <v>44074</v>
      </c>
      <c r="H1843" s="1576">
        <v>0.7205333333333338</v>
      </c>
      <c r="I1843" s="1200">
        <v>0.72677653113454033</v>
      </c>
      <c r="J1843" s="451">
        <f t="shared" si="260"/>
        <v>22.511176275361251</v>
      </c>
      <c r="K1843" s="1104"/>
      <c r="L1843" s="1657"/>
      <c r="N1843" s="1373"/>
      <c r="P1843" s="1373"/>
      <c r="Q1843" s="1232"/>
      <c r="R1843" s="1157"/>
      <c r="S1843" s="1157"/>
      <c r="T1843" s="1569"/>
    </row>
    <row r="1844" spans="1:25">
      <c r="A1844" s="108"/>
      <c r="J1844" t="str">
        <f t="shared" si="260"/>
        <v xml:space="preserve"> </v>
      </c>
      <c r="K1844" s="483"/>
      <c r="L1844" s="1316"/>
      <c r="Q1844" s="1169"/>
      <c r="T1844" s="1346"/>
    </row>
    <row r="1845" spans="1:25" ht="31.2">
      <c r="A1845" s="983" t="s">
        <v>804</v>
      </c>
      <c r="B1845" s="815" t="s">
        <v>20</v>
      </c>
      <c r="C1845" s="815" t="s">
        <v>701</v>
      </c>
      <c r="D1845" s="815" t="s">
        <v>805</v>
      </c>
      <c r="E1845" s="873" t="s">
        <v>786</v>
      </c>
      <c r="F1845" s="815" t="s">
        <v>806</v>
      </c>
      <c r="G1845" s="815" t="s">
        <v>807</v>
      </c>
      <c r="H1845" s="815" t="s">
        <v>808</v>
      </c>
      <c r="I1845" s="878" t="s">
        <v>809</v>
      </c>
      <c r="J1845" t="s">
        <v>810</v>
      </c>
      <c r="K1845" s="1267" t="s">
        <v>792</v>
      </c>
      <c r="L1845" s="1305" t="s">
        <v>474</v>
      </c>
      <c r="M1845" s="1252" t="s">
        <v>793</v>
      </c>
      <c r="N1845" s="1305" t="s">
        <v>483</v>
      </c>
      <c r="O1845" s="1252" t="s">
        <v>794</v>
      </c>
      <c r="P1845" s="1305" t="s">
        <v>480</v>
      </c>
      <c r="Q1845" s="1604"/>
      <c r="R1845" s="1226"/>
      <c r="S1845" s="1226"/>
      <c r="T1845" s="1349"/>
      <c r="U1845" s="747"/>
      <c r="V1845" s="747"/>
      <c r="W1845" s="747"/>
      <c r="X1845" s="747"/>
      <c r="Y1845" s="747"/>
    </row>
    <row r="1846" spans="1:25">
      <c r="A1846" s="108"/>
      <c r="B1846" t="s">
        <v>709</v>
      </c>
      <c r="C1846" t="s">
        <v>991</v>
      </c>
      <c r="D1846" s="27">
        <v>0.5</v>
      </c>
      <c r="E1846" s="133">
        <v>44459</v>
      </c>
      <c r="F1846">
        <v>5.0999999999999996</v>
      </c>
      <c r="G1846">
        <v>4.8</v>
      </c>
      <c r="H1846" s="24">
        <v>1.9881904761904756</v>
      </c>
      <c r="I1846" s="24">
        <v>0.52266666666666683</v>
      </c>
      <c r="J1846">
        <f t="shared" si="260"/>
        <v>16.189077333333337</v>
      </c>
      <c r="K1846" s="483">
        <f>AVERAGE(G1846:G1850)</f>
        <v>4.8</v>
      </c>
      <c r="L1846" s="1316">
        <f t="shared" si="257"/>
        <v>37.36965594166206</v>
      </c>
      <c r="M1846" s="166">
        <f>AVERAGE(H1846:H1850)</f>
        <v>1.737238095238095</v>
      </c>
      <c r="N1846" s="594">
        <f t="shared" si="258"/>
        <v>35.98723052891404</v>
      </c>
      <c r="O1846">
        <f>AVERAGE(J1846:J1850)</f>
        <v>16.189077333333337</v>
      </c>
      <c r="P1846" s="594">
        <f t="shared" si="259"/>
        <v>44.319863584011124</v>
      </c>
      <c r="Q1846" s="1169">
        <f t="shared" si="250"/>
        <v>39.225583351529075</v>
      </c>
      <c r="T1846" s="1346"/>
    </row>
    <row r="1847" spans="1:25">
      <c r="A1847" s="108"/>
      <c r="B1847" t="s">
        <v>709</v>
      </c>
      <c r="C1847" t="s">
        <v>991</v>
      </c>
      <c r="D1847" s="27">
        <v>1</v>
      </c>
      <c r="E1847" s="133">
        <v>44459</v>
      </c>
      <c r="H1847" s="24" t="s">
        <v>811</v>
      </c>
      <c r="I1847" s="24" t="s">
        <v>811</v>
      </c>
      <c r="K1847" s="483"/>
      <c r="L1847" s="1316"/>
      <c r="Q1847" s="1169"/>
      <c r="T1847" s="1346"/>
    </row>
    <row r="1848" spans="1:25">
      <c r="A1848" s="108"/>
      <c r="B1848" t="s">
        <v>709</v>
      </c>
      <c r="C1848" t="s">
        <v>991</v>
      </c>
      <c r="D1848" s="27">
        <v>2</v>
      </c>
      <c r="E1848" s="133">
        <v>44459</v>
      </c>
      <c r="H1848" s="24" t="s">
        <v>811</v>
      </c>
      <c r="I1848" s="24" t="s">
        <v>811</v>
      </c>
      <c r="K1848" s="483"/>
      <c r="L1848" s="1316"/>
      <c r="Q1848" s="1169"/>
      <c r="T1848" s="1346"/>
    </row>
    <row r="1849" spans="1:25">
      <c r="A1849" s="108"/>
      <c r="B1849" t="s">
        <v>709</v>
      </c>
      <c r="C1849" t="s">
        <v>991</v>
      </c>
      <c r="D1849" s="27">
        <v>3</v>
      </c>
      <c r="E1849" s="133">
        <v>44459</v>
      </c>
      <c r="H1849" s="24" t="s">
        <v>811</v>
      </c>
      <c r="I1849" s="24" t="s">
        <v>811</v>
      </c>
      <c r="K1849" s="483"/>
      <c r="L1849" s="1316"/>
      <c r="Q1849" s="1169"/>
      <c r="T1849" s="1346"/>
    </row>
    <row r="1850" spans="1:25" s="451" customFormat="1">
      <c r="A1850" s="1566"/>
      <c r="B1850" s="451" t="s">
        <v>709</v>
      </c>
      <c r="C1850" s="451" t="s">
        <v>991</v>
      </c>
      <c r="D1850" s="534">
        <v>4</v>
      </c>
      <c r="E1850" s="1567">
        <v>44459</v>
      </c>
      <c r="H1850" s="1200">
        <v>1.4862857142857144</v>
      </c>
      <c r="I1850" s="1200">
        <v>0.52266666666666683</v>
      </c>
      <c r="J1850" s="564">
        <f t="shared" si="260"/>
        <v>16.189077333333337</v>
      </c>
      <c r="L1850" s="1657"/>
      <c r="N1850" s="1373"/>
      <c r="P1850" s="1373"/>
      <c r="Q1850" s="1232"/>
      <c r="R1850" s="1157"/>
      <c r="S1850" s="1157"/>
      <c r="T1850" s="1157"/>
    </row>
    <row r="1851" spans="1:25">
      <c r="A1851" s="108"/>
      <c r="J1851" s="484"/>
      <c r="Q1851" s="1169"/>
    </row>
    <row r="1852" spans="1:25" ht="31.2">
      <c r="A1852" s="983" t="s">
        <v>804</v>
      </c>
      <c r="B1852" s="815" t="s">
        <v>20</v>
      </c>
      <c r="C1852" s="815" t="s">
        <v>701</v>
      </c>
      <c r="D1852" s="815" t="s">
        <v>805</v>
      </c>
      <c r="E1852" s="873" t="s">
        <v>786</v>
      </c>
      <c r="F1852" s="815" t="s">
        <v>806</v>
      </c>
      <c r="G1852" s="815" t="s">
        <v>807</v>
      </c>
      <c r="H1852" s="815" t="s">
        <v>808</v>
      </c>
      <c r="I1852" s="878" t="s">
        <v>809</v>
      </c>
      <c r="J1852" s="484" t="s">
        <v>810</v>
      </c>
      <c r="K1852" s="1252" t="s">
        <v>792</v>
      </c>
      <c r="L1852" s="1305" t="s">
        <v>474</v>
      </c>
      <c r="M1852" s="1252" t="s">
        <v>793</v>
      </c>
      <c r="N1852" s="1305" t="s">
        <v>483</v>
      </c>
      <c r="O1852" s="1252" t="s">
        <v>794</v>
      </c>
      <c r="P1852" s="1305" t="s">
        <v>480</v>
      </c>
      <c r="Q1852" s="1169"/>
    </row>
    <row r="1853" spans="1:25">
      <c r="A1853" s="108"/>
      <c r="B1853" t="s">
        <v>709</v>
      </c>
      <c r="C1853" t="s">
        <v>991</v>
      </c>
      <c r="D1853" s="27">
        <v>0.5</v>
      </c>
      <c r="E1853" s="55">
        <v>44803</v>
      </c>
      <c r="F1853">
        <v>4.9000000000000004</v>
      </c>
      <c r="G1853">
        <v>2.9</v>
      </c>
      <c r="H1853" s="24">
        <v>3.7183401785714274</v>
      </c>
      <c r="I1853" s="2799">
        <v>0.58738472200010672</v>
      </c>
      <c r="J1853" s="484">
        <f t="shared" si="260"/>
        <v>18.193654379231305</v>
      </c>
      <c r="K1853">
        <f>AVERAGE(G1853:G1857)</f>
        <v>2.9</v>
      </c>
      <c r="L1853" s="1316">
        <f t="shared" ref="L1853" si="261">10*(6-(LN(K1853)/LN(2)))</f>
        <v>44.639470997597911</v>
      </c>
      <c r="M1853" s="166">
        <f>AVERAGE(H1853:H1857)</f>
        <v>4.6101116071428567</v>
      </c>
      <c r="N1853" s="594">
        <f t="shared" ref="N1853" si="262">10*(6-((2.04-0.68*LN(M1853))/LN(2)))</f>
        <v>45.561672573403918</v>
      </c>
      <c r="O1853">
        <f>AVERAGE(J1853:J1857)</f>
        <v>21.238930919014216</v>
      </c>
      <c r="P1853" s="594">
        <f t="shared" ref="P1853" si="263">10*(6-(LN(48/O1853)/LN(2)))</f>
        <v>48.236767427633644</v>
      </c>
      <c r="Q1853" s="1606">
        <f>AVERAGE(L1853,N1853,P1853)</f>
        <v>46.145970332878498</v>
      </c>
      <c r="R1853" s="571"/>
      <c r="T1853" s="571"/>
    </row>
    <row r="1854" spans="1:25">
      <c r="A1854" s="108"/>
      <c r="B1854" t="s">
        <v>709</v>
      </c>
      <c r="C1854" t="s">
        <v>991</v>
      </c>
      <c r="D1854" s="27">
        <v>1</v>
      </c>
      <c r="E1854" s="55">
        <v>44803</v>
      </c>
      <c r="H1854" s="24" t="s">
        <v>811</v>
      </c>
      <c r="I1854" s="27" t="s">
        <v>811</v>
      </c>
      <c r="J1854" s="484"/>
      <c r="L1854" s="1316"/>
      <c r="Q1854" s="1169"/>
      <c r="R1854" s="571"/>
      <c r="T1854" s="571"/>
    </row>
    <row r="1855" spans="1:25">
      <c r="A1855" s="108"/>
      <c r="B1855" t="s">
        <v>709</v>
      </c>
      <c r="C1855" t="s">
        <v>991</v>
      </c>
      <c r="D1855" s="27">
        <v>2</v>
      </c>
      <c r="E1855" s="55">
        <v>44803</v>
      </c>
      <c r="H1855" s="24" t="s">
        <v>811</v>
      </c>
      <c r="I1855" s="27" t="s">
        <v>811</v>
      </c>
      <c r="J1855" s="484"/>
      <c r="Q1855" s="1169"/>
      <c r="R1855" s="571"/>
      <c r="T1855" s="571"/>
    </row>
    <row r="1856" spans="1:25">
      <c r="A1856" s="108"/>
      <c r="B1856" t="s">
        <v>709</v>
      </c>
      <c r="C1856" t="s">
        <v>991</v>
      </c>
      <c r="D1856" s="27">
        <v>3</v>
      </c>
      <c r="E1856" s="55">
        <v>44803</v>
      </c>
      <c r="H1856" s="24" t="s">
        <v>811</v>
      </c>
      <c r="I1856" s="27" t="s">
        <v>811</v>
      </c>
      <c r="J1856" s="484"/>
      <c r="Q1856" s="1169"/>
    </row>
    <row r="1857" spans="1:20">
      <c r="A1857" s="436"/>
      <c r="B1857" s="437" t="s">
        <v>709</v>
      </c>
      <c r="C1857" s="437" t="s">
        <v>991</v>
      </c>
      <c r="D1857" s="1019">
        <v>4</v>
      </c>
      <c r="E1857" s="1473">
        <v>44803</v>
      </c>
      <c r="F1857" s="437"/>
      <c r="G1857" s="437"/>
      <c r="H1857" s="1020">
        <v>5.5018830357142852</v>
      </c>
      <c r="I1857" s="2799">
        <v>0.78401909533147573</v>
      </c>
      <c r="J1857" s="486">
        <f t="shared" si="260"/>
        <v>24.28420745879713</v>
      </c>
      <c r="K1857" s="437"/>
      <c r="L1857" s="1124"/>
      <c r="M1857" s="437"/>
      <c r="N1857" s="1124"/>
      <c r="O1857" s="437"/>
      <c r="P1857" s="1124"/>
      <c r="Q1857" s="1251"/>
    </row>
    <row r="1860" spans="1:20" ht="16.2" thickBot="1">
      <c r="I1860" s="571"/>
    </row>
    <row r="1861" spans="1:20">
      <c r="I1861" s="571"/>
      <c r="S1861" s="1665" t="s">
        <v>3</v>
      </c>
      <c r="T1861" s="1666">
        <f>COUNTIF(T12:T1858,"Acceptable; Ongoing Protection is Required")</f>
        <v>18</v>
      </c>
    </row>
    <row r="1862" spans="1:20">
      <c r="I1862" s="571"/>
      <c r="S1862" s="1667" t="s">
        <v>4</v>
      </c>
      <c r="T1862" s="1169">
        <f>COUNTIF(T12:T1858,"Unacceptable; Immediate Restoration is Required")</f>
        <v>14</v>
      </c>
    </row>
    <row r="1863" spans="1:20" ht="16.2" thickBot="1">
      <c r="S1863" s="1668" t="s">
        <v>5</v>
      </c>
      <c r="T1863" s="1251">
        <f>SUM(T1861:T1862)</f>
        <v>32</v>
      </c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2C1E8-D2B0-4000-9388-2FC8A8F33905}">
  <dimension ref="A1:L608"/>
  <sheetViews>
    <sheetView workbookViewId="0">
      <selection activeCell="G4" sqref="G4"/>
    </sheetView>
  </sheetViews>
  <sheetFormatPr defaultColWidth="8.796875" defaultRowHeight="15.6"/>
  <cols>
    <col min="5" max="5" width="10.19921875" customWidth="1"/>
  </cols>
  <sheetData>
    <row r="1" spans="1:12">
      <c r="A1" s="105" t="s">
        <v>2673</v>
      </c>
      <c r="B1" s="105"/>
    </row>
    <row r="2" spans="1:12">
      <c r="A2" s="105" t="s">
        <v>2675</v>
      </c>
      <c r="B2" s="105"/>
    </row>
    <row r="3" spans="1:12">
      <c r="A3" s="105" t="s">
        <v>2674</v>
      </c>
      <c r="B3" s="105"/>
    </row>
    <row r="4" spans="1:12">
      <c r="A4" s="105"/>
      <c r="B4" s="105"/>
    </row>
    <row r="6" spans="1:12">
      <c r="A6" t="s">
        <v>20</v>
      </c>
      <c r="B6" t="s">
        <v>701</v>
      </c>
      <c r="C6" t="s">
        <v>2668</v>
      </c>
      <c r="D6" t="s">
        <v>1538</v>
      </c>
      <c r="E6" t="s">
        <v>786</v>
      </c>
      <c r="F6" t="s">
        <v>2669</v>
      </c>
      <c r="G6" t="s">
        <v>2670</v>
      </c>
      <c r="H6" t="s">
        <v>809</v>
      </c>
      <c r="I6" t="s">
        <v>707</v>
      </c>
      <c r="J6" t="s">
        <v>2671</v>
      </c>
      <c r="K6" t="s">
        <v>847</v>
      </c>
      <c r="L6" t="s">
        <v>2672</v>
      </c>
    </row>
    <row r="7" spans="1:12">
      <c r="A7" t="s">
        <v>709</v>
      </c>
      <c r="B7" t="s">
        <v>710</v>
      </c>
      <c r="C7" t="s">
        <v>711</v>
      </c>
      <c r="D7">
        <v>0.5</v>
      </c>
      <c r="E7" s="55">
        <v>45056</v>
      </c>
      <c r="F7" t="s">
        <v>712</v>
      </c>
      <c r="G7">
        <v>2.0099999999999998</v>
      </c>
      <c r="H7">
        <v>0.35299999999999998</v>
      </c>
      <c r="J7" s="992">
        <v>0.5083333333333333</v>
      </c>
      <c r="K7">
        <v>8.6999999999999993</v>
      </c>
      <c r="L7">
        <v>5.53</v>
      </c>
    </row>
    <row r="8" spans="1:12">
      <c r="A8" t="s">
        <v>709</v>
      </c>
      <c r="B8" t="s">
        <v>710</v>
      </c>
      <c r="C8" t="s">
        <v>711</v>
      </c>
      <c r="D8">
        <v>1</v>
      </c>
      <c r="E8" t="s">
        <v>714</v>
      </c>
      <c r="F8" t="s">
        <v>714</v>
      </c>
      <c r="G8" t="s">
        <v>714</v>
      </c>
      <c r="H8" t="s">
        <v>714</v>
      </c>
      <c r="I8" t="s">
        <v>714</v>
      </c>
      <c r="J8" t="s">
        <v>714</v>
      </c>
      <c r="K8">
        <v>8.6999999999999993</v>
      </c>
      <c r="L8">
        <v>5.53</v>
      </c>
    </row>
    <row r="9" spans="1:12">
      <c r="A9" t="s">
        <v>709</v>
      </c>
      <c r="B9" t="s">
        <v>710</v>
      </c>
      <c r="C9" t="s">
        <v>711</v>
      </c>
      <c r="D9">
        <v>2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  <c r="K9">
        <v>8.6999999999999993</v>
      </c>
      <c r="L9">
        <v>5.53</v>
      </c>
    </row>
    <row r="10" spans="1:12">
      <c r="A10" t="s">
        <v>709</v>
      </c>
      <c r="B10" t="s">
        <v>710</v>
      </c>
      <c r="C10" t="s">
        <v>711</v>
      </c>
      <c r="D10">
        <v>3</v>
      </c>
      <c r="E10" t="s">
        <v>714</v>
      </c>
      <c r="F10" t="s">
        <v>714</v>
      </c>
      <c r="G10" t="s">
        <v>714</v>
      </c>
      <c r="H10" t="s">
        <v>714</v>
      </c>
      <c r="I10" t="s">
        <v>714</v>
      </c>
      <c r="J10" t="s">
        <v>714</v>
      </c>
      <c r="K10">
        <v>8.6999999999999993</v>
      </c>
      <c r="L10">
        <v>5.53</v>
      </c>
    </row>
    <row r="11" spans="1:12">
      <c r="A11" t="s">
        <v>709</v>
      </c>
      <c r="B11" t="s">
        <v>710</v>
      </c>
      <c r="C11" t="s">
        <v>711</v>
      </c>
      <c r="D11">
        <v>4</v>
      </c>
      <c r="E11" t="s">
        <v>714</v>
      </c>
      <c r="F11" t="s">
        <v>714</v>
      </c>
      <c r="G11" t="s">
        <v>714</v>
      </c>
      <c r="H11" t="s">
        <v>714</v>
      </c>
      <c r="I11" t="s">
        <v>714</v>
      </c>
      <c r="J11" t="s">
        <v>714</v>
      </c>
      <c r="K11">
        <v>8.6999999999999993</v>
      </c>
      <c r="L11">
        <v>5.53</v>
      </c>
    </row>
    <row r="12" spans="1:12">
      <c r="A12" t="s">
        <v>709</v>
      </c>
      <c r="B12" t="s">
        <v>710</v>
      </c>
      <c r="C12" t="s">
        <v>711</v>
      </c>
      <c r="D12">
        <v>5</v>
      </c>
      <c r="E12" t="s">
        <v>714</v>
      </c>
      <c r="F12" t="s">
        <v>714</v>
      </c>
      <c r="G12" t="s">
        <v>714</v>
      </c>
      <c r="H12" t="s">
        <v>714</v>
      </c>
      <c r="I12" t="s">
        <v>714</v>
      </c>
      <c r="J12" t="s">
        <v>714</v>
      </c>
      <c r="K12">
        <v>8.6999999999999993</v>
      </c>
      <c r="L12">
        <v>5.53</v>
      </c>
    </row>
    <row r="13" spans="1:12">
      <c r="A13" t="s">
        <v>709</v>
      </c>
      <c r="B13" t="s">
        <v>710</v>
      </c>
      <c r="C13" t="s">
        <v>711</v>
      </c>
      <c r="D13">
        <v>6</v>
      </c>
      <c r="E13" t="s">
        <v>714</v>
      </c>
      <c r="F13" t="s">
        <v>714</v>
      </c>
      <c r="G13" t="s">
        <v>714</v>
      </c>
      <c r="H13" t="s">
        <v>714</v>
      </c>
      <c r="I13" t="s">
        <v>714</v>
      </c>
      <c r="J13" t="s">
        <v>714</v>
      </c>
      <c r="K13">
        <v>8.6999999999999993</v>
      </c>
      <c r="L13">
        <v>5.53</v>
      </c>
    </row>
    <row r="14" spans="1:12">
      <c r="A14" t="s">
        <v>709</v>
      </c>
      <c r="B14" t="s">
        <v>710</v>
      </c>
      <c r="C14" t="s">
        <v>711</v>
      </c>
      <c r="D14">
        <v>7</v>
      </c>
      <c r="E14" t="s">
        <v>714</v>
      </c>
      <c r="F14" t="s">
        <v>714</v>
      </c>
      <c r="G14" t="s">
        <v>714</v>
      </c>
      <c r="H14" t="s">
        <v>714</v>
      </c>
      <c r="I14" t="s">
        <v>714</v>
      </c>
      <c r="J14" t="s">
        <v>714</v>
      </c>
      <c r="K14">
        <v>8.6999999999999993</v>
      </c>
      <c r="L14">
        <v>5.53</v>
      </c>
    </row>
    <row r="15" spans="1:12">
      <c r="A15" t="s">
        <v>709</v>
      </c>
      <c r="B15" t="s">
        <v>710</v>
      </c>
      <c r="C15" t="s">
        <v>711</v>
      </c>
      <c r="D15">
        <v>7.7</v>
      </c>
      <c r="E15" s="55">
        <v>45056</v>
      </c>
      <c r="F15" t="s">
        <v>712</v>
      </c>
      <c r="G15">
        <v>71.62</v>
      </c>
      <c r="H15">
        <v>3.86</v>
      </c>
      <c r="J15" s="992">
        <v>0.51180555555555551</v>
      </c>
      <c r="K15">
        <v>8.6999999999999993</v>
      </c>
      <c r="L15">
        <v>5.53</v>
      </c>
    </row>
    <row r="16" spans="1:12">
      <c r="A16" t="s">
        <v>709</v>
      </c>
      <c r="B16" t="s">
        <v>710</v>
      </c>
      <c r="C16" t="s">
        <v>711</v>
      </c>
      <c r="D16">
        <v>8.1999999999999993</v>
      </c>
      <c r="E16" t="s">
        <v>714</v>
      </c>
      <c r="F16" t="s">
        <v>714</v>
      </c>
      <c r="G16" t="s">
        <v>714</v>
      </c>
      <c r="H16" t="s">
        <v>714</v>
      </c>
      <c r="I16" t="s">
        <v>714</v>
      </c>
      <c r="J16" t="s">
        <v>714</v>
      </c>
      <c r="K16">
        <v>8.6999999999999993</v>
      </c>
      <c r="L16">
        <v>5.53</v>
      </c>
    </row>
    <row r="17" spans="1:12">
      <c r="A17" t="s">
        <v>709</v>
      </c>
      <c r="B17" t="s">
        <v>710</v>
      </c>
      <c r="C17" t="s">
        <v>717</v>
      </c>
      <c r="D17">
        <v>0.5</v>
      </c>
      <c r="E17" s="55">
        <v>45085</v>
      </c>
      <c r="F17" t="s">
        <v>712</v>
      </c>
      <c r="G17">
        <v>2.48</v>
      </c>
      <c r="H17">
        <v>0.36599999999999999</v>
      </c>
      <c r="J17" s="992">
        <v>0.49583333333333335</v>
      </c>
      <c r="K17">
        <v>8.1999999999999993</v>
      </c>
      <c r="L17">
        <v>4.0199999999999996</v>
      </c>
    </row>
    <row r="18" spans="1:12">
      <c r="A18" t="s">
        <v>709</v>
      </c>
      <c r="B18" t="s">
        <v>710</v>
      </c>
      <c r="C18" t="s">
        <v>717</v>
      </c>
      <c r="D18">
        <v>1</v>
      </c>
      <c r="E18" t="s">
        <v>714</v>
      </c>
      <c r="F18" t="s">
        <v>714</v>
      </c>
      <c r="G18" t="s">
        <v>714</v>
      </c>
      <c r="H18" t="s">
        <v>714</v>
      </c>
      <c r="I18" t="s">
        <v>714</v>
      </c>
      <c r="J18" t="s">
        <v>714</v>
      </c>
      <c r="K18">
        <v>8.1999999999999993</v>
      </c>
      <c r="L18">
        <v>4.0199999999999996</v>
      </c>
    </row>
    <row r="19" spans="1:12">
      <c r="A19" t="s">
        <v>709</v>
      </c>
      <c r="B19" t="s">
        <v>710</v>
      </c>
      <c r="C19" t="s">
        <v>717</v>
      </c>
      <c r="D19">
        <v>2</v>
      </c>
      <c r="E19" t="s">
        <v>714</v>
      </c>
      <c r="F19" t="s">
        <v>714</v>
      </c>
      <c r="G19" t="s">
        <v>714</v>
      </c>
      <c r="H19" t="s">
        <v>714</v>
      </c>
      <c r="I19" t="s">
        <v>714</v>
      </c>
      <c r="J19" t="s">
        <v>714</v>
      </c>
      <c r="K19">
        <v>8.1999999999999993</v>
      </c>
      <c r="L19">
        <v>4.0199999999999996</v>
      </c>
    </row>
    <row r="20" spans="1:12">
      <c r="A20" t="s">
        <v>709</v>
      </c>
      <c r="B20" t="s">
        <v>710</v>
      </c>
      <c r="C20" t="s">
        <v>717</v>
      </c>
      <c r="D20">
        <v>3</v>
      </c>
      <c r="E20" t="s">
        <v>714</v>
      </c>
      <c r="F20" t="s">
        <v>714</v>
      </c>
      <c r="G20" t="s">
        <v>714</v>
      </c>
      <c r="H20" t="s">
        <v>714</v>
      </c>
      <c r="I20" t="s">
        <v>714</v>
      </c>
      <c r="J20" t="s">
        <v>714</v>
      </c>
      <c r="K20">
        <v>8.1999999999999993</v>
      </c>
      <c r="L20">
        <v>4.0199999999999996</v>
      </c>
    </row>
    <row r="21" spans="1:12">
      <c r="A21" t="s">
        <v>709</v>
      </c>
      <c r="B21" t="s">
        <v>710</v>
      </c>
      <c r="C21" t="s">
        <v>717</v>
      </c>
      <c r="D21">
        <v>4</v>
      </c>
      <c r="E21" t="s">
        <v>714</v>
      </c>
      <c r="F21" t="s">
        <v>714</v>
      </c>
      <c r="G21" t="s">
        <v>714</v>
      </c>
      <c r="H21" t="s">
        <v>714</v>
      </c>
      <c r="I21" t="s">
        <v>714</v>
      </c>
      <c r="J21" t="s">
        <v>714</v>
      </c>
      <c r="K21">
        <v>8.1999999999999993</v>
      </c>
      <c r="L21">
        <v>4.0199999999999996</v>
      </c>
    </row>
    <row r="22" spans="1:12">
      <c r="A22" t="s">
        <v>709</v>
      </c>
      <c r="B22" t="s">
        <v>710</v>
      </c>
      <c r="C22" t="s">
        <v>717</v>
      </c>
      <c r="D22">
        <v>5</v>
      </c>
      <c r="E22" t="s">
        <v>714</v>
      </c>
      <c r="F22" t="s">
        <v>714</v>
      </c>
      <c r="G22" t="s">
        <v>714</v>
      </c>
      <c r="H22" t="s">
        <v>714</v>
      </c>
      <c r="I22" t="s">
        <v>714</v>
      </c>
      <c r="J22" t="s">
        <v>714</v>
      </c>
      <c r="K22">
        <v>8.1999999999999993</v>
      </c>
      <c r="L22">
        <v>4.0199999999999996</v>
      </c>
    </row>
    <row r="23" spans="1:12">
      <c r="A23" t="s">
        <v>709</v>
      </c>
      <c r="B23" t="s">
        <v>710</v>
      </c>
      <c r="C23" t="s">
        <v>717</v>
      </c>
      <c r="D23">
        <v>6</v>
      </c>
      <c r="E23" t="s">
        <v>714</v>
      </c>
      <c r="F23" t="s">
        <v>714</v>
      </c>
      <c r="G23" t="s">
        <v>714</v>
      </c>
      <c r="H23" t="s">
        <v>714</v>
      </c>
      <c r="I23" t="s">
        <v>714</v>
      </c>
      <c r="J23" t="s">
        <v>714</v>
      </c>
      <c r="K23">
        <v>8.1999999999999993</v>
      </c>
      <c r="L23">
        <v>4.0199999999999996</v>
      </c>
    </row>
    <row r="24" spans="1:12">
      <c r="A24" t="s">
        <v>709</v>
      </c>
      <c r="B24" t="s">
        <v>710</v>
      </c>
      <c r="C24" t="s">
        <v>717</v>
      </c>
      <c r="D24">
        <v>7</v>
      </c>
      <c r="E24" t="s">
        <v>714</v>
      </c>
      <c r="F24" t="s">
        <v>714</v>
      </c>
      <c r="G24" t="s">
        <v>714</v>
      </c>
      <c r="H24" t="s">
        <v>714</v>
      </c>
      <c r="I24" t="s">
        <v>714</v>
      </c>
      <c r="J24" t="s">
        <v>714</v>
      </c>
      <c r="K24">
        <v>8.1999999999999993</v>
      </c>
      <c r="L24">
        <v>4.0199999999999996</v>
      </c>
    </row>
    <row r="25" spans="1:12">
      <c r="A25" t="s">
        <v>709</v>
      </c>
      <c r="B25" t="s">
        <v>710</v>
      </c>
      <c r="C25" t="s">
        <v>717</v>
      </c>
      <c r="D25">
        <v>7.2</v>
      </c>
      <c r="E25" s="55">
        <v>45085</v>
      </c>
      <c r="F25" t="s">
        <v>712</v>
      </c>
      <c r="G25">
        <v>34.19</v>
      </c>
      <c r="H25">
        <v>1.07</v>
      </c>
      <c r="J25" s="992">
        <v>0.5</v>
      </c>
      <c r="K25">
        <v>8.1999999999999993</v>
      </c>
      <c r="L25">
        <v>4.0199999999999996</v>
      </c>
    </row>
    <row r="26" spans="1:12">
      <c r="A26" t="s">
        <v>709</v>
      </c>
      <c r="B26" t="s">
        <v>710</v>
      </c>
      <c r="C26" t="s">
        <v>717</v>
      </c>
      <c r="D26">
        <v>7.7</v>
      </c>
      <c r="E26" t="s">
        <v>714</v>
      </c>
      <c r="F26" t="s">
        <v>714</v>
      </c>
      <c r="G26" t="s">
        <v>714</v>
      </c>
      <c r="H26" t="s">
        <v>714</v>
      </c>
      <c r="I26" t="s">
        <v>714</v>
      </c>
      <c r="J26" t="s">
        <v>714</v>
      </c>
      <c r="K26">
        <v>8.1999999999999993</v>
      </c>
      <c r="L26">
        <v>4.0199999999999996</v>
      </c>
    </row>
    <row r="27" spans="1:12">
      <c r="A27" t="s">
        <v>709</v>
      </c>
      <c r="B27" t="s">
        <v>710</v>
      </c>
      <c r="C27" t="s">
        <v>719</v>
      </c>
      <c r="D27">
        <v>0.5</v>
      </c>
      <c r="E27" s="55">
        <v>45117</v>
      </c>
      <c r="F27" t="s">
        <v>712</v>
      </c>
      <c r="G27">
        <v>3.49</v>
      </c>
      <c r="H27">
        <v>0.39900000000000002</v>
      </c>
      <c r="J27" s="992">
        <v>0.49722222222222223</v>
      </c>
      <c r="K27">
        <v>8.5</v>
      </c>
      <c r="L27">
        <v>4.3600000000000003</v>
      </c>
    </row>
    <row r="28" spans="1:12">
      <c r="A28" t="s">
        <v>709</v>
      </c>
      <c r="B28" t="s">
        <v>710</v>
      </c>
      <c r="C28" t="s">
        <v>719</v>
      </c>
      <c r="D28">
        <v>1</v>
      </c>
      <c r="E28" t="s">
        <v>714</v>
      </c>
      <c r="F28" t="s">
        <v>714</v>
      </c>
      <c r="G28" t="s">
        <v>714</v>
      </c>
      <c r="H28" t="s">
        <v>714</v>
      </c>
      <c r="I28" t="s">
        <v>714</v>
      </c>
      <c r="J28" t="s">
        <v>714</v>
      </c>
      <c r="K28">
        <v>8.5</v>
      </c>
      <c r="L28">
        <v>4.3600000000000003</v>
      </c>
    </row>
    <row r="29" spans="1:12">
      <c r="A29" t="s">
        <v>709</v>
      </c>
      <c r="B29" t="s">
        <v>710</v>
      </c>
      <c r="C29" t="s">
        <v>719</v>
      </c>
      <c r="D29">
        <v>2</v>
      </c>
      <c r="E29" t="s">
        <v>714</v>
      </c>
      <c r="F29" t="s">
        <v>714</v>
      </c>
      <c r="G29" t="s">
        <v>714</v>
      </c>
      <c r="H29" t="s">
        <v>714</v>
      </c>
      <c r="I29" t="s">
        <v>714</v>
      </c>
      <c r="J29" t="s">
        <v>714</v>
      </c>
      <c r="K29">
        <v>8.5</v>
      </c>
      <c r="L29">
        <v>4.3600000000000003</v>
      </c>
    </row>
    <row r="30" spans="1:12">
      <c r="A30" t="s">
        <v>709</v>
      </c>
      <c r="B30" t="s">
        <v>710</v>
      </c>
      <c r="C30" t="s">
        <v>719</v>
      </c>
      <c r="D30">
        <v>3</v>
      </c>
      <c r="E30" t="s">
        <v>714</v>
      </c>
      <c r="F30" t="s">
        <v>714</v>
      </c>
      <c r="G30" t="s">
        <v>714</v>
      </c>
      <c r="H30" t="s">
        <v>714</v>
      </c>
      <c r="I30" t="s">
        <v>714</v>
      </c>
      <c r="J30" t="s">
        <v>714</v>
      </c>
      <c r="K30">
        <v>8.5</v>
      </c>
      <c r="L30">
        <v>4.3600000000000003</v>
      </c>
    </row>
    <row r="31" spans="1:12">
      <c r="A31" t="s">
        <v>709</v>
      </c>
      <c r="B31" t="s">
        <v>710</v>
      </c>
      <c r="C31" t="s">
        <v>719</v>
      </c>
      <c r="D31">
        <v>4</v>
      </c>
      <c r="E31" t="s">
        <v>714</v>
      </c>
      <c r="F31" t="s">
        <v>714</v>
      </c>
      <c r="G31" t="s">
        <v>714</v>
      </c>
      <c r="H31" t="s">
        <v>714</v>
      </c>
      <c r="I31" t="s">
        <v>714</v>
      </c>
      <c r="J31" t="s">
        <v>714</v>
      </c>
      <c r="K31">
        <v>8.5</v>
      </c>
      <c r="L31">
        <v>4.3600000000000003</v>
      </c>
    </row>
    <row r="32" spans="1:12">
      <c r="A32" t="s">
        <v>709</v>
      </c>
      <c r="B32" t="s">
        <v>710</v>
      </c>
      <c r="C32" t="s">
        <v>719</v>
      </c>
      <c r="D32">
        <v>5</v>
      </c>
      <c r="E32" t="s">
        <v>714</v>
      </c>
      <c r="F32" t="s">
        <v>714</v>
      </c>
      <c r="G32" t="s">
        <v>714</v>
      </c>
      <c r="H32" t="s">
        <v>714</v>
      </c>
      <c r="I32" t="s">
        <v>714</v>
      </c>
      <c r="J32" t="s">
        <v>714</v>
      </c>
      <c r="K32">
        <v>8.5</v>
      </c>
      <c r="L32">
        <v>4.3600000000000003</v>
      </c>
    </row>
    <row r="33" spans="1:12">
      <c r="A33" t="s">
        <v>709</v>
      </c>
      <c r="B33" t="s">
        <v>710</v>
      </c>
      <c r="C33" t="s">
        <v>719</v>
      </c>
      <c r="D33">
        <v>6</v>
      </c>
      <c r="E33" t="s">
        <v>714</v>
      </c>
      <c r="F33" t="s">
        <v>714</v>
      </c>
      <c r="G33" t="s">
        <v>714</v>
      </c>
      <c r="H33" t="s">
        <v>714</v>
      </c>
      <c r="I33" t="s">
        <v>714</v>
      </c>
      <c r="J33" t="s">
        <v>714</v>
      </c>
      <c r="K33">
        <v>8.5</v>
      </c>
      <c r="L33">
        <v>4.3600000000000003</v>
      </c>
    </row>
    <row r="34" spans="1:12">
      <c r="A34" t="s">
        <v>709</v>
      </c>
      <c r="B34" t="s">
        <v>710</v>
      </c>
      <c r="C34" t="s">
        <v>719</v>
      </c>
      <c r="D34">
        <v>7</v>
      </c>
      <c r="E34" t="s">
        <v>714</v>
      </c>
      <c r="F34" t="s">
        <v>714</v>
      </c>
      <c r="G34" t="s">
        <v>714</v>
      </c>
      <c r="H34" t="s">
        <v>714</v>
      </c>
      <c r="I34" t="s">
        <v>714</v>
      </c>
      <c r="J34" t="s">
        <v>714</v>
      </c>
      <c r="K34">
        <v>8.5</v>
      </c>
      <c r="L34">
        <v>4.3600000000000003</v>
      </c>
    </row>
    <row r="35" spans="1:12">
      <c r="A35" t="s">
        <v>709</v>
      </c>
      <c r="B35" t="s">
        <v>710</v>
      </c>
      <c r="C35" t="s">
        <v>719</v>
      </c>
      <c r="D35">
        <v>7.5</v>
      </c>
      <c r="E35" s="55">
        <v>45117</v>
      </c>
      <c r="F35" t="s">
        <v>712</v>
      </c>
      <c r="G35">
        <v>97.62</v>
      </c>
      <c r="H35">
        <v>1.19</v>
      </c>
      <c r="J35" s="992">
        <v>0.50069444444444444</v>
      </c>
      <c r="K35">
        <v>8.5</v>
      </c>
      <c r="L35">
        <v>4.3600000000000003</v>
      </c>
    </row>
    <row r="36" spans="1:12">
      <c r="A36" t="s">
        <v>709</v>
      </c>
      <c r="B36" t="s">
        <v>710</v>
      </c>
      <c r="C36" t="s">
        <v>719</v>
      </c>
      <c r="D36">
        <v>8</v>
      </c>
      <c r="E36" t="s">
        <v>714</v>
      </c>
      <c r="F36" t="s">
        <v>714</v>
      </c>
      <c r="G36" t="s">
        <v>714</v>
      </c>
      <c r="H36" t="s">
        <v>714</v>
      </c>
      <c r="I36" t="s">
        <v>714</v>
      </c>
      <c r="J36" t="s">
        <v>714</v>
      </c>
      <c r="K36">
        <v>8.5</v>
      </c>
      <c r="L36">
        <v>4.3600000000000003</v>
      </c>
    </row>
    <row r="37" spans="1:12">
      <c r="A37" t="s">
        <v>709</v>
      </c>
      <c r="B37" t="s">
        <v>710</v>
      </c>
      <c r="C37" t="s">
        <v>720</v>
      </c>
      <c r="D37">
        <v>0.5</v>
      </c>
      <c r="E37" s="55">
        <v>45148</v>
      </c>
      <c r="F37" t="s">
        <v>712</v>
      </c>
      <c r="G37">
        <v>1.98</v>
      </c>
      <c r="H37">
        <v>0.57699999999999996</v>
      </c>
      <c r="J37" s="992">
        <v>0.4770833333333333</v>
      </c>
      <c r="K37">
        <v>8.3000000000000007</v>
      </c>
      <c r="L37">
        <v>4.33</v>
      </c>
    </row>
    <row r="38" spans="1:12">
      <c r="A38" t="s">
        <v>709</v>
      </c>
      <c r="B38" t="s">
        <v>710</v>
      </c>
      <c r="C38" t="s">
        <v>720</v>
      </c>
      <c r="D38">
        <v>1</v>
      </c>
      <c r="E38" t="s">
        <v>714</v>
      </c>
      <c r="F38" t="s">
        <v>714</v>
      </c>
      <c r="G38" t="s">
        <v>714</v>
      </c>
      <c r="H38" t="s">
        <v>714</v>
      </c>
      <c r="I38" t="s">
        <v>714</v>
      </c>
      <c r="J38" t="s">
        <v>714</v>
      </c>
      <c r="K38">
        <v>8.3000000000000007</v>
      </c>
      <c r="L38">
        <v>4.33</v>
      </c>
    </row>
    <row r="39" spans="1:12">
      <c r="A39" t="s">
        <v>709</v>
      </c>
      <c r="B39" t="s">
        <v>710</v>
      </c>
      <c r="C39" t="s">
        <v>720</v>
      </c>
      <c r="D39">
        <v>2</v>
      </c>
      <c r="E39" t="s">
        <v>714</v>
      </c>
      <c r="F39" t="s">
        <v>714</v>
      </c>
      <c r="G39" t="s">
        <v>714</v>
      </c>
      <c r="H39" t="s">
        <v>714</v>
      </c>
      <c r="I39" t="s">
        <v>714</v>
      </c>
      <c r="J39" t="s">
        <v>714</v>
      </c>
      <c r="K39">
        <v>8.3000000000000007</v>
      </c>
      <c r="L39">
        <v>4.33</v>
      </c>
    </row>
    <row r="40" spans="1:12">
      <c r="A40" t="s">
        <v>709</v>
      </c>
      <c r="B40" t="s">
        <v>710</v>
      </c>
      <c r="C40" t="s">
        <v>720</v>
      </c>
      <c r="D40">
        <v>3</v>
      </c>
      <c r="E40" t="s">
        <v>714</v>
      </c>
      <c r="F40" t="s">
        <v>714</v>
      </c>
      <c r="G40" t="s">
        <v>714</v>
      </c>
      <c r="H40" t="s">
        <v>714</v>
      </c>
      <c r="I40" t="s">
        <v>714</v>
      </c>
      <c r="J40" t="s">
        <v>714</v>
      </c>
      <c r="K40">
        <v>8.3000000000000007</v>
      </c>
      <c r="L40">
        <v>4.33</v>
      </c>
    </row>
    <row r="41" spans="1:12">
      <c r="A41" t="s">
        <v>709</v>
      </c>
      <c r="B41" t="s">
        <v>710</v>
      </c>
      <c r="C41" t="s">
        <v>720</v>
      </c>
      <c r="D41">
        <v>4</v>
      </c>
      <c r="E41" t="s">
        <v>714</v>
      </c>
      <c r="F41" t="s">
        <v>714</v>
      </c>
      <c r="G41" t="s">
        <v>714</v>
      </c>
      <c r="H41" t="s">
        <v>714</v>
      </c>
      <c r="I41" t="s">
        <v>714</v>
      </c>
      <c r="J41" t="s">
        <v>714</v>
      </c>
      <c r="K41">
        <v>8.3000000000000007</v>
      </c>
      <c r="L41">
        <v>4.33</v>
      </c>
    </row>
    <row r="42" spans="1:12">
      <c r="A42" t="s">
        <v>709</v>
      </c>
      <c r="B42" t="s">
        <v>710</v>
      </c>
      <c r="C42" t="s">
        <v>720</v>
      </c>
      <c r="D42">
        <v>5</v>
      </c>
      <c r="E42" t="s">
        <v>714</v>
      </c>
      <c r="F42" t="s">
        <v>714</v>
      </c>
      <c r="G42" t="s">
        <v>714</v>
      </c>
      <c r="H42" t="s">
        <v>714</v>
      </c>
      <c r="I42" t="s">
        <v>714</v>
      </c>
      <c r="J42" t="s">
        <v>714</v>
      </c>
      <c r="K42">
        <v>8.3000000000000007</v>
      </c>
      <c r="L42">
        <v>4.33</v>
      </c>
    </row>
    <row r="43" spans="1:12">
      <c r="A43" t="s">
        <v>709</v>
      </c>
      <c r="B43" t="s">
        <v>710</v>
      </c>
      <c r="C43" t="s">
        <v>720</v>
      </c>
      <c r="D43">
        <v>6</v>
      </c>
      <c r="E43" t="s">
        <v>714</v>
      </c>
      <c r="F43" t="s">
        <v>714</v>
      </c>
      <c r="G43" t="s">
        <v>714</v>
      </c>
      <c r="H43" t="s">
        <v>714</v>
      </c>
      <c r="I43" t="s">
        <v>714</v>
      </c>
      <c r="J43" t="s">
        <v>714</v>
      </c>
      <c r="K43">
        <v>8.3000000000000007</v>
      </c>
      <c r="L43">
        <v>4.33</v>
      </c>
    </row>
    <row r="44" spans="1:12">
      <c r="A44" t="s">
        <v>709</v>
      </c>
      <c r="B44" t="s">
        <v>710</v>
      </c>
      <c r="C44" t="s">
        <v>720</v>
      </c>
      <c r="D44">
        <v>7</v>
      </c>
      <c r="E44" t="s">
        <v>714</v>
      </c>
      <c r="F44" t="s">
        <v>714</v>
      </c>
      <c r="G44" t="s">
        <v>714</v>
      </c>
      <c r="H44" t="s">
        <v>714</v>
      </c>
      <c r="I44" t="s">
        <v>714</v>
      </c>
      <c r="J44" t="s">
        <v>714</v>
      </c>
      <c r="K44">
        <v>8.3000000000000007</v>
      </c>
      <c r="L44">
        <v>4.33</v>
      </c>
    </row>
    <row r="45" spans="1:12">
      <c r="A45" t="s">
        <v>709</v>
      </c>
      <c r="B45" t="s">
        <v>710</v>
      </c>
      <c r="C45" t="s">
        <v>720</v>
      </c>
      <c r="D45">
        <v>7.3</v>
      </c>
      <c r="E45" t="s">
        <v>714</v>
      </c>
      <c r="F45" t="s">
        <v>714</v>
      </c>
      <c r="G45" t="s">
        <v>714</v>
      </c>
      <c r="H45" t="s">
        <v>714</v>
      </c>
      <c r="I45" t="s">
        <v>714</v>
      </c>
      <c r="J45" t="s">
        <v>714</v>
      </c>
      <c r="K45">
        <v>8.3000000000000007</v>
      </c>
      <c r="L45">
        <v>4.33</v>
      </c>
    </row>
    <row r="46" spans="1:12">
      <c r="A46" t="s">
        <v>709</v>
      </c>
      <c r="B46" t="s">
        <v>710</v>
      </c>
      <c r="C46" t="s">
        <v>720</v>
      </c>
      <c r="D46">
        <v>7.8</v>
      </c>
      <c r="E46" s="55">
        <v>45148</v>
      </c>
      <c r="F46" t="s">
        <v>712</v>
      </c>
      <c r="G46">
        <v>59.68</v>
      </c>
      <c r="H46">
        <v>1.25</v>
      </c>
      <c r="J46" s="992">
        <v>0.48125000000000001</v>
      </c>
      <c r="K46">
        <v>8.3000000000000007</v>
      </c>
      <c r="L46">
        <v>4.33</v>
      </c>
    </row>
    <row r="47" spans="1:12">
      <c r="A47" t="s">
        <v>709</v>
      </c>
      <c r="B47" t="s">
        <v>710</v>
      </c>
      <c r="C47" t="s">
        <v>722</v>
      </c>
      <c r="D47">
        <v>0.5</v>
      </c>
      <c r="E47" s="55">
        <v>45180</v>
      </c>
      <c r="F47" t="s">
        <v>712</v>
      </c>
      <c r="G47">
        <v>2.4700000000000002</v>
      </c>
      <c r="H47">
        <v>0.27900000000000003</v>
      </c>
      <c r="J47" s="992">
        <v>0.48888888888888887</v>
      </c>
      <c r="K47">
        <v>8.1</v>
      </c>
      <c r="L47">
        <v>5.2</v>
      </c>
    </row>
    <row r="48" spans="1:12">
      <c r="A48" t="s">
        <v>709</v>
      </c>
      <c r="B48" t="s">
        <v>710</v>
      </c>
      <c r="C48" t="s">
        <v>722</v>
      </c>
      <c r="D48">
        <v>1</v>
      </c>
      <c r="E48" t="s">
        <v>714</v>
      </c>
      <c r="F48" t="s">
        <v>714</v>
      </c>
      <c r="G48" t="s">
        <v>714</v>
      </c>
      <c r="H48" t="s">
        <v>714</v>
      </c>
      <c r="I48" t="s">
        <v>714</v>
      </c>
      <c r="J48" t="s">
        <v>714</v>
      </c>
      <c r="K48">
        <v>8.1</v>
      </c>
      <c r="L48">
        <v>5.2</v>
      </c>
    </row>
    <row r="49" spans="1:12">
      <c r="A49" t="s">
        <v>709</v>
      </c>
      <c r="B49" t="s">
        <v>710</v>
      </c>
      <c r="C49" t="s">
        <v>722</v>
      </c>
      <c r="D49">
        <v>2</v>
      </c>
      <c r="E49" t="s">
        <v>714</v>
      </c>
      <c r="F49" t="s">
        <v>714</v>
      </c>
      <c r="G49" t="s">
        <v>714</v>
      </c>
      <c r="H49" t="s">
        <v>714</v>
      </c>
      <c r="I49" t="s">
        <v>714</v>
      </c>
      <c r="J49" t="s">
        <v>714</v>
      </c>
      <c r="K49">
        <v>8.1</v>
      </c>
      <c r="L49">
        <v>5.2</v>
      </c>
    </row>
    <row r="50" spans="1:12">
      <c r="A50" t="s">
        <v>709</v>
      </c>
      <c r="B50" t="s">
        <v>710</v>
      </c>
      <c r="C50" t="s">
        <v>722</v>
      </c>
      <c r="D50">
        <v>3</v>
      </c>
      <c r="E50" t="s">
        <v>714</v>
      </c>
      <c r="F50" t="s">
        <v>714</v>
      </c>
      <c r="G50" t="s">
        <v>714</v>
      </c>
      <c r="H50" t="s">
        <v>714</v>
      </c>
      <c r="I50" t="s">
        <v>714</v>
      </c>
      <c r="J50" t="s">
        <v>714</v>
      </c>
      <c r="K50">
        <v>8.1</v>
      </c>
      <c r="L50">
        <v>5.2</v>
      </c>
    </row>
    <row r="51" spans="1:12">
      <c r="A51" t="s">
        <v>709</v>
      </c>
      <c r="B51" t="s">
        <v>710</v>
      </c>
      <c r="C51" t="s">
        <v>722</v>
      </c>
      <c r="D51">
        <v>4</v>
      </c>
      <c r="E51" t="s">
        <v>714</v>
      </c>
      <c r="F51" t="s">
        <v>714</v>
      </c>
      <c r="G51" t="s">
        <v>714</v>
      </c>
      <c r="H51" t="s">
        <v>714</v>
      </c>
      <c r="I51" t="s">
        <v>714</v>
      </c>
      <c r="J51" t="s">
        <v>714</v>
      </c>
      <c r="K51">
        <v>8.1</v>
      </c>
      <c r="L51">
        <v>5.2</v>
      </c>
    </row>
    <row r="52" spans="1:12">
      <c r="A52" t="s">
        <v>709</v>
      </c>
      <c r="B52" t="s">
        <v>710</v>
      </c>
      <c r="C52" t="s">
        <v>722</v>
      </c>
      <c r="D52">
        <v>5</v>
      </c>
      <c r="E52" t="s">
        <v>714</v>
      </c>
      <c r="F52" t="s">
        <v>714</v>
      </c>
      <c r="G52" t="s">
        <v>714</v>
      </c>
      <c r="H52" t="s">
        <v>714</v>
      </c>
      <c r="I52" t="s">
        <v>714</v>
      </c>
      <c r="J52" t="s">
        <v>714</v>
      </c>
      <c r="K52">
        <v>8.1</v>
      </c>
      <c r="L52">
        <v>5.2</v>
      </c>
    </row>
    <row r="53" spans="1:12">
      <c r="A53" t="s">
        <v>709</v>
      </c>
      <c r="B53" t="s">
        <v>710</v>
      </c>
      <c r="C53" t="s">
        <v>722</v>
      </c>
      <c r="D53">
        <v>6</v>
      </c>
      <c r="E53" t="s">
        <v>714</v>
      </c>
      <c r="F53" t="s">
        <v>714</v>
      </c>
      <c r="G53" t="s">
        <v>714</v>
      </c>
      <c r="H53" t="s">
        <v>714</v>
      </c>
      <c r="I53" t="s">
        <v>714</v>
      </c>
      <c r="J53" t="s">
        <v>714</v>
      </c>
      <c r="K53">
        <v>8.1</v>
      </c>
      <c r="L53">
        <v>5.2</v>
      </c>
    </row>
    <row r="54" spans="1:12">
      <c r="A54" t="s">
        <v>709</v>
      </c>
      <c r="B54" t="s">
        <v>710</v>
      </c>
      <c r="C54" t="s">
        <v>722</v>
      </c>
      <c r="D54">
        <v>7</v>
      </c>
      <c r="E54" t="s">
        <v>714</v>
      </c>
      <c r="F54" t="s">
        <v>714</v>
      </c>
      <c r="G54" t="s">
        <v>714</v>
      </c>
      <c r="H54" t="s">
        <v>714</v>
      </c>
      <c r="I54" t="s">
        <v>714</v>
      </c>
      <c r="J54" t="s">
        <v>714</v>
      </c>
      <c r="K54">
        <v>8.1</v>
      </c>
      <c r="L54">
        <v>5.2</v>
      </c>
    </row>
    <row r="55" spans="1:12">
      <c r="A55" t="s">
        <v>709</v>
      </c>
      <c r="B55" t="s">
        <v>710</v>
      </c>
      <c r="C55" t="s">
        <v>722</v>
      </c>
      <c r="D55">
        <v>7.1</v>
      </c>
      <c r="E55" s="55">
        <v>45180</v>
      </c>
      <c r="F55" t="s">
        <v>712</v>
      </c>
      <c r="G55">
        <v>10.09</v>
      </c>
      <c r="H55">
        <v>0.73499999999999999</v>
      </c>
      <c r="J55" s="992">
        <v>0.49305555555555558</v>
      </c>
      <c r="K55">
        <v>8.1</v>
      </c>
      <c r="L55">
        <v>5.2</v>
      </c>
    </row>
    <row r="56" spans="1:12">
      <c r="A56" t="s">
        <v>709</v>
      </c>
      <c r="B56" t="s">
        <v>710</v>
      </c>
      <c r="C56" t="s">
        <v>722</v>
      </c>
      <c r="D56">
        <v>7.6</v>
      </c>
      <c r="E56" t="s">
        <v>714</v>
      </c>
      <c r="F56" t="s">
        <v>714</v>
      </c>
      <c r="G56" t="s">
        <v>714</v>
      </c>
      <c r="H56" t="s">
        <v>714</v>
      </c>
      <c r="I56" t="s">
        <v>714</v>
      </c>
      <c r="J56" t="s">
        <v>714</v>
      </c>
      <c r="K56">
        <v>8.1</v>
      </c>
      <c r="L56">
        <v>5.2</v>
      </c>
    </row>
    <row r="57" spans="1:12">
      <c r="A57" t="s">
        <v>709</v>
      </c>
      <c r="B57" t="s">
        <v>710</v>
      </c>
      <c r="C57" t="s">
        <v>723</v>
      </c>
      <c r="D57">
        <v>0.5</v>
      </c>
      <c r="E57" s="55">
        <v>45208</v>
      </c>
      <c r="F57" t="s">
        <v>712</v>
      </c>
      <c r="G57">
        <v>2.3199999999999998</v>
      </c>
      <c r="H57">
        <v>0.59699999999999998</v>
      </c>
      <c r="J57" s="992">
        <v>0.47847222222222219</v>
      </c>
      <c r="K57">
        <v>8.1</v>
      </c>
      <c r="L57">
        <v>5.95</v>
      </c>
    </row>
    <row r="58" spans="1:12">
      <c r="A58" t="s">
        <v>709</v>
      </c>
      <c r="B58" t="s">
        <v>710</v>
      </c>
      <c r="C58" t="s">
        <v>723</v>
      </c>
      <c r="D58">
        <v>1</v>
      </c>
      <c r="E58" t="s">
        <v>714</v>
      </c>
      <c r="F58" t="s">
        <v>714</v>
      </c>
      <c r="G58" t="s">
        <v>714</v>
      </c>
      <c r="H58" t="s">
        <v>714</v>
      </c>
      <c r="I58" t="s">
        <v>714</v>
      </c>
      <c r="J58" t="s">
        <v>714</v>
      </c>
      <c r="K58">
        <v>8.1</v>
      </c>
      <c r="L58">
        <v>5.95</v>
      </c>
    </row>
    <row r="59" spans="1:12">
      <c r="A59" t="s">
        <v>709</v>
      </c>
      <c r="B59" t="s">
        <v>710</v>
      </c>
      <c r="C59" t="s">
        <v>723</v>
      </c>
      <c r="D59">
        <v>2</v>
      </c>
      <c r="E59" t="s">
        <v>714</v>
      </c>
      <c r="F59" t="s">
        <v>714</v>
      </c>
      <c r="G59" t="s">
        <v>714</v>
      </c>
      <c r="H59" t="s">
        <v>714</v>
      </c>
      <c r="I59" t="s">
        <v>714</v>
      </c>
      <c r="J59" t="s">
        <v>714</v>
      </c>
      <c r="K59">
        <v>8.1</v>
      </c>
      <c r="L59">
        <v>5.95</v>
      </c>
    </row>
    <row r="60" spans="1:12">
      <c r="A60" t="s">
        <v>709</v>
      </c>
      <c r="B60" t="s">
        <v>710</v>
      </c>
      <c r="C60" t="s">
        <v>723</v>
      </c>
      <c r="D60">
        <v>3</v>
      </c>
      <c r="E60" t="s">
        <v>714</v>
      </c>
      <c r="F60" t="s">
        <v>714</v>
      </c>
      <c r="G60" t="s">
        <v>714</v>
      </c>
      <c r="H60" t="s">
        <v>714</v>
      </c>
      <c r="I60" t="s">
        <v>714</v>
      </c>
      <c r="J60" t="s">
        <v>714</v>
      </c>
      <c r="K60">
        <v>8.1</v>
      </c>
      <c r="L60">
        <v>5.95</v>
      </c>
    </row>
    <row r="61" spans="1:12">
      <c r="A61" t="s">
        <v>709</v>
      </c>
      <c r="B61" t="s">
        <v>710</v>
      </c>
      <c r="C61" t="s">
        <v>723</v>
      </c>
      <c r="D61">
        <v>4</v>
      </c>
      <c r="E61" t="s">
        <v>714</v>
      </c>
      <c r="F61" t="s">
        <v>714</v>
      </c>
      <c r="G61" t="s">
        <v>714</v>
      </c>
      <c r="H61" t="s">
        <v>714</v>
      </c>
      <c r="I61" t="s">
        <v>714</v>
      </c>
      <c r="J61" t="s">
        <v>714</v>
      </c>
      <c r="K61">
        <v>8.1</v>
      </c>
      <c r="L61">
        <v>5.95</v>
      </c>
    </row>
    <row r="62" spans="1:12">
      <c r="A62" t="s">
        <v>709</v>
      </c>
      <c r="B62" t="s">
        <v>710</v>
      </c>
      <c r="C62" t="s">
        <v>723</v>
      </c>
      <c r="D62">
        <v>5</v>
      </c>
      <c r="E62" t="s">
        <v>714</v>
      </c>
      <c r="F62" t="s">
        <v>714</v>
      </c>
      <c r="G62" t="s">
        <v>714</v>
      </c>
      <c r="H62" t="s">
        <v>714</v>
      </c>
      <c r="I62" t="s">
        <v>714</v>
      </c>
      <c r="J62" t="s">
        <v>714</v>
      </c>
      <c r="K62">
        <v>8.1</v>
      </c>
      <c r="L62">
        <v>5.95</v>
      </c>
    </row>
    <row r="63" spans="1:12">
      <c r="A63" t="s">
        <v>709</v>
      </c>
      <c r="B63" t="s">
        <v>710</v>
      </c>
      <c r="C63" t="s">
        <v>723</v>
      </c>
      <c r="D63">
        <v>6</v>
      </c>
      <c r="E63" t="s">
        <v>714</v>
      </c>
      <c r="F63" t="s">
        <v>714</v>
      </c>
      <c r="G63" t="s">
        <v>714</v>
      </c>
      <c r="H63" t="s">
        <v>714</v>
      </c>
      <c r="I63" t="s">
        <v>714</v>
      </c>
      <c r="J63" t="s">
        <v>714</v>
      </c>
      <c r="K63">
        <v>8.1</v>
      </c>
      <c r="L63">
        <v>5.95</v>
      </c>
    </row>
    <row r="64" spans="1:12">
      <c r="A64" t="s">
        <v>709</v>
      </c>
      <c r="B64" t="s">
        <v>710</v>
      </c>
      <c r="C64" t="s">
        <v>723</v>
      </c>
      <c r="D64">
        <v>7</v>
      </c>
      <c r="E64" t="s">
        <v>714</v>
      </c>
      <c r="F64" t="s">
        <v>714</v>
      </c>
      <c r="G64" t="s">
        <v>714</v>
      </c>
      <c r="H64" t="s">
        <v>714</v>
      </c>
      <c r="I64" t="s">
        <v>714</v>
      </c>
      <c r="J64" t="s">
        <v>714</v>
      </c>
      <c r="K64">
        <v>8.1</v>
      </c>
      <c r="L64">
        <v>5.95</v>
      </c>
    </row>
    <row r="65" spans="1:12">
      <c r="A65" t="s">
        <v>709</v>
      </c>
      <c r="B65" t="s">
        <v>710</v>
      </c>
      <c r="C65" t="s">
        <v>723</v>
      </c>
      <c r="D65">
        <v>7.1</v>
      </c>
      <c r="E65" s="55">
        <v>45208</v>
      </c>
      <c r="F65" t="s">
        <v>712</v>
      </c>
      <c r="G65">
        <v>2.2000000000000002</v>
      </c>
      <c r="H65">
        <v>0.38500000000000001</v>
      </c>
      <c r="I65" t="s">
        <v>724</v>
      </c>
      <c r="J65" s="992">
        <v>0.48888888888888887</v>
      </c>
      <c r="K65">
        <v>8.1</v>
      </c>
      <c r="L65">
        <v>5.95</v>
      </c>
    </row>
    <row r="66" spans="1:12">
      <c r="A66" t="s">
        <v>709</v>
      </c>
      <c r="B66" t="s">
        <v>710</v>
      </c>
      <c r="C66" t="s">
        <v>723</v>
      </c>
      <c r="D66">
        <v>7.1</v>
      </c>
      <c r="E66" s="55">
        <v>45208</v>
      </c>
      <c r="F66" t="s">
        <v>712</v>
      </c>
      <c r="G66">
        <v>2.4300000000000002</v>
      </c>
      <c r="H66">
        <v>0.41799999999999998</v>
      </c>
      <c r="J66" s="992">
        <v>0.4826388888888889</v>
      </c>
      <c r="K66">
        <v>8.1</v>
      </c>
      <c r="L66">
        <v>5.95</v>
      </c>
    </row>
    <row r="67" spans="1:12">
      <c r="A67" t="s">
        <v>709</v>
      </c>
      <c r="B67" t="s">
        <v>710</v>
      </c>
      <c r="C67" t="s">
        <v>723</v>
      </c>
      <c r="D67">
        <v>7.6</v>
      </c>
      <c r="E67" t="s">
        <v>714</v>
      </c>
      <c r="F67" t="s">
        <v>714</v>
      </c>
      <c r="G67" t="s">
        <v>714</v>
      </c>
      <c r="H67" t="s">
        <v>714</v>
      </c>
      <c r="I67" t="s">
        <v>714</v>
      </c>
      <c r="J67" t="s">
        <v>714</v>
      </c>
      <c r="K67">
        <v>8.1</v>
      </c>
      <c r="L67">
        <v>5.95</v>
      </c>
    </row>
    <row r="68" spans="1:12">
      <c r="A68" t="s">
        <v>709</v>
      </c>
      <c r="B68" t="s">
        <v>710</v>
      </c>
      <c r="C68" t="s">
        <v>723</v>
      </c>
      <c r="D68">
        <v>7.9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>
        <v>8.1</v>
      </c>
      <c r="L68">
        <v>5.95</v>
      </c>
    </row>
    <row r="69" spans="1:12">
      <c r="A69" t="s">
        <v>709</v>
      </c>
      <c r="B69" t="s">
        <v>710</v>
      </c>
      <c r="C69" t="s">
        <v>723</v>
      </c>
      <c r="D69">
        <v>8</v>
      </c>
      <c r="E69" t="s">
        <v>714</v>
      </c>
      <c r="F69" t="s">
        <v>714</v>
      </c>
      <c r="G69" t="s">
        <v>714</v>
      </c>
      <c r="H69" t="s">
        <v>714</v>
      </c>
      <c r="I69" t="s">
        <v>714</v>
      </c>
      <c r="J69" t="s">
        <v>714</v>
      </c>
      <c r="K69">
        <v>8.1</v>
      </c>
      <c r="L69">
        <v>5.95</v>
      </c>
    </row>
    <row r="70" spans="1:12">
      <c r="A70" t="s">
        <v>709</v>
      </c>
      <c r="B70" t="s">
        <v>710</v>
      </c>
      <c r="C70" t="s">
        <v>725</v>
      </c>
      <c r="D70">
        <v>0.5</v>
      </c>
      <c r="E70" s="55">
        <v>45237</v>
      </c>
      <c r="F70" t="s">
        <v>712</v>
      </c>
      <c r="G70">
        <v>4.25</v>
      </c>
      <c r="H70">
        <v>0.41399999999999998</v>
      </c>
      <c r="J70" s="992">
        <v>0.37222222222222223</v>
      </c>
      <c r="K70">
        <v>8.3000000000000007</v>
      </c>
      <c r="L70">
        <v>4.6100000000000003</v>
      </c>
    </row>
    <row r="71" spans="1:12">
      <c r="A71" t="s">
        <v>709</v>
      </c>
      <c r="B71" t="s">
        <v>710</v>
      </c>
      <c r="C71" t="s">
        <v>725</v>
      </c>
      <c r="D71">
        <v>1</v>
      </c>
      <c r="E71" t="s">
        <v>714</v>
      </c>
      <c r="F71" t="s">
        <v>714</v>
      </c>
      <c r="G71" t="s">
        <v>714</v>
      </c>
      <c r="H71" t="s">
        <v>714</v>
      </c>
      <c r="I71" t="s">
        <v>714</v>
      </c>
      <c r="J71" t="s">
        <v>714</v>
      </c>
      <c r="K71">
        <v>8.3000000000000007</v>
      </c>
      <c r="L71">
        <v>4.6100000000000003</v>
      </c>
    </row>
    <row r="72" spans="1:12">
      <c r="A72" t="s">
        <v>709</v>
      </c>
      <c r="B72" t="s">
        <v>710</v>
      </c>
      <c r="C72" t="s">
        <v>725</v>
      </c>
      <c r="D72">
        <v>2</v>
      </c>
      <c r="E72" t="s">
        <v>714</v>
      </c>
      <c r="F72" t="s">
        <v>714</v>
      </c>
      <c r="G72" t="s">
        <v>714</v>
      </c>
      <c r="H72" t="s">
        <v>714</v>
      </c>
      <c r="I72" t="s">
        <v>714</v>
      </c>
      <c r="J72" t="s">
        <v>714</v>
      </c>
      <c r="K72">
        <v>8.3000000000000007</v>
      </c>
      <c r="L72">
        <v>4.6100000000000003</v>
      </c>
    </row>
    <row r="73" spans="1:12">
      <c r="A73" t="s">
        <v>709</v>
      </c>
      <c r="B73" t="s">
        <v>710</v>
      </c>
      <c r="C73" t="s">
        <v>725</v>
      </c>
      <c r="D73">
        <v>3</v>
      </c>
      <c r="E73" t="s">
        <v>714</v>
      </c>
      <c r="F73" t="s">
        <v>714</v>
      </c>
      <c r="G73" t="s">
        <v>714</v>
      </c>
      <c r="H73" t="s">
        <v>714</v>
      </c>
      <c r="I73" t="s">
        <v>714</v>
      </c>
      <c r="J73" t="s">
        <v>714</v>
      </c>
      <c r="K73">
        <v>8.3000000000000007</v>
      </c>
      <c r="L73">
        <v>4.6100000000000003</v>
      </c>
    </row>
    <row r="74" spans="1:12">
      <c r="A74" t="s">
        <v>709</v>
      </c>
      <c r="B74" t="s">
        <v>710</v>
      </c>
      <c r="C74" t="s">
        <v>725</v>
      </c>
      <c r="D74">
        <v>4</v>
      </c>
      <c r="E74" t="s">
        <v>714</v>
      </c>
      <c r="F74" t="s">
        <v>714</v>
      </c>
      <c r="G74" t="s">
        <v>714</v>
      </c>
      <c r="H74" t="s">
        <v>714</v>
      </c>
      <c r="I74" t="s">
        <v>714</v>
      </c>
      <c r="J74" t="s">
        <v>714</v>
      </c>
      <c r="K74">
        <v>8.3000000000000007</v>
      </c>
      <c r="L74">
        <v>4.6100000000000003</v>
      </c>
    </row>
    <row r="75" spans="1:12">
      <c r="A75" t="s">
        <v>709</v>
      </c>
      <c r="B75" t="s">
        <v>710</v>
      </c>
      <c r="C75" t="s">
        <v>725</v>
      </c>
      <c r="D75">
        <v>5</v>
      </c>
      <c r="E75" t="s">
        <v>714</v>
      </c>
      <c r="F75" t="s">
        <v>714</v>
      </c>
      <c r="G75" t="s">
        <v>714</v>
      </c>
      <c r="H75" t="s">
        <v>714</v>
      </c>
      <c r="I75" t="s">
        <v>714</v>
      </c>
      <c r="J75" t="s">
        <v>714</v>
      </c>
      <c r="K75">
        <v>8.3000000000000007</v>
      </c>
      <c r="L75">
        <v>4.6100000000000003</v>
      </c>
    </row>
    <row r="76" spans="1:12">
      <c r="A76" t="s">
        <v>709</v>
      </c>
      <c r="B76" t="s">
        <v>710</v>
      </c>
      <c r="C76" t="s">
        <v>725</v>
      </c>
      <c r="D76">
        <v>6</v>
      </c>
      <c r="E76" t="s">
        <v>714</v>
      </c>
      <c r="F76" t="s">
        <v>714</v>
      </c>
      <c r="G76" t="s">
        <v>714</v>
      </c>
      <c r="H76" t="s">
        <v>714</v>
      </c>
      <c r="I76" t="s">
        <v>714</v>
      </c>
      <c r="J76" t="s">
        <v>714</v>
      </c>
      <c r="K76">
        <v>8.3000000000000007</v>
      </c>
      <c r="L76">
        <v>4.6100000000000003</v>
      </c>
    </row>
    <row r="77" spans="1:12">
      <c r="A77" t="s">
        <v>709</v>
      </c>
      <c r="B77" t="s">
        <v>710</v>
      </c>
      <c r="C77" t="s">
        <v>725</v>
      </c>
      <c r="D77">
        <v>7</v>
      </c>
      <c r="E77" t="s">
        <v>714</v>
      </c>
      <c r="F77" t="s">
        <v>714</v>
      </c>
      <c r="G77" t="s">
        <v>714</v>
      </c>
      <c r="H77" t="s">
        <v>714</v>
      </c>
      <c r="I77" t="s">
        <v>714</v>
      </c>
      <c r="J77" t="s">
        <v>714</v>
      </c>
      <c r="K77">
        <v>8.3000000000000007</v>
      </c>
      <c r="L77">
        <v>4.6100000000000003</v>
      </c>
    </row>
    <row r="78" spans="1:12">
      <c r="A78" t="s">
        <v>709</v>
      </c>
      <c r="B78" t="s">
        <v>710</v>
      </c>
      <c r="C78" t="s">
        <v>725</v>
      </c>
      <c r="D78">
        <v>7.3</v>
      </c>
      <c r="E78" s="55">
        <v>45237</v>
      </c>
      <c r="F78" t="s">
        <v>712</v>
      </c>
      <c r="G78">
        <v>3.35</v>
      </c>
      <c r="H78">
        <v>0.42</v>
      </c>
      <c r="J78" s="992">
        <v>0.37708333333333338</v>
      </c>
      <c r="K78">
        <v>8.3000000000000007</v>
      </c>
      <c r="L78">
        <v>4.6100000000000003</v>
      </c>
    </row>
    <row r="79" spans="1:12">
      <c r="A79" t="s">
        <v>709</v>
      </c>
      <c r="B79" t="s">
        <v>710</v>
      </c>
      <c r="C79" t="s">
        <v>725</v>
      </c>
      <c r="D79">
        <v>7.3</v>
      </c>
      <c r="E79" s="55">
        <v>45237</v>
      </c>
      <c r="F79" t="s">
        <v>712</v>
      </c>
      <c r="G79">
        <v>3.52</v>
      </c>
      <c r="H79">
        <v>0.34699999999999998</v>
      </c>
      <c r="I79" t="s">
        <v>724</v>
      </c>
      <c r="J79" s="992">
        <v>0.3840277777777778</v>
      </c>
      <c r="K79">
        <v>8.3000000000000007</v>
      </c>
      <c r="L79">
        <v>4.6100000000000003</v>
      </c>
    </row>
    <row r="80" spans="1:12">
      <c r="A80" t="s">
        <v>709</v>
      </c>
      <c r="B80" t="s">
        <v>710</v>
      </c>
      <c r="C80" t="s">
        <v>725</v>
      </c>
      <c r="D80">
        <v>7.8</v>
      </c>
      <c r="E80" t="s">
        <v>714</v>
      </c>
      <c r="F80" t="s">
        <v>714</v>
      </c>
      <c r="G80" t="s">
        <v>714</v>
      </c>
      <c r="H80" t="s">
        <v>714</v>
      </c>
      <c r="I80" t="s">
        <v>714</v>
      </c>
      <c r="J80" t="s">
        <v>714</v>
      </c>
      <c r="K80">
        <v>8.3000000000000007</v>
      </c>
      <c r="L80">
        <v>4.6100000000000003</v>
      </c>
    </row>
    <row r="81" spans="1:12">
      <c r="A81" t="s">
        <v>709</v>
      </c>
      <c r="B81" t="s">
        <v>710</v>
      </c>
      <c r="C81" t="s">
        <v>725</v>
      </c>
      <c r="D81">
        <v>8.1999999999999993</v>
      </c>
      <c r="E81" t="s">
        <v>714</v>
      </c>
      <c r="F81" t="s">
        <v>714</v>
      </c>
      <c r="G81" t="s">
        <v>714</v>
      </c>
      <c r="H81" t="s">
        <v>714</v>
      </c>
      <c r="I81" t="s">
        <v>714</v>
      </c>
      <c r="J81" t="s">
        <v>714</v>
      </c>
      <c r="K81">
        <v>8.3000000000000007</v>
      </c>
      <c r="L81">
        <v>4.6100000000000003</v>
      </c>
    </row>
    <row r="82" spans="1:12">
      <c r="A82" t="s">
        <v>709</v>
      </c>
      <c r="B82" t="s">
        <v>710</v>
      </c>
      <c r="C82" t="s">
        <v>725</v>
      </c>
      <c r="D82">
        <v>8.3000000000000007</v>
      </c>
      <c r="E82" t="s">
        <v>714</v>
      </c>
      <c r="F82" t="s">
        <v>714</v>
      </c>
      <c r="G82" t="s">
        <v>714</v>
      </c>
      <c r="H82" t="s">
        <v>714</v>
      </c>
      <c r="I82" t="s">
        <v>714</v>
      </c>
      <c r="J82" t="s">
        <v>714</v>
      </c>
      <c r="K82">
        <v>8.3000000000000007</v>
      </c>
      <c r="L82">
        <v>4.6100000000000003</v>
      </c>
    </row>
    <row r="87" spans="1:12">
      <c r="A87" t="s">
        <v>20</v>
      </c>
      <c r="B87" t="s">
        <v>701</v>
      </c>
      <c r="C87" t="s">
        <v>2668</v>
      </c>
      <c r="D87" t="s">
        <v>1538</v>
      </c>
      <c r="E87" t="s">
        <v>786</v>
      </c>
      <c r="F87" t="s">
        <v>2669</v>
      </c>
      <c r="G87" t="s">
        <v>2670</v>
      </c>
      <c r="H87" t="s">
        <v>809</v>
      </c>
      <c r="I87" t="s">
        <v>707</v>
      </c>
      <c r="J87" t="s">
        <v>2671</v>
      </c>
      <c r="K87" t="s">
        <v>847</v>
      </c>
      <c r="L87" t="s">
        <v>2672</v>
      </c>
    </row>
    <row r="88" spans="1:12">
      <c r="A88" t="s">
        <v>709</v>
      </c>
      <c r="B88" t="s">
        <v>727</v>
      </c>
      <c r="C88" t="s">
        <v>728</v>
      </c>
      <c r="D88">
        <v>0.5</v>
      </c>
      <c r="E88" s="55">
        <v>45041</v>
      </c>
      <c r="F88" t="s">
        <v>729</v>
      </c>
      <c r="G88">
        <v>0.92</v>
      </c>
      <c r="H88">
        <v>0.26400000000000001</v>
      </c>
      <c r="J88" s="992">
        <v>0.59305555555555556</v>
      </c>
      <c r="K88">
        <v>17.8</v>
      </c>
      <c r="L88">
        <v>6.4</v>
      </c>
    </row>
    <row r="89" spans="1:12">
      <c r="A89" t="s">
        <v>709</v>
      </c>
      <c r="B89" t="s">
        <v>727</v>
      </c>
      <c r="C89" t="s">
        <v>728</v>
      </c>
      <c r="D89">
        <v>1</v>
      </c>
      <c r="E89" t="s">
        <v>714</v>
      </c>
      <c r="F89" t="s">
        <v>714</v>
      </c>
      <c r="G89" t="s">
        <v>714</v>
      </c>
      <c r="H89" t="s">
        <v>714</v>
      </c>
      <c r="I89" t="s">
        <v>714</v>
      </c>
      <c r="J89" t="s">
        <v>714</v>
      </c>
      <c r="K89">
        <v>17.8</v>
      </c>
      <c r="L89">
        <v>6.4</v>
      </c>
    </row>
    <row r="90" spans="1:12">
      <c r="A90" t="s">
        <v>709</v>
      </c>
      <c r="B90" t="s">
        <v>727</v>
      </c>
      <c r="C90" t="s">
        <v>728</v>
      </c>
      <c r="D90">
        <v>2</v>
      </c>
      <c r="E90" t="s">
        <v>714</v>
      </c>
      <c r="F90" t="s">
        <v>714</v>
      </c>
      <c r="G90" t="s">
        <v>714</v>
      </c>
      <c r="H90" t="s">
        <v>714</v>
      </c>
      <c r="I90" t="s">
        <v>714</v>
      </c>
      <c r="J90" t="s">
        <v>714</v>
      </c>
      <c r="K90">
        <v>17.8</v>
      </c>
      <c r="L90">
        <v>6.4</v>
      </c>
    </row>
    <row r="91" spans="1:12">
      <c r="A91" t="s">
        <v>709</v>
      </c>
      <c r="B91" t="s">
        <v>727</v>
      </c>
      <c r="C91" t="s">
        <v>728</v>
      </c>
      <c r="D91">
        <v>3</v>
      </c>
      <c r="E91" s="55">
        <v>45041</v>
      </c>
      <c r="F91" t="s">
        <v>729</v>
      </c>
      <c r="G91">
        <v>0.71</v>
      </c>
      <c r="H91">
        <v>0.377</v>
      </c>
      <c r="J91" s="992">
        <v>0.59513888888888888</v>
      </c>
      <c r="K91">
        <v>17.8</v>
      </c>
      <c r="L91">
        <v>6.4</v>
      </c>
    </row>
    <row r="92" spans="1:12">
      <c r="A92" t="s">
        <v>709</v>
      </c>
      <c r="B92" t="s">
        <v>727</v>
      </c>
      <c r="C92" t="s">
        <v>728</v>
      </c>
      <c r="D92">
        <v>4</v>
      </c>
      <c r="E92" t="s">
        <v>714</v>
      </c>
      <c r="F92" t="s">
        <v>714</v>
      </c>
      <c r="G92" t="s">
        <v>714</v>
      </c>
      <c r="H92" t="s">
        <v>714</v>
      </c>
      <c r="I92" t="s">
        <v>714</v>
      </c>
      <c r="J92" t="s">
        <v>714</v>
      </c>
      <c r="K92">
        <v>17.8</v>
      </c>
      <c r="L92">
        <v>6.4</v>
      </c>
    </row>
    <row r="93" spans="1:12">
      <c r="A93" t="s">
        <v>709</v>
      </c>
      <c r="B93" t="s">
        <v>727</v>
      </c>
      <c r="C93" t="s">
        <v>728</v>
      </c>
      <c r="D93">
        <v>5</v>
      </c>
      <c r="E93" t="s">
        <v>714</v>
      </c>
      <c r="F93" t="s">
        <v>714</v>
      </c>
      <c r="G93" t="s">
        <v>714</v>
      </c>
      <c r="H93" t="s">
        <v>714</v>
      </c>
      <c r="I93" t="s">
        <v>714</v>
      </c>
      <c r="J93" t="s">
        <v>714</v>
      </c>
      <c r="K93">
        <v>17.8</v>
      </c>
      <c r="L93">
        <v>6.4</v>
      </c>
    </row>
    <row r="94" spans="1:12">
      <c r="A94" t="s">
        <v>709</v>
      </c>
      <c r="B94" t="s">
        <v>727</v>
      </c>
      <c r="C94" t="s">
        <v>728</v>
      </c>
      <c r="D94">
        <v>6</v>
      </c>
      <c r="E94" t="s">
        <v>714</v>
      </c>
      <c r="F94" t="s">
        <v>714</v>
      </c>
      <c r="G94" t="s">
        <v>714</v>
      </c>
      <c r="H94" t="s">
        <v>714</v>
      </c>
      <c r="I94" t="s">
        <v>714</v>
      </c>
      <c r="J94" t="s">
        <v>714</v>
      </c>
      <c r="K94">
        <v>17.8</v>
      </c>
      <c r="L94">
        <v>6.4</v>
      </c>
    </row>
    <row r="95" spans="1:12">
      <c r="A95" t="s">
        <v>709</v>
      </c>
      <c r="B95" t="s">
        <v>727</v>
      </c>
      <c r="C95" t="s">
        <v>728</v>
      </c>
      <c r="D95">
        <v>7</v>
      </c>
      <c r="E95" t="s">
        <v>714</v>
      </c>
      <c r="F95" t="s">
        <v>714</v>
      </c>
      <c r="G95" t="s">
        <v>714</v>
      </c>
      <c r="H95" t="s">
        <v>714</v>
      </c>
      <c r="I95" t="s">
        <v>714</v>
      </c>
      <c r="J95" t="s">
        <v>714</v>
      </c>
      <c r="K95">
        <v>17.8</v>
      </c>
      <c r="L95">
        <v>6.4</v>
      </c>
    </row>
    <row r="96" spans="1:12">
      <c r="A96" t="s">
        <v>709</v>
      </c>
      <c r="B96" t="s">
        <v>727</v>
      </c>
      <c r="C96" t="s">
        <v>728</v>
      </c>
      <c r="D96">
        <v>8</v>
      </c>
      <c r="E96" t="s">
        <v>714</v>
      </c>
      <c r="F96" t="s">
        <v>714</v>
      </c>
      <c r="G96" t="s">
        <v>714</v>
      </c>
      <c r="H96" t="s">
        <v>714</v>
      </c>
      <c r="I96" t="s">
        <v>714</v>
      </c>
      <c r="J96" t="s">
        <v>714</v>
      </c>
      <c r="K96">
        <v>17.8</v>
      </c>
      <c r="L96">
        <v>6.4</v>
      </c>
    </row>
    <row r="97" spans="1:12">
      <c r="A97" t="s">
        <v>709</v>
      </c>
      <c r="B97" t="s">
        <v>727</v>
      </c>
      <c r="C97" t="s">
        <v>728</v>
      </c>
      <c r="D97">
        <v>9</v>
      </c>
      <c r="E97" s="55">
        <v>45041</v>
      </c>
      <c r="F97" t="s">
        <v>729</v>
      </c>
      <c r="G97">
        <v>2.74</v>
      </c>
      <c r="H97">
        <v>0.23400000000000001</v>
      </c>
      <c r="J97" s="992">
        <v>0.60069444444444442</v>
      </c>
      <c r="K97">
        <v>17.8</v>
      </c>
      <c r="L97">
        <v>6.4</v>
      </c>
    </row>
    <row r="98" spans="1:12">
      <c r="A98" t="s">
        <v>709</v>
      </c>
      <c r="B98" t="s">
        <v>727</v>
      </c>
      <c r="C98" t="s">
        <v>728</v>
      </c>
      <c r="D98">
        <v>10</v>
      </c>
      <c r="E98" t="s">
        <v>714</v>
      </c>
      <c r="F98" t="s">
        <v>714</v>
      </c>
      <c r="G98" t="s">
        <v>714</v>
      </c>
      <c r="H98" t="s">
        <v>714</v>
      </c>
      <c r="I98" t="s">
        <v>714</v>
      </c>
      <c r="J98" t="s">
        <v>714</v>
      </c>
      <c r="K98">
        <v>17.8</v>
      </c>
      <c r="L98">
        <v>6.4</v>
      </c>
    </row>
    <row r="99" spans="1:12">
      <c r="A99" t="s">
        <v>709</v>
      </c>
      <c r="B99" t="s">
        <v>727</v>
      </c>
      <c r="C99" t="s">
        <v>728</v>
      </c>
      <c r="D99">
        <v>11</v>
      </c>
      <c r="E99" t="s">
        <v>714</v>
      </c>
      <c r="F99" t="s">
        <v>714</v>
      </c>
      <c r="G99" t="s">
        <v>714</v>
      </c>
      <c r="H99" t="s">
        <v>714</v>
      </c>
      <c r="I99" t="s">
        <v>714</v>
      </c>
      <c r="J99" t="s">
        <v>714</v>
      </c>
      <c r="K99">
        <v>17.8</v>
      </c>
      <c r="L99">
        <v>6.4</v>
      </c>
    </row>
    <row r="100" spans="1:12">
      <c r="A100" t="s">
        <v>709</v>
      </c>
      <c r="B100" t="s">
        <v>727</v>
      </c>
      <c r="C100" t="s">
        <v>728</v>
      </c>
      <c r="D100">
        <v>12</v>
      </c>
      <c r="E100" t="s">
        <v>714</v>
      </c>
      <c r="F100" t="s">
        <v>714</v>
      </c>
      <c r="G100" t="s">
        <v>714</v>
      </c>
      <c r="H100" t="s">
        <v>714</v>
      </c>
      <c r="I100" t="s">
        <v>714</v>
      </c>
      <c r="J100" t="s">
        <v>714</v>
      </c>
      <c r="K100">
        <v>17.8</v>
      </c>
      <c r="L100">
        <v>6.4</v>
      </c>
    </row>
    <row r="101" spans="1:12">
      <c r="A101" t="s">
        <v>709</v>
      </c>
      <c r="B101" t="s">
        <v>727</v>
      </c>
      <c r="C101" t="s">
        <v>728</v>
      </c>
      <c r="D101">
        <v>13</v>
      </c>
      <c r="E101" t="s">
        <v>714</v>
      </c>
      <c r="F101" t="s">
        <v>714</v>
      </c>
      <c r="G101" t="s">
        <v>714</v>
      </c>
      <c r="H101" t="s">
        <v>714</v>
      </c>
      <c r="I101" t="s">
        <v>714</v>
      </c>
      <c r="J101" t="s">
        <v>714</v>
      </c>
      <c r="K101">
        <v>17.8</v>
      </c>
      <c r="L101">
        <v>6.4</v>
      </c>
    </row>
    <row r="102" spans="1:12">
      <c r="A102" t="s">
        <v>709</v>
      </c>
      <c r="B102" t="s">
        <v>727</v>
      </c>
      <c r="C102" t="s">
        <v>728</v>
      </c>
      <c r="D102">
        <v>14</v>
      </c>
      <c r="E102" t="s">
        <v>714</v>
      </c>
      <c r="F102" t="s">
        <v>714</v>
      </c>
      <c r="G102" t="s">
        <v>714</v>
      </c>
      <c r="H102" t="s">
        <v>714</v>
      </c>
      <c r="I102" t="s">
        <v>714</v>
      </c>
      <c r="J102" t="s">
        <v>714</v>
      </c>
      <c r="K102">
        <v>17.8</v>
      </c>
      <c r="L102">
        <v>6.4</v>
      </c>
    </row>
    <row r="103" spans="1:12">
      <c r="A103" t="s">
        <v>709</v>
      </c>
      <c r="B103" t="s">
        <v>727</v>
      </c>
      <c r="C103" t="s">
        <v>728</v>
      </c>
      <c r="D103">
        <v>15</v>
      </c>
      <c r="E103" t="s">
        <v>714</v>
      </c>
      <c r="F103" t="s">
        <v>714</v>
      </c>
      <c r="G103" t="s">
        <v>714</v>
      </c>
      <c r="H103" t="s">
        <v>714</v>
      </c>
      <c r="I103" t="s">
        <v>714</v>
      </c>
      <c r="J103" t="s">
        <v>714</v>
      </c>
      <c r="K103">
        <v>17.8</v>
      </c>
      <c r="L103">
        <v>6.4</v>
      </c>
    </row>
    <row r="104" spans="1:12">
      <c r="A104" t="s">
        <v>709</v>
      </c>
      <c r="B104" t="s">
        <v>727</v>
      </c>
      <c r="C104" t="s">
        <v>728</v>
      </c>
      <c r="D104">
        <v>16</v>
      </c>
      <c r="E104" t="s">
        <v>714</v>
      </c>
      <c r="F104" t="s">
        <v>714</v>
      </c>
      <c r="G104" t="s">
        <v>714</v>
      </c>
      <c r="H104" t="s">
        <v>714</v>
      </c>
      <c r="I104" t="s">
        <v>714</v>
      </c>
      <c r="J104" t="s">
        <v>714</v>
      </c>
      <c r="K104">
        <v>17.8</v>
      </c>
      <c r="L104">
        <v>6.4</v>
      </c>
    </row>
    <row r="105" spans="1:12">
      <c r="A105" t="s">
        <v>709</v>
      </c>
      <c r="B105" t="s">
        <v>727</v>
      </c>
      <c r="C105" t="s">
        <v>728</v>
      </c>
      <c r="D105">
        <v>16.5</v>
      </c>
      <c r="E105" s="55">
        <v>45041</v>
      </c>
      <c r="F105" t="s">
        <v>729</v>
      </c>
      <c r="G105">
        <v>4.58</v>
      </c>
      <c r="H105">
        <v>0.52800000000000002</v>
      </c>
      <c r="J105" s="992">
        <v>0.60486111111111118</v>
      </c>
      <c r="K105">
        <v>17.8</v>
      </c>
      <c r="L105">
        <v>6.4</v>
      </c>
    </row>
    <row r="106" spans="1:12">
      <c r="A106" t="s">
        <v>709</v>
      </c>
      <c r="B106" t="s">
        <v>727</v>
      </c>
      <c r="C106" t="s">
        <v>728</v>
      </c>
      <c r="D106">
        <v>16.8</v>
      </c>
      <c r="E106" t="s">
        <v>714</v>
      </c>
      <c r="F106" t="s">
        <v>714</v>
      </c>
      <c r="G106" t="s">
        <v>714</v>
      </c>
      <c r="H106" t="s">
        <v>714</v>
      </c>
      <c r="I106" t="s">
        <v>714</v>
      </c>
      <c r="J106" t="s">
        <v>714</v>
      </c>
      <c r="K106">
        <v>17.8</v>
      </c>
      <c r="L106">
        <v>6.4</v>
      </c>
    </row>
    <row r="107" spans="1:12">
      <c r="A107" t="s">
        <v>709</v>
      </c>
      <c r="B107" t="s">
        <v>727</v>
      </c>
      <c r="C107" t="s">
        <v>728</v>
      </c>
      <c r="D107">
        <v>17</v>
      </c>
      <c r="E107" t="s">
        <v>714</v>
      </c>
      <c r="F107" t="s">
        <v>714</v>
      </c>
      <c r="G107" t="s">
        <v>714</v>
      </c>
      <c r="H107" t="s">
        <v>714</v>
      </c>
      <c r="I107" t="s">
        <v>714</v>
      </c>
      <c r="J107" t="s">
        <v>714</v>
      </c>
      <c r="K107">
        <v>17.8</v>
      </c>
      <c r="L107">
        <v>6.4</v>
      </c>
    </row>
    <row r="108" spans="1:12">
      <c r="A108" t="s">
        <v>709</v>
      </c>
      <c r="B108" t="s">
        <v>727</v>
      </c>
      <c r="C108" t="s">
        <v>728</v>
      </c>
      <c r="D108">
        <v>17.3</v>
      </c>
      <c r="E108" t="s">
        <v>714</v>
      </c>
      <c r="F108" t="s">
        <v>714</v>
      </c>
      <c r="G108" t="s">
        <v>714</v>
      </c>
      <c r="H108" t="s">
        <v>714</v>
      </c>
      <c r="I108" t="s">
        <v>714</v>
      </c>
      <c r="J108" t="s">
        <v>714</v>
      </c>
      <c r="K108">
        <v>17.8</v>
      </c>
      <c r="L108">
        <v>6.4</v>
      </c>
    </row>
    <row r="109" spans="1:12">
      <c r="A109" t="s">
        <v>709</v>
      </c>
      <c r="B109" t="s">
        <v>727</v>
      </c>
      <c r="C109" t="s">
        <v>731</v>
      </c>
      <c r="D109">
        <v>0.5</v>
      </c>
      <c r="E109" s="55">
        <v>45063</v>
      </c>
      <c r="F109" t="s">
        <v>729</v>
      </c>
      <c r="G109">
        <v>1.89</v>
      </c>
      <c r="H109">
        <v>0.42799999999999999</v>
      </c>
      <c r="J109" s="992">
        <v>0.38750000000000001</v>
      </c>
      <c r="K109">
        <v>17.2</v>
      </c>
      <c r="L109">
        <v>7.85</v>
      </c>
    </row>
    <row r="110" spans="1:12">
      <c r="A110" t="s">
        <v>709</v>
      </c>
      <c r="B110" t="s">
        <v>727</v>
      </c>
      <c r="C110" t="s">
        <v>731</v>
      </c>
      <c r="D110">
        <v>1</v>
      </c>
      <c r="E110" t="s">
        <v>714</v>
      </c>
      <c r="F110" t="s">
        <v>714</v>
      </c>
      <c r="G110" t="s">
        <v>714</v>
      </c>
      <c r="H110" t="s">
        <v>714</v>
      </c>
      <c r="I110" t="s">
        <v>714</v>
      </c>
      <c r="J110" t="s">
        <v>714</v>
      </c>
      <c r="K110">
        <v>17.2</v>
      </c>
      <c r="L110">
        <v>7.85</v>
      </c>
    </row>
    <row r="111" spans="1:12">
      <c r="A111" t="s">
        <v>709</v>
      </c>
      <c r="B111" t="s">
        <v>727</v>
      </c>
      <c r="C111" t="s">
        <v>731</v>
      </c>
      <c r="D111">
        <v>2</v>
      </c>
      <c r="E111" t="s">
        <v>714</v>
      </c>
      <c r="F111" t="s">
        <v>714</v>
      </c>
      <c r="G111" t="s">
        <v>714</v>
      </c>
      <c r="H111" t="s">
        <v>714</v>
      </c>
      <c r="I111" t="s">
        <v>714</v>
      </c>
      <c r="J111" t="s">
        <v>714</v>
      </c>
      <c r="K111">
        <v>17.2</v>
      </c>
      <c r="L111">
        <v>7.85</v>
      </c>
    </row>
    <row r="112" spans="1:12">
      <c r="A112" t="s">
        <v>709</v>
      </c>
      <c r="B112" t="s">
        <v>727</v>
      </c>
      <c r="C112" t="s">
        <v>731</v>
      </c>
      <c r="D112">
        <v>3</v>
      </c>
      <c r="E112" s="55">
        <v>45063</v>
      </c>
      <c r="F112" t="s">
        <v>729</v>
      </c>
      <c r="G112">
        <v>1.4</v>
      </c>
      <c r="H112">
        <v>0.24299999999999999</v>
      </c>
      <c r="J112" s="992">
        <v>0.3923611111111111</v>
      </c>
      <c r="K112">
        <v>17.2</v>
      </c>
      <c r="L112">
        <v>7.85</v>
      </c>
    </row>
    <row r="113" spans="1:12">
      <c r="A113" t="s">
        <v>709</v>
      </c>
      <c r="B113" t="s">
        <v>727</v>
      </c>
      <c r="C113" t="s">
        <v>731</v>
      </c>
      <c r="D113">
        <v>4</v>
      </c>
      <c r="E113" t="s">
        <v>714</v>
      </c>
      <c r="F113" t="s">
        <v>714</v>
      </c>
      <c r="G113" t="s">
        <v>714</v>
      </c>
      <c r="H113" t="s">
        <v>714</v>
      </c>
      <c r="I113" t="s">
        <v>714</v>
      </c>
      <c r="J113" t="s">
        <v>714</v>
      </c>
      <c r="K113">
        <v>17.2</v>
      </c>
      <c r="L113">
        <v>7.85</v>
      </c>
    </row>
    <row r="114" spans="1:12">
      <c r="A114" t="s">
        <v>709</v>
      </c>
      <c r="B114" t="s">
        <v>727</v>
      </c>
      <c r="C114" t="s">
        <v>731</v>
      </c>
      <c r="D114">
        <v>5</v>
      </c>
      <c r="E114" t="s">
        <v>714</v>
      </c>
      <c r="F114" t="s">
        <v>714</v>
      </c>
      <c r="G114" t="s">
        <v>714</v>
      </c>
      <c r="H114" t="s">
        <v>714</v>
      </c>
      <c r="I114" t="s">
        <v>714</v>
      </c>
      <c r="J114" t="s">
        <v>714</v>
      </c>
      <c r="K114">
        <v>17.2</v>
      </c>
      <c r="L114">
        <v>7.85</v>
      </c>
    </row>
    <row r="115" spans="1:12">
      <c r="A115" t="s">
        <v>709</v>
      </c>
      <c r="B115" t="s">
        <v>727</v>
      </c>
      <c r="C115" t="s">
        <v>731</v>
      </c>
      <c r="D115">
        <v>6</v>
      </c>
      <c r="E115" t="s">
        <v>714</v>
      </c>
      <c r="F115" t="s">
        <v>714</v>
      </c>
      <c r="G115" t="s">
        <v>714</v>
      </c>
      <c r="H115" t="s">
        <v>714</v>
      </c>
      <c r="I115" t="s">
        <v>714</v>
      </c>
      <c r="J115" t="s">
        <v>714</v>
      </c>
      <c r="K115">
        <v>17.2</v>
      </c>
      <c r="L115">
        <v>7.85</v>
      </c>
    </row>
    <row r="116" spans="1:12">
      <c r="A116" t="s">
        <v>709</v>
      </c>
      <c r="B116" t="s">
        <v>727</v>
      </c>
      <c r="C116" t="s">
        <v>731</v>
      </c>
      <c r="D116">
        <v>7</v>
      </c>
      <c r="E116" t="s">
        <v>714</v>
      </c>
      <c r="F116" t="s">
        <v>714</v>
      </c>
      <c r="G116" t="s">
        <v>714</v>
      </c>
      <c r="H116" t="s">
        <v>714</v>
      </c>
      <c r="I116" t="s">
        <v>714</v>
      </c>
      <c r="J116" t="s">
        <v>714</v>
      </c>
      <c r="K116">
        <v>17.2</v>
      </c>
      <c r="L116">
        <v>7.85</v>
      </c>
    </row>
    <row r="117" spans="1:12">
      <c r="A117" t="s">
        <v>709</v>
      </c>
      <c r="B117" t="s">
        <v>727</v>
      </c>
      <c r="C117" t="s">
        <v>731</v>
      </c>
      <c r="D117">
        <v>8</v>
      </c>
      <c r="E117" t="s">
        <v>714</v>
      </c>
      <c r="F117" t="s">
        <v>714</v>
      </c>
      <c r="G117" t="s">
        <v>714</v>
      </c>
      <c r="H117" t="s">
        <v>714</v>
      </c>
      <c r="I117" t="s">
        <v>714</v>
      </c>
      <c r="J117" t="s">
        <v>714</v>
      </c>
      <c r="K117">
        <v>17.2</v>
      </c>
      <c r="L117">
        <v>7.85</v>
      </c>
    </row>
    <row r="118" spans="1:12">
      <c r="A118" t="s">
        <v>709</v>
      </c>
      <c r="B118" t="s">
        <v>727</v>
      </c>
      <c r="C118" t="s">
        <v>731</v>
      </c>
      <c r="D118">
        <v>9</v>
      </c>
      <c r="E118" s="55">
        <v>45063</v>
      </c>
      <c r="F118" t="s">
        <v>729</v>
      </c>
      <c r="G118">
        <v>1.05</v>
      </c>
      <c r="H118">
        <v>0.39800000000000002</v>
      </c>
      <c r="I118" t="s">
        <v>724</v>
      </c>
      <c r="J118" s="992">
        <v>0.40138888888888885</v>
      </c>
      <c r="K118">
        <v>17.2</v>
      </c>
      <c r="L118">
        <v>7.85</v>
      </c>
    </row>
    <row r="119" spans="1:12">
      <c r="A119" t="s">
        <v>709</v>
      </c>
      <c r="B119" t="s">
        <v>727</v>
      </c>
      <c r="C119" t="s">
        <v>731</v>
      </c>
      <c r="D119">
        <v>9</v>
      </c>
      <c r="E119" s="55">
        <v>45063</v>
      </c>
      <c r="F119" t="s">
        <v>729</v>
      </c>
      <c r="G119">
        <v>1.0900000000000001</v>
      </c>
      <c r="H119">
        <v>0.38700000000000001</v>
      </c>
      <c r="J119" s="992">
        <v>0.39652777777777781</v>
      </c>
      <c r="K119">
        <v>17.2</v>
      </c>
      <c r="L119">
        <v>7.85</v>
      </c>
    </row>
    <row r="120" spans="1:12">
      <c r="A120" t="s">
        <v>709</v>
      </c>
      <c r="B120" t="s">
        <v>727</v>
      </c>
      <c r="C120" t="s">
        <v>731</v>
      </c>
      <c r="D120">
        <v>10</v>
      </c>
      <c r="E120" t="s">
        <v>714</v>
      </c>
      <c r="F120" t="s">
        <v>714</v>
      </c>
      <c r="G120" t="s">
        <v>714</v>
      </c>
      <c r="H120" t="s">
        <v>714</v>
      </c>
      <c r="I120" t="s">
        <v>714</v>
      </c>
      <c r="J120" t="s">
        <v>714</v>
      </c>
      <c r="K120">
        <v>17.2</v>
      </c>
      <c r="L120">
        <v>7.85</v>
      </c>
    </row>
    <row r="121" spans="1:12">
      <c r="A121" t="s">
        <v>709</v>
      </c>
      <c r="B121" t="s">
        <v>727</v>
      </c>
      <c r="C121" t="s">
        <v>731</v>
      </c>
      <c r="D121">
        <v>11</v>
      </c>
      <c r="E121" t="s">
        <v>714</v>
      </c>
      <c r="F121" t="s">
        <v>714</v>
      </c>
      <c r="G121" t="s">
        <v>714</v>
      </c>
      <c r="H121" t="s">
        <v>714</v>
      </c>
      <c r="I121" t="s">
        <v>714</v>
      </c>
      <c r="J121" t="s">
        <v>714</v>
      </c>
      <c r="K121">
        <v>17.2</v>
      </c>
      <c r="L121">
        <v>7.85</v>
      </c>
    </row>
    <row r="122" spans="1:12">
      <c r="A122" t="s">
        <v>709</v>
      </c>
      <c r="B122" t="s">
        <v>727</v>
      </c>
      <c r="C122" t="s">
        <v>731</v>
      </c>
      <c r="D122">
        <v>12</v>
      </c>
      <c r="E122" t="s">
        <v>714</v>
      </c>
      <c r="F122" t="s">
        <v>714</v>
      </c>
      <c r="G122" t="s">
        <v>714</v>
      </c>
      <c r="H122" t="s">
        <v>714</v>
      </c>
      <c r="I122" t="s">
        <v>714</v>
      </c>
      <c r="J122" t="s">
        <v>714</v>
      </c>
      <c r="K122">
        <v>17.2</v>
      </c>
      <c r="L122">
        <v>7.85</v>
      </c>
    </row>
    <row r="123" spans="1:12">
      <c r="A123" t="s">
        <v>709</v>
      </c>
      <c r="B123" t="s">
        <v>727</v>
      </c>
      <c r="C123" t="s">
        <v>731</v>
      </c>
      <c r="D123">
        <v>13</v>
      </c>
      <c r="E123" t="s">
        <v>714</v>
      </c>
      <c r="F123" t="s">
        <v>714</v>
      </c>
      <c r="G123" t="s">
        <v>714</v>
      </c>
      <c r="H123" t="s">
        <v>714</v>
      </c>
      <c r="I123" t="s">
        <v>714</v>
      </c>
      <c r="J123" t="s">
        <v>714</v>
      </c>
      <c r="K123">
        <v>17.2</v>
      </c>
      <c r="L123">
        <v>7.85</v>
      </c>
    </row>
    <row r="124" spans="1:12">
      <c r="A124" t="s">
        <v>709</v>
      </c>
      <c r="B124" t="s">
        <v>727</v>
      </c>
      <c r="C124" t="s">
        <v>731</v>
      </c>
      <c r="D124">
        <v>14</v>
      </c>
      <c r="E124" t="s">
        <v>714</v>
      </c>
      <c r="F124" t="s">
        <v>714</v>
      </c>
      <c r="G124" t="s">
        <v>714</v>
      </c>
      <c r="H124" t="s">
        <v>714</v>
      </c>
      <c r="I124" t="s">
        <v>714</v>
      </c>
      <c r="J124" t="s">
        <v>714</v>
      </c>
      <c r="K124">
        <v>17.2</v>
      </c>
      <c r="L124">
        <v>7.85</v>
      </c>
    </row>
    <row r="125" spans="1:12">
      <c r="A125" t="s">
        <v>709</v>
      </c>
      <c r="B125" t="s">
        <v>727</v>
      </c>
      <c r="C125" t="s">
        <v>731</v>
      </c>
      <c r="D125">
        <v>15</v>
      </c>
      <c r="E125" t="s">
        <v>714</v>
      </c>
      <c r="F125" t="s">
        <v>714</v>
      </c>
      <c r="G125" t="s">
        <v>714</v>
      </c>
      <c r="H125" t="s">
        <v>714</v>
      </c>
      <c r="I125" t="s">
        <v>714</v>
      </c>
      <c r="J125" t="s">
        <v>714</v>
      </c>
      <c r="K125">
        <v>17.2</v>
      </c>
      <c r="L125">
        <v>7.85</v>
      </c>
    </row>
    <row r="126" spans="1:12">
      <c r="A126" t="s">
        <v>709</v>
      </c>
      <c r="B126" t="s">
        <v>727</v>
      </c>
      <c r="C126" t="s">
        <v>731</v>
      </c>
      <c r="D126">
        <v>16</v>
      </c>
      <c r="E126" t="s">
        <v>714</v>
      </c>
      <c r="F126" t="s">
        <v>714</v>
      </c>
      <c r="G126" t="s">
        <v>714</v>
      </c>
      <c r="H126" t="s">
        <v>714</v>
      </c>
      <c r="I126" t="s">
        <v>714</v>
      </c>
      <c r="J126" t="s">
        <v>714</v>
      </c>
      <c r="K126">
        <v>17.2</v>
      </c>
      <c r="L126">
        <v>7.85</v>
      </c>
    </row>
    <row r="127" spans="1:12">
      <c r="A127" t="s">
        <v>709</v>
      </c>
      <c r="B127" t="s">
        <v>727</v>
      </c>
      <c r="C127" t="s">
        <v>731</v>
      </c>
      <c r="D127">
        <v>16.2</v>
      </c>
      <c r="E127" s="55">
        <v>45063</v>
      </c>
      <c r="F127" t="s">
        <v>729</v>
      </c>
      <c r="G127">
        <v>1.69</v>
      </c>
      <c r="H127">
        <v>0.54600000000000004</v>
      </c>
      <c r="J127" s="992">
        <v>0.40625</v>
      </c>
      <c r="K127">
        <v>17.2</v>
      </c>
      <c r="L127">
        <v>7.85</v>
      </c>
    </row>
    <row r="128" spans="1:12">
      <c r="A128" t="s">
        <v>709</v>
      </c>
      <c r="B128" t="s">
        <v>727</v>
      </c>
      <c r="C128" t="s">
        <v>731</v>
      </c>
      <c r="D128">
        <v>16.7</v>
      </c>
      <c r="E128" t="s">
        <v>714</v>
      </c>
      <c r="F128" t="s">
        <v>714</v>
      </c>
      <c r="G128" t="s">
        <v>714</v>
      </c>
      <c r="H128" t="s">
        <v>714</v>
      </c>
      <c r="I128" t="s">
        <v>714</v>
      </c>
      <c r="J128" t="s">
        <v>714</v>
      </c>
      <c r="K128">
        <v>17.2</v>
      </c>
      <c r="L128">
        <v>7.85</v>
      </c>
    </row>
    <row r="129" spans="1:12">
      <c r="A129" t="s">
        <v>709</v>
      </c>
      <c r="B129" t="s">
        <v>727</v>
      </c>
      <c r="C129" t="s">
        <v>732</v>
      </c>
      <c r="D129">
        <v>0.5</v>
      </c>
      <c r="E129" s="55">
        <v>45085</v>
      </c>
      <c r="F129" t="s">
        <v>729</v>
      </c>
      <c r="G129">
        <v>0.85</v>
      </c>
      <c r="H129">
        <v>0.25900000000000001</v>
      </c>
      <c r="J129" s="992">
        <v>0.36944444444444446</v>
      </c>
      <c r="K129">
        <v>17</v>
      </c>
      <c r="L129">
        <v>8.18</v>
      </c>
    </row>
    <row r="130" spans="1:12">
      <c r="A130" t="s">
        <v>709</v>
      </c>
      <c r="B130" t="s">
        <v>727</v>
      </c>
      <c r="C130" t="s">
        <v>732</v>
      </c>
      <c r="D130">
        <v>1</v>
      </c>
      <c r="E130" t="s">
        <v>714</v>
      </c>
      <c r="F130" t="s">
        <v>714</v>
      </c>
      <c r="G130" t="s">
        <v>714</v>
      </c>
      <c r="H130" t="s">
        <v>714</v>
      </c>
      <c r="I130" t="s">
        <v>714</v>
      </c>
      <c r="J130" t="s">
        <v>714</v>
      </c>
      <c r="K130">
        <v>17</v>
      </c>
      <c r="L130">
        <v>8.18</v>
      </c>
    </row>
    <row r="131" spans="1:12">
      <c r="A131" t="s">
        <v>709</v>
      </c>
      <c r="B131" t="s">
        <v>727</v>
      </c>
      <c r="C131" t="s">
        <v>732</v>
      </c>
      <c r="D131">
        <v>2</v>
      </c>
      <c r="E131" t="s">
        <v>714</v>
      </c>
      <c r="F131" t="s">
        <v>714</v>
      </c>
      <c r="G131" t="s">
        <v>714</v>
      </c>
      <c r="H131" t="s">
        <v>714</v>
      </c>
      <c r="I131" t="s">
        <v>714</v>
      </c>
      <c r="J131" t="s">
        <v>714</v>
      </c>
      <c r="K131">
        <v>17</v>
      </c>
      <c r="L131">
        <v>8.18</v>
      </c>
    </row>
    <row r="132" spans="1:12">
      <c r="A132" t="s">
        <v>709</v>
      </c>
      <c r="B132" t="s">
        <v>727</v>
      </c>
      <c r="C132" t="s">
        <v>732</v>
      </c>
      <c r="D132">
        <v>3</v>
      </c>
      <c r="E132" s="55">
        <v>45085</v>
      </c>
      <c r="F132" t="s">
        <v>729</v>
      </c>
      <c r="G132">
        <v>0.74</v>
      </c>
      <c r="H132">
        <v>0.28100000000000003</v>
      </c>
      <c r="J132" s="992">
        <v>0.375</v>
      </c>
      <c r="K132">
        <v>17</v>
      </c>
      <c r="L132">
        <v>8.18</v>
      </c>
    </row>
    <row r="133" spans="1:12">
      <c r="A133" t="s">
        <v>709</v>
      </c>
      <c r="B133" t="s">
        <v>727</v>
      </c>
      <c r="C133" t="s">
        <v>732</v>
      </c>
      <c r="D133">
        <v>4</v>
      </c>
      <c r="E133" t="s">
        <v>714</v>
      </c>
      <c r="F133" t="s">
        <v>714</v>
      </c>
      <c r="G133" t="s">
        <v>714</v>
      </c>
      <c r="H133" t="s">
        <v>714</v>
      </c>
      <c r="I133" t="s">
        <v>714</v>
      </c>
      <c r="J133" t="s">
        <v>714</v>
      </c>
      <c r="K133">
        <v>17</v>
      </c>
      <c r="L133">
        <v>8.18</v>
      </c>
    </row>
    <row r="134" spans="1:12">
      <c r="A134" t="s">
        <v>709</v>
      </c>
      <c r="B134" t="s">
        <v>727</v>
      </c>
      <c r="C134" t="s">
        <v>732</v>
      </c>
      <c r="D134">
        <v>5</v>
      </c>
      <c r="E134" t="s">
        <v>714</v>
      </c>
      <c r="F134" t="s">
        <v>714</v>
      </c>
      <c r="G134" t="s">
        <v>714</v>
      </c>
      <c r="H134" t="s">
        <v>714</v>
      </c>
      <c r="I134" t="s">
        <v>714</v>
      </c>
      <c r="J134" t="s">
        <v>714</v>
      </c>
      <c r="K134">
        <v>17</v>
      </c>
      <c r="L134">
        <v>8.18</v>
      </c>
    </row>
    <row r="135" spans="1:12">
      <c r="A135" t="s">
        <v>709</v>
      </c>
      <c r="B135" t="s">
        <v>727</v>
      </c>
      <c r="C135" t="s">
        <v>732</v>
      </c>
      <c r="D135">
        <v>6</v>
      </c>
      <c r="E135" t="s">
        <v>714</v>
      </c>
      <c r="F135" t="s">
        <v>714</v>
      </c>
      <c r="G135" t="s">
        <v>714</v>
      </c>
      <c r="H135" t="s">
        <v>714</v>
      </c>
      <c r="I135" t="s">
        <v>714</v>
      </c>
      <c r="J135" t="s">
        <v>714</v>
      </c>
      <c r="K135">
        <v>17</v>
      </c>
      <c r="L135">
        <v>8.18</v>
      </c>
    </row>
    <row r="136" spans="1:12">
      <c r="A136" t="s">
        <v>709</v>
      </c>
      <c r="B136" t="s">
        <v>727</v>
      </c>
      <c r="C136" t="s">
        <v>732</v>
      </c>
      <c r="D136">
        <v>7</v>
      </c>
      <c r="E136" t="s">
        <v>714</v>
      </c>
      <c r="F136" t="s">
        <v>714</v>
      </c>
      <c r="G136" t="s">
        <v>714</v>
      </c>
      <c r="H136" t="s">
        <v>714</v>
      </c>
      <c r="I136" t="s">
        <v>714</v>
      </c>
      <c r="J136" t="s">
        <v>714</v>
      </c>
      <c r="K136">
        <v>17</v>
      </c>
      <c r="L136">
        <v>8.18</v>
      </c>
    </row>
    <row r="137" spans="1:12">
      <c r="A137" t="s">
        <v>709</v>
      </c>
      <c r="B137" t="s">
        <v>727</v>
      </c>
      <c r="C137" t="s">
        <v>732</v>
      </c>
      <c r="D137">
        <v>8</v>
      </c>
      <c r="E137" t="s">
        <v>714</v>
      </c>
      <c r="F137" t="s">
        <v>714</v>
      </c>
      <c r="G137" t="s">
        <v>714</v>
      </c>
      <c r="H137" t="s">
        <v>714</v>
      </c>
      <c r="I137" t="s">
        <v>714</v>
      </c>
      <c r="J137" t="s">
        <v>714</v>
      </c>
      <c r="K137">
        <v>17</v>
      </c>
      <c r="L137">
        <v>8.18</v>
      </c>
    </row>
    <row r="138" spans="1:12">
      <c r="A138" t="s">
        <v>709</v>
      </c>
      <c r="B138" t="s">
        <v>727</v>
      </c>
      <c r="C138" t="s">
        <v>732</v>
      </c>
      <c r="D138">
        <v>9</v>
      </c>
      <c r="E138" s="55">
        <v>45085</v>
      </c>
      <c r="F138" t="s">
        <v>729</v>
      </c>
      <c r="G138">
        <v>1.52</v>
      </c>
      <c r="H138">
        <v>0.63</v>
      </c>
      <c r="J138" s="992">
        <v>0.37847222222222227</v>
      </c>
      <c r="K138">
        <v>17</v>
      </c>
      <c r="L138">
        <v>8.18</v>
      </c>
    </row>
    <row r="139" spans="1:12">
      <c r="A139" t="s">
        <v>709</v>
      </c>
      <c r="B139" t="s">
        <v>727</v>
      </c>
      <c r="C139" t="s">
        <v>732</v>
      </c>
      <c r="D139">
        <v>10</v>
      </c>
      <c r="E139" t="s">
        <v>714</v>
      </c>
      <c r="F139" t="s">
        <v>714</v>
      </c>
      <c r="G139" t="s">
        <v>714</v>
      </c>
      <c r="H139" t="s">
        <v>714</v>
      </c>
      <c r="I139" t="s">
        <v>714</v>
      </c>
      <c r="J139" t="s">
        <v>714</v>
      </c>
      <c r="K139">
        <v>17</v>
      </c>
      <c r="L139">
        <v>8.18</v>
      </c>
    </row>
    <row r="140" spans="1:12">
      <c r="A140" t="s">
        <v>709</v>
      </c>
      <c r="B140" t="s">
        <v>727</v>
      </c>
      <c r="C140" t="s">
        <v>732</v>
      </c>
      <c r="D140">
        <v>11</v>
      </c>
      <c r="E140" t="s">
        <v>714</v>
      </c>
      <c r="F140" t="s">
        <v>714</v>
      </c>
      <c r="G140" t="s">
        <v>714</v>
      </c>
      <c r="H140" t="s">
        <v>714</v>
      </c>
      <c r="I140" t="s">
        <v>714</v>
      </c>
      <c r="J140" t="s">
        <v>714</v>
      </c>
      <c r="K140">
        <v>17</v>
      </c>
      <c r="L140">
        <v>8.18</v>
      </c>
    </row>
    <row r="141" spans="1:12">
      <c r="A141" t="s">
        <v>709</v>
      </c>
      <c r="B141" t="s">
        <v>727</v>
      </c>
      <c r="C141" t="s">
        <v>732</v>
      </c>
      <c r="D141">
        <v>12</v>
      </c>
      <c r="E141" t="s">
        <v>714</v>
      </c>
      <c r="F141" t="s">
        <v>714</v>
      </c>
      <c r="G141" t="s">
        <v>714</v>
      </c>
      <c r="H141" t="s">
        <v>714</v>
      </c>
      <c r="I141" t="s">
        <v>714</v>
      </c>
      <c r="J141" t="s">
        <v>714</v>
      </c>
      <c r="K141">
        <v>17</v>
      </c>
      <c r="L141">
        <v>8.18</v>
      </c>
    </row>
    <row r="142" spans="1:12">
      <c r="A142" t="s">
        <v>709</v>
      </c>
      <c r="B142" t="s">
        <v>727</v>
      </c>
      <c r="C142" t="s">
        <v>732</v>
      </c>
      <c r="D142">
        <v>13</v>
      </c>
      <c r="E142" t="s">
        <v>714</v>
      </c>
      <c r="F142" t="s">
        <v>714</v>
      </c>
      <c r="G142" t="s">
        <v>714</v>
      </c>
      <c r="H142" t="s">
        <v>714</v>
      </c>
      <c r="I142" t="s">
        <v>714</v>
      </c>
      <c r="J142" t="s">
        <v>714</v>
      </c>
      <c r="K142">
        <v>17</v>
      </c>
      <c r="L142">
        <v>8.18</v>
      </c>
    </row>
    <row r="143" spans="1:12">
      <c r="A143" t="s">
        <v>709</v>
      </c>
      <c r="B143" t="s">
        <v>727</v>
      </c>
      <c r="C143" t="s">
        <v>732</v>
      </c>
      <c r="D143">
        <v>14</v>
      </c>
      <c r="E143" t="s">
        <v>714</v>
      </c>
      <c r="F143" t="s">
        <v>714</v>
      </c>
      <c r="G143" t="s">
        <v>714</v>
      </c>
      <c r="H143" t="s">
        <v>714</v>
      </c>
      <c r="I143" t="s">
        <v>714</v>
      </c>
      <c r="J143" t="s">
        <v>714</v>
      </c>
      <c r="K143">
        <v>17</v>
      </c>
      <c r="L143">
        <v>8.18</v>
      </c>
    </row>
    <row r="144" spans="1:12">
      <c r="A144" t="s">
        <v>709</v>
      </c>
      <c r="B144" t="s">
        <v>727</v>
      </c>
      <c r="C144" t="s">
        <v>732</v>
      </c>
      <c r="D144">
        <v>15</v>
      </c>
      <c r="E144" t="s">
        <v>714</v>
      </c>
      <c r="F144" t="s">
        <v>714</v>
      </c>
      <c r="G144" t="s">
        <v>714</v>
      </c>
      <c r="H144" t="s">
        <v>714</v>
      </c>
      <c r="I144" t="s">
        <v>714</v>
      </c>
      <c r="J144" t="s">
        <v>714</v>
      </c>
      <c r="K144">
        <v>17</v>
      </c>
      <c r="L144">
        <v>8.18</v>
      </c>
    </row>
    <row r="145" spans="1:12">
      <c r="A145" t="s">
        <v>709</v>
      </c>
      <c r="B145" t="s">
        <v>727</v>
      </c>
      <c r="C145" t="s">
        <v>732</v>
      </c>
      <c r="D145">
        <v>16</v>
      </c>
      <c r="E145" s="55">
        <v>45085</v>
      </c>
      <c r="F145" t="s">
        <v>729</v>
      </c>
      <c r="G145">
        <v>0.28999999999999998</v>
      </c>
      <c r="H145">
        <v>0.63500000000000001</v>
      </c>
      <c r="J145" s="992">
        <v>0.38055555555555554</v>
      </c>
      <c r="K145">
        <v>17</v>
      </c>
      <c r="L145">
        <v>8.18</v>
      </c>
    </row>
    <row r="146" spans="1:12">
      <c r="A146" t="s">
        <v>709</v>
      </c>
      <c r="B146" t="s">
        <v>727</v>
      </c>
      <c r="C146" t="s">
        <v>732</v>
      </c>
      <c r="D146">
        <v>16.5</v>
      </c>
      <c r="E146" t="s">
        <v>714</v>
      </c>
      <c r="F146" t="s">
        <v>714</v>
      </c>
      <c r="G146" t="s">
        <v>714</v>
      </c>
      <c r="H146" t="s">
        <v>714</v>
      </c>
      <c r="I146" t="s">
        <v>714</v>
      </c>
      <c r="J146" t="s">
        <v>714</v>
      </c>
      <c r="K146">
        <v>17</v>
      </c>
      <c r="L146">
        <v>8.18</v>
      </c>
    </row>
    <row r="147" spans="1:12">
      <c r="A147" t="s">
        <v>709</v>
      </c>
      <c r="B147" t="s">
        <v>727</v>
      </c>
      <c r="C147" t="s">
        <v>733</v>
      </c>
      <c r="D147">
        <v>0.5</v>
      </c>
      <c r="E147" s="55">
        <v>45117</v>
      </c>
      <c r="F147" t="s">
        <v>729</v>
      </c>
      <c r="G147">
        <v>1.03</v>
      </c>
      <c r="H147">
        <v>0.27900000000000003</v>
      </c>
      <c r="J147" s="992">
        <v>0.37013888888888885</v>
      </c>
      <c r="K147">
        <v>17</v>
      </c>
      <c r="L147">
        <v>8.1300000000000008</v>
      </c>
    </row>
    <row r="148" spans="1:12">
      <c r="A148" t="s">
        <v>709</v>
      </c>
      <c r="B148" t="s">
        <v>727</v>
      </c>
      <c r="C148" t="s">
        <v>733</v>
      </c>
      <c r="D148">
        <v>1</v>
      </c>
      <c r="E148" t="s">
        <v>714</v>
      </c>
      <c r="F148" t="s">
        <v>714</v>
      </c>
      <c r="G148" t="s">
        <v>714</v>
      </c>
      <c r="H148" t="s">
        <v>714</v>
      </c>
      <c r="I148" t="s">
        <v>714</v>
      </c>
      <c r="J148" t="s">
        <v>714</v>
      </c>
      <c r="K148">
        <v>17</v>
      </c>
      <c r="L148">
        <v>8.1300000000000008</v>
      </c>
    </row>
    <row r="149" spans="1:12">
      <c r="A149" t="s">
        <v>709</v>
      </c>
      <c r="B149" t="s">
        <v>727</v>
      </c>
      <c r="C149" t="s">
        <v>733</v>
      </c>
      <c r="D149">
        <v>2</v>
      </c>
      <c r="E149" t="s">
        <v>714</v>
      </c>
      <c r="F149" t="s">
        <v>714</v>
      </c>
      <c r="G149" t="s">
        <v>714</v>
      </c>
      <c r="H149" t="s">
        <v>714</v>
      </c>
      <c r="I149" t="s">
        <v>714</v>
      </c>
      <c r="J149" t="s">
        <v>714</v>
      </c>
      <c r="K149">
        <v>17</v>
      </c>
      <c r="L149">
        <v>8.1300000000000008</v>
      </c>
    </row>
    <row r="150" spans="1:12">
      <c r="A150" t="s">
        <v>709</v>
      </c>
      <c r="B150" t="s">
        <v>727</v>
      </c>
      <c r="C150" t="s">
        <v>733</v>
      </c>
      <c r="D150">
        <v>3</v>
      </c>
      <c r="E150" s="55">
        <v>45117</v>
      </c>
      <c r="F150" t="s">
        <v>729</v>
      </c>
      <c r="G150">
        <v>1.1499999999999999</v>
      </c>
      <c r="H150">
        <v>0.28299999999999997</v>
      </c>
      <c r="J150" s="992">
        <v>0.375</v>
      </c>
      <c r="K150">
        <v>17</v>
      </c>
      <c r="L150">
        <v>8.1300000000000008</v>
      </c>
    </row>
    <row r="151" spans="1:12">
      <c r="A151" t="s">
        <v>709</v>
      </c>
      <c r="B151" t="s">
        <v>727</v>
      </c>
      <c r="C151" t="s">
        <v>733</v>
      </c>
      <c r="D151">
        <v>4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>
        <v>17</v>
      </c>
      <c r="L151">
        <v>8.1300000000000008</v>
      </c>
    </row>
    <row r="152" spans="1:12">
      <c r="A152" t="s">
        <v>709</v>
      </c>
      <c r="B152" t="s">
        <v>727</v>
      </c>
      <c r="C152" t="s">
        <v>733</v>
      </c>
      <c r="D152">
        <v>5</v>
      </c>
      <c r="E152" t="s">
        <v>714</v>
      </c>
      <c r="F152" t="s">
        <v>714</v>
      </c>
      <c r="G152" t="s">
        <v>714</v>
      </c>
      <c r="H152" t="s">
        <v>714</v>
      </c>
      <c r="I152" t="s">
        <v>714</v>
      </c>
      <c r="J152" t="s">
        <v>714</v>
      </c>
      <c r="K152">
        <v>17</v>
      </c>
      <c r="L152">
        <v>8.1300000000000008</v>
      </c>
    </row>
    <row r="153" spans="1:12">
      <c r="A153" t="s">
        <v>709</v>
      </c>
      <c r="B153" t="s">
        <v>727</v>
      </c>
      <c r="C153" t="s">
        <v>733</v>
      </c>
      <c r="D153">
        <v>6</v>
      </c>
      <c r="E153" t="s">
        <v>714</v>
      </c>
      <c r="F153" t="s">
        <v>714</v>
      </c>
      <c r="G153" t="s">
        <v>714</v>
      </c>
      <c r="H153" t="s">
        <v>714</v>
      </c>
      <c r="I153" t="s">
        <v>714</v>
      </c>
      <c r="J153" t="s">
        <v>714</v>
      </c>
      <c r="K153">
        <v>17</v>
      </c>
      <c r="L153">
        <v>8.1300000000000008</v>
      </c>
    </row>
    <row r="154" spans="1:12">
      <c r="A154" t="s">
        <v>709</v>
      </c>
      <c r="B154" t="s">
        <v>727</v>
      </c>
      <c r="C154" t="s">
        <v>733</v>
      </c>
      <c r="D154">
        <v>7</v>
      </c>
      <c r="E154" t="s">
        <v>714</v>
      </c>
      <c r="F154" t="s">
        <v>714</v>
      </c>
      <c r="G154" t="s">
        <v>714</v>
      </c>
      <c r="H154" t="s">
        <v>714</v>
      </c>
      <c r="I154" t="s">
        <v>714</v>
      </c>
      <c r="J154" t="s">
        <v>714</v>
      </c>
      <c r="K154">
        <v>17</v>
      </c>
      <c r="L154">
        <v>8.1300000000000008</v>
      </c>
    </row>
    <row r="155" spans="1:12">
      <c r="A155" t="s">
        <v>709</v>
      </c>
      <c r="B155" t="s">
        <v>727</v>
      </c>
      <c r="C155" t="s">
        <v>733</v>
      </c>
      <c r="D155">
        <v>8</v>
      </c>
      <c r="E155" t="s">
        <v>714</v>
      </c>
      <c r="F155" t="s">
        <v>714</v>
      </c>
      <c r="G155" t="s">
        <v>714</v>
      </c>
      <c r="H155" t="s">
        <v>714</v>
      </c>
      <c r="I155" t="s">
        <v>714</v>
      </c>
      <c r="J155" t="s">
        <v>714</v>
      </c>
      <c r="K155">
        <v>17</v>
      </c>
      <c r="L155">
        <v>8.1300000000000008</v>
      </c>
    </row>
    <row r="156" spans="1:12">
      <c r="A156" t="s">
        <v>709</v>
      </c>
      <c r="B156" t="s">
        <v>727</v>
      </c>
      <c r="C156" t="s">
        <v>733</v>
      </c>
      <c r="D156">
        <v>9</v>
      </c>
      <c r="E156" s="55">
        <v>45117</v>
      </c>
      <c r="F156" t="s">
        <v>729</v>
      </c>
      <c r="G156">
        <v>2.27</v>
      </c>
      <c r="H156">
        <v>0.47299999999999998</v>
      </c>
      <c r="J156" s="992">
        <v>0.38055555555555554</v>
      </c>
      <c r="K156">
        <v>17</v>
      </c>
      <c r="L156">
        <v>8.1300000000000008</v>
      </c>
    </row>
    <row r="157" spans="1:12">
      <c r="A157" t="s">
        <v>709</v>
      </c>
      <c r="B157" t="s">
        <v>727</v>
      </c>
      <c r="C157" t="s">
        <v>733</v>
      </c>
      <c r="D157">
        <v>10</v>
      </c>
      <c r="E157" t="s">
        <v>714</v>
      </c>
      <c r="F157" t="s">
        <v>714</v>
      </c>
      <c r="G157" t="s">
        <v>714</v>
      </c>
      <c r="H157" t="s">
        <v>714</v>
      </c>
      <c r="I157" t="s">
        <v>714</v>
      </c>
      <c r="J157" t="s">
        <v>714</v>
      </c>
      <c r="K157">
        <v>17</v>
      </c>
      <c r="L157">
        <v>8.1300000000000008</v>
      </c>
    </row>
    <row r="158" spans="1:12">
      <c r="A158" t="s">
        <v>709</v>
      </c>
      <c r="B158" t="s">
        <v>727</v>
      </c>
      <c r="C158" t="s">
        <v>733</v>
      </c>
      <c r="D158">
        <v>11</v>
      </c>
      <c r="E158" t="s">
        <v>714</v>
      </c>
      <c r="F158" t="s">
        <v>714</v>
      </c>
      <c r="G158" t="s">
        <v>714</v>
      </c>
      <c r="H158" t="s">
        <v>714</v>
      </c>
      <c r="I158" t="s">
        <v>714</v>
      </c>
      <c r="J158" t="s">
        <v>714</v>
      </c>
      <c r="K158">
        <v>17</v>
      </c>
      <c r="L158">
        <v>8.1300000000000008</v>
      </c>
    </row>
    <row r="159" spans="1:12">
      <c r="A159" t="s">
        <v>709</v>
      </c>
      <c r="B159" t="s">
        <v>727</v>
      </c>
      <c r="C159" t="s">
        <v>733</v>
      </c>
      <c r="D159">
        <v>12</v>
      </c>
      <c r="E159" t="s">
        <v>714</v>
      </c>
      <c r="F159" t="s">
        <v>714</v>
      </c>
      <c r="G159" t="s">
        <v>714</v>
      </c>
      <c r="H159" t="s">
        <v>714</v>
      </c>
      <c r="I159" t="s">
        <v>714</v>
      </c>
      <c r="J159" t="s">
        <v>714</v>
      </c>
      <c r="K159">
        <v>17</v>
      </c>
      <c r="L159">
        <v>8.1300000000000008</v>
      </c>
    </row>
    <row r="160" spans="1:12">
      <c r="A160" t="s">
        <v>709</v>
      </c>
      <c r="B160" t="s">
        <v>727</v>
      </c>
      <c r="C160" t="s">
        <v>733</v>
      </c>
      <c r="D160">
        <v>13</v>
      </c>
      <c r="E160" t="s">
        <v>714</v>
      </c>
      <c r="F160" t="s">
        <v>714</v>
      </c>
      <c r="G160" t="s">
        <v>714</v>
      </c>
      <c r="H160" t="s">
        <v>714</v>
      </c>
      <c r="I160" t="s">
        <v>714</v>
      </c>
      <c r="J160" t="s">
        <v>714</v>
      </c>
      <c r="K160">
        <v>17</v>
      </c>
      <c r="L160">
        <v>8.1300000000000008</v>
      </c>
    </row>
    <row r="161" spans="1:12">
      <c r="A161" t="s">
        <v>709</v>
      </c>
      <c r="B161" t="s">
        <v>727</v>
      </c>
      <c r="C161" t="s">
        <v>733</v>
      </c>
      <c r="D161">
        <v>14</v>
      </c>
      <c r="E161" t="s">
        <v>714</v>
      </c>
      <c r="F161" t="s">
        <v>714</v>
      </c>
      <c r="G161" t="s">
        <v>714</v>
      </c>
      <c r="H161" t="s">
        <v>714</v>
      </c>
      <c r="I161" t="s">
        <v>714</v>
      </c>
      <c r="J161" t="s">
        <v>714</v>
      </c>
      <c r="K161">
        <v>17</v>
      </c>
      <c r="L161">
        <v>8.1300000000000008</v>
      </c>
    </row>
    <row r="162" spans="1:12">
      <c r="A162" t="s">
        <v>709</v>
      </c>
      <c r="B162" t="s">
        <v>727</v>
      </c>
      <c r="C162" t="s">
        <v>733</v>
      </c>
      <c r="D162">
        <v>15</v>
      </c>
      <c r="E162" t="s">
        <v>714</v>
      </c>
      <c r="F162" t="s">
        <v>714</v>
      </c>
      <c r="G162" t="s">
        <v>714</v>
      </c>
      <c r="H162" t="s">
        <v>714</v>
      </c>
      <c r="I162" t="s">
        <v>714</v>
      </c>
      <c r="J162" t="s">
        <v>714</v>
      </c>
      <c r="K162">
        <v>17</v>
      </c>
      <c r="L162">
        <v>8.1300000000000008</v>
      </c>
    </row>
    <row r="163" spans="1:12">
      <c r="A163" t="s">
        <v>709</v>
      </c>
      <c r="B163" t="s">
        <v>727</v>
      </c>
      <c r="C163" t="s">
        <v>733</v>
      </c>
      <c r="D163">
        <v>16</v>
      </c>
      <c r="E163" s="55">
        <v>45117</v>
      </c>
      <c r="F163" t="s">
        <v>729</v>
      </c>
      <c r="G163">
        <v>0.26</v>
      </c>
      <c r="H163">
        <v>0.91300000000000003</v>
      </c>
      <c r="J163" s="992">
        <v>0.3840277777777778</v>
      </c>
      <c r="K163">
        <v>17</v>
      </c>
      <c r="L163">
        <v>8.1300000000000008</v>
      </c>
    </row>
    <row r="164" spans="1:12">
      <c r="A164" t="s">
        <v>709</v>
      </c>
      <c r="B164" t="s">
        <v>727</v>
      </c>
      <c r="C164" t="s">
        <v>733</v>
      </c>
      <c r="D164">
        <v>16.5</v>
      </c>
      <c r="E164" t="s">
        <v>714</v>
      </c>
      <c r="F164" t="s">
        <v>714</v>
      </c>
      <c r="G164" t="s">
        <v>714</v>
      </c>
      <c r="H164" t="s">
        <v>714</v>
      </c>
      <c r="I164" t="s">
        <v>714</v>
      </c>
      <c r="J164" t="s">
        <v>714</v>
      </c>
      <c r="K164">
        <v>17</v>
      </c>
      <c r="L164">
        <v>8.1300000000000008</v>
      </c>
    </row>
    <row r="165" spans="1:12">
      <c r="A165" t="s">
        <v>709</v>
      </c>
      <c r="B165" t="s">
        <v>727</v>
      </c>
      <c r="C165" t="s">
        <v>734</v>
      </c>
      <c r="D165">
        <v>0.5</v>
      </c>
      <c r="E165" s="55">
        <v>45148</v>
      </c>
      <c r="F165" t="s">
        <v>729</v>
      </c>
      <c r="G165">
        <v>1.56</v>
      </c>
      <c r="H165">
        <v>0.57299999999999995</v>
      </c>
      <c r="J165" s="992">
        <v>0.41388888888888892</v>
      </c>
      <c r="K165">
        <v>17</v>
      </c>
      <c r="L165">
        <v>5.15</v>
      </c>
    </row>
    <row r="166" spans="1:12">
      <c r="A166" t="s">
        <v>709</v>
      </c>
      <c r="B166" t="s">
        <v>727</v>
      </c>
      <c r="C166" t="s">
        <v>734</v>
      </c>
      <c r="D166">
        <v>1</v>
      </c>
      <c r="E166" t="s">
        <v>714</v>
      </c>
      <c r="F166" t="s">
        <v>714</v>
      </c>
      <c r="G166" t="s">
        <v>714</v>
      </c>
      <c r="H166" t="s">
        <v>714</v>
      </c>
      <c r="I166" t="s">
        <v>714</v>
      </c>
      <c r="J166" t="s">
        <v>714</v>
      </c>
      <c r="K166">
        <v>17</v>
      </c>
      <c r="L166">
        <v>5.15</v>
      </c>
    </row>
    <row r="167" spans="1:12">
      <c r="A167" t="s">
        <v>709</v>
      </c>
      <c r="B167" t="s">
        <v>727</v>
      </c>
      <c r="C167" t="s">
        <v>734</v>
      </c>
      <c r="D167">
        <v>2</v>
      </c>
      <c r="E167" t="s">
        <v>714</v>
      </c>
      <c r="F167" t="s">
        <v>714</v>
      </c>
      <c r="G167" t="s">
        <v>714</v>
      </c>
      <c r="H167" t="s">
        <v>714</v>
      </c>
      <c r="I167" t="s">
        <v>714</v>
      </c>
      <c r="J167" t="s">
        <v>714</v>
      </c>
      <c r="K167">
        <v>17</v>
      </c>
      <c r="L167">
        <v>5.15</v>
      </c>
    </row>
    <row r="168" spans="1:12">
      <c r="A168" t="s">
        <v>709</v>
      </c>
      <c r="B168" t="s">
        <v>727</v>
      </c>
      <c r="C168" t="s">
        <v>734</v>
      </c>
      <c r="D168">
        <v>3</v>
      </c>
      <c r="E168" s="55">
        <v>45148</v>
      </c>
      <c r="F168" t="s">
        <v>729</v>
      </c>
      <c r="G168">
        <v>1.77</v>
      </c>
      <c r="H168">
        <v>0.58099999999999996</v>
      </c>
      <c r="J168" s="992">
        <v>0.41944444444444445</v>
      </c>
      <c r="K168">
        <v>17</v>
      </c>
      <c r="L168">
        <v>5.15</v>
      </c>
    </row>
    <row r="169" spans="1:12">
      <c r="A169" t="s">
        <v>709</v>
      </c>
      <c r="B169" t="s">
        <v>727</v>
      </c>
      <c r="C169" t="s">
        <v>734</v>
      </c>
      <c r="D169">
        <v>4</v>
      </c>
      <c r="E169" t="s">
        <v>714</v>
      </c>
      <c r="F169" t="s">
        <v>714</v>
      </c>
      <c r="G169" t="s">
        <v>714</v>
      </c>
      <c r="H169" t="s">
        <v>714</v>
      </c>
      <c r="I169" t="s">
        <v>714</v>
      </c>
      <c r="J169" t="s">
        <v>714</v>
      </c>
      <c r="K169">
        <v>17</v>
      </c>
      <c r="L169">
        <v>5.15</v>
      </c>
    </row>
    <row r="170" spans="1:12">
      <c r="A170" t="s">
        <v>709</v>
      </c>
      <c r="B170" t="s">
        <v>727</v>
      </c>
      <c r="C170" t="s">
        <v>734</v>
      </c>
      <c r="D170">
        <v>5</v>
      </c>
      <c r="E170" t="s">
        <v>714</v>
      </c>
      <c r="F170" t="s">
        <v>714</v>
      </c>
      <c r="G170" t="s">
        <v>714</v>
      </c>
      <c r="H170" t="s">
        <v>714</v>
      </c>
      <c r="I170" t="s">
        <v>714</v>
      </c>
      <c r="J170" t="s">
        <v>714</v>
      </c>
      <c r="K170">
        <v>17</v>
      </c>
      <c r="L170">
        <v>5.15</v>
      </c>
    </row>
    <row r="171" spans="1:12">
      <c r="A171" t="s">
        <v>709</v>
      </c>
      <c r="B171" t="s">
        <v>727</v>
      </c>
      <c r="C171" t="s">
        <v>734</v>
      </c>
      <c r="D171">
        <v>6</v>
      </c>
      <c r="E171" t="s">
        <v>714</v>
      </c>
      <c r="F171" t="s">
        <v>714</v>
      </c>
      <c r="G171" t="s">
        <v>714</v>
      </c>
      <c r="H171" t="s">
        <v>714</v>
      </c>
      <c r="I171" t="s">
        <v>714</v>
      </c>
      <c r="J171" t="s">
        <v>714</v>
      </c>
      <c r="K171">
        <v>17</v>
      </c>
      <c r="L171">
        <v>5.15</v>
      </c>
    </row>
    <row r="172" spans="1:12">
      <c r="A172" t="s">
        <v>709</v>
      </c>
      <c r="B172" t="s">
        <v>727</v>
      </c>
      <c r="C172" t="s">
        <v>734</v>
      </c>
      <c r="D172">
        <v>7</v>
      </c>
      <c r="E172" t="s">
        <v>714</v>
      </c>
      <c r="F172" t="s">
        <v>714</v>
      </c>
      <c r="G172" t="s">
        <v>714</v>
      </c>
      <c r="H172" t="s">
        <v>714</v>
      </c>
      <c r="I172" t="s">
        <v>714</v>
      </c>
      <c r="J172" t="s">
        <v>714</v>
      </c>
      <c r="K172">
        <v>17</v>
      </c>
      <c r="L172">
        <v>5.15</v>
      </c>
    </row>
    <row r="173" spans="1:12">
      <c r="A173" t="s">
        <v>709</v>
      </c>
      <c r="B173" t="s">
        <v>727</v>
      </c>
      <c r="C173" t="s">
        <v>734</v>
      </c>
      <c r="D173">
        <v>8</v>
      </c>
      <c r="E173" t="s">
        <v>714</v>
      </c>
      <c r="F173" t="s">
        <v>714</v>
      </c>
      <c r="G173" t="s">
        <v>714</v>
      </c>
      <c r="H173" t="s">
        <v>714</v>
      </c>
      <c r="I173" t="s">
        <v>714</v>
      </c>
      <c r="J173" t="s">
        <v>714</v>
      </c>
      <c r="K173">
        <v>17</v>
      </c>
      <c r="L173">
        <v>5.15</v>
      </c>
    </row>
    <row r="174" spans="1:12">
      <c r="A174" t="s">
        <v>709</v>
      </c>
      <c r="B174" t="s">
        <v>727</v>
      </c>
      <c r="C174" t="s">
        <v>734</v>
      </c>
      <c r="D174">
        <v>9</v>
      </c>
      <c r="E174" s="55">
        <v>45148</v>
      </c>
      <c r="F174" t="s">
        <v>729</v>
      </c>
      <c r="G174">
        <v>7.78</v>
      </c>
      <c r="H174">
        <v>1.05</v>
      </c>
      <c r="J174" s="992">
        <v>0.42569444444444443</v>
      </c>
      <c r="K174">
        <v>17</v>
      </c>
      <c r="L174">
        <v>5.15</v>
      </c>
    </row>
    <row r="175" spans="1:12">
      <c r="A175" t="s">
        <v>709</v>
      </c>
      <c r="B175" t="s">
        <v>727</v>
      </c>
      <c r="C175" t="s">
        <v>734</v>
      </c>
      <c r="D175">
        <v>10</v>
      </c>
      <c r="E175" t="s">
        <v>714</v>
      </c>
      <c r="F175" t="s">
        <v>714</v>
      </c>
      <c r="G175" t="s">
        <v>714</v>
      </c>
      <c r="H175" t="s">
        <v>714</v>
      </c>
      <c r="I175" t="s">
        <v>714</v>
      </c>
      <c r="J175" t="s">
        <v>714</v>
      </c>
      <c r="K175">
        <v>17</v>
      </c>
      <c r="L175">
        <v>5.15</v>
      </c>
    </row>
    <row r="176" spans="1:12">
      <c r="A176" t="s">
        <v>709</v>
      </c>
      <c r="B176" t="s">
        <v>727</v>
      </c>
      <c r="C176" t="s">
        <v>734</v>
      </c>
      <c r="D176">
        <v>11</v>
      </c>
      <c r="E176" t="s">
        <v>714</v>
      </c>
      <c r="F176" t="s">
        <v>714</v>
      </c>
      <c r="G176" t="s">
        <v>714</v>
      </c>
      <c r="H176" t="s">
        <v>714</v>
      </c>
      <c r="I176" t="s">
        <v>714</v>
      </c>
      <c r="J176" t="s">
        <v>714</v>
      </c>
      <c r="K176">
        <v>17</v>
      </c>
      <c r="L176">
        <v>5.15</v>
      </c>
    </row>
    <row r="177" spans="1:12">
      <c r="A177" t="s">
        <v>709</v>
      </c>
      <c r="B177" t="s">
        <v>727</v>
      </c>
      <c r="C177" t="s">
        <v>734</v>
      </c>
      <c r="D177">
        <v>12</v>
      </c>
      <c r="E177" t="s">
        <v>714</v>
      </c>
      <c r="F177" t="s">
        <v>714</v>
      </c>
      <c r="G177" t="s">
        <v>714</v>
      </c>
      <c r="H177" t="s">
        <v>714</v>
      </c>
      <c r="I177" t="s">
        <v>714</v>
      </c>
      <c r="J177" t="s">
        <v>714</v>
      </c>
      <c r="K177">
        <v>17</v>
      </c>
      <c r="L177">
        <v>5.15</v>
      </c>
    </row>
    <row r="178" spans="1:12">
      <c r="A178" t="s">
        <v>709</v>
      </c>
      <c r="B178" t="s">
        <v>727</v>
      </c>
      <c r="C178" t="s">
        <v>734</v>
      </c>
      <c r="D178">
        <v>13</v>
      </c>
      <c r="E178" t="s">
        <v>714</v>
      </c>
      <c r="F178" t="s">
        <v>714</v>
      </c>
      <c r="G178" t="s">
        <v>714</v>
      </c>
      <c r="H178" t="s">
        <v>714</v>
      </c>
      <c r="I178" t="s">
        <v>714</v>
      </c>
      <c r="J178" t="s">
        <v>714</v>
      </c>
      <c r="K178">
        <v>17</v>
      </c>
      <c r="L178">
        <v>5.15</v>
      </c>
    </row>
    <row r="179" spans="1:12">
      <c r="A179" t="s">
        <v>709</v>
      </c>
      <c r="B179" t="s">
        <v>727</v>
      </c>
      <c r="C179" t="s">
        <v>734</v>
      </c>
      <c r="D179">
        <v>14</v>
      </c>
      <c r="E179" t="s">
        <v>714</v>
      </c>
      <c r="F179" t="s">
        <v>714</v>
      </c>
      <c r="G179" t="s">
        <v>714</v>
      </c>
      <c r="H179" t="s">
        <v>714</v>
      </c>
      <c r="I179" t="s">
        <v>714</v>
      </c>
      <c r="J179" t="s">
        <v>714</v>
      </c>
      <c r="K179">
        <v>17</v>
      </c>
      <c r="L179">
        <v>5.15</v>
      </c>
    </row>
    <row r="180" spans="1:12">
      <c r="A180" t="s">
        <v>709</v>
      </c>
      <c r="B180" t="s">
        <v>727</v>
      </c>
      <c r="C180" t="s">
        <v>734</v>
      </c>
      <c r="D180">
        <v>15</v>
      </c>
      <c r="E180" t="s">
        <v>714</v>
      </c>
      <c r="F180" t="s">
        <v>714</v>
      </c>
      <c r="G180" t="s">
        <v>714</v>
      </c>
      <c r="H180" t="s">
        <v>714</v>
      </c>
      <c r="I180" t="s">
        <v>714</v>
      </c>
      <c r="J180" t="s">
        <v>714</v>
      </c>
      <c r="K180">
        <v>17</v>
      </c>
      <c r="L180">
        <v>5.15</v>
      </c>
    </row>
    <row r="181" spans="1:12">
      <c r="A181" t="s">
        <v>709</v>
      </c>
      <c r="B181" t="s">
        <v>727</v>
      </c>
      <c r="C181" t="s">
        <v>734</v>
      </c>
      <c r="D181">
        <v>16</v>
      </c>
      <c r="E181" s="55">
        <v>45148</v>
      </c>
      <c r="F181" t="s">
        <v>729</v>
      </c>
      <c r="G181" t="s">
        <v>713</v>
      </c>
      <c r="H181">
        <v>2.38</v>
      </c>
      <c r="J181" s="992">
        <v>0.4291666666666667</v>
      </c>
      <c r="K181">
        <v>17</v>
      </c>
      <c r="L181">
        <v>5.15</v>
      </c>
    </row>
    <row r="182" spans="1:12">
      <c r="A182" t="s">
        <v>709</v>
      </c>
      <c r="B182" t="s">
        <v>727</v>
      </c>
      <c r="C182" t="s">
        <v>734</v>
      </c>
      <c r="D182">
        <v>16.5</v>
      </c>
      <c r="E182" t="s">
        <v>714</v>
      </c>
      <c r="F182" t="s">
        <v>714</v>
      </c>
      <c r="G182" t="s">
        <v>714</v>
      </c>
      <c r="H182" t="s">
        <v>714</v>
      </c>
      <c r="I182" t="s">
        <v>714</v>
      </c>
      <c r="J182" t="s">
        <v>714</v>
      </c>
      <c r="K182">
        <v>17</v>
      </c>
      <c r="L182">
        <v>5.15</v>
      </c>
    </row>
    <row r="183" spans="1:12">
      <c r="A183" t="s">
        <v>709</v>
      </c>
      <c r="B183" t="s">
        <v>727</v>
      </c>
      <c r="C183" t="s">
        <v>735</v>
      </c>
      <c r="D183">
        <v>0.5</v>
      </c>
      <c r="E183" s="55">
        <v>45180</v>
      </c>
      <c r="F183" t="s">
        <v>729</v>
      </c>
      <c r="G183">
        <v>1.35</v>
      </c>
      <c r="H183">
        <v>0.28199999999999997</v>
      </c>
      <c r="J183" s="992">
        <v>0.3833333333333333</v>
      </c>
      <c r="K183">
        <v>17.100000000000001</v>
      </c>
      <c r="L183">
        <v>5.5</v>
      </c>
    </row>
    <row r="184" spans="1:12">
      <c r="A184" t="s">
        <v>709</v>
      </c>
      <c r="B184" t="s">
        <v>727</v>
      </c>
      <c r="C184" t="s">
        <v>735</v>
      </c>
      <c r="D184">
        <v>1</v>
      </c>
      <c r="E184" t="s">
        <v>714</v>
      </c>
      <c r="F184" t="s">
        <v>714</v>
      </c>
      <c r="G184" t="s">
        <v>714</v>
      </c>
      <c r="H184" t="s">
        <v>714</v>
      </c>
      <c r="I184" t="s">
        <v>714</v>
      </c>
      <c r="J184" t="s">
        <v>714</v>
      </c>
      <c r="K184">
        <v>17.100000000000001</v>
      </c>
      <c r="L184">
        <v>5.5</v>
      </c>
    </row>
    <row r="185" spans="1:12">
      <c r="A185" t="s">
        <v>709</v>
      </c>
      <c r="B185" t="s">
        <v>727</v>
      </c>
      <c r="C185" t="s">
        <v>735</v>
      </c>
      <c r="D185">
        <v>2</v>
      </c>
      <c r="E185" t="s">
        <v>714</v>
      </c>
      <c r="F185" t="s">
        <v>714</v>
      </c>
      <c r="G185" t="s">
        <v>714</v>
      </c>
      <c r="H185" t="s">
        <v>714</v>
      </c>
      <c r="I185" t="s">
        <v>714</v>
      </c>
      <c r="J185" t="s">
        <v>714</v>
      </c>
      <c r="K185">
        <v>17.100000000000001</v>
      </c>
      <c r="L185">
        <v>5.5</v>
      </c>
    </row>
    <row r="186" spans="1:12">
      <c r="A186" t="s">
        <v>709</v>
      </c>
      <c r="B186" t="s">
        <v>727</v>
      </c>
      <c r="C186" t="s">
        <v>735</v>
      </c>
      <c r="D186">
        <v>3</v>
      </c>
      <c r="E186" s="55">
        <v>45180</v>
      </c>
      <c r="F186" t="s">
        <v>729</v>
      </c>
      <c r="G186">
        <v>1.28</v>
      </c>
      <c r="H186">
        <v>0.21299999999999999</v>
      </c>
      <c r="J186" s="992">
        <v>0.38819444444444445</v>
      </c>
      <c r="K186">
        <v>17.100000000000001</v>
      </c>
      <c r="L186">
        <v>5.5</v>
      </c>
    </row>
    <row r="187" spans="1:12">
      <c r="A187" t="s">
        <v>709</v>
      </c>
      <c r="B187" t="s">
        <v>727</v>
      </c>
      <c r="C187" t="s">
        <v>735</v>
      </c>
      <c r="D187">
        <v>4</v>
      </c>
      <c r="E187" t="s">
        <v>714</v>
      </c>
      <c r="F187" t="s">
        <v>714</v>
      </c>
      <c r="G187" t="s">
        <v>714</v>
      </c>
      <c r="H187" t="s">
        <v>714</v>
      </c>
      <c r="I187" t="s">
        <v>714</v>
      </c>
      <c r="J187" t="s">
        <v>714</v>
      </c>
      <c r="K187">
        <v>17.100000000000001</v>
      </c>
      <c r="L187">
        <v>5.5</v>
      </c>
    </row>
    <row r="188" spans="1:12">
      <c r="A188" t="s">
        <v>709</v>
      </c>
      <c r="B188" t="s">
        <v>727</v>
      </c>
      <c r="C188" t="s">
        <v>735</v>
      </c>
      <c r="D188">
        <v>5</v>
      </c>
      <c r="E188" t="s">
        <v>714</v>
      </c>
      <c r="F188" t="s">
        <v>714</v>
      </c>
      <c r="G188" t="s">
        <v>714</v>
      </c>
      <c r="H188" t="s">
        <v>714</v>
      </c>
      <c r="I188" t="s">
        <v>714</v>
      </c>
      <c r="J188" t="s">
        <v>714</v>
      </c>
      <c r="K188">
        <v>17.100000000000001</v>
      </c>
      <c r="L188">
        <v>5.5</v>
      </c>
    </row>
    <row r="189" spans="1:12">
      <c r="A189" t="s">
        <v>709</v>
      </c>
      <c r="B189" t="s">
        <v>727</v>
      </c>
      <c r="C189" t="s">
        <v>735</v>
      </c>
      <c r="D189">
        <v>6</v>
      </c>
      <c r="E189" t="s">
        <v>714</v>
      </c>
      <c r="F189" t="s">
        <v>714</v>
      </c>
      <c r="G189" t="s">
        <v>714</v>
      </c>
      <c r="H189" t="s">
        <v>714</v>
      </c>
      <c r="I189" t="s">
        <v>714</v>
      </c>
      <c r="J189" t="s">
        <v>714</v>
      </c>
      <c r="K189">
        <v>17.100000000000001</v>
      </c>
      <c r="L189">
        <v>5.5</v>
      </c>
    </row>
    <row r="190" spans="1:12">
      <c r="A190" t="s">
        <v>709</v>
      </c>
      <c r="B190" t="s">
        <v>727</v>
      </c>
      <c r="C190" t="s">
        <v>735</v>
      </c>
      <c r="D190">
        <v>7</v>
      </c>
      <c r="E190" t="s">
        <v>714</v>
      </c>
      <c r="F190" t="s">
        <v>714</v>
      </c>
      <c r="G190" t="s">
        <v>714</v>
      </c>
      <c r="H190" t="s">
        <v>714</v>
      </c>
      <c r="I190" t="s">
        <v>714</v>
      </c>
      <c r="J190" t="s">
        <v>714</v>
      </c>
      <c r="K190">
        <v>17.100000000000001</v>
      </c>
      <c r="L190">
        <v>5.5</v>
      </c>
    </row>
    <row r="191" spans="1:12">
      <c r="A191" t="s">
        <v>709</v>
      </c>
      <c r="B191" t="s">
        <v>727</v>
      </c>
      <c r="C191" t="s">
        <v>735</v>
      </c>
      <c r="D191">
        <v>8</v>
      </c>
      <c r="E191" t="s">
        <v>714</v>
      </c>
      <c r="F191" t="s">
        <v>714</v>
      </c>
      <c r="G191" t="s">
        <v>714</v>
      </c>
      <c r="H191" t="s">
        <v>714</v>
      </c>
      <c r="I191" t="s">
        <v>714</v>
      </c>
      <c r="J191" t="s">
        <v>714</v>
      </c>
      <c r="K191">
        <v>17.100000000000001</v>
      </c>
      <c r="L191">
        <v>5.5</v>
      </c>
    </row>
    <row r="192" spans="1:12">
      <c r="A192" t="s">
        <v>709</v>
      </c>
      <c r="B192" t="s">
        <v>727</v>
      </c>
      <c r="C192" t="s">
        <v>735</v>
      </c>
      <c r="D192">
        <v>9</v>
      </c>
      <c r="E192" s="55">
        <v>45180</v>
      </c>
      <c r="F192" t="s">
        <v>729</v>
      </c>
      <c r="G192">
        <v>5.49</v>
      </c>
      <c r="H192">
        <v>0.73599999999999999</v>
      </c>
      <c r="I192" t="s">
        <v>724</v>
      </c>
      <c r="J192" s="992">
        <v>0.3972222222222222</v>
      </c>
      <c r="K192">
        <v>17.100000000000001</v>
      </c>
      <c r="L192">
        <v>5.5</v>
      </c>
    </row>
    <row r="193" spans="1:12">
      <c r="A193" t="s">
        <v>709</v>
      </c>
      <c r="B193" t="s">
        <v>727</v>
      </c>
      <c r="C193" t="s">
        <v>735</v>
      </c>
      <c r="D193">
        <v>9</v>
      </c>
      <c r="E193" s="55">
        <v>45180</v>
      </c>
      <c r="F193" t="s">
        <v>729</v>
      </c>
      <c r="G193">
        <v>4.42</v>
      </c>
      <c r="H193">
        <v>0.624</v>
      </c>
      <c r="J193" s="992">
        <v>0.39305555555555555</v>
      </c>
      <c r="K193">
        <v>17.100000000000001</v>
      </c>
      <c r="L193">
        <v>5.5</v>
      </c>
    </row>
    <row r="194" spans="1:12">
      <c r="A194" t="s">
        <v>709</v>
      </c>
      <c r="B194" t="s">
        <v>727</v>
      </c>
      <c r="C194" t="s">
        <v>735</v>
      </c>
      <c r="D194">
        <v>10</v>
      </c>
      <c r="E194" t="s">
        <v>714</v>
      </c>
      <c r="F194" t="s">
        <v>714</v>
      </c>
      <c r="G194" t="s">
        <v>714</v>
      </c>
      <c r="H194" t="s">
        <v>714</v>
      </c>
      <c r="I194" t="s">
        <v>714</v>
      </c>
      <c r="J194" t="s">
        <v>714</v>
      </c>
      <c r="K194">
        <v>17.100000000000001</v>
      </c>
      <c r="L194">
        <v>5.5</v>
      </c>
    </row>
    <row r="195" spans="1:12">
      <c r="A195" t="s">
        <v>709</v>
      </c>
      <c r="B195" t="s">
        <v>727</v>
      </c>
      <c r="C195" t="s">
        <v>735</v>
      </c>
      <c r="D195">
        <v>11</v>
      </c>
      <c r="E195" t="s">
        <v>714</v>
      </c>
      <c r="F195" t="s">
        <v>714</v>
      </c>
      <c r="G195" t="s">
        <v>714</v>
      </c>
      <c r="H195" t="s">
        <v>714</v>
      </c>
      <c r="I195" t="s">
        <v>714</v>
      </c>
      <c r="J195" t="s">
        <v>714</v>
      </c>
      <c r="K195">
        <v>17.100000000000001</v>
      </c>
      <c r="L195">
        <v>5.5</v>
      </c>
    </row>
    <row r="196" spans="1:12">
      <c r="A196" t="s">
        <v>709</v>
      </c>
      <c r="B196" t="s">
        <v>727</v>
      </c>
      <c r="C196" t="s">
        <v>735</v>
      </c>
      <c r="D196">
        <v>12</v>
      </c>
      <c r="E196" t="s">
        <v>714</v>
      </c>
      <c r="F196" t="s">
        <v>714</v>
      </c>
      <c r="G196" t="s">
        <v>714</v>
      </c>
      <c r="H196" t="s">
        <v>714</v>
      </c>
      <c r="I196" t="s">
        <v>714</v>
      </c>
      <c r="J196" t="s">
        <v>714</v>
      </c>
      <c r="K196">
        <v>17.100000000000001</v>
      </c>
      <c r="L196">
        <v>5.5</v>
      </c>
    </row>
    <row r="197" spans="1:12">
      <c r="A197" t="s">
        <v>709</v>
      </c>
      <c r="B197" t="s">
        <v>727</v>
      </c>
      <c r="C197" t="s">
        <v>735</v>
      </c>
      <c r="D197">
        <v>13</v>
      </c>
      <c r="E197" t="s">
        <v>714</v>
      </c>
      <c r="F197" t="s">
        <v>714</v>
      </c>
      <c r="G197" t="s">
        <v>714</v>
      </c>
      <c r="H197" t="s">
        <v>714</v>
      </c>
      <c r="I197" t="s">
        <v>714</v>
      </c>
      <c r="J197" t="s">
        <v>714</v>
      </c>
      <c r="K197">
        <v>17.100000000000001</v>
      </c>
      <c r="L197">
        <v>5.5</v>
      </c>
    </row>
    <row r="198" spans="1:12">
      <c r="A198" t="s">
        <v>709</v>
      </c>
      <c r="B198" t="s">
        <v>727</v>
      </c>
      <c r="C198" t="s">
        <v>735</v>
      </c>
      <c r="D198">
        <v>14</v>
      </c>
      <c r="E198" t="s">
        <v>714</v>
      </c>
      <c r="F198" t="s">
        <v>714</v>
      </c>
      <c r="G198" t="s">
        <v>714</v>
      </c>
      <c r="H198" t="s">
        <v>714</v>
      </c>
      <c r="I198" t="s">
        <v>714</v>
      </c>
      <c r="J198" t="s">
        <v>714</v>
      </c>
      <c r="K198">
        <v>17.100000000000001</v>
      </c>
      <c r="L198">
        <v>5.5</v>
      </c>
    </row>
    <row r="199" spans="1:12">
      <c r="A199" t="s">
        <v>709</v>
      </c>
      <c r="B199" t="s">
        <v>727</v>
      </c>
      <c r="C199" t="s">
        <v>735</v>
      </c>
      <c r="D199">
        <v>15</v>
      </c>
      <c r="E199" t="s">
        <v>714</v>
      </c>
      <c r="F199" t="s">
        <v>714</v>
      </c>
      <c r="G199" t="s">
        <v>714</v>
      </c>
      <c r="H199" t="s">
        <v>714</v>
      </c>
      <c r="I199" t="s">
        <v>714</v>
      </c>
      <c r="J199" t="s">
        <v>714</v>
      </c>
      <c r="K199">
        <v>17.100000000000001</v>
      </c>
      <c r="L199">
        <v>5.5</v>
      </c>
    </row>
    <row r="200" spans="1:12">
      <c r="A200" t="s">
        <v>709</v>
      </c>
      <c r="B200" t="s">
        <v>727</v>
      </c>
      <c r="C200" t="s">
        <v>735</v>
      </c>
      <c r="D200">
        <v>16</v>
      </c>
      <c r="E200" t="s">
        <v>714</v>
      </c>
      <c r="F200" t="s">
        <v>714</v>
      </c>
      <c r="G200" t="s">
        <v>714</v>
      </c>
      <c r="H200" t="s">
        <v>714</v>
      </c>
      <c r="I200" t="s">
        <v>714</v>
      </c>
      <c r="J200" t="s">
        <v>714</v>
      </c>
      <c r="K200">
        <v>17.100000000000001</v>
      </c>
      <c r="L200">
        <v>5.5</v>
      </c>
    </row>
    <row r="201" spans="1:12">
      <c r="A201" t="s">
        <v>709</v>
      </c>
      <c r="B201" t="s">
        <v>727</v>
      </c>
      <c r="C201" t="s">
        <v>735</v>
      </c>
      <c r="D201">
        <v>16.100000000000001</v>
      </c>
      <c r="E201" s="55">
        <v>45180</v>
      </c>
      <c r="F201" t="s">
        <v>729</v>
      </c>
      <c r="G201" t="s">
        <v>713</v>
      </c>
      <c r="H201">
        <v>2.1</v>
      </c>
      <c r="J201" s="992">
        <v>0.40347222222222223</v>
      </c>
      <c r="K201">
        <v>17.100000000000001</v>
      </c>
      <c r="L201">
        <v>5.5</v>
      </c>
    </row>
    <row r="202" spans="1:12">
      <c r="A202" t="s">
        <v>709</v>
      </c>
      <c r="B202" t="s">
        <v>727</v>
      </c>
      <c r="C202" t="s">
        <v>735</v>
      </c>
      <c r="D202">
        <v>16.600000000000001</v>
      </c>
      <c r="E202" t="s">
        <v>714</v>
      </c>
      <c r="F202" t="s">
        <v>714</v>
      </c>
      <c r="G202" t="s">
        <v>714</v>
      </c>
      <c r="H202" t="s">
        <v>714</v>
      </c>
      <c r="I202" t="s">
        <v>714</v>
      </c>
      <c r="J202" t="s">
        <v>714</v>
      </c>
      <c r="K202">
        <v>17.100000000000001</v>
      </c>
      <c r="L202">
        <v>5.5</v>
      </c>
    </row>
    <row r="203" spans="1:12">
      <c r="A203" t="s">
        <v>709</v>
      </c>
      <c r="B203" t="s">
        <v>727</v>
      </c>
      <c r="C203" t="s">
        <v>736</v>
      </c>
      <c r="D203">
        <v>0.5</v>
      </c>
      <c r="E203" s="55">
        <v>45208</v>
      </c>
      <c r="F203" t="s">
        <v>729</v>
      </c>
      <c r="G203">
        <v>2.35</v>
      </c>
      <c r="H203">
        <v>0.29099999999999998</v>
      </c>
      <c r="J203" s="992">
        <v>0.3833333333333333</v>
      </c>
      <c r="K203">
        <v>17.2</v>
      </c>
      <c r="L203">
        <v>7.85</v>
      </c>
    </row>
    <row r="204" spans="1:12">
      <c r="A204" t="s">
        <v>709</v>
      </c>
      <c r="B204" t="s">
        <v>727</v>
      </c>
      <c r="C204" t="s">
        <v>736</v>
      </c>
      <c r="D204">
        <v>1</v>
      </c>
      <c r="E204" t="s">
        <v>714</v>
      </c>
      <c r="F204" t="s">
        <v>714</v>
      </c>
      <c r="G204" t="s">
        <v>714</v>
      </c>
      <c r="H204" t="s">
        <v>714</v>
      </c>
      <c r="I204" t="s">
        <v>714</v>
      </c>
      <c r="J204" t="s">
        <v>714</v>
      </c>
      <c r="K204">
        <v>17.2</v>
      </c>
      <c r="L204">
        <v>7.85</v>
      </c>
    </row>
    <row r="205" spans="1:12">
      <c r="A205" t="s">
        <v>709</v>
      </c>
      <c r="B205" t="s">
        <v>727</v>
      </c>
      <c r="C205" t="s">
        <v>736</v>
      </c>
      <c r="D205">
        <v>2</v>
      </c>
      <c r="E205" t="s">
        <v>714</v>
      </c>
      <c r="F205" t="s">
        <v>714</v>
      </c>
      <c r="G205" t="s">
        <v>714</v>
      </c>
      <c r="H205" t="s">
        <v>714</v>
      </c>
      <c r="I205" t="s">
        <v>714</v>
      </c>
      <c r="J205" t="s">
        <v>714</v>
      </c>
      <c r="K205">
        <v>17.2</v>
      </c>
      <c r="L205">
        <v>7.85</v>
      </c>
    </row>
    <row r="206" spans="1:12">
      <c r="A206" t="s">
        <v>709</v>
      </c>
      <c r="B206" t="s">
        <v>727</v>
      </c>
      <c r="C206" t="s">
        <v>736</v>
      </c>
      <c r="D206">
        <v>3</v>
      </c>
      <c r="E206" s="55">
        <v>45208</v>
      </c>
      <c r="F206" t="s">
        <v>729</v>
      </c>
      <c r="G206">
        <v>2.2400000000000002</v>
      </c>
      <c r="H206">
        <v>0.57699999999999996</v>
      </c>
      <c r="J206" s="992">
        <v>0.38819444444444445</v>
      </c>
      <c r="K206">
        <v>17.2</v>
      </c>
      <c r="L206">
        <v>7.85</v>
      </c>
    </row>
    <row r="207" spans="1:12">
      <c r="A207" t="s">
        <v>709</v>
      </c>
      <c r="B207" t="s">
        <v>727</v>
      </c>
      <c r="C207" t="s">
        <v>736</v>
      </c>
      <c r="D207">
        <v>4</v>
      </c>
      <c r="E207" t="s">
        <v>714</v>
      </c>
      <c r="F207" t="s">
        <v>714</v>
      </c>
      <c r="G207" t="s">
        <v>714</v>
      </c>
      <c r="H207" t="s">
        <v>714</v>
      </c>
      <c r="I207" t="s">
        <v>714</v>
      </c>
      <c r="J207" t="s">
        <v>714</v>
      </c>
      <c r="K207">
        <v>17.2</v>
      </c>
      <c r="L207">
        <v>7.85</v>
      </c>
    </row>
    <row r="208" spans="1:12">
      <c r="A208" t="s">
        <v>709</v>
      </c>
      <c r="B208" t="s">
        <v>727</v>
      </c>
      <c r="C208" t="s">
        <v>736</v>
      </c>
      <c r="D208">
        <v>5</v>
      </c>
      <c r="E208" t="s">
        <v>714</v>
      </c>
      <c r="F208" t="s">
        <v>714</v>
      </c>
      <c r="G208" t="s">
        <v>714</v>
      </c>
      <c r="H208" t="s">
        <v>714</v>
      </c>
      <c r="I208" t="s">
        <v>714</v>
      </c>
      <c r="J208" t="s">
        <v>714</v>
      </c>
      <c r="K208">
        <v>17.2</v>
      </c>
      <c r="L208">
        <v>7.85</v>
      </c>
    </row>
    <row r="209" spans="1:12">
      <c r="A209" t="s">
        <v>709</v>
      </c>
      <c r="B209" t="s">
        <v>727</v>
      </c>
      <c r="C209" t="s">
        <v>736</v>
      </c>
      <c r="D209">
        <v>6</v>
      </c>
      <c r="E209" t="s">
        <v>714</v>
      </c>
      <c r="F209" t="s">
        <v>714</v>
      </c>
      <c r="G209" t="s">
        <v>714</v>
      </c>
      <c r="H209" t="s">
        <v>714</v>
      </c>
      <c r="I209" t="s">
        <v>714</v>
      </c>
      <c r="J209" t="s">
        <v>714</v>
      </c>
      <c r="K209">
        <v>17.2</v>
      </c>
      <c r="L209">
        <v>7.85</v>
      </c>
    </row>
    <row r="210" spans="1:12">
      <c r="A210" t="s">
        <v>709</v>
      </c>
      <c r="B210" t="s">
        <v>727</v>
      </c>
      <c r="C210" t="s">
        <v>736</v>
      </c>
      <c r="D210">
        <v>7</v>
      </c>
      <c r="E210" t="s">
        <v>714</v>
      </c>
      <c r="F210" t="s">
        <v>714</v>
      </c>
      <c r="G210" t="s">
        <v>714</v>
      </c>
      <c r="H210" t="s">
        <v>714</v>
      </c>
      <c r="I210" t="s">
        <v>714</v>
      </c>
      <c r="J210" t="s">
        <v>714</v>
      </c>
      <c r="K210">
        <v>17.2</v>
      </c>
      <c r="L210">
        <v>7.85</v>
      </c>
    </row>
    <row r="211" spans="1:12">
      <c r="A211" t="s">
        <v>709</v>
      </c>
      <c r="B211" t="s">
        <v>727</v>
      </c>
      <c r="C211" t="s">
        <v>736</v>
      </c>
      <c r="D211">
        <v>8</v>
      </c>
      <c r="E211" t="s">
        <v>714</v>
      </c>
      <c r="F211" t="s">
        <v>714</v>
      </c>
      <c r="G211" t="s">
        <v>714</v>
      </c>
      <c r="H211" t="s">
        <v>714</v>
      </c>
      <c r="I211" t="s">
        <v>714</v>
      </c>
      <c r="J211" t="s">
        <v>714</v>
      </c>
      <c r="K211">
        <v>17.2</v>
      </c>
      <c r="L211">
        <v>7.85</v>
      </c>
    </row>
    <row r="212" spans="1:12">
      <c r="A212" t="s">
        <v>709</v>
      </c>
      <c r="B212" t="s">
        <v>727</v>
      </c>
      <c r="C212" t="s">
        <v>736</v>
      </c>
      <c r="D212">
        <v>9</v>
      </c>
      <c r="E212" s="55">
        <v>45208</v>
      </c>
      <c r="F212" t="s">
        <v>729</v>
      </c>
      <c r="G212">
        <v>3.11</v>
      </c>
      <c r="H212">
        <v>0.40300000000000002</v>
      </c>
      <c r="J212" s="992">
        <v>0.3923611111111111</v>
      </c>
      <c r="K212">
        <v>17.2</v>
      </c>
      <c r="L212">
        <v>7.85</v>
      </c>
    </row>
    <row r="213" spans="1:12">
      <c r="A213" t="s">
        <v>709</v>
      </c>
      <c r="B213" t="s">
        <v>727</v>
      </c>
      <c r="C213" t="s">
        <v>736</v>
      </c>
      <c r="D213">
        <v>10</v>
      </c>
      <c r="E213" t="s">
        <v>714</v>
      </c>
      <c r="F213" t="s">
        <v>714</v>
      </c>
      <c r="G213" t="s">
        <v>714</v>
      </c>
      <c r="H213" t="s">
        <v>714</v>
      </c>
      <c r="I213" t="s">
        <v>714</v>
      </c>
      <c r="J213" t="s">
        <v>714</v>
      </c>
      <c r="K213">
        <v>17.2</v>
      </c>
      <c r="L213">
        <v>7.85</v>
      </c>
    </row>
    <row r="214" spans="1:12">
      <c r="A214" t="s">
        <v>709</v>
      </c>
      <c r="B214" t="s">
        <v>727</v>
      </c>
      <c r="C214" t="s">
        <v>736</v>
      </c>
      <c r="D214">
        <v>11</v>
      </c>
      <c r="E214" t="s">
        <v>714</v>
      </c>
      <c r="F214" t="s">
        <v>714</v>
      </c>
      <c r="G214" t="s">
        <v>714</v>
      </c>
      <c r="H214" t="s">
        <v>714</v>
      </c>
      <c r="I214" t="s">
        <v>714</v>
      </c>
      <c r="J214" t="s">
        <v>714</v>
      </c>
      <c r="K214">
        <v>17.2</v>
      </c>
      <c r="L214">
        <v>7.85</v>
      </c>
    </row>
    <row r="215" spans="1:12">
      <c r="A215" t="s">
        <v>709</v>
      </c>
      <c r="B215" t="s">
        <v>727</v>
      </c>
      <c r="C215" t="s">
        <v>736</v>
      </c>
      <c r="D215">
        <v>12</v>
      </c>
      <c r="E215" t="s">
        <v>714</v>
      </c>
      <c r="F215" t="s">
        <v>714</v>
      </c>
      <c r="G215" t="s">
        <v>714</v>
      </c>
      <c r="H215" t="s">
        <v>714</v>
      </c>
      <c r="I215" t="s">
        <v>714</v>
      </c>
      <c r="J215" t="s">
        <v>714</v>
      </c>
      <c r="K215">
        <v>17.2</v>
      </c>
      <c r="L215">
        <v>7.85</v>
      </c>
    </row>
    <row r="216" spans="1:12">
      <c r="A216" t="s">
        <v>709</v>
      </c>
      <c r="B216" t="s">
        <v>727</v>
      </c>
      <c r="C216" t="s">
        <v>736</v>
      </c>
      <c r="D216">
        <v>13</v>
      </c>
      <c r="E216" t="s">
        <v>714</v>
      </c>
      <c r="F216" t="s">
        <v>714</v>
      </c>
      <c r="G216" t="s">
        <v>714</v>
      </c>
      <c r="H216" t="s">
        <v>714</v>
      </c>
      <c r="I216" t="s">
        <v>714</v>
      </c>
      <c r="J216" t="s">
        <v>714</v>
      </c>
      <c r="K216">
        <v>17.2</v>
      </c>
      <c r="L216">
        <v>7.85</v>
      </c>
    </row>
    <row r="217" spans="1:12">
      <c r="A217" t="s">
        <v>709</v>
      </c>
      <c r="B217" t="s">
        <v>727</v>
      </c>
      <c r="C217" t="s">
        <v>736</v>
      </c>
      <c r="D217">
        <v>14</v>
      </c>
      <c r="E217" t="s">
        <v>714</v>
      </c>
      <c r="F217" t="s">
        <v>714</v>
      </c>
      <c r="G217" t="s">
        <v>714</v>
      </c>
      <c r="H217" t="s">
        <v>714</v>
      </c>
      <c r="I217" t="s">
        <v>714</v>
      </c>
      <c r="J217" t="s">
        <v>714</v>
      </c>
      <c r="K217">
        <v>17.2</v>
      </c>
      <c r="L217">
        <v>7.85</v>
      </c>
    </row>
    <row r="218" spans="1:12">
      <c r="A218" t="s">
        <v>709</v>
      </c>
      <c r="B218" t="s">
        <v>727</v>
      </c>
      <c r="C218" t="s">
        <v>736</v>
      </c>
      <c r="D218">
        <v>15</v>
      </c>
      <c r="E218" t="s">
        <v>714</v>
      </c>
      <c r="F218" t="s">
        <v>714</v>
      </c>
      <c r="G218" t="s">
        <v>714</v>
      </c>
      <c r="H218" t="s">
        <v>714</v>
      </c>
      <c r="I218" t="s">
        <v>714</v>
      </c>
      <c r="J218" t="s">
        <v>714</v>
      </c>
      <c r="K218">
        <v>17.2</v>
      </c>
      <c r="L218">
        <v>7.85</v>
      </c>
    </row>
    <row r="219" spans="1:12">
      <c r="A219" t="s">
        <v>709</v>
      </c>
      <c r="B219" t="s">
        <v>727</v>
      </c>
      <c r="C219" t="s">
        <v>736</v>
      </c>
      <c r="D219">
        <v>16</v>
      </c>
      <c r="E219" t="s">
        <v>714</v>
      </c>
      <c r="F219" t="s">
        <v>714</v>
      </c>
      <c r="G219" t="s">
        <v>714</v>
      </c>
      <c r="H219" t="s">
        <v>714</v>
      </c>
      <c r="I219" t="s">
        <v>714</v>
      </c>
      <c r="J219" t="s">
        <v>714</v>
      </c>
      <c r="K219">
        <v>17.2</v>
      </c>
      <c r="L219">
        <v>7.85</v>
      </c>
    </row>
    <row r="220" spans="1:12">
      <c r="A220" t="s">
        <v>709</v>
      </c>
      <c r="B220" t="s">
        <v>727</v>
      </c>
      <c r="C220" t="s">
        <v>736</v>
      </c>
      <c r="D220">
        <v>16.2</v>
      </c>
      <c r="E220" s="55">
        <v>45208</v>
      </c>
      <c r="F220" t="s">
        <v>729</v>
      </c>
      <c r="G220" t="s">
        <v>713</v>
      </c>
      <c r="H220">
        <v>3.2</v>
      </c>
      <c r="J220" s="992">
        <v>0.3972222222222222</v>
      </c>
      <c r="K220">
        <v>17.2</v>
      </c>
      <c r="L220">
        <v>7.85</v>
      </c>
    </row>
    <row r="221" spans="1:12">
      <c r="A221" t="s">
        <v>709</v>
      </c>
      <c r="B221" t="s">
        <v>727</v>
      </c>
      <c r="C221" t="s">
        <v>736</v>
      </c>
      <c r="D221">
        <v>16.7</v>
      </c>
      <c r="E221" t="s">
        <v>714</v>
      </c>
      <c r="F221" t="s">
        <v>714</v>
      </c>
      <c r="G221" t="s">
        <v>714</v>
      </c>
      <c r="H221" t="s">
        <v>714</v>
      </c>
      <c r="I221" t="s">
        <v>714</v>
      </c>
      <c r="J221" t="s">
        <v>714</v>
      </c>
      <c r="K221">
        <v>17.2</v>
      </c>
      <c r="L221">
        <v>7.85</v>
      </c>
    </row>
    <row r="222" spans="1:12">
      <c r="A222" t="s">
        <v>709</v>
      </c>
      <c r="B222" t="s">
        <v>727</v>
      </c>
      <c r="C222" t="s">
        <v>737</v>
      </c>
      <c r="D222">
        <v>0.5</v>
      </c>
      <c r="E222" s="55">
        <v>45251</v>
      </c>
      <c r="F222" t="s">
        <v>729</v>
      </c>
      <c r="G222">
        <v>1.32</v>
      </c>
      <c r="H222">
        <v>0.35499999999999998</v>
      </c>
      <c r="J222" s="992">
        <v>0.36041666666666666</v>
      </c>
      <c r="K222">
        <v>17.100000000000001</v>
      </c>
      <c r="L222">
        <v>6.3150000000000004</v>
      </c>
    </row>
    <row r="223" spans="1:12">
      <c r="A223" t="s">
        <v>709</v>
      </c>
      <c r="B223" t="s">
        <v>727</v>
      </c>
      <c r="C223" t="s">
        <v>737</v>
      </c>
      <c r="D223">
        <v>1</v>
      </c>
      <c r="E223" t="s">
        <v>714</v>
      </c>
      <c r="F223" t="s">
        <v>714</v>
      </c>
      <c r="G223" t="s">
        <v>714</v>
      </c>
      <c r="H223" t="s">
        <v>714</v>
      </c>
      <c r="I223" t="s">
        <v>714</v>
      </c>
      <c r="J223" t="s">
        <v>714</v>
      </c>
      <c r="K223">
        <v>17.100000000000001</v>
      </c>
      <c r="L223">
        <v>6.3150000000000004</v>
      </c>
    </row>
    <row r="224" spans="1:12">
      <c r="A224" t="s">
        <v>709</v>
      </c>
      <c r="B224" t="s">
        <v>727</v>
      </c>
      <c r="C224" t="s">
        <v>737</v>
      </c>
      <c r="D224">
        <v>2</v>
      </c>
      <c r="E224" t="s">
        <v>714</v>
      </c>
      <c r="F224" t="s">
        <v>714</v>
      </c>
      <c r="G224" t="s">
        <v>714</v>
      </c>
      <c r="H224" t="s">
        <v>714</v>
      </c>
      <c r="I224" t="s">
        <v>714</v>
      </c>
      <c r="J224" t="s">
        <v>714</v>
      </c>
      <c r="K224">
        <v>17.100000000000001</v>
      </c>
      <c r="L224">
        <v>6.3150000000000004</v>
      </c>
    </row>
    <row r="225" spans="1:12">
      <c r="A225" t="s">
        <v>709</v>
      </c>
      <c r="B225" t="s">
        <v>727</v>
      </c>
      <c r="C225" t="s">
        <v>737</v>
      </c>
      <c r="D225">
        <v>3</v>
      </c>
      <c r="E225" s="55">
        <v>45251</v>
      </c>
      <c r="F225" t="s">
        <v>729</v>
      </c>
      <c r="G225">
        <v>1.24</v>
      </c>
      <c r="H225">
        <v>0.54800000000000004</v>
      </c>
      <c r="J225" s="992">
        <v>0.36249999999999999</v>
      </c>
      <c r="K225">
        <v>17.100000000000001</v>
      </c>
      <c r="L225">
        <v>6.3150000000000004</v>
      </c>
    </row>
    <row r="226" spans="1:12">
      <c r="A226" t="s">
        <v>709</v>
      </c>
      <c r="B226" t="s">
        <v>727</v>
      </c>
      <c r="C226" t="s">
        <v>737</v>
      </c>
      <c r="D226">
        <v>4</v>
      </c>
      <c r="E226" t="s">
        <v>714</v>
      </c>
      <c r="F226" t="s">
        <v>714</v>
      </c>
      <c r="G226" t="s">
        <v>714</v>
      </c>
      <c r="H226" t="s">
        <v>714</v>
      </c>
      <c r="I226" t="s">
        <v>714</v>
      </c>
      <c r="J226" t="s">
        <v>714</v>
      </c>
      <c r="K226">
        <v>17.100000000000001</v>
      </c>
      <c r="L226">
        <v>6.3150000000000004</v>
      </c>
    </row>
    <row r="227" spans="1:12">
      <c r="A227" t="s">
        <v>709</v>
      </c>
      <c r="B227" t="s">
        <v>727</v>
      </c>
      <c r="C227" t="s">
        <v>737</v>
      </c>
      <c r="D227">
        <v>5</v>
      </c>
      <c r="E227" t="s">
        <v>714</v>
      </c>
      <c r="F227" t="s">
        <v>714</v>
      </c>
      <c r="G227" t="s">
        <v>714</v>
      </c>
      <c r="H227" t="s">
        <v>714</v>
      </c>
      <c r="I227" t="s">
        <v>714</v>
      </c>
      <c r="J227" t="s">
        <v>714</v>
      </c>
      <c r="K227">
        <v>17.100000000000001</v>
      </c>
      <c r="L227">
        <v>6.3150000000000004</v>
      </c>
    </row>
    <row r="228" spans="1:12">
      <c r="A228" t="s">
        <v>709</v>
      </c>
      <c r="B228" t="s">
        <v>727</v>
      </c>
      <c r="C228" t="s">
        <v>737</v>
      </c>
      <c r="D228">
        <v>6</v>
      </c>
      <c r="E228" t="s">
        <v>714</v>
      </c>
      <c r="F228" t="s">
        <v>714</v>
      </c>
      <c r="G228" t="s">
        <v>714</v>
      </c>
      <c r="H228" t="s">
        <v>714</v>
      </c>
      <c r="I228" t="s">
        <v>714</v>
      </c>
      <c r="J228" t="s">
        <v>714</v>
      </c>
      <c r="K228">
        <v>17.100000000000001</v>
      </c>
      <c r="L228">
        <v>6.3150000000000004</v>
      </c>
    </row>
    <row r="229" spans="1:12">
      <c r="A229" t="s">
        <v>709</v>
      </c>
      <c r="B229" t="s">
        <v>727</v>
      </c>
      <c r="C229" t="s">
        <v>737</v>
      </c>
      <c r="D229">
        <v>7</v>
      </c>
      <c r="E229" t="s">
        <v>714</v>
      </c>
      <c r="F229" t="s">
        <v>714</v>
      </c>
      <c r="G229" t="s">
        <v>714</v>
      </c>
      <c r="H229" t="s">
        <v>714</v>
      </c>
      <c r="I229" t="s">
        <v>714</v>
      </c>
      <c r="J229" t="s">
        <v>714</v>
      </c>
      <c r="K229">
        <v>17.100000000000001</v>
      </c>
      <c r="L229">
        <v>6.3150000000000004</v>
      </c>
    </row>
    <row r="230" spans="1:12">
      <c r="A230" t="s">
        <v>709</v>
      </c>
      <c r="B230" t="s">
        <v>727</v>
      </c>
      <c r="C230" t="s">
        <v>737</v>
      </c>
      <c r="D230">
        <v>8</v>
      </c>
      <c r="E230" t="s">
        <v>714</v>
      </c>
      <c r="F230" t="s">
        <v>714</v>
      </c>
      <c r="G230" t="s">
        <v>714</v>
      </c>
      <c r="H230" t="s">
        <v>714</v>
      </c>
      <c r="I230" t="s">
        <v>714</v>
      </c>
      <c r="J230" t="s">
        <v>714</v>
      </c>
      <c r="K230">
        <v>17.100000000000001</v>
      </c>
      <c r="L230">
        <v>6.3150000000000004</v>
      </c>
    </row>
    <row r="231" spans="1:12">
      <c r="A231" t="s">
        <v>709</v>
      </c>
      <c r="B231" t="s">
        <v>727</v>
      </c>
      <c r="C231" t="s">
        <v>737</v>
      </c>
      <c r="D231">
        <v>9</v>
      </c>
      <c r="E231" s="55">
        <v>45251</v>
      </c>
      <c r="F231" t="s">
        <v>729</v>
      </c>
      <c r="G231">
        <v>1.06</v>
      </c>
      <c r="H231">
        <v>0.32</v>
      </c>
      <c r="J231" s="992">
        <v>0.3666666666666667</v>
      </c>
      <c r="K231">
        <v>17.100000000000001</v>
      </c>
      <c r="L231">
        <v>6.3150000000000004</v>
      </c>
    </row>
    <row r="232" spans="1:12">
      <c r="A232" t="s">
        <v>709</v>
      </c>
      <c r="B232" t="s">
        <v>727</v>
      </c>
      <c r="C232" t="s">
        <v>737</v>
      </c>
      <c r="D232">
        <v>10</v>
      </c>
      <c r="E232" t="s">
        <v>714</v>
      </c>
      <c r="F232" t="s">
        <v>714</v>
      </c>
      <c r="G232" t="s">
        <v>714</v>
      </c>
      <c r="H232" t="s">
        <v>714</v>
      </c>
      <c r="I232" t="s">
        <v>714</v>
      </c>
      <c r="J232" t="s">
        <v>714</v>
      </c>
      <c r="K232">
        <v>17.100000000000001</v>
      </c>
      <c r="L232">
        <v>6.3150000000000004</v>
      </c>
    </row>
    <row r="233" spans="1:12">
      <c r="A233" t="s">
        <v>709</v>
      </c>
      <c r="B233" t="s">
        <v>727</v>
      </c>
      <c r="C233" t="s">
        <v>737</v>
      </c>
      <c r="D233">
        <v>11</v>
      </c>
      <c r="E233" t="s">
        <v>714</v>
      </c>
      <c r="F233" t="s">
        <v>714</v>
      </c>
      <c r="G233" t="s">
        <v>714</v>
      </c>
      <c r="H233" t="s">
        <v>714</v>
      </c>
      <c r="I233" t="s">
        <v>714</v>
      </c>
      <c r="J233" t="s">
        <v>714</v>
      </c>
      <c r="K233">
        <v>17.100000000000001</v>
      </c>
      <c r="L233">
        <v>6.3150000000000004</v>
      </c>
    </row>
    <row r="234" spans="1:12">
      <c r="A234" t="s">
        <v>709</v>
      </c>
      <c r="B234" t="s">
        <v>727</v>
      </c>
      <c r="C234" t="s">
        <v>737</v>
      </c>
      <c r="D234">
        <v>12</v>
      </c>
      <c r="E234" t="s">
        <v>714</v>
      </c>
      <c r="F234" t="s">
        <v>714</v>
      </c>
      <c r="G234" t="s">
        <v>714</v>
      </c>
      <c r="H234" t="s">
        <v>714</v>
      </c>
      <c r="I234" t="s">
        <v>714</v>
      </c>
      <c r="J234" t="s">
        <v>714</v>
      </c>
      <c r="K234">
        <v>17.100000000000001</v>
      </c>
      <c r="L234">
        <v>6.3150000000000004</v>
      </c>
    </row>
    <row r="235" spans="1:12">
      <c r="A235" t="s">
        <v>709</v>
      </c>
      <c r="B235" t="s">
        <v>727</v>
      </c>
      <c r="C235" t="s">
        <v>737</v>
      </c>
      <c r="D235">
        <v>13</v>
      </c>
      <c r="E235" t="s">
        <v>714</v>
      </c>
      <c r="F235" t="s">
        <v>714</v>
      </c>
      <c r="G235" t="s">
        <v>714</v>
      </c>
      <c r="H235" t="s">
        <v>714</v>
      </c>
      <c r="I235" t="s">
        <v>714</v>
      </c>
      <c r="J235" t="s">
        <v>714</v>
      </c>
      <c r="K235">
        <v>17.100000000000001</v>
      </c>
      <c r="L235">
        <v>6.3150000000000004</v>
      </c>
    </row>
    <row r="236" spans="1:12">
      <c r="A236" t="s">
        <v>709</v>
      </c>
      <c r="B236" t="s">
        <v>727</v>
      </c>
      <c r="C236" t="s">
        <v>737</v>
      </c>
      <c r="D236">
        <v>14</v>
      </c>
      <c r="E236" t="s">
        <v>714</v>
      </c>
      <c r="F236" t="s">
        <v>714</v>
      </c>
      <c r="G236" t="s">
        <v>714</v>
      </c>
      <c r="H236" t="s">
        <v>714</v>
      </c>
      <c r="I236" t="s">
        <v>714</v>
      </c>
      <c r="J236" t="s">
        <v>714</v>
      </c>
      <c r="K236">
        <v>17.100000000000001</v>
      </c>
      <c r="L236">
        <v>6.3150000000000004</v>
      </c>
    </row>
    <row r="237" spans="1:12">
      <c r="A237" t="s">
        <v>709</v>
      </c>
      <c r="B237" t="s">
        <v>727</v>
      </c>
      <c r="C237" t="s">
        <v>737</v>
      </c>
      <c r="D237">
        <v>15</v>
      </c>
      <c r="E237" t="s">
        <v>714</v>
      </c>
      <c r="F237" t="s">
        <v>714</v>
      </c>
      <c r="G237" t="s">
        <v>714</v>
      </c>
      <c r="H237" t="s">
        <v>714</v>
      </c>
      <c r="I237" t="s">
        <v>714</v>
      </c>
      <c r="J237" t="s">
        <v>714</v>
      </c>
      <c r="K237">
        <v>17.100000000000001</v>
      </c>
      <c r="L237">
        <v>6.3150000000000004</v>
      </c>
    </row>
    <row r="238" spans="1:12">
      <c r="A238" t="s">
        <v>709</v>
      </c>
      <c r="B238" t="s">
        <v>727</v>
      </c>
      <c r="C238" t="s">
        <v>737</v>
      </c>
      <c r="D238">
        <v>16</v>
      </c>
      <c r="E238" t="s">
        <v>714</v>
      </c>
      <c r="F238" t="s">
        <v>714</v>
      </c>
      <c r="G238" t="s">
        <v>714</v>
      </c>
      <c r="H238" t="s">
        <v>714</v>
      </c>
      <c r="I238" t="s">
        <v>714</v>
      </c>
      <c r="J238" t="s">
        <v>714</v>
      </c>
      <c r="K238">
        <v>17.100000000000001</v>
      </c>
      <c r="L238">
        <v>6.3150000000000004</v>
      </c>
    </row>
    <row r="239" spans="1:12">
      <c r="A239" t="s">
        <v>709</v>
      </c>
      <c r="B239" t="s">
        <v>727</v>
      </c>
      <c r="C239" t="s">
        <v>737</v>
      </c>
      <c r="D239">
        <v>16.100000000000001</v>
      </c>
      <c r="E239" s="55">
        <v>45251</v>
      </c>
      <c r="F239" t="s">
        <v>729</v>
      </c>
      <c r="G239" t="s">
        <v>713</v>
      </c>
      <c r="H239">
        <v>1.28</v>
      </c>
      <c r="J239" s="992">
        <v>0.37152777777777773</v>
      </c>
      <c r="K239">
        <v>17.100000000000001</v>
      </c>
      <c r="L239">
        <v>6.3150000000000004</v>
      </c>
    </row>
    <row r="240" spans="1:12">
      <c r="A240" t="s">
        <v>709</v>
      </c>
      <c r="B240" t="s">
        <v>727</v>
      </c>
      <c r="C240" t="s">
        <v>737</v>
      </c>
      <c r="D240">
        <v>16.600000000000001</v>
      </c>
      <c r="E240" t="s">
        <v>714</v>
      </c>
      <c r="F240" t="s">
        <v>714</v>
      </c>
      <c r="G240" t="s">
        <v>714</v>
      </c>
      <c r="H240" t="s">
        <v>714</v>
      </c>
      <c r="I240" t="s">
        <v>714</v>
      </c>
      <c r="J240" t="s">
        <v>714</v>
      </c>
      <c r="K240">
        <v>17.100000000000001</v>
      </c>
      <c r="L240">
        <v>6.3150000000000004</v>
      </c>
    </row>
    <row r="244" spans="1:12">
      <c r="A244" t="s">
        <v>738</v>
      </c>
    </row>
    <row r="245" spans="1:12">
      <c r="A245" t="s">
        <v>20</v>
      </c>
      <c r="B245" t="s">
        <v>701</v>
      </c>
      <c r="C245" t="s">
        <v>2668</v>
      </c>
      <c r="D245" t="s">
        <v>1538</v>
      </c>
      <c r="E245" t="s">
        <v>786</v>
      </c>
      <c r="F245" t="s">
        <v>2669</v>
      </c>
      <c r="G245" t="s">
        <v>2670</v>
      </c>
      <c r="H245" t="s">
        <v>809</v>
      </c>
      <c r="I245" t="s">
        <v>707</v>
      </c>
      <c r="J245" t="s">
        <v>2671</v>
      </c>
      <c r="K245" t="s">
        <v>847</v>
      </c>
      <c r="L245" t="s">
        <v>2672</v>
      </c>
    </row>
    <row r="246" spans="1:12">
      <c r="A246" t="s">
        <v>709</v>
      </c>
      <c r="B246" t="s">
        <v>739</v>
      </c>
      <c r="C246" t="s">
        <v>740</v>
      </c>
      <c r="D246">
        <v>0.5</v>
      </c>
      <c r="E246" s="55">
        <v>45063</v>
      </c>
      <c r="F246" t="s">
        <v>741</v>
      </c>
      <c r="G246">
        <v>1.55</v>
      </c>
      <c r="H246">
        <v>0.54700000000000004</v>
      </c>
      <c r="J246" s="992">
        <v>0.54375000000000007</v>
      </c>
      <c r="K246">
        <v>7.6</v>
      </c>
      <c r="L246">
        <v>6.83</v>
      </c>
    </row>
    <row r="247" spans="1:12">
      <c r="A247" t="s">
        <v>709</v>
      </c>
      <c r="B247" t="s">
        <v>739</v>
      </c>
      <c r="C247" t="s">
        <v>740</v>
      </c>
      <c r="D247">
        <v>1</v>
      </c>
      <c r="E247" t="s">
        <v>714</v>
      </c>
      <c r="F247" t="s">
        <v>714</v>
      </c>
      <c r="G247" t="s">
        <v>714</v>
      </c>
      <c r="H247" t="s">
        <v>714</v>
      </c>
      <c r="I247" t="s">
        <v>714</v>
      </c>
      <c r="J247" t="s">
        <v>714</v>
      </c>
      <c r="K247">
        <v>7.6</v>
      </c>
      <c r="L247">
        <v>6.83</v>
      </c>
    </row>
    <row r="248" spans="1:12">
      <c r="A248" t="s">
        <v>709</v>
      </c>
      <c r="B248" t="s">
        <v>739</v>
      </c>
      <c r="C248" t="s">
        <v>740</v>
      </c>
      <c r="D248">
        <v>2</v>
      </c>
      <c r="E248" t="s">
        <v>714</v>
      </c>
      <c r="F248" t="s">
        <v>714</v>
      </c>
      <c r="G248" t="s">
        <v>714</v>
      </c>
      <c r="H248" t="s">
        <v>714</v>
      </c>
      <c r="I248" t="s">
        <v>714</v>
      </c>
      <c r="J248" t="s">
        <v>714</v>
      </c>
      <c r="K248">
        <v>7.6</v>
      </c>
      <c r="L248">
        <v>6.83</v>
      </c>
    </row>
    <row r="249" spans="1:12">
      <c r="A249" t="s">
        <v>709</v>
      </c>
      <c r="B249" t="s">
        <v>739</v>
      </c>
      <c r="C249" t="s">
        <v>740</v>
      </c>
      <c r="D249">
        <v>3</v>
      </c>
      <c r="E249" t="s">
        <v>714</v>
      </c>
      <c r="F249" t="s">
        <v>714</v>
      </c>
      <c r="G249" t="s">
        <v>714</v>
      </c>
      <c r="H249" t="s">
        <v>714</v>
      </c>
      <c r="I249" t="s">
        <v>714</v>
      </c>
      <c r="J249" t="s">
        <v>714</v>
      </c>
      <c r="K249">
        <v>7.6</v>
      </c>
      <c r="L249">
        <v>6.83</v>
      </c>
    </row>
    <row r="250" spans="1:12">
      <c r="A250" t="s">
        <v>709</v>
      </c>
      <c r="B250" t="s">
        <v>739</v>
      </c>
      <c r="C250" t="s">
        <v>740</v>
      </c>
      <c r="D250">
        <v>4</v>
      </c>
      <c r="E250" t="s">
        <v>714</v>
      </c>
      <c r="F250" t="s">
        <v>714</v>
      </c>
      <c r="G250" t="s">
        <v>714</v>
      </c>
      <c r="H250" t="s">
        <v>714</v>
      </c>
      <c r="I250" t="s">
        <v>714</v>
      </c>
      <c r="J250" t="s">
        <v>714</v>
      </c>
      <c r="K250">
        <v>7.6</v>
      </c>
      <c r="L250">
        <v>6.83</v>
      </c>
    </row>
    <row r="251" spans="1:12">
      <c r="A251" t="s">
        <v>709</v>
      </c>
      <c r="B251" t="s">
        <v>739</v>
      </c>
      <c r="C251" t="s">
        <v>740</v>
      </c>
      <c r="D251">
        <v>5</v>
      </c>
      <c r="E251" t="s">
        <v>714</v>
      </c>
      <c r="F251" t="s">
        <v>714</v>
      </c>
      <c r="G251" t="s">
        <v>714</v>
      </c>
      <c r="H251" t="s">
        <v>714</v>
      </c>
      <c r="I251" t="s">
        <v>714</v>
      </c>
      <c r="J251" t="s">
        <v>714</v>
      </c>
      <c r="K251">
        <v>7.6</v>
      </c>
      <c r="L251">
        <v>6.83</v>
      </c>
    </row>
    <row r="252" spans="1:12">
      <c r="A252" t="s">
        <v>709</v>
      </c>
      <c r="B252" t="s">
        <v>739</v>
      </c>
      <c r="C252" t="s">
        <v>740</v>
      </c>
      <c r="D252">
        <v>6</v>
      </c>
      <c r="E252" t="s">
        <v>714</v>
      </c>
      <c r="F252" t="s">
        <v>714</v>
      </c>
      <c r="G252" t="s">
        <v>714</v>
      </c>
      <c r="H252" t="s">
        <v>714</v>
      </c>
      <c r="I252" t="s">
        <v>714</v>
      </c>
      <c r="J252" t="s">
        <v>714</v>
      </c>
      <c r="K252">
        <v>7.6</v>
      </c>
      <c r="L252">
        <v>6.83</v>
      </c>
    </row>
    <row r="253" spans="1:12">
      <c r="A253" t="s">
        <v>709</v>
      </c>
      <c r="B253" t="s">
        <v>739</v>
      </c>
      <c r="C253" t="s">
        <v>740</v>
      </c>
      <c r="D253">
        <v>6.6</v>
      </c>
      <c r="E253" s="55">
        <v>45063</v>
      </c>
      <c r="F253" t="s">
        <v>741</v>
      </c>
      <c r="G253">
        <v>4.62</v>
      </c>
      <c r="H253">
        <v>0.68799999999999994</v>
      </c>
      <c r="J253" s="992">
        <v>0.54722222222222217</v>
      </c>
      <c r="K253">
        <v>7.6</v>
      </c>
      <c r="L253">
        <v>6.83</v>
      </c>
    </row>
    <row r="254" spans="1:12">
      <c r="A254" t="s">
        <v>709</v>
      </c>
      <c r="B254" t="s">
        <v>739</v>
      </c>
      <c r="C254" t="s">
        <v>740</v>
      </c>
      <c r="D254">
        <v>7</v>
      </c>
      <c r="E254" t="s">
        <v>714</v>
      </c>
      <c r="F254" t="s">
        <v>714</v>
      </c>
      <c r="G254" t="s">
        <v>714</v>
      </c>
      <c r="H254" t="s">
        <v>714</v>
      </c>
      <c r="I254" t="s">
        <v>714</v>
      </c>
      <c r="J254" t="s">
        <v>714</v>
      </c>
      <c r="K254">
        <v>7.6</v>
      </c>
      <c r="L254">
        <v>6.83</v>
      </c>
    </row>
    <row r="255" spans="1:12">
      <c r="A255" t="s">
        <v>709</v>
      </c>
      <c r="B255" t="s">
        <v>739</v>
      </c>
      <c r="C255" t="s">
        <v>742</v>
      </c>
      <c r="D255">
        <v>0.5</v>
      </c>
      <c r="E255" s="55">
        <v>45089</v>
      </c>
      <c r="F255" t="s">
        <v>741</v>
      </c>
      <c r="G255">
        <v>1.07</v>
      </c>
      <c r="H255">
        <v>0.35699999999999998</v>
      </c>
      <c r="J255" s="992">
        <v>0.50694444444444442</v>
      </c>
      <c r="K255">
        <v>7.1</v>
      </c>
      <c r="L255">
        <v>6.32</v>
      </c>
    </row>
    <row r="256" spans="1:12">
      <c r="A256" t="s">
        <v>709</v>
      </c>
      <c r="B256" t="s">
        <v>739</v>
      </c>
      <c r="C256" t="s">
        <v>742</v>
      </c>
      <c r="D256">
        <v>1</v>
      </c>
      <c r="E256" t="s">
        <v>714</v>
      </c>
      <c r="F256" t="s">
        <v>714</v>
      </c>
      <c r="G256" t="s">
        <v>714</v>
      </c>
      <c r="H256" t="s">
        <v>714</v>
      </c>
      <c r="I256" t="s">
        <v>714</v>
      </c>
      <c r="J256" t="s">
        <v>714</v>
      </c>
      <c r="K256">
        <v>7.1</v>
      </c>
      <c r="L256">
        <v>6.32</v>
      </c>
    </row>
    <row r="257" spans="1:12">
      <c r="A257" t="s">
        <v>709</v>
      </c>
      <c r="B257" t="s">
        <v>739</v>
      </c>
      <c r="C257" t="s">
        <v>742</v>
      </c>
      <c r="D257">
        <v>2</v>
      </c>
      <c r="E257" t="s">
        <v>714</v>
      </c>
      <c r="F257" t="s">
        <v>714</v>
      </c>
      <c r="G257" t="s">
        <v>714</v>
      </c>
      <c r="H257" t="s">
        <v>714</v>
      </c>
      <c r="I257" t="s">
        <v>714</v>
      </c>
      <c r="J257" t="s">
        <v>714</v>
      </c>
      <c r="K257">
        <v>7.1</v>
      </c>
      <c r="L257">
        <v>6.32</v>
      </c>
    </row>
    <row r="258" spans="1:12">
      <c r="A258" t="s">
        <v>709</v>
      </c>
      <c r="B258" t="s">
        <v>739</v>
      </c>
      <c r="C258" t="s">
        <v>742</v>
      </c>
      <c r="D258">
        <v>3</v>
      </c>
      <c r="E258" t="s">
        <v>714</v>
      </c>
      <c r="F258" t="s">
        <v>714</v>
      </c>
      <c r="G258" t="s">
        <v>714</v>
      </c>
      <c r="H258" t="s">
        <v>714</v>
      </c>
      <c r="I258" t="s">
        <v>714</v>
      </c>
      <c r="J258" t="s">
        <v>714</v>
      </c>
      <c r="K258">
        <v>7.1</v>
      </c>
      <c r="L258">
        <v>6.32</v>
      </c>
    </row>
    <row r="259" spans="1:12">
      <c r="A259" t="s">
        <v>709</v>
      </c>
      <c r="B259" t="s">
        <v>739</v>
      </c>
      <c r="C259" t="s">
        <v>742</v>
      </c>
      <c r="D259">
        <v>4</v>
      </c>
      <c r="E259" t="s">
        <v>714</v>
      </c>
      <c r="F259" t="s">
        <v>714</v>
      </c>
      <c r="G259" t="s">
        <v>714</v>
      </c>
      <c r="H259" t="s">
        <v>714</v>
      </c>
      <c r="I259" t="s">
        <v>714</v>
      </c>
      <c r="J259" t="s">
        <v>714</v>
      </c>
      <c r="K259">
        <v>7.1</v>
      </c>
      <c r="L259">
        <v>6.32</v>
      </c>
    </row>
    <row r="260" spans="1:12">
      <c r="A260" t="s">
        <v>709</v>
      </c>
      <c r="B260" t="s">
        <v>739</v>
      </c>
      <c r="C260" t="s">
        <v>742</v>
      </c>
      <c r="D260">
        <v>5</v>
      </c>
      <c r="E260" t="s">
        <v>714</v>
      </c>
      <c r="F260" t="s">
        <v>714</v>
      </c>
      <c r="G260" t="s">
        <v>714</v>
      </c>
      <c r="H260" t="s">
        <v>714</v>
      </c>
      <c r="I260" t="s">
        <v>714</v>
      </c>
      <c r="J260" t="s">
        <v>714</v>
      </c>
      <c r="K260">
        <v>7.1</v>
      </c>
      <c r="L260">
        <v>6.32</v>
      </c>
    </row>
    <row r="261" spans="1:12">
      <c r="A261" t="s">
        <v>709</v>
      </c>
      <c r="B261" t="s">
        <v>739</v>
      </c>
      <c r="C261" t="s">
        <v>742</v>
      </c>
      <c r="D261">
        <v>6</v>
      </c>
      <c r="E261" t="s">
        <v>714</v>
      </c>
      <c r="F261" t="s">
        <v>714</v>
      </c>
      <c r="G261" t="s">
        <v>714</v>
      </c>
      <c r="H261" t="s">
        <v>714</v>
      </c>
      <c r="I261" t="s">
        <v>714</v>
      </c>
      <c r="J261" t="s">
        <v>714</v>
      </c>
      <c r="K261">
        <v>7.1</v>
      </c>
      <c r="L261">
        <v>6.32</v>
      </c>
    </row>
    <row r="262" spans="1:12">
      <c r="A262" t="s">
        <v>709</v>
      </c>
      <c r="B262" t="s">
        <v>739</v>
      </c>
      <c r="C262" t="s">
        <v>742</v>
      </c>
      <c r="D262">
        <v>6.1</v>
      </c>
      <c r="E262" s="55">
        <v>45089</v>
      </c>
      <c r="F262" t="s">
        <v>741</v>
      </c>
      <c r="G262">
        <v>3.13</v>
      </c>
      <c r="H262">
        <v>0.48699999999999999</v>
      </c>
      <c r="J262" s="992">
        <v>0.51250000000000007</v>
      </c>
      <c r="K262">
        <v>7.1</v>
      </c>
      <c r="L262">
        <v>6.32</v>
      </c>
    </row>
    <row r="263" spans="1:12">
      <c r="A263" t="s">
        <v>709</v>
      </c>
      <c r="B263" t="s">
        <v>739</v>
      </c>
      <c r="C263" t="s">
        <v>742</v>
      </c>
      <c r="D263">
        <v>6.6</v>
      </c>
      <c r="E263" t="s">
        <v>714</v>
      </c>
      <c r="F263" t="s">
        <v>714</v>
      </c>
      <c r="G263" t="s">
        <v>714</v>
      </c>
      <c r="H263" t="s">
        <v>714</v>
      </c>
      <c r="I263" t="s">
        <v>714</v>
      </c>
      <c r="J263" t="s">
        <v>714</v>
      </c>
      <c r="K263">
        <v>7.1</v>
      </c>
      <c r="L263">
        <v>6.32</v>
      </c>
    </row>
    <row r="264" spans="1:12">
      <c r="A264" t="s">
        <v>709</v>
      </c>
      <c r="B264" t="s">
        <v>739</v>
      </c>
      <c r="C264" t="s">
        <v>743</v>
      </c>
      <c r="D264">
        <v>0.5</v>
      </c>
      <c r="E264" s="55">
        <v>45118</v>
      </c>
      <c r="F264" t="s">
        <v>741</v>
      </c>
      <c r="G264">
        <v>11.07</v>
      </c>
      <c r="H264">
        <v>0.60899999999999999</v>
      </c>
      <c r="J264" s="992">
        <v>0.49722222222222223</v>
      </c>
      <c r="K264">
        <v>7.2</v>
      </c>
      <c r="L264">
        <v>3.44</v>
      </c>
    </row>
    <row r="265" spans="1:12">
      <c r="A265" t="s">
        <v>709</v>
      </c>
      <c r="B265" t="s">
        <v>739</v>
      </c>
      <c r="C265" t="s">
        <v>743</v>
      </c>
      <c r="D265">
        <v>1</v>
      </c>
      <c r="E265" t="s">
        <v>714</v>
      </c>
      <c r="F265" t="s">
        <v>714</v>
      </c>
      <c r="G265" t="s">
        <v>714</v>
      </c>
      <c r="H265" t="s">
        <v>714</v>
      </c>
      <c r="I265" t="s">
        <v>714</v>
      </c>
      <c r="J265" t="s">
        <v>714</v>
      </c>
      <c r="K265">
        <v>7.2</v>
      </c>
      <c r="L265">
        <v>3.44</v>
      </c>
    </row>
    <row r="266" spans="1:12">
      <c r="A266" t="s">
        <v>709</v>
      </c>
      <c r="B266" t="s">
        <v>739</v>
      </c>
      <c r="C266" t="s">
        <v>743</v>
      </c>
      <c r="D266">
        <v>2</v>
      </c>
      <c r="E266" t="s">
        <v>714</v>
      </c>
      <c r="F266" t="s">
        <v>714</v>
      </c>
      <c r="G266" t="s">
        <v>714</v>
      </c>
      <c r="H266" t="s">
        <v>714</v>
      </c>
      <c r="I266" t="s">
        <v>714</v>
      </c>
      <c r="J266" t="s">
        <v>714</v>
      </c>
      <c r="K266">
        <v>7.2</v>
      </c>
      <c r="L266">
        <v>3.44</v>
      </c>
    </row>
    <row r="267" spans="1:12">
      <c r="A267" t="s">
        <v>709</v>
      </c>
      <c r="B267" t="s">
        <v>739</v>
      </c>
      <c r="C267" t="s">
        <v>743</v>
      </c>
      <c r="D267">
        <v>3</v>
      </c>
      <c r="E267" t="s">
        <v>714</v>
      </c>
      <c r="F267" t="s">
        <v>714</v>
      </c>
      <c r="G267" t="s">
        <v>714</v>
      </c>
      <c r="H267" t="s">
        <v>714</v>
      </c>
      <c r="I267" t="s">
        <v>714</v>
      </c>
      <c r="J267" t="s">
        <v>714</v>
      </c>
      <c r="K267">
        <v>7.2</v>
      </c>
      <c r="L267">
        <v>3.44</v>
      </c>
    </row>
    <row r="268" spans="1:12">
      <c r="A268" t="s">
        <v>709</v>
      </c>
      <c r="B268" t="s">
        <v>739</v>
      </c>
      <c r="C268" t="s">
        <v>743</v>
      </c>
      <c r="D268">
        <v>4</v>
      </c>
      <c r="E268" t="s">
        <v>714</v>
      </c>
      <c r="F268" t="s">
        <v>714</v>
      </c>
      <c r="G268" t="s">
        <v>714</v>
      </c>
      <c r="H268" t="s">
        <v>714</v>
      </c>
      <c r="I268" t="s">
        <v>714</v>
      </c>
      <c r="J268" t="s">
        <v>714</v>
      </c>
      <c r="K268">
        <v>7.2</v>
      </c>
      <c r="L268">
        <v>3.44</v>
      </c>
    </row>
    <row r="269" spans="1:12">
      <c r="A269" t="s">
        <v>709</v>
      </c>
      <c r="B269" t="s">
        <v>739</v>
      </c>
      <c r="C269" t="s">
        <v>743</v>
      </c>
      <c r="D269">
        <v>5</v>
      </c>
      <c r="E269" t="s">
        <v>714</v>
      </c>
      <c r="F269" t="s">
        <v>714</v>
      </c>
      <c r="G269" t="s">
        <v>714</v>
      </c>
      <c r="H269" t="s">
        <v>714</v>
      </c>
      <c r="I269" t="s">
        <v>714</v>
      </c>
      <c r="J269" t="s">
        <v>714</v>
      </c>
      <c r="K269">
        <v>7.2</v>
      </c>
      <c r="L269">
        <v>3.44</v>
      </c>
    </row>
    <row r="270" spans="1:12">
      <c r="A270" t="s">
        <v>709</v>
      </c>
      <c r="B270" t="s">
        <v>739</v>
      </c>
      <c r="C270" t="s">
        <v>743</v>
      </c>
      <c r="D270">
        <v>6</v>
      </c>
      <c r="E270" t="s">
        <v>714</v>
      </c>
      <c r="F270" t="s">
        <v>714</v>
      </c>
      <c r="G270" t="s">
        <v>714</v>
      </c>
      <c r="H270" t="s">
        <v>714</v>
      </c>
      <c r="I270" t="s">
        <v>714</v>
      </c>
      <c r="J270" t="s">
        <v>714</v>
      </c>
      <c r="K270">
        <v>7.2</v>
      </c>
      <c r="L270">
        <v>3.44</v>
      </c>
    </row>
    <row r="271" spans="1:12">
      <c r="A271" t="s">
        <v>709</v>
      </c>
      <c r="B271" t="s">
        <v>739</v>
      </c>
      <c r="C271" t="s">
        <v>743</v>
      </c>
      <c r="D271">
        <v>6.2</v>
      </c>
      <c r="E271" s="55">
        <v>45118</v>
      </c>
      <c r="F271" t="s">
        <v>741</v>
      </c>
      <c r="G271">
        <v>5.17</v>
      </c>
      <c r="H271">
        <v>0.48899999999999999</v>
      </c>
      <c r="J271" s="992">
        <v>0.5</v>
      </c>
      <c r="K271">
        <v>7.2</v>
      </c>
      <c r="L271">
        <v>3.44</v>
      </c>
    </row>
    <row r="272" spans="1:12">
      <c r="A272" t="s">
        <v>709</v>
      </c>
      <c r="B272" t="s">
        <v>739</v>
      </c>
      <c r="C272" t="s">
        <v>743</v>
      </c>
      <c r="D272">
        <v>6.7</v>
      </c>
      <c r="E272" t="s">
        <v>714</v>
      </c>
      <c r="F272" t="s">
        <v>714</v>
      </c>
      <c r="G272" t="s">
        <v>714</v>
      </c>
      <c r="H272" t="s">
        <v>714</v>
      </c>
      <c r="I272" t="s">
        <v>714</v>
      </c>
      <c r="J272" t="s">
        <v>714</v>
      </c>
      <c r="K272">
        <v>7.2</v>
      </c>
      <c r="L272">
        <v>3.44</v>
      </c>
    </row>
    <row r="273" spans="1:12">
      <c r="A273" t="s">
        <v>709</v>
      </c>
      <c r="B273" t="s">
        <v>739</v>
      </c>
      <c r="C273" t="s">
        <v>744</v>
      </c>
      <c r="D273">
        <v>0.5</v>
      </c>
      <c r="E273" s="55">
        <v>45147</v>
      </c>
      <c r="F273" t="s">
        <v>741</v>
      </c>
      <c r="G273">
        <v>9.5399999999999991</v>
      </c>
      <c r="H273">
        <v>0.54900000000000004</v>
      </c>
      <c r="J273" s="992">
        <v>0.4826388888888889</v>
      </c>
      <c r="K273">
        <v>7.4</v>
      </c>
      <c r="L273">
        <v>3.35</v>
      </c>
    </row>
    <row r="274" spans="1:12">
      <c r="A274" t="s">
        <v>709</v>
      </c>
      <c r="B274" t="s">
        <v>739</v>
      </c>
      <c r="C274" t="s">
        <v>744</v>
      </c>
      <c r="D274">
        <v>1</v>
      </c>
      <c r="E274" t="s">
        <v>714</v>
      </c>
      <c r="F274" t="s">
        <v>714</v>
      </c>
      <c r="G274" t="s">
        <v>714</v>
      </c>
      <c r="H274" t="s">
        <v>714</v>
      </c>
      <c r="I274" t="s">
        <v>714</v>
      </c>
      <c r="J274" t="s">
        <v>714</v>
      </c>
      <c r="K274">
        <v>7.4</v>
      </c>
      <c r="L274">
        <v>3.35</v>
      </c>
    </row>
    <row r="275" spans="1:12">
      <c r="A275" t="s">
        <v>709</v>
      </c>
      <c r="B275" t="s">
        <v>739</v>
      </c>
      <c r="C275" t="s">
        <v>744</v>
      </c>
      <c r="D275">
        <v>2</v>
      </c>
      <c r="E275" t="s">
        <v>714</v>
      </c>
      <c r="F275" t="s">
        <v>714</v>
      </c>
      <c r="G275" t="s">
        <v>714</v>
      </c>
      <c r="H275" t="s">
        <v>714</v>
      </c>
      <c r="I275" t="s">
        <v>714</v>
      </c>
      <c r="J275" t="s">
        <v>714</v>
      </c>
      <c r="K275">
        <v>7.4</v>
      </c>
      <c r="L275">
        <v>3.35</v>
      </c>
    </row>
    <row r="276" spans="1:12">
      <c r="A276" t="s">
        <v>709</v>
      </c>
      <c r="B276" t="s">
        <v>739</v>
      </c>
      <c r="C276" t="s">
        <v>744</v>
      </c>
      <c r="D276">
        <v>3</v>
      </c>
      <c r="E276" t="s">
        <v>714</v>
      </c>
      <c r="F276" t="s">
        <v>714</v>
      </c>
      <c r="G276" t="s">
        <v>714</v>
      </c>
      <c r="H276" t="s">
        <v>714</v>
      </c>
      <c r="I276" t="s">
        <v>714</v>
      </c>
      <c r="J276" t="s">
        <v>714</v>
      </c>
      <c r="K276">
        <v>7.4</v>
      </c>
      <c r="L276">
        <v>3.35</v>
      </c>
    </row>
    <row r="277" spans="1:12">
      <c r="A277" t="s">
        <v>709</v>
      </c>
      <c r="B277" t="s">
        <v>739</v>
      </c>
      <c r="C277" t="s">
        <v>744</v>
      </c>
      <c r="D277">
        <v>4</v>
      </c>
      <c r="E277" t="s">
        <v>714</v>
      </c>
      <c r="F277" t="s">
        <v>714</v>
      </c>
      <c r="G277" t="s">
        <v>714</v>
      </c>
      <c r="H277" t="s">
        <v>714</v>
      </c>
      <c r="I277" t="s">
        <v>714</v>
      </c>
      <c r="J277" t="s">
        <v>714</v>
      </c>
      <c r="K277">
        <v>7.4</v>
      </c>
      <c r="L277">
        <v>3.35</v>
      </c>
    </row>
    <row r="278" spans="1:12">
      <c r="A278" t="s">
        <v>709</v>
      </c>
      <c r="B278" t="s">
        <v>739</v>
      </c>
      <c r="C278" t="s">
        <v>744</v>
      </c>
      <c r="D278">
        <v>5</v>
      </c>
      <c r="E278" t="s">
        <v>714</v>
      </c>
      <c r="F278" t="s">
        <v>714</v>
      </c>
      <c r="G278" t="s">
        <v>714</v>
      </c>
      <c r="H278" t="s">
        <v>714</v>
      </c>
      <c r="I278" t="s">
        <v>714</v>
      </c>
      <c r="J278" t="s">
        <v>714</v>
      </c>
      <c r="K278">
        <v>7.4</v>
      </c>
      <c r="L278">
        <v>3.35</v>
      </c>
    </row>
    <row r="279" spans="1:12">
      <c r="A279" t="s">
        <v>709</v>
      </c>
      <c r="B279" t="s">
        <v>739</v>
      </c>
      <c r="C279" t="s">
        <v>744</v>
      </c>
      <c r="D279">
        <v>6</v>
      </c>
      <c r="E279" t="s">
        <v>714</v>
      </c>
      <c r="F279" t="s">
        <v>714</v>
      </c>
      <c r="G279" t="s">
        <v>714</v>
      </c>
      <c r="H279" t="s">
        <v>714</v>
      </c>
      <c r="I279" t="s">
        <v>714</v>
      </c>
      <c r="J279" t="s">
        <v>714</v>
      </c>
      <c r="K279">
        <v>7.4</v>
      </c>
      <c r="L279">
        <v>3.35</v>
      </c>
    </row>
    <row r="280" spans="1:12">
      <c r="A280" t="s">
        <v>709</v>
      </c>
      <c r="B280" t="s">
        <v>739</v>
      </c>
      <c r="C280" t="s">
        <v>744</v>
      </c>
      <c r="D280">
        <v>6.4</v>
      </c>
      <c r="E280" s="55">
        <v>45147</v>
      </c>
      <c r="F280" t="s">
        <v>741</v>
      </c>
      <c r="G280">
        <v>13.93</v>
      </c>
      <c r="H280">
        <v>0.79300000000000004</v>
      </c>
      <c r="J280" s="992">
        <v>0.48541666666666666</v>
      </c>
      <c r="K280">
        <v>7.4</v>
      </c>
      <c r="L280">
        <v>3.35</v>
      </c>
    </row>
    <row r="281" spans="1:12">
      <c r="A281" t="s">
        <v>709</v>
      </c>
      <c r="B281" t="s">
        <v>739</v>
      </c>
      <c r="C281" t="s">
        <v>744</v>
      </c>
      <c r="D281">
        <v>6.9</v>
      </c>
      <c r="E281" t="s">
        <v>714</v>
      </c>
      <c r="F281" t="s">
        <v>714</v>
      </c>
      <c r="G281" t="s">
        <v>714</v>
      </c>
      <c r="H281" t="s">
        <v>714</v>
      </c>
      <c r="I281" t="s">
        <v>714</v>
      </c>
      <c r="J281" t="s">
        <v>714</v>
      </c>
      <c r="K281">
        <v>7.4</v>
      </c>
      <c r="L281">
        <v>3.35</v>
      </c>
    </row>
    <row r="282" spans="1:12">
      <c r="A282" t="s">
        <v>709</v>
      </c>
      <c r="B282" t="s">
        <v>739</v>
      </c>
      <c r="C282" t="s">
        <v>745</v>
      </c>
      <c r="D282">
        <v>0.5</v>
      </c>
      <c r="E282" s="55">
        <v>45181</v>
      </c>
      <c r="F282" t="s">
        <v>741</v>
      </c>
      <c r="G282">
        <v>7.42</v>
      </c>
      <c r="H282">
        <v>0.39100000000000001</v>
      </c>
      <c r="J282" s="992">
        <v>0.49583333333333335</v>
      </c>
      <c r="K282">
        <v>6.9</v>
      </c>
      <c r="L282">
        <v>4.22</v>
      </c>
    </row>
    <row r="283" spans="1:12">
      <c r="A283" t="s">
        <v>709</v>
      </c>
      <c r="B283" t="s">
        <v>739</v>
      </c>
      <c r="C283" t="s">
        <v>745</v>
      </c>
      <c r="D283">
        <v>1</v>
      </c>
      <c r="E283" t="s">
        <v>714</v>
      </c>
      <c r="F283" t="s">
        <v>714</v>
      </c>
      <c r="G283" t="s">
        <v>714</v>
      </c>
      <c r="H283" t="s">
        <v>714</v>
      </c>
      <c r="I283" t="s">
        <v>714</v>
      </c>
      <c r="J283" t="s">
        <v>714</v>
      </c>
      <c r="K283">
        <v>6.9</v>
      </c>
      <c r="L283">
        <v>4.22</v>
      </c>
    </row>
    <row r="284" spans="1:12">
      <c r="A284" t="s">
        <v>709</v>
      </c>
      <c r="B284" t="s">
        <v>739</v>
      </c>
      <c r="C284" t="s">
        <v>745</v>
      </c>
      <c r="D284">
        <v>2</v>
      </c>
      <c r="E284" t="s">
        <v>714</v>
      </c>
      <c r="F284" t="s">
        <v>714</v>
      </c>
      <c r="G284" t="s">
        <v>714</v>
      </c>
      <c r="H284" t="s">
        <v>714</v>
      </c>
      <c r="I284" t="s">
        <v>714</v>
      </c>
      <c r="J284" t="s">
        <v>714</v>
      </c>
      <c r="K284">
        <v>6.9</v>
      </c>
      <c r="L284">
        <v>4.22</v>
      </c>
    </row>
    <row r="285" spans="1:12">
      <c r="A285" t="s">
        <v>709</v>
      </c>
      <c r="B285" t="s">
        <v>739</v>
      </c>
      <c r="C285" t="s">
        <v>745</v>
      </c>
      <c r="D285">
        <v>3</v>
      </c>
      <c r="E285" t="s">
        <v>714</v>
      </c>
      <c r="F285" t="s">
        <v>714</v>
      </c>
      <c r="G285" t="s">
        <v>714</v>
      </c>
      <c r="H285" t="s">
        <v>714</v>
      </c>
      <c r="I285" t="s">
        <v>714</v>
      </c>
      <c r="J285" t="s">
        <v>714</v>
      </c>
      <c r="K285">
        <v>6.9</v>
      </c>
      <c r="L285">
        <v>4.22</v>
      </c>
    </row>
    <row r="286" spans="1:12">
      <c r="A286" t="s">
        <v>709</v>
      </c>
      <c r="B286" t="s">
        <v>739</v>
      </c>
      <c r="C286" t="s">
        <v>745</v>
      </c>
      <c r="D286">
        <v>4</v>
      </c>
      <c r="E286" t="s">
        <v>714</v>
      </c>
      <c r="F286" t="s">
        <v>714</v>
      </c>
      <c r="G286" t="s">
        <v>714</v>
      </c>
      <c r="H286" t="s">
        <v>714</v>
      </c>
      <c r="I286" t="s">
        <v>714</v>
      </c>
      <c r="J286" t="s">
        <v>714</v>
      </c>
      <c r="K286">
        <v>6.9</v>
      </c>
      <c r="L286">
        <v>4.22</v>
      </c>
    </row>
    <row r="287" spans="1:12">
      <c r="A287" t="s">
        <v>709</v>
      </c>
      <c r="B287" t="s">
        <v>739</v>
      </c>
      <c r="C287" t="s">
        <v>745</v>
      </c>
      <c r="D287">
        <v>5</v>
      </c>
      <c r="E287" t="s">
        <v>714</v>
      </c>
      <c r="F287" t="s">
        <v>714</v>
      </c>
      <c r="G287" t="s">
        <v>714</v>
      </c>
      <c r="H287" t="s">
        <v>714</v>
      </c>
      <c r="I287" t="s">
        <v>714</v>
      </c>
      <c r="J287" t="s">
        <v>714</v>
      </c>
      <c r="K287">
        <v>6.9</v>
      </c>
      <c r="L287">
        <v>4.22</v>
      </c>
    </row>
    <row r="288" spans="1:12">
      <c r="A288" t="s">
        <v>709</v>
      </c>
      <c r="B288" t="s">
        <v>739</v>
      </c>
      <c r="C288" t="s">
        <v>745</v>
      </c>
      <c r="D288">
        <v>5.9</v>
      </c>
      <c r="E288" s="55">
        <v>45181</v>
      </c>
      <c r="F288" t="s">
        <v>741</v>
      </c>
      <c r="G288">
        <v>10.94</v>
      </c>
      <c r="H288">
        <v>0.52600000000000002</v>
      </c>
      <c r="J288" s="992">
        <v>0.5</v>
      </c>
      <c r="K288">
        <v>6.9</v>
      </c>
      <c r="L288">
        <v>4.22</v>
      </c>
    </row>
    <row r="289" spans="1:12">
      <c r="A289" t="s">
        <v>709</v>
      </c>
      <c r="B289" t="s">
        <v>739</v>
      </c>
      <c r="C289" t="s">
        <v>745</v>
      </c>
      <c r="D289">
        <v>5.9</v>
      </c>
      <c r="E289" s="55">
        <v>45181</v>
      </c>
      <c r="F289" t="s">
        <v>741</v>
      </c>
      <c r="G289">
        <v>10.73</v>
      </c>
      <c r="H289">
        <v>0.54800000000000004</v>
      </c>
      <c r="I289" t="s">
        <v>724</v>
      </c>
      <c r="J289" s="992">
        <v>0.50486111111111109</v>
      </c>
      <c r="K289">
        <v>6.9</v>
      </c>
      <c r="L289">
        <v>4.22</v>
      </c>
    </row>
    <row r="290" spans="1:12">
      <c r="A290" t="s">
        <v>709</v>
      </c>
      <c r="B290" t="s">
        <v>739</v>
      </c>
      <c r="C290" t="s">
        <v>745</v>
      </c>
      <c r="D290">
        <v>6</v>
      </c>
      <c r="E290" t="s">
        <v>714</v>
      </c>
      <c r="F290" t="s">
        <v>714</v>
      </c>
      <c r="G290" t="s">
        <v>714</v>
      </c>
      <c r="H290" t="s">
        <v>714</v>
      </c>
      <c r="I290" t="s">
        <v>714</v>
      </c>
      <c r="J290" t="s">
        <v>714</v>
      </c>
      <c r="K290">
        <v>6.9</v>
      </c>
      <c r="L290">
        <v>4.22</v>
      </c>
    </row>
    <row r="291" spans="1:12">
      <c r="A291" t="s">
        <v>709</v>
      </c>
      <c r="B291" t="s">
        <v>739</v>
      </c>
      <c r="C291" t="s">
        <v>745</v>
      </c>
      <c r="D291">
        <v>6.4</v>
      </c>
      <c r="E291" t="s">
        <v>714</v>
      </c>
      <c r="F291" t="s">
        <v>714</v>
      </c>
      <c r="G291" t="s">
        <v>714</v>
      </c>
      <c r="H291" t="s">
        <v>714</v>
      </c>
      <c r="I291" t="s">
        <v>714</v>
      </c>
      <c r="J291" t="s">
        <v>714</v>
      </c>
      <c r="K291">
        <v>6.9</v>
      </c>
      <c r="L291">
        <v>4.22</v>
      </c>
    </row>
    <row r="292" spans="1:12">
      <c r="A292" t="s">
        <v>709</v>
      </c>
      <c r="B292" t="s">
        <v>739</v>
      </c>
      <c r="C292" t="s">
        <v>746</v>
      </c>
      <c r="D292">
        <v>0.5</v>
      </c>
      <c r="E292" s="55">
        <v>45209</v>
      </c>
      <c r="F292" t="s">
        <v>741</v>
      </c>
      <c r="G292">
        <v>5.12</v>
      </c>
      <c r="H292">
        <v>0.33100000000000002</v>
      </c>
      <c r="J292" s="992">
        <v>0.45347222222222222</v>
      </c>
      <c r="K292">
        <v>7.1</v>
      </c>
      <c r="L292">
        <v>6.1849999999999996</v>
      </c>
    </row>
    <row r="293" spans="1:12">
      <c r="A293" t="s">
        <v>709</v>
      </c>
      <c r="B293" t="s">
        <v>739</v>
      </c>
      <c r="C293" t="s">
        <v>746</v>
      </c>
      <c r="D293">
        <v>1</v>
      </c>
      <c r="E293" t="s">
        <v>714</v>
      </c>
      <c r="F293" t="s">
        <v>714</v>
      </c>
      <c r="G293" t="s">
        <v>714</v>
      </c>
      <c r="H293" t="s">
        <v>714</v>
      </c>
      <c r="I293" t="s">
        <v>714</v>
      </c>
      <c r="J293" t="s">
        <v>714</v>
      </c>
      <c r="K293">
        <v>7.1</v>
      </c>
      <c r="L293">
        <v>6.1849999999999996</v>
      </c>
    </row>
    <row r="294" spans="1:12">
      <c r="A294" t="s">
        <v>709</v>
      </c>
      <c r="B294" t="s">
        <v>739</v>
      </c>
      <c r="C294" t="s">
        <v>746</v>
      </c>
      <c r="D294">
        <v>2</v>
      </c>
      <c r="E294" t="s">
        <v>714</v>
      </c>
      <c r="F294" t="s">
        <v>714</v>
      </c>
      <c r="G294" t="s">
        <v>714</v>
      </c>
      <c r="H294" t="s">
        <v>714</v>
      </c>
      <c r="I294" t="s">
        <v>714</v>
      </c>
      <c r="J294" t="s">
        <v>714</v>
      </c>
      <c r="K294">
        <v>7.1</v>
      </c>
      <c r="L294">
        <v>6.1849999999999996</v>
      </c>
    </row>
    <row r="295" spans="1:12">
      <c r="A295" t="s">
        <v>709</v>
      </c>
      <c r="B295" t="s">
        <v>739</v>
      </c>
      <c r="C295" t="s">
        <v>746</v>
      </c>
      <c r="D295">
        <v>3</v>
      </c>
      <c r="E295" t="s">
        <v>714</v>
      </c>
      <c r="F295" t="s">
        <v>714</v>
      </c>
      <c r="G295" t="s">
        <v>714</v>
      </c>
      <c r="H295" t="s">
        <v>714</v>
      </c>
      <c r="I295" t="s">
        <v>714</v>
      </c>
      <c r="J295" t="s">
        <v>714</v>
      </c>
      <c r="K295">
        <v>7.1</v>
      </c>
      <c r="L295">
        <v>6.1849999999999996</v>
      </c>
    </row>
    <row r="296" spans="1:12">
      <c r="A296" t="s">
        <v>709</v>
      </c>
      <c r="B296" t="s">
        <v>739</v>
      </c>
      <c r="C296" t="s">
        <v>746</v>
      </c>
      <c r="D296">
        <v>4</v>
      </c>
      <c r="E296" t="s">
        <v>714</v>
      </c>
      <c r="F296" t="s">
        <v>714</v>
      </c>
      <c r="G296" t="s">
        <v>714</v>
      </c>
      <c r="H296" t="s">
        <v>714</v>
      </c>
      <c r="I296" t="s">
        <v>714</v>
      </c>
      <c r="J296" t="s">
        <v>714</v>
      </c>
      <c r="K296">
        <v>7.1</v>
      </c>
      <c r="L296">
        <v>6.1849999999999996</v>
      </c>
    </row>
    <row r="297" spans="1:12">
      <c r="A297" t="s">
        <v>709</v>
      </c>
      <c r="B297" t="s">
        <v>739</v>
      </c>
      <c r="C297" t="s">
        <v>746</v>
      </c>
      <c r="D297">
        <v>5</v>
      </c>
      <c r="E297" t="s">
        <v>714</v>
      </c>
      <c r="F297" t="s">
        <v>714</v>
      </c>
      <c r="G297" t="s">
        <v>714</v>
      </c>
      <c r="H297" t="s">
        <v>714</v>
      </c>
      <c r="I297" t="s">
        <v>714</v>
      </c>
      <c r="J297" t="s">
        <v>714</v>
      </c>
      <c r="K297">
        <v>7.1</v>
      </c>
      <c r="L297">
        <v>6.1849999999999996</v>
      </c>
    </row>
    <row r="298" spans="1:12">
      <c r="A298" t="s">
        <v>709</v>
      </c>
      <c r="B298" t="s">
        <v>739</v>
      </c>
      <c r="C298" t="s">
        <v>746</v>
      </c>
      <c r="D298">
        <v>6</v>
      </c>
      <c r="E298" t="s">
        <v>714</v>
      </c>
      <c r="F298" t="s">
        <v>714</v>
      </c>
      <c r="G298" t="s">
        <v>714</v>
      </c>
      <c r="H298" t="s">
        <v>714</v>
      </c>
      <c r="I298" t="s">
        <v>714</v>
      </c>
      <c r="J298" t="s">
        <v>714</v>
      </c>
      <c r="K298">
        <v>7.1</v>
      </c>
      <c r="L298">
        <v>6.1849999999999996</v>
      </c>
    </row>
    <row r="299" spans="1:12">
      <c r="A299" t="s">
        <v>709</v>
      </c>
      <c r="B299" t="s">
        <v>739</v>
      </c>
      <c r="C299" t="s">
        <v>746</v>
      </c>
      <c r="D299">
        <v>6.1</v>
      </c>
      <c r="E299" s="55">
        <v>45209</v>
      </c>
      <c r="F299" t="s">
        <v>741</v>
      </c>
      <c r="G299">
        <v>2.92</v>
      </c>
      <c r="H299">
        <v>0.14499999999999999</v>
      </c>
      <c r="J299" s="992">
        <v>0.45763888888888887</v>
      </c>
      <c r="K299">
        <v>7.1</v>
      </c>
      <c r="L299">
        <v>6.1849999999999996</v>
      </c>
    </row>
    <row r="300" spans="1:12">
      <c r="A300" t="s">
        <v>709</v>
      </c>
      <c r="B300" t="s">
        <v>739</v>
      </c>
      <c r="C300" t="s">
        <v>746</v>
      </c>
      <c r="D300">
        <v>6.6</v>
      </c>
      <c r="E300" t="s">
        <v>714</v>
      </c>
      <c r="F300" t="s">
        <v>714</v>
      </c>
      <c r="G300" t="s">
        <v>714</v>
      </c>
      <c r="H300" t="s">
        <v>714</v>
      </c>
      <c r="I300" t="s">
        <v>714</v>
      </c>
      <c r="J300" t="s">
        <v>714</v>
      </c>
      <c r="K300">
        <v>7.1</v>
      </c>
      <c r="L300">
        <v>6.1849999999999996</v>
      </c>
    </row>
    <row r="301" spans="1:12">
      <c r="A301" t="s">
        <v>709</v>
      </c>
      <c r="B301" t="s">
        <v>739</v>
      </c>
      <c r="C301" t="s">
        <v>746</v>
      </c>
      <c r="D301">
        <v>6.9</v>
      </c>
      <c r="E301" t="s">
        <v>714</v>
      </c>
      <c r="F301" t="s">
        <v>714</v>
      </c>
      <c r="G301" t="s">
        <v>714</v>
      </c>
      <c r="H301" t="s">
        <v>714</v>
      </c>
      <c r="I301" t="s">
        <v>714</v>
      </c>
      <c r="J301" t="s">
        <v>714</v>
      </c>
      <c r="K301">
        <v>7.1</v>
      </c>
      <c r="L301">
        <v>6.1849999999999996</v>
      </c>
    </row>
    <row r="302" spans="1:12">
      <c r="A302" t="s">
        <v>709</v>
      </c>
      <c r="B302" t="s">
        <v>739</v>
      </c>
      <c r="C302" t="s">
        <v>746</v>
      </c>
      <c r="D302">
        <v>7</v>
      </c>
      <c r="E302" t="s">
        <v>714</v>
      </c>
      <c r="F302" t="s">
        <v>714</v>
      </c>
      <c r="G302" t="s">
        <v>714</v>
      </c>
      <c r="H302" t="s">
        <v>714</v>
      </c>
      <c r="I302" t="s">
        <v>714</v>
      </c>
      <c r="J302" t="s">
        <v>714</v>
      </c>
      <c r="K302">
        <v>7.1</v>
      </c>
      <c r="L302">
        <v>6.1849999999999996</v>
      </c>
    </row>
    <row r="306" spans="1:12">
      <c r="A306" t="s">
        <v>20</v>
      </c>
      <c r="B306" t="s">
        <v>701</v>
      </c>
      <c r="C306" t="s">
        <v>2668</v>
      </c>
      <c r="D306" t="s">
        <v>1538</v>
      </c>
      <c r="E306" t="s">
        <v>786</v>
      </c>
      <c r="F306" t="s">
        <v>2669</v>
      </c>
      <c r="G306" t="s">
        <v>2670</v>
      </c>
      <c r="H306" t="s">
        <v>809</v>
      </c>
      <c r="I306" t="s">
        <v>707</v>
      </c>
      <c r="J306" t="s">
        <v>2671</v>
      </c>
      <c r="K306" t="s">
        <v>847</v>
      </c>
      <c r="L306" t="s">
        <v>2672</v>
      </c>
    </row>
    <row r="307" spans="1:12">
      <c r="A307" t="s">
        <v>709</v>
      </c>
      <c r="B307" t="s">
        <v>747</v>
      </c>
      <c r="C307" t="s">
        <v>748</v>
      </c>
      <c r="D307">
        <v>0.5</v>
      </c>
      <c r="E307" s="55">
        <v>45056</v>
      </c>
      <c r="F307" t="s">
        <v>749</v>
      </c>
      <c r="G307">
        <v>1.83</v>
      </c>
      <c r="H307">
        <v>0.38800000000000001</v>
      </c>
      <c r="J307" s="992">
        <v>0.40486111111111112</v>
      </c>
      <c r="K307">
        <v>10.5</v>
      </c>
      <c r="L307">
        <v>4.46</v>
      </c>
    </row>
    <row r="308" spans="1:12">
      <c r="A308" t="s">
        <v>709</v>
      </c>
      <c r="B308" t="s">
        <v>747</v>
      </c>
      <c r="C308" t="s">
        <v>748</v>
      </c>
      <c r="D308">
        <v>1</v>
      </c>
      <c r="E308" t="s">
        <v>714</v>
      </c>
      <c r="F308" t="s">
        <v>714</v>
      </c>
      <c r="G308" t="s">
        <v>714</v>
      </c>
      <c r="H308" t="s">
        <v>714</v>
      </c>
      <c r="I308" t="s">
        <v>714</v>
      </c>
      <c r="J308" t="s">
        <v>714</v>
      </c>
      <c r="K308">
        <v>10.5</v>
      </c>
      <c r="L308">
        <v>4.46</v>
      </c>
    </row>
    <row r="309" spans="1:12">
      <c r="A309" t="s">
        <v>709</v>
      </c>
      <c r="B309" t="s">
        <v>747</v>
      </c>
      <c r="C309" t="s">
        <v>748</v>
      </c>
      <c r="D309">
        <v>2</v>
      </c>
      <c r="E309" t="s">
        <v>714</v>
      </c>
      <c r="F309" t="s">
        <v>714</v>
      </c>
      <c r="G309" t="s">
        <v>714</v>
      </c>
      <c r="H309" t="s">
        <v>714</v>
      </c>
      <c r="I309" t="s">
        <v>714</v>
      </c>
      <c r="J309" t="s">
        <v>714</v>
      </c>
      <c r="K309">
        <v>10.5</v>
      </c>
      <c r="L309">
        <v>4.46</v>
      </c>
    </row>
    <row r="310" spans="1:12">
      <c r="A310" t="s">
        <v>709</v>
      </c>
      <c r="B310" t="s">
        <v>747</v>
      </c>
      <c r="C310" t="s">
        <v>748</v>
      </c>
      <c r="D310">
        <v>3</v>
      </c>
      <c r="E310" s="55">
        <v>45056</v>
      </c>
      <c r="F310" t="s">
        <v>749</v>
      </c>
      <c r="G310">
        <v>1.97</v>
      </c>
      <c r="H310">
        <v>0.35299999999999998</v>
      </c>
      <c r="J310" s="992">
        <v>0.40833333333333338</v>
      </c>
      <c r="K310">
        <v>10.5</v>
      </c>
      <c r="L310">
        <v>4.46</v>
      </c>
    </row>
    <row r="311" spans="1:12">
      <c r="A311" t="s">
        <v>709</v>
      </c>
      <c r="B311" t="s">
        <v>747</v>
      </c>
      <c r="C311" t="s">
        <v>748</v>
      </c>
      <c r="D311">
        <v>4</v>
      </c>
      <c r="E311" t="s">
        <v>714</v>
      </c>
      <c r="F311" t="s">
        <v>714</v>
      </c>
      <c r="G311" t="s">
        <v>714</v>
      </c>
      <c r="H311" t="s">
        <v>714</v>
      </c>
      <c r="I311" t="s">
        <v>714</v>
      </c>
      <c r="J311" t="s">
        <v>714</v>
      </c>
      <c r="K311">
        <v>10.5</v>
      </c>
      <c r="L311">
        <v>4.46</v>
      </c>
    </row>
    <row r="312" spans="1:12">
      <c r="A312" t="s">
        <v>709</v>
      </c>
      <c r="B312" t="s">
        <v>747</v>
      </c>
      <c r="C312" t="s">
        <v>748</v>
      </c>
      <c r="D312">
        <v>5</v>
      </c>
      <c r="E312" t="s">
        <v>714</v>
      </c>
      <c r="F312" t="s">
        <v>714</v>
      </c>
      <c r="G312" t="s">
        <v>714</v>
      </c>
      <c r="H312" t="s">
        <v>714</v>
      </c>
      <c r="I312" t="s">
        <v>714</v>
      </c>
      <c r="J312" t="s">
        <v>714</v>
      </c>
      <c r="K312">
        <v>10.5</v>
      </c>
      <c r="L312">
        <v>4.46</v>
      </c>
    </row>
    <row r="313" spans="1:12">
      <c r="A313" t="s">
        <v>709</v>
      </c>
      <c r="B313" t="s">
        <v>747</v>
      </c>
      <c r="C313" t="s">
        <v>748</v>
      </c>
      <c r="D313">
        <v>6</v>
      </c>
      <c r="E313" t="s">
        <v>714</v>
      </c>
      <c r="F313" t="s">
        <v>714</v>
      </c>
      <c r="G313" t="s">
        <v>714</v>
      </c>
      <c r="H313" t="s">
        <v>714</v>
      </c>
      <c r="I313" t="s">
        <v>714</v>
      </c>
      <c r="J313" t="s">
        <v>714</v>
      </c>
      <c r="K313">
        <v>10.5</v>
      </c>
      <c r="L313">
        <v>4.46</v>
      </c>
    </row>
    <row r="314" spans="1:12">
      <c r="A314" t="s">
        <v>709</v>
      </c>
      <c r="B314" t="s">
        <v>747</v>
      </c>
      <c r="C314" t="s">
        <v>748</v>
      </c>
      <c r="D314">
        <v>7</v>
      </c>
      <c r="E314" t="s">
        <v>714</v>
      </c>
      <c r="F314" t="s">
        <v>714</v>
      </c>
      <c r="G314" t="s">
        <v>714</v>
      </c>
      <c r="H314" t="s">
        <v>714</v>
      </c>
      <c r="I314" t="s">
        <v>714</v>
      </c>
      <c r="J314" t="s">
        <v>714</v>
      </c>
      <c r="K314">
        <v>10.5</v>
      </c>
      <c r="L314">
        <v>4.46</v>
      </c>
    </row>
    <row r="315" spans="1:12">
      <c r="A315" t="s">
        <v>709</v>
      </c>
      <c r="B315" t="s">
        <v>747</v>
      </c>
      <c r="C315" t="s">
        <v>748</v>
      </c>
      <c r="D315">
        <v>8</v>
      </c>
      <c r="E315" t="s">
        <v>714</v>
      </c>
      <c r="F315" t="s">
        <v>714</v>
      </c>
      <c r="G315" t="s">
        <v>714</v>
      </c>
      <c r="H315" t="s">
        <v>714</v>
      </c>
      <c r="I315" t="s">
        <v>714</v>
      </c>
      <c r="J315" t="s">
        <v>714</v>
      </c>
      <c r="K315">
        <v>10.5</v>
      </c>
      <c r="L315">
        <v>4.46</v>
      </c>
    </row>
    <row r="316" spans="1:12">
      <c r="A316" t="s">
        <v>709</v>
      </c>
      <c r="B316" t="s">
        <v>747</v>
      </c>
      <c r="C316" t="s">
        <v>748</v>
      </c>
      <c r="D316">
        <v>9</v>
      </c>
      <c r="E316" t="s">
        <v>714</v>
      </c>
      <c r="F316" t="s">
        <v>714</v>
      </c>
      <c r="G316" t="s">
        <v>714</v>
      </c>
      <c r="H316" t="s">
        <v>714</v>
      </c>
      <c r="I316" t="s">
        <v>714</v>
      </c>
      <c r="J316" t="s">
        <v>714</v>
      </c>
      <c r="K316">
        <v>10.5</v>
      </c>
      <c r="L316">
        <v>4.46</v>
      </c>
    </row>
    <row r="317" spans="1:12">
      <c r="A317" t="s">
        <v>709</v>
      </c>
      <c r="B317" t="s">
        <v>747</v>
      </c>
      <c r="C317" t="s">
        <v>748</v>
      </c>
      <c r="D317">
        <v>9.5</v>
      </c>
      <c r="E317" s="55">
        <v>45056</v>
      </c>
      <c r="F317" t="s">
        <v>749</v>
      </c>
      <c r="G317">
        <v>6.13</v>
      </c>
      <c r="H317">
        <v>0.49199999999999999</v>
      </c>
      <c r="J317" s="992">
        <v>0.41180555555555554</v>
      </c>
      <c r="K317">
        <v>10.5</v>
      </c>
      <c r="L317">
        <v>4.46</v>
      </c>
    </row>
    <row r="318" spans="1:12">
      <c r="A318" t="s">
        <v>709</v>
      </c>
      <c r="B318" t="s">
        <v>747</v>
      </c>
      <c r="C318" t="s">
        <v>748</v>
      </c>
      <c r="D318">
        <v>10</v>
      </c>
      <c r="E318" t="s">
        <v>714</v>
      </c>
      <c r="F318" t="s">
        <v>714</v>
      </c>
      <c r="G318" t="s">
        <v>714</v>
      </c>
      <c r="H318" t="s">
        <v>714</v>
      </c>
      <c r="I318" t="s">
        <v>714</v>
      </c>
      <c r="J318" t="s">
        <v>714</v>
      </c>
      <c r="K318">
        <v>10.5</v>
      </c>
      <c r="L318">
        <v>4.46</v>
      </c>
    </row>
    <row r="319" spans="1:12">
      <c r="A319" t="s">
        <v>709</v>
      </c>
      <c r="B319" t="s">
        <v>747</v>
      </c>
      <c r="C319" t="s">
        <v>750</v>
      </c>
      <c r="D319">
        <v>0.5</v>
      </c>
      <c r="E319" s="55">
        <v>45085</v>
      </c>
      <c r="F319" t="s">
        <v>749</v>
      </c>
      <c r="G319">
        <v>4.45</v>
      </c>
      <c r="H319">
        <v>0.36899999999999999</v>
      </c>
      <c r="J319" s="992">
        <v>0.39097222222222222</v>
      </c>
      <c r="K319">
        <v>10.6</v>
      </c>
      <c r="L319">
        <v>3.86</v>
      </c>
    </row>
    <row r="320" spans="1:12">
      <c r="A320" t="s">
        <v>709</v>
      </c>
      <c r="B320" t="s">
        <v>747</v>
      </c>
      <c r="C320" t="s">
        <v>750</v>
      </c>
      <c r="D320">
        <v>1</v>
      </c>
      <c r="E320" t="s">
        <v>714</v>
      </c>
      <c r="F320" t="s">
        <v>714</v>
      </c>
      <c r="G320" t="s">
        <v>714</v>
      </c>
      <c r="H320" t="s">
        <v>714</v>
      </c>
      <c r="I320" t="s">
        <v>714</v>
      </c>
      <c r="J320" t="s">
        <v>714</v>
      </c>
      <c r="K320">
        <v>10.6</v>
      </c>
      <c r="L320">
        <v>3.86</v>
      </c>
    </row>
    <row r="321" spans="1:12">
      <c r="A321" t="s">
        <v>709</v>
      </c>
      <c r="B321" t="s">
        <v>747</v>
      </c>
      <c r="C321" t="s">
        <v>750</v>
      </c>
      <c r="D321">
        <v>2</v>
      </c>
      <c r="E321" t="s">
        <v>714</v>
      </c>
      <c r="F321" t="s">
        <v>714</v>
      </c>
      <c r="G321" t="s">
        <v>714</v>
      </c>
      <c r="H321" t="s">
        <v>714</v>
      </c>
      <c r="I321" t="s">
        <v>714</v>
      </c>
      <c r="J321" t="s">
        <v>714</v>
      </c>
      <c r="K321">
        <v>10.6</v>
      </c>
      <c r="L321">
        <v>3.86</v>
      </c>
    </row>
    <row r="322" spans="1:12">
      <c r="A322" t="s">
        <v>709</v>
      </c>
      <c r="B322" t="s">
        <v>747</v>
      </c>
      <c r="C322" t="s">
        <v>750</v>
      </c>
      <c r="D322">
        <v>3</v>
      </c>
      <c r="E322" s="55">
        <v>45085</v>
      </c>
      <c r="F322" t="s">
        <v>749</v>
      </c>
      <c r="G322">
        <v>5.31</v>
      </c>
      <c r="H322">
        <v>0.437</v>
      </c>
      <c r="J322" s="992">
        <v>0.39652777777777781</v>
      </c>
      <c r="K322">
        <v>10.6</v>
      </c>
      <c r="L322">
        <v>3.86</v>
      </c>
    </row>
    <row r="323" spans="1:12">
      <c r="A323" t="s">
        <v>709</v>
      </c>
      <c r="B323" t="s">
        <v>747</v>
      </c>
      <c r="C323" t="s">
        <v>750</v>
      </c>
      <c r="D323">
        <v>4</v>
      </c>
      <c r="E323" t="s">
        <v>714</v>
      </c>
      <c r="F323" t="s">
        <v>714</v>
      </c>
      <c r="G323" t="s">
        <v>714</v>
      </c>
      <c r="H323" t="s">
        <v>714</v>
      </c>
      <c r="I323" t="s">
        <v>714</v>
      </c>
      <c r="J323" t="s">
        <v>714</v>
      </c>
      <c r="K323">
        <v>10.6</v>
      </c>
      <c r="L323">
        <v>3.86</v>
      </c>
    </row>
    <row r="324" spans="1:12">
      <c r="A324" t="s">
        <v>709</v>
      </c>
      <c r="B324" t="s">
        <v>747</v>
      </c>
      <c r="C324" t="s">
        <v>750</v>
      </c>
      <c r="D324">
        <v>5</v>
      </c>
      <c r="E324" t="s">
        <v>714</v>
      </c>
      <c r="F324" t="s">
        <v>714</v>
      </c>
      <c r="G324" t="s">
        <v>714</v>
      </c>
      <c r="H324" t="s">
        <v>714</v>
      </c>
      <c r="I324" t="s">
        <v>714</v>
      </c>
      <c r="J324" t="s">
        <v>714</v>
      </c>
      <c r="K324">
        <v>10.6</v>
      </c>
      <c r="L324">
        <v>3.86</v>
      </c>
    </row>
    <row r="325" spans="1:12">
      <c r="A325" t="s">
        <v>709</v>
      </c>
      <c r="B325" t="s">
        <v>747</v>
      </c>
      <c r="C325" t="s">
        <v>750</v>
      </c>
      <c r="D325">
        <v>6</v>
      </c>
      <c r="E325" t="s">
        <v>714</v>
      </c>
      <c r="F325" t="s">
        <v>714</v>
      </c>
      <c r="G325" t="s">
        <v>714</v>
      </c>
      <c r="H325" t="s">
        <v>714</v>
      </c>
      <c r="I325" t="s">
        <v>714</v>
      </c>
      <c r="J325" t="s">
        <v>714</v>
      </c>
      <c r="K325">
        <v>10.6</v>
      </c>
      <c r="L325">
        <v>3.86</v>
      </c>
    </row>
    <row r="326" spans="1:12">
      <c r="A326" t="s">
        <v>709</v>
      </c>
      <c r="B326" t="s">
        <v>747</v>
      </c>
      <c r="C326" t="s">
        <v>750</v>
      </c>
      <c r="D326">
        <v>7</v>
      </c>
      <c r="E326" t="s">
        <v>714</v>
      </c>
      <c r="F326" t="s">
        <v>714</v>
      </c>
      <c r="G326" t="s">
        <v>714</v>
      </c>
      <c r="H326" t="s">
        <v>714</v>
      </c>
      <c r="I326" t="s">
        <v>714</v>
      </c>
      <c r="J326" t="s">
        <v>714</v>
      </c>
      <c r="K326">
        <v>10.6</v>
      </c>
      <c r="L326">
        <v>3.86</v>
      </c>
    </row>
    <row r="327" spans="1:12">
      <c r="A327" t="s">
        <v>709</v>
      </c>
      <c r="B327" t="s">
        <v>747</v>
      </c>
      <c r="C327" t="s">
        <v>750</v>
      </c>
      <c r="D327">
        <v>8</v>
      </c>
      <c r="E327" t="s">
        <v>714</v>
      </c>
      <c r="F327" t="s">
        <v>714</v>
      </c>
      <c r="G327" t="s">
        <v>714</v>
      </c>
      <c r="H327" t="s">
        <v>714</v>
      </c>
      <c r="I327" t="s">
        <v>714</v>
      </c>
      <c r="J327" t="s">
        <v>714</v>
      </c>
      <c r="K327">
        <v>10.6</v>
      </c>
      <c r="L327">
        <v>3.86</v>
      </c>
    </row>
    <row r="328" spans="1:12">
      <c r="A328" t="s">
        <v>709</v>
      </c>
      <c r="B328" t="s">
        <v>747</v>
      </c>
      <c r="C328" t="s">
        <v>750</v>
      </c>
      <c r="D328">
        <v>9</v>
      </c>
      <c r="E328" t="s">
        <v>714</v>
      </c>
      <c r="F328" t="s">
        <v>714</v>
      </c>
      <c r="G328" t="s">
        <v>714</v>
      </c>
      <c r="H328" t="s">
        <v>714</v>
      </c>
      <c r="I328" t="s">
        <v>714</v>
      </c>
      <c r="J328" t="s">
        <v>714</v>
      </c>
      <c r="K328">
        <v>10.6</v>
      </c>
      <c r="L328">
        <v>3.86</v>
      </c>
    </row>
    <row r="329" spans="1:12">
      <c r="A329" t="s">
        <v>709</v>
      </c>
      <c r="B329" t="s">
        <v>747</v>
      </c>
      <c r="C329" t="s">
        <v>750</v>
      </c>
      <c r="D329">
        <v>9.6</v>
      </c>
      <c r="E329" s="55">
        <v>45085</v>
      </c>
      <c r="F329" t="s">
        <v>749</v>
      </c>
      <c r="G329">
        <v>4.9400000000000004</v>
      </c>
      <c r="H329">
        <v>0.72799999999999998</v>
      </c>
      <c r="J329" s="992">
        <v>0.40069444444444446</v>
      </c>
      <c r="K329">
        <v>10.6</v>
      </c>
      <c r="L329">
        <v>3.86</v>
      </c>
    </row>
    <row r="330" spans="1:12">
      <c r="A330" t="s">
        <v>709</v>
      </c>
      <c r="B330" t="s">
        <v>747</v>
      </c>
      <c r="C330" t="s">
        <v>750</v>
      </c>
      <c r="D330">
        <v>10</v>
      </c>
      <c r="E330" t="s">
        <v>714</v>
      </c>
      <c r="F330" t="s">
        <v>714</v>
      </c>
      <c r="G330" t="s">
        <v>714</v>
      </c>
      <c r="H330" t="s">
        <v>714</v>
      </c>
      <c r="I330" t="s">
        <v>714</v>
      </c>
      <c r="J330" t="s">
        <v>714</v>
      </c>
      <c r="K330">
        <v>10.6</v>
      </c>
      <c r="L330">
        <v>3.86</v>
      </c>
    </row>
    <row r="331" spans="1:12">
      <c r="A331" t="s">
        <v>709</v>
      </c>
      <c r="B331" t="s">
        <v>747</v>
      </c>
      <c r="C331" t="s">
        <v>750</v>
      </c>
      <c r="D331">
        <v>10.1</v>
      </c>
      <c r="E331" t="s">
        <v>714</v>
      </c>
      <c r="F331" t="s">
        <v>714</v>
      </c>
      <c r="G331" t="s">
        <v>714</v>
      </c>
      <c r="H331" t="s">
        <v>714</v>
      </c>
      <c r="I331" t="s">
        <v>714</v>
      </c>
      <c r="J331" t="s">
        <v>714</v>
      </c>
      <c r="K331">
        <v>10.6</v>
      </c>
      <c r="L331">
        <v>3.86</v>
      </c>
    </row>
    <row r="332" spans="1:12">
      <c r="A332" t="s">
        <v>709</v>
      </c>
      <c r="B332" t="s">
        <v>747</v>
      </c>
      <c r="C332" t="s">
        <v>751</v>
      </c>
      <c r="D332">
        <v>0.5</v>
      </c>
      <c r="E332" s="55">
        <v>45117</v>
      </c>
      <c r="F332" t="s">
        <v>749</v>
      </c>
      <c r="G332">
        <v>4.2300000000000004</v>
      </c>
      <c r="H332">
        <v>0.36599999999999999</v>
      </c>
      <c r="J332" s="992">
        <v>0.38819444444444445</v>
      </c>
      <c r="K332">
        <v>10.9</v>
      </c>
      <c r="L332">
        <v>4.9400000000000004</v>
      </c>
    </row>
    <row r="333" spans="1:12">
      <c r="A333" t="s">
        <v>709</v>
      </c>
      <c r="B333" t="s">
        <v>747</v>
      </c>
      <c r="C333" t="s">
        <v>751</v>
      </c>
      <c r="D333">
        <v>1</v>
      </c>
      <c r="E333" t="s">
        <v>714</v>
      </c>
      <c r="F333" t="s">
        <v>714</v>
      </c>
      <c r="G333" t="s">
        <v>714</v>
      </c>
      <c r="H333" t="s">
        <v>714</v>
      </c>
      <c r="I333" t="s">
        <v>714</v>
      </c>
      <c r="J333" t="s">
        <v>714</v>
      </c>
      <c r="K333">
        <v>10.9</v>
      </c>
      <c r="L333">
        <v>4.9400000000000004</v>
      </c>
    </row>
    <row r="334" spans="1:12">
      <c r="A334" t="s">
        <v>709</v>
      </c>
      <c r="B334" t="s">
        <v>747</v>
      </c>
      <c r="C334" t="s">
        <v>751</v>
      </c>
      <c r="D334">
        <v>2</v>
      </c>
      <c r="E334" t="s">
        <v>714</v>
      </c>
      <c r="F334" t="s">
        <v>714</v>
      </c>
      <c r="G334" t="s">
        <v>714</v>
      </c>
      <c r="H334" t="s">
        <v>714</v>
      </c>
      <c r="I334" t="s">
        <v>714</v>
      </c>
      <c r="J334" t="s">
        <v>714</v>
      </c>
      <c r="K334">
        <v>10.9</v>
      </c>
      <c r="L334">
        <v>4.9400000000000004</v>
      </c>
    </row>
    <row r="335" spans="1:12">
      <c r="A335" t="s">
        <v>709</v>
      </c>
      <c r="B335" t="s">
        <v>747</v>
      </c>
      <c r="C335" t="s">
        <v>751</v>
      </c>
      <c r="D335">
        <v>3</v>
      </c>
      <c r="E335" s="55">
        <v>45117</v>
      </c>
      <c r="F335" t="s">
        <v>749</v>
      </c>
      <c r="G335">
        <v>3.76</v>
      </c>
      <c r="H335">
        <v>0.42599999999999999</v>
      </c>
      <c r="J335" s="992">
        <v>0.3923611111111111</v>
      </c>
      <c r="K335">
        <v>10.9</v>
      </c>
      <c r="L335">
        <v>4.9400000000000004</v>
      </c>
    </row>
    <row r="336" spans="1:12">
      <c r="A336" t="s">
        <v>709</v>
      </c>
      <c r="B336" t="s">
        <v>747</v>
      </c>
      <c r="C336" t="s">
        <v>751</v>
      </c>
      <c r="D336">
        <v>4</v>
      </c>
      <c r="E336" t="s">
        <v>714</v>
      </c>
      <c r="F336" t="s">
        <v>714</v>
      </c>
      <c r="G336" t="s">
        <v>714</v>
      </c>
      <c r="H336" t="s">
        <v>714</v>
      </c>
      <c r="I336" t="s">
        <v>714</v>
      </c>
      <c r="J336" t="s">
        <v>714</v>
      </c>
      <c r="K336">
        <v>10.9</v>
      </c>
      <c r="L336">
        <v>4.9400000000000004</v>
      </c>
    </row>
    <row r="337" spans="1:12">
      <c r="A337" t="s">
        <v>709</v>
      </c>
      <c r="B337" t="s">
        <v>747</v>
      </c>
      <c r="C337" t="s">
        <v>751</v>
      </c>
      <c r="D337">
        <v>5</v>
      </c>
      <c r="E337" t="s">
        <v>714</v>
      </c>
      <c r="F337" t="s">
        <v>714</v>
      </c>
      <c r="G337" t="s">
        <v>714</v>
      </c>
      <c r="H337" t="s">
        <v>714</v>
      </c>
      <c r="I337" t="s">
        <v>714</v>
      </c>
      <c r="J337" t="s">
        <v>714</v>
      </c>
      <c r="K337">
        <v>10.9</v>
      </c>
      <c r="L337">
        <v>4.9400000000000004</v>
      </c>
    </row>
    <row r="338" spans="1:12">
      <c r="A338" t="s">
        <v>709</v>
      </c>
      <c r="B338" t="s">
        <v>747</v>
      </c>
      <c r="C338" t="s">
        <v>751</v>
      </c>
      <c r="D338">
        <v>6</v>
      </c>
      <c r="E338" t="s">
        <v>714</v>
      </c>
      <c r="F338" t="s">
        <v>714</v>
      </c>
      <c r="G338" t="s">
        <v>714</v>
      </c>
      <c r="H338" t="s">
        <v>714</v>
      </c>
      <c r="I338" t="s">
        <v>714</v>
      </c>
      <c r="J338" t="s">
        <v>714</v>
      </c>
      <c r="K338">
        <v>10.9</v>
      </c>
      <c r="L338">
        <v>4.9400000000000004</v>
      </c>
    </row>
    <row r="339" spans="1:12">
      <c r="A339" t="s">
        <v>709</v>
      </c>
      <c r="B339" t="s">
        <v>747</v>
      </c>
      <c r="C339" t="s">
        <v>751</v>
      </c>
      <c r="D339">
        <v>7</v>
      </c>
      <c r="E339" t="s">
        <v>714</v>
      </c>
      <c r="F339" t="s">
        <v>714</v>
      </c>
      <c r="G339" t="s">
        <v>714</v>
      </c>
      <c r="H339" t="s">
        <v>714</v>
      </c>
      <c r="I339" t="s">
        <v>714</v>
      </c>
      <c r="J339" t="s">
        <v>714</v>
      </c>
      <c r="K339">
        <v>10.9</v>
      </c>
      <c r="L339">
        <v>4.9400000000000004</v>
      </c>
    </row>
    <row r="340" spans="1:12">
      <c r="A340" t="s">
        <v>709</v>
      </c>
      <c r="B340" t="s">
        <v>747</v>
      </c>
      <c r="C340" t="s">
        <v>751</v>
      </c>
      <c r="D340">
        <v>8</v>
      </c>
      <c r="E340" t="s">
        <v>714</v>
      </c>
      <c r="F340" t="s">
        <v>714</v>
      </c>
      <c r="G340" t="s">
        <v>714</v>
      </c>
      <c r="H340" t="s">
        <v>714</v>
      </c>
      <c r="I340" t="s">
        <v>714</v>
      </c>
      <c r="J340" t="s">
        <v>714</v>
      </c>
      <c r="K340">
        <v>10.9</v>
      </c>
      <c r="L340">
        <v>4.9400000000000004</v>
      </c>
    </row>
    <row r="341" spans="1:12">
      <c r="A341" t="s">
        <v>709</v>
      </c>
      <c r="B341" t="s">
        <v>747</v>
      </c>
      <c r="C341" t="s">
        <v>751</v>
      </c>
      <c r="D341">
        <v>9</v>
      </c>
      <c r="E341" t="s">
        <v>714</v>
      </c>
      <c r="F341" t="s">
        <v>714</v>
      </c>
      <c r="G341" t="s">
        <v>714</v>
      </c>
      <c r="H341" t="s">
        <v>714</v>
      </c>
      <c r="I341" t="s">
        <v>714</v>
      </c>
      <c r="J341" t="s">
        <v>714</v>
      </c>
      <c r="K341">
        <v>10.9</v>
      </c>
      <c r="L341">
        <v>4.9400000000000004</v>
      </c>
    </row>
    <row r="342" spans="1:12">
      <c r="A342" t="s">
        <v>709</v>
      </c>
      <c r="B342" t="s">
        <v>747</v>
      </c>
      <c r="C342" t="s">
        <v>751</v>
      </c>
      <c r="D342">
        <v>9.9</v>
      </c>
      <c r="E342" s="55">
        <v>45117</v>
      </c>
      <c r="F342" t="s">
        <v>749</v>
      </c>
      <c r="G342">
        <v>60.98</v>
      </c>
      <c r="H342">
        <v>1.06</v>
      </c>
      <c r="J342" s="992">
        <v>0.3972222222222222</v>
      </c>
      <c r="K342">
        <v>10.9</v>
      </c>
      <c r="L342">
        <v>4.9400000000000004</v>
      </c>
    </row>
    <row r="343" spans="1:12">
      <c r="A343" t="s">
        <v>709</v>
      </c>
      <c r="B343" t="s">
        <v>747</v>
      </c>
      <c r="C343" t="s">
        <v>751</v>
      </c>
      <c r="D343">
        <v>10</v>
      </c>
      <c r="E343" t="s">
        <v>714</v>
      </c>
      <c r="F343" t="s">
        <v>714</v>
      </c>
      <c r="G343" t="s">
        <v>714</v>
      </c>
      <c r="H343" t="s">
        <v>714</v>
      </c>
      <c r="I343" t="s">
        <v>714</v>
      </c>
      <c r="J343" t="s">
        <v>714</v>
      </c>
      <c r="K343">
        <v>10.9</v>
      </c>
      <c r="L343">
        <v>4.9400000000000004</v>
      </c>
    </row>
    <row r="344" spans="1:12">
      <c r="A344" t="s">
        <v>709</v>
      </c>
      <c r="B344" t="s">
        <v>747</v>
      </c>
      <c r="C344" t="s">
        <v>751</v>
      </c>
      <c r="D344">
        <v>10.4</v>
      </c>
      <c r="E344" t="s">
        <v>714</v>
      </c>
      <c r="F344" t="s">
        <v>714</v>
      </c>
      <c r="G344" t="s">
        <v>714</v>
      </c>
      <c r="H344" t="s">
        <v>714</v>
      </c>
      <c r="I344" t="s">
        <v>714</v>
      </c>
      <c r="J344" t="s">
        <v>714</v>
      </c>
      <c r="K344">
        <v>10.9</v>
      </c>
      <c r="L344">
        <v>4.9400000000000004</v>
      </c>
    </row>
    <row r="345" spans="1:12">
      <c r="A345" t="s">
        <v>709</v>
      </c>
      <c r="B345" t="s">
        <v>747</v>
      </c>
      <c r="C345" t="s">
        <v>752</v>
      </c>
      <c r="D345">
        <v>0.5</v>
      </c>
      <c r="E345" s="55">
        <v>45148</v>
      </c>
      <c r="F345" t="s">
        <v>749</v>
      </c>
      <c r="G345">
        <v>4.1900000000000004</v>
      </c>
      <c r="H345">
        <v>0.32</v>
      </c>
      <c r="J345" s="992">
        <v>0.36736111111111108</v>
      </c>
      <c r="K345">
        <v>10.199999999999999</v>
      </c>
      <c r="L345">
        <v>3.49</v>
      </c>
    </row>
    <row r="346" spans="1:12">
      <c r="A346" t="s">
        <v>709</v>
      </c>
      <c r="B346" t="s">
        <v>747</v>
      </c>
      <c r="C346" t="s">
        <v>752</v>
      </c>
      <c r="D346">
        <v>1</v>
      </c>
      <c r="E346" t="s">
        <v>714</v>
      </c>
      <c r="F346" t="s">
        <v>714</v>
      </c>
      <c r="G346" t="s">
        <v>714</v>
      </c>
      <c r="H346" t="s">
        <v>714</v>
      </c>
      <c r="I346" t="s">
        <v>714</v>
      </c>
      <c r="J346" t="s">
        <v>714</v>
      </c>
      <c r="K346">
        <v>10.199999999999999</v>
      </c>
      <c r="L346">
        <v>3.49</v>
      </c>
    </row>
    <row r="347" spans="1:12">
      <c r="A347" t="s">
        <v>709</v>
      </c>
      <c r="B347" t="s">
        <v>747</v>
      </c>
      <c r="C347" t="s">
        <v>752</v>
      </c>
      <c r="D347">
        <v>2</v>
      </c>
      <c r="E347" t="s">
        <v>714</v>
      </c>
      <c r="F347" t="s">
        <v>714</v>
      </c>
      <c r="G347" t="s">
        <v>714</v>
      </c>
      <c r="H347" t="s">
        <v>714</v>
      </c>
      <c r="I347" t="s">
        <v>714</v>
      </c>
      <c r="J347" t="s">
        <v>714</v>
      </c>
      <c r="K347">
        <v>10.199999999999999</v>
      </c>
      <c r="L347">
        <v>3.49</v>
      </c>
    </row>
    <row r="348" spans="1:12">
      <c r="A348" t="s">
        <v>709</v>
      </c>
      <c r="B348" t="s">
        <v>747</v>
      </c>
      <c r="C348" t="s">
        <v>752</v>
      </c>
      <c r="D348">
        <v>3</v>
      </c>
      <c r="E348" s="55">
        <v>45148</v>
      </c>
      <c r="F348" t="s">
        <v>749</v>
      </c>
      <c r="G348">
        <v>4.63</v>
      </c>
      <c r="H348">
        <v>0.38</v>
      </c>
      <c r="J348" s="992">
        <v>0.37291666666666662</v>
      </c>
      <c r="K348">
        <v>10.199999999999999</v>
      </c>
      <c r="L348">
        <v>3.49</v>
      </c>
    </row>
    <row r="349" spans="1:12">
      <c r="A349" t="s">
        <v>709</v>
      </c>
      <c r="B349" t="s">
        <v>747</v>
      </c>
      <c r="C349" t="s">
        <v>752</v>
      </c>
      <c r="D349">
        <v>4</v>
      </c>
      <c r="E349" t="s">
        <v>714</v>
      </c>
      <c r="F349" t="s">
        <v>714</v>
      </c>
      <c r="G349" t="s">
        <v>714</v>
      </c>
      <c r="H349" t="s">
        <v>714</v>
      </c>
      <c r="I349" t="s">
        <v>714</v>
      </c>
      <c r="J349" t="s">
        <v>714</v>
      </c>
      <c r="K349">
        <v>10.199999999999999</v>
      </c>
      <c r="L349">
        <v>3.49</v>
      </c>
    </row>
    <row r="350" spans="1:12">
      <c r="A350" t="s">
        <v>709</v>
      </c>
      <c r="B350" t="s">
        <v>747</v>
      </c>
      <c r="C350" t="s">
        <v>752</v>
      </c>
      <c r="D350">
        <v>5</v>
      </c>
      <c r="E350" t="s">
        <v>714</v>
      </c>
      <c r="F350" t="s">
        <v>714</v>
      </c>
      <c r="G350" t="s">
        <v>714</v>
      </c>
      <c r="H350" t="s">
        <v>714</v>
      </c>
      <c r="I350" t="s">
        <v>714</v>
      </c>
      <c r="J350" t="s">
        <v>714</v>
      </c>
      <c r="K350">
        <v>10.199999999999999</v>
      </c>
      <c r="L350">
        <v>3.49</v>
      </c>
    </row>
    <row r="351" spans="1:12">
      <c r="A351" t="s">
        <v>709</v>
      </c>
      <c r="B351" t="s">
        <v>747</v>
      </c>
      <c r="C351" t="s">
        <v>752</v>
      </c>
      <c r="D351">
        <v>6</v>
      </c>
      <c r="E351" t="s">
        <v>714</v>
      </c>
      <c r="F351" t="s">
        <v>714</v>
      </c>
      <c r="G351" t="s">
        <v>714</v>
      </c>
      <c r="H351" t="s">
        <v>714</v>
      </c>
      <c r="I351" t="s">
        <v>714</v>
      </c>
      <c r="J351" t="s">
        <v>714</v>
      </c>
      <c r="K351">
        <v>10.199999999999999</v>
      </c>
      <c r="L351">
        <v>3.49</v>
      </c>
    </row>
    <row r="352" spans="1:12">
      <c r="A352" t="s">
        <v>709</v>
      </c>
      <c r="B352" t="s">
        <v>747</v>
      </c>
      <c r="C352" t="s">
        <v>752</v>
      </c>
      <c r="D352">
        <v>7</v>
      </c>
      <c r="E352" t="s">
        <v>714</v>
      </c>
      <c r="F352" t="s">
        <v>714</v>
      </c>
      <c r="G352" t="s">
        <v>714</v>
      </c>
      <c r="H352" t="s">
        <v>714</v>
      </c>
      <c r="I352" t="s">
        <v>714</v>
      </c>
      <c r="J352" t="s">
        <v>714</v>
      </c>
      <c r="K352">
        <v>10.199999999999999</v>
      </c>
      <c r="L352">
        <v>3.49</v>
      </c>
    </row>
    <row r="353" spans="1:12">
      <c r="A353" t="s">
        <v>709</v>
      </c>
      <c r="B353" t="s">
        <v>747</v>
      </c>
      <c r="C353" t="s">
        <v>752</v>
      </c>
      <c r="D353">
        <v>8</v>
      </c>
      <c r="E353" t="s">
        <v>714</v>
      </c>
      <c r="F353" t="s">
        <v>714</v>
      </c>
      <c r="G353" t="s">
        <v>714</v>
      </c>
      <c r="H353" t="s">
        <v>714</v>
      </c>
      <c r="I353" t="s">
        <v>714</v>
      </c>
      <c r="J353" t="s">
        <v>714</v>
      </c>
      <c r="K353">
        <v>10.199999999999999</v>
      </c>
      <c r="L353">
        <v>3.49</v>
      </c>
    </row>
    <row r="354" spans="1:12">
      <c r="A354" t="s">
        <v>709</v>
      </c>
      <c r="B354" t="s">
        <v>747</v>
      </c>
      <c r="C354" t="s">
        <v>752</v>
      </c>
      <c r="D354">
        <v>9</v>
      </c>
      <c r="E354" t="s">
        <v>714</v>
      </c>
      <c r="F354" t="s">
        <v>714</v>
      </c>
      <c r="G354" t="s">
        <v>714</v>
      </c>
      <c r="H354" t="s">
        <v>714</v>
      </c>
      <c r="I354" t="s">
        <v>714</v>
      </c>
      <c r="J354" t="s">
        <v>714</v>
      </c>
      <c r="K354">
        <v>10.199999999999999</v>
      </c>
      <c r="L354">
        <v>3.49</v>
      </c>
    </row>
    <row r="355" spans="1:12">
      <c r="A355" t="s">
        <v>709</v>
      </c>
      <c r="B355" t="s">
        <v>747</v>
      </c>
      <c r="C355" t="s">
        <v>752</v>
      </c>
      <c r="D355">
        <v>9.1999999999999993</v>
      </c>
      <c r="E355" s="55">
        <v>45148</v>
      </c>
      <c r="F355" t="s">
        <v>749</v>
      </c>
      <c r="G355">
        <v>50.19</v>
      </c>
      <c r="H355">
        <v>0.96199999999999997</v>
      </c>
      <c r="J355" s="992">
        <v>0.37708333333333338</v>
      </c>
      <c r="K355">
        <v>10.199999999999999</v>
      </c>
      <c r="L355">
        <v>3.49</v>
      </c>
    </row>
    <row r="356" spans="1:12">
      <c r="A356" t="s">
        <v>709</v>
      </c>
      <c r="B356" t="s">
        <v>747</v>
      </c>
      <c r="C356" t="s">
        <v>752</v>
      </c>
      <c r="D356">
        <v>9.6999999999999993</v>
      </c>
      <c r="E356" t="s">
        <v>714</v>
      </c>
      <c r="F356" t="s">
        <v>714</v>
      </c>
      <c r="G356" t="s">
        <v>714</v>
      </c>
      <c r="H356" t="s">
        <v>714</v>
      </c>
      <c r="I356" t="s">
        <v>714</v>
      </c>
      <c r="J356" t="s">
        <v>714</v>
      </c>
      <c r="K356">
        <v>10.199999999999999</v>
      </c>
      <c r="L356">
        <v>3.49</v>
      </c>
    </row>
    <row r="357" spans="1:12">
      <c r="A357" t="s">
        <v>709</v>
      </c>
      <c r="B357" t="s">
        <v>747</v>
      </c>
      <c r="C357" t="s">
        <v>753</v>
      </c>
      <c r="D357">
        <v>0.5</v>
      </c>
      <c r="E357" s="55">
        <v>45180</v>
      </c>
      <c r="F357" t="s">
        <v>749</v>
      </c>
      <c r="G357">
        <v>3.99</v>
      </c>
      <c r="H357">
        <v>0.35499999999999998</v>
      </c>
      <c r="J357" s="992">
        <v>0.36874999999999997</v>
      </c>
      <c r="K357">
        <v>9.9</v>
      </c>
      <c r="L357">
        <v>4.3049999999999997</v>
      </c>
    </row>
    <row r="358" spans="1:12">
      <c r="A358" t="s">
        <v>709</v>
      </c>
      <c r="B358" t="s">
        <v>747</v>
      </c>
      <c r="C358" t="s">
        <v>753</v>
      </c>
      <c r="D358">
        <v>1</v>
      </c>
      <c r="E358" t="s">
        <v>714</v>
      </c>
      <c r="F358" t="s">
        <v>714</v>
      </c>
      <c r="G358" t="s">
        <v>714</v>
      </c>
      <c r="H358" t="s">
        <v>714</v>
      </c>
      <c r="I358" t="s">
        <v>714</v>
      </c>
      <c r="J358" t="s">
        <v>714</v>
      </c>
      <c r="K358">
        <v>9.9</v>
      </c>
      <c r="L358">
        <v>4.3049999999999997</v>
      </c>
    </row>
    <row r="359" spans="1:12">
      <c r="A359" t="s">
        <v>709</v>
      </c>
      <c r="B359" t="s">
        <v>747</v>
      </c>
      <c r="C359" t="s">
        <v>753</v>
      </c>
      <c r="D359">
        <v>2</v>
      </c>
      <c r="E359" t="s">
        <v>714</v>
      </c>
      <c r="F359" t="s">
        <v>714</v>
      </c>
      <c r="G359" t="s">
        <v>714</v>
      </c>
      <c r="H359" t="s">
        <v>714</v>
      </c>
      <c r="I359" t="s">
        <v>714</v>
      </c>
      <c r="J359" t="s">
        <v>714</v>
      </c>
      <c r="K359">
        <v>9.9</v>
      </c>
      <c r="L359">
        <v>4.3049999999999997</v>
      </c>
    </row>
    <row r="360" spans="1:12">
      <c r="A360" t="s">
        <v>709</v>
      </c>
      <c r="B360" t="s">
        <v>747</v>
      </c>
      <c r="C360" t="s">
        <v>753</v>
      </c>
      <c r="D360">
        <v>3</v>
      </c>
      <c r="E360" s="55">
        <v>45180</v>
      </c>
      <c r="F360" t="s">
        <v>749</v>
      </c>
      <c r="G360">
        <v>4.29</v>
      </c>
      <c r="H360">
        <v>0.38500000000000001</v>
      </c>
      <c r="J360" s="992">
        <v>0.37291666666666662</v>
      </c>
      <c r="K360">
        <v>9.9</v>
      </c>
      <c r="L360">
        <v>4.3049999999999997</v>
      </c>
    </row>
    <row r="361" spans="1:12">
      <c r="A361" t="s">
        <v>709</v>
      </c>
      <c r="B361" t="s">
        <v>747</v>
      </c>
      <c r="C361" t="s">
        <v>753</v>
      </c>
      <c r="D361">
        <v>4</v>
      </c>
      <c r="E361" t="s">
        <v>714</v>
      </c>
      <c r="F361" t="s">
        <v>714</v>
      </c>
      <c r="G361" t="s">
        <v>714</v>
      </c>
      <c r="H361" t="s">
        <v>714</v>
      </c>
      <c r="I361" t="s">
        <v>714</v>
      </c>
      <c r="J361" t="s">
        <v>714</v>
      </c>
      <c r="K361">
        <v>9.9</v>
      </c>
      <c r="L361">
        <v>4.3049999999999997</v>
      </c>
    </row>
    <row r="362" spans="1:12">
      <c r="A362" t="s">
        <v>709</v>
      </c>
      <c r="B362" t="s">
        <v>747</v>
      </c>
      <c r="C362" t="s">
        <v>753</v>
      </c>
      <c r="D362">
        <v>5</v>
      </c>
      <c r="E362" t="s">
        <v>714</v>
      </c>
      <c r="F362" t="s">
        <v>714</v>
      </c>
      <c r="G362" t="s">
        <v>714</v>
      </c>
      <c r="H362" t="s">
        <v>714</v>
      </c>
      <c r="I362" t="s">
        <v>714</v>
      </c>
      <c r="J362" t="s">
        <v>714</v>
      </c>
      <c r="K362">
        <v>9.9</v>
      </c>
      <c r="L362">
        <v>4.3049999999999997</v>
      </c>
    </row>
    <row r="363" spans="1:12">
      <c r="A363" t="s">
        <v>709</v>
      </c>
      <c r="B363" t="s">
        <v>747</v>
      </c>
      <c r="C363" t="s">
        <v>753</v>
      </c>
      <c r="D363">
        <v>6</v>
      </c>
      <c r="E363" t="s">
        <v>714</v>
      </c>
      <c r="F363" t="s">
        <v>714</v>
      </c>
      <c r="G363" t="s">
        <v>714</v>
      </c>
      <c r="H363" t="s">
        <v>714</v>
      </c>
      <c r="I363" t="s">
        <v>714</v>
      </c>
      <c r="J363" t="s">
        <v>714</v>
      </c>
      <c r="K363">
        <v>9.9</v>
      </c>
      <c r="L363">
        <v>4.3049999999999997</v>
      </c>
    </row>
    <row r="364" spans="1:12">
      <c r="A364" t="s">
        <v>709</v>
      </c>
      <c r="B364" t="s">
        <v>747</v>
      </c>
      <c r="C364" t="s">
        <v>753</v>
      </c>
      <c r="D364">
        <v>7</v>
      </c>
      <c r="E364" t="s">
        <v>714</v>
      </c>
      <c r="F364" t="s">
        <v>714</v>
      </c>
      <c r="G364" t="s">
        <v>714</v>
      </c>
      <c r="H364" t="s">
        <v>714</v>
      </c>
      <c r="I364" t="s">
        <v>714</v>
      </c>
      <c r="J364" t="s">
        <v>714</v>
      </c>
      <c r="K364">
        <v>9.9</v>
      </c>
      <c r="L364">
        <v>4.3049999999999997</v>
      </c>
    </row>
    <row r="365" spans="1:12">
      <c r="A365" t="s">
        <v>709</v>
      </c>
      <c r="B365" t="s">
        <v>747</v>
      </c>
      <c r="C365" t="s">
        <v>753</v>
      </c>
      <c r="D365">
        <v>8</v>
      </c>
      <c r="E365" t="s">
        <v>714</v>
      </c>
      <c r="F365" t="s">
        <v>714</v>
      </c>
      <c r="G365" t="s">
        <v>714</v>
      </c>
      <c r="H365" t="s">
        <v>714</v>
      </c>
      <c r="I365" t="s">
        <v>714</v>
      </c>
      <c r="J365" t="s">
        <v>714</v>
      </c>
      <c r="K365">
        <v>9.9</v>
      </c>
      <c r="L365">
        <v>4.3049999999999997</v>
      </c>
    </row>
    <row r="366" spans="1:12">
      <c r="A366" t="s">
        <v>709</v>
      </c>
      <c r="B366" t="s">
        <v>747</v>
      </c>
      <c r="C366" t="s">
        <v>753</v>
      </c>
      <c r="D366">
        <v>8.9</v>
      </c>
      <c r="E366" s="55">
        <v>45180</v>
      </c>
      <c r="F366" t="s">
        <v>749</v>
      </c>
      <c r="G366">
        <v>34.6</v>
      </c>
      <c r="H366">
        <v>1.25</v>
      </c>
      <c r="J366" s="992">
        <v>0.37638888888888888</v>
      </c>
      <c r="K366">
        <v>9.9</v>
      </c>
      <c r="L366">
        <v>4.3049999999999997</v>
      </c>
    </row>
    <row r="367" spans="1:12">
      <c r="A367" t="s">
        <v>709</v>
      </c>
      <c r="B367" t="s">
        <v>747</v>
      </c>
      <c r="C367" t="s">
        <v>753</v>
      </c>
      <c r="D367">
        <v>9</v>
      </c>
      <c r="E367" t="s">
        <v>714</v>
      </c>
      <c r="F367" t="s">
        <v>714</v>
      </c>
      <c r="G367" t="s">
        <v>714</v>
      </c>
      <c r="H367" t="s">
        <v>714</v>
      </c>
      <c r="I367" t="s">
        <v>714</v>
      </c>
      <c r="J367" t="s">
        <v>714</v>
      </c>
      <c r="K367">
        <v>9.9</v>
      </c>
      <c r="L367">
        <v>4.3049999999999997</v>
      </c>
    </row>
    <row r="368" spans="1:12">
      <c r="A368" t="s">
        <v>709</v>
      </c>
      <c r="B368" t="s">
        <v>747</v>
      </c>
      <c r="C368" t="s">
        <v>753</v>
      </c>
      <c r="D368">
        <v>9.4</v>
      </c>
      <c r="E368" t="s">
        <v>714</v>
      </c>
      <c r="F368" t="s">
        <v>714</v>
      </c>
      <c r="G368" t="s">
        <v>714</v>
      </c>
      <c r="H368" t="s">
        <v>714</v>
      </c>
      <c r="I368" t="s">
        <v>714</v>
      </c>
      <c r="J368" t="s">
        <v>714</v>
      </c>
      <c r="K368">
        <v>9.9</v>
      </c>
      <c r="L368">
        <v>4.3049999999999997</v>
      </c>
    </row>
    <row r="369" spans="1:12">
      <c r="A369" t="s">
        <v>709</v>
      </c>
      <c r="B369" t="s">
        <v>747</v>
      </c>
      <c r="C369" t="s">
        <v>754</v>
      </c>
      <c r="D369">
        <v>0.5</v>
      </c>
      <c r="E369" s="55">
        <v>45208</v>
      </c>
      <c r="F369" t="s">
        <v>749</v>
      </c>
      <c r="G369">
        <v>10.59</v>
      </c>
      <c r="H369">
        <v>0.38400000000000001</v>
      </c>
      <c r="J369" s="992">
        <v>0.375</v>
      </c>
      <c r="K369">
        <v>10.3</v>
      </c>
      <c r="L369">
        <v>3.35</v>
      </c>
    </row>
    <row r="370" spans="1:12">
      <c r="A370" t="s">
        <v>709</v>
      </c>
      <c r="B370" t="s">
        <v>747</v>
      </c>
      <c r="C370" t="s">
        <v>754</v>
      </c>
      <c r="D370">
        <v>1</v>
      </c>
      <c r="E370" t="s">
        <v>714</v>
      </c>
      <c r="F370" t="s">
        <v>714</v>
      </c>
      <c r="G370" t="s">
        <v>714</v>
      </c>
      <c r="H370" t="s">
        <v>714</v>
      </c>
      <c r="I370" t="s">
        <v>714</v>
      </c>
      <c r="J370" t="s">
        <v>714</v>
      </c>
      <c r="K370">
        <v>10.3</v>
      </c>
      <c r="L370">
        <v>3.35</v>
      </c>
    </row>
    <row r="371" spans="1:12">
      <c r="A371" t="s">
        <v>709</v>
      </c>
      <c r="B371" t="s">
        <v>747</v>
      </c>
      <c r="C371" t="s">
        <v>754</v>
      </c>
      <c r="D371">
        <v>2</v>
      </c>
      <c r="E371" t="s">
        <v>714</v>
      </c>
      <c r="F371" t="s">
        <v>714</v>
      </c>
      <c r="G371" t="s">
        <v>714</v>
      </c>
      <c r="H371" t="s">
        <v>714</v>
      </c>
      <c r="I371" t="s">
        <v>714</v>
      </c>
      <c r="J371" t="s">
        <v>714</v>
      </c>
      <c r="K371">
        <v>10.3</v>
      </c>
      <c r="L371">
        <v>3.35</v>
      </c>
    </row>
    <row r="372" spans="1:12">
      <c r="A372" t="s">
        <v>709</v>
      </c>
      <c r="B372" t="s">
        <v>747</v>
      </c>
      <c r="C372" t="s">
        <v>754</v>
      </c>
      <c r="D372">
        <v>3</v>
      </c>
      <c r="E372" s="55">
        <v>45208</v>
      </c>
      <c r="F372" t="s">
        <v>749</v>
      </c>
      <c r="G372">
        <v>10.93</v>
      </c>
      <c r="H372">
        <v>0.253</v>
      </c>
      <c r="J372" s="992">
        <v>0.38055555555555554</v>
      </c>
      <c r="K372">
        <v>10.3</v>
      </c>
      <c r="L372">
        <v>3.35</v>
      </c>
    </row>
    <row r="373" spans="1:12">
      <c r="A373" t="s">
        <v>709</v>
      </c>
      <c r="B373" t="s">
        <v>747</v>
      </c>
      <c r="C373" t="s">
        <v>754</v>
      </c>
      <c r="D373">
        <v>4</v>
      </c>
      <c r="E373" t="s">
        <v>714</v>
      </c>
      <c r="F373" t="s">
        <v>714</v>
      </c>
      <c r="G373" t="s">
        <v>714</v>
      </c>
      <c r="H373" t="s">
        <v>714</v>
      </c>
      <c r="I373" t="s">
        <v>714</v>
      </c>
      <c r="J373" t="s">
        <v>714</v>
      </c>
      <c r="K373">
        <v>10.3</v>
      </c>
      <c r="L373">
        <v>3.35</v>
      </c>
    </row>
    <row r="374" spans="1:12">
      <c r="A374" t="s">
        <v>709</v>
      </c>
      <c r="B374" t="s">
        <v>747</v>
      </c>
      <c r="C374" t="s">
        <v>754</v>
      </c>
      <c r="D374">
        <v>5</v>
      </c>
      <c r="E374" t="s">
        <v>714</v>
      </c>
      <c r="F374" t="s">
        <v>714</v>
      </c>
      <c r="G374" t="s">
        <v>714</v>
      </c>
      <c r="H374" t="s">
        <v>714</v>
      </c>
      <c r="I374" t="s">
        <v>714</v>
      </c>
      <c r="J374" t="s">
        <v>714</v>
      </c>
      <c r="K374">
        <v>10.3</v>
      </c>
      <c r="L374">
        <v>3.35</v>
      </c>
    </row>
    <row r="375" spans="1:12">
      <c r="A375" t="s">
        <v>709</v>
      </c>
      <c r="B375" t="s">
        <v>747</v>
      </c>
      <c r="C375" t="s">
        <v>754</v>
      </c>
      <c r="D375">
        <v>6</v>
      </c>
      <c r="E375" t="s">
        <v>714</v>
      </c>
      <c r="F375" t="s">
        <v>714</v>
      </c>
      <c r="G375" t="s">
        <v>714</v>
      </c>
      <c r="H375" t="s">
        <v>714</v>
      </c>
      <c r="I375" t="s">
        <v>714</v>
      </c>
      <c r="J375" t="s">
        <v>714</v>
      </c>
      <c r="K375">
        <v>10.3</v>
      </c>
      <c r="L375">
        <v>3.35</v>
      </c>
    </row>
    <row r="376" spans="1:12">
      <c r="A376" t="s">
        <v>709</v>
      </c>
      <c r="B376" t="s">
        <v>747</v>
      </c>
      <c r="C376" t="s">
        <v>754</v>
      </c>
      <c r="D376">
        <v>7</v>
      </c>
      <c r="E376" t="s">
        <v>714</v>
      </c>
      <c r="F376" t="s">
        <v>714</v>
      </c>
      <c r="G376" t="s">
        <v>714</v>
      </c>
      <c r="H376" t="s">
        <v>714</v>
      </c>
      <c r="I376" t="s">
        <v>714</v>
      </c>
      <c r="J376" t="s">
        <v>714</v>
      </c>
      <c r="K376">
        <v>10.3</v>
      </c>
      <c r="L376">
        <v>3.35</v>
      </c>
    </row>
    <row r="377" spans="1:12">
      <c r="A377" t="s">
        <v>709</v>
      </c>
      <c r="B377" t="s">
        <v>747</v>
      </c>
      <c r="C377" t="s">
        <v>754</v>
      </c>
      <c r="D377">
        <v>8</v>
      </c>
      <c r="E377" t="s">
        <v>714</v>
      </c>
      <c r="F377" t="s">
        <v>714</v>
      </c>
      <c r="G377" t="s">
        <v>714</v>
      </c>
      <c r="H377" t="s">
        <v>714</v>
      </c>
      <c r="I377" t="s">
        <v>714</v>
      </c>
      <c r="J377" t="s">
        <v>714</v>
      </c>
      <c r="K377">
        <v>10.3</v>
      </c>
      <c r="L377">
        <v>3.35</v>
      </c>
    </row>
    <row r="378" spans="1:12">
      <c r="A378" t="s">
        <v>709</v>
      </c>
      <c r="B378" t="s">
        <v>747</v>
      </c>
      <c r="C378" t="s">
        <v>754</v>
      </c>
      <c r="D378">
        <v>9</v>
      </c>
      <c r="E378" t="s">
        <v>714</v>
      </c>
      <c r="F378" t="s">
        <v>714</v>
      </c>
      <c r="G378" t="s">
        <v>714</v>
      </c>
      <c r="H378" t="s">
        <v>714</v>
      </c>
      <c r="I378" t="s">
        <v>714</v>
      </c>
      <c r="J378" t="s">
        <v>714</v>
      </c>
      <c r="K378">
        <v>10.3</v>
      </c>
      <c r="L378">
        <v>3.35</v>
      </c>
    </row>
    <row r="379" spans="1:12">
      <c r="A379" t="s">
        <v>709</v>
      </c>
      <c r="B379" t="s">
        <v>747</v>
      </c>
      <c r="C379" t="s">
        <v>754</v>
      </c>
      <c r="D379">
        <v>9.3000000000000007</v>
      </c>
      <c r="E379" s="55">
        <v>45208</v>
      </c>
      <c r="F379" t="s">
        <v>749</v>
      </c>
      <c r="G379">
        <v>44.39</v>
      </c>
      <c r="H379">
        <v>0.80500000000000005</v>
      </c>
      <c r="J379" s="992">
        <v>0.38541666666666669</v>
      </c>
      <c r="K379">
        <v>10.3</v>
      </c>
      <c r="L379">
        <v>3.35</v>
      </c>
    </row>
    <row r="380" spans="1:12">
      <c r="A380" t="s">
        <v>709</v>
      </c>
      <c r="B380" t="s">
        <v>747</v>
      </c>
      <c r="C380" t="s">
        <v>754</v>
      </c>
      <c r="D380">
        <v>9.8000000000000007</v>
      </c>
      <c r="E380" t="s">
        <v>714</v>
      </c>
      <c r="F380" t="s">
        <v>714</v>
      </c>
      <c r="G380" t="s">
        <v>714</v>
      </c>
      <c r="H380" t="s">
        <v>714</v>
      </c>
      <c r="I380" t="s">
        <v>714</v>
      </c>
      <c r="J380" t="s">
        <v>714</v>
      </c>
      <c r="K380">
        <v>10.3</v>
      </c>
      <c r="L380">
        <v>3.35</v>
      </c>
    </row>
    <row r="381" spans="1:12">
      <c r="A381" t="s">
        <v>709</v>
      </c>
      <c r="B381" t="s">
        <v>747</v>
      </c>
      <c r="C381" t="s">
        <v>755</v>
      </c>
      <c r="D381">
        <v>0.5</v>
      </c>
      <c r="E381" s="55">
        <v>45246</v>
      </c>
      <c r="F381" t="s">
        <v>749</v>
      </c>
      <c r="G381">
        <v>6</v>
      </c>
      <c r="H381">
        <v>0.29099999999999998</v>
      </c>
      <c r="J381" s="992">
        <v>0.4694444444444445</v>
      </c>
      <c r="K381">
        <v>9.6999999999999993</v>
      </c>
      <c r="L381">
        <v>2.8849999999999998</v>
      </c>
    </row>
    <row r="382" spans="1:12">
      <c r="A382" t="s">
        <v>709</v>
      </c>
      <c r="B382" t="s">
        <v>747</v>
      </c>
      <c r="C382" t="s">
        <v>755</v>
      </c>
      <c r="D382">
        <v>1</v>
      </c>
      <c r="E382" t="s">
        <v>714</v>
      </c>
      <c r="F382" t="s">
        <v>714</v>
      </c>
      <c r="G382" t="s">
        <v>714</v>
      </c>
      <c r="H382" t="s">
        <v>714</v>
      </c>
      <c r="I382" t="s">
        <v>714</v>
      </c>
      <c r="J382" t="s">
        <v>714</v>
      </c>
      <c r="K382">
        <v>9.6999999999999993</v>
      </c>
      <c r="L382">
        <v>2.8849999999999998</v>
      </c>
    </row>
    <row r="383" spans="1:12">
      <c r="A383" t="s">
        <v>709</v>
      </c>
      <c r="B383" t="s">
        <v>747</v>
      </c>
      <c r="C383" t="s">
        <v>755</v>
      </c>
      <c r="D383">
        <v>2</v>
      </c>
      <c r="E383" t="s">
        <v>714</v>
      </c>
      <c r="F383" t="s">
        <v>714</v>
      </c>
      <c r="G383" t="s">
        <v>714</v>
      </c>
      <c r="H383" t="s">
        <v>714</v>
      </c>
      <c r="I383" t="s">
        <v>714</v>
      </c>
      <c r="J383" t="s">
        <v>714</v>
      </c>
      <c r="K383">
        <v>9.6999999999999993</v>
      </c>
      <c r="L383">
        <v>2.8849999999999998</v>
      </c>
    </row>
    <row r="384" spans="1:12">
      <c r="A384" t="s">
        <v>709</v>
      </c>
      <c r="B384" t="s">
        <v>747</v>
      </c>
      <c r="C384" t="s">
        <v>755</v>
      </c>
      <c r="D384">
        <v>3</v>
      </c>
      <c r="E384" s="55">
        <v>45246</v>
      </c>
      <c r="F384" t="s">
        <v>749</v>
      </c>
      <c r="G384">
        <v>6.92</v>
      </c>
      <c r="H384">
        <v>0.219</v>
      </c>
      <c r="J384" s="992">
        <v>0.47361111111111115</v>
      </c>
      <c r="K384">
        <v>9.6999999999999993</v>
      </c>
      <c r="L384">
        <v>2.8849999999999998</v>
      </c>
    </row>
    <row r="385" spans="1:12">
      <c r="A385" t="s">
        <v>709</v>
      </c>
      <c r="B385" t="s">
        <v>747</v>
      </c>
      <c r="C385" t="s">
        <v>755</v>
      </c>
      <c r="D385">
        <v>4</v>
      </c>
      <c r="E385" t="s">
        <v>714</v>
      </c>
      <c r="F385" t="s">
        <v>714</v>
      </c>
      <c r="G385" t="s">
        <v>714</v>
      </c>
      <c r="H385" t="s">
        <v>714</v>
      </c>
      <c r="I385" t="s">
        <v>714</v>
      </c>
      <c r="J385" t="s">
        <v>714</v>
      </c>
      <c r="K385">
        <v>9.6999999999999993</v>
      </c>
      <c r="L385">
        <v>2.8849999999999998</v>
      </c>
    </row>
    <row r="386" spans="1:12">
      <c r="A386" t="s">
        <v>709</v>
      </c>
      <c r="B386" t="s">
        <v>747</v>
      </c>
      <c r="C386" t="s">
        <v>755</v>
      </c>
      <c r="D386">
        <v>5</v>
      </c>
      <c r="E386" t="s">
        <v>714</v>
      </c>
      <c r="F386" t="s">
        <v>714</v>
      </c>
      <c r="G386" t="s">
        <v>714</v>
      </c>
      <c r="H386" t="s">
        <v>714</v>
      </c>
      <c r="I386" t="s">
        <v>714</v>
      </c>
      <c r="J386" t="s">
        <v>714</v>
      </c>
      <c r="K386">
        <v>9.6999999999999993</v>
      </c>
      <c r="L386">
        <v>2.8849999999999998</v>
      </c>
    </row>
    <row r="387" spans="1:12">
      <c r="A387" t="s">
        <v>709</v>
      </c>
      <c r="B387" t="s">
        <v>747</v>
      </c>
      <c r="C387" t="s">
        <v>755</v>
      </c>
      <c r="D387">
        <v>6</v>
      </c>
      <c r="E387" t="s">
        <v>714</v>
      </c>
      <c r="F387" t="s">
        <v>714</v>
      </c>
      <c r="G387" t="s">
        <v>714</v>
      </c>
      <c r="H387" t="s">
        <v>714</v>
      </c>
      <c r="I387" t="s">
        <v>714</v>
      </c>
      <c r="J387" t="s">
        <v>714</v>
      </c>
      <c r="K387">
        <v>9.6999999999999993</v>
      </c>
      <c r="L387">
        <v>2.8849999999999998</v>
      </c>
    </row>
    <row r="388" spans="1:12">
      <c r="A388" t="s">
        <v>709</v>
      </c>
      <c r="B388" t="s">
        <v>747</v>
      </c>
      <c r="C388" t="s">
        <v>755</v>
      </c>
      <c r="D388">
        <v>7</v>
      </c>
      <c r="E388" t="s">
        <v>714</v>
      </c>
      <c r="F388" t="s">
        <v>714</v>
      </c>
      <c r="G388" t="s">
        <v>714</v>
      </c>
      <c r="H388" t="s">
        <v>714</v>
      </c>
      <c r="I388" t="s">
        <v>714</v>
      </c>
      <c r="J388" t="s">
        <v>714</v>
      </c>
      <c r="K388">
        <v>9.6999999999999993</v>
      </c>
      <c r="L388">
        <v>2.8849999999999998</v>
      </c>
    </row>
    <row r="389" spans="1:12">
      <c r="A389" t="s">
        <v>709</v>
      </c>
      <c r="B389" t="s">
        <v>747</v>
      </c>
      <c r="C389" t="s">
        <v>755</v>
      </c>
      <c r="D389">
        <v>8</v>
      </c>
      <c r="E389" t="s">
        <v>714</v>
      </c>
      <c r="F389" t="s">
        <v>714</v>
      </c>
      <c r="G389" t="s">
        <v>714</v>
      </c>
      <c r="H389" t="s">
        <v>714</v>
      </c>
      <c r="I389" t="s">
        <v>714</v>
      </c>
      <c r="J389" t="s">
        <v>714</v>
      </c>
      <c r="K389">
        <v>9.6999999999999993</v>
      </c>
      <c r="L389">
        <v>2.8849999999999998</v>
      </c>
    </row>
    <row r="390" spans="1:12">
      <c r="A390" t="s">
        <v>709</v>
      </c>
      <c r="B390" t="s">
        <v>747</v>
      </c>
      <c r="C390" t="s">
        <v>755</v>
      </c>
      <c r="D390">
        <v>8.6999999999999993</v>
      </c>
      <c r="E390" s="55">
        <v>45246</v>
      </c>
      <c r="F390" t="s">
        <v>749</v>
      </c>
      <c r="G390">
        <v>6.4</v>
      </c>
      <c r="H390">
        <v>0.33200000000000002</v>
      </c>
      <c r="J390" s="992">
        <v>0.4777777777777778</v>
      </c>
      <c r="K390">
        <v>9.6999999999999993</v>
      </c>
      <c r="L390">
        <v>2.8849999999999998</v>
      </c>
    </row>
    <row r="391" spans="1:12">
      <c r="A391" t="s">
        <v>709</v>
      </c>
      <c r="B391" t="s">
        <v>747</v>
      </c>
      <c r="C391" t="s">
        <v>755</v>
      </c>
      <c r="D391">
        <v>9</v>
      </c>
      <c r="E391" t="s">
        <v>714</v>
      </c>
      <c r="F391" t="s">
        <v>714</v>
      </c>
      <c r="G391" t="s">
        <v>714</v>
      </c>
      <c r="H391" t="s">
        <v>714</v>
      </c>
      <c r="I391" t="s">
        <v>714</v>
      </c>
      <c r="J391" t="s">
        <v>714</v>
      </c>
      <c r="K391">
        <v>9.6999999999999993</v>
      </c>
      <c r="L391">
        <v>2.8849999999999998</v>
      </c>
    </row>
    <row r="392" spans="1:12">
      <c r="A392" t="s">
        <v>709</v>
      </c>
      <c r="B392" t="s">
        <v>747</v>
      </c>
      <c r="C392" t="s">
        <v>755</v>
      </c>
      <c r="D392">
        <v>9.1999999999999993</v>
      </c>
      <c r="E392" t="s">
        <v>714</v>
      </c>
      <c r="F392" t="s">
        <v>714</v>
      </c>
      <c r="G392" t="s">
        <v>714</v>
      </c>
      <c r="H392" t="s">
        <v>714</v>
      </c>
      <c r="I392" t="s">
        <v>714</v>
      </c>
      <c r="J392" t="s">
        <v>714</v>
      </c>
      <c r="K392">
        <v>9.6999999999999993</v>
      </c>
      <c r="L392">
        <v>2.8849999999999998</v>
      </c>
    </row>
    <row r="393" spans="1:12">
      <c r="A393" t="s">
        <v>709</v>
      </c>
      <c r="B393" t="s">
        <v>747</v>
      </c>
      <c r="C393" t="s">
        <v>755</v>
      </c>
      <c r="D393">
        <v>9.5</v>
      </c>
      <c r="E393" t="s">
        <v>714</v>
      </c>
      <c r="F393" t="s">
        <v>714</v>
      </c>
      <c r="G393" t="s">
        <v>714</v>
      </c>
      <c r="H393" t="s">
        <v>714</v>
      </c>
      <c r="I393" t="s">
        <v>714</v>
      </c>
      <c r="J393" t="s">
        <v>714</v>
      </c>
      <c r="K393">
        <v>9.6999999999999993</v>
      </c>
      <c r="L393">
        <v>2.8849999999999998</v>
      </c>
    </row>
    <row r="394" spans="1:12">
      <c r="A394" t="s">
        <v>709</v>
      </c>
      <c r="B394" t="s">
        <v>747</v>
      </c>
      <c r="C394" t="s">
        <v>755</v>
      </c>
      <c r="D394">
        <v>9.6</v>
      </c>
      <c r="E394" t="s">
        <v>714</v>
      </c>
      <c r="F394" t="s">
        <v>714</v>
      </c>
      <c r="G394" t="s">
        <v>714</v>
      </c>
      <c r="H394" t="s">
        <v>714</v>
      </c>
      <c r="I394" t="s">
        <v>714</v>
      </c>
      <c r="J394" t="s">
        <v>714</v>
      </c>
      <c r="K394">
        <v>9.6999999999999993</v>
      </c>
      <c r="L394">
        <v>2.8849999999999998</v>
      </c>
    </row>
    <row r="398" spans="1:12">
      <c r="A398" t="s">
        <v>20</v>
      </c>
      <c r="B398" t="s">
        <v>701</v>
      </c>
      <c r="C398" t="s">
        <v>2668</v>
      </c>
      <c r="D398" t="s">
        <v>1538</v>
      </c>
      <c r="E398" t="s">
        <v>786</v>
      </c>
      <c r="F398" t="s">
        <v>2669</v>
      </c>
      <c r="G398" t="s">
        <v>2670</v>
      </c>
      <c r="H398" t="s">
        <v>809</v>
      </c>
      <c r="I398" t="s">
        <v>707</v>
      </c>
      <c r="J398" t="s">
        <v>2671</v>
      </c>
      <c r="K398" t="s">
        <v>847</v>
      </c>
      <c r="L398" t="s">
        <v>2672</v>
      </c>
    </row>
    <row r="399" spans="1:12">
      <c r="A399" t="s">
        <v>709</v>
      </c>
      <c r="B399" t="s">
        <v>756</v>
      </c>
      <c r="C399" t="s">
        <v>757</v>
      </c>
      <c r="D399">
        <v>0.2</v>
      </c>
      <c r="E399" s="55">
        <v>45063</v>
      </c>
      <c r="F399" t="s">
        <v>758</v>
      </c>
      <c r="G399">
        <v>2.83</v>
      </c>
      <c r="H399">
        <v>1.0900000000000001</v>
      </c>
      <c r="J399" s="992">
        <v>0.4777777777777778</v>
      </c>
      <c r="K399">
        <v>1.2</v>
      </c>
      <c r="L399">
        <v>1.18</v>
      </c>
    </row>
    <row r="400" spans="1:12">
      <c r="A400" t="s">
        <v>709</v>
      </c>
      <c r="B400" t="s">
        <v>756</v>
      </c>
      <c r="C400" t="s">
        <v>757</v>
      </c>
      <c r="D400">
        <v>0.5</v>
      </c>
      <c r="E400" s="55">
        <v>45063</v>
      </c>
      <c r="F400" t="s">
        <v>758</v>
      </c>
      <c r="G400">
        <v>3.57</v>
      </c>
      <c r="H400">
        <v>0.433</v>
      </c>
      <c r="J400" s="992">
        <v>0.47430555555555554</v>
      </c>
      <c r="K400">
        <v>1.2</v>
      </c>
      <c r="L400">
        <v>1.18</v>
      </c>
    </row>
    <row r="401" spans="1:12">
      <c r="A401" t="s">
        <v>709</v>
      </c>
      <c r="B401" t="s">
        <v>756</v>
      </c>
      <c r="C401" t="s">
        <v>757</v>
      </c>
      <c r="D401">
        <v>0.7</v>
      </c>
      <c r="E401" t="s">
        <v>714</v>
      </c>
      <c r="F401" t="s">
        <v>714</v>
      </c>
      <c r="G401" t="s">
        <v>714</v>
      </c>
      <c r="H401" t="s">
        <v>714</v>
      </c>
      <c r="I401" t="s">
        <v>714</v>
      </c>
      <c r="J401" t="s">
        <v>714</v>
      </c>
      <c r="K401">
        <v>1.2</v>
      </c>
      <c r="L401">
        <v>1.18</v>
      </c>
    </row>
    <row r="402" spans="1:12">
      <c r="A402" t="s">
        <v>709</v>
      </c>
      <c r="B402" t="s">
        <v>756</v>
      </c>
      <c r="C402" t="s">
        <v>759</v>
      </c>
      <c r="D402">
        <v>0.5</v>
      </c>
      <c r="E402" s="55">
        <v>45085</v>
      </c>
      <c r="F402" t="s">
        <v>758</v>
      </c>
      <c r="G402">
        <v>11.87</v>
      </c>
      <c r="H402">
        <v>0.78400000000000003</v>
      </c>
      <c r="J402" s="992">
        <v>0.42777777777777781</v>
      </c>
      <c r="K402">
        <v>2.6</v>
      </c>
      <c r="L402">
        <v>2</v>
      </c>
    </row>
    <row r="403" spans="1:12">
      <c r="A403" t="s">
        <v>709</v>
      </c>
      <c r="B403" t="s">
        <v>756</v>
      </c>
      <c r="C403" t="s">
        <v>759</v>
      </c>
      <c r="D403">
        <v>1</v>
      </c>
      <c r="E403" t="s">
        <v>714</v>
      </c>
      <c r="F403" t="s">
        <v>714</v>
      </c>
      <c r="G403" t="s">
        <v>714</v>
      </c>
      <c r="H403" t="s">
        <v>714</v>
      </c>
      <c r="I403" t="s">
        <v>714</v>
      </c>
      <c r="J403" t="s">
        <v>714</v>
      </c>
      <c r="K403">
        <v>2.6</v>
      </c>
      <c r="L403">
        <v>2</v>
      </c>
    </row>
    <row r="404" spans="1:12">
      <c r="A404" t="s">
        <v>709</v>
      </c>
      <c r="B404" t="s">
        <v>756</v>
      </c>
      <c r="C404" t="s">
        <v>759</v>
      </c>
      <c r="D404">
        <v>1.6</v>
      </c>
      <c r="E404" s="55">
        <v>45085</v>
      </c>
      <c r="F404" t="s">
        <v>758</v>
      </c>
      <c r="G404">
        <v>10.36</v>
      </c>
      <c r="H404">
        <v>3.3</v>
      </c>
      <c r="J404" s="992">
        <v>0.43124999999999997</v>
      </c>
      <c r="K404">
        <v>2.6</v>
      </c>
      <c r="L404">
        <v>2</v>
      </c>
    </row>
    <row r="405" spans="1:12">
      <c r="A405" t="s">
        <v>709</v>
      </c>
      <c r="B405" t="s">
        <v>756</v>
      </c>
      <c r="C405" t="s">
        <v>759</v>
      </c>
      <c r="D405">
        <v>2</v>
      </c>
      <c r="E405" t="s">
        <v>714</v>
      </c>
      <c r="F405" t="s">
        <v>714</v>
      </c>
      <c r="G405" t="s">
        <v>714</v>
      </c>
      <c r="H405" t="s">
        <v>714</v>
      </c>
      <c r="I405" t="s">
        <v>714</v>
      </c>
      <c r="J405" t="s">
        <v>714</v>
      </c>
      <c r="K405">
        <v>2.6</v>
      </c>
      <c r="L405">
        <v>2</v>
      </c>
    </row>
    <row r="406" spans="1:12">
      <c r="A406" t="s">
        <v>709</v>
      </c>
      <c r="B406" t="s">
        <v>756</v>
      </c>
      <c r="C406" t="s">
        <v>759</v>
      </c>
      <c r="D406">
        <v>2.1</v>
      </c>
      <c r="E406" t="s">
        <v>714</v>
      </c>
      <c r="F406" t="s">
        <v>714</v>
      </c>
      <c r="G406" t="s">
        <v>714</v>
      </c>
      <c r="H406" t="s">
        <v>714</v>
      </c>
      <c r="I406" t="s">
        <v>714</v>
      </c>
      <c r="J406" t="s">
        <v>714</v>
      </c>
      <c r="K406">
        <v>2.6</v>
      </c>
      <c r="L406">
        <v>2</v>
      </c>
    </row>
    <row r="407" spans="1:12">
      <c r="A407" t="s">
        <v>709</v>
      </c>
      <c r="B407" t="s">
        <v>756</v>
      </c>
      <c r="C407" t="s">
        <v>760</v>
      </c>
      <c r="D407">
        <v>0.1</v>
      </c>
      <c r="E407" s="55">
        <v>45117</v>
      </c>
      <c r="F407" t="s">
        <v>758</v>
      </c>
      <c r="G407">
        <v>27.17</v>
      </c>
      <c r="H407">
        <v>1.27</v>
      </c>
      <c r="J407" s="992">
        <v>0.45069444444444445</v>
      </c>
      <c r="K407">
        <v>1.1000000000000001</v>
      </c>
      <c r="L407">
        <v>0.77</v>
      </c>
    </row>
    <row r="408" spans="1:12">
      <c r="A408" t="s">
        <v>709</v>
      </c>
      <c r="B408" t="s">
        <v>756</v>
      </c>
      <c r="C408" t="s">
        <v>760</v>
      </c>
      <c r="D408">
        <v>0.2</v>
      </c>
      <c r="E408" t="s">
        <v>714</v>
      </c>
      <c r="F408" t="s">
        <v>714</v>
      </c>
      <c r="G408" t="s">
        <v>714</v>
      </c>
      <c r="H408" t="s">
        <v>714</v>
      </c>
      <c r="I408" t="s">
        <v>714</v>
      </c>
      <c r="J408" t="s">
        <v>714</v>
      </c>
      <c r="K408">
        <v>1.1000000000000001</v>
      </c>
      <c r="L408">
        <v>0.77</v>
      </c>
    </row>
    <row r="409" spans="1:12">
      <c r="A409" t="s">
        <v>709</v>
      </c>
      <c r="B409" t="s">
        <v>756</v>
      </c>
      <c r="C409" t="s">
        <v>760</v>
      </c>
      <c r="D409">
        <v>0.5</v>
      </c>
      <c r="E409" s="55">
        <v>45117</v>
      </c>
      <c r="F409" t="s">
        <v>758</v>
      </c>
      <c r="G409">
        <v>20.67</v>
      </c>
      <c r="H409">
        <v>0.68100000000000005</v>
      </c>
      <c r="J409" s="992">
        <v>0.45347222222222222</v>
      </c>
      <c r="K409">
        <v>1.1000000000000001</v>
      </c>
      <c r="L409">
        <v>0.77</v>
      </c>
    </row>
    <row r="410" spans="1:12">
      <c r="A410" t="s">
        <v>709</v>
      </c>
      <c r="B410" t="s">
        <v>756</v>
      </c>
      <c r="C410" t="s">
        <v>760</v>
      </c>
      <c r="D410">
        <v>0.6</v>
      </c>
      <c r="E410" t="s">
        <v>714</v>
      </c>
      <c r="F410" t="s">
        <v>714</v>
      </c>
      <c r="G410" t="s">
        <v>714</v>
      </c>
      <c r="H410" t="s">
        <v>714</v>
      </c>
      <c r="I410" t="s">
        <v>714</v>
      </c>
      <c r="J410" t="s">
        <v>714</v>
      </c>
      <c r="K410">
        <v>1.1000000000000001</v>
      </c>
      <c r="L410">
        <v>0.77</v>
      </c>
    </row>
    <row r="411" spans="1:12">
      <c r="A411" t="s">
        <v>709</v>
      </c>
      <c r="B411" t="s">
        <v>756</v>
      </c>
      <c r="C411" t="s">
        <v>760</v>
      </c>
      <c r="D411">
        <v>1</v>
      </c>
      <c r="E411" t="s">
        <v>714</v>
      </c>
      <c r="F411" t="s">
        <v>714</v>
      </c>
      <c r="G411" t="s">
        <v>714</v>
      </c>
      <c r="H411" t="s">
        <v>714</v>
      </c>
      <c r="I411" t="s">
        <v>714</v>
      </c>
      <c r="J411" t="s">
        <v>714</v>
      </c>
      <c r="K411">
        <v>1.1000000000000001</v>
      </c>
      <c r="L411">
        <v>0.77</v>
      </c>
    </row>
    <row r="412" spans="1:12">
      <c r="A412" t="s">
        <v>709</v>
      </c>
      <c r="B412" t="s">
        <v>756</v>
      </c>
      <c r="C412" t="s">
        <v>761</v>
      </c>
      <c r="D412">
        <v>0.5</v>
      </c>
      <c r="E412" s="55">
        <v>45148</v>
      </c>
      <c r="F412" t="s">
        <v>758</v>
      </c>
      <c r="G412">
        <v>8.1</v>
      </c>
      <c r="H412">
        <v>0.70099999999999996</v>
      </c>
      <c r="J412" s="992">
        <v>0.47083333333333338</v>
      </c>
      <c r="K412">
        <v>2.2999999999999998</v>
      </c>
      <c r="L412">
        <v>1.33</v>
      </c>
    </row>
    <row r="413" spans="1:12">
      <c r="A413" t="s">
        <v>709</v>
      </c>
      <c r="B413" t="s">
        <v>756</v>
      </c>
      <c r="C413" t="s">
        <v>761</v>
      </c>
      <c r="D413">
        <v>1</v>
      </c>
      <c r="E413" t="s">
        <v>714</v>
      </c>
      <c r="F413" t="s">
        <v>714</v>
      </c>
      <c r="G413" t="s">
        <v>714</v>
      </c>
      <c r="H413" t="s">
        <v>714</v>
      </c>
      <c r="I413" t="s">
        <v>714</v>
      </c>
      <c r="J413" t="s">
        <v>714</v>
      </c>
      <c r="K413">
        <v>2.2999999999999998</v>
      </c>
      <c r="L413">
        <v>1.33</v>
      </c>
    </row>
    <row r="414" spans="1:12">
      <c r="A414" t="s">
        <v>709</v>
      </c>
      <c r="B414" t="s">
        <v>756</v>
      </c>
      <c r="C414" t="s">
        <v>761</v>
      </c>
      <c r="D414">
        <v>1.3</v>
      </c>
      <c r="E414" s="55">
        <v>45148</v>
      </c>
      <c r="F414" t="s">
        <v>758</v>
      </c>
      <c r="G414">
        <v>178.42</v>
      </c>
      <c r="H414">
        <v>0.94099999999999995</v>
      </c>
      <c r="J414" s="992">
        <v>0.47500000000000003</v>
      </c>
      <c r="K414">
        <v>2.2999999999999998</v>
      </c>
      <c r="L414">
        <v>1.33</v>
      </c>
    </row>
    <row r="415" spans="1:12">
      <c r="A415" t="s">
        <v>709</v>
      </c>
      <c r="B415" t="s">
        <v>756</v>
      </c>
      <c r="C415" t="s">
        <v>761</v>
      </c>
      <c r="D415">
        <v>1.3</v>
      </c>
      <c r="E415" s="55">
        <v>45148</v>
      </c>
      <c r="F415" t="s">
        <v>758</v>
      </c>
      <c r="G415">
        <v>84.97</v>
      </c>
      <c r="H415">
        <v>0.91400000000000003</v>
      </c>
      <c r="I415" t="s">
        <v>724</v>
      </c>
      <c r="J415" s="992">
        <v>0.4777777777777778</v>
      </c>
      <c r="K415">
        <v>2.2999999999999998</v>
      </c>
      <c r="L415">
        <v>1.33</v>
      </c>
    </row>
    <row r="416" spans="1:12">
      <c r="A416" t="s">
        <v>709</v>
      </c>
      <c r="B416" t="s">
        <v>756</v>
      </c>
      <c r="C416" t="s">
        <v>761</v>
      </c>
      <c r="D416">
        <v>1.8</v>
      </c>
      <c r="E416" t="s">
        <v>714</v>
      </c>
      <c r="F416" t="s">
        <v>714</v>
      </c>
      <c r="G416" t="s">
        <v>714</v>
      </c>
      <c r="H416" t="s">
        <v>714</v>
      </c>
      <c r="I416" t="s">
        <v>714</v>
      </c>
      <c r="J416" t="s">
        <v>714</v>
      </c>
      <c r="K416">
        <v>2.2999999999999998</v>
      </c>
      <c r="L416">
        <v>1.33</v>
      </c>
    </row>
    <row r="417" spans="1:12">
      <c r="A417" t="s">
        <v>709</v>
      </c>
      <c r="B417" t="s">
        <v>756</v>
      </c>
      <c r="C417" t="s">
        <v>762</v>
      </c>
      <c r="D417">
        <v>0.5</v>
      </c>
      <c r="E417" s="55">
        <v>45180</v>
      </c>
      <c r="F417" t="s">
        <v>758</v>
      </c>
      <c r="G417">
        <v>4.4800000000000004</v>
      </c>
      <c r="H417">
        <v>0.38500000000000001</v>
      </c>
      <c r="J417" s="992">
        <v>0.46666666666666662</v>
      </c>
      <c r="K417">
        <v>2.2000000000000002</v>
      </c>
      <c r="L417">
        <v>1.2</v>
      </c>
    </row>
    <row r="418" spans="1:12">
      <c r="A418" t="s">
        <v>709</v>
      </c>
      <c r="B418" t="s">
        <v>756</v>
      </c>
      <c r="C418" t="s">
        <v>762</v>
      </c>
      <c r="D418">
        <v>1</v>
      </c>
      <c r="E418" t="s">
        <v>714</v>
      </c>
      <c r="F418" t="s">
        <v>714</v>
      </c>
      <c r="G418" t="s">
        <v>714</v>
      </c>
      <c r="H418" t="s">
        <v>714</v>
      </c>
      <c r="I418" t="s">
        <v>714</v>
      </c>
      <c r="J418" t="s">
        <v>714</v>
      </c>
      <c r="K418">
        <v>2.2000000000000002</v>
      </c>
      <c r="L418">
        <v>1.2</v>
      </c>
    </row>
    <row r="419" spans="1:12">
      <c r="A419" t="s">
        <v>709</v>
      </c>
      <c r="B419" t="s">
        <v>756</v>
      </c>
      <c r="C419" t="s">
        <v>762</v>
      </c>
      <c r="D419">
        <v>1.2</v>
      </c>
      <c r="E419" s="55">
        <v>45180</v>
      </c>
      <c r="F419" t="s">
        <v>758</v>
      </c>
      <c r="G419">
        <v>4.72</v>
      </c>
      <c r="H419">
        <v>0.40300000000000002</v>
      </c>
      <c r="J419" s="992">
        <v>0.47013888888888888</v>
      </c>
      <c r="K419">
        <v>2.2000000000000002</v>
      </c>
      <c r="L419">
        <v>1.2</v>
      </c>
    </row>
    <row r="420" spans="1:12">
      <c r="A420" t="s">
        <v>709</v>
      </c>
      <c r="B420" t="s">
        <v>756</v>
      </c>
      <c r="C420" t="s">
        <v>762</v>
      </c>
      <c r="D420">
        <v>1.7</v>
      </c>
      <c r="E420" t="s">
        <v>714</v>
      </c>
      <c r="F420" t="s">
        <v>714</v>
      </c>
      <c r="G420" t="s">
        <v>714</v>
      </c>
      <c r="H420" t="s">
        <v>714</v>
      </c>
      <c r="I420" t="s">
        <v>714</v>
      </c>
      <c r="J420" t="s">
        <v>714</v>
      </c>
      <c r="K420">
        <v>2.2000000000000002</v>
      </c>
      <c r="L420">
        <v>1.2</v>
      </c>
    </row>
    <row r="421" spans="1:12">
      <c r="A421" t="s">
        <v>709</v>
      </c>
      <c r="B421" t="s">
        <v>756</v>
      </c>
      <c r="C421" t="s">
        <v>763</v>
      </c>
      <c r="D421">
        <v>0.5</v>
      </c>
      <c r="E421" s="55">
        <v>45208</v>
      </c>
      <c r="F421" t="s">
        <v>758</v>
      </c>
      <c r="G421">
        <v>6.57</v>
      </c>
      <c r="H421">
        <v>0.31</v>
      </c>
      <c r="J421" s="992">
        <v>0.47638888888888892</v>
      </c>
      <c r="K421">
        <v>1.1000000000000001</v>
      </c>
      <c r="L421">
        <v>1.05</v>
      </c>
    </row>
    <row r="422" spans="1:12">
      <c r="A422" t="s">
        <v>709</v>
      </c>
      <c r="B422" t="s">
        <v>756</v>
      </c>
      <c r="C422" t="s">
        <v>763</v>
      </c>
      <c r="D422">
        <v>0.5</v>
      </c>
      <c r="E422" s="55">
        <v>45208</v>
      </c>
      <c r="F422" t="s">
        <v>758</v>
      </c>
      <c r="G422">
        <v>6.26</v>
      </c>
      <c r="H422">
        <v>0.314</v>
      </c>
      <c r="I422" t="s">
        <v>724</v>
      </c>
      <c r="J422" s="992">
        <v>0.48055555555555557</v>
      </c>
      <c r="K422">
        <v>1.1000000000000001</v>
      </c>
      <c r="L422">
        <v>1.05</v>
      </c>
    </row>
    <row r="423" spans="1:12">
      <c r="A423" t="s">
        <v>709</v>
      </c>
      <c r="B423" t="s">
        <v>756</v>
      </c>
      <c r="C423" t="s">
        <v>763</v>
      </c>
      <c r="D423">
        <v>0.6</v>
      </c>
      <c r="E423" t="s">
        <v>714</v>
      </c>
      <c r="F423" t="s">
        <v>714</v>
      </c>
      <c r="G423" t="s">
        <v>714</v>
      </c>
      <c r="H423" t="s">
        <v>714</v>
      </c>
      <c r="I423" t="s">
        <v>714</v>
      </c>
      <c r="J423" t="s">
        <v>714</v>
      </c>
      <c r="K423">
        <v>1.1000000000000001</v>
      </c>
      <c r="L423">
        <v>1.05</v>
      </c>
    </row>
    <row r="424" spans="1:12">
      <c r="A424" t="s">
        <v>709</v>
      </c>
      <c r="B424" t="s">
        <v>756</v>
      </c>
      <c r="C424" t="s">
        <v>763</v>
      </c>
      <c r="D424">
        <v>0.7</v>
      </c>
      <c r="E424" t="s">
        <v>714</v>
      </c>
      <c r="F424" t="s">
        <v>714</v>
      </c>
      <c r="G424" t="s">
        <v>714</v>
      </c>
      <c r="H424" t="s">
        <v>714</v>
      </c>
      <c r="I424" t="s">
        <v>714</v>
      </c>
      <c r="J424" t="s">
        <v>714</v>
      </c>
      <c r="K424">
        <v>1.1000000000000001</v>
      </c>
      <c r="L424">
        <v>1.05</v>
      </c>
    </row>
    <row r="425" spans="1:12">
      <c r="A425" t="s">
        <v>709</v>
      </c>
      <c r="B425" t="s">
        <v>756</v>
      </c>
      <c r="C425" t="s">
        <v>763</v>
      </c>
      <c r="D425">
        <v>0.8</v>
      </c>
      <c r="E425" t="s">
        <v>714</v>
      </c>
      <c r="F425" t="s">
        <v>714</v>
      </c>
      <c r="G425" t="s">
        <v>714</v>
      </c>
      <c r="H425" t="s">
        <v>714</v>
      </c>
      <c r="I425" t="s">
        <v>714</v>
      </c>
      <c r="J425" t="s">
        <v>714</v>
      </c>
      <c r="K425">
        <v>1.1000000000000001</v>
      </c>
      <c r="L425">
        <v>1.05</v>
      </c>
    </row>
    <row r="426" spans="1:12">
      <c r="A426" t="s">
        <v>709</v>
      </c>
      <c r="B426" t="s">
        <v>756</v>
      </c>
      <c r="C426" t="s">
        <v>763</v>
      </c>
      <c r="D426">
        <v>0.9</v>
      </c>
      <c r="E426" t="s">
        <v>714</v>
      </c>
      <c r="F426" t="s">
        <v>714</v>
      </c>
      <c r="G426" t="s">
        <v>714</v>
      </c>
      <c r="H426" t="s">
        <v>714</v>
      </c>
      <c r="I426" t="s">
        <v>714</v>
      </c>
      <c r="J426" t="s">
        <v>714</v>
      </c>
      <c r="K426">
        <v>1.1000000000000001</v>
      </c>
      <c r="L426">
        <v>1.05</v>
      </c>
    </row>
    <row r="427" spans="1:12">
      <c r="A427" t="s">
        <v>709</v>
      </c>
      <c r="B427" t="s">
        <v>756</v>
      </c>
      <c r="C427" t="s">
        <v>763</v>
      </c>
      <c r="D427">
        <v>1</v>
      </c>
      <c r="E427" t="s">
        <v>714</v>
      </c>
      <c r="F427" t="s">
        <v>714</v>
      </c>
      <c r="G427" t="s">
        <v>714</v>
      </c>
      <c r="H427" t="s">
        <v>714</v>
      </c>
      <c r="I427" t="s">
        <v>714</v>
      </c>
      <c r="J427" t="s">
        <v>714</v>
      </c>
      <c r="K427">
        <v>1.1000000000000001</v>
      </c>
      <c r="L427">
        <v>1.05</v>
      </c>
    </row>
    <row r="432" spans="1:12">
      <c r="A432" t="s">
        <v>20</v>
      </c>
      <c r="B432" t="s">
        <v>701</v>
      </c>
      <c r="C432" t="s">
        <v>2668</v>
      </c>
      <c r="D432" t="s">
        <v>1538</v>
      </c>
      <c r="E432" t="s">
        <v>786</v>
      </c>
      <c r="F432" t="s">
        <v>2669</v>
      </c>
      <c r="G432" t="s">
        <v>2670</v>
      </c>
      <c r="H432" t="s">
        <v>809</v>
      </c>
      <c r="I432" t="s">
        <v>707</v>
      </c>
      <c r="J432" t="s">
        <v>2671</v>
      </c>
      <c r="K432" t="s">
        <v>847</v>
      </c>
      <c r="L432" t="s">
        <v>2672</v>
      </c>
    </row>
    <row r="433" spans="1:12">
      <c r="A433" t="s">
        <v>709</v>
      </c>
      <c r="B433" t="s">
        <v>764</v>
      </c>
      <c r="C433" t="s">
        <v>765</v>
      </c>
      <c r="D433">
        <v>0.5</v>
      </c>
      <c r="E433" s="55">
        <v>45041</v>
      </c>
      <c r="F433" t="s">
        <v>766</v>
      </c>
      <c r="G433">
        <v>0.57999999999999996</v>
      </c>
      <c r="H433">
        <v>0.374</v>
      </c>
      <c r="J433" s="992">
        <v>0.4465277777777778</v>
      </c>
      <c r="K433">
        <v>12.7</v>
      </c>
      <c r="L433">
        <v>9.9499999999999993</v>
      </c>
    </row>
    <row r="434" spans="1:12">
      <c r="A434" t="s">
        <v>709</v>
      </c>
      <c r="B434" t="s">
        <v>764</v>
      </c>
      <c r="C434" t="s">
        <v>765</v>
      </c>
      <c r="D434">
        <v>1</v>
      </c>
      <c r="E434" t="s">
        <v>714</v>
      </c>
      <c r="F434" t="s">
        <v>714</v>
      </c>
      <c r="G434" t="s">
        <v>714</v>
      </c>
      <c r="H434" t="s">
        <v>714</v>
      </c>
      <c r="I434" t="s">
        <v>714</v>
      </c>
      <c r="J434" t="s">
        <v>714</v>
      </c>
      <c r="K434">
        <v>12.7</v>
      </c>
      <c r="L434">
        <v>9.9499999999999993</v>
      </c>
    </row>
    <row r="435" spans="1:12">
      <c r="A435" t="s">
        <v>709</v>
      </c>
      <c r="B435" t="s">
        <v>764</v>
      </c>
      <c r="C435" t="s">
        <v>765</v>
      </c>
      <c r="D435">
        <v>2</v>
      </c>
      <c r="E435" t="s">
        <v>714</v>
      </c>
      <c r="F435" t="s">
        <v>714</v>
      </c>
      <c r="G435" t="s">
        <v>714</v>
      </c>
      <c r="H435" t="s">
        <v>714</v>
      </c>
      <c r="I435" t="s">
        <v>714</v>
      </c>
      <c r="J435" t="s">
        <v>714</v>
      </c>
      <c r="K435">
        <v>12.7</v>
      </c>
      <c r="L435">
        <v>9.9499999999999993</v>
      </c>
    </row>
    <row r="436" spans="1:12">
      <c r="A436" t="s">
        <v>709</v>
      </c>
      <c r="B436" t="s">
        <v>764</v>
      </c>
      <c r="C436" t="s">
        <v>765</v>
      </c>
      <c r="D436">
        <v>3</v>
      </c>
      <c r="E436" s="55">
        <v>45041</v>
      </c>
      <c r="F436" t="s">
        <v>766</v>
      </c>
      <c r="G436">
        <v>0.7</v>
      </c>
      <c r="H436">
        <v>0.36699999999999999</v>
      </c>
      <c r="J436" s="992">
        <v>0.45208333333333334</v>
      </c>
      <c r="K436">
        <v>12.7</v>
      </c>
      <c r="L436">
        <v>9.9499999999999993</v>
      </c>
    </row>
    <row r="437" spans="1:12">
      <c r="A437" t="s">
        <v>709</v>
      </c>
      <c r="B437" t="s">
        <v>764</v>
      </c>
      <c r="C437" t="s">
        <v>765</v>
      </c>
      <c r="D437">
        <v>4</v>
      </c>
      <c r="E437" t="s">
        <v>714</v>
      </c>
      <c r="F437" t="s">
        <v>714</v>
      </c>
      <c r="G437" t="s">
        <v>714</v>
      </c>
      <c r="H437" t="s">
        <v>714</v>
      </c>
      <c r="I437" t="s">
        <v>714</v>
      </c>
      <c r="J437" t="s">
        <v>714</v>
      </c>
      <c r="K437">
        <v>12.7</v>
      </c>
      <c r="L437">
        <v>9.9499999999999993</v>
      </c>
    </row>
    <row r="438" spans="1:12">
      <c r="A438" t="s">
        <v>709</v>
      </c>
      <c r="B438" t="s">
        <v>764</v>
      </c>
      <c r="C438" t="s">
        <v>765</v>
      </c>
      <c r="D438">
        <v>5</v>
      </c>
      <c r="E438" t="s">
        <v>714</v>
      </c>
      <c r="F438" t="s">
        <v>714</v>
      </c>
      <c r="G438" t="s">
        <v>714</v>
      </c>
      <c r="H438" t="s">
        <v>714</v>
      </c>
      <c r="I438" t="s">
        <v>714</v>
      </c>
      <c r="J438" t="s">
        <v>714</v>
      </c>
      <c r="K438">
        <v>12.7</v>
      </c>
      <c r="L438">
        <v>9.9499999999999993</v>
      </c>
    </row>
    <row r="439" spans="1:12">
      <c r="A439" t="s">
        <v>709</v>
      </c>
      <c r="B439" t="s">
        <v>764</v>
      </c>
      <c r="C439" t="s">
        <v>765</v>
      </c>
      <c r="D439">
        <v>6</v>
      </c>
      <c r="E439" t="s">
        <v>714</v>
      </c>
      <c r="F439" t="s">
        <v>714</v>
      </c>
      <c r="G439" t="s">
        <v>714</v>
      </c>
      <c r="H439" t="s">
        <v>714</v>
      </c>
      <c r="I439" t="s">
        <v>714</v>
      </c>
      <c r="J439" t="s">
        <v>714</v>
      </c>
      <c r="K439">
        <v>12.7</v>
      </c>
      <c r="L439">
        <v>9.9499999999999993</v>
      </c>
    </row>
    <row r="440" spans="1:12">
      <c r="A440" t="s">
        <v>709</v>
      </c>
      <c r="B440" t="s">
        <v>764</v>
      </c>
      <c r="C440" t="s">
        <v>765</v>
      </c>
      <c r="D440">
        <v>7</v>
      </c>
      <c r="E440" t="s">
        <v>714</v>
      </c>
      <c r="F440" t="s">
        <v>714</v>
      </c>
      <c r="G440" t="s">
        <v>714</v>
      </c>
      <c r="H440" t="s">
        <v>714</v>
      </c>
      <c r="I440" t="s">
        <v>714</v>
      </c>
      <c r="J440" t="s">
        <v>714</v>
      </c>
      <c r="K440">
        <v>12.7</v>
      </c>
      <c r="L440">
        <v>9.9499999999999993</v>
      </c>
    </row>
    <row r="441" spans="1:12">
      <c r="A441" t="s">
        <v>709</v>
      </c>
      <c r="B441" t="s">
        <v>764</v>
      </c>
      <c r="C441" t="s">
        <v>765</v>
      </c>
      <c r="D441">
        <v>8</v>
      </c>
      <c r="E441" t="s">
        <v>714</v>
      </c>
      <c r="F441" t="s">
        <v>714</v>
      </c>
      <c r="G441" t="s">
        <v>714</v>
      </c>
      <c r="H441" t="s">
        <v>714</v>
      </c>
      <c r="I441" t="s">
        <v>714</v>
      </c>
      <c r="J441" t="s">
        <v>714</v>
      </c>
      <c r="K441">
        <v>12.7</v>
      </c>
      <c r="L441">
        <v>9.9499999999999993</v>
      </c>
    </row>
    <row r="442" spans="1:12">
      <c r="A442" t="s">
        <v>709</v>
      </c>
      <c r="B442" t="s">
        <v>764</v>
      </c>
      <c r="C442" t="s">
        <v>765</v>
      </c>
      <c r="D442">
        <v>9</v>
      </c>
      <c r="E442" s="55">
        <v>45041</v>
      </c>
      <c r="F442" t="s">
        <v>766</v>
      </c>
      <c r="G442">
        <v>1.19</v>
      </c>
      <c r="H442">
        <v>0.16</v>
      </c>
      <c r="J442" s="992">
        <v>0.45624999999999999</v>
      </c>
      <c r="K442">
        <v>12.7</v>
      </c>
      <c r="L442">
        <v>9.9499999999999993</v>
      </c>
    </row>
    <row r="443" spans="1:12">
      <c r="A443" t="s">
        <v>709</v>
      </c>
      <c r="B443" t="s">
        <v>764</v>
      </c>
      <c r="C443" t="s">
        <v>765</v>
      </c>
      <c r="D443">
        <v>10</v>
      </c>
      <c r="E443" t="s">
        <v>714</v>
      </c>
      <c r="F443" t="s">
        <v>714</v>
      </c>
      <c r="G443" t="s">
        <v>714</v>
      </c>
      <c r="H443" t="s">
        <v>714</v>
      </c>
      <c r="I443" t="s">
        <v>714</v>
      </c>
      <c r="J443" t="s">
        <v>714</v>
      </c>
      <c r="K443">
        <v>12.7</v>
      </c>
      <c r="L443">
        <v>9.9499999999999993</v>
      </c>
    </row>
    <row r="444" spans="1:12">
      <c r="A444" t="s">
        <v>709</v>
      </c>
      <c r="B444" t="s">
        <v>764</v>
      </c>
      <c r="C444" t="s">
        <v>765</v>
      </c>
      <c r="D444">
        <v>11</v>
      </c>
      <c r="E444" t="s">
        <v>714</v>
      </c>
      <c r="F444" t="s">
        <v>714</v>
      </c>
      <c r="G444" t="s">
        <v>714</v>
      </c>
      <c r="H444" t="s">
        <v>714</v>
      </c>
      <c r="I444" t="s">
        <v>714</v>
      </c>
      <c r="J444" t="s">
        <v>714</v>
      </c>
      <c r="K444">
        <v>12.7</v>
      </c>
      <c r="L444">
        <v>9.9499999999999993</v>
      </c>
    </row>
    <row r="445" spans="1:12">
      <c r="A445" t="s">
        <v>709</v>
      </c>
      <c r="B445" t="s">
        <v>764</v>
      </c>
      <c r="C445" t="s">
        <v>765</v>
      </c>
      <c r="D445">
        <v>11.2</v>
      </c>
      <c r="E445" s="55">
        <v>45041</v>
      </c>
      <c r="F445" t="s">
        <v>766</v>
      </c>
      <c r="G445">
        <v>0.9</v>
      </c>
      <c r="H445">
        <v>0.28199999999999997</v>
      </c>
      <c r="J445" s="992">
        <v>0.46249999999999997</v>
      </c>
      <c r="K445">
        <v>12.7</v>
      </c>
      <c r="L445">
        <v>9.9499999999999993</v>
      </c>
    </row>
    <row r="446" spans="1:12">
      <c r="A446" t="s">
        <v>709</v>
      </c>
      <c r="B446" t="s">
        <v>764</v>
      </c>
      <c r="C446" t="s">
        <v>765</v>
      </c>
      <c r="D446">
        <v>11.7</v>
      </c>
      <c r="E446" t="s">
        <v>714</v>
      </c>
      <c r="F446" t="s">
        <v>714</v>
      </c>
      <c r="G446" t="s">
        <v>714</v>
      </c>
      <c r="H446" t="s">
        <v>714</v>
      </c>
      <c r="I446" t="s">
        <v>714</v>
      </c>
      <c r="J446" t="s">
        <v>714</v>
      </c>
      <c r="K446">
        <v>12.7</v>
      </c>
      <c r="L446">
        <v>9.9499999999999993</v>
      </c>
    </row>
    <row r="447" spans="1:12">
      <c r="A447" t="s">
        <v>709</v>
      </c>
      <c r="B447" t="s">
        <v>764</v>
      </c>
      <c r="C447" t="s">
        <v>765</v>
      </c>
      <c r="D447">
        <v>12</v>
      </c>
      <c r="E447" t="s">
        <v>714</v>
      </c>
      <c r="F447" t="s">
        <v>714</v>
      </c>
      <c r="G447" t="s">
        <v>714</v>
      </c>
      <c r="H447" t="s">
        <v>714</v>
      </c>
      <c r="I447" t="s">
        <v>714</v>
      </c>
      <c r="J447" t="s">
        <v>714</v>
      </c>
      <c r="K447">
        <v>12.7</v>
      </c>
      <c r="L447">
        <v>9.9499999999999993</v>
      </c>
    </row>
    <row r="448" spans="1:12">
      <c r="A448" t="s">
        <v>709</v>
      </c>
      <c r="B448" t="s">
        <v>764</v>
      </c>
      <c r="C448" t="s">
        <v>768</v>
      </c>
      <c r="D448">
        <v>0.5</v>
      </c>
      <c r="E448" s="55">
        <v>45063</v>
      </c>
      <c r="F448" t="s">
        <v>766</v>
      </c>
      <c r="G448">
        <v>0.74</v>
      </c>
      <c r="H448">
        <v>0.245</v>
      </c>
      <c r="J448" s="992">
        <v>0.41736111111111113</v>
      </c>
      <c r="K448">
        <v>12.6</v>
      </c>
      <c r="L448">
        <v>9.25</v>
      </c>
    </row>
    <row r="449" spans="1:12">
      <c r="A449" t="s">
        <v>709</v>
      </c>
      <c r="B449" t="s">
        <v>764</v>
      </c>
      <c r="C449" t="s">
        <v>768</v>
      </c>
      <c r="D449">
        <v>1</v>
      </c>
      <c r="E449" t="s">
        <v>714</v>
      </c>
      <c r="F449" t="s">
        <v>714</v>
      </c>
      <c r="G449" t="s">
        <v>714</v>
      </c>
      <c r="H449" t="s">
        <v>714</v>
      </c>
      <c r="I449" t="s">
        <v>714</v>
      </c>
      <c r="J449" t="s">
        <v>714</v>
      </c>
      <c r="K449">
        <v>12.6</v>
      </c>
      <c r="L449">
        <v>9.25</v>
      </c>
    </row>
    <row r="450" spans="1:12">
      <c r="A450" t="s">
        <v>709</v>
      </c>
      <c r="B450" t="s">
        <v>764</v>
      </c>
      <c r="C450" t="s">
        <v>768</v>
      </c>
      <c r="D450">
        <v>2</v>
      </c>
      <c r="E450" t="s">
        <v>714</v>
      </c>
      <c r="F450" t="s">
        <v>714</v>
      </c>
      <c r="G450" t="s">
        <v>714</v>
      </c>
      <c r="H450" t="s">
        <v>714</v>
      </c>
      <c r="I450" t="s">
        <v>714</v>
      </c>
      <c r="J450" t="s">
        <v>714</v>
      </c>
      <c r="K450">
        <v>12.6</v>
      </c>
      <c r="L450">
        <v>9.25</v>
      </c>
    </row>
    <row r="451" spans="1:12">
      <c r="A451" t="s">
        <v>709</v>
      </c>
      <c r="B451" t="s">
        <v>764</v>
      </c>
      <c r="C451" t="s">
        <v>768</v>
      </c>
      <c r="D451">
        <v>3</v>
      </c>
      <c r="E451" s="55">
        <v>45063</v>
      </c>
      <c r="F451" t="s">
        <v>766</v>
      </c>
      <c r="G451">
        <v>0.79</v>
      </c>
      <c r="H451">
        <v>0.151</v>
      </c>
      <c r="J451" s="992">
        <v>0.42152777777777778</v>
      </c>
      <c r="K451">
        <v>12.6</v>
      </c>
      <c r="L451">
        <v>9.25</v>
      </c>
    </row>
    <row r="452" spans="1:12">
      <c r="A452" t="s">
        <v>709</v>
      </c>
      <c r="B452" t="s">
        <v>764</v>
      </c>
      <c r="C452" t="s">
        <v>768</v>
      </c>
      <c r="D452">
        <v>4</v>
      </c>
      <c r="E452" t="s">
        <v>714</v>
      </c>
      <c r="F452" t="s">
        <v>714</v>
      </c>
      <c r="G452" t="s">
        <v>714</v>
      </c>
      <c r="H452" t="s">
        <v>714</v>
      </c>
      <c r="I452" t="s">
        <v>714</v>
      </c>
      <c r="J452" t="s">
        <v>714</v>
      </c>
      <c r="K452">
        <v>12.6</v>
      </c>
      <c r="L452">
        <v>9.25</v>
      </c>
    </row>
    <row r="453" spans="1:12">
      <c r="A453" t="s">
        <v>709</v>
      </c>
      <c r="B453" t="s">
        <v>764</v>
      </c>
      <c r="C453" t="s">
        <v>768</v>
      </c>
      <c r="D453">
        <v>5</v>
      </c>
      <c r="E453" t="s">
        <v>714</v>
      </c>
      <c r="F453" t="s">
        <v>714</v>
      </c>
      <c r="G453" t="s">
        <v>714</v>
      </c>
      <c r="H453" t="s">
        <v>714</v>
      </c>
      <c r="I453" t="s">
        <v>714</v>
      </c>
      <c r="J453" t="s">
        <v>714</v>
      </c>
      <c r="K453">
        <v>12.6</v>
      </c>
      <c r="L453">
        <v>9.25</v>
      </c>
    </row>
    <row r="454" spans="1:12">
      <c r="A454" t="s">
        <v>709</v>
      </c>
      <c r="B454" t="s">
        <v>764</v>
      </c>
      <c r="C454" t="s">
        <v>768</v>
      </c>
      <c r="D454">
        <v>6</v>
      </c>
      <c r="E454" t="s">
        <v>714</v>
      </c>
      <c r="F454" t="s">
        <v>714</v>
      </c>
      <c r="G454" t="s">
        <v>714</v>
      </c>
      <c r="H454" t="s">
        <v>714</v>
      </c>
      <c r="I454" t="s">
        <v>714</v>
      </c>
      <c r="J454" t="s">
        <v>714</v>
      </c>
      <c r="K454">
        <v>12.6</v>
      </c>
      <c r="L454">
        <v>9.25</v>
      </c>
    </row>
    <row r="455" spans="1:12">
      <c r="A455" t="s">
        <v>709</v>
      </c>
      <c r="B455" t="s">
        <v>764</v>
      </c>
      <c r="C455" t="s">
        <v>768</v>
      </c>
      <c r="D455">
        <v>7</v>
      </c>
      <c r="E455" t="s">
        <v>714</v>
      </c>
      <c r="F455" t="s">
        <v>714</v>
      </c>
      <c r="G455" t="s">
        <v>714</v>
      </c>
      <c r="H455" t="s">
        <v>714</v>
      </c>
      <c r="I455" t="s">
        <v>714</v>
      </c>
      <c r="J455" t="s">
        <v>714</v>
      </c>
      <c r="K455">
        <v>12.6</v>
      </c>
      <c r="L455">
        <v>9.25</v>
      </c>
    </row>
    <row r="456" spans="1:12">
      <c r="A456" t="s">
        <v>709</v>
      </c>
      <c r="B456" t="s">
        <v>764</v>
      </c>
      <c r="C456" t="s">
        <v>768</v>
      </c>
      <c r="D456">
        <v>8</v>
      </c>
      <c r="E456" t="s">
        <v>714</v>
      </c>
      <c r="F456" t="s">
        <v>714</v>
      </c>
      <c r="G456" t="s">
        <v>714</v>
      </c>
      <c r="H456" t="s">
        <v>714</v>
      </c>
      <c r="I456" t="s">
        <v>714</v>
      </c>
      <c r="J456" t="s">
        <v>714</v>
      </c>
      <c r="K456">
        <v>12.6</v>
      </c>
      <c r="L456">
        <v>9.25</v>
      </c>
    </row>
    <row r="457" spans="1:12">
      <c r="A457" t="s">
        <v>709</v>
      </c>
      <c r="B457" t="s">
        <v>764</v>
      </c>
      <c r="C457" t="s">
        <v>768</v>
      </c>
      <c r="D457">
        <v>9</v>
      </c>
      <c r="E457" s="55">
        <v>45063</v>
      </c>
      <c r="F457" t="s">
        <v>766</v>
      </c>
      <c r="G457">
        <v>2.0699999999999998</v>
      </c>
      <c r="H457">
        <v>0.29199999999999998</v>
      </c>
      <c r="J457" s="992">
        <v>0.4368055555555555</v>
      </c>
      <c r="K457">
        <v>12.6</v>
      </c>
      <c r="L457">
        <v>9.25</v>
      </c>
    </row>
    <row r="458" spans="1:12">
      <c r="A458" t="s">
        <v>709</v>
      </c>
      <c r="B458" t="s">
        <v>764</v>
      </c>
      <c r="C458" t="s">
        <v>768</v>
      </c>
      <c r="D458">
        <v>10</v>
      </c>
      <c r="E458" t="s">
        <v>714</v>
      </c>
      <c r="F458" t="s">
        <v>714</v>
      </c>
      <c r="G458" t="s">
        <v>714</v>
      </c>
      <c r="H458" t="s">
        <v>714</v>
      </c>
      <c r="I458" t="s">
        <v>714</v>
      </c>
      <c r="J458" t="s">
        <v>714</v>
      </c>
      <c r="K458">
        <v>12.6</v>
      </c>
      <c r="L458">
        <v>9.25</v>
      </c>
    </row>
    <row r="459" spans="1:12">
      <c r="A459" t="s">
        <v>709</v>
      </c>
      <c r="B459" t="s">
        <v>764</v>
      </c>
      <c r="C459" t="s">
        <v>768</v>
      </c>
      <c r="D459">
        <v>11</v>
      </c>
      <c r="E459" t="s">
        <v>714</v>
      </c>
      <c r="F459" t="s">
        <v>714</v>
      </c>
      <c r="G459" t="s">
        <v>714</v>
      </c>
      <c r="H459" t="s">
        <v>714</v>
      </c>
      <c r="I459" t="s">
        <v>714</v>
      </c>
      <c r="J459" t="s">
        <v>714</v>
      </c>
      <c r="K459">
        <v>12.6</v>
      </c>
      <c r="L459">
        <v>9.25</v>
      </c>
    </row>
    <row r="460" spans="1:12">
      <c r="A460" t="s">
        <v>709</v>
      </c>
      <c r="B460" t="s">
        <v>764</v>
      </c>
      <c r="C460" t="s">
        <v>768</v>
      </c>
      <c r="D460">
        <v>11.6</v>
      </c>
      <c r="E460" s="55">
        <v>45063</v>
      </c>
      <c r="F460" t="s">
        <v>766</v>
      </c>
      <c r="G460">
        <v>2.13</v>
      </c>
      <c r="H460">
        <v>0.36799999999999999</v>
      </c>
      <c r="J460" s="992">
        <v>0.43958333333333338</v>
      </c>
      <c r="K460">
        <v>12.6</v>
      </c>
      <c r="L460">
        <v>9.25</v>
      </c>
    </row>
    <row r="461" spans="1:12">
      <c r="A461" t="s">
        <v>709</v>
      </c>
      <c r="B461" t="s">
        <v>764</v>
      </c>
      <c r="C461" t="s">
        <v>768</v>
      </c>
      <c r="D461">
        <v>12</v>
      </c>
      <c r="E461" t="s">
        <v>714</v>
      </c>
      <c r="F461" t="s">
        <v>714</v>
      </c>
      <c r="G461" t="s">
        <v>714</v>
      </c>
      <c r="H461" t="s">
        <v>714</v>
      </c>
      <c r="I461" t="s">
        <v>714</v>
      </c>
      <c r="J461" t="s">
        <v>714</v>
      </c>
      <c r="K461">
        <v>12.6</v>
      </c>
      <c r="L461">
        <v>9.25</v>
      </c>
    </row>
    <row r="462" spans="1:12">
      <c r="A462" t="s">
        <v>709</v>
      </c>
      <c r="B462" t="s">
        <v>764</v>
      </c>
      <c r="C462" t="s">
        <v>768</v>
      </c>
      <c r="D462">
        <v>12.1</v>
      </c>
      <c r="E462" t="s">
        <v>714</v>
      </c>
      <c r="F462" t="s">
        <v>714</v>
      </c>
      <c r="G462" t="s">
        <v>714</v>
      </c>
      <c r="H462" t="s">
        <v>714</v>
      </c>
      <c r="I462" t="s">
        <v>714</v>
      </c>
      <c r="J462" t="s">
        <v>714</v>
      </c>
      <c r="K462">
        <v>12.6</v>
      </c>
      <c r="L462">
        <v>9.25</v>
      </c>
    </row>
    <row r="463" spans="1:12">
      <c r="A463" t="s">
        <v>709</v>
      </c>
      <c r="B463" t="s">
        <v>764</v>
      </c>
      <c r="C463" t="s">
        <v>769</v>
      </c>
      <c r="D463">
        <v>0.5</v>
      </c>
      <c r="E463" s="55">
        <v>45089</v>
      </c>
      <c r="F463" t="s">
        <v>766</v>
      </c>
      <c r="G463">
        <v>0.82</v>
      </c>
      <c r="H463">
        <v>0.17399999999999999</v>
      </c>
      <c r="J463" s="992">
        <v>0.39652777777777781</v>
      </c>
      <c r="K463">
        <v>12.8</v>
      </c>
      <c r="L463">
        <v>10.01</v>
      </c>
    </row>
    <row r="464" spans="1:12">
      <c r="A464" t="s">
        <v>709</v>
      </c>
      <c r="B464" t="s">
        <v>764</v>
      </c>
      <c r="C464" t="s">
        <v>769</v>
      </c>
      <c r="D464">
        <v>1</v>
      </c>
      <c r="E464" t="s">
        <v>714</v>
      </c>
      <c r="F464" t="s">
        <v>714</v>
      </c>
      <c r="G464" t="s">
        <v>714</v>
      </c>
      <c r="H464" t="s">
        <v>714</v>
      </c>
      <c r="I464" t="s">
        <v>714</v>
      </c>
      <c r="J464" t="s">
        <v>714</v>
      </c>
      <c r="K464">
        <v>12.8</v>
      </c>
      <c r="L464">
        <v>10.01</v>
      </c>
    </row>
    <row r="465" spans="1:12">
      <c r="A465" t="s">
        <v>709</v>
      </c>
      <c r="B465" t="s">
        <v>764</v>
      </c>
      <c r="C465" t="s">
        <v>769</v>
      </c>
      <c r="D465">
        <v>2</v>
      </c>
      <c r="E465" t="s">
        <v>714</v>
      </c>
      <c r="F465" t="s">
        <v>714</v>
      </c>
      <c r="G465" t="s">
        <v>714</v>
      </c>
      <c r="H465" t="s">
        <v>714</v>
      </c>
      <c r="I465" t="s">
        <v>714</v>
      </c>
      <c r="J465" t="s">
        <v>714</v>
      </c>
      <c r="K465">
        <v>12.8</v>
      </c>
      <c r="L465">
        <v>10.01</v>
      </c>
    </row>
    <row r="466" spans="1:12">
      <c r="A466" t="s">
        <v>709</v>
      </c>
      <c r="B466" t="s">
        <v>764</v>
      </c>
      <c r="C466" t="s">
        <v>769</v>
      </c>
      <c r="D466">
        <v>3</v>
      </c>
      <c r="E466" s="55">
        <v>45089</v>
      </c>
      <c r="F466" t="s">
        <v>766</v>
      </c>
      <c r="G466">
        <v>1.1200000000000001</v>
      </c>
      <c r="H466">
        <v>0.16500000000000001</v>
      </c>
      <c r="J466" s="992">
        <v>0.40277777777777773</v>
      </c>
      <c r="K466">
        <v>12.8</v>
      </c>
      <c r="L466">
        <v>10.01</v>
      </c>
    </row>
    <row r="467" spans="1:12">
      <c r="A467" t="s">
        <v>709</v>
      </c>
      <c r="B467" t="s">
        <v>764</v>
      </c>
      <c r="C467" t="s">
        <v>769</v>
      </c>
      <c r="D467">
        <v>4</v>
      </c>
      <c r="E467" t="s">
        <v>714</v>
      </c>
      <c r="F467" t="s">
        <v>714</v>
      </c>
      <c r="G467" t="s">
        <v>714</v>
      </c>
      <c r="H467" t="s">
        <v>714</v>
      </c>
      <c r="I467" t="s">
        <v>714</v>
      </c>
      <c r="J467" t="s">
        <v>714</v>
      </c>
      <c r="K467">
        <v>12.8</v>
      </c>
      <c r="L467">
        <v>10.01</v>
      </c>
    </row>
    <row r="468" spans="1:12">
      <c r="A468" t="s">
        <v>709</v>
      </c>
      <c r="B468" t="s">
        <v>764</v>
      </c>
      <c r="C468" t="s">
        <v>769</v>
      </c>
      <c r="D468">
        <v>5</v>
      </c>
      <c r="E468" t="s">
        <v>714</v>
      </c>
      <c r="F468" t="s">
        <v>714</v>
      </c>
      <c r="G468" t="s">
        <v>714</v>
      </c>
      <c r="H468" t="s">
        <v>714</v>
      </c>
      <c r="I468" t="s">
        <v>714</v>
      </c>
      <c r="J468" t="s">
        <v>714</v>
      </c>
      <c r="K468">
        <v>12.8</v>
      </c>
      <c r="L468">
        <v>10.01</v>
      </c>
    </row>
    <row r="469" spans="1:12">
      <c r="A469" t="s">
        <v>709</v>
      </c>
      <c r="B469" t="s">
        <v>764</v>
      </c>
      <c r="C469" t="s">
        <v>769</v>
      </c>
      <c r="D469">
        <v>6</v>
      </c>
      <c r="E469" t="s">
        <v>714</v>
      </c>
      <c r="F469" t="s">
        <v>714</v>
      </c>
      <c r="G469" t="s">
        <v>714</v>
      </c>
      <c r="H469" t="s">
        <v>714</v>
      </c>
      <c r="I469" t="s">
        <v>714</v>
      </c>
      <c r="J469" t="s">
        <v>714</v>
      </c>
      <c r="K469">
        <v>12.8</v>
      </c>
      <c r="L469">
        <v>10.01</v>
      </c>
    </row>
    <row r="470" spans="1:12">
      <c r="A470" t="s">
        <v>709</v>
      </c>
      <c r="B470" t="s">
        <v>764</v>
      </c>
      <c r="C470" t="s">
        <v>769</v>
      </c>
      <c r="D470">
        <v>7</v>
      </c>
      <c r="E470" t="s">
        <v>714</v>
      </c>
      <c r="F470" t="s">
        <v>714</v>
      </c>
      <c r="G470" t="s">
        <v>714</v>
      </c>
      <c r="H470" t="s">
        <v>714</v>
      </c>
      <c r="I470" t="s">
        <v>714</v>
      </c>
      <c r="J470" t="s">
        <v>714</v>
      </c>
      <c r="K470">
        <v>12.8</v>
      </c>
      <c r="L470">
        <v>10.01</v>
      </c>
    </row>
    <row r="471" spans="1:12">
      <c r="A471" t="s">
        <v>709</v>
      </c>
      <c r="B471" t="s">
        <v>764</v>
      </c>
      <c r="C471" t="s">
        <v>769</v>
      </c>
      <c r="D471">
        <v>8</v>
      </c>
      <c r="E471" t="s">
        <v>714</v>
      </c>
      <c r="F471" t="s">
        <v>714</v>
      </c>
      <c r="G471" t="s">
        <v>714</v>
      </c>
      <c r="H471" t="s">
        <v>714</v>
      </c>
      <c r="I471" t="s">
        <v>714</v>
      </c>
      <c r="J471" t="s">
        <v>714</v>
      </c>
      <c r="K471">
        <v>12.8</v>
      </c>
      <c r="L471">
        <v>10.01</v>
      </c>
    </row>
    <row r="472" spans="1:12">
      <c r="A472" t="s">
        <v>709</v>
      </c>
      <c r="B472" t="s">
        <v>764</v>
      </c>
      <c r="C472" t="s">
        <v>769</v>
      </c>
      <c r="D472">
        <v>9</v>
      </c>
      <c r="E472" s="55">
        <v>45089</v>
      </c>
      <c r="F472" t="s">
        <v>766</v>
      </c>
      <c r="G472">
        <v>1.77</v>
      </c>
      <c r="H472">
        <v>0.59399999999999997</v>
      </c>
      <c r="J472" s="992">
        <v>0.4069444444444445</v>
      </c>
      <c r="K472">
        <v>12.8</v>
      </c>
      <c r="L472">
        <v>10.01</v>
      </c>
    </row>
    <row r="473" spans="1:12">
      <c r="A473" t="s">
        <v>709</v>
      </c>
      <c r="B473" t="s">
        <v>764</v>
      </c>
      <c r="C473" t="s">
        <v>769</v>
      </c>
      <c r="D473">
        <v>10</v>
      </c>
      <c r="E473" t="s">
        <v>714</v>
      </c>
      <c r="F473" t="s">
        <v>714</v>
      </c>
      <c r="G473" t="s">
        <v>714</v>
      </c>
      <c r="H473" t="s">
        <v>714</v>
      </c>
      <c r="I473" t="s">
        <v>714</v>
      </c>
      <c r="J473" t="s">
        <v>714</v>
      </c>
      <c r="K473">
        <v>12.8</v>
      </c>
      <c r="L473">
        <v>10.01</v>
      </c>
    </row>
    <row r="474" spans="1:12">
      <c r="A474" t="s">
        <v>709</v>
      </c>
      <c r="B474" t="s">
        <v>764</v>
      </c>
      <c r="C474" t="s">
        <v>769</v>
      </c>
      <c r="D474">
        <v>11</v>
      </c>
      <c r="E474" t="s">
        <v>714</v>
      </c>
      <c r="F474" t="s">
        <v>714</v>
      </c>
      <c r="G474" t="s">
        <v>714</v>
      </c>
      <c r="H474" t="s">
        <v>714</v>
      </c>
      <c r="I474" t="s">
        <v>714</v>
      </c>
      <c r="J474" t="s">
        <v>714</v>
      </c>
      <c r="K474">
        <v>12.8</v>
      </c>
      <c r="L474">
        <v>10.01</v>
      </c>
    </row>
    <row r="475" spans="1:12">
      <c r="A475" t="s">
        <v>709</v>
      </c>
      <c r="B475" t="s">
        <v>764</v>
      </c>
      <c r="C475" t="s">
        <v>769</v>
      </c>
      <c r="D475">
        <v>11.4</v>
      </c>
      <c r="E475" s="55">
        <v>45089</v>
      </c>
      <c r="F475" t="s">
        <v>766</v>
      </c>
      <c r="G475">
        <v>0.92</v>
      </c>
      <c r="H475">
        <v>0.63300000000000001</v>
      </c>
      <c r="J475" s="992">
        <v>0.41180555555555554</v>
      </c>
      <c r="K475">
        <v>12.8</v>
      </c>
      <c r="L475">
        <v>10.01</v>
      </c>
    </row>
    <row r="476" spans="1:12">
      <c r="A476" t="s">
        <v>709</v>
      </c>
      <c r="B476" t="s">
        <v>764</v>
      </c>
      <c r="C476" t="s">
        <v>769</v>
      </c>
      <c r="D476">
        <v>11.8</v>
      </c>
      <c r="E476" t="s">
        <v>714</v>
      </c>
      <c r="F476" t="s">
        <v>714</v>
      </c>
      <c r="G476" t="s">
        <v>714</v>
      </c>
      <c r="H476" t="s">
        <v>714</v>
      </c>
      <c r="I476" t="s">
        <v>714</v>
      </c>
      <c r="J476" t="s">
        <v>714</v>
      </c>
      <c r="K476">
        <v>12.8</v>
      </c>
      <c r="L476">
        <v>10.01</v>
      </c>
    </row>
    <row r="477" spans="1:12">
      <c r="A477" t="s">
        <v>709</v>
      </c>
      <c r="B477" t="s">
        <v>764</v>
      </c>
      <c r="C477" t="s">
        <v>769</v>
      </c>
      <c r="D477">
        <v>12</v>
      </c>
      <c r="E477" t="s">
        <v>714</v>
      </c>
      <c r="F477" t="s">
        <v>714</v>
      </c>
      <c r="G477" t="s">
        <v>714</v>
      </c>
      <c r="H477" t="s">
        <v>714</v>
      </c>
      <c r="I477" t="s">
        <v>714</v>
      </c>
      <c r="J477" t="s">
        <v>714</v>
      </c>
      <c r="K477">
        <v>12.8</v>
      </c>
      <c r="L477">
        <v>10.01</v>
      </c>
    </row>
    <row r="478" spans="1:12">
      <c r="A478" t="s">
        <v>709</v>
      </c>
      <c r="B478" t="s">
        <v>764</v>
      </c>
      <c r="C478" t="s">
        <v>769</v>
      </c>
      <c r="D478">
        <v>12.3</v>
      </c>
      <c r="E478" t="s">
        <v>714</v>
      </c>
      <c r="F478" t="s">
        <v>714</v>
      </c>
      <c r="G478" t="s">
        <v>714</v>
      </c>
      <c r="H478" t="s">
        <v>714</v>
      </c>
      <c r="I478" t="s">
        <v>714</v>
      </c>
      <c r="J478" t="s">
        <v>714</v>
      </c>
      <c r="K478">
        <v>12.8</v>
      </c>
      <c r="L478">
        <v>10.01</v>
      </c>
    </row>
    <row r="479" spans="1:12">
      <c r="A479" t="s">
        <v>709</v>
      </c>
      <c r="B479" t="s">
        <v>764</v>
      </c>
      <c r="C479" t="s">
        <v>770</v>
      </c>
      <c r="D479">
        <v>0.5</v>
      </c>
      <c r="E479" s="55">
        <v>45118</v>
      </c>
      <c r="F479" t="s">
        <v>766</v>
      </c>
      <c r="G479">
        <v>0.54</v>
      </c>
      <c r="H479">
        <v>0.157</v>
      </c>
      <c r="J479" s="992">
        <v>0.39583333333333331</v>
      </c>
      <c r="K479">
        <v>12.1</v>
      </c>
      <c r="L479">
        <v>8.41</v>
      </c>
    </row>
    <row r="480" spans="1:12">
      <c r="A480" t="s">
        <v>709</v>
      </c>
      <c r="B480" t="s">
        <v>764</v>
      </c>
      <c r="C480" t="s">
        <v>770</v>
      </c>
      <c r="D480">
        <v>1</v>
      </c>
      <c r="E480" t="s">
        <v>714</v>
      </c>
      <c r="F480" t="s">
        <v>714</v>
      </c>
      <c r="G480" t="s">
        <v>714</v>
      </c>
      <c r="H480" t="s">
        <v>714</v>
      </c>
      <c r="I480" t="s">
        <v>714</v>
      </c>
      <c r="J480" t="s">
        <v>714</v>
      </c>
      <c r="K480">
        <v>12.1</v>
      </c>
      <c r="L480">
        <v>8.41</v>
      </c>
    </row>
    <row r="481" spans="1:12">
      <c r="A481" t="s">
        <v>709</v>
      </c>
      <c r="B481" t="s">
        <v>764</v>
      </c>
      <c r="C481" t="s">
        <v>770</v>
      </c>
      <c r="D481">
        <v>2</v>
      </c>
      <c r="E481" t="s">
        <v>714</v>
      </c>
      <c r="F481" t="s">
        <v>714</v>
      </c>
      <c r="G481" t="s">
        <v>714</v>
      </c>
      <c r="H481" t="s">
        <v>714</v>
      </c>
      <c r="I481" t="s">
        <v>714</v>
      </c>
      <c r="J481" t="s">
        <v>714</v>
      </c>
      <c r="K481">
        <v>12.1</v>
      </c>
      <c r="L481">
        <v>8.41</v>
      </c>
    </row>
    <row r="482" spans="1:12">
      <c r="A482" t="s">
        <v>709</v>
      </c>
      <c r="B482" t="s">
        <v>764</v>
      </c>
      <c r="C482" t="s">
        <v>770</v>
      </c>
      <c r="D482">
        <v>3</v>
      </c>
      <c r="E482" s="55">
        <v>45118</v>
      </c>
      <c r="F482" t="s">
        <v>766</v>
      </c>
      <c r="G482">
        <v>0.86</v>
      </c>
      <c r="H482">
        <v>0.26</v>
      </c>
      <c r="J482" s="992">
        <v>0.39999999999999997</v>
      </c>
      <c r="K482">
        <v>12.1</v>
      </c>
      <c r="L482">
        <v>8.41</v>
      </c>
    </row>
    <row r="483" spans="1:12">
      <c r="A483" t="s">
        <v>709</v>
      </c>
      <c r="B483" t="s">
        <v>764</v>
      </c>
      <c r="C483" t="s">
        <v>770</v>
      </c>
      <c r="D483">
        <v>4</v>
      </c>
      <c r="E483" t="s">
        <v>714</v>
      </c>
      <c r="F483" t="s">
        <v>714</v>
      </c>
      <c r="G483" t="s">
        <v>714</v>
      </c>
      <c r="H483" t="s">
        <v>714</v>
      </c>
      <c r="I483" t="s">
        <v>714</v>
      </c>
      <c r="J483" t="s">
        <v>714</v>
      </c>
      <c r="K483">
        <v>12.1</v>
      </c>
      <c r="L483">
        <v>8.41</v>
      </c>
    </row>
    <row r="484" spans="1:12">
      <c r="A484" t="s">
        <v>709</v>
      </c>
      <c r="B484" t="s">
        <v>764</v>
      </c>
      <c r="C484" t="s">
        <v>770</v>
      </c>
      <c r="D484">
        <v>5</v>
      </c>
      <c r="E484" t="s">
        <v>714</v>
      </c>
      <c r="F484" t="s">
        <v>714</v>
      </c>
      <c r="G484" t="s">
        <v>714</v>
      </c>
      <c r="H484" t="s">
        <v>714</v>
      </c>
      <c r="I484" t="s">
        <v>714</v>
      </c>
      <c r="J484" t="s">
        <v>714</v>
      </c>
      <c r="K484">
        <v>12.1</v>
      </c>
      <c r="L484">
        <v>8.41</v>
      </c>
    </row>
    <row r="485" spans="1:12">
      <c r="A485" t="s">
        <v>709</v>
      </c>
      <c r="B485" t="s">
        <v>764</v>
      </c>
      <c r="C485" t="s">
        <v>770</v>
      </c>
      <c r="D485">
        <v>6</v>
      </c>
      <c r="E485" t="s">
        <v>714</v>
      </c>
      <c r="F485" t="s">
        <v>714</v>
      </c>
      <c r="G485" t="s">
        <v>714</v>
      </c>
      <c r="H485" t="s">
        <v>714</v>
      </c>
      <c r="I485" t="s">
        <v>714</v>
      </c>
      <c r="J485" t="s">
        <v>714</v>
      </c>
      <c r="K485">
        <v>12.1</v>
      </c>
      <c r="L485">
        <v>8.41</v>
      </c>
    </row>
    <row r="486" spans="1:12">
      <c r="A486" t="s">
        <v>709</v>
      </c>
      <c r="B486" t="s">
        <v>764</v>
      </c>
      <c r="C486" t="s">
        <v>770</v>
      </c>
      <c r="D486">
        <v>7</v>
      </c>
      <c r="E486" t="s">
        <v>714</v>
      </c>
      <c r="F486" t="s">
        <v>714</v>
      </c>
      <c r="G486" t="s">
        <v>714</v>
      </c>
      <c r="H486" t="s">
        <v>714</v>
      </c>
      <c r="I486" t="s">
        <v>714</v>
      </c>
      <c r="J486" t="s">
        <v>714</v>
      </c>
      <c r="K486">
        <v>12.1</v>
      </c>
      <c r="L486">
        <v>8.41</v>
      </c>
    </row>
    <row r="487" spans="1:12">
      <c r="A487" t="s">
        <v>709</v>
      </c>
      <c r="B487" t="s">
        <v>764</v>
      </c>
      <c r="C487" t="s">
        <v>770</v>
      </c>
      <c r="D487">
        <v>8</v>
      </c>
      <c r="E487" t="s">
        <v>714</v>
      </c>
      <c r="F487" t="s">
        <v>714</v>
      </c>
      <c r="G487" t="s">
        <v>714</v>
      </c>
      <c r="H487" t="s">
        <v>714</v>
      </c>
      <c r="I487" t="s">
        <v>714</v>
      </c>
      <c r="J487" t="s">
        <v>714</v>
      </c>
      <c r="K487">
        <v>12.1</v>
      </c>
      <c r="L487">
        <v>8.41</v>
      </c>
    </row>
    <row r="488" spans="1:12">
      <c r="A488" t="s">
        <v>709</v>
      </c>
      <c r="B488" t="s">
        <v>764</v>
      </c>
      <c r="C488" t="s">
        <v>770</v>
      </c>
      <c r="D488">
        <v>9</v>
      </c>
      <c r="E488" s="55">
        <v>45118</v>
      </c>
      <c r="F488" t="s">
        <v>766</v>
      </c>
      <c r="G488">
        <v>2.27</v>
      </c>
      <c r="H488">
        <v>0.42</v>
      </c>
      <c r="J488" s="992">
        <v>0.40277777777777773</v>
      </c>
      <c r="K488">
        <v>12.1</v>
      </c>
      <c r="L488">
        <v>8.41</v>
      </c>
    </row>
    <row r="489" spans="1:12">
      <c r="A489" t="s">
        <v>709</v>
      </c>
      <c r="B489" t="s">
        <v>764</v>
      </c>
      <c r="C489" t="s">
        <v>770</v>
      </c>
      <c r="D489">
        <v>10</v>
      </c>
      <c r="E489" t="s">
        <v>714</v>
      </c>
      <c r="F489" t="s">
        <v>714</v>
      </c>
      <c r="G489" t="s">
        <v>714</v>
      </c>
      <c r="H489" t="s">
        <v>714</v>
      </c>
      <c r="I489" t="s">
        <v>714</v>
      </c>
      <c r="J489" t="s">
        <v>714</v>
      </c>
      <c r="K489">
        <v>12.1</v>
      </c>
      <c r="L489">
        <v>8.41</v>
      </c>
    </row>
    <row r="490" spans="1:12">
      <c r="A490" t="s">
        <v>709</v>
      </c>
      <c r="B490" t="s">
        <v>764</v>
      </c>
      <c r="C490" t="s">
        <v>770</v>
      </c>
      <c r="D490">
        <v>11</v>
      </c>
      <c r="E490" t="s">
        <v>714</v>
      </c>
      <c r="F490" t="s">
        <v>714</v>
      </c>
      <c r="G490" t="s">
        <v>714</v>
      </c>
      <c r="H490" t="s">
        <v>714</v>
      </c>
      <c r="I490" t="s">
        <v>714</v>
      </c>
      <c r="J490" t="s">
        <v>714</v>
      </c>
      <c r="K490">
        <v>12.1</v>
      </c>
      <c r="L490">
        <v>8.41</v>
      </c>
    </row>
    <row r="491" spans="1:12">
      <c r="A491" t="s">
        <v>709</v>
      </c>
      <c r="B491" t="s">
        <v>764</v>
      </c>
      <c r="C491" t="s">
        <v>770</v>
      </c>
      <c r="D491">
        <v>11.1</v>
      </c>
      <c r="E491" s="55">
        <v>45118</v>
      </c>
      <c r="F491" t="s">
        <v>766</v>
      </c>
      <c r="G491">
        <v>4.71</v>
      </c>
      <c r="H491">
        <v>0.41899999999999998</v>
      </c>
      <c r="I491" t="s">
        <v>724</v>
      </c>
      <c r="J491" s="992">
        <v>0.41111111111111115</v>
      </c>
      <c r="K491">
        <v>12.1</v>
      </c>
      <c r="L491">
        <v>8.41</v>
      </c>
    </row>
    <row r="492" spans="1:12">
      <c r="A492" t="s">
        <v>709</v>
      </c>
      <c r="B492" t="s">
        <v>764</v>
      </c>
      <c r="C492" t="s">
        <v>770</v>
      </c>
      <c r="D492">
        <v>11.1</v>
      </c>
      <c r="E492" s="55">
        <v>45118</v>
      </c>
      <c r="F492" t="s">
        <v>766</v>
      </c>
      <c r="G492">
        <v>4.3899999999999997</v>
      </c>
      <c r="H492">
        <v>0.51600000000000001</v>
      </c>
      <c r="J492" s="992">
        <v>0.40763888888888888</v>
      </c>
      <c r="K492">
        <v>12.1</v>
      </c>
      <c r="L492">
        <v>8.41</v>
      </c>
    </row>
    <row r="493" spans="1:12">
      <c r="A493" t="s">
        <v>709</v>
      </c>
      <c r="B493" t="s">
        <v>764</v>
      </c>
      <c r="C493" t="s">
        <v>770</v>
      </c>
      <c r="D493">
        <v>11.6</v>
      </c>
      <c r="E493" t="s">
        <v>714</v>
      </c>
      <c r="F493" t="s">
        <v>714</v>
      </c>
      <c r="G493" t="s">
        <v>714</v>
      </c>
      <c r="H493" t="s">
        <v>714</v>
      </c>
      <c r="I493" t="s">
        <v>714</v>
      </c>
      <c r="J493" t="s">
        <v>714</v>
      </c>
      <c r="K493">
        <v>12.1</v>
      </c>
      <c r="L493">
        <v>8.41</v>
      </c>
    </row>
    <row r="494" spans="1:12">
      <c r="A494" t="s">
        <v>709</v>
      </c>
      <c r="B494" t="s">
        <v>764</v>
      </c>
      <c r="C494" t="s">
        <v>771</v>
      </c>
      <c r="D494">
        <v>0.5</v>
      </c>
      <c r="E494" s="55">
        <v>45147</v>
      </c>
      <c r="F494" t="s">
        <v>766</v>
      </c>
      <c r="G494">
        <v>1.0900000000000001</v>
      </c>
      <c r="H494">
        <v>0.39800000000000002</v>
      </c>
      <c r="J494" s="992">
        <v>0.38611111111111113</v>
      </c>
      <c r="K494">
        <v>12.2</v>
      </c>
      <c r="L494">
        <v>5.78</v>
      </c>
    </row>
    <row r="495" spans="1:12">
      <c r="A495" t="s">
        <v>709</v>
      </c>
      <c r="B495" t="s">
        <v>764</v>
      </c>
      <c r="C495" t="s">
        <v>771</v>
      </c>
      <c r="D495">
        <v>1</v>
      </c>
      <c r="E495" t="s">
        <v>714</v>
      </c>
      <c r="F495" t="s">
        <v>714</v>
      </c>
      <c r="G495" t="s">
        <v>714</v>
      </c>
      <c r="H495" t="s">
        <v>714</v>
      </c>
      <c r="I495" t="s">
        <v>714</v>
      </c>
      <c r="J495" t="s">
        <v>714</v>
      </c>
      <c r="K495">
        <v>12.2</v>
      </c>
      <c r="L495">
        <v>5.78</v>
      </c>
    </row>
    <row r="496" spans="1:12">
      <c r="A496" t="s">
        <v>709</v>
      </c>
      <c r="B496" t="s">
        <v>764</v>
      </c>
      <c r="C496" t="s">
        <v>771</v>
      </c>
      <c r="D496">
        <v>2</v>
      </c>
      <c r="E496" t="s">
        <v>714</v>
      </c>
      <c r="F496" t="s">
        <v>714</v>
      </c>
      <c r="G496" t="s">
        <v>714</v>
      </c>
      <c r="H496" t="s">
        <v>714</v>
      </c>
      <c r="I496" t="s">
        <v>714</v>
      </c>
      <c r="J496" t="s">
        <v>714</v>
      </c>
      <c r="K496">
        <v>12.2</v>
      </c>
      <c r="L496">
        <v>5.78</v>
      </c>
    </row>
    <row r="497" spans="1:12">
      <c r="A497" t="s">
        <v>709</v>
      </c>
      <c r="B497" t="s">
        <v>764</v>
      </c>
      <c r="C497" t="s">
        <v>771</v>
      </c>
      <c r="D497">
        <v>3</v>
      </c>
      <c r="E497" s="55">
        <v>45147</v>
      </c>
      <c r="F497" t="s">
        <v>766</v>
      </c>
      <c r="G497">
        <v>1.1399999999999999</v>
      </c>
      <c r="H497">
        <v>0.161</v>
      </c>
      <c r="J497" s="992">
        <v>0.38958333333333334</v>
      </c>
      <c r="K497">
        <v>12.2</v>
      </c>
      <c r="L497">
        <v>5.78</v>
      </c>
    </row>
    <row r="498" spans="1:12">
      <c r="A498" t="s">
        <v>709</v>
      </c>
      <c r="B498" t="s">
        <v>764</v>
      </c>
      <c r="C498" t="s">
        <v>771</v>
      </c>
      <c r="D498">
        <v>4</v>
      </c>
      <c r="E498" t="s">
        <v>714</v>
      </c>
      <c r="F498" t="s">
        <v>714</v>
      </c>
      <c r="G498" t="s">
        <v>714</v>
      </c>
      <c r="H498" t="s">
        <v>714</v>
      </c>
      <c r="I498" t="s">
        <v>714</v>
      </c>
      <c r="J498" t="s">
        <v>714</v>
      </c>
      <c r="K498">
        <v>12.2</v>
      </c>
      <c r="L498">
        <v>5.78</v>
      </c>
    </row>
    <row r="499" spans="1:12">
      <c r="A499" t="s">
        <v>709</v>
      </c>
      <c r="B499" t="s">
        <v>764</v>
      </c>
      <c r="C499" t="s">
        <v>771</v>
      </c>
      <c r="D499">
        <v>5</v>
      </c>
      <c r="E499" t="s">
        <v>714</v>
      </c>
      <c r="F499" t="s">
        <v>714</v>
      </c>
      <c r="G499" t="s">
        <v>714</v>
      </c>
      <c r="H499" t="s">
        <v>714</v>
      </c>
      <c r="I499" t="s">
        <v>714</v>
      </c>
      <c r="J499" t="s">
        <v>714</v>
      </c>
      <c r="K499">
        <v>12.2</v>
      </c>
      <c r="L499">
        <v>5.78</v>
      </c>
    </row>
    <row r="500" spans="1:12">
      <c r="A500" t="s">
        <v>709</v>
      </c>
      <c r="B500" t="s">
        <v>764</v>
      </c>
      <c r="C500" t="s">
        <v>771</v>
      </c>
      <c r="D500">
        <v>6</v>
      </c>
      <c r="E500" t="s">
        <v>714</v>
      </c>
      <c r="F500" t="s">
        <v>714</v>
      </c>
      <c r="G500" t="s">
        <v>714</v>
      </c>
      <c r="H500" t="s">
        <v>714</v>
      </c>
      <c r="I500" t="s">
        <v>714</v>
      </c>
      <c r="J500" t="s">
        <v>714</v>
      </c>
      <c r="K500">
        <v>12.2</v>
      </c>
      <c r="L500">
        <v>5.78</v>
      </c>
    </row>
    <row r="501" spans="1:12">
      <c r="A501" t="s">
        <v>709</v>
      </c>
      <c r="B501" t="s">
        <v>764</v>
      </c>
      <c r="C501" t="s">
        <v>771</v>
      </c>
      <c r="D501">
        <v>7</v>
      </c>
      <c r="E501" t="s">
        <v>714</v>
      </c>
      <c r="F501" t="s">
        <v>714</v>
      </c>
      <c r="G501" t="s">
        <v>714</v>
      </c>
      <c r="H501" t="s">
        <v>714</v>
      </c>
      <c r="I501" t="s">
        <v>714</v>
      </c>
      <c r="J501" t="s">
        <v>714</v>
      </c>
      <c r="K501">
        <v>12.2</v>
      </c>
      <c r="L501">
        <v>5.78</v>
      </c>
    </row>
    <row r="502" spans="1:12">
      <c r="A502" t="s">
        <v>709</v>
      </c>
      <c r="B502" t="s">
        <v>764</v>
      </c>
      <c r="C502" t="s">
        <v>771</v>
      </c>
      <c r="D502">
        <v>8</v>
      </c>
      <c r="E502" t="s">
        <v>714</v>
      </c>
      <c r="F502" t="s">
        <v>714</v>
      </c>
      <c r="G502" t="s">
        <v>714</v>
      </c>
      <c r="H502" t="s">
        <v>714</v>
      </c>
      <c r="I502" t="s">
        <v>714</v>
      </c>
      <c r="J502" t="s">
        <v>714</v>
      </c>
      <c r="K502">
        <v>12.2</v>
      </c>
      <c r="L502">
        <v>5.78</v>
      </c>
    </row>
    <row r="503" spans="1:12">
      <c r="A503" t="s">
        <v>709</v>
      </c>
      <c r="B503" t="s">
        <v>764</v>
      </c>
      <c r="C503" t="s">
        <v>771</v>
      </c>
      <c r="D503">
        <v>9</v>
      </c>
      <c r="E503" s="55">
        <v>45147</v>
      </c>
      <c r="F503" t="s">
        <v>766</v>
      </c>
      <c r="G503">
        <v>2.2799999999999998</v>
      </c>
      <c r="H503">
        <v>0.36199999999999999</v>
      </c>
      <c r="I503" t="s">
        <v>724</v>
      </c>
      <c r="J503" s="992">
        <v>0.39652777777777781</v>
      </c>
      <c r="K503">
        <v>12.2</v>
      </c>
      <c r="L503">
        <v>5.78</v>
      </c>
    </row>
    <row r="504" spans="1:12">
      <c r="A504" t="s">
        <v>709</v>
      </c>
      <c r="B504" t="s">
        <v>764</v>
      </c>
      <c r="C504" t="s">
        <v>771</v>
      </c>
      <c r="D504">
        <v>9</v>
      </c>
      <c r="E504" s="55">
        <v>45147</v>
      </c>
      <c r="F504" t="s">
        <v>766</v>
      </c>
      <c r="G504">
        <v>2.42</v>
      </c>
      <c r="H504">
        <v>0.33600000000000002</v>
      </c>
      <c r="J504" s="992">
        <v>0.39305555555555555</v>
      </c>
      <c r="K504">
        <v>12.2</v>
      </c>
      <c r="L504">
        <v>5.78</v>
      </c>
    </row>
    <row r="505" spans="1:12">
      <c r="A505" t="s">
        <v>709</v>
      </c>
      <c r="B505" t="s">
        <v>764</v>
      </c>
      <c r="C505" t="s">
        <v>771</v>
      </c>
      <c r="D505">
        <v>10</v>
      </c>
      <c r="E505" t="s">
        <v>714</v>
      </c>
      <c r="F505" t="s">
        <v>714</v>
      </c>
      <c r="G505" t="s">
        <v>714</v>
      </c>
      <c r="H505" t="s">
        <v>714</v>
      </c>
      <c r="I505" t="s">
        <v>714</v>
      </c>
      <c r="J505" t="s">
        <v>714</v>
      </c>
      <c r="K505">
        <v>12.2</v>
      </c>
      <c r="L505">
        <v>5.78</v>
      </c>
    </row>
    <row r="506" spans="1:12">
      <c r="A506" t="s">
        <v>709</v>
      </c>
      <c r="B506" t="s">
        <v>764</v>
      </c>
      <c r="C506" t="s">
        <v>771</v>
      </c>
      <c r="D506">
        <v>11</v>
      </c>
      <c r="E506" t="s">
        <v>714</v>
      </c>
      <c r="F506" t="s">
        <v>714</v>
      </c>
      <c r="G506" t="s">
        <v>714</v>
      </c>
      <c r="H506" t="s">
        <v>714</v>
      </c>
      <c r="I506" t="s">
        <v>714</v>
      </c>
      <c r="J506" t="s">
        <v>714</v>
      </c>
      <c r="K506">
        <v>12.2</v>
      </c>
      <c r="L506">
        <v>5.78</v>
      </c>
    </row>
    <row r="507" spans="1:12">
      <c r="A507" t="s">
        <v>709</v>
      </c>
      <c r="B507" t="s">
        <v>764</v>
      </c>
      <c r="C507" t="s">
        <v>771</v>
      </c>
      <c r="D507">
        <v>11.2</v>
      </c>
      <c r="E507" s="55">
        <v>45147</v>
      </c>
      <c r="F507" t="s">
        <v>766</v>
      </c>
      <c r="G507">
        <v>16.21</v>
      </c>
      <c r="H507">
        <v>0.88800000000000001</v>
      </c>
      <c r="J507" s="992">
        <v>0.39999999999999997</v>
      </c>
      <c r="K507">
        <v>12.2</v>
      </c>
      <c r="L507">
        <v>5.78</v>
      </c>
    </row>
    <row r="508" spans="1:12">
      <c r="A508" t="s">
        <v>709</v>
      </c>
      <c r="B508" t="s">
        <v>764</v>
      </c>
      <c r="C508" t="s">
        <v>771</v>
      </c>
      <c r="D508">
        <v>11.7</v>
      </c>
      <c r="E508" t="s">
        <v>714</v>
      </c>
      <c r="F508" t="s">
        <v>714</v>
      </c>
      <c r="G508" t="s">
        <v>714</v>
      </c>
      <c r="H508" t="s">
        <v>714</v>
      </c>
      <c r="I508" t="s">
        <v>714</v>
      </c>
      <c r="J508" t="s">
        <v>714</v>
      </c>
      <c r="K508">
        <v>12.2</v>
      </c>
      <c r="L508">
        <v>5.78</v>
      </c>
    </row>
    <row r="509" spans="1:12">
      <c r="A509" t="s">
        <v>709</v>
      </c>
      <c r="B509" t="s">
        <v>764</v>
      </c>
      <c r="C509" t="s">
        <v>772</v>
      </c>
      <c r="D509">
        <v>0.5</v>
      </c>
      <c r="E509" s="55">
        <v>45181</v>
      </c>
      <c r="F509" t="s">
        <v>766</v>
      </c>
      <c r="G509">
        <v>1.1599999999999999</v>
      </c>
      <c r="H509">
        <v>0.16</v>
      </c>
      <c r="J509" s="992">
        <v>0.38750000000000001</v>
      </c>
      <c r="K509">
        <v>12.3</v>
      </c>
      <c r="L509">
        <v>7.4</v>
      </c>
    </row>
    <row r="510" spans="1:12">
      <c r="A510" t="s">
        <v>709</v>
      </c>
      <c r="B510" t="s">
        <v>764</v>
      </c>
      <c r="C510" t="s">
        <v>772</v>
      </c>
      <c r="D510">
        <v>1</v>
      </c>
      <c r="E510" t="s">
        <v>714</v>
      </c>
      <c r="F510" t="s">
        <v>714</v>
      </c>
      <c r="G510" t="s">
        <v>714</v>
      </c>
      <c r="H510" t="s">
        <v>714</v>
      </c>
      <c r="I510" t="s">
        <v>714</v>
      </c>
      <c r="J510" t="s">
        <v>714</v>
      </c>
      <c r="K510">
        <v>12.3</v>
      </c>
      <c r="L510">
        <v>7.4</v>
      </c>
    </row>
    <row r="511" spans="1:12">
      <c r="A511" t="s">
        <v>709</v>
      </c>
      <c r="B511" t="s">
        <v>764</v>
      </c>
      <c r="C511" t="s">
        <v>772</v>
      </c>
      <c r="D511">
        <v>2</v>
      </c>
      <c r="E511" t="s">
        <v>714</v>
      </c>
      <c r="F511" t="s">
        <v>714</v>
      </c>
      <c r="G511" t="s">
        <v>714</v>
      </c>
      <c r="H511" t="s">
        <v>714</v>
      </c>
      <c r="I511" t="s">
        <v>714</v>
      </c>
      <c r="J511" t="s">
        <v>714</v>
      </c>
      <c r="K511">
        <v>12.3</v>
      </c>
      <c r="L511">
        <v>7.4</v>
      </c>
    </row>
    <row r="512" spans="1:12">
      <c r="A512" t="s">
        <v>709</v>
      </c>
      <c r="B512" t="s">
        <v>764</v>
      </c>
      <c r="C512" t="s">
        <v>772</v>
      </c>
      <c r="D512">
        <v>3</v>
      </c>
      <c r="E512" s="55">
        <v>45181</v>
      </c>
      <c r="F512" t="s">
        <v>766</v>
      </c>
      <c r="G512">
        <v>1.25</v>
      </c>
      <c r="H512">
        <v>0.28199999999999997</v>
      </c>
      <c r="J512" s="992">
        <v>0.39166666666666666</v>
      </c>
      <c r="K512">
        <v>12.3</v>
      </c>
      <c r="L512">
        <v>7.4</v>
      </c>
    </row>
    <row r="513" spans="1:12">
      <c r="A513" t="s">
        <v>709</v>
      </c>
      <c r="B513" t="s">
        <v>764</v>
      </c>
      <c r="C513" t="s">
        <v>772</v>
      </c>
      <c r="D513">
        <v>4</v>
      </c>
      <c r="E513" t="s">
        <v>714</v>
      </c>
      <c r="F513" t="s">
        <v>714</v>
      </c>
      <c r="G513" t="s">
        <v>714</v>
      </c>
      <c r="H513" t="s">
        <v>714</v>
      </c>
      <c r="I513" t="s">
        <v>714</v>
      </c>
      <c r="J513" t="s">
        <v>714</v>
      </c>
      <c r="K513">
        <v>12.3</v>
      </c>
      <c r="L513">
        <v>7.4</v>
      </c>
    </row>
    <row r="514" spans="1:12">
      <c r="A514" t="s">
        <v>709</v>
      </c>
      <c r="B514" t="s">
        <v>764</v>
      </c>
      <c r="C514" t="s">
        <v>772</v>
      </c>
      <c r="D514">
        <v>5</v>
      </c>
      <c r="E514" t="s">
        <v>714</v>
      </c>
      <c r="F514" t="s">
        <v>714</v>
      </c>
      <c r="G514" t="s">
        <v>714</v>
      </c>
      <c r="H514" t="s">
        <v>714</v>
      </c>
      <c r="I514" t="s">
        <v>714</v>
      </c>
      <c r="J514" t="s">
        <v>714</v>
      </c>
      <c r="K514">
        <v>12.3</v>
      </c>
      <c r="L514">
        <v>7.4</v>
      </c>
    </row>
    <row r="515" spans="1:12">
      <c r="A515" t="s">
        <v>709</v>
      </c>
      <c r="B515" t="s">
        <v>764</v>
      </c>
      <c r="C515" t="s">
        <v>772</v>
      </c>
      <c r="D515">
        <v>6</v>
      </c>
      <c r="E515" t="s">
        <v>714</v>
      </c>
      <c r="F515" t="s">
        <v>714</v>
      </c>
      <c r="G515" t="s">
        <v>714</v>
      </c>
      <c r="H515" t="s">
        <v>714</v>
      </c>
      <c r="I515" t="s">
        <v>714</v>
      </c>
      <c r="J515" t="s">
        <v>714</v>
      </c>
      <c r="K515">
        <v>12.3</v>
      </c>
      <c r="L515">
        <v>7.4</v>
      </c>
    </row>
    <row r="516" spans="1:12">
      <c r="A516" t="s">
        <v>709</v>
      </c>
      <c r="B516" t="s">
        <v>764</v>
      </c>
      <c r="C516" t="s">
        <v>772</v>
      </c>
      <c r="D516">
        <v>7</v>
      </c>
      <c r="E516" t="s">
        <v>714</v>
      </c>
      <c r="F516" t="s">
        <v>714</v>
      </c>
      <c r="G516" t="s">
        <v>714</v>
      </c>
      <c r="H516" t="s">
        <v>714</v>
      </c>
      <c r="I516" t="s">
        <v>714</v>
      </c>
      <c r="J516" t="s">
        <v>714</v>
      </c>
      <c r="K516">
        <v>12.3</v>
      </c>
      <c r="L516">
        <v>7.4</v>
      </c>
    </row>
    <row r="517" spans="1:12">
      <c r="A517" t="s">
        <v>709</v>
      </c>
      <c r="B517" t="s">
        <v>764</v>
      </c>
      <c r="C517" t="s">
        <v>772</v>
      </c>
      <c r="D517">
        <v>8</v>
      </c>
      <c r="E517" t="s">
        <v>714</v>
      </c>
      <c r="F517" t="s">
        <v>714</v>
      </c>
      <c r="G517" t="s">
        <v>714</v>
      </c>
      <c r="H517" t="s">
        <v>714</v>
      </c>
      <c r="I517" t="s">
        <v>714</v>
      </c>
      <c r="J517" t="s">
        <v>714</v>
      </c>
      <c r="K517">
        <v>12.3</v>
      </c>
      <c r="L517">
        <v>7.4</v>
      </c>
    </row>
    <row r="518" spans="1:12">
      <c r="A518" t="s">
        <v>709</v>
      </c>
      <c r="B518" t="s">
        <v>764</v>
      </c>
      <c r="C518" t="s">
        <v>772</v>
      </c>
      <c r="D518">
        <v>9</v>
      </c>
      <c r="E518" s="55">
        <v>45181</v>
      </c>
      <c r="F518" t="s">
        <v>766</v>
      </c>
      <c r="G518">
        <v>1.76</v>
      </c>
      <c r="H518">
        <v>0.33500000000000002</v>
      </c>
      <c r="J518" s="992">
        <v>0.3972222222222222</v>
      </c>
      <c r="K518">
        <v>12.3</v>
      </c>
      <c r="L518">
        <v>7.4</v>
      </c>
    </row>
    <row r="519" spans="1:12">
      <c r="A519" t="s">
        <v>709</v>
      </c>
      <c r="B519" t="s">
        <v>764</v>
      </c>
      <c r="C519" t="s">
        <v>772</v>
      </c>
      <c r="D519">
        <v>10</v>
      </c>
      <c r="E519" t="s">
        <v>714</v>
      </c>
      <c r="F519" t="s">
        <v>714</v>
      </c>
      <c r="G519" t="s">
        <v>714</v>
      </c>
      <c r="H519" t="s">
        <v>714</v>
      </c>
      <c r="I519" t="s">
        <v>714</v>
      </c>
      <c r="J519" t="s">
        <v>714</v>
      </c>
      <c r="K519">
        <v>12.3</v>
      </c>
      <c r="L519">
        <v>7.4</v>
      </c>
    </row>
    <row r="520" spans="1:12">
      <c r="A520" t="s">
        <v>709</v>
      </c>
      <c r="B520" t="s">
        <v>764</v>
      </c>
      <c r="C520" t="s">
        <v>772</v>
      </c>
      <c r="D520">
        <v>11</v>
      </c>
      <c r="E520" t="s">
        <v>714</v>
      </c>
      <c r="F520" t="s">
        <v>714</v>
      </c>
      <c r="G520" t="s">
        <v>714</v>
      </c>
      <c r="H520" t="s">
        <v>714</v>
      </c>
      <c r="I520" t="s">
        <v>714</v>
      </c>
      <c r="J520" t="s">
        <v>714</v>
      </c>
      <c r="K520">
        <v>12.3</v>
      </c>
      <c r="L520">
        <v>7.4</v>
      </c>
    </row>
    <row r="521" spans="1:12">
      <c r="A521" t="s">
        <v>709</v>
      </c>
      <c r="B521" t="s">
        <v>764</v>
      </c>
      <c r="C521" t="s">
        <v>772</v>
      </c>
      <c r="D521">
        <v>11.3</v>
      </c>
      <c r="E521" s="55">
        <v>45181</v>
      </c>
      <c r="F521" t="s">
        <v>766</v>
      </c>
      <c r="G521">
        <v>39.81</v>
      </c>
      <c r="H521">
        <v>0.64300000000000002</v>
      </c>
      <c r="J521" s="992">
        <v>0.40138888888888885</v>
      </c>
      <c r="K521">
        <v>12.3</v>
      </c>
      <c r="L521">
        <v>7.4</v>
      </c>
    </row>
    <row r="522" spans="1:12">
      <c r="A522" t="s">
        <v>709</v>
      </c>
      <c r="B522" t="s">
        <v>764</v>
      </c>
      <c r="C522" t="s">
        <v>772</v>
      </c>
      <c r="D522">
        <v>11.8</v>
      </c>
      <c r="E522" t="s">
        <v>714</v>
      </c>
      <c r="F522" t="s">
        <v>714</v>
      </c>
      <c r="G522" t="s">
        <v>714</v>
      </c>
      <c r="H522" t="s">
        <v>714</v>
      </c>
      <c r="I522" t="s">
        <v>714</v>
      </c>
      <c r="J522" t="s">
        <v>714</v>
      </c>
      <c r="K522">
        <v>12.3</v>
      </c>
      <c r="L522">
        <v>7.4</v>
      </c>
    </row>
    <row r="523" spans="1:12">
      <c r="A523" t="s">
        <v>709</v>
      </c>
      <c r="B523" t="s">
        <v>764</v>
      </c>
      <c r="C523" t="s">
        <v>773</v>
      </c>
      <c r="D523">
        <v>0.5</v>
      </c>
      <c r="E523" s="55">
        <v>45209</v>
      </c>
      <c r="F523" t="s">
        <v>766</v>
      </c>
      <c r="G523">
        <v>1.62</v>
      </c>
      <c r="H523" t="s">
        <v>713</v>
      </c>
      <c r="J523" s="992">
        <v>0.3611111111111111</v>
      </c>
      <c r="K523">
        <v>11.6</v>
      </c>
      <c r="L523">
        <v>9.5399999999999991</v>
      </c>
    </row>
    <row r="524" spans="1:12">
      <c r="A524" t="s">
        <v>709</v>
      </c>
      <c r="B524" t="s">
        <v>764</v>
      </c>
      <c r="C524" t="s">
        <v>773</v>
      </c>
      <c r="D524">
        <v>1</v>
      </c>
      <c r="E524" t="s">
        <v>714</v>
      </c>
      <c r="F524" t="s">
        <v>714</v>
      </c>
      <c r="G524" t="s">
        <v>714</v>
      </c>
      <c r="H524" t="s">
        <v>714</v>
      </c>
      <c r="I524" t="s">
        <v>714</v>
      </c>
      <c r="J524" t="s">
        <v>714</v>
      </c>
      <c r="K524">
        <v>11.6</v>
      </c>
      <c r="L524">
        <v>9.5399999999999991</v>
      </c>
    </row>
    <row r="525" spans="1:12">
      <c r="A525" t="s">
        <v>709</v>
      </c>
      <c r="B525" t="s">
        <v>764</v>
      </c>
      <c r="C525" t="s">
        <v>773</v>
      </c>
      <c r="D525">
        <v>2</v>
      </c>
      <c r="E525" t="s">
        <v>714</v>
      </c>
      <c r="F525" t="s">
        <v>714</v>
      </c>
      <c r="G525" t="s">
        <v>714</v>
      </c>
      <c r="H525" t="s">
        <v>714</v>
      </c>
      <c r="I525" t="s">
        <v>714</v>
      </c>
      <c r="J525" t="s">
        <v>714</v>
      </c>
      <c r="K525">
        <v>11.6</v>
      </c>
      <c r="L525">
        <v>9.5399999999999991</v>
      </c>
    </row>
    <row r="526" spans="1:12">
      <c r="A526" t="s">
        <v>709</v>
      </c>
      <c r="B526" t="s">
        <v>764</v>
      </c>
      <c r="C526" t="s">
        <v>773</v>
      </c>
      <c r="D526">
        <v>3</v>
      </c>
      <c r="E526" s="55">
        <v>45209</v>
      </c>
      <c r="F526" t="s">
        <v>766</v>
      </c>
      <c r="G526">
        <v>1.61</v>
      </c>
      <c r="H526">
        <v>0.18</v>
      </c>
      <c r="J526" s="992">
        <v>0.36527777777777781</v>
      </c>
      <c r="K526">
        <v>11.6</v>
      </c>
      <c r="L526">
        <v>9.5399999999999991</v>
      </c>
    </row>
    <row r="527" spans="1:12">
      <c r="A527" t="s">
        <v>709</v>
      </c>
      <c r="B527" t="s">
        <v>764</v>
      </c>
      <c r="C527" t="s">
        <v>773</v>
      </c>
      <c r="D527">
        <v>4</v>
      </c>
      <c r="E527" t="s">
        <v>714</v>
      </c>
      <c r="F527" t="s">
        <v>714</v>
      </c>
      <c r="G527" t="s">
        <v>714</v>
      </c>
      <c r="H527" t="s">
        <v>714</v>
      </c>
      <c r="I527" t="s">
        <v>714</v>
      </c>
      <c r="J527" t="s">
        <v>714</v>
      </c>
      <c r="K527">
        <v>11.6</v>
      </c>
      <c r="L527">
        <v>9.5399999999999991</v>
      </c>
    </row>
    <row r="528" spans="1:12">
      <c r="A528" t="s">
        <v>709</v>
      </c>
      <c r="B528" t="s">
        <v>764</v>
      </c>
      <c r="C528" t="s">
        <v>773</v>
      </c>
      <c r="D528">
        <v>5</v>
      </c>
      <c r="E528" t="s">
        <v>714</v>
      </c>
      <c r="F528" t="s">
        <v>714</v>
      </c>
      <c r="G528" t="s">
        <v>714</v>
      </c>
      <c r="H528" t="s">
        <v>714</v>
      </c>
      <c r="I528" t="s">
        <v>714</v>
      </c>
      <c r="J528" t="s">
        <v>714</v>
      </c>
      <c r="K528">
        <v>11.6</v>
      </c>
      <c r="L528">
        <v>9.5399999999999991</v>
      </c>
    </row>
    <row r="529" spans="1:12">
      <c r="A529" t="s">
        <v>709</v>
      </c>
      <c r="B529" t="s">
        <v>764</v>
      </c>
      <c r="C529" t="s">
        <v>773</v>
      </c>
      <c r="D529">
        <v>6</v>
      </c>
      <c r="E529" t="s">
        <v>714</v>
      </c>
      <c r="F529" t="s">
        <v>714</v>
      </c>
      <c r="G529" t="s">
        <v>714</v>
      </c>
      <c r="H529" t="s">
        <v>714</v>
      </c>
      <c r="I529" t="s">
        <v>714</v>
      </c>
      <c r="J529" t="s">
        <v>714</v>
      </c>
      <c r="K529">
        <v>11.6</v>
      </c>
      <c r="L529">
        <v>9.5399999999999991</v>
      </c>
    </row>
    <row r="530" spans="1:12">
      <c r="A530" t="s">
        <v>709</v>
      </c>
      <c r="B530" t="s">
        <v>764</v>
      </c>
      <c r="C530" t="s">
        <v>773</v>
      </c>
      <c r="D530">
        <v>7</v>
      </c>
      <c r="E530" t="s">
        <v>714</v>
      </c>
      <c r="F530" t="s">
        <v>714</v>
      </c>
      <c r="G530" t="s">
        <v>714</v>
      </c>
      <c r="H530" t="s">
        <v>714</v>
      </c>
      <c r="I530" t="s">
        <v>714</v>
      </c>
      <c r="J530" t="s">
        <v>714</v>
      </c>
      <c r="K530">
        <v>11.6</v>
      </c>
      <c r="L530">
        <v>9.5399999999999991</v>
      </c>
    </row>
    <row r="531" spans="1:12">
      <c r="A531" t="s">
        <v>709</v>
      </c>
      <c r="B531" t="s">
        <v>764</v>
      </c>
      <c r="C531" t="s">
        <v>773</v>
      </c>
      <c r="D531">
        <v>8</v>
      </c>
      <c r="E531" t="s">
        <v>714</v>
      </c>
      <c r="F531" t="s">
        <v>714</v>
      </c>
      <c r="G531" t="s">
        <v>714</v>
      </c>
      <c r="H531" t="s">
        <v>714</v>
      </c>
      <c r="I531" t="s">
        <v>714</v>
      </c>
      <c r="J531" t="s">
        <v>714</v>
      </c>
      <c r="K531">
        <v>11.6</v>
      </c>
      <c r="L531">
        <v>9.5399999999999991</v>
      </c>
    </row>
    <row r="532" spans="1:12">
      <c r="A532" t="s">
        <v>709</v>
      </c>
      <c r="B532" t="s">
        <v>764</v>
      </c>
      <c r="C532" t="s">
        <v>773</v>
      </c>
      <c r="D532">
        <v>9</v>
      </c>
      <c r="E532" s="55">
        <v>45209</v>
      </c>
      <c r="F532" t="s">
        <v>766</v>
      </c>
      <c r="G532">
        <v>1.87</v>
      </c>
      <c r="H532" t="s">
        <v>713</v>
      </c>
      <c r="J532" s="992">
        <v>0.37013888888888885</v>
      </c>
      <c r="K532">
        <v>11.6</v>
      </c>
      <c r="L532">
        <v>9.5399999999999991</v>
      </c>
    </row>
    <row r="533" spans="1:12">
      <c r="A533" t="s">
        <v>709</v>
      </c>
      <c r="B533" t="s">
        <v>764</v>
      </c>
      <c r="C533" t="s">
        <v>773</v>
      </c>
      <c r="D533">
        <v>10</v>
      </c>
      <c r="E533" t="s">
        <v>714</v>
      </c>
      <c r="F533" t="s">
        <v>714</v>
      </c>
      <c r="G533" t="s">
        <v>714</v>
      </c>
      <c r="H533" t="s">
        <v>714</v>
      </c>
      <c r="I533" t="s">
        <v>714</v>
      </c>
      <c r="J533" t="s">
        <v>714</v>
      </c>
      <c r="K533">
        <v>11.6</v>
      </c>
      <c r="L533">
        <v>9.5399999999999991</v>
      </c>
    </row>
    <row r="534" spans="1:12">
      <c r="A534" t="s">
        <v>709</v>
      </c>
      <c r="B534" t="s">
        <v>764</v>
      </c>
      <c r="C534" t="s">
        <v>773</v>
      </c>
      <c r="D534">
        <v>10.6</v>
      </c>
      <c r="E534" s="55">
        <v>45209</v>
      </c>
      <c r="F534" t="s">
        <v>766</v>
      </c>
      <c r="G534">
        <v>3.78</v>
      </c>
      <c r="H534">
        <v>0.184</v>
      </c>
      <c r="J534" s="992">
        <v>0.375</v>
      </c>
      <c r="K534">
        <v>11.6</v>
      </c>
      <c r="L534">
        <v>9.5399999999999991</v>
      </c>
    </row>
    <row r="535" spans="1:12">
      <c r="A535" t="s">
        <v>709</v>
      </c>
      <c r="B535" t="s">
        <v>764</v>
      </c>
      <c r="C535" t="s">
        <v>773</v>
      </c>
      <c r="D535">
        <v>11</v>
      </c>
      <c r="E535" t="s">
        <v>714</v>
      </c>
      <c r="F535" t="s">
        <v>714</v>
      </c>
      <c r="G535" t="s">
        <v>714</v>
      </c>
      <c r="H535" t="s">
        <v>714</v>
      </c>
      <c r="I535" t="s">
        <v>714</v>
      </c>
      <c r="J535" t="s">
        <v>714</v>
      </c>
      <c r="K535">
        <v>11.6</v>
      </c>
      <c r="L535">
        <v>9.5399999999999991</v>
      </c>
    </row>
    <row r="536" spans="1:12">
      <c r="A536" t="s">
        <v>709</v>
      </c>
      <c r="B536" t="s">
        <v>764</v>
      </c>
      <c r="C536" t="s">
        <v>773</v>
      </c>
      <c r="D536">
        <v>11.1</v>
      </c>
      <c r="E536" t="s">
        <v>714</v>
      </c>
      <c r="F536" t="s">
        <v>714</v>
      </c>
      <c r="G536" t="s">
        <v>714</v>
      </c>
      <c r="H536" t="s">
        <v>714</v>
      </c>
      <c r="I536" t="s">
        <v>714</v>
      </c>
      <c r="J536" t="s">
        <v>714</v>
      </c>
      <c r="K536">
        <v>11.6</v>
      </c>
      <c r="L536">
        <v>9.5399999999999991</v>
      </c>
    </row>
    <row r="537" spans="1:12">
      <c r="A537" t="s">
        <v>709</v>
      </c>
      <c r="B537" t="s">
        <v>764</v>
      </c>
      <c r="C537" t="s">
        <v>774</v>
      </c>
      <c r="D537">
        <v>0.5</v>
      </c>
      <c r="E537" s="55">
        <v>45250</v>
      </c>
      <c r="F537" t="s">
        <v>766</v>
      </c>
      <c r="G537">
        <v>1.29</v>
      </c>
      <c r="H537" t="s">
        <v>713</v>
      </c>
      <c r="J537" s="992">
        <v>0.37916666666666665</v>
      </c>
      <c r="K537">
        <v>12</v>
      </c>
      <c r="L537">
        <v>8.02</v>
      </c>
    </row>
    <row r="538" spans="1:12">
      <c r="A538" t="s">
        <v>709</v>
      </c>
      <c r="B538" t="s">
        <v>764</v>
      </c>
      <c r="C538" t="s">
        <v>774</v>
      </c>
      <c r="D538">
        <v>1</v>
      </c>
      <c r="E538" t="s">
        <v>714</v>
      </c>
      <c r="F538" t="s">
        <v>714</v>
      </c>
      <c r="G538" t="s">
        <v>714</v>
      </c>
      <c r="H538" t="s">
        <v>714</v>
      </c>
      <c r="I538" t="s">
        <v>714</v>
      </c>
      <c r="J538" t="s">
        <v>714</v>
      </c>
      <c r="K538">
        <v>12</v>
      </c>
      <c r="L538">
        <v>8.02</v>
      </c>
    </row>
    <row r="539" spans="1:12">
      <c r="A539" t="s">
        <v>709</v>
      </c>
      <c r="B539" t="s">
        <v>764</v>
      </c>
      <c r="C539" t="s">
        <v>774</v>
      </c>
      <c r="D539">
        <v>2</v>
      </c>
      <c r="E539" t="s">
        <v>714</v>
      </c>
      <c r="F539" t="s">
        <v>714</v>
      </c>
      <c r="G539" t="s">
        <v>714</v>
      </c>
      <c r="H539" t="s">
        <v>714</v>
      </c>
      <c r="I539" t="s">
        <v>714</v>
      </c>
      <c r="J539" t="s">
        <v>714</v>
      </c>
      <c r="K539">
        <v>12</v>
      </c>
      <c r="L539">
        <v>8.02</v>
      </c>
    </row>
    <row r="540" spans="1:12">
      <c r="A540" t="s">
        <v>709</v>
      </c>
      <c r="B540" t="s">
        <v>764</v>
      </c>
      <c r="C540" t="s">
        <v>774</v>
      </c>
      <c r="D540">
        <v>3</v>
      </c>
      <c r="E540" s="55">
        <v>45250</v>
      </c>
      <c r="F540" t="s">
        <v>766</v>
      </c>
      <c r="G540">
        <v>1.31</v>
      </c>
      <c r="H540">
        <v>0.28399999999999997</v>
      </c>
      <c r="J540" s="992">
        <v>0.38263888888888892</v>
      </c>
      <c r="K540">
        <v>12</v>
      </c>
      <c r="L540">
        <v>8.02</v>
      </c>
    </row>
    <row r="541" spans="1:12">
      <c r="A541" t="s">
        <v>709</v>
      </c>
      <c r="B541" t="s">
        <v>764</v>
      </c>
      <c r="C541" t="s">
        <v>774</v>
      </c>
      <c r="D541">
        <v>3</v>
      </c>
      <c r="E541" s="55">
        <v>45250</v>
      </c>
      <c r="F541" t="s">
        <v>766</v>
      </c>
      <c r="G541">
        <v>1.32</v>
      </c>
      <c r="H541">
        <v>0.23400000000000001</v>
      </c>
      <c r="I541" t="s">
        <v>724</v>
      </c>
      <c r="J541" s="992">
        <v>0.38680555555555557</v>
      </c>
      <c r="K541">
        <v>12</v>
      </c>
      <c r="L541">
        <v>8.02</v>
      </c>
    </row>
    <row r="542" spans="1:12">
      <c r="A542" t="s">
        <v>709</v>
      </c>
      <c r="B542" t="s">
        <v>764</v>
      </c>
      <c r="C542" t="s">
        <v>774</v>
      </c>
      <c r="D542">
        <v>4</v>
      </c>
      <c r="E542" t="s">
        <v>714</v>
      </c>
      <c r="F542" t="s">
        <v>714</v>
      </c>
      <c r="G542" t="s">
        <v>714</v>
      </c>
      <c r="H542" t="s">
        <v>714</v>
      </c>
      <c r="I542" t="s">
        <v>714</v>
      </c>
      <c r="J542" t="s">
        <v>714</v>
      </c>
      <c r="K542">
        <v>12</v>
      </c>
      <c r="L542">
        <v>8.02</v>
      </c>
    </row>
    <row r="543" spans="1:12">
      <c r="A543" t="s">
        <v>709</v>
      </c>
      <c r="B543" t="s">
        <v>764</v>
      </c>
      <c r="C543" t="s">
        <v>774</v>
      </c>
      <c r="D543">
        <v>5</v>
      </c>
      <c r="E543" t="s">
        <v>714</v>
      </c>
      <c r="F543" t="s">
        <v>714</v>
      </c>
      <c r="G543" t="s">
        <v>714</v>
      </c>
      <c r="H543" t="s">
        <v>714</v>
      </c>
      <c r="I543" t="s">
        <v>714</v>
      </c>
      <c r="J543" t="s">
        <v>714</v>
      </c>
      <c r="K543">
        <v>12</v>
      </c>
      <c r="L543">
        <v>8.02</v>
      </c>
    </row>
    <row r="544" spans="1:12">
      <c r="A544" t="s">
        <v>709</v>
      </c>
      <c r="B544" t="s">
        <v>764</v>
      </c>
      <c r="C544" t="s">
        <v>774</v>
      </c>
      <c r="D544">
        <v>6</v>
      </c>
      <c r="E544" t="s">
        <v>714</v>
      </c>
      <c r="F544" t="s">
        <v>714</v>
      </c>
      <c r="G544" t="s">
        <v>714</v>
      </c>
      <c r="H544" t="s">
        <v>714</v>
      </c>
      <c r="I544" t="s">
        <v>714</v>
      </c>
      <c r="J544" t="s">
        <v>714</v>
      </c>
      <c r="K544">
        <v>12</v>
      </c>
      <c r="L544">
        <v>8.02</v>
      </c>
    </row>
    <row r="545" spans="1:12">
      <c r="A545" t="s">
        <v>709</v>
      </c>
      <c r="B545" t="s">
        <v>764</v>
      </c>
      <c r="C545" t="s">
        <v>774</v>
      </c>
      <c r="D545">
        <v>7</v>
      </c>
      <c r="E545" t="s">
        <v>714</v>
      </c>
      <c r="F545" t="s">
        <v>714</v>
      </c>
      <c r="G545" t="s">
        <v>714</v>
      </c>
      <c r="H545" t="s">
        <v>714</v>
      </c>
      <c r="I545" t="s">
        <v>714</v>
      </c>
      <c r="J545" t="s">
        <v>714</v>
      </c>
      <c r="K545">
        <v>12</v>
      </c>
      <c r="L545">
        <v>8.02</v>
      </c>
    </row>
    <row r="546" spans="1:12">
      <c r="A546" t="s">
        <v>709</v>
      </c>
      <c r="B546" t="s">
        <v>764</v>
      </c>
      <c r="C546" t="s">
        <v>774</v>
      </c>
      <c r="D546">
        <v>8</v>
      </c>
      <c r="E546" t="s">
        <v>714</v>
      </c>
      <c r="F546" t="s">
        <v>714</v>
      </c>
      <c r="G546" t="s">
        <v>714</v>
      </c>
      <c r="H546" t="s">
        <v>714</v>
      </c>
      <c r="I546" t="s">
        <v>714</v>
      </c>
      <c r="J546" t="s">
        <v>714</v>
      </c>
      <c r="K546">
        <v>12</v>
      </c>
      <c r="L546">
        <v>8.02</v>
      </c>
    </row>
    <row r="547" spans="1:12">
      <c r="A547" t="s">
        <v>709</v>
      </c>
      <c r="B547" t="s">
        <v>764</v>
      </c>
      <c r="C547" t="s">
        <v>774</v>
      </c>
      <c r="D547">
        <v>9</v>
      </c>
      <c r="E547" s="55">
        <v>45250</v>
      </c>
      <c r="F547" t="s">
        <v>766</v>
      </c>
      <c r="G547">
        <v>1.24</v>
      </c>
      <c r="H547">
        <v>0.20799999999999999</v>
      </c>
      <c r="J547" s="992">
        <v>0.39097222222222222</v>
      </c>
      <c r="K547">
        <v>12</v>
      </c>
      <c r="L547">
        <v>8.02</v>
      </c>
    </row>
    <row r="548" spans="1:12">
      <c r="A548" t="s">
        <v>709</v>
      </c>
      <c r="B548" t="s">
        <v>764</v>
      </c>
      <c r="C548" t="s">
        <v>774</v>
      </c>
      <c r="D548">
        <v>10</v>
      </c>
      <c r="E548" t="s">
        <v>714</v>
      </c>
      <c r="F548" t="s">
        <v>714</v>
      </c>
      <c r="G548" t="s">
        <v>714</v>
      </c>
      <c r="H548" t="s">
        <v>714</v>
      </c>
      <c r="I548" t="s">
        <v>714</v>
      </c>
      <c r="J548" t="s">
        <v>714</v>
      </c>
      <c r="K548">
        <v>12</v>
      </c>
      <c r="L548">
        <v>8.02</v>
      </c>
    </row>
    <row r="549" spans="1:12">
      <c r="A549" t="s">
        <v>709</v>
      </c>
      <c r="B549" t="s">
        <v>764</v>
      </c>
      <c r="C549" t="s">
        <v>774</v>
      </c>
      <c r="D549">
        <v>11</v>
      </c>
      <c r="E549" s="55">
        <v>45250</v>
      </c>
      <c r="F549" t="s">
        <v>766</v>
      </c>
      <c r="G549">
        <v>1.38</v>
      </c>
      <c r="H549">
        <v>0.31900000000000001</v>
      </c>
      <c r="J549" s="992">
        <v>0.39513888888888887</v>
      </c>
      <c r="K549">
        <v>12</v>
      </c>
      <c r="L549">
        <v>8.02</v>
      </c>
    </row>
    <row r="550" spans="1:12">
      <c r="A550" t="s">
        <v>709</v>
      </c>
      <c r="B550" t="s">
        <v>764</v>
      </c>
      <c r="C550" t="s">
        <v>774</v>
      </c>
      <c r="D550">
        <v>11.5</v>
      </c>
      <c r="E550" t="s">
        <v>714</v>
      </c>
      <c r="F550" t="s">
        <v>714</v>
      </c>
      <c r="G550" t="s">
        <v>714</v>
      </c>
      <c r="H550" t="s">
        <v>714</v>
      </c>
      <c r="I550" t="s">
        <v>714</v>
      </c>
      <c r="J550" t="s">
        <v>714</v>
      </c>
      <c r="K550">
        <v>12</v>
      </c>
      <c r="L550">
        <v>8.02</v>
      </c>
    </row>
    <row r="551" spans="1:12">
      <c r="A551" t="s">
        <v>709</v>
      </c>
      <c r="B551" t="s">
        <v>764</v>
      </c>
      <c r="C551" t="s">
        <v>774</v>
      </c>
      <c r="D551">
        <v>11.8</v>
      </c>
      <c r="E551" t="s">
        <v>714</v>
      </c>
      <c r="F551" t="s">
        <v>714</v>
      </c>
      <c r="G551" t="s">
        <v>714</v>
      </c>
      <c r="H551" t="s">
        <v>714</v>
      </c>
      <c r="I551" t="s">
        <v>714</v>
      </c>
      <c r="J551" t="s">
        <v>714</v>
      </c>
      <c r="K551">
        <v>12</v>
      </c>
      <c r="L551">
        <v>8.02</v>
      </c>
    </row>
    <row r="556" spans="1:12">
      <c r="A556" t="s">
        <v>20</v>
      </c>
      <c r="B556" t="s">
        <v>701</v>
      </c>
      <c r="C556" t="s">
        <v>2668</v>
      </c>
      <c r="D556" t="s">
        <v>1538</v>
      </c>
      <c r="E556" t="s">
        <v>786</v>
      </c>
      <c r="F556" t="s">
        <v>2669</v>
      </c>
      <c r="G556" t="s">
        <v>2670</v>
      </c>
      <c r="H556" t="s">
        <v>809</v>
      </c>
      <c r="I556" t="s">
        <v>707</v>
      </c>
      <c r="J556" t="s">
        <v>2671</v>
      </c>
      <c r="K556" t="s">
        <v>847</v>
      </c>
      <c r="L556" t="s">
        <v>2672</v>
      </c>
    </row>
    <row r="557" spans="1:12">
      <c r="A557" t="s">
        <v>709</v>
      </c>
      <c r="B557" t="s">
        <v>775</v>
      </c>
      <c r="C557" t="s">
        <v>776</v>
      </c>
      <c r="D557">
        <v>0.5</v>
      </c>
      <c r="E557" s="55">
        <v>45070</v>
      </c>
      <c r="F557" t="s">
        <v>777</v>
      </c>
      <c r="G557">
        <v>5.55</v>
      </c>
      <c r="H557">
        <v>0.74299999999999999</v>
      </c>
      <c r="J557" s="992">
        <v>0.49722222222222223</v>
      </c>
      <c r="K557">
        <v>6.2</v>
      </c>
      <c r="L557">
        <v>2.19</v>
      </c>
    </row>
    <row r="558" spans="1:12">
      <c r="A558" t="s">
        <v>709</v>
      </c>
      <c r="B558" t="s">
        <v>775</v>
      </c>
      <c r="C558" t="s">
        <v>776</v>
      </c>
      <c r="D558">
        <v>0.5</v>
      </c>
      <c r="E558" s="55">
        <v>45070</v>
      </c>
      <c r="F558" t="s">
        <v>777</v>
      </c>
      <c r="G558">
        <v>5.94</v>
      </c>
      <c r="H558">
        <v>0.61399999999999999</v>
      </c>
      <c r="I558" t="s">
        <v>724</v>
      </c>
      <c r="J558" s="992">
        <v>0.4993055555555555</v>
      </c>
      <c r="K558">
        <v>6.2</v>
      </c>
      <c r="L558">
        <v>2.19</v>
      </c>
    </row>
    <row r="559" spans="1:12">
      <c r="A559" t="s">
        <v>709</v>
      </c>
      <c r="B559" t="s">
        <v>775</v>
      </c>
      <c r="C559" t="s">
        <v>776</v>
      </c>
      <c r="D559">
        <v>1</v>
      </c>
      <c r="E559" t="s">
        <v>714</v>
      </c>
      <c r="F559" t="s">
        <v>714</v>
      </c>
      <c r="G559" t="s">
        <v>714</v>
      </c>
      <c r="H559" t="s">
        <v>714</v>
      </c>
      <c r="I559" t="s">
        <v>714</v>
      </c>
      <c r="J559" t="s">
        <v>714</v>
      </c>
      <c r="K559">
        <v>6.2</v>
      </c>
      <c r="L559">
        <v>2.19</v>
      </c>
    </row>
    <row r="560" spans="1:12">
      <c r="A560" t="s">
        <v>709</v>
      </c>
      <c r="B560" t="s">
        <v>775</v>
      </c>
      <c r="C560" t="s">
        <v>776</v>
      </c>
      <c r="D560">
        <v>2</v>
      </c>
      <c r="E560" t="s">
        <v>714</v>
      </c>
      <c r="F560" t="s">
        <v>714</v>
      </c>
      <c r="G560" t="s">
        <v>714</v>
      </c>
      <c r="H560" t="s">
        <v>714</v>
      </c>
      <c r="I560" t="s">
        <v>714</v>
      </c>
      <c r="J560" t="s">
        <v>714</v>
      </c>
      <c r="K560">
        <v>6.2</v>
      </c>
      <c r="L560">
        <v>2.19</v>
      </c>
    </row>
    <row r="561" spans="1:12">
      <c r="A561" t="s">
        <v>709</v>
      </c>
      <c r="B561" t="s">
        <v>775</v>
      </c>
      <c r="C561" t="s">
        <v>776</v>
      </c>
      <c r="D561">
        <v>3</v>
      </c>
      <c r="E561" t="s">
        <v>714</v>
      </c>
      <c r="F561" t="s">
        <v>714</v>
      </c>
      <c r="G561" t="s">
        <v>714</v>
      </c>
      <c r="H561" t="s">
        <v>714</v>
      </c>
      <c r="I561" t="s">
        <v>714</v>
      </c>
      <c r="J561" t="s">
        <v>714</v>
      </c>
      <c r="K561">
        <v>6.2</v>
      </c>
      <c r="L561">
        <v>2.19</v>
      </c>
    </row>
    <row r="562" spans="1:12">
      <c r="A562" t="s">
        <v>709</v>
      </c>
      <c r="B562" t="s">
        <v>775</v>
      </c>
      <c r="C562" t="s">
        <v>776</v>
      </c>
      <c r="D562">
        <v>4</v>
      </c>
      <c r="E562" t="s">
        <v>714</v>
      </c>
      <c r="F562" t="s">
        <v>714</v>
      </c>
      <c r="G562" t="s">
        <v>714</v>
      </c>
      <c r="H562" t="s">
        <v>714</v>
      </c>
      <c r="I562" t="s">
        <v>714</v>
      </c>
      <c r="J562" t="s">
        <v>714</v>
      </c>
      <c r="K562">
        <v>6.2</v>
      </c>
      <c r="L562">
        <v>2.19</v>
      </c>
    </row>
    <row r="563" spans="1:12">
      <c r="A563" t="s">
        <v>709</v>
      </c>
      <c r="B563" t="s">
        <v>775</v>
      </c>
      <c r="C563" t="s">
        <v>776</v>
      </c>
      <c r="D563">
        <v>5</v>
      </c>
      <c r="E563" t="s">
        <v>714</v>
      </c>
      <c r="F563" t="s">
        <v>714</v>
      </c>
      <c r="G563" t="s">
        <v>714</v>
      </c>
      <c r="H563" t="s">
        <v>714</v>
      </c>
      <c r="I563" t="s">
        <v>714</v>
      </c>
      <c r="J563" t="s">
        <v>714</v>
      </c>
      <c r="K563">
        <v>6.2</v>
      </c>
      <c r="L563">
        <v>2.19</v>
      </c>
    </row>
    <row r="564" spans="1:12">
      <c r="A564" t="s">
        <v>709</v>
      </c>
      <c r="B564" t="s">
        <v>775</v>
      </c>
      <c r="C564" t="s">
        <v>776</v>
      </c>
      <c r="D564">
        <v>5.2</v>
      </c>
      <c r="E564" s="55">
        <v>45070</v>
      </c>
      <c r="F564" t="s">
        <v>777</v>
      </c>
      <c r="G564">
        <v>4.3099999999999996</v>
      </c>
      <c r="H564">
        <v>1.02</v>
      </c>
      <c r="J564" s="992">
        <v>0.50624999999999998</v>
      </c>
      <c r="K564">
        <v>6.2</v>
      </c>
      <c r="L564">
        <v>2.19</v>
      </c>
    </row>
    <row r="565" spans="1:12">
      <c r="A565" t="s">
        <v>709</v>
      </c>
      <c r="B565" t="s">
        <v>775</v>
      </c>
      <c r="C565" t="s">
        <v>776</v>
      </c>
      <c r="D565">
        <v>5.7</v>
      </c>
      <c r="E565" t="s">
        <v>714</v>
      </c>
      <c r="F565" t="s">
        <v>714</v>
      </c>
      <c r="G565" t="s">
        <v>714</v>
      </c>
      <c r="H565" t="s">
        <v>714</v>
      </c>
      <c r="I565" t="s">
        <v>714</v>
      </c>
      <c r="J565" t="s">
        <v>714</v>
      </c>
      <c r="K565">
        <v>6.2</v>
      </c>
      <c r="L565">
        <v>2.19</v>
      </c>
    </row>
    <row r="566" spans="1:12">
      <c r="A566" t="s">
        <v>709</v>
      </c>
      <c r="B566" t="s">
        <v>775</v>
      </c>
      <c r="C566" t="s">
        <v>778</v>
      </c>
      <c r="D566">
        <v>0.5</v>
      </c>
      <c r="E566" s="55">
        <v>45082</v>
      </c>
      <c r="F566" t="s">
        <v>777</v>
      </c>
      <c r="G566">
        <v>12.14</v>
      </c>
      <c r="H566">
        <v>0.81299999999999994</v>
      </c>
      <c r="J566" s="992">
        <v>0.53194444444444444</v>
      </c>
      <c r="K566">
        <v>5.7</v>
      </c>
      <c r="L566">
        <v>1.5</v>
      </c>
    </row>
    <row r="567" spans="1:12">
      <c r="A567" t="s">
        <v>709</v>
      </c>
      <c r="B567" t="s">
        <v>775</v>
      </c>
      <c r="C567" t="s">
        <v>778</v>
      </c>
      <c r="D567">
        <v>1</v>
      </c>
      <c r="E567" t="s">
        <v>714</v>
      </c>
      <c r="F567" t="s">
        <v>714</v>
      </c>
      <c r="G567" t="s">
        <v>714</v>
      </c>
      <c r="H567" t="s">
        <v>714</v>
      </c>
      <c r="I567" t="s">
        <v>714</v>
      </c>
      <c r="J567" t="s">
        <v>714</v>
      </c>
      <c r="K567">
        <v>5.7</v>
      </c>
      <c r="L567">
        <v>1.5</v>
      </c>
    </row>
    <row r="568" spans="1:12">
      <c r="A568" t="s">
        <v>709</v>
      </c>
      <c r="B568" t="s">
        <v>775</v>
      </c>
      <c r="C568" t="s">
        <v>778</v>
      </c>
      <c r="D568">
        <v>2</v>
      </c>
      <c r="E568" t="s">
        <v>714</v>
      </c>
      <c r="F568" t="s">
        <v>714</v>
      </c>
      <c r="G568" t="s">
        <v>714</v>
      </c>
      <c r="H568" t="s">
        <v>714</v>
      </c>
      <c r="I568" t="s">
        <v>714</v>
      </c>
      <c r="J568" t="s">
        <v>714</v>
      </c>
      <c r="K568">
        <v>5.7</v>
      </c>
      <c r="L568">
        <v>1.5</v>
      </c>
    </row>
    <row r="569" spans="1:12">
      <c r="A569" t="s">
        <v>709</v>
      </c>
      <c r="B569" t="s">
        <v>775</v>
      </c>
      <c r="C569" t="s">
        <v>778</v>
      </c>
      <c r="D569">
        <v>3</v>
      </c>
      <c r="E569" t="s">
        <v>714</v>
      </c>
      <c r="F569" t="s">
        <v>714</v>
      </c>
      <c r="G569" t="s">
        <v>714</v>
      </c>
      <c r="H569" t="s">
        <v>714</v>
      </c>
      <c r="I569" t="s">
        <v>714</v>
      </c>
      <c r="J569" t="s">
        <v>714</v>
      </c>
      <c r="K569">
        <v>5.7</v>
      </c>
      <c r="L569">
        <v>1.5</v>
      </c>
    </row>
    <row r="570" spans="1:12">
      <c r="A570" t="s">
        <v>709</v>
      </c>
      <c r="B570" t="s">
        <v>775</v>
      </c>
      <c r="C570" t="s">
        <v>778</v>
      </c>
      <c r="D570">
        <v>4</v>
      </c>
      <c r="E570" t="s">
        <v>714</v>
      </c>
      <c r="F570" t="s">
        <v>714</v>
      </c>
      <c r="G570" t="s">
        <v>714</v>
      </c>
      <c r="H570" t="s">
        <v>714</v>
      </c>
      <c r="I570" t="s">
        <v>714</v>
      </c>
      <c r="J570" t="s">
        <v>714</v>
      </c>
      <c r="K570">
        <v>5.7</v>
      </c>
      <c r="L570">
        <v>1.5</v>
      </c>
    </row>
    <row r="571" spans="1:12">
      <c r="A571" t="s">
        <v>709</v>
      </c>
      <c r="B571" t="s">
        <v>775</v>
      </c>
      <c r="C571" t="s">
        <v>778</v>
      </c>
      <c r="D571">
        <v>4.7</v>
      </c>
      <c r="E571" s="55">
        <v>45082</v>
      </c>
      <c r="F571" t="s">
        <v>777</v>
      </c>
      <c r="G571">
        <v>11.15</v>
      </c>
      <c r="H571">
        <v>0.80400000000000005</v>
      </c>
      <c r="J571" s="992">
        <v>0.53611111111111109</v>
      </c>
      <c r="K571">
        <v>5.7</v>
      </c>
      <c r="L571">
        <v>1.5</v>
      </c>
    </row>
    <row r="572" spans="1:12">
      <c r="A572" t="s">
        <v>709</v>
      </c>
      <c r="B572" t="s">
        <v>775</v>
      </c>
      <c r="C572" t="s">
        <v>778</v>
      </c>
      <c r="D572">
        <v>5</v>
      </c>
      <c r="E572" t="s">
        <v>714</v>
      </c>
      <c r="F572" t="s">
        <v>714</v>
      </c>
      <c r="G572" t="s">
        <v>714</v>
      </c>
      <c r="H572" t="s">
        <v>714</v>
      </c>
      <c r="I572" t="s">
        <v>714</v>
      </c>
      <c r="J572" t="s">
        <v>714</v>
      </c>
      <c r="K572">
        <v>5.7</v>
      </c>
      <c r="L572">
        <v>1.5</v>
      </c>
    </row>
    <row r="573" spans="1:12">
      <c r="A573" t="s">
        <v>709</v>
      </c>
      <c r="B573" t="s">
        <v>775</v>
      </c>
      <c r="C573" t="s">
        <v>778</v>
      </c>
      <c r="D573">
        <v>5.2</v>
      </c>
      <c r="E573" t="s">
        <v>714</v>
      </c>
      <c r="F573" t="s">
        <v>714</v>
      </c>
      <c r="G573" t="s">
        <v>714</v>
      </c>
      <c r="H573" t="s">
        <v>714</v>
      </c>
      <c r="I573" t="s">
        <v>714</v>
      </c>
      <c r="J573" t="s">
        <v>714</v>
      </c>
      <c r="K573">
        <v>5.7</v>
      </c>
      <c r="L573">
        <v>1.5</v>
      </c>
    </row>
    <row r="574" spans="1:12">
      <c r="A574" t="s">
        <v>709</v>
      </c>
      <c r="B574" t="s">
        <v>775</v>
      </c>
      <c r="C574" t="s">
        <v>779</v>
      </c>
      <c r="D574">
        <v>0.5</v>
      </c>
      <c r="E574" s="55">
        <v>45111</v>
      </c>
      <c r="F574" t="s">
        <v>777</v>
      </c>
      <c r="G574">
        <v>12.62</v>
      </c>
      <c r="H574">
        <v>0.86699999999999999</v>
      </c>
      <c r="J574" s="992">
        <v>0.49305555555555558</v>
      </c>
      <c r="K574">
        <v>5.8</v>
      </c>
      <c r="L574">
        <v>1.6</v>
      </c>
    </row>
    <row r="575" spans="1:12">
      <c r="A575" t="s">
        <v>709</v>
      </c>
      <c r="B575" t="s">
        <v>775</v>
      </c>
      <c r="C575" t="s">
        <v>779</v>
      </c>
      <c r="D575">
        <v>1</v>
      </c>
      <c r="E575" t="s">
        <v>714</v>
      </c>
      <c r="F575" t="s">
        <v>714</v>
      </c>
      <c r="G575" t="s">
        <v>714</v>
      </c>
      <c r="H575" t="s">
        <v>714</v>
      </c>
      <c r="I575" t="s">
        <v>714</v>
      </c>
      <c r="J575" t="s">
        <v>714</v>
      </c>
      <c r="K575">
        <v>5.8</v>
      </c>
      <c r="L575">
        <v>1.6</v>
      </c>
    </row>
    <row r="576" spans="1:12">
      <c r="A576" t="s">
        <v>709</v>
      </c>
      <c r="B576" t="s">
        <v>775</v>
      </c>
      <c r="C576" t="s">
        <v>779</v>
      </c>
      <c r="D576">
        <v>2</v>
      </c>
      <c r="E576" t="s">
        <v>714</v>
      </c>
      <c r="F576" t="s">
        <v>714</v>
      </c>
      <c r="G576" t="s">
        <v>714</v>
      </c>
      <c r="H576" t="s">
        <v>714</v>
      </c>
      <c r="I576" t="s">
        <v>714</v>
      </c>
      <c r="J576" t="s">
        <v>714</v>
      </c>
      <c r="K576">
        <v>5.8</v>
      </c>
      <c r="L576">
        <v>1.6</v>
      </c>
    </row>
    <row r="577" spans="1:12">
      <c r="A577" t="s">
        <v>709</v>
      </c>
      <c r="B577" t="s">
        <v>775</v>
      </c>
      <c r="C577" t="s">
        <v>779</v>
      </c>
      <c r="D577">
        <v>3</v>
      </c>
      <c r="E577" t="s">
        <v>714</v>
      </c>
      <c r="F577" t="s">
        <v>714</v>
      </c>
      <c r="G577" t="s">
        <v>714</v>
      </c>
      <c r="H577" t="s">
        <v>714</v>
      </c>
      <c r="I577" t="s">
        <v>714</v>
      </c>
      <c r="J577" t="s">
        <v>714</v>
      </c>
      <c r="K577">
        <v>5.8</v>
      </c>
      <c r="L577">
        <v>1.6</v>
      </c>
    </row>
    <row r="578" spans="1:12">
      <c r="A578" t="s">
        <v>709</v>
      </c>
      <c r="B578" t="s">
        <v>775</v>
      </c>
      <c r="C578" t="s">
        <v>779</v>
      </c>
      <c r="D578">
        <v>4</v>
      </c>
      <c r="E578" t="s">
        <v>714</v>
      </c>
      <c r="F578" t="s">
        <v>714</v>
      </c>
      <c r="G578" t="s">
        <v>714</v>
      </c>
      <c r="H578" t="s">
        <v>714</v>
      </c>
      <c r="I578" t="s">
        <v>714</v>
      </c>
      <c r="J578" t="s">
        <v>714</v>
      </c>
      <c r="K578">
        <v>5.8</v>
      </c>
      <c r="L578">
        <v>1.6</v>
      </c>
    </row>
    <row r="579" spans="1:12">
      <c r="A579" t="s">
        <v>709</v>
      </c>
      <c r="B579" t="s">
        <v>775</v>
      </c>
      <c r="C579" t="s">
        <v>779</v>
      </c>
      <c r="D579">
        <v>4.8</v>
      </c>
      <c r="E579" s="55">
        <v>45111</v>
      </c>
      <c r="F579" t="s">
        <v>777</v>
      </c>
      <c r="G579">
        <v>11.15</v>
      </c>
      <c r="H579">
        <v>0.90400000000000003</v>
      </c>
      <c r="J579" s="992">
        <v>0.49652777777777773</v>
      </c>
      <c r="K579">
        <v>5.8</v>
      </c>
      <c r="L579">
        <v>1.6</v>
      </c>
    </row>
    <row r="580" spans="1:12">
      <c r="A580" t="s">
        <v>709</v>
      </c>
      <c r="B580" t="s">
        <v>775</v>
      </c>
      <c r="C580" t="s">
        <v>779</v>
      </c>
      <c r="D580">
        <v>5</v>
      </c>
      <c r="E580" t="s">
        <v>714</v>
      </c>
      <c r="F580" t="s">
        <v>714</v>
      </c>
      <c r="G580" t="s">
        <v>714</v>
      </c>
      <c r="H580" t="s">
        <v>714</v>
      </c>
      <c r="I580" t="s">
        <v>714</v>
      </c>
      <c r="J580" t="s">
        <v>714</v>
      </c>
      <c r="K580">
        <v>5.8</v>
      </c>
      <c r="L580">
        <v>1.6</v>
      </c>
    </row>
    <row r="581" spans="1:12">
      <c r="A581" t="s">
        <v>709</v>
      </c>
      <c r="B581" t="s">
        <v>775</v>
      </c>
      <c r="C581" t="s">
        <v>779</v>
      </c>
      <c r="D581">
        <v>5.3</v>
      </c>
      <c r="E581" t="s">
        <v>714</v>
      </c>
      <c r="F581" t="s">
        <v>714</v>
      </c>
      <c r="G581" t="s">
        <v>714</v>
      </c>
      <c r="H581" t="s">
        <v>714</v>
      </c>
      <c r="I581" t="s">
        <v>714</v>
      </c>
      <c r="J581" t="s">
        <v>714</v>
      </c>
      <c r="K581">
        <v>5.8</v>
      </c>
      <c r="L581">
        <v>1.6</v>
      </c>
    </row>
    <row r="582" spans="1:12">
      <c r="A582" t="s">
        <v>709</v>
      </c>
      <c r="B582" t="s">
        <v>775</v>
      </c>
      <c r="C582" t="s">
        <v>780</v>
      </c>
      <c r="D582">
        <v>0.5</v>
      </c>
      <c r="E582" s="55">
        <v>45140</v>
      </c>
      <c r="F582" t="s">
        <v>777</v>
      </c>
      <c r="G582">
        <v>54.57</v>
      </c>
      <c r="H582">
        <v>1.03</v>
      </c>
      <c r="J582" s="992">
        <v>0.5541666666666667</v>
      </c>
      <c r="K582">
        <v>5.6</v>
      </c>
      <c r="L582">
        <v>0.9</v>
      </c>
    </row>
    <row r="583" spans="1:12">
      <c r="A583" t="s">
        <v>709</v>
      </c>
      <c r="B583" t="s">
        <v>775</v>
      </c>
      <c r="C583" t="s">
        <v>780</v>
      </c>
      <c r="D583">
        <v>1</v>
      </c>
      <c r="E583" t="s">
        <v>714</v>
      </c>
      <c r="F583" t="s">
        <v>714</v>
      </c>
      <c r="G583" t="s">
        <v>714</v>
      </c>
      <c r="H583" t="s">
        <v>714</v>
      </c>
      <c r="I583" t="s">
        <v>714</v>
      </c>
      <c r="J583" t="s">
        <v>714</v>
      </c>
      <c r="K583">
        <v>5.6</v>
      </c>
      <c r="L583">
        <v>0.9</v>
      </c>
    </row>
    <row r="584" spans="1:12">
      <c r="A584" t="s">
        <v>709</v>
      </c>
      <c r="B584" t="s">
        <v>775</v>
      </c>
      <c r="C584" t="s">
        <v>780</v>
      </c>
      <c r="D584">
        <v>2</v>
      </c>
      <c r="E584" t="s">
        <v>714</v>
      </c>
      <c r="F584" t="s">
        <v>714</v>
      </c>
      <c r="G584" t="s">
        <v>714</v>
      </c>
      <c r="H584" t="s">
        <v>714</v>
      </c>
      <c r="I584" t="s">
        <v>714</v>
      </c>
      <c r="J584" t="s">
        <v>714</v>
      </c>
      <c r="K584">
        <v>5.6</v>
      </c>
      <c r="L584">
        <v>0.9</v>
      </c>
    </row>
    <row r="585" spans="1:12">
      <c r="A585" t="s">
        <v>709</v>
      </c>
      <c r="B585" t="s">
        <v>775</v>
      </c>
      <c r="C585" t="s">
        <v>780</v>
      </c>
      <c r="D585">
        <v>3</v>
      </c>
      <c r="E585" t="s">
        <v>714</v>
      </c>
      <c r="F585" t="s">
        <v>714</v>
      </c>
      <c r="G585" t="s">
        <v>714</v>
      </c>
      <c r="H585" t="s">
        <v>714</v>
      </c>
      <c r="I585" t="s">
        <v>714</v>
      </c>
      <c r="J585" t="s">
        <v>714</v>
      </c>
      <c r="K585">
        <v>5.6</v>
      </c>
      <c r="L585">
        <v>0.9</v>
      </c>
    </row>
    <row r="586" spans="1:12">
      <c r="A586" t="s">
        <v>709</v>
      </c>
      <c r="B586" t="s">
        <v>775</v>
      </c>
      <c r="C586" t="s">
        <v>780</v>
      </c>
      <c r="D586">
        <v>4</v>
      </c>
      <c r="E586" t="s">
        <v>714</v>
      </c>
      <c r="F586" t="s">
        <v>714</v>
      </c>
      <c r="G586" t="s">
        <v>714</v>
      </c>
      <c r="H586" t="s">
        <v>714</v>
      </c>
      <c r="I586" t="s">
        <v>714</v>
      </c>
      <c r="J586" t="s">
        <v>714</v>
      </c>
      <c r="K586">
        <v>5.6</v>
      </c>
      <c r="L586">
        <v>0.9</v>
      </c>
    </row>
    <row r="587" spans="1:12">
      <c r="A587" t="s">
        <v>709</v>
      </c>
      <c r="B587" t="s">
        <v>775</v>
      </c>
      <c r="C587" t="s">
        <v>780</v>
      </c>
      <c r="D587">
        <v>4.5999999999999996</v>
      </c>
      <c r="E587" s="55">
        <v>45140</v>
      </c>
      <c r="F587" t="s">
        <v>777</v>
      </c>
      <c r="G587">
        <v>61.63</v>
      </c>
      <c r="H587">
        <v>1.31</v>
      </c>
      <c r="J587" s="992">
        <v>0.55902777777777779</v>
      </c>
      <c r="K587">
        <v>5.6</v>
      </c>
      <c r="L587">
        <v>0.9</v>
      </c>
    </row>
    <row r="588" spans="1:12">
      <c r="A588" t="s">
        <v>709</v>
      </c>
      <c r="B588" t="s">
        <v>775</v>
      </c>
      <c r="C588" t="s">
        <v>780</v>
      </c>
      <c r="D588">
        <v>5</v>
      </c>
      <c r="E588" t="s">
        <v>714</v>
      </c>
      <c r="F588" t="s">
        <v>714</v>
      </c>
      <c r="G588" t="s">
        <v>714</v>
      </c>
      <c r="H588" t="s">
        <v>714</v>
      </c>
      <c r="I588" t="s">
        <v>714</v>
      </c>
      <c r="J588" t="s">
        <v>714</v>
      </c>
      <c r="K588">
        <v>5.6</v>
      </c>
      <c r="L588">
        <v>0.9</v>
      </c>
    </row>
    <row r="589" spans="1:12">
      <c r="A589" t="s">
        <v>709</v>
      </c>
      <c r="B589" t="s">
        <v>775</v>
      </c>
      <c r="C589" t="s">
        <v>780</v>
      </c>
      <c r="D589">
        <v>5.0999999999999996</v>
      </c>
      <c r="E589" t="s">
        <v>714</v>
      </c>
      <c r="F589" t="s">
        <v>714</v>
      </c>
      <c r="G589" t="s">
        <v>714</v>
      </c>
      <c r="H589" t="s">
        <v>714</v>
      </c>
      <c r="I589" t="s">
        <v>714</v>
      </c>
      <c r="J589" t="s">
        <v>714</v>
      </c>
      <c r="K589">
        <v>5.6</v>
      </c>
      <c r="L589">
        <v>0.9</v>
      </c>
    </row>
    <row r="590" spans="1:12">
      <c r="A590" t="s">
        <v>709</v>
      </c>
      <c r="B590" t="s">
        <v>775</v>
      </c>
      <c r="C590" t="s">
        <v>781</v>
      </c>
      <c r="D590">
        <v>0.5</v>
      </c>
      <c r="E590" s="55">
        <v>45174</v>
      </c>
      <c r="F590" t="s">
        <v>777</v>
      </c>
      <c r="G590">
        <v>75.069999999999993</v>
      </c>
      <c r="H590">
        <v>0.94799999999999995</v>
      </c>
      <c r="J590" s="992">
        <v>0.53333333333333333</v>
      </c>
      <c r="K590">
        <v>5.7</v>
      </c>
      <c r="L590">
        <v>0.64</v>
      </c>
    </row>
    <row r="591" spans="1:12">
      <c r="A591" t="s">
        <v>709</v>
      </c>
      <c r="B591" t="s">
        <v>775</v>
      </c>
      <c r="C591" t="s">
        <v>781</v>
      </c>
      <c r="D591">
        <v>1</v>
      </c>
      <c r="E591" t="s">
        <v>714</v>
      </c>
      <c r="F591" t="s">
        <v>714</v>
      </c>
      <c r="G591" t="s">
        <v>714</v>
      </c>
      <c r="H591" t="s">
        <v>714</v>
      </c>
      <c r="I591" t="s">
        <v>714</v>
      </c>
      <c r="J591" t="s">
        <v>714</v>
      </c>
      <c r="K591">
        <v>5.7</v>
      </c>
      <c r="L591">
        <v>0.64</v>
      </c>
    </row>
    <row r="592" spans="1:12">
      <c r="A592" t="s">
        <v>709</v>
      </c>
      <c r="B592" t="s">
        <v>775</v>
      </c>
      <c r="C592" t="s">
        <v>781</v>
      </c>
      <c r="D592">
        <v>2</v>
      </c>
      <c r="E592" t="s">
        <v>714</v>
      </c>
      <c r="F592" t="s">
        <v>714</v>
      </c>
      <c r="G592" t="s">
        <v>714</v>
      </c>
      <c r="H592" t="s">
        <v>714</v>
      </c>
      <c r="I592" t="s">
        <v>714</v>
      </c>
      <c r="J592" t="s">
        <v>714</v>
      </c>
      <c r="K592">
        <v>5.7</v>
      </c>
      <c r="L592">
        <v>0.64</v>
      </c>
    </row>
    <row r="593" spans="1:12">
      <c r="A593" t="s">
        <v>709</v>
      </c>
      <c r="B593" t="s">
        <v>775</v>
      </c>
      <c r="C593" t="s">
        <v>781</v>
      </c>
      <c r="D593">
        <v>3</v>
      </c>
      <c r="E593" t="s">
        <v>714</v>
      </c>
      <c r="F593" t="s">
        <v>714</v>
      </c>
      <c r="G593" t="s">
        <v>714</v>
      </c>
      <c r="H593" t="s">
        <v>714</v>
      </c>
      <c r="I593" t="s">
        <v>714</v>
      </c>
      <c r="J593" t="s">
        <v>714</v>
      </c>
      <c r="K593">
        <v>5.7</v>
      </c>
      <c r="L593">
        <v>0.64</v>
      </c>
    </row>
    <row r="594" spans="1:12">
      <c r="A594" t="s">
        <v>709</v>
      </c>
      <c r="B594" t="s">
        <v>775</v>
      </c>
      <c r="C594" t="s">
        <v>781</v>
      </c>
      <c r="D594">
        <v>4</v>
      </c>
      <c r="E594" t="s">
        <v>714</v>
      </c>
      <c r="F594" t="s">
        <v>714</v>
      </c>
      <c r="G594" t="s">
        <v>714</v>
      </c>
      <c r="H594" t="s">
        <v>714</v>
      </c>
      <c r="I594" t="s">
        <v>714</v>
      </c>
      <c r="J594" t="s">
        <v>714</v>
      </c>
      <c r="K594">
        <v>5.7</v>
      </c>
      <c r="L594">
        <v>0.64</v>
      </c>
    </row>
    <row r="595" spans="1:12">
      <c r="A595" t="s">
        <v>709</v>
      </c>
      <c r="B595" t="s">
        <v>775</v>
      </c>
      <c r="C595" t="s">
        <v>781</v>
      </c>
      <c r="D595">
        <v>4.7</v>
      </c>
      <c r="E595" s="55">
        <v>45174</v>
      </c>
      <c r="F595" t="s">
        <v>777</v>
      </c>
      <c r="G595">
        <v>85.37</v>
      </c>
      <c r="H595">
        <v>0.92500000000000004</v>
      </c>
      <c r="J595" s="992">
        <v>0.53819444444444442</v>
      </c>
      <c r="K595">
        <v>5.7</v>
      </c>
      <c r="L595">
        <v>0.64</v>
      </c>
    </row>
    <row r="596" spans="1:12">
      <c r="A596" t="s">
        <v>709</v>
      </c>
      <c r="B596" t="s">
        <v>775</v>
      </c>
      <c r="C596" t="s">
        <v>781</v>
      </c>
      <c r="D596">
        <v>5</v>
      </c>
      <c r="E596" t="s">
        <v>714</v>
      </c>
      <c r="F596" t="s">
        <v>714</v>
      </c>
      <c r="G596" t="s">
        <v>714</v>
      </c>
      <c r="H596" t="s">
        <v>714</v>
      </c>
      <c r="I596" t="s">
        <v>714</v>
      </c>
      <c r="J596" t="s">
        <v>714</v>
      </c>
      <c r="K596">
        <v>5.7</v>
      </c>
      <c r="L596">
        <v>0.64</v>
      </c>
    </row>
    <row r="597" spans="1:12">
      <c r="A597" t="s">
        <v>709</v>
      </c>
      <c r="B597" t="s">
        <v>775</v>
      </c>
      <c r="C597" t="s">
        <v>781</v>
      </c>
      <c r="D597">
        <v>5.2</v>
      </c>
      <c r="E597" t="s">
        <v>714</v>
      </c>
      <c r="F597" t="s">
        <v>714</v>
      </c>
      <c r="G597" t="s">
        <v>714</v>
      </c>
      <c r="H597" t="s">
        <v>714</v>
      </c>
      <c r="I597" t="s">
        <v>714</v>
      </c>
      <c r="J597" t="s">
        <v>714</v>
      </c>
      <c r="K597">
        <v>5.7</v>
      </c>
      <c r="L597">
        <v>0.64</v>
      </c>
    </row>
    <row r="598" spans="1:12">
      <c r="A598" t="s">
        <v>709</v>
      </c>
      <c r="B598" t="s">
        <v>775</v>
      </c>
      <c r="C598" t="s">
        <v>782</v>
      </c>
      <c r="D598">
        <v>0.5</v>
      </c>
      <c r="E598" s="55">
        <v>45202</v>
      </c>
      <c r="F598" t="s">
        <v>777</v>
      </c>
      <c r="G598">
        <v>18.13</v>
      </c>
      <c r="H598">
        <v>0.64200000000000002</v>
      </c>
      <c r="J598" s="992">
        <v>0.52916666666666667</v>
      </c>
      <c r="K598">
        <v>6</v>
      </c>
      <c r="L598">
        <v>1.44</v>
      </c>
    </row>
    <row r="599" spans="1:12">
      <c r="A599" t="s">
        <v>709</v>
      </c>
      <c r="B599" t="s">
        <v>775</v>
      </c>
      <c r="C599" t="s">
        <v>782</v>
      </c>
      <c r="D599">
        <v>1</v>
      </c>
      <c r="E599" t="s">
        <v>714</v>
      </c>
      <c r="F599" t="s">
        <v>714</v>
      </c>
      <c r="G599" t="s">
        <v>714</v>
      </c>
      <c r="H599" t="s">
        <v>714</v>
      </c>
      <c r="I599" t="s">
        <v>714</v>
      </c>
      <c r="J599" t="s">
        <v>714</v>
      </c>
      <c r="K599">
        <v>6</v>
      </c>
      <c r="L599">
        <v>1.44</v>
      </c>
    </row>
    <row r="600" spans="1:12">
      <c r="A600" t="s">
        <v>709</v>
      </c>
      <c r="B600" t="s">
        <v>775</v>
      </c>
      <c r="C600" t="s">
        <v>782</v>
      </c>
      <c r="D600">
        <v>2</v>
      </c>
      <c r="E600" t="s">
        <v>714</v>
      </c>
      <c r="F600" t="s">
        <v>714</v>
      </c>
      <c r="G600" t="s">
        <v>714</v>
      </c>
      <c r="H600" t="s">
        <v>714</v>
      </c>
      <c r="I600" t="s">
        <v>714</v>
      </c>
      <c r="J600" t="s">
        <v>714</v>
      </c>
      <c r="K600">
        <v>6</v>
      </c>
      <c r="L600">
        <v>1.44</v>
      </c>
    </row>
    <row r="601" spans="1:12">
      <c r="A601" t="s">
        <v>709</v>
      </c>
      <c r="B601" t="s">
        <v>775</v>
      </c>
      <c r="C601" t="s">
        <v>782</v>
      </c>
      <c r="D601">
        <v>3</v>
      </c>
      <c r="E601" t="s">
        <v>714</v>
      </c>
      <c r="F601" t="s">
        <v>714</v>
      </c>
      <c r="G601" t="s">
        <v>714</v>
      </c>
      <c r="H601" t="s">
        <v>714</v>
      </c>
      <c r="I601" t="s">
        <v>714</v>
      </c>
      <c r="J601" t="s">
        <v>714</v>
      </c>
      <c r="K601">
        <v>6</v>
      </c>
      <c r="L601">
        <v>1.44</v>
      </c>
    </row>
    <row r="602" spans="1:12">
      <c r="A602" t="s">
        <v>709</v>
      </c>
      <c r="B602" t="s">
        <v>775</v>
      </c>
      <c r="C602" t="s">
        <v>782</v>
      </c>
      <c r="D602">
        <v>4</v>
      </c>
      <c r="E602" t="s">
        <v>714</v>
      </c>
      <c r="F602" t="s">
        <v>714</v>
      </c>
      <c r="G602" t="s">
        <v>714</v>
      </c>
      <c r="H602" t="s">
        <v>714</v>
      </c>
      <c r="I602" t="s">
        <v>714</v>
      </c>
      <c r="J602" t="s">
        <v>714</v>
      </c>
      <c r="K602">
        <v>6</v>
      </c>
      <c r="L602">
        <v>1.44</v>
      </c>
    </row>
    <row r="603" spans="1:12">
      <c r="A603" t="s">
        <v>709</v>
      </c>
      <c r="B603" t="s">
        <v>775</v>
      </c>
      <c r="C603" t="s">
        <v>782</v>
      </c>
      <c r="D603">
        <v>5</v>
      </c>
      <c r="E603" s="55">
        <v>45202</v>
      </c>
      <c r="F603" t="s">
        <v>777</v>
      </c>
      <c r="G603">
        <v>15.76</v>
      </c>
      <c r="H603">
        <v>0.69499999999999995</v>
      </c>
      <c r="J603" s="992">
        <v>0.53263888888888888</v>
      </c>
      <c r="K603">
        <v>6</v>
      </c>
      <c r="L603">
        <v>1.44</v>
      </c>
    </row>
    <row r="604" spans="1:12">
      <c r="A604" t="s">
        <v>709</v>
      </c>
      <c r="B604" t="s">
        <v>775</v>
      </c>
      <c r="C604" t="s">
        <v>782</v>
      </c>
      <c r="D604">
        <v>5.5</v>
      </c>
      <c r="E604" t="s">
        <v>714</v>
      </c>
      <c r="F604" t="s">
        <v>714</v>
      </c>
      <c r="G604" t="s">
        <v>714</v>
      </c>
      <c r="H604" t="s">
        <v>714</v>
      </c>
      <c r="I604" t="s">
        <v>714</v>
      </c>
      <c r="J604" t="s">
        <v>714</v>
      </c>
      <c r="K604">
        <v>6</v>
      </c>
      <c r="L604">
        <v>1.44</v>
      </c>
    </row>
    <row r="605" spans="1:12">
      <c r="A605" t="s">
        <v>709</v>
      </c>
      <c r="B605" t="s">
        <v>775</v>
      </c>
      <c r="C605" t="s">
        <v>782</v>
      </c>
      <c r="D605">
        <v>5.6</v>
      </c>
      <c r="E605" t="s">
        <v>714</v>
      </c>
      <c r="F605" t="s">
        <v>714</v>
      </c>
      <c r="G605" t="s">
        <v>714</v>
      </c>
      <c r="H605" t="s">
        <v>714</v>
      </c>
      <c r="I605" t="s">
        <v>714</v>
      </c>
      <c r="J605" t="s">
        <v>714</v>
      </c>
      <c r="K605">
        <v>6</v>
      </c>
      <c r="L605">
        <v>1.44</v>
      </c>
    </row>
    <row r="606" spans="1:12">
      <c r="A606" t="s">
        <v>709</v>
      </c>
      <c r="B606" t="s">
        <v>775</v>
      </c>
      <c r="C606" t="s">
        <v>782</v>
      </c>
      <c r="D606">
        <v>5.7</v>
      </c>
      <c r="E606" t="s">
        <v>714</v>
      </c>
      <c r="F606" t="s">
        <v>714</v>
      </c>
      <c r="G606" t="s">
        <v>714</v>
      </c>
      <c r="H606" t="s">
        <v>714</v>
      </c>
      <c r="I606" t="s">
        <v>714</v>
      </c>
      <c r="J606" t="s">
        <v>714</v>
      </c>
      <c r="K606">
        <v>6</v>
      </c>
      <c r="L606">
        <v>1.44</v>
      </c>
    </row>
    <row r="607" spans="1:12">
      <c r="A607" t="s">
        <v>709</v>
      </c>
      <c r="B607" t="s">
        <v>775</v>
      </c>
      <c r="C607" t="s">
        <v>782</v>
      </c>
      <c r="D607">
        <v>5.8</v>
      </c>
      <c r="E607" t="s">
        <v>714</v>
      </c>
      <c r="F607" t="s">
        <v>714</v>
      </c>
      <c r="G607" t="s">
        <v>714</v>
      </c>
      <c r="H607" t="s">
        <v>714</v>
      </c>
      <c r="I607" t="s">
        <v>714</v>
      </c>
      <c r="J607" t="s">
        <v>714</v>
      </c>
      <c r="K607">
        <v>6</v>
      </c>
      <c r="L607">
        <v>1.44</v>
      </c>
    </row>
    <row r="608" spans="1:12">
      <c r="A608" t="s">
        <v>709</v>
      </c>
      <c r="B608" t="s">
        <v>775</v>
      </c>
      <c r="C608" t="s">
        <v>782</v>
      </c>
      <c r="D608">
        <v>5.9</v>
      </c>
      <c r="E608" t="s">
        <v>714</v>
      </c>
      <c r="F608" t="s">
        <v>714</v>
      </c>
      <c r="G608" t="s">
        <v>714</v>
      </c>
      <c r="H608" t="s">
        <v>714</v>
      </c>
      <c r="I608" t="s">
        <v>714</v>
      </c>
      <c r="J608" t="s">
        <v>714</v>
      </c>
      <c r="K608">
        <v>6</v>
      </c>
      <c r="L608">
        <v>1.44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EB2306"/>
  <sheetViews>
    <sheetView topLeftCell="A1872" zoomScale="65" zoomScaleNormal="100" workbookViewId="0">
      <pane ySplit="1" topLeftCell="A1873" activePane="bottomLeft" state="frozen"/>
      <selection pane="bottomLeft" activeCell="Q2282" sqref="Q2282:Q2286"/>
    </sheetView>
  </sheetViews>
  <sheetFormatPr defaultColWidth="11" defaultRowHeight="15.6"/>
  <cols>
    <col min="1" max="1" width="10.796875" style="108"/>
    <col min="2" max="2" width="20.5" customWidth="1"/>
    <col min="3" max="45" width="10.796875"/>
  </cols>
  <sheetData>
    <row r="2" spans="1:36">
      <c r="A2" s="973" t="s">
        <v>783</v>
      </c>
    </row>
    <row r="3" spans="1:36">
      <c r="A3" s="840" t="s">
        <v>784</v>
      </c>
      <c r="B3" s="841" t="s">
        <v>20</v>
      </c>
      <c r="C3" s="841" t="s">
        <v>701</v>
      </c>
      <c r="D3" s="841" t="s">
        <v>999</v>
      </c>
      <c r="E3" s="842" t="s">
        <v>785</v>
      </c>
      <c r="F3" s="842" t="s">
        <v>786</v>
      </c>
      <c r="G3" s="842" t="s">
        <v>1000</v>
      </c>
      <c r="H3" s="842" t="s">
        <v>1001</v>
      </c>
      <c r="I3" s="842" t="s">
        <v>787</v>
      </c>
      <c r="J3" s="842" t="s">
        <v>788</v>
      </c>
      <c r="K3" s="842" t="s">
        <v>789</v>
      </c>
      <c r="L3" s="842" t="s">
        <v>1002</v>
      </c>
      <c r="M3" s="842" t="s">
        <v>790</v>
      </c>
      <c r="N3" s="842" t="s">
        <v>791</v>
      </c>
      <c r="O3" s="843" t="s">
        <v>792</v>
      </c>
      <c r="P3" s="843" t="s">
        <v>474</v>
      </c>
      <c r="Q3" s="843" t="s">
        <v>793</v>
      </c>
      <c r="R3" s="843" t="s">
        <v>483</v>
      </c>
      <c r="S3" s="843" t="s">
        <v>794</v>
      </c>
      <c r="T3" s="843" t="s">
        <v>480</v>
      </c>
      <c r="U3" s="843" t="s">
        <v>1003</v>
      </c>
      <c r="V3" s="841" t="s">
        <v>1004</v>
      </c>
      <c r="W3" s="841" t="s">
        <v>1005</v>
      </c>
      <c r="X3" s="844" t="s">
        <v>1006</v>
      </c>
      <c r="Y3" s="845" t="s">
        <v>798</v>
      </c>
      <c r="AE3" s="846"/>
      <c r="AF3" s="847"/>
      <c r="AG3" s="847"/>
      <c r="AH3" s="847"/>
      <c r="AI3" s="847"/>
      <c r="AJ3" s="847"/>
    </row>
    <row r="4" spans="1:36">
      <c r="A4" s="787" t="s">
        <v>800</v>
      </c>
      <c r="B4" s="788" t="s">
        <v>709</v>
      </c>
      <c r="C4" s="788" t="s">
        <v>801</v>
      </c>
      <c r="D4" s="789"/>
      <c r="E4" s="790">
        <v>0.5</v>
      </c>
      <c r="F4" s="791">
        <v>43006</v>
      </c>
      <c r="G4" s="789"/>
      <c r="H4" s="789"/>
      <c r="I4" s="790">
        <v>1</v>
      </c>
      <c r="J4" s="788">
        <v>1</v>
      </c>
      <c r="K4" s="882">
        <v>64.349367088607593</v>
      </c>
      <c r="L4" s="930">
        <v>0.03</v>
      </c>
      <c r="M4" s="792">
        <v>2.3983301517198656</v>
      </c>
      <c r="N4">
        <v>74.28587811937112</v>
      </c>
      <c r="O4" s="788">
        <v>1</v>
      </c>
      <c r="P4" s="784" t="s">
        <v>803</v>
      </c>
      <c r="Q4" s="793">
        <v>64.349367088607593</v>
      </c>
      <c r="R4" s="784">
        <v>71.422428731055575</v>
      </c>
      <c r="S4" s="793">
        <v>70.674759044123903</v>
      </c>
      <c r="T4" s="784">
        <v>65.581606535606113</v>
      </c>
      <c r="U4" s="784">
        <v>68.502017633330837</v>
      </c>
      <c r="V4" s="785" t="s">
        <v>1007</v>
      </c>
      <c r="W4" s="788"/>
      <c r="X4" s="786" t="s">
        <v>803</v>
      </c>
      <c r="Y4" s="430" t="s">
        <v>803</v>
      </c>
      <c r="AE4" s="108"/>
    </row>
    <row r="5" spans="1:36">
      <c r="A5" s="794" t="s">
        <v>800</v>
      </c>
      <c r="B5" s="795" t="s">
        <v>709</v>
      </c>
      <c r="C5" s="795" t="s">
        <v>801</v>
      </c>
      <c r="D5" s="796"/>
      <c r="E5" s="797">
        <v>1</v>
      </c>
      <c r="F5" s="798">
        <v>43006</v>
      </c>
      <c r="G5" s="796"/>
      <c r="H5" s="796"/>
      <c r="I5" s="797">
        <v>1</v>
      </c>
      <c r="J5" s="795">
        <v>1</v>
      </c>
      <c r="K5" s="931">
        <v>64.349367088607593</v>
      </c>
      <c r="L5" s="932">
        <v>0.03</v>
      </c>
      <c r="M5" s="799">
        <v>2.1651591647471009</v>
      </c>
      <c r="N5">
        <v>67.0636399688767</v>
      </c>
      <c r="O5" s="795"/>
      <c r="P5" s="800" t="s">
        <v>803</v>
      </c>
      <c r="Q5" s="795"/>
      <c r="R5" s="800" t="s">
        <v>803</v>
      </c>
      <c r="S5" s="795"/>
      <c r="T5" s="800" t="s">
        <v>803</v>
      </c>
      <c r="U5" s="800" t="s">
        <v>803</v>
      </c>
      <c r="V5" s="801" t="s">
        <v>803</v>
      </c>
      <c r="W5" s="795"/>
      <c r="X5" s="802" t="s">
        <v>803</v>
      </c>
      <c r="Y5" s="803" t="s">
        <v>803</v>
      </c>
      <c r="AE5" s="108"/>
    </row>
    <row r="6" spans="1:36">
      <c r="D6" s="27"/>
      <c r="E6" s="173"/>
      <c r="F6" s="445"/>
      <c r="G6" s="27"/>
      <c r="H6" s="27"/>
      <c r="I6" s="173"/>
      <c r="K6" s="933"/>
      <c r="L6" s="371"/>
      <c r="M6" s="881"/>
      <c r="P6" s="592"/>
      <c r="R6" s="592"/>
      <c r="T6" s="592"/>
      <c r="U6" s="592"/>
      <c r="V6" s="833"/>
      <c r="X6" s="571"/>
      <c r="AE6" s="108"/>
    </row>
    <row r="7" spans="1:36" ht="31.8" thickBot="1">
      <c r="A7" s="974" t="s">
        <v>804</v>
      </c>
      <c r="B7" s="934" t="s">
        <v>20</v>
      </c>
      <c r="C7" s="934" t="s">
        <v>701</v>
      </c>
      <c r="D7" s="935" t="s">
        <v>805</v>
      </c>
      <c r="E7" s="936" t="s">
        <v>786</v>
      </c>
      <c r="F7" s="934" t="s">
        <v>1000</v>
      </c>
      <c r="G7" s="935" t="s">
        <v>1008</v>
      </c>
      <c r="H7" s="935" t="s">
        <v>806</v>
      </c>
      <c r="I7" s="935" t="s">
        <v>807</v>
      </c>
      <c r="J7" s="937" t="s">
        <v>1009</v>
      </c>
      <c r="K7" s="934" t="s">
        <v>1010</v>
      </c>
      <c r="L7" s="935" t="s">
        <v>1011</v>
      </c>
      <c r="M7" s="934" t="s">
        <v>1012</v>
      </c>
      <c r="N7" s="935" t="s">
        <v>1013</v>
      </c>
      <c r="O7" s="934" t="s">
        <v>1014</v>
      </c>
      <c r="P7" s="934" t="s">
        <v>1015</v>
      </c>
      <c r="Q7" s="938" t="s">
        <v>1016</v>
      </c>
      <c r="R7" s="934" t="s">
        <v>703</v>
      </c>
      <c r="S7" s="935" t="s">
        <v>1017</v>
      </c>
      <c r="T7" s="934" t="s">
        <v>808</v>
      </c>
      <c r="U7" s="934" t="s">
        <v>1018</v>
      </c>
      <c r="V7" s="939" t="s">
        <v>809</v>
      </c>
      <c r="W7" s="939" t="s">
        <v>1019</v>
      </c>
      <c r="X7" s="934" t="s">
        <v>1020</v>
      </c>
      <c r="Y7" s="935" t="s">
        <v>1021</v>
      </c>
    </row>
    <row r="8" spans="1:36">
      <c r="A8" s="108">
        <v>106</v>
      </c>
      <c r="B8" t="s">
        <v>709</v>
      </c>
      <c r="C8" t="s">
        <v>783</v>
      </c>
      <c r="D8" s="18">
        <v>0.15</v>
      </c>
      <c r="E8" s="55">
        <v>43718</v>
      </c>
      <c r="G8">
        <v>2</v>
      </c>
      <c r="H8" s="165">
        <v>0.83</v>
      </c>
      <c r="I8" s="166">
        <v>0.83</v>
      </c>
      <c r="J8" s="70">
        <v>1</v>
      </c>
      <c r="K8" t="s">
        <v>1022</v>
      </c>
      <c r="L8">
        <v>1</v>
      </c>
      <c r="M8">
        <v>1</v>
      </c>
      <c r="N8" t="s">
        <v>1023</v>
      </c>
      <c r="O8" t="s">
        <v>1024</v>
      </c>
      <c r="P8" s="27">
        <v>6.69</v>
      </c>
      <c r="Q8" s="27">
        <v>21.3</v>
      </c>
      <c r="R8" s="27">
        <v>6.67</v>
      </c>
      <c r="S8" s="27">
        <v>27.1</v>
      </c>
      <c r="T8" s="24">
        <v>19.53305400843881</v>
      </c>
      <c r="U8" s="24">
        <v>4.4306279235056376</v>
      </c>
      <c r="V8" s="24">
        <v>1.1595102760348512</v>
      </c>
      <c r="W8" s="371">
        <v>51.994030000000002</v>
      </c>
      <c r="X8" s="27" t="s">
        <v>815</v>
      </c>
      <c r="Y8" s="24">
        <v>23.96368193194445</v>
      </c>
    </row>
    <row r="9" spans="1:36">
      <c r="B9" t="s">
        <v>709</v>
      </c>
      <c r="C9" t="s">
        <v>783</v>
      </c>
      <c r="D9" s="18">
        <v>0.5</v>
      </c>
      <c r="E9" s="55">
        <v>43718</v>
      </c>
      <c r="H9" s="165"/>
      <c r="I9" s="166"/>
      <c r="P9" s="27">
        <v>6.65</v>
      </c>
      <c r="Q9" s="27">
        <v>21.1</v>
      </c>
      <c r="R9" s="27">
        <v>6.68</v>
      </c>
      <c r="S9" s="27">
        <v>27.3</v>
      </c>
      <c r="T9" s="24">
        <v>19.5444435443038</v>
      </c>
      <c r="U9" s="24">
        <v>4.389105353612865</v>
      </c>
      <c r="V9" s="24">
        <v>1.2319796682870297</v>
      </c>
      <c r="W9" s="371">
        <v>53.594828431372562</v>
      </c>
      <c r="X9" s="27" t="s">
        <v>815</v>
      </c>
      <c r="Y9" s="24">
        <v>23.933548897916666</v>
      </c>
    </row>
    <row r="10" spans="1:36">
      <c r="D10" s="18"/>
      <c r="E10" s="55"/>
      <c r="H10" s="165"/>
      <c r="I10" s="166"/>
      <c r="P10" s="27"/>
      <c r="Q10" s="27"/>
      <c r="R10" s="27"/>
      <c r="S10" s="27"/>
      <c r="T10" s="24"/>
      <c r="U10" s="24"/>
      <c r="V10" s="24"/>
      <c r="W10" s="371"/>
      <c r="X10" s="27"/>
      <c r="Y10" s="24"/>
    </row>
    <row r="11" spans="1:36" ht="31.8" thickBot="1">
      <c r="A11" s="975" t="s">
        <v>20</v>
      </c>
      <c r="B11" s="940" t="s">
        <v>701</v>
      </c>
      <c r="C11" s="941" t="s">
        <v>805</v>
      </c>
      <c r="D11" s="942" t="s">
        <v>786</v>
      </c>
      <c r="E11" s="940" t="s">
        <v>1000</v>
      </c>
      <c r="F11" s="941" t="s">
        <v>1008</v>
      </c>
      <c r="G11" s="941" t="s">
        <v>806</v>
      </c>
      <c r="H11" s="941" t="s">
        <v>807</v>
      </c>
      <c r="I11" s="943" t="s">
        <v>1009</v>
      </c>
      <c r="J11" s="940" t="s">
        <v>1010</v>
      </c>
      <c r="K11" s="941" t="s">
        <v>1011</v>
      </c>
      <c r="L11" s="940" t="s">
        <v>1012</v>
      </c>
      <c r="M11" s="941" t="s">
        <v>1013</v>
      </c>
      <c r="N11" s="940" t="s">
        <v>1014</v>
      </c>
      <c r="O11" s="940" t="s">
        <v>1015</v>
      </c>
      <c r="P11" s="944" t="s">
        <v>1016</v>
      </c>
      <c r="Q11" s="940" t="s">
        <v>703</v>
      </c>
      <c r="R11" s="941" t="s">
        <v>1017</v>
      </c>
      <c r="S11" s="940" t="s">
        <v>808</v>
      </c>
      <c r="T11" s="940" t="s">
        <v>1018</v>
      </c>
      <c r="U11" s="945" t="s">
        <v>809</v>
      </c>
      <c r="V11" s="945" t="s">
        <v>1019</v>
      </c>
      <c r="W11" s="940" t="s">
        <v>1020</v>
      </c>
      <c r="X11" s="941" t="s">
        <v>1021</v>
      </c>
    </row>
    <row r="12" spans="1:36" ht="16.2" thickTop="1">
      <c r="A12" s="108" t="s">
        <v>709</v>
      </c>
      <c r="B12" t="s">
        <v>783</v>
      </c>
      <c r="C12">
        <v>0.5</v>
      </c>
      <c r="D12" s="55">
        <v>44088</v>
      </c>
      <c r="F12">
        <v>2</v>
      </c>
      <c r="G12">
        <v>5.75</v>
      </c>
      <c r="H12">
        <v>1.4</v>
      </c>
      <c r="J12" t="s">
        <v>1025</v>
      </c>
      <c r="K12">
        <v>3</v>
      </c>
      <c r="L12">
        <v>2</v>
      </c>
      <c r="M12" t="s">
        <v>1026</v>
      </c>
      <c r="N12" t="s">
        <v>815</v>
      </c>
      <c r="O12" s="24">
        <v>8.76</v>
      </c>
      <c r="P12" s="27">
        <v>22.6</v>
      </c>
      <c r="Q12" s="27">
        <v>7.23</v>
      </c>
      <c r="R12" s="27">
        <v>31.7</v>
      </c>
      <c r="S12" s="371">
        <v>6.1133333333333324</v>
      </c>
      <c r="T12" s="371">
        <v>2.5000000000000001E-2</v>
      </c>
      <c r="U12" s="24">
        <v>0.90847066391817521</v>
      </c>
      <c r="V12" s="371">
        <v>72.854601781677957</v>
      </c>
    </row>
    <row r="13" spans="1:36">
      <c r="A13" s="108" t="s">
        <v>709</v>
      </c>
      <c r="B13" t="s">
        <v>783</v>
      </c>
      <c r="C13">
        <v>1</v>
      </c>
      <c r="D13" s="55">
        <v>44088</v>
      </c>
      <c r="O13" s="24">
        <v>8.73</v>
      </c>
      <c r="P13" s="27">
        <v>22.6</v>
      </c>
      <c r="Q13" s="27" t="s">
        <v>811</v>
      </c>
      <c r="R13" s="27" t="s">
        <v>811</v>
      </c>
      <c r="S13" s="24" t="s">
        <v>811</v>
      </c>
      <c r="T13" s="24" t="s">
        <v>811</v>
      </c>
      <c r="U13" s="24" t="s">
        <v>811</v>
      </c>
      <c r="V13" s="24" t="s">
        <v>811</v>
      </c>
    </row>
    <row r="14" spans="1:36">
      <c r="A14" s="108" t="s">
        <v>709</v>
      </c>
      <c r="B14" t="s">
        <v>783</v>
      </c>
      <c r="C14">
        <v>2</v>
      </c>
      <c r="D14" s="55">
        <v>44088</v>
      </c>
      <c r="O14" s="24">
        <v>8.6999999999999993</v>
      </c>
      <c r="P14" s="27">
        <v>22.6</v>
      </c>
      <c r="Q14" s="27" t="s">
        <v>811</v>
      </c>
      <c r="R14" s="27" t="s">
        <v>811</v>
      </c>
      <c r="S14" s="24" t="s">
        <v>811</v>
      </c>
      <c r="T14" s="24" t="s">
        <v>811</v>
      </c>
      <c r="U14" s="24" t="s">
        <v>811</v>
      </c>
      <c r="V14" s="24" t="s">
        <v>811</v>
      </c>
    </row>
    <row r="15" spans="1:36">
      <c r="A15" s="108" t="s">
        <v>709</v>
      </c>
      <c r="B15" t="s">
        <v>783</v>
      </c>
      <c r="C15">
        <v>3</v>
      </c>
      <c r="D15" s="55">
        <v>44088</v>
      </c>
      <c r="O15" s="24">
        <v>4.51</v>
      </c>
      <c r="P15" s="27">
        <v>21.6</v>
      </c>
      <c r="Q15" s="27" t="s">
        <v>811</v>
      </c>
      <c r="R15" s="27" t="s">
        <v>811</v>
      </c>
      <c r="S15" s="24" t="s">
        <v>811</v>
      </c>
      <c r="T15" s="24" t="s">
        <v>811</v>
      </c>
      <c r="U15" s="24" t="s">
        <v>811</v>
      </c>
      <c r="V15" s="24" t="s">
        <v>811</v>
      </c>
    </row>
    <row r="16" spans="1:36">
      <c r="A16" s="108" t="s">
        <v>709</v>
      </c>
      <c r="B16" t="s">
        <v>783</v>
      </c>
      <c r="C16">
        <v>4</v>
      </c>
      <c r="D16" s="55">
        <v>44088</v>
      </c>
      <c r="O16" s="24">
        <v>0.22</v>
      </c>
      <c r="P16" s="27">
        <v>17.3</v>
      </c>
      <c r="Q16" s="27" t="s">
        <v>811</v>
      </c>
      <c r="R16" s="27" t="s">
        <v>811</v>
      </c>
      <c r="S16" s="24" t="s">
        <v>811</v>
      </c>
      <c r="T16" s="24" t="s">
        <v>811</v>
      </c>
      <c r="U16" s="24" t="s">
        <v>811</v>
      </c>
      <c r="V16" s="24" t="s">
        <v>811</v>
      </c>
    </row>
    <row r="17" spans="1:28">
      <c r="A17" s="108" t="s">
        <v>709</v>
      </c>
      <c r="B17" t="s">
        <v>783</v>
      </c>
      <c r="C17">
        <v>5</v>
      </c>
      <c r="D17" s="55">
        <v>44088</v>
      </c>
      <c r="O17" s="24">
        <v>0.1</v>
      </c>
      <c r="P17" s="27">
        <v>12.5</v>
      </c>
      <c r="Q17" s="27">
        <v>6.78</v>
      </c>
      <c r="R17" s="27">
        <v>101.5</v>
      </c>
      <c r="S17" s="371">
        <v>4.2799166666666695</v>
      </c>
      <c r="T17" s="371">
        <v>1.6986666666666668</v>
      </c>
      <c r="U17" s="24">
        <v>13.214536820053471</v>
      </c>
      <c r="V17" s="371">
        <v>403.42899348490891</v>
      </c>
    </row>
    <row r="18" spans="1:28">
      <c r="A18" s="976"/>
      <c r="B18" s="591"/>
      <c r="C18" s="946"/>
      <c r="D18" s="947"/>
      <c r="E18" s="591"/>
      <c r="F18" s="946"/>
      <c r="G18" s="946"/>
      <c r="H18" s="946"/>
      <c r="I18" s="948"/>
      <c r="J18" s="591"/>
      <c r="K18" s="946"/>
      <c r="L18" s="591"/>
      <c r="M18" s="946"/>
      <c r="N18" s="591"/>
      <c r="O18" s="591"/>
      <c r="P18" s="607"/>
      <c r="Q18" s="591"/>
      <c r="R18" s="946"/>
      <c r="S18" s="591"/>
      <c r="T18" s="591"/>
      <c r="U18" s="371"/>
      <c r="V18" s="371"/>
      <c r="W18" s="591"/>
      <c r="X18" s="946"/>
    </row>
    <row r="19" spans="1:28" s="747" customFormat="1" ht="31.8" thickBot="1">
      <c r="A19" s="977" t="s">
        <v>804</v>
      </c>
      <c r="B19" s="863" t="s">
        <v>20</v>
      </c>
      <c r="C19" s="863" t="s">
        <v>701</v>
      </c>
      <c r="D19" s="863" t="s">
        <v>805</v>
      </c>
      <c r="E19" s="865" t="s">
        <v>786</v>
      </c>
      <c r="F19" s="863" t="s">
        <v>1000</v>
      </c>
      <c r="G19" s="863" t="s">
        <v>1008</v>
      </c>
      <c r="H19" s="863" t="s">
        <v>806</v>
      </c>
      <c r="I19" s="863" t="s">
        <v>807</v>
      </c>
      <c r="J19" s="867" t="s">
        <v>1009</v>
      </c>
      <c r="K19" s="863" t="s">
        <v>1015</v>
      </c>
      <c r="L19" s="868" t="s">
        <v>1016</v>
      </c>
      <c r="M19" s="863" t="s">
        <v>703</v>
      </c>
      <c r="N19" s="863" t="s">
        <v>1017</v>
      </c>
      <c r="O19" s="863" t="s">
        <v>808</v>
      </c>
      <c r="P19" s="863" t="s">
        <v>1018</v>
      </c>
      <c r="Q19" s="870" t="s">
        <v>809</v>
      </c>
      <c r="R19" s="870" t="s">
        <v>1019</v>
      </c>
      <c r="S19" s="863" t="s">
        <v>1021</v>
      </c>
      <c r="T19" s="863" t="s">
        <v>1010</v>
      </c>
      <c r="U19" s="863" t="s">
        <v>1011</v>
      </c>
      <c r="V19" s="863" t="s">
        <v>1012</v>
      </c>
      <c r="W19" s="863" t="s">
        <v>1013</v>
      </c>
      <c r="X19" s="863" t="s">
        <v>1014</v>
      </c>
    </row>
    <row r="20" spans="1:28" ht="16.2" thickTop="1">
      <c r="B20" t="s">
        <v>709</v>
      </c>
      <c r="C20" t="s">
        <v>812</v>
      </c>
      <c r="D20" s="27">
        <v>0.5</v>
      </c>
      <c r="E20" s="133">
        <v>44432</v>
      </c>
      <c r="H20">
        <v>6.28</v>
      </c>
      <c r="I20">
        <v>0.9</v>
      </c>
      <c r="J20" s="172">
        <v>0.14331210191082802</v>
      </c>
      <c r="K20" s="27">
        <v>9.36</v>
      </c>
      <c r="L20" s="27">
        <v>26</v>
      </c>
      <c r="M20" s="24">
        <v>7.36</v>
      </c>
      <c r="N20" s="27">
        <v>24.8</v>
      </c>
      <c r="O20" s="24">
        <v>10.815238095238094</v>
      </c>
      <c r="P20" s="24">
        <v>1.6600230158730178</v>
      </c>
      <c r="Q20" s="71">
        <v>0.95397858960725335</v>
      </c>
      <c r="R20" s="371">
        <v>91.594146341463414</v>
      </c>
      <c r="S20" s="24">
        <v>12.475261111111111</v>
      </c>
      <c r="T20" t="s">
        <v>1022</v>
      </c>
      <c r="U20" t="s">
        <v>1027</v>
      </c>
      <c r="V20" t="s">
        <v>1028</v>
      </c>
      <c r="W20" t="s">
        <v>1029</v>
      </c>
      <c r="AB20" s="51"/>
    </row>
    <row r="21" spans="1:28">
      <c r="B21" t="s">
        <v>709</v>
      </c>
      <c r="C21" t="s">
        <v>812</v>
      </c>
      <c r="D21" s="27">
        <v>1</v>
      </c>
      <c r="E21" s="133">
        <v>44432</v>
      </c>
      <c r="J21" s="172"/>
      <c r="K21" s="27">
        <v>9.3000000000000007</v>
      </c>
      <c r="L21" s="27">
        <v>26</v>
      </c>
      <c r="M21" s="24" t="s">
        <v>811</v>
      </c>
      <c r="N21" s="24" t="s">
        <v>811</v>
      </c>
      <c r="O21" s="24" t="s">
        <v>811</v>
      </c>
      <c r="P21" s="24" t="s">
        <v>811</v>
      </c>
      <c r="Q21" s="71" t="s">
        <v>811</v>
      </c>
      <c r="R21" s="371" t="s">
        <v>811</v>
      </c>
      <c r="S21" s="24" t="s">
        <v>811</v>
      </c>
      <c r="AB21" s="51"/>
    </row>
    <row r="22" spans="1:28">
      <c r="B22" t="s">
        <v>709</v>
      </c>
      <c r="C22" t="s">
        <v>812</v>
      </c>
      <c r="D22" s="27">
        <v>2</v>
      </c>
      <c r="E22" s="133">
        <v>44432</v>
      </c>
      <c r="J22" s="172"/>
      <c r="K22" s="27">
        <v>8.6</v>
      </c>
      <c r="L22" s="27">
        <v>25.8</v>
      </c>
      <c r="M22" s="24" t="s">
        <v>811</v>
      </c>
      <c r="N22" s="24" t="s">
        <v>811</v>
      </c>
      <c r="O22" s="24" t="s">
        <v>811</v>
      </c>
      <c r="P22" s="24" t="s">
        <v>811</v>
      </c>
      <c r="Q22" s="71" t="s">
        <v>811</v>
      </c>
      <c r="R22" s="371" t="s">
        <v>811</v>
      </c>
      <c r="S22" s="24" t="s">
        <v>811</v>
      </c>
      <c r="AB22" s="51"/>
    </row>
    <row r="23" spans="1:28">
      <c r="B23" t="s">
        <v>709</v>
      </c>
      <c r="C23" t="s">
        <v>812</v>
      </c>
      <c r="D23" s="27">
        <v>3</v>
      </c>
      <c r="E23" s="133">
        <v>44432</v>
      </c>
      <c r="J23" s="172"/>
      <c r="K23" s="27">
        <v>0.27</v>
      </c>
      <c r="L23" s="27">
        <v>22.7</v>
      </c>
      <c r="M23" s="24" t="s">
        <v>811</v>
      </c>
      <c r="N23" s="24" t="s">
        <v>811</v>
      </c>
      <c r="O23" s="24" t="s">
        <v>811</v>
      </c>
      <c r="P23" s="24" t="s">
        <v>811</v>
      </c>
      <c r="Q23" s="71" t="s">
        <v>811</v>
      </c>
      <c r="R23" s="371" t="s">
        <v>811</v>
      </c>
      <c r="S23" s="24" t="s">
        <v>811</v>
      </c>
      <c r="AB23" s="51"/>
    </row>
    <row r="24" spans="1:28">
      <c r="B24" t="s">
        <v>709</v>
      </c>
      <c r="C24" t="s">
        <v>812</v>
      </c>
      <c r="D24" s="27">
        <v>4</v>
      </c>
      <c r="E24" s="133">
        <v>44432</v>
      </c>
      <c r="J24" s="172"/>
      <c r="K24" s="27">
        <v>7.0000000000000007E-2</v>
      </c>
      <c r="L24" s="27">
        <v>17.7</v>
      </c>
      <c r="M24" s="24" t="s">
        <v>811</v>
      </c>
      <c r="N24" s="24" t="s">
        <v>811</v>
      </c>
      <c r="O24" s="24" t="s">
        <v>811</v>
      </c>
      <c r="P24" s="24" t="s">
        <v>811</v>
      </c>
      <c r="Q24" s="71" t="s">
        <v>811</v>
      </c>
      <c r="R24" s="371" t="s">
        <v>811</v>
      </c>
      <c r="S24" s="24" t="s">
        <v>811</v>
      </c>
      <c r="AB24" s="51"/>
    </row>
    <row r="25" spans="1:28">
      <c r="B25" t="s">
        <v>709</v>
      </c>
      <c r="C25" t="s">
        <v>812</v>
      </c>
      <c r="D25" s="27">
        <v>5</v>
      </c>
      <c r="E25" s="133">
        <v>44432</v>
      </c>
      <c r="J25" s="172"/>
      <c r="K25" s="27">
        <v>0.03</v>
      </c>
      <c r="L25" s="27">
        <v>12.9</v>
      </c>
      <c r="M25" s="24" t="s">
        <v>811</v>
      </c>
      <c r="N25" s="24" t="s">
        <v>811</v>
      </c>
      <c r="O25" s="24" t="s">
        <v>811</v>
      </c>
      <c r="P25" s="24" t="s">
        <v>811</v>
      </c>
      <c r="Q25" s="71" t="s">
        <v>811</v>
      </c>
      <c r="R25" s="371" t="s">
        <v>811</v>
      </c>
      <c r="S25" s="24" t="s">
        <v>811</v>
      </c>
      <c r="AB25" s="51"/>
    </row>
    <row r="26" spans="1:28">
      <c r="B26" t="s">
        <v>709</v>
      </c>
      <c r="C26" t="s">
        <v>812</v>
      </c>
      <c r="D26" s="27">
        <v>5.5</v>
      </c>
      <c r="E26" s="133">
        <v>44432</v>
      </c>
      <c r="J26" s="172"/>
      <c r="K26" s="27">
        <v>0.01</v>
      </c>
      <c r="L26" s="27">
        <v>11.2</v>
      </c>
      <c r="M26" s="24">
        <v>6.44</v>
      </c>
      <c r="N26" s="27">
        <v>125.3</v>
      </c>
      <c r="O26" s="24">
        <v>10.132</v>
      </c>
      <c r="P26" s="24">
        <v>20.527783333333332</v>
      </c>
      <c r="Q26" s="71">
        <v>7.9917498745125819</v>
      </c>
      <c r="R26" s="371">
        <v>291.91934959349589</v>
      </c>
      <c r="S26" s="24">
        <v>30.65978333333333</v>
      </c>
      <c r="AB26" s="51"/>
    </row>
    <row r="27" spans="1:28">
      <c r="D27" s="27"/>
      <c r="E27" s="133"/>
      <c r="J27" s="172"/>
      <c r="K27" s="27"/>
      <c r="L27" s="27"/>
      <c r="M27" s="24"/>
      <c r="N27" s="27"/>
      <c r="O27" s="24"/>
      <c r="P27" s="24"/>
      <c r="Q27" s="71"/>
      <c r="R27" s="371"/>
      <c r="S27" s="24"/>
      <c r="AB27" s="51"/>
    </row>
    <row r="28" spans="1:28" s="832" customFormat="1" ht="21" thickBot="1">
      <c r="A28" s="144" t="s">
        <v>20</v>
      </c>
      <c r="B28" s="144" t="s">
        <v>701</v>
      </c>
      <c r="C28" s="146" t="s">
        <v>805</v>
      </c>
      <c r="D28" s="1559" t="s">
        <v>786</v>
      </c>
      <c r="E28" s="144" t="s">
        <v>1000</v>
      </c>
      <c r="F28" s="146" t="s">
        <v>1008</v>
      </c>
      <c r="G28" s="146" t="s">
        <v>806</v>
      </c>
      <c r="H28" s="146" t="s">
        <v>807</v>
      </c>
      <c r="I28" s="1560" t="s">
        <v>1009</v>
      </c>
      <c r="J28" s="144" t="s">
        <v>1015</v>
      </c>
      <c r="K28" s="148" t="s">
        <v>1016</v>
      </c>
      <c r="L28" s="144" t="s">
        <v>703</v>
      </c>
      <c r="M28" s="146" t="s">
        <v>1017</v>
      </c>
      <c r="N28" s="149" t="s">
        <v>808</v>
      </c>
      <c r="O28" s="149" t="s">
        <v>1018</v>
      </c>
      <c r="P28" s="149" t="s">
        <v>809</v>
      </c>
      <c r="Q28" s="149" t="s">
        <v>1019</v>
      </c>
      <c r="R28" s="1409" t="s">
        <v>1021</v>
      </c>
      <c r="S28" s="144" t="s">
        <v>1010</v>
      </c>
      <c r="T28" s="146" t="s">
        <v>1011</v>
      </c>
      <c r="U28" s="144" t="s">
        <v>1012</v>
      </c>
      <c r="V28" s="146" t="s">
        <v>1013</v>
      </c>
      <c r="W28" s="144" t="s">
        <v>1014</v>
      </c>
    </row>
    <row r="29" spans="1:28" ht="16.2" thickTop="1">
      <c r="A29" t="s">
        <v>709</v>
      </c>
      <c r="B29" t="s">
        <v>813</v>
      </c>
      <c r="C29" s="27" t="s">
        <v>814</v>
      </c>
      <c r="D29" s="55">
        <v>44810</v>
      </c>
      <c r="E29" s="27"/>
      <c r="I29" s="1561"/>
      <c r="J29" s="27" t="s">
        <v>815</v>
      </c>
      <c r="K29" s="27" t="s">
        <v>815</v>
      </c>
      <c r="L29" s="22">
        <v>6.67</v>
      </c>
      <c r="M29" s="23">
        <v>36</v>
      </c>
      <c r="N29" s="24">
        <v>3.6944052411568218</v>
      </c>
      <c r="O29" s="24">
        <v>0.03</v>
      </c>
      <c r="P29" s="24">
        <v>1.4039220917383251</v>
      </c>
      <c r="Q29" s="49">
        <v>95.738430102724422</v>
      </c>
      <c r="R29" s="24">
        <v>3.7244052411568216</v>
      </c>
    </row>
    <row r="30" spans="1:28">
      <c r="A30" t="s">
        <v>709</v>
      </c>
      <c r="B30" t="s">
        <v>813</v>
      </c>
      <c r="C30" s="27" t="s">
        <v>817</v>
      </c>
      <c r="D30" s="55">
        <v>44810</v>
      </c>
      <c r="E30" s="27"/>
      <c r="I30" s="1561"/>
      <c r="J30" s="27" t="s">
        <v>815</v>
      </c>
      <c r="K30" s="27" t="s">
        <v>815</v>
      </c>
      <c r="L30" s="22">
        <v>6.87</v>
      </c>
      <c r="M30" s="23">
        <v>32</v>
      </c>
      <c r="N30" s="24">
        <v>2.8342762538150503</v>
      </c>
      <c r="O30" s="24">
        <v>0.03</v>
      </c>
      <c r="P30" s="24">
        <v>1.2073729988949593</v>
      </c>
      <c r="Q30" s="49">
        <v>103.3758</v>
      </c>
      <c r="R30" s="24">
        <v>2.8642762538150501</v>
      </c>
    </row>
    <row r="31" spans="1:28">
      <c r="D31" s="27"/>
      <c r="E31" s="133"/>
      <c r="J31" s="172"/>
      <c r="K31" s="27"/>
      <c r="L31" s="27"/>
      <c r="M31" s="24"/>
      <c r="N31" s="27"/>
      <c r="O31" s="24"/>
      <c r="P31" s="24"/>
      <c r="Q31" s="71"/>
      <c r="R31" s="371"/>
      <c r="S31" s="24"/>
      <c r="AB31" s="51"/>
    </row>
    <row r="32" spans="1:28">
      <c r="D32" s="27"/>
      <c r="E32" s="133"/>
      <c r="J32" s="172"/>
      <c r="K32" s="27"/>
      <c r="L32" s="27"/>
      <c r="M32" s="24"/>
      <c r="N32" s="27"/>
      <c r="O32" s="24"/>
      <c r="P32" s="24"/>
      <c r="Q32" s="71"/>
      <c r="R32" s="371"/>
      <c r="S32" s="24"/>
      <c r="AB32" s="51"/>
    </row>
    <row r="33" spans="1:36">
      <c r="D33" s="27"/>
      <c r="E33" s="133"/>
      <c r="J33" s="172"/>
      <c r="K33" s="27"/>
      <c r="L33" s="27"/>
      <c r="M33" s="24"/>
      <c r="N33" s="27"/>
      <c r="O33" s="24"/>
      <c r="P33" s="24"/>
      <c r="Q33" s="71"/>
      <c r="R33" s="371"/>
      <c r="S33" s="24"/>
      <c r="AB33" s="51"/>
    </row>
    <row r="34" spans="1:36">
      <c r="A34" s="976"/>
      <c r="B34" s="591"/>
      <c r="C34" s="946"/>
      <c r="D34" s="947"/>
      <c r="E34" s="591"/>
      <c r="F34" s="946"/>
      <c r="G34" s="946"/>
      <c r="H34" s="946"/>
      <c r="I34" s="948"/>
      <c r="J34" s="591"/>
      <c r="K34" s="946"/>
      <c r="L34" s="591"/>
      <c r="M34" s="946"/>
      <c r="N34" s="591"/>
      <c r="O34" s="591"/>
      <c r="P34" s="607"/>
      <c r="Q34" s="591"/>
      <c r="R34" s="946"/>
      <c r="S34" s="591"/>
      <c r="T34" s="591"/>
      <c r="U34" s="371"/>
      <c r="V34" s="371"/>
      <c r="W34" s="591"/>
      <c r="X34" s="946"/>
    </row>
    <row r="35" spans="1:36" ht="16.2" thickBot="1">
      <c r="A35" s="970" t="s">
        <v>820</v>
      </c>
      <c r="B35" s="804"/>
      <c r="C35" s="804"/>
      <c r="D35" s="805"/>
      <c r="E35" s="806"/>
      <c r="F35" s="807"/>
      <c r="G35" s="805"/>
      <c r="H35" s="805"/>
      <c r="I35" s="806"/>
      <c r="J35" s="804"/>
      <c r="K35" s="949"/>
      <c r="L35" s="950"/>
      <c r="M35" s="808"/>
      <c r="N35" s="809"/>
      <c r="O35" s="804"/>
      <c r="P35" s="810"/>
      <c r="Q35" s="804"/>
      <c r="R35" s="810"/>
      <c r="S35" s="804"/>
      <c r="T35" s="810"/>
      <c r="U35" s="810"/>
      <c r="V35" s="811"/>
      <c r="W35" s="804"/>
      <c r="X35" s="812"/>
      <c r="Y35" s="809"/>
      <c r="Z35" s="809"/>
      <c r="AA35" s="809"/>
      <c r="AE35" s="108"/>
    </row>
    <row r="36" spans="1:36">
      <c r="A36" s="840" t="s">
        <v>784</v>
      </c>
      <c r="B36" s="841" t="s">
        <v>20</v>
      </c>
      <c r="C36" s="841" t="s">
        <v>701</v>
      </c>
      <c r="D36" s="841" t="s">
        <v>999</v>
      </c>
      <c r="E36" s="842" t="s">
        <v>785</v>
      </c>
      <c r="F36" s="842" t="s">
        <v>786</v>
      </c>
      <c r="G36" s="842" t="s">
        <v>1000</v>
      </c>
      <c r="H36" s="842" t="s">
        <v>1001</v>
      </c>
      <c r="I36" s="842" t="s">
        <v>787</v>
      </c>
      <c r="J36" s="842" t="s">
        <v>788</v>
      </c>
      <c r="K36" s="842" t="s">
        <v>789</v>
      </c>
      <c r="L36" s="842" t="s">
        <v>1002</v>
      </c>
      <c r="M36" s="842" t="s">
        <v>790</v>
      </c>
      <c r="N36" s="842" t="s">
        <v>791</v>
      </c>
      <c r="O36" s="843" t="s">
        <v>792</v>
      </c>
      <c r="P36" s="843" t="s">
        <v>474</v>
      </c>
      <c r="Q36" s="843" t="s">
        <v>793</v>
      </c>
      <c r="R36" s="843" t="s">
        <v>483</v>
      </c>
      <c r="S36" s="843" t="s">
        <v>794</v>
      </c>
      <c r="T36" s="843" t="s">
        <v>480</v>
      </c>
      <c r="U36" s="843" t="s">
        <v>1003</v>
      </c>
      <c r="V36" s="841" t="s">
        <v>1004</v>
      </c>
      <c r="W36" s="841" t="s">
        <v>1005</v>
      </c>
      <c r="X36" s="844" t="s">
        <v>1006</v>
      </c>
      <c r="Y36" s="845" t="s">
        <v>798</v>
      </c>
      <c r="AE36" s="848" t="s">
        <v>784</v>
      </c>
      <c r="AF36" s="849" t="s">
        <v>20</v>
      </c>
      <c r="AG36" s="849" t="s">
        <v>701</v>
      </c>
      <c r="AH36" s="849" t="s">
        <v>1005</v>
      </c>
      <c r="AI36" s="844" t="s">
        <v>1006</v>
      </c>
      <c r="AJ36" s="850" t="s">
        <v>798</v>
      </c>
    </row>
    <row r="37" spans="1:36">
      <c r="A37" s="787" t="s">
        <v>56</v>
      </c>
      <c r="B37" s="788" t="s">
        <v>709</v>
      </c>
      <c r="C37" s="788" t="s">
        <v>715</v>
      </c>
      <c r="D37" s="789"/>
      <c r="E37" s="790">
        <v>0.5</v>
      </c>
      <c r="F37" s="791">
        <v>43006</v>
      </c>
      <c r="G37" s="789"/>
      <c r="H37" s="789"/>
      <c r="I37" s="790">
        <v>8.1199999999999992</v>
      </c>
      <c r="J37" s="788">
        <v>4.22</v>
      </c>
      <c r="K37" s="882">
        <v>3.0815189873417723</v>
      </c>
      <c r="L37" s="930">
        <v>1.0533810126582281</v>
      </c>
      <c r="M37" s="885">
        <v>0.28140327392197717</v>
      </c>
      <c r="N37">
        <v>8.7161850064593214</v>
      </c>
      <c r="O37" s="784">
        <v>4.22</v>
      </c>
      <c r="P37" s="784">
        <v>39.227570010675393</v>
      </c>
      <c r="Q37" s="882">
        <v>4.5543037974683553</v>
      </c>
      <c r="R37" s="784">
        <v>45.442188773206382</v>
      </c>
      <c r="S37" s="882">
        <v>14.163800635496397</v>
      </c>
      <c r="T37" s="784">
        <v>42.391740363001816</v>
      </c>
      <c r="U37" s="784">
        <v>42.353833048961199</v>
      </c>
      <c r="V37" s="785" t="s">
        <v>1030</v>
      </c>
      <c r="W37" s="788"/>
      <c r="X37" s="786" t="s">
        <v>803</v>
      </c>
      <c r="Y37" s="571" t="s">
        <v>1031</v>
      </c>
      <c r="AE37" s="108"/>
    </row>
    <row r="38" spans="1:36">
      <c r="A38" s="787" t="s">
        <v>56</v>
      </c>
      <c r="B38" s="788" t="s">
        <v>709</v>
      </c>
      <c r="C38" s="788" t="s">
        <v>715</v>
      </c>
      <c r="D38" s="789"/>
      <c r="E38" s="790">
        <v>1</v>
      </c>
      <c r="F38" s="791">
        <v>43006</v>
      </c>
      <c r="G38" s="789"/>
      <c r="H38" s="789"/>
      <c r="I38" s="790">
        <v>8.1199999999999992</v>
      </c>
      <c r="J38" s="788">
        <v>4.22</v>
      </c>
      <c r="K38" s="788"/>
      <c r="L38" s="789"/>
      <c r="M38" s="883"/>
      <c r="N38" t="s">
        <v>803</v>
      </c>
      <c r="O38" s="788"/>
      <c r="P38" s="784" t="s">
        <v>803</v>
      </c>
      <c r="Q38" s="788"/>
      <c r="R38" s="784" t="s">
        <v>803</v>
      </c>
      <c r="S38" s="788"/>
      <c r="T38" s="784" t="s">
        <v>803</v>
      </c>
      <c r="U38" s="788" t="s">
        <v>803</v>
      </c>
      <c r="V38" s="785" t="s">
        <v>803</v>
      </c>
      <c r="W38" s="788"/>
      <c r="X38" s="786" t="s">
        <v>803</v>
      </c>
      <c r="Y38" s="430" t="s">
        <v>803</v>
      </c>
      <c r="AE38" s="108"/>
    </row>
    <row r="39" spans="1:36">
      <c r="A39" s="787" t="s">
        <v>56</v>
      </c>
      <c r="B39" s="788" t="s">
        <v>709</v>
      </c>
      <c r="C39" s="788" t="s">
        <v>715</v>
      </c>
      <c r="D39" s="789"/>
      <c r="E39" s="790">
        <v>2</v>
      </c>
      <c r="F39" s="791">
        <v>43006</v>
      </c>
      <c r="G39" s="789"/>
      <c r="H39" s="789"/>
      <c r="I39" s="790">
        <v>8.1199999999999992</v>
      </c>
      <c r="J39" s="788">
        <v>4.22</v>
      </c>
      <c r="K39" s="788"/>
      <c r="L39" s="789"/>
      <c r="M39" s="883"/>
      <c r="N39" t="s">
        <v>803</v>
      </c>
      <c r="O39" s="788"/>
      <c r="P39" s="784" t="s">
        <v>803</v>
      </c>
      <c r="Q39" s="788"/>
      <c r="R39" s="784" t="s">
        <v>803</v>
      </c>
      <c r="S39" s="788"/>
      <c r="T39" s="784" t="s">
        <v>803</v>
      </c>
      <c r="U39" s="788" t="s">
        <v>803</v>
      </c>
      <c r="V39" s="785" t="s">
        <v>803</v>
      </c>
      <c r="W39" s="788"/>
      <c r="X39" s="786" t="s">
        <v>803</v>
      </c>
      <c r="Y39" s="430" t="s">
        <v>803</v>
      </c>
      <c r="AE39" s="108"/>
    </row>
    <row r="40" spans="1:36">
      <c r="A40" s="787" t="s">
        <v>56</v>
      </c>
      <c r="B40" s="788" t="s">
        <v>709</v>
      </c>
      <c r="C40" s="788" t="s">
        <v>715</v>
      </c>
      <c r="D40" s="789"/>
      <c r="E40" s="790">
        <v>3</v>
      </c>
      <c r="F40" s="791">
        <v>43006</v>
      </c>
      <c r="G40" s="789"/>
      <c r="H40" s="789"/>
      <c r="I40" s="790">
        <v>8.1199999999999992</v>
      </c>
      <c r="J40" s="788">
        <v>4.22</v>
      </c>
      <c r="K40" s="882">
        <v>6.0270886075949388</v>
      </c>
      <c r="L40" s="930">
        <v>3.5136113924050609</v>
      </c>
      <c r="M40" s="885">
        <v>0.63315736632444863</v>
      </c>
      <c r="N40">
        <v>19.611416264533471</v>
      </c>
      <c r="O40" s="788"/>
      <c r="P40" s="784" t="s">
        <v>803</v>
      </c>
      <c r="Q40" s="788"/>
      <c r="R40" s="784" t="s">
        <v>803</v>
      </c>
      <c r="S40" s="788"/>
      <c r="T40" s="784" t="s">
        <v>803</v>
      </c>
      <c r="U40" s="788" t="s">
        <v>803</v>
      </c>
      <c r="V40" s="785" t="s">
        <v>803</v>
      </c>
      <c r="W40" s="788"/>
      <c r="X40" s="786" t="s">
        <v>803</v>
      </c>
      <c r="Y40" s="430" t="s">
        <v>803</v>
      </c>
      <c r="AE40" s="108"/>
    </row>
    <row r="41" spans="1:36">
      <c r="A41" s="787" t="s">
        <v>56</v>
      </c>
      <c r="B41" s="788" t="s">
        <v>709</v>
      </c>
      <c r="C41" s="788" t="s">
        <v>715</v>
      </c>
      <c r="D41" s="789"/>
      <c r="E41" s="790">
        <v>4</v>
      </c>
      <c r="F41" s="791">
        <v>43006</v>
      </c>
      <c r="G41" s="789"/>
      <c r="H41" s="789"/>
      <c r="I41" s="790">
        <v>8.1199999999999992</v>
      </c>
      <c r="J41" s="788">
        <v>4.22</v>
      </c>
      <c r="K41" s="788"/>
      <c r="L41" s="789"/>
      <c r="M41" s="883"/>
      <c r="N41" t="s">
        <v>803</v>
      </c>
      <c r="O41" s="788"/>
      <c r="P41" s="784" t="s">
        <v>803</v>
      </c>
      <c r="Q41" s="788"/>
      <c r="R41" s="784" t="s">
        <v>803</v>
      </c>
      <c r="S41" s="788"/>
      <c r="T41" s="784" t="s">
        <v>803</v>
      </c>
      <c r="U41" s="788" t="s">
        <v>803</v>
      </c>
      <c r="V41" s="785" t="s">
        <v>803</v>
      </c>
      <c r="W41" s="788"/>
      <c r="X41" s="786" t="s">
        <v>803</v>
      </c>
      <c r="Y41" s="430" t="s">
        <v>803</v>
      </c>
    </row>
    <row r="42" spans="1:36">
      <c r="A42" s="787" t="s">
        <v>56</v>
      </c>
      <c r="B42" s="788" t="s">
        <v>709</v>
      </c>
      <c r="C42" s="788" t="s">
        <v>715</v>
      </c>
      <c r="D42" s="789"/>
      <c r="E42" s="790">
        <v>5</v>
      </c>
      <c r="F42" s="791">
        <v>43006</v>
      </c>
      <c r="G42" s="789"/>
      <c r="H42" s="789"/>
      <c r="I42" s="790">
        <v>8.1199999999999992</v>
      </c>
      <c r="J42" s="788">
        <v>4.22</v>
      </c>
      <c r="K42" s="788"/>
      <c r="L42" s="789"/>
      <c r="M42" s="883"/>
      <c r="N42" t="s">
        <v>803</v>
      </c>
      <c r="O42" s="788"/>
      <c r="P42" s="784" t="s">
        <v>803</v>
      </c>
      <c r="Q42" s="788"/>
      <c r="R42" s="784" t="s">
        <v>803</v>
      </c>
      <c r="S42" s="788"/>
      <c r="T42" s="784" t="s">
        <v>803</v>
      </c>
      <c r="U42" s="788" t="s">
        <v>803</v>
      </c>
      <c r="V42" s="785" t="s">
        <v>803</v>
      </c>
      <c r="W42" s="788"/>
      <c r="X42" s="786" t="s">
        <v>803</v>
      </c>
      <c r="Y42" s="430" t="s">
        <v>803</v>
      </c>
    </row>
    <row r="43" spans="1:36">
      <c r="A43" s="787" t="s">
        <v>56</v>
      </c>
      <c r="B43" s="788" t="s">
        <v>709</v>
      </c>
      <c r="C43" s="788" t="s">
        <v>715</v>
      </c>
      <c r="D43" s="789"/>
      <c r="E43" s="790">
        <v>6</v>
      </c>
      <c r="F43" s="791">
        <v>43006</v>
      </c>
      <c r="G43" s="789"/>
      <c r="H43" s="789"/>
      <c r="I43" s="790">
        <v>8.1199999999999992</v>
      </c>
      <c r="J43" s="788">
        <v>4.22</v>
      </c>
      <c r="K43" s="788"/>
      <c r="L43" s="789"/>
      <c r="M43" s="883"/>
      <c r="N43" t="s">
        <v>803</v>
      </c>
      <c r="O43" s="788"/>
      <c r="P43" s="784" t="s">
        <v>803</v>
      </c>
      <c r="Q43" s="788"/>
      <c r="R43" s="784" t="s">
        <v>803</v>
      </c>
      <c r="S43" s="788"/>
      <c r="T43" s="784" t="s">
        <v>803</v>
      </c>
      <c r="U43" s="788" t="s">
        <v>803</v>
      </c>
      <c r="V43" s="785" t="s">
        <v>803</v>
      </c>
      <c r="W43" s="788"/>
      <c r="X43" s="786" t="s">
        <v>803</v>
      </c>
      <c r="Y43" s="430" t="s">
        <v>803</v>
      </c>
    </row>
    <row r="44" spans="1:36">
      <c r="A44" s="787" t="s">
        <v>56</v>
      </c>
      <c r="B44" s="788" t="s">
        <v>709</v>
      </c>
      <c r="C44" s="788" t="s">
        <v>715</v>
      </c>
      <c r="D44" s="789"/>
      <c r="E44" s="790">
        <v>7</v>
      </c>
      <c r="F44" s="791">
        <v>43006</v>
      </c>
      <c r="G44" s="789"/>
      <c r="H44" s="789"/>
      <c r="I44" s="790">
        <v>8.1199999999999992</v>
      </c>
      <c r="J44" s="788">
        <v>4.22</v>
      </c>
      <c r="K44" s="788"/>
      <c r="L44" s="788"/>
      <c r="M44" s="883"/>
      <c r="N44" t="s">
        <v>803</v>
      </c>
      <c r="O44" s="788"/>
      <c r="P44" s="784" t="s">
        <v>803</v>
      </c>
      <c r="Q44" s="788"/>
      <c r="R44" s="784" t="s">
        <v>803</v>
      </c>
      <c r="S44" s="788"/>
      <c r="T44" s="784" t="s">
        <v>803</v>
      </c>
      <c r="U44" s="788" t="s">
        <v>803</v>
      </c>
      <c r="V44" s="785" t="s">
        <v>803</v>
      </c>
      <c r="W44" s="788"/>
      <c r="X44" s="786" t="s">
        <v>803</v>
      </c>
      <c r="Y44" s="430" t="s">
        <v>803</v>
      </c>
    </row>
    <row r="45" spans="1:36">
      <c r="A45" s="787" t="s">
        <v>56</v>
      </c>
      <c r="B45" s="788" t="s">
        <v>709</v>
      </c>
      <c r="C45" s="788" t="s">
        <v>715</v>
      </c>
      <c r="D45" s="789"/>
      <c r="E45" s="790">
        <v>8</v>
      </c>
      <c r="F45" s="791">
        <v>43006</v>
      </c>
      <c r="G45" s="789"/>
      <c r="H45" s="789"/>
      <c r="I45" s="790">
        <v>8.1199999999999992</v>
      </c>
      <c r="J45" s="788">
        <v>4.22</v>
      </c>
      <c r="K45" s="788"/>
      <c r="L45" s="789"/>
      <c r="M45" s="883"/>
      <c r="N45" t="s">
        <v>803</v>
      </c>
      <c r="O45" s="788"/>
      <c r="P45" s="784" t="s">
        <v>803</v>
      </c>
      <c r="Q45" s="788"/>
      <c r="R45" s="784" t="s">
        <v>803</v>
      </c>
      <c r="S45" s="788"/>
      <c r="T45" s="784" t="s">
        <v>803</v>
      </c>
      <c r="U45" s="788" t="s">
        <v>803</v>
      </c>
      <c r="V45" s="785" t="s">
        <v>803</v>
      </c>
      <c r="W45" s="788"/>
      <c r="X45" s="786" t="s">
        <v>803</v>
      </c>
      <c r="Y45" s="430" t="s">
        <v>803</v>
      </c>
    </row>
    <row r="46" spans="1:36">
      <c r="A46" s="787" t="s">
        <v>56</v>
      </c>
      <c r="B46" s="788" t="s">
        <v>368</v>
      </c>
      <c r="C46" s="789" t="s">
        <v>715</v>
      </c>
      <c r="D46" s="789" t="s">
        <v>1032</v>
      </c>
      <c r="E46" s="789">
        <v>0.5</v>
      </c>
      <c r="F46" s="886">
        <v>43356</v>
      </c>
      <c r="G46" s="790"/>
      <c r="H46" s="790"/>
      <c r="I46" s="789">
        <v>8.92</v>
      </c>
      <c r="J46" s="789">
        <v>4.6050000000000004</v>
      </c>
      <c r="K46" s="789">
        <v>3.47</v>
      </c>
      <c r="L46" s="789">
        <v>1.47</v>
      </c>
      <c r="M46" s="951">
        <v>0.42</v>
      </c>
      <c r="N46">
        <v>13.009079999999999</v>
      </c>
      <c r="O46" s="784">
        <v>4.6050000000000004</v>
      </c>
      <c r="P46" s="784">
        <v>37.967988436833892</v>
      </c>
      <c r="Q46" s="784">
        <v>3.47</v>
      </c>
      <c r="R46" s="784">
        <v>42.77458367292919</v>
      </c>
      <c r="S46" s="784">
        <v>31.696726666666667</v>
      </c>
      <c r="T46" s="784">
        <v>54.012994545434452</v>
      </c>
      <c r="U46" s="784">
        <v>44.918522218399175</v>
      </c>
      <c r="V46" s="785" t="s">
        <v>1030</v>
      </c>
      <c r="W46" s="784"/>
      <c r="X46" s="786" t="s">
        <v>803</v>
      </c>
      <c r="Y46" s="430" t="s">
        <v>803</v>
      </c>
    </row>
    <row r="47" spans="1:36">
      <c r="A47" s="787" t="s">
        <v>56</v>
      </c>
      <c r="B47" s="788" t="s">
        <v>368</v>
      </c>
      <c r="C47" s="789" t="s">
        <v>715</v>
      </c>
      <c r="D47" s="789" t="s">
        <v>1032</v>
      </c>
      <c r="E47" s="789">
        <v>1</v>
      </c>
      <c r="F47" s="886">
        <v>43356</v>
      </c>
      <c r="G47" s="790"/>
      <c r="H47" s="790"/>
      <c r="I47" s="789">
        <v>8.92</v>
      </c>
      <c r="J47" s="789">
        <v>4.6050000000000004</v>
      </c>
      <c r="K47" s="789"/>
      <c r="L47" s="789"/>
      <c r="M47" s="951"/>
      <c r="N47" t="s">
        <v>803</v>
      </c>
      <c r="O47" s="784"/>
      <c r="P47" s="784" t="s">
        <v>803</v>
      </c>
      <c r="Q47" s="784"/>
      <c r="R47" s="784" t="s">
        <v>803</v>
      </c>
      <c r="S47" s="784"/>
      <c r="T47" s="784" t="s">
        <v>803</v>
      </c>
      <c r="U47" s="784" t="s">
        <v>803</v>
      </c>
      <c r="V47" s="785" t="s">
        <v>803</v>
      </c>
      <c r="W47" s="784"/>
      <c r="X47" s="786" t="s">
        <v>803</v>
      </c>
      <c r="Y47" s="430" t="s">
        <v>803</v>
      </c>
    </row>
    <row r="48" spans="1:36">
      <c r="A48" s="787" t="s">
        <v>56</v>
      </c>
      <c r="B48" s="788" t="s">
        <v>368</v>
      </c>
      <c r="C48" s="789" t="s">
        <v>715</v>
      </c>
      <c r="D48" s="789" t="s">
        <v>1032</v>
      </c>
      <c r="E48" s="789">
        <v>2</v>
      </c>
      <c r="F48" s="886">
        <v>43356</v>
      </c>
      <c r="G48" s="790"/>
      <c r="H48" s="790"/>
      <c r="I48" s="789">
        <v>8.92</v>
      </c>
      <c r="J48" s="789">
        <v>4.6050000000000004</v>
      </c>
      <c r="K48" s="789"/>
      <c r="L48" s="789"/>
      <c r="M48" s="951"/>
      <c r="N48" t="s">
        <v>803</v>
      </c>
      <c r="O48" s="784"/>
      <c r="P48" s="784" t="s">
        <v>803</v>
      </c>
      <c r="Q48" s="784"/>
      <c r="R48" s="784" t="s">
        <v>803</v>
      </c>
      <c r="S48" s="784"/>
      <c r="T48" s="784" t="s">
        <v>803</v>
      </c>
      <c r="U48" s="784" t="s">
        <v>803</v>
      </c>
      <c r="V48" s="785" t="s">
        <v>803</v>
      </c>
      <c r="W48" s="784"/>
      <c r="X48" s="786" t="s">
        <v>803</v>
      </c>
      <c r="Y48" s="430" t="s">
        <v>803</v>
      </c>
    </row>
    <row r="49" spans="1:26">
      <c r="A49" s="787" t="s">
        <v>56</v>
      </c>
      <c r="B49" s="788" t="s">
        <v>368</v>
      </c>
      <c r="C49" s="789" t="s">
        <v>715</v>
      </c>
      <c r="D49" s="789" t="s">
        <v>1032</v>
      </c>
      <c r="E49" s="789">
        <v>3</v>
      </c>
      <c r="F49" s="886">
        <v>43356</v>
      </c>
      <c r="G49" s="790"/>
      <c r="H49" s="790"/>
      <c r="I49" s="789">
        <v>8.92</v>
      </c>
      <c r="J49" s="789">
        <v>4.6050000000000004</v>
      </c>
      <c r="K49" s="789"/>
      <c r="L49" s="789"/>
      <c r="M49" s="951">
        <v>2.13</v>
      </c>
      <c r="N49">
        <v>65.974620000000002</v>
      </c>
      <c r="O49" s="784"/>
      <c r="P49" s="784" t="s">
        <v>803</v>
      </c>
      <c r="Q49" s="784"/>
      <c r="R49" s="784" t="s">
        <v>803</v>
      </c>
      <c r="S49" s="784"/>
      <c r="T49" s="784" t="s">
        <v>803</v>
      </c>
      <c r="U49" s="784" t="s">
        <v>803</v>
      </c>
      <c r="V49" s="785" t="s">
        <v>803</v>
      </c>
      <c r="W49" s="784"/>
      <c r="X49" s="786" t="s">
        <v>803</v>
      </c>
      <c r="Y49" s="430" t="s">
        <v>803</v>
      </c>
    </row>
    <row r="50" spans="1:26">
      <c r="A50" s="787" t="s">
        <v>56</v>
      </c>
      <c r="B50" s="788" t="s">
        <v>368</v>
      </c>
      <c r="C50" s="789" t="s">
        <v>715</v>
      </c>
      <c r="D50" s="789" t="s">
        <v>1032</v>
      </c>
      <c r="E50" s="789">
        <v>4</v>
      </c>
      <c r="F50" s="886">
        <v>43356</v>
      </c>
      <c r="G50" s="790"/>
      <c r="H50" s="790"/>
      <c r="I50" s="789">
        <v>8.92</v>
      </c>
      <c r="J50" s="789">
        <v>4.6050000000000004</v>
      </c>
      <c r="K50" s="789"/>
      <c r="L50" s="789"/>
      <c r="M50" s="951"/>
      <c r="N50" t="s">
        <v>803</v>
      </c>
      <c r="O50" s="784"/>
      <c r="P50" s="784" t="s">
        <v>803</v>
      </c>
      <c r="Q50" s="784"/>
      <c r="R50" s="784" t="s">
        <v>803</v>
      </c>
      <c r="S50" s="784"/>
      <c r="T50" s="784" t="s">
        <v>803</v>
      </c>
      <c r="U50" s="784" t="s">
        <v>803</v>
      </c>
      <c r="V50" s="785" t="s">
        <v>803</v>
      </c>
      <c r="W50" s="784"/>
      <c r="X50" s="786" t="s">
        <v>803</v>
      </c>
      <c r="Y50" s="430" t="s">
        <v>803</v>
      </c>
    </row>
    <row r="51" spans="1:26">
      <c r="A51" s="787" t="s">
        <v>56</v>
      </c>
      <c r="B51" s="788" t="s">
        <v>368</v>
      </c>
      <c r="C51" s="789" t="s">
        <v>715</v>
      </c>
      <c r="D51" s="789" t="s">
        <v>1032</v>
      </c>
      <c r="E51" s="789">
        <v>5</v>
      </c>
      <c r="F51" s="886">
        <v>43356</v>
      </c>
      <c r="G51" s="790"/>
      <c r="H51" s="790"/>
      <c r="I51" s="789">
        <v>8.92</v>
      </c>
      <c r="J51" s="789">
        <v>4.6050000000000004</v>
      </c>
      <c r="K51" s="789"/>
      <c r="L51" s="789"/>
      <c r="M51" s="951"/>
      <c r="N51" t="s">
        <v>803</v>
      </c>
      <c r="O51" s="784"/>
      <c r="P51" s="784" t="s">
        <v>803</v>
      </c>
      <c r="Q51" s="784"/>
      <c r="R51" s="784" t="s">
        <v>803</v>
      </c>
      <c r="S51" s="784"/>
      <c r="T51" s="784" t="s">
        <v>803</v>
      </c>
      <c r="U51" s="784" t="s">
        <v>803</v>
      </c>
      <c r="V51" s="785" t="s">
        <v>803</v>
      </c>
      <c r="W51" s="784"/>
      <c r="X51" s="786" t="s">
        <v>803</v>
      </c>
      <c r="Y51" s="430" t="s">
        <v>803</v>
      </c>
    </row>
    <row r="52" spans="1:26">
      <c r="A52" s="787" t="s">
        <v>56</v>
      </c>
      <c r="B52" s="788" t="s">
        <v>368</v>
      </c>
      <c r="C52" s="789" t="s">
        <v>715</v>
      </c>
      <c r="D52" s="789" t="s">
        <v>1032</v>
      </c>
      <c r="E52" s="789">
        <v>6</v>
      </c>
      <c r="F52" s="886">
        <v>43356</v>
      </c>
      <c r="G52" s="790"/>
      <c r="H52" s="790"/>
      <c r="I52" s="789">
        <v>8.92</v>
      </c>
      <c r="J52" s="789">
        <v>4.6050000000000004</v>
      </c>
      <c r="K52" s="789"/>
      <c r="L52" s="789"/>
      <c r="M52" s="951"/>
      <c r="N52" t="s">
        <v>803</v>
      </c>
      <c r="O52" s="784"/>
      <c r="P52" s="784" t="s">
        <v>803</v>
      </c>
      <c r="Q52" s="784"/>
      <c r="R52" s="784" t="s">
        <v>803</v>
      </c>
      <c r="S52" s="784"/>
      <c r="T52" s="784" t="s">
        <v>803</v>
      </c>
      <c r="U52" s="784" t="s">
        <v>803</v>
      </c>
      <c r="V52" s="785" t="s">
        <v>803</v>
      </c>
      <c r="W52" s="784"/>
      <c r="X52" s="786" t="s">
        <v>803</v>
      </c>
      <c r="Y52" s="430" t="s">
        <v>803</v>
      </c>
    </row>
    <row r="53" spans="1:26">
      <c r="A53" s="787" t="s">
        <v>56</v>
      </c>
      <c r="B53" s="788" t="s">
        <v>368</v>
      </c>
      <c r="C53" s="789" t="s">
        <v>715</v>
      </c>
      <c r="D53" s="789" t="s">
        <v>1032</v>
      </c>
      <c r="E53" s="789">
        <v>7</v>
      </c>
      <c r="F53" s="886">
        <v>43356</v>
      </c>
      <c r="G53" s="790"/>
      <c r="H53" s="790"/>
      <c r="I53" s="789">
        <v>8.92</v>
      </c>
      <c r="J53" s="789">
        <v>4.6050000000000004</v>
      </c>
      <c r="K53" s="789"/>
      <c r="L53" s="789"/>
      <c r="M53" s="951"/>
      <c r="N53" t="s">
        <v>803</v>
      </c>
      <c r="O53" s="784"/>
      <c r="P53" s="784" t="s">
        <v>803</v>
      </c>
      <c r="Q53" s="784"/>
      <c r="R53" s="784" t="s">
        <v>803</v>
      </c>
      <c r="S53" s="784"/>
      <c r="T53" s="784" t="s">
        <v>803</v>
      </c>
      <c r="U53" s="784" t="s">
        <v>803</v>
      </c>
      <c r="V53" s="785" t="s">
        <v>803</v>
      </c>
      <c r="W53" s="784"/>
      <c r="X53" s="786" t="s">
        <v>803</v>
      </c>
      <c r="Y53" s="430" t="s">
        <v>803</v>
      </c>
    </row>
    <row r="54" spans="1:26">
      <c r="A54" s="794" t="s">
        <v>56</v>
      </c>
      <c r="B54" s="795" t="s">
        <v>368</v>
      </c>
      <c r="C54" s="796" t="s">
        <v>715</v>
      </c>
      <c r="D54" s="796" t="s">
        <v>1032</v>
      </c>
      <c r="E54" s="796">
        <v>7.5</v>
      </c>
      <c r="F54" s="887">
        <v>43356</v>
      </c>
      <c r="G54" s="797"/>
      <c r="H54" s="797"/>
      <c r="I54" s="796">
        <v>8.92</v>
      </c>
      <c r="J54" s="796">
        <v>4.6050000000000004</v>
      </c>
      <c r="K54" s="796"/>
      <c r="L54" s="796"/>
      <c r="M54" s="952">
        <v>0.52</v>
      </c>
      <c r="N54">
        <v>16.106480000000001</v>
      </c>
      <c r="O54" s="800"/>
      <c r="P54" s="800" t="s">
        <v>803</v>
      </c>
      <c r="Q54" s="800"/>
      <c r="R54" s="800" t="s">
        <v>803</v>
      </c>
      <c r="S54" s="800"/>
      <c r="T54" s="800" t="s">
        <v>803</v>
      </c>
      <c r="U54" s="800" t="s">
        <v>803</v>
      </c>
      <c r="V54" s="801" t="s">
        <v>803</v>
      </c>
      <c r="W54" s="800"/>
      <c r="X54" s="802" t="s">
        <v>803</v>
      </c>
      <c r="Y54" s="803" t="s">
        <v>803</v>
      </c>
    </row>
    <row r="55" spans="1:26">
      <c r="A55" s="884"/>
      <c r="C55" s="27"/>
      <c r="D55" s="27"/>
      <c r="E55" s="27"/>
      <c r="F55" s="47"/>
      <c r="G55" s="173"/>
      <c r="H55" s="173"/>
      <c r="I55" s="27"/>
      <c r="J55" s="27"/>
      <c r="K55" s="27"/>
      <c r="L55" s="27"/>
      <c r="M55" s="607"/>
      <c r="O55" s="592"/>
      <c r="P55" s="906"/>
      <c r="Q55" s="592"/>
      <c r="R55" s="906"/>
      <c r="S55" s="592"/>
      <c r="T55" s="906"/>
      <c r="U55" s="592"/>
      <c r="V55" s="907"/>
      <c r="W55" s="592"/>
      <c r="X55" s="908"/>
    </row>
    <row r="56" spans="1:26" ht="31.8" thickBot="1">
      <c r="A56" s="974" t="s">
        <v>804</v>
      </c>
      <c r="B56" s="934" t="s">
        <v>20</v>
      </c>
      <c r="C56" s="934" t="s">
        <v>701</v>
      </c>
      <c r="D56" s="935" t="s">
        <v>805</v>
      </c>
      <c r="E56" s="936" t="s">
        <v>786</v>
      </c>
      <c r="F56" s="934" t="s">
        <v>1000</v>
      </c>
      <c r="G56" s="935" t="s">
        <v>1008</v>
      </c>
      <c r="H56" s="935" t="s">
        <v>806</v>
      </c>
      <c r="I56" s="935" t="s">
        <v>807</v>
      </c>
      <c r="J56" s="937" t="s">
        <v>1009</v>
      </c>
      <c r="K56" s="934" t="s">
        <v>1010</v>
      </c>
      <c r="L56" s="935" t="s">
        <v>1011</v>
      </c>
      <c r="M56" s="934" t="s">
        <v>1012</v>
      </c>
      <c r="N56" s="935" t="s">
        <v>1013</v>
      </c>
      <c r="O56" s="934" t="s">
        <v>1014</v>
      </c>
      <c r="P56" s="934" t="s">
        <v>1015</v>
      </c>
      <c r="Q56" s="938" t="s">
        <v>1016</v>
      </c>
      <c r="R56" s="934" t="s">
        <v>703</v>
      </c>
      <c r="S56" s="935" t="s">
        <v>1017</v>
      </c>
      <c r="T56" s="934" t="s">
        <v>808</v>
      </c>
      <c r="U56" s="934" t="s">
        <v>1018</v>
      </c>
      <c r="V56" s="939" t="s">
        <v>809</v>
      </c>
      <c r="W56" s="939" t="s">
        <v>1019</v>
      </c>
      <c r="X56" s="934" t="s">
        <v>1020</v>
      </c>
      <c r="Y56" s="935" t="s">
        <v>1021</v>
      </c>
    </row>
    <row r="57" spans="1:26">
      <c r="A57" s="108">
        <v>104</v>
      </c>
      <c r="B57" t="s">
        <v>709</v>
      </c>
      <c r="C57" t="s">
        <v>820</v>
      </c>
      <c r="D57" s="18">
        <v>0.5</v>
      </c>
      <c r="E57" s="55">
        <v>43718</v>
      </c>
      <c r="G57">
        <v>2</v>
      </c>
      <c r="H57" s="165">
        <v>8.7899999999999991</v>
      </c>
      <c r="I57" s="166">
        <v>4.95</v>
      </c>
      <c r="J57" s="70">
        <v>0.56313993174061439</v>
      </c>
      <c r="K57" t="s">
        <v>1025</v>
      </c>
      <c r="L57">
        <v>1</v>
      </c>
      <c r="M57">
        <v>1</v>
      </c>
      <c r="N57" t="s">
        <v>1023</v>
      </c>
      <c r="P57" s="27">
        <v>7.64</v>
      </c>
      <c r="Q57" s="27">
        <v>21.8</v>
      </c>
      <c r="R57" s="27">
        <v>6.05</v>
      </c>
      <c r="S57" s="27">
        <v>4.3</v>
      </c>
      <c r="T57" s="24">
        <v>1.4350815189873416</v>
      </c>
      <c r="U57" s="24">
        <v>1.8967978796237688</v>
      </c>
      <c r="V57" s="24">
        <v>0.33517539644401745</v>
      </c>
      <c r="W57" s="371">
        <v>19.628835784313729</v>
      </c>
      <c r="X57" s="27" t="s">
        <v>815</v>
      </c>
      <c r="Y57" s="24">
        <v>3.3318793986111102</v>
      </c>
      <c r="Z57" s="55"/>
    </row>
    <row r="58" spans="1:26">
      <c r="B58" t="s">
        <v>709</v>
      </c>
      <c r="C58" t="s">
        <v>820</v>
      </c>
      <c r="D58" s="18">
        <v>1</v>
      </c>
      <c r="E58" s="55">
        <v>43718</v>
      </c>
      <c r="H58" s="165"/>
      <c r="I58" s="166"/>
      <c r="P58" s="27">
        <v>7.67</v>
      </c>
      <c r="Q58" s="27">
        <v>21.7</v>
      </c>
      <c r="R58" s="27" t="s">
        <v>811</v>
      </c>
      <c r="S58" s="27" t="s">
        <v>811</v>
      </c>
      <c r="T58" s="27" t="s">
        <v>811</v>
      </c>
      <c r="U58" s="27" t="s">
        <v>811</v>
      </c>
      <c r="V58" s="27" t="s">
        <v>811</v>
      </c>
      <c r="W58" s="27" t="s">
        <v>811</v>
      </c>
      <c r="X58" s="27" t="s">
        <v>815</v>
      </c>
      <c r="Y58" s="27" t="s">
        <v>811</v>
      </c>
      <c r="Z58" s="55"/>
    </row>
    <row r="59" spans="1:26">
      <c r="B59" t="s">
        <v>709</v>
      </c>
      <c r="C59" t="s">
        <v>820</v>
      </c>
      <c r="D59" s="18">
        <v>2</v>
      </c>
      <c r="E59" s="55">
        <v>43718</v>
      </c>
      <c r="H59" s="165"/>
      <c r="I59" s="166"/>
      <c r="P59" s="27">
        <v>7.66</v>
      </c>
      <c r="Q59" s="27">
        <v>21.7</v>
      </c>
      <c r="R59" s="27" t="s">
        <v>811</v>
      </c>
      <c r="S59" s="27" t="s">
        <v>811</v>
      </c>
      <c r="T59" s="27" t="s">
        <v>811</v>
      </c>
      <c r="U59" s="27" t="s">
        <v>811</v>
      </c>
      <c r="V59" s="27" t="s">
        <v>811</v>
      </c>
      <c r="W59" s="27" t="s">
        <v>811</v>
      </c>
      <c r="X59" s="27" t="s">
        <v>815</v>
      </c>
      <c r="Y59" s="27" t="s">
        <v>811</v>
      </c>
      <c r="Z59" s="55"/>
    </row>
    <row r="60" spans="1:26">
      <c r="B60" t="s">
        <v>709</v>
      </c>
      <c r="C60" t="s">
        <v>820</v>
      </c>
      <c r="D60" s="18">
        <v>3</v>
      </c>
      <c r="E60" s="55">
        <v>43718</v>
      </c>
      <c r="H60" s="165"/>
      <c r="I60" s="166"/>
      <c r="P60" s="27">
        <v>7.61</v>
      </c>
      <c r="Q60" s="27">
        <v>21.6</v>
      </c>
      <c r="R60" s="27" t="s">
        <v>811</v>
      </c>
      <c r="S60" s="27" t="s">
        <v>811</v>
      </c>
      <c r="T60" s="27" t="s">
        <v>811</v>
      </c>
      <c r="U60" s="27" t="s">
        <v>811</v>
      </c>
      <c r="V60" s="27" t="s">
        <v>811</v>
      </c>
      <c r="W60" s="27" t="s">
        <v>811</v>
      </c>
      <c r="X60" s="27" t="s">
        <v>815</v>
      </c>
      <c r="Y60" s="27" t="s">
        <v>811</v>
      </c>
      <c r="Z60" s="55"/>
    </row>
    <row r="61" spans="1:26">
      <c r="B61" t="s">
        <v>709</v>
      </c>
      <c r="C61" t="s">
        <v>820</v>
      </c>
      <c r="D61" s="18">
        <v>4</v>
      </c>
      <c r="E61" s="55">
        <v>43718</v>
      </c>
      <c r="H61" s="165"/>
      <c r="I61" s="166"/>
      <c r="P61" s="27">
        <v>7.51</v>
      </c>
      <c r="Q61" s="27">
        <v>21.6</v>
      </c>
      <c r="R61" s="27" t="s">
        <v>811</v>
      </c>
      <c r="S61" s="27" t="s">
        <v>811</v>
      </c>
      <c r="T61" s="27" t="s">
        <v>811</v>
      </c>
      <c r="U61" s="27" t="s">
        <v>811</v>
      </c>
      <c r="V61" s="27" t="s">
        <v>811</v>
      </c>
      <c r="W61" s="27" t="s">
        <v>811</v>
      </c>
      <c r="X61" s="27" t="s">
        <v>815</v>
      </c>
      <c r="Y61" s="27" t="s">
        <v>811</v>
      </c>
      <c r="Z61" s="55"/>
    </row>
    <row r="62" spans="1:26">
      <c r="B62" t="s">
        <v>709</v>
      </c>
      <c r="C62" t="s">
        <v>820</v>
      </c>
      <c r="D62" s="18">
        <v>5</v>
      </c>
      <c r="E62" s="55">
        <v>43718</v>
      </c>
      <c r="H62" s="165"/>
      <c r="I62" s="166"/>
      <c r="P62" s="27">
        <v>7.41</v>
      </c>
      <c r="Q62" s="27">
        <v>21.5</v>
      </c>
      <c r="R62" s="27" t="s">
        <v>811</v>
      </c>
      <c r="S62" s="27" t="s">
        <v>811</v>
      </c>
      <c r="T62" s="27" t="s">
        <v>811</v>
      </c>
      <c r="U62" s="27" t="s">
        <v>811</v>
      </c>
      <c r="V62" s="27" t="s">
        <v>811</v>
      </c>
      <c r="W62" s="27" t="s">
        <v>811</v>
      </c>
      <c r="X62" s="27" t="s">
        <v>815</v>
      </c>
      <c r="Y62" s="27" t="s">
        <v>811</v>
      </c>
      <c r="Z62" s="55"/>
    </row>
    <row r="63" spans="1:26">
      <c r="B63" t="s">
        <v>709</v>
      </c>
      <c r="C63" t="s">
        <v>820</v>
      </c>
      <c r="D63" s="18">
        <v>6</v>
      </c>
      <c r="E63" s="55">
        <v>43718</v>
      </c>
      <c r="H63" s="165"/>
      <c r="I63" s="166"/>
      <c r="P63" s="27">
        <v>6.38</v>
      </c>
      <c r="Q63" s="27">
        <v>20.6</v>
      </c>
      <c r="R63" s="27" t="s">
        <v>811</v>
      </c>
      <c r="S63" s="27" t="s">
        <v>811</v>
      </c>
      <c r="T63" s="27" t="s">
        <v>811</v>
      </c>
      <c r="U63" s="27" t="s">
        <v>811</v>
      </c>
      <c r="V63" s="27" t="s">
        <v>811</v>
      </c>
      <c r="W63" s="27" t="s">
        <v>811</v>
      </c>
      <c r="X63" s="27" t="s">
        <v>815</v>
      </c>
      <c r="Y63" s="27" t="s">
        <v>811</v>
      </c>
      <c r="Z63" s="55"/>
    </row>
    <row r="64" spans="1:26">
      <c r="B64" t="s">
        <v>709</v>
      </c>
      <c r="C64" t="s">
        <v>820</v>
      </c>
      <c r="D64" s="18">
        <v>7</v>
      </c>
      <c r="E64" s="55">
        <v>43718</v>
      </c>
      <c r="H64" s="165"/>
      <c r="I64" s="166"/>
      <c r="P64" s="24">
        <v>0.2</v>
      </c>
      <c r="Q64" s="27">
        <v>14.8</v>
      </c>
      <c r="R64" s="27" t="s">
        <v>811</v>
      </c>
      <c r="S64" s="27" t="s">
        <v>811</v>
      </c>
      <c r="T64" s="27" t="s">
        <v>811</v>
      </c>
      <c r="U64" s="27" t="s">
        <v>811</v>
      </c>
      <c r="V64" s="27" t="s">
        <v>811</v>
      </c>
      <c r="W64" s="27" t="s">
        <v>811</v>
      </c>
      <c r="X64" s="27" t="s">
        <v>815</v>
      </c>
      <c r="Y64" s="27" t="s">
        <v>811</v>
      </c>
      <c r="Z64" s="55"/>
    </row>
    <row r="65" spans="1:26">
      <c r="B65" t="s">
        <v>709</v>
      </c>
      <c r="C65" t="s">
        <v>820</v>
      </c>
      <c r="D65" s="18">
        <v>7.5</v>
      </c>
      <c r="E65" s="55">
        <v>43718</v>
      </c>
      <c r="H65" s="165"/>
      <c r="I65" s="166"/>
      <c r="P65" s="27" t="s">
        <v>815</v>
      </c>
      <c r="Q65" s="27" t="s">
        <v>815</v>
      </c>
      <c r="R65" s="27">
        <v>5.39</v>
      </c>
      <c r="S65" s="27">
        <v>6.7</v>
      </c>
      <c r="T65" s="24">
        <v>26.104816202531634</v>
      </c>
      <c r="U65" s="24">
        <v>14.969414695385034</v>
      </c>
      <c r="V65" s="24">
        <v>1.1957449721609406</v>
      </c>
      <c r="W65" s="371">
        <v>16.514558823529413</v>
      </c>
      <c r="X65" s="27" t="s">
        <v>815</v>
      </c>
      <c r="Y65" s="24">
        <v>41.074230897916664</v>
      </c>
      <c r="Z65" s="55"/>
    </row>
    <row r="66" spans="1:26">
      <c r="B66" t="s">
        <v>709</v>
      </c>
      <c r="C66" t="s">
        <v>820</v>
      </c>
      <c r="D66" s="18">
        <v>7.75</v>
      </c>
      <c r="E66" s="55">
        <v>43718</v>
      </c>
      <c r="H66" s="165"/>
      <c r="I66" s="166"/>
      <c r="P66" s="27">
        <v>0.06</v>
      </c>
      <c r="Q66" s="27">
        <v>13</v>
      </c>
      <c r="R66" s="27" t="s">
        <v>811</v>
      </c>
      <c r="S66" s="27" t="s">
        <v>811</v>
      </c>
      <c r="T66" s="27" t="s">
        <v>811</v>
      </c>
      <c r="U66" s="27" t="s">
        <v>811</v>
      </c>
      <c r="V66" s="27" t="s">
        <v>811</v>
      </c>
      <c r="W66" s="27" t="s">
        <v>811</v>
      </c>
      <c r="X66" s="27" t="s">
        <v>815</v>
      </c>
      <c r="Y66" s="27" t="s">
        <v>811</v>
      </c>
      <c r="Z66" s="55"/>
    </row>
    <row r="67" spans="1:26">
      <c r="D67" s="18"/>
      <c r="E67" s="55"/>
      <c r="H67" s="165"/>
      <c r="I67" s="166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55"/>
    </row>
    <row r="68" spans="1:26" ht="31.8" thickBot="1">
      <c r="A68" s="975" t="s">
        <v>20</v>
      </c>
      <c r="B68" s="940" t="s">
        <v>701</v>
      </c>
      <c r="C68" s="941" t="s">
        <v>805</v>
      </c>
      <c r="D68" s="942" t="s">
        <v>786</v>
      </c>
      <c r="E68" s="940" t="s">
        <v>1000</v>
      </c>
      <c r="F68" s="941" t="s">
        <v>1008</v>
      </c>
      <c r="G68" s="941" t="s">
        <v>806</v>
      </c>
      <c r="H68" s="941" t="s">
        <v>807</v>
      </c>
      <c r="I68" s="943" t="s">
        <v>1009</v>
      </c>
      <c r="J68" s="940" t="s">
        <v>1010</v>
      </c>
      <c r="K68" s="941" t="s">
        <v>1011</v>
      </c>
      <c r="L68" s="940" t="s">
        <v>1012</v>
      </c>
      <c r="M68" s="941" t="s">
        <v>1013</v>
      </c>
      <c r="N68" s="940" t="s">
        <v>1014</v>
      </c>
      <c r="O68" s="940" t="s">
        <v>1015</v>
      </c>
      <c r="P68" s="944" t="s">
        <v>1016</v>
      </c>
      <c r="Q68" s="940" t="s">
        <v>703</v>
      </c>
      <c r="R68" s="941" t="s">
        <v>1017</v>
      </c>
      <c r="S68" s="940" t="s">
        <v>808</v>
      </c>
      <c r="T68" s="940" t="s">
        <v>1018</v>
      </c>
      <c r="U68" s="945" t="s">
        <v>809</v>
      </c>
      <c r="V68" s="945" t="s">
        <v>1019</v>
      </c>
      <c r="W68" s="940" t="s">
        <v>1020</v>
      </c>
      <c r="X68" s="941" t="s">
        <v>1021</v>
      </c>
    </row>
    <row r="69" spans="1:26" ht="16.2" thickTop="1">
      <c r="A69" s="108" t="s">
        <v>709</v>
      </c>
      <c r="B69" t="s">
        <v>821</v>
      </c>
      <c r="C69">
        <v>0.5</v>
      </c>
      <c r="D69" s="55">
        <v>44088</v>
      </c>
      <c r="F69">
        <v>3</v>
      </c>
      <c r="G69">
        <v>8.98</v>
      </c>
      <c r="H69">
        <v>4.1900000000000004</v>
      </c>
      <c r="J69" t="s">
        <v>1033</v>
      </c>
      <c r="K69">
        <v>3</v>
      </c>
      <c r="L69" t="s">
        <v>1034</v>
      </c>
      <c r="M69" t="s">
        <v>1035</v>
      </c>
      <c r="N69" t="s">
        <v>815</v>
      </c>
      <c r="O69" s="24">
        <v>8.2100000000000009</v>
      </c>
      <c r="P69" s="27">
        <v>22.8</v>
      </c>
      <c r="Q69" s="27">
        <v>5.51</v>
      </c>
      <c r="R69" s="27">
        <v>5.9</v>
      </c>
      <c r="S69" s="371">
        <v>1.0479583333333335</v>
      </c>
      <c r="T69" s="371">
        <v>0.20533333333333334</v>
      </c>
      <c r="U69" s="24">
        <v>0.4639734901524597</v>
      </c>
      <c r="V69" s="371">
        <v>26.185275894163009</v>
      </c>
    </row>
    <row r="70" spans="1:26">
      <c r="A70" s="108" t="s">
        <v>709</v>
      </c>
      <c r="B70" t="s">
        <v>821</v>
      </c>
      <c r="C70">
        <v>1</v>
      </c>
      <c r="D70" s="55">
        <v>44088</v>
      </c>
      <c r="O70" s="24">
        <v>8.19</v>
      </c>
      <c r="P70" s="27">
        <v>22.9</v>
      </c>
      <c r="Q70" s="27" t="s">
        <v>811</v>
      </c>
      <c r="R70" s="27" t="s">
        <v>811</v>
      </c>
      <c r="S70" s="24" t="s">
        <v>811</v>
      </c>
      <c r="T70" s="24" t="s">
        <v>811</v>
      </c>
      <c r="U70" s="24" t="s">
        <v>811</v>
      </c>
      <c r="V70" s="24" t="s">
        <v>811</v>
      </c>
    </row>
    <row r="71" spans="1:26">
      <c r="A71" s="108" t="s">
        <v>709</v>
      </c>
      <c r="B71" t="s">
        <v>821</v>
      </c>
      <c r="C71">
        <v>2</v>
      </c>
      <c r="D71" s="55">
        <v>44088</v>
      </c>
      <c r="O71" s="24">
        <v>8.18</v>
      </c>
      <c r="P71" s="27">
        <v>22.9</v>
      </c>
      <c r="Q71" s="27" t="s">
        <v>811</v>
      </c>
      <c r="R71" s="27" t="s">
        <v>811</v>
      </c>
      <c r="S71" s="24" t="s">
        <v>811</v>
      </c>
      <c r="T71" s="24" t="s">
        <v>811</v>
      </c>
      <c r="U71" s="24" t="s">
        <v>811</v>
      </c>
      <c r="V71" s="24" t="s">
        <v>811</v>
      </c>
    </row>
    <row r="72" spans="1:26">
      <c r="A72" s="108" t="s">
        <v>709</v>
      </c>
      <c r="B72" t="s">
        <v>821</v>
      </c>
      <c r="C72">
        <v>3</v>
      </c>
      <c r="D72" s="55">
        <v>44088</v>
      </c>
      <c r="O72" s="24">
        <v>8.16</v>
      </c>
      <c r="P72" s="27">
        <v>22.9</v>
      </c>
      <c r="Q72" s="27">
        <v>6.31</v>
      </c>
      <c r="R72" s="27">
        <v>5.7000000000000011</v>
      </c>
      <c r="S72" s="371">
        <v>0.84449166666666697</v>
      </c>
      <c r="T72" s="371">
        <v>0.36399999999999999</v>
      </c>
      <c r="U72" s="24">
        <v>0.6186313202032796</v>
      </c>
      <c r="V72" s="371">
        <v>27.830670000000001</v>
      </c>
    </row>
    <row r="73" spans="1:26">
      <c r="A73" s="108" t="s">
        <v>709</v>
      </c>
      <c r="B73" t="s">
        <v>821</v>
      </c>
      <c r="C73">
        <v>4</v>
      </c>
      <c r="D73" s="55">
        <v>44088</v>
      </c>
      <c r="O73" s="24">
        <v>8.15</v>
      </c>
      <c r="P73" s="27">
        <v>22.9</v>
      </c>
      <c r="Q73" s="27" t="s">
        <v>811</v>
      </c>
      <c r="R73" s="27" t="s">
        <v>811</v>
      </c>
      <c r="S73" s="24" t="s">
        <v>811</v>
      </c>
      <c r="T73" s="24" t="s">
        <v>811</v>
      </c>
      <c r="U73" s="24" t="s">
        <v>811</v>
      </c>
      <c r="V73" s="24" t="s">
        <v>811</v>
      </c>
    </row>
    <row r="74" spans="1:26">
      <c r="A74" s="108" t="s">
        <v>709</v>
      </c>
      <c r="B74" t="s">
        <v>821</v>
      </c>
      <c r="C74">
        <v>5</v>
      </c>
      <c r="D74" s="55">
        <v>44088</v>
      </c>
      <c r="O74" s="24">
        <v>8.14</v>
      </c>
      <c r="P74" s="27">
        <v>22.8</v>
      </c>
      <c r="Q74" s="27" t="s">
        <v>811</v>
      </c>
      <c r="R74" s="27" t="s">
        <v>811</v>
      </c>
      <c r="S74" s="24" t="s">
        <v>811</v>
      </c>
      <c r="T74" s="24" t="s">
        <v>811</v>
      </c>
      <c r="U74" s="24" t="s">
        <v>811</v>
      </c>
      <c r="V74" s="24" t="s">
        <v>811</v>
      </c>
    </row>
    <row r="75" spans="1:26">
      <c r="A75" s="108" t="s">
        <v>709</v>
      </c>
      <c r="B75" t="s">
        <v>821</v>
      </c>
      <c r="C75">
        <v>6</v>
      </c>
      <c r="D75" s="55">
        <v>44088</v>
      </c>
      <c r="O75" s="24">
        <v>6.2</v>
      </c>
      <c r="P75" s="27">
        <v>19.5</v>
      </c>
      <c r="Q75" s="27" t="s">
        <v>811</v>
      </c>
      <c r="R75" s="27" t="s">
        <v>811</v>
      </c>
      <c r="S75" s="24" t="s">
        <v>811</v>
      </c>
      <c r="T75" s="24" t="s">
        <v>811</v>
      </c>
      <c r="U75" s="24" t="s">
        <v>811</v>
      </c>
      <c r="V75" s="24" t="s">
        <v>811</v>
      </c>
    </row>
    <row r="76" spans="1:26">
      <c r="A76" s="108" t="s">
        <v>709</v>
      </c>
      <c r="B76" t="s">
        <v>821</v>
      </c>
      <c r="C76">
        <v>7</v>
      </c>
      <c r="D76" s="55">
        <v>44088</v>
      </c>
      <c r="O76" s="24">
        <v>0.19</v>
      </c>
      <c r="P76" s="27">
        <v>15.1</v>
      </c>
      <c r="Q76" s="27" t="s">
        <v>811</v>
      </c>
      <c r="R76" s="27" t="s">
        <v>811</v>
      </c>
      <c r="S76" s="24" t="s">
        <v>811</v>
      </c>
      <c r="T76" s="24" t="s">
        <v>811</v>
      </c>
      <c r="U76" s="24" t="s">
        <v>811</v>
      </c>
      <c r="V76" s="24" t="s">
        <v>811</v>
      </c>
    </row>
    <row r="77" spans="1:26">
      <c r="A77" s="108" t="s">
        <v>709</v>
      </c>
      <c r="B77" t="s">
        <v>821</v>
      </c>
      <c r="C77">
        <v>8</v>
      </c>
      <c r="D77" s="55">
        <v>44088</v>
      </c>
      <c r="O77" s="24">
        <v>0.13</v>
      </c>
      <c r="P77" s="27">
        <v>12.4</v>
      </c>
      <c r="Q77" s="27" t="s">
        <v>811</v>
      </c>
      <c r="R77" s="27" t="s">
        <v>811</v>
      </c>
      <c r="S77" s="24" t="s">
        <v>811</v>
      </c>
      <c r="T77" s="24" t="s">
        <v>811</v>
      </c>
      <c r="U77" s="24" t="s">
        <v>811</v>
      </c>
      <c r="V77" s="24" t="s">
        <v>811</v>
      </c>
    </row>
    <row r="78" spans="1:26">
      <c r="A78" s="108" t="s">
        <v>709</v>
      </c>
      <c r="B78" t="s">
        <v>821</v>
      </c>
      <c r="C78">
        <v>8.5</v>
      </c>
      <c r="D78" s="55">
        <v>44088</v>
      </c>
      <c r="O78" s="24">
        <v>0.09</v>
      </c>
      <c r="P78" s="27">
        <v>11.4</v>
      </c>
      <c r="Q78" s="27">
        <v>6.14</v>
      </c>
      <c r="R78" s="27">
        <v>53.699999999999989</v>
      </c>
      <c r="S78" s="371">
        <v>32.014850000000024</v>
      </c>
      <c r="T78" s="371">
        <v>11.069333333333326</v>
      </c>
      <c r="U78" s="24">
        <v>4.1062874009101522</v>
      </c>
      <c r="V78" s="371">
        <v>74.05125116340912</v>
      </c>
    </row>
    <row r="79" spans="1:26">
      <c r="A79" s="976"/>
      <c r="B79" s="591"/>
      <c r="C79" s="946"/>
      <c r="D79" s="947"/>
      <c r="E79" s="591"/>
      <c r="F79" s="946"/>
      <c r="G79" s="946"/>
      <c r="H79" s="946"/>
      <c r="I79" s="948"/>
      <c r="J79" s="591"/>
      <c r="K79" s="946"/>
      <c r="L79" s="591"/>
      <c r="M79" s="946"/>
      <c r="N79" s="591"/>
      <c r="O79" s="591"/>
      <c r="P79" s="607"/>
      <c r="Q79" s="591"/>
      <c r="R79" s="946"/>
      <c r="S79" s="591"/>
      <c r="T79" s="591"/>
      <c r="U79" s="371"/>
      <c r="V79" s="371"/>
      <c r="W79" s="591"/>
      <c r="X79" s="946"/>
    </row>
    <row r="80" spans="1:26" s="747" customFormat="1" ht="31.8" thickBot="1">
      <c r="A80" s="977" t="s">
        <v>804</v>
      </c>
      <c r="B80" s="863" t="s">
        <v>20</v>
      </c>
      <c r="C80" s="863" t="s">
        <v>701</v>
      </c>
      <c r="D80" s="863" t="s">
        <v>805</v>
      </c>
      <c r="E80" s="865" t="s">
        <v>786</v>
      </c>
      <c r="F80" s="863" t="s">
        <v>1000</v>
      </c>
      <c r="G80" s="863" t="s">
        <v>1008</v>
      </c>
      <c r="H80" s="863" t="s">
        <v>806</v>
      </c>
      <c r="I80" s="863" t="s">
        <v>807</v>
      </c>
      <c r="J80" s="867" t="s">
        <v>1009</v>
      </c>
      <c r="K80" s="863" t="s">
        <v>1015</v>
      </c>
      <c r="L80" s="868" t="s">
        <v>1016</v>
      </c>
      <c r="M80" s="863" t="s">
        <v>703</v>
      </c>
      <c r="N80" s="863" t="s">
        <v>1017</v>
      </c>
      <c r="O80" s="863" t="s">
        <v>808</v>
      </c>
      <c r="P80" s="863" t="s">
        <v>1018</v>
      </c>
      <c r="Q80" s="870" t="s">
        <v>809</v>
      </c>
      <c r="R80" s="870" t="s">
        <v>1019</v>
      </c>
      <c r="S80" s="863" t="s">
        <v>1021</v>
      </c>
      <c r="T80" s="863" t="s">
        <v>1010</v>
      </c>
      <c r="U80" s="863" t="s">
        <v>1011</v>
      </c>
      <c r="V80" s="863" t="s">
        <v>1012</v>
      </c>
      <c r="W80" s="863" t="s">
        <v>1013</v>
      </c>
      <c r="X80" s="863" t="s">
        <v>1014</v>
      </c>
    </row>
    <row r="81" spans="1:28" ht="16.2" thickTop="1">
      <c r="B81" t="s">
        <v>709</v>
      </c>
      <c r="C81" t="s">
        <v>822</v>
      </c>
      <c r="D81" s="27">
        <v>0.5</v>
      </c>
      <c r="E81" s="133">
        <v>44432</v>
      </c>
      <c r="H81">
        <v>8.5</v>
      </c>
      <c r="I81">
        <v>4.8499999999999996</v>
      </c>
      <c r="J81" s="172">
        <v>0.57058823529411762</v>
      </c>
      <c r="K81" s="27">
        <v>7.64</v>
      </c>
      <c r="L81" s="27">
        <v>25.9</v>
      </c>
      <c r="M81" s="24">
        <v>5.85</v>
      </c>
      <c r="N81" s="27">
        <v>3.7</v>
      </c>
      <c r="O81" s="24">
        <v>1.3632380952380954</v>
      </c>
      <c r="P81" s="24">
        <v>1.6690896825396828</v>
      </c>
      <c r="Q81" s="71">
        <v>0.32001941612925588</v>
      </c>
      <c r="R81" s="371">
        <v>45.496585365853647</v>
      </c>
      <c r="S81" s="24">
        <v>3.0323277777777782</v>
      </c>
      <c r="T81" t="s">
        <v>1036</v>
      </c>
      <c r="U81" t="s">
        <v>1037</v>
      </c>
      <c r="V81" t="s">
        <v>1038</v>
      </c>
      <c r="W81" t="s">
        <v>714</v>
      </c>
      <c r="AB81" s="51"/>
    </row>
    <row r="82" spans="1:28">
      <c r="B82" t="s">
        <v>709</v>
      </c>
      <c r="C82" t="s">
        <v>822</v>
      </c>
      <c r="D82" s="27">
        <v>1</v>
      </c>
      <c r="E82" s="133">
        <v>44432</v>
      </c>
      <c r="J82" s="172"/>
      <c r="K82" s="27">
        <v>7.62</v>
      </c>
      <c r="L82" s="27">
        <v>25.9</v>
      </c>
      <c r="M82" s="24" t="s">
        <v>811</v>
      </c>
      <c r="N82" s="24" t="s">
        <v>811</v>
      </c>
      <c r="O82" s="24" t="s">
        <v>811</v>
      </c>
      <c r="P82" s="24" t="s">
        <v>811</v>
      </c>
      <c r="Q82" s="71" t="s">
        <v>811</v>
      </c>
      <c r="R82" s="371" t="s">
        <v>811</v>
      </c>
      <c r="S82" s="24" t="s">
        <v>811</v>
      </c>
      <c r="AB82" s="51"/>
    </row>
    <row r="83" spans="1:28">
      <c r="B83" t="s">
        <v>709</v>
      </c>
      <c r="C83" t="s">
        <v>822</v>
      </c>
      <c r="D83" s="27">
        <v>2</v>
      </c>
      <c r="E83" s="133">
        <v>44432</v>
      </c>
      <c r="J83" s="172"/>
      <c r="K83" s="27">
        <v>7.61</v>
      </c>
      <c r="L83" s="27">
        <v>26</v>
      </c>
      <c r="M83" s="24" t="s">
        <v>811</v>
      </c>
      <c r="N83" s="24" t="s">
        <v>811</v>
      </c>
      <c r="O83" s="24" t="s">
        <v>811</v>
      </c>
      <c r="P83" s="24" t="s">
        <v>811</v>
      </c>
      <c r="Q83" s="71" t="s">
        <v>811</v>
      </c>
      <c r="R83" s="371" t="s">
        <v>811</v>
      </c>
      <c r="S83" s="24" t="s">
        <v>811</v>
      </c>
      <c r="AB83" s="51"/>
    </row>
    <row r="84" spans="1:28">
      <c r="B84" t="s">
        <v>709</v>
      </c>
      <c r="C84" t="s">
        <v>822</v>
      </c>
      <c r="D84" s="27">
        <v>3</v>
      </c>
      <c r="E84" s="133">
        <v>44432</v>
      </c>
      <c r="J84" s="172"/>
      <c r="K84" s="27">
        <v>7.6</v>
      </c>
      <c r="L84" s="27">
        <v>26</v>
      </c>
      <c r="M84" s="24" t="s">
        <v>811</v>
      </c>
      <c r="N84" s="24" t="s">
        <v>811</v>
      </c>
      <c r="O84" s="24" t="s">
        <v>811</v>
      </c>
      <c r="P84" s="24" t="s">
        <v>811</v>
      </c>
      <c r="Q84" s="71" t="s">
        <v>811</v>
      </c>
      <c r="R84" s="371" t="s">
        <v>811</v>
      </c>
      <c r="S84" s="24" t="s">
        <v>811</v>
      </c>
      <c r="AB84" s="51"/>
    </row>
    <row r="85" spans="1:28">
      <c r="B85" t="s">
        <v>709</v>
      </c>
      <c r="C85" t="s">
        <v>822</v>
      </c>
      <c r="D85" s="27">
        <v>4</v>
      </c>
      <c r="E85" s="133">
        <v>44432</v>
      </c>
      <c r="J85" s="172"/>
      <c r="K85" s="27">
        <v>7.6</v>
      </c>
      <c r="L85" s="27">
        <v>26</v>
      </c>
      <c r="M85" s="24" t="s">
        <v>811</v>
      </c>
      <c r="N85" s="24" t="s">
        <v>811</v>
      </c>
      <c r="O85" s="24" t="s">
        <v>811</v>
      </c>
      <c r="P85" s="24" t="s">
        <v>811</v>
      </c>
      <c r="Q85" s="71" t="s">
        <v>811</v>
      </c>
      <c r="R85" s="371" t="s">
        <v>811</v>
      </c>
      <c r="S85" s="24" t="s">
        <v>811</v>
      </c>
      <c r="AB85" s="51"/>
    </row>
    <row r="86" spans="1:28">
      <c r="B86" t="s">
        <v>709</v>
      </c>
      <c r="C86" t="s">
        <v>822</v>
      </c>
      <c r="D86" s="27">
        <v>5</v>
      </c>
      <c r="E86" s="133">
        <v>44432</v>
      </c>
      <c r="J86" s="172"/>
      <c r="K86" s="27">
        <v>7.94</v>
      </c>
      <c r="L86" s="27">
        <v>23.1</v>
      </c>
      <c r="M86" s="24" t="s">
        <v>811</v>
      </c>
      <c r="N86" s="24" t="s">
        <v>811</v>
      </c>
      <c r="O86" s="24" t="s">
        <v>811</v>
      </c>
      <c r="P86" s="24" t="s">
        <v>811</v>
      </c>
      <c r="Q86" s="71" t="s">
        <v>811</v>
      </c>
      <c r="R86" s="371" t="s">
        <v>811</v>
      </c>
      <c r="S86" s="24" t="s">
        <v>811</v>
      </c>
      <c r="AB86" s="51"/>
    </row>
    <row r="87" spans="1:28">
      <c r="B87" t="s">
        <v>709</v>
      </c>
      <c r="C87" t="s">
        <v>822</v>
      </c>
      <c r="D87" s="27">
        <v>6</v>
      </c>
      <c r="E87" s="133">
        <v>44432</v>
      </c>
      <c r="J87" s="172"/>
      <c r="K87" s="27">
        <v>1.45</v>
      </c>
      <c r="L87" s="27">
        <v>17.8</v>
      </c>
      <c r="M87" s="24" t="s">
        <v>811</v>
      </c>
      <c r="N87" s="24" t="s">
        <v>811</v>
      </c>
      <c r="O87" s="24" t="s">
        <v>811</v>
      </c>
      <c r="P87" s="24" t="s">
        <v>811</v>
      </c>
      <c r="Q87" s="71" t="s">
        <v>811</v>
      </c>
      <c r="R87" s="371" t="s">
        <v>811</v>
      </c>
      <c r="S87" s="24" t="s">
        <v>811</v>
      </c>
      <c r="AB87" s="51"/>
    </row>
    <row r="88" spans="1:28">
      <c r="B88" t="s">
        <v>709</v>
      </c>
      <c r="C88" t="s">
        <v>822</v>
      </c>
      <c r="D88" s="27">
        <v>7</v>
      </c>
      <c r="E88" s="133">
        <v>44432</v>
      </c>
      <c r="J88" s="172"/>
      <c r="K88" s="27">
        <v>0.1</v>
      </c>
      <c r="L88" s="27">
        <v>15.3</v>
      </c>
      <c r="M88" s="24" t="s">
        <v>811</v>
      </c>
      <c r="N88" s="24" t="s">
        <v>811</v>
      </c>
      <c r="O88" s="24" t="s">
        <v>811</v>
      </c>
      <c r="P88" s="24" t="s">
        <v>811</v>
      </c>
      <c r="Q88" s="71" t="s">
        <v>811</v>
      </c>
      <c r="R88" s="371" t="s">
        <v>811</v>
      </c>
      <c r="S88" s="24" t="s">
        <v>811</v>
      </c>
      <c r="AB88" s="51"/>
    </row>
    <row r="89" spans="1:28">
      <c r="B89" t="s">
        <v>709</v>
      </c>
      <c r="C89" t="s">
        <v>822</v>
      </c>
      <c r="D89" s="27">
        <v>8</v>
      </c>
      <c r="E89" s="133">
        <v>44432</v>
      </c>
      <c r="J89" s="172"/>
      <c r="K89" s="27">
        <v>0.05</v>
      </c>
      <c r="L89" s="27">
        <v>12.4</v>
      </c>
      <c r="M89" s="24">
        <v>5.71</v>
      </c>
      <c r="N89" s="27">
        <v>29.4</v>
      </c>
      <c r="O89" s="24">
        <v>159.31428571428575</v>
      </c>
      <c r="P89" s="24">
        <v>142.52949761904765</v>
      </c>
      <c r="Q89" s="71">
        <v>0.32001941612925588</v>
      </c>
      <c r="R89" s="371">
        <v>93.301463414634156</v>
      </c>
      <c r="S89" s="24">
        <v>301.84378333333336</v>
      </c>
      <c r="AB89" s="51"/>
    </row>
    <row r="90" spans="1:28">
      <c r="D90" s="27"/>
      <c r="E90" s="133"/>
      <c r="J90" s="172"/>
      <c r="K90" s="27"/>
      <c r="L90" s="27"/>
      <c r="M90" s="24"/>
      <c r="N90" s="27"/>
      <c r="O90" s="24"/>
      <c r="P90" s="24"/>
      <c r="Q90" s="71"/>
      <c r="R90" s="371"/>
      <c r="S90" s="24"/>
      <c r="AB90" s="51"/>
    </row>
    <row r="91" spans="1:28" s="832" customFormat="1" ht="21" thickBot="1">
      <c r="A91" s="144" t="s">
        <v>20</v>
      </c>
      <c r="B91" s="144" t="s">
        <v>701</v>
      </c>
      <c r="C91" s="146" t="s">
        <v>805</v>
      </c>
      <c r="D91" s="1559" t="s">
        <v>786</v>
      </c>
      <c r="E91" s="144" t="s">
        <v>1000</v>
      </c>
      <c r="F91" s="146" t="s">
        <v>1008</v>
      </c>
      <c r="G91" s="146" t="s">
        <v>806</v>
      </c>
      <c r="H91" s="146" t="s">
        <v>807</v>
      </c>
      <c r="I91" s="1560" t="s">
        <v>1009</v>
      </c>
      <c r="J91" s="144" t="s">
        <v>1015</v>
      </c>
      <c r="K91" s="148" t="s">
        <v>1016</v>
      </c>
      <c r="L91" s="144" t="s">
        <v>703</v>
      </c>
      <c r="M91" s="146" t="s">
        <v>1017</v>
      </c>
      <c r="N91" s="149" t="s">
        <v>808</v>
      </c>
      <c r="O91" s="149" t="s">
        <v>1018</v>
      </c>
      <c r="P91" s="149" t="s">
        <v>809</v>
      </c>
      <c r="Q91" s="149" t="s">
        <v>1019</v>
      </c>
      <c r="R91" s="1409" t="s">
        <v>1021</v>
      </c>
      <c r="S91" s="144" t="s">
        <v>1010</v>
      </c>
      <c r="T91" s="146" t="s">
        <v>1011</v>
      </c>
      <c r="U91" s="144" t="s">
        <v>1012</v>
      </c>
      <c r="V91" s="146" t="s">
        <v>1013</v>
      </c>
      <c r="W91" s="144" t="s">
        <v>1014</v>
      </c>
    </row>
    <row r="92" spans="1:28" s="27" customFormat="1" ht="16.2" thickTop="1">
      <c r="A92" t="s">
        <v>709</v>
      </c>
      <c r="B92" t="s">
        <v>820</v>
      </c>
      <c r="C92" s="27" t="s">
        <v>814</v>
      </c>
      <c r="D92" s="55">
        <v>44810</v>
      </c>
      <c r="F92"/>
      <c r="G92"/>
      <c r="H92"/>
      <c r="I92" s="1561"/>
      <c r="J92" s="27" t="s">
        <v>815</v>
      </c>
      <c r="K92" s="27" t="s">
        <v>815</v>
      </c>
      <c r="L92" s="22">
        <v>5.86</v>
      </c>
      <c r="M92" s="23">
        <v>4.7</v>
      </c>
      <c r="N92" s="24">
        <v>1.3851919500175809</v>
      </c>
      <c r="O92" s="24">
        <v>0.03</v>
      </c>
      <c r="P92" s="24">
        <v>0.63176494128224614</v>
      </c>
      <c r="Q92" s="49">
        <v>29.81614336757481</v>
      </c>
      <c r="R92" s="24">
        <v>1.4151919500175809</v>
      </c>
      <c r="S92"/>
      <c r="T92"/>
      <c r="U92"/>
      <c r="V92"/>
      <c r="W92"/>
    </row>
    <row r="93" spans="1:28" s="27" customFormat="1">
      <c r="A93" t="s">
        <v>709</v>
      </c>
      <c r="B93" t="s">
        <v>820</v>
      </c>
      <c r="C93" s="27" t="s">
        <v>817</v>
      </c>
      <c r="D93" s="55">
        <v>44810</v>
      </c>
      <c r="F93"/>
      <c r="G93"/>
      <c r="H93"/>
      <c r="I93" s="1561"/>
      <c r="J93" s="27" t="s">
        <v>815</v>
      </c>
      <c r="K93" s="27" t="s">
        <v>815</v>
      </c>
      <c r="L93" s="22">
        <v>4.91</v>
      </c>
      <c r="M93" s="23">
        <v>0.60000000000000009</v>
      </c>
      <c r="N93" s="24">
        <v>0.86030141330872023</v>
      </c>
      <c r="O93" s="24">
        <v>0.03</v>
      </c>
      <c r="P93" s="24">
        <v>0.63176494128224614</v>
      </c>
      <c r="Q93" s="49">
        <v>26.600422063421171</v>
      </c>
      <c r="R93" s="24">
        <v>0.89030141330872026</v>
      </c>
      <c r="S93"/>
      <c r="T93"/>
      <c r="U93"/>
      <c r="V93"/>
      <c r="W93"/>
    </row>
    <row r="94" spans="1:28">
      <c r="D94" s="27"/>
      <c r="E94" s="133"/>
      <c r="J94" s="172"/>
      <c r="K94" s="27"/>
      <c r="L94" s="27"/>
      <c r="M94" s="24"/>
      <c r="N94" s="27"/>
      <c r="O94" s="24"/>
      <c r="P94" s="24"/>
      <c r="Q94" s="71"/>
      <c r="R94" s="371"/>
      <c r="S94" s="24"/>
      <c r="AB94" s="51"/>
    </row>
    <row r="95" spans="1:28">
      <c r="D95" s="27"/>
      <c r="E95" s="133"/>
      <c r="J95" s="172"/>
      <c r="K95" s="27"/>
      <c r="L95" s="27"/>
      <c r="M95" s="24"/>
      <c r="N95" s="27"/>
      <c r="O95" s="24"/>
      <c r="P95" s="24"/>
      <c r="Q95" s="71"/>
      <c r="R95" s="371"/>
      <c r="S95" s="24"/>
      <c r="AB95" s="51"/>
    </row>
    <row r="96" spans="1:28">
      <c r="D96" s="27"/>
      <c r="E96" s="133"/>
      <c r="J96" s="172"/>
      <c r="K96" s="27"/>
      <c r="L96" s="27"/>
      <c r="M96" s="24"/>
      <c r="N96" s="27"/>
      <c r="O96" s="24"/>
      <c r="P96" s="24"/>
      <c r="Q96" s="71"/>
      <c r="R96" s="371"/>
      <c r="S96" s="24"/>
      <c r="AB96" s="51"/>
    </row>
    <row r="97" spans="1:36">
      <c r="A97" s="976"/>
      <c r="B97" s="591"/>
      <c r="C97" s="946"/>
      <c r="D97" s="947"/>
      <c r="E97" s="591"/>
      <c r="F97" s="946"/>
      <c r="G97" s="946"/>
      <c r="H97" s="946"/>
      <c r="I97" s="948"/>
      <c r="J97" s="591"/>
      <c r="K97" s="946"/>
      <c r="L97" s="591"/>
      <c r="M97" s="946"/>
      <c r="N97" s="591"/>
      <c r="O97" s="591"/>
      <c r="P97" s="607"/>
      <c r="Q97" s="591"/>
      <c r="R97" s="946"/>
      <c r="S97" s="591"/>
      <c r="T97" s="591"/>
      <c r="U97" s="371"/>
      <c r="V97" s="371"/>
      <c r="W97" s="591"/>
      <c r="X97" s="946"/>
    </row>
    <row r="98" spans="1:36" ht="16.2" thickBot="1">
      <c r="A98" s="970" t="s">
        <v>826</v>
      </c>
      <c r="B98" s="804"/>
      <c r="C98" s="804"/>
      <c r="D98" s="805"/>
      <c r="E98" s="806"/>
      <c r="F98" s="807"/>
      <c r="G98" s="805"/>
      <c r="H98" s="805"/>
      <c r="I98" s="806"/>
      <c r="J98" s="804"/>
      <c r="K98" s="949"/>
      <c r="L98" s="950"/>
      <c r="M98" s="808"/>
      <c r="N98" s="809"/>
      <c r="O98" s="804"/>
      <c r="P98" s="810"/>
      <c r="Q98" s="804"/>
      <c r="R98" s="810"/>
      <c r="S98" s="804"/>
      <c r="T98" s="810"/>
      <c r="U98" s="810"/>
      <c r="V98" s="811"/>
      <c r="W98" s="804"/>
      <c r="X98" s="812"/>
      <c r="Y98" s="809"/>
      <c r="Z98" s="809"/>
      <c r="AA98" s="809"/>
      <c r="AE98" s="108"/>
    </row>
    <row r="99" spans="1:36">
      <c r="A99" s="840" t="s">
        <v>784</v>
      </c>
      <c r="B99" s="841" t="s">
        <v>20</v>
      </c>
      <c r="C99" s="841" t="s">
        <v>701</v>
      </c>
      <c r="D99" s="841" t="s">
        <v>999</v>
      </c>
      <c r="E99" s="842" t="s">
        <v>785</v>
      </c>
      <c r="F99" s="842" t="s">
        <v>786</v>
      </c>
      <c r="G99" s="842" t="s">
        <v>1000</v>
      </c>
      <c r="H99" s="842" t="s">
        <v>1001</v>
      </c>
      <c r="I99" s="842" t="s">
        <v>787</v>
      </c>
      <c r="J99" s="842" t="s">
        <v>788</v>
      </c>
      <c r="K99" s="842" t="s">
        <v>789</v>
      </c>
      <c r="L99" s="842" t="s">
        <v>1002</v>
      </c>
      <c r="M99" s="842" t="s">
        <v>790</v>
      </c>
      <c r="N99" s="842" t="s">
        <v>791</v>
      </c>
      <c r="O99" s="843" t="s">
        <v>792</v>
      </c>
      <c r="P99" s="843" t="s">
        <v>474</v>
      </c>
      <c r="Q99" s="843" t="s">
        <v>793</v>
      </c>
      <c r="R99" s="843" t="s">
        <v>483</v>
      </c>
      <c r="S99" s="843" t="s">
        <v>794</v>
      </c>
      <c r="T99" s="843" t="s">
        <v>480</v>
      </c>
      <c r="U99" s="843" t="s">
        <v>1003</v>
      </c>
      <c r="V99" s="841" t="s">
        <v>1004</v>
      </c>
      <c r="W99" s="841" t="s">
        <v>1005</v>
      </c>
      <c r="X99" s="844" t="s">
        <v>1006</v>
      </c>
      <c r="Y99" s="845" t="s">
        <v>798</v>
      </c>
      <c r="AE99" s="848" t="s">
        <v>784</v>
      </c>
      <c r="AF99" s="849" t="s">
        <v>20</v>
      </c>
      <c r="AG99" s="849" t="s">
        <v>701</v>
      </c>
      <c r="AH99" s="849" t="s">
        <v>1005</v>
      </c>
      <c r="AI99" s="844" t="s">
        <v>1006</v>
      </c>
      <c r="AJ99" s="850" t="s">
        <v>798</v>
      </c>
    </row>
    <row r="100" spans="1:36">
      <c r="A100" s="787" t="s">
        <v>118</v>
      </c>
      <c r="B100" s="788" t="s">
        <v>709</v>
      </c>
      <c r="C100" s="788" t="s">
        <v>827</v>
      </c>
      <c r="D100" s="789"/>
      <c r="E100" s="790">
        <v>0.5</v>
      </c>
      <c r="F100" s="791">
        <v>42991</v>
      </c>
      <c r="G100" s="789"/>
      <c r="H100" s="789"/>
      <c r="I100" s="790">
        <v>1</v>
      </c>
      <c r="J100" s="788">
        <v>1</v>
      </c>
      <c r="K100" s="882">
        <v>0.97430379746835416</v>
      </c>
      <c r="L100" s="930">
        <v>1.6032962025316457</v>
      </c>
      <c r="M100" s="885">
        <v>0.31657868316222437</v>
      </c>
      <c r="N100">
        <v>9.8057081322667372</v>
      </c>
      <c r="O100" s="788"/>
      <c r="P100" s="788" t="s">
        <v>803</v>
      </c>
      <c r="Q100" s="882">
        <v>0.90632911392405058</v>
      </c>
      <c r="R100" s="784">
        <v>29.604148318423718</v>
      </c>
      <c r="S100" s="882">
        <v>9.2609465693630284</v>
      </c>
      <c r="T100" s="784">
        <v>36.261971594094291</v>
      </c>
      <c r="U100" s="784">
        <v>32.933059956259001</v>
      </c>
      <c r="V100" s="785" t="s">
        <v>1007</v>
      </c>
      <c r="W100" s="788"/>
      <c r="X100" s="786" t="s">
        <v>803</v>
      </c>
      <c r="Y100" s="430" t="s">
        <v>803</v>
      </c>
    </row>
    <row r="101" spans="1:36">
      <c r="A101" s="787" t="s">
        <v>118</v>
      </c>
      <c r="B101" s="788" t="s">
        <v>709</v>
      </c>
      <c r="C101" s="788" t="s">
        <v>827</v>
      </c>
      <c r="D101" s="789"/>
      <c r="E101" s="790">
        <v>1</v>
      </c>
      <c r="F101" s="791">
        <v>42991</v>
      </c>
      <c r="G101" s="789"/>
      <c r="H101" s="789"/>
      <c r="I101" s="790">
        <v>1</v>
      </c>
      <c r="J101" s="788">
        <v>1</v>
      </c>
      <c r="K101" s="882">
        <v>0.83835443037974711</v>
      </c>
      <c r="L101" s="930">
        <v>1.3454455696202527</v>
      </c>
      <c r="M101" s="885">
        <v>0.28140327392197717</v>
      </c>
      <c r="N101">
        <v>8.7161850064593214</v>
      </c>
      <c r="O101" s="788"/>
      <c r="P101" s="788" t="s">
        <v>803</v>
      </c>
      <c r="Q101" s="788"/>
      <c r="R101" s="788" t="s">
        <v>803</v>
      </c>
      <c r="S101" s="788"/>
      <c r="T101" s="788" t="s">
        <v>803</v>
      </c>
      <c r="U101" s="788" t="s">
        <v>803</v>
      </c>
      <c r="V101" s="785" t="s">
        <v>803</v>
      </c>
      <c r="W101" s="788"/>
      <c r="X101" s="786" t="s">
        <v>803</v>
      </c>
      <c r="Y101" s="430" t="s">
        <v>803</v>
      </c>
    </row>
    <row r="102" spans="1:36">
      <c r="A102" s="794" t="s">
        <v>118</v>
      </c>
      <c r="B102" s="795" t="s">
        <v>368</v>
      </c>
      <c r="C102" s="796" t="s">
        <v>828</v>
      </c>
      <c r="D102" s="796" t="s">
        <v>1039</v>
      </c>
      <c r="E102" s="796">
        <v>0.25</v>
      </c>
      <c r="F102" s="887">
        <v>43349</v>
      </c>
      <c r="G102" s="797"/>
      <c r="H102" s="797"/>
      <c r="I102" s="796">
        <v>0.38</v>
      </c>
      <c r="J102" s="796">
        <v>0.38</v>
      </c>
      <c r="K102" s="796">
        <v>8.44</v>
      </c>
      <c r="L102" s="796">
        <v>11.92</v>
      </c>
      <c r="M102" s="952"/>
      <c r="N102" t="s">
        <v>803</v>
      </c>
      <c r="O102" s="800">
        <v>0.38</v>
      </c>
      <c r="P102" s="800" t="s">
        <v>829</v>
      </c>
      <c r="Q102" s="800">
        <v>8.44</v>
      </c>
      <c r="R102" s="800">
        <v>51.494273558605876</v>
      </c>
      <c r="S102" s="800" t="s">
        <v>803</v>
      </c>
      <c r="T102" s="800" t="s">
        <v>803</v>
      </c>
      <c r="U102" s="800">
        <v>51.494273558605876</v>
      </c>
      <c r="V102" s="801" t="s">
        <v>1007</v>
      </c>
      <c r="X102" s="802" t="s">
        <v>803</v>
      </c>
      <c r="Y102" s="803" t="s">
        <v>803</v>
      </c>
    </row>
    <row r="103" spans="1:36">
      <c r="A103" s="884"/>
      <c r="C103" s="27"/>
      <c r="D103" s="27"/>
      <c r="E103" s="27"/>
      <c r="F103" s="47"/>
      <c r="G103" s="173"/>
      <c r="H103" s="173"/>
      <c r="I103" s="27"/>
      <c r="J103" s="27"/>
      <c r="K103" s="27"/>
      <c r="L103" s="27"/>
      <c r="M103" s="607"/>
      <c r="O103" s="592"/>
      <c r="P103" s="592"/>
      <c r="Q103" s="592"/>
      <c r="R103" s="592"/>
      <c r="S103" s="592"/>
      <c r="T103" s="592"/>
      <c r="U103" s="592"/>
      <c r="V103" s="907"/>
      <c r="X103" s="908"/>
    </row>
    <row r="104" spans="1:36">
      <c r="C104" s="27"/>
      <c r="D104" s="27"/>
      <c r="E104" s="27"/>
      <c r="F104" s="47"/>
      <c r="G104" s="173"/>
      <c r="H104" s="173"/>
      <c r="I104" s="27"/>
      <c r="J104" s="27"/>
      <c r="K104" s="27"/>
      <c r="L104" s="27"/>
      <c r="M104" s="607"/>
      <c r="O104" s="592"/>
      <c r="P104" s="592"/>
      <c r="Q104" s="592"/>
      <c r="R104" s="592"/>
      <c r="S104" s="592"/>
      <c r="T104" s="592"/>
      <c r="U104" s="592"/>
      <c r="V104" s="833"/>
      <c r="X104" s="571"/>
    </row>
    <row r="105" spans="1:36" ht="31.8" thickBot="1">
      <c r="A105" s="974" t="s">
        <v>804</v>
      </c>
      <c r="B105" s="934" t="s">
        <v>20</v>
      </c>
      <c r="C105" s="934" t="s">
        <v>701</v>
      </c>
      <c r="D105" s="935" t="s">
        <v>805</v>
      </c>
      <c r="E105" s="936" t="s">
        <v>786</v>
      </c>
      <c r="F105" s="934" t="s">
        <v>1000</v>
      </c>
      <c r="G105" s="935" t="s">
        <v>1008</v>
      </c>
      <c r="H105" s="935" t="s">
        <v>806</v>
      </c>
      <c r="I105" s="935" t="s">
        <v>807</v>
      </c>
      <c r="J105" s="937" t="s">
        <v>1009</v>
      </c>
      <c r="K105" s="934" t="s">
        <v>1010</v>
      </c>
      <c r="L105" s="935" t="s">
        <v>1011</v>
      </c>
      <c r="M105" s="934" t="s">
        <v>1012</v>
      </c>
      <c r="N105" s="935" t="s">
        <v>1013</v>
      </c>
      <c r="O105" s="934" t="s">
        <v>1014</v>
      </c>
      <c r="P105" s="934" t="s">
        <v>1015</v>
      </c>
      <c r="Q105" s="938" t="s">
        <v>1016</v>
      </c>
      <c r="R105" s="934" t="s">
        <v>703</v>
      </c>
      <c r="S105" s="935" t="s">
        <v>1017</v>
      </c>
      <c r="T105" s="934" t="s">
        <v>808</v>
      </c>
      <c r="U105" s="934" t="s">
        <v>1018</v>
      </c>
      <c r="V105" s="939" t="s">
        <v>809</v>
      </c>
      <c r="W105" s="939" t="s">
        <v>1019</v>
      </c>
      <c r="X105" s="934" t="s">
        <v>1020</v>
      </c>
      <c r="Y105" s="935" t="s">
        <v>1021</v>
      </c>
    </row>
    <row r="106" spans="1:36">
      <c r="A106" s="108">
        <v>56</v>
      </c>
      <c r="B106" t="s">
        <v>709</v>
      </c>
      <c r="C106" t="s">
        <v>826</v>
      </c>
      <c r="D106" s="18">
        <v>0.15</v>
      </c>
      <c r="E106" s="55">
        <v>43697</v>
      </c>
      <c r="G106">
        <v>2</v>
      </c>
      <c r="H106" s="165">
        <v>0.3</v>
      </c>
      <c r="I106" s="166">
        <v>0.3</v>
      </c>
      <c r="J106" s="70">
        <v>1</v>
      </c>
      <c r="K106" t="s">
        <v>1025</v>
      </c>
      <c r="L106">
        <v>1</v>
      </c>
      <c r="M106">
        <v>2</v>
      </c>
      <c r="N106" t="s">
        <v>1040</v>
      </c>
      <c r="P106" s="27">
        <v>5.38</v>
      </c>
      <c r="Q106" s="27">
        <v>26.4</v>
      </c>
      <c r="R106" s="27">
        <v>5.15</v>
      </c>
      <c r="S106" s="27">
        <v>1.8</v>
      </c>
      <c r="T106" s="24">
        <v>6.0990810323663869</v>
      </c>
      <c r="U106" s="24">
        <v>1.9476106329113911</v>
      </c>
      <c r="V106" s="24">
        <v>1.0523873242618329</v>
      </c>
      <c r="W106" s="371">
        <v>38.168970588235297</v>
      </c>
      <c r="X106" s="27" t="s">
        <v>815</v>
      </c>
      <c r="Y106" s="24">
        <v>8.0466916652777787</v>
      </c>
    </row>
    <row r="107" spans="1:36">
      <c r="B107" t="s">
        <v>709</v>
      </c>
      <c r="C107" t="s">
        <v>826</v>
      </c>
      <c r="D107" s="18">
        <v>0.25</v>
      </c>
      <c r="E107" s="55">
        <v>43697</v>
      </c>
      <c r="H107" s="165"/>
      <c r="I107" s="166"/>
      <c r="P107" s="27">
        <v>5.05</v>
      </c>
      <c r="Q107" s="27">
        <v>26.2</v>
      </c>
      <c r="R107" s="27">
        <v>4.97</v>
      </c>
      <c r="S107" s="27">
        <v>0.80000000000000016</v>
      </c>
      <c r="T107" s="24">
        <v>5.1908794424929683</v>
      </c>
      <c r="U107" s="24">
        <v>1.9020524894514768</v>
      </c>
      <c r="V107" s="24">
        <v>1.0523873242618329</v>
      </c>
      <c r="W107" s="371">
        <v>25.071544117647065</v>
      </c>
      <c r="X107" s="27" t="s">
        <v>815</v>
      </c>
      <c r="Y107" s="24">
        <v>7.0929319319444453</v>
      </c>
    </row>
    <row r="108" spans="1:36">
      <c r="D108" s="18"/>
      <c r="E108" s="55"/>
      <c r="H108" s="165"/>
      <c r="I108" s="166"/>
      <c r="P108" s="27"/>
      <c r="Q108" s="27"/>
      <c r="R108" s="27"/>
      <c r="S108" s="27"/>
      <c r="T108" s="24"/>
      <c r="U108" s="24"/>
      <c r="V108" s="24"/>
      <c r="W108" s="371"/>
      <c r="X108" s="27"/>
      <c r="Y108" s="24"/>
    </row>
    <row r="109" spans="1:36" ht="31.8" thickBot="1">
      <c r="A109" s="975" t="s">
        <v>20</v>
      </c>
      <c r="B109" s="940" t="s">
        <v>701</v>
      </c>
      <c r="C109" s="941" t="s">
        <v>805</v>
      </c>
      <c r="D109" s="942" t="s">
        <v>786</v>
      </c>
      <c r="E109" s="940" t="s">
        <v>1000</v>
      </c>
      <c r="F109" s="941" t="s">
        <v>1008</v>
      </c>
      <c r="G109" s="941" t="s">
        <v>806</v>
      </c>
      <c r="H109" s="941" t="s">
        <v>807</v>
      </c>
      <c r="I109" s="943" t="s">
        <v>1009</v>
      </c>
      <c r="J109" s="940" t="s">
        <v>1010</v>
      </c>
      <c r="K109" s="941" t="s">
        <v>1011</v>
      </c>
      <c r="L109" s="940" t="s">
        <v>1012</v>
      </c>
      <c r="M109" s="941" t="s">
        <v>1013</v>
      </c>
      <c r="N109" s="940" t="s">
        <v>1014</v>
      </c>
      <c r="O109" s="940" t="s">
        <v>1015</v>
      </c>
      <c r="P109" s="944" t="s">
        <v>1016</v>
      </c>
      <c r="Q109" s="940" t="s">
        <v>703</v>
      </c>
      <c r="R109" s="941" t="s">
        <v>1017</v>
      </c>
      <c r="S109" s="940" t="s">
        <v>808</v>
      </c>
      <c r="T109" s="940" t="s">
        <v>1018</v>
      </c>
      <c r="U109" s="945" t="s">
        <v>809</v>
      </c>
      <c r="V109" s="945" t="s">
        <v>1019</v>
      </c>
      <c r="W109" s="940" t="s">
        <v>1020</v>
      </c>
      <c r="X109" s="941" t="s">
        <v>1021</v>
      </c>
    </row>
    <row r="110" spans="1:36" ht="16.2" thickTop="1">
      <c r="A110" s="108" t="s">
        <v>709</v>
      </c>
      <c r="B110" t="s">
        <v>826</v>
      </c>
      <c r="C110">
        <v>0.15</v>
      </c>
      <c r="D110" s="55">
        <v>44060</v>
      </c>
      <c r="F110">
        <v>2</v>
      </c>
      <c r="G110">
        <v>0.49</v>
      </c>
      <c r="H110">
        <v>0.49</v>
      </c>
      <c r="J110" t="s">
        <v>1025</v>
      </c>
      <c r="K110">
        <v>6</v>
      </c>
      <c r="L110">
        <v>3</v>
      </c>
      <c r="M110" t="s">
        <v>1041</v>
      </c>
      <c r="N110" t="s">
        <v>815</v>
      </c>
      <c r="O110" s="24">
        <v>5.38</v>
      </c>
      <c r="P110" s="27">
        <v>22.4</v>
      </c>
      <c r="Q110" s="24">
        <v>5.23</v>
      </c>
      <c r="R110" s="23">
        <v>2.1</v>
      </c>
      <c r="S110" s="371">
        <v>6.5396916666666653</v>
      </c>
      <c r="T110" s="371">
        <v>0.84</v>
      </c>
      <c r="U110" s="24">
        <v>1.1628424498152643</v>
      </c>
      <c r="V110" s="371">
        <v>54.306536364845101</v>
      </c>
    </row>
    <row r="111" spans="1:36">
      <c r="A111" s="108" t="s">
        <v>709</v>
      </c>
      <c r="B111" t="s">
        <v>826</v>
      </c>
      <c r="C111">
        <v>0.4</v>
      </c>
      <c r="D111" s="55">
        <v>44060</v>
      </c>
      <c r="O111" s="24">
        <v>5.0199999999999996</v>
      </c>
      <c r="P111" s="27">
        <v>22.4</v>
      </c>
      <c r="Q111" s="24">
        <v>5.08</v>
      </c>
      <c r="R111" s="23">
        <v>1.5</v>
      </c>
      <c r="S111" s="371">
        <v>94.1546666666666</v>
      </c>
      <c r="T111" s="371">
        <v>2.5000000000000001E-2</v>
      </c>
      <c r="U111" s="24">
        <v>3.8519156150130631</v>
      </c>
      <c r="V111" s="371">
        <v>79.436173381199296</v>
      </c>
    </row>
    <row r="112" spans="1:36">
      <c r="D112" s="18"/>
      <c r="E112" s="55"/>
      <c r="H112" s="165"/>
      <c r="I112" s="166"/>
      <c r="P112" s="27"/>
      <c r="Q112" s="27"/>
      <c r="R112" s="27"/>
      <c r="S112" s="27"/>
      <c r="T112" s="24"/>
      <c r="U112" s="24"/>
      <c r="V112" s="24"/>
      <c r="W112" s="371"/>
      <c r="X112" s="27"/>
      <c r="Y112" s="24"/>
    </row>
    <row r="113" spans="1:36" s="747" customFormat="1" ht="31.8" thickBot="1">
      <c r="A113" s="977" t="s">
        <v>804</v>
      </c>
      <c r="B113" s="863" t="s">
        <v>20</v>
      </c>
      <c r="C113" s="863" t="s">
        <v>701</v>
      </c>
      <c r="D113" s="863" t="s">
        <v>805</v>
      </c>
      <c r="E113" s="865" t="s">
        <v>786</v>
      </c>
      <c r="F113" s="863" t="s">
        <v>1000</v>
      </c>
      <c r="G113" s="863" t="s">
        <v>1008</v>
      </c>
      <c r="H113" s="863" t="s">
        <v>806</v>
      </c>
      <c r="I113" s="863" t="s">
        <v>807</v>
      </c>
      <c r="J113" s="867" t="s">
        <v>1009</v>
      </c>
      <c r="K113" s="863" t="s">
        <v>1015</v>
      </c>
      <c r="L113" s="868" t="s">
        <v>1016</v>
      </c>
      <c r="M113" s="863" t="s">
        <v>703</v>
      </c>
      <c r="N113" s="863" t="s">
        <v>1017</v>
      </c>
      <c r="O113" s="863" t="s">
        <v>808</v>
      </c>
      <c r="P113" s="863" t="s">
        <v>1018</v>
      </c>
      <c r="Q113" s="870" t="s">
        <v>809</v>
      </c>
      <c r="R113" s="870" t="s">
        <v>1019</v>
      </c>
      <c r="S113" s="863" t="s">
        <v>1021</v>
      </c>
      <c r="T113" s="863" t="s">
        <v>1010</v>
      </c>
      <c r="U113" s="863" t="s">
        <v>1011</v>
      </c>
      <c r="V113" s="863" t="s">
        <v>1012</v>
      </c>
      <c r="W113" s="863" t="s">
        <v>1013</v>
      </c>
      <c r="X113" s="863" t="s">
        <v>1014</v>
      </c>
    </row>
    <row r="114" spans="1:36" ht="16.2" thickTop="1">
      <c r="B114" t="s">
        <v>709</v>
      </c>
      <c r="C114" t="s">
        <v>830</v>
      </c>
      <c r="D114" s="27">
        <v>0.1</v>
      </c>
      <c r="E114" s="133">
        <v>44433</v>
      </c>
      <c r="K114" s="27">
        <v>6.8</v>
      </c>
      <c r="L114" s="27">
        <v>26.8</v>
      </c>
      <c r="M114" s="24" t="s">
        <v>811</v>
      </c>
      <c r="N114" s="24" t="s">
        <v>811</v>
      </c>
      <c r="O114" s="24" t="s">
        <v>811</v>
      </c>
      <c r="P114" s="24" t="s">
        <v>811</v>
      </c>
      <c r="Q114" s="71" t="s">
        <v>811</v>
      </c>
      <c r="R114" s="371" t="s">
        <v>811</v>
      </c>
      <c r="S114" s="24" t="s">
        <v>811</v>
      </c>
    </row>
    <row r="115" spans="1:36">
      <c r="B115" t="s">
        <v>709</v>
      </c>
      <c r="C115" t="s">
        <v>830</v>
      </c>
      <c r="D115" s="27" t="s">
        <v>814</v>
      </c>
      <c r="E115" s="133">
        <v>44433</v>
      </c>
      <c r="K115" s="27"/>
      <c r="L115" s="27"/>
      <c r="M115" s="24">
        <v>5.21</v>
      </c>
      <c r="N115" s="27">
        <v>2.1</v>
      </c>
      <c r="O115" s="24">
        <v>105.50685714285717</v>
      </c>
      <c r="P115" s="24">
        <v>49.437234523809451</v>
      </c>
      <c r="Q115" s="71">
        <v>1.5263088876104471</v>
      </c>
      <c r="R115" s="371">
        <v>57.083233508284437</v>
      </c>
      <c r="S115" s="24">
        <v>154.94409166666662</v>
      </c>
    </row>
    <row r="116" spans="1:36">
      <c r="B116" t="s">
        <v>709</v>
      </c>
      <c r="C116" t="s">
        <v>830</v>
      </c>
      <c r="D116" s="27" t="s">
        <v>817</v>
      </c>
      <c r="E116" s="133">
        <v>44433</v>
      </c>
      <c r="H116">
        <v>0.18</v>
      </c>
      <c r="I116">
        <v>0.18</v>
      </c>
      <c r="J116" s="172">
        <v>1</v>
      </c>
      <c r="K116" s="27"/>
      <c r="L116" s="27"/>
      <c r="M116" s="24">
        <v>5.41</v>
      </c>
      <c r="N116" s="27">
        <v>2.7</v>
      </c>
      <c r="O116" s="24">
        <v>8.2765714285714296</v>
      </c>
      <c r="P116" s="24">
        <v>9.929720238095241</v>
      </c>
      <c r="Q116" s="71">
        <v>0.90015373584428193</v>
      </c>
      <c r="R116" s="371">
        <v>47.913736750025713</v>
      </c>
      <c r="S116" s="24">
        <v>18.206291666666672</v>
      </c>
      <c r="T116" t="s">
        <v>1025</v>
      </c>
      <c r="U116" t="s">
        <v>1027</v>
      </c>
      <c r="V116" t="s">
        <v>1042</v>
      </c>
      <c r="W116" t="s">
        <v>1043</v>
      </c>
    </row>
    <row r="117" spans="1:36">
      <c r="D117" s="27"/>
      <c r="E117" s="133"/>
      <c r="J117" s="172"/>
      <c r="K117" s="27"/>
      <c r="L117" s="27"/>
      <c r="M117" s="24"/>
      <c r="N117" s="27"/>
      <c r="O117" s="24"/>
      <c r="P117" s="24"/>
      <c r="Q117" s="71"/>
      <c r="R117" s="371"/>
      <c r="S117" s="24"/>
    </row>
    <row r="118" spans="1:36">
      <c r="A118" s="973" t="s">
        <v>832</v>
      </c>
      <c r="D118" s="18"/>
      <c r="E118" s="55"/>
      <c r="H118" s="165"/>
      <c r="I118" s="166"/>
      <c r="P118" s="27"/>
      <c r="Q118" s="27"/>
      <c r="R118" s="27"/>
      <c r="S118" s="27"/>
      <c r="T118" s="24"/>
      <c r="U118" s="24"/>
      <c r="V118" s="24"/>
      <c r="W118" s="371"/>
      <c r="X118" s="27"/>
      <c r="Y118" s="24"/>
    </row>
    <row r="119" spans="1:36">
      <c r="A119" s="840" t="s">
        <v>784</v>
      </c>
      <c r="B119" s="841" t="s">
        <v>20</v>
      </c>
      <c r="C119" s="841" t="s">
        <v>701</v>
      </c>
      <c r="D119" s="841" t="s">
        <v>999</v>
      </c>
      <c r="E119" s="842" t="s">
        <v>785</v>
      </c>
      <c r="F119" s="842" t="s">
        <v>786</v>
      </c>
      <c r="G119" s="842" t="s">
        <v>1000</v>
      </c>
      <c r="H119" s="842" t="s">
        <v>1001</v>
      </c>
      <c r="I119" s="842" t="s">
        <v>787</v>
      </c>
      <c r="J119" s="842" t="s">
        <v>788</v>
      </c>
      <c r="K119" s="842" t="s">
        <v>789</v>
      </c>
      <c r="L119" s="842" t="s">
        <v>1002</v>
      </c>
      <c r="M119" s="842" t="s">
        <v>790</v>
      </c>
      <c r="N119" s="842" t="s">
        <v>791</v>
      </c>
      <c r="O119" s="843" t="s">
        <v>792</v>
      </c>
      <c r="P119" s="843" t="s">
        <v>474</v>
      </c>
      <c r="Q119" s="843" t="s">
        <v>793</v>
      </c>
      <c r="R119" s="843" t="s">
        <v>483</v>
      </c>
      <c r="S119" s="843" t="s">
        <v>794</v>
      </c>
      <c r="T119" s="843" t="s">
        <v>480</v>
      </c>
      <c r="U119" s="843" t="s">
        <v>1003</v>
      </c>
      <c r="V119" s="841" t="s">
        <v>1004</v>
      </c>
      <c r="W119" s="841" t="s">
        <v>1005</v>
      </c>
      <c r="X119" s="844" t="s">
        <v>1006</v>
      </c>
      <c r="Y119" s="845" t="s">
        <v>798</v>
      </c>
      <c r="AE119" s="848" t="s">
        <v>784</v>
      </c>
      <c r="AF119" s="849" t="s">
        <v>20</v>
      </c>
      <c r="AG119" s="849" t="s">
        <v>701</v>
      </c>
      <c r="AH119" s="849" t="s">
        <v>1005</v>
      </c>
      <c r="AI119" s="844" t="s">
        <v>1006</v>
      </c>
      <c r="AJ119" s="850" t="s">
        <v>798</v>
      </c>
    </row>
    <row r="120" spans="1:36">
      <c r="A120" s="787" t="s">
        <v>63</v>
      </c>
      <c r="B120" s="788" t="s">
        <v>709</v>
      </c>
      <c r="C120" s="788" t="s">
        <v>730</v>
      </c>
      <c r="D120" s="789"/>
      <c r="E120" s="790">
        <v>0.5</v>
      </c>
      <c r="F120" s="791">
        <v>43006</v>
      </c>
      <c r="G120" s="789"/>
      <c r="H120" s="789"/>
      <c r="I120" s="790">
        <v>15</v>
      </c>
      <c r="J120" s="788">
        <v>6.5</v>
      </c>
      <c r="K120" s="882">
        <v>1.2983164556962026</v>
      </c>
      <c r="L120" s="930">
        <v>0.27151354430379737</v>
      </c>
      <c r="M120" s="885">
        <v>0.21105245544148288</v>
      </c>
      <c r="N120">
        <v>6.5371387548444906</v>
      </c>
      <c r="O120" s="788">
        <v>6.5</v>
      </c>
      <c r="P120" s="784">
        <v>32.995602818589077</v>
      </c>
      <c r="Q120" s="793">
        <v>1.7129810126582274</v>
      </c>
      <c r="R120" s="784">
        <v>35.849283454699183</v>
      </c>
      <c r="S120" s="793">
        <v>10.622850476622297</v>
      </c>
      <c r="T120" s="784">
        <v>38.24136537021338</v>
      </c>
      <c r="U120" s="788">
        <v>35.695417214500544</v>
      </c>
      <c r="V120" s="785" t="s">
        <v>1030</v>
      </c>
      <c r="W120" s="788"/>
      <c r="X120" s="786" t="s">
        <v>803</v>
      </c>
      <c r="Y120" s="571" t="s">
        <v>1031</v>
      </c>
    </row>
    <row r="121" spans="1:36">
      <c r="A121" s="787" t="s">
        <v>63</v>
      </c>
      <c r="B121" s="788" t="s">
        <v>709</v>
      </c>
      <c r="C121" s="788" t="s">
        <v>730</v>
      </c>
      <c r="D121" s="789"/>
      <c r="E121" s="790">
        <v>1</v>
      </c>
      <c r="F121" s="791">
        <v>43006</v>
      </c>
      <c r="G121" s="789"/>
      <c r="H121" s="789"/>
      <c r="I121" s="790">
        <v>15</v>
      </c>
      <c r="J121" s="788">
        <v>6.5</v>
      </c>
      <c r="K121" s="788"/>
      <c r="L121" s="789"/>
      <c r="M121" s="883"/>
      <c r="N121" t="s">
        <v>803</v>
      </c>
      <c r="O121" s="788"/>
      <c r="P121" s="784" t="s">
        <v>803</v>
      </c>
      <c r="Q121" s="788"/>
      <c r="R121" s="784" t="s">
        <v>803</v>
      </c>
      <c r="S121" s="788"/>
      <c r="T121" s="784" t="s">
        <v>803</v>
      </c>
      <c r="U121" s="788" t="s">
        <v>803</v>
      </c>
      <c r="V121" s="785" t="s">
        <v>803</v>
      </c>
      <c r="W121" s="788"/>
      <c r="X121" s="786" t="s">
        <v>803</v>
      </c>
      <c r="Y121" s="430" t="s">
        <v>803</v>
      </c>
    </row>
    <row r="122" spans="1:36">
      <c r="A122" s="787" t="s">
        <v>63</v>
      </c>
      <c r="B122" s="788" t="s">
        <v>709</v>
      </c>
      <c r="C122" s="788" t="s">
        <v>730</v>
      </c>
      <c r="D122" s="789"/>
      <c r="E122" s="790">
        <v>2</v>
      </c>
      <c r="F122" s="791">
        <v>43006</v>
      </c>
      <c r="G122" s="789"/>
      <c r="H122" s="789"/>
      <c r="I122" s="790">
        <v>15</v>
      </c>
      <c r="J122" s="788">
        <v>6.5</v>
      </c>
      <c r="K122" s="788"/>
      <c r="L122" s="789"/>
      <c r="M122" s="883"/>
      <c r="N122" t="s">
        <v>803</v>
      </c>
      <c r="O122" s="788"/>
      <c r="P122" s="784" t="s">
        <v>803</v>
      </c>
      <c r="Q122" s="788"/>
      <c r="R122" s="784" t="s">
        <v>803</v>
      </c>
      <c r="S122" s="788"/>
      <c r="T122" s="784" t="s">
        <v>803</v>
      </c>
      <c r="U122" s="788" t="s">
        <v>803</v>
      </c>
      <c r="V122" s="785" t="s">
        <v>803</v>
      </c>
      <c r="W122" s="788"/>
      <c r="X122" s="786" t="s">
        <v>803</v>
      </c>
      <c r="Y122" s="430" t="s">
        <v>803</v>
      </c>
    </row>
    <row r="123" spans="1:36">
      <c r="A123" s="787" t="s">
        <v>63</v>
      </c>
      <c r="B123" s="788" t="s">
        <v>709</v>
      </c>
      <c r="C123" s="788" t="s">
        <v>730</v>
      </c>
      <c r="D123" s="789"/>
      <c r="E123" s="790">
        <v>3</v>
      </c>
      <c r="F123" s="791">
        <v>43006</v>
      </c>
      <c r="G123" s="789"/>
      <c r="H123" s="789"/>
      <c r="I123" s="790">
        <v>15</v>
      </c>
      <c r="J123" s="788">
        <v>6.5</v>
      </c>
      <c r="K123" s="882">
        <v>1.1102531645569618</v>
      </c>
      <c r="L123" s="930">
        <v>0.82294683544303826</v>
      </c>
      <c r="M123" s="885">
        <v>0.24622786468173002</v>
      </c>
      <c r="N123">
        <v>7.6266618806519055</v>
      </c>
      <c r="O123" s="788"/>
      <c r="P123" s="784" t="s">
        <v>803</v>
      </c>
      <c r="Q123" s="788"/>
      <c r="R123" s="784" t="s">
        <v>803</v>
      </c>
      <c r="S123" s="788"/>
      <c r="T123" s="784" t="s">
        <v>803</v>
      </c>
      <c r="U123" s="788" t="s">
        <v>803</v>
      </c>
      <c r="V123" s="785" t="s">
        <v>803</v>
      </c>
      <c r="W123" s="788"/>
      <c r="X123" s="786" t="s">
        <v>803</v>
      </c>
      <c r="Y123" s="430" t="s">
        <v>803</v>
      </c>
    </row>
    <row r="124" spans="1:36">
      <c r="A124" s="787" t="s">
        <v>63</v>
      </c>
      <c r="B124" s="788" t="s">
        <v>709</v>
      </c>
      <c r="C124" s="788" t="s">
        <v>730</v>
      </c>
      <c r="D124" s="789"/>
      <c r="E124" s="790">
        <v>4</v>
      </c>
      <c r="F124" s="791">
        <v>43006</v>
      </c>
      <c r="G124" s="789"/>
      <c r="H124" s="789"/>
      <c r="I124" s="790">
        <v>15</v>
      </c>
      <c r="J124" s="788">
        <v>6.5</v>
      </c>
      <c r="K124" s="788"/>
      <c r="L124" s="789"/>
      <c r="M124" s="883"/>
      <c r="N124" t="s">
        <v>803</v>
      </c>
      <c r="O124" s="788"/>
      <c r="P124" s="784" t="s">
        <v>803</v>
      </c>
      <c r="Q124" s="788"/>
      <c r="R124" s="784" t="s">
        <v>803</v>
      </c>
      <c r="S124" s="788"/>
      <c r="T124" s="784" t="s">
        <v>803</v>
      </c>
      <c r="U124" s="788" t="s">
        <v>803</v>
      </c>
      <c r="V124" s="785" t="s">
        <v>803</v>
      </c>
      <c r="W124" s="788"/>
      <c r="X124" s="786" t="s">
        <v>803</v>
      </c>
      <c r="Y124" s="430" t="s">
        <v>803</v>
      </c>
    </row>
    <row r="125" spans="1:36">
      <c r="A125" s="787" t="s">
        <v>63</v>
      </c>
      <c r="B125" s="788" t="s">
        <v>709</v>
      </c>
      <c r="C125" s="788" t="s">
        <v>730</v>
      </c>
      <c r="D125" s="789"/>
      <c r="E125" s="790">
        <v>5</v>
      </c>
      <c r="F125" s="791">
        <v>43006</v>
      </c>
      <c r="G125" s="789"/>
      <c r="H125" s="789"/>
      <c r="I125" s="790">
        <v>15</v>
      </c>
      <c r="J125" s="788">
        <v>6.5</v>
      </c>
      <c r="K125" s="788"/>
      <c r="L125" s="789"/>
      <c r="M125" s="883"/>
      <c r="N125" t="s">
        <v>803</v>
      </c>
      <c r="O125" s="788"/>
      <c r="P125" s="784" t="s">
        <v>803</v>
      </c>
      <c r="Q125" s="788"/>
      <c r="R125" s="784" t="s">
        <v>803</v>
      </c>
      <c r="S125" s="788"/>
      <c r="T125" s="784" t="s">
        <v>803</v>
      </c>
      <c r="U125" s="788" t="s">
        <v>803</v>
      </c>
      <c r="V125" s="785" t="s">
        <v>803</v>
      </c>
      <c r="W125" s="788"/>
      <c r="X125" s="786" t="s">
        <v>803</v>
      </c>
      <c r="Y125" s="430" t="s">
        <v>803</v>
      </c>
    </row>
    <row r="126" spans="1:36">
      <c r="A126" s="787" t="s">
        <v>63</v>
      </c>
      <c r="B126" s="788" t="s">
        <v>709</v>
      </c>
      <c r="C126" s="788" t="s">
        <v>730</v>
      </c>
      <c r="D126" s="789"/>
      <c r="E126" s="790">
        <v>6</v>
      </c>
      <c r="F126" s="791">
        <v>43006</v>
      </c>
      <c r="G126" s="789"/>
      <c r="H126" s="789"/>
      <c r="I126" s="790">
        <v>15</v>
      </c>
      <c r="J126" s="788">
        <v>6.5</v>
      </c>
      <c r="K126" s="788"/>
      <c r="L126" s="789"/>
      <c r="M126" s="883"/>
      <c r="N126" t="s">
        <v>803</v>
      </c>
      <c r="O126" s="788"/>
      <c r="P126" s="784" t="s">
        <v>803</v>
      </c>
      <c r="Q126" s="788"/>
      <c r="R126" s="784" t="s">
        <v>803</v>
      </c>
      <c r="S126" s="788"/>
      <c r="T126" s="784" t="s">
        <v>803</v>
      </c>
      <c r="U126" s="788" t="s">
        <v>803</v>
      </c>
      <c r="V126" s="785" t="s">
        <v>803</v>
      </c>
      <c r="W126" s="788"/>
      <c r="X126" s="786" t="s">
        <v>803</v>
      </c>
      <c r="Y126" s="430" t="s">
        <v>803</v>
      </c>
    </row>
    <row r="127" spans="1:36">
      <c r="A127" s="787" t="s">
        <v>63</v>
      </c>
      <c r="B127" s="788" t="s">
        <v>709</v>
      </c>
      <c r="C127" s="788" t="s">
        <v>730</v>
      </c>
      <c r="D127" s="789"/>
      <c r="E127" s="790">
        <v>7</v>
      </c>
      <c r="F127" s="791">
        <v>43006</v>
      </c>
      <c r="G127" s="789"/>
      <c r="H127" s="789"/>
      <c r="I127" s="790">
        <v>15</v>
      </c>
      <c r="J127" s="788">
        <v>6.5</v>
      </c>
      <c r="K127" s="788"/>
      <c r="L127" s="789"/>
      <c r="M127" s="883"/>
      <c r="N127" t="s">
        <v>803</v>
      </c>
      <c r="O127" s="788"/>
      <c r="P127" s="784" t="s">
        <v>803</v>
      </c>
      <c r="Q127" s="788"/>
      <c r="R127" s="784" t="s">
        <v>803</v>
      </c>
      <c r="S127" s="788"/>
      <c r="T127" s="784" t="s">
        <v>803</v>
      </c>
      <c r="U127" s="788" t="s">
        <v>803</v>
      </c>
      <c r="V127" s="785" t="s">
        <v>803</v>
      </c>
      <c r="W127" s="788"/>
      <c r="X127" s="786" t="s">
        <v>803</v>
      </c>
      <c r="Y127" s="430" t="s">
        <v>803</v>
      </c>
    </row>
    <row r="128" spans="1:36">
      <c r="A128" s="787" t="s">
        <v>63</v>
      </c>
      <c r="B128" s="788" t="s">
        <v>709</v>
      </c>
      <c r="C128" s="788" t="s">
        <v>730</v>
      </c>
      <c r="D128" s="789"/>
      <c r="E128" s="790">
        <v>8</v>
      </c>
      <c r="F128" s="791">
        <v>43006</v>
      </c>
      <c r="G128" s="789"/>
      <c r="H128" s="789"/>
      <c r="I128" s="790">
        <v>15</v>
      </c>
      <c r="J128" s="788">
        <v>6.5</v>
      </c>
      <c r="K128" s="788"/>
      <c r="L128" s="789"/>
      <c r="M128" s="883"/>
      <c r="N128" t="s">
        <v>803</v>
      </c>
      <c r="O128" s="788"/>
      <c r="P128" s="784" t="s">
        <v>803</v>
      </c>
      <c r="Q128" s="788"/>
      <c r="R128" s="784" t="s">
        <v>803</v>
      </c>
      <c r="S128" s="788"/>
      <c r="T128" s="784" t="s">
        <v>803</v>
      </c>
      <c r="U128" s="788" t="s">
        <v>803</v>
      </c>
      <c r="V128" s="785" t="s">
        <v>803</v>
      </c>
      <c r="W128" s="788"/>
      <c r="X128" s="786" t="s">
        <v>803</v>
      </c>
      <c r="Y128" s="430" t="s">
        <v>803</v>
      </c>
    </row>
    <row r="129" spans="1:26">
      <c r="A129" s="787" t="s">
        <v>63</v>
      </c>
      <c r="B129" s="788" t="s">
        <v>709</v>
      </c>
      <c r="C129" s="788" t="s">
        <v>730</v>
      </c>
      <c r="D129" s="789"/>
      <c r="E129" s="790">
        <v>9</v>
      </c>
      <c r="F129" s="791">
        <v>43006</v>
      </c>
      <c r="G129" s="789"/>
      <c r="H129" s="789"/>
      <c r="I129" s="790">
        <v>15</v>
      </c>
      <c r="J129" s="788">
        <v>6.5</v>
      </c>
      <c r="K129" s="882">
        <v>4.4183544303797451</v>
      </c>
      <c r="L129" s="930">
        <v>3.7440455696202566</v>
      </c>
      <c r="M129" s="885">
        <v>0.42210491088296576</v>
      </c>
      <c r="N129">
        <v>13.074277509688981</v>
      </c>
      <c r="O129" s="788"/>
      <c r="P129" s="784" t="s">
        <v>803</v>
      </c>
      <c r="Q129" s="788"/>
      <c r="R129" s="784" t="s">
        <v>803</v>
      </c>
      <c r="S129" s="788"/>
      <c r="T129" s="784" t="s">
        <v>803</v>
      </c>
      <c r="U129" s="788" t="s">
        <v>803</v>
      </c>
      <c r="V129" s="785" t="s">
        <v>803</v>
      </c>
      <c r="W129" s="788"/>
      <c r="X129" s="786" t="s">
        <v>803</v>
      </c>
      <c r="Y129" s="430" t="s">
        <v>803</v>
      </c>
    </row>
    <row r="130" spans="1:26">
      <c r="A130" s="787" t="s">
        <v>63</v>
      </c>
      <c r="B130" s="788" t="s">
        <v>709</v>
      </c>
      <c r="C130" s="788" t="s">
        <v>730</v>
      </c>
      <c r="D130" s="789"/>
      <c r="E130" s="790">
        <v>15</v>
      </c>
      <c r="F130" s="791">
        <v>43006</v>
      </c>
      <c r="G130" s="789"/>
      <c r="H130" s="789"/>
      <c r="I130" s="790">
        <v>15</v>
      </c>
      <c r="J130" s="788">
        <v>6.5</v>
      </c>
      <c r="K130" s="882">
        <v>2.5000000000000001E-2</v>
      </c>
      <c r="L130" s="930">
        <v>50.312594936708862</v>
      </c>
      <c r="M130" s="885">
        <v>0.49245572936346005</v>
      </c>
      <c r="N130">
        <v>15.253323761303811</v>
      </c>
      <c r="O130" s="788"/>
      <c r="P130" s="784" t="s">
        <v>803</v>
      </c>
      <c r="Q130" s="788"/>
      <c r="R130" s="784" t="s">
        <v>803</v>
      </c>
      <c r="S130" s="788"/>
      <c r="T130" s="784" t="s">
        <v>803</v>
      </c>
      <c r="U130" s="788" t="s">
        <v>803</v>
      </c>
      <c r="V130" s="785" t="s">
        <v>803</v>
      </c>
      <c r="W130" s="788"/>
      <c r="X130" s="786" t="s">
        <v>803</v>
      </c>
      <c r="Y130" s="430" t="s">
        <v>803</v>
      </c>
    </row>
    <row r="131" spans="1:26">
      <c r="A131" s="787"/>
      <c r="B131" s="788"/>
      <c r="C131" s="788"/>
      <c r="D131" s="789"/>
      <c r="E131" s="790"/>
      <c r="F131" s="791"/>
      <c r="G131" s="789"/>
      <c r="H131" s="789"/>
      <c r="I131" s="790"/>
      <c r="J131" s="788"/>
      <c r="K131" s="882"/>
      <c r="L131" s="930"/>
      <c r="M131" s="885"/>
      <c r="O131" s="788"/>
      <c r="P131" s="784"/>
      <c r="Q131" s="788"/>
      <c r="R131" s="784"/>
      <c r="S131" s="788"/>
      <c r="T131" s="784"/>
      <c r="U131" s="788"/>
      <c r="V131" s="785"/>
      <c r="W131" s="788"/>
      <c r="X131" s="786"/>
      <c r="Y131" s="430"/>
    </row>
    <row r="132" spans="1:26">
      <c r="A132" s="787" t="s">
        <v>63</v>
      </c>
      <c r="B132" s="788" t="s">
        <v>368</v>
      </c>
      <c r="C132" s="789" t="s">
        <v>834</v>
      </c>
      <c r="D132" s="789" t="s">
        <v>368</v>
      </c>
      <c r="E132" s="789">
        <v>0.5</v>
      </c>
      <c r="F132" s="886">
        <v>43356</v>
      </c>
      <c r="G132" s="790"/>
      <c r="H132" s="790"/>
      <c r="I132" s="789">
        <v>15.5</v>
      </c>
      <c r="J132" s="789">
        <v>6.375</v>
      </c>
      <c r="K132" s="789">
        <v>2.71</v>
      </c>
      <c r="L132" s="789">
        <v>0.93</v>
      </c>
      <c r="M132" s="951">
        <v>0.28000000000000003</v>
      </c>
      <c r="N132">
        <v>8.6727200000000018</v>
      </c>
      <c r="O132" s="784">
        <v>6.375</v>
      </c>
      <c r="P132" s="784">
        <v>33.275746580285045</v>
      </c>
      <c r="Q132" s="784">
        <v>1.95</v>
      </c>
      <c r="R132" s="784">
        <v>37.120645208894373</v>
      </c>
      <c r="S132" s="784">
        <v>12.183106666666669</v>
      </c>
      <c r="T132" s="784">
        <v>40.218476585351077</v>
      </c>
      <c r="U132" s="784">
        <v>36.871622791510163</v>
      </c>
      <c r="V132" s="785" t="s">
        <v>1030</v>
      </c>
      <c r="W132" s="784"/>
      <c r="X132" s="786" t="s">
        <v>803</v>
      </c>
      <c r="Y132" s="430" t="s">
        <v>803</v>
      </c>
    </row>
    <row r="133" spans="1:26">
      <c r="A133" s="787" t="s">
        <v>63</v>
      </c>
      <c r="B133" s="788" t="s">
        <v>368</v>
      </c>
      <c r="C133" s="789" t="s">
        <v>834</v>
      </c>
      <c r="D133" s="789" t="s">
        <v>368</v>
      </c>
      <c r="E133" s="789">
        <v>1</v>
      </c>
      <c r="F133" s="886">
        <v>43356</v>
      </c>
      <c r="G133" s="790"/>
      <c r="H133" s="790"/>
      <c r="I133" s="789">
        <v>15.5</v>
      </c>
      <c r="J133" s="789">
        <v>6.375</v>
      </c>
      <c r="K133" s="789"/>
      <c r="L133" s="789"/>
      <c r="M133" s="951"/>
      <c r="N133" t="s">
        <v>803</v>
      </c>
      <c r="O133" s="784"/>
      <c r="P133" s="784" t="s">
        <v>803</v>
      </c>
      <c r="Q133" s="784"/>
      <c r="R133" s="784" t="s">
        <v>803</v>
      </c>
      <c r="S133" s="784"/>
      <c r="T133" s="784" t="s">
        <v>803</v>
      </c>
      <c r="U133" s="784" t="s">
        <v>803</v>
      </c>
      <c r="V133" s="785" t="s">
        <v>803</v>
      </c>
      <c r="W133" s="784"/>
      <c r="X133" s="786" t="s">
        <v>803</v>
      </c>
      <c r="Y133" s="430" t="s">
        <v>803</v>
      </c>
    </row>
    <row r="134" spans="1:26">
      <c r="A134" s="787" t="s">
        <v>63</v>
      </c>
      <c r="B134" s="788" t="s">
        <v>368</v>
      </c>
      <c r="C134" s="789" t="s">
        <v>834</v>
      </c>
      <c r="D134" s="789" t="s">
        <v>368</v>
      </c>
      <c r="E134" s="789">
        <v>2</v>
      </c>
      <c r="F134" s="886">
        <v>43356</v>
      </c>
      <c r="G134" s="790"/>
      <c r="H134" s="790"/>
      <c r="I134" s="789">
        <v>15.5</v>
      </c>
      <c r="J134" s="789">
        <v>6.375</v>
      </c>
      <c r="K134" s="789"/>
      <c r="L134" s="789"/>
      <c r="M134" s="951"/>
      <c r="N134" t="s">
        <v>803</v>
      </c>
      <c r="O134" s="784"/>
      <c r="P134" s="784" t="s">
        <v>803</v>
      </c>
      <c r="Q134" s="784"/>
      <c r="R134" s="784" t="s">
        <v>803</v>
      </c>
      <c r="S134" s="784"/>
      <c r="T134" s="784" t="s">
        <v>803</v>
      </c>
      <c r="U134" s="784" t="s">
        <v>803</v>
      </c>
      <c r="V134" s="785" t="s">
        <v>803</v>
      </c>
      <c r="W134" s="784"/>
      <c r="X134" s="786" t="s">
        <v>803</v>
      </c>
      <c r="Y134" s="430" t="s">
        <v>803</v>
      </c>
    </row>
    <row r="135" spans="1:26">
      <c r="A135" s="787" t="s">
        <v>63</v>
      </c>
      <c r="B135" s="788" t="s">
        <v>368</v>
      </c>
      <c r="C135" s="789" t="s">
        <v>834</v>
      </c>
      <c r="D135" s="789" t="s">
        <v>368</v>
      </c>
      <c r="E135" s="789">
        <v>3</v>
      </c>
      <c r="F135" s="886">
        <v>43356</v>
      </c>
      <c r="G135" s="790"/>
      <c r="H135" s="790"/>
      <c r="I135" s="789">
        <v>15.5</v>
      </c>
      <c r="J135" s="789">
        <v>6.375</v>
      </c>
      <c r="K135" s="789">
        <v>1.98</v>
      </c>
      <c r="L135" s="789">
        <v>0.59</v>
      </c>
      <c r="M135" s="951">
        <v>0.35</v>
      </c>
      <c r="N135">
        <v>10.8409</v>
      </c>
      <c r="O135" s="784"/>
      <c r="P135" s="784" t="s">
        <v>803</v>
      </c>
      <c r="Q135" s="784"/>
      <c r="R135" s="784" t="s">
        <v>803</v>
      </c>
      <c r="S135" s="784"/>
      <c r="T135" s="784" t="s">
        <v>803</v>
      </c>
      <c r="U135" s="784" t="s">
        <v>803</v>
      </c>
      <c r="V135" s="785" t="s">
        <v>803</v>
      </c>
      <c r="W135" s="784"/>
      <c r="X135" s="786" t="s">
        <v>803</v>
      </c>
      <c r="Y135" s="430" t="s">
        <v>803</v>
      </c>
    </row>
    <row r="136" spans="1:26">
      <c r="A136" s="787" t="s">
        <v>63</v>
      </c>
      <c r="B136" s="788" t="s">
        <v>368</v>
      </c>
      <c r="C136" s="789" t="s">
        <v>834</v>
      </c>
      <c r="D136" s="789" t="s">
        <v>368</v>
      </c>
      <c r="E136" s="789">
        <v>4</v>
      </c>
      <c r="F136" s="886">
        <v>43356</v>
      </c>
      <c r="G136" s="790"/>
      <c r="H136" s="790"/>
      <c r="I136" s="789">
        <v>15.5</v>
      </c>
      <c r="J136" s="789">
        <v>6.375</v>
      </c>
      <c r="K136" s="789"/>
      <c r="L136" s="789"/>
      <c r="M136" s="951"/>
      <c r="N136" t="s">
        <v>803</v>
      </c>
      <c r="O136" s="784"/>
      <c r="P136" s="784" t="s">
        <v>803</v>
      </c>
      <c r="Q136" s="784"/>
      <c r="R136" s="784" t="s">
        <v>803</v>
      </c>
      <c r="S136" s="784"/>
      <c r="T136" s="784" t="s">
        <v>803</v>
      </c>
      <c r="U136" s="784" t="s">
        <v>803</v>
      </c>
      <c r="V136" s="785" t="s">
        <v>803</v>
      </c>
      <c r="W136" s="784"/>
      <c r="X136" s="786" t="s">
        <v>803</v>
      </c>
      <c r="Y136" s="430" t="s">
        <v>803</v>
      </c>
    </row>
    <row r="137" spans="1:26">
      <c r="A137" s="787" t="s">
        <v>63</v>
      </c>
      <c r="B137" s="788" t="s">
        <v>368</v>
      </c>
      <c r="C137" s="789" t="s">
        <v>834</v>
      </c>
      <c r="D137" s="789" t="s">
        <v>368</v>
      </c>
      <c r="E137" s="789">
        <v>5</v>
      </c>
      <c r="F137" s="886">
        <v>43356</v>
      </c>
      <c r="G137" s="790"/>
      <c r="H137" s="790"/>
      <c r="I137" s="789">
        <v>15.5</v>
      </c>
      <c r="J137" s="789">
        <v>6.375</v>
      </c>
      <c r="K137" s="789"/>
      <c r="L137" s="789"/>
      <c r="M137" s="951"/>
      <c r="N137" t="s">
        <v>803</v>
      </c>
      <c r="O137" s="784"/>
      <c r="P137" s="784" t="s">
        <v>803</v>
      </c>
      <c r="Q137" s="784"/>
      <c r="R137" s="784" t="s">
        <v>803</v>
      </c>
      <c r="S137" s="784"/>
      <c r="T137" s="784" t="s">
        <v>803</v>
      </c>
      <c r="U137" s="784" t="s">
        <v>803</v>
      </c>
      <c r="V137" s="785" t="s">
        <v>803</v>
      </c>
      <c r="W137" s="784"/>
      <c r="X137" s="786" t="s">
        <v>803</v>
      </c>
      <c r="Y137" s="430" t="s">
        <v>803</v>
      </c>
    </row>
    <row r="138" spans="1:26">
      <c r="A138" s="787" t="s">
        <v>63</v>
      </c>
      <c r="B138" s="788" t="s">
        <v>368</v>
      </c>
      <c r="C138" s="789" t="s">
        <v>834</v>
      </c>
      <c r="D138" s="789" t="s">
        <v>368</v>
      </c>
      <c r="E138" s="789">
        <v>6</v>
      </c>
      <c r="F138" s="886">
        <v>43356</v>
      </c>
      <c r="G138" s="790"/>
      <c r="H138" s="790"/>
      <c r="I138" s="789">
        <v>15.5</v>
      </c>
      <c r="J138" s="789">
        <v>6.375</v>
      </c>
      <c r="K138" s="789"/>
      <c r="L138" s="789"/>
      <c r="M138" s="951"/>
      <c r="N138" t="s">
        <v>803</v>
      </c>
      <c r="O138" s="784"/>
      <c r="P138" s="784" t="s">
        <v>803</v>
      </c>
      <c r="Q138" s="784"/>
      <c r="R138" s="784" t="s">
        <v>803</v>
      </c>
      <c r="S138" s="784"/>
      <c r="T138" s="784" t="s">
        <v>803</v>
      </c>
      <c r="U138" s="784" t="s">
        <v>803</v>
      </c>
      <c r="V138" s="785" t="s">
        <v>803</v>
      </c>
      <c r="W138" s="784"/>
      <c r="X138" s="786" t="s">
        <v>803</v>
      </c>
      <c r="Y138" s="430" t="s">
        <v>803</v>
      </c>
    </row>
    <row r="139" spans="1:26">
      <c r="A139" s="787" t="s">
        <v>63</v>
      </c>
      <c r="B139" s="788" t="s">
        <v>368</v>
      </c>
      <c r="C139" s="789" t="s">
        <v>834</v>
      </c>
      <c r="D139" s="789" t="s">
        <v>368</v>
      </c>
      <c r="E139" s="789">
        <v>7</v>
      </c>
      <c r="F139" s="886">
        <v>43356</v>
      </c>
      <c r="G139" s="790"/>
      <c r="H139" s="790"/>
      <c r="I139" s="789">
        <v>15.5</v>
      </c>
      <c r="J139" s="789">
        <v>6.375</v>
      </c>
      <c r="K139" s="789"/>
      <c r="L139" s="789"/>
      <c r="M139" s="951"/>
      <c r="N139" t="s">
        <v>803</v>
      </c>
      <c r="O139" s="784"/>
      <c r="P139" s="784" t="s">
        <v>803</v>
      </c>
      <c r="Q139" s="784"/>
      <c r="R139" s="784" t="s">
        <v>803</v>
      </c>
      <c r="S139" s="784"/>
      <c r="T139" s="784" t="s">
        <v>803</v>
      </c>
      <c r="U139" s="784" t="s">
        <v>803</v>
      </c>
      <c r="V139" s="785" t="s">
        <v>803</v>
      </c>
      <c r="W139" s="784"/>
      <c r="X139" s="786" t="s">
        <v>803</v>
      </c>
      <c r="Y139" s="430" t="s">
        <v>803</v>
      </c>
    </row>
    <row r="140" spans="1:26">
      <c r="A140" s="794" t="s">
        <v>63</v>
      </c>
      <c r="B140" s="795" t="s">
        <v>368</v>
      </c>
      <c r="C140" s="796" t="s">
        <v>834</v>
      </c>
      <c r="D140" s="796" t="s">
        <v>368</v>
      </c>
      <c r="E140" s="796">
        <v>7.5</v>
      </c>
      <c r="F140" s="887">
        <v>43356</v>
      </c>
      <c r="G140" s="797"/>
      <c r="H140" s="797"/>
      <c r="I140" s="796">
        <v>15.5</v>
      </c>
      <c r="J140" s="796">
        <v>6.375</v>
      </c>
      <c r="K140" s="796">
        <v>1.1599999999999999</v>
      </c>
      <c r="L140" s="796">
        <v>1.82</v>
      </c>
      <c r="M140" s="952">
        <v>0.55000000000000004</v>
      </c>
      <c r="N140">
        <v>17.035700000000002</v>
      </c>
      <c r="O140" s="800"/>
      <c r="P140" s="800" t="s">
        <v>803</v>
      </c>
      <c r="Q140" s="800"/>
      <c r="R140" s="800" t="s">
        <v>803</v>
      </c>
      <c r="S140" s="800"/>
      <c r="T140" s="800" t="s">
        <v>803</v>
      </c>
      <c r="U140" s="800" t="s">
        <v>803</v>
      </c>
      <c r="V140" s="801" t="s">
        <v>803</v>
      </c>
      <c r="W140" s="800"/>
      <c r="X140" s="802" t="s">
        <v>803</v>
      </c>
      <c r="Y140" s="803" t="s">
        <v>803</v>
      </c>
    </row>
    <row r="141" spans="1:26">
      <c r="A141" s="884"/>
      <c r="C141" s="27"/>
      <c r="D141" s="27"/>
      <c r="E141" s="27"/>
      <c r="F141" s="47"/>
      <c r="G141" s="173"/>
      <c r="H141" s="173"/>
      <c r="I141" s="27"/>
      <c r="J141" s="27"/>
      <c r="K141" s="27"/>
      <c r="L141" s="27"/>
      <c r="M141" s="607"/>
      <c r="O141" s="592"/>
      <c r="P141" s="592"/>
      <c r="Q141" s="592"/>
      <c r="R141" s="592"/>
      <c r="S141" s="592"/>
      <c r="T141" s="592"/>
      <c r="U141" s="592"/>
      <c r="V141" s="907"/>
      <c r="W141" s="592"/>
      <c r="X141" s="908"/>
    </row>
    <row r="142" spans="1:26" ht="31.8" thickBot="1">
      <c r="A142" s="974" t="s">
        <v>804</v>
      </c>
      <c r="B142" s="934" t="s">
        <v>20</v>
      </c>
      <c r="C142" s="934" t="s">
        <v>701</v>
      </c>
      <c r="D142" s="935" t="s">
        <v>805</v>
      </c>
      <c r="E142" s="936" t="s">
        <v>786</v>
      </c>
      <c r="F142" s="934" t="s">
        <v>1000</v>
      </c>
      <c r="G142" s="935" t="s">
        <v>1008</v>
      </c>
      <c r="H142" s="935" t="s">
        <v>806</v>
      </c>
      <c r="I142" s="935" t="s">
        <v>807</v>
      </c>
      <c r="J142" s="937" t="s">
        <v>1009</v>
      </c>
      <c r="K142" s="934" t="s">
        <v>1010</v>
      </c>
      <c r="L142" s="935" t="s">
        <v>1011</v>
      </c>
      <c r="M142" s="934" t="s">
        <v>1012</v>
      </c>
      <c r="N142" s="935" t="s">
        <v>1013</v>
      </c>
      <c r="O142" s="934" t="s">
        <v>1014</v>
      </c>
      <c r="P142" s="934" t="s">
        <v>1015</v>
      </c>
      <c r="Q142" s="938" t="s">
        <v>1016</v>
      </c>
      <c r="R142" s="934" t="s">
        <v>703</v>
      </c>
      <c r="S142" s="935" t="s">
        <v>1017</v>
      </c>
      <c r="T142" s="934" t="s">
        <v>808</v>
      </c>
      <c r="U142" s="934" t="s">
        <v>1018</v>
      </c>
      <c r="V142" s="939" t="s">
        <v>809</v>
      </c>
      <c r="W142" s="939" t="s">
        <v>1019</v>
      </c>
      <c r="X142" s="934" t="s">
        <v>1020</v>
      </c>
      <c r="Y142" s="935" t="s">
        <v>1021</v>
      </c>
    </row>
    <row r="143" spans="1:26">
      <c r="A143" s="108">
        <v>105</v>
      </c>
      <c r="B143" t="s">
        <v>709</v>
      </c>
      <c r="C143" t="s">
        <v>835</v>
      </c>
      <c r="D143" s="18">
        <v>0.5</v>
      </c>
      <c r="E143" s="55">
        <v>43718</v>
      </c>
      <c r="G143">
        <v>4</v>
      </c>
      <c r="H143" s="165">
        <v>15</v>
      </c>
      <c r="I143" s="166">
        <v>6.2050000000000001</v>
      </c>
      <c r="J143" s="953">
        <v>0.41366666666666668</v>
      </c>
      <c r="K143" t="s">
        <v>1044</v>
      </c>
      <c r="L143">
        <v>1</v>
      </c>
      <c r="M143">
        <v>2</v>
      </c>
      <c r="N143" t="s">
        <v>1023</v>
      </c>
      <c r="P143" s="27">
        <v>7.56</v>
      </c>
      <c r="Q143" s="27">
        <v>22.2</v>
      </c>
      <c r="R143" s="27">
        <v>5.72</v>
      </c>
      <c r="S143" s="27">
        <v>2.4000000000000004</v>
      </c>
      <c r="T143" s="24">
        <v>1.5375873417721517</v>
      </c>
      <c r="U143" s="24">
        <v>1.1644507235056261</v>
      </c>
      <c r="V143" s="24">
        <v>0.26814031715521391</v>
      </c>
      <c r="W143" s="371">
        <v>12.439803921568631</v>
      </c>
      <c r="X143" s="27" t="s">
        <v>815</v>
      </c>
      <c r="Y143" s="24">
        <v>2.7020380652777778</v>
      </c>
      <c r="Z143" s="55"/>
    </row>
    <row r="144" spans="1:26">
      <c r="B144" t="s">
        <v>709</v>
      </c>
      <c r="C144" t="s">
        <v>835</v>
      </c>
      <c r="D144" s="18">
        <v>1</v>
      </c>
      <c r="E144" s="55">
        <v>43718</v>
      </c>
      <c r="H144" s="165"/>
      <c r="I144" s="166"/>
      <c r="P144" s="27">
        <v>7.57</v>
      </c>
      <c r="Q144" s="27">
        <v>22.2</v>
      </c>
      <c r="R144" s="27" t="s">
        <v>811</v>
      </c>
      <c r="S144" s="27" t="s">
        <v>811</v>
      </c>
      <c r="T144" s="27" t="s">
        <v>811</v>
      </c>
      <c r="U144" s="27" t="s">
        <v>811</v>
      </c>
      <c r="V144" s="27" t="s">
        <v>811</v>
      </c>
      <c r="W144" s="27" t="s">
        <v>811</v>
      </c>
      <c r="X144" s="27" t="s">
        <v>815</v>
      </c>
      <c r="Y144" s="27" t="s">
        <v>811</v>
      </c>
    </row>
    <row r="145" spans="1:25">
      <c r="B145" t="s">
        <v>709</v>
      </c>
      <c r="C145" t="s">
        <v>835</v>
      </c>
      <c r="D145" s="18">
        <v>2</v>
      </c>
      <c r="E145" s="55">
        <v>43718</v>
      </c>
      <c r="H145" s="165"/>
      <c r="I145" s="166"/>
      <c r="P145" s="27">
        <v>7.55</v>
      </c>
      <c r="Q145" s="27">
        <v>22.1</v>
      </c>
      <c r="R145" s="27" t="s">
        <v>811</v>
      </c>
      <c r="S145" s="27" t="s">
        <v>811</v>
      </c>
      <c r="T145" s="27" t="s">
        <v>811</v>
      </c>
      <c r="U145" s="27" t="s">
        <v>811</v>
      </c>
      <c r="V145" s="27" t="s">
        <v>811</v>
      </c>
      <c r="W145" s="27" t="s">
        <v>811</v>
      </c>
      <c r="X145" s="27" t="s">
        <v>815</v>
      </c>
      <c r="Y145" s="27" t="s">
        <v>811</v>
      </c>
    </row>
    <row r="146" spans="1:25">
      <c r="B146" t="s">
        <v>709</v>
      </c>
      <c r="C146" t="s">
        <v>835</v>
      </c>
      <c r="D146" s="18">
        <v>3</v>
      </c>
      <c r="E146" s="55">
        <v>43718</v>
      </c>
      <c r="H146" s="165"/>
      <c r="I146" s="166"/>
      <c r="P146" s="27">
        <v>7.53</v>
      </c>
      <c r="Q146" s="27">
        <v>22.1</v>
      </c>
      <c r="R146" s="27">
        <v>5.64</v>
      </c>
      <c r="S146" s="23">
        <v>2</v>
      </c>
      <c r="T146" s="24">
        <v>1.3781338396624474</v>
      </c>
      <c r="U146" s="24">
        <v>1.2699178256153307</v>
      </c>
      <c r="V146" s="24">
        <v>0.26814031715521391</v>
      </c>
      <c r="W146" s="371">
        <v>10.722585784313726</v>
      </c>
      <c r="X146" s="27" t="s">
        <v>815</v>
      </c>
      <c r="Y146" s="24">
        <v>2.6480516652777784</v>
      </c>
    </row>
    <row r="147" spans="1:25">
      <c r="B147" t="s">
        <v>709</v>
      </c>
      <c r="C147" t="s">
        <v>835</v>
      </c>
      <c r="D147" s="18">
        <v>4</v>
      </c>
      <c r="E147" s="55">
        <v>43718</v>
      </c>
      <c r="H147" s="165"/>
      <c r="I147" s="166"/>
      <c r="P147" s="27">
        <v>7.44</v>
      </c>
      <c r="Q147" s="23">
        <v>22</v>
      </c>
      <c r="R147" s="27" t="s">
        <v>811</v>
      </c>
      <c r="S147" s="27" t="s">
        <v>811</v>
      </c>
      <c r="T147" s="27" t="s">
        <v>811</v>
      </c>
      <c r="U147" s="27" t="s">
        <v>811</v>
      </c>
      <c r="V147" s="27" t="s">
        <v>811</v>
      </c>
      <c r="W147" s="27" t="s">
        <v>811</v>
      </c>
      <c r="X147" s="27" t="s">
        <v>815</v>
      </c>
      <c r="Y147" s="27" t="s">
        <v>811</v>
      </c>
    </row>
    <row r="148" spans="1:25">
      <c r="B148" t="s">
        <v>709</v>
      </c>
      <c r="C148" t="s">
        <v>835</v>
      </c>
      <c r="D148" s="18">
        <v>5</v>
      </c>
      <c r="E148" s="55">
        <v>43718</v>
      </c>
      <c r="H148" s="165"/>
      <c r="I148" s="166"/>
      <c r="P148" s="27">
        <v>7.29</v>
      </c>
      <c r="Q148" s="27">
        <v>21.9</v>
      </c>
      <c r="R148" s="27" t="s">
        <v>811</v>
      </c>
      <c r="S148" s="27" t="s">
        <v>811</v>
      </c>
      <c r="T148" s="27" t="s">
        <v>811</v>
      </c>
      <c r="U148" s="27" t="s">
        <v>811</v>
      </c>
      <c r="V148" s="27" t="s">
        <v>811</v>
      </c>
      <c r="W148" s="27" t="s">
        <v>811</v>
      </c>
      <c r="X148" s="27" t="s">
        <v>815</v>
      </c>
      <c r="Y148" s="27" t="s">
        <v>811</v>
      </c>
    </row>
    <row r="149" spans="1:25">
      <c r="B149" t="s">
        <v>709</v>
      </c>
      <c r="C149" t="s">
        <v>835</v>
      </c>
      <c r="D149" s="18">
        <v>6</v>
      </c>
      <c r="E149" s="55">
        <v>43718</v>
      </c>
      <c r="H149" s="165"/>
      <c r="I149" s="166"/>
      <c r="P149" s="27">
        <v>7.55</v>
      </c>
      <c r="Q149" s="27">
        <v>21.7</v>
      </c>
      <c r="R149" s="27" t="s">
        <v>811</v>
      </c>
      <c r="S149" s="27" t="s">
        <v>811</v>
      </c>
      <c r="T149" s="27" t="s">
        <v>811</v>
      </c>
      <c r="U149" s="27" t="s">
        <v>811</v>
      </c>
      <c r="V149" s="27" t="s">
        <v>811</v>
      </c>
      <c r="W149" s="27" t="s">
        <v>811</v>
      </c>
      <c r="X149" s="27" t="s">
        <v>815</v>
      </c>
      <c r="Y149" s="27" t="s">
        <v>811</v>
      </c>
    </row>
    <row r="150" spans="1:25">
      <c r="B150" t="s">
        <v>709</v>
      </c>
      <c r="C150" t="s">
        <v>835</v>
      </c>
      <c r="D150" s="18">
        <v>7</v>
      </c>
      <c r="E150" s="55">
        <v>43718</v>
      </c>
      <c r="H150" s="165"/>
      <c r="I150" s="166"/>
      <c r="P150" s="27">
        <v>10.53</v>
      </c>
      <c r="Q150" s="27">
        <v>18.2</v>
      </c>
      <c r="R150" s="27" t="s">
        <v>811</v>
      </c>
      <c r="S150" s="27" t="s">
        <v>811</v>
      </c>
      <c r="T150" s="27" t="s">
        <v>811</v>
      </c>
      <c r="U150" s="27" t="s">
        <v>811</v>
      </c>
      <c r="V150" s="27" t="s">
        <v>811</v>
      </c>
      <c r="W150" s="27" t="s">
        <v>811</v>
      </c>
      <c r="X150" s="27" t="s">
        <v>815</v>
      </c>
      <c r="Y150" s="27" t="s">
        <v>811</v>
      </c>
    </row>
    <row r="151" spans="1:25">
      <c r="B151" t="s">
        <v>709</v>
      </c>
      <c r="C151" t="s">
        <v>835</v>
      </c>
      <c r="D151" s="18">
        <v>7.75</v>
      </c>
      <c r="E151" s="55">
        <v>43718</v>
      </c>
      <c r="H151" s="165"/>
      <c r="I151" s="166"/>
      <c r="P151" s="27">
        <v>11.71</v>
      </c>
      <c r="Q151" s="27">
        <v>14.6</v>
      </c>
      <c r="R151" s="27" t="s">
        <v>811</v>
      </c>
      <c r="S151" s="27" t="s">
        <v>811</v>
      </c>
      <c r="T151" s="27" t="s">
        <v>811</v>
      </c>
      <c r="U151" s="27" t="s">
        <v>811</v>
      </c>
      <c r="V151" s="27" t="s">
        <v>811</v>
      </c>
      <c r="W151" s="27" t="s">
        <v>811</v>
      </c>
      <c r="X151" s="27" t="s">
        <v>815</v>
      </c>
      <c r="Y151" s="27" t="s">
        <v>811</v>
      </c>
    </row>
    <row r="152" spans="1:25">
      <c r="B152" t="s">
        <v>709</v>
      </c>
      <c r="C152" t="s">
        <v>835</v>
      </c>
      <c r="D152" s="18">
        <v>9</v>
      </c>
      <c r="E152" s="55">
        <v>43718</v>
      </c>
      <c r="H152" s="165"/>
      <c r="I152" s="166"/>
      <c r="P152" s="27" t="s">
        <v>815</v>
      </c>
      <c r="Q152" s="27" t="s">
        <v>815</v>
      </c>
      <c r="R152" s="27">
        <v>5.48</v>
      </c>
      <c r="S152" s="27">
        <v>1.9</v>
      </c>
      <c r="T152" s="24">
        <v>2.1070641350210968</v>
      </c>
      <c r="U152" s="24">
        <v>2.6374593969233473</v>
      </c>
      <c r="V152" s="24">
        <v>0.26814031715521391</v>
      </c>
      <c r="W152" s="371">
        <v>12.498010000000001</v>
      </c>
      <c r="X152" s="27" t="s">
        <v>815</v>
      </c>
      <c r="Y152" s="24">
        <v>4.7445235319444441</v>
      </c>
    </row>
    <row r="153" spans="1:25">
      <c r="B153" t="s">
        <v>709</v>
      </c>
      <c r="C153" t="s">
        <v>835</v>
      </c>
      <c r="D153" s="18" t="s">
        <v>814</v>
      </c>
      <c r="E153" s="55">
        <v>43718</v>
      </c>
      <c r="H153" s="165"/>
      <c r="I153" s="166"/>
      <c r="P153" s="27" t="s">
        <v>815</v>
      </c>
      <c r="Q153" s="27" t="s">
        <v>815</v>
      </c>
      <c r="R153" s="27">
        <v>5.23</v>
      </c>
      <c r="S153" s="27">
        <v>3.2</v>
      </c>
      <c r="T153" s="24">
        <v>0.99088962025316463</v>
      </c>
      <c r="U153" s="24">
        <v>4.5094435116912814</v>
      </c>
      <c r="V153" s="24">
        <v>0.68845922639569301</v>
      </c>
      <c r="W153" s="371">
        <v>16.92203431372549</v>
      </c>
      <c r="X153" s="27" t="s">
        <v>815</v>
      </c>
      <c r="Y153" s="24">
        <v>5.500333131944446</v>
      </c>
    </row>
    <row r="154" spans="1:25">
      <c r="A154" s="794"/>
      <c r="B154" s="795"/>
      <c r="C154" s="796"/>
      <c r="D154" s="796"/>
      <c r="E154" s="796"/>
      <c r="F154" s="887"/>
      <c r="G154" s="797"/>
      <c r="H154" s="797"/>
      <c r="I154" s="796"/>
      <c r="J154" s="796"/>
      <c r="K154" s="796"/>
      <c r="L154" s="796"/>
      <c r="M154" s="952"/>
      <c r="O154" s="800"/>
      <c r="P154" s="800"/>
      <c r="Q154" s="800"/>
      <c r="R154" s="800"/>
      <c r="S154" s="800"/>
      <c r="T154" s="800"/>
      <c r="U154" s="800"/>
      <c r="V154" s="785"/>
      <c r="W154" s="800"/>
      <c r="X154" s="786"/>
    </row>
    <row r="155" spans="1:25" ht="31.8" thickBot="1">
      <c r="A155" s="975" t="s">
        <v>20</v>
      </c>
      <c r="B155" s="940" t="s">
        <v>701</v>
      </c>
      <c r="C155" s="941" t="s">
        <v>805</v>
      </c>
      <c r="D155" s="942" t="s">
        <v>786</v>
      </c>
      <c r="E155" s="940" t="s">
        <v>1000</v>
      </c>
      <c r="F155" s="941" t="s">
        <v>1008</v>
      </c>
      <c r="G155" s="941" t="s">
        <v>806</v>
      </c>
      <c r="H155" s="941" t="s">
        <v>807</v>
      </c>
      <c r="I155" s="943" t="s">
        <v>1009</v>
      </c>
      <c r="J155" s="940" t="s">
        <v>1010</v>
      </c>
      <c r="K155" s="941" t="s">
        <v>1011</v>
      </c>
      <c r="L155" s="940" t="s">
        <v>1012</v>
      </c>
      <c r="M155" s="941" t="s">
        <v>1013</v>
      </c>
      <c r="N155" s="940" t="s">
        <v>1014</v>
      </c>
      <c r="O155" s="940" t="s">
        <v>1015</v>
      </c>
      <c r="P155" s="944" t="s">
        <v>1016</v>
      </c>
      <c r="Q155" s="940" t="s">
        <v>703</v>
      </c>
      <c r="R155" s="941" t="s">
        <v>1017</v>
      </c>
      <c r="S155" s="940" t="s">
        <v>808</v>
      </c>
      <c r="T155" s="940" t="s">
        <v>1018</v>
      </c>
      <c r="U155" s="945" t="s">
        <v>809</v>
      </c>
      <c r="V155" s="945" t="s">
        <v>1019</v>
      </c>
      <c r="W155" s="940" t="s">
        <v>1020</v>
      </c>
      <c r="X155" s="941" t="s">
        <v>1021</v>
      </c>
    </row>
    <row r="156" spans="1:25" ht="16.2" thickTop="1">
      <c r="A156" s="108" t="s">
        <v>709</v>
      </c>
      <c r="B156" t="s">
        <v>836</v>
      </c>
      <c r="C156">
        <v>0.5</v>
      </c>
      <c r="D156" s="55">
        <v>44084</v>
      </c>
      <c r="F156">
        <v>2</v>
      </c>
      <c r="G156">
        <v>2.1</v>
      </c>
      <c r="H156">
        <v>2.1</v>
      </c>
      <c r="J156" t="s">
        <v>1045</v>
      </c>
      <c r="K156">
        <v>3</v>
      </c>
      <c r="L156">
        <v>2</v>
      </c>
      <c r="M156" t="s">
        <v>1046</v>
      </c>
      <c r="N156" t="s">
        <v>815</v>
      </c>
      <c r="O156" s="24">
        <v>7.84</v>
      </c>
      <c r="P156" s="27">
        <v>25.1</v>
      </c>
      <c r="Q156" s="27">
        <v>5.01</v>
      </c>
      <c r="R156" s="27">
        <v>0.69999999999999984</v>
      </c>
      <c r="S156" s="371">
        <v>2.3333333333333335</v>
      </c>
      <c r="T156" s="371">
        <v>2.5000000000000001E-2</v>
      </c>
      <c r="U156" s="24">
        <v>0.38664457512704975</v>
      </c>
      <c r="V156" s="371">
        <v>22.089968167348786</v>
      </c>
    </row>
    <row r="157" spans="1:25">
      <c r="A157" s="108" t="s">
        <v>709</v>
      </c>
      <c r="B157" t="s">
        <v>836</v>
      </c>
      <c r="C157">
        <v>1</v>
      </c>
      <c r="D157" s="55">
        <v>44084</v>
      </c>
      <c r="O157" s="24">
        <v>7.72</v>
      </c>
      <c r="P157" s="27">
        <v>25.1</v>
      </c>
      <c r="Q157" s="27" t="s">
        <v>811</v>
      </c>
      <c r="R157" s="27" t="s">
        <v>811</v>
      </c>
      <c r="S157" s="24" t="s">
        <v>811</v>
      </c>
      <c r="T157" s="24" t="s">
        <v>811</v>
      </c>
      <c r="U157" s="24" t="s">
        <v>811</v>
      </c>
      <c r="V157" s="24" t="s">
        <v>811</v>
      </c>
    </row>
    <row r="158" spans="1:25">
      <c r="A158" s="108" t="s">
        <v>709</v>
      </c>
      <c r="B158" t="s">
        <v>836</v>
      </c>
      <c r="C158">
        <v>1.1000000000000001</v>
      </c>
      <c r="D158" s="55">
        <v>44084</v>
      </c>
      <c r="O158" s="24" t="s">
        <v>815</v>
      </c>
      <c r="P158" s="27" t="s">
        <v>815</v>
      </c>
      <c r="Q158" s="27">
        <v>4.9400000000000004</v>
      </c>
      <c r="R158" s="27">
        <v>0.5</v>
      </c>
      <c r="S158" s="371">
        <v>2.1746666666666665</v>
      </c>
      <c r="T158" s="371">
        <v>2.5000000000000001E-2</v>
      </c>
      <c r="U158" s="24">
        <v>0.4639734901524597</v>
      </c>
      <c r="V158" s="371">
        <v>22.652723965438824</v>
      </c>
    </row>
    <row r="159" spans="1:25">
      <c r="A159" s="108" t="s">
        <v>709</v>
      </c>
      <c r="B159" t="s">
        <v>836</v>
      </c>
      <c r="C159">
        <v>1.5</v>
      </c>
      <c r="D159" s="55">
        <v>44084</v>
      </c>
      <c r="O159" s="24">
        <v>7.68</v>
      </c>
      <c r="P159" s="27">
        <v>25.1</v>
      </c>
      <c r="Q159" s="27" t="s">
        <v>811</v>
      </c>
      <c r="R159" s="27" t="s">
        <v>811</v>
      </c>
      <c r="S159" s="24" t="s">
        <v>811</v>
      </c>
      <c r="T159" s="24" t="s">
        <v>811</v>
      </c>
      <c r="U159" s="24" t="s">
        <v>811</v>
      </c>
      <c r="V159" s="24" t="s">
        <v>811</v>
      </c>
    </row>
    <row r="160" spans="1:25">
      <c r="A160" s="108" t="s">
        <v>709</v>
      </c>
      <c r="B160" t="s">
        <v>837</v>
      </c>
      <c r="C160">
        <v>0.5</v>
      </c>
      <c r="D160" s="55">
        <v>44088</v>
      </c>
      <c r="F160">
        <v>4</v>
      </c>
      <c r="G160">
        <v>17.25</v>
      </c>
      <c r="H160">
        <v>5.89</v>
      </c>
      <c r="J160" t="s">
        <v>1033</v>
      </c>
      <c r="K160">
        <v>3</v>
      </c>
      <c r="L160">
        <v>3</v>
      </c>
      <c r="M160" t="s">
        <v>1035</v>
      </c>
      <c r="N160" t="s">
        <v>815</v>
      </c>
      <c r="O160" s="24">
        <v>8.3800000000000008</v>
      </c>
      <c r="P160" s="27">
        <v>23.3</v>
      </c>
      <c r="Q160" s="27">
        <v>6</v>
      </c>
      <c r="R160" s="27">
        <v>2.6</v>
      </c>
      <c r="S160" s="371">
        <v>0.38342500000000013</v>
      </c>
      <c r="T160" s="371">
        <v>0.13066666666666665</v>
      </c>
      <c r="U160" s="24">
        <v>0.57996686269057462</v>
      </c>
      <c r="V160" s="371">
        <v>17.808730222044936</v>
      </c>
    </row>
    <row r="161" spans="1:22">
      <c r="A161" s="108" t="s">
        <v>709</v>
      </c>
      <c r="B161" t="s">
        <v>837</v>
      </c>
      <c r="C161">
        <v>1</v>
      </c>
      <c r="D161" s="55">
        <v>44088</v>
      </c>
      <c r="O161" s="24">
        <v>8.3800000000000008</v>
      </c>
      <c r="P161" s="27">
        <v>23.3</v>
      </c>
      <c r="Q161" s="27" t="s">
        <v>811</v>
      </c>
      <c r="R161" s="27" t="s">
        <v>811</v>
      </c>
      <c r="S161" s="24" t="s">
        <v>811</v>
      </c>
      <c r="T161" s="24" t="s">
        <v>811</v>
      </c>
      <c r="U161" s="24" t="s">
        <v>811</v>
      </c>
      <c r="V161" s="24" t="s">
        <v>811</v>
      </c>
    </row>
    <row r="162" spans="1:22">
      <c r="A162" s="108" t="s">
        <v>709</v>
      </c>
      <c r="B162" t="s">
        <v>837</v>
      </c>
      <c r="C162">
        <v>2</v>
      </c>
      <c r="D162" s="55">
        <v>44088</v>
      </c>
      <c r="O162" s="24">
        <v>8.36</v>
      </c>
      <c r="P162" s="27">
        <v>23.3</v>
      </c>
      <c r="Q162" s="27" t="s">
        <v>811</v>
      </c>
      <c r="R162" s="27" t="s">
        <v>811</v>
      </c>
      <c r="S162" s="24" t="s">
        <v>811</v>
      </c>
      <c r="T162" s="24" t="s">
        <v>811</v>
      </c>
      <c r="U162" s="24" t="s">
        <v>811</v>
      </c>
      <c r="V162" s="24" t="s">
        <v>811</v>
      </c>
    </row>
    <row r="163" spans="1:22">
      <c r="A163" s="108" t="s">
        <v>709</v>
      </c>
      <c r="B163" t="s">
        <v>837</v>
      </c>
      <c r="C163">
        <v>3</v>
      </c>
      <c r="D163" s="55">
        <v>44088</v>
      </c>
      <c r="O163" s="24">
        <v>8.36</v>
      </c>
      <c r="P163" s="27">
        <v>23.3</v>
      </c>
      <c r="Q163" s="27">
        <v>6.03</v>
      </c>
      <c r="R163" s="27">
        <v>2.9000000000000004</v>
      </c>
      <c r="S163" s="371">
        <v>0.38155833333333361</v>
      </c>
      <c r="T163" s="371">
        <v>0.23333333333333334</v>
      </c>
      <c r="U163" s="24">
        <v>0.54130240517786965</v>
      </c>
      <c r="V163" s="371">
        <v>21.997003058103978</v>
      </c>
    </row>
    <row r="164" spans="1:22">
      <c r="A164" s="108" t="s">
        <v>709</v>
      </c>
      <c r="B164" t="s">
        <v>837</v>
      </c>
      <c r="C164">
        <v>4</v>
      </c>
      <c r="D164" s="55">
        <v>44088</v>
      </c>
      <c r="O164" s="24">
        <v>8.35</v>
      </c>
      <c r="P164" s="27">
        <v>23.3</v>
      </c>
      <c r="Q164" s="27" t="s">
        <v>811</v>
      </c>
      <c r="R164" s="27" t="s">
        <v>811</v>
      </c>
      <c r="S164" s="24" t="s">
        <v>811</v>
      </c>
      <c r="T164" s="24" t="s">
        <v>811</v>
      </c>
      <c r="U164" s="24" t="s">
        <v>811</v>
      </c>
      <c r="V164" s="24" t="s">
        <v>811</v>
      </c>
    </row>
    <row r="165" spans="1:22">
      <c r="A165" s="108" t="s">
        <v>709</v>
      </c>
      <c r="B165" t="s">
        <v>837</v>
      </c>
      <c r="C165">
        <v>5</v>
      </c>
      <c r="D165" s="55">
        <v>44088</v>
      </c>
      <c r="O165" s="24">
        <v>8.35</v>
      </c>
      <c r="P165" s="27">
        <v>23.3</v>
      </c>
      <c r="Q165" s="27" t="s">
        <v>811</v>
      </c>
      <c r="R165" s="27" t="s">
        <v>811</v>
      </c>
      <c r="S165" s="24" t="s">
        <v>811</v>
      </c>
      <c r="T165" s="24" t="s">
        <v>811</v>
      </c>
      <c r="U165" s="24" t="s">
        <v>811</v>
      </c>
      <c r="V165" s="24" t="s">
        <v>811</v>
      </c>
    </row>
    <row r="166" spans="1:22">
      <c r="A166" s="108" t="s">
        <v>709</v>
      </c>
      <c r="B166" t="s">
        <v>837</v>
      </c>
      <c r="C166">
        <v>6</v>
      </c>
      <c r="D166" s="55">
        <v>44088</v>
      </c>
      <c r="O166" s="24">
        <v>8.34</v>
      </c>
      <c r="P166" s="27">
        <v>23.3</v>
      </c>
      <c r="Q166" s="27" t="s">
        <v>811</v>
      </c>
      <c r="R166" s="27" t="s">
        <v>811</v>
      </c>
      <c r="S166" s="24" t="s">
        <v>811</v>
      </c>
      <c r="T166" s="24" t="s">
        <v>811</v>
      </c>
      <c r="U166" s="24" t="s">
        <v>811</v>
      </c>
      <c r="V166" s="24" t="s">
        <v>811</v>
      </c>
    </row>
    <row r="167" spans="1:22">
      <c r="A167" s="108" t="s">
        <v>709</v>
      </c>
      <c r="B167" t="s">
        <v>837</v>
      </c>
      <c r="C167">
        <v>7</v>
      </c>
      <c r="D167" s="55">
        <v>44088</v>
      </c>
      <c r="O167" s="24">
        <v>8.7200000000000006</v>
      </c>
      <c r="P167" s="27">
        <v>22.1</v>
      </c>
      <c r="Q167" s="27" t="s">
        <v>811</v>
      </c>
      <c r="R167" s="27" t="s">
        <v>811</v>
      </c>
      <c r="S167" s="24" t="s">
        <v>811</v>
      </c>
      <c r="T167" s="24" t="s">
        <v>811</v>
      </c>
      <c r="U167" s="24" t="s">
        <v>811</v>
      </c>
      <c r="V167" s="24" t="s">
        <v>811</v>
      </c>
    </row>
    <row r="168" spans="1:22">
      <c r="A168" s="108" t="s">
        <v>709</v>
      </c>
      <c r="B168" t="s">
        <v>837</v>
      </c>
      <c r="C168">
        <v>8</v>
      </c>
      <c r="D168" s="55">
        <v>44088</v>
      </c>
      <c r="O168" s="24">
        <v>10.56</v>
      </c>
      <c r="P168" s="27">
        <v>17.600000000000001</v>
      </c>
      <c r="Q168" s="27" t="s">
        <v>811</v>
      </c>
      <c r="R168" s="27" t="s">
        <v>811</v>
      </c>
      <c r="S168" s="24" t="s">
        <v>811</v>
      </c>
      <c r="T168" s="24" t="s">
        <v>811</v>
      </c>
      <c r="U168" s="24" t="s">
        <v>811</v>
      </c>
      <c r="V168" s="24" t="s">
        <v>811</v>
      </c>
    </row>
    <row r="169" spans="1:22">
      <c r="A169" s="108" t="s">
        <v>709</v>
      </c>
      <c r="B169" t="s">
        <v>837</v>
      </c>
      <c r="C169">
        <v>9</v>
      </c>
      <c r="D169" s="55">
        <v>44088</v>
      </c>
      <c r="O169" s="24">
        <v>10.57</v>
      </c>
      <c r="P169" s="27">
        <v>15.3</v>
      </c>
      <c r="Q169" s="27">
        <v>5.81</v>
      </c>
      <c r="R169" s="27">
        <v>3.1</v>
      </c>
      <c r="S169" s="371">
        <v>1.2887583333333335</v>
      </c>
      <c r="T169" s="371">
        <v>0.28933333333333333</v>
      </c>
      <c r="U169" s="24">
        <v>0.6186313202032796</v>
      </c>
      <c r="V169" s="371">
        <v>20.202028985507248</v>
      </c>
    </row>
    <row r="170" spans="1:22">
      <c r="A170" s="108" t="s">
        <v>709</v>
      </c>
      <c r="B170" t="s">
        <v>837</v>
      </c>
      <c r="C170">
        <v>10</v>
      </c>
      <c r="D170" s="55">
        <v>44088</v>
      </c>
      <c r="O170" s="24">
        <v>10.5</v>
      </c>
      <c r="P170" s="27">
        <v>13.3</v>
      </c>
      <c r="Q170" s="27" t="s">
        <v>811</v>
      </c>
      <c r="R170" s="27" t="s">
        <v>811</v>
      </c>
      <c r="S170" s="24" t="s">
        <v>811</v>
      </c>
      <c r="T170" s="24" t="s">
        <v>811</v>
      </c>
      <c r="U170" s="24" t="s">
        <v>811</v>
      </c>
      <c r="V170" s="24" t="s">
        <v>811</v>
      </c>
    </row>
    <row r="171" spans="1:22">
      <c r="A171" s="108" t="s">
        <v>709</v>
      </c>
      <c r="B171" t="s">
        <v>837</v>
      </c>
      <c r="C171">
        <v>11</v>
      </c>
      <c r="D171" s="55">
        <v>44088</v>
      </c>
      <c r="O171" s="24">
        <v>9.6199999999999992</v>
      </c>
      <c r="P171" s="27">
        <v>12</v>
      </c>
      <c r="Q171" s="27" t="s">
        <v>811</v>
      </c>
      <c r="R171" s="27" t="s">
        <v>811</v>
      </c>
      <c r="S171" s="24" t="s">
        <v>811</v>
      </c>
      <c r="T171" s="24" t="s">
        <v>811</v>
      </c>
      <c r="U171" s="24" t="s">
        <v>811</v>
      </c>
      <c r="V171" s="24" t="s">
        <v>811</v>
      </c>
    </row>
    <row r="172" spans="1:22">
      <c r="A172" s="108" t="s">
        <v>709</v>
      </c>
      <c r="B172" t="s">
        <v>837</v>
      </c>
      <c r="C172">
        <v>12</v>
      </c>
      <c r="D172" s="55">
        <v>44088</v>
      </c>
      <c r="O172" s="24">
        <v>6.86</v>
      </c>
      <c r="P172" s="27">
        <v>11</v>
      </c>
      <c r="Q172" s="27" t="s">
        <v>811</v>
      </c>
      <c r="R172" s="27" t="s">
        <v>811</v>
      </c>
      <c r="S172" s="24" t="s">
        <v>811</v>
      </c>
      <c r="T172" s="24" t="s">
        <v>811</v>
      </c>
      <c r="U172" s="24" t="s">
        <v>811</v>
      </c>
      <c r="V172" s="24" t="s">
        <v>811</v>
      </c>
    </row>
    <row r="173" spans="1:22">
      <c r="A173" s="108" t="s">
        <v>709</v>
      </c>
      <c r="B173" t="s">
        <v>837</v>
      </c>
      <c r="C173">
        <v>13</v>
      </c>
      <c r="D173" s="55">
        <v>44088</v>
      </c>
      <c r="O173" s="24">
        <v>4.9000000000000004</v>
      </c>
      <c r="P173" s="27">
        <v>10.1</v>
      </c>
      <c r="Q173" s="27" t="s">
        <v>811</v>
      </c>
      <c r="R173" s="27" t="s">
        <v>811</v>
      </c>
      <c r="S173" s="24" t="s">
        <v>811</v>
      </c>
      <c r="T173" s="24" t="s">
        <v>811</v>
      </c>
      <c r="U173" s="24" t="s">
        <v>811</v>
      </c>
      <c r="V173" s="24" t="s">
        <v>811</v>
      </c>
    </row>
    <row r="174" spans="1:22">
      <c r="A174" s="108" t="s">
        <v>709</v>
      </c>
      <c r="B174" t="s">
        <v>837</v>
      </c>
      <c r="C174">
        <v>14</v>
      </c>
      <c r="D174" s="55">
        <v>44088</v>
      </c>
      <c r="O174" s="24">
        <v>0.61</v>
      </c>
      <c r="P174" s="27">
        <v>9.1</v>
      </c>
      <c r="Q174" s="27" t="s">
        <v>811</v>
      </c>
      <c r="R174" s="27" t="s">
        <v>811</v>
      </c>
      <c r="S174" s="24" t="s">
        <v>811</v>
      </c>
      <c r="T174" s="24" t="s">
        <v>811</v>
      </c>
      <c r="U174" s="24" t="s">
        <v>811</v>
      </c>
      <c r="V174" s="24" t="s">
        <v>811</v>
      </c>
    </row>
    <row r="175" spans="1:22">
      <c r="A175" s="108" t="s">
        <v>709</v>
      </c>
      <c r="B175" t="s">
        <v>837</v>
      </c>
      <c r="C175">
        <v>15</v>
      </c>
      <c r="D175" s="55">
        <v>44088</v>
      </c>
      <c r="O175" s="24">
        <v>0.23</v>
      </c>
      <c r="P175" s="27">
        <v>8.8000000000000007</v>
      </c>
      <c r="Q175" s="27" t="s">
        <v>811</v>
      </c>
      <c r="R175" s="27" t="s">
        <v>811</v>
      </c>
      <c r="S175" s="24" t="s">
        <v>811</v>
      </c>
      <c r="T175" s="24" t="s">
        <v>811</v>
      </c>
      <c r="U175" s="24" t="s">
        <v>811</v>
      </c>
      <c r="V175" s="24" t="s">
        <v>811</v>
      </c>
    </row>
    <row r="176" spans="1:22">
      <c r="A176" s="108" t="s">
        <v>709</v>
      </c>
      <c r="B176" t="s">
        <v>837</v>
      </c>
      <c r="C176">
        <v>16</v>
      </c>
      <c r="D176" s="55">
        <v>44088</v>
      </c>
      <c r="O176" s="24">
        <v>0.16</v>
      </c>
      <c r="P176" s="27">
        <v>8.5</v>
      </c>
      <c r="Q176" s="27" t="s">
        <v>811</v>
      </c>
      <c r="R176" s="27" t="s">
        <v>811</v>
      </c>
      <c r="S176" s="24" t="s">
        <v>811</v>
      </c>
      <c r="T176" s="24" t="s">
        <v>811</v>
      </c>
      <c r="U176" s="24" t="s">
        <v>811</v>
      </c>
      <c r="V176" s="24" t="s">
        <v>811</v>
      </c>
    </row>
    <row r="177" spans="1:28">
      <c r="A177" s="108" t="s">
        <v>709</v>
      </c>
      <c r="B177" t="s">
        <v>837</v>
      </c>
      <c r="C177">
        <v>17</v>
      </c>
      <c r="D177" s="55">
        <v>44088</v>
      </c>
      <c r="O177" s="24">
        <v>0.11</v>
      </c>
      <c r="P177" s="27">
        <v>8.4</v>
      </c>
      <c r="Q177" s="27">
        <v>5.54</v>
      </c>
      <c r="R177" s="27">
        <v>6.2999999999999989</v>
      </c>
      <c r="S177" s="371">
        <v>10.447383333333335</v>
      </c>
      <c r="T177" s="371">
        <v>3.024</v>
      </c>
      <c r="U177" s="24">
        <v>3.2704943901054309</v>
      </c>
      <c r="V177" s="371">
        <v>39.946743784071266</v>
      </c>
    </row>
    <row r="178" spans="1:28">
      <c r="D178" s="55"/>
      <c r="O178" s="24"/>
      <c r="P178" s="27"/>
      <c r="Q178" s="27"/>
      <c r="R178" s="27"/>
      <c r="S178" s="24"/>
      <c r="T178" s="24"/>
      <c r="U178" s="24"/>
      <c r="V178" s="24"/>
    </row>
    <row r="179" spans="1:28" s="747" customFormat="1" ht="31.8" thickBot="1">
      <c r="A179" s="977" t="s">
        <v>804</v>
      </c>
      <c r="B179" s="863" t="s">
        <v>20</v>
      </c>
      <c r="C179" s="863" t="s">
        <v>701</v>
      </c>
      <c r="D179" s="863" t="s">
        <v>805</v>
      </c>
      <c r="E179" s="865" t="s">
        <v>786</v>
      </c>
      <c r="F179" s="863" t="s">
        <v>1000</v>
      </c>
      <c r="G179" s="863" t="s">
        <v>1008</v>
      </c>
      <c r="H179" s="863" t="s">
        <v>806</v>
      </c>
      <c r="I179" s="863" t="s">
        <v>807</v>
      </c>
      <c r="J179" s="867" t="s">
        <v>1009</v>
      </c>
      <c r="K179" s="863" t="s">
        <v>1015</v>
      </c>
      <c r="L179" s="868" t="s">
        <v>1016</v>
      </c>
      <c r="M179" s="863" t="s">
        <v>703</v>
      </c>
      <c r="N179" s="863" t="s">
        <v>1017</v>
      </c>
      <c r="O179" s="863" t="s">
        <v>808</v>
      </c>
      <c r="P179" s="863" t="s">
        <v>1018</v>
      </c>
      <c r="Q179" s="870" t="s">
        <v>809</v>
      </c>
      <c r="R179" s="870" t="s">
        <v>1019</v>
      </c>
      <c r="S179" s="863" t="s">
        <v>1021</v>
      </c>
      <c r="T179" s="863" t="s">
        <v>1010</v>
      </c>
      <c r="U179" s="863" t="s">
        <v>1011</v>
      </c>
      <c r="V179" s="863" t="s">
        <v>1012</v>
      </c>
      <c r="W179" s="863" t="s">
        <v>1013</v>
      </c>
      <c r="X179" s="863" t="s">
        <v>1014</v>
      </c>
    </row>
    <row r="180" spans="1:28" ht="16.2" thickTop="1">
      <c r="B180" t="s">
        <v>709</v>
      </c>
      <c r="C180" t="s">
        <v>835</v>
      </c>
      <c r="D180" s="27">
        <v>0.5</v>
      </c>
      <c r="E180" s="133">
        <v>44432</v>
      </c>
      <c r="H180">
        <v>20</v>
      </c>
      <c r="I180">
        <v>5.75</v>
      </c>
      <c r="J180" s="172">
        <v>0.28749999999999998</v>
      </c>
      <c r="K180" s="27">
        <v>8.08</v>
      </c>
      <c r="L180" s="27">
        <v>26.8</v>
      </c>
      <c r="M180" s="24">
        <v>5.64</v>
      </c>
      <c r="N180" s="27">
        <v>1.9</v>
      </c>
      <c r="O180" s="24">
        <v>1.7420952380952386</v>
      </c>
      <c r="P180" s="24">
        <v>0.61929920634920632</v>
      </c>
      <c r="Q180" s="71">
        <v>0.38402329935510704</v>
      </c>
      <c r="R180" s="371">
        <v>42.651056910569103</v>
      </c>
      <c r="S180" s="24">
        <v>2.361394444444445</v>
      </c>
      <c r="T180" t="s">
        <v>1044</v>
      </c>
      <c r="U180" t="s">
        <v>1047</v>
      </c>
      <c r="V180" t="s">
        <v>1028</v>
      </c>
      <c r="W180" t="s">
        <v>714</v>
      </c>
      <c r="AB180" s="51"/>
    </row>
    <row r="181" spans="1:28">
      <c r="B181" t="s">
        <v>709</v>
      </c>
      <c r="C181" t="s">
        <v>835</v>
      </c>
      <c r="D181" s="27">
        <v>1</v>
      </c>
      <c r="E181" s="133">
        <v>44432</v>
      </c>
      <c r="J181" s="172"/>
      <c r="K181" s="27">
        <v>8.11</v>
      </c>
      <c r="L181" s="27">
        <v>26.6</v>
      </c>
      <c r="M181" s="24" t="s">
        <v>811</v>
      </c>
      <c r="N181" s="24" t="s">
        <v>811</v>
      </c>
      <c r="O181" s="24" t="s">
        <v>811</v>
      </c>
      <c r="P181" s="24" t="s">
        <v>811</v>
      </c>
      <c r="Q181" s="71" t="s">
        <v>811</v>
      </c>
      <c r="R181" s="371" t="s">
        <v>811</v>
      </c>
      <c r="S181" s="24" t="s">
        <v>811</v>
      </c>
      <c r="AB181" s="51"/>
    </row>
    <row r="182" spans="1:28">
      <c r="B182" t="s">
        <v>709</v>
      </c>
      <c r="C182" t="s">
        <v>835</v>
      </c>
      <c r="D182" s="27">
        <v>2</v>
      </c>
      <c r="E182" s="133">
        <v>44432</v>
      </c>
      <c r="J182" s="172"/>
      <c r="K182" s="27">
        <v>8.14</v>
      </c>
      <c r="L182" s="27">
        <v>26.5</v>
      </c>
      <c r="M182" s="24" t="s">
        <v>811</v>
      </c>
      <c r="N182" s="24" t="s">
        <v>811</v>
      </c>
      <c r="O182" s="24" t="s">
        <v>811</v>
      </c>
      <c r="P182" s="24" t="s">
        <v>811</v>
      </c>
      <c r="Q182" s="71" t="s">
        <v>811</v>
      </c>
      <c r="R182" s="371" t="s">
        <v>811</v>
      </c>
      <c r="S182" s="24" t="s">
        <v>811</v>
      </c>
      <c r="AB182" s="51"/>
    </row>
    <row r="183" spans="1:28">
      <c r="B183" t="s">
        <v>709</v>
      </c>
      <c r="C183" t="s">
        <v>835</v>
      </c>
      <c r="D183" s="27">
        <v>3</v>
      </c>
      <c r="E183" s="133">
        <v>44432</v>
      </c>
      <c r="J183" s="172"/>
      <c r="K183" s="27">
        <v>8.14</v>
      </c>
      <c r="L183" s="27">
        <v>26.5</v>
      </c>
      <c r="M183" s="24">
        <v>5.62</v>
      </c>
      <c r="N183" s="27">
        <v>1.7</v>
      </c>
      <c r="O183" s="24">
        <v>0.7156190476190476</v>
      </c>
      <c r="P183" s="24">
        <v>0.22230873015873029</v>
      </c>
      <c r="Q183" s="71">
        <v>0.32001941612925588</v>
      </c>
      <c r="R183" s="371">
        <v>30.6998374</v>
      </c>
      <c r="S183" s="24">
        <v>0.93792777777777792</v>
      </c>
      <c r="AB183" s="51"/>
    </row>
    <row r="184" spans="1:28">
      <c r="B184" t="s">
        <v>709</v>
      </c>
      <c r="C184" t="s">
        <v>835</v>
      </c>
      <c r="D184" s="27">
        <v>4</v>
      </c>
      <c r="E184" s="133">
        <v>44432</v>
      </c>
      <c r="J184" s="172"/>
      <c r="K184" s="27">
        <v>8.15</v>
      </c>
      <c r="L184" s="27">
        <v>26.4</v>
      </c>
      <c r="M184" s="24" t="s">
        <v>811</v>
      </c>
      <c r="N184" s="24" t="s">
        <v>811</v>
      </c>
      <c r="O184" s="24" t="s">
        <v>811</v>
      </c>
      <c r="P184" s="24" t="s">
        <v>811</v>
      </c>
      <c r="Q184" s="71" t="s">
        <v>811</v>
      </c>
      <c r="R184" s="371" t="s">
        <v>811</v>
      </c>
      <c r="S184" s="24" t="s">
        <v>811</v>
      </c>
      <c r="AB184" s="51"/>
    </row>
    <row r="185" spans="1:28">
      <c r="B185" t="s">
        <v>709</v>
      </c>
      <c r="C185" t="s">
        <v>835</v>
      </c>
      <c r="D185" s="27">
        <v>5</v>
      </c>
      <c r="E185" s="133">
        <v>44432</v>
      </c>
      <c r="J185" s="172"/>
      <c r="K185" s="27">
        <v>8.1199999999999992</v>
      </c>
      <c r="L185" s="27">
        <v>26.4</v>
      </c>
      <c r="M185" s="24" t="s">
        <v>811</v>
      </c>
      <c r="N185" s="24" t="s">
        <v>811</v>
      </c>
      <c r="O185" s="24" t="s">
        <v>811</v>
      </c>
      <c r="P185" s="24" t="s">
        <v>811</v>
      </c>
      <c r="Q185" s="71" t="s">
        <v>811</v>
      </c>
      <c r="R185" s="371" t="s">
        <v>811</v>
      </c>
      <c r="S185" s="24" t="s">
        <v>811</v>
      </c>
      <c r="AB185" s="51"/>
    </row>
    <row r="186" spans="1:28">
      <c r="B186" t="s">
        <v>709</v>
      </c>
      <c r="C186" t="s">
        <v>835</v>
      </c>
      <c r="D186" s="27">
        <v>6</v>
      </c>
      <c r="E186" s="133">
        <v>44432</v>
      </c>
      <c r="J186" s="172"/>
      <c r="K186" s="27">
        <v>7.72</v>
      </c>
      <c r="L186" s="27">
        <v>26</v>
      </c>
      <c r="M186" s="24" t="s">
        <v>811</v>
      </c>
      <c r="N186" s="24" t="s">
        <v>811</v>
      </c>
      <c r="O186" s="24" t="s">
        <v>811</v>
      </c>
      <c r="P186" s="24" t="s">
        <v>811</v>
      </c>
      <c r="Q186" s="71" t="s">
        <v>811</v>
      </c>
      <c r="R186" s="371" t="s">
        <v>811</v>
      </c>
      <c r="S186" s="24" t="s">
        <v>811</v>
      </c>
      <c r="AB186" s="51"/>
    </row>
    <row r="187" spans="1:28">
      <c r="B187" t="s">
        <v>709</v>
      </c>
      <c r="C187" t="s">
        <v>835</v>
      </c>
      <c r="D187" s="27">
        <v>7</v>
      </c>
      <c r="E187" s="133">
        <v>44432</v>
      </c>
      <c r="J187" s="172"/>
      <c r="K187" s="27">
        <v>9.2200000000000006</v>
      </c>
      <c r="L187" s="27">
        <v>22.9</v>
      </c>
      <c r="M187" s="24" t="s">
        <v>811</v>
      </c>
      <c r="N187" s="24" t="s">
        <v>811</v>
      </c>
      <c r="O187" s="24" t="s">
        <v>811</v>
      </c>
      <c r="P187" s="24" t="s">
        <v>811</v>
      </c>
      <c r="Q187" s="71" t="s">
        <v>811</v>
      </c>
      <c r="R187" s="371" t="s">
        <v>811</v>
      </c>
      <c r="S187" s="24" t="s">
        <v>811</v>
      </c>
      <c r="AB187" s="51"/>
    </row>
    <row r="188" spans="1:28">
      <c r="B188" t="s">
        <v>709</v>
      </c>
      <c r="C188" t="s">
        <v>835</v>
      </c>
      <c r="D188" s="27">
        <v>8</v>
      </c>
      <c r="E188" s="133">
        <v>44432</v>
      </c>
      <c r="J188" s="172"/>
      <c r="K188" s="27">
        <v>12.15</v>
      </c>
      <c r="L188" s="27">
        <v>17.600000000000001</v>
      </c>
      <c r="M188" s="24" t="s">
        <v>811</v>
      </c>
      <c r="N188" s="24" t="s">
        <v>811</v>
      </c>
      <c r="O188" s="24" t="s">
        <v>811</v>
      </c>
      <c r="P188" s="24" t="s">
        <v>811</v>
      </c>
      <c r="Q188" s="71" t="s">
        <v>811</v>
      </c>
      <c r="R188" s="371" t="s">
        <v>811</v>
      </c>
      <c r="S188" s="24" t="s">
        <v>811</v>
      </c>
      <c r="AB188" s="51"/>
    </row>
    <row r="189" spans="1:28">
      <c r="B189" t="s">
        <v>709</v>
      </c>
      <c r="C189" t="s">
        <v>835</v>
      </c>
      <c r="D189" s="27">
        <v>9</v>
      </c>
      <c r="E189" s="133">
        <v>44432</v>
      </c>
      <c r="J189" s="172"/>
      <c r="K189" s="27">
        <v>10.65</v>
      </c>
      <c r="L189" s="27">
        <v>15.7</v>
      </c>
      <c r="M189" s="24">
        <v>5.48</v>
      </c>
      <c r="N189" s="27">
        <v>2.9000000000000004</v>
      </c>
      <c r="O189" s="24">
        <v>1.2887619047619043</v>
      </c>
      <c r="P189" s="24">
        <v>2.5391658730158735</v>
      </c>
      <c r="Q189" s="71">
        <v>0.38402329935510704</v>
      </c>
      <c r="R189" s="371">
        <v>39.23642276422764</v>
      </c>
      <c r="S189" s="24">
        <v>3.827927777777778</v>
      </c>
      <c r="AB189" s="51"/>
    </row>
    <row r="190" spans="1:28">
      <c r="B190" t="s">
        <v>709</v>
      </c>
      <c r="C190" t="s">
        <v>835</v>
      </c>
      <c r="D190" s="27">
        <v>10</v>
      </c>
      <c r="E190" s="133">
        <v>44432</v>
      </c>
      <c r="J190" s="172"/>
      <c r="K190" s="27">
        <v>8.94</v>
      </c>
      <c r="L190" s="27">
        <v>13.9</v>
      </c>
      <c r="M190" s="24" t="s">
        <v>811</v>
      </c>
      <c r="N190" s="24" t="s">
        <v>811</v>
      </c>
      <c r="O190" s="24" t="s">
        <v>811</v>
      </c>
      <c r="P190" s="24" t="s">
        <v>811</v>
      </c>
      <c r="Q190" s="71" t="s">
        <v>811</v>
      </c>
      <c r="R190" s="371" t="s">
        <v>811</v>
      </c>
      <c r="S190" s="24" t="s">
        <v>811</v>
      </c>
      <c r="AB190" s="51"/>
    </row>
    <row r="191" spans="1:28">
      <c r="B191" t="s">
        <v>709</v>
      </c>
      <c r="C191" t="s">
        <v>835</v>
      </c>
      <c r="D191" s="27">
        <v>11</v>
      </c>
      <c r="E191" s="133">
        <v>44432</v>
      </c>
      <c r="J191" s="172"/>
      <c r="K191" s="27">
        <v>9.3699999999999992</v>
      </c>
      <c r="L191" s="27">
        <v>12</v>
      </c>
      <c r="M191" s="24" t="s">
        <v>811</v>
      </c>
      <c r="N191" s="24" t="s">
        <v>811</v>
      </c>
      <c r="O191" s="24" t="s">
        <v>811</v>
      </c>
      <c r="P191" s="24" t="s">
        <v>811</v>
      </c>
      <c r="Q191" s="71" t="s">
        <v>811</v>
      </c>
      <c r="R191" s="371" t="s">
        <v>811</v>
      </c>
      <c r="S191" s="24" t="s">
        <v>811</v>
      </c>
      <c r="AB191" s="51"/>
    </row>
    <row r="192" spans="1:28">
      <c r="B192" t="s">
        <v>709</v>
      </c>
      <c r="C192" t="s">
        <v>835</v>
      </c>
      <c r="D192" s="27">
        <v>12</v>
      </c>
      <c r="E192" s="133">
        <v>44432</v>
      </c>
      <c r="J192" s="172"/>
      <c r="K192" s="27">
        <v>6.35</v>
      </c>
      <c r="L192" s="27">
        <v>10.7</v>
      </c>
      <c r="M192" s="24" t="s">
        <v>811</v>
      </c>
      <c r="N192" s="24" t="s">
        <v>811</v>
      </c>
      <c r="O192" s="24" t="s">
        <v>811</v>
      </c>
      <c r="P192" s="24" t="s">
        <v>811</v>
      </c>
      <c r="Q192" s="71" t="s">
        <v>811</v>
      </c>
      <c r="R192" s="371" t="s">
        <v>811</v>
      </c>
      <c r="S192" s="24" t="s">
        <v>811</v>
      </c>
      <c r="AB192" s="51"/>
    </row>
    <row r="193" spans="1:132">
      <c r="B193" t="s">
        <v>709</v>
      </c>
      <c r="C193" t="s">
        <v>835</v>
      </c>
      <c r="D193" s="27">
        <v>13</v>
      </c>
      <c r="E193" s="133">
        <v>44432</v>
      </c>
      <c r="J193" s="172"/>
      <c r="K193" s="27">
        <v>3.61</v>
      </c>
      <c r="L193" s="27">
        <v>9.6999999999999993</v>
      </c>
      <c r="M193" s="24" t="s">
        <v>811</v>
      </c>
      <c r="N193" s="24" t="s">
        <v>811</v>
      </c>
      <c r="O193" s="24" t="s">
        <v>811</v>
      </c>
      <c r="P193" s="24" t="s">
        <v>811</v>
      </c>
      <c r="Q193" s="71" t="s">
        <v>811</v>
      </c>
      <c r="R193" s="371" t="s">
        <v>811</v>
      </c>
      <c r="S193" s="24" t="s">
        <v>811</v>
      </c>
      <c r="AB193" s="51"/>
    </row>
    <row r="194" spans="1:132">
      <c r="B194" t="s">
        <v>709</v>
      </c>
      <c r="C194" t="s">
        <v>835</v>
      </c>
      <c r="D194" s="27">
        <v>14</v>
      </c>
      <c r="E194" s="133">
        <v>44432</v>
      </c>
      <c r="J194" s="172"/>
      <c r="K194" s="27">
        <v>1.28</v>
      </c>
      <c r="L194" s="27">
        <v>9</v>
      </c>
      <c r="M194" s="24" t="s">
        <v>811</v>
      </c>
      <c r="N194" s="24" t="s">
        <v>811</v>
      </c>
      <c r="O194" s="24" t="s">
        <v>811</v>
      </c>
      <c r="P194" s="24" t="s">
        <v>811</v>
      </c>
      <c r="Q194" s="71" t="s">
        <v>811</v>
      </c>
      <c r="R194" s="371" t="s">
        <v>811</v>
      </c>
      <c r="S194" s="24" t="s">
        <v>811</v>
      </c>
      <c r="AB194" s="51"/>
    </row>
    <row r="195" spans="1:132">
      <c r="B195" t="s">
        <v>709</v>
      </c>
      <c r="C195" t="s">
        <v>835</v>
      </c>
      <c r="D195" s="27">
        <v>15</v>
      </c>
      <c r="E195" s="133">
        <v>44432</v>
      </c>
      <c r="J195" s="172"/>
      <c r="K195" s="27">
        <v>7.0000000000000007E-2</v>
      </c>
      <c r="L195" s="27">
        <v>8.6</v>
      </c>
      <c r="M195" s="24" t="s">
        <v>811</v>
      </c>
      <c r="N195" s="24" t="s">
        <v>811</v>
      </c>
      <c r="O195" s="24" t="s">
        <v>811</v>
      </c>
      <c r="P195" s="24" t="s">
        <v>811</v>
      </c>
      <c r="Q195" s="71" t="s">
        <v>811</v>
      </c>
      <c r="R195" s="371" t="s">
        <v>811</v>
      </c>
      <c r="S195" s="24" t="s">
        <v>811</v>
      </c>
      <c r="AB195" s="51"/>
    </row>
    <row r="196" spans="1:132">
      <c r="B196" t="s">
        <v>709</v>
      </c>
      <c r="C196" t="s">
        <v>835</v>
      </c>
      <c r="D196" s="27">
        <v>16</v>
      </c>
      <c r="E196" s="133">
        <v>44432</v>
      </c>
      <c r="J196" s="172"/>
      <c r="K196" s="27">
        <v>0.05</v>
      </c>
      <c r="L196" s="27">
        <v>8.4</v>
      </c>
      <c r="M196" s="24" t="s">
        <v>811</v>
      </c>
      <c r="N196" s="24" t="s">
        <v>811</v>
      </c>
      <c r="O196" s="24" t="s">
        <v>811</v>
      </c>
      <c r="P196" s="24" t="s">
        <v>811</v>
      </c>
      <c r="Q196" s="71" t="s">
        <v>811</v>
      </c>
      <c r="R196" s="371" t="s">
        <v>811</v>
      </c>
      <c r="S196" s="24" t="s">
        <v>811</v>
      </c>
      <c r="AB196" s="51"/>
    </row>
    <row r="197" spans="1:132">
      <c r="B197" t="s">
        <v>709</v>
      </c>
      <c r="C197" t="s">
        <v>835</v>
      </c>
      <c r="D197" s="27">
        <v>17</v>
      </c>
      <c r="E197" s="133">
        <v>44432</v>
      </c>
      <c r="J197" s="172"/>
      <c r="K197" s="27">
        <v>0.04</v>
      </c>
      <c r="L197" s="27">
        <v>8.1999999999999993</v>
      </c>
      <c r="M197" s="24" t="s">
        <v>811</v>
      </c>
      <c r="N197" s="24" t="s">
        <v>811</v>
      </c>
      <c r="O197" s="24" t="s">
        <v>811</v>
      </c>
      <c r="P197" s="24" t="s">
        <v>811</v>
      </c>
      <c r="Q197" s="71" t="s">
        <v>811</v>
      </c>
      <c r="R197" s="371" t="s">
        <v>811</v>
      </c>
      <c r="S197" s="24" t="s">
        <v>811</v>
      </c>
      <c r="AB197" s="51"/>
    </row>
    <row r="198" spans="1:132">
      <c r="B198" t="s">
        <v>709</v>
      </c>
      <c r="C198" t="s">
        <v>835</v>
      </c>
      <c r="D198" s="27">
        <v>18</v>
      </c>
      <c r="E198" s="133">
        <v>44432</v>
      </c>
      <c r="J198" s="172"/>
      <c r="K198" s="27">
        <v>0.03</v>
      </c>
      <c r="L198" s="27">
        <v>8.1999999999999993</v>
      </c>
      <c r="M198" s="24" t="s">
        <v>811</v>
      </c>
      <c r="N198" s="24" t="s">
        <v>811</v>
      </c>
      <c r="O198" s="24" t="s">
        <v>811</v>
      </c>
      <c r="P198" s="24" t="s">
        <v>811</v>
      </c>
      <c r="Q198" s="71" t="s">
        <v>811</v>
      </c>
      <c r="R198" s="371" t="s">
        <v>811</v>
      </c>
      <c r="S198" s="24" t="s">
        <v>811</v>
      </c>
      <c r="AB198" s="51"/>
    </row>
    <row r="199" spans="1:132">
      <c r="B199" t="s">
        <v>709</v>
      </c>
      <c r="C199" t="s">
        <v>835</v>
      </c>
      <c r="D199" s="27">
        <v>19</v>
      </c>
      <c r="E199" s="133">
        <v>44432</v>
      </c>
      <c r="J199" s="172"/>
      <c r="K199" s="27">
        <v>0.02</v>
      </c>
      <c r="L199" s="27">
        <v>8.1999999999999993</v>
      </c>
      <c r="M199" s="24" t="s">
        <v>811</v>
      </c>
      <c r="N199" s="24" t="s">
        <v>811</v>
      </c>
      <c r="O199" s="24" t="s">
        <v>811</v>
      </c>
      <c r="P199" s="24" t="s">
        <v>811</v>
      </c>
      <c r="Q199" s="71" t="s">
        <v>811</v>
      </c>
      <c r="R199" s="371" t="s">
        <v>811</v>
      </c>
      <c r="S199" s="24" t="s">
        <v>811</v>
      </c>
      <c r="AB199" s="51"/>
    </row>
    <row r="200" spans="1:132">
      <c r="B200" t="s">
        <v>709</v>
      </c>
      <c r="C200" t="s">
        <v>835</v>
      </c>
      <c r="D200" s="27">
        <v>20</v>
      </c>
      <c r="E200" s="133">
        <v>44432</v>
      </c>
      <c r="J200" s="172"/>
      <c r="K200" s="27">
        <v>0.01</v>
      </c>
      <c r="L200" s="27">
        <v>8.3000000000000007</v>
      </c>
      <c r="M200" s="24">
        <v>5.57</v>
      </c>
      <c r="N200" s="27">
        <v>8.5000000000000018</v>
      </c>
      <c r="O200" s="24">
        <v>2.5000000000000001E-2</v>
      </c>
      <c r="P200" s="24">
        <v>22.853120238095237</v>
      </c>
      <c r="Q200" s="71">
        <v>0.38402329935510704</v>
      </c>
      <c r="R200" s="371">
        <v>75.943739837398368</v>
      </c>
      <c r="S200" s="24">
        <v>22.878120238095235</v>
      </c>
      <c r="AB200" s="51"/>
    </row>
    <row r="201" spans="1:132">
      <c r="B201" t="s">
        <v>709</v>
      </c>
      <c r="C201" t="s">
        <v>838</v>
      </c>
      <c r="D201" s="27">
        <v>0.5</v>
      </c>
      <c r="E201" s="133">
        <v>44425</v>
      </c>
      <c r="H201" s="813" t="s">
        <v>839</v>
      </c>
      <c r="K201" s="27" t="s">
        <v>815</v>
      </c>
      <c r="L201" s="27" t="s">
        <v>815</v>
      </c>
      <c r="M201" s="24">
        <v>4.55</v>
      </c>
      <c r="N201" s="27">
        <v>0.1</v>
      </c>
      <c r="O201" s="24">
        <v>1.1948571428571431</v>
      </c>
      <c r="P201" s="24">
        <v>1.2932345238095244</v>
      </c>
      <c r="Q201" s="71">
        <v>0.44802718258095825</v>
      </c>
      <c r="R201" s="371">
        <v>40.51691057</v>
      </c>
      <c r="S201" s="24">
        <v>2.4880916666666675</v>
      </c>
      <c r="Y201" s="954"/>
    </row>
    <row r="202" spans="1:132">
      <c r="B202" t="s">
        <v>709</v>
      </c>
      <c r="C202" t="s">
        <v>840</v>
      </c>
      <c r="D202" s="27">
        <v>0.5</v>
      </c>
      <c r="E202" s="133">
        <v>44425</v>
      </c>
      <c r="H202" s="813" t="s">
        <v>839</v>
      </c>
      <c r="K202" s="27" t="s">
        <v>815</v>
      </c>
      <c r="L202" s="27" t="s">
        <v>815</v>
      </c>
      <c r="M202" s="24">
        <v>4.5999999999999996</v>
      </c>
      <c r="N202" s="27">
        <v>0.1</v>
      </c>
      <c r="O202" s="24">
        <v>0.99571428571428588</v>
      </c>
      <c r="P202" s="24">
        <v>1.5059773809523809</v>
      </c>
      <c r="Q202" s="71">
        <v>0.32001941612925588</v>
      </c>
      <c r="R202" s="371">
        <v>45.496585365853647</v>
      </c>
      <c r="S202" s="24">
        <v>2.5016916666666669</v>
      </c>
      <c r="Y202" s="954"/>
    </row>
    <row r="203" spans="1:132">
      <c r="A203" s="794"/>
      <c r="B203" s="795"/>
      <c r="C203" s="796"/>
      <c r="D203" s="796"/>
      <c r="E203" s="796"/>
      <c r="F203" s="887"/>
      <c r="G203" s="797"/>
      <c r="H203" s="797"/>
      <c r="I203" s="796"/>
      <c r="J203" s="796"/>
      <c r="K203" s="796"/>
      <c r="L203" s="796"/>
      <c r="M203" s="952"/>
      <c r="O203" s="800"/>
      <c r="P203" s="800"/>
      <c r="Q203" s="800"/>
      <c r="R203" s="800"/>
      <c r="S203" s="800"/>
      <c r="T203" s="800"/>
      <c r="U203" s="800"/>
      <c r="V203" s="785"/>
      <c r="W203" s="800"/>
      <c r="X203" s="786"/>
    </row>
    <row r="204" spans="1:132">
      <c r="A204" s="971" t="s">
        <v>842</v>
      </c>
      <c r="B204" s="795"/>
      <c r="C204" s="796"/>
      <c r="D204" s="796"/>
      <c r="E204" s="796"/>
      <c r="F204" s="887"/>
      <c r="G204" s="797"/>
      <c r="H204" s="797"/>
      <c r="I204" s="796"/>
      <c r="J204" s="796"/>
      <c r="K204" s="796"/>
      <c r="L204" s="796"/>
      <c r="M204" s="952"/>
      <c r="O204" s="800"/>
      <c r="P204" s="800"/>
      <c r="Q204" s="800"/>
      <c r="R204" s="800"/>
      <c r="S204" s="800"/>
      <c r="T204" s="800"/>
      <c r="U204" s="800"/>
      <c r="V204" s="785"/>
      <c r="W204" s="800"/>
      <c r="X204" s="786"/>
    </row>
    <row r="205" spans="1:132">
      <c r="A205" s="840" t="s">
        <v>784</v>
      </c>
      <c r="B205" s="841" t="s">
        <v>20</v>
      </c>
      <c r="C205" s="841" t="s">
        <v>701</v>
      </c>
      <c r="D205" s="841" t="s">
        <v>999</v>
      </c>
      <c r="E205" s="842" t="s">
        <v>785</v>
      </c>
      <c r="F205" s="842" t="s">
        <v>786</v>
      </c>
      <c r="G205" s="842" t="s">
        <v>1000</v>
      </c>
      <c r="H205" s="842" t="s">
        <v>1001</v>
      </c>
      <c r="I205" s="842" t="s">
        <v>787</v>
      </c>
      <c r="J205" s="842" t="s">
        <v>788</v>
      </c>
      <c r="K205" s="842" t="s">
        <v>789</v>
      </c>
      <c r="L205" s="842" t="s">
        <v>1002</v>
      </c>
      <c r="M205" s="842" t="s">
        <v>790</v>
      </c>
      <c r="N205" s="842" t="s">
        <v>791</v>
      </c>
      <c r="O205" s="843" t="s">
        <v>792</v>
      </c>
      <c r="P205" s="843" t="s">
        <v>474</v>
      </c>
      <c r="Q205" s="843" t="s">
        <v>793</v>
      </c>
      <c r="R205" s="843" t="s">
        <v>483</v>
      </c>
      <c r="S205" s="843" t="s">
        <v>794</v>
      </c>
      <c r="T205" s="843" t="s">
        <v>480</v>
      </c>
      <c r="U205" s="843" t="s">
        <v>1003</v>
      </c>
      <c r="V205" s="841" t="s">
        <v>1004</v>
      </c>
      <c r="W205" s="841" t="s">
        <v>1005</v>
      </c>
      <c r="X205" s="844" t="s">
        <v>1006</v>
      </c>
      <c r="Y205" s="845" t="s">
        <v>798</v>
      </c>
      <c r="AE205" s="848" t="s">
        <v>784</v>
      </c>
      <c r="AF205" s="849" t="s">
        <v>20</v>
      </c>
      <c r="AG205" s="849" t="s">
        <v>701</v>
      </c>
      <c r="AH205" s="849" t="s">
        <v>1005</v>
      </c>
      <c r="AI205" s="844" t="s">
        <v>1006</v>
      </c>
      <c r="AJ205" s="850" t="s">
        <v>798</v>
      </c>
    </row>
    <row r="206" spans="1:132" s="747" customFormat="1" ht="94.2" thickBot="1">
      <c r="A206" s="978" t="s">
        <v>843</v>
      </c>
      <c r="B206" s="851" t="s">
        <v>1048</v>
      </c>
      <c r="C206" s="852" t="s">
        <v>1049</v>
      </c>
      <c r="D206" s="851" t="s">
        <v>845</v>
      </c>
      <c r="E206" s="851" t="s">
        <v>1050</v>
      </c>
      <c r="F206" s="851" t="s">
        <v>1051</v>
      </c>
      <c r="G206" s="851" t="s">
        <v>1052</v>
      </c>
      <c r="H206" s="851" t="s">
        <v>846</v>
      </c>
      <c r="I206" s="853" t="s">
        <v>786</v>
      </c>
      <c r="J206" s="854" t="s">
        <v>1053</v>
      </c>
      <c r="K206" s="854" t="s">
        <v>1054</v>
      </c>
      <c r="L206" s="854" t="s">
        <v>1055</v>
      </c>
      <c r="M206" s="853" t="s">
        <v>1056</v>
      </c>
      <c r="N206" s="851" t="s">
        <v>1000</v>
      </c>
      <c r="O206" s="851" t="s">
        <v>847</v>
      </c>
      <c r="P206" s="851" t="s">
        <v>848</v>
      </c>
      <c r="Q206" s="855" t="s">
        <v>1009</v>
      </c>
      <c r="R206" s="851" t="s">
        <v>1015</v>
      </c>
      <c r="S206" s="856" t="s">
        <v>1016</v>
      </c>
      <c r="T206" s="856" t="s">
        <v>1057</v>
      </c>
      <c r="U206" s="856" t="s">
        <v>1058</v>
      </c>
      <c r="V206" s="851" t="s">
        <v>1059</v>
      </c>
      <c r="W206" s="856" t="s">
        <v>1060</v>
      </c>
      <c r="X206" s="857" t="s">
        <v>849</v>
      </c>
      <c r="Y206" s="851" t="s">
        <v>1061</v>
      </c>
      <c r="Z206" s="851" t="s">
        <v>1062</v>
      </c>
      <c r="AA206" s="858" t="s">
        <v>850</v>
      </c>
      <c r="AB206" s="858" t="s">
        <v>1063</v>
      </c>
      <c r="AC206" s="858" t="s">
        <v>1064</v>
      </c>
      <c r="AD206" s="858" t="s">
        <v>851</v>
      </c>
      <c r="AE206" s="858" t="s">
        <v>1065</v>
      </c>
      <c r="AF206" s="856" t="s">
        <v>1066</v>
      </c>
      <c r="AG206" s="859" t="s">
        <v>1067</v>
      </c>
      <c r="AH206" s="859" t="s">
        <v>1068</v>
      </c>
      <c r="AI206" s="859" t="s">
        <v>1069</v>
      </c>
      <c r="AJ206" s="860" t="s">
        <v>1070</v>
      </c>
      <c r="AK206" s="858" t="s">
        <v>1071</v>
      </c>
      <c r="AL206" s="859" t="s">
        <v>1072</v>
      </c>
      <c r="AM206" s="859" t="s">
        <v>1073</v>
      </c>
      <c r="AN206" s="859" t="s">
        <v>1074</v>
      </c>
      <c r="AO206" s="859" t="s">
        <v>1075</v>
      </c>
      <c r="AP206" s="859" t="s">
        <v>1076</v>
      </c>
      <c r="AQ206" s="859" t="s">
        <v>1077</v>
      </c>
      <c r="AR206" s="859" t="s">
        <v>1078</v>
      </c>
      <c r="AS206" s="859" t="s">
        <v>1079</v>
      </c>
      <c r="AT206" s="780" t="s">
        <v>1080</v>
      </c>
      <c r="AU206" s="780" t="s">
        <v>1081</v>
      </c>
      <c r="AV206" s="780" t="s">
        <v>1082</v>
      </c>
      <c r="AW206" s="780" t="s">
        <v>1083</v>
      </c>
      <c r="AX206" s="780" t="s">
        <v>1084</v>
      </c>
      <c r="AY206" s="780" t="s">
        <v>1085</v>
      </c>
      <c r="AZ206" s="779" t="s">
        <v>1086</v>
      </c>
      <c r="BA206" s="779" t="s">
        <v>1087</v>
      </c>
      <c r="BB206" s="778" t="s">
        <v>1088</v>
      </c>
      <c r="BC206" s="778" t="s">
        <v>1089</v>
      </c>
      <c r="BD206" s="778" t="s">
        <v>1090</v>
      </c>
      <c r="BE206" s="778" t="s">
        <v>1091</v>
      </c>
      <c r="BF206" s="778" t="s">
        <v>1092</v>
      </c>
      <c r="BG206" s="778" t="s">
        <v>1093</v>
      </c>
      <c r="BH206" s="778" t="s">
        <v>1094</v>
      </c>
      <c r="BI206" s="778" t="s">
        <v>1095</v>
      </c>
      <c r="BJ206" s="778" t="s">
        <v>1096</v>
      </c>
    </row>
    <row r="207" spans="1:132" ht="15" customHeight="1">
      <c r="A207" s="976" t="s">
        <v>93</v>
      </c>
      <c r="B207" s="629" t="s">
        <v>852</v>
      </c>
      <c r="C207" s="629" t="s">
        <v>1097</v>
      </c>
      <c r="D207" s="591" t="s">
        <v>395</v>
      </c>
      <c r="E207" s="591" t="s">
        <v>1039</v>
      </c>
      <c r="F207" s="815" t="s">
        <v>824</v>
      </c>
      <c r="G207" s="815" t="s">
        <v>817</v>
      </c>
      <c r="H207" s="18">
        <v>0.5</v>
      </c>
      <c r="I207" s="816">
        <v>42963</v>
      </c>
      <c r="J207" s="817">
        <v>8</v>
      </c>
      <c r="K207" s="817">
        <v>16</v>
      </c>
      <c r="L207" s="817">
        <v>2017</v>
      </c>
      <c r="M207" s="139" t="s">
        <v>1098</v>
      </c>
      <c r="N207" s="27"/>
      <c r="O207" s="18">
        <v>13.6</v>
      </c>
      <c r="P207" s="18">
        <v>3.5</v>
      </c>
      <c r="Q207" s="818">
        <f>P207/O207</f>
        <v>0.25735294117647062</v>
      </c>
      <c r="R207" s="18">
        <v>8.3000000000000007</v>
      </c>
      <c r="S207" s="18">
        <v>24.3</v>
      </c>
      <c r="T207" s="933">
        <f t="shared" ref="T207:T218" si="0">IF(ISNUMBER(S207),(EXP(-173.4292+249.6339*(100/(273.15+S207))+143.3483*LN((273.15+S207)/100)+(-21.8492*((S207+273.15)/100))))*1.4276,"")</f>
        <v>8.3440133586940419</v>
      </c>
      <c r="U207" s="955">
        <f t="shared" ref="U207:U218" si="1">R207/T207</f>
        <v>0.99472515721128596</v>
      </c>
      <c r="V207" s="22">
        <v>7.38</v>
      </c>
      <c r="W207" s="23">
        <v>28.5</v>
      </c>
      <c r="X207" s="24">
        <v>3.7763713080168779</v>
      </c>
      <c r="Y207" s="371">
        <v>0.75829535864978848</v>
      </c>
      <c r="Z207" s="24">
        <f>X207+Y207</f>
        <v>4.5346666666666664</v>
      </c>
      <c r="AA207" s="28">
        <v>0.56280654784395434</v>
      </c>
      <c r="AB207" s="819">
        <v>43.899126911033335</v>
      </c>
      <c r="AC207" s="817">
        <f>AB207/AA207</f>
        <v>78.000384109256942</v>
      </c>
      <c r="AD207" s="24">
        <f>AA207*30.973762</f>
        <v>17.432236064960254</v>
      </c>
      <c r="AE207" s="820">
        <f>AB207*14.0067/1000</f>
        <v>0.61488190090477068</v>
      </c>
      <c r="AF207" s="607"/>
      <c r="AG207" s="821"/>
      <c r="AH207" s="821"/>
      <c r="AI207" s="821"/>
      <c r="AJ207" s="822"/>
      <c r="AK207" s="371"/>
      <c r="AL207" s="821"/>
      <c r="AM207" s="821"/>
      <c r="AN207" s="821"/>
      <c r="AO207" s="821"/>
      <c r="AP207" s="821"/>
      <c r="AQ207" s="821"/>
      <c r="AR207" s="821"/>
      <c r="AS207" s="821"/>
      <c r="AT207" s="773"/>
      <c r="AU207" s="773"/>
      <c r="AV207" s="773"/>
      <c r="AW207" s="773"/>
      <c r="AX207" s="773"/>
      <c r="AY207" s="773"/>
      <c r="AZ207" s="49"/>
      <c r="BA207" s="49"/>
      <c r="BB207" s="27" t="s">
        <v>1044</v>
      </c>
      <c r="BC207" s="27">
        <v>1</v>
      </c>
      <c r="BD207" s="27">
        <v>2</v>
      </c>
      <c r="BE207" s="27" t="s">
        <v>1099</v>
      </c>
      <c r="BF207" s="27"/>
      <c r="EB207" s="106"/>
    </row>
    <row r="208" spans="1:132" ht="15" customHeight="1">
      <c r="A208" s="976" t="s">
        <v>93</v>
      </c>
      <c r="B208" s="629" t="s">
        <v>852</v>
      </c>
      <c r="C208" s="629" t="s">
        <v>1097</v>
      </c>
      <c r="D208" s="591" t="s">
        <v>395</v>
      </c>
      <c r="E208" s="591" t="s">
        <v>1039</v>
      </c>
      <c r="F208" s="815" t="s">
        <v>824</v>
      </c>
      <c r="G208" s="815"/>
      <c r="H208" s="18">
        <v>1</v>
      </c>
      <c r="I208" s="816">
        <v>42963</v>
      </c>
      <c r="J208" s="817">
        <v>8</v>
      </c>
      <c r="K208" s="817">
        <v>16</v>
      </c>
      <c r="L208" s="817">
        <v>2017</v>
      </c>
      <c r="M208" s="139"/>
      <c r="N208" s="27"/>
      <c r="O208" s="823"/>
      <c r="P208" s="823"/>
      <c r="Q208" s="823"/>
      <c r="R208" s="18">
        <v>8.65</v>
      </c>
      <c r="S208" s="18">
        <v>24.3</v>
      </c>
      <c r="T208" s="933">
        <f t="shared" si="0"/>
        <v>8.3440133586940419</v>
      </c>
      <c r="U208" s="955">
        <f t="shared" si="1"/>
        <v>1.0366713987804366</v>
      </c>
      <c r="V208" s="824"/>
      <c r="W208" s="825"/>
      <c r="X208" s="824"/>
      <c r="Y208" s="824"/>
      <c r="Z208" s="826"/>
      <c r="AA208" s="826"/>
      <c r="AB208" s="823"/>
      <c r="AC208" s="823"/>
      <c r="AD208" s="823"/>
      <c r="AE208" s="823"/>
      <c r="AF208" s="23"/>
      <c r="AG208" s="861"/>
      <c r="AH208" s="861"/>
      <c r="AI208" s="861"/>
      <c r="AJ208" s="862"/>
      <c r="AK208" s="27"/>
      <c r="AL208" s="861"/>
      <c r="AM208" s="861"/>
      <c r="AN208" s="861"/>
      <c r="AO208" s="861"/>
      <c r="AP208" s="861"/>
      <c r="AQ208" s="861"/>
      <c r="AR208" s="861"/>
      <c r="AS208" s="861"/>
      <c r="AT208" s="774"/>
      <c r="AU208" s="774"/>
      <c r="AV208" s="774"/>
      <c r="AW208" s="774"/>
      <c r="AX208" s="774"/>
      <c r="AY208" s="774"/>
      <c r="AZ208" s="27"/>
      <c r="BA208" s="27"/>
      <c r="BB208" s="27" t="s">
        <v>1044</v>
      </c>
      <c r="BC208" s="27">
        <v>1</v>
      </c>
      <c r="BD208" s="27">
        <v>2</v>
      </c>
      <c r="BE208" s="27" t="s">
        <v>1099</v>
      </c>
      <c r="BF208" s="27"/>
    </row>
    <row r="209" spans="1:58" ht="15" customHeight="1">
      <c r="A209" s="976" t="s">
        <v>93</v>
      </c>
      <c r="B209" s="629" t="s">
        <v>852</v>
      </c>
      <c r="C209" s="629" t="s">
        <v>1097</v>
      </c>
      <c r="D209" s="591" t="s">
        <v>395</v>
      </c>
      <c r="E209" s="591" t="s">
        <v>1039</v>
      </c>
      <c r="F209" s="815" t="s">
        <v>824</v>
      </c>
      <c r="G209" s="815"/>
      <c r="H209" s="18">
        <v>2</v>
      </c>
      <c r="I209" s="816">
        <v>42963</v>
      </c>
      <c r="J209" s="817">
        <v>8</v>
      </c>
      <c r="K209" s="817">
        <v>16</v>
      </c>
      <c r="L209" s="817">
        <v>2017</v>
      </c>
      <c r="M209" s="139"/>
      <c r="N209" s="27"/>
      <c r="O209" s="823"/>
      <c r="P209" s="823"/>
      <c r="Q209" s="823"/>
      <c r="R209" s="18">
        <v>8.5</v>
      </c>
      <c r="S209" s="18">
        <v>24.2</v>
      </c>
      <c r="T209" s="933">
        <f t="shared" si="0"/>
        <v>8.3596554670397261</v>
      </c>
      <c r="U209" s="955">
        <f t="shared" si="1"/>
        <v>1.0167883154411832</v>
      </c>
      <c r="V209" s="824"/>
      <c r="W209" s="825"/>
      <c r="X209" s="824"/>
      <c r="Y209" s="824"/>
      <c r="Z209" s="826"/>
      <c r="AA209" s="826"/>
      <c r="AB209" s="823"/>
      <c r="AC209" s="823"/>
      <c r="AD209" s="823"/>
      <c r="AE209" s="823"/>
      <c r="AF209" s="23"/>
      <c r="AG209" s="861"/>
      <c r="AH209" s="861"/>
      <c r="AI209" s="861"/>
      <c r="AJ209" s="862"/>
      <c r="AK209" s="27"/>
      <c r="AL209" s="861"/>
      <c r="AM209" s="861"/>
      <c r="AN209" s="861"/>
      <c r="AO209" s="861"/>
      <c r="AP209" s="861"/>
      <c r="AQ209" s="861"/>
      <c r="AR209" s="861"/>
      <c r="AS209" s="861"/>
      <c r="AT209" s="774"/>
      <c r="AU209" s="774"/>
      <c r="AV209" s="774"/>
      <c r="AW209" s="774"/>
      <c r="AX209" s="774"/>
      <c r="AY209" s="774"/>
      <c r="AZ209" s="27"/>
      <c r="BA209" s="27"/>
      <c r="BB209" s="27" t="s">
        <v>1044</v>
      </c>
      <c r="BC209" s="27">
        <v>1</v>
      </c>
      <c r="BD209" s="27">
        <v>2</v>
      </c>
      <c r="BE209" s="27" t="s">
        <v>1099</v>
      </c>
      <c r="BF209" s="27"/>
    </row>
    <row r="210" spans="1:58" ht="15" customHeight="1">
      <c r="A210" s="976" t="s">
        <v>93</v>
      </c>
      <c r="B210" s="629" t="s">
        <v>852</v>
      </c>
      <c r="C210" s="629" t="s">
        <v>1097</v>
      </c>
      <c r="D210" s="591" t="s">
        <v>395</v>
      </c>
      <c r="E210" s="591" t="s">
        <v>1039</v>
      </c>
      <c r="F210" s="815" t="s">
        <v>824</v>
      </c>
      <c r="G210" s="815" t="s">
        <v>1100</v>
      </c>
      <c r="H210" s="18">
        <v>3</v>
      </c>
      <c r="I210" s="816">
        <v>42963</v>
      </c>
      <c r="J210" s="817">
        <v>8</v>
      </c>
      <c r="K210" s="817">
        <v>16</v>
      </c>
      <c r="L210" s="817">
        <v>2017</v>
      </c>
      <c r="M210" s="139" t="s">
        <v>1098</v>
      </c>
      <c r="N210" s="27"/>
      <c r="O210" s="823"/>
      <c r="P210" s="823"/>
      <c r="Q210" s="823"/>
      <c r="R210" s="18">
        <v>8.5500000000000007</v>
      </c>
      <c r="S210" s="18">
        <v>24.2</v>
      </c>
      <c r="T210" s="933">
        <f t="shared" si="0"/>
        <v>8.3596554670397261</v>
      </c>
      <c r="U210" s="955">
        <f t="shared" si="1"/>
        <v>1.0227694231790725</v>
      </c>
      <c r="V210" s="22">
        <v>7.22</v>
      </c>
      <c r="W210" s="23">
        <v>27.1</v>
      </c>
      <c r="X210" s="24">
        <v>4.6373839662447267</v>
      </c>
      <c r="Y210" s="371">
        <v>1.3054160337552738</v>
      </c>
      <c r="Z210" s="24">
        <f>X210+Y210</f>
        <v>5.9428000000000001</v>
      </c>
      <c r="AA210" s="28">
        <v>0.31657868316222437</v>
      </c>
      <c r="AB210" s="827">
        <v>23.881628292503216</v>
      </c>
      <c r="AC210" s="817">
        <f>AB210/AA210</f>
        <v>75.43662780436027</v>
      </c>
      <c r="AD210" s="24">
        <f>AA210*30.973762</f>
        <v>9.805632786540146</v>
      </c>
      <c r="AE210" s="24">
        <f>AB210*14.0067/1000</f>
        <v>0.33450280300460478</v>
      </c>
      <c r="AF210" s="607"/>
      <c r="AG210" s="821"/>
      <c r="AH210" s="821"/>
      <c r="AI210" s="821"/>
      <c r="AJ210" s="822"/>
      <c r="AK210" s="371"/>
      <c r="AL210" s="821"/>
      <c r="AM210" s="821"/>
      <c r="AN210" s="821"/>
      <c r="AO210" s="821"/>
      <c r="AP210" s="821"/>
      <c r="AQ210" s="821"/>
      <c r="AR210" s="821"/>
      <c r="AS210" s="821"/>
      <c r="AT210" s="773"/>
      <c r="AU210" s="773"/>
      <c r="AV210" s="773"/>
      <c r="AW210" s="773"/>
      <c r="AX210" s="773"/>
      <c r="AY210" s="773"/>
      <c r="AZ210" s="49"/>
      <c r="BA210" s="49"/>
      <c r="BB210" s="27" t="s">
        <v>1044</v>
      </c>
      <c r="BC210" s="27">
        <v>1</v>
      </c>
      <c r="BD210" s="27">
        <v>2</v>
      </c>
      <c r="BE210" s="27" t="s">
        <v>1099</v>
      </c>
      <c r="BF210" s="27"/>
    </row>
    <row r="211" spans="1:58" ht="15" customHeight="1">
      <c r="A211" s="976" t="s">
        <v>93</v>
      </c>
      <c r="B211" s="629" t="s">
        <v>852</v>
      </c>
      <c r="C211" s="629" t="s">
        <v>1097</v>
      </c>
      <c r="D211" s="591" t="s">
        <v>395</v>
      </c>
      <c r="E211" s="591" t="s">
        <v>1039</v>
      </c>
      <c r="F211" s="815" t="s">
        <v>824</v>
      </c>
      <c r="G211" s="815"/>
      <c r="H211" s="18">
        <v>4</v>
      </c>
      <c r="I211" s="816">
        <v>42963</v>
      </c>
      <c r="J211" s="817">
        <v>8</v>
      </c>
      <c r="K211" s="817">
        <v>16</v>
      </c>
      <c r="L211" s="817">
        <v>2017</v>
      </c>
      <c r="M211" s="139"/>
      <c r="N211" s="27"/>
      <c r="O211" s="823"/>
      <c r="P211" s="823"/>
      <c r="Q211" s="823"/>
      <c r="R211" s="18">
        <v>8.6</v>
      </c>
      <c r="S211" s="18">
        <v>24.2</v>
      </c>
      <c r="T211" s="933">
        <f t="shared" si="0"/>
        <v>8.3596554670397261</v>
      </c>
      <c r="U211" s="955">
        <f t="shared" si="1"/>
        <v>1.0287505309169618</v>
      </c>
      <c r="V211" s="824"/>
      <c r="W211" s="825"/>
      <c r="X211" s="824"/>
      <c r="Y211" s="824"/>
      <c r="Z211" s="826"/>
      <c r="AA211" s="826"/>
      <c r="AB211" s="823"/>
      <c r="AC211" s="823"/>
      <c r="AD211" s="823"/>
      <c r="AE211" s="823"/>
      <c r="AF211" s="23"/>
      <c r="AG211" s="861"/>
      <c r="AH211" s="861"/>
      <c r="AI211" s="861"/>
      <c r="AJ211" s="862"/>
      <c r="AK211" s="27"/>
      <c r="AL211" s="861"/>
      <c r="AM211" s="861"/>
      <c r="AN211" s="861"/>
      <c r="AO211" s="861"/>
      <c r="AP211" s="861"/>
      <c r="AQ211" s="861"/>
      <c r="AR211" s="861"/>
      <c r="AS211" s="861"/>
      <c r="AT211" s="774"/>
      <c r="AU211" s="774"/>
      <c r="AV211" s="774"/>
      <c r="AW211" s="774"/>
      <c r="AX211" s="774"/>
      <c r="AY211" s="774"/>
      <c r="AZ211" s="27"/>
      <c r="BA211" s="27"/>
      <c r="BB211" s="27" t="s">
        <v>1044</v>
      </c>
      <c r="BC211" s="27">
        <v>1</v>
      </c>
      <c r="BD211" s="27">
        <v>2</v>
      </c>
      <c r="BE211" s="27" t="s">
        <v>1099</v>
      </c>
      <c r="BF211" s="27"/>
    </row>
    <row r="212" spans="1:58" ht="15" customHeight="1">
      <c r="A212" s="976" t="s">
        <v>93</v>
      </c>
      <c r="B212" s="629" t="s">
        <v>852</v>
      </c>
      <c r="C212" s="629" t="s">
        <v>1097</v>
      </c>
      <c r="D212" s="591" t="s">
        <v>395</v>
      </c>
      <c r="E212" s="591" t="s">
        <v>1039</v>
      </c>
      <c r="F212" s="815" t="s">
        <v>824</v>
      </c>
      <c r="G212" s="815"/>
      <c r="H212" s="18">
        <v>5</v>
      </c>
      <c r="I212" s="816">
        <v>42963</v>
      </c>
      <c r="J212" s="817">
        <v>8</v>
      </c>
      <c r="K212" s="817">
        <v>16</v>
      </c>
      <c r="L212" s="817">
        <v>2017</v>
      </c>
      <c r="M212" s="139"/>
      <c r="N212" s="27"/>
      <c r="O212" s="823"/>
      <c r="P212" s="823"/>
      <c r="Q212" s="823"/>
      <c r="R212" s="18">
        <v>8.4</v>
      </c>
      <c r="S212" s="18">
        <v>24.1</v>
      </c>
      <c r="T212" s="933">
        <f t="shared" si="0"/>
        <v>8.3753501610421797</v>
      </c>
      <c r="U212" s="955">
        <f t="shared" si="1"/>
        <v>1.0029431412996295</v>
      </c>
      <c r="V212" s="824"/>
      <c r="W212" s="825"/>
      <c r="X212" s="824"/>
      <c r="Y212" s="824"/>
      <c r="Z212" s="826"/>
      <c r="AA212" s="826"/>
      <c r="AB212" s="823"/>
      <c r="AC212" s="823"/>
      <c r="AD212" s="823"/>
      <c r="AE212" s="823"/>
      <c r="AF212" s="23"/>
      <c r="AG212" s="861"/>
      <c r="AH212" s="861"/>
      <c r="AI212" s="861"/>
      <c r="AJ212" s="862"/>
      <c r="AK212" s="27"/>
      <c r="AL212" s="861"/>
      <c r="AM212" s="861"/>
      <c r="AN212" s="861"/>
      <c r="AO212" s="861"/>
      <c r="AP212" s="861"/>
      <c r="AQ212" s="861"/>
      <c r="AR212" s="861"/>
      <c r="AS212" s="861"/>
      <c r="AT212" s="774"/>
      <c r="AU212" s="774"/>
      <c r="AV212" s="774"/>
      <c r="AW212" s="774"/>
      <c r="AX212" s="774"/>
      <c r="AY212" s="774"/>
      <c r="AZ212" s="27"/>
      <c r="BA212" s="27"/>
      <c r="BB212" s="27" t="s">
        <v>1044</v>
      </c>
      <c r="BC212" s="27">
        <v>1</v>
      </c>
      <c r="BD212" s="27">
        <v>2</v>
      </c>
      <c r="BE212" s="27" t="s">
        <v>1099</v>
      </c>
      <c r="BF212" s="27"/>
    </row>
    <row r="213" spans="1:58" ht="15" customHeight="1">
      <c r="A213" s="976" t="s">
        <v>93</v>
      </c>
      <c r="B213" s="629" t="s">
        <v>852</v>
      </c>
      <c r="C213" s="629" t="s">
        <v>1097</v>
      </c>
      <c r="D213" s="591" t="s">
        <v>395</v>
      </c>
      <c r="E213" s="591" t="s">
        <v>1039</v>
      </c>
      <c r="F213" s="815" t="s">
        <v>824</v>
      </c>
      <c r="G213" s="815"/>
      <c r="H213" s="18">
        <v>6</v>
      </c>
      <c r="I213" s="816">
        <v>42963</v>
      </c>
      <c r="J213" s="817">
        <v>8</v>
      </c>
      <c r="K213" s="817">
        <v>16</v>
      </c>
      <c r="L213" s="817">
        <v>2017</v>
      </c>
      <c r="M213" s="139"/>
      <c r="N213" s="27"/>
      <c r="O213" s="823"/>
      <c r="P213" s="823"/>
      <c r="Q213" s="823"/>
      <c r="R213" s="18">
        <v>0.7</v>
      </c>
      <c r="S213" s="18">
        <v>23.7</v>
      </c>
      <c r="T213" s="933">
        <f t="shared" si="0"/>
        <v>8.4386599215857068</v>
      </c>
      <c r="U213" s="955">
        <f t="shared" si="1"/>
        <v>8.2951559430595359E-2</v>
      </c>
      <c r="V213" s="824"/>
      <c r="W213" s="825"/>
      <c r="X213" s="824"/>
      <c r="Y213" s="824"/>
      <c r="Z213" s="826"/>
      <c r="AA213" s="826"/>
      <c r="AB213" s="823"/>
      <c r="AC213" s="823"/>
      <c r="AD213" s="823"/>
      <c r="AE213" s="823"/>
      <c r="AF213" s="23"/>
      <c r="AG213" s="861"/>
      <c r="AH213" s="861"/>
      <c r="AI213" s="861"/>
      <c r="AJ213" s="862"/>
      <c r="AK213" s="27"/>
      <c r="AL213" s="861"/>
      <c r="AM213" s="861"/>
      <c r="AN213" s="861"/>
      <c r="AO213" s="861"/>
      <c r="AP213" s="861"/>
      <c r="AQ213" s="861"/>
      <c r="AR213" s="861"/>
      <c r="AS213" s="861"/>
      <c r="AT213" s="774"/>
      <c r="AU213" s="774"/>
      <c r="AV213" s="774"/>
      <c r="AW213" s="774"/>
      <c r="AX213" s="774"/>
      <c r="AY213" s="774"/>
      <c r="AZ213" s="27"/>
      <c r="BA213" s="27"/>
      <c r="BB213" s="27" t="s">
        <v>1044</v>
      </c>
      <c r="BC213" s="27">
        <v>1</v>
      </c>
      <c r="BD213" s="27">
        <v>2</v>
      </c>
      <c r="BE213" s="27" t="s">
        <v>1099</v>
      </c>
      <c r="BF213" s="27"/>
    </row>
    <row r="214" spans="1:58" ht="15" customHeight="1">
      <c r="A214" s="976" t="s">
        <v>93</v>
      </c>
      <c r="B214" s="629" t="s">
        <v>852</v>
      </c>
      <c r="C214" s="629" t="s">
        <v>1097</v>
      </c>
      <c r="D214" s="591" t="s">
        <v>395</v>
      </c>
      <c r="E214" s="591" t="s">
        <v>1039</v>
      </c>
      <c r="F214" s="815" t="s">
        <v>824</v>
      </c>
      <c r="G214" s="815"/>
      <c r="H214" s="18">
        <v>7</v>
      </c>
      <c r="I214" s="816">
        <v>42963</v>
      </c>
      <c r="J214" s="817">
        <v>8</v>
      </c>
      <c r="K214" s="817">
        <v>16</v>
      </c>
      <c r="L214" s="817">
        <v>2017</v>
      </c>
      <c r="M214" s="139"/>
      <c r="N214" s="27"/>
      <c r="O214" s="823"/>
      <c r="P214" s="823"/>
      <c r="Q214" s="823"/>
      <c r="R214" s="18">
        <v>6.5</v>
      </c>
      <c r="S214" s="18">
        <v>21.8</v>
      </c>
      <c r="T214" s="933">
        <f t="shared" si="0"/>
        <v>8.7514476746590546</v>
      </c>
      <c r="U214" s="955">
        <f t="shared" si="1"/>
        <v>0.74273425856405317</v>
      </c>
      <c r="V214" s="824"/>
      <c r="W214" s="825"/>
      <c r="X214" s="824"/>
      <c r="Y214" s="824"/>
      <c r="Z214" s="826"/>
      <c r="AA214" s="826"/>
      <c r="AB214" s="823"/>
      <c r="AC214" s="823"/>
      <c r="AD214" s="823"/>
      <c r="AE214" s="823"/>
      <c r="AF214" s="23"/>
      <c r="AG214" s="861"/>
      <c r="AH214" s="861"/>
      <c r="AI214" s="861"/>
      <c r="AJ214" s="862"/>
      <c r="AK214" s="27"/>
      <c r="AL214" s="861"/>
      <c r="AM214" s="861"/>
      <c r="AN214" s="861"/>
      <c r="AO214" s="861"/>
      <c r="AP214" s="861"/>
      <c r="AQ214" s="861"/>
      <c r="AR214" s="861"/>
      <c r="AS214" s="861"/>
      <c r="AT214" s="774"/>
      <c r="AU214" s="774"/>
      <c r="AV214" s="774"/>
      <c r="AW214" s="774"/>
      <c r="AX214" s="774"/>
      <c r="AY214" s="774"/>
      <c r="AZ214" s="27"/>
      <c r="BA214" s="27"/>
      <c r="BB214" s="27" t="s">
        <v>1044</v>
      </c>
      <c r="BC214" s="27">
        <v>1</v>
      </c>
      <c r="BD214" s="27">
        <v>2</v>
      </c>
      <c r="BE214" s="27" t="s">
        <v>1099</v>
      </c>
      <c r="BF214" s="27"/>
    </row>
    <row r="215" spans="1:58" ht="15" customHeight="1">
      <c r="A215" s="976" t="s">
        <v>93</v>
      </c>
      <c r="B215" s="629" t="s">
        <v>852</v>
      </c>
      <c r="C215" s="629" t="s">
        <v>1097</v>
      </c>
      <c r="D215" s="591" t="s">
        <v>395</v>
      </c>
      <c r="E215" s="591" t="s">
        <v>1039</v>
      </c>
      <c r="F215" s="815" t="s">
        <v>824</v>
      </c>
      <c r="G215" s="815"/>
      <c r="H215" s="18">
        <v>8</v>
      </c>
      <c r="I215" s="816">
        <v>42963</v>
      </c>
      <c r="J215" s="817">
        <v>8</v>
      </c>
      <c r="K215" s="817">
        <v>16</v>
      </c>
      <c r="L215" s="817">
        <v>2017</v>
      </c>
      <c r="M215" s="139"/>
      <c r="N215" s="27"/>
      <c r="O215" s="823"/>
      <c r="P215" s="823"/>
      <c r="Q215" s="823"/>
      <c r="R215" s="18">
        <v>2</v>
      </c>
      <c r="S215" s="18">
        <v>19.8</v>
      </c>
      <c r="T215" s="933">
        <f t="shared" si="0"/>
        <v>9.1038170336380766</v>
      </c>
      <c r="U215" s="955">
        <f t="shared" si="1"/>
        <v>0.21968807068618754</v>
      </c>
      <c r="V215" s="824"/>
      <c r="W215" s="825"/>
      <c r="X215" s="824"/>
      <c r="Y215" s="824"/>
      <c r="Z215" s="826"/>
      <c r="AA215" s="826"/>
      <c r="AB215" s="823"/>
      <c r="AC215" s="823"/>
      <c r="AD215" s="823"/>
      <c r="AE215" s="823"/>
      <c r="AF215" s="23"/>
      <c r="AG215" s="861"/>
      <c r="AH215" s="861"/>
      <c r="AI215" s="861"/>
      <c r="AJ215" s="862"/>
      <c r="AK215" s="27"/>
      <c r="AL215" s="861"/>
      <c r="AM215" s="861"/>
      <c r="AN215" s="861"/>
      <c r="AO215" s="861"/>
      <c r="AP215" s="861"/>
      <c r="AQ215" s="861"/>
      <c r="AR215" s="861"/>
      <c r="AS215" s="861"/>
      <c r="AT215" s="774"/>
      <c r="AU215" s="774"/>
      <c r="AV215" s="774"/>
      <c r="AW215" s="774"/>
      <c r="AX215" s="774"/>
      <c r="AY215" s="774"/>
      <c r="AZ215" s="27"/>
      <c r="BA215" s="27"/>
      <c r="BB215" s="27" t="s">
        <v>1044</v>
      </c>
      <c r="BC215" s="27">
        <v>1</v>
      </c>
      <c r="BD215" s="27">
        <v>2</v>
      </c>
      <c r="BE215" s="27" t="s">
        <v>1099</v>
      </c>
      <c r="BF215" s="27"/>
    </row>
    <row r="216" spans="1:58" ht="15" customHeight="1">
      <c r="A216" s="976" t="s">
        <v>93</v>
      </c>
      <c r="B216" s="629" t="s">
        <v>852</v>
      </c>
      <c r="C216" s="629" t="s">
        <v>1097</v>
      </c>
      <c r="D216" s="591" t="s">
        <v>395</v>
      </c>
      <c r="E216" s="591" t="s">
        <v>1039</v>
      </c>
      <c r="F216" s="815" t="s">
        <v>824</v>
      </c>
      <c r="G216" s="815" t="s">
        <v>1101</v>
      </c>
      <c r="H216" s="18">
        <v>9</v>
      </c>
      <c r="I216" s="816">
        <v>42963</v>
      </c>
      <c r="J216" s="817">
        <v>8</v>
      </c>
      <c r="K216" s="817">
        <v>16</v>
      </c>
      <c r="L216" s="817">
        <v>2017</v>
      </c>
      <c r="M216" s="139" t="s">
        <v>1098</v>
      </c>
      <c r="N216" s="27"/>
      <c r="O216" s="823"/>
      <c r="P216" s="823"/>
      <c r="Q216" s="823"/>
      <c r="R216" s="18">
        <v>0.1</v>
      </c>
      <c r="S216" s="18">
        <v>16.2</v>
      </c>
      <c r="T216" s="933">
        <f t="shared" si="0"/>
        <v>9.8058399164424284</v>
      </c>
      <c r="U216" s="955">
        <f t="shared" si="1"/>
        <v>1.0198004541387633E-2</v>
      </c>
      <c r="V216" s="22">
        <v>6.49</v>
      </c>
      <c r="W216" s="23">
        <v>34.299999999999997</v>
      </c>
      <c r="X216" s="24">
        <v>26.28354430379747</v>
      </c>
      <c r="Y216" s="371">
        <v>2.5354556962025314</v>
      </c>
      <c r="Z216" s="24">
        <f>X216+Y216</f>
        <v>28.819000000000003</v>
      </c>
      <c r="AA216" s="28">
        <v>0.83030785353889347</v>
      </c>
      <c r="AB216" s="827">
        <v>22.721193589979734</v>
      </c>
      <c r="AC216" s="817">
        <f>AB216/AA216</f>
        <v>27.364782222808909</v>
      </c>
      <c r="AD216" s="24">
        <f>AA216*30.973762</f>
        <v>25.717757842244545</v>
      </c>
      <c r="AE216" s="24">
        <f>AB216*14.0067/1000</f>
        <v>0.3182489422567692</v>
      </c>
      <c r="AF216" s="607"/>
      <c r="AG216" s="821"/>
      <c r="AH216" s="821"/>
      <c r="AI216" s="821"/>
      <c r="AJ216" s="822"/>
      <c r="AK216" s="371"/>
      <c r="AL216" s="821"/>
      <c r="AM216" s="821"/>
      <c r="AN216" s="821"/>
      <c r="AO216" s="821"/>
      <c r="AP216" s="821"/>
      <c r="AQ216" s="821"/>
      <c r="AR216" s="821"/>
      <c r="AS216" s="821"/>
      <c r="AT216" s="773"/>
      <c r="AU216" s="773"/>
      <c r="AV216" s="773"/>
      <c r="AW216" s="773"/>
      <c r="AX216" s="773"/>
      <c r="AY216" s="773"/>
      <c r="AZ216" s="49"/>
      <c r="BA216" s="49"/>
      <c r="BB216" s="27" t="s">
        <v>1044</v>
      </c>
      <c r="BC216" s="27">
        <v>1</v>
      </c>
      <c r="BD216" s="27">
        <v>2</v>
      </c>
      <c r="BE216" s="27" t="s">
        <v>1099</v>
      </c>
      <c r="BF216" s="27"/>
    </row>
    <row r="217" spans="1:58" ht="15" customHeight="1">
      <c r="A217" s="976" t="s">
        <v>93</v>
      </c>
      <c r="B217" s="629" t="s">
        <v>852</v>
      </c>
      <c r="C217" s="629" t="s">
        <v>1097</v>
      </c>
      <c r="D217" s="591" t="s">
        <v>395</v>
      </c>
      <c r="E217" s="591" t="s">
        <v>1039</v>
      </c>
      <c r="F217" s="815" t="s">
        <v>824</v>
      </c>
      <c r="G217" s="815"/>
      <c r="H217" s="18">
        <v>10</v>
      </c>
      <c r="I217" s="816">
        <v>42963</v>
      </c>
      <c r="J217" s="817">
        <v>8</v>
      </c>
      <c r="K217" s="817">
        <v>16</v>
      </c>
      <c r="L217" s="817">
        <v>2017</v>
      </c>
      <c r="M217" s="139"/>
      <c r="N217" s="27"/>
      <c r="O217" s="823"/>
      <c r="P217" s="823"/>
      <c r="Q217" s="823"/>
      <c r="R217" s="18">
        <v>0.05</v>
      </c>
      <c r="S217" s="18">
        <v>13.8</v>
      </c>
      <c r="T217" s="933">
        <f t="shared" si="0"/>
        <v>10.329312156821601</v>
      </c>
      <c r="U217" s="955">
        <f t="shared" si="1"/>
        <v>4.8405933755210802E-3</v>
      </c>
      <c r="V217" s="824"/>
      <c r="W217" s="825"/>
      <c r="X217" s="824"/>
      <c r="Y217" s="824"/>
      <c r="Z217" s="826"/>
      <c r="AA217" s="826"/>
      <c r="AB217" s="828"/>
      <c r="AC217" s="828"/>
      <c r="AD217" s="828"/>
      <c r="AE217" s="828"/>
      <c r="AF217" s="23"/>
      <c r="AG217" s="861"/>
      <c r="AH217" s="861"/>
      <c r="AI217" s="861"/>
      <c r="AJ217" s="862"/>
      <c r="AK217" s="27"/>
      <c r="AL217" s="861"/>
      <c r="AM217" s="861"/>
      <c r="AN217" s="861"/>
      <c r="AO217" s="861"/>
      <c r="AP217" s="861"/>
      <c r="AQ217" s="861"/>
      <c r="AR217" s="861"/>
      <c r="AS217" s="861"/>
      <c r="AT217" s="774"/>
      <c r="AU217" s="774"/>
      <c r="AV217" s="774"/>
      <c r="AW217" s="774"/>
      <c r="AX217" s="774"/>
      <c r="AY217" s="774"/>
      <c r="AZ217" s="27"/>
      <c r="BA217" s="27"/>
      <c r="BB217" s="27" t="s">
        <v>1044</v>
      </c>
      <c r="BC217" s="27">
        <v>1</v>
      </c>
      <c r="BD217" s="27">
        <v>2</v>
      </c>
      <c r="BE217" s="27" t="s">
        <v>1099</v>
      </c>
      <c r="BF217" s="27"/>
    </row>
    <row r="218" spans="1:58" ht="15" customHeight="1">
      <c r="A218" s="976" t="s">
        <v>93</v>
      </c>
      <c r="B218" s="629" t="s">
        <v>852</v>
      </c>
      <c r="C218" s="629" t="s">
        <v>1097</v>
      </c>
      <c r="D218" s="591" t="s">
        <v>395</v>
      </c>
      <c r="E218" s="591" t="s">
        <v>1039</v>
      </c>
      <c r="F218" s="815" t="s">
        <v>824</v>
      </c>
      <c r="G218" s="815" t="s">
        <v>814</v>
      </c>
      <c r="H218" s="18">
        <v>11</v>
      </c>
      <c r="I218" s="816">
        <v>42963</v>
      </c>
      <c r="J218" s="817">
        <v>8</v>
      </c>
      <c r="K218" s="817">
        <v>16</v>
      </c>
      <c r="L218" s="817">
        <v>2017</v>
      </c>
      <c r="M218" s="139"/>
      <c r="N218" s="27"/>
      <c r="O218" s="823"/>
      <c r="P218" s="823"/>
      <c r="Q218" s="823"/>
      <c r="R218" s="18">
        <v>0.04</v>
      </c>
      <c r="S218" s="18">
        <v>12.3</v>
      </c>
      <c r="T218" s="933">
        <f t="shared" si="0"/>
        <v>10.682110456116737</v>
      </c>
      <c r="U218" s="955">
        <f t="shared" si="1"/>
        <v>3.7445783924744385E-3</v>
      </c>
      <c r="V218" s="829"/>
      <c r="W218" s="830"/>
      <c r="X218" s="824"/>
      <c r="Y218" s="829"/>
      <c r="Z218" s="829"/>
      <c r="AA218" s="826"/>
      <c r="AB218" s="828"/>
      <c r="AC218" s="828"/>
      <c r="AD218" s="828"/>
      <c r="AE218" s="828"/>
      <c r="AF218" s="23"/>
      <c r="AG218" s="861"/>
      <c r="AH218" s="861"/>
      <c r="AI218" s="861"/>
      <c r="AJ218" s="862"/>
      <c r="AK218" s="27"/>
      <c r="AL218" s="861"/>
      <c r="AM218" s="861"/>
      <c r="AN218" s="861"/>
      <c r="AO218" s="861"/>
      <c r="AP218" s="861"/>
      <c r="AQ218" s="861"/>
      <c r="AR218" s="861"/>
      <c r="AS218" s="861"/>
      <c r="AT218" s="774"/>
      <c r="AU218" s="774"/>
      <c r="AV218" s="774"/>
      <c r="AW218" s="774"/>
      <c r="AX218" s="774"/>
      <c r="AY218" s="774"/>
      <c r="AZ218" s="27"/>
      <c r="BA218" s="27"/>
      <c r="BB218" s="27" t="s">
        <v>1044</v>
      </c>
      <c r="BC218" s="27">
        <v>1</v>
      </c>
      <c r="BD218" s="27">
        <v>2</v>
      </c>
      <c r="BE218" s="27" t="s">
        <v>1099</v>
      </c>
      <c r="BF218" s="27"/>
    </row>
    <row r="219" spans="1:58" ht="15" customHeight="1">
      <c r="A219" s="976" t="s">
        <v>93</v>
      </c>
      <c r="B219" s="629" t="s">
        <v>852</v>
      </c>
      <c r="C219" s="629" t="s">
        <v>1097</v>
      </c>
      <c r="D219" s="591" t="s">
        <v>395</v>
      </c>
      <c r="E219" s="591" t="s">
        <v>1039</v>
      </c>
      <c r="F219" s="815" t="s">
        <v>824</v>
      </c>
      <c r="G219" s="815" t="s">
        <v>1102</v>
      </c>
      <c r="H219" s="18">
        <v>13</v>
      </c>
      <c r="I219" s="816">
        <v>42963</v>
      </c>
      <c r="J219" s="817">
        <v>8</v>
      </c>
      <c r="K219" s="817">
        <v>16</v>
      </c>
      <c r="L219" s="817">
        <v>2017</v>
      </c>
      <c r="M219" s="139" t="s">
        <v>1098</v>
      </c>
      <c r="N219" s="27"/>
      <c r="O219" s="823"/>
      <c r="P219" s="823"/>
      <c r="Q219" s="823"/>
      <c r="R219" s="823"/>
      <c r="S219" s="823"/>
      <c r="T219" s="823"/>
      <c r="U219" s="823"/>
      <c r="V219" s="22">
        <v>6.49</v>
      </c>
      <c r="W219" s="23">
        <v>75.099999999999994</v>
      </c>
      <c r="X219" s="24">
        <v>2.0392405063291141</v>
      </c>
      <c r="Y219" s="371">
        <v>32.686759493670884</v>
      </c>
      <c r="Z219" s="24">
        <f>X219+Y219</f>
        <v>34.725999999999999</v>
      </c>
      <c r="AA219" s="28">
        <v>4.8013454139422977</v>
      </c>
      <c r="AB219" s="827">
        <v>107.72303554982498</v>
      </c>
      <c r="AC219" s="817">
        <f>AB219/AA219</f>
        <v>22.436010380968519</v>
      </c>
      <c r="AD219" s="24">
        <f>AA219*30.973762</f>
        <v>148.71573013124021</v>
      </c>
      <c r="AE219" s="24">
        <f>AB219*14.0067/1000</f>
        <v>1.5088442420357338</v>
      </c>
      <c r="AF219" s="607"/>
      <c r="AG219" s="821"/>
      <c r="AH219" s="821"/>
      <c r="AI219" s="821"/>
      <c r="AJ219" s="822"/>
      <c r="AK219" s="371"/>
      <c r="AL219" s="821"/>
      <c r="AM219" s="821"/>
      <c r="AN219" s="821"/>
      <c r="AO219" s="821"/>
      <c r="AP219" s="821"/>
      <c r="AQ219" s="821"/>
      <c r="AR219" s="821"/>
      <c r="AS219" s="821"/>
      <c r="AT219" s="773"/>
      <c r="AU219" s="773"/>
      <c r="AV219" s="773"/>
      <c r="AW219" s="773"/>
      <c r="AX219" s="773"/>
      <c r="AY219" s="773"/>
      <c r="AZ219" s="49"/>
      <c r="BA219" s="49"/>
      <c r="BB219" s="27" t="s">
        <v>1044</v>
      </c>
      <c r="BC219" s="27">
        <v>1</v>
      </c>
      <c r="BD219" s="27">
        <v>2</v>
      </c>
      <c r="BE219" s="27" t="s">
        <v>1099</v>
      </c>
      <c r="BF219" s="27"/>
    </row>
    <row r="220" spans="1:58" ht="15" customHeight="1">
      <c r="A220" s="976"/>
      <c r="B220" s="629"/>
      <c r="C220" s="629"/>
      <c r="D220" s="591"/>
      <c r="E220" s="591"/>
      <c r="F220" s="815"/>
      <c r="G220" s="815"/>
      <c r="H220" s="18"/>
      <c r="I220" s="816"/>
      <c r="J220" s="817"/>
      <c r="K220" s="817"/>
      <c r="L220" s="817"/>
      <c r="M220" s="139"/>
      <c r="N220" s="27"/>
      <c r="O220" s="823"/>
      <c r="P220" s="823"/>
      <c r="Q220" s="823"/>
      <c r="R220" s="823"/>
      <c r="S220" s="823"/>
      <c r="T220" s="823"/>
      <c r="U220" s="823"/>
      <c r="V220" s="22"/>
      <c r="W220" s="23"/>
      <c r="X220" s="24"/>
      <c r="Y220" s="371"/>
      <c r="Z220" s="24"/>
      <c r="AA220" s="28"/>
      <c r="AB220" s="827"/>
      <c r="AC220" s="817"/>
      <c r="AD220" s="24"/>
      <c r="AE220" s="24"/>
      <c r="AF220" s="607"/>
      <c r="AG220" s="821"/>
      <c r="AH220" s="821"/>
      <c r="AI220" s="821"/>
      <c r="AJ220" s="822"/>
      <c r="AK220" s="371"/>
      <c r="AL220" s="821"/>
      <c r="AM220" s="821"/>
      <c r="AN220" s="821"/>
      <c r="AO220" s="821"/>
      <c r="AP220" s="821"/>
      <c r="AQ220" s="821"/>
      <c r="AR220" s="821"/>
      <c r="AS220" s="821"/>
      <c r="AT220" s="773"/>
      <c r="AU220" s="773"/>
      <c r="AV220" s="773"/>
      <c r="AW220" s="773"/>
      <c r="AX220" s="773"/>
      <c r="AY220" s="773"/>
      <c r="AZ220" s="49"/>
      <c r="BA220" s="49"/>
      <c r="BB220" s="27"/>
      <c r="BC220" s="27"/>
      <c r="BD220" s="27"/>
      <c r="BE220" s="27"/>
      <c r="BF220" s="27"/>
    </row>
    <row r="221" spans="1:58" s="775" customFormat="1" ht="31.8" thickBot="1">
      <c r="A221" s="979" t="s">
        <v>20</v>
      </c>
      <c r="B221" s="864" t="s">
        <v>701</v>
      </c>
      <c r="C221" s="864" t="s">
        <v>846</v>
      </c>
      <c r="D221" s="956" t="s">
        <v>786</v>
      </c>
      <c r="E221" s="864" t="s">
        <v>1000</v>
      </c>
      <c r="F221" s="863" t="s">
        <v>1008</v>
      </c>
      <c r="G221" s="863" t="s">
        <v>806</v>
      </c>
      <c r="H221" s="863" t="s">
        <v>807</v>
      </c>
      <c r="I221" s="867" t="s">
        <v>1009</v>
      </c>
      <c r="J221" s="864" t="s">
        <v>1015</v>
      </c>
      <c r="K221" s="957" t="s">
        <v>1016</v>
      </c>
      <c r="L221" s="864" t="s">
        <v>703</v>
      </c>
      <c r="M221" s="863" t="s">
        <v>1017</v>
      </c>
      <c r="N221" s="864" t="s">
        <v>808</v>
      </c>
      <c r="O221" s="864" t="s">
        <v>1018</v>
      </c>
      <c r="P221" s="958" t="s">
        <v>809</v>
      </c>
      <c r="Q221" s="958" t="s">
        <v>1019</v>
      </c>
      <c r="R221" s="864" t="s">
        <v>1020</v>
      </c>
      <c r="S221" s="863" t="s">
        <v>1021</v>
      </c>
      <c r="T221" s="864" t="s">
        <v>1010</v>
      </c>
      <c r="U221" s="863" t="s">
        <v>1011</v>
      </c>
      <c r="V221" s="864" t="s">
        <v>1012</v>
      </c>
      <c r="W221" s="863" t="s">
        <v>1013</v>
      </c>
      <c r="X221" s="864" t="s">
        <v>1014</v>
      </c>
      <c r="Y221" s="831"/>
      <c r="Z221" s="831"/>
      <c r="AA221" s="831"/>
      <c r="AB221" s="831"/>
      <c r="AC221" s="831"/>
      <c r="AD221" s="831"/>
      <c r="AE221" s="831"/>
      <c r="AF221" s="831"/>
      <c r="AG221" s="831"/>
      <c r="AH221" s="831"/>
      <c r="AI221" s="831"/>
      <c r="AJ221" s="831"/>
      <c r="AK221" s="831"/>
      <c r="AL221" s="831"/>
      <c r="AM221" s="831"/>
      <c r="AN221" s="831"/>
      <c r="AO221" s="831"/>
      <c r="AP221" s="831"/>
      <c r="AQ221" s="831"/>
      <c r="AR221" s="831"/>
      <c r="AS221" s="831"/>
    </row>
    <row r="222" spans="1:58" s="154" customFormat="1" ht="16.2" thickTop="1">
      <c r="A222" s="108" t="s">
        <v>853</v>
      </c>
      <c r="B222" s="27" t="s">
        <v>842</v>
      </c>
      <c r="C222" s="27">
        <v>0.5</v>
      </c>
      <c r="D222" s="139">
        <v>43335</v>
      </c>
      <c r="E222" s="27"/>
      <c r="F222" s="27">
        <v>4</v>
      </c>
      <c r="G222" s="27">
        <v>14.2</v>
      </c>
      <c r="H222" s="27">
        <v>3.55</v>
      </c>
      <c r="I222" s="27"/>
      <c r="J222" s="27">
        <v>7.88</v>
      </c>
      <c r="K222" s="27">
        <v>24.5</v>
      </c>
      <c r="L222" s="27">
        <v>7.13</v>
      </c>
      <c r="M222" s="27">
        <v>25.4</v>
      </c>
      <c r="N222" s="24">
        <v>5.1547468354430377</v>
      </c>
      <c r="O222" s="24">
        <v>1.6025031645569634</v>
      </c>
      <c r="P222" s="24">
        <v>0.65322661484933409</v>
      </c>
      <c r="Q222" s="24">
        <v>24.479329753749308</v>
      </c>
      <c r="R222" s="27"/>
      <c r="S222" s="27"/>
      <c r="T222" s="27" t="s">
        <v>1044</v>
      </c>
      <c r="U222" s="27">
        <v>2</v>
      </c>
      <c r="V222" s="27">
        <v>2</v>
      </c>
      <c r="W222" t="s">
        <v>1103</v>
      </c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</row>
    <row r="223" spans="1:58" s="154" customFormat="1">
      <c r="A223" s="108" t="s">
        <v>853</v>
      </c>
      <c r="B223" s="27" t="s">
        <v>842</v>
      </c>
      <c r="C223" s="27">
        <v>1</v>
      </c>
      <c r="D223" s="139">
        <v>43335</v>
      </c>
      <c r="E223" s="27"/>
      <c r="F223" s="27"/>
      <c r="G223" s="27"/>
      <c r="H223" s="27"/>
      <c r="I223" s="27"/>
      <c r="J223" s="27">
        <v>7.92</v>
      </c>
      <c r="K223" s="27">
        <v>24.5</v>
      </c>
      <c r="L223" s="27" t="s">
        <v>811</v>
      </c>
      <c r="M223" s="27" t="s">
        <v>811</v>
      </c>
      <c r="N223" s="27" t="s">
        <v>811</v>
      </c>
      <c r="O223" s="27" t="s">
        <v>811</v>
      </c>
      <c r="P223" s="24" t="s">
        <v>811</v>
      </c>
      <c r="Q223" s="24" t="s">
        <v>811</v>
      </c>
      <c r="R223" s="27"/>
      <c r="S223" s="27"/>
      <c r="T223" s="27"/>
      <c r="U223" s="27"/>
      <c r="V223" s="27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</row>
    <row r="224" spans="1:58" s="154" customFormat="1">
      <c r="A224" s="108" t="s">
        <v>853</v>
      </c>
      <c r="B224" s="27" t="s">
        <v>842</v>
      </c>
      <c r="C224" s="27">
        <v>2</v>
      </c>
      <c r="D224" s="139">
        <v>43335</v>
      </c>
      <c r="E224" s="27"/>
      <c r="F224" s="27"/>
      <c r="G224" s="27"/>
      <c r="H224" s="27"/>
      <c r="I224" s="27"/>
      <c r="J224" s="27">
        <v>7.91</v>
      </c>
      <c r="K224" s="27">
        <v>24.5</v>
      </c>
      <c r="L224" s="27" t="s">
        <v>811</v>
      </c>
      <c r="M224" s="27" t="s">
        <v>811</v>
      </c>
      <c r="N224" s="27" t="s">
        <v>811</v>
      </c>
      <c r="O224" s="27" t="s">
        <v>811</v>
      </c>
      <c r="P224" s="24" t="s">
        <v>811</v>
      </c>
      <c r="Q224" s="24" t="s">
        <v>811</v>
      </c>
      <c r="R224" s="27"/>
      <c r="S224" s="27"/>
      <c r="T224" s="27"/>
      <c r="U224" s="27"/>
      <c r="V224" s="27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</row>
    <row r="225" spans="1:45" s="154" customFormat="1">
      <c r="A225" s="108" t="s">
        <v>853</v>
      </c>
      <c r="B225" s="27" t="s">
        <v>842</v>
      </c>
      <c r="C225" s="27">
        <v>3</v>
      </c>
      <c r="D225" s="139">
        <v>43335</v>
      </c>
      <c r="E225" s="27"/>
      <c r="F225" s="27"/>
      <c r="G225" s="27"/>
      <c r="H225" s="27"/>
      <c r="I225" s="27"/>
      <c r="J225" s="27">
        <v>7.95</v>
      </c>
      <c r="K225" s="27">
        <v>24.5</v>
      </c>
      <c r="L225" s="27">
        <v>7.05</v>
      </c>
      <c r="M225" s="27">
        <v>25.900000000000006</v>
      </c>
      <c r="N225" s="24">
        <v>4.9621518987341773</v>
      </c>
      <c r="O225" s="24">
        <v>1.4997481012658227</v>
      </c>
      <c r="P225" s="24">
        <v>0.65322661484933409</v>
      </c>
      <c r="Q225" s="24">
        <v>18.734560266617294</v>
      </c>
      <c r="R225" s="27"/>
      <c r="S225" s="27"/>
      <c r="T225" s="27"/>
      <c r="U225" s="27"/>
      <c r="V225" s="27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</row>
    <row r="226" spans="1:45" s="154" customFormat="1">
      <c r="A226" s="108" t="s">
        <v>853</v>
      </c>
      <c r="B226" s="27" t="s">
        <v>842</v>
      </c>
      <c r="C226" s="27">
        <v>4</v>
      </c>
      <c r="D226" s="139">
        <v>43335</v>
      </c>
      <c r="E226" s="27"/>
      <c r="F226" s="27"/>
      <c r="G226" s="27"/>
      <c r="H226" s="27"/>
      <c r="I226" s="27"/>
      <c r="J226" s="27">
        <v>7.91</v>
      </c>
      <c r="K226" s="27">
        <v>24.5</v>
      </c>
      <c r="L226" s="27" t="s">
        <v>811</v>
      </c>
      <c r="M226" s="27" t="s">
        <v>811</v>
      </c>
      <c r="N226" s="27" t="s">
        <v>811</v>
      </c>
      <c r="O226" s="27" t="s">
        <v>811</v>
      </c>
      <c r="P226" s="24" t="s">
        <v>811</v>
      </c>
      <c r="Q226" s="24" t="s">
        <v>811</v>
      </c>
      <c r="R226" s="27"/>
      <c r="S226" s="27"/>
      <c r="T226" s="27"/>
      <c r="U226" s="27"/>
      <c r="V226" s="27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</row>
    <row r="227" spans="1:45" s="154" customFormat="1">
      <c r="A227" s="108" t="s">
        <v>853</v>
      </c>
      <c r="B227" s="27" t="s">
        <v>842</v>
      </c>
      <c r="C227" s="27">
        <v>5</v>
      </c>
      <c r="D227" s="139">
        <v>43335</v>
      </c>
      <c r="E227" s="27"/>
      <c r="F227" s="27"/>
      <c r="G227" s="27"/>
      <c r="H227" s="27"/>
      <c r="I227" s="27"/>
      <c r="J227" s="27">
        <v>7.94</v>
      </c>
      <c r="K227" s="27">
        <v>24.5</v>
      </c>
      <c r="L227" s="27" t="s">
        <v>811</v>
      </c>
      <c r="M227" s="27" t="s">
        <v>811</v>
      </c>
      <c r="N227" s="27" t="s">
        <v>811</v>
      </c>
      <c r="O227" s="27" t="s">
        <v>811</v>
      </c>
      <c r="P227" s="24" t="s">
        <v>811</v>
      </c>
      <c r="Q227" s="24" t="s">
        <v>811</v>
      </c>
      <c r="R227" s="27"/>
      <c r="S227" s="27"/>
      <c r="T227" s="27"/>
      <c r="U227" s="27"/>
      <c r="V227" s="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</row>
    <row r="228" spans="1:45" s="154" customFormat="1">
      <c r="A228" s="108" t="s">
        <v>853</v>
      </c>
      <c r="B228" s="27" t="s">
        <v>842</v>
      </c>
      <c r="C228" s="27">
        <v>6</v>
      </c>
      <c r="D228" s="139">
        <v>43335</v>
      </c>
      <c r="E228" s="27"/>
      <c r="F228" s="27"/>
      <c r="G228" s="27"/>
      <c r="H228" s="27"/>
      <c r="I228" s="27"/>
      <c r="J228" s="27">
        <v>7.91</v>
      </c>
      <c r="K228" s="27">
        <v>24.5</v>
      </c>
      <c r="L228" s="27" t="s">
        <v>811</v>
      </c>
      <c r="M228" s="27" t="s">
        <v>811</v>
      </c>
      <c r="N228" s="27" t="s">
        <v>811</v>
      </c>
      <c r="O228" s="27" t="s">
        <v>811</v>
      </c>
      <c r="P228" s="24" t="s">
        <v>811</v>
      </c>
      <c r="Q228" s="24" t="s">
        <v>811</v>
      </c>
      <c r="R228" s="27"/>
      <c r="S228" s="27"/>
      <c r="T228" s="27"/>
      <c r="U228" s="27"/>
      <c r="V228" s="27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</row>
    <row r="229" spans="1:45" s="154" customFormat="1">
      <c r="A229" s="108" t="s">
        <v>853</v>
      </c>
      <c r="B229" s="27" t="s">
        <v>842</v>
      </c>
      <c r="C229" s="27">
        <v>7</v>
      </c>
      <c r="D229" s="139">
        <v>43335</v>
      </c>
      <c r="E229" s="27"/>
      <c r="F229" s="27"/>
      <c r="G229" s="27"/>
      <c r="H229" s="27"/>
      <c r="I229" s="27"/>
      <c r="J229" s="27">
        <v>1.25</v>
      </c>
      <c r="K229" s="27">
        <v>23.5</v>
      </c>
      <c r="L229" s="27" t="s">
        <v>811</v>
      </c>
      <c r="M229" s="27" t="s">
        <v>811</v>
      </c>
      <c r="N229" s="27" t="s">
        <v>811</v>
      </c>
      <c r="O229" s="27" t="s">
        <v>811</v>
      </c>
      <c r="P229" s="24" t="s">
        <v>811</v>
      </c>
      <c r="Q229" s="24" t="s">
        <v>811</v>
      </c>
      <c r="R229" s="27"/>
      <c r="S229" s="27"/>
      <c r="T229" s="27"/>
      <c r="U229" s="27"/>
      <c r="V229" s="27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</row>
    <row r="230" spans="1:45" s="154" customFormat="1">
      <c r="A230" s="108" t="s">
        <v>853</v>
      </c>
      <c r="B230" s="27" t="s">
        <v>842</v>
      </c>
      <c r="C230" s="27">
        <v>8</v>
      </c>
      <c r="D230" s="139">
        <v>43335</v>
      </c>
      <c r="E230" s="27"/>
      <c r="F230" s="27"/>
      <c r="G230" s="27"/>
      <c r="H230" s="27"/>
      <c r="I230" s="27"/>
      <c r="J230" s="27">
        <v>0.14000000000000001</v>
      </c>
      <c r="K230" s="23">
        <v>15</v>
      </c>
      <c r="L230" s="27" t="s">
        <v>811</v>
      </c>
      <c r="M230" s="27" t="s">
        <v>811</v>
      </c>
      <c r="N230" s="27" t="s">
        <v>811</v>
      </c>
      <c r="O230" s="27" t="s">
        <v>811</v>
      </c>
      <c r="P230" s="24" t="s">
        <v>811</v>
      </c>
      <c r="Q230" s="24" t="s">
        <v>811</v>
      </c>
      <c r="R230" s="27"/>
      <c r="S230" s="27"/>
      <c r="T230" s="27"/>
      <c r="U230" s="27"/>
      <c r="V230" s="27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</row>
    <row r="231" spans="1:45" s="154" customFormat="1">
      <c r="A231" s="108" t="s">
        <v>853</v>
      </c>
      <c r="B231" s="27" t="s">
        <v>842</v>
      </c>
      <c r="C231" s="27">
        <v>9</v>
      </c>
      <c r="D231" s="139">
        <v>43335</v>
      </c>
      <c r="E231" s="27"/>
      <c r="F231" s="27"/>
      <c r="G231" s="27"/>
      <c r="H231" s="27"/>
      <c r="I231" s="27"/>
      <c r="J231" s="27">
        <v>7.0000000000000007E-2</v>
      </c>
      <c r="K231" s="27">
        <v>12.3</v>
      </c>
      <c r="L231" s="27">
        <v>6.45</v>
      </c>
      <c r="M231" s="27">
        <v>41.7</v>
      </c>
      <c r="N231" s="24">
        <v>13.708227848101263</v>
      </c>
      <c r="O231" s="24">
        <v>51.716272151898735</v>
      </c>
      <c r="P231" s="24">
        <v>1.0887110247488903</v>
      </c>
      <c r="Q231" s="24">
        <v>19.696882058877986</v>
      </c>
      <c r="R231" s="27"/>
      <c r="S231" s="27"/>
      <c r="T231" s="27"/>
      <c r="U231" s="27"/>
      <c r="V231" s="27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</row>
    <row r="232" spans="1:45" s="154" customFormat="1">
      <c r="A232" s="108" t="s">
        <v>853</v>
      </c>
      <c r="B232" s="27" t="s">
        <v>842</v>
      </c>
      <c r="C232" s="27">
        <v>10</v>
      </c>
      <c r="D232" s="139">
        <v>43335</v>
      </c>
      <c r="E232" s="27"/>
      <c r="F232" s="27"/>
      <c r="G232" s="27"/>
      <c r="H232" s="27"/>
      <c r="I232" s="27"/>
      <c r="J232" s="27">
        <v>0.05</v>
      </c>
      <c r="K232" s="27">
        <v>10.6</v>
      </c>
      <c r="L232" s="27" t="s">
        <v>811</v>
      </c>
      <c r="M232" s="27" t="s">
        <v>811</v>
      </c>
      <c r="N232" s="27" t="s">
        <v>811</v>
      </c>
      <c r="O232" s="27" t="s">
        <v>811</v>
      </c>
      <c r="P232" s="24" t="s">
        <v>811</v>
      </c>
      <c r="Q232" s="24" t="s">
        <v>811</v>
      </c>
      <c r="R232" s="27"/>
      <c r="S232" s="27"/>
      <c r="T232" s="27"/>
      <c r="U232" s="27"/>
      <c r="V232" s="27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</row>
    <row r="233" spans="1:45" s="154" customFormat="1">
      <c r="A233" s="108" t="s">
        <v>853</v>
      </c>
      <c r="B233" s="27" t="s">
        <v>842</v>
      </c>
      <c r="C233" s="27">
        <v>13.2</v>
      </c>
      <c r="D233" s="139">
        <v>43335</v>
      </c>
      <c r="E233" s="27"/>
      <c r="F233" s="27"/>
      <c r="G233" s="27"/>
      <c r="H233" s="27"/>
      <c r="I233" s="27"/>
      <c r="J233" s="27" t="s">
        <v>815</v>
      </c>
      <c r="K233" s="27" t="s">
        <v>815</v>
      </c>
      <c r="L233" s="27">
        <v>6.53</v>
      </c>
      <c r="M233" s="27">
        <v>94.4</v>
      </c>
      <c r="N233" s="24">
        <v>2.5000000000000001E-2</v>
      </c>
      <c r="O233" s="24">
        <v>40.457398734177211</v>
      </c>
      <c r="P233" s="68">
        <v>18.702212753344952</v>
      </c>
      <c r="Q233" s="68">
        <v>291.30491760785043</v>
      </c>
      <c r="R233" s="27"/>
      <c r="S233" s="27"/>
      <c r="T233" s="27"/>
      <c r="U233" s="27"/>
      <c r="V233" s="27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</row>
    <row r="234" spans="1:45" s="776" customFormat="1">
      <c r="A234" s="980"/>
      <c r="B234" s="629"/>
      <c r="C234" s="629"/>
      <c r="D234" s="959"/>
      <c r="E234" s="629"/>
      <c r="F234" s="815"/>
      <c r="G234" s="815"/>
      <c r="H234" s="815"/>
      <c r="I234" s="875"/>
      <c r="J234" s="629"/>
      <c r="K234" s="960"/>
      <c r="L234" s="629"/>
      <c r="M234" s="815"/>
      <c r="N234" s="629"/>
      <c r="O234" s="629"/>
      <c r="P234" s="827"/>
      <c r="Q234" s="827"/>
      <c r="R234" s="629"/>
      <c r="S234" s="815"/>
      <c r="T234" s="629"/>
      <c r="U234" s="815"/>
      <c r="V234" s="629"/>
      <c r="W234" s="815"/>
      <c r="X234" s="629"/>
      <c r="Y234" s="832"/>
      <c r="Z234" s="832"/>
      <c r="AA234" s="832"/>
      <c r="AB234" s="832"/>
      <c r="AC234" s="832"/>
      <c r="AD234" s="832"/>
      <c r="AE234" s="832"/>
      <c r="AF234" s="832"/>
      <c r="AG234" s="832"/>
      <c r="AH234" s="832"/>
      <c r="AI234" s="832"/>
      <c r="AJ234" s="832"/>
      <c r="AK234" s="832"/>
      <c r="AL234" s="832"/>
      <c r="AM234" s="832"/>
      <c r="AN234" s="832"/>
      <c r="AO234" s="832"/>
      <c r="AP234" s="832"/>
      <c r="AQ234" s="832"/>
      <c r="AR234" s="832"/>
      <c r="AS234" s="832"/>
    </row>
    <row r="235" spans="1:45" ht="31.8" thickBot="1">
      <c r="A235" s="974" t="s">
        <v>804</v>
      </c>
      <c r="B235" s="934" t="s">
        <v>20</v>
      </c>
      <c r="C235" s="934" t="s">
        <v>701</v>
      </c>
      <c r="D235" s="935" t="s">
        <v>805</v>
      </c>
      <c r="E235" s="936" t="s">
        <v>786</v>
      </c>
      <c r="F235" s="934" t="s">
        <v>1000</v>
      </c>
      <c r="G235" s="935" t="s">
        <v>1008</v>
      </c>
      <c r="H235" s="935" t="s">
        <v>806</v>
      </c>
      <c r="I235" s="935" t="s">
        <v>807</v>
      </c>
      <c r="J235" s="937" t="s">
        <v>1009</v>
      </c>
      <c r="K235" s="934" t="s">
        <v>1010</v>
      </c>
      <c r="L235" s="935" t="s">
        <v>1011</v>
      </c>
      <c r="M235" s="934" t="s">
        <v>1012</v>
      </c>
      <c r="N235" s="935" t="s">
        <v>1013</v>
      </c>
      <c r="O235" s="934" t="s">
        <v>1014</v>
      </c>
      <c r="P235" s="934" t="s">
        <v>1015</v>
      </c>
      <c r="Q235" s="938" t="s">
        <v>1016</v>
      </c>
      <c r="R235" s="934" t="s">
        <v>703</v>
      </c>
      <c r="S235" s="935" t="s">
        <v>1017</v>
      </c>
      <c r="T235" s="934" t="s">
        <v>808</v>
      </c>
      <c r="U235" s="934" t="s">
        <v>1018</v>
      </c>
      <c r="V235" s="939" t="s">
        <v>809</v>
      </c>
      <c r="W235" s="939" t="s">
        <v>1019</v>
      </c>
      <c r="X235" s="934" t="s">
        <v>1020</v>
      </c>
      <c r="Y235" s="935" t="s">
        <v>1021</v>
      </c>
    </row>
    <row r="236" spans="1:45">
      <c r="A236" s="108">
        <v>59</v>
      </c>
      <c r="B236" t="s">
        <v>709</v>
      </c>
      <c r="C236" t="s">
        <v>842</v>
      </c>
      <c r="D236" s="18">
        <v>0.5</v>
      </c>
      <c r="E236" s="55">
        <v>43699</v>
      </c>
      <c r="G236">
        <v>4</v>
      </c>
      <c r="H236" s="165">
        <v>13.1</v>
      </c>
      <c r="I236" s="166">
        <v>3.5</v>
      </c>
      <c r="J236" s="70">
        <v>0.26717557251908397</v>
      </c>
      <c r="K236" t="s">
        <v>1044</v>
      </c>
      <c r="L236">
        <v>2</v>
      </c>
      <c r="M236">
        <v>2</v>
      </c>
      <c r="N236" t="s">
        <v>1104</v>
      </c>
      <c r="P236" s="27">
        <v>7.8</v>
      </c>
      <c r="Q236" s="27">
        <v>26.1</v>
      </c>
      <c r="R236" s="23">
        <v>7</v>
      </c>
      <c r="S236" s="27">
        <v>26.100000000000005</v>
      </c>
      <c r="T236" s="24">
        <v>3.2118491139240493</v>
      </c>
      <c r="U236" s="24">
        <v>2.0268702350342838</v>
      </c>
      <c r="V236" s="24">
        <v>0.70159154950788882</v>
      </c>
      <c r="W236" s="371">
        <v>24.094215686274499</v>
      </c>
      <c r="X236" s="27" t="s">
        <v>815</v>
      </c>
      <c r="Y236" s="24">
        <v>5.238719348958333</v>
      </c>
    </row>
    <row r="237" spans="1:45">
      <c r="B237" t="s">
        <v>709</v>
      </c>
      <c r="C237" t="s">
        <v>842</v>
      </c>
      <c r="D237" s="18">
        <v>1</v>
      </c>
      <c r="E237" s="55">
        <v>43699</v>
      </c>
      <c r="H237" s="165"/>
      <c r="I237" s="166"/>
      <c r="P237" s="27">
        <v>8.15</v>
      </c>
      <c r="Q237" s="27">
        <v>26.1</v>
      </c>
      <c r="R237" s="27" t="s">
        <v>811</v>
      </c>
      <c r="S237" s="27" t="s">
        <v>811</v>
      </c>
      <c r="T237" s="27" t="s">
        <v>811</v>
      </c>
      <c r="U237" s="27" t="s">
        <v>811</v>
      </c>
      <c r="V237" s="27" t="s">
        <v>811</v>
      </c>
      <c r="W237" s="27" t="s">
        <v>811</v>
      </c>
      <c r="X237" s="27" t="s">
        <v>815</v>
      </c>
      <c r="Y237" s="27" t="s">
        <v>811</v>
      </c>
    </row>
    <row r="238" spans="1:45">
      <c r="B238" t="s">
        <v>709</v>
      </c>
      <c r="C238" t="s">
        <v>842</v>
      </c>
      <c r="D238" s="18">
        <v>2</v>
      </c>
      <c r="E238" s="55">
        <v>43699</v>
      </c>
      <c r="H238" s="165"/>
      <c r="I238" s="166"/>
      <c r="P238" s="27">
        <v>8.1</v>
      </c>
      <c r="Q238" s="27">
        <v>26</v>
      </c>
      <c r="R238" s="27" t="s">
        <v>811</v>
      </c>
      <c r="S238" s="27" t="s">
        <v>811</v>
      </c>
      <c r="T238" s="27" t="s">
        <v>811</v>
      </c>
      <c r="U238" s="27" t="s">
        <v>811</v>
      </c>
      <c r="V238" s="27" t="s">
        <v>811</v>
      </c>
      <c r="W238" s="27" t="s">
        <v>811</v>
      </c>
      <c r="X238" s="27" t="s">
        <v>815</v>
      </c>
      <c r="Y238" s="27" t="s">
        <v>811</v>
      </c>
    </row>
    <row r="239" spans="1:45">
      <c r="B239" t="s">
        <v>709</v>
      </c>
      <c r="C239" t="s">
        <v>842</v>
      </c>
      <c r="D239" s="18">
        <v>3</v>
      </c>
      <c r="E239" s="55">
        <v>43699</v>
      </c>
      <c r="H239" s="165"/>
      <c r="I239" s="166"/>
      <c r="P239" s="27">
        <v>8</v>
      </c>
      <c r="Q239" s="27">
        <v>26</v>
      </c>
      <c r="R239" s="27">
        <v>6.95</v>
      </c>
      <c r="S239" s="27">
        <v>25.100000000000005</v>
      </c>
      <c r="T239" s="24">
        <v>3.7500046835443022</v>
      </c>
      <c r="U239" s="24">
        <v>2.4874630654140311</v>
      </c>
      <c r="V239" s="24">
        <v>0.54302665334257005</v>
      </c>
      <c r="W239" s="371">
        <v>12.701752450980397</v>
      </c>
      <c r="X239" s="27" t="s">
        <v>815</v>
      </c>
      <c r="Y239" s="24">
        <v>6.2374677489583332</v>
      </c>
    </row>
    <row r="240" spans="1:45">
      <c r="B240" t="s">
        <v>709</v>
      </c>
      <c r="C240" t="s">
        <v>842</v>
      </c>
      <c r="D240" s="18">
        <v>4</v>
      </c>
      <c r="E240" s="55">
        <v>43699</v>
      </c>
      <c r="H240" s="165"/>
      <c r="I240" s="166"/>
      <c r="P240" s="27">
        <v>7.85</v>
      </c>
      <c r="Q240" s="27">
        <v>26</v>
      </c>
      <c r="R240" s="27" t="s">
        <v>811</v>
      </c>
      <c r="S240" s="27" t="s">
        <v>811</v>
      </c>
      <c r="T240" s="27" t="s">
        <v>811</v>
      </c>
      <c r="U240" s="27" t="s">
        <v>811</v>
      </c>
      <c r="V240" s="27" t="s">
        <v>811</v>
      </c>
      <c r="W240" s="27" t="s">
        <v>811</v>
      </c>
      <c r="X240" s="27" t="s">
        <v>815</v>
      </c>
      <c r="Y240" s="27" t="s">
        <v>811</v>
      </c>
    </row>
    <row r="241" spans="1:25">
      <c r="B241" t="s">
        <v>709</v>
      </c>
      <c r="C241" t="s">
        <v>842</v>
      </c>
      <c r="D241" s="18">
        <v>5</v>
      </c>
      <c r="E241" s="55">
        <v>43699</v>
      </c>
      <c r="H241" s="165"/>
      <c r="I241" s="166"/>
      <c r="P241" s="27">
        <v>8.4</v>
      </c>
      <c r="Q241" s="27">
        <v>25.8</v>
      </c>
      <c r="R241" s="27" t="s">
        <v>811</v>
      </c>
      <c r="S241" s="27" t="s">
        <v>811</v>
      </c>
      <c r="T241" s="27" t="s">
        <v>811</v>
      </c>
      <c r="U241" s="27" t="s">
        <v>811</v>
      </c>
      <c r="V241" s="27" t="s">
        <v>811</v>
      </c>
      <c r="W241" s="27" t="s">
        <v>811</v>
      </c>
      <c r="X241" s="27" t="s">
        <v>815</v>
      </c>
      <c r="Y241" s="27" t="s">
        <v>811</v>
      </c>
    </row>
    <row r="242" spans="1:25">
      <c r="B242" t="s">
        <v>709</v>
      </c>
      <c r="C242" t="s">
        <v>842</v>
      </c>
      <c r="D242" s="18">
        <v>6</v>
      </c>
      <c r="E242" s="55">
        <v>43699</v>
      </c>
      <c r="H242" s="165"/>
      <c r="I242" s="166"/>
      <c r="P242" s="27">
        <v>8.5500000000000007</v>
      </c>
      <c r="Q242" s="27">
        <v>24.5</v>
      </c>
      <c r="R242" s="27" t="s">
        <v>811</v>
      </c>
      <c r="S242" s="27" t="s">
        <v>811</v>
      </c>
      <c r="T242" s="27" t="s">
        <v>811</v>
      </c>
      <c r="U242" s="27" t="s">
        <v>811</v>
      </c>
      <c r="V242" s="27" t="s">
        <v>811</v>
      </c>
      <c r="W242" s="27" t="s">
        <v>811</v>
      </c>
      <c r="X242" s="27" t="s">
        <v>815</v>
      </c>
      <c r="Y242" s="27" t="s">
        <v>811</v>
      </c>
    </row>
    <row r="243" spans="1:25">
      <c r="B243" t="s">
        <v>709</v>
      </c>
      <c r="C243" t="s">
        <v>842</v>
      </c>
      <c r="D243" s="18">
        <v>7</v>
      </c>
      <c r="E243" s="55">
        <v>43699</v>
      </c>
      <c r="H243" s="165"/>
      <c r="I243" s="166"/>
      <c r="P243" s="27">
        <v>8.25</v>
      </c>
      <c r="Q243" s="27">
        <v>22.6</v>
      </c>
      <c r="R243" s="27" t="s">
        <v>811</v>
      </c>
      <c r="S243" s="27" t="s">
        <v>811</v>
      </c>
      <c r="T243" s="27" t="s">
        <v>811</v>
      </c>
      <c r="U243" s="27" t="s">
        <v>811</v>
      </c>
      <c r="V243" s="27" t="s">
        <v>811</v>
      </c>
      <c r="W243" s="27" t="s">
        <v>811</v>
      </c>
      <c r="X243" s="27" t="s">
        <v>815</v>
      </c>
      <c r="Y243" s="27" t="s">
        <v>811</v>
      </c>
    </row>
    <row r="244" spans="1:25">
      <c r="B244" t="s">
        <v>709</v>
      </c>
      <c r="C244" t="s">
        <v>842</v>
      </c>
      <c r="D244" s="18">
        <v>8</v>
      </c>
      <c r="E244" s="55">
        <v>43699</v>
      </c>
      <c r="H244" s="165"/>
      <c r="I244" s="166"/>
      <c r="P244" s="27">
        <v>0.16</v>
      </c>
      <c r="Q244" s="27">
        <v>19.7</v>
      </c>
      <c r="R244" s="27" t="s">
        <v>811</v>
      </c>
      <c r="S244" s="27" t="s">
        <v>811</v>
      </c>
      <c r="T244" s="27" t="s">
        <v>811</v>
      </c>
      <c r="U244" s="27" t="s">
        <v>811</v>
      </c>
      <c r="V244" s="27" t="s">
        <v>811</v>
      </c>
      <c r="W244" s="27" t="s">
        <v>811</v>
      </c>
      <c r="X244" s="27" t="s">
        <v>815</v>
      </c>
      <c r="Y244" s="27" t="s">
        <v>811</v>
      </c>
    </row>
    <row r="245" spans="1:25">
      <c r="B245" t="s">
        <v>709</v>
      </c>
      <c r="C245" t="s">
        <v>842</v>
      </c>
      <c r="D245" s="18">
        <v>9</v>
      </c>
      <c r="E245" s="55">
        <v>43699</v>
      </c>
      <c r="H245" s="165"/>
      <c r="I245" s="166"/>
      <c r="P245" s="27">
        <v>0.08</v>
      </c>
      <c r="Q245" s="27">
        <v>16.7</v>
      </c>
      <c r="R245" s="27">
        <v>6.38</v>
      </c>
      <c r="S245" s="27">
        <v>34.4</v>
      </c>
      <c r="T245" s="24">
        <v>28.394112911392408</v>
      </c>
      <c r="U245" s="24">
        <v>15.977998137565924</v>
      </c>
      <c r="V245" s="24">
        <v>0.98222816931104417</v>
      </c>
      <c r="W245" s="371">
        <v>25.653651960784316</v>
      </c>
      <c r="X245" s="27" t="s">
        <v>815</v>
      </c>
      <c r="Y245" s="24">
        <v>44.372111048958331</v>
      </c>
    </row>
    <row r="246" spans="1:25">
      <c r="B246" t="s">
        <v>709</v>
      </c>
      <c r="C246" t="s">
        <v>842</v>
      </c>
      <c r="D246" s="18">
        <v>10</v>
      </c>
      <c r="E246" s="55">
        <v>43699</v>
      </c>
      <c r="H246" s="165"/>
      <c r="I246" s="166"/>
      <c r="P246" s="27">
        <v>7.0000000000000007E-2</v>
      </c>
      <c r="Q246" s="27">
        <v>15.1</v>
      </c>
      <c r="R246" s="27" t="s">
        <v>811</v>
      </c>
      <c r="S246" s="27" t="s">
        <v>811</v>
      </c>
      <c r="T246" s="27" t="s">
        <v>811</v>
      </c>
      <c r="U246" s="27" t="s">
        <v>811</v>
      </c>
      <c r="V246" s="27" t="s">
        <v>811</v>
      </c>
      <c r="W246" s="27" t="s">
        <v>811</v>
      </c>
      <c r="X246" s="27" t="s">
        <v>815</v>
      </c>
      <c r="Y246" s="27" t="s">
        <v>811</v>
      </c>
    </row>
    <row r="247" spans="1:25">
      <c r="B247" t="s">
        <v>709</v>
      </c>
      <c r="C247" t="s">
        <v>842</v>
      </c>
      <c r="D247" s="18">
        <v>11</v>
      </c>
      <c r="E247" s="55">
        <v>43699</v>
      </c>
      <c r="H247" s="165"/>
      <c r="I247" s="166"/>
      <c r="P247" s="27">
        <v>0.06</v>
      </c>
      <c r="Q247" s="27">
        <v>14</v>
      </c>
      <c r="R247" s="27">
        <v>6.33</v>
      </c>
      <c r="S247" s="27">
        <v>73.900000000000006</v>
      </c>
      <c r="T247" s="24">
        <v>3.9977270886075948</v>
      </c>
      <c r="U247" s="24">
        <v>61.152399660350731</v>
      </c>
      <c r="V247" s="24">
        <v>7.6845160160004848</v>
      </c>
      <c r="W247" s="371">
        <v>218.04029411764708</v>
      </c>
      <c r="X247" s="27" t="s">
        <v>815</v>
      </c>
      <c r="Y247" s="24">
        <v>65.150126748958328</v>
      </c>
    </row>
    <row r="248" spans="1:25">
      <c r="B248" t="s">
        <v>709</v>
      </c>
      <c r="C248" t="s">
        <v>842</v>
      </c>
      <c r="D248" s="18">
        <v>12</v>
      </c>
      <c r="E248" s="55">
        <v>43699</v>
      </c>
      <c r="H248" s="165"/>
      <c r="I248" s="166"/>
      <c r="P248" s="27">
        <v>0.05</v>
      </c>
      <c r="Q248" s="27">
        <v>12.8</v>
      </c>
      <c r="R248" s="27" t="s">
        <v>811</v>
      </c>
      <c r="S248" s="27" t="s">
        <v>811</v>
      </c>
      <c r="T248" s="27" t="s">
        <v>811</v>
      </c>
      <c r="U248" s="27" t="s">
        <v>811</v>
      </c>
      <c r="V248" s="27" t="s">
        <v>811</v>
      </c>
      <c r="W248" s="27" t="s">
        <v>811</v>
      </c>
      <c r="X248" s="27" t="s">
        <v>815</v>
      </c>
      <c r="Y248" s="27" t="s">
        <v>811</v>
      </c>
    </row>
    <row r="249" spans="1:25">
      <c r="D249" s="18"/>
      <c r="E249" s="55"/>
      <c r="H249" s="165"/>
      <c r="I249" s="166"/>
      <c r="P249" s="27"/>
      <c r="Q249" s="27"/>
      <c r="R249" s="27"/>
      <c r="S249" s="27"/>
      <c r="T249" s="27"/>
      <c r="U249" s="27"/>
      <c r="V249" s="27"/>
      <c r="W249" s="27"/>
      <c r="X249" s="27"/>
      <c r="Y249" s="27"/>
    </row>
    <row r="250" spans="1:25" ht="31.8" thickBot="1">
      <c r="A250" s="975" t="s">
        <v>20</v>
      </c>
      <c r="B250" s="940" t="s">
        <v>701</v>
      </c>
      <c r="C250" s="941" t="s">
        <v>805</v>
      </c>
      <c r="D250" s="942" t="s">
        <v>786</v>
      </c>
      <c r="E250" s="940" t="s">
        <v>1000</v>
      </c>
      <c r="F250" s="941" t="s">
        <v>1008</v>
      </c>
      <c r="G250" s="941" t="s">
        <v>806</v>
      </c>
      <c r="H250" s="941" t="s">
        <v>807</v>
      </c>
      <c r="I250" s="943" t="s">
        <v>1009</v>
      </c>
      <c r="J250" s="940" t="s">
        <v>1010</v>
      </c>
      <c r="K250" s="941" t="s">
        <v>1011</v>
      </c>
      <c r="L250" s="940" t="s">
        <v>1012</v>
      </c>
      <c r="M250" s="941" t="s">
        <v>1013</v>
      </c>
      <c r="N250" s="940" t="s">
        <v>1014</v>
      </c>
      <c r="O250" s="940" t="s">
        <v>1015</v>
      </c>
      <c r="P250" s="944" t="s">
        <v>1016</v>
      </c>
      <c r="Q250" s="940" t="s">
        <v>703</v>
      </c>
      <c r="R250" s="941" t="s">
        <v>1017</v>
      </c>
      <c r="S250" s="940" t="s">
        <v>808</v>
      </c>
      <c r="T250" s="940" t="s">
        <v>1018</v>
      </c>
      <c r="U250" s="945" t="s">
        <v>809</v>
      </c>
      <c r="V250" s="945" t="s">
        <v>1019</v>
      </c>
      <c r="W250" s="940" t="s">
        <v>1020</v>
      </c>
      <c r="X250" s="941" t="s">
        <v>1021</v>
      </c>
    </row>
    <row r="251" spans="1:25" ht="16.2" thickTop="1">
      <c r="A251" s="108" t="s">
        <v>854</v>
      </c>
      <c r="B251" t="s">
        <v>842</v>
      </c>
      <c r="C251">
        <v>0.5</v>
      </c>
      <c r="D251" s="55">
        <v>44076</v>
      </c>
      <c r="F251">
        <v>4</v>
      </c>
      <c r="G251">
        <v>13.2</v>
      </c>
      <c r="H251">
        <v>2.8</v>
      </c>
      <c r="J251" t="s">
        <v>1025</v>
      </c>
      <c r="K251">
        <v>3</v>
      </c>
      <c r="L251">
        <v>2</v>
      </c>
      <c r="M251" t="s">
        <v>1035</v>
      </c>
      <c r="N251" t="s">
        <v>815</v>
      </c>
      <c r="O251" s="24">
        <v>8.25</v>
      </c>
      <c r="P251" s="27">
        <v>23.4</v>
      </c>
      <c r="Q251" s="27">
        <v>6.9</v>
      </c>
      <c r="R251" s="27">
        <v>23.3</v>
      </c>
      <c r="S251" s="371">
        <v>0.82133333333333336</v>
      </c>
      <c r="T251" s="371">
        <v>2.5000000000000001E-2</v>
      </c>
      <c r="U251" s="24">
        <v>0.72540076272804277</v>
      </c>
      <c r="V251" s="371">
        <v>27.082762930461371</v>
      </c>
    </row>
    <row r="252" spans="1:25">
      <c r="A252" s="108" t="s">
        <v>854</v>
      </c>
      <c r="B252" t="s">
        <v>842</v>
      </c>
      <c r="C252">
        <v>1</v>
      </c>
      <c r="D252" s="55">
        <v>44076</v>
      </c>
      <c r="O252" s="24">
        <v>8.24</v>
      </c>
      <c r="P252" s="27">
        <v>23.4</v>
      </c>
      <c r="Q252" s="27" t="s">
        <v>811</v>
      </c>
      <c r="R252" s="27" t="s">
        <v>811</v>
      </c>
      <c r="S252" s="24" t="s">
        <v>811</v>
      </c>
      <c r="T252" s="24" t="s">
        <v>811</v>
      </c>
      <c r="U252" s="24" t="s">
        <v>811</v>
      </c>
      <c r="V252" s="24" t="s">
        <v>811</v>
      </c>
    </row>
    <row r="253" spans="1:25">
      <c r="A253" s="108" t="s">
        <v>854</v>
      </c>
      <c r="B253" t="s">
        <v>842</v>
      </c>
      <c r="C253">
        <v>2</v>
      </c>
      <c r="D253" s="55">
        <v>44076</v>
      </c>
      <c r="O253" s="24">
        <v>8.24</v>
      </c>
      <c r="P253" s="27">
        <v>23.4</v>
      </c>
      <c r="Q253" s="27" t="s">
        <v>811</v>
      </c>
      <c r="R253" s="27" t="s">
        <v>811</v>
      </c>
      <c r="S253" s="24" t="s">
        <v>811</v>
      </c>
      <c r="T253" s="24" t="s">
        <v>811</v>
      </c>
      <c r="U253" s="24" t="s">
        <v>811</v>
      </c>
      <c r="V253" s="24" t="s">
        <v>811</v>
      </c>
    </row>
    <row r="254" spans="1:25">
      <c r="A254" s="108" t="s">
        <v>854</v>
      </c>
      <c r="B254" t="s">
        <v>842</v>
      </c>
      <c r="C254">
        <v>3</v>
      </c>
      <c r="D254" s="55">
        <v>44076</v>
      </c>
      <c r="O254" s="24">
        <v>8.2200000000000006</v>
      </c>
      <c r="P254" s="27">
        <v>23.4</v>
      </c>
      <c r="Q254" s="27">
        <v>6.86</v>
      </c>
      <c r="R254" s="27">
        <v>24.300000000000004</v>
      </c>
      <c r="S254" s="371">
        <v>1.5866666666666667</v>
      </c>
      <c r="T254" s="591">
        <v>2.5000000000000001E-2</v>
      </c>
      <c r="U254" s="24">
        <v>0.51422760553195346</v>
      </c>
      <c r="V254" s="371">
        <v>26.185275894163009</v>
      </c>
    </row>
    <row r="255" spans="1:25">
      <c r="A255" s="108" t="s">
        <v>854</v>
      </c>
      <c r="B255" t="s">
        <v>842</v>
      </c>
      <c r="C255">
        <v>4</v>
      </c>
      <c r="D255" s="55">
        <v>44076</v>
      </c>
      <c r="O255" s="24">
        <v>8.15</v>
      </c>
      <c r="P255" s="27">
        <v>23.4</v>
      </c>
      <c r="Q255" s="27" t="s">
        <v>811</v>
      </c>
      <c r="R255" s="27" t="s">
        <v>811</v>
      </c>
      <c r="S255" s="24" t="s">
        <v>811</v>
      </c>
      <c r="T255" s="24" t="s">
        <v>811</v>
      </c>
      <c r="U255" s="24" t="s">
        <v>811</v>
      </c>
      <c r="V255" s="24" t="s">
        <v>811</v>
      </c>
    </row>
    <row r="256" spans="1:25">
      <c r="A256" s="108" t="s">
        <v>854</v>
      </c>
      <c r="B256" t="s">
        <v>842</v>
      </c>
      <c r="C256">
        <v>5</v>
      </c>
      <c r="D256" s="55">
        <v>44076</v>
      </c>
      <c r="O256" s="24">
        <v>7.96</v>
      </c>
      <c r="P256" s="27">
        <v>23.4</v>
      </c>
      <c r="Q256" s="27" t="s">
        <v>811</v>
      </c>
      <c r="R256" s="27" t="s">
        <v>811</v>
      </c>
      <c r="S256" s="24" t="s">
        <v>811</v>
      </c>
      <c r="T256" s="24" t="s">
        <v>811</v>
      </c>
      <c r="U256" s="24" t="s">
        <v>811</v>
      </c>
      <c r="V256" s="24" t="s">
        <v>811</v>
      </c>
    </row>
    <row r="257" spans="1:28">
      <c r="A257" s="108" t="s">
        <v>854</v>
      </c>
      <c r="B257" t="s">
        <v>842</v>
      </c>
      <c r="C257">
        <v>6</v>
      </c>
      <c r="D257" s="55">
        <v>44076</v>
      </c>
      <c r="O257" s="24">
        <v>7.66</v>
      </c>
      <c r="P257" s="27">
        <v>23.2</v>
      </c>
      <c r="Q257" s="27" t="s">
        <v>811</v>
      </c>
      <c r="R257" s="27" t="s">
        <v>811</v>
      </c>
      <c r="S257" s="24" t="s">
        <v>811</v>
      </c>
      <c r="T257" s="24" t="s">
        <v>811</v>
      </c>
      <c r="U257" s="24" t="s">
        <v>811</v>
      </c>
      <c r="V257" s="24" t="s">
        <v>811</v>
      </c>
    </row>
    <row r="258" spans="1:28">
      <c r="A258" s="108" t="s">
        <v>854</v>
      </c>
      <c r="B258" t="s">
        <v>842</v>
      </c>
      <c r="C258">
        <v>7</v>
      </c>
      <c r="D258" s="55">
        <v>44076</v>
      </c>
      <c r="O258" s="24">
        <v>6.49</v>
      </c>
      <c r="P258" s="27">
        <v>23</v>
      </c>
      <c r="Q258" s="27" t="s">
        <v>811</v>
      </c>
      <c r="R258" s="27" t="s">
        <v>811</v>
      </c>
      <c r="S258" s="24" t="s">
        <v>811</v>
      </c>
      <c r="T258" s="24" t="s">
        <v>811</v>
      </c>
      <c r="U258" s="24" t="s">
        <v>811</v>
      </c>
      <c r="V258" s="24" t="s">
        <v>811</v>
      </c>
    </row>
    <row r="259" spans="1:28">
      <c r="A259" s="108" t="s">
        <v>854</v>
      </c>
      <c r="B259" t="s">
        <v>842</v>
      </c>
      <c r="C259">
        <v>8</v>
      </c>
      <c r="D259" s="55">
        <v>44076</v>
      </c>
      <c r="O259" s="24">
        <v>0.42</v>
      </c>
      <c r="P259" s="27">
        <v>20.5</v>
      </c>
      <c r="Q259" s="27" t="s">
        <v>811</v>
      </c>
      <c r="R259" s="27" t="s">
        <v>811</v>
      </c>
      <c r="S259" s="24" t="s">
        <v>811</v>
      </c>
      <c r="T259" s="24" t="s">
        <v>811</v>
      </c>
      <c r="U259" s="24" t="s">
        <v>811</v>
      </c>
      <c r="V259" s="24" t="s">
        <v>811</v>
      </c>
    </row>
    <row r="260" spans="1:28">
      <c r="A260" s="108" t="s">
        <v>854</v>
      </c>
      <c r="B260" t="s">
        <v>842</v>
      </c>
      <c r="C260">
        <v>9</v>
      </c>
      <c r="D260" s="55">
        <v>44076</v>
      </c>
      <c r="O260" s="24">
        <v>0.14000000000000001</v>
      </c>
      <c r="P260" s="27">
        <v>16</v>
      </c>
      <c r="Q260" s="27">
        <v>6.39</v>
      </c>
      <c r="R260" s="27">
        <v>31.8</v>
      </c>
      <c r="S260" s="371">
        <v>7.6906666666666661</v>
      </c>
      <c r="T260" s="591">
        <v>2.5000000000000001E-2</v>
      </c>
      <c r="U260" s="24">
        <v>0.94302099154645558</v>
      </c>
      <c r="V260" s="371">
        <v>23.492814785267914</v>
      </c>
    </row>
    <row r="261" spans="1:28">
      <c r="A261" s="108" t="s">
        <v>854</v>
      </c>
      <c r="B261" t="s">
        <v>842</v>
      </c>
      <c r="C261">
        <v>10</v>
      </c>
      <c r="D261" s="55">
        <v>44076</v>
      </c>
      <c r="O261" s="24">
        <v>0.1</v>
      </c>
      <c r="P261" s="27">
        <v>14</v>
      </c>
      <c r="Q261" s="27" t="s">
        <v>811</v>
      </c>
      <c r="R261" s="27" t="s">
        <v>811</v>
      </c>
      <c r="S261" s="24" t="s">
        <v>811</v>
      </c>
      <c r="T261" s="24" t="s">
        <v>811</v>
      </c>
      <c r="U261" s="24" t="s">
        <v>811</v>
      </c>
      <c r="V261" s="24" t="s">
        <v>811</v>
      </c>
    </row>
    <row r="262" spans="1:28">
      <c r="A262" s="108" t="s">
        <v>854</v>
      </c>
      <c r="B262" t="s">
        <v>842</v>
      </c>
      <c r="C262">
        <v>11</v>
      </c>
      <c r="D262" s="55">
        <v>44076</v>
      </c>
      <c r="O262" s="24">
        <v>0.08</v>
      </c>
      <c r="P262" s="27">
        <v>12.8</v>
      </c>
      <c r="Q262" s="27" t="s">
        <v>811</v>
      </c>
      <c r="R262" s="27" t="s">
        <v>811</v>
      </c>
      <c r="S262" s="24" t="s">
        <v>811</v>
      </c>
      <c r="T262" s="24" t="s">
        <v>811</v>
      </c>
      <c r="U262" s="24" t="s">
        <v>811</v>
      </c>
      <c r="V262" s="24" t="s">
        <v>811</v>
      </c>
    </row>
    <row r="263" spans="1:28">
      <c r="A263" s="108" t="s">
        <v>854</v>
      </c>
      <c r="B263" t="s">
        <v>842</v>
      </c>
      <c r="C263">
        <v>12</v>
      </c>
      <c r="D263" s="55">
        <v>44076</v>
      </c>
      <c r="O263" s="24">
        <v>0.06</v>
      </c>
      <c r="P263" s="27">
        <v>11.8</v>
      </c>
      <c r="Q263" s="27" t="s">
        <v>811</v>
      </c>
      <c r="R263" s="27" t="s">
        <v>811</v>
      </c>
      <c r="S263" s="24" t="s">
        <v>811</v>
      </c>
      <c r="T263" s="24" t="s">
        <v>811</v>
      </c>
      <c r="U263" s="24" t="s">
        <v>811</v>
      </c>
      <c r="V263" s="24" t="s">
        <v>811</v>
      </c>
    </row>
    <row r="264" spans="1:28">
      <c r="A264" s="108" t="s">
        <v>854</v>
      </c>
      <c r="B264" t="s">
        <v>842</v>
      </c>
      <c r="C264">
        <v>13</v>
      </c>
      <c r="D264" s="55">
        <v>44076</v>
      </c>
      <c r="O264" s="24">
        <v>0.06</v>
      </c>
      <c r="P264" s="27">
        <v>11.4</v>
      </c>
      <c r="Q264" s="54" t="s">
        <v>872</v>
      </c>
      <c r="R264" s="54" t="s">
        <v>872</v>
      </c>
      <c r="S264" s="371">
        <v>3.3637333333333346</v>
      </c>
      <c r="T264" s="371">
        <v>0.63466666666666671</v>
      </c>
      <c r="U264" s="24">
        <v>9.1658504277607911</v>
      </c>
      <c r="V264" s="371">
        <v>217.05085228028184</v>
      </c>
    </row>
    <row r="265" spans="1:28">
      <c r="D265" s="18"/>
      <c r="E265" s="55"/>
      <c r="H265" s="165"/>
      <c r="I265" s="166"/>
      <c r="P265" s="27"/>
      <c r="Q265" s="27"/>
      <c r="R265" s="27"/>
      <c r="S265" s="27"/>
      <c r="T265" s="27"/>
      <c r="U265" s="27"/>
      <c r="V265" s="27"/>
      <c r="W265" s="27"/>
      <c r="X265" s="27"/>
      <c r="Y265" s="27"/>
    </row>
    <row r="266" spans="1:28" s="747" customFormat="1" ht="31.8" thickBot="1">
      <c r="A266" s="977" t="s">
        <v>804</v>
      </c>
      <c r="B266" s="863" t="s">
        <v>20</v>
      </c>
      <c r="C266" s="863" t="s">
        <v>701</v>
      </c>
      <c r="D266" s="863" t="s">
        <v>805</v>
      </c>
      <c r="E266" s="865" t="s">
        <v>786</v>
      </c>
      <c r="F266" s="863" t="s">
        <v>1000</v>
      </c>
      <c r="G266" s="863" t="s">
        <v>1008</v>
      </c>
      <c r="H266" s="863" t="s">
        <v>806</v>
      </c>
      <c r="I266" s="863" t="s">
        <v>807</v>
      </c>
      <c r="J266" s="867" t="s">
        <v>1009</v>
      </c>
      <c r="K266" s="863" t="s">
        <v>1015</v>
      </c>
      <c r="L266" s="868" t="s">
        <v>1016</v>
      </c>
      <c r="M266" s="863" t="s">
        <v>703</v>
      </c>
      <c r="N266" s="863" t="s">
        <v>1017</v>
      </c>
      <c r="O266" s="863" t="s">
        <v>808</v>
      </c>
      <c r="P266" s="863" t="s">
        <v>1018</v>
      </c>
      <c r="Q266" s="870" t="s">
        <v>809</v>
      </c>
      <c r="R266" s="870" t="s">
        <v>1019</v>
      </c>
      <c r="S266" s="863" t="s">
        <v>1021</v>
      </c>
      <c r="T266" s="863" t="s">
        <v>1010</v>
      </c>
      <c r="U266" s="863" t="s">
        <v>1011</v>
      </c>
      <c r="V266" s="863" t="s">
        <v>1012</v>
      </c>
      <c r="W266" s="863" t="s">
        <v>1013</v>
      </c>
      <c r="X266" s="863" t="s">
        <v>1014</v>
      </c>
    </row>
    <row r="267" spans="1:28" ht="16.2" thickTop="1">
      <c r="B267" t="s">
        <v>709</v>
      </c>
      <c r="C267" t="s">
        <v>855</v>
      </c>
      <c r="D267" s="27">
        <v>0.5</v>
      </c>
      <c r="E267" s="133">
        <v>44447</v>
      </c>
      <c r="H267">
        <v>13.5</v>
      </c>
      <c r="I267">
        <v>3.25</v>
      </c>
      <c r="J267" s="172">
        <v>0.24074074074074073</v>
      </c>
      <c r="K267" s="27">
        <v>8.6199999999999992</v>
      </c>
      <c r="L267" s="27">
        <v>23.6</v>
      </c>
      <c r="M267" s="24">
        <v>6.92</v>
      </c>
      <c r="N267" s="27">
        <v>23.3</v>
      </c>
      <c r="O267" s="24">
        <v>2.3055238095238102</v>
      </c>
      <c r="P267" s="24">
        <v>2.4676039682539681</v>
      </c>
      <c r="Q267" s="71">
        <v>0.80013665408380619</v>
      </c>
      <c r="R267" s="371">
        <v>27.351834928475864</v>
      </c>
      <c r="S267" s="24">
        <v>4.7731277777777787</v>
      </c>
      <c r="T267" t="s">
        <v>1033</v>
      </c>
      <c r="U267" t="s">
        <v>1027</v>
      </c>
      <c r="V267" t="s">
        <v>1028</v>
      </c>
      <c r="W267" t="s">
        <v>714</v>
      </c>
      <c r="Y267" s="961"/>
      <c r="AB267" s="51"/>
    </row>
    <row r="268" spans="1:28">
      <c r="B268" t="s">
        <v>709</v>
      </c>
      <c r="C268" t="s">
        <v>855</v>
      </c>
      <c r="D268" s="27">
        <v>1</v>
      </c>
      <c r="E268" s="133">
        <v>44447</v>
      </c>
      <c r="K268" s="27">
        <v>8.68</v>
      </c>
      <c r="L268" s="27">
        <v>23.4</v>
      </c>
      <c r="M268" s="24" t="s">
        <v>811</v>
      </c>
      <c r="N268" s="24" t="s">
        <v>811</v>
      </c>
      <c r="O268" s="24" t="s">
        <v>811</v>
      </c>
      <c r="P268" s="24" t="s">
        <v>811</v>
      </c>
      <c r="Q268" s="71" t="s">
        <v>811</v>
      </c>
      <c r="R268" s="371" t="s">
        <v>811</v>
      </c>
      <c r="S268" s="24" t="s">
        <v>811</v>
      </c>
      <c r="Y268" s="961"/>
      <c r="AB268" s="51"/>
    </row>
    <row r="269" spans="1:28">
      <c r="B269" t="s">
        <v>709</v>
      </c>
      <c r="C269" t="s">
        <v>855</v>
      </c>
      <c r="D269" s="27">
        <v>2</v>
      </c>
      <c r="E269" s="133">
        <v>44447</v>
      </c>
      <c r="K269" s="27">
        <v>8.69</v>
      </c>
      <c r="L269" s="27">
        <v>23.3</v>
      </c>
      <c r="M269" s="24" t="s">
        <v>811</v>
      </c>
      <c r="N269" s="24" t="s">
        <v>811</v>
      </c>
      <c r="O269" s="24" t="s">
        <v>811</v>
      </c>
      <c r="P269" s="24" t="s">
        <v>811</v>
      </c>
      <c r="Q269" s="71" t="s">
        <v>811</v>
      </c>
      <c r="R269" s="371" t="s">
        <v>811</v>
      </c>
      <c r="S269" s="24" t="s">
        <v>811</v>
      </c>
      <c r="Y269" s="961"/>
      <c r="AB269" s="51"/>
    </row>
    <row r="270" spans="1:28">
      <c r="B270" t="s">
        <v>709</v>
      </c>
      <c r="C270" t="s">
        <v>855</v>
      </c>
      <c r="D270" s="27">
        <v>3</v>
      </c>
      <c r="E270" s="133">
        <v>44447</v>
      </c>
      <c r="K270" s="27">
        <v>8.64</v>
      </c>
      <c r="L270" s="27">
        <v>23.3</v>
      </c>
      <c r="M270" s="24">
        <v>6.88</v>
      </c>
      <c r="N270" s="27">
        <v>23.199999999999996</v>
      </c>
      <c r="O270" s="24">
        <v>2.9045714285714292</v>
      </c>
      <c r="P270" s="24">
        <v>3.7974896825396809</v>
      </c>
      <c r="Q270" s="71">
        <v>0.73345859957682236</v>
      </c>
      <c r="R270" s="371">
        <v>32.214446850000002</v>
      </c>
      <c r="S270" s="24">
        <v>6.7020611111111101</v>
      </c>
      <c r="Y270" s="961"/>
      <c r="AB270" s="51"/>
    </row>
    <row r="271" spans="1:28">
      <c r="B271" t="s">
        <v>709</v>
      </c>
      <c r="C271" t="s">
        <v>855</v>
      </c>
      <c r="D271" s="27">
        <v>4</v>
      </c>
      <c r="E271" s="133">
        <v>44447</v>
      </c>
      <c r="K271" s="27">
        <v>8.61</v>
      </c>
      <c r="L271" s="27">
        <v>23.3</v>
      </c>
      <c r="M271" s="24" t="s">
        <v>811</v>
      </c>
      <c r="N271" s="24" t="s">
        <v>811</v>
      </c>
      <c r="O271" s="24" t="s">
        <v>811</v>
      </c>
      <c r="P271" s="24" t="s">
        <v>811</v>
      </c>
      <c r="Q271" s="71" t="s">
        <v>811</v>
      </c>
      <c r="R271" s="371" t="s">
        <v>811</v>
      </c>
      <c r="S271" s="24" t="s">
        <v>811</v>
      </c>
      <c r="Y271" s="961"/>
      <c r="AB271" s="51"/>
    </row>
    <row r="272" spans="1:28">
      <c r="B272" t="s">
        <v>709</v>
      </c>
      <c r="C272" t="s">
        <v>855</v>
      </c>
      <c r="D272" s="27">
        <v>5</v>
      </c>
      <c r="E272" s="133">
        <v>44447</v>
      </c>
      <c r="K272" s="27">
        <v>8.31</v>
      </c>
      <c r="L272" s="27">
        <v>23.2</v>
      </c>
      <c r="M272" s="24" t="s">
        <v>811</v>
      </c>
      <c r="N272" s="24" t="s">
        <v>811</v>
      </c>
      <c r="O272" s="24" t="s">
        <v>811</v>
      </c>
      <c r="P272" s="24" t="s">
        <v>811</v>
      </c>
      <c r="Q272" s="71" t="s">
        <v>811</v>
      </c>
      <c r="R272" s="371" t="s">
        <v>811</v>
      </c>
      <c r="S272" s="24" t="s">
        <v>811</v>
      </c>
      <c r="Y272" s="961"/>
      <c r="AB272" s="51"/>
    </row>
    <row r="273" spans="1:28">
      <c r="B273" t="s">
        <v>709</v>
      </c>
      <c r="C273" t="s">
        <v>855</v>
      </c>
      <c r="D273" s="27">
        <v>6</v>
      </c>
      <c r="E273" s="133">
        <v>44447</v>
      </c>
      <c r="K273" s="27">
        <v>7.72</v>
      </c>
      <c r="L273" s="27">
        <v>23.1</v>
      </c>
      <c r="M273" s="24" t="s">
        <v>811</v>
      </c>
      <c r="N273" s="24" t="s">
        <v>811</v>
      </c>
      <c r="O273" s="24" t="s">
        <v>811</v>
      </c>
      <c r="P273" s="24" t="s">
        <v>811</v>
      </c>
      <c r="Q273" s="71" t="s">
        <v>811</v>
      </c>
      <c r="R273" s="371" t="s">
        <v>811</v>
      </c>
      <c r="S273" s="24" t="s">
        <v>811</v>
      </c>
      <c r="Y273" s="961"/>
      <c r="AB273" s="51"/>
    </row>
    <row r="274" spans="1:28">
      <c r="B274" t="s">
        <v>709</v>
      </c>
      <c r="C274" t="s">
        <v>855</v>
      </c>
      <c r="D274" s="27">
        <v>7</v>
      </c>
      <c r="E274" s="133">
        <v>44447</v>
      </c>
      <c r="K274" s="27">
        <v>6.14</v>
      </c>
      <c r="L274" s="27">
        <v>22.8</v>
      </c>
      <c r="M274" s="24" t="s">
        <v>811</v>
      </c>
      <c r="N274" s="24" t="s">
        <v>811</v>
      </c>
      <c r="O274" s="24" t="s">
        <v>811</v>
      </c>
      <c r="P274" s="24" t="s">
        <v>811</v>
      </c>
      <c r="Q274" s="71" t="s">
        <v>811</v>
      </c>
      <c r="R274" s="371" t="s">
        <v>811</v>
      </c>
      <c r="S274" s="24" t="s">
        <v>811</v>
      </c>
      <c r="Y274" s="961"/>
      <c r="AB274" s="51"/>
    </row>
    <row r="275" spans="1:28">
      <c r="B275" t="s">
        <v>709</v>
      </c>
      <c r="C275" t="s">
        <v>855</v>
      </c>
      <c r="D275" s="27">
        <v>8</v>
      </c>
      <c r="E275" s="133">
        <v>44447</v>
      </c>
      <c r="K275" s="27">
        <v>0.61</v>
      </c>
      <c r="L275" s="27">
        <v>21.5</v>
      </c>
      <c r="M275" s="24" t="s">
        <v>811</v>
      </c>
      <c r="N275" s="24" t="s">
        <v>811</v>
      </c>
      <c r="O275" s="24" t="s">
        <v>811</v>
      </c>
      <c r="P275" s="24" t="s">
        <v>811</v>
      </c>
      <c r="Q275" s="71" t="s">
        <v>811</v>
      </c>
      <c r="R275" s="371" t="s">
        <v>811</v>
      </c>
      <c r="S275" s="24" t="s">
        <v>811</v>
      </c>
      <c r="Y275" s="961"/>
      <c r="AB275" s="51"/>
    </row>
    <row r="276" spans="1:28">
      <c r="B276" t="s">
        <v>709</v>
      </c>
      <c r="C276" t="s">
        <v>855</v>
      </c>
      <c r="D276" s="27">
        <v>9</v>
      </c>
      <c r="E276" s="133">
        <v>44447</v>
      </c>
      <c r="K276" s="27">
        <v>0.12</v>
      </c>
      <c r="L276" s="27">
        <v>17.399999999999999</v>
      </c>
      <c r="M276" s="24">
        <v>6.74</v>
      </c>
      <c r="N276" s="23">
        <v>40</v>
      </c>
      <c r="O276" s="24">
        <v>24.376380952380959</v>
      </c>
      <c r="P276" s="24">
        <v>7.4856801587301449</v>
      </c>
      <c r="Q276" s="71">
        <v>1.5335952536606285</v>
      </c>
      <c r="R276" s="371">
        <v>19.571655860862403</v>
      </c>
      <c r="S276" s="24">
        <v>31.862061111111103</v>
      </c>
      <c r="Y276" s="961"/>
      <c r="AB276" s="51"/>
    </row>
    <row r="277" spans="1:28">
      <c r="B277" t="s">
        <v>709</v>
      </c>
      <c r="C277" t="s">
        <v>855</v>
      </c>
      <c r="D277" s="27">
        <v>10</v>
      </c>
      <c r="E277" s="133">
        <v>44447</v>
      </c>
      <c r="K277" s="27">
        <v>0.08</v>
      </c>
      <c r="L277" s="27">
        <v>14.5</v>
      </c>
      <c r="M277" s="24" t="s">
        <v>811</v>
      </c>
      <c r="N277" s="24" t="s">
        <v>811</v>
      </c>
      <c r="O277" s="24" t="s">
        <v>811</v>
      </c>
      <c r="P277" s="24" t="s">
        <v>811</v>
      </c>
      <c r="Q277" s="71" t="s">
        <v>811</v>
      </c>
      <c r="R277" s="371" t="s">
        <v>811</v>
      </c>
      <c r="S277" s="24" t="s">
        <v>811</v>
      </c>
      <c r="Y277" s="961"/>
      <c r="AB277" s="51"/>
    </row>
    <row r="278" spans="1:28">
      <c r="B278" t="s">
        <v>709</v>
      </c>
      <c r="C278" t="s">
        <v>855</v>
      </c>
      <c r="D278" s="27">
        <v>11</v>
      </c>
      <c r="E278" s="133">
        <v>44447</v>
      </c>
      <c r="K278" s="27">
        <v>7.0000000000000007E-2</v>
      </c>
      <c r="L278" s="27">
        <v>13.1</v>
      </c>
      <c r="M278" s="24" t="s">
        <v>811</v>
      </c>
      <c r="N278" s="24" t="s">
        <v>811</v>
      </c>
      <c r="O278" s="24" t="s">
        <v>811</v>
      </c>
      <c r="P278" s="24" t="s">
        <v>811</v>
      </c>
      <c r="Q278" s="71" t="s">
        <v>811</v>
      </c>
      <c r="R278" s="371" t="s">
        <v>811</v>
      </c>
      <c r="S278" s="24" t="s">
        <v>811</v>
      </c>
      <c r="Y278" s="961"/>
      <c r="AB278" s="51"/>
    </row>
    <row r="279" spans="1:28">
      <c r="B279" t="s">
        <v>709</v>
      </c>
      <c r="C279" t="s">
        <v>855</v>
      </c>
      <c r="D279" s="27">
        <v>12</v>
      </c>
      <c r="E279" s="133">
        <v>44447</v>
      </c>
      <c r="K279" s="27">
        <v>0.06</v>
      </c>
      <c r="L279" s="27">
        <v>12.4</v>
      </c>
      <c r="M279" s="24" t="s">
        <v>811</v>
      </c>
      <c r="N279" s="24" t="s">
        <v>811</v>
      </c>
      <c r="O279" s="24" t="s">
        <v>811</v>
      </c>
      <c r="P279" s="24" t="s">
        <v>811</v>
      </c>
      <c r="Q279" s="71" t="s">
        <v>811</v>
      </c>
      <c r="R279" s="371" t="s">
        <v>811</v>
      </c>
      <c r="S279" s="24" t="s">
        <v>811</v>
      </c>
      <c r="Y279" s="961"/>
      <c r="AB279" s="51"/>
    </row>
    <row r="280" spans="1:28">
      <c r="B280" t="s">
        <v>709</v>
      </c>
      <c r="C280" t="s">
        <v>855</v>
      </c>
      <c r="D280" s="27">
        <v>13</v>
      </c>
      <c r="E280" s="133">
        <v>44447</v>
      </c>
      <c r="K280" s="27">
        <v>0.06</v>
      </c>
      <c r="L280" s="27">
        <v>11.9</v>
      </c>
      <c r="M280" s="24">
        <v>6.4</v>
      </c>
      <c r="N280" s="27">
        <v>81.8</v>
      </c>
      <c r="O280" s="24">
        <v>1.5348571428571429</v>
      </c>
      <c r="P280" s="24">
        <v>21.08463452380953</v>
      </c>
      <c r="Q280" s="71">
        <v>13.281718793200723</v>
      </c>
      <c r="R280" s="371">
        <v>249.08693835545938</v>
      </c>
      <c r="S280" s="24">
        <v>22.619491666666672</v>
      </c>
      <c r="Y280" s="961"/>
      <c r="AB280" s="51"/>
    </row>
    <row r="281" spans="1:28">
      <c r="D281" s="27"/>
      <c r="E281" s="133"/>
      <c r="K281" s="27"/>
      <c r="L281" s="27"/>
      <c r="M281" s="24"/>
      <c r="N281" s="27"/>
      <c r="O281" s="24"/>
      <c r="P281" s="24"/>
      <c r="Q281" s="71"/>
      <c r="R281" s="371"/>
      <c r="S281" s="24"/>
      <c r="Y281" s="961"/>
      <c r="AB281" s="51"/>
    </row>
    <row r="282" spans="1:28" s="832" customFormat="1" ht="21" thickBot="1">
      <c r="A282" s="144" t="s">
        <v>20</v>
      </c>
      <c r="B282" s="144" t="s">
        <v>701</v>
      </c>
      <c r="C282" s="146" t="s">
        <v>805</v>
      </c>
      <c r="D282" s="1559" t="s">
        <v>786</v>
      </c>
      <c r="E282" s="144" t="s">
        <v>1000</v>
      </c>
      <c r="F282" s="146" t="s">
        <v>1008</v>
      </c>
      <c r="G282" s="146" t="s">
        <v>806</v>
      </c>
      <c r="H282" s="146" t="s">
        <v>807</v>
      </c>
      <c r="I282" s="1560" t="s">
        <v>1009</v>
      </c>
      <c r="J282" s="144" t="s">
        <v>1015</v>
      </c>
      <c r="K282" s="148" t="s">
        <v>1016</v>
      </c>
      <c r="L282" s="144" t="s">
        <v>703</v>
      </c>
      <c r="M282" s="146" t="s">
        <v>1017</v>
      </c>
      <c r="N282" s="149" t="s">
        <v>808</v>
      </c>
      <c r="O282" s="149" t="s">
        <v>1018</v>
      </c>
      <c r="P282" s="149" t="s">
        <v>809</v>
      </c>
      <c r="Q282" s="149" t="s">
        <v>1019</v>
      </c>
      <c r="R282" s="1409" t="s">
        <v>1021</v>
      </c>
      <c r="S282" s="144" t="s">
        <v>1010</v>
      </c>
      <c r="T282" s="146" t="s">
        <v>1011</v>
      </c>
      <c r="U282" s="144" t="s">
        <v>1012</v>
      </c>
      <c r="V282" s="146" t="s">
        <v>1013</v>
      </c>
      <c r="W282" s="144" t="s">
        <v>1014</v>
      </c>
    </row>
    <row r="283" spans="1:28">
      <c r="A283" t="s">
        <v>709</v>
      </c>
      <c r="B283" t="s">
        <v>842</v>
      </c>
      <c r="C283" s="27">
        <v>0.5</v>
      </c>
      <c r="D283" s="55">
        <v>44805</v>
      </c>
      <c r="E283" s="27"/>
      <c r="F283">
        <v>4</v>
      </c>
      <c r="G283">
        <v>12.9</v>
      </c>
      <c r="H283">
        <v>3.3</v>
      </c>
      <c r="I283" s="1562">
        <v>0.25581395348837205</v>
      </c>
      <c r="J283" s="27">
        <v>7.95</v>
      </c>
      <c r="K283" s="27">
        <v>25.7</v>
      </c>
      <c r="L283" s="22">
        <v>7.05</v>
      </c>
      <c r="M283" s="23">
        <v>29</v>
      </c>
      <c r="N283" s="24">
        <v>0.42907878208509148</v>
      </c>
      <c r="O283" s="24">
        <v>0.16948354430379747</v>
      </c>
      <c r="P283" s="2798">
        <v>0.50906675906675924</v>
      </c>
      <c r="Q283" s="49">
        <v>19.27796</v>
      </c>
      <c r="R283" s="24">
        <v>0.59856232638888895</v>
      </c>
      <c r="S283" t="s">
        <v>1044</v>
      </c>
      <c r="T283">
        <v>1</v>
      </c>
      <c r="U283">
        <v>2</v>
      </c>
      <c r="V283" t="s">
        <v>1105</v>
      </c>
    </row>
    <row r="284" spans="1:28">
      <c r="A284" t="s">
        <v>709</v>
      </c>
      <c r="B284" t="s">
        <v>842</v>
      </c>
      <c r="C284" s="27">
        <v>1</v>
      </c>
      <c r="D284" s="55">
        <v>44805</v>
      </c>
      <c r="E284" s="27"/>
      <c r="I284" s="1561"/>
      <c r="J284" s="27">
        <v>8.1199999999999992</v>
      </c>
      <c r="K284" s="27">
        <v>25.8</v>
      </c>
      <c r="L284" s="27" t="s">
        <v>811</v>
      </c>
      <c r="M284" s="27" t="s">
        <v>811</v>
      </c>
      <c r="N284" s="24" t="s">
        <v>811</v>
      </c>
      <c r="O284" s="24" t="s">
        <v>811</v>
      </c>
      <c r="P284" s="27" t="s">
        <v>811</v>
      </c>
      <c r="Q284" s="27" t="s">
        <v>811</v>
      </c>
      <c r="R284" s="24" t="s">
        <v>811</v>
      </c>
    </row>
    <row r="285" spans="1:28">
      <c r="A285" t="s">
        <v>709</v>
      </c>
      <c r="B285" t="s">
        <v>842</v>
      </c>
      <c r="C285" s="27">
        <v>2</v>
      </c>
      <c r="D285" s="55">
        <v>44805</v>
      </c>
      <c r="E285" s="27"/>
      <c r="I285" s="1561"/>
      <c r="J285" s="27">
        <v>8.09</v>
      </c>
      <c r="K285" s="27">
        <v>25.7</v>
      </c>
      <c r="L285" s="27" t="s">
        <v>811</v>
      </c>
      <c r="M285" s="27" t="s">
        <v>811</v>
      </c>
      <c r="N285" s="24" t="s">
        <v>811</v>
      </c>
      <c r="O285" s="24" t="s">
        <v>811</v>
      </c>
      <c r="P285" s="27" t="s">
        <v>811</v>
      </c>
      <c r="Q285" s="27" t="s">
        <v>811</v>
      </c>
      <c r="R285" s="24" t="s">
        <v>811</v>
      </c>
    </row>
    <row r="286" spans="1:28">
      <c r="A286" t="s">
        <v>709</v>
      </c>
      <c r="B286" t="s">
        <v>842</v>
      </c>
      <c r="C286" s="27">
        <v>3</v>
      </c>
      <c r="D286" s="55">
        <v>44805</v>
      </c>
      <c r="E286" s="27"/>
      <c r="I286" s="1561"/>
      <c r="J286" s="27">
        <v>8.15</v>
      </c>
      <c r="K286" s="27">
        <v>25.6</v>
      </c>
      <c r="L286" s="22">
        <v>7.2</v>
      </c>
      <c r="M286" s="23">
        <v>28.6</v>
      </c>
      <c r="N286" s="24">
        <v>1.0379201677390999</v>
      </c>
      <c r="O286" s="24">
        <v>0.03</v>
      </c>
      <c r="P286" s="2798">
        <v>0.54822574053343298</v>
      </c>
      <c r="Q286" s="49">
        <v>19.231060741402409</v>
      </c>
      <c r="R286" s="24">
        <v>1.0679201677390999</v>
      </c>
    </row>
    <row r="287" spans="1:28">
      <c r="A287" t="s">
        <v>709</v>
      </c>
      <c r="B287" t="s">
        <v>842</v>
      </c>
      <c r="C287" s="27">
        <v>4</v>
      </c>
      <c r="D287" s="55">
        <v>44805</v>
      </c>
      <c r="E287" s="27"/>
      <c r="I287" s="1561"/>
      <c r="J287" s="27">
        <v>7.87</v>
      </c>
      <c r="K287" s="27">
        <v>25.6</v>
      </c>
      <c r="L287" s="27" t="s">
        <v>811</v>
      </c>
      <c r="M287" s="27" t="s">
        <v>811</v>
      </c>
      <c r="N287" s="24" t="s">
        <v>811</v>
      </c>
      <c r="O287" s="24" t="s">
        <v>811</v>
      </c>
      <c r="P287" s="27" t="s">
        <v>811</v>
      </c>
      <c r="Q287" s="27" t="s">
        <v>811</v>
      </c>
      <c r="R287" s="24" t="s">
        <v>811</v>
      </c>
    </row>
    <row r="288" spans="1:28">
      <c r="A288" t="s">
        <v>709</v>
      </c>
      <c r="B288" t="s">
        <v>842</v>
      </c>
      <c r="C288" s="27">
        <v>5</v>
      </c>
      <c r="D288" s="55">
        <v>44805</v>
      </c>
      <c r="E288" s="27"/>
      <c r="I288" s="1561"/>
      <c r="J288" s="27">
        <v>7.28</v>
      </c>
      <c r="K288" s="27">
        <v>25.4</v>
      </c>
      <c r="L288" s="27" t="s">
        <v>811</v>
      </c>
      <c r="M288" s="27" t="s">
        <v>811</v>
      </c>
      <c r="N288" s="24" t="s">
        <v>811</v>
      </c>
      <c r="O288" s="24" t="s">
        <v>811</v>
      </c>
      <c r="P288" s="27" t="s">
        <v>811</v>
      </c>
      <c r="Q288" s="27" t="s">
        <v>811</v>
      </c>
      <c r="R288" s="24" t="s">
        <v>811</v>
      </c>
    </row>
    <row r="289" spans="1:36">
      <c r="A289" t="s">
        <v>709</v>
      </c>
      <c r="B289" t="s">
        <v>842</v>
      </c>
      <c r="C289" s="27">
        <v>6</v>
      </c>
      <c r="D289" s="55">
        <v>44805</v>
      </c>
      <c r="E289" s="27"/>
      <c r="I289" s="1561"/>
      <c r="J289" s="27">
        <v>7.06</v>
      </c>
      <c r="K289" s="27">
        <v>24.6</v>
      </c>
      <c r="L289" s="27" t="s">
        <v>811</v>
      </c>
      <c r="M289" s="27" t="s">
        <v>811</v>
      </c>
      <c r="N289" s="24" t="s">
        <v>811</v>
      </c>
      <c r="O289" s="24" t="s">
        <v>811</v>
      </c>
      <c r="P289" s="27" t="s">
        <v>811</v>
      </c>
      <c r="Q289" s="27" t="s">
        <v>811</v>
      </c>
      <c r="R289" s="24" t="s">
        <v>811</v>
      </c>
    </row>
    <row r="290" spans="1:36">
      <c r="A290" t="s">
        <v>709</v>
      </c>
      <c r="B290" t="s">
        <v>842</v>
      </c>
      <c r="C290" s="27">
        <v>7</v>
      </c>
      <c r="D290" s="55">
        <v>44805</v>
      </c>
      <c r="E290" s="27"/>
      <c r="I290" s="1561"/>
      <c r="J290" s="27">
        <v>3.62</v>
      </c>
      <c r="K290" s="27">
        <v>22.4</v>
      </c>
      <c r="L290" s="27" t="s">
        <v>811</v>
      </c>
      <c r="M290" s="27" t="s">
        <v>811</v>
      </c>
      <c r="N290" s="24" t="s">
        <v>811</v>
      </c>
      <c r="O290" s="24" t="s">
        <v>811</v>
      </c>
      <c r="P290" s="27" t="s">
        <v>811</v>
      </c>
      <c r="Q290" s="27" t="s">
        <v>811</v>
      </c>
      <c r="R290" s="24" t="s">
        <v>811</v>
      </c>
    </row>
    <row r="291" spans="1:36">
      <c r="A291" t="s">
        <v>709</v>
      </c>
      <c r="B291" t="s">
        <v>842</v>
      </c>
      <c r="C291" s="27">
        <v>8</v>
      </c>
      <c r="D291" s="55">
        <v>44805</v>
      </c>
      <c r="E291" s="27"/>
      <c r="I291" s="1561"/>
      <c r="J291" s="27">
        <v>0.3</v>
      </c>
      <c r="K291" s="27">
        <v>18.7</v>
      </c>
      <c r="L291" s="27" t="s">
        <v>811</v>
      </c>
      <c r="M291" s="27" t="s">
        <v>811</v>
      </c>
      <c r="N291" s="24" t="s">
        <v>811</v>
      </c>
      <c r="O291" s="24" t="s">
        <v>811</v>
      </c>
      <c r="P291" s="27" t="s">
        <v>811</v>
      </c>
      <c r="Q291" s="27" t="s">
        <v>811</v>
      </c>
      <c r="R291" s="24" t="s">
        <v>811</v>
      </c>
    </row>
    <row r="292" spans="1:36">
      <c r="A292" t="s">
        <v>709</v>
      </c>
      <c r="B292" t="s">
        <v>842</v>
      </c>
      <c r="C292" s="27">
        <v>9</v>
      </c>
      <c r="D292" s="55">
        <v>44805</v>
      </c>
      <c r="E292" s="27"/>
      <c r="I292" s="1561"/>
      <c r="J292" s="27">
        <v>0.12</v>
      </c>
      <c r="K292" s="27">
        <v>14.5</v>
      </c>
      <c r="L292" s="22">
        <v>6.54</v>
      </c>
      <c r="M292" s="23">
        <v>38.200000000000003</v>
      </c>
      <c r="N292" s="24">
        <v>6.2822494791315036</v>
      </c>
      <c r="O292" s="24">
        <v>0.03</v>
      </c>
      <c r="P292" s="2798">
        <v>1.3542148010270942</v>
      </c>
      <c r="Q292" s="49">
        <v>27.672329164805717</v>
      </c>
      <c r="R292" s="24">
        <v>6.3122494791315038</v>
      </c>
    </row>
    <row r="293" spans="1:36">
      <c r="A293" t="s">
        <v>709</v>
      </c>
      <c r="B293" t="s">
        <v>842</v>
      </c>
      <c r="C293" s="27">
        <v>10</v>
      </c>
      <c r="D293" s="55">
        <v>44805</v>
      </c>
      <c r="E293" s="27"/>
      <c r="I293" s="1561"/>
      <c r="J293" s="27">
        <v>0.1</v>
      </c>
      <c r="K293" s="27">
        <v>14.1</v>
      </c>
      <c r="L293" s="27" t="s">
        <v>811</v>
      </c>
      <c r="M293" s="27" t="s">
        <v>811</v>
      </c>
      <c r="N293" s="24" t="s">
        <v>811</v>
      </c>
      <c r="O293" s="24" t="s">
        <v>811</v>
      </c>
      <c r="P293" s="27" t="s">
        <v>811</v>
      </c>
      <c r="Q293" s="27" t="s">
        <v>811</v>
      </c>
      <c r="R293" s="24" t="s">
        <v>811</v>
      </c>
    </row>
    <row r="294" spans="1:36">
      <c r="A294" t="s">
        <v>709</v>
      </c>
      <c r="B294" t="s">
        <v>842</v>
      </c>
      <c r="C294" s="27">
        <v>11</v>
      </c>
      <c r="D294" s="55">
        <v>44805</v>
      </c>
      <c r="E294" s="27"/>
      <c r="I294" s="1561"/>
      <c r="J294" s="27">
        <v>0.09</v>
      </c>
      <c r="K294" s="27">
        <v>12.4</v>
      </c>
      <c r="L294" s="27" t="s">
        <v>811</v>
      </c>
      <c r="M294" s="27" t="s">
        <v>811</v>
      </c>
      <c r="N294" s="24" t="s">
        <v>811</v>
      </c>
      <c r="O294" s="24" t="s">
        <v>811</v>
      </c>
      <c r="P294" s="27" t="s">
        <v>811</v>
      </c>
      <c r="Q294" s="27" t="s">
        <v>811</v>
      </c>
      <c r="R294" s="24" t="s">
        <v>811</v>
      </c>
    </row>
    <row r="295" spans="1:36">
      <c r="A295" t="s">
        <v>709</v>
      </c>
      <c r="B295" t="s">
        <v>842</v>
      </c>
      <c r="C295" s="27">
        <v>12</v>
      </c>
      <c r="D295" s="55">
        <v>44805</v>
      </c>
      <c r="E295" s="27"/>
      <c r="I295" s="1561"/>
      <c r="J295" s="27">
        <v>0.08</v>
      </c>
      <c r="K295" s="27">
        <v>11.9</v>
      </c>
      <c r="L295" s="22">
        <v>6.42</v>
      </c>
      <c r="M295" s="23">
        <v>80.8</v>
      </c>
      <c r="N295" s="24">
        <v>4.9811243095112516</v>
      </c>
      <c r="O295" s="24">
        <v>0.03</v>
      </c>
      <c r="P295" s="2798">
        <v>6.7710740051354721</v>
      </c>
      <c r="Q295" s="49">
        <v>190.87018535060295</v>
      </c>
      <c r="R295" s="24">
        <v>5.0111243095112519</v>
      </c>
    </row>
    <row r="296" spans="1:36">
      <c r="D296" s="27"/>
      <c r="E296" s="133"/>
      <c r="K296" s="27"/>
      <c r="L296" s="27"/>
      <c r="M296" s="24"/>
      <c r="N296" s="27"/>
      <c r="O296" s="24"/>
      <c r="P296" s="24"/>
      <c r="Q296" s="71"/>
      <c r="R296" s="371"/>
      <c r="S296" s="24"/>
      <c r="Y296" s="961"/>
      <c r="AB296" s="51"/>
    </row>
    <row r="297" spans="1:36">
      <c r="D297" s="27"/>
      <c r="E297" s="133"/>
      <c r="K297" s="27"/>
      <c r="L297" s="27"/>
      <c r="M297" s="24"/>
      <c r="N297" s="27"/>
      <c r="O297" s="24"/>
      <c r="P297" s="24"/>
      <c r="Q297" s="71"/>
      <c r="R297" s="371"/>
      <c r="S297" s="24"/>
      <c r="Y297" s="961"/>
      <c r="AB297" s="51"/>
    </row>
    <row r="298" spans="1:36">
      <c r="D298" s="18"/>
      <c r="E298" s="55"/>
      <c r="H298" s="165"/>
      <c r="I298" s="166"/>
      <c r="P298" s="27"/>
      <c r="Q298" s="27"/>
      <c r="R298" s="27"/>
      <c r="S298" s="27"/>
      <c r="T298" s="27"/>
      <c r="U298" s="27"/>
      <c r="V298" s="27"/>
      <c r="W298" s="27"/>
      <c r="X298" s="27"/>
      <c r="Y298" s="27"/>
    </row>
    <row r="299" spans="1:36">
      <c r="A299" s="971" t="s">
        <v>858</v>
      </c>
      <c r="B299" s="795"/>
      <c r="C299" s="795"/>
      <c r="D299" s="795"/>
      <c r="E299" s="797"/>
      <c r="F299" s="798"/>
      <c r="G299" s="795"/>
      <c r="H299" s="795"/>
      <c r="I299" s="797"/>
      <c r="J299" s="795"/>
      <c r="K299" s="795"/>
      <c r="L299" s="795"/>
      <c r="M299" s="814"/>
      <c r="O299" s="800"/>
      <c r="P299" s="800"/>
      <c r="Q299" s="800"/>
      <c r="R299" s="800"/>
      <c r="S299" s="800"/>
      <c r="T299" s="800"/>
      <c r="U299" s="800"/>
      <c r="V299" s="801"/>
      <c r="W299" s="800"/>
      <c r="X299" s="795"/>
    </row>
    <row r="300" spans="1:36">
      <c r="A300" s="840" t="s">
        <v>784</v>
      </c>
      <c r="B300" s="841" t="s">
        <v>20</v>
      </c>
      <c r="C300" s="841" t="s">
        <v>701</v>
      </c>
      <c r="D300" s="841" t="s">
        <v>999</v>
      </c>
      <c r="E300" s="842" t="s">
        <v>785</v>
      </c>
      <c r="F300" s="842" t="s">
        <v>786</v>
      </c>
      <c r="G300" s="842" t="s">
        <v>1000</v>
      </c>
      <c r="H300" s="842" t="s">
        <v>1001</v>
      </c>
      <c r="I300" s="842" t="s">
        <v>787</v>
      </c>
      <c r="J300" s="842" t="s">
        <v>788</v>
      </c>
      <c r="K300" s="842" t="s">
        <v>789</v>
      </c>
      <c r="L300" s="842" t="s">
        <v>1002</v>
      </c>
      <c r="M300" s="842" t="s">
        <v>790</v>
      </c>
      <c r="N300" s="842" t="s">
        <v>791</v>
      </c>
      <c r="O300" s="843" t="s">
        <v>792</v>
      </c>
      <c r="P300" s="843" t="s">
        <v>474</v>
      </c>
      <c r="Q300" s="843" t="s">
        <v>793</v>
      </c>
      <c r="R300" s="843" t="s">
        <v>483</v>
      </c>
      <c r="S300" s="843" t="s">
        <v>794</v>
      </c>
      <c r="T300" s="843" t="s">
        <v>480</v>
      </c>
      <c r="U300" s="843" t="s">
        <v>1003</v>
      </c>
      <c r="V300" s="841" t="s">
        <v>1004</v>
      </c>
      <c r="W300" s="841" t="s">
        <v>1005</v>
      </c>
      <c r="X300" s="844" t="s">
        <v>1006</v>
      </c>
      <c r="Y300" s="845" t="s">
        <v>798</v>
      </c>
      <c r="AE300" s="848" t="s">
        <v>784</v>
      </c>
      <c r="AF300" s="849" t="s">
        <v>20</v>
      </c>
      <c r="AG300" s="849" t="s">
        <v>701</v>
      </c>
      <c r="AH300" s="849" t="s">
        <v>1005</v>
      </c>
      <c r="AI300" s="844" t="s">
        <v>1006</v>
      </c>
      <c r="AJ300" s="850" t="s">
        <v>798</v>
      </c>
    </row>
    <row r="301" spans="1:36">
      <c r="A301" s="787" t="s">
        <v>404</v>
      </c>
      <c r="B301" s="788" t="s">
        <v>709</v>
      </c>
      <c r="C301" s="788" t="s">
        <v>859</v>
      </c>
      <c r="D301" s="789"/>
      <c r="E301" s="790">
        <v>0.5</v>
      </c>
      <c r="F301" s="791">
        <v>43006</v>
      </c>
      <c r="G301" s="789"/>
      <c r="H301" s="789"/>
      <c r="I301" s="790">
        <v>7</v>
      </c>
      <c r="J301" s="788">
        <v>2.8</v>
      </c>
      <c r="K301" s="882">
        <v>6.1856962025316449</v>
      </c>
      <c r="L301" s="930">
        <v>0.8848037974683548</v>
      </c>
      <c r="M301" s="792">
        <v>0.54113153232949529</v>
      </c>
      <c r="N301">
        <v>16.761008082373788</v>
      </c>
      <c r="O301" s="784">
        <v>2.8000000000000003</v>
      </c>
      <c r="P301" s="784">
        <v>45.145731728297577</v>
      </c>
      <c r="Q301" s="882">
        <v>6.4915822784810127</v>
      </c>
      <c r="R301" s="784">
        <v>48.919298308736614</v>
      </c>
      <c r="S301" s="882">
        <v>19.213861266928514</v>
      </c>
      <c r="T301" s="784">
        <v>46.79113070008151</v>
      </c>
      <c r="U301" s="784">
        <v>46.952053579038569</v>
      </c>
      <c r="V301" s="785" t="s">
        <v>1030</v>
      </c>
      <c r="W301" s="788"/>
      <c r="X301" s="788"/>
      <c r="Y301" s="571" t="s">
        <v>1031</v>
      </c>
    </row>
    <row r="302" spans="1:36">
      <c r="A302" s="787" t="s">
        <v>404</v>
      </c>
      <c r="B302" s="788" t="s">
        <v>709</v>
      </c>
      <c r="C302" s="788" t="s">
        <v>859</v>
      </c>
      <c r="D302" s="789"/>
      <c r="E302" s="790">
        <v>1</v>
      </c>
      <c r="F302" s="791">
        <v>43006</v>
      </c>
      <c r="G302" s="789"/>
      <c r="H302" s="789"/>
      <c r="I302" s="790">
        <v>7</v>
      </c>
      <c r="J302" s="788">
        <v>2.8</v>
      </c>
      <c r="K302" s="788"/>
      <c r="L302" s="789"/>
      <c r="M302" s="883"/>
      <c r="N302" t="s">
        <v>803</v>
      </c>
      <c r="O302" s="788"/>
      <c r="P302" s="788" t="s">
        <v>803</v>
      </c>
      <c r="Q302" s="788"/>
      <c r="R302" s="788" t="s">
        <v>803</v>
      </c>
      <c r="S302" s="788"/>
      <c r="T302" s="788" t="s">
        <v>803</v>
      </c>
      <c r="U302" s="788" t="s">
        <v>803</v>
      </c>
      <c r="V302" s="788" t="s">
        <v>803</v>
      </c>
      <c r="W302" s="788"/>
      <c r="X302" s="788"/>
      <c r="Y302" s="430" t="s">
        <v>803</v>
      </c>
    </row>
    <row r="303" spans="1:36">
      <c r="A303" s="787" t="s">
        <v>404</v>
      </c>
      <c r="B303" s="788" t="s">
        <v>709</v>
      </c>
      <c r="C303" s="788" t="s">
        <v>859</v>
      </c>
      <c r="D303" s="789"/>
      <c r="E303" s="790">
        <v>2</v>
      </c>
      <c r="F303" s="791">
        <v>43006</v>
      </c>
      <c r="G303" s="789"/>
      <c r="H303" s="789"/>
      <c r="I303" s="790">
        <v>7</v>
      </c>
      <c r="J303" s="788">
        <v>2.8</v>
      </c>
      <c r="K303" s="788"/>
      <c r="L303" s="789"/>
      <c r="M303" s="883"/>
      <c r="N303" t="s">
        <v>803</v>
      </c>
      <c r="O303" s="788"/>
      <c r="P303" s="788" t="s">
        <v>803</v>
      </c>
      <c r="Q303" s="788"/>
      <c r="R303" s="788" t="s">
        <v>803</v>
      </c>
      <c r="S303" s="788"/>
      <c r="T303" s="788" t="s">
        <v>803</v>
      </c>
      <c r="U303" s="788" t="s">
        <v>803</v>
      </c>
      <c r="V303" s="788" t="s">
        <v>803</v>
      </c>
      <c r="W303" s="788"/>
      <c r="X303" s="788"/>
      <c r="Y303" s="430" t="s">
        <v>803</v>
      </c>
    </row>
    <row r="304" spans="1:36">
      <c r="A304" s="787" t="s">
        <v>404</v>
      </c>
      <c r="B304" s="788" t="s">
        <v>709</v>
      </c>
      <c r="C304" s="788" t="s">
        <v>859</v>
      </c>
      <c r="D304" s="789"/>
      <c r="E304" s="790">
        <v>3</v>
      </c>
      <c r="F304" s="791">
        <v>43006</v>
      </c>
      <c r="G304" s="789"/>
      <c r="H304" s="789"/>
      <c r="I304" s="790">
        <v>7</v>
      </c>
      <c r="J304" s="788">
        <v>2.8</v>
      </c>
      <c r="K304" s="788"/>
      <c r="L304" s="789"/>
      <c r="M304" s="883"/>
      <c r="N304" t="s">
        <v>803</v>
      </c>
      <c r="O304" s="788"/>
      <c r="P304" s="788" t="s">
        <v>803</v>
      </c>
      <c r="Q304" s="788"/>
      <c r="R304" s="788" t="s">
        <v>803</v>
      </c>
      <c r="S304" s="788"/>
      <c r="T304" s="788" t="s">
        <v>803</v>
      </c>
      <c r="U304" s="788" t="s">
        <v>803</v>
      </c>
      <c r="V304" s="788" t="s">
        <v>803</v>
      </c>
      <c r="W304" s="788"/>
      <c r="X304" s="788"/>
      <c r="Y304" s="430" t="s">
        <v>803</v>
      </c>
    </row>
    <row r="305" spans="1:45">
      <c r="A305" s="787" t="s">
        <v>404</v>
      </c>
      <c r="B305" s="788" t="s">
        <v>709</v>
      </c>
      <c r="C305" s="788" t="s">
        <v>859</v>
      </c>
      <c r="D305" s="789"/>
      <c r="E305" s="790">
        <v>4</v>
      </c>
      <c r="F305" s="791">
        <v>43006</v>
      </c>
      <c r="G305" s="789"/>
      <c r="H305" s="789"/>
      <c r="I305" s="790">
        <v>7</v>
      </c>
      <c r="J305" s="788">
        <v>2.8</v>
      </c>
      <c r="K305" s="788"/>
      <c r="L305" s="789"/>
      <c r="M305" s="883"/>
      <c r="N305" t="s">
        <v>803</v>
      </c>
      <c r="O305" s="788"/>
      <c r="P305" s="788" t="s">
        <v>803</v>
      </c>
      <c r="Q305" s="788"/>
      <c r="R305" s="788" t="s">
        <v>803</v>
      </c>
      <c r="S305" s="788"/>
      <c r="T305" s="788" t="s">
        <v>803</v>
      </c>
      <c r="U305" s="788" t="s">
        <v>803</v>
      </c>
      <c r="V305" s="788" t="s">
        <v>803</v>
      </c>
      <c r="W305" s="788"/>
      <c r="X305" s="788"/>
      <c r="Y305" s="430" t="s">
        <v>803</v>
      </c>
    </row>
    <row r="306" spans="1:45">
      <c r="A306" s="787" t="s">
        <v>404</v>
      </c>
      <c r="B306" s="788" t="s">
        <v>709</v>
      </c>
      <c r="C306" s="788" t="s">
        <v>859</v>
      </c>
      <c r="D306" s="789"/>
      <c r="E306" s="790">
        <v>5</v>
      </c>
      <c r="F306" s="791">
        <v>43006</v>
      </c>
      <c r="G306" s="789"/>
      <c r="H306" s="789"/>
      <c r="I306" s="790">
        <v>7</v>
      </c>
      <c r="J306" s="788">
        <v>2.8</v>
      </c>
      <c r="K306" s="788"/>
      <c r="L306" s="789"/>
      <c r="M306" s="883"/>
      <c r="N306" t="s">
        <v>803</v>
      </c>
      <c r="O306" s="788"/>
      <c r="P306" s="788" t="s">
        <v>803</v>
      </c>
      <c r="Q306" s="788"/>
      <c r="R306" s="788" t="s">
        <v>803</v>
      </c>
      <c r="S306" s="788"/>
      <c r="T306" s="788" t="s">
        <v>803</v>
      </c>
      <c r="U306" s="788" t="s">
        <v>803</v>
      </c>
      <c r="V306" s="788" t="s">
        <v>803</v>
      </c>
      <c r="W306" s="788"/>
      <c r="X306" s="788"/>
      <c r="Y306" s="430" t="s">
        <v>803</v>
      </c>
    </row>
    <row r="307" spans="1:45">
      <c r="A307" s="787" t="s">
        <v>404</v>
      </c>
      <c r="B307" s="788" t="s">
        <v>709</v>
      </c>
      <c r="C307" s="788" t="s">
        <v>859</v>
      </c>
      <c r="D307" s="789"/>
      <c r="E307" s="790">
        <v>6</v>
      </c>
      <c r="F307" s="791">
        <v>43006</v>
      </c>
      <c r="G307" s="789"/>
      <c r="H307" s="789"/>
      <c r="I307" s="790">
        <v>7</v>
      </c>
      <c r="J307" s="788">
        <v>2.8</v>
      </c>
      <c r="K307" s="882">
        <v>6.7974683544303804</v>
      </c>
      <c r="L307" s="930">
        <v>3.2265316455696222</v>
      </c>
      <c r="M307" s="792">
        <v>0.69951296091829407</v>
      </c>
      <c r="N307">
        <v>21.666714451483241</v>
      </c>
      <c r="O307" s="788"/>
      <c r="P307" s="788" t="s">
        <v>803</v>
      </c>
      <c r="Q307" s="788"/>
      <c r="R307" s="788" t="s">
        <v>803</v>
      </c>
      <c r="S307" s="788"/>
      <c r="T307" s="788" t="s">
        <v>803</v>
      </c>
      <c r="U307" s="788" t="s">
        <v>803</v>
      </c>
      <c r="V307" s="788" t="s">
        <v>803</v>
      </c>
      <c r="W307" s="788"/>
      <c r="X307" s="788"/>
      <c r="Y307" s="430" t="s">
        <v>803</v>
      </c>
    </row>
    <row r="308" spans="1:45">
      <c r="A308" s="794" t="s">
        <v>404</v>
      </c>
      <c r="B308" s="795" t="s">
        <v>709</v>
      </c>
      <c r="C308" s="795" t="s">
        <v>859</v>
      </c>
      <c r="D308" s="796"/>
      <c r="E308" s="797">
        <v>7</v>
      </c>
      <c r="F308" s="798">
        <v>43006</v>
      </c>
      <c r="G308" s="796"/>
      <c r="H308" s="796"/>
      <c r="I308" s="797">
        <v>7</v>
      </c>
      <c r="J308" s="795">
        <v>2.8</v>
      </c>
      <c r="K308" s="795"/>
      <c r="L308" s="796"/>
      <c r="M308" s="814"/>
      <c r="N308" t="s">
        <v>803</v>
      </c>
      <c r="O308" s="795"/>
      <c r="P308" s="795" t="s">
        <v>803</v>
      </c>
      <c r="Q308" s="795"/>
      <c r="R308" s="795" t="s">
        <v>803</v>
      </c>
      <c r="S308" s="795"/>
      <c r="T308" s="795" t="s">
        <v>803</v>
      </c>
      <c r="U308" s="795" t="s">
        <v>803</v>
      </c>
      <c r="V308" s="795" t="s">
        <v>803</v>
      </c>
      <c r="W308" s="795"/>
      <c r="X308" s="795"/>
      <c r="Y308" s="803" t="s">
        <v>803</v>
      </c>
    </row>
    <row r="309" spans="1:45">
      <c r="A309" s="884"/>
      <c r="D309" s="27"/>
      <c r="E309" s="173"/>
      <c r="F309" s="445"/>
      <c r="G309" s="27"/>
      <c r="H309" s="27"/>
      <c r="I309" s="173"/>
      <c r="L309" s="27"/>
      <c r="M309" s="108"/>
    </row>
    <row r="310" spans="1:45" s="775" customFormat="1" ht="31.8" thickBot="1">
      <c r="A310" s="979" t="s">
        <v>20</v>
      </c>
      <c r="B310" s="864" t="s">
        <v>701</v>
      </c>
      <c r="C310" s="864" t="s">
        <v>846</v>
      </c>
      <c r="D310" s="956" t="s">
        <v>786</v>
      </c>
      <c r="E310" s="864" t="s">
        <v>1000</v>
      </c>
      <c r="F310" s="863" t="s">
        <v>1008</v>
      </c>
      <c r="G310" s="863" t="s">
        <v>806</v>
      </c>
      <c r="H310" s="863" t="s">
        <v>807</v>
      </c>
      <c r="I310" s="867" t="s">
        <v>1009</v>
      </c>
      <c r="J310" s="864" t="s">
        <v>1015</v>
      </c>
      <c r="K310" s="957" t="s">
        <v>1016</v>
      </c>
      <c r="L310" s="864" t="s">
        <v>703</v>
      </c>
      <c r="M310" s="863" t="s">
        <v>1017</v>
      </c>
      <c r="N310" s="864" t="s">
        <v>808</v>
      </c>
      <c r="O310" s="864" t="s">
        <v>1018</v>
      </c>
      <c r="P310" s="958" t="s">
        <v>809</v>
      </c>
      <c r="Q310" s="958" t="s">
        <v>1019</v>
      </c>
      <c r="R310" s="864" t="s">
        <v>1020</v>
      </c>
      <c r="S310" s="863" t="s">
        <v>1021</v>
      </c>
      <c r="T310" s="864" t="s">
        <v>1010</v>
      </c>
      <c r="U310" s="863" t="s">
        <v>1011</v>
      </c>
      <c r="V310" s="864" t="s">
        <v>1012</v>
      </c>
      <c r="W310" s="863" t="s">
        <v>1013</v>
      </c>
      <c r="X310" s="864" t="s">
        <v>1014</v>
      </c>
      <c r="Y310" s="831"/>
      <c r="Z310" s="831"/>
      <c r="AA310" s="831"/>
      <c r="AB310" s="831"/>
      <c r="AC310" s="831"/>
      <c r="AD310" s="831"/>
      <c r="AE310" s="831"/>
      <c r="AF310" s="831"/>
      <c r="AG310" s="831"/>
      <c r="AH310" s="831"/>
      <c r="AI310" s="831"/>
      <c r="AJ310" s="831"/>
      <c r="AK310" s="831"/>
      <c r="AL310" s="831"/>
      <c r="AM310" s="831"/>
      <c r="AN310" s="831"/>
      <c r="AO310" s="831"/>
      <c r="AP310" s="831"/>
      <c r="AQ310" s="831"/>
      <c r="AR310" s="831"/>
      <c r="AS310" s="831"/>
    </row>
    <row r="311" spans="1:45" s="154" customFormat="1" ht="16.2" thickTop="1">
      <c r="A311" s="108" t="s">
        <v>709</v>
      </c>
      <c r="B311" s="27" t="s">
        <v>860</v>
      </c>
      <c r="C311" s="27">
        <v>0.5</v>
      </c>
      <c r="D311" s="139">
        <v>43347</v>
      </c>
      <c r="E311" s="27"/>
      <c r="F311" s="27">
        <v>2</v>
      </c>
      <c r="G311" s="27">
        <v>7.16</v>
      </c>
      <c r="H311" s="27">
        <v>3.1</v>
      </c>
      <c r="I311" s="27"/>
      <c r="J311" s="27">
        <v>8.02</v>
      </c>
      <c r="K311" s="27">
        <v>25.8</v>
      </c>
      <c r="L311" s="27">
        <v>6.87</v>
      </c>
      <c r="M311" s="27">
        <v>14.1</v>
      </c>
      <c r="N311" s="24">
        <v>6.1590727848101272</v>
      </c>
      <c r="O311" s="24">
        <v>2.558581486023205</v>
      </c>
      <c r="P311" s="24">
        <v>0.69172421600815115</v>
      </c>
      <c r="Q311" s="371">
        <v>24.648714236470177</v>
      </c>
      <c r="R311" s="27"/>
      <c r="S311" s="27"/>
      <c r="T311" s="27" t="s">
        <v>1044</v>
      </c>
      <c r="U311" s="27">
        <v>2</v>
      </c>
      <c r="V311" s="27">
        <v>2</v>
      </c>
      <c r="W311" t="s">
        <v>1106</v>
      </c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</row>
    <row r="312" spans="1:45" s="154" customFormat="1">
      <c r="A312" s="108" t="s">
        <v>709</v>
      </c>
      <c r="B312" s="27" t="s">
        <v>860</v>
      </c>
      <c r="C312" s="27">
        <v>1</v>
      </c>
      <c r="D312" s="139">
        <v>43347</v>
      </c>
      <c r="E312" s="27"/>
      <c r="F312" s="27"/>
      <c r="G312" s="27"/>
      <c r="H312" s="27"/>
      <c r="I312" s="27"/>
      <c r="J312" s="27">
        <v>8.0299999999999994</v>
      </c>
      <c r="K312" s="27">
        <v>25.3</v>
      </c>
      <c r="L312" s="27" t="s">
        <v>811</v>
      </c>
      <c r="M312" s="27" t="s">
        <v>811</v>
      </c>
      <c r="N312" s="27" t="s">
        <v>811</v>
      </c>
      <c r="O312" s="27" t="s">
        <v>811</v>
      </c>
      <c r="P312" s="24" t="s">
        <v>811</v>
      </c>
      <c r="Q312" s="24" t="s">
        <v>811</v>
      </c>
      <c r="R312" s="27"/>
      <c r="S312" s="27"/>
      <c r="T312" s="27"/>
      <c r="U312" s="27"/>
      <c r="V312" s="27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</row>
    <row r="313" spans="1:45" s="154" customFormat="1">
      <c r="A313" s="108" t="s">
        <v>709</v>
      </c>
      <c r="B313" s="27" t="s">
        <v>860</v>
      </c>
      <c r="C313" s="27">
        <v>2</v>
      </c>
      <c r="D313" s="139">
        <v>43347</v>
      </c>
      <c r="E313" s="27"/>
      <c r="F313" s="27"/>
      <c r="G313" s="27"/>
      <c r="H313" s="27"/>
      <c r="I313" s="27"/>
      <c r="J313" s="27">
        <v>8.1300000000000008</v>
      </c>
      <c r="K313" s="27">
        <v>25.8</v>
      </c>
      <c r="L313" s="27" t="s">
        <v>811</v>
      </c>
      <c r="M313" s="27" t="s">
        <v>811</v>
      </c>
      <c r="N313" s="27" t="s">
        <v>811</v>
      </c>
      <c r="O313" s="27" t="s">
        <v>811</v>
      </c>
      <c r="P313" s="24" t="s">
        <v>811</v>
      </c>
      <c r="Q313" s="24" t="s">
        <v>811</v>
      </c>
      <c r="R313" s="27"/>
      <c r="S313" s="27"/>
      <c r="T313" s="27"/>
      <c r="U313" s="27"/>
      <c r="V313" s="27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</row>
    <row r="314" spans="1:45" s="154" customFormat="1">
      <c r="A314" s="108" t="s">
        <v>709</v>
      </c>
      <c r="B314" s="27" t="s">
        <v>860</v>
      </c>
      <c r="C314" s="27">
        <v>3</v>
      </c>
      <c r="D314" s="139">
        <v>43347</v>
      </c>
      <c r="E314" s="27"/>
      <c r="F314" s="27"/>
      <c r="G314" s="27"/>
      <c r="H314" s="27"/>
      <c r="I314" s="27"/>
      <c r="J314" s="27">
        <v>7.9</v>
      </c>
      <c r="K314" s="27">
        <v>25.7</v>
      </c>
      <c r="L314" s="27" t="s">
        <v>811</v>
      </c>
      <c r="M314" s="27" t="s">
        <v>811</v>
      </c>
      <c r="N314" s="27" t="s">
        <v>811</v>
      </c>
      <c r="O314" s="27" t="s">
        <v>811</v>
      </c>
      <c r="P314" s="24" t="s">
        <v>811</v>
      </c>
      <c r="Q314" s="24" t="s">
        <v>811</v>
      </c>
      <c r="R314" s="27"/>
      <c r="S314" s="27"/>
      <c r="T314" s="27"/>
      <c r="U314" s="27"/>
      <c r="V314" s="27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</row>
    <row r="315" spans="1:45" s="154" customFormat="1">
      <c r="A315" s="108" t="s">
        <v>709</v>
      </c>
      <c r="B315" s="27" t="s">
        <v>860</v>
      </c>
      <c r="C315" s="27">
        <v>4</v>
      </c>
      <c r="D315" s="139">
        <v>43347</v>
      </c>
      <c r="E315" s="27"/>
      <c r="F315" s="27"/>
      <c r="G315" s="27"/>
      <c r="H315" s="27"/>
      <c r="I315" s="27"/>
      <c r="J315" s="27">
        <v>7.45</v>
      </c>
      <c r="K315" s="27">
        <v>25.5</v>
      </c>
      <c r="L315" s="27" t="s">
        <v>811</v>
      </c>
      <c r="M315" s="27" t="s">
        <v>811</v>
      </c>
      <c r="N315" s="27" t="s">
        <v>811</v>
      </c>
      <c r="O315" s="27" t="s">
        <v>811</v>
      </c>
      <c r="P315" s="24" t="s">
        <v>811</v>
      </c>
      <c r="Q315" s="24" t="s">
        <v>811</v>
      </c>
      <c r="R315" s="27"/>
      <c r="S315" s="27"/>
      <c r="T315" s="27"/>
      <c r="U315" s="27"/>
      <c r="V315" s="27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</row>
    <row r="316" spans="1:45" s="154" customFormat="1">
      <c r="A316" s="108" t="s">
        <v>709</v>
      </c>
      <c r="B316" s="27" t="s">
        <v>860</v>
      </c>
      <c r="C316" s="27">
        <v>5</v>
      </c>
      <c r="D316" s="139">
        <v>43347</v>
      </c>
      <c r="E316" s="27"/>
      <c r="F316" s="27"/>
      <c r="G316" s="27"/>
      <c r="H316" s="27"/>
      <c r="I316" s="27"/>
      <c r="J316" s="27">
        <v>7.24</v>
      </c>
      <c r="K316" s="27">
        <v>25.4</v>
      </c>
      <c r="L316" s="27" t="s">
        <v>811</v>
      </c>
      <c r="M316" s="27" t="s">
        <v>811</v>
      </c>
      <c r="N316" s="27" t="s">
        <v>811</v>
      </c>
      <c r="O316" s="27" t="s">
        <v>811</v>
      </c>
      <c r="P316" s="24" t="s">
        <v>811</v>
      </c>
      <c r="Q316" s="24" t="s">
        <v>811</v>
      </c>
      <c r="R316" s="27"/>
      <c r="S316" s="27"/>
      <c r="T316" s="27"/>
      <c r="U316" s="27"/>
      <c r="V316" s="27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</row>
    <row r="317" spans="1:45" s="154" customFormat="1">
      <c r="A317" s="108" t="s">
        <v>709</v>
      </c>
      <c r="B317" s="27" t="s">
        <v>860</v>
      </c>
      <c r="C317" s="27">
        <v>6</v>
      </c>
      <c r="D317" s="139">
        <v>43347</v>
      </c>
      <c r="E317" s="27"/>
      <c r="F317" s="27"/>
      <c r="G317" s="27"/>
      <c r="H317" s="27"/>
      <c r="I317" s="27"/>
      <c r="J317" s="27">
        <v>6.75</v>
      </c>
      <c r="K317" s="27">
        <v>25.2</v>
      </c>
      <c r="L317" s="27">
        <v>6.65</v>
      </c>
      <c r="M317" s="27">
        <v>14.7</v>
      </c>
      <c r="N317" s="24">
        <v>5.3576512658227857</v>
      </c>
      <c r="O317" s="24">
        <v>4.0165750050105471</v>
      </c>
      <c r="P317" s="24">
        <v>0.7608966376089662</v>
      </c>
      <c r="Q317" s="371">
        <v>25.238166149603586</v>
      </c>
      <c r="R317" s="27"/>
      <c r="S317" s="27"/>
      <c r="T317" s="27"/>
      <c r="U317" s="27"/>
      <c r="V317" s="2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</row>
    <row r="318" spans="1:45" s="154" customFormat="1">
      <c r="A318" s="108" t="s">
        <v>709</v>
      </c>
      <c r="B318" s="27" t="s">
        <v>860</v>
      </c>
      <c r="C318" s="27">
        <v>6.5</v>
      </c>
      <c r="D318" s="139">
        <v>43347</v>
      </c>
      <c r="E318" s="27"/>
      <c r="F318" s="27"/>
      <c r="G318" s="27"/>
      <c r="H318" s="27"/>
      <c r="I318" s="27"/>
      <c r="J318" s="27">
        <v>6.63</v>
      </c>
      <c r="K318" s="27">
        <v>25.2</v>
      </c>
      <c r="L318" s="27" t="s">
        <v>811</v>
      </c>
      <c r="M318" s="27" t="s">
        <v>811</v>
      </c>
      <c r="N318" s="27" t="s">
        <v>811</v>
      </c>
      <c r="O318" s="27" t="s">
        <v>811</v>
      </c>
      <c r="P318" s="24" t="s">
        <v>811</v>
      </c>
      <c r="Q318" s="24" t="s">
        <v>811</v>
      </c>
      <c r="R318" s="27"/>
      <c r="S318" s="27"/>
      <c r="T318" s="27"/>
      <c r="U318" s="27"/>
      <c r="V318" s="27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</row>
    <row r="319" spans="1:45" s="154" customFormat="1">
      <c r="A319" s="108" t="s">
        <v>709</v>
      </c>
      <c r="B319" s="27" t="s">
        <v>861</v>
      </c>
      <c r="C319" s="27">
        <v>0.5</v>
      </c>
      <c r="D319" s="139">
        <v>43347</v>
      </c>
      <c r="E319" s="27"/>
      <c r="F319" s="27">
        <v>2</v>
      </c>
      <c r="G319" s="27">
        <v>7.1</v>
      </c>
      <c r="H319" s="27">
        <v>5.03</v>
      </c>
      <c r="I319" s="27"/>
      <c r="J319" s="27">
        <v>8.66</v>
      </c>
      <c r="K319" s="27">
        <v>26.5</v>
      </c>
      <c r="L319" s="27">
        <v>6.8</v>
      </c>
      <c r="M319" s="27">
        <v>13.299999999999997</v>
      </c>
      <c r="N319" s="24">
        <v>2.0258155063291134</v>
      </c>
      <c r="O319" s="24">
        <v>0.96124512908755355</v>
      </c>
      <c r="P319" s="24">
        <v>0.55337937280652094</v>
      </c>
      <c r="Q319" s="371">
        <v>24.059262323336778</v>
      </c>
      <c r="R319" s="27"/>
      <c r="S319" s="27"/>
      <c r="T319" s="27" t="s">
        <v>1044</v>
      </c>
      <c r="U319" s="27">
        <v>2</v>
      </c>
      <c r="V319" s="27">
        <v>2</v>
      </c>
      <c r="W319" t="s">
        <v>1106</v>
      </c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</row>
    <row r="320" spans="1:45" s="154" customFormat="1">
      <c r="A320" s="108" t="s">
        <v>709</v>
      </c>
      <c r="B320" s="27" t="s">
        <v>861</v>
      </c>
      <c r="C320" s="27">
        <v>1</v>
      </c>
      <c r="D320" s="139">
        <v>43347</v>
      </c>
      <c r="E320" s="27"/>
      <c r="F320" s="27"/>
      <c r="G320" s="27"/>
      <c r="H320" s="27"/>
      <c r="I320" s="27"/>
      <c r="J320" s="27">
        <v>8.8000000000000007</v>
      </c>
      <c r="K320" s="27">
        <v>26.4</v>
      </c>
      <c r="L320" s="27" t="s">
        <v>811</v>
      </c>
      <c r="M320" s="27" t="s">
        <v>811</v>
      </c>
      <c r="N320" s="27" t="s">
        <v>811</v>
      </c>
      <c r="O320" s="27" t="s">
        <v>811</v>
      </c>
      <c r="P320" s="24" t="s">
        <v>811</v>
      </c>
      <c r="Q320" s="24" t="s">
        <v>811</v>
      </c>
      <c r="R320" s="27"/>
      <c r="S320" s="27"/>
      <c r="T320" s="27"/>
      <c r="U320" s="27"/>
      <c r="V320" s="27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</row>
    <row r="321" spans="1:45" s="154" customFormat="1">
      <c r="A321" s="108" t="s">
        <v>709</v>
      </c>
      <c r="B321" s="27" t="s">
        <v>861</v>
      </c>
      <c r="C321" s="27">
        <v>2</v>
      </c>
      <c r="D321" s="139">
        <v>43347</v>
      </c>
      <c r="E321" s="27"/>
      <c r="F321" s="27"/>
      <c r="G321" s="27"/>
      <c r="H321" s="27"/>
      <c r="I321" s="27"/>
      <c r="J321" s="27">
        <v>8.94</v>
      </c>
      <c r="K321" s="27">
        <v>26.2</v>
      </c>
      <c r="L321" s="27" t="s">
        <v>811</v>
      </c>
      <c r="M321" s="27" t="s">
        <v>811</v>
      </c>
      <c r="N321" s="27" t="s">
        <v>811</v>
      </c>
      <c r="O321" s="27" t="s">
        <v>811</v>
      </c>
      <c r="P321" s="24" t="s">
        <v>811</v>
      </c>
      <c r="Q321" s="24" t="s">
        <v>811</v>
      </c>
      <c r="R321" s="27"/>
      <c r="S321" s="27"/>
      <c r="T321" s="27"/>
      <c r="U321" s="27"/>
      <c r="V321" s="27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</row>
    <row r="322" spans="1:45" s="154" customFormat="1">
      <c r="A322" s="108" t="s">
        <v>709</v>
      </c>
      <c r="B322" s="27" t="s">
        <v>861</v>
      </c>
      <c r="C322" s="27">
        <v>3</v>
      </c>
      <c r="D322" s="139">
        <v>43347</v>
      </c>
      <c r="E322" s="27"/>
      <c r="F322" s="27"/>
      <c r="G322" s="27"/>
      <c r="H322" s="27"/>
      <c r="I322" s="27"/>
      <c r="J322" s="27">
        <v>8.8000000000000007</v>
      </c>
      <c r="K322" s="27">
        <v>25.8</v>
      </c>
      <c r="L322" s="27" t="s">
        <v>811</v>
      </c>
      <c r="M322" s="27" t="s">
        <v>811</v>
      </c>
      <c r="N322" s="27" t="s">
        <v>811</v>
      </c>
      <c r="O322" s="27" t="s">
        <v>811</v>
      </c>
      <c r="P322" s="24" t="s">
        <v>811</v>
      </c>
      <c r="Q322" s="24" t="s">
        <v>811</v>
      </c>
      <c r="R322" s="27"/>
      <c r="S322" s="27"/>
      <c r="T322" s="27"/>
      <c r="U322" s="27"/>
      <c r="V322" s="27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</row>
    <row r="323" spans="1:45" s="154" customFormat="1">
      <c r="A323" s="108" t="s">
        <v>709</v>
      </c>
      <c r="B323" s="27" t="s">
        <v>861</v>
      </c>
      <c r="C323" s="27">
        <v>4</v>
      </c>
      <c r="D323" s="139">
        <v>43347</v>
      </c>
      <c r="E323" s="27"/>
      <c r="F323" s="27"/>
      <c r="G323" s="27"/>
      <c r="H323" s="27"/>
      <c r="I323" s="27"/>
      <c r="J323" s="27">
        <v>8.58</v>
      </c>
      <c r="K323" s="27">
        <v>25.7</v>
      </c>
      <c r="L323" s="27" t="s">
        <v>811</v>
      </c>
      <c r="M323" s="27" t="s">
        <v>811</v>
      </c>
      <c r="N323" s="27" t="s">
        <v>811</v>
      </c>
      <c r="O323" s="27" t="s">
        <v>811</v>
      </c>
      <c r="P323" s="24" t="s">
        <v>811</v>
      </c>
      <c r="Q323" s="24" t="s">
        <v>811</v>
      </c>
      <c r="R323" s="27"/>
      <c r="S323" s="27"/>
      <c r="T323" s="27"/>
      <c r="U323" s="27"/>
      <c r="V323" s="27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</row>
    <row r="324" spans="1:45" s="154" customFormat="1">
      <c r="A324" s="108" t="s">
        <v>709</v>
      </c>
      <c r="B324" s="27" t="s">
        <v>861</v>
      </c>
      <c r="C324" s="27">
        <v>5</v>
      </c>
      <c r="D324" s="139">
        <v>43347</v>
      </c>
      <c r="E324" s="27"/>
      <c r="F324" s="27"/>
      <c r="G324" s="27"/>
      <c r="H324" s="27"/>
      <c r="I324" s="27"/>
      <c r="J324" s="27">
        <v>8.1</v>
      </c>
      <c r="K324" s="27">
        <v>25.9</v>
      </c>
      <c r="L324" s="27" t="s">
        <v>811</v>
      </c>
      <c r="M324" s="27" t="s">
        <v>811</v>
      </c>
      <c r="N324" s="27" t="s">
        <v>811</v>
      </c>
      <c r="O324" s="27" t="s">
        <v>811</v>
      </c>
      <c r="P324" s="24" t="s">
        <v>811</v>
      </c>
      <c r="Q324" s="24" t="s">
        <v>811</v>
      </c>
      <c r="R324" s="27"/>
      <c r="S324" s="27"/>
      <c r="T324" s="27"/>
      <c r="U324" s="27"/>
      <c r="V324" s="27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</row>
    <row r="325" spans="1:45" s="154" customFormat="1">
      <c r="A325" s="108" t="s">
        <v>709</v>
      </c>
      <c r="B325" s="27" t="s">
        <v>861</v>
      </c>
      <c r="C325" s="27">
        <v>5</v>
      </c>
      <c r="D325" s="139">
        <v>43347</v>
      </c>
      <c r="E325" s="27"/>
      <c r="F325" s="27"/>
      <c r="G325" s="27"/>
      <c r="H325" s="27"/>
      <c r="I325" s="27"/>
      <c r="J325" s="27">
        <v>8.57</v>
      </c>
      <c r="K325" s="27">
        <v>25.7</v>
      </c>
      <c r="L325" s="27" t="s">
        <v>811</v>
      </c>
      <c r="M325" s="27" t="s">
        <v>811</v>
      </c>
      <c r="N325" s="27" t="s">
        <v>811</v>
      </c>
      <c r="O325" s="27" t="s">
        <v>811</v>
      </c>
      <c r="P325" s="24" t="s">
        <v>811</v>
      </c>
      <c r="Q325" s="24" t="s">
        <v>811</v>
      </c>
      <c r="R325" s="27"/>
      <c r="S325" s="27"/>
      <c r="T325" s="27"/>
      <c r="U325" s="27"/>
      <c r="V325" s="27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</row>
    <row r="326" spans="1:45" s="154" customFormat="1">
      <c r="A326" s="108" t="s">
        <v>709</v>
      </c>
      <c r="B326" s="27" t="s">
        <v>861</v>
      </c>
      <c r="C326" s="27">
        <v>6</v>
      </c>
      <c r="D326" s="139">
        <v>43347</v>
      </c>
      <c r="E326" s="27"/>
      <c r="F326" s="27"/>
      <c r="G326" s="27"/>
      <c r="H326" s="27"/>
      <c r="I326" s="27"/>
      <c r="J326" s="27">
        <v>8.2799999999999994</v>
      </c>
      <c r="K326" s="27">
        <v>25.6</v>
      </c>
      <c r="L326" s="27">
        <v>6.73</v>
      </c>
      <c r="M326" s="27">
        <v>13.299999999999997</v>
      </c>
      <c r="N326" s="24">
        <v>6.5746246835443021</v>
      </c>
      <c r="O326" s="24">
        <v>2.4388289518723649</v>
      </c>
      <c r="P326" s="24">
        <v>0.69172421600815115</v>
      </c>
      <c r="Q326" s="371">
        <v>25.53289210617028</v>
      </c>
      <c r="R326" s="27"/>
      <c r="S326" s="27"/>
      <c r="T326" s="27"/>
      <c r="U326" s="27"/>
      <c r="V326" s="27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</row>
    <row r="327" spans="1:45" s="154" customFormat="1">
      <c r="A327" s="108"/>
      <c r="B327" s="27"/>
      <c r="C327" s="27"/>
      <c r="D327" s="139"/>
      <c r="E327" s="27"/>
      <c r="F327" s="27"/>
      <c r="G327" s="27"/>
      <c r="H327" s="27"/>
      <c r="I327" s="27"/>
      <c r="J327" s="27"/>
      <c r="K327" s="27"/>
      <c r="L327" s="27"/>
      <c r="M327" s="27"/>
      <c r="N327" s="24"/>
      <c r="O327" s="24"/>
      <c r="P327" s="24"/>
      <c r="Q327" s="371"/>
      <c r="R327" s="27"/>
      <c r="S327" s="27"/>
      <c r="T327" s="27"/>
      <c r="U327" s="27"/>
      <c r="V327" s="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</row>
    <row r="328" spans="1:45" ht="31.8" thickBot="1">
      <c r="A328" s="974" t="s">
        <v>804</v>
      </c>
      <c r="B328" s="934" t="s">
        <v>20</v>
      </c>
      <c r="C328" s="934" t="s">
        <v>701</v>
      </c>
      <c r="D328" s="935" t="s">
        <v>805</v>
      </c>
      <c r="E328" s="936" t="s">
        <v>786</v>
      </c>
      <c r="F328" s="934" t="s">
        <v>1000</v>
      </c>
      <c r="G328" s="935" t="s">
        <v>1008</v>
      </c>
      <c r="H328" s="935" t="s">
        <v>806</v>
      </c>
      <c r="I328" s="935" t="s">
        <v>807</v>
      </c>
      <c r="J328" s="937" t="s">
        <v>1009</v>
      </c>
      <c r="K328" s="934" t="s">
        <v>1010</v>
      </c>
      <c r="L328" s="935" t="s">
        <v>1011</v>
      </c>
      <c r="M328" s="934" t="s">
        <v>1012</v>
      </c>
      <c r="N328" s="935" t="s">
        <v>1013</v>
      </c>
      <c r="O328" s="934" t="s">
        <v>1014</v>
      </c>
      <c r="P328" s="934" t="s">
        <v>1015</v>
      </c>
      <c r="Q328" s="938" t="s">
        <v>1016</v>
      </c>
      <c r="R328" s="934" t="s">
        <v>703</v>
      </c>
      <c r="S328" s="935" t="s">
        <v>1017</v>
      </c>
      <c r="T328" s="934" t="s">
        <v>808</v>
      </c>
      <c r="U328" s="934" t="s">
        <v>1018</v>
      </c>
      <c r="V328" s="939" t="s">
        <v>809</v>
      </c>
      <c r="W328" s="939" t="s">
        <v>1019</v>
      </c>
      <c r="X328" s="934" t="s">
        <v>1020</v>
      </c>
      <c r="Y328" s="935" t="s">
        <v>1021</v>
      </c>
    </row>
    <row r="329" spans="1:45">
      <c r="A329" s="108">
        <v>72</v>
      </c>
      <c r="B329" t="s">
        <v>709</v>
      </c>
      <c r="C329" t="s">
        <v>862</v>
      </c>
      <c r="D329" s="18">
        <v>0.5</v>
      </c>
      <c r="E329" s="55">
        <v>43705</v>
      </c>
      <c r="G329">
        <v>2</v>
      </c>
      <c r="H329" s="165">
        <v>6.4</v>
      </c>
      <c r="I329" s="166">
        <v>5.01</v>
      </c>
      <c r="J329" s="70">
        <v>0.78281249999999991</v>
      </c>
      <c r="K329" t="s">
        <v>1107</v>
      </c>
      <c r="L329">
        <v>2</v>
      </c>
      <c r="M329">
        <v>2</v>
      </c>
      <c r="N329" t="s">
        <v>1106</v>
      </c>
      <c r="P329" s="27">
        <v>8.15</v>
      </c>
      <c r="Q329" s="27">
        <v>23.8</v>
      </c>
      <c r="R329" s="27">
        <v>6.64</v>
      </c>
      <c r="S329" s="27">
        <v>12.5</v>
      </c>
      <c r="T329" s="24">
        <v>1.9903213924050636</v>
      </c>
      <c r="U329" s="24">
        <v>0.60981265655326944</v>
      </c>
      <c r="V329" s="24">
        <v>0.50423903524667213</v>
      </c>
      <c r="W329" s="371">
        <v>23.3252205882353</v>
      </c>
      <c r="X329" s="27" t="s">
        <v>815</v>
      </c>
      <c r="Y329" s="24">
        <v>2.6001340489583331</v>
      </c>
    </row>
    <row r="330" spans="1:45">
      <c r="B330" t="s">
        <v>709</v>
      </c>
      <c r="C330" t="s">
        <v>862</v>
      </c>
      <c r="D330" s="18">
        <v>1</v>
      </c>
      <c r="E330" s="55">
        <v>43705</v>
      </c>
      <c r="H330" s="165"/>
      <c r="I330" s="166"/>
      <c r="P330" s="27">
        <v>8.11</v>
      </c>
      <c r="Q330" s="27">
        <v>23.8</v>
      </c>
      <c r="R330" s="27" t="s">
        <v>811</v>
      </c>
      <c r="S330" s="27" t="s">
        <v>811</v>
      </c>
      <c r="T330" s="27" t="s">
        <v>811</v>
      </c>
      <c r="U330" s="27" t="s">
        <v>811</v>
      </c>
      <c r="V330" s="27" t="s">
        <v>811</v>
      </c>
      <c r="W330" s="27" t="s">
        <v>811</v>
      </c>
      <c r="X330" s="27" t="s">
        <v>815</v>
      </c>
      <c r="Y330" s="27" t="s">
        <v>811</v>
      </c>
    </row>
    <row r="331" spans="1:45">
      <c r="B331" t="s">
        <v>709</v>
      </c>
      <c r="C331" t="s">
        <v>862</v>
      </c>
      <c r="D331" s="18">
        <v>2</v>
      </c>
      <c r="E331" s="55">
        <v>43705</v>
      </c>
      <c r="H331" s="165"/>
      <c r="I331" s="166"/>
      <c r="P331" s="27">
        <v>8.09</v>
      </c>
      <c r="Q331" s="27">
        <v>23.7</v>
      </c>
      <c r="R331" s="27" t="s">
        <v>811</v>
      </c>
      <c r="S331" s="27" t="s">
        <v>811</v>
      </c>
      <c r="T331" s="27" t="s">
        <v>811</v>
      </c>
      <c r="U331" s="27" t="s">
        <v>811</v>
      </c>
      <c r="V331" s="27" t="s">
        <v>811</v>
      </c>
      <c r="W331" s="27" t="s">
        <v>811</v>
      </c>
      <c r="X331" s="27" t="s">
        <v>815</v>
      </c>
      <c r="Y331" s="27" t="s">
        <v>811</v>
      </c>
    </row>
    <row r="332" spans="1:45">
      <c r="B332" t="s">
        <v>709</v>
      </c>
      <c r="C332" t="s">
        <v>862</v>
      </c>
      <c r="D332" s="18">
        <v>3</v>
      </c>
      <c r="E332" s="55">
        <v>43705</v>
      </c>
      <c r="H332" s="165"/>
      <c r="I332" s="166"/>
      <c r="P332" s="27">
        <v>8.09</v>
      </c>
      <c r="Q332" s="27">
        <v>23.7</v>
      </c>
      <c r="R332" s="27" t="s">
        <v>811</v>
      </c>
      <c r="S332" s="27" t="s">
        <v>811</v>
      </c>
      <c r="T332" s="27" t="s">
        <v>811</v>
      </c>
      <c r="U332" s="27" t="s">
        <v>811</v>
      </c>
      <c r="V332" s="27" t="s">
        <v>811</v>
      </c>
      <c r="W332" s="27" t="s">
        <v>811</v>
      </c>
      <c r="X332" s="27" t="s">
        <v>815</v>
      </c>
      <c r="Y332" s="27" t="s">
        <v>811</v>
      </c>
    </row>
    <row r="333" spans="1:45">
      <c r="B333" t="s">
        <v>709</v>
      </c>
      <c r="C333" t="s">
        <v>862</v>
      </c>
      <c r="D333" s="18">
        <v>4</v>
      </c>
      <c r="E333" s="55">
        <v>43705</v>
      </c>
      <c r="H333" s="165"/>
      <c r="I333" s="166"/>
      <c r="P333" s="27">
        <v>8.09</v>
      </c>
      <c r="Q333" s="27">
        <v>23.7</v>
      </c>
      <c r="R333" s="27" t="s">
        <v>811</v>
      </c>
      <c r="S333" s="27" t="s">
        <v>811</v>
      </c>
      <c r="T333" s="27" t="s">
        <v>811</v>
      </c>
      <c r="U333" s="27" t="s">
        <v>811</v>
      </c>
      <c r="V333" s="27" t="s">
        <v>811</v>
      </c>
      <c r="W333" s="27" t="s">
        <v>811</v>
      </c>
      <c r="X333" s="27" t="s">
        <v>815</v>
      </c>
      <c r="Y333" s="27" t="s">
        <v>811</v>
      </c>
    </row>
    <row r="334" spans="1:45">
      <c r="B334" t="s">
        <v>709</v>
      </c>
      <c r="C334" t="s">
        <v>862</v>
      </c>
      <c r="D334" s="18">
        <v>5</v>
      </c>
      <c r="E334" s="55">
        <v>43705</v>
      </c>
      <c r="H334" s="165"/>
      <c r="I334" s="166"/>
      <c r="P334" s="27">
        <v>8.07</v>
      </c>
      <c r="Q334" s="27">
        <v>23.7</v>
      </c>
      <c r="R334" s="27" t="s">
        <v>811</v>
      </c>
      <c r="S334" s="27" t="s">
        <v>811</v>
      </c>
      <c r="T334" s="27" t="s">
        <v>811</v>
      </c>
      <c r="U334" s="27" t="s">
        <v>811</v>
      </c>
      <c r="V334" s="27" t="s">
        <v>811</v>
      </c>
      <c r="W334" s="27" t="s">
        <v>811</v>
      </c>
      <c r="X334" s="27" t="s">
        <v>815</v>
      </c>
      <c r="Y334" s="27" t="s">
        <v>811</v>
      </c>
    </row>
    <row r="335" spans="1:45">
      <c r="B335" t="s">
        <v>709</v>
      </c>
      <c r="C335" t="s">
        <v>862</v>
      </c>
      <c r="D335" s="18">
        <v>5.5</v>
      </c>
      <c r="E335" s="55">
        <v>43705</v>
      </c>
      <c r="H335" s="165"/>
      <c r="I335" s="166"/>
      <c r="P335" s="27" t="s">
        <v>815</v>
      </c>
      <c r="Q335" s="27" t="s">
        <v>815</v>
      </c>
      <c r="R335" s="27">
        <v>6.75</v>
      </c>
      <c r="S335" s="27">
        <v>12.1</v>
      </c>
      <c r="T335" s="24">
        <v>1.9219841772151902</v>
      </c>
      <c r="U335" s="24">
        <v>0.58367367174314333</v>
      </c>
      <c r="V335" s="24">
        <v>0.58181427143846776</v>
      </c>
      <c r="W335" s="371">
        <v>18.930306372549019</v>
      </c>
      <c r="X335" s="27" t="s">
        <v>815</v>
      </c>
      <c r="Y335" s="24">
        <v>2.5056578489583337</v>
      </c>
      <c r="Z335" s="55"/>
    </row>
    <row r="336" spans="1:45">
      <c r="B336" t="s">
        <v>709</v>
      </c>
      <c r="C336" t="s">
        <v>862</v>
      </c>
      <c r="D336" s="18">
        <v>6</v>
      </c>
      <c r="E336" s="55">
        <v>43705</v>
      </c>
      <c r="H336" s="165"/>
      <c r="I336" s="166"/>
      <c r="P336" s="27">
        <v>8.02</v>
      </c>
      <c r="Q336" s="27">
        <v>23.7</v>
      </c>
      <c r="R336" s="27" t="s">
        <v>811</v>
      </c>
      <c r="S336" s="27" t="s">
        <v>811</v>
      </c>
      <c r="T336" s="27" t="s">
        <v>811</v>
      </c>
      <c r="U336" s="27" t="s">
        <v>811</v>
      </c>
      <c r="V336" s="27" t="s">
        <v>811</v>
      </c>
      <c r="W336" s="27" t="s">
        <v>811</v>
      </c>
      <c r="X336" s="27" t="s">
        <v>815</v>
      </c>
      <c r="Y336" s="27" t="s">
        <v>811</v>
      </c>
      <c r="Z336" s="55"/>
    </row>
    <row r="337" spans="1:45">
      <c r="A337" s="108">
        <v>71</v>
      </c>
      <c r="B337" t="s">
        <v>709</v>
      </c>
      <c r="C337" t="s">
        <v>863</v>
      </c>
      <c r="D337" s="18">
        <v>0.5</v>
      </c>
      <c r="E337" s="55">
        <v>43705</v>
      </c>
      <c r="G337">
        <v>2</v>
      </c>
      <c r="H337" s="165">
        <v>7.51</v>
      </c>
      <c r="I337" s="166">
        <v>3.65</v>
      </c>
      <c r="J337" s="70">
        <v>0.48601864181091875</v>
      </c>
      <c r="K337" t="s">
        <v>1107</v>
      </c>
      <c r="L337">
        <v>3</v>
      </c>
      <c r="M337">
        <v>3</v>
      </c>
      <c r="N337" t="s">
        <v>1106</v>
      </c>
      <c r="P337" s="27">
        <v>8.18</v>
      </c>
      <c r="Q337" s="27">
        <v>24.2</v>
      </c>
      <c r="R337" s="27">
        <v>6.61</v>
      </c>
      <c r="S337" s="27">
        <v>13.6</v>
      </c>
      <c r="T337" s="24">
        <v>3.5449930379746823</v>
      </c>
      <c r="U337" s="24">
        <v>1.7544610109836518</v>
      </c>
      <c r="V337" s="24">
        <v>0.54302665334257005</v>
      </c>
      <c r="W337" s="371">
        <v>18.115355392156864</v>
      </c>
      <c r="X337" s="27" t="s">
        <v>815</v>
      </c>
      <c r="Y337" s="24">
        <v>5.2994540489583342</v>
      </c>
      <c r="AA337" s="55"/>
    </row>
    <row r="338" spans="1:45">
      <c r="B338" t="s">
        <v>709</v>
      </c>
      <c r="C338" t="s">
        <v>863</v>
      </c>
      <c r="D338" s="18">
        <v>1</v>
      </c>
      <c r="E338" s="55">
        <v>43705</v>
      </c>
      <c r="H338" s="165"/>
      <c r="I338" s="166"/>
      <c r="P338" s="27">
        <v>8.1999999999999993</v>
      </c>
      <c r="Q338" s="27">
        <v>24.2</v>
      </c>
      <c r="R338" s="27" t="s">
        <v>811</v>
      </c>
      <c r="S338" s="27" t="s">
        <v>811</v>
      </c>
      <c r="T338" s="27" t="s">
        <v>811</v>
      </c>
      <c r="U338" s="27" t="s">
        <v>811</v>
      </c>
      <c r="V338" s="27" t="s">
        <v>811</v>
      </c>
      <c r="W338" s="27" t="s">
        <v>811</v>
      </c>
      <c r="X338" s="27" t="s">
        <v>815</v>
      </c>
      <c r="Y338" s="27" t="s">
        <v>811</v>
      </c>
      <c r="AA338" s="55"/>
    </row>
    <row r="339" spans="1:45">
      <c r="B339" t="s">
        <v>709</v>
      </c>
      <c r="C339" t="s">
        <v>863</v>
      </c>
      <c r="D339" s="18">
        <v>2</v>
      </c>
      <c r="E339" s="55">
        <v>43705</v>
      </c>
      <c r="H339" s="165"/>
      <c r="I339" s="166"/>
      <c r="P339" s="27">
        <v>8.19</v>
      </c>
      <c r="Q339" s="27">
        <v>24.2</v>
      </c>
      <c r="R339" s="27" t="s">
        <v>811</v>
      </c>
      <c r="S339" s="27" t="s">
        <v>811</v>
      </c>
      <c r="T339" s="27" t="s">
        <v>811</v>
      </c>
      <c r="U339" s="27" t="s">
        <v>811</v>
      </c>
      <c r="V339" s="27" t="s">
        <v>811</v>
      </c>
      <c r="W339" s="27" t="s">
        <v>811</v>
      </c>
      <c r="X339" s="27" t="s">
        <v>815</v>
      </c>
      <c r="Y339" s="27" t="s">
        <v>811</v>
      </c>
      <c r="AA339" s="55"/>
    </row>
    <row r="340" spans="1:45">
      <c r="B340" t="s">
        <v>709</v>
      </c>
      <c r="C340" t="s">
        <v>863</v>
      </c>
      <c r="D340" s="18">
        <v>3</v>
      </c>
      <c r="E340" s="55">
        <v>43705</v>
      </c>
      <c r="H340" s="165"/>
      <c r="I340" s="166"/>
      <c r="P340" s="27">
        <v>8.19</v>
      </c>
      <c r="Q340" s="27">
        <v>24.1</v>
      </c>
      <c r="R340" s="27" t="s">
        <v>811</v>
      </c>
      <c r="S340" s="27" t="s">
        <v>811</v>
      </c>
      <c r="T340" s="27" t="s">
        <v>811</v>
      </c>
      <c r="U340" s="27" t="s">
        <v>811</v>
      </c>
      <c r="V340" s="27" t="s">
        <v>811</v>
      </c>
      <c r="W340" s="27" t="s">
        <v>811</v>
      </c>
      <c r="X340" s="27" t="s">
        <v>815</v>
      </c>
      <c r="Y340" s="27" t="s">
        <v>811</v>
      </c>
      <c r="AA340" s="55"/>
    </row>
    <row r="341" spans="1:45">
      <c r="B341" t="s">
        <v>709</v>
      </c>
      <c r="C341" t="s">
        <v>863</v>
      </c>
      <c r="D341" s="18">
        <v>4</v>
      </c>
      <c r="E341" s="55">
        <v>43705</v>
      </c>
      <c r="H341" s="165"/>
      <c r="I341" s="166"/>
      <c r="P341" s="27">
        <v>8.15</v>
      </c>
      <c r="Q341" s="27">
        <v>24.1</v>
      </c>
      <c r="R341" s="27" t="s">
        <v>811</v>
      </c>
      <c r="S341" s="27" t="s">
        <v>811</v>
      </c>
      <c r="T341" s="27" t="s">
        <v>811</v>
      </c>
      <c r="U341" s="27" t="s">
        <v>811</v>
      </c>
      <c r="V341" s="27" t="s">
        <v>811</v>
      </c>
      <c r="W341" s="27" t="s">
        <v>811</v>
      </c>
      <c r="X341" s="27" t="s">
        <v>815</v>
      </c>
      <c r="Y341" s="27" t="s">
        <v>811</v>
      </c>
      <c r="AA341" s="55"/>
    </row>
    <row r="342" spans="1:45">
      <c r="B342" t="s">
        <v>709</v>
      </c>
      <c r="C342" t="s">
        <v>863</v>
      </c>
      <c r="D342" s="18">
        <v>5</v>
      </c>
      <c r="E342" s="55">
        <v>43705</v>
      </c>
      <c r="H342" s="165"/>
      <c r="I342" s="166"/>
      <c r="P342" s="27">
        <v>8.02</v>
      </c>
      <c r="Q342" s="27">
        <v>24.1</v>
      </c>
      <c r="R342" s="27" t="s">
        <v>811</v>
      </c>
      <c r="S342" s="27" t="s">
        <v>811</v>
      </c>
      <c r="T342" s="27" t="s">
        <v>811</v>
      </c>
      <c r="U342" s="27" t="s">
        <v>811</v>
      </c>
      <c r="V342" s="27" t="s">
        <v>811</v>
      </c>
      <c r="W342" s="27" t="s">
        <v>811</v>
      </c>
      <c r="X342" s="27" t="s">
        <v>815</v>
      </c>
      <c r="Y342" s="27" t="s">
        <v>811</v>
      </c>
    </row>
    <row r="343" spans="1:45">
      <c r="B343" t="s">
        <v>709</v>
      </c>
      <c r="C343" t="s">
        <v>863</v>
      </c>
      <c r="D343" s="18">
        <v>6</v>
      </c>
      <c r="E343" s="55">
        <v>43705</v>
      </c>
      <c r="H343" s="165"/>
      <c r="I343" s="166"/>
      <c r="P343" s="27">
        <v>7.76</v>
      </c>
      <c r="Q343" s="27">
        <v>24</v>
      </c>
      <c r="R343" s="27" t="s">
        <v>811</v>
      </c>
      <c r="S343" s="27" t="s">
        <v>811</v>
      </c>
      <c r="T343" s="27" t="s">
        <v>811</v>
      </c>
      <c r="U343" s="27" t="s">
        <v>811</v>
      </c>
      <c r="V343" s="27" t="s">
        <v>811</v>
      </c>
      <c r="W343" s="27" t="s">
        <v>811</v>
      </c>
      <c r="X343" s="27" t="s">
        <v>815</v>
      </c>
      <c r="Y343" s="27" t="s">
        <v>811</v>
      </c>
    </row>
    <row r="344" spans="1:45">
      <c r="B344" t="s">
        <v>709</v>
      </c>
      <c r="C344" t="s">
        <v>863</v>
      </c>
      <c r="D344" s="18">
        <v>6.5</v>
      </c>
      <c r="E344" s="55">
        <v>43705</v>
      </c>
      <c r="H344" s="165"/>
      <c r="I344" s="166"/>
      <c r="P344" s="27" t="s">
        <v>815</v>
      </c>
      <c r="Q344" s="27" t="s">
        <v>815</v>
      </c>
      <c r="R344" s="27">
        <v>6.51</v>
      </c>
      <c r="S344" s="27">
        <v>14.1</v>
      </c>
      <c r="T344" s="24">
        <v>4.4162925316455688</v>
      </c>
      <c r="U344" s="24">
        <v>3.3192978173127639</v>
      </c>
      <c r="V344" s="24">
        <v>0.70159154950788882</v>
      </c>
      <c r="W344" s="371">
        <v>17.06756</v>
      </c>
      <c r="X344" s="27" t="s">
        <v>815</v>
      </c>
      <c r="Y344" s="24">
        <v>7.7355903489583326</v>
      </c>
    </row>
    <row r="345" spans="1:45">
      <c r="B345" t="s">
        <v>709</v>
      </c>
      <c r="C345" t="s">
        <v>863</v>
      </c>
      <c r="D345" s="18">
        <v>7</v>
      </c>
      <c r="E345" s="55">
        <v>43705</v>
      </c>
      <c r="H345" s="165"/>
      <c r="I345" s="166"/>
      <c r="P345" s="27">
        <v>6.74</v>
      </c>
      <c r="Q345" s="27">
        <v>23.9</v>
      </c>
      <c r="R345" s="27" t="s">
        <v>811</v>
      </c>
      <c r="S345" s="27" t="s">
        <v>811</v>
      </c>
      <c r="T345" s="27" t="s">
        <v>811</v>
      </c>
      <c r="U345" s="27" t="s">
        <v>811</v>
      </c>
      <c r="V345" s="27" t="s">
        <v>811</v>
      </c>
      <c r="W345" s="27" t="s">
        <v>811</v>
      </c>
      <c r="X345" s="27" t="s">
        <v>815</v>
      </c>
      <c r="Y345" s="27" t="s">
        <v>811</v>
      </c>
    </row>
    <row r="346" spans="1:45" s="776" customFormat="1">
      <c r="A346" s="980"/>
      <c r="B346" s="629"/>
      <c r="C346" s="629"/>
      <c r="D346" s="959"/>
      <c r="E346" s="629"/>
      <c r="F346" s="815"/>
      <c r="G346" s="815"/>
      <c r="H346" s="815"/>
      <c r="I346" s="875"/>
      <c r="J346" s="629"/>
      <c r="K346" s="960"/>
      <c r="L346" s="629"/>
      <c r="M346" s="815"/>
      <c r="N346" s="629"/>
      <c r="O346" s="629"/>
      <c r="P346" s="827"/>
      <c r="Q346" s="827"/>
      <c r="R346" s="629"/>
      <c r="S346" s="815"/>
      <c r="T346" s="629"/>
      <c r="U346" s="815"/>
      <c r="V346" s="629"/>
      <c r="W346" s="815"/>
      <c r="X346" s="629"/>
      <c r="Y346" s="832"/>
      <c r="Z346" s="832"/>
      <c r="AA346" s="832"/>
      <c r="AB346" s="832"/>
      <c r="AC346" s="832"/>
      <c r="AD346" s="832"/>
      <c r="AE346" s="832"/>
      <c r="AF346" s="832"/>
      <c r="AG346" s="832"/>
      <c r="AH346" s="832"/>
      <c r="AI346" s="832"/>
      <c r="AJ346" s="832"/>
      <c r="AK346" s="832"/>
      <c r="AL346" s="832"/>
      <c r="AM346" s="832"/>
      <c r="AN346" s="832"/>
      <c r="AO346" s="832"/>
      <c r="AP346" s="832"/>
      <c r="AQ346" s="832"/>
      <c r="AR346" s="832"/>
      <c r="AS346" s="832"/>
    </row>
    <row r="347" spans="1:45" ht="31.8" thickBot="1">
      <c r="A347" s="975" t="s">
        <v>20</v>
      </c>
      <c r="B347" s="940" t="s">
        <v>701</v>
      </c>
      <c r="C347" s="941" t="s">
        <v>805</v>
      </c>
      <c r="D347" s="942" t="s">
        <v>786</v>
      </c>
      <c r="E347" s="940" t="s">
        <v>1000</v>
      </c>
      <c r="F347" s="941" t="s">
        <v>1008</v>
      </c>
      <c r="G347" s="941" t="s">
        <v>806</v>
      </c>
      <c r="H347" s="941" t="s">
        <v>807</v>
      </c>
      <c r="I347" s="943" t="s">
        <v>1009</v>
      </c>
      <c r="J347" s="940" t="s">
        <v>1010</v>
      </c>
      <c r="K347" s="941" t="s">
        <v>1011</v>
      </c>
      <c r="L347" s="940" t="s">
        <v>1012</v>
      </c>
      <c r="M347" s="941" t="s">
        <v>1013</v>
      </c>
      <c r="N347" s="940" t="s">
        <v>1014</v>
      </c>
      <c r="O347" s="940" t="s">
        <v>1015</v>
      </c>
      <c r="P347" s="944" t="s">
        <v>1016</v>
      </c>
      <c r="Q347" s="940" t="s">
        <v>703</v>
      </c>
      <c r="R347" s="941" t="s">
        <v>1017</v>
      </c>
      <c r="S347" s="940" t="s">
        <v>808</v>
      </c>
      <c r="T347" s="940" t="s">
        <v>1018</v>
      </c>
      <c r="U347" s="945" t="s">
        <v>809</v>
      </c>
      <c r="V347" s="945" t="s">
        <v>1019</v>
      </c>
      <c r="W347" s="940" t="s">
        <v>1020</v>
      </c>
      <c r="X347" s="941" t="s">
        <v>1021</v>
      </c>
    </row>
    <row r="348" spans="1:45" ht="16.2" thickTop="1">
      <c r="A348" s="108" t="s">
        <v>709</v>
      </c>
      <c r="B348" t="s">
        <v>864</v>
      </c>
      <c r="C348">
        <v>0.5</v>
      </c>
      <c r="D348" s="55">
        <v>44074</v>
      </c>
      <c r="F348">
        <v>2</v>
      </c>
      <c r="G348">
        <v>7.6</v>
      </c>
      <c r="H348">
        <v>4.0599999999999996</v>
      </c>
      <c r="J348" t="s">
        <v>1022</v>
      </c>
      <c r="K348">
        <v>2</v>
      </c>
      <c r="L348">
        <v>2</v>
      </c>
      <c r="M348" t="s">
        <v>1035</v>
      </c>
      <c r="N348" t="s">
        <v>815</v>
      </c>
      <c r="O348" s="24">
        <v>8.1300000000000008</v>
      </c>
      <c r="P348" s="27">
        <v>24.3</v>
      </c>
      <c r="Q348" s="27">
        <v>6.61</v>
      </c>
      <c r="R348" s="27">
        <v>13.6</v>
      </c>
      <c r="S348" s="371">
        <v>0.46666666666666667</v>
      </c>
      <c r="T348" s="371">
        <v>3.7333333333333336E-2</v>
      </c>
      <c r="U348" s="24">
        <v>0.61776005146435919</v>
      </c>
      <c r="V348" s="371">
        <v>25.586951203297428</v>
      </c>
    </row>
    <row r="349" spans="1:45">
      <c r="A349" s="108" t="s">
        <v>709</v>
      </c>
      <c r="B349" t="s">
        <v>864</v>
      </c>
      <c r="C349">
        <v>1</v>
      </c>
      <c r="D349" s="55">
        <v>44074</v>
      </c>
      <c r="O349" s="24">
        <v>8.14</v>
      </c>
      <c r="P349" s="27">
        <v>24.2</v>
      </c>
      <c r="Q349" s="27" t="s">
        <v>811</v>
      </c>
      <c r="R349" s="27" t="s">
        <v>811</v>
      </c>
      <c r="S349" s="24" t="s">
        <v>811</v>
      </c>
      <c r="T349" s="24" t="s">
        <v>811</v>
      </c>
      <c r="U349" s="24" t="s">
        <v>811</v>
      </c>
      <c r="V349" s="24" t="s">
        <v>811</v>
      </c>
    </row>
    <row r="350" spans="1:45">
      <c r="A350" s="108" t="s">
        <v>709</v>
      </c>
      <c r="B350" t="s">
        <v>864</v>
      </c>
      <c r="C350">
        <v>2</v>
      </c>
      <c r="D350" s="55">
        <v>44074</v>
      </c>
      <c r="O350" s="24">
        <v>8.1999999999999993</v>
      </c>
      <c r="P350" s="27">
        <v>24</v>
      </c>
      <c r="Q350" s="27" t="s">
        <v>811</v>
      </c>
      <c r="R350" s="27" t="s">
        <v>811</v>
      </c>
      <c r="S350" s="24" t="s">
        <v>811</v>
      </c>
      <c r="T350" s="24" t="s">
        <v>811</v>
      </c>
      <c r="U350" s="24" t="s">
        <v>811</v>
      </c>
      <c r="V350" s="24" t="s">
        <v>811</v>
      </c>
    </row>
    <row r="351" spans="1:45">
      <c r="A351" s="108" t="s">
        <v>709</v>
      </c>
      <c r="B351" t="s">
        <v>864</v>
      </c>
      <c r="C351">
        <v>3</v>
      </c>
      <c r="D351" s="55">
        <v>44074</v>
      </c>
      <c r="O351" s="24">
        <v>8.17</v>
      </c>
      <c r="P351" s="27">
        <v>23.9</v>
      </c>
      <c r="Q351" s="27" t="s">
        <v>811</v>
      </c>
      <c r="R351" s="27" t="s">
        <v>811</v>
      </c>
      <c r="S351" s="24" t="s">
        <v>811</v>
      </c>
      <c r="T351" s="24" t="s">
        <v>811</v>
      </c>
      <c r="U351" s="24" t="s">
        <v>811</v>
      </c>
      <c r="V351" s="24" t="s">
        <v>811</v>
      </c>
    </row>
    <row r="352" spans="1:45">
      <c r="A352" s="108" t="s">
        <v>709</v>
      </c>
      <c r="B352" t="s">
        <v>864</v>
      </c>
      <c r="C352">
        <v>4</v>
      </c>
      <c r="D352" s="55">
        <v>44074</v>
      </c>
      <c r="O352" s="24">
        <v>8.14</v>
      </c>
      <c r="P352" s="27">
        <v>23.8</v>
      </c>
      <c r="Q352" s="27" t="s">
        <v>811</v>
      </c>
      <c r="R352" s="27" t="s">
        <v>811</v>
      </c>
      <c r="S352" s="24" t="s">
        <v>811</v>
      </c>
      <c r="T352" s="24" t="s">
        <v>811</v>
      </c>
      <c r="U352" s="24" t="s">
        <v>811</v>
      </c>
      <c r="V352" s="24" t="s">
        <v>811</v>
      </c>
    </row>
    <row r="353" spans="1:45">
      <c r="A353" s="108" t="s">
        <v>709</v>
      </c>
      <c r="B353" t="s">
        <v>864</v>
      </c>
      <c r="C353">
        <v>5</v>
      </c>
      <c r="D353" s="55">
        <v>44074</v>
      </c>
      <c r="O353" s="24">
        <v>8.0399999999999991</v>
      </c>
      <c r="P353" s="27">
        <v>23.7</v>
      </c>
      <c r="Q353" s="27" t="s">
        <v>811</v>
      </c>
      <c r="R353" s="27" t="s">
        <v>811</v>
      </c>
      <c r="S353" s="24" t="s">
        <v>811</v>
      </c>
      <c r="T353" s="24" t="s">
        <v>811</v>
      </c>
      <c r="U353" s="24" t="s">
        <v>811</v>
      </c>
      <c r="V353" s="24" t="s">
        <v>811</v>
      </c>
    </row>
    <row r="354" spans="1:45">
      <c r="A354" s="108" t="s">
        <v>709</v>
      </c>
      <c r="B354" t="s">
        <v>864</v>
      </c>
      <c r="C354">
        <v>6</v>
      </c>
      <c r="D354" s="55">
        <v>44074</v>
      </c>
      <c r="O354" s="24">
        <v>8.02</v>
      </c>
      <c r="P354" s="27">
        <v>23.7</v>
      </c>
      <c r="Q354" s="27" t="s">
        <v>811</v>
      </c>
      <c r="R354" s="27" t="s">
        <v>811</v>
      </c>
      <c r="S354" s="24" t="s">
        <v>811</v>
      </c>
      <c r="T354" s="24" t="s">
        <v>811</v>
      </c>
      <c r="U354" s="24" t="s">
        <v>811</v>
      </c>
      <c r="V354" s="24" t="s">
        <v>811</v>
      </c>
    </row>
    <row r="355" spans="1:45">
      <c r="A355" s="108" t="s">
        <v>709</v>
      </c>
      <c r="B355" t="s">
        <v>864</v>
      </c>
      <c r="C355">
        <v>7</v>
      </c>
      <c r="D355" s="55">
        <v>44074</v>
      </c>
      <c r="O355" s="24">
        <v>8</v>
      </c>
      <c r="P355" s="27">
        <v>23.7</v>
      </c>
      <c r="Q355" s="27">
        <v>6.29</v>
      </c>
      <c r="R355" s="27">
        <v>13</v>
      </c>
      <c r="S355" s="371">
        <v>0.98560000000000036</v>
      </c>
      <c r="T355" s="371">
        <v>0</v>
      </c>
      <c r="U355" s="24">
        <v>0.76311535769126704</v>
      </c>
      <c r="V355" s="371">
        <v>27.381925275894162</v>
      </c>
    </row>
    <row r="356" spans="1:45">
      <c r="A356" s="108" t="s">
        <v>709</v>
      </c>
      <c r="B356" t="s">
        <v>865</v>
      </c>
      <c r="C356">
        <v>0.5</v>
      </c>
      <c r="D356" s="55">
        <v>44074</v>
      </c>
      <c r="F356">
        <v>2</v>
      </c>
      <c r="G356">
        <v>6.8</v>
      </c>
      <c r="H356">
        <v>5.5</v>
      </c>
      <c r="J356" t="s">
        <v>1044</v>
      </c>
      <c r="K356">
        <v>2</v>
      </c>
      <c r="L356">
        <v>2</v>
      </c>
      <c r="M356" t="s">
        <v>1035</v>
      </c>
      <c r="N356" t="s">
        <v>815</v>
      </c>
      <c r="O356" s="24">
        <v>8.09</v>
      </c>
      <c r="P356" s="27">
        <v>24.1</v>
      </c>
      <c r="Q356" s="24">
        <v>6.5570000000000004</v>
      </c>
      <c r="R356" s="23">
        <v>12.3</v>
      </c>
      <c r="S356" s="371">
        <v>0.29493333333333344</v>
      </c>
      <c r="T356" s="371">
        <v>0.13066666666666665</v>
      </c>
      <c r="U356" s="24">
        <v>0.65409887802108613</v>
      </c>
      <c r="V356" s="371">
        <v>28.578574657625314</v>
      </c>
    </row>
    <row r="357" spans="1:45">
      <c r="A357" s="108" t="s">
        <v>709</v>
      </c>
      <c r="B357" t="s">
        <v>865</v>
      </c>
      <c r="C357">
        <v>1</v>
      </c>
      <c r="D357" s="55">
        <v>44074</v>
      </c>
      <c r="O357" s="24">
        <v>8.09</v>
      </c>
      <c r="P357" s="27">
        <v>24</v>
      </c>
      <c r="Q357" s="27" t="s">
        <v>811</v>
      </c>
      <c r="R357" s="27" t="s">
        <v>811</v>
      </c>
      <c r="S357" s="24" t="s">
        <v>811</v>
      </c>
      <c r="T357" s="24" t="s">
        <v>811</v>
      </c>
      <c r="U357" s="24" t="s">
        <v>811</v>
      </c>
      <c r="V357" s="24" t="s">
        <v>811</v>
      </c>
    </row>
    <row r="358" spans="1:45">
      <c r="A358" s="108" t="s">
        <v>709</v>
      </c>
      <c r="B358" t="s">
        <v>865</v>
      </c>
      <c r="C358">
        <v>2</v>
      </c>
      <c r="D358" s="55">
        <v>44074</v>
      </c>
      <c r="O358" s="24">
        <v>8.1</v>
      </c>
      <c r="P358" s="27">
        <v>23.9</v>
      </c>
      <c r="Q358" s="27" t="s">
        <v>811</v>
      </c>
      <c r="R358" s="27" t="s">
        <v>811</v>
      </c>
      <c r="S358" s="24" t="s">
        <v>811</v>
      </c>
      <c r="T358" s="24" t="s">
        <v>811</v>
      </c>
      <c r="U358" s="24" t="s">
        <v>811</v>
      </c>
      <c r="V358" s="24" t="s">
        <v>811</v>
      </c>
    </row>
    <row r="359" spans="1:45">
      <c r="A359" s="108" t="s">
        <v>709</v>
      </c>
      <c r="B359" t="s">
        <v>865</v>
      </c>
      <c r="C359">
        <v>3</v>
      </c>
      <c r="D359" s="55">
        <v>44074</v>
      </c>
      <c r="O359" s="24">
        <v>7.99</v>
      </c>
      <c r="P359" s="27">
        <v>23.8</v>
      </c>
      <c r="Q359" s="27" t="s">
        <v>811</v>
      </c>
      <c r="R359" s="27" t="s">
        <v>811</v>
      </c>
      <c r="S359" s="24" t="s">
        <v>811</v>
      </c>
      <c r="T359" s="24" t="s">
        <v>811</v>
      </c>
      <c r="U359" s="24" t="s">
        <v>811</v>
      </c>
      <c r="V359" s="24" t="s">
        <v>811</v>
      </c>
    </row>
    <row r="360" spans="1:45">
      <c r="A360" s="108" t="s">
        <v>709</v>
      </c>
      <c r="B360" t="s">
        <v>865</v>
      </c>
      <c r="C360">
        <v>4</v>
      </c>
      <c r="D360" s="55">
        <v>44074</v>
      </c>
      <c r="O360" s="24">
        <v>7.75</v>
      </c>
      <c r="P360" s="27">
        <v>23.7</v>
      </c>
      <c r="Q360" s="27" t="s">
        <v>811</v>
      </c>
      <c r="R360" s="27" t="s">
        <v>811</v>
      </c>
      <c r="S360" s="24" t="s">
        <v>811</v>
      </c>
      <c r="T360" s="24" t="s">
        <v>811</v>
      </c>
      <c r="U360" s="24" t="s">
        <v>811</v>
      </c>
      <c r="V360" s="24" t="s">
        <v>811</v>
      </c>
    </row>
    <row r="361" spans="1:45">
      <c r="A361" s="108" t="s">
        <v>709</v>
      </c>
      <c r="B361" t="s">
        <v>865</v>
      </c>
      <c r="C361">
        <v>5</v>
      </c>
      <c r="D361" s="55">
        <v>44074</v>
      </c>
      <c r="O361" s="24">
        <v>7.85</v>
      </c>
      <c r="P361" s="27">
        <v>23.6</v>
      </c>
      <c r="Q361" s="27" t="s">
        <v>811</v>
      </c>
      <c r="R361" s="27" t="s">
        <v>811</v>
      </c>
      <c r="S361" s="24" t="s">
        <v>811</v>
      </c>
      <c r="T361" s="24" t="s">
        <v>811</v>
      </c>
      <c r="U361" s="24" t="s">
        <v>811</v>
      </c>
      <c r="V361" s="24" t="s">
        <v>811</v>
      </c>
    </row>
    <row r="362" spans="1:45">
      <c r="A362" s="108" t="s">
        <v>709</v>
      </c>
      <c r="B362" t="s">
        <v>865</v>
      </c>
      <c r="C362">
        <v>6</v>
      </c>
      <c r="D362" s="55">
        <v>44074</v>
      </c>
      <c r="O362" s="24">
        <v>7.89</v>
      </c>
      <c r="P362" s="27">
        <v>23.6</v>
      </c>
      <c r="Q362" s="27" t="s">
        <v>811</v>
      </c>
      <c r="R362" s="27" t="s">
        <v>811</v>
      </c>
      <c r="S362" s="24" t="s">
        <v>811</v>
      </c>
      <c r="T362" s="24" t="s">
        <v>811</v>
      </c>
      <c r="U362" s="24" t="s">
        <v>811</v>
      </c>
      <c r="V362" s="24" t="s">
        <v>811</v>
      </c>
    </row>
    <row r="363" spans="1:45">
      <c r="A363" s="108" t="s">
        <v>709</v>
      </c>
      <c r="B363" t="s">
        <v>865</v>
      </c>
      <c r="C363">
        <v>6.5</v>
      </c>
      <c r="D363" s="55">
        <v>44074</v>
      </c>
      <c r="O363" s="24">
        <v>7.9</v>
      </c>
      <c r="P363" s="27">
        <v>23.5</v>
      </c>
      <c r="Q363" s="27">
        <v>6.65</v>
      </c>
      <c r="R363" s="27">
        <v>12.2</v>
      </c>
      <c r="S363" s="371">
        <v>0.94453333333333367</v>
      </c>
      <c r="T363" s="371">
        <v>0.18666666666666668</v>
      </c>
      <c r="U363" s="68" t="s">
        <v>866</v>
      </c>
      <c r="V363" s="371">
        <v>32.168522802818771</v>
      </c>
    </row>
    <row r="364" spans="1:45" s="776" customFormat="1" ht="16.05" customHeight="1">
      <c r="A364" s="980"/>
      <c r="B364" s="629"/>
      <c r="C364" s="629"/>
      <c r="D364" s="959"/>
      <c r="E364" s="629"/>
      <c r="F364" s="815"/>
      <c r="G364" s="815"/>
      <c r="H364" s="815"/>
      <c r="I364" s="875"/>
      <c r="J364" s="629"/>
      <c r="K364" s="960"/>
      <c r="L364" s="629"/>
      <c r="M364" s="815"/>
      <c r="N364" s="629"/>
      <c r="O364" s="629"/>
      <c r="P364" s="827"/>
      <c r="Q364" s="827"/>
      <c r="R364" s="629"/>
      <c r="S364" s="815"/>
      <c r="T364" s="629"/>
      <c r="U364" s="815"/>
      <c r="V364" s="629"/>
      <c r="W364" s="815"/>
      <c r="X364" s="629"/>
      <c r="Y364" s="832"/>
      <c r="Z364" s="832"/>
      <c r="AA364" s="832"/>
      <c r="AB364" s="832"/>
      <c r="AC364" s="832"/>
      <c r="AD364" s="832"/>
      <c r="AE364" s="832"/>
      <c r="AF364" s="832"/>
      <c r="AG364" s="832"/>
      <c r="AH364" s="832"/>
      <c r="AI364" s="832"/>
      <c r="AJ364" s="832"/>
      <c r="AK364" s="832"/>
      <c r="AL364" s="832"/>
      <c r="AM364" s="832"/>
      <c r="AN364" s="832"/>
      <c r="AO364" s="832"/>
      <c r="AP364" s="832"/>
      <c r="AQ364" s="832"/>
      <c r="AR364" s="832"/>
      <c r="AS364" s="832"/>
    </row>
    <row r="365" spans="1:45" s="747" customFormat="1" ht="31.8" thickBot="1">
      <c r="A365" s="977" t="s">
        <v>804</v>
      </c>
      <c r="B365" s="863" t="s">
        <v>20</v>
      </c>
      <c r="C365" s="863" t="s">
        <v>701</v>
      </c>
      <c r="D365" s="863" t="s">
        <v>805</v>
      </c>
      <c r="E365" s="865" t="s">
        <v>786</v>
      </c>
      <c r="F365" s="863" t="s">
        <v>1000</v>
      </c>
      <c r="G365" s="863" t="s">
        <v>1008</v>
      </c>
      <c r="H365" s="863" t="s">
        <v>806</v>
      </c>
      <c r="I365" s="863" t="s">
        <v>807</v>
      </c>
      <c r="J365" s="867" t="s">
        <v>1009</v>
      </c>
      <c r="K365" s="863" t="s">
        <v>1015</v>
      </c>
      <c r="L365" s="868" t="s">
        <v>1016</v>
      </c>
      <c r="M365" s="863" t="s">
        <v>703</v>
      </c>
      <c r="N365" s="863" t="s">
        <v>1017</v>
      </c>
      <c r="O365" s="863" t="s">
        <v>808</v>
      </c>
      <c r="P365" s="863" t="s">
        <v>1018</v>
      </c>
      <c r="Q365" s="870" t="s">
        <v>809</v>
      </c>
      <c r="R365" s="870" t="s">
        <v>1019</v>
      </c>
      <c r="S365" s="863" t="s">
        <v>1021</v>
      </c>
      <c r="T365" s="863" t="s">
        <v>1010</v>
      </c>
      <c r="U365" s="863" t="s">
        <v>1011</v>
      </c>
      <c r="V365" s="863" t="s">
        <v>1012</v>
      </c>
      <c r="W365" s="863" t="s">
        <v>1013</v>
      </c>
      <c r="X365" s="863" t="s">
        <v>1014</v>
      </c>
    </row>
    <row r="366" spans="1:45" ht="16.2" thickTop="1">
      <c r="B366" t="s">
        <v>709</v>
      </c>
      <c r="C366" t="s">
        <v>864</v>
      </c>
      <c r="D366" s="27">
        <v>0.5</v>
      </c>
      <c r="E366" s="133">
        <v>44459</v>
      </c>
      <c r="G366">
        <v>3</v>
      </c>
      <c r="H366">
        <v>8.9</v>
      </c>
      <c r="I366">
        <v>4.7</v>
      </c>
      <c r="J366" s="762">
        <v>0.5280898876404494</v>
      </c>
      <c r="K366" s="27">
        <v>8.8000000000000007</v>
      </c>
      <c r="L366" s="27">
        <v>22.8</v>
      </c>
      <c r="M366" s="27" t="s">
        <v>815</v>
      </c>
      <c r="N366" s="27" t="s">
        <v>815</v>
      </c>
      <c r="O366" s="24">
        <v>1.5089523809523813</v>
      </c>
      <c r="P366" s="24">
        <v>1.5143087301587299</v>
      </c>
      <c r="Q366" s="24">
        <v>0.45733333333333337</v>
      </c>
      <c r="R366" s="371">
        <v>22.906018318411025</v>
      </c>
      <c r="S366" s="24">
        <v>3.0232611111111112</v>
      </c>
      <c r="T366" t="s">
        <v>714</v>
      </c>
      <c r="U366" t="s">
        <v>1047</v>
      </c>
      <c r="V366" t="s">
        <v>1042</v>
      </c>
      <c r="W366" t="s">
        <v>1108</v>
      </c>
    </row>
    <row r="367" spans="1:45">
      <c r="B367" t="s">
        <v>709</v>
      </c>
      <c r="C367" t="s">
        <v>864</v>
      </c>
      <c r="D367" s="27">
        <v>1</v>
      </c>
      <c r="E367" s="133">
        <v>44459</v>
      </c>
      <c r="K367" s="27">
        <v>8.48</v>
      </c>
      <c r="L367" s="27">
        <v>22.8</v>
      </c>
      <c r="M367" s="27" t="s">
        <v>811</v>
      </c>
      <c r="N367" s="27" t="s">
        <v>811</v>
      </c>
      <c r="O367" s="24" t="s">
        <v>811</v>
      </c>
      <c r="P367" s="24" t="s">
        <v>811</v>
      </c>
      <c r="Q367" s="24" t="s">
        <v>811</v>
      </c>
      <c r="R367" s="24" t="s">
        <v>811</v>
      </c>
      <c r="S367" s="24" t="s">
        <v>811</v>
      </c>
    </row>
    <row r="368" spans="1:45">
      <c r="B368" t="s">
        <v>709</v>
      </c>
      <c r="C368" t="s">
        <v>864</v>
      </c>
      <c r="D368" s="27">
        <v>2</v>
      </c>
      <c r="E368" s="133">
        <v>44459</v>
      </c>
      <c r="K368" s="27">
        <v>8.76</v>
      </c>
      <c r="L368" s="27">
        <v>22.8</v>
      </c>
      <c r="M368" s="27" t="s">
        <v>811</v>
      </c>
      <c r="N368" s="27" t="s">
        <v>811</v>
      </c>
      <c r="O368" s="24" t="s">
        <v>811</v>
      </c>
      <c r="P368" s="24" t="s">
        <v>811</v>
      </c>
      <c r="Q368" s="24" t="s">
        <v>811</v>
      </c>
      <c r="R368" s="24" t="s">
        <v>811</v>
      </c>
      <c r="S368" s="24" t="s">
        <v>811</v>
      </c>
    </row>
    <row r="369" spans="2:23">
      <c r="B369" t="s">
        <v>709</v>
      </c>
      <c r="C369" t="s">
        <v>864</v>
      </c>
      <c r="D369" s="27">
        <v>3</v>
      </c>
      <c r="E369" s="133">
        <v>44459</v>
      </c>
      <c r="K369" s="27">
        <v>8.85</v>
      </c>
      <c r="L369" s="27">
        <v>22.7</v>
      </c>
      <c r="M369" s="27">
        <v>6.66</v>
      </c>
      <c r="N369" s="27">
        <v>12.3</v>
      </c>
      <c r="O369" s="24">
        <v>1.6967619047619051</v>
      </c>
      <c r="P369" s="24">
        <v>1.0952992063492071</v>
      </c>
      <c r="Q369" s="68" t="s">
        <v>867</v>
      </c>
      <c r="R369" s="371">
        <v>22.211359470000001</v>
      </c>
      <c r="S369" s="24">
        <v>2.7920611111111122</v>
      </c>
    </row>
    <row r="370" spans="2:23">
      <c r="B370" t="s">
        <v>709</v>
      </c>
      <c r="C370" t="s">
        <v>864</v>
      </c>
      <c r="D370" s="27">
        <v>4</v>
      </c>
      <c r="E370" s="133">
        <v>44459</v>
      </c>
      <c r="K370" s="27">
        <v>8.85</v>
      </c>
      <c r="L370" s="27">
        <v>22.7</v>
      </c>
      <c r="M370" s="27" t="s">
        <v>811</v>
      </c>
      <c r="N370" s="27" t="s">
        <v>811</v>
      </c>
      <c r="O370" s="24" t="s">
        <v>811</v>
      </c>
      <c r="P370" s="24" t="s">
        <v>811</v>
      </c>
      <c r="Q370" s="24" t="s">
        <v>811</v>
      </c>
      <c r="R370" s="24" t="s">
        <v>811</v>
      </c>
      <c r="S370" s="24" t="s">
        <v>811</v>
      </c>
    </row>
    <row r="371" spans="2:23">
      <c r="B371" t="s">
        <v>709</v>
      </c>
      <c r="C371" t="s">
        <v>864</v>
      </c>
      <c r="D371" s="27">
        <v>5</v>
      </c>
      <c r="E371" s="133">
        <v>44459</v>
      </c>
      <c r="K371" s="27">
        <v>8.89</v>
      </c>
      <c r="L371" s="27">
        <v>22.7</v>
      </c>
      <c r="M371" s="27" t="s">
        <v>811</v>
      </c>
      <c r="N371" s="27" t="s">
        <v>811</v>
      </c>
      <c r="O371" s="24" t="s">
        <v>811</v>
      </c>
      <c r="P371" s="24" t="s">
        <v>811</v>
      </c>
      <c r="Q371" s="24" t="s">
        <v>811</v>
      </c>
      <c r="R371" s="24" t="s">
        <v>811</v>
      </c>
      <c r="S371" s="24" t="s">
        <v>811</v>
      </c>
    </row>
    <row r="372" spans="2:23">
      <c r="B372" t="s">
        <v>709</v>
      </c>
      <c r="C372" t="s">
        <v>864</v>
      </c>
      <c r="D372" s="27">
        <v>6</v>
      </c>
      <c r="E372" s="133">
        <v>44459</v>
      </c>
      <c r="K372" s="27">
        <v>8.8699999999999992</v>
      </c>
      <c r="L372" s="27">
        <v>22.7</v>
      </c>
      <c r="M372" s="27" t="s">
        <v>811</v>
      </c>
      <c r="N372" s="27" t="s">
        <v>811</v>
      </c>
      <c r="O372" s="24" t="s">
        <v>811</v>
      </c>
      <c r="P372" s="24" t="s">
        <v>811</v>
      </c>
      <c r="Q372" s="24" t="s">
        <v>811</v>
      </c>
      <c r="R372" s="24" t="s">
        <v>811</v>
      </c>
      <c r="S372" s="24" t="s">
        <v>811</v>
      </c>
    </row>
    <row r="373" spans="2:23">
      <c r="B373" t="s">
        <v>709</v>
      </c>
      <c r="C373" t="s">
        <v>864</v>
      </c>
      <c r="D373" s="27">
        <v>7</v>
      </c>
      <c r="E373" s="133">
        <v>44459</v>
      </c>
      <c r="K373" s="27">
        <v>8.89</v>
      </c>
      <c r="L373" s="27">
        <v>22.7</v>
      </c>
      <c r="M373" s="27" t="s">
        <v>811</v>
      </c>
      <c r="N373" s="27" t="s">
        <v>811</v>
      </c>
      <c r="O373" s="24" t="s">
        <v>811</v>
      </c>
      <c r="P373" s="24" t="s">
        <v>811</v>
      </c>
      <c r="Q373" s="24" t="s">
        <v>811</v>
      </c>
      <c r="R373" s="24" t="s">
        <v>811</v>
      </c>
      <c r="S373" s="24" t="s">
        <v>811</v>
      </c>
    </row>
    <row r="374" spans="2:23">
      <c r="B374" t="s">
        <v>709</v>
      </c>
      <c r="C374" t="s">
        <v>864</v>
      </c>
      <c r="D374" s="27">
        <v>8</v>
      </c>
      <c r="E374" s="133">
        <v>44459</v>
      </c>
      <c r="K374" s="27">
        <v>8.5299999999999994</v>
      </c>
      <c r="L374" s="27">
        <v>22.6</v>
      </c>
      <c r="M374" s="27">
        <v>6.68</v>
      </c>
      <c r="N374" s="27">
        <v>12.8</v>
      </c>
      <c r="O374" s="24">
        <v>1.2660952380952384</v>
      </c>
      <c r="P374" s="24">
        <v>1.5486325396825404</v>
      </c>
      <c r="Q374" s="24">
        <v>0.52266666666666683</v>
      </c>
      <c r="R374" s="371">
        <v>21.794564165894819</v>
      </c>
      <c r="S374" s="24">
        <v>2.8147277777777786</v>
      </c>
    </row>
    <row r="375" spans="2:23">
      <c r="B375" t="s">
        <v>709</v>
      </c>
      <c r="C375" t="s">
        <v>868</v>
      </c>
      <c r="D375" s="27">
        <v>0.5</v>
      </c>
      <c r="E375" s="133">
        <v>44459</v>
      </c>
      <c r="G375">
        <v>2</v>
      </c>
      <c r="H375">
        <v>6.8</v>
      </c>
      <c r="I375">
        <v>3.65</v>
      </c>
      <c r="J375" s="762">
        <v>0.53676470588235292</v>
      </c>
      <c r="K375" s="27">
        <v>8.7799999999999994</v>
      </c>
      <c r="L375" s="27">
        <v>22.9</v>
      </c>
      <c r="M375" s="27">
        <v>6.69</v>
      </c>
      <c r="N375" s="27">
        <v>12.5</v>
      </c>
      <c r="O375" s="24">
        <v>2.2506515873015873</v>
      </c>
      <c r="P375" s="24">
        <v>1.2758095238095239</v>
      </c>
      <c r="Q375" s="24">
        <v>0.55533333333333346</v>
      </c>
      <c r="R375" s="371">
        <v>26.518244314088712</v>
      </c>
      <c r="S375" s="24">
        <v>3.5264611111111113</v>
      </c>
      <c r="T375" t="s">
        <v>714</v>
      </c>
      <c r="U375" t="s">
        <v>714</v>
      </c>
      <c r="V375" t="s">
        <v>714</v>
      </c>
      <c r="W375" t="s">
        <v>1108</v>
      </c>
    </row>
    <row r="376" spans="2:23">
      <c r="B376" t="s">
        <v>709</v>
      </c>
      <c r="C376" t="s">
        <v>868</v>
      </c>
      <c r="D376" s="27">
        <v>1</v>
      </c>
      <c r="E376" s="133">
        <v>44459</v>
      </c>
      <c r="K376" s="27">
        <v>8.74</v>
      </c>
      <c r="L376" s="27">
        <v>22.9</v>
      </c>
      <c r="M376" s="27" t="s">
        <v>811</v>
      </c>
      <c r="N376" s="27" t="s">
        <v>811</v>
      </c>
      <c r="O376" s="24" t="s">
        <v>811</v>
      </c>
      <c r="P376" s="24" t="s">
        <v>811</v>
      </c>
      <c r="Q376" s="24" t="s">
        <v>811</v>
      </c>
      <c r="R376" s="24" t="s">
        <v>811</v>
      </c>
      <c r="S376" s="24" t="s">
        <v>811</v>
      </c>
    </row>
    <row r="377" spans="2:23">
      <c r="B377" t="s">
        <v>709</v>
      </c>
      <c r="C377" t="s">
        <v>868</v>
      </c>
      <c r="D377" s="27">
        <v>2</v>
      </c>
      <c r="E377" s="133">
        <v>44459</v>
      </c>
      <c r="K377" s="27">
        <v>8.48</v>
      </c>
      <c r="L377" s="27">
        <v>22.9</v>
      </c>
      <c r="M377" s="27" t="s">
        <v>811</v>
      </c>
      <c r="N377" s="27" t="s">
        <v>811</v>
      </c>
      <c r="O377" s="24" t="s">
        <v>811</v>
      </c>
      <c r="P377" s="24" t="s">
        <v>811</v>
      </c>
      <c r="Q377" s="24" t="s">
        <v>811</v>
      </c>
      <c r="R377" s="24" t="s">
        <v>811</v>
      </c>
      <c r="S377" s="24" t="s">
        <v>811</v>
      </c>
    </row>
    <row r="378" spans="2:23">
      <c r="B378" t="s">
        <v>709</v>
      </c>
      <c r="C378" t="s">
        <v>868</v>
      </c>
      <c r="D378" s="27">
        <v>3</v>
      </c>
      <c r="E378" s="133">
        <v>44459</v>
      </c>
      <c r="K378" s="27">
        <v>8.41</v>
      </c>
      <c r="L378" s="27">
        <v>22.9</v>
      </c>
      <c r="M378" s="27" t="s">
        <v>811</v>
      </c>
      <c r="N378" s="27" t="s">
        <v>811</v>
      </c>
      <c r="O378" s="24" t="s">
        <v>811</v>
      </c>
      <c r="P378" s="24" t="s">
        <v>811</v>
      </c>
      <c r="Q378" s="24" t="s">
        <v>811</v>
      </c>
      <c r="R378" s="24" t="s">
        <v>811</v>
      </c>
      <c r="S378" s="24" t="s">
        <v>811</v>
      </c>
    </row>
    <row r="379" spans="2:23">
      <c r="B379" t="s">
        <v>709</v>
      </c>
      <c r="C379" t="s">
        <v>868</v>
      </c>
      <c r="D379" s="27">
        <v>4</v>
      </c>
      <c r="E379" s="133">
        <v>44459</v>
      </c>
      <c r="K379" s="27">
        <v>8.44</v>
      </c>
      <c r="L379" s="27">
        <v>22.9</v>
      </c>
      <c r="M379" s="27" t="s">
        <v>811</v>
      </c>
      <c r="N379" s="27" t="s">
        <v>811</v>
      </c>
      <c r="O379" s="24" t="s">
        <v>811</v>
      </c>
      <c r="P379" s="24" t="s">
        <v>811</v>
      </c>
      <c r="Q379" s="24" t="s">
        <v>811</v>
      </c>
      <c r="R379" s="24" t="s">
        <v>811</v>
      </c>
      <c r="S379" s="24" t="s">
        <v>811</v>
      </c>
    </row>
    <row r="380" spans="2:23">
      <c r="B380" t="s">
        <v>709</v>
      </c>
      <c r="C380" t="s">
        <v>868</v>
      </c>
      <c r="D380" s="27">
        <v>5</v>
      </c>
      <c r="E380" s="133">
        <v>44459</v>
      </c>
      <c r="K380" s="27">
        <v>8.3699999999999992</v>
      </c>
      <c r="L380" s="27">
        <v>22.9</v>
      </c>
      <c r="M380" s="27" t="s">
        <v>811</v>
      </c>
      <c r="N380" s="27" t="s">
        <v>811</v>
      </c>
      <c r="O380" s="24" t="s">
        <v>811</v>
      </c>
      <c r="P380" s="24" t="s">
        <v>811</v>
      </c>
      <c r="Q380" s="24" t="s">
        <v>811</v>
      </c>
      <c r="R380" s="24" t="s">
        <v>811</v>
      </c>
      <c r="S380" s="24" t="s">
        <v>811</v>
      </c>
    </row>
    <row r="381" spans="2:23">
      <c r="B381" t="s">
        <v>709</v>
      </c>
      <c r="C381" t="s">
        <v>868</v>
      </c>
      <c r="D381" s="27">
        <v>5.8</v>
      </c>
      <c r="E381" s="133">
        <v>44459</v>
      </c>
      <c r="K381" s="27">
        <v>8.32</v>
      </c>
      <c r="L381" s="27">
        <v>22.9</v>
      </c>
      <c r="M381" s="27">
        <v>6.63</v>
      </c>
      <c r="N381" s="27">
        <v>12.5</v>
      </c>
      <c r="O381" s="24">
        <v>1.8951087301587319</v>
      </c>
      <c r="P381" s="24">
        <v>1.7129523809523803</v>
      </c>
      <c r="Q381" s="24">
        <v>0.4900000000000001</v>
      </c>
      <c r="R381" s="371">
        <v>26.518244314088712</v>
      </c>
      <c r="S381" s="24">
        <v>3.6080611111111125</v>
      </c>
    </row>
    <row r="382" spans="2:23">
      <c r="B382" t="s">
        <v>709</v>
      </c>
      <c r="C382" t="s">
        <v>865</v>
      </c>
      <c r="D382" s="27">
        <v>0.5</v>
      </c>
      <c r="E382" s="133">
        <v>44459</v>
      </c>
      <c r="G382">
        <v>2</v>
      </c>
      <c r="H382">
        <v>6.5</v>
      </c>
      <c r="I382">
        <v>6.25</v>
      </c>
      <c r="J382" s="762">
        <v>0.96153846153846156</v>
      </c>
      <c r="K382" s="24">
        <v>7.7</v>
      </c>
      <c r="L382" s="27">
        <v>23</v>
      </c>
      <c r="M382" s="27">
        <v>6.59</v>
      </c>
      <c r="N382" s="27">
        <v>11.099999999999998</v>
      </c>
      <c r="O382" s="24">
        <v>1.3481944444444449</v>
      </c>
      <c r="P382" s="24">
        <v>0.99733333333333363</v>
      </c>
      <c r="Q382" s="24">
        <v>0.39200000000000007</v>
      </c>
      <c r="R382" s="371">
        <v>26.518244314088712</v>
      </c>
      <c r="S382" s="24">
        <v>2.3455277777777788</v>
      </c>
      <c r="T382" t="s">
        <v>714</v>
      </c>
      <c r="U382" t="s">
        <v>1047</v>
      </c>
      <c r="V382" t="s">
        <v>1042</v>
      </c>
      <c r="W382" t="s">
        <v>1108</v>
      </c>
    </row>
    <row r="383" spans="2:23">
      <c r="B383" t="s">
        <v>709</v>
      </c>
      <c r="C383" t="s">
        <v>865</v>
      </c>
      <c r="D383" s="27">
        <v>1</v>
      </c>
      <c r="E383" s="133">
        <v>44459</v>
      </c>
      <c r="K383" s="27">
        <v>7.76</v>
      </c>
      <c r="L383" s="27">
        <v>23</v>
      </c>
      <c r="M383" s="27" t="s">
        <v>811</v>
      </c>
      <c r="N383" s="27" t="s">
        <v>811</v>
      </c>
      <c r="O383" s="24" t="s">
        <v>811</v>
      </c>
      <c r="P383" s="24" t="s">
        <v>811</v>
      </c>
      <c r="Q383" s="24" t="s">
        <v>811</v>
      </c>
      <c r="R383" s="24" t="s">
        <v>811</v>
      </c>
      <c r="S383" s="24" t="s">
        <v>811</v>
      </c>
    </row>
    <row r="384" spans="2:23">
      <c r="B384" t="s">
        <v>709</v>
      </c>
      <c r="C384" t="s">
        <v>865</v>
      </c>
      <c r="D384" s="27">
        <v>2</v>
      </c>
      <c r="E384" s="133">
        <v>44459</v>
      </c>
      <c r="K384" s="27">
        <v>7.78</v>
      </c>
      <c r="L384" s="27">
        <v>22.9</v>
      </c>
      <c r="M384" s="27" t="s">
        <v>811</v>
      </c>
      <c r="N384" s="27" t="s">
        <v>811</v>
      </c>
      <c r="O384" s="24" t="s">
        <v>811</v>
      </c>
      <c r="P384" s="24" t="s">
        <v>811</v>
      </c>
      <c r="Q384" s="24" t="s">
        <v>811</v>
      </c>
      <c r="R384" s="24" t="s">
        <v>811</v>
      </c>
      <c r="S384" s="24" t="s">
        <v>811</v>
      </c>
    </row>
    <row r="385" spans="1:23">
      <c r="B385" t="s">
        <v>709</v>
      </c>
      <c r="C385" t="s">
        <v>865</v>
      </c>
      <c r="D385" s="27">
        <v>3</v>
      </c>
      <c r="E385" s="133">
        <v>44459</v>
      </c>
      <c r="K385" s="24">
        <v>7.7</v>
      </c>
      <c r="L385" s="27">
        <v>22.8</v>
      </c>
      <c r="M385" s="27" t="s">
        <v>811</v>
      </c>
      <c r="N385" s="27" t="s">
        <v>811</v>
      </c>
      <c r="O385" s="24" t="s">
        <v>811</v>
      </c>
      <c r="P385" s="24" t="s">
        <v>811</v>
      </c>
      <c r="Q385" s="24" t="s">
        <v>811</v>
      </c>
      <c r="R385" s="24" t="s">
        <v>811</v>
      </c>
      <c r="S385" s="24" t="s">
        <v>811</v>
      </c>
    </row>
    <row r="386" spans="1:23">
      <c r="B386" t="s">
        <v>709</v>
      </c>
      <c r="C386" t="s">
        <v>865</v>
      </c>
      <c r="D386" s="27">
        <v>4</v>
      </c>
      <c r="E386" s="133">
        <v>44459</v>
      </c>
      <c r="K386" s="27">
        <v>7.48</v>
      </c>
      <c r="L386" s="27">
        <v>22.7</v>
      </c>
      <c r="M386" s="27" t="s">
        <v>811</v>
      </c>
      <c r="N386" s="27" t="s">
        <v>811</v>
      </c>
      <c r="O386" s="24" t="s">
        <v>811</v>
      </c>
      <c r="P386" s="24" t="s">
        <v>811</v>
      </c>
      <c r="Q386" s="24" t="s">
        <v>811</v>
      </c>
      <c r="R386" s="24" t="s">
        <v>811</v>
      </c>
      <c r="S386" s="24" t="s">
        <v>811</v>
      </c>
    </row>
    <row r="387" spans="1:23">
      <c r="B387" t="s">
        <v>709</v>
      </c>
      <c r="C387" t="s">
        <v>865</v>
      </c>
      <c r="D387" s="27">
        <v>5</v>
      </c>
      <c r="E387" s="133">
        <v>44459</v>
      </c>
      <c r="K387" s="27">
        <v>7.54</v>
      </c>
      <c r="L387" s="27">
        <v>22.7</v>
      </c>
      <c r="M387" s="27" t="s">
        <v>811</v>
      </c>
      <c r="N387" s="27" t="s">
        <v>811</v>
      </c>
      <c r="O387" s="24" t="s">
        <v>811</v>
      </c>
      <c r="P387" s="24" t="s">
        <v>811</v>
      </c>
      <c r="Q387" s="24" t="s">
        <v>811</v>
      </c>
      <c r="R387" s="24" t="s">
        <v>811</v>
      </c>
      <c r="S387" s="24" t="s">
        <v>811</v>
      </c>
    </row>
    <row r="388" spans="1:23">
      <c r="B388" t="s">
        <v>709</v>
      </c>
      <c r="C388" t="s">
        <v>865</v>
      </c>
      <c r="D388" s="27">
        <v>5.5</v>
      </c>
      <c r="E388" s="133">
        <v>44459</v>
      </c>
      <c r="K388" s="24">
        <v>7.6</v>
      </c>
      <c r="L388" s="27">
        <v>22.6</v>
      </c>
      <c r="M388" s="27">
        <v>6.58</v>
      </c>
      <c r="N388" s="27">
        <v>10.899999999999999</v>
      </c>
      <c r="O388" s="24">
        <v>0.91202301587301526</v>
      </c>
      <c r="P388" s="24">
        <v>0.9779047619047625</v>
      </c>
      <c r="Q388" s="24">
        <v>0.70011957232333033</v>
      </c>
      <c r="R388" s="371">
        <v>20.405246475249559</v>
      </c>
      <c r="S388" s="24">
        <v>1.8899277777777779</v>
      </c>
    </row>
    <row r="389" spans="1:23">
      <c r="D389" s="27"/>
      <c r="E389" s="133"/>
      <c r="K389" s="24"/>
      <c r="L389" s="27"/>
      <c r="M389" s="27"/>
      <c r="N389" s="27"/>
      <c r="O389" s="24"/>
      <c r="P389" s="24"/>
      <c r="Q389" s="24"/>
      <c r="R389" s="371"/>
      <c r="S389" s="24"/>
    </row>
    <row r="390" spans="1:23" s="832" customFormat="1" ht="21" thickBot="1">
      <c r="A390" s="144" t="s">
        <v>20</v>
      </c>
      <c r="B390" s="144" t="s">
        <v>701</v>
      </c>
      <c r="C390" s="146" t="s">
        <v>805</v>
      </c>
      <c r="D390" s="1559" t="s">
        <v>786</v>
      </c>
      <c r="E390" s="144" t="s">
        <v>1000</v>
      </c>
      <c r="F390" s="146" t="s">
        <v>1008</v>
      </c>
      <c r="G390" s="146" t="s">
        <v>806</v>
      </c>
      <c r="H390" s="146" t="s">
        <v>807</v>
      </c>
      <c r="I390" s="1560" t="s">
        <v>1009</v>
      </c>
      <c r="J390" s="144" t="s">
        <v>1015</v>
      </c>
      <c r="K390" s="148" t="s">
        <v>1016</v>
      </c>
      <c r="L390" s="144" t="s">
        <v>703</v>
      </c>
      <c r="M390" s="146" t="s">
        <v>1017</v>
      </c>
      <c r="N390" s="149" t="s">
        <v>808</v>
      </c>
      <c r="O390" s="149" t="s">
        <v>1018</v>
      </c>
      <c r="P390" s="149" t="s">
        <v>809</v>
      </c>
      <c r="Q390" s="149" t="s">
        <v>1019</v>
      </c>
      <c r="R390" s="1409" t="s">
        <v>1021</v>
      </c>
      <c r="S390" s="144" t="s">
        <v>1010</v>
      </c>
      <c r="T390" s="146" t="s">
        <v>1011</v>
      </c>
      <c r="U390" s="144" t="s">
        <v>1012</v>
      </c>
      <c r="V390" s="146" t="s">
        <v>1013</v>
      </c>
      <c r="W390" s="144" t="s">
        <v>1014</v>
      </c>
    </row>
    <row r="391" spans="1:23" s="27" customFormat="1">
      <c r="A391" t="s">
        <v>709</v>
      </c>
      <c r="B391" t="s">
        <v>864</v>
      </c>
      <c r="C391" s="27">
        <v>0.5</v>
      </c>
      <c r="D391" s="55">
        <v>44803</v>
      </c>
      <c r="F391">
        <v>4</v>
      </c>
      <c r="G391">
        <v>9.1999999999999993</v>
      </c>
      <c r="H391">
        <v>3.55</v>
      </c>
      <c r="I391" s="1562">
        <v>0.3858695652173913</v>
      </c>
      <c r="J391" s="27">
        <v>8.2200000000000006</v>
      </c>
      <c r="K391" s="27">
        <v>25.7</v>
      </c>
      <c r="L391" s="22">
        <v>6.63</v>
      </c>
      <c r="M391" s="23">
        <v>12.5</v>
      </c>
      <c r="N391" s="24">
        <v>3.4108830357142863</v>
      </c>
      <c r="O391" s="24">
        <v>0.16028571428571425</v>
      </c>
      <c r="P391" s="2798">
        <v>0.50906675906675924</v>
      </c>
      <c r="Q391" s="49">
        <v>27.940305940151852</v>
      </c>
      <c r="R391" s="24">
        <v>3.5711687500000004</v>
      </c>
      <c r="S391" t="s">
        <v>1033</v>
      </c>
      <c r="T391">
        <v>2</v>
      </c>
      <c r="U391">
        <v>4</v>
      </c>
      <c r="V391" t="s">
        <v>1105</v>
      </c>
      <c r="W391"/>
    </row>
    <row r="392" spans="1:23" s="27" customFormat="1">
      <c r="A392" t="s">
        <v>709</v>
      </c>
      <c r="B392" t="s">
        <v>864</v>
      </c>
      <c r="C392" s="27">
        <v>1</v>
      </c>
      <c r="D392" s="55">
        <v>44803</v>
      </c>
      <c r="F392"/>
      <c r="G392"/>
      <c r="H392"/>
      <c r="I392" s="1561"/>
      <c r="J392" s="27">
        <v>8.2100000000000009</v>
      </c>
      <c r="K392" s="27">
        <v>25.7</v>
      </c>
      <c r="L392" s="27" t="s">
        <v>811</v>
      </c>
      <c r="M392" s="27" t="s">
        <v>811</v>
      </c>
      <c r="N392" s="24" t="s">
        <v>811</v>
      </c>
      <c r="O392" s="24" t="s">
        <v>811</v>
      </c>
      <c r="P392" s="27" t="s">
        <v>811</v>
      </c>
      <c r="Q392" s="24" t="s">
        <v>811</v>
      </c>
      <c r="R392" s="24" t="s">
        <v>811</v>
      </c>
      <c r="S392"/>
      <c r="T392"/>
      <c r="U392"/>
      <c r="V392"/>
      <c r="W392"/>
    </row>
    <row r="393" spans="1:23" s="27" customFormat="1">
      <c r="A393" t="s">
        <v>709</v>
      </c>
      <c r="B393" t="s">
        <v>864</v>
      </c>
      <c r="C393" s="27">
        <v>2</v>
      </c>
      <c r="D393" s="55">
        <v>44803</v>
      </c>
      <c r="F393"/>
      <c r="G393"/>
      <c r="H393"/>
      <c r="I393" s="1561"/>
      <c r="J393" s="27">
        <v>8.24</v>
      </c>
      <c r="K393" s="27">
        <v>25.6</v>
      </c>
      <c r="L393" s="27" t="s">
        <v>811</v>
      </c>
      <c r="M393" s="27" t="s">
        <v>811</v>
      </c>
      <c r="N393" s="24" t="s">
        <v>811</v>
      </c>
      <c r="O393" s="24" t="s">
        <v>811</v>
      </c>
      <c r="P393" s="27" t="s">
        <v>811</v>
      </c>
      <c r="Q393" s="24" t="s">
        <v>811</v>
      </c>
      <c r="R393" s="24" t="s">
        <v>811</v>
      </c>
      <c r="S393"/>
      <c r="T393"/>
      <c r="U393"/>
      <c r="V393"/>
      <c r="W393"/>
    </row>
    <row r="394" spans="1:23" s="27" customFormat="1">
      <c r="A394" t="s">
        <v>709</v>
      </c>
      <c r="B394" t="s">
        <v>864</v>
      </c>
      <c r="C394" s="27">
        <v>3</v>
      </c>
      <c r="D394" s="55">
        <v>44803</v>
      </c>
      <c r="F394"/>
      <c r="G394"/>
      <c r="H394"/>
      <c r="I394" s="1561"/>
      <c r="J394" s="27">
        <v>8.23</v>
      </c>
      <c r="K394" s="27">
        <v>25.6</v>
      </c>
      <c r="L394" s="22">
        <v>6.63</v>
      </c>
      <c r="M394" s="23">
        <v>12.3</v>
      </c>
      <c r="N394" s="24">
        <v>2.4724830357142871</v>
      </c>
      <c r="O394" s="24">
        <v>5.1582857142857117</v>
      </c>
      <c r="P394" s="2798">
        <v>0.54822574053343298</v>
      </c>
      <c r="Q394" s="49">
        <v>27.27036</v>
      </c>
      <c r="R394" s="24">
        <v>7.6307687499999988</v>
      </c>
      <c r="S394"/>
      <c r="T394"/>
      <c r="U394"/>
      <c r="V394"/>
      <c r="W394"/>
    </row>
    <row r="395" spans="1:23" s="27" customFormat="1">
      <c r="A395" t="s">
        <v>709</v>
      </c>
      <c r="B395" t="s">
        <v>864</v>
      </c>
      <c r="C395" s="27">
        <v>4</v>
      </c>
      <c r="D395" s="55">
        <v>44803</v>
      </c>
      <c r="F395"/>
      <c r="G395"/>
      <c r="H395"/>
      <c r="I395" s="1561"/>
      <c r="J395" s="27">
        <v>8.2200000000000006</v>
      </c>
      <c r="K395" s="27">
        <v>25.6</v>
      </c>
      <c r="L395" s="27" t="s">
        <v>811</v>
      </c>
      <c r="M395" s="27" t="s">
        <v>811</v>
      </c>
      <c r="N395" s="24" t="s">
        <v>811</v>
      </c>
      <c r="O395" s="24" t="s">
        <v>811</v>
      </c>
      <c r="P395" s="27" t="s">
        <v>811</v>
      </c>
      <c r="Q395" s="24" t="s">
        <v>811</v>
      </c>
      <c r="R395" s="24" t="s">
        <v>811</v>
      </c>
      <c r="S395"/>
      <c r="T395"/>
      <c r="U395"/>
      <c r="V395"/>
      <c r="W395"/>
    </row>
    <row r="396" spans="1:23" s="27" customFormat="1">
      <c r="A396" t="s">
        <v>709</v>
      </c>
      <c r="B396" t="s">
        <v>864</v>
      </c>
      <c r="C396" s="27">
        <v>5</v>
      </c>
      <c r="D396" s="55">
        <v>44803</v>
      </c>
      <c r="F396"/>
      <c r="G396"/>
      <c r="H396"/>
      <c r="I396" s="1561"/>
      <c r="J396" s="27">
        <v>8.19</v>
      </c>
      <c r="K396" s="27">
        <v>25.5</v>
      </c>
      <c r="L396" s="27" t="s">
        <v>811</v>
      </c>
      <c r="M396" s="27" t="s">
        <v>811</v>
      </c>
      <c r="N396" s="24" t="s">
        <v>811</v>
      </c>
      <c r="O396" s="24" t="s">
        <v>811</v>
      </c>
      <c r="P396" s="27" t="s">
        <v>811</v>
      </c>
      <c r="Q396" s="24" t="s">
        <v>811</v>
      </c>
      <c r="R396" s="24" t="s">
        <v>811</v>
      </c>
      <c r="S396"/>
      <c r="T396"/>
      <c r="U396"/>
      <c r="V396"/>
      <c r="W396"/>
    </row>
    <row r="397" spans="1:23" s="27" customFormat="1">
      <c r="A397" t="s">
        <v>709</v>
      </c>
      <c r="B397" t="s">
        <v>864</v>
      </c>
      <c r="C397" s="27">
        <v>6</v>
      </c>
      <c r="D397" s="55">
        <v>44803</v>
      </c>
      <c r="F397"/>
      <c r="G397"/>
      <c r="H397"/>
      <c r="I397" s="1561"/>
      <c r="J397" s="27">
        <v>7.86</v>
      </c>
      <c r="K397" s="27">
        <v>25.3</v>
      </c>
      <c r="L397" s="27" t="s">
        <v>811</v>
      </c>
      <c r="M397" s="27" t="s">
        <v>811</v>
      </c>
      <c r="N397" s="24" t="s">
        <v>811</v>
      </c>
      <c r="O397" s="24" t="s">
        <v>811</v>
      </c>
      <c r="P397" s="27" t="s">
        <v>811</v>
      </c>
      <c r="Q397" s="24" t="s">
        <v>811</v>
      </c>
      <c r="R397" s="24" t="s">
        <v>811</v>
      </c>
      <c r="S397"/>
      <c r="T397"/>
      <c r="U397"/>
      <c r="V397"/>
      <c r="W397"/>
    </row>
    <row r="398" spans="1:23" s="27" customFormat="1">
      <c r="A398" t="s">
        <v>709</v>
      </c>
      <c r="B398" t="s">
        <v>864</v>
      </c>
      <c r="C398" s="27">
        <v>7</v>
      </c>
      <c r="D398" s="55">
        <v>44803</v>
      </c>
      <c r="F398"/>
      <c r="G398"/>
      <c r="H398"/>
      <c r="I398" s="1561"/>
      <c r="J398" s="27">
        <v>7.61</v>
      </c>
      <c r="K398" s="27">
        <v>25.2</v>
      </c>
      <c r="L398" s="27" t="s">
        <v>811</v>
      </c>
      <c r="M398" s="27" t="s">
        <v>811</v>
      </c>
      <c r="N398" s="24" t="s">
        <v>811</v>
      </c>
      <c r="O398" s="24" t="s">
        <v>811</v>
      </c>
      <c r="P398" s="27" t="s">
        <v>811</v>
      </c>
      <c r="Q398" s="24" t="s">
        <v>811</v>
      </c>
      <c r="R398" s="24" t="s">
        <v>811</v>
      </c>
      <c r="S398"/>
      <c r="T398"/>
      <c r="U398"/>
      <c r="V398"/>
      <c r="W398"/>
    </row>
    <row r="399" spans="1:23" s="27" customFormat="1">
      <c r="A399" t="s">
        <v>709</v>
      </c>
      <c r="B399" t="s">
        <v>864</v>
      </c>
      <c r="C399" s="27">
        <v>7.5</v>
      </c>
      <c r="D399" s="55">
        <v>44803</v>
      </c>
      <c r="F399"/>
      <c r="G399"/>
      <c r="H399"/>
      <c r="I399" s="1561"/>
      <c r="J399" s="27">
        <v>7.12</v>
      </c>
      <c r="K399" s="27">
        <v>25</v>
      </c>
      <c r="L399" s="22">
        <v>6.77</v>
      </c>
      <c r="M399" s="23">
        <v>12.8</v>
      </c>
      <c r="N399" s="24">
        <v>1.1435687500000009</v>
      </c>
      <c r="O399" s="24">
        <v>7.445999999999998</v>
      </c>
      <c r="P399" s="2798">
        <v>0.78317962933347562</v>
      </c>
      <c r="Q399" s="49">
        <v>26.332445288075029</v>
      </c>
      <c r="R399" s="24">
        <v>8.589568749999998</v>
      </c>
      <c r="S399"/>
      <c r="T399"/>
      <c r="U399"/>
      <c r="V399"/>
      <c r="W399"/>
    </row>
    <row r="400" spans="1:23" s="27" customFormat="1">
      <c r="A400" t="s">
        <v>709</v>
      </c>
      <c r="B400" t="s">
        <v>868</v>
      </c>
      <c r="C400" s="27">
        <v>0.5</v>
      </c>
      <c r="D400" s="55">
        <v>44803</v>
      </c>
      <c r="F400">
        <v>2</v>
      </c>
      <c r="G400">
        <v>7.4</v>
      </c>
      <c r="H400">
        <v>3.3</v>
      </c>
      <c r="I400" s="1562">
        <v>0.44594594594594589</v>
      </c>
      <c r="J400" s="27">
        <v>8.02</v>
      </c>
      <c r="K400" s="27">
        <v>26</v>
      </c>
      <c r="L400" s="22">
        <v>6.57</v>
      </c>
      <c r="M400" s="23">
        <v>12.9</v>
      </c>
      <c r="N400" s="24">
        <v>2.6225687499999992</v>
      </c>
      <c r="O400" s="24">
        <v>4.3859999999999992</v>
      </c>
      <c r="P400" s="2798">
        <v>0.19579490733336891</v>
      </c>
      <c r="Q400" s="49">
        <v>28.744236266190264</v>
      </c>
      <c r="R400" s="24">
        <v>7.0085687499999985</v>
      </c>
      <c r="S400" t="s">
        <v>1033</v>
      </c>
      <c r="T400">
        <v>2</v>
      </c>
      <c r="U400">
        <v>4</v>
      </c>
      <c r="V400" t="s">
        <v>815</v>
      </c>
      <c r="W400"/>
    </row>
    <row r="401" spans="1:23" s="27" customFormat="1">
      <c r="A401" t="s">
        <v>709</v>
      </c>
      <c r="B401" t="s">
        <v>868</v>
      </c>
      <c r="C401" s="27">
        <v>1</v>
      </c>
      <c r="D401" s="55">
        <v>44803</v>
      </c>
      <c r="F401"/>
      <c r="G401"/>
      <c r="H401"/>
      <c r="I401" s="1561"/>
      <c r="J401" s="27">
        <v>8.11</v>
      </c>
      <c r="K401" s="27">
        <v>26</v>
      </c>
      <c r="L401" s="27" t="s">
        <v>811</v>
      </c>
      <c r="M401" s="27" t="s">
        <v>811</v>
      </c>
      <c r="N401" s="24" t="s">
        <v>811</v>
      </c>
      <c r="O401" s="24" t="s">
        <v>811</v>
      </c>
      <c r="P401" s="27" t="s">
        <v>811</v>
      </c>
      <c r="Q401" s="24" t="s">
        <v>811</v>
      </c>
      <c r="R401" s="24" t="s">
        <v>811</v>
      </c>
      <c r="S401"/>
      <c r="T401"/>
      <c r="U401"/>
      <c r="V401"/>
      <c r="W401"/>
    </row>
    <row r="402" spans="1:23" s="27" customFormat="1">
      <c r="A402" t="s">
        <v>709</v>
      </c>
      <c r="B402" t="s">
        <v>868</v>
      </c>
      <c r="C402" s="27">
        <v>2</v>
      </c>
      <c r="D402" s="55">
        <v>44803</v>
      </c>
      <c r="F402"/>
      <c r="G402"/>
      <c r="H402"/>
      <c r="I402" s="1561"/>
      <c r="J402" s="27">
        <v>8.15</v>
      </c>
      <c r="K402" s="27">
        <v>26</v>
      </c>
      <c r="L402" s="27" t="s">
        <v>811</v>
      </c>
      <c r="M402" s="27" t="s">
        <v>811</v>
      </c>
      <c r="N402" s="24" t="s">
        <v>811</v>
      </c>
      <c r="O402" s="24" t="s">
        <v>811</v>
      </c>
      <c r="P402" s="27" t="s">
        <v>811</v>
      </c>
      <c r="Q402" s="24" t="s">
        <v>811</v>
      </c>
      <c r="R402" s="24" t="s">
        <v>811</v>
      </c>
      <c r="S402"/>
      <c r="T402"/>
      <c r="U402"/>
      <c r="V402"/>
      <c r="W402"/>
    </row>
    <row r="403" spans="1:23" s="27" customFormat="1">
      <c r="A403" t="s">
        <v>709</v>
      </c>
      <c r="B403" t="s">
        <v>868</v>
      </c>
      <c r="C403" s="27">
        <v>3</v>
      </c>
      <c r="D403" s="55">
        <v>44803</v>
      </c>
      <c r="F403"/>
      <c r="G403"/>
      <c r="H403"/>
      <c r="I403" s="1561"/>
      <c r="J403" s="27">
        <v>8.16</v>
      </c>
      <c r="K403" s="27">
        <v>26</v>
      </c>
      <c r="L403" s="27" t="s">
        <v>811</v>
      </c>
      <c r="M403" s="27" t="s">
        <v>811</v>
      </c>
      <c r="N403" s="24" t="s">
        <v>811</v>
      </c>
      <c r="O403" s="24" t="s">
        <v>811</v>
      </c>
      <c r="P403" s="27" t="s">
        <v>811</v>
      </c>
      <c r="Q403" s="24" t="s">
        <v>811</v>
      </c>
      <c r="R403" s="24" t="s">
        <v>811</v>
      </c>
      <c r="S403"/>
      <c r="T403"/>
      <c r="U403"/>
      <c r="V403"/>
      <c r="W403"/>
    </row>
    <row r="404" spans="1:23" s="27" customFormat="1">
      <c r="A404" t="s">
        <v>709</v>
      </c>
      <c r="B404" t="s">
        <v>868</v>
      </c>
      <c r="C404" s="27">
        <v>4</v>
      </c>
      <c r="D404" s="55">
        <v>44803</v>
      </c>
      <c r="F404"/>
      <c r="G404"/>
      <c r="H404"/>
      <c r="I404" s="1561"/>
      <c r="J404" s="27">
        <v>8.19</v>
      </c>
      <c r="K404" s="27">
        <v>25.9</v>
      </c>
      <c r="L404" s="27" t="s">
        <v>811</v>
      </c>
      <c r="M404" s="27" t="s">
        <v>811</v>
      </c>
      <c r="N404" s="24" t="s">
        <v>811</v>
      </c>
      <c r="O404" s="24" t="s">
        <v>811</v>
      </c>
      <c r="P404" s="27" t="s">
        <v>811</v>
      </c>
      <c r="Q404" s="24" t="s">
        <v>811</v>
      </c>
      <c r="R404" s="24" t="s">
        <v>811</v>
      </c>
      <c r="S404"/>
      <c r="T404"/>
      <c r="U404"/>
      <c r="V404"/>
      <c r="W404"/>
    </row>
    <row r="405" spans="1:23" s="27" customFormat="1">
      <c r="A405" t="s">
        <v>709</v>
      </c>
      <c r="B405" t="s">
        <v>868</v>
      </c>
      <c r="C405" s="27">
        <v>5</v>
      </c>
      <c r="D405" s="55">
        <v>44803</v>
      </c>
      <c r="F405"/>
      <c r="G405"/>
      <c r="H405"/>
      <c r="I405" s="1561"/>
      <c r="J405" s="27">
        <v>8.16</v>
      </c>
      <c r="K405" s="27">
        <v>25.9</v>
      </c>
      <c r="L405" s="27" t="s">
        <v>811</v>
      </c>
      <c r="M405" s="27" t="s">
        <v>811</v>
      </c>
      <c r="N405" s="24" t="s">
        <v>811</v>
      </c>
      <c r="O405" s="24" t="s">
        <v>811</v>
      </c>
      <c r="P405" s="27" t="s">
        <v>811</v>
      </c>
      <c r="Q405" s="24" t="s">
        <v>811</v>
      </c>
      <c r="R405" s="24" t="s">
        <v>811</v>
      </c>
      <c r="S405"/>
      <c r="T405"/>
      <c r="U405"/>
      <c r="V405"/>
      <c r="W405"/>
    </row>
    <row r="406" spans="1:23" s="27" customFormat="1">
      <c r="A406" t="s">
        <v>709</v>
      </c>
      <c r="B406" t="s">
        <v>868</v>
      </c>
      <c r="C406" s="27">
        <v>6</v>
      </c>
      <c r="D406" s="55">
        <v>44803</v>
      </c>
      <c r="F406"/>
      <c r="G406"/>
      <c r="H406"/>
      <c r="I406" s="1561"/>
      <c r="J406" s="27">
        <v>8.14</v>
      </c>
      <c r="K406" s="27">
        <v>25.8</v>
      </c>
      <c r="L406" s="27" t="s">
        <v>811</v>
      </c>
      <c r="M406" s="27" t="s">
        <v>811</v>
      </c>
      <c r="N406" s="24" t="s">
        <v>811</v>
      </c>
      <c r="O406" s="24" t="s">
        <v>811</v>
      </c>
      <c r="P406" s="27" t="s">
        <v>811</v>
      </c>
      <c r="Q406" s="24" t="s">
        <v>811</v>
      </c>
      <c r="R406" s="24" t="s">
        <v>811</v>
      </c>
      <c r="S406"/>
      <c r="T406"/>
      <c r="U406"/>
      <c r="V406"/>
      <c r="W406"/>
    </row>
    <row r="407" spans="1:23" s="27" customFormat="1">
      <c r="A407" t="s">
        <v>709</v>
      </c>
      <c r="B407" t="s">
        <v>868</v>
      </c>
      <c r="C407" s="27">
        <v>6.5</v>
      </c>
      <c r="D407" s="55">
        <v>44803</v>
      </c>
      <c r="F407"/>
      <c r="G407"/>
      <c r="H407"/>
      <c r="I407" s="1561"/>
      <c r="J407" s="27">
        <v>8.0299999999999994</v>
      </c>
      <c r="K407" s="27">
        <v>25.7</v>
      </c>
      <c r="L407" s="22">
        <v>6.53</v>
      </c>
      <c r="M407" s="23">
        <v>12.4</v>
      </c>
      <c r="N407" s="24">
        <v>2.4972544642857164</v>
      </c>
      <c r="O407" s="24">
        <v>4.735714285714284</v>
      </c>
      <c r="P407" s="2798">
        <v>0.6657026849334543</v>
      </c>
      <c r="Q407" s="49">
        <v>27.136375614113447</v>
      </c>
      <c r="R407" s="24">
        <v>7.2329687500000004</v>
      </c>
      <c r="S407"/>
      <c r="T407"/>
      <c r="U407"/>
      <c r="V407"/>
      <c r="W407"/>
    </row>
    <row r="408" spans="1:23" s="27" customFormat="1">
      <c r="A408" t="s">
        <v>709</v>
      </c>
      <c r="B408" t="s">
        <v>865</v>
      </c>
      <c r="C408" s="27">
        <v>0.5</v>
      </c>
      <c r="D408" s="55">
        <v>44803</v>
      </c>
      <c r="F408">
        <v>2</v>
      </c>
      <c r="G408">
        <v>6.5</v>
      </c>
      <c r="H408">
        <v>4.75</v>
      </c>
      <c r="I408" s="1562">
        <v>0.73076923076923073</v>
      </c>
      <c r="J408" s="27">
        <v>8.27</v>
      </c>
      <c r="K408" s="27">
        <v>26.1</v>
      </c>
      <c r="L408" s="22">
        <v>6.6</v>
      </c>
      <c r="M408" s="23">
        <v>12</v>
      </c>
      <c r="N408" s="24">
        <v>3.1121687500000004</v>
      </c>
      <c r="O408" s="24">
        <v>0.10200000000000001</v>
      </c>
      <c r="P408" s="2798">
        <v>0.54822574053343298</v>
      </c>
      <c r="Q408" s="49">
        <v>28.391400178651182</v>
      </c>
      <c r="R408" s="24">
        <v>3.2141687500000002</v>
      </c>
      <c r="S408" t="s">
        <v>1033</v>
      </c>
      <c r="T408">
        <v>2</v>
      </c>
      <c r="U408">
        <v>3</v>
      </c>
      <c r="V408" t="s">
        <v>1105</v>
      </c>
      <c r="W408"/>
    </row>
    <row r="409" spans="1:23" s="27" customFormat="1">
      <c r="A409" t="s">
        <v>709</v>
      </c>
      <c r="B409" t="s">
        <v>865</v>
      </c>
      <c r="C409" s="27">
        <v>1</v>
      </c>
      <c r="D409" s="55">
        <v>44803</v>
      </c>
      <c r="F409"/>
      <c r="G409"/>
      <c r="H409"/>
      <c r="I409" s="1561"/>
      <c r="J409" s="27">
        <v>8.25</v>
      </c>
      <c r="K409" s="27">
        <v>26.1</v>
      </c>
      <c r="L409" s="27" t="s">
        <v>811</v>
      </c>
      <c r="M409" s="27" t="s">
        <v>811</v>
      </c>
      <c r="N409" s="24" t="s">
        <v>811</v>
      </c>
      <c r="O409" s="24" t="s">
        <v>811</v>
      </c>
      <c r="P409" s="27" t="s">
        <v>811</v>
      </c>
      <c r="Q409" s="24" t="s">
        <v>811</v>
      </c>
      <c r="R409" s="24" t="s">
        <v>811</v>
      </c>
      <c r="S409"/>
      <c r="T409"/>
      <c r="U409"/>
      <c r="V409"/>
      <c r="W409"/>
    </row>
    <row r="410" spans="1:23" s="27" customFormat="1">
      <c r="A410" t="s">
        <v>709</v>
      </c>
      <c r="B410" t="s">
        <v>865</v>
      </c>
      <c r="C410" s="27">
        <v>2</v>
      </c>
      <c r="D410" s="55">
        <v>44803</v>
      </c>
      <c r="F410"/>
      <c r="G410"/>
      <c r="H410"/>
      <c r="I410" s="1561"/>
      <c r="J410" s="27">
        <v>8.25</v>
      </c>
      <c r="K410" s="27">
        <v>26.1</v>
      </c>
      <c r="L410" s="27" t="s">
        <v>811</v>
      </c>
      <c r="M410" s="27" t="s">
        <v>811</v>
      </c>
      <c r="N410" s="24" t="s">
        <v>811</v>
      </c>
      <c r="O410" s="24" t="s">
        <v>811</v>
      </c>
      <c r="P410" s="27" t="s">
        <v>811</v>
      </c>
      <c r="Q410" s="24" t="s">
        <v>811</v>
      </c>
      <c r="R410" s="24" t="s">
        <v>811</v>
      </c>
      <c r="S410"/>
      <c r="T410"/>
      <c r="U410"/>
      <c r="V410"/>
      <c r="W410"/>
    </row>
    <row r="411" spans="1:23" s="27" customFormat="1">
      <c r="A411" t="s">
        <v>709</v>
      </c>
      <c r="B411" t="s">
        <v>865</v>
      </c>
      <c r="C411" s="27">
        <v>3</v>
      </c>
      <c r="D411" s="55">
        <v>44803</v>
      </c>
      <c r="F411"/>
      <c r="G411"/>
      <c r="H411"/>
      <c r="I411" s="1561"/>
      <c r="J411" s="27">
        <v>8.25</v>
      </c>
      <c r="K411" s="27">
        <v>26.1</v>
      </c>
      <c r="L411" s="27" t="s">
        <v>811</v>
      </c>
      <c r="M411" s="27" t="s">
        <v>811</v>
      </c>
      <c r="N411" s="24" t="s">
        <v>811</v>
      </c>
      <c r="O411" s="24" t="s">
        <v>811</v>
      </c>
      <c r="P411" s="27" t="s">
        <v>811</v>
      </c>
      <c r="Q411" s="24" t="s">
        <v>811</v>
      </c>
      <c r="R411" s="24" t="s">
        <v>811</v>
      </c>
      <c r="S411"/>
      <c r="T411"/>
      <c r="U411"/>
      <c r="V411"/>
      <c r="W411"/>
    </row>
    <row r="412" spans="1:23" s="27" customFormat="1">
      <c r="A412" t="s">
        <v>709</v>
      </c>
      <c r="B412" t="s">
        <v>865</v>
      </c>
      <c r="C412" s="27">
        <v>4</v>
      </c>
      <c r="D412" s="55">
        <v>44803</v>
      </c>
      <c r="F412"/>
      <c r="G412"/>
      <c r="H412"/>
      <c r="I412" s="1561"/>
      <c r="J412" s="27">
        <v>8.26</v>
      </c>
      <c r="K412" s="27">
        <v>26.1</v>
      </c>
      <c r="L412" s="27" t="s">
        <v>811</v>
      </c>
      <c r="M412" s="27" t="s">
        <v>811</v>
      </c>
      <c r="N412" s="24" t="s">
        <v>811</v>
      </c>
      <c r="O412" s="24" t="s">
        <v>811</v>
      </c>
      <c r="P412" s="27" t="s">
        <v>811</v>
      </c>
      <c r="Q412" s="24" t="s">
        <v>811</v>
      </c>
      <c r="R412" s="24" t="s">
        <v>811</v>
      </c>
      <c r="S412"/>
      <c r="T412"/>
      <c r="U412"/>
      <c r="V412"/>
      <c r="W412"/>
    </row>
    <row r="413" spans="1:23" s="27" customFormat="1">
      <c r="A413" t="s">
        <v>709</v>
      </c>
      <c r="B413" t="s">
        <v>865</v>
      </c>
      <c r="C413" s="27">
        <v>5</v>
      </c>
      <c r="D413" s="55">
        <v>44803</v>
      </c>
      <c r="F413"/>
      <c r="G413"/>
      <c r="H413"/>
      <c r="I413" s="1561"/>
      <c r="J413" s="27">
        <v>8.26</v>
      </c>
      <c r="K413" s="27">
        <v>26.1</v>
      </c>
      <c r="L413" s="27" t="s">
        <v>811</v>
      </c>
      <c r="M413" s="27" t="s">
        <v>811</v>
      </c>
      <c r="N413" s="24" t="s">
        <v>811</v>
      </c>
      <c r="O413" s="24" t="s">
        <v>811</v>
      </c>
      <c r="P413" s="27" t="s">
        <v>811</v>
      </c>
      <c r="Q413" s="24" t="s">
        <v>811</v>
      </c>
      <c r="R413" s="24" t="s">
        <v>811</v>
      </c>
      <c r="S413"/>
      <c r="T413"/>
      <c r="U413"/>
      <c r="V413"/>
      <c r="W413"/>
    </row>
    <row r="414" spans="1:23" s="27" customFormat="1">
      <c r="A414" t="s">
        <v>709</v>
      </c>
      <c r="B414" t="s">
        <v>865</v>
      </c>
      <c r="C414" s="27">
        <v>5.5</v>
      </c>
      <c r="D414" s="55">
        <v>44803</v>
      </c>
      <c r="F414"/>
      <c r="G414"/>
      <c r="H414"/>
      <c r="I414" s="1561"/>
      <c r="J414" s="27">
        <v>8.2799999999999994</v>
      </c>
      <c r="K414" s="27">
        <v>26.1</v>
      </c>
      <c r="L414" s="22">
        <v>6.56</v>
      </c>
      <c r="M414" s="23">
        <v>10.7</v>
      </c>
      <c r="N414" s="24">
        <v>2.2845116071428562</v>
      </c>
      <c r="O414" s="24">
        <v>0.58285714285714274</v>
      </c>
      <c r="P414" s="2798">
        <v>0.54822574053343298</v>
      </c>
      <c r="Q414" s="49">
        <v>29.280189816882533</v>
      </c>
      <c r="R414" s="24">
        <v>2.8673687499999989</v>
      </c>
      <c r="S414"/>
      <c r="T414"/>
      <c r="U414"/>
      <c r="V414"/>
      <c r="W414"/>
    </row>
    <row r="415" spans="1:23">
      <c r="D415" s="27"/>
      <c r="E415" s="133"/>
      <c r="K415" s="24"/>
      <c r="L415" s="27"/>
      <c r="M415" s="27"/>
      <c r="N415" s="27"/>
      <c r="O415" s="24"/>
      <c r="P415" s="24"/>
      <c r="Q415" s="24"/>
      <c r="R415" s="371"/>
      <c r="S415" s="24"/>
    </row>
    <row r="416" spans="1:23">
      <c r="D416" s="27"/>
      <c r="E416" s="133"/>
      <c r="K416" s="24"/>
      <c r="L416" s="27"/>
      <c r="M416" s="27"/>
      <c r="N416" s="27"/>
      <c r="O416" s="24"/>
      <c r="P416" s="24"/>
      <c r="Q416" s="24"/>
      <c r="R416" s="371"/>
      <c r="S416" s="24"/>
    </row>
    <row r="417" spans="1:45">
      <c r="D417" s="27"/>
      <c r="E417" s="133"/>
      <c r="K417" s="24"/>
      <c r="L417" s="27"/>
      <c r="M417" s="27"/>
      <c r="N417" s="27"/>
      <c r="O417" s="24"/>
      <c r="P417" s="24"/>
      <c r="Q417" s="24"/>
      <c r="R417" s="371"/>
      <c r="S417" s="24"/>
    </row>
    <row r="418" spans="1:45">
      <c r="D418" s="27"/>
      <c r="E418" s="133"/>
      <c r="K418" s="24"/>
      <c r="L418" s="27"/>
      <c r="M418" s="27"/>
      <c r="N418" s="27"/>
      <c r="O418" s="24"/>
      <c r="P418" s="24"/>
      <c r="Q418" s="24"/>
      <c r="R418" s="371"/>
      <c r="S418" s="24"/>
    </row>
    <row r="419" spans="1:45">
      <c r="D419" s="27"/>
      <c r="E419" s="133"/>
      <c r="K419" s="24"/>
      <c r="L419" s="27"/>
      <c r="M419" s="27"/>
      <c r="N419" s="27"/>
      <c r="O419" s="24"/>
      <c r="P419" s="24"/>
      <c r="Q419" s="24"/>
      <c r="R419" s="371"/>
      <c r="S419" s="24"/>
    </row>
    <row r="420" spans="1:45" s="776" customFormat="1" ht="16.05" customHeight="1">
      <c r="A420" s="980"/>
      <c r="B420" s="629"/>
      <c r="C420" s="629"/>
      <c r="D420" s="959"/>
      <c r="E420" s="629"/>
      <c r="F420" s="815"/>
      <c r="G420" s="815"/>
      <c r="H420" s="815"/>
      <c r="I420" s="875"/>
      <c r="J420" s="629"/>
      <c r="K420" s="960"/>
      <c r="L420" s="629"/>
      <c r="M420" s="815"/>
      <c r="N420" s="629"/>
      <c r="O420" s="629"/>
      <c r="P420" s="827"/>
      <c r="Q420" s="827"/>
      <c r="R420" s="629"/>
      <c r="S420" s="815"/>
      <c r="T420" s="629"/>
      <c r="U420" s="815"/>
      <c r="V420" s="629"/>
      <c r="W420" s="815"/>
      <c r="X420" s="629"/>
      <c r="Y420" s="832"/>
      <c r="Z420" s="832"/>
      <c r="AA420" s="832"/>
      <c r="AB420" s="832"/>
      <c r="AC420" s="832"/>
      <c r="AD420" s="832"/>
      <c r="AE420" s="832"/>
      <c r="AF420" s="832"/>
      <c r="AG420" s="832"/>
      <c r="AH420" s="832"/>
      <c r="AI420" s="832"/>
      <c r="AJ420" s="832"/>
      <c r="AK420" s="832"/>
      <c r="AL420" s="832"/>
      <c r="AM420" s="832"/>
      <c r="AN420" s="832"/>
      <c r="AO420" s="832"/>
      <c r="AP420" s="832"/>
      <c r="AQ420" s="832"/>
      <c r="AR420" s="832"/>
      <c r="AS420" s="832"/>
    </row>
    <row r="421" spans="1:45" s="776" customFormat="1" ht="16.05" customHeight="1">
      <c r="A421" s="981" t="s">
        <v>870</v>
      </c>
      <c r="B421" s="629"/>
      <c r="C421" s="629"/>
      <c r="D421" s="959"/>
      <c r="E421" s="629"/>
      <c r="F421" s="815"/>
      <c r="G421" s="815"/>
      <c r="H421" s="815"/>
      <c r="I421" s="875"/>
      <c r="J421" s="629"/>
      <c r="K421" s="960"/>
      <c r="L421" s="629"/>
      <c r="M421" s="815"/>
      <c r="N421" s="629"/>
      <c r="O421" s="629"/>
      <c r="P421" s="827"/>
      <c r="Q421" s="827"/>
      <c r="R421" s="629"/>
      <c r="S421" s="815"/>
      <c r="T421" s="629"/>
      <c r="U421" s="815"/>
      <c r="V421" s="629"/>
      <c r="W421" s="815"/>
      <c r="X421" s="629"/>
      <c r="Y421" s="832"/>
      <c r="Z421" s="832"/>
      <c r="AA421" s="832"/>
      <c r="AB421" s="832"/>
      <c r="AC421" s="832"/>
      <c r="AD421" s="832"/>
      <c r="AE421" s="832"/>
      <c r="AF421" s="832"/>
      <c r="AG421" s="832"/>
      <c r="AH421" s="832"/>
      <c r="AI421" s="832"/>
      <c r="AJ421" s="832"/>
      <c r="AK421" s="832"/>
      <c r="AL421" s="832"/>
      <c r="AM421" s="832"/>
      <c r="AN421" s="832"/>
      <c r="AO421" s="832"/>
      <c r="AP421" s="832"/>
      <c r="AQ421" s="832"/>
      <c r="AR421" s="832"/>
      <c r="AS421" s="832"/>
    </row>
    <row r="422" spans="1:45">
      <c r="A422" s="840" t="s">
        <v>784</v>
      </c>
      <c r="B422" s="841" t="s">
        <v>20</v>
      </c>
      <c r="C422" s="841" t="s">
        <v>701</v>
      </c>
      <c r="D422" s="841" t="s">
        <v>999</v>
      </c>
      <c r="E422" s="842" t="s">
        <v>785</v>
      </c>
      <c r="F422" s="842" t="s">
        <v>786</v>
      </c>
      <c r="G422" s="842" t="s">
        <v>1000</v>
      </c>
      <c r="H422" s="842" t="s">
        <v>1001</v>
      </c>
      <c r="I422" s="842" t="s">
        <v>787</v>
      </c>
      <c r="J422" s="842" t="s">
        <v>788</v>
      </c>
      <c r="K422" s="842" t="s">
        <v>789</v>
      </c>
      <c r="L422" s="842" t="s">
        <v>1002</v>
      </c>
      <c r="M422" s="842" t="s">
        <v>790</v>
      </c>
      <c r="N422" s="842" t="s">
        <v>791</v>
      </c>
      <c r="O422" s="843" t="s">
        <v>792</v>
      </c>
      <c r="P422" s="843" t="s">
        <v>474</v>
      </c>
      <c r="Q422" s="843" t="s">
        <v>793</v>
      </c>
      <c r="R422" s="843" t="s">
        <v>483</v>
      </c>
      <c r="S422" s="843" t="s">
        <v>794</v>
      </c>
      <c r="T422" s="843" t="s">
        <v>480</v>
      </c>
      <c r="U422" s="843" t="s">
        <v>1003</v>
      </c>
      <c r="V422" s="841" t="s">
        <v>1004</v>
      </c>
      <c r="W422" s="841" t="s">
        <v>1005</v>
      </c>
      <c r="X422" s="844" t="s">
        <v>1006</v>
      </c>
      <c r="Y422" s="845" t="s">
        <v>798</v>
      </c>
      <c r="AE422" s="848" t="s">
        <v>784</v>
      </c>
      <c r="AF422" s="849" t="s">
        <v>20</v>
      </c>
      <c r="AG422" s="849" t="s">
        <v>701</v>
      </c>
      <c r="AH422" s="849" t="s">
        <v>1005</v>
      </c>
      <c r="AI422" s="844" t="s">
        <v>1006</v>
      </c>
      <c r="AJ422" s="850" t="s">
        <v>798</v>
      </c>
    </row>
    <row r="423" spans="1:45">
      <c r="A423" s="787" t="s">
        <v>38</v>
      </c>
      <c r="B423" s="788" t="s">
        <v>709</v>
      </c>
      <c r="C423" s="788" t="s">
        <v>871</v>
      </c>
      <c r="D423" s="789"/>
      <c r="E423" s="790">
        <v>0.5</v>
      </c>
      <c r="F423" s="791">
        <v>43005</v>
      </c>
      <c r="G423" s="789"/>
      <c r="H423" s="789"/>
      <c r="I423" s="790">
        <v>6.2</v>
      </c>
      <c r="J423" s="788">
        <v>3.8</v>
      </c>
      <c r="K423" s="788" t="s">
        <v>872</v>
      </c>
      <c r="L423" s="789"/>
      <c r="M423" s="885">
        <v>0.38692950164271867</v>
      </c>
      <c r="N423">
        <v>11.984754383881569</v>
      </c>
      <c r="O423" s="784">
        <v>3.8000000000000003</v>
      </c>
      <c r="P423" s="784">
        <v>40.740005814437765</v>
      </c>
      <c r="Q423" s="784" t="e">
        <v>#DIV/0!</v>
      </c>
      <c r="R423" s="784" t="s">
        <v>803</v>
      </c>
      <c r="S423" s="882">
        <v>17.733182943370945</v>
      </c>
      <c r="T423" s="784">
        <v>45.634171041467241</v>
      </c>
      <c r="U423" s="784"/>
      <c r="V423" s="785" t="s">
        <v>1109</v>
      </c>
      <c r="W423" s="788"/>
      <c r="X423" s="788"/>
      <c r="Y423" s="571" t="s">
        <v>1031</v>
      </c>
    </row>
    <row r="424" spans="1:45">
      <c r="A424" s="787" t="s">
        <v>38</v>
      </c>
      <c r="B424" s="788" t="s">
        <v>709</v>
      </c>
      <c r="C424" s="788" t="s">
        <v>871</v>
      </c>
      <c r="D424" s="789"/>
      <c r="E424" s="790">
        <v>1</v>
      </c>
      <c r="F424" s="791">
        <v>43005</v>
      </c>
      <c r="G424" s="789"/>
      <c r="H424" s="789"/>
      <c r="I424" s="790">
        <v>6.2</v>
      </c>
      <c r="J424" s="788">
        <v>3.8</v>
      </c>
      <c r="K424" s="788"/>
      <c r="L424" s="789"/>
      <c r="M424" s="883"/>
      <c r="N424" t="s">
        <v>803</v>
      </c>
      <c r="O424" s="788"/>
      <c r="P424" s="788" t="s">
        <v>803</v>
      </c>
      <c r="Q424" s="788"/>
      <c r="R424" s="788" t="s">
        <v>803</v>
      </c>
      <c r="S424" s="788"/>
      <c r="T424" s="788" t="s">
        <v>803</v>
      </c>
      <c r="U424" s="788" t="s">
        <v>803</v>
      </c>
      <c r="V424" s="788" t="s">
        <v>803</v>
      </c>
      <c r="W424" s="788"/>
      <c r="X424" s="788"/>
      <c r="Y424" s="430" t="s">
        <v>803</v>
      </c>
    </row>
    <row r="425" spans="1:45">
      <c r="A425" s="787" t="s">
        <v>38</v>
      </c>
      <c r="B425" s="788" t="s">
        <v>709</v>
      </c>
      <c r="C425" s="788" t="s">
        <v>871</v>
      </c>
      <c r="D425" s="789"/>
      <c r="E425" s="790">
        <v>2</v>
      </c>
      <c r="F425" s="791">
        <v>43005</v>
      </c>
      <c r="G425" s="789"/>
      <c r="H425" s="789"/>
      <c r="I425" s="790">
        <v>6.2</v>
      </c>
      <c r="J425" s="788">
        <v>3.8</v>
      </c>
      <c r="K425" s="788"/>
      <c r="L425" s="789"/>
      <c r="M425" s="883"/>
      <c r="N425" t="s">
        <v>803</v>
      </c>
      <c r="O425" s="788"/>
      <c r="P425" s="788" t="s">
        <v>803</v>
      </c>
      <c r="Q425" s="788"/>
      <c r="R425" s="788" t="s">
        <v>803</v>
      </c>
      <c r="S425" s="788"/>
      <c r="T425" s="788" t="s">
        <v>803</v>
      </c>
      <c r="U425" s="788" t="s">
        <v>803</v>
      </c>
      <c r="V425" s="788" t="s">
        <v>803</v>
      </c>
      <c r="W425" s="788"/>
      <c r="X425" s="788"/>
      <c r="Y425" s="430" t="s">
        <v>803</v>
      </c>
    </row>
    <row r="426" spans="1:45">
      <c r="A426" s="787" t="s">
        <v>38</v>
      </c>
      <c r="B426" s="788" t="s">
        <v>709</v>
      </c>
      <c r="C426" s="788" t="s">
        <v>871</v>
      </c>
      <c r="D426" s="789"/>
      <c r="E426" s="790">
        <v>3</v>
      </c>
      <c r="F426" s="791">
        <v>43005</v>
      </c>
      <c r="G426" s="789"/>
      <c r="H426" s="789"/>
      <c r="I426" s="790">
        <v>6.2</v>
      </c>
      <c r="J426" s="788">
        <v>3.8</v>
      </c>
      <c r="K426" s="788"/>
      <c r="L426" s="789"/>
      <c r="M426" s="883"/>
      <c r="N426" t="s">
        <v>803</v>
      </c>
      <c r="O426" s="788"/>
      <c r="P426" s="788" t="s">
        <v>803</v>
      </c>
      <c r="Q426" s="788"/>
      <c r="R426" s="788" t="s">
        <v>803</v>
      </c>
      <c r="S426" s="788"/>
      <c r="T426" s="788" t="s">
        <v>803</v>
      </c>
      <c r="U426" s="788" t="s">
        <v>803</v>
      </c>
      <c r="V426" s="788" t="s">
        <v>803</v>
      </c>
      <c r="W426" s="788"/>
      <c r="X426" s="788"/>
      <c r="Y426" s="430" t="s">
        <v>803</v>
      </c>
    </row>
    <row r="427" spans="1:45">
      <c r="A427" s="787" t="s">
        <v>38</v>
      </c>
      <c r="B427" s="788" t="s">
        <v>709</v>
      </c>
      <c r="C427" s="788" t="s">
        <v>871</v>
      </c>
      <c r="D427" s="789"/>
      <c r="E427" s="790">
        <v>4</v>
      </c>
      <c r="F427" s="791">
        <v>43005</v>
      </c>
      <c r="G427" s="789"/>
      <c r="H427" s="789"/>
      <c r="I427" s="790">
        <v>6.2</v>
      </c>
      <c r="J427" s="788">
        <v>3.8</v>
      </c>
      <c r="K427" s="788"/>
      <c r="L427" s="789"/>
      <c r="M427" s="883"/>
      <c r="N427" t="s">
        <v>803</v>
      </c>
      <c r="O427" s="788"/>
      <c r="P427" s="788" t="s">
        <v>803</v>
      </c>
      <c r="Q427" s="788"/>
      <c r="R427" s="788" t="s">
        <v>803</v>
      </c>
      <c r="S427" s="788"/>
      <c r="T427" s="788" t="s">
        <v>803</v>
      </c>
      <c r="U427" s="788" t="s">
        <v>803</v>
      </c>
      <c r="V427" s="788" t="s">
        <v>803</v>
      </c>
      <c r="W427" s="788"/>
      <c r="X427" s="788"/>
      <c r="Y427" s="430" t="s">
        <v>803</v>
      </c>
    </row>
    <row r="428" spans="1:45">
      <c r="A428" s="787" t="s">
        <v>38</v>
      </c>
      <c r="B428" s="788" t="s">
        <v>709</v>
      </c>
      <c r="C428" s="788" t="s">
        <v>871</v>
      </c>
      <c r="D428" s="789"/>
      <c r="E428" s="790">
        <v>5</v>
      </c>
      <c r="F428" s="791">
        <v>43005</v>
      </c>
      <c r="G428" s="789"/>
      <c r="H428" s="789"/>
      <c r="I428" s="790">
        <v>6.2</v>
      </c>
      <c r="J428" s="788">
        <v>3.8</v>
      </c>
      <c r="K428" s="788" t="s">
        <v>872</v>
      </c>
      <c r="L428" s="789"/>
      <c r="M428" s="885">
        <v>0.75810717062246791</v>
      </c>
      <c r="N428">
        <v>23.481611502860321</v>
      </c>
      <c r="O428" s="788"/>
      <c r="P428" s="788" t="s">
        <v>803</v>
      </c>
      <c r="Q428" s="788"/>
      <c r="R428" s="788" t="s">
        <v>803</v>
      </c>
      <c r="S428" s="788"/>
      <c r="T428" s="788" t="s">
        <v>803</v>
      </c>
      <c r="U428" s="788" t="s">
        <v>803</v>
      </c>
      <c r="V428" s="788" t="s">
        <v>803</v>
      </c>
      <c r="W428" s="788"/>
      <c r="X428" s="788"/>
      <c r="Y428" s="430" t="s">
        <v>803</v>
      </c>
    </row>
    <row r="429" spans="1:45">
      <c r="A429" s="787" t="s">
        <v>38</v>
      </c>
      <c r="B429" s="788" t="s">
        <v>709</v>
      </c>
      <c r="C429" s="788" t="s">
        <v>871</v>
      </c>
      <c r="D429" s="789"/>
      <c r="E429" s="790">
        <v>6</v>
      </c>
      <c r="F429" s="791">
        <v>43005</v>
      </c>
      <c r="G429" s="789"/>
      <c r="H429" s="789"/>
      <c r="I429" s="790">
        <v>6.2</v>
      </c>
      <c r="J429" s="788">
        <v>3.8</v>
      </c>
      <c r="K429" s="788"/>
      <c r="L429" s="789"/>
      <c r="M429" s="883"/>
      <c r="N429" t="s">
        <v>803</v>
      </c>
      <c r="O429" s="788"/>
      <c r="P429" s="788" t="s">
        <v>803</v>
      </c>
      <c r="Q429" s="788"/>
      <c r="R429" s="788" t="s">
        <v>803</v>
      </c>
      <c r="S429" s="788"/>
      <c r="T429" s="788" t="s">
        <v>803</v>
      </c>
      <c r="U429" s="788" t="s">
        <v>803</v>
      </c>
      <c r="V429" s="788" t="s">
        <v>803</v>
      </c>
      <c r="W429" s="788"/>
      <c r="X429" s="788"/>
      <c r="Y429" s="430" t="s">
        <v>803</v>
      </c>
    </row>
    <row r="430" spans="1:45">
      <c r="A430" s="787"/>
      <c r="B430" s="788"/>
      <c r="C430" s="788"/>
      <c r="D430" s="789"/>
      <c r="E430" s="790"/>
      <c r="F430" s="791"/>
      <c r="G430" s="789"/>
      <c r="H430" s="789"/>
      <c r="I430" s="790"/>
      <c r="J430" s="788"/>
      <c r="K430" s="788"/>
      <c r="L430" s="789"/>
      <c r="M430" s="883"/>
      <c r="O430" s="788"/>
      <c r="P430" s="788"/>
      <c r="Q430" s="788"/>
      <c r="R430" s="788"/>
      <c r="S430" s="788"/>
      <c r="T430" s="788"/>
      <c r="U430" s="788"/>
      <c r="V430" s="788"/>
      <c r="W430" s="788"/>
      <c r="X430" s="788"/>
      <c r="Y430" s="430"/>
    </row>
    <row r="431" spans="1:45">
      <c r="A431" s="787" t="s">
        <v>38</v>
      </c>
      <c r="B431" s="788" t="s">
        <v>368</v>
      </c>
      <c r="C431" s="789" t="s">
        <v>873</v>
      </c>
      <c r="D431" s="789" t="s">
        <v>1110</v>
      </c>
      <c r="E431" s="789">
        <v>0.5</v>
      </c>
      <c r="F431" s="886">
        <v>43347</v>
      </c>
      <c r="G431" s="790"/>
      <c r="H431" s="790"/>
      <c r="I431" s="789">
        <v>5.85</v>
      </c>
      <c r="J431" s="789">
        <v>3.5300000000000002</v>
      </c>
      <c r="K431" s="789">
        <v>4.42</v>
      </c>
      <c r="L431" s="789">
        <v>0.34</v>
      </c>
      <c r="M431" s="951">
        <v>0.48</v>
      </c>
      <c r="N431">
        <v>14.867519999999999</v>
      </c>
      <c r="O431" s="784">
        <v>3.5300000000000002</v>
      </c>
      <c r="P431" s="784">
        <v>41.803318165035449</v>
      </c>
      <c r="Q431" s="784">
        <v>12.129999999999999</v>
      </c>
      <c r="R431" s="784">
        <v>55.052473154216486</v>
      </c>
      <c r="S431" s="784">
        <v>33.451920000000001</v>
      </c>
      <c r="T431" s="784">
        <v>54.790546120578909</v>
      </c>
      <c r="U431" s="784">
        <v>50.548779146610286</v>
      </c>
      <c r="V431" s="785" t="s">
        <v>1030</v>
      </c>
      <c r="W431" s="784"/>
      <c r="X431" s="788"/>
      <c r="Y431" s="430" t="s">
        <v>803</v>
      </c>
    </row>
    <row r="432" spans="1:45">
      <c r="A432" s="787" t="s">
        <v>38</v>
      </c>
      <c r="B432" s="788" t="s">
        <v>368</v>
      </c>
      <c r="C432" s="789" t="s">
        <v>873</v>
      </c>
      <c r="D432" s="789" t="s">
        <v>1110</v>
      </c>
      <c r="E432" s="789">
        <v>1</v>
      </c>
      <c r="F432" s="886">
        <v>43347</v>
      </c>
      <c r="G432" s="790"/>
      <c r="H432" s="790"/>
      <c r="I432" s="789">
        <v>5.85</v>
      </c>
      <c r="J432" s="789">
        <v>3.53</v>
      </c>
      <c r="K432" s="789"/>
      <c r="L432" s="789"/>
      <c r="M432" s="951"/>
      <c r="N432" t="s">
        <v>803</v>
      </c>
      <c r="O432" s="784"/>
      <c r="P432" s="784" t="s">
        <v>803</v>
      </c>
      <c r="Q432" s="784"/>
      <c r="R432" s="784" t="s">
        <v>803</v>
      </c>
      <c r="S432" s="784"/>
      <c r="T432" s="784" t="s">
        <v>803</v>
      </c>
      <c r="U432" s="784" t="s">
        <v>803</v>
      </c>
      <c r="V432" s="785" t="s">
        <v>803</v>
      </c>
      <c r="W432" s="784"/>
      <c r="X432" s="788"/>
      <c r="Y432" s="430" t="s">
        <v>803</v>
      </c>
    </row>
    <row r="433" spans="1:25">
      <c r="A433" s="787" t="s">
        <v>38</v>
      </c>
      <c r="B433" s="788" t="s">
        <v>368</v>
      </c>
      <c r="C433" s="789" t="s">
        <v>873</v>
      </c>
      <c r="D433" s="789" t="s">
        <v>1110</v>
      </c>
      <c r="E433" s="789">
        <v>2</v>
      </c>
      <c r="F433" s="886">
        <v>43347</v>
      </c>
      <c r="G433" s="790"/>
      <c r="H433" s="790"/>
      <c r="I433" s="789">
        <v>5.85</v>
      </c>
      <c r="J433" s="789">
        <v>3.5300000000000002</v>
      </c>
      <c r="K433" s="789"/>
      <c r="L433" s="789"/>
      <c r="M433" s="951"/>
      <c r="N433" t="s">
        <v>803</v>
      </c>
      <c r="O433" s="784"/>
      <c r="P433" s="784" t="s">
        <v>803</v>
      </c>
      <c r="Q433" s="784"/>
      <c r="R433" s="784" t="s">
        <v>803</v>
      </c>
      <c r="S433" s="784"/>
      <c r="T433" s="784" t="s">
        <v>803</v>
      </c>
      <c r="U433" s="784" t="s">
        <v>803</v>
      </c>
      <c r="V433" s="785" t="s">
        <v>803</v>
      </c>
      <c r="W433" s="784"/>
      <c r="X433" s="788"/>
      <c r="Y433" s="430" t="s">
        <v>803</v>
      </c>
    </row>
    <row r="434" spans="1:25">
      <c r="A434" s="787" t="s">
        <v>38</v>
      </c>
      <c r="B434" s="788" t="s">
        <v>368</v>
      </c>
      <c r="C434" s="789" t="s">
        <v>873</v>
      </c>
      <c r="D434" s="789" t="s">
        <v>1110</v>
      </c>
      <c r="E434" s="789">
        <v>3</v>
      </c>
      <c r="F434" s="886">
        <v>43347</v>
      </c>
      <c r="G434" s="790"/>
      <c r="H434" s="790"/>
      <c r="I434" s="789">
        <v>5.85</v>
      </c>
      <c r="J434" s="789">
        <v>3.53</v>
      </c>
      <c r="K434" s="789"/>
      <c r="L434" s="789"/>
      <c r="M434" s="951"/>
      <c r="N434" t="s">
        <v>803</v>
      </c>
      <c r="O434" s="784"/>
      <c r="P434" s="784" t="s">
        <v>803</v>
      </c>
      <c r="Q434" s="784"/>
      <c r="R434" s="784" t="s">
        <v>803</v>
      </c>
      <c r="S434" s="784"/>
      <c r="T434" s="784" t="s">
        <v>803</v>
      </c>
      <c r="U434" s="784" t="s">
        <v>803</v>
      </c>
      <c r="V434" s="785" t="s">
        <v>803</v>
      </c>
      <c r="W434" s="784"/>
      <c r="X434" s="788"/>
      <c r="Y434" s="430" t="s">
        <v>803</v>
      </c>
    </row>
    <row r="435" spans="1:25">
      <c r="A435" s="787" t="s">
        <v>38</v>
      </c>
      <c r="B435" s="788" t="s">
        <v>368</v>
      </c>
      <c r="C435" s="789" t="s">
        <v>873</v>
      </c>
      <c r="D435" s="789" t="s">
        <v>1110</v>
      </c>
      <c r="E435" s="789">
        <v>4</v>
      </c>
      <c r="F435" s="886">
        <v>43347</v>
      </c>
      <c r="G435" s="790"/>
      <c r="H435" s="790"/>
      <c r="I435" s="789">
        <v>5.85</v>
      </c>
      <c r="J435" s="789">
        <v>3.5300000000000002</v>
      </c>
      <c r="K435" s="789">
        <v>19.84</v>
      </c>
      <c r="L435" s="789">
        <v>13.85</v>
      </c>
      <c r="M435" s="951">
        <v>1.68</v>
      </c>
      <c r="N435">
        <v>52.036319999999996</v>
      </c>
      <c r="O435" s="784"/>
      <c r="P435" s="784" t="s">
        <v>803</v>
      </c>
      <c r="Q435" s="784"/>
      <c r="R435" s="784" t="s">
        <v>803</v>
      </c>
      <c r="S435" s="784"/>
      <c r="T435" s="784" t="s">
        <v>803</v>
      </c>
      <c r="U435" s="784" t="s">
        <v>803</v>
      </c>
      <c r="V435" s="785" t="s">
        <v>803</v>
      </c>
      <c r="W435" s="784"/>
      <c r="X435" s="788"/>
      <c r="Y435" s="430" t="s">
        <v>803</v>
      </c>
    </row>
    <row r="436" spans="1:25">
      <c r="A436" s="794" t="s">
        <v>38</v>
      </c>
      <c r="B436" s="795" t="s">
        <v>368</v>
      </c>
      <c r="C436" s="796" t="s">
        <v>873</v>
      </c>
      <c r="D436" s="796" t="s">
        <v>1110</v>
      </c>
      <c r="E436" s="796">
        <v>5</v>
      </c>
      <c r="F436" s="887">
        <v>43347</v>
      </c>
      <c r="G436" s="797"/>
      <c r="H436" s="797"/>
      <c r="I436" s="796">
        <v>5.85</v>
      </c>
      <c r="J436" s="796">
        <v>3.53</v>
      </c>
      <c r="K436" s="796"/>
      <c r="L436" s="796"/>
      <c r="M436" s="952"/>
      <c r="N436" t="s">
        <v>803</v>
      </c>
      <c r="O436" s="800"/>
      <c r="P436" s="800" t="s">
        <v>803</v>
      </c>
      <c r="Q436" s="800"/>
      <c r="R436" s="800" t="s">
        <v>803</v>
      </c>
      <c r="S436" s="800"/>
      <c r="T436" s="800" t="s">
        <v>803</v>
      </c>
      <c r="U436" s="800" t="s">
        <v>803</v>
      </c>
      <c r="V436" s="801" t="s">
        <v>803</v>
      </c>
      <c r="W436" s="800"/>
      <c r="X436" s="795"/>
      <c r="Y436" s="803" t="s">
        <v>803</v>
      </c>
    </row>
    <row r="437" spans="1:25">
      <c r="A437" s="884"/>
      <c r="C437" s="27"/>
      <c r="D437" s="27"/>
      <c r="E437" s="27"/>
      <c r="F437" s="47"/>
      <c r="G437" s="173"/>
      <c r="H437" s="173"/>
      <c r="I437" s="27"/>
      <c r="J437" s="27"/>
      <c r="K437" s="27"/>
      <c r="L437" s="27"/>
      <c r="M437" s="607"/>
      <c r="O437" s="592"/>
      <c r="P437" s="592"/>
      <c r="Q437" s="592"/>
      <c r="R437" s="592"/>
      <c r="S437" s="592"/>
      <c r="T437" s="592"/>
      <c r="U437" s="592"/>
      <c r="V437" s="833"/>
      <c r="W437" s="592"/>
    </row>
    <row r="438" spans="1:25" ht="31.8" thickBot="1">
      <c r="A438" s="974" t="s">
        <v>804</v>
      </c>
      <c r="B438" s="934" t="s">
        <v>20</v>
      </c>
      <c r="C438" s="934" t="s">
        <v>701</v>
      </c>
      <c r="D438" s="935" t="s">
        <v>805</v>
      </c>
      <c r="E438" s="936" t="s">
        <v>786</v>
      </c>
      <c r="F438" s="934" t="s">
        <v>1000</v>
      </c>
      <c r="G438" s="935" t="s">
        <v>1008</v>
      </c>
      <c r="H438" s="935" t="s">
        <v>806</v>
      </c>
      <c r="I438" s="935" t="s">
        <v>807</v>
      </c>
      <c r="J438" s="937" t="s">
        <v>1009</v>
      </c>
      <c r="K438" s="934" t="s">
        <v>1010</v>
      </c>
      <c r="L438" s="935" t="s">
        <v>1011</v>
      </c>
      <c r="M438" s="934" t="s">
        <v>1012</v>
      </c>
      <c r="N438" s="935" t="s">
        <v>1013</v>
      </c>
      <c r="O438" s="934" t="s">
        <v>1014</v>
      </c>
      <c r="P438" s="934" t="s">
        <v>1015</v>
      </c>
      <c r="Q438" s="938" t="s">
        <v>1016</v>
      </c>
      <c r="R438" s="934" t="s">
        <v>703</v>
      </c>
      <c r="S438" s="935" t="s">
        <v>1017</v>
      </c>
      <c r="T438" s="934" t="s">
        <v>808</v>
      </c>
      <c r="U438" s="934" t="s">
        <v>1018</v>
      </c>
      <c r="V438" s="939" t="s">
        <v>809</v>
      </c>
      <c r="W438" s="939" t="s">
        <v>1019</v>
      </c>
      <c r="X438" s="934" t="s">
        <v>1020</v>
      </c>
      <c r="Y438" s="935" t="s">
        <v>1021</v>
      </c>
    </row>
    <row r="439" spans="1:25">
      <c r="A439" s="108">
        <v>68</v>
      </c>
      <c r="B439" t="s">
        <v>709</v>
      </c>
      <c r="C439" t="s">
        <v>870</v>
      </c>
      <c r="D439" s="18">
        <v>0.5</v>
      </c>
      <c r="E439" s="55">
        <v>43705</v>
      </c>
      <c r="G439">
        <v>2</v>
      </c>
      <c r="H439" s="165">
        <v>5.9</v>
      </c>
      <c r="I439" s="166">
        <v>2.1</v>
      </c>
      <c r="J439" s="70">
        <v>0.3559322033898305</v>
      </c>
      <c r="K439" t="s">
        <v>1111</v>
      </c>
      <c r="L439" t="s">
        <v>815</v>
      </c>
      <c r="M439" s="27" t="s">
        <v>815</v>
      </c>
      <c r="N439" s="27" t="s">
        <v>1106</v>
      </c>
      <c r="P439" s="27">
        <v>7.72</v>
      </c>
      <c r="Q439" s="27">
        <v>24.2</v>
      </c>
      <c r="R439" s="27">
        <v>6.66</v>
      </c>
      <c r="S439" s="27">
        <v>15.7</v>
      </c>
      <c r="T439" s="24">
        <v>7.7989846835443037</v>
      </c>
      <c r="U439" s="24">
        <v>4.120551665414026</v>
      </c>
      <c r="V439" s="24">
        <v>0.65938950763026349</v>
      </c>
      <c r="W439" s="371">
        <v>19.42509803921569</v>
      </c>
      <c r="X439" s="27" t="s">
        <v>815</v>
      </c>
      <c r="Y439" s="24">
        <v>11.91953634895833</v>
      </c>
    </row>
    <row r="440" spans="1:25">
      <c r="B440" t="s">
        <v>709</v>
      </c>
      <c r="C440" t="s">
        <v>870</v>
      </c>
      <c r="D440" s="18">
        <v>1</v>
      </c>
      <c r="E440" s="55">
        <v>43705</v>
      </c>
      <c r="H440" s="165"/>
      <c r="I440" s="166"/>
      <c r="P440" s="27">
        <v>7.7</v>
      </c>
      <c r="Q440" s="27">
        <v>24.2</v>
      </c>
      <c r="R440" s="27" t="s">
        <v>811</v>
      </c>
      <c r="S440" s="27" t="s">
        <v>811</v>
      </c>
      <c r="T440" s="27" t="s">
        <v>811</v>
      </c>
      <c r="U440" s="27" t="s">
        <v>811</v>
      </c>
      <c r="V440" s="27" t="s">
        <v>811</v>
      </c>
      <c r="W440" s="27" t="s">
        <v>811</v>
      </c>
      <c r="X440" s="27" t="s">
        <v>815</v>
      </c>
      <c r="Y440" s="27" t="s">
        <v>811</v>
      </c>
    </row>
    <row r="441" spans="1:25">
      <c r="B441" t="s">
        <v>709</v>
      </c>
      <c r="C441" t="s">
        <v>870</v>
      </c>
      <c r="D441" s="18">
        <v>2</v>
      </c>
      <c r="E441" s="55">
        <v>43705</v>
      </c>
      <c r="H441" s="165"/>
      <c r="I441" s="166"/>
      <c r="P441" s="27">
        <v>7.71</v>
      </c>
      <c r="Q441" s="27">
        <v>24.2</v>
      </c>
      <c r="R441" s="27" t="s">
        <v>811</v>
      </c>
      <c r="S441" s="27" t="s">
        <v>811</v>
      </c>
      <c r="T441" s="27" t="s">
        <v>811</v>
      </c>
      <c r="U441" s="27" t="s">
        <v>811</v>
      </c>
      <c r="V441" s="27" t="s">
        <v>811</v>
      </c>
      <c r="W441" s="27" t="s">
        <v>811</v>
      </c>
      <c r="X441" s="27" t="s">
        <v>815</v>
      </c>
      <c r="Y441" s="27" t="s">
        <v>811</v>
      </c>
    </row>
    <row r="442" spans="1:25">
      <c r="B442" t="s">
        <v>709</v>
      </c>
      <c r="C442" t="s">
        <v>870</v>
      </c>
      <c r="D442" s="18">
        <v>3</v>
      </c>
      <c r="E442" s="55">
        <v>43705</v>
      </c>
      <c r="H442" s="165"/>
      <c r="I442" s="166"/>
      <c r="P442" s="27">
        <v>7.63</v>
      </c>
      <c r="Q442" s="27">
        <v>24.2</v>
      </c>
      <c r="R442" s="27" t="s">
        <v>811</v>
      </c>
      <c r="S442" s="27" t="s">
        <v>811</v>
      </c>
      <c r="T442" s="27" t="s">
        <v>811</v>
      </c>
      <c r="U442" s="27" t="s">
        <v>811</v>
      </c>
      <c r="V442" s="27" t="s">
        <v>811</v>
      </c>
      <c r="W442" s="27" t="s">
        <v>811</v>
      </c>
      <c r="X442" s="27" t="s">
        <v>815</v>
      </c>
      <c r="Y442" s="27" t="s">
        <v>811</v>
      </c>
    </row>
    <row r="443" spans="1:25">
      <c r="B443" t="s">
        <v>709</v>
      </c>
      <c r="C443" t="s">
        <v>870</v>
      </c>
      <c r="D443" s="18">
        <v>4</v>
      </c>
      <c r="E443" s="55">
        <v>43705</v>
      </c>
      <c r="H443" s="165"/>
      <c r="I443" s="166"/>
      <c r="P443" s="27">
        <v>7.15</v>
      </c>
      <c r="Q443" s="27">
        <v>24</v>
      </c>
      <c r="R443" s="27" t="s">
        <v>811</v>
      </c>
      <c r="S443" s="27" t="s">
        <v>811</v>
      </c>
      <c r="T443" s="27" t="s">
        <v>811</v>
      </c>
      <c r="U443" s="27" t="s">
        <v>811</v>
      </c>
      <c r="V443" s="27" t="s">
        <v>811</v>
      </c>
      <c r="W443" s="27" t="s">
        <v>811</v>
      </c>
      <c r="X443" s="27" t="s">
        <v>815</v>
      </c>
      <c r="Y443" s="27" t="s">
        <v>811</v>
      </c>
    </row>
    <row r="444" spans="1:25">
      <c r="B444" t="s">
        <v>709</v>
      </c>
      <c r="C444" t="s">
        <v>870</v>
      </c>
      <c r="D444" s="18">
        <v>5</v>
      </c>
      <c r="E444" s="55">
        <v>43705</v>
      </c>
      <c r="H444" s="165"/>
      <c r="I444" s="166"/>
      <c r="P444" s="27">
        <v>5.01</v>
      </c>
      <c r="Q444" s="27">
        <v>23.7</v>
      </c>
      <c r="R444" s="27">
        <v>6.02</v>
      </c>
      <c r="S444" s="27">
        <v>20</v>
      </c>
      <c r="T444" s="24">
        <v>24.720987594936698</v>
      </c>
      <c r="U444" s="24">
        <v>21.050060102979973</v>
      </c>
      <c r="V444" s="24">
        <v>1.5084218314419606</v>
      </c>
      <c r="W444" s="371">
        <v>18.959411764705884</v>
      </c>
      <c r="X444" s="27" t="s">
        <v>815</v>
      </c>
      <c r="Y444" s="24">
        <v>45.771047697916671</v>
      </c>
    </row>
    <row r="445" spans="1:25">
      <c r="B445" t="s">
        <v>709</v>
      </c>
      <c r="C445" t="s">
        <v>870</v>
      </c>
      <c r="D445" s="18">
        <v>5.5</v>
      </c>
      <c r="E445" s="55">
        <v>43705</v>
      </c>
      <c r="H445" s="165"/>
      <c r="I445" s="166"/>
      <c r="P445" s="27">
        <v>1.63</v>
      </c>
      <c r="Q445" s="27">
        <v>23.3</v>
      </c>
      <c r="R445" s="27" t="s">
        <v>811</v>
      </c>
      <c r="S445" s="27" t="s">
        <v>811</v>
      </c>
      <c r="T445" s="27" t="s">
        <v>811</v>
      </c>
      <c r="U445" s="27" t="s">
        <v>811</v>
      </c>
      <c r="V445" s="27" t="s">
        <v>811</v>
      </c>
      <c r="W445" s="27" t="s">
        <v>811</v>
      </c>
      <c r="X445" s="27" t="s">
        <v>815</v>
      </c>
      <c r="Y445" s="27" t="s">
        <v>811</v>
      </c>
    </row>
    <row r="446" spans="1:25">
      <c r="A446" s="794"/>
      <c r="B446" s="795"/>
      <c r="C446" s="796"/>
      <c r="D446" s="796"/>
      <c r="E446" s="796"/>
      <c r="F446" s="887"/>
      <c r="G446" s="797"/>
      <c r="H446" s="797"/>
      <c r="I446" s="796"/>
      <c r="J446" s="796"/>
      <c r="K446" s="796"/>
      <c r="L446" s="796"/>
      <c r="M446" s="952"/>
      <c r="O446" s="800"/>
      <c r="P446" s="800"/>
      <c r="Q446" s="800"/>
      <c r="R446" s="800"/>
      <c r="S446" s="800"/>
      <c r="T446" s="800"/>
      <c r="U446" s="800"/>
      <c r="V446" s="801"/>
      <c r="W446" s="800"/>
      <c r="X446" s="795"/>
    </row>
    <row r="447" spans="1:25" ht="31.8" thickBot="1">
      <c r="A447" s="975" t="s">
        <v>20</v>
      </c>
      <c r="B447" s="940" t="s">
        <v>701</v>
      </c>
      <c r="C447" s="941" t="s">
        <v>805</v>
      </c>
      <c r="D447" s="942" t="s">
        <v>786</v>
      </c>
      <c r="E447" s="940" t="s">
        <v>1000</v>
      </c>
      <c r="F447" s="941" t="s">
        <v>1008</v>
      </c>
      <c r="G447" s="941" t="s">
        <v>806</v>
      </c>
      <c r="H447" s="941" t="s">
        <v>807</v>
      </c>
      <c r="I447" s="943" t="s">
        <v>1009</v>
      </c>
      <c r="J447" s="940" t="s">
        <v>1010</v>
      </c>
      <c r="K447" s="941" t="s">
        <v>1011</v>
      </c>
      <c r="L447" s="940" t="s">
        <v>1012</v>
      </c>
      <c r="M447" s="941" t="s">
        <v>1013</v>
      </c>
      <c r="N447" s="940" t="s">
        <v>1014</v>
      </c>
      <c r="O447" s="940" t="s">
        <v>1015</v>
      </c>
      <c r="P447" s="944" t="s">
        <v>1016</v>
      </c>
      <c r="Q447" s="940" t="s">
        <v>703</v>
      </c>
      <c r="R447" s="941" t="s">
        <v>1017</v>
      </c>
      <c r="S447" s="940" t="s">
        <v>808</v>
      </c>
      <c r="T447" s="940" t="s">
        <v>1018</v>
      </c>
      <c r="U447" s="945" t="s">
        <v>809</v>
      </c>
      <c r="V447" s="945" t="s">
        <v>1019</v>
      </c>
      <c r="W447" s="940" t="s">
        <v>1020</v>
      </c>
      <c r="X447" s="941" t="s">
        <v>1021</v>
      </c>
    </row>
    <row r="448" spans="1:25" ht="16.2" thickTop="1">
      <c r="A448" s="108" t="s">
        <v>709</v>
      </c>
      <c r="B448" t="s">
        <v>870</v>
      </c>
      <c r="C448">
        <v>0.5</v>
      </c>
      <c r="D448" s="55">
        <v>44074</v>
      </c>
      <c r="F448">
        <v>2</v>
      </c>
      <c r="G448">
        <v>5.9</v>
      </c>
      <c r="H448">
        <v>1.93</v>
      </c>
      <c r="J448" t="s">
        <v>1025</v>
      </c>
      <c r="K448">
        <v>2</v>
      </c>
      <c r="L448">
        <v>2</v>
      </c>
      <c r="M448" t="s">
        <v>1035</v>
      </c>
      <c r="N448" t="s">
        <v>815</v>
      </c>
      <c r="O448" s="24">
        <v>8.02</v>
      </c>
      <c r="P448" s="27">
        <v>24.5</v>
      </c>
      <c r="Q448" s="24">
        <v>6.48</v>
      </c>
      <c r="R448" s="23">
        <v>14.3</v>
      </c>
      <c r="S448" s="371">
        <v>0.17920000000000041</v>
      </c>
      <c r="T448" s="371">
        <v>1.0640000000000001</v>
      </c>
      <c r="U448" s="24">
        <v>0.76311535769126704</v>
      </c>
      <c r="V448" s="371">
        <v>31.570198111953196</v>
      </c>
    </row>
    <row r="449" spans="1:24">
      <c r="A449" s="108" t="s">
        <v>709</v>
      </c>
      <c r="B449" t="s">
        <v>870</v>
      </c>
      <c r="C449">
        <v>1</v>
      </c>
      <c r="D449" s="55">
        <v>44074</v>
      </c>
      <c r="O449" s="24">
        <v>8.02</v>
      </c>
      <c r="P449" s="27">
        <v>24.5</v>
      </c>
      <c r="Q449" s="27" t="s">
        <v>811</v>
      </c>
      <c r="R449" s="27" t="s">
        <v>811</v>
      </c>
      <c r="S449" s="24" t="s">
        <v>811</v>
      </c>
      <c r="T449" s="24" t="s">
        <v>811</v>
      </c>
      <c r="U449" s="24" t="s">
        <v>811</v>
      </c>
      <c r="V449" s="24" t="s">
        <v>811</v>
      </c>
    </row>
    <row r="450" spans="1:24">
      <c r="A450" s="108" t="s">
        <v>709</v>
      </c>
      <c r="B450" t="s">
        <v>870</v>
      </c>
      <c r="C450">
        <v>2</v>
      </c>
      <c r="D450" s="55">
        <v>44074</v>
      </c>
      <c r="O450" s="24">
        <v>7.98</v>
      </c>
      <c r="P450" s="27">
        <v>24.2</v>
      </c>
      <c r="Q450" s="27" t="s">
        <v>811</v>
      </c>
      <c r="R450" s="27" t="s">
        <v>811</v>
      </c>
      <c r="S450" s="24" t="s">
        <v>811</v>
      </c>
      <c r="T450" s="24" t="s">
        <v>811</v>
      </c>
      <c r="U450" s="24" t="s">
        <v>811</v>
      </c>
      <c r="V450" s="24" t="s">
        <v>811</v>
      </c>
    </row>
    <row r="451" spans="1:24">
      <c r="A451" s="108" t="s">
        <v>709</v>
      </c>
      <c r="B451" t="s">
        <v>870</v>
      </c>
      <c r="C451">
        <v>3</v>
      </c>
      <c r="D451" s="55">
        <v>44074</v>
      </c>
      <c r="O451" s="24">
        <v>7.75</v>
      </c>
      <c r="P451" s="27">
        <v>24</v>
      </c>
      <c r="Q451" s="27" t="s">
        <v>811</v>
      </c>
      <c r="R451" s="27" t="s">
        <v>811</v>
      </c>
      <c r="S451" s="24" t="s">
        <v>811</v>
      </c>
      <c r="T451" s="24" t="s">
        <v>811</v>
      </c>
      <c r="U451" s="24" t="s">
        <v>811</v>
      </c>
      <c r="V451" s="24" t="s">
        <v>811</v>
      </c>
    </row>
    <row r="452" spans="1:24">
      <c r="A452" s="108" t="s">
        <v>709</v>
      </c>
      <c r="B452" t="s">
        <v>870</v>
      </c>
      <c r="C452">
        <v>4</v>
      </c>
      <c r="D452" s="55">
        <v>44074</v>
      </c>
      <c r="O452" s="24">
        <v>7.63</v>
      </c>
      <c r="P452" s="27">
        <v>24</v>
      </c>
      <c r="Q452" s="27" t="s">
        <v>811</v>
      </c>
      <c r="R452" s="27" t="s">
        <v>811</v>
      </c>
      <c r="S452" s="24" t="s">
        <v>811</v>
      </c>
      <c r="T452" s="24" t="s">
        <v>811</v>
      </c>
      <c r="U452" s="24" t="s">
        <v>811</v>
      </c>
      <c r="V452" s="24" t="s">
        <v>811</v>
      </c>
    </row>
    <row r="453" spans="1:24">
      <c r="A453" s="108" t="s">
        <v>709</v>
      </c>
      <c r="B453" t="s">
        <v>870</v>
      </c>
      <c r="C453">
        <v>5</v>
      </c>
      <c r="D453" s="55">
        <v>44074</v>
      </c>
      <c r="O453" s="24">
        <v>7.3</v>
      </c>
      <c r="P453" s="27">
        <v>23.8</v>
      </c>
      <c r="Q453" s="27" t="s">
        <v>811</v>
      </c>
      <c r="R453" s="27" t="s">
        <v>811</v>
      </c>
      <c r="S453" s="24" t="s">
        <v>811</v>
      </c>
      <c r="T453" s="24" t="s">
        <v>811</v>
      </c>
      <c r="U453" s="24" t="s">
        <v>811</v>
      </c>
      <c r="V453" s="24" t="s">
        <v>811</v>
      </c>
    </row>
    <row r="454" spans="1:24">
      <c r="A454" s="108" t="s">
        <v>709</v>
      </c>
      <c r="B454" t="s">
        <v>870</v>
      </c>
      <c r="C454">
        <v>5.5</v>
      </c>
      <c r="D454" s="55">
        <v>44074</v>
      </c>
      <c r="O454" s="24">
        <v>6.89</v>
      </c>
      <c r="P454" s="27">
        <v>23.7</v>
      </c>
      <c r="Q454" s="27">
        <v>6.49</v>
      </c>
      <c r="R454" s="27">
        <v>14.6</v>
      </c>
      <c r="S454" s="371">
        <v>7.4666666666666673E-2</v>
      </c>
      <c r="T454" s="371">
        <v>2.3893333333333335</v>
      </c>
      <c r="U454" s="24">
        <v>1.3808754091556263</v>
      </c>
      <c r="V454" s="371">
        <v>35.459308602579441</v>
      </c>
    </row>
    <row r="455" spans="1:24">
      <c r="A455" s="794"/>
      <c r="B455" s="795"/>
      <c r="C455" s="796"/>
      <c r="D455" s="796"/>
      <c r="E455" s="796"/>
      <c r="F455" s="887"/>
      <c r="G455" s="797"/>
      <c r="H455" s="797"/>
      <c r="I455" s="796"/>
      <c r="J455" s="796"/>
      <c r="K455" s="796"/>
      <c r="L455" s="796"/>
      <c r="M455" s="952"/>
      <c r="O455" s="800"/>
      <c r="P455" s="800"/>
      <c r="Q455" s="800"/>
      <c r="R455" s="800"/>
      <c r="S455" s="800"/>
      <c r="T455" s="800"/>
      <c r="U455" s="800"/>
      <c r="V455" s="801"/>
      <c r="W455" s="800"/>
      <c r="X455" s="795"/>
    </row>
    <row r="456" spans="1:24" s="747" customFormat="1" ht="31.8" thickBot="1">
      <c r="A456" s="977" t="s">
        <v>804</v>
      </c>
      <c r="B456" s="863" t="s">
        <v>20</v>
      </c>
      <c r="C456" s="863" t="s">
        <v>701</v>
      </c>
      <c r="D456" s="863" t="s">
        <v>805</v>
      </c>
      <c r="E456" s="865" t="s">
        <v>786</v>
      </c>
      <c r="F456" s="863" t="s">
        <v>1000</v>
      </c>
      <c r="G456" s="863" t="s">
        <v>1008</v>
      </c>
      <c r="H456" s="863" t="s">
        <v>806</v>
      </c>
      <c r="I456" s="863" t="s">
        <v>807</v>
      </c>
      <c r="J456" s="867" t="s">
        <v>1009</v>
      </c>
      <c r="K456" s="863" t="s">
        <v>1015</v>
      </c>
      <c r="L456" s="868" t="s">
        <v>1016</v>
      </c>
      <c r="M456" s="863" t="s">
        <v>703</v>
      </c>
      <c r="N456" s="863" t="s">
        <v>1017</v>
      </c>
      <c r="O456" s="863" t="s">
        <v>808</v>
      </c>
      <c r="P456" s="863" t="s">
        <v>1018</v>
      </c>
      <c r="Q456" s="870" t="s">
        <v>809</v>
      </c>
      <c r="R456" s="870" t="s">
        <v>1019</v>
      </c>
      <c r="S456" s="863" t="s">
        <v>1021</v>
      </c>
      <c r="T456" s="863" t="s">
        <v>1010</v>
      </c>
      <c r="U456" s="863" t="s">
        <v>1011</v>
      </c>
      <c r="V456" s="863" t="s">
        <v>1012</v>
      </c>
      <c r="W456" s="863" t="s">
        <v>1013</v>
      </c>
      <c r="X456" s="863" t="s">
        <v>1014</v>
      </c>
    </row>
    <row r="457" spans="1:24" ht="16.2" thickTop="1">
      <c r="B457" t="s">
        <v>709</v>
      </c>
      <c r="C457" t="s">
        <v>874</v>
      </c>
      <c r="D457" s="27">
        <v>0.5</v>
      </c>
      <c r="E457" s="133">
        <v>44459</v>
      </c>
      <c r="G457">
        <v>2</v>
      </c>
      <c r="H457">
        <v>5.9</v>
      </c>
      <c r="I457">
        <v>3.3</v>
      </c>
      <c r="J457" s="762">
        <v>0.55932203389830504</v>
      </c>
      <c r="K457" s="24">
        <v>8.1</v>
      </c>
      <c r="L457" s="27">
        <v>23.1</v>
      </c>
      <c r="M457" s="27">
        <v>6.55</v>
      </c>
      <c r="N457" s="23">
        <v>12</v>
      </c>
      <c r="O457" s="24">
        <v>3.1862857142857148</v>
      </c>
      <c r="P457" s="24">
        <v>2.1512420634920639</v>
      </c>
      <c r="Q457" s="24">
        <v>0.45733333333333337</v>
      </c>
      <c r="R457" s="371">
        <v>26.240380775959657</v>
      </c>
      <c r="S457" s="24">
        <v>5.3375277777777788</v>
      </c>
      <c r="T457" t="s">
        <v>1112</v>
      </c>
      <c r="U457" t="s">
        <v>1047</v>
      </c>
      <c r="V457" t="s">
        <v>1042</v>
      </c>
      <c r="W457" t="s">
        <v>1108</v>
      </c>
    </row>
    <row r="458" spans="1:24">
      <c r="B458" t="s">
        <v>709</v>
      </c>
      <c r="C458" t="s">
        <v>874</v>
      </c>
      <c r="D458" s="27">
        <v>1</v>
      </c>
      <c r="E458" s="133">
        <v>44459</v>
      </c>
      <c r="K458" s="27">
        <v>7.97</v>
      </c>
      <c r="L458" s="27">
        <v>23.1</v>
      </c>
      <c r="M458" s="27" t="s">
        <v>811</v>
      </c>
      <c r="N458" s="27" t="s">
        <v>811</v>
      </c>
      <c r="O458" s="24" t="s">
        <v>811</v>
      </c>
      <c r="P458" s="24" t="s">
        <v>811</v>
      </c>
      <c r="Q458" s="24" t="s">
        <v>811</v>
      </c>
      <c r="R458" s="24" t="s">
        <v>811</v>
      </c>
      <c r="S458" s="24" t="s">
        <v>811</v>
      </c>
    </row>
    <row r="459" spans="1:24">
      <c r="B459" t="s">
        <v>709</v>
      </c>
      <c r="C459" t="s">
        <v>874</v>
      </c>
      <c r="D459" s="27">
        <v>2</v>
      </c>
      <c r="E459" s="133">
        <v>44459</v>
      </c>
      <c r="K459" s="27">
        <v>7.95</v>
      </c>
      <c r="L459" s="27">
        <v>23.1</v>
      </c>
      <c r="M459" s="27" t="s">
        <v>811</v>
      </c>
      <c r="N459" s="27" t="s">
        <v>811</v>
      </c>
      <c r="O459" s="24" t="s">
        <v>811</v>
      </c>
      <c r="P459" s="24" t="s">
        <v>811</v>
      </c>
      <c r="Q459" s="24" t="s">
        <v>811</v>
      </c>
      <c r="R459" s="24" t="s">
        <v>811</v>
      </c>
      <c r="S459" s="24" t="s">
        <v>811</v>
      </c>
    </row>
    <row r="460" spans="1:24">
      <c r="B460" t="s">
        <v>709</v>
      </c>
      <c r="C460" t="s">
        <v>874</v>
      </c>
      <c r="D460" s="27">
        <v>3</v>
      </c>
      <c r="E460" s="133">
        <v>44459</v>
      </c>
      <c r="K460" s="27">
        <v>7.78</v>
      </c>
      <c r="L460" s="27">
        <v>23</v>
      </c>
      <c r="M460" s="27" t="s">
        <v>811</v>
      </c>
      <c r="N460" s="27" t="s">
        <v>811</v>
      </c>
      <c r="O460" s="24" t="s">
        <v>811</v>
      </c>
      <c r="P460" s="24" t="s">
        <v>811</v>
      </c>
      <c r="Q460" s="24" t="s">
        <v>811</v>
      </c>
      <c r="R460" s="24" t="s">
        <v>811</v>
      </c>
      <c r="S460" s="24" t="s">
        <v>811</v>
      </c>
    </row>
    <row r="461" spans="1:24">
      <c r="B461" t="s">
        <v>709</v>
      </c>
      <c r="C461" t="s">
        <v>874</v>
      </c>
      <c r="D461" s="27">
        <v>4</v>
      </c>
      <c r="E461" s="133">
        <v>44459</v>
      </c>
      <c r="K461" s="27">
        <v>7.68</v>
      </c>
      <c r="L461" s="27">
        <v>22.9</v>
      </c>
      <c r="M461" s="27" t="s">
        <v>811</v>
      </c>
      <c r="N461" s="27" t="s">
        <v>811</v>
      </c>
      <c r="O461" s="24" t="s">
        <v>811</v>
      </c>
      <c r="P461" s="24" t="s">
        <v>811</v>
      </c>
      <c r="Q461" s="24" t="s">
        <v>811</v>
      </c>
      <c r="R461" s="24" t="s">
        <v>811</v>
      </c>
      <c r="S461" s="24" t="s">
        <v>811</v>
      </c>
    </row>
    <row r="462" spans="1:24">
      <c r="B462" t="s">
        <v>709</v>
      </c>
      <c r="C462" t="s">
        <v>874</v>
      </c>
      <c r="D462" s="27">
        <v>5</v>
      </c>
      <c r="E462" s="133">
        <v>44459</v>
      </c>
      <c r="K462" s="27">
        <v>7.67</v>
      </c>
      <c r="L462" s="27">
        <v>22.9</v>
      </c>
      <c r="M462" s="27">
        <v>6.52</v>
      </c>
      <c r="N462" s="23">
        <v>12</v>
      </c>
      <c r="O462" s="24">
        <v>2.3217142857142865</v>
      </c>
      <c r="P462" s="24">
        <v>2.3244801587301587</v>
      </c>
      <c r="Q462" s="24">
        <v>0.52266666666666683</v>
      </c>
      <c r="R462" s="371">
        <v>25.684653699701549</v>
      </c>
      <c r="S462" s="24">
        <v>4.6461944444444452</v>
      </c>
    </row>
    <row r="463" spans="1:24">
      <c r="D463" s="27"/>
      <c r="E463" s="133"/>
      <c r="K463" s="27"/>
      <c r="L463" s="27"/>
      <c r="M463" s="27"/>
      <c r="N463" s="23"/>
      <c r="O463" s="24"/>
      <c r="P463" s="24"/>
      <c r="Q463" s="24"/>
      <c r="R463" s="371"/>
      <c r="S463" s="24"/>
    </row>
    <row r="464" spans="1:24" s="832" customFormat="1" ht="21" thickBot="1">
      <c r="A464" s="144" t="s">
        <v>20</v>
      </c>
      <c r="B464" s="144" t="s">
        <v>701</v>
      </c>
      <c r="C464" s="146" t="s">
        <v>805</v>
      </c>
      <c r="D464" s="1559" t="s">
        <v>786</v>
      </c>
      <c r="E464" s="144" t="s">
        <v>1000</v>
      </c>
      <c r="F464" s="146" t="s">
        <v>1008</v>
      </c>
      <c r="G464" s="146" t="s">
        <v>806</v>
      </c>
      <c r="H464" s="146" t="s">
        <v>807</v>
      </c>
      <c r="I464" s="1560" t="s">
        <v>1009</v>
      </c>
      <c r="J464" s="144" t="s">
        <v>1015</v>
      </c>
      <c r="K464" s="148" t="s">
        <v>1016</v>
      </c>
      <c r="L464" s="144" t="s">
        <v>703</v>
      </c>
      <c r="M464" s="146" t="s">
        <v>1017</v>
      </c>
      <c r="N464" s="149" t="s">
        <v>808</v>
      </c>
      <c r="O464" s="149" t="s">
        <v>1018</v>
      </c>
      <c r="P464" s="149" t="s">
        <v>809</v>
      </c>
      <c r="Q464" s="149" t="s">
        <v>1019</v>
      </c>
      <c r="R464" s="1409" t="s">
        <v>1021</v>
      </c>
      <c r="S464" s="144" t="s">
        <v>1010</v>
      </c>
      <c r="T464" s="146" t="s">
        <v>1011</v>
      </c>
      <c r="U464" s="144" t="s">
        <v>1012</v>
      </c>
      <c r="V464" s="146" t="s">
        <v>1013</v>
      </c>
      <c r="W464" s="144" t="s">
        <v>1014</v>
      </c>
    </row>
    <row r="465" spans="1:36">
      <c r="A465" t="s">
        <v>709</v>
      </c>
      <c r="B465" t="s">
        <v>875</v>
      </c>
      <c r="C465" s="27">
        <v>0.5</v>
      </c>
      <c r="D465" s="55">
        <v>44803</v>
      </c>
      <c r="E465" s="27"/>
      <c r="F465">
        <v>2</v>
      </c>
      <c r="G465">
        <v>5.7</v>
      </c>
      <c r="H465">
        <v>2.35</v>
      </c>
      <c r="I465" s="1562">
        <v>0.41228070175438597</v>
      </c>
      <c r="J465" s="27">
        <v>8.27</v>
      </c>
      <c r="K465" s="27">
        <v>26.7</v>
      </c>
      <c r="L465" s="22">
        <v>6.47</v>
      </c>
      <c r="M465" s="23">
        <v>12.7</v>
      </c>
      <c r="N465" s="24">
        <v>2.6750258928571422</v>
      </c>
      <c r="O465" s="24">
        <v>2.7831428571428574</v>
      </c>
      <c r="P465" s="2798">
        <v>0.54822574053343298</v>
      </c>
      <c r="Q465" s="49">
        <v>28.744236266190264</v>
      </c>
      <c r="R465" s="24">
        <v>5.4581687499999996</v>
      </c>
      <c r="S465" t="s">
        <v>1033</v>
      </c>
      <c r="T465">
        <v>2</v>
      </c>
      <c r="U465">
        <v>3</v>
      </c>
      <c r="V465" t="s">
        <v>1105</v>
      </c>
    </row>
    <row r="466" spans="1:36">
      <c r="A466" t="s">
        <v>709</v>
      </c>
      <c r="B466" t="s">
        <v>875</v>
      </c>
      <c r="C466" s="27">
        <v>1</v>
      </c>
      <c r="D466" s="55">
        <v>44803</v>
      </c>
      <c r="E466" s="27"/>
      <c r="I466" s="1561"/>
      <c r="J466" s="27">
        <v>8.2899999999999991</v>
      </c>
      <c r="K466" s="27">
        <v>26.7</v>
      </c>
      <c r="L466" s="27" t="s">
        <v>811</v>
      </c>
      <c r="M466" s="27" t="s">
        <v>811</v>
      </c>
      <c r="N466" s="24" t="s">
        <v>811</v>
      </c>
      <c r="O466" s="24" t="s">
        <v>811</v>
      </c>
      <c r="P466" s="27" t="s">
        <v>811</v>
      </c>
      <c r="Q466" s="24" t="s">
        <v>811</v>
      </c>
      <c r="R466" s="24" t="s">
        <v>811</v>
      </c>
    </row>
    <row r="467" spans="1:36">
      <c r="A467" t="s">
        <v>709</v>
      </c>
      <c r="B467" t="s">
        <v>875</v>
      </c>
      <c r="C467" s="27">
        <v>2</v>
      </c>
      <c r="D467" s="55">
        <v>44803</v>
      </c>
      <c r="E467" s="27"/>
      <c r="I467" s="1561"/>
      <c r="J467" s="27">
        <v>8.3000000000000007</v>
      </c>
      <c r="K467" s="27">
        <v>26.6</v>
      </c>
      <c r="L467" s="27" t="s">
        <v>811</v>
      </c>
      <c r="M467" s="27" t="s">
        <v>811</v>
      </c>
      <c r="N467" s="24" t="s">
        <v>811</v>
      </c>
      <c r="O467" s="24" t="s">
        <v>811</v>
      </c>
      <c r="P467" s="27" t="s">
        <v>811</v>
      </c>
      <c r="Q467" s="24" t="s">
        <v>811</v>
      </c>
      <c r="R467" s="24" t="s">
        <v>811</v>
      </c>
    </row>
    <row r="468" spans="1:36">
      <c r="A468" t="s">
        <v>709</v>
      </c>
      <c r="B468" t="s">
        <v>875</v>
      </c>
      <c r="C468" s="27">
        <v>3</v>
      </c>
      <c r="D468" s="55">
        <v>44803</v>
      </c>
      <c r="E468" s="27"/>
      <c r="I468" s="1561"/>
      <c r="J468" s="27">
        <v>8.31</v>
      </c>
      <c r="K468" s="27">
        <v>26.6</v>
      </c>
      <c r="L468" s="27" t="s">
        <v>811</v>
      </c>
      <c r="M468" s="27" t="s">
        <v>811</v>
      </c>
      <c r="N468" s="24" t="s">
        <v>811</v>
      </c>
      <c r="O468" s="24" t="s">
        <v>811</v>
      </c>
      <c r="P468" s="27" t="s">
        <v>811</v>
      </c>
      <c r="Q468" s="24" t="s">
        <v>811</v>
      </c>
      <c r="R468" s="24" t="s">
        <v>811</v>
      </c>
    </row>
    <row r="469" spans="1:36">
      <c r="A469" t="s">
        <v>709</v>
      </c>
      <c r="B469" t="s">
        <v>875</v>
      </c>
      <c r="C469" s="27">
        <v>4</v>
      </c>
      <c r="D469" s="55">
        <v>44803</v>
      </c>
      <c r="E469" s="27"/>
      <c r="I469" s="1561"/>
      <c r="J469" s="27">
        <v>8.31</v>
      </c>
      <c r="K469" s="27">
        <v>26.6</v>
      </c>
      <c r="L469" s="27" t="s">
        <v>811</v>
      </c>
      <c r="M469" s="27" t="s">
        <v>811</v>
      </c>
      <c r="N469" s="24" t="s">
        <v>811</v>
      </c>
      <c r="O469" s="24" t="s">
        <v>811</v>
      </c>
      <c r="P469" s="27" t="s">
        <v>811</v>
      </c>
      <c r="Q469" s="24" t="s">
        <v>811</v>
      </c>
      <c r="R469" s="24" t="s">
        <v>811</v>
      </c>
    </row>
    <row r="470" spans="1:36">
      <c r="A470" t="s">
        <v>709</v>
      </c>
      <c r="B470" t="s">
        <v>875</v>
      </c>
      <c r="C470" s="27">
        <v>4.5</v>
      </c>
      <c r="D470" s="55">
        <v>44803</v>
      </c>
      <c r="E470" s="27"/>
      <c r="I470" s="1561"/>
      <c r="J470" s="27">
        <v>3.55</v>
      </c>
      <c r="K470" s="27">
        <v>25.4</v>
      </c>
      <c r="L470" s="27" t="s">
        <v>811</v>
      </c>
      <c r="M470" s="27" t="s">
        <v>811</v>
      </c>
      <c r="N470" s="24" t="s">
        <v>811</v>
      </c>
      <c r="O470" s="24" t="s">
        <v>811</v>
      </c>
      <c r="P470" s="27" t="s">
        <v>811</v>
      </c>
      <c r="Q470" s="24" t="s">
        <v>811</v>
      </c>
      <c r="R470" s="24" t="s">
        <v>811</v>
      </c>
    </row>
    <row r="471" spans="1:36">
      <c r="A471" t="s">
        <v>709</v>
      </c>
      <c r="B471" t="s">
        <v>875</v>
      </c>
      <c r="C471" s="27">
        <v>5</v>
      </c>
      <c r="D471" s="55">
        <v>44803</v>
      </c>
      <c r="E471" s="27"/>
      <c r="I471" s="1561"/>
      <c r="J471" s="27" t="s">
        <v>1113</v>
      </c>
      <c r="K471" s="27">
        <v>25.1</v>
      </c>
      <c r="L471" s="22">
        <v>6.4</v>
      </c>
      <c r="M471" s="23">
        <v>13.1</v>
      </c>
      <c r="N471" s="24">
        <v>5.3853116071428557</v>
      </c>
      <c r="O471" s="24">
        <v>0.58285714285714274</v>
      </c>
      <c r="P471" s="2798">
        <v>0.54822574053343298</v>
      </c>
      <c r="Q471" s="49">
        <v>31.825970000000002</v>
      </c>
      <c r="R471" s="24">
        <v>5.9681687499999985</v>
      </c>
    </row>
    <row r="472" spans="1:36">
      <c r="D472" s="27"/>
      <c r="E472" s="133"/>
      <c r="K472" s="27"/>
      <c r="L472" s="27"/>
      <c r="M472" s="27"/>
      <c r="N472" s="23"/>
      <c r="O472" s="24"/>
      <c r="P472" s="24"/>
      <c r="Q472" s="24"/>
      <c r="R472" s="371"/>
      <c r="S472" s="24"/>
    </row>
    <row r="473" spans="1:36">
      <c r="D473" s="27"/>
      <c r="E473" s="133"/>
      <c r="K473" s="27"/>
      <c r="L473" s="27"/>
      <c r="M473" s="27"/>
      <c r="N473" s="23"/>
      <c r="O473" s="24"/>
      <c r="P473" s="24"/>
      <c r="Q473" s="24"/>
      <c r="R473" s="371"/>
      <c r="S473" s="24"/>
    </row>
    <row r="474" spans="1:36">
      <c r="D474" s="27"/>
      <c r="E474" s="133"/>
      <c r="K474" s="27"/>
      <c r="L474" s="27"/>
      <c r="M474" s="27"/>
      <c r="N474" s="23"/>
      <c r="O474" s="24"/>
      <c r="P474" s="24"/>
      <c r="Q474" s="24"/>
      <c r="R474" s="371"/>
      <c r="S474" s="24"/>
    </row>
    <row r="475" spans="1:36">
      <c r="D475" s="27"/>
      <c r="E475" s="133"/>
      <c r="K475" s="27"/>
      <c r="L475" s="27"/>
      <c r="M475" s="27"/>
      <c r="N475" s="23"/>
      <c r="O475" s="24"/>
      <c r="P475" s="24"/>
      <c r="Q475" s="24"/>
      <c r="R475" s="371"/>
      <c r="S475" s="24"/>
    </row>
    <row r="476" spans="1:36">
      <c r="A476" s="794"/>
      <c r="B476" s="795"/>
      <c r="C476" s="796"/>
      <c r="D476" s="796"/>
      <c r="E476" s="796"/>
      <c r="F476" s="887"/>
      <c r="G476" s="797"/>
      <c r="H476" s="797"/>
      <c r="I476" s="796"/>
      <c r="J476" s="796"/>
      <c r="K476" s="796"/>
      <c r="L476" s="796"/>
      <c r="M476" s="952"/>
      <c r="O476" s="800"/>
      <c r="P476" s="800"/>
      <c r="Q476" s="800"/>
      <c r="R476" s="800"/>
      <c r="S476" s="800"/>
      <c r="T476" s="800"/>
      <c r="U476" s="800"/>
      <c r="V476" s="801"/>
      <c r="W476" s="800"/>
      <c r="X476" s="795"/>
    </row>
    <row r="477" spans="1:36">
      <c r="A477" s="971" t="s">
        <v>877</v>
      </c>
      <c r="B477" s="795"/>
      <c r="C477" s="796"/>
      <c r="D477" s="796"/>
      <c r="E477" s="796"/>
      <c r="F477" s="887"/>
      <c r="G477" s="797"/>
      <c r="H477" s="797"/>
      <c r="I477" s="796"/>
      <c r="J477" s="796"/>
      <c r="K477" s="796"/>
      <c r="L477" s="796"/>
      <c r="M477" s="952"/>
      <c r="O477" s="800"/>
      <c r="P477" s="800"/>
      <c r="Q477" s="800"/>
      <c r="R477" s="800"/>
      <c r="S477" s="800"/>
      <c r="T477" s="800"/>
      <c r="U477" s="800"/>
      <c r="V477" s="801"/>
      <c r="W477" s="800"/>
      <c r="X477" s="795"/>
    </row>
    <row r="478" spans="1:36">
      <c r="A478" s="840" t="s">
        <v>784</v>
      </c>
      <c r="B478" s="841" t="s">
        <v>20</v>
      </c>
      <c r="C478" s="841" t="s">
        <v>701</v>
      </c>
      <c r="D478" s="841" t="s">
        <v>999</v>
      </c>
      <c r="E478" s="842" t="s">
        <v>785</v>
      </c>
      <c r="F478" s="842" t="s">
        <v>786</v>
      </c>
      <c r="G478" s="842" t="s">
        <v>1000</v>
      </c>
      <c r="H478" s="842" t="s">
        <v>1001</v>
      </c>
      <c r="I478" s="842" t="s">
        <v>787</v>
      </c>
      <c r="J478" s="842" t="s">
        <v>788</v>
      </c>
      <c r="K478" s="842" t="s">
        <v>789</v>
      </c>
      <c r="L478" s="842" t="s">
        <v>1002</v>
      </c>
      <c r="M478" s="842" t="s">
        <v>790</v>
      </c>
      <c r="N478" s="842" t="s">
        <v>791</v>
      </c>
      <c r="O478" s="843" t="s">
        <v>792</v>
      </c>
      <c r="P478" s="843" t="s">
        <v>474</v>
      </c>
      <c r="Q478" s="843" t="s">
        <v>793</v>
      </c>
      <c r="R478" s="843" t="s">
        <v>483</v>
      </c>
      <c r="S478" s="843" t="s">
        <v>794</v>
      </c>
      <c r="T478" s="843" t="s">
        <v>480</v>
      </c>
      <c r="U478" s="843" t="s">
        <v>1003</v>
      </c>
      <c r="V478" s="841" t="s">
        <v>1004</v>
      </c>
      <c r="W478" s="841" t="s">
        <v>1005</v>
      </c>
      <c r="X478" s="844" t="s">
        <v>1006</v>
      </c>
      <c r="Y478" s="845" t="s">
        <v>798</v>
      </c>
      <c r="AE478" s="848" t="s">
        <v>784</v>
      </c>
      <c r="AF478" s="849" t="s">
        <v>20</v>
      </c>
      <c r="AG478" s="849" t="s">
        <v>701</v>
      </c>
      <c r="AH478" s="849" t="s">
        <v>1005</v>
      </c>
      <c r="AI478" s="844" t="s">
        <v>1006</v>
      </c>
      <c r="AJ478" s="850" t="s">
        <v>798</v>
      </c>
    </row>
    <row r="479" spans="1:36">
      <c r="A479" s="787" t="s">
        <v>112</v>
      </c>
      <c r="B479" s="788" t="s">
        <v>709</v>
      </c>
      <c r="C479" s="788" t="s">
        <v>113</v>
      </c>
      <c r="D479" s="789"/>
      <c r="E479" s="790">
        <v>0.5</v>
      </c>
      <c r="F479" s="791">
        <v>43005</v>
      </c>
      <c r="G479" s="789"/>
      <c r="H479" s="789"/>
      <c r="I479" s="790">
        <v>2.2999999999999998</v>
      </c>
      <c r="J479" s="788">
        <v>2.2000000000000002</v>
      </c>
      <c r="K479" s="882">
        <v>11.057215189873416</v>
      </c>
      <c r="L479" s="930">
        <v>0.61358481012658517</v>
      </c>
      <c r="M479" s="885">
        <v>0.68590648770604246</v>
      </c>
      <c r="N479">
        <v>21.245267550206957</v>
      </c>
      <c r="O479" s="784">
        <v>2.2000000000000002</v>
      </c>
      <c r="P479" s="784">
        <v>48.624964762500653</v>
      </c>
      <c r="Q479" s="882">
        <v>13.062468354430379</v>
      </c>
      <c r="R479" s="784">
        <v>55.77903949722171</v>
      </c>
      <c r="S479" s="882">
        <v>20.428341907370214</v>
      </c>
      <c r="T479" s="784">
        <v>47.675377047918481</v>
      </c>
      <c r="U479" s="784">
        <v>50.693127102546953</v>
      </c>
      <c r="V479" s="785" t="s">
        <v>1030</v>
      </c>
      <c r="W479" s="788"/>
      <c r="X479" s="788"/>
      <c r="Y479" s="571" t="s">
        <v>1031</v>
      </c>
    </row>
    <row r="480" spans="1:36">
      <c r="A480" s="787" t="s">
        <v>112</v>
      </c>
      <c r="B480" s="788" t="s">
        <v>709</v>
      </c>
      <c r="C480" s="788" t="s">
        <v>113</v>
      </c>
      <c r="D480" s="789"/>
      <c r="E480" s="790">
        <v>1</v>
      </c>
      <c r="F480" s="791">
        <v>43005</v>
      </c>
      <c r="G480" s="789"/>
      <c r="H480" s="789"/>
      <c r="I480" s="790">
        <v>2.2999999999999998</v>
      </c>
      <c r="J480" s="788">
        <v>2.2000000000000002</v>
      </c>
      <c r="K480" s="788"/>
      <c r="L480" s="789"/>
      <c r="M480" s="883"/>
      <c r="N480" t="s">
        <v>803</v>
      </c>
      <c r="O480" s="788"/>
      <c r="P480" s="788" t="s">
        <v>803</v>
      </c>
      <c r="Q480" s="788"/>
      <c r="R480" s="788" t="s">
        <v>803</v>
      </c>
      <c r="S480" s="788"/>
      <c r="T480" s="788" t="s">
        <v>803</v>
      </c>
      <c r="U480" s="788" t="s">
        <v>803</v>
      </c>
      <c r="V480" s="788" t="s">
        <v>803</v>
      </c>
      <c r="W480" s="788"/>
      <c r="X480" s="788"/>
      <c r="Y480" s="430" t="s">
        <v>803</v>
      </c>
    </row>
    <row r="481" spans="1:25">
      <c r="A481" s="787" t="s">
        <v>112</v>
      </c>
      <c r="B481" s="788" t="s">
        <v>709</v>
      </c>
      <c r="C481" s="788" t="s">
        <v>113</v>
      </c>
      <c r="D481" s="789"/>
      <c r="E481" s="790">
        <v>1.3</v>
      </c>
      <c r="F481" s="791">
        <v>43005</v>
      </c>
      <c r="G481" s="789"/>
      <c r="H481" s="789"/>
      <c r="I481" s="790">
        <v>2.2999999999999998</v>
      </c>
      <c r="J481" s="788">
        <v>2.2000000000000002</v>
      </c>
      <c r="K481" s="788"/>
      <c r="L481" s="789"/>
      <c r="M481" s="883"/>
      <c r="N481" t="s">
        <v>803</v>
      </c>
      <c r="O481" s="788"/>
      <c r="P481" s="788" t="s">
        <v>803</v>
      </c>
      <c r="Q481" s="788"/>
      <c r="R481" s="788" t="s">
        <v>803</v>
      </c>
      <c r="S481" s="788"/>
      <c r="T481" s="788" t="s">
        <v>803</v>
      </c>
      <c r="U481" s="788" t="s">
        <v>803</v>
      </c>
      <c r="V481" s="788" t="s">
        <v>803</v>
      </c>
      <c r="W481" s="788"/>
      <c r="X481" s="788"/>
      <c r="Y481" s="430" t="s">
        <v>803</v>
      </c>
    </row>
    <row r="482" spans="1:25">
      <c r="A482" s="787" t="s">
        <v>112</v>
      </c>
      <c r="B482" s="788" t="s">
        <v>709</v>
      </c>
      <c r="C482" s="788" t="s">
        <v>113</v>
      </c>
      <c r="D482" s="789"/>
      <c r="E482" s="790">
        <v>1.5</v>
      </c>
      <c r="F482" s="791">
        <v>43005</v>
      </c>
      <c r="G482" s="789"/>
      <c r="H482" s="789"/>
      <c r="I482" s="790">
        <v>2.2999999999999998</v>
      </c>
      <c r="J482" s="788">
        <v>2.2000000000000002</v>
      </c>
      <c r="K482" s="788"/>
      <c r="L482" s="788"/>
      <c r="M482" s="883"/>
      <c r="N482" t="s">
        <v>803</v>
      </c>
      <c r="O482" s="788"/>
      <c r="P482" s="788" t="s">
        <v>803</v>
      </c>
      <c r="Q482" s="788"/>
      <c r="R482" s="788" t="s">
        <v>803</v>
      </c>
      <c r="S482" s="788"/>
      <c r="T482" s="788" t="s">
        <v>803</v>
      </c>
      <c r="U482" s="788" t="s">
        <v>803</v>
      </c>
      <c r="V482" s="788" t="s">
        <v>803</v>
      </c>
      <c r="W482" s="788"/>
      <c r="X482" s="788"/>
      <c r="Y482" s="430" t="s">
        <v>803</v>
      </c>
    </row>
    <row r="483" spans="1:25">
      <c r="A483" s="787" t="s">
        <v>112</v>
      </c>
      <c r="B483" s="788" t="s">
        <v>709</v>
      </c>
      <c r="C483" s="788" t="s">
        <v>113</v>
      </c>
      <c r="D483" s="789"/>
      <c r="E483" s="790">
        <v>2</v>
      </c>
      <c r="F483" s="791">
        <v>43005</v>
      </c>
      <c r="G483" s="789"/>
      <c r="H483" s="789"/>
      <c r="I483" s="790">
        <v>2.2999999999999998</v>
      </c>
      <c r="J483" s="788">
        <v>2.2000000000000002</v>
      </c>
      <c r="K483" s="882">
        <v>15.067721518987344</v>
      </c>
      <c r="L483" s="930">
        <v>1.6687784810126605</v>
      </c>
      <c r="M483" s="885">
        <v>0.63315736632444863</v>
      </c>
      <c r="N483">
        <v>19.611416264533471</v>
      </c>
      <c r="O483" s="788"/>
      <c r="P483" s="788" t="s">
        <v>803</v>
      </c>
      <c r="Q483" s="788"/>
      <c r="R483" s="788" t="s">
        <v>803</v>
      </c>
      <c r="S483" s="788"/>
      <c r="T483" s="788" t="s">
        <v>803</v>
      </c>
      <c r="U483" s="788" t="s">
        <v>803</v>
      </c>
      <c r="V483" s="788" t="s">
        <v>803</v>
      </c>
      <c r="W483" s="788"/>
      <c r="X483" s="788"/>
      <c r="Y483" s="430" t="s">
        <v>803</v>
      </c>
    </row>
    <row r="484" spans="1:25">
      <c r="A484" s="787"/>
      <c r="B484" s="788"/>
      <c r="C484" s="788"/>
      <c r="D484" s="789"/>
      <c r="E484" s="790"/>
      <c r="F484" s="791"/>
      <c r="G484" s="789"/>
      <c r="H484" s="789"/>
      <c r="I484" s="790"/>
      <c r="J484" s="788"/>
      <c r="K484" s="882"/>
      <c r="L484" s="930"/>
      <c r="M484" s="885"/>
      <c r="O484" s="788"/>
      <c r="P484" s="788"/>
      <c r="Q484" s="788"/>
      <c r="R484" s="788"/>
      <c r="S484" s="788"/>
      <c r="T484" s="788"/>
      <c r="U484" s="788"/>
      <c r="V484" s="788"/>
      <c r="W484" s="788"/>
      <c r="X484" s="788"/>
      <c r="Y484" s="430"/>
    </row>
    <row r="485" spans="1:25">
      <c r="A485" s="787" t="s">
        <v>112</v>
      </c>
      <c r="B485" s="788" t="s">
        <v>368</v>
      </c>
      <c r="C485" s="789" t="s">
        <v>113</v>
      </c>
      <c r="D485" s="789" t="s">
        <v>1110</v>
      </c>
      <c r="E485" s="789">
        <v>0.5</v>
      </c>
      <c r="F485" s="886">
        <v>43347</v>
      </c>
      <c r="G485" s="790"/>
      <c r="H485" s="790"/>
      <c r="I485" s="789">
        <v>2.27</v>
      </c>
      <c r="J485" s="789">
        <v>2.27</v>
      </c>
      <c r="K485" s="789">
        <v>2.79</v>
      </c>
      <c r="L485" s="789">
        <v>1.18</v>
      </c>
      <c r="M485" s="951">
        <v>0.45</v>
      </c>
      <c r="N485">
        <v>13.9383</v>
      </c>
      <c r="O485" s="784">
        <v>2.27</v>
      </c>
      <c r="P485" s="784" t="s">
        <v>803</v>
      </c>
      <c r="Q485" s="784">
        <v>3.145</v>
      </c>
      <c r="R485" s="784">
        <v>41.809829282176182</v>
      </c>
      <c r="S485" s="784">
        <v>16.571090000000002</v>
      </c>
      <c r="T485" s="784">
        <v>44.656340962955696</v>
      </c>
      <c r="U485" s="784">
        <v>43.233085122565939</v>
      </c>
      <c r="V485" s="785" t="s">
        <v>1007</v>
      </c>
      <c r="W485" s="784"/>
      <c r="X485" s="788"/>
      <c r="Y485" s="430" t="s">
        <v>803</v>
      </c>
    </row>
    <row r="486" spans="1:25">
      <c r="A486" s="787" t="s">
        <v>112</v>
      </c>
      <c r="B486" s="788" t="s">
        <v>368</v>
      </c>
      <c r="C486" s="789" t="s">
        <v>113</v>
      </c>
      <c r="D486" s="789" t="s">
        <v>1110</v>
      </c>
      <c r="E486" s="789">
        <v>1</v>
      </c>
      <c r="F486" s="886">
        <v>43347</v>
      </c>
      <c r="G486" s="790"/>
      <c r="H486" s="790"/>
      <c r="I486" s="789">
        <v>2.27</v>
      </c>
      <c r="J486" s="789">
        <v>2.27</v>
      </c>
      <c r="K486" s="789">
        <v>3.5</v>
      </c>
      <c r="L486" s="789">
        <v>0.59</v>
      </c>
      <c r="M486" s="951">
        <v>0.62</v>
      </c>
      <c r="N486">
        <v>19.203880000000002</v>
      </c>
      <c r="O486" s="784"/>
      <c r="P486" s="784" t="s">
        <v>803</v>
      </c>
      <c r="Q486" s="784"/>
      <c r="R486" s="784" t="s">
        <v>803</v>
      </c>
      <c r="S486" s="784"/>
      <c r="T486" s="784" t="s">
        <v>803</v>
      </c>
      <c r="U486" s="784" t="s">
        <v>803</v>
      </c>
      <c r="V486" s="785" t="s">
        <v>803</v>
      </c>
      <c r="W486" s="784"/>
      <c r="X486" s="788"/>
      <c r="Y486" s="430" t="s">
        <v>803</v>
      </c>
    </row>
    <row r="487" spans="1:25">
      <c r="A487" s="787" t="s">
        <v>112</v>
      </c>
      <c r="B487" s="788" t="s">
        <v>368</v>
      </c>
      <c r="C487" s="789" t="s">
        <v>113</v>
      </c>
      <c r="D487" s="789" t="s">
        <v>1110</v>
      </c>
      <c r="E487" s="789">
        <v>1.5</v>
      </c>
      <c r="F487" s="886">
        <v>43347</v>
      </c>
      <c r="G487" s="790"/>
      <c r="H487" s="790"/>
      <c r="I487" s="789">
        <v>2.27</v>
      </c>
      <c r="J487" s="789">
        <v>2.27</v>
      </c>
      <c r="K487" s="789"/>
      <c r="L487" s="789"/>
      <c r="M487" s="951"/>
      <c r="N487" t="s">
        <v>803</v>
      </c>
      <c r="O487" s="784"/>
      <c r="P487" s="784" t="s">
        <v>803</v>
      </c>
      <c r="Q487" s="784"/>
      <c r="R487" s="784" t="s">
        <v>803</v>
      </c>
      <c r="S487" s="784"/>
      <c r="T487" s="784" t="s">
        <v>803</v>
      </c>
      <c r="U487" s="784" t="s">
        <v>803</v>
      </c>
      <c r="V487" s="785" t="s">
        <v>803</v>
      </c>
      <c r="W487" s="784"/>
      <c r="X487" s="788"/>
      <c r="Y487" s="430" t="s">
        <v>803</v>
      </c>
    </row>
    <row r="488" spans="1:25">
      <c r="A488" s="794" t="s">
        <v>112</v>
      </c>
      <c r="B488" s="795" t="s">
        <v>368</v>
      </c>
      <c r="C488" s="796" t="s">
        <v>113</v>
      </c>
      <c r="D488" s="796" t="s">
        <v>1110</v>
      </c>
      <c r="E488" s="796">
        <v>2</v>
      </c>
      <c r="F488" s="887">
        <v>43347</v>
      </c>
      <c r="G488" s="797"/>
      <c r="H488" s="797"/>
      <c r="I488" s="796">
        <v>2.27</v>
      </c>
      <c r="J488" s="796">
        <v>2.27</v>
      </c>
      <c r="K488" s="796"/>
      <c r="L488" s="796"/>
      <c r="M488" s="952"/>
      <c r="N488" t="s">
        <v>803</v>
      </c>
      <c r="O488" s="800"/>
      <c r="P488" s="800" t="s">
        <v>803</v>
      </c>
      <c r="Q488" s="800"/>
      <c r="R488" s="800" t="s">
        <v>803</v>
      </c>
      <c r="S488" s="800"/>
      <c r="T488" s="800" t="s">
        <v>803</v>
      </c>
      <c r="U488" s="800" t="s">
        <v>803</v>
      </c>
      <c r="V488" s="801" t="s">
        <v>803</v>
      </c>
      <c r="W488" s="800"/>
      <c r="X488" s="795"/>
      <c r="Y488" s="803" t="s">
        <v>803</v>
      </c>
    </row>
    <row r="489" spans="1:25">
      <c r="C489" s="27"/>
      <c r="D489" s="27"/>
      <c r="E489" s="27"/>
      <c r="F489" s="47"/>
      <c r="G489" s="173"/>
      <c r="H489" s="173"/>
      <c r="I489" s="27"/>
      <c r="J489" s="27"/>
      <c r="K489" s="27"/>
      <c r="L489" s="27"/>
      <c r="M489" s="607"/>
      <c r="O489" s="592"/>
      <c r="P489" s="592"/>
      <c r="Q489" s="592"/>
      <c r="R489" s="592"/>
      <c r="S489" s="592"/>
      <c r="T489" s="592"/>
      <c r="U489" s="592"/>
      <c r="V489" s="833"/>
      <c r="W489" s="592"/>
    </row>
    <row r="490" spans="1:25" ht="31.8" thickBot="1">
      <c r="A490" s="974" t="s">
        <v>804</v>
      </c>
      <c r="B490" s="934" t="s">
        <v>20</v>
      </c>
      <c r="C490" s="934" t="s">
        <v>701</v>
      </c>
      <c r="D490" s="935" t="s">
        <v>805</v>
      </c>
      <c r="E490" s="936" t="s">
        <v>786</v>
      </c>
      <c r="F490" s="934" t="s">
        <v>1000</v>
      </c>
      <c r="G490" s="935" t="s">
        <v>1008</v>
      </c>
      <c r="H490" s="935" t="s">
        <v>806</v>
      </c>
      <c r="I490" s="935" t="s">
        <v>807</v>
      </c>
      <c r="J490" s="937" t="s">
        <v>1009</v>
      </c>
      <c r="K490" s="934" t="s">
        <v>1010</v>
      </c>
      <c r="L490" s="935" t="s">
        <v>1011</v>
      </c>
      <c r="M490" s="934" t="s">
        <v>1012</v>
      </c>
      <c r="N490" s="935" t="s">
        <v>1013</v>
      </c>
      <c r="O490" s="934" t="s">
        <v>1014</v>
      </c>
      <c r="P490" s="934" t="s">
        <v>1015</v>
      </c>
      <c r="Q490" s="938" t="s">
        <v>1016</v>
      </c>
      <c r="R490" s="934" t="s">
        <v>703</v>
      </c>
      <c r="S490" s="935" t="s">
        <v>1017</v>
      </c>
      <c r="T490" s="934" t="s">
        <v>808</v>
      </c>
      <c r="U490" s="934" t="s">
        <v>1018</v>
      </c>
      <c r="V490" s="939" t="s">
        <v>809</v>
      </c>
      <c r="W490" s="939" t="s">
        <v>1019</v>
      </c>
      <c r="X490" s="934" t="s">
        <v>1020</v>
      </c>
      <c r="Y490" s="935" t="s">
        <v>1021</v>
      </c>
    </row>
    <row r="491" spans="1:25">
      <c r="A491" s="108">
        <v>69</v>
      </c>
      <c r="B491" t="s">
        <v>709</v>
      </c>
      <c r="C491" t="s">
        <v>877</v>
      </c>
      <c r="D491" s="18">
        <v>0.5</v>
      </c>
      <c r="E491" s="55">
        <v>43705</v>
      </c>
      <c r="G491">
        <v>2</v>
      </c>
      <c r="H491" s="165">
        <v>2.56</v>
      </c>
      <c r="I491" s="166">
        <v>2.36</v>
      </c>
      <c r="J491" s="70">
        <v>0.92187499999999989</v>
      </c>
      <c r="K491" t="s">
        <v>1025</v>
      </c>
      <c r="L491">
        <v>3</v>
      </c>
      <c r="M491">
        <v>1</v>
      </c>
      <c r="N491" t="s">
        <v>1029</v>
      </c>
      <c r="P491" s="27">
        <v>7.53</v>
      </c>
      <c r="Q491" s="27">
        <v>23.4</v>
      </c>
      <c r="R491" s="27">
        <v>6.41</v>
      </c>
      <c r="S491" s="23">
        <v>8</v>
      </c>
      <c r="T491" s="24">
        <v>3.1776805063291129</v>
      </c>
      <c r="U491" s="24">
        <v>2.0880320426292212</v>
      </c>
      <c r="V491" s="24">
        <v>0.46545141715077426</v>
      </c>
      <c r="W491" s="371">
        <v>26.817867647058826</v>
      </c>
      <c r="X491" s="27" t="s">
        <v>815</v>
      </c>
      <c r="Y491" s="24">
        <v>5.2657125489583336</v>
      </c>
    </row>
    <row r="492" spans="1:25">
      <c r="B492" t="s">
        <v>709</v>
      </c>
      <c r="C492" t="s">
        <v>877</v>
      </c>
      <c r="D492" s="18">
        <v>1</v>
      </c>
      <c r="E492" s="55">
        <v>43705</v>
      </c>
      <c r="H492" s="165"/>
      <c r="I492" s="166"/>
      <c r="P492" s="27">
        <v>7.48</v>
      </c>
      <c r="Q492" s="27">
        <v>23.4</v>
      </c>
      <c r="R492" s="27" t="s">
        <v>811</v>
      </c>
      <c r="S492" s="27" t="s">
        <v>811</v>
      </c>
      <c r="T492" s="27" t="s">
        <v>811</v>
      </c>
      <c r="U492" s="27" t="s">
        <v>811</v>
      </c>
      <c r="V492" s="27" t="s">
        <v>811</v>
      </c>
      <c r="W492" s="27" t="s">
        <v>811</v>
      </c>
      <c r="X492" s="27" t="s">
        <v>815</v>
      </c>
      <c r="Y492" s="27" t="s">
        <v>811</v>
      </c>
    </row>
    <row r="493" spans="1:25">
      <c r="B493" t="s">
        <v>709</v>
      </c>
      <c r="C493" t="s">
        <v>877</v>
      </c>
      <c r="D493" s="18">
        <v>1.5</v>
      </c>
      <c r="E493" s="55">
        <v>43705</v>
      </c>
      <c r="H493" s="165"/>
      <c r="I493" s="166"/>
      <c r="P493" s="27">
        <v>7.37</v>
      </c>
      <c r="Q493" s="27">
        <v>23.4</v>
      </c>
      <c r="R493" s="27" t="s">
        <v>811</v>
      </c>
      <c r="S493" s="27" t="s">
        <v>811</v>
      </c>
      <c r="T493" s="27" t="s">
        <v>811</v>
      </c>
      <c r="U493" s="27" t="s">
        <v>811</v>
      </c>
      <c r="V493" s="27" t="s">
        <v>811</v>
      </c>
      <c r="W493" s="27" t="s">
        <v>811</v>
      </c>
      <c r="X493" s="27" t="s">
        <v>815</v>
      </c>
      <c r="Y493" s="27" t="s">
        <v>811</v>
      </c>
    </row>
    <row r="494" spans="1:25">
      <c r="B494" t="s">
        <v>709</v>
      </c>
      <c r="C494" t="s">
        <v>877</v>
      </c>
      <c r="D494" s="18">
        <v>2</v>
      </c>
      <c r="E494" s="55">
        <v>43705</v>
      </c>
      <c r="H494" s="165"/>
      <c r="I494" s="166"/>
      <c r="P494" s="27">
        <v>7.13</v>
      </c>
      <c r="Q494" s="27">
        <v>23.3</v>
      </c>
      <c r="R494" s="27" t="s">
        <v>811</v>
      </c>
      <c r="S494" s="27" t="s">
        <v>811</v>
      </c>
      <c r="T494" s="27" t="s">
        <v>811</v>
      </c>
      <c r="U494" s="27" t="s">
        <v>811</v>
      </c>
      <c r="V494" s="27" t="s">
        <v>811</v>
      </c>
      <c r="W494" s="27" t="s">
        <v>811</v>
      </c>
      <c r="X494" s="27" t="s">
        <v>815</v>
      </c>
      <c r="Y494" s="27" t="s">
        <v>811</v>
      </c>
    </row>
    <row r="495" spans="1:25">
      <c r="B495" t="s">
        <v>709</v>
      </c>
      <c r="C495" t="s">
        <v>877</v>
      </c>
      <c r="D495" s="18">
        <v>2.5</v>
      </c>
      <c r="E495" s="55">
        <v>43705</v>
      </c>
      <c r="H495" s="165"/>
      <c r="I495" s="166"/>
      <c r="P495" s="27">
        <v>7.05</v>
      </c>
      <c r="Q495" s="27">
        <v>23.3</v>
      </c>
      <c r="R495" s="27" t="s">
        <v>811</v>
      </c>
      <c r="S495" s="27" t="s">
        <v>811</v>
      </c>
      <c r="T495" s="27" t="s">
        <v>811</v>
      </c>
      <c r="U495" s="27" t="s">
        <v>811</v>
      </c>
      <c r="V495" s="27" t="s">
        <v>811</v>
      </c>
      <c r="W495" s="27" t="s">
        <v>811</v>
      </c>
      <c r="X495" s="27" t="s">
        <v>815</v>
      </c>
      <c r="Y495" s="27" t="s">
        <v>811</v>
      </c>
    </row>
    <row r="496" spans="1:25">
      <c r="B496" t="s">
        <v>709</v>
      </c>
      <c r="C496" t="s">
        <v>877</v>
      </c>
      <c r="D496" s="18" t="s">
        <v>814</v>
      </c>
      <c r="E496" s="55">
        <v>43705</v>
      </c>
      <c r="H496" s="165"/>
      <c r="I496" s="166"/>
      <c r="P496" s="27" t="s">
        <v>815</v>
      </c>
      <c r="Q496" s="27" t="s">
        <v>815</v>
      </c>
      <c r="R496" s="27">
        <v>6.14</v>
      </c>
      <c r="S496" s="27">
        <v>7.6</v>
      </c>
      <c r="T496" s="24">
        <v>2.12699582278481</v>
      </c>
      <c r="U496" s="24">
        <v>2.7203221261735235</v>
      </c>
      <c r="V496" s="24">
        <v>0.54302665334257005</v>
      </c>
      <c r="W496" s="371">
        <v>31.183676470588239</v>
      </c>
      <c r="X496" s="27" t="s">
        <v>815</v>
      </c>
      <c r="Y496" s="24">
        <v>4.8473179489583336</v>
      </c>
    </row>
    <row r="497" spans="1:25">
      <c r="D497" s="18"/>
      <c r="E497" s="55"/>
      <c r="H497" s="165"/>
      <c r="I497" s="166"/>
      <c r="P497" s="27"/>
      <c r="Q497" s="27"/>
      <c r="R497" s="27"/>
      <c r="S497" s="27"/>
      <c r="T497" s="24"/>
      <c r="U497" s="24"/>
      <c r="V497" s="24"/>
      <c r="W497" s="371"/>
      <c r="X497" s="27"/>
      <c r="Y497" s="24"/>
    </row>
    <row r="498" spans="1:25" ht="31.8" thickBot="1">
      <c r="A498" s="975" t="s">
        <v>20</v>
      </c>
      <c r="B498" s="940" t="s">
        <v>701</v>
      </c>
      <c r="C498" s="941" t="s">
        <v>805</v>
      </c>
      <c r="D498" s="942" t="s">
        <v>786</v>
      </c>
      <c r="E498" s="940" t="s">
        <v>1000</v>
      </c>
      <c r="F498" s="941" t="s">
        <v>1008</v>
      </c>
      <c r="G498" s="941" t="s">
        <v>806</v>
      </c>
      <c r="H498" s="941" t="s">
        <v>807</v>
      </c>
      <c r="I498" s="943" t="s">
        <v>1009</v>
      </c>
      <c r="J498" s="940" t="s">
        <v>1010</v>
      </c>
      <c r="K498" s="941" t="s">
        <v>1011</v>
      </c>
      <c r="L498" s="940" t="s">
        <v>1012</v>
      </c>
      <c r="M498" s="941" t="s">
        <v>1013</v>
      </c>
      <c r="N498" s="940" t="s">
        <v>1014</v>
      </c>
      <c r="O498" s="940" t="s">
        <v>1015</v>
      </c>
      <c r="P498" s="944" t="s">
        <v>1016</v>
      </c>
      <c r="Q498" s="940" t="s">
        <v>703</v>
      </c>
      <c r="R498" s="941" t="s">
        <v>1017</v>
      </c>
      <c r="S498" s="940" t="s">
        <v>808</v>
      </c>
      <c r="T498" s="940" t="s">
        <v>1018</v>
      </c>
      <c r="U498" s="945" t="s">
        <v>809</v>
      </c>
      <c r="V498" s="945" t="s">
        <v>1019</v>
      </c>
      <c r="W498" s="940" t="s">
        <v>1020</v>
      </c>
      <c r="X498" s="941" t="s">
        <v>1021</v>
      </c>
    </row>
    <row r="499" spans="1:25" ht="16.2" thickTop="1">
      <c r="A499" s="108" t="s">
        <v>709</v>
      </c>
      <c r="B499" t="s">
        <v>877</v>
      </c>
      <c r="C499">
        <v>0.5</v>
      </c>
      <c r="D499" s="55">
        <v>44074</v>
      </c>
      <c r="F499">
        <v>2</v>
      </c>
      <c r="G499">
        <v>2.25</v>
      </c>
      <c r="H499">
        <v>2.25</v>
      </c>
      <c r="J499" t="s">
        <v>1114</v>
      </c>
      <c r="K499">
        <v>2</v>
      </c>
      <c r="L499">
        <v>3</v>
      </c>
      <c r="M499" t="s">
        <v>1115</v>
      </c>
      <c r="N499" t="s">
        <v>815</v>
      </c>
      <c r="O499" s="24">
        <v>7.12</v>
      </c>
      <c r="P499" s="27">
        <v>23.2</v>
      </c>
      <c r="Q499" s="24">
        <v>5.97</v>
      </c>
      <c r="R499" s="23">
        <v>4.2</v>
      </c>
      <c r="S499" s="371">
        <v>0.39946666666666675</v>
      </c>
      <c r="T499" s="371">
        <v>9.3333333333333338E-2</v>
      </c>
      <c r="U499" s="24">
        <v>0.54130240517786965</v>
      </c>
      <c r="V499" s="371">
        <v>34.860983911713866</v>
      </c>
    </row>
    <row r="500" spans="1:25">
      <c r="A500" s="108" t="s">
        <v>709</v>
      </c>
      <c r="B500" t="s">
        <v>877</v>
      </c>
      <c r="C500">
        <v>1</v>
      </c>
      <c r="D500" s="55">
        <v>44074</v>
      </c>
      <c r="O500" s="24">
        <v>7.13</v>
      </c>
      <c r="P500" s="27">
        <v>23.2</v>
      </c>
      <c r="Q500" s="27" t="s">
        <v>811</v>
      </c>
      <c r="R500" s="27" t="s">
        <v>811</v>
      </c>
      <c r="S500" s="24" t="s">
        <v>811</v>
      </c>
      <c r="T500" s="24" t="s">
        <v>811</v>
      </c>
      <c r="U500" s="24" t="s">
        <v>811</v>
      </c>
      <c r="V500" s="24" t="s">
        <v>811</v>
      </c>
    </row>
    <row r="501" spans="1:25">
      <c r="A501" s="108" t="s">
        <v>709</v>
      </c>
      <c r="B501" t="s">
        <v>877</v>
      </c>
      <c r="C501">
        <v>1.5</v>
      </c>
      <c r="D501" s="55">
        <v>44074</v>
      </c>
      <c r="O501" s="24">
        <v>7.07</v>
      </c>
      <c r="P501" s="27">
        <v>23.1</v>
      </c>
      <c r="Q501" s="27" t="s">
        <v>811</v>
      </c>
      <c r="R501" s="27" t="s">
        <v>811</v>
      </c>
      <c r="S501" s="24" t="s">
        <v>811</v>
      </c>
      <c r="T501" s="24" t="s">
        <v>811</v>
      </c>
      <c r="U501" s="24" t="s">
        <v>811</v>
      </c>
      <c r="V501" s="24" t="s">
        <v>811</v>
      </c>
    </row>
    <row r="502" spans="1:25">
      <c r="A502" s="108" t="s">
        <v>709</v>
      </c>
      <c r="B502" t="s">
        <v>877</v>
      </c>
      <c r="C502">
        <v>2</v>
      </c>
      <c r="D502" s="55">
        <v>44074</v>
      </c>
      <c r="O502" s="24">
        <v>7.28</v>
      </c>
      <c r="P502" s="27">
        <v>23.1</v>
      </c>
      <c r="Q502" s="27">
        <v>5.99</v>
      </c>
      <c r="R502" s="27">
        <v>4.2</v>
      </c>
      <c r="S502" s="371">
        <v>1.8069333333333337</v>
      </c>
      <c r="T502" s="371">
        <v>0.7466666666666667</v>
      </c>
      <c r="U502" s="24">
        <v>0.72677653113454033</v>
      </c>
      <c r="V502" s="371">
        <v>35.160146257146657</v>
      </c>
    </row>
    <row r="503" spans="1:25">
      <c r="A503" s="976"/>
      <c r="B503" s="591"/>
      <c r="C503" s="946"/>
      <c r="D503" s="947"/>
      <c r="E503" s="591"/>
      <c r="F503" s="946"/>
      <c r="G503" s="946"/>
      <c r="H503" s="946"/>
      <c r="I503" s="948"/>
      <c r="J503" s="591"/>
      <c r="K503" s="946"/>
      <c r="L503" s="591"/>
      <c r="M503" s="946"/>
      <c r="N503" s="591"/>
      <c r="O503" s="591"/>
      <c r="P503" s="607"/>
      <c r="Q503" s="591"/>
      <c r="R503" s="946"/>
      <c r="S503" s="591"/>
      <c r="T503" s="591"/>
      <c r="U503" s="371"/>
      <c r="V503" s="371"/>
      <c r="W503" s="591"/>
      <c r="X503" s="946"/>
    </row>
    <row r="504" spans="1:25" s="747" customFormat="1" ht="31.8" thickBot="1">
      <c r="A504" s="977" t="s">
        <v>804</v>
      </c>
      <c r="B504" s="863" t="s">
        <v>20</v>
      </c>
      <c r="C504" s="863" t="s">
        <v>701</v>
      </c>
      <c r="D504" s="863" t="s">
        <v>805</v>
      </c>
      <c r="E504" s="865" t="s">
        <v>786</v>
      </c>
      <c r="F504" s="863" t="s">
        <v>1000</v>
      </c>
      <c r="G504" s="863" t="s">
        <v>1008</v>
      </c>
      <c r="H504" s="863" t="s">
        <v>806</v>
      </c>
      <c r="I504" s="863" t="s">
        <v>807</v>
      </c>
      <c r="J504" s="867" t="s">
        <v>1009</v>
      </c>
      <c r="K504" s="863" t="s">
        <v>1015</v>
      </c>
      <c r="L504" s="868" t="s">
        <v>1016</v>
      </c>
      <c r="M504" s="863" t="s">
        <v>703</v>
      </c>
      <c r="N504" s="863" t="s">
        <v>1017</v>
      </c>
      <c r="O504" s="863" t="s">
        <v>808</v>
      </c>
      <c r="P504" s="863" t="s">
        <v>1018</v>
      </c>
      <c r="Q504" s="870" t="s">
        <v>809</v>
      </c>
      <c r="R504" s="870" t="s">
        <v>1019</v>
      </c>
      <c r="S504" s="863" t="s">
        <v>1021</v>
      </c>
      <c r="T504" s="863" t="s">
        <v>1010</v>
      </c>
      <c r="U504" s="863" t="s">
        <v>1011</v>
      </c>
      <c r="V504" s="863" t="s">
        <v>1012</v>
      </c>
      <c r="W504" s="863" t="s">
        <v>1013</v>
      </c>
      <c r="X504" s="863" t="s">
        <v>1014</v>
      </c>
    </row>
    <row r="505" spans="1:25" ht="16.2" thickTop="1">
      <c r="B505" t="s">
        <v>709</v>
      </c>
      <c r="C505" t="s">
        <v>879</v>
      </c>
      <c r="D505" s="27">
        <v>0.5</v>
      </c>
      <c r="E505" s="133">
        <v>44425</v>
      </c>
      <c r="H505">
        <v>1.93</v>
      </c>
      <c r="I505">
        <v>1.93</v>
      </c>
      <c r="J505" s="762">
        <v>1</v>
      </c>
      <c r="K505" s="27">
        <v>7.7</v>
      </c>
      <c r="L505" s="27">
        <v>27.4</v>
      </c>
      <c r="M505" s="24">
        <v>6.05</v>
      </c>
      <c r="N505" s="24">
        <v>3.2</v>
      </c>
      <c r="O505" s="24">
        <v>1.107428571428571</v>
      </c>
      <c r="P505" s="24">
        <v>1.6791547619047626</v>
      </c>
      <c r="Q505" s="71">
        <v>0.57603494903266061</v>
      </c>
      <c r="R505" s="371">
        <v>30.415284552845527</v>
      </c>
      <c r="S505" s="24">
        <v>2.7865833333333336</v>
      </c>
      <c r="T505" t="s">
        <v>1025</v>
      </c>
      <c r="U505" t="s">
        <v>1027</v>
      </c>
      <c r="V505" t="s">
        <v>1028</v>
      </c>
      <c r="W505" t="s">
        <v>1029</v>
      </c>
      <c r="Y505" s="954"/>
    </row>
    <row r="506" spans="1:25">
      <c r="B506" t="s">
        <v>709</v>
      </c>
      <c r="C506" t="s">
        <v>879</v>
      </c>
      <c r="D506" s="27">
        <v>1</v>
      </c>
      <c r="E506" s="133">
        <v>44425</v>
      </c>
      <c r="K506" s="27">
        <v>7.71</v>
      </c>
      <c r="L506" s="27">
        <v>27</v>
      </c>
      <c r="M506" s="24" t="s">
        <v>811</v>
      </c>
      <c r="N506" s="24" t="s">
        <v>811</v>
      </c>
      <c r="O506" s="24" t="s">
        <v>811</v>
      </c>
      <c r="P506" s="24" t="s">
        <v>811</v>
      </c>
      <c r="Q506" s="71" t="s">
        <v>811</v>
      </c>
      <c r="R506" s="371" t="s">
        <v>811</v>
      </c>
      <c r="S506" s="24" t="s">
        <v>811</v>
      </c>
      <c r="Y506" s="954"/>
    </row>
    <row r="507" spans="1:25">
      <c r="B507" t="s">
        <v>709</v>
      </c>
      <c r="C507" t="s">
        <v>879</v>
      </c>
      <c r="D507" s="27">
        <v>1.5</v>
      </c>
      <c r="E507" s="133">
        <v>44425</v>
      </c>
      <c r="K507" s="27">
        <v>7.59</v>
      </c>
      <c r="L507" s="27">
        <v>26.9</v>
      </c>
      <c r="M507" s="24">
        <v>6.08</v>
      </c>
      <c r="N507" s="24">
        <v>3.6000000000000005</v>
      </c>
      <c r="O507" s="24">
        <v>1.4960000000000002</v>
      </c>
      <c r="P507" s="24">
        <v>1.997783333333333</v>
      </c>
      <c r="Q507" s="71">
        <v>0.51203106580680935</v>
      </c>
      <c r="R507" s="371">
        <v>30.415284552845527</v>
      </c>
      <c r="S507" s="24">
        <v>3.493783333333333</v>
      </c>
      <c r="Y507" s="954"/>
    </row>
    <row r="508" spans="1:25">
      <c r="A508" s="976"/>
      <c r="B508" s="591"/>
      <c r="C508" s="946"/>
      <c r="D508" s="947"/>
      <c r="E508" s="591"/>
      <c r="F508" s="946"/>
      <c r="G508" s="946"/>
      <c r="H508" s="946"/>
      <c r="I508" s="948"/>
      <c r="J508" s="591"/>
      <c r="K508" s="946"/>
      <c r="L508" s="591"/>
      <c r="M508" s="946"/>
      <c r="N508" s="591"/>
      <c r="O508" s="591"/>
      <c r="P508" s="607"/>
      <c r="Q508" s="591"/>
      <c r="R508" s="946"/>
      <c r="S508" s="591"/>
      <c r="T508" s="591"/>
      <c r="U508" s="371"/>
      <c r="V508" s="371"/>
      <c r="W508" s="591"/>
      <c r="X508" s="946"/>
    </row>
    <row r="509" spans="1:25" s="832" customFormat="1" ht="21" thickBot="1">
      <c r="A509" s="144" t="s">
        <v>20</v>
      </c>
      <c r="B509" s="144" t="s">
        <v>701</v>
      </c>
      <c r="C509" s="146" t="s">
        <v>805</v>
      </c>
      <c r="D509" s="1559" t="s">
        <v>786</v>
      </c>
      <c r="E509" s="144" t="s">
        <v>1000</v>
      </c>
      <c r="F509" s="146" t="s">
        <v>1008</v>
      </c>
      <c r="G509" s="146" t="s">
        <v>806</v>
      </c>
      <c r="H509" s="146" t="s">
        <v>807</v>
      </c>
      <c r="I509" s="1560" t="s">
        <v>1009</v>
      </c>
      <c r="J509" s="144" t="s">
        <v>1015</v>
      </c>
      <c r="K509" s="148" t="s">
        <v>1016</v>
      </c>
      <c r="L509" s="144" t="s">
        <v>703</v>
      </c>
      <c r="M509" s="146" t="s">
        <v>1017</v>
      </c>
      <c r="N509" s="149" t="s">
        <v>808</v>
      </c>
      <c r="O509" s="149" t="s">
        <v>1018</v>
      </c>
      <c r="P509" s="149" t="s">
        <v>809</v>
      </c>
      <c r="Q509" s="149" t="s">
        <v>1019</v>
      </c>
      <c r="R509" s="1409" t="s">
        <v>1021</v>
      </c>
      <c r="S509" s="144" t="s">
        <v>1010</v>
      </c>
      <c r="T509" s="146" t="s">
        <v>1011</v>
      </c>
      <c r="U509" s="144" t="s">
        <v>1012</v>
      </c>
      <c r="V509" s="146" t="s">
        <v>1013</v>
      </c>
      <c r="W509" s="144" t="s">
        <v>1014</v>
      </c>
    </row>
    <row r="510" spans="1:25" ht="16.2" thickTop="1">
      <c r="A510" t="s">
        <v>709</v>
      </c>
      <c r="B510" t="s">
        <v>879</v>
      </c>
      <c r="C510" s="27">
        <v>0.5</v>
      </c>
      <c r="D510" s="55">
        <v>44795</v>
      </c>
      <c r="E510" s="27"/>
      <c r="F510">
        <v>2</v>
      </c>
      <c r="G510">
        <v>1.72</v>
      </c>
      <c r="H510">
        <v>1.72</v>
      </c>
      <c r="I510" s="1562">
        <v>1</v>
      </c>
      <c r="J510" s="27">
        <v>8.01</v>
      </c>
      <c r="K510" s="27">
        <v>25.4</v>
      </c>
      <c r="L510" s="22">
        <v>5.86</v>
      </c>
      <c r="M510" s="27">
        <v>4.4000000000000004</v>
      </c>
      <c r="N510" s="24">
        <v>3.2793505952380975</v>
      </c>
      <c r="O510" s="24">
        <v>2.3994285714285706</v>
      </c>
      <c r="P510" s="24">
        <v>0.63176494128224614</v>
      </c>
      <c r="Q510" s="49">
        <v>41.071167932112544</v>
      </c>
      <c r="R510" s="24">
        <v>5.6787791666666685</v>
      </c>
      <c r="S510" t="s">
        <v>1114</v>
      </c>
      <c r="T510">
        <v>4</v>
      </c>
      <c r="U510">
        <v>2</v>
      </c>
      <c r="V510" t="s">
        <v>1116</v>
      </c>
    </row>
    <row r="511" spans="1:25">
      <c r="A511" t="s">
        <v>709</v>
      </c>
      <c r="B511" t="s">
        <v>879</v>
      </c>
      <c r="C511" s="27">
        <v>1</v>
      </c>
      <c r="D511" s="55">
        <v>44795</v>
      </c>
      <c r="E511" s="27"/>
      <c r="I511" s="1561"/>
      <c r="J511" s="27">
        <v>7.58</v>
      </c>
      <c r="K511" s="27">
        <v>25.2</v>
      </c>
      <c r="L511" s="27" t="s">
        <v>811</v>
      </c>
      <c r="M511" s="27" t="s">
        <v>811</v>
      </c>
      <c r="N511" s="24" t="s">
        <v>811</v>
      </c>
      <c r="O511" s="24" t="s">
        <v>811</v>
      </c>
      <c r="P511" s="24" t="s">
        <v>811</v>
      </c>
      <c r="Q511" s="24" t="s">
        <v>811</v>
      </c>
      <c r="R511" s="24" t="s">
        <v>811</v>
      </c>
    </row>
    <row r="512" spans="1:25">
      <c r="A512" t="s">
        <v>709</v>
      </c>
      <c r="B512" t="s">
        <v>879</v>
      </c>
      <c r="C512" s="27">
        <v>1.5</v>
      </c>
      <c r="D512" s="55">
        <v>44795</v>
      </c>
      <c r="E512" s="27"/>
      <c r="I512" s="1561"/>
      <c r="J512" s="27">
        <v>7.46</v>
      </c>
      <c r="K512" s="27">
        <v>25</v>
      </c>
      <c r="L512" s="22">
        <v>5.82</v>
      </c>
      <c r="M512" s="27">
        <v>3.8</v>
      </c>
      <c r="N512" s="24">
        <v>3.0355220238095235</v>
      </c>
      <c r="O512" s="24">
        <v>1.874857142857143</v>
      </c>
      <c r="P512" s="24">
        <v>0.49472904772111687</v>
      </c>
      <c r="Q512" s="49">
        <v>42.143075033497091</v>
      </c>
      <c r="R512" s="24">
        <v>4.910379166666667</v>
      </c>
    </row>
    <row r="513" spans="1:132">
      <c r="A513" s="976"/>
      <c r="B513" s="591"/>
      <c r="C513" s="946"/>
      <c r="D513" s="947"/>
      <c r="E513" s="591"/>
      <c r="F513" s="946"/>
      <c r="G513" s="946"/>
      <c r="H513" s="946"/>
      <c r="I513" s="948"/>
      <c r="J513" s="591"/>
      <c r="K513" s="946"/>
      <c r="L513" s="591"/>
      <c r="M513" s="946"/>
      <c r="N513" s="591"/>
      <c r="O513" s="591"/>
      <c r="P513" s="607"/>
      <c r="Q513" s="591"/>
      <c r="R513" s="946"/>
      <c r="S513" s="591"/>
      <c r="T513" s="591"/>
      <c r="U513" s="371"/>
      <c r="V513" s="371"/>
      <c r="W513" s="591"/>
      <c r="X513" s="946"/>
    </row>
    <row r="514" spans="1:132">
      <c r="A514" s="976"/>
      <c r="B514" s="591"/>
      <c r="C514" s="946"/>
      <c r="D514" s="947"/>
      <c r="E514" s="591"/>
      <c r="F514" s="946"/>
      <c r="G514" s="946"/>
      <c r="H514" s="946"/>
      <c r="I514" s="948"/>
      <c r="J514" s="591"/>
      <c r="K514" s="946"/>
      <c r="L514" s="591"/>
      <c r="M514" s="946"/>
      <c r="N514" s="591"/>
      <c r="O514" s="591"/>
      <c r="P514" s="607"/>
      <c r="Q514" s="591"/>
      <c r="R514" s="946"/>
      <c r="S514" s="591"/>
      <c r="T514" s="591"/>
      <c r="U514" s="371"/>
      <c r="V514" s="371"/>
      <c r="W514" s="591"/>
      <c r="X514" s="946"/>
    </row>
    <row r="515" spans="1:132">
      <c r="A515" s="976"/>
      <c r="B515" s="591"/>
      <c r="C515" s="946"/>
      <c r="D515" s="947"/>
      <c r="E515" s="591"/>
      <c r="F515" s="946"/>
      <c r="G515" s="946"/>
      <c r="H515" s="946"/>
      <c r="I515" s="948"/>
      <c r="J515" s="591"/>
      <c r="K515" s="946"/>
      <c r="L515" s="591"/>
      <c r="M515" s="946"/>
      <c r="N515" s="591"/>
      <c r="O515" s="591"/>
      <c r="P515" s="607"/>
      <c r="Q515" s="591"/>
      <c r="R515" s="946"/>
      <c r="S515" s="591"/>
      <c r="T515" s="591"/>
      <c r="U515" s="371"/>
      <c r="V515" s="371"/>
      <c r="W515" s="591"/>
      <c r="X515" s="946"/>
    </row>
    <row r="516" spans="1:132">
      <c r="A516" s="972" t="s">
        <v>880</v>
      </c>
      <c r="B516" s="591"/>
      <c r="C516" s="946"/>
      <c r="D516" s="947"/>
      <c r="E516" s="591"/>
      <c r="F516" s="946"/>
      <c r="G516" s="946"/>
      <c r="H516" s="946"/>
      <c r="I516" s="948"/>
      <c r="J516" s="591"/>
      <c r="K516" s="946"/>
      <c r="L516" s="591"/>
      <c r="M516" s="946"/>
      <c r="N516" s="591"/>
      <c r="O516" s="591"/>
      <c r="P516" s="607"/>
      <c r="Q516" s="591"/>
      <c r="R516" s="946"/>
      <c r="S516" s="591"/>
      <c r="T516" s="591"/>
      <c r="U516" s="371"/>
      <c r="V516" s="371"/>
      <c r="W516" s="591"/>
      <c r="X516" s="946"/>
    </row>
    <row r="517" spans="1:132">
      <c r="A517" s="840" t="s">
        <v>784</v>
      </c>
      <c r="B517" s="841" t="s">
        <v>20</v>
      </c>
      <c r="C517" s="841" t="s">
        <v>701</v>
      </c>
      <c r="D517" s="841" t="s">
        <v>999</v>
      </c>
      <c r="E517" s="842" t="s">
        <v>785</v>
      </c>
      <c r="F517" s="842" t="s">
        <v>786</v>
      </c>
      <c r="G517" s="842" t="s">
        <v>1000</v>
      </c>
      <c r="H517" s="842" t="s">
        <v>1001</v>
      </c>
      <c r="I517" s="842" t="s">
        <v>787</v>
      </c>
      <c r="J517" s="842" t="s">
        <v>788</v>
      </c>
      <c r="K517" s="842" t="s">
        <v>789</v>
      </c>
      <c r="L517" s="842" t="s">
        <v>1002</v>
      </c>
      <c r="M517" s="842" t="s">
        <v>790</v>
      </c>
      <c r="N517" s="842" t="s">
        <v>791</v>
      </c>
      <c r="O517" s="843" t="s">
        <v>792</v>
      </c>
      <c r="P517" s="843" t="s">
        <v>474</v>
      </c>
      <c r="Q517" s="843" t="s">
        <v>793</v>
      </c>
      <c r="R517" s="843" t="s">
        <v>483</v>
      </c>
      <c r="S517" s="843" t="s">
        <v>794</v>
      </c>
      <c r="T517" s="843" t="s">
        <v>480</v>
      </c>
      <c r="U517" s="843" t="s">
        <v>1003</v>
      </c>
      <c r="V517" s="841" t="s">
        <v>1004</v>
      </c>
      <c r="W517" s="841" t="s">
        <v>1005</v>
      </c>
      <c r="X517" s="844" t="s">
        <v>1006</v>
      </c>
      <c r="Y517" s="845" t="s">
        <v>798</v>
      </c>
      <c r="AE517" s="848" t="s">
        <v>784</v>
      </c>
      <c r="AF517" s="849" t="s">
        <v>20</v>
      </c>
      <c r="AG517" s="849" t="s">
        <v>701</v>
      </c>
      <c r="AH517" s="849" t="s">
        <v>1005</v>
      </c>
      <c r="AI517" s="844" t="s">
        <v>1006</v>
      </c>
      <c r="AJ517" s="850" t="s">
        <v>798</v>
      </c>
    </row>
    <row r="518" spans="1:132" s="781" customFormat="1" ht="94.2" thickBot="1">
      <c r="A518" s="978" t="s">
        <v>843</v>
      </c>
      <c r="B518" s="851" t="s">
        <v>1048</v>
      </c>
      <c r="C518" s="852" t="s">
        <v>1049</v>
      </c>
      <c r="D518" s="851" t="s">
        <v>845</v>
      </c>
      <c r="E518" s="851" t="s">
        <v>1050</v>
      </c>
      <c r="F518" s="851" t="s">
        <v>1051</v>
      </c>
      <c r="G518" s="851" t="s">
        <v>1052</v>
      </c>
      <c r="H518" s="851" t="s">
        <v>846</v>
      </c>
      <c r="I518" s="853" t="s">
        <v>786</v>
      </c>
      <c r="J518" s="854" t="s">
        <v>1053</v>
      </c>
      <c r="K518" s="854" t="s">
        <v>1054</v>
      </c>
      <c r="L518" s="854" t="s">
        <v>1055</v>
      </c>
      <c r="M518" s="853" t="s">
        <v>1056</v>
      </c>
      <c r="N518" s="851" t="s">
        <v>1000</v>
      </c>
      <c r="O518" s="851" t="s">
        <v>847</v>
      </c>
      <c r="P518" s="851" t="s">
        <v>848</v>
      </c>
      <c r="Q518" s="855" t="s">
        <v>1009</v>
      </c>
      <c r="R518" s="851" t="s">
        <v>1015</v>
      </c>
      <c r="S518" s="856" t="s">
        <v>1016</v>
      </c>
      <c r="T518" s="856" t="s">
        <v>1057</v>
      </c>
      <c r="U518" s="856" t="s">
        <v>1058</v>
      </c>
      <c r="V518" s="851" t="s">
        <v>1059</v>
      </c>
      <c r="W518" s="856" t="s">
        <v>1060</v>
      </c>
      <c r="X518" s="857" t="s">
        <v>849</v>
      </c>
      <c r="Y518" s="851" t="s">
        <v>1061</v>
      </c>
      <c r="Z518" s="851" t="s">
        <v>1062</v>
      </c>
      <c r="AA518" s="858" t="s">
        <v>850</v>
      </c>
      <c r="AB518" s="858" t="s">
        <v>1063</v>
      </c>
      <c r="AC518" s="858" t="s">
        <v>1064</v>
      </c>
      <c r="AD518" s="858" t="s">
        <v>851</v>
      </c>
      <c r="AE518" s="858" t="s">
        <v>1065</v>
      </c>
      <c r="AF518" s="856" t="s">
        <v>1066</v>
      </c>
      <c r="AG518" s="859" t="s">
        <v>1067</v>
      </c>
      <c r="AH518" s="859" t="s">
        <v>1068</v>
      </c>
      <c r="AI518" s="859" t="s">
        <v>1069</v>
      </c>
      <c r="AJ518" s="860" t="s">
        <v>1070</v>
      </c>
      <c r="AK518" s="858" t="s">
        <v>1071</v>
      </c>
      <c r="AL518" s="859" t="s">
        <v>1072</v>
      </c>
      <c r="AM518" s="859" t="s">
        <v>1073</v>
      </c>
      <c r="AN518" s="859" t="s">
        <v>1074</v>
      </c>
      <c r="AO518" s="859" t="s">
        <v>1075</v>
      </c>
      <c r="AP518" s="859" t="s">
        <v>1076</v>
      </c>
      <c r="AQ518" s="859" t="s">
        <v>1077</v>
      </c>
      <c r="AR518" s="859" t="s">
        <v>1078</v>
      </c>
      <c r="AS518" s="859" t="s">
        <v>1079</v>
      </c>
      <c r="AT518" s="780" t="s">
        <v>1080</v>
      </c>
      <c r="AU518" s="780" t="s">
        <v>1081</v>
      </c>
      <c r="AV518" s="780" t="s">
        <v>1082</v>
      </c>
      <c r="AW518" s="780" t="s">
        <v>1083</v>
      </c>
      <c r="AX518" s="780" t="s">
        <v>1084</v>
      </c>
      <c r="AY518" s="780" t="s">
        <v>1085</v>
      </c>
      <c r="AZ518" s="779" t="s">
        <v>1086</v>
      </c>
      <c r="BA518" s="779" t="s">
        <v>1087</v>
      </c>
      <c r="BB518" s="778" t="s">
        <v>1088</v>
      </c>
      <c r="BC518" s="778" t="s">
        <v>1089</v>
      </c>
      <c r="BD518" s="778" t="s">
        <v>1090</v>
      </c>
      <c r="BE518" s="778" t="s">
        <v>1091</v>
      </c>
      <c r="BF518" s="778" t="s">
        <v>1092</v>
      </c>
      <c r="BG518" s="778" t="s">
        <v>1093</v>
      </c>
      <c r="BH518" s="778" t="s">
        <v>1094</v>
      </c>
      <c r="BI518" s="778" t="s">
        <v>1095</v>
      </c>
      <c r="BJ518" s="778" t="s">
        <v>1096</v>
      </c>
    </row>
    <row r="519" spans="1:132">
      <c r="A519" s="976" t="s">
        <v>87</v>
      </c>
      <c r="B519" s="629" t="s">
        <v>883</v>
      </c>
      <c r="C519" s="139" t="s">
        <v>883</v>
      </c>
      <c r="D519" s="591" t="s">
        <v>883</v>
      </c>
      <c r="E519" s="591" t="s">
        <v>1039</v>
      </c>
      <c r="F519" s="816" t="s">
        <v>1117</v>
      </c>
      <c r="G519" s="816" t="s">
        <v>817</v>
      </c>
      <c r="H519" s="835">
        <v>0</v>
      </c>
      <c r="I519" s="962">
        <v>42908</v>
      </c>
      <c r="J519" s="963">
        <v>6</v>
      </c>
      <c r="K519" s="817">
        <v>22</v>
      </c>
      <c r="L519" s="817">
        <v>2017</v>
      </c>
      <c r="P519">
        <v>7.5</v>
      </c>
      <c r="R519">
        <v>9.1</v>
      </c>
      <c r="S519">
        <v>23.8</v>
      </c>
      <c r="T519" s="933">
        <f t="shared" ref="T519:T580" si="2">IF(ISNUMBER(S519),(EXP(-173.4292+249.6339*(100/(273.15+S519))+143.3483*LN((273.15+S519)/100)+(-21.8492*((S519+273.15)/100))))*1.4276,"")</f>
        <v>8.4227523173643331</v>
      </c>
      <c r="U519" s="955">
        <f t="shared" ref="U519:U580" si="3">R519/T519</f>
        <v>1.0804069331635757</v>
      </c>
      <c r="AF519">
        <v>7.4</v>
      </c>
      <c r="AH519">
        <v>81</v>
      </c>
      <c r="AP519">
        <v>0.9</v>
      </c>
      <c r="AQ519">
        <v>1</v>
      </c>
    </row>
    <row r="520" spans="1:132">
      <c r="A520" s="976" t="s">
        <v>87</v>
      </c>
      <c r="B520" s="629" t="s">
        <v>883</v>
      </c>
      <c r="C520" s="139" t="s">
        <v>883</v>
      </c>
      <c r="D520" s="591" t="s">
        <v>883</v>
      </c>
      <c r="E520" s="591" t="s">
        <v>1039</v>
      </c>
      <c r="F520" s="816" t="s">
        <v>1117</v>
      </c>
      <c r="G520" s="816"/>
      <c r="H520" s="964">
        <v>1</v>
      </c>
      <c r="I520" s="133">
        <v>42908</v>
      </c>
      <c r="J520" s="817">
        <v>6</v>
      </c>
      <c r="K520" s="817">
        <v>22</v>
      </c>
      <c r="L520" s="817">
        <v>2017</v>
      </c>
      <c r="R520">
        <v>9.1</v>
      </c>
      <c r="S520">
        <v>23.1</v>
      </c>
      <c r="T520" s="933">
        <f t="shared" si="2"/>
        <v>8.5352462006043499</v>
      </c>
      <c r="U520" s="955">
        <f t="shared" si="3"/>
        <v>1.0661672535416333</v>
      </c>
      <c r="AF520">
        <v>7.4</v>
      </c>
      <c r="AH520">
        <v>81</v>
      </c>
      <c r="AP520">
        <v>1.2</v>
      </c>
      <c r="AQ520">
        <v>1</v>
      </c>
      <c r="EB520" s="106"/>
    </row>
    <row r="521" spans="1:132">
      <c r="A521" s="976" t="s">
        <v>87</v>
      </c>
      <c r="B521" s="629" t="s">
        <v>883</v>
      </c>
      <c r="C521" s="139" t="s">
        <v>883</v>
      </c>
      <c r="D521" s="591" t="s">
        <v>883</v>
      </c>
      <c r="E521" s="591" t="s">
        <v>1039</v>
      </c>
      <c r="F521" s="816" t="s">
        <v>1117</v>
      </c>
      <c r="G521" s="816"/>
      <c r="H521" s="964">
        <v>2</v>
      </c>
      <c r="I521" s="133">
        <v>42908</v>
      </c>
      <c r="J521" s="817">
        <v>6</v>
      </c>
      <c r="K521" s="817">
        <v>22</v>
      </c>
      <c r="L521" s="817">
        <v>2017</v>
      </c>
      <c r="R521">
        <v>9.1</v>
      </c>
      <c r="S521">
        <v>22.9</v>
      </c>
      <c r="T521" s="933">
        <f t="shared" si="2"/>
        <v>8.5678825627365818</v>
      </c>
      <c r="U521" s="955">
        <f t="shared" si="3"/>
        <v>1.0621060610211561</v>
      </c>
      <c r="AF521">
        <v>7.4</v>
      </c>
      <c r="AH521">
        <v>81</v>
      </c>
      <c r="AP521">
        <v>1.4</v>
      </c>
      <c r="AQ521">
        <v>1</v>
      </c>
      <c r="EB521" s="106"/>
    </row>
    <row r="522" spans="1:132">
      <c r="A522" s="976" t="s">
        <v>87</v>
      </c>
      <c r="B522" s="629" t="s">
        <v>883</v>
      </c>
      <c r="C522" s="139" t="s">
        <v>883</v>
      </c>
      <c r="D522" s="591" t="s">
        <v>883</v>
      </c>
      <c r="E522" s="591" t="s">
        <v>1039</v>
      </c>
      <c r="F522" s="816" t="s">
        <v>1117</v>
      </c>
      <c r="G522" s="816"/>
      <c r="H522" s="964">
        <v>3</v>
      </c>
      <c r="I522" s="133">
        <v>42908</v>
      </c>
      <c r="J522" s="817">
        <v>6</v>
      </c>
      <c r="K522" s="817">
        <v>22</v>
      </c>
      <c r="L522" s="817">
        <v>2017</v>
      </c>
      <c r="R522">
        <v>9.1</v>
      </c>
      <c r="S522">
        <v>22.7</v>
      </c>
      <c r="T522" s="933">
        <f t="shared" si="2"/>
        <v>8.6007430046101643</v>
      </c>
      <c r="U522" s="955">
        <f t="shared" si="3"/>
        <v>1.0580481238797885</v>
      </c>
      <c r="AF522">
        <v>7.3</v>
      </c>
      <c r="AH522">
        <v>81</v>
      </c>
      <c r="AP522">
        <v>1.3</v>
      </c>
      <c r="AQ522">
        <v>1</v>
      </c>
      <c r="EB522" s="106"/>
    </row>
    <row r="523" spans="1:132">
      <c r="A523" s="976" t="s">
        <v>87</v>
      </c>
      <c r="B523" s="629" t="s">
        <v>883</v>
      </c>
      <c r="C523" s="139" t="s">
        <v>883</v>
      </c>
      <c r="D523" s="591" t="s">
        <v>883</v>
      </c>
      <c r="E523" s="591" t="s">
        <v>1039</v>
      </c>
      <c r="F523" s="816" t="s">
        <v>1117</v>
      </c>
      <c r="G523" s="816"/>
      <c r="H523" s="964">
        <v>4</v>
      </c>
      <c r="I523" s="133">
        <v>42908</v>
      </c>
      <c r="J523" s="817">
        <v>6</v>
      </c>
      <c r="K523" s="817">
        <v>22</v>
      </c>
      <c r="L523" s="817">
        <v>2017</v>
      </c>
      <c r="R523">
        <v>9</v>
      </c>
      <c r="S523">
        <v>22.4</v>
      </c>
      <c r="T523" s="933">
        <f t="shared" si="2"/>
        <v>8.6504586454943624</v>
      </c>
      <c r="U523" s="955">
        <f t="shared" si="3"/>
        <v>1.0404072626470156</v>
      </c>
      <c r="AF523">
        <v>7.1</v>
      </c>
      <c r="AH523">
        <v>80</v>
      </c>
      <c r="AP523">
        <v>1.6</v>
      </c>
      <c r="AQ523">
        <v>1</v>
      </c>
      <c r="EB523" s="106"/>
    </row>
    <row r="524" spans="1:132">
      <c r="A524" s="976" t="s">
        <v>87</v>
      </c>
      <c r="B524" s="629" t="s">
        <v>883</v>
      </c>
      <c r="C524" s="139" t="s">
        <v>883</v>
      </c>
      <c r="D524" s="591" t="s">
        <v>883</v>
      </c>
      <c r="E524" s="591" t="s">
        <v>1039</v>
      </c>
      <c r="F524" s="816" t="s">
        <v>1117</v>
      </c>
      <c r="G524" s="816"/>
      <c r="H524" s="964">
        <v>5</v>
      </c>
      <c r="I524" s="133">
        <v>42908</v>
      </c>
      <c r="J524" s="817">
        <v>6</v>
      </c>
      <c r="K524" s="817">
        <v>22</v>
      </c>
      <c r="L524" s="817">
        <v>2017</v>
      </c>
      <c r="R524">
        <v>9</v>
      </c>
      <c r="S524">
        <v>22.2</v>
      </c>
      <c r="T524" s="933">
        <f t="shared" si="2"/>
        <v>8.6838889852655079</v>
      </c>
      <c r="U524" s="955">
        <f t="shared" si="3"/>
        <v>1.0364020101213705</v>
      </c>
      <c r="AF524">
        <v>7</v>
      </c>
      <c r="AH524">
        <v>81</v>
      </c>
      <c r="AP524">
        <v>1.6</v>
      </c>
      <c r="AQ524">
        <v>1</v>
      </c>
      <c r="EB524" s="106"/>
    </row>
    <row r="525" spans="1:132">
      <c r="A525" s="976" t="s">
        <v>87</v>
      </c>
      <c r="B525" s="629" t="s">
        <v>883</v>
      </c>
      <c r="C525" s="139" t="s">
        <v>883</v>
      </c>
      <c r="D525" s="591" t="s">
        <v>883</v>
      </c>
      <c r="E525" s="591" t="s">
        <v>1039</v>
      </c>
      <c r="F525" s="816" t="s">
        <v>1117</v>
      </c>
      <c r="G525" s="816"/>
      <c r="H525" s="964">
        <v>6</v>
      </c>
      <c r="I525" s="133">
        <v>42908</v>
      </c>
      <c r="J525" s="817">
        <v>6</v>
      </c>
      <c r="K525" s="817">
        <v>22</v>
      </c>
      <c r="L525" s="817">
        <v>2017</v>
      </c>
      <c r="R525">
        <v>9.6</v>
      </c>
      <c r="S525">
        <v>20.3</v>
      </c>
      <c r="T525" s="933">
        <f t="shared" si="2"/>
        <v>9.0133747491721916</v>
      </c>
      <c r="U525" s="955">
        <f t="shared" si="3"/>
        <v>1.0650838633866504</v>
      </c>
      <c r="AF525">
        <v>6.9</v>
      </c>
      <c r="AH525">
        <v>80</v>
      </c>
      <c r="AP525">
        <v>1.8</v>
      </c>
      <c r="AQ525">
        <v>1</v>
      </c>
      <c r="EB525" s="106"/>
    </row>
    <row r="526" spans="1:132">
      <c r="A526" s="976" t="s">
        <v>87</v>
      </c>
      <c r="B526" s="629" t="s">
        <v>883</v>
      </c>
      <c r="C526" s="139" t="s">
        <v>883</v>
      </c>
      <c r="D526" s="591" t="s">
        <v>883</v>
      </c>
      <c r="E526" s="591" t="s">
        <v>1039</v>
      </c>
      <c r="F526" s="816" t="s">
        <v>1117</v>
      </c>
      <c r="G526" s="816"/>
      <c r="H526" s="964">
        <v>7</v>
      </c>
      <c r="I526" s="133">
        <v>42908</v>
      </c>
      <c r="J526" s="817">
        <v>6</v>
      </c>
      <c r="K526" s="817">
        <v>22</v>
      </c>
      <c r="L526" s="817">
        <v>2017</v>
      </c>
      <c r="R526">
        <v>9.4</v>
      </c>
      <c r="S526">
        <v>18.5</v>
      </c>
      <c r="T526" s="933">
        <f t="shared" si="2"/>
        <v>9.3467131294845842</v>
      </c>
      <c r="U526" s="955">
        <f t="shared" si="3"/>
        <v>1.0057011346959308</v>
      </c>
      <c r="AF526">
        <v>6.7</v>
      </c>
      <c r="AH526">
        <v>79</v>
      </c>
      <c r="AP526">
        <v>3.5</v>
      </c>
      <c r="AQ526">
        <v>1.2</v>
      </c>
      <c r="EB526" s="106"/>
    </row>
    <row r="527" spans="1:132">
      <c r="A527" s="976" t="s">
        <v>87</v>
      </c>
      <c r="B527" s="629" t="s">
        <v>883</v>
      </c>
      <c r="C527" s="139" t="s">
        <v>883</v>
      </c>
      <c r="D527" s="591" t="s">
        <v>883</v>
      </c>
      <c r="E527" s="591" t="s">
        <v>1039</v>
      </c>
      <c r="F527" s="816" t="s">
        <v>1117</v>
      </c>
      <c r="G527" s="816"/>
      <c r="H527" s="964">
        <v>8</v>
      </c>
      <c r="I527" s="133">
        <v>42908</v>
      </c>
      <c r="J527" s="817">
        <v>6</v>
      </c>
      <c r="K527" s="817">
        <v>22</v>
      </c>
      <c r="L527" s="817">
        <v>2017</v>
      </c>
      <c r="R527">
        <v>8.3000000000000007</v>
      </c>
      <c r="S527">
        <v>17.600000000000001</v>
      </c>
      <c r="T527" s="933">
        <f t="shared" si="2"/>
        <v>9.5217313794519587</v>
      </c>
      <c r="U527" s="955">
        <f t="shared" si="3"/>
        <v>0.87169020729901359</v>
      </c>
      <c r="AF527">
        <v>6.5</v>
      </c>
      <c r="AH527">
        <v>80</v>
      </c>
      <c r="AP527">
        <v>9.1999999999999993</v>
      </c>
      <c r="AQ527">
        <v>1.5</v>
      </c>
      <c r="EB527" s="106"/>
    </row>
    <row r="528" spans="1:132">
      <c r="A528" s="976" t="s">
        <v>87</v>
      </c>
      <c r="B528" s="629" t="s">
        <v>883</v>
      </c>
      <c r="C528" s="139" t="s">
        <v>883</v>
      </c>
      <c r="D528" s="591" t="s">
        <v>883</v>
      </c>
      <c r="E528" s="591" t="s">
        <v>1039</v>
      </c>
      <c r="F528" s="816" t="s">
        <v>1117</v>
      </c>
      <c r="G528" s="816"/>
      <c r="H528" s="964">
        <v>9</v>
      </c>
      <c r="I528" s="133">
        <v>42908</v>
      </c>
      <c r="J528" s="817">
        <v>6</v>
      </c>
      <c r="K528" s="817">
        <v>22</v>
      </c>
      <c r="L528" s="817">
        <v>2017</v>
      </c>
      <c r="R528">
        <v>3.3</v>
      </c>
      <c r="S528">
        <v>17</v>
      </c>
      <c r="T528" s="933">
        <f t="shared" si="2"/>
        <v>9.6416790547598179</v>
      </c>
      <c r="U528" s="955">
        <f t="shared" si="3"/>
        <v>0.34226403733806982</v>
      </c>
      <c r="AF528">
        <v>6.5</v>
      </c>
      <c r="AH528">
        <v>82</v>
      </c>
      <c r="AP528">
        <v>25.1</v>
      </c>
      <c r="AQ528">
        <v>2</v>
      </c>
      <c r="EB528" s="106"/>
    </row>
    <row r="529" spans="1:132">
      <c r="A529" s="976" t="s">
        <v>87</v>
      </c>
      <c r="B529" s="629" t="s">
        <v>883</v>
      </c>
      <c r="C529" s="139" t="s">
        <v>883</v>
      </c>
      <c r="D529" s="591" t="s">
        <v>883</v>
      </c>
      <c r="E529" s="591" t="s">
        <v>1039</v>
      </c>
      <c r="F529" s="816" t="s">
        <v>1117</v>
      </c>
      <c r="G529" s="816"/>
      <c r="H529" s="964">
        <v>9.6</v>
      </c>
      <c r="I529" s="133">
        <v>42908</v>
      </c>
      <c r="J529" s="817">
        <v>6</v>
      </c>
      <c r="K529" s="817">
        <v>22</v>
      </c>
      <c r="L529" s="817">
        <v>2017</v>
      </c>
      <c r="R529">
        <v>1.9</v>
      </c>
      <c r="S529">
        <v>16.8</v>
      </c>
      <c r="T529" s="933">
        <f t="shared" si="2"/>
        <v>9.6822597688973335</v>
      </c>
      <c r="U529" s="955">
        <f t="shared" si="3"/>
        <v>0.19623518118192174</v>
      </c>
      <c r="AF529">
        <v>6.6</v>
      </c>
      <c r="AH529">
        <v>83</v>
      </c>
      <c r="AP529">
        <v>5.5</v>
      </c>
      <c r="AQ529">
        <v>3.2</v>
      </c>
      <c r="EB529" s="106"/>
    </row>
    <row r="530" spans="1:132">
      <c r="A530" s="976" t="s">
        <v>87</v>
      </c>
      <c r="B530" s="629" t="s">
        <v>883</v>
      </c>
      <c r="C530" s="139" t="s">
        <v>883</v>
      </c>
      <c r="D530" s="591" t="s">
        <v>883</v>
      </c>
      <c r="E530" s="591" t="s">
        <v>1039</v>
      </c>
      <c r="F530" s="816" t="s">
        <v>1117</v>
      </c>
      <c r="G530" s="816" t="s">
        <v>1102</v>
      </c>
      <c r="H530" s="964">
        <v>9.6999999999999993</v>
      </c>
      <c r="I530" s="133">
        <v>42908</v>
      </c>
      <c r="J530" s="817">
        <v>6</v>
      </c>
      <c r="K530" s="817">
        <v>22</v>
      </c>
      <c r="L530" s="817">
        <v>2017</v>
      </c>
      <c r="R530">
        <v>1.6</v>
      </c>
      <c r="S530">
        <v>16.600000000000001</v>
      </c>
      <c r="T530" s="933">
        <f t="shared" si="2"/>
        <v>9.7231447127788577</v>
      </c>
      <c r="U530" s="955">
        <f t="shared" si="3"/>
        <v>0.1645558147352435</v>
      </c>
      <c r="AF530">
        <v>6.5</v>
      </c>
      <c r="AH530">
        <v>83</v>
      </c>
      <c r="AP530">
        <v>5</v>
      </c>
      <c r="AQ530">
        <v>1.7</v>
      </c>
    </row>
    <row r="531" spans="1:132">
      <c r="A531" s="976" t="s">
        <v>87</v>
      </c>
      <c r="B531" s="629" t="s">
        <v>883</v>
      </c>
      <c r="C531" s="139" t="s">
        <v>883</v>
      </c>
      <c r="D531" s="591" t="s">
        <v>883</v>
      </c>
      <c r="E531" s="591" t="s">
        <v>1039</v>
      </c>
      <c r="F531" s="816" t="s">
        <v>1117</v>
      </c>
      <c r="G531" s="816" t="s">
        <v>817</v>
      </c>
      <c r="H531" s="835">
        <v>0</v>
      </c>
      <c r="I531" s="962">
        <v>42934</v>
      </c>
      <c r="J531" s="963">
        <v>7</v>
      </c>
      <c r="K531" s="817">
        <v>18</v>
      </c>
      <c r="L531" s="817">
        <v>2017</v>
      </c>
      <c r="P531">
        <v>5.6</v>
      </c>
      <c r="R531">
        <v>9.1999999999999993</v>
      </c>
      <c r="S531">
        <v>27</v>
      </c>
      <c r="T531" s="933">
        <f t="shared" si="2"/>
        <v>7.9406587052621935</v>
      </c>
      <c r="U531" s="955">
        <f t="shared" si="3"/>
        <v>1.1585940589416408</v>
      </c>
      <c r="AF531">
        <v>7.5</v>
      </c>
      <c r="AH531">
        <v>102</v>
      </c>
      <c r="AJ531" s="649">
        <f>0.0106/2*1000</f>
        <v>5.3</v>
      </c>
      <c r="AM531" s="649">
        <f>0.05/2</f>
        <v>2.5000000000000001E-2</v>
      </c>
      <c r="AN531">
        <v>0.28999999999999998</v>
      </c>
      <c r="AP531">
        <v>1.1000000000000001</v>
      </c>
      <c r="AQ531">
        <v>2.1</v>
      </c>
    </row>
    <row r="532" spans="1:132">
      <c r="A532" s="976" t="s">
        <v>87</v>
      </c>
      <c r="B532" s="629" t="s">
        <v>883</v>
      </c>
      <c r="C532" s="139" t="s">
        <v>883</v>
      </c>
      <c r="D532" s="591" t="s">
        <v>883</v>
      </c>
      <c r="E532" s="591" t="s">
        <v>1039</v>
      </c>
      <c r="F532" s="816" t="s">
        <v>1117</v>
      </c>
      <c r="G532" s="816"/>
      <c r="H532" s="964">
        <v>1</v>
      </c>
      <c r="I532" s="133">
        <v>42934</v>
      </c>
      <c r="J532" s="817">
        <v>7</v>
      </c>
      <c r="K532" s="817">
        <v>18</v>
      </c>
      <c r="L532" s="817">
        <v>2017</v>
      </c>
      <c r="R532">
        <v>9.1</v>
      </c>
      <c r="S532">
        <v>26</v>
      </c>
      <c r="T532" s="933">
        <f t="shared" si="2"/>
        <v>8.0859024915619333</v>
      </c>
      <c r="U532" s="955">
        <f t="shared" si="3"/>
        <v>1.1254155005574618</v>
      </c>
      <c r="AF532">
        <v>7.2</v>
      </c>
      <c r="AH532">
        <v>102</v>
      </c>
      <c r="AP532">
        <v>6.8</v>
      </c>
      <c r="AQ532">
        <v>2.1</v>
      </c>
      <c r="EB532" s="106"/>
    </row>
    <row r="533" spans="1:132">
      <c r="A533" s="976" t="s">
        <v>87</v>
      </c>
      <c r="B533" s="629" t="s">
        <v>883</v>
      </c>
      <c r="C533" s="139" t="s">
        <v>883</v>
      </c>
      <c r="D533" s="591" t="s">
        <v>883</v>
      </c>
      <c r="E533" s="591" t="s">
        <v>1039</v>
      </c>
      <c r="F533" s="816" t="s">
        <v>1117</v>
      </c>
      <c r="G533" s="816"/>
      <c r="H533" s="964">
        <v>2</v>
      </c>
      <c r="I533" s="133">
        <v>42934</v>
      </c>
      <c r="J533" s="817">
        <v>7</v>
      </c>
      <c r="K533" s="817">
        <v>18</v>
      </c>
      <c r="L533" s="817">
        <v>2017</v>
      </c>
      <c r="N533" t="s">
        <v>1118</v>
      </c>
      <c r="R533">
        <v>9.1</v>
      </c>
      <c r="S533">
        <v>25.8</v>
      </c>
      <c r="T533" s="933">
        <f t="shared" si="2"/>
        <v>8.1155226842937562</v>
      </c>
      <c r="U533" s="955">
        <f t="shared" si="3"/>
        <v>1.1213079371476018</v>
      </c>
      <c r="AF533">
        <v>7.1</v>
      </c>
      <c r="AH533">
        <v>102</v>
      </c>
      <c r="AP533">
        <v>1.6</v>
      </c>
      <c r="AQ533">
        <v>2.2000000000000002</v>
      </c>
      <c r="EB533" s="106"/>
    </row>
    <row r="534" spans="1:132">
      <c r="A534" s="976" t="s">
        <v>87</v>
      </c>
      <c r="B534" s="629" t="s">
        <v>883</v>
      </c>
      <c r="C534" s="139" t="s">
        <v>883</v>
      </c>
      <c r="D534" s="591" t="s">
        <v>883</v>
      </c>
      <c r="E534" s="591" t="s">
        <v>1039</v>
      </c>
      <c r="F534" s="816" t="s">
        <v>1117</v>
      </c>
      <c r="G534" s="816"/>
      <c r="H534" s="964">
        <v>2</v>
      </c>
      <c r="I534" s="133">
        <v>42934</v>
      </c>
      <c r="J534" s="817">
        <v>7</v>
      </c>
      <c r="K534" s="817">
        <v>18</v>
      </c>
      <c r="L534" s="817">
        <v>2017</v>
      </c>
      <c r="N534" t="s">
        <v>1119</v>
      </c>
      <c r="R534">
        <v>9.1999999999999993</v>
      </c>
      <c r="S534">
        <v>25.8</v>
      </c>
      <c r="T534" s="933">
        <f t="shared" si="2"/>
        <v>8.1155226842937562</v>
      </c>
      <c r="U534" s="955">
        <f t="shared" si="3"/>
        <v>1.133630002390982</v>
      </c>
      <c r="AF534">
        <v>7.1</v>
      </c>
      <c r="AH534">
        <v>102</v>
      </c>
      <c r="AP534">
        <v>1.7</v>
      </c>
      <c r="AQ534">
        <v>2.1</v>
      </c>
    </row>
    <row r="535" spans="1:132">
      <c r="A535" s="976" t="s">
        <v>87</v>
      </c>
      <c r="B535" s="629" t="s">
        <v>883</v>
      </c>
      <c r="C535" s="139" t="s">
        <v>883</v>
      </c>
      <c r="D535" s="591" t="s">
        <v>883</v>
      </c>
      <c r="E535" s="591" t="s">
        <v>1039</v>
      </c>
      <c r="F535" s="816" t="s">
        <v>1117</v>
      </c>
      <c r="G535" s="816"/>
      <c r="H535" s="964">
        <v>3</v>
      </c>
      <c r="I535" s="133">
        <v>42934</v>
      </c>
      <c r="J535" s="817">
        <v>7</v>
      </c>
      <c r="K535" s="817">
        <v>18</v>
      </c>
      <c r="L535" s="817">
        <v>2017</v>
      </c>
      <c r="R535">
        <v>9.1</v>
      </c>
      <c r="S535">
        <v>25.4</v>
      </c>
      <c r="T535" s="933">
        <f t="shared" si="2"/>
        <v>8.1753492092564599</v>
      </c>
      <c r="U535" s="955">
        <f t="shared" si="3"/>
        <v>1.1131022990059694</v>
      </c>
      <c r="AF535">
        <v>7</v>
      </c>
      <c r="AH535">
        <v>101</v>
      </c>
      <c r="AP535">
        <v>2.2000000000000002</v>
      </c>
      <c r="AQ535">
        <v>2.1</v>
      </c>
    </row>
    <row r="536" spans="1:132">
      <c r="A536" s="976" t="s">
        <v>87</v>
      </c>
      <c r="B536" s="629" t="s">
        <v>883</v>
      </c>
      <c r="C536" s="139" t="s">
        <v>883</v>
      </c>
      <c r="D536" s="591" t="s">
        <v>883</v>
      </c>
      <c r="E536" s="591" t="s">
        <v>1039</v>
      </c>
      <c r="F536" s="816" t="s">
        <v>1117</v>
      </c>
      <c r="G536" s="816"/>
      <c r="H536" s="964">
        <v>4</v>
      </c>
      <c r="I536" s="133">
        <v>42934</v>
      </c>
      <c r="J536" s="817">
        <v>7</v>
      </c>
      <c r="K536" s="817">
        <v>18</v>
      </c>
      <c r="L536" s="817">
        <v>2017</v>
      </c>
      <c r="R536">
        <v>9.1999999999999993</v>
      </c>
      <c r="S536">
        <v>24.9</v>
      </c>
      <c r="T536" s="933">
        <f t="shared" si="2"/>
        <v>8.2512508882269451</v>
      </c>
      <c r="U536" s="955">
        <f t="shared" si="3"/>
        <v>1.1149824583720693</v>
      </c>
      <c r="AF536">
        <v>7</v>
      </c>
      <c r="AH536">
        <v>101</v>
      </c>
      <c r="AP536">
        <v>2.4</v>
      </c>
      <c r="AQ536">
        <v>2.1</v>
      </c>
    </row>
    <row r="537" spans="1:132">
      <c r="A537" s="976" t="s">
        <v>87</v>
      </c>
      <c r="B537" s="629" t="s">
        <v>883</v>
      </c>
      <c r="C537" s="139" t="s">
        <v>883</v>
      </c>
      <c r="D537" s="591" t="s">
        <v>883</v>
      </c>
      <c r="E537" s="591" t="s">
        <v>1039</v>
      </c>
      <c r="F537" s="816" t="s">
        <v>1117</v>
      </c>
      <c r="G537" s="816"/>
      <c r="H537" s="964">
        <v>5</v>
      </c>
      <c r="I537" s="133">
        <v>42934</v>
      </c>
      <c r="J537" s="817">
        <v>7</v>
      </c>
      <c r="K537" s="817">
        <v>18</v>
      </c>
      <c r="L537" s="817">
        <v>2017</v>
      </c>
      <c r="R537">
        <v>9</v>
      </c>
      <c r="S537">
        <v>24.6</v>
      </c>
      <c r="T537" s="933">
        <f t="shared" si="2"/>
        <v>8.2974000157655574</v>
      </c>
      <c r="U537" s="955">
        <f t="shared" si="3"/>
        <v>1.084677125714014</v>
      </c>
      <c r="AF537">
        <v>6.9</v>
      </c>
      <c r="AH537">
        <v>101</v>
      </c>
      <c r="AP537">
        <v>3.3</v>
      </c>
      <c r="AQ537">
        <v>2.1</v>
      </c>
    </row>
    <row r="538" spans="1:132">
      <c r="A538" s="976" t="s">
        <v>87</v>
      </c>
      <c r="B538" s="629" t="s">
        <v>883</v>
      </c>
      <c r="C538" s="139" t="s">
        <v>883</v>
      </c>
      <c r="D538" s="591" t="s">
        <v>883</v>
      </c>
      <c r="E538" s="591" t="s">
        <v>1039</v>
      </c>
      <c r="F538" s="816" t="s">
        <v>1117</v>
      </c>
      <c r="G538" s="816"/>
      <c r="H538" s="964">
        <v>6</v>
      </c>
      <c r="I538" s="133">
        <v>42934</v>
      </c>
      <c r="J538" s="817">
        <v>7</v>
      </c>
      <c r="K538" s="817">
        <v>18</v>
      </c>
      <c r="L538" s="817">
        <v>2017</v>
      </c>
      <c r="N538" t="s">
        <v>1118</v>
      </c>
      <c r="R538">
        <v>8.9</v>
      </c>
      <c r="S538">
        <v>24.5</v>
      </c>
      <c r="T538" s="933">
        <f t="shared" si="2"/>
        <v>8.3128858848267075</v>
      </c>
      <c r="U538" s="955">
        <f t="shared" si="3"/>
        <v>1.0706269908317805</v>
      </c>
      <c r="AF538">
        <v>6.7</v>
      </c>
      <c r="AH538">
        <v>101</v>
      </c>
      <c r="AP538">
        <v>4.3</v>
      </c>
      <c r="AQ538">
        <v>2</v>
      </c>
    </row>
    <row r="539" spans="1:132">
      <c r="A539" s="976" t="s">
        <v>87</v>
      </c>
      <c r="B539" s="629" t="s">
        <v>883</v>
      </c>
      <c r="C539" s="139" t="s">
        <v>883</v>
      </c>
      <c r="D539" s="591" t="s">
        <v>883</v>
      </c>
      <c r="E539" s="591" t="s">
        <v>1039</v>
      </c>
      <c r="F539" s="816" t="s">
        <v>1117</v>
      </c>
      <c r="G539" s="816"/>
      <c r="H539" s="964">
        <v>6</v>
      </c>
      <c r="I539" s="133">
        <v>42934</v>
      </c>
      <c r="J539" s="817">
        <v>7</v>
      </c>
      <c r="K539" s="817">
        <v>18</v>
      </c>
      <c r="L539" s="817">
        <v>2017</v>
      </c>
      <c r="N539" t="s">
        <v>1119</v>
      </c>
      <c r="R539">
        <v>8.9</v>
      </c>
      <c r="S539">
        <v>24.5</v>
      </c>
      <c r="T539" s="933">
        <f t="shared" si="2"/>
        <v>8.3128858848267075</v>
      </c>
      <c r="U539" s="955">
        <f t="shared" si="3"/>
        <v>1.0706269908317805</v>
      </c>
      <c r="AF539">
        <v>6.8</v>
      </c>
      <c r="AH539">
        <v>101</v>
      </c>
      <c r="AP539">
        <v>3.9</v>
      </c>
      <c r="AQ539">
        <v>2.1</v>
      </c>
    </row>
    <row r="540" spans="1:132">
      <c r="A540" s="976" t="s">
        <v>87</v>
      </c>
      <c r="B540" s="629" t="s">
        <v>883</v>
      </c>
      <c r="C540" s="139" t="s">
        <v>883</v>
      </c>
      <c r="D540" s="591" t="s">
        <v>883</v>
      </c>
      <c r="E540" s="591" t="s">
        <v>1039</v>
      </c>
      <c r="F540" s="816" t="s">
        <v>1117</v>
      </c>
      <c r="G540" s="816"/>
      <c r="H540" s="964">
        <v>7</v>
      </c>
      <c r="I540" s="133">
        <v>42934</v>
      </c>
      <c r="J540" s="817">
        <v>7</v>
      </c>
      <c r="K540" s="817">
        <v>18</v>
      </c>
      <c r="L540" s="817">
        <v>2017</v>
      </c>
      <c r="N540" t="s">
        <v>1118</v>
      </c>
      <c r="R540">
        <v>8.9</v>
      </c>
      <c r="S540">
        <v>22.5</v>
      </c>
      <c r="T540" s="933">
        <f t="shared" si="2"/>
        <v>8.6338297304226721</v>
      </c>
      <c r="U540" s="955">
        <f t="shared" si="3"/>
        <v>1.0308287605718509</v>
      </c>
      <c r="AF540">
        <v>6.6</v>
      </c>
      <c r="AH540">
        <v>100</v>
      </c>
      <c r="AP540">
        <v>5.0999999999999996</v>
      </c>
      <c r="AQ540">
        <v>2.1</v>
      </c>
    </row>
    <row r="541" spans="1:132">
      <c r="A541" s="976" t="s">
        <v>87</v>
      </c>
      <c r="B541" s="629" t="s">
        <v>883</v>
      </c>
      <c r="C541" s="139" t="s">
        <v>883</v>
      </c>
      <c r="D541" s="591" t="s">
        <v>883</v>
      </c>
      <c r="E541" s="591" t="s">
        <v>1039</v>
      </c>
      <c r="F541" s="816" t="s">
        <v>1117</v>
      </c>
      <c r="G541" s="816"/>
      <c r="H541" s="964">
        <v>7</v>
      </c>
      <c r="I541" s="133">
        <v>42934</v>
      </c>
      <c r="J541" s="817">
        <v>7</v>
      </c>
      <c r="K541" s="817">
        <v>18</v>
      </c>
      <c r="L541" s="817">
        <v>2017</v>
      </c>
      <c r="N541" t="s">
        <v>1119</v>
      </c>
      <c r="R541">
        <v>9.1</v>
      </c>
      <c r="S541">
        <v>22.5</v>
      </c>
      <c r="T541" s="933">
        <f t="shared" si="2"/>
        <v>8.6338297304226721</v>
      </c>
      <c r="U541" s="955">
        <f t="shared" si="3"/>
        <v>1.0539934518206564</v>
      </c>
      <c r="AF541">
        <v>6.6</v>
      </c>
      <c r="AH541">
        <v>100</v>
      </c>
      <c r="AP541">
        <v>5.3</v>
      </c>
      <c r="AQ541">
        <v>2.2000000000000002</v>
      </c>
    </row>
    <row r="542" spans="1:132">
      <c r="A542" s="976" t="s">
        <v>87</v>
      </c>
      <c r="B542" s="629" t="s">
        <v>883</v>
      </c>
      <c r="C542" s="139" t="s">
        <v>883</v>
      </c>
      <c r="D542" s="591" t="s">
        <v>883</v>
      </c>
      <c r="E542" s="591" t="s">
        <v>1039</v>
      </c>
      <c r="F542" s="816" t="s">
        <v>1117</v>
      </c>
      <c r="G542" s="816"/>
      <c r="H542" s="964">
        <v>8</v>
      </c>
      <c r="I542" s="133">
        <v>42934</v>
      </c>
      <c r="J542" s="817">
        <v>7</v>
      </c>
      <c r="K542" s="817">
        <v>18</v>
      </c>
      <c r="L542" s="817">
        <v>2017</v>
      </c>
      <c r="R542">
        <v>6.3</v>
      </c>
      <c r="S542">
        <v>19.8</v>
      </c>
      <c r="T542" s="933">
        <f t="shared" si="2"/>
        <v>9.1038170336380766</v>
      </c>
      <c r="U542" s="955">
        <f t="shared" si="3"/>
        <v>0.6920174226614908</v>
      </c>
      <c r="AF542">
        <v>6.5</v>
      </c>
      <c r="AH542">
        <v>101</v>
      </c>
      <c r="AP542">
        <v>8.6</v>
      </c>
      <c r="AQ542">
        <v>2.4</v>
      </c>
    </row>
    <row r="543" spans="1:132">
      <c r="A543" s="976" t="s">
        <v>87</v>
      </c>
      <c r="B543" s="629" t="s">
        <v>883</v>
      </c>
      <c r="C543" s="139" t="s">
        <v>883</v>
      </c>
      <c r="D543" s="591" t="s">
        <v>883</v>
      </c>
      <c r="E543" s="591" t="s">
        <v>1039</v>
      </c>
      <c r="F543" s="816" t="s">
        <v>1117</v>
      </c>
      <c r="G543" s="816"/>
      <c r="H543" s="964">
        <v>9</v>
      </c>
      <c r="I543" s="133">
        <v>42934</v>
      </c>
      <c r="J543" s="817">
        <v>7</v>
      </c>
      <c r="K543" s="817">
        <v>18</v>
      </c>
      <c r="L543" s="817">
        <v>2017</v>
      </c>
      <c r="R543">
        <v>1</v>
      </c>
      <c r="S543">
        <v>18.399999999999999</v>
      </c>
      <c r="T543" s="933">
        <f t="shared" si="2"/>
        <v>9.3658758844732315</v>
      </c>
      <c r="U543" s="955">
        <f t="shared" si="3"/>
        <v>0.10677057995801569</v>
      </c>
      <c r="AF543">
        <v>6.4</v>
      </c>
      <c r="AH543">
        <v>103</v>
      </c>
      <c r="AP543">
        <v>13</v>
      </c>
      <c r="AQ543">
        <v>2.2000000000000002</v>
      </c>
    </row>
    <row r="544" spans="1:132">
      <c r="A544" s="976" t="s">
        <v>87</v>
      </c>
      <c r="B544" s="629" t="s">
        <v>883</v>
      </c>
      <c r="C544" s="139" t="s">
        <v>883</v>
      </c>
      <c r="D544" s="591" t="s">
        <v>883</v>
      </c>
      <c r="E544" s="591" t="s">
        <v>1039</v>
      </c>
      <c r="F544" s="816" t="s">
        <v>1117</v>
      </c>
      <c r="G544" s="816" t="s">
        <v>1102</v>
      </c>
      <c r="H544" s="964">
        <v>10</v>
      </c>
      <c r="I544" s="133">
        <v>42934</v>
      </c>
      <c r="J544" s="817">
        <v>7</v>
      </c>
      <c r="K544" s="817">
        <v>18</v>
      </c>
      <c r="L544" s="817">
        <v>2017</v>
      </c>
      <c r="R544">
        <v>1</v>
      </c>
      <c r="S544">
        <v>17.2</v>
      </c>
      <c r="T544" s="933">
        <f t="shared" si="2"/>
        <v>9.6013994607654176</v>
      </c>
      <c r="U544" s="955">
        <f t="shared" si="3"/>
        <v>0.10415148375883536</v>
      </c>
      <c r="AF544">
        <v>6.5</v>
      </c>
      <c r="AH544">
        <v>121</v>
      </c>
      <c r="AJ544" s="777"/>
      <c r="AM544" s="777"/>
      <c r="AN544" s="777"/>
      <c r="AP544">
        <v>6.4</v>
      </c>
      <c r="AQ544">
        <v>3.5</v>
      </c>
      <c r="BG544" s="777" t="s">
        <v>1120</v>
      </c>
    </row>
    <row r="545" spans="1:132">
      <c r="A545" s="976" t="s">
        <v>87</v>
      </c>
      <c r="B545" s="629" t="s">
        <v>883</v>
      </c>
      <c r="C545" s="139" t="s">
        <v>883</v>
      </c>
      <c r="D545" s="591" t="s">
        <v>883</v>
      </c>
      <c r="E545" s="591" t="s">
        <v>1039</v>
      </c>
      <c r="F545" s="816" t="s">
        <v>1117</v>
      </c>
      <c r="G545" s="816" t="s">
        <v>817</v>
      </c>
      <c r="H545" s="835">
        <v>0.1</v>
      </c>
      <c r="I545" s="962">
        <v>42962</v>
      </c>
      <c r="J545" s="963">
        <v>8</v>
      </c>
      <c r="K545" s="817">
        <v>15</v>
      </c>
      <c r="L545" s="817">
        <v>2017</v>
      </c>
      <c r="P545">
        <v>5.6</v>
      </c>
      <c r="R545">
        <v>9.3000000000000007</v>
      </c>
      <c r="S545">
        <v>25.5</v>
      </c>
      <c r="T545" s="933">
        <f t="shared" si="2"/>
        <v>8.1603187242436679</v>
      </c>
      <c r="U545" s="955">
        <f t="shared" si="3"/>
        <v>1.1396613679279988</v>
      </c>
      <c r="AF545">
        <v>7.2</v>
      </c>
      <c r="AH545">
        <v>84</v>
      </c>
      <c r="AJ545" s="649">
        <f>0.0106/2*1000</f>
        <v>5.3</v>
      </c>
      <c r="AM545" s="649">
        <f>0.05/2</f>
        <v>2.5000000000000001E-2</v>
      </c>
      <c r="AN545">
        <v>0.16</v>
      </c>
      <c r="AP545">
        <v>3.4</v>
      </c>
      <c r="AQ545">
        <v>1.3</v>
      </c>
    </row>
    <row r="546" spans="1:132">
      <c r="A546" s="976" t="s">
        <v>87</v>
      </c>
      <c r="B546" s="629" t="s">
        <v>883</v>
      </c>
      <c r="C546" s="139" t="s">
        <v>883</v>
      </c>
      <c r="D546" s="591" t="s">
        <v>883</v>
      </c>
      <c r="E546" s="591" t="s">
        <v>1039</v>
      </c>
      <c r="F546" s="816" t="s">
        <v>1117</v>
      </c>
      <c r="G546" s="816"/>
      <c r="H546" s="964">
        <v>1</v>
      </c>
      <c r="I546" s="133">
        <v>42962</v>
      </c>
      <c r="J546" s="817">
        <v>8</v>
      </c>
      <c r="K546" s="817">
        <v>15</v>
      </c>
      <c r="L546" s="817">
        <v>2017</v>
      </c>
      <c r="R546">
        <v>9.3000000000000007</v>
      </c>
      <c r="S546">
        <v>25.3</v>
      </c>
      <c r="T546" s="933">
        <f t="shared" si="2"/>
        <v>8.1904293248099318</v>
      </c>
      <c r="U546" s="955">
        <f t="shared" si="3"/>
        <v>1.1354716134145773</v>
      </c>
      <c r="AF546">
        <v>7.2</v>
      </c>
      <c r="AH546">
        <v>85</v>
      </c>
      <c r="AP546">
        <v>6</v>
      </c>
      <c r="AQ546">
        <v>1.3</v>
      </c>
    </row>
    <row r="547" spans="1:132">
      <c r="A547" s="976" t="s">
        <v>87</v>
      </c>
      <c r="B547" s="629" t="s">
        <v>883</v>
      </c>
      <c r="C547" s="139" t="s">
        <v>883</v>
      </c>
      <c r="D547" s="591" t="s">
        <v>883</v>
      </c>
      <c r="E547" s="591" t="s">
        <v>1039</v>
      </c>
      <c r="F547" s="816" t="s">
        <v>1117</v>
      </c>
      <c r="G547" s="816"/>
      <c r="H547" s="964">
        <v>2</v>
      </c>
      <c r="I547" s="133">
        <v>42962</v>
      </c>
      <c r="J547" s="817">
        <v>8</v>
      </c>
      <c r="K547" s="817">
        <v>15</v>
      </c>
      <c r="L547" s="817">
        <v>2017</v>
      </c>
      <c r="R547">
        <v>9.3000000000000007</v>
      </c>
      <c r="S547">
        <v>25.2</v>
      </c>
      <c r="T547" s="933">
        <f t="shared" si="2"/>
        <v>8.2055593096944062</v>
      </c>
      <c r="U547" s="955">
        <f t="shared" si="3"/>
        <v>1.1333779513375248</v>
      </c>
      <c r="AF547">
        <v>7.1</v>
      </c>
      <c r="AH547">
        <v>85</v>
      </c>
      <c r="AP547">
        <v>5.2</v>
      </c>
      <c r="AQ547">
        <v>1.3</v>
      </c>
    </row>
    <row r="548" spans="1:132">
      <c r="A548" s="976" t="s">
        <v>87</v>
      </c>
      <c r="B548" s="629" t="s">
        <v>883</v>
      </c>
      <c r="C548" s="139" t="s">
        <v>883</v>
      </c>
      <c r="D548" s="591" t="s">
        <v>883</v>
      </c>
      <c r="E548" s="591" t="s">
        <v>1039</v>
      </c>
      <c r="F548" s="816" t="s">
        <v>1117</v>
      </c>
      <c r="G548" s="816"/>
      <c r="H548" s="964">
        <v>3</v>
      </c>
      <c r="I548" s="133">
        <v>42962</v>
      </c>
      <c r="J548" s="817">
        <v>8</v>
      </c>
      <c r="K548" s="817">
        <v>15</v>
      </c>
      <c r="L548" s="817">
        <v>2017</v>
      </c>
      <c r="R548">
        <v>9.3000000000000007</v>
      </c>
      <c r="S548">
        <v>25.1</v>
      </c>
      <c r="T548" s="933">
        <f t="shared" si="2"/>
        <v>8.2207394040297448</v>
      </c>
      <c r="U548" s="955">
        <f t="shared" si="3"/>
        <v>1.1312851001506277</v>
      </c>
      <c r="AF548">
        <v>7.1</v>
      </c>
      <c r="AH548">
        <v>84</v>
      </c>
      <c r="AP548">
        <v>2.2999999999999998</v>
      </c>
      <c r="AQ548">
        <v>1.3</v>
      </c>
    </row>
    <row r="549" spans="1:132">
      <c r="A549" s="976" t="s">
        <v>87</v>
      </c>
      <c r="B549" s="629" t="s">
        <v>883</v>
      </c>
      <c r="C549" s="139" t="s">
        <v>883</v>
      </c>
      <c r="D549" s="591" t="s">
        <v>883</v>
      </c>
      <c r="E549" s="591" t="s">
        <v>1039</v>
      </c>
      <c r="F549" s="816" t="s">
        <v>1117</v>
      </c>
      <c r="G549" s="816"/>
      <c r="H549" s="964">
        <v>4</v>
      </c>
      <c r="I549" s="133">
        <v>42962</v>
      </c>
      <c r="J549" s="817">
        <v>8</v>
      </c>
      <c r="K549" s="817">
        <v>15</v>
      </c>
      <c r="L549" s="817">
        <v>2017</v>
      </c>
      <c r="N549" t="s">
        <v>1118</v>
      </c>
      <c r="R549">
        <v>9.1999999999999993</v>
      </c>
      <c r="S549">
        <v>25</v>
      </c>
      <c r="T549" s="933">
        <f t="shared" si="2"/>
        <v>8.2359698492726512</v>
      </c>
      <c r="U549" s="955">
        <f t="shared" si="3"/>
        <v>1.1170511996000672</v>
      </c>
      <c r="AF549">
        <v>6.9</v>
      </c>
      <c r="AH549">
        <v>84</v>
      </c>
      <c r="AP549">
        <v>2.5</v>
      </c>
      <c r="AQ549">
        <v>1.4</v>
      </c>
    </row>
    <row r="550" spans="1:132">
      <c r="A550" s="976" t="s">
        <v>87</v>
      </c>
      <c r="B550" s="629" t="s">
        <v>883</v>
      </c>
      <c r="C550" s="139" t="s">
        <v>883</v>
      </c>
      <c r="D550" s="591" t="s">
        <v>883</v>
      </c>
      <c r="E550" s="591" t="s">
        <v>1039</v>
      </c>
      <c r="F550" s="816" t="s">
        <v>1117</v>
      </c>
      <c r="G550" s="816"/>
      <c r="H550" s="964">
        <v>4</v>
      </c>
      <c r="I550" s="133">
        <v>42962</v>
      </c>
      <c r="J550" s="817">
        <v>8</v>
      </c>
      <c r="K550" s="817">
        <v>15</v>
      </c>
      <c r="L550" s="817">
        <v>2017</v>
      </c>
      <c r="N550" t="s">
        <v>1121</v>
      </c>
      <c r="R550">
        <v>9.1999999999999993</v>
      </c>
      <c r="S550">
        <v>25</v>
      </c>
      <c r="T550" s="933">
        <f t="shared" si="2"/>
        <v>8.2359698492726512</v>
      </c>
      <c r="U550" s="955">
        <f t="shared" si="3"/>
        <v>1.1170511996000672</v>
      </c>
      <c r="AF550">
        <v>7</v>
      </c>
      <c r="AH550">
        <v>85</v>
      </c>
      <c r="AP550">
        <v>2.6</v>
      </c>
      <c r="AQ550">
        <v>1.4</v>
      </c>
    </row>
    <row r="551" spans="1:132">
      <c r="A551" s="976" t="s">
        <v>87</v>
      </c>
      <c r="B551" s="629" t="s">
        <v>883</v>
      </c>
      <c r="C551" s="139" t="s">
        <v>883</v>
      </c>
      <c r="D551" s="591" t="s">
        <v>883</v>
      </c>
      <c r="E551" s="591" t="s">
        <v>1039</v>
      </c>
      <c r="F551" s="816" t="s">
        <v>1117</v>
      </c>
      <c r="G551" s="816"/>
      <c r="H551" s="964">
        <v>4</v>
      </c>
      <c r="I551" s="133">
        <v>42962</v>
      </c>
      <c r="J551" s="817">
        <v>8</v>
      </c>
      <c r="K551" s="817">
        <v>15</v>
      </c>
      <c r="L551" s="817">
        <v>2017</v>
      </c>
      <c r="N551" t="s">
        <v>1122</v>
      </c>
      <c r="R551">
        <v>9.1999999999999993</v>
      </c>
      <c r="S551">
        <v>25</v>
      </c>
      <c r="T551" s="933">
        <f t="shared" si="2"/>
        <v>8.2359698492726512</v>
      </c>
      <c r="U551" s="955">
        <f t="shared" si="3"/>
        <v>1.1170511996000672</v>
      </c>
      <c r="AF551">
        <v>7</v>
      </c>
      <c r="AH551">
        <v>85</v>
      </c>
      <c r="AP551">
        <v>2.5</v>
      </c>
      <c r="AQ551">
        <v>1.4</v>
      </c>
    </row>
    <row r="552" spans="1:132">
      <c r="A552" s="976" t="s">
        <v>87</v>
      </c>
      <c r="B552" s="629" t="s">
        <v>883</v>
      </c>
      <c r="C552" s="139" t="s">
        <v>883</v>
      </c>
      <c r="D552" s="591" t="s">
        <v>883</v>
      </c>
      <c r="E552" s="591" t="s">
        <v>1039</v>
      </c>
      <c r="F552" s="816" t="s">
        <v>1117</v>
      </c>
      <c r="G552" s="816"/>
      <c r="H552" s="964">
        <v>5</v>
      </c>
      <c r="I552" s="133">
        <v>42962</v>
      </c>
      <c r="J552" s="817">
        <v>8</v>
      </c>
      <c r="K552" s="817">
        <v>15</v>
      </c>
      <c r="L552" s="817">
        <v>2017</v>
      </c>
      <c r="R552">
        <v>9.1</v>
      </c>
      <c r="S552">
        <v>24.7</v>
      </c>
      <c r="T552" s="933">
        <f t="shared" si="2"/>
        <v>8.2819657252653336</v>
      </c>
      <c r="U552" s="955">
        <f t="shared" si="3"/>
        <v>1.0987729606558421</v>
      </c>
      <c r="AF552">
        <v>6.7</v>
      </c>
      <c r="AH552">
        <v>84</v>
      </c>
      <c r="AP552">
        <v>2.9</v>
      </c>
      <c r="AQ552">
        <v>1.6</v>
      </c>
    </row>
    <row r="553" spans="1:132">
      <c r="A553" s="976" t="s">
        <v>87</v>
      </c>
      <c r="B553" s="629" t="s">
        <v>883</v>
      </c>
      <c r="C553" s="139" t="s">
        <v>883</v>
      </c>
      <c r="D553" s="591" t="s">
        <v>883</v>
      </c>
      <c r="E553" s="591" t="s">
        <v>1039</v>
      </c>
      <c r="F553" s="816" t="s">
        <v>1117</v>
      </c>
      <c r="G553" s="816"/>
      <c r="H553" s="964">
        <v>6</v>
      </c>
      <c r="I553" s="133">
        <v>42962</v>
      </c>
      <c r="J553" s="817">
        <v>8</v>
      </c>
      <c r="K553" s="817">
        <v>15</v>
      </c>
      <c r="L553" s="817">
        <v>2017</v>
      </c>
      <c r="R553">
        <v>8.4</v>
      </c>
      <c r="S553">
        <v>24.5</v>
      </c>
      <c r="T553" s="933">
        <f t="shared" si="2"/>
        <v>8.3128858848267075</v>
      </c>
      <c r="U553" s="955">
        <f t="shared" si="3"/>
        <v>1.0104794070771861</v>
      </c>
      <c r="AF553">
        <v>6.4</v>
      </c>
      <c r="AH553">
        <v>84</v>
      </c>
      <c r="AP553">
        <v>3.7</v>
      </c>
      <c r="AQ553">
        <v>2.2999999999999998</v>
      </c>
    </row>
    <row r="554" spans="1:132" s="106" customFormat="1">
      <c r="A554" s="976" t="s">
        <v>87</v>
      </c>
      <c r="B554" s="629" t="s">
        <v>883</v>
      </c>
      <c r="C554" s="139" t="s">
        <v>883</v>
      </c>
      <c r="D554" s="591" t="s">
        <v>883</v>
      </c>
      <c r="E554" s="591" t="s">
        <v>1039</v>
      </c>
      <c r="F554" s="816" t="s">
        <v>1117</v>
      </c>
      <c r="G554" s="816"/>
      <c r="H554" s="964">
        <v>7</v>
      </c>
      <c r="I554" s="133">
        <v>42962</v>
      </c>
      <c r="J554" s="817">
        <v>8</v>
      </c>
      <c r="K554" s="817">
        <v>15</v>
      </c>
      <c r="L554" s="817">
        <v>2017</v>
      </c>
      <c r="M554"/>
      <c r="N554"/>
      <c r="O554"/>
      <c r="P554"/>
      <c r="Q554"/>
      <c r="R554">
        <v>7.4</v>
      </c>
      <c r="S554">
        <v>23.8</v>
      </c>
      <c r="T554" s="933">
        <f t="shared" si="2"/>
        <v>8.4227523173643331</v>
      </c>
      <c r="U554" s="955">
        <f t="shared" si="3"/>
        <v>0.87857267092422653</v>
      </c>
      <c r="V554"/>
      <c r="W554"/>
      <c r="X554"/>
      <c r="Y554"/>
      <c r="Z554"/>
      <c r="AA554"/>
      <c r="AB554"/>
      <c r="AC554"/>
      <c r="AD554"/>
      <c r="AE554"/>
      <c r="AF554">
        <v>6.3</v>
      </c>
      <c r="AG554"/>
      <c r="AH554">
        <v>84</v>
      </c>
      <c r="AI554"/>
      <c r="AJ554"/>
      <c r="AK554"/>
      <c r="AL554"/>
      <c r="AM554"/>
      <c r="AN554"/>
      <c r="AO554"/>
      <c r="AP554">
        <v>13</v>
      </c>
      <c r="AQ554">
        <v>2.5</v>
      </c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</row>
    <row r="555" spans="1:132" s="106" customFormat="1">
      <c r="A555" s="976" t="s">
        <v>87</v>
      </c>
      <c r="B555" s="629" t="s">
        <v>883</v>
      </c>
      <c r="C555" s="139" t="s">
        <v>883</v>
      </c>
      <c r="D555" s="591" t="s">
        <v>883</v>
      </c>
      <c r="E555" s="591" t="s">
        <v>1039</v>
      </c>
      <c r="F555" s="816" t="s">
        <v>1117</v>
      </c>
      <c r="G555" s="816"/>
      <c r="H555" s="964">
        <v>8</v>
      </c>
      <c r="I555" s="133">
        <v>42962</v>
      </c>
      <c r="J555" s="817">
        <v>8</v>
      </c>
      <c r="K555" s="817">
        <v>15</v>
      </c>
      <c r="L555" s="817">
        <v>2017</v>
      </c>
      <c r="M555"/>
      <c r="N555"/>
      <c r="O555"/>
      <c r="P555"/>
      <c r="Q555"/>
      <c r="R555">
        <v>4.5999999999999996</v>
      </c>
      <c r="S555">
        <v>22.4</v>
      </c>
      <c r="T555" s="933">
        <f t="shared" si="2"/>
        <v>8.6504586454943624</v>
      </c>
      <c r="U555" s="955">
        <f t="shared" si="3"/>
        <v>0.53176371201958572</v>
      </c>
      <c r="V555"/>
      <c r="W555"/>
      <c r="X555"/>
      <c r="Y555"/>
      <c r="Z555"/>
      <c r="AA555"/>
      <c r="AB555"/>
      <c r="AC555"/>
      <c r="AD555"/>
      <c r="AE555"/>
      <c r="AF555">
        <v>6.2</v>
      </c>
      <c r="AG555"/>
      <c r="AH555">
        <v>84</v>
      </c>
      <c r="AI555"/>
      <c r="AJ555"/>
      <c r="AK555"/>
      <c r="AL555"/>
      <c r="AM555"/>
      <c r="AN555"/>
      <c r="AO555"/>
      <c r="AP555">
        <v>13.2</v>
      </c>
      <c r="AQ555">
        <v>2.7</v>
      </c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</row>
    <row r="556" spans="1:132" s="106" customFormat="1">
      <c r="A556" s="976" t="s">
        <v>87</v>
      </c>
      <c r="B556" s="629" t="s">
        <v>883</v>
      </c>
      <c r="C556" s="139" t="s">
        <v>883</v>
      </c>
      <c r="D556" s="591" t="s">
        <v>883</v>
      </c>
      <c r="E556" s="591" t="s">
        <v>1039</v>
      </c>
      <c r="F556" s="816" t="s">
        <v>1117</v>
      </c>
      <c r="G556" s="816"/>
      <c r="H556" s="964">
        <v>9</v>
      </c>
      <c r="I556" s="133">
        <v>42962</v>
      </c>
      <c r="J556" s="817">
        <v>8</v>
      </c>
      <c r="K556" s="817">
        <v>15</v>
      </c>
      <c r="L556" s="817">
        <v>2017</v>
      </c>
      <c r="M556"/>
      <c r="N556" t="s">
        <v>1118</v>
      </c>
      <c r="O556"/>
      <c r="P556"/>
      <c r="Q556"/>
      <c r="R556">
        <v>0.9</v>
      </c>
      <c r="S556">
        <v>20.3</v>
      </c>
      <c r="T556" s="933">
        <f t="shared" si="2"/>
        <v>9.0133747491721916</v>
      </c>
      <c r="U556" s="955">
        <f t="shared" si="3"/>
        <v>9.9851612192498496E-2</v>
      </c>
      <c r="V556"/>
      <c r="W556"/>
      <c r="X556"/>
      <c r="Y556"/>
      <c r="Z556"/>
      <c r="AA556"/>
      <c r="AB556"/>
      <c r="AC556"/>
      <c r="AD556"/>
      <c r="AE556"/>
      <c r="AF556">
        <v>6.2</v>
      </c>
      <c r="AG556"/>
      <c r="AH556">
        <v>86</v>
      </c>
      <c r="AI556"/>
      <c r="AJ556"/>
      <c r="AK556"/>
      <c r="AL556"/>
      <c r="AM556"/>
      <c r="AN556"/>
      <c r="AO556"/>
      <c r="AP556">
        <v>15.5</v>
      </c>
      <c r="AQ556">
        <v>3.5</v>
      </c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</row>
    <row r="557" spans="1:132" s="106" customFormat="1">
      <c r="A557" s="976" t="s">
        <v>87</v>
      </c>
      <c r="B557" s="629" t="s">
        <v>883</v>
      </c>
      <c r="C557" s="139" t="s">
        <v>883</v>
      </c>
      <c r="D557" s="591" t="s">
        <v>883</v>
      </c>
      <c r="E557" s="591" t="s">
        <v>1039</v>
      </c>
      <c r="F557" s="816" t="s">
        <v>1117</v>
      </c>
      <c r="G557" s="816"/>
      <c r="H557" s="964">
        <v>9</v>
      </c>
      <c r="I557" s="133">
        <v>42962</v>
      </c>
      <c r="J557" s="817">
        <v>8</v>
      </c>
      <c r="K557" s="817">
        <v>15</v>
      </c>
      <c r="L557" s="817">
        <v>2017</v>
      </c>
      <c r="M557"/>
      <c r="N557" t="s">
        <v>1119</v>
      </c>
      <c r="O557"/>
      <c r="P557"/>
      <c r="Q557"/>
      <c r="R557">
        <v>0.9</v>
      </c>
      <c r="S557">
        <v>19.899999999999999</v>
      </c>
      <c r="T557" s="933">
        <f t="shared" si="2"/>
        <v>9.0855992517852133</v>
      </c>
      <c r="U557" s="955">
        <f t="shared" si="3"/>
        <v>9.9057857941858993E-2</v>
      </c>
      <c r="V557"/>
      <c r="W557"/>
      <c r="X557"/>
      <c r="Y557"/>
      <c r="Z557"/>
      <c r="AA557"/>
      <c r="AB557"/>
      <c r="AC557"/>
      <c r="AD557"/>
      <c r="AE557"/>
      <c r="AF557">
        <v>6.3</v>
      </c>
      <c r="AG557"/>
      <c r="AH557">
        <v>90</v>
      </c>
      <c r="AI557"/>
      <c r="AJ557"/>
      <c r="AK557"/>
      <c r="AL557"/>
      <c r="AM557"/>
      <c r="AN557"/>
      <c r="AO557"/>
      <c r="AP557">
        <v>13.9</v>
      </c>
      <c r="AQ557">
        <v>3.9</v>
      </c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</row>
    <row r="558" spans="1:132" s="106" customFormat="1">
      <c r="A558" s="976" t="s">
        <v>87</v>
      </c>
      <c r="B558" s="629" t="s">
        <v>883</v>
      </c>
      <c r="C558" s="139" t="s">
        <v>883</v>
      </c>
      <c r="D558" s="591" t="s">
        <v>883</v>
      </c>
      <c r="E558" s="591" t="s">
        <v>1039</v>
      </c>
      <c r="F558" s="816" t="s">
        <v>1117</v>
      </c>
      <c r="G558" s="816" t="s">
        <v>1102</v>
      </c>
      <c r="H558" s="964">
        <v>9.6999999999999993</v>
      </c>
      <c r="I558" s="133">
        <v>42962</v>
      </c>
      <c r="J558" s="817">
        <v>8</v>
      </c>
      <c r="K558" s="817">
        <v>15</v>
      </c>
      <c r="L558" s="817">
        <v>2017</v>
      </c>
      <c r="M558"/>
      <c r="N558" t="s">
        <v>1118</v>
      </c>
      <c r="O558"/>
      <c r="P558"/>
      <c r="Q558"/>
      <c r="R558">
        <v>1.2</v>
      </c>
      <c r="S558">
        <v>18.8</v>
      </c>
      <c r="T558" s="933">
        <f t="shared" si="2"/>
        <v>9.2896418700625123</v>
      </c>
      <c r="U558" s="955">
        <f t="shared" si="3"/>
        <v>0.1291761315220567</v>
      </c>
      <c r="V558"/>
      <c r="W558"/>
      <c r="X558"/>
      <c r="Y558"/>
      <c r="Z558"/>
      <c r="AA558"/>
      <c r="AB558"/>
      <c r="AC558"/>
      <c r="AD558"/>
      <c r="AE558"/>
      <c r="AF558">
        <v>6.7</v>
      </c>
      <c r="AG558"/>
      <c r="AH558">
        <v>99</v>
      </c>
      <c r="AI558"/>
      <c r="AJ558"/>
      <c r="AK558"/>
      <c r="AL558"/>
      <c r="AM558"/>
      <c r="AN558"/>
      <c r="AO558"/>
      <c r="AP558">
        <v>6.5</v>
      </c>
      <c r="AQ558">
        <v>3.8</v>
      </c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</row>
    <row r="559" spans="1:132" s="106" customFormat="1">
      <c r="A559" s="976" t="s">
        <v>87</v>
      </c>
      <c r="B559" s="629" t="s">
        <v>883</v>
      </c>
      <c r="C559" s="139" t="s">
        <v>883</v>
      </c>
      <c r="D559" s="591" t="s">
        <v>883</v>
      </c>
      <c r="E559" s="591" t="s">
        <v>1039</v>
      </c>
      <c r="F559" s="816" t="s">
        <v>1117</v>
      </c>
      <c r="G559" s="18"/>
      <c r="H559" s="964">
        <v>9.6999999999999993</v>
      </c>
      <c r="I559" s="133">
        <v>42962</v>
      </c>
      <c r="J559" s="817">
        <v>8</v>
      </c>
      <c r="K559" s="817">
        <v>15</v>
      </c>
      <c r="L559" s="817">
        <v>2017</v>
      </c>
      <c r="M559"/>
      <c r="N559" t="s">
        <v>1119</v>
      </c>
      <c r="O559"/>
      <c r="P559"/>
      <c r="Q559"/>
      <c r="R559">
        <v>1.1000000000000001</v>
      </c>
      <c r="S559">
        <v>18.8</v>
      </c>
      <c r="T559" s="933">
        <f t="shared" si="2"/>
        <v>9.2896418700625123</v>
      </c>
      <c r="U559" s="955">
        <f t="shared" si="3"/>
        <v>0.11841145389521866</v>
      </c>
      <c r="V559"/>
      <c r="W559"/>
      <c r="X559"/>
      <c r="Y559"/>
      <c r="Z559"/>
      <c r="AA559"/>
      <c r="AB559"/>
      <c r="AC559"/>
      <c r="AD559"/>
      <c r="AE559"/>
      <c r="AF559">
        <v>6.6</v>
      </c>
      <c r="AG559"/>
      <c r="AH559">
        <v>98</v>
      </c>
      <c r="AI559"/>
      <c r="AJ559" s="777"/>
      <c r="AK559"/>
      <c r="AL559"/>
      <c r="AM559" s="777"/>
      <c r="AN559" s="777"/>
      <c r="AO559"/>
      <c r="AP559">
        <v>6.8</v>
      </c>
      <c r="AQ559">
        <v>3.6</v>
      </c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 s="777" t="s">
        <v>1120</v>
      </c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</row>
    <row r="560" spans="1:132" s="106" customFormat="1">
      <c r="A560" s="976" t="s">
        <v>87</v>
      </c>
      <c r="B560" s="629" t="s">
        <v>883</v>
      </c>
      <c r="C560" s="629" t="s">
        <v>88</v>
      </c>
      <c r="D560" s="591" t="s">
        <v>883</v>
      </c>
      <c r="E560" s="591" t="s">
        <v>1039</v>
      </c>
      <c r="F560" s="815" t="s">
        <v>824</v>
      </c>
      <c r="G560" s="815" t="s">
        <v>817</v>
      </c>
      <c r="H560" s="18">
        <v>0.5</v>
      </c>
      <c r="I560" s="816">
        <v>42963</v>
      </c>
      <c r="J560" s="817">
        <v>8</v>
      </c>
      <c r="K560" s="817">
        <v>16</v>
      </c>
      <c r="L560" s="817">
        <v>2017</v>
      </c>
      <c r="M560" s="816" t="s">
        <v>1098</v>
      </c>
      <c r="N560" s="27"/>
      <c r="O560" s="18">
        <v>9.6999999999999993</v>
      </c>
      <c r="P560" s="18">
        <v>4.3499999999999996</v>
      </c>
      <c r="Q560" s="818">
        <f>P560/O560</f>
        <v>0.4484536082474227</v>
      </c>
      <c r="R560" s="18">
        <v>7.9</v>
      </c>
      <c r="S560" s="18">
        <v>24.8</v>
      </c>
      <c r="T560" s="933">
        <f t="shared" si="2"/>
        <v>8.266582765050531</v>
      </c>
      <c r="U560" s="955">
        <f t="shared" si="3"/>
        <v>0.95565486060329918</v>
      </c>
      <c r="V560" s="22">
        <v>7.08</v>
      </c>
      <c r="W560" s="23">
        <v>22.599999999999994</v>
      </c>
      <c r="X560" s="24">
        <v>2.6283544303797477</v>
      </c>
      <c r="Y560" s="371">
        <v>0.55784556962025289</v>
      </c>
      <c r="Z560" s="24">
        <f>X560+Y560</f>
        <v>3.1862000000000004</v>
      </c>
      <c r="AA560" s="28">
        <v>0.42210491088296576</v>
      </c>
      <c r="AB560" s="827">
        <v>19.529998158040144</v>
      </c>
      <c r="AC560" s="817">
        <f>AB560/AA560</f>
        <v>46.26811405057331</v>
      </c>
      <c r="AD560" s="24">
        <f>AA560*30.973762</f>
        <v>13.074177048720191</v>
      </c>
      <c r="AE560" s="24">
        <f>AB560*14.0067/1000</f>
        <v>0.27355082520022089</v>
      </c>
      <c r="AF560" s="607"/>
      <c r="AG560" s="821"/>
      <c r="AH560" s="821"/>
      <c r="AI560" s="821"/>
      <c r="AJ560" s="822"/>
      <c r="AK560" s="371"/>
      <c r="AL560" s="821"/>
      <c r="AM560" s="821"/>
      <c r="AN560" s="821"/>
      <c r="AO560" s="821"/>
      <c r="AP560" s="821"/>
      <c r="AQ560" s="821"/>
      <c r="AR560" s="821"/>
      <c r="AS560" s="821"/>
      <c r="AT560" s="773"/>
      <c r="AU560" s="773"/>
      <c r="AV560" s="773"/>
      <c r="AW560" s="773"/>
      <c r="AX560" s="773"/>
      <c r="AY560" s="773"/>
      <c r="AZ560" s="49"/>
      <c r="BA560" s="49"/>
      <c r="BB560" s="27" t="s">
        <v>1044</v>
      </c>
      <c r="BC560" s="27">
        <v>1</v>
      </c>
      <c r="BD560" s="27">
        <v>2</v>
      </c>
      <c r="BE560" s="27" t="s">
        <v>1099</v>
      </c>
      <c r="BF560" s="27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EB560"/>
    </row>
    <row r="561" spans="1:132" s="106" customFormat="1">
      <c r="A561" s="976" t="s">
        <v>87</v>
      </c>
      <c r="B561" s="629" t="s">
        <v>883</v>
      </c>
      <c r="C561" s="629" t="s">
        <v>88</v>
      </c>
      <c r="D561" s="591" t="s">
        <v>883</v>
      </c>
      <c r="E561" s="591" t="s">
        <v>1039</v>
      </c>
      <c r="F561" s="815" t="s">
        <v>824</v>
      </c>
      <c r="G561" s="815"/>
      <c r="H561" s="18">
        <v>1</v>
      </c>
      <c r="I561" s="816">
        <v>42963</v>
      </c>
      <c r="J561" s="817">
        <v>8</v>
      </c>
      <c r="K561" s="817">
        <v>16</v>
      </c>
      <c r="L561" s="817">
        <v>2017</v>
      </c>
      <c r="M561" s="816"/>
      <c r="N561" s="27"/>
      <c r="O561" s="823"/>
      <c r="P561" s="823"/>
      <c r="Q561" s="823"/>
      <c r="R561" s="18">
        <v>8.0500000000000007</v>
      </c>
      <c r="S561" s="18">
        <v>24.8</v>
      </c>
      <c r="T561" s="933">
        <f t="shared" si="2"/>
        <v>8.266582765050531</v>
      </c>
      <c r="U561" s="955">
        <f t="shared" si="3"/>
        <v>0.97380020605779216</v>
      </c>
      <c r="V561" s="824"/>
      <c r="W561" s="825"/>
      <c r="X561" s="824"/>
      <c r="Y561" s="824"/>
      <c r="Z561" s="826"/>
      <c r="AA561" s="826"/>
      <c r="AB561" s="823"/>
      <c r="AC561" s="823"/>
      <c r="AD561" s="823"/>
      <c r="AE561" s="823"/>
      <c r="AF561" s="23"/>
      <c r="AG561" s="861"/>
      <c r="AH561" s="861"/>
      <c r="AI561" s="861"/>
      <c r="AJ561" s="862"/>
      <c r="AK561" s="27"/>
      <c r="AL561" s="861"/>
      <c r="AM561" s="861"/>
      <c r="AN561" s="861"/>
      <c r="AO561" s="861"/>
      <c r="AP561" s="861"/>
      <c r="AQ561" s="861"/>
      <c r="AR561" s="861"/>
      <c r="AS561" s="861"/>
      <c r="AT561" s="774"/>
      <c r="AU561" s="774"/>
      <c r="AV561" s="774"/>
      <c r="AW561" s="774"/>
      <c r="AX561" s="774"/>
      <c r="AY561" s="774"/>
      <c r="AZ561" s="27"/>
      <c r="BA561" s="27"/>
      <c r="BB561" s="27" t="s">
        <v>1044</v>
      </c>
      <c r="BC561" s="27">
        <v>1</v>
      </c>
      <c r="BD561" s="27">
        <v>2</v>
      </c>
      <c r="BE561" s="27" t="s">
        <v>1099</v>
      </c>
      <c r="BF561" s="27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EB561"/>
    </row>
    <row r="562" spans="1:132" s="106" customFormat="1">
      <c r="A562" s="976" t="s">
        <v>87</v>
      </c>
      <c r="B562" s="629" t="s">
        <v>883</v>
      </c>
      <c r="C562" s="629" t="s">
        <v>88</v>
      </c>
      <c r="D562" s="591" t="s">
        <v>883</v>
      </c>
      <c r="E562" s="591" t="s">
        <v>1039</v>
      </c>
      <c r="F562" s="815" t="s">
        <v>824</v>
      </c>
      <c r="G562" s="815"/>
      <c r="H562" s="18">
        <v>2</v>
      </c>
      <c r="I562" s="816">
        <v>42963</v>
      </c>
      <c r="J562" s="817">
        <v>8</v>
      </c>
      <c r="K562" s="817">
        <v>16</v>
      </c>
      <c r="L562" s="817">
        <v>2017</v>
      </c>
      <c r="M562" s="816"/>
      <c r="N562" s="27"/>
      <c r="O562" s="823"/>
      <c r="P562" s="823"/>
      <c r="Q562" s="823"/>
      <c r="R562" s="18">
        <v>7.95</v>
      </c>
      <c r="S562" s="18">
        <v>24.8</v>
      </c>
      <c r="T562" s="933">
        <f t="shared" si="2"/>
        <v>8.266582765050531</v>
      </c>
      <c r="U562" s="955">
        <f t="shared" si="3"/>
        <v>0.96170330908813018</v>
      </c>
      <c r="V562" s="824"/>
      <c r="W562" s="825"/>
      <c r="X562" s="824"/>
      <c r="Y562" s="824"/>
      <c r="Z562" s="826"/>
      <c r="AA562" s="826"/>
      <c r="AB562" s="823"/>
      <c r="AC562" s="823"/>
      <c r="AD562" s="823"/>
      <c r="AE562" s="823"/>
      <c r="AF562" s="23"/>
      <c r="AG562" s="861"/>
      <c r="AH562" s="861"/>
      <c r="AI562" s="861"/>
      <c r="AJ562" s="862"/>
      <c r="AK562" s="27"/>
      <c r="AL562" s="861"/>
      <c r="AM562" s="861"/>
      <c r="AN562" s="861"/>
      <c r="AO562" s="861"/>
      <c r="AP562" s="861"/>
      <c r="AQ562" s="861"/>
      <c r="AR562" s="861"/>
      <c r="AS562" s="861"/>
      <c r="AT562" s="774"/>
      <c r="AU562" s="774"/>
      <c r="AV562" s="774"/>
      <c r="AW562" s="774"/>
      <c r="AX562" s="774"/>
      <c r="AY562" s="774"/>
      <c r="AZ562" s="27"/>
      <c r="BA562" s="27"/>
      <c r="BB562" s="27" t="s">
        <v>1044</v>
      </c>
      <c r="BC562" s="27">
        <v>1</v>
      </c>
      <c r="BD562" s="27">
        <v>2</v>
      </c>
      <c r="BE562" s="27" t="s">
        <v>1099</v>
      </c>
      <c r="BF562" s="27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EB562"/>
    </row>
    <row r="563" spans="1:132" s="106" customFormat="1">
      <c r="A563" s="976" t="s">
        <v>87</v>
      </c>
      <c r="B563" s="629" t="s">
        <v>883</v>
      </c>
      <c r="C563" s="629" t="s">
        <v>88</v>
      </c>
      <c r="D563" s="591" t="s">
        <v>883</v>
      </c>
      <c r="E563" s="591" t="s">
        <v>1039</v>
      </c>
      <c r="F563" s="815" t="s">
        <v>824</v>
      </c>
      <c r="G563" s="815" t="s">
        <v>1100</v>
      </c>
      <c r="H563" s="18">
        <v>3</v>
      </c>
      <c r="I563" s="816">
        <v>42963</v>
      </c>
      <c r="J563" s="817">
        <v>8</v>
      </c>
      <c r="K563" s="817">
        <v>16</v>
      </c>
      <c r="L563" s="817">
        <v>2017</v>
      </c>
      <c r="M563" s="816" t="s">
        <v>1098</v>
      </c>
      <c r="N563" s="27"/>
      <c r="O563" s="823"/>
      <c r="P563" s="823"/>
      <c r="Q563" s="823"/>
      <c r="R563" s="18">
        <v>7.9</v>
      </c>
      <c r="S563" s="18">
        <v>24.7</v>
      </c>
      <c r="T563" s="933">
        <f t="shared" si="2"/>
        <v>8.2819657252653336</v>
      </c>
      <c r="U563" s="955">
        <f t="shared" si="3"/>
        <v>0.95387982298693996</v>
      </c>
      <c r="V563" s="22">
        <v>7.03</v>
      </c>
      <c r="W563" s="23">
        <v>22.5</v>
      </c>
      <c r="X563" s="24">
        <v>2.4621940928270041</v>
      </c>
      <c r="Y563" s="371">
        <v>0.46147257383966356</v>
      </c>
      <c r="Z563" s="24">
        <f>X563+Y563</f>
        <v>2.9236666666666675</v>
      </c>
      <c r="AA563" s="28">
        <v>0.38692950164271867</v>
      </c>
      <c r="AB563" s="827">
        <v>20.71944372812672</v>
      </c>
      <c r="AC563" s="817">
        <f>AB563/AA563</f>
        <v>53.548368992702329</v>
      </c>
      <c r="AD563" s="24">
        <f>AA563*30.973762</f>
        <v>11.984662294660177</v>
      </c>
      <c r="AE563" s="24">
        <f>AB563*14.0067/1000</f>
        <v>0.29021103246675256</v>
      </c>
      <c r="AF563" s="607"/>
      <c r="AG563" s="821"/>
      <c r="AH563" s="821"/>
      <c r="AI563" s="821"/>
      <c r="AJ563" s="822"/>
      <c r="AK563" s="371"/>
      <c r="AL563" s="821"/>
      <c r="AM563" s="821"/>
      <c r="AN563" s="821"/>
      <c r="AO563" s="821"/>
      <c r="AP563" s="821"/>
      <c r="AQ563" s="821"/>
      <c r="AR563" s="821"/>
      <c r="AS563" s="821"/>
      <c r="AT563" s="773"/>
      <c r="AU563" s="773"/>
      <c r="AV563" s="773"/>
      <c r="AW563" s="773"/>
      <c r="AX563" s="773"/>
      <c r="AY563" s="773"/>
      <c r="AZ563" s="49"/>
      <c r="BA563" s="49"/>
      <c r="BB563" s="27" t="s">
        <v>1044</v>
      </c>
      <c r="BC563" s="27">
        <v>1</v>
      </c>
      <c r="BD563" s="27">
        <v>2</v>
      </c>
      <c r="BE563" s="27" t="s">
        <v>1099</v>
      </c>
      <c r="BF563" s="27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EB563"/>
    </row>
    <row r="564" spans="1:132" s="106" customFormat="1">
      <c r="A564" s="976" t="s">
        <v>87</v>
      </c>
      <c r="B564" s="629" t="s">
        <v>883</v>
      </c>
      <c r="C564" s="629" t="s">
        <v>88</v>
      </c>
      <c r="D564" s="591" t="s">
        <v>883</v>
      </c>
      <c r="E564" s="591" t="s">
        <v>1039</v>
      </c>
      <c r="F564" s="815" t="s">
        <v>824</v>
      </c>
      <c r="G564" s="815"/>
      <c r="H564" s="18">
        <v>4</v>
      </c>
      <c r="I564" s="816">
        <v>42963</v>
      </c>
      <c r="J564" s="817">
        <v>8</v>
      </c>
      <c r="K564" s="817">
        <v>16</v>
      </c>
      <c r="L564" s="817">
        <v>2017</v>
      </c>
      <c r="M564" s="816"/>
      <c r="N564" s="27"/>
      <c r="O564" s="823"/>
      <c r="P564" s="823"/>
      <c r="Q564" s="823"/>
      <c r="R564" s="18">
        <v>7.9</v>
      </c>
      <c r="S564" s="18">
        <v>24.7</v>
      </c>
      <c r="T564" s="933">
        <f t="shared" si="2"/>
        <v>8.2819657252653336</v>
      </c>
      <c r="U564" s="955">
        <f t="shared" si="3"/>
        <v>0.95387982298693996</v>
      </c>
      <c r="V564" s="824"/>
      <c r="W564" s="825"/>
      <c r="X564" s="824"/>
      <c r="Y564" s="824"/>
      <c r="Z564" s="826"/>
      <c r="AA564" s="826"/>
      <c r="AB564" s="823"/>
      <c r="AC564" s="823"/>
      <c r="AD564" s="823"/>
      <c r="AE564" s="823"/>
      <c r="AF564" s="23"/>
      <c r="AG564" s="861"/>
      <c r="AH564" s="861"/>
      <c r="AI564" s="861"/>
      <c r="AJ564" s="862"/>
      <c r="AK564" s="27"/>
      <c r="AL564" s="861"/>
      <c r="AM564" s="861"/>
      <c r="AN564" s="861"/>
      <c r="AO564" s="861"/>
      <c r="AP564" s="861"/>
      <c r="AQ564" s="861"/>
      <c r="AR564" s="861"/>
      <c r="AS564" s="861"/>
      <c r="AT564" s="774"/>
      <c r="AU564" s="774"/>
      <c r="AV564" s="774"/>
      <c r="AW564" s="774"/>
      <c r="AX564" s="774"/>
      <c r="AY564" s="774"/>
      <c r="AZ564" s="27"/>
      <c r="BA564" s="27"/>
      <c r="BB564" s="27" t="s">
        <v>1044</v>
      </c>
      <c r="BC564" s="27">
        <v>1</v>
      </c>
      <c r="BD564" s="27">
        <v>2</v>
      </c>
      <c r="BE564" s="27" t="s">
        <v>1099</v>
      </c>
      <c r="BF564" s="27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EB564"/>
    </row>
    <row r="565" spans="1:132" s="106" customFormat="1">
      <c r="A565" s="976" t="s">
        <v>87</v>
      </c>
      <c r="B565" s="629" t="s">
        <v>883</v>
      </c>
      <c r="C565" s="629" t="s">
        <v>88</v>
      </c>
      <c r="D565" s="591" t="s">
        <v>883</v>
      </c>
      <c r="E565" s="591" t="s">
        <v>1039</v>
      </c>
      <c r="F565" s="815" t="s">
        <v>824</v>
      </c>
      <c r="G565" s="815"/>
      <c r="H565" s="18">
        <v>5</v>
      </c>
      <c r="I565" s="816">
        <v>42963</v>
      </c>
      <c r="J565" s="817">
        <v>8</v>
      </c>
      <c r="K565" s="817">
        <v>16</v>
      </c>
      <c r="L565" s="817">
        <v>2017</v>
      </c>
      <c r="M565" s="816"/>
      <c r="N565" s="27"/>
      <c r="O565" s="823"/>
      <c r="P565" s="823"/>
      <c r="Q565" s="823"/>
      <c r="R565" s="18">
        <v>7.83</v>
      </c>
      <c r="S565" s="18">
        <v>24.6</v>
      </c>
      <c r="T565" s="933">
        <f t="shared" si="2"/>
        <v>8.2974000157655574</v>
      </c>
      <c r="U565" s="955">
        <f t="shared" si="3"/>
        <v>0.94366909937119225</v>
      </c>
      <c r="V565" s="824"/>
      <c r="W565" s="825"/>
      <c r="X565" s="824"/>
      <c r="Y565" s="824"/>
      <c r="Z565" s="826"/>
      <c r="AA565" s="826"/>
      <c r="AB565" s="823"/>
      <c r="AC565" s="823"/>
      <c r="AD565" s="823"/>
      <c r="AE565" s="823"/>
      <c r="AF565" s="23"/>
      <c r="AG565" s="861"/>
      <c r="AH565" s="861"/>
      <c r="AI565" s="861"/>
      <c r="AJ565" s="862"/>
      <c r="AK565" s="27"/>
      <c r="AL565" s="861"/>
      <c r="AM565" s="861"/>
      <c r="AN565" s="861"/>
      <c r="AO565" s="861"/>
      <c r="AP565" s="861"/>
      <c r="AQ565" s="861"/>
      <c r="AR565" s="861"/>
      <c r="AS565" s="861"/>
      <c r="AT565" s="774"/>
      <c r="AU565" s="774"/>
      <c r="AV565" s="774"/>
      <c r="AW565" s="774"/>
      <c r="AX565" s="774"/>
      <c r="AY565" s="774"/>
      <c r="AZ565" s="27"/>
      <c r="BA565" s="27"/>
      <c r="BB565" s="27" t="s">
        <v>1044</v>
      </c>
      <c r="BC565" s="27">
        <v>1</v>
      </c>
      <c r="BD565" s="27">
        <v>2</v>
      </c>
      <c r="BE565" s="27" t="s">
        <v>1099</v>
      </c>
      <c r="BF565" s="27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EB565"/>
    </row>
    <row r="566" spans="1:132" s="106" customFormat="1">
      <c r="A566" s="976" t="s">
        <v>87</v>
      </c>
      <c r="B566" s="629" t="s">
        <v>883</v>
      </c>
      <c r="C566" s="629" t="s">
        <v>88</v>
      </c>
      <c r="D566" s="591" t="s">
        <v>883</v>
      </c>
      <c r="E566" s="591" t="s">
        <v>1039</v>
      </c>
      <c r="F566" s="815" t="s">
        <v>824</v>
      </c>
      <c r="G566" s="815"/>
      <c r="H566" s="18">
        <v>6</v>
      </c>
      <c r="I566" s="816">
        <v>42963</v>
      </c>
      <c r="J566" s="817">
        <v>8</v>
      </c>
      <c r="K566" s="817">
        <v>16</v>
      </c>
      <c r="L566" s="817">
        <v>2017</v>
      </c>
      <c r="M566" s="816"/>
      <c r="N566" s="27"/>
      <c r="O566" s="823"/>
      <c r="P566" s="823"/>
      <c r="Q566" s="823"/>
      <c r="R566" s="18">
        <v>7.57</v>
      </c>
      <c r="S566" s="18">
        <v>24.5</v>
      </c>
      <c r="T566" s="933">
        <f t="shared" si="2"/>
        <v>8.3128858848267075</v>
      </c>
      <c r="U566" s="955">
        <f t="shared" si="3"/>
        <v>0.91063441804455936</v>
      </c>
      <c r="V566" s="824"/>
      <c r="W566" s="825"/>
      <c r="X566" s="824"/>
      <c r="Y566" s="824"/>
      <c r="Z566" s="826"/>
      <c r="AA566" s="826"/>
      <c r="AB566" s="823"/>
      <c r="AC566" s="823"/>
      <c r="AD566" s="823"/>
      <c r="AE566" s="823"/>
      <c r="AF566" s="23"/>
      <c r="AG566" s="861"/>
      <c r="AH566" s="861"/>
      <c r="AI566" s="861"/>
      <c r="AJ566" s="862"/>
      <c r="AK566" s="27"/>
      <c r="AL566" s="861"/>
      <c r="AM566" s="861"/>
      <c r="AN566" s="861"/>
      <c r="AO566" s="861"/>
      <c r="AP566" s="861"/>
      <c r="AQ566" s="861"/>
      <c r="AR566" s="861"/>
      <c r="AS566" s="861"/>
      <c r="AT566" s="774"/>
      <c r="AU566" s="774"/>
      <c r="AV566" s="774"/>
      <c r="AW566" s="774"/>
      <c r="AX566" s="774"/>
      <c r="AY566" s="774"/>
      <c r="AZ566" s="27"/>
      <c r="BA566" s="27"/>
      <c r="BB566" s="27" t="s">
        <v>1044</v>
      </c>
      <c r="BC566" s="27">
        <v>1</v>
      </c>
      <c r="BD566" s="27">
        <v>2</v>
      </c>
      <c r="BE566" s="27" t="s">
        <v>1099</v>
      </c>
      <c r="BF566" s="27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EB566"/>
    </row>
    <row r="567" spans="1:132" s="106" customFormat="1">
      <c r="A567" s="976" t="s">
        <v>87</v>
      </c>
      <c r="B567" s="629" t="s">
        <v>883</v>
      </c>
      <c r="C567" s="629" t="s">
        <v>88</v>
      </c>
      <c r="D567" s="591" t="s">
        <v>883</v>
      </c>
      <c r="E567" s="591" t="s">
        <v>1039</v>
      </c>
      <c r="F567" s="815" t="s">
        <v>824</v>
      </c>
      <c r="G567" s="815"/>
      <c r="H567" s="18">
        <v>7</v>
      </c>
      <c r="I567" s="816">
        <v>42963</v>
      </c>
      <c r="J567" s="817">
        <v>8</v>
      </c>
      <c r="K567" s="817">
        <v>16</v>
      </c>
      <c r="L567" s="817">
        <v>2017</v>
      </c>
      <c r="M567" s="816"/>
      <c r="N567" s="27"/>
      <c r="O567" s="823"/>
      <c r="P567" s="823"/>
      <c r="Q567" s="823"/>
      <c r="R567" s="18">
        <v>7.65</v>
      </c>
      <c r="S567" s="18">
        <v>24.4</v>
      </c>
      <c r="T567" s="933">
        <f t="shared" si="2"/>
        <v>8.3284235821144321</v>
      </c>
      <c r="U567" s="955">
        <f t="shared" si="3"/>
        <v>0.91854117703962979</v>
      </c>
      <c r="V567" s="824"/>
      <c r="W567" s="825"/>
      <c r="X567" s="824"/>
      <c r="Y567" s="824"/>
      <c r="Z567" s="826"/>
      <c r="AA567" s="826"/>
      <c r="AB567" s="823"/>
      <c r="AC567" s="823"/>
      <c r="AD567" s="823"/>
      <c r="AE567" s="823"/>
      <c r="AF567" s="23"/>
      <c r="AG567" s="861"/>
      <c r="AH567" s="861"/>
      <c r="AI567" s="861"/>
      <c r="AJ567" s="862"/>
      <c r="AK567" s="27"/>
      <c r="AL567" s="861"/>
      <c r="AM567" s="861"/>
      <c r="AN567" s="861"/>
      <c r="AO567" s="861"/>
      <c r="AP567" s="861"/>
      <c r="AQ567" s="861"/>
      <c r="AR567" s="861"/>
      <c r="AS567" s="861"/>
      <c r="AT567" s="774"/>
      <c r="AU567" s="774"/>
      <c r="AV567" s="774"/>
      <c r="AW567" s="774"/>
      <c r="AX567" s="774"/>
      <c r="AY567" s="774"/>
      <c r="AZ567" s="27"/>
      <c r="BA567" s="27"/>
      <c r="BB567" s="27" t="s">
        <v>1044</v>
      </c>
      <c r="BC567" s="27">
        <v>1</v>
      </c>
      <c r="BD567" s="27">
        <v>2</v>
      </c>
      <c r="BE567" s="27" t="s">
        <v>1099</v>
      </c>
      <c r="BF567" s="2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EB567"/>
    </row>
    <row r="568" spans="1:132" s="106" customFormat="1">
      <c r="A568" s="976" t="s">
        <v>87</v>
      </c>
      <c r="B568" s="629" t="s">
        <v>883</v>
      </c>
      <c r="C568" s="629" t="s">
        <v>88</v>
      </c>
      <c r="D568" s="591" t="s">
        <v>883</v>
      </c>
      <c r="E568" s="591" t="s">
        <v>1039</v>
      </c>
      <c r="F568" s="815" t="s">
        <v>824</v>
      </c>
      <c r="G568" s="815"/>
      <c r="H568" s="18">
        <v>8</v>
      </c>
      <c r="I568" s="816">
        <v>42963</v>
      </c>
      <c r="J568" s="817">
        <v>8</v>
      </c>
      <c r="K568" s="817">
        <v>16</v>
      </c>
      <c r="L568" s="817">
        <v>2017</v>
      </c>
      <c r="M568" s="816"/>
      <c r="N568" s="27"/>
      <c r="O568" s="823"/>
      <c r="P568" s="823"/>
      <c r="Q568" s="823"/>
      <c r="R568" s="18">
        <v>6</v>
      </c>
      <c r="S568" s="18">
        <v>23.4</v>
      </c>
      <c r="T568" s="933">
        <f t="shared" si="2"/>
        <v>8.4867070463308476</v>
      </c>
      <c r="U568" s="955">
        <f t="shared" si="3"/>
        <v>0.70698799513694144</v>
      </c>
      <c r="V568" s="824"/>
      <c r="W568" s="825"/>
      <c r="X568" s="824"/>
      <c r="Y568" s="824"/>
      <c r="Z568" s="826"/>
      <c r="AA568" s="826"/>
      <c r="AB568" s="823"/>
      <c r="AC568" s="823"/>
      <c r="AD568" s="823"/>
      <c r="AE568" s="823"/>
      <c r="AF568" s="23"/>
      <c r="AG568" s="861"/>
      <c r="AH568" s="861"/>
      <c r="AI568" s="861"/>
      <c r="AJ568" s="862"/>
      <c r="AK568" s="27"/>
      <c r="AL568" s="861"/>
      <c r="AM568" s="861"/>
      <c r="AN568" s="861"/>
      <c r="AO568" s="861"/>
      <c r="AP568" s="861"/>
      <c r="AQ568" s="861"/>
      <c r="AR568" s="861"/>
      <c r="AS568" s="861"/>
      <c r="AT568" s="774"/>
      <c r="AU568" s="774"/>
      <c r="AV568" s="774"/>
      <c r="AW568" s="774"/>
      <c r="AX568" s="774"/>
      <c r="AY568" s="774"/>
      <c r="AZ568" s="27"/>
      <c r="BA568" s="27"/>
      <c r="BB568" s="27" t="s">
        <v>1044</v>
      </c>
      <c r="BC568" s="27">
        <v>1</v>
      </c>
      <c r="BD568" s="27">
        <v>2</v>
      </c>
      <c r="BE568" s="27" t="s">
        <v>1099</v>
      </c>
      <c r="BF568" s="27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EB568"/>
    </row>
    <row r="569" spans="1:132" s="106" customFormat="1">
      <c r="A569" s="976" t="s">
        <v>87</v>
      </c>
      <c r="B569" s="629" t="s">
        <v>883</v>
      </c>
      <c r="C569" s="629" t="s">
        <v>88</v>
      </c>
      <c r="D569" s="591" t="s">
        <v>883</v>
      </c>
      <c r="E569" s="591" t="s">
        <v>1039</v>
      </c>
      <c r="F569" s="815" t="s">
        <v>824</v>
      </c>
      <c r="G569" s="815" t="s">
        <v>1102</v>
      </c>
      <c r="H569" s="18">
        <v>9</v>
      </c>
      <c r="I569" s="816">
        <v>42963</v>
      </c>
      <c r="J569" s="817">
        <v>8</v>
      </c>
      <c r="K569" s="817">
        <v>16</v>
      </c>
      <c r="L569" s="817">
        <v>2017</v>
      </c>
      <c r="M569" s="816" t="s">
        <v>1098</v>
      </c>
      <c r="N569" s="27"/>
      <c r="O569" s="823"/>
      <c r="P569" s="823"/>
      <c r="Q569" s="823"/>
      <c r="R569" s="18">
        <v>0.18</v>
      </c>
      <c r="S569" s="18">
        <v>21.3</v>
      </c>
      <c r="T569" s="933">
        <f t="shared" si="2"/>
        <v>8.8372286988251982</v>
      </c>
      <c r="U569" s="955">
        <f t="shared" si="3"/>
        <v>2.0368376346753231E-2</v>
      </c>
      <c r="V569" s="22">
        <v>6.63</v>
      </c>
      <c r="W569" s="23">
        <v>24.4</v>
      </c>
      <c r="X569" s="24">
        <v>9.5164556962025308</v>
      </c>
      <c r="Y569" s="371">
        <v>3.72954430379747</v>
      </c>
      <c r="Z569" s="24">
        <f>X569+Y569</f>
        <v>13.246</v>
      </c>
      <c r="AA569" s="28">
        <v>0.79420751208068074</v>
      </c>
      <c r="AB569" s="827">
        <v>25.622280346288445</v>
      </c>
      <c r="AC569" s="817">
        <f>AB569/AA569</f>
        <v>32.261442956089248</v>
      </c>
      <c r="AD569" s="24">
        <f>AA569*30.973762</f>
        <v>24.599594457799132</v>
      </c>
      <c r="AE569" s="24">
        <f>AB569*14.0067/1000</f>
        <v>0.3588835941263584</v>
      </c>
      <c r="AF569" s="607"/>
      <c r="AG569" s="821"/>
      <c r="AH569" s="821"/>
      <c r="AI569" s="821"/>
      <c r="AJ569" s="822"/>
      <c r="AK569" s="371"/>
      <c r="AL569" s="821"/>
      <c r="AM569" s="821"/>
      <c r="AN569" s="821"/>
      <c r="AO569" s="821"/>
      <c r="AP569" s="821"/>
      <c r="AQ569" s="821"/>
      <c r="AR569" s="821"/>
      <c r="AS569" s="821"/>
      <c r="AT569" s="773"/>
      <c r="AU569" s="773"/>
      <c r="AV569" s="773"/>
      <c r="AW569" s="773"/>
      <c r="AX569" s="773"/>
      <c r="AY569" s="773"/>
      <c r="AZ569" s="49"/>
      <c r="BA569" s="49"/>
      <c r="BB569" s="27" t="s">
        <v>1044</v>
      </c>
      <c r="BC569" s="27">
        <v>1</v>
      </c>
      <c r="BD569" s="27">
        <v>2</v>
      </c>
      <c r="BE569" s="27" t="s">
        <v>1099</v>
      </c>
      <c r="BF569" s="27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EB569"/>
    </row>
    <row r="570" spans="1:132" s="106" customFormat="1">
      <c r="A570" s="976" t="s">
        <v>87</v>
      </c>
      <c r="B570" s="629" t="s">
        <v>883</v>
      </c>
      <c r="C570" s="139" t="s">
        <v>883</v>
      </c>
      <c r="D570" s="591" t="s">
        <v>883</v>
      </c>
      <c r="E570" s="591" t="s">
        <v>1039</v>
      </c>
      <c r="F570" s="816" t="s">
        <v>1117</v>
      </c>
      <c r="G570" s="816" t="s">
        <v>817</v>
      </c>
      <c r="H570" s="835">
        <v>0.3</v>
      </c>
      <c r="I570" s="962">
        <v>42991</v>
      </c>
      <c r="J570" s="963">
        <v>9</v>
      </c>
      <c r="K570" s="817">
        <v>13</v>
      </c>
      <c r="L570" s="817">
        <v>2017</v>
      </c>
      <c r="M570"/>
      <c r="N570"/>
      <c r="O570"/>
      <c r="P570">
        <v>5.9</v>
      </c>
      <c r="Q570"/>
      <c r="R570">
        <v>9</v>
      </c>
      <c r="S570">
        <v>22.9</v>
      </c>
      <c r="T570" s="933">
        <f t="shared" si="2"/>
        <v>8.5678825627365818</v>
      </c>
      <c r="U570" s="955">
        <f t="shared" si="3"/>
        <v>1.0504345658450995</v>
      </c>
      <c r="V570"/>
      <c r="W570"/>
      <c r="X570"/>
      <c r="Y570"/>
      <c r="Z570"/>
      <c r="AA570"/>
      <c r="AB570"/>
      <c r="AC570"/>
      <c r="AD570"/>
      <c r="AE570"/>
      <c r="AF570">
        <v>6.8</v>
      </c>
      <c r="AG570">
        <v>11</v>
      </c>
      <c r="AH570">
        <v>93</v>
      </c>
      <c r="AI570"/>
      <c r="AJ570">
        <v>11</v>
      </c>
      <c r="AK570"/>
      <c r="AL570"/>
      <c r="AM570" s="649">
        <f>0.05/2</f>
        <v>2.5000000000000001E-2</v>
      </c>
      <c r="AN570">
        <v>0.17</v>
      </c>
      <c r="AO570"/>
      <c r="AP570">
        <v>2.2999999999999998</v>
      </c>
      <c r="AQ570">
        <v>1.3</v>
      </c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</row>
    <row r="571" spans="1:132" s="106" customFormat="1">
      <c r="A571" s="976" t="s">
        <v>87</v>
      </c>
      <c r="B571" s="629" t="s">
        <v>883</v>
      </c>
      <c r="C571" s="139" t="s">
        <v>883</v>
      </c>
      <c r="D571" s="591" t="s">
        <v>883</v>
      </c>
      <c r="E571" s="591" t="s">
        <v>1039</v>
      </c>
      <c r="F571" s="816" t="s">
        <v>1117</v>
      </c>
      <c r="G571" s="816"/>
      <c r="H571" s="964">
        <v>1</v>
      </c>
      <c r="I571" s="133">
        <v>42991</v>
      </c>
      <c r="J571" s="817">
        <v>9</v>
      </c>
      <c r="K571" s="817">
        <v>13</v>
      </c>
      <c r="L571" s="817">
        <v>2017</v>
      </c>
      <c r="M571"/>
      <c r="N571"/>
      <c r="O571"/>
      <c r="P571"/>
      <c r="Q571"/>
      <c r="R571">
        <v>9</v>
      </c>
      <c r="S571">
        <v>22.3</v>
      </c>
      <c r="T571" s="933">
        <f t="shared" si="2"/>
        <v>8.6671449695543696</v>
      </c>
      <c r="U571" s="955">
        <f t="shared" si="3"/>
        <v>1.0384042301836269</v>
      </c>
      <c r="V571"/>
      <c r="W571"/>
      <c r="X571"/>
      <c r="Y571"/>
      <c r="Z571"/>
      <c r="AA571"/>
      <c r="AB571"/>
      <c r="AC571"/>
      <c r="AD571"/>
      <c r="AE571"/>
      <c r="AF571">
        <v>6.8</v>
      </c>
      <c r="AG571"/>
      <c r="AH571">
        <v>93</v>
      </c>
      <c r="AI571"/>
      <c r="AJ571"/>
      <c r="AK571"/>
      <c r="AL571"/>
      <c r="AM571"/>
      <c r="AN571"/>
      <c r="AO571"/>
      <c r="AP571">
        <v>2.2999999999999998</v>
      </c>
      <c r="AQ571">
        <v>1.3</v>
      </c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</row>
    <row r="572" spans="1:132" s="106" customFormat="1">
      <c r="A572" s="976" t="s">
        <v>87</v>
      </c>
      <c r="B572" s="629" t="s">
        <v>883</v>
      </c>
      <c r="C572" s="139" t="s">
        <v>883</v>
      </c>
      <c r="D572" s="591" t="s">
        <v>883</v>
      </c>
      <c r="E572" s="591" t="s">
        <v>1039</v>
      </c>
      <c r="F572" s="816" t="s">
        <v>1117</v>
      </c>
      <c r="G572" s="816"/>
      <c r="H572" s="964">
        <v>2</v>
      </c>
      <c r="I572" s="133">
        <v>42991</v>
      </c>
      <c r="J572" s="817">
        <v>9</v>
      </c>
      <c r="K572" s="817">
        <v>13</v>
      </c>
      <c r="L572" s="817">
        <v>2017</v>
      </c>
      <c r="M572"/>
      <c r="N572"/>
      <c r="O572"/>
      <c r="P572"/>
      <c r="Q572"/>
      <c r="R572">
        <v>9.1</v>
      </c>
      <c r="S572">
        <v>22.2</v>
      </c>
      <c r="T572" s="933">
        <f t="shared" si="2"/>
        <v>8.6838889852655079</v>
      </c>
      <c r="U572" s="955">
        <f t="shared" si="3"/>
        <v>1.0479175880116078</v>
      </c>
      <c r="V572"/>
      <c r="W572"/>
      <c r="X572"/>
      <c r="Y572"/>
      <c r="Z572"/>
      <c r="AA572"/>
      <c r="AB572"/>
      <c r="AC572"/>
      <c r="AD572"/>
      <c r="AE572"/>
      <c r="AF572">
        <v>6.8</v>
      </c>
      <c r="AG572"/>
      <c r="AH572">
        <v>93</v>
      </c>
      <c r="AI572"/>
      <c r="AJ572"/>
      <c r="AK572"/>
      <c r="AL572"/>
      <c r="AM572"/>
      <c r="AN572"/>
      <c r="AO572"/>
      <c r="AP572">
        <v>1.6</v>
      </c>
      <c r="AQ572">
        <v>1.3</v>
      </c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</row>
    <row r="573" spans="1:132" s="106" customFormat="1">
      <c r="A573" s="976" t="s">
        <v>87</v>
      </c>
      <c r="B573" s="629" t="s">
        <v>883</v>
      </c>
      <c r="C573" s="139" t="s">
        <v>883</v>
      </c>
      <c r="D573" s="591" t="s">
        <v>883</v>
      </c>
      <c r="E573" s="591" t="s">
        <v>1039</v>
      </c>
      <c r="F573" s="816" t="s">
        <v>1117</v>
      </c>
      <c r="G573" s="816"/>
      <c r="H573" s="964">
        <v>3</v>
      </c>
      <c r="I573" s="133">
        <v>42991</v>
      </c>
      <c r="J573" s="817">
        <v>9</v>
      </c>
      <c r="K573" s="817">
        <v>13</v>
      </c>
      <c r="L573" s="817">
        <v>2017</v>
      </c>
      <c r="M573"/>
      <c r="N573"/>
      <c r="O573"/>
      <c r="P573"/>
      <c r="Q573"/>
      <c r="R573">
        <v>9.1</v>
      </c>
      <c r="S573">
        <v>22.1</v>
      </c>
      <c r="T573" s="933">
        <f t="shared" si="2"/>
        <v>8.7006909769056673</v>
      </c>
      <c r="U573" s="955">
        <f t="shared" si="3"/>
        <v>1.0458939438435662</v>
      </c>
      <c r="V573"/>
      <c r="W573"/>
      <c r="X573"/>
      <c r="Y573"/>
      <c r="Z573"/>
      <c r="AA573"/>
      <c r="AB573"/>
      <c r="AC573"/>
      <c r="AD573"/>
      <c r="AE573"/>
      <c r="AF573">
        <v>6.7</v>
      </c>
      <c r="AG573"/>
      <c r="AH573">
        <v>93</v>
      </c>
      <c r="AI573"/>
      <c r="AJ573"/>
      <c r="AK573"/>
      <c r="AL573"/>
      <c r="AM573"/>
      <c r="AN573"/>
      <c r="AO573"/>
      <c r="AP573">
        <v>2.1</v>
      </c>
      <c r="AQ573">
        <v>1.3</v>
      </c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</row>
    <row r="574" spans="1:132" s="106" customFormat="1">
      <c r="A574" s="976" t="s">
        <v>87</v>
      </c>
      <c r="B574" s="629" t="s">
        <v>883</v>
      </c>
      <c r="C574" s="139" t="s">
        <v>883</v>
      </c>
      <c r="D574" s="591" t="s">
        <v>883</v>
      </c>
      <c r="E574" s="591" t="s">
        <v>1039</v>
      </c>
      <c r="F574" s="816" t="s">
        <v>1117</v>
      </c>
      <c r="G574" s="816"/>
      <c r="H574" s="964">
        <v>4</v>
      </c>
      <c r="I574" s="133">
        <v>42991</v>
      </c>
      <c r="J574" s="817">
        <v>9</v>
      </c>
      <c r="K574" s="817">
        <v>13</v>
      </c>
      <c r="L574" s="817">
        <v>2017</v>
      </c>
      <c r="M574"/>
      <c r="N574"/>
      <c r="O574"/>
      <c r="P574"/>
      <c r="Q574"/>
      <c r="R574">
        <v>9</v>
      </c>
      <c r="S574">
        <v>22.1</v>
      </c>
      <c r="T574" s="933">
        <f t="shared" si="2"/>
        <v>8.7006909769056673</v>
      </c>
      <c r="U574" s="955">
        <f t="shared" si="3"/>
        <v>1.0344006038013294</v>
      </c>
      <c r="V574"/>
      <c r="W574"/>
      <c r="X574"/>
      <c r="Y574"/>
      <c r="Z574"/>
      <c r="AA574"/>
      <c r="AB574"/>
      <c r="AC574"/>
      <c r="AD574"/>
      <c r="AE574"/>
      <c r="AF574">
        <v>6.7</v>
      </c>
      <c r="AG574"/>
      <c r="AH574">
        <v>93</v>
      </c>
      <c r="AI574"/>
      <c r="AJ574"/>
      <c r="AK574"/>
      <c r="AL574"/>
      <c r="AM574"/>
      <c r="AN574"/>
      <c r="AO574"/>
      <c r="AP574">
        <v>3.2</v>
      </c>
      <c r="AQ574">
        <v>1.4</v>
      </c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</row>
    <row r="575" spans="1:132" ht="15" customHeight="1">
      <c r="A575" s="976" t="s">
        <v>87</v>
      </c>
      <c r="B575" s="629" t="s">
        <v>883</v>
      </c>
      <c r="C575" s="139" t="s">
        <v>883</v>
      </c>
      <c r="D575" s="591" t="s">
        <v>883</v>
      </c>
      <c r="E575" s="591" t="s">
        <v>1039</v>
      </c>
      <c r="F575" s="816" t="s">
        <v>1117</v>
      </c>
      <c r="G575" s="816"/>
      <c r="H575" s="964">
        <v>5</v>
      </c>
      <c r="I575" s="133">
        <v>42991</v>
      </c>
      <c r="J575" s="817">
        <v>9</v>
      </c>
      <c r="K575" s="817">
        <v>13</v>
      </c>
      <c r="L575" s="817">
        <v>2017</v>
      </c>
      <c r="R575">
        <v>8.9</v>
      </c>
      <c r="S575">
        <v>22</v>
      </c>
      <c r="T575" s="933">
        <f t="shared" si="2"/>
        <v>8.7175512303813587</v>
      </c>
      <c r="U575" s="955">
        <f t="shared" si="3"/>
        <v>1.0209289013390359</v>
      </c>
      <c r="AF575">
        <v>6.7</v>
      </c>
      <c r="AH575">
        <v>92</v>
      </c>
      <c r="AP575">
        <v>3.7</v>
      </c>
      <c r="AQ575">
        <v>1.4</v>
      </c>
    </row>
    <row r="576" spans="1:132" ht="15" customHeight="1">
      <c r="A576" s="976" t="s">
        <v>87</v>
      </c>
      <c r="B576" s="629" t="s">
        <v>883</v>
      </c>
      <c r="C576" s="139" t="s">
        <v>883</v>
      </c>
      <c r="D576" s="591" t="s">
        <v>883</v>
      </c>
      <c r="E576" s="591" t="s">
        <v>1039</v>
      </c>
      <c r="F576" s="816" t="s">
        <v>1117</v>
      </c>
      <c r="G576" s="816"/>
      <c r="H576" s="964">
        <v>6</v>
      </c>
      <c r="I576" s="133">
        <v>42991</v>
      </c>
      <c r="J576" s="817">
        <v>9</v>
      </c>
      <c r="K576" s="817">
        <v>13</v>
      </c>
      <c r="L576" s="817">
        <v>2017</v>
      </c>
      <c r="R576">
        <v>8.8000000000000007</v>
      </c>
      <c r="S576">
        <v>22</v>
      </c>
      <c r="T576" s="933">
        <f t="shared" si="2"/>
        <v>8.7175512303813587</v>
      </c>
      <c r="U576" s="955">
        <f t="shared" si="3"/>
        <v>1.0094577900880355</v>
      </c>
      <c r="AF576">
        <v>6.6</v>
      </c>
      <c r="AH576">
        <v>92</v>
      </c>
      <c r="AP576">
        <v>4.7</v>
      </c>
      <c r="AQ576">
        <v>1.4</v>
      </c>
    </row>
    <row r="577" spans="1:59" ht="15" customHeight="1">
      <c r="A577" s="976" t="s">
        <v>87</v>
      </c>
      <c r="B577" s="629" t="s">
        <v>883</v>
      </c>
      <c r="C577" s="139" t="s">
        <v>883</v>
      </c>
      <c r="D577" s="591" t="s">
        <v>883</v>
      </c>
      <c r="E577" s="591" t="s">
        <v>1039</v>
      </c>
      <c r="F577" s="816" t="s">
        <v>1117</v>
      </c>
      <c r="G577" s="816"/>
      <c r="H577" s="964">
        <v>7</v>
      </c>
      <c r="I577" s="133">
        <v>42991</v>
      </c>
      <c r="J577" s="817">
        <v>9</v>
      </c>
      <c r="K577" s="817">
        <v>13</v>
      </c>
      <c r="L577" s="817">
        <v>2017</v>
      </c>
      <c r="R577">
        <v>8.6999999999999993</v>
      </c>
      <c r="S577">
        <v>21.9</v>
      </c>
      <c r="T577" s="933">
        <f t="shared" si="2"/>
        <v>8.7344700332351852</v>
      </c>
      <c r="U577" s="955">
        <f t="shared" si="3"/>
        <v>0.99605356328385974</v>
      </c>
      <c r="AF577">
        <v>6.6</v>
      </c>
      <c r="AH577">
        <v>92</v>
      </c>
      <c r="AP577">
        <v>4.9000000000000004</v>
      </c>
      <c r="AQ577">
        <v>1.5</v>
      </c>
    </row>
    <row r="578" spans="1:59" ht="15" customHeight="1">
      <c r="A578" s="976" t="s">
        <v>87</v>
      </c>
      <c r="B578" s="629" t="s">
        <v>883</v>
      </c>
      <c r="C578" s="139" t="s">
        <v>883</v>
      </c>
      <c r="D578" s="591" t="s">
        <v>883</v>
      </c>
      <c r="E578" s="591" t="s">
        <v>1039</v>
      </c>
      <c r="F578" s="816" t="s">
        <v>1117</v>
      </c>
      <c r="G578" s="816"/>
      <c r="H578" s="964">
        <v>8</v>
      </c>
      <c r="I578" s="133">
        <v>42991</v>
      </c>
      <c r="J578" s="817">
        <v>9</v>
      </c>
      <c r="K578" s="817">
        <v>13</v>
      </c>
      <c r="L578" s="817">
        <v>2017</v>
      </c>
      <c r="R578">
        <v>8.1999999999999993</v>
      </c>
      <c r="S578">
        <v>21.9</v>
      </c>
      <c r="T578" s="933">
        <f t="shared" si="2"/>
        <v>8.7344700332351852</v>
      </c>
      <c r="U578" s="955">
        <f t="shared" si="3"/>
        <v>0.93880910562386777</v>
      </c>
      <c r="AF578">
        <v>6.6</v>
      </c>
      <c r="AH578">
        <v>93</v>
      </c>
      <c r="AP578">
        <v>7.4</v>
      </c>
      <c r="AQ578">
        <v>1.3</v>
      </c>
    </row>
    <row r="579" spans="1:59" ht="15" customHeight="1">
      <c r="A579" s="976" t="s">
        <v>87</v>
      </c>
      <c r="B579" s="629" t="s">
        <v>883</v>
      </c>
      <c r="C579" s="139" t="s">
        <v>883</v>
      </c>
      <c r="D579" s="591" t="s">
        <v>883</v>
      </c>
      <c r="E579" s="591" t="s">
        <v>1039</v>
      </c>
      <c r="F579" s="816" t="s">
        <v>1117</v>
      </c>
      <c r="G579" s="816"/>
      <c r="H579" s="964">
        <v>9</v>
      </c>
      <c r="I579" s="133">
        <v>42991</v>
      </c>
      <c r="J579" s="817">
        <v>9</v>
      </c>
      <c r="K579" s="817">
        <v>13</v>
      </c>
      <c r="L579" s="817">
        <v>2017</v>
      </c>
      <c r="R579">
        <v>8</v>
      </c>
      <c r="S579">
        <v>21.8</v>
      </c>
      <c r="T579" s="933">
        <f t="shared" si="2"/>
        <v>8.7514476746590546</v>
      </c>
      <c r="U579" s="955">
        <f t="shared" si="3"/>
        <v>0.91413447207883469</v>
      </c>
      <c r="AF579">
        <v>6.6</v>
      </c>
      <c r="AH579">
        <v>93</v>
      </c>
      <c r="AP579">
        <v>7.4</v>
      </c>
      <c r="AQ579">
        <v>1.2</v>
      </c>
    </row>
    <row r="580" spans="1:59" ht="15" customHeight="1">
      <c r="A580" s="976" t="s">
        <v>87</v>
      </c>
      <c r="B580" s="629" t="s">
        <v>883</v>
      </c>
      <c r="C580" s="139" t="s">
        <v>883</v>
      </c>
      <c r="D580" s="591" t="s">
        <v>883</v>
      </c>
      <c r="E580" s="591" t="s">
        <v>1039</v>
      </c>
      <c r="F580" s="816" t="s">
        <v>1117</v>
      </c>
      <c r="G580" s="816" t="s">
        <v>1102</v>
      </c>
      <c r="H580" s="964">
        <v>9.6999999999999993</v>
      </c>
      <c r="I580" s="133">
        <v>42991</v>
      </c>
      <c r="J580" s="817">
        <v>9</v>
      </c>
      <c r="K580" s="817">
        <v>13</v>
      </c>
      <c r="L580" s="817">
        <v>2017</v>
      </c>
      <c r="R580">
        <v>7.5</v>
      </c>
      <c r="S580">
        <v>21.7</v>
      </c>
      <c r="T580" s="933">
        <f t="shared" si="2"/>
        <v>8.7684844455040327</v>
      </c>
      <c r="U580" s="955">
        <f t="shared" si="3"/>
        <v>0.8553359530500807</v>
      </c>
      <c r="AF580">
        <v>6.7</v>
      </c>
      <c r="AG580">
        <v>9.9</v>
      </c>
      <c r="AH580">
        <v>93</v>
      </c>
      <c r="AJ580" s="777"/>
      <c r="AM580" s="777"/>
      <c r="AN580" s="777"/>
      <c r="AP580">
        <v>4.3</v>
      </c>
      <c r="AQ580">
        <v>1.2</v>
      </c>
      <c r="BG580" s="777" t="s">
        <v>1120</v>
      </c>
    </row>
    <row r="581" spans="1:59" ht="15" customHeight="1">
      <c r="A581" s="976"/>
      <c r="B581" s="629"/>
      <c r="C581" s="139"/>
      <c r="D581" s="591"/>
      <c r="E581" s="591"/>
      <c r="F581" s="816"/>
      <c r="G581" s="816"/>
      <c r="H581" s="964"/>
      <c r="I581" s="133"/>
      <c r="J581" s="817"/>
      <c r="K581" s="817"/>
      <c r="L581" s="817"/>
      <c r="T581" s="933"/>
      <c r="U581" s="955"/>
      <c r="AJ581" s="777"/>
      <c r="AM581" s="777"/>
      <c r="AN581" s="777"/>
      <c r="BG581" s="777"/>
    </row>
    <row r="582" spans="1:59" s="782" customFormat="1" ht="31.8" thickBot="1">
      <c r="A582" s="982" t="s">
        <v>20</v>
      </c>
      <c r="B582" s="852" t="s">
        <v>701</v>
      </c>
      <c r="C582" s="852" t="s">
        <v>846</v>
      </c>
      <c r="D582" s="965" t="s">
        <v>786</v>
      </c>
      <c r="E582" s="852" t="s">
        <v>1000</v>
      </c>
      <c r="F582" s="851" t="s">
        <v>1008</v>
      </c>
      <c r="G582" s="851" t="s">
        <v>806</v>
      </c>
      <c r="H582" s="851" t="s">
        <v>807</v>
      </c>
      <c r="I582" s="855" t="s">
        <v>1009</v>
      </c>
      <c r="J582" s="852" t="s">
        <v>1015</v>
      </c>
      <c r="K582" s="966" t="s">
        <v>1016</v>
      </c>
      <c r="L582" s="852" t="s">
        <v>703</v>
      </c>
      <c r="M582" s="851" t="s">
        <v>1017</v>
      </c>
      <c r="N582" s="852" t="s">
        <v>808</v>
      </c>
      <c r="O582" s="852" t="s">
        <v>1018</v>
      </c>
      <c r="P582" s="967" t="s">
        <v>809</v>
      </c>
      <c r="Q582" s="967" t="s">
        <v>1019</v>
      </c>
      <c r="R582" s="852" t="s">
        <v>1020</v>
      </c>
      <c r="S582" s="851" t="s">
        <v>1021</v>
      </c>
      <c r="T582" s="852" t="s">
        <v>1010</v>
      </c>
      <c r="U582" s="851" t="s">
        <v>1011</v>
      </c>
      <c r="V582" s="852" t="s">
        <v>1012</v>
      </c>
      <c r="W582" s="851" t="s">
        <v>1013</v>
      </c>
      <c r="X582" s="852" t="s">
        <v>1014</v>
      </c>
      <c r="Y582" s="836"/>
      <c r="Z582" s="836"/>
      <c r="AA582" s="836"/>
      <c r="AB582" s="836"/>
      <c r="AC582" s="836"/>
      <c r="AD582" s="836"/>
      <c r="AE582" s="836"/>
      <c r="AF582" s="836"/>
      <c r="AG582" s="836"/>
      <c r="AH582" s="836"/>
      <c r="AI582" s="836"/>
      <c r="AJ582" s="836"/>
      <c r="AK582" s="836"/>
      <c r="AL582" s="836"/>
      <c r="AM582" s="836"/>
      <c r="AN582" s="836"/>
      <c r="AO582" s="836"/>
      <c r="AP582" s="836"/>
      <c r="AQ582" s="836"/>
      <c r="AR582" s="836"/>
      <c r="AS582" s="836"/>
    </row>
    <row r="583" spans="1:59" s="154" customFormat="1">
      <c r="A583" s="108" t="s">
        <v>853</v>
      </c>
      <c r="B583" s="27" t="s">
        <v>880</v>
      </c>
      <c r="C583" s="27">
        <v>0.5</v>
      </c>
      <c r="D583" s="139">
        <v>43335</v>
      </c>
      <c r="E583" s="27"/>
      <c r="F583" s="27">
        <v>3</v>
      </c>
      <c r="G583" s="27">
        <v>10.1</v>
      </c>
      <c r="H583" s="27">
        <v>3.75</v>
      </c>
      <c r="I583" s="27"/>
      <c r="J583" s="27">
        <v>7.96</v>
      </c>
      <c r="K583" s="27">
        <v>25.2</v>
      </c>
      <c r="L583" s="27">
        <v>7.1</v>
      </c>
      <c r="M583" s="27">
        <v>21.999999999999996</v>
      </c>
      <c r="N583" s="24">
        <v>5.0641139240506332</v>
      </c>
      <c r="O583" s="24">
        <v>0.86973607594936619</v>
      </c>
      <c r="P583" s="24">
        <v>0.42225679879692324</v>
      </c>
      <c r="Q583" s="24">
        <v>18.85120533234587</v>
      </c>
      <c r="R583" s="27"/>
      <c r="S583" s="27"/>
      <c r="T583" s="27" t="s">
        <v>1044</v>
      </c>
      <c r="U583" s="27">
        <v>2</v>
      </c>
      <c r="V583" s="27">
        <v>2</v>
      </c>
      <c r="W583" t="s">
        <v>1103</v>
      </c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</row>
    <row r="584" spans="1:59" s="154" customFormat="1">
      <c r="A584" s="108" t="s">
        <v>853</v>
      </c>
      <c r="B584" s="27" t="s">
        <v>880</v>
      </c>
      <c r="C584" s="27">
        <v>1</v>
      </c>
      <c r="D584" s="139">
        <v>43335</v>
      </c>
      <c r="E584" s="27"/>
      <c r="F584" s="27"/>
      <c r="G584" s="27"/>
      <c r="H584" s="27"/>
      <c r="I584" s="27"/>
      <c r="J584" s="27">
        <v>7.91</v>
      </c>
      <c r="K584" s="27">
        <v>25.2</v>
      </c>
      <c r="L584" s="27" t="s">
        <v>811</v>
      </c>
      <c r="M584" s="27" t="s">
        <v>811</v>
      </c>
      <c r="N584" s="27" t="s">
        <v>811</v>
      </c>
      <c r="O584" s="27" t="s">
        <v>811</v>
      </c>
      <c r="P584" s="24" t="s">
        <v>811</v>
      </c>
      <c r="Q584" s="24" t="s">
        <v>811</v>
      </c>
      <c r="R584" s="27"/>
      <c r="S584" s="27"/>
      <c r="T584" s="27"/>
      <c r="U584" s="27"/>
      <c r="V584" s="27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</row>
    <row r="585" spans="1:59" s="154" customFormat="1">
      <c r="A585" s="108" t="s">
        <v>853</v>
      </c>
      <c r="B585" s="27" t="s">
        <v>880</v>
      </c>
      <c r="C585" s="27">
        <v>2</v>
      </c>
      <c r="D585" s="139">
        <v>43335</v>
      </c>
      <c r="E585" s="27"/>
      <c r="F585" s="27"/>
      <c r="G585" s="27"/>
      <c r="H585" s="27"/>
      <c r="I585" s="27"/>
      <c r="J585" s="27">
        <v>7.86</v>
      </c>
      <c r="K585" s="27">
        <v>25.2</v>
      </c>
      <c r="L585" s="27" t="s">
        <v>811</v>
      </c>
      <c r="M585" s="27" t="s">
        <v>811</v>
      </c>
      <c r="N585" s="27" t="s">
        <v>811</v>
      </c>
      <c r="O585" s="27" t="s">
        <v>811</v>
      </c>
      <c r="P585" s="24" t="s">
        <v>811</v>
      </c>
      <c r="Q585" s="24" t="s">
        <v>811</v>
      </c>
      <c r="R585" s="27"/>
      <c r="S585" s="27"/>
      <c r="T585" s="27"/>
      <c r="U585" s="27"/>
      <c r="V585" s="27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</row>
    <row r="586" spans="1:59" s="154" customFormat="1">
      <c r="A586" s="108" t="s">
        <v>853</v>
      </c>
      <c r="B586" s="27" t="s">
        <v>880</v>
      </c>
      <c r="C586" s="27">
        <v>3</v>
      </c>
      <c r="D586" s="139">
        <v>43335</v>
      </c>
      <c r="E586" s="27"/>
      <c r="F586" s="27"/>
      <c r="G586" s="27"/>
      <c r="H586" s="27"/>
      <c r="I586" s="27"/>
      <c r="J586" s="27">
        <v>7.83</v>
      </c>
      <c r="K586" s="27">
        <v>25.2</v>
      </c>
      <c r="L586" s="27">
        <v>7.09</v>
      </c>
      <c r="M586" s="27">
        <v>22.7</v>
      </c>
      <c r="N586" s="24">
        <v>3.8858860759493679</v>
      </c>
      <c r="O586" s="24">
        <v>0.49066392405063319</v>
      </c>
      <c r="P586" s="24">
        <v>0.35188066566410264</v>
      </c>
      <c r="Q586" s="24">
        <v>21.971460840585081</v>
      </c>
      <c r="R586" s="27"/>
      <c r="S586" s="27"/>
      <c r="T586" s="27"/>
      <c r="U586" s="27"/>
      <c r="V586" s="27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</row>
    <row r="587" spans="1:59" s="154" customFormat="1">
      <c r="A587" s="108" t="s">
        <v>853</v>
      </c>
      <c r="B587" s="27" t="s">
        <v>880</v>
      </c>
      <c r="C587" s="27">
        <v>4</v>
      </c>
      <c r="D587" s="139">
        <v>43335</v>
      </c>
      <c r="E587" s="27"/>
      <c r="F587" s="27"/>
      <c r="G587" s="27"/>
      <c r="H587" s="27"/>
      <c r="I587" s="27"/>
      <c r="J587" s="27">
        <v>7.9</v>
      </c>
      <c r="K587" s="27">
        <v>25.2</v>
      </c>
      <c r="L587" s="27" t="s">
        <v>811</v>
      </c>
      <c r="M587" s="27" t="s">
        <v>811</v>
      </c>
      <c r="N587" s="27" t="s">
        <v>811</v>
      </c>
      <c r="O587" s="27" t="s">
        <v>811</v>
      </c>
      <c r="P587" s="24" t="s">
        <v>811</v>
      </c>
      <c r="Q587" s="24" t="s">
        <v>811</v>
      </c>
      <c r="R587" s="27"/>
      <c r="S587" s="27"/>
      <c r="T587" s="27"/>
      <c r="U587" s="27"/>
      <c r="V587" s="2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</row>
    <row r="588" spans="1:59" s="154" customFormat="1">
      <c r="A588" s="108" t="s">
        <v>853</v>
      </c>
      <c r="B588" s="27" t="s">
        <v>880</v>
      </c>
      <c r="C588" s="27">
        <v>5</v>
      </c>
      <c r="D588" s="139">
        <v>43335</v>
      </c>
      <c r="E588" s="27"/>
      <c r="F588" s="27"/>
      <c r="G588" s="27"/>
      <c r="H588" s="27"/>
      <c r="I588" s="27"/>
      <c r="J588" s="27">
        <v>7.87</v>
      </c>
      <c r="K588" s="27">
        <v>25.2</v>
      </c>
      <c r="L588" s="27" t="s">
        <v>811</v>
      </c>
      <c r="M588" s="27" t="s">
        <v>811</v>
      </c>
      <c r="N588" s="27" t="s">
        <v>811</v>
      </c>
      <c r="O588" s="27" t="s">
        <v>811</v>
      </c>
      <c r="P588" s="24" t="s">
        <v>811</v>
      </c>
      <c r="Q588" s="24" t="s">
        <v>811</v>
      </c>
      <c r="R588" s="27"/>
      <c r="S588" s="27"/>
      <c r="T588" s="27"/>
      <c r="U588" s="27"/>
      <c r="V588" s="27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</row>
    <row r="589" spans="1:59" s="154" customFormat="1">
      <c r="A589" s="108" t="s">
        <v>853</v>
      </c>
      <c r="B589" s="27" t="s">
        <v>880</v>
      </c>
      <c r="C589" s="27">
        <v>6</v>
      </c>
      <c r="D589" s="139">
        <v>43335</v>
      </c>
      <c r="E589" s="27"/>
      <c r="F589" s="27"/>
      <c r="G589" s="27"/>
      <c r="H589" s="27"/>
      <c r="I589" s="27"/>
      <c r="J589" s="27">
        <v>7.8</v>
      </c>
      <c r="K589" s="27">
        <v>25.2</v>
      </c>
      <c r="L589" s="27" t="s">
        <v>811</v>
      </c>
      <c r="M589" s="27" t="s">
        <v>811</v>
      </c>
      <c r="N589" s="27" t="s">
        <v>811</v>
      </c>
      <c r="O589" s="27" t="s">
        <v>811</v>
      </c>
      <c r="P589" s="24" t="s">
        <v>811</v>
      </c>
      <c r="Q589" s="24" t="s">
        <v>811</v>
      </c>
      <c r="R589" s="27"/>
      <c r="S589" s="27"/>
      <c r="T589" s="27"/>
      <c r="U589" s="27"/>
      <c r="V589" s="27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</row>
    <row r="590" spans="1:59" s="154" customFormat="1">
      <c r="A590" s="108" t="s">
        <v>853</v>
      </c>
      <c r="B590" s="27" t="s">
        <v>880</v>
      </c>
      <c r="C590" s="27">
        <v>7</v>
      </c>
      <c r="D590" s="139">
        <v>43335</v>
      </c>
      <c r="E590" s="27"/>
      <c r="F590" s="27"/>
      <c r="G590" s="27"/>
      <c r="H590" s="27"/>
      <c r="I590" s="27"/>
      <c r="J590" s="27">
        <v>7.75</v>
      </c>
      <c r="K590" s="27">
        <v>24.6</v>
      </c>
      <c r="L590" s="27" t="s">
        <v>811</v>
      </c>
      <c r="M590" s="27" t="s">
        <v>811</v>
      </c>
      <c r="N590" s="27" t="s">
        <v>811</v>
      </c>
      <c r="O590" s="27" t="s">
        <v>811</v>
      </c>
      <c r="P590" s="24" t="s">
        <v>811</v>
      </c>
      <c r="Q590" s="24" t="s">
        <v>811</v>
      </c>
      <c r="R590" s="27"/>
      <c r="S590" s="27"/>
      <c r="T590" s="27"/>
      <c r="U590" s="27"/>
      <c r="V590" s="27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</row>
    <row r="591" spans="1:59" s="154" customFormat="1">
      <c r="A591" s="108" t="s">
        <v>853</v>
      </c>
      <c r="B591" s="27" t="s">
        <v>880</v>
      </c>
      <c r="C591" s="27">
        <v>8</v>
      </c>
      <c r="D591" s="139">
        <v>43335</v>
      </c>
      <c r="E591" s="27"/>
      <c r="F591" s="27"/>
      <c r="G591" s="27"/>
      <c r="H591" s="27"/>
      <c r="I591" s="27"/>
      <c r="J591" s="27">
        <v>4</v>
      </c>
      <c r="K591" s="27">
        <v>18.5</v>
      </c>
      <c r="L591" s="27" t="s">
        <v>811</v>
      </c>
      <c r="M591" s="27" t="s">
        <v>811</v>
      </c>
      <c r="N591" s="27" t="s">
        <v>811</v>
      </c>
      <c r="O591" s="27" t="s">
        <v>811</v>
      </c>
      <c r="P591" s="24" t="s">
        <v>811</v>
      </c>
      <c r="Q591" s="24" t="s">
        <v>811</v>
      </c>
      <c r="R591" s="27"/>
      <c r="S591" s="27"/>
      <c r="T591" s="27"/>
      <c r="U591" s="27"/>
      <c r="V591" s="27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</row>
    <row r="592" spans="1:59" s="154" customFormat="1">
      <c r="A592" s="108" t="s">
        <v>853</v>
      </c>
      <c r="B592" s="27" t="s">
        <v>880</v>
      </c>
      <c r="C592" s="27">
        <v>9</v>
      </c>
      <c r="D592" s="139">
        <v>43335</v>
      </c>
      <c r="E592" s="27"/>
      <c r="F592" s="27"/>
      <c r="G592" s="27"/>
      <c r="H592" s="27"/>
      <c r="I592" s="27"/>
      <c r="J592" s="27">
        <v>0.1</v>
      </c>
      <c r="K592" s="27">
        <v>15</v>
      </c>
      <c r="L592" s="27">
        <v>6.39</v>
      </c>
      <c r="M592" s="27">
        <v>27</v>
      </c>
      <c r="N592" s="24">
        <v>9.9696202531645568</v>
      </c>
      <c r="O592" s="24">
        <v>6.2298797468354445</v>
      </c>
      <c r="P592" s="24">
        <v>0.87096881979911223</v>
      </c>
      <c r="Q592" s="24">
        <v>21.971460840585081</v>
      </c>
      <c r="R592" s="27"/>
      <c r="S592" s="27"/>
      <c r="T592" s="27"/>
      <c r="U592" s="27"/>
      <c r="V592" s="27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</row>
    <row r="593" spans="1:25">
      <c r="E593" s="173"/>
      <c r="F593" s="445"/>
      <c r="I593" s="173"/>
      <c r="M593" s="108"/>
      <c r="O593" s="592"/>
      <c r="P593" s="592"/>
      <c r="Q593" s="592"/>
      <c r="R593" s="592"/>
      <c r="S593" s="592"/>
      <c r="T593" s="592"/>
      <c r="U593" s="592"/>
      <c r="V593" s="833"/>
      <c r="W593" s="592"/>
    </row>
    <row r="594" spans="1:25" ht="31.8" thickBot="1">
      <c r="A594" s="974" t="s">
        <v>804</v>
      </c>
      <c r="B594" s="934" t="s">
        <v>20</v>
      </c>
      <c r="C594" s="934" t="s">
        <v>701</v>
      </c>
      <c r="D594" s="935" t="s">
        <v>805</v>
      </c>
      <c r="E594" s="936" t="s">
        <v>786</v>
      </c>
      <c r="F594" s="934" t="s">
        <v>1000</v>
      </c>
      <c r="G594" s="935" t="s">
        <v>1008</v>
      </c>
      <c r="H594" s="935" t="s">
        <v>806</v>
      </c>
      <c r="I594" s="935" t="s">
        <v>807</v>
      </c>
      <c r="J594" s="937" t="s">
        <v>1009</v>
      </c>
      <c r="K594" s="934" t="s">
        <v>1010</v>
      </c>
      <c r="L594" s="935" t="s">
        <v>1011</v>
      </c>
      <c r="M594" s="934" t="s">
        <v>1012</v>
      </c>
      <c r="N594" s="935" t="s">
        <v>1013</v>
      </c>
      <c r="O594" s="934" t="s">
        <v>1014</v>
      </c>
      <c r="P594" s="934" t="s">
        <v>1015</v>
      </c>
      <c r="Q594" s="938" t="s">
        <v>1016</v>
      </c>
      <c r="R594" s="934" t="s">
        <v>703</v>
      </c>
      <c r="S594" s="935" t="s">
        <v>1017</v>
      </c>
      <c r="T594" s="934" t="s">
        <v>808</v>
      </c>
      <c r="U594" s="934" t="s">
        <v>1018</v>
      </c>
      <c r="V594" s="939" t="s">
        <v>809</v>
      </c>
      <c r="W594" s="939" t="s">
        <v>1019</v>
      </c>
      <c r="X594" s="934" t="s">
        <v>1020</v>
      </c>
      <c r="Y594" s="935" t="s">
        <v>1021</v>
      </c>
    </row>
    <row r="595" spans="1:25">
      <c r="A595" s="108">
        <v>58</v>
      </c>
      <c r="B595" t="s">
        <v>709</v>
      </c>
      <c r="C595" t="s">
        <v>880</v>
      </c>
      <c r="D595" s="18">
        <v>0.5</v>
      </c>
      <c r="E595" s="55">
        <v>43699</v>
      </c>
      <c r="G595">
        <v>3</v>
      </c>
      <c r="H595" s="165">
        <v>9.8000000000000007</v>
      </c>
      <c r="I595" s="166">
        <v>3.45</v>
      </c>
      <c r="J595" s="70">
        <v>0.35204081632653061</v>
      </c>
      <c r="K595" t="s">
        <v>1044</v>
      </c>
      <c r="L595">
        <v>2</v>
      </c>
      <c r="M595">
        <v>2</v>
      </c>
      <c r="N595" t="s">
        <v>1104</v>
      </c>
      <c r="O595" t="s">
        <v>1123</v>
      </c>
      <c r="P595" s="27">
        <v>8.23</v>
      </c>
      <c r="Q595" s="27">
        <v>26.8</v>
      </c>
      <c r="R595" s="27">
        <v>6.97</v>
      </c>
      <c r="S595" s="27">
        <v>23.199999999999996</v>
      </c>
      <c r="T595" s="24">
        <v>2.5113926582278476</v>
      </c>
      <c r="U595" s="24">
        <v>1.8230544907304864</v>
      </c>
      <c r="V595" s="24">
        <v>0.50423903524667213</v>
      </c>
      <c r="W595" s="371">
        <v>20.065416666666664</v>
      </c>
      <c r="X595" s="27" t="s">
        <v>815</v>
      </c>
      <c r="Y595" s="24">
        <v>4.3344471489583345</v>
      </c>
    </row>
    <row r="596" spans="1:25">
      <c r="B596" t="s">
        <v>709</v>
      </c>
      <c r="C596" t="s">
        <v>880</v>
      </c>
      <c r="D596" s="18">
        <v>1</v>
      </c>
      <c r="E596" s="55">
        <v>43699</v>
      </c>
      <c r="H596" s="165"/>
      <c r="I596" s="166"/>
      <c r="P596" s="27">
        <v>8</v>
      </c>
      <c r="Q596" s="27">
        <v>26.7</v>
      </c>
      <c r="R596" s="27" t="s">
        <v>811</v>
      </c>
      <c r="S596" s="27" t="s">
        <v>811</v>
      </c>
      <c r="T596" s="27" t="s">
        <v>811</v>
      </c>
      <c r="U596" s="27" t="s">
        <v>811</v>
      </c>
      <c r="V596" s="27" t="s">
        <v>811</v>
      </c>
      <c r="W596" s="27" t="s">
        <v>811</v>
      </c>
      <c r="X596" s="27" t="s">
        <v>815</v>
      </c>
      <c r="Y596" s="27" t="s">
        <v>811</v>
      </c>
    </row>
    <row r="597" spans="1:25">
      <c r="B597" t="s">
        <v>709</v>
      </c>
      <c r="C597" t="s">
        <v>880</v>
      </c>
      <c r="D597" s="18">
        <v>2</v>
      </c>
      <c r="E597" s="55">
        <v>43699</v>
      </c>
      <c r="H597" s="165"/>
      <c r="I597" s="166"/>
      <c r="P597" s="27">
        <v>8.1</v>
      </c>
      <c r="Q597" s="27">
        <v>26.6</v>
      </c>
      <c r="R597" s="27" t="s">
        <v>811</v>
      </c>
      <c r="S597" s="27" t="s">
        <v>811</v>
      </c>
      <c r="T597" s="27" t="s">
        <v>811</v>
      </c>
      <c r="U597" s="27" t="s">
        <v>811</v>
      </c>
      <c r="V597" s="27" t="s">
        <v>811</v>
      </c>
      <c r="W597" s="27" t="s">
        <v>811</v>
      </c>
      <c r="X597" s="27" t="s">
        <v>815</v>
      </c>
      <c r="Y597" s="27" t="s">
        <v>811</v>
      </c>
    </row>
    <row r="598" spans="1:25">
      <c r="B598" t="s">
        <v>709</v>
      </c>
      <c r="C598" t="s">
        <v>880</v>
      </c>
      <c r="D598" s="18">
        <v>3</v>
      </c>
      <c r="E598" s="55">
        <v>43699</v>
      </c>
      <c r="H598" s="165"/>
      <c r="I598" s="166"/>
      <c r="P598" s="27">
        <v>7.8</v>
      </c>
      <c r="Q598" s="27">
        <v>26.5</v>
      </c>
      <c r="R598" s="27">
        <v>6.98</v>
      </c>
      <c r="S598" s="27">
        <v>23.8</v>
      </c>
      <c r="T598" s="24">
        <v>2.2465859493670881</v>
      </c>
      <c r="U598" s="24">
        <v>1.8044325995912451</v>
      </c>
      <c r="V598" s="24">
        <v>0.46545141715077426</v>
      </c>
      <c r="W598" s="371">
        <v>11.130061274509806</v>
      </c>
      <c r="X598" s="27" t="s">
        <v>815</v>
      </c>
      <c r="Y598" s="24">
        <v>4.051018548958333</v>
      </c>
    </row>
    <row r="599" spans="1:25">
      <c r="B599" t="s">
        <v>709</v>
      </c>
      <c r="C599" t="s">
        <v>880</v>
      </c>
      <c r="D599" s="18">
        <v>4</v>
      </c>
      <c r="E599" s="55">
        <v>43699</v>
      </c>
      <c r="H599" s="165"/>
      <c r="I599" s="166"/>
      <c r="P599" s="27">
        <v>8.1</v>
      </c>
      <c r="Q599" s="27">
        <v>26.5</v>
      </c>
      <c r="R599" s="27" t="s">
        <v>811</v>
      </c>
      <c r="S599" s="27" t="s">
        <v>811</v>
      </c>
      <c r="T599" s="27" t="s">
        <v>811</v>
      </c>
      <c r="U599" s="27" t="s">
        <v>811</v>
      </c>
      <c r="V599" s="27" t="s">
        <v>811</v>
      </c>
      <c r="W599" s="27" t="s">
        <v>811</v>
      </c>
      <c r="X599" s="27" t="s">
        <v>815</v>
      </c>
      <c r="Y599" s="27" t="s">
        <v>811</v>
      </c>
    </row>
    <row r="600" spans="1:25">
      <c r="B600" t="s">
        <v>709</v>
      </c>
      <c r="C600" t="s">
        <v>880</v>
      </c>
      <c r="D600" s="18">
        <v>5</v>
      </c>
      <c r="E600" s="55">
        <v>43699</v>
      </c>
      <c r="H600" s="165"/>
      <c r="I600" s="166"/>
      <c r="P600" s="27">
        <v>7.85</v>
      </c>
      <c r="Q600" s="27">
        <v>26.5</v>
      </c>
      <c r="R600" s="27" t="s">
        <v>811</v>
      </c>
      <c r="S600" s="27" t="s">
        <v>811</v>
      </c>
      <c r="T600" s="27" t="s">
        <v>811</v>
      </c>
      <c r="U600" s="27" t="s">
        <v>811</v>
      </c>
      <c r="V600" s="27" t="s">
        <v>811</v>
      </c>
      <c r="W600" s="27" t="s">
        <v>811</v>
      </c>
      <c r="X600" s="27" t="s">
        <v>815</v>
      </c>
      <c r="Y600" s="27" t="s">
        <v>811</v>
      </c>
    </row>
    <row r="601" spans="1:25">
      <c r="B601" t="s">
        <v>709</v>
      </c>
      <c r="C601" t="s">
        <v>880</v>
      </c>
      <c r="D601" s="18">
        <v>6</v>
      </c>
      <c r="E601" s="55">
        <v>43699</v>
      </c>
      <c r="H601" s="165"/>
      <c r="I601" s="166"/>
      <c r="P601" s="27">
        <v>8.1</v>
      </c>
      <c r="Q601" s="27">
        <v>25.9</v>
      </c>
      <c r="R601" s="27" t="s">
        <v>811</v>
      </c>
      <c r="S601" s="27" t="s">
        <v>811</v>
      </c>
      <c r="T601" s="27" t="s">
        <v>811</v>
      </c>
      <c r="U601" s="27" t="s">
        <v>811</v>
      </c>
      <c r="V601" s="27" t="s">
        <v>811</v>
      </c>
      <c r="W601" s="27" t="s">
        <v>811</v>
      </c>
      <c r="X601" s="27" t="s">
        <v>815</v>
      </c>
      <c r="Y601" s="27" t="s">
        <v>811</v>
      </c>
    </row>
    <row r="602" spans="1:25">
      <c r="B602" t="s">
        <v>709</v>
      </c>
      <c r="C602" t="s">
        <v>880</v>
      </c>
      <c r="D602" s="18">
        <v>7</v>
      </c>
      <c r="E602" s="55">
        <v>43699</v>
      </c>
      <c r="H602" s="165"/>
      <c r="I602" s="166"/>
      <c r="P602" s="27">
        <v>7.7</v>
      </c>
      <c r="Q602" s="27">
        <v>25.1</v>
      </c>
      <c r="R602" s="27" t="s">
        <v>811</v>
      </c>
      <c r="S602" s="27" t="s">
        <v>811</v>
      </c>
      <c r="T602" s="27" t="s">
        <v>811</v>
      </c>
      <c r="U602" s="27" t="s">
        <v>811</v>
      </c>
      <c r="V602" s="27" t="s">
        <v>811</v>
      </c>
      <c r="W602" s="27" t="s">
        <v>811</v>
      </c>
      <c r="X602" s="27" t="s">
        <v>815</v>
      </c>
      <c r="Y602" s="27" t="s">
        <v>811</v>
      </c>
    </row>
    <row r="603" spans="1:25">
      <c r="B603" t="s">
        <v>709</v>
      </c>
      <c r="C603" t="s">
        <v>880</v>
      </c>
      <c r="D603" s="18">
        <v>8</v>
      </c>
      <c r="E603" s="55">
        <v>43699</v>
      </c>
      <c r="H603" s="165"/>
      <c r="I603" s="166"/>
      <c r="P603" s="27">
        <v>4.62</v>
      </c>
      <c r="Q603" s="27">
        <v>22.7</v>
      </c>
      <c r="R603" s="27">
        <v>6.83</v>
      </c>
      <c r="S603" s="27">
        <v>27.3</v>
      </c>
      <c r="T603" s="24">
        <v>17.519953544303796</v>
      </c>
      <c r="U603" s="24">
        <v>17.924156604654538</v>
      </c>
      <c r="V603" s="24">
        <v>1.1927056341634108</v>
      </c>
      <c r="W603" s="371">
        <v>19.65794</v>
      </c>
      <c r="X603" s="27" t="s">
        <v>815</v>
      </c>
      <c r="Y603" s="24">
        <v>35.44411014895833</v>
      </c>
    </row>
    <row r="604" spans="1:25">
      <c r="B604" t="s">
        <v>709</v>
      </c>
      <c r="C604" t="s">
        <v>880</v>
      </c>
      <c r="D604" s="18">
        <v>9</v>
      </c>
      <c r="E604" s="55">
        <v>43699</v>
      </c>
      <c r="H604" s="165"/>
      <c r="I604" s="166"/>
      <c r="P604" s="27">
        <v>0.12</v>
      </c>
      <c r="Q604" s="27">
        <v>20.3</v>
      </c>
      <c r="R604" s="27" t="s">
        <v>811</v>
      </c>
      <c r="S604" s="27" t="s">
        <v>811</v>
      </c>
      <c r="T604" s="27" t="s">
        <v>811</v>
      </c>
      <c r="U604" s="27" t="s">
        <v>811</v>
      </c>
      <c r="V604" s="27" t="s">
        <v>811</v>
      </c>
      <c r="W604" s="27" t="s">
        <v>811</v>
      </c>
      <c r="X604" s="27" t="s">
        <v>815</v>
      </c>
      <c r="Y604" s="27" t="s">
        <v>811</v>
      </c>
    </row>
    <row r="605" spans="1:25">
      <c r="D605" s="18"/>
      <c r="E605" s="55"/>
      <c r="H605" s="165"/>
      <c r="I605" s="166"/>
      <c r="P605" s="27"/>
      <c r="Q605" s="27"/>
      <c r="R605" s="27"/>
      <c r="S605" s="27"/>
      <c r="T605" s="27"/>
      <c r="U605" s="27"/>
      <c r="V605" s="27"/>
      <c r="W605" s="27"/>
      <c r="X605" s="27"/>
      <c r="Y605" s="27"/>
    </row>
    <row r="606" spans="1:25" ht="31.8" thickBot="1">
      <c r="A606" s="975" t="s">
        <v>20</v>
      </c>
      <c r="B606" s="940" t="s">
        <v>701</v>
      </c>
      <c r="C606" s="941" t="s">
        <v>805</v>
      </c>
      <c r="D606" s="942" t="s">
        <v>786</v>
      </c>
      <c r="E606" s="940" t="s">
        <v>1000</v>
      </c>
      <c r="F606" s="941" t="s">
        <v>1008</v>
      </c>
      <c r="G606" s="941" t="s">
        <v>806</v>
      </c>
      <c r="H606" s="941" t="s">
        <v>807</v>
      </c>
      <c r="I606" s="943" t="s">
        <v>1009</v>
      </c>
      <c r="J606" s="940" t="s">
        <v>1010</v>
      </c>
      <c r="K606" s="941" t="s">
        <v>1011</v>
      </c>
      <c r="L606" s="940" t="s">
        <v>1012</v>
      </c>
      <c r="M606" s="941" t="s">
        <v>1013</v>
      </c>
      <c r="N606" s="940" t="s">
        <v>1014</v>
      </c>
      <c r="O606" s="940" t="s">
        <v>1015</v>
      </c>
      <c r="P606" s="944" t="s">
        <v>1016</v>
      </c>
      <c r="Q606" s="940" t="s">
        <v>703</v>
      </c>
      <c r="R606" s="941" t="s">
        <v>1017</v>
      </c>
      <c r="S606" s="940" t="s">
        <v>808</v>
      </c>
      <c r="T606" s="940" t="s">
        <v>1018</v>
      </c>
      <c r="U606" s="945" t="s">
        <v>809</v>
      </c>
      <c r="V606" s="945" t="s">
        <v>1019</v>
      </c>
      <c r="W606" s="940" t="s">
        <v>1020</v>
      </c>
      <c r="X606" s="941" t="s">
        <v>1021</v>
      </c>
    </row>
    <row r="607" spans="1:25" ht="16.2" thickTop="1">
      <c r="A607" s="108" t="s">
        <v>854</v>
      </c>
      <c r="B607" t="s">
        <v>880</v>
      </c>
      <c r="C607">
        <v>0.5</v>
      </c>
      <c r="D607" s="55">
        <v>44076</v>
      </c>
      <c r="F607">
        <v>4</v>
      </c>
      <c r="G607">
        <v>9.6</v>
      </c>
      <c r="H607">
        <v>4.0999999999999996</v>
      </c>
      <c r="J607" t="s">
        <v>1124</v>
      </c>
      <c r="K607">
        <v>2</v>
      </c>
      <c r="L607">
        <v>2</v>
      </c>
      <c r="M607" t="s">
        <v>1035</v>
      </c>
      <c r="N607" t="s">
        <v>815</v>
      </c>
      <c r="O607" s="24">
        <v>8.0299999999999994</v>
      </c>
      <c r="P607" s="27">
        <v>24</v>
      </c>
      <c r="Q607" s="27">
        <v>6.9</v>
      </c>
      <c r="R607" s="27">
        <v>21.9</v>
      </c>
      <c r="S607" s="371">
        <v>0.18666666666666668</v>
      </c>
      <c r="T607" s="371">
        <v>3.7333333333333336E-2</v>
      </c>
      <c r="U607" s="24">
        <v>0.44076651902738867</v>
      </c>
      <c r="V607" s="371">
        <v>22.595330000000001</v>
      </c>
    </row>
    <row r="608" spans="1:25">
      <c r="A608" s="108" t="s">
        <v>854</v>
      </c>
      <c r="B608" t="s">
        <v>880</v>
      </c>
      <c r="C608">
        <v>1</v>
      </c>
      <c r="D608" s="55">
        <v>44076</v>
      </c>
      <c r="O608" s="24">
        <v>7.99</v>
      </c>
      <c r="P608" s="27">
        <v>24</v>
      </c>
      <c r="Q608" s="27" t="s">
        <v>811</v>
      </c>
      <c r="R608" s="27" t="s">
        <v>811</v>
      </c>
      <c r="S608" s="24" t="s">
        <v>811</v>
      </c>
      <c r="T608" s="24" t="s">
        <v>811</v>
      </c>
      <c r="U608" s="24" t="s">
        <v>811</v>
      </c>
      <c r="V608" s="24" t="s">
        <v>811</v>
      </c>
    </row>
    <row r="609" spans="1:28">
      <c r="A609" s="108" t="s">
        <v>854</v>
      </c>
      <c r="B609" t="s">
        <v>880</v>
      </c>
      <c r="C609">
        <v>2</v>
      </c>
      <c r="D609" s="55">
        <v>44076</v>
      </c>
      <c r="O609" s="24">
        <v>7.94</v>
      </c>
      <c r="P609" s="27">
        <v>24</v>
      </c>
      <c r="Q609" s="27" t="s">
        <v>811</v>
      </c>
      <c r="R609" s="27" t="s">
        <v>811</v>
      </c>
      <c r="S609" s="24" t="s">
        <v>811</v>
      </c>
      <c r="T609" s="24" t="s">
        <v>811</v>
      </c>
      <c r="U609" s="24" t="s">
        <v>811</v>
      </c>
      <c r="V609" s="24" t="s">
        <v>811</v>
      </c>
    </row>
    <row r="610" spans="1:28">
      <c r="A610" s="108" t="s">
        <v>854</v>
      </c>
      <c r="B610" t="s">
        <v>880</v>
      </c>
      <c r="C610">
        <v>3</v>
      </c>
      <c r="D610" s="55">
        <v>44076</v>
      </c>
      <c r="O610" s="24">
        <v>7.96</v>
      </c>
      <c r="P610" s="27">
        <v>24</v>
      </c>
      <c r="Q610" s="27">
        <v>6.88</v>
      </c>
      <c r="R610" s="27">
        <v>21.800000000000004</v>
      </c>
      <c r="S610" s="371">
        <v>0.26133333333333331</v>
      </c>
      <c r="T610" s="591">
        <v>2.5000000000000001E-2</v>
      </c>
      <c r="U610" s="24">
        <v>0.44076651902738867</v>
      </c>
      <c r="V610" s="371">
        <v>21.099516021805609</v>
      </c>
    </row>
    <row r="611" spans="1:28">
      <c r="A611" s="108" t="s">
        <v>854</v>
      </c>
      <c r="B611" t="s">
        <v>880</v>
      </c>
      <c r="C611">
        <v>4</v>
      </c>
      <c r="D611" s="55">
        <v>44076</v>
      </c>
      <c r="O611" s="24">
        <v>7.92</v>
      </c>
      <c r="P611" s="27">
        <v>24</v>
      </c>
      <c r="Q611" s="27" t="s">
        <v>811</v>
      </c>
      <c r="R611" s="27" t="s">
        <v>811</v>
      </c>
      <c r="S611" s="24" t="s">
        <v>811</v>
      </c>
      <c r="T611" s="24" t="s">
        <v>811</v>
      </c>
      <c r="U611" s="24" t="s">
        <v>811</v>
      </c>
      <c r="V611" s="24" t="s">
        <v>811</v>
      </c>
    </row>
    <row r="612" spans="1:28">
      <c r="A612" s="108" t="s">
        <v>854</v>
      </c>
      <c r="B612" t="s">
        <v>880</v>
      </c>
      <c r="C612">
        <v>5</v>
      </c>
      <c r="D612" s="55">
        <v>44076</v>
      </c>
      <c r="O612" s="24">
        <v>7.89</v>
      </c>
      <c r="P612" s="27">
        <v>24</v>
      </c>
      <c r="Q612" s="27" t="s">
        <v>811</v>
      </c>
      <c r="R612" s="27" t="s">
        <v>811</v>
      </c>
      <c r="S612" s="24" t="s">
        <v>811</v>
      </c>
      <c r="T612" s="24" t="s">
        <v>811</v>
      </c>
      <c r="U612" s="24" t="s">
        <v>811</v>
      </c>
      <c r="V612" s="24" t="s">
        <v>811</v>
      </c>
    </row>
    <row r="613" spans="1:28">
      <c r="A613" s="108" t="s">
        <v>854</v>
      </c>
      <c r="B613" t="s">
        <v>880</v>
      </c>
      <c r="C613">
        <v>6</v>
      </c>
      <c r="D613" s="55">
        <v>44076</v>
      </c>
      <c r="O613" s="24">
        <v>7.9</v>
      </c>
      <c r="P613" s="27">
        <v>24</v>
      </c>
      <c r="Q613" s="27" t="s">
        <v>811</v>
      </c>
      <c r="R613" s="27" t="s">
        <v>811</v>
      </c>
      <c r="S613" s="24" t="s">
        <v>811</v>
      </c>
      <c r="T613" s="24" t="s">
        <v>811</v>
      </c>
      <c r="U613" s="24" t="s">
        <v>811</v>
      </c>
      <c r="V613" s="24" t="s">
        <v>811</v>
      </c>
    </row>
    <row r="614" spans="1:28">
      <c r="A614" s="108" t="s">
        <v>854</v>
      </c>
      <c r="B614" t="s">
        <v>880</v>
      </c>
      <c r="C614">
        <v>7</v>
      </c>
      <c r="D614" s="55">
        <v>44076</v>
      </c>
      <c r="O614" s="24">
        <v>7.93</v>
      </c>
      <c r="P614" s="27">
        <v>24</v>
      </c>
      <c r="Q614" s="27" t="s">
        <v>811</v>
      </c>
      <c r="R614" s="27" t="s">
        <v>811</v>
      </c>
      <c r="S614" s="24" t="s">
        <v>811</v>
      </c>
      <c r="T614" s="24" t="s">
        <v>811</v>
      </c>
      <c r="U614" s="24" t="s">
        <v>811</v>
      </c>
      <c r="V614" s="24" t="s">
        <v>811</v>
      </c>
    </row>
    <row r="615" spans="1:28">
      <c r="A615" s="108" t="s">
        <v>854</v>
      </c>
      <c r="B615" t="s">
        <v>880</v>
      </c>
      <c r="C615">
        <v>8</v>
      </c>
      <c r="D615" s="55">
        <v>44076</v>
      </c>
      <c r="O615" s="24">
        <v>7.42</v>
      </c>
      <c r="P615" s="27">
        <v>23.7</v>
      </c>
      <c r="Q615" s="27" t="s">
        <v>811</v>
      </c>
      <c r="R615" s="27" t="s">
        <v>811</v>
      </c>
      <c r="S615" s="24" t="s">
        <v>811</v>
      </c>
      <c r="T615" s="24" t="s">
        <v>811</v>
      </c>
      <c r="U615" s="24" t="s">
        <v>811</v>
      </c>
      <c r="V615" s="24" t="s">
        <v>811</v>
      </c>
    </row>
    <row r="616" spans="1:28">
      <c r="A616" s="108" t="s">
        <v>854</v>
      </c>
      <c r="B616" t="s">
        <v>880</v>
      </c>
      <c r="C616">
        <v>9</v>
      </c>
      <c r="D616" s="55">
        <v>44076</v>
      </c>
      <c r="O616" s="24">
        <v>0.41</v>
      </c>
      <c r="P616" s="27">
        <v>21.6</v>
      </c>
      <c r="Q616" s="27">
        <v>6.58</v>
      </c>
      <c r="R616" s="27">
        <v>25.6</v>
      </c>
      <c r="S616" s="371">
        <v>3.4122666666666666</v>
      </c>
      <c r="T616" s="371">
        <v>2.5000000000000001E-2</v>
      </c>
      <c r="U616" s="24">
        <v>1.0155610678192601</v>
      </c>
      <c r="V616" s="371">
        <v>35.010570000000001</v>
      </c>
    </row>
    <row r="617" spans="1:28">
      <c r="A617" s="976"/>
      <c r="B617" s="591"/>
      <c r="C617" s="946"/>
      <c r="D617" s="947"/>
      <c r="E617" s="591"/>
      <c r="F617" s="946"/>
      <c r="G617" s="946"/>
      <c r="H617" s="946"/>
      <c r="I617" s="948"/>
      <c r="J617" s="591"/>
      <c r="K617" s="946"/>
      <c r="L617" s="591"/>
      <c r="M617" s="946"/>
      <c r="N617" s="591"/>
      <c r="O617" s="591"/>
      <c r="P617" s="607"/>
      <c r="Q617" s="591"/>
      <c r="R617" s="946"/>
      <c r="S617" s="591"/>
      <c r="T617" s="591"/>
      <c r="U617" s="371"/>
      <c r="V617" s="371"/>
      <c r="W617" s="591"/>
      <c r="X617" s="946"/>
    </row>
    <row r="618" spans="1:28" s="747" customFormat="1" ht="31.8" thickBot="1">
      <c r="A618" s="977" t="s">
        <v>804</v>
      </c>
      <c r="B618" s="863" t="s">
        <v>20</v>
      </c>
      <c r="C618" s="863" t="s">
        <v>701</v>
      </c>
      <c r="D618" s="863" t="s">
        <v>805</v>
      </c>
      <c r="E618" s="865" t="s">
        <v>786</v>
      </c>
      <c r="F618" s="863" t="s">
        <v>1000</v>
      </c>
      <c r="G618" s="863" t="s">
        <v>1008</v>
      </c>
      <c r="H618" s="863" t="s">
        <v>806</v>
      </c>
      <c r="I618" s="863" t="s">
        <v>807</v>
      </c>
      <c r="J618" s="867" t="s">
        <v>1009</v>
      </c>
      <c r="K618" s="863" t="s">
        <v>1015</v>
      </c>
      <c r="L618" s="868" t="s">
        <v>1016</v>
      </c>
      <c r="M618" s="863" t="s">
        <v>703</v>
      </c>
      <c r="N618" s="863" t="s">
        <v>1017</v>
      </c>
      <c r="O618" s="863" t="s">
        <v>808</v>
      </c>
      <c r="P618" s="863" t="s">
        <v>1018</v>
      </c>
      <c r="Q618" s="870" t="s">
        <v>809</v>
      </c>
      <c r="R618" s="870" t="s">
        <v>1019</v>
      </c>
      <c r="S618" s="863" t="s">
        <v>1021</v>
      </c>
      <c r="T618" s="863" t="s">
        <v>1010</v>
      </c>
      <c r="U618" s="863" t="s">
        <v>1011</v>
      </c>
      <c r="V618" s="863" t="s">
        <v>1012</v>
      </c>
      <c r="W618" s="863" t="s">
        <v>1013</v>
      </c>
      <c r="X618" s="863" t="s">
        <v>1014</v>
      </c>
    </row>
    <row r="619" spans="1:28" ht="16.2" thickTop="1">
      <c r="B619" t="s">
        <v>709</v>
      </c>
      <c r="C619" t="s">
        <v>884</v>
      </c>
      <c r="D619" s="27">
        <v>0.5</v>
      </c>
      <c r="E619" s="133">
        <v>44447</v>
      </c>
      <c r="H619">
        <v>9.6</v>
      </c>
      <c r="I619">
        <v>3.75</v>
      </c>
      <c r="J619" s="172">
        <v>0.390625</v>
      </c>
      <c r="K619" s="27">
        <v>7.83</v>
      </c>
      <c r="L619" s="27">
        <v>24.3</v>
      </c>
      <c r="M619" s="24">
        <v>6.72</v>
      </c>
      <c r="N619" s="27">
        <v>20.700000000000003</v>
      </c>
      <c r="O619" s="24">
        <v>1.3081904761904766</v>
      </c>
      <c r="P619" s="24">
        <v>1.3682706349206351</v>
      </c>
      <c r="Q619" s="71">
        <v>0.4900000000000001</v>
      </c>
      <c r="R619" s="371">
        <v>18.738065246475244</v>
      </c>
      <c r="S619" s="24">
        <v>2.6764611111111116</v>
      </c>
      <c r="T619" t="s">
        <v>1033</v>
      </c>
      <c r="U619" t="s">
        <v>1027</v>
      </c>
      <c r="V619" t="s">
        <v>1038</v>
      </c>
      <c r="W619" t="s">
        <v>714</v>
      </c>
      <c r="Y619" s="961"/>
      <c r="AB619" s="51"/>
    </row>
    <row r="620" spans="1:28">
      <c r="B620" t="s">
        <v>709</v>
      </c>
      <c r="C620" t="s">
        <v>884</v>
      </c>
      <c r="D620" s="27">
        <v>1</v>
      </c>
      <c r="E620" s="133">
        <v>44447</v>
      </c>
      <c r="K620" s="27">
        <v>7.76</v>
      </c>
      <c r="L620" s="27">
        <v>24.4</v>
      </c>
      <c r="M620" s="24" t="s">
        <v>811</v>
      </c>
      <c r="N620" s="24" t="s">
        <v>811</v>
      </c>
      <c r="O620" s="24" t="s">
        <v>811</v>
      </c>
      <c r="P620" s="24" t="s">
        <v>811</v>
      </c>
      <c r="Q620" s="71" t="s">
        <v>811</v>
      </c>
      <c r="R620" s="371" t="s">
        <v>811</v>
      </c>
      <c r="S620" s="24" t="s">
        <v>811</v>
      </c>
      <c r="Y620" s="961"/>
      <c r="AB620" s="51"/>
    </row>
    <row r="621" spans="1:28">
      <c r="B621" t="s">
        <v>709</v>
      </c>
      <c r="C621" t="s">
        <v>884</v>
      </c>
      <c r="D621" s="27">
        <v>2</v>
      </c>
      <c r="E621" s="133">
        <v>44447</v>
      </c>
      <c r="K621" s="27">
        <v>7.72</v>
      </c>
      <c r="L621" s="27">
        <v>24.3</v>
      </c>
      <c r="M621" s="24" t="s">
        <v>811</v>
      </c>
      <c r="N621" s="24" t="s">
        <v>811</v>
      </c>
      <c r="O621" s="24" t="s">
        <v>811</v>
      </c>
      <c r="P621" s="24" t="s">
        <v>811</v>
      </c>
      <c r="Q621" s="71" t="s">
        <v>811</v>
      </c>
      <c r="R621" s="371" t="s">
        <v>811</v>
      </c>
      <c r="S621" s="24" t="s">
        <v>811</v>
      </c>
      <c r="Y621" s="961"/>
      <c r="AB621" s="51"/>
    </row>
    <row r="622" spans="1:28">
      <c r="B622" t="s">
        <v>709</v>
      </c>
      <c r="C622" t="s">
        <v>884</v>
      </c>
      <c r="D622" s="27">
        <v>3</v>
      </c>
      <c r="E622" s="133">
        <v>44447</v>
      </c>
      <c r="K622" s="27">
        <v>7.71</v>
      </c>
      <c r="L622" s="27">
        <v>24.3</v>
      </c>
      <c r="M622" s="24">
        <v>6.82</v>
      </c>
      <c r="N622" s="23">
        <v>20</v>
      </c>
      <c r="O622" s="24">
        <v>1.5316190476190479</v>
      </c>
      <c r="P622" s="24">
        <v>1.0065753968253974</v>
      </c>
      <c r="Q622" s="71">
        <v>0.52266666666666683</v>
      </c>
      <c r="R622" s="371">
        <v>24.017472470927235</v>
      </c>
      <c r="S622" s="24">
        <v>2.5381944444444455</v>
      </c>
      <c r="Y622" s="961"/>
      <c r="AB622" s="51"/>
    </row>
    <row r="623" spans="1:28">
      <c r="B623" t="s">
        <v>709</v>
      </c>
      <c r="C623" t="s">
        <v>884</v>
      </c>
      <c r="D623" s="27">
        <v>4</v>
      </c>
      <c r="E623" s="133">
        <v>44447</v>
      </c>
      <c r="K623" s="27">
        <v>7.67</v>
      </c>
      <c r="L623" s="27">
        <v>24.2</v>
      </c>
      <c r="M623" s="24" t="s">
        <v>811</v>
      </c>
      <c r="N623" s="24" t="s">
        <v>811</v>
      </c>
      <c r="O623" s="24" t="s">
        <v>811</v>
      </c>
      <c r="P623" s="24" t="s">
        <v>811</v>
      </c>
      <c r="Q623" s="71" t="s">
        <v>811</v>
      </c>
      <c r="R623" s="371" t="s">
        <v>811</v>
      </c>
      <c r="S623" s="24" t="s">
        <v>811</v>
      </c>
      <c r="Y623" s="961"/>
      <c r="AB623" s="51"/>
    </row>
    <row r="624" spans="1:28">
      <c r="B624" t="s">
        <v>709</v>
      </c>
      <c r="C624" t="s">
        <v>884</v>
      </c>
      <c r="D624" s="27">
        <v>5</v>
      </c>
      <c r="E624" s="133">
        <v>44447</v>
      </c>
      <c r="K624" s="27">
        <v>7.67</v>
      </c>
      <c r="L624" s="27">
        <v>24.1</v>
      </c>
      <c r="M624" s="24" t="s">
        <v>811</v>
      </c>
      <c r="N624" s="24" t="s">
        <v>811</v>
      </c>
      <c r="O624" s="24" t="s">
        <v>811</v>
      </c>
      <c r="P624" s="24" t="s">
        <v>811</v>
      </c>
      <c r="Q624" s="71" t="s">
        <v>811</v>
      </c>
      <c r="R624" s="371" t="s">
        <v>811</v>
      </c>
      <c r="S624" s="24" t="s">
        <v>811</v>
      </c>
      <c r="Y624" s="961"/>
      <c r="AB624" s="51"/>
    </row>
    <row r="625" spans="1:28">
      <c r="B625" t="s">
        <v>709</v>
      </c>
      <c r="C625" t="s">
        <v>884</v>
      </c>
      <c r="D625" s="27">
        <v>6</v>
      </c>
      <c r="E625" s="133">
        <v>44447</v>
      </c>
      <c r="K625" s="27">
        <v>7.62</v>
      </c>
      <c r="L625" s="27">
        <v>24.1</v>
      </c>
      <c r="M625" s="24" t="s">
        <v>811</v>
      </c>
      <c r="N625" s="24" t="s">
        <v>811</v>
      </c>
      <c r="O625" s="24" t="s">
        <v>811</v>
      </c>
      <c r="P625" s="24" t="s">
        <v>811</v>
      </c>
      <c r="Q625" s="71" t="s">
        <v>811</v>
      </c>
      <c r="R625" s="371" t="s">
        <v>811</v>
      </c>
      <c r="S625" s="24" t="s">
        <v>811</v>
      </c>
      <c r="Y625" s="961"/>
      <c r="AB625" s="51"/>
    </row>
    <row r="626" spans="1:28">
      <c r="B626" t="s">
        <v>709</v>
      </c>
      <c r="C626" t="s">
        <v>884</v>
      </c>
      <c r="D626" s="27">
        <v>7</v>
      </c>
      <c r="E626" s="133">
        <v>44447</v>
      </c>
      <c r="K626" s="27">
        <v>7.59</v>
      </c>
      <c r="L626" s="27">
        <v>24.1</v>
      </c>
      <c r="M626" s="24" t="s">
        <v>811</v>
      </c>
      <c r="N626" s="24" t="s">
        <v>811</v>
      </c>
      <c r="O626" s="24" t="s">
        <v>811</v>
      </c>
      <c r="P626" s="24" t="s">
        <v>811</v>
      </c>
      <c r="Q626" s="71" t="s">
        <v>811</v>
      </c>
      <c r="R626" s="371" t="s">
        <v>811</v>
      </c>
      <c r="S626" s="24" t="s">
        <v>811</v>
      </c>
      <c r="Y626" s="961"/>
      <c r="AB626" s="51"/>
    </row>
    <row r="627" spans="1:28">
      <c r="B627" t="s">
        <v>709</v>
      </c>
      <c r="C627" t="s">
        <v>884</v>
      </c>
      <c r="D627" s="27">
        <v>8</v>
      </c>
      <c r="E627" s="133">
        <v>44447</v>
      </c>
      <c r="K627" s="27">
        <v>7.54</v>
      </c>
      <c r="L627" s="27">
        <v>24.1</v>
      </c>
      <c r="M627" s="24" t="s">
        <v>811</v>
      </c>
      <c r="N627" s="24" t="s">
        <v>811</v>
      </c>
      <c r="O627" s="24" t="s">
        <v>811</v>
      </c>
      <c r="P627" s="24" t="s">
        <v>811</v>
      </c>
      <c r="Q627" s="71" t="s">
        <v>811</v>
      </c>
      <c r="R627" s="371" t="s">
        <v>811</v>
      </c>
      <c r="S627" s="24" t="s">
        <v>811</v>
      </c>
      <c r="Y627" s="961"/>
      <c r="AB627" s="51"/>
    </row>
    <row r="628" spans="1:28">
      <c r="B628" t="s">
        <v>709</v>
      </c>
      <c r="C628" t="s">
        <v>884</v>
      </c>
      <c r="D628" s="27">
        <v>9</v>
      </c>
      <c r="E628" s="133">
        <v>44447</v>
      </c>
      <c r="K628" s="27">
        <v>6.66</v>
      </c>
      <c r="L628" s="27">
        <v>23.6</v>
      </c>
      <c r="M628" s="24">
        <v>6.67</v>
      </c>
      <c r="N628" s="27">
        <v>20.8</v>
      </c>
      <c r="O628" s="24">
        <v>2.7135238095238101</v>
      </c>
      <c r="P628" s="24">
        <v>3.7664039682539694</v>
      </c>
      <c r="Q628" s="71">
        <v>0.52266666666666683</v>
      </c>
      <c r="R628" s="371">
        <v>19.84951939899145</v>
      </c>
      <c r="S628" s="24">
        <v>6.47992777777778</v>
      </c>
      <c r="Y628" s="961"/>
      <c r="AB628" s="51"/>
    </row>
    <row r="629" spans="1:28">
      <c r="D629" s="27"/>
      <c r="E629" s="133"/>
      <c r="K629" s="27"/>
      <c r="L629" s="27"/>
      <c r="M629" s="24"/>
      <c r="N629" s="27"/>
      <c r="O629" s="24"/>
      <c r="P629" s="24"/>
      <c r="Q629" s="71"/>
      <c r="R629" s="371"/>
      <c r="S629" s="24"/>
      <c r="Y629" s="961"/>
      <c r="AB629" s="51"/>
    </row>
    <row r="630" spans="1:28" s="832" customFormat="1" ht="21" thickBot="1">
      <c r="A630" s="144" t="s">
        <v>20</v>
      </c>
      <c r="B630" s="144" t="s">
        <v>701</v>
      </c>
      <c r="C630" s="146" t="s">
        <v>805</v>
      </c>
      <c r="D630" s="1559" t="s">
        <v>786</v>
      </c>
      <c r="E630" s="144" t="s">
        <v>1000</v>
      </c>
      <c r="F630" s="146" t="s">
        <v>1008</v>
      </c>
      <c r="G630" s="146" t="s">
        <v>806</v>
      </c>
      <c r="H630" s="146" t="s">
        <v>807</v>
      </c>
      <c r="I630" s="1560" t="s">
        <v>1009</v>
      </c>
      <c r="J630" s="144" t="s">
        <v>1015</v>
      </c>
      <c r="K630" s="148" t="s">
        <v>1016</v>
      </c>
      <c r="L630" s="144" t="s">
        <v>703</v>
      </c>
      <c r="M630" s="146" t="s">
        <v>1017</v>
      </c>
      <c r="N630" s="149" t="s">
        <v>808</v>
      </c>
      <c r="O630" s="149" t="s">
        <v>1018</v>
      </c>
      <c r="P630" s="149" t="s">
        <v>809</v>
      </c>
      <c r="Q630" s="149" t="s">
        <v>1019</v>
      </c>
      <c r="R630" s="1409" t="s">
        <v>1021</v>
      </c>
      <c r="S630" s="144" t="s">
        <v>1010</v>
      </c>
      <c r="T630" s="146" t="s">
        <v>1011</v>
      </c>
      <c r="U630" s="144" t="s">
        <v>1012</v>
      </c>
      <c r="V630" s="146" t="s">
        <v>1013</v>
      </c>
      <c r="W630" s="144" t="s">
        <v>1014</v>
      </c>
    </row>
    <row r="631" spans="1:28" s="27" customFormat="1">
      <c r="A631" t="s">
        <v>709</v>
      </c>
      <c r="B631" t="s">
        <v>880</v>
      </c>
      <c r="C631" s="27">
        <v>0.5</v>
      </c>
      <c r="D631" s="55">
        <v>44805</v>
      </c>
      <c r="F631">
        <v>3</v>
      </c>
      <c r="G631">
        <v>9.5</v>
      </c>
      <c r="H631">
        <v>4.25</v>
      </c>
      <c r="I631" s="1562">
        <v>0.44736842105263158</v>
      </c>
      <c r="J631" s="27">
        <v>8.09</v>
      </c>
      <c r="K631" s="27">
        <v>26.2</v>
      </c>
      <c r="L631" s="22">
        <v>6.96</v>
      </c>
      <c r="M631" s="23">
        <v>22.1</v>
      </c>
      <c r="N631" s="24">
        <v>0.47003730529184257</v>
      </c>
      <c r="O631" s="24">
        <v>2.5000000000000001E-2</v>
      </c>
      <c r="P631" s="2798">
        <v>0.81965632693745194</v>
      </c>
      <c r="Q631" s="49">
        <v>20.919314426083069</v>
      </c>
      <c r="R631" s="24">
        <v>0.49503730529184259</v>
      </c>
      <c r="S631" t="s">
        <v>1044</v>
      </c>
      <c r="T631">
        <v>1</v>
      </c>
      <c r="U631">
        <v>2</v>
      </c>
      <c r="V631" t="s">
        <v>1105</v>
      </c>
      <c r="W631"/>
    </row>
    <row r="632" spans="1:28" s="27" customFormat="1">
      <c r="A632" t="s">
        <v>709</v>
      </c>
      <c r="B632" t="s">
        <v>880</v>
      </c>
      <c r="C632" s="27">
        <v>1</v>
      </c>
      <c r="D632" s="55">
        <v>44805</v>
      </c>
      <c r="F632"/>
      <c r="G632"/>
      <c r="H632"/>
      <c r="I632" s="1561"/>
      <c r="J632" s="27">
        <v>8.06</v>
      </c>
      <c r="K632" s="27">
        <v>26.2</v>
      </c>
      <c r="L632" s="27" t="s">
        <v>811</v>
      </c>
      <c r="M632" s="27" t="s">
        <v>811</v>
      </c>
      <c r="N632" s="24" t="s">
        <v>811</v>
      </c>
      <c r="O632" s="24" t="s">
        <v>811</v>
      </c>
      <c r="P632" s="27" t="s">
        <v>811</v>
      </c>
      <c r="Q632" s="27" t="s">
        <v>811</v>
      </c>
      <c r="R632" s="24" t="s">
        <v>811</v>
      </c>
      <c r="S632"/>
      <c r="T632"/>
      <c r="U632"/>
      <c r="V632"/>
      <c r="W632"/>
    </row>
    <row r="633" spans="1:28" s="27" customFormat="1">
      <c r="A633" t="s">
        <v>709</v>
      </c>
      <c r="B633" t="s">
        <v>880</v>
      </c>
      <c r="C633" s="27">
        <v>2</v>
      </c>
      <c r="D633" s="55">
        <v>44805</v>
      </c>
      <c r="F633"/>
      <c r="G633"/>
      <c r="H633"/>
      <c r="I633" s="1561"/>
      <c r="J633" s="27">
        <v>8.0299999999999994</v>
      </c>
      <c r="K633" s="27">
        <v>26.2</v>
      </c>
      <c r="L633" s="27" t="s">
        <v>811</v>
      </c>
      <c r="M633" s="27" t="s">
        <v>811</v>
      </c>
      <c r="N633" s="24" t="s">
        <v>811</v>
      </c>
      <c r="O633" s="24" t="s">
        <v>811</v>
      </c>
      <c r="P633" s="27" t="s">
        <v>811</v>
      </c>
      <c r="Q633" s="27" t="s">
        <v>811</v>
      </c>
      <c r="R633" s="24" t="s">
        <v>811</v>
      </c>
      <c r="S633"/>
      <c r="T633"/>
      <c r="U633"/>
      <c r="V633"/>
      <c r="W633"/>
    </row>
    <row r="634" spans="1:28" s="27" customFormat="1">
      <c r="A634" t="s">
        <v>709</v>
      </c>
      <c r="B634" t="s">
        <v>880</v>
      </c>
      <c r="C634" s="27">
        <v>3</v>
      </c>
      <c r="D634" s="55">
        <v>44805</v>
      </c>
      <c r="F634"/>
      <c r="G634"/>
      <c r="H634"/>
      <c r="I634" s="1561"/>
      <c r="J634" s="27">
        <v>8.07</v>
      </c>
      <c r="K634" s="27">
        <v>26.2</v>
      </c>
      <c r="L634" s="22">
        <v>6.93</v>
      </c>
      <c r="M634" s="23">
        <v>21.900000000000006</v>
      </c>
      <c r="N634" s="24">
        <v>0.66963242596694816</v>
      </c>
      <c r="O634" s="24">
        <v>0.03</v>
      </c>
      <c r="P634" s="2798">
        <v>0.35243083320006408</v>
      </c>
      <c r="Q634" s="49">
        <v>20.168979455113892</v>
      </c>
      <c r="R634" s="24">
        <v>0.69963242596694819</v>
      </c>
      <c r="S634"/>
      <c r="T634"/>
      <c r="U634"/>
      <c r="V634"/>
      <c r="W634"/>
    </row>
    <row r="635" spans="1:28" s="27" customFormat="1">
      <c r="A635" t="s">
        <v>709</v>
      </c>
      <c r="B635" t="s">
        <v>880</v>
      </c>
      <c r="C635" s="27">
        <v>4</v>
      </c>
      <c r="D635" s="55">
        <v>44805</v>
      </c>
      <c r="F635"/>
      <c r="G635"/>
      <c r="H635"/>
      <c r="I635" s="1561"/>
      <c r="J635" s="27">
        <v>7.9</v>
      </c>
      <c r="K635" s="27">
        <v>26.1</v>
      </c>
      <c r="L635" s="27" t="s">
        <v>811</v>
      </c>
      <c r="M635" s="27" t="s">
        <v>811</v>
      </c>
      <c r="N635" s="24" t="s">
        <v>811</v>
      </c>
      <c r="O635" s="24" t="s">
        <v>811</v>
      </c>
      <c r="P635" s="27" t="s">
        <v>811</v>
      </c>
      <c r="Q635" s="27" t="s">
        <v>811</v>
      </c>
      <c r="R635" s="24" t="s">
        <v>811</v>
      </c>
      <c r="S635"/>
      <c r="T635"/>
      <c r="U635"/>
      <c r="V635"/>
      <c r="W635"/>
    </row>
    <row r="636" spans="1:28" s="27" customFormat="1">
      <c r="A636" t="s">
        <v>709</v>
      </c>
      <c r="B636" t="s">
        <v>880</v>
      </c>
      <c r="C636" s="27">
        <v>5</v>
      </c>
      <c r="D636" s="55">
        <v>44805</v>
      </c>
      <c r="F636"/>
      <c r="G636"/>
      <c r="H636"/>
      <c r="I636" s="1561"/>
      <c r="J636" s="27">
        <v>7.85</v>
      </c>
      <c r="K636" s="27">
        <v>26</v>
      </c>
      <c r="L636" s="27" t="s">
        <v>811</v>
      </c>
      <c r="M636" s="27" t="s">
        <v>811</v>
      </c>
      <c r="N636" s="24" t="s">
        <v>811</v>
      </c>
      <c r="O636" s="24" t="s">
        <v>811</v>
      </c>
      <c r="P636" s="27" t="s">
        <v>811</v>
      </c>
      <c r="Q636" s="27" t="s">
        <v>811</v>
      </c>
      <c r="R636" s="24" t="s">
        <v>811</v>
      </c>
      <c r="S636"/>
      <c r="T636"/>
      <c r="U636"/>
      <c r="V636"/>
      <c r="W636"/>
    </row>
    <row r="637" spans="1:28" s="27" customFormat="1">
      <c r="A637" t="s">
        <v>709</v>
      </c>
      <c r="B637" t="s">
        <v>880</v>
      </c>
      <c r="C637" s="27">
        <v>6</v>
      </c>
      <c r="D637" s="55">
        <v>44805</v>
      </c>
      <c r="F637"/>
      <c r="G637"/>
      <c r="H637"/>
      <c r="I637" s="1561"/>
      <c r="J637" s="27">
        <v>7.82</v>
      </c>
      <c r="K637" s="27">
        <v>25.9</v>
      </c>
      <c r="L637" s="27" t="s">
        <v>811</v>
      </c>
      <c r="M637" s="27" t="s">
        <v>811</v>
      </c>
      <c r="N637" s="24" t="s">
        <v>811</v>
      </c>
      <c r="O637" s="24" t="s">
        <v>811</v>
      </c>
      <c r="P637" s="27" t="s">
        <v>811</v>
      </c>
      <c r="Q637" s="27" t="s">
        <v>811</v>
      </c>
      <c r="R637" s="24" t="s">
        <v>811</v>
      </c>
      <c r="S637"/>
      <c r="T637"/>
      <c r="U637"/>
      <c r="V637"/>
      <c r="W637"/>
    </row>
    <row r="638" spans="1:28" s="27" customFormat="1">
      <c r="A638" t="s">
        <v>709</v>
      </c>
      <c r="B638" t="s">
        <v>880</v>
      </c>
      <c r="C638" s="27">
        <v>7</v>
      </c>
      <c r="D638" s="55">
        <v>44805</v>
      </c>
      <c r="F638"/>
      <c r="G638"/>
      <c r="H638"/>
      <c r="I638" s="1561"/>
      <c r="J638" s="27">
        <v>7.72</v>
      </c>
      <c r="K638" s="27">
        <v>25.8</v>
      </c>
      <c r="L638" s="27" t="s">
        <v>811</v>
      </c>
      <c r="M638" s="27" t="s">
        <v>811</v>
      </c>
      <c r="N638" s="24" t="s">
        <v>811</v>
      </c>
      <c r="O638" s="24" t="s">
        <v>811</v>
      </c>
      <c r="P638" s="27" t="s">
        <v>811</v>
      </c>
      <c r="Q638" s="27" t="s">
        <v>811</v>
      </c>
      <c r="R638" s="24" t="s">
        <v>811</v>
      </c>
      <c r="S638"/>
      <c r="T638"/>
      <c r="U638"/>
      <c r="V638"/>
      <c r="W638"/>
    </row>
    <row r="639" spans="1:28" s="27" customFormat="1">
      <c r="A639" t="s">
        <v>709</v>
      </c>
      <c r="B639" t="s">
        <v>880</v>
      </c>
      <c r="C639" s="27">
        <v>8</v>
      </c>
      <c r="D639" s="55">
        <v>44805</v>
      </c>
      <c r="F639"/>
      <c r="G639"/>
      <c r="H639"/>
      <c r="I639" s="1561"/>
      <c r="J639" s="27">
        <v>5.52</v>
      </c>
      <c r="K639" s="27">
        <v>24.2</v>
      </c>
      <c r="L639" s="27" t="s">
        <v>811</v>
      </c>
      <c r="M639" s="27" t="s">
        <v>811</v>
      </c>
      <c r="N639" s="24" t="s">
        <v>811</v>
      </c>
      <c r="O639" s="24" t="s">
        <v>811</v>
      </c>
      <c r="P639" s="27" t="s">
        <v>811</v>
      </c>
      <c r="Q639" s="27" t="s">
        <v>811</v>
      </c>
      <c r="R639" s="24" t="s">
        <v>811</v>
      </c>
      <c r="S639"/>
      <c r="T639"/>
      <c r="U639"/>
      <c r="V639"/>
      <c r="W639"/>
    </row>
    <row r="640" spans="1:28" s="27" customFormat="1">
      <c r="A640" t="s">
        <v>709</v>
      </c>
      <c r="B640" t="s">
        <v>880</v>
      </c>
      <c r="C640" s="27">
        <v>9</v>
      </c>
      <c r="D640" s="55">
        <v>44805</v>
      </c>
      <c r="F640"/>
      <c r="G640"/>
      <c r="H640"/>
      <c r="I640" s="1561"/>
      <c r="J640" s="27">
        <v>0.06</v>
      </c>
      <c r="K640" s="27">
        <v>21.9</v>
      </c>
      <c r="L640" s="22">
        <v>6.41</v>
      </c>
      <c r="M640" s="23">
        <v>27.6</v>
      </c>
      <c r="N640" s="24">
        <v>4.2320070436884674</v>
      </c>
      <c r="O640" s="24">
        <v>0.03</v>
      </c>
      <c r="P640" s="2798">
        <v>1.5324009590569752</v>
      </c>
      <c r="Q640" s="49">
        <v>37.855446627958912</v>
      </c>
      <c r="R640" s="24">
        <v>4.2620070436884676</v>
      </c>
      <c r="S640"/>
      <c r="T640"/>
      <c r="U640"/>
      <c r="V640"/>
      <c r="W640"/>
    </row>
    <row r="641" spans="1:36">
      <c r="D641" s="27"/>
      <c r="E641" s="133"/>
      <c r="K641" s="27"/>
      <c r="L641" s="27"/>
      <c r="M641" s="24"/>
      <c r="N641" s="27"/>
      <c r="O641" s="24"/>
      <c r="P641" s="24"/>
      <c r="Q641" s="71"/>
      <c r="R641" s="371"/>
      <c r="S641" s="24"/>
      <c r="Y641" s="961"/>
      <c r="AB641" s="51"/>
    </row>
    <row r="642" spans="1:36">
      <c r="D642" s="27"/>
      <c r="E642" s="133"/>
      <c r="K642" s="27"/>
      <c r="L642" s="27"/>
      <c r="M642" s="24"/>
      <c r="N642" s="27"/>
      <c r="O642" s="24"/>
      <c r="P642" s="24"/>
      <c r="Q642" s="71"/>
      <c r="R642" s="371"/>
      <c r="S642" s="24"/>
      <c r="Y642" s="961"/>
      <c r="AB642" s="51"/>
    </row>
    <row r="643" spans="1:36">
      <c r="D643" s="27"/>
      <c r="E643" s="133"/>
      <c r="K643" s="27"/>
      <c r="L643" s="27"/>
      <c r="M643" s="24"/>
      <c r="N643" s="27"/>
      <c r="O643" s="24"/>
      <c r="P643" s="24"/>
      <c r="Q643" s="71"/>
      <c r="R643" s="371"/>
      <c r="S643" s="24"/>
      <c r="Y643" s="961"/>
      <c r="AB643" s="51"/>
    </row>
    <row r="644" spans="1:36">
      <c r="A644" s="976"/>
      <c r="B644" s="591"/>
      <c r="C644" s="946"/>
      <c r="D644" s="947"/>
      <c r="E644" s="591"/>
      <c r="F644" s="946"/>
      <c r="G644" s="946"/>
      <c r="H644" s="946"/>
      <c r="I644" s="948"/>
      <c r="J644" s="591"/>
      <c r="K644" s="946"/>
      <c r="L644" s="591"/>
      <c r="M644" s="946"/>
      <c r="N644" s="591"/>
      <c r="O644" s="591"/>
      <c r="P644" s="607"/>
      <c r="Q644" s="591"/>
      <c r="R644" s="946"/>
      <c r="S644" s="591"/>
      <c r="T644" s="591"/>
      <c r="U644" s="371"/>
      <c r="V644" s="371"/>
      <c r="W644" s="591"/>
      <c r="X644" s="946"/>
    </row>
    <row r="645" spans="1:36">
      <c r="A645" s="972" t="s">
        <v>885</v>
      </c>
      <c r="B645" s="591"/>
      <c r="C645" s="591"/>
      <c r="D645" s="946"/>
      <c r="E645" s="947"/>
      <c r="F645" s="591"/>
      <c r="G645" s="946"/>
      <c r="H645" s="946"/>
      <c r="I645" s="946"/>
      <c r="J645" s="948"/>
      <c r="K645" s="591"/>
      <c r="L645" s="946"/>
      <c r="M645" s="591"/>
      <c r="N645" s="946"/>
      <c r="O645" s="591"/>
      <c r="P645" s="591"/>
      <c r="Q645" s="607"/>
      <c r="R645" s="591"/>
      <c r="S645" s="946"/>
      <c r="T645" s="591"/>
      <c r="U645" s="591"/>
      <c r="V645" s="371"/>
      <c r="W645" s="371"/>
      <c r="X645" s="591"/>
      <c r="Y645" s="946"/>
    </row>
    <row r="646" spans="1:36">
      <c r="A646" s="840" t="s">
        <v>784</v>
      </c>
      <c r="B646" s="841" t="s">
        <v>20</v>
      </c>
      <c r="C646" s="841" t="s">
        <v>701</v>
      </c>
      <c r="D646" s="841" t="s">
        <v>999</v>
      </c>
      <c r="E646" s="842" t="s">
        <v>785</v>
      </c>
      <c r="F646" s="842" t="s">
        <v>786</v>
      </c>
      <c r="G646" s="842" t="s">
        <v>1000</v>
      </c>
      <c r="H646" s="842" t="s">
        <v>1001</v>
      </c>
      <c r="I646" s="842" t="s">
        <v>787</v>
      </c>
      <c r="J646" s="842" t="s">
        <v>788</v>
      </c>
      <c r="K646" s="842" t="s">
        <v>789</v>
      </c>
      <c r="L646" s="842" t="s">
        <v>1002</v>
      </c>
      <c r="M646" s="842" t="s">
        <v>790</v>
      </c>
      <c r="N646" s="842" t="s">
        <v>791</v>
      </c>
      <c r="O646" s="843" t="s">
        <v>792</v>
      </c>
      <c r="P646" s="843" t="s">
        <v>474</v>
      </c>
      <c r="Q646" s="843" t="s">
        <v>793</v>
      </c>
      <c r="R646" s="843" t="s">
        <v>483</v>
      </c>
      <c r="S646" s="843" t="s">
        <v>794</v>
      </c>
      <c r="T646" s="843" t="s">
        <v>480</v>
      </c>
      <c r="U646" s="843" t="s">
        <v>1003</v>
      </c>
      <c r="V646" s="841" t="s">
        <v>1004</v>
      </c>
      <c r="W646" s="841" t="s">
        <v>1005</v>
      </c>
      <c r="X646" s="844" t="s">
        <v>1006</v>
      </c>
      <c r="Y646" s="845" t="s">
        <v>798</v>
      </c>
      <c r="AE646" s="848" t="s">
        <v>784</v>
      </c>
      <c r="AF646" s="849" t="s">
        <v>20</v>
      </c>
      <c r="AG646" s="849" t="s">
        <v>701</v>
      </c>
      <c r="AH646" s="849" t="s">
        <v>1005</v>
      </c>
      <c r="AI646" s="844" t="s">
        <v>1006</v>
      </c>
      <c r="AJ646" s="850" t="s">
        <v>798</v>
      </c>
    </row>
    <row r="647" spans="1:36">
      <c r="A647" s="787" t="s">
        <v>886</v>
      </c>
      <c r="B647" s="788" t="s">
        <v>709</v>
      </c>
      <c r="C647" s="788" t="s">
        <v>887</v>
      </c>
      <c r="D647" s="789"/>
      <c r="E647" s="790">
        <v>0.15</v>
      </c>
      <c r="F647" s="791">
        <v>43005</v>
      </c>
      <c r="G647" s="789"/>
      <c r="H647" s="789"/>
      <c r="I647" s="790">
        <v>0.5</v>
      </c>
      <c r="J647" s="788">
        <v>0.5</v>
      </c>
      <c r="K647" s="882">
        <v>2.1978481012658229</v>
      </c>
      <c r="L647" s="930">
        <v>1.2031518987341769</v>
      </c>
      <c r="M647" s="885">
        <v>0.35175409240247146</v>
      </c>
      <c r="N647">
        <v>10.895231258074151</v>
      </c>
      <c r="O647" s="784">
        <v>0.5</v>
      </c>
      <c r="P647" s="784" t="s">
        <v>803</v>
      </c>
      <c r="Q647" s="882">
        <v>4.1011392405063294</v>
      </c>
      <c r="R647" s="784">
        <v>44.413989305355457</v>
      </c>
      <c r="S647" s="882">
        <v>23.338367250263985</v>
      </c>
      <c r="T647" s="784">
        <v>49.596692279474311</v>
      </c>
      <c r="U647" s="784">
        <v>47.005340792414884</v>
      </c>
      <c r="V647" s="785" t="s">
        <v>1007</v>
      </c>
      <c r="W647" s="788"/>
      <c r="X647" s="788"/>
      <c r="Y647" s="571" t="s">
        <v>1031</v>
      </c>
    </row>
    <row r="648" spans="1:36">
      <c r="A648" s="787" t="s">
        <v>886</v>
      </c>
      <c r="B648" s="788" t="s">
        <v>709</v>
      </c>
      <c r="C648" s="788" t="s">
        <v>887</v>
      </c>
      <c r="D648" s="789"/>
      <c r="E648" s="790">
        <v>0.5</v>
      </c>
      <c r="F648" s="791">
        <v>43005</v>
      </c>
      <c r="G648" s="789"/>
      <c r="H648" s="789"/>
      <c r="I648" s="790">
        <v>0.5</v>
      </c>
      <c r="J648" s="788">
        <v>0.5</v>
      </c>
      <c r="K648" s="882">
        <v>6.004430379746835</v>
      </c>
      <c r="L648" s="930">
        <v>5.0935696202531648</v>
      </c>
      <c r="M648" s="885">
        <v>1.1552109266628083</v>
      </c>
      <c r="N648">
        <v>35.781503242453823</v>
      </c>
      <c r="O648" s="788"/>
      <c r="P648" s="788" t="s">
        <v>803</v>
      </c>
      <c r="Q648" s="788"/>
      <c r="R648" s="788" t="s">
        <v>803</v>
      </c>
      <c r="S648" s="788"/>
      <c r="T648" s="788" t="s">
        <v>803</v>
      </c>
      <c r="U648" s="788" t="s">
        <v>803</v>
      </c>
      <c r="V648" s="788" t="s">
        <v>803</v>
      </c>
      <c r="W648" s="788"/>
      <c r="X648" s="788"/>
      <c r="Y648" s="430" t="s">
        <v>803</v>
      </c>
    </row>
    <row r="649" spans="1:36">
      <c r="A649" s="794" t="s">
        <v>886</v>
      </c>
      <c r="B649" s="795" t="s">
        <v>368</v>
      </c>
      <c r="C649" s="796" t="s">
        <v>887</v>
      </c>
      <c r="D649" s="796" t="s">
        <v>1125</v>
      </c>
      <c r="E649" s="796">
        <v>0.25</v>
      </c>
      <c r="F649" s="887">
        <v>43353</v>
      </c>
      <c r="G649" s="797"/>
      <c r="H649" s="797"/>
      <c r="I649" s="796">
        <v>0.41</v>
      </c>
      <c r="J649" s="796">
        <v>0.41</v>
      </c>
      <c r="K649" s="796">
        <v>1.54</v>
      </c>
      <c r="L649" s="796">
        <v>0.91</v>
      </c>
      <c r="M649" s="952">
        <v>0.38</v>
      </c>
      <c r="N649">
        <v>11.77012</v>
      </c>
      <c r="O649" s="800">
        <v>0.41</v>
      </c>
      <c r="P649" s="800" t="s">
        <v>803</v>
      </c>
      <c r="Q649" s="800">
        <v>1.54</v>
      </c>
      <c r="R649" s="800">
        <v>34.80494755212235</v>
      </c>
      <c r="S649" s="800">
        <v>11.77012</v>
      </c>
      <c r="T649" s="800">
        <v>39.720946233380076</v>
      </c>
      <c r="U649" s="800">
        <v>37.262946892751216</v>
      </c>
      <c r="V649" s="801" t="s">
        <v>1007</v>
      </c>
      <c r="W649" s="800"/>
      <c r="X649" s="795"/>
      <c r="Y649" s="803" t="s">
        <v>803</v>
      </c>
    </row>
    <row r="650" spans="1:36">
      <c r="C650" s="27"/>
      <c r="D650" s="27"/>
      <c r="E650" s="27"/>
      <c r="F650" s="47"/>
      <c r="G650" s="173"/>
      <c r="H650" s="173"/>
      <c r="I650" s="27"/>
      <c r="J650" s="27"/>
      <c r="K650" s="27"/>
      <c r="L650" s="27"/>
      <c r="M650" s="607"/>
      <c r="O650" s="592"/>
      <c r="P650" s="592"/>
      <c r="Q650" s="592"/>
      <c r="R650" s="592"/>
      <c r="S650" s="592"/>
      <c r="T650" s="592"/>
      <c r="U650" s="592"/>
      <c r="V650" s="833"/>
      <c r="W650" s="592"/>
    </row>
    <row r="651" spans="1:36" ht="31.8" thickBot="1">
      <c r="A651" s="974" t="s">
        <v>804</v>
      </c>
      <c r="B651" s="934" t="s">
        <v>20</v>
      </c>
      <c r="C651" s="934" t="s">
        <v>701</v>
      </c>
      <c r="D651" s="935" t="s">
        <v>805</v>
      </c>
      <c r="E651" s="936" t="s">
        <v>786</v>
      </c>
      <c r="F651" s="934" t="s">
        <v>1000</v>
      </c>
      <c r="G651" s="935" t="s">
        <v>1008</v>
      </c>
      <c r="H651" s="935" t="s">
        <v>806</v>
      </c>
      <c r="I651" s="935" t="s">
        <v>807</v>
      </c>
      <c r="J651" s="937" t="s">
        <v>1009</v>
      </c>
      <c r="K651" s="934" t="s">
        <v>1010</v>
      </c>
      <c r="L651" s="935" t="s">
        <v>1011</v>
      </c>
      <c r="M651" s="934" t="s">
        <v>1012</v>
      </c>
      <c r="N651" s="935" t="s">
        <v>1013</v>
      </c>
      <c r="O651" s="934" t="s">
        <v>1014</v>
      </c>
      <c r="P651" s="934" t="s">
        <v>1015</v>
      </c>
      <c r="Q651" s="938" t="s">
        <v>1016</v>
      </c>
      <c r="R651" s="934" t="s">
        <v>703</v>
      </c>
      <c r="S651" s="935" t="s">
        <v>1017</v>
      </c>
      <c r="T651" s="934" t="s">
        <v>808</v>
      </c>
      <c r="U651" s="934" t="s">
        <v>1018</v>
      </c>
      <c r="V651" s="939" t="s">
        <v>809</v>
      </c>
      <c r="W651" s="939" t="s">
        <v>1019</v>
      </c>
      <c r="X651" s="934" t="s">
        <v>1020</v>
      </c>
      <c r="Y651" s="935" t="s">
        <v>1021</v>
      </c>
    </row>
    <row r="652" spans="1:36">
      <c r="A652" s="108">
        <v>107</v>
      </c>
      <c r="B652" t="s">
        <v>709</v>
      </c>
      <c r="C652" t="s">
        <v>885</v>
      </c>
      <c r="D652" s="18">
        <v>0.5</v>
      </c>
      <c r="E652" s="55">
        <v>43718</v>
      </c>
      <c r="G652">
        <v>2</v>
      </c>
      <c r="H652" s="165">
        <v>1.93</v>
      </c>
      <c r="I652" s="166">
        <v>1.93</v>
      </c>
      <c r="J652" s="70">
        <v>1</v>
      </c>
      <c r="K652" t="s">
        <v>815</v>
      </c>
      <c r="L652">
        <v>1</v>
      </c>
      <c r="M652">
        <v>2</v>
      </c>
      <c r="N652" t="s">
        <v>1126</v>
      </c>
      <c r="P652" s="27">
        <v>7.41</v>
      </c>
      <c r="Q652" s="27">
        <v>21.8</v>
      </c>
      <c r="R652" s="27">
        <v>6.23</v>
      </c>
      <c r="S652" s="27">
        <v>7.1</v>
      </c>
      <c r="T652" s="24">
        <v>4.066064303797468</v>
      </c>
      <c r="U652" s="24">
        <v>2.0924623941191975</v>
      </c>
      <c r="V652" s="24">
        <v>0.26814031715521391</v>
      </c>
      <c r="W652" s="371">
        <v>30.019460784313726</v>
      </c>
      <c r="X652" s="27" t="s">
        <v>815</v>
      </c>
      <c r="Y652" s="24">
        <v>6.1585266979166651</v>
      </c>
    </row>
    <row r="653" spans="1:36">
      <c r="B653" t="s">
        <v>709</v>
      </c>
      <c r="C653" t="s">
        <v>885</v>
      </c>
      <c r="D653" s="18">
        <v>1</v>
      </c>
      <c r="E653" s="55">
        <v>43718</v>
      </c>
      <c r="H653" s="165"/>
      <c r="I653" s="166"/>
      <c r="P653" s="27">
        <v>7.58</v>
      </c>
      <c r="Q653" s="27">
        <v>21.7</v>
      </c>
      <c r="R653" s="27">
        <v>6.23</v>
      </c>
      <c r="S653" s="27">
        <v>7.1</v>
      </c>
      <c r="T653" s="24">
        <v>2.8473839662447262</v>
      </c>
      <c r="U653" s="24">
        <v>1.2852936990330519</v>
      </c>
      <c r="V653" s="24">
        <v>0.40221047573282087</v>
      </c>
      <c r="W653" s="371">
        <v>38.751078431372555</v>
      </c>
      <c r="X653" s="27" t="s">
        <v>815</v>
      </c>
      <c r="Y653" s="24">
        <v>4.1326776652777779</v>
      </c>
    </row>
    <row r="654" spans="1:36">
      <c r="B654" t="s">
        <v>709</v>
      </c>
      <c r="C654" t="s">
        <v>885</v>
      </c>
      <c r="D654" s="18">
        <v>1.5</v>
      </c>
      <c r="E654" s="55">
        <v>43718</v>
      </c>
      <c r="H654" s="165"/>
      <c r="I654" s="166"/>
      <c r="P654" s="27">
        <v>7.64</v>
      </c>
      <c r="Q654" s="27">
        <v>21.7</v>
      </c>
      <c r="R654" s="27" t="s">
        <v>811</v>
      </c>
      <c r="S654" s="27" t="s">
        <v>811</v>
      </c>
      <c r="T654" s="27" t="s">
        <v>811</v>
      </c>
      <c r="U654" s="27" t="s">
        <v>811</v>
      </c>
      <c r="V654" s="27" t="s">
        <v>811</v>
      </c>
      <c r="W654" s="27" t="s">
        <v>811</v>
      </c>
      <c r="X654" s="27" t="s">
        <v>815</v>
      </c>
      <c r="Y654" s="27" t="s">
        <v>811</v>
      </c>
    </row>
    <row r="655" spans="1:36">
      <c r="D655" s="18"/>
      <c r="E655" s="55"/>
      <c r="H655" s="165"/>
      <c r="I655" s="166"/>
      <c r="P655" s="27"/>
      <c r="Q655" s="27"/>
      <c r="R655" s="27"/>
      <c r="S655" s="27"/>
      <c r="T655" s="27"/>
      <c r="U655" s="27"/>
      <c r="V655" s="27"/>
      <c r="W655" s="27"/>
      <c r="X655" s="27"/>
      <c r="Y655" s="27"/>
    </row>
    <row r="656" spans="1:36" ht="31.8" thickBot="1">
      <c r="A656" s="975" t="s">
        <v>20</v>
      </c>
      <c r="B656" s="940" t="s">
        <v>701</v>
      </c>
      <c r="C656" s="941" t="s">
        <v>805</v>
      </c>
      <c r="D656" s="942" t="s">
        <v>786</v>
      </c>
      <c r="E656" s="940" t="s">
        <v>1000</v>
      </c>
      <c r="F656" s="941" t="s">
        <v>1008</v>
      </c>
      <c r="G656" s="941" t="s">
        <v>806</v>
      </c>
      <c r="H656" s="941" t="s">
        <v>807</v>
      </c>
      <c r="I656" s="943" t="s">
        <v>1009</v>
      </c>
      <c r="J656" s="940" t="s">
        <v>1010</v>
      </c>
      <c r="K656" s="941" t="s">
        <v>1011</v>
      </c>
      <c r="L656" s="940" t="s">
        <v>1012</v>
      </c>
      <c r="M656" s="941" t="s">
        <v>1013</v>
      </c>
      <c r="N656" s="940" t="s">
        <v>1014</v>
      </c>
      <c r="O656" s="940" t="s">
        <v>1015</v>
      </c>
      <c r="P656" s="944" t="s">
        <v>1016</v>
      </c>
      <c r="Q656" s="940" t="s">
        <v>703</v>
      </c>
      <c r="R656" s="941" t="s">
        <v>1017</v>
      </c>
      <c r="S656" s="940" t="s">
        <v>808</v>
      </c>
      <c r="T656" s="940" t="s">
        <v>1018</v>
      </c>
      <c r="U656" s="945" t="s">
        <v>809</v>
      </c>
      <c r="V656" s="945" t="s">
        <v>1019</v>
      </c>
      <c r="W656" s="940" t="s">
        <v>1020</v>
      </c>
      <c r="X656" s="941" t="s">
        <v>1021</v>
      </c>
    </row>
    <row r="657" spans="1:36" ht="16.2" thickTop="1">
      <c r="A657" s="108" t="s">
        <v>709</v>
      </c>
      <c r="B657" t="s">
        <v>885</v>
      </c>
      <c r="C657">
        <v>0.5</v>
      </c>
      <c r="D657" s="55">
        <v>44076</v>
      </c>
      <c r="F657">
        <v>2</v>
      </c>
      <c r="G657">
        <v>1.33</v>
      </c>
      <c r="H657">
        <v>1.33</v>
      </c>
      <c r="J657" t="s">
        <v>1025</v>
      </c>
      <c r="K657">
        <v>3</v>
      </c>
      <c r="L657">
        <v>2</v>
      </c>
      <c r="M657" t="s">
        <v>1035</v>
      </c>
      <c r="N657" t="s">
        <v>815</v>
      </c>
      <c r="O657" s="24">
        <v>7.76</v>
      </c>
      <c r="P657" s="27">
        <v>23.1</v>
      </c>
      <c r="Q657" s="27">
        <v>6.11</v>
      </c>
      <c r="R657" s="27">
        <v>4.2</v>
      </c>
      <c r="S657" s="371">
        <v>0.27626666666666672</v>
      </c>
      <c r="T657" s="371">
        <v>3.7333333333333336E-2</v>
      </c>
      <c r="U657" s="24">
        <v>0.72677653113454033</v>
      </c>
      <c r="V657" s="371">
        <v>42.340042547533571</v>
      </c>
    </row>
    <row r="658" spans="1:36">
      <c r="A658" s="108" t="s">
        <v>709</v>
      </c>
      <c r="B658" t="s">
        <v>885</v>
      </c>
      <c r="C658">
        <v>1</v>
      </c>
      <c r="D658" s="55">
        <v>44076</v>
      </c>
      <c r="O658" s="24">
        <v>7.77</v>
      </c>
      <c r="P658" s="27">
        <v>23.2</v>
      </c>
      <c r="Q658" s="27" t="s">
        <v>811</v>
      </c>
      <c r="R658" s="27" t="s">
        <v>811</v>
      </c>
      <c r="S658" s="24" t="s">
        <v>811</v>
      </c>
      <c r="T658" s="24" t="s">
        <v>811</v>
      </c>
      <c r="U658" s="24" t="s">
        <v>811</v>
      </c>
      <c r="V658" s="24" t="s">
        <v>811</v>
      </c>
    </row>
    <row r="659" spans="1:36">
      <c r="A659" s="108" t="s">
        <v>709</v>
      </c>
      <c r="B659" t="s">
        <v>885</v>
      </c>
      <c r="C659">
        <v>1.25</v>
      </c>
      <c r="D659" s="55">
        <v>44076</v>
      </c>
      <c r="O659" s="24">
        <v>7.85</v>
      </c>
      <c r="P659" s="27">
        <v>23.2</v>
      </c>
      <c r="Q659" s="27">
        <v>6.15</v>
      </c>
      <c r="R659" s="27">
        <v>4.4000000000000004</v>
      </c>
      <c r="S659" s="371">
        <v>0.78773333333333373</v>
      </c>
      <c r="T659" s="371">
        <v>0.29866666666666669</v>
      </c>
      <c r="U659" s="24">
        <v>0.94480949047490226</v>
      </c>
      <c r="V659" s="371">
        <v>61.486432655232008</v>
      </c>
    </row>
    <row r="660" spans="1:36">
      <c r="A660" s="976"/>
      <c r="B660" s="591"/>
      <c r="C660" s="946"/>
      <c r="D660" s="947"/>
      <c r="E660" s="591"/>
      <c r="F660" s="946"/>
      <c r="G660" s="946"/>
      <c r="H660" s="946"/>
      <c r="I660" s="948"/>
      <c r="J660" s="591"/>
      <c r="K660" s="946"/>
      <c r="L660" s="591"/>
      <c r="M660" s="946"/>
      <c r="N660" s="591"/>
      <c r="O660" s="591"/>
      <c r="P660" s="607"/>
      <c r="Q660" s="591"/>
      <c r="R660" s="946"/>
      <c r="S660" s="591"/>
      <c r="T660" s="591"/>
      <c r="U660" s="371"/>
      <c r="V660" s="371"/>
      <c r="W660" s="591"/>
      <c r="X660" s="946"/>
    </row>
    <row r="661" spans="1:36" s="747" customFormat="1" ht="31.8" thickBot="1">
      <c r="A661" s="977" t="s">
        <v>804</v>
      </c>
      <c r="B661" s="863" t="s">
        <v>20</v>
      </c>
      <c r="C661" s="863" t="s">
        <v>701</v>
      </c>
      <c r="D661" s="863" t="s">
        <v>805</v>
      </c>
      <c r="E661" s="865" t="s">
        <v>786</v>
      </c>
      <c r="F661" s="863" t="s">
        <v>1000</v>
      </c>
      <c r="G661" s="863" t="s">
        <v>1008</v>
      </c>
      <c r="H661" s="863" t="s">
        <v>806</v>
      </c>
      <c r="I661" s="863" t="s">
        <v>807</v>
      </c>
      <c r="J661" s="867" t="s">
        <v>1009</v>
      </c>
      <c r="K661" s="863" t="s">
        <v>1015</v>
      </c>
      <c r="L661" s="868" t="s">
        <v>1016</v>
      </c>
      <c r="M661" s="863" t="s">
        <v>703</v>
      </c>
      <c r="N661" s="863" t="s">
        <v>1017</v>
      </c>
      <c r="O661" s="863" t="s">
        <v>808</v>
      </c>
      <c r="P661" s="863" t="s">
        <v>1018</v>
      </c>
      <c r="Q661" s="870" t="s">
        <v>809</v>
      </c>
      <c r="R661" s="870" t="s">
        <v>1019</v>
      </c>
      <c r="S661" s="863" t="s">
        <v>1021</v>
      </c>
      <c r="T661" s="863" t="s">
        <v>1010</v>
      </c>
      <c r="U661" s="863" t="s">
        <v>1011</v>
      </c>
      <c r="V661" s="863" t="s">
        <v>1012</v>
      </c>
      <c r="W661" s="863" t="s">
        <v>1013</v>
      </c>
      <c r="X661" s="863" t="s">
        <v>1014</v>
      </c>
    </row>
    <row r="662" spans="1:36" ht="16.2" thickTop="1">
      <c r="B662" t="s">
        <v>709</v>
      </c>
      <c r="C662" t="s">
        <v>885</v>
      </c>
      <c r="D662" s="27">
        <v>0.5</v>
      </c>
      <c r="E662" s="133">
        <v>44425</v>
      </c>
      <c r="H662">
        <v>0.87</v>
      </c>
      <c r="I662">
        <v>0.87</v>
      </c>
      <c r="J662" s="172">
        <v>1</v>
      </c>
      <c r="K662" s="27">
        <v>7.57</v>
      </c>
      <c r="L662" s="27">
        <v>26.6</v>
      </c>
      <c r="M662" s="24">
        <v>5.88</v>
      </c>
      <c r="N662" s="24">
        <v>3.0000000000000004</v>
      </c>
      <c r="O662" s="24">
        <v>1.9380000000000002</v>
      </c>
      <c r="P662" s="24">
        <v>1.8930916666666664</v>
      </c>
      <c r="Q662" s="71">
        <v>0.51203106580680935</v>
      </c>
      <c r="R662" s="371">
        <v>48.057560975609746</v>
      </c>
      <c r="S662" s="24">
        <v>3.8310916666666666</v>
      </c>
      <c r="T662" t="s">
        <v>1127</v>
      </c>
      <c r="U662" t="s">
        <v>1128</v>
      </c>
      <c r="V662" t="s">
        <v>1028</v>
      </c>
      <c r="W662" t="s">
        <v>1029</v>
      </c>
      <c r="Y662" s="954"/>
    </row>
    <row r="663" spans="1:36">
      <c r="B663" t="s">
        <v>709</v>
      </c>
      <c r="C663" t="s">
        <v>885</v>
      </c>
      <c r="D663" s="27">
        <v>0.75</v>
      </c>
      <c r="E663" s="133">
        <v>44425</v>
      </c>
      <c r="K663" s="27">
        <v>7.13</v>
      </c>
      <c r="L663" s="27">
        <v>26.4</v>
      </c>
      <c r="M663" s="24">
        <v>5.91</v>
      </c>
      <c r="N663" s="24">
        <v>3.0000000000000004</v>
      </c>
      <c r="O663" s="24">
        <v>2.7151428571428573</v>
      </c>
      <c r="P663" s="24">
        <v>1.5103488095238096</v>
      </c>
      <c r="Q663" s="71">
        <v>0.44802718258095825</v>
      </c>
      <c r="R663" s="371">
        <v>54.317723577235775</v>
      </c>
      <c r="S663" s="24">
        <v>4.2254916666666666</v>
      </c>
      <c r="Y663" s="954"/>
    </row>
    <row r="664" spans="1:36">
      <c r="D664" s="27"/>
      <c r="E664" s="133"/>
      <c r="K664" s="27"/>
      <c r="L664" s="27"/>
      <c r="M664" s="24"/>
      <c r="N664" s="24"/>
      <c r="O664" s="24"/>
      <c r="P664" s="24"/>
      <c r="Q664" s="71"/>
      <c r="R664" s="371"/>
      <c r="S664" s="24"/>
      <c r="Y664" s="954"/>
    </row>
    <row r="665" spans="1:36" s="832" customFormat="1" ht="21" thickBot="1">
      <c r="A665" s="144" t="s">
        <v>20</v>
      </c>
      <c r="B665" s="144" t="s">
        <v>701</v>
      </c>
      <c r="C665" s="146" t="s">
        <v>805</v>
      </c>
      <c r="D665" s="1559" t="s">
        <v>786</v>
      </c>
      <c r="E665" s="144" t="s">
        <v>1000</v>
      </c>
      <c r="F665" s="146" t="s">
        <v>1008</v>
      </c>
      <c r="G665" s="146" t="s">
        <v>806</v>
      </c>
      <c r="H665" s="146" t="s">
        <v>807</v>
      </c>
      <c r="I665" s="1560" t="s">
        <v>1009</v>
      </c>
      <c r="J665" s="144" t="s">
        <v>1015</v>
      </c>
      <c r="K665" s="148" t="s">
        <v>1016</v>
      </c>
      <c r="L665" s="144" t="s">
        <v>703</v>
      </c>
      <c r="M665" s="146" t="s">
        <v>1017</v>
      </c>
      <c r="N665" s="149" t="s">
        <v>808</v>
      </c>
      <c r="O665" s="149" t="s">
        <v>1018</v>
      </c>
      <c r="P665" s="149" t="s">
        <v>809</v>
      </c>
      <c r="Q665" s="149" t="s">
        <v>1019</v>
      </c>
      <c r="R665" s="1409" t="s">
        <v>1021</v>
      </c>
      <c r="S665" s="144" t="s">
        <v>1010</v>
      </c>
      <c r="T665" s="146" t="s">
        <v>1011</v>
      </c>
      <c r="U665" s="144" t="s">
        <v>1012</v>
      </c>
      <c r="V665" s="146" t="s">
        <v>1013</v>
      </c>
      <c r="W665" s="144" t="s">
        <v>1014</v>
      </c>
    </row>
    <row r="666" spans="1:36" s="27" customFormat="1" ht="16.2" thickTop="1">
      <c r="A666" t="s">
        <v>709</v>
      </c>
      <c r="B666" t="s">
        <v>888</v>
      </c>
      <c r="C666" s="27">
        <v>0.5</v>
      </c>
      <c r="D666" s="55">
        <v>44795</v>
      </c>
      <c r="E666" s="27" t="s">
        <v>1118</v>
      </c>
      <c r="F666">
        <v>2</v>
      </c>
      <c r="G666">
        <v>0.62</v>
      </c>
      <c r="H666">
        <v>0.62</v>
      </c>
      <c r="I666" s="1562">
        <v>1</v>
      </c>
      <c r="J666" s="27">
        <v>6.33</v>
      </c>
      <c r="K666" s="27">
        <v>25.3</v>
      </c>
      <c r="L666" s="22">
        <v>5.47</v>
      </c>
      <c r="M666" s="27">
        <v>2.4000000000000004</v>
      </c>
      <c r="N666" s="24">
        <v>5.9964363095238093</v>
      </c>
      <c r="O666" s="24">
        <v>0.23314285714285718</v>
      </c>
      <c r="P666" s="24">
        <v>0.17</v>
      </c>
      <c r="Q666" s="49">
        <v>49.646424743188931</v>
      </c>
      <c r="R666" s="24">
        <v>6.2295791666666664</v>
      </c>
      <c r="S666" t="s">
        <v>1114</v>
      </c>
      <c r="T666">
        <v>3</v>
      </c>
      <c r="U666">
        <v>2</v>
      </c>
      <c r="V666" t="s">
        <v>1129</v>
      </c>
      <c r="W666"/>
    </row>
    <row r="667" spans="1:36" s="27" customFormat="1">
      <c r="A667" t="s">
        <v>709</v>
      </c>
      <c r="B667" t="s">
        <v>888</v>
      </c>
      <c r="C667" s="27">
        <v>0.5</v>
      </c>
      <c r="D667" s="55">
        <v>44795</v>
      </c>
      <c r="E667" s="27" t="s">
        <v>1130</v>
      </c>
      <c r="F667"/>
      <c r="G667"/>
      <c r="H667"/>
      <c r="I667" s="1562"/>
      <c r="J667" s="27">
        <v>6.33</v>
      </c>
      <c r="K667" s="27">
        <v>25.3</v>
      </c>
      <c r="L667" s="22" t="s">
        <v>815</v>
      </c>
      <c r="M667" s="27" t="s">
        <v>815</v>
      </c>
      <c r="N667" s="24">
        <v>3.8408363095238096</v>
      </c>
      <c r="O667" s="24">
        <v>0.23314285714285718</v>
      </c>
      <c r="P667" s="24">
        <v>0.28270231298349541</v>
      </c>
      <c r="Q667" s="49">
        <v>36.113599999999998</v>
      </c>
      <c r="R667" s="24">
        <v>4.0739791666666667</v>
      </c>
      <c r="S667"/>
      <c r="T667"/>
      <c r="U667"/>
      <c r="V667"/>
      <c r="W667"/>
    </row>
    <row r="668" spans="1:36">
      <c r="A668" s="976"/>
      <c r="B668" s="591"/>
      <c r="C668" s="946"/>
      <c r="D668" s="947"/>
      <c r="E668" s="591"/>
      <c r="F668" s="946"/>
      <c r="G668" s="946"/>
      <c r="H668" s="946"/>
      <c r="I668" s="948"/>
      <c r="J668" s="591"/>
      <c r="K668" s="946"/>
      <c r="L668" s="591"/>
      <c r="M668" s="946"/>
      <c r="N668" s="591"/>
      <c r="O668" s="591"/>
      <c r="P668" s="607"/>
      <c r="Q668" s="591"/>
      <c r="R668" s="946"/>
      <c r="S668" s="591"/>
      <c r="T668" s="591"/>
      <c r="U668" s="371"/>
      <c r="V668" s="371"/>
      <c r="W668" s="591"/>
      <c r="X668" s="946"/>
    </row>
    <row r="669" spans="1:36">
      <c r="A669" s="972" t="s">
        <v>889</v>
      </c>
      <c r="B669" s="591"/>
      <c r="C669" s="946"/>
      <c r="D669" s="947"/>
      <c r="E669" s="591"/>
      <c r="F669" s="946"/>
      <c r="G669" s="946"/>
      <c r="H669" s="946"/>
      <c r="I669" s="948"/>
      <c r="J669" s="591"/>
      <c r="K669" s="946"/>
      <c r="L669" s="591"/>
      <c r="M669" s="946"/>
      <c r="N669" s="591"/>
      <c r="O669" s="591"/>
      <c r="P669" s="607"/>
      <c r="Q669" s="591"/>
      <c r="R669" s="946"/>
      <c r="S669" s="591"/>
      <c r="T669" s="591"/>
      <c r="U669" s="371"/>
      <c r="V669" s="371"/>
      <c r="W669" s="591"/>
      <c r="X669" s="946"/>
    </row>
    <row r="670" spans="1:36">
      <c r="A670" s="840" t="s">
        <v>784</v>
      </c>
      <c r="B670" s="841" t="s">
        <v>20</v>
      </c>
      <c r="C670" s="841" t="s">
        <v>701</v>
      </c>
      <c r="D670" s="841" t="s">
        <v>999</v>
      </c>
      <c r="E670" s="842" t="s">
        <v>785</v>
      </c>
      <c r="F670" s="842" t="s">
        <v>786</v>
      </c>
      <c r="G670" s="842" t="s">
        <v>1000</v>
      </c>
      <c r="H670" s="842" t="s">
        <v>1001</v>
      </c>
      <c r="I670" s="842" t="s">
        <v>787</v>
      </c>
      <c r="J670" s="842" t="s">
        <v>788</v>
      </c>
      <c r="K670" s="842" t="s">
        <v>789</v>
      </c>
      <c r="L670" s="842" t="s">
        <v>1002</v>
      </c>
      <c r="M670" s="842" t="s">
        <v>790</v>
      </c>
      <c r="N670" s="842" t="s">
        <v>791</v>
      </c>
      <c r="O670" s="843" t="s">
        <v>792</v>
      </c>
      <c r="P670" s="843" t="s">
        <v>474</v>
      </c>
      <c r="Q670" s="843" t="s">
        <v>793</v>
      </c>
      <c r="R670" s="843" t="s">
        <v>483</v>
      </c>
      <c r="S670" s="843" t="s">
        <v>794</v>
      </c>
      <c r="T670" s="843" t="s">
        <v>480</v>
      </c>
      <c r="U670" s="843" t="s">
        <v>1003</v>
      </c>
      <c r="V670" s="841" t="s">
        <v>1004</v>
      </c>
      <c r="W670" s="841" t="s">
        <v>1005</v>
      </c>
      <c r="X670" s="844" t="s">
        <v>1006</v>
      </c>
      <c r="Y670" s="845" t="s">
        <v>798</v>
      </c>
      <c r="AE670" s="848" t="s">
        <v>784</v>
      </c>
      <c r="AF670" s="849" t="s">
        <v>20</v>
      </c>
      <c r="AG670" s="849" t="s">
        <v>701</v>
      </c>
      <c r="AH670" s="849" t="s">
        <v>1005</v>
      </c>
      <c r="AI670" s="844" t="s">
        <v>1006</v>
      </c>
      <c r="AJ670" s="850" t="s">
        <v>798</v>
      </c>
    </row>
    <row r="671" spans="1:36">
      <c r="A671" s="787" t="s">
        <v>114</v>
      </c>
      <c r="B671" s="788" t="s">
        <v>709</v>
      </c>
      <c r="C671" s="788" t="s">
        <v>115</v>
      </c>
      <c r="D671" s="789"/>
      <c r="E671" s="790">
        <v>0.5</v>
      </c>
      <c r="F671" s="791">
        <v>43003</v>
      </c>
      <c r="G671" s="789"/>
      <c r="H671" s="789"/>
      <c r="I671" s="790">
        <v>12.2</v>
      </c>
      <c r="J671" s="788">
        <v>4.9000000000000004</v>
      </c>
      <c r="K671" s="793">
        <v>3.6840012658227832</v>
      </c>
      <c r="L671" s="888">
        <v>0.71145933834388331</v>
      </c>
      <c r="M671" s="885">
        <v>0.35175409240247146</v>
      </c>
      <c r="N671">
        <v>10.895231258074151</v>
      </c>
      <c r="O671" s="784">
        <v>4.8999999999999995</v>
      </c>
      <c r="P671" s="784">
        <v>37.072182507721543</v>
      </c>
      <c r="Q671" s="882">
        <v>2.0252113924050623</v>
      </c>
      <c r="R671" s="784">
        <v>37.491914199618904</v>
      </c>
      <c r="S671" s="882">
        <v>20.15596112591836</v>
      </c>
      <c r="T671" s="784">
        <v>47.481721731148447</v>
      </c>
      <c r="U671" s="784">
        <v>40.681939479496293</v>
      </c>
      <c r="V671" s="785" t="s">
        <v>1030</v>
      </c>
      <c r="W671" s="788"/>
      <c r="X671" s="788"/>
      <c r="Y671" s="571" t="s">
        <v>1031</v>
      </c>
    </row>
    <row r="672" spans="1:36">
      <c r="A672" s="787" t="s">
        <v>114</v>
      </c>
      <c r="B672" s="788" t="s">
        <v>709</v>
      </c>
      <c r="C672" s="788" t="s">
        <v>115</v>
      </c>
      <c r="D672" s="789"/>
      <c r="E672" s="790">
        <v>1</v>
      </c>
      <c r="F672" s="791">
        <v>43003</v>
      </c>
      <c r="G672" s="789"/>
      <c r="H672" s="789"/>
      <c r="I672" s="790">
        <v>12.2</v>
      </c>
      <c r="J672" s="788">
        <v>4.9000000000000004</v>
      </c>
      <c r="K672" s="788"/>
      <c r="L672" s="789"/>
      <c r="M672" s="883"/>
      <c r="N672" t="s">
        <v>803</v>
      </c>
      <c r="O672" s="788"/>
      <c r="P672" s="788" t="s">
        <v>803</v>
      </c>
      <c r="Q672" s="788"/>
      <c r="R672" s="788" t="s">
        <v>803</v>
      </c>
      <c r="S672" s="788"/>
      <c r="T672" s="788" t="s">
        <v>803</v>
      </c>
      <c r="U672" s="788" t="s">
        <v>803</v>
      </c>
      <c r="V672" s="788" t="s">
        <v>803</v>
      </c>
      <c r="W672" s="788"/>
      <c r="X672" s="788"/>
      <c r="Y672" s="430" t="s">
        <v>803</v>
      </c>
    </row>
    <row r="673" spans="1:25">
      <c r="A673" s="787" t="s">
        <v>114</v>
      </c>
      <c r="B673" s="788" t="s">
        <v>709</v>
      </c>
      <c r="C673" s="788" t="s">
        <v>115</v>
      </c>
      <c r="D673" s="789"/>
      <c r="E673" s="790">
        <v>2</v>
      </c>
      <c r="F673" s="791">
        <v>43003</v>
      </c>
      <c r="G673" s="789"/>
      <c r="H673" s="789"/>
      <c r="I673" s="790">
        <v>12.2</v>
      </c>
      <c r="J673" s="788">
        <v>4.9000000000000004</v>
      </c>
      <c r="K673" s="788"/>
      <c r="L673" s="789"/>
      <c r="M673" s="883"/>
      <c r="N673" t="s">
        <v>803</v>
      </c>
      <c r="O673" s="788"/>
      <c r="P673" s="788" t="s">
        <v>803</v>
      </c>
      <c r="Q673" s="788"/>
      <c r="R673" s="788" t="s">
        <v>803</v>
      </c>
      <c r="S673" s="788"/>
      <c r="T673" s="788" t="s">
        <v>803</v>
      </c>
      <c r="U673" s="788" t="s">
        <v>803</v>
      </c>
      <c r="V673" s="788" t="s">
        <v>803</v>
      </c>
      <c r="W673" s="788"/>
      <c r="X673" s="788"/>
      <c r="Y673" s="430" t="s">
        <v>803</v>
      </c>
    </row>
    <row r="674" spans="1:25">
      <c r="A674" s="787" t="s">
        <v>114</v>
      </c>
      <c r="B674" s="788" t="s">
        <v>709</v>
      </c>
      <c r="C674" s="788" t="s">
        <v>115</v>
      </c>
      <c r="D674" s="789"/>
      <c r="E674" s="790">
        <v>3</v>
      </c>
      <c r="F674" s="791">
        <v>43003</v>
      </c>
      <c r="G674" s="789"/>
      <c r="H674" s="789"/>
      <c r="I674" s="790">
        <v>12.2</v>
      </c>
      <c r="J674" s="788">
        <v>4.9000000000000004</v>
      </c>
      <c r="K674" s="793">
        <v>2.7187607594936694</v>
      </c>
      <c r="L674" s="888">
        <v>2.007133844672996</v>
      </c>
      <c r="M674" s="885">
        <v>0.38692950164271867</v>
      </c>
      <c r="N674">
        <v>11.984754383881569</v>
      </c>
      <c r="O674" s="788"/>
      <c r="P674" s="788" t="s">
        <v>803</v>
      </c>
      <c r="Q674" s="788"/>
      <c r="R674" s="788" t="s">
        <v>803</v>
      </c>
      <c r="S674" s="788"/>
      <c r="T674" s="788" t="s">
        <v>803</v>
      </c>
      <c r="U674" s="788" t="s">
        <v>803</v>
      </c>
      <c r="V674" s="788" t="s">
        <v>803</v>
      </c>
      <c r="W674" s="788"/>
      <c r="X674" s="788"/>
      <c r="Y674" s="430" t="s">
        <v>803</v>
      </c>
    </row>
    <row r="675" spans="1:25">
      <c r="A675" s="787" t="s">
        <v>114</v>
      </c>
      <c r="B675" s="788" t="s">
        <v>709</v>
      </c>
      <c r="C675" s="788" t="s">
        <v>115</v>
      </c>
      <c r="D675" s="789"/>
      <c r="E675" s="790">
        <v>4</v>
      </c>
      <c r="F675" s="791">
        <v>43003</v>
      </c>
      <c r="G675" s="789"/>
      <c r="H675" s="789"/>
      <c r="I675" s="790">
        <v>12.2</v>
      </c>
      <c r="J675" s="788">
        <v>4.9000000000000004</v>
      </c>
      <c r="K675" s="788"/>
      <c r="L675" s="789"/>
      <c r="M675" s="883"/>
      <c r="N675" t="s">
        <v>803</v>
      </c>
      <c r="O675" s="788"/>
      <c r="P675" s="788" t="s">
        <v>803</v>
      </c>
      <c r="Q675" s="788"/>
      <c r="R675" s="788" t="s">
        <v>803</v>
      </c>
      <c r="S675" s="788"/>
      <c r="T675" s="788" t="s">
        <v>803</v>
      </c>
      <c r="U675" s="788" t="s">
        <v>803</v>
      </c>
      <c r="V675" s="788" t="s">
        <v>803</v>
      </c>
      <c r="W675" s="788"/>
      <c r="X675" s="788"/>
      <c r="Y675" s="430" t="s">
        <v>803</v>
      </c>
    </row>
    <row r="676" spans="1:25">
      <c r="A676" s="787" t="s">
        <v>114</v>
      </c>
      <c r="B676" s="788" t="s">
        <v>709</v>
      </c>
      <c r="C676" s="788" t="s">
        <v>115</v>
      </c>
      <c r="D676" s="789"/>
      <c r="E676" s="790">
        <v>5</v>
      </c>
      <c r="F676" s="791">
        <v>43003</v>
      </c>
      <c r="G676" s="789"/>
      <c r="H676" s="789"/>
      <c r="I676" s="790">
        <v>12.2</v>
      </c>
      <c r="J676" s="788">
        <v>4.9000000000000004</v>
      </c>
      <c r="K676" s="788"/>
      <c r="L676" s="789"/>
      <c r="M676" s="883"/>
      <c r="N676" t="s">
        <v>803</v>
      </c>
      <c r="O676" s="788"/>
      <c r="P676" s="788" t="s">
        <v>803</v>
      </c>
      <c r="Q676" s="788"/>
      <c r="R676" s="788" t="s">
        <v>803</v>
      </c>
      <c r="S676" s="788"/>
      <c r="T676" s="788" t="s">
        <v>803</v>
      </c>
      <c r="U676" s="788" t="s">
        <v>803</v>
      </c>
      <c r="V676" s="788" t="s">
        <v>803</v>
      </c>
      <c r="W676" s="788"/>
      <c r="X676" s="788"/>
      <c r="Y676" s="430" t="s">
        <v>803</v>
      </c>
    </row>
    <row r="677" spans="1:25">
      <c r="A677" s="787" t="s">
        <v>114</v>
      </c>
      <c r="B677" s="788" t="s">
        <v>709</v>
      </c>
      <c r="C677" s="788" t="s">
        <v>115</v>
      </c>
      <c r="D677" s="789"/>
      <c r="E677" s="790">
        <v>6</v>
      </c>
      <c r="F677" s="791">
        <v>43003</v>
      </c>
      <c r="G677" s="789"/>
      <c r="H677" s="789"/>
      <c r="I677" s="790">
        <v>12.2</v>
      </c>
      <c r="J677" s="788">
        <v>4.9000000000000004</v>
      </c>
      <c r="K677" s="788"/>
      <c r="L677" s="789"/>
      <c r="M677" s="883"/>
      <c r="N677" t="s">
        <v>803</v>
      </c>
      <c r="O677" s="788"/>
      <c r="P677" s="788" t="s">
        <v>803</v>
      </c>
      <c r="Q677" s="788"/>
      <c r="R677" s="788" t="s">
        <v>803</v>
      </c>
      <c r="S677" s="788"/>
      <c r="T677" s="788" t="s">
        <v>803</v>
      </c>
      <c r="U677" s="788" t="s">
        <v>803</v>
      </c>
      <c r="V677" s="788" t="s">
        <v>803</v>
      </c>
      <c r="W677" s="788"/>
      <c r="X677" s="788"/>
      <c r="Y677" s="430" t="s">
        <v>803</v>
      </c>
    </row>
    <row r="678" spans="1:25">
      <c r="A678" s="787" t="s">
        <v>114</v>
      </c>
      <c r="B678" s="788" t="s">
        <v>709</v>
      </c>
      <c r="C678" s="788" t="s">
        <v>115</v>
      </c>
      <c r="D678" s="789"/>
      <c r="E678" s="790">
        <v>7</v>
      </c>
      <c r="F678" s="791">
        <v>43003</v>
      </c>
      <c r="G678" s="789"/>
      <c r="H678" s="789"/>
      <c r="I678" s="790">
        <v>12.2</v>
      </c>
      <c r="J678" s="788">
        <v>4.9000000000000004</v>
      </c>
      <c r="K678" s="788"/>
      <c r="L678" s="789"/>
      <c r="M678" s="883"/>
      <c r="N678" t="s">
        <v>803</v>
      </c>
      <c r="O678" s="788"/>
      <c r="P678" s="788" t="s">
        <v>803</v>
      </c>
      <c r="Q678" s="788"/>
      <c r="R678" s="788" t="s">
        <v>803</v>
      </c>
      <c r="S678" s="788"/>
      <c r="T678" s="788" t="s">
        <v>803</v>
      </c>
      <c r="U678" s="788" t="s">
        <v>803</v>
      </c>
      <c r="V678" s="788" t="s">
        <v>803</v>
      </c>
      <c r="W678" s="788"/>
      <c r="X678" s="788"/>
      <c r="Y678" s="430" t="s">
        <v>803</v>
      </c>
    </row>
    <row r="679" spans="1:25">
      <c r="A679" s="787" t="s">
        <v>114</v>
      </c>
      <c r="B679" s="788" t="s">
        <v>709</v>
      </c>
      <c r="C679" s="788" t="s">
        <v>115</v>
      </c>
      <c r="D679" s="789"/>
      <c r="E679" s="790">
        <v>8</v>
      </c>
      <c r="F679" s="791">
        <v>43003</v>
      </c>
      <c r="G679" s="789"/>
      <c r="H679" s="789"/>
      <c r="I679" s="790">
        <v>12.2</v>
      </c>
      <c r="J679" s="788">
        <v>4.9000000000000004</v>
      </c>
      <c r="K679" s="788"/>
      <c r="L679" s="789"/>
      <c r="M679" s="883"/>
      <c r="N679" t="s">
        <v>803</v>
      </c>
      <c r="O679" s="788"/>
      <c r="P679" s="788" t="s">
        <v>803</v>
      </c>
      <c r="Q679" s="788"/>
      <c r="R679" s="788" t="s">
        <v>803</v>
      </c>
      <c r="S679" s="788"/>
      <c r="T679" s="788" t="s">
        <v>803</v>
      </c>
      <c r="U679" s="788" t="s">
        <v>803</v>
      </c>
      <c r="V679" s="788" t="s">
        <v>803</v>
      </c>
      <c r="W679" s="788"/>
      <c r="X679" s="788"/>
      <c r="Y679" s="430" t="s">
        <v>803</v>
      </c>
    </row>
    <row r="680" spans="1:25">
      <c r="A680" s="787" t="s">
        <v>114</v>
      </c>
      <c r="B680" s="788" t="s">
        <v>709</v>
      </c>
      <c r="C680" s="788" t="s">
        <v>115</v>
      </c>
      <c r="D680" s="789"/>
      <c r="E680" s="790">
        <v>9</v>
      </c>
      <c r="F680" s="791">
        <v>43003</v>
      </c>
      <c r="G680" s="789"/>
      <c r="H680" s="789"/>
      <c r="I680" s="790">
        <v>12.2</v>
      </c>
      <c r="J680" s="788">
        <v>4.9000000000000004</v>
      </c>
      <c r="K680" s="793">
        <v>1.6730835443037975</v>
      </c>
      <c r="L680" s="888">
        <v>2.78592205986287</v>
      </c>
      <c r="M680" s="885">
        <v>0.49245572936346005</v>
      </c>
      <c r="N680">
        <v>15.253323761303811</v>
      </c>
      <c r="O680" s="788"/>
      <c r="P680" s="788" t="s">
        <v>803</v>
      </c>
      <c r="Q680" s="788"/>
      <c r="R680" s="788" t="s">
        <v>803</v>
      </c>
      <c r="S680" s="788"/>
      <c r="T680" s="788" t="s">
        <v>803</v>
      </c>
      <c r="U680" s="788" t="s">
        <v>803</v>
      </c>
      <c r="V680" s="788" t="s">
        <v>803</v>
      </c>
      <c r="W680" s="788"/>
      <c r="X680" s="788"/>
      <c r="Y680" s="430" t="s">
        <v>803</v>
      </c>
    </row>
    <row r="681" spans="1:25">
      <c r="A681" s="787" t="s">
        <v>114</v>
      </c>
      <c r="B681" s="788" t="s">
        <v>709</v>
      </c>
      <c r="C681" s="788" t="s">
        <v>115</v>
      </c>
      <c r="D681" s="789"/>
      <c r="E681" s="790">
        <v>11</v>
      </c>
      <c r="F681" s="791">
        <v>43003</v>
      </c>
      <c r="G681" s="789"/>
      <c r="H681" s="789"/>
      <c r="I681" s="790">
        <v>12.2</v>
      </c>
      <c r="J681" s="788">
        <v>4.9000000000000004</v>
      </c>
      <c r="K681" s="882">
        <v>2.5000000000000001E-2</v>
      </c>
      <c r="L681" s="888">
        <v>73.390208502900848</v>
      </c>
      <c r="M681" s="885">
        <v>1.3718129754120849</v>
      </c>
      <c r="N681">
        <v>42.490535100413915</v>
      </c>
      <c r="O681" s="788"/>
      <c r="P681" s="788" t="s">
        <v>803</v>
      </c>
      <c r="Q681" s="788"/>
      <c r="R681" s="788" t="s">
        <v>803</v>
      </c>
      <c r="S681" s="788"/>
      <c r="T681" s="788" t="s">
        <v>803</v>
      </c>
      <c r="U681" s="788" t="s">
        <v>803</v>
      </c>
      <c r="V681" s="788" t="s">
        <v>803</v>
      </c>
      <c r="W681" s="788"/>
      <c r="X681" s="788"/>
      <c r="Y681" s="430" t="s">
        <v>803</v>
      </c>
    </row>
    <row r="682" spans="1:25">
      <c r="A682" s="787"/>
      <c r="B682" s="788"/>
      <c r="C682" s="788"/>
      <c r="D682" s="789"/>
      <c r="E682" s="790"/>
      <c r="F682" s="791"/>
      <c r="G682" s="789"/>
      <c r="H682" s="789"/>
      <c r="I682" s="790"/>
      <c r="J682" s="788"/>
      <c r="K682" s="882"/>
      <c r="L682" s="888"/>
      <c r="M682" s="885"/>
      <c r="O682" s="788"/>
      <c r="P682" s="788"/>
      <c r="Q682" s="788"/>
      <c r="R682" s="788"/>
      <c r="S682" s="788"/>
      <c r="T682" s="788"/>
      <c r="U682" s="788"/>
      <c r="V682" s="788"/>
      <c r="W682" s="788"/>
      <c r="X682" s="788"/>
      <c r="Y682" s="430"/>
    </row>
    <row r="683" spans="1:25">
      <c r="A683" s="787" t="s">
        <v>114</v>
      </c>
      <c r="B683" s="788" t="s">
        <v>368</v>
      </c>
      <c r="C683" s="789" t="s">
        <v>115</v>
      </c>
      <c r="D683" s="789" t="s">
        <v>1110</v>
      </c>
      <c r="E683" s="789">
        <v>0.5</v>
      </c>
      <c r="F683" s="886">
        <v>43354</v>
      </c>
      <c r="G683" s="790"/>
      <c r="H683" s="790"/>
      <c r="I683" s="789">
        <v>11.3</v>
      </c>
      <c r="J683" s="789">
        <v>4.96</v>
      </c>
      <c r="K683" s="789">
        <v>1.7</v>
      </c>
      <c r="L683" s="789">
        <v>3.76</v>
      </c>
      <c r="M683" s="951">
        <v>0.48</v>
      </c>
      <c r="N683">
        <v>14.867519999999999</v>
      </c>
      <c r="O683" s="784">
        <v>4.96</v>
      </c>
      <c r="P683" s="784">
        <v>36.896598793878496</v>
      </c>
      <c r="Q683" s="784">
        <v>1.0333333333333334</v>
      </c>
      <c r="R683" s="784">
        <v>30.890700026357973</v>
      </c>
      <c r="S683" s="784">
        <v>20.546086666666667</v>
      </c>
      <c r="T683" s="784">
        <v>47.758292297169149</v>
      </c>
      <c r="U683" s="784">
        <v>38.515197039135209</v>
      </c>
      <c r="V683" s="785" t="s">
        <v>1030</v>
      </c>
      <c r="W683" s="784"/>
      <c r="X683" s="788"/>
      <c r="Y683" s="430" t="s">
        <v>803</v>
      </c>
    </row>
    <row r="684" spans="1:25">
      <c r="A684" s="787" t="s">
        <v>114</v>
      </c>
      <c r="B684" s="788" t="s">
        <v>368</v>
      </c>
      <c r="C684" s="789" t="s">
        <v>115</v>
      </c>
      <c r="D684" s="789" t="s">
        <v>1110</v>
      </c>
      <c r="E684" s="789">
        <v>1</v>
      </c>
      <c r="F684" s="886">
        <v>43354</v>
      </c>
      <c r="G684" s="790"/>
      <c r="H684" s="790"/>
      <c r="I684" s="789">
        <v>11.3</v>
      </c>
      <c r="J684" s="789">
        <v>4.96</v>
      </c>
      <c r="K684" s="789"/>
      <c r="L684" s="789"/>
      <c r="M684" s="951"/>
      <c r="N684" t="s">
        <v>803</v>
      </c>
      <c r="O684" s="784"/>
      <c r="P684" s="784" t="s">
        <v>803</v>
      </c>
      <c r="Q684" s="784"/>
      <c r="R684" s="784" t="s">
        <v>803</v>
      </c>
      <c r="S684" s="784"/>
      <c r="T684" s="784" t="s">
        <v>803</v>
      </c>
      <c r="U684" s="784" t="s">
        <v>803</v>
      </c>
      <c r="V684" s="785" t="s">
        <v>803</v>
      </c>
      <c r="W684" s="784"/>
      <c r="X684" s="788"/>
      <c r="Y684" s="430" t="s">
        <v>803</v>
      </c>
    </row>
    <row r="685" spans="1:25">
      <c r="A685" s="787" t="s">
        <v>114</v>
      </c>
      <c r="B685" s="788" t="s">
        <v>368</v>
      </c>
      <c r="C685" s="789" t="s">
        <v>115</v>
      </c>
      <c r="D685" s="789" t="s">
        <v>1110</v>
      </c>
      <c r="E685" s="789">
        <v>2</v>
      </c>
      <c r="F685" s="886">
        <v>43354</v>
      </c>
      <c r="G685" s="790"/>
      <c r="H685" s="790"/>
      <c r="I685" s="789">
        <v>11.3</v>
      </c>
      <c r="J685" s="789">
        <v>4.96</v>
      </c>
      <c r="K685" s="789"/>
      <c r="L685" s="789"/>
      <c r="M685" s="951"/>
      <c r="N685" t="s">
        <v>803</v>
      </c>
      <c r="O685" s="784"/>
      <c r="P685" s="784" t="s">
        <v>803</v>
      </c>
      <c r="Q685" s="784"/>
      <c r="R685" s="784" t="s">
        <v>803</v>
      </c>
      <c r="S685" s="784"/>
      <c r="T685" s="784" t="s">
        <v>803</v>
      </c>
      <c r="U685" s="784" t="s">
        <v>803</v>
      </c>
      <c r="V685" s="785" t="s">
        <v>803</v>
      </c>
      <c r="W685" s="784"/>
      <c r="X685" s="788"/>
      <c r="Y685" s="430" t="s">
        <v>803</v>
      </c>
    </row>
    <row r="686" spans="1:25">
      <c r="A686" s="787" t="s">
        <v>114</v>
      </c>
      <c r="B686" s="788" t="s">
        <v>368</v>
      </c>
      <c r="C686" s="789" t="s">
        <v>115</v>
      </c>
      <c r="D686" s="789" t="s">
        <v>1110</v>
      </c>
      <c r="E686" s="789">
        <v>3</v>
      </c>
      <c r="F686" s="886">
        <v>43354</v>
      </c>
      <c r="G686" s="790"/>
      <c r="H686" s="790"/>
      <c r="I686" s="789">
        <v>11.3</v>
      </c>
      <c r="J686" s="789">
        <v>4.96</v>
      </c>
      <c r="K686" s="789">
        <v>0.03</v>
      </c>
      <c r="L686" s="789">
        <v>23.76</v>
      </c>
      <c r="M686" s="951">
        <v>0.48</v>
      </c>
      <c r="N686">
        <v>14.867519999999999</v>
      </c>
      <c r="O686" s="784"/>
      <c r="P686" s="784" t="s">
        <v>803</v>
      </c>
      <c r="Q686" s="784"/>
      <c r="R686" s="784" t="s">
        <v>803</v>
      </c>
      <c r="S686" s="784"/>
      <c r="T686" s="784" t="s">
        <v>803</v>
      </c>
      <c r="U686" s="784" t="s">
        <v>803</v>
      </c>
      <c r="V686" s="785" t="s">
        <v>803</v>
      </c>
      <c r="W686" s="784"/>
      <c r="X686" s="788"/>
      <c r="Y686" s="430" t="s">
        <v>803</v>
      </c>
    </row>
    <row r="687" spans="1:25">
      <c r="A687" s="895" t="s">
        <v>114</v>
      </c>
      <c r="B687" s="889" t="s">
        <v>368</v>
      </c>
      <c r="C687" s="890" t="s">
        <v>115</v>
      </c>
      <c r="D687" s="789" t="s">
        <v>1110</v>
      </c>
      <c r="E687" s="890">
        <v>4</v>
      </c>
      <c r="F687" s="891">
        <v>43354</v>
      </c>
      <c r="G687" s="790"/>
      <c r="H687" s="790"/>
      <c r="I687" s="890">
        <v>11.3</v>
      </c>
      <c r="J687" s="890">
        <v>4.96</v>
      </c>
      <c r="K687" s="890"/>
      <c r="L687" s="789"/>
      <c r="M687" s="968"/>
      <c r="N687" t="s">
        <v>803</v>
      </c>
      <c r="O687" s="892"/>
      <c r="P687" s="892" t="s">
        <v>803</v>
      </c>
      <c r="Q687" s="892"/>
      <c r="R687" s="892" t="s">
        <v>803</v>
      </c>
      <c r="S687" s="892"/>
      <c r="T687" s="892" t="s">
        <v>803</v>
      </c>
      <c r="U687" s="892" t="s">
        <v>803</v>
      </c>
      <c r="V687" s="893" t="s">
        <v>803</v>
      </c>
      <c r="W687" s="892"/>
      <c r="X687" s="889"/>
      <c r="Y687" s="894" t="s">
        <v>803</v>
      </c>
    </row>
    <row r="688" spans="1:25">
      <c r="A688" s="787" t="s">
        <v>114</v>
      </c>
      <c r="B688" s="788" t="s">
        <v>368</v>
      </c>
      <c r="C688" s="789" t="s">
        <v>115</v>
      </c>
      <c r="D688" s="789" t="s">
        <v>1110</v>
      </c>
      <c r="E688" s="789">
        <v>5</v>
      </c>
      <c r="F688" s="886">
        <v>43354</v>
      </c>
      <c r="G688" s="790"/>
      <c r="H688" s="790"/>
      <c r="I688" s="789">
        <v>11.3</v>
      </c>
      <c r="J688" s="789">
        <v>4.96</v>
      </c>
      <c r="K688" s="789"/>
      <c r="L688" s="789"/>
      <c r="M688" s="951"/>
      <c r="N688" t="s">
        <v>803</v>
      </c>
      <c r="O688" s="784"/>
      <c r="P688" s="784" t="s">
        <v>803</v>
      </c>
      <c r="Q688" s="784"/>
      <c r="R688" s="784" t="s">
        <v>803</v>
      </c>
      <c r="S688" s="784"/>
      <c r="T688" s="784" t="s">
        <v>803</v>
      </c>
      <c r="U688" s="784" t="s">
        <v>803</v>
      </c>
      <c r="V688" s="785" t="s">
        <v>803</v>
      </c>
      <c r="W688" s="784"/>
      <c r="X688" s="788"/>
      <c r="Y688" s="430" t="s">
        <v>803</v>
      </c>
    </row>
    <row r="689" spans="1:25">
      <c r="A689" s="787" t="s">
        <v>114</v>
      </c>
      <c r="B689" s="788" t="s">
        <v>368</v>
      </c>
      <c r="C689" s="789" t="s">
        <v>115</v>
      </c>
      <c r="D689" s="789" t="s">
        <v>1110</v>
      </c>
      <c r="E689" s="789">
        <v>6</v>
      </c>
      <c r="F689" s="886">
        <v>43354</v>
      </c>
      <c r="G689" s="790"/>
      <c r="H689" s="790"/>
      <c r="I689" s="789">
        <v>11.3</v>
      </c>
      <c r="J689" s="789">
        <v>4.96</v>
      </c>
      <c r="K689" s="789"/>
      <c r="L689" s="789"/>
      <c r="M689" s="951"/>
      <c r="N689" t="s">
        <v>803</v>
      </c>
      <c r="O689" s="784"/>
      <c r="P689" s="784" t="s">
        <v>803</v>
      </c>
      <c r="Q689" s="784"/>
      <c r="R689" s="784" t="s">
        <v>803</v>
      </c>
      <c r="S689" s="784"/>
      <c r="T689" s="784" t="s">
        <v>803</v>
      </c>
      <c r="U689" s="784" t="s">
        <v>803</v>
      </c>
      <c r="V689" s="785" t="s">
        <v>803</v>
      </c>
      <c r="W689" s="784"/>
      <c r="X689" s="788"/>
      <c r="Y689" s="430" t="s">
        <v>803</v>
      </c>
    </row>
    <row r="690" spans="1:25">
      <c r="A690" s="787" t="s">
        <v>114</v>
      </c>
      <c r="B690" s="788" t="s">
        <v>368</v>
      </c>
      <c r="C690" s="789" t="s">
        <v>115</v>
      </c>
      <c r="D690" s="789" t="s">
        <v>1110</v>
      </c>
      <c r="E690" s="789">
        <v>7</v>
      </c>
      <c r="F690" s="886">
        <v>43354</v>
      </c>
      <c r="G690" s="790"/>
      <c r="H690" s="790"/>
      <c r="I690" s="789">
        <v>11.3</v>
      </c>
      <c r="J690" s="789">
        <v>4.96</v>
      </c>
      <c r="K690" s="789"/>
      <c r="L690" s="789"/>
      <c r="M690" s="951"/>
      <c r="N690" t="s">
        <v>803</v>
      </c>
      <c r="O690" s="784"/>
      <c r="P690" s="784" t="s">
        <v>803</v>
      </c>
      <c r="Q690" s="784"/>
      <c r="R690" s="784" t="s">
        <v>803</v>
      </c>
      <c r="S690" s="784"/>
      <c r="T690" s="784" t="s">
        <v>803</v>
      </c>
      <c r="U690" s="784" t="s">
        <v>803</v>
      </c>
      <c r="V690" s="785" t="s">
        <v>803</v>
      </c>
      <c r="W690" s="784"/>
      <c r="X690" s="788"/>
      <c r="Y690" s="430" t="s">
        <v>803</v>
      </c>
    </row>
    <row r="691" spans="1:25">
      <c r="A691" s="794" t="s">
        <v>114</v>
      </c>
      <c r="B691" s="795" t="s">
        <v>368</v>
      </c>
      <c r="C691" s="796" t="s">
        <v>115</v>
      </c>
      <c r="D691" s="796" t="s">
        <v>1110</v>
      </c>
      <c r="E691" s="796">
        <v>7.5</v>
      </c>
      <c r="F691" s="887">
        <v>43354</v>
      </c>
      <c r="G691" s="797"/>
      <c r="H691" s="797"/>
      <c r="I691" s="796">
        <v>11.3</v>
      </c>
      <c r="J691" s="796">
        <v>4.96</v>
      </c>
      <c r="K691" s="796">
        <v>1.37</v>
      </c>
      <c r="L691" s="796">
        <v>5.91</v>
      </c>
      <c r="M691" s="952">
        <v>1.03</v>
      </c>
      <c r="N691">
        <v>31.903220000000001</v>
      </c>
      <c r="O691" s="800"/>
      <c r="P691" s="800" t="s">
        <v>803</v>
      </c>
      <c r="Q691" s="800"/>
      <c r="R691" s="800" t="s">
        <v>803</v>
      </c>
      <c r="S691" s="800"/>
      <c r="T691" s="800" t="s">
        <v>803</v>
      </c>
      <c r="U691" s="800" t="s">
        <v>803</v>
      </c>
      <c r="V691" s="801" t="s">
        <v>803</v>
      </c>
      <c r="W691" s="800"/>
      <c r="X691" s="795"/>
      <c r="Y691" s="803" t="s">
        <v>803</v>
      </c>
    </row>
    <row r="692" spans="1:25">
      <c r="A692" s="884"/>
      <c r="C692" s="27"/>
      <c r="D692" s="27"/>
      <c r="E692" s="27"/>
      <c r="F692" s="47"/>
      <c r="G692" s="173"/>
      <c r="H692" s="173"/>
      <c r="I692" s="27"/>
      <c r="J692" s="27"/>
      <c r="K692" s="27"/>
      <c r="L692" s="27"/>
      <c r="M692" s="607"/>
      <c r="O692" s="592"/>
      <c r="P692" s="592"/>
      <c r="Q692" s="592"/>
      <c r="R692" s="592"/>
      <c r="S692" s="592"/>
      <c r="T692" s="592"/>
      <c r="U692" s="592"/>
      <c r="V692" s="833"/>
      <c r="W692" s="592"/>
    </row>
    <row r="693" spans="1:25" ht="31.8" thickBot="1">
      <c r="A693" s="974" t="s">
        <v>804</v>
      </c>
      <c r="B693" s="934" t="s">
        <v>20</v>
      </c>
      <c r="C693" s="934" t="s">
        <v>701</v>
      </c>
      <c r="D693" s="935" t="s">
        <v>805</v>
      </c>
      <c r="E693" s="936" t="s">
        <v>786</v>
      </c>
      <c r="F693" s="934" t="s">
        <v>1000</v>
      </c>
      <c r="G693" s="935" t="s">
        <v>1008</v>
      </c>
      <c r="H693" s="935" t="s">
        <v>806</v>
      </c>
      <c r="I693" s="935" t="s">
        <v>807</v>
      </c>
      <c r="J693" s="937" t="s">
        <v>1009</v>
      </c>
      <c r="K693" s="934" t="s">
        <v>1010</v>
      </c>
      <c r="L693" s="935" t="s">
        <v>1011</v>
      </c>
      <c r="M693" s="934" t="s">
        <v>1012</v>
      </c>
      <c r="N693" s="935" t="s">
        <v>1013</v>
      </c>
      <c r="O693" s="934" t="s">
        <v>1014</v>
      </c>
      <c r="P693" s="934" t="s">
        <v>1015</v>
      </c>
      <c r="Q693" s="938" t="s">
        <v>1016</v>
      </c>
      <c r="R693" s="934" t="s">
        <v>703</v>
      </c>
      <c r="S693" s="935" t="s">
        <v>1017</v>
      </c>
      <c r="T693" s="934" t="s">
        <v>808</v>
      </c>
      <c r="U693" s="934" t="s">
        <v>1018</v>
      </c>
      <c r="V693" s="939" t="s">
        <v>809</v>
      </c>
      <c r="W693" s="939" t="s">
        <v>1019</v>
      </c>
      <c r="X693" s="934" t="s">
        <v>1020</v>
      </c>
      <c r="Y693" s="935" t="s">
        <v>1021</v>
      </c>
    </row>
    <row r="694" spans="1:25">
      <c r="A694" s="108">
        <v>133</v>
      </c>
      <c r="B694" t="s">
        <v>709</v>
      </c>
      <c r="C694" t="s">
        <v>890</v>
      </c>
      <c r="D694" s="18">
        <v>0.5</v>
      </c>
      <c r="E694" s="55">
        <v>43719</v>
      </c>
      <c r="G694">
        <v>4</v>
      </c>
      <c r="H694" s="165">
        <v>11.5</v>
      </c>
      <c r="I694" s="166">
        <v>3.6</v>
      </c>
      <c r="J694" s="70">
        <v>0.31304347826086959</v>
      </c>
      <c r="K694" t="s">
        <v>1044</v>
      </c>
      <c r="L694">
        <v>2</v>
      </c>
      <c r="M694">
        <v>3</v>
      </c>
      <c r="N694" t="s">
        <v>1023</v>
      </c>
      <c r="O694" t="s">
        <v>1131</v>
      </c>
      <c r="P694" s="27">
        <v>7.87</v>
      </c>
      <c r="Q694" s="27">
        <v>22.1</v>
      </c>
      <c r="R694" s="27">
        <v>6.54</v>
      </c>
      <c r="S694" s="27">
        <v>18.2</v>
      </c>
      <c r="T694" s="24">
        <v>2.9214159493670881</v>
      </c>
      <c r="U694" s="24">
        <v>1.0641581485495775</v>
      </c>
      <c r="V694" s="24">
        <v>0.43542639955657608</v>
      </c>
      <c r="W694" s="371">
        <v>24.198382352941177</v>
      </c>
      <c r="X694" s="27" t="s">
        <v>815</v>
      </c>
      <c r="Y694" s="24">
        <v>3.9855740979166656</v>
      </c>
    </row>
    <row r="695" spans="1:25">
      <c r="B695" t="s">
        <v>709</v>
      </c>
      <c r="C695" t="s">
        <v>890</v>
      </c>
      <c r="D695" s="18">
        <v>1</v>
      </c>
      <c r="E695" s="55">
        <v>43719</v>
      </c>
      <c r="H695" s="165"/>
      <c r="I695" s="166"/>
      <c r="P695" s="27">
        <v>7.8</v>
      </c>
      <c r="Q695" s="27">
        <v>22.1</v>
      </c>
      <c r="R695" s="27" t="s">
        <v>811</v>
      </c>
      <c r="S695" s="27" t="s">
        <v>811</v>
      </c>
      <c r="T695" s="27" t="s">
        <v>811</v>
      </c>
      <c r="U695" s="27" t="s">
        <v>811</v>
      </c>
      <c r="V695" s="27" t="s">
        <v>811</v>
      </c>
      <c r="W695" s="27" t="s">
        <v>811</v>
      </c>
      <c r="X695" s="27" t="s">
        <v>815</v>
      </c>
      <c r="Y695" s="27" t="s">
        <v>811</v>
      </c>
    </row>
    <row r="696" spans="1:25">
      <c r="B696" t="s">
        <v>709</v>
      </c>
      <c r="C696" t="s">
        <v>890</v>
      </c>
      <c r="D696" s="18">
        <v>2</v>
      </c>
      <c r="E696" s="55">
        <v>43719</v>
      </c>
      <c r="H696" s="165"/>
      <c r="I696" s="166"/>
      <c r="P696" s="27">
        <v>7.78</v>
      </c>
      <c r="Q696" s="27">
        <v>22.1</v>
      </c>
      <c r="R696" s="27" t="s">
        <v>811</v>
      </c>
      <c r="S696" s="27" t="s">
        <v>811</v>
      </c>
      <c r="T696" s="27" t="s">
        <v>811</v>
      </c>
      <c r="U696" s="27" t="s">
        <v>811</v>
      </c>
      <c r="V696" s="27" t="s">
        <v>811</v>
      </c>
      <c r="W696" s="27" t="s">
        <v>811</v>
      </c>
      <c r="X696" s="27" t="s">
        <v>815</v>
      </c>
      <c r="Y696" s="27" t="s">
        <v>811</v>
      </c>
    </row>
    <row r="697" spans="1:25">
      <c r="B697" t="s">
        <v>709</v>
      </c>
      <c r="C697" t="s">
        <v>890</v>
      </c>
      <c r="D697" s="18">
        <v>3</v>
      </c>
      <c r="E697" s="55">
        <v>43719</v>
      </c>
      <c r="H697" s="165"/>
      <c r="I697" s="166"/>
      <c r="P697" s="27">
        <v>7.85</v>
      </c>
      <c r="Q697" s="27">
        <v>22.1</v>
      </c>
      <c r="R697" s="27">
        <v>6.58</v>
      </c>
      <c r="S697" s="27">
        <v>18.299999999999997</v>
      </c>
      <c r="T697" s="24">
        <v>2.4943083544303795</v>
      </c>
      <c r="U697" s="24">
        <v>1.1808439434862872</v>
      </c>
      <c r="V697" s="24">
        <v>0.58056853274210152</v>
      </c>
      <c r="W697" s="371">
        <v>24.198382352941177</v>
      </c>
      <c r="X697" s="27" t="s">
        <v>815</v>
      </c>
      <c r="Y697" s="24">
        <v>3.6751522979166666</v>
      </c>
    </row>
    <row r="698" spans="1:25">
      <c r="B698" t="s">
        <v>709</v>
      </c>
      <c r="C698" t="s">
        <v>890</v>
      </c>
      <c r="D698" s="18">
        <v>4</v>
      </c>
      <c r="E698" s="55">
        <v>43719</v>
      </c>
      <c r="H698" s="165"/>
      <c r="I698" s="166"/>
      <c r="P698" s="27">
        <v>7.78</v>
      </c>
      <c r="Q698" s="27">
        <v>22</v>
      </c>
      <c r="R698" s="27" t="s">
        <v>811</v>
      </c>
      <c r="S698" s="27" t="s">
        <v>811</v>
      </c>
      <c r="T698" s="27" t="s">
        <v>811</v>
      </c>
      <c r="U698" s="27" t="s">
        <v>811</v>
      </c>
      <c r="V698" s="27" t="s">
        <v>811</v>
      </c>
      <c r="W698" s="27" t="s">
        <v>811</v>
      </c>
      <c r="X698" s="27" t="s">
        <v>815</v>
      </c>
      <c r="Y698" s="27" t="s">
        <v>811</v>
      </c>
    </row>
    <row r="699" spans="1:25">
      <c r="B699" t="s">
        <v>709</v>
      </c>
      <c r="C699" t="s">
        <v>890</v>
      </c>
      <c r="D699" s="18">
        <v>5</v>
      </c>
      <c r="E699" s="55">
        <v>43719</v>
      </c>
      <c r="H699" s="165"/>
      <c r="I699" s="166"/>
      <c r="P699" s="27">
        <v>7.34</v>
      </c>
      <c r="Q699" s="27">
        <v>21.7</v>
      </c>
      <c r="R699" s="27" t="s">
        <v>811</v>
      </c>
      <c r="S699" s="27" t="s">
        <v>811</v>
      </c>
      <c r="T699" s="27" t="s">
        <v>811</v>
      </c>
      <c r="U699" s="27" t="s">
        <v>811</v>
      </c>
      <c r="V699" s="27" t="s">
        <v>811</v>
      </c>
      <c r="W699" s="27" t="s">
        <v>811</v>
      </c>
      <c r="X699" s="27" t="s">
        <v>815</v>
      </c>
      <c r="Y699" s="27" t="s">
        <v>811</v>
      </c>
    </row>
    <row r="700" spans="1:25">
      <c r="B700" t="s">
        <v>709</v>
      </c>
      <c r="C700" t="s">
        <v>890</v>
      </c>
      <c r="D700" s="18">
        <v>6</v>
      </c>
      <c r="E700" s="55">
        <v>43719</v>
      </c>
      <c r="H700" s="165"/>
      <c r="I700" s="166"/>
      <c r="P700" s="27">
        <v>6.6</v>
      </c>
      <c r="Q700" s="27">
        <v>21.2</v>
      </c>
      <c r="R700" s="27" t="s">
        <v>811</v>
      </c>
      <c r="S700" s="27" t="s">
        <v>811</v>
      </c>
      <c r="T700" s="27" t="s">
        <v>811</v>
      </c>
      <c r="U700" s="27" t="s">
        <v>811</v>
      </c>
      <c r="V700" s="27" t="s">
        <v>811</v>
      </c>
      <c r="W700" s="27" t="s">
        <v>811</v>
      </c>
      <c r="X700" s="27" t="s">
        <v>815</v>
      </c>
      <c r="Y700" s="27" t="s">
        <v>811</v>
      </c>
    </row>
    <row r="701" spans="1:25">
      <c r="B701" t="s">
        <v>709</v>
      </c>
      <c r="C701" t="s">
        <v>890</v>
      </c>
      <c r="D701" s="18">
        <v>7</v>
      </c>
      <c r="E701" s="55">
        <v>43719</v>
      </c>
      <c r="H701" s="165"/>
      <c r="I701" s="166"/>
      <c r="P701" s="27">
        <v>1.63</v>
      </c>
      <c r="Q701" s="27">
        <v>18.7</v>
      </c>
      <c r="R701" s="27" t="s">
        <v>811</v>
      </c>
      <c r="S701" s="27" t="s">
        <v>811</v>
      </c>
      <c r="T701" s="27" t="s">
        <v>811</v>
      </c>
      <c r="U701" s="27" t="s">
        <v>811</v>
      </c>
      <c r="V701" s="27" t="s">
        <v>811</v>
      </c>
      <c r="W701" s="27" t="s">
        <v>811</v>
      </c>
      <c r="X701" s="27" t="s">
        <v>815</v>
      </c>
      <c r="Y701" s="27" t="s">
        <v>811</v>
      </c>
    </row>
    <row r="702" spans="1:25">
      <c r="B702" t="s">
        <v>709</v>
      </c>
      <c r="C702" t="s">
        <v>890</v>
      </c>
      <c r="D702" s="18">
        <v>7.75</v>
      </c>
      <c r="E702" s="55">
        <v>43719</v>
      </c>
      <c r="H702" s="165"/>
      <c r="I702" s="166"/>
      <c r="P702" s="27">
        <v>0.36</v>
      </c>
      <c r="Q702" s="27">
        <v>16</v>
      </c>
      <c r="R702" s="27" t="s">
        <v>811</v>
      </c>
      <c r="S702" s="27" t="s">
        <v>811</v>
      </c>
      <c r="T702" s="27" t="s">
        <v>811</v>
      </c>
      <c r="U702" s="27" t="s">
        <v>811</v>
      </c>
      <c r="V702" s="27" t="s">
        <v>811</v>
      </c>
      <c r="W702" s="27" t="s">
        <v>811</v>
      </c>
      <c r="X702" s="27" t="s">
        <v>815</v>
      </c>
      <c r="Y702" s="27" t="s">
        <v>811</v>
      </c>
    </row>
    <row r="703" spans="1:25">
      <c r="B703" t="s">
        <v>709</v>
      </c>
      <c r="C703" t="s">
        <v>890</v>
      </c>
      <c r="D703" s="18">
        <v>9</v>
      </c>
      <c r="E703" s="55">
        <v>43719</v>
      </c>
      <c r="H703" s="165"/>
      <c r="I703" s="166"/>
      <c r="P703" s="27" t="s">
        <v>815</v>
      </c>
      <c r="Q703" s="27" t="s">
        <v>815</v>
      </c>
      <c r="R703" s="27">
        <v>5.99</v>
      </c>
      <c r="S703" s="27">
        <v>25.900000000000006</v>
      </c>
      <c r="T703" s="24">
        <v>2.5000000000000001E-2</v>
      </c>
      <c r="U703" s="24">
        <v>119.91350931816982</v>
      </c>
      <c r="V703" s="24">
        <v>0.72571066592762679</v>
      </c>
      <c r="W703" s="371">
        <v>47.191642156862756</v>
      </c>
      <c r="X703" s="27" t="s">
        <v>815</v>
      </c>
      <c r="Y703" s="24">
        <v>119.93850931816982</v>
      </c>
    </row>
    <row r="704" spans="1:25">
      <c r="B704" t="s">
        <v>709</v>
      </c>
      <c r="C704" t="s">
        <v>890</v>
      </c>
      <c r="D704" s="18" t="s">
        <v>814</v>
      </c>
      <c r="E704" s="55">
        <v>43719</v>
      </c>
      <c r="H704" s="165"/>
      <c r="I704" s="166"/>
      <c r="P704" s="27" t="s">
        <v>815</v>
      </c>
      <c r="Q704" s="27" t="s">
        <v>815</v>
      </c>
      <c r="R704" s="27">
        <v>6.01</v>
      </c>
      <c r="S704" s="27">
        <v>31.300000000000004</v>
      </c>
      <c r="T704" s="24">
        <v>2.5000000000000001E-2</v>
      </c>
      <c r="U704" s="24">
        <v>158.73895644222043</v>
      </c>
      <c r="V704" s="24">
        <v>0.72571066592762679</v>
      </c>
      <c r="W704" s="371">
        <v>66.692254901960794</v>
      </c>
      <c r="X704" s="27" t="s">
        <v>815</v>
      </c>
      <c r="Y704" s="24">
        <v>158.76395644222043</v>
      </c>
    </row>
    <row r="705" spans="1:25">
      <c r="A705" s="976"/>
      <c r="B705" s="591"/>
      <c r="C705" s="591"/>
      <c r="D705" s="946"/>
      <c r="E705" s="947"/>
      <c r="F705" s="591"/>
      <c r="G705" s="946"/>
      <c r="H705" s="946"/>
      <c r="I705" s="946"/>
      <c r="J705" s="948"/>
      <c r="K705" s="591"/>
      <c r="L705" s="946"/>
      <c r="M705" s="591"/>
      <c r="N705" s="946"/>
      <c r="O705" s="591"/>
      <c r="P705" s="591"/>
      <c r="Q705" s="607"/>
      <c r="R705" s="591"/>
      <c r="S705" s="946"/>
      <c r="T705" s="591"/>
      <c r="U705" s="591"/>
      <c r="V705" s="371"/>
      <c r="W705" s="371"/>
      <c r="X705" s="591"/>
      <c r="Y705" s="946"/>
    </row>
    <row r="706" spans="1:25" ht="31.8" thickBot="1">
      <c r="A706" s="975" t="s">
        <v>20</v>
      </c>
      <c r="B706" s="940" t="s">
        <v>701</v>
      </c>
      <c r="C706" s="941" t="s">
        <v>805</v>
      </c>
      <c r="D706" s="942" t="s">
        <v>786</v>
      </c>
      <c r="E706" s="940" t="s">
        <v>1000</v>
      </c>
      <c r="F706" s="941" t="s">
        <v>1008</v>
      </c>
      <c r="G706" s="941" t="s">
        <v>806</v>
      </c>
      <c r="H706" s="941" t="s">
        <v>807</v>
      </c>
      <c r="I706" s="943" t="s">
        <v>1009</v>
      </c>
      <c r="J706" s="940" t="s">
        <v>1010</v>
      </c>
      <c r="K706" s="941" t="s">
        <v>1011</v>
      </c>
      <c r="L706" s="940" t="s">
        <v>1012</v>
      </c>
      <c r="M706" s="941" t="s">
        <v>1013</v>
      </c>
      <c r="N706" s="940" t="s">
        <v>1014</v>
      </c>
      <c r="O706" s="940" t="s">
        <v>1015</v>
      </c>
      <c r="P706" s="944" t="s">
        <v>1016</v>
      </c>
      <c r="Q706" s="940" t="s">
        <v>703</v>
      </c>
      <c r="R706" s="941" t="s">
        <v>1017</v>
      </c>
      <c r="S706" s="940" t="s">
        <v>808</v>
      </c>
      <c r="T706" s="940" t="s">
        <v>1018</v>
      </c>
      <c r="U706" s="945" t="s">
        <v>809</v>
      </c>
      <c r="V706" s="945" t="s">
        <v>1019</v>
      </c>
      <c r="W706" s="940" t="s">
        <v>1020</v>
      </c>
      <c r="X706" s="941" t="s">
        <v>1021</v>
      </c>
    </row>
    <row r="707" spans="1:25" ht="16.2" thickTop="1">
      <c r="A707" s="108" t="s">
        <v>709</v>
      </c>
      <c r="B707" t="s">
        <v>889</v>
      </c>
      <c r="C707">
        <v>0.5</v>
      </c>
      <c r="D707" s="55">
        <v>44082</v>
      </c>
      <c r="F707">
        <v>4</v>
      </c>
      <c r="G707">
        <v>11.14</v>
      </c>
      <c r="H707">
        <v>5.86</v>
      </c>
      <c r="J707" t="s">
        <v>1044</v>
      </c>
      <c r="K707">
        <v>2</v>
      </c>
      <c r="L707">
        <v>2</v>
      </c>
      <c r="M707" t="s">
        <v>1035</v>
      </c>
      <c r="N707" t="s">
        <v>815</v>
      </c>
      <c r="O707" s="24">
        <v>8.33</v>
      </c>
      <c r="P707" s="27">
        <v>24.4</v>
      </c>
      <c r="Q707" s="27">
        <v>6.8</v>
      </c>
      <c r="R707" s="27">
        <v>19</v>
      </c>
      <c r="S707" s="371">
        <v>1.6053333333333335</v>
      </c>
      <c r="T707" s="371">
        <v>2.5000000000000001E-2</v>
      </c>
      <c r="U707" s="24">
        <v>0.6186313202032796</v>
      </c>
      <c r="V707" s="371">
        <v>32.168522802818771</v>
      </c>
    </row>
    <row r="708" spans="1:25">
      <c r="A708" s="108" t="s">
        <v>709</v>
      </c>
      <c r="B708" t="s">
        <v>889</v>
      </c>
      <c r="C708">
        <v>1</v>
      </c>
      <c r="D708" s="55">
        <v>44082</v>
      </c>
      <c r="O708" s="24">
        <v>8.31</v>
      </c>
      <c r="P708" s="27">
        <v>24.1</v>
      </c>
      <c r="Q708" s="27" t="s">
        <v>811</v>
      </c>
      <c r="R708" s="27" t="s">
        <v>811</v>
      </c>
      <c r="S708" s="24" t="s">
        <v>811</v>
      </c>
      <c r="T708" s="24" t="s">
        <v>811</v>
      </c>
      <c r="U708" s="24" t="s">
        <v>811</v>
      </c>
      <c r="V708" s="24" t="s">
        <v>811</v>
      </c>
    </row>
    <row r="709" spans="1:25">
      <c r="A709" s="108" t="s">
        <v>709</v>
      </c>
      <c r="B709" t="s">
        <v>889</v>
      </c>
      <c r="C709">
        <v>2</v>
      </c>
      <c r="D709" s="55">
        <v>44082</v>
      </c>
      <c r="O709" s="24">
        <v>8.26</v>
      </c>
      <c r="P709" s="27">
        <v>24</v>
      </c>
      <c r="Q709" s="27" t="s">
        <v>811</v>
      </c>
      <c r="R709" s="27" t="s">
        <v>811</v>
      </c>
      <c r="S709" s="24" t="s">
        <v>811</v>
      </c>
      <c r="T709" s="24" t="s">
        <v>811</v>
      </c>
      <c r="U709" s="24" t="s">
        <v>811</v>
      </c>
      <c r="V709" s="24" t="s">
        <v>811</v>
      </c>
    </row>
    <row r="710" spans="1:25">
      <c r="A710" s="108" t="s">
        <v>709</v>
      </c>
      <c r="B710" t="s">
        <v>889</v>
      </c>
      <c r="C710">
        <v>3</v>
      </c>
      <c r="D710" s="55">
        <v>44082</v>
      </c>
      <c r="O710" s="24">
        <v>8.23</v>
      </c>
      <c r="P710" s="27">
        <v>24</v>
      </c>
      <c r="Q710" s="27">
        <v>6.8</v>
      </c>
      <c r="R710" s="27">
        <v>18.7</v>
      </c>
      <c r="S710" s="371">
        <v>1.3533333333333333</v>
      </c>
      <c r="T710" s="371">
        <v>2.5000000000000001E-2</v>
      </c>
      <c r="U710" s="68" t="s">
        <v>866</v>
      </c>
      <c r="V710" s="371">
        <v>26.484438239595796</v>
      </c>
    </row>
    <row r="711" spans="1:25">
      <c r="A711" s="108" t="s">
        <v>709</v>
      </c>
      <c r="B711" t="s">
        <v>889</v>
      </c>
      <c r="C711">
        <v>4</v>
      </c>
      <c r="D711" s="55">
        <v>44082</v>
      </c>
      <c r="O711" s="24">
        <v>8.2100000000000009</v>
      </c>
      <c r="P711" s="27">
        <v>23.9</v>
      </c>
      <c r="Q711" s="27" t="s">
        <v>811</v>
      </c>
      <c r="R711" s="27" t="s">
        <v>811</v>
      </c>
      <c r="S711" s="24" t="s">
        <v>811</v>
      </c>
      <c r="T711" s="24" t="s">
        <v>811</v>
      </c>
      <c r="U711" s="24" t="s">
        <v>811</v>
      </c>
      <c r="V711" s="24" t="s">
        <v>811</v>
      </c>
    </row>
    <row r="712" spans="1:25">
      <c r="A712" s="108" t="s">
        <v>709</v>
      </c>
      <c r="B712" t="s">
        <v>889</v>
      </c>
      <c r="C712">
        <v>5</v>
      </c>
      <c r="D712" s="55">
        <v>44082</v>
      </c>
      <c r="O712" s="24">
        <v>7.87</v>
      </c>
      <c r="P712" s="27">
        <v>23.7</v>
      </c>
      <c r="Q712" s="27" t="s">
        <v>811</v>
      </c>
      <c r="R712" s="27" t="s">
        <v>811</v>
      </c>
      <c r="S712" s="24" t="s">
        <v>811</v>
      </c>
      <c r="T712" s="24" t="s">
        <v>811</v>
      </c>
      <c r="U712" s="24" t="s">
        <v>811</v>
      </c>
      <c r="V712" s="24" t="s">
        <v>811</v>
      </c>
    </row>
    <row r="713" spans="1:25">
      <c r="A713" s="108" t="s">
        <v>709</v>
      </c>
      <c r="B713" t="s">
        <v>889</v>
      </c>
      <c r="C713">
        <v>6</v>
      </c>
      <c r="D713" s="55">
        <v>44082</v>
      </c>
      <c r="O713" s="24">
        <v>3.64</v>
      </c>
      <c r="P713" s="27">
        <v>21.9</v>
      </c>
      <c r="Q713" s="27" t="s">
        <v>811</v>
      </c>
      <c r="R713" s="27" t="s">
        <v>811</v>
      </c>
      <c r="S713" s="24" t="s">
        <v>811</v>
      </c>
      <c r="T713" s="24" t="s">
        <v>811</v>
      </c>
      <c r="U713" s="24" t="s">
        <v>811</v>
      </c>
      <c r="V713" s="24" t="s">
        <v>811</v>
      </c>
    </row>
    <row r="714" spans="1:25">
      <c r="A714" s="108" t="s">
        <v>709</v>
      </c>
      <c r="B714" t="s">
        <v>889</v>
      </c>
      <c r="C714">
        <v>7</v>
      </c>
      <c r="D714" s="55">
        <v>44082</v>
      </c>
      <c r="O714" s="24">
        <v>1.24</v>
      </c>
      <c r="P714" s="27">
        <v>17.600000000000001</v>
      </c>
      <c r="Q714" s="27" t="s">
        <v>811</v>
      </c>
      <c r="R714" s="27" t="s">
        <v>811</v>
      </c>
      <c r="S714" s="24" t="s">
        <v>811</v>
      </c>
      <c r="T714" s="24" t="s">
        <v>811</v>
      </c>
      <c r="U714" s="24" t="s">
        <v>811</v>
      </c>
      <c r="V714" s="24" t="s">
        <v>811</v>
      </c>
    </row>
    <row r="715" spans="1:25">
      <c r="A715" s="108" t="s">
        <v>709</v>
      </c>
      <c r="B715" t="s">
        <v>889</v>
      </c>
      <c r="C715">
        <v>8</v>
      </c>
      <c r="D715" s="55">
        <v>44082</v>
      </c>
      <c r="O715" s="24">
        <v>0.56000000000000005</v>
      </c>
      <c r="P715" s="27">
        <v>15.4</v>
      </c>
      <c r="Q715" s="27" t="s">
        <v>811</v>
      </c>
      <c r="R715" s="27" t="s">
        <v>811</v>
      </c>
      <c r="S715" s="24" t="s">
        <v>811</v>
      </c>
      <c r="T715" s="24" t="s">
        <v>811</v>
      </c>
      <c r="U715" s="24" t="s">
        <v>811</v>
      </c>
      <c r="V715" s="24" t="s">
        <v>811</v>
      </c>
    </row>
    <row r="716" spans="1:25">
      <c r="A716" s="108" t="s">
        <v>709</v>
      </c>
      <c r="B716" t="s">
        <v>889</v>
      </c>
      <c r="C716">
        <v>9</v>
      </c>
      <c r="D716" s="55">
        <v>44082</v>
      </c>
      <c r="O716" s="24">
        <v>0.47</v>
      </c>
      <c r="P716" s="27">
        <v>13.3</v>
      </c>
      <c r="Q716" s="27">
        <v>6.21</v>
      </c>
      <c r="R716" s="27">
        <v>29.7</v>
      </c>
      <c r="S716" s="371">
        <v>13.094666666666669</v>
      </c>
      <c r="T716" s="371">
        <v>12.418933333333337</v>
      </c>
      <c r="U716" s="68" t="s">
        <v>866</v>
      </c>
      <c r="V716" s="371">
        <v>51.913237601382789</v>
      </c>
    </row>
    <row r="717" spans="1:25">
      <c r="A717" s="108" t="s">
        <v>709</v>
      </c>
      <c r="B717" t="s">
        <v>889</v>
      </c>
      <c r="C717">
        <v>10</v>
      </c>
      <c r="D717" s="55">
        <v>44082</v>
      </c>
      <c r="O717" s="24">
        <v>0.11</v>
      </c>
      <c r="P717" s="27">
        <v>12.2</v>
      </c>
      <c r="Q717" s="27" t="s">
        <v>811</v>
      </c>
      <c r="R717" s="27" t="s">
        <v>811</v>
      </c>
      <c r="S717" s="24" t="s">
        <v>811</v>
      </c>
      <c r="T717" s="24" t="s">
        <v>811</v>
      </c>
      <c r="U717" s="24" t="s">
        <v>811</v>
      </c>
      <c r="V717" s="24" t="s">
        <v>811</v>
      </c>
    </row>
    <row r="718" spans="1:25">
      <c r="A718" s="108" t="s">
        <v>709</v>
      </c>
      <c r="B718" t="s">
        <v>889</v>
      </c>
      <c r="C718">
        <v>10.75</v>
      </c>
      <c r="D718" s="55">
        <v>44082</v>
      </c>
      <c r="O718" s="24">
        <v>0.05</v>
      </c>
      <c r="P718" s="27">
        <v>11.7</v>
      </c>
      <c r="Q718" s="27">
        <v>6.3</v>
      </c>
      <c r="R718" s="27">
        <v>38.799999999999997</v>
      </c>
      <c r="S718" s="371">
        <v>2.5000000000000001E-2</v>
      </c>
      <c r="T718" s="371">
        <v>71.915200000000013</v>
      </c>
      <c r="U718" s="68" t="s">
        <v>866</v>
      </c>
      <c r="V718" s="371">
        <v>74.05125116340912</v>
      </c>
    </row>
    <row r="719" spans="1:25">
      <c r="A719" s="976"/>
      <c r="B719" s="591"/>
      <c r="C719" s="591"/>
      <c r="D719" s="946"/>
      <c r="E719" s="947"/>
      <c r="F719" s="591"/>
      <c r="G719" s="946"/>
      <c r="H719" s="946"/>
      <c r="I719" s="946"/>
      <c r="J719" s="948"/>
      <c r="K719" s="591"/>
      <c r="L719" s="946"/>
      <c r="M719" s="591"/>
      <c r="N719" s="946"/>
      <c r="O719" s="591"/>
      <c r="P719" s="591"/>
      <c r="Q719" s="607"/>
      <c r="R719" s="591"/>
      <c r="S719" s="946"/>
      <c r="T719" s="591"/>
      <c r="U719" s="591"/>
      <c r="V719" s="371"/>
      <c r="W719" s="371"/>
      <c r="X719" s="591"/>
      <c r="Y719" s="946"/>
    </row>
    <row r="720" spans="1:25" s="747" customFormat="1" ht="31.8" thickBot="1">
      <c r="A720" s="977" t="s">
        <v>804</v>
      </c>
      <c r="B720" s="863" t="s">
        <v>20</v>
      </c>
      <c r="C720" s="863" t="s">
        <v>701</v>
      </c>
      <c r="D720" s="863" t="s">
        <v>805</v>
      </c>
      <c r="E720" s="865" t="s">
        <v>786</v>
      </c>
      <c r="F720" s="863" t="s">
        <v>1000</v>
      </c>
      <c r="G720" s="863" t="s">
        <v>1008</v>
      </c>
      <c r="H720" s="863" t="s">
        <v>806</v>
      </c>
      <c r="I720" s="863" t="s">
        <v>807</v>
      </c>
      <c r="J720" s="867" t="s">
        <v>1009</v>
      </c>
      <c r="K720" s="863" t="s">
        <v>1015</v>
      </c>
      <c r="L720" s="868" t="s">
        <v>1016</v>
      </c>
      <c r="M720" s="863" t="s">
        <v>703</v>
      </c>
      <c r="N720" s="863" t="s">
        <v>1017</v>
      </c>
      <c r="O720" s="863" t="s">
        <v>808</v>
      </c>
      <c r="P720" s="863" t="s">
        <v>1018</v>
      </c>
      <c r="Q720" s="870" t="s">
        <v>809</v>
      </c>
      <c r="R720" s="870" t="s">
        <v>1019</v>
      </c>
      <c r="S720" s="863" t="s">
        <v>1021</v>
      </c>
      <c r="T720" s="863" t="s">
        <v>1010</v>
      </c>
      <c r="U720" s="863" t="s">
        <v>1011</v>
      </c>
      <c r="V720" s="863" t="s">
        <v>1012</v>
      </c>
      <c r="W720" s="863" t="s">
        <v>1013</v>
      </c>
      <c r="X720" s="863" t="s">
        <v>1014</v>
      </c>
    </row>
    <row r="721" spans="1:28" ht="16.2" thickTop="1">
      <c r="B721" t="s">
        <v>709</v>
      </c>
      <c r="C721" t="s">
        <v>890</v>
      </c>
      <c r="D721" s="27">
        <v>0.5</v>
      </c>
      <c r="E721" s="133">
        <v>44431</v>
      </c>
      <c r="H721">
        <v>10.4</v>
      </c>
      <c r="I721">
        <v>3.8</v>
      </c>
      <c r="J721" s="172">
        <v>0.36538461538461536</v>
      </c>
      <c r="K721" s="27">
        <v>8.0500000000000007</v>
      </c>
      <c r="L721" s="27">
        <v>26</v>
      </c>
      <c r="M721" s="24">
        <v>6.59</v>
      </c>
      <c r="N721" s="27">
        <v>17.2</v>
      </c>
      <c r="O721" s="24">
        <v>1.8942857142857139</v>
      </c>
      <c r="P721" s="24">
        <v>1.5279087301587313</v>
      </c>
      <c r="Q721" s="71">
        <v>0.44802718258095825</v>
      </c>
      <c r="R721" s="371">
        <v>38.098211382113824</v>
      </c>
      <c r="S721" s="24">
        <v>3.422194444444445</v>
      </c>
      <c r="T721" t="s">
        <v>1044</v>
      </c>
      <c r="U721" t="s">
        <v>1037</v>
      </c>
      <c r="V721" t="s">
        <v>1028</v>
      </c>
      <c r="W721" t="s">
        <v>714</v>
      </c>
    </row>
    <row r="722" spans="1:28">
      <c r="B722" t="s">
        <v>709</v>
      </c>
      <c r="C722" t="s">
        <v>890</v>
      </c>
      <c r="D722" s="27">
        <v>1</v>
      </c>
      <c r="E722" s="133">
        <v>44431</v>
      </c>
      <c r="J722" s="172"/>
      <c r="K722" s="27">
        <v>8.0500000000000007</v>
      </c>
      <c r="L722" s="27">
        <v>26</v>
      </c>
      <c r="M722" s="24" t="s">
        <v>811</v>
      </c>
      <c r="N722" s="24" t="s">
        <v>811</v>
      </c>
      <c r="O722" s="24" t="s">
        <v>811</v>
      </c>
      <c r="P722" s="24" t="s">
        <v>811</v>
      </c>
      <c r="Q722" s="71" t="s">
        <v>811</v>
      </c>
      <c r="R722" s="371" t="s">
        <v>811</v>
      </c>
      <c r="S722" s="24" t="s">
        <v>811</v>
      </c>
    </row>
    <row r="723" spans="1:28">
      <c r="B723" t="s">
        <v>709</v>
      </c>
      <c r="C723" t="s">
        <v>890</v>
      </c>
      <c r="D723" s="27">
        <v>2</v>
      </c>
      <c r="E723" s="133">
        <v>44431</v>
      </c>
      <c r="J723" s="172"/>
      <c r="K723" s="27">
        <v>8.0299999999999994</v>
      </c>
      <c r="L723" s="27">
        <v>26</v>
      </c>
      <c r="M723" s="24" t="s">
        <v>811</v>
      </c>
      <c r="N723" s="24" t="s">
        <v>811</v>
      </c>
      <c r="O723" s="24" t="s">
        <v>811</v>
      </c>
      <c r="P723" s="24" t="s">
        <v>811</v>
      </c>
      <c r="Q723" s="71" t="s">
        <v>811</v>
      </c>
      <c r="R723" s="371" t="s">
        <v>811</v>
      </c>
      <c r="S723" s="24" t="s">
        <v>811</v>
      </c>
    </row>
    <row r="724" spans="1:28">
      <c r="B724" t="s">
        <v>709</v>
      </c>
      <c r="C724" t="s">
        <v>890</v>
      </c>
      <c r="D724" s="27">
        <v>3</v>
      </c>
      <c r="E724" s="133">
        <v>44431</v>
      </c>
      <c r="J724" s="172"/>
      <c r="K724" s="27">
        <v>8.01</v>
      </c>
      <c r="L724" s="27">
        <v>26</v>
      </c>
      <c r="M724" s="24">
        <v>6.57</v>
      </c>
      <c r="N724" s="27">
        <v>16.100000000000001</v>
      </c>
      <c r="O724" s="24">
        <v>1.6967619047619051</v>
      </c>
      <c r="P724" s="24">
        <v>1.5939658730158739</v>
      </c>
      <c r="Q724" s="71">
        <v>0.44802718258095825</v>
      </c>
      <c r="R724" s="371">
        <v>46.91934959349593</v>
      </c>
      <c r="S724" s="24">
        <v>3.290727777777779</v>
      </c>
      <c r="Z724" s="51"/>
    </row>
    <row r="725" spans="1:28">
      <c r="B725" t="s">
        <v>709</v>
      </c>
      <c r="C725" t="s">
        <v>890</v>
      </c>
      <c r="D725" s="27">
        <v>4</v>
      </c>
      <c r="E725" s="133">
        <v>44431</v>
      </c>
      <c r="J725" s="172"/>
      <c r="K725" s="27">
        <v>7.96</v>
      </c>
      <c r="L725" s="27">
        <v>26</v>
      </c>
      <c r="M725" s="24" t="s">
        <v>811</v>
      </c>
      <c r="N725" s="24" t="s">
        <v>811</v>
      </c>
      <c r="O725" s="24" t="s">
        <v>811</v>
      </c>
      <c r="P725" s="24" t="s">
        <v>811</v>
      </c>
      <c r="Q725" s="71" t="s">
        <v>811</v>
      </c>
      <c r="R725" s="371" t="s">
        <v>811</v>
      </c>
      <c r="S725" s="24" t="s">
        <v>811</v>
      </c>
      <c r="Z725" s="51"/>
    </row>
    <row r="726" spans="1:28">
      <c r="B726" t="s">
        <v>709</v>
      </c>
      <c r="C726" t="s">
        <v>890</v>
      </c>
      <c r="D726" s="27">
        <v>5</v>
      </c>
      <c r="E726" s="133">
        <v>44431</v>
      </c>
      <c r="J726" s="172"/>
      <c r="K726" s="27">
        <v>7.19</v>
      </c>
      <c r="L726" s="27">
        <v>25.2</v>
      </c>
      <c r="M726" s="24" t="s">
        <v>811</v>
      </c>
      <c r="N726" s="24" t="s">
        <v>811</v>
      </c>
      <c r="O726" s="24" t="s">
        <v>811</v>
      </c>
      <c r="P726" s="24" t="s">
        <v>811</v>
      </c>
      <c r="Q726" s="71" t="s">
        <v>811</v>
      </c>
      <c r="R726" s="371" t="s">
        <v>811</v>
      </c>
      <c r="S726" s="24" t="s">
        <v>811</v>
      </c>
      <c r="Z726" s="51"/>
    </row>
    <row r="727" spans="1:28">
      <c r="B727" t="s">
        <v>709</v>
      </c>
      <c r="C727" t="s">
        <v>890</v>
      </c>
      <c r="D727" s="27">
        <v>6</v>
      </c>
      <c r="E727" s="133">
        <v>44431</v>
      </c>
      <c r="J727" s="172"/>
      <c r="K727" s="27">
        <v>3.15</v>
      </c>
      <c r="L727" s="27">
        <v>22.6</v>
      </c>
      <c r="M727" s="24" t="s">
        <v>811</v>
      </c>
      <c r="N727" s="24" t="s">
        <v>811</v>
      </c>
      <c r="O727" s="24" t="s">
        <v>811</v>
      </c>
      <c r="P727" s="24" t="s">
        <v>811</v>
      </c>
      <c r="Q727" s="71" t="s">
        <v>811</v>
      </c>
      <c r="R727" s="371" t="s">
        <v>811</v>
      </c>
      <c r="S727" s="24" t="s">
        <v>811</v>
      </c>
      <c r="Z727" s="51"/>
    </row>
    <row r="728" spans="1:28">
      <c r="B728" t="s">
        <v>709</v>
      </c>
      <c r="C728" t="s">
        <v>890</v>
      </c>
      <c r="D728" s="27">
        <v>7</v>
      </c>
      <c r="E728" s="133">
        <v>44431</v>
      </c>
      <c r="J728" s="172"/>
      <c r="K728" s="27">
        <v>0.37</v>
      </c>
      <c r="L728" s="27">
        <v>18.600000000000001</v>
      </c>
      <c r="M728" s="24" t="s">
        <v>811</v>
      </c>
      <c r="N728" s="24" t="s">
        <v>811</v>
      </c>
      <c r="O728" s="24" t="s">
        <v>811</v>
      </c>
      <c r="P728" s="24" t="s">
        <v>811</v>
      </c>
      <c r="Q728" s="71" t="s">
        <v>811</v>
      </c>
      <c r="R728" s="371" t="s">
        <v>811</v>
      </c>
      <c r="S728" s="24" t="s">
        <v>811</v>
      </c>
      <c r="Z728" s="51"/>
    </row>
    <row r="729" spans="1:28">
      <c r="B729" t="s">
        <v>709</v>
      </c>
      <c r="C729" t="s">
        <v>890</v>
      </c>
      <c r="D729" s="27">
        <v>8</v>
      </c>
      <c r="E729" s="133">
        <v>44431</v>
      </c>
      <c r="J729" s="172"/>
      <c r="K729" s="27">
        <v>0.1</v>
      </c>
      <c r="L729" s="27">
        <v>16.399999999999999</v>
      </c>
      <c r="M729" s="24" t="s">
        <v>811</v>
      </c>
      <c r="N729" s="24" t="s">
        <v>811</v>
      </c>
      <c r="O729" s="24" t="s">
        <v>811</v>
      </c>
      <c r="P729" s="24" t="s">
        <v>811</v>
      </c>
      <c r="Q729" s="71" t="s">
        <v>811</v>
      </c>
      <c r="R729" s="371" t="s">
        <v>811</v>
      </c>
      <c r="S729" s="24" t="s">
        <v>811</v>
      </c>
      <c r="Z729" s="51"/>
    </row>
    <row r="730" spans="1:28">
      <c r="B730" t="s">
        <v>709</v>
      </c>
      <c r="C730" t="s">
        <v>890</v>
      </c>
      <c r="D730" s="27">
        <v>9</v>
      </c>
      <c r="E730" s="133">
        <v>44431</v>
      </c>
      <c r="J730" s="172"/>
      <c r="K730" s="27">
        <v>0.05</v>
      </c>
      <c r="L730" s="27">
        <v>14</v>
      </c>
      <c r="M730" s="24">
        <v>6</v>
      </c>
      <c r="N730" s="27">
        <v>30.4</v>
      </c>
      <c r="O730" s="24">
        <v>2.5000000000000001E-2</v>
      </c>
      <c r="P730" s="24">
        <v>29.677965873015875</v>
      </c>
      <c r="Q730" s="71">
        <v>1.017577162247737</v>
      </c>
      <c r="R730" s="371">
        <v>32.691707317073167</v>
      </c>
      <c r="S730" s="24">
        <v>29.702965873015874</v>
      </c>
      <c r="Z730" s="24"/>
      <c r="AA730" s="24"/>
      <c r="AB730" s="51"/>
    </row>
    <row r="731" spans="1:28">
      <c r="B731" t="s">
        <v>709</v>
      </c>
      <c r="C731" t="s">
        <v>890</v>
      </c>
      <c r="D731" s="27">
        <v>10</v>
      </c>
      <c r="E731" s="133">
        <v>44431</v>
      </c>
      <c r="J731" s="172"/>
      <c r="K731" s="27">
        <v>0.02</v>
      </c>
      <c r="L731" s="27">
        <v>11.9</v>
      </c>
      <c r="M731" s="24">
        <v>6.02</v>
      </c>
      <c r="N731" s="27">
        <v>33.299999999999997</v>
      </c>
      <c r="O731" s="24">
        <v>2.5000000000000001E-2</v>
      </c>
      <c r="P731" s="24">
        <v>55.808746825396845</v>
      </c>
      <c r="Q731" s="71">
        <v>1.1447743075287038</v>
      </c>
      <c r="R731" s="371">
        <v>54.60227642276422</v>
      </c>
      <c r="S731" s="24">
        <v>55.833746825396844</v>
      </c>
      <c r="Z731" s="24"/>
      <c r="AA731" s="24"/>
      <c r="AB731" s="51"/>
    </row>
    <row r="732" spans="1:28">
      <c r="D732" s="27"/>
      <c r="E732" s="133"/>
      <c r="J732" s="172"/>
      <c r="K732" s="27"/>
      <c r="L732" s="27"/>
      <c r="M732" s="24"/>
      <c r="N732" s="27"/>
      <c r="O732" s="24"/>
      <c r="P732" s="24"/>
      <c r="Q732" s="71"/>
      <c r="R732" s="371"/>
      <c r="S732" s="24"/>
      <c r="Z732" s="24"/>
      <c r="AA732" s="24"/>
      <c r="AB732" s="51"/>
    </row>
    <row r="733" spans="1:28" s="832" customFormat="1" ht="21" thickBot="1">
      <c r="A733" s="144" t="s">
        <v>20</v>
      </c>
      <c r="B733" s="144" t="s">
        <v>701</v>
      </c>
      <c r="C733" s="146" t="s">
        <v>805</v>
      </c>
      <c r="D733" s="1559" t="s">
        <v>786</v>
      </c>
      <c r="E733" s="144" t="s">
        <v>1000</v>
      </c>
      <c r="F733" s="146" t="s">
        <v>1008</v>
      </c>
      <c r="G733" s="146" t="s">
        <v>806</v>
      </c>
      <c r="H733" s="146" t="s">
        <v>807</v>
      </c>
      <c r="I733" s="1560" t="s">
        <v>1009</v>
      </c>
      <c r="J733" s="144" t="s">
        <v>1015</v>
      </c>
      <c r="K733" s="148" t="s">
        <v>1016</v>
      </c>
      <c r="L733" s="144" t="s">
        <v>703</v>
      </c>
      <c r="M733" s="146" t="s">
        <v>1017</v>
      </c>
      <c r="N733" s="149" t="s">
        <v>808</v>
      </c>
      <c r="O733" s="149" t="s">
        <v>1018</v>
      </c>
      <c r="P733" s="149" t="s">
        <v>809</v>
      </c>
      <c r="Q733" s="149" t="s">
        <v>1019</v>
      </c>
      <c r="R733" s="1409" t="s">
        <v>1021</v>
      </c>
      <c r="S733" s="144" t="s">
        <v>1010</v>
      </c>
      <c r="T733" s="146" t="s">
        <v>1011</v>
      </c>
      <c r="U733" s="144" t="s">
        <v>1012</v>
      </c>
      <c r="V733" s="146" t="s">
        <v>1013</v>
      </c>
      <c r="W733" s="144" t="s">
        <v>1014</v>
      </c>
    </row>
    <row r="734" spans="1:28" s="27" customFormat="1" ht="16.2" thickTop="1">
      <c r="A734" t="s">
        <v>709</v>
      </c>
      <c r="B734" t="s">
        <v>889</v>
      </c>
      <c r="C734" s="27">
        <v>0.5</v>
      </c>
      <c r="D734" s="55">
        <v>44812</v>
      </c>
      <c r="F734">
        <v>4</v>
      </c>
      <c r="G734">
        <v>11.1</v>
      </c>
      <c r="H734">
        <v>3.4</v>
      </c>
      <c r="I734" s="1562">
        <v>0.30630630630630629</v>
      </c>
      <c r="J734" s="27">
        <v>8.19</v>
      </c>
      <c r="K734" s="27">
        <v>23.9</v>
      </c>
      <c r="L734" s="22">
        <v>6.86</v>
      </c>
      <c r="M734" s="23">
        <v>18.2</v>
      </c>
      <c r="N734" s="24">
        <v>0.59681099643108304</v>
      </c>
      <c r="O734" s="24">
        <v>5.0845063291139247E-2</v>
      </c>
      <c r="P734" s="24">
        <v>0.28270231298349541</v>
      </c>
      <c r="Q734" s="49">
        <v>38.659376953997317</v>
      </c>
      <c r="R734" s="24">
        <v>0.64765605972222229</v>
      </c>
      <c r="S734" t="s">
        <v>1044</v>
      </c>
      <c r="T734">
        <v>3</v>
      </c>
      <c r="U734">
        <v>3</v>
      </c>
      <c r="V734" t="s">
        <v>1105</v>
      </c>
      <c r="W734"/>
    </row>
    <row r="735" spans="1:28" s="27" customFormat="1">
      <c r="A735" t="s">
        <v>709</v>
      </c>
      <c r="B735" t="s">
        <v>889</v>
      </c>
      <c r="C735" s="27">
        <v>1</v>
      </c>
      <c r="D735" s="55">
        <v>44812</v>
      </c>
      <c r="F735"/>
      <c r="G735"/>
      <c r="H735"/>
      <c r="I735" s="1561"/>
      <c r="J735" s="27">
        <v>8.18</v>
      </c>
      <c r="K735" s="27">
        <v>23.9</v>
      </c>
      <c r="L735" s="27" t="s">
        <v>811</v>
      </c>
      <c r="M735" s="27" t="s">
        <v>811</v>
      </c>
      <c r="N735" s="24" t="s">
        <v>811</v>
      </c>
      <c r="O735" s="24" t="s">
        <v>811</v>
      </c>
      <c r="P735" s="27" t="s">
        <v>811</v>
      </c>
      <c r="Q735" s="24" t="s">
        <v>811</v>
      </c>
      <c r="R735" s="24" t="s">
        <v>811</v>
      </c>
      <c r="S735"/>
      <c r="T735"/>
      <c r="U735"/>
      <c r="V735"/>
      <c r="W735"/>
    </row>
    <row r="736" spans="1:28" s="27" customFormat="1">
      <c r="A736" t="s">
        <v>709</v>
      </c>
      <c r="B736" t="s">
        <v>889</v>
      </c>
      <c r="C736" s="27">
        <v>2</v>
      </c>
      <c r="D736" s="55">
        <v>44812</v>
      </c>
      <c r="F736"/>
      <c r="G736"/>
      <c r="H736"/>
      <c r="I736" s="1561"/>
      <c r="J736" s="27">
        <v>8.19</v>
      </c>
      <c r="K736" s="27">
        <v>23.9</v>
      </c>
      <c r="L736" s="27" t="s">
        <v>811</v>
      </c>
      <c r="M736" s="27" t="s">
        <v>811</v>
      </c>
      <c r="N736" s="24" t="s">
        <v>811</v>
      </c>
      <c r="O736" s="24" t="s">
        <v>811</v>
      </c>
      <c r="P736" s="27" t="s">
        <v>811</v>
      </c>
      <c r="Q736" s="24" t="s">
        <v>811</v>
      </c>
      <c r="R736" s="24" t="s">
        <v>811</v>
      </c>
      <c r="S736"/>
      <c r="T736"/>
      <c r="U736"/>
      <c r="V736"/>
      <c r="W736"/>
    </row>
    <row r="737" spans="1:62" s="27" customFormat="1">
      <c r="A737" t="s">
        <v>709</v>
      </c>
      <c r="B737" t="s">
        <v>889</v>
      </c>
      <c r="C737" s="27">
        <v>3</v>
      </c>
      <c r="D737" s="55">
        <v>44812</v>
      </c>
      <c r="F737"/>
      <c r="G737"/>
      <c r="H737"/>
      <c r="I737" s="1561"/>
      <c r="J737" s="27">
        <v>8.18</v>
      </c>
      <c r="K737" s="27">
        <v>23.9</v>
      </c>
      <c r="L737" s="22">
        <v>6.64</v>
      </c>
      <c r="M737" s="23">
        <v>17.899999999999999</v>
      </c>
      <c r="N737" s="24">
        <v>0.73149391963783417</v>
      </c>
      <c r="O737" s="24">
        <v>0.03</v>
      </c>
      <c r="P737" s="24">
        <v>0.35337789122936925</v>
      </c>
      <c r="Q737" s="49">
        <v>36.515562751228224</v>
      </c>
      <c r="R737" s="24">
        <v>0.76149391963783419</v>
      </c>
      <c r="S737"/>
      <c r="T737"/>
      <c r="U737"/>
      <c r="V737"/>
      <c r="W737"/>
    </row>
    <row r="738" spans="1:62" s="27" customFormat="1">
      <c r="A738" t="s">
        <v>709</v>
      </c>
      <c r="B738" t="s">
        <v>889</v>
      </c>
      <c r="C738" s="27">
        <v>4</v>
      </c>
      <c r="D738" s="55">
        <v>44812</v>
      </c>
      <c r="F738"/>
      <c r="G738"/>
      <c r="H738"/>
      <c r="I738" s="1561"/>
      <c r="J738" s="27">
        <v>8.17</v>
      </c>
      <c r="K738" s="27">
        <v>23.9</v>
      </c>
      <c r="L738" s="27" t="s">
        <v>811</v>
      </c>
      <c r="M738" s="27" t="s">
        <v>811</v>
      </c>
      <c r="N738" s="24" t="s">
        <v>811</v>
      </c>
      <c r="O738" s="24" t="s">
        <v>811</v>
      </c>
      <c r="P738" s="27" t="s">
        <v>811</v>
      </c>
      <c r="Q738" s="24" t="s">
        <v>811</v>
      </c>
      <c r="R738" s="24" t="s">
        <v>811</v>
      </c>
      <c r="S738"/>
      <c r="T738"/>
      <c r="U738"/>
      <c r="V738"/>
      <c r="W738"/>
    </row>
    <row r="739" spans="1:62" s="27" customFormat="1">
      <c r="A739" t="s">
        <v>709</v>
      </c>
      <c r="B739" t="s">
        <v>889</v>
      </c>
      <c r="C739" s="27">
        <v>5</v>
      </c>
      <c r="D739" s="55">
        <v>44812</v>
      </c>
      <c r="F739"/>
      <c r="G739"/>
      <c r="H739"/>
      <c r="I739" s="1561"/>
      <c r="J739" s="27">
        <v>8.17</v>
      </c>
      <c r="K739" s="27">
        <v>23.9</v>
      </c>
      <c r="L739" s="27" t="s">
        <v>811</v>
      </c>
      <c r="M739" s="27" t="s">
        <v>811</v>
      </c>
      <c r="N739" s="24" t="s">
        <v>811</v>
      </c>
      <c r="O739" s="24" t="s">
        <v>811</v>
      </c>
      <c r="P739" s="27" t="s">
        <v>811</v>
      </c>
      <c r="Q739" s="24" t="s">
        <v>811</v>
      </c>
      <c r="R739" s="24" t="s">
        <v>811</v>
      </c>
      <c r="S739"/>
      <c r="T739"/>
      <c r="U739"/>
      <c r="V739"/>
      <c r="W739"/>
    </row>
    <row r="740" spans="1:62" s="27" customFormat="1">
      <c r="A740" t="s">
        <v>709</v>
      </c>
      <c r="B740" t="s">
        <v>889</v>
      </c>
      <c r="C740" s="27">
        <v>6</v>
      </c>
      <c r="D740" s="55">
        <v>44812</v>
      </c>
      <c r="F740"/>
      <c r="G740"/>
      <c r="H740"/>
      <c r="I740" s="1561"/>
      <c r="J740" s="27">
        <v>8.15</v>
      </c>
      <c r="K740" s="27">
        <v>23.9</v>
      </c>
      <c r="L740" s="27" t="s">
        <v>811</v>
      </c>
      <c r="M740" s="27" t="s">
        <v>811</v>
      </c>
      <c r="N740" s="24" t="s">
        <v>811</v>
      </c>
      <c r="O740" s="24" t="s">
        <v>811</v>
      </c>
      <c r="P740" s="27" t="s">
        <v>811</v>
      </c>
      <c r="Q740" s="24" t="s">
        <v>811</v>
      </c>
      <c r="R740" s="24" t="s">
        <v>811</v>
      </c>
      <c r="S740"/>
      <c r="T740"/>
      <c r="U740"/>
      <c r="V740"/>
      <c r="W740"/>
    </row>
    <row r="741" spans="1:62" s="27" customFormat="1">
      <c r="A741" t="s">
        <v>709</v>
      </c>
      <c r="B741" t="s">
        <v>889</v>
      </c>
      <c r="C741" s="27">
        <v>7</v>
      </c>
      <c r="D741" s="55">
        <v>44812</v>
      </c>
      <c r="F741"/>
      <c r="G741"/>
      <c r="H741"/>
      <c r="I741" s="1561"/>
      <c r="J741" s="27">
        <v>2.14</v>
      </c>
      <c r="K741" s="27">
        <v>21.4</v>
      </c>
      <c r="L741" s="27" t="s">
        <v>811</v>
      </c>
      <c r="M741" s="27" t="s">
        <v>811</v>
      </c>
      <c r="N741" s="24" t="s">
        <v>811</v>
      </c>
      <c r="O741" s="24" t="s">
        <v>811</v>
      </c>
      <c r="P741" s="27" t="s">
        <v>811</v>
      </c>
      <c r="Q741" s="24" t="s">
        <v>811</v>
      </c>
      <c r="R741" s="24" t="s">
        <v>811</v>
      </c>
      <c r="S741"/>
      <c r="T741"/>
      <c r="U741"/>
      <c r="V741"/>
      <c r="W741"/>
    </row>
    <row r="742" spans="1:62" s="27" customFormat="1">
      <c r="A742" t="s">
        <v>709</v>
      </c>
      <c r="B742" t="s">
        <v>889</v>
      </c>
      <c r="C742" s="27">
        <v>8</v>
      </c>
      <c r="D742" s="55">
        <v>44812</v>
      </c>
      <c r="F742"/>
      <c r="G742"/>
      <c r="H742"/>
      <c r="I742" s="1561"/>
      <c r="J742" s="27">
        <v>0.22</v>
      </c>
      <c r="K742" s="27">
        <v>17.8</v>
      </c>
      <c r="L742" s="27" t="s">
        <v>811</v>
      </c>
      <c r="M742" s="27" t="s">
        <v>811</v>
      </c>
      <c r="N742" s="24" t="s">
        <v>811</v>
      </c>
      <c r="O742" s="24" t="s">
        <v>811</v>
      </c>
      <c r="P742" s="27" t="s">
        <v>811</v>
      </c>
      <c r="Q742" s="24" t="s">
        <v>811</v>
      </c>
      <c r="R742" s="24" t="s">
        <v>811</v>
      </c>
      <c r="S742"/>
      <c r="T742"/>
      <c r="U742"/>
      <c r="V742"/>
      <c r="W742"/>
    </row>
    <row r="743" spans="1:62" s="27" customFormat="1">
      <c r="A743" t="s">
        <v>709</v>
      </c>
      <c r="B743" t="s">
        <v>889</v>
      </c>
      <c r="C743" s="27">
        <v>9</v>
      </c>
      <c r="D743" s="55">
        <v>44812</v>
      </c>
      <c r="F743"/>
      <c r="G743"/>
      <c r="H743"/>
      <c r="I743" s="1561"/>
      <c r="J743" s="27">
        <v>0.72</v>
      </c>
      <c r="K743" s="27">
        <v>15.4</v>
      </c>
      <c r="L743" s="22">
        <v>6.1</v>
      </c>
      <c r="M743" s="23">
        <v>22.3</v>
      </c>
      <c r="N743" s="24">
        <v>4.677014336515473</v>
      </c>
      <c r="O743" s="24">
        <v>0.03</v>
      </c>
      <c r="P743" s="24">
        <v>1.0529415688037436</v>
      </c>
      <c r="Q743" s="49">
        <v>45.894749888343007</v>
      </c>
      <c r="R743" s="24">
        <v>4.7070143365154733</v>
      </c>
      <c r="S743"/>
      <c r="T743"/>
      <c r="U743"/>
      <c r="V743"/>
      <c r="W743"/>
    </row>
    <row r="744" spans="1:62" s="27" customFormat="1">
      <c r="A744" t="s">
        <v>709</v>
      </c>
      <c r="B744" t="s">
        <v>889</v>
      </c>
      <c r="C744" s="27">
        <v>10</v>
      </c>
      <c r="D744" s="55">
        <v>44812</v>
      </c>
      <c r="F744"/>
      <c r="G744"/>
      <c r="H744"/>
      <c r="I744" s="1561"/>
      <c r="J744" s="27">
        <v>0.1</v>
      </c>
      <c r="K744" s="27">
        <v>13.7</v>
      </c>
      <c r="L744" s="22">
        <v>6.09</v>
      </c>
      <c r="M744" s="23">
        <v>24.900000000000006</v>
      </c>
      <c r="N744" s="24">
        <v>4.5166264090893105</v>
      </c>
      <c r="O744" s="24">
        <v>0.12993738396624471</v>
      </c>
      <c r="P744" s="24">
        <v>1.158235725684118</v>
      </c>
      <c r="Q744" s="49">
        <v>40.267237606074133</v>
      </c>
      <c r="R744" s="24">
        <v>4.646563793055555</v>
      </c>
      <c r="S744"/>
      <c r="T744"/>
      <c r="U744"/>
      <c r="V744"/>
      <c r="W744"/>
    </row>
    <row r="745" spans="1:62">
      <c r="D745" s="27"/>
      <c r="E745" s="133"/>
      <c r="J745" s="172"/>
      <c r="K745" s="27"/>
      <c r="L745" s="27"/>
      <c r="M745" s="24"/>
      <c r="N745" s="27"/>
      <c r="O745" s="24"/>
      <c r="P745" s="24"/>
      <c r="Q745" s="71"/>
      <c r="R745" s="371"/>
      <c r="S745" s="24"/>
      <c r="Z745" s="24"/>
      <c r="AA745" s="24"/>
      <c r="AB745" s="51"/>
    </row>
    <row r="746" spans="1:62" s="747" customFormat="1">
      <c r="A746" s="983"/>
      <c r="B746" s="815"/>
      <c r="C746" s="815"/>
      <c r="D746" s="815"/>
      <c r="E746" s="873"/>
      <c r="F746" s="815"/>
      <c r="G746" s="815"/>
      <c r="H746" s="815"/>
      <c r="I746" s="815"/>
      <c r="J746" s="875"/>
      <c r="K746" s="815"/>
      <c r="L746" s="876"/>
      <c r="M746" s="815"/>
      <c r="N746" s="815"/>
      <c r="O746" s="815"/>
      <c r="P746" s="815"/>
      <c r="Q746" s="878"/>
      <c r="R746" s="878"/>
      <c r="S746" s="815"/>
      <c r="T746" s="815"/>
      <c r="U746" s="815"/>
      <c r="V746" s="815"/>
      <c r="W746" s="815"/>
      <c r="X746" s="815"/>
    </row>
    <row r="747" spans="1:62">
      <c r="A747" s="972" t="s">
        <v>892</v>
      </c>
      <c r="B747" s="591"/>
      <c r="C747" s="591"/>
      <c r="D747" s="946"/>
      <c r="E747" s="947"/>
      <c r="F747" s="591"/>
      <c r="G747" s="946"/>
      <c r="H747" s="946"/>
      <c r="I747" s="946"/>
      <c r="J747" s="948"/>
      <c r="K747" s="591"/>
      <c r="L747" s="946"/>
      <c r="M747" s="591"/>
      <c r="N747" s="946"/>
      <c r="O747" s="591"/>
      <c r="P747" s="591"/>
      <c r="Q747" s="607"/>
      <c r="R747" s="591"/>
      <c r="S747" s="946"/>
      <c r="T747" s="591"/>
      <c r="U747" s="591"/>
      <c r="V747" s="371"/>
      <c r="W747" s="371"/>
      <c r="X747" s="591"/>
      <c r="Y747" s="946"/>
    </row>
    <row r="748" spans="1:62">
      <c r="A748" s="840" t="s">
        <v>784</v>
      </c>
      <c r="B748" s="841" t="s">
        <v>20</v>
      </c>
      <c r="C748" s="841" t="s">
        <v>701</v>
      </c>
      <c r="D748" s="841" t="s">
        <v>999</v>
      </c>
      <c r="E748" s="842" t="s">
        <v>785</v>
      </c>
      <c r="F748" s="842" t="s">
        <v>786</v>
      </c>
      <c r="G748" s="842" t="s">
        <v>1000</v>
      </c>
      <c r="H748" s="842" t="s">
        <v>1001</v>
      </c>
      <c r="I748" s="842" t="s">
        <v>787</v>
      </c>
      <c r="J748" s="842" t="s">
        <v>788</v>
      </c>
      <c r="K748" s="842" t="s">
        <v>789</v>
      </c>
      <c r="L748" s="842" t="s">
        <v>1002</v>
      </c>
      <c r="M748" s="842" t="s">
        <v>790</v>
      </c>
      <c r="N748" s="842" t="s">
        <v>791</v>
      </c>
      <c r="O748" s="843" t="s">
        <v>792</v>
      </c>
      <c r="P748" s="843" t="s">
        <v>474</v>
      </c>
      <c r="Q748" s="843" t="s">
        <v>793</v>
      </c>
      <c r="R748" s="843" t="s">
        <v>483</v>
      </c>
      <c r="S748" s="843" t="s">
        <v>794</v>
      </c>
      <c r="T748" s="843" t="s">
        <v>480</v>
      </c>
      <c r="U748" s="843" t="s">
        <v>1003</v>
      </c>
      <c r="V748" s="841" t="s">
        <v>1004</v>
      </c>
      <c r="W748" s="841" t="s">
        <v>1005</v>
      </c>
      <c r="X748" s="844" t="s">
        <v>1006</v>
      </c>
      <c r="Y748" s="845" t="s">
        <v>798</v>
      </c>
      <c r="AE748" s="848" t="s">
        <v>784</v>
      </c>
      <c r="AF748" s="849" t="s">
        <v>20</v>
      </c>
      <c r="AG748" s="849" t="s">
        <v>701</v>
      </c>
      <c r="AH748" s="849" t="s">
        <v>1005</v>
      </c>
      <c r="AI748" s="844" t="s">
        <v>1006</v>
      </c>
      <c r="AJ748" s="850" t="s">
        <v>798</v>
      </c>
    </row>
    <row r="749" spans="1:62">
      <c r="E749" s="173"/>
      <c r="F749" s="445"/>
      <c r="I749" s="173"/>
      <c r="M749" s="108"/>
      <c r="O749" s="592"/>
      <c r="P749" s="592"/>
      <c r="Q749" s="592"/>
      <c r="R749" s="592"/>
      <c r="S749" s="592"/>
      <c r="T749" s="592"/>
      <c r="U749" s="592"/>
      <c r="V749" s="833"/>
      <c r="W749" s="592"/>
    </row>
    <row r="750" spans="1:62" s="769" customFormat="1" ht="94.2" thickBot="1">
      <c r="A750" s="983" t="s">
        <v>843</v>
      </c>
      <c r="B750" s="863" t="s">
        <v>1048</v>
      </c>
      <c r="C750" s="864" t="s">
        <v>1049</v>
      </c>
      <c r="D750" s="863" t="s">
        <v>845</v>
      </c>
      <c r="E750" s="863" t="s">
        <v>1050</v>
      </c>
      <c r="F750" s="863" t="s">
        <v>1051</v>
      </c>
      <c r="G750" s="863" t="s">
        <v>1052</v>
      </c>
      <c r="H750" s="863" t="s">
        <v>846</v>
      </c>
      <c r="I750" s="865" t="s">
        <v>786</v>
      </c>
      <c r="J750" s="866" t="s">
        <v>1053</v>
      </c>
      <c r="K750" s="866" t="s">
        <v>1054</v>
      </c>
      <c r="L750" s="866" t="s">
        <v>1055</v>
      </c>
      <c r="M750" s="865" t="s">
        <v>1056</v>
      </c>
      <c r="N750" s="863" t="s">
        <v>1000</v>
      </c>
      <c r="O750" s="863" t="s">
        <v>847</v>
      </c>
      <c r="P750" s="863" t="s">
        <v>848</v>
      </c>
      <c r="Q750" s="867" t="s">
        <v>1009</v>
      </c>
      <c r="R750" s="863" t="s">
        <v>1015</v>
      </c>
      <c r="S750" s="868" t="s">
        <v>1016</v>
      </c>
      <c r="T750" s="868" t="s">
        <v>1057</v>
      </c>
      <c r="U750" s="868" t="s">
        <v>1058</v>
      </c>
      <c r="V750" s="863" t="s">
        <v>1059</v>
      </c>
      <c r="W750" s="868" t="s">
        <v>1060</v>
      </c>
      <c r="X750" s="869" t="s">
        <v>849</v>
      </c>
      <c r="Y750" s="863" t="s">
        <v>1061</v>
      </c>
      <c r="Z750" s="863" t="s">
        <v>1062</v>
      </c>
      <c r="AA750" s="870" t="s">
        <v>850</v>
      </c>
      <c r="AB750" s="870" t="s">
        <v>1063</v>
      </c>
      <c r="AC750" s="870" t="s">
        <v>1064</v>
      </c>
      <c r="AD750" s="870" t="s">
        <v>851</v>
      </c>
      <c r="AE750" s="870" t="s">
        <v>1065</v>
      </c>
      <c r="AF750" s="868" t="s">
        <v>1066</v>
      </c>
      <c r="AG750" s="871" t="s">
        <v>1067</v>
      </c>
      <c r="AH750" s="871" t="s">
        <v>1068</v>
      </c>
      <c r="AI750" s="871" t="s">
        <v>1069</v>
      </c>
      <c r="AJ750" s="872" t="s">
        <v>1070</v>
      </c>
      <c r="AK750" s="870" t="s">
        <v>1071</v>
      </c>
      <c r="AL750" s="871" t="s">
        <v>1072</v>
      </c>
      <c r="AM750" s="871" t="s">
        <v>1073</v>
      </c>
      <c r="AN750" s="871" t="s">
        <v>1074</v>
      </c>
      <c r="AO750" s="871" t="s">
        <v>1075</v>
      </c>
      <c r="AP750" s="871" t="s">
        <v>1076</v>
      </c>
      <c r="AQ750" s="871" t="s">
        <v>1077</v>
      </c>
      <c r="AR750" s="871" t="s">
        <v>1078</v>
      </c>
      <c r="AS750" s="871" t="s">
        <v>1079</v>
      </c>
      <c r="AT750" s="768" t="s">
        <v>1080</v>
      </c>
      <c r="AU750" s="768" t="s">
        <v>1081</v>
      </c>
      <c r="AV750" s="768" t="s">
        <v>1082</v>
      </c>
      <c r="AW750" s="768" t="s">
        <v>1083</v>
      </c>
      <c r="AX750" s="768" t="s">
        <v>1084</v>
      </c>
      <c r="AY750" s="768" t="s">
        <v>1085</v>
      </c>
      <c r="AZ750" s="767" t="s">
        <v>1086</v>
      </c>
      <c r="BA750" s="767" t="s">
        <v>1087</v>
      </c>
      <c r="BB750" s="766" t="s">
        <v>1088</v>
      </c>
      <c r="BC750" s="766" t="s">
        <v>1089</v>
      </c>
      <c r="BD750" s="766" t="s">
        <v>1090</v>
      </c>
      <c r="BE750" s="766" t="s">
        <v>1091</v>
      </c>
      <c r="BF750" s="766" t="s">
        <v>1092</v>
      </c>
      <c r="BG750" s="766" t="s">
        <v>1093</v>
      </c>
      <c r="BH750" s="766" t="s">
        <v>1094</v>
      </c>
      <c r="BI750" s="766" t="s">
        <v>1095</v>
      </c>
      <c r="BJ750" s="766" t="s">
        <v>1096</v>
      </c>
    </row>
    <row r="751" spans="1:62" ht="16.2" thickTop="1">
      <c r="A751" s="976" t="s">
        <v>60</v>
      </c>
      <c r="B751" s="629" t="s">
        <v>894</v>
      </c>
      <c r="C751" s="629" t="s">
        <v>61</v>
      </c>
      <c r="D751" s="591" t="s">
        <v>385</v>
      </c>
      <c r="E751" s="591" t="s">
        <v>1039</v>
      </c>
      <c r="F751" s="815" t="s">
        <v>824</v>
      </c>
      <c r="G751" s="18" t="s">
        <v>817</v>
      </c>
      <c r="H751" s="18">
        <v>0.5</v>
      </c>
      <c r="I751" s="816">
        <v>42971</v>
      </c>
      <c r="J751" s="817">
        <v>8</v>
      </c>
      <c r="K751" s="817">
        <v>24</v>
      </c>
      <c r="L751" s="817">
        <v>2017</v>
      </c>
      <c r="M751" s="139" t="s">
        <v>1098</v>
      </c>
      <c r="N751" s="27"/>
      <c r="O751" s="18">
        <v>19</v>
      </c>
      <c r="P751" s="18">
        <v>6.3</v>
      </c>
      <c r="Q751" s="818">
        <f>P751/O751</f>
        <v>0.33157894736842103</v>
      </c>
      <c r="R751" s="18">
        <v>8.75</v>
      </c>
      <c r="S751" s="18">
        <v>24.7</v>
      </c>
      <c r="T751" s="933">
        <f t="shared" ref="T751:T768" si="4">IF(ISNUMBER(S751),(EXP(-173.4292+249.6339*(100/(273.15+S751))+143.3483*LN((273.15+S751)/100)+(-21.8492*((S751+273.15)/100))))*1.4276,"")</f>
        <v>8.2819657252653336</v>
      </c>
      <c r="U751" s="955">
        <f t="shared" ref="U751:U768" si="5">R751/T751</f>
        <v>1.0565124621690791</v>
      </c>
      <c r="V751" s="22">
        <v>7.02</v>
      </c>
      <c r="W751" s="23">
        <v>17.899999999999999</v>
      </c>
      <c r="X751" s="24">
        <v>1.3593803797468347</v>
      </c>
      <c r="Y751" s="24">
        <v>1.4356729223364986</v>
      </c>
      <c r="Z751" s="24">
        <f>X751+Y751</f>
        <v>2.7950533020833332</v>
      </c>
      <c r="AA751" s="28">
        <v>0.28140327392197717</v>
      </c>
      <c r="AB751" s="827">
        <v>18.862748204089147</v>
      </c>
      <c r="AC751" s="817">
        <f>AB751/AA751</f>
        <v>67.031019011239707</v>
      </c>
      <c r="AD751" s="24">
        <f>AA751*30.973762</f>
        <v>8.7161180324801268</v>
      </c>
      <c r="AE751" s="24">
        <f>AB751*14.0067/1000</f>
        <v>0.26420485527021548</v>
      </c>
      <c r="AF751" s="607"/>
      <c r="AG751" s="821"/>
      <c r="AH751" s="821"/>
      <c r="AI751" s="821"/>
      <c r="AJ751" s="822"/>
      <c r="AK751" s="371"/>
      <c r="AL751" s="821"/>
      <c r="AM751" s="821"/>
      <c r="AN751" s="821"/>
      <c r="AO751" s="821"/>
      <c r="AP751" s="821"/>
      <c r="AQ751" s="821"/>
      <c r="AR751" s="821"/>
      <c r="AS751" s="821"/>
      <c r="AT751" s="773"/>
      <c r="AU751" s="773"/>
      <c r="AV751" s="773"/>
      <c r="AW751" s="773"/>
      <c r="AX751" s="773"/>
      <c r="AY751" s="773"/>
      <c r="AZ751" s="49"/>
      <c r="BA751" s="49"/>
      <c r="BB751" s="27" t="s">
        <v>815</v>
      </c>
      <c r="BC751" s="27">
        <v>1</v>
      </c>
      <c r="BD751" s="27">
        <v>1</v>
      </c>
      <c r="BE751" s="27" t="s">
        <v>815</v>
      </c>
      <c r="BF751" s="27"/>
    </row>
    <row r="752" spans="1:62">
      <c r="A752" s="976" t="s">
        <v>60</v>
      </c>
      <c r="B752" s="629" t="s">
        <v>894</v>
      </c>
      <c r="C752" s="629" t="s">
        <v>61</v>
      </c>
      <c r="D752" s="591" t="s">
        <v>385</v>
      </c>
      <c r="E752" s="591" t="s">
        <v>1039</v>
      </c>
      <c r="F752" s="815" t="s">
        <v>824</v>
      </c>
      <c r="G752" s="815"/>
      <c r="H752" s="18">
        <v>1</v>
      </c>
      <c r="I752" s="816">
        <v>42971</v>
      </c>
      <c r="J752" s="817">
        <v>8</v>
      </c>
      <c r="K752" s="817">
        <v>24</v>
      </c>
      <c r="L752" s="817">
        <v>2017</v>
      </c>
      <c r="M752" s="139"/>
      <c r="N752" s="27"/>
      <c r="O752" s="823"/>
      <c r="P752" s="823"/>
      <c r="Q752" s="823"/>
      <c r="R752" s="18">
        <v>8.75</v>
      </c>
      <c r="S752" s="18">
        <v>24.7</v>
      </c>
      <c r="T752" s="933">
        <f t="shared" si="4"/>
        <v>8.2819657252653336</v>
      </c>
      <c r="U752" s="955">
        <f t="shared" si="5"/>
        <v>1.0565124621690791</v>
      </c>
      <c r="V752" s="823"/>
      <c r="W752" s="837"/>
      <c r="X752" s="823"/>
      <c r="Y752" s="823"/>
      <c r="Z752" s="823"/>
      <c r="AA752" s="826"/>
      <c r="AB752" s="828"/>
      <c r="AC752" s="828"/>
      <c r="AD752" s="828"/>
      <c r="AE752" s="828"/>
      <c r="AF752" s="23"/>
      <c r="AG752" s="861"/>
      <c r="AH752" s="861"/>
      <c r="AI752" s="861"/>
      <c r="AJ752" s="862"/>
      <c r="AK752" s="27"/>
      <c r="AL752" s="861"/>
      <c r="AM752" s="861"/>
      <c r="AN752" s="861"/>
      <c r="AO752" s="861"/>
      <c r="AP752" s="861"/>
      <c r="AQ752" s="861"/>
      <c r="AR752" s="861"/>
      <c r="AS752" s="861"/>
      <c r="AT752" s="774"/>
      <c r="AU752" s="774"/>
      <c r="AV752" s="774"/>
      <c r="AW752" s="774"/>
      <c r="AX752" s="774"/>
      <c r="AY752" s="774"/>
      <c r="AZ752" s="27"/>
      <c r="BA752" s="27"/>
      <c r="BB752" s="27" t="s">
        <v>815</v>
      </c>
      <c r="BC752" s="27">
        <v>1</v>
      </c>
      <c r="BD752" s="27">
        <v>1</v>
      </c>
      <c r="BE752" s="27" t="s">
        <v>815</v>
      </c>
      <c r="BF752" s="27"/>
    </row>
    <row r="753" spans="1:58">
      <c r="A753" s="976" t="s">
        <v>60</v>
      </c>
      <c r="B753" s="629" t="s">
        <v>894</v>
      </c>
      <c r="C753" s="629" t="s">
        <v>61</v>
      </c>
      <c r="D753" s="591" t="s">
        <v>385</v>
      </c>
      <c r="E753" s="591" t="s">
        <v>1039</v>
      </c>
      <c r="F753" s="815" t="s">
        <v>824</v>
      </c>
      <c r="G753" s="815"/>
      <c r="H753" s="18">
        <v>2</v>
      </c>
      <c r="I753" s="816">
        <v>42971</v>
      </c>
      <c r="J753" s="817">
        <v>8</v>
      </c>
      <c r="K753" s="817">
        <v>24</v>
      </c>
      <c r="L753" s="817">
        <v>2017</v>
      </c>
      <c r="M753" s="139"/>
      <c r="N753" s="27"/>
      <c r="O753" s="823"/>
      <c r="P753" s="823"/>
      <c r="Q753" s="823"/>
      <c r="R753" s="18">
        <v>8.75</v>
      </c>
      <c r="S753" s="18">
        <v>24.6</v>
      </c>
      <c r="T753" s="933">
        <f t="shared" si="4"/>
        <v>8.2974000157655574</v>
      </c>
      <c r="U753" s="955">
        <f t="shared" si="5"/>
        <v>1.0545472055552916</v>
      </c>
      <c r="V753" s="823"/>
      <c r="W753" s="837"/>
      <c r="X753" s="823"/>
      <c r="Y753" s="823"/>
      <c r="Z753" s="823"/>
      <c r="AA753" s="826"/>
      <c r="AB753" s="828"/>
      <c r="AC753" s="828"/>
      <c r="AD753" s="828"/>
      <c r="AE753" s="828"/>
      <c r="AF753" s="23"/>
      <c r="AG753" s="861"/>
      <c r="AH753" s="861"/>
      <c r="AI753" s="861"/>
      <c r="AJ753" s="862"/>
      <c r="AK753" s="27"/>
      <c r="AL753" s="861"/>
      <c r="AM753" s="861"/>
      <c r="AN753" s="861"/>
      <c r="AO753" s="861"/>
      <c r="AP753" s="861"/>
      <c r="AQ753" s="861"/>
      <c r="AR753" s="861"/>
      <c r="AS753" s="861"/>
      <c r="AT753" s="774"/>
      <c r="AU753" s="774"/>
      <c r="AV753" s="774"/>
      <c r="AW753" s="774"/>
      <c r="AX753" s="774"/>
      <c r="AY753" s="774"/>
      <c r="AZ753" s="27"/>
      <c r="BA753" s="27"/>
      <c r="BB753" s="27" t="s">
        <v>815</v>
      </c>
      <c r="BC753" s="27">
        <v>1</v>
      </c>
      <c r="BD753" s="27">
        <v>1</v>
      </c>
      <c r="BE753" s="27" t="s">
        <v>815</v>
      </c>
      <c r="BF753" s="27"/>
    </row>
    <row r="754" spans="1:58">
      <c r="A754" s="976" t="s">
        <v>60</v>
      </c>
      <c r="B754" s="629" t="s">
        <v>894</v>
      </c>
      <c r="C754" s="629" t="s">
        <v>61</v>
      </c>
      <c r="D754" s="591" t="s">
        <v>385</v>
      </c>
      <c r="E754" s="591" t="s">
        <v>1039</v>
      </c>
      <c r="F754" s="815" t="s">
        <v>824</v>
      </c>
      <c r="G754" s="18" t="s">
        <v>1100</v>
      </c>
      <c r="H754" s="18">
        <v>3</v>
      </c>
      <c r="I754" s="816">
        <v>42971</v>
      </c>
      <c r="J754" s="817">
        <v>8</v>
      </c>
      <c r="K754" s="817">
        <v>24</v>
      </c>
      <c r="L754" s="817">
        <v>2017</v>
      </c>
      <c r="M754" s="139" t="s">
        <v>1098</v>
      </c>
      <c r="N754" s="27"/>
      <c r="O754" s="823"/>
      <c r="P754" s="823"/>
      <c r="Q754" s="823"/>
      <c r="R754" s="18">
        <v>8.77</v>
      </c>
      <c r="S754" s="18">
        <v>24.6</v>
      </c>
      <c r="T754" s="933">
        <f t="shared" si="4"/>
        <v>8.2974000157655574</v>
      </c>
      <c r="U754" s="955">
        <f t="shared" si="5"/>
        <v>1.0569575991679891</v>
      </c>
      <c r="V754" s="22">
        <v>7.04</v>
      </c>
      <c r="W754" s="23">
        <v>17</v>
      </c>
      <c r="X754" s="24">
        <v>2.3567955696202523</v>
      </c>
      <c r="Y754" s="24">
        <v>0.72421023246308036</v>
      </c>
      <c r="Z754" s="24">
        <f>X754+Y754</f>
        <v>3.0810058020833324</v>
      </c>
      <c r="AA754" s="28">
        <v>0.86640819499710631</v>
      </c>
      <c r="AB754" s="827">
        <v>14.27903112912138</v>
      </c>
      <c r="AC754" s="817">
        <f>AB754/AA754</f>
        <v>16.48072030201546</v>
      </c>
      <c r="AD754" s="24">
        <f>AA754*30.973762</f>
        <v>26.835921226689962</v>
      </c>
      <c r="AE754" s="24">
        <f>AB754*14.0067/1000</f>
        <v>0.20000210531626444</v>
      </c>
      <c r="AF754" s="607"/>
      <c r="AG754" s="821"/>
      <c r="AH754" s="821"/>
      <c r="AI754" s="821"/>
      <c r="AJ754" s="822"/>
      <c r="AK754" s="371"/>
      <c r="AL754" s="821"/>
      <c r="AM754" s="821"/>
      <c r="AN754" s="821"/>
      <c r="AO754" s="821"/>
      <c r="AP754" s="821"/>
      <c r="AQ754" s="821"/>
      <c r="AR754" s="821"/>
      <c r="AS754" s="821"/>
      <c r="AT754" s="773"/>
      <c r="AU754" s="773"/>
      <c r="AV754" s="773"/>
      <c r="AW754" s="773"/>
      <c r="AX754" s="773"/>
      <c r="AY754" s="773"/>
      <c r="AZ754" s="49"/>
      <c r="BA754" s="49"/>
      <c r="BB754" s="27" t="s">
        <v>815</v>
      </c>
      <c r="BC754" s="27">
        <v>1</v>
      </c>
      <c r="BD754" s="27">
        <v>1</v>
      </c>
      <c r="BE754" s="27" t="s">
        <v>815</v>
      </c>
      <c r="BF754" s="27"/>
    </row>
    <row r="755" spans="1:58">
      <c r="A755" s="976" t="s">
        <v>60</v>
      </c>
      <c r="B755" s="629" t="s">
        <v>894</v>
      </c>
      <c r="C755" s="629" t="s">
        <v>61</v>
      </c>
      <c r="D755" s="591" t="s">
        <v>385</v>
      </c>
      <c r="E755" s="591" t="s">
        <v>1039</v>
      </c>
      <c r="F755" s="815" t="s">
        <v>824</v>
      </c>
      <c r="G755" s="815"/>
      <c r="H755" s="18">
        <v>4</v>
      </c>
      <c r="I755" s="816">
        <v>42971</v>
      </c>
      <c r="J755" s="817">
        <v>8</v>
      </c>
      <c r="K755" s="817">
        <v>24</v>
      </c>
      <c r="L755" s="817">
        <v>2017</v>
      </c>
      <c r="M755" s="139"/>
      <c r="N755" s="27"/>
      <c r="O755" s="823"/>
      <c r="P755" s="823"/>
      <c r="Q755" s="823"/>
      <c r="R755" s="18">
        <v>8.75</v>
      </c>
      <c r="S755" s="18">
        <v>24.6</v>
      </c>
      <c r="T755" s="933">
        <f t="shared" si="4"/>
        <v>8.2974000157655574</v>
      </c>
      <c r="U755" s="955">
        <f t="shared" si="5"/>
        <v>1.0545472055552916</v>
      </c>
      <c r="V755" s="823"/>
      <c r="W755" s="837"/>
      <c r="X755" s="823"/>
      <c r="Y755" s="823"/>
      <c r="Z755" s="823"/>
      <c r="AA755" s="826"/>
      <c r="AB755" s="828"/>
      <c r="AC755" s="828"/>
      <c r="AD755" s="828"/>
      <c r="AE755" s="828"/>
      <c r="AF755" s="23"/>
      <c r="AG755" s="861"/>
      <c r="AH755" s="861"/>
      <c r="AI755" s="861"/>
      <c r="AJ755" s="862"/>
      <c r="AK755" s="27"/>
      <c r="AL755" s="861"/>
      <c r="AM755" s="861"/>
      <c r="AN755" s="861"/>
      <c r="AO755" s="861"/>
      <c r="AP755" s="861"/>
      <c r="AQ755" s="861"/>
      <c r="AR755" s="861"/>
      <c r="AS755" s="861"/>
      <c r="AT755" s="774"/>
      <c r="AU755" s="774"/>
      <c r="AV755" s="774"/>
      <c r="AW755" s="774"/>
      <c r="AX755" s="774"/>
      <c r="AY755" s="774"/>
      <c r="AZ755" s="27"/>
      <c r="BA755" s="27"/>
      <c r="BB755" s="27" t="s">
        <v>815</v>
      </c>
      <c r="BC755" s="27">
        <v>1</v>
      </c>
      <c r="BD755" s="27">
        <v>1</v>
      </c>
      <c r="BE755" s="27" t="s">
        <v>815</v>
      </c>
      <c r="BF755" s="27"/>
    </row>
    <row r="756" spans="1:58">
      <c r="A756" s="976" t="s">
        <v>60</v>
      </c>
      <c r="B756" s="629" t="s">
        <v>894</v>
      </c>
      <c r="C756" s="629" t="s">
        <v>61</v>
      </c>
      <c r="D756" s="591" t="s">
        <v>385</v>
      </c>
      <c r="E756" s="591" t="s">
        <v>1039</v>
      </c>
      <c r="F756" s="815" t="s">
        <v>824</v>
      </c>
      <c r="G756" s="815"/>
      <c r="H756" s="18">
        <v>5</v>
      </c>
      <c r="I756" s="816">
        <v>42971</v>
      </c>
      <c r="J756" s="817">
        <v>8</v>
      </c>
      <c r="K756" s="817">
        <v>24</v>
      </c>
      <c r="L756" s="817">
        <v>2017</v>
      </c>
      <c r="M756" s="139"/>
      <c r="N756" s="27"/>
      <c r="O756" s="823"/>
      <c r="P756" s="823"/>
      <c r="Q756" s="823"/>
      <c r="R756" s="18">
        <v>8.7200000000000006</v>
      </c>
      <c r="S756" s="18">
        <v>24.6</v>
      </c>
      <c r="T756" s="933">
        <f t="shared" si="4"/>
        <v>8.2974000157655574</v>
      </c>
      <c r="U756" s="955">
        <f t="shared" si="5"/>
        <v>1.0509316151362449</v>
      </c>
      <c r="V756" s="823"/>
      <c r="W756" s="837"/>
      <c r="X756" s="823"/>
      <c r="Y756" s="823"/>
      <c r="Z756" s="823"/>
      <c r="AA756" s="826"/>
      <c r="AB756" s="828"/>
      <c r="AC756" s="828"/>
      <c r="AD756" s="828"/>
      <c r="AE756" s="828"/>
      <c r="AF756" s="23"/>
      <c r="AG756" s="861"/>
      <c r="AH756" s="861"/>
      <c r="AI756" s="861"/>
      <c r="AJ756" s="862"/>
      <c r="AK756" s="27"/>
      <c r="AL756" s="861"/>
      <c r="AM756" s="861"/>
      <c r="AN756" s="861"/>
      <c r="AO756" s="861"/>
      <c r="AP756" s="861"/>
      <c r="AQ756" s="861"/>
      <c r="AR756" s="861"/>
      <c r="AS756" s="861"/>
      <c r="AT756" s="774"/>
      <c r="AU756" s="774"/>
      <c r="AV756" s="774"/>
      <c r="AW756" s="774"/>
      <c r="AX756" s="774"/>
      <c r="AY756" s="774"/>
      <c r="AZ756" s="27"/>
      <c r="BA756" s="27"/>
      <c r="BB756" s="27" t="s">
        <v>815</v>
      </c>
      <c r="BC756" s="27">
        <v>1</v>
      </c>
      <c r="BD756" s="27">
        <v>1</v>
      </c>
      <c r="BE756" s="27" t="s">
        <v>815</v>
      </c>
      <c r="BF756" s="27"/>
    </row>
    <row r="757" spans="1:58">
      <c r="A757" s="976" t="s">
        <v>60</v>
      </c>
      <c r="B757" s="629" t="s">
        <v>894</v>
      </c>
      <c r="C757" s="629" t="s">
        <v>61</v>
      </c>
      <c r="D757" s="591" t="s">
        <v>385</v>
      </c>
      <c r="E757" s="591" t="s">
        <v>1039</v>
      </c>
      <c r="F757" s="815" t="s">
        <v>824</v>
      </c>
      <c r="G757" s="815"/>
      <c r="H757" s="629">
        <v>6</v>
      </c>
      <c r="I757" s="816">
        <v>42971</v>
      </c>
      <c r="J757" s="817">
        <v>8</v>
      </c>
      <c r="K757" s="817">
        <v>24</v>
      </c>
      <c r="L757" s="817">
        <v>2017</v>
      </c>
      <c r="M757" s="139"/>
      <c r="N757" s="629"/>
      <c r="O757" s="823"/>
      <c r="P757" s="823"/>
      <c r="Q757" s="823"/>
      <c r="R757" s="629">
        <v>8.7200000000000006</v>
      </c>
      <c r="S757" s="629">
        <v>24.5</v>
      </c>
      <c r="T757" s="933">
        <f t="shared" si="4"/>
        <v>8.3128858848267075</v>
      </c>
      <c r="U757" s="955">
        <f t="shared" si="5"/>
        <v>1.0489738606801264</v>
      </c>
      <c r="V757" s="823"/>
      <c r="W757" s="837"/>
      <c r="X757" s="823"/>
      <c r="Y757" s="823"/>
      <c r="Z757" s="823"/>
      <c r="AA757" s="826"/>
      <c r="AB757" s="828"/>
      <c r="AC757" s="828"/>
      <c r="AD757" s="828"/>
      <c r="AE757" s="828"/>
      <c r="AF757" s="23"/>
      <c r="AG757" s="861"/>
      <c r="AH757" s="861"/>
      <c r="AI757" s="861"/>
      <c r="AJ757" s="862"/>
      <c r="AK757" s="27"/>
      <c r="AL757" s="861"/>
      <c r="AM757" s="861"/>
      <c r="AN757" s="861"/>
      <c r="AO757" s="861"/>
      <c r="AP757" s="861"/>
      <c r="AQ757" s="861"/>
      <c r="AR757" s="861"/>
      <c r="AS757" s="861"/>
      <c r="AT757" s="774"/>
      <c r="AU757" s="774"/>
      <c r="AV757" s="774"/>
      <c r="AW757" s="774"/>
      <c r="AX757" s="774"/>
      <c r="AY757" s="774"/>
      <c r="AZ757" s="27"/>
      <c r="BA757" s="27"/>
      <c r="BB757" s="27" t="s">
        <v>815</v>
      </c>
      <c r="BC757" s="27">
        <v>1</v>
      </c>
      <c r="BD757" s="27">
        <v>1</v>
      </c>
      <c r="BE757" s="27" t="s">
        <v>815</v>
      </c>
      <c r="BF757" s="27"/>
    </row>
    <row r="758" spans="1:58">
      <c r="A758" s="976" t="s">
        <v>60</v>
      </c>
      <c r="B758" s="629" t="s">
        <v>894</v>
      </c>
      <c r="C758" s="629" t="s">
        <v>61</v>
      </c>
      <c r="D758" s="591" t="s">
        <v>385</v>
      </c>
      <c r="E758" s="591" t="s">
        <v>1039</v>
      </c>
      <c r="F758" s="815" t="s">
        <v>824</v>
      </c>
      <c r="G758" s="815"/>
      <c r="H758" s="629">
        <v>7</v>
      </c>
      <c r="I758" s="816">
        <v>42971</v>
      </c>
      <c r="J758" s="817">
        <v>8</v>
      </c>
      <c r="K758" s="817">
        <v>24</v>
      </c>
      <c r="L758" s="817">
        <v>2017</v>
      </c>
      <c r="M758" s="139"/>
      <c r="N758" s="629"/>
      <c r="O758" s="823"/>
      <c r="P758" s="823"/>
      <c r="Q758" s="823"/>
      <c r="R758" s="18">
        <v>8.81</v>
      </c>
      <c r="S758" s="629">
        <v>24.4</v>
      </c>
      <c r="T758" s="933">
        <f t="shared" si="4"/>
        <v>8.3284235821144321</v>
      </c>
      <c r="U758" s="955">
        <f t="shared" si="5"/>
        <v>1.0578232378717829</v>
      </c>
      <c r="V758" s="823"/>
      <c r="W758" s="837"/>
      <c r="X758" s="823"/>
      <c r="Y758" s="823"/>
      <c r="Z758" s="823"/>
      <c r="AA758" s="826"/>
      <c r="AB758" s="828"/>
      <c r="AC758" s="828"/>
      <c r="AD758" s="828"/>
      <c r="AE758" s="828"/>
      <c r="AF758" s="23"/>
      <c r="AG758" s="861"/>
      <c r="AH758" s="861"/>
      <c r="AI758" s="861"/>
      <c r="AJ758" s="862"/>
      <c r="AK758" s="27"/>
      <c r="AL758" s="861"/>
      <c r="AM758" s="861"/>
      <c r="AN758" s="861"/>
      <c r="AO758" s="861"/>
      <c r="AP758" s="861"/>
      <c r="AQ758" s="861"/>
      <c r="AR758" s="861"/>
      <c r="AS758" s="861"/>
      <c r="AT758" s="774"/>
      <c r="AU758" s="774"/>
      <c r="AV758" s="774"/>
      <c r="AW758" s="774"/>
      <c r="AX758" s="774"/>
      <c r="AY758" s="774"/>
      <c r="AZ758" s="27"/>
      <c r="BA758" s="27"/>
      <c r="BB758" s="27" t="s">
        <v>815</v>
      </c>
      <c r="BC758" s="27">
        <v>1</v>
      </c>
      <c r="BD758" s="27">
        <v>1</v>
      </c>
      <c r="BE758" s="27" t="s">
        <v>815</v>
      </c>
      <c r="BF758" s="27"/>
    </row>
    <row r="759" spans="1:58">
      <c r="A759" s="976" t="s">
        <v>60</v>
      </c>
      <c r="B759" s="629" t="s">
        <v>894</v>
      </c>
      <c r="C759" s="629" t="s">
        <v>61</v>
      </c>
      <c r="D759" s="591" t="s">
        <v>385</v>
      </c>
      <c r="E759" s="591" t="s">
        <v>1039</v>
      </c>
      <c r="F759" s="815" t="s">
        <v>824</v>
      </c>
      <c r="G759" s="815"/>
      <c r="H759" s="18">
        <v>8</v>
      </c>
      <c r="I759" s="816">
        <v>42971</v>
      </c>
      <c r="J759" s="817">
        <v>8</v>
      </c>
      <c r="K759" s="817">
        <v>24</v>
      </c>
      <c r="L759" s="817">
        <v>2017</v>
      </c>
      <c r="M759" s="139"/>
      <c r="N759" s="27"/>
      <c r="O759" s="823"/>
      <c r="P759" s="823"/>
      <c r="Q759" s="823"/>
      <c r="R759" s="18">
        <v>8.9600000000000009</v>
      </c>
      <c r="S759" s="18">
        <v>24.1</v>
      </c>
      <c r="T759" s="933">
        <f t="shared" si="4"/>
        <v>8.3753501610421797</v>
      </c>
      <c r="U759" s="955">
        <f t="shared" si="5"/>
        <v>1.0698060173862713</v>
      </c>
      <c r="V759" s="823"/>
      <c r="W759" s="837"/>
      <c r="X759" s="823"/>
      <c r="Y759" s="823"/>
      <c r="Z759" s="823"/>
      <c r="AA759" s="826"/>
      <c r="AB759" s="828"/>
      <c r="AC759" s="828"/>
      <c r="AD759" s="828"/>
      <c r="AE759" s="828"/>
      <c r="AF759" s="23"/>
      <c r="AG759" s="861"/>
      <c r="AH759" s="861"/>
      <c r="AI759" s="861"/>
      <c r="AJ759" s="862"/>
      <c r="AK759" s="27"/>
      <c r="AL759" s="861"/>
      <c r="AM759" s="861"/>
      <c r="AN759" s="861"/>
      <c r="AO759" s="861"/>
      <c r="AP759" s="861"/>
      <c r="AQ759" s="861"/>
      <c r="AR759" s="861"/>
      <c r="AS759" s="861"/>
      <c r="AT759" s="774"/>
      <c r="AU759" s="774"/>
      <c r="AV759" s="774"/>
      <c r="AW759" s="774"/>
      <c r="AX759" s="774"/>
      <c r="AY759" s="774"/>
      <c r="AZ759" s="27"/>
      <c r="BA759" s="27"/>
      <c r="BB759" s="27" t="s">
        <v>815</v>
      </c>
      <c r="BC759" s="27">
        <v>1</v>
      </c>
      <c r="BD759" s="27">
        <v>1</v>
      </c>
      <c r="BE759" s="27" t="s">
        <v>815</v>
      </c>
      <c r="BF759" s="27"/>
    </row>
    <row r="760" spans="1:58">
      <c r="A760" s="976" t="s">
        <v>60</v>
      </c>
      <c r="B760" s="629" t="s">
        <v>894</v>
      </c>
      <c r="C760" s="629" t="s">
        <v>61</v>
      </c>
      <c r="D760" s="591" t="s">
        <v>385</v>
      </c>
      <c r="E760" s="591" t="s">
        <v>1039</v>
      </c>
      <c r="F760" s="815" t="s">
        <v>824</v>
      </c>
      <c r="G760" s="18" t="s">
        <v>1101</v>
      </c>
      <c r="H760" s="18">
        <v>9</v>
      </c>
      <c r="I760" s="816">
        <v>42971</v>
      </c>
      <c r="J760" s="817">
        <v>8</v>
      </c>
      <c r="K760" s="817">
        <v>24</v>
      </c>
      <c r="L760" s="817">
        <v>2017</v>
      </c>
      <c r="M760" s="139" t="s">
        <v>1098</v>
      </c>
      <c r="N760" s="27"/>
      <c r="O760" s="823"/>
      <c r="P760" s="823"/>
      <c r="Q760" s="823"/>
      <c r="R760" s="18">
        <v>12.1</v>
      </c>
      <c r="S760" s="18">
        <v>18.7</v>
      </c>
      <c r="T760" s="933">
        <f t="shared" si="4"/>
        <v>9.3085964735964524</v>
      </c>
      <c r="U760" s="955">
        <f t="shared" si="5"/>
        <v>1.2998737279375336</v>
      </c>
      <c r="V760" s="22">
        <v>6.99</v>
      </c>
      <c r="W760" s="23">
        <v>18.899999999999999</v>
      </c>
      <c r="X760" s="24">
        <v>2.8474594936708857</v>
      </c>
      <c r="Y760" s="24">
        <v>0.97702280841244693</v>
      </c>
      <c r="Z760" s="24">
        <f>X760+Y760</f>
        <v>3.8244823020833327</v>
      </c>
      <c r="AA760" s="28">
        <v>0.52763113860370725</v>
      </c>
      <c r="AB760" s="827">
        <v>13.640792042733464</v>
      </c>
      <c r="AC760" s="817">
        <f>AB760/AA760</f>
        <v>25.85289427540549</v>
      </c>
      <c r="AD760" s="24">
        <f>AA760*30.973762</f>
        <v>16.342721310900242</v>
      </c>
      <c r="AE760" s="24">
        <f>AB760*14.0067/1000</f>
        <v>0.19106248190495481</v>
      </c>
      <c r="AF760" s="607"/>
      <c r="AG760" s="821"/>
      <c r="AH760" s="821"/>
      <c r="AI760" s="821"/>
      <c r="AJ760" s="822"/>
      <c r="AK760" s="371"/>
      <c r="AL760" s="821"/>
      <c r="AM760" s="821"/>
      <c r="AN760" s="821"/>
      <c r="AO760" s="821"/>
      <c r="AP760" s="821"/>
      <c r="AQ760" s="821"/>
      <c r="AR760" s="821"/>
      <c r="AS760" s="821"/>
      <c r="AT760" s="773"/>
      <c r="AU760" s="773"/>
      <c r="AV760" s="773"/>
      <c r="AW760" s="773"/>
      <c r="AX760" s="773"/>
      <c r="AY760" s="773"/>
      <c r="AZ760" s="49"/>
      <c r="BA760" s="49"/>
      <c r="BB760" s="27" t="s">
        <v>815</v>
      </c>
      <c r="BC760" s="27">
        <v>1</v>
      </c>
      <c r="BD760" s="27">
        <v>1</v>
      </c>
      <c r="BE760" s="27" t="s">
        <v>815</v>
      </c>
      <c r="BF760" s="27"/>
    </row>
    <row r="761" spans="1:58">
      <c r="A761" s="976" t="s">
        <v>60</v>
      </c>
      <c r="B761" s="629" t="s">
        <v>894</v>
      </c>
      <c r="C761" s="629" t="s">
        <v>61</v>
      </c>
      <c r="D761" s="591" t="s">
        <v>385</v>
      </c>
      <c r="E761" s="591" t="s">
        <v>1039</v>
      </c>
      <c r="F761" s="815" t="s">
        <v>824</v>
      </c>
      <c r="G761" s="815"/>
      <c r="H761" s="18">
        <v>10</v>
      </c>
      <c r="I761" s="816">
        <v>42971</v>
      </c>
      <c r="J761" s="817">
        <v>8</v>
      </c>
      <c r="K761" s="817">
        <v>24</v>
      </c>
      <c r="L761" s="817">
        <v>2017</v>
      </c>
      <c r="M761" s="139"/>
      <c r="N761" s="27"/>
      <c r="O761" s="823"/>
      <c r="P761" s="823"/>
      <c r="Q761" s="823"/>
      <c r="R761" s="18">
        <v>12.63</v>
      </c>
      <c r="S761" s="18">
        <v>14.9</v>
      </c>
      <c r="T761" s="933">
        <f t="shared" si="4"/>
        <v>10.083405018557574</v>
      </c>
      <c r="U761" s="955">
        <f t="shared" si="5"/>
        <v>1.2525530787224806</v>
      </c>
      <c r="V761" s="823"/>
      <c r="W761" s="837"/>
      <c r="X761" s="823"/>
      <c r="Y761" s="823"/>
      <c r="Z761" s="823"/>
      <c r="AA761" s="826"/>
      <c r="AB761" s="828"/>
      <c r="AC761" s="828"/>
      <c r="AD761" s="828"/>
      <c r="AE761" s="828"/>
      <c r="AF761" s="23"/>
      <c r="AG761" s="861"/>
      <c r="AH761" s="861"/>
      <c r="AI761" s="861"/>
      <c r="AJ761" s="862"/>
      <c r="AK761" s="27"/>
      <c r="AL761" s="861"/>
      <c r="AM761" s="861"/>
      <c r="AN761" s="861"/>
      <c r="AO761" s="861"/>
      <c r="AP761" s="861"/>
      <c r="AQ761" s="861"/>
      <c r="AR761" s="861"/>
      <c r="AS761" s="861"/>
      <c r="AT761" s="774"/>
      <c r="AU761" s="774"/>
      <c r="AV761" s="774"/>
      <c r="AW761" s="774"/>
      <c r="AX761" s="774"/>
      <c r="AY761" s="774"/>
      <c r="AZ761" s="27"/>
      <c r="BA761" s="27"/>
      <c r="BB761" s="27" t="s">
        <v>815</v>
      </c>
      <c r="BC761" s="27">
        <v>1</v>
      </c>
      <c r="BD761" s="27">
        <v>1</v>
      </c>
      <c r="BE761" s="27" t="s">
        <v>815</v>
      </c>
      <c r="BF761" s="27"/>
    </row>
    <row r="762" spans="1:58">
      <c r="A762" s="976" t="s">
        <v>60</v>
      </c>
      <c r="B762" s="629" t="s">
        <v>894</v>
      </c>
      <c r="C762" s="629" t="s">
        <v>61</v>
      </c>
      <c r="D762" s="591" t="s">
        <v>385</v>
      </c>
      <c r="E762" s="591" t="s">
        <v>1039</v>
      </c>
      <c r="F762" s="815" t="s">
        <v>824</v>
      </c>
      <c r="G762" s="815"/>
      <c r="H762" s="18">
        <v>11</v>
      </c>
      <c r="I762" s="816">
        <v>42971</v>
      </c>
      <c r="J762" s="817">
        <v>8</v>
      </c>
      <c r="K762" s="817">
        <v>24</v>
      </c>
      <c r="L762" s="817">
        <v>2017</v>
      </c>
      <c r="M762" s="139"/>
      <c r="N762" s="27"/>
      <c r="O762" s="823"/>
      <c r="P762" s="823"/>
      <c r="Q762" s="823"/>
      <c r="R762" s="18">
        <v>13.17</v>
      </c>
      <c r="S762" s="18">
        <v>13.2</v>
      </c>
      <c r="T762" s="933">
        <f t="shared" si="4"/>
        <v>10.467939534865428</v>
      </c>
      <c r="U762" s="955">
        <f t="shared" si="5"/>
        <v>1.258127251894688</v>
      </c>
      <c r="V762" s="823"/>
      <c r="W762" s="837"/>
      <c r="X762" s="823"/>
      <c r="Y762" s="823"/>
      <c r="Z762" s="823"/>
      <c r="AA762" s="826"/>
      <c r="AB762" s="828"/>
      <c r="AC762" s="828"/>
      <c r="AD762" s="828"/>
      <c r="AE762" s="828"/>
      <c r="AF762" s="23"/>
      <c r="AG762" s="861"/>
      <c r="AH762" s="861"/>
      <c r="AI762" s="861"/>
      <c r="AJ762" s="862"/>
      <c r="AK762" s="27"/>
      <c r="AL762" s="861"/>
      <c r="AM762" s="861"/>
      <c r="AN762" s="861"/>
      <c r="AO762" s="861"/>
      <c r="AP762" s="861"/>
      <c r="AQ762" s="861"/>
      <c r="AR762" s="861"/>
      <c r="AS762" s="861"/>
      <c r="AT762" s="774"/>
      <c r="AU762" s="774"/>
      <c r="AV762" s="774"/>
      <c r="AW762" s="774"/>
      <c r="AX762" s="774"/>
      <c r="AY762" s="774"/>
      <c r="AZ762" s="27"/>
      <c r="BA762" s="27"/>
      <c r="BB762" s="27" t="s">
        <v>815</v>
      </c>
      <c r="BC762" s="27">
        <v>1</v>
      </c>
      <c r="BD762" s="27">
        <v>1</v>
      </c>
      <c r="BE762" s="27" t="s">
        <v>815</v>
      </c>
      <c r="BF762" s="27"/>
    </row>
    <row r="763" spans="1:58">
      <c r="A763" s="976" t="s">
        <v>60</v>
      </c>
      <c r="B763" s="629" t="s">
        <v>894</v>
      </c>
      <c r="C763" s="629" t="s">
        <v>61</v>
      </c>
      <c r="D763" s="591" t="s">
        <v>385</v>
      </c>
      <c r="E763" s="591" t="s">
        <v>1039</v>
      </c>
      <c r="F763" s="815" t="s">
        <v>824</v>
      </c>
      <c r="G763" s="815"/>
      <c r="H763" s="18">
        <v>12</v>
      </c>
      <c r="I763" s="816">
        <v>42971</v>
      </c>
      <c r="J763" s="817">
        <v>8</v>
      </c>
      <c r="K763" s="817">
        <v>24</v>
      </c>
      <c r="L763" s="817">
        <v>2017</v>
      </c>
      <c r="M763" s="139"/>
      <c r="N763" s="27"/>
      <c r="O763" s="823"/>
      <c r="P763" s="823"/>
      <c r="Q763" s="823"/>
      <c r="R763" s="18">
        <v>11.02</v>
      </c>
      <c r="S763" s="18">
        <v>11.3</v>
      </c>
      <c r="T763" s="933">
        <f t="shared" si="4"/>
        <v>10.929245374496185</v>
      </c>
      <c r="U763" s="955">
        <f t="shared" si="5"/>
        <v>1.0083038327344718</v>
      </c>
      <c r="V763" s="823"/>
      <c r="W763" s="837"/>
      <c r="X763" s="823"/>
      <c r="Y763" s="823"/>
      <c r="Z763" s="823"/>
      <c r="AA763" s="826"/>
      <c r="AB763" s="828"/>
      <c r="AC763" s="828"/>
      <c r="AD763" s="828"/>
      <c r="AE763" s="828"/>
      <c r="AF763" s="23"/>
      <c r="AG763" s="861"/>
      <c r="AH763" s="861"/>
      <c r="AI763" s="861"/>
      <c r="AJ763" s="862"/>
      <c r="AK763" s="27"/>
      <c r="AL763" s="861"/>
      <c r="AM763" s="861"/>
      <c r="AN763" s="861"/>
      <c r="AO763" s="861"/>
      <c r="AP763" s="861"/>
      <c r="AQ763" s="861"/>
      <c r="AR763" s="861"/>
      <c r="AS763" s="861"/>
      <c r="AT763" s="774"/>
      <c r="AU763" s="774"/>
      <c r="AV763" s="774"/>
      <c r="AW763" s="774"/>
      <c r="AX763" s="774"/>
      <c r="AY763" s="774"/>
      <c r="AZ763" s="27"/>
      <c r="BA763" s="27"/>
      <c r="BB763" s="27" t="s">
        <v>815</v>
      </c>
      <c r="BC763" s="27">
        <v>1</v>
      </c>
      <c r="BD763" s="27">
        <v>1</v>
      </c>
      <c r="BE763" s="27" t="s">
        <v>815</v>
      </c>
      <c r="BF763" s="27"/>
    </row>
    <row r="764" spans="1:58">
      <c r="A764" s="976" t="s">
        <v>60</v>
      </c>
      <c r="B764" s="629" t="s">
        <v>894</v>
      </c>
      <c r="C764" s="629" t="s">
        <v>61</v>
      </c>
      <c r="D764" s="591" t="s">
        <v>385</v>
      </c>
      <c r="E764" s="591" t="s">
        <v>1039</v>
      </c>
      <c r="F764" s="815" t="s">
        <v>824</v>
      </c>
      <c r="G764" s="815"/>
      <c r="H764" s="18">
        <v>13</v>
      </c>
      <c r="I764" s="816">
        <v>42971</v>
      </c>
      <c r="J764" s="817">
        <v>8</v>
      </c>
      <c r="K764" s="817">
        <v>24</v>
      </c>
      <c r="L764" s="817">
        <v>2017</v>
      </c>
      <c r="M764" s="139"/>
      <c r="N764" s="27"/>
      <c r="O764" s="823"/>
      <c r="P764" s="823"/>
      <c r="Q764" s="823"/>
      <c r="R764" s="18">
        <v>8.14</v>
      </c>
      <c r="S764" s="18">
        <v>10.3</v>
      </c>
      <c r="T764" s="933">
        <f t="shared" si="4"/>
        <v>11.186545139842337</v>
      </c>
      <c r="U764" s="955">
        <f t="shared" si="5"/>
        <v>0.72765987159058876</v>
      </c>
      <c r="V764" s="823"/>
      <c r="W764" s="837"/>
      <c r="X764" s="823"/>
      <c r="Y764" s="823"/>
      <c r="Z764" s="823"/>
      <c r="AA764" s="826"/>
      <c r="AB764" s="828"/>
      <c r="AC764" s="828"/>
      <c r="AD764" s="828"/>
      <c r="AE764" s="828"/>
      <c r="AF764" s="23"/>
      <c r="AG764" s="861"/>
      <c r="AH764" s="861"/>
      <c r="AI764" s="861"/>
      <c r="AJ764" s="862"/>
      <c r="AK764" s="27"/>
      <c r="AL764" s="861"/>
      <c r="AM764" s="861"/>
      <c r="AN764" s="861"/>
      <c r="AO764" s="861"/>
      <c r="AP764" s="861"/>
      <c r="AQ764" s="861"/>
      <c r="AR764" s="861"/>
      <c r="AS764" s="861"/>
      <c r="AT764" s="774"/>
      <c r="AU764" s="774"/>
      <c r="AV764" s="774"/>
      <c r="AW764" s="774"/>
      <c r="AX764" s="774"/>
      <c r="AY764" s="774"/>
      <c r="AZ764" s="27"/>
      <c r="BA764" s="27"/>
      <c r="BB764" s="27" t="s">
        <v>815</v>
      </c>
      <c r="BC764" s="27">
        <v>1</v>
      </c>
      <c r="BD764" s="27">
        <v>1</v>
      </c>
      <c r="BE764" s="27" t="s">
        <v>815</v>
      </c>
      <c r="BF764" s="27"/>
    </row>
    <row r="765" spans="1:58">
      <c r="A765" s="976" t="s">
        <v>60</v>
      </c>
      <c r="B765" s="629" t="s">
        <v>894</v>
      </c>
      <c r="C765" s="629" t="s">
        <v>61</v>
      </c>
      <c r="D765" s="591" t="s">
        <v>385</v>
      </c>
      <c r="E765" s="591" t="s">
        <v>1039</v>
      </c>
      <c r="F765" s="815" t="s">
        <v>824</v>
      </c>
      <c r="G765" s="815"/>
      <c r="H765" s="18">
        <v>14</v>
      </c>
      <c r="I765" s="816">
        <v>42971</v>
      </c>
      <c r="J765" s="817">
        <v>8</v>
      </c>
      <c r="K765" s="817">
        <v>24</v>
      </c>
      <c r="L765" s="817">
        <v>2017</v>
      </c>
      <c r="M765" s="139"/>
      <c r="N765" s="27"/>
      <c r="O765" s="823"/>
      <c r="P765" s="823"/>
      <c r="Q765" s="823"/>
      <c r="R765" s="18">
        <v>2.73</v>
      </c>
      <c r="S765" s="18">
        <v>9.6</v>
      </c>
      <c r="T765" s="933">
        <f t="shared" si="4"/>
        <v>11.373005136671649</v>
      </c>
      <c r="U765" s="955">
        <f t="shared" si="5"/>
        <v>0.24004209680669716</v>
      </c>
      <c r="V765" s="823"/>
      <c r="W765" s="837"/>
      <c r="X765" s="823"/>
      <c r="Y765" s="823"/>
      <c r="Z765" s="823"/>
      <c r="AA765" s="826"/>
      <c r="AB765" s="828"/>
      <c r="AC765" s="828"/>
      <c r="AD765" s="828"/>
      <c r="AE765" s="828"/>
      <c r="AF765" s="23"/>
      <c r="AG765" s="861"/>
      <c r="AH765" s="861"/>
      <c r="AI765" s="861"/>
      <c r="AJ765" s="862"/>
      <c r="AK765" s="27"/>
      <c r="AL765" s="861"/>
      <c r="AM765" s="861"/>
      <c r="AN765" s="861"/>
      <c r="AO765" s="861"/>
      <c r="AP765" s="861"/>
      <c r="AQ765" s="861"/>
      <c r="AR765" s="861"/>
      <c r="AS765" s="861"/>
      <c r="AT765" s="774"/>
      <c r="AU765" s="774"/>
      <c r="AV765" s="774"/>
      <c r="AW765" s="774"/>
      <c r="AX765" s="774"/>
      <c r="AY765" s="774"/>
      <c r="AZ765" s="27"/>
      <c r="BA765" s="27"/>
      <c r="BB765" s="27" t="s">
        <v>815</v>
      </c>
      <c r="BC765" s="27">
        <v>1</v>
      </c>
      <c r="BD765" s="27">
        <v>1</v>
      </c>
      <c r="BE765" s="27" t="s">
        <v>815</v>
      </c>
      <c r="BF765" s="27"/>
    </row>
    <row r="766" spans="1:58">
      <c r="A766" s="976" t="s">
        <v>60</v>
      </c>
      <c r="B766" s="629" t="s">
        <v>894</v>
      </c>
      <c r="C766" s="629" t="s">
        <v>61</v>
      </c>
      <c r="D766" s="591" t="s">
        <v>385</v>
      </c>
      <c r="E766" s="591" t="s">
        <v>1039</v>
      </c>
      <c r="F766" s="815" t="s">
        <v>824</v>
      </c>
      <c r="G766" s="815"/>
      <c r="H766" s="18">
        <v>15</v>
      </c>
      <c r="I766" s="816">
        <v>42971</v>
      </c>
      <c r="J766" s="817">
        <v>8</v>
      </c>
      <c r="K766" s="817">
        <v>24</v>
      </c>
      <c r="L766" s="817">
        <v>2017</v>
      </c>
      <c r="M766" s="139"/>
      <c r="N766" s="27"/>
      <c r="O766" s="823"/>
      <c r="P766" s="823"/>
      <c r="Q766" s="823"/>
      <c r="R766" s="18">
        <v>0.18</v>
      </c>
      <c r="S766" s="18">
        <v>9.1</v>
      </c>
      <c r="T766" s="933">
        <f t="shared" si="4"/>
        <v>11.5095231936261</v>
      </c>
      <c r="U766" s="955">
        <f t="shared" si="5"/>
        <v>1.5639223013137749E-2</v>
      </c>
      <c r="V766" s="823"/>
      <c r="W766" s="837"/>
      <c r="X766" s="823"/>
      <c r="Y766" s="823"/>
      <c r="Z766" s="823"/>
      <c r="AA766" s="826"/>
      <c r="AB766" s="828"/>
      <c r="AC766" s="828"/>
      <c r="AD766" s="828"/>
      <c r="AE766" s="828"/>
      <c r="AF766" s="23"/>
      <c r="AG766" s="861"/>
      <c r="AH766" s="861"/>
      <c r="AI766" s="861"/>
      <c r="AJ766" s="862"/>
      <c r="AK766" s="27"/>
      <c r="AL766" s="861"/>
      <c r="AM766" s="861"/>
      <c r="AN766" s="861"/>
      <c r="AO766" s="861"/>
      <c r="AP766" s="861"/>
      <c r="AQ766" s="861"/>
      <c r="AR766" s="861"/>
      <c r="AS766" s="861"/>
      <c r="AT766" s="774"/>
      <c r="AU766" s="774"/>
      <c r="AV766" s="774"/>
      <c r="AW766" s="774"/>
      <c r="AX766" s="774"/>
      <c r="AY766" s="774"/>
      <c r="AZ766" s="27"/>
      <c r="BA766" s="27"/>
      <c r="BB766" s="27" t="s">
        <v>815</v>
      </c>
      <c r="BC766" s="27">
        <v>1</v>
      </c>
      <c r="BD766" s="27">
        <v>1</v>
      </c>
      <c r="BE766" s="27" t="s">
        <v>815</v>
      </c>
      <c r="BF766" s="27"/>
    </row>
    <row r="767" spans="1:58">
      <c r="A767" s="976" t="s">
        <v>60</v>
      </c>
      <c r="B767" s="629" t="s">
        <v>894</v>
      </c>
      <c r="C767" s="629" t="s">
        <v>61</v>
      </c>
      <c r="D767" s="591" t="s">
        <v>385</v>
      </c>
      <c r="E767" s="591" t="s">
        <v>1039</v>
      </c>
      <c r="F767" s="815" t="s">
        <v>824</v>
      </c>
      <c r="G767" s="815"/>
      <c r="H767" s="18">
        <v>16</v>
      </c>
      <c r="I767" s="816">
        <v>42971</v>
      </c>
      <c r="J767" s="817">
        <v>8</v>
      </c>
      <c r="K767" s="817">
        <v>24</v>
      </c>
      <c r="L767" s="817">
        <v>2017</v>
      </c>
      <c r="M767" s="139"/>
      <c r="N767" s="27"/>
      <c r="O767" s="823"/>
      <c r="P767" s="823"/>
      <c r="Q767" s="823"/>
      <c r="R767" s="18">
        <v>0.08</v>
      </c>
      <c r="S767" s="18">
        <v>8.8000000000000007</v>
      </c>
      <c r="T767" s="933">
        <f t="shared" si="4"/>
        <v>11.592804033097723</v>
      </c>
      <c r="U767" s="955">
        <f t="shared" si="5"/>
        <v>6.9008326002577254E-3</v>
      </c>
      <c r="V767" s="823"/>
      <c r="W767" s="837"/>
      <c r="X767" s="823"/>
      <c r="Y767" s="823"/>
      <c r="Z767" s="823"/>
      <c r="AA767" s="826"/>
      <c r="AB767" s="828"/>
      <c r="AC767" s="828"/>
      <c r="AD767" s="828"/>
      <c r="AE767" s="828"/>
      <c r="AF767" s="23"/>
      <c r="AG767" s="861"/>
      <c r="AH767" s="861"/>
      <c r="AI767" s="861"/>
      <c r="AJ767" s="862"/>
      <c r="AK767" s="27"/>
      <c r="AL767" s="861"/>
      <c r="AM767" s="861"/>
      <c r="AN767" s="861"/>
      <c r="AO767" s="861"/>
      <c r="AP767" s="861"/>
      <c r="AQ767" s="861"/>
      <c r="AR767" s="861"/>
      <c r="AS767" s="861"/>
      <c r="AT767" s="774"/>
      <c r="AU767" s="774"/>
      <c r="AV767" s="774"/>
      <c r="AW767" s="774"/>
      <c r="AX767" s="774"/>
      <c r="AY767" s="774"/>
      <c r="AZ767" s="27"/>
      <c r="BA767" s="27"/>
      <c r="BB767" s="27" t="s">
        <v>815</v>
      </c>
      <c r="BC767" s="27">
        <v>1</v>
      </c>
      <c r="BD767" s="27">
        <v>1</v>
      </c>
      <c r="BE767" s="27" t="s">
        <v>815</v>
      </c>
      <c r="BF767" s="27"/>
    </row>
    <row r="768" spans="1:58">
      <c r="A768" s="976" t="s">
        <v>60</v>
      </c>
      <c r="B768" s="629" t="s">
        <v>894</v>
      </c>
      <c r="C768" s="629" t="s">
        <v>61</v>
      </c>
      <c r="D768" s="591" t="s">
        <v>385</v>
      </c>
      <c r="E768" s="591" t="s">
        <v>1039</v>
      </c>
      <c r="F768" s="815" t="s">
        <v>824</v>
      </c>
      <c r="G768" s="815" t="s">
        <v>1102</v>
      </c>
      <c r="H768" s="18">
        <v>17</v>
      </c>
      <c r="I768" s="816">
        <v>42971</v>
      </c>
      <c r="J768" s="817">
        <v>8</v>
      </c>
      <c r="K768" s="817">
        <v>24</v>
      </c>
      <c r="L768" s="817">
        <v>2017</v>
      </c>
      <c r="M768" s="139" t="s">
        <v>1098</v>
      </c>
      <c r="N768" s="27"/>
      <c r="O768" s="823"/>
      <c r="P768" s="823"/>
      <c r="Q768" s="823"/>
      <c r="R768" s="18">
        <v>0.05</v>
      </c>
      <c r="S768" s="18">
        <v>8.5</v>
      </c>
      <c r="T768" s="933">
        <f t="shared" si="4"/>
        <v>11.677133363643</v>
      </c>
      <c r="U768" s="955">
        <f t="shared" si="5"/>
        <v>4.2818728229717792E-3</v>
      </c>
      <c r="V768" s="22">
        <v>6.52</v>
      </c>
      <c r="W768" s="23">
        <v>43.500000000000007</v>
      </c>
      <c r="X768" s="24">
        <v>17.728250632911397</v>
      </c>
      <c r="Y768" s="24">
        <v>26.522633971255267</v>
      </c>
      <c r="Z768" s="24">
        <f>X768+Y768</f>
        <v>44.250884604166664</v>
      </c>
      <c r="AA768" s="28">
        <v>0.93860887791353165</v>
      </c>
      <c r="AB768" s="827">
        <v>47.090322342972911</v>
      </c>
      <c r="AC768" s="817">
        <f>AB768/AA768</f>
        <v>50.170335537046832</v>
      </c>
      <c r="AD768" s="24">
        <f>AA768*30.973762</f>
        <v>29.072247995580785</v>
      </c>
      <c r="AE768" s="24">
        <f>AB768*14.0067/1000</f>
        <v>0.65958001796131871</v>
      </c>
      <c r="AF768" s="607"/>
      <c r="AG768" s="821"/>
      <c r="AH768" s="821"/>
      <c r="AI768" s="821"/>
      <c r="AJ768" s="822"/>
      <c r="AK768" s="371"/>
      <c r="AL768" s="821"/>
      <c r="AM768" s="821"/>
      <c r="AN768" s="821"/>
      <c r="AO768" s="821"/>
      <c r="AP768" s="821"/>
      <c r="AQ768" s="821"/>
      <c r="AR768" s="821"/>
      <c r="AS768" s="821"/>
      <c r="AT768" s="773"/>
      <c r="AU768" s="773"/>
      <c r="AV768" s="773"/>
      <c r="AW768" s="773"/>
      <c r="AX768" s="773"/>
      <c r="AY768" s="773"/>
      <c r="AZ768" s="49"/>
      <c r="BA768" s="49"/>
      <c r="BB768" s="27" t="s">
        <v>815</v>
      </c>
      <c r="BC768" s="27">
        <v>1</v>
      </c>
      <c r="BD768" s="27">
        <v>1</v>
      </c>
      <c r="BE768" s="27" t="s">
        <v>815</v>
      </c>
      <c r="BF768" s="27"/>
    </row>
    <row r="769" spans="1:62" s="747" customFormat="1">
      <c r="A769" s="983"/>
      <c r="B769" s="815"/>
      <c r="C769" s="629"/>
      <c r="D769" s="815"/>
      <c r="E769" s="815"/>
      <c r="F769" s="815"/>
      <c r="G769" s="815"/>
      <c r="H769" s="815"/>
      <c r="I769" s="873"/>
      <c r="J769" s="874"/>
      <c r="K769" s="874"/>
      <c r="L769" s="874"/>
      <c r="M769" s="873"/>
      <c r="N769" s="815"/>
      <c r="O769" s="815"/>
      <c r="P769" s="815"/>
      <c r="Q769" s="875"/>
      <c r="R769" s="815"/>
      <c r="S769" s="876"/>
      <c r="T769" s="876"/>
      <c r="U769" s="876"/>
      <c r="V769" s="815"/>
      <c r="W769" s="876"/>
      <c r="X769" s="877"/>
      <c r="Y769" s="815"/>
      <c r="Z769" s="815"/>
      <c r="AA769" s="878"/>
      <c r="AB769" s="878"/>
      <c r="AC769" s="878"/>
      <c r="AD769" s="878"/>
      <c r="AE769" s="878"/>
      <c r="AF769" s="876"/>
      <c r="AG769" s="879"/>
      <c r="AH769" s="879"/>
      <c r="AI769" s="879"/>
      <c r="AJ769" s="880"/>
      <c r="AK769" s="878"/>
      <c r="AL769" s="879"/>
      <c r="AM769" s="879"/>
      <c r="AN769" s="879"/>
      <c r="AO769" s="879"/>
      <c r="AP769" s="879"/>
      <c r="AQ769" s="879"/>
      <c r="AR769" s="879"/>
      <c r="AS769" s="879"/>
      <c r="AT769" s="772"/>
      <c r="AU769" s="772"/>
      <c r="AV769" s="772"/>
      <c r="AW769" s="772"/>
      <c r="AX769" s="772"/>
      <c r="AY769" s="772"/>
      <c r="AZ769" s="771"/>
      <c r="BA769" s="771"/>
      <c r="BB769" s="770"/>
      <c r="BC769" s="770"/>
      <c r="BD769" s="770"/>
      <c r="BE769" s="770"/>
      <c r="BF769" s="770"/>
      <c r="BG769" s="770"/>
      <c r="BH769" s="770"/>
      <c r="BI769" s="770"/>
      <c r="BJ769" s="770"/>
    </row>
    <row r="770" spans="1:62" s="775" customFormat="1" ht="31.8" thickBot="1">
      <c r="A770" s="979" t="s">
        <v>20</v>
      </c>
      <c r="B770" s="864" t="s">
        <v>701</v>
      </c>
      <c r="C770" s="864" t="s">
        <v>846</v>
      </c>
      <c r="D770" s="956" t="s">
        <v>786</v>
      </c>
      <c r="E770" s="864" t="s">
        <v>1000</v>
      </c>
      <c r="F770" s="863" t="s">
        <v>1008</v>
      </c>
      <c r="G770" s="863" t="s">
        <v>806</v>
      </c>
      <c r="H770" s="863" t="s">
        <v>807</v>
      </c>
      <c r="I770" s="867" t="s">
        <v>1009</v>
      </c>
      <c r="J770" s="864" t="s">
        <v>1015</v>
      </c>
      <c r="K770" s="957" t="s">
        <v>1016</v>
      </c>
      <c r="L770" s="864" t="s">
        <v>703</v>
      </c>
      <c r="M770" s="863" t="s">
        <v>1017</v>
      </c>
      <c r="N770" s="864" t="s">
        <v>808</v>
      </c>
      <c r="O770" s="864" t="s">
        <v>1018</v>
      </c>
      <c r="P770" s="958" t="s">
        <v>809</v>
      </c>
      <c r="Q770" s="958" t="s">
        <v>1019</v>
      </c>
      <c r="R770" s="864" t="s">
        <v>1020</v>
      </c>
      <c r="S770" s="863" t="s">
        <v>1021</v>
      </c>
      <c r="T770" s="864" t="s">
        <v>1010</v>
      </c>
      <c r="U770" s="863" t="s">
        <v>1011</v>
      </c>
      <c r="V770" s="864" t="s">
        <v>1012</v>
      </c>
      <c r="W770" s="863" t="s">
        <v>1013</v>
      </c>
      <c r="X770" s="864" t="s">
        <v>1014</v>
      </c>
      <c r="Y770" s="831"/>
      <c r="Z770" s="831"/>
      <c r="AA770" s="831"/>
      <c r="AB770" s="831"/>
      <c r="AC770" s="831"/>
      <c r="AD770" s="831"/>
      <c r="AE770" s="831"/>
      <c r="AF770" s="831"/>
      <c r="AG770" s="831"/>
      <c r="AH770" s="831"/>
      <c r="AI770" s="831"/>
      <c r="AJ770" s="831"/>
      <c r="AK770" s="831"/>
      <c r="AL770" s="831"/>
      <c r="AM770" s="831"/>
      <c r="AN770" s="831"/>
      <c r="AO770" s="831"/>
      <c r="AP770" s="831"/>
      <c r="AQ770" s="831"/>
      <c r="AR770" s="831"/>
      <c r="AS770" s="831"/>
    </row>
    <row r="771" spans="1:62" s="154" customFormat="1" ht="16.2" thickTop="1">
      <c r="A771" s="108" t="s">
        <v>853</v>
      </c>
      <c r="B771" s="27" t="s">
        <v>892</v>
      </c>
      <c r="C771" s="27">
        <v>0.5</v>
      </c>
      <c r="D771" s="139">
        <v>43349</v>
      </c>
      <c r="E771" s="27"/>
      <c r="F771" s="27">
        <v>4</v>
      </c>
      <c r="G771" s="27">
        <v>19</v>
      </c>
      <c r="H771" s="27">
        <v>5.0999999999999996</v>
      </c>
      <c r="I771" s="27"/>
      <c r="J771" s="27">
        <v>8.3000000000000007</v>
      </c>
      <c r="K771" s="27">
        <v>26</v>
      </c>
      <c r="L771" s="27" t="s">
        <v>866</v>
      </c>
      <c r="M771" s="27" t="s">
        <v>866</v>
      </c>
      <c r="N771" s="24">
        <v>2.1638607594936712</v>
      </c>
      <c r="O771" s="24">
        <v>0.10943924050632925</v>
      </c>
      <c r="P771" s="24" t="s">
        <v>866</v>
      </c>
      <c r="Q771" s="24" t="s">
        <v>866</v>
      </c>
      <c r="R771" s="954"/>
      <c r="S771" s="961"/>
      <c r="T771" s="27" t="s">
        <v>815</v>
      </c>
      <c r="U771" s="27">
        <v>2</v>
      </c>
      <c r="V771" s="27">
        <v>3</v>
      </c>
      <c r="W771" t="s">
        <v>815</v>
      </c>
      <c r="X771"/>
      <c r="Y771" s="961"/>
      <c r="Z771"/>
      <c r="AA771"/>
      <c r="AB771" s="838"/>
      <c r="AC771" s="839"/>
      <c r="AD771" s="834"/>
      <c r="AE771" s="834"/>
      <c r="AF771" s="834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</row>
    <row r="772" spans="1:62" s="154" customFormat="1">
      <c r="A772" s="108" t="s">
        <v>853</v>
      </c>
      <c r="B772" s="27" t="s">
        <v>892</v>
      </c>
      <c r="C772" s="27">
        <v>1</v>
      </c>
      <c r="D772" s="139">
        <v>43349</v>
      </c>
      <c r="E772" s="27"/>
      <c r="F772" s="27"/>
      <c r="G772" s="27"/>
      <c r="H772" s="27"/>
      <c r="I772" s="27"/>
      <c r="J772" s="27">
        <v>8.3000000000000007</v>
      </c>
      <c r="K772" s="27">
        <v>26</v>
      </c>
      <c r="L772" s="27" t="s">
        <v>811</v>
      </c>
      <c r="M772" s="27" t="s">
        <v>811</v>
      </c>
      <c r="N772" s="27" t="s">
        <v>811</v>
      </c>
      <c r="O772" s="27" t="s">
        <v>811</v>
      </c>
      <c r="P772" s="24" t="s">
        <v>811</v>
      </c>
      <c r="Q772" s="24" t="s">
        <v>811</v>
      </c>
      <c r="R772" s="954"/>
      <c r="S772" s="961"/>
      <c r="T772" s="27"/>
      <c r="U772" s="27"/>
      <c r="V772" s="27"/>
      <c r="W772"/>
      <c r="X772"/>
      <c r="Y772" s="961"/>
      <c r="Z772"/>
      <c r="AA772"/>
      <c r="AB772" s="838"/>
      <c r="AC772" s="839"/>
      <c r="AD772" s="834"/>
      <c r="AE772" s="834"/>
      <c r="AF772" s="834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</row>
    <row r="773" spans="1:62" s="154" customFormat="1">
      <c r="A773" s="108" t="s">
        <v>853</v>
      </c>
      <c r="B773" s="27" t="s">
        <v>892</v>
      </c>
      <c r="C773" s="27">
        <v>2</v>
      </c>
      <c r="D773" s="139">
        <v>43349</v>
      </c>
      <c r="E773" s="27"/>
      <c r="F773" s="27"/>
      <c r="G773" s="27"/>
      <c r="H773" s="27"/>
      <c r="I773" s="27"/>
      <c r="J773" s="27">
        <v>8.25</v>
      </c>
      <c r="K773" s="27">
        <v>26</v>
      </c>
      <c r="L773" s="27" t="s">
        <v>811</v>
      </c>
      <c r="M773" s="27" t="s">
        <v>811</v>
      </c>
      <c r="N773" s="27" t="s">
        <v>811</v>
      </c>
      <c r="O773" s="27" t="s">
        <v>811</v>
      </c>
      <c r="P773" s="24" t="s">
        <v>811</v>
      </c>
      <c r="Q773" s="24" t="s">
        <v>811</v>
      </c>
      <c r="R773" s="954"/>
      <c r="S773" s="961"/>
      <c r="T773" s="27"/>
      <c r="U773" s="27"/>
      <c r="V773" s="27"/>
      <c r="W773"/>
      <c r="X773"/>
      <c r="Y773" s="961"/>
      <c r="Z773"/>
      <c r="AA773"/>
      <c r="AB773" s="838"/>
      <c r="AC773" s="839"/>
      <c r="AD773" s="834"/>
      <c r="AE773" s="834"/>
      <c r="AF773" s="834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</row>
    <row r="774" spans="1:62" s="154" customFormat="1">
      <c r="A774" s="108" t="s">
        <v>853</v>
      </c>
      <c r="B774" s="27" t="s">
        <v>892</v>
      </c>
      <c r="C774" s="27">
        <v>3</v>
      </c>
      <c r="D774" s="139">
        <v>43349</v>
      </c>
      <c r="E774" s="27"/>
      <c r="F774" s="27"/>
      <c r="G774" s="27"/>
      <c r="H774" s="27"/>
      <c r="I774" s="27"/>
      <c r="J774" s="27">
        <v>8.25</v>
      </c>
      <c r="K774" s="27">
        <v>26</v>
      </c>
      <c r="L774" s="27" t="s">
        <v>866</v>
      </c>
      <c r="M774" s="27" t="s">
        <v>866</v>
      </c>
      <c r="N774" s="24">
        <v>1.8353164556962027</v>
      </c>
      <c r="O774" s="24">
        <v>0.49168354430379707</v>
      </c>
      <c r="P774" s="24" t="s">
        <v>866</v>
      </c>
      <c r="Q774" s="24" t="s">
        <v>866</v>
      </c>
      <c r="R774" s="954"/>
      <c r="S774" s="961"/>
      <c r="T774" s="27"/>
      <c r="U774" s="27"/>
      <c r="V774" s="27"/>
      <c r="W774"/>
      <c r="X774"/>
      <c r="Y774" s="961"/>
      <c r="Z774"/>
      <c r="AA774"/>
      <c r="AB774" s="838"/>
      <c r="AC774" s="839"/>
      <c r="AD774" s="834"/>
      <c r="AE774" s="834"/>
      <c r="AF774" s="83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</row>
    <row r="775" spans="1:62" s="154" customFormat="1">
      <c r="A775" s="108" t="s">
        <v>853</v>
      </c>
      <c r="B775" s="27" t="s">
        <v>892</v>
      </c>
      <c r="C775" s="27">
        <v>4</v>
      </c>
      <c r="D775" s="139">
        <v>43349</v>
      </c>
      <c r="E775" s="27"/>
      <c r="F775" s="27"/>
      <c r="G775" s="27"/>
      <c r="H775" s="27"/>
      <c r="I775" s="27"/>
      <c r="J775" s="27">
        <v>8.24</v>
      </c>
      <c r="K775" s="27">
        <v>26</v>
      </c>
      <c r="L775" s="27" t="s">
        <v>811</v>
      </c>
      <c r="M775" s="27" t="s">
        <v>811</v>
      </c>
      <c r="N775" s="27" t="s">
        <v>811</v>
      </c>
      <c r="O775" s="27" t="s">
        <v>811</v>
      </c>
      <c r="P775" s="24" t="s">
        <v>811</v>
      </c>
      <c r="Q775" s="24" t="s">
        <v>811</v>
      </c>
      <c r="R775" s="954"/>
      <c r="S775" s="961"/>
      <c r="T775" s="27"/>
      <c r="U775" s="27"/>
      <c r="V775" s="27"/>
      <c r="W775"/>
      <c r="X775"/>
      <c r="Y775" s="961"/>
      <c r="Z775"/>
      <c r="AA775"/>
      <c r="AB775" s="838"/>
      <c r="AC775" s="839"/>
      <c r="AD775" s="834"/>
      <c r="AE775" s="834"/>
      <c r="AF775" s="834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</row>
    <row r="776" spans="1:62" s="154" customFormat="1">
      <c r="A776" s="108" t="s">
        <v>853</v>
      </c>
      <c r="B776" s="27" t="s">
        <v>892</v>
      </c>
      <c r="C776" s="27">
        <v>5</v>
      </c>
      <c r="D776" s="139">
        <v>43349</v>
      </c>
      <c r="E776" s="27"/>
      <c r="F776" s="27"/>
      <c r="G776" s="27"/>
      <c r="H776" s="27"/>
      <c r="I776" s="27"/>
      <c r="J776" s="27">
        <v>8.19</v>
      </c>
      <c r="K776" s="27">
        <v>26</v>
      </c>
      <c r="L776" s="27" t="s">
        <v>811</v>
      </c>
      <c r="M776" s="27" t="s">
        <v>811</v>
      </c>
      <c r="N776" s="27" t="s">
        <v>811</v>
      </c>
      <c r="O776" s="27" t="s">
        <v>811</v>
      </c>
      <c r="P776" s="24" t="s">
        <v>811</v>
      </c>
      <c r="Q776" s="24" t="s">
        <v>811</v>
      </c>
      <c r="R776" s="954"/>
      <c r="S776" s="961"/>
      <c r="T776" s="27"/>
      <c r="U776" s="27"/>
      <c r="V776" s="27"/>
      <c r="W776"/>
      <c r="X776"/>
      <c r="Y776" s="961"/>
      <c r="Z776"/>
      <c r="AA776"/>
      <c r="AB776" s="838"/>
      <c r="AC776" s="839"/>
      <c r="AD776" s="834"/>
      <c r="AE776" s="834"/>
      <c r="AF776" s="834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</row>
    <row r="777" spans="1:62" s="154" customFormat="1">
      <c r="A777" s="108" t="s">
        <v>853</v>
      </c>
      <c r="B777" s="27" t="s">
        <v>892</v>
      </c>
      <c r="C777" s="27">
        <v>6</v>
      </c>
      <c r="D777" s="139">
        <v>43349</v>
      </c>
      <c r="E777" s="27"/>
      <c r="F777" s="27"/>
      <c r="G777" s="27"/>
      <c r="H777" s="27"/>
      <c r="I777" s="27"/>
      <c r="J777" s="27">
        <v>8.1199999999999992</v>
      </c>
      <c r="K777" s="27">
        <v>25.9</v>
      </c>
      <c r="L777" s="27" t="s">
        <v>811</v>
      </c>
      <c r="M777" s="27" t="s">
        <v>811</v>
      </c>
      <c r="N777" s="27" t="s">
        <v>811</v>
      </c>
      <c r="O777" s="27" t="s">
        <v>811</v>
      </c>
      <c r="P777" s="24" t="s">
        <v>811</v>
      </c>
      <c r="Q777" s="24" t="s">
        <v>811</v>
      </c>
      <c r="R777" s="954"/>
      <c r="S777" s="961"/>
      <c r="T777" s="27"/>
      <c r="U777" s="27"/>
      <c r="V777" s="27"/>
      <c r="W777"/>
      <c r="X777"/>
      <c r="Y777" s="961"/>
      <c r="Z777"/>
      <c r="AA777"/>
      <c r="AB777" s="838"/>
      <c r="AC777" s="839"/>
      <c r="AD777" s="834"/>
      <c r="AE777" s="834"/>
      <c r="AF777" s="834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</row>
    <row r="778" spans="1:62" s="154" customFormat="1">
      <c r="A778" s="108" t="s">
        <v>853</v>
      </c>
      <c r="B778" s="27" t="s">
        <v>892</v>
      </c>
      <c r="C778" s="27">
        <v>7</v>
      </c>
      <c r="D778" s="139">
        <v>43349</v>
      </c>
      <c r="E778" s="27"/>
      <c r="F778" s="27"/>
      <c r="G778" s="27"/>
      <c r="H778" s="27"/>
      <c r="I778" s="27"/>
      <c r="J778" s="27">
        <v>9.5</v>
      </c>
      <c r="K778" s="27">
        <v>22.5</v>
      </c>
      <c r="L778" s="27" t="s">
        <v>811</v>
      </c>
      <c r="M778" s="27" t="s">
        <v>811</v>
      </c>
      <c r="N778" s="27" t="s">
        <v>811</v>
      </c>
      <c r="O778" s="27" t="s">
        <v>811</v>
      </c>
      <c r="P778" s="24" t="s">
        <v>811</v>
      </c>
      <c r="Q778" s="24" t="s">
        <v>811</v>
      </c>
      <c r="R778" s="27"/>
      <c r="S778" s="27"/>
      <c r="T778" s="27"/>
      <c r="U778" s="27"/>
      <c r="V778" s="27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</row>
    <row r="779" spans="1:62" s="154" customFormat="1">
      <c r="A779" s="108" t="s">
        <v>853</v>
      </c>
      <c r="B779" s="27" t="s">
        <v>892</v>
      </c>
      <c r="C779" s="27">
        <v>8</v>
      </c>
      <c r="D779" s="139">
        <v>43349</v>
      </c>
      <c r="E779" s="27"/>
      <c r="F779" s="27"/>
      <c r="G779" s="27"/>
      <c r="H779" s="27"/>
      <c r="I779" s="27"/>
      <c r="J779" s="27">
        <v>11.77</v>
      </c>
      <c r="K779" s="27">
        <v>17.3</v>
      </c>
      <c r="L779" s="27" t="s">
        <v>811</v>
      </c>
      <c r="M779" s="27" t="s">
        <v>811</v>
      </c>
      <c r="N779" s="27" t="s">
        <v>811</v>
      </c>
      <c r="O779" s="27" t="s">
        <v>811</v>
      </c>
      <c r="P779" s="24" t="s">
        <v>811</v>
      </c>
      <c r="Q779" s="24" t="s">
        <v>811</v>
      </c>
      <c r="R779" s="27"/>
      <c r="S779" s="27"/>
      <c r="T779" s="27"/>
      <c r="U779" s="27"/>
      <c r="V779" s="27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</row>
    <row r="780" spans="1:62" s="154" customFormat="1">
      <c r="A780" s="108" t="s">
        <v>853</v>
      </c>
      <c r="B780" s="27" t="s">
        <v>892</v>
      </c>
      <c r="C780" s="27">
        <v>9</v>
      </c>
      <c r="D780" s="139">
        <v>43349</v>
      </c>
      <c r="E780" s="27"/>
      <c r="F780" s="27"/>
      <c r="G780" s="27"/>
      <c r="H780" s="27"/>
      <c r="I780" s="27"/>
      <c r="J780" s="27">
        <v>9.68</v>
      </c>
      <c r="K780" s="27">
        <v>13</v>
      </c>
      <c r="L780" s="27" t="s">
        <v>866</v>
      </c>
      <c r="M780" s="27" t="s">
        <v>866</v>
      </c>
      <c r="N780" s="24">
        <v>3.8518987341772153</v>
      </c>
      <c r="O780" s="24">
        <v>0.2382512658227858</v>
      </c>
      <c r="P780" s="24" t="s">
        <v>866</v>
      </c>
      <c r="Q780" s="24" t="s">
        <v>866</v>
      </c>
      <c r="R780" s="27"/>
      <c r="S780" s="27"/>
      <c r="T780" s="27"/>
      <c r="U780" s="27"/>
      <c r="V780" s="27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</row>
    <row r="781" spans="1:62" s="154" customFormat="1">
      <c r="A781" s="108" t="s">
        <v>853</v>
      </c>
      <c r="B781" s="27" t="s">
        <v>892</v>
      </c>
      <c r="C781" s="27">
        <v>10</v>
      </c>
      <c r="D781" s="139">
        <v>43349</v>
      </c>
      <c r="E781" s="27"/>
      <c r="F781" s="27"/>
      <c r="G781" s="27"/>
      <c r="H781" s="27"/>
      <c r="I781" s="27"/>
      <c r="J781" s="27">
        <v>8.7200000000000006</v>
      </c>
      <c r="K781" s="27">
        <v>11.3</v>
      </c>
      <c r="L781" s="27" t="s">
        <v>811</v>
      </c>
      <c r="M781" s="27" t="s">
        <v>811</v>
      </c>
      <c r="N781" s="27" t="s">
        <v>811</v>
      </c>
      <c r="O781" s="27" t="s">
        <v>811</v>
      </c>
      <c r="P781" s="24" t="s">
        <v>811</v>
      </c>
      <c r="Q781" s="24" t="s">
        <v>811</v>
      </c>
      <c r="R781" s="27"/>
      <c r="S781" s="27"/>
      <c r="T781" s="27"/>
      <c r="U781" s="27"/>
      <c r="V781" s="27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</row>
    <row r="782" spans="1:62" s="154" customFormat="1">
      <c r="A782" s="108" t="s">
        <v>853</v>
      </c>
      <c r="B782" s="27" t="s">
        <v>892</v>
      </c>
      <c r="C782" s="27">
        <v>11</v>
      </c>
      <c r="D782" s="139">
        <v>43349</v>
      </c>
      <c r="E782" s="27"/>
      <c r="F782" s="27"/>
      <c r="G782" s="27"/>
      <c r="H782" s="27"/>
      <c r="I782" s="27"/>
      <c r="J782" s="27">
        <v>7.72</v>
      </c>
      <c r="K782" s="27">
        <v>10.5</v>
      </c>
      <c r="L782" s="27" t="s">
        <v>811</v>
      </c>
      <c r="M782" s="27" t="s">
        <v>811</v>
      </c>
      <c r="N782" s="27" t="s">
        <v>811</v>
      </c>
      <c r="O782" s="27" t="s">
        <v>811</v>
      </c>
      <c r="P782" s="24" t="s">
        <v>811</v>
      </c>
      <c r="Q782" s="24" t="s">
        <v>811</v>
      </c>
      <c r="R782" s="27"/>
      <c r="S782" s="27"/>
      <c r="T782" s="27"/>
      <c r="U782" s="27"/>
      <c r="V782" s="27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</row>
    <row r="783" spans="1:62" s="154" customFormat="1">
      <c r="A783" s="108" t="s">
        <v>853</v>
      </c>
      <c r="B783" s="27" t="s">
        <v>892</v>
      </c>
      <c r="C783" s="27">
        <v>12</v>
      </c>
      <c r="D783" s="139">
        <v>43349</v>
      </c>
      <c r="E783" s="27"/>
      <c r="F783" s="27"/>
      <c r="G783" s="27"/>
      <c r="H783" s="27"/>
      <c r="I783" s="27"/>
      <c r="J783" s="27">
        <v>6.63</v>
      </c>
      <c r="K783" s="27">
        <v>9.6999999999999993</v>
      </c>
      <c r="L783" s="27" t="s">
        <v>811</v>
      </c>
      <c r="M783" s="27" t="s">
        <v>811</v>
      </c>
      <c r="N783" s="27" t="s">
        <v>811</v>
      </c>
      <c r="O783" s="27" t="s">
        <v>811</v>
      </c>
      <c r="P783" s="24" t="s">
        <v>811</v>
      </c>
      <c r="Q783" s="24" t="s">
        <v>811</v>
      </c>
      <c r="R783" s="27"/>
      <c r="S783" s="27"/>
      <c r="T783" s="27"/>
      <c r="U783" s="27"/>
      <c r="V783" s="27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</row>
    <row r="784" spans="1:62" s="154" customFormat="1">
      <c r="A784" s="108" t="s">
        <v>853</v>
      </c>
      <c r="B784" s="27" t="s">
        <v>892</v>
      </c>
      <c r="C784" s="27">
        <v>13</v>
      </c>
      <c r="D784" s="139">
        <v>43349</v>
      </c>
      <c r="E784" s="27"/>
      <c r="F784" s="27"/>
      <c r="G784" s="27"/>
      <c r="H784" s="27"/>
      <c r="I784" s="27"/>
      <c r="J784" s="27">
        <v>4.41</v>
      </c>
      <c r="K784" s="27">
        <v>9.1999999999999993</v>
      </c>
      <c r="L784" s="27" t="s">
        <v>811</v>
      </c>
      <c r="M784" s="27" t="s">
        <v>811</v>
      </c>
      <c r="N784" s="27" t="s">
        <v>811</v>
      </c>
      <c r="O784" s="27" t="s">
        <v>811</v>
      </c>
      <c r="P784" s="24" t="s">
        <v>811</v>
      </c>
      <c r="Q784" s="24" t="s">
        <v>811</v>
      </c>
      <c r="R784" s="27"/>
      <c r="S784" s="27"/>
      <c r="T784" s="27"/>
      <c r="U784" s="27"/>
      <c r="V784" s="27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</row>
    <row r="785" spans="1:45" s="154" customFormat="1">
      <c r="A785" s="108" t="s">
        <v>853</v>
      </c>
      <c r="B785" s="27" t="s">
        <v>892</v>
      </c>
      <c r="C785" s="27">
        <v>14</v>
      </c>
      <c r="D785" s="139">
        <v>43349</v>
      </c>
      <c r="E785" s="27"/>
      <c r="F785" s="27"/>
      <c r="G785" s="27"/>
      <c r="H785" s="27"/>
      <c r="I785" s="27"/>
      <c r="J785" s="27">
        <v>1.56</v>
      </c>
      <c r="K785" s="27">
        <v>8.8000000000000007</v>
      </c>
      <c r="L785" s="27" t="s">
        <v>811</v>
      </c>
      <c r="M785" s="27" t="s">
        <v>811</v>
      </c>
      <c r="N785" s="27" t="s">
        <v>811</v>
      </c>
      <c r="O785" s="27" t="s">
        <v>811</v>
      </c>
      <c r="P785" s="24" t="s">
        <v>811</v>
      </c>
      <c r="Q785" s="24" t="s">
        <v>811</v>
      </c>
      <c r="R785" s="27"/>
      <c r="S785" s="27"/>
      <c r="T785" s="27"/>
      <c r="U785" s="27"/>
      <c r="V785" s="27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</row>
    <row r="786" spans="1:45" s="154" customFormat="1">
      <c r="A786" s="108" t="s">
        <v>853</v>
      </c>
      <c r="B786" s="27" t="s">
        <v>892</v>
      </c>
      <c r="C786" s="27">
        <v>15</v>
      </c>
      <c r="D786" s="139">
        <v>43349</v>
      </c>
      <c r="E786" s="27"/>
      <c r="F786" s="27"/>
      <c r="G786" s="27"/>
      <c r="H786" s="27"/>
      <c r="I786" s="27"/>
      <c r="J786" s="27">
        <v>0.02</v>
      </c>
      <c r="K786" s="27">
        <v>8.5</v>
      </c>
      <c r="L786" s="27" t="s">
        <v>811</v>
      </c>
      <c r="M786" s="27" t="s">
        <v>811</v>
      </c>
      <c r="N786" s="27" t="s">
        <v>811</v>
      </c>
      <c r="O786" s="27" t="s">
        <v>811</v>
      </c>
      <c r="P786" s="24" t="s">
        <v>811</v>
      </c>
      <c r="Q786" s="24" t="s">
        <v>811</v>
      </c>
      <c r="R786" s="27"/>
      <c r="S786" s="27"/>
      <c r="T786" s="27"/>
      <c r="U786" s="27"/>
      <c r="V786" s="27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</row>
    <row r="787" spans="1:45" s="154" customFormat="1">
      <c r="A787" s="108" t="s">
        <v>853</v>
      </c>
      <c r="B787" s="27" t="s">
        <v>892</v>
      </c>
      <c r="C787" s="27">
        <v>16</v>
      </c>
      <c r="D787" s="139">
        <v>43349</v>
      </c>
      <c r="E787" s="27"/>
      <c r="F787" s="27"/>
      <c r="G787" s="27"/>
      <c r="H787" s="27"/>
      <c r="I787" s="27"/>
      <c r="J787" s="27">
        <v>1.2999999999999999E-2</v>
      </c>
      <c r="K787" s="27">
        <v>8.3000000000000007</v>
      </c>
      <c r="L787" s="27" t="s">
        <v>811</v>
      </c>
      <c r="M787" s="27" t="s">
        <v>811</v>
      </c>
      <c r="N787" s="27" t="s">
        <v>811</v>
      </c>
      <c r="O787" s="27" t="s">
        <v>811</v>
      </c>
      <c r="P787" s="24" t="s">
        <v>811</v>
      </c>
      <c r="Q787" s="24" t="s">
        <v>811</v>
      </c>
      <c r="R787" s="27"/>
      <c r="S787" s="27"/>
      <c r="T787" s="27"/>
      <c r="U787" s="27"/>
      <c r="V787" s="2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</row>
    <row r="788" spans="1:45" s="154" customFormat="1">
      <c r="A788" s="108" t="s">
        <v>853</v>
      </c>
      <c r="B788" s="27" t="s">
        <v>892</v>
      </c>
      <c r="C788" s="27">
        <v>17</v>
      </c>
      <c r="D788" s="139">
        <v>43349</v>
      </c>
      <c r="E788" s="27"/>
      <c r="F788" s="27"/>
      <c r="G788" s="27"/>
      <c r="H788" s="27"/>
      <c r="I788" s="27"/>
      <c r="J788" s="27">
        <v>0.01</v>
      </c>
      <c r="K788" s="27">
        <v>8.1999999999999993</v>
      </c>
      <c r="L788" s="27" t="s">
        <v>811</v>
      </c>
      <c r="M788" s="27" t="s">
        <v>811</v>
      </c>
      <c r="N788" s="27" t="s">
        <v>811</v>
      </c>
      <c r="O788" s="27" t="s">
        <v>811</v>
      </c>
      <c r="P788" s="24" t="s">
        <v>811</v>
      </c>
      <c r="Q788" s="24" t="s">
        <v>811</v>
      </c>
      <c r="R788" s="27"/>
      <c r="S788" s="27"/>
      <c r="T788" s="27"/>
      <c r="U788" s="27"/>
      <c r="V788" s="27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</row>
    <row r="789" spans="1:45" s="154" customFormat="1">
      <c r="A789" s="108" t="s">
        <v>853</v>
      </c>
      <c r="B789" s="27" t="s">
        <v>892</v>
      </c>
      <c r="C789" s="27">
        <v>18</v>
      </c>
      <c r="D789" s="139">
        <v>43349</v>
      </c>
      <c r="E789" s="27"/>
      <c r="F789" s="27"/>
      <c r="G789" s="27"/>
      <c r="H789" s="27"/>
      <c r="I789" s="27"/>
      <c r="J789" s="27" t="s">
        <v>815</v>
      </c>
      <c r="K789" s="27" t="s">
        <v>815</v>
      </c>
      <c r="L789" s="27" t="s">
        <v>866</v>
      </c>
      <c r="M789" s="27" t="s">
        <v>866</v>
      </c>
      <c r="N789" s="24">
        <v>13.028481012658228</v>
      </c>
      <c r="O789" s="24">
        <v>28.85751898734177</v>
      </c>
      <c r="P789" s="24" t="s">
        <v>866</v>
      </c>
      <c r="Q789" s="24" t="s">
        <v>866</v>
      </c>
      <c r="R789" s="27"/>
      <c r="S789" s="27"/>
      <c r="T789" s="27"/>
      <c r="U789" s="27"/>
      <c r="V789" s="27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</row>
    <row r="790" spans="1:45" s="154" customFormat="1">
      <c r="A790" s="108"/>
      <c r="B790" s="27"/>
      <c r="C790" s="27"/>
      <c r="D790" s="139"/>
      <c r="E790" s="27"/>
      <c r="F790" s="27"/>
      <c r="G790" s="27"/>
      <c r="H790" s="27"/>
      <c r="I790" s="27"/>
      <c r="J790" s="27"/>
      <c r="K790" s="27"/>
      <c r="L790" s="27"/>
      <c r="M790" s="27"/>
      <c r="N790" s="24"/>
      <c r="O790" s="24"/>
      <c r="P790" s="24"/>
      <c r="Q790" s="24"/>
      <c r="R790" s="27"/>
      <c r="S790" s="27"/>
      <c r="T790" s="27"/>
      <c r="U790" s="27"/>
      <c r="V790" s="27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</row>
    <row r="791" spans="1:45" ht="31.8" thickBot="1">
      <c r="A791" s="974" t="s">
        <v>804</v>
      </c>
      <c r="B791" s="934" t="s">
        <v>20</v>
      </c>
      <c r="C791" s="934" t="s">
        <v>701</v>
      </c>
      <c r="D791" s="935" t="s">
        <v>805</v>
      </c>
      <c r="E791" s="936" t="s">
        <v>786</v>
      </c>
      <c r="F791" s="934" t="s">
        <v>1000</v>
      </c>
      <c r="G791" s="935" t="s">
        <v>1008</v>
      </c>
      <c r="H791" s="935" t="s">
        <v>806</v>
      </c>
      <c r="I791" s="935" t="s">
        <v>807</v>
      </c>
      <c r="J791" s="937" t="s">
        <v>1009</v>
      </c>
      <c r="K791" s="934" t="s">
        <v>1010</v>
      </c>
      <c r="L791" s="935" t="s">
        <v>1011</v>
      </c>
      <c r="M791" s="934" t="s">
        <v>1012</v>
      </c>
      <c r="N791" s="935" t="s">
        <v>1013</v>
      </c>
      <c r="O791" s="934" t="s">
        <v>1014</v>
      </c>
      <c r="P791" s="934" t="s">
        <v>1015</v>
      </c>
      <c r="Q791" s="938" t="s">
        <v>1016</v>
      </c>
      <c r="R791" s="934" t="s">
        <v>703</v>
      </c>
      <c r="S791" s="935" t="s">
        <v>1017</v>
      </c>
      <c r="T791" s="934" t="s">
        <v>808</v>
      </c>
      <c r="U791" s="934" t="s">
        <v>1018</v>
      </c>
      <c r="V791" s="939" t="s">
        <v>809</v>
      </c>
      <c r="W791" s="939" t="s">
        <v>1019</v>
      </c>
      <c r="X791" s="934" t="s">
        <v>1020</v>
      </c>
      <c r="Y791" s="935" t="s">
        <v>1021</v>
      </c>
    </row>
    <row r="792" spans="1:45">
      <c r="A792" s="108">
        <v>57</v>
      </c>
      <c r="B792" t="s">
        <v>709</v>
      </c>
      <c r="C792" t="s">
        <v>892</v>
      </c>
      <c r="D792" s="18">
        <v>0.5</v>
      </c>
      <c r="E792" s="55">
        <v>43699</v>
      </c>
      <c r="G792">
        <v>4</v>
      </c>
      <c r="H792" s="165">
        <v>19</v>
      </c>
      <c r="I792" s="166">
        <v>6.9</v>
      </c>
      <c r="J792" s="70">
        <v>0.36315789473684212</v>
      </c>
      <c r="K792" t="s">
        <v>815</v>
      </c>
      <c r="L792">
        <v>2</v>
      </c>
      <c r="M792" t="s">
        <v>815</v>
      </c>
      <c r="N792" t="s">
        <v>815</v>
      </c>
      <c r="P792" s="27">
        <v>7.77</v>
      </c>
      <c r="Q792" s="27">
        <v>26.7</v>
      </c>
      <c r="R792" s="27">
        <v>6.56</v>
      </c>
      <c r="S792" s="27">
        <v>16</v>
      </c>
      <c r="T792" s="24">
        <v>0.94817886075949342</v>
      </c>
      <c r="U792" s="24">
        <v>0.57897548819883993</v>
      </c>
      <c r="V792" s="24">
        <v>0.42666379905487639</v>
      </c>
      <c r="W792" s="371">
        <v>12.032328431372553</v>
      </c>
      <c r="X792" s="27" t="s">
        <v>815</v>
      </c>
      <c r="Y792" s="24">
        <v>1.5271543489583332</v>
      </c>
    </row>
    <row r="793" spans="1:45">
      <c r="B793" t="s">
        <v>709</v>
      </c>
      <c r="C793" t="s">
        <v>892</v>
      </c>
      <c r="D793" s="18">
        <v>1</v>
      </c>
      <c r="E793" s="55">
        <v>43699</v>
      </c>
      <c r="H793" s="165"/>
      <c r="I793" s="166"/>
      <c r="P793" s="27">
        <v>7.74</v>
      </c>
      <c r="Q793" s="27">
        <v>26.6</v>
      </c>
      <c r="R793" s="27" t="s">
        <v>811</v>
      </c>
      <c r="S793" s="27" t="s">
        <v>811</v>
      </c>
      <c r="T793" s="27" t="s">
        <v>811</v>
      </c>
      <c r="U793" s="27" t="s">
        <v>811</v>
      </c>
      <c r="V793" s="27" t="s">
        <v>811</v>
      </c>
      <c r="W793" s="27" t="s">
        <v>811</v>
      </c>
      <c r="X793" s="27" t="s">
        <v>815</v>
      </c>
      <c r="Y793" s="27" t="s">
        <v>811</v>
      </c>
    </row>
    <row r="794" spans="1:45">
      <c r="B794" t="s">
        <v>709</v>
      </c>
      <c r="C794" t="s">
        <v>892</v>
      </c>
      <c r="D794" s="18">
        <v>2</v>
      </c>
      <c r="E794" s="55">
        <v>43699</v>
      </c>
      <c r="H794" s="165"/>
      <c r="I794" s="166"/>
      <c r="P794" s="27">
        <v>7.72</v>
      </c>
      <c r="Q794" s="27">
        <v>26.6</v>
      </c>
      <c r="R794" s="27" t="s">
        <v>811</v>
      </c>
      <c r="S794" s="27" t="s">
        <v>811</v>
      </c>
      <c r="T794" s="27" t="s">
        <v>811</v>
      </c>
      <c r="U794" s="27" t="s">
        <v>811</v>
      </c>
      <c r="V794" s="27" t="s">
        <v>811</v>
      </c>
      <c r="W794" s="27" t="s">
        <v>811</v>
      </c>
      <c r="X794" s="27" t="s">
        <v>815</v>
      </c>
      <c r="Y794" s="27" t="s">
        <v>811</v>
      </c>
    </row>
    <row r="795" spans="1:45">
      <c r="B795" t="s">
        <v>709</v>
      </c>
      <c r="C795" t="s">
        <v>892</v>
      </c>
      <c r="D795" s="18">
        <v>3</v>
      </c>
      <c r="E795" s="55">
        <v>43699</v>
      </c>
      <c r="H795" s="165"/>
      <c r="I795" s="166"/>
      <c r="P795" s="27">
        <v>7.69</v>
      </c>
      <c r="Q795" s="27">
        <v>26.5</v>
      </c>
      <c r="R795" s="27">
        <v>6.64</v>
      </c>
      <c r="S795" s="27">
        <v>15.9</v>
      </c>
      <c r="T795" s="24">
        <v>0.78587797468354392</v>
      </c>
      <c r="U795" s="24">
        <v>0.47809267427478935</v>
      </c>
      <c r="V795" s="24">
        <v>0.23272570857538713</v>
      </c>
      <c r="W795" s="371">
        <v>11.071850490196081</v>
      </c>
      <c r="X795" s="27" t="s">
        <v>815</v>
      </c>
      <c r="Y795" s="24">
        <v>1.2639706489583333</v>
      </c>
    </row>
    <row r="796" spans="1:45">
      <c r="B796" t="s">
        <v>709</v>
      </c>
      <c r="C796" t="s">
        <v>892</v>
      </c>
      <c r="D796" s="18">
        <v>4</v>
      </c>
      <c r="E796" s="55">
        <v>43699</v>
      </c>
      <c r="H796" s="165"/>
      <c r="I796" s="166"/>
      <c r="P796" s="27">
        <v>7.68</v>
      </c>
      <c r="Q796" s="27">
        <v>26.4</v>
      </c>
      <c r="R796" s="27" t="s">
        <v>811</v>
      </c>
      <c r="S796" s="27" t="s">
        <v>811</v>
      </c>
      <c r="T796" s="27" t="s">
        <v>811</v>
      </c>
      <c r="U796" s="27" t="s">
        <v>811</v>
      </c>
      <c r="V796" s="27" t="s">
        <v>811</v>
      </c>
      <c r="W796" s="27" t="s">
        <v>811</v>
      </c>
      <c r="X796" s="27" t="s">
        <v>815</v>
      </c>
      <c r="Y796" s="27" t="s">
        <v>811</v>
      </c>
    </row>
    <row r="797" spans="1:45">
      <c r="B797" t="s">
        <v>709</v>
      </c>
      <c r="C797" t="s">
        <v>892</v>
      </c>
      <c r="D797" s="18">
        <v>5</v>
      </c>
      <c r="E797" s="55">
        <v>43699</v>
      </c>
      <c r="H797" s="165"/>
      <c r="I797" s="166"/>
      <c r="P797" s="27">
        <v>7.69</v>
      </c>
      <c r="Q797" s="27">
        <v>26.3</v>
      </c>
      <c r="R797" s="27" t="s">
        <v>811</v>
      </c>
      <c r="S797" s="27" t="s">
        <v>811</v>
      </c>
      <c r="T797" s="27" t="s">
        <v>811</v>
      </c>
      <c r="U797" s="27" t="s">
        <v>811</v>
      </c>
      <c r="V797" s="27" t="s">
        <v>811</v>
      </c>
      <c r="W797" s="27" t="s">
        <v>811</v>
      </c>
      <c r="X797" s="27" t="s">
        <v>815</v>
      </c>
      <c r="Y797" s="27" t="s">
        <v>811</v>
      </c>
    </row>
    <row r="798" spans="1:45">
      <c r="B798" t="s">
        <v>709</v>
      </c>
      <c r="C798" t="s">
        <v>892</v>
      </c>
      <c r="D798" s="18">
        <v>6</v>
      </c>
      <c r="E798" s="55">
        <v>43699</v>
      </c>
      <c r="H798" s="165"/>
      <c r="I798" s="166"/>
      <c r="P798" s="27">
        <v>7.59</v>
      </c>
      <c r="Q798" s="27">
        <v>25.9</v>
      </c>
      <c r="R798" s="27" t="s">
        <v>811</v>
      </c>
      <c r="S798" s="27" t="s">
        <v>811</v>
      </c>
      <c r="T798" s="27" t="s">
        <v>811</v>
      </c>
      <c r="U798" s="27" t="s">
        <v>811</v>
      </c>
      <c r="V798" s="27" t="s">
        <v>811</v>
      </c>
      <c r="W798" s="27" t="s">
        <v>811</v>
      </c>
      <c r="X798" s="27" t="s">
        <v>815</v>
      </c>
      <c r="Y798" s="27" t="s">
        <v>811</v>
      </c>
    </row>
    <row r="799" spans="1:45">
      <c r="B799" t="s">
        <v>709</v>
      </c>
      <c r="C799" t="s">
        <v>892</v>
      </c>
      <c r="D799" s="18">
        <v>7</v>
      </c>
      <c r="E799" s="55">
        <v>43699</v>
      </c>
      <c r="H799" s="165"/>
      <c r="I799" s="166"/>
      <c r="P799" s="27">
        <v>7.57</v>
      </c>
      <c r="Q799" s="27">
        <v>25.4</v>
      </c>
      <c r="R799" s="27" t="s">
        <v>811</v>
      </c>
      <c r="S799" s="27" t="s">
        <v>811</v>
      </c>
      <c r="T799" s="27" t="s">
        <v>811</v>
      </c>
      <c r="U799" s="27" t="s">
        <v>811</v>
      </c>
      <c r="V799" s="27" t="s">
        <v>811</v>
      </c>
      <c r="W799" s="27" t="s">
        <v>811</v>
      </c>
      <c r="X799" s="27" t="s">
        <v>815</v>
      </c>
      <c r="Y799" s="27" t="s">
        <v>811</v>
      </c>
    </row>
    <row r="800" spans="1:45">
      <c r="B800" t="s">
        <v>709</v>
      </c>
      <c r="C800" t="s">
        <v>892</v>
      </c>
      <c r="D800" s="18">
        <v>8</v>
      </c>
      <c r="E800" s="55">
        <v>43699</v>
      </c>
      <c r="H800" s="165"/>
      <c r="I800" s="166"/>
      <c r="P800" s="27">
        <v>9.4499999999999993</v>
      </c>
      <c r="Q800" s="27">
        <v>22.2</v>
      </c>
      <c r="R800" s="27" t="s">
        <v>811</v>
      </c>
      <c r="S800" s="27" t="s">
        <v>811</v>
      </c>
      <c r="T800" s="27" t="s">
        <v>811</v>
      </c>
      <c r="U800" s="27" t="s">
        <v>811</v>
      </c>
      <c r="V800" s="27" t="s">
        <v>811</v>
      </c>
      <c r="W800" s="27" t="s">
        <v>811</v>
      </c>
      <c r="X800" s="27" t="s">
        <v>815</v>
      </c>
      <c r="Y800" s="27" t="s">
        <v>811</v>
      </c>
    </row>
    <row r="801" spans="1:62">
      <c r="B801" t="s">
        <v>709</v>
      </c>
      <c r="C801" t="s">
        <v>892</v>
      </c>
      <c r="D801" s="18">
        <v>9</v>
      </c>
      <c r="E801" s="55">
        <v>43699</v>
      </c>
      <c r="H801" s="165"/>
      <c r="I801" s="166"/>
      <c r="P801" s="27">
        <v>10.54</v>
      </c>
      <c r="Q801" s="27">
        <v>18.600000000000001</v>
      </c>
      <c r="R801" s="27">
        <v>6.64</v>
      </c>
      <c r="S801" s="27">
        <v>16.600000000000001</v>
      </c>
      <c r="T801" s="24">
        <v>1.1788169620253164</v>
      </c>
      <c r="U801" s="24">
        <v>0.72624218693301679</v>
      </c>
      <c r="V801" s="24">
        <v>0.23272570857538713</v>
      </c>
      <c r="W801" s="371">
        <v>10.256899509803924</v>
      </c>
      <c r="X801" s="27" t="s">
        <v>815</v>
      </c>
      <c r="Y801" s="24">
        <v>1.9050591489583333</v>
      </c>
    </row>
    <row r="802" spans="1:62">
      <c r="B802" t="s">
        <v>709</v>
      </c>
      <c r="C802" t="s">
        <v>892</v>
      </c>
      <c r="D802" s="18">
        <v>10</v>
      </c>
      <c r="E802" s="55">
        <v>43699</v>
      </c>
      <c r="H802" s="165"/>
      <c r="I802" s="166"/>
      <c r="P802" s="27">
        <v>11.02</v>
      </c>
      <c r="Q802" s="27">
        <v>16.600000000000001</v>
      </c>
      <c r="R802" s="27" t="s">
        <v>811</v>
      </c>
      <c r="S802" s="27" t="s">
        <v>811</v>
      </c>
      <c r="T802" s="27" t="s">
        <v>811</v>
      </c>
      <c r="U802" s="27" t="s">
        <v>811</v>
      </c>
      <c r="V802" s="27" t="s">
        <v>811</v>
      </c>
      <c r="W802" s="27" t="s">
        <v>811</v>
      </c>
      <c r="X802" s="27" t="s">
        <v>815</v>
      </c>
      <c r="Y802" s="27" t="s">
        <v>811</v>
      </c>
    </row>
    <row r="803" spans="1:62">
      <c r="B803" t="s">
        <v>709</v>
      </c>
      <c r="C803" t="s">
        <v>892</v>
      </c>
      <c r="D803" s="18">
        <v>11</v>
      </c>
      <c r="E803" s="55">
        <v>43699</v>
      </c>
      <c r="H803" s="165"/>
      <c r="I803" s="166"/>
      <c r="P803" s="27">
        <v>9.23</v>
      </c>
      <c r="Q803" s="27">
        <v>14.6</v>
      </c>
      <c r="R803" s="27" t="s">
        <v>811</v>
      </c>
      <c r="S803" s="27" t="s">
        <v>811</v>
      </c>
      <c r="T803" s="27" t="s">
        <v>811</v>
      </c>
      <c r="U803" s="27" t="s">
        <v>811</v>
      </c>
      <c r="V803" s="27" t="s">
        <v>811</v>
      </c>
      <c r="W803" s="27" t="s">
        <v>811</v>
      </c>
      <c r="X803" s="27" t="s">
        <v>815</v>
      </c>
      <c r="Y803" s="27" t="s">
        <v>811</v>
      </c>
    </row>
    <row r="804" spans="1:62">
      <c r="B804" t="s">
        <v>709</v>
      </c>
      <c r="C804" t="s">
        <v>892</v>
      </c>
      <c r="D804" s="18">
        <v>12</v>
      </c>
      <c r="E804" s="55">
        <v>43699</v>
      </c>
      <c r="H804" s="165"/>
      <c r="I804" s="166"/>
      <c r="P804" s="27">
        <v>5.72</v>
      </c>
      <c r="Q804" s="27">
        <v>12.9</v>
      </c>
      <c r="R804" s="27" t="s">
        <v>811</v>
      </c>
      <c r="S804" s="27" t="s">
        <v>811</v>
      </c>
      <c r="T804" s="27" t="s">
        <v>811</v>
      </c>
      <c r="U804" s="27" t="s">
        <v>811</v>
      </c>
      <c r="V804" s="27" t="s">
        <v>811</v>
      </c>
      <c r="W804" s="27" t="s">
        <v>811</v>
      </c>
      <c r="X804" s="27" t="s">
        <v>815</v>
      </c>
      <c r="Y804" s="27" t="s">
        <v>811</v>
      </c>
    </row>
    <row r="805" spans="1:62">
      <c r="B805" t="s">
        <v>709</v>
      </c>
      <c r="C805" t="s">
        <v>892</v>
      </c>
      <c r="D805" s="18">
        <v>13</v>
      </c>
      <c r="E805" s="55">
        <v>43699</v>
      </c>
      <c r="H805" s="165"/>
      <c r="I805" s="166"/>
      <c r="P805" s="27">
        <v>2.57</v>
      </c>
      <c r="Q805" s="27">
        <v>11.7</v>
      </c>
      <c r="R805" s="27" t="s">
        <v>811</v>
      </c>
      <c r="S805" s="27" t="s">
        <v>811</v>
      </c>
      <c r="T805" s="27" t="s">
        <v>811</v>
      </c>
      <c r="U805" s="27" t="s">
        <v>811</v>
      </c>
      <c r="V805" s="27" t="s">
        <v>811</v>
      </c>
      <c r="W805" s="27" t="s">
        <v>811</v>
      </c>
      <c r="X805" s="27" t="s">
        <v>815</v>
      </c>
      <c r="Y805" s="27" t="s">
        <v>811</v>
      </c>
    </row>
    <row r="806" spans="1:62">
      <c r="B806" t="s">
        <v>709</v>
      </c>
      <c r="C806" t="s">
        <v>892</v>
      </c>
      <c r="D806" s="18">
        <v>14</v>
      </c>
      <c r="E806" s="55">
        <v>43699</v>
      </c>
      <c r="H806" s="165"/>
      <c r="I806" s="166"/>
      <c r="P806" s="27">
        <v>3.1E-2</v>
      </c>
      <c r="Q806" s="27">
        <v>10.8</v>
      </c>
      <c r="R806" s="27" t="s">
        <v>811</v>
      </c>
      <c r="S806" s="27" t="s">
        <v>811</v>
      </c>
      <c r="T806" s="27" t="s">
        <v>811</v>
      </c>
      <c r="U806" s="27" t="s">
        <v>811</v>
      </c>
      <c r="V806" s="27" t="s">
        <v>811</v>
      </c>
      <c r="W806" s="27" t="s">
        <v>811</v>
      </c>
      <c r="X806" s="27" t="s">
        <v>815</v>
      </c>
      <c r="Y806" s="27" t="s">
        <v>811</v>
      </c>
    </row>
    <row r="807" spans="1:62">
      <c r="B807" t="s">
        <v>709</v>
      </c>
      <c r="C807" t="s">
        <v>892</v>
      </c>
      <c r="D807" s="18">
        <v>15</v>
      </c>
      <c r="E807" s="55">
        <v>43699</v>
      </c>
      <c r="H807" s="165"/>
      <c r="I807" s="166"/>
      <c r="P807" s="27">
        <v>1.4999999999999999E-2</v>
      </c>
      <c r="Q807" s="27">
        <v>10.1</v>
      </c>
      <c r="R807" s="27" t="s">
        <v>811</v>
      </c>
      <c r="S807" s="27" t="s">
        <v>811</v>
      </c>
      <c r="T807" s="27" t="s">
        <v>811</v>
      </c>
      <c r="U807" s="27" t="s">
        <v>811</v>
      </c>
      <c r="V807" s="27" t="s">
        <v>811</v>
      </c>
      <c r="W807" s="27" t="s">
        <v>811</v>
      </c>
      <c r="X807" s="27" t="s">
        <v>815</v>
      </c>
      <c r="Y807" s="27" t="s">
        <v>811</v>
      </c>
    </row>
    <row r="808" spans="1:62">
      <c r="B808" t="s">
        <v>709</v>
      </c>
      <c r="C808" t="s">
        <v>892</v>
      </c>
      <c r="D808" s="18">
        <v>16</v>
      </c>
      <c r="E808" s="55">
        <v>43699</v>
      </c>
      <c r="H808" s="165"/>
      <c r="I808" s="166"/>
      <c r="P808" s="27">
        <v>0.01</v>
      </c>
      <c r="Q808" s="27">
        <v>9.5</v>
      </c>
      <c r="R808" s="27">
        <v>6.25</v>
      </c>
      <c r="S808" s="27">
        <v>47.6</v>
      </c>
      <c r="T808" s="24">
        <v>2.5000000000000001E-2</v>
      </c>
      <c r="U808" s="24">
        <v>55.138980988198831</v>
      </c>
      <c r="V808" s="24">
        <v>1.0523873242618329</v>
      </c>
      <c r="W808" s="371">
        <v>50.393235294117666</v>
      </c>
      <c r="X808" s="27" t="s">
        <v>815</v>
      </c>
      <c r="Y808" s="24">
        <v>55.16398098819883</v>
      </c>
    </row>
    <row r="809" spans="1:62">
      <c r="B809" t="s">
        <v>709</v>
      </c>
      <c r="C809" t="s">
        <v>892</v>
      </c>
      <c r="D809" s="18">
        <v>17</v>
      </c>
      <c r="E809" s="55">
        <v>43699</v>
      </c>
      <c r="H809" s="165"/>
      <c r="I809" s="166"/>
      <c r="P809" s="27">
        <v>7.0000000000000001E-3</v>
      </c>
      <c r="Q809" s="27">
        <v>9.1</v>
      </c>
      <c r="R809" s="27" t="s">
        <v>811</v>
      </c>
      <c r="S809" s="27" t="s">
        <v>811</v>
      </c>
      <c r="T809" s="27" t="s">
        <v>811</v>
      </c>
      <c r="U809" s="27" t="s">
        <v>811</v>
      </c>
      <c r="V809" s="27" t="s">
        <v>811</v>
      </c>
      <c r="W809" s="27" t="s">
        <v>811</v>
      </c>
      <c r="X809" s="27" t="s">
        <v>815</v>
      </c>
      <c r="Y809" s="27" t="s">
        <v>811</v>
      </c>
    </row>
    <row r="810" spans="1:62" s="747" customFormat="1">
      <c r="A810" s="983"/>
      <c r="B810" s="815"/>
      <c r="C810" s="629"/>
      <c r="D810" s="815"/>
      <c r="E810" s="815"/>
      <c r="F810" s="815"/>
      <c r="G810" s="815"/>
      <c r="H810" s="815"/>
      <c r="I810" s="873"/>
      <c r="J810" s="874"/>
      <c r="K810" s="874"/>
      <c r="L810" s="874"/>
      <c r="M810" s="873"/>
      <c r="N810" s="815"/>
      <c r="O810" s="815"/>
      <c r="P810" s="815"/>
      <c r="Q810" s="875"/>
      <c r="R810" s="815"/>
      <c r="S810" s="876"/>
      <c r="T810" s="876"/>
      <c r="U810" s="876"/>
      <c r="V810" s="815"/>
      <c r="W810" s="876"/>
      <c r="X810" s="877"/>
      <c r="Y810" s="815"/>
      <c r="Z810" s="815"/>
      <c r="AA810" s="878"/>
      <c r="AB810" s="878"/>
      <c r="AC810" s="878"/>
      <c r="AD810" s="878"/>
      <c r="AE810" s="878"/>
      <c r="AF810" s="876"/>
      <c r="AG810" s="879"/>
      <c r="AH810" s="879"/>
      <c r="AI810" s="879"/>
      <c r="AJ810" s="880"/>
      <c r="AK810" s="878"/>
      <c r="AL810" s="879"/>
      <c r="AM810" s="879"/>
      <c r="AN810" s="879"/>
      <c r="AO810" s="879"/>
      <c r="AP810" s="879"/>
      <c r="AQ810" s="879"/>
      <c r="AR810" s="879"/>
      <c r="AS810" s="879"/>
      <c r="AT810" s="772"/>
      <c r="AU810" s="772"/>
      <c r="AV810" s="772"/>
      <c r="AW810" s="772"/>
      <c r="AX810" s="772"/>
      <c r="AY810" s="772"/>
      <c r="AZ810" s="771"/>
      <c r="BA810" s="771"/>
      <c r="BB810" s="770"/>
      <c r="BC810" s="770"/>
      <c r="BD810" s="770"/>
      <c r="BE810" s="770"/>
      <c r="BF810" s="770"/>
      <c r="BG810" s="770"/>
      <c r="BH810" s="770"/>
      <c r="BI810" s="770"/>
      <c r="BJ810" s="770"/>
    </row>
    <row r="811" spans="1:62" ht="31.8" thickBot="1">
      <c r="A811" s="975" t="s">
        <v>20</v>
      </c>
      <c r="B811" s="940" t="s">
        <v>701</v>
      </c>
      <c r="C811" s="941" t="s">
        <v>805</v>
      </c>
      <c r="D811" s="942" t="s">
        <v>786</v>
      </c>
      <c r="E811" s="940" t="s">
        <v>1000</v>
      </c>
      <c r="F811" s="941" t="s">
        <v>1008</v>
      </c>
      <c r="G811" s="941" t="s">
        <v>806</v>
      </c>
      <c r="H811" s="941" t="s">
        <v>807</v>
      </c>
      <c r="I811" s="943" t="s">
        <v>1009</v>
      </c>
      <c r="J811" s="940" t="s">
        <v>1010</v>
      </c>
      <c r="K811" s="941" t="s">
        <v>1011</v>
      </c>
      <c r="L811" s="940" t="s">
        <v>1012</v>
      </c>
      <c r="M811" s="941" t="s">
        <v>1013</v>
      </c>
      <c r="N811" s="940" t="s">
        <v>1014</v>
      </c>
      <c r="O811" s="940" t="s">
        <v>1015</v>
      </c>
      <c r="P811" s="944" t="s">
        <v>1016</v>
      </c>
      <c r="Q811" s="940" t="s">
        <v>703</v>
      </c>
      <c r="R811" s="941" t="s">
        <v>1017</v>
      </c>
      <c r="S811" s="940" t="s">
        <v>808</v>
      </c>
      <c r="T811" s="940" t="s">
        <v>1018</v>
      </c>
      <c r="U811" s="945" t="s">
        <v>809</v>
      </c>
      <c r="V811" s="945" t="s">
        <v>1019</v>
      </c>
      <c r="W811" s="940" t="s">
        <v>1020</v>
      </c>
      <c r="X811" s="941" t="s">
        <v>1021</v>
      </c>
    </row>
    <row r="812" spans="1:62" ht="16.2" thickTop="1">
      <c r="A812" s="108" t="s">
        <v>854</v>
      </c>
      <c r="B812" t="s">
        <v>892</v>
      </c>
      <c r="C812">
        <v>0.5</v>
      </c>
      <c r="D812" s="55">
        <v>44076</v>
      </c>
      <c r="F812">
        <v>4</v>
      </c>
      <c r="G812">
        <v>19</v>
      </c>
      <c r="H812">
        <v>6.5</v>
      </c>
      <c r="J812" t="s">
        <v>815</v>
      </c>
      <c r="K812">
        <v>3</v>
      </c>
      <c r="L812">
        <v>1</v>
      </c>
      <c r="M812" t="s">
        <v>815</v>
      </c>
      <c r="N812" t="s">
        <v>815</v>
      </c>
      <c r="O812" s="24">
        <v>8.2200000000000006</v>
      </c>
      <c r="P812" s="27">
        <v>23.7</v>
      </c>
      <c r="Q812" s="27">
        <v>6.77</v>
      </c>
      <c r="R812" s="27">
        <v>17.399999999999999</v>
      </c>
      <c r="S812" s="371">
        <v>0.16426666666666667</v>
      </c>
      <c r="T812" s="371">
        <v>2.5000000000000001E-2</v>
      </c>
      <c r="U812" s="24">
        <v>0.87048091527365146</v>
      </c>
      <c r="V812" s="371">
        <v>57.29815981917298</v>
      </c>
    </row>
    <row r="813" spans="1:62">
      <c r="A813" s="108" t="s">
        <v>854</v>
      </c>
      <c r="B813" t="s">
        <v>892</v>
      </c>
      <c r="C813">
        <v>1</v>
      </c>
      <c r="D813" s="55">
        <v>44076</v>
      </c>
      <c r="O813" s="24">
        <v>8.19</v>
      </c>
      <c r="P813" s="27">
        <v>23.7</v>
      </c>
      <c r="Q813" s="27" t="s">
        <v>811</v>
      </c>
      <c r="R813" s="27" t="s">
        <v>811</v>
      </c>
      <c r="S813" s="24" t="s">
        <v>811</v>
      </c>
      <c r="T813" s="24" t="s">
        <v>811</v>
      </c>
      <c r="U813" s="24" t="s">
        <v>811</v>
      </c>
      <c r="V813" s="24" t="s">
        <v>811</v>
      </c>
    </row>
    <row r="814" spans="1:62">
      <c r="A814" s="108" t="s">
        <v>854</v>
      </c>
      <c r="B814" t="s">
        <v>892</v>
      </c>
      <c r="C814">
        <v>2</v>
      </c>
      <c r="D814" s="55">
        <v>44076</v>
      </c>
      <c r="O814" s="24">
        <v>8.1199999999999992</v>
      </c>
      <c r="P814" s="27">
        <v>23.7</v>
      </c>
      <c r="Q814" s="27" t="s">
        <v>811</v>
      </c>
      <c r="R814" s="27" t="s">
        <v>811</v>
      </c>
      <c r="S814" s="24" t="s">
        <v>811</v>
      </c>
      <c r="T814" s="24" t="s">
        <v>811</v>
      </c>
      <c r="U814" s="24" t="s">
        <v>811</v>
      </c>
      <c r="V814" s="24" t="s">
        <v>811</v>
      </c>
    </row>
    <row r="815" spans="1:62">
      <c r="A815" s="108" t="s">
        <v>854</v>
      </c>
      <c r="B815" t="s">
        <v>892</v>
      </c>
      <c r="C815">
        <v>3</v>
      </c>
      <c r="D815" s="55">
        <v>44076</v>
      </c>
      <c r="O815" s="24">
        <v>8.1300000000000008</v>
      </c>
      <c r="P815" s="27">
        <v>23.7</v>
      </c>
      <c r="Q815" s="27">
        <v>6.85</v>
      </c>
      <c r="R815" s="27">
        <v>17.100000000000001</v>
      </c>
      <c r="S815" s="371">
        <v>0.14560000000000001</v>
      </c>
      <c r="T815" s="371">
        <v>2.5000000000000001E-2</v>
      </c>
      <c r="U815" s="24">
        <v>0.36730543252282394</v>
      </c>
      <c r="V815" s="371">
        <v>27.082762930461371</v>
      </c>
    </row>
    <row r="816" spans="1:62">
      <c r="A816" s="108" t="s">
        <v>854</v>
      </c>
      <c r="B816" t="s">
        <v>892</v>
      </c>
      <c r="C816">
        <v>4</v>
      </c>
      <c r="D816" s="55">
        <v>44076</v>
      </c>
      <c r="O816" s="24">
        <v>8.1</v>
      </c>
      <c r="P816" s="27">
        <v>23.7</v>
      </c>
      <c r="Q816" s="27" t="s">
        <v>811</v>
      </c>
      <c r="R816" s="27" t="s">
        <v>811</v>
      </c>
      <c r="S816" s="24" t="s">
        <v>811</v>
      </c>
      <c r="T816" s="24" t="s">
        <v>811</v>
      </c>
      <c r="U816" s="24" t="s">
        <v>811</v>
      </c>
      <c r="V816" s="24" t="s">
        <v>811</v>
      </c>
    </row>
    <row r="817" spans="1:28">
      <c r="A817" s="108" t="s">
        <v>854</v>
      </c>
      <c r="B817" t="s">
        <v>892</v>
      </c>
      <c r="C817">
        <v>5</v>
      </c>
      <c r="D817" s="55">
        <v>44076</v>
      </c>
      <c r="O817" s="24">
        <v>8.07</v>
      </c>
      <c r="P817" s="27">
        <v>23.7</v>
      </c>
      <c r="Q817" s="27" t="s">
        <v>811</v>
      </c>
      <c r="R817" s="27" t="s">
        <v>811</v>
      </c>
      <c r="S817" s="24" t="s">
        <v>811</v>
      </c>
      <c r="T817" s="24" t="s">
        <v>811</v>
      </c>
      <c r="U817" s="24" t="s">
        <v>811</v>
      </c>
      <c r="V817" s="24" t="s">
        <v>811</v>
      </c>
    </row>
    <row r="818" spans="1:28">
      <c r="A818" s="108" t="s">
        <v>854</v>
      </c>
      <c r="B818" t="s">
        <v>892</v>
      </c>
      <c r="C818">
        <v>6</v>
      </c>
      <c r="D818" s="55">
        <v>44076</v>
      </c>
      <c r="O818" s="24">
        <v>8.08</v>
      </c>
      <c r="P818" s="27">
        <v>23.7</v>
      </c>
      <c r="Q818" s="27" t="s">
        <v>811</v>
      </c>
      <c r="R818" s="27" t="s">
        <v>811</v>
      </c>
      <c r="S818" s="24" t="s">
        <v>811</v>
      </c>
      <c r="T818" s="24" t="s">
        <v>811</v>
      </c>
      <c r="U818" s="24" t="s">
        <v>811</v>
      </c>
      <c r="V818" s="24" t="s">
        <v>811</v>
      </c>
    </row>
    <row r="819" spans="1:28">
      <c r="A819" s="108" t="s">
        <v>854</v>
      </c>
      <c r="B819" t="s">
        <v>892</v>
      </c>
      <c r="C819">
        <v>7</v>
      </c>
      <c r="D819" s="55">
        <v>44076</v>
      </c>
      <c r="O819" s="24">
        <v>8.08</v>
      </c>
      <c r="P819" s="27">
        <v>23.7</v>
      </c>
      <c r="Q819" s="27" t="s">
        <v>811</v>
      </c>
      <c r="R819" s="27" t="s">
        <v>811</v>
      </c>
      <c r="S819" s="24" t="s">
        <v>811</v>
      </c>
      <c r="T819" s="24" t="s">
        <v>811</v>
      </c>
      <c r="U819" s="24" t="s">
        <v>811</v>
      </c>
      <c r="V819" s="24" t="s">
        <v>811</v>
      </c>
    </row>
    <row r="820" spans="1:28">
      <c r="A820" s="108" t="s">
        <v>854</v>
      </c>
      <c r="B820" t="s">
        <v>892</v>
      </c>
      <c r="C820">
        <v>8</v>
      </c>
      <c r="D820" s="55">
        <v>44076</v>
      </c>
      <c r="O820" s="24">
        <v>9.15</v>
      </c>
      <c r="P820" s="27">
        <v>22.6</v>
      </c>
      <c r="Q820" s="27" t="s">
        <v>811</v>
      </c>
      <c r="R820" s="27" t="s">
        <v>811</v>
      </c>
      <c r="S820" s="24" t="s">
        <v>811</v>
      </c>
      <c r="T820" s="24" t="s">
        <v>811</v>
      </c>
      <c r="U820" s="24" t="s">
        <v>811</v>
      </c>
      <c r="V820" s="24" t="s">
        <v>811</v>
      </c>
    </row>
    <row r="821" spans="1:28">
      <c r="A821" s="108" t="s">
        <v>854</v>
      </c>
      <c r="B821" t="s">
        <v>892</v>
      </c>
      <c r="C821">
        <v>9</v>
      </c>
      <c r="D821" s="55">
        <v>44076</v>
      </c>
      <c r="O821" s="24">
        <v>11.85</v>
      </c>
      <c r="P821" s="27">
        <v>16.5</v>
      </c>
      <c r="Q821" s="27">
        <v>6.89</v>
      </c>
      <c r="R821" s="27">
        <v>18.600000000000001</v>
      </c>
      <c r="S821" s="371">
        <v>0.37333333333333335</v>
      </c>
      <c r="T821" s="371">
        <v>2.5000000000000001E-2</v>
      </c>
      <c r="U821" s="24">
        <v>0.5876886920365183</v>
      </c>
      <c r="V821" s="371">
        <v>31.570198111953196</v>
      </c>
    </row>
    <row r="822" spans="1:28">
      <c r="A822" s="108" t="s">
        <v>854</v>
      </c>
      <c r="B822" t="s">
        <v>892</v>
      </c>
      <c r="C822">
        <v>10</v>
      </c>
      <c r="D822" s="55">
        <v>44076</v>
      </c>
      <c r="O822" s="24">
        <v>11.88</v>
      </c>
      <c r="P822" s="27">
        <v>14</v>
      </c>
      <c r="Q822" s="27" t="s">
        <v>811</v>
      </c>
      <c r="R822" s="27" t="s">
        <v>811</v>
      </c>
      <c r="S822" s="24" t="s">
        <v>811</v>
      </c>
      <c r="T822" s="24" t="s">
        <v>811</v>
      </c>
      <c r="U822" s="24" t="s">
        <v>811</v>
      </c>
      <c r="V822" s="24" t="s">
        <v>811</v>
      </c>
    </row>
    <row r="823" spans="1:28">
      <c r="A823" s="108" t="s">
        <v>854</v>
      </c>
      <c r="B823" t="s">
        <v>892</v>
      </c>
      <c r="C823">
        <v>11</v>
      </c>
      <c r="D823" s="55">
        <v>44076</v>
      </c>
      <c r="O823" s="24">
        <v>1.53</v>
      </c>
      <c r="P823" s="27">
        <v>12.2</v>
      </c>
      <c r="Q823" s="27" t="s">
        <v>811</v>
      </c>
      <c r="R823" s="27" t="s">
        <v>811</v>
      </c>
      <c r="S823" s="24" t="s">
        <v>811</v>
      </c>
      <c r="T823" s="24" t="s">
        <v>811</v>
      </c>
      <c r="U823" s="24" t="s">
        <v>811</v>
      </c>
      <c r="V823" s="24" t="s">
        <v>811</v>
      </c>
    </row>
    <row r="824" spans="1:28">
      <c r="A824" s="108" t="s">
        <v>854</v>
      </c>
      <c r="B824" t="s">
        <v>892</v>
      </c>
      <c r="C824">
        <v>12</v>
      </c>
      <c r="D824" s="55">
        <v>44076</v>
      </c>
      <c r="O824" s="24">
        <v>2.5999999999999999E-2</v>
      </c>
      <c r="P824" s="27">
        <v>11.1</v>
      </c>
      <c r="Q824" s="27" t="s">
        <v>811</v>
      </c>
      <c r="R824" s="27" t="s">
        <v>811</v>
      </c>
      <c r="S824" s="24" t="s">
        <v>811</v>
      </c>
      <c r="T824" s="24" t="s">
        <v>811</v>
      </c>
      <c r="U824" s="24" t="s">
        <v>811</v>
      </c>
      <c r="V824" s="24" t="s">
        <v>811</v>
      </c>
    </row>
    <row r="825" spans="1:28">
      <c r="A825" s="108" t="s">
        <v>854</v>
      </c>
      <c r="B825" t="s">
        <v>892</v>
      </c>
      <c r="C825">
        <v>13</v>
      </c>
      <c r="D825" s="55">
        <v>44076</v>
      </c>
      <c r="O825" s="24">
        <v>1.4999999999999999E-2</v>
      </c>
      <c r="P825" s="27">
        <v>10.5</v>
      </c>
      <c r="Q825" s="27" t="s">
        <v>811</v>
      </c>
      <c r="R825" s="27" t="s">
        <v>811</v>
      </c>
      <c r="S825" s="24" t="s">
        <v>811</v>
      </c>
      <c r="T825" s="24" t="s">
        <v>811</v>
      </c>
      <c r="U825" s="24" t="s">
        <v>811</v>
      </c>
      <c r="V825" s="24" t="s">
        <v>811</v>
      </c>
    </row>
    <row r="826" spans="1:28">
      <c r="A826" s="108" t="s">
        <v>854</v>
      </c>
      <c r="B826" t="s">
        <v>892</v>
      </c>
      <c r="C826">
        <v>14</v>
      </c>
      <c r="D826" s="55">
        <v>44076</v>
      </c>
      <c r="O826" s="24">
        <v>1.2999999999999999E-2</v>
      </c>
      <c r="P826" s="27">
        <v>10.1</v>
      </c>
      <c r="Q826" s="27" t="s">
        <v>811</v>
      </c>
      <c r="R826" s="27" t="s">
        <v>811</v>
      </c>
      <c r="S826" s="24" t="s">
        <v>811</v>
      </c>
      <c r="T826" s="24" t="s">
        <v>811</v>
      </c>
      <c r="U826" s="24" t="s">
        <v>811</v>
      </c>
      <c r="V826" s="24" t="s">
        <v>811</v>
      </c>
    </row>
    <row r="827" spans="1:28">
      <c r="A827" s="108" t="s">
        <v>854</v>
      </c>
      <c r="B827" t="s">
        <v>892</v>
      </c>
      <c r="C827">
        <v>15</v>
      </c>
      <c r="D827" s="55">
        <v>44076</v>
      </c>
      <c r="O827" s="24">
        <v>1.2E-2</v>
      </c>
      <c r="P827" s="27">
        <v>9.5</v>
      </c>
      <c r="Q827" s="27" t="s">
        <v>811</v>
      </c>
      <c r="R827" s="27" t="s">
        <v>811</v>
      </c>
      <c r="S827" s="24" t="s">
        <v>811</v>
      </c>
      <c r="T827" s="24" t="s">
        <v>811</v>
      </c>
      <c r="U827" s="24" t="s">
        <v>811</v>
      </c>
      <c r="V827" s="24" t="s">
        <v>811</v>
      </c>
    </row>
    <row r="828" spans="1:28">
      <c r="A828" s="108" t="s">
        <v>854</v>
      </c>
      <c r="B828" t="s">
        <v>892</v>
      </c>
      <c r="C828">
        <v>16</v>
      </c>
      <c r="D828" s="55">
        <v>44076</v>
      </c>
      <c r="O828" s="24">
        <v>1.0999999999999999E-2</v>
      </c>
      <c r="P828" s="27">
        <v>9.1</v>
      </c>
      <c r="Q828" s="27" t="s">
        <v>811</v>
      </c>
      <c r="R828" s="27" t="s">
        <v>811</v>
      </c>
      <c r="S828" s="24" t="s">
        <v>811</v>
      </c>
      <c r="T828" s="24" t="s">
        <v>811</v>
      </c>
      <c r="U828" s="24" t="s">
        <v>811</v>
      </c>
      <c r="V828" s="24" t="s">
        <v>811</v>
      </c>
    </row>
    <row r="829" spans="1:28">
      <c r="A829" s="108" t="s">
        <v>854</v>
      </c>
      <c r="B829" t="s">
        <v>892</v>
      </c>
      <c r="C829">
        <v>17</v>
      </c>
      <c r="D829" s="55">
        <v>44076</v>
      </c>
      <c r="O829" s="24">
        <v>1.0999999999999999E-2</v>
      </c>
      <c r="P829" s="27">
        <v>8.9</v>
      </c>
      <c r="Q829" s="27">
        <v>6.42</v>
      </c>
      <c r="R829" s="27">
        <v>49.7</v>
      </c>
      <c r="S829" s="371">
        <v>4.6480000000000006</v>
      </c>
      <c r="T829" s="371">
        <v>2.016</v>
      </c>
      <c r="U829" s="24">
        <v>0.94302099154645558</v>
      </c>
      <c r="V829" s="371">
        <v>116.83146656029783</v>
      </c>
    </row>
    <row r="830" spans="1:28">
      <c r="A830" s="794"/>
      <c r="B830" s="795"/>
      <c r="C830" s="795"/>
      <c r="D830" s="795"/>
      <c r="E830" s="797"/>
      <c r="F830" s="798"/>
      <c r="G830" s="795"/>
      <c r="H830" s="795"/>
      <c r="I830" s="797"/>
      <c r="J830" s="795"/>
      <c r="K830" s="795"/>
      <c r="L830" s="795"/>
      <c r="M830" s="814"/>
      <c r="O830" s="800"/>
      <c r="P830" s="800"/>
      <c r="Q830" s="800"/>
      <c r="R830" s="800"/>
      <c r="S830" s="800"/>
      <c r="T830" s="800"/>
      <c r="U830" s="800"/>
      <c r="V830" s="801"/>
      <c r="W830" s="800"/>
      <c r="X830" s="795"/>
    </row>
    <row r="831" spans="1:28" s="747" customFormat="1" ht="31.8" thickBot="1">
      <c r="A831" s="977" t="s">
        <v>804</v>
      </c>
      <c r="B831" s="863" t="s">
        <v>20</v>
      </c>
      <c r="C831" s="863" t="s">
        <v>701</v>
      </c>
      <c r="D831" s="863" t="s">
        <v>805</v>
      </c>
      <c r="E831" s="865" t="s">
        <v>786</v>
      </c>
      <c r="F831" s="863" t="s">
        <v>1000</v>
      </c>
      <c r="G831" s="863" t="s">
        <v>1008</v>
      </c>
      <c r="H831" s="863" t="s">
        <v>806</v>
      </c>
      <c r="I831" s="863" t="s">
        <v>807</v>
      </c>
      <c r="J831" s="867" t="s">
        <v>1009</v>
      </c>
      <c r="K831" s="863" t="s">
        <v>1015</v>
      </c>
      <c r="L831" s="868" t="s">
        <v>1016</v>
      </c>
      <c r="M831" s="863" t="s">
        <v>703</v>
      </c>
      <c r="N831" s="863" t="s">
        <v>1017</v>
      </c>
      <c r="O831" s="863" t="s">
        <v>808</v>
      </c>
      <c r="P831" s="863" t="s">
        <v>1018</v>
      </c>
      <c r="Q831" s="870" t="s">
        <v>809</v>
      </c>
      <c r="R831" s="870" t="s">
        <v>1019</v>
      </c>
      <c r="S831" s="863" t="s">
        <v>1021</v>
      </c>
      <c r="T831" s="863" t="s">
        <v>1010</v>
      </c>
      <c r="U831" s="863" t="s">
        <v>1011</v>
      </c>
      <c r="V831" s="863" t="s">
        <v>1012</v>
      </c>
      <c r="W831" s="863" t="s">
        <v>1013</v>
      </c>
      <c r="X831" s="863" t="s">
        <v>1014</v>
      </c>
    </row>
    <row r="832" spans="1:28" ht="16.2" thickTop="1">
      <c r="B832" t="s">
        <v>709</v>
      </c>
      <c r="C832" t="s">
        <v>895</v>
      </c>
      <c r="D832" s="27">
        <v>0.5</v>
      </c>
      <c r="E832" s="133">
        <v>44447</v>
      </c>
      <c r="H832">
        <v>19</v>
      </c>
      <c r="I832">
        <v>6.5</v>
      </c>
      <c r="J832" s="172">
        <v>0.34210526315789475</v>
      </c>
      <c r="K832" s="27">
        <v>8.5500000000000007</v>
      </c>
      <c r="L832" s="27">
        <v>23.8</v>
      </c>
      <c r="M832" s="24">
        <v>6.62</v>
      </c>
      <c r="N832" s="27">
        <v>15.1</v>
      </c>
      <c r="O832" s="24">
        <v>0.67352380952380975</v>
      </c>
      <c r="P832" s="24">
        <v>1.0010706349206349</v>
      </c>
      <c r="Q832" s="71">
        <v>0.45733333333333337</v>
      </c>
      <c r="R832" s="371">
        <v>16.959738600000001</v>
      </c>
      <c r="S832" s="24">
        <v>1.6745944444444447</v>
      </c>
      <c r="T832" t="s">
        <v>1033</v>
      </c>
      <c r="U832" t="s">
        <v>1047</v>
      </c>
      <c r="V832" t="s">
        <v>1042</v>
      </c>
      <c r="Y832" s="961"/>
      <c r="AB832" s="51"/>
    </row>
    <row r="833" spans="2:28">
      <c r="B833" t="s">
        <v>709</v>
      </c>
      <c r="C833" t="s">
        <v>895</v>
      </c>
      <c r="D833" s="27">
        <v>1</v>
      </c>
      <c r="E833" s="133">
        <v>44447</v>
      </c>
      <c r="K833" s="27">
        <v>8.64</v>
      </c>
      <c r="L833" s="27">
        <v>23.8</v>
      </c>
      <c r="M833" s="24" t="s">
        <v>811</v>
      </c>
      <c r="N833" s="24" t="s">
        <v>811</v>
      </c>
      <c r="O833" s="24" t="s">
        <v>811</v>
      </c>
      <c r="P833" s="24" t="s">
        <v>811</v>
      </c>
      <c r="Q833" s="71" t="s">
        <v>811</v>
      </c>
      <c r="R833" s="371" t="s">
        <v>811</v>
      </c>
      <c r="S833" s="24" t="s">
        <v>811</v>
      </c>
      <c r="Y833" s="961"/>
      <c r="AB833" s="51"/>
    </row>
    <row r="834" spans="2:28">
      <c r="B834" t="s">
        <v>709</v>
      </c>
      <c r="C834" t="s">
        <v>895</v>
      </c>
      <c r="D834" s="27">
        <v>2</v>
      </c>
      <c r="E834" s="133">
        <v>44447</v>
      </c>
      <c r="K834" s="27">
        <v>8.64</v>
      </c>
      <c r="L834" s="27">
        <v>23.8</v>
      </c>
      <c r="M834" s="24" t="s">
        <v>811</v>
      </c>
      <c r="N834" s="24" t="s">
        <v>811</v>
      </c>
      <c r="O834" s="24" t="s">
        <v>811</v>
      </c>
      <c r="P834" s="24" t="s">
        <v>811</v>
      </c>
      <c r="Q834" s="71" t="s">
        <v>811</v>
      </c>
      <c r="R834" s="371" t="s">
        <v>811</v>
      </c>
      <c r="S834" s="24" t="s">
        <v>811</v>
      </c>
      <c r="Y834" s="961"/>
      <c r="AB834" s="51"/>
    </row>
    <row r="835" spans="2:28">
      <c r="B835" t="s">
        <v>709</v>
      </c>
      <c r="C835" t="s">
        <v>895</v>
      </c>
      <c r="D835" s="27">
        <v>3</v>
      </c>
      <c r="E835" s="133">
        <v>44447</v>
      </c>
      <c r="K835" s="27">
        <v>8.64</v>
      </c>
      <c r="L835" s="27">
        <v>23.8</v>
      </c>
      <c r="M835" s="24">
        <v>6.64</v>
      </c>
      <c r="N835" s="27">
        <v>15.3</v>
      </c>
      <c r="O835" s="24">
        <v>0.85809523809523824</v>
      </c>
      <c r="P835" s="24">
        <v>0.50369920634920617</v>
      </c>
      <c r="Q835" s="71">
        <v>0.35292427531605164</v>
      </c>
      <c r="R835" s="371">
        <v>19.571655860862403</v>
      </c>
      <c r="S835" s="24">
        <v>1.3617944444444445</v>
      </c>
      <c r="Y835" s="961"/>
      <c r="AB835" s="51"/>
    </row>
    <row r="836" spans="2:28">
      <c r="B836" t="s">
        <v>709</v>
      </c>
      <c r="C836" t="s">
        <v>895</v>
      </c>
      <c r="D836" s="27">
        <v>4</v>
      </c>
      <c r="E836" s="133">
        <v>44447</v>
      </c>
      <c r="K836" s="27">
        <v>8.64</v>
      </c>
      <c r="L836" s="27">
        <v>23.8</v>
      </c>
      <c r="M836" s="24" t="s">
        <v>811</v>
      </c>
      <c r="N836" s="24" t="s">
        <v>811</v>
      </c>
      <c r="O836" s="24" t="s">
        <v>811</v>
      </c>
      <c r="P836" s="24" t="s">
        <v>811</v>
      </c>
      <c r="Q836" s="71" t="s">
        <v>811</v>
      </c>
      <c r="R836" s="371" t="s">
        <v>811</v>
      </c>
      <c r="S836" s="24" t="s">
        <v>811</v>
      </c>
      <c r="Y836" s="961"/>
      <c r="AB836" s="51"/>
    </row>
    <row r="837" spans="2:28">
      <c r="B837" t="s">
        <v>709</v>
      </c>
      <c r="C837" t="s">
        <v>895</v>
      </c>
      <c r="D837" s="27">
        <v>5</v>
      </c>
      <c r="E837" s="133">
        <v>44447</v>
      </c>
      <c r="K837" s="27">
        <v>8.61</v>
      </c>
      <c r="L837" s="27">
        <v>23.8</v>
      </c>
      <c r="M837" s="24" t="s">
        <v>811</v>
      </c>
      <c r="N837" s="24" t="s">
        <v>811</v>
      </c>
      <c r="O837" s="24" t="s">
        <v>811</v>
      </c>
      <c r="P837" s="24" t="s">
        <v>811</v>
      </c>
      <c r="Q837" s="71" t="s">
        <v>811</v>
      </c>
      <c r="R837" s="371" t="s">
        <v>811</v>
      </c>
      <c r="S837" s="24" t="s">
        <v>811</v>
      </c>
      <c r="Y837" s="961"/>
      <c r="AB837" s="51"/>
    </row>
    <row r="838" spans="2:28">
      <c r="B838" t="s">
        <v>709</v>
      </c>
      <c r="C838" t="s">
        <v>895</v>
      </c>
      <c r="D838" s="27">
        <v>6</v>
      </c>
      <c r="E838" s="133">
        <v>44447</v>
      </c>
      <c r="K838" s="27">
        <v>8.61</v>
      </c>
      <c r="L838" s="27">
        <v>23.8</v>
      </c>
      <c r="M838" s="24" t="s">
        <v>811</v>
      </c>
      <c r="N838" s="24" t="s">
        <v>811</v>
      </c>
      <c r="O838" s="24" t="s">
        <v>811</v>
      </c>
      <c r="P838" s="24" t="s">
        <v>811</v>
      </c>
      <c r="Q838" s="71" t="s">
        <v>811</v>
      </c>
      <c r="R838" s="371" t="s">
        <v>811</v>
      </c>
      <c r="S838" s="24" t="s">
        <v>811</v>
      </c>
      <c r="Y838" s="961"/>
      <c r="AB838" s="51"/>
    </row>
    <row r="839" spans="2:28">
      <c r="B839" t="s">
        <v>709</v>
      </c>
      <c r="C839" t="s">
        <v>895</v>
      </c>
      <c r="D839" s="27">
        <v>7</v>
      </c>
      <c r="E839" s="133">
        <v>44447</v>
      </c>
      <c r="K839" s="27">
        <v>8.61</v>
      </c>
      <c r="L839" s="27">
        <v>23.7</v>
      </c>
      <c r="M839" s="24" t="s">
        <v>811</v>
      </c>
      <c r="N839" s="24" t="s">
        <v>811</v>
      </c>
      <c r="O839" s="24" t="s">
        <v>811</v>
      </c>
      <c r="P839" s="24" t="s">
        <v>811</v>
      </c>
      <c r="Q839" s="71" t="s">
        <v>811</v>
      </c>
      <c r="R839" s="371" t="s">
        <v>811</v>
      </c>
      <c r="S839" s="24" t="s">
        <v>811</v>
      </c>
      <c r="Y839" s="961"/>
      <c r="AB839" s="51"/>
    </row>
    <row r="840" spans="2:28">
      <c r="B840" t="s">
        <v>709</v>
      </c>
      <c r="C840" t="s">
        <v>895</v>
      </c>
      <c r="D840" s="27">
        <v>8</v>
      </c>
      <c r="E840" s="133">
        <v>44447</v>
      </c>
      <c r="K840" s="27">
        <v>8.57</v>
      </c>
      <c r="L840" s="27">
        <v>23.7</v>
      </c>
      <c r="M840" s="24" t="s">
        <v>811</v>
      </c>
      <c r="N840" s="24" t="s">
        <v>811</v>
      </c>
      <c r="O840" s="24" t="s">
        <v>811</v>
      </c>
      <c r="P840" s="24" t="s">
        <v>811</v>
      </c>
      <c r="Q840" s="71" t="s">
        <v>811</v>
      </c>
      <c r="R840" s="371" t="s">
        <v>811</v>
      </c>
      <c r="S840" s="24" t="s">
        <v>811</v>
      </c>
      <c r="Y840" s="961"/>
      <c r="AB840" s="51"/>
    </row>
    <row r="841" spans="2:28">
      <c r="B841" t="s">
        <v>709</v>
      </c>
      <c r="C841" t="s">
        <v>895</v>
      </c>
      <c r="D841" s="27">
        <v>9</v>
      </c>
      <c r="E841" s="133">
        <v>44447</v>
      </c>
      <c r="K841" s="27">
        <v>9.4499999999999993</v>
      </c>
      <c r="L841" s="27">
        <v>22.7</v>
      </c>
      <c r="M841" s="24">
        <v>6.64</v>
      </c>
      <c r="N841" s="27">
        <v>15.8</v>
      </c>
      <c r="O841" s="24">
        <v>1.3146666666666671</v>
      </c>
      <c r="P841" s="24">
        <v>1.352727777777778</v>
      </c>
      <c r="Q841" s="71">
        <v>0.26133333333333342</v>
      </c>
      <c r="R841" s="371">
        <v>14.347821344036223</v>
      </c>
      <c r="S841" s="24">
        <v>2.6673944444444451</v>
      </c>
      <c r="Y841" s="961"/>
      <c r="AB841" s="51"/>
    </row>
    <row r="842" spans="2:28">
      <c r="B842" t="s">
        <v>709</v>
      </c>
      <c r="C842" t="s">
        <v>895</v>
      </c>
      <c r="D842" s="27">
        <v>10</v>
      </c>
      <c r="E842" s="133">
        <v>44447</v>
      </c>
      <c r="K842" s="27">
        <v>12.05</v>
      </c>
      <c r="L842" s="27">
        <v>18.399999999999999</v>
      </c>
      <c r="M842" s="24" t="s">
        <v>811</v>
      </c>
      <c r="N842" s="24" t="s">
        <v>811</v>
      </c>
      <c r="O842" s="24" t="s">
        <v>811</v>
      </c>
      <c r="P842" s="24" t="s">
        <v>811</v>
      </c>
      <c r="Q842" s="71" t="s">
        <v>811</v>
      </c>
      <c r="R842" s="371" t="s">
        <v>811</v>
      </c>
      <c r="S842" s="24" t="s">
        <v>811</v>
      </c>
      <c r="Y842" s="961"/>
      <c r="AB842" s="51"/>
    </row>
    <row r="843" spans="2:28">
      <c r="B843" t="s">
        <v>709</v>
      </c>
      <c r="C843" t="s">
        <v>895</v>
      </c>
      <c r="D843" s="27">
        <v>11</v>
      </c>
      <c r="E843" s="133">
        <v>44447</v>
      </c>
      <c r="K843" s="27">
        <v>12.81</v>
      </c>
      <c r="L843" s="27">
        <v>15</v>
      </c>
      <c r="M843" s="24" t="s">
        <v>811</v>
      </c>
      <c r="N843" s="24" t="s">
        <v>811</v>
      </c>
      <c r="O843" s="24" t="s">
        <v>811</v>
      </c>
      <c r="P843" s="24" t="s">
        <v>811</v>
      </c>
      <c r="Q843" s="71" t="s">
        <v>811</v>
      </c>
      <c r="R843" s="371" t="s">
        <v>811</v>
      </c>
      <c r="S843" s="24" t="s">
        <v>811</v>
      </c>
      <c r="Y843" s="961"/>
      <c r="AB843" s="51"/>
    </row>
    <row r="844" spans="2:28">
      <c r="B844" t="s">
        <v>709</v>
      </c>
      <c r="C844" t="s">
        <v>895</v>
      </c>
      <c r="D844" s="27">
        <v>12</v>
      </c>
      <c r="E844" s="133">
        <v>44447</v>
      </c>
      <c r="K844" s="27">
        <v>7.1</v>
      </c>
      <c r="L844" s="27">
        <v>13.6</v>
      </c>
      <c r="M844" s="24" t="s">
        <v>811</v>
      </c>
      <c r="N844" s="24" t="s">
        <v>811</v>
      </c>
      <c r="O844" s="24" t="s">
        <v>811</v>
      </c>
      <c r="P844" s="24" t="s">
        <v>811</v>
      </c>
      <c r="Q844" s="71" t="s">
        <v>811</v>
      </c>
      <c r="R844" s="371" t="s">
        <v>811</v>
      </c>
      <c r="S844" s="24" t="s">
        <v>811</v>
      </c>
      <c r="Y844" s="961"/>
      <c r="AB844" s="51"/>
    </row>
    <row r="845" spans="2:28">
      <c r="B845" t="s">
        <v>709</v>
      </c>
      <c r="C845" t="s">
        <v>895</v>
      </c>
      <c r="D845" s="27">
        <v>13</v>
      </c>
      <c r="E845" s="133">
        <v>44447</v>
      </c>
      <c r="K845" s="27">
        <v>0.72</v>
      </c>
      <c r="L845" s="27">
        <v>12.2</v>
      </c>
      <c r="M845" s="24" t="s">
        <v>811</v>
      </c>
      <c r="N845" s="24" t="s">
        <v>811</v>
      </c>
      <c r="O845" s="24" t="s">
        <v>811</v>
      </c>
      <c r="P845" s="24" t="s">
        <v>811</v>
      </c>
      <c r="Q845" s="71" t="s">
        <v>811</v>
      </c>
      <c r="R845" s="371" t="s">
        <v>811</v>
      </c>
      <c r="S845" s="24" t="s">
        <v>811</v>
      </c>
      <c r="Y845" s="961"/>
      <c r="AB845" s="51"/>
    </row>
    <row r="846" spans="2:28">
      <c r="B846" t="s">
        <v>709</v>
      </c>
      <c r="C846" t="s">
        <v>895</v>
      </c>
      <c r="D846" s="27">
        <v>14</v>
      </c>
      <c r="E846" s="133">
        <v>44447</v>
      </c>
      <c r="K846" s="27">
        <v>0.3</v>
      </c>
      <c r="L846" s="27">
        <v>11.7</v>
      </c>
      <c r="M846" s="24" t="s">
        <v>811</v>
      </c>
      <c r="N846" s="24" t="s">
        <v>811</v>
      </c>
      <c r="O846" s="24" t="s">
        <v>811</v>
      </c>
      <c r="P846" s="24" t="s">
        <v>811</v>
      </c>
      <c r="Q846" s="71" t="s">
        <v>811</v>
      </c>
      <c r="R846" s="371" t="s">
        <v>811</v>
      </c>
      <c r="S846" s="24" t="s">
        <v>811</v>
      </c>
      <c r="Y846" s="961"/>
      <c r="AB846" s="51"/>
    </row>
    <row r="847" spans="2:28">
      <c r="B847" t="s">
        <v>709</v>
      </c>
      <c r="C847" t="s">
        <v>895</v>
      </c>
      <c r="D847" s="27">
        <v>15</v>
      </c>
      <c r="E847" s="133">
        <v>44447</v>
      </c>
      <c r="K847" s="27">
        <v>0.19</v>
      </c>
      <c r="L847" s="27">
        <v>11</v>
      </c>
      <c r="M847" s="24" t="s">
        <v>811</v>
      </c>
      <c r="N847" s="24" t="s">
        <v>811</v>
      </c>
      <c r="O847" s="24" t="s">
        <v>811</v>
      </c>
      <c r="P847" s="24" t="s">
        <v>811</v>
      </c>
      <c r="Q847" s="71" t="s">
        <v>811</v>
      </c>
      <c r="R847" s="371" t="s">
        <v>811</v>
      </c>
      <c r="S847" s="24" t="s">
        <v>811</v>
      </c>
      <c r="Y847" s="961"/>
      <c r="AB847" s="51"/>
    </row>
    <row r="848" spans="2:28">
      <c r="B848" t="s">
        <v>709</v>
      </c>
      <c r="C848" t="s">
        <v>895</v>
      </c>
      <c r="D848" s="27">
        <v>16</v>
      </c>
      <c r="E848" s="133">
        <v>44447</v>
      </c>
      <c r="K848" s="27">
        <v>1.4999999999999999E-2</v>
      </c>
      <c r="L848" s="27">
        <v>9.5</v>
      </c>
      <c r="M848" s="24" t="s">
        <v>811</v>
      </c>
      <c r="N848" s="24" t="s">
        <v>811</v>
      </c>
      <c r="O848" s="24" t="s">
        <v>811</v>
      </c>
      <c r="P848" s="24" t="s">
        <v>811</v>
      </c>
      <c r="Q848" s="71" t="s">
        <v>811</v>
      </c>
      <c r="R848" s="371" t="s">
        <v>811</v>
      </c>
      <c r="S848" s="24" t="s">
        <v>811</v>
      </c>
      <c r="Y848" s="961"/>
      <c r="AB848" s="51"/>
    </row>
    <row r="849" spans="1:28">
      <c r="B849" t="s">
        <v>709</v>
      </c>
      <c r="C849" t="s">
        <v>895</v>
      </c>
      <c r="D849" s="27">
        <v>17</v>
      </c>
      <c r="E849" s="133">
        <v>44447</v>
      </c>
      <c r="K849" s="27">
        <v>1.0999999999999999E-2</v>
      </c>
      <c r="L849" s="27">
        <v>9.4</v>
      </c>
      <c r="M849" s="24" t="s">
        <v>811</v>
      </c>
      <c r="N849" s="24" t="s">
        <v>811</v>
      </c>
      <c r="O849" s="24" t="s">
        <v>811</v>
      </c>
      <c r="P849" s="24" t="s">
        <v>811</v>
      </c>
      <c r="Q849" s="71" t="s">
        <v>811</v>
      </c>
      <c r="R849" s="371" t="s">
        <v>811</v>
      </c>
      <c r="S849" s="24" t="s">
        <v>811</v>
      </c>
      <c r="Y849" s="961"/>
      <c r="AB849" s="51"/>
    </row>
    <row r="850" spans="1:28">
      <c r="B850" t="s">
        <v>709</v>
      </c>
      <c r="C850" t="s">
        <v>895</v>
      </c>
      <c r="D850" s="27" t="s">
        <v>814</v>
      </c>
      <c r="E850" s="133">
        <v>44447</v>
      </c>
      <c r="K850" s="27" t="s">
        <v>815</v>
      </c>
      <c r="L850" s="27" t="s">
        <v>815</v>
      </c>
      <c r="M850" s="24">
        <v>6.37</v>
      </c>
      <c r="N850" s="23">
        <v>59</v>
      </c>
      <c r="O850" s="24">
        <v>2.5000000000000001E-2</v>
      </c>
      <c r="P850" s="24">
        <v>72.613091666666662</v>
      </c>
      <c r="Q850" s="71">
        <v>2.3670709349979266</v>
      </c>
      <c r="R850" s="371">
        <v>116.82389420603066</v>
      </c>
      <c r="S850" s="24">
        <v>72.638091666666668</v>
      </c>
      <c r="Y850" s="961"/>
      <c r="AB850" s="51"/>
    </row>
    <row r="851" spans="1:28">
      <c r="D851" s="27"/>
      <c r="E851" s="133"/>
      <c r="K851" s="27"/>
      <c r="L851" s="27"/>
      <c r="M851" s="24"/>
      <c r="N851" s="23"/>
      <c r="O851" s="24"/>
      <c r="P851" s="24"/>
      <c r="Q851" s="71"/>
      <c r="R851" s="371"/>
      <c r="S851" s="24"/>
      <c r="Y851" s="961"/>
      <c r="AB851" s="51"/>
    </row>
    <row r="852" spans="1:28" s="832" customFormat="1" ht="21" thickBot="1">
      <c r="A852" s="144" t="s">
        <v>20</v>
      </c>
      <c r="B852" s="144" t="s">
        <v>701</v>
      </c>
      <c r="C852" s="146" t="s">
        <v>805</v>
      </c>
      <c r="D852" s="1559" t="s">
        <v>786</v>
      </c>
      <c r="E852" s="144" t="s">
        <v>1000</v>
      </c>
      <c r="F852" s="146" t="s">
        <v>1008</v>
      </c>
      <c r="G852" s="146" t="s">
        <v>806</v>
      </c>
      <c r="H852" s="146" t="s">
        <v>807</v>
      </c>
      <c r="I852" s="1560" t="s">
        <v>1009</v>
      </c>
      <c r="J852" s="144" t="s">
        <v>1015</v>
      </c>
      <c r="K852" s="148" t="s">
        <v>1016</v>
      </c>
      <c r="L852" s="144" t="s">
        <v>703</v>
      </c>
      <c r="M852" s="146" t="s">
        <v>1017</v>
      </c>
      <c r="N852" s="149" t="s">
        <v>808</v>
      </c>
      <c r="O852" s="149" t="s">
        <v>1018</v>
      </c>
      <c r="P852" s="149" t="s">
        <v>809</v>
      </c>
      <c r="Q852" s="149" t="s">
        <v>1019</v>
      </c>
      <c r="R852" s="1409" t="s">
        <v>1021</v>
      </c>
      <c r="S852" s="144" t="s">
        <v>1010</v>
      </c>
      <c r="T852" s="146" t="s">
        <v>1011</v>
      </c>
      <c r="U852" s="144" t="s">
        <v>1012</v>
      </c>
      <c r="V852" s="146" t="s">
        <v>1013</v>
      </c>
      <c r="W852" s="144" t="s">
        <v>1014</v>
      </c>
    </row>
    <row r="853" spans="1:28" s="27" customFormat="1">
      <c r="A853" t="s">
        <v>709</v>
      </c>
      <c r="B853" t="s">
        <v>896</v>
      </c>
      <c r="C853" s="27">
        <v>0.5</v>
      </c>
      <c r="D853" s="55">
        <v>44805</v>
      </c>
      <c r="F853">
        <v>4</v>
      </c>
      <c r="G853">
        <v>19</v>
      </c>
      <c r="H853">
        <v>6</v>
      </c>
      <c r="I853" s="1562">
        <v>0.31578947368421051</v>
      </c>
      <c r="J853" s="27">
        <v>7.93</v>
      </c>
      <c r="K853" s="27">
        <v>25.8</v>
      </c>
      <c r="L853" s="22">
        <v>6.4</v>
      </c>
      <c r="M853" s="23">
        <v>13</v>
      </c>
      <c r="N853" s="24">
        <v>0.57715090529184265</v>
      </c>
      <c r="O853" s="24">
        <v>2.5000000000000001E-2</v>
      </c>
      <c r="P853" s="2798">
        <v>0.54822574053343298</v>
      </c>
      <c r="Q853" s="49">
        <v>23.518689146940595</v>
      </c>
      <c r="R853" s="24">
        <v>0.60215090529184268</v>
      </c>
      <c r="S853" t="s">
        <v>1044</v>
      </c>
      <c r="T853">
        <v>1</v>
      </c>
      <c r="U853">
        <v>1</v>
      </c>
      <c r="V853" t="s">
        <v>815</v>
      </c>
      <c r="W853"/>
    </row>
    <row r="854" spans="1:28" s="27" customFormat="1">
      <c r="A854" t="s">
        <v>709</v>
      </c>
      <c r="B854" t="s">
        <v>896</v>
      </c>
      <c r="C854" s="27">
        <v>1</v>
      </c>
      <c r="D854" s="55">
        <v>44805</v>
      </c>
      <c r="F854"/>
      <c r="G854"/>
      <c r="H854"/>
      <c r="I854" s="1561"/>
      <c r="J854" s="27">
        <v>7.93</v>
      </c>
      <c r="K854" s="27">
        <v>25.8</v>
      </c>
      <c r="L854" s="27" t="s">
        <v>811</v>
      </c>
      <c r="M854" s="27" t="s">
        <v>811</v>
      </c>
      <c r="N854" s="24" t="s">
        <v>811</v>
      </c>
      <c r="O854" s="24" t="s">
        <v>811</v>
      </c>
      <c r="P854" s="27" t="s">
        <v>811</v>
      </c>
      <c r="Q854" s="27" t="s">
        <v>811</v>
      </c>
      <c r="R854" s="24" t="s">
        <v>811</v>
      </c>
      <c r="S854"/>
      <c r="T854"/>
      <c r="U854"/>
      <c r="V854"/>
      <c r="W854"/>
    </row>
    <row r="855" spans="1:28" s="27" customFormat="1">
      <c r="A855" t="s">
        <v>709</v>
      </c>
      <c r="B855" t="s">
        <v>896</v>
      </c>
      <c r="C855" s="27">
        <v>2</v>
      </c>
      <c r="D855" s="55">
        <v>44805</v>
      </c>
      <c r="F855"/>
      <c r="G855"/>
      <c r="H855"/>
      <c r="I855" s="1561"/>
      <c r="J855" s="27">
        <v>7.9</v>
      </c>
      <c r="K855" s="27">
        <v>25.8</v>
      </c>
      <c r="L855" s="27" t="s">
        <v>811</v>
      </c>
      <c r="M855" s="27" t="s">
        <v>811</v>
      </c>
      <c r="N855" s="24" t="s">
        <v>811</v>
      </c>
      <c r="O855" s="24" t="s">
        <v>811</v>
      </c>
      <c r="P855" s="27" t="s">
        <v>811</v>
      </c>
      <c r="Q855" s="27" t="s">
        <v>811</v>
      </c>
      <c r="R855" s="24" t="s">
        <v>811</v>
      </c>
      <c r="S855"/>
      <c r="T855"/>
      <c r="U855"/>
      <c r="V855"/>
      <c r="W855"/>
    </row>
    <row r="856" spans="1:28" s="27" customFormat="1">
      <c r="A856" t="s">
        <v>709</v>
      </c>
      <c r="B856" t="s">
        <v>896</v>
      </c>
      <c r="C856" s="27">
        <v>3</v>
      </c>
      <c r="D856" s="55">
        <v>44805</v>
      </c>
      <c r="F856"/>
      <c r="G856"/>
      <c r="H856"/>
      <c r="I856" s="1561"/>
      <c r="J856" s="27">
        <v>7.9</v>
      </c>
      <c r="K856" s="27">
        <v>25.8</v>
      </c>
      <c r="L856" s="22">
        <v>6.63</v>
      </c>
      <c r="M856" s="23">
        <v>12.4</v>
      </c>
      <c r="N856" s="24">
        <v>0.67528187744374146</v>
      </c>
      <c r="O856" s="24">
        <v>0.03</v>
      </c>
      <c r="P856" s="2798">
        <v>0.39158981466673781</v>
      </c>
      <c r="Q856" s="49">
        <v>19.767014292094686</v>
      </c>
      <c r="R856" s="24">
        <v>0.70528187744374149</v>
      </c>
      <c r="S856"/>
      <c r="T856"/>
      <c r="U856"/>
      <c r="V856"/>
      <c r="W856"/>
    </row>
    <row r="857" spans="1:28" s="27" customFormat="1">
      <c r="A857" t="s">
        <v>709</v>
      </c>
      <c r="B857" t="s">
        <v>896</v>
      </c>
      <c r="C857" s="27">
        <v>4</v>
      </c>
      <c r="D857" s="55">
        <v>44805</v>
      </c>
      <c r="F857"/>
      <c r="G857"/>
      <c r="H857"/>
      <c r="I857" s="1561"/>
      <c r="J857" s="27">
        <v>7.9</v>
      </c>
      <c r="K857" s="27">
        <v>25.8</v>
      </c>
      <c r="L857" s="27" t="s">
        <v>811</v>
      </c>
      <c r="M857" s="27" t="s">
        <v>811</v>
      </c>
      <c r="N857" s="24" t="s">
        <v>811</v>
      </c>
      <c r="O857" s="24" t="s">
        <v>811</v>
      </c>
      <c r="P857" s="27" t="s">
        <v>811</v>
      </c>
      <c r="Q857" s="27" t="s">
        <v>811</v>
      </c>
      <c r="R857" s="24" t="s">
        <v>811</v>
      </c>
      <c r="S857"/>
      <c r="T857"/>
      <c r="U857"/>
      <c r="V857"/>
      <c r="W857"/>
    </row>
    <row r="858" spans="1:28" s="27" customFormat="1">
      <c r="A858" t="s">
        <v>709</v>
      </c>
      <c r="B858" t="s">
        <v>896</v>
      </c>
      <c r="C858" s="27">
        <v>5</v>
      </c>
      <c r="D858" s="55">
        <v>44805</v>
      </c>
      <c r="F858"/>
      <c r="G858"/>
      <c r="H858"/>
      <c r="I858" s="1561"/>
      <c r="J858" s="27">
        <v>7.84</v>
      </c>
      <c r="K858" s="27">
        <v>25.8</v>
      </c>
      <c r="L858" s="27" t="s">
        <v>811</v>
      </c>
      <c r="M858" s="27" t="s">
        <v>811</v>
      </c>
      <c r="N858" s="24" t="s">
        <v>811</v>
      </c>
      <c r="O858" s="24" t="s">
        <v>811</v>
      </c>
      <c r="P858" s="27" t="s">
        <v>811</v>
      </c>
      <c r="Q858" s="27" t="s">
        <v>811</v>
      </c>
      <c r="R858" s="24" t="s">
        <v>811</v>
      </c>
      <c r="S858"/>
      <c r="T858"/>
      <c r="U858"/>
      <c r="V858"/>
      <c r="W858"/>
    </row>
    <row r="859" spans="1:28" s="27" customFormat="1">
      <c r="A859" t="s">
        <v>709</v>
      </c>
      <c r="B859" t="s">
        <v>896</v>
      </c>
      <c r="C859" s="27">
        <v>6</v>
      </c>
      <c r="D859" s="55">
        <v>44805</v>
      </c>
      <c r="F859"/>
      <c r="G859"/>
      <c r="H859"/>
      <c r="I859" s="1561"/>
      <c r="J859" s="27">
        <v>7.81</v>
      </c>
      <c r="K859" s="27">
        <v>25.8</v>
      </c>
      <c r="L859" s="27" t="s">
        <v>811</v>
      </c>
      <c r="M859" s="27" t="s">
        <v>811</v>
      </c>
      <c r="N859" s="24" t="s">
        <v>811</v>
      </c>
      <c r="O859" s="24" t="s">
        <v>811</v>
      </c>
      <c r="P859" s="27" t="s">
        <v>811</v>
      </c>
      <c r="Q859" s="27" t="s">
        <v>811</v>
      </c>
      <c r="R859" s="24" t="s">
        <v>811</v>
      </c>
      <c r="S859"/>
      <c r="T859"/>
      <c r="U859"/>
      <c r="V859"/>
      <c r="W859"/>
    </row>
    <row r="860" spans="1:28" s="27" customFormat="1">
      <c r="A860" t="s">
        <v>709</v>
      </c>
      <c r="B860" t="s">
        <v>896</v>
      </c>
      <c r="C860" s="27">
        <v>7</v>
      </c>
      <c r="D860" s="55">
        <v>44805</v>
      </c>
      <c r="F860"/>
      <c r="G860"/>
      <c r="H860"/>
      <c r="I860" s="1561"/>
      <c r="J860" s="27">
        <v>7.89</v>
      </c>
      <c r="K860" s="27">
        <v>25.6</v>
      </c>
      <c r="L860" s="27" t="s">
        <v>811</v>
      </c>
      <c r="M860" s="27" t="s">
        <v>811</v>
      </c>
      <c r="N860" s="24" t="s">
        <v>811</v>
      </c>
      <c r="O860" s="24" t="s">
        <v>811</v>
      </c>
      <c r="P860" s="27" t="s">
        <v>811</v>
      </c>
      <c r="Q860" s="27" t="s">
        <v>811</v>
      </c>
      <c r="R860" s="24" t="s">
        <v>811</v>
      </c>
      <c r="S860"/>
      <c r="T860"/>
      <c r="U860"/>
      <c r="V860"/>
      <c r="W860"/>
    </row>
    <row r="861" spans="1:28" s="27" customFormat="1">
      <c r="A861" t="s">
        <v>709</v>
      </c>
      <c r="B861" t="s">
        <v>896</v>
      </c>
      <c r="C861" s="27">
        <v>8</v>
      </c>
      <c r="D861" s="55">
        <v>44805</v>
      </c>
      <c r="F861"/>
      <c r="G861"/>
      <c r="H861"/>
      <c r="I861" s="1561"/>
      <c r="J861" s="27">
        <v>8.6999999999999993</v>
      </c>
      <c r="K861" s="27">
        <v>23.5</v>
      </c>
      <c r="L861" s="27" t="s">
        <v>811</v>
      </c>
      <c r="M861" s="27" t="s">
        <v>811</v>
      </c>
      <c r="N861" s="24" t="s">
        <v>811</v>
      </c>
      <c r="O861" s="24" t="s">
        <v>811</v>
      </c>
      <c r="P861" s="27" t="s">
        <v>811</v>
      </c>
      <c r="Q861" s="27" t="s">
        <v>811</v>
      </c>
      <c r="R861" s="24" t="s">
        <v>811</v>
      </c>
      <c r="S861"/>
      <c r="T861"/>
      <c r="U861"/>
      <c r="V861"/>
      <c r="W861"/>
    </row>
    <row r="862" spans="1:28" s="27" customFormat="1">
      <c r="A862" t="s">
        <v>709</v>
      </c>
      <c r="B862" t="s">
        <v>896</v>
      </c>
      <c r="C862" s="27">
        <v>9</v>
      </c>
      <c r="D862" s="55">
        <v>44805</v>
      </c>
      <c r="F862"/>
      <c r="G862"/>
      <c r="H862"/>
      <c r="I862" s="1561"/>
      <c r="J862" s="27">
        <v>11.8</v>
      </c>
      <c r="K862" s="27">
        <v>18.5</v>
      </c>
      <c r="L862" s="22">
        <v>6.78</v>
      </c>
      <c r="M862" s="23">
        <v>14.3</v>
      </c>
      <c r="N862" s="24">
        <v>0.83414445297116746</v>
      </c>
      <c r="O862" s="24">
        <v>0.03</v>
      </c>
      <c r="P862" s="2798">
        <v>0.27411287026671649</v>
      </c>
      <c r="Q862" s="49">
        <v>14.59506252791425</v>
      </c>
      <c r="R862" s="24">
        <v>0.86414445297116749</v>
      </c>
      <c r="S862"/>
      <c r="T862"/>
      <c r="U862"/>
      <c r="V862"/>
      <c r="W862"/>
    </row>
    <row r="863" spans="1:28" s="27" customFormat="1">
      <c r="A863" t="s">
        <v>709</v>
      </c>
      <c r="B863" t="s">
        <v>896</v>
      </c>
      <c r="C863" s="27">
        <v>10</v>
      </c>
      <c r="D863" s="55">
        <v>44805</v>
      </c>
      <c r="F863"/>
      <c r="G863"/>
      <c r="H863"/>
      <c r="I863" s="1561"/>
      <c r="J863" s="27">
        <v>12.23</v>
      </c>
      <c r="K863" s="27">
        <v>16.2</v>
      </c>
      <c r="L863" s="27" t="s">
        <v>811</v>
      </c>
      <c r="M863" s="27" t="s">
        <v>811</v>
      </c>
      <c r="N863" s="24" t="s">
        <v>811</v>
      </c>
      <c r="O863" s="24" t="s">
        <v>811</v>
      </c>
      <c r="P863" s="27" t="s">
        <v>811</v>
      </c>
      <c r="Q863" s="27" t="s">
        <v>811</v>
      </c>
      <c r="R863" s="24" t="s">
        <v>811</v>
      </c>
      <c r="S863"/>
      <c r="T863"/>
      <c r="U863"/>
      <c r="V863"/>
      <c r="W863"/>
    </row>
    <row r="864" spans="1:28" s="27" customFormat="1">
      <c r="A864" t="s">
        <v>709</v>
      </c>
      <c r="B864" t="s">
        <v>896</v>
      </c>
      <c r="C864" s="27">
        <v>11</v>
      </c>
      <c r="D864" s="55">
        <v>44805</v>
      </c>
      <c r="F864"/>
      <c r="G864"/>
      <c r="H864"/>
      <c r="I864" s="1561"/>
      <c r="J864" s="27">
        <v>9.1999999999999993</v>
      </c>
      <c r="K864" s="27">
        <v>14.5</v>
      </c>
      <c r="L864" s="27" t="s">
        <v>811</v>
      </c>
      <c r="M864" s="27" t="s">
        <v>811</v>
      </c>
      <c r="N864" s="24" t="s">
        <v>811</v>
      </c>
      <c r="O864" s="24" t="s">
        <v>811</v>
      </c>
      <c r="P864" s="27" t="s">
        <v>811</v>
      </c>
      <c r="Q864" s="27" t="s">
        <v>811</v>
      </c>
      <c r="R864" s="24" t="s">
        <v>811</v>
      </c>
      <c r="S864"/>
      <c r="T864"/>
      <c r="U864"/>
      <c r="V864"/>
      <c r="W864"/>
    </row>
    <row r="865" spans="1:36" s="27" customFormat="1">
      <c r="A865" t="s">
        <v>709</v>
      </c>
      <c r="B865" t="s">
        <v>896</v>
      </c>
      <c r="C865" s="27">
        <v>12</v>
      </c>
      <c r="D865" s="55">
        <v>44805</v>
      </c>
      <c r="F865"/>
      <c r="G865"/>
      <c r="H865"/>
      <c r="I865" s="1561"/>
      <c r="J865" s="27">
        <v>8.4600000000000009</v>
      </c>
      <c r="K865" s="27">
        <v>13.7</v>
      </c>
      <c r="L865" s="27" t="s">
        <v>811</v>
      </c>
      <c r="M865" s="27" t="s">
        <v>811</v>
      </c>
      <c r="N865" s="24" t="s">
        <v>811</v>
      </c>
      <c r="O865" s="24" t="s">
        <v>811</v>
      </c>
      <c r="P865" s="27" t="s">
        <v>811</v>
      </c>
      <c r="Q865" s="27" t="s">
        <v>811</v>
      </c>
      <c r="R865" s="24" t="s">
        <v>811</v>
      </c>
      <c r="S865"/>
      <c r="T865"/>
      <c r="U865"/>
      <c r="V865"/>
      <c r="W865"/>
    </row>
    <row r="866" spans="1:36" s="27" customFormat="1">
      <c r="A866" t="s">
        <v>709</v>
      </c>
      <c r="B866" t="s">
        <v>896</v>
      </c>
      <c r="C866" s="27">
        <v>13</v>
      </c>
      <c r="D866" s="55">
        <v>44805</v>
      </c>
      <c r="F866"/>
      <c r="G866"/>
      <c r="H866"/>
      <c r="I866" s="1561"/>
      <c r="J866" s="27">
        <v>1.1000000000000001</v>
      </c>
      <c r="K866" s="27">
        <v>13.3</v>
      </c>
      <c r="L866" s="27" t="s">
        <v>811</v>
      </c>
      <c r="M866" s="27" t="s">
        <v>811</v>
      </c>
      <c r="N866" s="24" t="s">
        <v>811</v>
      </c>
      <c r="O866" s="24" t="s">
        <v>811</v>
      </c>
      <c r="P866" s="27" t="s">
        <v>811</v>
      </c>
      <c r="Q866" s="27" t="s">
        <v>811</v>
      </c>
      <c r="R866" s="24" t="s">
        <v>811</v>
      </c>
      <c r="S866"/>
      <c r="T866"/>
      <c r="U866"/>
      <c r="V866"/>
      <c r="W866"/>
    </row>
    <row r="867" spans="1:36" s="27" customFormat="1">
      <c r="A867" t="s">
        <v>709</v>
      </c>
      <c r="B867" t="s">
        <v>896</v>
      </c>
      <c r="C867" s="27">
        <v>14</v>
      </c>
      <c r="D867" s="55">
        <v>44805</v>
      </c>
      <c r="F867"/>
      <c r="G867"/>
      <c r="H867"/>
      <c r="I867" s="1561"/>
      <c r="J867" s="27">
        <v>0.45</v>
      </c>
      <c r="K867" s="27">
        <v>12.7</v>
      </c>
      <c r="L867" s="27" t="s">
        <v>811</v>
      </c>
      <c r="M867" s="27" t="s">
        <v>811</v>
      </c>
      <c r="N867" s="24" t="s">
        <v>811</v>
      </c>
      <c r="O867" s="24" t="s">
        <v>811</v>
      </c>
      <c r="P867" s="27" t="s">
        <v>811</v>
      </c>
      <c r="Q867" s="27" t="s">
        <v>811</v>
      </c>
      <c r="R867" s="24" t="s">
        <v>811</v>
      </c>
      <c r="S867"/>
      <c r="T867"/>
      <c r="U867"/>
      <c r="V867"/>
      <c r="W867"/>
    </row>
    <row r="868" spans="1:36">
      <c r="A868" t="s">
        <v>709</v>
      </c>
      <c r="B868" t="s">
        <v>896</v>
      </c>
      <c r="C868" s="27">
        <v>15</v>
      </c>
      <c r="D868" s="55">
        <v>44805</v>
      </c>
      <c r="E868" s="27"/>
      <c r="I868" s="1561"/>
      <c r="J868" s="27">
        <v>0.2</v>
      </c>
      <c r="K868" s="27">
        <v>12.1</v>
      </c>
      <c r="L868" s="27" t="s">
        <v>811</v>
      </c>
      <c r="M868" s="27" t="s">
        <v>811</v>
      </c>
      <c r="N868" s="24" t="s">
        <v>811</v>
      </c>
      <c r="O868" s="24" t="s">
        <v>811</v>
      </c>
      <c r="P868" s="27" t="s">
        <v>811</v>
      </c>
      <c r="Q868" s="27" t="s">
        <v>811</v>
      </c>
      <c r="R868" s="24" t="s">
        <v>811</v>
      </c>
    </row>
    <row r="869" spans="1:36">
      <c r="A869" t="s">
        <v>709</v>
      </c>
      <c r="B869" t="s">
        <v>896</v>
      </c>
      <c r="C869" s="27">
        <v>16</v>
      </c>
      <c r="D869" s="55">
        <v>44805</v>
      </c>
      <c r="E869" s="27"/>
      <c r="I869" s="1561"/>
      <c r="J869" s="27">
        <v>0.13</v>
      </c>
      <c r="K869" s="27">
        <v>11.2</v>
      </c>
      <c r="L869" s="27" t="s">
        <v>811</v>
      </c>
      <c r="M869" s="27" t="s">
        <v>811</v>
      </c>
      <c r="N869" s="24" t="s">
        <v>811</v>
      </c>
      <c r="O869" s="24" t="s">
        <v>811</v>
      </c>
      <c r="P869" s="27" t="s">
        <v>811</v>
      </c>
      <c r="Q869" s="27" t="s">
        <v>811</v>
      </c>
      <c r="R869" s="24" t="s">
        <v>811</v>
      </c>
    </row>
    <row r="870" spans="1:36">
      <c r="A870" t="s">
        <v>709</v>
      </c>
      <c r="B870" t="s">
        <v>896</v>
      </c>
      <c r="C870" s="27">
        <v>17</v>
      </c>
      <c r="D870" s="55">
        <v>44805</v>
      </c>
      <c r="E870" s="27"/>
      <c r="I870" s="1561"/>
      <c r="J870" s="27">
        <v>0.12</v>
      </c>
      <c r="K870" s="27">
        <v>11.1</v>
      </c>
      <c r="L870" s="22">
        <v>6.34</v>
      </c>
      <c r="M870" s="23">
        <v>56.6</v>
      </c>
      <c r="N870" s="24">
        <v>10.222346422591425</v>
      </c>
      <c r="O870" s="24">
        <v>0.03</v>
      </c>
      <c r="P870" s="2798">
        <v>2.744066833660165</v>
      </c>
      <c r="Q870" s="49">
        <v>126.82373604287628</v>
      </c>
      <c r="R870" s="24">
        <v>10.252346422591424</v>
      </c>
    </row>
    <row r="871" spans="1:36">
      <c r="D871" s="27"/>
      <c r="E871" s="133"/>
      <c r="K871" s="27"/>
      <c r="L871" s="27"/>
      <c r="M871" s="24"/>
      <c r="N871" s="23"/>
      <c r="O871" s="24"/>
      <c r="P871" s="24"/>
      <c r="Q871" s="71"/>
      <c r="R871" s="371"/>
      <c r="S871" s="24"/>
      <c r="Y871" s="961"/>
      <c r="AB871" s="51"/>
    </row>
    <row r="872" spans="1:36">
      <c r="D872" s="27"/>
      <c r="E872" s="133"/>
      <c r="K872" s="27"/>
      <c r="L872" s="27"/>
      <c r="M872" s="24"/>
      <c r="N872" s="23"/>
      <c r="O872" s="24"/>
      <c r="P872" s="24"/>
      <c r="Q872" s="71"/>
      <c r="R872" s="371"/>
      <c r="S872" s="24"/>
      <c r="Y872" s="961"/>
      <c r="AB872" s="51"/>
    </row>
    <row r="873" spans="1:36">
      <c r="D873" s="27"/>
      <c r="E873" s="133"/>
      <c r="K873" s="27"/>
      <c r="L873" s="27"/>
      <c r="M873" s="24"/>
      <c r="N873" s="23"/>
      <c r="O873" s="24"/>
      <c r="P873" s="24"/>
      <c r="Q873" s="71"/>
      <c r="R873" s="371"/>
      <c r="S873" s="24"/>
      <c r="Y873" s="961"/>
      <c r="AB873" s="51"/>
    </row>
    <row r="874" spans="1:36">
      <c r="D874" s="27"/>
      <c r="E874" s="133"/>
      <c r="K874" s="27"/>
      <c r="L874" s="27"/>
      <c r="M874" s="24"/>
      <c r="N874" s="23"/>
      <c r="O874" s="24"/>
      <c r="P874" s="24"/>
      <c r="Q874" s="71"/>
      <c r="R874" s="371"/>
      <c r="S874" s="24"/>
      <c r="Y874" s="961"/>
      <c r="AB874" s="51"/>
    </row>
    <row r="875" spans="1:36" s="747" customFormat="1">
      <c r="A875" s="983"/>
      <c r="B875" s="815"/>
      <c r="C875" s="815"/>
      <c r="D875" s="815"/>
      <c r="E875" s="873"/>
      <c r="F875" s="815"/>
      <c r="G875" s="815"/>
      <c r="H875" s="815"/>
      <c r="I875" s="815"/>
      <c r="J875" s="875"/>
      <c r="K875" s="815"/>
      <c r="L875" s="876"/>
      <c r="M875" s="815"/>
      <c r="N875" s="815"/>
      <c r="O875" s="815"/>
      <c r="P875" s="815"/>
      <c r="Q875" s="878"/>
      <c r="R875" s="878"/>
      <c r="S875" s="815"/>
      <c r="T875" s="815"/>
      <c r="U875" s="815"/>
      <c r="V875" s="815"/>
      <c r="W875" s="815"/>
      <c r="X875" s="815"/>
    </row>
    <row r="876" spans="1:36">
      <c r="A876" s="971" t="s">
        <v>897</v>
      </c>
      <c r="B876" s="795"/>
      <c r="C876" s="795"/>
      <c r="D876" s="795"/>
      <c r="E876" s="797"/>
      <c r="F876" s="798"/>
      <c r="G876" s="795"/>
      <c r="H876" s="795"/>
      <c r="I876" s="797"/>
      <c r="J876" s="795"/>
      <c r="K876" s="795"/>
      <c r="L876" s="795"/>
      <c r="M876" s="814"/>
      <c r="O876" s="800"/>
      <c r="P876" s="800"/>
      <c r="Q876" s="800"/>
      <c r="R876" s="800"/>
      <c r="S876" s="800"/>
      <c r="T876" s="800"/>
      <c r="U876" s="800"/>
      <c r="V876" s="801"/>
      <c r="W876" s="800"/>
      <c r="X876" s="795"/>
    </row>
    <row r="877" spans="1:36">
      <c r="A877" s="840" t="s">
        <v>784</v>
      </c>
      <c r="B877" s="841" t="s">
        <v>20</v>
      </c>
      <c r="C877" s="841" t="s">
        <v>701</v>
      </c>
      <c r="D877" s="841" t="s">
        <v>999</v>
      </c>
      <c r="E877" s="842" t="s">
        <v>785</v>
      </c>
      <c r="F877" s="842" t="s">
        <v>786</v>
      </c>
      <c r="G877" s="842" t="s">
        <v>1000</v>
      </c>
      <c r="H877" s="842" t="s">
        <v>1001</v>
      </c>
      <c r="I877" s="842" t="s">
        <v>787</v>
      </c>
      <c r="J877" s="842" t="s">
        <v>788</v>
      </c>
      <c r="K877" s="842" t="s">
        <v>789</v>
      </c>
      <c r="L877" s="842" t="s">
        <v>1002</v>
      </c>
      <c r="M877" s="842" t="s">
        <v>790</v>
      </c>
      <c r="N877" s="842" t="s">
        <v>791</v>
      </c>
      <c r="O877" s="843" t="s">
        <v>792</v>
      </c>
      <c r="P877" s="843" t="s">
        <v>474</v>
      </c>
      <c r="Q877" s="843" t="s">
        <v>793</v>
      </c>
      <c r="R877" s="843" t="s">
        <v>483</v>
      </c>
      <c r="S877" s="843" t="s">
        <v>794</v>
      </c>
      <c r="T877" s="843" t="s">
        <v>480</v>
      </c>
      <c r="U877" s="843" t="s">
        <v>1003</v>
      </c>
      <c r="V877" s="841" t="s">
        <v>1004</v>
      </c>
      <c r="W877" s="841" t="s">
        <v>1005</v>
      </c>
      <c r="X877" s="844" t="s">
        <v>1006</v>
      </c>
      <c r="Y877" s="845" t="s">
        <v>798</v>
      </c>
      <c r="AE877" s="848" t="s">
        <v>784</v>
      </c>
      <c r="AF877" s="849" t="s">
        <v>20</v>
      </c>
      <c r="AG877" s="849" t="s">
        <v>701</v>
      </c>
      <c r="AH877" s="849" t="s">
        <v>1005</v>
      </c>
      <c r="AI877" s="844" t="s">
        <v>1006</v>
      </c>
      <c r="AJ877" s="850" t="s">
        <v>798</v>
      </c>
    </row>
    <row r="878" spans="1:36">
      <c r="A878" s="787" t="s">
        <v>78</v>
      </c>
      <c r="B878" s="788" t="s">
        <v>368</v>
      </c>
      <c r="C878" s="789" t="s">
        <v>138</v>
      </c>
      <c r="D878" s="789" t="s">
        <v>1039</v>
      </c>
      <c r="E878" s="789">
        <v>0.5</v>
      </c>
      <c r="F878" s="886">
        <v>43335</v>
      </c>
      <c r="G878" s="790"/>
      <c r="H878" s="790"/>
      <c r="I878" s="789">
        <v>6.1</v>
      </c>
      <c r="J878" s="789">
        <v>2.415</v>
      </c>
      <c r="K878" s="789">
        <v>1.53</v>
      </c>
      <c r="L878" s="789">
        <v>9.08</v>
      </c>
      <c r="M878" s="951">
        <v>0.4</v>
      </c>
      <c r="N878">
        <v>12.389600000000002</v>
      </c>
      <c r="O878" s="784">
        <v>2.415</v>
      </c>
      <c r="P878" s="784">
        <v>47.279768109389515</v>
      </c>
      <c r="Q878" s="784">
        <v>6.8599999999999994</v>
      </c>
      <c r="R878" s="784">
        <v>49.460839485372141</v>
      </c>
      <c r="S878" s="784">
        <v>15.17726</v>
      </c>
      <c r="T878" s="784">
        <v>43.388769540096305</v>
      </c>
      <c r="U878" s="784">
        <v>46.709792378285989</v>
      </c>
      <c r="V878" s="785" t="s">
        <v>1030</v>
      </c>
      <c r="W878" s="784"/>
      <c r="X878" s="788"/>
      <c r="Y878" s="571" t="s">
        <v>1031</v>
      </c>
    </row>
    <row r="879" spans="1:36">
      <c r="A879" s="787" t="s">
        <v>78</v>
      </c>
      <c r="B879" s="788" t="s">
        <v>368</v>
      </c>
      <c r="C879" s="789" t="s">
        <v>138</v>
      </c>
      <c r="D879" s="789" t="s">
        <v>1039</v>
      </c>
      <c r="E879" s="789">
        <v>1</v>
      </c>
      <c r="F879" s="886">
        <v>43335</v>
      </c>
      <c r="G879" s="790"/>
      <c r="H879" s="790"/>
      <c r="I879" s="789">
        <v>6.1</v>
      </c>
      <c r="J879" s="789">
        <v>2.415</v>
      </c>
      <c r="K879" s="789"/>
      <c r="L879" s="789"/>
      <c r="M879" s="951"/>
      <c r="N879" t="s">
        <v>803</v>
      </c>
      <c r="O879" s="784"/>
      <c r="P879" s="784" t="s">
        <v>803</v>
      </c>
      <c r="Q879" s="784"/>
      <c r="R879" s="784" t="s">
        <v>803</v>
      </c>
      <c r="S879" s="784"/>
      <c r="T879" s="784" t="s">
        <v>803</v>
      </c>
      <c r="U879" s="784" t="s">
        <v>803</v>
      </c>
      <c r="V879" s="785" t="s">
        <v>803</v>
      </c>
      <c r="W879" s="784"/>
      <c r="X879" s="788"/>
      <c r="Y879" s="430" t="s">
        <v>803</v>
      </c>
    </row>
    <row r="880" spans="1:36">
      <c r="A880" s="787" t="s">
        <v>78</v>
      </c>
      <c r="B880" s="788" t="s">
        <v>368</v>
      </c>
      <c r="C880" s="789" t="s">
        <v>138</v>
      </c>
      <c r="D880" s="789" t="s">
        <v>1039</v>
      </c>
      <c r="E880" s="789">
        <v>2</v>
      </c>
      <c r="F880" s="886">
        <v>43335</v>
      </c>
      <c r="G880" s="790"/>
      <c r="H880" s="790"/>
      <c r="I880" s="789">
        <v>6.1</v>
      </c>
      <c r="J880" s="789">
        <v>2.415</v>
      </c>
      <c r="K880" s="789"/>
      <c r="L880" s="789"/>
      <c r="M880" s="951"/>
      <c r="N880" t="s">
        <v>803</v>
      </c>
      <c r="O880" s="784"/>
      <c r="P880" s="784" t="s">
        <v>803</v>
      </c>
      <c r="Q880" s="784"/>
      <c r="R880" s="784" t="s">
        <v>803</v>
      </c>
      <c r="S880" s="784"/>
      <c r="T880" s="784" t="s">
        <v>803</v>
      </c>
      <c r="U880" s="784" t="s">
        <v>803</v>
      </c>
      <c r="V880" s="785" t="s">
        <v>803</v>
      </c>
      <c r="W880" s="784"/>
      <c r="X880" s="788"/>
      <c r="Y880" s="430" t="s">
        <v>803</v>
      </c>
    </row>
    <row r="881" spans="1:25">
      <c r="A881" s="787" t="s">
        <v>78</v>
      </c>
      <c r="B881" s="788" t="s">
        <v>368</v>
      </c>
      <c r="C881" s="789" t="s">
        <v>138</v>
      </c>
      <c r="D881" s="789" t="s">
        <v>1039</v>
      </c>
      <c r="E881" s="789">
        <v>3</v>
      </c>
      <c r="F881" s="886">
        <v>43335</v>
      </c>
      <c r="G881" s="790"/>
      <c r="H881" s="790"/>
      <c r="I881" s="789">
        <v>6.1</v>
      </c>
      <c r="J881" s="789">
        <v>2.415</v>
      </c>
      <c r="K881" s="789"/>
      <c r="L881" s="789"/>
      <c r="M881" s="951"/>
      <c r="N881" t="s">
        <v>803</v>
      </c>
      <c r="O881" s="784"/>
      <c r="P881" s="784" t="s">
        <v>803</v>
      </c>
      <c r="Q881" s="784"/>
      <c r="R881" s="784" t="s">
        <v>803</v>
      </c>
      <c r="S881" s="784"/>
      <c r="T881" s="784" t="s">
        <v>803</v>
      </c>
      <c r="U881" s="784" t="s">
        <v>803</v>
      </c>
      <c r="V881" s="785" t="s">
        <v>803</v>
      </c>
      <c r="W881" s="784"/>
      <c r="X881" s="788"/>
      <c r="Y881" s="430" t="s">
        <v>803</v>
      </c>
    </row>
    <row r="882" spans="1:25">
      <c r="A882" s="787" t="s">
        <v>78</v>
      </c>
      <c r="B882" s="788" t="s">
        <v>368</v>
      </c>
      <c r="C882" s="789" t="s">
        <v>138</v>
      </c>
      <c r="D882" s="789" t="s">
        <v>1039</v>
      </c>
      <c r="E882" s="789">
        <v>4</v>
      </c>
      <c r="F882" s="886">
        <v>43335</v>
      </c>
      <c r="G882" s="790"/>
      <c r="H882" s="790"/>
      <c r="I882" s="789">
        <v>6.1</v>
      </c>
      <c r="J882" s="789">
        <v>2.415</v>
      </c>
      <c r="K882" s="789"/>
      <c r="L882" s="789"/>
      <c r="M882" s="951"/>
      <c r="N882" t="s">
        <v>803</v>
      </c>
      <c r="O882" s="784"/>
      <c r="P882" s="784" t="s">
        <v>803</v>
      </c>
      <c r="Q882" s="784"/>
      <c r="R882" s="784" t="s">
        <v>803</v>
      </c>
      <c r="S882" s="784"/>
      <c r="T882" s="784" t="s">
        <v>803</v>
      </c>
      <c r="U882" s="784" t="s">
        <v>803</v>
      </c>
      <c r="V882" s="785" t="s">
        <v>803</v>
      </c>
      <c r="W882" s="784"/>
      <c r="X882" s="788"/>
      <c r="Y882" s="430" t="s">
        <v>803</v>
      </c>
    </row>
    <row r="883" spans="1:25">
      <c r="A883" s="787" t="s">
        <v>78</v>
      </c>
      <c r="B883" s="788" t="s">
        <v>368</v>
      </c>
      <c r="C883" s="789" t="s">
        <v>138</v>
      </c>
      <c r="D883" s="789" t="s">
        <v>1039</v>
      </c>
      <c r="E883" s="789">
        <v>5</v>
      </c>
      <c r="F883" s="886">
        <v>43335</v>
      </c>
      <c r="G883" s="790"/>
      <c r="H883" s="790"/>
      <c r="I883" s="789">
        <v>6.1</v>
      </c>
      <c r="J883" s="789">
        <v>2.415</v>
      </c>
      <c r="K883" s="789"/>
      <c r="L883" s="789"/>
      <c r="M883" s="951"/>
      <c r="N883" t="s">
        <v>803</v>
      </c>
      <c r="O883" s="784"/>
      <c r="P883" s="784" t="s">
        <v>803</v>
      </c>
      <c r="Q883" s="784"/>
      <c r="R883" s="784" t="s">
        <v>803</v>
      </c>
      <c r="S883" s="784"/>
      <c r="T883" s="784" t="s">
        <v>803</v>
      </c>
      <c r="U883" s="784" t="s">
        <v>803</v>
      </c>
      <c r="V883" s="785" t="s">
        <v>803</v>
      </c>
      <c r="W883" s="784"/>
      <c r="X883" s="788"/>
      <c r="Y883" s="430" t="s">
        <v>803</v>
      </c>
    </row>
    <row r="884" spans="1:25">
      <c r="A884" s="794" t="s">
        <v>78</v>
      </c>
      <c r="B884" s="795" t="s">
        <v>368</v>
      </c>
      <c r="C884" s="796" t="s">
        <v>138</v>
      </c>
      <c r="D884" s="796" t="s">
        <v>1039</v>
      </c>
      <c r="E884" s="796">
        <v>6</v>
      </c>
      <c r="F884" s="887">
        <v>43335</v>
      </c>
      <c r="G884" s="797"/>
      <c r="H884" s="797"/>
      <c r="I884" s="796">
        <v>6.1</v>
      </c>
      <c r="J884" s="796">
        <v>2.415</v>
      </c>
      <c r="K884" s="796">
        <v>12.19</v>
      </c>
      <c r="L884" s="796">
        <v>38.79</v>
      </c>
      <c r="M884" s="952">
        <v>0.57999999999999996</v>
      </c>
      <c r="N884">
        <v>17.964919999999999</v>
      </c>
      <c r="O884" s="800"/>
      <c r="P884" s="800" t="s">
        <v>803</v>
      </c>
      <c r="Q884" s="800"/>
      <c r="R884" s="800" t="s">
        <v>803</v>
      </c>
      <c r="S884" s="800"/>
      <c r="T884" s="800" t="s">
        <v>803</v>
      </c>
      <c r="U884" s="800" t="s">
        <v>803</v>
      </c>
      <c r="V884" s="801" t="s">
        <v>803</v>
      </c>
      <c r="W884" s="800"/>
      <c r="X884" s="795"/>
      <c r="Y884" s="803" t="s">
        <v>803</v>
      </c>
    </row>
    <row r="885" spans="1:25">
      <c r="A885" s="884"/>
      <c r="C885" s="27"/>
      <c r="D885" s="27"/>
      <c r="E885" s="27"/>
      <c r="F885" s="47"/>
      <c r="G885" s="173"/>
      <c r="H885" s="173"/>
      <c r="I885" s="27"/>
      <c r="J885" s="27"/>
      <c r="K885" s="27"/>
      <c r="L885" s="27"/>
      <c r="M885" s="607"/>
      <c r="O885" s="592"/>
      <c r="P885" s="592"/>
      <c r="Q885" s="592"/>
      <c r="R885" s="592"/>
      <c r="S885" s="592"/>
      <c r="T885" s="592"/>
      <c r="U885" s="592"/>
      <c r="V885" s="833"/>
      <c r="W885" s="592"/>
    </row>
    <row r="886" spans="1:25" ht="31.8" thickBot="1">
      <c r="A886" s="974" t="s">
        <v>804</v>
      </c>
      <c r="B886" s="934" t="s">
        <v>20</v>
      </c>
      <c r="C886" s="934" t="s">
        <v>701</v>
      </c>
      <c r="D886" s="935" t="s">
        <v>805</v>
      </c>
      <c r="E886" s="936" t="s">
        <v>786</v>
      </c>
      <c r="F886" s="934" t="s">
        <v>1000</v>
      </c>
      <c r="G886" s="935" t="s">
        <v>1008</v>
      </c>
      <c r="H886" s="935" t="s">
        <v>806</v>
      </c>
      <c r="I886" s="935" t="s">
        <v>807</v>
      </c>
      <c r="J886" s="937" t="s">
        <v>1009</v>
      </c>
      <c r="K886" s="934" t="s">
        <v>1010</v>
      </c>
      <c r="L886" s="935" t="s">
        <v>1011</v>
      </c>
      <c r="M886" s="934" t="s">
        <v>1012</v>
      </c>
      <c r="N886" s="935" t="s">
        <v>1013</v>
      </c>
      <c r="O886" s="934" t="s">
        <v>1014</v>
      </c>
      <c r="P886" s="934" t="s">
        <v>1015</v>
      </c>
      <c r="Q886" s="938" t="s">
        <v>1016</v>
      </c>
      <c r="R886" s="934" t="s">
        <v>703</v>
      </c>
      <c r="S886" s="935" t="s">
        <v>1017</v>
      </c>
      <c r="T886" s="934" t="s">
        <v>808</v>
      </c>
      <c r="U886" s="934" t="s">
        <v>1018</v>
      </c>
      <c r="V886" s="939" t="s">
        <v>809</v>
      </c>
      <c r="W886" s="939" t="s">
        <v>1019</v>
      </c>
      <c r="X886" s="934" t="s">
        <v>1020</v>
      </c>
      <c r="Y886" s="935" t="s">
        <v>1021</v>
      </c>
    </row>
    <row r="887" spans="1:25">
      <c r="A887" s="108">
        <v>82</v>
      </c>
      <c r="B887" t="s">
        <v>709</v>
      </c>
      <c r="C887" t="s">
        <v>899</v>
      </c>
      <c r="D887" s="18">
        <v>0.5</v>
      </c>
      <c r="E887" s="55">
        <v>43712</v>
      </c>
      <c r="G887">
        <v>2</v>
      </c>
      <c r="H887" s="165">
        <v>6.2</v>
      </c>
      <c r="I887" s="166">
        <v>2.61</v>
      </c>
      <c r="J887" s="70">
        <v>0.42096774193548386</v>
      </c>
      <c r="K887" t="s">
        <v>1044</v>
      </c>
      <c r="L887">
        <v>3</v>
      </c>
      <c r="M887">
        <v>3</v>
      </c>
      <c r="N887" t="s">
        <v>1132</v>
      </c>
      <c r="P887" s="27">
        <v>8.4600000000000009</v>
      </c>
      <c r="Q887" s="27">
        <v>24.1</v>
      </c>
      <c r="R887" s="27">
        <v>6.92</v>
      </c>
      <c r="S887" s="27">
        <v>23.5</v>
      </c>
      <c r="T887" s="24">
        <v>7.1412389873417688</v>
      </c>
      <c r="U887" s="24">
        <v>2.8368255105748963</v>
      </c>
      <c r="V887" s="24">
        <v>0.40221047573282087</v>
      </c>
      <c r="W887" s="371">
        <v>41.952671568627451</v>
      </c>
      <c r="X887" s="27" t="s">
        <v>815</v>
      </c>
      <c r="Y887" s="24">
        <v>9.9780644979166659</v>
      </c>
    </row>
    <row r="888" spans="1:25">
      <c r="B888" t="s">
        <v>709</v>
      </c>
      <c r="C888" t="s">
        <v>899</v>
      </c>
      <c r="D888" s="18">
        <v>1</v>
      </c>
      <c r="E888" s="55">
        <v>43712</v>
      </c>
      <c r="H888" s="165"/>
      <c r="I888" s="166"/>
      <c r="P888" s="27">
        <v>8.43</v>
      </c>
      <c r="Q888" s="27">
        <v>24.1</v>
      </c>
      <c r="R888" s="27" t="s">
        <v>811</v>
      </c>
      <c r="S888" s="27" t="s">
        <v>811</v>
      </c>
      <c r="T888" s="27" t="s">
        <v>811</v>
      </c>
      <c r="U888" s="27" t="s">
        <v>811</v>
      </c>
      <c r="V888" s="27" t="s">
        <v>811</v>
      </c>
      <c r="W888" s="27" t="s">
        <v>811</v>
      </c>
      <c r="X888" s="27" t="s">
        <v>815</v>
      </c>
      <c r="Y888" s="27" t="s">
        <v>811</v>
      </c>
    </row>
    <row r="889" spans="1:25">
      <c r="B889" t="s">
        <v>709</v>
      </c>
      <c r="C889" t="s">
        <v>899</v>
      </c>
      <c r="D889" s="18">
        <v>2</v>
      </c>
      <c r="E889" s="55">
        <v>43712</v>
      </c>
      <c r="H889" s="165"/>
      <c r="I889" s="166"/>
      <c r="P889" s="27">
        <v>8.4</v>
      </c>
      <c r="Q889" s="27">
        <v>24.1</v>
      </c>
      <c r="R889" s="27" t="s">
        <v>811</v>
      </c>
      <c r="S889" s="27" t="s">
        <v>811</v>
      </c>
      <c r="T889" s="27" t="s">
        <v>811</v>
      </c>
      <c r="U889" s="27" t="s">
        <v>811</v>
      </c>
      <c r="V889" s="27" t="s">
        <v>811</v>
      </c>
      <c r="W889" s="27" t="s">
        <v>811</v>
      </c>
      <c r="X889" s="27" t="s">
        <v>815</v>
      </c>
      <c r="Y889" s="27" t="s">
        <v>811</v>
      </c>
    </row>
    <row r="890" spans="1:25">
      <c r="B890" t="s">
        <v>709</v>
      </c>
      <c r="C890" t="s">
        <v>899</v>
      </c>
      <c r="D890" s="18">
        <v>3</v>
      </c>
      <c r="E890" s="55">
        <v>43712</v>
      </c>
      <c r="H890" s="165"/>
      <c r="I890" s="166"/>
      <c r="P890" s="27">
        <v>8.35</v>
      </c>
      <c r="Q890" s="27">
        <v>24</v>
      </c>
      <c r="R890" s="27" t="s">
        <v>811</v>
      </c>
      <c r="S890" s="27" t="s">
        <v>811</v>
      </c>
      <c r="T890" s="27" t="s">
        <v>811</v>
      </c>
      <c r="U890" s="27" t="s">
        <v>811</v>
      </c>
      <c r="V890" s="27" t="s">
        <v>811</v>
      </c>
      <c r="W890" s="27" t="s">
        <v>811</v>
      </c>
      <c r="X890" s="27" t="s">
        <v>815</v>
      </c>
      <c r="Y890" s="27" t="s">
        <v>811</v>
      </c>
    </row>
    <row r="891" spans="1:25">
      <c r="B891" t="s">
        <v>709</v>
      </c>
      <c r="C891" t="s">
        <v>899</v>
      </c>
      <c r="D891" s="18">
        <v>4</v>
      </c>
      <c r="E891" s="55">
        <v>43712</v>
      </c>
      <c r="H891" s="165"/>
      <c r="I891" s="166"/>
      <c r="P891" s="27">
        <v>8.14</v>
      </c>
      <c r="Q891" s="27">
        <v>24</v>
      </c>
      <c r="R891" s="27" t="s">
        <v>811</v>
      </c>
      <c r="S891" s="27" t="s">
        <v>811</v>
      </c>
      <c r="T891" s="27" t="s">
        <v>811</v>
      </c>
      <c r="U891" s="27" t="s">
        <v>811</v>
      </c>
      <c r="V891" s="27" t="s">
        <v>811</v>
      </c>
      <c r="W891" s="27" t="s">
        <v>811</v>
      </c>
      <c r="X891" s="27" t="s">
        <v>815</v>
      </c>
      <c r="Y891" s="27" t="s">
        <v>811</v>
      </c>
    </row>
    <row r="892" spans="1:25">
      <c r="B892" t="s">
        <v>709</v>
      </c>
      <c r="C892" t="s">
        <v>899</v>
      </c>
      <c r="D892" s="18">
        <v>5</v>
      </c>
      <c r="E892" s="55">
        <v>43712</v>
      </c>
      <c r="H892" s="165"/>
      <c r="I892" s="166"/>
      <c r="P892" s="27">
        <v>7.24</v>
      </c>
      <c r="Q892" s="27">
        <v>23.7</v>
      </c>
      <c r="R892" s="27">
        <v>6.32</v>
      </c>
      <c r="S892" s="27">
        <v>25.100000000000005</v>
      </c>
      <c r="T892" s="24">
        <v>11.378146329113926</v>
      </c>
      <c r="U892" s="24">
        <v>8.7898511688027412</v>
      </c>
      <c r="V892" s="24">
        <v>0.8696327070261386</v>
      </c>
      <c r="W892" s="371">
        <v>56.214313725490214</v>
      </c>
      <c r="X892" s="27" t="s">
        <v>815</v>
      </c>
      <c r="Y892" s="24">
        <v>20.167997497916666</v>
      </c>
    </row>
    <row r="893" spans="1:25">
      <c r="B893" t="s">
        <v>709</v>
      </c>
      <c r="C893" t="s">
        <v>899</v>
      </c>
      <c r="D893" s="18">
        <v>6</v>
      </c>
      <c r="E893" s="55">
        <v>43712</v>
      </c>
      <c r="H893" s="165"/>
      <c r="I893" s="166"/>
      <c r="P893" s="27">
        <v>5.01</v>
      </c>
      <c r="Q893" s="27">
        <v>23.3</v>
      </c>
      <c r="R893" s="27" t="s">
        <v>811</v>
      </c>
      <c r="S893" s="27" t="s">
        <v>811</v>
      </c>
      <c r="T893" s="27" t="s">
        <v>811</v>
      </c>
      <c r="U893" s="27" t="s">
        <v>811</v>
      </c>
      <c r="V893" s="27" t="s">
        <v>811</v>
      </c>
      <c r="W893" s="27" t="s">
        <v>811</v>
      </c>
      <c r="X893" s="27" t="s">
        <v>815</v>
      </c>
      <c r="Y893" s="27" t="s">
        <v>811</v>
      </c>
    </row>
    <row r="894" spans="1:25">
      <c r="D894" s="18"/>
      <c r="E894" s="55"/>
      <c r="H894" s="165"/>
      <c r="I894" s="166"/>
      <c r="P894" s="27"/>
      <c r="Q894" s="27"/>
      <c r="R894" s="27"/>
      <c r="S894" s="27"/>
      <c r="T894" s="27"/>
      <c r="U894" s="27"/>
      <c r="V894" s="27"/>
      <c r="W894" s="27"/>
      <c r="X894" s="27"/>
      <c r="Y894" s="27"/>
    </row>
    <row r="895" spans="1:25" ht="31.8" thickBot="1">
      <c r="A895" s="975" t="s">
        <v>20</v>
      </c>
      <c r="B895" s="940" t="s">
        <v>701</v>
      </c>
      <c r="C895" s="941" t="s">
        <v>805</v>
      </c>
      <c r="D895" s="942" t="s">
        <v>786</v>
      </c>
      <c r="E895" s="940" t="s">
        <v>1000</v>
      </c>
      <c r="F895" s="941" t="s">
        <v>1008</v>
      </c>
      <c r="G895" s="941" t="s">
        <v>806</v>
      </c>
      <c r="H895" s="941" t="s">
        <v>807</v>
      </c>
      <c r="I895" s="943" t="s">
        <v>1009</v>
      </c>
      <c r="J895" s="940" t="s">
        <v>1010</v>
      </c>
      <c r="K895" s="941" t="s">
        <v>1011</v>
      </c>
      <c r="L895" s="940" t="s">
        <v>1012</v>
      </c>
      <c r="M895" s="941" t="s">
        <v>1013</v>
      </c>
      <c r="N895" s="940" t="s">
        <v>1014</v>
      </c>
      <c r="O895" s="940" t="s">
        <v>1015</v>
      </c>
      <c r="P895" s="944" t="s">
        <v>1016</v>
      </c>
      <c r="Q895" s="940" t="s">
        <v>703</v>
      </c>
      <c r="R895" s="941" t="s">
        <v>1017</v>
      </c>
      <c r="S895" s="940" t="s">
        <v>808</v>
      </c>
      <c r="T895" s="940" t="s">
        <v>1018</v>
      </c>
      <c r="U895" s="945" t="s">
        <v>809</v>
      </c>
      <c r="V895" s="945" t="s">
        <v>1019</v>
      </c>
      <c r="W895" s="940" t="s">
        <v>1020</v>
      </c>
      <c r="X895" s="941" t="s">
        <v>1021</v>
      </c>
    </row>
    <row r="896" spans="1:25" ht="16.2" thickTop="1">
      <c r="A896" s="108" t="s">
        <v>709</v>
      </c>
      <c r="B896" t="s">
        <v>900</v>
      </c>
      <c r="C896">
        <v>0.5</v>
      </c>
      <c r="D896" s="55">
        <v>44062</v>
      </c>
      <c r="F896">
        <v>2</v>
      </c>
      <c r="G896">
        <v>6.13</v>
      </c>
      <c r="H896">
        <v>2.09</v>
      </c>
      <c r="J896" t="s">
        <v>1022</v>
      </c>
      <c r="K896">
        <v>2</v>
      </c>
      <c r="L896">
        <v>1</v>
      </c>
      <c r="M896" t="s">
        <v>1133</v>
      </c>
      <c r="N896" t="s">
        <v>815</v>
      </c>
      <c r="O896" s="24">
        <v>8.74</v>
      </c>
      <c r="P896" s="27">
        <v>24.8</v>
      </c>
      <c r="Q896" s="24">
        <v>7.1</v>
      </c>
      <c r="R896" s="23">
        <v>26.8</v>
      </c>
      <c r="S896" s="371">
        <v>3.5093333333333341</v>
      </c>
      <c r="T896" s="371">
        <v>2.5000000000000001E-2</v>
      </c>
      <c r="U896" s="24">
        <v>0.57996686269057462</v>
      </c>
      <c r="V896" s="371">
        <v>48.024127110756538</v>
      </c>
    </row>
    <row r="897" spans="1:22">
      <c r="A897" s="108" t="s">
        <v>709</v>
      </c>
      <c r="B897" t="s">
        <v>900</v>
      </c>
      <c r="C897">
        <v>1</v>
      </c>
      <c r="D897" s="55">
        <v>44062</v>
      </c>
      <c r="O897" s="24">
        <v>8.76</v>
      </c>
      <c r="P897" s="27">
        <v>24.8</v>
      </c>
      <c r="Q897" s="27" t="s">
        <v>811</v>
      </c>
      <c r="R897" s="27" t="s">
        <v>811</v>
      </c>
      <c r="S897" s="24" t="s">
        <v>811</v>
      </c>
      <c r="T897" s="24" t="s">
        <v>811</v>
      </c>
      <c r="U897" s="24" t="s">
        <v>811</v>
      </c>
      <c r="V897" s="24" t="s">
        <v>811</v>
      </c>
    </row>
    <row r="898" spans="1:22">
      <c r="A898" s="108" t="s">
        <v>709</v>
      </c>
      <c r="B898" t="s">
        <v>900</v>
      </c>
      <c r="C898">
        <v>2</v>
      </c>
      <c r="D898" s="55">
        <v>44062</v>
      </c>
      <c r="O898" s="24">
        <v>8.44</v>
      </c>
      <c r="P898" s="27">
        <v>24.7</v>
      </c>
      <c r="Q898" s="27" t="s">
        <v>811</v>
      </c>
      <c r="R898" s="27" t="s">
        <v>811</v>
      </c>
      <c r="S898" s="24" t="s">
        <v>811</v>
      </c>
      <c r="T898" s="24" t="s">
        <v>811</v>
      </c>
      <c r="U898" s="24" t="s">
        <v>811</v>
      </c>
      <c r="V898" s="24" t="s">
        <v>811</v>
      </c>
    </row>
    <row r="899" spans="1:22">
      <c r="A899" s="108" t="s">
        <v>709</v>
      </c>
      <c r="B899" t="s">
        <v>900</v>
      </c>
      <c r="C899">
        <v>3</v>
      </c>
      <c r="D899" s="55">
        <v>44062</v>
      </c>
      <c r="O899" s="24">
        <v>8.36</v>
      </c>
      <c r="P899" s="27">
        <v>24.6</v>
      </c>
      <c r="Q899" s="27" t="s">
        <v>811</v>
      </c>
      <c r="R899" s="27" t="s">
        <v>811</v>
      </c>
      <c r="S899" s="24" t="s">
        <v>811</v>
      </c>
      <c r="T899" s="24" t="s">
        <v>811</v>
      </c>
      <c r="U899" s="24" t="s">
        <v>811</v>
      </c>
      <c r="V899" s="24" t="s">
        <v>811</v>
      </c>
    </row>
    <row r="900" spans="1:22">
      <c r="A900" s="108" t="s">
        <v>709</v>
      </c>
      <c r="B900" t="s">
        <v>900</v>
      </c>
      <c r="C900">
        <v>4</v>
      </c>
      <c r="D900" s="55">
        <v>44062</v>
      </c>
      <c r="O900" s="24">
        <v>8.34</v>
      </c>
      <c r="P900" s="27">
        <v>24.4</v>
      </c>
      <c r="Q900" s="27" t="s">
        <v>811</v>
      </c>
      <c r="R900" s="27" t="s">
        <v>811</v>
      </c>
      <c r="S900" s="24" t="s">
        <v>811</v>
      </c>
      <c r="T900" s="24" t="s">
        <v>811</v>
      </c>
      <c r="U900" s="24" t="s">
        <v>811</v>
      </c>
      <c r="V900" s="24" t="s">
        <v>811</v>
      </c>
    </row>
    <row r="901" spans="1:22">
      <c r="A901" s="108" t="s">
        <v>709</v>
      </c>
      <c r="B901" t="s">
        <v>900</v>
      </c>
      <c r="C901">
        <v>5</v>
      </c>
      <c r="D901" s="55">
        <v>44062</v>
      </c>
      <c r="O901" s="24">
        <v>7.79</v>
      </c>
      <c r="P901" s="27">
        <v>24.1</v>
      </c>
      <c r="Q901" s="27" t="s">
        <v>811</v>
      </c>
      <c r="R901" s="27" t="s">
        <v>811</v>
      </c>
      <c r="S901" s="24" t="s">
        <v>811</v>
      </c>
      <c r="T901" s="24" t="s">
        <v>811</v>
      </c>
      <c r="U901" s="24" t="s">
        <v>811</v>
      </c>
      <c r="V901" s="24" t="s">
        <v>811</v>
      </c>
    </row>
    <row r="902" spans="1:22">
      <c r="A902" s="108" t="s">
        <v>709</v>
      </c>
      <c r="B902" t="s">
        <v>900</v>
      </c>
      <c r="C902">
        <v>5.75</v>
      </c>
      <c r="D902" s="55">
        <v>44062</v>
      </c>
      <c r="O902" s="24">
        <v>3.95</v>
      </c>
      <c r="P902" s="27">
        <v>23.4</v>
      </c>
      <c r="Q902" s="24">
        <v>6.61</v>
      </c>
      <c r="R902" s="23">
        <v>28.3</v>
      </c>
      <c r="S902" s="371">
        <v>2.4266666666666667</v>
      </c>
      <c r="T902" s="371">
        <v>3.9954249999999996</v>
      </c>
      <c r="U902" s="24">
        <v>0.87213183736144828</v>
      </c>
      <c r="V902" s="371">
        <v>59.691458582635285</v>
      </c>
    </row>
    <row r="903" spans="1:22">
      <c r="A903" s="108" t="s">
        <v>709</v>
      </c>
      <c r="B903" t="s">
        <v>901</v>
      </c>
      <c r="C903">
        <v>0.5</v>
      </c>
      <c r="D903" s="55">
        <v>44076</v>
      </c>
      <c r="F903">
        <v>4</v>
      </c>
      <c r="G903">
        <v>30.6</v>
      </c>
      <c r="H903">
        <v>15.6</v>
      </c>
      <c r="J903" t="s">
        <v>1044</v>
      </c>
      <c r="K903">
        <v>3</v>
      </c>
      <c r="L903">
        <v>3</v>
      </c>
      <c r="M903" t="s">
        <v>1035</v>
      </c>
      <c r="N903" t="s">
        <v>815</v>
      </c>
      <c r="O903" s="24">
        <v>8.4</v>
      </c>
      <c r="P903" s="27">
        <v>23.5</v>
      </c>
      <c r="Q903" s="27">
        <v>6.91</v>
      </c>
      <c r="R903" s="27">
        <v>13</v>
      </c>
      <c r="S903" s="371">
        <v>6.471111111111115E-2</v>
      </c>
      <c r="T903" s="371">
        <v>9.9555555555555564E-2</v>
      </c>
      <c r="U903" s="24" t="s">
        <v>811</v>
      </c>
      <c r="V903" s="24" t="s">
        <v>811</v>
      </c>
    </row>
    <row r="904" spans="1:22">
      <c r="A904" s="108" t="s">
        <v>709</v>
      </c>
      <c r="B904" t="s">
        <v>901</v>
      </c>
      <c r="C904">
        <v>1</v>
      </c>
      <c r="D904" s="55">
        <v>44076</v>
      </c>
      <c r="O904" s="24">
        <v>8.6999999999999993</v>
      </c>
      <c r="P904" s="27">
        <v>23.6</v>
      </c>
      <c r="Q904" s="27" t="s">
        <v>811</v>
      </c>
      <c r="R904" s="27" t="s">
        <v>811</v>
      </c>
      <c r="S904" s="24" t="s">
        <v>811</v>
      </c>
      <c r="T904" s="24" t="s">
        <v>811</v>
      </c>
      <c r="U904" s="24" t="s">
        <v>811</v>
      </c>
      <c r="V904" s="24" t="s">
        <v>811</v>
      </c>
    </row>
    <row r="905" spans="1:22">
      <c r="A905" s="108" t="s">
        <v>709</v>
      </c>
      <c r="B905" t="s">
        <v>901</v>
      </c>
      <c r="C905">
        <v>2</v>
      </c>
      <c r="D905" s="55">
        <v>44076</v>
      </c>
      <c r="O905" s="24">
        <v>8.6</v>
      </c>
      <c r="P905" s="27">
        <v>23.6</v>
      </c>
      <c r="Q905" s="27" t="s">
        <v>811</v>
      </c>
      <c r="R905" s="27" t="s">
        <v>811</v>
      </c>
      <c r="S905" s="24" t="s">
        <v>811</v>
      </c>
      <c r="T905" s="24" t="s">
        <v>811</v>
      </c>
      <c r="U905" s="24" t="s">
        <v>811</v>
      </c>
      <c r="V905" s="24" t="s">
        <v>811</v>
      </c>
    </row>
    <row r="906" spans="1:22">
      <c r="A906" s="108" t="s">
        <v>709</v>
      </c>
      <c r="B906" t="s">
        <v>901</v>
      </c>
      <c r="C906">
        <v>3</v>
      </c>
      <c r="D906" s="55">
        <v>44076</v>
      </c>
      <c r="O906" s="24">
        <v>8.5</v>
      </c>
      <c r="P906" s="27">
        <v>23.6</v>
      </c>
      <c r="Q906" s="27">
        <v>6.85</v>
      </c>
      <c r="R906" s="27">
        <v>13.7</v>
      </c>
      <c r="S906" s="371">
        <v>8.2133333333333378E-2</v>
      </c>
      <c r="T906" s="371">
        <v>7.4666666666666673E-2</v>
      </c>
      <c r="U906" s="24" t="s">
        <v>811</v>
      </c>
      <c r="V906" s="24" t="s">
        <v>811</v>
      </c>
    </row>
    <row r="907" spans="1:22">
      <c r="A907" s="108" t="s">
        <v>709</v>
      </c>
      <c r="B907" t="s">
        <v>901</v>
      </c>
      <c r="C907">
        <v>4</v>
      </c>
      <c r="D907" s="55">
        <v>44076</v>
      </c>
      <c r="O907" s="24">
        <v>8.8000000000000007</v>
      </c>
      <c r="P907" s="27">
        <v>23.6</v>
      </c>
      <c r="Q907" s="27" t="s">
        <v>811</v>
      </c>
      <c r="R907" s="27" t="s">
        <v>811</v>
      </c>
      <c r="S907" s="24" t="s">
        <v>811</v>
      </c>
      <c r="T907" s="24" t="s">
        <v>811</v>
      </c>
      <c r="U907" s="24" t="s">
        <v>811</v>
      </c>
      <c r="V907" s="24" t="s">
        <v>811</v>
      </c>
    </row>
    <row r="908" spans="1:22">
      <c r="A908" s="108" t="s">
        <v>709</v>
      </c>
      <c r="B908" t="s">
        <v>901</v>
      </c>
      <c r="C908">
        <v>5</v>
      </c>
      <c r="D908" s="55">
        <v>44076</v>
      </c>
      <c r="O908" s="24">
        <v>8.6999999999999993</v>
      </c>
      <c r="P908" s="27">
        <v>23.6</v>
      </c>
      <c r="Q908" s="27" t="s">
        <v>811</v>
      </c>
      <c r="R908" s="27" t="s">
        <v>811</v>
      </c>
      <c r="S908" s="24" t="s">
        <v>811</v>
      </c>
      <c r="T908" s="24" t="s">
        <v>811</v>
      </c>
      <c r="U908" s="24" t="s">
        <v>811</v>
      </c>
      <c r="V908" s="24" t="s">
        <v>811</v>
      </c>
    </row>
    <row r="909" spans="1:22">
      <c r="A909" s="108" t="s">
        <v>709</v>
      </c>
      <c r="B909" t="s">
        <v>901</v>
      </c>
      <c r="C909">
        <v>6</v>
      </c>
      <c r="D909" s="55">
        <v>44076</v>
      </c>
      <c r="O909" s="24">
        <v>8.8000000000000007</v>
      </c>
      <c r="P909" s="27">
        <v>23.6</v>
      </c>
      <c r="Q909" s="27" t="s">
        <v>811</v>
      </c>
      <c r="R909" s="27" t="s">
        <v>811</v>
      </c>
      <c r="S909" s="24" t="s">
        <v>811</v>
      </c>
      <c r="T909" s="24" t="s">
        <v>811</v>
      </c>
      <c r="U909" s="24" t="s">
        <v>811</v>
      </c>
      <c r="V909" s="24" t="s">
        <v>811</v>
      </c>
    </row>
    <row r="910" spans="1:22">
      <c r="A910" s="108" t="s">
        <v>709</v>
      </c>
      <c r="B910" t="s">
        <v>901</v>
      </c>
      <c r="C910">
        <v>7</v>
      </c>
      <c r="D910" s="55">
        <v>44076</v>
      </c>
      <c r="O910" s="24">
        <v>8.8000000000000007</v>
      </c>
      <c r="P910" s="27">
        <v>23.6</v>
      </c>
      <c r="Q910" s="27" t="s">
        <v>811</v>
      </c>
      <c r="R910" s="27" t="s">
        <v>811</v>
      </c>
      <c r="S910" s="24" t="s">
        <v>811</v>
      </c>
      <c r="T910" s="24" t="s">
        <v>811</v>
      </c>
      <c r="U910" s="24" t="s">
        <v>811</v>
      </c>
      <c r="V910" s="24" t="s">
        <v>811</v>
      </c>
    </row>
    <row r="911" spans="1:22">
      <c r="A911" s="108" t="s">
        <v>709</v>
      </c>
      <c r="B911" t="s">
        <v>901</v>
      </c>
      <c r="C911">
        <v>8</v>
      </c>
      <c r="D911" s="55">
        <v>44076</v>
      </c>
      <c r="O911" s="24">
        <v>9.9</v>
      </c>
      <c r="P911" s="27">
        <v>23.3</v>
      </c>
      <c r="Q911" s="27" t="s">
        <v>811</v>
      </c>
      <c r="R911" s="27" t="s">
        <v>811</v>
      </c>
      <c r="S911" s="24" t="s">
        <v>811</v>
      </c>
      <c r="T911" s="24" t="s">
        <v>811</v>
      </c>
      <c r="U911" s="24" t="s">
        <v>811</v>
      </c>
      <c r="V911" s="24" t="s">
        <v>811</v>
      </c>
    </row>
    <row r="912" spans="1:22">
      <c r="A912" s="108" t="s">
        <v>709</v>
      </c>
      <c r="B912" t="s">
        <v>901</v>
      </c>
      <c r="C912">
        <v>9</v>
      </c>
      <c r="D912" s="55">
        <v>44076</v>
      </c>
      <c r="O912" s="24">
        <v>16</v>
      </c>
      <c r="P912" s="27">
        <v>19.2</v>
      </c>
      <c r="Q912" s="27">
        <v>9.31</v>
      </c>
      <c r="R912" s="27">
        <v>12.8</v>
      </c>
      <c r="S912" s="371">
        <v>1.008</v>
      </c>
      <c r="T912" s="371">
        <v>0.504</v>
      </c>
      <c r="U912" s="24" t="s">
        <v>811</v>
      </c>
      <c r="V912" s="24" t="s">
        <v>811</v>
      </c>
    </row>
    <row r="913" spans="1:24">
      <c r="A913" s="108" t="s">
        <v>709</v>
      </c>
      <c r="B913" t="s">
        <v>901</v>
      </c>
      <c r="C913">
        <v>10</v>
      </c>
      <c r="D913" s="55">
        <v>44076</v>
      </c>
      <c r="O913" s="24">
        <v>12.3</v>
      </c>
      <c r="P913" s="27">
        <v>14.5</v>
      </c>
      <c r="Q913" s="27" t="s">
        <v>811</v>
      </c>
      <c r="R913" s="27" t="s">
        <v>811</v>
      </c>
      <c r="S913" s="24" t="s">
        <v>811</v>
      </c>
      <c r="T913" s="24" t="s">
        <v>811</v>
      </c>
      <c r="U913" s="24" t="s">
        <v>811</v>
      </c>
      <c r="V913" s="24" t="s">
        <v>811</v>
      </c>
    </row>
    <row r="914" spans="1:24">
      <c r="A914" s="108" t="s">
        <v>709</v>
      </c>
      <c r="B914" t="s">
        <v>901</v>
      </c>
      <c r="C914">
        <v>11</v>
      </c>
      <c r="D914" s="55">
        <v>44076</v>
      </c>
      <c r="O914" s="24">
        <v>11.9</v>
      </c>
      <c r="P914" s="27">
        <v>13.2</v>
      </c>
      <c r="Q914" s="27" t="s">
        <v>811</v>
      </c>
      <c r="R914" s="27" t="s">
        <v>811</v>
      </c>
      <c r="S914" s="24" t="s">
        <v>811</v>
      </c>
      <c r="T914" s="24" t="s">
        <v>811</v>
      </c>
      <c r="U914" s="24" t="s">
        <v>811</v>
      </c>
      <c r="V914" s="24" t="s">
        <v>811</v>
      </c>
    </row>
    <row r="915" spans="1:24">
      <c r="A915" s="108" t="s">
        <v>709</v>
      </c>
      <c r="B915" t="s">
        <v>901</v>
      </c>
      <c r="C915">
        <v>12</v>
      </c>
      <c r="D915" s="55">
        <v>44076</v>
      </c>
      <c r="O915" s="24">
        <v>8.5</v>
      </c>
      <c r="P915" s="27">
        <v>12.1</v>
      </c>
      <c r="Q915" s="27" t="s">
        <v>811</v>
      </c>
      <c r="R915" s="27" t="s">
        <v>811</v>
      </c>
      <c r="S915" s="24" t="s">
        <v>811</v>
      </c>
      <c r="T915" s="24" t="s">
        <v>811</v>
      </c>
      <c r="U915" s="24" t="s">
        <v>811</v>
      </c>
      <c r="V915" s="24" t="s">
        <v>811</v>
      </c>
    </row>
    <row r="916" spans="1:24">
      <c r="A916" s="108" t="s">
        <v>709</v>
      </c>
      <c r="B916" t="s">
        <v>901</v>
      </c>
      <c r="C916">
        <v>13</v>
      </c>
      <c r="D916" s="55">
        <v>44076</v>
      </c>
      <c r="O916" s="24">
        <v>6.2</v>
      </c>
      <c r="P916" s="27">
        <v>11.4</v>
      </c>
      <c r="Q916" s="27" t="s">
        <v>811</v>
      </c>
      <c r="R916" s="27" t="s">
        <v>811</v>
      </c>
      <c r="S916" s="24" t="s">
        <v>811</v>
      </c>
      <c r="T916" s="24" t="s">
        <v>811</v>
      </c>
      <c r="U916" s="24" t="s">
        <v>811</v>
      </c>
      <c r="V916" s="24" t="s">
        <v>811</v>
      </c>
    </row>
    <row r="917" spans="1:24">
      <c r="A917" s="108" t="s">
        <v>709</v>
      </c>
      <c r="B917" t="s">
        <v>901</v>
      </c>
      <c r="C917">
        <v>14</v>
      </c>
      <c r="D917" s="55">
        <v>44076</v>
      </c>
      <c r="O917" s="24">
        <v>5</v>
      </c>
      <c r="P917" s="27">
        <v>10.7</v>
      </c>
      <c r="Q917" s="27" t="s">
        <v>811</v>
      </c>
      <c r="R917" s="27" t="s">
        <v>811</v>
      </c>
      <c r="S917" s="24" t="s">
        <v>811</v>
      </c>
      <c r="T917" s="24" t="s">
        <v>811</v>
      </c>
      <c r="U917" s="24" t="s">
        <v>811</v>
      </c>
      <c r="V917" s="24" t="s">
        <v>811</v>
      </c>
    </row>
    <row r="918" spans="1:24">
      <c r="A918" s="108" t="s">
        <v>709</v>
      </c>
      <c r="B918" t="s">
        <v>901</v>
      </c>
      <c r="C918">
        <v>16</v>
      </c>
      <c r="D918" s="55">
        <v>44076</v>
      </c>
      <c r="O918" s="24">
        <v>2.7</v>
      </c>
      <c r="P918" s="27">
        <v>9.5</v>
      </c>
      <c r="Q918" s="27" t="s">
        <v>811</v>
      </c>
      <c r="R918" s="27" t="s">
        <v>811</v>
      </c>
      <c r="S918" s="24" t="s">
        <v>811</v>
      </c>
      <c r="T918" s="24" t="s">
        <v>811</v>
      </c>
      <c r="U918" s="24" t="s">
        <v>811</v>
      </c>
      <c r="V918" s="24" t="s">
        <v>811</v>
      </c>
    </row>
    <row r="919" spans="1:24">
      <c r="A919" s="108" t="s">
        <v>709</v>
      </c>
      <c r="B919" t="s">
        <v>901</v>
      </c>
      <c r="C919">
        <v>18</v>
      </c>
      <c r="D919" s="55">
        <v>44076</v>
      </c>
      <c r="O919" s="24">
        <v>2.8</v>
      </c>
      <c r="P919" s="27">
        <v>8.9</v>
      </c>
      <c r="Q919" s="27" t="s">
        <v>811</v>
      </c>
      <c r="R919" s="27" t="s">
        <v>811</v>
      </c>
      <c r="S919" s="24" t="s">
        <v>811</v>
      </c>
      <c r="T919" s="24" t="s">
        <v>811</v>
      </c>
      <c r="U919" s="24" t="s">
        <v>811</v>
      </c>
      <c r="V919" s="24" t="s">
        <v>811</v>
      </c>
    </row>
    <row r="920" spans="1:24">
      <c r="A920" s="108" t="s">
        <v>709</v>
      </c>
      <c r="B920" t="s">
        <v>901</v>
      </c>
      <c r="C920">
        <v>20</v>
      </c>
      <c r="D920" s="55">
        <v>44076</v>
      </c>
      <c r="O920" s="24">
        <v>3.5</v>
      </c>
      <c r="P920" s="27">
        <v>8.6999999999999993</v>
      </c>
      <c r="Q920" s="27" t="s">
        <v>811</v>
      </c>
      <c r="R920" s="27" t="s">
        <v>811</v>
      </c>
      <c r="S920" s="24" t="s">
        <v>811</v>
      </c>
      <c r="T920" s="24" t="s">
        <v>811</v>
      </c>
      <c r="U920" s="24" t="s">
        <v>811</v>
      </c>
      <c r="V920" s="24" t="s">
        <v>811</v>
      </c>
    </row>
    <row r="921" spans="1:24">
      <c r="A921" s="108" t="s">
        <v>709</v>
      </c>
      <c r="B921" t="s">
        <v>901</v>
      </c>
      <c r="C921">
        <v>22</v>
      </c>
      <c r="D921" s="55">
        <v>44076</v>
      </c>
      <c r="O921" s="24">
        <v>3.9</v>
      </c>
      <c r="P921" s="27">
        <v>8.6999999999999993</v>
      </c>
      <c r="Q921" s="27" t="s">
        <v>811</v>
      </c>
      <c r="R921" s="27" t="s">
        <v>811</v>
      </c>
      <c r="S921" s="24" t="s">
        <v>811</v>
      </c>
      <c r="T921" s="24" t="s">
        <v>811</v>
      </c>
      <c r="U921" s="24" t="s">
        <v>811</v>
      </c>
      <c r="V921" s="24" t="s">
        <v>811</v>
      </c>
    </row>
    <row r="922" spans="1:24">
      <c r="A922" s="108" t="s">
        <v>709</v>
      </c>
      <c r="B922" t="s">
        <v>901</v>
      </c>
      <c r="C922">
        <v>24</v>
      </c>
      <c r="D922" s="55">
        <v>44076</v>
      </c>
      <c r="O922" s="24">
        <v>4</v>
      </c>
      <c r="P922" s="27">
        <v>8.6</v>
      </c>
      <c r="Q922" s="27" t="s">
        <v>811</v>
      </c>
      <c r="R922" s="27" t="s">
        <v>811</v>
      </c>
      <c r="S922" s="24" t="s">
        <v>811</v>
      </c>
      <c r="T922" s="24" t="s">
        <v>811</v>
      </c>
      <c r="U922" s="24" t="s">
        <v>811</v>
      </c>
      <c r="V922" s="24" t="s">
        <v>811</v>
      </c>
    </row>
    <row r="923" spans="1:24">
      <c r="A923" s="108" t="s">
        <v>709</v>
      </c>
      <c r="B923" t="s">
        <v>901</v>
      </c>
      <c r="C923">
        <v>26</v>
      </c>
      <c r="D923" s="55">
        <v>44076</v>
      </c>
      <c r="O923" s="24">
        <v>4</v>
      </c>
      <c r="P923" s="27">
        <v>8.6</v>
      </c>
      <c r="Q923" s="27" t="s">
        <v>811</v>
      </c>
      <c r="R923" s="27" t="s">
        <v>811</v>
      </c>
      <c r="S923" s="24" t="s">
        <v>811</v>
      </c>
      <c r="T923" s="24" t="s">
        <v>811</v>
      </c>
      <c r="U923" s="24" t="s">
        <v>811</v>
      </c>
      <c r="V923" s="24" t="s">
        <v>811</v>
      </c>
    </row>
    <row r="924" spans="1:24">
      <c r="A924" s="108" t="s">
        <v>709</v>
      </c>
      <c r="B924" t="s">
        <v>901</v>
      </c>
      <c r="C924">
        <v>28</v>
      </c>
      <c r="D924" s="55">
        <v>44076</v>
      </c>
      <c r="O924" s="24">
        <v>4</v>
      </c>
      <c r="P924" s="27">
        <v>8.6</v>
      </c>
      <c r="Q924" s="27" t="s">
        <v>811</v>
      </c>
      <c r="R924" s="27" t="s">
        <v>811</v>
      </c>
      <c r="S924" s="24" t="s">
        <v>811</v>
      </c>
      <c r="T924" s="24" t="s">
        <v>811</v>
      </c>
      <c r="U924" s="24" t="s">
        <v>811</v>
      </c>
      <c r="V924" s="24" t="s">
        <v>811</v>
      </c>
    </row>
    <row r="925" spans="1:24">
      <c r="A925" s="108" t="s">
        <v>709</v>
      </c>
      <c r="B925" t="s">
        <v>901</v>
      </c>
      <c r="C925">
        <v>30</v>
      </c>
      <c r="D925" s="55">
        <v>44076</v>
      </c>
      <c r="O925" s="24">
        <v>4.2</v>
      </c>
      <c r="P925" s="27">
        <v>8.6</v>
      </c>
      <c r="Q925" s="27">
        <v>6.02</v>
      </c>
      <c r="R925" s="27">
        <v>16.8</v>
      </c>
      <c r="S925" s="371">
        <v>0.63093333333333357</v>
      </c>
      <c r="T925" s="371">
        <v>7.4666666666666673E-2</v>
      </c>
      <c r="U925" s="24" t="s">
        <v>811</v>
      </c>
      <c r="V925" s="24" t="s">
        <v>811</v>
      </c>
    </row>
    <row r="926" spans="1:24">
      <c r="A926" s="976"/>
      <c r="B926" s="591"/>
      <c r="C926" s="946"/>
      <c r="D926" s="947"/>
      <c r="E926" s="591"/>
      <c r="F926" s="946"/>
      <c r="G926" s="946"/>
      <c r="H926" s="946"/>
      <c r="I926" s="948"/>
      <c r="J926" s="591"/>
      <c r="K926" s="946"/>
      <c r="L926" s="591"/>
      <c r="M926" s="946"/>
      <c r="N926" s="591"/>
      <c r="O926" s="591"/>
      <c r="P926" s="607"/>
      <c r="Q926" s="591"/>
      <c r="R926" s="946"/>
      <c r="S926" s="591"/>
      <c r="T926" s="591"/>
      <c r="U926" s="371"/>
      <c r="V926" s="371"/>
      <c r="W926" s="591"/>
      <c r="X926" s="946"/>
    </row>
    <row r="927" spans="1:24" s="747" customFormat="1" ht="31.8" thickBot="1">
      <c r="A927" s="977" t="s">
        <v>804</v>
      </c>
      <c r="B927" s="863" t="s">
        <v>20</v>
      </c>
      <c r="C927" s="863" t="s">
        <v>701</v>
      </c>
      <c r="D927" s="863" t="s">
        <v>805</v>
      </c>
      <c r="E927" s="865" t="s">
        <v>786</v>
      </c>
      <c r="F927" s="863" t="s">
        <v>1000</v>
      </c>
      <c r="G927" s="863" t="s">
        <v>1008</v>
      </c>
      <c r="H927" s="863" t="s">
        <v>806</v>
      </c>
      <c r="I927" s="863" t="s">
        <v>807</v>
      </c>
      <c r="J927" s="867" t="s">
        <v>1009</v>
      </c>
      <c r="K927" s="863" t="s">
        <v>1015</v>
      </c>
      <c r="L927" s="868" t="s">
        <v>1016</v>
      </c>
      <c r="M927" s="863" t="s">
        <v>703</v>
      </c>
      <c r="N927" s="863" t="s">
        <v>1017</v>
      </c>
      <c r="O927" s="863" t="s">
        <v>808</v>
      </c>
      <c r="P927" s="863" t="s">
        <v>1018</v>
      </c>
      <c r="Q927" s="870" t="s">
        <v>809</v>
      </c>
      <c r="R927" s="870" t="s">
        <v>1019</v>
      </c>
      <c r="S927" s="863" t="s">
        <v>1021</v>
      </c>
      <c r="T927" s="863" t="s">
        <v>1010</v>
      </c>
      <c r="U927" s="863" t="s">
        <v>1011</v>
      </c>
      <c r="V927" s="863" t="s">
        <v>1012</v>
      </c>
      <c r="W927" s="863" t="s">
        <v>1013</v>
      </c>
      <c r="X927" s="863" t="s">
        <v>1014</v>
      </c>
    </row>
    <row r="928" spans="1:24" ht="16.2" thickTop="1">
      <c r="A928" s="108">
        <v>37</v>
      </c>
      <c r="B928" t="s">
        <v>709</v>
      </c>
      <c r="C928" t="s">
        <v>902</v>
      </c>
      <c r="D928" s="27">
        <v>0.5</v>
      </c>
      <c r="E928" s="133">
        <v>44439</v>
      </c>
      <c r="G928">
        <v>2</v>
      </c>
      <c r="H928">
        <v>5.9</v>
      </c>
      <c r="I928">
        <v>2.2200000000000002</v>
      </c>
      <c r="J928" s="172">
        <v>0.37627118644067797</v>
      </c>
      <c r="K928" s="27">
        <v>8.6</v>
      </c>
      <c r="L928" s="27">
        <v>26.4</v>
      </c>
      <c r="M928" s="27">
        <v>6.89</v>
      </c>
      <c r="N928" s="27">
        <v>25.500000000000004</v>
      </c>
      <c r="O928" s="371">
        <v>4.9397142857142855</v>
      </c>
      <c r="P928" s="371">
        <v>2.2573773809523812</v>
      </c>
      <c r="Q928" s="24">
        <v>0.39200000000000007</v>
      </c>
      <c r="R928" s="371">
        <v>29.019016157250178</v>
      </c>
      <c r="S928" s="24">
        <v>7.1970916666666671</v>
      </c>
      <c r="T928" t="s">
        <v>1036</v>
      </c>
      <c r="U928" t="s">
        <v>1128</v>
      </c>
      <c r="V928" t="s">
        <v>1042</v>
      </c>
      <c r="W928" t="s">
        <v>1134</v>
      </c>
    </row>
    <row r="929" spans="1:23">
      <c r="A929" s="108">
        <v>37</v>
      </c>
      <c r="B929" t="s">
        <v>709</v>
      </c>
      <c r="C929" t="s">
        <v>902</v>
      </c>
      <c r="D929" s="27">
        <v>1</v>
      </c>
      <c r="E929" s="133">
        <v>44439</v>
      </c>
      <c r="K929" s="27">
        <v>8.58</v>
      </c>
      <c r="L929" s="27">
        <v>26.3</v>
      </c>
      <c r="M929" s="27" t="s">
        <v>811</v>
      </c>
      <c r="N929" s="27" t="s">
        <v>811</v>
      </c>
      <c r="O929" s="24" t="s">
        <v>811</v>
      </c>
      <c r="P929" s="24" t="s">
        <v>811</v>
      </c>
      <c r="Q929" s="24" t="s">
        <v>811</v>
      </c>
      <c r="R929" s="24" t="s">
        <v>811</v>
      </c>
      <c r="S929" s="24" t="s">
        <v>811</v>
      </c>
    </row>
    <row r="930" spans="1:23">
      <c r="A930" s="108">
        <v>37</v>
      </c>
      <c r="B930" t="s">
        <v>709</v>
      </c>
      <c r="C930" t="s">
        <v>902</v>
      </c>
      <c r="D930" s="27">
        <v>2</v>
      </c>
      <c r="E930" s="133">
        <v>44439</v>
      </c>
      <c r="K930" s="27">
        <v>8.4700000000000006</v>
      </c>
      <c r="L930" s="27">
        <v>26.3</v>
      </c>
      <c r="M930" s="27" t="s">
        <v>811</v>
      </c>
      <c r="N930" s="27" t="s">
        <v>811</v>
      </c>
      <c r="O930" s="24" t="s">
        <v>811</v>
      </c>
      <c r="P930" s="24" t="s">
        <v>811</v>
      </c>
      <c r="Q930" s="24" t="s">
        <v>811</v>
      </c>
      <c r="R930" s="24" t="s">
        <v>811</v>
      </c>
      <c r="S930" s="24" t="s">
        <v>811</v>
      </c>
    </row>
    <row r="931" spans="1:23">
      <c r="A931" s="108">
        <v>37</v>
      </c>
      <c r="B931" t="s">
        <v>709</v>
      </c>
      <c r="C931" t="s">
        <v>902</v>
      </c>
      <c r="D931" s="27">
        <v>3</v>
      </c>
      <c r="E931" s="133">
        <v>44439</v>
      </c>
      <c r="K931" s="27">
        <v>8.3800000000000008</v>
      </c>
      <c r="L931" s="27">
        <v>26.2</v>
      </c>
      <c r="M931" s="27" t="s">
        <v>811</v>
      </c>
      <c r="N931" s="27" t="s">
        <v>811</v>
      </c>
      <c r="O931" s="24" t="s">
        <v>811</v>
      </c>
      <c r="P931" s="24" t="s">
        <v>811</v>
      </c>
      <c r="Q931" s="24" t="s">
        <v>811</v>
      </c>
      <c r="R931" s="24" t="s">
        <v>811</v>
      </c>
      <c r="S931" s="24" t="s">
        <v>811</v>
      </c>
    </row>
    <row r="932" spans="1:23" ht="16.5" customHeight="1">
      <c r="A932" s="108">
        <v>37</v>
      </c>
      <c r="B932" t="s">
        <v>709</v>
      </c>
      <c r="C932" t="s">
        <v>902</v>
      </c>
      <c r="D932" s="27">
        <v>4</v>
      </c>
      <c r="E932" s="133">
        <v>44439</v>
      </c>
      <c r="K932" s="27">
        <v>8.32</v>
      </c>
      <c r="L932" s="27">
        <v>26.1</v>
      </c>
      <c r="M932" s="27" t="s">
        <v>811</v>
      </c>
      <c r="N932" s="27" t="s">
        <v>811</v>
      </c>
      <c r="O932" s="24" t="s">
        <v>811</v>
      </c>
      <c r="P932" s="24" t="s">
        <v>811</v>
      </c>
      <c r="Q932" s="24" t="s">
        <v>811</v>
      </c>
      <c r="R932" s="24" t="s">
        <v>811</v>
      </c>
      <c r="S932" s="24" t="s">
        <v>811</v>
      </c>
    </row>
    <row r="933" spans="1:23">
      <c r="A933" s="108">
        <v>37</v>
      </c>
      <c r="B933" t="s">
        <v>709</v>
      </c>
      <c r="C933" t="s">
        <v>902</v>
      </c>
      <c r="D933" s="27">
        <v>5</v>
      </c>
      <c r="E933" s="133">
        <v>44439</v>
      </c>
      <c r="K933" s="27">
        <v>7.2</v>
      </c>
      <c r="L933" s="27">
        <v>25.6</v>
      </c>
      <c r="M933" s="27">
        <v>6.59</v>
      </c>
      <c r="N933" s="23">
        <v>25</v>
      </c>
      <c r="O933" s="24">
        <v>10.272857142857147</v>
      </c>
      <c r="P933" s="24">
        <v>3.0544345238095207</v>
      </c>
      <c r="Q933" s="24">
        <v>0.45733333333333337</v>
      </c>
      <c r="R933" s="371">
        <v>36.660263460000003</v>
      </c>
      <c r="S933" s="24">
        <v>13.327291666666667</v>
      </c>
    </row>
    <row r="934" spans="1:23">
      <c r="A934" s="108">
        <v>37</v>
      </c>
      <c r="B934" t="s">
        <v>709</v>
      </c>
      <c r="C934" t="s">
        <v>902</v>
      </c>
      <c r="D934" s="27">
        <v>5.5</v>
      </c>
      <c r="E934" s="133">
        <v>44439</v>
      </c>
      <c r="K934" s="27">
        <v>4.0999999999999996</v>
      </c>
      <c r="L934" s="27">
        <v>25.2</v>
      </c>
      <c r="M934" s="27" t="s">
        <v>811</v>
      </c>
      <c r="N934" s="27" t="s">
        <v>811</v>
      </c>
      <c r="O934" s="371" t="s">
        <v>811</v>
      </c>
      <c r="P934" s="371" t="s">
        <v>811</v>
      </c>
      <c r="Q934" s="24" t="s">
        <v>811</v>
      </c>
      <c r="R934" s="24" t="s">
        <v>811</v>
      </c>
      <c r="S934" s="371" t="s">
        <v>811</v>
      </c>
    </row>
    <row r="935" spans="1:23">
      <c r="D935" s="27"/>
      <c r="E935" s="133"/>
      <c r="K935" s="27"/>
      <c r="L935" s="27"/>
      <c r="M935" s="27"/>
      <c r="N935" s="27"/>
      <c r="O935" s="371"/>
      <c r="P935" s="371"/>
      <c r="Q935" s="24"/>
      <c r="R935" s="24"/>
      <c r="S935" s="371"/>
    </row>
    <row r="936" spans="1:23" s="832" customFormat="1" ht="21" thickBot="1">
      <c r="A936" s="144" t="s">
        <v>20</v>
      </c>
      <c r="B936" s="144" t="s">
        <v>701</v>
      </c>
      <c r="C936" s="146" t="s">
        <v>805</v>
      </c>
      <c r="D936" s="1559" t="s">
        <v>786</v>
      </c>
      <c r="E936" s="144" t="s">
        <v>1000</v>
      </c>
      <c r="F936" s="146" t="s">
        <v>1008</v>
      </c>
      <c r="G936" s="146" t="s">
        <v>806</v>
      </c>
      <c r="H936" s="146" t="s">
        <v>807</v>
      </c>
      <c r="I936" s="1560" t="s">
        <v>1009</v>
      </c>
      <c r="J936" s="144" t="s">
        <v>1015</v>
      </c>
      <c r="K936" s="148" t="s">
        <v>1016</v>
      </c>
      <c r="L936" s="144" t="s">
        <v>703</v>
      </c>
      <c r="M936" s="146" t="s">
        <v>1017</v>
      </c>
      <c r="N936" s="149" t="s">
        <v>808</v>
      </c>
      <c r="O936" s="149" t="s">
        <v>1018</v>
      </c>
      <c r="P936" s="149" t="s">
        <v>809</v>
      </c>
      <c r="Q936" s="149" t="s">
        <v>1019</v>
      </c>
      <c r="R936" s="1409" t="s">
        <v>1021</v>
      </c>
      <c r="S936" s="144" t="s">
        <v>1010</v>
      </c>
      <c r="T936" s="146" t="s">
        <v>1011</v>
      </c>
      <c r="U936" s="144" t="s">
        <v>1012</v>
      </c>
      <c r="V936" s="146" t="s">
        <v>1013</v>
      </c>
      <c r="W936" s="144" t="s">
        <v>1014</v>
      </c>
    </row>
    <row r="937" spans="1:23" s="27" customFormat="1" ht="16.2" thickTop="1">
      <c r="A937" t="s">
        <v>709</v>
      </c>
      <c r="B937" t="s">
        <v>900</v>
      </c>
      <c r="C937" s="27">
        <v>0.5</v>
      </c>
      <c r="D937" s="55">
        <v>44812</v>
      </c>
      <c r="F937">
        <v>2</v>
      </c>
      <c r="G937">
        <v>5.8</v>
      </c>
      <c r="H937">
        <v>1.5</v>
      </c>
      <c r="I937" s="1562">
        <v>0.25862068965517243</v>
      </c>
      <c r="J937" s="27">
        <v>8.31</v>
      </c>
      <c r="K937" s="27">
        <v>23.9</v>
      </c>
      <c r="L937" s="22">
        <v>6.87</v>
      </c>
      <c r="M937" s="23">
        <v>26.8</v>
      </c>
      <c r="N937" s="24">
        <v>2.219559438625176</v>
      </c>
      <c r="O937" s="24">
        <v>0.03</v>
      </c>
      <c r="P937" s="24">
        <v>0.45939125859818003</v>
      </c>
      <c r="Q937" s="49">
        <v>44.286889236266184</v>
      </c>
      <c r="R937" s="24">
        <v>2.2495594386251758</v>
      </c>
      <c r="S937" t="s">
        <v>815</v>
      </c>
      <c r="T937" t="s">
        <v>815</v>
      </c>
      <c r="U937" t="s">
        <v>815</v>
      </c>
      <c r="V937" t="s">
        <v>1105</v>
      </c>
      <c r="W937"/>
    </row>
    <row r="938" spans="1:23" s="27" customFormat="1">
      <c r="A938" t="s">
        <v>709</v>
      </c>
      <c r="B938" t="s">
        <v>900</v>
      </c>
      <c r="C938" s="27">
        <v>1</v>
      </c>
      <c r="D938" s="55">
        <v>44812</v>
      </c>
      <c r="F938"/>
      <c r="G938"/>
      <c r="H938"/>
      <c r="I938" s="1561"/>
      <c r="J938" s="27">
        <v>8.35</v>
      </c>
      <c r="K938" s="27">
        <v>23.9</v>
      </c>
      <c r="L938" s="27" t="s">
        <v>811</v>
      </c>
      <c r="M938" s="27" t="s">
        <v>811</v>
      </c>
      <c r="N938" s="24" t="s">
        <v>811</v>
      </c>
      <c r="O938" s="24" t="s">
        <v>811</v>
      </c>
      <c r="P938" s="27" t="s">
        <v>811</v>
      </c>
      <c r="Q938" s="24" t="s">
        <v>811</v>
      </c>
      <c r="R938" s="24" t="s">
        <v>811</v>
      </c>
      <c r="S938"/>
      <c r="T938"/>
      <c r="U938"/>
      <c r="V938"/>
      <c r="W938"/>
    </row>
    <row r="939" spans="1:23" s="27" customFormat="1">
      <c r="A939" t="s">
        <v>709</v>
      </c>
      <c r="B939" t="s">
        <v>900</v>
      </c>
      <c r="C939" s="27">
        <v>2</v>
      </c>
      <c r="D939" s="55">
        <v>44812</v>
      </c>
      <c r="F939"/>
      <c r="G939"/>
      <c r="H939"/>
      <c r="I939" s="1561"/>
      <c r="J939" s="27">
        <v>8.4</v>
      </c>
      <c r="K939" s="27">
        <v>23.9</v>
      </c>
      <c r="L939" s="27" t="s">
        <v>811</v>
      </c>
      <c r="M939" s="27" t="s">
        <v>811</v>
      </c>
      <c r="N939" s="24" t="s">
        <v>811</v>
      </c>
      <c r="O939" s="24" t="s">
        <v>811</v>
      </c>
      <c r="P939" s="27" t="s">
        <v>811</v>
      </c>
      <c r="Q939" s="24" t="s">
        <v>811</v>
      </c>
      <c r="R939" s="24" t="s">
        <v>811</v>
      </c>
      <c r="S939"/>
      <c r="T939"/>
      <c r="U939"/>
      <c r="V939"/>
      <c r="W939"/>
    </row>
    <row r="940" spans="1:23" s="27" customFormat="1">
      <c r="A940" t="s">
        <v>709</v>
      </c>
      <c r="B940" t="s">
        <v>900</v>
      </c>
      <c r="C940" s="27">
        <v>3</v>
      </c>
      <c r="D940" s="55">
        <v>44812</v>
      </c>
      <c r="F940"/>
      <c r="G940"/>
      <c r="H940"/>
      <c r="I940" s="1561"/>
      <c r="J940" s="27">
        <v>8.3699999999999992</v>
      </c>
      <c r="K940" s="27">
        <v>23.9</v>
      </c>
      <c r="L940" s="27" t="s">
        <v>811</v>
      </c>
      <c r="M940" s="27" t="s">
        <v>811</v>
      </c>
      <c r="N940" s="24" t="s">
        <v>811</v>
      </c>
      <c r="O940" s="24" t="s">
        <v>811</v>
      </c>
      <c r="P940" s="27" t="s">
        <v>811</v>
      </c>
      <c r="Q940" s="24" t="s">
        <v>811</v>
      </c>
      <c r="R940" s="24" t="s">
        <v>811</v>
      </c>
      <c r="S940"/>
      <c r="T940"/>
      <c r="U940"/>
      <c r="V940"/>
      <c r="W940"/>
    </row>
    <row r="941" spans="1:23" s="27" customFormat="1">
      <c r="A941" t="s">
        <v>709</v>
      </c>
      <c r="B941" t="s">
        <v>900</v>
      </c>
      <c r="C941" s="27">
        <v>4</v>
      </c>
      <c r="D941" s="55">
        <v>44812</v>
      </c>
      <c r="F941"/>
      <c r="G941"/>
      <c r="H941"/>
      <c r="I941" s="1561"/>
      <c r="J941" s="27">
        <v>8.41</v>
      </c>
      <c r="K941" s="27">
        <v>23.9</v>
      </c>
      <c r="L941" s="27" t="s">
        <v>811</v>
      </c>
      <c r="M941" s="27" t="s">
        <v>811</v>
      </c>
      <c r="N941" s="24" t="s">
        <v>811</v>
      </c>
      <c r="O941" s="24" t="s">
        <v>811</v>
      </c>
      <c r="P941" s="27" t="s">
        <v>811</v>
      </c>
      <c r="Q941" s="24" t="s">
        <v>811</v>
      </c>
      <c r="R941" s="24" t="s">
        <v>811</v>
      </c>
      <c r="S941"/>
      <c r="T941"/>
      <c r="U941"/>
      <c r="V941"/>
      <c r="W941"/>
    </row>
    <row r="942" spans="1:23" s="27" customFormat="1">
      <c r="A942" t="s">
        <v>709</v>
      </c>
      <c r="B942" t="s">
        <v>900</v>
      </c>
      <c r="C942" s="27">
        <v>4.8</v>
      </c>
      <c r="D942" s="55">
        <v>44812</v>
      </c>
      <c r="F942"/>
      <c r="G942"/>
      <c r="H942"/>
      <c r="I942" s="1561"/>
      <c r="J942" s="27">
        <v>8.3699999999999992</v>
      </c>
      <c r="K942" s="27">
        <v>23.8</v>
      </c>
      <c r="L942" s="22">
        <v>6.88</v>
      </c>
      <c r="M942" s="23">
        <v>26</v>
      </c>
      <c r="N942" s="24">
        <v>1.7733092664732775</v>
      </c>
      <c r="O942" s="24">
        <v>0.03</v>
      </c>
      <c r="P942" s="24">
        <v>0.42405346947524308</v>
      </c>
      <c r="Q942" s="49">
        <v>39.463307280035735</v>
      </c>
      <c r="R942" s="24">
        <v>1.8033092664732775</v>
      </c>
      <c r="S942"/>
      <c r="T942"/>
      <c r="U942"/>
      <c r="V942"/>
      <c r="W942"/>
    </row>
    <row r="943" spans="1:23">
      <c r="D943" s="27"/>
      <c r="E943" s="133"/>
      <c r="K943" s="27"/>
      <c r="L943" s="27"/>
      <c r="M943" s="27"/>
      <c r="N943" s="27"/>
      <c r="O943" s="371"/>
      <c r="P943" s="371"/>
      <c r="Q943" s="24"/>
      <c r="R943" s="24"/>
      <c r="S943" s="371"/>
    </row>
    <row r="944" spans="1:23">
      <c r="D944" s="27"/>
      <c r="E944" s="133"/>
      <c r="K944" s="27"/>
      <c r="L944" s="27"/>
      <c r="M944" s="27"/>
      <c r="N944" s="27"/>
      <c r="O944" s="371"/>
      <c r="P944" s="371"/>
      <c r="Q944" s="24"/>
      <c r="R944" s="24"/>
      <c r="S944" s="371"/>
    </row>
    <row r="945" spans="1:36">
      <c r="D945" s="27"/>
      <c r="E945" s="133"/>
      <c r="K945" s="27"/>
      <c r="L945" s="27"/>
      <c r="M945" s="27"/>
      <c r="N945" s="27"/>
      <c r="O945" s="371"/>
      <c r="P945" s="371"/>
      <c r="Q945" s="24"/>
      <c r="R945" s="24"/>
      <c r="S945" s="371"/>
    </row>
    <row r="946" spans="1:36">
      <c r="D946" s="27"/>
      <c r="E946" s="133"/>
      <c r="K946" s="27"/>
      <c r="L946" s="27"/>
      <c r="M946" s="27"/>
      <c r="N946" s="27"/>
      <c r="O946" s="371"/>
      <c r="P946" s="371"/>
      <c r="Q946" s="24"/>
      <c r="R946" s="24"/>
      <c r="S946" s="371"/>
    </row>
    <row r="947" spans="1:36">
      <c r="D947" s="27"/>
      <c r="E947" s="133"/>
      <c r="K947" s="27"/>
      <c r="L947" s="27"/>
      <c r="M947" s="27"/>
      <c r="N947" s="27"/>
      <c r="O947" s="371"/>
      <c r="P947" s="371"/>
      <c r="Q947" s="24"/>
      <c r="R947" s="24"/>
      <c r="S947" s="371"/>
    </row>
    <row r="948" spans="1:36">
      <c r="D948" s="27"/>
      <c r="E948" s="133"/>
      <c r="K948" s="27"/>
      <c r="L948" s="27"/>
      <c r="M948" s="27"/>
      <c r="N948" s="27"/>
      <c r="O948" s="371"/>
      <c r="P948" s="371"/>
      <c r="Q948" s="24"/>
      <c r="R948" s="24"/>
      <c r="S948" s="371"/>
    </row>
    <row r="949" spans="1:36">
      <c r="D949" s="27"/>
      <c r="E949" s="133"/>
      <c r="K949" s="27"/>
      <c r="L949" s="27"/>
      <c r="M949" s="27"/>
      <c r="N949" s="27"/>
      <c r="O949" s="371"/>
      <c r="P949" s="371"/>
      <c r="Q949" s="24"/>
      <c r="R949" s="24"/>
      <c r="S949" s="371"/>
    </row>
    <row r="950" spans="1:36" s="747" customFormat="1">
      <c r="A950" s="983"/>
      <c r="B950" s="815"/>
      <c r="C950" s="815"/>
      <c r="D950" s="815"/>
      <c r="E950" s="873"/>
      <c r="F950" s="815"/>
      <c r="G950" s="815"/>
      <c r="H950" s="815"/>
      <c r="I950" s="815"/>
      <c r="J950" s="875"/>
      <c r="K950" s="815"/>
      <c r="L950" s="876"/>
      <c r="M950" s="815"/>
      <c r="N950" s="815"/>
      <c r="O950" s="815"/>
      <c r="P950" s="815"/>
      <c r="Q950" s="878"/>
      <c r="R950" s="878"/>
      <c r="S950" s="815"/>
      <c r="T950" s="815"/>
      <c r="U950" s="815"/>
      <c r="V950" s="815"/>
      <c r="W950" s="815"/>
      <c r="X950" s="815"/>
    </row>
    <row r="951" spans="1:36" s="747" customFormat="1" ht="31.2">
      <c r="A951" s="984" t="s">
        <v>904</v>
      </c>
      <c r="B951" s="815"/>
      <c r="C951" s="815"/>
      <c r="D951" s="815"/>
      <c r="E951" s="873"/>
      <c r="F951" s="815"/>
      <c r="G951" s="815"/>
      <c r="H951" s="815"/>
      <c r="I951" s="815"/>
      <c r="J951" s="875"/>
      <c r="K951" s="815"/>
      <c r="L951" s="876"/>
      <c r="M951" s="815"/>
      <c r="N951" s="815"/>
      <c r="O951" s="815"/>
      <c r="P951" s="815"/>
      <c r="Q951" s="878"/>
      <c r="R951" s="878"/>
      <c r="S951" s="815"/>
      <c r="T951" s="815"/>
      <c r="U951" s="815"/>
      <c r="V951" s="815"/>
      <c r="W951" s="815"/>
      <c r="X951" s="815"/>
    </row>
    <row r="952" spans="1:36">
      <c r="A952" s="840" t="s">
        <v>784</v>
      </c>
      <c r="B952" s="841" t="s">
        <v>20</v>
      </c>
      <c r="C952" s="841" t="s">
        <v>701</v>
      </c>
      <c r="D952" s="841" t="s">
        <v>999</v>
      </c>
      <c r="E952" s="842" t="s">
        <v>785</v>
      </c>
      <c r="F952" s="842" t="s">
        <v>786</v>
      </c>
      <c r="G952" s="842" t="s">
        <v>1000</v>
      </c>
      <c r="H952" s="842" t="s">
        <v>1001</v>
      </c>
      <c r="I952" s="842" t="s">
        <v>787</v>
      </c>
      <c r="J952" s="842" t="s">
        <v>788</v>
      </c>
      <c r="K952" s="842" t="s">
        <v>789</v>
      </c>
      <c r="L952" s="842" t="s">
        <v>1002</v>
      </c>
      <c r="M952" s="842" t="s">
        <v>790</v>
      </c>
      <c r="N952" s="842" t="s">
        <v>791</v>
      </c>
      <c r="O952" s="843" t="s">
        <v>792</v>
      </c>
      <c r="P952" s="843" t="s">
        <v>474</v>
      </c>
      <c r="Q952" s="843" t="s">
        <v>793</v>
      </c>
      <c r="R952" s="843" t="s">
        <v>483</v>
      </c>
      <c r="S952" s="843" t="s">
        <v>794</v>
      </c>
      <c r="T952" s="843" t="s">
        <v>480</v>
      </c>
      <c r="U952" s="843" t="s">
        <v>1003</v>
      </c>
      <c r="V952" s="841" t="s">
        <v>1004</v>
      </c>
      <c r="W952" s="841" t="s">
        <v>1005</v>
      </c>
      <c r="X952" s="844" t="s">
        <v>1006</v>
      </c>
      <c r="Y952" s="845" t="s">
        <v>798</v>
      </c>
      <c r="AE952" s="848" t="s">
        <v>784</v>
      </c>
      <c r="AF952" s="849" t="s">
        <v>20</v>
      </c>
      <c r="AG952" s="849" t="s">
        <v>701</v>
      </c>
      <c r="AH952" s="849" t="s">
        <v>1005</v>
      </c>
      <c r="AI952" s="844" t="s">
        <v>1006</v>
      </c>
      <c r="AJ952" s="850" t="s">
        <v>798</v>
      </c>
    </row>
    <row r="953" spans="1:36">
      <c r="A953" s="787" t="s">
        <v>108</v>
      </c>
      <c r="B953" s="788" t="s">
        <v>709</v>
      </c>
      <c r="C953" s="788" t="s">
        <v>904</v>
      </c>
      <c r="D953" s="789"/>
      <c r="E953" s="790">
        <v>0.5</v>
      </c>
      <c r="F953" s="791">
        <v>43003</v>
      </c>
      <c r="G953" s="789"/>
      <c r="H953" s="789"/>
      <c r="I953" s="790">
        <v>4.3</v>
      </c>
      <c r="J953" s="788">
        <v>3.5</v>
      </c>
      <c r="K953" s="793">
        <v>3.9574860759493662</v>
      </c>
      <c r="L953" s="888">
        <v>1.5944935282173007</v>
      </c>
      <c r="M953" s="885">
        <v>0.49245572936346005</v>
      </c>
      <c r="N953">
        <v>15.253323761303811</v>
      </c>
      <c r="O953" s="784">
        <v>3.5</v>
      </c>
      <c r="P953" s="784">
        <v>41.926450779423959</v>
      </c>
      <c r="Q953" s="882">
        <v>4.7618531645569622</v>
      </c>
      <c r="R953" s="784">
        <v>45.879378481630226</v>
      </c>
      <c r="S953" s="882">
        <v>18.808381643918725</v>
      </c>
      <c r="T953" s="784">
        <v>46.483413125255609</v>
      </c>
      <c r="U953" s="784">
        <v>44.763080795436601</v>
      </c>
      <c r="V953" s="785" t="s">
        <v>1030</v>
      </c>
      <c r="W953" s="788"/>
      <c r="X953" s="788"/>
      <c r="Y953" s="571" t="s">
        <v>1031</v>
      </c>
    </row>
    <row r="954" spans="1:36">
      <c r="A954" s="787" t="s">
        <v>108</v>
      </c>
      <c r="B954" s="788" t="s">
        <v>709</v>
      </c>
      <c r="C954" s="788" t="s">
        <v>904</v>
      </c>
      <c r="D954" s="789"/>
      <c r="E954" s="790">
        <v>1</v>
      </c>
      <c r="F954" s="791">
        <v>43003</v>
      </c>
      <c r="G954" s="789"/>
      <c r="H954" s="789"/>
      <c r="I954" s="790">
        <v>4.3</v>
      </c>
      <c r="J954" s="788">
        <v>3.5</v>
      </c>
      <c r="K954" s="788"/>
      <c r="L954" s="789"/>
      <c r="M954" s="883"/>
      <c r="N954" t="s">
        <v>803</v>
      </c>
      <c r="O954" s="788"/>
      <c r="P954" s="788" t="s">
        <v>803</v>
      </c>
      <c r="Q954" s="788"/>
      <c r="R954" s="788" t="s">
        <v>803</v>
      </c>
      <c r="S954" s="788"/>
      <c r="T954" s="788" t="s">
        <v>803</v>
      </c>
      <c r="U954" s="788" t="s">
        <v>803</v>
      </c>
      <c r="V954" s="788" t="s">
        <v>803</v>
      </c>
      <c r="W954" s="788"/>
      <c r="X954" s="788"/>
      <c r="Y954" s="430" t="s">
        <v>803</v>
      </c>
    </row>
    <row r="955" spans="1:36">
      <c r="A955" s="787" t="s">
        <v>108</v>
      </c>
      <c r="B955" s="788" t="s">
        <v>709</v>
      </c>
      <c r="C955" s="788" t="s">
        <v>904</v>
      </c>
      <c r="D955" s="789"/>
      <c r="E955" s="790">
        <v>2</v>
      </c>
      <c r="F955" s="791">
        <v>43003</v>
      </c>
      <c r="G955" s="789"/>
      <c r="H955" s="789"/>
      <c r="I955" s="790">
        <v>4.3</v>
      </c>
      <c r="J955" s="788">
        <v>3.5</v>
      </c>
      <c r="K955" s="788"/>
      <c r="L955" s="789"/>
      <c r="M955" s="883"/>
      <c r="N955" t="s">
        <v>803</v>
      </c>
      <c r="O955" s="788"/>
      <c r="P955" s="788" t="s">
        <v>803</v>
      </c>
      <c r="Q955" s="788"/>
      <c r="R955" s="788" t="s">
        <v>803</v>
      </c>
      <c r="S955" s="788"/>
      <c r="T955" s="788" t="s">
        <v>803</v>
      </c>
      <c r="U955" s="788" t="s">
        <v>803</v>
      </c>
      <c r="V955" s="788" t="s">
        <v>803</v>
      </c>
      <c r="W955" s="788"/>
      <c r="X955" s="788"/>
      <c r="Y955" s="430" t="s">
        <v>803</v>
      </c>
    </row>
    <row r="956" spans="1:36">
      <c r="A956" s="787" t="s">
        <v>108</v>
      </c>
      <c r="B956" s="788" t="s">
        <v>709</v>
      </c>
      <c r="C956" s="788" t="s">
        <v>904</v>
      </c>
      <c r="D956" s="789"/>
      <c r="E956" s="790">
        <v>3</v>
      </c>
      <c r="F956" s="791">
        <v>43003</v>
      </c>
      <c r="G956" s="789"/>
      <c r="H956" s="789"/>
      <c r="I956" s="790">
        <v>4.3</v>
      </c>
      <c r="J956" s="788">
        <v>3.5</v>
      </c>
      <c r="K956" s="788"/>
      <c r="L956" s="788"/>
      <c r="M956" s="883"/>
      <c r="N956" t="s">
        <v>803</v>
      </c>
      <c r="O956" s="788"/>
      <c r="P956" s="788" t="s">
        <v>803</v>
      </c>
      <c r="Q956" s="788"/>
      <c r="R956" s="788" t="s">
        <v>803</v>
      </c>
      <c r="S956" s="788"/>
      <c r="T956" s="788" t="s">
        <v>803</v>
      </c>
      <c r="U956" s="788" t="s">
        <v>803</v>
      </c>
      <c r="V956" s="788" t="s">
        <v>803</v>
      </c>
      <c r="W956" s="788"/>
      <c r="X956" s="788"/>
      <c r="Y956" s="430" t="s">
        <v>803</v>
      </c>
    </row>
    <row r="957" spans="1:36">
      <c r="A957" s="787" t="s">
        <v>108</v>
      </c>
      <c r="B957" s="788" t="s">
        <v>709</v>
      </c>
      <c r="C957" s="788" t="s">
        <v>904</v>
      </c>
      <c r="D957" s="789"/>
      <c r="E957" s="790">
        <v>4</v>
      </c>
      <c r="F957" s="791">
        <v>43003</v>
      </c>
      <c r="G957" s="789"/>
      <c r="H957" s="789"/>
      <c r="I957" s="790">
        <v>4.3</v>
      </c>
      <c r="J957" s="788">
        <v>3.5</v>
      </c>
      <c r="K957" s="793">
        <v>5.5662202531645582</v>
      </c>
      <c r="L957" s="888">
        <v>4.5991263510021083</v>
      </c>
      <c r="M957" s="885">
        <v>0.72200682916425518</v>
      </c>
      <c r="N957">
        <v>22.363439526533639</v>
      </c>
      <c r="O957" s="788"/>
      <c r="P957" s="788" t="s">
        <v>803</v>
      </c>
      <c r="Q957" s="788"/>
      <c r="R957" s="788" t="s">
        <v>803</v>
      </c>
      <c r="S957" s="788"/>
      <c r="T957" s="788" t="s">
        <v>803</v>
      </c>
      <c r="U957" s="788" t="s">
        <v>803</v>
      </c>
      <c r="V957" s="788" t="s">
        <v>803</v>
      </c>
      <c r="W957" s="788"/>
      <c r="X957" s="788"/>
      <c r="Y957" s="430" t="s">
        <v>803</v>
      </c>
    </row>
    <row r="958" spans="1:36">
      <c r="A958" s="787"/>
      <c r="B958" s="788"/>
      <c r="C958" s="788"/>
      <c r="D958" s="789"/>
      <c r="E958" s="790"/>
      <c r="F958" s="791"/>
      <c r="G958" s="789"/>
      <c r="H958" s="789"/>
      <c r="I958" s="790"/>
      <c r="J958" s="788"/>
      <c r="K958" s="793"/>
      <c r="L958" s="888"/>
      <c r="M958" s="885"/>
      <c r="O958" s="788"/>
      <c r="P958" s="788"/>
      <c r="Q958" s="788"/>
      <c r="R958" s="788"/>
      <c r="S958" s="788"/>
      <c r="T958" s="788"/>
      <c r="U958" s="788"/>
      <c r="V958" s="788"/>
      <c r="W958" s="788"/>
      <c r="X958" s="788"/>
      <c r="Y958" s="430"/>
    </row>
    <row r="959" spans="1:36">
      <c r="A959" s="787" t="s">
        <v>108</v>
      </c>
      <c r="B959" s="788" t="s">
        <v>368</v>
      </c>
      <c r="C959" s="789" t="s">
        <v>109</v>
      </c>
      <c r="D959" s="789" t="s">
        <v>1039</v>
      </c>
      <c r="E959" s="789">
        <v>0.5</v>
      </c>
      <c r="F959" s="886">
        <v>43354</v>
      </c>
      <c r="G959" s="790"/>
      <c r="H959" s="790"/>
      <c r="I959" s="789">
        <v>4.5</v>
      </c>
      <c r="J959" s="789">
        <v>2.06</v>
      </c>
      <c r="K959" s="789">
        <v>17.71</v>
      </c>
      <c r="L959" s="789">
        <v>6.41</v>
      </c>
      <c r="M959" s="951">
        <v>0.96</v>
      </c>
      <c r="N959">
        <v>29.735039999999998</v>
      </c>
      <c r="O959" s="784">
        <v>2.06</v>
      </c>
      <c r="P959" s="784">
        <v>49.57355662591506</v>
      </c>
      <c r="Q959" s="784">
        <v>81.064999999999998</v>
      </c>
      <c r="R959" s="784">
        <v>73.687870512506976</v>
      </c>
      <c r="S959" s="784">
        <v>63.806440000000002</v>
      </c>
      <c r="T959" s="784">
        <v>64.106676370776398</v>
      </c>
      <c r="U959" s="784">
        <v>62.456034503066142</v>
      </c>
      <c r="V959" s="785" t="s">
        <v>1030</v>
      </c>
      <c r="W959" s="784"/>
      <c r="X959" s="788"/>
      <c r="Y959" s="430" t="s">
        <v>803</v>
      </c>
    </row>
    <row r="960" spans="1:36">
      <c r="A960" s="787" t="s">
        <v>108</v>
      </c>
      <c r="B960" s="788" t="s">
        <v>368</v>
      </c>
      <c r="C960" s="789" t="s">
        <v>109</v>
      </c>
      <c r="D960" s="789" t="s">
        <v>1039</v>
      </c>
      <c r="E960" s="789">
        <v>1</v>
      </c>
      <c r="F960" s="886">
        <v>43354</v>
      </c>
      <c r="G960" s="790"/>
      <c r="H960" s="790"/>
      <c r="I960" s="789">
        <v>4.5</v>
      </c>
      <c r="J960" s="789">
        <v>2.06</v>
      </c>
      <c r="K960" s="789"/>
      <c r="L960" s="789"/>
      <c r="M960" s="951"/>
      <c r="N960" t="s">
        <v>803</v>
      </c>
      <c r="O960" s="784"/>
      <c r="P960" s="784" t="s">
        <v>803</v>
      </c>
      <c r="Q960" s="784"/>
      <c r="R960" s="784" t="s">
        <v>803</v>
      </c>
      <c r="S960" s="784"/>
      <c r="T960" s="784" t="s">
        <v>803</v>
      </c>
      <c r="U960" s="784" t="s">
        <v>803</v>
      </c>
      <c r="V960" s="785" t="s">
        <v>803</v>
      </c>
      <c r="W960" s="784"/>
      <c r="X960" s="788"/>
      <c r="Y960" s="430" t="s">
        <v>803</v>
      </c>
    </row>
    <row r="961" spans="1:25">
      <c r="A961" s="787" t="s">
        <v>108</v>
      </c>
      <c r="B961" s="788" t="s">
        <v>368</v>
      </c>
      <c r="C961" s="789" t="s">
        <v>109</v>
      </c>
      <c r="D961" s="789" t="s">
        <v>1039</v>
      </c>
      <c r="E961" s="789">
        <v>2</v>
      </c>
      <c r="F961" s="886">
        <v>43354</v>
      </c>
      <c r="G961" s="790"/>
      <c r="H961" s="790"/>
      <c r="I961" s="789">
        <v>4.5</v>
      </c>
      <c r="J961" s="789">
        <v>2.06</v>
      </c>
      <c r="K961" s="789"/>
      <c r="L961" s="789"/>
      <c r="M961" s="951"/>
      <c r="N961" t="s">
        <v>803</v>
      </c>
      <c r="O961" s="784"/>
      <c r="P961" s="784" t="s">
        <v>803</v>
      </c>
      <c r="Q961" s="784"/>
      <c r="R961" s="784" t="s">
        <v>803</v>
      </c>
      <c r="S961" s="784"/>
      <c r="T961" s="784" t="s">
        <v>803</v>
      </c>
      <c r="U961" s="784" t="s">
        <v>803</v>
      </c>
      <c r="V961" s="785" t="s">
        <v>803</v>
      </c>
      <c r="W961" s="784"/>
      <c r="X961" s="788"/>
      <c r="Y961" s="430" t="s">
        <v>803</v>
      </c>
    </row>
    <row r="962" spans="1:25">
      <c r="A962" s="787" t="s">
        <v>108</v>
      </c>
      <c r="B962" s="788" t="s">
        <v>368</v>
      </c>
      <c r="C962" s="789" t="s">
        <v>109</v>
      </c>
      <c r="D962" s="789" t="s">
        <v>1039</v>
      </c>
      <c r="E962" s="789">
        <v>3</v>
      </c>
      <c r="F962" s="886">
        <v>43354</v>
      </c>
      <c r="G962" s="790"/>
      <c r="H962" s="790"/>
      <c r="I962" s="789">
        <v>4.5</v>
      </c>
      <c r="J962" s="789">
        <v>2.06</v>
      </c>
      <c r="K962" s="789"/>
      <c r="L962" s="789"/>
      <c r="M962" s="951"/>
      <c r="N962" t="s">
        <v>803</v>
      </c>
      <c r="O962" s="784"/>
      <c r="P962" s="784" t="s">
        <v>803</v>
      </c>
      <c r="Q962" s="784"/>
      <c r="R962" s="784" t="s">
        <v>803</v>
      </c>
      <c r="S962" s="784"/>
      <c r="T962" s="784" t="s">
        <v>803</v>
      </c>
      <c r="U962" s="784" t="s">
        <v>803</v>
      </c>
      <c r="V962" s="785" t="s">
        <v>803</v>
      </c>
      <c r="W962" s="784"/>
      <c r="X962" s="788"/>
      <c r="Y962" s="430" t="s">
        <v>803</v>
      </c>
    </row>
    <row r="963" spans="1:25">
      <c r="A963" s="794" t="s">
        <v>108</v>
      </c>
      <c r="B963" s="795" t="s">
        <v>368</v>
      </c>
      <c r="C963" s="796" t="s">
        <v>109</v>
      </c>
      <c r="D963" s="796" t="s">
        <v>1039</v>
      </c>
      <c r="E963" s="796">
        <v>4</v>
      </c>
      <c r="F963" s="887">
        <v>43354</v>
      </c>
      <c r="G963" s="797"/>
      <c r="H963" s="797"/>
      <c r="I963" s="796">
        <v>4.5</v>
      </c>
      <c r="J963" s="796">
        <v>2.06</v>
      </c>
      <c r="K963" s="796">
        <v>144.41999999999999</v>
      </c>
      <c r="L963" s="796">
        <v>65.8</v>
      </c>
      <c r="M963" s="952">
        <v>3.16</v>
      </c>
      <c r="N963">
        <v>97.877840000000006</v>
      </c>
      <c r="O963" s="800"/>
      <c r="P963" s="800" t="s">
        <v>803</v>
      </c>
      <c r="Q963" s="800"/>
      <c r="R963" s="800" t="s">
        <v>803</v>
      </c>
      <c r="S963" s="800"/>
      <c r="T963" s="800" t="s">
        <v>803</v>
      </c>
      <c r="U963" s="800" t="s">
        <v>803</v>
      </c>
      <c r="V963" s="801" t="s">
        <v>803</v>
      </c>
      <c r="W963" s="800"/>
      <c r="X963" s="795"/>
      <c r="Y963" s="803" t="s">
        <v>803</v>
      </c>
    </row>
    <row r="964" spans="1:25">
      <c r="A964" s="884"/>
      <c r="C964" s="27"/>
      <c r="D964" s="27"/>
      <c r="E964" s="27"/>
      <c r="F964" s="47"/>
      <c r="G964" s="173"/>
      <c r="H964" s="173"/>
      <c r="I964" s="27"/>
      <c r="J964" s="27"/>
      <c r="K964" s="27"/>
      <c r="L964" s="27"/>
      <c r="M964" s="607"/>
      <c r="O964" s="592"/>
      <c r="P964" s="592"/>
      <c r="Q964" s="592"/>
      <c r="R964" s="592"/>
      <c r="S964" s="592"/>
      <c r="T964" s="592"/>
      <c r="U964" s="592"/>
      <c r="V964" s="833"/>
      <c r="W964" s="592"/>
    </row>
    <row r="965" spans="1:25" ht="31.8" thickBot="1">
      <c r="A965" s="974" t="s">
        <v>804</v>
      </c>
      <c r="B965" s="934" t="s">
        <v>20</v>
      </c>
      <c r="C965" s="934" t="s">
        <v>701</v>
      </c>
      <c r="D965" s="935" t="s">
        <v>805</v>
      </c>
      <c r="E965" s="936" t="s">
        <v>786</v>
      </c>
      <c r="F965" s="934" t="s">
        <v>1000</v>
      </c>
      <c r="G965" s="935" t="s">
        <v>1008</v>
      </c>
      <c r="H965" s="935" t="s">
        <v>806</v>
      </c>
      <c r="I965" s="935" t="s">
        <v>807</v>
      </c>
      <c r="J965" s="937" t="s">
        <v>1009</v>
      </c>
      <c r="K965" s="934" t="s">
        <v>1010</v>
      </c>
      <c r="L965" s="935" t="s">
        <v>1011</v>
      </c>
      <c r="M965" s="934" t="s">
        <v>1012</v>
      </c>
      <c r="N965" s="935" t="s">
        <v>1013</v>
      </c>
      <c r="O965" s="934" t="s">
        <v>1014</v>
      </c>
      <c r="P965" s="934" t="s">
        <v>1015</v>
      </c>
      <c r="Q965" s="938" t="s">
        <v>1016</v>
      </c>
      <c r="R965" s="934" t="s">
        <v>703</v>
      </c>
      <c r="S965" s="935" t="s">
        <v>1017</v>
      </c>
      <c r="T965" s="934" t="s">
        <v>808</v>
      </c>
      <c r="U965" s="934" t="s">
        <v>1018</v>
      </c>
      <c r="V965" s="939" t="s">
        <v>809</v>
      </c>
      <c r="W965" s="939" t="s">
        <v>1019</v>
      </c>
      <c r="X965" s="934" t="s">
        <v>1020</v>
      </c>
      <c r="Y965" s="935" t="s">
        <v>1021</v>
      </c>
    </row>
    <row r="966" spans="1:25">
      <c r="A966" s="108">
        <v>132</v>
      </c>
      <c r="B966" t="s">
        <v>709</v>
      </c>
      <c r="C966" t="s">
        <v>905</v>
      </c>
      <c r="D966" s="18">
        <v>0.5</v>
      </c>
      <c r="E966" s="55">
        <v>43719</v>
      </c>
      <c r="G966">
        <v>2</v>
      </c>
      <c r="H966" s="165">
        <v>4.7699999999999996</v>
      </c>
      <c r="I966" s="166">
        <v>1.365</v>
      </c>
      <c r="J966" s="70">
        <v>0.28616352201257866</v>
      </c>
      <c r="K966" t="s">
        <v>1025</v>
      </c>
      <c r="L966">
        <v>2</v>
      </c>
      <c r="M966">
        <v>3</v>
      </c>
      <c r="N966" t="s">
        <v>1023</v>
      </c>
      <c r="P966" s="27">
        <v>8.6300000000000008</v>
      </c>
      <c r="Q966" s="27">
        <v>22.2</v>
      </c>
      <c r="R966" s="27">
        <v>6.63</v>
      </c>
      <c r="S966" s="27">
        <v>18.600000000000001</v>
      </c>
      <c r="T966" s="24">
        <v>16.366763037974685</v>
      </c>
      <c r="U966" s="24">
        <v>3.8822140599419783</v>
      </c>
      <c r="V966" s="24">
        <v>0.86974276661923566</v>
      </c>
      <c r="W966" s="371">
        <v>35.840539215686277</v>
      </c>
      <c r="X966" s="27" t="s">
        <v>815</v>
      </c>
      <c r="Y966" s="24">
        <v>20.248977097916665</v>
      </c>
    </row>
    <row r="967" spans="1:25">
      <c r="B967" t="s">
        <v>709</v>
      </c>
      <c r="C967" t="s">
        <v>905</v>
      </c>
      <c r="D967" s="18">
        <v>1</v>
      </c>
      <c r="E967" s="55">
        <v>43719</v>
      </c>
      <c r="H967" s="165"/>
      <c r="I967" s="166"/>
      <c r="P967" s="27">
        <v>8.6</v>
      </c>
      <c r="Q967" s="27">
        <v>22.2</v>
      </c>
      <c r="R967" s="27" t="s">
        <v>811</v>
      </c>
      <c r="S967" s="27" t="s">
        <v>811</v>
      </c>
      <c r="T967" s="27" t="s">
        <v>811</v>
      </c>
      <c r="U967" s="27" t="s">
        <v>811</v>
      </c>
      <c r="V967" s="27" t="s">
        <v>811</v>
      </c>
      <c r="W967" s="27" t="s">
        <v>811</v>
      </c>
      <c r="X967" s="27" t="s">
        <v>815</v>
      </c>
      <c r="Y967" s="27" t="s">
        <v>811</v>
      </c>
    </row>
    <row r="968" spans="1:25">
      <c r="B968" t="s">
        <v>709</v>
      </c>
      <c r="C968" t="s">
        <v>905</v>
      </c>
      <c r="D968" s="18">
        <v>2</v>
      </c>
      <c r="E968" s="55">
        <v>43719</v>
      </c>
      <c r="H968" s="165"/>
      <c r="I968" s="166"/>
      <c r="P968" s="27">
        <v>8.57</v>
      </c>
      <c r="Q968" s="27">
        <v>21.6</v>
      </c>
      <c r="R968" s="27" t="s">
        <v>811</v>
      </c>
      <c r="S968" s="27" t="s">
        <v>811</v>
      </c>
      <c r="T968" s="27" t="s">
        <v>811</v>
      </c>
      <c r="U968" s="27" t="s">
        <v>811</v>
      </c>
      <c r="V968" s="27" t="s">
        <v>811</v>
      </c>
      <c r="W968" s="27" t="s">
        <v>811</v>
      </c>
      <c r="X968" s="27" t="s">
        <v>815</v>
      </c>
      <c r="Y968" s="27" t="s">
        <v>811</v>
      </c>
    </row>
    <row r="969" spans="1:25">
      <c r="B969" t="s">
        <v>709</v>
      </c>
      <c r="C969" t="s">
        <v>905</v>
      </c>
      <c r="D969" s="18">
        <v>3</v>
      </c>
      <c r="E969" s="55">
        <v>43719</v>
      </c>
      <c r="H969" s="165"/>
      <c r="I969" s="166"/>
      <c r="P969" s="27">
        <v>6.3</v>
      </c>
      <c r="Q969" s="27">
        <v>20.9</v>
      </c>
      <c r="R969" s="27" t="s">
        <v>811</v>
      </c>
      <c r="S969" s="27" t="s">
        <v>811</v>
      </c>
      <c r="T969" s="27" t="s">
        <v>811</v>
      </c>
      <c r="U969" s="27" t="s">
        <v>811</v>
      </c>
      <c r="V969" s="27" t="s">
        <v>811</v>
      </c>
      <c r="W969" s="27" t="s">
        <v>811</v>
      </c>
      <c r="X969" s="27" t="s">
        <v>815</v>
      </c>
      <c r="Y969" s="27" t="s">
        <v>811</v>
      </c>
    </row>
    <row r="970" spans="1:25">
      <c r="B970" t="s">
        <v>709</v>
      </c>
      <c r="C970" t="s">
        <v>905</v>
      </c>
      <c r="D970" s="18">
        <v>3.7</v>
      </c>
      <c r="E970" s="55">
        <v>43719</v>
      </c>
      <c r="H970" s="165"/>
      <c r="I970" s="166"/>
      <c r="P970" s="27" t="s">
        <v>815</v>
      </c>
      <c r="Q970" s="27" t="s">
        <v>815</v>
      </c>
      <c r="R970" s="27">
        <v>5.77</v>
      </c>
      <c r="S970" s="27">
        <v>22.9</v>
      </c>
      <c r="T970" s="24">
        <v>51.90211493670887</v>
      </c>
      <c r="U970" s="24">
        <v>33.940338161207791</v>
      </c>
      <c r="V970" s="24">
        <v>1.4642711720878301</v>
      </c>
      <c r="W970" s="371">
        <v>29.728406862745103</v>
      </c>
      <c r="X970" s="27" t="s">
        <v>815</v>
      </c>
      <c r="Y970" s="24">
        <v>85.84245309791666</v>
      </c>
    </row>
    <row r="971" spans="1:25">
      <c r="B971" t="s">
        <v>709</v>
      </c>
      <c r="C971" t="s">
        <v>905</v>
      </c>
      <c r="D971" s="18">
        <v>4</v>
      </c>
      <c r="E971" s="55">
        <v>43719</v>
      </c>
      <c r="H971" s="165"/>
      <c r="I971" s="166"/>
      <c r="P971" s="27">
        <v>0.13</v>
      </c>
      <c r="Q971" s="27">
        <v>19.600000000000001</v>
      </c>
      <c r="R971" s="27" t="s">
        <v>811</v>
      </c>
      <c r="S971" s="27" t="s">
        <v>811</v>
      </c>
      <c r="T971" s="27" t="s">
        <v>811</v>
      </c>
      <c r="U971" s="27" t="s">
        <v>811</v>
      </c>
      <c r="V971" s="27" t="s">
        <v>811</v>
      </c>
      <c r="W971" s="27" t="s">
        <v>811</v>
      </c>
      <c r="X971" s="27" t="s">
        <v>815</v>
      </c>
      <c r="Y971" s="27" t="s">
        <v>811</v>
      </c>
    </row>
    <row r="972" spans="1:25">
      <c r="A972" s="976"/>
      <c r="B972" s="591"/>
      <c r="C972" s="591"/>
      <c r="D972" s="946"/>
      <c r="E972" s="947"/>
      <c r="F972" s="591"/>
      <c r="G972" s="946"/>
      <c r="H972" s="946"/>
      <c r="I972" s="946"/>
      <c r="J972" s="948"/>
      <c r="K972" s="591"/>
      <c r="L972" s="946"/>
      <c r="M972" s="591"/>
      <c r="N972" s="946"/>
      <c r="O972" s="591"/>
      <c r="P972" s="591"/>
      <c r="Q972" s="607"/>
      <c r="R972" s="591"/>
      <c r="S972" s="946"/>
      <c r="T972" s="591"/>
      <c r="U972" s="591"/>
      <c r="V972" s="371"/>
      <c r="W972" s="371"/>
      <c r="X972" s="591"/>
      <c r="Y972" s="946"/>
    </row>
    <row r="973" spans="1:25" ht="31.8" thickBot="1">
      <c r="A973" s="975" t="s">
        <v>20</v>
      </c>
      <c r="B973" s="940" t="s">
        <v>701</v>
      </c>
      <c r="C973" s="941" t="s">
        <v>805</v>
      </c>
      <c r="D973" s="942" t="s">
        <v>786</v>
      </c>
      <c r="E973" s="940" t="s">
        <v>1000</v>
      </c>
      <c r="F973" s="941" t="s">
        <v>1008</v>
      </c>
      <c r="G973" s="941" t="s">
        <v>806</v>
      </c>
      <c r="H973" s="941" t="s">
        <v>807</v>
      </c>
      <c r="I973" s="943" t="s">
        <v>1009</v>
      </c>
      <c r="J973" s="940" t="s">
        <v>1010</v>
      </c>
      <c r="K973" s="941" t="s">
        <v>1011</v>
      </c>
      <c r="L973" s="940" t="s">
        <v>1012</v>
      </c>
      <c r="M973" s="941" t="s">
        <v>1013</v>
      </c>
      <c r="N973" s="940" t="s">
        <v>1014</v>
      </c>
      <c r="O973" s="940" t="s">
        <v>1015</v>
      </c>
      <c r="P973" s="944" t="s">
        <v>1016</v>
      </c>
      <c r="Q973" s="940" t="s">
        <v>703</v>
      </c>
      <c r="R973" s="941" t="s">
        <v>1017</v>
      </c>
      <c r="S973" s="940" t="s">
        <v>808</v>
      </c>
      <c r="T973" s="940" t="s">
        <v>1018</v>
      </c>
      <c r="U973" s="945" t="s">
        <v>809</v>
      </c>
      <c r="V973" s="945" t="s">
        <v>1019</v>
      </c>
      <c r="W973" s="940" t="s">
        <v>1020</v>
      </c>
      <c r="X973" s="941" t="s">
        <v>1021</v>
      </c>
    </row>
    <row r="974" spans="1:25" ht="16.2" thickTop="1">
      <c r="A974" s="108" t="s">
        <v>709</v>
      </c>
      <c r="B974" t="s">
        <v>906</v>
      </c>
      <c r="C974">
        <v>0.5</v>
      </c>
      <c r="D974" s="55">
        <v>44082</v>
      </c>
      <c r="F974">
        <v>2</v>
      </c>
      <c r="G974">
        <v>4.1100000000000003</v>
      </c>
      <c r="H974">
        <v>3.01</v>
      </c>
      <c r="J974" t="s">
        <v>1025</v>
      </c>
      <c r="K974">
        <v>2</v>
      </c>
      <c r="L974">
        <v>2</v>
      </c>
      <c r="M974" t="s">
        <v>1035</v>
      </c>
      <c r="N974" t="s">
        <v>815</v>
      </c>
      <c r="O974" s="24">
        <v>8.34</v>
      </c>
      <c r="P974" s="27">
        <v>25.4</v>
      </c>
      <c r="Q974" s="27">
        <v>6.61</v>
      </c>
      <c r="R974" s="27">
        <v>17.3</v>
      </c>
      <c r="S974" s="371">
        <v>3.4066666666666672</v>
      </c>
      <c r="T974" s="371">
        <v>2.5000000000000001E-2</v>
      </c>
      <c r="U974" s="24">
        <v>0.83579301080472113</v>
      </c>
      <c r="V974" s="371">
        <v>35.758470948012238</v>
      </c>
    </row>
    <row r="975" spans="1:25">
      <c r="A975" s="108" t="s">
        <v>709</v>
      </c>
      <c r="B975" t="s">
        <v>906</v>
      </c>
      <c r="C975">
        <v>1</v>
      </c>
      <c r="D975" s="55">
        <v>44082</v>
      </c>
      <c r="O975" s="24">
        <v>8.43</v>
      </c>
      <c r="P975" s="27">
        <v>24.7</v>
      </c>
      <c r="Q975" s="27" t="s">
        <v>811</v>
      </c>
      <c r="R975" s="27" t="s">
        <v>811</v>
      </c>
      <c r="S975" s="24" t="s">
        <v>811</v>
      </c>
      <c r="T975" s="24" t="s">
        <v>811</v>
      </c>
      <c r="U975" s="24" t="s">
        <v>811</v>
      </c>
      <c r="V975" s="24" t="s">
        <v>811</v>
      </c>
    </row>
    <row r="976" spans="1:25">
      <c r="A976" s="108" t="s">
        <v>709</v>
      </c>
      <c r="B976" t="s">
        <v>906</v>
      </c>
      <c r="C976">
        <v>2</v>
      </c>
      <c r="D976" s="55">
        <v>44082</v>
      </c>
      <c r="O976" s="24">
        <v>7.73</v>
      </c>
      <c r="P976" s="27">
        <v>24.3</v>
      </c>
      <c r="Q976" s="27" t="s">
        <v>811</v>
      </c>
      <c r="R976" s="27" t="s">
        <v>811</v>
      </c>
      <c r="S976" s="24" t="s">
        <v>811</v>
      </c>
      <c r="T976" s="24" t="s">
        <v>811</v>
      </c>
      <c r="U976" s="24" t="s">
        <v>811</v>
      </c>
      <c r="V976" s="24" t="s">
        <v>811</v>
      </c>
    </row>
    <row r="977" spans="1:26">
      <c r="A977" s="108" t="s">
        <v>709</v>
      </c>
      <c r="B977" t="s">
        <v>906</v>
      </c>
      <c r="C977">
        <v>3</v>
      </c>
      <c r="D977" s="55">
        <v>44082</v>
      </c>
      <c r="O977" s="24">
        <v>6.9</v>
      </c>
      <c r="P977" s="27">
        <v>24</v>
      </c>
      <c r="Q977" s="27" t="s">
        <v>811</v>
      </c>
      <c r="R977" s="27" t="s">
        <v>811</v>
      </c>
      <c r="S977" s="24" t="s">
        <v>811</v>
      </c>
      <c r="T977" s="24" t="s">
        <v>811</v>
      </c>
      <c r="U977" s="24" t="s">
        <v>811</v>
      </c>
      <c r="V977" s="24" t="s">
        <v>811</v>
      </c>
    </row>
    <row r="978" spans="1:26">
      <c r="A978" s="108" t="s">
        <v>709</v>
      </c>
      <c r="B978" t="s">
        <v>906</v>
      </c>
      <c r="C978">
        <v>3.75</v>
      </c>
      <c r="D978" s="55">
        <v>44082</v>
      </c>
      <c r="O978" s="24">
        <v>1.28</v>
      </c>
      <c r="P978" s="27">
        <v>23.6</v>
      </c>
      <c r="Q978" s="27">
        <v>6.14</v>
      </c>
      <c r="R978" s="27">
        <v>19.899999999999999</v>
      </c>
      <c r="S978" s="371">
        <v>10.668000000000001</v>
      </c>
      <c r="T978" s="371">
        <v>4.8271999999999986</v>
      </c>
      <c r="U978" s="24">
        <v>2.5437178589708913</v>
      </c>
      <c r="V978" s="371">
        <v>45.630830000000003</v>
      </c>
    </row>
    <row r="979" spans="1:26">
      <c r="A979" s="976"/>
      <c r="B979" s="591"/>
      <c r="C979" s="946"/>
      <c r="D979" s="947"/>
      <c r="E979" s="591"/>
      <c r="F979" s="946"/>
      <c r="G979" s="946"/>
      <c r="H979" s="946"/>
      <c r="I979" s="948"/>
      <c r="J979" s="591"/>
      <c r="K979" s="946"/>
      <c r="L979" s="591"/>
      <c r="M979" s="946"/>
      <c r="N979" s="591"/>
      <c r="O979" s="591"/>
      <c r="P979" s="607"/>
      <c r="Q979" s="591"/>
      <c r="R979" s="946"/>
      <c r="S979" s="591"/>
      <c r="T979" s="591"/>
      <c r="U979" s="371"/>
      <c r="V979" s="371"/>
      <c r="W979" s="591"/>
      <c r="X979" s="946"/>
    </row>
    <row r="980" spans="1:26" s="747" customFormat="1" ht="31.8" thickBot="1">
      <c r="A980" s="977" t="s">
        <v>804</v>
      </c>
      <c r="B980" s="863" t="s">
        <v>20</v>
      </c>
      <c r="C980" s="863" t="s">
        <v>701</v>
      </c>
      <c r="D980" s="863" t="s">
        <v>805</v>
      </c>
      <c r="E980" s="865" t="s">
        <v>786</v>
      </c>
      <c r="F980" s="863" t="s">
        <v>1000</v>
      </c>
      <c r="G980" s="863" t="s">
        <v>1008</v>
      </c>
      <c r="H980" s="863" t="s">
        <v>806</v>
      </c>
      <c r="I980" s="863" t="s">
        <v>807</v>
      </c>
      <c r="J980" s="867" t="s">
        <v>1009</v>
      </c>
      <c r="K980" s="863" t="s">
        <v>1015</v>
      </c>
      <c r="L980" s="868" t="s">
        <v>1016</v>
      </c>
      <c r="M980" s="863" t="s">
        <v>703</v>
      </c>
      <c r="N980" s="863" t="s">
        <v>1017</v>
      </c>
      <c r="O980" s="863" t="s">
        <v>808</v>
      </c>
      <c r="P980" s="863" t="s">
        <v>1018</v>
      </c>
      <c r="Q980" s="870" t="s">
        <v>809</v>
      </c>
      <c r="R980" s="870" t="s">
        <v>1019</v>
      </c>
      <c r="S980" s="863" t="s">
        <v>1021</v>
      </c>
      <c r="T980" s="863" t="s">
        <v>1010</v>
      </c>
      <c r="U980" s="863" t="s">
        <v>1011</v>
      </c>
      <c r="V980" s="863" t="s">
        <v>1012</v>
      </c>
      <c r="W980" s="863" t="s">
        <v>1013</v>
      </c>
      <c r="X980" s="863" t="s">
        <v>1014</v>
      </c>
    </row>
    <row r="981" spans="1:26" ht="16.2" thickTop="1">
      <c r="B981" t="s">
        <v>709</v>
      </c>
      <c r="C981" t="s">
        <v>907</v>
      </c>
      <c r="D981" s="27">
        <v>0.5</v>
      </c>
      <c r="E981" s="133">
        <v>44431</v>
      </c>
      <c r="H981">
        <v>3.82</v>
      </c>
      <c r="I981">
        <v>1.85</v>
      </c>
      <c r="J981" s="172">
        <v>0.48429319371727753</v>
      </c>
      <c r="K981" s="27">
        <v>7.52</v>
      </c>
      <c r="L981" s="27">
        <v>26.5</v>
      </c>
      <c r="M981" s="24">
        <v>6.4</v>
      </c>
      <c r="N981" s="27">
        <v>11.8</v>
      </c>
      <c r="O981" s="24">
        <v>5.3299047619047641</v>
      </c>
      <c r="P981" s="24">
        <v>2.4828230158730134</v>
      </c>
      <c r="Q981" s="71">
        <v>0.76804659871021408</v>
      </c>
      <c r="R981" s="371">
        <v>42.651056910569103</v>
      </c>
      <c r="S981" s="24">
        <v>7.812727777777777</v>
      </c>
      <c r="T981" t="s">
        <v>1025</v>
      </c>
      <c r="U981" t="s">
        <v>1037</v>
      </c>
      <c r="V981" t="s">
        <v>1028</v>
      </c>
      <c r="W981" t="s">
        <v>714</v>
      </c>
      <c r="Z981" s="51"/>
    </row>
    <row r="982" spans="1:26">
      <c r="B982" t="s">
        <v>709</v>
      </c>
      <c r="C982" t="s">
        <v>907</v>
      </c>
      <c r="D982" s="27">
        <v>1</v>
      </c>
      <c r="E982" s="133">
        <v>44431</v>
      </c>
      <c r="K982" s="27">
        <v>7.52</v>
      </c>
      <c r="L982" s="27">
        <v>26.4</v>
      </c>
      <c r="M982" s="24" t="s">
        <v>811</v>
      </c>
      <c r="N982" s="24" t="s">
        <v>811</v>
      </c>
      <c r="O982" s="24" t="s">
        <v>811</v>
      </c>
      <c r="P982" s="24" t="s">
        <v>811</v>
      </c>
      <c r="Q982" s="71" t="s">
        <v>811</v>
      </c>
      <c r="R982" s="371" t="s">
        <v>811</v>
      </c>
      <c r="S982" s="24" t="s">
        <v>811</v>
      </c>
      <c r="Z982" s="51"/>
    </row>
    <row r="983" spans="1:26">
      <c r="B983" t="s">
        <v>709</v>
      </c>
      <c r="C983" t="s">
        <v>907</v>
      </c>
      <c r="D983" s="27">
        <v>2</v>
      </c>
      <c r="E983" s="133">
        <v>44431</v>
      </c>
      <c r="K983" s="27">
        <v>7.32</v>
      </c>
      <c r="L983" s="27">
        <v>26.3</v>
      </c>
      <c r="M983" s="24" t="s">
        <v>811</v>
      </c>
      <c r="N983" s="24" t="s">
        <v>811</v>
      </c>
      <c r="O983" s="24" t="s">
        <v>811</v>
      </c>
      <c r="P983" s="24" t="s">
        <v>811</v>
      </c>
      <c r="Q983" s="71" t="s">
        <v>811</v>
      </c>
      <c r="R983" s="371" t="s">
        <v>811</v>
      </c>
      <c r="S983" s="24" t="s">
        <v>811</v>
      </c>
      <c r="Z983" s="51"/>
    </row>
    <row r="984" spans="1:26">
      <c r="B984" t="s">
        <v>709</v>
      </c>
      <c r="C984" t="s">
        <v>907</v>
      </c>
      <c r="D984" s="27">
        <v>3</v>
      </c>
      <c r="E984" s="133">
        <v>44431</v>
      </c>
      <c r="K984" s="27">
        <v>6.1</v>
      </c>
      <c r="L984" s="27">
        <v>26.1</v>
      </c>
      <c r="M984" s="24">
        <v>6.02</v>
      </c>
      <c r="N984" s="27">
        <v>17.100000000000001</v>
      </c>
      <c r="O984" s="24">
        <v>15.096000000000002</v>
      </c>
      <c r="P984" s="24">
        <v>8.5607277777777817</v>
      </c>
      <c r="Q984" s="71">
        <v>1.9715557518549902</v>
      </c>
      <c r="R984" s="371">
        <v>66.126666670000006</v>
      </c>
      <c r="S984" s="24">
        <v>23.656727777777782</v>
      </c>
      <c r="Z984" s="51"/>
    </row>
    <row r="985" spans="1:26">
      <c r="D985" s="27"/>
      <c r="E985" s="133"/>
      <c r="K985" s="27"/>
      <c r="L985" s="27"/>
      <c r="M985" s="24"/>
      <c r="N985" s="27"/>
      <c r="O985" s="24"/>
      <c r="P985" s="24"/>
      <c r="Q985" s="71"/>
      <c r="R985" s="371"/>
      <c r="S985" s="24"/>
      <c r="Z985" s="51"/>
    </row>
    <row r="986" spans="1:26" s="832" customFormat="1" ht="21" thickBot="1">
      <c r="A986" s="144" t="s">
        <v>20</v>
      </c>
      <c r="B986" s="144" t="s">
        <v>701</v>
      </c>
      <c r="C986" s="146" t="s">
        <v>805</v>
      </c>
      <c r="D986" s="1559" t="s">
        <v>786</v>
      </c>
      <c r="E986" s="144" t="s">
        <v>1000</v>
      </c>
      <c r="F986" s="146" t="s">
        <v>1008</v>
      </c>
      <c r="G986" s="146" t="s">
        <v>806</v>
      </c>
      <c r="H986" s="146" t="s">
        <v>807</v>
      </c>
      <c r="I986" s="1560" t="s">
        <v>1009</v>
      </c>
      <c r="J986" s="144" t="s">
        <v>1015</v>
      </c>
      <c r="K986" s="148" t="s">
        <v>1016</v>
      </c>
      <c r="L986" s="144" t="s">
        <v>703</v>
      </c>
      <c r="M986" s="146" t="s">
        <v>1017</v>
      </c>
      <c r="N986" s="149" t="s">
        <v>808</v>
      </c>
      <c r="O986" s="149" t="s">
        <v>1018</v>
      </c>
      <c r="P986" s="149" t="s">
        <v>809</v>
      </c>
      <c r="Q986" s="149" t="s">
        <v>1019</v>
      </c>
      <c r="R986" s="1409" t="s">
        <v>1021</v>
      </c>
      <c r="S986" s="144" t="s">
        <v>1010</v>
      </c>
      <c r="T986" s="146" t="s">
        <v>1011</v>
      </c>
      <c r="U986" s="144" t="s">
        <v>1012</v>
      </c>
      <c r="V986" s="146" t="s">
        <v>1013</v>
      </c>
      <c r="W986" s="144" t="s">
        <v>1014</v>
      </c>
    </row>
    <row r="987" spans="1:26" ht="16.2" thickTop="1">
      <c r="A987" t="s">
        <v>709</v>
      </c>
      <c r="B987" t="s">
        <v>906</v>
      </c>
      <c r="C987" s="27">
        <v>0.5</v>
      </c>
      <c r="D987" s="55">
        <v>44812</v>
      </c>
      <c r="E987" s="27"/>
      <c r="F987">
        <v>2</v>
      </c>
      <c r="G987">
        <v>4</v>
      </c>
      <c r="H987">
        <v>2.2149999999999999</v>
      </c>
      <c r="I987" s="1562">
        <v>0.55374999999999996</v>
      </c>
      <c r="J987" s="27">
        <v>6.75</v>
      </c>
      <c r="K987" s="27">
        <v>23.5</v>
      </c>
      <c r="L987" s="22">
        <v>6.17</v>
      </c>
      <c r="M987" s="23">
        <v>10.1</v>
      </c>
      <c r="N987" s="24">
        <v>1.3914063466420534</v>
      </c>
      <c r="O987" s="24">
        <v>0.03</v>
      </c>
      <c r="P987" s="24">
        <v>0.56540462596699081</v>
      </c>
      <c r="Q987" s="24" t="s">
        <v>866</v>
      </c>
      <c r="R987" s="24">
        <v>1.4214063466420535</v>
      </c>
      <c r="S987" t="s">
        <v>1025</v>
      </c>
      <c r="T987">
        <v>3</v>
      </c>
      <c r="U987">
        <v>3</v>
      </c>
      <c r="V987" t="s">
        <v>1135</v>
      </c>
    </row>
    <row r="988" spans="1:26">
      <c r="A988" t="s">
        <v>709</v>
      </c>
      <c r="B988" t="s">
        <v>906</v>
      </c>
      <c r="C988" s="27">
        <v>1</v>
      </c>
      <c r="D988" s="55">
        <v>44812</v>
      </c>
      <c r="E988" s="27"/>
      <c r="I988" s="1561"/>
      <c r="J988" s="27">
        <v>6.68</v>
      </c>
      <c r="K988" s="27">
        <v>23.5</v>
      </c>
      <c r="L988" s="27" t="s">
        <v>811</v>
      </c>
      <c r="M988" s="27" t="s">
        <v>811</v>
      </c>
      <c r="N988" s="24" t="s">
        <v>811</v>
      </c>
      <c r="O988" s="24" t="s">
        <v>811</v>
      </c>
      <c r="P988" s="27" t="s">
        <v>811</v>
      </c>
      <c r="Q988" s="24" t="s">
        <v>811</v>
      </c>
      <c r="R988" s="24" t="s">
        <v>811</v>
      </c>
    </row>
    <row r="989" spans="1:26">
      <c r="A989" t="s">
        <v>709</v>
      </c>
      <c r="B989" t="s">
        <v>906</v>
      </c>
      <c r="C989" s="27">
        <v>2</v>
      </c>
      <c r="D989" s="55">
        <v>44812</v>
      </c>
      <c r="E989" s="27"/>
      <c r="I989" s="1561"/>
      <c r="J989" s="27">
        <v>6.64</v>
      </c>
      <c r="K989" s="27">
        <v>23.5</v>
      </c>
      <c r="L989" s="27" t="s">
        <v>811</v>
      </c>
      <c r="M989" s="27" t="s">
        <v>811</v>
      </c>
      <c r="N989" s="24" t="s">
        <v>811</v>
      </c>
      <c r="O989" s="24" t="s">
        <v>811</v>
      </c>
      <c r="P989" s="27" t="s">
        <v>811</v>
      </c>
      <c r="Q989" s="24" t="s">
        <v>811</v>
      </c>
      <c r="R989" s="24" t="s">
        <v>811</v>
      </c>
    </row>
    <row r="990" spans="1:26">
      <c r="A990" t="s">
        <v>709</v>
      </c>
      <c r="B990" t="s">
        <v>906</v>
      </c>
      <c r="C990" s="27">
        <v>3</v>
      </c>
      <c r="D990" s="55">
        <v>44812</v>
      </c>
      <c r="E990" s="27"/>
      <c r="I990" s="1561"/>
      <c r="J990" s="27">
        <v>6.59</v>
      </c>
      <c r="K990" s="27">
        <v>23.5</v>
      </c>
      <c r="L990" s="22">
        <v>6.16</v>
      </c>
      <c r="M990" s="23">
        <v>10.7</v>
      </c>
      <c r="N990" s="24">
        <v>1.3536115162623066</v>
      </c>
      <c r="O990" s="24">
        <v>0.03</v>
      </c>
      <c r="P990" s="24">
        <v>0.56540462596699081</v>
      </c>
      <c r="Q990" s="49">
        <v>47.770587315765965</v>
      </c>
      <c r="R990" s="24">
        <v>1.3836115162623066</v>
      </c>
    </row>
    <row r="991" spans="1:26">
      <c r="D991" s="27"/>
      <c r="E991" s="133"/>
      <c r="K991" s="27"/>
      <c r="L991" s="27"/>
      <c r="M991" s="24"/>
      <c r="N991" s="27"/>
      <c r="O991" s="24"/>
      <c r="P991" s="24"/>
      <c r="Q991" s="71"/>
      <c r="R991" s="371"/>
      <c r="S991" s="24"/>
      <c r="Z991" s="51"/>
    </row>
    <row r="992" spans="1:26">
      <c r="D992" s="27"/>
      <c r="E992" s="133"/>
      <c r="K992" s="27"/>
      <c r="L992" s="27"/>
      <c r="M992" s="24"/>
      <c r="N992" s="27"/>
      <c r="O992" s="24"/>
      <c r="P992" s="24"/>
      <c r="Q992" s="71"/>
      <c r="R992" s="371"/>
      <c r="S992" s="24"/>
      <c r="Z992" s="51"/>
    </row>
    <row r="993" spans="1:36">
      <c r="D993" s="27"/>
      <c r="E993" s="133"/>
      <c r="K993" s="27"/>
      <c r="L993" s="27"/>
      <c r="M993" s="24"/>
      <c r="N993" s="27"/>
      <c r="O993" s="24"/>
      <c r="P993" s="24"/>
      <c r="Q993" s="71"/>
      <c r="R993" s="371"/>
      <c r="S993" s="24"/>
      <c r="Z993" s="51"/>
    </row>
    <row r="994" spans="1:36">
      <c r="D994" s="27"/>
      <c r="E994" s="133"/>
      <c r="K994" s="27"/>
      <c r="L994" s="27"/>
      <c r="M994" s="24"/>
      <c r="N994" s="27"/>
      <c r="O994" s="24"/>
      <c r="P994" s="24"/>
      <c r="Q994" s="71"/>
      <c r="R994" s="371"/>
      <c r="S994" s="24"/>
      <c r="Z994" s="51"/>
    </row>
    <row r="995" spans="1:36">
      <c r="D995" s="27"/>
      <c r="E995" s="133"/>
      <c r="K995" s="27"/>
      <c r="L995" s="27"/>
      <c r="M995" s="24"/>
      <c r="N995" s="27"/>
      <c r="O995" s="24"/>
      <c r="P995" s="24"/>
      <c r="Q995" s="71"/>
      <c r="R995" s="371"/>
      <c r="S995" s="24"/>
      <c r="Z995" s="51"/>
    </row>
    <row r="996" spans="1:36">
      <c r="D996" s="27"/>
      <c r="E996" s="133"/>
      <c r="K996" s="27"/>
      <c r="L996" s="27"/>
      <c r="M996" s="24"/>
      <c r="N996" s="27"/>
      <c r="O996" s="24"/>
      <c r="P996" s="24"/>
      <c r="Q996" s="71"/>
      <c r="R996" s="371"/>
      <c r="S996" s="24"/>
      <c r="Z996" s="51"/>
    </row>
    <row r="997" spans="1:36">
      <c r="D997" s="27"/>
      <c r="E997" s="133"/>
      <c r="K997" s="27"/>
      <c r="L997" s="27"/>
      <c r="M997" s="24"/>
      <c r="N997" s="27"/>
      <c r="O997" s="24"/>
      <c r="P997" s="24"/>
      <c r="Q997" s="71"/>
      <c r="R997" s="371"/>
      <c r="S997" s="24"/>
      <c r="Z997" s="51"/>
    </row>
    <row r="998" spans="1:36">
      <c r="D998" s="27"/>
      <c r="E998" s="133"/>
      <c r="K998" s="27"/>
      <c r="L998" s="27"/>
      <c r="M998" s="24"/>
      <c r="N998" s="27"/>
      <c r="O998" s="24"/>
      <c r="P998" s="24"/>
      <c r="Q998" s="71"/>
      <c r="R998" s="371"/>
      <c r="S998" s="24"/>
      <c r="Z998" s="51"/>
    </row>
    <row r="999" spans="1:36">
      <c r="D999" s="27"/>
      <c r="E999" s="133"/>
      <c r="K999" s="27"/>
      <c r="L999" s="27"/>
      <c r="M999" s="24"/>
      <c r="N999" s="27"/>
      <c r="O999" s="24"/>
      <c r="P999" s="24"/>
      <c r="Q999" s="71"/>
      <c r="R999" s="371"/>
      <c r="S999" s="24"/>
      <c r="Z999" s="51"/>
    </row>
    <row r="1000" spans="1:36">
      <c r="D1000" s="27"/>
      <c r="E1000" s="133"/>
      <c r="K1000" s="27"/>
      <c r="L1000" s="27"/>
      <c r="M1000" s="24"/>
      <c r="N1000" s="27"/>
      <c r="O1000" s="24"/>
      <c r="P1000" s="24"/>
      <c r="Q1000" s="71"/>
      <c r="R1000" s="371"/>
      <c r="S1000" s="24"/>
      <c r="Z1000" s="51"/>
    </row>
    <row r="1001" spans="1:36">
      <c r="D1001" s="27"/>
      <c r="E1001" s="133"/>
      <c r="K1001" s="27"/>
      <c r="L1001" s="27"/>
      <c r="M1001" s="24"/>
      <c r="N1001" s="27"/>
      <c r="O1001" s="24"/>
      <c r="P1001" s="24"/>
      <c r="Q1001" s="71"/>
      <c r="R1001" s="371"/>
      <c r="S1001" s="24"/>
      <c r="Z1001" s="51"/>
    </row>
    <row r="1002" spans="1:36">
      <c r="A1002" s="976"/>
      <c r="B1002" s="591"/>
      <c r="C1002" s="946"/>
      <c r="D1002" s="947"/>
      <c r="E1002" s="591"/>
      <c r="F1002" s="946"/>
      <c r="G1002" s="946"/>
      <c r="H1002" s="946"/>
      <c r="I1002" s="948"/>
      <c r="J1002" s="591"/>
      <c r="K1002" s="946"/>
      <c r="L1002" s="591"/>
      <c r="M1002" s="946"/>
      <c r="N1002" s="591"/>
      <c r="O1002" s="591"/>
      <c r="P1002" s="607"/>
      <c r="Q1002" s="591"/>
      <c r="R1002" s="946"/>
      <c r="S1002" s="591"/>
      <c r="T1002" s="591"/>
      <c r="U1002" s="371"/>
      <c r="V1002" s="371"/>
      <c r="W1002" s="591"/>
      <c r="X1002" s="946"/>
    </row>
    <row r="1003" spans="1:36">
      <c r="A1003" s="972" t="s">
        <v>908</v>
      </c>
      <c r="B1003" s="591"/>
      <c r="C1003" s="946"/>
      <c r="D1003" s="947"/>
      <c r="E1003" s="591"/>
      <c r="F1003" s="946"/>
      <c r="G1003" s="946"/>
      <c r="H1003" s="946"/>
      <c r="I1003" s="948"/>
      <c r="J1003" s="591"/>
      <c r="K1003" s="946"/>
      <c r="L1003" s="591"/>
      <c r="M1003" s="946"/>
      <c r="N1003" s="591"/>
      <c r="O1003" s="591"/>
      <c r="P1003" s="607"/>
      <c r="Q1003" s="591"/>
      <c r="R1003" s="946"/>
      <c r="S1003" s="591"/>
      <c r="T1003" s="591"/>
      <c r="U1003" s="371"/>
      <c r="V1003" s="371"/>
      <c r="W1003" s="591"/>
      <c r="X1003" s="946"/>
    </row>
    <row r="1004" spans="1:36">
      <c r="A1004" s="840" t="s">
        <v>784</v>
      </c>
      <c r="B1004" s="841" t="s">
        <v>20</v>
      </c>
      <c r="C1004" s="841" t="s">
        <v>701</v>
      </c>
      <c r="D1004" s="841" t="s">
        <v>999</v>
      </c>
      <c r="E1004" s="842" t="s">
        <v>785</v>
      </c>
      <c r="F1004" s="842" t="s">
        <v>786</v>
      </c>
      <c r="G1004" s="842" t="s">
        <v>1000</v>
      </c>
      <c r="H1004" s="842" t="s">
        <v>1001</v>
      </c>
      <c r="I1004" s="842" t="s">
        <v>787</v>
      </c>
      <c r="J1004" s="842" t="s">
        <v>788</v>
      </c>
      <c r="K1004" s="842" t="s">
        <v>789</v>
      </c>
      <c r="L1004" s="842" t="s">
        <v>1002</v>
      </c>
      <c r="M1004" s="842" t="s">
        <v>790</v>
      </c>
      <c r="N1004" s="842" t="s">
        <v>791</v>
      </c>
      <c r="O1004" s="843" t="s">
        <v>792</v>
      </c>
      <c r="P1004" s="843" t="s">
        <v>474</v>
      </c>
      <c r="Q1004" s="843" t="s">
        <v>793</v>
      </c>
      <c r="R1004" s="843" t="s">
        <v>483</v>
      </c>
      <c r="S1004" s="843" t="s">
        <v>794</v>
      </c>
      <c r="T1004" s="843" t="s">
        <v>480</v>
      </c>
      <c r="U1004" s="843" t="s">
        <v>1003</v>
      </c>
      <c r="V1004" s="841" t="s">
        <v>1004</v>
      </c>
      <c r="W1004" s="841" t="s">
        <v>1005</v>
      </c>
      <c r="X1004" s="844" t="s">
        <v>1006</v>
      </c>
      <c r="Y1004" s="845" t="s">
        <v>798</v>
      </c>
      <c r="AE1004" s="848" t="s">
        <v>784</v>
      </c>
      <c r="AF1004" s="849" t="s">
        <v>20</v>
      </c>
      <c r="AG1004" s="849" t="s">
        <v>701</v>
      </c>
      <c r="AH1004" s="849" t="s">
        <v>1005</v>
      </c>
      <c r="AI1004" s="844" t="s">
        <v>1006</v>
      </c>
      <c r="AJ1004" s="850" t="s">
        <v>798</v>
      </c>
    </row>
    <row r="1005" spans="1:36">
      <c r="A1005" s="787" t="s">
        <v>91</v>
      </c>
      <c r="B1005" s="788" t="s">
        <v>368</v>
      </c>
      <c r="C1005" s="789" t="s">
        <v>193</v>
      </c>
      <c r="D1005" s="789" t="s">
        <v>1039</v>
      </c>
      <c r="E1005" s="789">
        <v>0.5</v>
      </c>
      <c r="F1005" s="886">
        <v>43335</v>
      </c>
      <c r="G1005" s="790"/>
      <c r="H1005" s="790"/>
      <c r="I1005" s="789">
        <v>4.7</v>
      </c>
      <c r="J1005" s="789">
        <v>1.73</v>
      </c>
      <c r="K1005" s="789">
        <v>5.29</v>
      </c>
      <c r="L1005" s="789">
        <v>17.53</v>
      </c>
      <c r="M1005" s="951">
        <v>0.8</v>
      </c>
      <c r="N1005">
        <v>24.779200000000003</v>
      </c>
      <c r="O1005" s="784">
        <v>1.73</v>
      </c>
      <c r="P1005" s="784">
        <v>52.092279621380001</v>
      </c>
      <c r="Q1005" s="784">
        <v>28.84</v>
      </c>
      <c r="R1005" s="784">
        <v>63.549016130234612</v>
      </c>
      <c r="S1005" s="784">
        <v>89.205120000000008</v>
      </c>
      <c r="T1005" s="784">
        <v>68.940921113367352</v>
      </c>
      <c r="U1005" s="784">
        <v>61.527405621660655</v>
      </c>
      <c r="V1005" s="785" t="s">
        <v>1030</v>
      </c>
      <c r="W1005" s="784"/>
      <c r="X1005" s="788"/>
      <c r="Y1005" s="571" t="s">
        <v>1031</v>
      </c>
    </row>
    <row r="1006" spans="1:36">
      <c r="A1006" s="787" t="s">
        <v>91</v>
      </c>
      <c r="B1006" s="788" t="s">
        <v>368</v>
      </c>
      <c r="C1006" s="789" t="s">
        <v>193</v>
      </c>
      <c r="D1006" s="789" t="s">
        <v>1039</v>
      </c>
      <c r="E1006" s="789">
        <v>1</v>
      </c>
      <c r="F1006" s="886">
        <v>43335</v>
      </c>
      <c r="G1006" s="790"/>
      <c r="H1006" s="790"/>
      <c r="I1006" s="789">
        <v>4.7</v>
      </c>
      <c r="J1006" s="789">
        <v>1.73</v>
      </c>
      <c r="K1006" s="789"/>
      <c r="L1006" s="789"/>
      <c r="M1006" s="951"/>
      <c r="N1006" t="s">
        <v>803</v>
      </c>
      <c r="O1006" s="784"/>
      <c r="P1006" s="784" t="s">
        <v>803</v>
      </c>
      <c r="Q1006" s="784"/>
      <c r="R1006" s="784" t="s">
        <v>803</v>
      </c>
      <c r="S1006" s="784"/>
      <c r="T1006" s="784" t="s">
        <v>803</v>
      </c>
      <c r="U1006" s="784" t="s">
        <v>803</v>
      </c>
      <c r="V1006" s="785" t="s">
        <v>803</v>
      </c>
      <c r="W1006" s="784"/>
      <c r="X1006" s="788"/>
      <c r="Y1006" s="430" t="s">
        <v>803</v>
      </c>
    </row>
    <row r="1007" spans="1:36">
      <c r="A1007" s="787" t="s">
        <v>91</v>
      </c>
      <c r="B1007" s="788" t="s">
        <v>368</v>
      </c>
      <c r="C1007" s="789" t="s">
        <v>193</v>
      </c>
      <c r="D1007" s="789" t="s">
        <v>1039</v>
      </c>
      <c r="E1007" s="789">
        <v>2</v>
      </c>
      <c r="F1007" s="886">
        <v>43335</v>
      </c>
      <c r="G1007" s="790"/>
      <c r="H1007" s="790"/>
      <c r="I1007" s="789">
        <v>4.7</v>
      </c>
      <c r="J1007" s="789">
        <v>1.73</v>
      </c>
      <c r="K1007" s="789"/>
      <c r="L1007" s="789"/>
      <c r="M1007" s="951"/>
      <c r="N1007" t="s">
        <v>803</v>
      </c>
      <c r="O1007" s="784"/>
      <c r="P1007" s="784" t="s">
        <v>803</v>
      </c>
      <c r="Q1007" s="784"/>
      <c r="R1007" s="784" t="s">
        <v>803</v>
      </c>
      <c r="S1007" s="784"/>
      <c r="T1007" s="784" t="s">
        <v>803</v>
      </c>
      <c r="U1007" s="784" t="s">
        <v>803</v>
      </c>
      <c r="V1007" s="785" t="s">
        <v>803</v>
      </c>
      <c r="W1007" s="784"/>
      <c r="X1007" s="788"/>
      <c r="Y1007" s="430" t="s">
        <v>803</v>
      </c>
    </row>
    <row r="1008" spans="1:36">
      <c r="A1008" s="787" t="s">
        <v>91</v>
      </c>
      <c r="B1008" s="788" t="s">
        <v>368</v>
      </c>
      <c r="C1008" s="789" t="s">
        <v>193</v>
      </c>
      <c r="D1008" s="789" t="s">
        <v>1039</v>
      </c>
      <c r="E1008" s="789">
        <v>3</v>
      </c>
      <c r="F1008" s="886">
        <v>43335</v>
      </c>
      <c r="G1008" s="790"/>
      <c r="H1008" s="790"/>
      <c r="I1008" s="789">
        <v>4.7</v>
      </c>
      <c r="J1008" s="789">
        <v>1.73</v>
      </c>
      <c r="K1008" s="789"/>
      <c r="L1008" s="789"/>
      <c r="M1008" s="951"/>
      <c r="N1008" t="s">
        <v>803</v>
      </c>
      <c r="O1008" s="784"/>
      <c r="P1008" s="784" t="s">
        <v>803</v>
      </c>
      <c r="Q1008" s="784"/>
      <c r="R1008" s="784" t="s">
        <v>803</v>
      </c>
      <c r="S1008" s="784"/>
      <c r="T1008" s="784" t="s">
        <v>803</v>
      </c>
      <c r="U1008" s="784" t="s">
        <v>803</v>
      </c>
      <c r="V1008" s="785" t="s">
        <v>803</v>
      </c>
      <c r="W1008" s="784"/>
      <c r="X1008" s="788"/>
      <c r="Y1008" s="430" t="s">
        <v>803</v>
      </c>
    </row>
    <row r="1009" spans="1:25">
      <c r="A1009" s="794" t="s">
        <v>91</v>
      </c>
      <c r="B1009" s="795" t="s">
        <v>368</v>
      </c>
      <c r="C1009" s="796" t="s">
        <v>193</v>
      </c>
      <c r="D1009" s="796" t="s">
        <v>1039</v>
      </c>
      <c r="E1009" s="796">
        <v>4</v>
      </c>
      <c r="F1009" s="887">
        <v>43335</v>
      </c>
      <c r="G1009" s="797"/>
      <c r="H1009" s="797"/>
      <c r="I1009" s="796">
        <v>4.7</v>
      </c>
      <c r="J1009" s="796">
        <v>1.73</v>
      </c>
      <c r="K1009" s="796">
        <v>52.39</v>
      </c>
      <c r="L1009" s="796">
        <v>255.53</v>
      </c>
      <c r="M1009" s="952">
        <v>4.96</v>
      </c>
      <c r="N1009">
        <v>153.63104000000001</v>
      </c>
      <c r="O1009" s="800"/>
      <c r="P1009" s="800" t="s">
        <v>803</v>
      </c>
      <c r="Q1009" s="800"/>
      <c r="R1009" s="800" t="s">
        <v>803</v>
      </c>
      <c r="S1009" s="800"/>
      <c r="T1009" s="800" t="s">
        <v>803</v>
      </c>
      <c r="U1009" s="800" t="s">
        <v>803</v>
      </c>
      <c r="V1009" s="801" t="s">
        <v>803</v>
      </c>
      <c r="W1009" s="800"/>
      <c r="X1009" s="795"/>
      <c r="Y1009" s="803" t="s">
        <v>803</v>
      </c>
    </row>
    <row r="1010" spans="1:25">
      <c r="C1010" s="27"/>
      <c r="D1010" s="27"/>
      <c r="E1010" s="27"/>
      <c r="F1010" s="47"/>
      <c r="G1010" s="173"/>
      <c r="H1010" s="173"/>
      <c r="I1010" s="27"/>
      <c r="J1010" s="27"/>
      <c r="K1010" s="27"/>
      <c r="L1010" s="27"/>
      <c r="M1010" s="607"/>
      <c r="O1010" s="592"/>
      <c r="P1010" s="592"/>
      <c r="Q1010" s="592"/>
      <c r="R1010" s="592"/>
      <c r="S1010" s="592"/>
      <c r="T1010" s="592"/>
      <c r="U1010" s="592"/>
      <c r="V1010" s="833"/>
      <c r="W1010" s="592"/>
    </row>
    <row r="1011" spans="1:25" ht="31.8" thickBot="1">
      <c r="A1011" s="974" t="s">
        <v>804</v>
      </c>
      <c r="B1011" s="934" t="s">
        <v>20</v>
      </c>
      <c r="C1011" s="934" t="s">
        <v>701</v>
      </c>
      <c r="D1011" s="935" t="s">
        <v>805</v>
      </c>
      <c r="E1011" s="936" t="s">
        <v>786</v>
      </c>
      <c r="F1011" s="934" t="s">
        <v>1000</v>
      </c>
      <c r="G1011" s="935" t="s">
        <v>1008</v>
      </c>
      <c r="H1011" s="935" t="s">
        <v>806</v>
      </c>
      <c r="I1011" s="935" t="s">
        <v>807</v>
      </c>
      <c r="J1011" s="937" t="s">
        <v>1009</v>
      </c>
      <c r="K1011" s="934" t="s">
        <v>1010</v>
      </c>
      <c r="L1011" s="935" t="s">
        <v>1011</v>
      </c>
      <c r="M1011" s="934" t="s">
        <v>1012</v>
      </c>
      <c r="N1011" s="935" t="s">
        <v>1013</v>
      </c>
      <c r="O1011" s="934" t="s">
        <v>1014</v>
      </c>
      <c r="P1011" s="934" t="s">
        <v>1015</v>
      </c>
      <c r="Q1011" s="938" t="s">
        <v>1016</v>
      </c>
      <c r="R1011" s="934" t="s">
        <v>703</v>
      </c>
      <c r="S1011" s="935" t="s">
        <v>1017</v>
      </c>
      <c r="T1011" s="934" t="s">
        <v>808</v>
      </c>
      <c r="U1011" s="934" t="s">
        <v>1018</v>
      </c>
      <c r="V1011" s="939" t="s">
        <v>809</v>
      </c>
      <c r="W1011" s="939" t="s">
        <v>1019</v>
      </c>
      <c r="X1011" s="934" t="s">
        <v>1020</v>
      </c>
      <c r="Y1011" s="935" t="s">
        <v>1021</v>
      </c>
    </row>
    <row r="1012" spans="1:25">
      <c r="A1012" s="108">
        <v>83</v>
      </c>
      <c r="B1012" t="s">
        <v>709</v>
      </c>
      <c r="C1012" t="s">
        <v>909</v>
      </c>
      <c r="D1012" s="18">
        <v>0.5</v>
      </c>
      <c r="E1012" s="55">
        <v>43712</v>
      </c>
      <c r="G1012">
        <v>3</v>
      </c>
      <c r="H1012" s="165">
        <v>4.46</v>
      </c>
      <c r="I1012" s="166">
        <v>2.0150000000000001</v>
      </c>
      <c r="J1012" s="70">
        <v>0.4517937219730942</v>
      </c>
      <c r="K1012" t="s">
        <v>1025</v>
      </c>
      <c r="L1012">
        <v>5</v>
      </c>
      <c r="M1012">
        <v>2</v>
      </c>
      <c r="N1012" t="s">
        <v>1136</v>
      </c>
      <c r="P1012" s="27">
        <v>6.65</v>
      </c>
      <c r="Q1012" s="27">
        <v>23.6</v>
      </c>
      <c r="R1012" s="27">
        <v>6.26</v>
      </c>
      <c r="S1012" s="27">
        <v>9.9</v>
      </c>
      <c r="T1012" s="24">
        <v>8.143518143459918</v>
      </c>
      <c r="U1012" s="24">
        <v>5.4637727218178602</v>
      </c>
      <c r="V1012" s="24">
        <v>0.83339801090004939</v>
      </c>
      <c r="W1012" s="371">
        <v>23.034166666666668</v>
      </c>
      <c r="X1012" s="27" t="s">
        <v>815</v>
      </c>
      <c r="Y1012" s="24">
        <v>13.607290865277779</v>
      </c>
    </row>
    <row r="1013" spans="1:25">
      <c r="B1013" t="s">
        <v>709</v>
      </c>
      <c r="C1013" t="s">
        <v>909</v>
      </c>
      <c r="D1013" s="18">
        <v>1</v>
      </c>
      <c r="E1013" s="55">
        <v>43712</v>
      </c>
      <c r="H1013" s="165"/>
      <c r="I1013" s="166"/>
      <c r="P1013" s="27">
        <v>6.64</v>
      </c>
      <c r="Q1013" s="27">
        <v>23.6</v>
      </c>
      <c r="R1013" s="27" t="s">
        <v>811</v>
      </c>
      <c r="S1013" s="27" t="s">
        <v>811</v>
      </c>
      <c r="T1013" s="27" t="s">
        <v>811</v>
      </c>
      <c r="U1013" s="27" t="s">
        <v>811</v>
      </c>
      <c r="V1013" s="27" t="s">
        <v>811</v>
      </c>
      <c r="W1013" s="27" t="s">
        <v>811</v>
      </c>
      <c r="X1013" s="27" t="s">
        <v>815</v>
      </c>
      <c r="Y1013" s="27" t="s">
        <v>811</v>
      </c>
    </row>
    <row r="1014" spans="1:25">
      <c r="B1014" t="s">
        <v>709</v>
      </c>
      <c r="C1014" t="s">
        <v>909</v>
      </c>
      <c r="D1014" s="18">
        <v>2</v>
      </c>
      <c r="E1014" s="55">
        <v>43712</v>
      </c>
      <c r="H1014" s="165"/>
      <c r="I1014" s="166"/>
      <c r="P1014" s="27">
        <v>5.51</v>
      </c>
      <c r="Q1014" s="27">
        <v>23.4</v>
      </c>
      <c r="R1014" s="27" t="s">
        <v>811</v>
      </c>
      <c r="S1014" s="27" t="s">
        <v>811</v>
      </c>
      <c r="T1014" s="27" t="s">
        <v>811</v>
      </c>
      <c r="U1014" s="27" t="s">
        <v>811</v>
      </c>
      <c r="V1014" s="27" t="s">
        <v>811</v>
      </c>
      <c r="W1014" s="27" t="s">
        <v>811</v>
      </c>
      <c r="X1014" s="27" t="s">
        <v>815</v>
      </c>
      <c r="Y1014" s="27" t="s">
        <v>811</v>
      </c>
    </row>
    <row r="1015" spans="1:25">
      <c r="B1015" t="s">
        <v>709</v>
      </c>
      <c r="C1015" t="s">
        <v>909</v>
      </c>
      <c r="D1015" s="18">
        <v>3</v>
      </c>
      <c r="E1015" s="55">
        <v>43712</v>
      </c>
      <c r="H1015" s="165"/>
      <c r="I1015" s="166"/>
      <c r="P1015" s="27">
        <v>1.19</v>
      </c>
      <c r="Q1015" s="27">
        <v>22.4</v>
      </c>
      <c r="R1015" s="27" t="s">
        <v>811</v>
      </c>
      <c r="S1015" s="27" t="s">
        <v>811</v>
      </c>
      <c r="T1015" s="27" t="s">
        <v>811</v>
      </c>
      <c r="U1015" s="27" t="s">
        <v>811</v>
      </c>
      <c r="V1015" s="27" t="s">
        <v>811</v>
      </c>
      <c r="W1015" s="27" t="s">
        <v>811</v>
      </c>
      <c r="X1015" s="27" t="s">
        <v>815</v>
      </c>
      <c r="Y1015" s="27" t="s">
        <v>811</v>
      </c>
    </row>
    <row r="1016" spans="1:25">
      <c r="B1016" t="s">
        <v>709</v>
      </c>
      <c r="C1016" t="s">
        <v>909</v>
      </c>
      <c r="D1016" s="18">
        <v>3.5</v>
      </c>
      <c r="E1016" s="55">
        <v>43712</v>
      </c>
      <c r="F1016" t="s">
        <v>1118</v>
      </c>
      <c r="H1016" s="165"/>
      <c r="I1016" s="166"/>
      <c r="P1016" s="27" t="s">
        <v>815</v>
      </c>
      <c r="Q1016" s="27" t="s">
        <v>815</v>
      </c>
      <c r="R1016" s="27">
        <v>6.3</v>
      </c>
      <c r="S1016" s="27">
        <v>65.400000000000006</v>
      </c>
      <c r="T1016" s="24">
        <v>11.839422531645573</v>
      </c>
      <c r="U1016" s="24">
        <v>7.7077313662710933</v>
      </c>
      <c r="V1016" s="24">
        <v>6.6309493910743065</v>
      </c>
      <c r="W1016" s="371">
        <v>92.013946078431388</v>
      </c>
      <c r="X1016" s="27" t="s">
        <v>815</v>
      </c>
      <c r="Y1016" s="24">
        <v>19.547153897916665</v>
      </c>
    </row>
    <row r="1017" spans="1:25">
      <c r="B1017" t="s">
        <v>709</v>
      </c>
      <c r="C1017" t="s">
        <v>909</v>
      </c>
      <c r="D1017" s="18">
        <v>3.5</v>
      </c>
      <c r="E1017" s="55">
        <v>43712</v>
      </c>
      <c r="F1017" t="s">
        <v>1130</v>
      </c>
      <c r="H1017" s="165"/>
      <c r="I1017" s="166"/>
      <c r="P1017" s="27" t="s">
        <v>815</v>
      </c>
      <c r="Q1017" s="27" t="s">
        <v>815</v>
      </c>
      <c r="R1017" s="27">
        <v>6.18</v>
      </c>
      <c r="S1017" s="27">
        <v>67.400000000000006</v>
      </c>
      <c r="T1017" s="27" t="s">
        <v>811</v>
      </c>
      <c r="U1017" s="27" t="s">
        <v>811</v>
      </c>
      <c r="V1017" s="27" t="s">
        <v>811</v>
      </c>
      <c r="W1017" s="27" t="s">
        <v>811</v>
      </c>
      <c r="X1017" s="27" t="s">
        <v>815</v>
      </c>
      <c r="Y1017" s="27" t="s">
        <v>811</v>
      </c>
    </row>
    <row r="1018" spans="1:25">
      <c r="B1018" t="s">
        <v>709</v>
      </c>
      <c r="C1018" t="s">
        <v>909</v>
      </c>
      <c r="D1018" s="18">
        <v>4</v>
      </c>
      <c r="E1018" s="55">
        <v>43712</v>
      </c>
      <c r="H1018" s="165"/>
      <c r="I1018" s="166"/>
      <c r="P1018" s="27">
        <v>0.11</v>
      </c>
      <c r="Q1018" s="27">
        <v>19</v>
      </c>
      <c r="R1018" s="27" t="s">
        <v>811</v>
      </c>
      <c r="S1018" s="27" t="s">
        <v>811</v>
      </c>
      <c r="T1018" s="27" t="s">
        <v>811</v>
      </c>
      <c r="U1018" s="27" t="s">
        <v>811</v>
      </c>
      <c r="V1018" s="27" t="s">
        <v>811</v>
      </c>
      <c r="W1018" s="27" t="s">
        <v>811</v>
      </c>
      <c r="X1018" s="27" t="s">
        <v>815</v>
      </c>
      <c r="Y1018" s="27" t="s">
        <v>811</v>
      </c>
    </row>
    <row r="1019" spans="1:25">
      <c r="D1019" s="18"/>
      <c r="E1019" s="55"/>
      <c r="H1019" s="165"/>
      <c r="I1019" s="166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</row>
    <row r="1020" spans="1:25" ht="31.8" thickBot="1">
      <c r="A1020" s="975" t="s">
        <v>20</v>
      </c>
      <c r="B1020" s="940" t="s">
        <v>701</v>
      </c>
      <c r="C1020" s="941" t="s">
        <v>805</v>
      </c>
      <c r="D1020" s="942" t="s">
        <v>786</v>
      </c>
      <c r="E1020" s="940" t="s">
        <v>1000</v>
      </c>
      <c r="F1020" s="941" t="s">
        <v>1008</v>
      </c>
      <c r="G1020" s="941" t="s">
        <v>806</v>
      </c>
      <c r="H1020" s="941" t="s">
        <v>807</v>
      </c>
      <c r="I1020" s="943" t="s">
        <v>1009</v>
      </c>
      <c r="J1020" s="940" t="s">
        <v>1010</v>
      </c>
      <c r="K1020" s="941" t="s">
        <v>1011</v>
      </c>
      <c r="L1020" s="940" t="s">
        <v>1012</v>
      </c>
      <c r="M1020" s="941" t="s">
        <v>1013</v>
      </c>
      <c r="N1020" s="940" t="s">
        <v>1014</v>
      </c>
      <c r="O1020" s="940" t="s">
        <v>1015</v>
      </c>
      <c r="P1020" s="944" t="s">
        <v>1016</v>
      </c>
      <c r="Q1020" s="940" t="s">
        <v>703</v>
      </c>
      <c r="R1020" s="941" t="s">
        <v>1017</v>
      </c>
      <c r="S1020" s="940" t="s">
        <v>808</v>
      </c>
      <c r="T1020" s="940" t="s">
        <v>1018</v>
      </c>
      <c r="U1020" s="945" t="s">
        <v>809</v>
      </c>
      <c r="V1020" s="945" t="s">
        <v>1019</v>
      </c>
      <c r="W1020" s="940" t="s">
        <v>1020</v>
      </c>
      <c r="X1020" s="941" t="s">
        <v>1021</v>
      </c>
    </row>
    <row r="1021" spans="1:25" ht="16.2" thickTop="1">
      <c r="A1021" s="108" t="s">
        <v>709</v>
      </c>
      <c r="B1021" t="s">
        <v>909</v>
      </c>
      <c r="C1021">
        <v>0.5</v>
      </c>
      <c r="D1021" s="55">
        <v>44062</v>
      </c>
      <c r="F1021">
        <v>2</v>
      </c>
      <c r="G1021">
        <v>4.57</v>
      </c>
      <c r="H1021">
        <v>2.06</v>
      </c>
      <c r="J1021" t="s">
        <v>815</v>
      </c>
      <c r="K1021" t="s">
        <v>815</v>
      </c>
      <c r="L1021" t="s">
        <v>815</v>
      </c>
      <c r="M1021" t="s">
        <v>1137</v>
      </c>
      <c r="N1021" t="s">
        <v>815</v>
      </c>
      <c r="O1021" s="24">
        <v>7.86</v>
      </c>
      <c r="P1021" s="27">
        <v>24.4</v>
      </c>
      <c r="Q1021" s="24">
        <v>6.37</v>
      </c>
      <c r="R1021" s="23">
        <v>11.399999999999999</v>
      </c>
      <c r="S1021" s="371">
        <v>2.0720000000000001</v>
      </c>
      <c r="T1021" s="371">
        <v>1.1961833333333336</v>
      </c>
      <c r="U1021" s="24">
        <v>0.83579301080472113</v>
      </c>
      <c r="V1021" s="371">
        <v>34.262659220848292</v>
      </c>
    </row>
    <row r="1022" spans="1:25">
      <c r="A1022" s="108" t="s">
        <v>709</v>
      </c>
      <c r="B1022" t="s">
        <v>909</v>
      </c>
      <c r="C1022">
        <v>1</v>
      </c>
      <c r="D1022" s="55">
        <v>44062</v>
      </c>
      <c r="O1022" s="24">
        <v>7.99</v>
      </c>
      <c r="P1022" s="27">
        <v>24.2</v>
      </c>
      <c r="Q1022" s="27" t="s">
        <v>811</v>
      </c>
      <c r="R1022" s="27" t="s">
        <v>811</v>
      </c>
      <c r="S1022" s="24" t="s">
        <v>811</v>
      </c>
      <c r="T1022" s="24" t="s">
        <v>811</v>
      </c>
      <c r="U1022" s="24" t="s">
        <v>811</v>
      </c>
      <c r="V1022" s="24" t="s">
        <v>811</v>
      </c>
    </row>
    <row r="1023" spans="1:25">
      <c r="A1023" s="108" t="s">
        <v>709</v>
      </c>
      <c r="B1023" t="s">
        <v>909</v>
      </c>
      <c r="C1023">
        <v>2</v>
      </c>
      <c r="D1023" s="55">
        <v>44062</v>
      </c>
      <c r="O1023" s="24">
        <v>6.49</v>
      </c>
      <c r="P1023" s="27">
        <v>23.5</v>
      </c>
      <c r="Q1023" s="27" t="s">
        <v>811</v>
      </c>
      <c r="R1023" s="27" t="s">
        <v>811</v>
      </c>
      <c r="S1023" s="24" t="s">
        <v>811</v>
      </c>
      <c r="T1023" s="24" t="s">
        <v>811</v>
      </c>
      <c r="U1023" s="24" t="s">
        <v>811</v>
      </c>
      <c r="V1023" s="24" t="s">
        <v>811</v>
      </c>
    </row>
    <row r="1024" spans="1:25">
      <c r="A1024" s="108" t="s">
        <v>709</v>
      </c>
      <c r="B1024" t="s">
        <v>909</v>
      </c>
      <c r="C1024">
        <v>3</v>
      </c>
      <c r="D1024" s="55">
        <v>44062</v>
      </c>
      <c r="O1024" s="24">
        <v>3.49</v>
      </c>
      <c r="P1024" s="27">
        <v>22.9</v>
      </c>
      <c r="Q1024" s="27" t="s">
        <v>811</v>
      </c>
      <c r="R1024" s="27" t="s">
        <v>811</v>
      </c>
      <c r="S1024" s="24" t="s">
        <v>811</v>
      </c>
      <c r="T1024" s="24" t="s">
        <v>811</v>
      </c>
      <c r="U1024" s="24" t="s">
        <v>811</v>
      </c>
      <c r="V1024" s="24" t="s">
        <v>811</v>
      </c>
    </row>
    <row r="1025" spans="1:36">
      <c r="A1025" s="108" t="s">
        <v>709</v>
      </c>
      <c r="B1025" t="s">
        <v>909</v>
      </c>
      <c r="C1025">
        <v>3.75</v>
      </c>
      <c r="D1025" s="55">
        <v>44062</v>
      </c>
      <c r="O1025" s="24">
        <v>0.12</v>
      </c>
      <c r="P1025" s="27">
        <v>20.5</v>
      </c>
      <c r="Q1025" s="27" t="s">
        <v>811</v>
      </c>
      <c r="R1025" s="27" t="s">
        <v>811</v>
      </c>
      <c r="S1025" s="371">
        <v>13.925333333333333</v>
      </c>
      <c r="T1025" s="371">
        <v>2.5000000000000001E-2</v>
      </c>
      <c r="U1025" s="24">
        <v>2.1439907668468936</v>
      </c>
      <c r="V1025" s="371">
        <v>35.160146257146657</v>
      </c>
    </row>
    <row r="1026" spans="1:36">
      <c r="A1026" s="108" t="s">
        <v>709</v>
      </c>
      <c r="B1026" t="s">
        <v>909</v>
      </c>
      <c r="C1026">
        <v>4</v>
      </c>
      <c r="D1026" s="55">
        <v>44062</v>
      </c>
      <c r="O1026" s="24">
        <v>0.05</v>
      </c>
      <c r="P1026" s="27">
        <v>18</v>
      </c>
      <c r="Q1026" s="68">
        <v>5.97</v>
      </c>
      <c r="R1026" s="660">
        <v>13.1</v>
      </c>
      <c r="S1026" s="24" t="s">
        <v>811</v>
      </c>
      <c r="T1026" s="24" t="s">
        <v>811</v>
      </c>
      <c r="U1026" s="24" t="s">
        <v>811</v>
      </c>
      <c r="V1026" s="24" t="s">
        <v>811</v>
      </c>
    </row>
    <row r="1027" spans="1:36">
      <c r="A1027" s="976"/>
      <c r="B1027" s="591"/>
      <c r="C1027" s="946"/>
      <c r="D1027" s="947"/>
      <c r="E1027" s="591"/>
      <c r="F1027" s="946"/>
      <c r="G1027" s="946"/>
      <c r="H1027" s="946"/>
      <c r="I1027" s="948"/>
      <c r="J1027" s="591"/>
      <c r="K1027" s="946"/>
      <c r="L1027" s="591"/>
      <c r="M1027" s="946"/>
      <c r="N1027" s="591"/>
      <c r="O1027" s="591"/>
      <c r="P1027" s="607"/>
      <c r="Q1027" s="591"/>
      <c r="R1027" s="946"/>
      <c r="S1027" s="591"/>
      <c r="T1027" s="591"/>
      <c r="U1027" s="371"/>
      <c r="V1027" s="371"/>
      <c r="W1027" s="591"/>
      <c r="X1027" s="946"/>
    </row>
    <row r="1028" spans="1:36" s="747" customFormat="1" ht="31.8" thickBot="1">
      <c r="A1028" s="977" t="s">
        <v>804</v>
      </c>
      <c r="B1028" s="863" t="s">
        <v>20</v>
      </c>
      <c r="C1028" s="863" t="s">
        <v>701</v>
      </c>
      <c r="D1028" s="863" t="s">
        <v>805</v>
      </c>
      <c r="E1028" s="865" t="s">
        <v>786</v>
      </c>
      <c r="F1028" s="863" t="s">
        <v>1000</v>
      </c>
      <c r="G1028" s="863" t="s">
        <v>1008</v>
      </c>
      <c r="H1028" s="863" t="s">
        <v>806</v>
      </c>
      <c r="I1028" s="863" t="s">
        <v>807</v>
      </c>
      <c r="J1028" s="867" t="s">
        <v>1009</v>
      </c>
      <c r="K1028" s="863" t="s">
        <v>1015</v>
      </c>
      <c r="L1028" s="868" t="s">
        <v>1016</v>
      </c>
      <c r="M1028" s="863" t="s">
        <v>703</v>
      </c>
      <c r="N1028" s="863" t="s">
        <v>1017</v>
      </c>
      <c r="O1028" s="863" t="s">
        <v>808</v>
      </c>
      <c r="P1028" s="863" t="s">
        <v>1018</v>
      </c>
      <c r="Q1028" s="870" t="s">
        <v>809</v>
      </c>
      <c r="R1028" s="870" t="s">
        <v>1019</v>
      </c>
      <c r="S1028" s="863" t="s">
        <v>1021</v>
      </c>
      <c r="T1028" s="863" t="s">
        <v>1010</v>
      </c>
      <c r="U1028" s="863" t="s">
        <v>1011</v>
      </c>
      <c r="V1028" s="863" t="s">
        <v>1012</v>
      </c>
      <c r="W1028" s="863" t="s">
        <v>1013</v>
      </c>
      <c r="X1028" s="863" t="s">
        <v>1014</v>
      </c>
    </row>
    <row r="1029" spans="1:36" ht="16.2" thickTop="1">
      <c r="B1029" t="s">
        <v>709</v>
      </c>
      <c r="C1029" t="s">
        <v>910</v>
      </c>
      <c r="D1029" s="27">
        <v>1</v>
      </c>
      <c r="E1029" s="133">
        <v>44431</v>
      </c>
      <c r="J1029" s="172"/>
      <c r="K1029" s="27">
        <v>6.64</v>
      </c>
      <c r="L1029" s="27">
        <v>25.7</v>
      </c>
      <c r="M1029" s="24" t="s">
        <v>811</v>
      </c>
      <c r="N1029" s="24" t="s">
        <v>811</v>
      </c>
      <c r="O1029" s="24" t="s">
        <v>811</v>
      </c>
      <c r="P1029" s="24" t="s">
        <v>811</v>
      </c>
      <c r="Q1029" s="71" t="s">
        <v>811</v>
      </c>
      <c r="R1029" s="371" t="s">
        <v>811</v>
      </c>
      <c r="S1029" s="24" t="s">
        <v>811</v>
      </c>
      <c r="Z1029" s="51"/>
    </row>
    <row r="1030" spans="1:36">
      <c r="B1030" t="s">
        <v>709</v>
      </c>
      <c r="C1030" t="s">
        <v>910</v>
      </c>
      <c r="D1030" s="27">
        <v>2</v>
      </c>
      <c r="E1030" s="133">
        <v>44431</v>
      </c>
      <c r="J1030" s="172"/>
      <c r="K1030" s="27">
        <v>4.26</v>
      </c>
      <c r="L1030" s="27">
        <v>25.4</v>
      </c>
      <c r="M1030" s="24" t="s">
        <v>811</v>
      </c>
      <c r="N1030" s="24" t="s">
        <v>811</v>
      </c>
      <c r="O1030" s="24" t="s">
        <v>811</v>
      </c>
      <c r="P1030" s="24" t="s">
        <v>811</v>
      </c>
      <c r="Q1030" s="71" t="s">
        <v>811</v>
      </c>
      <c r="R1030" s="371" t="s">
        <v>811</v>
      </c>
      <c r="S1030" s="24" t="s">
        <v>811</v>
      </c>
      <c r="Z1030" s="51"/>
    </row>
    <row r="1031" spans="1:36">
      <c r="B1031" t="s">
        <v>709</v>
      </c>
      <c r="C1031" t="s">
        <v>910</v>
      </c>
      <c r="D1031" s="27">
        <v>3</v>
      </c>
      <c r="E1031" s="133">
        <v>44431</v>
      </c>
      <c r="J1031" s="172"/>
      <c r="K1031" s="27">
        <v>0.13</v>
      </c>
      <c r="L1031" s="27">
        <v>22.1</v>
      </c>
      <c r="M1031" s="24" t="s">
        <v>811</v>
      </c>
      <c r="N1031" s="24" t="s">
        <v>811</v>
      </c>
      <c r="O1031" s="24" t="s">
        <v>811</v>
      </c>
      <c r="P1031" s="24" t="s">
        <v>811</v>
      </c>
      <c r="Q1031" s="71" t="s">
        <v>811</v>
      </c>
      <c r="R1031" s="371" t="s">
        <v>811</v>
      </c>
      <c r="S1031" s="24" t="s">
        <v>811</v>
      </c>
      <c r="Z1031" s="51"/>
    </row>
    <row r="1032" spans="1:36">
      <c r="B1032" t="s">
        <v>709</v>
      </c>
      <c r="C1032" t="s">
        <v>910</v>
      </c>
      <c r="D1032" s="27" t="s">
        <v>814</v>
      </c>
      <c r="E1032" s="133">
        <v>44431</v>
      </c>
      <c r="J1032" s="172"/>
      <c r="K1032" s="27">
        <v>0.09</v>
      </c>
      <c r="L1032" s="27">
        <v>18</v>
      </c>
      <c r="M1032" s="24">
        <v>5.76</v>
      </c>
      <c r="N1032" s="27">
        <v>61.1</v>
      </c>
      <c r="O1032" s="24">
        <v>44.433142857142883</v>
      </c>
      <c r="P1032" s="24">
        <v>54.51224047619047</v>
      </c>
      <c r="Q1032" s="71">
        <v>2.6711400509003096</v>
      </c>
      <c r="R1032" s="371">
        <v>87.894959349593478</v>
      </c>
      <c r="S1032" s="24">
        <v>98.945383333333353</v>
      </c>
      <c r="Z1032" s="51"/>
    </row>
    <row r="1033" spans="1:36">
      <c r="B1033" t="s">
        <v>709</v>
      </c>
      <c r="C1033" t="s">
        <v>910</v>
      </c>
      <c r="D1033" s="27" t="s">
        <v>817</v>
      </c>
      <c r="E1033" s="133">
        <v>44431</v>
      </c>
      <c r="H1033">
        <v>4.1500000000000004</v>
      </c>
      <c r="I1033">
        <v>1.1000000000000001</v>
      </c>
      <c r="J1033" s="172">
        <v>0.26506024096385544</v>
      </c>
      <c r="K1033" s="27">
        <v>6.97</v>
      </c>
      <c r="L1033" s="27">
        <v>25.8</v>
      </c>
      <c r="M1033" s="24">
        <v>6.03</v>
      </c>
      <c r="N1033" s="27">
        <v>12.1</v>
      </c>
      <c r="O1033" s="24">
        <v>21.578666666666678</v>
      </c>
      <c r="P1033" s="24">
        <v>7.651794444444441</v>
      </c>
      <c r="Q1033" s="71">
        <v>1.7171614612930561</v>
      </c>
      <c r="R1033" s="371">
        <v>57.447804878048778</v>
      </c>
      <c r="S1033" s="24">
        <v>29.230461111111119</v>
      </c>
      <c r="T1033" t="s">
        <v>1025</v>
      </c>
      <c r="U1033" t="s">
        <v>1037</v>
      </c>
      <c r="V1033" t="s">
        <v>1042</v>
      </c>
      <c r="W1033" t="s">
        <v>1138</v>
      </c>
      <c r="Z1033" s="51"/>
    </row>
    <row r="1034" spans="1:36">
      <c r="D1034" s="27"/>
      <c r="E1034" s="133"/>
      <c r="J1034" s="172"/>
      <c r="K1034" s="27"/>
      <c r="L1034" s="27"/>
      <c r="M1034" s="24"/>
      <c r="N1034" s="27"/>
      <c r="O1034" s="24"/>
      <c r="P1034" s="24"/>
      <c r="Q1034" s="71"/>
      <c r="R1034" s="371"/>
      <c r="S1034" s="24"/>
      <c r="Z1034" s="51"/>
    </row>
    <row r="1035" spans="1:36">
      <c r="B1035" s="571" t="s">
        <v>831</v>
      </c>
      <c r="D1035" s="27"/>
      <c r="E1035" s="133"/>
      <c r="J1035" s="172"/>
      <c r="K1035" s="27"/>
      <c r="L1035" s="27"/>
      <c r="M1035" s="24"/>
      <c r="N1035" s="27"/>
      <c r="O1035" s="24"/>
      <c r="P1035" s="24"/>
      <c r="Q1035" s="71"/>
      <c r="R1035" s="371"/>
      <c r="S1035" s="24"/>
      <c r="Z1035" s="51"/>
    </row>
    <row r="1036" spans="1:36">
      <c r="A1036" s="976"/>
      <c r="B1036" s="591"/>
      <c r="C1036" s="946"/>
      <c r="D1036" s="947"/>
      <c r="E1036" s="591"/>
      <c r="F1036" s="946"/>
      <c r="G1036" s="946"/>
      <c r="H1036" s="946"/>
      <c r="I1036" s="948"/>
      <c r="J1036" s="591"/>
      <c r="K1036" s="946"/>
      <c r="L1036" s="591"/>
      <c r="M1036" s="946"/>
      <c r="N1036" s="591"/>
      <c r="O1036" s="591"/>
      <c r="P1036" s="607"/>
      <c r="Q1036" s="591"/>
      <c r="R1036" s="946"/>
      <c r="S1036" s="591"/>
      <c r="T1036" s="591"/>
      <c r="U1036" s="371"/>
      <c r="V1036" s="371"/>
      <c r="W1036" s="591"/>
      <c r="X1036" s="946"/>
    </row>
    <row r="1037" spans="1:36">
      <c r="A1037" s="972" t="s">
        <v>911</v>
      </c>
      <c r="B1037" s="591"/>
      <c r="C1037" s="946"/>
      <c r="D1037" s="947"/>
      <c r="E1037" s="591"/>
      <c r="F1037" s="946"/>
      <c r="G1037" s="946"/>
      <c r="H1037" s="946"/>
      <c r="I1037" s="948"/>
      <c r="J1037" s="591"/>
      <c r="K1037" s="946"/>
      <c r="L1037" s="591"/>
      <c r="M1037" s="946"/>
      <c r="N1037" s="591"/>
      <c r="O1037" s="591"/>
      <c r="P1037" s="607"/>
      <c r="Q1037" s="591"/>
      <c r="R1037" s="946"/>
      <c r="S1037" s="591"/>
      <c r="T1037" s="591"/>
      <c r="U1037" s="371"/>
      <c r="V1037" s="371"/>
      <c r="W1037" s="591"/>
      <c r="X1037" s="946"/>
    </row>
    <row r="1038" spans="1:36">
      <c r="A1038" s="840" t="s">
        <v>784</v>
      </c>
      <c r="B1038" s="841" t="s">
        <v>20</v>
      </c>
      <c r="C1038" s="841" t="s">
        <v>701</v>
      </c>
      <c r="D1038" s="841" t="s">
        <v>999</v>
      </c>
      <c r="E1038" s="842" t="s">
        <v>785</v>
      </c>
      <c r="F1038" s="842" t="s">
        <v>786</v>
      </c>
      <c r="G1038" s="842" t="s">
        <v>1000</v>
      </c>
      <c r="H1038" s="842" t="s">
        <v>1001</v>
      </c>
      <c r="I1038" s="842" t="s">
        <v>787</v>
      </c>
      <c r="J1038" s="842" t="s">
        <v>788</v>
      </c>
      <c r="K1038" s="842" t="s">
        <v>789</v>
      </c>
      <c r="L1038" s="842" t="s">
        <v>1002</v>
      </c>
      <c r="M1038" s="842" t="s">
        <v>790</v>
      </c>
      <c r="N1038" s="842" t="s">
        <v>791</v>
      </c>
      <c r="O1038" s="843" t="s">
        <v>792</v>
      </c>
      <c r="P1038" s="843" t="s">
        <v>474</v>
      </c>
      <c r="Q1038" s="843" t="s">
        <v>793</v>
      </c>
      <c r="R1038" s="843" t="s">
        <v>483</v>
      </c>
      <c r="S1038" s="843" t="s">
        <v>794</v>
      </c>
      <c r="T1038" s="843" t="s">
        <v>480</v>
      </c>
      <c r="U1038" s="843" t="s">
        <v>1003</v>
      </c>
      <c r="V1038" s="841" t="s">
        <v>1004</v>
      </c>
      <c r="W1038" s="841" t="s">
        <v>1005</v>
      </c>
      <c r="X1038" s="844" t="s">
        <v>1006</v>
      </c>
      <c r="Y1038" s="845" t="s">
        <v>798</v>
      </c>
      <c r="AE1038" s="848" t="s">
        <v>784</v>
      </c>
      <c r="AF1038" s="849" t="s">
        <v>20</v>
      </c>
      <c r="AG1038" s="849" t="s">
        <v>701</v>
      </c>
      <c r="AH1038" s="849" t="s">
        <v>1005</v>
      </c>
      <c r="AI1038" s="844" t="s">
        <v>1006</v>
      </c>
      <c r="AJ1038" s="850" t="s">
        <v>798</v>
      </c>
    </row>
    <row r="1039" spans="1:36">
      <c r="A1039" s="787" t="s">
        <v>912</v>
      </c>
      <c r="B1039" s="788" t="s">
        <v>709</v>
      </c>
      <c r="C1039" s="788" t="s">
        <v>913</v>
      </c>
      <c r="D1039" s="789"/>
      <c r="E1039" s="790">
        <v>0.5</v>
      </c>
      <c r="F1039" s="791">
        <v>43006</v>
      </c>
      <c r="G1039" s="789"/>
      <c r="H1039" s="789"/>
      <c r="I1039" s="790">
        <v>0.5</v>
      </c>
      <c r="J1039" s="788">
        <v>0.5</v>
      </c>
      <c r="K1039" s="882">
        <v>4.8488607594936708</v>
      </c>
      <c r="L1039" s="930">
        <v>1.5235392405063299</v>
      </c>
      <c r="M1039" s="792">
        <v>0.60479406554472981</v>
      </c>
      <c r="N1039">
        <v>18.732891386182462</v>
      </c>
      <c r="O1039" s="784">
        <v>0.5</v>
      </c>
      <c r="P1039" s="784" t="s">
        <v>803</v>
      </c>
      <c r="Q1039" s="882">
        <v>4.6562658227848104</v>
      </c>
      <c r="R1039" s="784">
        <v>45.659400442225113</v>
      </c>
      <c r="S1039" s="882">
        <v>15.775066430469444</v>
      </c>
      <c r="T1039" s="784">
        <v>43.946116747278836</v>
      </c>
      <c r="U1039" s="784">
        <v>44.802758594751978</v>
      </c>
      <c r="V1039" s="785" t="s">
        <v>1007</v>
      </c>
      <c r="W1039" s="788"/>
      <c r="X1039" s="788"/>
      <c r="Y1039" s="571" t="s">
        <v>1031</v>
      </c>
    </row>
    <row r="1040" spans="1:36">
      <c r="A1040" s="787" t="s">
        <v>912</v>
      </c>
      <c r="B1040" s="788" t="s">
        <v>709</v>
      </c>
      <c r="C1040" s="788" t="s">
        <v>913</v>
      </c>
      <c r="D1040" s="789"/>
      <c r="E1040" s="790">
        <v>2</v>
      </c>
      <c r="F1040" s="791">
        <v>43006</v>
      </c>
      <c r="G1040" s="789"/>
      <c r="H1040" s="789"/>
      <c r="I1040" s="790">
        <v>0.5</v>
      </c>
      <c r="J1040" s="788">
        <v>0.5</v>
      </c>
      <c r="K1040" s="882">
        <v>4.46367088607595</v>
      </c>
      <c r="L1040" s="930">
        <v>1.4075291139240498</v>
      </c>
      <c r="M1040" s="792">
        <v>0.41380646589902575</v>
      </c>
      <c r="N1040">
        <v>12.817241474756424</v>
      </c>
      <c r="O1040" s="788"/>
      <c r="P1040" s="788" t="s">
        <v>803</v>
      </c>
      <c r="Q1040" s="788"/>
      <c r="R1040" s="788" t="s">
        <v>803</v>
      </c>
      <c r="S1040" s="788"/>
      <c r="T1040" s="788" t="s">
        <v>803</v>
      </c>
      <c r="U1040" s="788" t="s">
        <v>803</v>
      </c>
      <c r="V1040" s="788" t="s">
        <v>803</v>
      </c>
      <c r="W1040" s="788"/>
      <c r="X1040" s="788"/>
      <c r="Y1040" s="430" t="s">
        <v>803</v>
      </c>
    </row>
    <row r="1041" spans="1:25">
      <c r="A1041" s="794" t="s">
        <v>912</v>
      </c>
      <c r="B1041" s="795" t="s">
        <v>368</v>
      </c>
      <c r="C1041" s="796" t="s">
        <v>913</v>
      </c>
      <c r="D1041" s="796" t="s">
        <v>1110</v>
      </c>
      <c r="E1041" s="796">
        <v>0.4</v>
      </c>
      <c r="F1041" s="887">
        <v>43354</v>
      </c>
      <c r="G1041" s="797"/>
      <c r="H1041" s="797"/>
      <c r="I1041" s="796">
        <v>0.45</v>
      </c>
      <c r="J1041" s="796">
        <v>0.45</v>
      </c>
      <c r="K1041" s="796">
        <v>25.97</v>
      </c>
      <c r="L1041" s="796">
        <v>38.11</v>
      </c>
      <c r="M1041" s="952">
        <v>0.69</v>
      </c>
      <c r="N1041">
        <v>21.372059999999998</v>
      </c>
      <c r="O1041" s="800">
        <v>0.45</v>
      </c>
      <c r="P1041" s="800" t="s">
        <v>803</v>
      </c>
      <c r="Q1041" s="800">
        <v>25.97</v>
      </c>
      <c r="R1041" s="800">
        <v>62.520685106410184</v>
      </c>
      <c r="S1041" s="800">
        <v>21.372059999999998</v>
      </c>
      <c r="T1041" s="800">
        <v>48.32691566672591</v>
      </c>
      <c r="U1041" s="800">
        <v>55.423800386568047</v>
      </c>
      <c r="V1041" s="801" t="s">
        <v>1007</v>
      </c>
      <c r="W1041" s="800"/>
      <c r="X1041" s="795"/>
      <c r="Y1041" s="803" t="s">
        <v>803</v>
      </c>
    </row>
    <row r="1042" spans="1:25">
      <c r="A1042" s="884"/>
      <c r="C1042" s="27"/>
      <c r="D1042" s="27"/>
      <c r="E1042" s="27"/>
      <c r="F1042" s="47"/>
      <c r="G1042" s="173"/>
      <c r="H1042" s="173"/>
      <c r="I1042" s="27"/>
      <c r="J1042" s="27"/>
      <c r="K1042" s="27"/>
      <c r="L1042" s="27"/>
      <c r="M1042" s="607"/>
      <c r="O1042" s="592"/>
      <c r="P1042" s="592"/>
      <c r="Q1042" s="592"/>
      <c r="R1042" s="592"/>
      <c r="S1042" s="592"/>
      <c r="T1042" s="592"/>
      <c r="U1042" s="592"/>
      <c r="V1042" s="833"/>
      <c r="W1042" s="592"/>
    </row>
    <row r="1043" spans="1:25" ht="31.8" thickBot="1">
      <c r="A1043" s="974" t="s">
        <v>804</v>
      </c>
      <c r="B1043" s="934" t="s">
        <v>20</v>
      </c>
      <c r="C1043" s="934" t="s">
        <v>701</v>
      </c>
      <c r="D1043" s="935" t="s">
        <v>805</v>
      </c>
      <c r="E1043" s="936" t="s">
        <v>786</v>
      </c>
      <c r="F1043" s="934" t="s">
        <v>1000</v>
      </c>
      <c r="G1043" s="935" t="s">
        <v>1008</v>
      </c>
      <c r="H1043" s="935" t="s">
        <v>806</v>
      </c>
      <c r="I1043" s="935" t="s">
        <v>807</v>
      </c>
      <c r="J1043" s="937" t="s">
        <v>1009</v>
      </c>
      <c r="K1043" s="934" t="s">
        <v>1010</v>
      </c>
      <c r="L1043" s="935" t="s">
        <v>1011</v>
      </c>
      <c r="M1043" s="934" t="s">
        <v>1012</v>
      </c>
      <c r="N1043" s="935" t="s">
        <v>1013</v>
      </c>
      <c r="O1043" s="934" t="s">
        <v>1014</v>
      </c>
      <c r="P1043" s="934" t="s">
        <v>1015</v>
      </c>
      <c r="Q1043" s="938" t="s">
        <v>1016</v>
      </c>
      <c r="R1043" s="934" t="s">
        <v>703</v>
      </c>
      <c r="S1043" s="935" t="s">
        <v>1017</v>
      </c>
      <c r="T1043" s="934" t="s">
        <v>808</v>
      </c>
      <c r="U1043" s="934" t="s">
        <v>1018</v>
      </c>
      <c r="V1043" s="939" t="s">
        <v>809</v>
      </c>
      <c r="W1043" s="939" t="s">
        <v>1019</v>
      </c>
      <c r="X1043" s="934" t="s">
        <v>1020</v>
      </c>
      <c r="Y1043" s="935" t="s">
        <v>1021</v>
      </c>
    </row>
    <row r="1044" spans="1:25">
      <c r="A1044" s="108">
        <v>131</v>
      </c>
      <c r="B1044" t="s">
        <v>709</v>
      </c>
      <c r="C1044" t="s">
        <v>914</v>
      </c>
      <c r="D1044" s="18">
        <v>0.15</v>
      </c>
      <c r="E1044" s="55">
        <v>43719</v>
      </c>
      <c r="F1044" t="s">
        <v>1118</v>
      </c>
      <c r="G1044">
        <v>2</v>
      </c>
      <c r="H1044" s="165">
        <v>0.44</v>
      </c>
      <c r="I1044" s="166">
        <v>0.44</v>
      </c>
      <c r="J1044" s="70">
        <v>1</v>
      </c>
      <c r="K1044" t="s">
        <v>1025</v>
      </c>
      <c r="L1044">
        <v>2</v>
      </c>
      <c r="M1044">
        <v>3</v>
      </c>
      <c r="N1044" t="s">
        <v>1139</v>
      </c>
      <c r="O1044" t="s">
        <v>1140</v>
      </c>
      <c r="P1044" s="27">
        <v>7.37</v>
      </c>
      <c r="Q1044" s="27">
        <v>19.3</v>
      </c>
      <c r="R1044" s="27">
        <v>6.34</v>
      </c>
      <c r="S1044" s="27">
        <v>23.4</v>
      </c>
      <c r="T1044" s="24">
        <v>5.6207359493670861</v>
      </c>
      <c r="U1044" s="24">
        <v>6.9081859485495789</v>
      </c>
      <c r="V1044" s="24">
        <v>0.54428299944572012</v>
      </c>
      <c r="W1044" s="371">
        <v>91.431838235294137</v>
      </c>
      <c r="X1044" s="27" t="s">
        <v>815</v>
      </c>
      <c r="Y1044" s="24">
        <v>12.528921897916664</v>
      </c>
    </row>
    <row r="1045" spans="1:25">
      <c r="B1045" t="s">
        <v>709</v>
      </c>
      <c r="C1045" t="s">
        <v>914</v>
      </c>
      <c r="D1045" s="18">
        <v>0.15</v>
      </c>
      <c r="E1045" s="55">
        <v>43719</v>
      </c>
      <c r="F1045" t="s">
        <v>1130</v>
      </c>
      <c r="H1045" s="165"/>
      <c r="I1045" s="166"/>
      <c r="P1045" s="27">
        <v>7.37</v>
      </c>
      <c r="Q1045" s="27">
        <v>19.3</v>
      </c>
      <c r="R1045" s="27">
        <v>6.27</v>
      </c>
      <c r="S1045" s="27">
        <v>21.6</v>
      </c>
      <c r="T1045" s="24">
        <v>6.2186865822784787</v>
      </c>
      <c r="U1045" s="24">
        <v>6.9715687156381874</v>
      </c>
      <c r="V1045" s="24">
        <v>0.58056853274210152</v>
      </c>
      <c r="W1045" s="371">
        <v>97.543970588235297</v>
      </c>
      <c r="X1045" s="27" t="s">
        <v>815</v>
      </c>
      <c r="Y1045" s="24">
        <v>13.190255297916666</v>
      </c>
    </row>
    <row r="1046" spans="1:25">
      <c r="B1046" t="s">
        <v>709</v>
      </c>
      <c r="C1046" t="s">
        <v>914</v>
      </c>
      <c r="D1046" s="18">
        <v>0.35</v>
      </c>
      <c r="E1046" s="55">
        <v>43719</v>
      </c>
      <c r="H1046" s="165"/>
      <c r="I1046" s="166"/>
      <c r="P1046" s="27">
        <v>7.45</v>
      </c>
      <c r="Q1046" s="27">
        <v>19.3</v>
      </c>
      <c r="R1046" s="27" t="s">
        <v>811</v>
      </c>
      <c r="S1046" s="27" t="s">
        <v>811</v>
      </c>
      <c r="T1046" s="27" t="s">
        <v>811</v>
      </c>
      <c r="U1046" s="27" t="s">
        <v>811</v>
      </c>
      <c r="V1046" s="27" t="s">
        <v>811</v>
      </c>
      <c r="W1046" s="27" t="s">
        <v>811</v>
      </c>
      <c r="X1046" s="27" t="s">
        <v>815</v>
      </c>
      <c r="Y1046" s="27" t="s">
        <v>811</v>
      </c>
    </row>
    <row r="1047" spans="1:25" ht="31.8" thickBot="1">
      <c r="A1047" s="975" t="s">
        <v>20</v>
      </c>
      <c r="B1047" s="940" t="s">
        <v>701</v>
      </c>
      <c r="C1047" s="941" t="s">
        <v>805</v>
      </c>
      <c r="D1047" s="942" t="s">
        <v>786</v>
      </c>
      <c r="E1047" s="940" t="s">
        <v>1000</v>
      </c>
      <c r="F1047" s="941" t="s">
        <v>1008</v>
      </c>
      <c r="G1047" s="941" t="s">
        <v>806</v>
      </c>
      <c r="H1047" s="941" t="s">
        <v>807</v>
      </c>
      <c r="I1047" s="943" t="s">
        <v>1009</v>
      </c>
      <c r="J1047" s="940" t="s">
        <v>1010</v>
      </c>
      <c r="K1047" s="941" t="s">
        <v>1011</v>
      </c>
      <c r="L1047" s="940" t="s">
        <v>1012</v>
      </c>
      <c r="M1047" s="941" t="s">
        <v>1013</v>
      </c>
      <c r="N1047" s="940" t="s">
        <v>1014</v>
      </c>
      <c r="O1047" s="940" t="s">
        <v>1015</v>
      </c>
      <c r="P1047" s="944" t="s">
        <v>1016</v>
      </c>
      <c r="Q1047" s="940" t="s">
        <v>703</v>
      </c>
      <c r="R1047" s="941" t="s">
        <v>1017</v>
      </c>
      <c r="S1047" s="940" t="s">
        <v>808</v>
      </c>
      <c r="T1047" s="940" t="s">
        <v>1018</v>
      </c>
      <c r="U1047" s="945" t="s">
        <v>809</v>
      </c>
      <c r="V1047" s="945" t="s">
        <v>1019</v>
      </c>
      <c r="W1047" s="940" t="s">
        <v>1020</v>
      </c>
      <c r="X1047" s="941" t="s">
        <v>1021</v>
      </c>
    </row>
    <row r="1048" spans="1:25" ht="16.2" thickTop="1">
      <c r="A1048" s="108" t="s">
        <v>709</v>
      </c>
      <c r="B1048" t="s">
        <v>915</v>
      </c>
      <c r="C1048">
        <v>0.15</v>
      </c>
      <c r="D1048" s="55">
        <v>44082</v>
      </c>
      <c r="F1048">
        <v>2</v>
      </c>
      <c r="G1048">
        <v>0.69</v>
      </c>
      <c r="H1048">
        <v>0.69</v>
      </c>
      <c r="J1048" t="s">
        <v>1114</v>
      </c>
      <c r="K1048">
        <v>2</v>
      </c>
      <c r="L1048">
        <v>1</v>
      </c>
      <c r="M1048" t="s">
        <v>1141</v>
      </c>
      <c r="N1048" t="s">
        <v>815</v>
      </c>
      <c r="O1048" s="24">
        <v>11.07</v>
      </c>
      <c r="P1048" s="27">
        <v>23</v>
      </c>
      <c r="Q1048" s="27">
        <v>6.85</v>
      </c>
      <c r="R1048" s="27">
        <v>27.4</v>
      </c>
      <c r="S1048" s="371">
        <v>9.9866666666666681</v>
      </c>
      <c r="T1048" s="371">
        <v>2.2325333333333361</v>
      </c>
      <c r="U1048" s="24">
        <v>1.0174871435883563</v>
      </c>
      <c r="V1048" s="371">
        <v>114.73733014226832</v>
      </c>
    </row>
    <row r="1049" spans="1:25">
      <c r="A1049" s="108" t="s">
        <v>709</v>
      </c>
      <c r="B1049" t="s">
        <v>915</v>
      </c>
      <c r="C1049">
        <v>0.25</v>
      </c>
      <c r="D1049" s="55">
        <v>44082</v>
      </c>
      <c r="O1049" s="24">
        <v>11.02</v>
      </c>
      <c r="P1049" s="27">
        <v>23.1</v>
      </c>
      <c r="Q1049" s="27" t="s">
        <v>811</v>
      </c>
      <c r="R1049" s="27" t="s">
        <v>811</v>
      </c>
      <c r="S1049" s="24" t="s">
        <v>811</v>
      </c>
      <c r="T1049" s="24" t="s">
        <v>811</v>
      </c>
      <c r="U1049" s="24" t="s">
        <v>811</v>
      </c>
      <c r="V1049" s="24" t="s">
        <v>811</v>
      </c>
    </row>
    <row r="1050" spans="1:25">
      <c r="A1050" s="108" t="s">
        <v>709</v>
      </c>
      <c r="B1050" t="s">
        <v>915</v>
      </c>
      <c r="C1050">
        <v>0.5</v>
      </c>
      <c r="D1050" s="55">
        <v>44082</v>
      </c>
      <c r="O1050" s="24" t="s">
        <v>815</v>
      </c>
      <c r="P1050" s="27" t="s">
        <v>815</v>
      </c>
      <c r="Q1050" s="27">
        <v>6.89</v>
      </c>
      <c r="R1050" s="27">
        <v>25.8</v>
      </c>
      <c r="S1050" s="371">
        <v>14.690666666666667</v>
      </c>
      <c r="T1050" s="371">
        <v>4.0245333333333404</v>
      </c>
      <c r="U1050" s="24">
        <v>0.72677653113454033</v>
      </c>
      <c r="V1050" s="371">
        <v>116.23309999999999</v>
      </c>
    </row>
    <row r="1051" spans="1:25">
      <c r="A1051" s="976"/>
      <c r="B1051" s="591"/>
      <c r="C1051" s="946"/>
      <c r="D1051" s="947"/>
      <c r="E1051" s="591"/>
      <c r="F1051" s="946"/>
      <c r="G1051" s="946"/>
      <c r="H1051" s="946"/>
      <c r="I1051" s="948"/>
      <c r="J1051" s="591"/>
      <c r="K1051" s="946"/>
      <c r="L1051" s="591"/>
      <c r="M1051" s="946"/>
      <c r="N1051" s="591"/>
      <c r="O1051" s="591"/>
      <c r="P1051" s="607"/>
      <c r="Q1051" s="591"/>
      <c r="R1051" s="946"/>
      <c r="S1051" s="591"/>
      <c r="T1051" s="591"/>
      <c r="U1051" s="371"/>
      <c r="V1051" s="371"/>
      <c r="W1051" s="591"/>
      <c r="X1051" s="946"/>
    </row>
    <row r="1052" spans="1:25" s="747" customFormat="1" ht="31.8" thickBot="1">
      <c r="A1052" s="977" t="s">
        <v>804</v>
      </c>
      <c r="B1052" s="863" t="s">
        <v>20</v>
      </c>
      <c r="C1052" s="863" t="s">
        <v>701</v>
      </c>
      <c r="D1052" s="863" t="s">
        <v>805</v>
      </c>
      <c r="E1052" s="865" t="s">
        <v>786</v>
      </c>
      <c r="F1052" s="863" t="s">
        <v>1000</v>
      </c>
      <c r="G1052" s="863" t="s">
        <v>1008</v>
      </c>
      <c r="H1052" s="863" t="s">
        <v>806</v>
      </c>
      <c r="I1052" s="863" t="s">
        <v>807</v>
      </c>
      <c r="J1052" s="867" t="s">
        <v>1009</v>
      </c>
      <c r="K1052" s="863" t="s">
        <v>1015</v>
      </c>
      <c r="L1052" s="868" t="s">
        <v>1016</v>
      </c>
      <c r="M1052" s="863" t="s">
        <v>703</v>
      </c>
      <c r="N1052" s="863" t="s">
        <v>1017</v>
      </c>
      <c r="O1052" s="863" t="s">
        <v>808</v>
      </c>
      <c r="P1052" s="863" t="s">
        <v>1018</v>
      </c>
      <c r="Q1052" s="870" t="s">
        <v>809</v>
      </c>
      <c r="R1052" s="870" t="s">
        <v>1019</v>
      </c>
      <c r="S1052" s="863" t="s">
        <v>1021</v>
      </c>
      <c r="T1052" s="863" t="s">
        <v>1010</v>
      </c>
      <c r="U1052" s="863" t="s">
        <v>1011</v>
      </c>
      <c r="V1052" s="863" t="s">
        <v>1012</v>
      </c>
      <c r="W1052" s="863" t="s">
        <v>1013</v>
      </c>
      <c r="X1052" s="863" t="s">
        <v>1014</v>
      </c>
    </row>
    <row r="1053" spans="1:25" ht="16.2" thickTop="1">
      <c r="B1053" t="s">
        <v>709</v>
      </c>
      <c r="C1053" t="s">
        <v>911</v>
      </c>
      <c r="D1053" s="27" t="s">
        <v>814</v>
      </c>
      <c r="E1053" s="133">
        <v>44433</v>
      </c>
      <c r="H1053" s="813" t="s">
        <v>839</v>
      </c>
      <c r="I1053" s="813" t="s">
        <v>839</v>
      </c>
      <c r="K1053" s="27" t="s">
        <v>815</v>
      </c>
      <c r="L1053" s="27" t="s">
        <v>815</v>
      </c>
      <c r="M1053" s="24">
        <v>6.66</v>
      </c>
      <c r="N1053" s="27">
        <v>31.100000000000005</v>
      </c>
      <c r="O1053" s="24">
        <v>1.7308630952380948</v>
      </c>
      <c r="P1053" s="24">
        <v>1.243428571428572</v>
      </c>
      <c r="Q1053" s="71">
        <v>0.52266666666666683</v>
      </c>
      <c r="R1053" s="371">
        <v>108.95186991869919</v>
      </c>
      <c r="S1053" s="24">
        <v>2.9742916666666668</v>
      </c>
    </row>
    <row r="1054" spans="1:25">
      <c r="B1054" t="s">
        <v>709</v>
      </c>
      <c r="C1054" t="s">
        <v>911</v>
      </c>
      <c r="D1054" s="27" t="s">
        <v>817</v>
      </c>
      <c r="E1054" s="133">
        <v>44433</v>
      </c>
      <c r="H1054" s="813" t="s">
        <v>839</v>
      </c>
      <c r="I1054" s="813" t="s">
        <v>839</v>
      </c>
      <c r="K1054" s="27" t="s">
        <v>815</v>
      </c>
      <c r="L1054" s="27" t="s">
        <v>815</v>
      </c>
      <c r="M1054" s="24">
        <v>6.6</v>
      </c>
      <c r="N1054" s="27">
        <v>30.6</v>
      </c>
      <c r="O1054" s="24">
        <v>2.1893773809523811</v>
      </c>
      <c r="P1054" s="24">
        <v>1.8457142857142856</v>
      </c>
      <c r="Q1054" s="71">
        <v>0.58800000000000019</v>
      </c>
      <c r="R1054" s="371">
        <v>120.90308943089428</v>
      </c>
      <c r="S1054" s="24">
        <v>4.0350916666666663</v>
      </c>
    </row>
    <row r="1055" spans="1:25">
      <c r="D1055" s="27"/>
      <c r="E1055" s="133"/>
      <c r="K1055" s="27"/>
      <c r="L1055" s="27"/>
      <c r="M1055" s="24"/>
      <c r="N1055" s="27"/>
      <c r="O1055" s="24"/>
      <c r="P1055" s="24"/>
      <c r="Q1055" s="71"/>
      <c r="R1055" s="371"/>
      <c r="S1055" s="24"/>
    </row>
    <row r="1056" spans="1:25" s="832" customFormat="1" ht="21" thickBot="1">
      <c r="A1056" s="144" t="s">
        <v>20</v>
      </c>
      <c r="B1056" s="144" t="s">
        <v>701</v>
      </c>
      <c r="C1056" s="146" t="s">
        <v>805</v>
      </c>
      <c r="D1056" s="1559" t="s">
        <v>786</v>
      </c>
      <c r="E1056" s="144" t="s">
        <v>1000</v>
      </c>
      <c r="F1056" s="146" t="s">
        <v>1008</v>
      </c>
      <c r="G1056" s="146" t="s">
        <v>806</v>
      </c>
      <c r="H1056" s="146" t="s">
        <v>807</v>
      </c>
      <c r="I1056" s="1560" t="s">
        <v>1009</v>
      </c>
      <c r="J1056" s="144" t="s">
        <v>1015</v>
      </c>
      <c r="K1056" s="148" t="s">
        <v>1016</v>
      </c>
      <c r="L1056" s="144" t="s">
        <v>703</v>
      </c>
      <c r="M1056" s="146" t="s">
        <v>1017</v>
      </c>
      <c r="N1056" s="149" t="s">
        <v>808</v>
      </c>
      <c r="O1056" s="149" t="s">
        <v>1018</v>
      </c>
      <c r="P1056" s="149" t="s">
        <v>809</v>
      </c>
      <c r="Q1056" s="149" t="s">
        <v>1019</v>
      </c>
      <c r="R1056" s="1409" t="s">
        <v>1021</v>
      </c>
      <c r="S1056" s="144" t="s">
        <v>1010</v>
      </c>
      <c r="T1056" s="146" t="s">
        <v>1011</v>
      </c>
      <c r="U1056" s="144" t="s">
        <v>1012</v>
      </c>
      <c r="V1056" s="146" t="s">
        <v>1013</v>
      </c>
      <c r="W1056" s="144" t="s">
        <v>1014</v>
      </c>
    </row>
    <row r="1057" spans="1:36" s="27" customFormat="1">
      <c r="A1057" t="s">
        <v>709</v>
      </c>
      <c r="B1057" t="s">
        <v>916</v>
      </c>
      <c r="C1057" s="27">
        <v>0.5</v>
      </c>
      <c r="D1057" s="55">
        <v>44803</v>
      </c>
      <c r="E1057" s="27" t="s">
        <v>1118</v>
      </c>
      <c r="F1057">
        <v>2</v>
      </c>
      <c r="G1057">
        <v>0.5</v>
      </c>
      <c r="H1057">
        <v>0.5</v>
      </c>
      <c r="I1057" s="1562">
        <v>1</v>
      </c>
      <c r="J1057" s="27">
        <v>6.52</v>
      </c>
      <c r="K1057" s="27">
        <v>24.9</v>
      </c>
      <c r="L1057" s="22">
        <v>6.47</v>
      </c>
      <c r="M1057" s="23">
        <v>28.8</v>
      </c>
      <c r="N1057" s="24">
        <v>15.700425892857144</v>
      </c>
      <c r="O1057" s="24">
        <v>19.001142857142849</v>
      </c>
      <c r="P1057" s="2798">
        <v>0.70486166640012804</v>
      </c>
      <c r="Q1057" s="49">
        <v>102.43784948637784</v>
      </c>
      <c r="R1057" s="24">
        <v>34.701568749999993</v>
      </c>
      <c r="S1057" t="s">
        <v>815</v>
      </c>
      <c r="T1057" t="s">
        <v>815</v>
      </c>
      <c r="U1057" t="s">
        <v>815</v>
      </c>
      <c r="V1057" t="s">
        <v>1142</v>
      </c>
      <c r="W1057"/>
    </row>
    <row r="1058" spans="1:36" s="27" customFormat="1">
      <c r="A1058" t="s">
        <v>709</v>
      </c>
      <c r="B1058" t="s">
        <v>916</v>
      </c>
      <c r="C1058" s="27">
        <v>0.5</v>
      </c>
      <c r="D1058" s="55">
        <v>44803</v>
      </c>
      <c r="E1058" s="27" t="s">
        <v>1130</v>
      </c>
      <c r="F1058"/>
      <c r="G1058"/>
      <c r="H1058"/>
      <c r="I1058" s="1562"/>
      <c r="J1058" s="27">
        <v>6.52</v>
      </c>
      <c r="K1058" s="27">
        <v>24.9</v>
      </c>
      <c r="L1058" s="22">
        <v>6.43</v>
      </c>
      <c r="M1058" s="23">
        <v>26.2</v>
      </c>
      <c r="N1058" s="24">
        <v>57.46068303571429</v>
      </c>
      <c r="O1058" s="24">
        <v>42.898285714285706</v>
      </c>
      <c r="P1058" s="2798">
        <v>1.4254892642390469</v>
      </c>
      <c r="Q1058" s="49">
        <v>82.339591335417595</v>
      </c>
      <c r="R1058" s="24">
        <v>100.35896875</v>
      </c>
      <c r="S1058"/>
      <c r="T1058"/>
      <c r="U1058"/>
      <c r="V1058"/>
      <c r="W1058"/>
    </row>
    <row r="1059" spans="1:36">
      <c r="D1059" s="27"/>
      <c r="E1059" s="133"/>
      <c r="K1059" s="27"/>
      <c r="L1059" s="27"/>
      <c r="M1059" s="24"/>
      <c r="N1059" s="27"/>
      <c r="O1059" s="24"/>
      <c r="P1059" s="24"/>
      <c r="Q1059" s="71"/>
      <c r="R1059" s="371"/>
      <c r="S1059" s="24"/>
    </row>
    <row r="1060" spans="1:36">
      <c r="A1060" s="976"/>
      <c r="B1060" s="591"/>
      <c r="C1060" s="946"/>
      <c r="D1060" s="947"/>
      <c r="E1060" s="591"/>
      <c r="F1060" s="946"/>
      <c r="G1060" s="946"/>
      <c r="H1060" s="946"/>
      <c r="I1060" s="948"/>
      <c r="J1060" s="591"/>
      <c r="K1060" s="946"/>
      <c r="L1060" s="591"/>
      <c r="M1060" s="946"/>
      <c r="N1060" s="591"/>
      <c r="O1060" s="591"/>
      <c r="P1060" s="607"/>
      <c r="Q1060" s="591"/>
      <c r="R1060" s="946"/>
      <c r="S1060" s="591"/>
      <c r="T1060" s="591"/>
      <c r="U1060" s="371"/>
      <c r="V1060" s="371"/>
      <c r="W1060" s="591"/>
      <c r="X1060" s="946"/>
    </row>
    <row r="1061" spans="1:36">
      <c r="A1061" s="972" t="s">
        <v>918</v>
      </c>
      <c r="B1061" s="591"/>
      <c r="C1061" s="946"/>
      <c r="D1061" s="947"/>
      <c r="E1061" s="591"/>
      <c r="F1061" s="946"/>
      <c r="G1061" s="946"/>
      <c r="H1061" s="946"/>
      <c r="I1061" s="948"/>
      <c r="J1061" s="591"/>
      <c r="K1061" s="946"/>
      <c r="L1061" s="591"/>
      <c r="M1061" s="946"/>
      <c r="N1061" s="591"/>
      <c r="O1061" s="591"/>
      <c r="P1061" s="607"/>
      <c r="Q1061" s="591"/>
      <c r="R1061" s="946"/>
      <c r="S1061" s="591"/>
      <c r="T1061" s="591"/>
      <c r="U1061" s="371"/>
      <c r="V1061" s="371"/>
      <c r="W1061" s="591"/>
      <c r="X1061" s="946"/>
    </row>
    <row r="1062" spans="1:36">
      <c r="A1062" s="840" t="s">
        <v>784</v>
      </c>
      <c r="B1062" s="841" t="s">
        <v>20</v>
      </c>
      <c r="C1062" s="841" t="s">
        <v>701</v>
      </c>
      <c r="D1062" s="841" t="s">
        <v>999</v>
      </c>
      <c r="E1062" s="842" t="s">
        <v>785</v>
      </c>
      <c r="F1062" s="842" t="s">
        <v>786</v>
      </c>
      <c r="G1062" s="842" t="s">
        <v>1000</v>
      </c>
      <c r="H1062" s="842" t="s">
        <v>1001</v>
      </c>
      <c r="I1062" s="842" t="s">
        <v>787</v>
      </c>
      <c r="J1062" s="842" t="s">
        <v>788</v>
      </c>
      <c r="K1062" s="842" t="s">
        <v>789</v>
      </c>
      <c r="L1062" s="842" t="s">
        <v>1002</v>
      </c>
      <c r="M1062" s="842" t="s">
        <v>790</v>
      </c>
      <c r="N1062" s="842" t="s">
        <v>791</v>
      </c>
      <c r="O1062" s="843" t="s">
        <v>792</v>
      </c>
      <c r="P1062" s="843" t="s">
        <v>474</v>
      </c>
      <c r="Q1062" s="843" t="s">
        <v>793</v>
      </c>
      <c r="R1062" s="843" t="s">
        <v>483</v>
      </c>
      <c r="S1062" s="843" t="s">
        <v>794</v>
      </c>
      <c r="T1062" s="843" t="s">
        <v>480</v>
      </c>
      <c r="U1062" s="843" t="s">
        <v>1003</v>
      </c>
      <c r="V1062" s="841" t="s">
        <v>1004</v>
      </c>
      <c r="W1062" s="841" t="s">
        <v>1005</v>
      </c>
      <c r="X1062" s="844" t="s">
        <v>1006</v>
      </c>
      <c r="Y1062" s="845" t="s">
        <v>798</v>
      </c>
      <c r="AE1062" s="848" t="s">
        <v>784</v>
      </c>
      <c r="AF1062" s="849" t="s">
        <v>20</v>
      </c>
      <c r="AG1062" s="849" t="s">
        <v>701</v>
      </c>
      <c r="AH1062" s="849" t="s">
        <v>1005</v>
      </c>
      <c r="AI1062" s="844" t="s">
        <v>1006</v>
      </c>
      <c r="AJ1062" s="850" t="s">
        <v>798</v>
      </c>
    </row>
    <row r="1063" spans="1:36">
      <c r="A1063" s="787" t="s">
        <v>89</v>
      </c>
      <c r="B1063" s="788" t="s">
        <v>709</v>
      </c>
      <c r="C1063" s="788" t="s">
        <v>919</v>
      </c>
      <c r="D1063" s="789"/>
      <c r="E1063" s="790">
        <v>0.25</v>
      </c>
      <c r="F1063" s="791">
        <v>42991</v>
      </c>
      <c r="G1063" s="789"/>
      <c r="H1063" s="789"/>
      <c r="I1063" s="790">
        <v>0.75</v>
      </c>
      <c r="J1063" s="788">
        <v>0.75</v>
      </c>
      <c r="K1063" s="882">
        <v>3.6932911392405057</v>
      </c>
      <c r="L1063" s="930">
        <v>2.571708860759494</v>
      </c>
      <c r="M1063" s="885">
        <v>1.1552109266628083</v>
      </c>
      <c r="N1063">
        <v>35.781503242453823</v>
      </c>
      <c r="O1063" s="784">
        <v>0.75</v>
      </c>
      <c r="P1063" s="784" t="s">
        <v>803</v>
      </c>
      <c r="Q1063" s="882">
        <v>2.33379746835443</v>
      </c>
      <c r="R1063" s="784">
        <v>38.883240858035542</v>
      </c>
      <c r="S1063" s="882">
        <v>35.781503242453823</v>
      </c>
      <c r="T1063" s="784">
        <v>55.761795929276573</v>
      </c>
      <c r="U1063" s="784">
        <v>47.322518393656054</v>
      </c>
      <c r="V1063" s="785" t="s">
        <v>1007</v>
      </c>
      <c r="W1063" s="788"/>
      <c r="X1063" s="788"/>
      <c r="Y1063" s="430" t="s">
        <v>803</v>
      </c>
    </row>
    <row r="1064" spans="1:36">
      <c r="A1064" s="787" t="s">
        <v>89</v>
      </c>
      <c r="B1064" s="788" t="s">
        <v>709</v>
      </c>
      <c r="C1064" s="788" t="s">
        <v>919</v>
      </c>
      <c r="D1064" s="789"/>
      <c r="E1064" s="790">
        <v>0.5</v>
      </c>
      <c r="F1064" s="791">
        <v>42991</v>
      </c>
      <c r="G1064" s="789"/>
      <c r="H1064" s="789"/>
      <c r="I1064" s="790">
        <v>0.75</v>
      </c>
      <c r="J1064" s="788">
        <v>0.75</v>
      </c>
      <c r="K1064" s="788"/>
      <c r="L1064" s="788"/>
      <c r="M1064" s="883"/>
      <c r="N1064" t="s">
        <v>803</v>
      </c>
      <c r="O1064" s="788"/>
      <c r="P1064" s="788" t="s">
        <v>803</v>
      </c>
      <c r="Q1064" s="788"/>
      <c r="R1064" s="788" t="s">
        <v>803</v>
      </c>
      <c r="S1064" s="788"/>
      <c r="T1064" s="788" t="s">
        <v>803</v>
      </c>
      <c r="U1064" s="788" t="s">
        <v>803</v>
      </c>
      <c r="V1064" s="788" t="s">
        <v>803</v>
      </c>
      <c r="W1064" s="788"/>
      <c r="X1064" s="788"/>
      <c r="Y1064" s="430" t="s">
        <v>803</v>
      </c>
    </row>
    <row r="1065" spans="1:36">
      <c r="A1065" s="787" t="s">
        <v>89</v>
      </c>
      <c r="B1065" s="788" t="s">
        <v>709</v>
      </c>
      <c r="C1065" s="788" t="s">
        <v>919</v>
      </c>
      <c r="D1065" s="789"/>
      <c r="E1065" s="790">
        <v>0.75</v>
      </c>
      <c r="F1065" s="791">
        <v>42991</v>
      </c>
      <c r="G1065" s="789"/>
      <c r="H1065" s="789"/>
      <c r="I1065" s="790">
        <v>0.75</v>
      </c>
      <c r="J1065" s="788">
        <v>0.75</v>
      </c>
      <c r="K1065" s="882">
        <v>0.97430379746835449</v>
      </c>
      <c r="L1065" s="930">
        <v>2.6056962025316448</v>
      </c>
      <c r="M1065" s="885">
        <v>1.1552109266628083</v>
      </c>
      <c r="N1065">
        <v>35.781503242453823</v>
      </c>
      <c r="O1065" s="788"/>
      <c r="P1065" s="788" t="s">
        <v>803</v>
      </c>
      <c r="Q1065" s="788"/>
      <c r="R1065" s="788" t="s">
        <v>803</v>
      </c>
      <c r="S1065" s="788"/>
      <c r="T1065" s="788" t="s">
        <v>803</v>
      </c>
      <c r="U1065" s="788" t="s">
        <v>803</v>
      </c>
      <c r="V1065" s="788" t="s">
        <v>803</v>
      </c>
      <c r="W1065" s="788"/>
      <c r="X1065" s="788"/>
      <c r="Y1065" s="430" t="s">
        <v>803</v>
      </c>
    </row>
    <row r="1066" spans="1:36">
      <c r="A1066" s="794" t="s">
        <v>89</v>
      </c>
      <c r="B1066" s="795" t="s">
        <v>368</v>
      </c>
      <c r="C1066" s="796" t="s">
        <v>920</v>
      </c>
      <c r="D1066" s="796" t="s">
        <v>1039</v>
      </c>
      <c r="E1066" s="796">
        <v>0.25</v>
      </c>
      <c r="F1066" s="887">
        <v>43349</v>
      </c>
      <c r="G1066" s="797"/>
      <c r="H1066" s="797"/>
      <c r="I1066" s="796">
        <v>0.42</v>
      </c>
      <c r="J1066" s="796">
        <v>0.42</v>
      </c>
      <c r="K1066" s="796">
        <v>1.55</v>
      </c>
      <c r="L1066" s="796">
        <v>3.73</v>
      </c>
      <c r="M1066" s="952">
        <v>1.61</v>
      </c>
      <c r="N1066">
        <v>49.868140000000004</v>
      </c>
      <c r="O1066" s="800">
        <v>0.42</v>
      </c>
      <c r="P1066" s="800" t="s">
        <v>803</v>
      </c>
      <c r="Q1066" s="800">
        <v>1.55</v>
      </c>
      <c r="R1066" s="800">
        <v>34.868445031261835</v>
      </c>
      <c r="S1066" s="800">
        <v>49.868140000000004</v>
      </c>
      <c r="T1066" s="800">
        <v>60.550839880090393</v>
      </c>
      <c r="U1066" s="800">
        <v>47.709642455676118</v>
      </c>
      <c r="V1066" s="801" t="s">
        <v>1007</v>
      </c>
      <c r="W1066" s="800"/>
      <c r="X1066" s="795"/>
      <c r="Y1066" s="803" t="s">
        <v>803</v>
      </c>
    </row>
    <row r="1067" spans="1:36">
      <c r="A1067" s="884"/>
      <c r="C1067" s="27"/>
      <c r="D1067" s="27"/>
      <c r="E1067" s="27"/>
      <c r="F1067" s="47"/>
      <c r="G1067" s="173"/>
      <c r="H1067" s="173"/>
      <c r="I1067" s="27"/>
      <c r="J1067" s="27"/>
      <c r="K1067" s="27"/>
      <c r="L1067" s="27"/>
      <c r="M1067" s="607"/>
      <c r="O1067" s="592"/>
      <c r="P1067" s="592"/>
      <c r="Q1067" s="592"/>
      <c r="R1067" s="592"/>
      <c r="S1067" s="592"/>
      <c r="T1067" s="592"/>
      <c r="U1067" s="592"/>
      <c r="V1067" s="833"/>
      <c r="W1067" s="592"/>
    </row>
    <row r="1068" spans="1:36" ht="31.8" thickBot="1">
      <c r="A1068" s="974" t="s">
        <v>804</v>
      </c>
      <c r="B1068" s="934" t="s">
        <v>20</v>
      </c>
      <c r="C1068" s="934" t="s">
        <v>701</v>
      </c>
      <c r="D1068" s="935" t="s">
        <v>805</v>
      </c>
      <c r="E1068" s="936" t="s">
        <v>786</v>
      </c>
      <c r="F1068" s="934" t="s">
        <v>1000</v>
      </c>
      <c r="G1068" s="935" t="s">
        <v>1008</v>
      </c>
      <c r="H1068" s="935" t="s">
        <v>806</v>
      </c>
      <c r="I1068" s="935" t="s">
        <v>807</v>
      </c>
      <c r="J1068" s="937" t="s">
        <v>1009</v>
      </c>
      <c r="K1068" s="934" t="s">
        <v>1010</v>
      </c>
      <c r="L1068" s="935" t="s">
        <v>1011</v>
      </c>
      <c r="M1068" s="934" t="s">
        <v>1012</v>
      </c>
      <c r="N1068" s="935" t="s">
        <v>1013</v>
      </c>
      <c r="O1068" s="934" t="s">
        <v>1014</v>
      </c>
      <c r="P1068" s="934" t="s">
        <v>1015</v>
      </c>
      <c r="Q1068" s="938" t="s">
        <v>1016</v>
      </c>
      <c r="R1068" s="934" t="s">
        <v>703</v>
      </c>
      <c r="S1068" s="935" t="s">
        <v>1017</v>
      </c>
      <c r="T1068" s="934" t="s">
        <v>808</v>
      </c>
      <c r="U1068" s="934" t="s">
        <v>1018</v>
      </c>
      <c r="V1068" s="939" t="s">
        <v>809</v>
      </c>
      <c r="W1068" s="939" t="s">
        <v>1019</v>
      </c>
      <c r="X1068" s="934" t="s">
        <v>1020</v>
      </c>
      <c r="Y1068" s="935" t="s">
        <v>1021</v>
      </c>
    </row>
    <row r="1069" spans="1:36">
      <c r="A1069" s="108">
        <v>55</v>
      </c>
      <c r="B1069" t="s">
        <v>709</v>
      </c>
      <c r="C1069" t="s">
        <v>921</v>
      </c>
      <c r="D1069" s="18">
        <v>0.15</v>
      </c>
      <c r="E1069" s="55">
        <v>43697</v>
      </c>
      <c r="G1069">
        <v>2</v>
      </c>
      <c r="H1069" s="165">
        <v>0.4</v>
      </c>
      <c r="I1069" s="166">
        <v>0.4</v>
      </c>
      <c r="J1069" s="70">
        <v>1</v>
      </c>
      <c r="K1069" t="s">
        <v>1127</v>
      </c>
      <c r="L1069">
        <v>1</v>
      </c>
      <c r="M1069">
        <v>1</v>
      </c>
      <c r="N1069" t="s">
        <v>1143</v>
      </c>
      <c r="P1069" s="24">
        <v>5.6</v>
      </c>
      <c r="Q1069" s="27">
        <v>19.8</v>
      </c>
      <c r="R1069" s="27">
        <v>6.22</v>
      </c>
      <c r="S1069" s="27">
        <v>27.8</v>
      </c>
      <c r="T1069" s="24">
        <v>4.0100123640119545</v>
      </c>
      <c r="U1069" s="24">
        <v>1.3553547679324893</v>
      </c>
      <c r="V1069" s="24">
        <v>1.2628647891141995</v>
      </c>
      <c r="W1069" s="371">
        <v>55.632205882352949</v>
      </c>
      <c r="X1069" s="27" t="s">
        <v>815</v>
      </c>
      <c r="Y1069" s="24">
        <v>5.3653671319444438</v>
      </c>
    </row>
    <row r="1070" spans="1:36">
      <c r="B1070" t="s">
        <v>709</v>
      </c>
      <c r="C1070" t="s">
        <v>921</v>
      </c>
      <c r="D1070" s="18">
        <v>0.35</v>
      </c>
      <c r="E1070" s="55">
        <v>43697</v>
      </c>
      <c r="H1070" s="165"/>
      <c r="I1070" s="166"/>
      <c r="P1070" s="27">
        <v>5.98</v>
      </c>
      <c r="Q1070" s="27">
        <v>19.5</v>
      </c>
      <c r="R1070" s="27">
        <v>6.27</v>
      </c>
      <c r="S1070" s="27">
        <v>27.5</v>
      </c>
      <c r="T1070" s="24">
        <v>5.2846153226617449</v>
      </c>
      <c r="U1070" s="24">
        <v>2.141232742616034</v>
      </c>
      <c r="V1070" s="24">
        <v>1.6487401413435385</v>
      </c>
      <c r="W1070" s="371">
        <v>55.34115196078433</v>
      </c>
      <c r="X1070" s="27" t="s">
        <v>815</v>
      </c>
      <c r="Y1070" s="24">
        <v>7.425848065277779</v>
      </c>
    </row>
    <row r="1071" spans="1:36">
      <c r="D1071" s="18"/>
      <c r="E1071" s="55"/>
      <c r="H1071" s="165"/>
      <c r="I1071" s="166"/>
      <c r="P1071" s="27"/>
      <c r="Q1071" s="27"/>
      <c r="R1071" s="27"/>
      <c r="S1071" s="27"/>
      <c r="T1071" s="24"/>
      <c r="U1071" s="24"/>
      <c r="V1071" s="24"/>
      <c r="W1071" s="371"/>
      <c r="X1071" s="27"/>
      <c r="Y1071" s="24"/>
    </row>
    <row r="1072" spans="1:36" ht="31.8" thickBot="1">
      <c r="A1072" s="975" t="s">
        <v>20</v>
      </c>
      <c r="B1072" s="940" t="s">
        <v>701</v>
      </c>
      <c r="C1072" s="941" t="s">
        <v>805</v>
      </c>
      <c r="D1072" s="942" t="s">
        <v>786</v>
      </c>
      <c r="E1072" s="940" t="s">
        <v>1000</v>
      </c>
      <c r="F1072" s="941" t="s">
        <v>1008</v>
      </c>
      <c r="G1072" s="941" t="s">
        <v>806</v>
      </c>
      <c r="H1072" s="941" t="s">
        <v>807</v>
      </c>
      <c r="I1072" s="943" t="s">
        <v>1009</v>
      </c>
      <c r="J1072" s="940" t="s">
        <v>1010</v>
      </c>
      <c r="K1072" s="941" t="s">
        <v>1011</v>
      </c>
      <c r="L1072" s="940" t="s">
        <v>1012</v>
      </c>
      <c r="M1072" s="941" t="s">
        <v>1013</v>
      </c>
      <c r="N1072" s="940" t="s">
        <v>1014</v>
      </c>
      <c r="O1072" s="940" t="s">
        <v>1015</v>
      </c>
      <c r="P1072" s="944" t="s">
        <v>1016</v>
      </c>
      <c r="Q1072" s="940" t="s">
        <v>703</v>
      </c>
      <c r="R1072" s="941" t="s">
        <v>1017</v>
      </c>
      <c r="S1072" s="940" t="s">
        <v>808</v>
      </c>
      <c r="T1072" s="940" t="s">
        <v>1018</v>
      </c>
      <c r="U1072" s="945" t="s">
        <v>809</v>
      </c>
      <c r="V1072" s="945" t="s">
        <v>1019</v>
      </c>
      <c r="W1072" s="940" t="s">
        <v>1020</v>
      </c>
      <c r="X1072" s="941" t="s">
        <v>1021</v>
      </c>
    </row>
    <row r="1073" spans="1:36" ht="16.2" thickTop="1">
      <c r="A1073" s="108" t="s">
        <v>709</v>
      </c>
      <c r="B1073" t="s">
        <v>922</v>
      </c>
      <c r="C1073">
        <v>0.15</v>
      </c>
      <c r="D1073" s="55">
        <v>44060</v>
      </c>
      <c r="F1073">
        <v>2</v>
      </c>
      <c r="G1073">
        <v>0.46</v>
      </c>
      <c r="H1073">
        <v>0.46</v>
      </c>
      <c r="J1073" t="s">
        <v>1144</v>
      </c>
      <c r="K1073">
        <v>6</v>
      </c>
      <c r="L1073">
        <v>3</v>
      </c>
      <c r="M1073" t="s">
        <v>1145</v>
      </c>
      <c r="N1073" t="s">
        <v>815</v>
      </c>
      <c r="O1073" s="24">
        <v>9.68</v>
      </c>
      <c r="P1073" s="27">
        <v>17.5</v>
      </c>
      <c r="Q1073" s="24">
        <v>6.78</v>
      </c>
      <c r="R1073" s="23">
        <v>29</v>
      </c>
      <c r="S1073" s="371">
        <v>2.0895583333333341</v>
      </c>
      <c r="T1073" s="371">
        <v>0.28933333333333333</v>
      </c>
      <c r="U1073" s="24">
        <v>1.5989083684959884</v>
      </c>
      <c r="V1073" s="371">
        <v>72.256277090812389</v>
      </c>
    </row>
    <row r="1074" spans="1:36">
      <c r="A1074" s="108" t="s">
        <v>709</v>
      </c>
      <c r="B1074" t="s">
        <v>922</v>
      </c>
      <c r="C1074">
        <v>0.35</v>
      </c>
      <c r="D1074" s="55">
        <v>44060</v>
      </c>
      <c r="O1074" s="24">
        <v>8.9</v>
      </c>
      <c r="P1074" s="27">
        <v>17.100000000000001</v>
      </c>
      <c r="Q1074" s="24">
        <v>6.65</v>
      </c>
      <c r="R1074" s="23">
        <v>29.4</v>
      </c>
      <c r="S1074" s="371">
        <v>8.7572916666666671</v>
      </c>
      <c r="T1074" s="371">
        <v>1.9040000000000019</v>
      </c>
      <c r="U1074" s="24">
        <v>4.0336097477966986</v>
      </c>
      <c r="V1074" s="371">
        <v>76.893289999999993</v>
      </c>
    </row>
    <row r="1075" spans="1:36">
      <c r="D1075" s="55"/>
      <c r="O1075" s="24"/>
      <c r="P1075" s="27"/>
      <c r="Q1075" s="24"/>
      <c r="R1075" s="23"/>
      <c r="S1075" s="371"/>
      <c r="T1075" s="371"/>
      <c r="U1075" s="24"/>
      <c r="V1075" s="371"/>
    </row>
    <row r="1076" spans="1:36" s="747" customFormat="1" ht="31.8" thickBot="1">
      <c r="A1076" s="977" t="s">
        <v>804</v>
      </c>
      <c r="B1076" s="863" t="s">
        <v>20</v>
      </c>
      <c r="C1076" s="863" t="s">
        <v>701</v>
      </c>
      <c r="D1076" s="863" t="s">
        <v>805</v>
      </c>
      <c r="E1076" s="865" t="s">
        <v>786</v>
      </c>
      <c r="F1076" s="863" t="s">
        <v>1000</v>
      </c>
      <c r="G1076" s="863" t="s">
        <v>1008</v>
      </c>
      <c r="H1076" s="863" t="s">
        <v>806</v>
      </c>
      <c r="I1076" s="863" t="s">
        <v>807</v>
      </c>
      <c r="J1076" s="867" t="s">
        <v>1009</v>
      </c>
      <c r="K1076" s="863" t="s">
        <v>1015</v>
      </c>
      <c r="L1076" s="868" t="s">
        <v>1016</v>
      </c>
      <c r="M1076" s="863" t="s">
        <v>703</v>
      </c>
      <c r="N1076" s="863" t="s">
        <v>1017</v>
      </c>
      <c r="O1076" s="863" t="s">
        <v>808</v>
      </c>
      <c r="P1076" s="863" t="s">
        <v>1018</v>
      </c>
      <c r="Q1076" s="870" t="s">
        <v>809</v>
      </c>
      <c r="R1076" s="870" t="s">
        <v>1019</v>
      </c>
      <c r="S1076" s="863" t="s">
        <v>1021</v>
      </c>
      <c r="T1076" s="863" t="s">
        <v>1010</v>
      </c>
      <c r="U1076" s="863" t="s">
        <v>1011</v>
      </c>
      <c r="V1076" s="863" t="s">
        <v>1012</v>
      </c>
      <c r="W1076" s="863" t="s">
        <v>1013</v>
      </c>
      <c r="X1076" s="863" t="s">
        <v>1014</v>
      </c>
    </row>
    <row r="1077" spans="1:36" ht="16.2" thickTop="1">
      <c r="B1077" t="s">
        <v>709</v>
      </c>
      <c r="C1077" t="s">
        <v>923</v>
      </c>
      <c r="D1077" s="27">
        <v>0.25</v>
      </c>
      <c r="E1077" s="133">
        <v>44433</v>
      </c>
      <c r="K1077" s="27">
        <v>10.35</v>
      </c>
      <c r="L1077" s="27">
        <v>20.7</v>
      </c>
      <c r="M1077" s="24" t="s">
        <v>811</v>
      </c>
      <c r="N1077" s="24" t="s">
        <v>811</v>
      </c>
      <c r="O1077" s="24" t="s">
        <v>811</v>
      </c>
      <c r="P1077" s="24" t="s">
        <v>811</v>
      </c>
      <c r="Q1077" s="71" t="s">
        <v>811</v>
      </c>
      <c r="R1077" s="371" t="s">
        <v>811</v>
      </c>
      <c r="S1077" s="24" t="s">
        <v>811</v>
      </c>
    </row>
    <row r="1078" spans="1:36">
      <c r="B1078" t="s">
        <v>709</v>
      </c>
      <c r="C1078" t="s">
        <v>923</v>
      </c>
      <c r="D1078" s="27" t="s">
        <v>814</v>
      </c>
      <c r="E1078" s="133">
        <v>44433</v>
      </c>
      <c r="K1078" s="27" t="s">
        <v>815</v>
      </c>
      <c r="L1078" s="27" t="s">
        <v>815</v>
      </c>
      <c r="M1078" s="24">
        <v>6.74</v>
      </c>
      <c r="N1078" s="27">
        <v>29.6</v>
      </c>
      <c r="O1078" s="24">
        <v>4.0462630952380962</v>
      </c>
      <c r="P1078" s="24">
        <v>2.0254285714285705</v>
      </c>
      <c r="Q1078" s="71">
        <v>1.4002391446466611</v>
      </c>
      <c r="R1078" s="371">
        <v>77.081951219999993</v>
      </c>
      <c r="S1078" s="24">
        <v>6.0716916666666663</v>
      </c>
    </row>
    <row r="1079" spans="1:36">
      <c r="B1079" t="s">
        <v>709</v>
      </c>
      <c r="C1079" t="s">
        <v>923</v>
      </c>
      <c r="D1079" s="27" t="s">
        <v>817</v>
      </c>
      <c r="E1079" s="133">
        <v>44433</v>
      </c>
      <c r="H1079">
        <v>0.37</v>
      </c>
      <c r="I1079">
        <v>0.37</v>
      </c>
      <c r="J1079" s="762">
        <v>1</v>
      </c>
      <c r="K1079" s="27" t="s">
        <v>815</v>
      </c>
      <c r="L1079" s="27" t="s">
        <v>815</v>
      </c>
      <c r="M1079" s="24">
        <v>6.64</v>
      </c>
      <c r="N1079" s="27">
        <v>30.2</v>
      </c>
      <c r="O1079" s="24">
        <v>3.0785886904761908</v>
      </c>
      <c r="P1079" s="24">
        <v>1.6368571428571432</v>
      </c>
      <c r="Q1079" s="71">
        <v>1.6336123354211043</v>
      </c>
      <c r="R1079" s="371">
        <v>76.512845528455287</v>
      </c>
      <c r="S1079" s="24">
        <v>4.7154458333333338</v>
      </c>
      <c r="T1079" t="s">
        <v>1025</v>
      </c>
      <c r="U1079" t="s">
        <v>1047</v>
      </c>
      <c r="V1079" t="s">
        <v>1042</v>
      </c>
      <c r="W1079" t="s">
        <v>1146</v>
      </c>
    </row>
    <row r="1080" spans="1:36">
      <c r="D1080" s="27"/>
      <c r="E1080" s="133"/>
      <c r="J1080" s="762"/>
      <c r="K1080" s="27"/>
      <c r="L1080" s="27"/>
      <c r="M1080" s="24"/>
      <c r="N1080" s="27"/>
      <c r="O1080" s="24"/>
      <c r="P1080" s="24"/>
      <c r="Q1080" s="71"/>
      <c r="R1080" s="371"/>
      <c r="S1080" s="24"/>
    </row>
    <row r="1081" spans="1:36" s="832" customFormat="1" ht="21" thickBot="1">
      <c r="A1081" s="144" t="s">
        <v>20</v>
      </c>
      <c r="B1081" s="144" t="s">
        <v>701</v>
      </c>
      <c r="C1081" s="146" t="s">
        <v>805</v>
      </c>
      <c r="D1081" s="1559" t="s">
        <v>786</v>
      </c>
      <c r="E1081" s="144" t="s">
        <v>1000</v>
      </c>
      <c r="F1081" s="146" t="s">
        <v>1008</v>
      </c>
      <c r="G1081" s="146" t="s">
        <v>806</v>
      </c>
      <c r="H1081" s="146" t="s">
        <v>807</v>
      </c>
      <c r="I1081" s="1560" t="s">
        <v>1009</v>
      </c>
      <c r="J1081" s="144" t="s">
        <v>1015</v>
      </c>
      <c r="K1081" s="148" t="s">
        <v>1016</v>
      </c>
      <c r="L1081" s="144" t="s">
        <v>703</v>
      </c>
      <c r="M1081" s="146" t="s">
        <v>1017</v>
      </c>
      <c r="N1081" s="149" t="s">
        <v>808</v>
      </c>
      <c r="O1081" s="149" t="s">
        <v>1018</v>
      </c>
      <c r="P1081" s="149" t="s">
        <v>809</v>
      </c>
      <c r="Q1081" s="149" t="s">
        <v>1019</v>
      </c>
      <c r="R1081" s="1409" t="s">
        <v>1021</v>
      </c>
      <c r="S1081" s="144" t="s">
        <v>1010</v>
      </c>
      <c r="T1081" s="146" t="s">
        <v>1011</v>
      </c>
      <c r="U1081" s="144" t="s">
        <v>1012</v>
      </c>
      <c r="V1081" s="146" t="s">
        <v>1013</v>
      </c>
      <c r="W1081" s="144" t="s">
        <v>1014</v>
      </c>
    </row>
    <row r="1082" spans="1:36" s="27" customFormat="1">
      <c r="A1082" t="s">
        <v>709</v>
      </c>
      <c r="B1082" t="s">
        <v>924</v>
      </c>
      <c r="C1082" s="27">
        <v>0.5</v>
      </c>
      <c r="D1082" s="55">
        <v>44803</v>
      </c>
      <c r="F1082">
        <v>2</v>
      </c>
      <c r="G1082">
        <v>0.9</v>
      </c>
      <c r="H1082">
        <v>0.55000000000000004</v>
      </c>
      <c r="I1082" s="1562">
        <v>0.61111111111111116</v>
      </c>
      <c r="J1082" s="27">
        <v>6.65</v>
      </c>
      <c r="K1082" s="27">
        <v>18.5</v>
      </c>
      <c r="L1082" s="22">
        <v>6.52</v>
      </c>
      <c r="M1082" s="23">
        <v>31.500000000000004</v>
      </c>
      <c r="N1082" s="24">
        <v>5.1536258928571428</v>
      </c>
      <c r="O1082" s="24">
        <v>0.8451428571428572</v>
      </c>
      <c r="P1082" s="2798">
        <v>1.069116948179285</v>
      </c>
      <c r="Q1082" s="49">
        <v>57.015790000000003</v>
      </c>
      <c r="R1082" s="24">
        <v>5.99876875</v>
      </c>
      <c r="S1082" t="s">
        <v>1025</v>
      </c>
      <c r="T1082">
        <v>2</v>
      </c>
      <c r="U1082">
        <v>2</v>
      </c>
      <c r="V1082" t="s">
        <v>1129</v>
      </c>
      <c r="W1082"/>
    </row>
    <row r="1083" spans="1:36" s="27" customFormat="1">
      <c r="A1083" t="s">
        <v>709</v>
      </c>
      <c r="B1083" t="s">
        <v>924</v>
      </c>
      <c r="C1083" s="27">
        <v>0.75</v>
      </c>
      <c r="D1083" s="55">
        <v>44803</v>
      </c>
      <c r="F1083"/>
      <c r="G1083"/>
      <c r="H1083"/>
      <c r="I1083" s="1561"/>
      <c r="J1083" s="27">
        <v>5.6</v>
      </c>
      <c r="K1083" s="27">
        <v>18.399999999999999</v>
      </c>
      <c r="L1083" s="22">
        <v>6.71</v>
      </c>
      <c r="M1083" s="23">
        <v>30.8</v>
      </c>
      <c r="N1083" s="24">
        <v>7.9717401785714301</v>
      </c>
      <c r="O1083" s="24">
        <v>2.5000000000000001E-2</v>
      </c>
      <c r="P1083" s="2798">
        <v>1.4254892642390469</v>
      </c>
      <c r="Q1083" s="49">
        <v>54.470006699419386</v>
      </c>
      <c r="R1083" s="24">
        <v>7.9967401785714305</v>
      </c>
      <c r="S1083"/>
      <c r="T1083"/>
      <c r="U1083"/>
      <c r="V1083"/>
      <c r="W1083"/>
    </row>
    <row r="1084" spans="1:36">
      <c r="D1084" s="27"/>
      <c r="E1084" s="133"/>
      <c r="J1084" s="762"/>
      <c r="K1084" s="27"/>
      <c r="L1084" s="27"/>
      <c r="M1084" s="24"/>
      <c r="N1084" s="27"/>
      <c r="O1084" s="24"/>
      <c r="P1084" s="24"/>
      <c r="Q1084" s="71"/>
      <c r="R1084" s="371"/>
      <c r="S1084" s="24"/>
    </row>
    <row r="1085" spans="1:36" s="747" customFormat="1">
      <c r="A1085" s="983"/>
      <c r="B1085" s="815"/>
      <c r="C1085" s="815"/>
      <c r="D1085" s="815"/>
      <c r="E1085" s="873"/>
      <c r="F1085" s="815"/>
      <c r="G1085" s="815"/>
      <c r="H1085" s="815"/>
      <c r="I1085" s="815"/>
      <c r="J1085" s="875"/>
      <c r="K1085" s="815"/>
      <c r="L1085" s="876"/>
      <c r="M1085" s="815"/>
      <c r="N1085" s="815"/>
      <c r="O1085" s="815"/>
      <c r="P1085" s="815"/>
      <c r="Q1085" s="878"/>
      <c r="R1085" s="878"/>
      <c r="S1085" s="815"/>
      <c r="T1085" s="815"/>
      <c r="U1085" s="815"/>
      <c r="V1085" s="815"/>
      <c r="W1085" s="815"/>
      <c r="X1085" s="815"/>
    </row>
    <row r="1086" spans="1:36">
      <c r="A1086" s="972" t="s">
        <v>927</v>
      </c>
      <c r="B1086" s="591"/>
      <c r="C1086" s="946"/>
      <c r="D1086" s="947"/>
      <c r="E1086" s="591"/>
      <c r="F1086" s="946"/>
      <c r="G1086" s="946"/>
      <c r="H1086" s="946"/>
      <c r="I1086" s="948"/>
      <c r="J1086" s="591"/>
      <c r="K1086" s="946"/>
      <c r="L1086" s="591"/>
      <c r="M1086" s="946"/>
      <c r="N1086" s="591"/>
      <c r="O1086" s="591"/>
      <c r="P1086" s="607"/>
      <c r="Q1086" s="591"/>
      <c r="R1086" s="946"/>
      <c r="S1086" s="591"/>
      <c r="T1086" s="591"/>
      <c r="U1086" s="371"/>
      <c r="V1086" s="371"/>
      <c r="W1086" s="591"/>
      <c r="X1086" s="946"/>
    </row>
    <row r="1087" spans="1:36">
      <c r="A1087" s="840" t="s">
        <v>784</v>
      </c>
      <c r="B1087" s="841" t="s">
        <v>20</v>
      </c>
      <c r="C1087" s="841" t="s">
        <v>701</v>
      </c>
      <c r="D1087" s="841" t="s">
        <v>999</v>
      </c>
      <c r="E1087" s="842" t="s">
        <v>785</v>
      </c>
      <c r="F1087" s="842" t="s">
        <v>786</v>
      </c>
      <c r="G1087" s="842" t="s">
        <v>1000</v>
      </c>
      <c r="H1087" s="842" t="s">
        <v>1001</v>
      </c>
      <c r="I1087" s="842" t="s">
        <v>787</v>
      </c>
      <c r="J1087" s="842" t="s">
        <v>788</v>
      </c>
      <c r="K1087" s="842" t="s">
        <v>789</v>
      </c>
      <c r="L1087" s="842" t="s">
        <v>1002</v>
      </c>
      <c r="M1087" s="842" t="s">
        <v>790</v>
      </c>
      <c r="N1087" s="842" t="s">
        <v>791</v>
      </c>
      <c r="O1087" s="843" t="s">
        <v>792</v>
      </c>
      <c r="P1087" s="843" t="s">
        <v>474</v>
      </c>
      <c r="Q1087" s="843" t="s">
        <v>793</v>
      </c>
      <c r="R1087" s="843" t="s">
        <v>483</v>
      </c>
      <c r="S1087" s="843" t="s">
        <v>794</v>
      </c>
      <c r="T1087" s="843" t="s">
        <v>480</v>
      </c>
      <c r="U1087" s="843" t="s">
        <v>1003</v>
      </c>
      <c r="V1087" s="841" t="s">
        <v>1004</v>
      </c>
      <c r="W1087" s="841" t="s">
        <v>1005</v>
      </c>
      <c r="X1087" s="844" t="s">
        <v>1006</v>
      </c>
      <c r="Y1087" s="845" t="s">
        <v>798</v>
      </c>
      <c r="AE1087" s="848" t="s">
        <v>784</v>
      </c>
      <c r="AF1087" s="849" t="s">
        <v>20</v>
      </c>
      <c r="AG1087" s="849" t="s">
        <v>701</v>
      </c>
      <c r="AH1087" s="849" t="s">
        <v>1005</v>
      </c>
      <c r="AI1087" s="844" t="s">
        <v>1006</v>
      </c>
      <c r="AJ1087" s="850" t="s">
        <v>798</v>
      </c>
    </row>
    <row r="1088" spans="1:36">
      <c r="A1088" s="787" t="s">
        <v>928</v>
      </c>
      <c r="B1088" s="788" t="s">
        <v>709</v>
      </c>
      <c r="C1088" s="788" t="s">
        <v>929</v>
      </c>
      <c r="D1088" s="789"/>
      <c r="E1088" s="790">
        <v>0.25</v>
      </c>
      <c r="F1088" s="791">
        <v>43005</v>
      </c>
      <c r="G1088" s="789"/>
      <c r="H1088" s="789"/>
      <c r="I1088" s="790">
        <v>0.88</v>
      </c>
      <c r="J1088" s="788">
        <v>0.88</v>
      </c>
      <c r="K1088" s="788"/>
      <c r="L1088" s="789"/>
      <c r="M1088" s="883"/>
      <c r="N1088" t="s">
        <v>803</v>
      </c>
      <c r="O1088" s="784">
        <v>0.88</v>
      </c>
      <c r="P1088" s="784" t="s">
        <v>803</v>
      </c>
      <c r="Q1088" s="784">
        <v>9.4937974683544297</v>
      </c>
      <c r="R1088" s="784">
        <v>52.648521022345264</v>
      </c>
      <c r="S1088" s="882">
        <v>15.253323761303811</v>
      </c>
      <c r="T1088" s="784">
        <v>43.460892402166934</v>
      </c>
      <c r="U1088" s="784">
        <v>48.054706712256099</v>
      </c>
      <c r="V1088" s="785" t="s">
        <v>1007</v>
      </c>
      <c r="W1088" s="788"/>
      <c r="X1088" s="788"/>
      <c r="Y1088" s="571" t="s">
        <v>1031</v>
      </c>
    </row>
    <row r="1089" spans="1:26">
      <c r="A1089" s="787" t="s">
        <v>928</v>
      </c>
      <c r="B1089" s="788" t="s">
        <v>709</v>
      </c>
      <c r="C1089" s="788" t="s">
        <v>929</v>
      </c>
      <c r="D1089" s="789"/>
      <c r="E1089" s="790">
        <v>0.5</v>
      </c>
      <c r="F1089" s="791">
        <v>43005</v>
      </c>
      <c r="G1089" s="789"/>
      <c r="H1089" s="789"/>
      <c r="I1089" s="790">
        <v>0.88</v>
      </c>
      <c r="J1089" s="788">
        <v>0.88</v>
      </c>
      <c r="K1089" s="882">
        <v>10.082911392405062</v>
      </c>
      <c r="L1089" s="930">
        <v>0.20958860759493605</v>
      </c>
      <c r="M1089" s="885">
        <v>0.42210491088296576</v>
      </c>
      <c r="N1089">
        <v>13.074277509688981</v>
      </c>
      <c r="O1089" s="788"/>
      <c r="P1089" s="788" t="s">
        <v>803</v>
      </c>
      <c r="Q1089" s="788"/>
      <c r="R1089" s="788" t="s">
        <v>803</v>
      </c>
      <c r="S1089" s="788"/>
      <c r="T1089" s="788" t="s">
        <v>803</v>
      </c>
      <c r="U1089" s="788" t="s">
        <v>803</v>
      </c>
      <c r="V1089" s="788" t="s">
        <v>803</v>
      </c>
      <c r="W1089" s="788"/>
      <c r="X1089" s="788"/>
      <c r="Y1089" s="430" t="s">
        <v>803</v>
      </c>
    </row>
    <row r="1090" spans="1:26">
      <c r="A1090" s="787" t="s">
        <v>928</v>
      </c>
      <c r="B1090" s="788" t="s">
        <v>709</v>
      </c>
      <c r="C1090" s="788" t="s">
        <v>929</v>
      </c>
      <c r="D1090" s="789"/>
      <c r="E1090" s="790">
        <v>0.75</v>
      </c>
      <c r="F1090" s="791">
        <v>43005</v>
      </c>
      <c r="G1090" s="789"/>
      <c r="H1090" s="789"/>
      <c r="I1090" s="790">
        <v>0.88</v>
      </c>
      <c r="J1090" s="788">
        <v>0.88</v>
      </c>
      <c r="K1090" s="882">
        <v>8.904683544303797</v>
      </c>
      <c r="L1090" s="930">
        <v>1.423616455696203</v>
      </c>
      <c r="M1090" s="885">
        <v>0.56280654784395434</v>
      </c>
      <c r="N1090">
        <v>17.432370012918643</v>
      </c>
      <c r="O1090" s="788"/>
      <c r="P1090" s="788" t="s">
        <v>803</v>
      </c>
      <c r="Q1090" s="788"/>
      <c r="R1090" s="788" t="s">
        <v>803</v>
      </c>
      <c r="S1090" s="788"/>
      <c r="T1090" s="788" t="s">
        <v>803</v>
      </c>
      <c r="U1090" s="788" t="s">
        <v>803</v>
      </c>
      <c r="V1090" s="788" t="s">
        <v>803</v>
      </c>
      <c r="W1090" s="788"/>
      <c r="X1090" s="788"/>
      <c r="Y1090" s="430" t="s">
        <v>803</v>
      </c>
    </row>
    <row r="1091" spans="1:26">
      <c r="A1091" s="787" t="s">
        <v>928</v>
      </c>
      <c r="B1091" s="788" t="s">
        <v>368</v>
      </c>
      <c r="C1091" s="789" t="s">
        <v>931</v>
      </c>
      <c r="D1091" s="789" t="s">
        <v>1125</v>
      </c>
      <c r="E1091" s="789">
        <v>0.25</v>
      </c>
      <c r="F1091" s="886">
        <v>43353</v>
      </c>
      <c r="G1091" s="790"/>
      <c r="H1091" s="790"/>
      <c r="I1091" s="789">
        <v>0.74</v>
      </c>
      <c r="J1091" s="789">
        <v>0.74</v>
      </c>
      <c r="K1091" s="789">
        <v>2.29</v>
      </c>
      <c r="L1091" s="789">
        <v>1.1399999999999999</v>
      </c>
      <c r="M1091" s="951">
        <v>0.55000000000000004</v>
      </c>
      <c r="N1091">
        <v>17.035700000000002</v>
      </c>
      <c r="O1091" s="784">
        <v>0.74</v>
      </c>
      <c r="P1091" s="784" t="s">
        <v>803</v>
      </c>
      <c r="Q1091" s="784">
        <v>2.52</v>
      </c>
      <c r="R1091" s="784">
        <v>39.636302555196451</v>
      </c>
      <c r="S1091" s="784">
        <v>17.035700000000002</v>
      </c>
      <c r="T1091" s="784">
        <v>45.055268234190819</v>
      </c>
      <c r="U1091" s="784">
        <v>42.345785394693635</v>
      </c>
      <c r="V1091" s="785" t="s">
        <v>1007</v>
      </c>
      <c r="W1091" s="784"/>
      <c r="X1091" s="788"/>
      <c r="Y1091" s="430" t="s">
        <v>803</v>
      </c>
    </row>
    <row r="1092" spans="1:26">
      <c r="A1092" s="794" t="s">
        <v>928</v>
      </c>
      <c r="B1092" s="795" t="s">
        <v>368</v>
      </c>
      <c r="C1092" s="796" t="s">
        <v>931</v>
      </c>
      <c r="D1092" s="796" t="s">
        <v>1125</v>
      </c>
      <c r="E1092" s="796">
        <v>0.5</v>
      </c>
      <c r="F1092" s="887">
        <v>43353</v>
      </c>
      <c r="G1092" s="797"/>
      <c r="H1092" s="797"/>
      <c r="I1092" s="796">
        <v>0.74</v>
      </c>
      <c r="J1092" s="796">
        <v>0.74</v>
      </c>
      <c r="K1092" s="796">
        <v>2.75</v>
      </c>
      <c r="L1092" s="796">
        <v>0.38</v>
      </c>
      <c r="M1092" s="952">
        <v>0.55000000000000004</v>
      </c>
      <c r="N1092">
        <v>17.035700000000002</v>
      </c>
      <c r="O1092" s="800"/>
      <c r="P1092" s="800" t="s">
        <v>803</v>
      </c>
      <c r="Q1092" s="800"/>
      <c r="R1092" s="800" t="s">
        <v>803</v>
      </c>
      <c r="S1092" s="800"/>
      <c r="T1092" s="800" t="s">
        <v>803</v>
      </c>
      <c r="U1092" s="800" t="s">
        <v>803</v>
      </c>
      <c r="V1092" s="801" t="s">
        <v>803</v>
      </c>
      <c r="W1092" s="800"/>
      <c r="X1092" s="795"/>
      <c r="Y1092" s="803" t="s">
        <v>803</v>
      </c>
    </row>
    <row r="1093" spans="1:26">
      <c r="A1093" s="884"/>
      <c r="C1093" s="27"/>
      <c r="D1093" s="27"/>
      <c r="E1093" s="27"/>
      <c r="F1093" s="47"/>
      <c r="G1093" s="173"/>
      <c r="H1093" s="173"/>
      <c r="I1093" s="27"/>
      <c r="J1093" s="27"/>
      <c r="K1093" s="27"/>
      <c r="L1093" s="27"/>
      <c r="M1093" s="607"/>
      <c r="O1093" s="592"/>
      <c r="P1093" s="592"/>
      <c r="Q1093" s="592"/>
      <c r="R1093" s="592"/>
      <c r="S1093" s="592"/>
      <c r="T1093" s="592"/>
      <c r="U1093" s="592"/>
      <c r="V1093" s="833"/>
      <c r="W1093" s="592"/>
    </row>
    <row r="1094" spans="1:26" ht="31.8" thickBot="1">
      <c r="A1094" s="974" t="s">
        <v>804</v>
      </c>
      <c r="B1094" s="934" t="s">
        <v>20</v>
      </c>
      <c r="C1094" s="934" t="s">
        <v>701</v>
      </c>
      <c r="D1094" s="935" t="s">
        <v>805</v>
      </c>
      <c r="E1094" s="936" t="s">
        <v>786</v>
      </c>
      <c r="F1094" s="934" t="s">
        <v>1000</v>
      </c>
      <c r="G1094" s="935" t="s">
        <v>1008</v>
      </c>
      <c r="H1094" s="935" t="s">
        <v>806</v>
      </c>
      <c r="I1094" s="935" t="s">
        <v>807</v>
      </c>
      <c r="J1094" s="937" t="s">
        <v>1009</v>
      </c>
      <c r="K1094" s="934" t="s">
        <v>1010</v>
      </c>
      <c r="L1094" s="935" t="s">
        <v>1011</v>
      </c>
      <c r="M1094" s="934" t="s">
        <v>1012</v>
      </c>
      <c r="N1094" s="935" t="s">
        <v>1013</v>
      </c>
      <c r="O1094" s="934" t="s">
        <v>1014</v>
      </c>
      <c r="P1094" s="934" t="s">
        <v>1015</v>
      </c>
      <c r="Q1094" s="938" t="s">
        <v>1016</v>
      </c>
      <c r="R1094" s="934" t="s">
        <v>703</v>
      </c>
      <c r="S1094" s="935" t="s">
        <v>1017</v>
      </c>
      <c r="T1094" s="934" t="s">
        <v>808</v>
      </c>
      <c r="U1094" s="934" t="s">
        <v>1018</v>
      </c>
      <c r="V1094" s="939" t="s">
        <v>809</v>
      </c>
      <c r="W1094" s="939" t="s">
        <v>1019</v>
      </c>
      <c r="X1094" s="934" t="s">
        <v>1020</v>
      </c>
      <c r="Y1094" s="935" t="s">
        <v>1021</v>
      </c>
    </row>
    <row r="1095" spans="1:26">
      <c r="A1095" s="108">
        <v>103</v>
      </c>
      <c r="B1095" t="s">
        <v>709</v>
      </c>
      <c r="C1095" t="s">
        <v>932</v>
      </c>
      <c r="D1095" s="18">
        <v>0.15</v>
      </c>
      <c r="E1095" s="55">
        <v>43718</v>
      </c>
      <c r="G1095">
        <v>2</v>
      </c>
      <c r="H1095" s="165">
        <v>0.95</v>
      </c>
      <c r="I1095" s="166">
        <v>0.95</v>
      </c>
      <c r="J1095" s="70">
        <v>1</v>
      </c>
      <c r="K1095" t="s">
        <v>1025</v>
      </c>
      <c r="L1095">
        <v>1</v>
      </c>
      <c r="M1095">
        <v>2</v>
      </c>
      <c r="N1095" t="s">
        <v>1147</v>
      </c>
      <c r="O1095" t="s">
        <v>1140</v>
      </c>
      <c r="P1095" s="27">
        <v>7.09</v>
      </c>
      <c r="Q1095" s="27">
        <v>23.1</v>
      </c>
      <c r="R1095" s="27">
        <v>6.93</v>
      </c>
      <c r="S1095" s="27">
        <v>43.7</v>
      </c>
      <c r="T1095" s="24">
        <v>2.4430554430379745</v>
      </c>
      <c r="U1095" s="24">
        <v>1.1646138548786913</v>
      </c>
      <c r="V1095" s="24">
        <v>0.43572801537722267</v>
      </c>
      <c r="W1095" s="371">
        <v>76.879142156862756</v>
      </c>
      <c r="X1095" s="27" t="s">
        <v>815</v>
      </c>
      <c r="Y1095" s="24">
        <v>3.607669297916666</v>
      </c>
      <c r="Z1095" s="55"/>
    </row>
    <row r="1096" spans="1:26">
      <c r="B1096" t="s">
        <v>709</v>
      </c>
      <c r="C1096" t="s">
        <v>932</v>
      </c>
      <c r="D1096" s="18">
        <v>0.5</v>
      </c>
      <c r="E1096" s="55">
        <v>43718</v>
      </c>
      <c r="H1096" s="165"/>
      <c r="I1096" s="166"/>
      <c r="P1096" s="27">
        <v>7.35</v>
      </c>
      <c r="Q1096" s="23">
        <v>23</v>
      </c>
      <c r="R1096" s="27" t="s">
        <v>811</v>
      </c>
      <c r="S1096" s="27" t="s">
        <v>811</v>
      </c>
      <c r="T1096" s="27" t="s">
        <v>811</v>
      </c>
      <c r="U1096" s="27" t="s">
        <v>811</v>
      </c>
      <c r="V1096" s="27" t="s">
        <v>811</v>
      </c>
      <c r="W1096" s="27" t="s">
        <v>811</v>
      </c>
      <c r="X1096" s="27" t="s">
        <v>815</v>
      </c>
      <c r="Y1096" s="27" t="s">
        <v>811</v>
      </c>
      <c r="Z1096" s="55"/>
    </row>
    <row r="1097" spans="1:26">
      <c r="B1097" t="s">
        <v>709</v>
      </c>
      <c r="C1097" t="s">
        <v>932</v>
      </c>
      <c r="D1097" s="18">
        <v>0.9</v>
      </c>
      <c r="E1097" s="55">
        <v>43718</v>
      </c>
      <c r="H1097" s="165"/>
      <c r="I1097" s="166"/>
      <c r="P1097" s="27">
        <v>7.92</v>
      </c>
      <c r="Q1097" s="27">
        <v>22.7</v>
      </c>
      <c r="R1097" s="27">
        <v>6.91</v>
      </c>
      <c r="S1097" s="23">
        <v>42</v>
      </c>
      <c r="T1097" s="24">
        <v>1.9817792405063284</v>
      </c>
      <c r="U1097" s="24">
        <v>1.1939988574103382</v>
      </c>
      <c r="V1097" s="24">
        <v>0.46924555502162435</v>
      </c>
      <c r="W1097" s="371">
        <v>71.640171568627466</v>
      </c>
      <c r="X1097" s="27" t="s">
        <v>815</v>
      </c>
      <c r="Y1097" s="24">
        <v>3.1757780979166665</v>
      </c>
      <c r="Z1097" s="55"/>
    </row>
    <row r="1098" spans="1:26">
      <c r="D1098" s="18"/>
      <c r="E1098" s="55"/>
      <c r="H1098" s="165"/>
      <c r="I1098" s="166"/>
      <c r="P1098" s="27"/>
      <c r="Q1098" s="27"/>
      <c r="R1098" s="27"/>
      <c r="S1098" s="23"/>
      <c r="T1098" s="24"/>
      <c r="U1098" s="24"/>
      <c r="V1098" s="24"/>
      <c r="W1098" s="371"/>
      <c r="X1098" s="27"/>
      <c r="Y1098" s="24"/>
      <c r="Z1098" s="55"/>
    </row>
    <row r="1099" spans="1:26" ht="31.8" thickBot="1">
      <c r="A1099" s="975" t="s">
        <v>20</v>
      </c>
      <c r="B1099" s="940" t="s">
        <v>701</v>
      </c>
      <c r="C1099" s="941" t="s">
        <v>805</v>
      </c>
      <c r="D1099" s="942" t="s">
        <v>786</v>
      </c>
      <c r="E1099" s="940" t="s">
        <v>1000</v>
      </c>
      <c r="F1099" s="941" t="s">
        <v>1008</v>
      </c>
      <c r="G1099" s="941" t="s">
        <v>806</v>
      </c>
      <c r="H1099" s="941" t="s">
        <v>807</v>
      </c>
      <c r="I1099" s="943" t="s">
        <v>1009</v>
      </c>
      <c r="J1099" s="940" t="s">
        <v>1010</v>
      </c>
      <c r="K1099" s="941" t="s">
        <v>1011</v>
      </c>
      <c r="L1099" s="940" t="s">
        <v>1012</v>
      </c>
      <c r="M1099" s="941" t="s">
        <v>1013</v>
      </c>
      <c r="N1099" s="940" t="s">
        <v>1014</v>
      </c>
      <c r="O1099" s="940" t="s">
        <v>1015</v>
      </c>
      <c r="P1099" s="944" t="s">
        <v>1016</v>
      </c>
      <c r="Q1099" s="940" t="s">
        <v>703</v>
      </c>
      <c r="R1099" s="941" t="s">
        <v>1017</v>
      </c>
      <c r="S1099" s="940" t="s">
        <v>808</v>
      </c>
      <c r="T1099" s="940" t="s">
        <v>1018</v>
      </c>
      <c r="U1099" s="945" t="s">
        <v>809</v>
      </c>
      <c r="V1099" s="945" t="s">
        <v>1019</v>
      </c>
      <c r="W1099" s="940" t="s">
        <v>1020</v>
      </c>
      <c r="X1099" s="941" t="s">
        <v>1021</v>
      </c>
    </row>
    <row r="1100" spans="1:26" ht="16.2" thickTop="1">
      <c r="A1100" s="108" t="s">
        <v>709</v>
      </c>
      <c r="B1100" t="s">
        <v>927</v>
      </c>
      <c r="C1100">
        <v>0.5</v>
      </c>
      <c r="D1100" s="55">
        <v>44076</v>
      </c>
      <c r="F1100">
        <v>2</v>
      </c>
      <c r="G1100">
        <v>0.74</v>
      </c>
      <c r="H1100">
        <v>0.74</v>
      </c>
      <c r="J1100" t="s">
        <v>1025</v>
      </c>
      <c r="K1100">
        <v>3</v>
      </c>
      <c r="L1100">
        <v>2</v>
      </c>
      <c r="M1100" t="s">
        <v>1148</v>
      </c>
      <c r="N1100" t="s">
        <v>815</v>
      </c>
      <c r="O1100" s="24">
        <v>7.69</v>
      </c>
      <c r="P1100" s="27">
        <v>22.9</v>
      </c>
      <c r="Q1100" s="24">
        <v>7.22</v>
      </c>
      <c r="R1100" s="23">
        <v>48.2</v>
      </c>
      <c r="S1100" s="371">
        <v>0.79146666666666676</v>
      </c>
      <c r="T1100" s="371">
        <v>2.5000000000000001E-2</v>
      </c>
      <c r="U1100" s="24">
        <v>0.65409887802108613</v>
      </c>
      <c r="V1100" s="371">
        <v>78.538686344900924</v>
      </c>
    </row>
    <row r="1101" spans="1:26">
      <c r="A1101" s="108" t="s">
        <v>709</v>
      </c>
      <c r="B1101" t="s">
        <v>927</v>
      </c>
      <c r="C1101" t="s">
        <v>814</v>
      </c>
      <c r="D1101" s="55">
        <v>44076</v>
      </c>
      <c r="O1101" s="24" t="s">
        <v>815</v>
      </c>
      <c r="P1101" s="27" t="s">
        <v>815</v>
      </c>
      <c r="Q1101" s="24">
        <v>7.25</v>
      </c>
      <c r="R1101" s="23">
        <v>49.000000000000007</v>
      </c>
      <c r="S1101" s="371">
        <v>0.28746666666666681</v>
      </c>
      <c r="T1101" s="371">
        <v>9.3333333333333338E-2</v>
      </c>
      <c r="U1101" s="24">
        <v>0.6186313202032796</v>
      </c>
      <c r="V1101" s="371">
        <v>74.05125116340912</v>
      </c>
    </row>
    <row r="1102" spans="1:26">
      <c r="A1102" s="976"/>
      <c r="B1102" s="591"/>
      <c r="C1102" s="946"/>
      <c r="D1102" s="947"/>
      <c r="E1102" s="591"/>
      <c r="F1102" s="946"/>
      <c r="G1102" s="946"/>
      <c r="H1102" s="946"/>
      <c r="I1102" s="948"/>
      <c r="J1102" s="591"/>
      <c r="K1102" s="946"/>
      <c r="L1102" s="591"/>
      <c r="M1102" s="946"/>
      <c r="N1102" s="591"/>
      <c r="O1102" s="591"/>
      <c r="P1102" s="607"/>
      <c r="Q1102" s="591"/>
      <c r="R1102" s="946"/>
      <c r="S1102" s="591"/>
      <c r="T1102" s="591"/>
      <c r="U1102" s="371"/>
      <c r="V1102" s="371"/>
      <c r="W1102" s="591"/>
      <c r="X1102" s="946"/>
    </row>
    <row r="1103" spans="1:26" s="747" customFormat="1" ht="31.8" thickBot="1">
      <c r="A1103" s="977" t="s">
        <v>804</v>
      </c>
      <c r="B1103" s="863" t="s">
        <v>20</v>
      </c>
      <c r="C1103" s="863" t="s">
        <v>701</v>
      </c>
      <c r="D1103" s="863" t="s">
        <v>805</v>
      </c>
      <c r="E1103" s="865" t="s">
        <v>786</v>
      </c>
      <c r="F1103" s="863" t="s">
        <v>1000</v>
      </c>
      <c r="G1103" s="863" t="s">
        <v>1008</v>
      </c>
      <c r="H1103" s="863" t="s">
        <v>806</v>
      </c>
      <c r="I1103" s="863" t="s">
        <v>807</v>
      </c>
      <c r="J1103" s="867" t="s">
        <v>1009</v>
      </c>
      <c r="K1103" s="863" t="s">
        <v>1015</v>
      </c>
      <c r="L1103" s="868" t="s">
        <v>1016</v>
      </c>
      <c r="M1103" s="863" t="s">
        <v>703</v>
      </c>
      <c r="N1103" s="863" t="s">
        <v>1017</v>
      </c>
      <c r="O1103" s="863" t="s">
        <v>808</v>
      </c>
      <c r="P1103" s="863" t="s">
        <v>1018</v>
      </c>
      <c r="Q1103" s="870" t="s">
        <v>809</v>
      </c>
      <c r="R1103" s="870" t="s">
        <v>1019</v>
      </c>
      <c r="S1103" s="863" t="s">
        <v>1021</v>
      </c>
      <c r="T1103" s="863" t="s">
        <v>1010</v>
      </c>
      <c r="U1103" s="863" t="s">
        <v>1011</v>
      </c>
      <c r="V1103" s="863" t="s">
        <v>1012</v>
      </c>
      <c r="W1103" s="863" t="s">
        <v>1013</v>
      </c>
      <c r="X1103" s="863" t="s">
        <v>1014</v>
      </c>
    </row>
    <row r="1104" spans="1:26" ht="16.2" thickTop="1">
      <c r="B1104" t="s">
        <v>709</v>
      </c>
      <c r="C1104" t="s">
        <v>927</v>
      </c>
      <c r="D1104" s="27">
        <v>0.5</v>
      </c>
      <c r="E1104" s="133">
        <v>44433</v>
      </c>
      <c r="F1104" t="s">
        <v>1118</v>
      </c>
      <c r="H1104" s="813" t="s">
        <v>839</v>
      </c>
      <c r="I1104" s="813" t="s">
        <v>839</v>
      </c>
      <c r="K1104" s="27" t="s">
        <v>815</v>
      </c>
      <c r="L1104" s="27" t="s">
        <v>815</v>
      </c>
      <c r="M1104" s="24">
        <v>6.76</v>
      </c>
      <c r="N1104" s="27">
        <v>54.3</v>
      </c>
      <c r="O1104" s="24">
        <v>3.9099999999999993</v>
      </c>
      <c r="P1104" s="24">
        <v>2.6954916666666677</v>
      </c>
      <c r="Q1104" s="71">
        <v>1.0811757348882205</v>
      </c>
      <c r="R1104" s="371">
        <v>93.870569105691033</v>
      </c>
      <c r="S1104" s="24">
        <v>6.6054916666666674</v>
      </c>
    </row>
    <row r="1105" spans="1:36">
      <c r="B1105" t="s">
        <v>709</v>
      </c>
      <c r="C1105" t="s">
        <v>934</v>
      </c>
      <c r="D1105" s="27">
        <v>0.5</v>
      </c>
      <c r="E1105" s="133">
        <v>44433</v>
      </c>
      <c r="F1105" t="s">
        <v>1130</v>
      </c>
      <c r="H1105" s="813" t="s">
        <v>839</v>
      </c>
      <c r="I1105" s="813" t="s">
        <v>839</v>
      </c>
      <c r="K1105" s="27" t="s">
        <v>815</v>
      </c>
      <c r="L1105" s="27" t="s">
        <v>815</v>
      </c>
      <c r="M1105" s="24">
        <v>6.69</v>
      </c>
      <c r="N1105" s="27">
        <v>54.2</v>
      </c>
      <c r="O1105" s="24">
        <v>2.3605714285714288</v>
      </c>
      <c r="P1105" s="24">
        <v>2.8645202380952393</v>
      </c>
      <c r="Q1105" s="71">
        <v>0.8267814443262862</v>
      </c>
      <c r="R1105" s="371">
        <v>88.464065040650382</v>
      </c>
      <c r="S1105" s="24">
        <v>5.2250916666666676</v>
      </c>
    </row>
    <row r="1106" spans="1:36">
      <c r="D1106" s="27"/>
      <c r="E1106" s="133"/>
      <c r="K1106" s="27"/>
      <c r="L1106" s="27"/>
      <c r="M1106" s="24"/>
      <c r="N1106" s="27"/>
      <c r="O1106" s="24"/>
      <c r="P1106" s="24"/>
      <c r="Q1106" s="71"/>
      <c r="R1106" s="371"/>
      <c r="S1106" s="24"/>
    </row>
    <row r="1107" spans="1:36">
      <c r="D1107" s="27"/>
      <c r="E1107" s="133"/>
      <c r="K1107" s="27"/>
      <c r="L1107" s="27"/>
      <c r="M1107" s="24"/>
      <c r="N1107" s="27"/>
      <c r="O1107" s="24"/>
      <c r="P1107" s="24"/>
      <c r="Q1107" s="71"/>
      <c r="R1107" s="371"/>
      <c r="S1107" s="24"/>
    </row>
    <row r="1108" spans="1:36" s="832" customFormat="1" ht="21" thickBot="1">
      <c r="A1108" s="144" t="s">
        <v>20</v>
      </c>
      <c r="B1108" s="144" t="s">
        <v>701</v>
      </c>
      <c r="C1108" s="146" t="s">
        <v>805</v>
      </c>
      <c r="D1108" s="1559" t="s">
        <v>786</v>
      </c>
      <c r="E1108" s="144" t="s">
        <v>1000</v>
      </c>
      <c r="F1108" s="146" t="s">
        <v>1008</v>
      </c>
      <c r="G1108" s="146" t="s">
        <v>806</v>
      </c>
      <c r="H1108" s="146" t="s">
        <v>807</v>
      </c>
      <c r="I1108" s="1560" t="s">
        <v>1009</v>
      </c>
      <c r="J1108" s="144" t="s">
        <v>1015</v>
      </c>
      <c r="K1108" s="148" t="s">
        <v>1016</v>
      </c>
      <c r="L1108" s="144" t="s">
        <v>703</v>
      </c>
      <c r="M1108" s="146" t="s">
        <v>1017</v>
      </c>
      <c r="N1108" s="149" t="s">
        <v>808</v>
      </c>
      <c r="O1108" s="149" t="s">
        <v>1018</v>
      </c>
      <c r="P1108" s="149" t="s">
        <v>809</v>
      </c>
      <c r="Q1108" s="149" t="s">
        <v>1019</v>
      </c>
      <c r="R1108" s="1409" t="s">
        <v>1021</v>
      </c>
      <c r="S1108" s="144" t="s">
        <v>1010</v>
      </c>
      <c r="T1108" s="146" t="s">
        <v>1011</v>
      </c>
      <c r="U1108" s="144" t="s">
        <v>1012</v>
      </c>
      <c r="V1108" s="146" t="s">
        <v>1013</v>
      </c>
      <c r="W1108" s="144" t="s">
        <v>1014</v>
      </c>
    </row>
    <row r="1109" spans="1:36" ht="16.2" thickTop="1">
      <c r="A1109" t="s">
        <v>709</v>
      </c>
      <c r="B1109" t="s">
        <v>927</v>
      </c>
      <c r="C1109" s="27" t="s">
        <v>817</v>
      </c>
      <c r="D1109" s="55">
        <v>44810</v>
      </c>
      <c r="E1109" s="27"/>
      <c r="I1109" s="1561"/>
      <c r="J1109" s="27" t="s">
        <v>815</v>
      </c>
      <c r="K1109" s="27" t="s">
        <v>815</v>
      </c>
      <c r="L1109" s="22">
        <v>6.99</v>
      </c>
      <c r="M1109" s="23">
        <v>60.3</v>
      </c>
      <c r="N1109" s="24">
        <v>0.70149533229606209</v>
      </c>
      <c r="O1109" s="24">
        <v>0.03</v>
      </c>
      <c r="P1109" s="24">
        <v>0.70196104586916253</v>
      </c>
      <c r="Q1109" s="49">
        <v>60.365495757034388</v>
      </c>
      <c r="R1109" s="24">
        <v>0.73149533229606212</v>
      </c>
    </row>
    <row r="1110" spans="1:36">
      <c r="A1110" t="s">
        <v>709</v>
      </c>
      <c r="B1110" t="s">
        <v>927</v>
      </c>
      <c r="C1110" s="27" t="s">
        <v>814</v>
      </c>
      <c r="D1110" s="55">
        <v>44810</v>
      </c>
      <c r="E1110" s="27"/>
      <c r="I1110" s="1561"/>
      <c r="J1110" s="27" t="s">
        <v>815</v>
      </c>
      <c r="K1110" s="27" t="s">
        <v>815</v>
      </c>
      <c r="L1110" s="22">
        <v>7.08</v>
      </c>
      <c r="M1110" s="23">
        <v>60.7</v>
      </c>
      <c r="N1110" s="24">
        <v>0.73030753482770761</v>
      </c>
      <c r="O1110" s="24">
        <v>0.03</v>
      </c>
      <c r="P1110" s="24">
        <v>0.38871568035230608</v>
      </c>
      <c r="Q1110" s="49">
        <v>59.829542206342126</v>
      </c>
      <c r="R1110" s="24">
        <v>0.76030753482770763</v>
      </c>
    </row>
    <row r="1111" spans="1:36">
      <c r="D1111" s="27"/>
      <c r="E1111" s="133"/>
      <c r="K1111" s="27"/>
      <c r="L1111" s="27"/>
      <c r="M1111" s="24"/>
      <c r="N1111" s="27"/>
      <c r="O1111" s="24"/>
      <c r="P1111" s="24"/>
      <c r="Q1111" s="71"/>
      <c r="R1111" s="371"/>
      <c r="S1111" s="24"/>
    </row>
    <row r="1112" spans="1:36">
      <c r="D1112" s="27"/>
      <c r="E1112" s="133"/>
      <c r="K1112" s="27"/>
      <c r="L1112" s="27"/>
      <c r="M1112" s="24"/>
      <c r="N1112" s="27"/>
      <c r="O1112" s="24"/>
      <c r="P1112" s="24"/>
      <c r="Q1112" s="71"/>
      <c r="R1112" s="371"/>
      <c r="S1112" s="24"/>
    </row>
    <row r="1113" spans="1:36" s="747" customFormat="1">
      <c r="A1113" s="983"/>
      <c r="B1113" s="815"/>
      <c r="C1113" s="815"/>
      <c r="D1113" s="815"/>
      <c r="E1113" s="873"/>
      <c r="F1113" s="815"/>
      <c r="G1113" s="815"/>
      <c r="H1113" s="815"/>
      <c r="I1113" s="815"/>
      <c r="J1113" s="875"/>
      <c r="K1113" s="815"/>
      <c r="L1113" s="876"/>
      <c r="M1113" s="815"/>
      <c r="N1113" s="815"/>
      <c r="O1113" s="815"/>
      <c r="P1113" s="815"/>
      <c r="Q1113" s="878"/>
      <c r="R1113" s="878"/>
      <c r="S1113" s="815"/>
      <c r="T1113" s="815"/>
      <c r="U1113" s="815"/>
      <c r="V1113" s="815"/>
      <c r="W1113" s="815"/>
      <c r="X1113" s="815"/>
    </row>
    <row r="1114" spans="1:36" s="747" customFormat="1">
      <c r="A1114" s="984" t="s">
        <v>935</v>
      </c>
      <c r="B1114" s="815"/>
      <c r="C1114" s="815"/>
      <c r="D1114" s="815"/>
      <c r="E1114" s="873"/>
      <c r="F1114" s="815"/>
      <c r="G1114" s="815"/>
      <c r="H1114" s="815"/>
      <c r="I1114" s="815"/>
      <c r="J1114" s="875"/>
      <c r="K1114" s="815"/>
      <c r="L1114" s="876"/>
      <c r="M1114" s="815"/>
      <c r="N1114" s="815"/>
      <c r="O1114" s="815"/>
      <c r="P1114" s="815"/>
      <c r="Q1114" s="878"/>
      <c r="R1114" s="878"/>
      <c r="S1114" s="815"/>
      <c r="T1114" s="815"/>
      <c r="U1114" s="815"/>
      <c r="V1114" s="815"/>
      <c r="W1114" s="815"/>
      <c r="X1114" s="815"/>
    </row>
    <row r="1115" spans="1:36">
      <c r="A1115" s="840" t="s">
        <v>784</v>
      </c>
      <c r="B1115" s="841" t="s">
        <v>20</v>
      </c>
      <c r="C1115" s="841" t="s">
        <v>701</v>
      </c>
      <c r="D1115" s="841" t="s">
        <v>999</v>
      </c>
      <c r="E1115" s="842" t="s">
        <v>785</v>
      </c>
      <c r="F1115" s="842" t="s">
        <v>786</v>
      </c>
      <c r="G1115" s="842" t="s">
        <v>1000</v>
      </c>
      <c r="H1115" s="842" t="s">
        <v>1001</v>
      </c>
      <c r="I1115" s="842" t="s">
        <v>787</v>
      </c>
      <c r="J1115" s="842" t="s">
        <v>788</v>
      </c>
      <c r="K1115" s="842" t="s">
        <v>789</v>
      </c>
      <c r="L1115" s="842" t="s">
        <v>1002</v>
      </c>
      <c r="M1115" s="842" t="s">
        <v>790</v>
      </c>
      <c r="N1115" s="842" t="s">
        <v>791</v>
      </c>
      <c r="O1115" s="843" t="s">
        <v>792</v>
      </c>
      <c r="P1115" s="843" t="s">
        <v>474</v>
      </c>
      <c r="Q1115" s="843" t="s">
        <v>793</v>
      </c>
      <c r="R1115" s="843" t="s">
        <v>483</v>
      </c>
      <c r="S1115" s="843" t="s">
        <v>794</v>
      </c>
      <c r="T1115" s="843" t="s">
        <v>480</v>
      </c>
      <c r="U1115" s="843" t="s">
        <v>1003</v>
      </c>
      <c r="V1115" s="841" t="s">
        <v>1004</v>
      </c>
      <c r="W1115" s="841" t="s">
        <v>1005</v>
      </c>
      <c r="X1115" s="844" t="s">
        <v>1006</v>
      </c>
      <c r="Y1115" s="845" t="s">
        <v>798</v>
      </c>
      <c r="AE1115" s="848" t="s">
        <v>784</v>
      </c>
      <c r="AF1115" s="849" t="s">
        <v>20</v>
      </c>
      <c r="AG1115" s="849" t="s">
        <v>701</v>
      </c>
      <c r="AH1115" s="849" t="s">
        <v>1005</v>
      </c>
      <c r="AI1115" s="844" t="s">
        <v>1006</v>
      </c>
      <c r="AJ1115" s="850" t="s">
        <v>798</v>
      </c>
    </row>
    <row r="1116" spans="1:36">
      <c r="A1116" s="787" t="s">
        <v>80</v>
      </c>
      <c r="B1116" s="788" t="s">
        <v>709</v>
      </c>
      <c r="C1116" s="788" t="s">
        <v>747</v>
      </c>
      <c r="D1116" s="789"/>
      <c r="E1116" s="790">
        <v>0.5</v>
      </c>
      <c r="F1116" s="791">
        <v>42996</v>
      </c>
      <c r="G1116" s="789"/>
      <c r="H1116" s="789"/>
      <c r="I1116" s="790">
        <v>11.4</v>
      </c>
      <c r="J1116" s="788">
        <v>3.68</v>
      </c>
      <c r="K1116" s="793">
        <v>2.313359746835443</v>
      </c>
      <c r="L1116" s="888">
        <v>1.5454368552478894</v>
      </c>
      <c r="M1116" s="885">
        <v>0.49245572936346005</v>
      </c>
      <c r="N1116">
        <v>15.253323761303811</v>
      </c>
      <c r="O1116" s="784">
        <v>3.68</v>
      </c>
      <c r="P1116" s="784">
        <v>41.202942337177113</v>
      </c>
      <c r="Q1116" s="882">
        <v>20.813199509493675</v>
      </c>
      <c r="R1116" s="784">
        <v>60.349123782120159</v>
      </c>
      <c r="S1116" s="882">
        <v>28.312843442695524</v>
      </c>
      <c r="T1116" s="784">
        <v>52.384222397248486</v>
      </c>
      <c r="U1116" s="784">
        <v>51.312096172181924</v>
      </c>
      <c r="V1116" s="785" t="s">
        <v>1030</v>
      </c>
      <c r="W1116" s="788"/>
      <c r="X1116" s="788"/>
      <c r="Y1116" s="571" t="s">
        <v>1031</v>
      </c>
    </row>
    <row r="1117" spans="1:36">
      <c r="A1117" s="787" t="s">
        <v>80</v>
      </c>
      <c r="B1117" s="788" t="s">
        <v>709</v>
      </c>
      <c r="C1117" s="788" t="s">
        <v>747</v>
      </c>
      <c r="D1117" s="789"/>
      <c r="E1117" s="790">
        <v>1</v>
      </c>
      <c r="F1117" s="791">
        <v>42996</v>
      </c>
      <c r="G1117" s="789"/>
      <c r="H1117" s="789"/>
      <c r="I1117" s="790">
        <v>11.4</v>
      </c>
      <c r="J1117" s="788">
        <v>3.68</v>
      </c>
      <c r="K1117" s="788"/>
      <c r="L1117" s="789"/>
      <c r="M1117" s="883"/>
      <c r="N1117" t="s">
        <v>803</v>
      </c>
      <c r="O1117" s="788"/>
      <c r="P1117" s="788" t="s">
        <v>803</v>
      </c>
      <c r="Q1117" s="788"/>
      <c r="R1117" s="788" t="s">
        <v>803</v>
      </c>
      <c r="S1117" s="788"/>
      <c r="T1117" s="788" t="s">
        <v>803</v>
      </c>
      <c r="U1117" s="788" t="s">
        <v>803</v>
      </c>
      <c r="V1117" s="788" t="s">
        <v>803</v>
      </c>
      <c r="W1117" s="788"/>
      <c r="X1117" s="788"/>
      <c r="Y1117" s="430" t="s">
        <v>803</v>
      </c>
    </row>
    <row r="1118" spans="1:36">
      <c r="A1118" s="895" t="s">
        <v>80</v>
      </c>
      <c r="B1118" s="889" t="s">
        <v>709</v>
      </c>
      <c r="C1118" s="889" t="s">
        <v>747</v>
      </c>
      <c r="D1118" s="890"/>
      <c r="E1118" s="896">
        <v>2</v>
      </c>
      <c r="F1118" s="897">
        <v>42996</v>
      </c>
      <c r="G1118" s="890"/>
      <c r="H1118" s="890"/>
      <c r="I1118" s="896">
        <v>11.4</v>
      </c>
      <c r="J1118" s="889">
        <v>3.68</v>
      </c>
      <c r="K1118" s="889"/>
      <c r="L1118" s="890"/>
      <c r="M1118" s="898"/>
      <c r="N1118" t="s">
        <v>803</v>
      </c>
      <c r="O1118" s="889"/>
      <c r="P1118" s="889" t="s">
        <v>803</v>
      </c>
      <c r="Q1118" s="889"/>
      <c r="R1118" s="889" t="s">
        <v>803</v>
      </c>
      <c r="S1118" s="889"/>
      <c r="T1118" s="889" t="s">
        <v>803</v>
      </c>
      <c r="U1118" s="889" t="s">
        <v>803</v>
      </c>
      <c r="V1118" s="889" t="s">
        <v>803</v>
      </c>
      <c r="W1118" s="889"/>
      <c r="X1118" s="889"/>
      <c r="Y1118" s="894" t="s">
        <v>803</v>
      </c>
    </row>
    <row r="1119" spans="1:36">
      <c r="A1119" s="787" t="s">
        <v>80</v>
      </c>
      <c r="B1119" s="788" t="s">
        <v>709</v>
      </c>
      <c r="C1119" s="788" t="s">
        <v>747</v>
      </c>
      <c r="D1119" s="789"/>
      <c r="E1119" s="790">
        <v>3</v>
      </c>
      <c r="F1119" s="791">
        <v>42996</v>
      </c>
      <c r="G1119" s="789"/>
      <c r="H1119" s="789"/>
      <c r="I1119" s="790">
        <v>11.4</v>
      </c>
      <c r="J1119" s="788">
        <v>3.68</v>
      </c>
      <c r="K1119" s="793">
        <v>2.4396453797468367</v>
      </c>
      <c r="L1119" s="888">
        <v>2.2153700723364964</v>
      </c>
      <c r="M1119" s="885">
        <v>0.49245572936346005</v>
      </c>
      <c r="N1119">
        <v>15.253323761303811</v>
      </c>
      <c r="O1119" s="788"/>
      <c r="P1119" s="788" t="s">
        <v>803</v>
      </c>
      <c r="Q1119" s="788"/>
      <c r="R1119" s="788" t="s">
        <v>803</v>
      </c>
      <c r="S1119" s="788"/>
      <c r="T1119" s="788" t="s">
        <v>803</v>
      </c>
      <c r="U1119" s="788" t="s">
        <v>803</v>
      </c>
      <c r="V1119" s="788" t="s">
        <v>803</v>
      </c>
      <c r="W1119" s="788"/>
      <c r="X1119" s="788"/>
      <c r="Y1119" s="430" t="s">
        <v>803</v>
      </c>
    </row>
    <row r="1120" spans="1:36">
      <c r="A1120" s="787" t="s">
        <v>80</v>
      </c>
      <c r="B1120" s="788" t="s">
        <v>709</v>
      </c>
      <c r="C1120" s="788" t="s">
        <v>747</v>
      </c>
      <c r="D1120" s="789"/>
      <c r="E1120" s="790">
        <v>4</v>
      </c>
      <c r="F1120" s="791">
        <v>42996</v>
      </c>
      <c r="G1120" s="789"/>
      <c r="H1120" s="789"/>
      <c r="I1120" s="790">
        <v>11.4</v>
      </c>
      <c r="J1120" s="788">
        <v>3.68</v>
      </c>
      <c r="K1120" s="788"/>
      <c r="L1120" s="789"/>
      <c r="M1120" s="883"/>
      <c r="N1120" t="s">
        <v>803</v>
      </c>
      <c r="O1120" s="788"/>
      <c r="P1120" s="788" t="s">
        <v>803</v>
      </c>
      <c r="Q1120" s="788"/>
      <c r="R1120" s="788" t="s">
        <v>803</v>
      </c>
      <c r="S1120" s="788"/>
      <c r="T1120" s="788" t="s">
        <v>803</v>
      </c>
      <c r="U1120" s="788" t="s">
        <v>803</v>
      </c>
      <c r="V1120" s="788" t="s">
        <v>803</v>
      </c>
      <c r="W1120" s="788"/>
      <c r="X1120" s="788"/>
      <c r="Y1120" s="430" t="s">
        <v>803</v>
      </c>
    </row>
    <row r="1121" spans="1:25">
      <c r="A1121" s="787" t="s">
        <v>80</v>
      </c>
      <c r="B1121" s="788" t="s">
        <v>709</v>
      </c>
      <c r="C1121" s="788" t="s">
        <v>747</v>
      </c>
      <c r="D1121" s="789"/>
      <c r="E1121" s="790">
        <v>5</v>
      </c>
      <c r="F1121" s="791">
        <v>42996</v>
      </c>
      <c r="G1121" s="789"/>
      <c r="H1121" s="789"/>
      <c r="I1121" s="790">
        <v>11.4</v>
      </c>
      <c r="J1121" s="788">
        <v>3.68</v>
      </c>
      <c r="K1121" s="788"/>
      <c r="L1121" s="789"/>
      <c r="M1121" s="883"/>
      <c r="N1121" t="s">
        <v>803</v>
      </c>
      <c r="O1121" s="788"/>
      <c r="P1121" s="788" t="s">
        <v>803</v>
      </c>
      <c r="Q1121" s="788"/>
      <c r="R1121" s="788" t="s">
        <v>803</v>
      </c>
      <c r="S1121" s="788"/>
      <c r="T1121" s="788" t="s">
        <v>803</v>
      </c>
      <c r="U1121" s="788" t="s">
        <v>803</v>
      </c>
      <c r="V1121" s="788" t="s">
        <v>803</v>
      </c>
      <c r="W1121" s="788"/>
      <c r="X1121" s="788"/>
      <c r="Y1121" s="430" t="s">
        <v>803</v>
      </c>
    </row>
    <row r="1122" spans="1:25">
      <c r="A1122" s="787" t="s">
        <v>80</v>
      </c>
      <c r="B1122" s="788" t="s">
        <v>709</v>
      </c>
      <c r="C1122" s="788" t="s">
        <v>747</v>
      </c>
      <c r="D1122" s="789"/>
      <c r="E1122" s="790">
        <v>6</v>
      </c>
      <c r="F1122" s="791">
        <v>42996</v>
      </c>
      <c r="G1122" s="789"/>
      <c r="H1122" s="789"/>
      <c r="I1122" s="790">
        <v>11.4</v>
      </c>
      <c r="J1122" s="788">
        <v>3.68</v>
      </c>
      <c r="K1122" s="788"/>
      <c r="L1122" s="789"/>
      <c r="M1122" s="883"/>
      <c r="N1122" t="s">
        <v>803</v>
      </c>
      <c r="O1122" s="788"/>
      <c r="P1122" s="788" t="s">
        <v>803</v>
      </c>
      <c r="Q1122" s="788"/>
      <c r="R1122" s="788" t="s">
        <v>803</v>
      </c>
      <c r="S1122" s="788"/>
      <c r="T1122" s="788" t="s">
        <v>803</v>
      </c>
      <c r="U1122" s="788" t="s">
        <v>803</v>
      </c>
      <c r="V1122" s="788" t="s">
        <v>803</v>
      </c>
      <c r="W1122" s="788"/>
      <c r="X1122" s="788"/>
      <c r="Y1122" s="430" t="s">
        <v>803</v>
      </c>
    </row>
    <row r="1123" spans="1:25">
      <c r="A1123" s="787" t="s">
        <v>80</v>
      </c>
      <c r="B1123" s="788" t="s">
        <v>709</v>
      </c>
      <c r="C1123" s="788" t="s">
        <v>747</v>
      </c>
      <c r="D1123" s="789"/>
      <c r="E1123" s="790">
        <v>7</v>
      </c>
      <c r="F1123" s="791">
        <v>42996</v>
      </c>
      <c r="G1123" s="789"/>
      <c r="H1123" s="789"/>
      <c r="I1123" s="790">
        <v>11.4</v>
      </c>
      <c r="J1123" s="788">
        <v>3.68</v>
      </c>
      <c r="K1123" s="788"/>
      <c r="L1123" s="789"/>
      <c r="M1123" s="883"/>
      <c r="N1123" t="s">
        <v>803</v>
      </c>
      <c r="O1123" s="788"/>
      <c r="P1123" s="788" t="s">
        <v>803</v>
      </c>
      <c r="Q1123" s="788"/>
      <c r="R1123" s="788" t="s">
        <v>803</v>
      </c>
      <c r="S1123" s="788"/>
      <c r="T1123" s="788" t="s">
        <v>803</v>
      </c>
      <c r="U1123" s="788" t="s">
        <v>803</v>
      </c>
      <c r="V1123" s="788" t="s">
        <v>803</v>
      </c>
      <c r="W1123" s="788"/>
      <c r="X1123" s="788"/>
      <c r="Y1123" s="430" t="s">
        <v>803</v>
      </c>
    </row>
    <row r="1124" spans="1:25">
      <c r="A1124" s="787" t="s">
        <v>80</v>
      </c>
      <c r="B1124" s="788" t="s">
        <v>709</v>
      </c>
      <c r="C1124" s="788" t="s">
        <v>747</v>
      </c>
      <c r="D1124" s="789"/>
      <c r="E1124" s="790">
        <v>8</v>
      </c>
      <c r="F1124" s="791">
        <v>42996</v>
      </c>
      <c r="G1124" s="789"/>
      <c r="H1124" s="789"/>
      <c r="I1124" s="790">
        <v>11.4</v>
      </c>
      <c r="J1124" s="788">
        <v>3.68</v>
      </c>
      <c r="K1124" s="788"/>
      <c r="L1124" s="789"/>
      <c r="M1124" s="883"/>
      <c r="N1124" t="s">
        <v>803</v>
      </c>
      <c r="O1124" s="788"/>
      <c r="P1124" s="788" t="s">
        <v>803</v>
      </c>
      <c r="Q1124" s="788"/>
      <c r="R1124" s="788" t="s">
        <v>803</v>
      </c>
      <c r="S1124" s="788"/>
      <c r="T1124" s="788" t="s">
        <v>803</v>
      </c>
      <c r="U1124" s="788" t="s">
        <v>803</v>
      </c>
      <c r="V1124" s="788" t="s">
        <v>803</v>
      </c>
      <c r="W1124" s="788"/>
      <c r="X1124" s="788"/>
      <c r="Y1124" s="430" t="s">
        <v>803</v>
      </c>
    </row>
    <row r="1125" spans="1:25">
      <c r="A1125" s="787" t="s">
        <v>80</v>
      </c>
      <c r="B1125" s="788" t="s">
        <v>709</v>
      </c>
      <c r="C1125" s="788" t="s">
        <v>747</v>
      </c>
      <c r="D1125" s="789"/>
      <c r="E1125" s="790">
        <v>9</v>
      </c>
      <c r="F1125" s="791">
        <v>42996</v>
      </c>
      <c r="G1125" s="789"/>
      <c r="H1125" s="789"/>
      <c r="I1125" s="790">
        <v>11.4</v>
      </c>
      <c r="J1125" s="788">
        <v>3.68</v>
      </c>
      <c r="K1125" s="793">
        <v>22.431384999999995</v>
      </c>
      <c r="L1125" s="888">
        <v>18.244749152083333</v>
      </c>
      <c r="M1125" s="885">
        <v>0.68590648770604246</v>
      </c>
      <c r="N1125">
        <v>21.245267550206957</v>
      </c>
      <c r="O1125" s="788"/>
      <c r="P1125" s="788" t="s">
        <v>803</v>
      </c>
      <c r="Q1125" s="788"/>
      <c r="R1125" s="788" t="s">
        <v>803</v>
      </c>
      <c r="S1125" s="788"/>
      <c r="T1125" s="788" t="s">
        <v>803</v>
      </c>
      <c r="U1125" s="788" t="s">
        <v>803</v>
      </c>
      <c r="V1125" s="788" t="s">
        <v>803</v>
      </c>
      <c r="W1125" s="788"/>
      <c r="X1125" s="788"/>
      <c r="Y1125" s="430" t="s">
        <v>803</v>
      </c>
    </row>
    <row r="1126" spans="1:25">
      <c r="A1126" s="787" t="s">
        <v>80</v>
      </c>
      <c r="B1126" s="788" t="s">
        <v>709</v>
      </c>
      <c r="C1126" s="788" t="s">
        <v>747</v>
      </c>
      <c r="D1126" s="789"/>
      <c r="E1126" s="790">
        <v>10.4</v>
      </c>
      <c r="F1126" s="791">
        <v>42996</v>
      </c>
      <c r="G1126" s="789"/>
      <c r="H1126" s="789"/>
      <c r="I1126" s="790">
        <v>11.4</v>
      </c>
      <c r="J1126" s="788">
        <v>3.68</v>
      </c>
      <c r="K1126" s="793">
        <v>56.068407911392427</v>
      </c>
      <c r="L1126" s="888">
        <v>47.219885640690876</v>
      </c>
      <c r="M1126" s="885">
        <v>1.985518780201702</v>
      </c>
      <c r="N1126">
        <v>61.499458697967519</v>
      </c>
      <c r="O1126" s="788"/>
      <c r="P1126" s="788" t="s">
        <v>803</v>
      </c>
      <c r="Q1126" s="788"/>
      <c r="R1126" s="788" t="s">
        <v>803</v>
      </c>
      <c r="S1126" s="788"/>
      <c r="T1126" s="788" t="s">
        <v>803</v>
      </c>
      <c r="U1126" s="788" t="s">
        <v>803</v>
      </c>
      <c r="V1126" s="788" t="s">
        <v>803</v>
      </c>
      <c r="W1126" s="788"/>
      <c r="X1126" s="788"/>
      <c r="Y1126" s="430" t="s">
        <v>803</v>
      </c>
    </row>
    <row r="1127" spans="1:25">
      <c r="A1127" s="787"/>
      <c r="B1127" s="788"/>
      <c r="C1127" s="788"/>
      <c r="D1127" s="789"/>
      <c r="E1127" s="790"/>
      <c r="F1127" s="791"/>
      <c r="G1127" s="789"/>
      <c r="H1127" s="789"/>
      <c r="I1127" s="790"/>
      <c r="J1127" s="788"/>
      <c r="K1127" s="793"/>
      <c r="L1127" s="888"/>
      <c r="M1127" s="885"/>
      <c r="O1127" s="788"/>
      <c r="P1127" s="788"/>
      <c r="Q1127" s="788"/>
      <c r="R1127" s="788"/>
      <c r="S1127" s="788"/>
      <c r="T1127" s="788"/>
      <c r="U1127" s="788"/>
      <c r="V1127" s="788"/>
      <c r="W1127" s="788"/>
      <c r="X1127" s="788"/>
      <c r="Y1127" s="430"/>
    </row>
    <row r="1128" spans="1:25">
      <c r="A1128" s="787" t="s">
        <v>80</v>
      </c>
      <c r="B1128" s="788" t="s">
        <v>368</v>
      </c>
      <c r="C1128" s="789" t="s">
        <v>81</v>
      </c>
      <c r="D1128" s="789" t="s">
        <v>1149</v>
      </c>
      <c r="E1128" s="789">
        <v>0.5</v>
      </c>
      <c r="F1128" s="886">
        <v>43342</v>
      </c>
      <c r="G1128" s="790"/>
      <c r="H1128" s="790"/>
      <c r="I1128" s="789">
        <v>9.51</v>
      </c>
      <c r="J1128" s="789">
        <v>3.59</v>
      </c>
      <c r="K1128" s="789">
        <v>1.34</v>
      </c>
      <c r="L1128" s="789">
        <v>0.26</v>
      </c>
      <c r="M1128" s="951">
        <v>0.4</v>
      </c>
      <c r="N1128">
        <v>12.389600000000002</v>
      </c>
      <c r="O1128" s="784">
        <v>3.59</v>
      </c>
      <c r="P1128" s="784">
        <v>41.560161559516729</v>
      </c>
      <c r="Q1128" s="784">
        <v>8.7024999999999988</v>
      </c>
      <c r="R1128" s="784">
        <v>51.794744546718057</v>
      </c>
      <c r="S1128" s="784">
        <v>17.422875000000001</v>
      </c>
      <c r="T1128" s="784">
        <v>45.379483011114594</v>
      </c>
      <c r="U1128" s="784">
        <v>46.244796372449791</v>
      </c>
      <c r="V1128" s="785" t="s">
        <v>1030</v>
      </c>
      <c r="W1128" s="784"/>
      <c r="X1128" s="788"/>
      <c r="Y1128" s="430" t="s">
        <v>803</v>
      </c>
    </row>
    <row r="1129" spans="1:25">
      <c r="A1129" s="787" t="s">
        <v>80</v>
      </c>
      <c r="B1129" s="788" t="s">
        <v>368</v>
      </c>
      <c r="C1129" s="789" t="s">
        <v>81</v>
      </c>
      <c r="D1129" s="789" t="s">
        <v>1149</v>
      </c>
      <c r="E1129" s="789">
        <v>1</v>
      </c>
      <c r="F1129" s="886">
        <v>43342</v>
      </c>
      <c r="G1129" s="790"/>
      <c r="H1129" s="790"/>
      <c r="I1129" s="789">
        <v>9.51</v>
      </c>
      <c r="J1129" s="789">
        <v>3.59</v>
      </c>
      <c r="K1129" s="789"/>
      <c r="L1129" s="789"/>
      <c r="M1129" s="951"/>
      <c r="N1129" t="s">
        <v>803</v>
      </c>
      <c r="O1129" s="784"/>
      <c r="P1129" s="784" t="s">
        <v>803</v>
      </c>
      <c r="Q1129" s="784"/>
      <c r="R1129" s="784" t="s">
        <v>803</v>
      </c>
      <c r="S1129" s="784"/>
      <c r="T1129" s="784" t="s">
        <v>803</v>
      </c>
      <c r="U1129" s="784" t="s">
        <v>803</v>
      </c>
      <c r="V1129" s="785" t="s">
        <v>803</v>
      </c>
      <c r="W1129" s="784"/>
      <c r="X1129" s="788"/>
      <c r="Y1129" s="430" t="s">
        <v>803</v>
      </c>
    </row>
    <row r="1130" spans="1:25">
      <c r="A1130" s="787" t="s">
        <v>80</v>
      </c>
      <c r="B1130" s="788" t="s">
        <v>368</v>
      </c>
      <c r="C1130" s="789" t="s">
        <v>81</v>
      </c>
      <c r="D1130" s="789" t="s">
        <v>1149</v>
      </c>
      <c r="E1130" s="789">
        <v>2</v>
      </c>
      <c r="F1130" s="886">
        <v>43342</v>
      </c>
      <c r="G1130" s="790"/>
      <c r="H1130" s="790"/>
      <c r="I1130" s="789">
        <v>9.51</v>
      </c>
      <c r="J1130" s="789">
        <v>3.59</v>
      </c>
      <c r="K1130" s="789"/>
      <c r="L1130" s="789"/>
      <c r="M1130" s="951"/>
      <c r="N1130" t="s">
        <v>803</v>
      </c>
      <c r="O1130" s="784"/>
      <c r="P1130" s="784" t="s">
        <v>803</v>
      </c>
      <c r="Q1130" s="784"/>
      <c r="R1130" s="784" t="s">
        <v>803</v>
      </c>
      <c r="S1130" s="784"/>
      <c r="T1130" s="784" t="s">
        <v>803</v>
      </c>
      <c r="U1130" s="784" t="s">
        <v>803</v>
      </c>
      <c r="V1130" s="785" t="s">
        <v>803</v>
      </c>
      <c r="W1130" s="784"/>
      <c r="X1130" s="788"/>
      <c r="Y1130" s="430" t="s">
        <v>803</v>
      </c>
    </row>
    <row r="1131" spans="1:25">
      <c r="A1131" s="787" t="s">
        <v>80</v>
      </c>
      <c r="B1131" s="788" t="s">
        <v>368</v>
      </c>
      <c r="C1131" s="789" t="s">
        <v>81</v>
      </c>
      <c r="D1131" s="789" t="s">
        <v>1149</v>
      </c>
      <c r="E1131" s="789">
        <v>3</v>
      </c>
      <c r="F1131" s="886">
        <v>43342</v>
      </c>
      <c r="G1131" s="790"/>
      <c r="H1131" s="790"/>
      <c r="I1131" s="789">
        <v>9.51</v>
      </c>
      <c r="J1131" s="789">
        <v>3.59</v>
      </c>
      <c r="K1131" s="789">
        <v>3.08</v>
      </c>
      <c r="L1131" s="789">
        <v>1.33</v>
      </c>
      <c r="M1131" s="951">
        <v>0.57999999999999996</v>
      </c>
      <c r="N1131">
        <v>17.964919999999999</v>
      </c>
      <c r="O1131" s="784"/>
      <c r="P1131" s="784" t="s">
        <v>803</v>
      </c>
      <c r="Q1131" s="784"/>
      <c r="R1131" s="784" t="s">
        <v>803</v>
      </c>
      <c r="S1131" s="784"/>
      <c r="T1131" s="784" t="s">
        <v>803</v>
      </c>
      <c r="U1131" s="784" t="s">
        <v>803</v>
      </c>
      <c r="V1131" s="785" t="s">
        <v>803</v>
      </c>
      <c r="W1131" s="784"/>
      <c r="X1131" s="788"/>
      <c r="Y1131" s="430" t="s">
        <v>803</v>
      </c>
    </row>
    <row r="1132" spans="1:25">
      <c r="A1132" s="787" t="s">
        <v>80</v>
      </c>
      <c r="B1132" s="788" t="s">
        <v>368</v>
      </c>
      <c r="C1132" s="789" t="s">
        <v>81</v>
      </c>
      <c r="D1132" s="789" t="s">
        <v>1149</v>
      </c>
      <c r="E1132" s="789">
        <v>4</v>
      </c>
      <c r="F1132" s="886">
        <v>43342</v>
      </c>
      <c r="G1132" s="790"/>
      <c r="H1132" s="790"/>
      <c r="I1132" s="789">
        <v>9.51</v>
      </c>
      <c r="J1132" s="789">
        <v>3.59</v>
      </c>
      <c r="K1132" s="789"/>
      <c r="L1132" s="789"/>
      <c r="M1132" s="951"/>
      <c r="N1132" t="s">
        <v>803</v>
      </c>
      <c r="O1132" s="784"/>
      <c r="P1132" s="784" t="s">
        <v>803</v>
      </c>
      <c r="Q1132" s="784"/>
      <c r="R1132" s="784" t="s">
        <v>803</v>
      </c>
      <c r="S1132" s="784"/>
      <c r="T1132" s="784" t="s">
        <v>803</v>
      </c>
      <c r="U1132" s="784" t="s">
        <v>803</v>
      </c>
      <c r="V1132" s="785" t="s">
        <v>803</v>
      </c>
      <c r="W1132" s="784"/>
      <c r="X1132" s="788"/>
      <c r="Y1132" s="430" t="s">
        <v>803</v>
      </c>
    </row>
    <row r="1133" spans="1:25">
      <c r="A1133" s="787" t="s">
        <v>80</v>
      </c>
      <c r="B1133" s="788" t="s">
        <v>368</v>
      </c>
      <c r="C1133" s="789" t="s">
        <v>81</v>
      </c>
      <c r="D1133" s="789" t="s">
        <v>1149</v>
      </c>
      <c r="E1133" s="789">
        <v>5</v>
      </c>
      <c r="F1133" s="886">
        <v>43342</v>
      </c>
      <c r="G1133" s="790"/>
      <c r="H1133" s="790"/>
      <c r="I1133" s="789">
        <v>9.51</v>
      </c>
      <c r="J1133" s="789">
        <v>3.59</v>
      </c>
      <c r="K1133" s="789"/>
      <c r="L1133" s="789"/>
      <c r="M1133" s="951"/>
      <c r="N1133" t="s">
        <v>803</v>
      </c>
      <c r="O1133" s="784"/>
      <c r="P1133" s="784" t="s">
        <v>803</v>
      </c>
      <c r="Q1133" s="784"/>
      <c r="R1133" s="784" t="s">
        <v>803</v>
      </c>
      <c r="S1133" s="784"/>
      <c r="T1133" s="784" t="s">
        <v>803</v>
      </c>
      <c r="U1133" s="784" t="s">
        <v>803</v>
      </c>
      <c r="V1133" s="785" t="s">
        <v>803</v>
      </c>
      <c r="W1133" s="784"/>
      <c r="X1133" s="788"/>
      <c r="Y1133" s="430" t="s">
        <v>803</v>
      </c>
    </row>
    <row r="1134" spans="1:25">
      <c r="A1134" s="787" t="s">
        <v>80</v>
      </c>
      <c r="B1134" s="788" t="s">
        <v>368</v>
      </c>
      <c r="C1134" s="789" t="s">
        <v>81</v>
      </c>
      <c r="D1134" s="789" t="s">
        <v>1149</v>
      </c>
      <c r="E1134" s="789">
        <v>6</v>
      </c>
      <c r="F1134" s="886">
        <v>43342</v>
      </c>
      <c r="G1134" s="790"/>
      <c r="H1134" s="790"/>
      <c r="I1134" s="789">
        <v>9.51</v>
      </c>
      <c r="J1134" s="789">
        <v>3.59</v>
      </c>
      <c r="K1134" s="789">
        <v>24.38</v>
      </c>
      <c r="L1134" s="789">
        <v>0.03</v>
      </c>
      <c r="M1134" s="951">
        <v>0.51</v>
      </c>
      <c r="N1134">
        <v>15.79674</v>
      </c>
      <c r="O1134" s="784"/>
      <c r="P1134" s="784" t="s">
        <v>803</v>
      </c>
      <c r="Q1134" s="784"/>
      <c r="R1134" s="784" t="s">
        <v>803</v>
      </c>
      <c r="S1134" s="784"/>
      <c r="T1134" s="784" t="s">
        <v>803</v>
      </c>
      <c r="U1134" s="784" t="s">
        <v>803</v>
      </c>
      <c r="V1134" s="785" t="s">
        <v>803</v>
      </c>
      <c r="W1134" s="784"/>
      <c r="X1134" s="788"/>
      <c r="Y1134" s="430" t="s">
        <v>803</v>
      </c>
    </row>
    <row r="1135" spans="1:25">
      <c r="A1135" s="787" t="s">
        <v>80</v>
      </c>
      <c r="B1135" s="788" t="s">
        <v>368</v>
      </c>
      <c r="C1135" s="789" t="s">
        <v>81</v>
      </c>
      <c r="D1135" s="789" t="s">
        <v>1149</v>
      </c>
      <c r="E1135" s="789">
        <v>7</v>
      </c>
      <c r="F1135" s="886">
        <v>43342</v>
      </c>
      <c r="G1135" s="790"/>
      <c r="H1135" s="790"/>
      <c r="I1135" s="789">
        <v>9.51</v>
      </c>
      <c r="J1135" s="789">
        <v>3.59</v>
      </c>
      <c r="K1135" s="789"/>
      <c r="L1135" s="789"/>
      <c r="M1135" s="951"/>
      <c r="N1135" t="s">
        <v>803</v>
      </c>
      <c r="O1135" s="784"/>
      <c r="P1135" s="784" t="s">
        <v>803</v>
      </c>
      <c r="Q1135" s="784"/>
      <c r="R1135" s="784" t="s">
        <v>803</v>
      </c>
      <c r="S1135" s="784"/>
      <c r="T1135" s="784" t="s">
        <v>803</v>
      </c>
      <c r="U1135" s="784" t="s">
        <v>803</v>
      </c>
      <c r="V1135" s="785" t="s">
        <v>803</v>
      </c>
      <c r="W1135" s="784"/>
      <c r="X1135" s="788"/>
      <c r="Y1135" s="430" t="s">
        <v>803</v>
      </c>
    </row>
    <row r="1136" spans="1:25">
      <c r="A1136" s="787" t="s">
        <v>80</v>
      </c>
      <c r="B1136" s="788" t="s">
        <v>368</v>
      </c>
      <c r="C1136" s="789" t="s">
        <v>81</v>
      </c>
      <c r="D1136" s="789" t="s">
        <v>1149</v>
      </c>
      <c r="E1136" s="789">
        <v>8</v>
      </c>
      <c r="F1136" s="886">
        <v>43342</v>
      </c>
      <c r="G1136" s="790"/>
      <c r="H1136" s="790"/>
      <c r="I1136" s="789">
        <v>9.51</v>
      </c>
      <c r="J1136" s="789">
        <v>3.59</v>
      </c>
      <c r="K1136" s="789"/>
      <c r="L1136" s="789"/>
      <c r="M1136" s="951"/>
      <c r="N1136" t="s">
        <v>803</v>
      </c>
      <c r="O1136" s="784"/>
      <c r="P1136" s="784" t="s">
        <v>803</v>
      </c>
      <c r="Q1136" s="784"/>
      <c r="R1136" s="784" t="s">
        <v>803</v>
      </c>
      <c r="S1136" s="784"/>
      <c r="T1136" s="784" t="s">
        <v>803</v>
      </c>
      <c r="U1136" s="784" t="s">
        <v>803</v>
      </c>
      <c r="V1136" s="785" t="s">
        <v>803</v>
      </c>
      <c r="W1136" s="784"/>
      <c r="X1136" s="788"/>
      <c r="Y1136" s="430" t="s">
        <v>803</v>
      </c>
    </row>
    <row r="1137" spans="1:25">
      <c r="A1137" s="794" t="s">
        <v>80</v>
      </c>
      <c r="B1137" s="795" t="s">
        <v>368</v>
      </c>
      <c r="C1137" s="796" t="s">
        <v>81</v>
      </c>
      <c r="D1137" s="796" t="s">
        <v>1149</v>
      </c>
      <c r="E1137" s="796">
        <v>9</v>
      </c>
      <c r="F1137" s="887">
        <v>43342</v>
      </c>
      <c r="G1137" s="797"/>
      <c r="H1137" s="797"/>
      <c r="I1137" s="796">
        <v>9.51</v>
      </c>
      <c r="J1137" s="796">
        <v>3.59</v>
      </c>
      <c r="K1137" s="796">
        <v>6.01</v>
      </c>
      <c r="L1137" s="796">
        <v>0.49</v>
      </c>
      <c r="M1137" s="952">
        <v>0.76</v>
      </c>
      <c r="N1137">
        <v>23.540240000000001</v>
      </c>
      <c r="O1137" s="800"/>
      <c r="P1137" s="800" t="s">
        <v>803</v>
      </c>
      <c r="Q1137" s="800"/>
      <c r="R1137" s="800" t="s">
        <v>803</v>
      </c>
      <c r="S1137" s="800"/>
      <c r="T1137" s="800" t="s">
        <v>803</v>
      </c>
      <c r="U1137" s="800" t="s">
        <v>803</v>
      </c>
      <c r="V1137" s="801" t="s">
        <v>803</v>
      </c>
      <c r="W1137" s="800"/>
      <c r="X1137" s="795"/>
      <c r="Y1137" s="803" t="s">
        <v>803</v>
      </c>
    </row>
    <row r="1138" spans="1:25">
      <c r="A1138" s="884"/>
      <c r="C1138" s="27"/>
      <c r="D1138" s="27"/>
      <c r="E1138" s="27"/>
      <c r="F1138" s="47"/>
      <c r="G1138" s="173"/>
      <c r="H1138" s="173"/>
      <c r="I1138" s="27"/>
      <c r="J1138" s="27"/>
      <c r="K1138" s="27"/>
      <c r="L1138" s="27"/>
      <c r="M1138" s="607"/>
      <c r="O1138" s="592"/>
      <c r="P1138" s="592"/>
      <c r="Q1138" s="592"/>
      <c r="R1138" s="592"/>
      <c r="S1138" s="592"/>
      <c r="T1138" s="592"/>
      <c r="U1138" s="592"/>
      <c r="V1138" s="833"/>
      <c r="W1138" s="592"/>
    </row>
    <row r="1139" spans="1:25" ht="31.8" thickBot="1">
      <c r="A1139" s="974" t="s">
        <v>804</v>
      </c>
      <c r="B1139" s="934" t="s">
        <v>20</v>
      </c>
      <c r="C1139" s="934" t="s">
        <v>701</v>
      </c>
      <c r="D1139" s="935" t="s">
        <v>805</v>
      </c>
      <c r="E1139" s="936" t="s">
        <v>786</v>
      </c>
      <c r="F1139" s="934" t="s">
        <v>1000</v>
      </c>
      <c r="G1139" s="935" t="s">
        <v>1008</v>
      </c>
      <c r="H1139" s="935" t="s">
        <v>806</v>
      </c>
      <c r="I1139" s="935" t="s">
        <v>807</v>
      </c>
      <c r="J1139" s="937" t="s">
        <v>1009</v>
      </c>
      <c r="K1139" s="934" t="s">
        <v>1010</v>
      </c>
      <c r="L1139" s="935" t="s">
        <v>1011</v>
      </c>
      <c r="M1139" s="934" t="s">
        <v>1012</v>
      </c>
      <c r="N1139" s="935" t="s">
        <v>1013</v>
      </c>
      <c r="O1139" s="934" t="s">
        <v>1014</v>
      </c>
      <c r="P1139" s="934" t="s">
        <v>1015</v>
      </c>
      <c r="Q1139" s="938" t="s">
        <v>1016</v>
      </c>
      <c r="R1139" s="934" t="s">
        <v>703</v>
      </c>
      <c r="S1139" s="935" t="s">
        <v>1017</v>
      </c>
      <c r="T1139" s="934" t="s">
        <v>808</v>
      </c>
      <c r="U1139" s="934" t="s">
        <v>1018</v>
      </c>
      <c r="V1139" s="939" t="s">
        <v>809</v>
      </c>
      <c r="W1139" s="939" t="s">
        <v>1019</v>
      </c>
      <c r="X1139" s="934" t="s">
        <v>1020</v>
      </c>
      <c r="Y1139" s="935" t="s">
        <v>1021</v>
      </c>
    </row>
    <row r="1140" spans="1:25">
      <c r="A1140" s="108">
        <v>67</v>
      </c>
      <c r="B1140" t="s">
        <v>709</v>
      </c>
      <c r="C1140" t="s">
        <v>935</v>
      </c>
      <c r="D1140" s="18">
        <v>0.5</v>
      </c>
      <c r="E1140" s="55">
        <v>43705</v>
      </c>
      <c r="G1140">
        <v>4</v>
      </c>
      <c r="H1140" s="165">
        <v>10.44</v>
      </c>
      <c r="I1140" s="166">
        <v>4.18</v>
      </c>
      <c r="J1140" s="70">
        <v>0.4003831417624521</v>
      </c>
      <c r="K1140" t="s">
        <v>1150</v>
      </c>
      <c r="L1140">
        <v>2</v>
      </c>
      <c r="M1140">
        <v>1</v>
      </c>
      <c r="N1140" t="s">
        <v>1151</v>
      </c>
      <c r="P1140" s="27">
        <v>8.0500000000000007</v>
      </c>
      <c r="Q1140" s="27">
        <v>23.8</v>
      </c>
      <c r="R1140" s="27">
        <v>6.59</v>
      </c>
      <c r="S1140" s="27">
        <v>15.5</v>
      </c>
      <c r="T1140" s="24">
        <v>2.0928272151898737</v>
      </c>
      <c r="U1140" s="24">
        <v>0.60853133376845947</v>
      </c>
      <c r="V1140" s="24">
        <v>0.50423903524667213</v>
      </c>
      <c r="W1140" s="371">
        <v>25.362598039215687</v>
      </c>
      <c r="X1140" s="27" t="s">
        <v>815</v>
      </c>
      <c r="Y1140" s="24">
        <v>2.7013585489583329</v>
      </c>
    </row>
    <row r="1141" spans="1:25">
      <c r="B1141" t="s">
        <v>709</v>
      </c>
      <c r="C1141" t="s">
        <v>935</v>
      </c>
      <c r="D1141" s="18">
        <v>1</v>
      </c>
      <c r="E1141" s="55">
        <v>43705</v>
      </c>
      <c r="H1141" s="165"/>
      <c r="I1141" s="166"/>
      <c r="P1141" s="27">
        <v>8.06</v>
      </c>
      <c r="Q1141" s="27">
        <v>23.8</v>
      </c>
      <c r="R1141" s="27" t="s">
        <v>811</v>
      </c>
      <c r="S1141" s="27" t="s">
        <v>811</v>
      </c>
      <c r="T1141" s="27" t="s">
        <v>811</v>
      </c>
      <c r="U1141" s="27" t="s">
        <v>811</v>
      </c>
      <c r="V1141" s="27" t="s">
        <v>811</v>
      </c>
      <c r="W1141" s="27" t="s">
        <v>811</v>
      </c>
      <c r="X1141" s="27" t="s">
        <v>815</v>
      </c>
      <c r="Y1141" s="27" t="s">
        <v>811</v>
      </c>
    </row>
    <row r="1142" spans="1:25">
      <c r="B1142" t="s">
        <v>709</v>
      </c>
      <c r="C1142" t="s">
        <v>935</v>
      </c>
      <c r="D1142" s="18">
        <v>2</v>
      </c>
      <c r="E1142" s="55">
        <v>43705</v>
      </c>
      <c r="H1142" s="165"/>
      <c r="I1142" s="166"/>
      <c r="P1142" s="27">
        <v>8.01</v>
      </c>
      <c r="Q1142" s="27">
        <v>23.7</v>
      </c>
      <c r="R1142" s="27" t="s">
        <v>811</v>
      </c>
      <c r="S1142" s="27" t="s">
        <v>811</v>
      </c>
      <c r="T1142" s="27" t="s">
        <v>811</v>
      </c>
      <c r="U1142" s="27" t="s">
        <v>811</v>
      </c>
      <c r="V1142" s="27" t="s">
        <v>811</v>
      </c>
      <c r="W1142" s="27" t="s">
        <v>811</v>
      </c>
      <c r="X1142" s="27" t="s">
        <v>815</v>
      </c>
      <c r="Y1142" s="27" t="s">
        <v>811</v>
      </c>
    </row>
    <row r="1143" spans="1:25">
      <c r="B1143" t="s">
        <v>709</v>
      </c>
      <c r="C1143" t="s">
        <v>935</v>
      </c>
      <c r="D1143" s="18">
        <v>3</v>
      </c>
      <c r="E1143" s="55">
        <v>43705</v>
      </c>
      <c r="H1143" s="165"/>
      <c r="I1143" s="166"/>
      <c r="P1143" s="27">
        <v>7.98</v>
      </c>
      <c r="Q1143" s="27">
        <v>23.7</v>
      </c>
      <c r="R1143" s="27">
        <v>6.6</v>
      </c>
      <c r="S1143" s="27">
        <v>15.2</v>
      </c>
      <c r="T1143" s="24">
        <v>2.1099115189873419</v>
      </c>
      <c r="U1143" s="24">
        <v>0.63193682997099121</v>
      </c>
      <c r="V1143" s="24">
        <v>0.54302665334257005</v>
      </c>
      <c r="W1143" s="371">
        <v>22.21922</v>
      </c>
      <c r="X1143" s="27" t="s">
        <v>815</v>
      </c>
      <c r="Y1143" s="24">
        <v>2.741848348958333</v>
      </c>
    </row>
    <row r="1144" spans="1:25">
      <c r="B1144" t="s">
        <v>709</v>
      </c>
      <c r="C1144" t="s">
        <v>935</v>
      </c>
      <c r="D1144" s="18">
        <v>4</v>
      </c>
      <c r="E1144" s="55">
        <v>43705</v>
      </c>
      <c r="H1144" s="165"/>
      <c r="I1144" s="166"/>
      <c r="P1144" s="27">
        <v>7.91</v>
      </c>
      <c r="Q1144" s="27">
        <v>23.6</v>
      </c>
      <c r="R1144" s="27" t="s">
        <v>811</v>
      </c>
      <c r="S1144" s="27" t="s">
        <v>811</v>
      </c>
      <c r="T1144" s="27" t="s">
        <v>811</v>
      </c>
      <c r="U1144" s="27" t="s">
        <v>811</v>
      </c>
      <c r="V1144" s="27" t="s">
        <v>811</v>
      </c>
      <c r="W1144" s="27" t="s">
        <v>811</v>
      </c>
      <c r="X1144" s="27" t="s">
        <v>815</v>
      </c>
      <c r="Y1144" s="27" t="s">
        <v>811</v>
      </c>
    </row>
    <row r="1145" spans="1:25">
      <c r="B1145" t="s">
        <v>709</v>
      </c>
      <c r="C1145" t="s">
        <v>935</v>
      </c>
      <c r="D1145" s="18">
        <v>5</v>
      </c>
      <c r="E1145" s="55">
        <v>43705</v>
      </c>
      <c r="H1145" s="165"/>
      <c r="I1145" s="166"/>
      <c r="P1145" s="27">
        <v>7.7</v>
      </c>
      <c r="Q1145" s="27">
        <v>23.4</v>
      </c>
      <c r="R1145" s="27" t="s">
        <v>811</v>
      </c>
      <c r="S1145" s="27" t="s">
        <v>811</v>
      </c>
      <c r="T1145" s="27" t="s">
        <v>811</v>
      </c>
      <c r="U1145" s="27" t="s">
        <v>811</v>
      </c>
      <c r="V1145" s="27" t="s">
        <v>811</v>
      </c>
      <c r="W1145" s="27" t="s">
        <v>811</v>
      </c>
      <c r="X1145" s="27" t="s">
        <v>815</v>
      </c>
      <c r="Y1145" s="27" t="s">
        <v>811</v>
      </c>
    </row>
    <row r="1146" spans="1:25">
      <c r="B1146" t="s">
        <v>709</v>
      </c>
      <c r="C1146" t="s">
        <v>935</v>
      </c>
      <c r="D1146" s="18">
        <v>6</v>
      </c>
      <c r="E1146" s="55">
        <v>43705</v>
      </c>
      <c r="H1146" s="165"/>
      <c r="I1146" s="166"/>
      <c r="P1146" s="27">
        <v>3.56</v>
      </c>
      <c r="Q1146" s="27">
        <v>17.2</v>
      </c>
      <c r="R1146" s="27" t="s">
        <v>811</v>
      </c>
      <c r="S1146" s="27" t="s">
        <v>811</v>
      </c>
      <c r="T1146" s="27" t="s">
        <v>811</v>
      </c>
      <c r="U1146" s="27" t="s">
        <v>811</v>
      </c>
      <c r="V1146" s="27" t="s">
        <v>811</v>
      </c>
      <c r="W1146" s="27" t="s">
        <v>811</v>
      </c>
      <c r="X1146" s="27" t="s">
        <v>815</v>
      </c>
      <c r="Y1146" s="27" t="s">
        <v>811</v>
      </c>
    </row>
    <row r="1147" spans="1:25">
      <c r="B1147" t="s">
        <v>709</v>
      </c>
      <c r="C1147" t="s">
        <v>935</v>
      </c>
      <c r="D1147" s="18">
        <v>7</v>
      </c>
      <c r="E1147" s="55">
        <v>43705</v>
      </c>
      <c r="H1147" s="165"/>
      <c r="I1147" s="166"/>
      <c r="P1147" s="27">
        <v>1.4</v>
      </c>
      <c r="Q1147" s="27">
        <v>14.1</v>
      </c>
      <c r="R1147" s="27" t="s">
        <v>811</v>
      </c>
      <c r="S1147" s="27" t="s">
        <v>811</v>
      </c>
      <c r="T1147" s="27" t="s">
        <v>811</v>
      </c>
      <c r="U1147" s="27" t="s">
        <v>811</v>
      </c>
      <c r="V1147" s="27" t="s">
        <v>811</v>
      </c>
      <c r="W1147" s="27" t="s">
        <v>811</v>
      </c>
      <c r="X1147" s="27" t="s">
        <v>815</v>
      </c>
      <c r="Y1147" s="27" t="s">
        <v>811</v>
      </c>
    </row>
    <row r="1148" spans="1:25">
      <c r="B1148" t="s">
        <v>709</v>
      </c>
      <c r="C1148" t="s">
        <v>935</v>
      </c>
      <c r="D1148" s="18">
        <v>8</v>
      </c>
      <c r="E1148" s="55">
        <v>43705</v>
      </c>
      <c r="H1148" s="165"/>
      <c r="I1148" s="166"/>
      <c r="P1148" s="27">
        <v>0.36</v>
      </c>
      <c r="Q1148" s="27">
        <v>12</v>
      </c>
      <c r="R1148" s="27" t="s">
        <v>811</v>
      </c>
      <c r="S1148" s="27" t="s">
        <v>811</v>
      </c>
      <c r="T1148" s="27" t="s">
        <v>811</v>
      </c>
      <c r="U1148" s="27" t="s">
        <v>811</v>
      </c>
      <c r="V1148" s="27" t="s">
        <v>811</v>
      </c>
      <c r="W1148" s="27" t="s">
        <v>811</v>
      </c>
      <c r="X1148" s="27" t="s">
        <v>815</v>
      </c>
      <c r="Y1148" s="27" t="s">
        <v>811</v>
      </c>
    </row>
    <row r="1149" spans="1:25">
      <c r="B1149" t="s">
        <v>709</v>
      </c>
      <c r="C1149" t="s">
        <v>935</v>
      </c>
      <c r="D1149" s="18">
        <v>9</v>
      </c>
      <c r="E1149" s="55">
        <v>43705</v>
      </c>
      <c r="H1149" s="165"/>
      <c r="I1149" s="166"/>
      <c r="P1149" s="27" t="s">
        <v>815</v>
      </c>
      <c r="Q1149" s="27" t="s">
        <v>815</v>
      </c>
      <c r="R1149" s="27">
        <v>6.14</v>
      </c>
      <c r="S1149" s="27">
        <v>34.1</v>
      </c>
      <c r="T1149" s="24">
        <v>21.338295443037989</v>
      </c>
      <c r="U1149" s="24">
        <v>80.821547054878678</v>
      </c>
      <c r="V1149" s="24">
        <v>1.3330239440649887</v>
      </c>
      <c r="W1149" s="371">
        <v>98.417132352941195</v>
      </c>
      <c r="X1149" s="27" t="s">
        <v>815</v>
      </c>
      <c r="Y1149" s="24">
        <v>102.15984249791667</v>
      </c>
    </row>
    <row r="1150" spans="1:25">
      <c r="B1150" t="s">
        <v>709</v>
      </c>
      <c r="C1150" t="s">
        <v>935</v>
      </c>
      <c r="D1150" s="18">
        <v>10</v>
      </c>
      <c r="E1150" s="55">
        <v>43705</v>
      </c>
      <c r="H1150" s="165"/>
      <c r="I1150" s="166"/>
      <c r="P1150" s="27" t="s">
        <v>815</v>
      </c>
      <c r="Q1150" s="27" t="s">
        <v>815</v>
      </c>
      <c r="R1150" s="27">
        <v>6.33</v>
      </c>
      <c r="S1150" s="27">
        <v>56.9</v>
      </c>
      <c r="T1150" s="24">
        <v>84.533135189873406</v>
      </c>
      <c r="U1150" s="24">
        <v>253.05197820595995</v>
      </c>
      <c r="V1150" s="24">
        <v>13.901988065309968</v>
      </c>
      <c r="W1150" s="371">
        <v>206.398137254902</v>
      </c>
      <c r="X1150" s="27" t="s">
        <v>815</v>
      </c>
      <c r="Y1150" s="24">
        <v>337.58511339583333</v>
      </c>
    </row>
    <row r="1151" spans="1:25">
      <c r="D1151" s="18"/>
      <c r="E1151" s="55"/>
      <c r="H1151" s="165"/>
      <c r="I1151" s="166"/>
      <c r="P1151" s="27"/>
      <c r="Q1151" s="27"/>
      <c r="R1151" s="27"/>
      <c r="S1151" s="27"/>
      <c r="T1151" s="24"/>
      <c r="U1151" s="24"/>
      <c r="V1151" s="24"/>
      <c r="W1151" s="371"/>
      <c r="X1151" s="27"/>
      <c r="Y1151" s="24"/>
    </row>
    <row r="1152" spans="1:25" ht="31.8" thickBot="1">
      <c r="A1152" s="975" t="s">
        <v>20</v>
      </c>
      <c r="B1152" s="940" t="s">
        <v>701</v>
      </c>
      <c r="C1152" s="941" t="s">
        <v>805</v>
      </c>
      <c r="D1152" s="942" t="s">
        <v>786</v>
      </c>
      <c r="E1152" s="940" t="s">
        <v>1000</v>
      </c>
      <c r="F1152" s="941" t="s">
        <v>1008</v>
      </c>
      <c r="G1152" s="941" t="s">
        <v>806</v>
      </c>
      <c r="H1152" s="941" t="s">
        <v>807</v>
      </c>
      <c r="I1152" s="943" t="s">
        <v>1009</v>
      </c>
      <c r="J1152" s="940" t="s">
        <v>1010</v>
      </c>
      <c r="K1152" s="941" t="s">
        <v>1011</v>
      </c>
      <c r="L1152" s="940" t="s">
        <v>1012</v>
      </c>
      <c r="M1152" s="941" t="s">
        <v>1013</v>
      </c>
      <c r="N1152" s="940" t="s">
        <v>1014</v>
      </c>
      <c r="O1152" s="940" t="s">
        <v>1015</v>
      </c>
      <c r="P1152" s="944" t="s">
        <v>1016</v>
      </c>
      <c r="Q1152" s="940" t="s">
        <v>703</v>
      </c>
      <c r="R1152" s="941" t="s">
        <v>1017</v>
      </c>
      <c r="S1152" s="940" t="s">
        <v>808</v>
      </c>
      <c r="T1152" s="940" t="s">
        <v>1018</v>
      </c>
      <c r="U1152" s="945" t="s">
        <v>809</v>
      </c>
      <c r="V1152" s="945" t="s">
        <v>1019</v>
      </c>
      <c r="W1152" s="940" t="s">
        <v>1020</v>
      </c>
      <c r="X1152" s="941" t="s">
        <v>1021</v>
      </c>
    </row>
    <row r="1153" spans="1:26" ht="16.2" thickTop="1">
      <c r="A1153" s="108" t="s">
        <v>709</v>
      </c>
      <c r="B1153" t="s">
        <v>935</v>
      </c>
      <c r="C1153">
        <v>0.5</v>
      </c>
      <c r="D1153" s="55">
        <v>44069</v>
      </c>
      <c r="F1153">
        <v>4</v>
      </c>
      <c r="G1153">
        <v>10.199999999999999</v>
      </c>
      <c r="H1153">
        <v>3.25</v>
      </c>
      <c r="J1153" t="s">
        <v>1025</v>
      </c>
      <c r="K1153">
        <v>1</v>
      </c>
      <c r="L1153" t="s">
        <v>815</v>
      </c>
      <c r="M1153" t="s">
        <v>1152</v>
      </c>
      <c r="N1153" t="s">
        <v>815</v>
      </c>
      <c r="O1153" s="24">
        <v>9.07</v>
      </c>
      <c r="P1153" s="27">
        <v>25.3</v>
      </c>
      <c r="Q1153" s="24">
        <v>7.11</v>
      </c>
      <c r="R1153" s="23">
        <v>16.399999999999999</v>
      </c>
      <c r="S1153" s="371">
        <v>0.30240000000000006</v>
      </c>
      <c r="T1153" s="371">
        <v>0.11200000000000002</v>
      </c>
      <c r="U1153" s="24">
        <v>0.57996686269057462</v>
      </c>
      <c r="V1153" s="371">
        <v>27.381925275894162</v>
      </c>
    </row>
    <row r="1154" spans="1:26">
      <c r="A1154" s="108" t="s">
        <v>709</v>
      </c>
      <c r="B1154" t="s">
        <v>935</v>
      </c>
      <c r="C1154">
        <v>1</v>
      </c>
      <c r="D1154" s="55">
        <v>44069</v>
      </c>
      <c r="O1154" s="24">
        <v>9.08</v>
      </c>
      <c r="P1154" s="27">
        <v>25.3</v>
      </c>
      <c r="Q1154" s="27" t="s">
        <v>811</v>
      </c>
      <c r="R1154" s="27" t="s">
        <v>811</v>
      </c>
      <c r="S1154" s="24" t="s">
        <v>811</v>
      </c>
      <c r="T1154" s="24" t="s">
        <v>811</v>
      </c>
      <c r="U1154" s="24" t="s">
        <v>811</v>
      </c>
      <c r="V1154" s="24" t="s">
        <v>811</v>
      </c>
    </row>
    <row r="1155" spans="1:26">
      <c r="A1155" s="108" t="s">
        <v>709</v>
      </c>
      <c r="B1155" t="s">
        <v>935</v>
      </c>
      <c r="C1155">
        <v>2</v>
      </c>
      <c r="D1155" s="55">
        <v>44069</v>
      </c>
      <c r="O1155" s="24">
        <v>9.08</v>
      </c>
      <c r="P1155" s="27">
        <v>25.4</v>
      </c>
      <c r="Q1155" s="27" t="s">
        <v>811</v>
      </c>
      <c r="R1155" s="27" t="s">
        <v>811</v>
      </c>
      <c r="S1155" s="24" t="s">
        <v>811</v>
      </c>
      <c r="T1155" s="24" t="s">
        <v>811</v>
      </c>
      <c r="U1155" s="24" t="s">
        <v>811</v>
      </c>
      <c r="V1155" s="24" t="s">
        <v>811</v>
      </c>
    </row>
    <row r="1156" spans="1:26">
      <c r="A1156" s="108" t="s">
        <v>709</v>
      </c>
      <c r="B1156" t="s">
        <v>935</v>
      </c>
      <c r="C1156">
        <v>3</v>
      </c>
      <c r="D1156" s="55">
        <v>44069</v>
      </c>
      <c r="O1156" s="24">
        <v>9.24</v>
      </c>
      <c r="P1156" s="27">
        <v>25.3</v>
      </c>
      <c r="Q1156" s="27">
        <v>7.15</v>
      </c>
      <c r="R1156" s="27">
        <v>16</v>
      </c>
      <c r="S1156" s="371">
        <v>0.66639999999999999</v>
      </c>
      <c r="T1156" s="371">
        <v>2.5000000000000001E-2</v>
      </c>
      <c r="U1156" s="24">
        <v>0.6186313202032796</v>
      </c>
      <c r="V1156" s="371">
        <v>28.578574657625314</v>
      </c>
    </row>
    <row r="1157" spans="1:26">
      <c r="A1157" s="108" t="s">
        <v>709</v>
      </c>
      <c r="B1157" t="s">
        <v>935</v>
      </c>
      <c r="C1157">
        <v>4</v>
      </c>
      <c r="D1157" s="55">
        <v>44069</v>
      </c>
      <c r="O1157" s="24">
        <v>9.4</v>
      </c>
      <c r="P1157" s="27">
        <v>24.7</v>
      </c>
      <c r="Q1157" s="27" t="s">
        <v>811</v>
      </c>
      <c r="R1157" s="27" t="s">
        <v>811</v>
      </c>
      <c r="S1157" s="24" t="s">
        <v>811</v>
      </c>
      <c r="T1157" s="24" t="s">
        <v>811</v>
      </c>
      <c r="U1157" s="24" t="s">
        <v>811</v>
      </c>
      <c r="V1157" s="24" t="s">
        <v>811</v>
      </c>
    </row>
    <row r="1158" spans="1:26">
      <c r="A1158" s="108" t="s">
        <v>709</v>
      </c>
      <c r="B1158" t="s">
        <v>935</v>
      </c>
      <c r="C1158">
        <v>5</v>
      </c>
      <c r="D1158" s="55">
        <v>44069</v>
      </c>
      <c r="O1158" s="24">
        <v>11.13</v>
      </c>
      <c r="P1158" s="27">
        <v>20.8</v>
      </c>
      <c r="Q1158" s="27" t="s">
        <v>811</v>
      </c>
      <c r="R1158" s="27" t="s">
        <v>811</v>
      </c>
      <c r="S1158" s="24" t="s">
        <v>811</v>
      </c>
      <c r="T1158" s="24" t="s">
        <v>811</v>
      </c>
      <c r="U1158" s="24" t="s">
        <v>811</v>
      </c>
      <c r="V1158" s="24" t="s">
        <v>811</v>
      </c>
    </row>
    <row r="1159" spans="1:26">
      <c r="A1159" s="108" t="s">
        <v>709</v>
      </c>
      <c r="B1159" t="s">
        <v>935</v>
      </c>
      <c r="C1159">
        <v>6</v>
      </c>
      <c r="D1159" s="55">
        <v>44069</v>
      </c>
      <c r="O1159" s="24">
        <v>10.33</v>
      </c>
      <c r="P1159" s="27">
        <v>17.100000000000001</v>
      </c>
      <c r="Q1159" s="27" t="s">
        <v>811</v>
      </c>
      <c r="R1159" s="27" t="s">
        <v>811</v>
      </c>
      <c r="S1159" s="24" t="s">
        <v>811</v>
      </c>
      <c r="T1159" s="24" t="s">
        <v>811</v>
      </c>
      <c r="U1159" s="24" t="s">
        <v>811</v>
      </c>
      <c r="V1159" s="24" t="s">
        <v>811</v>
      </c>
    </row>
    <row r="1160" spans="1:26">
      <c r="A1160" s="108" t="s">
        <v>709</v>
      </c>
      <c r="B1160" t="s">
        <v>935</v>
      </c>
      <c r="C1160">
        <v>7</v>
      </c>
      <c r="D1160" s="55">
        <v>44069</v>
      </c>
      <c r="O1160" s="24">
        <v>3.03</v>
      </c>
      <c r="P1160" s="27">
        <v>13.5</v>
      </c>
      <c r="Q1160" s="27" t="s">
        <v>811</v>
      </c>
      <c r="R1160" s="27" t="s">
        <v>811</v>
      </c>
      <c r="S1160" s="24" t="s">
        <v>811</v>
      </c>
      <c r="T1160" s="24" t="s">
        <v>811</v>
      </c>
      <c r="U1160" s="24" t="s">
        <v>811</v>
      </c>
      <c r="V1160" s="24" t="s">
        <v>811</v>
      </c>
    </row>
    <row r="1161" spans="1:26">
      <c r="A1161" s="108" t="s">
        <v>709</v>
      </c>
      <c r="B1161" t="s">
        <v>935</v>
      </c>
      <c r="C1161">
        <v>8</v>
      </c>
      <c r="D1161" s="55">
        <v>44069</v>
      </c>
      <c r="O1161" s="24">
        <v>0.14000000000000001</v>
      </c>
      <c r="P1161" s="27">
        <v>11.5</v>
      </c>
      <c r="Q1161" s="27" t="s">
        <v>811</v>
      </c>
      <c r="R1161" s="27" t="s">
        <v>811</v>
      </c>
      <c r="S1161" s="24" t="s">
        <v>811</v>
      </c>
      <c r="T1161" s="24" t="s">
        <v>811</v>
      </c>
      <c r="U1161" s="24" t="s">
        <v>811</v>
      </c>
      <c r="V1161" s="24" t="s">
        <v>811</v>
      </c>
    </row>
    <row r="1162" spans="1:26">
      <c r="A1162" s="108" t="s">
        <v>709</v>
      </c>
      <c r="B1162" t="s">
        <v>935</v>
      </c>
      <c r="C1162">
        <v>9</v>
      </c>
      <c r="D1162" s="55">
        <v>44069</v>
      </c>
      <c r="O1162" s="24">
        <v>7.0000000000000007E-2</v>
      </c>
      <c r="P1162" s="27">
        <v>10.5</v>
      </c>
      <c r="Q1162" s="27">
        <v>6.25</v>
      </c>
      <c r="R1162" s="23">
        <v>38.200000000000003</v>
      </c>
      <c r="S1162" s="371">
        <v>2.3296000000000001</v>
      </c>
      <c r="T1162" s="371">
        <v>0.78400000000000003</v>
      </c>
      <c r="U1162" s="24">
        <v>1.3081977560421723</v>
      </c>
      <c r="V1162" s="371">
        <v>149.14099986703894</v>
      </c>
    </row>
    <row r="1163" spans="1:26">
      <c r="A1163" s="108" t="s">
        <v>709</v>
      </c>
      <c r="B1163" t="s">
        <v>935</v>
      </c>
      <c r="C1163">
        <v>9.75</v>
      </c>
      <c r="D1163" s="55">
        <v>44069</v>
      </c>
      <c r="O1163" s="24">
        <v>0.04</v>
      </c>
      <c r="P1163" s="27">
        <v>10</v>
      </c>
      <c r="Q1163" s="24">
        <v>6.54</v>
      </c>
      <c r="R1163" s="23">
        <v>51.6</v>
      </c>
      <c r="S1163" s="371">
        <v>6.1058666666666692</v>
      </c>
      <c r="T1163" s="371">
        <v>1.3253333333333333</v>
      </c>
      <c r="U1163" s="24">
        <v>3.1251390838785222</v>
      </c>
      <c r="V1163" s="371">
        <v>211.66593006249167</v>
      </c>
    </row>
    <row r="1164" spans="1:26">
      <c r="A1164" s="976"/>
      <c r="B1164" s="591"/>
      <c r="C1164" s="946"/>
      <c r="D1164" s="947"/>
      <c r="E1164" s="591"/>
      <c r="F1164" s="946"/>
      <c r="G1164" s="946"/>
      <c r="H1164" s="946"/>
      <c r="I1164" s="948"/>
      <c r="J1164" s="591"/>
      <c r="K1164" s="946"/>
      <c r="L1164" s="591"/>
      <c r="M1164" s="946"/>
      <c r="N1164" s="591"/>
      <c r="O1164" s="591"/>
      <c r="P1164" s="607"/>
      <c r="Q1164" s="591"/>
      <c r="R1164" s="946"/>
      <c r="S1164" s="591"/>
      <c r="T1164" s="591"/>
      <c r="U1164" s="371"/>
      <c r="V1164" s="371"/>
      <c r="W1164" s="591"/>
      <c r="X1164" s="946"/>
    </row>
    <row r="1165" spans="1:26" s="747" customFormat="1" ht="31.8" thickBot="1">
      <c r="A1165" s="977" t="s">
        <v>804</v>
      </c>
      <c r="B1165" s="863" t="s">
        <v>20</v>
      </c>
      <c r="C1165" s="863" t="s">
        <v>701</v>
      </c>
      <c r="D1165" s="863" t="s">
        <v>805</v>
      </c>
      <c r="E1165" s="865" t="s">
        <v>786</v>
      </c>
      <c r="F1165" s="863" t="s">
        <v>1000</v>
      </c>
      <c r="G1165" s="863" t="s">
        <v>1008</v>
      </c>
      <c r="H1165" s="863" t="s">
        <v>806</v>
      </c>
      <c r="I1165" s="863" t="s">
        <v>807</v>
      </c>
      <c r="J1165" s="867" t="s">
        <v>1009</v>
      </c>
      <c r="K1165" s="863" t="s">
        <v>1015</v>
      </c>
      <c r="L1165" s="868" t="s">
        <v>1016</v>
      </c>
      <c r="M1165" s="863" t="s">
        <v>703</v>
      </c>
      <c r="N1165" s="863" t="s">
        <v>1017</v>
      </c>
      <c r="O1165" s="863" t="s">
        <v>808</v>
      </c>
      <c r="P1165" s="863" t="s">
        <v>1018</v>
      </c>
      <c r="Q1165" s="870" t="s">
        <v>809</v>
      </c>
      <c r="R1165" s="870" t="s">
        <v>1019</v>
      </c>
      <c r="S1165" s="863" t="s">
        <v>1021</v>
      </c>
      <c r="T1165" s="863" t="s">
        <v>1010</v>
      </c>
      <c r="U1165" s="863" t="s">
        <v>1011</v>
      </c>
      <c r="V1165" s="863" t="s">
        <v>1012</v>
      </c>
      <c r="W1165" s="863" t="s">
        <v>1013</v>
      </c>
      <c r="X1165" s="863" t="s">
        <v>1014</v>
      </c>
    </row>
    <row r="1166" spans="1:26" ht="16.2" thickTop="1">
      <c r="B1166" t="s">
        <v>709</v>
      </c>
      <c r="C1166" t="s">
        <v>935</v>
      </c>
      <c r="D1166" s="27">
        <v>1</v>
      </c>
      <c r="E1166" s="133">
        <v>44431</v>
      </c>
      <c r="K1166" s="27">
        <v>8.23</v>
      </c>
      <c r="L1166" s="27">
        <v>26</v>
      </c>
      <c r="M1166" s="24" t="s">
        <v>811</v>
      </c>
      <c r="N1166" s="24" t="s">
        <v>811</v>
      </c>
      <c r="O1166" s="24" t="s">
        <v>811</v>
      </c>
      <c r="P1166" s="24" t="s">
        <v>811</v>
      </c>
      <c r="Q1166" s="71" t="s">
        <v>811</v>
      </c>
      <c r="R1166" s="371" t="s">
        <v>811</v>
      </c>
      <c r="S1166" s="24" t="s">
        <v>811</v>
      </c>
      <c r="Z1166" s="51"/>
    </row>
    <row r="1167" spans="1:26">
      <c r="B1167" t="s">
        <v>709</v>
      </c>
      <c r="C1167" t="s">
        <v>935</v>
      </c>
      <c r="D1167" s="27">
        <v>2</v>
      </c>
      <c r="E1167" s="133">
        <v>44431</v>
      </c>
      <c r="K1167" s="27">
        <v>8.23</v>
      </c>
      <c r="L1167" s="27">
        <v>26</v>
      </c>
      <c r="M1167" s="24" t="s">
        <v>811</v>
      </c>
      <c r="N1167" s="24" t="s">
        <v>811</v>
      </c>
      <c r="O1167" s="24" t="s">
        <v>811</v>
      </c>
      <c r="P1167" s="24" t="s">
        <v>811</v>
      </c>
      <c r="Q1167" s="71" t="s">
        <v>811</v>
      </c>
      <c r="R1167" s="371" t="s">
        <v>811</v>
      </c>
      <c r="S1167" s="24" t="s">
        <v>811</v>
      </c>
      <c r="Z1167" s="51"/>
    </row>
    <row r="1168" spans="1:26">
      <c r="B1168" t="s">
        <v>709</v>
      </c>
      <c r="C1168" t="s">
        <v>935</v>
      </c>
      <c r="D1168" s="27">
        <v>3</v>
      </c>
      <c r="E1168" s="133">
        <v>44431</v>
      </c>
      <c r="K1168" s="27">
        <v>8.24</v>
      </c>
      <c r="L1168" s="27">
        <v>25.9</v>
      </c>
      <c r="M1168" s="24">
        <v>6.85</v>
      </c>
      <c r="N1168" s="24">
        <v>18.5</v>
      </c>
      <c r="O1168" s="24">
        <v>1.0329523809523811</v>
      </c>
      <c r="P1168" s="24">
        <v>1.321642063492064</v>
      </c>
      <c r="Q1168" s="71">
        <v>0.35202135774218146</v>
      </c>
      <c r="R1168" s="371">
        <v>37.813658536585365</v>
      </c>
      <c r="S1168" s="24">
        <v>2.3545944444444453</v>
      </c>
      <c r="Z1168" s="51"/>
    </row>
    <row r="1169" spans="1:26">
      <c r="B1169" t="s">
        <v>709</v>
      </c>
      <c r="C1169" t="s">
        <v>935</v>
      </c>
      <c r="D1169" s="27">
        <v>4</v>
      </c>
      <c r="E1169" s="133">
        <v>44431</v>
      </c>
      <c r="K1169" s="27">
        <v>8.23</v>
      </c>
      <c r="L1169" s="27">
        <v>25.9</v>
      </c>
      <c r="M1169" s="24" t="s">
        <v>811</v>
      </c>
      <c r="N1169" s="24" t="s">
        <v>811</v>
      </c>
      <c r="O1169" s="24" t="s">
        <v>811</v>
      </c>
      <c r="P1169" s="24" t="s">
        <v>811</v>
      </c>
      <c r="Q1169" s="71" t="s">
        <v>811</v>
      </c>
      <c r="R1169" s="371" t="s">
        <v>811</v>
      </c>
      <c r="S1169" s="24" t="s">
        <v>811</v>
      </c>
      <c r="Z1169" s="51"/>
    </row>
    <row r="1170" spans="1:26">
      <c r="B1170" t="s">
        <v>709</v>
      </c>
      <c r="C1170" t="s">
        <v>935</v>
      </c>
      <c r="D1170" s="27">
        <v>5</v>
      </c>
      <c r="E1170" s="133">
        <v>44431</v>
      </c>
      <c r="K1170" s="27">
        <v>8.2200000000000006</v>
      </c>
      <c r="L1170" s="27">
        <v>25.9</v>
      </c>
      <c r="M1170" s="24" t="s">
        <v>811</v>
      </c>
      <c r="N1170" s="24" t="s">
        <v>811</v>
      </c>
      <c r="O1170" s="24" t="s">
        <v>811</v>
      </c>
      <c r="P1170" s="24" t="s">
        <v>811</v>
      </c>
      <c r="Q1170" s="71" t="s">
        <v>811</v>
      </c>
      <c r="R1170" s="371" t="s">
        <v>811</v>
      </c>
      <c r="S1170" s="24" t="s">
        <v>811</v>
      </c>
      <c r="Z1170" s="51"/>
    </row>
    <row r="1171" spans="1:26">
      <c r="B1171" t="s">
        <v>709</v>
      </c>
      <c r="C1171" t="s">
        <v>935</v>
      </c>
      <c r="D1171" s="27">
        <v>6</v>
      </c>
      <c r="E1171" s="133">
        <v>44431</v>
      </c>
      <c r="K1171" s="27">
        <v>6.33</v>
      </c>
      <c r="L1171" s="27">
        <v>22</v>
      </c>
      <c r="M1171" s="24" t="s">
        <v>811</v>
      </c>
      <c r="N1171" s="24" t="s">
        <v>811</v>
      </c>
      <c r="O1171" s="24" t="s">
        <v>811</v>
      </c>
      <c r="P1171" s="24" t="s">
        <v>811</v>
      </c>
      <c r="Q1171" s="71" t="s">
        <v>811</v>
      </c>
      <c r="R1171" s="371" t="s">
        <v>811</v>
      </c>
      <c r="S1171" s="24" t="s">
        <v>811</v>
      </c>
      <c r="Z1171" s="51"/>
    </row>
    <row r="1172" spans="1:26">
      <c r="B1172" t="s">
        <v>709</v>
      </c>
      <c r="C1172" t="s">
        <v>935</v>
      </c>
      <c r="D1172" s="27">
        <v>7</v>
      </c>
      <c r="E1172" s="133">
        <v>44431</v>
      </c>
      <c r="K1172" s="27">
        <v>5.05</v>
      </c>
      <c r="L1172" s="27">
        <v>17.8</v>
      </c>
      <c r="M1172" s="24" t="s">
        <v>811</v>
      </c>
      <c r="N1172" s="24" t="s">
        <v>811</v>
      </c>
      <c r="O1172" s="24" t="s">
        <v>811</v>
      </c>
      <c r="P1172" s="24" t="s">
        <v>811</v>
      </c>
      <c r="Q1172" s="71" t="s">
        <v>811</v>
      </c>
      <c r="R1172" s="371" t="s">
        <v>811</v>
      </c>
      <c r="S1172" s="24" t="s">
        <v>811</v>
      </c>
      <c r="Z1172" s="51"/>
    </row>
    <row r="1173" spans="1:26">
      <c r="B1173" t="s">
        <v>709</v>
      </c>
      <c r="C1173" t="s">
        <v>935</v>
      </c>
      <c r="D1173" s="27">
        <v>8</v>
      </c>
      <c r="E1173" s="133">
        <v>44431</v>
      </c>
      <c r="K1173" s="27">
        <v>1.03</v>
      </c>
      <c r="L1173" s="27">
        <v>14.8</v>
      </c>
      <c r="M1173" s="24" t="s">
        <v>811</v>
      </c>
      <c r="N1173" s="24" t="s">
        <v>811</v>
      </c>
      <c r="O1173" s="24" t="s">
        <v>811</v>
      </c>
      <c r="P1173" s="24" t="s">
        <v>811</v>
      </c>
      <c r="Q1173" s="71" t="s">
        <v>811</v>
      </c>
      <c r="R1173" s="371" t="s">
        <v>811</v>
      </c>
      <c r="S1173" s="24" t="s">
        <v>811</v>
      </c>
      <c r="Z1173" s="51"/>
    </row>
    <row r="1174" spans="1:26">
      <c r="B1174" t="s">
        <v>709</v>
      </c>
      <c r="C1174" t="s">
        <v>935</v>
      </c>
      <c r="D1174" s="27">
        <v>9</v>
      </c>
      <c r="E1174" s="133">
        <v>44431</v>
      </c>
      <c r="K1174" s="27">
        <v>0.09</v>
      </c>
      <c r="L1174" s="27">
        <v>12.5</v>
      </c>
      <c r="M1174" s="24">
        <v>6.38</v>
      </c>
      <c r="N1174" s="27">
        <v>32.9</v>
      </c>
      <c r="O1174" s="24">
        <v>16.672952380952388</v>
      </c>
      <c r="P1174" s="24">
        <v>13.595642063492054</v>
      </c>
      <c r="Q1174" s="71">
        <v>0.89038001696676983</v>
      </c>
      <c r="R1174" s="371">
        <v>46.350243902439018</v>
      </c>
      <c r="S1174" s="24">
        <v>30.268594444444442</v>
      </c>
      <c r="Z1174" s="51"/>
    </row>
    <row r="1175" spans="1:26">
      <c r="B1175" t="s">
        <v>709</v>
      </c>
      <c r="C1175" t="s">
        <v>935</v>
      </c>
      <c r="D1175" s="27" t="s">
        <v>817</v>
      </c>
      <c r="E1175" s="133">
        <v>44431</v>
      </c>
      <c r="H1175">
        <v>9.24</v>
      </c>
      <c r="I1175">
        <v>5.2</v>
      </c>
      <c r="J1175" s="172">
        <v>0.56277056277056281</v>
      </c>
      <c r="K1175" s="27">
        <v>8.2200000000000006</v>
      </c>
      <c r="L1175" s="27">
        <v>26</v>
      </c>
      <c r="M1175" s="24">
        <v>6.34</v>
      </c>
      <c r="N1175" s="24">
        <v>19.2</v>
      </c>
      <c r="O1175" s="24">
        <v>0.91961904761904767</v>
      </c>
      <c r="P1175" s="24">
        <v>1.5959087301587305</v>
      </c>
      <c r="Q1175" s="51">
        <v>0.36557697980637716</v>
      </c>
      <c r="R1175" s="371">
        <v>28.707967479674799</v>
      </c>
      <c r="S1175" s="24">
        <v>2.5155277777777783</v>
      </c>
      <c r="T1175" t="s">
        <v>1033</v>
      </c>
      <c r="U1175" t="s">
        <v>1037</v>
      </c>
      <c r="V1175" t="s">
        <v>1028</v>
      </c>
      <c r="W1175" t="s">
        <v>714</v>
      </c>
      <c r="Z1175" s="51"/>
    </row>
    <row r="1176" spans="1:26">
      <c r="B1176" t="s">
        <v>709</v>
      </c>
      <c r="C1176" t="s">
        <v>936</v>
      </c>
      <c r="D1176" s="27" t="s">
        <v>814</v>
      </c>
      <c r="E1176" s="133">
        <v>44431</v>
      </c>
      <c r="K1176" s="27">
        <v>0.09</v>
      </c>
      <c r="L1176" s="27">
        <v>12.5</v>
      </c>
      <c r="M1176" s="24">
        <v>6.15</v>
      </c>
      <c r="N1176" s="27">
        <v>26.9</v>
      </c>
      <c r="O1176" s="24">
        <v>5.9937142857142884</v>
      </c>
      <c r="P1176" s="24">
        <v>2.7710134920634895</v>
      </c>
      <c r="Q1176" s="71">
        <v>0.70404271548436292</v>
      </c>
      <c r="R1176" s="371">
        <v>46.350243900000002</v>
      </c>
      <c r="S1176" s="24">
        <v>8.7647277777777788</v>
      </c>
      <c r="Z1176" s="51"/>
    </row>
    <row r="1177" spans="1:26">
      <c r="D1177" s="27"/>
      <c r="E1177" s="133"/>
      <c r="K1177" s="27"/>
      <c r="L1177" s="27"/>
      <c r="M1177" s="24"/>
      <c r="N1177" s="27"/>
      <c r="O1177" s="24"/>
      <c r="P1177" s="24"/>
      <c r="Q1177" s="71"/>
      <c r="R1177" s="371"/>
      <c r="S1177" s="24"/>
      <c r="Z1177" s="51"/>
    </row>
    <row r="1178" spans="1:26" s="832" customFormat="1" ht="21" thickBot="1">
      <c r="A1178" s="144" t="s">
        <v>20</v>
      </c>
      <c r="B1178" s="144" t="s">
        <v>701</v>
      </c>
      <c r="C1178" s="146" t="s">
        <v>805</v>
      </c>
      <c r="D1178" s="1559" t="s">
        <v>786</v>
      </c>
      <c r="E1178" s="144" t="s">
        <v>1000</v>
      </c>
      <c r="F1178" s="146" t="s">
        <v>1008</v>
      </c>
      <c r="G1178" s="146" t="s">
        <v>806</v>
      </c>
      <c r="H1178" s="146" t="s">
        <v>807</v>
      </c>
      <c r="I1178" s="1560" t="s">
        <v>1009</v>
      </c>
      <c r="J1178" s="144" t="s">
        <v>1015</v>
      </c>
      <c r="K1178" s="148" t="s">
        <v>1016</v>
      </c>
      <c r="L1178" s="144" t="s">
        <v>703</v>
      </c>
      <c r="M1178" s="146" t="s">
        <v>1017</v>
      </c>
      <c r="N1178" s="149" t="s">
        <v>808</v>
      </c>
      <c r="O1178" s="149" t="s">
        <v>1018</v>
      </c>
      <c r="P1178" s="149" t="s">
        <v>809</v>
      </c>
      <c r="Q1178" s="149" t="s">
        <v>1019</v>
      </c>
      <c r="R1178" s="1409" t="s">
        <v>1021</v>
      </c>
      <c r="S1178" s="144" t="s">
        <v>1010</v>
      </c>
      <c r="T1178" s="146" t="s">
        <v>1011</v>
      </c>
      <c r="U1178" s="144" t="s">
        <v>1012</v>
      </c>
      <c r="V1178" s="146" t="s">
        <v>1013</v>
      </c>
      <c r="W1178" s="144" t="s">
        <v>1014</v>
      </c>
    </row>
    <row r="1179" spans="1:26" s="27" customFormat="1" ht="16.2" thickTop="1">
      <c r="A1179" t="s">
        <v>709</v>
      </c>
      <c r="B1179" t="s">
        <v>936</v>
      </c>
      <c r="C1179" s="27">
        <v>0.5</v>
      </c>
      <c r="D1179" s="55">
        <v>44798</v>
      </c>
      <c r="F1179">
        <v>4</v>
      </c>
      <c r="G1179">
        <v>10.199999999999999</v>
      </c>
      <c r="H1179">
        <v>5.15</v>
      </c>
      <c r="I1179" s="1562">
        <v>0.50490196078431382</v>
      </c>
      <c r="J1179" s="27">
        <v>8.69</v>
      </c>
      <c r="K1179" s="27">
        <v>25.7</v>
      </c>
      <c r="L1179" s="22">
        <v>6.86</v>
      </c>
      <c r="M1179" s="23">
        <v>18.099999999999998</v>
      </c>
      <c r="N1179" s="24">
        <v>1.2382511883175111</v>
      </c>
      <c r="O1179" s="24">
        <v>1.1524881012658228</v>
      </c>
      <c r="P1179" s="24">
        <v>0.63176494128224625</v>
      </c>
      <c r="Q1179" s="49">
        <v>33.835794997766861</v>
      </c>
      <c r="R1179" s="24">
        <v>2.3907392895833341</v>
      </c>
      <c r="S1179" t="s">
        <v>1033</v>
      </c>
      <c r="T1179">
        <v>1</v>
      </c>
      <c r="U1179">
        <v>2</v>
      </c>
      <c r="V1179" t="s">
        <v>1153</v>
      </c>
      <c r="W1179"/>
    </row>
    <row r="1180" spans="1:26" s="27" customFormat="1">
      <c r="A1180" t="s">
        <v>709</v>
      </c>
      <c r="B1180" t="s">
        <v>936</v>
      </c>
      <c r="C1180" s="27">
        <v>1</v>
      </c>
      <c r="D1180" s="55">
        <v>44798</v>
      </c>
      <c r="F1180"/>
      <c r="G1180"/>
      <c r="H1180"/>
      <c r="I1180" s="1561"/>
      <c r="J1180" s="27">
        <v>8.7100000000000009</v>
      </c>
      <c r="K1180" s="27">
        <v>25.5</v>
      </c>
      <c r="L1180" s="27" t="s">
        <v>811</v>
      </c>
      <c r="M1180" s="27" t="s">
        <v>811</v>
      </c>
      <c r="N1180" s="24" t="s">
        <v>811</v>
      </c>
      <c r="O1180" s="24" t="s">
        <v>811</v>
      </c>
      <c r="P1180" s="27" t="s">
        <v>811</v>
      </c>
      <c r="Q1180" s="24" t="s">
        <v>811</v>
      </c>
      <c r="R1180" s="24" t="s">
        <v>811</v>
      </c>
      <c r="S1180"/>
      <c r="T1180"/>
      <c r="U1180"/>
      <c r="V1180"/>
      <c r="W1180"/>
    </row>
    <row r="1181" spans="1:26" s="27" customFormat="1">
      <c r="A1181" t="s">
        <v>709</v>
      </c>
      <c r="B1181" t="s">
        <v>936</v>
      </c>
      <c r="C1181" s="27">
        <v>2</v>
      </c>
      <c r="D1181" s="55">
        <v>44798</v>
      </c>
      <c r="F1181"/>
      <c r="G1181"/>
      <c r="H1181"/>
      <c r="I1181" s="1561"/>
      <c r="J1181" s="27">
        <v>8.7100000000000009</v>
      </c>
      <c r="K1181" s="27">
        <v>25.5</v>
      </c>
      <c r="L1181" s="27" t="s">
        <v>811</v>
      </c>
      <c r="M1181" s="27" t="s">
        <v>811</v>
      </c>
      <c r="N1181" s="24" t="s">
        <v>811</v>
      </c>
      <c r="O1181" s="24" t="s">
        <v>811</v>
      </c>
      <c r="P1181" s="27" t="s">
        <v>811</v>
      </c>
      <c r="Q1181" s="24" t="s">
        <v>811</v>
      </c>
      <c r="R1181" s="24" t="s">
        <v>811</v>
      </c>
      <c r="S1181"/>
      <c r="T1181"/>
      <c r="U1181"/>
      <c r="V1181"/>
      <c r="W1181"/>
    </row>
    <row r="1182" spans="1:26" s="27" customFormat="1">
      <c r="A1182" t="s">
        <v>709</v>
      </c>
      <c r="B1182" t="s">
        <v>936</v>
      </c>
      <c r="C1182" s="27">
        <v>3</v>
      </c>
      <c r="D1182" s="55">
        <v>44798</v>
      </c>
      <c r="F1182"/>
      <c r="G1182"/>
      <c r="H1182"/>
      <c r="I1182" s="1561"/>
      <c r="J1182" s="27">
        <v>8.6300000000000008</v>
      </c>
      <c r="K1182" s="27">
        <v>25.4</v>
      </c>
      <c r="L1182" s="22">
        <v>6.88</v>
      </c>
      <c r="M1182" s="23">
        <v>18.600000000000001</v>
      </c>
      <c r="N1182" s="24">
        <v>0.46566045160865016</v>
      </c>
      <c r="O1182" s="24">
        <v>1.1016430379746833</v>
      </c>
      <c r="P1182" s="24">
        <v>0.35337789122936925</v>
      </c>
      <c r="Q1182" s="49">
        <v>77.248032603840997</v>
      </c>
      <c r="R1182" s="24">
        <v>1.5673034895833335</v>
      </c>
      <c r="S1182"/>
      <c r="T1182"/>
      <c r="U1182"/>
      <c r="V1182"/>
      <c r="W1182"/>
    </row>
    <row r="1183" spans="1:26" s="27" customFormat="1">
      <c r="A1183" t="s">
        <v>709</v>
      </c>
      <c r="B1183" t="s">
        <v>936</v>
      </c>
      <c r="C1183" s="27">
        <v>4</v>
      </c>
      <c r="D1183" s="55">
        <v>44798</v>
      </c>
      <c r="F1183"/>
      <c r="G1183"/>
      <c r="H1183"/>
      <c r="I1183" s="1561"/>
      <c r="J1183" s="27">
        <v>8.35</v>
      </c>
      <c r="K1183" s="27">
        <v>25.1</v>
      </c>
      <c r="L1183" s="27" t="s">
        <v>811</v>
      </c>
      <c r="M1183" s="27" t="s">
        <v>811</v>
      </c>
      <c r="N1183" s="24" t="s">
        <v>811</v>
      </c>
      <c r="O1183" s="24" t="s">
        <v>811</v>
      </c>
      <c r="P1183" s="27" t="s">
        <v>811</v>
      </c>
      <c r="Q1183" s="24" t="s">
        <v>811</v>
      </c>
      <c r="R1183" s="24" t="s">
        <v>811</v>
      </c>
      <c r="S1183"/>
      <c r="T1183"/>
      <c r="U1183"/>
      <c r="V1183"/>
      <c r="W1183"/>
    </row>
    <row r="1184" spans="1:26" s="27" customFormat="1">
      <c r="A1184" t="s">
        <v>709</v>
      </c>
      <c r="B1184" t="s">
        <v>936</v>
      </c>
      <c r="C1184" s="27">
        <v>5</v>
      </c>
      <c r="D1184" s="55">
        <v>44798</v>
      </c>
      <c r="F1184"/>
      <c r="G1184"/>
      <c r="H1184"/>
      <c r="I1184" s="1561"/>
      <c r="J1184" s="27">
        <v>7.19</v>
      </c>
      <c r="K1184" s="27">
        <v>22.8</v>
      </c>
      <c r="L1184" s="27" t="s">
        <v>811</v>
      </c>
      <c r="M1184" s="27" t="s">
        <v>811</v>
      </c>
      <c r="N1184" s="24" t="s">
        <v>811</v>
      </c>
      <c r="O1184" s="24" t="s">
        <v>811</v>
      </c>
      <c r="P1184" s="27" t="s">
        <v>811</v>
      </c>
      <c r="Q1184" s="24" t="s">
        <v>811</v>
      </c>
      <c r="R1184" s="24" t="s">
        <v>811</v>
      </c>
      <c r="S1184"/>
      <c r="T1184"/>
      <c r="U1184"/>
      <c r="V1184"/>
      <c r="W1184"/>
    </row>
    <row r="1185" spans="1:36" s="27" customFormat="1">
      <c r="A1185" t="s">
        <v>709</v>
      </c>
      <c r="B1185" t="s">
        <v>936</v>
      </c>
      <c r="C1185" s="27">
        <v>6</v>
      </c>
      <c r="D1185" s="55">
        <v>44798</v>
      </c>
      <c r="F1185"/>
      <c r="G1185"/>
      <c r="H1185"/>
      <c r="I1185" s="1561"/>
      <c r="J1185" s="27">
        <v>11.02</v>
      </c>
      <c r="K1185" s="27">
        <v>17.5</v>
      </c>
      <c r="L1185" s="27" t="s">
        <v>811</v>
      </c>
      <c r="M1185" s="27" t="s">
        <v>811</v>
      </c>
      <c r="N1185" s="24" t="s">
        <v>811</v>
      </c>
      <c r="O1185" s="24" t="s">
        <v>811</v>
      </c>
      <c r="P1185" s="27" t="s">
        <v>811</v>
      </c>
      <c r="Q1185" s="24" t="s">
        <v>811</v>
      </c>
      <c r="R1185" s="24" t="s">
        <v>811</v>
      </c>
      <c r="S1185"/>
      <c r="T1185"/>
      <c r="U1185"/>
      <c r="V1185"/>
      <c r="W1185"/>
    </row>
    <row r="1186" spans="1:36" s="27" customFormat="1">
      <c r="A1186" t="s">
        <v>709</v>
      </c>
      <c r="B1186" t="s">
        <v>936</v>
      </c>
      <c r="C1186" s="27">
        <v>7</v>
      </c>
      <c r="D1186" s="55">
        <v>44798</v>
      </c>
      <c r="F1186"/>
      <c r="G1186"/>
      <c r="H1186"/>
      <c r="I1186" s="1561"/>
      <c r="J1186" s="27">
        <v>4.8099999999999996</v>
      </c>
      <c r="K1186" s="27">
        <v>15.2</v>
      </c>
      <c r="L1186" s="27" t="s">
        <v>811</v>
      </c>
      <c r="M1186" s="27" t="s">
        <v>811</v>
      </c>
      <c r="N1186" s="24" t="s">
        <v>811</v>
      </c>
      <c r="O1186" s="24" t="s">
        <v>811</v>
      </c>
      <c r="P1186" s="27" t="s">
        <v>811</v>
      </c>
      <c r="Q1186" s="24" t="s">
        <v>811</v>
      </c>
      <c r="R1186" s="24" t="s">
        <v>811</v>
      </c>
      <c r="S1186"/>
      <c r="T1186"/>
      <c r="U1186"/>
      <c r="V1186"/>
      <c r="W1186"/>
    </row>
    <row r="1187" spans="1:36" s="27" customFormat="1">
      <c r="A1187" t="s">
        <v>709</v>
      </c>
      <c r="B1187" t="s">
        <v>936</v>
      </c>
      <c r="C1187" s="27">
        <v>8</v>
      </c>
      <c r="D1187" s="55">
        <v>44798</v>
      </c>
      <c r="F1187"/>
      <c r="G1187"/>
      <c r="H1187"/>
      <c r="I1187" s="1561"/>
      <c r="J1187" s="27">
        <v>0.85</v>
      </c>
      <c r="K1187" s="27">
        <v>13</v>
      </c>
      <c r="L1187" s="27" t="s">
        <v>811</v>
      </c>
      <c r="M1187" s="27" t="s">
        <v>811</v>
      </c>
      <c r="N1187" s="24" t="s">
        <v>811</v>
      </c>
      <c r="O1187" s="24" t="s">
        <v>811</v>
      </c>
      <c r="P1187" s="27" t="s">
        <v>811</v>
      </c>
      <c r="Q1187" s="24" t="s">
        <v>811</v>
      </c>
      <c r="R1187" s="24" t="s">
        <v>811</v>
      </c>
      <c r="S1187"/>
      <c r="T1187"/>
      <c r="U1187"/>
      <c r="V1187"/>
      <c r="W1187"/>
    </row>
    <row r="1188" spans="1:36" s="27" customFormat="1">
      <c r="A1188" t="s">
        <v>709</v>
      </c>
      <c r="B1188" t="s">
        <v>936</v>
      </c>
      <c r="C1188" s="27">
        <v>9</v>
      </c>
      <c r="D1188" s="55">
        <v>44798</v>
      </c>
      <c r="F1188"/>
      <c r="G1188"/>
      <c r="H1188"/>
      <c r="I1188" s="1561"/>
      <c r="J1188" s="27">
        <v>0.31</v>
      </c>
      <c r="K1188" s="27">
        <v>11.9</v>
      </c>
      <c r="L1188" s="22">
        <v>6.33</v>
      </c>
      <c r="M1188" s="23">
        <v>26.300000000000004</v>
      </c>
      <c r="N1188" s="24">
        <v>22.992311517431425</v>
      </c>
      <c r="O1188" s="24">
        <v>18.160161772151906</v>
      </c>
      <c r="P1188" s="24">
        <v>0.77215715045607869</v>
      </c>
      <c r="Q1188" s="49">
        <v>95.470453327378294</v>
      </c>
      <c r="R1188" s="24">
        <v>41.152473289583327</v>
      </c>
      <c r="S1188"/>
      <c r="T1188"/>
      <c r="U1188"/>
      <c r="V1188"/>
      <c r="W1188"/>
    </row>
    <row r="1189" spans="1:36" s="27" customFormat="1">
      <c r="A1189" t="s">
        <v>709</v>
      </c>
      <c r="B1189" t="s">
        <v>936</v>
      </c>
      <c r="C1189" s="27">
        <v>9.1999999999999993</v>
      </c>
      <c r="D1189" s="55">
        <v>44798</v>
      </c>
      <c r="F1189"/>
      <c r="G1189"/>
      <c r="H1189"/>
      <c r="I1189" s="1561"/>
      <c r="J1189" s="27" t="s">
        <v>815</v>
      </c>
      <c r="K1189" s="27" t="s">
        <v>815</v>
      </c>
      <c r="L1189" s="22">
        <v>6.3</v>
      </c>
      <c r="M1189" s="23">
        <v>31.8</v>
      </c>
      <c r="N1189" s="24">
        <v>18.76640882376055</v>
      </c>
      <c r="O1189" s="24">
        <v>13.736641265822787</v>
      </c>
      <c r="P1189" s="24">
        <v>1.0529415688037436</v>
      </c>
      <c r="Q1189" s="27">
        <v>94.31</v>
      </c>
      <c r="R1189" s="24">
        <v>32.50305008958334</v>
      </c>
      <c r="S1189"/>
      <c r="T1189"/>
      <c r="U1189"/>
      <c r="V1189"/>
      <c r="W1189"/>
    </row>
    <row r="1190" spans="1:36">
      <c r="D1190" s="27"/>
      <c r="E1190" s="133"/>
      <c r="K1190" s="27"/>
      <c r="L1190" s="27"/>
      <c r="M1190" s="24"/>
      <c r="N1190" s="27"/>
      <c r="O1190" s="24"/>
      <c r="P1190" s="24"/>
      <c r="Q1190" s="71"/>
      <c r="R1190" s="371"/>
      <c r="S1190" s="24"/>
      <c r="Z1190" s="51"/>
    </row>
    <row r="1191" spans="1:36">
      <c r="D1191" s="27"/>
      <c r="E1191" s="133"/>
      <c r="K1191" s="27"/>
      <c r="L1191" s="27"/>
      <c r="M1191" s="24"/>
      <c r="N1191" s="27"/>
      <c r="O1191" s="24"/>
      <c r="P1191" s="24"/>
      <c r="Q1191" s="71"/>
      <c r="R1191" s="371"/>
      <c r="S1191" s="24"/>
      <c r="Z1191" s="51"/>
    </row>
    <row r="1192" spans="1:36">
      <c r="D1192" s="27"/>
      <c r="E1192" s="133"/>
      <c r="K1192" s="27"/>
      <c r="L1192" s="27"/>
      <c r="M1192" s="24"/>
      <c r="N1192" s="27"/>
      <c r="O1192" s="24"/>
      <c r="P1192" s="24"/>
      <c r="Q1192" s="71"/>
      <c r="R1192" s="371"/>
      <c r="S1192" s="24"/>
      <c r="Z1192" s="51"/>
    </row>
    <row r="1193" spans="1:36">
      <c r="D1193" s="27"/>
      <c r="E1193" s="133"/>
      <c r="K1193" s="27"/>
      <c r="L1193" s="27"/>
      <c r="M1193" s="24"/>
      <c r="N1193" s="27"/>
      <c r="O1193" s="24"/>
      <c r="P1193" s="24"/>
      <c r="Q1193" s="71"/>
      <c r="R1193" s="371"/>
      <c r="S1193" s="24"/>
      <c r="Z1193" s="51"/>
    </row>
    <row r="1194" spans="1:36">
      <c r="D1194" s="27"/>
      <c r="E1194" s="133"/>
      <c r="K1194" s="27"/>
      <c r="L1194" s="27"/>
      <c r="M1194" s="24"/>
      <c r="N1194" s="27"/>
      <c r="O1194" s="24"/>
      <c r="P1194" s="24"/>
      <c r="Q1194" s="71"/>
      <c r="R1194" s="371"/>
      <c r="S1194" s="24"/>
      <c r="Z1194" s="51"/>
    </row>
    <row r="1195" spans="1:36" s="747" customFormat="1">
      <c r="A1195" s="983"/>
      <c r="B1195" s="815"/>
      <c r="C1195" s="815"/>
      <c r="D1195" s="815"/>
      <c r="E1195" s="873"/>
      <c r="F1195" s="815"/>
      <c r="G1195" s="815"/>
      <c r="H1195" s="815"/>
      <c r="I1195" s="815"/>
      <c r="J1195" s="875"/>
      <c r="K1195" s="815"/>
      <c r="L1195" s="876"/>
      <c r="M1195" s="815"/>
      <c r="N1195" s="815"/>
      <c r="O1195" s="815"/>
      <c r="P1195" s="815"/>
      <c r="Q1195" s="878"/>
      <c r="R1195" s="878"/>
      <c r="S1195" s="815"/>
      <c r="T1195" s="815"/>
      <c r="U1195" s="815"/>
      <c r="V1195" s="815"/>
      <c r="W1195" s="815"/>
      <c r="X1195" s="815"/>
    </row>
    <row r="1196" spans="1:36" s="747" customFormat="1" ht="31.2">
      <c r="A1196" s="984" t="s">
        <v>937</v>
      </c>
      <c r="B1196" s="815"/>
      <c r="C1196" s="815"/>
      <c r="D1196" s="815"/>
      <c r="E1196" s="873"/>
      <c r="F1196" s="815"/>
      <c r="G1196" s="815"/>
      <c r="H1196" s="815"/>
      <c r="I1196" s="815"/>
      <c r="J1196" s="875"/>
      <c r="K1196" s="815"/>
      <c r="L1196" s="876"/>
      <c r="M1196" s="815"/>
      <c r="N1196" s="815"/>
      <c r="O1196" s="815"/>
      <c r="P1196" s="815"/>
      <c r="Q1196" s="878"/>
      <c r="R1196" s="878"/>
      <c r="S1196" s="815"/>
      <c r="T1196" s="815"/>
      <c r="U1196" s="815"/>
      <c r="V1196" s="815"/>
      <c r="W1196" s="815"/>
      <c r="X1196" s="815"/>
    </row>
    <row r="1197" spans="1:36">
      <c r="A1197" s="840" t="s">
        <v>784</v>
      </c>
      <c r="B1197" s="841" t="s">
        <v>20</v>
      </c>
      <c r="C1197" s="841" t="s">
        <v>701</v>
      </c>
      <c r="D1197" s="841" t="s">
        <v>999</v>
      </c>
      <c r="E1197" s="842" t="s">
        <v>785</v>
      </c>
      <c r="F1197" s="842" t="s">
        <v>786</v>
      </c>
      <c r="G1197" s="842" t="s">
        <v>1000</v>
      </c>
      <c r="H1197" s="842" t="s">
        <v>1001</v>
      </c>
      <c r="I1197" s="842" t="s">
        <v>787</v>
      </c>
      <c r="J1197" s="842" t="s">
        <v>788</v>
      </c>
      <c r="K1197" s="842" t="s">
        <v>789</v>
      </c>
      <c r="L1197" s="842" t="s">
        <v>1002</v>
      </c>
      <c r="M1197" s="842" t="s">
        <v>790</v>
      </c>
      <c r="N1197" s="842" t="s">
        <v>791</v>
      </c>
      <c r="O1197" s="843" t="s">
        <v>792</v>
      </c>
      <c r="P1197" s="843" t="s">
        <v>474</v>
      </c>
      <c r="Q1197" s="843" t="s">
        <v>793</v>
      </c>
      <c r="R1197" s="843" t="s">
        <v>483</v>
      </c>
      <c r="S1197" s="843" t="s">
        <v>794</v>
      </c>
      <c r="T1197" s="843" t="s">
        <v>480</v>
      </c>
      <c r="U1197" s="843" t="s">
        <v>1003</v>
      </c>
      <c r="V1197" s="841" t="s">
        <v>1004</v>
      </c>
      <c r="W1197" s="841" t="s">
        <v>1005</v>
      </c>
      <c r="X1197" s="844" t="s">
        <v>1006</v>
      </c>
      <c r="Y1197" s="845" t="s">
        <v>798</v>
      </c>
      <c r="AE1197" s="848" t="s">
        <v>784</v>
      </c>
      <c r="AF1197" s="849" t="s">
        <v>20</v>
      </c>
      <c r="AG1197" s="849" t="s">
        <v>701</v>
      </c>
      <c r="AH1197" s="849" t="s">
        <v>1005</v>
      </c>
      <c r="AI1197" s="844" t="s">
        <v>1006</v>
      </c>
      <c r="AJ1197" s="850" t="s">
        <v>798</v>
      </c>
    </row>
    <row r="1198" spans="1:36">
      <c r="A1198" s="787" t="s">
        <v>938</v>
      </c>
      <c r="B1198" s="788" t="s">
        <v>368</v>
      </c>
      <c r="C1198" s="789" t="s">
        <v>107</v>
      </c>
      <c r="D1198" s="789" t="s">
        <v>1110</v>
      </c>
      <c r="E1198" s="789">
        <v>0.5</v>
      </c>
      <c r="F1198" s="886">
        <v>43339</v>
      </c>
      <c r="G1198" s="790"/>
      <c r="H1198" s="790"/>
      <c r="I1198" s="789">
        <v>1</v>
      </c>
      <c r="J1198" s="789">
        <v>0.46</v>
      </c>
      <c r="K1198" s="789">
        <v>1.05</v>
      </c>
      <c r="L1198" s="789">
        <v>5.17</v>
      </c>
      <c r="M1198" s="951">
        <v>0.36</v>
      </c>
      <c r="N1198">
        <v>11.150639999999999</v>
      </c>
      <c r="O1198" s="784">
        <v>0.46</v>
      </c>
      <c r="P1198" s="784">
        <v>71.20294233717712</v>
      </c>
      <c r="Q1198" s="784">
        <v>1.62</v>
      </c>
      <c r="R1198" s="784">
        <v>35.301779095012471</v>
      </c>
      <c r="S1198" s="784">
        <v>13.9383</v>
      </c>
      <c r="T1198" s="784">
        <v>42.16020206224097</v>
      </c>
      <c r="U1198" s="784">
        <v>49.55497449814353</v>
      </c>
      <c r="V1198" s="785" t="s">
        <v>1030</v>
      </c>
      <c r="W1198" s="784"/>
      <c r="X1198" s="788"/>
      <c r="Y1198" s="571" t="s">
        <v>1031</v>
      </c>
    </row>
    <row r="1199" spans="1:36">
      <c r="A1199" s="794" t="s">
        <v>938</v>
      </c>
      <c r="B1199" s="795" t="s">
        <v>368</v>
      </c>
      <c r="C1199" s="796" t="s">
        <v>107</v>
      </c>
      <c r="D1199" s="796" t="s">
        <v>1110</v>
      </c>
      <c r="E1199" s="796">
        <v>0.75</v>
      </c>
      <c r="F1199" s="887">
        <v>43339</v>
      </c>
      <c r="G1199" s="797"/>
      <c r="H1199" s="797"/>
      <c r="I1199" s="796">
        <v>1</v>
      </c>
      <c r="J1199" s="796">
        <v>0.46</v>
      </c>
      <c r="K1199" s="796">
        <v>2.19</v>
      </c>
      <c r="L1199" s="796">
        <v>9.98</v>
      </c>
      <c r="M1199" s="952">
        <v>0.54</v>
      </c>
      <c r="N1199">
        <v>16.725960000000001</v>
      </c>
      <c r="O1199" s="800"/>
      <c r="P1199" s="800" t="s">
        <v>803</v>
      </c>
      <c r="Q1199" s="800"/>
      <c r="R1199" s="800" t="s">
        <v>803</v>
      </c>
      <c r="S1199" s="800"/>
      <c r="T1199" s="800" t="s">
        <v>803</v>
      </c>
      <c r="U1199" s="800" t="s">
        <v>803</v>
      </c>
      <c r="V1199" s="801" t="s">
        <v>803</v>
      </c>
      <c r="W1199" s="800"/>
      <c r="X1199" s="795"/>
      <c r="Y1199" s="803" t="s">
        <v>803</v>
      </c>
    </row>
    <row r="1200" spans="1:36">
      <c r="A1200" s="884"/>
      <c r="C1200" s="27"/>
      <c r="D1200" s="27"/>
      <c r="E1200" s="27"/>
      <c r="F1200" s="47"/>
      <c r="G1200" s="173"/>
      <c r="H1200" s="173"/>
      <c r="I1200" s="27"/>
      <c r="J1200" s="27"/>
      <c r="K1200" s="27"/>
      <c r="L1200" s="27"/>
      <c r="M1200" s="607"/>
      <c r="O1200" s="592"/>
      <c r="P1200" s="592"/>
      <c r="Q1200" s="592"/>
      <c r="R1200" s="592"/>
      <c r="S1200" s="592"/>
      <c r="T1200" s="592"/>
      <c r="U1200" s="592"/>
      <c r="V1200" s="833"/>
      <c r="W1200" s="592"/>
    </row>
    <row r="1201" spans="1:25" ht="31.8" thickBot="1">
      <c r="A1201" s="974" t="s">
        <v>804</v>
      </c>
      <c r="B1201" s="934" t="s">
        <v>20</v>
      </c>
      <c r="C1201" s="934" t="s">
        <v>701</v>
      </c>
      <c r="D1201" s="935" t="s">
        <v>805</v>
      </c>
      <c r="E1201" s="936" t="s">
        <v>786</v>
      </c>
      <c r="F1201" s="934" t="s">
        <v>1000</v>
      </c>
      <c r="G1201" s="935" t="s">
        <v>1008</v>
      </c>
      <c r="H1201" s="935" t="s">
        <v>806</v>
      </c>
      <c r="I1201" s="935" t="s">
        <v>807</v>
      </c>
      <c r="J1201" s="937" t="s">
        <v>1009</v>
      </c>
      <c r="K1201" s="934" t="s">
        <v>1010</v>
      </c>
      <c r="L1201" s="935" t="s">
        <v>1011</v>
      </c>
      <c r="M1201" s="934" t="s">
        <v>1012</v>
      </c>
      <c r="N1201" s="935" t="s">
        <v>1013</v>
      </c>
      <c r="O1201" s="934" t="s">
        <v>1014</v>
      </c>
      <c r="P1201" s="934" t="s">
        <v>1015</v>
      </c>
      <c r="Q1201" s="938" t="s">
        <v>1016</v>
      </c>
      <c r="R1201" s="934" t="s">
        <v>703</v>
      </c>
      <c r="S1201" s="935" t="s">
        <v>1017</v>
      </c>
      <c r="T1201" s="934" t="s">
        <v>808</v>
      </c>
      <c r="U1201" s="934" t="s">
        <v>1018</v>
      </c>
      <c r="V1201" s="939" t="s">
        <v>809</v>
      </c>
      <c r="W1201" s="939" t="s">
        <v>1019</v>
      </c>
      <c r="X1201" s="934" t="s">
        <v>1020</v>
      </c>
      <c r="Y1201" s="935" t="s">
        <v>1021</v>
      </c>
    </row>
    <row r="1202" spans="1:25">
      <c r="A1202" s="108">
        <v>136</v>
      </c>
      <c r="B1202" t="s">
        <v>709</v>
      </c>
      <c r="C1202" t="s">
        <v>940</v>
      </c>
      <c r="D1202" s="18">
        <v>0.15</v>
      </c>
      <c r="E1202" s="55">
        <v>43724</v>
      </c>
      <c r="G1202">
        <v>2</v>
      </c>
      <c r="H1202" s="165">
        <v>0.96</v>
      </c>
      <c r="I1202" s="166">
        <v>0.96</v>
      </c>
      <c r="J1202" s="70">
        <v>1</v>
      </c>
      <c r="K1202" t="s">
        <v>1025</v>
      </c>
      <c r="L1202">
        <v>1</v>
      </c>
      <c r="M1202">
        <v>3</v>
      </c>
      <c r="N1202" t="s">
        <v>1154</v>
      </c>
      <c r="O1202" t="s">
        <v>1140</v>
      </c>
      <c r="P1202" s="27">
        <v>7.2</v>
      </c>
      <c r="Q1202" s="27">
        <v>20.5</v>
      </c>
      <c r="R1202" s="27">
        <v>6.37</v>
      </c>
      <c r="S1202" s="27">
        <v>24.1</v>
      </c>
      <c r="T1202" s="24">
        <v>1.6400931645569625</v>
      </c>
      <c r="U1202" s="24">
        <v>2.6545437007208155</v>
      </c>
      <c r="V1202" s="24">
        <v>0.36285533296381339</v>
      </c>
      <c r="W1202" s="371">
        <v>164.48637254901962</v>
      </c>
      <c r="X1202" s="27" t="s">
        <v>815</v>
      </c>
      <c r="Y1202" s="24">
        <v>4.294636865277778</v>
      </c>
    </row>
    <row r="1203" spans="1:25">
      <c r="B1203" t="s">
        <v>709</v>
      </c>
      <c r="C1203" t="s">
        <v>940</v>
      </c>
      <c r="D1203" s="18">
        <v>0.5</v>
      </c>
      <c r="E1203" s="55">
        <v>43724</v>
      </c>
      <c r="H1203" s="165"/>
      <c r="I1203" s="166"/>
      <c r="P1203" s="27">
        <v>6.47</v>
      </c>
      <c r="Q1203" s="27">
        <v>19.8</v>
      </c>
      <c r="R1203" s="27" t="s">
        <v>811</v>
      </c>
      <c r="S1203" s="27" t="s">
        <v>811</v>
      </c>
      <c r="T1203" s="27" t="s">
        <v>811</v>
      </c>
      <c r="U1203" s="27" t="s">
        <v>811</v>
      </c>
      <c r="V1203" s="27" t="s">
        <v>811</v>
      </c>
      <c r="W1203" s="27" t="s">
        <v>811</v>
      </c>
      <c r="X1203" s="27" t="s">
        <v>815</v>
      </c>
      <c r="Y1203" s="27" t="s">
        <v>811</v>
      </c>
    </row>
    <row r="1204" spans="1:25">
      <c r="B1204" t="s">
        <v>709</v>
      </c>
      <c r="C1204" t="s">
        <v>940</v>
      </c>
      <c r="D1204" s="18" t="s">
        <v>814</v>
      </c>
      <c r="E1204" s="55">
        <v>43724</v>
      </c>
      <c r="H1204" s="165"/>
      <c r="I1204" s="166"/>
      <c r="P1204" s="27" t="s">
        <v>815</v>
      </c>
      <c r="Q1204" s="27" t="s">
        <v>815</v>
      </c>
      <c r="R1204" s="27">
        <v>6.14</v>
      </c>
      <c r="S1204" s="27">
        <v>21.799999999999997</v>
      </c>
      <c r="T1204" s="24">
        <v>1.5489768776371313</v>
      </c>
      <c r="U1204" s="24">
        <v>3.0155919876406463</v>
      </c>
      <c r="V1204" s="24">
        <v>0.36285533296381339</v>
      </c>
      <c r="W1204" s="371">
        <v>138.29151960784316</v>
      </c>
      <c r="X1204" s="27" t="s">
        <v>815</v>
      </c>
      <c r="Y1204" s="24">
        <v>4.5645688652777778</v>
      </c>
    </row>
    <row r="1205" spans="1:25">
      <c r="D1205" s="18"/>
      <c r="E1205" s="55"/>
      <c r="H1205" s="165"/>
      <c r="I1205" s="166"/>
      <c r="P1205" s="27"/>
      <c r="Q1205" s="27"/>
      <c r="R1205" s="27"/>
      <c r="S1205" s="27"/>
      <c r="T1205" s="24"/>
      <c r="U1205" s="24"/>
      <c r="V1205" s="24"/>
      <c r="W1205" s="371"/>
      <c r="X1205" s="27"/>
      <c r="Y1205" s="24"/>
    </row>
    <row r="1206" spans="1:25" ht="31.8" thickBot="1">
      <c r="A1206" s="975" t="s">
        <v>20</v>
      </c>
      <c r="B1206" s="940" t="s">
        <v>701</v>
      </c>
      <c r="C1206" s="941" t="s">
        <v>805</v>
      </c>
      <c r="D1206" s="942" t="s">
        <v>786</v>
      </c>
      <c r="E1206" s="940" t="s">
        <v>1000</v>
      </c>
      <c r="F1206" s="941" t="s">
        <v>1008</v>
      </c>
      <c r="G1206" s="941" t="s">
        <v>806</v>
      </c>
      <c r="H1206" s="941" t="s">
        <v>807</v>
      </c>
      <c r="I1206" s="943" t="s">
        <v>1009</v>
      </c>
      <c r="J1206" s="940" t="s">
        <v>1010</v>
      </c>
      <c r="K1206" s="941" t="s">
        <v>1011</v>
      </c>
      <c r="L1206" s="940" t="s">
        <v>1012</v>
      </c>
      <c r="M1206" s="941" t="s">
        <v>1013</v>
      </c>
      <c r="N1206" s="940" t="s">
        <v>1014</v>
      </c>
      <c r="O1206" s="940" t="s">
        <v>1015</v>
      </c>
      <c r="P1206" s="944" t="s">
        <v>1016</v>
      </c>
      <c r="Q1206" s="940" t="s">
        <v>703</v>
      </c>
      <c r="R1206" s="941" t="s">
        <v>1017</v>
      </c>
      <c r="S1206" s="940" t="s">
        <v>808</v>
      </c>
      <c r="T1206" s="940" t="s">
        <v>1018</v>
      </c>
      <c r="U1206" s="945" t="s">
        <v>809</v>
      </c>
      <c r="V1206" s="945" t="s">
        <v>1019</v>
      </c>
      <c r="W1206" s="940" t="s">
        <v>1020</v>
      </c>
      <c r="X1206" s="941" t="s">
        <v>1021</v>
      </c>
    </row>
    <row r="1207" spans="1:25" ht="16.2" thickTop="1">
      <c r="A1207" s="108" t="s">
        <v>709</v>
      </c>
      <c r="B1207" t="s">
        <v>940</v>
      </c>
      <c r="C1207">
        <v>0.5</v>
      </c>
      <c r="D1207" s="55">
        <v>44083</v>
      </c>
      <c r="F1207">
        <v>2</v>
      </c>
      <c r="G1207">
        <v>0.89</v>
      </c>
      <c r="H1207">
        <v>0.89</v>
      </c>
      <c r="J1207" t="s">
        <v>1025</v>
      </c>
      <c r="K1207">
        <v>3</v>
      </c>
      <c r="L1207">
        <v>2</v>
      </c>
      <c r="M1207" t="s">
        <v>1155</v>
      </c>
      <c r="N1207" t="s">
        <v>815</v>
      </c>
      <c r="O1207" s="24">
        <v>5.63</v>
      </c>
      <c r="P1207" s="27">
        <v>23.7</v>
      </c>
      <c r="Q1207" s="27">
        <v>6.31</v>
      </c>
      <c r="R1207" s="27">
        <v>30.900000000000006</v>
      </c>
      <c r="S1207" s="371">
        <v>2.177777777777778</v>
      </c>
      <c r="T1207" s="371">
        <v>0.53262222222222311</v>
      </c>
      <c r="U1207" s="24">
        <v>0.6186313202032796</v>
      </c>
      <c r="V1207" s="371">
        <v>101.87334928865842</v>
      </c>
    </row>
    <row r="1208" spans="1:25">
      <c r="A1208" s="108" t="s">
        <v>709</v>
      </c>
      <c r="B1208" t="s">
        <v>940</v>
      </c>
      <c r="C1208">
        <v>0.75</v>
      </c>
      <c r="D1208" s="55">
        <v>44083</v>
      </c>
      <c r="O1208" s="24">
        <v>7.8</v>
      </c>
      <c r="P1208" s="27">
        <v>23.2</v>
      </c>
      <c r="Q1208" s="27">
        <v>6.21</v>
      </c>
      <c r="R1208" s="27">
        <v>32.200000000000003</v>
      </c>
      <c r="S1208" s="371">
        <v>5.1644444444444453</v>
      </c>
      <c r="T1208" s="371">
        <v>1.227022222222224</v>
      </c>
      <c r="U1208" s="24">
        <v>0.6186313202032796</v>
      </c>
      <c r="V1208" s="371">
        <v>85.419420289855083</v>
      </c>
    </row>
    <row r="1209" spans="1:25">
      <c r="A1209" s="976"/>
      <c r="B1209" s="591"/>
      <c r="C1209" s="946"/>
      <c r="D1209" s="947"/>
      <c r="E1209" s="591"/>
      <c r="F1209" s="946"/>
      <c r="G1209" s="946"/>
      <c r="H1209" s="946"/>
      <c r="I1209" s="948"/>
      <c r="J1209" s="591"/>
      <c r="K1209" s="946"/>
      <c r="L1209" s="591"/>
      <c r="M1209" s="946"/>
      <c r="N1209" s="591"/>
      <c r="O1209" s="591"/>
      <c r="P1209" s="607"/>
      <c r="Q1209" s="591"/>
      <c r="R1209" s="946"/>
      <c r="S1209" s="591"/>
      <c r="T1209" s="591"/>
      <c r="U1209" s="371"/>
      <c r="V1209" s="371"/>
      <c r="W1209" s="591"/>
      <c r="X1209" s="946"/>
    </row>
    <row r="1210" spans="1:25" s="747" customFormat="1" ht="31.8" thickBot="1">
      <c r="A1210" s="977" t="s">
        <v>804</v>
      </c>
      <c r="B1210" s="863" t="s">
        <v>20</v>
      </c>
      <c r="C1210" s="863" t="s">
        <v>701</v>
      </c>
      <c r="D1210" s="863" t="s">
        <v>805</v>
      </c>
      <c r="E1210" s="865" t="s">
        <v>786</v>
      </c>
      <c r="F1210" s="863" t="s">
        <v>1000</v>
      </c>
      <c r="G1210" s="863" t="s">
        <v>1008</v>
      </c>
      <c r="H1210" s="863" t="s">
        <v>806</v>
      </c>
      <c r="I1210" s="863" t="s">
        <v>807</v>
      </c>
      <c r="J1210" s="867" t="s">
        <v>1009</v>
      </c>
      <c r="K1210" s="863" t="s">
        <v>1015</v>
      </c>
      <c r="L1210" s="868" t="s">
        <v>1016</v>
      </c>
      <c r="M1210" s="863" t="s">
        <v>703</v>
      </c>
      <c r="N1210" s="863" t="s">
        <v>1017</v>
      </c>
      <c r="O1210" s="863" t="s">
        <v>808</v>
      </c>
      <c r="P1210" s="863" t="s">
        <v>1018</v>
      </c>
      <c r="Q1210" s="870" t="s">
        <v>809</v>
      </c>
      <c r="R1210" s="870" t="s">
        <v>1019</v>
      </c>
      <c r="S1210" s="863" t="s">
        <v>1021</v>
      </c>
      <c r="T1210" s="863" t="s">
        <v>1010</v>
      </c>
      <c r="U1210" s="863" t="s">
        <v>1011</v>
      </c>
      <c r="V1210" s="863" t="s">
        <v>1012</v>
      </c>
      <c r="W1210" s="863" t="s">
        <v>1013</v>
      </c>
      <c r="X1210" s="863" t="s">
        <v>1014</v>
      </c>
    </row>
    <row r="1211" spans="1:25" ht="16.2" thickTop="1">
      <c r="A1211" s="108">
        <v>35</v>
      </c>
      <c r="B1211" t="s">
        <v>709</v>
      </c>
      <c r="C1211" t="s">
        <v>941</v>
      </c>
      <c r="D1211" s="27">
        <v>0.5</v>
      </c>
      <c r="E1211" s="133">
        <v>44434</v>
      </c>
      <c r="F1211" t="s">
        <v>1118</v>
      </c>
      <c r="G1211">
        <v>2</v>
      </c>
      <c r="H1211">
        <v>0.8</v>
      </c>
      <c r="I1211">
        <v>0.8</v>
      </c>
      <c r="J1211" s="172">
        <v>1</v>
      </c>
      <c r="K1211" s="27">
        <v>4.3099999999999996</v>
      </c>
      <c r="L1211" s="27">
        <v>26.2</v>
      </c>
      <c r="M1211" s="27">
        <v>6.14</v>
      </c>
      <c r="N1211" s="23">
        <v>39.999999999999993</v>
      </c>
      <c r="O1211" s="371">
        <v>6.3821373015873002</v>
      </c>
      <c r="P1211" s="371">
        <v>1.3761904761904764</v>
      </c>
      <c r="Q1211" s="71">
        <v>0.76679762683031427</v>
      </c>
      <c r="R1211" s="371">
        <v>59.028278275187802</v>
      </c>
      <c r="S1211" s="24">
        <v>7.7583277777777768</v>
      </c>
      <c r="T1211" t="s">
        <v>1156</v>
      </c>
      <c r="U1211" t="s">
        <v>1047</v>
      </c>
      <c r="V1211" t="s">
        <v>1028</v>
      </c>
      <c r="W1211" t="s">
        <v>1157</v>
      </c>
    </row>
    <row r="1212" spans="1:25">
      <c r="A1212" s="108">
        <v>35</v>
      </c>
      <c r="B1212" t="s">
        <v>709</v>
      </c>
      <c r="C1212" t="s">
        <v>941</v>
      </c>
      <c r="D1212" s="27">
        <v>0.5</v>
      </c>
      <c r="E1212" s="133">
        <v>44434</v>
      </c>
      <c r="F1212" t="s">
        <v>1130</v>
      </c>
      <c r="K1212" s="27">
        <v>4.1500000000000004</v>
      </c>
      <c r="L1212" s="27">
        <v>26.2</v>
      </c>
      <c r="M1212" s="27">
        <v>6.31</v>
      </c>
      <c r="N1212" s="27">
        <v>37.799999999999997</v>
      </c>
      <c r="O1212" s="24">
        <v>3.5692039682539676</v>
      </c>
      <c r="P1212" s="24">
        <v>3.3255238095238102</v>
      </c>
      <c r="Q1212" s="71">
        <v>0.39200000000000007</v>
      </c>
      <c r="R1212" s="371">
        <v>63.75195842338168</v>
      </c>
      <c r="S1212" s="24">
        <v>6.8947277777777778</v>
      </c>
    </row>
    <row r="1213" spans="1:25">
      <c r="D1213" s="27"/>
      <c r="E1213" s="133"/>
      <c r="K1213" s="27"/>
      <c r="L1213" s="27"/>
      <c r="M1213" s="27"/>
      <c r="N1213" s="27"/>
      <c r="O1213" s="24"/>
      <c r="P1213" s="24"/>
      <c r="Q1213" s="71"/>
      <c r="R1213" s="371"/>
      <c r="S1213" s="24"/>
    </row>
    <row r="1214" spans="1:25" s="832" customFormat="1" ht="21" thickBot="1">
      <c r="A1214" s="144" t="s">
        <v>20</v>
      </c>
      <c r="B1214" s="144" t="s">
        <v>701</v>
      </c>
      <c r="C1214" s="146" t="s">
        <v>805</v>
      </c>
      <c r="D1214" s="1559" t="s">
        <v>786</v>
      </c>
      <c r="E1214" s="144" t="s">
        <v>1000</v>
      </c>
      <c r="F1214" s="146" t="s">
        <v>1008</v>
      </c>
      <c r="G1214" s="146" t="s">
        <v>806</v>
      </c>
      <c r="H1214" s="146" t="s">
        <v>807</v>
      </c>
      <c r="I1214" s="1560" t="s">
        <v>1009</v>
      </c>
      <c r="J1214" s="144" t="s">
        <v>1015</v>
      </c>
      <c r="K1214" s="148" t="s">
        <v>1016</v>
      </c>
      <c r="L1214" s="144" t="s">
        <v>703</v>
      </c>
      <c r="M1214" s="146" t="s">
        <v>1017</v>
      </c>
      <c r="N1214" s="149" t="s">
        <v>808</v>
      </c>
      <c r="O1214" s="149" t="s">
        <v>1018</v>
      </c>
      <c r="P1214" s="149" t="s">
        <v>809</v>
      </c>
      <c r="Q1214" s="149" t="s">
        <v>1019</v>
      </c>
      <c r="R1214" s="1409" t="s">
        <v>1021</v>
      </c>
      <c r="S1214" s="144" t="s">
        <v>1010</v>
      </c>
      <c r="T1214" s="146" t="s">
        <v>1011</v>
      </c>
      <c r="U1214" s="144" t="s">
        <v>1012</v>
      </c>
      <c r="V1214" s="146" t="s">
        <v>1013</v>
      </c>
      <c r="W1214" s="144" t="s">
        <v>1014</v>
      </c>
    </row>
    <row r="1215" spans="1:25" ht="16.2" thickTop="1">
      <c r="A1215" t="s">
        <v>709</v>
      </c>
      <c r="B1215" t="s">
        <v>941</v>
      </c>
      <c r="C1215" s="27">
        <v>0.5</v>
      </c>
      <c r="D1215" s="55">
        <v>44797</v>
      </c>
      <c r="E1215" s="27"/>
      <c r="F1215">
        <v>2</v>
      </c>
      <c r="G1215">
        <v>1.2</v>
      </c>
      <c r="H1215">
        <v>1.2</v>
      </c>
      <c r="I1215" s="1562">
        <v>1</v>
      </c>
      <c r="J1215" s="27" t="s">
        <v>815</v>
      </c>
      <c r="K1215" s="27">
        <v>26.2</v>
      </c>
      <c r="L1215" s="27">
        <v>6.45</v>
      </c>
      <c r="M1215" s="27">
        <v>32.1</v>
      </c>
      <c r="N1215" s="24">
        <v>124.46804582979962</v>
      </c>
      <c r="O1215" s="24">
        <v>19.507555949367088</v>
      </c>
      <c r="P1215" s="24">
        <v>1.719804562379448</v>
      </c>
      <c r="Q1215" s="49">
        <v>75.372195176418046</v>
      </c>
      <c r="R1215" s="24">
        <v>143.97560177916671</v>
      </c>
      <c r="S1215" t="s">
        <v>1025</v>
      </c>
      <c r="T1215">
        <v>2</v>
      </c>
      <c r="U1215">
        <v>2</v>
      </c>
      <c r="V1215" t="s">
        <v>1158</v>
      </c>
    </row>
    <row r="1216" spans="1:25">
      <c r="A1216" t="s">
        <v>709</v>
      </c>
      <c r="B1216" t="s">
        <v>941</v>
      </c>
      <c r="C1216" s="27">
        <v>1</v>
      </c>
      <c r="D1216" s="55">
        <v>44797</v>
      </c>
      <c r="E1216" s="27"/>
      <c r="I1216" s="1561"/>
      <c r="J1216" s="27" t="s">
        <v>815</v>
      </c>
      <c r="K1216" s="27">
        <v>25.2</v>
      </c>
      <c r="L1216" s="27">
        <v>6.21</v>
      </c>
      <c r="M1216" s="27">
        <v>29.6</v>
      </c>
      <c r="N1216" s="24">
        <v>265.26870354625527</v>
      </c>
      <c r="O1216" s="24">
        <v>33.98145063291139</v>
      </c>
      <c r="P1216" s="24">
        <v>2.6674519743028169</v>
      </c>
      <c r="Q1216" s="49">
        <v>106.18952434122374</v>
      </c>
      <c r="R1216" s="24">
        <v>299.25015417916666</v>
      </c>
    </row>
    <row r="1217" spans="1:36">
      <c r="D1217" s="27"/>
      <c r="E1217" s="133"/>
      <c r="K1217" s="27"/>
      <c r="L1217" s="27"/>
      <c r="M1217" s="27"/>
      <c r="N1217" s="27"/>
      <c r="O1217" s="24"/>
      <c r="P1217" s="24"/>
      <c r="Q1217" s="71"/>
      <c r="R1217" s="371"/>
      <c r="S1217" s="24"/>
    </row>
    <row r="1218" spans="1:36" s="747" customFormat="1">
      <c r="A1218" s="983"/>
      <c r="B1218" s="815"/>
      <c r="C1218" s="815"/>
      <c r="D1218" s="815"/>
      <c r="E1218" s="873"/>
      <c r="F1218" s="815"/>
      <c r="G1218" s="815"/>
      <c r="H1218" s="815"/>
      <c r="I1218" s="815"/>
      <c r="J1218" s="875"/>
      <c r="K1218" s="815"/>
      <c r="L1218" s="876"/>
      <c r="M1218" s="815"/>
      <c r="N1218" s="815"/>
      <c r="O1218" s="815"/>
      <c r="P1218" s="815"/>
      <c r="Q1218" s="878"/>
      <c r="R1218" s="878"/>
      <c r="S1218" s="815"/>
      <c r="T1218" s="815"/>
      <c r="U1218" s="815"/>
      <c r="V1218" s="815"/>
      <c r="W1218" s="815"/>
      <c r="X1218" s="815"/>
    </row>
    <row r="1219" spans="1:36" s="747" customFormat="1" ht="31.2">
      <c r="A1219" s="984" t="s">
        <v>756</v>
      </c>
      <c r="B1219" s="815"/>
      <c r="C1219" s="815"/>
      <c r="D1219" s="815"/>
      <c r="E1219" s="873"/>
      <c r="F1219" s="815"/>
      <c r="G1219" s="815"/>
      <c r="H1219" s="815"/>
      <c r="I1219" s="815"/>
      <c r="J1219" s="875"/>
      <c r="K1219" s="815"/>
      <c r="L1219" s="876"/>
      <c r="M1219" s="815"/>
      <c r="N1219" s="815"/>
      <c r="O1219" s="815"/>
      <c r="P1219" s="815"/>
      <c r="Q1219" s="878"/>
      <c r="R1219" s="878"/>
      <c r="S1219" s="815"/>
      <c r="T1219" s="815"/>
      <c r="U1219" s="815"/>
      <c r="V1219" s="815"/>
      <c r="W1219" s="815"/>
      <c r="X1219" s="815"/>
    </row>
    <row r="1220" spans="1:36">
      <c r="A1220" s="840" t="s">
        <v>784</v>
      </c>
      <c r="B1220" s="841" t="s">
        <v>20</v>
      </c>
      <c r="C1220" s="841" t="s">
        <v>701</v>
      </c>
      <c r="D1220" s="841" t="s">
        <v>999</v>
      </c>
      <c r="E1220" s="842" t="s">
        <v>785</v>
      </c>
      <c r="F1220" s="842" t="s">
        <v>786</v>
      </c>
      <c r="G1220" s="842" t="s">
        <v>1000</v>
      </c>
      <c r="H1220" s="842" t="s">
        <v>1001</v>
      </c>
      <c r="I1220" s="842" t="s">
        <v>787</v>
      </c>
      <c r="J1220" s="842" t="s">
        <v>788</v>
      </c>
      <c r="K1220" s="842" t="s">
        <v>789</v>
      </c>
      <c r="L1220" s="842" t="s">
        <v>1002</v>
      </c>
      <c r="M1220" s="842" t="s">
        <v>790</v>
      </c>
      <c r="N1220" s="842" t="s">
        <v>791</v>
      </c>
      <c r="O1220" s="843" t="s">
        <v>792</v>
      </c>
      <c r="P1220" s="843" t="s">
        <v>474</v>
      </c>
      <c r="Q1220" s="843" t="s">
        <v>793</v>
      </c>
      <c r="R1220" s="843" t="s">
        <v>483</v>
      </c>
      <c r="S1220" s="843" t="s">
        <v>794</v>
      </c>
      <c r="T1220" s="843" t="s">
        <v>480</v>
      </c>
      <c r="U1220" s="843" t="s">
        <v>1003</v>
      </c>
      <c r="V1220" s="841" t="s">
        <v>1004</v>
      </c>
      <c r="W1220" s="841" t="s">
        <v>1005</v>
      </c>
      <c r="X1220" s="844" t="s">
        <v>1006</v>
      </c>
      <c r="Y1220" s="845" t="s">
        <v>798</v>
      </c>
      <c r="AE1220" s="848" t="s">
        <v>784</v>
      </c>
      <c r="AF1220" s="849" t="s">
        <v>20</v>
      </c>
      <c r="AG1220" s="849" t="s">
        <v>701</v>
      </c>
      <c r="AH1220" s="849" t="s">
        <v>1005</v>
      </c>
      <c r="AI1220" s="844" t="s">
        <v>1006</v>
      </c>
      <c r="AJ1220" s="850" t="s">
        <v>798</v>
      </c>
    </row>
    <row r="1221" spans="1:36">
      <c r="A1221" s="787" t="s">
        <v>71</v>
      </c>
      <c r="B1221" s="788" t="s">
        <v>709</v>
      </c>
      <c r="C1221" s="788" t="s">
        <v>756</v>
      </c>
      <c r="D1221" s="789"/>
      <c r="E1221" s="790">
        <v>0.5</v>
      </c>
      <c r="F1221" s="791">
        <v>43004</v>
      </c>
      <c r="G1221" s="789"/>
      <c r="H1221" s="789"/>
      <c r="I1221" s="790">
        <v>2.62</v>
      </c>
      <c r="J1221" s="788">
        <v>1.4</v>
      </c>
      <c r="K1221" s="882">
        <v>4.2597468354430372</v>
      </c>
      <c r="L1221" s="930">
        <v>0.39425316455696252</v>
      </c>
      <c r="M1221" s="885">
        <v>0.45728032012321301</v>
      </c>
      <c r="N1221">
        <v>14.163800635496401</v>
      </c>
      <c r="O1221" s="784">
        <v>1.4</v>
      </c>
      <c r="P1221" s="784">
        <v>55.145731728297577</v>
      </c>
      <c r="Q1221" s="882">
        <v>3.217468354430379</v>
      </c>
      <c r="R1221" s="784">
        <v>42.033317685821494</v>
      </c>
      <c r="S1221" s="882">
        <v>15.253323761303815</v>
      </c>
      <c r="T1221" s="784">
        <v>43.460892402166948</v>
      </c>
      <c r="U1221" s="784">
        <v>46.879980605428671</v>
      </c>
      <c r="V1221" s="785" t="s">
        <v>1030</v>
      </c>
      <c r="W1221" s="788"/>
      <c r="X1221" s="788"/>
      <c r="Y1221" s="571" t="s">
        <v>1031</v>
      </c>
    </row>
    <row r="1222" spans="1:36">
      <c r="A1222" s="787" t="s">
        <v>71</v>
      </c>
      <c r="B1222" s="788" t="s">
        <v>709</v>
      </c>
      <c r="C1222" s="788" t="s">
        <v>756</v>
      </c>
      <c r="D1222" s="789"/>
      <c r="E1222" s="790">
        <v>1</v>
      </c>
      <c r="F1222" s="791">
        <v>43004</v>
      </c>
      <c r="G1222" s="789"/>
      <c r="H1222" s="789"/>
      <c r="I1222" s="790">
        <v>2.62</v>
      </c>
      <c r="J1222" s="788">
        <v>1.4</v>
      </c>
      <c r="K1222" s="788"/>
      <c r="L1222" s="789"/>
      <c r="M1222" s="883"/>
      <c r="N1222" t="s">
        <v>803</v>
      </c>
      <c r="O1222" s="788"/>
      <c r="P1222" s="788" t="s">
        <v>803</v>
      </c>
      <c r="Q1222" s="788"/>
      <c r="R1222" s="788" t="s">
        <v>803</v>
      </c>
      <c r="S1222" s="788"/>
      <c r="T1222" s="788" t="s">
        <v>803</v>
      </c>
      <c r="U1222" s="788" t="s">
        <v>803</v>
      </c>
      <c r="V1222" s="788" t="s">
        <v>803</v>
      </c>
      <c r="W1222" s="788"/>
      <c r="X1222" s="788"/>
      <c r="Y1222" s="430" t="s">
        <v>803</v>
      </c>
    </row>
    <row r="1223" spans="1:36">
      <c r="A1223" s="787" t="s">
        <v>71</v>
      </c>
      <c r="B1223" s="788" t="s">
        <v>709</v>
      </c>
      <c r="C1223" s="788" t="s">
        <v>756</v>
      </c>
      <c r="D1223" s="789"/>
      <c r="E1223" s="790">
        <v>1.5</v>
      </c>
      <c r="F1223" s="791">
        <v>43004</v>
      </c>
      <c r="G1223" s="789"/>
      <c r="H1223" s="789"/>
      <c r="I1223" s="790">
        <v>2.62</v>
      </c>
      <c r="J1223" s="788">
        <v>1.4</v>
      </c>
      <c r="K1223" s="788"/>
      <c r="L1223" s="789"/>
      <c r="M1223" s="883"/>
      <c r="N1223" t="s">
        <v>803</v>
      </c>
      <c r="O1223" s="788"/>
      <c r="P1223" s="788" t="s">
        <v>803</v>
      </c>
      <c r="Q1223" s="788"/>
      <c r="R1223" s="788" t="s">
        <v>803</v>
      </c>
      <c r="S1223" s="788"/>
      <c r="T1223" s="788" t="s">
        <v>803</v>
      </c>
      <c r="U1223" s="788" t="s">
        <v>803</v>
      </c>
      <c r="V1223" s="788" t="s">
        <v>803</v>
      </c>
      <c r="W1223" s="788"/>
      <c r="X1223" s="788"/>
      <c r="Y1223" s="430" t="s">
        <v>803</v>
      </c>
    </row>
    <row r="1224" spans="1:36">
      <c r="A1224" s="787" t="s">
        <v>71</v>
      </c>
      <c r="B1224" s="788" t="s">
        <v>709</v>
      </c>
      <c r="C1224" s="788" t="s">
        <v>756</v>
      </c>
      <c r="D1224" s="789"/>
      <c r="E1224" s="790">
        <v>2</v>
      </c>
      <c r="F1224" s="791">
        <v>43004</v>
      </c>
      <c r="G1224" s="789"/>
      <c r="H1224" s="789"/>
      <c r="I1224" s="790">
        <v>2.62</v>
      </c>
      <c r="J1224" s="788">
        <v>1.4</v>
      </c>
      <c r="K1224" s="788"/>
      <c r="L1224" s="789"/>
      <c r="M1224" s="883"/>
      <c r="N1224" t="s">
        <v>803</v>
      </c>
      <c r="O1224" s="788"/>
      <c r="P1224" s="788" t="s">
        <v>803</v>
      </c>
      <c r="Q1224" s="788"/>
      <c r="R1224" s="788" t="s">
        <v>803</v>
      </c>
      <c r="S1224" s="788"/>
      <c r="T1224" s="788" t="s">
        <v>803</v>
      </c>
      <c r="U1224" s="788" t="s">
        <v>803</v>
      </c>
      <c r="V1224" s="788" t="s">
        <v>803</v>
      </c>
      <c r="W1224" s="788"/>
      <c r="X1224" s="788"/>
      <c r="Y1224" s="430" t="s">
        <v>803</v>
      </c>
    </row>
    <row r="1225" spans="1:36">
      <c r="A1225" s="787" t="s">
        <v>71</v>
      </c>
      <c r="B1225" s="788" t="s">
        <v>709</v>
      </c>
      <c r="C1225" s="788" t="s">
        <v>756</v>
      </c>
      <c r="D1225" s="789"/>
      <c r="E1225" s="790">
        <v>2.5</v>
      </c>
      <c r="F1225" s="791">
        <v>43004</v>
      </c>
      <c r="G1225" s="789"/>
      <c r="H1225" s="789"/>
      <c r="I1225" s="790">
        <v>2.62</v>
      </c>
      <c r="J1225" s="788">
        <v>1.4</v>
      </c>
      <c r="K1225" s="882">
        <v>2.1751898734177209</v>
      </c>
      <c r="L1225" s="930">
        <v>3.2306101265822789</v>
      </c>
      <c r="M1225" s="885">
        <v>0.52763113860370725</v>
      </c>
      <c r="N1225">
        <v>16.342846887111229</v>
      </c>
      <c r="O1225" s="788"/>
      <c r="P1225" s="788" t="s">
        <v>803</v>
      </c>
      <c r="Q1225" s="788"/>
      <c r="R1225" s="788" t="s">
        <v>803</v>
      </c>
      <c r="S1225" s="788"/>
      <c r="T1225" s="788" t="s">
        <v>803</v>
      </c>
      <c r="U1225" s="788" t="s">
        <v>803</v>
      </c>
      <c r="V1225" s="788" t="s">
        <v>803</v>
      </c>
      <c r="W1225" s="788"/>
      <c r="X1225" s="788"/>
      <c r="Y1225" s="430" t="s">
        <v>803</v>
      </c>
    </row>
    <row r="1226" spans="1:36">
      <c r="A1226" s="787"/>
      <c r="B1226" s="788"/>
      <c r="C1226" s="788"/>
      <c r="D1226" s="789"/>
      <c r="E1226" s="790"/>
      <c r="F1226" s="791"/>
      <c r="G1226" s="789"/>
      <c r="H1226" s="789"/>
      <c r="I1226" s="790"/>
      <c r="J1226" s="788"/>
      <c r="K1226" s="882"/>
      <c r="L1226" s="930"/>
      <c r="M1226" s="885"/>
      <c r="O1226" s="788"/>
      <c r="P1226" s="788"/>
      <c r="Q1226" s="788"/>
      <c r="R1226" s="788"/>
      <c r="S1226" s="788"/>
      <c r="T1226" s="788"/>
      <c r="U1226" s="788"/>
      <c r="V1226" s="788"/>
      <c r="W1226" s="788"/>
      <c r="X1226" s="788"/>
      <c r="Y1226" s="430"/>
    </row>
    <row r="1227" spans="1:36">
      <c r="A1227" s="787" t="s">
        <v>71</v>
      </c>
      <c r="B1227" s="788" t="s">
        <v>368</v>
      </c>
      <c r="C1227" s="789" t="s">
        <v>72</v>
      </c>
      <c r="D1227" s="789" t="s">
        <v>1110</v>
      </c>
      <c r="E1227" s="789">
        <v>0.5</v>
      </c>
      <c r="F1227" s="886">
        <v>43339</v>
      </c>
      <c r="G1227" s="790"/>
      <c r="H1227" s="790"/>
      <c r="I1227" s="789">
        <v>3</v>
      </c>
      <c r="J1227" s="789">
        <v>1.7450000000000001</v>
      </c>
      <c r="K1227" s="789">
        <v>4.0199999999999996</v>
      </c>
      <c r="L1227" s="789">
        <v>0.27</v>
      </c>
      <c r="M1227" s="951">
        <v>0.44</v>
      </c>
      <c r="N1227">
        <v>13.62856</v>
      </c>
      <c r="O1227" s="784">
        <v>1.7450000000000001</v>
      </c>
      <c r="P1227" s="784">
        <v>51.967729635650727</v>
      </c>
      <c r="Q1227" s="784">
        <v>52.015000000000001</v>
      </c>
      <c r="R1227" s="784">
        <v>69.334840742955109</v>
      </c>
      <c r="S1227" s="784">
        <v>64.425920000000005</v>
      </c>
      <c r="T1227" s="784">
        <v>64.246068280355146</v>
      </c>
      <c r="U1227" s="784">
        <v>61.849546219653661</v>
      </c>
      <c r="V1227" s="785" t="s">
        <v>1030</v>
      </c>
      <c r="W1227" s="784"/>
      <c r="X1227" s="788"/>
      <c r="Y1227" s="430" t="s">
        <v>803</v>
      </c>
    </row>
    <row r="1228" spans="1:36">
      <c r="A1228" s="787" t="s">
        <v>71</v>
      </c>
      <c r="B1228" s="788" t="s">
        <v>368</v>
      </c>
      <c r="C1228" s="789" t="s">
        <v>72</v>
      </c>
      <c r="D1228" s="789" t="s">
        <v>1110</v>
      </c>
      <c r="E1228" s="789">
        <v>1</v>
      </c>
      <c r="F1228" s="886">
        <v>43339</v>
      </c>
      <c r="G1228" s="790"/>
      <c r="H1228" s="790"/>
      <c r="I1228" s="789">
        <v>3</v>
      </c>
      <c r="J1228" s="789">
        <v>1.7450000000000001</v>
      </c>
      <c r="K1228" s="789"/>
      <c r="L1228" s="789"/>
      <c r="M1228" s="951"/>
      <c r="N1228" t="s">
        <v>803</v>
      </c>
      <c r="O1228" s="784"/>
      <c r="P1228" s="784" t="s">
        <v>803</v>
      </c>
      <c r="Q1228" s="784"/>
      <c r="R1228" s="784" t="s">
        <v>803</v>
      </c>
      <c r="S1228" s="784"/>
      <c r="T1228" s="784" t="s">
        <v>803</v>
      </c>
      <c r="U1228" s="784" t="s">
        <v>803</v>
      </c>
      <c r="V1228" s="785" t="s">
        <v>803</v>
      </c>
      <c r="W1228" s="784"/>
      <c r="X1228" s="788"/>
      <c r="Y1228" s="430" t="s">
        <v>803</v>
      </c>
    </row>
    <row r="1229" spans="1:36">
      <c r="A1229" s="787" t="s">
        <v>71</v>
      </c>
      <c r="B1229" s="788" t="s">
        <v>368</v>
      </c>
      <c r="C1229" s="789" t="s">
        <v>72</v>
      </c>
      <c r="D1229" s="789" t="s">
        <v>1110</v>
      </c>
      <c r="E1229" s="789">
        <v>1.5</v>
      </c>
      <c r="F1229" s="886">
        <v>43339</v>
      </c>
      <c r="G1229" s="790"/>
      <c r="H1229" s="790"/>
      <c r="I1229" s="789">
        <v>3</v>
      </c>
      <c r="J1229" s="789">
        <v>1.7450000000000001</v>
      </c>
      <c r="K1229" s="789"/>
      <c r="L1229" s="789"/>
      <c r="M1229" s="951"/>
      <c r="N1229" t="s">
        <v>803</v>
      </c>
      <c r="O1229" s="784"/>
      <c r="P1229" s="784" t="s">
        <v>803</v>
      </c>
      <c r="Q1229" s="784"/>
      <c r="R1229" s="784" t="s">
        <v>803</v>
      </c>
      <c r="S1229" s="784"/>
      <c r="T1229" s="784" t="s">
        <v>803</v>
      </c>
      <c r="U1229" s="784" t="s">
        <v>803</v>
      </c>
      <c r="V1229" s="785" t="s">
        <v>803</v>
      </c>
      <c r="W1229" s="784"/>
      <c r="X1229" s="788"/>
      <c r="Y1229" s="430" t="s">
        <v>803</v>
      </c>
    </row>
    <row r="1230" spans="1:36">
      <c r="A1230" s="787" t="s">
        <v>71</v>
      </c>
      <c r="B1230" s="788" t="s">
        <v>368</v>
      </c>
      <c r="C1230" s="789" t="s">
        <v>72</v>
      </c>
      <c r="D1230" s="789" t="s">
        <v>1110</v>
      </c>
      <c r="E1230" s="789">
        <v>2</v>
      </c>
      <c r="F1230" s="886">
        <v>43339</v>
      </c>
      <c r="G1230" s="790"/>
      <c r="H1230" s="790"/>
      <c r="I1230" s="789">
        <v>3</v>
      </c>
      <c r="J1230" s="789">
        <v>1.7450000000000001</v>
      </c>
      <c r="K1230" s="789">
        <v>100.01</v>
      </c>
      <c r="L1230" s="789">
        <v>30.25</v>
      </c>
      <c r="M1230" s="951">
        <v>3.72</v>
      </c>
      <c r="N1230">
        <v>115.22328</v>
      </c>
      <c r="O1230" s="784"/>
      <c r="P1230" s="784" t="s">
        <v>803</v>
      </c>
      <c r="Q1230" s="784"/>
      <c r="R1230" s="784" t="s">
        <v>803</v>
      </c>
      <c r="S1230" s="784"/>
      <c r="T1230" s="784" t="s">
        <v>803</v>
      </c>
      <c r="U1230" s="784" t="s">
        <v>803</v>
      </c>
      <c r="V1230" s="785" t="s">
        <v>803</v>
      </c>
      <c r="W1230" s="784"/>
      <c r="X1230" s="788"/>
      <c r="Y1230" s="430" t="s">
        <v>803</v>
      </c>
    </row>
    <row r="1231" spans="1:36">
      <c r="A1231" s="794" t="s">
        <v>71</v>
      </c>
      <c r="B1231" s="795" t="s">
        <v>368</v>
      </c>
      <c r="C1231" s="796" t="s">
        <v>72</v>
      </c>
      <c r="D1231" s="796" t="s">
        <v>1110</v>
      </c>
      <c r="E1231" s="796">
        <v>2.5</v>
      </c>
      <c r="F1231" s="887">
        <v>43339</v>
      </c>
      <c r="G1231" s="797"/>
      <c r="H1231" s="797"/>
      <c r="I1231" s="796">
        <v>3</v>
      </c>
      <c r="J1231" s="796">
        <v>1.7450000000000001</v>
      </c>
      <c r="K1231" s="796"/>
      <c r="L1231" s="796"/>
      <c r="M1231" s="952"/>
      <c r="N1231" t="s">
        <v>803</v>
      </c>
      <c r="O1231" s="800"/>
      <c r="P1231" s="800" t="s">
        <v>803</v>
      </c>
      <c r="Q1231" s="800"/>
      <c r="R1231" s="800" t="s">
        <v>803</v>
      </c>
      <c r="S1231" s="800"/>
      <c r="T1231" s="800" t="s">
        <v>803</v>
      </c>
      <c r="U1231" s="800" t="s">
        <v>803</v>
      </c>
      <c r="V1231" s="801" t="s">
        <v>803</v>
      </c>
      <c r="W1231" s="800"/>
      <c r="X1231" s="795"/>
      <c r="Y1231" s="803" t="s">
        <v>803</v>
      </c>
    </row>
    <row r="1232" spans="1:36">
      <c r="A1232" s="884"/>
      <c r="C1232" s="27"/>
      <c r="D1232" s="27"/>
      <c r="E1232" s="27"/>
      <c r="F1232" s="47"/>
      <c r="G1232" s="173"/>
      <c r="H1232" s="173"/>
      <c r="I1232" s="27"/>
      <c r="J1232" s="27"/>
      <c r="K1232" s="27"/>
      <c r="L1232" s="27"/>
      <c r="M1232" s="607"/>
      <c r="O1232" s="592"/>
      <c r="P1232" s="592"/>
      <c r="Q1232" s="592"/>
      <c r="R1232" s="592"/>
      <c r="S1232" s="592"/>
      <c r="T1232" s="592"/>
      <c r="U1232" s="592"/>
      <c r="V1232" s="833"/>
      <c r="W1232" s="592"/>
    </row>
    <row r="1233" spans="1:25" ht="31.8" thickBot="1">
      <c r="A1233" s="974" t="s">
        <v>804</v>
      </c>
      <c r="B1233" s="934" t="s">
        <v>20</v>
      </c>
      <c r="C1233" s="934" t="s">
        <v>701</v>
      </c>
      <c r="D1233" s="935" t="s">
        <v>805</v>
      </c>
      <c r="E1233" s="936" t="s">
        <v>786</v>
      </c>
      <c r="F1233" s="934" t="s">
        <v>1000</v>
      </c>
      <c r="G1233" s="935" t="s">
        <v>1008</v>
      </c>
      <c r="H1233" s="935" t="s">
        <v>806</v>
      </c>
      <c r="I1233" s="935" t="s">
        <v>807</v>
      </c>
      <c r="J1233" s="937" t="s">
        <v>1009</v>
      </c>
      <c r="K1233" s="934" t="s">
        <v>1010</v>
      </c>
      <c r="L1233" s="935" t="s">
        <v>1011</v>
      </c>
      <c r="M1233" s="934" t="s">
        <v>1012</v>
      </c>
      <c r="N1233" s="935" t="s">
        <v>1013</v>
      </c>
      <c r="O1233" s="934" t="s">
        <v>1014</v>
      </c>
      <c r="P1233" s="934" t="s">
        <v>1015</v>
      </c>
      <c r="Q1233" s="938" t="s">
        <v>1016</v>
      </c>
      <c r="R1233" s="934" t="s">
        <v>703</v>
      </c>
      <c r="S1233" s="935" t="s">
        <v>1017</v>
      </c>
      <c r="T1233" s="934" t="s">
        <v>808</v>
      </c>
      <c r="U1233" s="934" t="s">
        <v>1018</v>
      </c>
      <c r="V1233" s="939" t="s">
        <v>809</v>
      </c>
      <c r="W1233" s="939" t="s">
        <v>1019</v>
      </c>
      <c r="X1233" s="934" t="s">
        <v>1020</v>
      </c>
      <c r="Y1233" s="935" t="s">
        <v>1021</v>
      </c>
    </row>
    <row r="1234" spans="1:25">
      <c r="A1234" s="108">
        <v>135</v>
      </c>
      <c r="B1234" t="s">
        <v>709</v>
      </c>
      <c r="C1234" t="s">
        <v>943</v>
      </c>
      <c r="D1234" s="18">
        <v>0.15</v>
      </c>
      <c r="E1234" s="55">
        <v>43724</v>
      </c>
      <c r="G1234">
        <v>2</v>
      </c>
      <c r="H1234" s="165">
        <v>2.1</v>
      </c>
      <c r="I1234" s="166">
        <v>1.395</v>
      </c>
      <c r="J1234" s="70">
        <v>0.66428571428571426</v>
      </c>
      <c r="K1234" t="s">
        <v>815</v>
      </c>
      <c r="L1234">
        <v>2</v>
      </c>
      <c r="M1234">
        <v>2</v>
      </c>
      <c r="N1234" t="s">
        <v>1159</v>
      </c>
      <c r="P1234" s="27">
        <v>6</v>
      </c>
      <c r="Q1234" s="27">
        <v>21.3</v>
      </c>
      <c r="R1234" s="27">
        <v>6.41</v>
      </c>
      <c r="S1234" s="23">
        <v>30</v>
      </c>
      <c r="T1234" s="24">
        <v>1.9020524894514776</v>
      </c>
      <c r="U1234" s="24">
        <v>1.3218541091596332</v>
      </c>
      <c r="V1234" s="24">
        <v>0.36285533296381339</v>
      </c>
      <c r="W1234" s="371">
        <v>42.243725490196084</v>
      </c>
      <c r="X1234" s="27" t="s">
        <v>815</v>
      </c>
      <c r="Y1234" s="24">
        <v>3.2239065986111108</v>
      </c>
    </row>
    <row r="1235" spans="1:25">
      <c r="B1235" t="s">
        <v>709</v>
      </c>
      <c r="C1235" t="s">
        <v>943</v>
      </c>
      <c r="D1235" s="18">
        <v>0.5</v>
      </c>
      <c r="E1235" s="55">
        <v>43724</v>
      </c>
      <c r="H1235" s="165"/>
      <c r="I1235" s="166"/>
      <c r="P1235" s="27">
        <v>5.93</v>
      </c>
      <c r="Q1235" s="27">
        <v>21.3</v>
      </c>
      <c r="R1235" s="27" t="s">
        <v>811</v>
      </c>
      <c r="S1235" s="27" t="s">
        <v>811</v>
      </c>
      <c r="T1235" s="27" t="s">
        <v>811</v>
      </c>
      <c r="U1235" s="27" t="s">
        <v>811</v>
      </c>
      <c r="V1235" s="27" t="s">
        <v>811</v>
      </c>
      <c r="W1235" s="27" t="s">
        <v>811</v>
      </c>
      <c r="X1235" s="27" t="s">
        <v>815</v>
      </c>
      <c r="Y1235" s="27" t="s">
        <v>811</v>
      </c>
    </row>
    <row r="1236" spans="1:25">
      <c r="B1236" t="s">
        <v>709</v>
      </c>
      <c r="C1236" t="s">
        <v>943</v>
      </c>
      <c r="D1236" s="18">
        <v>1</v>
      </c>
      <c r="E1236" s="55">
        <v>43724</v>
      </c>
      <c r="H1236" s="165"/>
      <c r="I1236" s="166"/>
      <c r="P1236" s="27">
        <v>3.57</v>
      </c>
      <c r="Q1236" s="27">
        <v>20.399999999999999</v>
      </c>
      <c r="R1236" s="27" t="s">
        <v>811</v>
      </c>
      <c r="S1236" s="27" t="s">
        <v>811</v>
      </c>
      <c r="T1236" s="27" t="s">
        <v>811</v>
      </c>
      <c r="U1236" s="27" t="s">
        <v>811</v>
      </c>
      <c r="V1236" s="27" t="s">
        <v>811</v>
      </c>
      <c r="W1236" s="27" t="s">
        <v>811</v>
      </c>
      <c r="X1236" s="27" t="s">
        <v>815</v>
      </c>
      <c r="Y1236" s="27" t="s">
        <v>811</v>
      </c>
    </row>
    <row r="1237" spans="1:25">
      <c r="B1237" t="s">
        <v>709</v>
      </c>
      <c r="C1237" t="s">
        <v>943</v>
      </c>
      <c r="D1237" s="18">
        <v>1.5</v>
      </c>
      <c r="E1237" s="55">
        <v>43724</v>
      </c>
      <c r="H1237" s="165"/>
      <c r="I1237" s="166"/>
      <c r="P1237" s="27">
        <v>3</v>
      </c>
      <c r="Q1237" s="27">
        <v>18.600000000000001</v>
      </c>
      <c r="R1237" s="27">
        <v>6.26</v>
      </c>
      <c r="S1237" s="27">
        <v>30.6</v>
      </c>
      <c r="T1237" s="24">
        <v>4.1002329113924043</v>
      </c>
      <c r="U1237" s="24">
        <v>3.2896242205520405</v>
      </c>
      <c r="V1237" s="24">
        <v>0.58056853274210152</v>
      </c>
      <c r="W1237" s="371">
        <v>43.698995098039227</v>
      </c>
      <c r="X1237" s="27" t="s">
        <v>815</v>
      </c>
      <c r="Y1237" s="24">
        <v>7.3898571319444448</v>
      </c>
    </row>
    <row r="1238" spans="1:25">
      <c r="B1238" t="s">
        <v>709</v>
      </c>
      <c r="C1238" t="s">
        <v>943</v>
      </c>
      <c r="D1238" s="18">
        <v>2</v>
      </c>
      <c r="E1238" s="55">
        <v>43724</v>
      </c>
      <c r="H1238" s="165"/>
      <c r="I1238" s="166"/>
      <c r="P1238" s="27">
        <v>1.23</v>
      </c>
      <c r="Q1238" s="27">
        <v>17.600000000000001</v>
      </c>
      <c r="R1238" s="27" t="s">
        <v>811</v>
      </c>
      <c r="S1238" s="27" t="s">
        <v>811</v>
      </c>
      <c r="T1238" s="27" t="s">
        <v>811</v>
      </c>
      <c r="U1238" s="27" t="s">
        <v>811</v>
      </c>
      <c r="V1238" s="27" t="s">
        <v>811</v>
      </c>
      <c r="W1238" s="27" t="s">
        <v>811</v>
      </c>
      <c r="X1238" s="27" t="s">
        <v>815</v>
      </c>
      <c r="Y1238" s="27" t="s">
        <v>811</v>
      </c>
    </row>
    <row r="1239" spans="1:25">
      <c r="D1239" s="18"/>
      <c r="E1239" s="55"/>
      <c r="H1239" s="165"/>
      <c r="I1239" s="166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</row>
    <row r="1240" spans="1:25" ht="31.8" thickBot="1">
      <c r="A1240" s="975" t="s">
        <v>20</v>
      </c>
      <c r="B1240" s="940" t="s">
        <v>701</v>
      </c>
      <c r="C1240" s="941" t="s">
        <v>805</v>
      </c>
      <c r="D1240" s="942" t="s">
        <v>786</v>
      </c>
      <c r="E1240" s="940" t="s">
        <v>1000</v>
      </c>
      <c r="F1240" s="941" t="s">
        <v>1008</v>
      </c>
      <c r="G1240" s="941" t="s">
        <v>806</v>
      </c>
      <c r="H1240" s="941" t="s">
        <v>807</v>
      </c>
      <c r="I1240" s="943" t="s">
        <v>1009</v>
      </c>
      <c r="J1240" s="940" t="s">
        <v>1010</v>
      </c>
      <c r="K1240" s="941" t="s">
        <v>1011</v>
      </c>
      <c r="L1240" s="940" t="s">
        <v>1012</v>
      </c>
      <c r="M1240" s="941" t="s">
        <v>1013</v>
      </c>
      <c r="N1240" s="940" t="s">
        <v>1014</v>
      </c>
      <c r="O1240" s="940" t="s">
        <v>1015</v>
      </c>
      <c r="P1240" s="944" t="s">
        <v>1016</v>
      </c>
      <c r="Q1240" s="940" t="s">
        <v>703</v>
      </c>
      <c r="R1240" s="941" t="s">
        <v>1017</v>
      </c>
      <c r="S1240" s="940" t="s">
        <v>808</v>
      </c>
      <c r="T1240" s="940" t="s">
        <v>1018</v>
      </c>
      <c r="U1240" s="945" t="s">
        <v>809</v>
      </c>
      <c r="V1240" s="945" t="s">
        <v>1019</v>
      </c>
      <c r="W1240" s="940" t="s">
        <v>1020</v>
      </c>
      <c r="X1240" s="941" t="s">
        <v>1021</v>
      </c>
    </row>
    <row r="1241" spans="1:25" ht="16.2" thickTop="1">
      <c r="A1241" s="108" t="s">
        <v>709</v>
      </c>
      <c r="B1241" t="s">
        <v>756</v>
      </c>
      <c r="C1241">
        <v>0.5</v>
      </c>
      <c r="D1241" s="55">
        <v>44083</v>
      </c>
      <c r="F1241">
        <v>2</v>
      </c>
      <c r="G1241">
        <v>2.5499999999999998</v>
      </c>
      <c r="H1241">
        <v>1.77</v>
      </c>
      <c r="J1241" t="s">
        <v>1025</v>
      </c>
      <c r="K1241">
        <v>3</v>
      </c>
      <c r="L1241">
        <v>2</v>
      </c>
      <c r="M1241" t="s">
        <v>1160</v>
      </c>
      <c r="N1241" t="s">
        <v>815</v>
      </c>
      <c r="O1241" s="24">
        <v>7.5</v>
      </c>
      <c r="P1241" s="27">
        <v>25</v>
      </c>
      <c r="Q1241" s="27">
        <v>6.91</v>
      </c>
      <c r="R1241" s="27">
        <v>41.000000000000007</v>
      </c>
      <c r="S1241" s="371">
        <v>3.3102222222222228</v>
      </c>
      <c r="T1241" s="371">
        <v>2.5000000000000001E-2</v>
      </c>
      <c r="U1241" s="24">
        <v>0.61776005146435919</v>
      </c>
      <c r="V1241" s="371">
        <v>35.758470948012238</v>
      </c>
    </row>
    <row r="1242" spans="1:25">
      <c r="A1242" s="108" t="s">
        <v>709</v>
      </c>
      <c r="B1242" t="s">
        <v>756</v>
      </c>
      <c r="C1242">
        <v>1</v>
      </c>
      <c r="D1242" s="55">
        <v>44083</v>
      </c>
      <c r="O1242" s="24">
        <v>7.19</v>
      </c>
      <c r="P1242" s="27">
        <v>24.6</v>
      </c>
      <c r="Q1242" s="27" t="s">
        <v>811</v>
      </c>
      <c r="R1242" s="27" t="s">
        <v>811</v>
      </c>
      <c r="S1242" s="24" t="s">
        <v>811</v>
      </c>
      <c r="T1242" s="24" t="s">
        <v>811</v>
      </c>
      <c r="U1242" s="24" t="s">
        <v>811</v>
      </c>
      <c r="V1242" s="24" t="s">
        <v>811</v>
      </c>
    </row>
    <row r="1243" spans="1:25">
      <c r="A1243" s="108" t="s">
        <v>709</v>
      </c>
      <c r="B1243" t="s">
        <v>756</v>
      </c>
      <c r="C1243">
        <v>1.5</v>
      </c>
      <c r="D1243" s="55">
        <v>44083</v>
      </c>
      <c r="O1243" s="24">
        <v>5.93</v>
      </c>
      <c r="P1243" s="27">
        <v>23.8</v>
      </c>
      <c r="Q1243" s="27" t="s">
        <v>811</v>
      </c>
      <c r="R1243" s="27" t="s">
        <v>811</v>
      </c>
      <c r="S1243" s="24" t="s">
        <v>811</v>
      </c>
      <c r="T1243" s="24" t="s">
        <v>811</v>
      </c>
      <c r="U1243" s="24" t="s">
        <v>811</v>
      </c>
      <c r="V1243" s="24" t="s">
        <v>811</v>
      </c>
    </row>
    <row r="1244" spans="1:25">
      <c r="A1244" s="108" t="s">
        <v>709</v>
      </c>
      <c r="B1244" t="s">
        <v>756</v>
      </c>
      <c r="C1244">
        <v>2</v>
      </c>
      <c r="D1244" s="55">
        <v>44083</v>
      </c>
      <c r="O1244" s="24">
        <v>3.9</v>
      </c>
      <c r="P1244" s="27">
        <v>22.8</v>
      </c>
      <c r="Q1244" s="27">
        <v>6.66</v>
      </c>
      <c r="R1244" s="27">
        <v>40.699999999999996</v>
      </c>
      <c r="S1244" s="24" t="s">
        <v>811</v>
      </c>
      <c r="T1244" s="24" t="s">
        <v>811</v>
      </c>
      <c r="U1244" s="24" t="s">
        <v>811</v>
      </c>
      <c r="V1244" s="24" t="s">
        <v>811</v>
      </c>
    </row>
    <row r="1245" spans="1:25">
      <c r="A1245" s="108" t="s">
        <v>709</v>
      </c>
      <c r="B1245" t="s">
        <v>756</v>
      </c>
      <c r="C1245">
        <v>2.25</v>
      </c>
      <c r="D1245" s="55">
        <v>44083</v>
      </c>
      <c r="O1245" s="24">
        <v>1.88</v>
      </c>
      <c r="P1245" s="27">
        <v>22.3</v>
      </c>
      <c r="Q1245" s="27" t="s">
        <v>811</v>
      </c>
      <c r="R1245" s="27" t="s">
        <v>811</v>
      </c>
      <c r="S1245" s="371">
        <v>16.799999999999997</v>
      </c>
      <c r="T1245" s="371">
        <v>2.5000000000000001E-2</v>
      </c>
      <c r="U1245" s="24">
        <v>0.69043770457781317</v>
      </c>
      <c r="V1245" s="371">
        <v>45.032503656428666</v>
      </c>
    </row>
    <row r="1246" spans="1:25">
      <c r="A1246" s="976"/>
      <c r="B1246" s="591"/>
      <c r="C1246" s="946"/>
      <c r="D1246" s="947"/>
      <c r="E1246" s="591"/>
      <c r="F1246" s="946"/>
      <c r="G1246" s="946"/>
      <c r="H1246" s="946"/>
      <c r="I1246" s="948"/>
      <c r="J1246" s="591"/>
      <c r="K1246" s="946"/>
      <c r="L1246" s="591"/>
      <c r="M1246" s="946"/>
      <c r="N1246" s="591"/>
      <c r="O1246" s="591"/>
      <c r="P1246" s="607"/>
      <c r="Q1246" s="591"/>
      <c r="R1246" s="946"/>
      <c r="S1246" s="591"/>
      <c r="T1246" s="591"/>
      <c r="U1246" s="371"/>
      <c r="V1246" s="371"/>
      <c r="W1246" s="591"/>
      <c r="X1246" s="946"/>
    </row>
    <row r="1247" spans="1:25" s="747" customFormat="1" ht="31.8" thickBot="1">
      <c r="A1247" s="977" t="s">
        <v>804</v>
      </c>
      <c r="B1247" s="863" t="s">
        <v>20</v>
      </c>
      <c r="C1247" s="863" t="s">
        <v>701</v>
      </c>
      <c r="D1247" s="863" t="s">
        <v>805</v>
      </c>
      <c r="E1247" s="865" t="s">
        <v>786</v>
      </c>
      <c r="F1247" s="863" t="s">
        <v>1000</v>
      </c>
      <c r="G1247" s="863" t="s">
        <v>1008</v>
      </c>
      <c r="H1247" s="863" t="s">
        <v>806</v>
      </c>
      <c r="I1247" s="863" t="s">
        <v>807</v>
      </c>
      <c r="J1247" s="867" t="s">
        <v>1009</v>
      </c>
      <c r="K1247" s="863" t="s">
        <v>1015</v>
      </c>
      <c r="L1247" s="868" t="s">
        <v>1016</v>
      </c>
      <c r="M1247" s="863" t="s">
        <v>703</v>
      </c>
      <c r="N1247" s="863" t="s">
        <v>1017</v>
      </c>
      <c r="O1247" s="863" t="s">
        <v>808</v>
      </c>
      <c r="P1247" s="863" t="s">
        <v>1018</v>
      </c>
      <c r="Q1247" s="870" t="s">
        <v>809</v>
      </c>
      <c r="R1247" s="870" t="s">
        <v>1019</v>
      </c>
      <c r="S1247" s="863" t="s">
        <v>1021</v>
      </c>
      <c r="T1247" s="863" t="s">
        <v>1010</v>
      </c>
      <c r="U1247" s="863" t="s">
        <v>1011</v>
      </c>
      <c r="V1247" s="863" t="s">
        <v>1012</v>
      </c>
      <c r="W1247" s="863" t="s">
        <v>1013</v>
      </c>
      <c r="X1247" s="863" t="s">
        <v>1014</v>
      </c>
    </row>
    <row r="1248" spans="1:25" ht="16.2" thickTop="1">
      <c r="A1248" s="108">
        <v>35</v>
      </c>
      <c r="B1248" t="s">
        <v>709</v>
      </c>
      <c r="C1248" t="s">
        <v>756</v>
      </c>
      <c r="D1248" s="27">
        <v>0.5</v>
      </c>
      <c r="E1248" s="133">
        <v>44434</v>
      </c>
      <c r="G1248">
        <v>2</v>
      </c>
      <c r="H1248">
        <v>3.25</v>
      </c>
      <c r="I1248">
        <v>1.2749999999999999</v>
      </c>
      <c r="J1248" s="172">
        <v>0.3923076923076923</v>
      </c>
      <c r="K1248" s="27">
        <v>6.58</v>
      </c>
      <c r="L1248" s="27">
        <v>23.1</v>
      </c>
      <c r="M1248" s="27">
        <v>6.78</v>
      </c>
      <c r="N1248" s="23">
        <v>57</v>
      </c>
      <c r="O1248" s="24">
        <v>2.8527619047619051</v>
      </c>
      <c r="P1248" s="24">
        <v>2.6774325396825396</v>
      </c>
      <c r="Q1248" s="71">
        <v>0.58800000000000008</v>
      </c>
      <c r="R1248" s="371">
        <v>29.85260677163733</v>
      </c>
      <c r="S1248" s="24">
        <v>5.5301944444444446</v>
      </c>
      <c r="T1248" t="s">
        <v>1156</v>
      </c>
      <c r="U1248" t="s">
        <v>1047</v>
      </c>
      <c r="V1248" t="s">
        <v>1028</v>
      </c>
      <c r="W1248" t="s">
        <v>1161</v>
      </c>
    </row>
    <row r="1249" spans="1:36">
      <c r="A1249" s="108">
        <v>35</v>
      </c>
      <c r="B1249" t="s">
        <v>709</v>
      </c>
      <c r="C1249" t="s">
        <v>756</v>
      </c>
      <c r="D1249" s="27">
        <v>2</v>
      </c>
      <c r="E1249" s="133">
        <v>44434</v>
      </c>
      <c r="K1249" s="27">
        <v>1.3</v>
      </c>
      <c r="L1249" s="27">
        <v>23.1</v>
      </c>
      <c r="M1249" s="27">
        <v>6.73</v>
      </c>
      <c r="N1249" s="27">
        <v>48.600000000000009</v>
      </c>
      <c r="O1249" s="371">
        <v>3.2126896825396818</v>
      </c>
      <c r="P1249" s="371">
        <v>1.7485714285714291</v>
      </c>
      <c r="Q1249" s="71">
        <v>0.58800000000000008</v>
      </c>
      <c r="R1249" s="371">
        <v>29.574743233508276</v>
      </c>
      <c r="S1249" s="24">
        <v>4.9612611111111109</v>
      </c>
    </row>
    <row r="1250" spans="1:36" s="747" customFormat="1">
      <c r="A1250" s="983"/>
      <c r="B1250" s="815"/>
      <c r="C1250" s="815"/>
      <c r="D1250" s="815"/>
      <c r="E1250" s="873"/>
      <c r="F1250" s="815"/>
      <c r="G1250" s="815"/>
      <c r="H1250" s="815"/>
      <c r="I1250" s="815"/>
      <c r="J1250" s="875"/>
      <c r="K1250" s="815"/>
      <c r="L1250" s="876"/>
      <c r="M1250" s="815"/>
      <c r="N1250" s="815"/>
      <c r="O1250" s="815"/>
      <c r="P1250" s="815"/>
      <c r="Q1250" s="878"/>
      <c r="R1250" s="878"/>
      <c r="S1250" s="815"/>
      <c r="T1250" s="815"/>
      <c r="U1250" s="815"/>
      <c r="V1250" s="815"/>
      <c r="W1250" s="815"/>
      <c r="X1250" s="815"/>
    </row>
    <row r="1251" spans="1:36" s="832" customFormat="1" ht="21" thickBot="1">
      <c r="A1251" s="144" t="s">
        <v>20</v>
      </c>
      <c r="B1251" s="144" t="s">
        <v>701</v>
      </c>
      <c r="C1251" s="146" t="s">
        <v>805</v>
      </c>
      <c r="D1251" s="1559" t="s">
        <v>786</v>
      </c>
      <c r="E1251" s="144" t="s">
        <v>1000</v>
      </c>
      <c r="F1251" s="146" t="s">
        <v>1008</v>
      </c>
      <c r="G1251" s="146" t="s">
        <v>806</v>
      </c>
      <c r="H1251" s="146" t="s">
        <v>807</v>
      </c>
      <c r="I1251" s="1560" t="s">
        <v>1009</v>
      </c>
      <c r="J1251" s="144" t="s">
        <v>1015</v>
      </c>
      <c r="K1251" s="148" t="s">
        <v>1016</v>
      </c>
      <c r="L1251" s="144" t="s">
        <v>703</v>
      </c>
      <c r="M1251" s="146" t="s">
        <v>1017</v>
      </c>
      <c r="N1251" s="149" t="s">
        <v>808</v>
      </c>
      <c r="O1251" s="149" t="s">
        <v>1018</v>
      </c>
      <c r="P1251" s="149" t="s">
        <v>809</v>
      </c>
      <c r="Q1251" s="149" t="s">
        <v>1019</v>
      </c>
      <c r="R1251" s="1409" t="s">
        <v>1021</v>
      </c>
      <c r="S1251" s="144" t="s">
        <v>1010</v>
      </c>
      <c r="T1251" s="146" t="s">
        <v>1011</v>
      </c>
      <c r="U1251" s="144" t="s">
        <v>1012</v>
      </c>
      <c r="V1251" s="146" t="s">
        <v>1013</v>
      </c>
      <c r="W1251" s="144" t="s">
        <v>1014</v>
      </c>
    </row>
    <row r="1252" spans="1:36" ht="16.2" thickTop="1">
      <c r="A1252" t="s">
        <v>709</v>
      </c>
      <c r="B1252" t="s">
        <v>943</v>
      </c>
      <c r="C1252" s="27">
        <v>0.5</v>
      </c>
      <c r="D1252" s="55">
        <v>44797</v>
      </c>
      <c r="E1252" s="27"/>
      <c r="F1252">
        <v>2</v>
      </c>
      <c r="G1252">
        <v>2.7</v>
      </c>
      <c r="H1252">
        <v>1.3</v>
      </c>
      <c r="I1252" s="1562">
        <v>0.48148148148148145</v>
      </c>
      <c r="J1252" s="27" t="s">
        <v>815</v>
      </c>
      <c r="K1252" s="27">
        <v>26.5</v>
      </c>
      <c r="L1252" s="22">
        <v>7.2</v>
      </c>
      <c r="M1252" s="23">
        <v>41.2</v>
      </c>
      <c r="N1252" s="24">
        <v>2.6405580338871308</v>
      </c>
      <c r="O1252" s="24">
        <v>1.1694364556962025</v>
      </c>
      <c r="P1252" s="24">
        <v>0.24736452386055849</v>
      </c>
      <c r="Q1252" s="49">
        <v>31.691980794997768</v>
      </c>
      <c r="R1252" s="24">
        <v>3.8099944895833335</v>
      </c>
      <c r="S1252" t="s">
        <v>1025</v>
      </c>
      <c r="T1252">
        <v>2</v>
      </c>
      <c r="U1252">
        <v>2</v>
      </c>
      <c r="V1252" t="s">
        <v>1162</v>
      </c>
    </row>
    <row r="1253" spans="1:36">
      <c r="A1253" t="s">
        <v>709</v>
      </c>
      <c r="B1253" t="s">
        <v>943</v>
      </c>
      <c r="C1253" s="27">
        <v>1</v>
      </c>
      <c r="D1253" s="55">
        <v>44797</v>
      </c>
      <c r="E1253" s="27"/>
      <c r="I1253" s="1561"/>
      <c r="J1253" s="27" t="s">
        <v>815</v>
      </c>
      <c r="K1253" s="27">
        <v>25.6</v>
      </c>
      <c r="L1253" s="27" t="s">
        <v>811</v>
      </c>
      <c r="M1253" s="27" t="s">
        <v>811</v>
      </c>
      <c r="N1253" s="24" t="s">
        <v>811</v>
      </c>
      <c r="O1253" s="24" t="s">
        <v>811</v>
      </c>
      <c r="P1253" s="27" t="s">
        <v>811</v>
      </c>
      <c r="Q1253" s="24" t="s">
        <v>811</v>
      </c>
      <c r="R1253" s="24" t="s">
        <v>811</v>
      </c>
    </row>
    <row r="1254" spans="1:36" s="27" customFormat="1">
      <c r="A1254" t="s">
        <v>709</v>
      </c>
      <c r="B1254" t="s">
        <v>943</v>
      </c>
      <c r="C1254" s="27">
        <v>1.5</v>
      </c>
      <c r="D1254" s="55">
        <v>44797</v>
      </c>
      <c r="F1254"/>
      <c r="G1254"/>
      <c r="H1254"/>
      <c r="I1254" s="1561"/>
      <c r="J1254" s="27" t="s">
        <v>815</v>
      </c>
      <c r="K1254" s="27">
        <v>25.5</v>
      </c>
      <c r="L1254" s="27" t="s">
        <v>811</v>
      </c>
      <c r="M1254" s="27" t="s">
        <v>811</v>
      </c>
      <c r="N1254" s="24" t="s">
        <v>811</v>
      </c>
      <c r="O1254" s="24" t="s">
        <v>811</v>
      </c>
      <c r="P1254" s="27" t="s">
        <v>811</v>
      </c>
      <c r="Q1254" s="24" t="s">
        <v>811</v>
      </c>
      <c r="R1254" s="24" t="s">
        <v>811</v>
      </c>
      <c r="S1254"/>
      <c r="T1254"/>
      <c r="U1254"/>
      <c r="V1254"/>
      <c r="W1254"/>
      <c r="X1254"/>
      <c r="Y1254"/>
      <c r="Z1254"/>
      <c r="AA1254"/>
      <c r="AB1254"/>
      <c r="AC1254"/>
    </row>
    <row r="1255" spans="1:36" s="27" customFormat="1">
      <c r="A1255" t="s">
        <v>709</v>
      </c>
      <c r="B1255" t="s">
        <v>943</v>
      </c>
      <c r="C1255" s="27">
        <v>2</v>
      </c>
      <c r="D1255" s="55">
        <v>44797</v>
      </c>
      <c r="F1255"/>
      <c r="G1255"/>
      <c r="H1255"/>
      <c r="I1255" s="1561"/>
      <c r="J1255" s="27" t="s">
        <v>815</v>
      </c>
      <c r="K1255" s="27">
        <v>25.5</v>
      </c>
      <c r="L1255" s="27" t="s">
        <v>811</v>
      </c>
      <c r="M1255" s="27" t="s">
        <v>811</v>
      </c>
      <c r="N1255" s="24" t="s">
        <v>811</v>
      </c>
      <c r="O1255" s="24" t="s">
        <v>811</v>
      </c>
      <c r="P1255" s="27" t="s">
        <v>811</v>
      </c>
      <c r="Q1255" s="24" t="s">
        <v>811</v>
      </c>
      <c r="R1255" s="24" t="s">
        <v>811</v>
      </c>
      <c r="S1255"/>
      <c r="T1255"/>
      <c r="U1255"/>
      <c r="V1255"/>
      <c r="W1255"/>
      <c r="X1255"/>
      <c r="Y1255"/>
      <c r="Z1255"/>
      <c r="AA1255"/>
      <c r="AB1255"/>
      <c r="AC1255"/>
    </row>
    <row r="1256" spans="1:36" s="27" customFormat="1">
      <c r="A1256" t="s">
        <v>709</v>
      </c>
      <c r="B1256" t="s">
        <v>943</v>
      </c>
      <c r="C1256" s="27">
        <v>2.5</v>
      </c>
      <c r="D1256" s="55">
        <v>44797</v>
      </c>
      <c r="F1256"/>
      <c r="G1256"/>
      <c r="H1256"/>
      <c r="I1256" s="1561"/>
      <c r="J1256" s="27" t="s">
        <v>815</v>
      </c>
      <c r="K1256" s="27">
        <v>25.4</v>
      </c>
      <c r="L1256" s="22">
        <v>6.23</v>
      </c>
      <c r="M1256" s="23">
        <v>23.000000000000004</v>
      </c>
      <c r="N1256" s="24">
        <v>467.62036108043247</v>
      </c>
      <c r="O1256" s="24">
        <v>65.793511898734167</v>
      </c>
      <c r="P1256" s="24">
        <v>4.4574526412691817</v>
      </c>
      <c r="Q1256" s="49">
        <v>68.404799017418483</v>
      </c>
      <c r="R1256" s="24">
        <v>533.41387297916663</v>
      </c>
      <c r="S1256"/>
      <c r="T1256"/>
      <c r="U1256"/>
      <c r="V1256"/>
      <c r="W1256"/>
      <c r="X1256"/>
      <c r="Y1256"/>
      <c r="Z1256"/>
      <c r="AA1256"/>
      <c r="AB1256"/>
      <c r="AC1256"/>
    </row>
    <row r="1257" spans="1:36" s="747" customFormat="1">
      <c r="A1257" s="983"/>
      <c r="B1257" s="815"/>
      <c r="C1257" s="815"/>
      <c r="D1257" s="815"/>
      <c r="E1257" s="873"/>
      <c r="F1257" s="815"/>
      <c r="G1257" s="815"/>
      <c r="H1257" s="815"/>
      <c r="I1257" s="815"/>
      <c r="J1257" s="875"/>
      <c r="K1257" s="815"/>
      <c r="L1257" s="876"/>
      <c r="M1257" s="815"/>
      <c r="N1257" s="815"/>
      <c r="O1257" s="815"/>
      <c r="P1257" s="815"/>
      <c r="Q1257" s="878"/>
      <c r="R1257" s="878"/>
      <c r="S1257" s="815"/>
      <c r="T1257" s="815"/>
      <c r="U1257" s="815"/>
      <c r="V1257" s="815"/>
      <c r="W1257" s="815"/>
      <c r="X1257" s="815"/>
    </row>
    <row r="1258" spans="1:36" s="747" customFormat="1">
      <c r="A1258" s="983"/>
      <c r="B1258" s="815"/>
      <c r="C1258" s="815"/>
      <c r="D1258" s="815"/>
      <c r="E1258" s="873"/>
      <c r="F1258" s="815"/>
      <c r="G1258" s="815"/>
      <c r="H1258" s="815"/>
      <c r="I1258" s="815"/>
      <c r="J1258" s="875"/>
      <c r="K1258" s="815"/>
      <c r="L1258" s="876"/>
      <c r="M1258" s="815"/>
      <c r="N1258" s="815"/>
      <c r="O1258" s="815"/>
      <c r="P1258" s="815"/>
      <c r="Q1258" s="878"/>
      <c r="R1258" s="878"/>
      <c r="S1258" s="815"/>
      <c r="T1258" s="815"/>
      <c r="U1258" s="815"/>
      <c r="V1258" s="815"/>
      <c r="W1258" s="815"/>
      <c r="X1258" s="815"/>
    </row>
    <row r="1259" spans="1:36" s="747" customFormat="1">
      <c r="A1259" s="984" t="s">
        <v>944</v>
      </c>
      <c r="B1259" s="815"/>
      <c r="C1259" s="815"/>
      <c r="D1259" s="815"/>
      <c r="E1259" s="873"/>
      <c r="F1259" s="815"/>
      <c r="G1259" s="815"/>
      <c r="H1259" s="815"/>
      <c r="I1259" s="815"/>
      <c r="J1259" s="875"/>
      <c r="K1259" s="815"/>
      <c r="L1259" s="876"/>
      <c r="M1259" s="815"/>
      <c r="N1259" s="815"/>
      <c r="O1259" s="815"/>
      <c r="P1259" s="815"/>
      <c r="Q1259" s="878"/>
      <c r="R1259" s="878"/>
      <c r="S1259" s="815"/>
      <c r="T1259" s="815"/>
      <c r="U1259" s="815"/>
      <c r="V1259" s="815"/>
      <c r="W1259" s="815"/>
      <c r="X1259" s="815"/>
    </row>
    <row r="1260" spans="1:36">
      <c r="A1260" s="840" t="s">
        <v>784</v>
      </c>
      <c r="B1260" s="841" t="s">
        <v>20</v>
      </c>
      <c r="C1260" s="841" t="s">
        <v>701</v>
      </c>
      <c r="D1260" s="841" t="s">
        <v>999</v>
      </c>
      <c r="E1260" s="842" t="s">
        <v>785</v>
      </c>
      <c r="F1260" s="842" t="s">
        <v>786</v>
      </c>
      <c r="G1260" s="842" t="s">
        <v>1000</v>
      </c>
      <c r="H1260" s="842" t="s">
        <v>1001</v>
      </c>
      <c r="I1260" s="842" t="s">
        <v>787</v>
      </c>
      <c r="J1260" s="842" t="s">
        <v>788</v>
      </c>
      <c r="K1260" s="842" t="s">
        <v>789</v>
      </c>
      <c r="L1260" s="842" t="s">
        <v>1002</v>
      </c>
      <c r="M1260" s="842" t="s">
        <v>790</v>
      </c>
      <c r="N1260" s="842" t="s">
        <v>791</v>
      </c>
      <c r="O1260" s="843" t="s">
        <v>792</v>
      </c>
      <c r="P1260" s="843" t="s">
        <v>474</v>
      </c>
      <c r="Q1260" s="843" t="s">
        <v>793</v>
      </c>
      <c r="R1260" s="843" t="s">
        <v>483</v>
      </c>
      <c r="S1260" s="843" t="s">
        <v>794</v>
      </c>
      <c r="T1260" s="843" t="s">
        <v>480</v>
      </c>
      <c r="U1260" s="843" t="s">
        <v>1003</v>
      </c>
      <c r="V1260" s="841" t="s">
        <v>1004</v>
      </c>
      <c r="W1260" s="841" t="s">
        <v>1005</v>
      </c>
      <c r="X1260" s="844" t="s">
        <v>1006</v>
      </c>
      <c r="Y1260" s="845" t="s">
        <v>798</v>
      </c>
      <c r="AE1260" s="848" t="s">
        <v>784</v>
      </c>
      <c r="AF1260" s="849" t="s">
        <v>20</v>
      </c>
      <c r="AG1260" s="849" t="s">
        <v>701</v>
      </c>
      <c r="AH1260" s="849" t="s">
        <v>1005</v>
      </c>
      <c r="AI1260" s="844" t="s">
        <v>1006</v>
      </c>
      <c r="AJ1260" s="850" t="s">
        <v>798</v>
      </c>
    </row>
    <row r="1261" spans="1:36">
      <c r="A1261" s="787" t="s">
        <v>85</v>
      </c>
      <c r="B1261" s="788" t="s">
        <v>709</v>
      </c>
      <c r="C1261" s="788" t="s">
        <v>764</v>
      </c>
      <c r="D1261" s="789"/>
      <c r="E1261" s="790">
        <v>0.5</v>
      </c>
      <c r="F1261" s="791">
        <v>42989</v>
      </c>
      <c r="G1261" s="789"/>
      <c r="H1261" s="789"/>
      <c r="I1261" s="790">
        <v>9.5</v>
      </c>
      <c r="J1261" s="788">
        <v>7.22</v>
      </c>
      <c r="K1261" s="793">
        <v>0.96524050632911373</v>
      </c>
      <c r="L1261" s="888">
        <v>0.48173209783755283</v>
      </c>
      <c r="M1261" s="792">
        <v>0.17587704620123573</v>
      </c>
      <c r="N1261">
        <v>5.4476156290370756</v>
      </c>
      <c r="O1261" s="784">
        <v>7.22</v>
      </c>
      <c r="P1261" s="784">
        <v>31.480011628875538</v>
      </c>
      <c r="Q1261" s="882">
        <v>1.1261139240506326</v>
      </c>
      <c r="R1261" s="784">
        <v>31.734220110579141</v>
      </c>
      <c r="S1261" s="882">
        <v>12.175746720676679</v>
      </c>
      <c r="T1261" s="784">
        <v>40.209758475565494</v>
      </c>
      <c r="U1261" s="784">
        <v>34.474663405006723</v>
      </c>
      <c r="V1261" s="785" t="s">
        <v>1030</v>
      </c>
      <c r="W1261" s="788"/>
      <c r="X1261" s="788"/>
      <c r="Y1261" s="430" t="s">
        <v>803</v>
      </c>
    </row>
    <row r="1262" spans="1:36">
      <c r="A1262" s="787" t="s">
        <v>85</v>
      </c>
      <c r="B1262" s="788" t="s">
        <v>709</v>
      </c>
      <c r="C1262" s="788" t="s">
        <v>764</v>
      </c>
      <c r="D1262" s="789"/>
      <c r="E1262" s="790">
        <v>1</v>
      </c>
      <c r="F1262" s="791">
        <v>42989</v>
      </c>
      <c r="G1262" s="789"/>
      <c r="H1262" s="789"/>
      <c r="I1262" s="790">
        <v>9.5</v>
      </c>
      <c r="J1262" s="788">
        <v>7.22</v>
      </c>
      <c r="K1262" s="788"/>
      <c r="L1262" s="789"/>
      <c r="M1262" s="883"/>
      <c r="N1262" t="s">
        <v>803</v>
      </c>
      <c r="O1262" s="788"/>
      <c r="P1262" s="788" t="s">
        <v>803</v>
      </c>
      <c r="Q1262" s="788"/>
      <c r="R1262" s="788" t="s">
        <v>803</v>
      </c>
      <c r="S1262" s="788"/>
      <c r="T1262" s="788" t="s">
        <v>803</v>
      </c>
      <c r="U1262" s="788" t="s">
        <v>803</v>
      </c>
      <c r="V1262" s="788" t="s">
        <v>803</v>
      </c>
      <c r="W1262" s="788"/>
      <c r="X1262" s="788"/>
      <c r="Y1262" s="430" t="s">
        <v>803</v>
      </c>
    </row>
    <row r="1263" spans="1:36">
      <c r="A1263" s="787" t="s">
        <v>85</v>
      </c>
      <c r="B1263" s="788" t="s">
        <v>709</v>
      </c>
      <c r="C1263" s="788" t="s">
        <v>764</v>
      </c>
      <c r="D1263" s="789"/>
      <c r="E1263" s="790">
        <v>2</v>
      </c>
      <c r="F1263" s="791">
        <v>42989</v>
      </c>
      <c r="G1263" s="789"/>
      <c r="H1263" s="789"/>
      <c r="I1263" s="790">
        <v>9.5</v>
      </c>
      <c r="J1263" s="788">
        <v>7.22</v>
      </c>
      <c r="K1263" s="788"/>
      <c r="L1263" s="789"/>
      <c r="M1263" s="883"/>
      <c r="N1263" t="s">
        <v>803</v>
      </c>
      <c r="O1263" s="788"/>
      <c r="P1263" s="788" t="s">
        <v>803</v>
      </c>
      <c r="Q1263" s="788"/>
      <c r="R1263" s="788" t="s">
        <v>803</v>
      </c>
      <c r="S1263" s="788"/>
      <c r="T1263" s="788" t="s">
        <v>803</v>
      </c>
      <c r="U1263" s="788" t="s">
        <v>803</v>
      </c>
      <c r="V1263" s="788" t="s">
        <v>803</v>
      </c>
      <c r="W1263" s="788"/>
      <c r="X1263" s="788"/>
      <c r="Y1263" s="430" t="s">
        <v>803</v>
      </c>
    </row>
    <row r="1264" spans="1:36">
      <c r="A1264" s="787" t="s">
        <v>85</v>
      </c>
      <c r="B1264" s="788" t="s">
        <v>709</v>
      </c>
      <c r="C1264" s="788" t="s">
        <v>764</v>
      </c>
      <c r="D1264" s="789"/>
      <c r="E1264" s="790">
        <v>3</v>
      </c>
      <c r="F1264" s="791">
        <v>42989</v>
      </c>
      <c r="G1264" s="789"/>
      <c r="H1264" s="789"/>
      <c r="I1264" s="790">
        <v>9.5</v>
      </c>
      <c r="J1264" s="788">
        <v>7.22</v>
      </c>
      <c r="K1264" s="793">
        <v>0.33783417721518982</v>
      </c>
      <c r="L1264" s="888">
        <v>1.7445884269514762</v>
      </c>
      <c r="M1264" s="792">
        <v>0.28140327392197717</v>
      </c>
      <c r="N1264">
        <v>8.7161850064593214</v>
      </c>
      <c r="O1264" s="788"/>
      <c r="P1264" s="788" t="s">
        <v>803</v>
      </c>
      <c r="Q1264" s="788"/>
      <c r="R1264" s="788" t="s">
        <v>803</v>
      </c>
      <c r="S1264" s="788"/>
      <c r="T1264" s="788" t="s">
        <v>803</v>
      </c>
      <c r="U1264" s="788" t="s">
        <v>803</v>
      </c>
      <c r="V1264" s="788" t="s">
        <v>803</v>
      </c>
      <c r="W1264" s="788"/>
      <c r="X1264" s="788"/>
      <c r="Y1264" s="430" t="s">
        <v>803</v>
      </c>
    </row>
    <row r="1265" spans="1:25">
      <c r="A1265" s="787" t="s">
        <v>85</v>
      </c>
      <c r="B1265" s="788" t="s">
        <v>709</v>
      </c>
      <c r="C1265" s="788" t="s">
        <v>764</v>
      </c>
      <c r="D1265" s="789"/>
      <c r="E1265" s="790">
        <v>4</v>
      </c>
      <c r="F1265" s="791">
        <v>42989</v>
      </c>
      <c r="G1265" s="789"/>
      <c r="H1265" s="789"/>
      <c r="I1265" s="790">
        <v>9.5</v>
      </c>
      <c r="J1265" s="788">
        <v>7.22</v>
      </c>
      <c r="K1265" s="788"/>
      <c r="L1265" s="789"/>
      <c r="M1265" s="883"/>
      <c r="N1265" t="s">
        <v>803</v>
      </c>
      <c r="O1265" s="788"/>
      <c r="P1265" s="788" t="s">
        <v>803</v>
      </c>
      <c r="Q1265" s="788"/>
      <c r="R1265" s="788" t="s">
        <v>803</v>
      </c>
      <c r="S1265" s="788"/>
      <c r="T1265" s="788" t="s">
        <v>803</v>
      </c>
      <c r="U1265" s="788" t="s">
        <v>803</v>
      </c>
      <c r="V1265" s="788" t="s">
        <v>803</v>
      </c>
      <c r="W1265" s="788"/>
      <c r="X1265" s="788"/>
      <c r="Y1265" s="430" t="s">
        <v>803</v>
      </c>
    </row>
    <row r="1266" spans="1:25">
      <c r="A1266" s="787" t="s">
        <v>85</v>
      </c>
      <c r="B1266" s="788" t="s">
        <v>709</v>
      </c>
      <c r="C1266" s="788" t="s">
        <v>764</v>
      </c>
      <c r="D1266" s="789"/>
      <c r="E1266" s="790">
        <v>5</v>
      </c>
      <c r="F1266" s="791">
        <v>42989</v>
      </c>
      <c r="G1266" s="789"/>
      <c r="H1266" s="789"/>
      <c r="I1266" s="790">
        <v>9.5</v>
      </c>
      <c r="J1266" s="788">
        <v>7.22</v>
      </c>
      <c r="K1266" s="788"/>
      <c r="L1266" s="789"/>
      <c r="M1266" s="883"/>
      <c r="N1266" t="s">
        <v>803</v>
      </c>
      <c r="O1266" s="788"/>
      <c r="P1266" s="788" t="s">
        <v>803</v>
      </c>
      <c r="Q1266" s="788"/>
      <c r="R1266" s="788" t="s">
        <v>803</v>
      </c>
      <c r="S1266" s="788"/>
      <c r="T1266" s="788" t="s">
        <v>803</v>
      </c>
      <c r="U1266" s="788" t="s">
        <v>803</v>
      </c>
      <c r="V1266" s="788" t="s">
        <v>803</v>
      </c>
      <c r="W1266" s="788"/>
      <c r="X1266" s="788"/>
      <c r="Y1266" s="430" t="s">
        <v>803</v>
      </c>
    </row>
    <row r="1267" spans="1:25">
      <c r="A1267" s="787" t="s">
        <v>85</v>
      </c>
      <c r="B1267" s="788" t="s">
        <v>709</v>
      </c>
      <c r="C1267" s="788" t="s">
        <v>764</v>
      </c>
      <c r="D1267" s="789"/>
      <c r="E1267" s="790">
        <v>6</v>
      </c>
      <c r="F1267" s="791">
        <v>42989</v>
      </c>
      <c r="G1267" s="789"/>
      <c r="H1267" s="789"/>
      <c r="I1267" s="790">
        <v>9.5</v>
      </c>
      <c r="J1267" s="788">
        <v>7.22</v>
      </c>
      <c r="K1267" s="788"/>
      <c r="L1267" s="789"/>
      <c r="M1267" s="883"/>
      <c r="N1267" t="s">
        <v>803</v>
      </c>
      <c r="O1267" s="788"/>
      <c r="P1267" s="788" t="s">
        <v>803</v>
      </c>
      <c r="Q1267" s="788"/>
      <c r="R1267" s="788" t="s">
        <v>803</v>
      </c>
      <c r="S1267" s="788"/>
      <c r="T1267" s="788" t="s">
        <v>803</v>
      </c>
      <c r="U1267" s="788" t="s">
        <v>803</v>
      </c>
      <c r="V1267" s="788" t="s">
        <v>803</v>
      </c>
      <c r="W1267" s="788"/>
      <c r="X1267" s="788"/>
      <c r="Y1267" s="430" t="s">
        <v>803</v>
      </c>
    </row>
    <row r="1268" spans="1:25">
      <c r="A1268" s="787" t="s">
        <v>85</v>
      </c>
      <c r="B1268" s="788" t="s">
        <v>709</v>
      </c>
      <c r="C1268" s="788" t="s">
        <v>764</v>
      </c>
      <c r="D1268" s="789"/>
      <c r="E1268" s="790">
        <v>7</v>
      </c>
      <c r="F1268" s="791">
        <v>42989</v>
      </c>
      <c r="G1268" s="789"/>
      <c r="H1268" s="789"/>
      <c r="I1268" s="790">
        <v>9.5</v>
      </c>
      <c r="J1268" s="788">
        <v>7.22</v>
      </c>
      <c r="K1268" s="788"/>
      <c r="L1268" s="789"/>
      <c r="M1268" s="883"/>
      <c r="N1268" t="s">
        <v>803</v>
      </c>
      <c r="O1268" s="788"/>
      <c r="P1268" s="788" t="s">
        <v>803</v>
      </c>
      <c r="Q1268" s="788"/>
      <c r="R1268" s="788" t="s">
        <v>803</v>
      </c>
      <c r="S1268" s="788"/>
      <c r="T1268" s="788" t="s">
        <v>803</v>
      </c>
      <c r="U1268" s="788" t="s">
        <v>803</v>
      </c>
      <c r="V1268" s="788" t="s">
        <v>803</v>
      </c>
      <c r="W1268" s="788"/>
      <c r="X1268" s="788"/>
      <c r="Y1268" s="430" t="s">
        <v>803</v>
      </c>
    </row>
    <row r="1269" spans="1:25">
      <c r="A1269" s="787" t="s">
        <v>85</v>
      </c>
      <c r="B1269" s="788" t="s">
        <v>709</v>
      </c>
      <c r="C1269" s="788" t="s">
        <v>764</v>
      </c>
      <c r="D1269" s="789"/>
      <c r="E1269" s="790">
        <v>8</v>
      </c>
      <c r="F1269" s="791">
        <v>42989</v>
      </c>
      <c r="G1269" s="789"/>
      <c r="H1269" s="789"/>
      <c r="I1269" s="790">
        <v>9.5</v>
      </c>
      <c r="J1269" s="788">
        <v>7.22</v>
      </c>
      <c r="K1269" s="793">
        <v>2.0752670886075943</v>
      </c>
      <c r="L1269" s="888">
        <v>11.839234515559074</v>
      </c>
      <c r="M1269" s="792">
        <v>0.72200682916425518</v>
      </c>
      <c r="N1269">
        <v>22.363439526533639</v>
      </c>
      <c r="O1269" s="788"/>
      <c r="P1269" s="788" t="s">
        <v>803</v>
      </c>
      <c r="Q1269" s="788"/>
      <c r="R1269" s="788" t="s">
        <v>803</v>
      </c>
      <c r="S1269" s="788"/>
      <c r="T1269" s="788" t="s">
        <v>803</v>
      </c>
      <c r="U1269" s="788" t="s">
        <v>803</v>
      </c>
      <c r="V1269" s="788" t="s">
        <v>803</v>
      </c>
      <c r="W1269" s="788"/>
      <c r="X1269" s="788"/>
      <c r="Y1269" s="430" t="s">
        <v>803</v>
      </c>
    </row>
    <row r="1270" spans="1:25">
      <c r="A1270" s="787"/>
      <c r="B1270" s="788"/>
      <c r="C1270" s="788"/>
      <c r="D1270" s="789"/>
      <c r="E1270" s="790"/>
      <c r="F1270" s="791"/>
      <c r="G1270" s="789"/>
      <c r="H1270" s="789"/>
      <c r="I1270" s="790"/>
      <c r="J1270" s="788"/>
      <c r="K1270" s="793"/>
      <c r="L1270" s="888"/>
      <c r="M1270" s="792"/>
      <c r="O1270" s="788"/>
      <c r="P1270" s="788"/>
      <c r="Q1270" s="788"/>
      <c r="R1270" s="788"/>
      <c r="S1270" s="788"/>
      <c r="T1270" s="788"/>
      <c r="U1270" s="788"/>
      <c r="V1270" s="788"/>
      <c r="W1270" s="788"/>
      <c r="X1270" s="788"/>
      <c r="Y1270" s="430"/>
    </row>
    <row r="1271" spans="1:25">
      <c r="A1271" s="787" t="s">
        <v>85</v>
      </c>
      <c r="B1271" s="788" t="s">
        <v>368</v>
      </c>
      <c r="C1271" s="789" t="s">
        <v>945</v>
      </c>
      <c r="D1271" s="789" t="s">
        <v>1163</v>
      </c>
      <c r="E1271" s="789">
        <v>0.5</v>
      </c>
      <c r="F1271" s="886">
        <v>43340</v>
      </c>
      <c r="G1271" s="790"/>
      <c r="H1271" s="790"/>
      <c r="I1271" s="789">
        <v>11.3</v>
      </c>
      <c r="J1271" s="789">
        <v>4.165</v>
      </c>
      <c r="K1271" s="789">
        <v>2.2599999999999998</v>
      </c>
      <c r="L1271" s="789">
        <v>0.03</v>
      </c>
      <c r="M1271" s="951">
        <v>0.33</v>
      </c>
      <c r="N1271">
        <v>10.22142</v>
      </c>
      <c r="O1271" s="784">
        <v>4.165</v>
      </c>
      <c r="P1271" s="784">
        <v>39.416835044091769</v>
      </c>
      <c r="Q1271" s="784">
        <v>2.1933333333333334</v>
      </c>
      <c r="R1271" s="784">
        <v>38.274271731892796</v>
      </c>
      <c r="S1271" s="784">
        <v>12.079860000000002</v>
      </c>
      <c r="T1271" s="784">
        <v>40.095693287566704</v>
      </c>
      <c r="U1271" s="784">
        <v>39.262266687850421</v>
      </c>
      <c r="V1271" s="785" t="s">
        <v>1030</v>
      </c>
      <c r="W1271" s="784"/>
      <c r="X1271" s="788"/>
      <c r="Y1271" s="430" t="s">
        <v>803</v>
      </c>
    </row>
    <row r="1272" spans="1:25">
      <c r="A1272" s="787" t="s">
        <v>85</v>
      </c>
      <c r="B1272" s="788" t="s">
        <v>368</v>
      </c>
      <c r="C1272" s="789" t="s">
        <v>945</v>
      </c>
      <c r="D1272" s="789" t="s">
        <v>1163</v>
      </c>
      <c r="E1272" s="789">
        <v>1</v>
      </c>
      <c r="F1272" s="886">
        <v>43340</v>
      </c>
      <c r="G1272" s="790"/>
      <c r="H1272" s="790"/>
      <c r="I1272" s="789">
        <v>11.3</v>
      </c>
      <c r="J1272" s="789">
        <v>4.165</v>
      </c>
      <c r="K1272" s="789"/>
      <c r="L1272" s="789"/>
      <c r="M1272" s="951"/>
      <c r="N1272" t="s">
        <v>803</v>
      </c>
      <c r="O1272" s="784"/>
      <c r="P1272" s="784" t="s">
        <v>803</v>
      </c>
      <c r="Q1272" s="784"/>
      <c r="R1272" s="784" t="s">
        <v>803</v>
      </c>
      <c r="S1272" s="784"/>
      <c r="T1272" s="784" t="s">
        <v>803</v>
      </c>
      <c r="U1272" s="784" t="s">
        <v>803</v>
      </c>
      <c r="V1272" s="785" t="s">
        <v>803</v>
      </c>
      <c r="W1272" s="784"/>
      <c r="X1272" s="788"/>
      <c r="Y1272" s="430" t="s">
        <v>803</v>
      </c>
    </row>
    <row r="1273" spans="1:25">
      <c r="A1273" s="787" t="s">
        <v>85</v>
      </c>
      <c r="B1273" s="788" t="s">
        <v>368</v>
      </c>
      <c r="C1273" s="789" t="s">
        <v>945</v>
      </c>
      <c r="D1273" s="789" t="s">
        <v>1163</v>
      </c>
      <c r="E1273" s="789">
        <v>2</v>
      </c>
      <c r="F1273" s="886">
        <v>43340</v>
      </c>
      <c r="G1273" s="790"/>
      <c r="H1273" s="790"/>
      <c r="I1273" s="789">
        <v>11.3</v>
      </c>
      <c r="J1273" s="789">
        <v>4.165</v>
      </c>
      <c r="K1273" s="789"/>
      <c r="L1273" s="789"/>
      <c r="M1273" s="951"/>
      <c r="N1273" t="s">
        <v>803</v>
      </c>
      <c r="O1273" s="784"/>
      <c r="P1273" s="784" t="s">
        <v>803</v>
      </c>
      <c r="Q1273" s="784"/>
      <c r="R1273" s="784" t="s">
        <v>803</v>
      </c>
      <c r="S1273" s="784"/>
      <c r="T1273" s="784" t="s">
        <v>803</v>
      </c>
      <c r="U1273" s="784" t="s">
        <v>803</v>
      </c>
      <c r="V1273" s="785" t="s">
        <v>803</v>
      </c>
      <c r="W1273" s="784"/>
      <c r="X1273" s="788"/>
      <c r="Y1273" s="430" t="s">
        <v>803</v>
      </c>
    </row>
    <row r="1274" spans="1:25">
      <c r="A1274" s="787" t="s">
        <v>85</v>
      </c>
      <c r="B1274" s="788" t="s">
        <v>368</v>
      </c>
      <c r="C1274" s="789" t="s">
        <v>945</v>
      </c>
      <c r="D1274" s="789" t="s">
        <v>1163</v>
      </c>
      <c r="E1274" s="789">
        <v>3</v>
      </c>
      <c r="F1274" s="886">
        <v>43340</v>
      </c>
      <c r="G1274" s="790"/>
      <c r="H1274" s="790"/>
      <c r="I1274" s="789">
        <v>11.3</v>
      </c>
      <c r="J1274" s="789">
        <v>4.165</v>
      </c>
      <c r="K1274" s="789">
        <v>3.01</v>
      </c>
      <c r="L1274" s="789">
        <v>1.05</v>
      </c>
      <c r="M1274" s="951">
        <v>0.51</v>
      </c>
      <c r="N1274">
        <v>15.79674</v>
      </c>
      <c r="O1274" s="784"/>
      <c r="P1274" s="784" t="s">
        <v>803</v>
      </c>
      <c r="Q1274" s="784"/>
      <c r="R1274" s="784" t="s">
        <v>803</v>
      </c>
      <c r="S1274" s="784"/>
      <c r="T1274" s="784" t="s">
        <v>803</v>
      </c>
      <c r="U1274" s="784" t="s">
        <v>803</v>
      </c>
      <c r="V1274" s="785" t="s">
        <v>803</v>
      </c>
      <c r="W1274" s="784"/>
      <c r="X1274" s="788"/>
      <c r="Y1274" s="430" t="s">
        <v>803</v>
      </c>
    </row>
    <row r="1275" spans="1:25">
      <c r="A1275" s="787" t="s">
        <v>85</v>
      </c>
      <c r="B1275" s="788" t="s">
        <v>368</v>
      </c>
      <c r="C1275" s="789" t="s">
        <v>945</v>
      </c>
      <c r="D1275" s="789" t="s">
        <v>1163</v>
      </c>
      <c r="E1275" s="789">
        <v>4</v>
      </c>
      <c r="F1275" s="886">
        <v>43340</v>
      </c>
      <c r="G1275" s="790"/>
      <c r="H1275" s="790"/>
      <c r="I1275" s="789">
        <v>11.3</v>
      </c>
      <c r="J1275" s="789">
        <v>4.165</v>
      </c>
      <c r="K1275" s="789"/>
      <c r="L1275" s="789"/>
      <c r="M1275" s="951"/>
      <c r="N1275" t="s">
        <v>803</v>
      </c>
      <c r="O1275" s="784"/>
      <c r="P1275" s="784" t="s">
        <v>803</v>
      </c>
      <c r="Q1275" s="784"/>
      <c r="R1275" s="784" t="s">
        <v>803</v>
      </c>
      <c r="S1275" s="784"/>
      <c r="T1275" s="784" t="s">
        <v>803</v>
      </c>
      <c r="U1275" s="784" t="s">
        <v>803</v>
      </c>
      <c r="V1275" s="785" t="s">
        <v>803</v>
      </c>
      <c r="W1275" s="784"/>
      <c r="X1275" s="788"/>
      <c r="Y1275" s="430" t="s">
        <v>803</v>
      </c>
    </row>
    <row r="1276" spans="1:25">
      <c r="A1276" s="787" t="s">
        <v>85</v>
      </c>
      <c r="B1276" s="788" t="s">
        <v>368</v>
      </c>
      <c r="C1276" s="789" t="s">
        <v>945</v>
      </c>
      <c r="D1276" s="789" t="s">
        <v>1163</v>
      </c>
      <c r="E1276" s="789">
        <v>5</v>
      </c>
      <c r="F1276" s="886">
        <v>43340</v>
      </c>
      <c r="G1276" s="790"/>
      <c r="H1276" s="790"/>
      <c r="I1276" s="789">
        <v>11.3</v>
      </c>
      <c r="J1276" s="789">
        <v>4.165</v>
      </c>
      <c r="K1276" s="789"/>
      <c r="L1276" s="789"/>
      <c r="M1276" s="951"/>
      <c r="N1276" t="s">
        <v>803</v>
      </c>
      <c r="O1276" s="784"/>
      <c r="P1276" s="784" t="s">
        <v>803</v>
      </c>
      <c r="Q1276" s="784"/>
      <c r="R1276" s="784" t="s">
        <v>803</v>
      </c>
      <c r="S1276" s="784"/>
      <c r="T1276" s="784" t="s">
        <v>803</v>
      </c>
      <c r="U1276" s="784" t="s">
        <v>803</v>
      </c>
      <c r="V1276" s="785" t="s">
        <v>803</v>
      </c>
      <c r="W1276" s="784"/>
      <c r="X1276" s="788"/>
      <c r="Y1276" s="430" t="s">
        <v>803</v>
      </c>
    </row>
    <row r="1277" spans="1:25">
      <c r="A1277" s="787" t="s">
        <v>85</v>
      </c>
      <c r="B1277" s="788" t="s">
        <v>368</v>
      </c>
      <c r="C1277" s="789" t="s">
        <v>945</v>
      </c>
      <c r="D1277" s="789" t="s">
        <v>1163</v>
      </c>
      <c r="E1277" s="789">
        <v>6</v>
      </c>
      <c r="F1277" s="886">
        <v>43340</v>
      </c>
      <c r="G1277" s="790"/>
      <c r="H1277" s="790"/>
      <c r="I1277" s="789">
        <v>11.3</v>
      </c>
      <c r="J1277" s="789">
        <v>4.165</v>
      </c>
      <c r="K1277" s="789"/>
      <c r="L1277" s="789"/>
      <c r="M1277" s="951"/>
      <c r="N1277" t="s">
        <v>803</v>
      </c>
      <c r="O1277" s="784"/>
      <c r="P1277" s="784" t="s">
        <v>803</v>
      </c>
      <c r="Q1277" s="784"/>
      <c r="R1277" s="784" t="s">
        <v>803</v>
      </c>
      <c r="S1277" s="784"/>
      <c r="T1277" s="784" t="s">
        <v>803</v>
      </c>
      <c r="U1277" s="784" t="s">
        <v>803</v>
      </c>
      <c r="V1277" s="785" t="s">
        <v>803</v>
      </c>
      <c r="W1277" s="784"/>
      <c r="X1277" s="788"/>
      <c r="Y1277" s="430" t="s">
        <v>803</v>
      </c>
    </row>
    <row r="1278" spans="1:25">
      <c r="A1278" s="787" t="s">
        <v>85</v>
      </c>
      <c r="B1278" s="788" t="s">
        <v>368</v>
      </c>
      <c r="C1278" s="789" t="s">
        <v>945</v>
      </c>
      <c r="D1278" s="789" t="s">
        <v>1163</v>
      </c>
      <c r="E1278" s="789">
        <v>7</v>
      </c>
      <c r="F1278" s="886">
        <v>43340</v>
      </c>
      <c r="G1278" s="790"/>
      <c r="H1278" s="790"/>
      <c r="I1278" s="789">
        <v>11.3</v>
      </c>
      <c r="J1278" s="789">
        <v>4.165</v>
      </c>
      <c r="K1278" s="789"/>
      <c r="L1278" s="789"/>
      <c r="M1278" s="951"/>
      <c r="N1278" t="s">
        <v>803</v>
      </c>
      <c r="O1278" s="784"/>
      <c r="P1278" s="784" t="s">
        <v>803</v>
      </c>
      <c r="Q1278" s="784"/>
      <c r="R1278" s="784" t="s">
        <v>803</v>
      </c>
      <c r="S1278" s="784"/>
      <c r="T1278" s="784" t="s">
        <v>803</v>
      </c>
      <c r="U1278" s="784" t="s">
        <v>803</v>
      </c>
      <c r="V1278" s="785" t="s">
        <v>803</v>
      </c>
      <c r="W1278" s="784"/>
      <c r="X1278" s="788"/>
      <c r="Y1278" s="430" t="s">
        <v>803</v>
      </c>
    </row>
    <row r="1279" spans="1:25">
      <c r="A1279" s="794" t="s">
        <v>85</v>
      </c>
      <c r="B1279" s="795" t="s">
        <v>368</v>
      </c>
      <c r="C1279" s="796" t="s">
        <v>945</v>
      </c>
      <c r="D1279" s="796" t="s">
        <v>1163</v>
      </c>
      <c r="E1279" s="796">
        <v>7.5</v>
      </c>
      <c r="F1279" s="887">
        <v>43340</v>
      </c>
      <c r="G1279" s="797"/>
      <c r="H1279" s="797"/>
      <c r="I1279" s="796">
        <v>11.3</v>
      </c>
      <c r="J1279" s="796">
        <v>4.165</v>
      </c>
      <c r="K1279" s="796">
        <v>1.31</v>
      </c>
      <c r="L1279" s="796">
        <v>1.45</v>
      </c>
      <c r="M1279" s="952">
        <v>0.33</v>
      </c>
      <c r="N1279">
        <v>10.22142</v>
      </c>
      <c r="O1279" s="800"/>
      <c r="P1279" s="800" t="s">
        <v>803</v>
      </c>
      <c r="Q1279" s="800"/>
      <c r="R1279" s="800" t="s">
        <v>803</v>
      </c>
      <c r="S1279" s="800"/>
      <c r="T1279" s="800" t="s">
        <v>803</v>
      </c>
      <c r="U1279" s="800" t="s">
        <v>803</v>
      </c>
      <c r="V1279" s="801" t="s">
        <v>803</v>
      </c>
      <c r="W1279" s="800"/>
      <c r="X1279" s="795"/>
      <c r="Y1279" s="803" t="s">
        <v>803</v>
      </c>
    </row>
    <row r="1280" spans="1:25">
      <c r="A1280" s="884"/>
      <c r="C1280" s="27"/>
      <c r="D1280" s="27"/>
      <c r="E1280" s="27"/>
      <c r="F1280" s="47"/>
      <c r="G1280" s="173"/>
      <c r="H1280" s="173"/>
      <c r="I1280" s="27"/>
      <c r="J1280" s="27"/>
      <c r="K1280" s="27"/>
      <c r="L1280" s="27"/>
      <c r="M1280" s="607"/>
      <c r="O1280" s="592"/>
      <c r="P1280" s="592"/>
      <c r="Q1280" s="592"/>
      <c r="R1280" s="592"/>
      <c r="S1280" s="592"/>
      <c r="T1280" s="592"/>
      <c r="U1280" s="592"/>
      <c r="V1280" s="833"/>
      <c r="W1280" s="592"/>
    </row>
    <row r="1281" spans="1:25" ht="31.8" thickBot="1">
      <c r="A1281" s="974" t="s">
        <v>804</v>
      </c>
      <c r="B1281" s="934" t="s">
        <v>20</v>
      </c>
      <c r="C1281" s="934" t="s">
        <v>701</v>
      </c>
      <c r="D1281" s="935" t="s">
        <v>805</v>
      </c>
      <c r="E1281" s="936" t="s">
        <v>786</v>
      </c>
      <c r="F1281" s="934" t="s">
        <v>1000</v>
      </c>
      <c r="G1281" s="935" t="s">
        <v>1008</v>
      </c>
      <c r="H1281" s="935" t="s">
        <v>806</v>
      </c>
      <c r="I1281" s="935" t="s">
        <v>807</v>
      </c>
      <c r="J1281" s="937" t="s">
        <v>1009</v>
      </c>
      <c r="K1281" s="934" t="s">
        <v>1010</v>
      </c>
      <c r="L1281" s="935" t="s">
        <v>1011</v>
      </c>
      <c r="M1281" s="934" t="s">
        <v>1012</v>
      </c>
      <c r="N1281" s="935" t="s">
        <v>1013</v>
      </c>
      <c r="O1281" s="934" t="s">
        <v>1014</v>
      </c>
      <c r="P1281" s="934" t="s">
        <v>1015</v>
      </c>
      <c r="Q1281" s="938" t="s">
        <v>1016</v>
      </c>
      <c r="R1281" s="934" t="s">
        <v>703</v>
      </c>
      <c r="S1281" s="935" t="s">
        <v>1017</v>
      </c>
      <c r="T1281" s="934" t="s">
        <v>808</v>
      </c>
      <c r="U1281" s="934" t="s">
        <v>1018</v>
      </c>
      <c r="V1281" s="939" t="s">
        <v>809</v>
      </c>
      <c r="W1281" s="939" t="s">
        <v>1019</v>
      </c>
      <c r="X1281" s="934" t="s">
        <v>1020</v>
      </c>
      <c r="Y1281" s="935" t="s">
        <v>1021</v>
      </c>
    </row>
    <row r="1282" spans="1:25">
      <c r="A1282" s="108">
        <v>62</v>
      </c>
      <c r="B1282" t="s">
        <v>709</v>
      </c>
      <c r="C1282" t="s">
        <v>944</v>
      </c>
      <c r="D1282" s="18">
        <v>0.5</v>
      </c>
      <c r="E1282" s="55">
        <v>43703</v>
      </c>
      <c r="G1282">
        <v>4</v>
      </c>
      <c r="H1282" s="165">
        <v>11.07</v>
      </c>
      <c r="I1282" s="166">
        <v>4.68</v>
      </c>
      <c r="J1282" s="70">
        <v>0.42276422764227639</v>
      </c>
      <c r="K1282" t="s">
        <v>1164</v>
      </c>
      <c r="L1282">
        <v>2</v>
      </c>
      <c r="M1282">
        <v>2</v>
      </c>
      <c r="N1282" t="s">
        <v>815</v>
      </c>
      <c r="P1282" s="27">
        <v>7.62</v>
      </c>
      <c r="Q1282" s="27">
        <v>24.7</v>
      </c>
      <c r="R1282" s="27">
        <v>5.68</v>
      </c>
      <c r="S1282" s="27">
        <v>2.1</v>
      </c>
      <c r="T1282" s="24">
        <v>1.3496599999999999</v>
      </c>
      <c r="U1282" s="24">
        <v>9.8553297916666976E-2</v>
      </c>
      <c r="V1282" s="24">
        <v>0.34908856286308071</v>
      </c>
      <c r="W1282" s="371">
        <v>17.736985294117652</v>
      </c>
      <c r="X1282" s="27" t="s">
        <v>815</v>
      </c>
      <c r="Y1282" s="24">
        <v>1.4482132979166669</v>
      </c>
    </row>
    <row r="1283" spans="1:25">
      <c r="B1283" t="s">
        <v>709</v>
      </c>
      <c r="C1283" t="s">
        <v>944</v>
      </c>
      <c r="D1283" s="18">
        <v>1</v>
      </c>
      <c r="E1283" s="55">
        <v>43703</v>
      </c>
      <c r="H1283" s="165"/>
      <c r="I1283" s="166"/>
      <c r="P1283" s="27">
        <v>7.64</v>
      </c>
      <c r="Q1283" s="27">
        <v>24.7</v>
      </c>
      <c r="R1283" s="27" t="s">
        <v>811</v>
      </c>
      <c r="S1283" s="27" t="s">
        <v>811</v>
      </c>
      <c r="T1283" s="27" t="s">
        <v>811</v>
      </c>
      <c r="U1283" s="27" t="s">
        <v>811</v>
      </c>
      <c r="V1283" s="27" t="s">
        <v>811</v>
      </c>
      <c r="W1283" s="27" t="s">
        <v>811</v>
      </c>
      <c r="X1283" s="27" t="s">
        <v>815</v>
      </c>
      <c r="Y1283" s="27" t="s">
        <v>811</v>
      </c>
    </row>
    <row r="1284" spans="1:25">
      <c r="B1284" t="s">
        <v>709</v>
      </c>
      <c r="C1284" t="s">
        <v>944</v>
      </c>
      <c r="D1284" s="18">
        <v>2</v>
      </c>
      <c r="E1284" s="55">
        <v>43703</v>
      </c>
      <c r="H1284" s="165"/>
      <c r="I1284" s="166"/>
      <c r="P1284" s="27">
        <v>7.6</v>
      </c>
      <c r="Q1284" s="27">
        <v>24.5</v>
      </c>
      <c r="R1284" s="27" t="s">
        <v>811</v>
      </c>
      <c r="S1284" s="27" t="s">
        <v>811</v>
      </c>
      <c r="T1284" s="27" t="s">
        <v>811</v>
      </c>
      <c r="U1284" s="27" t="s">
        <v>811</v>
      </c>
      <c r="V1284" s="27" t="s">
        <v>811</v>
      </c>
      <c r="W1284" s="27" t="s">
        <v>811</v>
      </c>
      <c r="X1284" s="27" t="s">
        <v>815</v>
      </c>
      <c r="Y1284" s="27" t="s">
        <v>811</v>
      </c>
    </row>
    <row r="1285" spans="1:25">
      <c r="B1285" t="s">
        <v>709</v>
      </c>
      <c r="C1285" t="s">
        <v>944</v>
      </c>
      <c r="D1285" s="18">
        <v>3</v>
      </c>
      <c r="E1285" s="55">
        <v>43703</v>
      </c>
      <c r="H1285" s="165"/>
      <c r="I1285" s="166"/>
      <c r="P1285" s="27">
        <v>7.47</v>
      </c>
      <c r="Q1285" s="27">
        <v>24.3</v>
      </c>
      <c r="R1285" s="27">
        <v>5.59</v>
      </c>
      <c r="S1285" s="27">
        <v>2.1</v>
      </c>
      <c r="T1285" s="24">
        <v>1.3838286075949364</v>
      </c>
      <c r="U1285" s="24">
        <v>2.5000000000000001E-2</v>
      </c>
      <c r="V1285" s="24">
        <v>0.50423903524667213</v>
      </c>
      <c r="W1285" s="371">
        <v>16.339926470588239</v>
      </c>
      <c r="X1285" s="27" t="s">
        <v>815</v>
      </c>
      <c r="Y1285" s="24">
        <v>1.4088286075949363</v>
      </c>
    </row>
    <row r="1286" spans="1:25">
      <c r="B1286" t="s">
        <v>709</v>
      </c>
      <c r="C1286" t="s">
        <v>944</v>
      </c>
      <c r="D1286" s="18">
        <v>4</v>
      </c>
      <c r="E1286" s="55">
        <v>43703</v>
      </c>
      <c r="H1286" s="165"/>
      <c r="I1286" s="166"/>
      <c r="P1286" s="27">
        <v>5.16</v>
      </c>
      <c r="Q1286" s="27">
        <v>22.4</v>
      </c>
      <c r="R1286" s="27" t="s">
        <v>811</v>
      </c>
      <c r="S1286" s="27" t="s">
        <v>811</v>
      </c>
      <c r="T1286" s="27" t="s">
        <v>811</v>
      </c>
      <c r="U1286" s="27" t="s">
        <v>811</v>
      </c>
      <c r="V1286" s="27" t="s">
        <v>811</v>
      </c>
      <c r="W1286" s="27" t="s">
        <v>811</v>
      </c>
      <c r="X1286" s="27" t="s">
        <v>815</v>
      </c>
      <c r="Y1286" s="27" t="s">
        <v>811</v>
      </c>
    </row>
    <row r="1287" spans="1:25">
      <c r="B1287" t="s">
        <v>709</v>
      </c>
      <c r="C1287" t="s">
        <v>944</v>
      </c>
      <c r="D1287" s="18">
        <v>5</v>
      </c>
      <c r="E1287" s="55">
        <v>43703</v>
      </c>
      <c r="H1287" s="165"/>
      <c r="I1287" s="166"/>
      <c r="P1287" s="27">
        <v>7.75</v>
      </c>
      <c r="Q1287" s="27">
        <v>16</v>
      </c>
      <c r="R1287" s="27" t="s">
        <v>811</v>
      </c>
      <c r="S1287" s="27" t="s">
        <v>811</v>
      </c>
      <c r="T1287" s="27" t="s">
        <v>811</v>
      </c>
      <c r="U1287" s="27" t="s">
        <v>811</v>
      </c>
      <c r="V1287" s="27" t="s">
        <v>811</v>
      </c>
      <c r="W1287" s="27" t="s">
        <v>811</v>
      </c>
      <c r="X1287" s="27" t="s">
        <v>815</v>
      </c>
      <c r="Y1287" s="27" t="s">
        <v>811</v>
      </c>
    </row>
    <row r="1288" spans="1:25">
      <c r="B1288" t="s">
        <v>709</v>
      </c>
      <c r="C1288" t="s">
        <v>944</v>
      </c>
      <c r="D1288" s="18">
        <v>6</v>
      </c>
      <c r="E1288" s="55">
        <v>43703</v>
      </c>
      <c r="H1288" s="165"/>
      <c r="I1288" s="166"/>
      <c r="P1288" s="27">
        <v>8.1999999999999993</v>
      </c>
      <c r="Q1288" s="27">
        <v>11.5</v>
      </c>
      <c r="R1288" s="27" t="s">
        <v>811</v>
      </c>
      <c r="S1288" s="27" t="s">
        <v>811</v>
      </c>
      <c r="T1288" s="27" t="s">
        <v>811</v>
      </c>
      <c r="U1288" s="27" t="s">
        <v>811</v>
      </c>
      <c r="V1288" s="27" t="s">
        <v>811</v>
      </c>
      <c r="W1288" s="27" t="s">
        <v>811</v>
      </c>
      <c r="X1288" s="27" t="s">
        <v>815</v>
      </c>
      <c r="Y1288" s="27" t="s">
        <v>811</v>
      </c>
    </row>
    <row r="1289" spans="1:25">
      <c r="B1289" t="s">
        <v>709</v>
      </c>
      <c r="C1289" t="s">
        <v>944</v>
      </c>
      <c r="D1289" s="18">
        <v>7</v>
      </c>
      <c r="E1289" s="55">
        <v>43703</v>
      </c>
      <c r="H1289" s="165"/>
      <c r="I1289" s="166"/>
      <c r="P1289" s="27">
        <v>6.55</v>
      </c>
      <c r="Q1289" s="27">
        <v>9</v>
      </c>
      <c r="R1289" s="27" t="s">
        <v>811</v>
      </c>
      <c r="S1289" s="27" t="s">
        <v>811</v>
      </c>
      <c r="T1289" s="27" t="s">
        <v>811</v>
      </c>
      <c r="U1289" s="27" t="s">
        <v>811</v>
      </c>
      <c r="V1289" s="27" t="s">
        <v>811</v>
      </c>
      <c r="W1289" s="27" t="s">
        <v>811</v>
      </c>
      <c r="X1289" s="27" t="s">
        <v>815</v>
      </c>
      <c r="Y1289" s="27" t="s">
        <v>811</v>
      </c>
    </row>
    <row r="1290" spans="1:25">
      <c r="B1290" t="s">
        <v>709</v>
      </c>
      <c r="C1290" t="s">
        <v>944</v>
      </c>
      <c r="D1290" s="18">
        <v>7.5</v>
      </c>
      <c r="E1290" s="55">
        <v>43703</v>
      </c>
      <c r="H1290" s="165"/>
      <c r="I1290" s="166"/>
      <c r="P1290" s="27">
        <v>6.78</v>
      </c>
      <c r="Q1290" s="27">
        <v>8.3000000000000007</v>
      </c>
      <c r="R1290" s="27" t="s">
        <v>811</v>
      </c>
      <c r="S1290" s="27" t="s">
        <v>811</v>
      </c>
      <c r="T1290" s="27" t="s">
        <v>811</v>
      </c>
      <c r="U1290" s="27" t="s">
        <v>811</v>
      </c>
      <c r="V1290" s="27" t="s">
        <v>811</v>
      </c>
      <c r="W1290" s="27" t="s">
        <v>811</v>
      </c>
      <c r="X1290" s="27" t="s">
        <v>815</v>
      </c>
      <c r="Y1290" s="27" t="s">
        <v>811</v>
      </c>
    </row>
    <row r="1291" spans="1:25">
      <c r="B1291" t="s">
        <v>709</v>
      </c>
      <c r="C1291" t="s">
        <v>944</v>
      </c>
      <c r="D1291" s="18">
        <v>9</v>
      </c>
      <c r="E1291" s="55">
        <v>43703</v>
      </c>
      <c r="H1291" s="165"/>
      <c r="I1291" s="166"/>
      <c r="P1291" s="27" t="s">
        <v>815</v>
      </c>
      <c r="Q1291" s="27" t="s">
        <v>815</v>
      </c>
      <c r="R1291" s="27">
        <v>5.81</v>
      </c>
      <c r="S1291" s="27">
        <v>4.8000000000000007</v>
      </c>
      <c r="T1291" s="24">
        <v>0.17084303797468353</v>
      </c>
      <c r="U1291" s="24">
        <v>3.8957106599419822</v>
      </c>
      <c r="V1291" s="24">
        <v>0.70159154950788882</v>
      </c>
      <c r="W1291" s="371">
        <v>26.5268137254902</v>
      </c>
      <c r="X1291" s="27" t="s">
        <v>815</v>
      </c>
      <c r="Y1291" s="24">
        <v>4.0665536979166657</v>
      </c>
    </row>
    <row r="1292" spans="1:25">
      <c r="B1292" t="s">
        <v>709</v>
      </c>
      <c r="C1292" t="s">
        <v>944</v>
      </c>
      <c r="D1292" s="18" t="s">
        <v>814</v>
      </c>
      <c r="E1292" s="55">
        <v>43703</v>
      </c>
      <c r="H1292" s="165"/>
      <c r="I1292" s="166"/>
      <c r="P1292" s="27" t="s">
        <v>815</v>
      </c>
      <c r="Q1292" s="27" t="s">
        <v>815</v>
      </c>
      <c r="R1292" s="27">
        <v>5.8</v>
      </c>
      <c r="S1292" s="27">
        <v>11.099999999999998</v>
      </c>
      <c r="T1292" s="24">
        <v>2.5000000000000001E-2</v>
      </c>
      <c r="U1292" s="24">
        <v>32.582648538422994</v>
      </c>
      <c r="V1292" s="24">
        <v>2.1398542259990605</v>
      </c>
      <c r="W1292" s="371">
        <v>47.191642156862756</v>
      </c>
      <c r="X1292" s="27" t="s">
        <v>815</v>
      </c>
      <c r="Y1292" s="24">
        <v>32.607648538422993</v>
      </c>
    </row>
    <row r="1293" spans="1:25">
      <c r="D1293" s="18"/>
      <c r="E1293" s="55"/>
      <c r="H1293" s="165"/>
      <c r="I1293" s="166"/>
      <c r="P1293" s="27"/>
      <c r="Q1293" s="27"/>
      <c r="R1293" s="27"/>
      <c r="S1293" s="27"/>
      <c r="T1293" s="24"/>
      <c r="U1293" s="24"/>
      <c r="V1293" s="24"/>
      <c r="W1293" s="371"/>
      <c r="X1293" s="27"/>
      <c r="Y1293" s="24"/>
    </row>
    <row r="1294" spans="1:25" ht="31.8" thickBot="1">
      <c r="A1294" s="975" t="s">
        <v>20</v>
      </c>
      <c r="B1294" s="940" t="s">
        <v>701</v>
      </c>
      <c r="C1294" s="941" t="s">
        <v>805</v>
      </c>
      <c r="D1294" s="942" t="s">
        <v>786</v>
      </c>
      <c r="E1294" s="940" t="s">
        <v>1000</v>
      </c>
      <c r="F1294" s="941" t="s">
        <v>1008</v>
      </c>
      <c r="G1294" s="941" t="s">
        <v>806</v>
      </c>
      <c r="H1294" s="941" t="s">
        <v>807</v>
      </c>
      <c r="I1294" s="943" t="s">
        <v>1009</v>
      </c>
      <c r="J1294" s="940" t="s">
        <v>1010</v>
      </c>
      <c r="K1294" s="941" t="s">
        <v>1011</v>
      </c>
      <c r="L1294" s="940" t="s">
        <v>1012</v>
      </c>
      <c r="M1294" s="941" t="s">
        <v>1013</v>
      </c>
      <c r="N1294" s="940" t="s">
        <v>1014</v>
      </c>
      <c r="O1294" s="940" t="s">
        <v>1015</v>
      </c>
      <c r="P1294" s="944" t="s">
        <v>1016</v>
      </c>
      <c r="Q1294" s="940" t="s">
        <v>703</v>
      </c>
      <c r="R1294" s="941" t="s">
        <v>1017</v>
      </c>
      <c r="S1294" s="940" t="s">
        <v>808</v>
      </c>
      <c r="T1294" s="940" t="s">
        <v>1018</v>
      </c>
      <c r="U1294" s="945" t="s">
        <v>809</v>
      </c>
      <c r="V1294" s="945" t="s">
        <v>1019</v>
      </c>
      <c r="W1294" s="940" t="s">
        <v>1020</v>
      </c>
      <c r="X1294" s="941" t="s">
        <v>1021</v>
      </c>
    </row>
    <row r="1295" spans="1:25" ht="16.2" thickTop="1">
      <c r="A1295" s="108" t="s">
        <v>709</v>
      </c>
      <c r="B1295" t="s">
        <v>944</v>
      </c>
      <c r="C1295">
        <v>0.5</v>
      </c>
      <c r="D1295" s="55">
        <v>44068</v>
      </c>
      <c r="F1295">
        <v>4</v>
      </c>
      <c r="G1295">
        <v>10.11</v>
      </c>
      <c r="H1295">
        <v>7.25</v>
      </c>
      <c r="J1295" t="s">
        <v>1044</v>
      </c>
      <c r="K1295">
        <v>2</v>
      </c>
      <c r="L1295">
        <v>2</v>
      </c>
      <c r="M1295" t="s">
        <v>1035</v>
      </c>
      <c r="N1295" t="s">
        <v>815</v>
      </c>
      <c r="O1295" s="24">
        <v>7.84</v>
      </c>
      <c r="P1295" s="27">
        <v>27.3</v>
      </c>
      <c r="Q1295" s="24">
        <v>5.88</v>
      </c>
      <c r="R1295" s="23">
        <v>2.3000000000000003</v>
      </c>
      <c r="S1295" s="371">
        <v>-3.7333333333333207E-3</v>
      </c>
      <c r="T1295" s="371">
        <v>6.5333333333333327E-2</v>
      </c>
      <c r="U1295" s="24">
        <v>0.38664457512704975</v>
      </c>
      <c r="V1295" s="371">
        <v>24.988626512431857</v>
      </c>
    </row>
    <row r="1296" spans="1:25">
      <c r="A1296" s="108" t="s">
        <v>709</v>
      </c>
      <c r="B1296" t="s">
        <v>944</v>
      </c>
      <c r="C1296">
        <v>1</v>
      </c>
      <c r="D1296" s="55">
        <v>44068</v>
      </c>
      <c r="O1296" s="24">
        <v>7.89</v>
      </c>
      <c r="P1296" s="27">
        <v>26.8</v>
      </c>
      <c r="Q1296" s="27" t="s">
        <v>811</v>
      </c>
      <c r="R1296" s="27" t="s">
        <v>811</v>
      </c>
      <c r="S1296" s="24" t="s">
        <v>811</v>
      </c>
      <c r="T1296" s="24" t="s">
        <v>811</v>
      </c>
      <c r="U1296" s="24" t="s">
        <v>811</v>
      </c>
      <c r="V1296" s="24" t="s">
        <v>811</v>
      </c>
    </row>
    <row r="1297" spans="1:24">
      <c r="A1297" s="108" t="s">
        <v>709</v>
      </c>
      <c r="B1297" t="s">
        <v>944</v>
      </c>
      <c r="C1297">
        <v>2</v>
      </c>
      <c r="D1297" s="55">
        <v>44068</v>
      </c>
      <c r="O1297" s="24">
        <v>7.74</v>
      </c>
      <c r="P1297" s="27">
        <v>26.4</v>
      </c>
      <c r="Q1297" s="27" t="s">
        <v>811</v>
      </c>
      <c r="R1297" s="27" t="s">
        <v>811</v>
      </c>
      <c r="S1297" s="24" t="s">
        <v>811</v>
      </c>
      <c r="T1297" s="24" t="s">
        <v>811</v>
      </c>
      <c r="U1297" s="24" t="s">
        <v>811</v>
      </c>
      <c r="V1297" s="24" t="s">
        <v>811</v>
      </c>
    </row>
    <row r="1298" spans="1:24">
      <c r="A1298" s="108" t="s">
        <v>709</v>
      </c>
      <c r="B1298" t="s">
        <v>944</v>
      </c>
      <c r="C1298">
        <v>3</v>
      </c>
      <c r="D1298" s="55">
        <v>44068</v>
      </c>
      <c r="O1298" s="24">
        <v>7.79</v>
      </c>
      <c r="P1298" s="27">
        <v>25.8</v>
      </c>
      <c r="Q1298" s="24">
        <v>5.7</v>
      </c>
      <c r="R1298" s="23">
        <v>2.2000000000000002</v>
      </c>
      <c r="S1298" s="371">
        <v>6.9066666666666721E-2</v>
      </c>
      <c r="T1298" s="371">
        <v>6.5333333333333327E-2</v>
      </c>
      <c r="U1298" s="24">
        <v>0.54130240517786965</v>
      </c>
      <c r="V1298" s="371">
        <v>21.099516021805609</v>
      </c>
    </row>
    <row r="1299" spans="1:24">
      <c r="A1299" s="108" t="s">
        <v>709</v>
      </c>
      <c r="B1299" t="s">
        <v>944</v>
      </c>
      <c r="C1299">
        <v>4</v>
      </c>
      <c r="D1299" s="55">
        <v>44068</v>
      </c>
      <c r="O1299" s="24">
        <v>7.7</v>
      </c>
      <c r="P1299" s="27">
        <v>25.1</v>
      </c>
      <c r="Q1299" s="27" t="s">
        <v>811</v>
      </c>
      <c r="R1299" s="27" t="s">
        <v>811</v>
      </c>
      <c r="S1299" s="24" t="s">
        <v>811</v>
      </c>
      <c r="T1299" s="24" t="s">
        <v>811</v>
      </c>
      <c r="U1299" s="24" t="s">
        <v>811</v>
      </c>
      <c r="V1299" s="24" t="s">
        <v>811</v>
      </c>
    </row>
    <row r="1300" spans="1:24">
      <c r="A1300" s="108" t="s">
        <v>709</v>
      </c>
      <c r="B1300" t="s">
        <v>944</v>
      </c>
      <c r="C1300">
        <v>5</v>
      </c>
      <c r="D1300" s="55">
        <v>44068</v>
      </c>
      <c r="O1300" s="24">
        <v>9.61</v>
      </c>
      <c r="P1300" s="27">
        <v>21.1</v>
      </c>
      <c r="Q1300" s="27" t="s">
        <v>811</v>
      </c>
      <c r="R1300" s="27" t="s">
        <v>811</v>
      </c>
      <c r="S1300" s="24" t="s">
        <v>811</v>
      </c>
      <c r="T1300" s="24" t="s">
        <v>811</v>
      </c>
      <c r="U1300" s="24" t="s">
        <v>811</v>
      </c>
      <c r="V1300" s="24" t="s">
        <v>811</v>
      </c>
    </row>
    <row r="1301" spans="1:24">
      <c r="A1301" s="108" t="s">
        <v>709</v>
      </c>
      <c r="B1301" t="s">
        <v>944</v>
      </c>
      <c r="C1301">
        <v>6</v>
      </c>
      <c r="D1301" s="55">
        <v>44068</v>
      </c>
      <c r="O1301" s="24">
        <v>10.46</v>
      </c>
      <c r="P1301" s="27">
        <v>16.100000000000001</v>
      </c>
      <c r="Q1301" s="27" t="s">
        <v>811</v>
      </c>
      <c r="R1301" s="27" t="s">
        <v>811</v>
      </c>
      <c r="S1301" s="24" t="s">
        <v>811</v>
      </c>
      <c r="T1301" s="24" t="s">
        <v>811</v>
      </c>
      <c r="U1301" s="24" t="s">
        <v>811</v>
      </c>
      <c r="V1301" s="24" t="s">
        <v>811</v>
      </c>
    </row>
    <row r="1302" spans="1:24">
      <c r="A1302" s="108" t="s">
        <v>709</v>
      </c>
      <c r="B1302" t="s">
        <v>944</v>
      </c>
      <c r="C1302">
        <v>7</v>
      </c>
      <c r="D1302" s="55">
        <v>44068</v>
      </c>
      <c r="O1302" s="24">
        <v>10.45</v>
      </c>
      <c r="P1302" s="27">
        <v>13.3</v>
      </c>
      <c r="Q1302" s="27" t="s">
        <v>811</v>
      </c>
      <c r="R1302" s="27" t="s">
        <v>811</v>
      </c>
      <c r="S1302" s="24" t="s">
        <v>811</v>
      </c>
      <c r="T1302" s="24" t="s">
        <v>811</v>
      </c>
      <c r="U1302" s="24" t="s">
        <v>811</v>
      </c>
      <c r="V1302" s="24" t="s">
        <v>811</v>
      </c>
    </row>
    <row r="1303" spans="1:24">
      <c r="A1303" s="108" t="s">
        <v>709</v>
      </c>
      <c r="B1303" t="s">
        <v>944</v>
      </c>
      <c r="C1303">
        <v>8</v>
      </c>
      <c r="D1303" s="55">
        <v>44068</v>
      </c>
      <c r="O1303" s="820">
        <v>8.57</v>
      </c>
      <c r="P1303" s="27">
        <v>11.2</v>
      </c>
      <c r="Q1303" s="27" t="s">
        <v>811</v>
      </c>
      <c r="R1303" s="27" t="s">
        <v>811</v>
      </c>
      <c r="S1303" s="24" t="s">
        <v>811</v>
      </c>
      <c r="T1303" s="24" t="s">
        <v>811</v>
      </c>
      <c r="U1303" s="24" t="s">
        <v>811</v>
      </c>
      <c r="V1303" s="24" t="s">
        <v>811</v>
      </c>
    </row>
    <row r="1304" spans="1:24">
      <c r="A1304" s="108" t="s">
        <v>709</v>
      </c>
      <c r="B1304" t="s">
        <v>944</v>
      </c>
      <c r="C1304">
        <v>9</v>
      </c>
      <c r="D1304" s="55">
        <v>44068</v>
      </c>
      <c r="O1304" s="24">
        <v>1.24</v>
      </c>
      <c r="P1304" s="27">
        <v>9.8000000000000007</v>
      </c>
      <c r="Q1304" s="24">
        <v>5.32</v>
      </c>
      <c r="R1304" s="23">
        <v>3</v>
      </c>
      <c r="S1304" s="371">
        <v>2.0906666666666665</v>
      </c>
      <c r="T1304" s="371">
        <v>0.45733333333333331</v>
      </c>
      <c r="U1304" s="24">
        <v>1.0174871435883563</v>
      </c>
      <c r="V1304" s="371">
        <v>21.697840712671187</v>
      </c>
    </row>
    <row r="1305" spans="1:24">
      <c r="A1305" s="108" t="s">
        <v>709</v>
      </c>
      <c r="B1305" t="s">
        <v>944</v>
      </c>
      <c r="C1305">
        <v>9.5</v>
      </c>
      <c r="D1305" s="55">
        <v>44068</v>
      </c>
      <c r="O1305" s="24">
        <v>0.66</v>
      </c>
      <c r="P1305" s="27">
        <v>9.4</v>
      </c>
      <c r="Q1305" s="24">
        <v>5.42</v>
      </c>
      <c r="R1305" s="23">
        <v>5</v>
      </c>
      <c r="S1305" s="371">
        <v>8.1610666666666667</v>
      </c>
      <c r="T1305" s="371">
        <v>1.2693333333333334</v>
      </c>
      <c r="U1305" s="24">
        <v>2.1803295934036204</v>
      </c>
      <c r="V1305" s="371">
        <v>48.92161414705491</v>
      </c>
    </row>
    <row r="1306" spans="1:24">
      <c r="A1306" s="976"/>
      <c r="B1306" s="591"/>
      <c r="C1306" s="946"/>
      <c r="D1306" s="947"/>
      <c r="E1306" s="591"/>
      <c r="F1306" s="946"/>
      <c r="G1306" s="946"/>
      <c r="H1306" s="946"/>
      <c r="I1306" s="948"/>
      <c r="J1306" s="591"/>
      <c r="K1306" s="946"/>
      <c r="L1306" s="591"/>
      <c r="M1306" s="946"/>
      <c r="N1306" s="591"/>
      <c r="O1306" s="591"/>
      <c r="P1306" s="607"/>
      <c r="Q1306" s="591"/>
      <c r="R1306" s="946"/>
      <c r="S1306" s="591"/>
      <c r="T1306" s="591"/>
      <c r="U1306" s="371"/>
      <c r="V1306" s="371"/>
      <c r="W1306" s="591"/>
      <c r="X1306" s="946"/>
    </row>
    <row r="1307" spans="1:24" s="747" customFormat="1" ht="31.8" thickBot="1">
      <c r="A1307" s="977" t="s">
        <v>804</v>
      </c>
      <c r="B1307" s="863" t="s">
        <v>20</v>
      </c>
      <c r="C1307" s="863" t="s">
        <v>701</v>
      </c>
      <c r="D1307" s="863" t="s">
        <v>805</v>
      </c>
      <c r="E1307" s="865" t="s">
        <v>786</v>
      </c>
      <c r="F1307" s="863" t="s">
        <v>1000</v>
      </c>
      <c r="G1307" s="863" t="s">
        <v>1008</v>
      </c>
      <c r="H1307" s="863" t="s">
        <v>806</v>
      </c>
      <c r="I1307" s="863" t="s">
        <v>807</v>
      </c>
      <c r="J1307" s="867" t="s">
        <v>1009</v>
      </c>
      <c r="K1307" s="863" t="s">
        <v>1015</v>
      </c>
      <c r="L1307" s="868" t="s">
        <v>1016</v>
      </c>
      <c r="M1307" s="863" t="s">
        <v>703</v>
      </c>
      <c r="N1307" s="863" t="s">
        <v>1017</v>
      </c>
      <c r="O1307" s="863" t="s">
        <v>808</v>
      </c>
      <c r="P1307" s="863" t="s">
        <v>1018</v>
      </c>
      <c r="Q1307" s="870" t="s">
        <v>809</v>
      </c>
      <c r="R1307" s="870" t="s">
        <v>1019</v>
      </c>
      <c r="S1307" s="863" t="s">
        <v>1021</v>
      </c>
      <c r="T1307" s="863" t="s">
        <v>1010</v>
      </c>
      <c r="U1307" s="863" t="s">
        <v>1011</v>
      </c>
      <c r="V1307" s="863" t="s">
        <v>1012</v>
      </c>
      <c r="W1307" s="863" t="s">
        <v>1013</v>
      </c>
      <c r="X1307" s="863" t="s">
        <v>1014</v>
      </c>
    </row>
    <row r="1308" spans="1:24" ht="16.2" thickTop="1">
      <c r="A1308" s="108">
        <v>30</v>
      </c>
      <c r="B1308" t="s">
        <v>709</v>
      </c>
      <c r="C1308" t="s">
        <v>944</v>
      </c>
      <c r="D1308" s="27">
        <v>0.5</v>
      </c>
      <c r="E1308" s="133">
        <v>44424</v>
      </c>
      <c r="G1308">
        <v>4</v>
      </c>
      <c r="H1308">
        <v>9.66</v>
      </c>
      <c r="I1308">
        <v>7.62</v>
      </c>
      <c r="J1308" s="172">
        <v>0.78881987577639756</v>
      </c>
      <c r="K1308" s="27">
        <v>7.94</v>
      </c>
      <c r="L1308" s="27">
        <v>26.8</v>
      </c>
      <c r="M1308" s="27">
        <v>5.35</v>
      </c>
      <c r="N1308" s="27">
        <v>1.9</v>
      </c>
      <c r="O1308" s="371">
        <v>0.47599999999999987</v>
      </c>
      <c r="P1308" s="371">
        <v>0.39619444444444479</v>
      </c>
      <c r="Q1308" s="24">
        <v>0.19201164967755352</v>
      </c>
      <c r="R1308" s="371">
        <v>30.130731707317072</v>
      </c>
      <c r="S1308" s="24">
        <v>0.87219444444444472</v>
      </c>
      <c r="T1308" t="s">
        <v>1165</v>
      </c>
      <c r="U1308" t="s">
        <v>1128</v>
      </c>
      <c r="V1308" t="s">
        <v>1042</v>
      </c>
      <c r="W1308" t="s">
        <v>1166</v>
      </c>
    </row>
    <row r="1309" spans="1:24">
      <c r="A1309" s="108">
        <v>30</v>
      </c>
      <c r="B1309" t="s">
        <v>709</v>
      </c>
      <c r="C1309" t="s">
        <v>944</v>
      </c>
      <c r="D1309" s="27">
        <v>1</v>
      </c>
      <c r="E1309" s="133">
        <v>44424</v>
      </c>
      <c r="K1309" s="27">
        <v>7.92</v>
      </c>
      <c r="L1309" s="27">
        <v>26.8</v>
      </c>
      <c r="M1309" s="27" t="s">
        <v>811</v>
      </c>
      <c r="N1309" s="27" t="s">
        <v>811</v>
      </c>
      <c r="O1309" s="371" t="s">
        <v>811</v>
      </c>
      <c r="P1309" s="371" t="s">
        <v>811</v>
      </c>
      <c r="Q1309" s="24" t="s">
        <v>811</v>
      </c>
      <c r="R1309" s="24" t="s">
        <v>811</v>
      </c>
      <c r="S1309" s="371" t="s">
        <v>811</v>
      </c>
    </row>
    <row r="1310" spans="1:24">
      <c r="A1310" s="108">
        <v>30</v>
      </c>
      <c r="B1310" t="s">
        <v>709</v>
      </c>
      <c r="C1310" t="s">
        <v>944</v>
      </c>
      <c r="D1310" s="27">
        <v>2</v>
      </c>
      <c r="E1310" s="133">
        <v>44424</v>
      </c>
      <c r="K1310" s="27">
        <v>7.94</v>
      </c>
      <c r="L1310" s="27">
        <v>26.7</v>
      </c>
      <c r="M1310" s="27" t="s">
        <v>811</v>
      </c>
      <c r="N1310" s="27" t="s">
        <v>811</v>
      </c>
      <c r="O1310" s="24" t="s">
        <v>811</v>
      </c>
      <c r="P1310" s="24" t="s">
        <v>811</v>
      </c>
      <c r="Q1310" s="24" t="s">
        <v>811</v>
      </c>
      <c r="R1310" s="24" t="s">
        <v>811</v>
      </c>
      <c r="S1310" s="24" t="s">
        <v>811</v>
      </c>
    </row>
    <row r="1311" spans="1:24">
      <c r="A1311" s="108">
        <v>30</v>
      </c>
      <c r="B1311" t="s">
        <v>709</v>
      </c>
      <c r="C1311" t="s">
        <v>944</v>
      </c>
      <c r="D1311" s="27">
        <v>3</v>
      </c>
      <c r="E1311" s="133">
        <v>44424</v>
      </c>
      <c r="K1311" s="27">
        <v>7.9</v>
      </c>
      <c r="L1311" s="27">
        <v>26.6</v>
      </c>
      <c r="M1311" s="27">
        <v>5.27</v>
      </c>
      <c r="N1311" s="27">
        <v>2.2999999999999998</v>
      </c>
      <c r="O1311" s="24">
        <v>0.45009523809523805</v>
      </c>
      <c r="P1311" s="24">
        <v>0.5784992063492066</v>
      </c>
      <c r="Q1311" s="24">
        <v>0.25601553290340467</v>
      </c>
      <c r="R1311" s="371">
        <v>28.992520325203248</v>
      </c>
      <c r="S1311" s="24">
        <v>1.0285944444444446</v>
      </c>
    </row>
    <row r="1312" spans="1:24">
      <c r="A1312" s="108">
        <v>30</v>
      </c>
      <c r="B1312" t="s">
        <v>709</v>
      </c>
      <c r="C1312" t="s">
        <v>944</v>
      </c>
      <c r="D1312" s="27">
        <v>4</v>
      </c>
      <c r="E1312" s="133">
        <v>44424</v>
      </c>
      <c r="K1312" s="27">
        <v>7.82</v>
      </c>
      <c r="L1312" s="27">
        <v>26.4</v>
      </c>
      <c r="M1312" s="27" t="s">
        <v>811</v>
      </c>
      <c r="N1312" s="27" t="s">
        <v>811</v>
      </c>
      <c r="O1312" s="24" t="s">
        <v>811</v>
      </c>
      <c r="P1312" s="24" t="s">
        <v>811</v>
      </c>
      <c r="Q1312" s="24" t="s">
        <v>811</v>
      </c>
      <c r="R1312" s="24" t="s">
        <v>811</v>
      </c>
      <c r="S1312" s="24" t="s">
        <v>811</v>
      </c>
    </row>
    <row r="1313" spans="1:23">
      <c r="A1313" s="108">
        <v>30</v>
      </c>
      <c r="B1313" t="s">
        <v>709</v>
      </c>
      <c r="C1313" t="s">
        <v>944</v>
      </c>
      <c r="D1313" s="27">
        <v>5</v>
      </c>
      <c r="E1313" s="133">
        <v>44424</v>
      </c>
      <c r="K1313" s="27">
        <v>8.19</v>
      </c>
      <c r="L1313" s="27">
        <v>25.1</v>
      </c>
      <c r="M1313" s="27" t="s">
        <v>811</v>
      </c>
      <c r="N1313" s="27" t="s">
        <v>811</v>
      </c>
      <c r="O1313" s="24" t="s">
        <v>811</v>
      </c>
      <c r="P1313" s="24" t="s">
        <v>811</v>
      </c>
      <c r="Q1313" s="24" t="s">
        <v>811</v>
      </c>
      <c r="R1313" s="24" t="s">
        <v>811</v>
      </c>
      <c r="S1313" s="24" t="s">
        <v>811</v>
      </c>
    </row>
    <row r="1314" spans="1:23">
      <c r="A1314" s="108">
        <v>30</v>
      </c>
      <c r="B1314" t="s">
        <v>709</v>
      </c>
      <c r="C1314" t="s">
        <v>944</v>
      </c>
      <c r="D1314" s="27">
        <v>6</v>
      </c>
      <c r="E1314" s="133">
        <v>44424</v>
      </c>
      <c r="K1314" s="27">
        <v>10.89</v>
      </c>
      <c r="L1314" s="27">
        <v>21.4</v>
      </c>
      <c r="M1314" s="27" t="s">
        <v>811</v>
      </c>
      <c r="N1314" s="27" t="s">
        <v>811</v>
      </c>
      <c r="O1314" s="24" t="s">
        <v>811</v>
      </c>
      <c r="P1314" s="24" t="s">
        <v>811</v>
      </c>
      <c r="Q1314" s="24" t="s">
        <v>811</v>
      </c>
      <c r="R1314" s="24" t="s">
        <v>811</v>
      </c>
      <c r="S1314" s="24" t="s">
        <v>811</v>
      </c>
    </row>
    <row r="1315" spans="1:23">
      <c r="A1315" s="108">
        <v>30</v>
      </c>
      <c r="B1315" t="s">
        <v>709</v>
      </c>
      <c r="C1315" t="s">
        <v>944</v>
      </c>
      <c r="D1315" s="27">
        <v>7</v>
      </c>
      <c r="E1315" s="133">
        <v>44424</v>
      </c>
      <c r="K1315" s="27">
        <v>11.64</v>
      </c>
      <c r="L1315" s="27">
        <v>17</v>
      </c>
      <c r="M1315" s="27" t="s">
        <v>811</v>
      </c>
      <c r="N1315" s="27" t="s">
        <v>811</v>
      </c>
      <c r="O1315" s="24" t="s">
        <v>811</v>
      </c>
      <c r="P1315" s="24" t="s">
        <v>811</v>
      </c>
      <c r="Q1315" s="24" t="s">
        <v>811</v>
      </c>
      <c r="R1315" s="24" t="s">
        <v>811</v>
      </c>
      <c r="S1315" s="24" t="s">
        <v>811</v>
      </c>
    </row>
    <row r="1316" spans="1:23">
      <c r="A1316" s="108">
        <v>30</v>
      </c>
      <c r="B1316" t="s">
        <v>709</v>
      </c>
      <c r="C1316" t="s">
        <v>944</v>
      </c>
      <c r="D1316" s="27">
        <v>8</v>
      </c>
      <c r="E1316" s="133">
        <v>44424</v>
      </c>
      <c r="K1316" s="27">
        <v>9.3000000000000007</v>
      </c>
      <c r="L1316" s="27">
        <v>14.2</v>
      </c>
      <c r="M1316" s="27" t="s">
        <v>811</v>
      </c>
      <c r="N1316" s="27" t="s">
        <v>811</v>
      </c>
      <c r="O1316" s="371" t="s">
        <v>811</v>
      </c>
      <c r="P1316" s="371" t="s">
        <v>811</v>
      </c>
      <c r="Q1316" s="24" t="s">
        <v>811</v>
      </c>
      <c r="R1316" s="24" t="s">
        <v>811</v>
      </c>
      <c r="S1316" s="371" t="s">
        <v>811</v>
      </c>
    </row>
    <row r="1317" spans="1:23">
      <c r="A1317" s="108">
        <v>30</v>
      </c>
      <c r="B1317" t="s">
        <v>709</v>
      </c>
      <c r="C1317" t="s">
        <v>944</v>
      </c>
      <c r="D1317" s="27">
        <v>9</v>
      </c>
      <c r="E1317" s="133">
        <v>44424</v>
      </c>
      <c r="K1317" s="27">
        <v>4.4000000000000004</v>
      </c>
      <c r="L1317" s="27">
        <v>12.1</v>
      </c>
      <c r="M1317" s="27">
        <v>5.03</v>
      </c>
      <c r="N1317" s="27">
        <v>3.7</v>
      </c>
      <c r="O1317" s="24">
        <v>4.1706666666666683</v>
      </c>
      <c r="P1317" s="24">
        <v>4.9929944444444416</v>
      </c>
      <c r="Q1317" s="24">
        <v>0.70404271548436292</v>
      </c>
      <c r="R1317" s="371">
        <v>48.76894309</v>
      </c>
      <c r="S1317" s="24">
        <v>9.1636611111111108</v>
      </c>
    </row>
    <row r="1318" spans="1:23">
      <c r="A1318" s="108">
        <v>30</v>
      </c>
      <c r="B1318" t="s">
        <v>709</v>
      </c>
      <c r="C1318" t="s">
        <v>944</v>
      </c>
      <c r="D1318" s="27" t="s">
        <v>814</v>
      </c>
      <c r="E1318" s="133">
        <v>44424</v>
      </c>
      <c r="K1318" s="27" t="s">
        <v>815</v>
      </c>
      <c r="L1318" s="27" t="s">
        <v>815</v>
      </c>
      <c r="M1318" s="27">
        <v>5.01</v>
      </c>
      <c r="N1318" s="27">
        <v>2.8999999999999995</v>
      </c>
      <c r="O1318" s="24">
        <v>3.1474285714285735</v>
      </c>
      <c r="P1318" s="24">
        <v>4.592765873015872</v>
      </c>
      <c r="Q1318" s="24">
        <v>0.80004854032313977</v>
      </c>
      <c r="R1318" s="371">
        <v>32.407154471544715</v>
      </c>
      <c r="S1318" s="24">
        <v>7.7401944444444455</v>
      </c>
    </row>
    <row r="1319" spans="1:23">
      <c r="D1319" s="27"/>
      <c r="E1319" s="133"/>
      <c r="K1319" s="27"/>
      <c r="L1319" s="27"/>
      <c r="M1319" s="27"/>
      <c r="N1319" s="27"/>
      <c r="O1319" s="24"/>
      <c r="P1319" s="24"/>
      <c r="Q1319" s="24"/>
      <c r="R1319" s="371"/>
      <c r="S1319" s="24"/>
    </row>
    <row r="1320" spans="1:23" s="832" customFormat="1" ht="21" thickBot="1">
      <c r="A1320" s="144" t="s">
        <v>20</v>
      </c>
      <c r="B1320" s="144" t="s">
        <v>701</v>
      </c>
      <c r="C1320" s="146" t="s">
        <v>805</v>
      </c>
      <c r="D1320" s="1559" t="s">
        <v>786</v>
      </c>
      <c r="E1320" s="144" t="s">
        <v>1000</v>
      </c>
      <c r="F1320" s="146" t="s">
        <v>1008</v>
      </c>
      <c r="G1320" s="146" t="s">
        <v>806</v>
      </c>
      <c r="H1320" s="146" t="s">
        <v>807</v>
      </c>
      <c r="I1320" s="1560" t="s">
        <v>1009</v>
      </c>
      <c r="J1320" s="144" t="s">
        <v>1015</v>
      </c>
      <c r="K1320" s="148" t="s">
        <v>1016</v>
      </c>
      <c r="L1320" s="144" t="s">
        <v>703</v>
      </c>
      <c r="M1320" s="146" t="s">
        <v>1017</v>
      </c>
      <c r="N1320" s="149" t="s">
        <v>808</v>
      </c>
      <c r="O1320" s="149" t="s">
        <v>1018</v>
      </c>
      <c r="P1320" s="149" t="s">
        <v>809</v>
      </c>
      <c r="Q1320" s="149" t="s">
        <v>1019</v>
      </c>
      <c r="R1320" s="1409" t="s">
        <v>1021</v>
      </c>
      <c r="S1320" s="144" t="s">
        <v>1010</v>
      </c>
      <c r="T1320" s="146" t="s">
        <v>1011</v>
      </c>
      <c r="U1320" s="144" t="s">
        <v>1012</v>
      </c>
      <c r="V1320" s="146" t="s">
        <v>1013</v>
      </c>
      <c r="W1320" s="144" t="s">
        <v>1014</v>
      </c>
    </row>
    <row r="1321" spans="1:23" s="27" customFormat="1">
      <c r="A1321" t="s">
        <v>709</v>
      </c>
      <c r="B1321" t="s">
        <v>946</v>
      </c>
      <c r="C1321" s="27">
        <v>0.5</v>
      </c>
      <c r="D1321" s="55">
        <v>44803</v>
      </c>
      <c r="F1321">
        <v>4</v>
      </c>
      <c r="G1321">
        <v>10.5</v>
      </c>
      <c r="H1321">
        <v>4.26</v>
      </c>
      <c r="I1321" s="1562">
        <v>0.40571428571428569</v>
      </c>
      <c r="J1321" s="27">
        <v>7.92</v>
      </c>
      <c r="K1321" s="27">
        <v>26.5</v>
      </c>
      <c r="L1321" s="22">
        <v>5.66</v>
      </c>
      <c r="M1321" s="23">
        <v>1.9</v>
      </c>
      <c r="N1321" s="24">
        <v>2.0338830357142834</v>
      </c>
      <c r="O1321" s="24">
        <v>2.2002857142857151</v>
      </c>
      <c r="P1321" s="2798">
        <v>0.35243083320006408</v>
      </c>
      <c r="Q1321" s="49">
        <v>23.411498436802141</v>
      </c>
      <c r="R1321" s="24">
        <v>4.2341687499999985</v>
      </c>
      <c r="S1321" t="s">
        <v>1022</v>
      </c>
      <c r="T1321">
        <v>2</v>
      </c>
      <c r="U1321">
        <v>3</v>
      </c>
      <c r="V1321" t="s">
        <v>1116</v>
      </c>
      <c r="W1321"/>
    </row>
    <row r="1322" spans="1:23" s="27" customFormat="1">
      <c r="A1322" t="s">
        <v>709</v>
      </c>
      <c r="B1322" t="s">
        <v>946</v>
      </c>
      <c r="C1322" s="27">
        <v>1</v>
      </c>
      <c r="D1322" s="55">
        <v>44803</v>
      </c>
      <c r="F1322"/>
      <c r="G1322"/>
      <c r="H1322"/>
      <c r="I1322" s="1561"/>
      <c r="J1322" s="27">
        <v>7.92</v>
      </c>
      <c r="K1322" s="27">
        <v>26.4</v>
      </c>
      <c r="L1322" s="27" t="s">
        <v>811</v>
      </c>
      <c r="M1322" s="27" t="s">
        <v>811</v>
      </c>
      <c r="N1322" s="24" t="s">
        <v>811</v>
      </c>
      <c r="O1322" s="24" t="s">
        <v>811</v>
      </c>
      <c r="P1322" s="27" t="s">
        <v>811</v>
      </c>
      <c r="Q1322" s="24" t="s">
        <v>811</v>
      </c>
      <c r="R1322" s="24" t="s">
        <v>811</v>
      </c>
      <c r="S1322"/>
      <c r="T1322"/>
      <c r="U1322"/>
      <c r="V1322"/>
      <c r="W1322"/>
    </row>
    <row r="1323" spans="1:23" s="27" customFormat="1">
      <c r="A1323" t="s">
        <v>709</v>
      </c>
      <c r="B1323" t="s">
        <v>946</v>
      </c>
      <c r="C1323" s="27">
        <v>2</v>
      </c>
      <c r="D1323" s="55">
        <v>44803</v>
      </c>
      <c r="F1323"/>
      <c r="G1323"/>
      <c r="H1323"/>
      <c r="I1323" s="1561"/>
      <c r="J1323" s="27">
        <v>7.93</v>
      </c>
      <c r="K1323" s="27">
        <v>26.5</v>
      </c>
      <c r="L1323" s="27" t="s">
        <v>811</v>
      </c>
      <c r="M1323" s="27" t="s">
        <v>811</v>
      </c>
      <c r="N1323" s="24" t="s">
        <v>811</v>
      </c>
      <c r="O1323" s="24" t="s">
        <v>811</v>
      </c>
      <c r="P1323" s="27" t="s">
        <v>811</v>
      </c>
      <c r="Q1323" s="24" t="s">
        <v>811</v>
      </c>
      <c r="R1323" s="24" t="s">
        <v>811</v>
      </c>
      <c r="S1323"/>
      <c r="T1323"/>
      <c r="U1323"/>
      <c r="V1323"/>
      <c r="W1323"/>
    </row>
    <row r="1324" spans="1:23" s="27" customFormat="1">
      <c r="A1324" t="s">
        <v>709</v>
      </c>
      <c r="B1324" t="s">
        <v>946</v>
      </c>
      <c r="C1324" s="27">
        <v>3</v>
      </c>
      <c r="D1324" s="55">
        <v>44803</v>
      </c>
      <c r="F1324"/>
      <c r="G1324"/>
      <c r="H1324"/>
      <c r="I1324" s="1561"/>
      <c r="J1324" s="27">
        <v>7.94</v>
      </c>
      <c r="K1324" s="27">
        <v>26.4</v>
      </c>
      <c r="L1324" s="22">
        <v>5.71</v>
      </c>
      <c r="M1324" s="23">
        <v>2.1</v>
      </c>
      <c r="N1324" s="24">
        <v>2.78</v>
      </c>
      <c r="O1324" s="24">
        <v>1.01</v>
      </c>
      <c r="P1324" s="2798">
        <v>0.15663592586669514</v>
      </c>
      <c r="Q1324" s="49">
        <v>20.530750000000001</v>
      </c>
      <c r="R1324" s="24">
        <v>3.79</v>
      </c>
      <c r="S1324"/>
      <c r="T1324"/>
      <c r="U1324"/>
      <c r="V1324"/>
      <c r="W1324"/>
    </row>
    <row r="1325" spans="1:23" s="27" customFormat="1">
      <c r="A1325" t="s">
        <v>709</v>
      </c>
      <c r="B1325" t="s">
        <v>946</v>
      </c>
      <c r="C1325" s="27">
        <v>4</v>
      </c>
      <c r="D1325" s="55">
        <v>44803</v>
      </c>
      <c r="F1325"/>
      <c r="G1325"/>
      <c r="H1325"/>
      <c r="I1325" s="1561"/>
      <c r="J1325" s="27">
        <v>7.93</v>
      </c>
      <c r="K1325" s="27">
        <v>26.4</v>
      </c>
      <c r="L1325" s="27" t="s">
        <v>811</v>
      </c>
      <c r="M1325" s="27" t="s">
        <v>811</v>
      </c>
      <c r="N1325" s="24" t="s">
        <v>811</v>
      </c>
      <c r="O1325" s="24" t="s">
        <v>811</v>
      </c>
      <c r="P1325" s="27" t="s">
        <v>811</v>
      </c>
      <c r="Q1325" s="24" t="s">
        <v>811</v>
      </c>
      <c r="R1325" s="24" t="s">
        <v>811</v>
      </c>
      <c r="S1325"/>
      <c r="T1325"/>
      <c r="U1325"/>
      <c r="V1325"/>
      <c r="W1325"/>
    </row>
    <row r="1326" spans="1:23" s="27" customFormat="1">
      <c r="A1326" t="s">
        <v>709</v>
      </c>
      <c r="B1326" t="s">
        <v>946</v>
      </c>
      <c r="C1326" s="27">
        <v>5</v>
      </c>
      <c r="D1326" s="55">
        <v>44803</v>
      </c>
      <c r="F1326"/>
      <c r="G1326"/>
      <c r="H1326"/>
      <c r="I1326" s="1561"/>
      <c r="J1326" s="27">
        <v>7.83</v>
      </c>
      <c r="K1326" s="27">
        <v>26</v>
      </c>
      <c r="L1326" s="27" t="s">
        <v>811</v>
      </c>
      <c r="M1326" s="27" t="s">
        <v>811</v>
      </c>
      <c r="N1326" s="24" t="s">
        <v>811</v>
      </c>
      <c r="O1326" s="24" t="s">
        <v>811</v>
      </c>
      <c r="P1326" s="27" t="s">
        <v>811</v>
      </c>
      <c r="Q1326" s="24" t="s">
        <v>811</v>
      </c>
      <c r="R1326" s="24" t="s">
        <v>811</v>
      </c>
      <c r="S1326"/>
      <c r="T1326"/>
      <c r="U1326"/>
      <c r="V1326"/>
      <c r="W1326"/>
    </row>
    <row r="1327" spans="1:23" s="27" customFormat="1">
      <c r="A1327" t="s">
        <v>709</v>
      </c>
      <c r="B1327" t="s">
        <v>946</v>
      </c>
      <c r="C1327" s="27">
        <v>6</v>
      </c>
      <c r="D1327" s="55">
        <v>44803</v>
      </c>
      <c r="F1327"/>
      <c r="G1327"/>
      <c r="H1327"/>
      <c r="I1327" s="1561"/>
      <c r="J1327" s="27">
        <v>7.6</v>
      </c>
      <c r="K1327" s="27">
        <v>25.1</v>
      </c>
      <c r="L1327" s="27" t="s">
        <v>811</v>
      </c>
      <c r="M1327" s="27" t="s">
        <v>811</v>
      </c>
      <c r="N1327" s="24" t="s">
        <v>811</v>
      </c>
      <c r="O1327" s="24" t="s">
        <v>811</v>
      </c>
      <c r="P1327" s="27" t="s">
        <v>811</v>
      </c>
      <c r="Q1327" s="24" t="s">
        <v>811</v>
      </c>
      <c r="R1327" s="24" t="s">
        <v>811</v>
      </c>
      <c r="S1327"/>
      <c r="T1327"/>
      <c r="U1327"/>
      <c r="V1327"/>
      <c r="W1327"/>
    </row>
    <row r="1328" spans="1:23" s="27" customFormat="1">
      <c r="A1328" t="s">
        <v>709</v>
      </c>
      <c r="B1328" t="s">
        <v>946</v>
      </c>
      <c r="C1328" s="27">
        <v>7</v>
      </c>
      <c r="D1328" s="55">
        <v>44803</v>
      </c>
      <c r="F1328"/>
      <c r="G1328"/>
      <c r="H1328"/>
      <c r="I1328" s="1561"/>
      <c r="J1328" s="27">
        <v>10.64</v>
      </c>
      <c r="K1328" s="27">
        <v>20.7</v>
      </c>
      <c r="L1328" s="27" t="s">
        <v>811</v>
      </c>
      <c r="M1328" s="27" t="s">
        <v>811</v>
      </c>
      <c r="N1328" s="24" t="s">
        <v>811</v>
      </c>
      <c r="O1328" s="24" t="s">
        <v>811</v>
      </c>
      <c r="P1328" s="27" t="s">
        <v>811</v>
      </c>
      <c r="Q1328" s="24" t="s">
        <v>811</v>
      </c>
      <c r="R1328" s="24" t="s">
        <v>811</v>
      </c>
      <c r="S1328"/>
      <c r="T1328"/>
      <c r="U1328"/>
      <c r="V1328"/>
      <c r="W1328"/>
    </row>
    <row r="1329" spans="1:36" s="27" customFormat="1">
      <c r="A1329" t="s">
        <v>709</v>
      </c>
      <c r="B1329" t="s">
        <v>946</v>
      </c>
      <c r="C1329" s="27">
        <v>8</v>
      </c>
      <c r="D1329" s="55">
        <v>44803</v>
      </c>
      <c r="F1329"/>
      <c r="G1329"/>
      <c r="H1329"/>
      <c r="I1329" s="1561"/>
      <c r="J1329" s="27">
        <v>11.13</v>
      </c>
      <c r="K1329" s="27">
        <v>17.899999999999999</v>
      </c>
      <c r="L1329" s="27" t="s">
        <v>811</v>
      </c>
      <c r="M1329" s="27" t="s">
        <v>811</v>
      </c>
      <c r="N1329" s="24" t="s">
        <v>811</v>
      </c>
      <c r="O1329" s="24" t="s">
        <v>811</v>
      </c>
      <c r="P1329" s="27" t="s">
        <v>811</v>
      </c>
      <c r="Q1329" s="24" t="s">
        <v>811</v>
      </c>
      <c r="R1329" s="24" t="s">
        <v>811</v>
      </c>
      <c r="S1329"/>
      <c r="T1329"/>
      <c r="U1329"/>
      <c r="V1329"/>
      <c r="W1329"/>
    </row>
    <row r="1330" spans="1:36" s="27" customFormat="1">
      <c r="A1330" t="s">
        <v>709</v>
      </c>
      <c r="B1330" t="s">
        <v>946</v>
      </c>
      <c r="C1330" s="27">
        <v>9</v>
      </c>
      <c r="D1330" s="55">
        <v>44803</v>
      </c>
      <c r="F1330"/>
      <c r="G1330"/>
      <c r="H1330"/>
      <c r="I1330" s="1561"/>
      <c r="J1330" s="27">
        <v>3.6</v>
      </c>
      <c r="K1330" s="27">
        <v>15.4</v>
      </c>
      <c r="L1330" s="22">
        <v>5.33</v>
      </c>
      <c r="M1330" s="23">
        <v>2.3000000000000003</v>
      </c>
      <c r="N1330" s="24">
        <v>4.2880830357142861</v>
      </c>
      <c r="O1330" s="24">
        <v>1.7922857142857143</v>
      </c>
      <c r="P1330" s="2798">
        <v>0.54822574053343298</v>
      </c>
      <c r="Q1330" s="49">
        <v>20.517349263063871</v>
      </c>
      <c r="R1330" s="24">
        <v>6.0803687499999999</v>
      </c>
      <c r="S1330"/>
      <c r="T1330"/>
      <c r="U1330"/>
      <c r="V1330"/>
      <c r="W1330"/>
    </row>
    <row r="1331" spans="1:36" s="27" customFormat="1">
      <c r="A1331" t="s">
        <v>709</v>
      </c>
      <c r="B1331" t="s">
        <v>946</v>
      </c>
      <c r="C1331" s="27">
        <v>9.5</v>
      </c>
      <c r="D1331" s="55">
        <v>44803</v>
      </c>
      <c r="F1331"/>
      <c r="G1331"/>
      <c r="H1331"/>
      <c r="I1331" s="1561"/>
      <c r="J1331" s="27" t="s">
        <v>815</v>
      </c>
      <c r="K1331" s="27" t="s">
        <v>815</v>
      </c>
      <c r="L1331" s="22">
        <v>5.28</v>
      </c>
      <c r="M1331" s="23">
        <v>2.2999999999999998</v>
      </c>
      <c r="N1331" s="24">
        <v>7.1251401785714217</v>
      </c>
      <c r="O1331" s="24">
        <v>8.2474285714285731</v>
      </c>
      <c r="P1331" s="2798">
        <v>0.6657026849334543</v>
      </c>
      <c r="Q1331" s="49">
        <v>22.955937918713708</v>
      </c>
      <c r="R1331" s="24">
        <v>15.372568749999996</v>
      </c>
      <c r="S1331"/>
      <c r="T1331"/>
      <c r="U1331"/>
      <c r="V1331"/>
      <c r="W1331"/>
    </row>
    <row r="1332" spans="1:36">
      <c r="D1332" s="27"/>
      <c r="E1332" s="133"/>
      <c r="K1332" s="27"/>
      <c r="L1332" s="27"/>
      <c r="M1332" s="27"/>
      <c r="N1332" s="27"/>
      <c r="O1332" s="24"/>
      <c r="P1332" s="24"/>
      <c r="Q1332" s="24"/>
      <c r="R1332" s="371"/>
      <c r="S1332" s="24"/>
    </row>
    <row r="1333" spans="1:36">
      <c r="D1333" s="27"/>
      <c r="E1333" s="133"/>
      <c r="K1333" s="27"/>
      <c r="L1333" s="27"/>
      <c r="M1333" s="27"/>
      <c r="N1333" s="27"/>
      <c r="O1333" s="24"/>
      <c r="P1333" s="24"/>
      <c r="Q1333" s="24"/>
      <c r="R1333" s="371"/>
      <c r="S1333" s="24"/>
    </row>
    <row r="1334" spans="1:36">
      <c r="D1334" s="27"/>
      <c r="E1334" s="133"/>
      <c r="K1334" s="27"/>
      <c r="L1334" s="27"/>
      <c r="M1334" s="27"/>
      <c r="N1334" s="27"/>
      <c r="O1334" s="24"/>
      <c r="P1334" s="24"/>
      <c r="Q1334" s="24"/>
      <c r="R1334" s="371"/>
      <c r="S1334" s="24"/>
    </row>
    <row r="1335" spans="1:36" s="747" customFormat="1">
      <c r="A1335" s="983"/>
      <c r="B1335" s="815"/>
      <c r="C1335" s="815"/>
      <c r="D1335" s="815"/>
      <c r="E1335" s="873"/>
      <c r="F1335" s="815"/>
      <c r="G1335" s="815"/>
      <c r="H1335" s="815"/>
      <c r="I1335" s="815"/>
      <c r="J1335" s="875"/>
      <c r="K1335" s="815"/>
      <c r="L1335" s="876"/>
      <c r="M1335" s="815"/>
      <c r="N1335" s="815"/>
      <c r="O1335" s="815"/>
      <c r="P1335" s="815"/>
      <c r="Q1335" s="878"/>
      <c r="R1335" s="878"/>
      <c r="S1335" s="815"/>
      <c r="T1335" s="815"/>
      <c r="U1335" s="815"/>
      <c r="V1335" s="815"/>
      <c r="W1335" s="815"/>
      <c r="X1335" s="815"/>
    </row>
    <row r="1336" spans="1:36" s="747" customFormat="1">
      <c r="A1336" s="984" t="s">
        <v>947</v>
      </c>
      <c r="B1336" s="815"/>
      <c r="C1336" s="815"/>
      <c r="D1336" s="815"/>
      <c r="E1336" s="873"/>
      <c r="F1336" s="815"/>
      <c r="G1336" s="815"/>
      <c r="H1336" s="815"/>
      <c r="I1336" s="815"/>
      <c r="J1336" s="875"/>
      <c r="K1336" s="815"/>
      <c r="L1336" s="876"/>
      <c r="M1336" s="815"/>
      <c r="N1336" s="815"/>
      <c r="O1336" s="815"/>
      <c r="P1336" s="815"/>
      <c r="Q1336" s="878"/>
      <c r="R1336" s="878"/>
      <c r="S1336" s="815"/>
      <c r="T1336" s="815"/>
      <c r="U1336" s="815"/>
      <c r="V1336" s="815"/>
      <c r="W1336" s="815"/>
      <c r="X1336" s="815"/>
    </row>
    <row r="1337" spans="1:36">
      <c r="A1337" s="840" t="s">
        <v>784</v>
      </c>
      <c r="B1337" s="841" t="s">
        <v>20</v>
      </c>
      <c r="C1337" s="841" t="s">
        <v>701</v>
      </c>
      <c r="D1337" s="841" t="s">
        <v>999</v>
      </c>
      <c r="E1337" s="842" t="s">
        <v>785</v>
      </c>
      <c r="F1337" s="842" t="s">
        <v>786</v>
      </c>
      <c r="G1337" s="842" t="s">
        <v>1000</v>
      </c>
      <c r="H1337" s="842" t="s">
        <v>1001</v>
      </c>
      <c r="I1337" s="842" t="s">
        <v>787</v>
      </c>
      <c r="J1337" s="842" t="s">
        <v>788</v>
      </c>
      <c r="K1337" s="842" t="s">
        <v>789</v>
      </c>
      <c r="L1337" s="842" t="s">
        <v>1002</v>
      </c>
      <c r="M1337" s="842" t="s">
        <v>790</v>
      </c>
      <c r="N1337" s="842" t="s">
        <v>791</v>
      </c>
      <c r="O1337" s="843" t="s">
        <v>792</v>
      </c>
      <c r="P1337" s="843" t="s">
        <v>474</v>
      </c>
      <c r="Q1337" s="843" t="s">
        <v>793</v>
      </c>
      <c r="R1337" s="843" t="s">
        <v>483</v>
      </c>
      <c r="S1337" s="843" t="s">
        <v>794</v>
      </c>
      <c r="T1337" s="843" t="s">
        <v>480</v>
      </c>
      <c r="U1337" s="843" t="s">
        <v>1003</v>
      </c>
      <c r="V1337" s="841" t="s">
        <v>1004</v>
      </c>
      <c r="W1337" s="841" t="s">
        <v>1005</v>
      </c>
      <c r="X1337" s="844" t="s">
        <v>1006</v>
      </c>
      <c r="Y1337" s="845" t="s">
        <v>798</v>
      </c>
      <c r="AE1337" s="848" t="s">
        <v>784</v>
      </c>
      <c r="AF1337" s="849" t="s">
        <v>20</v>
      </c>
      <c r="AG1337" s="849" t="s">
        <v>701</v>
      </c>
      <c r="AH1337" s="849" t="s">
        <v>1005</v>
      </c>
      <c r="AI1337" s="844" t="s">
        <v>1006</v>
      </c>
      <c r="AJ1337" s="850" t="s">
        <v>798</v>
      </c>
    </row>
    <row r="1338" spans="1:36">
      <c r="A1338" s="787" t="s">
        <v>43</v>
      </c>
      <c r="B1338" s="883" t="s">
        <v>709</v>
      </c>
      <c r="C1338" s="883" t="s">
        <v>947</v>
      </c>
      <c r="D1338" s="789"/>
      <c r="E1338" s="789">
        <v>0.5</v>
      </c>
      <c r="F1338" s="791">
        <v>43003</v>
      </c>
      <c r="G1338" s="789"/>
      <c r="H1338" s="789"/>
      <c r="I1338" s="789">
        <v>0.5</v>
      </c>
      <c r="J1338" s="790">
        <v>0.5</v>
      </c>
      <c r="K1338" s="899">
        <v>1.9143936708860756</v>
      </c>
      <c r="L1338" s="888">
        <v>5.3278829332805904</v>
      </c>
      <c r="M1338" s="885">
        <v>0.56280654784395434</v>
      </c>
      <c r="N1338">
        <v>17.432370012918643</v>
      </c>
      <c r="O1338" s="788">
        <v>0.5</v>
      </c>
      <c r="P1338" s="788" t="s">
        <v>803</v>
      </c>
      <c r="Q1338" s="793">
        <v>2.1315727848101265</v>
      </c>
      <c r="R1338" s="788">
        <v>37.994065731617191</v>
      </c>
      <c r="S1338" s="793">
        <v>18.521893138726057</v>
      </c>
      <c r="T1338" s="788">
        <v>46.261971594094291</v>
      </c>
      <c r="U1338" s="788">
        <v>42.128018662855737</v>
      </c>
      <c r="V1338" s="788" t="s">
        <v>1007</v>
      </c>
      <c r="W1338" s="788"/>
      <c r="X1338" s="788"/>
      <c r="Y1338" s="430" t="s">
        <v>803</v>
      </c>
    </row>
    <row r="1339" spans="1:36">
      <c r="A1339" s="787" t="s">
        <v>43</v>
      </c>
      <c r="B1339" s="883" t="s">
        <v>709</v>
      </c>
      <c r="C1339" s="883" t="s">
        <v>947</v>
      </c>
      <c r="D1339" s="789"/>
      <c r="E1339" s="789">
        <v>0.5</v>
      </c>
      <c r="F1339" s="791">
        <v>43003</v>
      </c>
      <c r="G1339" s="789"/>
      <c r="H1339" s="789"/>
      <c r="I1339" s="789">
        <v>0.5</v>
      </c>
      <c r="J1339" s="790">
        <v>0.5</v>
      </c>
      <c r="K1339" s="899">
        <v>2.3487518987341769</v>
      </c>
      <c r="L1339" s="888">
        <v>2.3008887054324889</v>
      </c>
      <c r="M1339" s="885">
        <v>0.63315736632444863</v>
      </c>
      <c r="N1339">
        <v>19.611416264533471</v>
      </c>
      <c r="O1339" s="788"/>
      <c r="P1339" s="788" t="s">
        <v>803</v>
      </c>
      <c r="Q1339" s="788"/>
      <c r="R1339" s="788" t="s">
        <v>803</v>
      </c>
      <c r="S1339" s="788"/>
      <c r="T1339" s="788" t="s">
        <v>803</v>
      </c>
      <c r="U1339" s="788" t="s">
        <v>803</v>
      </c>
      <c r="V1339" s="788" t="s">
        <v>803</v>
      </c>
      <c r="W1339" s="788"/>
      <c r="X1339" s="788"/>
      <c r="Y1339" s="430" t="s">
        <v>803</v>
      </c>
    </row>
    <row r="1340" spans="1:36">
      <c r="A1340" s="794" t="s">
        <v>43</v>
      </c>
      <c r="B1340" s="795" t="s">
        <v>368</v>
      </c>
      <c r="C1340" s="796" t="s">
        <v>948</v>
      </c>
      <c r="D1340" s="796" t="s">
        <v>1163</v>
      </c>
      <c r="E1340" s="796">
        <v>0.25</v>
      </c>
      <c r="F1340" s="887">
        <v>43349</v>
      </c>
      <c r="G1340" s="797"/>
      <c r="H1340" s="797"/>
      <c r="I1340" s="796">
        <v>0.39</v>
      </c>
      <c r="J1340" s="796">
        <v>0.39</v>
      </c>
      <c r="K1340" s="796">
        <v>2.4500000000000002</v>
      </c>
      <c r="L1340" s="796">
        <v>4.24</v>
      </c>
      <c r="M1340" s="952">
        <v>0.69</v>
      </c>
      <c r="N1340">
        <v>21.372059999999998</v>
      </c>
      <c r="O1340" s="800">
        <v>0.39</v>
      </c>
      <c r="P1340" s="800" t="s">
        <v>803</v>
      </c>
      <c r="Q1340" s="800">
        <v>2.4500000000000002</v>
      </c>
      <c r="R1340" s="800">
        <v>39.359937060614499</v>
      </c>
      <c r="S1340" s="800">
        <v>21.372059999999998</v>
      </c>
      <c r="T1340" s="800">
        <v>48.32691566672591</v>
      </c>
      <c r="U1340" s="800">
        <v>43.843426363670204</v>
      </c>
      <c r="V1340" s="801" t="s">
        <v>1007</v>
      </c>
      <c r="W1340" s="800"/>
      <c r="X1340" s="795"/>
      <c r="Y1340" s="803" t="s">
        <v>803</v>
      </c>
    </row>
    <row r="1341" spans="1:36">
      <c r="A1341" s="884"/>
      <c r="C1341" s="27"/>
      <c r="D1341" s="27"/>
      <c r="E1341" s="27"/>
      <c r="F1341" s="47"/>
      <c r="G1341" s="173"/>
      <c r="H1341" s="173"/>
      <c r="I1341" s="27"/>
      <c r="J1341" s="27"/>
      <c r="K1341" s="27"/>
      <c r="L1341" s="27"/>
      <c r="M1341" s="607"/>
      <c r="O1341" s="592"/>
      <c r="P1341" s="592"/>
      <c r="Q1341" s="592"/>
      <c r="R1341" s="592"/>
      <c r="S1341" s="592"/>
      <c r="T1341" s="592"/>
      <c r="U1341" s="592"/>
      <c r="V1341" s="833"/>
      <c r="W1341" s="592"/>
    </row>
    <row r="1342" spans="1:36" ht="31.8" thickBot="1">
      <c r="A1342" s="974" t="s">
        <v>804</v>
      </c>
      <c r="B1342" s="934" t="s">
        <v>20</v>
      </c>
      <c r="C1342" s="934" t="s">
        <v>701</v>
      </c>
      <c r="D1342" s="935" t="s">
        <v>805</v>
      </c>
      <c r="E1342" s="936" t="s">
        <v>786</v>
      </c>
      <c r="F1342" s="934" t="s">
        <v>1000</v>
      </c>
      <c r="G1342" s="935" t="s">
        <v>1008</v>
      </c>
      <c r="H1342" s="935" t="s">
        <v>806</v>
      </c>
      <c r="I1342" s="935" t="s">
        <v>807</v>
      </c>
      <c r="J1342" s="937" t="s">
        <v>1009</v>
      </c>
      <c r="K1342" s="934" t="s">
        <v>1010</v>
      </c>
      <c r="L1342" s="935" t="s">
        <v>1011</v>
      </c>
      <c r="M1342" s="934" t="s">
        <v>1012</v>
      </c>
      <c r="N1342" s="935" t="s">
        <v>1013</v>
      </c>
      <c r="O1342" s="934" t="s">
        <v>1014</v>
      </c>
      <c r="P1342" s="934" t="s">
        <v>1015</v>
      </c>
      <c r="Q1342" s="938" t="s">
        <v>1016</v>
      </c>
      <c r="R1342" s="934" t="s">
        <v>703</v>
      </c>
      <c r="S1342" s="935" t="s">
        <v>1017</v>
      </c>
      <c r="T1342" s="934" t="s">
        <v>808</v>
      </c>
      <c r="U1342" s="934" t="s">
        <v>1018</v>
      </c>
      <c r="V1342" s="939" t="s">
        <v>809</v>
      </c>
      <c r="W1342" s="939" t="s">
        <v>1019</v>
      </c>
      <c r="X1342" s="934" t="s">
        <v>1020</v>
      </c>
      <c r="Y1342" s="935" t="s">
        <v>1021</v>
      </c>
    </row>
    <row r="1343" spans="1:36">
      <c r="A1343" s="108">
        <v>54</v>
      </c>
      <c r="B1343" t="s">
        <v>709</v>
      </c>
      <c r="C1343" t="s">
        <v>949</v>
      </c>
      <c r="D1343" s="18">
        <v>0.15</v>
      </c>
      <c r="E1343" s="55">
        <v>43697</v>
      </c>
      <c r="G1343">
        <v>2</v>
      </c>
      <c r="H1343" s="165">
        <v>0.3</v>
      </c>
      <c r="I1343" s="166">
        <v>0.3</v>
      </c>
      <c r="J1343" s="70">
        <v>1</v>
      </c>
      <c r="K1343" t="s">
        <v>1025</v>
      </c>
      <c r="L1343">
        <v>1</v>
      </c>
      <c r="M1343">
        <v>1</v>
      </c>
      <c r="N1343" t="s">
        <v>1167</v>
      </c>
      <c r="P1343" s="27">
        <v>7.76</v>
      </c>
      <c r="Q1343" s="27">
        <v>27.7</v>
      </c>
      <c r="R1343" s="27">
        <v>6.9</v>
      </c>
      <c r="S1343" s="27">
        <v>43</v>
      </c>
      <c r="T1343" s="24">
        <v>31.922021645569622</v>
      </c>
      <c r="U1343" s="24">
        <v>1.1331903033887114</v>
      </c>
      <c r="V1343" s="24">
        <v>1.1576260566880163</v>
      </c>
      <c r="W1343" s="371">
        <v>39.187660000000001</v>
      </c>
      <c r="X1343" s="27" t="s">
        <v>815</v>
      </c>
      <c r="Y1343" s="24">
        <v>33.05521194895833</v>
      </c>
    </row>
    <row r="1344" spans="1:36">
      <c r="B1344" t="s">
        <v>709</v>
      </c>
      <c r="C1344" t="s">
        <v>949</v>
      </c>
      <c r="D1344" s="18">
        <v>0.25</v>
      </c>
      <c r="E1344" s="55">
        <v>43697</v>
      </c>
      <c r="H1344" s="165"/>
      <c r="I1344" s="166"/>
      <c r="P1344" s="27">
        <v>8.0500000000000007</v>
      </c>
      <c r="Q1344" s="27">
        <v>27.8</v>
      </c>
      <c r="R1344" s="27">
        <v>6.82</v>
      </c>
      <c r="S1344" s="27">
        <v>42.9</v>
      </c>
      <c r="T1344" s="24">
        <v>29.305275780590712</v>
      </c>
      <c r="U1344" s="24">
        <v>3.5841576180203991</v>
      </c>
      <c r="V1344" s="24">
        <v>1.0874669017372276</v>
      </c>
      <c r="W1344" s="371">
        <v>50.97534313725491</v>
      </c>
      <c r="X1344" s="27" t="s">
        <v>815</v>
      </c>
      <c r="Y1344" s="24">
        <v>32.889433398611111</v>
      </c>
    </row>
    <row r="1345" spans="1:36">
      <c r="D1345" s="18"/>
      <c r="E1345" s="55"/>
      <c r="H1345" s="165"/>
      <c r="I1345" s="166"/>
      <c r="P1345" s="27"/>
      <c r="Q1345" s="27"/>
      <c r="R1345" s="27"/>
      <c r="S1345" s="27"/>
      <c r="T1345" s="24"/>
      <c r="U1345" s="24"/>
      <c r="V1345" s="24"/>
      <c r="W1345" s="371"/>
      <c r="X1345" s="27"/>
      <c r="Y1345" s="24"/>
    </row>
    <row r="1346" spans="1:36" ht="31.8" thickBot="1">
      <c r="A1346" s="975" t="s">
        <v>20</v>
      </c>
      <c r="B1346" s="940" t="s">
        <v>701</v>
      </c>
      <c r="C1346" s="941" t="s">
        <v>805</v>
      </c>
      <c r="D1346" s="942" t="s">
        <v>786</v>
      </c>
      <c r="E1346" s="940" t="s">
        <v>1000</v>
      </c>
      <c r="F1346" s="941" t="s">
        <v>1008</v>
      </c>
      <c r="G1346" s="941" t="s">
        <v>806</v>
      </c>
      <c r="H1346" s="941" t="s">
        <v>807</v>
      </c>
      <c r="I1346" s="943" t="s">
        <v>1009</v>
      </c>
      <c r="J1346" s="940" t="s">
        <v>1010</v>
      </c>
      <c r="K1346" s="941" t="s">
        <v>1011</v>
      </c>
      <c r="L1346" s="940" t="s">
        <v>1012</v>
      </c>
      <c r="M1346" s="941" t="s">
        <v>1013</v>
      </c>
      <c r="N1346" s="940" t="s">
        <v>1014</v>
      </c>
      <c r="O1346" s="940" t="s">
        <v>1015</v>
      </c>
      <c r="P1346" s="944" t="s">
        <v>1016</v>
      </c>
      <c r="Q1346" s="940" t="s">
        <v>703</v>
      </c>
      <c r="R1346" s="941" t="s">
        <v>1017</v>
      </c>
      <c r="S1346" s="940" t="s">
        <v>808</v>
      </c>
      <c r="T1346" s="940" t="s">
        <v>1018</v>
      </c>
      <c r="U1346" s="945" t="s">
        <v>809</v>
      </c>
      <c r="V1346" s="945" t="s">
        <v>1019</v>
      </c>
      <c r="W1346" s="940" t="s">
        <v>1020</v>
      </c>
      <c r="X1346" s="941" t="s">
        <v>1021</v>
      </c>
    </row>
    <row r="1347" spans="1:36" ht="16.2" thickTop="1">
      <c r="A1347" s="108" t="s">
        <v>709</v>
      </c>
      <c r="B1347" t="s">
        <v>949</v>
      </c>
      <c r="C1347">
        <v>0.28999999999999998</v>
      </c>
      <c r="D1347" s="55">
        <v>44060</v>
      </c>
      <c r="F1347">
        <v>2</v>
      </c>
      <c r="G1347">
        <v>0.28999999999999998</v>
      </c>
      <c r="H1347">
        <v>0.28999999999999998</v>
      </c>
      <c r="J1347" t="s">
        <v>1114</v>
      </c>
      <c r="K1347">
        <v>6</v>
      </c>
      <c r="L1347">
        <v>3</v>
      </c>
      <c r="M1347" t="s">
        <v>1168</v>
      </c>
      <c r="N1347" t="s">
        <v>815</v>
      </c>
      <c r="O1347" s="24">
        <v>7.51</v>
      </c>
      <c r="P1347" s="27">
        <v>21</v>
      </c>
      <c r="Q1347" s="24">
        <v>6.87</v>
      </c>
      <c r="R1347" s="23">
        <v>40</v>
      </c>
      <c r="S1347" s="371">
        <v>2.968</v>
      </c>
      <c r="T1347" s="371">
        <v>0.64289166666666697</v>
      </c>
      <c r="U1347" s="24">
        <v>0.87213183736144828</v>
      </c>
      <c r="V1347" s="371">
        <v>64.777218454992692</v>
      </c>
    </row>
    <row r="1348" spans="1:36">
      <c r="A1348" s="108" t="s">
        <v>709</v>
      </c>
      <c r="B1348" t="s">
        <v>949</v>
      </c>
      <c r="C1348" t="s">
        <v>814</v>
      </c>
      <c r="D1348" s="55">
        <v>44060</v>
      </c>
      <c r="O1348" s="24" t="s">
        <v>815</v>
      </c>
      <c r="P1348" s="27" t="s">
        <v>815</v>
      </c>
      <c r="Q1348" s="24">
        <v>6.88</v>
      </c>
      <c r="R1348" s="23">
        <v>38.299999999999997</v>
      </c>
      <c r="S1348" s="371">
        <v>2.0346666666666673</v>
      </c>
      <c r="T1348" s="371">
        <v>2.5000000000000001E-2</v>
      </c>
      <c r="U1348" s="24">
        <v>0.79945418424799419</v>
      </c>
      <c r="V1348" s="371">
        <v>59.990620928068076</v>
      </c>
    </row>
    <row r="1349" spans="1:36">
      <c r="A1349" s="976"/>
      <c r="B1349" s="591"/>
      <c r="C1349" s="946"/>
      <c r="D1349" s="947"/>
      <c r="E1349" s="591"/>
      <c r="F1349" s="946"/>
      <c r="G1349" s="946"/>
      <c r="H1349" s="946"/>
      <c r="I1349" s="948"/>
      <c r="J1349" s="591"/>
      <c r="K1349" s="946"/>
      <c r="L1349" s="591"/>
      <c r="M1349" s="946"/>
      <c r="N1349" s="591"/>
      <c r="O1349" s="591"/>
      <c r="P1349" s="607"/>
      <c r="Q1349" s="591"/>
      <c r="R1349" s="946"/>
      <c r="S1349" s="591"/>
      <c r="T1349" s="591"/>
      <c r="U1349" s="371"/>
      <c r="V1349" s="371"/>
      <c r="W1349" s="591"/>
      <c r="X1349" s="946"/>
    </row>
    <row r="1350" spans="1:36" s="747" customFormat="1" ht="31.8" thickBot="1">
      <c r="A1350" s="977" t="s">
        <v>804</v>
      </c>
      <c r="B1350" s="863" t="s">
        <v>20</v>
      </c>
      <c r="C1350" s="863" t="s">
        <v>701</v>
      </c>
      <c r="D1350" s="863" t="s">
        <v>805</v>
      </c>
      <c r="E1350" s="865" t="s">
        <v>786</v>
      </c>
      <c r="F1350" s="863" t="s">
        <v>1000</v>
      </c>
      <c r="G1350" s="863" t="s">
        <v>1008</v>
      </c>
      <c r="H1350" s="863" t="s">
        <v>806</v>
      </c>
      <c r="I1350" s="863" t="s">
        <v>807</v>
      </c>
      <c r="J1350" s="867" t="s">
        <v>1009</v>
      </c>
      <c r="K1350" s="863" t="s">
        <v>1015</v>
      </c>
      <c r="L1350" s="868" t="s">
        <v>1016</v>
      </c>
      <c r="M1350" s="863" t="s">
        <v>703</v>
      </c>
      <c r="N1350" s="863" t="s">
        <v>1017</v>
      </c>
      <c r="O1350" s="863" t="s">
        <v>808</v>
      </c>
      <c r="P1350" s="863" t="s">
        <v>1018</v>
      </c>
      <c r="Q1350" s="870" t="s">
        <v>809</v>
      </c>
      <c r="R1350" s="870" t="s">
        <v>1019</v>
      </c>
      <c r="S1350" s="863" t="s">
        <v>1021</v>
      </c>
      <c r="T1350" s="863" t="s">
        <v>1010</v>
      </c>
      <c r="U1350" s="863" t="s">
        <v>1011</v>
      </c>
      <c r="V1350" s="863" t="s">
        <v>1012</v>
      </c>
      <c r="W1350" s="863" t="s">
        <v>1013</v>
      </c>
      <c r="X1350" s="863" t="s">
        <v>1014</v>
      </c>
    </row>
    <row r="1351" spans="1:36" ht="16.2" thickTop="1">
      <c r="B1351" t="s">
        <v>709</v>
      </c>
      <c r="C1351" t="s">
        <v>950</v>
      </c>
      <c r="D1351" s="27">
        <v>0.15</v>
      </c>
      <c r="E1351" s="133">
        <v>44433</v>
      </c>
      <c r="H1351">
        <v>0.26</v>
      </c>
      <c r="I1351">
        <v>0.26</v>
      </c>
      <c r="J1351" s="172">
        <v>1</v>
      </c>
      <c r="K1351" s="27">
        <v>9.7799999999999994</v>
      </c>
      <c r="L1351" s="27">
        <v>26.8</v>
      </c>
      <c r="M1351" s="24">
        <v>7.02</v>
      </c>
      <c r="N1351" s="27">
        <v>26.9</v>
      </c>
      <c r="O1351" s="24">
        <v>14.84828571428571</v>
      </c>
      <c r="P1351" s="24">
        <v>4.6976059523809548</v>
      </c>
      <c r="Q1351" s="71">
        <v>0.89038001696676983</v>
      </c>
      <c r="R1351" s="371">
        <v>133.99252032520323</v>
      </c>
      <c r="S1351" s="24">
        <v>19.545891666666666</v>
      </c>
      <c r="T1351" t="s">
        <v>815</v>
      </c>
      <c r="U1351" t="s">
        <v>815</v>
      </c>
      <c r="V1351" t="s">
        <v>815</v>
      </c>
      <c r="W1351" t="s">
        <v>714</v>
      </c>
    </row>
    <row r="1352" spans="1:36">
      <c r="B1352" t="s">
        <v>709</v>
      </c>
      <c r="C1352" t="s">
        <v>950</v>
      </c>
      <c r="D1352" s="27" t="s">
        <v>814</v>
      </c>
      <c r="E1352" s="133">
        <v>44433</v>
      </c>
      <c r="K1352" s="27"/>
      <c r="L1352" s="27"/>
      <c r="M1352" s="24">
        <v>7.06</v>
      </c>
      <c r="N1352" s="27">
        <v>27.8</v>
      </c>
      <c r="O1352" s="24">
        <v>11.229714285714287</v>
      </c>
      <c r="P1352" s="24">
        <v>2.9713773809523811</v>
      </c>
      <c r="Q1352" s="71">
        <v>1.2335440083792015</v>
      </c>
      <c r="R1352" s="371">
        <v>169.56162601626013</v>
      </c>
      <c r="S1352" s="24">
        <v>14.201091666666668</v>
      </c>
    </row>
    <row r="1353" spans="1:36">
      <c r="D1353" s="27"/>
      <c r="E1353" s="133"/>
      <c r="K1353" s="27"/>
      <c r="L1353" s="27"/>
      <c r="M1353" s="24"/>
      <c r="N1353" s="27"/>
      <c r="O1353" s="24"/>
      <c r="P1353" s="24"/>
      <c r="Q1353" s="71"/>
      <c r="R1353" s="371"/>
      <c r="S1353" s="24"/>
    </row>
    <row r="1354" spans="1:36" s="832" customFormat="1" ht="21" thickBot="1">
      <c r="A1354" s="144" t="s">
        <v>20</v>
      </c>
      <c r="B1354" s="144" t="s">
        <v>701</v>
      </c>
      <c r="C1354" s="146" t="s">
        <v>805</v>
      </c>
      <c r="D1354" s="1559" t="s">
        <v>786</v>
      </c>
      <c r="E1354" s="144" t="s">
        <v>1000</v>
      </c>
      <c r="F1354" s="146" t="s">
        <v>1008</v>
      </c>
      <c r="G1354" s="146" t="s">
        <v>806</v>
      </c>
      <c r="H1354" s="146" t="s">
        <v>807</v>
      </c>
      <c r="I1354" s="1560" t="s">
        <v>1009</v>
      </c>
      <c r="J1354" s="144" t="s">
        <v>1015</v>
      </c>
      <c r="K1354" s="148" t="s">
        <v>1016</v>
      </c>
      <c r="L1354" s="144" t="s">
        <v>703</v>
      </c>
      <c r="M1354" s="146" t="s">
        <v>1017</v>
      </c>
      <c r="N1354" s="149" t="s">
        <v>808</v>
      </c>
      <c r="O1354" s="149" t="s">
        <v>1018</v>
      </c>
      <c r="P1354" s="149" t="s">
        <v>809</v>
      </c>
      <c r="Q1354" s="149" t="s">
        <v>1019</v>
      </c>
      <c r="R1354" s="1409" t="s">
        <v>1021</v>
      </c>
      <c r="S1354" s="144" t="s">
        <v>1010</v>
      </c>
      <c r="T1354" s="146" t="s">
        <v>1011</v>
      </c>
      <c r="U1354" s="144" t="s">
        <v>1012</v>
      </c>
      <c r="V1354" s="146" t="s">
        <v>1013</v>
      </c>
      <c r="W1354" s="144" t="s">
        <v>1014</v>
      </c>
    </row>
    <row r="1355" spans="1:36" ht="16.2" thickTop="1">
      <c r="A1355" t="s">
        <v>709</v>
      </c>
      <c r="B1355" t="s">
        <v>949</v>
      </c>
      <c r="C1355" s="27" t="s">
        <v>817</v>
      </c>
      <c r="D1355" s="55">
        <v>44810</v>
      </c>
      <c r="E1355" s="27" t="s">
        <v>1118</v>
      </c>
      <c r="I1355" s="1561"/>
      <c r="J1355" s="27" t="s">
        <v>815</v>
      </c>
      <c r="K1355" s="27" t="s">
        <v>815</v>
      </c>
      <c r="L1355" s="22">
        <v>7.15</v>
      </c>
      <c r="M1355" s="23">
        <v>62.600000000000009</v>
      </c>
      <c r="N1355" s="24">
        <v>1.0617608529711675</v>
      </c>
      <c r="O1355" s="24">
        <v>0.03</v>
      </c>
      <c r="P1355" s="24">
        <v>0.77215715045607869</v>
      </c>
      <c r="Q1355" s="49">
        <v>68.404799017418483</v>
      </c>
      <c r="R1355" s="24">
        <v>1.0917608529711675</v>
      </c>
    </row>
    <row r="1356" spans="1:36">
      <c r="A1356" t="s">
        <v>709</v>
      </c>
      <c r="B1356" t="s">
        <v>949</v>
      </c>
      <c r="C1356" s="27" t="s">
        <v>817</v>
      </c>
      <c r="D1356" s="55">
        <v>44810</v>
      </c>
      <c r="E1356" s="27" t="s">
        <v>1130</v>
      </c>
      <c r="I1356" s="1561"/>
      <c r="J1356" s="27" t="s">
        <v>815</v>
      </c>
      <c r="K1356" s="27" t="s">
        <v>815</v>
      </c>
      <c r="L1356" s="22">
        <v>7.24</v>
      </c>
      <c r="M1356" s="23">
        <v>64.2</v>
      </c>
      <c r="N1356" s="24">
        <v>0.7966885896800282</v>
      </c>
      <c r="O1356" s="24">
        <v>0.03</v>
      </c>
      <c r="P1356" s="24">
        <v>0.59666688898878806</v>
      </c>
      <c r="Q1356" s="49">
        <v>67.868845466726214</v>
      </c>
      <c r="R1356" s="24">
        <v>0.82668858968002823</v>
      </c>
    </row>
    <row r="1357" spans="1:36">
      <c r="D1357" s="27"/>
      <c r="E1357" s="133"/>
      <c r="K1357" s="27"/>
      <c r="L1357" s="27"/>
      <c r="M1357" s="24"/>
      <c r="N1357" s="27"/>
      <c r="O1357" s="24"/>
      <c r="P1357" s="24"/>
      <c r="Q1357" s="71"/>
      <c r="R1357" s="371"/>
      <c r="S1357" s="24"/>
    </row>
    <row r="1358" spans="1:36" s="747" customFormat="1" ht="31.2">
      <c r="A1358" s="984" t="s">
        <v>951</v>
      </c>
      <c r="B1358" s="815"/>
      <c r="C1358" s="815"/>
      <c r="D1358" s="815"/>
      <c r="E1358" s="873"/>
      <c r="F1358" s="815"/>
      <c r="G1358" s="815"/>
      <c r="H1358" s="815"/>
      <c r="I1358" s="815"/>
      <c r="J1358" s="875"/>
      <c r="K1358" s="815"/>
      <c r="L1358" s="876"/>
      <c r="M1358" s="815"/>
      <c r="N1358" s="815"/>
      <c r="O1358" s="815"/>
      <c r="P1358" s="815"/>
      <c r="Q1358" s="878"/>
      <c r="R1358" s="878"/>
      <c r="S1358" s="815"/>
      <c r="T1358" s="815"/>
      <c r="U1358" s="815"/>
      <c r="V1358" s="815"/>
      <c r="W1358" s="815"/>
      <c r="X1358" s="815"/>
    </row>
    <row r="1359" spans="1:36">
      <c r="A1359" s="840" t="s">
        <v>784</v>
      </c>
      <c r="B1359" s="841" t="s">
        <v>20</v>
      </c>
      <c r="C1359" s="841" t="s">
        <v>701</v>
      </c>
      <c r="D1359" s="841" t="s">
        <v>999</v>
      </c>
      <c r="E1359" s="842" t="s">
        <v>785</v>
      </c>
      <c r="F1359" s="842" t="s">
        <v>786</v>
      </c>
      <c r="G1359" s="842" t="s">
        <v>1000</v>
      </c>
      <c r="H1359" s="842" t="s">
        <v>1001</v>
      </c>
      <c r="I1359" s="842" t="s">
        <v>787</v>
      </c>
      <c r="J1359" s="842" t="s">
        <v>788</v>
      </c>
      <c r="K1359" s="842" t="s">
        <v>789</v>
      </c>
      <c r="L1359" s="842" t="s">
        <v>1002</v>
      </c>
      <c r="M1359" s="842" t="s">
        <v>790</v>
      </c>
      <c r="N1359" s="842" t="s">
        <v>791</v>
      </c>
      <c r="O1359" s="843" t="s">
        <v>792</v>
      </c>
      <c r="P1359" s="843" t="s">
        <v>474</v>
      </c>
      <c r="Q1359" s="843" t="s">
        <v>793</v>
      </c>
      <c r="R1359" s="843" t="s">
        <v>483</v>
      </c>
      <c r="S1359" s="843" t="s">
        <v>794</v>
      </c>
      <c r="T1359" s="843" t="s">
        <v>480</v>
      </c>
      <c r="U1359" s="843" t="s">
        <v>1003</v>
      </c>
      <c r="V1359" s="841" t="s">
        <v>1004</v>
      </c>
      <c r="W1359" s="841" t="s">
        <v>1005</v>
      </c>
      <c r="X1359" s="844" t="s">
        <v>1006</v>
      </c>
      <c r="Y1359" s="845" t="s">
        <v>798</v>
      </c>
      <c r="AE1359" s="848" t="s">
        <v>784</v>
      </c>
      <c r="AF1359" s="849" t="s">
        <v>20</v>
      </c>
      <c r="AG1359" s="849" t="s">
        <v>701</v>
      </c>
      <c r="AH1359" s="849" t="s">
        <v>1005</v>
      </c>
      <c r="AI1359" s="844" t="s">
        <v>1006</v>
      </c>
      <c r="AJ1359" s="850" t="s">
        <v>798</v>
      </c>
    </row>
    <row r="1360" spans="1:36">
      <c r="A1360" s="787" t="s">
        <v>110</v>
      </c>
      <c r="B1360" s="788" t="s">
        <v>709</v>
      </c>
      <c r="C1360" s="788" t="s">
        <v>952</v>
      </c>
      <c r="D1360" s="789"/>
      <c r="E1360" s="790">
        <v>0.5</v>
      </c>
      <c r="F1360" s="791">
        <v>43005</v>
      </c>
      <c r="G1360" s="789"/>
      <c r="H1360" s="789"/>
      <c r="I1360" s="790">
        <v>1.9</v>
      </c>
      <c r="J1360" s="788">
        <v>1.5</v>
      </c>
      <c r="K1360" s="882">
        <v>12.462025316455698</v>
      </c>
      <c r="L1360" s="930">
        <v>1.1419746835443019</v>
      </c>
      <c r="M1360" s="885">
        <v>3.4656327799884252</v>
      </c>
      <c r="N1360">
        <v>107.34450972736148</v>
      </c>
      <c r="O1360" s="784">
        <v>1.5</v>
      </c>
      <c r="P1360" s="784">
        <v>54.150374992788443</v>
      </c>
      <c r="Q1360" s="882">
        <v>7.7944303797468359</v>
      </c>
      <c r="R1360" s="784">
        <v>50.713637605163925</v>
      </c>
      <c r="S1360" s="882">
        <v>87.776500141644547</v>
      </c>
      <c r="T1360" s="784">
        <v>68.708003418192845</v>
      </c>
      <c r="U1360" s="784">
        <v>57.8573386720484</v>
      </c>
      <c r="V1360" s="785" t="s">
        <v>1030</v>
      </c>
      <c r="W1360" s="788"/>
      <c r="X1360" s="788"/>
      <c r="Y1360" s="571" t="s">
        <v>1031</v>
      </c>
    </row>
    <row r="1361" spans="1:25">
      <c r="A1361" s="787" t="s">
        <v>110</v>
      </c>
      <c r="B1361" s="788" t="s">
        <v>709</v>
      </c>
      <c r="C1361" s="788" t="s">
        <v>952</v>
      </c>
      <c r="D1361" s="789"/>
      <c r="E1361" s="790">
        <v>1</v>
      </c>
      <c r="F1361" s="791">
        <v>43005</v>
      </c>
      <c r="G1361" s="789"/>
      <c r="H1361" s="789"/>
      <c r="I1361" s="790">
        <v>1.9</v>
      </c>
      <c r="J1361" s="788">
        <v>1.5</v>
      </c>
      <c r="K1361" s="788"/>
      <c r="L1361" s="789"/>
      <c r="M1361" s="883"/>
      <c r="N1361" t="s">
        <v>803</v>
      </c>
      <c r="O1361" s="788"/>
      <c r="P1361" s="788" t="s">
        <v>803</v>
      </c>
      <c r="Q1361" s="788"/>
      <c r="R1361" s="788" t="s">
        <v>803</v>
      </c>
      <c r="S1361" s="788"/>
      <c r="T1361" s="788" t="s">
        <v>803</v>
      </c>
      <c r="U1361" s="788" t="s">
        <v>803</v>
      </c>
      <c r="V1361" s="788" t="s">
        <v>803</v>
      </c>
      <c r="W1361" s="788"/>
      <c r="X1361" s="788"/>
      <c r="Y1361" s="430" t="s">
        <v>803</v>
      </c>
    </row>
    <row r="1362" spans="1:25">
      <c r="A1362" s="787" t="s">
        <v>110</v>
      </c>
      <c r="B1362" s="788" t="s">
        <v>709</v>
      </c>
      <c r="C1362" s="788" t="s">
        <v>952</v>
      </c>
      <c r="D1362" s="789"/>
      <c r="E1362" s="790">
        <v>1.25</v>
      </c>
      <c r="F1362" s="791">
        <v>43005</v>
      </c>
      <c r="G1362" s="789"/>
      <c r="H1362" s="789"/>
      <c r="I1362" s="790">
        <v>1.9</v>
      </c>
      <c r="J1362" s="788">
        <v>1.5</v>
      </c>
      <c r="K1362" s="788"/>
      <c r="L1362" s="788"/>
      <c r="M1362" s="883"/>
      <c r="N1362" t="s">
        <v>803</v>
      </c>
      <c r="O1362" s="788"/>
      <c r="P1362" s="788" t="s">
        <v>803</v>
      </c>
      <c r="Q1362" s="788"/>
      <c r="R1362" s="788" t="s">
        <v>803</v>
      </c>
      <c r="S1362" s="788"/>
      <c r="T1362" s="788" t="s">
        <v>803</v>
      </c>
      <c r="U1362" s="788" t="s">
        <v>803</v>
      </c>
      <c r="V1362" s="788" t="s">
        <v>803</v>
      </c>
      <c r="W1362" s="788"/>
      <c r="X1362" s="788"/>
      <c r="Y1362" s="430" t="s">
        <v>803</v>
      </c>
    </row>
    <row r="1363" spans="1:25">
      <c r="A1363" s="787" t="s">
        <v>110</v>
      </c>
      <c r="B1363" s="788" t="s">
        <v>709</v>
      </c>
      <c r="C1363" s="788" t="s">
        <v>952</v>
      </c>
      <c r="D1363" s="789"/>
      <c r="E1363" s="790">
        <v>1.5</v>
      </c>
      <c r="F1363" s="791">
        <v>43005</v>
      </c>
      <c r="G1363" s="789"/>
      <c r="H1363" s="789"/>
      <c r="I1363" s="790">
        <v>1.9</v>
      </c>
      <c r="J1363" s="788">
        <v>1.5</v>
      </c>
      <c r="K1363" s="882">
        <v>3.1268354430379741</v>
      </c>
      <c r="L1363" s="930">
        <v>2.815964556962026</v>
      </c>
      <c r="M1363" s="885">
        <v>2.2021208289509784</v>
      </c>
      <c r="N1363">
        <v>68.208490555927611</v>
      </c>
      <c r="O1363" s="788"/>
      <c r="P1363" s="788" t="s">
        <v>803</v>
      </c>
      <c r="Q1363" s="788"/>
      <c r="R1363" s="788" t="s">
        <v>803</v>
      </c>
      <c r="S1363" s="788"/>
      <c r="T1363" s="788" t="s">
        <v>803</v>
      </c>
      <c r="U1363" s="788" t="s">
        <v>803</v>
      </c>
      <c r="V1363" s="788" t="s">
        <v>803</v>
      </c>
      <c r="W1363" s="788"/>
      <c r="X1363" s="788"/>
      <c r="Y1363" s="430" t="s">
        <v>803</v>
      </c>
    </row>
    <row r="1364" spans="1:25">
      <c r="A1364" s="787"/>
      <c r="B1364" s="788"/>
      <c r="C1364" s="788"/>
      <c r="D1364" s="789"/>
      <c r="E1364" s="790"/>
      <c r="F1364" s="791"/>
      <c r="G1364" s="789"/>
      <c r="H1364" s="789"/>
      <c r="I1364" s="790"/>
      <c r="J1364" s="788"/>
      <c r="K1364" s="882"/>
      <c r="L1364" s="930"/>
      <c r="M1364" s="885"/>
      <c r="O1364" s="788"/>
      <c r="P1364" s="788"/>
      <c r="Q1364" s="788"/>
      <c r="R1364" s="788"/>
      <c r="S1364" s="788"/>
      <c r="T1364" s="788"/>
      <c r="U1364" s="788"/>
      <c r="V1364" s="788"/>
      <c r="W1364" s="788"/>
      <c r="X1364" s="788"/>
      <c r="Y1364" s="430"/>
    </row>
    <row r="1365" spans="1:25">
      <c r="A1365" s="787" t="s">
        <v>110</v>
      </c>
      <c r="B1365" s="788" t="s">
        <v>368</v>
      </c>
      <c r="C1365" s="789" t="s">
        <v>953</v>
      </c>
      <c r="D1365" s="789" t="s">
        <v>1125</v>
      </c>
      <c r="E1365" s="789">
        <v>0.5</v>
      </c>
      <c r="F1365" s="886">
        <v>43353</v>
      </c>
      <c r="G1365" s="790"/>
      <c r="H1365" s="790"/>
      <c r="I1365" s="789">
        <v>1.85</v>
      </c>
      <c r="J1365" s="789">
        <v>1.0349999999999999</v>
      </c>
      <c r="K1365" s="789">
        <v>28.98</v>
      </c>
      <c r="L1365" s="789">
        <v>12.11</v>
      </c>
      <c r="M1365" s="951">
        <v>1.79</v>
      </c>
      <c r="N1365">
        <v>55.443460000000002</v>
      </c>
      <c r="O1365" s="784">
        <v>1.0349999999999999</v>
      </c>
      <c r="P1365" s="784">
        <v>59.503692322753992</v>
      </c>
      <c r="Q1365" s="784">
        <v>28.865000000000002</v>
      </c>
      <c r="R1365" s="784">
        <v>63.557516543449957</v>
      </c>
      <c r="S1365" s="784">
        <v>56.527550000000005</v>
      </c>
      <c r="T1365" s="784">
        <v>62.359197636618021</v>
      </c>
      <c r="U1365" s="784">
        <v>61.806802167607316</v>
      </c>
      <c r="V1365" s="785" t="s">
        <v>1030</v>
      </c>
      <c r="W1365" s="784"/>
      <c r="X1365" s="788"/>
      <c r="Y1365" s="430" t="s">
        <v>803</v>
      </c>
    </row>
    <row r="1366" spans="1:25">
      <c r="A1366" s="787" t="s">
        <v>110</v>
      </c>
      <c r="B1366" s="788" t="s">
        <v>368</v>
      </c>
      <c r="C1366" s="789" t="s">
        <v>953</v>
      </c>
      <c r="D1366" s="789" t="s">
        <v>1125</v>
      </c>
      <c r="E1366" s="789">
        <v>1</v>
      </c>
      <c r="F1366" s="886">
        <v>43353</v>
      </c>
      <c r="G1366" s="790"/>
      <c r="H1366" s="790"/>
      <c r="I1366" s="789">
        <v>1.85</v>
      </c>
      <c r="J1366" s="789">
        <v>1.0349999999999999</v>
      </c>
      <c r="K1366" s="789">
        <v>28.75</v>
      </c>
      <c r="L1366" s="789">
        <v>10.84</v>
      </c>
      <c r="M1366" s="951">
        <v>1.86</v>
      </c>
      <c r="N1366">
        <v>57.611640000000001</v>
      </c>
      <c r="O1366" s="784"/>
      <c r="P1366" s="784" t="s">
        <v>803</v>
      </c>
      <c r="Q1366" s="784"/>
      <c r="R1366" s="784" t="s">
        <v>803</v>
      </c>
      <c r="S1366" s="784"/>
      <c r="T1366" s="784" t="s">
        <v>803</v>
      </c>
      <c r="U1366" s="784" t="s">
        <v>803</v>
      </c>
      <c r="V1366" s="785" t="s">
        <v>803</v>
      </c>
      <c r="W1366" s="784"/>
      <c r="X1366" s="788"/>
      <c r="Y1366" s="430" t="s">
        <v>803</v>
      </c>
    </row>
    <row r="1367" spans="1:25">
      <c r="A1367" s="794" t="s">
        <v>110</v>
      </c>
      <c r="B1367" s="795" t="s">
        <v>368</v>
      </c>
      <c r="C1367" s="796" t="s">
        <v>953</v>
      </c>
      <c r="D1367" s="796" t="s">
        <v>1125</v>
      </c>
      <c r="E1367" s="796">
        <v>1.5</v>
      </c>
      <c r="F1367" s="887">
        <v>43353</v>
      </c>
      <c r="G1367" s="797"/>
      <c r="H1367" s="797"/>
      <c r="I1367" s="796">
        <v>1.85</v>
      </c>
      <c r="J1367" s="796">
        <v>1.0349999999999999</v>
      </c>
      <c r="K1367" s="796"/>
      <c r="L1367" s="796"/>
      <c r="M1367" s="952"/>
      <c r="N1367" t="s">
        <v>803</v>
      </c>
      <c r="O1367" s="800"/>
      <c r="P1367" s="800" t="s">
        <v>803</v>
      </c>
      <c r="Q1367" s="800"/>
      <c r="R1367" s="800" t="s">
        <v>803</v>
      </c>
      <c r="S1367" s="800"/>
      <c r="T1367" s="800" t="s">
        <v>803</v>
      </c>
      <c r="U1367" s="800" t="s">
        <v>803</v>
      </c>
      <c r="V1367" s="801" t="s">
        <v>803</v>
      </c>
      <c r="W1367" s="800"/>
      <c r="X1367" s="795"/>
      <c r="Y1367" s="803" t="s">
        <v>803</v>
      </c>
    </row>
    <row r="1368" spans="1:25">
      <c r="A1368" s="884"/>
      <c r="C1368" s="27"/>
      <c r="D1368" s="27"/>
      <c r="E1368" s="27"/>
      <c r="F1368" s="47"/>
      <c r="G1368" s="173"/>
      <c r="H1368" s="173"/>
      <c r="I1368" s="27"/>
      <c r="J1368" s="27"/>
      <c r="K1368" s="27"/>
      <c r="L1368" s="27"/>
      <c r="M1368" s="607"/>
      <c r="O1368" s="592"/>
      <c r="P1368" s="592"/>
      <c r="Q1368" s="592"/>
      <c r="R1368" s="592"/>
      <c r="S1368" s="592"/>
      <c r="T1368" s="592"/>
      <c r="U1368" s="592"/>
      <c r="V1368" s="833"/>
      <c r="W1368" s="592"/>
    </row>
    <row r="1369" spans="1:25" ht="31.8" thickBot="1">
      <c r="A1369" s="974" t="s">
        <v>804</v>
      </c>
      <c r="B1369" s="934" t="s">
        <v>20</v>
      </c>
      <c r="C1369" s="934" t="s">
        <v>701</v>
      </c>
      <c r="D1369" s="935" t="s">
        <v>805</v>
      </c>
      <c r="E1369" s="936" t="s">
        <v>786</v>
      </c>
      <c r="F1369" s="934" t="s">
        <v>1000</v>
      </c>
      <c r="G1369" s="935" t="s">
        <v>1008</v>
      </c>
      <c r="H1369" s="935" t="s">
        <v>806</v>
      </c>
      <c r="I1369" s="935" t="s">
        <v>807</v>
      </c>
      <c r="J1369" s="937" t="s">
        <v>1009</v>
      </c>
      <c r="K1369" s="934" t="s">
        <v>1010</v>
      </c>
      <c r="L1369" s="935" t="s">
        <v>1011</v>
      </c>
      <c r="M1369" s="934" t="s">
        <v>1012</v>
      </c>
      <c r="N1369" s="935" t="s">
        <v>1013</v>
      </c>
      <c r="O1369" s="934" t="s">
        <v>1014</v>
      </c>
      <c r="P1369" s="934" t="s">
        <v>1015</v>
      </c>
      <c r="Q1369" s="938" t="s">
        <v>1016</v>
      </c>
      <c r="R1369" s="934" t="s">
        <v>703</v>
      </c>
      <c r="S1369" s="935" t="s">
        <v>1017</v>
      </c>
      <c r="T1369" s="934" t="s">
        <v>808</v>
      </c>
      <c r="U1369" s="934" t="s">
        <v>1018</v>
      </c>
      <c r="V1369" s="939" t="s">
        <v>809</v>
      </c>
      <c r="W1369" s="939" t="s">
        <v>1019</v>
      </c>
      <c r="X1369" s="934" t="s">
        <v>1020</v>
      </c>
      <c r="Y1369" s="935" t="s">
        <v>1021</v>
      </c>
    </row>
    <row r="1370" spans="1:25">
      <c r="A1370" s="108">
        <v>108</v>
      </c>
      <c r="B1370" t="s">
        <v>709</v>
      </c>
      <c r="C1370" t="s">
        <v>955</v>
      </c>
      <c r="D1370" s="18">
        <v>0.5</v>
      </c>
      <c r="E1370" s="55">
        <v>43718</v>
      </c>
      <c r="G1370">
        <v>2</v>
      </c>
      <c r="H1370" s="165">
        <v>1.96</v>
      </c>
      <c r="I1370" s="166">
        <v>1.28</v>
      </c>
      <c r="J1370" s="70">
        <v>0.65306122448979598</v>
      </c>
      <c r="K1370" t="s">
        <v>1025</v>
      </c>
      <c r="L1370">
        <v>1</v>
      </c>
      <c r="M1370">
        <v>1</v>
      </c>
      <c r="N1370" t="s">
        <v>1023</v>
      </c>
      <c r="O1370" t="s">
        <v>1169</v>
      </c>
      <c r="P1370" s="27">
        <v>9.42</v>
      </c>
      <c r="Q1370" s="27">
        <v>21.7</v>
      </c>
      <c r="R1370" s="27">
        <v>7.34</v>
      </c>
      <c r="S1370" s="27">
        <v>51.900000000000006</v>
      </c>
      <c r="T1370" s="24">
        <v>18.929408607594937</v>
      </c>
      <c r="U1370" s="24">
        <v>2.8928127910161767</v>
      </c>
      <c r="V1370" s="24">
        <v>1.4131531489174753</v>
      </c>
      <c r="W1370" s="371">
        <v>43.990049019607845</v>
      </c>
      <c r="X1370" s="27" t="s">
        <v>815</v>
      </c>
      <c r="Y1370" s="24">
        <v>21.822221398611113</v>
      </c>
    </row>
    <row r="1371" spans="1:25">
      <c r="B1371" t="s">
        <v>709</v>
      </c>
      <c r="C1371" t="s">
        <v>955</v>
      </c>
      <c r="D1371" s="18">
        <v>1</v>
      </c>
      <c r="E1371" s="55">
        <v>43718</v>
      </c>
      <c r="H1371" s="165"/>
      <c r="I1371" s="166"/>
      <c r="P1371" s="27">
        <v>9.52</v>
      </c>
      <c r="Q1371" s="27">
        <v>21.2</v>
      </c>
      <c r="R1371" s="27">
        <v>7.36</v>
      </c>
      <c r="S1371" s="27">
        <v>51.7</v>
      </c>
      <c r="T1371" s="24">
        <v>15.820065316455695</v>
      </c>
      <c r="U1371" s="24">
        <v>6.1371220821554209</v>
      </c>
      <c r="V1371" s="24">
        <v>2.4705834914611011</v>
      </c>
      <c r="W1371" s="371">
        <v>76.588088235294137</v>
      </c>
      <c r="X1371" s="27" t="s">
        <v>815</v>
      </c>
      <c r="Y1371" s="24">
        <v>21.957187398611115</v>
      </c>
    </row>
    <row r="1372" spans="1:25">
      <c r="B1372" t="s">
        <v>709</v>
      </c>
      <c r="C1372" t="s">
        <v>955</v>
      </c>
      <c r="D1372" s="18">
        <v>1.5</v>
      </c>
      <c r="E1372" s="55">
        <v>43718</v>
      </c>
      <c r="H1372" s="165"/>
      <c r="I1372" s="166"/>
      <c r="P1372" s="27">
        <v>9.59</v>
      </c>
      <c r="Q1372" s="27">
        <v>20.7</v>
      </c>
      <c r="R1372" s="27" t="s">
        <v>811</v>
      </c>
      <c r="S1372" s="27" t="s">
        <v>811</v>
      </c>
      <c r="T1372" s="27" t="s">
        <v>811</v>
      </c>
      <c r="U1372" s="27" t="s">
        <v>811</v>
      </c>
      <c r="V1372" s="27" t="s">
        <v>811</v>
      </c>
      <c r="W1372" s="27" t="s">
        <v>811</v>
      </c>
      <c r="X1372" s="27" t="s">
        <v>815</v>
      </c>
      <c r="Y1372" s="27" t="s">
        <v>811</v>
      </c>
    </row>
    <row r="1373" spans="1:25">
      <c r="D1373" s="18"/>
      <c r="E1373" s="55"/>
      <c r="H1373" s="165"/>
      <c r="I1373" s="166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</row>
    <row r="1374" spans="1:25" ht="31.8" thickBot="1">
      <c r="A1374" s="975" t="s">
        <v>20</v>
      </c>
      <c r="B1374" s="940" t="s">
        <v>701</v>
      </c>
      <c r="C1374" s="941" t="s">
        <v>805</v>
      </c>
      <c r="D1374" s="942" t="s">
        <v>786</v>
      </c>
      <c r="E1374" s="940" t="s">
        <v>1000</v>
      </c>
      <c r="F1374" s="941" t="s">
        <v>1008</v>
      </c>
      <c r="G1374" s="941" t="s">
        <v>806</v>
      </c>
      <c r="H1374" s="941" t="s">
        <v>807</v>
      </c>
      <c r="I1374" s="943" t="s">
        <v>1009</v>
      </c>
      <c r="J1374" s="940" t="s">
        <v>1010</v>
      </c>
      <c r="K1374" s="941" t="s">
        <v>1011</v>
      </c>
      <c r="L1374" s="940" t="s">
        <v>1012</v>
      </c>
      <c r="M1374" s="941" t="s">
        <v>1013</v>
      </c>
      <c r="N1374" s="940" t="s">
        <v>1014</v>
      </c>
      <c r="O1374" s="940" t="s">
        <v>1015</v>
      </c>
      <c r="P1374" s="944" t="s">
        <v>1016</v>
      </c>
      <c r="Q1374" s="940" t="s">
        <v>703</v>
      </c>
      <c r="R1374" s="941" t="s">
        <v>1017</v>
      </c>
      <c r="S1374" s="940" t="s">
        <v>808</v>
      </c>
      <c r="T1374" s="940" t="s">
        <v>1018</v>
      </c>
      <c r="U1374" s="945" t="s">
        <v>809</v>
      </c>
      <c r="V1374" s="945" t="s">
        <v>1019</v>
      </c>
      <c r="W1374" s="940" t="s">
        <v>1020</v>
      </c>
      <c r="X1374" s="941" t="s">
        <v>1021</v>
      </c>
    </row>
    <row r="1375" spans="1:25" ht="16.2" thickTop="1">
      <c r="A1375" s="108" t="s">
        <v>709</v>
      </c>
      <c r="B1375" t="s">
        <v>955</v>
      </c>
      <c r="C1375">
        <v>0.5</v>
      </c>
      <c r="D1375" s="55">
        <v>44076</v>
      </c>
      <c r="F1375">
        <v>2</v>
      </c>
      <c r="G1375">
        <v>1.81</v>
      </c>
      <c r="H1375">
        <v>1.7</v>
      </c>
      <c r="J1375" t="s">
        <v>1025</v>
      </c>
      <c r="K1375">
        <v>3</v>
      </c>
      <c r="L1375">
        <v>1</v>
      </c>
      <c r="M1375" t="s">
        <v>1170</v>
      </c>
      <c r="N1375" t="s">
        <v>815</v>
      </c>
      <c r="O1375" s="24">
        <v>8.26</v>
      </c>
      <c r="P1375" s="27">
        <v>22.7</v>
      </c>
      <c r="Q1375" s="27">
        <v>7.38</v>
      </c>
      <c r="R1375" s="27">
        <v>56.4</v>
      </c>
      <c r="S1375" s="371">
        <v>2.2997333333333332</v>
      </c>
      <c r="T1375" s="371">
        <v>2.5000000000000001E-2</v>
      </c>
      <c r="U1375" s="24">
        <v>1.9622966340632582</v>
      </c>
      <c r="V1375" s="371">
        <v>56.998997473740189</v>
      </c>
    </row>
    <row r="1376" spans="1:25">
      <c r="A1376" s="108" t="s">
        <v>709</v>
      </c>
      <c r="B1376" t="s">
        <v>955</v>
      </c>
      <c r="C1376">
        <v>1</v>
      </c>
      <c r="D1376" s="55">
        <v>44076</v>
      </c>
      <c r="O1376" s="24">
        <v>8.1999999999999993</v>
      </c>
      <c r="P1376" s="27">
        <v>22.7</v>
      </c>
      <c r="Q1376" s="27" t="s">
        <v>811</v>
      </c>
      <c r="R1376" s="27" t="s">
        <v>811</v>
      </c>
      <c r="S1376" s="24" t="s">
        <v>811</v>
      </c>
      <c r="T1376" s="24" t="s">
        <v>811</v>
      </c>
      <c r="U1376" s="24" t="s">
        <v>811</v>
      </c>
      <c r="V1376" s="24" t="s">
        <v>811</v>
      </c>
    </row>
    <row r="1377" spans="1:36">
      <c r="A1377" s="108" t="s">
        <v>709</v>
      </c>
      <c r="B1377" t="s">
        <v>955</v>
      </c>
      <c r="C1377">
        <v>1.5</v>
      </c>
      <c r="D1377" s="55">
        <v>44076</v>
      </c>
      <c r="O1377" s="24">
        <v>7.98</v>
      </c>
      <c r="P1377" s="27">
        <v>22.6</v>
      </c>
      <c r="Q1377" s="27">
        <v>7.34</v>
      </c>
      <c r="R1377" s="27">
        <v>57.5</v>
      </c>
      <c r="S1377" s="371">
        <v>2.8597333333333341</v>
      </c>
      <c r="T1377" s="371">
        <v>2.5000000000000001E-2</v>
      </c>
      <c r="U1377" s="24">
        <v>2.0349742871767127</v>
      </c>
      <c r="V1377" s="371">
        <v>61.187270309799231</v>
      </c>
    </row>
    <row r="1378" spans="1:36">
      <c r="A1378" s="976"/>
      <c r="B1378" s="591"/>
      <c r="C1378" s="946"/>
      <c r="D1378" s="947"/>
      <c r="E1378" s="591"/>
      <c r="F1378" s="946"/>
      <c r="G1378" s="946"/>
      <c r="H1378" s="946"/>
      <c r="I1378" s="948"/>
      <c r="J1378" s="591"/>
      <c r="K1378" s="946"/>
      <c r="L1378" s="591"/>
      <c r="M1378" s="946"/>
      <c r="N1378" s="591"/>
      <c r="O1378" s="591"/>
      <c r="P1378" s="607"/>
      <c r="Q1378" s="591"/>
      <c r="R1378" s="946"/>
      <c r="S1378" s="591"/>
      <c r="T1378" s="591"/>
      <c r="U1378" s="371"/>
      <c r="V1378" s="371"/>
      <c r="W1378" s="591"/>
      <c r="X1378" s="946"/>
    </row>
    <row r="1379" spans="1:36" s="747" customFormat="1" ht="31.8" thickBot="1">
      <c r="A1379" s="977" t="s">
        <v>804</v>
      </c>
      <c r="B1379" s="863" t="s">
        <v>20</v>
      </c>
      <c r="C1379" s="863" t="s">
        <v>701</v>
      </c>
      <c r="D1379" s="863" t="s">
        <v>805</v>
      </c>
      <c r="E1379" s="865" t="s">
        <v>786</v>
      </c>
      <c r="F1379" s="863" t="s">
        <v>1000</v>
      </c>
      <c r="G1379" s="863" t="s">
        <v>1008</v>
      </c>
      <c r="H1379" s="863" t="s">
        <v>806</v>
      </c>
      <c r="I1379" s="863" t="s">
        <v>807</v>
      </c>
      <c r="J1379" s="867" t="s">
        <v>1009</v>
      </c>
      <c r="K1379" s="863" t="s">
        <v>1015</v>
      </c>
      <c r="L1379" s="868" t="s">
        <v>1016</v>
      </c>
      <c r="M1379" s="863" t="s">
        <v>703</v>
      </c>
      <c r="N1379" s="863" t="s">
        <v>1017</v>
      </c>
      <c r="O1379" s="863" t="s">
        <v>808</v>
      </c>
      <c r="P1379" s="863" t="s">
        <v>1018</v>
      </c>
      <c r="Q1379" s="870" t="s">
        <v>809</v>
      </c>
      <c r="R1379" s="870" t="s">
        <v>1019</v>
      </c>
      <c r="S1379" s="863" t="s">
        <v>1021</v>
      </c>
      <c r="T1379" s="863" t="s">
        <v>1010</v>
      </c>
      <c r="U1379" s="863" t="s">
        <v>1011</v>
      </c>
      <c r="V1379" s="863" t="s">
        <v>1012</v>
      </c>
      <c r="W1379" s="863" t="s">
        <v>1013</v>
      </c>
      <c r="X1379" s="863" t="s">
        <v>1014</v>
      </c>
    </row>
    <row r="1380" spans="1:36" ht="16.2" thickTop="1">
      <c r="B1380" t="s">
        <v>709</v>
      </c>
      <c r="C1380" t="s">
        <v>956</v>
      </c>
      <c r="D1380" s="27">
        <v>0.5</v>
      </c>
      <c r="E1380" s="133">
        <v>44425</v>
      </c>
      <c r="H1380">
        <v>1.96</v>
      </c>
      <c r="I1380">
        <v>1.27</v>
      </c>
      <c r="J1380" s="172">
        <v>0.64795918367346939</v>
      </c>
      <c r="K1380" s="27">
        <v>7.67</v>
      </c>
      <c r="L1380" s="27">
        <v>26.4</v>
      </c>
      <c r="M1380" s="24">
        <v>7.12</v>
      </c>
      <c r="N1380" s="24">
        <v>58</v>
      </c>
      <c r="O1380" s="24">
        <v>7.7811428571428571</v>
      </c>
      <c r="P1380" s="24">
        <v>10.448240476190476</v>
      </c>
      <c r="Q1380" s="71">
        <v>1.9397564655347486</v>
      </c>
      <c r="R1380" s="371">
        <v>90.171382113821124</v>
      </c>
      <c r="S1380" s="24">
        <v>18.229383333333331</v>
      </c>
      <c r="T1380" t="s">
        <v>1025</v>
      </c>
      <c r="U1380" t="s">
        <v>1027</v>
      </c>
      <c r="V1380" t="s">
        <v>1028</v>
      </c>
      <c r="W1380" t="s">
        <v>1029</v>
      </c>
      <c r="Y1380" s="954"/>
    </row>
    <row r="1381" spans="1:36">
      <c r="B1381" t="s">
        <v>709</v>
      </c>
      <c r="C1381" t="s">
        <v>956</v>
      </c>
      <c r="D1381" s="27">
        <v>1</v>
      </c>
      <c r="E1381" s="133">
        <v>44425</v>
      </c>
      <c r="J1381" s="172"/>
      <c r="K1381" s="27">
        <v>7.69</v>
      </c>
      <c r="L1381" s="27">
        <v>26</v>
      </c>
      <c r="M1381" s="24" t="s">
        <v>811</v>
      </c>
      <c r="N1381" s="24" t="s">
        <v>811</v>
      </c>
      <c r="O1381" s="24" t="s">
        <v>811</v>
      </c>
      <c r="P1381" s="24" t="s">
        <v>811</v>
      </c>
      <c r="Q1381" s="71" t="s">
        <v>811</v>
      </c>
      <c r="R1381" s="371" t="s">
        <v>811</v>
      </c>
      <c r="S1381" s="24" t="s">
        <v>811</v>
      </c>
      <c r="Y1381" s="954"/>
    </row>
    <row r="1382" spans="1:36">
      <c r="B1382" t="s">
        <v>709</v>
      </c>
      <c r="C1382" t="s">
        <v>956</v>
      </c>
      <c r="D1382" s="27">
        <v>1.5</v>
      </c>
      <c r="E1382" s="133">
        <v>44425</v>
      </c>
      <c r="K1382" s="27">
        <v>6.46</v>
      </c>
      <c r="L1382" s="27">
        <v>25.7</v>
      </c>
      <c r="M1382" s="24">
        <v>6.93</v>
      </c>
      <c r="N1382" s="24">
        <v>57.1</v>
      </c>
      <c r="O1382" s="24">
        <v>15.727428571428572</v>
      </c>
      <c r="P1382" s="24">
        <v>18.604354761904762</v>
      </c>
      <c r="Q1382" s="71">
        <v>2.4167457603383755</v>
      </c>
      <c r="R1382" s="371">
        <v>81.065691056910566</v>
      </c>
      <c r="S1382" s="24">
        <v>34.331783333333334</v>
      </c>
      <c r="Y1382" s="954"/>
    </row>
    <row r="1383" spans="1:36">
      <c r="D1383" s="27"/>
      <c r="E1383" s="133"/>
      <c r="K1383" s="27"/>
      <c r="L1383" s="27"/>
      <c r="M1383" s="24"/>
      <c r="N1383" s="24"/>
      <c r="O1383" s="24"/>
      <c r="P1383" s="24"/>
      <c r="Q1383" s="71"/>
      <c r="R1383" s="371"/>
      <c r="S1383" s="24"/>
      <c r="Y1383" s="954"/>
    </row>
    <row r="1384" spans="1:36" s="832" customFormat="1" ht="21" thickBot="1">
      <c r="A1384" s="144" t="s">
        <v>20</v>
      </c>
      <c r="B1384" s="144" t="s">
        <v>701</v>
      </c>
      <c r="C1384" s="146" t="s">
        <v>805</v>
      </c>
      <c r="D1384" s="1559" t="s">
        <v>786</v>
      </c>
      <c r="E1384" s="144" t="s">
        <v>1000</v>
      </c>
      <c r="F1384" s="146" t="s">
        <v>1008</v>
      </c>
      <c r="G1384" s="146" t="s">
        <v>806</v>
      </c>
      <c r="H1384" s="146" t="s">
        <v>807</v>
      </c>
      <c r="I1384" s="1560" t="s">
        <v>1009</v>
      </c>
      <c r="J1384" s="144" t="s">
        <v>1015</v>
      </c>
      <c r="K1384" s="148" t="s">
        <v>1016</v>
      </c>
      <c r="L1384" s="144" t="s">
        <v>703</v>
      </c>
      <c r="M1384" s="146" t="s">
        <v>1017</v>
      </c>
      <c r="N1384" s="149" t="s">
        <v>808</v>
      </c>
      <c r="O1384" s="149" t="s">
        <v>1018</v>
      </c>
      <c r="P1384" s="149" t="s">
        <v>809</v>
      </c>
      <c r="Q1384" s="149" t="s">
        <v>1019</v>
      </c>
      <c r="R1384" s="1409" t="s">
        <v>1021</v>
      </c>
      <c r="S1384" s="144" t="s">
        <v>1010</v>
      </c>
      <c r="T1384" s="146" t="s">
        <v>1011</v>
      </c>
      <c r="U1384" s="144" t="s">
        <v>1012</v>
      </c>
      <c r="V1384" s="146" t="s">
        <v>1013</v>
      </c>
      <c r="W1384" s="144" t="s">
        <v>1014</v>
      </c>
    </row>
    <row r="1385" spans="1:36" ht="16.2" thickTop="1">
      <c r="A1385" t="s">
        <v>709</v>
      </c>
      <c r="B1385" t="s">
        <v>955</v>
      </c>
      <c r="C1385" s="27">
        <v>0.5</v>
      </c>
      <c r="D1385" s="55">
        <v>44795</v>
      </c>
      <c r="E1385" s="27"/>
      <c r="F1385">
        <v>2</v>
      </c>
      <c r="G1385">
        <v>1.93</v>
      </c>
      <c r="H1385">
        <v>1.93</v>
      </c>
      <c r="I1385" s="1562">
        <v>1</v>
      </c>
      <c r="J1385" s="27">
        <v>8.93</v>
      </c>
      <c r="K1385" s="27">
        <v>25.4</v>
      </c>
      <c r="L1385" s="22">
        <v>7.24</v>
      </c>
      <c r="M1385" s="27">
        <v>52.5</v>
      </c>
      <c r="N1385" s="24">
        <v>27.720397321428571</v>
      </c>
      <c r="O1385" s="24">
        <v>4.6045714285714281</v>
      </c>
      <c r="P1385" s="24">
        <v>2.5270597651289846</v>
      </c>
      <c r="Q1385" s="49">
        <v>106.45750111656989</v>
      </c>
      <c r="R1385" s="24">
        <v>32.324968749999996</v>
      </c>
      <c r="S1385" t="s">
        <v>1025</v>
      </c>
      <c r="T1385">
        <v>4</v>
      </c>
      <c r="U1385">
        <v>2</v>
      </c>
      <c r="V1385" t="s">
        <v>1171</v>
      </c>
    </row>
    <row r="1386" spans="1:36">
      <c r="A1386" t="s">
        <v>709</v>
      </c>
      <c r="B1386" t="s">
        <v>955</v>
      </c>
      <c r="C1386" s="27">
        <v>1</v>
      </c>
      <c r="D1386" s="55">
        <v>44795</v>
      </c>
      <c r="E1386" s="27"/>
      <c r="I1386" s="1561"/>
      <c r="J1386" s="27">
        <v>8.91</v>
      </c>
      <c r="K1386" s="27">
        <v>25.3</v>
      </c>
      <c r="L1386" s="27" t="s">
        <v>811</v>
      </c>
      <c r="M1386" s="27" t="s">
        <v>811</v>
      </c>
      <c r="N1386" s="24" t="s">
        <v>811</v>
      </c>
      <c r="O1386" s="24" t="s">
        <v>811</v>
      </c>
      <c r="P1386" s="24" t="s">
        <v>811</v>
      </c>
      <c r="Q1386" s="24" t="s">
        <v>811</v>
      </c>
      <c r="R1386" s="24" t="s">
        <v>811</v>
      </c>
    </row>
    <row r="1387" spans="1:36">
      <c r="A1387" t="s">
        <v>709</v>
      </c>
      <c r="B1387" t="s">
        <v>955</v>
      </c>
      <c r="C1387" s="27">
        <v>1.5</v>
      </c>
      <c r="D1387" s="55">
        <v>44795</v>
      </c>
      <c r="E1387" s="27"/>
      <c r="I1387" s="1561"/>
      <c r="J1387" s="27">
        <v>8.89</v>
      </c>
      <c r="K1387" s="27">
        <v>25.1</v>
      </c>
      <c r="L1387" s="22">
        <v>7.22</v>
      </c>
      <c r="M1387" s="27">
        <v>50.8</v>
      </c>
      <c r="N1387" s="24">
        <v>35.91682589285714</v>
      </c>
      <c r="O1387" s="24">
        <v>2.6811428571428566</v>
      </c>
      <c r="P1387" s="24">
        <v>3.439609124758896</v>
      </c>
      <c r="Q1387" s="49">
        <v>116.10466502903081</v>
      </c>
      <c r="R1387" s="24">
        <v>38.59796875</v>
      </c>
    </row>
    <row r="1388" spans="1:36" s="747" customFormat="1">
      <c r="A1388" s="983"/>
      <c r="B1388" s="815"/>
      <c r="C1388" s="815"/>
      <c r="D1388" s="815"/>
      <c r="E1388" s="873"/>
      <c r="F1388" s="815"/>
      <c r="G1388" s="815"/>
      <c r="H1388" s="815"/>
      <c r="I1388" s="815"/>
      <c r="J1388" s="875"/>
      <c r="K1388" s="815"/>
      <c r="L1388" s="876"/>
      <c r="M1388" s="815"/>
      <c r="N1388" s="815"/>
      <c r="O1388" s="815"/>
      <c r="P1388" s="815"/>
      <c r="Q1388" s="878"/>
      <c r="R1388" s="878"/>
      <c r="S1388" s="815"/>
      <c r="T1388" s="815"/>
      <c r="U1388" s="815"/>
      <c r="V1388" s="815"/>
      <c r="W1388" s="815"/>
      <c r="X1388" s="815"/>
    </row>
    <row r="1389" spans="1:36" s="747" customFormat="1">
      <c r="A1389" s="984" t="s">
        <v>957</v>
      </c>
      <c r="B1389" s="815"/>
      <c r="C1389" s="815"/>
      <c r="D1389" s="815"/>
      <c r="E1389" s="873"/>
      <c r="F1389" s="815"/>
      <c r="G1389" s="815"/>
      <c r="H1389" s="815"/>
      <c r="I1389" s="815"/>
      <c r="J1389" s="875"/>
      <c r="K1389" s="815"/>
      <c r="L1389" s="876"/>
      <c r="M1389" s="815"/>
      <c r="N1389" s="815"/>
      <c r="O1389" s="815"/>
      <c r="P1389" s="815"/>
      <c r="Q1389" s="878"/>
      <c r="R1389" s="878"/>
      <c r="S1389" s="815"/>
      <c r="T1389" s="815"/>
      <c r="U1389" s="815"/>
      <c r="V1389" s="815"/>
      <c r="W1389" s="815"/>
      <c r="X1389" s="815"/>
    </row>
    <row r="1390" spans="1:36">
      <c r="A1390" s="840" t="s">
        <v>784</v>
      </c>
      <c r="B1390" s="841" t="s">
        <v>20</v>
      </c>
      <c r="C1390" s="841" t="s">
        <v>701</v>
      </c>
      <c r="D1390" s="841" t="s">
        <v>999</v>
      </c>
      <c r="E1390" s="842" t="s">
        <v>785</v>
      </c>
      <c r="F1390" s="842" t="s">
        <v>786</v>
      </c>
      <c r="G1390" s="842" t="s">
        <v>1000</v>
      </c>
      <c r="H1390" s="842" t="s">
        <v>1001</v>
      </c>
      <c r="I1390" s="842" t="s">
        <v>787</v>
      </c>
      <c r="J1390" s="842" t="s">
        <v>788</v>
      </c>
      <c r="K1390" s="842" t="s">
        <v>789</v>
      </c>
      <c r="L1390" s="842" t="s">
        <v>1002</v>
      </c>
      <c r="M1390" s="842" t="s">
        <v>790</v>
      </c>
      <c r="N1390" s="842" t="s">
        <v>791</v>
      </c>
      <c r="O1390" s="843" t="s">
        <v>792</v>
      </c>
      <c r="P1390" s="843" t="s">
        <v>474</v>
      </c>
      <c r="Q1390" s="843" t="s">
        <v>793</v>
      </c>
      <c r="R1390" s="843" t="s">
        <v>483</v>
      </c>
      <c r="S1390" s="843" t="s">
        <v>794</v>
      </c>
      <c r="T1390" s="843" t="s">
        <v>480</v>
      </c>
      <c r="U1390" s="843" t="s">
        <v>1003</v>
      </c>
      <c r="V1390" s="841" t="s">
        <v>1004</v>
      </c>
      <c r="W1390" s="841" t="s">
        <v>1005</v>
      </c>
      <c r="X1390" s="844" t="s">
        <v>1006</v>
      </c>
      <c r="Y1390" s="845" t="s">
        <v>798</v>
      </c>
      <c r="AE1390" s="848" t="s">
        <v>784</v>
      </c>
      <c r="AF1390" s="849" t="s">
        <v>20</v>
      </c>
      <c r="AG1390" s="849" t="s">
        <v>701</v>
      </c>
      <c r="AH1390" s="849" t="s">
        <v>1005</v>
      </c>
      <c r="AI1390" s="844" t="s">
        <v>1006</v>
      </c>
      <c r="AJ1390" s="850" t="s">
        <v>798</v>
      </c>
    </row>
    <row r="1391" spans="1:36">
      <c r="A1391" s="787" t="s">
        <v>68</v>
      </c>
      <c r="B1391" s="788" t="s">
        <v>709</v>
      </c>
      <c r="C1391" s="788" t="s">
        <v>958</v>
      </c>
      <c r="D1391" s="788"/>
      <c r="E1391" s="790">
        <v>0.5</v>
      </c>
      <c r="F1391" s="791">
        <v>42989</v>
      </c>
      <c r="G1391" s="789"/>
      <c r="H1391" s="789"/>
      <c r="I1391" s="790">
        <v>9</v>
      </c>
      <c r="J1391" s="788">
        <v>8.1999999999999993</v>
      </c>
      <c r="K1391" s="793">
        <v>0.788279746835443</v>
      </c>
      <c r="L1391" s="888">
        <v>1.154343857331223</v>
      </c>
      <c r="M1391" s="792">
        <v>0.21105245544148288</v>
      </c>
      <c r="N1391">
        <v>6.5371387548444906</v>
      </c>
      <c r="O1391" s="784">
        <v>8.2000000000000011</v>
      </c>
      <c r="P1391" s="784">
        <v>29.643760902692783</v>
      </c>
      <c r="Q1391" s="882">
        <v>0.56841940928270029</v>
      </c>
      <c r="R1391" s="784">
        <v>25.02720968147926</v>
      </c>
      <c r="S1391" s="882">
        <v>6.1739643795753523</v>
      </c>
      <c r="T1391" s="784">
        <v>30.41234658688273</v>
      </c>
      <c r="U1391" s="784">
        <v>28.361105723684926</v>
      </c>
      <c r="V1391" s="785" t="s">
        <v>1030</v>
      </c>
      <c r="W1391" s="788"/>
      <c r="X1391" s="788"/>
      <c r="Y1391" s="430" t="s">
        <v>803</v>
      </c>
    </row>
    <row r="1392" spans="1:36">
      <c r="A1392" s="787" t="s">
        <v>68</v>
      </c>
      <c r="B1392" s="788" t="s">
        <v>709</v>
      </c>
      <c r="C1392" s="788" t="s">
        <v>958</v>
      </c>
      <c r="D1392" s="788" t="s">
        <v>942</v>
      </c>
      <c r="E1392" s="790">
        <v>1</v>
      </c>
      <c r="F1392" s="791">
        <v>42989</v>
      </c>
      <c r="G1392" s="789"/>
      <c r="H1392" s="789"/>
      <c r="I1392" s="790">
        <v>9</v>
      </c>
      <c r="J1392" s="788">
        <v>8.1999999999999993</v>
      </c>
      <c r="K1392" s="788"/>
      <c r="L1392" s="789"/>
      <c r="M1392" s="883"/>
      <c r="N1392" t="s">
        <v>803</v>
      </c>
      <c r="O1392" s="788"/>
      <c r="P1392" s="788" t="s">
        <v>803</v>
      </c>
      <c r="Q1392" s="788"/>
      <c r="R1392" s="788" t="s">
        <v>803</v>
      </c>
      <c r="S1392" s="788"/>
      <c r="T1392" s="788" t="s">
        <v>803</v>
      </c>
      <c r="U1392" s="788" t="s">
        <v>803</v>
      </c>
      <c r="V1392" s="788" t="s">
        <v>803</v>
      </c>
      <c r="W1392" s="788"/>
      <c r="X1392" s="788"/>
      <c r="Y1392" s="430" t="s">
        <v>803</v>
      </c>
    </row>
    <row r="1393" spans="1:25">
      <c r="A1393" s="787" t="s">
        <v>68</v>
      </c>
      <c r="B1393" s="788" t="s">
        <v>709</v>
      </c>
      <c r="C1393" s="788" t="s">
        <v>958</v>
      </c>
      <c r="D1393" s="788" t="s">
        <v>942</v>
      </c>
      <c r="E1393" s="790">
        <v>2</v>
      </c>
      <c r="F1393" s="791">
        <v>42989</v>
      </c>
      <c r="G1393" s="789"/>
      <c r="H1393" s="789"/>
      <c r="I1393" s="790">
        <v>9</v>
      </c>
      <c r="J1393" s="788">
        <v>8.1999999999999993</v>
      </c>
      <c r="K1393" s="788"/>
      <c r="L1393" s="789"/>
      <c r="M1393" s="883"/>
      <c r="N1393" t="s">
        <v>803</v>
      </c>
      <c r="O1393" s="788"/>
      <c r="P1393" s="788" t="s">
        <v>803</v>
      </c>
      <c r="Q1393" s="788"/>
      <c r="R1393" s="788" t="s">
        <v>803</v>
      </c>
      <c r="S1393" s="788"/>
      <c r="T1393" s="788" t="s">
        <v>803</v>
      </c>
      <c r="U1393" s="788" t="s">
        <v>803</v>
      </c>
      <c r="V1393" s="788" t="s">
        <v>803</v>
      </c>
      <c r="W1393" s="788"/>
      <c r="X1393" s="788"/>
      <c r="Y1393" s="430" t="s">
        <v>803</v>
      </c>
    </row>
    <row r="1394" spans="1:25">
      <c r="A1394" s="787" t="s">
        <v>68</v>
      </c>
      <c r="B1394" s="788" t="s">
        <v>709</v>
      </c>
      <c r="C1394" s="788" t="s">
        <v>958</v>
      </c>
      <c r="D1394" s="788" t="s">
        <v>942</v>
      </c>
      <c r="E1394" s="790">
        <v>3</v>
      </c>
      <c r="F1394" s="791">
        <v>42989</v>
      </c>
      <c r="G1394" s="789"/>
      <c r="H1394" s="789"/>
      <c r="I1394" s="790">
        <v>9</v>
      </c>
      <c r="J1394" s="788">
        <v>8.1999999999999993</v>
      </c>
      <c r="K1394" s="793">
        <v>0.59523164556962016</v>
      </c>
      <c r="L1394" s="888">
        <v>0.76277795859704645</v>
      </c>
      <c r="M1394" s="792">
        <v>0.24622786468173002</v>
      </c>
      <c r="N1394">
        <v>7.6266618806519055</v>
      </c>
      <c r="O1394" s="788"/>
      <c r="P1394" s="788" t="s">
        <v>803</v>
      </c>
      <c r="Q1394" s="788"/>
      <c r="R1394" s="788" t="s">
        <v>803</v>
      </c>
      <c r="S1394" s="788"/>
      <c r="T1394" s="788" t="s">
        <v>803</v>
      </c>
      <c r="U1394" s="788" t="s">
        <v>803</v>
      </c>
      <c r="V1394" s="788" t="s">
        <v>803</v>
      </c>
      <c r="W1394" s="788"/>
      <c r="X1394" s="788"/>
      <c r="Y1394" s="430" t="s">
        <v>803</v>
      </c>
    </row>
    <row r="1395" spans="1:25">
      <c r="A1395" s="787" t="s">
        <v>68</v>
      </c>
      <c r="B1395" s="788" t="s">
        <v>709</v>
      </c>
      <c r="C1395" s="788" t="s">
        <v>958</v>
      </c>
      <c r="D1395" s="788" t="s">
        <v>942</v>
      </c>
      <c r="E1395" s="790">
        <v>4</v>
      </c>
      <c r="F1395" s="791">
        <v>42989</v>
      </c>
      <c r="G1395" s="789"/>
      <c r="H1395" s="789"/>
      <c r="I1395" s="790">
        <v>9</v>
      </c>
      <c r="J1395" s="788">
        <v>8.1999999999999993</v>
      </c>
      <c r="K1395" s="788"/>
      <c r="L1395" s="789"/>
      <c r="M1395" s="883"/>
      <c r="N1395" t="s">
        <v>803</v>
      </c>
      <c r="O1395" s="788"/>
      <c r="P1395" s="788" t="s">
        <v>803</v>
      </c>
      <c r="Q1395" s="788"/>
      <c r="R1395" s="788" t="s">
        <v>803</v>
      </c>
      <c r="S1395" s="788"/>
      <c r="T1395" s="788" t="s">
        <v>803</v>
      </c>
      <c r="U1395" s="788" t="s">
        <v>803</v>
      </c>
      <c r="V1395" s="788" t="s">
        <v>803</v>
      </c>
      <c r="W1395" s="788"/>
      <c r="X1395" s="788"/>
      <c r="Y1395" s="430" t="s">
        <v>803</v>
      </c>
    </row>
    <row r="1396" spans="1:25">
      <c r="A1396" s="787" t="s">
        <v>68</v>
      </c>
      <c r="B1396" s="788" t="s">
        <v>709</v>
      </c>
      <c r="C1396" s="788" t="s">
        <v>958</v>
      </c>
      <c r="D1396" s="788" t="s">
        <v>942</v>
      </c>
      <c r="E1396" s="790">
        <v>5</v>
      </c>
      <c r="F1396" s="791">
        <v>42989</v>
      </c>
      <c r="G1396" s="789"/>
      <c r="H1396" s="789"/>
      <c r="I1396" s="790">
        <v>9</v>
      </c>
      <c r="J1396" s="788">
        <v>8.1999999999999993</v>
      </c>
      <c r="K1396" s="788"/>
      <c r="L1396" s="789"/>
      <c r="M1396" s="883"/>
      <c r="N1396" t="s">
        <v>803</v>
      </c>
      <c r="O1396" s="788"/>
      <c r="P1396" s="788" t="s">
        <v>803</v>
      </c>
      <c r="Q1396" s="788"/>
      <c r="R1396" s="788" t="s">
        <v>803</v>
      </c>
      <c r="S1396" s="788"/>
      <c r="T1396" s="788" t="s">
        <v>803</v>
      </c>
      <c r="U1396" s="788" t="s">
        <v>803</v>
      </c>
      <c r="V1396" s="788" t="s">
        <v>803</v>
      </c>
      <c r="W1396" s="788"/>
      <c r="X1396" s="788"/>
      <c r="Y1396" s="430" t="s">
        <v>803</v>
      </c>
    </row>
    <row r="1397" spans="1:25">
      <c r="A1397" s="787" t="s">
        <v>68</v>
      </c>
      <c r="B1397" s="788" t="s">
        <v>709</v>
      </c>
      <c r="C1397" s="788" t="s">
        <v>958</v>
      </c>
      <c r="D1397" s="788" t="s">
        <v>942</v>
      </c>
      <c r="E1397" s="790">
        <v>6</v>
      </c>
      <c r="F1397" s="791">
        <v>42989</v>
      </c>
      <c r="G1397" s="789"/>
      <c r="H1397" s="789"/>
      <c r="I1397" s="790">
        <v>9</v>
      </c>
      <c r="J1397" s="788">
        <v>8.1999999999999993</v>
      </c>
      <c r="K1397" s="788"/>
      <c r="L1397" s="789"/>
      <c r="M1397" s="883"/>
      <c r="N1397" t="s">
        <v>803</v>
      </c>
      <c r="O1397" s="788"/>
      <c r="P1397" s="788" t="s">
        <v>803</v>
      </c>
      <c r="Q1397" s="788"/>
      <c r="R1397" s="788" t="s">
        <v>803</v>
      </c>
      <c r="S1397" s="788"/>
      <c r="T1397" s="788" t="s">
        <v>803</v>
      </c>
      <c r="U1397" s="788" t="s">
        <v>803</v>
      </c>
      <c r="V1397" s="788" t="s">
        <v>803</v>
      </c>
      <c r="W1397" s="788"/>
      <c r="X1397" s="788"/>
      <c r="Y1397" s="430" t="s">
        <v>803</v>
      </c>
    </row>
    <row r="1398" spans="1:25">
      <c r="A1398" s="787" t="s">
        <v>68</v>
      </c>
      <c r="B1398" s="788" t="s">
        <v>709</v>
      </c>
      <c r="C1398" s="788" t="s">
        <v>958</v>
      </c>
      <c r="D1398" s="788" t="s">
        <v>942</v>
      </c>
      <c r="E1398" s="790">
        <v>7</v>
      </c>
      <c r="F1398" s="791">
        <v>42989</v>
      </c>
      <c r="G1398" s="789"/>
      <c r="H1398" s="789"/>
      <c r="I1398" s="790">
        <v>9</v>
      </c>
      <c r="J1398" s="788">
        <v>8.1999999999999993</v>
      </c>
      <c r="K1398" s="788"/>
      <c r="L1398" s="789"/>
      <c r="M1398" s="883"/>
      <c r="N1398" t="s">
        <v>803</v>
      </c>
      <c r="O1398" s="788"/>
      <c r="P1398" s="788" t="s">
        <v>803</v>
      </c>
      <c r="Q1398" s="788"/>
      <c r="R1398" s="788" t="s">
        <v>803</v>
      </c>
      <c r="S1398" s="788"/>
      <c r="T1398" s="788" t="s">
        <v>803</v>
      </c>
      <c r="U1398" s="788" t="s">
        <v>803</v>
      </c>
      <c r="V1398" s="788" t="s">
        <v>803</v>
      </c>
      <c r="W1398" s="788"/>
      <c r="X1398" s="788"/>
      <c r="Y1398" s="430" t="s">
        <v>803</v>
      </c>
    </row>
    <row r="1399" spans="1:25">
      <c r="A1399" s="787" t="s">
        <v>68</v>
      </c>
      <c r="B1399" s="788" t="s">
        <v>709</v>
      </c>
      <c r="C1399" s="788" t="s">
        <v>958</v>
      </c>
      <c r="D1399" s="788" t="s">
        <v>942</v>
      </c>
      <c r="E1399" s="790">
        <v>8</v>
      </c>
      <c r="F1399" s="791">
        <v>42989</v>
      </c>
      <c r="G1399" s="789"/>
      <c r="H1399" s="789"/>
      <c r="I1399" s="790">
        <v>9</v>
      </c>
      <c r="J1399" s="788">
        <v>8.1999999999999993</v>
      </c>
      <c r="K1399" s="788"/>
      <c r="L1399" s="789"/>
      <c r="M1399" s="883"/>
      <c r="N1399" t="s">
        <v>803</v>
      </c>
      <c r="O1399" s="788"/>
      <c r="P1399" s="788" t="s">
        <v>803</v>
      </c>
      <c r="Q1399" s="788"/>
      <c r="R1399" s="788" t="s">
        <v>803</v>
      </c>
      <c r="S1399" s="788"/>
      <c r="T1399" s="788" t="s">
        <v>803</v>
      </c>
      <c r="U1399" s="788" t="s">
        <v>803</v>
      </c>
      <c r="V1399" s="788" t="s">
        <v>803</v>
      </c>
      <c r="W1399" s="788"/>
      <c r="X1399" s="788"/>
      <c r="Y1399" s="430" t="s">
        <v>803</v>
      </c>
    </row>
    <row r="1400" spans="1:25">
      <c r="A1400" s="787" t="s">
        <v>68</v>
      </c>
      <c r="B1400" s="788" t="s">
        <v>709</v>
      </c>
      <c r="C1400" s="788" t="s">
        <v>958</v>
      </c>
      <c r="D1400" s="788" t="s">
        <v>942</v>
      </c>
      <c r="E1400" s="790">
        <v>8.5</v>
      </c>
      <c r="F1400" s="791">
        <v>42989</v>
      </c>
      <c r="G1400" s="789"/>
      <c r="H1400" s="789"/>
      <c r="I1400" s="790">
        <v>9</v>
      </c>
      <c r="J1400" s="788">
        <v>8.1999999999999993</v>
      </c>
      <c r="K1400" s="793">
        <v>0.32174683544303789</v>
      </c>
      <c r="L1400" s="888">
        <v>2.2054907687236289</v>
      </c>
      <c r="M1400" s="792">
        <v>0.14070163696098859</v>
      </c>
      <c r="N1400">
        <v>4.3580925032296607</v>
      </c>
      <c r="O1400" s="788"/>
      <c r="P1400" s="788" t="s">
        <v>803</v>
      </c>
      <c r="Q1400" s="788"/>
      <c r="R1400" s="788" t="s">
        <v>803</v>
      </c>
      <c r="S1400" s="788"/>
      <c r="T1400" s="788" t="s">
        <v>803</v>
      </c>
      <c r="U1400" s="788" t="s">
        <v>803</v>
      </c>
      <c r="V1400" s="788" t="s">
        <v>803</v>
      </c>
      <c r="W1400" s="788"/>
      <c r="X1400" s="788"/>
      <c r="Y1400" s="430" t="s">
        <v>803</v>
      </c>
    </row>
    <row r="1401" spans="1:25">
      <c r="A1401" s="787"/>
      <c r="B1401" s="788"/>
      <c r="C1401" s="788"/>
      <c r="D1401" s="788"/>
      <c r="E1401" s="790"/>
      <c r="F1401" s="791"/>
      <c r="G1401" s="789"/>
      <c r="H1401" s="789"/>
      <c r="I1401" s="790"/>
      <c r="J1401" s="788"/>
      <c r="K1401" s="793"/>
      <c r="L1401" s="888"/>
      <c r="M1401" s="792"/>
      <c r="O1401" s="788"/>
      <c r="P1401" s="788"/>
      <c r="Q1401" s="788"/>
      <c r="R1401" s="788"/>
      <c r="S1401" s="788"/>
      <c r="T1401" s="788"/>
      <c r="U1401" s="788"/>
      <c r="V1401" s="788"/>
      <c r="W1401" s="788"/>
      <c r="X1401" s="788"/>
      <c r="Y1401" s="430"/>
    </row>
    <row r="1402" spans="1:25">
      <c r="A1402" s="787" t="s">
        <v>68</v>
      </c>
      <c r="B1402" s="788" t="s">
        <v>368</v>
      </c>
      <c r="C1402" s="789" t="s">
        <v>959</v>
      </c>
      <c r="D1402" s="789" t="s">
        <v>1163</v>
      </c>
      <c r="E1402" s="789">
        <v>0.5</v>
      </c>
      <c r="F1402" s="886">
        <v>43340</v>
      </c>
      <c r="G1402" s="790"/>
      <c r="H1402" s="790"/>
      <c r="I1402" s="789">
        <v>9.0500000000000007</v>
      </c>
      <c r="J1402" s="789">
        <v>7.9849999999999994</v>
      </c>
      <c r="K1402" s="789">
        <v>1.05</v>
      </c>
      <c r="L1402" s="789">
        <v>0.03</v>
      </c>
      <c r="M1402" s="951">
        <v>0.28999999999999998</v>
      </c>
      <c r="N1402">
        <v>8.9824599999999997</v>
      </c>
      <c r="O1402" s="784">
        <v>7.9849999999999994</v>
      </c>
      <c r="P1402" s="784">
        <v>30.027075923634921</v>
      </c>
      <c r="Q1402" s="784">
        <v>1.7533333333333332</v>
      </c>
      <c r="R1402" s="784">
        <v>36.077703197680805</v>
      </c>
      <c r="S1402" s="784">
        <v>10.53116</v>
      </c>
      <c r="T1402" s="784">
        <v>38.116299511447615</v>
      </c>
      <c r="U1402" s="784">
        <v>34.740359544254453</v>
      </c>
      <c r="V1402" s="785" t="s">
        <v>1030</v>
      </c>
      <c r="W1402" s="784"/>
      <c r="X1402" s="788"/>
      <c r="Y1402" s="430" t="s">
        <v>803</v>
      </c>
    </row>
    <row r="1403" spans="1:25">
      <c r="A1403" s="787" t="s">
        <v>68</v>
      </c>
      <c r="B1403" s="788" t="s">
        <v>368</v>
      </c>
      <c r="C1403" s="789" t="s">
        <v>959</v>
      </c>
      <c r="D1403" s="789" t="s">
        <v>1163</v>
      </c>
      <c r="E1403" s="789">
        <v>1</v>
      </c>
      <c r="F1403" s="886">
        <v>43340</v>
      </c>
      <c r="G1403" s="790"/>
      <c r="H1403" s="790"/>
      <c r="I1403" s="789">
        <v>9.0500000000000007</v>
      </c>
      <c r="J1403" s="789">
        <v>7.9850000000000003</v>
      </c>
      <c r="K1403" s="789"/>
      <c r="L1403" s="789"/>
      <c r="M1403" s="951"/>
      <c r="N1403" t="s">
        <v>803</v>
      </c>
      <c r="O1403" s="784"/>
      <c r="P1403" s="784" t="s">
        <v>803</v>
      </c>
      <c r="Q1403" s="784"/>
      <c r="R1403" s="784" t="s">
        <v>803</v>
      </c>
      <c r="S1403" s="784"/>
      <c r="T1403" s="784" t="s">
        <v>803</v>
      </c>
      <c r="U1403" s="784" t="s">
        <v>803</v>
      </c>
      <c r="V1403" s="785" t="s">
        <v>803</v>
      </c>
      <c r="W1403" s="784"/>
      <c r="X1403" s="788"/>
      <c r="Y1403" s="430" t="s">
        <v>803</v>
      </c>
    </row>
    <row r="1404" spans="1:25">
      <c r="A1404" s="787" t="s">
        <v>68</v>
      </c>
      <c r="B1404" s="788" t="s">
        <v>368</v>
      </c>
      <c r="C1404" s="789" t="s">
        <v>959</v>
      </c>
      <c r="D1404" s="789" t="s">
        <v>1163</v>
      </c>
      <c r="E1404" s="789">
        <v>2</v>
      </c>
      <c r="F1404" s="886">
        <v>43340</v>
      </c>
      <c r="G1404" s="790"/>
      <c r="H1404" s="790"/>
      <c r="I1404" s="789">
        <v>9.0500000000000007</v>
      </c>
      <c r="J1404" s="789">
        <v>7.9849999999999994</v>
      </c>
      <c r="K1404" s="789"/>
      <c r="L1404" s="789"/>
      <c r="M1404" s="951"/>
      <c r="N1404" t="s">
        <v>803</v>
      </c>
      <c r="O1404" s="784"/>
      <c r="P1404" s="784" t="s">
        <v>803</v>
      </c>
      <c r="Q1404" s="784"/>
      <c r="R1404" s="784" t="s">
        <v>803</v>
      </c>
      <c r="S1404" s="784"/>
      <c r="T1404" s="784" t="s">
        <v>803</v>
      </c>
      <c r="U1404" s="784" t="s">
        <v>803</v>
      </c>
      <c r="V1404" s="785" t="s">
        <v>803</v>
      </c>
      <c r="W1404" s="784"/>
      <c r="X1404" s="788"/>
      <c r="Y1404" s="430" t="s">
        <v>803</v>
      </c>
    </row>
    <row r="1405" spans="1:25">
      <c r="A1405" s="787" t="s">
        <v>68</v>
      </c>
      <c r="B1405" s="788" t="s">
        <v>368</v>
      </c>
      <c r="C1405" s="789" t="s">
        <v>959</v>
      </c>
      <c r="D1405" s="789" t="s">
        <v>1163</v>
      </c>
      <c r="E1405" s="789">
        <v>3</v>
      </c>
      <c r="F1405" s="886">
        <v>43340</v>
      </c>
      <c r="G1405" s="790"/>
      <c r="H1405" s="790"/>
      <c r="I1405" s="789">
        <v>9.0500000000000007</v>
      </c>
      <c r="J1405" s="789">
        <v>7.9850000000000003</v>
      </c>
      <c r="K1405" s="789">
        <v>1.76</v>
      </c>
      <c r="L1405" s="789">
        <v>0.1</v>
      </c>
      <c r="M1405" s="951">
        <v>0.44</v>
      </c>
      <c r="N1405">
        <v>13.62856</v>
      </c>
      <c r="O1405" s="784"/>
      <c r="P1405" s="784" t="s">
        <v>803</v>
      </c>
      <c r="Q1405" s="784"/>
      <c r="R1405" s="784" t="s">
        <v>803</v>
      </c>
      <c r="S1405" s="784"/>
      <c r="T1405" s="784" t="s">
        <v>803</v>
      </c>
      <c r="U1405" s="784" t="s">
        <v>803</v>
      </c>
      <c r="V1405" s="785" t="s">
        <v>803</v>
      </c>
      <c r="W1405" s="784"/>
      <c r="X1405" s="788"/>
      <c r="Y1405" s="430" t="s">
        <v>803</v>
      </c>
    </row>
    <row r="1406" spans="1:25">
      <c r="A1406" s="895" t="s">
        <v>68</v>
      </c>
      <c r="B1406" s="889" t="s">
        <v>368</v>
      </c>
      <c r="C1406" s="890" t="s">
        <v>959</v>
      </c>
      <c r="D1406" s="789" t="s">
        <v>1163</v>
      </c>
      <c r="E1406" s="890">
        <v>4</v>
      </c>
      <c r="F1406" s="891">
        <v>43340</v>
      </c>
      <c r="G1406" s="790"/>
      <c r="H1406" s="790"/>
      <c r="I1406" s="890">
        <v>9.0500000000000007</v>
      </c>
      <c r="J1406" s="890">
        <v>7.9849999999999994</v>
      </c>
      <c r="K1406" s="890"/>
      <c r="L1406" s="789"/>
      <c r="M1406" s="968"/>
      <c r="N1406" t="s">
        <v>803</v>
      </c>
      <c r="O1406" s="892"/>
      <c r="P1406" s="892" t="s">
        <v>803</v>
      </c>
      <c r="Q1406" s="892"/>
      <c r="R1406" s="892" t="s">
        <v>803</v>
      </c>
      <c r="S1406" s="892"/>
      <c r="T1406" s="892" t="s">
        <v>803</v>
      </c>
      <c r="U1406" s="892" t="s">
        <v>803</v>
      </c>
      <c r="V1406" s="893" t="s">
        <v>803</v>
      </c>
      <c r="W1406" s="892"/>
      <c r="X1406" s="889"/>
      <c r="Y1406" s="894" t="s">
        <v>803</v>
      </c>
    </row>
    <row r="1407" spans="1:25">
      <c r="A1407" s="787" t="s">
        <v>68</v>
      </c>
      <c r="B1407" s="788" t="s">
        <v>368</v>
      </c>
      <c r="C1407" s="789" t="s">
        <v>959</v>
      </c>
      <c r="D1407" s="789" t="s">
        <v>1163</v>
      </c>
      <c r="E1407" s="789">
        <v>5</v>
      </c>
      <c r="F1407" s="886">
        <v>43340</v>
      </c>
      <c r="G1407" s="790"/>
      <c r="H1407" s="790"/>
      <c r="I1407" s="789">
        <v>9.0500000000000007</v>
      </c>
      <c r="J1407" s="789">
        <v>7.9850000000000003</v>
      </c>
      <c r="K1407" s="789"/>
      <c r="L1407" s="789"/>
      <c r="M1407" s="951"/>
      <c r="N1407" t="s">
        <v>803</v>
      </c>
      <c r="O1407" s="784"/>
      <c r="P1407" s="784" t="s">
        <v>803</v>
      </c>
      <c r="Q1407" s="784"/>
      <c r="R1407" s="784" t="s">
        <v>803</v>
      </c>
      <c r="S1407" s="784"/>
      <c r="T1407" s="784" t="s">
        <v>803</v>
      </c>
      <c r="U1407" s="784" t="s">
        <v>803</v>
      </c>
      <c r="V1407" s="785" t="s">
        <v>803</v>
      </c>
      <c r="W1407" s="784"/>
      <c r="X1407" s="788"/>
      <c r="Y1407" s="430" t="s">
        <v>803</v>
      </c>
    </row>
    <row r="1408" spans="1:25">
      <c r="A1408" s="787" t="s">
        <v>68</v>
      </c>
      <c r="B1408" s="788" t="s">
        <v>368</v>
      </c>
      <c r="C1408" s="789" t="s">
        <v>959</v>
      </c>
      <c r="D1408" s="789" t="s">
        <v>1163</v>
      </c>
      <c r="E1408" s="789">
        <v>6</v>
      </c>
      <c r="F1408" s="886">
        <v>43340</v>
      </c>
      <c r="G1408" s="790"/>
      <c r="H1408" s="790"/>
      <c r="I1408" s="789">
        <v>9.0500000000000007</v>
      </c>
      <c r="J1408" s="789">
        <v>7.9849999999999994</v>
      </c>
      <c r="K1408" s="789"/>
      <c r="L1408" s="789"/>
      <c r="M1408" s="951"/>
      <c r="N1408" t="s">
        <v>803</v>
      </c>
      <c r="O1408" s="784"/>
      <c r="P1408" s="784" t="s">
        <v>803</v>
      </c>
      <c r="Q1408" s="784"/>
      <c r="R1408" s="784" t="s">
        <v>803</v>
      </c>
      <c r="S1408" s="784"/>
      <c r="T1408" s="784" t="s">
        <v>803</v>
      </c>
      <c r="U1408" s="784" t="s">
        <v>803</v>
      </c>
      <c r="V1408" s="785" t="s">
        <v>803</v>
      </c>
      <c r="W1408" s="784"/>
      <c r="X1408" s="788"/>
      <c r="Y1408" s="430" t="s">
        <v>803</v>
      </c>
    </row>
    <row r="1409" spans="1:25">
      <c r="A1409" s="787" t="s">
        <v>68</v>
      </c>
      <c r="B1409" s="788" t="s">
        <v>368</v>
      </c>
      <c r="C1409" s="789" t="s">
        <v>959</v>
      </c>
      <c r="D1409" s="789" t="s">
        <v>1163</v>
      </c>
      <c r="E1409" s="789">
        <v>7</v>
      </c>
      <c r="F1409" s="886">
        <v>43340</v>
      </c>
      <c r="G1409" s="790"/>
      <c r="H1409" s="790"/>
      <c r="I1409" s="789">
        <v>9.0500000000000007</v>
      </c>
      <c r="J1409" s="789">
        <v>7.9850000000000003</v>
      </c>
      <c r="K1409" s="789"/>
      <c r="L1409" s="789"/>
      <c r="M1409" s="951"/>
      <c r="N1409" t="s">
        <v>803</v>
      </c>
      <c r="O1409" s="784"/>
      <c r="P1409" s="784" t="s">
        <v>803</v>
      </c>
      <c r="Q1409" s="784"/>
      <c r="R1409" s="784" t="s">
        <v>803</v>
      </c>
      <c r="S1409" s="784"/>
      <c r="T1409" s="784" t="s">
        <v>803</v>
      </c>
      <c r="U1409" s="784" t="s">
        <v>803</v>
      </c>
      <c r="V1409" s="785" t="s">
        <v>803</v>
      </c>
      <c r="W1409" s="784"/>
      <c r="X1409" s="788"/>
      <c r="Y1409" s="430" t="s">
        <v>803</v>
      </c>
    </row>
    <row r="1410" spans="1:25">
      <c r="A1410" s="794" t="s">
        <v>68</v>
      </c>
      <c r="B1410" s="795" t="s">
        <v>368</v>
      </c>
      <c r="C1410" s="796" t="s">
        <v>959</v>
      </c>
      <c r="D1410" s="796" t="s">
        <v>1163</v>
      </c>
      <c r="E1410" s="796">
        <v>7.5</v>
      </c>
      <c r="F1410" s="887">
        <v>43340</v>
      </c>
      <c r="G1410" s="797"/>
      <c r="H1410" s="797"/>
      <c r="I1410" s="796">
        <v>9.0500000000000007</v>
      </c>
      <c r="J1410" s="796">
        <v>7.9849999999999994</v>
      </c>
      <c r="K1410" s="796">
        <v>2.4500000000000002</v>
      </c>
      <c r="L1410" s="796">
        <v>1.21</v>
      </c>
      <c r="M1410" s="952">
        <v>0.28999999999999998</v>
      </c>
      <c r="N1410">
        <v>8.9824599999999997</v>
      </c>
      <c r="O1410" s="800"/>
      <c r="P1410" s="800" t="s">
        <v>803</v>
      </c>
      <c r="Q1410" s="800"/>
      <c r="R1410" s="800" t="s">
        <v>803</v>
      </c>
      <c r="S1410" s="800"/>
      <c r="T1410" s="800" t="s">
        <v>803</v>
      </c>
      <c r="U1410" s="800" t="s">
        <v>803</v>
      </c>
      <c r="V1410" s="801" t="s">
        <v>803</v>
      </c>
      <c r="W1410" s="800"/>
      <c r="X1410" s="795"/>
      <c r="Y1410" s="803" t="s">
        <v>803</v>
      </c>
    </row>
    <row r="1411" spans="1:25">
      <c r="A1411" s="884"/>
      <c r="C1411" s="27"/>
      <c r="D1411" s="27"/>
      <c r="E1411" s="27"/>
      <c r="F1411" s="47"/>
      <c r="G1411" s="173"/>
      <c r="H1411" s="173"/>
      <c r="I1411" s="27"/>
      <c r="J1411" s="27"/>
      <c r="K1411" s="27"/>
      <c r="L1411" s="27"/>
      <c r="M1411" s="607"/>
      <c r="O1411" s="592"/>
      <c r="P1411" s="592"/>
      <c r="Q1411" s="592"/>
      <c r="R1411" s="592"/>
      <c r="S1411" s="592"/>
      <c r="T1411" s="592"/>
      <c r="U1411" s="592"/>
      <c r="V1411" s="833"/>
      <c r="W1411" s="592"/>
    </row>
    <row r="1412" spans="1:25" ht="31.8" thickBot="1">
      <c r="A1412" s="974" t="s">
        <v>804</v>
      </c>
      <c r="B1412" s="934" t="s">
        <v>20</v>
      </c>
      <c r="C1412" s="934" t="s">
        <v>701</v>
      </c>
      <c r="D1412" s="935" t="s">
        <v>805</v>
      </c>
      <c r="E1412" s="936" t="s">
        <v>786</v>
      </c>
      <c r="F1412" s="934" t="s">
        <v>1000</v>
      </c>
      <c r="G1412" s="935" t="s">
        <v>1008</v>
      </c>
      <c r="H1412" s="935" t="s">
        <v>806</v>
      </c>
      <c r="I1412" s="935" t="s">
        <v>807</v>
      </c>
      <c r="J1412" s="937" t="s">
        <v>1009</v>
      </c>
      <c r="K1412" s="934" t="s">
        <v>1010</v>
      </c>
      <c r="L1412" s="935" t="s">
        <v>1011</v>
      </c>
      <c r="M1412" s="934" t="s">
        <v>1012</v>
      </c>
      <c r="N1412" s="935" t="s">
        <v>1013</v>
      </c>
      <c r="O1412" s="934" t="s">
        <v>1014</v>
      </c>
      <c r="P1412" s="934" t="s">
        <v>1015</v>
      </c>
      <c r="Q1412" s="938" t="s">
        <v>1016</v>
      </c>
      <c r="R1412" s="934" t="s">
        <v>703</v>
      </c>
      <c r="S1412" s="935" t="s">
        <v>1017</v>
      </c>
      <c r="T1412" s="934" t="s">
        <v>808</v>
      </c>
      <c r="U1412" s="934" t="s">
        <v>1018</v>
      </c>
      <c r="V1412" s="939" t="s">
        <v>809</v>
      </c>
      <c r="W1412" s="939" t="s">
        <v>1019</v>
      </c>
      <c r="X1412" s="934" t="s">
        <v>1020</v>
      </c>
      <c r="Y1412" s="935" t="s">
        <v>1021</v>
      </c>
    </row>
    <row r="1413" spans="1:25">
      <c r="A1413" s="108">
        <v>60</v>
      </c>
      <c r="B1413" t="s">
        <v>709</v>
      </c>
      <c r="C1413" t="s">
        <v>957</v>
      </c>
      <c r="D1413" s="18">
        <v>0.5</v>
      </c>
      <c r="E1413" s="55">
        <v>43703</v>
      </c>
      <c r="G1413">
        <v>3</v>
      </c>
      <c r="H1413" s="165">
        <v>9.0299999999999994</v>
      </c>
      <c r="I1413" s="166">
        <v>6.4</v>
      </c>
      <c r="J1413" s="70">
        <v>0.70874861572535997</v>
      </c>
      <c r="K1413" t="s">
        <v>1044</v>
      </c>
      <c r="L1413">
        <v>2</v>
      </c>
      <c r="M1413">
        <v>2</v>
      </c>
      <c r="N1413" t="s">
        <v>1172</v>
      </c>
      <c r="P1413" s="27">
        <v>7.91</v>
      </c>
      <c r="Q1413" s="27">
        <v>25.8</v>
      </c>
      <c r="R1413" s="27">
        <v>5.0199999999999996</v>
      </c>
      <c r="S1413" s="27">
        <v>0.70000000000000018</v>
      </c>
      <c r="T1413" s="24">
        <v>1.161732658227848</v>
      </c>
      <c r="U1413" s="24">
        <v>1.082780039688819</v>
      </c>
      <c r="V1413" s="24">
        <v>0.31030094476718278</v>
      </c>
      <c r="W1413" s="371">
        <v>7.4336764705882352</v>
      </c>
      <c r="X1413" s="27" t="s">
        <v>815</v>
      </c>
      <c r="Y1413" s="24">
        <v>2.244512697916667</v>
      </c>
    </row>
    <row r="1414" spans="1:25">
      <c r="B1414" t="s">
        <v>709</v>
      </c>
      <c r="C1414" t="s">
        <v>957</v>
      </c>
      <c r="D1414" s="18">
        <v>1</v>
      </c>
      <c r="E1414" s="55">
        <v>43703</v>
      </c>
      <c r="H1414" s="165"/>
      <c r="I1414" s="166"/>
      <c r="P1414" s="27">
        <v>7.86</v>
      </c>
      <c r="Q1414" s="27">
        <v>25.6</v>
      </c>
      <c r="R1414" s="27" t="s">
        <v>811</v>
      </c>
      <c r="S1414" s="27" t="s">
        <v>811</v>
      </c>
      <c r="T1414" s="27" t="s">
        <v>811</v>
      </c>
      <c r="U1414" s="27" t="s">
        <v>811</v>
      </c>
      <c r="V1414" s="27" t="s">
        <v>811</v>
      </c>
      <c r="W1414" s="27" t="s">
        <v>811</v>
      </c>
      <c r="X1414" s="27" t="s">
        <v>815</v>
      </c>
      <c r="Y1414" s="27" t="s">
        <v>811</v>
      </c>
    </row>
    <row r="1415" spans="1:25">
      <c r="B1415" t="s">
        <v>709</v>
      </c>
      <c r="C1415" t="s">
        <v>957</v>
      </c>
      <c r="D1415" s="18">
        <v>2</v>
      </c>
      <c r="E1415" s="55">
        <v>43703</v>
      </c>
      <c r="H1415" s="165"/>
      <c r="I1415" s="166"/>
      <c r="P1415" s="27">
        <v>7.86</v>
      </c>
      <c r="Q1415" s="27">
        <v>25.6</v>
      </c>
      <c r="R1415" s="27" t="s">
        <v>811</v>
      </c>
      <c r="S1415" s="27" t="s">
        <v>811</v>
      </c>
      <c r="T1415" s="27" t="s">
        <v>811</v>
      </c>
      <c r="U1415" s="27" t="s">
        <v>811</v>
      </c>
      <c r="V1415" s="27" t="s">
        <v>811</v>
      </c>
      <c r="W1415" s="27" t="s">
        <v>811</v>
      </c>
      <c r="X1415" s="27" t="s">
        <v>815</v>
      </c>
      <c r="Y1415" s="27" t="s">
        <v>811</v>
      </c>
    </row>
    <row r="1416" spans="1:25">
      <c r="B1416" t="s">
        <v>709</v>
      </c>
      <c r="C1416" t="s">
        <v>957</v>
      </c>
      <c r="D1416" s="18">
        <v>3</v>
      </c>
      <c r="E1416" s="55">
        <v>43703</v>
      </c>
      <c r="H1416" s="165"/>
      <c r="I1416" s="166"/>
      <c r="P1416" s="27">
        <v>7.89</v>
      </c>
      <c r="Q1416" s="27">
        <v>25.4</v>
      </c>
      <c r="R1416" s="27">
        <v>4.9800000000000004</v>
      </c>
      <c r="S1416" s="27">
        <v>0.8</v>
      </c>
      <c r="T1416" s="24">
        <v>1.2984070886075949</v>
      </c>
      <c r="U1416" s="24">
        <v>0.56820080930907169</v>
      </c>
      <c r="V1416" s="24">
        <v>0.34908856286308071</v>
      </c>
      <c r="W1416" s="371">
        <v>9.5001593137254918</v>
      </c>
      <c r="X1416" s="27" t="s">
        <v>815</v>
      </c>
      <c r="Y1416" s="24">
        <v>1.8666078979166665</v>
      </c>
    </row>
    <row r="1417" spans="1:25">
      <c r="B1417" t="s">
        <v>709</v>
      </c>
      <c r="C1417" t="s">
        <v>957</v>
      </c>
      <c r="D1417" s="18">
        <v>4</v>
      </c>
      <c r="E1417" s="55">
        <v>43703</v>
      </c>
      <c r="H1417" s="165"/>
      <c r="I1417" s="166"/>
      <c r="P1417" s="27">
        <v>7.9</v>
      </c>
      <c r="Q1417" s="27">
        <v>25.3</v>
      </c>
      <c r="R1417" s="27" t="s">
        <v>811</v>
      </c>
      <c r="S1417" s="27" t="s">
        <v>811</v>
      </c>
      <c r="T1417" s="27" t="s">
        <v>811</v>
      </c>
      <c r="U1417" s="27" t="s">
        <v>811</v>
      </c>
      <c r="V1417" s="27" t="s">
        <v>811</v>
      </c>
      <c r="W1417" s="27" t="s">
        <v>811</v>
      </c>
      <c r="X1417" s="27" t="s">
        <v>815</v>
      </c>
      <c r="Y1417" s="27" t="s">
        <v>811</v>
      </c>
    </row>
    <row r="1418" spans="1:25">
      <c r="B1418" t="s">
        <v>709</v>
      </c>
      <c r="C1418" t="s">
        <v>957</v>
      </c>
      <c r="D1418" s="18">
        <v>5</v>
      </c>
      <c r="E1418" s="55">
        <v>43703</v>
      </c>
      <c r="H1418" s="165"/>
      <c r="I1418" s="166"/>
      <c r="P1418" s="27">
        <v>7.8</v>
      </c>
      <c r="Q1418" s="27">
        <v>25.2</v>
      </c>
      <c r="R1418" s="27" t="s">
        <v>811</v>
      </c>
      <c r="S1418" s="27" t="s">
        <v>811</v>
      </c>
      <c r="T1418" s="27" t="s">
        <v>811</v>
      </c>
      <c r="U1418" s="27" t="s">
        <v>811</v>
      </c>
      <c r="V1418" s="27" t="s">
        <v>811</v>
      </c>
      <c r="W1418" s="27" t="s">
        <v>811</v>
      </c>
      <c r="X1418" s="27" t="s">
        <v>815</v>
      </c>
      <c r="Y1418" s="27" t="s">
        <v>811</v>
      </c>
    </row>
    <row r="1419" spans="1:25">
      <c r="B1419" t="s">
        <v>709</v>
      </c>
      <c r="C1419" t="s">
        <v>957</v>
      </c>
      <c r="D1419" s="18">
        <v>6</v>
      </c>
      <c r="E1419" s="55">
        <v>43703</v>
      </c>
      <c r="H1419" s="165"/>
      <c r="I1419" s="166"/>
      <c r="P1419" s="27">
        <v>7.82</v>
      </c>
      <c r="Q1419" s="27">
        <v>25.1</v>
      </c>
      <c r="R1419" s="27" t="s">
        <v>811</v>
      </c>
      <c r="S1419" s="27" t="s">
        <v>811</v>
      </c>
      <c r="T1419" s="27" t="s">
        <v>811</v>
      </c>
      <c r="U1419" s="27" t="s">
        <v>811</v>
      </c>
      <c r="V1419" s="27" t="s">
        <v>811</v>
      </c>
      <c r="W1419" s="27" t="s">
        <v>811</v>
      </c>
      <c r="X1419" s="27" t="s">
        <v>815</v>
      </c>
      <c r="Y1419" s="27" t="s">
        <v>811</v>
      </c>
    </row>
    <row r="1420" spans="1:25">
      <c r="B1420" t="s">
        <v>709</v>
      </c>
      <c r="C1420" t="s">
        <v>957</v>
      </c>
      <c r="D1420" s="18">
        <v>7</v>
      </c>
      <c r="E1420" s="55">
        <v>43703</v>
      </c>
      <c r="H1420" s="165"/>
      <c r="I1420" s="166"/>
      <c r="P1420" s="27">
        <v>12.5</v>
      </c>
      <c r="Q1420" s="27">
        <v>22.3</v>
      </c>
      <c r="R1420" s="27">
        <v>5.54</v>
      </c>
      <c r="S1420" s="27">
        <v>2.2999999999999998</v>
      </c>
      <c r="T1420" s="24">
        <v>2.1355379746835443</v>
      </c>
      <c r="U1420" s="24">
        <v>2.8757777232331225</v>
      </c>
      <c r="V1420" s="24">
        <v>0.38787618095897852</v>
      </c>
      <c r="W1420" s="371">
        <v>8.3650490196078451</v>
      </c>
      <c r="X1420" s="27" t="s">
        <v>815</v>
      </c>
      <c r="Y1420" s="24">
        <v>5.0113156979166664</v>
      </c>
    </row>
    <row r="1421" spans="1:25">
      <c r="B1421" t="s">
        <v>709</v>
      </c>
      <c r="C1421" t="s">
        <v>957</v>
      </c>
      <c r="D1421" s="18">
        <v>7.5</v>
      </c>
      <c r="E1421" s="55">
        <v>43703</v>
      </c>
      <c r="H1421" s="165"/>
      <c r="I1421" s="166"/>
      <c r="P1421" s="27">
        <v>12.27</v>
      </c>
      <c r="Q1421" s="27">
        <v>21.1</v>
      </c>
      <c r="R1421" s="27" t="s">
        <v>811</v>
      </c>
      <c r="S1421" s="27" t="s">
        <v>811</v>
      </c>
      <c r="T1421" s="27" t="s">
        <v>811</v>
      </c>
      <c r="U1421" s="27" t="s">
        <v>811</v>
      </c>
      <c r="V1421" s="27" t="s">
        <v>811</v>
      </c>
      <c r="W1421" s="27" t="s">
        <v>811</v>
      </c>
      <c r="X1421" s="27" t="s">
        <v>815</v>
      </c>
      <c r="Y1421" s="27" t="s">
        <v>811</v>
      </c>
    </row>
    <row r="1422" spans="1:25">
      <c r="A1422" s="976"/>
      <c r="B1422" s="591"/>
      <c r="C1422" s="591"/>
      <c r="D1422" s="946"/>
      <c r="E1422" s="947"/>
      <c r="F1422" s="591"/>
      <c r="G1422" s="946"/>
      <c r="H1422" s="946"/>
      <c r="I1422" s="946"/>
      <c r="J1422" s="948"/>
      <c r="K1422" s="591"/>
      <c r="L1422" s="946"/>
      <c r="M1422" s="591"/>
      <c r="N1422" s="946"/>
      <c r="O1422" s="591"/>
      <c r="P1422" s="591"/>
      <c r="Q1422" s="607"/>
      <c r="R1422" s="591"/>
      <c r="S1422" s="946"/>
      <c r="T1422" s="591"/>
      <c r="U1422" s="591"/>
      <c r="V1422" s="371"/>
      <c r="W1422" s="371"/>
      <c r="X1422" s="591"/>
      <c r="Y1422" s="946"/>
    </row>
    <row r="1423" spans="1:25" ht="31.8" thickBot="1">
      <c r="A1423" s="975" t="s">
        <v>20</v>
      </c>
      <c r="B1423" s="940" t="s">
        <v>701</v>
      </c>
      <c r="C1423" s="941" t="s">
        <v>805</v>
      </c>
      <c r="D1423" s="942" t="s">
        <v>786</v>
      </c>
      <c r="E1423" s="940" t="s">
        <v>1000</v>
      </c>
      <c r="F1423" s="941" t="s">
        <v>1008</v>
      </c>
      <c r="G1423" s="941" t="s">
        <v>806</v>
      </c>
      <c r="H1423" s="941" t="s">
        <v>807</v>
      </c>
      <c r="I1423" s="943" t="s">
        <v>1009</v>
      </c>
      <c r="J1423" s="940" t="s">
        <v>1010</v>
      </c>
      <c r="K1423" s="941" t="s">
        <v>1011</v>
      </c>
      <c r="L1423" s="940" t="s">
        <v>1012</v>
      </c>
      <c r="M1423" s="941" t="s">
        <v>1013</v>
      </c>
      <c r="N1423" s="940" t="s">
        <v>1014</v>
      </c>
      <c r="O1423" s="940" t="s">
        <v>1015</v>
      </c>
      <c r="P1423" s="944" t="s">
        <v>1016</v>
      </c>
      <c r="Q1423" s="940" t="s">
        <v>703</v>
      </c>
      <c r="R1423" s="941" t="s">
        <v>1017</v>
      </c>
      <c r="S1423" s="940" t="s">
        <v>808</v>
      </c>
      <c r="T1423" s="940" t="s">
        <v>1018</v>
      </c>
      <c r="U1423" s="945" t="s">
        <v>809</v>
      </c>
      <c r="V1423" s="945" t="s">
        <v>1019</v>
      </c>
      <c r="W1423" s="940" t="s">
        <v>1020</v>
      </c>
      <c r="X1423" s="941" t="s">
        <v>1021</v>
      </c>
    </row>
    <row r="1424" spans="1:25" ht="16.2" thickTop="1">
      <c r="A1424" s="108" t="s">
        <v>709</v>
      </c>
      <c r="B1424" t="s">
        <v>957</v>
      </c>
      <c r="C1424">
        <v>0.5</v>
      </c>
      <c r="D1424" s="55">
        <v>44068</v>
      </c>
      <c r="F1424">
        <v>2</v>
      </c>
      <c r="G1424">
        <v>8.0399999999999991</v>
      </c>
      <c r="H1424">
        <v>5.13</v>
      </c>
      <c r="J1424" t="s">
        <v>815</v>
      </c>
      <c r="K1424">
        <v>2</v>
      </c>
      <c r="L1424">
        <v>2</v>
      </c>
      <c r="M1424" t="s">
        <v>1173</v>
      </c>
      <c r="N1424" t="s">
        <v>815</v>
      </c>
      <c r="O1424" s="24">
        <v>7.88</v>
      </c>
      <c r="P1424" s="27">
        <v>27.7</v>
      </c>
      <c r="Q1424" s="24">
        <v>5.14</v>
      </c>
      <c r="R1424" s="23">
        <v>0.70000000000000018</v>
      </c>
      <c r="S1424" s="371">
        <v>9.8933333333333345E-2</v>
      </c>
      <c r="T1424" s="371">
        <v>1.8666666666666668E-2</v>
      </c>
      <c r="U1424" s="24">
        <v>0.38664457512704975</v>
      </c>
      <c r="V1424" s="371">
        <v>19.005379603776092</v>
      </c>
    </row>
    <row r="1425" spans="1:24">
      <c r="A1425" s="108" t="s">
        <v>709</v>
      </c>
      <c r="B1425" t="s">
        <v>957</v>
      </c>
      <c r="C1425">
        <v>1</v>
      </c>
      <c r="D1425" s="55">
        <v>44068</v>
      </c>
      <c r="O1425" s="24">
        <v>7.88</v>
      </c>
      <c r="P1425" s="27">
        <v>27.1</v>
      </c>
      <c r="Q1425" s="27" t="s">
        <v>811</v>
      </c>
      <c r="R1425" s="27" t="s">
        <v>811</v>
      </c>
      <c r="S1425" s="24" t="s">
        <v>811</v>
      </c>
      <c r="T1425" s="24" t="s">
        <v>811</v>
      </c>
      <c r="U1425" s="24" t="s">
        <v>811</v>
      </c>
      <c r="V1425" s="24" t="s">
        <v>811</v>
      </c>
    </row>
    <row r="1426" spans="1:24">
      <c r="A1426" s="108" t="s">
        <v>709</v>
      </c>
      <c r="B1426" t="s">
        <v>957</v>
      </c>
      <c r="C1426">
        <v>2</v>
      </c>
      <c r="D1426" s="55">
        <v>44068</v>
      </c>
      <c r="O1426" s="24">
        <v>7.92</v>
      </c>
      <c r="P1426" s="27">
        <v>27</v>
      </c>
      <c r="Q1426" s="27" t="s">
        <v>811</v>
      </c>
      <c r="R1426" s="27" t="s">
        <v>811</v>
      </c>
      <c r="S1426" s="24" t="s">
        <v>811</v>
      </c>
      <c r="T1426" s="24" t="s">
        <v>811</v>
      </c>
      <c r="U1426" s="24" t="s">
        <v>811</v>
      </c>
      <c r="V1426" s="24" t="s">
        <v>811</v>
      </c>
    </row>
    <row r="1427" spans="1:24">
      <c r="A1427" s="108" t="s">
        <v>709</v>
      </c>
      <c r="B1427" t="s">
        <v>957</v>
      </c>
      <c r="C1427">
        <v>3</v>
      </c>
      <c r="D1427" s="55">
        <v>44068</v>
      </c>
      <c r="O1427" s="24">
        <v>7.85</v>
      </c>
      <c r="P1427" s="27">
        <v>26.6</v>
      </c>
      <c r="Q1427" s="27" t="s">
        <v>811</v>
      </c>
      <c r="R1427" s="27" t="s">
        <v>811</v>
      </c>
      <c r="S1427" s="24" t="s">
        <v>811</v>
      </c>
      <c r="T1427" s="24" t="s">
        <v>811</v>
      </c>
      <c r="U1427" s="24" t="s">
        <v>811</v>
      </c>
      <c r="V1427" s="24" t="s">
        <v>811</v>
      </c>
    </row>
    <row r="1428" spans="1:24">
      <c r="A1428" s="108" t="s">
        <v>709</v>
      </c>
      <c r="B1428" t="s">
        <v>957</v>
      </c>
      <c r="C1428">
        <v>4</v>
      </c>
      <c r="D1428" s="55">
        <v>44068</v>
      </c>
      <c r="O1428" s="24">
        <v>7.93</v>
      </c>
      <c r="P1428" s="27">
        <v>26.2</v>
      </c>
      <c r="Q1428" s="27" t="s">
        <v>811</v>
      </c>
      <c r="R1428" s="27" t="s">
        <v>811</v>
      </c>
      <c r="S1428" s="24" t="s">
        <v>811</v>
      </c>
      <c r="T1428" s="24" t="s">
        <v>811</v>
      </c>
      <c r="U1428" s="24" t="s">
        <v>811</v>
      </c>
      <c r="V1428" s="24" t="s">
        <v>811</v>
      </c>
    </row>
    <row r="1429" spans="1:24">
      <c r="A1429" s="108" t="s">
        <v>709</v>
      </c>
      <c r="B1429" t="s">
        <v>957</v>
      </c>
      <c r="C1429">
        <v>5</v>
      </c>
      <c r="D1429" s="55">
        <v>44068</v>
      </c>
      <c r="O1429" s="24">
        <v>7.81</v>
      </c>
      <c r="P1429" s="27">
        <v>25.7</v>
      </c>
      <c r="Q1429" s="27" t="s">
        <v>811</v>
      </c>
      <c r="R1429" s="27" t="s">
        <v>811</v>
      </c>
      <c r="S1429" s="24" t="s">
        <v>811</v>
      </c>
      <c r="T1429" s="24" t="s">
        <v>811</v>
      </c>
      <c r="U1429" s="24" t="s">
        <v>811</v>
      </c>
      <c r="V1429" s="24" t="s">
        <v>811</v>
      </c>
    </row>
    <row r="1430" spans="1:24">
      <c r="A1430" s="108" t="s">
        <v>709</v>
      </c>
      <c r="B1430" t="s">
        <v>957</v>
      </c>
      <c r="C1430">
        <v>6</v>
      </c>
      <c r="D1430" s="55">
        <v>44068</v>
      </c>
      <c r="O1430" s="24">
        <v>8.15</v>
      </c>
      <c r="P1430" s="27">
        <v>24.5</v>
      </c>
      <c r="Q1430" s="27" t="s">
        <v>811</v>
      </c>
      <c r="R1430" s="27" t="s">
        <v>811</v>
      </c>
      <c r="S1430" s="24" t="s">
        <v>811</v>
      </c>
      <c r="T1430" s="24" t="s">
        <v>811</v>
      </c>
      <c r="U1430" s="24" t="s">
        <v>811</v>
      </c>
      <c r="V1430" s="24" t="s">
        <v>811</v>
      </c>
    </row>
    <row r="1431" spans="1:24">
      <c r="A1431" s="108" t="s">
        <v>709</v>
      </c>
      <c r="B1431" t="s">
        <v>957</v>
      </c>
      <c r="C1431">
        <v>7</v>
      </c>
      <c r="D1431" s="55">
        <v>44068</v>
      </c>
      <c r="O1431" s="24">
        <v>9.18</v>
      </c>
      <c r="P1431" s="27">
        <v>21.5</v>
      </c>
      <c r="Q1431" s="27" t="s">
        <v>811</v>
      </c>
      <c r="R1431" s="27" t="s">
        <v>811</v>
      </c>
      <c r="S1431" s="24" t="s">
        <v>811</v>
      </c>
      <c r="T1431" s="24" t="s">
        <v>811</v>
      </c>
      <c r="U1431" s="24" t="s">
        <v>811</v>
      </c>
      <c r="V1431" s="24" t="s">
        <v>811</v>
      </c>
    </row>
    <row r="1432" spans="1:24">
      <c r="A1432" s="108" t="s">
        <v>709</v>
      </c>
      <c r="B1432" t="s">
        <v>957</v>
      </c>
      <c r="C1432">
        <v>7.5</v>
      </c>
      <c r="D1432" s="55">
        <v>44068</v>
      </c>
      <c r="O1432" s="24">
        <v>7.39</v>
      </c>
      <c r="P1432" s="27">
        <v>19.5</v>
      </c>
      <c r="Q1432" s="24">
        <v>0.1</v>
      </c>
      <c r="R1432" s="23">
        <v>1.7</v>
      </c>
      <c r="S1432" s="371">
        <v>0.46853333333333375</v>
      </c>
      <c r="T1432" s="371">
        <v>0.88666666666666671</v>
      </c>
      <c r="U1432" s="24">
        <v>0.94480949047490226</v>
      </c>
      <c r="V1432" s="371">
        <v>25.886113548730222</v>
      </c>
    </row>
    <row r="1433" spans="1:24">
      <c r="A1433" s="976"/>
      <c r="B1433" s="591"/>
      <c r="C1433" s="946"/>
      <c r="D1433" s="947"/>
      <c r="E1433" s="591"/>
      <c r="F1433" s="946"/>
      <c r="G1433" s="946"/>
      <c r="H1433" s="946"/>
      <c r="I1433" s="948"/>
      <c r="J1433" s="591"/>
      <c r="K1433" s="946"/>
      <c r="L1433" s="591"/>
      <c r="M1433" s="946"/>
      <c r="N1433" s="591"/>
      <c r="O1433" s="591"/>
      <c r="P1433" s="607"/>
      <c r="Q1433" s="591"/>
      <c r="R1433" s="946"/>
      <c r="S1433" s="591"/>
      <c r="T1433" s="591"/>
      <c r="U1433" s="371"/>
      <c r="V1433" s="371"/>
      <c r="W1433" s="591"/>
      <c r="X1433" s="946"/>
    </row>
    <row r="1434" spans="1:24" s="747" customFormat="1" ht="31.8" thickBot="1">
      <c r="A1434" s="977" t="s">
        <v>804</v>
      </c>
      <c r="B1434" s="863" t="s">
        <v>20</v>
      </c>
      <c r="C1434" s="863" t="s">
        <v>701</v>
      </c>
      <c r="D1434" s="863" t="s">
        <v>805</v>
      </c>
      <c r="E1434" s="865" t="s">
        <v>786</v>
      </c>
      <c r="F1434" s="863" t="s">
        <v>1000</v>
      </c>
      <c r="G1434" s="863" t="s">
        <v>1008</v>
      </c>
      <c r="H1434" s="863" t="s">
        <v>806</v>
      </c>
      <c r="I1434" s="863" t="s">
        <v>807</v>
      </c>
      <c r="J1434" s="867" t="s">
        <v>1009</v>
      </c>
      <c r="K1434" s="863" t="s">
        <v>1015</v>
      </c>
      <c r="L1434" s="868" t="s">
        <v>1016</v>
      </c>
      <c r="M1434" s="863" t="s">
        <v>703</v>
      </c>
      <c r="N1434" s="863" t="s">
        <v>1017</v>
      </c>
      <c r="O1434" s="863" t="s">
        <v>808</v>
      </c>
      <c r="P1434" s="863" t="s">
        <v>1018</v>
      </c>
      <c r="Q1434" s="870" t="s">
        <v>809</v>
      </c>
      <c r="R1434" s="870" t="s">
        <v>1019</v>
      </c>
      <c r="S1434" s="863" t="s">
        <v>1021</v>
      </c>
      <c r="T1434" s="863" t="s">
        <v>1010</v>
      </c>
      <c r="U1434" s="863" t="s">
        <v>1011</v>
      </c>
      <c r="V1434" s="863" t="s">
        <v>1012</v>
      </c>
      <c r="W1434" s="863" t="s">
        <v>1013</v>
      </c>
      <c r="X1434" s="863" t="s">
        <v>1014</v>
      </c>
    </row>
    <row r="1435" spans="1:24" ht="16.2" thickTop="1">
      <c r="A1435" s="108">
        <v>30</v>
      </c>
      <c r="B1435" t="s">
        <v>709</v>
      </c>
      <c r="C1435" t="s">
        <v>957</v>
      </c>
      <c r="D1435" s="27">
        <v>0.5</v>
      </c>
      <c r="E1435" s="133">
        <v>44424</v>
      </c>
      <c r="G1435">
        <v>2</v>
      </c>
      <c r="H1435">
        <v>8.7899999999999991</v>
      </c>
      <c r="I1435">
        <v>6.96</v>
      </c>
      <c r="J1435" s="172">
        <v>0.79180887372013664</v>
      </c>
      <c r="K1435" s="27">
        <v>7.99</v>
      </c>
      <c r="L1435" s="27">
        <v>27</v>
      </c>
      <c r="M1435" s="27" t="s">
        <v>811</v>
      </c>
      <c r="N1435" s="27" t="s">
        <v>811</v>
      </c>
      <c r="O1435" s="24" t="s">
        <v>811</v>
      </c>
      <c r="P1435" s="24" t="s">
        <v>811</v>
      </c>
      <c r="Q1435" s="24" t="s">
        <v>811</v>
      </c>
      <c r="R1435" s="24" t="s">
        <v>811</v>
      </c>
      <c r="S1435" s="24" t="s">
        <v>811</v>
      </c>
      <c r="T1435" t="s">
        <v>1174</v>
      </c>
      <c r="U1435" t="s">
        <v>1128</v>
      </c>
      <c r="V1435" t="s">
        <v>1042</v>
      </c>
      <c r="W1435" t="s">
        <v>714</v>
      </c>
    </row>
    <row r="1436" spans="1:24">
      <c r="A1436" s="108">
        <v>30</v>
      </c>
      <c r="B1436" t="s">
        <v>709</v>
      </c>
      <c r="C1436" t="s">
        <v>957</v>
      </c>
      <c r="D1436" s="27">
        <v>1</v>
      </c>
      <c r="E1436" s="133">
        <v>44424</v>
      </c>
      <c r="K1436" s="27">
        <v>7.98</v>
      </c>
      <c r="L1436" s="27">
        <v>26.9</v>
      </c>
      <c r="M1436" s="27">
        <v>5.32</v>
      </c>
      <c r="N1436" s="27">
        <v>1.7</v>
      </c>
      <c r="O1436" s="371">
        <v>0.75447619047619063</v>
      </c>
      <c r="P1436" s="371">
        <v>0.72971825396825396</v>
      </c>
      <c r="Q1436" s="24">
        <v>0.28801747451633036</v>
      </c>
      <c r="R1436" s="371">
        <v>20.740487804878043</v>
      </c>
      <c r="S1436" s="24">
        <v>1.4841944444444446</v>
      </c>
    </row>
    <row r="1437" spans="1:24">
      <c r="A1437" s="108">
        <v>30</v>
      </c>
      <c r="B1437" t="s">
        <v>709</v>
      </c>
      <c r="C1437" t="s">
        <v>957</v>
      </c>
      <c r="D1437" s="27">
        <v>2</v>
      </c>
      <c r="E1437" s="133">
        <v>44424</v>
      </c>
      <c r="K1437" s="27">
        <v>7.96</v>
      </c>
      <c r="L1437" s="27">
        <v>26.9</v>
      </c>
      <c r="M1437" s="27" t="s">
        <v>811</v>
      </c>
      <c r="N1437" s="27" t="s">
        <v>811</v>
      </c>
      <c r="O1437" s="24" t="s">
        <v>811</v>
      </c>
      <c r="P1437" s="24" t="s">
        <v>811</v>
      </c>
      <c r="Q1437" s="24" t="s">
        <v>811</v>
      </c>
      <c r="R1437" s="24" t="s">
        <v>811</v>
      </c>
      <c r="S1437" s="24" t="s">
        <v>811</v>
      </c>
    </row>
    <row r="1438" spans="1:24">
      <c r="A1438" s="108">
        <v>30</v>
      </c>
      <c r="B1438" t="s">
        <v>709</v>
      </c>
      <c r="C1438" t="s">
        <v>957</v>
      </c>
      <c r="D1438" s="27">
        <v>3</v>
      </c>
      <c r="E1438" s="133">
        <v>44424</v>
      </c>
      <c r="K1438" s="27">
        <v>7.97</v>
      </c>
      <c r="L1438" s="27">
        <v>26.8</v>
      </c>
      <c r="M1438" s="27" t="s">
        <v>811</v>
      </c>
      <c r="N1438" s="27" t="s">
        <v>811</v>
      </c>
      <c r="O1438" s="24" t="s">
        <v>811</v>
      </c>
      <c r="P1438" s="24" t="s">
        <v>811</v>
      </c>
      <c r="Q1438" s="24" t="s">
        <v>811</v>
      </c>
      <c r="R1438" s="24" t="s">
        <v>811</v>
      </c>
      <c r="S1438" s="24" t="s">
        <v>811</v>
      </c>
    </row>
    <row r="1439" spans="1:24">
      <c r="A1439" s="108">
        <v>30</v>
      </c>
      <c r="B1439" t="s">
        <v>709</v>
      </c>
      <c r="C1439" t="s">
        <v>957</v>
      </c>
      <c r="D1439" s="27">
        <v>4</v>
      </c>
      <c r="E1439" s="133">
        <v>44424</v>
      </c>
      <c r="K1439" s="27">
        <v>7.89</v>
      </c>
      <c r="L1439" s="27">
        <v>26.7</v>
      </c>
      <c r="M1439" s="27" t="s">
        <v>811</v>
      </c>
      <c r="N1439" s="27" t="s">
        <v>811</v>
      </c>
      <c r="O1439" s="24" t="s">
        <v>811</v>
      </c>
      <c r="P1439" s="24" t="s">
        <v>811</v>
      </c>
      <c r="Q1439" s="24" t="s">
        <v>811</v>
      </c>
      <c r="R1439" s="24" t="s">
        <v>811</v>
      </c>
      <c r="S1439" s="24" t="s">
        <v>811</v>
      </c>
    </row>
    <row r="1440" spans="1:24">
      <c r="A1440" s="108">
        <v>30</v>
      </c>
      <c r="B1440" t="s">
        <v>709</v>
      </c>
      <c r="C1440" t="s">
        <v>957</v>
      </c>
      <c r="D1440" s="27">
        <v>5</v>
      </c>
      <c r="E1440" s="133">
        <v>44424</v>
      </c>
      <c r="K1440" s="27">
        <v>7.89</v>
      </c>
      <c r="L1440" s="27">
        <v>26.6</v>
      </c>
      <c r="M1440" s="27" t="s">
        <v>811</v>
      </c>
      <c r="N1440" s="27" t="s">
        <v>811</v>
      </c>
      <c r="O1440" s="371" t="s">
        <v>811</v>
      </c>
      <c r="P1440" s="371" t="s">
        <v>811</v>
      </c>
      <c r="Q1440" s="24" t="s">
        <v>811</v>
      </c>
      <c r="R1440" s="24" t="s">
        <v>811</v>
      </c>
      <c r="S1440" s="371" t="s">
        <v>811</v>
      </c>
    </row>
    <row r="1441" spans="1:23">
      <c r="A1441" s="108">
        <v>30</v>
      </c>
      <c r="B1441" t="s">
        <v>709</v>
      </c>
      <c r="C1441" t="s">
        <v>957</v>
      </c>
      <c r="D1441" s="27">
        <v>6</v>
      </c>
      <c r="E1441" s="133">
        <v>44424</v>
      </c>
      <c r="K1441" s="27">
        <v>7.92</v>
      </c>
      <c r="L1441" s="27">
        <v>26.1</v>
      </c>
      <c r="M1441" s="27" t="s">
        <v>811</v>
      </c>
      <c r="N1441" s="27" t="s">
        <v>811</v>
      </c>
      <c r="O1441" s="371" t="s">
        <v>811</v>
      </c>
      <c r="P1441" s="371" t="s">
        <v>811</v>
      </c>
      <c r="Q1441" s="24" t="s">
        <v>811</v>
      </c>
      <c r="R1441" s="24" t="s">
        <v>811</v>
      </c>
      <c r="S1441" s="371" t="s">
        <v>811</v>
      </c>
    </row>
    <row r="1442" spans="1:23">
      <c r="A1442" s="108">
        <v>30</v>
      </c>
      <c r="B1442" t="s">
        <v>709</v>
      </c>
      <c r="C1442" t="s">
        <v>957</v>
      </c>
      <c r="D1442" s="27">
        <v>7</v>
      </c>
      <c r="E1442" s="133">
        <v>44424</v>
      </c>
      <c r="K1442" s="27">
        <v>7.39</v>
      </c>
      <c r="L1442" s="27">
        <v>25.8</v>
      </c>
      <c r="M1442" s="27" t="s">
        <v>811</v>
      </c>
      <c r="N1442" s="27" t="s">
        <v>811</v>
      </c>
      <c r="O1442" s="371" t="s">
        <v>811</v>
      </c>
      <c r="P1442" s="371" t="s">
        <v>811</v>
      </c>
      <c r="Q1442" s="24" t="s">
        <v>811</v>
      </c>
      <c r="R1442" s="24" t="s">
        <v>811</v>
      </c>
      <c r="S1442" s="371" t="s">
        <v>811</v>
      </c>
    </row>
    <row r="1443" spans="1:23">
      <c r="A1443" s="108">
        <v>30</v>
      </c>
      <c r="B1443" t="s">
        <v>709</v>
      </c>
      <c r="C1443" t="s">
        <v>957</v>
      </c>
      <c r="D1443" s="27">
        <v>8</v>
      </c>
      <c r="E1443" s="133">
        <v>44424</v>
      </c>
      <c r="K1443" s="27">
        <v>2.44</v>
      </c>
      <c r="L1443" s="27">
        <v>24.7</v>
      </c>
      <c r="M1443" s="27">
        <v>5.01</v>
      </c>
      <c r="N1443" s="27">
        <v>1.7</v>
      </c>
      <c r="O1443" s="371">
        <v>1.2337142857142853</v>
      </c>
      <c r="P1443" s="371">
        <v>2.6168801587301593</v>
      </c>
      <c r="Q1443" s="24">
        <v>2.4485450466586172</v>
      </c>
      <c r="R1443" s="371">
        <v>20.740487804878043</v>
      </c>
      <c r="S1443" s="24">
        <v>3.8505944444444449</v>
      </c>
    </row>
    <row r="1444" spans="1:23">
      <c r="D1444" s="27"/>
      <c r="E1444" s="133"/>
      <c r="K1444" s="27"/>
      <c r="L1444" s="27"/>
      <c r="M1444" s="27"/>
      <c r="N1444" s="27"/>
      <c r="O1444" s="371"/>
      <c r="P1444" s="371"/>
      <c r="Q1444" s="24"/>
      <c r="R1444" s="371"/>
      <c r="S1444" s="24"/>
    </row>
    <row r="1445" spans="1:23" s="832" customFormat="1" ht="21" thickBot="1">
      <c r="A1445" s="144" t="s">
        <v>20</v>
      </c>
      <c r="B1445" s="144" t="s">
        <v>701</v>
      </c>
      <c r="C1445" s="146" t="s">
        <v>805</v>
      </c>
      <c r="D1445" s="1559" t="s">
        <v>786</v>
      </c>
      <c r="E1445" s="144" t="s">
        <v>1000</v>
      </c>
      <c r="F1445" s="146" t="s">
        <v>1008</v>
      </c>
      <c r="G1445" s="146" t="s">
        <v>806</v>
      </c>
      <c r="H1445" s="146" t="s">
        <v>807</v>
      </c>
      <c r="I1445" s="1560" t="s">
        <v>1009</v>
      </c>
      <c r="J1445" s="144" t="s">
        <v>1015</v>
      </c>
      <c r="K1445" s="148" t="s">
        <v>1016</v>
      </c>
      <c r="L1445" s="144" t="s">
        <v>703</v>
      </c>
      <c r="M1445" s="146" t="s">
        <v>1017</v>
      </c>
      <c r="N1445" s="149" t="s">
        <v>808</v>
      </c>
      <c r="O1445" s="149" t="s">
        <v>1018</v>
      </c>
      <c r="P1445" s="149" t="s">
        <v>809</v>
      </c>
      <c r="Q1445" s="149" t="s">
        <v>1019</v>
      </c>
      <c r="R1445" s="1409" t="s">
        <v>1021</v>
      </c>
      <c r="S1445" s="144" t="s">
        <v>1010</v>
      </c>
      <c r="T1445" s="146" t="s">
        <v>1011</v>
      </c>
      <c r="U1445" s="144" t="s">
        <v>1012</v>
      </c>
      <c r="V1445" s="146" t="s">
        <v>1013</v>
      </c>
      <c r="W1445" s="144" t="s">
        <v>1014</v>
      </c>
    </row>
    <row r="1446" spans="1:23">
      <c r="A1446" t="s">
        <v>709</v>
      </c>
      <c r="B1446" t="s">
        <v>960</v>
      </c>
      <c r="C1446" s="27">
        <v>0.5</v>
      </c>
      <c r="D1446" s="55">
        <v>44803</v>
      </c>
      <c r="E1446" s="27"/>
      <c r="F1446">
        <v>3</v>
      </c>
      <c r="G1446">
        <v>8.5</v>
      </c>
      <c r="H1446">
        <v>4.75</v>
      </c>
      <c r="I1446" s="1562">
        <v>0.55882352941176472</v>
      </c>
      <c r="J1446" s="27">
        <v>7.59</v>
      </c>
      <c r="K1446" s="27">
        <v>26.5</v>
      </c>
      <c r="L1446" s="22">
        <v>5.38</v>
      </c>
      <c r="M1446" s="23">
        <v>1.8</v>
      </c>
      <c r="N1446" s="24">
        <v>2.6109116071428562</v>
      </c>
      <c r="O1446" s="24">
        <v>0.48085714285714287</v>
      </c>
      <c r="P1446" s="2798">
        <v>0.19579490733336891</v>
      </c>
      <c r="Q1446" s="49">
        <v>19.137270000000001</v>
      </c>
      <c r="R1446" s="24">
        <v>3.0917687499999991</v>
      </c>
      <c r="S1446" t="s">
        <v>1033</v>
      </c>
      <c r="T1446">
        <v>2</v>
      </c>
      <c r="U1446">
        <v>2</v>
      </c>
      <c r="V1446" t="s">
        <v>1153</v>
      </c>
    </row>
    <row r="1447" spans="1:23">
      <c r="A1447" t="s">
        <v>709</v>
      </c>
      <c r="B1447" t="s">
        <v>960</v>
      </c>
      <c r="C1447" s="27">
        <v>1</v>
      </c>
      <c r="D1447" s="55">
        <v>44803</v>
      </c>
      <c r="E1447" s="27"/>
      <c r="I1447" s="1561"/>
      <c r="J1447" s="27">
        <v>7.58</v>
      </c>
      <c r="K1447" s="27">
        <v>26.5</v>
      </c>
      <c r="L1447" s="27" t="s">
        <v>811</v>
      </c>
      <c r="M1447" s="27" t="s">
        <v>811</v>
      </c>
      <c r="N1447" s="24" t="s">
        <v>811</v>
      </c>
      <c r="O1447" s="24" t="s">
        <v>811</v>
      </c>
      <c r="P1447" s="27" t="s">
        <v>811</v>
      </c>
      <c r="Q1447" s="24" t="s">
        <v>811</v>
      </c>
      <c r="R1447" s="24" t="s">
        <v>811</v>
      </c>
    </row>
    <row r="1448" spans="1:23">
      <c r="A1448" t="s">
        <v>709</v>
      </c>
      <c r="B1448" t="s">
        <v>960</v>
      </c>
      <c r="C1448" s="27">
        <v>2</v>
      </c>
      <c r="D1448" s="55">
        <v>44803</v>
      </c>
      <c r="E1448" s="27"/>
      <c r="I1448" s="1561"/>
      <c r="J1448" s="27">
        <v>7.56</v>
      </c>
      <c r="K1448" s="27">
        <v>26.5</v>
      </c>
      <c r="L1448" s="27" t="s">
        <v>811</v>
      </c>
      <c r="M1448" s="27" t="s">
        <v>811</v>
      </c>
      <c r="N1448" s="24" t="s">
        <v>811</v>
      </c>
      <c r="O1448" s="24" t="s">
        <v>811</v>
      </c>
      <c r="P1448" s="27" t="s">
        <v>811</v>
      </c>
      <c r="Q1448" s="24" t="s">
        <v>811</v>
      </c>
      <c r="R1448" s="24" t="s">
        <v>811</v>
      </c>
    </row>
    <row r="1449" spans="1:23">
      <c r="A1449" t="s">
        <v>709</v>
      </c>
      <c r="B1449" t="s">
        <v>960</v>
      </c>
      <c r="C1449" s="27">
        <v>3</v>
      </c>
      <c r="D1449" s="55">
        <v>44803</v>
      </c>
      <c r="E1449" s="27"/>
      <c r="I1449" s="1561"/>
      <c r="J1449" s="27">
        <v>7.53</v>
      </c>
      <c r="K1449" s="27">
        <v>26.5</v>
      </c>
      <c r="L1449" s="22">
        <v>5.44</v>
      </c>
      <c r="M1449" s="23">
        <v>1.3</v>
      </c>
      <c r="N1449" s="24">
        <v>2.8396830357142853</v>
      </c>
      <c r="O1449" s="24">
        <v>5.8285714285714281E-2</v>
      </c>
      <c r="P1449" s="2798">
        <v>0.2349538888000427</v>
      </c>
      <c r="Q1449" s="49">
        <v>20.168979455113892</v>
      </c>
      <c r="R1449" s="24">
        <v>2.8979687499999995</v>
      </c>
    </row>
    <row r="1450" spans="1:23">
      <c r="A1450" t="s">
        <v>709</v>
      </c>
      <c r="B1450" t="s">
        <v>960</v>
      </c>
      <c r="C1450" s="27">
        <v>4</v>
      </c>
      <c r="D1450" s="55">
        <v>44803</v>
      </c>
      <c r="E1450" s="27"/>
      <c r="I1450" s="1561"/>
      <c r="J1450" s="27">
        <v>7.52</v>
      </c>
      <c r="K1450" s="27">
        <v>26.5</v>
      </c>
      <c r="L1450" s="27" t="s">
        <v>811</v>
      </c>
      <c r="M1450" s="27" t="s">
        <v>811</v>
      </c>
      <c r="N1450" s="24" t="s">
        <v>811</v>
      </c>
      <c r="O1450" s="24" t="s">
        <v>811</v>
      </c>
      <c r="P1450" s="27" t="s">
        <v>811</v>
      </c>
      <c r="Q1450" s="24" t="s">
        <v>811</v>
      </c>
      <c r="R1450" s="24" t="s">
        <v>811</v>
      </c>
    </row>
    <row r="1451" spans="1:23">
      <c r="A1451" t="s">
        <v>709</v>
      </c>
      <c r="B1451" t="s">
        <v>960</v>
      </c>
      <c r="C1451" s="27">
        <v>5</v>
      </c>
      <c r="D1451" s="55">
        <v>44803</v>
      </c>
      <c r="E1451" s="27"/>
      <c r="I1451" s="1561"/>
      <c r="J1451" s="27">
        <v>7.27</v>
      </c>
      <c r="K1451" s="27">
        <v>26.4</v>
      </c>
      <c r="L1451" s="27" t="s">
        <v>811</v>
      </c>
      <c r="M1451" s="27" t="s">
        <v>811</v>
      </c>
      <c r="N1451" s="24" t="s">
        <v>811</v>
      </c>
      <c r="O1451" s="24" t="s">
        <v>811</v>
      </c>
      <c r="P1451" s="27" t="s">
        <v>811</v>
      </c>
      <c r="Q1451" s="24" t="s">
        <v>811</v>
      </c>
      <c r="R1451" s="24" t="s">
        <v>811</v>
      </c>
    </row>
    <row r="1452" spans="1:23">
      <c r="A1452" t="s">
        <v>709</v>
      </c>
      <c r="B1452" t="s">
        <v>960</v>
      </c>
      <c r="C1452" s="27">
        <v>6</v>
      </c>
      <c r="D1452" s="55">
        <v>44803</v>
      </c>
      <c r="E1452" s="27"/>
      <c r="I1452" s="1561"/>
      <c r="J1452" s="27">
        <v>7.15</v>
      </c>
      <c r="K1452" s="27">
        <v>26.4</v>
      </c>
      <c r="L1452" s="27" t="s">
        <v>811</v>
      </c>
      <c r="M1452" s="27" t="s">
        <v>811</v>
      </c>
      <c r="N1452" s="24" t="s">
        <v>811</v>
      </c>
      <c r="O1452" s="24" t="s">
        <v>811</v>
      </c>
      <c r="P1452" s="27" t="s">
        <v>811</v>
      </c>
      <c r="Q1452" s="24" t="s">
        <v>811</v>
      </c>
      <c r="R1452" s="24" t="s">
        <v>811</v>
      </c>
    </row>
    <row r="1453" spans="1:23">
      <c r="A1453" t="s">
        <v>709</v>
      </c>
      <c r="B1453" t="s">
        <v>960</v>
      </c>
      <c r="C1453" s="27">
        <v>7</v>
      </c>
      <c r="D1453" s="55">
        <v>44803</v>
      </c>
      <c r="E1453" s="27"/>
      <c r="I1453" s="1561"/>
      <c r="J1453" s="27">
        <v>5.85</v>
      </c>
      <c r="K1453" s="27">
        <v>26.2</v>
      </c>
      <c r="L1453" s="27" t="s">
        <v>811</v>
      </c>
      <c r="M1453" s="27" t="s">
        <v>811</v>
      </c>
      <c r="N1453" s="24" t="s">
        <v>811</v>
      </c>
      <c r="O1453" s="24" t="s">
        <v>811</v>
      </c>
      <c r="P1453" s="27" t="s">
        <v>811</v>
      </c>
      <c r="Q1453" s="24" t="s">
        <v>811</v>
      </c>
      <c r="R1453" s="24" t="s">
        <v>811</v>
      </c>
    </row>
    <row r="1454" spans="1:23">
      <c r="A1454" t="s">
        <v>709</v>
      </c>
      <c r="B1454" t="s">
        <v>960</v>
      </c>
      <c r="C1454" s="27">
        <v>8</v>
      </c>
      <c r="D1454" s="55">
        <v>44803</v>
      </c>
      <c r="E1454" s="27"/>
      <c r="I1454" s="1561"/>
      <c r="J1454" s="27">
        <v>0.15</v>
      </c>
      <c r="K1454" s="27">
        <v>25.2</v>
      </c>
      <c r="L1454" s="22">
        <v>5.24</v>
      </c>
      <c r="M1454" s="23">
        <v>1.9</v>
      </c>
      <c r="N1454" s="24">
        <v>16.453768750000005</v>
      </c>
      <c r="O1454" s="24">
        <v>8.9760000000000009</v>
      </c>
      <c r="P1454" s="2798">
        <v>0.39158981466673781</v>
      </c>
      <c r="Q1454" s="49">
        <v>23.652677534613666</v>
      </c>
      <c r="R1454" s="24">
        <v>25.429768750000008</v>
      </c>
    </row>
    <row r="1455" spans="1:23">
      <c r="D1455" s="27"/>
      <c r="E1455" s="133"/>
      <c r="K1455" s="27"/>
      <c r="L1455" s="27"/>
      <c r="M1455" s="27"/>
      <c r="N1455" s="27"/>
      <c r="O1455" s="371"/>
      <c r="P1455" s="371"/>
      <c r="Q1455" s="24"/>
      <c r="R1455" s="371"/>
      <c r="S1455" s="24"/>
    </row>
    <row r="1456" spans="1:23">
      <c r="D1456" s="27"/>
      <c r="E1456" s="133"/>
      <c r="K1456" s="27"/>
      <c r="L1456" s="27"/>
      <c r="M1456" s="27"/>
      <c r="N1456" s="27"/>
      <c r="O1456" s="371"/>
      <c r="P1456" s="371"/>
      <c r="Q1456" s="24"/>
      <c r="R1456" s="371"/>
      <c r="S1456" s="24"/>
    </row>
    <row r="1457" spans="1:36">
      <c r="D1457" s="27"/>
      <c r="E1457" s="133"/>
      <c r="K1457" s="27"/>
      <c r="L1457" s="27"/>
      <c r="M1457" s="27"/>
      <c r="N1457" s="27"/>
      <c r="O1457" s="371"/>
      <c r="P1457" s="371"/>
      <c r="Q1457" s="24"/>
      <c r="R1457" s="371"/>
      <c r="S1457" s="24"/>
    </row>
    <row r="1458" spans="1:36">
      <c r="A1458" s="976"/>
      <c r="B1458" s="591"/>
      <c r="C1458" s="591"/>
      <c r="D1458" s="946"/>
      <c r="E1458" s="947"/>
      <c r="F1458" s="591"/>
      <c r="G1458" s="946"/>
      <c r="H1458" s="946"/>
      <c r="I1458" s="946"/>
      <c r="J1458" s="948"/>
      <c r="K1458" s="591"/>
      <c r="L1458" s="946"/>
      <c r="M1458" s="591"/>
      <c r="N1458" s="946"/>
      <c r="O1458" s="591"/>
      <c r="P1458" s="591"/>
      <c r="Q1458" s="607"/>
      <c r="R1458" s="591"/>
      <c r="S1458" s="946"/>
      <c r="T1458" s="591"/>
      <c r="U1458" s="591"/>
      <c r="V1458" s="371"/>
      <c r="W1458" s="371"/>
      <c r="X1458" s="591"/>
      <c r="Y1458" s="946"/>
    </row>
    <row r="1459" spans="1:36">
      <c r="A1459" s="972" t="s">
        <v>961</v>
      </c>
      <c r="B1459" s="591"/>
      <c r="C1459" s="591"/>
      <c r="D1459" s="946"/>
      <c r="E1459" s="947"/>
      <c r="F1459" s="591"/>
      <c r="G1459" s="946"/>
      <c r="H1459" s="946"/>
      <c r="I1459" s="946"/>
      <c r="J1459" s="948"/>
      <c r="K1459" s="591"/>
      <c r="L1459" s="946"/>
      <c r="M1459" s="591"/>
      <c r="N1459" s="946"/>
      <c r="O1459" s="591"/>
      <c r="P1459" s="591"/>
      <c r="Q1459" s="607"/>
      <c r="R1459" s="591"/>
      <c r="S1459" s="946"/>
      <c r="T1459" s="591"/>
      <c r="U1459" s="591"/>
      <c r="V1459" s="371"/>
      <c r="W1459" s="371"/>
      <c r="X1459" s="591"/>
      <c r="Y1459" s="946"/>
    </row>
    <row r="1460" spans="1:36">
      <c r="A1460" s="840" t="s">
        <v>784</v>
      </c>
      <c r="B1460" s="841" t="s">
        <v>20</v>
      </c>
      <c r="C1460" s="841" t="s">
        <v>701</v>
      </c>
      <c r="D1460" s="841" t="s">
        <v>999</v>
      </c>
      <c r="E1460" s="842" t="s">
        <v>785</v>
      </c>
      <c r="F1460" s="842" t="s">
        <v>786</v>
      </c>
      <c r="G1460" s="842" t="s">
        <v>1000</v>
      </c>
      <c r="H1460" s="842" t="s">
        <v>1001</v>
      </c>
      <c r="I1460" s="842" t="s">
        <v>787</v>
      </c>
      <c r="J1460" s="842" t="s">
        <v>788</v>
      </c>
      <c r="K1460" s="842" t="s">
        <v>789</v>
      </c>
      <c r="L1460" s="842" t="s">
        <v>1002</v>
      </c>
      <c r="M1460" s="842" t="s">
        <v>790</v>
      </c>
      <c r="N1460" s="842" t="s">
        <v>791</v>
      </c>
      <c r="O1460" s="843" t="s">
        <v>792</v>
      </c>
      <c r="P1460" s="843" t="s">
        <v>474</v>
      </c>
      <c r="Q1460" s="843" t="s">
        <v>793</v>
      </c>
      <c r="R1460" s="843" t="s">
        <v>483</v>
      </c>
      <c r="S1460" s="843" t="s">
        <v>794</v>
      </c>
      <c r="T1460" s="843" t="s">
        <v>480</v>
      </c>
      <c r="U1460" s="843" t="s">
        <v>1003</v>
      </c>
      <c r="V1460" s="841" t="s">
        <v>1004</v>
      </c>
      <c r="W1460" s="841" t="s">
        <v>1005</v>
      </c>
      <c r="X1460" s="844" t="s">
        <v>1006</v>
      </c>
      <c r="Y1460" s="845" t="s">
        <v>798</v>
      </c>
      <c r="AE1460" s="848" t="s">
        <v>784</v>
      </c>
      <c r="AF1460" s="849" t="s">
        <v>20</v>
      </c>
      <c r="AG1460" s="849" t="s">
        <v>701</v>
      </c>
      <c r="AH1460" s="849" t="s">
        <v>1005</v>
      </c>
      <c r="AI1460" s="844" t="s">
        <v>1006</v>
      </c>
      <c r="AJ1460" s="850" t="s">
        <v>798</v>
      </c>
    </row>
    <row r="1461" spans="1:36">
      <c r="A1461" s="787" t="s">
        <v>52</v>
      </c>
      <c r="B1461" s="788" t="s">
        <v>709</v>
      </c>
      <c r="C1461" s="788" t="s">
        <v>53</v>
      </c>
      <c r="D1461" s="789"/>
      <c r="E1461" s="790">
        <v>0.5</v>
      </c>
      <c r="F1461" s="791">
        <v>42989</v>
      </c>
      <c r="G1461" s="789"/>
      <c r="H1461" s="789"/>
      <c r="I1461" s="790">
        <v>4.5</v>
      </c>
      <c r="J1461" s="788">
        <v>4.2</v>
      </c>
      <c r="K1461" s="793">
        <v>2.4131012658227848</v>
      </c>
      <c r="L1461" s="888">
        <v>0.60978733834388155</v>
      </c>
      <c r="M1461" s="792">
        <v>0.41380646589902575</v>
      </c>
      <c r="N1461">
        <v>12.817241474756424</v>
      </c>
      <c r="O1461" s="784">
        <v>4.2</v>
      </c>
      <c r="P1461" s="784">
        <v>39.296106721086019</v>
      </c>
      <c r="Q1461" s="882">
        <v>2.4211449367088607</v>
      </c>
      <c r="R1461" s="784">
        <v>39.243709397319343</v>
      </c>
      <c r="S1461" s="882">
        <v>12.324270648804253</v>
      </c>
      <c r="T1461" s="784">
        <v>40.384678645026085</v>
      </c>
      <c r="U1461" s="784">
        <v>39.641498254477149</v>
      </c>
      <c r="V1461" s="785" t="s">
        <v>1030</v>
      </c>
      <c r="W1461" s="788"/>
      <c r="X1461" s="788"/>
      <c r="Y1461" s="571" t="s">
        <v>1031</v>
      </c>
    </row>
    <row r="1462" spans="1:36">
      <c r="A1462" s="787" t="s">
        <v>52</v>
      </c>
      <c r="B1462" s="788" t="s">
        <v>709</v>
      </c>
      <c r="C1462" s="788" t="s">
        <v>53</v>
      </c>
      <c r="D1462" s="789"/>
      <c r="E1462" s="790">
        <v>1</v>
      </c>
      <c r="F1462" s="791">
        <v>42989</v>
      </c>
      <c r="G1462" s="789"/>
      <c r="H1462" s="789"/>
      <c r="I1462" s="790">
        <v>4.5</v>
      </c>
      <c r="J1462" s="788">
        <v>4.2</v>
      </c>
      <c r="K1462" s="788"/>
      <c r="L1462" s="789"/>
      <c r="M1462" s="883"/>
      <c r="N1462" t="s">
        <v>803</v>
      </c>
      <c r="O1462" s="788"/>
      <c r="P1462" s="788" t="s">
        <v>803</v>
      </c>
      <c r="Q1462" s="788"/>
      <c r="R1462" s="788" t="s">
        <v>803</v>
      </c>
      <c r="S1462" s="788"/>
      <c r="T1462" s="788" t="s">
        <v>803</v>
      </c>
      <c r="U1462" s="788" t="s">
        <v>803</v>
      </c>
      <c r="V1462" s="788" t="s">
        <v>803</v>
      </c>
      <c r="W1462" s="788"/>
      <c r="X1462" s="788"/>
      <c r="Y1462" s="430" t="s">
        <v>803</v>
      </c>
    </row>
    <row r="1463" spans="1:36">
      <c r="A1463" s="787" t="s">
        <v>52</v>
      </c>
      <c r="B1463" s="788" t="s">
        <v>709</v>
      </c>
      <c r="C1463" s="788" t="s">
        <v>53</v>
      </c>
      <c r="D1463" s="789"/>
      <c r="E1463" s="790">
        <v>2</v>
      </c>
      <c r="F1463" s="791">
        <v>42989</v>
      </c>
      <c r="G1463" s="789"/>
      <c r="H1463" s="789"/>
      <c r="I1463" s="790">
        <v>4.5</v>
      </c>
      <c r="J1463" s="788">
        <v>4.2</v>
      </c>
      <c r="K1463" s="788"/>
      <c r="L1463" s="789"/>
      <c r="M1463" s="883"/>
      <c r="N1463" t="s">
        <v>803</v>
      </c>
      <c r="O1463" s="788"/>
      <c r="P1463" s="788" t="s">
        <v>803</v>
      </c>
      <c r="Q1463" s="788"/>
      <c r="R1463" s="788" t="s">
        <v>803</v>
      </c>
      <c r="S1463" s="788"/>
      <c r="T1463" s="788" t="s">
        <v>803</v>
      </c>
      <c r="U1463" s="788" t="s">
        <v>803</v>
      </c>
      <c r="V1463" s="788" t="s">
        <v>803</v>
      </c>
      <c r="W1463" s="788"/>
      <c r="X1463" s="788"/>
      <c r="Y1463" s="430" t="s">
        <v>803</v>
      </c>
    </row>
    <row r="1464" spans="1:36">
      <c r="A1464" s="787" t="s">
        <v>52</v>
      </c>
      <c r="B1464" s="788" t="s">
        <v>709</v>
      </c>
      <c r="C1464" s="788" t="s">
        <v>53</v>
      </c>
      <c r="D1464" s="789"/>
      <c r="E1464" s="790">
        <v>3</v>
      </c>
      <c r="F1464" s="791">
        <v>42989</v>
      </c>
      <c r="G1464" s="789"/>
      <c r="H1464" s="789"/>
      <c r="I1464" s="790">
        <v>4.5</v>
      </c>
      <c r="J1464" s="788">
        <v>4.2</v>
      </c>
      <c r="K1464" s="788"/>
      <c r="L1464" s="789"/>
      <c r="M1464" s="883"/>
      <c r="N1464" t="s">
        <v>803</v>
      </c>
      <c r="O1464" s="788"/>
      <c r="P1464" s="788" t="s">
        <v>803</v>
      </c>
      <c r="Q1464" s="788"/>
      <c r="R1464" s="788" t="s">
        <v>803</v>
      </c>
      <c r="S1464" s="788"/>
      <c r="T1464" s="788" t="s">
        <v>803</v>
      </c>
      <c r="U1464" s="788" t="s">
        <v>803</v>
      </c>
      <c r="V1464" s="788" t="s">
        <v>803</v>
      </c>
      <c r="W1464" s="788"/>
      <c r="X1464" s="788"/>
      <c r="Y1464" s="430" t="s">
        <v>803</v>
      </c>
    </row>
    <row r="1465" spans="1:36">
      <c r="A1465" s="787" t="s">
        <v>52</v>
      </c>
      <c r="B1465" s="788" t="s">
        <v>709</v>
      </c>
      <c r="C1465" s="788" t="s">
        <v>53</v>
      </c>
      <c r="D1465" s="789"/>
      <c r="E1465" s="790">
        <v>3.5</v>
      </c>
      <c r="F1465" s="791">
        <v>42989</v>
      </c>
      <c r="G1465" s="789"/>
      <c r="H1465" s="789"/>
      <c r="I1465" s="790">
        <v>4.5</v>
      </c>
      <c r="J1465" s="788">
        <v>4.2</v>
      </c>
      <c r="K1465" s="788"/>
      <c r="L1465" s="788"/>
      <c r="M1465" s="883"/>
      <c r="N1465" t="s">
        <v>803</v>
      </c>
      <c r="O1465" s="788"/>
      <c r="P1465" s="788" t="s">
        <v>803</v>
      </c>
      <c r="Q1465" s="788"/>
      <c r="R1465" s="788" t="s">
        <v>803</v>
      </c>
      <c r="S1465" s="788"/>
      <c r="T1465" s="788" t="s">
        <v>803</v>
      </c>
      <c r="U1465" s="788" t="s">
        <v>803</v>
      </c>
      <c r="V1465" s="788" t="s">
        <v>803</v>
      </c>
      <c r="W1465" s="788"/>
      <c r="X1465" s="788"/>
      <c r="Y1465" s="430" t="s">
        <v>803</v>
      </c>
    </row>
    <row r="1466" spans="1:36">
      <c r="A1466" s="787" t="s">
        <v>52</v>
      </c>
      <c r="B1466" s="788" t="s">
        <v>709</v>
      </c>
      <c r="C1466" s="788" t="s">
        <v>53</v>
      </c>
      <c r="D1466" s="789"/>
      <c r="E1466" s="790">
        <v>4</v>
      </c>
      <c r="F1466" s="791">
        <v>42989</v>
      </c>
      <c r="G1466" s="789"/>
      <c r="H1466" s="789"/>
      <c r="I1466" s="790">
        <v>4.5</v>
      </c>
      <c r="J1466" s="788">
        <v>4.2</v>
      </c>
      <c r="K1466" s="793">
        <v>2.4291886075949365</v>
      </c>
      <c r="L1466" s="888">
        <v>0.83517099657173044</v>
      </c>
      <c r="M1466" s="792">
        <v>0.38197519929140838</v>
      </c>
      <c r="N1466">
        <v>11.831299822852083</v>
      </c>
      <c r="O1466" s="788"/>
      <c r="P1466" s="788" t="s">
        <v>803</v>
      </c>
      <c r="Q1466" s="788"/>
      <c r="R1466" s="788" t="s">
        <v>803</v>
      </c>
      <c r="S1466" s="788"/>
      <c r="T1466" s="788" t="s">
        <v>803</v>
      </c>
      <c r="U1466" s="788" t="s">
        <v>803</v>
      </c>
      <c r="V1466" s="788" t="s">
        <v>803</v>
      </c>
      <c r="W1466" s="788"/>
      <c r="X1466" s="788"/>
      <c r="Y1466" s="430" t="s">
        <v>803</v>
      </c>
    </row>
    <row r="1467" spans="1:36">
      <c r="A1467" s="794"/>
      <c r="B1467" s="795"/>
      <c r="C1467" s="795"/>
      <c r="D1467" s="796"/>
      <c r="E1467" s="797"/>
      <c r="F1467" s="798"/>
      <c r="G1467" s="796"/>
      <c r="H1467" s="796"/>
      <c r="I1467" s="797"/>
      <c r="J1467" s="795"/>
      <c r="K1467" s="909"/>
      <c r="L1467" s="910"/>
      <c r="M1467" s="799"/>
      <c r="O1467" s="795"/>
      <c r="P1467" s="788"/>
      <c r="Q1467" s="795"/>
      <c r="R1467" s="795"/>
      <c r="S1467" s="795"/>
      <c r="T1467" s="795"/>
      <c r="U1467" s="795"/>
      <c r="V1467" s="795"/>
      <c r="W1467" s="795"/>
      <c r="X1467" s="795"/>
      <c r="Y1467" s="430"/>
    </row>
    <row r="1468" spans="1:36">
      <c r="A1468" s="794" t="s">
        <v>52</v>
      </c>
      <c r="B1468" s="795" t="s">
        <v>368</v>
      </c>
      <c r="C1468" s="796" t="s">
        <v>53</v>
      </c>
      <c r="D1468" s="796" t="s">
        <v>1149</v>
      </c>
      <c r="E1468" s="796">
        <v>0.5</v>
      </c>
      <c r="F1468" s="887">
        <v>43342</v>
      </c>
      <c r="G1468" s="797"/>
      <c r="H1468" s="797"/>
      <c r="I1468" s="796">
        <v>3.95</v>
      </c>
      <c r="J1468" s="796">
        <v>3.49</v>
      </c>
      <c r="K1468" s="796">
        <v>2.14</v>
      </c>
      <c r="L1468" s="796">
        <v>0.02</v>
      </c>
      <c r="M1468" s="952">
        <v>0.36</v>
      </c>
      <c r="N1468">
        <v>11.150639999999999</v>
      </c>
      <c r="O1468" s="800">
        <v>3.49</v>
      </c>
      <c r="P1468" s="800">
        <v>41.967729635650727</v>
      </c>
      <c r="Q1468" s="800">
        <v>3.0250000000000004</v>
      </c>
      <c r="R1468" s="800">
        <v>41.428180134098326</v>
      </c>
      <c r="S1468" s="800">
        <v>16.88083</v>
      </c>
      <c r="T1468" s="800">
        <v>44.923514346713489</v>
      </c>
      <c r="U1468" s="800">
        <v>42.773141372154178</v>
      </c>
      <c r="V1468" s="801" t="s">
        <v>1030</v>
      </c>
      <c r="W1468" s="800"/>
      <c r="X1468" s="795"/>
      <c r="Y1468" s="803" t="s">
        <v>803</v>
      </c>
    </row>
    <row r="1469" spans="1:36">
      <c r="A1469" s="985" t="s">
        <v>52</v>
      </c>
      <c r="B1469" s="911" t="s">
        <v>368</v>
      </c>
      <c r="C1469" s="912" t="s">
        <v>53</v>
      </c>
      <c r="D1469" s="912" t="s">
        <v>1149</v>
      </c>
      <c r="E1469" s="912">
        <v>1</v>
      </c>
      <c r="F1469" s="913">
        <v>43342</v>
      </c>
      <c r="G1469" s="914"/>
      <c r="H1469" s="914"/>
      <c r="I1469" s="912">
        <v>3.95</v>
      </c>
      <c r="J1469" s="912">
        <v>3.49</v>
      </c>
      <c r="K1469" s="912"/>
      <c r="L1469" s="912"/>
      <c r="M1469" s="969"/>
      <c r="N1469" t="s">
        <v>803</v>
      </c>
      <c r="O1469" s="906"/>
      <c r="P1469" s="906" t="s">
        <v>803</v>
      </c>
      <c r="Q1469" s="906"/>
      <c r="R1469" s="906" t="s">
        <v>803</v>
      </c>
      <c r="S1469" s="906"/>
      <c r="T1469" s="906" t="s">
        <v>803</v>
      </c>
      <c r="U1469" s="906" t="s">
        <v>803</v>
      </c>
      <c r="V1469" s="907" t="s">
        <v>803</v>
      </c>
      <c r="W1469" s="906"/>
      <c r="X1469" s="911"/>
      <c r="Y1469" s="915" t="s">
        <v>803</v>
      </c>
    </row>
    <row r="1470" spans="1:36">
      <c r="A1470" s="787" t="s">
        <v>52</v>
      </c>
      <c r="B1470" s="788" t="s">
        <v>368</v>
      </c>
      <c r="C1470" s="789" t="s">
        <v>53</v>
      </c>
      <c r="D1470" s="789" t="s">
        <v>1149</v>
      </c>
      <c r="E1470" s="789">
        <v>2</v>
      </c>
      <c r="F1470" s="886">
        <v>43342</v>
      </c>
      <c r="G1470" s="790"/>
      <c r="H1470" s="790"/>
      <c r="I1470" s="789">
        <v>3.95</v>
      </c>
      <c r="J1470" s="789">
        <v>3.49</v>
      </c>
      <c r="K1470" s="789"/>
      <c r="L1470" s="789"/>
      <c r="M1470" s="951"/>
      <c r="N1470" t="s">
        <v>803</v>
      </c>
      <c r="O1470" s="784"/>
      <c r="P1470" s="784" t="s">
        <v>803</v>
      </c>
      <c r="Q1470" s="784"/>
      <c r="R1470" s="784" t="s">
        <v>803</v>
      </c>
      <c r="S1470" s="784"/>
      <c r="T1470" s="784" t="s">
        <v>803</v>
      </c>
      <c r="U1470" s="784" t="s">
        <v>803</v>
      </c>
      <c r="V1470" s="785" t="s">
        <v>803</v>
      </c>
      <c r="W1470" s="784"/>
      <c r="X1470" s="788"/>
      <c r="Y1470" s="430" t="s">
        <v>803</v>
      </c>
    </row>
    <row r="1471" spans="1:36">
      <c r="A1471" s="787" t="s">
        <v>52</v>
      </c>
      <c r="B1471" s="788" t="s">
        <v>368</v>
      </c>
      <c r="C1471" s="789" t="s">
        <v>53</v>
      </c>
      <c r="D1471" s="789" t="s">
        <v>1149</v>
      </c>
      <c r="E1471" s="789">
        <v>3</v>
      </c>
      <c r="F1471" s="886">
        <v>43342</v>
      </c>
      <c r="G1471" s="790"/>
      <c r="H1471" s="790"/>
      <c r="I1471" s="789">
        <v>3.95</v>
      </c>
      <c r="J1471" s="789">
        <v>3.49</v>
      </c>
      <c r="K1471" s="789">
        <v>3.91</v>
      </c>
      <c r="L1471" s="789">
        <v>2.02</v>
      </c>
      <c r="M1471" s="951">
        <v>0.73</v>
      </c>
      <c r="N1471">
        <v>22.61102</v>
      </c>
      <c r="O1471" s="784"/>
      <c r="P1471" s="784" t="s">
        <v>803</v>
      </c>
      <c r="Q1471" s="784"/>
      <c r="R1471" s="784" t="s">
        <v>803</v>
      </c>
      <c r="S1471" s="784"/>
      <c r="T1471" s="784" t="s">
        <v>803</v>
      </c>
      <c r="U1471" s="784" t="s">
        <v>803</v>
      </c>
      <c r="V1471" s="785" t="s">
        <v>803</v>
      </c>
      <c r="W1471" s="784"/>
      <c r="X1471" s="788"/>
      <c r="Y1471" s="430" t="s">
        <v>803</v>
      </c>
    </row>
    <row r="1472" spans="1:36">
      <c r="A1472" s="794" t="s">
        <v>52</v>
      </c>
      <c r="B1472" s="795" t="s">
        <v>368</v>
      </c>
      <c r="C1472" s="796" t="s">
        <v>53</v>
      </c>
      <c r="D1472" s="796" t="s">
        <v>1149</v>
      </c>
      <c r="E1472" s="796">
        <v>3.5</v>
      </c>
      <c r="F1472" s="887">
        <v>43342</v>
      </c>
      <c r="G1472" s="797"/>
      <c r="H1472" s="797"/>
      <c r="I1472" s="796">
        <v>3.95</v>
      </c>
      <c r="J1472" s="796">
        <v>3.49</v>
      </c>
      <c r="K1472" s="796"/>
      <c r="L1472" s="796"/>
      <c r="M1472" s="952"/>
      <c r="N1472" t="s">
        <v>803</v>
      </c>
      <c r="O1472" s="800"/>
      <c r="P1472" s="800" t="s">
        <v>803</v>
      </c>
      <c r="Q1472" s="800"/>
      <c r="R1472" s="800" t="s">
        <v>803</v>
      </c>
      <c r="S1472" s="800"/>
      <c r="T1472" s="800" t="s">
        <v>803</v>
      </c>
      <c r="U1472" s="800" t="s">
        <v>803</v>
      </c>
      <c r="V1472" s="801" t="s">
        <v>803</v>
      </c>
      <c r="W1472" s="800"/>
      <c r="X1472" s="795"/>
      <c r="Y1472" s="803" t="s">
        <v>803</v>
      </c>
    </row>
    <row r="1473" spans="1:25">
      <c r="A1473" s="884"/>
      <c r="C1473" s="27"/>
      <c r="D1473" s="27"/>
      <c r="E1473" s="27"/>
      <c r="F1473" s="47"/>
      <c r="G1473" s="173"/>
      <c r="H1473" s="173"/>
      <c r="I1473" s="27"/>
      <c r="J1473" s="27"/>
      <c r="K1473" s="27"/>
      <c r="L1473" s="27"/>
      <c r="M1473" s="607"/>
      <c r="O1473" s="592"/>
      <c r="P1473" s="592"/>
      <c r="Q1473" s="592"/>
      <c r="R1473" s="592"/>
      <c r="S1473" s="592"/>
      <c r="T1473" s="592"/>
      <c r="U1473" s="592"/>
      <c r="V1473" s="833"/>
      <c r="W1473" s="592"/>
    </row>
    <row r="1474" spans="1:25" ht="31.8" thickBot="1">
      <c r="A1474" s="974" t="s">
        <v>804</v>
      </c>
      <c r="B1474" s="934" t="s">
        <v>20</v>
      </c>
      <c r="C1474" s="934" t="s">
        <v>701</v>
      </c>
      <c r="D1474" s="935" t="s">
        <v>805</v>
      </c>
      <c r="E1474" s="936" t="s">
        <v>786</v>
      </c>
      <c r="F1474" s="934" t="s">
        <v>1000</v>
      </c>
      <c r="G1474" s="935" t="s">
        <v>1008</v>
      </c>
      <c r="H1474" s="935" t="s">
        <v>806</v>
      </c>
      <c r="I1474" s="935" t="s">
        <v>807</v>
      </c>
      <c r="J1474" s="937" t="s">
        <v>1009</v>
      </c>
      <c r="K1474" s="934" t="s">
        <v>1010</v>
      </c>
      <c r="L1474" s="935" t="s">
        <v>1011</v>
      </c>
      <c r="M1474" s="934" t="s">
        <v>1012</v>
      </c>
      <c r="N1474" s="935" t="s">
        <v>1013</v>
      </c>
      <c r="O1474" s="934" t="s">
        <v>1014</v>
      </c>
      <c r="P1474" s="934" t="s">
        <v>1015</v>
      </c>
      <c r="Q1474" s="938" t="s">
        <v>1016</v>
      </c>
      <c r="R1474" s="934" t="s">
        <v>703</v>
      </c>
      <c r="S1474" s="935" t="s">
        <v>1017</v>
      </c>
      <c r="T1474" s="934" t="s">
        <v>808</v>
      </c>
      <c r="U1474" s="934" t="s">
        <v>1018</v>
      </c>
      <c r="V1474" s="939" t="s">
        <v>809</v>
      </c>
      <c r="W1474" s="939" t="s">
        <v>1019</v>
      </c>
      <c r="X1474" s="934" t="s">
        <v>1020</v>
      </c>
      <c r="Y1474" s="935" t="s">
        <v>1021</v>
      </c>
    </row>
    <row r="1475" spans="1:25">
      <c r="A1475" s="108">
        <v>65</v>
      </c>
      <c r="B1475" t="s">
        <v>709</v>
      </c>
      <c r="C1475" t="s">
        <v>962</v>
      </c>
      <c r="D1475" s="18">
        <v>0.5</v>
      </c>
      <c r="E1475" s="55">
        <v>43705</v>
      </c>
      <c r="G1475">
        <v>2</v>
      </c>
      <c r="H1475" s="165">
        <v>5</v>
      </c>
      <c r="I1475" s="166">
        <v>3.78</v>
      </c>
      <c r="J1475" s="70">
        <v>0.75600000000000001</v>
      </c>
      <c r="K1475" t="s">
        <v>1175</v>
      </c>
      <c r="L1475">
        <v>2</v>
      </c>
      <c r="M1475">
        <v>2</v>
      </c>
      <c r="N1475" t="s">
        <v>1176</v>
      </c>
      <c r="P1475" s="27">
        <v>6.6</v>
      </c>
      <c r="Q1475" s="27">
        <v>24</v>
      </c>
      <c r="R1475" s="27">
        <v>6.31</v>
      </c>
      <c r="S1475" s="27">
        <v>13.7</v>
      </c>
      <c r="T1475" s="24">
        <v>1.665719620253165</v>
      </c>
      <c r="U1475" s="24">
        <v>0.48227832870516862</v>
      </c>
      <c r="V1475" s="24">
        <v>0.38787618095897852</v>
      </c>
      <c r="W1475" s="371">
        <v>48.06480392156864</v>
      </c>
      <c r="X1475" s="27" t="s">
        <v>815</v>
      </c>
      <c r="Y1475" s="24">
        <v>2.1479979489583334</v>
      </c>
    </row>
    <row r="1476" spans="1:25">
      <c r="B1476" t="s">
        <v>709</v>
      </c>
      <c r="C1476" t="s">
        <v>962</v>
      </c>
      <c r="D1476" s="18">
        <v>1</v>
      </c>
      <c r="E1476" s="55">
        <v>43705</v>
      </c>
      <c r="H1476" s="165"/>
      <c r="I1476" s="166"/>
      <c r="P1476" s="27">
        <v>6.67</v>
      </c>
      <c r="Q1476" s="27">
        <v>23.7</v>
      </c>
      <c r="R1476" s="27" t="s">
        <v>811</v>
      </c>
      <c r="S1476" s="27" t="s">
        <v>811</v>
      </c>
      <c r="T1476" s="27" t="s">
        <v>811</v>
      </c>
      <c r="U1476" s="27" t="s">
        <v>811</v>
      </c>
      <c r="V1476" s="27" t="s">
        <v>811</v>
      </c>
      <c r="W1476" s="27" t="s">
        <v>811</v>
      </c>
      <c r="X1476" s="27" t="s">
        <v>815</v>
      </c>
      <c r="Y1476" s="27" t="s">
        <v>811</v>
      </c>
    </row>
    <row r="1477" spans="1:25">
      <c r="B1477" t="s">
        <v>709</v>
      </c>
      <c r="C1477" t="s">
        <v>962</v>
      </c>
      <c r="D1477" s="18">
        <v>2</v>
      </c>
      <c r="E1477" s="55">
        <v>43705</v>
      </c>
      <c r="H1477" s="165"/>
      <c r="I1477" s="166"/>
      <c r="P1477" s="27">
        <v>6.59</v>
      </c>
      <c r="Q1477" s="27">
        <v>23.6</v>
      </c>
      <c r="R1477" s="27" t="s">
        <v>811</v>
      </c>
      <c r="S1477" s="27" t="s">
        <v>811</v>
      </c>
      <c r="T1477" s="27" t="s">
        <v>811</v>
      </c>
      <c r="U1477" s="27" t="s">
        <v>811</v>
      </c>
      <c r="V1477" s="27" t="s">
        <v>811</v>
      </c>
      <c r="W1477" s="27" t="s">
        <v>811</v>
      </c>
      <c r="X1477" s="27" t="s">
        <v>815</v>
      </c>
      <c r="Y1477" s="27" t="s">
        <v>811</v>
      </c>
    </row>
    <row r="1478" spans="1:25">
      <c r="B1478" t="s">
        <v>709</v>
      </c>
      <c r="C1478" t="s">
        <v>962</v>
      </c>
      <c r="D1478" s="18">
        <v>3</v>
      </c>
      <c r="E1478" s="55">
        <v>43705</v>
      </c>
      <c r="H1478" s="165"/>
      <c r="I1478" s="166"/>
      <c r="P1478" s="27">
        <v>6.55</v>
      </c>
      <c r="Q1478" s="27">
        <v>23.5</v>
      </c>
      <c r="R1478" s="27" t="s">
        <v>811</v>
      </c>
      <c r="S1478" s="27" t="s">
        <v>811</v>
      </c>
      <c r="T1478" s="27" t="s">
        <v>811</v>
      </c>
      <c r="U1478" s="27" t="s">
        <v>811</v>
      </c>
      <c r="V1478" s="27" t="s">
        <v>811</v>
      </c>
      <c r="W1478" s="27" t="s">
        <v>811</v>
      </c>
      <c r="X1478" s="27" t="s">
        <v>815</v>
      </c>
      <c r="Y1478" s="27" t="s">
        <v>811</v>
      </c>
    </row>
    <row r="1479" spans="1:25">
      <c r="B1479" t="s">
        <v>709</v>
      </c>
      <c r="C1479" t="s">
        <v>962</v>
      </c>
      <c r="D1479" s="18">
        <v>4</v>
      </c>
      <c r="E1479" s="55">
        <v>43705</v>
      </c>
      <c r="H1479" s="165"/>
      <c r="I1479" s="166"/>
      <c r="P1479" s="27">
        <v>6.45</v>
      </c>
      <c r="Q1479" s="27">
        <v>23.5</v>
      </c>
      <c r="R1479" s="27" t="s">
        <v>811</v>
      </c>
      <c r="S1479" s="27" t="s">
        <v>811</v>
      </c>
      <c r="T1479" s="27" t="s">
        <v>811</v>
      </c>
      <c r="U1479" s="27" t="s">
        <v>811</v>
      </c>
      <c r="V1479" s="27" t="s">
        <v>811</v>
      </c>
      <c r="W1479" s="27" t="s">
        <v>811</v>
      </c>
      <c r="X1479" s="27" t="s">
        <v>815</v>
      </c>
      <c r="Y1479" s="27" t="s">
        <v>811</v>
      </c>
    </row>
    <row r="1480" spans="1:25">
      <c r="B1480" t="s">
        <v>709</v>
      </c>
      <c r="C1480" t="s">
        <v>962</v>
      </c>
      <c r="D1480" s="18">
        <v>5</v>
      </c>
      <c r="E1480" s="55">
        <v>43705</v>
      </c>
      <c r="H1480" s="165"/>
      <c r="I1480" s="166"/>
      <c r="P1480" s="27">
        <v>6.43</v>
      </c>
      <c r="Q1480" s="27">
        <v>23.4</v>
      </c>
      <c r="R1480" s="27">
        <v>6.28</v>
      </c>
      <c r="S1480" s="27">
        <v>13.5</v>
      </c>
      <c r="T1480" s="24">
        <v>1.5119608860759497</v>
      </c>
      <c r="U1480" s="24">
        <v>1.4795745628823838</v>
      </c>
      <c r="V1480" s="24">
        <v>0.46545141715077426</v>
      </c>
      <c r="W1480" s="371">
        <v>40.497401960784316</v>
      </c>
      <c r="X1480" s="27" t="s">
        <v>815</v>
      </c>
      <c r="Y1480" s="24">
        <v>2.9915354489583335</v>
      </c>
    </row>
    <row r="1481" spans="1:25">
      <c r="A1481" s="794"/>
      <c r="B1481" s="795"/>
      <c r="C1481" s="796"/>
      <c r="D1481" s="796"/>
      <c r="E1481" s="796"/>
      <c r="F1481" s="887"/>
      <c r="G1481" s="797"/>
      <c r="H1481" s="797"/>
      <c r="I1481" s="796"/>
      <c r="J1481" s="796"/>
      <c r="K1481" s="796"/>
      <c r="L1481" s="796"/>
      <c r="M1481" s="952"/>
      <c r="O1481" s="800"/>
      <c r="P1481" s="800"/>
      <c r="Q1481" s="800"/>
      <c r="R1481" s="800"/>
      <c r="S1481" s="800"/>
      <c r="T1481" s="800"/>
      <c r="U1481" s="800"/>
      <c r="V1481" s="801"/>
      <c r="W1481" s="800"/>
    </row>
    <row r="1482" spans="1:25" ht="31.8" thickBot="1">
      <c r="A1482" s="975" t="s">
        <v>20</v>
      </c>
      <c r="B1482" s="940" t="s">
        <v>701</v>
      </c>
      <c r="C1482" s="941" t="s">
        <v>805</v>
      </c>
      <c r="D1482" s="942" t="s">
        <v>786</v>
      </c>
      <c r="E1482" s="940" t="s">
        <v>1000</v>
      </c>
      <c r="F1482" s="941" t="s">
        <v>1008</v>
      </c>
      <c r="G1482" s="941" t="s">
        <v>806</v>
      </c>
      <c r="H1482" s="941" t="s">
        <v>807</v>
      </c>
      <c r="I1482" s="943" t="s">
        <v>1009</v>
      </c>
      <c r="J1482" s="940" t="s">
        <v>1010</v>
      </c>
      <c r="K1482" s="941" t="s">
        <v>1011</v>
      </c>
      <c r="L1482" s="940" t="s">
        <v>1012</v>
      </c>
      <c r="M1482" s="941" t="s">
        <v>1013</v>
      </c>
      <c r="N1482" s="940" t="s">
        <v>1014</v>
      </c>
      <c r="O1482" s="940" t="s">
        <v>1015</v>
      </c>
      <c r="P1482" s="944" t="s">
        <v>1016</v>
      </c>
      <c r="Q1482" s="940" t="s">
        <v>703</v>
      </c>
      <c r="R1482" s="941" t="s">
        <v>1017</v>
      </c>
      <c r="S1482" s="940" t="s">
        <v>808</v>
      </c>
      <c r="T1482" s="940" t="s">
        <v>1018</v>
      </c>
      <c r="U1482" s="945" t="s">
        <v>809</v>
      </c>
      <c r="V1482" s="945" t="s">
        <v>1019</v>
      </c>
      <c r="W1482" s="940" t="s">
        <v>1020</v>
      </c>
      <c r="X1482" s="941" t="s">
        <v>1021</v>
      </c>
    </row>
    <row r="1483" spans="1:25" ht="16.2" thickTop="1">
      <c r="A1483" s="108" t="s">
        <v>709</v>
      </c>
      <c r="B1483" t="s">
        <v>962</v>
      </c>
      <c r="C1483">
        <v>0.5</v>
      </c>
      <c r="D1483" s="55">
        <v>44069</v>
      </c>
      <c r="F1483">
        <v>2</v>
      </c>
      <c r="G1483">
        <v>4.97</v>
      </c>
      <c r="H1483">
        <v>4.37</v>
      </c>
      <c r="J1483" t="s">
        <v>1114</v>
      </c>
      <c r="K1483">
        <v>2</v>
      </c>
      <c r="L1483">
        <v>3</v>
      </c>
      <c r="M1483" t="s">
        <v>1177</v>
      </c>
      <c r="N1483" t="s">
        <v>815</v>
      </c>
      <c r="O1483" s="24">
        <v>7.68</v>
      </c>
      <c r="P1483" s="27">
        <v>25.7</v>
      </c>
      <c r="Q1483" s="24">
        <v>6.57</v>
      </c>
      <c r="R1483" s="23">
        <v>14.6</v>
      </c>
      <c r="S1483" s="371">
        <v>3.7333333333333862E-3</v>
      </c>
      <c r="T1483" s="371">
        <v>0.18666666666666668</v>
      </c>
      <c r="U1483" s="24">
        <v>0.61776005146435919</v>
      </c>
      <c r="V1483" s="371">
        <v>38.45093205690732</v>
      </c>
    </row>
    <row r="1484" spans="1:25">
      <c r="A1484" s="108" t="s">
        <v>709</v>
      </c>
      <c r="B1484" t="s">
        <v>962</v>
      </c>
      <c r="C1484">
        <v>1</v>
      </c>
      <c r="D1484" s="55">
        <v>44069</v>
      </c>
      <c r="O1484" s="24">
        <v>7.67</v>
      </c>
      <c r="P1484" s="27">
        <v>25.7</v>
      </c>
      <c r="Q1484" s="27" t="s">
        <v>811</v>
      </c>
      <c r="R1484" s="27" t="s">
        <v>811</v>
      </c>
      <c r="S1484" s="24" t="s">
        <v>811</v>
      </c>
      <c r="T1484" s="24" t="s">
        <v>811</v>
      </c>
      <c r="U1484" s="24" t="s">
        <v>811</v>
      </c>
      <c r="V1484" s="24" t="s">
        <v>811</v>
      </c>
    </row>
    <row r="1485" spans="1:25">
      <c r="A1485" s="108" t="s">
        <v>709</v>
      </c>
      <c r="B1485" t="s">
        <v>962</v>
      </c>
      <c r="C1485">
        <v>2</v>
      </c>
      <c r="D1485" s="55">
        <v>44069</v>
      </c>
      <c r="O1485" s="24">
        <v>7.67</v>
      </c>
      <c r="P1485" s="27">
        <v>25.7</v>
      </c>
      <c r="Q1485" s="27" t="s">
        <v>811</v>
      </c>
      <c r="R1485" s="27" t="s">
        <v>811</v>
      </c>
      <c r="S1485" s="24" t="s">
        <v>811</v>
      </c>
      <c r="T1485" s="24" t="s">
        <v>811</v>
      </c>
      <c r="U1485" s="24" t="s">
        <v>811</v>
      </c>
      <c r="V1485" s="24" t="s">
        <v>811</v>
      </c>
    </row>
    <row r="1486" spans="1:25">
      <c r="A1486" s="108" t="s">
        <v>709</v>
      </c>
      <c r="B1486" t="s">
        <v>962</v>
      </c>
      <c r="C1486">
        <v>3</v>
      </c>
      <c r="D1486" s="55">
        <v>44069</v>
      </c>
      <c r="O1486" s="24">
        <v>7.56</v>
      </c>
      <c r="P1486" s="27">
        <v>25.6</v>
      </c>
      <c r="Q1486" s="27" t="s">
        <v>811</v>
      </c>
      <c r="R1486" s="27" t="s">
        <v>811</v>
      </c>
      <c r="S1486" s="24" t="s">
        <v>811</v>
      </c>
      <c r="T1486" s="24" t="s">
        <v>811</v>
      </c>
      <c r="U1486" s="24" t="s">
        <v>811</v>
      </c>
      <c r="V1486" s="24" t="s">
        <v>811</v>
      </c>
    </row>
    <row r="1487" spans="1:25">
      <c r="A1487" s="108" t="s">
        <v>709</v>
      </c>
      <c r="B1487" t="s">
        <v>962</v>
      </c>
      <c r="C1487">
        <v>4</v>
      </c>
      <c r="D1487" s="55">
        <v>44069</v>
      </c>
      <c r="O1487" s="24">
        <v>5.6</v>
      </c>
      <c r="P1487" s="27">
        <v>25.3</v>
      </c>
      <c r="Q1487" s="27" t="s">
        <v>811</v>
      </c>
      <c r="R1487" s="27" t="s">
        <v>811</v>
      </c>
      <c r="S1487" s="24" t="s">
        <v>811</v>
      </c>
      <c r="T1487" s="24" t="s">
        <v>811</v>
      </c>
      <c r="U1487" s="24" t="s">
        <v>811</v>
      </c>
      <c r="V1487" s="24" t="s">
        <v>811</v>
      </c>
    </row>
    <row r="1488" spans="1:25">
      <c r="A1488" s="108" t="s">
        <v>709</v>
      </c>
      <c r="B1488" t="s">
        <v>962</v>
      </c>
      <c r="C1488">
        <v>4.5</v>
      </c>
      <c r="D1488" s="55">
        <v>44069</v>
      </c>
      <c r="O1488" s="24">
        <v>4.5999999999999996</v>
      </c>
      <c r="P1488" s="27">
        <v>25.1</v>
      </c>
      <c r="Q1488" s="24">
        <v>6.35</v>
      </c>
      <c r="R1488" s="23">
        <v>16.2</v>
      </c>
      <c r="S1488" s="371">
        <v>0.87919999999999998</v>
      </c>
      <c r="T1488" s="371">
        <v>8.4000000000000005E-2</v>
      </c>
      <c r="U1488" s="24">
        <v>0.79945418424799419</v>
      </c>
      <c r="V1488" s="371">
        <v>47.12664007445818</v>
      </c>
    </row>
    <row r="1489" spans="1:29">
      <c r="A1489" s="794"/>
      <c r="B1489" s="795"/>
      <c r="C1489" s="796"/>
      <c r="D1489" s="796"/>
      <c r="E1489" s="796"/>
      <c r="F1489" s="887"/>
      <c r="G1489" s="797"/>
      <c r="H1489" s="797"/>
      <c r="I1489" s="796"/>
      <c r="J1489" s="796"/>
      <c r="K1489" s="796"/>
      <c r="L1489" s="796"/>
      <c r="M1489" s="952"/>
      <c r="O1489" s="800"/>
      <c r="P1489" s="800"/>
      <c r="Q1489" s="800"/>
      <c r="R1489" s="800"/>
      <c r="S1489" s="800"/>
      <c r="T1489" s="800"/>
      <c r="U1489" s="800"/>
      <c r="V1489" s="801"/>
      <c r="W1489" s="800"/>
    </row>
    <row r="1490" spans="1:29" s="747" customFormat="1" ht="31.8" thickBot="1">
      <c r="A1490" s="977" t="s">
        <v>804</v>
      </c>
      <c r="B1490" s="863" t="s">
        <v>20</v>
      </c>
      <c r="C1490" s="863" t="s">
        <v>701</v>
      </c>
      <c r="D1490" s="863" t="s">
        <v>805</v>
      </c>
      <c r="E1490" s="865" t="s">
        <v>786</v>
      </c>
      <c r="F1490" s="863" t="s">
        <v>1000</v>
      </c>
      <c r="G1490" s="863" t="s">
        <v>1008</v>
      </c>
      <c r="H1490" s="863" t="s">
        <v>806</v>
      </c>
      <c r="I1490" s="863" t="s">
        <v>807</v>
      </c>
      <c r="J1490" s="867" t="s">
        <v>1009</v>
      </c>
      <c r="K1490" s="863" t="s">
        <v>1015</v>
      </c>
      <c r="L1490" s="868" t="s">
        <v>1016</v>
      </c>
      <c r="M1490" s="863" t="s">
        <v>703</v>
      </c>
      <c r="N1490" s="863" t="s">
        <v>1017</v>
      </c>
      <c r="O1490" s="863" t="s">
        <v>808</v>
      </c>
      <c r="P1490" s="863" t="s">
        <v>1018</v>
      </c>
      <c r="Q1490" s="870" t="s">
        <v>809</v>
      </c>
      <c r="R1490" s="870" t="s">
        <v>1019</v>
      </c>
      <c r="S1490" s="863" t="s">
        <v>1021</v>
      </c>
      <c r="T1490" s="863" t="s">
        <v>1010</v>
      </c>
      <c r="U1490" s="863" t="s">
        <v>1011</v>
      </c>
      <c r="V1490" s="863" t="s">
        <v>1012</v>
      </c>
      <c r="W1490" s="863" t="s">
        <v>1013</v>
      </c>
      <c r="X1490" s="863" t="s">
        <v>1014</v>
      </c>
    </row>
    <row r="1491" spans="1:29" ht="16.2" thickTop="1">
      <c r="A1491" s="108">
        <v>31</v>
      </c>
      <c r="B1491" t="s">
        <v>709</v>
      </c>
      <c r="C1491" t="s">
        <v>962</v>
      </c>
      <c r="D1491" s="27">
        <v>0.5</v>
      </c>
      <c r="E1491" s="133">
        <v>44426</v>
      </c>
      <c r="G1491">
        <v>2</v>
      </c>
      <c r="H1491">
        <v>4.0199999999999996</v>
      </c>
      <c r="I1491">
        <v>3.79</v>
      </c>
      <c r="J1491" s="172">
        <v>0.94278606965174139</v>
      </c>
      <c r="K1491" s="27">
        <v>6.9</v>
      </c>
      <c r="L1491" s="27">
        <v>26</v>
      </c>
      <c r="M1491" s="27">
        <v>6.25</v>
      </c>
      <c r="N1491" s="27">
        <v>12.5</v>
      </c>
      <c r="O1491" s="24">
        <v>4.3913833333333328</v>
      </c>
      <c r="P1491" s="24">
        <v>3.3320000000000007</v>
      </c>
      <c r="Q1491" s="24">
        <v>0.44802718258095825</v>
      </c>
      <c r="R1491" s="371">
        <v>35.252682926829273</v>
      </c>
      <c r="S1491" s="24">
        <v>7.7233833333333335</v>
      </c>
      <c r="T1491" t="s">
        <v>1025</v>
      </c>
      <c r="U1491" t="s">
        <v>1128</v>
      </c>
      <c r="V1491" t="s">
        <v>1028</v>
      </c>
      <c r="W1491" t="s">
        <v>1178</v>
      </c>
    </row>
    <row r="1492" spans="1:29">
      <c r="A1492" s="108">
        <v>31</v>
      </c>
      <c r="B1492" t="s">
        <v>709</v>
      </c>
      <c r="C1492" t="s">
        <v>962</v>
      </c>
      <c r="D1492" s="27">
        <v>1</v>
      </c>
      <c r="E1492" s="133">
        <v>44426</v>
      </c>
      <c r="K1492" s="27">
        <v>6.9</v>
      </c>
      <c r="L1492" s="27">
        <v>26</v>
      </c>
      <c r="M1492" s="27" t="s">
        <v>811</v>
      </c>
      <c r="N1492" s="27" t="s">
        <v>811</v>
      </c>
      <c r="O1492" s="24" t="s">
        <v>811</v>
      </c>
      <c r="P1492" s="24" t="s">
        <v>811</v>
      </c>
      <c r="Q1492" s="24" t="s">
        <v>811</v>
      </c>
      <c r="R1492" s="24" t="s">
        <v>811</v>
      </c>
      <c r="S1492" s="24" t="s">
        <v>811</v>
      </c>
    </row>
    <row r="1493" spans="1:29">
      <c r="A1493" s="108">
        <v>31</v>
      </c>
      <c r="B1493" t="s">
        <v>709</v>
      </c>
      <c r="C1493" t="s">
        <v>962</v>
      </c>
      <c r="D1493" s="27">
        <v>2</v>
      </c>
      <c r="E1493" s="133">
        <v>44426</v>
      </c>
      <c r="K1493" s="27">
        <v>6.91</v>
      </c>
      <c r="L1493" s="27">
        <v>25.9</v>
      </c>
      <c r="M1493" s="27" t="s">
        <v>811</v>
      </c>
      <c r="N1493" s="27" t="s">
        <v>811</v>
      </c>
      <c r="O1493" s="24" t="s">
        <v>811</v>
      </c>
      <c r="P1493" s="24" t="s">
        <v>811</v>
      </c>
      <c r="Q1493" s="24" t="s">
        <v>811</v>
      </c>
      <c r="R1493" s="24" t="s">
        <v>811</v>
      </c>
      <c r="S1493" s="24" t="s">
        <v>811</v>
      </c>
    </row>
    <row r="1494" spans="1:29">
      <c r="A1494" s="108">
        <v>31</v>
      </c>
      <c r="B1494" t="s">
        <v>709</v>
      </c>
      <c r="C1494" t="s">
        <v>962</v>
      </c>
      <c r="D1494" s="27">
        <v>3</v>
      </c>
      <c r="E1494" s="133">
        <v>44426</v>
      </c>
      <c r="K1494" s="27">
        <v>6.9</v>
      </c>
      <c r="L1494" s="27">
        <v>25.9</v>
      </c>
      <c r="M1494" s="27" t="s">
        <v>811</v>
      </c>
      <c r="N1494" s="27" t="s">
        <v>811</v>
      </c>
      <c r="O1494" s="24" t="s">
        <v>811</v>
      </c>
      <c r="P1494" s="24" t="s">
        <v>811</v>
      </c>
      <c r="Q1494" s="24" t="s">
        <v>811</v>
      </c>
      <c r="R1494" s="24" t="s">
        <v>811</v>
      </c>
      <c r="S1494" s="24" t="s">
        <v>811</v>
      </c>
    </row>
    <row r="1495" spans="1:29">
      <c r="A1495" s="108">
        <v>31</v>
      </c>
      <c r="B1495" t="s">
        <v>709</v>
      </c>
      <c r="C1495" t="s">
        <v>962</v>
      </c>
      <c r="D1495" s="27">
        <v>3.75</v>
      </c>
      <c r="E1495" s="133">
        <v>44426</v>
      </c>
      <c r="K1495" s="27">
        <v>5.08</v>
      </c>
      <c r="L1495" s="27">
        <v>25</v>
      </c>
      <c r="M1495" s="27">
        <v>6.18</v>
      </c>
      <c r="N1495" s="27">
        <v>12.5</v>
      </c>
      <c r="O1495" s="24">
        <v>5.5658404761904761</v>
      </c>
      <c r="P1495" s="24">
        <v>1.8651428571428574</v>
      </c>
      <c r="Q1495" s="24">
        <v>0.51203106580680935</v>
      </c>
      <c r="R1495" s="371">
        <v>42.366504065040644</v>
      </c>
      <c r="S1495" s="24">
        <v>7.4309833333333337</v>
      </c>
    </row>
    <row r="1496" spans="1:29">
      <c r="D1496" s="27"/>
      <c r="E1496" s="133"/>
      <c r="K1496" s="27"/>
      <c r="L1496" s="27"/>
      <c r="M1496" s="27"/>
      <c r="N1496" s="27"/>
      <c r="O1496" s="24"/>
      <c r="P1496" s="24"/>
      <c r="Q1496" s="24"/>
      <c r="R1496" s="371"/>
      <c r="S1496" s="24"/>
    </row>
    <row r="1497" spans="1:29" s="832" customFormat="1" ht="21" thickBot="1">
      <c r="A1497" s="144" t="s">
        <v>20</v>
      </c>
      <c r="B1497" s="144" t="s">
        <v>701</v>
      </c>
      <c r="C1497" s="146" t="s">
        <v>805</v>
      </c>
      <c r="D1497" s="1559" t="s">
        <v>786</v>
      </c>
      <c r="E1497" s="144" t="s">
        <v>1000</v>
      </c>
      <c r="F1497" s="146" t="s">
        <v>1008</v>
      </c>
      <c r="G1497" s="146" t="s">
        <v>806</v>
      </c>
      <c r="H1497" s="146" t="s">
        <v>807</v>
      </c>
      <c r="I1497" s="1560" t="s">
        <v>1009</v>
      </c>
      <c r="J1497" s="144" t="s">
        <v>1015</v>
      </c>
      <c r="K1497" s="148" t="s">
        <v>1016</v>
      </c>
      <c r="L1497" s="144" t="s">
        <v>703</v>
      </c>
      <c r="M1497" s="146" t="s">
        <v>1017</v>
      </c>
      <c r="N1497" s="149" t="s">
        <v>808</v>
      </c>
      <c r="O1497" s="149" t="s">
        <v>1018</v>
      </c>
      <c r="P1497" s="149" t="s">
        <v>809</v>
      </c>
      <c r="Q1497" s="149" t="s">
        <v>1019</v>
      </c>
      <c r="R1497" s="1409" t="s">
        <v>1021</v>
      </c>
      <c r="S1497" s="144" t="s">
        <v>1010</v>
      </c>
      <c r="T1497" s="146" t="s">
        <v>1011</v>
      </c>
      <c r="U1497" s="144" t="s">
        <v>1012</v>
      </c>
      <c r="V1497" s="146" t="s">
        <v>1013</v>
      </c>
      <c r="W1497" s="144" t="s">
        <v>1014</v>
      </c>
    </row>
    <row r="1498" spans="1:29" ht="16.2" thickTop="1">
      <c r="A1498" t="s">
        <v>709</v>
      </c>
      <c r="B1498" t="s">
        <v>963</v>
      </c>
      <c r="C1498" s="27">
        <v>0.5</v>
      </c>
      <c r="D1498" s="55">
        <v>44798</v>
      </c>
      <c r="E1498" s="27"/>
      <c r="F1498">
        <v>2</v>
      </c>
      <c r="G1498">
        <v>5</v>
      </c>
      <c r="H1498">
        <v>5</v>
      </c>
      <c r="I1498" s="1562">
        <v>1</v>
      </c>
      <c r="J1498" s="27">
        <v>6.5</v>
      </c>
      <c r="K1498" s="27">
        <v>26.3</v>
      </c>
      <c r="L1498" s="22">
        <v>6.4</v>
      </c>
      <c r="M1498" s="23">
        <v>12.6</v>
      </c>
      <c r="N1498" s="24">
        <v>1.3502218453762307</v>
      </c>
      <c r="O1498" s="24">
        <v>0.56494514767932535</v>
      </c>
      <c r="P1498" s="24">
        <v>0.49472904772111698</v>
      </c>
      <c r="Q1498" s="49">
        <v>43.750935685573914</v>
      </c>
      <c r="R1498" s="24">
        <v>1.9151669930555562</v>
      </c>
      <c r="S1498" t="s">
        <v>1022</v>
      </c>
      <c r="T1498">
        <v>1</v>
      </c>
      <c r="U1498">
        <v>2</v>
      </c>
      <c r="V1498" t="s">
        <v>1179</v>
      </c>
    </row>
    <row r="1499" spans="1:29">
      <c r="A1499" t="s">
        <v>709</v>
      </c>
      <c r="B1499" t="s">
        <v>963</v>
      </c>
      <c r="C1499" s="27">
        <v>1</v>
      </c>
      <c r="D1499" s="55">
        <v>44798</v>
      </c>
      <c r="E1499" s="27"/>
      <c r="I1499" s="1561"/>
      <c r="J1499" s="27">
        <v>6.5</v>
      </c>
      <c r="K1499" s="27">
        <v>25.9</v>
      </c>
      <c r="L1499" s="27" t="s">
        <v>811</v>
      </c>
      <c r="M1499" s="27" t="s">
        <v>811</v>
      </c>
      <c r="N1499" s="24" t="s">
        <v>811</v>
      </c>
      <c r="O1499" s="24" t="s">
        <v>811</v>
      </c>
      <c r="P1499" s="27" t="s">
        <v>811</v>
      </c>
      <c r="Q1499" s="24" t="s">
        <v>811</v>
      </c>
      <c r="R1499" s="24" t="s">
        <v>811</v>
      </c>
    </row>
    <row r="1500" spans="1:29">
      <c r="A1500" t="s">
        <v>709</v>
      </c>
      <c r="B1500" t="s">
        <v>963</v>
      </c>
      <c r="C1500" s="27">
        <v>2</v>
      </c>
      <c r="D1500" s="55">
        <v>44798</v>
      </c>
      <c r="E1500" s="27"/>
      <c r="I1500" s="1561"/>
      <c r="J1500" s="27">
        <v>6.41</v>
      </c>
      <c r="K1500" s="27">
        <v>25.7</v>
      </c>
      <c r="L1500" s="27" t="s">
        <v>811</v>
      </c>
      <c r="M1500" s="27" t="s">
        <v>811</v>
      </c>
      <c r="N1500" s="24" t="s">
        <v>811</v>
      </c>
      <c r="O1500" s="24" t="s">
        <v>811</v>
      </c>
      <c r="P1500" s="27" t="s">
        <v>811</v>
      </c>
      <c r="Q1500" s="24" t="s">
        <v>811</v>
      </c>
      <c r="R1500" s="24" t="s">
        <v>811</v>
      </c>
      <c r="X1500" s="27"/>
      <c r="Y1500" s="27"/>
      <c r="Z1500" s="27"/>
      <c r="AA1500" s="27"/>
      <c r="AB1500" s="27"/>
      <c r="AC1500" s="27"/>
    </row>
    <row r="1501" spans="1:29">
      <c r="A1501" t="s">
        <v>709</v>
      </c>
      <c r="B1501" t="s">
        <v>963</v>
      </c>
      <c r="C1501" s="27">
        <v>3</v>
      </c>
      <c r="D1501" s="55">
        <v>44798</v>
      </c>
      <c r="E1501" s="27"/>
      <c r="I1501" s="1561"/>
      <c r="J1501" s="27">
        <v>6.16</v>
      </c>
      <c r="K1501" s="27">
        <v>25.5</v>
      </c>
      <c r="L1501" s="27" t="s">
        <v>811</v>
      </c>
      <c r="M1501" s="27" t="s">
        <v>811</v>
      </c>
      <c r="N1501" s="24" t="s">
        <v>811</v>
      </c>
      <c r="O1501" s="24" t="s">
        <v>811</v>
      </c>
      <c r="P1501" s="27" t="s">
        <v>811</v>
      </c>
      <c r="Q1501" s="24" t="s">
        <v>811</v>
      </c>
      <c r="R1501" s="24" t="s">
        <v>811</v>
      </c>
      <c r="X1501" s="27"/>
      <c r="Y1501" s="27"/>
      <c r="Z1501" s="27"/>
      <c r="AA1501" s="27"/>
      <c r="AB1501" s="27"/>
      <c r="AC1501" s="27"/>
    </row>
    <row r="1502" spans="1:29">
      <c r="A1502" t="s">
        <v>709</v>
      </c>
      <c r="B1502" t="s">
        <v>963</v>
      </c>
      <c r="C1502" s="27">
        <v>4</v>
      </c>
      <c r="D1502" s="55">
        <v>44798</v>
      </c>
      <c r="E1502" s="27"/>
      <c r="I1502" s="1561"/>
      <c r="J1502" s="27">
        <v>5.13</v>
      </c>
      <c r="K1502" s="27">
        <v>25.3</v>
      </c>
      <c r="L1502" s="22">
        <v>6.36</v>
      </c>
      <c r="M1502" s="23">
        <v>12.7</v>
      </c>
      <c r="N1502" s="24">
        <v>1.2493226420007035</v>
      </c>
      <c r="O1502" s="24">
        <v>6.7793417721519006E-2</v>
      </c>
      <c r="P1502" s="24">
        <v>0.45939125859818003</v>
      </c>
      <c r="Q1502" s="49">
        <v>42.947005359535503</v>
      </c>
      <c r="R1502" s="24">
        <v>1.3171160597222225</v>
      </c>
      <c r="X1502" s="27"/>
      <c r="Y1502" s="27"/>
      <c r="Z1502" s="27"/>
      <c r="AA1502" s="27"/>
      <c r="AB1502" s="27"/>
      <c r="AC1502" s="27"/>
    </row>
    <row r="1503" spans="1:29">
      <c r="D1503" s="27"/>
      <c r="E1503" s="133"/>
      <c r="K1503" s="27"/>
      <c r="L1503" s="27"/>
      <c r="M1503" s="27"/>
      <c r="N1503" s="27"/>
      <c r="O1503" s="24"/>
      <c r="P1503" s="24"/>
      <c r="Q1503" s="24"/>
      <c r="R1503" s="371"/>
      <c r="S1503" s="24"/>
    </row>
    <row r="1504" spans="1:29">
      <c r="D1504" s="27"/>
      <c r="E1504" s="133"/>
      <c r="K1504" s="27"/>
      <c r="L1504" s="27"/>
      <c r="M1504" s="27"/>
      <c r="N1504" s="27"/>
      <c r="O1504" s="24"/>
      <c r="P1504" s="24"/>
      <c r="Q1504" s="24"/>
      <c r="R1504" s="371"/>
      <c r="S1504" s="24"/>
    </row>
    <row r="1505" spans="1:36" s="747" customFormat="1">
      <c r="A1505" s="983"/>
      <c r="B1505" s="815"/>
      <c r="C1505" s="815"/>
      <c r="D1505" s="815"/>
      <c r="E1505" s="873"/>
      <c r="F1505" s="815"/>
      <c r="G1505" s="815"/>
      <c r="H1505" s="815"/>
      <c r="I1505" s="815"/>
      <c r="J1505" s="875"/>
      <c r="K1505" s="815"/>
      <c r="L1505" s="876"/>
      <c r="M1505" s="815"/>
      <c r="N1505" s="815"/>
      <c r="O1505" s="815"/>
      <c r="P1505" s="815"/>
      <c r="Q1505" s="878"/>
      <c r="R1505" s="878"/>
      <c r="S1505" s="815"/>
      <c r="T1505" s="815"/>
      <c r="U1505" s="815"/>
      <c r="V1505" s="815"/>
      <c r="W1505" s="815"/>
      <c r="X1505" s="815"/>
    </row>
    <row r="1506" spans="1:36" s="747" customFormat="1" ht="31.2">
      <c r="A1506" s="984" t="s">
        <v>964</v>
      </c>
      <c r="B1506" s="815"/>
      <c r="C1506" s="815"/>
      <c r="D1506" s="815"/>
      <c r="E1506" s="873"/>
      <c r="F1506" s="815"/>
      <c r="G1506" s="815"/>
      <c r="H1506" s="815"/>
      <c r="I1506" s="815"/>
      <c r="J1506" s="875"/>
      <c r="K1506" s="815"/>
      <c r="L1506" s="876"/>
      <c r="M1506" s="815"/>
      <c r="N1506" s="815"/>
      <c r="O1506" s="815"/>
      <c r="P1506" s="815"/>
      <c r="Q1506" s="878"/>
      <c r="R1506" s="878"/>
      <c r="S1506" s="815"/>
      <c r="T1506" s="815"/>
      <c r="U1506" s="815"/>
      <c r="V1506" s="815"/>
      <c r="W1506" s="815"/>
      <c r="X1506" s="815"/>
    </row>
    <row r="1507" spans="1:36">
      <c r="A1507" s="840" t="s">
        <v>784</v>
      </c>
      <c r="B1507" s="841" t="s">
        <v>20</v>
      </c>
      <c r="C1507" s="841" t="s">
        <v>701</v>
      </c>
      <c r="D1507" s="841" t="s">
        <v>999</v>
      </c>
      <c r="E1507" s="842" t="s">
        <v>785</v>
      </c>
      <c r="F1507" s="842" t="s">
        <v>786</v>
      </c>
      <c r="G1507" s="842" t="s">
        <v>1000</v>
      </c>
      <c r="H1507" s="842" t="s">
        <v>1001</v>
      </c>
      <c r="I1507" s="842" t="s">
        <v>787</v>
      </c>
      <c r="J1507" s="842" t="s">
        <v>788</v>
      </c>
      <c r="K1507" s="842" t="s">
        <v>789</v>
      </c>
      <c r="L1507" s="842" t="s">
        <v>1002</v>
      </c>
      <c r="M1507" s="842" t="s">
        <v>790</v>
      </c>
      <c r="N1507" s="842" t="s">
        <v>791</v>
      </c>
      <c r="O1507" s="843" t="s">
        <v>792</v>
      </c>
      <c r="P1507" s="843" t="s">
        <v>474</v>
      </c>
      <c r="Q1507" s="843" t="s">
        <v>793</v>
      </c>
      <c r="R1507" s="843" t="s">
        <v>483</v>
      </c>
      <c r="S1507" s="843" t="s">
        <v>794</v>
      </c>
      <c r="T1507" s="843" t="s">
        <v>480</v>
      </c>
      <c r="U1507" s="843" t="s">
        <v>1003</v>
      </c>
      <c r="V1507" s="841" t="s">
        <v>1004</v>
      </c>
      <c r="W1507" s="841" t="s">
        <v>1005</v>
      </c>
      <c r="X1507" s="844" t="s">
        <v>1006</v>
      </c>
      <c r="Y1507" s="845" t="s">
        <v>798</v>
      </c>
      <c r="AE1507" s="848" t="s">
        <v>784</v>
      </c>
      <c r="AF1507" s="849" t="s">
        <v>20</v>
      </c>
      <c r="AG1507" s="849" t="s">
        <v>701</v>
      </c>
      <c r="AH1507" s="849" t="s">
        <v>1005</v>
      </c>
      <c r="AI1507" s="844" t="s">
        <v>1006</v>
      </c>
      <c r="AJ1507" s="850" t="s">
        <v>798</v>
      </c>
    </row>
    <row r="1508" spans="1:36">
      <c r="A1508" s="895" t="s">
        <v>95</v>
      </c>
      <c r="B1508" s="889" t="s">
        <v>709</v>
      </c>
      <c r="C1508" s="889" t="s">
        <v>964</v>
      </c>
      <c r="D1508" s="789"/>
      <c r="E1508" s="896">
        <v>0.5</v>
      </c>
      <c r="F1508" s="897">
        <v>43003</v>
      </c>
      <c r="G1508" s="789"/>
      <c r="H1508" s="789"/>
      <c r="I1508" s="896">
        <v>11.12</v>
      </c>
      <c r="J1508" s="889">
        <v>7.15</v>
      </c>
      <c r="K1508" s="900">
        <v>1.8500443037974683</v>
      </c>
      <c r="L1508" s="888">
        <v>2.4056173003691974</v>
      </c>
      <c r="M1508" s="901">
        <v>0.28140327392197717</v>
      </c>
      <c r="N1508">
        <v>8.7161850064593214</v>
      </c>
      <c r="O1508" s="892">
        <v>7.1499999999999995</v>
      </c>
      <c r="P1508" s="892">
        <v>31.62056758108973</v>
      </c>
      <c r="Q1508" s="902">
        <v>1.0861852320675107</v>
      </c>
      <c r="R1508" s="892">
        <v>31.380058209096404</v>
      </c>
      <c r="S1508" s="902">
        <v>14.756165814919671</v>
      </c>
      <c r="T1508" s="892">
        <v>42.982834999555344</v>
      </c>
      <c r="U1508" s="892">
        <v>35.327820263247162</v>
      </c>
      <c r="V1508" s="893" t="s">
        <v>1030</v>
      </c>
      <c r="W1508" s="889"/>
      <c r="X1508" s="889"/>
      <c r="Y1508" s="903" t="s">
        <v>803</v>
      </c>
    </row>
    <row r="1509" spans="1:36">
      <c r="A1509" s="787" t="s">
        <v>95</v>
      </c>
      <c r="B1509" s="788" t="s">
        <v>709</v>
      </c>
      <c r="C1509" s="788" t="s">
        <v>964</v>
      </c>
      <c r="D1509" s="789"/>
      <c r="E1509" s="790">
        <v>1</v>
      </c>
      <c r="F1509" s="791">
        <v>43003</v>
      </c>
      <c r="G1509" s="789"/>
      <c r="H1509" s="789"/>
      <c r="I1509" s="790">
        <v>11.12</v>
      </c>
      <c r="J1509" s="788">
        <v>7.15</v>
      </c>
      <c r="K1509" s="788"/>
      <c r="L1509" s="789"/>
      <c r="M1509" s="883"/>
      <c r="N1509" t="s">
        <v>803</v>
      </c>
      <c r="O1509" s="788"/>
      <c r="P1509" s="788" t="s">
        <v>803</v>
      </c>
      <c r="Q1509" s="788"/>
      <c r="R1509" s="788" t="s">
        <v>803</v>
      </c>
      <c r="S1509" s="788"/>
      <c r="T1509" s="788" t="s">
        <v>803</v>
      </c>
      <c r="U1509" s="788" t="s">
        <v>803</v>
      </c>
      <c r="V1509" s="788" t="s">
        <v>803</v>
      </c>
      <c r="W1509" s="788"/>
      <c r="X1509" s="788"/>
      <c r="Y1509" s="904" t="s">
        <v>803</v>
      </c>
    </row>
    <row r="1510" spans="1:36">
      <c r="A1510" s="787" t="s">
        <v>95</v>
      </c>
      <c r="B1510" s="788" t="s">
        <v>709</v>
      </c>
      <c r="C1510" s="788" t="s">
        <v>964</v>
      </c>
      <c r="D1510" s="789"/>
      <c r="E1510" s="790">
        <v>2</v>
      </c>
      <c r="F1510" s="791">
        <v>43003</v>
      </c>
      <c r="G1510" s="789"/>
      <c r="H1510" s="789"/>
      <c r="I1510" s="790">
        <v>11.12</v>
      </c>
      <c r="J1510" s="788">
        <v>7.15</v>
      </c>
      <c r="K1510" s="788"/>
      <c r="L1510" s="789"/>
      <c r="M1510" s="883"/>
      <c r="N1510" t="s">
        <v>803</v>
      </c>
      <c r="O1510" s="788"/>
      <c r="P1510" s="788" t="s">
        <v>803</v>
      </c>
      <c r="Q1510" s="788"/>
      <c r="R1510" s="788" t="s">
        <v>803</v>
      </c>
      <c r="S1510" s="788"/>
      <c r="T1510" s="788" t="s">
        <v>803</v>
      </c>
      <c r="U1510" s="788" t="s">
        <v>803</v>
      </c>
      <c r="V1510" s="788" t="s">
        <v>803</v>
      </c>
      <c r="W1510" s="788"/>
      <c r="X1510" s="788"/>
      <c r="Y1510" s="904" t="s">
        <v>803</v>
      </c>
    </row>
    <row r="1511" spans="1:36">
      <c r="A1511" s="787" t="s">
        <v>95</v>
      </c>
      <c r="B1511" s="788" t="s">
        <v>709</v>
      </c>
      <c r="C1511" s="788" t="s">
        <v>964</v>
      </c>
      <c r="D1511" s="789"/>
      <c r="E1511" s="790">
        <v>3</v>
      </c>
      <c r="F1511" s="791">
        <v>43003</v>
      </c>
      <c r="G1511" s="789"/>
      <c r="H1511" s="789"/>
      <c r="I1511" s="790">
        <v>11.12</v>
      </c>
      <c r="J1511" s="788">
        <v>7.15</v>
      </c>
      <c r="K1511" s="793">
        <v>1.3835113924050637</v>
      </c>
      <c r="L1511" s="888">
        <v>1.4487422117616027</v>
      </c>
      <c r="M1511" s="885">
        <v>0.28140327392197717</v>
      </c>
      <c r="N1511">
        <v>8.7161850064593214</v>
      </c>
      <c r="O1511" s="788"/>
      <c r="P1511" s="788" t="s">
        <v>803</v>
      </c>
      <c r="Q1511" s="788"/>
      <c r="R1511" s="788" t="s">
        <v>803</v>
      </c>
      <c r="S1511" s="788"/>
      <c r="T1511" s="788" t="s">
        <v>803</v>
      </c>
      <c r="U1511" s="788" t="s">
        <v>803</v>
      </c>
      <c r="V1511" s="788" t="s">
        <v>803</v>
      </c>
      <c r="W1511" s="788"/>
      <c r="X1511" s="788"/>
      <c r="Y1511" s="904" t="s">
        <v>803</v>
      </c>
    </row>
    <row r="1512" spans="1:36">
      <c r="A1512" s="787" t="s">
        <v>95</v>
      </c>
      <c r="B1512" s="788" t="s">
        <v>709</v>
      </c>
      <c r="C1512" s="788" t="s">
        <v>964</v>
      </c>
      <c r="D1512" s="789"/>
      <c r="E1512" s="790">
        <v>4</v>
      </c>
      <c r="F1512" s="791">
        <v>43003</v>
      </c>
      <c r="G1512" s="789"/>
      <c r="H1512" s="789"/>
      <c r="I1512" s="790">
        <v>11.12</v>
      </c>
      <c r="J1512" s="788">
        <v>7.15</v>
      </c>
      <c r="K1512" s="788"/>
      <c r="L1512" s="789"/>
      <c r="M1512" s="883"/>
      <c r="N1512" t="s">
        <v>803</v>
      </c>
      <c r="O1512" s="788"/>
      <c r="P1512" s="788" t="s">
        <v>803</v>
      </c>
      <c r="Q1512" s="788"/>
      <c r="R1512" s="788" t="s">
        <v>803</v>
      </c>
      <c r="S1512" s="788"/>
      <c r="T1512" s="788" t="s">
        <v>803</v>
      </c>
      <c r="U1512" s="788" t="s">
        <v>803</v>
      </c>
      <c r="V1512" s="788" t="s">
        <v>803</v>
      </c>
      <c r="W1512" s="788"/>
      <c r="X1512" s="788"/>
      <c r="Y1512" s="904" t="s">
        <v>803</v>
      </c>
    </row>
    <row r="1513" spans="1:36">
      <c r="A1513" s="787" t="s">
        <v>95</v>
      </c>
      <c r="B1513" s="788" t="s">
        <v>709</v>
      </c>
      <c r="C1513" s="788" t="s">
        <v>964</v>
      </c>
      <c r="D1513" s="789"/>
      <c r="E1513" s="790">
        <v>5</v>
      </c>
      <c r="F1513" s="791">
        <v>43003</v>
      </c>
      <c r="G1513" s="789"/>
      <c r="H1513" s="789"/>
      <c r="I1513" s="790">
        <v>11.12</v>
      </c>
      <c r="J1513" s="788">
        <v>7.15</v>
      </c>
      <c r="K1513" s="788"/>
      <c r="L1513" s="789"/>
      <c r="M1513" s="883"/>
      <c r="N1513" t="s">
        <v>803</v>
      </c>
      <c r="O1513" s="788"/>
      <c r="P1513" s="788" t="s">
        <v>803</v>
      </c>
      <c r="Q1513" s="788"/>
      <c r="R1513" s="788" t="s">
        <v>803</v>
      </c>
      <c r="S1513" s="788"/>
      <c r="T1513" s="788" t="s">
        <v>803</v>
      </c>
      <c r="U1513" s="788" t="s">
        <v>803</v>
      </c>
      <c r="V1513" s="788" t="s">
        <v>803</v>
      </c>
      <c r="W1513" s="788"/>
      <c r="X1513" s="788"/>
      <c r="Y1513" s="904" t="s">
        <v>803</v>
      </c>
    </row>
    <row r="1514" spans="1:36">
      <c r="A1514" s="787" t="s">
        <v>95</v>
      </c>
      <c r="B1514" s="788" t="s">
        <v>709</v>
      </c>
      <c r="C1514" s="788" t="s">
        <v>964</v>
      </c>
      <c r="D1514" s="789"/>
      <c r="E1514" s="790">
        <v>6</v>
      </c>
      <c r="F1514" s="791">
        <v>43003</v>
      </c>
      <c r="G1514" s="789"/>
      <c r="H1514" s="789"/>
      <c r="I1514" s="790">
        <v>11.12</v>
      </c>
      <c r="J1514" s="788">
        <v>7.15</v>
      </c>
      <c r="K1514" s="788"/>
      <c r="L1514" s="789"/>
      <c r="M1514" s="883"/>
      <c r="N1514" t="s">
        <v>803</v>
      </c>
      <c r="O1514" s="788"/>
      <c r="P1514" s="788" t="s">
        <v>803</v>
      </c>
      <c r="Q1514" s="788"/>
      <c r="R1514" s="788" t="s">
        <v>803</v>
      </c>
      <c r="S1514" s="788"/>
      <c r="T1514" s="788" t="s">
        <v>803</v>
      </c>
      <c r="U1514" s="788" t="s">
        <v>803</v>
      </c>
      <c r="V1514" s="788" t="s">
        <v>803</v>
      </c>
      <c r="W1514" s="788"/>
      <c r="X1514" s="788"/>
      <c r="Y1514" s="904" t="s">
        <v>803</v>
      </c>
    </row>
    <row r="1515" spans="1:36">
      <c r="A1515" s="787" t="s">
        <v>95</v>
      </c>
      <c r="B1515" s="788" t="s">
        <v>709</v>
      </c>
      <c r="C1515" s="788" t="s">
        <v>964</v>
      </c>
      <c r="D1515" s="789"/>
      <c r="E1515" s="790">
        <v>7</v>
      </c>
      <c r="F1515" s="791">
        <v>43003</v>
      </c>
      <c r="G1515" s="789"/>
      <c r="H1515" s="789"/>
      <c r="I1515" s="790">
        <v>11.12</v>
      </c>
      <c r="J1515" s="788">
        <v>7.15</v>
      </c>
      <c r="K1515" s="788"/>
      <c r="L1515" s="789"/>
      <c r="M1515" s="883"/>
      <c r="N1515" t="s">
        <v>803</v>
      </c>
      <c r="O1515" s="788"/>
      <c r="P1515" s="788" t="s">
        <v>803</v>
      </c>
      <c r="Q1515" s="788"/>
      <c r="R1515" s="788" t="s">
        <v>803</v>
      </c>
      <c r="S1515" s="788"/>
      <c r="T1515" s="788" t="s">
        <v>803</v>
      </c>
      <c r="U1515" s="788" t="s">
        <v>803</v>
      </c>
      <c r="V1515" s="788" t="s">
        <v>803</v>
      </c>
      <c r="W1515" s="788"/>
      <c r="X1515" s="788"/>
      <c r="Y1515" s="904" t="s">
        <v>803</v>
      </c>
    </row>
    <row r="1516" spans="1:36">
      <c r="A1516" s="787" t="s">
        <v>95</v>
      </c>
      <c r="B1516" s="788" t="s">
        <v>709</v>
      </c>
      <c r="C1516" s="788" t="s">
        <v>964</v>
      </c>
      <c r="D1516" s="789"/>
      <c r="E1516" s="790">
        <v>8</v>
      </c>
      <c r="F1516" s="791">
        <v>43003</v>
      </c>
      <c r="G1516" s="789"/>
      <c r="H1516" s="789"/>
      <c r="I1516" s="790">
        <v>11.12</v>
      </c>
      <c r="J1516" s="788">
        <v>7.15</v>
      </c>
      <c r="K1516" s="788"/>
      <c r="L1516" s="789"/>
      <c r="M1516" s="883"/>
      <c r="N1516" t="s">
        <v>803</v>
      </c>
      <c r="O1516" s="788"/>
      <c r="P1516" s="788" t="s">
        <v>803</v>
      </c>
      <c r="Q1516" s="788"/>
      <c r="R1516" s="788" t="s">
        <v>803</v>
      </c>
      <c r="S1516" s="788"/>
      <c r="T1516" s="788" t="s">
        <v>803</v>
      </c>
      <c r="U1516" s="788" t="s">
        <v>803</v>
      </c>
      <c r="V1516" s="788" t="s">
        <v>803</v>
      </c>
      <c r="W1516" s="788"/>
      <c r="X1516" s="788"/>
      <c r="Y1516" s="904" t="s">
        <v>803</v>
      </c>
    </row>
    <row r="1517" spans="1:36">
      <c r="A1517" s="787" t="s">
        <v>95</v>
      </c>
      <c r="B1517" s="788" t="s">
        <v>709</v>
      </c>
      <c r="C1517" s="788" t="s">
        <v>964</v>
      </c>
      <c r="D1517" s="789"/>
      <c r="E1517" s="790">
        <v>9</v>
      </c>
      <c r="F1517" s="791">
        <v>43003</v>
      </c>
      <c r="G1517" s="789"/>
      <c r="H1517" s="789"/>
      <c r="I1517" s="790">
        <v>11.12</v>
      </c>
      <c r="J1517" s="788">
        <v>7.15</v>
      </c>
      <c r="K1517" s="788"/>
      <c r="L1517" s="788"/>
      <c r="M1517" s="883"/>
      <c r="N1517" t="s">
        <v>803</v>
      </c>
      <c r="O1517" s="788"/>
      <c r="P1517" s="788" t="s">
        <v>803</v>
      </c>
      <c r="Q1517" s="788"/>
      <c r="R1517" s="788" t="s">
        <v>803</v>
      </c>
      <c r="S1517" s="788"/>
      <c r="T1517" s="788" t="s">
        <v>803</v>
      </c>
      <c r="U1517" s="788" t="s">
        <v>803</v>
      </c>
      <c r="V1517" s="788" t="s">
        <v>803</v>
      </c>
      <c r="W1517" s="788"/>
      <c r="X1517" s="788"/>
      <c r="Y1517" s="904" t="s">
        <v>803</v>
      </c>
    </row>
    <row r="1518" spans="1:36">
      <c r="A1518" s="787" t="s">
        <v>95</v>
      </c>
      <c r="B1518" s="788" t="s">
        <v>709</v>
      </c>
      <c r="C1518" s="788" t="s">
        <v>964</v>
      </c>
      <c r="D1518" s="789"/>
      <c r="E1518" s="790">
        <v>10</v>
      </c>
      <c r="F1518" s="791">
        <v>43003</v>
      </c>
      <c r="G1518" s="789"/>
      <c r="H1518" s="789"/>
      <c r="I1518" s="790">
        <v>11.12</v>
      </c>
      <c r="J1518" s="788">
        <v>7.15</v>
      </c>
      <c r="K1518" s="882">
        <v>2.5000000000000001E-2</v>
      </c>
      <c r="L1518" s="888">
        <v>65.879672123153995</v>
      </c>
      <c r="M1518" s="885">
        <v>0.86640819499710631</v>
      </c>
      <c r="N1518">
        <v>26.836127431840371</v>
      </c>
      <c r="O1518" s="788"/>
      <c r="P1518" s="788" t="s">
        <v>803</v>
      </c>
      <c r="Q1518" s="788"/>
      <c r="R1518" s="788" t="s">
        <v>803</v>
      </c>
      <c r="S1518" s="788"/>
      <c r="T1518" s="788" t="s">
        <v>803</v>
      </c>
      <c r="U1518" s="788" t="s">
        <v>803</v>
      </c>
      <c r="V1518" s="788" t="s">
        <v>803</v>
      </c>
      <c r="W1518" s="788"/>
      <c r="X1518" s="788"/>
      <c r="Y1518" s="904" t="s">
        <v>803</v>
      </c>
    </row>
    <row r="1519" spans="1:36">
      <c r="A1519" s="787"/>
      <c r="B1519" s="788"/>
      <c r="C1519" s="788"/>
      <c r="D1519" s="789"/>
      <c r="E1519" s="790"/>
      <c r="F1519" s="791"/>
      <c r="G1519" s="789"/>
      <c r="H1519" s="789"/>
      <c r="I1519" s="790"/>
      <c r="J1519" s="788"/>
      <c r="K1519" s="882"/>
      <c r="L1519" s="888"/>
      <c r="M1519" s="885"/>
      <c r="O1519" s="788"/>
      <c r="P1519" s="788"/>
      <c r="Q1519" s="788"/>
      <c r="R1519" s="788"/>
      <c r="S1519" s="788"/>
      <c r="T1519" s="788"/>
      <c r="U1519" s="788"/>
      <c r="V1519" s="788"/>
      <c r="W1519" s="788"/>
      <c r="X1519" s="788"/>
      <c r="Y1519" s="904"/>
    </row>
    <row r="1520" spans="1:36">
      <c r="A1520" s="787" t="s">
        <v>95</v>
      </c>
      <c r="B1520" s="788" t="s">
        <v>368</v>
      </c>
      <c r="C1520" s="789" t="s">
        <v>96</v>
      </c>
      <c r="D1520" s="789" t="s">
        <v>1163</v>
      </c>
      <c r="E1520" s="789">
        <v>0.5</v>
      </c>
      <c r="F1520" s="886">
        <v>43333</v>
      </c>
      <c r="G1520" s="790"/>
      <c r="H1520" s="790"/>
      <c r="I1520" s="789">
        <v>10.55</v>
      </c>
      <c r="J1520" s="789">
        <v>4.5350000000000001</v>
      </c>
      <c r="K1520" s="789">
        <v>2.54</v>
      </c>
      <c r="L1520" s="789">
        <v>1.34</v>
      </c>
      <c r="M1520" s="951">
        <v>0.22</v>
      </c>
      <c r="N1520">
        <v>6.8142800000000001</v>
      </c>
      <c r="O1520" s="784">
        <v>4.5350000000000001</v>
      </c>
      <c r="P1520" s="784">
        <v>38.188974492462023</v>
      </c>
      <c r="Q1520" s="784">
        <v>1.5774999999999999</v>
      </c>
      <c r="R1520" s="784">
        <v>35.040973201278348</v>
      </c>
      <c r="S1520" s="784">
        <v>16.416219999999999</v>
      </c>
      <c r="T1520" s="784">
        <v>44.520875644576215</v>
      </c>
      <c r="U1520" s="784">
        <v>39.250274446105529</v>
      </c>
      <c r="V1520" s="785" t="s">
        <v>1030</v>
      </c>
      <c r="W1520" s="784"/>
      <c r="X1520" s="788"/>
      <c r="Y1520" s="904" t="s">
        <v>803</v>
      </c>
    </row>
    <row r="1521" spans="1:26">
      <c r="A1521" s="787" t="s">
        <v>95</v>
      </c>
      <c r="B1521" s="788" t="s">
        <v>368</v>
      </c>
      <c r="C1521" s="789" t="s">
        <v>96</v>
      </c>
      <c r="D1521" s="789" t="s">
        <v>1163</v>
      </c>
      <c r="E1521" s="789">
        <v>1</v>
      </c>
      <c r="F1521" s="886">
        <v>43333</v>
      </c>
      <c r="G1521" s="790"/>
      <c r="H1521" s="790"/>
      <c r="I1521" s="789">
        <v>10.55</v>
      </c>
      <c r="J1521" s="789">
        <v>4.5350000000000001</v>
      </c>
      <c r="K1521" s="789"/>
      <c r="L1521" s="789"/>
      <c r="M1521" s="951"/>
      <c r="N1521" t="s">
        <v>803</v>
      </c>
      <c r="O1521" s="784"/>
      <c r="P1521" s="784" t="s">
        <v>803</v>
      </c>
      <c r="Q1521" s="784"/>
      <c r="R1521" s="784" t="s">
        <v>803</v>
      </c>
      <c r="S1521" s="784"/>
      <c r="T1521" s="784" t="s">
        <v>803</v>
      </c>
      <c r="U1521" s="784" t="s">
        <v>803</v>
      </c>
      <c r="V1521" s="785" t="s">
        <v>803</v>
      </c>
      <c r="W1521" s="784"/>
      <c r="X1521" s="788"/>
      <c r="Y1521" s="904" t="s">
        <v>803</v>
      </c>
    </row>
    <row r="1522" spans="1:26">
      <c r="A1522" s="787" t="s">
        <v>95</v>
      </c>
      <c r="B1522" s="788" t="s">
        <v>368</v>
      </c>
      <c r="C1522" s="789" t="s">
        <v>96</v>
      </c>
      <c r="D1522" s="789" t="s">
        <v>1163</v>
      </c>
      <c r="E1522" s="789">
        <v>2</v>
      </c>
      <c r="F1522" s="886">
        <v>43333</v>
      </c>
      <c r="G1522" s="790"/>
      <c r="H1522" s="790"/>
      <c r="I1522" s="789">
        <v>10.55</v>
      </c>
      <c r="J1522" s="789">
        <v>4.5350000000000001</v>
      </c>
      <c r="K1522" s="789"/>
      <c r="L1522" s="789"/>
      <c r="M1522" s="951"/>
      <c r="N1522" t="s">
        <v>803</v>
      </c>
      <c r="O1522" s="784"/>
      <c r="P1522" s="784" t="s">
        <v>803</v>
      </c>
      <c r="Q1522" s="784"/>
      <c r="R1522" s="784" t="s">
        <v>803</v>
      </c>
      <c r="S1522" s="784"/>
      <c r="T1522" s="784" t="s">
        <v>803</v>
      </c>
      <c r="U1522" s="784" t="s">
        <v>803</v>
      </c>
      <c r="V1522" s="785" t="s">
        <v>803</v>
      </c>
      <c r="W1522" s="784"/>
      <c r="X1522" s="788"/>
      <c r="Y1522" s="904" t="s">
        <v>803</v>
      </c>
    </row>
    <row r="1523" spans="1:26">
      <c r="A1523" s="787" t="s">
        <v>95</v>
      </c>
      <c r="B1523" s="788" t="s">
        <v>368</v>
      </c>
      <c r="C1523" s="789" t="s">
        <v>96</v>
      </c>
      <c r="D1523" s="789" t="s">
        <v>1163</v>
      </c>
      <c r="E1523" s="789">
        <v>3</v>
      </c>
      <c r="F1523" s="886">
        <v>43333</v>
      </c>
      <c r="G1523" s="790"/>
      <c r="H1523" s="790"/>
      <c r="I1523" s="789">
        <v>10.55</v>
      </c>
      <c r="J1523" s="789">
        <v>4.5350000000000001</v>
      </c>
      <c r="K1523" s="789">
        <v>1.46</v>
      </c>
      <c r="L1523" s="789">
        <v>1.36</v>
      </c>
      <c r="M1523" s="951">
        <v>0.28999999999999998</v>
      </c>
      <c r="N1523">
        <v>8.9824599999999997</v>
      </c>
      <c r="O1523" s="784"/>
      <c r="P1523" s="784" t="s">
        <v>803</v>
      </c>
      <c r="Q1523" s="784"/>
      <c r="R1523" s="784" t="s">
        <v>803</v>
      </c>
      <c r="S1523" s="784"/>
      <c r="T1523" s="784" t="s">
        <v>803</v>
      </c>
      <c r="U1523" s="784" t="s">
        <v>803</v>
      </c>
      <c r="V1523" s="785" t="s">
        <v>803</v>
      </c>
      <c r="W1523" s="784"/>
      <c r="X1523" s="788"/>
      <c r="Y1523" s="904" t="s">
        <v>803</v>
      </c>
    </row>
    <row r="1524" spans="1:26">
      <c r="A1524" s="787" t="s">
        <v>95</v>
      </c>
      <c r="B1524" s="788" t="s">
        <v>368</v>
      </c>
      <c r="C1524" s="789" t="s">
        <v>96</v>
      </c>
      <c r="D1524" s="789" t="s">
        <v>1163</v>
      </c>
      <c r="E1524" s="789">
        <v>4</v>
      </c>
      <c r="F1524" s="886">
        <v>43333</v>
      </c>
      <c r="G1524" s="790"/>
      <c r="H1524" s="790"/>
      <c r="I1524" s="789">
        <v>10.55</v>
      </c>
      <c r="J1524" s="789">
        <v>4.5350000000000001</v>
      </c>
      <c r="K1524" s="789"/>
      <c r="L1524" s="789"/>
      <c r="M1524" s="951"/>
      <c r="N1524" t="s">
        <v>803</v>
      </c>
      <c r="O1524" s="784"/>
      <c r="P1524" s="784" t="s">
        <v>803</v>
      </c>
      <c r="Q1524" s="784"/>
      <c r="R1524" s="784" t="s">
        <v>803</v>
      </c>
      <c r="S1524" s="784"/>
      <c r="T1524" s="784" t="s">
        <v>803</v>
      </c>
      <c r="U1524" s="784" t="s">
        <v>803</v>
      </c>
      <c r="V1524" s="785" t="s">
        <v>803</v>
      </c>
      <c r="W1524" s="784"/>
      <c r="X1524" s="788"/>
      <c r="Y1524" s="904" t="s">
        <v>803</v>
      </c>
    </row>
    <row r="1525" spans="1:26">
      <c r="A1525" s="787" t="s">
        <v>95</v>
      </c>
      <c r="B1525" s="788" t="s">
        <v>368</v>
      </c>
      <c r="C1525" s="789" t="s">
        <v>96</v>
      </c>
      <c r="D1525" s="789" t="s">
        <v>1163</v>
      </c>
      <c r="E1525" s="789">
        <v>5</v>
      </c>
      <c r="F1525" s="886">
        <v>43333</v>
      </c>
      <c r="G1525" s="790"/>
      <c r="H1525" s="790"/>
      <c r="I1525" s="789">
        <v>10.55</v>
      </c>
      <c r="J1525" s="789">
        <v>4.5350000000000001</v>
      </c>
      <c r="K1525" s="789"/>
      <c r="L1525" s="789"/>
      <c r="M1525" s="951"/>
      <c r="N1525" t="s">
        <v>803</v>
      </c>
      <c r="O1525" s="784"/>
      <c r="P1525" s="784" t="s">
        <v>803</v>
      </c>
      <c r="Q1525" s="784"/>
      <c r="R1525" s="784" t="s">
        <v>803</v>
      </c>
      <c r="S1525" s="784"/>
      <c r="T1525" s="784" t="s">
        <v>803</v>
      </c>
      <c r="U1525" s="784" t="s">
        <v>803</v>
      </c>
      <c r="V1525" s="785" t="s">
        <v>803</v>
      </c>
      <c r="W1525" s="784"/>
      <c r="X1525" s="788"/>
      <c r="Y1525" s="904" t="s">
        <v>803</v>
      </c>
    </row>
    <row r="1526" spans="1:26">
      <c r="A1526" s="787" t="s">
        <v>95</v>
      </c>
      <c r="B1526" s="788" t="s">
        <v>368</v>
      </c>
      <c r="C1526" s="789" t="s">
        <v>96</v>
      </c>
      <c r="D1526" s="789" t="s">
        <v>1163</v>
      </c>
      <c r="E1526" s="789">
        <v>6</v>
      </c>
      <c r="F1526" s="886">
        <v>43333</v>
      </c>
      <c r="G1526" s="790"/>
      <c r="H1526" s="790"/>
      <c r="I1526" s="789">
        <v>10.55</v>
      </c>
      <c r="J1526" s="789">
        <v>4.5350000000000001</v>
      </c>
      <c r="K1526" s="789">
        <v>2.2799999999999998</v>
      </c>
      <c r="L1526" s="789">
        <v>2.77</v>
      </c>
      <c r="M1526" s="951">
        <v>0.44</v>
      </c>
      <c r="N1526">
        <v>13.62856</v>
      </c>
      <c r="O1526" s="784"/>
      <c r="P1526" s="784" t="s">
        <v>803</v>
      </c>
      <c r="Q1526" s="784"/>
      <c r="R1526" s="784" t="s">
        <v>803</v>
      </c>
      <c r="S1526" s="784"/>
      <c r="T1526" s="784" t="s">
        <v>803</v>
      </c>
      <c r="U1526" s="784" t="s">
        <v>803</v>
      </c>
      <c r="V1526" s="785" t="s">
        <v>803</v>
      </c>
      <c r="W1526" s="784"/>
      <c r="X1526" s="788"/>
      <c r="Y1526" s="904" t="s">
        <v>803</v>
      </c>
    </row>
    <row r="1527" spans="1:26">
      <c r="A1527" s="787" t="s">
        <v>95</v>
      </c>
      <c r="B1527" s="788" t="s">
        <v>368</v>
      </c>
      <c r="C1527" s="789" t="s">
        <v>96</v>
      </c>
      <c r="D1527" s="789" t="s">
        <v>1163</v>
      </c>
      <c r="E1527" s="789">
        <v>7</v>
      </c>
      <c r="F1527" s="886">
        <v>43333</v>
      </c>
      <c r="G1527" s="790"/>
      <c r="H1527" s="790"/>
      <c r="I1527" s="789">
        <v>10.55</v>
      </c>
      <c r="J1527" s="789">
        <v>4.5350000000000001</v>
      </c>
      <c r="K1527" s="789"/>
      <c r="L1527" s="789"/>
      <c r="M1527" s="951"/>
      <c r="N1527" t="s">
        <v>803</v>
      </c>
      <c r="O1527" s="784"/>
      <c r="P1527" s="784" t="s">
        <v>803</v>
      </c>
      <c r="Q1527" s="784"/>
      <c r="R1527" s="784" t="s">
        <v>803</v>
      </c>
      <c r="S1527" s="784"/>
      <c r="T1527" s="784" t="s">
        <v>803</v>
      </c>
      <c r="U1527" s="784" t="s">
        <v>803</v>
      </c>
      <c r="V1527" s="785" t="s">
        <v>803</v>
      </c>
      <c r="W1527" s="784"/>
      <c r="X1527" s="788"/>
      <c r="Y1527" s="904" t="s">
        <v>803</v>
      </c>
    </row>
    <row r="1528" spans="1:26">
      <c r="A1528" s="794" t="s">
        <v>95</v>
      </c>
      <c r="B1528" s="795" t="s">
        <v>368</v>
      </c>
      <c r="C1528" s="796" t="s">
        <v>96</v>
      </c>
      <c r="D1528" s="796" t="s">
        <v>1163</v>
      </c>
      <c r="E1528" s="796">
        <v>7.5</v>
      </c>
      <c r="F1528" s="887">
        <v>43333</v>
      </c>
      <c r="G1528" s="797"/>
      <c r="H1528" s="797"/>
      <c r="I1528" s="796">
        <v>10.55</v>
      </c>
      <c r="J1528" s="796">
        <v>4.5350000000000001</v>
      </c>
      <c r="K1528" s="796">
        <v>0.03</v>
      </c>
      <c r="L1528" s="796">
        <v>29.26</v>
      </c>
      <c r="M1528" s="952">
        <v>1.17</v>
      </c>
      <c r="N1528">
        <v>36.239579999999997</v>
      </c>
      <c r="O1528" s="800"/>
      <c r="P1528" s="800" t="s">
        <v>803</v>
      </c>
      <c r="Q1528" s="800"/>
      <c r="R1528" s="800" t="s">
        <v>803</v>
      </c>
      <c r="S1528" s="800"/>
      <c r="T1528" s="800" t="s">
        <v>803</v>
      </c>
      <c r="U1528" s="800" t="s">
        <v>803</v>
      </c>
      <c r="V1528" s="801" t="s">
        <v>803</v>
      </c>
      <c r="W1528" s="800"/>
      <c r="X1528" s="795"/>
      <c r="Y1528" s="905" t="s">
        <v>803</v>
      </c>
    </row>
    <row r="1529" spans="1:26">
      <c r="A1529" s="884"/>
      <c r="C1529" s="27"/>
      <c r="D1529" s="27"/>
      <c r="E1529" s="27"/>
      <c r="F1529" s="47"/>
      <c r="G1529" s="173"/>
      <c r="H1529" s="173"/>
      <c r="I1529" s="27"/>
      <c r="J1529" s="27"/>
      <c r="K1529" s="27"/>
      <c r="L1529" s="27"/>
      <c r="M1529" s="607"/>
      <c r="O1529" s="592"/>
      <c r="P1529" s="592"/>
      <c r="Q1529" s="592"/>
      <c r="R1529" s="592"/>
      <c r="S1529" s="592"/>
      <c r="T1529" s="592"/>
      <c r="U1529" s="592"/>
      <c r="V1529" s="833"/>
      <c r="W1529" s="592"/>
      <c r="Y1529" s="484"/>
    </row>
    <row r="1530" spans="1:26" ht="31.8" thickBot="1">
      <c r="A1530" s="974" t="s">
        <v>804</v>
      </c>
      <c r="B1530" s="934" t="s">
        <v>20</v>
      </c>
      <c r="C1530" s="934" t="s">
        <v>701</v>
      </c>
      <c r="D1530" s="935" t="s">
        <v>805</v>
      </c>
      <c r="E1530" s="936" t="s">
        <v>786</v>
      </c>
      <c r="F1530" s="934" t="s">
        <v>1000</v>
      </c>
      <c r="G1530" s="935" t="s">
        <v>1008</v>
      </c>
      <c r="H1530" s="935" t="s">
        <v>806</v>
      </c>
      <c r="I1530" s="935" t="s">
        <v>807</v>
      </c>
      <c r="J1530" s="937" t="s">
        <v>1009</v>
      </c>
      <c r="K1530" s="934" t="s">
        <v>1010</v>
      </c>
      <c r="L1530" s="935" t="s">
        <v>1011</v>
      </c>
      <c r="M1530" s="934" t="s">
        <v>1012</v>
      </c>
      <c r="N1530" s="935" t="s">
        <v>1013</v>
      </c>
      <c r="O1530" s="934" t="s">
        <v>1014</v>
      </c>
      <c r="P1530" s="934" t="s">
        <v>1015</v>
      </c>
      <c r="Q1530" s="938" t="s">
        <v>1016</v>
      </c>
      <c r="R1530" s="934" t="s">
        <v>703</v>
      </c>
      <c r="S1530" s="935" t="s">
        <v>1017</v>
      </c>
      <c r="T1530" s="934" t="s">
        <v>808</v>
      </c>
      <c r="U1530" s="934" t="s">
        <v>1018</v>
      </c>
      <c r="V1530" s="939" t="s">
        <v>809</v>
      </c>
      <c r="W1530" s="939" t="s">
        <v>1019</v>
      </c>
      <c r="X1530" s="934" t="s">
        <v>1020</v>
      </c>
      <c r="Y1530" s="935" t="s">
        <v>1021</v>
      </c>
    </row>
    <row r="1531" spans="1:26">
      <c r="A1531" s="108">
        <v>100</v>
      </c>
      <c r="B1531" t="s">
        <v>709</v>
      </c>
      <c r="C1531" t="s">
        <v>965</v>
      </c>
      <c r="D1531" s="18">
        <v>0.5</v>
      </c>
      <c r="E1531" s="55">
        <v>43717</v>
      </c>
      <c r="G1531">
        <v>4</v>
      </c>
      <c r="H1531" s="165">
        <v>11.48</v>
      </c>
      <c r="I1531" s="166">
        <v>7</v>
      </c>
      <c r="J1531" s="70">
        <v>0.6097560975609756</v>
      </c>
      <c r="K1531" t="s">
        <v>1044</v>
      </c>
      <c r="L1531">
        <v>1</v>
      </c>
      <c r="M1531">
        <v>2</v>
      </c>
      <c r="N1531" t="s">
        <v>1023</v>
      </c>
      <c r="P1531" s="27">
        <v>7.6</v>
      </c>
      <c r="Q1531" s="27">
        <v>22.3</v>
      </c>
      <c r="R1531" s="27">
        <v>6.55</v>
      </c>
      <c r="S1531" s="27">
        <v>18.2</v>
      </c>
      <c r="T1531" s="24">
        <v>3.2865490458684943</v>
      </c>
      <c r="U1531" s="24">
        <v>0.38724421940928266</v>
      </c>
      <c r="V1531" s="24">
        <v>0.33517539644401745</v>
      </c>
      <c r="W1531" s="371">
        <v>24.780490196078439</v>
      </c>
      <c r="X1531" s="27" t="s">
        <v>815</v>
      </c>
      <c r="Y1531" s="24">
        <v>3.6737932652777769</v>
      </c>
      <c r="Z1531" s="55"/>
    </row>
    <row r="1532" spans="1:26">
      <c r="B1532" t="s">
        <v>709</v>
      </c>
      <c r="C1532" t="s">
        <v>965</v>
      </c>
      <c r="D1532" s="18">
        <v>1</v>
      </c>
      <c r="E1532" s="55">
        <v>43717</v>
      </c>
      <c r="H1532" s="165"/>
      <c r="I1532" s="166"/>
      <c r="P1532" s="27">
        <v>7.71</v>
      </c>
      <c r="Q1532" s="27">
        <v>22.3</v>
      </c>
      <c r="R1532" s="27" t="s">
        <v>811</v>
      </c>
      <c r="S1532" s="27" t="s">
        <v>811</v>
      </c>
      <c r="T1532" s="27" t="s">
        <v>811</v>
      </c>
      <c r="U1532" s="27" t="s">
        <v>811</v>
      </c>
      <c r="V1532" s="27" t="s">
        <v>811</v>
      </c>
      <c r="W1532" s="27" t="s">
        <v>811</v>
      </c>
      <c r="X1532" s="27" t="s">
        <v>815</v>
      </c>
      <c r="Y1532" s="27" t="s">
        <v>811</v>
      </c>
    </row>
    <row r="1533" spans="1:26">
      <c r="B1533" t="s">
        <v>709</v>
      </c>
      <c r="C1533" t="s">
        <v>965</v>
      </c>
      <c r="D1533" s="18">
        <v>2</v>
      </c>
      <c r="E1533" s="55">
        <v>43717</v>
      </c>
      <c r="H1533" s="165"/>
      <c r="I1533" s="166"/>
      <c r="P1533" s="27">
        <v>7.7</v>
      </c>
      <c r="Q1533" s="27">
        <v>22.3</v>
      </c>
      <c r="R1533" s="27" t="s">
        <v>811</v>
      </c>
      <c r="S1533" s="27" t="s">
        <v>811</v>
      </c>
      <c r="T1533" s="27" t="s">
        <v>811</v>
      </c>
      <c r="U1533" s="27" t="s">
        <v>811</v>
      </c>
      <c r="V1533" s="27" t="s">
        <v>811</v>
      </c>
      <c r="W1533" s="27" t="s">
        <v>811</v>
      </c>
      <c r="X1533" s="27" t="s">
        <v>815</v>
      </c>
      <c r="Y1533" s="27" t="s">
        <v>811</v>
      </c>
    </row>
    <row r="1534" spans="1:26">
      <c r="B1534" t="s">
        <v>709</v>
      </c>
      <c r="C1534" t="s">
        <v>965</v>
      </c>
      <c r="D1534" s="18">
        <v>3</v>
      </c>
      <c r="E1534" s="55">
        <v>43717</v>
      </c>
      <c r="H1534" s="165"/>
      <c r="I1534" s="166"/>
      <c r="P1534" s="27">
        <v>7.65</v>
      </c>
      <c r="Q1534" s="27">
        <v>22.2</v>
      </c>
      <c r="R1534" s="27">
        <v>6.56</v>
      </c>
      <c r="S1534" s="27">
        <v>18.299999999999997</v>
      </c>
      <c r="T1534" s="24">
        <v>1.266159278779887</v>
      </c>
      <c r="U1534" s="24">
        <v>1.1389535864978904</v>
      </c>
      <c r="V1534" s="24">
        <v>0.26814031715521391</v>
      </c>
      <c r="W1534" s="371">
        <v>19.745257352941177</v>
      </c>
      <c r="X1534" s="27" t="s">
        <v>815</v>
      </c>
      <c r="Y1534" s="24">
        <v>2.4051128652777773</v>
      </c>
    </row>
    <row r="1535" spans="1:26">
      <c r="B1535" t="s">
        <v>709</v>
      </c>
      <c r="C1535" t="s">
        <v>965</v>
      </c>
      <c r="D1535" s="18">
        <v>4</v>
      </c>
      <c r="E1535" s="55">
        <v>43717</v>
      </c>
      <c r="H1535" s="165"/>
      <c r="I1535" s="166"/>
      <c r="P1535" s="27">
        <v>7.58</v>
      </c>
      <c r="Q1535" s="27">
        <v>22.2</v>
      </c>
      <c r="R1535" s="27" t="s">
        <v>811</v>
      </c>
      <c r="S1535" s="27" t="s">
        <v>811</v>
      </c>
      <c r="T1535" s="27" t="s">
        <v>811</v>
      </c>
      <c r="U1535" s="27" t="s">
        <v>811</v>
      </c>
      <c r="V1535" s="27" t="s">
        <v>811</v>
      </c>
      <c r="W1535" s="27" t="s">
        <v>811</v>
      </c>
      <c r="X1535" s="27" t="s">
        <v>815</v>
      </c>
      <c r="Y1535" s="27" t="s">
        <v>811</v>
      </c>
    </row>
    <row r="1536" spans="1:26">
      <c r="B1536" t="s">
        <v>709</v>
      </c>
      <c r="C1536" t="s">
        <v>965</v>
      </c>
      <c r="D1536" s="18">
        <v>5</v>
      </c>
      <c r="E1536" s="55">
        <v>43717</v>
      </c>
      <c r="H1536" s="165"/>
      <c r="I1536" s="166"/>
      <c r="P1536" s="27">
        <v>7.59</v>
      </c>
      <c r="Q1536" s="27">
        <v>22.1</v>
      </c>
      <c r="R1536" s="27" t="s">
        <v>811</v>
      </c>
      <c r="S1536" s="27" t="s">
        <v>811</v>
      </c>
      <c r="T1536" s="27" t="s">
        <v>811</v>
      </c>
      <c r="U1536" s="27" t="s">
        <v>811</v>
      </c>
      <c r="V1536" s="27" t="s">
        <v>811</v>
      </c>
      <c r="W1536" s="27" t="s">
        <v>811</v>
      </c>
      <c r="X1536" s="27" t="s">
        <v>815</v>
      </c>
      <c r="Y1536" s="27" t="s">
        <v>811</v>
      </c>
    </row>
    <row r="1537" spans="1:25">
      <c r="B1537" t="s">
        <v>709</v>
      </c>
      <c r="C1537" t="s">
        <v>965</v>
      </c>
      <c r="D1537" s="18">
        <v>6</v>
      </c>
      <c r="E1537" s="55">
        <v>43717</v>
      </c>
      <c r="H1537" s="165"/>
      <c r="I1537" s="166"/>
      <c r="P1537" s="27">
        <v>7.5</v>
      </c>
      <c r="Q1537" s="27">
        <v>21.8</v>
      </c>
      <c r="R1537" s="27" t="s">
        <v>811</v>
      </c>
      <c r="S1537" s="27" t="s">
        <v>811</v>
      </c>
      <c r="T1537" s="27" t="s">
        <v>811</v>
      </c>
      <c r="U1537" s="27" t="s">
        <v>811</v>
      </c>
      <c r="V1537" s="27" t="s">
        <v>811</v>
      </c>
      <c r="W1537" s="27" t="s">
        <v>811</v>
      </c>
      <c r="X1537" s="27" t="s">
        <v>815</v>
      </c>
      <c r="Y1537" s="27" t="s">
        <v>811</v>
      </c>
    </row>
    <row r="1538" spans="1:25">
      <c r="B1538" t="s">
        <v>709</v>
      </c>
      <c r="C1538" t="s">
        <v>965</v>
      </c>
      <c r="D1538" s="18">
        <v>7</v>
      </c>
      <c r="E1538" s="55">
        <v>43717</v>
      </c>
      <c r="H1538" s="165"/>
      <c r="I1538" s="166"/>
      <c r="P1538" s="27">
        <v>5.63</v>
      </c>
      <c r="Q1538" s="27">
        <v>17</v>
      </c>
      <c r="R1538" s="27" t="s">
        <v>811</v>
      </c>
      <c r="S1538" s="27" t="s">
        <v>811</v>
      </c>
      <c r="T1538" s="27" t="s">
        <v>811</v>
      </c>
      <c r="U1538" s="27" t="s">
        <v>811</v>
      </c>
      <c r="V1538" s="27" t="s">
        <v>811</v>
      </c>
      <c r="W1538" s="27" t="s">
        <v>811</v>
      </c>
      <c r="X1538" s="27" t="s">
        <v>815</v>
      </c>
      <c r="Y1538" s="27" t="s">
        <v>811</v>
      </c>
    </row>
    <row r="1539" spans="1:25">
      <c r="B1539" t="s">
        <v>709</v>
      </c>
      <c r="C1539" t="s">
        <v>965</v>
      </c>
      <c r="D1539" s="18">
        <v>7.75</v>
      </c>
      <c r="E1539" s="55">
        <v>43717</v>
      </c>
      <c r="H1539" s="165"/>
      <c r="I1539" s="166"/>
      <c r="P1539" s="27">
        <v>1.7</v>
      </c>
      <c r="Q1539" s="27">
        <v>14.7</v>
      </c>
      <c r="R1539" s="27" t="s">
        <v>811</v>
      </c>
      <c r="S1539" s="27" t="s">
        <v>811</v>
      </c>
      <c r="T1539" s="27" t="s">
        <v>811</v>
      </c>
      <c r="U1539" s="27" t="s">
        <v>811</v>
      </c>
      <c r="V1539" s="27" t="s">
        <v>811</v>
      </c>
      <c r="W1539" s="27" t="s">
        <v>811</v>
      </c>
      <c r="X1539" s="27" t="s">
        <v>815</v>
      </c>
      <c r="Y1539" s="27" t="s">
        <v>811</v>
      </c>
    </row>
    <row r="1540" spans="1:25">
      <c r="B1540" t="s">
        <v>709</v>
      </c>
      <c r="C1540" t="s">
        <v>965</v>
      </c>
      <c r="D1540" s="18">
        <v>9</v>
      </c>
      <c r="E1540" s="55">
        <v>43717</v>
      </c>
      <c r="H1540" s="165"/>
      <c r="I1540" s="166"/>
      <c r="P1540" s="27">
        <v>0.8</v>
      </c>
      <c r="Q1540" s="27">
        <v>12.1</v>
      </c>
      <c r="R1540" s="27">
        <v>6.08</v>
      </c>
      <c r="S1540" s="27">
        <v>31</v>
      </c>
      <c r="T1540" s="24">
        <v>3.9180003375527415</v>
      </c>
      <c r="U1540" s="24">
        <v>3.8497615943917038</v>
      </c>
      <c r="V1540" s="24">
        <v>0.46924555502162435</v>
      </c>
      <c r="W1540" s="371">
        <v>17.736985294117652</v>
      </c>
      <c r="X1540" s="27" t="s">
        <v>815</v>
      </c>
      <c r="Y1540" s="24">
        <v>7.7677619319444453</v>
      </c>
    </row>
    <row r="1541" spans="1:25">
      <c r="B1541" t="s">
        <v>709</v>
      </c>
      <c r="C1541" t="s">
        <v>965</v>
      </c>
      <c r="D1541" s="18">
        <v>10.5</v>
      </c>
      <c r="E1541" s="55">
        <v>43717</v>
      </c>
      <c r="H1541" s="165"/>
      <c r="I1541" s="166"/>
      <c r="P1541" s="27">
        <v>0.51</v>
      </c>
      <c r="Q1541" s="27">
        <v>11.4</v>
      </c>
      <c r="R1541" s="27">
        <v>6.09</v>
      </c>
      <c r="S1541" s="27">
        <v>57.3</v>
      </c>
      <c r="T1541" s="24">
        <v>33.382729620253166</v>
      </c>
      <c r="U1541" s="24">
        <v>5.3282372450246092</v>
      </c>
      <c r="V1541" s="24">
        <v>5.8700207724264351</v>
      </c>
      <c r="W1541" s="371">
        <v>127.23147058823531</v>
      </c>
      <c r="X1541" s="27" t="s">
        <v>815</v>
      </c>
      <c r="Y1541" s="24">
        <v>38.710966865277776</v>
      </c>
    </row>
    <row r="1542" spans="1:25">
      <c r="D1542" s="18"/>
      <c r="E1542" s="55"/>
      <c r="H1542" s="165"/>
      <c r="I1542" s="166"/>
      <c r="P1542" s="27"/>
      <c r="Q1542" s="27"/>
      <c r="R1542" s="27"/>
      <c r="S1542" s="27"/>
      <c r="T1542" s="24"/>
      <c r="U1542" s="24"/>
      <c r="V1542" s="24"/>
      <c r="W1542" s="371"/>
      <c r="X1542" s="27"/>
      <c r="Y1542" s="24"/>
    </row>
    <row r="1543" spans="1:25" ht="31.8" thickBot="1">
      <c r="A1543" s="975" t="s">
        <v>20</v>
      </c>
      <c r="B1543" s="940" t="s">
        <v>701</v>
      </c>
      <c r="C1543" s="941" t="s">
        <v>805</v>
      </c>
      <c r="D1543" s="942" t="s">
        <v>786</v>
      </c>
      <c r="E1543" s="940" t="s">
        <v>1000</v>
      </c>
      <c r="F1543" s="941" t="s">
        <v>1008</v>
      </c>
      <c r="G1543" s="941" t="s">
        <v>806</v>
      </c>
      <c r="H1543" s="941" t="s">
        <v>807</v>
      </c>
      <c r="I1543" s="943" t="s">
        <v>1009</v>
      </c>
      <c r="J1543" s="940" t="s">
        <v>1010</v>
      </c>
      <c r="K1543" s="941" t="s">
        <v>1011</v>
      </c>
      <c r="L1543" s="940" t="s">
        <v>1012</v>
      </c>
      <c r="M1543" s="941" t="s">
        <v>1013</v>
      </c>
      <c r="N1543" s="940" t="s">
        <v>1014</v>
      </c>
      <c r="O1543" s="940" t="s">
        <v>1015</v>
      </c>
      <c r="P1543" s="944" t="s">
        <v>1016</v>
      </c>
      <c r="Q1543" s="940" t="s">
        <v>703</v>
      </c>
      <c r="R1543" s="941" t="s">
        <v>1017</v>
      </c>
      <c r="S1543" s="940" t="s">
        <v>808</v>
      </c>
      <c r="T1543" s="940" t="s">
        <v>1018</v>
      </c>
      <c r="U1543" s="945" t="s">
        <v>809</v>
      </c>
      <c r="V1543" s="945" t="s">
        <v>1019</v>
      </c>
      <c r="W1543" s="940" t="s">
        <v>1020</v>
      </c>
      <c r="X1543" s="941" t="s">
        <v>1021</v>
      </c>
    </row>
    <row r="1544" spans="1:25" ht="16.2" thickTop="1">
      <c r="A1544" s="108" t="s">
        <v>966</v>
      </c>
      <c r="B1544" t="s">
        <v>965</v>
      </c>
      <c r="C1544">
        <v>0.5</v>
      </c>
      <c r="D1544" s="55">
        <v>44075</v>
      </c>
      <c r="F1544">
        <v>2</v>
      </c>
      <c r="G1544">
        <v>10.73</v>
      </c>
      <c r="H1544">
        <v>5.8</v>
      </c>
      <c r="J1544" t="s">
        <v>1044</v>
      </c>
      <c r="K1544">
        <v>2</v>
      </c>
      <c r="M1544" t="s">
        <v>1035</v>
      </c>
      <c r="O1544">
        <v>8.11</v>
      </c>
      <c r="P1544">
        <v>24.5</v>
      </c>
      <c r="Q1544" s="54" t="s">
        <v>872</v>
      </c>
      <c r="R1544" s="54" t="s">
        <v>872</v>
      </c>
      <c r="S1544" s="54" t="s">
        <v>872</v>
      </c>
      <c r="T1544" s="54" t="s">
        <v>872</v>
      </c>
      <c r="U1544" s="54" t="s">
        <v>872</v>
      </c>
      <c r="V1544" s="54" t="s">
        <v>872</v>
      </c>
    </row>
    <row r="1545" spans="1:25">
      <c r="A1545" s="108" t="s">
        <v>966</v>
      </c>
      <c r="B1545" t="s">
        <v>965</v>
      </c>
      <c r="C1545">
        <v>1</v>
      </c>
      <c r="D1545" s="55">
        <v>44075</v>
      </c>
      <c r="O1545">
        <v>8.09</v>
      </c>
      <c r="P1545">
        <v>24.5</v>
      </c>
      <c r="Q1545" s="27" t="s">
        <v>811</v>
      </c>
      <c r="R1545" s="27" t="s">
        <v>811</v>
      </c>
      <c r="S1545" s="27" t="s">
        <v>811</v>
      </c>
      <c r="T1545" s="27" t="s">
        <v>811</v>
      </c>
      <c r="U1545" s="27" t="s">
        <v>811</v>
      </c>
      <c r="V1545" s="27" t="s">
        <v>811</v>
      </c>
    </row>
    <row r="1546" spans="1:25">
      <c r="A1546" s="108" t="s">
        <v>966</v>
      </c>
      <c r="B1546" t="s">
        <v>965</v>
      </c>
      <c r="C1546">
        <v>2</v>
      </c>
      <c r="D1546" s="55">
        <v>44075</v>
      </c>
      <c r="O1546">
        <v>8.08</v>
      </c>
      <c r="P1546">
        <v>24.5</v>
      </c>
      <c r="Q1546" s="27" t="s">
        <v>811</v>
      </c>
      <c r="R1546" s="27" t="s">
        <v>811</v>
      </c>
      <c r="S1546" s="27" t="s">
        <v>811</v>
      </c>
      <c r="T1546" s="27" t="s">
        <v>811</v>
      </c>
      <c r="U1546" s="27" t="s">
        <v>811</v>
      </c>
      <c r="V1546" s="27" t="s">
        <v>811</v>
      </c>
    </row>
    <row r="1547" spans="1:25">
      <c r="A1547" s="108" t="s">
        <v>966</v>
      </c>
      <c r="B1547" t="s">
        <v>965</v>
      </c>
      <c r="C1547">
        <v>3</v>
      </c>
      <c r="D1547" s="55">
        <v>44075</v>
      </c>
      <c r="O1547">
        <v>8.08</v>
      </c>
      <c r="P1547">
        <v>24.4</v>
      </c>
      <c r="Q1547" s="27" t="s">
        <v>811</v>
      </c>
      <c r="R1547" s="27" t="s">
        <v>811</v>
      </c>
      <c r="S1547" s="27" t="s">
        <v>811</v>
      </c>
      <c r="T1547" s="27" t="s">
        <v>811</v>
      </c>
      <c r="U1547" s="27" t="s">
        <v>811</v>
      </c>
      <c r="V1547" s="27" t="s">
        <v>811</v>
      </c>
    </row>
    <row r="1548" spans="1:25">
      <c r="A1548" s="108" t="s">
        <v>966</v>
      </c>
      <c r="B1548" t="s">
        <v>965</v>
      </c>
      <c r="C1548">
        <v>4</v>
      </c>
      <c r="D1548" s="55">
        <v>44075</v>
      </c>
      <c r="O1548">
        <v>8.08</v>
      </c>
      <c r="P1548">
        <v>24.4</v>
      </c>
      <c r="Q1548" s="27" t="s">
        <v>811</v>
      </c>
      <c r="R1548" s="27" t="s">
        <v>811</v>
      </c>
      <c r="S1548" s="27" t="s">
        <v>811</v>
      </c>
      <c r="T1548" s="27" t="s">
        <v>811</v>
      </c>
      <c r="U1548" s="27" t="s">
        <v>811</v>
      </c>
      <c r="V1548" s="27" t="s">
        <v>811</v>
      </c>
    </row>
    <row r="1549" spans="1:25">
      <c r="A1549" s="108" t="s">
        <v>966</v>
      </c>
      <c r="B1549" t="s">
        <v>965</v>
      </c>
      <c r="C1549">
        <v>5</v>
      </c>
      <c r="D1549" s="55">
        <v>44075</v>
      </c>
      <c r="O1549">
        <v>8.09</v>
      </c>
      <c r="P1549">
        <v>24.2</v>
      </c>
      <c r="Q1549" s="27" t="s">
        <v>811</v>
      </c>
      <c r="R1549" s="27" t="s">
        <v>811</v>
      </c>
      <c r="S1549" s="27" t="s">
        <v>811</v>
      </c>
      <c r="T1549" s="27" t="s">
        <v>811</v>
      </c>
      <c r="U1549" s="27" t="s">
        <v>811</v>
      </c>
      <c r="V1549" s="27" t="s">
        <v>811</v>
      </c>
    </row>
    <row r="1550" spans="1:25">
      <c r="A1550" s="108" t="s">
        <v>966</v>
      </c>
      <c r="B1550" t="s">
        <v>965</v>
      </c>
      <c r="C1550">
        <v>6</v>
      </c>
      <c r="D1550" s="55">
        <v>44075</v>
      </c>
      <c r="O1550">
        <v>8.8699999999999992</v>
      </c>
      <c r="P1550">
        <v>20.8</v>
      </c>
      <c r="Q1550" s="27" t="s">
        <v>811</v>
      </c>
      <c r="R1550" s="27" t="s">
        <v>811</v>
      </c>
      <c r="S1550" s="27" t="s">
        <v>811</v>
      </c>
      <c r="T1550" s="27" t="s">
        <v>811</v>
      </c>
      <c r="U1550" s="27" t="s">
        <v>811</v>
      </c>
      <c r="V1550" s="27" t="s">
        <v>811</v>
      </c>
    </row>
    <row r="1551" spans="1:25">
      <c r="A1551" s="108" t="s">
        <v>966</v>
      </c>
      <c r="B1551" t="s">
        <v>965</v>
      </c>
      <c r="C1551">
        <v>7</v>
      </c>
      <c r="D1551" s="55">
        <v>44075</v>
      </c>
      <c r="O1551">
        <v>7</v>
      </c>
      <c r="P1551">
        <v>16.899999999999999</v>
      </c>
      <c r="Q1551" s="27" t="s">
        <v>811</v>
      </c>
      <c r="R1551" s="27" t="s">
        <v>811</v>
      </c>
      <c r="S1551" s="27" t="s">
        <v>811</v>
      </c>
      <c r="T1551" s="27" t="s">
        <v>811</v>
      </c>
      <c r="U1551" s="27" t="s">
        <v>811</v>
      </c>
      <c r="V1551" s="27" t="s">
        <v>811</v>
      </c>
    </row>
    <row r="1552" spans="1:25">
      <c r="A1552" s="108" t="s">
        <v>966</v>
      </c>
      <c r="B1552" t="s">
        <v>965</v>
      </c>
      <c r="C1552">
        <v>8</v>
      </c>
      <c r="D1552" s="55">
        <v>44075</v>
      </c>
      <c r="O1552">
        <v>1.06</v>
      </c>
      <c r="P1552">
        <v>14.6</v>
      </c>
      <c r="Q1552" s="27" t="s">
        <v>811</v>
      </c>
      <c r="R1552" s="27" t="s">
        <v>811</v>
      </c>
      <c r="S1552" s="27" t="s">
        <v>811</v>
      </c>
      <c r="T1552" s="27" t="s">
        <v>811</v>
      </c>
      <c r="U1552" s="27" t="s">
        <v>811</v>
      </c>
      <c r="V1552" s="27" t="s">
        <v>811</v>
      </c>
    </row>
    <row r="1553" spans="1:25">
      <c r="A1553" s="108" t="s">
        <v>966</v>
      </c>
      <c r="B1553" t="s">
        <v>965</v>
      </c>
      <c r="C1553">
        <v>9</v>
      </c>
      <c r="D1553" s="55">
        <v>44075</v>
      </c>
      <c r="O1553">
        <v>0.32</v>
      </c>
      <c r="P1553">
        <v>13.3</v>
      </c>
      <c r="Q1553" s="27" t="s">
        <v>811</v>
      </c>
      <c r="R1553" s="27" t="s">
        <v>811</v>
      </c>
      <c r="S1553" s="27" t="s">
        <v>811</v>
      </c>
      <c r="T1553" s="27" t="s">
        <v>811</v>
      </c>
      <c r="U1553" s="27" t="s">
        <v>811</v>
      </c>
      <c r="V1553" s="27" t="s">
        <v>811</v>
      </c>
    </row>
    <row r="1554" spans="1:25">
      <c r="A1554" s="108" t="s">
        <v>966</v>
      </c>
      <c r="B1554" t="s">
        <v>965</v>
      </c>
      <c r="C1554">
        <v>10</v>
      </c>
      <c r="D1554" s="55">
        <v>44075</v>
      </c>
      <c r="O1554">
        <v>0.31</v>
      </c>
      <c r="P1554">
        <v>12.5</v>
      </c>
      <c r="Q1554" s="54" t="s">
        <v>872</v>
      </c>
      <c r="R1554" s="54" t="s">
        <v>872</v>
      </c>
      <c r="S1554" s="54" t="s">
        <v>872</v>
      </c>
      <c r="T1554" s="54" t="s">
        <v>872</v>
      </c>
      <c r="U1554" s="54" t="s">
        <v>872</v>
      </c>
      <c r="V1554" s="54" t="s">
        <v>872</v>
      </c>
    </row>
    <row r="1555" spans="1:25">
      <c r="D1555" s="18"/>
      <c r="E1555" s="55"/>
      <c r="H1555" s="165"/>
      <c r="I1555" s="166"/>
      <c r="P1555" s="27"/>
      <c r="Q1555" s="27"/>
      <c r="R1555" s="27"/>
      <c r="S1555" s="27"/>
      <c r="T1555" s="24"/>
      <c r="U1555" s="24"/>
      <c r="V1555" s="24"/>
      <c r="W1555" s="371"/>
      <c r="X1555" s="27"/>
      <c r="Y1555" s="24"/>
    </row>
    <row r="1556" spans="1:25" s="747" customFormat="1" ht="31.8" thickBot="1">
      <c r="A1556" s="977" t="s">
        <v>804</v>
      </c>
      <c r="B1556" s="863" t="s">
        <v>20</v>
      </c>
      <c r="C1556" s="863" t="s">
        <v>701</v>
      </c>
      <c r="D1556" s="863" t="s">
        <v>805</v>
      </c>
      <c r="E1556" s="865" t="s">
        <v>786</v>
      </c>
      <c r="F1556" s="863" t="s">
        <v>1000</v>
      </c>
      <c r="G1556" s="863" t="s">
        <v>1008</v>
      </c>
      <c r="H1556" s="863" t="s">
        <v>806</v>
      </c>
      <c r="I1556" s="863" t="s">
        <v>807</v>
      </c>
      <c r="J1556" s="867" t="s">
        <v>1009</v>
      </c>
      <c r="K1556" s="863" t="s">
        <v>1015</v>
      </c>
      <c r="L1556" s="868" t="s">
        <v>1016</v>
      </c>
      <c r="M1556" s="863" t="s">
        <v>703</v>
      </c>
      <c r="N1556" s="863" t="s">
        <v>1017</v>
      </c>
      <c r="O1556" s="863" t="s">
        <v>808</v>
      </c>
      <c r="P1556" s="863" t="s">
        <v>1018</v>
      </c>
      <c r="Q1556" s="870" t="s">
        <v>809</v>
      </c>
      <c r="R1556" s="870" t="s">
        <v>1019</v>
      </c>
      <c r="S1556" s="863" t="s">
        <v>1021</v>
      </c>
      <c r="T1556" s="863" t="s">
        <v>1010</v>
      </c>
      <c r="U1556" s="863" t="s">
        <v>1011</v>
      </c>
      <c r="V1556" s="863" t="s">
        <v>1012</v>
      </c>
      <c r="W1556" s="863" t="s">
        <v>1013</v>
      </c>
      <c r="X1556" s="863" t="s">
        <v>1014</v>
      </c>
    </row>
    <row r="1557" spans="1:25" ht="16.2" thickTop="1">
      <c r="A1557" s="108">
        <v>30</v>
      </c>
      <c r="B1557" t="s">
        <v>709</v>
      </c>
      <c r="C1557" t="s">
        <v>965</v>
      </c>
      <c r="D1557" s="27">
        <v>0.5</v>
      </c>
      <c r="E1557" s="133">
        <v>44424</v>
      </c>
      <c r="G1557">
        <v>4</v>
      </c>
      <c r="H1557">
        <v>11.16</v>
      </c>
      <c r="I1557">
        <v>4.6900000000000004</v>
      </c>
      <c r="J1557" s="172">
        <v>0.42025089605734772</v>
      </c>
      <c r="K1557" s="27">
        <v>8.64</v>
      </c>
      <c r="L1557" s="27">
        <v>26.8</v>
      </c>
      <c r="M1557" s="27">
        <v>6.72</v>
      </c>
      <c r="N1557" s="27">
        <v>18.099999999999998</v>
      </c>
      <c r="O1557" s="24">
        <v>1.4150476190476193</v>
      </c>
      <c r="P1557" s="24">
        <v>1.2546134920634922</v>
      </c>
      <c r="Q1557" s="24">
        <v>0.25601553290340467</v>
      </c>
      <c r="R1557" s="371">
        <v>33.545365853658531</v>
      </c>
      <c r="S1557" s="24">
        <v>2.6696611111111115</v>
      </c>
      <c r="T1557" t="s">
        <v>1174</v>
      </c>
      <c r="U1557" t="s">
        <v>1128</v>
      </c>
      <c r="V1557" t="s">
        <v>1042</v>
      </c>
      <c r="W1557" t="s">
        <v>714</v>
      </c>
    </row>
    <row r="1558" spans="1:25">
      <c r="A1558" s="108">
        <v>30</v>
      </c>
      <c r="B1558" t="s">
        <v>709</v>
      </c>
      <c r="C1558" t="s">
        <v>965</v>
      </c>
      <c r="D1558" s="27">
        <v>1</v>
      </c>
      <c r="E1558" s="133">
        <v>44424</v>
      </c>
      <c r="K1558" s="27">
        <v>8.6</v>
      </c>
      <c r="L1558" s="27">
        <v>26.8</v>
      </c>
      <c r="M1558" s="27" t="s">
        <v>811</v>
      </c>
      <c r="N1558" s="27" t="s">
        <v>811</v>
      </c>
      <c r="O1558" s="24" t="s">
        <v>811</v>
      </c>
      <c r="P1558" s="24" t="s">
        <v>811</v>
      </c>
      <c r="Q1558" s="24" t="s">
        <v>811</v>
      </c>
      <c r="R1558" s="24" t="s">
        <v>811</v>
      </c>
      <c r="S1558" s="24" t="s">
        <v>811</v>
      </c>
    </row>
    <row r="1559" spans="1:25">
      <c r="A1559" s="108">
        <v>30</v>
      </c>
      <c r="B1559" t="s">
        <v>709</v>
      </c>
      <c r="C1559" t="s">
        <v>965</v>
      </c>
      <c r="D1559" s="27">
        <v>2</v>
      </c>
      <c r="E1559" s="133">
        <v>44424</v>
      </c>
      <c r="K1559" s="27">
        <v>8.5</v>
      </c>
      <c r="L1559" s="27">
        <v>26.7</v>
      </c>
      <c r="M1559" s="27" t="s">
        <v>811</v>
      </c>
      <c r="N1559" s="27" t="s">
        <v>811</v>
      </c>
      <c r="O1559" s="371" t="s">
        <v>811</v>
      </c>
      <c r="P1559" s="371" t="s">
        <v>811</v>
      </c>
      <c r="Q1559" s="24" t="s">
        <v>811</v>
      </c>
      <c r="R1559" s="24" t="s">
        <v>811</v>
      </c>
      <c r="S1559" s="371" t="s">
        <v>811</v>
      </c>
    </row>
    <row r="1560" spans="1:25">
      <c r="A1560" s="108">
        <v>30</v>
      </c>
      <c r="B1560" t="s">
        <v>709</v>
      </c>
      <c r="C1560" t="s">
        <v>965</v>
      </c>
      <c r="D1560" s="27">
        <v>3</v>
      </c>
      <c r="E1560" s="133">
        <v>44424</v>
      </c>
      <c r="K1560" s="27">
        <v>8.43</v>
      </c>
      <c r="L1560" s="27">
        <v>26.7</v>
      </c>
      <c r="M1560" s="27">
        <v>6.8</v>
      </c>
      <c r="N1560" s="27">
        <v>18.299999999999997</v>
      </c>
      <c r="O1560" s="24">
        <v>1.3761904761904766</v>
      </c>
      <c r="P1560" s="24">
        <v>0.93307063492063436</v>
      </c>
      <c r="Q1560" s="24">
        <v>0.44802718258095825</v>
      </c>
      <c r="R1560" s="371">
        <v>33.82991869918699</v>
      </c>
      <c r="S1560" s="24">
        <v>2.3092611111111108</v>
      </c>
    </row>
    <row r="1561" spans="1:25">
      <c r="A1561" s="108">
        <v>30</v>
      </c>
      <c r="B1561" t="s">
        <v>709</v>
      </c>
      <c r="C1561" t="s">
        <v>965</v>
      </c>
      <c r="D1561" s="27">
        <v>4</v>
      </c>
      <c r="E1561" s="133">
        <v>44424</v>
      </c>
      <c r="K1561" s="27">
        <v>8.94</v>
      </c>
      <c r="L1561" s="27">
        <v>26.2</v>
      </c>
      <c r="M1561" s="27" t="s">
        <v>811</v>
      </c>
      <c r="N1561" s="27" t="s">
        <v>811</v>
      </c>
      <c r="O1561" s="371" t="s">
        <v>811</v>
      </c>
      <c r="P1561" s="371" t="s">
        <v>811</v>
      </c>
      <c r="Q1561" s="24" t="s">
        <v>811</v>
      </c>
      <c r="R1561" s="24" t="s">
        <v>811</v>
      </c>
      <c r="S1561" s="371" t="s">
        <v>811</v>
      </c>
    </row>
    <row r="1562" spans="1:25">
      <c r="A1562" s="108">
        <v>30</v>
      </c>
      <c r="B1562" t="s">
        <v>709</v>
      </c>
      <c r="C1562" t="s">
        <v>965</v>
      </c>
      <c r="D1562" s="27">
        <v>5</v>
      </c>
      <c r="E1562" s="133">
        <v>44424</v>
      </c>
      <c r="K1562" s="27">
        <v>8.8800000000000008</v>
      </c>
      <c r="L1562" s="27">
        <v>24.3</v>
      </c>
      <c r="M1562" s="27" t="s">
        <v>811</v>
      </c>
      <c r="N1562" s="27" t="s">
        <v>811</v>
      </c>
      <c r="O1562" s="24" t="s">
        <v>811</v>
      </c>
      <c r="P1562" s="24" t="s">
        <v>811</v>
      </c>
      <c r="Q1562" s="24" t="s">
        <v>811</v>
      </c>
      <c r="R1562" s="24" t="s">
        <v>811</v>
      </c>
      <c r="S1562" s="24" t="s">
        <v>811</v>
      </c>
    </row>
    <row r="1563" spans="1:25">
      <c r="A1563" s="108">
        <v>30</v>
      </c>
      <c r="B1563" t="s">
        <v>709</v>
      </c>
      <c r="C1563" t="s">
        <v>965</v>
      </c>
      <c r="D1563" s="27">
        <v>6</v>
      </c>
      <c r="E1563" s="133">
        <v>44424</v>
      </c>
      <c r="K1563" s="27">
        <v>9.93</v>
      </c>
      <c r="L1563" s="27">
        <v>19.5</v>
      </c>
      <c r="M1563" s="27" t="s">
        <v>811</v>
      </c>
      <c r="N1563" s="27" t="s">
        <v>811</v>
      </c>
      <c r="O1563" s="24" t="s">
        <v>811</v>
      </c>
      <c r="P1563" s="24" t="s">
        <v>811</v>
      </c>
      <c r="Q1563" s="24" t="s">
        <v>811</v>
      </c>
      <c r="R1563" s="24" t="s">
        <v>811</v>
      </c>
      <c r="S1563" s="24" t="s">
        <v>811</v>
      </c>
    </row>
    <row r="1564" spans="1:25">
      <c r="A1564" s="108">
        <v>30</v>
      </c>
      <c r="B1564" t="s">
        <v>709</v>
      </c>
      <c r="C1564" t="s">
        <v>965</v>
      </c>
      <c r="D1564" s="27">
        <v>7</v>
      </c>
      <c r="E1564" s="133">
        <v>44424</v>
      </c>
      <c r="K1564" s="27">
        <v>8.1199999999999992</v>
      </c>
      <c r="L1564" s="27">
        <v>16</v>
      </c>
      <c r="M1564" s="27" t="s">
        <v>811</v>
      </c>
      <c r="N1564" s="27" t="s">
        <v>811</v>
      </c>
      <c r="O1564" s="371" t="s">
        <v>811</v>
      </c>
      <c r="P1564" s="371" t="s">
        <v>811</v>
      </c>
      <c r="Q1564" s="24" t="s">
        <v>811</v>
      </c>
      <c r="R1564" s="24" t="s">
        <v>811</v>
      </c>
      <c r="S1564" s="371" t="s">
        <v>811</v>
      </c>
    </row>
    <row r="1565" spans="1:25">
      <c r="A1565" s="108">
        <v>30</v>
      </c>
      <c r="B1565" t="s">
        <v>709</v>
      </c>
      <c r="C1565" t="s">
        <v>965</v>
      </c>
      <c r="D1565" s="27">
        <v>8</v>
      </c>
      <c r="E1565" s="133">
        <v>44424</v>
      </c>
      <c r="K1565" s="27">
        <v>2.17</v>
      </c>
      <c r="L1565" s="27">
        <v>13.7</v>
      </c>
      <c r="M1565" s="27" t="s">
        <v>811</v>
      </c>
      <c r="N1565" s="27" t="s">
        <v>811</v>
      </c>
      <c r="O1565" s="24" t="s">
        <v>811</v>
      </c>
      <c r="P1565" s="24" t="s">
        <v>811</v>
      </c>
      <c r="Q1565" s="24" t="s">
        <v>811</v>
      </c>
      <c r="R1565" s="24" t="s">
        <v>811</v>
      </c>
      <c r="S1565" s="24" t="s">
        <v>811</v>
      </c>
    </row>
    <row r="1566" spans="1:25">
      <c r="A1566" s="108">
        <v>30</v>
      </c>
      <c r="B1566" t="s">
        <v>709</v>
      </c>
      <c r="C1566" t="s">
        <v>965</v>
      </c>
      <c r="D1566" s="27">
        <v>9</v>
      </c>
      <c r="E1566" s="133">
        <v>44424</v>
      </c>
      <c r="K1566" s="27">
        <v>0.51</v>
      </c>
      <c r="L1566" s="27">
        <v>12.4</v>
      </c>
      <c r="M1566" s="27">
        <v>6.36</v>
      </c>
      <c r="N1566" s="27">
        <v>24.2</v>
      </c>
      <c r="O1566" s="24">
        <v>2.0529523809523815</v>
      </c>
      <c r="P1566" s="24">
        <v>2.8539087301587305</v>
      </c>
      <c r="Q1566" s="24">
        <v>0.8267814443262862</v>
      </c>
      <c r="R1566" s="371">
        <v>29.277073170731704</v>
      </c>
      <c r="S1566" s="24">
        <v>4.9068611111111125</v>
      </c>
    </row>
    <row r="1567" spans="1:25">
      <c r="A1567" s="108">
        <v>30</v>
      </c>
      <c r="B1567" t="s">
        <v>709</v>
      </c>
      <c r="C1567" t="s">
        <v>965</v>
      </c>
      <c r="D1567" s="27">
        <v>10</v>
      </c>
      <c r="E1567" s="133">
        <v>44424</v>
      </c>
      <c r="K1567" s="27">
        <v>0.42</v>
      </c>
      <c r="L1567" s="27">
        <v>11.3</v>
      </c>
      <c r="M1567" s="27">
        <v>6.13</v>
      </c>
      <c r="N1567" s="27">
        <v>43.800000000000011</v>
      </c>
      <c r="O1567" s="24">
        <v>17.728571428571431</v>
      </c>
      <c r="P1567" s="24">
        <v>55.18641190476189</v>
      </c>
      <c r="Q1567" s="24">
        <v>1.5899643160120891</v>
      </c>
      <c r="R1567" s="371">
        <v>55.171382113821132</v>
      </c>
      <c r="S1567" s="24">
        <v>72.914983333333325</v>
      </c>
    </row>
    <row r="1568" spans="1:25">
      <c r="D1568" s="27"/>
      <c r="E1568" s="133"/>
      <c r="K1568" s="27"/>
      <c r="L1568" s="27"/>
      <c r="M1568" s="27"/>
      <c r="N1568" s="27"/>
      <c r="O1568" s="24"/>
      <c r="P1568" s="24"/>
      <c r="Q1568" s="24"/>
      <c r="R1568" s="371"/>
      <c r="S1568" s="24"/>
    </row>
    <row r="1569" spans="1:36" s="832" customFormat="1" ht="21" thickBot="1">
      <c r="A1569" s="144" t="s">
        <v>20</v>
      </c>
      <c r="B1569" s="144" t="s">
        <v>701</v>
      </c>
      <c r="C1569" s="146" t="s">
        <v>805</v>
      </c>
      <c r="D1569" s="1559" t="s">
        <v>786</v>
      </c>
      <c r="E1569" s="144" t="s">
        <v>1000</v>
      </c>
      <c r="F1569" s="146" t="s">
        <v>1008</v>
      </c>
      <c r="G1569" s="146" t="s">
        <v>806</v>
      </c>
      <c r="H1569" s="146" t="s">
        <v>807</v>
      </c>
      <c r="I1569" s="1560" t="s">
        <v>1009</v>
      </c>
      <c r="J1569" s="144" t="s">
        <v>1015</v>
      </c>
      <c r="K1569" s="148" t="s">
        <v>1016</v>
      </c>
      <c r="L1569" s="144" t="s">
        <v>703</v>
      </c>
      <c r="M1569" s="146" t="s">
        <v>1017</v>
      </c>
      <c r="N1569" s="149" t="s">
        <v>808</v>
      </c>
      <c r="O1569" s="149" t="s">
        <v>1018</v>
      </c>
      <c r="P1569" s="149" t="s">
        <v>809</v>
      </c>
      <c r="Q1569" s="149" t="s">
        <v>1019</v>
      </c>
      <c r="R1569" s="1409" t="s">
        <v>1021</v>
      </c>
      <c r="S1569" s="144" t="s">
        <v>1010</v>
      </c>
      <c r="T1569" s="146" t="s">
        <v>1011</v>
      </c>
      <c r="U1569" s="144" t="s">
        <v>1012</v>
      </c>
      <c r="V1569" s="146" t="s">
        <v>1013</v>
      </c>
      <c r="W1569" s="144" t="s">
        <v>1014</v>
      </c>
    </row>
    <row r="1570" spans="1:36" ht="16.2" thickTop="1">
      <c r="A1570" t="s">
        <v>709</v>
      </c>
      <c r="B1570" t="s">
        <v>967</v>
      </c>
      <c r="C1570" s="27">
        <v>0.5</v>
      </c>
      <c r="D1570" s="55">
        <v>44802</v>
      </c>
      <c r="E1570" s="27"/>
      <c r="F1570">
        <v>4</v>
      </c>
      <c r="G1570">
        <v>11.2</v>
      </c>
      <c r="H1570">
        <v>6.23</v>
      </c>
      <c r="I1570" s="1562">
        <v>0.55625000000000002</v>
      </c>
      <c r="J1570" s="27">
        <v>7.63</v>
      </c>
      <c r="K1570" s="27">
        <v>26.1</v>
      </c>
      <c r="L1570" s="22">
        <v>6.95</v>
      </c>
      <c r="M1570" s="23">
        <v>17.5</v>
      </c>
      <c r="N1570" s="24">
        <v>1.7249687499999995</v>
      </c>
      <c r="O1570" s="24">
        <v>1.8359999999999999</v>
      </c>
      <c r="P1570" s="24">
        <v>0.80725520274953677</v>
      </c>
      <c r="Q1570" s="49">
        <v>32.227934345690038</v>
      </c>
      <c r="R1570" s="24">
        <v>3.5609687499999993</v>
      </c>
      <c r="S1570" t="s">
        <v>1025</v>
      </c>
      <c r="T1570">
        <v>2</v>
      </c>
      <c r="U1570">
        <v>1</v>
      </c>
      <c r="V1570" t="s">
        <v>1179</v>
      </c>
    </row>
    <row r="1571" spans="1:36">
      <c r="A1571" t="s">
        <v>709</v>
      </c>
      <c r="B1571" t="s">
        <v>967</v>
      </c>
      <c r="C1571" s="27">
        <v>1</v>
      </c>
      <c r="D1571" s="55">
        <v>44802</v>
      </c>
      <c r="E1571" s="27"/>
      <c r="I1571" s="1561"/>
      <c r="J1571" s="27">
        <v>7.62</v>
      </c>
      <c r="K1571" s="27">
        <v>26.2</v>
      </c>
      <c r="L1571" s="27" t="s">
        <v>811</v>
      </c>
      <c r="M1571" s="27" t="s">
        <v>811</v>
      </c>
      <c r="N1571" s="24" t="s">
        <v>811</v>
      </c>
      <c r="O1571" s="24" t="s">
        <v>811</v>
      </c>
      <c r="P1571" s="27" t="s">
        <v>811</v>
      </c>
      <c r="Q1571" s="24" t="s">
        <v>811</v>
      </c>
      <c r="R1571" s="24" t="s">
        <v>811</v>
      </c>
    </row>
    <row r="1572" spans="1:36">
      <c r="A1572" t="s">
        <v>709</v>
      </c>
      <c r="B1572" t="s">
        <v>967</v>
      </c>
      <c r="C1572" s="27">
        <v>2</v>
      </c>
      <c r="D1572" s="55">
        <v>44802</v>
      </c>
      <c r="E1572" s="27"/>
      <c r="I1572" s="1561"/>
      <c r="J1572" s="27">
        <v>7.62</v>
      </c>
      <c r="K1572" s="27">
        <v>26.2</v>
      </c>
      <c r="L1572" s="27" t="s">
        <v>811</v>
      </c>
      <c r="M1572" s="27" t="s">
        <v>811</v>
      </c>
      <c r="N1572" s="24" t="s">
        <v>811</v>
      </c>
      <c r="O1572" s="24" t="s">
        <v>811</v>
      </c>
      <c r="P1572" s="27" t="s">
        <v>811</v>
      </c>
      <c r="Q1572" s="24" t="s">
        <v>811</v>
      </c>
      <c r="R1572" s="24" t="s">
        <v>811</v>
      </c>
    </row>
    <row r="1573" spans="1:36">
      <c r="A1573" t="s">
        <v>709</v>
      </c>
      <c r="B1573" t="s">
        <v>967</v>
      </c>
      <c r="C1573" s="27">
        <v>3</v>
      </c>
      <c r="D1573" s="55">
        <v>44802</v>
      </c>
      <c r="E1573" s="27"/>
      <c r="I1573" s="1561"/>
      <c r="J1573" s="27">
        <v>7.59</v>
      </c>
      <c r="K1573" s="27">
        <v>26.2</v>
      </c>
      <c r="L1573" s="22">
        <v>6.8</v>
      </c>
      <c r="M1573" s="23">
        <v>18.399999999999999</v>
      </c>
      <c r="N1573" s="24">
        <v>0.58839732142857204</v>
      </c>
      <c r="O1573" s="24">
        <v>1.9525714285714282</v>
      </c>
      <c r="P1573" s="24">
        <v>0.56540462596699081</v>
      </c>
      <c r="Q1573" s="49">
        <v>30.620073693613218</v>
      </c>
      <c r="R1573" s="24">
        <v>2.5409687500000002</v>
      </c>
    </row>
    <row r="1574" spans="1:36">
      <c r="A1574" t="s">
        <v>709</v>
      </c>
      <c r="B1574" t="s">
        <v>967</v>
      </c>
      <c r="C1574" s="27">
        <v>4</v>
      </c>
      <c r="D1574" s="55">
        <v>44802</v>
      </c>
      <c r="E1574" s="27"/>
      <c r="I1574" s="1561"/>
      <c r="J1574" s="27">
        <v>7.56</v>
      </c>
      <c r="K1574" s="27">
        <v>26.1</v>
      </c>
      <c r="L1574" s="27" t="s">
        <v>811</v>
      </c>
      <c r="M1574" s="27" t="s">
        <v>811</v>
      </c>
      <c r="N1574" s="24" t="s">
        <v>811</v>
      </c>
      <c r="O1574" s="24" t="s">
        <v>811</v>
      </c>
      <c r="P1574" s="27" t="s">
        <v>811</v>
      </c>
      <c r="Q1574" s="24" t="s">
        <v>811</v>
      </c>
      <c r="R1574" s="24" t="s">
        <v>811</v>
      </c>
    </row>
    <row r="1575" spans="1:36">
      <c r="A1575" t="s">
        <v>709</v>
      </c>
      <c r="B1575" t="s">
        <v>967</v>
      </c>
      <c r="C1575" s="27">
        <v>5</v>
      </c>
      <c r="D1575" s="55">
        <v>44802</v>
      </c>
      <c r="E1575" s="27"/>
      <c r="I1575" s="1561"/>
      <c r="J1575" s="27">
        <v>7.33</v>
      </c>
      <c r="K1575" s="27">
        <v>26</v>
      </c>
      <c r="L1575" s="27" t="s">
        <v>811</v>
      </c>
      <c r="M1575" s="27" t="s">
        <v>811</v>
      </c>
      <c r="N1575" s="24" t="s">
        <v>811</v>
      </c>
      <c r="O1575" s="24" t="s">
        <v>811</v>
      </c>
      <c r="P1575" s="27" t="s">
        <v>811</v>
      </c>
      <c r="Q1575" s="24" t="s">
        <v>811</v>
      </c>
      <c r="R1575" s="24" t="s">
        <v>811</v>
      </c>
    </row>
    <row r="1576" spans="1:36">
      <c r="A1576" t="s">
        <v>709</v>
      </c>
      <c r="B1576" t="s">
        <v>967</v>
      </c>
      <c r="C1576" s="27">
        <v>6</v>
      </c>
      <c r="D1576" s="55">
        <v>44802</v>
      </c>
      <c r="E1576" s="27"/>
      <c r="I1576" s="1561"/>
      <c r="J1576" s="27">
        <v>7.44</v>
      </c>
      <c r="K1576" s="27">
        <v>22.6</v>
      </c>
      <c r="L1576" s="27" t="s">
        <v>811</v>
      </c>
      <c r="M1576" s="27" t="s">
        <v>811</v>
      </c>
      <c r="N1576" s="24" t="s">
        <v>811</v>
      </c>
      <c r="O1576" s="24" t="s">
        <v>811</v>
      </c>
      <c r="P1576" s="27" t="s">
        <v>811</v>
      </c>
      <c r="Q1576" s="24" t="s">
        <v>811</v>
      </c>
      <c r="R1576" s="24" t="s">
        <v>811</v>
      </c>
    </row>
    <row r="1577" spans="1:36">
      <c r="A1577" t="s">
        <v>709</v>
      </c>
      <c r="B1577" t="s">
        <v>967</v>
      </c>
      <c r="C1577" s="27">
        <v>7</v>
      </c>
      <c r="D1577" s="55">
        <v>44802</v>
      </c>
      <c r="E1577" s="27"/>
      <c r="I1577" s="1561"/>
      <c r="J1577" s="27">
        <v>4.1500000000000004</v>
      </c>
      <c r="K1577" s="27">
        <v>18</v>
      </c>
      <c r="L1577" s="27" t="s">
        <v>811</v>
      </c>
      <c r="M1577" s="27" t="s">
        <v>811</v>
      </c>
      <c r="N1577" s="24" t="s">
        <v>811</v>
      </c>
      <c r="O1577" s="24" t="s">
        <v>811</v>
      </c>
      <c r="P1577" s="27" t="s">
        <v>811</v>
      </c>
      <c r="Q1577" s="24" t="s">
        <v>811</v>
      </c>
      <c r="R1577" s="24" t="s">
        <v>811</v>
      </c>
    </row>
    <row r="1578" spans="1:36">
      <c r="A1578" t="s">
        <v>709</v>
      </c>
      <c r="B1578" t="s">
        <v>967</v>
      </c>
      <c r="C1578" s="27">
        <v>8</v>
      </c>
      <c r="D1578" s="55">
        <v>44802</v>
      </c>
      <c r="E1578" s="27"/>
      <c r="I1578" s="1561"/>
      <c r="J1578" s="27">
        <v>0.5</v>
      </c>
      <c r="K1578" s="27">
        <v>15.3</v>
      </c>
      <c r="L1578" s="27" t="s">
        <v>811</v>
      </c>
      <c r="M1578" s="27" t="s">
        <v>811</v>
      </c>
      <c r="N1578" s="24" t="s">
        <v>811</v>
      </c>
      <c r="O1578" s="24" t="s">
        <v>811</v>
      </c>
      <c r="P1578" s="27" t="s">
        <v>811</v>
      </c>
      <c r="Q1578" s="24" t="s">
        <v>811</v>
      </c>
      <c r="R1578" s="24" t="s">
        <v>811</v>
      </c>
    </row>
    <row r="1579" spans="1:36">
      <c r="A1579" t="s">
        <v>709</v>
      </c>
      <c r="B1579" t="s">
        <v>967</v>
      </c>
      <c r="C1579" s="27">
        <v>9</v>
      </c>
      <c r="D1579" s="55">
        <v>44802</v>
      </c>
      <c r="E1579" s="27"/>
      <c r="I1579" s="1561"/>
      <c r="J1579" s="27">
        <v>0.41</v>
      </c>
      <c r="K1579" s="27">
        <v>13.6</v>
      </c>
      <c r="L1579" s="22">
        <v>6.3</v>
      </c>
      <c r="M1579" s="23">
        <v>27.2</v>
      </c>
      <c r="N1579" s="24">
        <v>2.5000000000000001E-2</v>
      </c>
      <c r="O1579" s="24">
        <v>9.8794285714285692</v>
      </c>
      <c r="P1579" s="24">
        <v>0.80725520274953677</v>
      </c>
      <c r="Q1579" s="49">
        <v>37.185499999999998</v>
      </c>
      <c r="R1579" s="24">
        <v>9.9044285714285696</v>
      </c>
    </row>
    <row r="1580" spans="1:36">
      <c r="A1580" t="s">
        <v>709</v>
      </c>
      <c r="B1580" t="s">
        <v>967</v>
      </c>
      <c r="C1580" s="27">
        <v>10</v>
      </c>
      <c r="D1580" s="55">
        <v>44802</v>
      </c>
      <c r="E1580" s="27"/>
      <c r="I1580" s="1561"/>
      <c r="J1580" s="27">
        <v>7.0000000000000007E-2</v>
      </c>
      <c r="K1580" s="27">
        <v>12.3</v>
      </c>
      <c r="L1580" s="22">
        <v>6.4</v>
      </c>
      <c r="M1580" s="23">
        <v>37.9</v>
      </c>
      <c r="N1580" s="24">
        <v>113.62334017857141</v>
      </c>
      <c r="O1580" s="24">
        <v>2.5354285714285711</v>
      </c>
      <c r="P1580" s="24">
        <v>1.4390201440317831</v>
      </c>
      <c r="Q1580" s="49">
        <v>70.280636444841448</v>
      </c>
      <c r="R1580" s="24">
        <v>116.15876874999998</v>
      </c>
    </row>
    <row r="1581" spans="1:36" s="747" customFormat="1">
      <c r="A1581" s="983"/>
      <c r="B1581" s="815"/>
      <c r="C1581" s="815"/>
      <c r="D1581" s="815"/>
      <c r="E1581" s="873"/>
      <c r="F1581" s="815"/>
      <c r="G1581" s="815"/>
      <c r="H1581" s="815"/>
      <c r="I1581" s="815"/>
      <c r="J1581" s="875"/>
      <c r="K1581" s="815"/>
      <c r="L1581" s="876"/>
      <c r="M1581" s="815"/>
      <c r="N1581" s="815"/>
      <c r="O1581" s="815"/>
      <c r="P1581" s="815"/>
      <c r="Q1581" s="878"/>
      <c r="R1581" s="878"/>
      <c r="S1581" s="815"/>
      <c r="T1581" s="815"/>
      <c r="U1581" s="815"/>
      <c r="V1581" s="815"/>
      <c r="W1581" s="815"/>
      <c r="X1581" s="815"/>
    </row>
    <row r="1582" spans="1:36" s="747" customFormat="1" ht="31.2">
      <c r="A1582" s="984" t="s">
        <v>775</v>
      </c>
      <c r="B1582" s="815"/>
      <c r="C1582" s="815"/>
      <c r="D1582" s="815"/>
      <c r="E1582" s="873"/>
      <c r="F1582" s="815"/>
      <c r="G1582" s="815"/>
      <c r="H1582" s="815"/>
      <c r="I1582" s="815"/>
      <c r="J1582" s="875"/>
      <c r="K1582" s="815"/>
      <c r="L1582" s="876"/>
      <c r="M1582" s="815"/>
      <c r="N1582" s="815"/>
      <c r="O1582" s="815"/>
      <c r="P1582" s="815"/>
      <c r="Q1582" s="878"/>
      <c r="R1582" s="878"/>
      <c r="S1582" s="815"/>
      <c r="T1582" s="815"/>
      <c r="U1582" s="815"/>
      <c r="V1582" s="815"/>
      <c r="W1582" s="815"/>
      <c r="X1582" s="815"/>
    </row>
    <row r="1583" spans="1:36">
      <c r="A1583" s="840" t="s">
        <v>784</v>
      </c>
      <c r="B1583" s="841" t="s">
        <v>20</v>
      </c>
      <c r="C1583" s="841" t="s">
        <v>701</v>
      </c>
      <c r="D1583" s="841" t="s">
        <v>999</v>
      </c>
      <c r="E1583" s="842" t="s">
        <v>785</v>
      </c>
      <c r="F1583" s="842" t="s">
        <v>786</v>
      </c>
      <c r="G1583" s="842" t="s">
        <v>1000</v>
      </c>
      <c r="H1583" s="842" t="s">
        <v>1001</v>
      </c>
      <c r="I1583" s="842" t="s">
        <v>787</v>
      </c>
      <c r="J1583" s="842" t="s">
        <v>788</v>
      </c>
      <c r="K1583" s="842" t="s">
        <v>789</v>
      </c>
      <c r="L1583" s="842" t="s">
        <v>1002</v>
      </c>
      <c r="M1583" s="842" t="s">
        <v>790</v>
      </c>
      <c r="N1583" s="842" t="s">
        <v>791</v>
      </c>
      <c r="O1583" s="843" t="s">
        <v>792</v>
      </c>
      <c r="P1583" s="843" t="s">
        <v>474</v>
      </c>
      <c r="Q1583" s="843" t="s">
        <v>793</v>
      </c>
      <c r="R1583" s="843" t="s">
        <v>483</v>
      </c>
      <c r="S1583" s="843" t="s">
        <v>794</v>
      </c>
      <c r="T1583" s="843" t="s">
        <v>480</v>
      </c>
      <c r="U1583" s="843" t="s">
        <v>1003</v>
      </c>
      <c r="V1583" s="841" t="s">
        <v>1004</v>
      </c>
      <c r="W1583" s="841" t="s">
        <v>1005</v>
      </c>
      <c r="X1583" s="844" t="s">
        <v>1006</v>
      </c>
      <c r="Y1583" s="845" t="s">
        <v>798</v>
      </c>
      <c r="AE1583" s="848" t="s">
        <v>784</v>
      </c>
      <c r="AF1583" s="849" t="s">
        <v>20</v>
      </c>
      <c r="AG1583" s="849" t="s">
        <v>701</v>
      </c>
      <c r="AH1583" s="849" t="s">
        <v>1005</v>
      </c>
      <c r="AI1583" s="844" t="s">
        <v>1006</v>
      </c>
      <c r="AJ1583" s="850" t="s">
        <v>798</v>
      </c>
    </row>
    <row r="1584" spans="1:36">
      <c r="A1584" s="787" t="s">
        <v>103</v>
      </c>
      <c r="B1584" s="788" t="s">
        <v>709</v>
      </c>
      <c r="C1584" s="788" t="s">
        <v>775</v>
      </c>
      <c r="D1584" s="789"/>
      <c r="E1584" s="790">
        <v>0.5</v>
      </c>
      <c r="F1584" s="791">
        <v>42989</v>
      </c>
      <c r="G1584" s="789"/>
      <c r="H1584" s="789"/>
      <c r="I1584" s="790">
        <v>5.86</v>
      </c>
      <c r="J1584" s="788">
        <v>1.3</v>
      </c>
      <c r="K1584" s="793">
        <v>2.2844025316455712</v>
      </c>
      <c r="L1584" s="888">
        <v>10.117728072521095</v>
      </c>
      <c r="M1584" s="792">
        <v>0.57296279893711244</v>
      </c>
      <c r="N1584">
        <v>17.746949734278122</v>
      </c>
      <c r="O1584" s="784">
        <v>1.3</v>
      </c>
      <c r="P1584" s="784">
        <v>56.214883767462702</v>
      </c>
      <c r="Q1584" s="882">
        <v>51.905808227848112</v>
      </c>
      <c r="R1584" s="784">
        <v>69.314224904334054</v>
      </c>
      <c r="S1584" s="882">
        <v>73.727449494086628</v>
      </c>
      <c r="T1584" s="784">
        <v>66.19167443827132</v>
      </c>
      <c r="U1584" s="784">
        <v>63.906927703356025</v>
      </c>
      <c r="V1584" s="785" t="s">
        <v>1030</v>
      </c>
      <c r="W1584" s="788"/>
      <c r="X1584" s="788"/>
      <c r="Y1584" s="904" t="s">
        <v>803</v>
      </c>
    </row>
    <row r="1585" spans="1:25">
      <c r="A1585" s="787" t="s">
        <v>103</v>
      </c>
      <c r="B1585" s="788" t="s">
        <v>709</v>
      </c>
      <c r="C1585" s="788" t="s">
        <v>775</v>
      </c>
      <c r="D1585" s="789"/>
      <c r="E1585" s="790">
        <v>1</v>
      </c>
      <c r="F1585" s="791">
        <v>42989</v>
      </c>
      <c r="G1585" s="789"/>
      <c r="H1585" s="789"/>
      <c r="I1585" s="790">
        <v>5.86</v>
      </c>
      <c r="J1585" s="788">
        <v>1.3</v>
      </c>
      <c r="K1585" s="788"/>
      <c r="L1585" s="789"/>
      <c r="M1585" s="883"/>
      <c r="N1585" t="s">
        <v>803</v>
      </c>
      <c r="O1585" s="788"/>
      <c r="P1585" s="788" t="s">
        <v>803</v>
      </c>
      <c r="Q1585" s="788"/>
      <c r="R1585" s="788" t="s">
        <v>803</v>
      </c>
      <c r="S1585" s="788"/>
      <c r="T1585" s="788" t="s">
        <v>803</v>
      </c>
      <c r="U1585" s="788" t="s">
        <v>803</v>
      </c>
      <c r="V1585" s="788" t="s">
        <v>803</v>
      </c>
      <c r="W1585" s="788"/>
      <c r="X1585" s="788"/>
      <c r="Y1585" s="904" t="s">
        <v>803</v>
      </c>
    </row>
    <row r="1586" spans="1:25">
      <c r="A1586" s="787" t="s">
        <v>103</v>
      </c>
      <c r="B1586" s="788" t="s">
        <v>709</v>
      </c>
      <c r="C1586" s="788" t="s">
        <v>775</v>
      </c>
      <c r="D1586" s="789"/>
      <c r="E1586" s="790">
        <v>2</v>
      </c>
      <c r="F1586" s="791">
        <v>42989</v>
      </c>
      <c r="G1586" s="789"/>
      <c r="H1586" s="789"/>
      <c r="I1586" s="790">
        <v>5.86</v>
      </c>
      <c r="J1586" s="788">
        <v>1.3</v>
      </c>
      <c r="K1586" s="788"/>
      <c r="L1586" s="789"/>
      <c r="M1586" s="883"/>
      <c r="N1586" t="s">
        <v>803</v>
      </c>
      <c r="O1586" s="788"/>
      <c r="P1586" s="788" t="s">
        <v>803</v>
      </c>
      <c r="Q1586" s="788"/>
      <c r="R1586" s="788" t="s">
        <v>803</v>
      </c>
      <c r="S1586" s="788"/>
      <c r="T1586" s="788" t="s">
        <v>803</v>
      </c>
      <c r="U1586" s="788" t="s">
        <v>803</v>
      </c>
      <c r="V1586" s="788" t="s">
        <v>803</v>
      </c>
      <c r="W1586" s="788"/>
      <c r="X1586" s="788"/>
      <c r="Y1586" s="904" t="s">
        <v>803</v>
      </c>
    </row>
    <row r="1587" spans="1:25">
      <c r="A1587" s="787" t="s">
        <v>103</v>
      </c>
      <c r="B1587" s="788" t="s">
        <v>709</v>
      </c>
      <c r="C1587" s="788" t="s">
        <v>775</v>
      </c>
      <c r="D1587" s="789"/>
      <c r="E1587" s="790">
        <v>3</v>
      </c>
      <c r="F1587" s="791">
        <v>42989</v>
      </c>
      <c r="G1587" s="789"/>
      <c r="H1587" s="789"/>
      <c r="I1587" s="790">
        <v>5.86</v>
      </c>
      <c r="J1587" s="788">
        <v>1.3</v>
      </c>
      <c r="K1587" s="793">
        <v>101.52721392405066</v>
      </c>
      <c r="L1587" s="888">
        <v>74.617672680116002</v>
      </c>
      <c r="M1587" s="792">
        <v>4.1876396091526802</v>
      </c>
      <c r="N1587">
        <v>129.70794925389512</v>
      </c>
      <c r="O1587" s="788"/>
      <c r="P1587" s="788" t="s">
        <v>803</v>
      </c>
      <c r="Q1587" s="788"/>
      <c r="R1587" s="788" t="s">
        <v>803</v>
      </c>
      <c r="S1587" s="788"/>
      <c r="T1587" s="788" t="s">
        <v>803</v>
      </c>
      <c r="U1587" s="788" t="s">
        <v>803</v>
      </c>
      <c r="V1587" s="788" t="s">
        <v>803</v>
      </c>
      <c r="W1587" s="788"/>
      <c r="X1587" s="788"/>
      <c r="Y1587" s="904" t="s">
        <v>803</v>
      </c>
    </row>
    <row r="1588" spans="1:25">
      <c r="A1588" s="787" t="s">
        <v>103</v>
      </c>
      <c r="B1588" s="788" t="s">
        <v>709</v>
      </c>
      <c r="C1588" s="788" t="s">
        <v>775</v>
      </c>
      <c r="D1588" s="789"/>
      <c r="E1588" s="790">
        <v>4</v>
      </c>
      <c r="F1588" s="791">
        <v>42989</v>
      </c>
      <c r="G1588" s="789"/>
      <c r="H1588" s="789"/>
      <c r="I1588" s="790">
        <v>5.86</v>
      </c>
      <c r="J1588" s="788">
        <v>1.3</v>
      </c>
      <c r="K1588" s="788"/>
      <c r="L1588" s="789"/>
      <c r="M1588" s="883"/>
      <c r="N1588" t="s">
        <v>803</v>
      </c>
      <c r="O1588" s="788"/>
      <c r="P1588" s="788" t="s">
        <v>803</v>
      </c>
      <c r="Q1588" s="788"/>
      <c r="R1588" s="788" t="s">
        <v>803</v>
      </c>
      <c r="S1588" s="788"/>
      <c r="T1588" s="788" t="s">
        <v>803</v>
      </c>
      <c r="U1588" s="788" t="s">
        <v>803</v>
      </c>
      <c r="V1588" s="788" t="s">
        <v>803</v>
      </c>
      <c r="W1588" s="788"/>
      <c r="X1588" s="788"/>
      <c r="Y1588" s="904" t="s">
        <v>803</v>
      </c>
    </row>
    <row r="1589" spans="1:25">
      <c r="A1589" s="787" t="s">
        <v>103</v>
      </c>
      <c r="B1589" s="788" t="s">
        <v>709</v>
      </c>
      <c r="C1589" s="788" t="s">
        <v>775</v>
      </c>
      <c r="D1589" s="789"/>
      <c r="E1589" s="790">
        <v>5</v>
      </c>
      <c r="F1589" s="791">
        <v>42989</v>
      </c>
      <c r="G1589" s="789"/>
      <c r="H1589" s="789"/>
      <c r="I1589" s="790">
        <v>5.86</v>
      </c>
      <c r="J1589" s="788">
        <v>1.3</v>
      </c>
      <c r="K1589" s="788"/>
      <c r="L1589" s="789"/>
      <c r="M1589" s="883"/>
      <c r="N1589" t="s">
        <v>803</v>
      </c>
      <c r="O1589" s="788"/>
      <c r="P1589" s="788" t="s">
        <v>803</v>
      </c>
      <c r="Q1589" s="788"/>
      <c r="R1589" s="788" t="s">
        <v>803</v>
      </c>
      <c r="S1589" s="788"/>
      <c r="T1589" s="788" t="s">
        <v>803</v>
      </c>
      <c r="U1589" s="788" t="s">
        <v>803</v>
      </c>
      <c r="V1589" s="788" t="s">
        <v>803</v>
      </c>
      <c r="W1589" s="788"/>
      <c r="X1589" s="788"/>
      <c r="Y1589" s="904" t="s">
        <v>803</v>
      </c>
    </row>
    <row r="1590" spans="1:25">
      <c r="A1590" s="787"/>
      <c r="B1590" s="788"/>
      <c r="C1590" s="788"/>
      <c r="D1590" s="789"/>
      <c r="E1590" s="790"/>
      <c r="F1590" s="791"/>
      <c r="G1590" s="789"/>
      <c r="H1590" s="789"/>
      <c r="I1590" s="790"/>
      <c r="J1590" s="788"/>
      <c r="K1590" s="788"/>
      <c r="L1590" s="789"/>
      <c r="M1590" s="883"/>
      <c r="O1590" s="788"/>
      <c r="P1590" s="788"/>
      <c r="Q1590" s="788"/>
      <c r="R1590" s="788"/>
      <c r="S1590" s="788"/>
      <c r="T1590" s="788"/>
      <c r="U1590" s="788"/>
      <c r="V1590" s="788"/>
      <c r="W1590" s="788"/>
      <c r="X1590" s="788"/>
      <c r="Y1590" s="904"/>
    </row>
    <row r="1591" spans="1:25">
      <c r="A1591" s="787" t="s">
        <v>103</v>
      </c>
      <c r="B1591" s="788" t="s">
        <v>368</v>
      </c>
      <c r="C1591" s="789" t="s">
        <v>400</v>
      </c>
      <c r="D1591" s="789" t="s">
        <v>1163</v>
      </c>
      <c r="E1591" s="789">
        <v>0.5</v>
      </c>
      <c r="F1591" s="886">
        <v>43333</v>
      </c>
      <c r="G1591" s="790"/>
      <c r="H1591" s="790"/>
      <c r="I1591" s="789">
        <v>6.14</v>
      </c>
      <c r="J1591" s="789">
        <v>1.395</v>
      </c>
      <c r="K1591" s="789">
        <v>3</v>
      </c>
      <c r="L1591" s="789">
        <v>12.8</v>
      </c>
      <c r="M1591" s="951">
        <v>0.65</v>
      </c>
      <c r="N1591">
        <v>20.133100000000002</v>
      </c>
      <c r="O1591" s="784">
        <v>1.395</v>
      </c>
      <c r="P1591" s="784">
        <v>55.197348779455375</v>
      </c>
      <c r="Q1591" s="784">
        <v>64.174999999999997</v>
      </c>
      <c r="R1591" s="784">
        <v>71.395809668543933</v>
      </c>
      <c r="S1591" s="784">
        <v>22.456150000000001</v>
      </c>
      <c r="T1591" s="784">
        <v>49.040761999093561</v>
      </c>
      <c r="U1591" s="784">
        <v>58.544640149030954</v>
      </c>
      <c r="V1591" s="785" t="s">
        <v>1030</v>
      </c>
      <c r="W1591" s="784"/>
      <c r="X1591" s="788"/>
      <c r="Y1591" s="904" t="s">
        <v>803</v>
      </c>
    </row>
    <row r="1592" spans="1:25">
      <c r="A1592" s="787" t="s">
        <v>103</v>
      </c>
      <c r="B1592" s="788" t="s">
        <v>368</v>
      </c>
      <c r="C1592" s="789" t="s">
        <v>400</v>
      </c>
      <c r="D1592" s="789" t="s">
        <v>1163</v>
      </c>
      <c r="E1592" s="789">
        <v>1</v>
      </c>
      <c r="F1592" s="886">
        <v>43333</v>
      </c>
      <c r="G1592" s="790"/>
      <c r="H1592" s="790"/>
      <c r="I1592" s="789">
        <v>6.14</v>
      </c>
      <c r="J1592" s="789">
        <v>1.395</v>
      </c>
      <c r="K1592" s="789"/>
      <c r="L1592" s="789"/>
      <c r="M1592" s="951"/>
      <c r="N1592" t="s">
        <v>803</v>
      </c>
      <c r="O1592" s="784"/>
      <c r="P1592" s="784" t="s">
        <v>803</v>
      </c>
      <c r="Q1592" s="784"/>
      <c r="R1592" s="784" t="s">
        <v>803</v>
      </c>
      <c r="S1592" s="784"/>
      <c r="T1592" s="784" t="s">
        <v>803</v>
      </c>
      <c r="U1592" s="784" t="s">
        <v>803</v>
      </c>
      <c r="V1592" s="785" t="s">
        <v>803</v>
      </c>
      <c r="W1592" s="784"/>
      <c r="X1592" s="788"/>
      <c r="Y1592" s="904" t="s">
        <v>803</v>
      </c>
    </row>
    <row r="1593" spans="1:25">
      <c r="A1593" s="787" t="s">
        <v>103</v>
      </c>
      <c r="B1593" s="788" t="s">
        <v>368</v>
      </c>
      <c r="C1593" s="789" t="s">
        <v>400</v>
      </c>
      <c r="D1593" s="789" t="s">
        <v>1163</v>
      </c>
      <c r="E1593" s="789">
        <v>2</v>
      </c>
      <c r="F1593" s="886">
        <v>43333</v>
      </c>
      <c r="G1593" s="790"/>
      <c r="H1593" s="790"/>
      <c r="I1593" s="789">
        <v>6.14</v>
      </c>
      <c r="J1593" s="789">
        <v>1.395</v>
      </c>
      <c r="K1593" s="789"/>
      <c r="L1593" s="789"/>
      <c r="M1593" s="951"/>
      <c r="N1593" t="s">
        <v>803</v>
      </c>
      <c r="O1593" s="784"/>
      <c r="P1593" s="784" t="s">
        <v>803</v>
      </c>
      <c r="Q1593" s="784"/>
      <c r="R1593" s="784" t="s">
        <v>803</v>
      </c>
      <c r="S1593" s="784"/>
      <c r="T1593" s="784" t="s">
        <v>803</v>
      </c>
      <c r="U1593" s="784" t="s">
        <v>803</v>
      </c>
      <c r="V1593" s="785" t="s">
        <v>803</v>
      </c>
      <c r="W1593" s="784"/>
      <c r="X1593" s="788"/>
      <c r="Y1593" s="904" t="s">
        <v>803</v>
      </c>
    </row>
    <row r="1594" spans="1:25">
      <c r="A1594" s="787" t="s">
        <v>103</v>
      </c>
      <c r="B1594" s="788" t="s">
        <v>368</v>
      </c>
      <c r="C1594" s="789" t="s">
        <v>400</v>
      </c>
      <c r="D1594" s="789" t="s">
        <v>1163</v>
      </c>
      <c r="E1594" s="789">
        <v>3</v>
      </c>
      <c r="F1594" s="886">
        <v>43333</v>
      </c>
      <c r="G1594" s="790"/>
      <c r="H1594" s="790"/>
      <c r="I1594" s="789">
        <v>6.14</v>
      </c>
      <c r="J1594" s="789">
        <v>1.395</v>
      </c>
      <c r="K1594" s="789"/>
      <c r="L1594" s="789"/>
      <c r="M1594" s="951"/>
      <c r="N1594" t="s">
        <v>803</v>
      </c>
      <c r="O1594" s="784"/>
      <c r="P1594" s="784" t="s">
        <v>803</v>
      </c>
      <c r="Q1594" s="784"/>
      <c r="R1594" s="784" t="s">
        <v>803</v>
      </c>
      <c r="S1594" s="784"/>
      <c r="T1594" s="784" t="s">
        <v>803</v>
      </c>
      <c r="U1594" s="784" t="s">
        <v>803</v>
      </c>
      <c r="V1594" s="785" t="s">
        <v>803</v>
      </c>
      <c r="W1594" s="784"/>
      <c r="X1594" s="788"/>
      <c r="Y1594" s="904" t="s">
        <v>803</v>
      </c>
    </row>
    <row r="1595" spans="1:25">
      <c r="A1595" s="787" t="s">
        <v>103</v>
      </c>
      <c r="B1595" s="788" t="s">
        <v>368</v>
      </c>
      <c r="C1595" s="789" t="s">
        <v>400</v>
      </c>
      <c r="D1595" s="789" t="s">
        <v>1163</v>
      </c>
      <c r="E1595" s="789">
        <v>4</v>
      </c>
      <c r="F1595" s="886">
        <v>43333</v>
      </c>
      <c r="G1595" s="790"/>
      <c r="H1595" s="790"/>
      <c r="I1595" s="789">
        <v>6.14</v>
      </c>
      <c r="J1595" s="789">
        <v>1.395</v>
      </c>
      <c r="K1595" s="789"/>
      <c r="L1595" s="789"/>
      <c r="M1595" s="951"/>
      <c r="N1595" t="s">
        <v>803</v>
      </c>
      <c r="O1595" s="784"/>
      <c r="P1595" s="784" t="s">
        <v>803</v>
      </c>
      <c r="Q1595" s="784"/>
      <c r="R1595" s="784" t="s">
        <v>803</v>
      </c>
      <c r="S1595" s="784"/>
      <c r="T1595" s="784" t="s">
        <v>803</v>
      </c>
      <c r="U1595" s="784" t="s">
        <v>803</v>
      </c>
      <c r="V1595" s="785" t="s">
        <v>803</v>
      </c>
      <c r="W1595" s="784"/>
      <c r="X1595" s="788"/>
      <c r="Y1595" s="904" t="s">
        <v>803</v>
      </c>
    </row>
    <row r="1596" spans="1:25">
      <c r="A1596" s="787" t="s">
        <v>103</v>
      </c>
      <c r="B1596" s="788" t="s">
        <v>368</v>
      </c>
      <c r="C1596" s="789" t="s">
        <v>400</v>
      </c>
      <c r="D1596" s="789" t="s">
        <v>1163</v>
      </c>
      <c r="E1596" s="789">
        <v>5</v>
      </c>
      <c r="F1596" s="886">
        <v>43333</v>
      </c>
      <c r="G1596" s="790"/>
      <c r="H1596" s="790"/>
      <c r="I1596" s="789">
        <v>6.14</v>
      </c>
      <c r="J1596" s="789">
        <v>1.395</v>
      </c>
      <c r="K1596" s="789"/>
      <c r="L1596" s="789"/>
      <c r="M1596" s="951"/>
      <c r="N1596" t="s">
        <v>803</v>
      </c>
      <c r="O1596" s="784"/>
      <c r="P1596" s="784" t="s">
        <v>803</v>
      </c>
      <c r="Q1596" s="784"/>
      <c r="R1596" s="784" t="s">
        <v>803</v>
      </c>
      <c r="S1596" s="784"/>
      <c r="T1596" s="784" t="s">
        <v>803</v>
      </c>
      <c r="U1596" s="784" t="s">
        <v>803</v>
      </c>
      <c r="V1596" s="785" t="s">
        <v>803</v>
      </c>
      <c r="W1596" s="784"/>
      <c r="X1596" s="788"/>
      <c r="Y1596" s="904" t="s">
        <v>803</v>
      </c>
    </row>
    <row r="1597" spans="1:25">
      <c r="A1597" s="794" t="s">
        <v>103</v>
      </c>
      <c r="B1597" s="795" t="s">
        <v>368</v>
      </c>
      <c r="C1597" s="796" t="s">
        <v>400</v>
      </c>
      <c r="D1597" s="796" t="s">
        <v>1163</v>
      </c>
      <c r="E1597" s="796">
        <v>6</v>
      </c>
      <c r="F1597" s="887">
        <v>43333</v>
      </c>
      <c r="G1597" s="797"/>
      <c r="H1597" s="797"/>
      <c r="I1597" s="796">
        <v>6.14</v>
      </c>
      <c r="J1597" s="796">
        <v>1.395</v>
      </c>
      <c r="K1597" s="796">
        <v>125.35</v>
      </c>
      <c r="L1597" s="796">
        <v>119.27</v>
      </c>
      <c r="M1597" s="952">
        <v>0.8</v>
      </c>
      <c r="N1597">
        <v>24.779200000000003</v>
      </c>
      <c r="O1597" s="800"/>
      <c r="P1597" s="800" t="s">
        <v>803</v>
      </c>
      <c r="Q1597" s="800"/>
      <c r="R1597" s="800" t="s">
        <v>803</v>
      </c>
      <c r="S1597" s="800"/>
      <c r="T1597" s="800" t="s">
        <v>803</v>
      </c>
      <c r="U1597" s="800" t="s">
        <v>803</v>
      </c>
      <c r="V1597" s="801" t="s">
        <v>803</v>
      </c>
      <c r="W1597" s="800"/>
      <c r="X1597" s="795"/>
      <c r="Y1597" s="905" t="s">
        <v>803</v>
      </c>
    </row>
    <row r="1598" spans="1:25">
      <c r="A1598" s="884"/>
      <c r="C1598" s="27"/>
      <c r="D1598" s="27"/>
      <c r="E1598" s="27"/>
      <c r="F1598" s="47"/>
      <c r="G1598" s="173"/>
      <c r="H1598" s="173"/>
      <c r="I1598" s="27"/>
      <c r="J1598" s="27"/>
      <c r="K1598" s="27"/>
      <c r="L1598" s="27"/>
      <c r="M1598" s="607"/>
      <c r="O1598" s="592"/>
      <c r="P1598" s="592"/>
      <c r="Q1598" s="592"/>
      <c r="R1598" s="592"/>
      <c r="S1598" s="592"/>
      <c r="T1598" s="592"/>
      <c r="U1598" s="592"/>
      <c r="V1598" s="833"/>
      <c r="W1598" s="592"/>
      <c r="Y1598" s="484"/>
    </row>
    <row r="1599" spans="1:25" ht="31.8" thickBot="1">
      <c r="A1599" s="974" t="s">
        <v>804</v>
      </c>
      <c r="B1599" s="934" t="s">
        <v>20</v>
      </c>
      <c r="C1599" s="934" t="s">
        <v>701</v>
      </c>
      <c r="D1599" s="935" t="s">
        <v>805</v>
      </c>
      <c r="E1599" s="936" t="s">
        <v>786</v>
      </c>
      <c r="F1599" s="934" t="s">
        <v>1000</v>
      </c>
      <c r="G1599" s="935" t="s">
        <v>1008</v>
      </c>
      <c r="H1599" s="935" t="s">
        <v>806</v>
      </c>
      <c r="I1599" s="935" t="s">
        <v>807</v>
      </c>
      <c r="J1599" s="937" t="s">
        <v>1009</v>
      </c>
      <c r="K1599" s="934" t="s">
        <v>1010</v>
      </c>
      <c r="L1599" s="935" t="s">
        <v>1011</v>
      </c>
      <c r="M1599" s="934" t="s">
        <v>1012</v>
      </c>
      <c r="N1599" s="935" t="s">
        <v>1013</v>
      </c>
      <c r="O1599" s="934" t="s">
        <v>1014</v>
      </c>
      <c r="P1599" s="934" t="s">
        <v>1015</v>
      </c>
      <c r="Q1599" s="938" t="s">
        <v>1016</v>
      </c>
      <c r="R1599" s="934" t="s">
        <v>703</v>
      </c>
      <c r="S1599" s="935" t="s">
        <v>1017</v>
      </c>
      <c r="T1599" s="934" t="s">
        <v>808</v>
      </c>
      <c r="U1599" s="934" t="s">
        <v>1018</v>
      </c>
      <c r="V1599" s="939" t="s">
        <v>809</v>
      </c>
      <c r="W1599" s="939" t="s">
        <v>1019</v>
      </c>
      <c r="X1599" s="934" t="s">
        <v>1020</v>
      </c>
      <c r="Y1599" s="935" t="s">
        <v>1021</v>
      </c>
    </row>
    <row r="1600" spans="1:25">
      <c r="A1600" s="108">
        <v>102</v>
      </c>
      <c r="B1600" t="s">
        <v>709</v>
      </c>
      <c r="C1600" t="s">
        <v>969</v>
      </c>
      <c r="D1600" s="18">
        <v>0.5</v>
      </c>
      <c r="E1600" s="55">
        <v>43717</v>
      </c>
      <c r="G1600">
        <v>2</v>
      </c>
      <c r="H1600" s="165">
        <v>6.15</v>
      </c>
      <c r="I1600" s="166">
        <v>1.4350000000000001</v>
      </c>
      <c r="J1600" s="70">
        <v>0.23333333333333334</v>
      </c>
      <c r="K1600" t="s">
        <v>1025</v>
      </c>
      <c r="L1600">
        <v>1</v>
      </c>
      <c r="M1600">
        <v>2</v>
      </c>
      <c r="N1600" t="s">
        <v>1180</v>
      </c>
      <c r="P1600" s="27">
        <v>8.6</v>
      </c>
      <c r="Q1600" s="27">
        <v>21</v>
      </c>
      <c r="R1600" s="27">
        <v>6.8</v>
      </c>
      <c r="S1600" s="27">
        <v>25.8</v>
      </c>
      <c r="T1600" s="24">
        <v>10.57518405063291</v>
      </c>
      <c r="U1600" s="24">
        <v>7.9462282472837558</v>
      </c>
      <c r="V1600" s="24">
        <v>0.76092861864787109</v>
      </c>
      <c r="W1600" s="371">
        <v>34.385269607843142</v>
      </c>
      <c r="X1600" s="27" t="s">
        <v>815</v>
      </c>
      <c r="Y1600" s="24">
        <v>18.521412297916665</v>
      </c>
    </row>
    <row r="1601" spans="1:25">
      <c r="B1601" t="s">
        <v>709</v>
      </c>
      <c r="C1601" t="s">
        <v>969</v>
      </c>
      <c r="D1601" s="18">
        <v>1</v>
      </c>
      <c r="E1601" s="55">
        <v>43717</v>
      </c>
      <c r="H1601" s="165"/>
      <c r="I1601" s="166"/>
      <c r="P1601" s="27">
        <v>8.5299999999999994</v>
      </c>
      <c r="Q1601" s="27">
        <v>20.9</v>
      </c>
      <c r="R1601" s="27" t="s">
        <v>811</v>
      </c>
      <c r="S1601" s="27" t="s">
        <v>811</v>
      </c>
      <c r="T1601" s="27" t="s">
        <v>811</v>
      </c>
      <c r="U1601" s="27" t="s">
        <v>811</v>
      </c>
      <c r="V1601" s="27" t="s">
        <v>811</v>
      </c>
      <c r="W1601" s="27" t="s">
        <v>811</v>
      </c>
      <c r="X1601" s="27" t="s">
        <v>815</v>
      </c>
      <c r="Y1601" s="27" t="s">
        <v>811</v>
      </c>
    </row>
    <row r="1602" spans="1:25">
      <c r="B1602" t="s">
        <v>709</v>
      </c>
      <c r="C1602" t="s">
        <v>969</v>
      </c>
      <c r="D1602" s="18">
        <v>2</v>
      </c>
      <c r="E1602" s="55">
        <v>43717</v>
      </c>
      <c r="H1602" s="165"/>
      <c r="I1602" s="166"/>
      <c r="P1602" s="27">
        <v>8.36</v>
      </c>
      <c r="Q1602" s="27">
        <v>20.7</v>
      </c>
      <c r="R1602" s="27" t="s">
        <v>811</v>
      </c>
      <c r="S1602" s="27" t="s">
        <v>811</v>
      </c>
      <c r="T1602" s="27" t="s">
        <v>811</v>
      </c>
      <c r="U1602" s="27" t="s">
        <v>811</v>
      </c>
      <c r="V1602" s="27" t="s">
        <v>811</v>
      </c>
      <c r="W1602" s="27" t="s">
        <v>811</v>
      </c>
      <c r="X1602" s="27" t="s">
        <v>815</v>
      </c>
      <c r="Y1602" s="27" t="s">
        <v>811</v>
      </c>
    </row>
    <row r="1603" spans="1:25">
      <c r="B1603" t="s">
        <v>709</v>
      </c>
      <c r="C1603" t="s">
        <v>969</v>
      </c>
      <c r="D1603" s="18">
        <v>3</v>
      </c>
      <c r="E1603" s="55">
        <v>43717</v>
      </c>
      <c r="H1603" s="165"/>
      <c r="I1603" s="166"/>
      <c r="P1603" s="27">
        <v>7.86</v>
      </c>
      <c r="Q1603" s="27">
        <v>20.5</v>
      </c>
      <c r="R1603" s="27" t="s">
        <v>811</v>
      </c>
      <c r="S1603" s="27" t="s">
        <v>811</v>
      </c>
      <c r="T1603" s="27" t="s">
        <v>811</v>
      </c>
      <c r="U1603" s="27" t="s">
        <v>811</v>
      </c>
      <c r="V1603" s="27" t="s">
        <v>811</v>
      </c>
      <c r="W1603" s="27" t="s">
        <v>811</v>
      </c>
      <c r="X1603" s="27" t="s">
        <v>815</v>
      </c>
      <c r="Y1603" s="27" t="s">
        <v>811</v>
      </c>
    </row>
    <row r="1604" spans="1:25">
      <c r="B1604" t="s">
        <v>709</v>
      </c>
      <c r="C1604" t="s">
        <v>969</v>
      </c>
      <c r="D1604" s="18">
        <v>4</v>
      </c>
      <c r="E1604" s="55">
        <v>43717</v>
      </c>
      <c r="H1604" s="165"/>
      <c r="I1604" s="166"/>
      <c r="P1604" s="27">
        <v>3.55</v>
      </c>
      <c r="Q1604" s="27">
        <v>18.899999999999999</v>
      </c>
      <c r="R1604" s="27" t="s">
        <v>811</v>
      </c>
      <c r="S1604" s="27" t="s">
        <v>811</v>
      </c>
      <c r="T1604" s="27" t="s">
        <v>811</v>
      </c>
      <c r="U1604" s="27" t="s">
        <v>811</v>
      </c>
      <c r="V1604" s="27" t="s">
        <v>811</v>
      </c>
      <c r="W1604" s="27" t="s">
        <v>811</v>
      </c>
      <c r="X1604" s="27" t="s">
        <v>815</v>
      </c>
      <c r="Y1604" s="27" t="s">
        <v>811</v>
      </c>
    </row>
    <row r="1605" spans="1:25">
      <c r="B1605" t="s">
        <v>709</v>
      </c>
      <c r="C1605" t="s">
        <v>969</v>
      </c>
      <c r="D1605" s="18">
        <v>5</v>
      </c>
      <c r="E1605" s="55">
        <v>43717</v>
      </c>
      <c r="H1605" s="165"/>
      <c r="I1605" s="166"/>
      <c r="P1605" s="27">
        <v>0.2</v>
      </c>
      <c r="Q1605" s="27">
        <v>13.1</v>
      </c>
      <c r="R1605" s="27">
        <v>6.27</v>
      </c>
      <c r="S1605" s="27">
        <v>113.89999999999998</v>
      </c>
      <c r="T1605" s="24">
        <v>109.03202683544301</v>
      </c>
      <c r="U1605" s="24">
        <v>81.989430062473701</v>
      </c>
      <c r="V1605" s="24">
        <v>3.0437144745914848</v>
      </c>
      <c r="W1605" s="371">
        <v>219.49556372549023</v>
      </c>
      <c r="X1605" s="27" t="s">
        <v>815</v>
      </c>
      <c r="Y1605" s="24">
        <v>191.02145689791672</v>
      </c>
    </row>
    <row r="1606" spans="1:25">
      <c r="B1606" t="s">
        <v>709</v>
      </c>
      <c r="C1606" t="s">
        <v>969</v>
      </c>
      <c r="D1606" s="18">
        <v>5.5</v>
      </c>
      <c r="E1606" s="55">
        <v>43717</v>
      </c>
      <c r="H1606" s="165"/>
      <c r="I1606" s="166"/>
      <c r="P1606" s="27">
        <v>7.0000000000000007E-2</v>
      </c>
      <c r="Q1606" s="27">
        <v>11.2</v>
      </c>
      <c r="R1606" s="27" t="s">
        <v>811</v>
      </c>
      <c r="S1606" s="27" t="s">
        <v>811</v>
      </c>
      <c r="T1606" s="27" t="s">
        <v>811</v>
      </c>
      <c r="U1606" s="27" t="s">
        <v>811</v>
      </c>
      <c r="V1606" s="27" t="s">
        <v>811</v>
      </c>
      <c r="W1606" s="27" t="s">
        <v>811</v>
      </c>
      <c r="X1606" s="27" t="s">
        <v>815</v>
      </c>
      <c r="Y1606" s="27" t="s">
        <v>811</v>
      </c>
    </row>
    <row r="1607" spans="1:25">
      <c r="D1607" s="18"/>
      <c r="E1607" s="55"/>
      <c r="H1607" s="165"/>
      <c r="I1607" s="166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</row>
    <row r="1608" spans="1:25" ht="31.8" thickBot="1">
      <c r="A1608" s="975" t="s">
        <v>20</v>
      </c>
      <c r="B1608" s="940" t="s">
        <v>701</v>
      </c>
      <c r="C1608" s="941" t="s">
        <v>805</v>
      </c>
      <c r="D1608" s="942" t="s">
        <v>786</v>
      </c>
      <c r="E1608" s="940" t="s">
        <v>1000</v>
      </c>
      <c r="F1608" s="941" t="s">
        <v>1008</v>
      </c>
      <c r="G1608" s="941" t="s">
        <v>806</v>
      </c>
      <c r="H1608" s="941" t="s">
        <v>807</v>
      </c>
      <c r="I1608" s="943" t="s">
        <v>1009</v>
      </c>
      <c r="J1608" s="940" t="s">
        <v>1010</v>
      </c>
      <c r="K1608" s="941" t="s">
        <v>1011</v>
      </c>
      <c r="L1608" s="940" t="s">
        <v>1012</v>
      </c>
      <c r="M1608" s="941" t="s">
        <v>1013</v>
      </c>
      <c r="N1608" s="940" t="s">
        <v>1014</v>
      </c>
      <c r="O1608" s="940" t="s">
        <v>1015</v>
      </c>
      <c r="P1608" s="944" t="s">
        <v>1016</v>
      </c>
      <c r="Q1608" s="940" t="s">
        <v>703</v>
      </c>
      <c r="R1608" s="941" t="s">
        <v>1017</v>
      </c>
      <c r="S1608" s="940" t="s">
        <v>808</v>
      </c>
      <c r="T1608" s="940" t="s">
        <v>1018</v>
      </c>
      <c r="U1608" s="945" t="s">
        <v>809</v>
      </c>
      <c r="V1608" s="945" t="s">
        <v>1019</v>
      </c>
      <c r="W1608" s="940" t="s">
        <v>1020</v>
      </c>
      <c r="X1608" s="941" t="s">
        <v>1021</v>
      </c>
    </row>
    <row r="1609" spans="1:25" ht="16.2" thickTop="1">
      <c r="A1609" s="108" t="s">
        <v>966</v>
      </c>
      <c r="B1609" t="s">
        <v>970</v>
      </c>
      <c r="C1609">
        <v>0.5</v>
      </c>
      <c r="D1609" s="55">
        <v>44075</v>
      </c>
      <c r="F1609">
        <v>2</v>
      </c>
      <c r="G1609">
        <v>5.96</v>
      </c>
      <c r="H1609">
        <v>1.39</v>
      </c>
      <c r="J1609" t="s">
        <v>1025</v>
      </c>
      <c r="K1609">
        <v>2</v>
      </c>
      <c r="M1609" t="s">
        <v>1181</v>
      </c>
      <c r="O1609">
        <v>9.42</v>
      </c>
      <c r="P1609">
        <v>23.5</v>
      </c>
      <c r="Q1609" s="54" t="s">
        <v>872</v>
      </c>
      <c r="R1609" s="54" t="s">
        <v>872</v>
      </c>
      <c r="S1609" s="54" t="s">
        <v>872</v>
      </c>
      <c r="T1609" s="54" t="s">
        <v>872</v>
      </c>
      <c r="U1609" s="54" t="s">
        <v>872</v>
      </c>
      <c r="V1609" s="54" t="s">
        <v>872</v>
      </c>
    </row>
    <row r="1610" spans="1:25">
      <c r="A1610" s="108" t="s">
        <v>966</v>
      </c>
      <c r="B1610" t="s">
        <v>970</v>
      </c>
      <c r="C1610">
        <v>1</v>
      </c>
      <c r="D1610" s="55">
        <v>44075</v>
      </c>
      <c r="O1610">
        <v>9.43</v>
      </c>
      <c r="P1610">
        <v>23.5</v>
      </c>
      <c r="Q1610" s="27" t="s">
        <v>811</v>
      </c>
      <c r="R1610" s="27" t="s">
        <v>811</v>
      </c>
      <c r="S1610" s="27" t="s">
        <v>811</v>
      </c>
      <c r="T1610" s="27" t="s">
        <v>811</v>
      </c>
      <c r="U1610" s="27" t="s">
        <v>811</v>
      </c>
      <c r="V1610" s="27" t="s">
        <v>811</v>
      </c>
    </row>
    <row r="1611" spans="1:25">
      <c r="A1611" s="108" t="s">
        <v>966</v>
      </c>
      <c r="B1611" t="s">
        <v>970</v>
      </c>
      <c r="C1611">
        <v>2</v>
      </c>
      <c r="D1611" s="55">
        <v>44075</v>
      </c>
      <c r="O1611">
        <v>9.3699999999999992</v>
      </c>
      <c r="P1611">
        <v>23.3</v>
      </c>
      <c r="Q1611" s="27" t="s">
        <v>811</v>
      </c>
      <c r="R1611" s="27" t="s">
        <v>811</v>
      </c>
      <c r="S1611" s="27" t="s">
        <v>811</v>
      </c>
      <c r="T1611" s="27" t="s">
        <v>811</v>
      </c>
      <c r="U1611" s="27" t="s">
        <v>811</v>
      </c>
      <c r="V1611" s="27" t="s">
        <v>811</v>
      </c>
    </row>
    <row r="1612" spans="1:25">
      <c r="A1612" s="108" t="s">
        <v>966</v>
      </c>
      <c r="B1612" t="s">
        <v>970</v>
      </c>
      <c r="C1612">
        <v>3</v>
      </c>
      <c r="D1612" s="55">
        <v>44075</v>
      </c>
      <c r="O1612">
        <v>6.8</v>
      </c>
      <c r="P1612">
        <v>22</v>
      </c>
      <c r="Q1612" s="27" t="s">
        <v>811</v>
      </c>
      <c r="R1612" s="27" t="s">
        <v>811</v>
      </c>
      <c r="S1612" s="27" t="s">
        <v>811</v>
      </c>
      <c r="T1612" s="27" t="s">
        <v>811</v>
      </c>
      <c r="U1612" s="27" t="s">
        <v>811</v>
      </c>
      <c r="V1612" s="27" t="s">
        <v>811</v>
      </c>
    </row>
    <row r="1613" spans="1:25">
      <c r="A1613" s="108" t="s">
        <v>966</v>
      </c>
      <c r="B1613" t="s">
        <v>970</v>
      </c>
      <c r="C1613">
        <v>4</v>
      </c>
      <c r="D1613" s="55">
        <v>44075</v>
      </c>
      <c r="O1613">
        <v>0.44</v>
      </c>
      <c r="P1613">
        <v>17.100000000000001</v>
      </c>
      <c r="Q1613" s="27" t="s">
        <v>811</v>
      </c>
      <c r="R1613" s="27" t="s">
        <v>811</v>
      </c>
      <c r="S1613" s="27" t="s">
        <v>811</v>
      </c>
      <c r="T1613" s="27" t="s">
        <v>811</v>
      </c>
      <c r="U1613" s="27" t="s">
        <v>811</v>
      </c>
      <c r="V1613" s="27" t="s">
        <v>811</v>
      </c>
    </row>
    <row r="1614" spans="1:25">
      <c r="A1614" s="108" t="s">
        <v>966</v>
      </c>
      <c r="B1614" t="s">
        <v>970</v>
      </c>
      <c r="C1614">
        <v>5</v>
      </c>
      <c r="D1614" s="55">
        <v>44075</v>
      </c>
      <c r="O1614">
        <v>0.06</v>
      </c>
      <c r="P1614">
        <v>12.3</v>
      </c>
      <c r="Q1614" s="54" t="s">
        <v>872</v>
      </c>
      <c r="R1614" s="54" t="s">
        <v>872</v>
      </c>
      <c r="S1614" s="54" t="s">
        <v>872</v>
      </c>
      <c r="T1614" s="54" t="s">
        <v>872</v>
      </c>
      <c r="U1614" s="54" t="s">
        <v>872</v>
      </c>
      <c r="V1614" s="54" t="s">
        <v>872</v>
      </c>
    </row>
    <row r="1615" spans="1:25">
      <c r="A1615" s="108" t="s">
        <v>966</v>
      </c>
      <c r="B1615" t="s">
        <v>970</v>
      </c>
      <c r="C1615">
        <v>5.5</v>
      </c>
      <c r="D1615" s="55">
        <v>44075</v>
      </c>
      <c r="O1615">
        <v>0.03</v>
      </c>
      <c r="P1615">
        <v>11.1</v>
      </c>
      <c r="Q1615" s="27" t="s">
        <v>811</v>
      </c>
      <c r="R1615" s="27" t="s">
        <v>811</v>
      </c>
      <c r="S1615" s="27" t="s">
        <v>811</v>
      </c>
      <c r="T1615" s="27" t="s">
        <v>811</v>
      </c>
      <c r="U1615" s="27" t="s">
        <v>811</v>
      </c>
      <c r="V1615" s="27" t="s">
        <v>811</v>
      </c>
    </row>
    <row r="1616" spans="1:25">
      <c r="D1616" s="18"/>
      <c r="E1616" s="55"/>
      <c r="H1616" s="165"/>
      <c r="I1616" s="166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</row>
    <row r="1617" spans="1:24" s="747" customFormat="1" ht="31.8" thickBot="1">
      <c r="A1617" s="977" t="s">
        <v>804</v>
      </c>
      <c r="B1617" s="863" t="s">
        <v>20</v>
      </c>
      <c r="C1617" s="863" t="s">
        <v>701</v>
      </c>
      <c r="D1617" s="863" t="s">
        <v>805</v>
      </c>
      <c r="E1617" s="865" t="s">
        <v>786</v>
      </c>
      <c r="F1617" s="863" t="s">
        <v>1000</v>
      </c>
      <c r="G1617" s="863" t="s">
        <v>1008</v>
      </c>
      <c r="H1617" s="863" t="s">
        <v>806</v>
      </c>
      <c r="I1617" s="863" t="s">
        <v>807</v>
      </c>
      <c r="J1617" s="867" t="s">
        <v>1009</v>
      </c>
      <c r="K1617" s="863" t="s">
        <v>1015</v>
      </c>
      <c r="L1617" s="868" t="s">
        <v>1016</v>
      </c>
      <c r="M1617" s="863" t="s">
        <v>703</v>
      </c>
      <c r="N1617" s="863" t="s">
        <v>1017</v>
      </c>
      <c r="O1617" s="863" t="s">
        <v>808</v>
      </c>
      <c r="P1617" s="863" t="s">
        <v>1018</v>
      </c>
      <c r="Q1617" s="870" t="s">
        <v>809</v>
      </c>
      <c r="R1617" s="870" t="s">
        <v>1019</v>
      </c>
      <c r="S1617" s="863" t="s">
        <v>1021</v>
      </c>
      <c r="T1617" s="863" t="s">
        <v>1010</v>
      </c>
      <c r="U1617" s="863" t="s">
        <v>1011</v>
      </c>
      <c r="V1617" s="863" t="s">
        <v>1012</v>
      </c>
      <c r="W1617" s="863" t="s">
        <v>1013</v>
      </c>
      <c r="X1617" s="863" t="s">
        <v>1014</v>
      </c>
    </row>
    <row r="1618" spans="1:24" ht="16.2" thickTop="1">
      <c r="A1618" s="108">
        <v>30</v>
      </c>
      <c r="B1618" t="s">
        <v>709</v>
      </c>
      <c r="C1618" t="s">
        <v>969</v>
      </c>
      <c r="D1618" s="27">
        <v>0.5</v>
      </c>
      <c r="E1618" s="133">
        <v>44424</v>
      </c>
      <c r="G1618">
        <v>2</v>
      </c>
      <c r="H1618">
        <v>6.06</v>
      </c>
      <c r="I1618">
        <v>1.1499999999999999</v>
      </c>
      <c r="J1618" s="172">
        <v>0.18976897689768976</v>
      </c>
      <c r="K1618" s="27">
        <v>11.18</v>
      </c>
      <c r="L1618" s="27">
        <v>26</v>
      </c>
      <c r="M1618" s="27">
        <v>7.7</v>
      </c>
      <c r="N1618" s="27">
        <v>35.299999999999997</v>
      </c>
      <c r="O1618" s="24">
        <v>7.9268571428571466</v>
      </c>
      <c r="P1618" s="24">
        <v>2.1772345238095192</v>
      </c>
      <c r="Q1618" s="24">
        <v>0.64003883225851177</v>
      </c>
      <c r="R1618" s="371">
        <v>75.659186991869916</v>
      </c>
      <c r="S1618" s="24">
        <v>10.104091666666665</v>
      </c>
      <c r="T1618" t="s">
        <v>1025</v>
      </c>
      <c r="U1618" t="s">
        <v>1128</v>
      </c>
      <c r="V1618" t="s">
        <v>1042</v>
      </c>
      <c r="W1618" t="s">
        <v>1166</v>
      </c>
    </row>
    <row r="1619" spans="1:24">
      <c r="A1619" s="108">
        <v>30</v>
      </c>
      <c r="B1619" t="s">
        <v>709</v>
      </c>
      <c r="C1619" t="s">
        <v>969</v>
      </c>
      <c r="D1619" s="27">
        <v>1</v>
      </c>
      <c r="E1619" s="133">
        <v>44424</v>
      </c>
      <c r="K1619" s="27">
        <v>11.22</v>
      </c>
      <c r="L1619" s="27">
        <v>25.9</v>
      </c>
      <c r="M1619" s="27" t="s">
        <v>811</v>
      </c>
      <c r="N1619" s="27" t="s">
        <v>811</v>
      </c>
      <c r="O1619" s="24" t="s">
        <v>811</v>
      </c>
      <c r="P1619" s="24" t="s">
        <v>811</v>
      </c>
      <c r="Q1619" s="24" t="s">
        <v>811</v>
      </c>
      <c r="R1619" s="24" t="s">
        <v>811</v>
      </c>
      <c r="S1619" s="24" t="s">
        <v>811</v>
      </c>
    </row>
    <row r="1620" spans="1:24">
      <c r="A1620" s="108">
        <v>30</v>
      </c>
      <c r="B1620" t="s">
        <v>709</v>
      </c>
      <c r="C1620" t="s">
        <v>969</v>
      </c>
      <c r="D1620" s="27">
        <v>2</v>
      </c>
      <c r="E1620" s="133">
        <v>44424</v>
      </c>
      <c r="K1620" s="27">
        <v>11.03</v>
      </c>
      <c r="L1620" s="27">
        <v>24.9</v>
      </c>
      <c r="M1620" s="27" t="s">
        <v>811</v>
      </c>
      <c r="N1620" s="27" t="s">
        <v>811</v>
      </c>
      <c r="O1620" s="24" t="s">
        <v>811</v>
      </c>
      <c r="P1620" s="24" t="s">
        <v>811</v>
      </c>
      <c r="Q1620" s="24" t="s">
        <v>811</v>
      </c>
      <c r="R1620" s="24" t="s">
        <v>811</v>
      </c>
      <c r="S1620" s="24" t="s">
        <v>811</v>
      </c>
    </row>
    <row r="1621" spans="1:24">
      <c r="A1621" s="108">
        <v>30</v>
      </c>
      <c r="B1621" t="s">
        <v>709</v>
      </c>
      <c r="C1621" t="s">
        <v>969</v>
      </c>
      <c r="D1621" s="27">
        <v>3</v>
      </c>
      <c r="E1621" s="133">
        <v>44424</v>
      </c>
      <c r="K1621" s="27">
        <v>5.49</v>
      </c>
      <c r="L1621" s="27">
        <v>21.2</v>
      </c>
      <c r="M1621" s="27" t="s">
        <v>811</v>
      </c>
      <c r="N1621" s="27" t="s">
        <v>811</v>
      </c>
      <c r="O1621" s="24" t="s">
        <v>811</v>
      </c>
      <c r="P1621" s="24" t="s">
        <v>811</v>
      </c>
      <c r="Q1621" s="24" t="s">
        <v>811</v>
      </c>
      <c r="R1621" s="24" t="s">
        <v>811</v>
      </c>
      <c r="S1621" s="24" t="s">
        <v>811</v>
      </c>
    </row>
    <row r="1622" spans="1:24">
      <c r="A1622" s="108">
        <v>30</v>
      </c>
      <c r="B1622" t="s">
        <v>709</v>
      </c>
      <c r="C1622" t="s">
        <v>969</v>
      </c>
      <c r="D1622" s="27">
        <v>4</v>
      </c>
      <c r="E1622" s="133">
        <v>44424</v>
      </c>
      <c r="K1622" s="27">
        <v>0.36</v>
      </c>
      <c r="L1622" s="27">
        <v>11.6</v>
      </c>
      <c r="M1622" s="27" t="s">
        <v>811</v>
      </c>
      <c r="N1622" s="27" t="s">
        <v>811</v>
      </c>
      <c r="O1622" s="371" t="s">
        <v>811</v>
      </c>
      <c r="P1622" s="371" t="s">
        <v>811</v>
      </c>
      <c r="Q1622" s="24" t="s">
        <v>811</v>
      </c>
      <c r="R1622" s="24" t="s">
        <v>811</v>
      </c>
      <c r="S1622" s="371" t="s">
        <v>811</v>
      </c>
    </row>
    <row r="1623" spans="1:24">
      <c r="A1623" s="108">
        <v>30</v>
      </c>
      <c r="B1623" t="s">
        <v>709</v>
      </c>
      <c r="C1623" t="s">
        <v>969</v>
      </c>
      <c r="D1623" s="27">
        <v>5</v>
      </c>
      <c r="E1623" s="133">
        <v>44424</v>
      </c>
      <c r="K1623" s="27">
        <v>0.06</v>
      </c>
      <c r="L1623" s="27">
        <v>11.6</v>
      </c>
      <c r="M1623" s="27" t="s">
        <v>811</v>
      </c>
      <c r="N1623" s="27" t="s">
        <v>811</v>
      </c>
      <c r="O1623" s="371" t="s">
        <v>811</v>
      </c>
      <c r="P1623" s="371" t="s">
        <v>811</v>
      </c>
      <c r="Q1623" s="24" t="s">
        <v>811</v>
      </c>
      <c r="R1623" s="24" t="s">
        <v>811</v>
      </c>
      <c r="S1623" s="371" t="s">
        <v>811</v>
      </c>
    </row>
    <row r="1624" spans="1:24">
      <c r="A1624" s="108">
        <v>30</v>
      </c>
      <c r="B1624" t="s">
        <v>709</v>
      </c>
      <c r="C1624" t="s">
        <v>969</v>
      </c>
      <c r="D1624" s="27">
        <v>5.5</v>
      </c>
      <c r="E1624" s="133">
        <v>44424</v>
      </c>
      <c r="K1624" s="27">
        <v>0.04</v>
      </c>
      <c r="L1624" s="27">
        <v>10.3</v>
      </c>
      <c r="M1624" s="27">
        <v>6.44</v>
      </c>
      <c r="N1624" s="27">
        <v>131.4</v>
      </c>
      <c r="O1624" s="24">
        <v>87.89485714285712</v>
      </c>
      <c r="P1624" s="24">
        <v>97.798126190476225</v>
      </c>
      <c r="Q1624" s="24">
        <v>11.561991074414069</v>
      </c>
      <c r="R1624" s="371">
        <v>405.740487804878</v>
      </c>
      <c r="S1624" s="24">
        <v>185.69298333333336</v>
      </c>
    </row>
    <row r="1625" spans="1:24">
      <c r="D1625" s="27"/>
      <c r="E1625" s="133"/>
      <c r="K1625" s="27"/>
      <c r="L1625" s="27"/>
      <c r="M1625" s="27"/>
      <c r="N1625" s="27"/>
      <c r="O1625" s="24"/>
      <c r="P1625" s="24"/>
      <c r="Q1625" s="24"/>
      <c r="R1625" s="371"/>
      <c r="S1625" s="24"/>
    </row>
    <row r="1626" spans="1:24" s="832" customFormat="1" ht="21" thickBot="1">
      <c r="A1626" s="144" t="s">
        <v>20</v>
      </c>
      <c r="B1626" s="144" t="s">
        <v>701</v>
      </c>
      <c r="C1626" s="146" t="s">
        <v>805</v>
      </c>
      <c r="D1626" s="1559" t="s">
        <v>786</v>
      </c>
      <c r="E1626" s="144" t="s">
        <v>1000</v>
      </c>
      <c r="F1626" s="146" t="s">
        <v>1008</v>
      </c>
      <c r="G1626" s="146" t="s">
        <v>806</v>
      </c>
      <c r="H1626" s="146" t="s">
        <v>807</v>
      </c>
      <c r="I1626" s="1560" t="s">
        <v>1009</v>
      </c>
      <c r="J1626" s="144" t="s">
        <v>1015</v>
      </c>
      <c r="K1626" s="148" t="s">
        <v>1016</v>
      </c>
      <c r="L1626" s="144" t="s">
        <v>703</v>
      </c>
      <c r="M1626" s="146" t="s">
        <v>1017</v>
      </c>
      <c r="N1626" s="149" t="s">
        <v>808</v>
      </c>
      <c r="O1626" s="149" t="s">
        <v>1018</v>
      </c>
      <c r="P1626" s="149" t="s">
        <v>809</v>
      </c>
      <c r="Q1626" s="149" t="s">
        <v>1019</v>
      </c>
      <c r="R1626" s="1409" t="s">
        <v>1021</v>
      </c>
      <c r="S1626" s="144" t="s">
        <v>1010</v>
      </c>
      <c r="T1626" s="146" t="s">
        <v>1011</v>
      </c>
      <c r="U1626" s="144" t="s">
        <v>1012</v>
      </c>
      <c r="V1626" s="146" t="s">
        <v>1013</v>
      </c>
      <c r="W1626" s="144" t="s">
        <v>1014</v>
      </c>
    </row>
    <row r="1627" spans="1:24" ht="16.2" thickTop="1">
      <c r="A1627" t="s">
        <v>709</v>
      </c>
      <c r="B1627" t="s">
        <v>970</v>
      </c>
      <c r="C1627" s="27">
        <v>0.5</v>
      </c>
      <c r="D1627" s="55">
        <v>44802</v>
      </c>
      <c r="E1627" s="27"/>
      <c r="F1627">
        <v>2</v>
      </c>
      <c r="G1627">
        <v>6.1</v>
      </c>
      <c r="H1627">
        <v>0.51</v>
      </c>
      <c r="I1627" s="1562">
        <v>8.3606557377049182E-2</v>
      </c>
      <c r="J1627" s="27">
        <v>11.35</v>
      </c>
      <c r="K1627" s="27">
        <v>26.1</v>
      </c>
      <c r="L1627" s="22">
        <v>9</v>
      </c>
      <c r="M1627" s="23">
        <v>35.1</v>
      </c>
      <c r="N1627" s="24">
        <v>1.4678166490770044</v>
      </c>
      <c r="O1627" s="24">
        <v>2.0676992405063288</v>
      </c>
      <c r="P1627" s="24">
        <v>0.70196104586916253</v>
      </c>
      <c r="Q1627" s="49">
        <v>102.43784948637784</v>
      </c>
      <c r="R1627" s="24">
        <v>3.5355158895833334</v>
      </c>
      <c r="S1627" t="s">
        <v>1022</v>
      </c>
      <c r="T1627">
        <v>1</v>
      </c>
      <c r="U1627">
        <v>2</v>
      </c>
      <c r="V1627" t="s">
        <v>1182</v>
      </c>
    </row>
    <row r="1628" spans="1:24">
      <c r="A1628" t="s">
        <v>709</v>
      </c>
      <c r="B1628" t="s">
        <v>970</v>
      </c>
      <c r="C1628" s="27">
        <v>1</v>
      </c>
      <c r="D1628" s="55">
        <v>44802</v>
      </c>
      <c r="E1628" s="27"/>
      <c r="I1628" s="1561"/>
      <c r="J1628" s="27">
        <v>11.33</v>
      </c>
      <c r="K1628" s="27">
        <v>25.5</v>
      </c>
      <c r="L1628" s="27" t="s">
        <v>811</v>
      </c>
      <c r="M1628" s="27" t="s">
        <v>811</v>
      </c>
      <c r="N1628" s="24" t="s">
        <v>811</v>
      </c>
      <c r="O1628" s="24" t="s">
        <v>811</v>
      </c>
      <c r="P1628" s="27" t="s">
        <v>811</v>
      </c>
      <c r="Q1628" s="27" t="s">
        <v>811</v>
      </c>
      <c r="R1628" s="24" t="s">
        <v>811</v>
      </c>
    </row>
    <row r="1629" spans="1:24">
      <c r="A1629" t="s">
        <v>709</v>
      </c>
      <c r="B1629" t="s">
        <v>970</v>
      </c>
      <c r="C1629" s="27">
        <v>2</v>
      </c>
      <c r="D1629" s="55">
        <v>44802</v>
      </c>
      <c r="E1629" s="27"/>
      <c r="I1629" s="1561"/>
      <c r="J1629" s="27">
        <v>7.55</v>
      </c>
      <c r="K1629" s="27">
        <v>24.4</v>
      </c>
      <c r="L1629" s="27" t="s">
        <v>811</v>
      </c>
      <c r="M1629" s="27" t="s">
        <v>811</v>
      </c>
      <c r="N1629" s="24" t="s">
        <v>811</v>
      </c>
      <c r="O1629" s="24" t="s">
        <v>811</v>
      </c>
      <c r="P1629" s="27" t="s">
        <v>811</v>
      </c>
      <c r="Q1629" s="27" t="s">
        <v>811</v>
      </c>
      <c r="R1629" s="24" t="s">
        <v>811</v>
      </c>
    </row>
    <row r="1630" spans="1:24">
      <c r="A1630" t="s">
        <v>709</v>
      </c>
      <c r="B1630" t="s">
        <v>970</v>
      </c>
      <c r="C1630" s="27">
        <v>3</v>
      </c>
      <c r="D1630" s="55">
        <v>44802</v>
      </c>
      <c r="E1630" s="27"/>
      <c r="I1630" s="1561"/>
      <c r="J1630" s="27">
        <v>0.26</v>
      </c>
      <c r="K1630" s="27">
        <v>21</v>
      </c>
      <c r="L1630" s="27" t="s">
        <v>811</v>
      </c>
      <c r="M1630" s="27" t="s">
        <v>811</v>
      </c>
      <c r="N1630" s="24" t="s">
        <v>811</v>
      </c>
      <c r="O1630" s="24" t="s">
        <v>811</v>
      </c>
      <c r="P1630" s="27" t="s">
        <v>811</v>
      </c>
      <c r="Q1630" s="27" t="s">
        <v>811</v>
      </c>
      <c r="R1630" s="24" t="s">
        <v>811</v>
      </c>
    </row>
    <row r="1631" spans="1:24">
      <c r="A1631" t="s">
        <v>709</v>
      </c>
      <c r="B1631" t="s">
        <v>970</v>
      </c>
      <c r="C1631" s="27">
        <v>4</v>
      </c>
      <c r="D1631" s="55">
        <v>44802</v>
      </c>
      <c r="E1631" s="27"/>
      <c r="I1631" s="1561"/>
      <c r="J1631" s="27">
        <v>0.18</v>
      </c>
      <c r="K1631" s="27">
        <v>16.2</v>
      </c>
      <c r="L1631" s="27" t="s">
        <v>811</v>
      </c>
      <c r="M1631" s="27" t="s">
        <v>811</v>
      </c>
      <c r="N1631" s="24" t="s">
        <v>811</v>
      </c>
      <c r="O1631" s="24" t="s">
        <v>811</v>
      </c>
      <c r="P1631" s="27" t="s">
        <v>811</v>
      </c>
      <c r="Q1631" s="27" t="s">
        <v>811</v>
      </c>
      <c r="R1631" s="24" t="s">
        <v>811</v>
      </c>
    </row>
    <row r="1632" spans="1:24">
      <c r="A1632" t="s">
        <v>709</v>
      </c>
      <c r="B1632" t="s">
        <v>970</v>
      </c>
      <c r="C1632" s="27">
        <v>5</v>
      </c>
      <c r="D1632" s="55">
        <v>44802</v>
      </c>
      <c r="E1632" s="27"/>
      <c r="I1632" s="1561"/>
      <c r="J1632" s="27">
        <v>0.11</v>
      </c>
      <c r="K1632" s="27">
        <v>12.6</v>
      </c>
      <c r="L1632" s="22">
        <v>6.6</v>
      </c>
      <c r="M1632" s="23">
        <v>90.499999999999986</v>
      </c>
      <c r="N1632" s="24">
        <v>21.072062960469417</v>
      </c>
      <c r="O1632" s="24">
        <v>39.896426329113929</v>
      </c>
      <c r="P1632" s="24">
        <v>4.4574526412691817</v>
      </c>
      <c r="Q1632" s="49">
        <v>272.87107860652077</v>
      </c>
      <c r="R1632" s="24">
        <v>60.968489289583346</v>
      </c>
    </row>
    <row r="1633" spans="1:36">
      <c r="D1633" s="27"/>
      <c r="E1633" s="133"/>
      <c r="K1633" s="27"/>
      <c r="L1633" s="27"/>
      <c r="M1633" s="27"/>
      <c r="N1633" s="27"/>
      <c r="O1633" s="24"/>
      <c r="P1633" s="24"/>
      <c r="Q1633" s="24"/>
      <c r="R1633" s="371"/>
      <c r="S1633" s="24"/>
    </row>
    <row r="1634" spans="1:36">
      <c r="D1634" s="27"/>
      <c r="E1634" s="133"/>
      <c r="K1634" s="27"/>
      <c r="L1634" s="27"/>
      <c r="M1634" s="27"/>
      <c r="N1634" s="27"/>
      <c r="O1634" s="24"/>
      <c r="P1634" s="24"/>
      <c r="Q1634" s="24"/>
      <c r="R1634" s="371"/>
      <c r="S1634" s="24"/>
    </row>
    <row r="1635" spans="1:36">
      <c r="D1635" s="27"/>
      <c r="E1635" s="133"/>
      <c r="K1635" s="27"/>
      <c r="L1635" s="27"/>
      <c r="M1635" s="27"/>
      <c r="N1635" s="27"/>
      <c r="O1635" s="24"/>
      <c r="P1635" s="24"/>
      <c r="Q1635" s="24"/>
      <c r="R1635" s="371"/>
      <c r="S1635" s="24"/>
    </row>
    <row r="1636" spans="1:36">
      <c r="D1636" s="27"/>
      <c r="E1636" s="133"/>
      <c r="K1636" s="27"/>
      <c r="L1636" s="27"/>
      <c r="M1636" s="27"/>
      <c r="N1636" s="27"/>
      <c r="O1636" s="24"/>
      <c r="P1636" s="24"/>
      <c r="Q1636" s="24"/>
      <c r="R1636" s="371"/>
      <c r="S1636" s="24"/>
    </row>
    <row r="1637" spans="1:36">
      <c r="D1637" s="27"/>
      <c r="E1637" s="133"/>
      <c r="K1637" s="27"/>
      <c r="L1637" s="27"/>
      <c r="M1637" s="27"/>
      <c r="N1637" s="27"/>
      <c r="O1637" s="24"/>
      <c r="P1637" s="24"/>
      <c r="Q1637" s="24"/>
      <c r="R1637" s="371"/>
      <c r="S1637" s="24"/>
    </row>
    <row r="1638" spans="1:36">
      <c r="D1638" s="18"/>
      <c r="E1638" s="55"/>
      <c r="H1638" s="165"/>
      <c r="I1638" s="166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</row>
    <row r="1639" spans="1:36">
      <c r="A1639" s="973" t="s">
        <v>971</v>
      </c>
      <c r="D1639" s="18"/>
      <c r="E1639" s="55"/>
      <c r="H1639" s="165"/>
      <c r="I1639" s="166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</row>
    <row r="1640" spans="1:36">
      <c r="A1640" s="840" t="s">
        <v>784</v>
      </c>
      <c r="B1640" s="841" t="s">
        <v>20</v>
      </c>
      <c r="C1640" s="841" t="s">
        <v>701</v>
      </c>
      <c r="D1640" s="841" t="s">
        <v>999</v>
      </c>
      <c r="E1640" s="842" t="s">
        <v>785</v>
      </c>
      <c r="F1640" s="842" t="s">
        <v>786</v>
      </c>
      <c r="G1640" s="842" t="s">
        <v>1000</v>
      </c>
      <c r="H1640" s="842" t="s">
        <v>1001</v>
      </c>
      <c r="I1640" s="842" t="s">
        <v>787</v>
      </c>
      <c r="J1640" s="842" t="s">
        <v>788</v>
      </c>
      <c r="K1640" s="842" t="s">
        <v>789</v>
      </c>
      <c r="L1640" s="842" t="s">
        <v>1002</v>
      </c>
      <c r="M1640" s="842" t="s">
        <v>790</v>
      </c>
      <c r="N1640" s="842" t="s">
        <v>791</v>
      </c>
      <c r="O1640" s="843" t="s">
        <v>792</v>
      </c>
      <c r="P1640" s="843" t="s">
        <v>474</v>
      </c>
      <c r="Q1640" s="843" t="s">
        <v>793</v>
      </c>
      <c r="R1640" s="843" t="s">
        <v>483</v>
      </c>
      <c r="S1640" s="843" t="s">
        <v>794</v>
      </c>
      <c r="T1640" s="843" t="s">
        <v>480</v>
      </c>
      <c r="U1640" s="843" t="s">
        <v>1003</v>
      </c>
      <c r="V1640" s="841" t="s">
        <v>1004</v>
      </c>
      <c r="W1640" s="841" t="s">
        <v>1005</v>
      </c>
      <c r="X1640" s="844" t="s">
        <v>1006</v>
      </c>
      <c r="Y1640" s="845" t="s">
        <v>798</v>
      </c>
      <c r="AE1640" s="848" t="s">
        <v>784</v>
      </c>
      <c r="AF1640" s="849" t="s">
        <v>20</v>
      </c>
      <c r="AG1640" s="849" t="s">
        <v>701</v>
      </c>
      <c r="AH1640" s="849" t="s">
        <v>1005</v>
      </c>
      <c r="AI1640" s="844" t="s">
        <v>1006</v>
      </c>
      <c r="AJ1640" s="850" t="s">
        <v>798</v>
      </c>
    </row>
    <row r="1641" spans="1:36">
      <c r="A1641" s="787" t="s">
        <v>46</v>
      </c>
      <c r="B1641" s="788" t="s">
        <v>709</v>
      </c>
      <c r="C1641" s="788" t="s">
        <v>971</v>
      </c>
      <c r="D1641" s="789"/>
      <c r="E1641" s="790">
        <v>0.5</v>
      </c>
      <c r="F1641" s="791">
        <v>43003</v>
      </c>
      <c r="G1641" s="789"/>
      <c r="H1641" s="789"/>
      <c r="I1641" s="790">
        <v>12.2</v>
      </c>
      <c r="J1641" s="788">
        <v>3.85</v>
      </c>
      <c r="K1641" s="793">
        <v>2.6544113924050632</v>
      </c>
      <c r="L1641" s="888">
        <v>0.95309121176160372</v>
      </c>
      <c r="M1641" s="885">
        <v>0.35175409240247146</v>
      </c>
      <c r="N1641">
        <v>10.895231258074151</v>
      </c>
      <c r="O1641" s="784">
        <v>3.8500000000000005</v>
      </c>
      <c r="P1641" s="784">
        <v>40.551415541924605</v>
      </c>
      <c r="Q1641" s="882">
        <v>1.8183041139240506</v>
      </c>
      <c r="R1641" s="784">
        <v>36.434657050797867</v>
      </c>
      <c r="S1641" s="882">
        <v>52.69038162883939</v>
      </c>
      <c r="T1641" s="784">
        <v>61.3450522314767</v>
      </c>
      <c r="U1641" s="784">
        <v>46.110374941399726</v>
      </c>
      <c r="V1641" s="785" t="s">
        <v>1030</v>
      </c>
      <c r="W1641" s="788"/>
      <c r="X1641" s="788"/>
      <c r="Y1641" s="430" t="s">
        <v>803</v>
      </c>
    </row>
    <row r="1642" spans="1:36">
      <c r="A1642" s="787" t="s">
        <v>46</v>
      </c>
      <c r="B1642" s="788" t="s">
        <v>709</v>
      </c>
      <c r="C1642" s="788" t="s">
        <v>971</v>
      </c>
      <c r="D1642" s="789"/>
      <c r="E1642" s="790">
        <v>1</v>
      </c>
      <c r="F1642" s="791">
        <v>43003</v>
      </c>
      <c r="G1642" s="789"/>
      <c r="H1642" s="789"/>
      <c r="I1642" s="790">
        <v>12.2</v>
      </c>
      <c r="J1642" s="788">
        <v>3.85</v>
      </c>
      <c r="K1642" s="788"/>
      <c r="L1642" s="789"/>
      <c r="M1642" s="883"/>
      <c r="N1642" t="s">
        <v>803</v>
      </c>
      <c r="O1642" s="788"/>
      <c r="P1642" s="788" t="s">
        <v>803</v>
      </c>
      <c r="Q1642" s="788"/>
      <c r="R1642" s="788" t="s">
        <v>803</v>
      </c>
      <c r="S1642" s="788"/>
      <c r="T1642" s="788" t="s">
        <v>803</v>
      </c>
      <c r="U1642" s="788" t="s">
        <v>803</v>
      </c>
      <c r="V1642" s="788" t="s">
        <v>803</v>
      </c>
      <c r="W1642" s="788"/>
      <c r="X1642" s="788"/>
      <c r="Y1642" s="430" t="s">
        <v>803</v>
      </c>
    </row>
    <row r="1643" spans="1:36">
      <c r="A1643" s="787" t="s">
        <v>46</v>
      </c>
      <c r="B1643" s="788" t="s">
        <v>709</v>
      </c>
      <c r="C1643" s="788" t="s">
        <v>971</v>
      </c>
      <c r="D1643" s="789"/>
      <c r="E1643" s="790">
        <v>2</v>
      </c>
      <c r="F1643" s="791">
        <v>43003</v>
      </c>
      <c r="G1643" s="789"/>
      <c r="H1643" s="789"/>
      <c r="I1643" s="790">
        <v>12.2</v>
      </c>
      <c r="J1643" s="788">
        <v>3.85</v>
      </c>
      <c r="K1643" s="788"/>
      <c r="L1643" s="789"/>
      <c r="M1643" s="883"/>
      <c r="N1643" t="s">
        <v>803</v>
      </c>
      <c r="O1643" s="788"/>
      <c r="P1643" s="788" t="s">
        <v>803</v>
      </c>
      <c r="Q1643" s="788"/>
      <c r="R1643" s="788" t="s">
        <v>803</v>
      </c>
      <c r="S1643" s="788"/>
      <c r="T1643" s="788" t="s">
        <v>803</v>
      </c>
      <c r="U1643" s="788" t="s">
        <v>803</v>
      </c>
      <c r="V1643" s="788" t="s">
        <v>803</v>
      </c>
      <c r="W1643" s="788"/>
      <c r="X1643" s="788"/>
      <c r="Y1643" s="430" t="s">
        <v>803</v>
      </c>
    </row>
    <row r="1644" spans="1:36">
      <c r="A1644" s="787" t="s">
        <v>46</v>
      </c>
      <c r="B1644" s="788" t="s">
        <v>709</v>
      </c>
      <c r="C1644" s="788" t="s">
        <v>971</v>
      </c>
      <c r="D1644" s="789"/>
      <c r="E1644" s="790">
        <v>3</v>
      </c>
      <c r="F1644" s="791">
        <v>43003</v>
      </c>
      <c r="G1644" s="789"/>
      <c r="H1644" s="789"/>
      <c r="I1644" s="790">
        <v>12.2</v>
      </c>
      <c r="J1644" s="788">
        <v>3.85</v>
      </c>
      <c r="K1644" s="793">
        <v>4.5688050632911388</v>
      </c>
      <c r="L1644" s="888">
        <v>3.3470485408755257</v>
      </c>
      <c r="M1644" s="885">
        <v>0.35175409240247146</v>
      </c>
      <c r="N1644">
        <v>10.895231258074151</v>
      </c>
      <c r="O1644" s="788"/>
      <c r="P1644" s="788" t="s">
        <v>803</v>
      </c>
      <c r="Q1644" s="788"/>
      <c r="R1644" s="788" t="s">
        <v>803</v>
      </c>
      <c r="S1644" s="788"/>
      <c r="T1644" s="788" t="s">
        <v>803</v>
      </c>
      <c r="U1644" s="788" t="s">
        <v>803</v>
      </c>
      <c r="V1644" s="788" t="s">
        <v>803</v>
      </c>
      <c r="W1644" s="788"/>
      <c r="X1644" s="788"/>
      <c r="Y1644" s="430" t="s">
        <v>803</v>
      </c>
    </row>
    <row r="1645" spans="1:36">
      <c r="A1645" s="787" t="s">
        <v>46</v>
      </c>
      <c r="B1645" s="788" t="s">
        <v>709</v>
      </c>
      <c r="C1645" s="788" t="s">
        <v>971</v>
      </c>
      <c r="D1645" s="789"/>
      <c r="E1645" s="790">
        <v>4</v>
      </c>
      <c r="F1645" s="791">
        <v>43003</v>
      </c>
      <c r="G1645" s="789"/>
      <c r="H1645" s="789"/>
      <c r="I1645" s="790">
        <v>12.2</v>
      </c>
      <c r="J1645" s="788">
        <v>3.85</v>
      </c>
      <c r="K1645" s="788"/>
      <c r="L1645" s="789"/>
      <c r="M1645" s="883"/>
      <c r="N1645" t="s">
        <v>803</v>
      </c>
      <c r="O1645" s="788"/>
      <c r="P1645" s="788" t="s">
        <v>803</v>
      </c>
      <c r="Q1645" s="788"/>
      <c r="R1645" s="788" t="s">
        <v>803</v>
      </c>
      <c r="S1645" s="788"/>
      <c r="T1645" s="788" t="s">
        <v>803</v>
      </c>
      <c r="U1645" s="788" t="s">
        <v>803</v>
      </c>
      <c r="V1645" s="788" t="s">
        <v>803</v>
      </c>
      <c r="W1645" s="788"/>
      <c r="X1645" s="788"/>
      <c r="Y1645" s="430" t="s">
        <v>803</v>
      </c>
    </row>
    <row r="1646" spans="1:36">
      <c r="A1646" s="787" t="s">
        <v>46</v>
      </c>
      <c r="B1646" s="788" t="s">
        <v>709</v>
      </c>
      <c r="C1646" s="788" t="s">
        <v>971</v>
      </c>
      <c r="D1646" s="789"/>
      <c r="E1646" s="790">
        <v>5</v>
      </c>
      <c r="F1646" s="791">
        <v>43003</v>
      </c>
      <c r="G1646" s="789"/>
      <c r="H1646" s="789"/>
      <c r="I1646" s="790">
        <v>12.2</v>
      </c>
      <c r="J1646" s="788">
        <v>3.85</v>
      </c>
      <c r="K1646" s="788"/>
      <c r="L1646" s="789"/>
      <c r="M1646" s="883"/>
      <c r="N1646" t="s">
        <v>803</v>
      </c>
      <c r="O1646" s="788"/>
      <c r="P1646" s="788" t="s">
        <v>803</v>
      </c>
      <c r="Q1646" s="788"/>
      <c r="R1646" s="788" t="s">
        <v>803</v>
      </c>
      <c r="S1646" s="788"/>
      <c r="T1646" s="788" t="s">
        <v>803</v>
      </c>
      <c r="U1646" s="788" t="s">
        <v>803</v>
      </c>
      <c r="V1646" s="788" t="s">
        <v>803</v>
      </c>
      <c r="W1646" s="788"/>
      <c r="X1646" s="788"/>
      <c r="Y1646" s="430" t="s">
        <v>803</v>
      </c>
    </row>
    <row r="1647" spans="1:36">
      <c r="A1647" s="787" t="s">
        <v>46</v>
      </c>
      <c r="B1647" s="788" t="s">
        <v>709</v>
      </c>
      <c r="C1647" s="788" t="s">
        <v>971</v>
      </c>
      <c r="D1647" s="789"/>
      <c r="E1647" s="790">
        <v>6</v>
      </c>
      <c r="F1647" s="791">
        <v>43003</v>
      </c>
      <c r="G1647" s="789"/>
      <c r="H1647" s="789"/>
      <c r="I1647" s="790">
        <v>12.2</v>
      </c>
      <c r="J1647" s="788">
        <v>3.85</v>
      </c>
      <c r="K1647" s="788"/>
      <c r="L1647" s="789"/>
      <c r="M1647" s="883"/>
      <c r="N1647" t="s">
        <v>803</v>
      </c>
      <c r="O1647" s="788"/>
      <c r="P1647" s="788" t="s">
        <v>803</v>
      </c>
      <c r="Q1647" s="788"/>
      <c r="R1647" s="788" t="s">
        <v>803</v>
      </c>
      <c r="S1647" s="788"/>
      <c r="T1647" s="788" t="s">
        <v>803</v>
      </c>
      <c r="U1647" s="788" t="s">
        <v>803</v>
      </c>
      <c r="V1647" s="788" t="s">
        <v>803</v>
      </c>
      <c r="W1647" s="788"/>
      <c r="X1647" s="788"/>
      <c r="Y1647" s="430" t="s">
        <v>803</v>
      </c>
    </row>
    <row r="1648" spans="1:36">
      <c r="A1648" s="787" t="s">
        <v>46</v>
      </c>
      <c r="B1648" s="788" t="s">
        <v>709</v>
      </c>
      <c r="C1648" s="788" t="s">
        <v>971</v>
      </c>
      <c r="D1648" s="789"/>
      <c r="E1648" s="790">
        <v>7</v>
      </c>
      <c r="F1648" s="791">
        <v>43003</v>
      </c>
      <c r="G1648" s="789"/>
      <c r="H1648" s="789"/>
      <c r="I1648" s="790">
        <v>12.2</v>
      </c>
      <c r="J1648" s="788">
        <v>3.85</v>
      </c>
      <c r="K1648" s="788"/>
      <c r="L1648" s="789"/>
      <c r="M1648" s="883"/>
      <c r="N1648" t="s">
        <v>803</v>
      </c>
      <c r="O1648" s="788"/>
      <c r="P1648" s="788" t="s">
        <v>803</v>
      </c>
      <c r="Q1648" s="788"/>
      <c r="R1648" s="788" t="s">
        <v>803</v>
      </c>
      <c r="S1648" s="788"/>
      <c r="T1648" s="788" t="s">
        <v>803</v>
      </c>
      <c r="U1648" s="788" t="s">
        <v>803</v>
      </c>
      <c r="V1648" s="788" t="s">
        <v>803</v>
      </c>
      <c r="W1648" s="788"/>
      <c r="X1648" s="788"/>
      <c r="Y1648" s="430" t="s">
        <v>803</v>
      </c>
    </row>
    <row r="1649" spans="1:25">
      <c r="A1649" s="787" t="s">
        <v>46</v>
      </c>
      <c r="B1649" s="788" t="s">
        <v>709</v>
      </c>
      <c r="C1649" s="788" t="s">
        <v>971</v>
      </c>
      <c r="D1649" s="789"/>
      <c r="E1649" s="790">
        <v>8</v>
      </c>
      <c r="F1649" s="791">
        <v>43003</v>
      </c>
      <c r="G1649" s="789"/>
      <c r="H1649" s="789"/>
      <c r="I1649" s="790">
        <v>12.2</v>
      </c>
      <c r="J1649" s="788">
        <v>3.85</v>
      </c>
      <c r="K1649" s="788"/>
      <c r="L1649" s="789"/>
      <c r="M1649" s="883"/>
      <c r="N1649" t="s">
        <v>803</v>
      </c>
      <c r="O1649" s="788"/>
      <c r="P1649" s="788" t="s">
        <v>803</v>
      </c>
      <c r="Q1649" s="788"/>
      <c r="R1649" s="788" t="s">
        <v>803</v>
      </c>
      <c r="S1649" s="788"/>
      <c r="T1649" s="788" t="s">
        <v>803</v>
      </c>
      <c r="U1649" s="788" t="s">
        <v>803</v>
      </c>
      <c r="V1649" s="788" t="s">
        <v>803</v>
      </c>
      <c r="W1649" s="788"/>
      <c r="X1649" s="788"/>
      <c r="Y1649" s="430" t="s">
        <v>803</v>
      </c>
    </row>
    <row r="1650" spans="1:25">
      <c r="A1650" s="787" t="s">
        <v>46</v>
      </c>
      <c r="B1650" s="788" t="s">
        <v>709</v>
      </c>
      <c r="C1650" s="788" t="s">
        <v>971</v>
      </c>
      <c r="D1650" s="789"/>
      <c r="E1650" s="790">
        <v>9</v>
      </c>
      <c r="F1650" s="791">
        <v>43003</v>
      </c>
      <c r="G1650" s="789"/>
      <c r="H1650" s="789"/>
      <c r="I1650" s="790">
        <v>12.2</v>
      </c>
      <c r="J1650" s="788">
        <v>3.85</v>
      </c>
      <c r="K1650" s="882">
        <v>2.5000000000000001E-2</v>
      </c>
      <c r="L1650" s="888">
        <v>76.796542249736277</v>
      </c>
      <c r="M1650" s="885">
        <v>1.9133180972852761</v>
      </c>
      <c r="N1650">
        <v>59.263114745314141</v>
      </c>
      <c r="O1650" s="788"/>
      <c r="P1650" s="788" t="s">
        <v>803</v>
      </c>
      <c r="Q1650" s="788"/>
      <c r="R1650" s="788" t="s">
        <v>803</v>
      </c>
      <c r="S1650" s="788"/>
      <c r="T1650" s="788" t="s">
        <v>803</v>
      </c>
      <c r="U1650" s="788" t="s">
        <v>803</v>
      </c>
      <c r="V1650" s="788" t="s">
        <v>803</v>
      </c>
      <c r="W1650" s="788"/>
      <c r="X1650" s="788"/>
      <c r="Y1650" s="430" t="s">
        <v>803</v>
      </c>
    </row>
    <row r="1651" spans="1:25">
      <c r="A1651" s="787" t="s">
        <v>46</v>
      </c>
      <c r="B1651" s="788" t="s">
        <v>709</v>
      </c>
      <c r="C1651" s="788" t="s">
        <v>971</v>
      </c>
      <c r="D1651" s="789"/>
      <c r="E1651" s="790">
        <v>11</v>
      </c>
      <c r="F1651" s="791">
        <v>43003</v>
      </c>
      <c r="G1651" s="789"/>
      <c r="H1651" s="789"/>
      <c r="I1651" s="790">
        <v>12.2</v>
      </c>
      <c r="J1651" s="788">
        <v>3.85</v>
      </c>
      <c r="K1651" s="882">
        <v>2.5000000000000001E-2</v>
      </c>
      <c r="L1651" s="888">
        <v>131.62091602188818</v>
      </c>
      <c r="M1651" s="885">
        <v>4.1876396091526802</v>
      </c>
      <c r="N1651">
        <v>129.70794925389512</v>
      </c>
      <c r="O1651" s="788"/>
      <c r="P1651" s="788" t="s">
        <v>803</v>
      </c>
      <c r="Q1651" s="788"/>
      <c r="R1651" s="788" t="s">
        <v>803</v>
      </c>
      <c r="S1651" s="788"/>
      <c r="T1651" s="788" t="s">
        <v>803</v>
      </c>
      <c r="U1651" s="788" t="s">
        <v>803</v>
      </c>
      <c r="V1651" s="788" t="s">
        <v>803</v>
      </c>
      <c r="W1651" s="788"/>
      <c r="X1651" s="788"/>
      <c r="Y1651" s="430" t="s">
        <v>803</v>
      </c>
    </row>
    <row r="1652" spans="1:25">
      <c r="A1652" s="787"/>
      <c r="B1652" s="788"/>
      <c r="C1652" s="788"/>
      <c r="D1652" s="789"/>
      <c r="E1652" s="790"/>
      <c r="F1652" s="791"/>
      <c r="G1652" s="789"/>
      <c r="H1652" s="789"/>
      <c r="I1652" s="790"/>
      <c r="J1652" s="788"/>
      <c r="K1652" s="882"/>
      <c r="L1652" s="888"/>
      <c r="M1652" s="885"/>
      <c r="O1652" s="788"/>
      <c r="P1652" s="788"/>
      <c r="Q1652" s="788"/>
      <c r="R1652" s="788"/>
      <c r="S1652" s="788"/>
      <c r="T1652" s="788"/>
      <c r="U1652" s="788"/>
      <c r="V1652" s="788"/>
      <c r="W1652" s="788"/>
      <c r="X1652" s="788"/>
      <c r="Y1652" s="430"/>
    </row>
    <row r="1653" spans="1:25">
      <c r="A1653" s="787" t="s">
        <v>46</v>
      </c>
      <c r="B1653" s="788" t="s">
        <v>368</v>
      </c>
      <c r="C1653" s="789" t="s">
        <v>254</v>
      </c>
      <c r="D1653" s="789" t="s">
        <v>1163</v>
      </c>
      <c r="E1653" s="789">
        <v>0.5</v>
      </c>
      <c r="F1653" s="886">
        <v>43354</v>
      </c>
      <c r="G1653" s="790"/>
      <c r="H1653" s="790"/>
      <c r="I1653" s="789">
        <v>11.9</v>
      </c>
      <c r="J1653" s="789">
        <v>4.6050000000000004</v>
      </c>
      <c r="K1653" s="789">
        <v>2.96</v>
      </c>
      <c r="L1653" s="789">
        <v>1.76</v>
      </c>
      <c r="M1653" s="951">
        <v>0.48</v>
      </c>
      <c r="N1653">
        <v>14.867519999999999</v>
      </c>
      <c r="O1653" s="784">
        <v>4.6050000000000004</v>
      </c>
      <c r="P1653" s="784">
        <v>37.967988436833892</v>
      </c>
      <c r="Q1653" s="784">
        <v>2.0500000000000003</v>
      </c>
      <c r="R1653" s="784">
        <v>37.611263752034048</v>
      </c>
      <c r="S1653" s="784">
        <v>43.260353333333335</v>
      </c>
      <c r="T1653" s="784">
        <v>58.500110428726174</v>
      </c>
      <c r="U1653" s="784">
        <v>44.693120872531374</v>
      </c>
      <c r="V1653" s="785" t="s">
        <v>1030</v>
      </c>
      <c r="W1653" s="784"/>
      <c r="X1653" s="788"/>
      <c r="Y1653" s="430" t="s">
        <v>803</v>
      </c>
    </row>
    <row r="1654" spans="1:25">
      <c r="A1654" s="787" t="s">
        <v>46</v>
      </c>
      <c r="B1654" s="788" t="s">
        <v>368</v>
      </c>
      <c r="C1654" s="789" t="s">
        <v>254</v>
      </c>
      <c r="D1654" s="789" t="s">
        <v>1163</v>
      </c>
      <c r="E1654" s="789">
        <v>1</v>
      </c>
      <c r="F1654" s="886">
        <v>43354</v>
      </c>
      <c r="G1654" s="790"/>
      <c r="H1654" s="790"/>
      <c r="I1654" s="789">
        <v>11.9</v>
      </c>
      <c r="J1654" s="789">
        <v>4.6050000000000004</v>
      </c>
      <c r="K1654" s="789"/>
      <c r="L1654" s="789"/>
      <c r="M1654" s="951"/>
      <c r="N1654" t="s">
        <v>803</v>
      </c>
      <c r="O1654" s="784"/>
      <c r="P1654" s="784" t="s">
        <v>803</v>
      </c>
      <c r="Q1654" s="784"/>
      <c r="R1654" s="784" t="s">
        <v>803</v>
      </c>
      <c r="S1654" s="784"/>
      <c r="T1654" s="784" t="s">
        <v>803</v>
      </c>
      <c r="U1654" s="784" t="s">
        <v>803</v>
      </c>
      <c r="V1654" s="785" t="s">
        <v>803</v>
      </c>
      <c r="W1654" s="784"/>
      <c r="X1654" s="788"/>
      <c r="Y1654" s="430" t="s">
        <v>803</v>
      </c>
    </row>
    <row r="1655" spans="1:25">
      <c r="A1655" s="787" t="s">
        <v>46</v>
      </c>
      <c r="B1655" s="788" t="s">
        <v>368</v>
      </c>
      <c r="C1655" s="789" t="s">
        <v>254</v>
      </c>
      <c r="D1655" s="789" t="s">
        <v>1163</v>
      </c>
      <c r="E1655" s="789">
        <v>2</v>
      </c>
      <c r="F1655" s="886">
        <v>43354</v>
      </c>
      <c r="G1655" s="790"/>
      <c r="H1655" s="790"/>
      <c r="I1655" s="789">
        <v>11.9</v>
      </c>
      <c r="J1655" s="789">
        <v>4.6050000000000004</v>
      </c>
      <c r="K1655" s="789"/>
      <c r="L1655" s="789"/>
      <c r="M1655" s="951"/>
      <c r="N1655" t="s">
        <v>803</v>
      </c>
      <c r="O1655" s="784"/>
      <c r="P1655" s="784" t="s">
        <v>803</v>
      </c>
      <c r="Q1655" s="784"/>
      <c r="R1655" s="784" t="s">
        <v>803</v>
      </c>
      <c r="S1655" s="784"/>
      <c r="T1655" s="784" t="s">
        <v>803</v>
      </c>
      <c r="U1655" s="784" t="s">
        <v>803</v>
      </c>
      <c r="V1655" s="785" t="s">
        <v>803</v>
      </c>
      <c r="W1655" s="784"/>
      <c r="X1655" s="788"/>
      <c r="Y1655" s="430" t="s">
        <v>803</v>
      </c>
    </row>
    <row r="1656" spans="1:25">
      <c r="A1656" s="787" t="s">
        <v>46</v>
      </c>
      <c r="B1656" s="788" t="s">
        <v>368</v>
      </c>
      <c r="C1656" s="789" t="s">
        <v>254</v>
      </c>
      <c r="D1656" s="789" t="s">
        <v>1163</v>
      </c>
      <c r="E1656" s="789">
        <v>3</v>
      </c>
      <c r="F1656" s="886">
        <v>43354</v>
      </c>
      <c r="G1656" s="790"/>
      <c r="H1656" s="790"/>
      <c r="I1656" s="789">
        <v>11.9</v>
      </c>
      <c r="J1656" s="789">
        <v>4.6050000000000004</v>
      </c>
      <c r="K1656" s="789">
        <v>3.16</v>
      </c>
      <c r="L1656" s="789">
        <v>2.58</v>
      </c>
      <c r="M1656" s="951">
        <v>0.55000000000000004</v>
      </c>
      <c r="N1656">
        <v>17.035700000000002</v>
      </c>
      <c r="O1656" s="784"/>
      <c r="P1656" s="784" t="s">
        <v>803</v>
      </c>
      <c r="Q1656" s="784"/>
      <c r="R1656" s="784" t="s">
        <v>803</v>
      </c>
      <c r="S1656" s="784"/>
      <c r="T1656" s="784" t="s">
        <v>803</v>
      </c>
      <c r="U1656" s="784" t="s">
        <v>803</v>
      </c>
      <c r="V1656" s="785" t="s">
        <v>803</v>
      </c>
      <c r="W1656" s="784"/>
      <c r="X1656" s="788"/>
      <c r="Y1656" s="430" t="s">
        <v>803</v>
      </c>
    </row>
    <row r="1657" spans="1:25">
      <c r="A1657" s="787" t="s">
        <v>46</v>
      </c>
      <c r="B1657" s="788" t="s">
        <v>368</v>
      </c>
      <c r="C1657" s="789" t="s">
        <v>254</v>
      </c>
      <c r="D1657" s="789" t="s">
        <v>1163</v>
      </c>
      <c r="E1657" s="789">
        <v>4</v>
      </c>
      <c r="F1657" s="886">
        <v>43354</v>
      </c>
      <c r="G1657" s="790"/>
      <c r="H1657" s="790"/>
      <c r="I1657" s="789">
        <v>11.9</v>
      </c>
      <c r="J1657" s="789">
        <v>4.6050000000000004</v>
      </c>
      <c r="K1657" s="789"/>
      <c r="L1657" s="789"/>
      <c r="M1657" s="951"/>
      <c r="N1657" t="s">
        <v>803</v>
      </c>
      <c r="O1657" s="784"/>
      <c r="P1657" s="784" t="s">
        <v>803</v>
      </c>
      <c r="Q1657" s="784"/>
      <c r="R1657" s="784" t="s">
        <v>803</v>
      </c>
      <c r="S1657" s="784"/>
      <c r="T1657" s="784" t="s">
        <v>803</v>
      </c>
      <c r="U1657" s="784" t="s">
        <v>803</v>
      </c>
      <c r="V1657" s="785" t="s">
        <v>803</v>
      </c>
      <c r="W1657" s="784"/>
      <c r="X1657" s="788"/>
      <c r="Y1657" s="430" t="s">
        <v>803</v>
      </c>
    </row>
    <row r="1658" spans="1:25">
      <c r="A1658" s="787" t="s">
        <v>46</v>
      </c>
      <c r="B1658" s="788" t="s">
        <v>368</v>
      </c>
      <c r="C1658" s="789" t="s">
        <v>254</v>
      </c>
      <c r="D1658" s="789" t="s">
        <v>1163</v>
      </c>
      <c r="E1658" s="789">
        <v>5</v>
      </c>
      <c r="F1658" s="886">
        <v>43354</v>
      </c>
      <c r="G1658" s="790"/>
      <c r="H1658" s="790"/>
      <c r="I1658" s="789">
        <v>11.9</v>
      </c>
      <c r="J1658" s="789">
        <v>4.6050000000000004</v>
      </c>
      <c r="K1658" s="789"/>
      <c r="L1658" s="789"/>
      <c r="M1658" s="951"/>
      <c r="N1658" t="s">
        <v>803</v>
      </c>
      <c r="O1658" s="784"/>
      <c r="P1658" s="784" t="s">
        <v>803</v>
      </c>
      <c r="Q1658" s="784"/>
      <c r="R1658" s="784" t="s">
        <v>803</v>
      </c>
      <c r="S1658" s="784"/>
      <c r="T1658" s="784" t="s">
        <v>803</v>
      </c>
      <c r="U1658" s="784" t="s">
        <v>803</v>
      </c>
      <c r="V1658" s="785" t="s">
        <v>803</v>
      </c>
      <c r="W1658" s="784"/>
      <c r="X1658" s="788"/>
      <c r="Y1658" s="430" t="s">
        <v>803</v>
      </c>
    </row>
    <row r="1659" spans="1:25">
      <c r="A1659" s="787" t="s">
        <v>46</v>
      </c>
      <c r="B1659" s="788" t="s">
        <v>368</v>
      </c>
      <c r="C1659" s="789" t="s">
        <v>254</v>
      </c>
      <c r="D1659" s="789" t="s">
        <v>1163</v>
      </c>
      <c r="E1659" s="789">
        <v>6</v>
      </c>
      <c r="F1659" s="886">
        <v>43354</v>
      </c>
      <c r="G1659" s="790"/>
      <c r="H1659" s="790"/>
      <c r="I1659" s="789">
        <v>11.9</v>
      </c>
      <c r="J1659" s="789">
        <v>4.6050000000000004</v>
      </c>
      <c r="K1659" s="789"/>
      <c r="L1659" s="789"/>
      <c r="M1659" s="951"/>
      <c r="N1659" t="s">
        <v>803</v>
      </c>
      <c r="O1659" s="784"/>
      <c r="P1659" s="784" t="s">
        <v>803</v>
      </c>
      <c r="Q1659" s="784"/>
      <c r="R1659" s="784" t="s">
        <v>803</v>
      </c>
      <c r="S1659" s="784"/>
      <c r="T1659" s="784" t="s">
        <v>803</v>
      </c>
      <c r="U1659" s="784" t="s">
        <v>803</v>
      </c>
      <c r="V1659" s="785" t="s">
        <v>803</v>
      </c>
      <c r="W1659" s="784"/>
      <c r="X1659" s="788"/>
      <c r="Y1659" s="430" t="s">
        <v>803</v>
      </c>
    </row>
    <row r="1660" spans="1:25">
      <c r="A1660" s="787" t="s">
        <v>46</v>
      </c>
      <c r="B1660" s="788" t="s">
        <v>368</v>
      </c>
      <c r="C1660" s="789" t="s">
        <v>254</v>
      </c>
      <c r="D1660" s="789" t="s">
        <v>1163</v>
      </c>
      <c r="E1660" s="789">
        <v>7</v>
      </c>
      <c r="F1660" s="886">
        <v>43354</v>
      </c>
      <c r="G1660" s="790"/>
      <c r="H1660" s="790"/>
      <c r="I1660" s="789">
        <v>11.9</v>
      </c>
      <c r="J1660" s="789">
        <v>4.6050000000000004</v>
      </c>
      <c r="K1660" s="789"/>
      <c r="L1660" s="789"/>
      <c r="M1660" s="951"/>
      <c r="N1660" t="s">
        <v>803</v>
      </c>
      <c r="O1660" s="784"/>
      <c r="P1660" s="784" t="s">
        <v>803</v>
      </c>
      <c r="Q1660" s="784"/>
      <c r="R1660" s="784" t="s">
        <v>803</v>
      </c>
      <c r="S1660" s="784"/>
      <c r="T1660" s="784" t="s">
        <v>803</v>
      </c>
      <c r="U1660" s="784" t="s">
        <v>803</v>
      </c>
      <c r="V1660" s="785" t="s">
        <v>803</v>
      </c>
      <c r="W1660" s="784"/>
      <c r="X1660" s="788"/>
      <c r="Y1660" s="430" t="s">
        <v>803</v>
      </c>
    </row>
    <row r="1661" spans="1:25">
      <c r="A1661" s="794" t="s">
        <v>46</v>
      </c>
      <c r="B1661" s="795" t="s">
        <v>368</v>
      </c>
      <c r="C1661" s="796" t="s">
        <v>254</v>
      </c>
      <c r="D1661" s="796" t="s">
        <v>1163</v>
      </c>
      <c r="E1661" s="796">
        <v>7.5</v>
      </c>
      <c r="F1661" s="887">
        <v>43354</v>
      </c>
      <c r="G1661" s="797"/>
      <c r="H1661" s="797"/>
      <c r="I1661" s="796">
        <v>11.9</v>
      </c>
      <c r="J1661" s="796">
        <v>4.6050000000000004</v>
      </c>
      <c r="K1661" s="796">
        <v>0.03</v>
      </c>
      <c r="L1661" s="796">
        <v>163.09</v>
      </c>
      <c r="M1661" s="952">
        <v>3.16</v>
      </c>
      <c r="N1661">
        <v>97.877840000000006</v>
      </c>
      <c r="O1661" s="800"/>
      <c r="P1661" s="800" t="s">
        <v>803</v>
      </c>
      <c r="Q1661" s="800"/>
      <c r="R1661" s="800" t="s">
        <v>803</v>
      </c>
      <c r="S1661" s="800"/>
      <c r="T1661" s="800" t="s">
        <v>803</v>
      </c>
      <c r="U1661" s="800" t="s">
        <v>803</v>
      </c>
      <c r="V1661" s="801" t="s">
        <v>803</v>
      </c>
      <c r="W1661" s="800"/>
      <c r="X1661" s="795"/>
      <c r="Y1661" s="803" t="s">
        <v>803</v>
      </c>
    </row>
    <row r="1662" spans="1:25">
      <c r="A1662" s="884"/>
      <c r="C1662" s="27"/>
      <c r="D1662" s="27"/>
      <c r="E1662" s="27"/>
      <c r="F1662" s="47"/>
      <c r="G1662" s="173"/>
      <c r="H1662" s="173"/>
      <c r="I1662" s="27"/>
      <c r="J1662" s="27"/>
      <c r="K1662" s="27"/>
      <c r="L1662" s="27"/>
      <c r="M1662" s="607"/>
      <c r="O1662" s="592"/>
      <c r="P1662" s="592"/>
      <c r="Q1662" s="592"/>
      <c r="R1662" s="592"/>
      <c r="S1662" s="592"/>
      <c r="T1662" s="592"/>
      <c r="U1662" s="592"/>
      <c r="V1662" s="833"/>
      <c r="W1662" s="592"/>
    </row>
    <row r="1663" spans="1:25" ht="31.8" thickBot="1">
      <c r="A1663" s="974" t="s">
        <v>804</v>
      </c>
      <c r="B1663" s="934" t="s">
        <v>20</v>
      </c>
      <c r="C1663" s="934" t="s">
        <v>701</v>
      </c>
      <c r="D1663" s="935" t="s">
        <v>805</v>
      </c>
      <c r="E1663" s="936" t="s">
        <v>786</v>
      </c>
      <c r="F1663" s="934" t="s">
        <v>1000</v>
      </c>
      <c r="G1663" s="935" t="s">
        <v>1008</v>
      </c>
      <c r="H1663" s="935" t="s">
        <v>806</v>
      </c>
      <c r="I1663" s="935" t="s">
        <v>807</v>
      </c>
      <c r="J1663" s="937" t="s">
        <v>1009</v>
      </c>
      <c r="K1663" s="934" t="s">
        <v>1010</v>
      </c>
      <c r="L1663" s="935" t="s">
        <v>1011</v>
      </c>
      <c r="M1663" s="934" t="s">
        <v>1012</v>
      </c>
      <c r="N1663" s="935" t="s">
        <v>1013</v>
      </c>
      <c r="O1663" s="934" t="s">
        <v>1014</v>
      </c>
      <c r="P1663" s="934" t="s">
        <v>1015</v>
      </c>
      <c r="Q1663" s="938" t="s">
        <v>1016</v>
      </c>
      <c r="R1663" s="934" t="s">
        <v>703</v>
      </c>
      <c r="S1663" s="935" t="s">
        <v>1017</v>
      </c>
      <c r="T1663" s="934" t="s">
        <v>808</v>
      </c>
      <c r="U1663" s="934" t="s">
        <v>1018</v>
      </c>
      <c r="V1663" s="939" t="s">
        <v>809</v>
      </c>
      <c r="W1663" s="939" t="s">
        <v>1019</v>
      </c>
      <c r="X1663" s="934" t="s">
        <v>1020</v>
      </c>
      <c r="Y1663" s="935" t="s">
        <v>1021</v>
      </c>
    </row>
    <row r="1664" spans="1:25">
      <c r="A1664" s="108">
        <v>101</v>
      </c>
      <c r="B1664" t="s">
        <v>709</v>
      </c>
      <c r="C1664" t="s">
        <v>971</v>
      </c>
      <c r="D1664" s="18">
        <v>0.5</v>
      </c>
      <c r="E1664" s="55">
        <v>43717</v>
      </c>
      <c r="G1664">
        <v>4</v>
      </c>
      <c r="H1664" s="165">
        <v>12.2</v>
      </c>
      <c r="I1664" s="166">
        <v>5.58</v>
      </c>
      <c r="J1664" s="70">
        <v>0.4573770491803279</v>
      </c>
      <c r="K1664" t="s">
        <v>1044</v>
      </c>
      <c r="L1664">
        <v>2</v>
      </c>
      <c r="M1664">
        <v>2</v>
      </c>
      <c r="N1664" t="s">
        <v>1023</v>
      </c>
      <c r="P1664" s="27">
        <v>7.51</v>
      </c>
      <c r="Q1664" s="27">
        <v>22.5</v>
      </c>
      <c r="R1664" s="27">
        <v>6.4</v>
      </c>
      <c r="S1664" s="27">
        <v>10</v>
      </c>
      <c r="T1664" s="24">
        <v>2.2892967088607601</v>
      </c>
      <c r="U1664" s="24">
        <v>0.8536302897503516</v>
      </c>
      <c r="V1664" s="24">
        <v>0.36869293608841913</v>
      </c>
      <c r="W1664" s="371">
        <v>19.017622549019613</v>
      </c>
      <c r="X1664" s="27" t="s">
        <v>815</v>
      </c>
      <c r="Y1664" s="24">
        <v>3.1429269986111117</v>
      </c>
    </row>
    <row r="1665" spans="1:26">
      <c r="B1665" t="s">
        <v>709</v>
      </c>
      <c r="C1665" t="s">
        <v>971</v>
      </c>
      <c r="D1665" s="18">
        <v>1</v>
      </c>
      <c r="E1665" s="55">
        <v>43717</v>
      </c>
      <c r="H1665" s="165"/>
      <c r="I1665" s="166"/>
      <c r="P1665" s="27">
        <v>7.56</v>
      </c>
      <c r="Q1665" s="27">
        <v>22.3</v>
      </c>
      <c r="R1665" s="27" t="s">
        <v>811</v>
      </c>
      <c r="S1665" s="27" t="s">
        <v>811</v>
      </c>
      <c r="T1665" s="27" t="s">
        <v>811</v>
      </c>
      <c r="U1665" s="27" t="s">
        <v>811</v>
      </c>
      <c r="V1665" s="27" t="s">
        <v>811</v>
      </c>
      <c r="W1665" s="27" t="s">
        <v>811</v>
      </c>
      <c r="X1665" s="27" t="s">
        <v>815</v>
      </c>
      <c r="Y1665" s="27" t="s">
        <v>811</v>
      </c>
    </row>
    <row r="1666" spans="1:26">
      <c r="B1666" t="s">
        <v>709</v>
      </c>
      <c r="C1666" t="s">
        <v>971</v>
      </c>
      <c r="D1666" s="18">
        <v>2</v>
      </c>
      <c r="E1666" s="55">
        <v>43717</v>
      </c>
      <c r="H1666" s="165"/>
      <c r="I1666" s="166"/>
      <c r="P1666" s="27">
        <v>7.63</v>
      </c>
      <c r="Q1666" s="27">
        <v>22.2</v>
      </c>
      <c r="R1666" s="27" t="s">
        <v>811</v>
      </c>
      <c r="S1666" s="27" t="s">
        <v>811</v>
      </c>
      <c r="T1666" s="27" t="s">
        <v>811</v>
      </c>
      <c r="U1666" s="27" t="s">
        <v>811</v>
      </c>
      <c r="V1666" s="27" t="s">
        <v>811</v>
      </c>
      <c r="W1666" s="27" t="s">
        <v>811</v>
      </c>
      <c r="X1666" s="27" t="s">
        <v>815</v>
      </c>
      <c r="Y1666" s="27" t="s">
        <v>811</v>
      </c>
    </row>
    <row r="1667" spans="1:26">
      <c r="B1667" t="s">
        <v>709</v>
      </c>
      <c r="C1667" t="s">
        <v>971</v>
      </c>
      <c r="D1667" s="18">
        <v>3</v>
      </c>
      <c r="E1667" s="55">
        <v>43717</v>
      </c>
      <c r="H1667" s="165"/>
      <c r="I1667" s="166"/>
      <c r="P1667" s="24">
        <v>7.5</v>
      </c>
      <c r="Q1667" s="27">
        <v>22.1</v>
      </c>
      <c r="R1667" s="27">
        <v>6.3</v>
      </c>
      <c r="S1667" s="27">
        <v>9.8000000000000007</v>
      </c>
      <c r="T1667" s="24">
        <v>1.7539885232067518</v>
      </c>
      <c r="U1667" s="24">
        <v>2.4866619420710263</v>
      </c>
      <c r="V1667" s="24">
        <v>0.40221047573282087</v>
      </c>
      <c r="W1667" s="371">
        <v>21.782634803921567</v>
      </c>
      <c r="X1667" s="27" t="s">
        <v>815</v>
      </c>
      <c r="Y1667" s="24">
        <v>4.2406504652777777</v>
      </c>
    </row>
    <row r="1668" spans="1:26">
      <c r="B1668" t="s">
        <v>709</v>
      </c>
      <c r="C1668" t="s">
        <v>971</v>
      </c>
      <c r="D1668" s="18">
        <v>4</v>
      </c>
      <c r="E1668" s="55">
        <v>43717</v>
      </c>
      <c r="H1668" s="165"/>
      <c r="I1668" s="166"/>
      <c r="P1668" s="27">
        <v>7.38</v>
      </c>
      <c r="Q1668" s="27">
        <v>22</v>
      </c>
      <c r="R1668" s="27" t="s">
        <v>811</v>
      </c>
      <c r="S1668" s="27" t="s">
        <v>811</v>
      </c>
      <c r="T1668" s="27" t="s">
        <v>811</v>
      </c>
      <c r="U1668" s="27" t="s">
        <v>811</v>
      </c>
      <c r="V1668" s="27" t="s">
        <v>811</v>
      </c>
      <c r="W1668" s="27" t="s">
        <v>811</v>
      </c>
      <c r="X1668" s="27" t="s">
        <v>815</v>
      </c>
      <c r="Y1668" s="27" t="s">
        <v>811</v>
      </c>
    </row>
    <row r="1669" spans="1:26">
      <c r="B1669" t="s">
        <v>709</v>
      </c>
      <c r="C1669" t="s">
        <v>971</v>
      </c>
      <c r="D1669" s="18">
        <v>5</v>
      </c>
      <c r="E1669" s="55">
        <v>43717</v>
      </c>
      <c r="H1669" s="165"/>
      <c r="I1669" s="166"/>
      <c r="P1669" s="27">
        <v>7.35</v>
      </c>
      <c r="Q1669" s="27">
        <v>21.9</v>
      </c>
      <c r="R1669" s="27" t="s">
        <v>811</v>
      </c>
      <c r="S1669" s="27" t="s">
        <v>811</v>
      </c>
      <c r="T1669" s="27" t="s">
        <v>811</v>
      </c>
      <c r="U1669" s="27" t="s">
        <v>811</v>
      </c>
      <c r="V1669" s="27" t="s">
        <v>811</v>
      </c>
      <c r="W1669" s="27" t="s">
        <v>811</v>
      </c>
      <c r="X1669" s="27" t="s">
        <v>815</v>
      </c>
      <c r="Y1669" s="27" t="s">
        <v>811</v>
      </c>
    </row>
    <row r="1670" spans="1:26">
      <c r="B1670" t="s">
        <v>709</v>
      </c>
      <c r="C1670" t="s">
        <v>971</v>
      </c>
      <c r="D1670" s="18">
        <v>6</v>
      </c>
      <c r="E1670" s="55">
        <v>43717</v>
      </c>
      <c r="H1670" s="165"/>
      <c r="I1670" s="166"/>
      <c r="P1670" s="27">
        <v>1.07</v>
      </c>
      <c r="Q1670" s="27">
        <v>19.399999999999999</v>
      </c>
      <c r="R1670" s="27" t="s">
        <v>811</v>
      </c>
      <c r="S1670" s="27" t="s">
        <v>811</v>
      </c>
      <c r="T1670" s="27" t="s">
        <v>811</v>
      </c>
      <c r="U1670" s="27" t="s">
        <v>811</v>
      </c>
      <c r="V1670" s="27" t="s">
        <v>811</v>
      </c>
      <c r="W1670" s="27" t="s">
        <v>811</v>
      </c>
      <c r="X1670" s="27" t="s">
        <v>815</v>
      </c>
      <c r="Y1670" s="27" t="s">
        <v>811</v>
      </c>
    </row>
    <row r="1671" spans="1:26">
      <c r="B1671" t="s">
        <v>709</v>
      </c>
      <c r="C1671" t="s">
        <v>971</v>
      </c>
      <c r="D1671" s="18">
        <v>7</v>
      </c>
      <c r="E1671" s="55">
        <v>43717</v>
      </c>
      <c r="H1671" s="165"/>
      <c r="I1671" s="166"/>
      <c r="P1671" s="27">
        <v>0.39</v>
      </c>
      <c r="Q1671" s="27">
        <v>14.2</v>
      </c>
      <c r="R1671" s="27" t="s">
        <v>811</v>
      </c>
      <c r="S1671" s="27" t="s">
        <v>811</v>
      </c>
      <c r="T1671" s="27" t="s">
        <v>811</v>
      </c>
      <c r="U1671" s="27" t="s">
        <v>811</v>
      </c>
      <c r="V1671" s="27" t="s">
        <v>811</v>
      </c>
      <c r="W1671" s="27" t="s">
        <v>811</v>
      </c>
      <c r="X1671" s="27" t="s">
        <v>815</v>
      </c>
      <c r="Y1671" s="27" t="s">
        <v>811</v>
      </c>
    </row>
    <row r="1672" spans="1:26">
      <c r="B1672" t="s">
        <v>709</v>
      </c>
      <c r="C1672" t="s">
        <v>971</v>
      </c>
      <c r="D1672" s="18">
        <v>7.75</v>
      </c>
      <c r="E1672" s="55">
        <v>43717</v>
      </c>
      <c r="H1672" s="165"/>
      <c r="I1672" s="166"/>
      <c r="P1672" s="27">
        <v>0.13</v>
      </c>
      <c r="Q1672" s="27">
        <v>11.5</v>
      </c>
      <c r="R1672" s="27" t="s">
        <v>811</v>
      </c>
      <c r="S1672" s="27" t="s">
        <v>811</v>
      </c>
      <c r="T1672" s="27" t="s">
        <v>811</v>
      </c>
      <c r="U1672" s="27" t="s">
        <v>811</v>
      </c>
      <c r="V1672" s="27" t="s">
        <v>811</v>
      </c>
      <c r="W1672" s="27" t="s">
        <v>811</v>
      </c>
      <c r="X1672" s="27" t="s">
        <v>815</v>
      </c>
      <c r="Y1672" s="27" t="s">
        <v>811</v>
      </c>
    </row>
    <row r="1673" spans="1:26">
      <c r="B1673" t="s">
        <v>709</v>
      </c>
      <c r="C1673" t="s">
        <v>971</v>
      </c>
      <c r="D1673" s="18">
        <v>9</v>
      </c>
      <c r="E1673" s="55">
        <v>43717</v>
      </c>
      <c r="H1673" s="165"/>
      <c r="I1673" s="166"/>
      <c r="P1673" s="27">
        <v>0.5</v>
      </c>
      <c r="Q1673" s="27">
        <v>9.8000000000000007</v>
      </c>
      <c r="R1673" s="27">
        <v>5.76</v>
      </c>
      <c r="S1673" s="27">
        <v>20.700000000000003</v>
      </c>
      <c r="T1673" s="24">
        <v>2.5000000000000001E-2</v>
      </c>
      <c r="U1673" s="24">
        <v>54.236551134605762</v>
      </c>
      <c r="V1673" s="24">
        <v>3.3698267397262867</v>
      </c>
      <c r="W1673" s="371">
        <v>52.430612745098053</v>
      </c>
      <c r="X1673" s="27" t="s">
        <v>815</v>
      </c>
      <c r="Y1673" s="24">
        <v>54.26155113460576</v>
      </c>
    </row>
    <row r="1674" spans="1:26">
      <c r="B1674" t="s">
        <v>709</v>
      </c>
      <c r="C1674" t="s">
        <v>971</v>
      </c>
      <c r="D1674" s="18">
        <v>10</v>
      </c>
      <c r="E1674" s="55">
        <v>43717</v>
      </c>
      <c r="H1674" s="165"/>
      <c r="I1674" s="166"/>
      <c r="P1674" s="27" t="s">
        <v>815</v>
      </c>
      <c r="Q1674" s="27">
        <v>8.9</v>
      </c>
      <c r="R1674" s="27" t="s">
        <v>811</v>
      </c>
      <c r="S1674" s="27" t="s">
        <v>811</v>
      </c>
      <c r="T1674" s="27" t="s">
        <v>811</v>
      </c>
      <c r="U1674" s="27" t="s">
        <v>811</v>
      </c>
      <c r="V1674" s="27" t="s">
        <v>811</v>
      </c>
      <c r="W1674" s="27" t="s">
        <v>811</v>
      </c>
      <c r="X1674" s="27" t="s">
        <v>815</v>
      </c>
      <c r="Y1674" s="27" t="s">
        <v>811</v>
      </c>
      <c r="Z1674" s="55"/>
    </row>
    <row r="1675" spans="1:26">
      <c r="B1675" t="s">
        <v>709</v>
      </c>
      <c r="C1675" t="s">
        <v>971</v>
      </c>
      <c r="D1675" s="18">
        <v>11</v>
      </c>
      <c r="E1675" s="55">
        <v>43717</v>
      </c>
      <c r="H1675" s="165"/>
      <c r="I1675" s="166"/>
      <c r="P1675" s="27" t="s">
        <v>815</v>
      </c>
      <c r="Q1675" s="27">
        <v>8.9</v>
      </c>
      <c r="R1675" s="23">
        <v>6</v>
      </c>
      <c r="S1675" s="27">
        <v>43.8</v>
      </c>
      <c r="T1675" s="24">
        <v>2.5000000000000001E-2</v>
      </c>
      <c r="U1675" s="24">
        <v>166.89620668806256</v>
      </c>
      <c r="V1675" s="24">
        <v>8.1909046862466059</v>
      </c>
      <c r="W1675" s="371">
        <v>112.67877450980394</v>
      </c>
      <c r="X1675" s="27" t="s">
        <v>815</v>
      </c>
      <c r="Y1675" s="24">
        <v>166.92120668806257</v>
      </c>
      <c r="Z1675" s="55"/>
    </row>
    <row r="1676" spans="1:26">
      <c r="C1676" s="27"/>
      <c r="D1676" s="27"/>
      <c r="E1676" s="27"/>
      <c r="F1676" s="47"/>
      <c r="G1676" s="173"/>
      <c r="H1676" s="173"/>
      <c r="I1676" s="27"/>
      <c r="J1676" s="27"/>
      <c r="K1676" s="27"/>
      <c r="L1676" s="27"/>
      <c r="M1676" s="607"/>
      <c r="O1676" s="592"/>
      <c r="P1676" s="592"/>
      <c r="Q1676" s="592"/>
      <c r="R1676" s="592"/>
      <c r="S1676" s="592"/>
      <c r="T1676" s="592"/>
      <c r="U1676" s="592"/>
      <c r="V1676" s="833"/>
      <c r="W1676" s="592"/>
    </row>
    <row r="1677" spans="1:26" ht="31.8" thickBot="1">
      <c r="A1677" s="975" t="s">
        <v>20</v>
      </c>
      <c r="B1677" s="940" t="s">
        <v>701</v>
      </c>
      <c r="C1677" s="941" t="s">
        <v>805</v>
      </c>
      <c r="D1677" s="942" t="s">
        <v>786</v>
      </c>
      <c r="E1677" s="940" t="s">
        <v>1000</v>
      </c>
      <c r="F1677" s="941" t="s">
        <v>1008</v>
      </c>
      <c r="G1677" s="941" t="s">
        <v>806</v>
      </c>
      <c r="H1677" s="941" t="s">
        <v>807</v>
      </c>
      <c r="I1677" s="943" t="s">
        <v>1009</v>
      </c>
      <c r="J1677" s="940" t="s">
        <v>1010</v>
      </c>
      <c r="K1677" s="941" t="s">
        <v>1011</v>
      </c>
      <c r="L1677" s="940" t="s">
        <v>1012</v>
      </c>
      <c r="M1677" s="941" t="s">
        <v>1013</v>
      </c>
      <c r="N1677" s="940" t="s">
        <v>1014</v>
      </c>
      <c r="O1677" s="940" t="s">
        <v>1015</v>
      </c>
      <c r="P1677" s="944" t="s">
        <v>1016</v>
      </c>
      <c r="Q1677" s="940" t="s">
        <v>703</v>
      </c>
      <c r="R1677" s="941" t="s">
        <v>1017</v>
      </c>
      <c r="S1677" s="940" t="s">
        <v>808</v>
      </c>
      <c r="T1677" s="940" t="s">
        <v>1018</v>
      </c>
      <c r="U1677" s="945" t="s">
        <v>809</v>
      </c>
      <c r="V1677" s="945" t="s">
        <v>1019</v>
      </c>
      <c r="W1677" s="940" t="s">
        <v>1020</v>
      </c>
      <c r="X1677" s="941" t="s">
        <v>1021</v>
      </c>
    </row>
    <row r="1678" spans="1:26" ht="16.2" thickTop="1">
      <c r="A1678" s="108" t="s">
        <v>966</v>
      </c>
      <c r="B1678" t="s">
        <v>972</v>
      </c>
      <c r="C1678">
        <v>0.5</v>
      </c>
      <c r="D1678" s="55">
        <v>44075</v>
      </c>
      <c r="F1678">
        <v>3</v>
      </c>
      <c r="G1678">
        <v>11.62</v>
      </c>
      <c r="H1678">
        <v>4.5</v>
      </c>
      <c r="J1678" t="s">
        <v>1175</v>
      </c>
      <c r="K1678">
        <v>2</v>
      </c>
      <c r="M1678" t="s">
        <v>1035</v>
      </c>
      <c r="O1678">
        <v>8.41</v>
      </c>
      <c r="P1678">
        <v>24.9</v>
      </c>
      <c r="Q1678" s="54" t="s">
        <v>872</v>
      </c>
      <c r="R1678" s="54" t="s">
        <v>872</v>
      </c>
      <c r="S1678" s="54" t="s">
        <v>872</v>
      </c>
      <c r="T1678" s="54" t="s">
        <v>872</v>
      </c>
      <c r="U1678" s="54" t="s">
        <v>872</v>
      </c>
      <c r="V1678" s="54" t="s">
        <v>872</v>
      </c>
    </row>
    <row r="1679" spans="1:26">
      <c r="A1679" s="108" t="s">
        <v>966</v>
      </c>
      <c r="B1679" t="s">
        <v>972</v>
      </c>
      <c r="C1679">
        <v>1</v>
      </c>
      <c r="D1679" s="55">
        <v>44075</v>
      </c>
      <c r="O1679">
        <v>8.41</v>
      </c>
      <c r="P1679">
        <v>24.8</v>
      </c>
      <c r="Q1679" s="27" t="s">
        <v>811</v>
      </c>
      <c r="R1679" s="27" t="s">
        <v>811</v>
      </c>
      <c r="S1679" s="27" t="s">
        <v>811</v>
      </c>
      <c r="T1679" s="27" t="s">
        <v>811</v>
      </c>
      <c r="U1679" s="27" t="s">
        <v>811</v>
      </c>
      <c r="V1679" s="27" t="s">
        <v>811</v>
      </c>
    </row>
    <row r="1680" spans="1:26">
      <c r="A1680" s="108" t="s">
        <v>966</v>
      </c>
      <c r="B1680" t="s">
        <v>972</v>
      </c>
      <c r="C1680">
        <v>2</v>
      </c>
      <c r="D1680" s="55">
        <v>44075</v>
      </c>
      <c r="O1680">
        <v>8.41</v>
      </c>
      <c r="P1680">
        <v>24.3</v>
      </c>
      <c r="Q1680" s="27" t="s">
        <v>811</v>
      </c>
      <c r="R1680" s="27" t="s">
        <v>811</v>
      </c>
      <c r="S1680" s="27" t="s">
        <v>811</v>
      </c>
      <c r="T1680" s="27" t="s">
        <v>811</v>
      </c>
      <c r="U1680" s="27" t="s">
        <v>811</v>
      </c>
      <c r="V1680" s="27" t="s">
        <v>811</v>
      </c>
    </row>
    <row r="1681" spans="1:28">
      <c r="A1681" s="108" t="s">
        <v>966</v>
      </c>
      <c r="B1681" t="s">
        <v>972</v>
      </c>
      <c r="C1681">
        <v>3</v>
      </c>
      <c r="D1681" s="55">
        <v>44075</v>
      </c>
      <c r="O1681">
        <v>8.43</v>
      </c>
      <c r="P1681">
        <v>24.3</v>
      </c>
      <c r="Q1681" s="54" t="s">
        <v>872</v>
      </c>
      <c r="R1681" s="54" t="s">
        <v>872</v>
      </c>
      <c r="S1681" s="54" t="s">
        <v>872</v>
      </c>
      <c r="T1681" s="54" t="s">
        <v>872</v>
      </c>
      <c r="U1681" s="54" t="s">
        <v>872</v>
      </c>
      <c r="V1681" s="54" t="s">
        <v>872</v>
      </c>
    </row>
    <row r="1682" spans="1:28">
      <c r="A1682" s="108" t="s">
        <v>966</v>
      </c>
      <c r="B1682" t="s">
        <v>972</v>
      </c>
      <c r="C1682">
        <v>4</v>
      </c>
      <c r="D1682" s="55">
        <v>44075</v>
      </c>
      <c r="O1682">
        <v>8.39</v>
      </c>
      <c r="P1682">
        <v>24.2</v>
      </c>
      <c r="Q1682" s="27" t="s">
        <v>811</v>
      </c>
      <c r="R1682" s="27" t="s">
        <v>811</v>
      </c>
      <c r="S1682" s="27" t="s">
        <v>811</v>
      </c>
      <c r="T1682" s="27" t="s">
        <v>811</v>
      </c>
      <c r="U1682" s="27" t="s">
        <v>811</v>
      </c>
      <c r="V1682" s="27" t="s">
        <v>811</v>
      </c>
    </row>
    <row r="1683" spans="1:28">
      <c r="A1683" s="108" t="s">
        <v>966</v>
      </c>
      <c r="B1683" t="s">
        <v>972</v>
      </c>
      <c r="C1683">
        <v>5</v>
      </c>
      <c r="D1683" s="55">
        <v>44075</v>
      </c>
      <c r="O1683">
        <v>7.3</v>
      </c>
      <c r="P1683">
        <v>23.5</v>
      </c>
      <c r="Q1683" s="27" t="s">
        <v>811</v>
      </c>
      <c r="R1683" s="27" t="s">
        <v>811</v>
      </c>
      <c r="S1683" s="27" t="s">
        <v>811</v>
      </c>
      <c r="T1683" s="27" t="s">
        <v>811</v>
      </c>
      <c r="U1683" s="27" t="s">
        <v>811</v>
      </c>
      <c r="V1683" s="27" t="s">
        <v>811</v>
      </c>
    </row>
    <row r="1684" spans="1:28">
      <c r="A1684" s="108" t="s">
        <v>966</v>
      </c>
      <c r="B1684" t="s">
        <v>972</v>
      </c>
      <c r="C1684">
        <v>6</v>
      </c>
      <c r="D1684" s="55">
        <v>44075</v>
      </c>
      <c r="O1684">
        <v>3.27</v>
      </c>
      <c r="P1684">
        <v>18</v>
      </c>
      <c r="Q1684" s="27" t="s">
        <v>811</v>
      </c>
      <c r="R1684" s="27" t="s">
        <v>811</v>
      </c>
      <c r="S1684" s="27" t="s">
        <v>811</v>
      </c>
      <c r="T1684" s="27" t="s">
        <v>811</v>
      </c>
      <c r="U1684" s="27" t="s">
        <v>811</v>
      </c>
      <c r="V1684" s="27" t="s">
        <v>811</v>
      </c>
    </row>
    <row r="1685" spans="1:28">
      <c r="A1685" s="108" t="s">
        <v>966</v>
      </c>
      <c r="B1685" t="s">
        <v>972</v>
      </c>
      <c r="C1685">
        <v>7</v>
      </c>
      <c r="D1685" s="55">
        <v>44075</v>
      </c>
      <c r="O1685">
        <v>0.62</v>
      </c>
      <c r="P1685">
        <v>14.9</v>
      </c>
      <c r="Q1685" s="27" t="s">
        <v>811</v>
      </c>
      <c r="R1685" s="27" t="s">
        <v>811</v>
      </c>
      <c r="S1685" s="27" t="s">
        <v>811</v>
      </c>
      <c r="T1685" s="27" t="s">
        <v>811</v>
      </c>
      <c r="U1685" s="27" t="s">
        <v>811</v>
      </c>
      <c r="V1685" s="27" t="s">
        <v>811</v>
      </c>
    </row>
    <row r="1686" spans="1:28">
      <c r="A1686" s="108" t="s">
        <v>966</v>
      </c>
      <c r="B1686" t="s">
        <v>972</v>
      </c>
      <c r="C1686">
        <v>8</v>
      </c>
      <c r="D1686" s="55">
        <v>44075</v>
      </c>
      <c r="O1686">
        <v>0.12</v>
      </c>
      <c r="P1686">
        <v>12.9</v>
      </c>
      <c r="Q1686" s="27" t="s">
        <v>811</v>
      </c>
      <c r="R1686" s="27" t="s">
        <v>811</v>
      </c>
      <c r="S1686" s="27" t="s">
        <v>811</v>
      </c>
      <c r="T1686" s="27" t="s">
        <v>811</v>
      </c>
      <c r="U1686" s="27" t="s">
        <v>811</v>
      </c>
      <c r="V1686" s="27" t="s">
        <v>811</v>
      </c>
    </row>
    <row r="1687" spans="1:28">
      <c r="A1687" s="108" t="s">
        <v>966</v>
      </c>
      <c r="B1687" t="s">
        <v>972</v>
      </c>
      <c r="C1687">
        <v>9</v>
      </c>
      <c r="D1687" s="55">
        <v>44075</v>
      </c>
      <c r="O1687">
        <v>7.0000000000000007E-2</v>
      </c>
      <c r="P1687">
        <v>11.4</v>
      </c>
      <c r="Q1687" s="27" t="s">
        <v>811</v>
      </c>
      <c r="R1687" s="27" t="s">
        <v>811</v>
      </c>
      <c r="S1687" s="27" t="s">
        <v>811</v>
      </c>
      <c r="T1687" s="27" t="s">
        <v>811</v>
      </c>
      <c r="U1687" s="27" t="s">
        <v>811</v>
      </c>
      <c r="V1687" s="27" t="s">
        <v>811</v>
      </c>
    </row>
    <row r="1688" spans="1:28">
      <c r="A1688" s="108" t="s">
        <v>966</v>
      </c>
      <c r="B1688" t="s">
        <v>972</v>
      </c>
      <c r="C1688">
        <v>10</v>
      </c>
      <c r="D1688" s="55">
        <v>44075</v>
      </c>
      <c r="O1688">
        <v>0.04</v>
      </c>
      <c r="P1688">
        <v>10.3</v>
      </c>
      <c r="Q1688" s="27" t="s">
        <v>811</v>
      </c>
      <c r="R1688" s="27" t="s">
        <v>811</v>
      </c>
      <c r="S1688" s="27" t="s">
        <v>811</v>
      </c>
      <c r="T1688" s="27" t="s">
        <v>811</v>
      </c>
      <c r="U1688" s="27" t="s">
        <v>811</v>
      </c>
      <c r="V1688" s="27" t="s">
        <v>811</v>
      </c>
    </row>
    <row r="1689" spans="1:28">
      <c r="A1689" s="108" t="s">
        <v>966</v>
      </c>
      <c r="B1689" t="s">
        <v>972</v>
      </c>
      <c r="C1689">
        <v>11</v>
      </c>
      <c r="D1689" s="55">
        <v>44075</v>
      </c>
      <c r="O1689">
        <v>0.03</v>
      </c>
      <c r="P1689">
        <v>9.9</v>
      </c>
      <c r="Q1689" s="54" t="s">
        <v>872</v>
      </c>
      <c r="R1689" s="54" t="s">
        <v>872</v>
      </c>
      <c r="S1689" s="54" t="s">
        <v>872</v>
      </c>
      <c r="T1689" s="54" t="s">
        <v>872</v>
      </c>
      <c r="U1689" s="54" t="s">
        <v>872</v>
      </c>
      <c r="V1689" s="54" t="s">
        <v>872</v>
      </c>
    </row>
    <row r="1690" spans="1:28">
      <c r="A1690" s="108" t="s">
        <v>966</v>
      </c>
      <c r="B1690" t="s">
        <v>972</v>
      </c>
      <c r="C1690">
        <v>11.25</v>
      </c>
      <c r="D1690" s="55">
        <v>44075</v>
      </c>
      <c r="O1690">
        <v>0.02</v>
      </c>
      <c r="P1690">
        <v>9.8000000000000007</v>
      </c>
      <c r="Q1690" s="27" t="s">
        <v>811</v>
      </c>
      <c r="R1690" s="27" t="s">
        <v>811</v>
      </c>
      <c r="S1690" s="27" t="s">
        <v>811</v>
      </c>
      <c r="T1690" s="27" t="s">
        <v>811</v>
      </c>
      <c r="U1690" s="27" t="s">
        <v>811</v>
      </c>
      <c r="V1690" s="27" t="s">
        <v>811</v>
      </c>
    </row>
    <row r="1691" spans="1:28">
      <c r="A1691" s="976"/>
      <c r="B1691" s="591"/>
      <c r="C1691" s="946"/>
      <c r="D1691" s="947"/>
      <c r="E1691" s="591"/>
      <c r="F1691" s="946"/>
      <c r="G1691" s="946"/>
      <c r="H1691" s="946"/>
      <c r="I1691" s="948"/>
      <c r="J1691" s="591"/>
      <c r="K1691" s="946"/>
      <c r="L1691" s="591"/>
      <c r="M1691" s="946"/>
      <c r="N1691" s="591"/>
      <c r="O1691" s="591"/>
      <c r="P1691" s="607"/>
      <c r="Q1691" s="591"/>
      <c r="R1691" s="946"/>
      <c r="S1691" s="591"/>
      <c r="T1691" s="591"/>
      <c r="U1691" s="371"/>
      <c r="V1691" s="371"/>
      <c r="W1691" s="591"/>
      <c r="X1691" s="946"/>
    </row>
    <row r="1692" spans="1:28" s="747" customFormat="1" ht="31.8" thickBot="1">
      <c r="A1692" s="977" t="s">
        <v>804</v>
      </c>
      <c r="B1692" s="863" t="s">
        <v>20</v>
      </c>
      <c r="C1692" s="863" t="s">
        <v>701</v>
      </c>
      <c r="D1692" s="863" t="s">
        <v>805</v>
      </c>
      <c r="E1692" s="865" t="s">
        <v>786</v>
      </c>
      <c r="F1692" s="863" t="s">
        <v>1000</v>
      </c>
      <c r="G1692" s="863" t="s">
        <v>1008</v>
      </c>
      <c r="H1692" s="863" t="s">
        <v>806</v>
      </c>
      <c r="I1692" s="863" t="s">
        <v>807</v>
      </c>
      <c r="J1692" s="867" t="s">
        <v>1009</v>
      </c>
      <c r="K1692" s="863" t="s">
        <v>1015</v>
      </c>
      <c r="L1692" s="868" t="s">
        <v>1016</v>
      </c>
      <c r="M1692" s="863" t="s">
        <v>703</v>
      </c>
      <c r="N1692" s="863" t="s">
        <v>1017</v>
      </c>
      <c r="O1692" s="863" t="s">
        <v>808</v>
      </c>
      <c r="P1692" s="863" t="s">
        <v>1018</v>
      </c>
      <c r="Q1692" s="870" t="s">
        <v>809</v>
      </c>
      <c r="R1692" s="870" t="s">
        <v>1019</v>
      </c>
      <c r="S1692" s="863" t="s">
        <v>1021</v>
      </c>
      <c r="T1692" s="863" t="s">
        <v>1010</v>
      </c>
      <c r="U1692" s="863" t="s">
        <v>1011</v>
      </c>
      <c r="V1692" s="863" t="s">
        <v>1012</v>
      </c>
      <c r="W1692" s="863" t="s">
        <v>1013</v>
      </c>
      <c r="X1692" s="863" t="s">
        <v>1014</v>
      </c>
    </row>
    <row r="1693" spans="1:28" ht="16.2" thickTop="1">
      <c r="B1693" t="s">
        <v>709</v>
      </c>
      <c r="C1693" t="s">
        <v>973</v>
      </c>
      <c r="D1693" s="27">
        <v>0.5</v>
      </c>
      <c r="E1693" s="133">
        <v>44432</v>
      </c>
      <c r="H1693">
        <v>12.03</v>
      </c>
      <c r="I1693">
        <v>4.8499999999999996</v>
      </c>
      <c r="J1693" s="172">
        <v>0.40315876974231091</v>
      </c>
      <c r="K1693" s="27">
        <v>8.01</v>
      </c>
      <c r="L1693" s="27">
        <v>26.3</v>
      </c>
      <c r="M1693" s="24">
        <v>6.38</v>
      </c>
      <c r="N1693" s="27">
        <v>10.5</v>
      </c>
      <c r="O1693" s="24">
        <v>1.6902857142857146</v>
      </c>
      <c r="P1693" s="24">
        <v>1.1561753968253969</v>
      </c>
      <c r="Q1693" s="71">
        <v>0.54403300741973504</v>
      </c>
      <c r="R1693" s="371">
        <v>30.699837398373983</v>
      </c>
      <c r="S1693" s="24">
        <v>2.8464611111111116</v>
      </c>
      <c r="T1693" t="s">
        <v>1022</v>
      </c>
      <c r="U1693" t="s">
        <v>1037</v>
      </c>
      <c r="V1693" t="s">
        <v>1028</v>
      </c>
      <c r="W1693" t="s">
        <v>1183</v>
      </c>
      <c r="Z1693" s="24"/>
      <c r="AA1693" s="24"/>
      <c r="AB1693" s="51"/>
    </row>
    <row r="1694" spans="1:28">
      <c r="B1694" t="s">
        <v>709</v>
      </c>
      <c r="C1694" t="s">
        <v>973</v>
      </c>
      <c r="D1694" s="27">
        <v>1</v>
      </c>
      <c r="E1694" s="133">
        <v>44432</v>
      </c>
      <c r="J1694" s="172"/>
      <c r="K1694" s="27">
        <v>8</v>
      </c>
      <c r="L1694" s="27">
        <v>26.4</v>
      </c>
      <c r="M1694" s="24" t="s">
        <v>811</v>
      </c>
      <c r="N1694" s="24" t="s">
        <v>811</v>
      </c>
      <c r="O1694" s="24" t="s">
        <v>811</v>
      </c>
      <c r="P1694" s="24" t="s">
        <v>811</v>
      </c>
      <c r="Q1694" s="71" t="s">
        <v>811</v>
      </c>
      <c r="R1694" s="371" t="s">
        <v>811</v>
      </c>
      <c r="S1694" s="24" t="s">
        <v>811</v>
      </c>
      <c r="Z1694" s="24"/>
      <c r="AA1694" s="24"/>
      <c r="AB1694" s="51"/>
    </row>
    <row r="1695" spans="1:28">
      <c r="B1695" t="s">
        <v>709</v>
      </c>
      <c r="C1695" t="s">
        <v>973</v>
      </c>
      <c r="D1695" s="27">
        <v>2</v>
      </c>
      <c r="E1695" s="133">
        <v>44432</v>
      </c>
      <c r="J1695" s="172"/>
      <c r="K1695" s="27">
        <v>7.98</v>
      </c>
      <c r="L1695" s="27">
        <v>26.4</v>
      </c>
      <c r="M1695" s="24" t="s">
        <v>811</v>
      </c>
      <c r="N1695" s="24" t="s">
        <v>811</v>
      </c>
      <c r="O1695" s="24" t="s">
        <v>811</v>
      </c>
      <c r="P1695" s="24" t="s">
        <v>811</v>
      </c>
      <c r="Q1695" s="71" t="s">
        <v>811</v>
      </c>
      <c r="R1695" s="371" t="s">
        <v>811</v>
      </c>
      <c r="S1695" s="24" t="s">
        <v>811</v>
      </c>
      <c r="Z1695" s="24"/>
      <c r="AA1695" s="24"/>
      <c r="AB1695" s="51"/>
    </row>
    <row r="1696" spans="1:28">
      <c r="B1696" t="s">
        <v>709</v>
      </c>
      <c r="C1696" t="s">
        <v>973</v>
      </c>
      <c r="D1696" s="27">
        <v>3</v>
      </c>
      <c r="E1696" s="133">
        <v>44432</v>
      </c>
      <c r="J1696" s="172"/>
      <c r="K1696" s="27">
        <v>7.85</v>
      </c>
      <c r="L1696" s="27">
        <v>26.4</v>
      </c>
      <c r="M1696" s="24">
        <v>6.36</v>
      </c>
      <c r="N1696" s="27">
        <v>11.099999999999998</v>
      </c>
      <c r="O1696" s="24">
        <v>1.8554285714285716</v>
      </c>
      <c r="P1696" s="24">
        <v>1.4216992063492062</v>
      </c>
      <c r="Q1696" s="71">
        <v>0.51203106580680935</v>
      </c>
      <c r="R1696" s="371">
        <v>36.106341463414637</v>
      </c>
      <c r="S1696" s="24">
        <v>3.2771277777777779</v>
      </c>
      <c r="Z1696" s="24"/>
      <c r="AA1696" s="24"/>
      <c r="AB1696" s="51"/>
    </row>
    <row r="1697" spans="1:28">
      <c r="B1697" t="s">
        <v>709</v>
      </c>
      <c r="C1697" t="s">
        <v>973</v>
      </c>
      <c r="D1697" s="27">
        <v>4</v>
      </c>
      <c r="E1697" s="133">
        <v>44432</v>
      </c>
      <c r="J1697" s="172"/>
      <c r="K1697" s="27">
        <v>7.92</v>
      </c>
      <c r="L1697" s="27">
        <v>26</v>
      </c>
      <c r="M1697" s="24" t="s">
        <v>811</v>
      </c>
      <c r="N1697" s="24" t="s">
        <v>811</v>
      </c>
      <c r="O1697" s="24" t="s">
        <v>811</v>
      </c>
      <c r="P1697" s="24" t="s">
        <v>811</v>
      </c>
      <c r="Q1697" s="71" t="s">
        <v>811</v>
      </c>
      <c r="R1697" s="371" t="s">
        <v>811</v>
      </c>
      <c r="S1697" s="24" t="s">
        <v>811</v>
      </c>
      <c r="Z1697" s="24"/>
      <c r="AA1697" s="24"/>
      <c r="AB1697" s="51"/>
    </row>
    <row r="1698" spans="1:28">
      <c r="B1698" t="s">
        <v>709</v>
      </c>
      <c r="C1698" t="s">
        <v>973</v>
      </c>
      <c r="D1698" s="27">
        <v>5</v>
      </c>
      <c r="E1698" s="133">
        <v>44432</v>
      </c>
      <c r="J1698" s="172"/>
      <c r="K1698" s="27">
        <v>8.7899999999999991</v>
      </c>
      <c r="L1698" s="27">
        <v>21.2</v>
      </c>
      <c r="M1698" s="24" t="s">
        <v>811</v>
      </c>
      <c r="N1698" s="24" t="s">
        <v>811</v>
      </c>
      <c r="O1698" s="24" t="s">
        <v>811</v>
      </c>
      <c r="P1698" s="24" t="s">
        <v>811</v>
      </c>
      <c r="Q1698" s="71" t="s">
        <v>811</v>
      </c>
      <c r="R1698" s="371" t="s">
        <v>811</v>
      </c>
      <c r="S1698" s="24" t="s">
        <v>811</v>
      </c>
      <c r="Z1698" s="24"/>
      <c r="AA1698" s="24"/>
      <c r="AB1698" s="51"/>
    </row>
    <row r="1699" spans="1:28">
      <c r="B1699" t="s">
        <v>709</v>
      </c>
      <c r="C1699" t="s">
        <v>973</v>
      </c>
      <c r="D1699" s="27">
        <v>6</v>
      </c>
      <c r="E1699" s="133">
        <v>44432</v>
      </c>
      <c r="J1699" s="172"/>
      <c r="K1699" s="27">
        <v>1.34</v>
      </c>
      <c r="L1699" s="27">
        <v>15.8</v>
      </c>
      <c r="M1699" s="24" t="s">
        <v>811</v>
      </c>
      <c r="N1699" s="24" t="s">
        <v>811</v>
      </c>
      <c r="O1699" s="24" t="s">
        <v>811</v>
      </c>
      <c r="P1699" s="24" t="s">
        <v>811</v>
      </c>
      <c r="Q1699" s="71" t="s">
        <v>811</v>
      </c>
      <c r="R1699" s="371" t="s">
        <v>811</v>
      </c>
      <c r="S1699" s="24" t="s">
        <v>811</v>
      </c>
      <c r="Z1699" s="24"/>
      <c r="AA1699" s="24"/>
      <c r="AB1699" s="51"/>
    </row>
    <row r="1700" spans="1:28">
      <c r="B1700" t="s">
        <v>709</v>
      </c>
      <c r="C1700" t="s">
        <v>973</v>
      </c>
      <c r="D1700" s="27">
        <v>7</v>
      </c>
      <c r="E1700" s="133">
        <v>44432</v>
      </c>
      <c r="J1700" s="172"/>
      <c r="K1700" s="27">
        <v>0.26</v>
      </c>
      <c r="L1700" s="27">
        <v>12</v>
      </c>
      <c r="M1700" s="24" t="s">
        <v>811</v>
      </c>
      <c r="N1700" s="24" t="s">
        <v>811</v>
      </c>
      <c r="O1700" s="24" t="s">
        <v>811</v>
      </c>
      <c r="P1700" s="24" t="s">
        <v>811</v>
      </c>
      <c r="Q1700" s="71" t="s">
        <v>811</v>
      </c>
      <c r="R1700" s="371" t="s">
        <v>811</v>
      </c>
      <c r="S1700" s="24" t="s">
        <v>811</v>
      </c>
      <c r="Z1700" s="24"/>
      <c r="AA1700" s="24"/>
      <c r="AB1700" s="51"/>
    </row>
    <row r="1701" spans="1:28">
      <c r="B1701" t="s">
        <v>709</v>
      </c>
      <c r="C1701" t="s">
        <v>973</v>
      </c>
      <c r="D1701" s="27">
        <v>8</v>
      </c>
      <c r="E1701" s="133">
        <v>44432</v>
      </c>
      <c r="J1701" s="172"/>
      <c r="K1701" s="27">
        <v>0.12</v>
      </c>
      <c r="L1701" s="27">
        <v>9.8000000000000007</v>
      </c>
      <c r="M1701" s="24" t="s">
        <v>811</v>
      </c>
      <c r="N1701" s="24" t="s">
        <v>811</v>
      </c>
      <c r="O1701" s="24" t="s">
        <v>811</v>
      </c>
      <c r="P1701" s="24" t="s">
        <v>811</v>
      </c>
      <c r="Q1701" s="71" t="s">
        <v>811</v>
      </c>
      <c r="R1701" s="371" t="s">
        <v>811</v>
      </c>
      <c r="S1701" s="24" t="s">
        <v>811</v>
      </c>
      <c r="Z1701" s="24"/>
      <c r="AA1701" s="24"/>
      <c r="AB1701" s="51"/>
    </row>
    <row r="1702" spans="1:28">
      <c r="B1702" t="s">
        <v>709</v>
      </c>
      <c r="C1702" t="s">
        <v>973</v>
      </c>
      <c r="D1702" s="27">
        <v>9</v>
      </c>
      <c r="E1702" s="133">
        <v>44432</v>
      </c>
      <c r="J1702" s="172"/>
      <c r="K1702" s="27">
        <v>0</v>
      </c>
      <c r="L1702" s="27">
        <v>8.5</v>
      </c>
      <c r="M1702" s="24">
        <v>5.89</v>
      </c>
      <c r="N1702" s="27">
        <v>25.900000000000006</v>
      </c>
      <c r="O1702" s="24">
        <v>2.5000000000000001E-2</v>
      </c>
      <c r="P1702" s="24">
        <v>155.58161190476193</v>
      </c>
      <c r="Q1702" s="71">
        <v>2.4803443329788588</v>
      </c>
      <c r="R1702" s="371">
        <v>63.138861788617895</v>
      </c>
      <c r="S1702" s="24">
        <v>155.60661190476193</v>
      </c>
      <c r="AB1702" s="51"/>
    </row>
    <row r="1703" spans="1:28">
      <c r="B1703" t="s">
        <v>709</v>
      </c>
      <c r="C1703" t="s">
        <v>973</v>
      </c>
      <c r="D1703" s="27">
        <v>10</v>
      </c>
      <c r="E1703" s="133">
        <v>44432</v>
      </c>
      <c r="J1703" s="172"/>
      <c r="K1703" s="27">
        <v>-0.02</v>
      </c>
      <c r="L1703" s="27">
        <v>7.7</v>
      </c>
      <c r="M1703" s="24" t="s">
        <v>811</v>
      </c>
      <c r="N1703" s="24" t="s">
        <v>811</v>
      </c>
      <c r="O1703" s="24" t="s">
        <v>811</v>
      </c>
      <c r="P1703" s="24" t="s">
        <v>811</v>
      </c>
      <c r="Q1703" s="71" t="s">
        <v>811</v>
      </c>
      <c r="R1703" s="371" t="s">
        <v>811</v>
      </c>
      <c r="S1703" s="24" t="s">
        <v>811</v>
      </c>
      <c r="AB1703" s="51"/>
    </row>
    <row r="1704" spans="1:28">
      <c r="B1704" t="s">
        <v>709</v>
      </c>
      <c r="C1704" t="s">
        <v>973</v>
      </c>
      <c r="D1704" s="27">
        <v>11</v>
      </c>
      <c r="E1704" s="133">
        <v>44432</v>
      </c>
      <c r="J1704" s="172"/>
      <c r="K1704" s="27">
        <v>-0.03</v>
      </c>
      <c r="L1704" s="27">
        <v>7.5</v>
      </c>
      <c r="M1704" s="24">
        <v>5.96</v>
      </c>
      <c r="N1704" s="27">
        <v>40.4</v>
      </c>
      <c r="O1704" s="24">
        <v>2.5000000000000001E-2</v>
      </c>
      <c r="P1704" s="24">
        <v>93.23338333333335</v>
      </c>
      <c r="Q1704" s="71">
        <v>5.7238715376435207</v>
      </c>
      <c r="R1704" s="371">
        <v>123.74861788617885</v>
      </c>
      <c r="S1704" s="24">
        <v>93.258383333333356</v>
      </c>
      <c r="AB1704" s="51"/>
    </row>
    <row r="1705" spans="1:28">
      <c r="D1705" s="27"/>
      <c r="E1705" s="133"/>
      <c r="J1705" s="172"/>
      <c r="K1705" s="27"/>
      <c r="L1705" s="27"/>
      <c r="M1705" s="24"/>
      <c r="N1705" s="27"/>
      <c r="O1705" s="24"/>
      <c r="P1705" s="24"/>
      <c r="Q1705" s="71"/>
      <c r="R1705" s="371"/>
      <c r="S1705" s="24"/>
      <c r="AB1705" s="51"/>
    </row>
    <row r="1706" spans="1:28" s="832" customFormat="1" ht="21" thickBot="1">
      <c r="A1706" s="144" t="s">
        <v>20</v>
      </c>
      <c r="B1706" s="144" t="s">
        <v>701</v>
      </c>
      <c r="C1706" s="146" t="s">
        <v>805</v>
      </c>
      <c r="D1706" s="1559" t="s">
        <v>786</v>
      </c>
      <c r="E1706" s="144" t="s">
        <v>1000</v>
      </c>
      <c r="F1706" s="146" t="s">
        <v>1008</v>
      </c>
      <c r="G1706" s="146" t="s">
        <v>806</v>
      </c>
      <c r="H1706" s="146" t="s">
        <v>807</v>
      </c>
      <c r="I1706" s="1560" t="s">
        <v>1009</v>
      </c>
      <c r="J1706" s="144" t="s">
        <v>1015</v>
      </c>
      <c r="K1706" s="148" t="s">
        <v>1016</v>
      </c>
      <c r="L1706" s="144" t="s">
        <v>703</v>
      </c>
      <c r="M1706" s="146" t="s">
        <v>1017</v>
      </c>
      <c r="N1706" s="149" t="s">
        <v>808</v>
      </c>
      <c r="O1706" s="149" t="s">
        <v>1018</v>
      </c>
      <c r="P1706" s="149" t="s">
        <v>809</v>
      </c>
      <c r="Q1706" s="149" t="s">
        <v>1019</v>
      </c>
      <c r="R1706" s="1409" t="s">
        <v>1021</v>
      </c>
      <c r="S1706" s="144" t="s">
        <v>1010</v>
      </c>
      <c r="T1706" s="146" t="s">
        <v>1011</v>
      </c>
      <c r="U1706" s="144" t="s">
        <v>1012</v>
      </c>
      <c r="V1706" s="146" t="s">
        <v>1013</v>
      </c>
      <c r="W1706" s="144" t="s">
        <v>1014</v>
      </c>
    </row>
    <row r="1707" spans="1:28" ht="16.2" thickTop="1">
      <c r="A1707" t="s">
        <v>709</v>
      </c>
      <c r="B1707" t="s">
        <v>973</v>
      </c>
      <c r="C1707" s="27">
        <v>0.5</v>
      </c>
      <c r="D1707" s="55">
        <v>44802</v>
      </c>
      <c r="E1707" s="27"/>
      <c r="F1707">
        <v>4</v>
      </c>
      <c r="G1707">
        <v>11.2</v>
      </c>
      <c r="H1707">
        <v>3.45</v>
      </c>
      <c r="I1707" s="1562">
        <v>0.3080357142857143</v>
      </c>
      <c r="J1707" s="27">
        <v>7.79</v>
      </c>
      <c r="K1707" s="27">
        <v>26.2</v>
      </c>
      <c r="L1707" s="22">
        <v>6.71</v>
      </c>
      <c r="M1707" s="23">
        <v>11.499999999999998</v>
      </c>
      <c r="N1707" s="24">
        <v>1.2484830357142847</v>
      </c>
      <c r="O1707" s="24">
        <v>1.8942857142857144</v>
      </c>
      <c r="P1707" s="24">
        <v>0.35337789122936925</v>
      </c>
      <c r="Q1707" s="49">
        <v>39.731284055381863</v>
      </c>
      <c r="R1707" s="24">
        <v>3.1427687499999992</v>
      </c>
      <c r="S1707" t="s">
        <v>1184</v>
      </c>
      <c r="T1707">
        <v>1</v>
      </c>
      <c r="U1707">
        <v>2</v>
      </c>
      <c r="V1707" t="s">
        <v>1179</v>
      </c>
    </row>
    <row r="1708" spans="1:28">
      <c r="A1708" t="s">
        <v>709</v>
      </c>
      <c r="B1708" t="s">
        <v>973</v>
      </c>
      <c r="C1708" s="27">
        <v>1</v>
      </c>
      <c r="D1708" s="55">
        <v>44802</v>
      </c>
      <c r="E1708" s="27"/>
      <c r="I1708" s="1561"/>
      <c r="J1708" s="27">
        <v>7.78</v>
      </c>
      <c r="K1708" s="27">
        <v>26.2</v>
      </c>
      <c r="L1708" s="27" t="s">
        <v>811</v>
      </c>
      <c r="M1708" s="27" t="s">
        <v>811</v>
      </c>
      <c r="N1708" s="24" t="s">
        <v>811</v>
      </c>
      <c r="O1708" s="24" t="s">
        <v>811</v>
      </c>
      <c r="P1708" s="27" t="s">
        <v>811</v>
      </c>
      <c r="Q1708" s="24" t="s">
        <v>811</v>
      </c>
      <c r="R1708" s="24" t="s">
        <v>811</v>
      </c>
    </row>
    <row r="1709" spans="1:28">
      <c r="A1709" t="s">
        <v>709</v>
      </c>
      <c r="B1709" t="s">
        <v>973</v>
      </c>
      <c r="C1709" s="27">
        <v>2</v>
      </c>
      <c r="D1709" s="55">
        <v>44802</v>
      </c>
      <c r="E1709" s="27"/>
      <c r="I1709" s="1561"/>
      <c r="J1709" s="27">
        <v>7.77</v>
      </c>
      <c r="K1709" s="27">
        <v>26.1</v>
      </c>
      <c r="L1709" s="27" t="s">
        <v>811</v>
      </c>
      <c r="M1709" s="27" t="s">
        <v>811</v>
      </c>
      <c r="N1709" s="24" t="s">
        <v>811</v>
      </c>
      <c r="O1709" s="24" t="s">
        <v>811</v>
      </c>
      <c r="P1709" s="27" t="s">
        <v>811</v>
      </c>
      <c r="Q1709" s="24" t="s">
        <v>811</v>
      </c>
      <c r="R1709" s="24" t="s">
        <v>811</v>
      </c>
    </row>
    <row r="1710" spans="1:28">
      <c r="A1710" t="s">
        <v>709</v>
      </c>
      <c r="B1710" t="s">
        <v>973</v>
      </c>
      <c r="C1710" s="27">
        <v>3</v>
      </c>
      <c r="D1710" s="55">
        <v>44802</v>
      </c>
      <c r="E1710" s="27"/>
      <c r="I1710" s="1561"/>
      <c r="J1710" s="27">
        <v>7.74</v>
      </c>
      <c r="K1710" s="27">
        <v>26</v>
      </c>
      <c r="L1710" s="22">
        <v>6.91</v>
      </c>
      <c r="M1710" s="23">
        <v>11.199999999999998</v>
      </c>
      <c r="N1710" s="24">
        <v>0.92791160714285692</v>
      </c>
      <c r="O1710" s="24">
        <v>2.112857142857143</v>
      </c>
      <c r="P1710" s="24">
        <v>0.53006683684405376</v>
      </c>
      <c r="Q1710" s="49">
        <v>36.247585975882089</v>
      </c>
      <c r="R1710" s="24">
        <v>3.0407687499999998</v>
      </c>
    </row>
    <row r="1711" spans="1:28">
      <c r="A1711" t="s">
        <v>709</v>
      </c>
      <c r="B1711" t="s">
        <v>973</v>
      </c>
      <c r="C1711" s="27">
        <v>4</v>
      </c>
      <c r="D1711" s="55">
        <v>44802</v>
      </c>
      <c r="E1711" s="27"/>
      <c r="I1711" s="1561"/>
      <c r="J1711" s="27">
        <v>7.7</v>
      </c>
      <c r="K1711" s="27">
        <v>25.9</v>
      </c>
      <c r="L1711" s="27" t="s">
        <v>811</v>
      </c>
      <c r="M1711" s="27" t="s">
        <v>811</v>
      </c>
      <c r="N1711" s="24" t="s">
        <v>811</v>
      </c>
      <c r="O1711" s="24" t="s">
        <v>811</v>
      </c>
      <c r="P1711" s="27" t="s">
        <v>811</v>
      </c>
      <c r="Q1711" s="27" t="s">
        <v>811</v>
      </c>
      <c r="R1711" s="24" t="s">
        <v>811</v>
      </c>
    </row>
    <row r="1712" spans="1:28">
      <c r="A1712" t="s">
        <v>709</v>
      </c>
      <c r="B1712" t="s">
        <v>973</v>
      </c>
      <c r="C1712" s="27">
        <v>5</v>
      </c>
      <c r="D1712" s="55">
        <v>44802</v>
      </c>
      <c r="E1712" s="27"/>
      <c r="I1712" s="1561"/>
      <c r="J1712" s="27">
        <v>1.97</v>
      </c>
      <c r="K1712" s="27">
        <v>23.8</v>
      </c>
      <c r="L1712" s="27" t="s">
        <v>811</v>
      </c>
      <c r="M1712" s="27" t="s">
        <v>811</v>
      </c>
      <c r="N1712" s="24" t="s">
        <v>811</v>
      </c>
      <c r="O1712" s="24" t="s">
        <v>811</v>
      </c>
      <c r="P1712" s="27" t="s">
        <v>811</v>
      </c>
      <c r="Q1712" s="27" t="s">
        <v>811</v>
      </c>
      <c r="R1712" s="24" t="s">
        <v>811</v>
      </c>
    </row>
    <row r="1713" spans="1:36">
      <c r="A1713" t="s">
        <v>709</v>
      </c>
      <c r="B1713" t="s">
        <v>973</v>
      </c>
      <c r="C1713" s="27">
        <v>6</v>
      </c>
      <c r="D1713" s="55">
        <v>44802</v>
      </c>
      <c r="E1713" s="27"/>
      <c r="I1713" s="1561"/>
      <c r="J1713" s="27">
        <v>0.47</v>
      </c>
      <c r="K1713" s="27">
        <v>18.399999999999999</v>
      </c>
      <c r="L1713" s="27" t="s">
        <v>811</v>
      </c>
      <c r="M1713" s="27" t="s">
        <v>811</v>
      </c>
      <c r="N1713" s="24" t="s">
        <v>811</v>
      </c>
      <c r="O1713" s="24" t="s">
        <v>811</v>
      </c>
      <c r="P1713" s="27" t="s">
        <v>811</v>
      </c>
      <c r="Q1713" s="27" t="s">
        <v>811</v>
      </c>
      <c r="R1713" s="24" t="s">
        <v>811</v>
      </c>
    </row>
    <row r="1714" spans="1:36">
      <c r="A1714" t="s">
        <v>709</v>
      </c>
      <c r="B1714" t="s">
        <v>973</v>
      </c>
      <c r="C1714" s="27">
        <v>7</v>
      </c>
      <c r="D1714" s="55">
        <v>44802</v>
      </c>
      <c r="E1714" s="27"/>
      <c r="I1714" s="1561"/>
      <c r="J1714" s="27">
        <v>0.22</v>
      </c>
      <c r="K1714" s="27">
        <v>15.2</v>
      </c>
      <c r="L1714" s="27" t="s">
        <v>811</v>
      </c>
      <c r="M1714" s="27" t="s">
        <v>811</v>
      </c>
      <c r="N1714" s="24" t="s">
        <v>811</v>
      </c>
      <c r="O1714" s="24" t="s">
        <v>811</v>
      </c>
      <c r="P1714" s="27" t="s">
        <v>811</v>
      </c>
      <c r="Q1714" s="27" t="s">
        <v>811</v>
      </c>
      <c r="R1714" s="24" t="s">
        <v>811</v>
      </c>
    </row>
    <row r="1715" spans="1:36">
      <c r="A1715" t="s">
        <v>709</v>
      </c>
      <c r="B1715" t="s">
        <v>973</v>
      </c>
      <c r="C1715" s="27">
        <v>8</v>
      </c>
      <c r="D1715" s="55">
        <v>44802</v>
      </c>
      <c r="E1715" s="27"/>
      <c r="I1715" s="1561"/>
      <c r="J1715" s="27">
        <v>0.1</v>
      </c>
      <c r="K1715" s="27">
        <v>12.4</v>
      </c>
      <c r="L1715" s="27" t="s">
        <v>811</v>
      </c>
      <c r="M1715" s="27" t="s">
        <v>811</v>
      </c>
      <c r="N1715" s="24" t="s">
        <v>811</v>
      </c>
      <c r="O1715" s="24" t="s">
        <v>811</v>
      </c>
      <c r="P1715" s="27" t="s">
        <v>811</v>
      </c>
      <c r="Q1715" s="27" t="s">
        <v>811</v>
      </c>
      <c r="R1715" s="24" t="s">
        <v>811</v>
      </c>
    </row>
    <row r="1716" spans="1:36">
      <c r="A1716" t="s">
        <v>709</v>
      </c>
      <c r="B1716" t="s">
        <v>973</v>
      </c>
      <c r="C1716" s="27">
        <v>9</v>
      </c>
      <c r="D1716" s="55">
        <v>44802</v>
      </c>
      <c r="E1716" s="27"/>
      <c r="I1716" s="1561"/>
      <c r="J1716" s="27">
        <v>0.05</v>
      </c>
      <c r="K1716" s="27">
        <v>10.5</v>
      </c>
      <c r="L1716" s="22">
        <v>6.03</v>
      </c>
      <c r="M1716" s="23">
        <v>23.1</v>
      </c>
      <c r="N1716" s="24">
        <v>157.29099732142856</v>
      </c>
      <c r="O1716" s="24">
        <v>2.5000000000000001E-2</v>
      </c>
      <c r="P1716" s="24">
        <v>2.3164714513682361</v>
      </c>
      <c r="Q1716" s="49">
        <v>53.398099598034847</v>
      </c>
      <c r="R1716" s="24">
        <v>157.31599732142857</v>
      </c>
    </row>
    <row r="1717" spans="1:36">
      <c r="A1717" t="s">
        <v>709</v>
      </c>
      <c r="B1717" t="s">
        <v>973</v>
      </c>
      <c r="C1717" s="27">
        <v>10</v>
      </c>
      <c r="D1717" s="55">
        <v>44802</v>
      </c>
      <c r="E1717" s="27"/>
      <c r="I1717" s="1561"/>
      <c r="J1717" s="27">
        <v>0.03</v>
      </c>
      <c r="K1717" s="27">
        <v>8.9</v>
      </c>
      <c r="L1717" s="22">
        <v>6.2</v>
      </c>
      <c r="M1717" s="23">
        <v>25.100000000000005</v>
      </c>
      <c r="N1717" s="24">
        <v>280.01302589285706</v>
      </c>
      <c r="O1717" s="24">
        <v>2.5000000000000001E-2</v>
      </c>
      <c r="P1717" s="24">
        <v>5.6156883669533002</v>
      </c>
      <c r="Q1717" s="49">
        <v>90.378894595801697</v>
      </c>
      <c r="R1717" s="24">
        <v>280.03802589285704</v>
      </c>
    </row>
    <row r="1718" spans="1:36">
      <c r="D1718" s="27"/>
      <c r="E1718" s="133"/>
      <c r="J1718" s="172"/>
      <c r="K1718" s="27"/>
      <c r="L1718" s="27"/>
      <c r="M1718" s="24"/>
      <c r="N1718" s="27"/>
      <c r="O1718" s="24"/>
      <c r="P1718" s="24"/>
      <c r="Q1718" s="71"/>
      <c r="R1718" s="371"/>
      <c r="S1718" s="24"/>
      <c r="AB1718" s="51"/>
    </row>
    <row r="1719" spans="1:36">
      <c r="D1719" s="27"/>
      <c r="E1719" s="133"/>
      <c r="J1719" s="172"/>
      <c r="K1719" s="27"/>
      <c r="L1719" s="27"/>
      <c r="M1719" s="24"/>
      <c r="N1719" s="27"/>
      <c r="O1719" s="24"/>
      <c r="P1719" s="24"/>
      <c r="Q1719" s="71"/>
      <c r="R1719" s="371"/>
      <c r="S1719" s="24"/>
      <c r="AB1719" s="51"/>
    </row>
    <row r="1720" spans="1:36" s="747" customFormat="1">
      <c r="A1720" s="983"/>
      <c r="B1720" s="815"/>
      <c r="C1720" s="815"/>
      <c r="D1720" s="815"/>
      <c r="E1720" s="873"/>
      <c r="F1720" s="815"/>
      <c r="G1720" s="815"/>
      <c r="H1720" s="815"/>
      <c r="I1720" s="815"/>
      <c r="J1720" s="875"/>
      <c r="K1720" s="815"/>
      <c r="L1720" s="876"/>
      <c r="M1720" s="815"/>
      <c r="N1720" s="815"/>
      <c r="O1720" s="815"/>
      <c r="P1720" s="815"/>
      <c r="Q1720" s="878"/>
      <c r="R1720" s="878"/>
      <c r="S1720" s="815"/>
      <c r="T1720" s="815"/>
      <c r="U1720" s="815"/>
      <c r="V1720" s="815"/>
      <c r="W1720" s="815"/>
      <c r="X1720" s="815"/>
    </row>
    <row r="1721" spans="1:36" s="747" customFormat="1" ht="31.2">
      <c r="A1721" s="984" t="s">
        <v>974</v>
      </c>
      <c r="B1721" s="815"/>
      <c r="C1721" s="815"/>
      <c r="D1721" s="815"/>
      <c r="E1721" s="873"/>
      <c r="F1721" s="815"/>
      <c r="G1721" s="815"/>
      <c r="H1721" s="815"/>
      <c r="I1721" s="815"/>
      <c r="J1721" s="875"/>
      <c r="K1721" s="815"/>
      <c r="L1721" s="876"/>
      <c r="M1721" s="815"/>
      <c r="N1721" s="815"/>
      <c r="O1721" s="815"/>
      <c r="P1721" s="815"/>
      <c r="Q1721" s="878"/>
      <c r="R1721" s="878"/>
      <c r="S1721" s="815"/>
      <c r="T1721" s="815"/>
      <c r="U1721" s="815"/>
      <c r="V1721" s="815"/>
      <c r="W1721" s="815"/>
      <c r="X1721" s="815"/>
    </row>
    <row r="1722" spans="1:36">
      <c r="A1722" s="840" t="s">
        <v>784</v>
      </c>
      <c r="B1722" s="841" t="s">
        <v>20</v>
      </c>
      <c r="C1722" s="841" t="s">
        <v>701</v>
      </c>
      <c r="D1722" s="841" t="s">
        <v>999</v>
      </c>
      <c r="E1722" s="842" t="s">
        <v>785</v>
      </c>
      <c r="F1722" s="842" t="s">
        <v>786</v>
      </c>
      <c r="G1722" s="842" t="s">
        <v>1000</v>
      </c>
      <c r="H1722" s="842" t="s">
        <v>1001</v>
      </c>
      <c r="I1722" s="842" t="s">
        <v>787</v>
      </c>
      <c r="J1722" s="842" t="s">
        <v>788</v>
      </c>
      <c r="K1722" s="842" t="s">
        <v>789</v>
      </c>
      <c r="L1722" s="842" t="s">
        <v>1002</v>
      </c>
      <c r="M1722" s="842" t="s">
        <v>790</v>
      </c>
      <c r="N1722" s="842" t="s">
        <v>791</v>
      </c>
      <c r="O1722" s="843" t="s">
        <v>792</v>
      </c>
      <c r="P1722" s="843" t="s">
        <v>474</v>
      </c>
      <c r="Q1722" s="843" t="s">
        <v>793</v>
      </c>
      <c r="R1722" s="843" t="s">
        <v>483</v>
      </c>
      <c r="S1722" s="843" t="s">
        <v>794</v>
      </c>
      <c r="T1722" s="843" t="s">
        <v>480</v>
      </c>
      <c r="U1722" s="843" t="s">
        <v>1003</v>
      </c>
      <c r="V1722" s="841" t="s">
        <v>1004</v>
      </c>
      <c r="W1722" s="841" t="s">
        <v>1005</v>
      </c>
      <c r="X1722" s="844" t="s">
        <v>1006</v>
      </c>
      <c r="Y1722" s="845" t="s">
        <v>798</v>
      </c>
      <c r="AE1722" s="848" t="s">
        <v>784</v>
      </c>
      <c r="AF1722" s="849" t="s">
        <v>20</v>
      </c>
      <c r="AG1722" s="849" t="s">
        <v>701</v>
      </c>
      <c r="AH1722" s="849" t="s">
        <v>1005</v>
      </c>
      <c r="AI1722" s="844" t="s">
        <v>1006</v>
      </c>
      <c r="AJ1722" s="850" t="s">
        <v>798</v>
      </c>
    </row>
    <row r="1723" spans="1:36">
      <c r="A1723" s="787" t="s">
        <v>74</v>
      </c>
      <c r="B1723" s="788" t="s">
        <v>709</v>
      </c>
      <c r="C1723" s="788" t="s">
        <v>974</v>
      </c>
      <c r="D1723" s="789"/>
      <c r="E1723" s="790">
        <v>0.5</v>
      </c>
      <c r="F1723" s="791">
        <v>42996</v>
      </c>
      <c r="G1723" s="789"/>
      <c r="H1723" s="789"/>
      <c r="I1723" s="790">
        <v>4.18</v>
      </c>
      <c r="J1723" s="788">
        <v>1.55</v>
      </c>
      <c r="K1723" s="793">
        <v>19.723081012658231</v>
      </c>
      <c r="L1723" s="888">
        <v>3.0251022894251016</v>
      </c>
      <c r="M1723" s="885">
        <v>0.59798195708420154</v>
      </c>
      <c r="N1723">
        <v>18.52189313872606</v>
      </c>
      <c r="O1723" s="784">
        <v>1.55</v>
      </c>
      <c r="P1723" s="784">
        <v>53.677317845004865</v>
      </c>
      <c r="Q1723" s="882">
        <v>41.227835126582285</v>
      </c>
      <c r="R1723" s="784">
        <v>67.054739420776258</v>
      </c>
      <c r="S1723" s="882">
        <v>33.860730048550039</v>
      </c>
      <c r="T1723" s="784">
        <v>54.965786727177942</v>
      </c>
      <c r="U1723" s="784">
        <v>58.565947997653019</v>
      </c>
      <c r="V1723" s="785" t="s">
        <v>1030</v>
      </c>
      <c r="W1723" s="788"/>
      <c r="X1723" s="788"/>
      <c r="Y1723" s="571" t="s">
        <v>1031</v>
      </c>
    </row>
    <row r="1724" spans="1:36">
      <c r="A1724" s="787" t="s">
        <v>74</v>
      </c>
      <c r="B1724" s="788" t="s">
        <v>709</v>
      </c>
      <c r="C1724" s="788" t="s">
        <v>974</v>
      </c>
      <c r="D1724" s="789"/>
      <c r="E1724" s="790">
        <v>1</v>
      </c>
      <c r="F1724" s="791">
        <v>42996</v>
      </c>
      <c r="G1724" s="789"/>
      <c r="H1724" s="789"/>
      <c r="I1724" s="790">
        <v>4.18</v>
      </c>
      <c r="J1724" s="788">
        <v>1.55</v>
      </c>
      <c r="K1724" s="788"/>
      <c r="L1724" s="789"/>
      <c r="M1724" s="883"/>
      <c r="N1724" t="s">
        <v>803</v>
      </c>
      <c r="O1724" s="788"/>
      <c r="P1724" s="788" t="s">
        <v>803</v>
      </c>
      <c r="Q1724" s="788"/>
      <c r="R1724" s="788" t="s">
        <v>803</v>
      </c>
      <c r="S1724" s="788"/>
      <c r="T1724" s="788" t="s">
        <v>803</v>
      </c>
      <c r="U1724" s="788" t="s">
        <v>803</v>
      </c>
      <c r="V1724" s="788" t="s">
        <v>803</v>
      </c>
      <c r="W1724" s="788"/>
      <c r="X1724" s="788"/>
      <c r="Y1724" s="430" t="s">
        <v>803</v>
      </c>
    </row>
    <row r="1725" spans="1:36">
      <c r="A1725" s="787" t="s">
        <v>74</v>
      </c>
      <c r="B1725" s="788" t="s">
        <v>709</v>
      </c>
      <c r="C1725" s="788" t="s">
        <v>974</v>
      </c>
      <c r="D1725" s="789"/>
      <c r="E1725" s="790">
        <v>2</v>
      </c>
      <c r="F1725" s="791">
        <v>42996</v>
      </c>
      <c r="G1725" s="789"/>
      <c r="H1725" s="789"/>
      <c r="I1725" s="790">
        <v>4.18</v>
      </c>
      <c r="J1725" s="788">
        <v>1.55</v>
      </c>
      <c r="K1725" s="788"/>
      <c r="L1725" s="789"/>
      <c r="M1725" s="883"/>
      <c r="N1725" t="s">
        <v>803</v>
      </c>
      <c r="O1725" s="788"/>
      <c r="P1725" s="788" t="s">
        <v>803</v>
      </c>
      <c r="Q1725" s="788"/>
      <c r="R1725" s="788" t="s">
        <v>803</v>
      </c>
      <c r="S1725" s="788"/>
      <c r="T1725" s="788" t="s">
        <v>803</v>
      </c>
      <c r="U1725" s="788" t="s">
        <v>803</v>
      </c>
      <c r="V1725" s="788" t="s">
        <v>803</v>
      </c>
      <c r="W1725" s="788"/>
      <c r="X1725" s="788"/>
      <c r="Y1725" s="430" t="s">
        <v>803</v>
      </c>
    </row>
    <row r="1726" spans="1:36">
      <c r="A1726" s="787" t="s">
        <v>74</v>
      </c>
      <c r="B1726" s="788" t="s">
        <v>709</v>
      </c>
      <c r="C1726" s="788" t="s">
        <v>974</v>
      </c>
      <c r="D1726" s="789"/>
      <c r="E1726" s="790">
        <v>3</v>
      </c>
      <c r="F1726" s="791">
        <v>42996</v>
      </c>
      <c r="G1726" s="789"/>
      <c r="H1726" s="789"/>
      <c r="I1726" s="790">
        <v>4.18</v>
      </c>
      <c r="J1726" s="788">
        <v>1.55</v>
      </c>
      <c r="K1726" s="793">
        <v>62.732589240506343</v>
      </c>
      <c r="L1726" s="888">
        <v>14.098743561576976</v>
      </c>
      <c r="M1726" s="885">
        <v>1.5884150241613615</v>
      </c>
      <c r="N1726">
        <v>49.199566958374014</v>
      </c>
      <c r="O1726" s="788"/>
      <c r="P1726" s="788" t="s">
        <v>803</v>
      </c>
      <c r="Q1726" s="788"/>
      <c r="R1726" s="788" t="s">
        <v>803</v>
      </c>
      <c r="S1726" s="788"/>
      <c r="T1726" s="788" t="s">
        <v>803</v>
      </c>
      <c r="U1726" s="788" t="s">
        <v>803</v>
      </c>
      <c r="V1726" s="788" t="s">
        <v>803</v>
      </c>
      <c r="W1726" s="788"/>
      <c r="X1726" s="788"/>
      <c r="Y1726" s="430" t="s">
        <v>803</v>
      </c>
    </row>
    <row r="1727" spans="1:36">
      <c r="A1727" s="787" t="s">
        <v>74</v>
      </c>
      <c r="B1727" s="788" t="s">
        <v>709</v>
      </c>
      <c r="C1727" s="788" t="s">
        <v>974</v>
      </c>
      <c r="D1727" s="789"/>
      <c r="E1727" s="790">
        <v>4</v>
      </c>
      <c r="F1727" s="791">
        <v>42996</v>
      </c>
      <c r="G1727" s="789"/>
      <c r="H1727" s="789"/>
      <c r="I1727" s="790">
        <v>4.18</v>
      </c>
      <c r="J1727" s="788">
        <v>1.55</v>
      </c>
      <c r="K1727" s="788"/>
      <c r="L1727" s="789"/>
      <c r="M1727" s="883"/>
      <c r="N1727" t="s">
        <v>803</v>
      </c>
      <c r="O1727" s="788"/>
      <c r="P1727" s="788" t="s">
        <v>803</v>
      </c>
      <c r="Q1727" s="788"/>
      <c r="R1727" s="788" t="s">
        <v>803</v>
      </c>
      <c r="S1727" s="788"/>
      <c r="T1727" s="788" t="s">
        <v>803</v>
      </c>
      <c r="U1727" s="788" t="s">
        <v>803</v>
      </c>
      <c r="V1727" s="788" t="s">
        <v>803</v>
      </c>
      <c r="W1727" s="788"/>
      <c r="X1727" s="788"/>
      <c r="Y1727" s="430" t="s">
        <v>803</v>
      </c>
    </row>
    <row r="1728" spans="1:36">
      <c r="A1728" s="787"/>
      <c r="B1728" s="788"/>
      <c r="C1728" s="788"/>
      <c r="D1728" s="789"/>
      <c r="E1728" s="790"/>
      <c r="F1728" s="791"/>
      <c r="G1728" s="789"/>
      <c r="H1728" s="789"/>
      <c r="I1728" s="790"/>
      <c r="J1728" s="788"/>
      <c r="K1728" s="788"/>
      <c r="L1728" s="789"/>
      <c r="M1728" s="883"/>
      <c r="O1728" s="788"/>
      <c r="P1728" s="788"/>
      <c r="Q1728" s="788"/>
      <c r="R1728" s="788"/>
      <c r="S1728" s="788"/>
      <c r="T1728" s="788"/>
      <c r="U1728" s="788"/>
      <c r="V1728" s="788"/>
      <c r="W1728" s="788"/>
      <c r="X1728" s="788"/>
      <c r="Y1728" s="430"/>
    </row>
    <row r="1729" spans="1:28">
      <c r="A1729" s="787" t="s">
        <v>74</v>
      </c>
      <c r="B1729" s="788" t="s">
        <v>368</v>
      </c>
      <c r="C1729" s="789" t="s">
        <v>75</v>
      </c>
      <c r="D1729" s="789" t="s">
        <v>1149</v>
      </c>
      <c r="E1729" s="789">
        <v>0.5</v>
      </c>
      <c r="F1729" s="886">
        <v>43342</v>
      </c>
      <c r="G1729" s="790"/>
      <c r="H1729" s="790"/>
      <c r="I1729" s="789">
        <v>4.16</v>
      </c>
      <c r="J1729" s="789">
        <v>1.55</v>
      </c>
      <c r="K1729" s="789">
        <v>13.65</v>
      </c>
      <c r="L1729" s="789">
        <v>1.28</v>
      </c>
      <c r="M1729" s="951">
        <v>0.69</v>
      </c>
      <c r="N1729">
        <v>21.372059999999998</v>
      </c>
      <c r="O1729" s="784">
        <v>1.55</v>
      </c>
      <c r="P1729" s="784">
        <v>53.677317845004865</v>
      </c>
      <c r="Q1729" s="784">
        <v>40.765000000000001</v>
      </c>
      <c r="R1729" s="784">
        <v>66.943983113215438</v>
      </c>
      <c r="S1729" s="784">
        <v>54.204499999999996</v>
      </c>
      <c r="T1729" s="784">
        <v>61.753782217267513</v>
      </c>
      <c r="U1729" s="784">
        <v>60.791694391829274</v>
      </c>
      <c r="V1729" s="785" t="s">
        <v>1030</v>
      </c>
      <c r="W1729" s="784"/>
      <c r="X1729" s="788"/>
      <c r="Y1729" s="430" t="s">
        <v>803</v>
      </c>
    </row>
    <row r="1730" spans="1:28">
      <c r="A1730" s="787" t="s">
        <v>74</v>
      </c>
      <c r="B1730" s="788" t="s">
        <v>368</v>
      </c>
      <c r="C1730" s="789" t="s">
        <v>75</v>
      </c>
      <c r="D1730" s="789" t="s">
        <v>1149</v>
      </c>
      <c r="E1730" s="789">
        <v>1</v>
      </c>
      <c r="F1730" s="886">
        <v>43342</v>
      </c>
      <c r="G1730" s="790"/>
      <c r="H1730" s="790"/>
      <c r="I1730" s="789">
        <v>4.16</v>
      </c>
      <c r="J1730" s="789">
        <v>1.55</v>
      </c>
      <c r="K1730" s="789"/>
      <c r="L1730" s="789"/>
      <c r="M1730" s="951"/>
      <c r="N1730" t="s">
        <v>803</v>
      </c>
      <c r="O1730" s="784"/>
      <c r="P1730" s="784" t="s">
        <v>803</v>
      </c>
      <c r="Q1730" s="784"/>
      <c r="R1730" s="784" t="s">
        <v>803</v>
      </c>
      <c r="S1730" s="784"/>
      <c r="T1730" s="784" t="s">
        <v>803</v>
      </c>
      <c r="U1730" s="784" t="s">
        <v>803</v>
      </c>
      <c r="V1730" s="785" t="s">
        <v>803</v>
      </c>
      <c r="W1730" s="784"/>
      <c r="X1730" s="788"/>
      <c r="Y1730" s="430" t="s">
        <v>803</v>
      </c>
    </row>
    <row r="1731" spans="1:28">
      <c r="A1731" s="787" t="s">
        <v>74</v>
      </c>
      <c r="B1731" s="788" t="s">
        <v>368</v>
      </c>
      <c r="C1731" s="789" t="s">
        <v>75</v>
      </c>
      <c r="D1731" s="789" t="s">
        <v>1149</v>
      </c>
      <c r="E1731" s="789">
        <v>2</v>
      </c>
      <c r="F1731" s="886">
        <v>43342</v>
      </c>
      <c r="G1731" s="790"/>
      <c r="H1731" s="790"/>
      <c r="I1731" s="789">
        <v>4.16</v>
      </c>
      <c r="J1731" s="789">
        <v>1.55</v>
      </c>
      <c r="K1731" s="789"/>
      <c r="L1731" s="789"/>
      <c r="M1731" s="951"/>
      <c r="N1731" t="s">
        <v>803</v>
      </c>
      <c r="O1731" s="784"/>
      <c r="P1731" s="784" t="s">
        <v>803</v>
      </c>
      <c r="Q1731" s="784"/>
      <c r="R1731" s="784" t="s">
        <v>803</v>
      </c>
      <c r="S1731" s="784"/>
      <c r="T1731" s="784" t="s">
        <v>803</v>
      </c>
      <c r="U1731" s="784" t="s">
        <v>803</v>
      </c>
      <c r="V1731" s="785" t="s">
        <v>803</v>
      </c>
      <c r="W1731" s="784"/>
      <c r="X1731" s="788"/>
      <c r="Y1731" s="430" t="s">
        <v>803</v>
      </c>
    </row>
    <row r="1732" spans="1:28">
      <c r="A1732" s="787" t="s">
        <v>74</v>
      </c>
      <c r="B1732" s="788" t="s">
        <v>368</v>
      </c>
      <c r="C1732" s="789" t="s">
        <v>75</v>
      </c>
      <c r="D1732" s="789" t="s">
        <v>1149</v>
      </c>
      <c r="E1732" s="789">
        <v>3</v>
      </c>
      <c r="F1732" s="886">
        <v>43342</v>
      </c>
      <c r="G1732" s="790"/>
      <c r="H1732" s="790"/>
      <c r="I1732" s="789">
        <v>4.16</v>
      </c>
      <c r="J1732" s="789">
        <v>1.55</v>
      </c>
      <c r="K1732" s="789">
        <v>67.88</v>
      </c>
      <c r="L1732" s="789">
        <v>14.05</v>
      </c>
      <c r="M1732" s="951">
        <v>2.81</v>
      </c>
      <c r="N1732">
        <v>87.036940000000001</v>
      </c>
      <c r="O1732" s="784"/>
      <c r="P1732" s="784" t="s">
        <v>803</v>
      </c>
      <c r="Q1732" s="784"/>
      <c r="R1732" s="784" t="s">
        <v>803</v>
      </c>
      <c r="S1732" s="784"/>
      <c r="T1732" s="784" t="s">
        <v>803</v>
      </c>
      <c r="U1732" s="784" t="s">
        <v>803</v>
      </c>
      <c r="V1732" s="785" t="s">
        <v>803</v>
      </c>
      <c r="W1732" s="784"/>
      <c r="X1732" s="788"/>
      <c r="Y1732" s="430" t="s">
        <v>803</v>
      </c>
    </row>
    <row r="1733" spans="1:28">
      <c r="A1733" s="794" t="s">
        <v>74</v>
      </c>
      <c r="B1733" s="795" t="s">
        <v>368</v>
      </c>
      <c r="C1733" s="796" t="s">
        <v>75</v>
      </c>
      <c r="D1733" s="796" t="s">
        <v>1149</v>
      </c>
      <c r="E1733" s="796">
        <v>3.75</v>
      </c>
      <c r="F1733" s="887">
        <v>43342</v>
      </c>
      <c r="G1733" s="797"/>
      <c r="H1733" s="797"/>
      <c r="I1733" s="796">
        <v>4.16</v>
      </c>
      <c r="J1733" s="796">
        <v>1.55</v>
      </c>
      <c r="K1733" s="796"/>
      <c r="L1733" s="796"/>
      <c r="M1733" s="952"/>
      <c r="N1733" t="s">
        <v>803</v>
      </c>
      <c r="O1733" s="800"/>
      <c r="P1733" s="800" t="s">
        <v>803</v>
      </c>
      <c r="Q1733" s="800"/>
      <c r="R1733" s="800" t="s">
        <v>803</v>
      </c>
      <c r="S1733" s="800"/>
      <c r="T1733" s="800" t="s">
        <v>803</v>
      </c>
      <c r="U1733" s="800" t="s">
        <v>803</v>
      </c>
      <c r="V1733" s="801" t="s">
        <v>803</v>
      </c>
      <c r="W1733" s="800"/>
      <c r="X1733" s="795"/>
      <c r="Y1733" s="803" t="s">
        <v>803</v>
      </c>
    </row>
    <row r="1735" spans="1:28" ht="31.8" thickBot="1">
      <c r="A1735" s="974" t="s">
        <v>804</v>
      </c>
      <c r="B1735" s="934" t="s">
        <v>20</v>
      </c>
      <c r="C1735" s="934" t="s">
        <v>701</v>
      </c>
      <c r="D1735" s="935" t="s">
        <v>805</v>
      </c>
      <c r="E1735" s="936" t="s">
        <v>786</v>
      </c>
      <c r="F1735" s="934" t="s">
        <v>1000</v>
      </c>
      <c r="G1735" s="935" t="s">
        <v>1008</v>
      </c>
      <c r="H1735" s="935" t="s">
        <v>806</v>
      </c>
      <c r="I1735" s="935" t="s">
        <v>807</v>
      </c>
      <c r="J1735" s="937" t="s">
        <v>1009</v>
      </c>
      <c r="K1735" s="934" t="s">
        <v>1010</v>
      </c>
      <c r="L1735" s="935" t="s">
        <v>1011</v>
      </c>
      <c r="M1735" s="934" t="s">
        <v>1012</v>
      </c>
      <c r="N1735" s="935" t="s">
        <v>1013</v>
      </c>
      <c r="O1735" s="934" t="s">
        <v>1014</v>
      </c>
      <c r="P1735" s="934" t="s">
        <v>1015</v>
      </c>
      <c r="Q1735" s="938" t="s">
        <v>1016</v>
      </c>
      <c r="R1735" s="934" t="s">
        <v>703</v>
      </c>
      <c r="S1735" s="935" t="s">
        <v>1017</v>
      </c>
      <c r="T1735" s="934" t="s">
        <v>808</v>
      </c>
      <c r="U1735" s="934" t="s">
        <v>1018</v>
      </c>
      <c r="V1735" s="939" t="s">
        <v>809</v>
      </c>
      <c r="W1735" s="939" t="s">
        <v>1019</v>
      </c>
      <c r="X1735" s="934" t="s">
        <v>1020</v>
      </c>
      <c r="Y1735" s="935" t="s">
        <v>1021</v>
      </c>
    </row>
    <row r="1736" spans="1:28">
      <c r="A1736" s="108">
        <v>66</v>
      </c>
      <c r="B1736" t="s">
        <v>709</v>
      </c>
      <c r="C1736" t="s">
        <v>975</v>
      </c>
      <c r="D1736" s="18">
        <v>0.5</v>
      </c>
      <c r="E1736" s="55">
        <v>43705</v>
      </c>
      <c r="G1736">
        <v>2</v>
      </c>
      <c r="H1736" s="165">
        <v>3.8</v>
      </c>
      <c r="I1736" s="166">
        <v>1.2</v>
      </c>
      <c r="J1736" s="70">
        <v>0.31578947368421051</v>
      </c>
      <c r="K1736" t="s">
        <v>1025</v>
      </c>
      <c r="L1736">
        <v>2</v>
      </c>
      <c r="M1736">
        <v>2</v>
      </c>
      <c r="N1736" t="s">
        <v>1185</v>
      </c>
      <c r="P1736" s="27">
        <v>8.1</v>
      </c>
      <c r="Q1736" s="27">
        <v>23.3</v>
      </c>
      <c r="R1736" s="27">
        <v>6.79</v>
      </c>
      <c r="S1736" s="27">
        <v>23.4</v>
      </c>
      <c r="T1736" s="24">
        <v>10.002859873417721</v>
      </c>
      <c r="U1736" s="24">
        <v>5.1153706755406123</v>
      </c>
      <c r="V1736" s="24">
        <v>0.98222816931104417</v>
      </c>
      <c r="W1736" s="371">
        <v>20.64752</v>
      </c>
      <c r="X1736" s="27" t="s">
        <v>815</v>
      </c>
      <c r="Y1736" s="24">
        <v>15.118230548958334</v>
      </c>
      <c r="AB1736" s="55"/>
    </row>
    <row r="1737" spans="1:28">
      <c r="B1737" t="s">
        <v>709</v>
      </c>
      <c r="C1737" t="s">
        <v>975</v>
      </c>
      <c r="D1737" s="18">
        <v>1</v>
      </c>
      <c r="E1737" s="55">
        <v>43705</v>
      </c>
      <c r="H1737" s="165"/>
      <c r="I1737" s="166"/>
      <c r="P1737" s="27">
        <v>8.09</v>
      </c>
      <c r="Q1737" s="27">
        <v>22.9</v>
      </c>
      <c r="R1737" s="27" t="s">
        <v>811</v>
      </c>
      <c r="S1737" s="27" t="s">
        <v>811</v>
      </c>
      <c r="T1737" s="27" t="s">
        <v>811</v>
      </c>
      <c r="U1737" s="27" t="s">
        <v>811</v>
      </c>
      <c r="V1737" s="27" t="s">
        <v>811</v>
      </c>
      <c r="W1737" s="27" t="s">
        <v>811</v>
      </c>
      <c r="X1737" s="27" t="s">
        <v>815</v>
      </c>
      <c r="Y1737" s="27" t="s">
        <v>811</v>
      </c>
      <c r="AB1737" s="55"/>
    </row>
    <row r="1738" spans="1:28">
      <c r="B1738" t="s">
        <v>709</v>
      </c>
      <c r="C1738" t="s">
        <v>975</v>
      </c>
      <c r="D1738" s="18">
        <v>1.5</v>
      </c>
      <c r="E1738" s="55">
        <v>43705</v>
      </c>
      <c r="H1738" s="165"/>
      <c r="I1738" s="166"/>
      <c r="P1738" s="27">
        <v>7.98</v>
      </c>
      <c r="Q1738" s="27">
        <v>22.7</v>
      </c>
      <c r="R1738" s="27" t="s">
        <v>811</v>
      </c>
      <c r="S1738" s="27" t="s">
        <v>811</v>
      </c>
      <c r="T1738" s="27" t="s">
        <v>811</v>
      </c>
      <c r="U1738" s="27" t="s">
        <v>811</v>
      </c>
      <c r="V1738" s="27" t="s">
        <v>811</v>
      </c>
      <c r="W1738" s="27" t="s">
        <v>811</v>
      </c>
      <c r="X1738" s="27" t="s">
        <v>815</v>
      </c>
      <c r="Y1738" s="27" t="s">
        <v>811</v>
      </c>
      <c r="AB1738" s="55"/>
    </row>
    <row r="1739" spans="1:28">
      <c r="B1739" t="s">
        <v>709</v>
      </c>
      <c r="C1739" t="s">
        <v>975</v>
      </c>
      <c r="D1739" s="18">
        <v>2</v>
      </c>
      <c r="E1739" s="55">
        <v>43705</v>
      </c>
      <c r="H1739" s="165"/>
      <c r="I1739" s="166"/>
      <c r="P1739" s="27">
        <v>7.79</v>
      </c>
      <c r="Q1739" s="27">
        <v>22.6</v>
      </c>
      <c r="R1739" s="27" t="s">
        <v>811</v>
      </c>
      <c r="S1739" s="27" t="s">
        <v>811</v>
      </c>
      <c r="T1739" s="27" t="s">
        <v>811</v>
      </c>
      <c r="U1739" s="27" t="s">
        <v>811</v>
      </c>
      <c r="V1739" s="27" t="s">
        <v>811</v>
      </c>
      <c r="W1739" s="27" t="s">
        <v>811</v>
      </c>
      <c r="X1739" s="27" t="s">
        <v>815</v>
      </c>
      <c r="Y1739" s="27" t="s">
        <v>811</v>
      </c>
      <c r="AB1739" s="55"/>
    </row>
    <row r="1740" spans="1:28">
      <c r="B1740" t="s">
        <v>709</v>
      </c>
      <c r="C1740" t="s">
        <v>975</v>
      </c>
      <c r="D1740" s="18">
        <v>2.5</v>
      </c>
      <c r="E1740" s="55">
        <v>43705</v>
      </c>
      <c r="H1740" s="165"/>
      <c r="I1740" s="166"/>
      <c r="P1740" s="27">
        <v>5.72</v>
      </c>
      <c r="Q1740" s="27">
        <v>22.3</v>
      </c>
      <c r="R1740" s="27" t="s">
        <v>811</v>
      </c>
      <c r="S1740" s="27" t="s">
        <v>811</v>
      </c>
      <c r="T1740" s="27" t="s">
        <v>811</v>
      </c>
      <c r="U1740" s="27" t="s">
        <v>811</v>
      </c>
      <c r="V1740" s="27" t="s">
        <v>811</v>
      </c>
      <c r="W1740" s="27" t="s">
        <v>811</v>
      </c>
      <c r="X1740" s="27" t="s">
        <v>815</v>
      </c>
      <c r="Y1740" s="27" t="s">
        <v>811</v>
      </c>
    </row>
    <row r="1741" spans="1:28">
      <c r="B1741" t="s">
        <v>709</v>
      </c>
      <c r="C1741" t="s">
        <v>975</v>
      </c>
      <c r="D1741" s="18">
        <v>3</v>
      </c>
      <c r="E1741" s="55">
        <v>43705</v>
      </c>
      <c r="H1741" s="165"/>
      <c r="I1741" s="166"/>
      <c r="P1741" s="27">
        <v>0.75</v>
      </c>
      <c r="Q1741" s="27">
        <v>20.7</v>
      </c>
      <c r="R1741" s="27" t="s">
        <v>811</v>
      </c>
      <c r="S1741" s="27" t="s">
        <v>811</v>
      </c>
      <c r="T1741" s="27" t="s">
        <v>811</v>
      </c>
      <c r="U1741" s="27" t="s">
        <v>811</v>
      </c>
      <c r="V1741" s="27" t="s">
        <v>811</v>
      </c>
      <c r="W1741" s="27" t="s">
        <v>811</v>
      </c>
      <c r="X1741" s="27" t="s">
        <v>815</v>
      </c>
      <c r="Y1741" s="27" t="s">
        <v>811</v>
      </c>
      <c r="AB1741" s="55"/>
    </row>
    <row r="1742" spans="1:28">
      <c r="B1742" t="s">
        <v>709</v>
      </c>
      <c r="C1742" t="s">
        <v>975</v>
      </c>
      <c r="D1742" s="18">
        <v>3.5</v>
      </c>
      <c r="E1742" s="55">
        <v>43705</v>
      </c>
      <c r="H1742" s="165"/>
      <c r="I1742" s="166"/>
      <c r="P1742" s="27">
        <v>0.18</v>
      </c>
      <c r="Q1742" s="27">
        <v>17.600000000000001</v>
      </c>
      <c r="R1742" s="27" t="s">
        <v>811</v>
      </c>
      <c r="S1742" s="27" t="s">
        <v>811</v>
      </c>
      <c r="T1742" s="27" t="s">
        <v>811</v>
      </c>
      <c r="U1742" s="27" t="s">
        <v>811</v>
      </c>
      <c r="V1742" s="27" t="s">
        <v>811</v>
      </c>
      <c r="W1742" s="27" t="s">
        <v>811</v>
      </c>
      <c r="X1742" s="27" t="s">
        <v>815</v>
      </c>
      <c r="Y1742" s="27" t="s">
        <v>811</v>
      </c>
      <c r="AB1742" s="55"/>
    </row>
    <row r="1743" spans="1:28">
      <c r="B1743" t="s">
        <v>709</v>
      </c>
      <c r="C1743" t="s">
        <v>975</v>
      </c>
      <c r="D1743" s="18">
        <v>4</v>
      </c>
      <c r="E1743" s="55">
        <v>43705</v>
      </c>
      <c r="H1743" s="165"/>
      <c r="I1743" s="166"/>
      <c r="P1743" s="27">
        <v>0.12</v>
      </c>
      <c r="Q1743" s="27">
        <v>15.4</v>
      </c>
      <c r="R1743" s="27">
        <v>6.78</v>
      </c>
      <c r="S1743" s="27">
        <v>35.5</v>
      </c>
      <c r="T1743" s="24">
        <v>51.104847426160347</v>
      </c>
      <c r="U1743" s="24">
        <v>10.820271439117425</v>
      </c>
      <c r="V1743" s="24">
        <v>1.1927056341634108</v>
      </c>
      <c r="W1743" s="371">
        <v>24.198382352941177</v>
      </c>
      <c r="X1743" s="27" t="s">
        <v>815</v>
      </c>
      <c r="Y1743" s="24">
        <v>61.925118865277774</v>
      </c>
    </row>
    <row r="1745" spans="1:24" ht="31.8" thickBot="1">
      <c r="A1745" s="975" t="s">
        <v>20</v>
      </c>
      <c r="B1745" s="940" t="s">
        <v>701</v>
      </c>
      <c r="C1745" s="941" t="s">
        <v>805</v>
      </c>
      <c r="D1745" s="942" t="s">
        <v>786</v>
      </c>
      <c r="E1745" s="940" t="s">
        <v>1000</v>
      </c>
      <c r="F1745" s="941" t="s">
        <v>1008</v>
      </c>
      <c r="G1745" s="941" t="s">
        <v>806</v>
      </c>
      <c r="H1745" s="941" t="s">
        <v>807</v>
      </c>
      <c r="I1745" s="943" t="s">
        <v>1009</v>
      </c>
      <c r="J1745" s="940" t="s">
        <v>1010</v>
      </c>
      <c r="K1745" s="941" t="s">
        <v>1011</v>
      </c>
      <c r="L1745" s="940" t="s">
        <v>1012</v>
      </c>
      <c r="M1745" s="941" t="s">
        <v>1013</v>
      </c>
      <c r="N1745" s="940" t="s">
        <v>1014</v>
      </c>
      <c r="O1745" s="940" t="s">
        <v>1015</v>
      </c>
      <c r="P1745" s="944" t="s">
        <v>1016</v>
      </c>
      <c r="Q1745" s="940" t="s">
        <v>703</v>
      </c>
      <c r="R1745" s="941" t="s">
        <v>1017</v>
      </c>
      <c r="S1745" s="940" t="s">
        <v>808</v>
      </c>
      <c r="T1745" s="940" t="s">
        <v>1018</v>
      </c>
      <c r="U1745" s="945" t="s">
        <v>809</v>
      </c>
      <c r="V1745" s="945" t="s">
        <v>1019</v>
      </c>
      <c r="W1745" s="940" t="s">
        <v>1020</v>
      </c>
      <c r="X1745" s="941" t="s">
        <v>1021</v>
      </c>
    </row>
    <row r="1746" spans="1:24" ht="16.2" thickTop="1">
      <c r="A1746" s="108" t="s">
        <v>709</v>
      </c>
      <c r="B1746" t="s">
        <v>975</v>
      </c>
      <c r="C1746">
        <v>0.5</v>
      </c>
      <c r="D1746" s="55">
        <v>44069</v>
      </c>
      <c r="F1746">
        <v>2</v>
      </c>
      <c r="G1746">
        <v>4.07</v>
      </c>
      <c r="H1746">
        <v>1.59</v>
      </c>
      <c r="J1746" t="s">
        <v>1025</v>
      </c>
      <c r="K1746">
        <v>2</v>
      </c>
      <c r="L1746">
        <v>3</v>
      </c>
      <c r="M1746" t="s">
        <v>1115</v>
      </c>
      <c r="N1746" t="s">
        <v>815</v>
      </c>
      <c r="O1746" s="24">
        <v>8.1199999999999992</v>
      </c>
      <c r="P1746" s="27">
        <v>25.5</v>
      </c>
      <c r="Q1746" s="24">
        <v>7</v>
      </c>
      <c r="R1746" s="23">
        <v>25.6</v>
      </c>
      <c r="S1746" s="371">
        <v>1.1498666666666666</v>
      </c>
      <c r="T1746" s="371">
        <v>2.5000000000000001E-2</v>
      </c>
      <c r="U1746" s="24">
        <v>0.79945418424799419</v>
      </c>
      <c r="V1746" s="371">
        <v>33.963496875415501</v>
      </c>
    </row>
    <row r="1747" spans="1:24">
      <c r="A1747" s="108" t="s">
        <v>709</v>
      </c>
      <c r="B1747" t="s">
        <v>975</v>
      </c>
      <c r="C1747">
        <v>1</v>
      </c>
      <c r="D1747" s="55">
        <v>44069</v>
      </c>
      <c r="O1747" s="24">
        <v>8.11</v>
      </c>
      <c r="P1747" s="27">
        <v>25.5</v>
      </c>
      <c r="Q1747" s="27" t="s">
        <v>811</v>
      </c>
      <c r="R1747" s="27" t="s">
        <v>811</v>
      </c>
      <c r="S1747" s="24" t="s">
        <v>811</v>
      </c>
      <c r="T1747" s="24" t="s">
        <v>811</v>
      </c>
      <c r="U1747" s="24" t="s">
        <v>811</v>
      </c>
      <c r="V1747" s="24" t="s">
        <v>811</v>
      </c>
    </row>
    <row r="1748" spans="1:24">
      <c r="A1748" s="108" t="s">
        <v>709</v>
      </c>
      <c r="B1748" t="s">
        <v>975</v>
      </c>
      <c r="C1748">
        <v>2</v>
      </c>
      <c r="D1748" s="55">
        <v>44069</v>
      </c>
      <c r="O1748" s="24">
        <v>7.04</v>
      </c>
      <c r="P1748" s="27">
        <v>24.8</v>
      </c>
      <c r="Q1748" s="27" t="s">
        <v>811</v>
      </c>
      <c r="R1748" s="27" t="s">
        <v>811</v>
      </c>
      <c r="S1748" s="24" t="s">
        <v>811</v>
      </c>
      <c r="T1748" s="24" t="s">
        <v>811</v>
      </c>
      <c r="U1748" s="24" t="s">
        <v>811</v>
      </c>
      <c r="V1748" s="24" t="s">
        <v>811</v>
      </c>
    </row>
    <row r="1749" spans="1:24">
      <c r="A1749" s="108" t="s">
        <v>709</v>
      </c>
      <c r="B1749" t="s">
        <v>975</v>
      </c>
      <c r="C1749">
        <v>3</v>
      </c>
      <c r="D1749" s="55">
        <v>44069</v>
      </c>
      <c r="O1749" s="24">
        <v>0.2</v>
      </c>
      <c r="P1749" s="27">
        <v>21.1</v>
      </c>
      <c r="Q1749" s="27" t="s">
        <v>811</v>
      </c>
      <c r="R1749" s="27" t="s">
        <v>811</v>
      </c>
      <c r="S1749" s="24" t="s">
        <v>811</v>
      </c>
      <c r="T1749" s="24" t="s">
        <v>811</v>
      </c>
      <c r="U1749" s="24" t="s">
        <v>811</v>
      </c>
      <c r="V1749" s="24" t="s">
        <v>811</v>
      </c>
    </row>
    <row r="1750" spans="1:24">
      <c r="A1750" s="108" t="s">
        <v>709</v>
      </c>
      <c r="B1750" t="s">
        <v>975</v>
      </c>
      <c r="C1750">
        <v>3.5</v>
      </c>
      <c r="D1750" s="55">
        <v>44069</v>
      </c>
      <c r="O1750" s="24">
        <v>0.11</v>
      </c>
      <c r="P1750" s="27">
        <v>17.8</v>
      </c>
      <c r="Q1750" s="24">
        <v>6.2</v>
      </c>
      <c r="R1750" s="23">
        <v>101.20000000000002</v>
      </c>
      <c r="S1750" s="371">
        <v>8.8218666666666685</v>
      </c>
      <c r="T1750" s="371">
        <v>1.5493333333333332</v>
      </c>
      <c r="U1750" s="24">
        <v>4.8694027586014199</v>
      </c>
      <c r="V1750" s="371">
        <v>54.605698710277885</v>
      </c>
    </row>
    <row r="1752" spans="1:24" s="747" customFormat="1" ht="31.8" thickBot="1">
      <c r="A1752" s="977" t="s">
        <v>804</v>
      </c>
      <c r="B1752" s="863" t="s">
        <v>20</v>
      </c>
      <c r="C1752" s="863" t="s">
        <v>701</v>
      </c>
      <c r="D1752" s="863" t="s">
        <v>805</v>
      </c>
      <c r="E1752" s="865" t="s">
        <v>786</v>
      </c>
      <c r="F1752" s="863" t="s">
        <v>1000</v>
      </c>
      <c r="G1752" s="863" t="s">
        <v>1008</v>
      </c>
      <c r="H1752" s="863" t="s">
        <v>806</v>
      </c>
      <c r="I1752" s="863" t="s">
        <v>807</v>
      </c>
      <c r="J1752" s="867" t="s">
        <v>1009</v>
      </c>
      <c r="K1752" s="863" t="s">
        <v>1015</v>
      </c>
      <c r="L1752" s="868" t="s">
        <v>1016</v>
      </c>
      <c r="M1752" s="863" t="s">
        <v>703</v>
      </c>
      <c r="N1752" s="863" t="s">
        <v>1017</v>
      </c>
      <c r="O1752" s="863" t="s">
        <v>808</v>
      </c>
      <c r="P1752" s="863" t="s">
        <v>1018</v>
      </c>
      <c r="Q1752" s="870" t="s">
        <v>809</v>
      </c>
      <c r="R1752" s="870" t="s">
        <v>1019</v>
      </c>
      <c r="S1752" s="863" t="s">
        <v>1021</v>
      </c>
      <c r="T1752" s="863" t="s">
        <v>1010</v>
      </c>
      <c r="U1752" s="863" t="s">
        <v>1011</v>
      </c>
      <c r="V1752" s="863" t="s">
        <v>1012</v>
      </c>
      <c r="W1752" s="863" t="s">
        <v>1013</v>
      </c>
      <c r="X1752" s="863" t="s">
        <v>1014</v>
      </c>
    </row>
    <row r="1753" spans="1:24" ht="16.2" thickTop="1">
      <c r="A1753" s="108">
        <v>31</v>
      </c>
      <c r="B1753" t="s">
        <v>709</v>
      </c>
      <c r="C1753" t="s">
        <v>975</v>
      </c>
      <c r="D1753" s="27">
        <v>0.5</v>
      </c>
      <c r="E1753" s="133">
        <v>44426</v>
      </c>
      <c r="G1753">
        <v>2</v>
      </c>
      <c r="H1753">
        <v>3.95</v>
      </c>
      <c r="I1753">
        <v>1.1000000000000001</v>
      </c>
      <c r="J1753" s="172">
        <v>0.27848101265822783</v>
      </c>
      <c r="K1753" s="27">
        <v>9.65</v>
      </c>
      <c r="L1753" s="27">
        <v>26.4</v>
      </c>
      <c r="M1753" s="27">
        <v>7.15</v>
      </c>
      <c r="N1753" s="27">
        <v>22.1</v>
      </c>
      <c r="O1753" s="24">
        <v>8.5097142857142885</v>
      </c>
      <c r="P1753" s="24">
        <v>3.4439773809523775</v>
      </c>
      <c r="Q1753" s="24">
        <v>0.57603494903266061</v>
      </c>
      <c r="R1753" s="371">
        <v>32.691707317073167</v>
      </c>
      <c r="S1753" s="24">
        <v>11.953691666666666</v>
      </c>
      <c r="T1753" t="s">
        <v>1025</v>
      </c>
      <c r="U1753" t="s">
        <v>1128</v>
      </c>
      <c r="V1753" t="s">
        <v>1028</v>
      </c>
      <c r="W1753" t="s">
        <v>1178</v>
      </c>
    </row>
    <row r="1754" spans="1:24">
      <c r="A1754" s="108">
        <v>31</v>
      </c>
      <c r="B1754" t="s">
        <v>709</v>
      </c>
      <c r="C1754" t="s">
        <v>975</v>
      </c>
      <c r="D1754" s="27">
        <v>1</v>
      </c>
      <c r="E1754" s="133">
        <v>44426</v>
      </c>
      <c r="K1754" s="27">
        <v>9.75</v>
      </c>
      <c r="L1754" s="27">
        <v>26.2</v>
      </c>
      <c r="M1754" s="27" t="s">
        <v>811</v>
      </c>
      <c r="N1754" s="27" t="s">
        <v>811</v>
      </c>
      <c r="O1754" s="24" t="s">
        <v>811</v>
      </c>
      <c r="P1754" s="24" t="s">
        <v>811</v>
      </c>
      <c r="Q1754" s="24" t="s">
        <v>811</v>
      </c>
      <c r="R1754" s="24" t="s">
        <v>811</v>
      </c>
      <c r="S1754" s="371" t="s">
        <v>811</v>
      </c>
    </row>
    <row r="1755" spans="1:24">
      <c r="A1755" s="108">
        <v>31</v>
      </c>
      <c r="B1755" t="s">
        <v>709</v>
      </c>
      <c r="C1755" t="s">
        <v>975</v>
      </c>
      <c r="D1755" s="27">
        <v>2</v>
      </c>
      <c r="E1755" s="133">
        <v>44426</v>
      </c>
      <c r="K1755" s="27">
        <v>9.09</v>
      </c>
      <c r="L1755" s="27">
        <v>25.7</v>
      </c>
      <c r="M1755" s="27" t="s">
        <v>811</v>
      </c>
      <c r="N1755" s="27" t="s">
        <v>811</v>
      </c>
      <c r="O1755" s="371" t="s">
        <v>811</v>
      </c>
      <c r="P1755" s="371" t="s">
        <v>811</v>
      </c>
      <c r="Q1755" s="24" t="s">
        <v>811</v>
      </c>
      <c r="R1755" s="24" t="s">
        <v>811</v>
      </c>
      <c r="S1755" s="371" t="s">
        <v>811</v>
      </c>
    </row>
    <row r="1756" spans="1:24">
      <c r="A1756" s="108">
        <v>31</v>
      </c>
      <c r="B1756" t="s">
        <v>709</v>
      </c>
      <c r="C1756" t="s">
        <v>975</v>
      </c>
      <c r="D1756" s="27">
        <v>3</v>
      </c>
      <c r="E1756" s="133">
        <v>44426</v>
      </c>
      <c r="K1756" s="27">
        <v>1.58</v>
      </c>
      <c r="L1756" s="27">
        <v>22.1</v>
      </c>
      <c r="M1756" s="27" t="s">
        <v>811</v>
      </c>
      <c r="N1756" s="27" t="s">
        <v>811</v>
      </c>
      <c r="O1756" s="24" t="s">
        <v>811</v>
      </c>
      <c r="P1756" s="24" t="s">
        <v>811</v>
      </c>
      <c r="Q1756" s="24" t="s">
        <v>811</v>
      </c>
      <c r="R1756" s="24" t="s">
        <v>811</v>
      </c>
      <c r="S1756" s="24" t="s">
        <v>811</v>
      </c>
    </row>
    <row r="1757" spans="1:24">
      <c r="A1757" s="108">
        <v>31</v>
      </c>
      <c r="B1757" t="s">
        <v>709</v>
      </c>
      <c r="C1757" t="s">
        <v>975</v>
      </c>
      <c r="D1757" s="27">
        <v>3.5</v>
      </c>
      <c r="E1757" s="133">
        <v>44426</v>
      </c>
      <c r="K1757" s="27">
        <v>0.12</v>
      </c>
      <c r="L1757" s="27">
        <v>18.3</v>
      </c>
      <c r="M1757" s="27">
        <v>6.14</v>
      </c>
      <c r="N1757" s="27">
        <v>48.800000000000011</v>
      </c>
      <c r="O1757" s="24">
        <v>95.957714285714289</v>
      </c>
      <c r="P1757" s="24">
        <v>18.661669047619032</v>
      </c>
      <c r="Q1757" s="24">
        <v>3.370724349945629</v>
      </c>
      <c r="R1757" s="371">
        <v>124.03317073170732</v>
      </c>
      <c r="S1757" s="24">
        <v>114.61938333333332</v>
      </c>
    </row>
    <row r="1758" spans="1:24">
      <c r="D1758" s="27"/>
      <c r="E1758" s="133"/>
      <c r="K1758" s="27"/>
      <c r="L1758" s="27"/>
      <c r="M1758" s="27"/>
      <c r="N1758" s="27"/>
      <c r="O1758" s="24"/>
      <c r="P1758" s="24"/>
      <c r="Q1758" s="24"/>
      <c r="R1758" s="371"/>
      <c r="S1758" s="24"/>
    </row>
    <row r="1759" spans="1:24" s="832" customFormat="1" ht="21" thickBot="1">
      <c r="A1759" s="144" t="s">
        <v>20</v>
      </c>
      <c r="B1759" s="144" t="s">
        <v>701</v>
      </c>
      <c r="C1759" s="146" t="s">
        <v>805</v>
      </c>
      <c r="D1759" s="1559" t="s">
        <v>786</v>
      </c>
      <c r="E1759" s="144" t="s">
        <v>1000</v>
      </c>
      <c r="F1759" s="146" t="s">
        <v>1008</v>
      </c>
      <c r="G1759" s="146" t="s">
        <v>806</v>
      </c>
      <c r="H1759" s="146" t="s">
        <v>807</v>
      </c>
      <c r="I1759" s="1560" t="s">
        <v>1009</v>
      </c>
      <c r="J1759" s="144" t="s">
        <v>1015</v>
      </c>
      <c r="K1759" s="148" t="s">
        <v>1016</v>
      </c>
      <c r="L1759" s="144" t="s">
        <v>703</v>
      </c>
      <c r="M1759" s="146" t="s">
        <v>1017</v>
      </c>
      <c r="N1759" s="149" t="s">
        <v>808</v>
      </c>
      <c r="O1759" s="149" t="s">
        <v>1018</v>
      </c>
      <c r="P1759" s="149" t="s">
        <v>809</v>
      </c>
      <c r="Q1759" s="149" t="s">
        <v>1019</v>
      </c>
      <c r="R1759" s="1409" t="s">
        <v>1021</v>
      </c>
      <c r="S1759" s="144" t="s">
        <v>1010</v>
      </c>
      <c r="T1759" s="146" t="s">
        <v>1011</v>
      </c>
      <c r="U1759" s="144" t="s">
        <v>1012</v>
      </c>
      <c r="V1759" s="146" t="s">
        <v>1013</v>
      </c>
      <c r="W1759" s="144" t="s">
        <v>1014</v>
      </c>
    </row>
    <row r="1760" spans="1:24" ht="16.2" thickTop="1">
      <c r="A1760" t="s">
        <v>709</v>
      </c>
      <c r="B1760" t="s">
        <v>976</v>
      </c>
      <c r="C1760" s="27">
        <v>0.5</v>
      </c>
      <c r="D1760" s="55">
        <v>44798</v>
      </c>
      <c r="E1760" s="27"/>
      <c r="F1760">
        <v>2</v>
      </c>
      <c r="G1760">
        <v>4.5</v>
      </c>
      <c r="H1760">
        <v>0.9</v>
      </c>
      <c r="I1760" s="1562">
        <v>0.2</v>
      </c>
      <c r="J1760" s="27">
        <v>8.65</v>
      </c>
      <c r="K1760" s="27">
        <v>26.7</v>
      </c>
      <c r="L1760" s="22">
        <v>7</v>
      </c>
      <c r="M1760" s="23">
        <v>26.500000000000004</v>
      </c>
      <c r="N1760" s="24">
        <v>6.6147776642668781</v>
      </c>
      <c r="O1760" s="24">
        <v>3.6354220253164553</v>
      </c>
      <c r="P1760" s="24">
        <v>0.70196104586916253</v>
      </c>
      <c r="Q1760" s="49">
        <v>44.554866011612333</v>
      </c>
      <c r="R1760" s="24">
        <v>10.250199689583333</v>
      </c>
      <c r="S1760" t="s">
        <v>1025</v>
      </c>
      <c r="T1760">
        <v>1</v>
      </c>
      <c r="U1760">
        <v>1</v>
      </c>
      <c r="V1760" t="s">
        <v>1186</v>
      </c>
    </row>
    <row r="1761" spans="1:45">
      <c r="A1761" t="s">
        <v>709</v>
      </c>
      <c r="B1761" t="s">
        <v>976</v>
      </c>
      <c r="C1761" s="27">
        <v>1</v>
      </c>
      <c r="D1761" s="55">
        <v>44798</v>
      </c>
      <c r="E1761" s="27"/>
      <c r="I1761" s="1561"/>
      <c r="J1761" s="27">
        <v>8.5299999999999994</v>
      </c>
      <c r="K1761" s="27">
        <v>26</v>
      </c>
      <c r="L1761" s="27" t="s">
        <v>811</v>
      </c>
      <c r="M1761" s="27" t="s">
        <v>811</v>
      </c>
      <c r="N1761" s="24" t="s">
        <v>811</v>
      </c>
      <c r="O1761" s="24" t="s">
        <v>811</v>
      </c>
      <c r="P1761" s="27" t="s">
        <v>811</v>
      </c>
      <c r="Q1761" s="24" t="s">
        <v>811</v>
      </c>
      <c r="R1761" s="24" t="s">
        <v>811</v>
      </c>
    </row>
    <row r="1762" spans="1:45" s="27" customFormat="1">
      <c r="A1762" t="s">
        <v>709</v>
      </c>
      <c r="B1762" t="s">
        <v>976</v>
      </c>
      <c r="C1762" s="27">
        <v>2</v>
      </c>
      <c r="D1762" s="55">
        <v>44798</v>
      </c>
      <c r="F1762"/>
      <c r="G1762"/>
      <c r="H1762"/>
      <c r="I1762" s="1561"/>
      <c r="J1762" s="27">
        <v>7.6</v>
      </c>
      <c r="K1762" s="27">
        <v>24.8</v>
      </c>
      <c r="L1762" s="27" t="s">
        <v>811</v>
      </c>
      <c r="M1762" s="27" t="s">
        <v>811</v>
      </c>
      <c r="N1762" s="24" t="s">
        <v>811</v>
      </c>
      <c r="O1762" s="24" t="s">
        <v>811</v>
      </c>
      <c r="P1762" s="27" t="s">
        <v>811</v>
      </c>
      <c r="Q1762" s="24" t="s">
        <v>811</v>
      </c>
      <c r="R1762" s="24" t="s">
        <v>811</v>
      </c>
      <c r="S1762"/>
      <c r="T1762"/>
      <c r="U1762"/>
      <c r="V1762"/>
      <c r="W1762"/>
    </row>
    <row r="1763" spans="1:45" s="27" customFormat="1">
      <c r="A1763" t="s">
        <v>709</v>
      </c>
      <c r="B1763" t="s">
        <v>976</v>
      </c>
      <c r="C1763" s="27">
        <v>3</v>
      </c>
      <c r="D1763" s="55">
        <v>44798</v>
      </c>
      <c r="F1763"/>
      <c r="G1763"/>
      <c r="H1763"/>
      <c r="I1763" s="1561"/>
      <c r="J1763" s="27">
        <v>1.8</v>
      </c>
      <c r="K1763" s="27">
        <v>21.7</v>
      </c>
      <c r="L1763" s="27" t="s">
        <v>811</v>
      </c>
      <c r="M1763" s="27" t="s">
        <v>811</v>
      </c>
      <c r="N1763" s="24" t="s">
        <v>811</v>
      </c>
      <c r="O1763" s="24" t="s">
        <v>811</v>
      </c>
      <c r="P1763" s="27" t="s">
        <v>811</v>
      </c>
      <c r="Q1763" s="24" t="s">
        <v>811</v>
      </c>
      <c r="R1763" s="24" t="s">
        <v>811</v>
      </c>
      <c r="S1763"/>
      <c r="T1763"/>
      <c r="U1763"/>
      <c r="V1763"/>
      <c r="W1763"/>
    </row>
    <row r="1764" spans="1:45" s="27" customFormat="1">
      <c r="A1764" t="s">
        <v>709</v>
      </c>
      <c r="B1764" t="s">
        <v>976</v>
      </c>
      <c r="C1764" s="27">
        <v>4</v>
      </c>
      <c r="D1764" s="55">
        <v>44798</v>
      </c>
      <c r="F1764"/>
      <c r="G1764"/>
      <c r="H1764"/>
      <c r="I1764" s="1561"/>
      <c r="J1764" s="27">
        <v>0.4</v>
      </c>
      <c r="K1764" s="27">
        <v>16.399999999999999</v>
      </c>
      <c r="L1764" s="22">
        <v>6.2</v>
      </c>
      <c r="M1764" s="23">
        <v>117.3</v>
      </c>
      <c r="N1764" s="24">
        <v>196.42516578422993</v>
      </c>
      <c r="O1764" s="24">
        <v>28.86304759493671</v>
      </c>
      <c r="P1764" s="24">
        <v>7.5149444356140203</v>
      </c>
      <c r="Q1764" s="49">
        <v>119.05240955783833</v>
      </c>
      <c r="R1764" s="24">
        <v>225.28821337916665</v>
      </c>
      <c r="S1764"/>
      <c r="T1764"/>
      <c r="U1764"/>
      <c r="V1764"/>
      <c r="W1764"/>
    </row>
    <row r="1766" spans="1:45">
      <c r="A1766" s="986" t="s">
        <v>1187</v>
      </c>
    </row>
    <row r="1767" spans="1:45">
      <c r="A1767" s="973" t="s">
        <v>978</v>
      </c>
    </row>
    <row r="1768" spans="1:45" s="775" customFormat="1" ht="31.8" thickBot="1">
      <c r="A1768" s="979" t="s">
        <v>20</v>
      </c>
      <c r="B1768" s="864" t="s">
        <v>701</v>
      </c>
      <c r="C1768" s="864" t="s">
        <v>846</v>
      </c>
      <c r="D1768" s="956" t="s">
        <v>786</v>
      </c>
      <c r="E1768" s="864" t="s">
        <v>1000</v>
      </c>
      <c r="F1768" s="863" t="s">
        <v>1008</v>
      </c>
      <c r="G1768" s="863" t="s">
        <v>806</v>
      </c>
      <c r="H1768" s="863" t="s">
        <v>807</v>
      </c>
      <c r="I1768" s="867" t="s">
        <v>1009</v>
      </c>
      <c r="J1768" s="864" t="s">
        <v>1015</v>
      </c>
      <c r="K1768" s="957" t="s">
        <v>1016</v>
      </c>
      <c r="L1768" s="864" t="s">
        <v>703</v>
      </c>
      <c r="M1768" s="863" t="s">
        <v>1017</v>
      </c>
      <c r="N1768" s="864" t="s">
        <v>808</v>
      </c>
      <c r="O1768" s="864" t="s">
        <v>1018</v>
      </c>
      <c r="P1768" s="958" t="s">
        <v>809</v>
      </c>
      <c r="Q1768" s="958" t="s">
        <v>1019</v>
      </c>
      <c r="R1768" s="864" t="s">
        <v>1020</v>
      </c>
      <c r="S1768" s="863" t="s">
        <v>1021</v>
      </c>
      <c r="T1768" s="864" t="s">
        <v>1010</v>
      </c>
      <c r="U1768" s="863" t="s">
        <v>1011</v>
      </c>
      <c r="V1768" s="864" t="s">
        <v>1012</v>
      </c>
      <c r="W1768" s="863" t="s">
        <v>1013</v>
      </c>
      <c r="X1768" s="864" t="s">
        <v>1014</v>
      </c>
      <c r="Y1768" s="831"/>
      <c r="Z1768" s="831"/>
      <c r="AA1768" s="831"/>
      <c r="AB1768" s="831"/>
      <c r="AC1768" s="831"/>
      <c r="AD1768" s="831"/>
      <c r="AE1768" s="831"/>
      <c r="AF1768" s="831"/>
      <c r="AG1768" s="831"/>
      <c r="AH1768" s="831"/>
      <c r="AI1768" s="831"/>
      <c r="AJ1768" s="831"/>
      <c r="AK1768" s="831"/>
      <c r="AL1768" s="831"/>
      <c r="AM1768" s="831"/>
      <c r="AN1768" s="831"/>
      <c r="AO1768" s="831"/>
      <c r="AP1768" s="831"/>
      <c r="AQ1768" s="831"/>
      <c r="AR1768" s="831"/>
      <c r="AS1768" s="831"/>
    </row>
    <row r="1769" spans="1:45" s="154" customFormat="1" ht="16.2" thickTop="1">
      <c r="A1769" s="108" t="s">
        <v>709</v>
      </c>
      <c r="B1769" s="27" t="s">
        <v>979</v>
      </c>
      <c r="C1769" s="27">
        <v>0.25</v>
      </c>
      <c r="D1769" s="139">
        <v>43339</v>
      </c>
      <c r="E1769" s="27"/>
      <c r="F1769" s="27">
        <v>2</v>
      </c>
      <c r="G1769" s="27">
        <v>1.2</v>
      </c>
      <c r="H1769" s="27">
        <v>0.6</v>
      </c>
      <c r="I1769" s="27"/>
      <c r="J1769" s="27">
        <v>9.65</v>
      </c>
      <c r="K1769" s="27">
        <v>26.7</v>
      </c>
      <c r="L1769" s="27">
        <v>6.38</v>
      </c>
      <c r="M1769" s="27">
        <v>10.399999999999999</v>
      </c>
      <c r="N1769" s="24">
        <v>29.87260759493671</v>
      </c>
      <c r="O1769" s="24">
        <v>33.755925738396627</v>
      </c>
      <c r="P1769" s="24">
        <v>1.6784651524942462</v>
      </c>
      <c r="Q1769" s="371">
        <v>62.66836</v>
      </c>
      <c r="R1769" s="27"/>
      <c r="S1769" s="27"/>
      <c r="T1769" s="27" t="s">
        <v>1025</v>
      </c>
      <c r="U1769" s="27">
        <v>2</v>
      </c>
      <c r="V1769" s="27">
        <v>1</v>
      </c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</row>
    <row r="1770" spans="1:45" s="154" customFormat="1">
      <c r="A1770" s="108" t="s">
        <v>709</v>
      </c>
      <c r="B1770" s="27" t="s">
        <v>979</v>
      </c>
      <c r="C1770" s="27">
        <v>0.5</v>
      </c>
      <c r="D1770" s="139">
        <v>43339</v>
      </c>
      <c r="E1770" s="27"/>
      <c r="F1770" s="27"/>
      <c r="G1770" s="27"/>
      <c r="H1770" s="27"/>
      <c r="I1770" s="27"/>
      <c r="J1770" s="27">
        <v>9.76</v>
      </c>
      <c r="K1770" s="27">
        <v>26.2</v>
      </c>
      <c r="L1770" s="27" t="s">
        <v>811</v>
      </c>
      <c r="M1770" s="27" t="s">
        <v>811</v>
      </c>
      <c r="N1770" s="27" t="s">
        <v>811</v>
      </c>
      <c r="O1770" s="27" t="s">
        <v>811</v>
      </c>
      <c r="P1770" s="24" t="s">
        <v>811</v>
      </c>
      <c r="Q1770" s="24" t="s">
        <v>811</v>
      </c>
      <c r="R1770" s="27"/>
      <c r="S1770" s="27"/>
      <c r="T1770" s="27"/>
      <c r="U1770" s="27"/>
      <c r="V1770" s="27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</row>
    <row r="1771" spans="1:45" s="154" customFormat="1">
      <c r="A1771" s="108" t="s">
        <v>709</v>
      </c>
      <c r="B1771" s="27" t="s">
        <v>979</v>
      </c>
      <c r="C1771" s="27">
        <v>0.75</v>
      </c>
      <c r="D1771" s="139">
        <v>43339</v>
      </c>
      <c r="E1771" s="27"/>
      <c r="F1771" s="27"/>
      <c r="G1771" s="27"/>
      <c r="H1771" s="27"/>
      <c r="I1771" s="27"/>
      <c r="J1771" s="27">
        <v>9.6</v>
      </c>
      <c r="K1771" s="27">
        <v>25.1</v>
      </c>
      <c r="L1771" s="27" t="s">
        <v>811</v>
      </c>
      <c r="M1771" s="27" t="s">
        <v>811</v>
      </c>
      <c r="N1771" s="27" t="s">
        <v>811</v>
      </c>
      <c r="O1771" s="27" t="s">
        <v>811</v>
      </c>
      <c r="P1771" s="24" t="s">
        <v>811</v>
      </c>
      <c r="Q1771" s="24" t="s">
        <v>811</v>
      </c>
      <c r="R1771" s="27"/>
      <c r="S1771" s="27"/>
      <c r="T1771" s="27"/>
      <c r="U1771" s="27"/>
      <c r="V1771" s="27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</row>
    <row r="1772" spans="1:45" s="154" customFormat="1">
      <c r="A1772" s="108" t="s">
        <v>709</v>
      </c>
      <c r="B1772" s="27" t="s">
        <v>979</v>
      </c>
      <c r="C1772" s="27">
        <v>1</v>
      </c>
      <c r="D1772" s="139">
        <v>43339</v>
      </c>
      <c r="E1772" s="27"/>
      <c r="F1772" s="27"/>
      <c r="G1772" s="27"/>
      <c r="H1772" s="27"/>
      <c r="I1772" s="27"/>
      <c r="J1772" s="27">
        <v>6.5</v>
      </c>
      <c r="K1772" s="27">
        <v>24.7</v>
      </c>
      <c r="L1772" s="27">
        <v>6.75</v>
      </c>
      <c r="M1772" s="27">
        <v>10.199999999999999</v>
      </c>
      <c r="N1772" s="24">
        <v>38.097204430379747</v>
      </c>
      <c r="O1772" s="24">
        <v>21.340636840453588</v>
      </c>
      <c r="P1772" s="24">
        <v>2.1893023728185819</v>
      </c>
      <c r="Q1772" s="371">
        <v>65.026170286108226</v>
      </c>
      <c r="R1772" s="27"/>
      <c r="S1772" s="27"/>
      <c r="T1772" s="27"/>
      <c r="U1772" s="27"/>
      <c r="V1772" s="27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</row>
    <row r="1774" spans="1:45" s="783" customFormat="1" ht="31.8" thickBot="1">
      <c r="A1774" s="975" t="s">
        <v>804</v>
      </c>
      <c r="B1774" s="940" t="s">
        <v>20</v>
      </c>
      <c r="C1774" s="940" t="s">
        <v>701</v>
      </c>
      <c r="D1774" s="941" t="s">
        <v>805</v>
      </c>
      <c r="E1774" s="942" t="s">
        <v>786</v>
      </c>
      <c r="F1774" s="940" t="s">
        <v>1000</v>
      </c>
      <c r="G1774" s="941" t="s">
        <v>1008</v>
      </c>
      <c r="H1774" s="941" t="s">
        <v>806</v>
      </c>
      <c r="I1774" s="941" t="s">
        <v>807</v>
      </c>
      <c r="J1774" s="943" t="s">
        <v>1009</v>
      </c>
      <c r="K1774" s="940" t="s">
        <v>1010</v>
      </c>
      <c r="L1774" s="941" t="s">
        <v>1011</v>
      </c>
      <c r="M1774" s="940" t="s">
        <v>1012</v>
      </c>
      <c r="N1774" s="941" t="s">
        <v>1013</v>
      </c>
      <c r="O1774" s="940" t="s">
        <v>1014</v>
      </c>
      <c r="P1774" s="940" t="s">
        <v>1015</v>
      </c>
      <c r="Q1774" s="944" t="s">
        <v>1016</v>
      </c>
      <c r="R1774" s="940" t="s">
        <v>703</v>
      </c>
      <c r="S1774" s="941" t="s">
        <v>1017</v>
      </c>
      <c r="T1774" s="940" t="s">
        <v>808</v>
      </c>
      <c r="U1774" s="940" t="s">
        <v>1018</v>
      </c>
      <c r="V1774" s="945" t="s">
        <v>809</v>
      </c>
      <c r="W1774" s="945" t="s">
        <v>1019</v>
      </c>
      <c r="X1774" s="940" t="s">
        <v>1020</v>
      </c>
      <c r="Y1774" s="941" t="s">
        <v>1021</v>
      </c>
    </row>
    <row r="1775" spans="1:45" ht="16.2" thickTop="1">
      <c r="A1775" s="108">
        <v>134</v>
      </c>
      <c r="B1775" t="s">
        <v>709</v>
      </c>
      <c r="C1775" t="s">
        <v>980</v>
      </c>
      <c r="D1775" s="18">
        <v>0.15</v>
      </c>
      <c r="E1775" s="55">
        <v>43724</v>
      </c>
      <c r="G1775">
        <v>2</v>
      </c>
      <c r="H1775" s="165">
        <v>1.33</v>
      </c>
      <c r="I1775" s="166">
        <v>0.69499999999999995</v>
      </c>
      <c r="J1775" s="70">
        <v>0.52255639097744355</v>
      </c>
      <c r="K1775" t="s">
        <v>1025</v>
      </c>
      <c r="L1775">
        <v>1</v>
      </c>
      <c r="M1775">
        <v>2</v>
      </c>
      <c r="N1775" t="s">
        <v>1023</v>
      </c>
      <c r="P1775" s="27">
        <v>8.1</v>
      </c>
      <c r="Q1775" s="27">
        <v>21.8</v>
      </c>
      <c r="R1775" s="27">
        <v>6.29</v>
      </c>
      <c r="S1775" s="27">
        <v>18.8</v>
      </c>
      <c r="T1775" s="24">
        <v>38.132166075949364</v>
      </c>
      <c r="U1775" s="24">
        <v>21.796815021967298</v>
      </c>
      <c r="V1775" s="24">
        <v>2.1018783526631526</v>
      </c>
      <c r="W1775" s="371">
        <v>68.729632352941195</v>
      </c>
      <c r="X1775" s="27" t="s">
        <v>815</v>
      </c>
      <c r="Y1775" s="24">
        <v>59.928981097916662</v>
      </c>
    </row>
    <row r="1776" spans="1:45">
      <c r="B1776" t="s">
        <v>709</v>
      </c>
      <c r="C1776" t="s">
        <v>980</v>
      </c>
      <c r="D1776" s="18">
        <v>0.5</v>
      </c>
      <c r="E1776" s="55">
        <v>43724</v>
      </c>
      <c r="H1776" s="165"/>
      <c r="I1776" s="166"/>
      <c r="P1776" s="27">
        <v>6.9</v>
      </c>
      <c r="Q1776" s="27">
        <v>21.7</v>
      </c>
      <c r="R1776" s="27" t="s">
        <v>811</v>
      </c>
      <c r="S1776" s="27" t="s">
        <v>811</v>
      </c>
      <c r="T1776" s="27" t="s">
        <v>811</v>
      </c>
      <c r="U1776" s="27" t="s">
        <v>811</v>
      </c>
      <c r="V1776" s="27" t="s">
        <v>811</v>
      </c>
      <c r="W1776" s="27" t="s">
        <v>811</v>
      </c>
      <c r="X1776" s="27" t="s">
        <v>815</v>
      </c>
      <c r="Y1776" s="27" t="s">
        <v>811</v>
      </c>
    </row>
    <row r="1777" spans="1:25">
      <c r="B1777" t="s">
        <v>709</v>
      </c>
      <c r="C1777" t="s">
        <v>980</v>
      </c>
      <c r="D1777" s="18">
        <v>1</v>
      </c>
      <c r="E1777" s="55">
        <v>43724</v>
      </c>
      <c r="H1777" s="165"/>
      <c r="I1777" s="166"/>
      <c r="P1777" s="27">
        <v>7.3</v>
      </c>
      <c r="Q1777" s="27">
        <v>21.2</v>
      </c>
      <c r="R1777" s="27" t="s">
        <v>811</v>
      </c>
      <c r="S1777" s="27" t="s">
        <v>811</v>
      </c>
      <c r="T1777" s="27" t="s">
        <v>811</v>
      </c>
      <c r="U1777" s="27" t="s">
        <v>811</v>
      </c>
      <c r="V1777" s="27" t="s">
        <v>811</v>
      </c>
      <c r="W1777" s="27" t="s">
        <v>811</v>
      </c>
      <c r="X1777" s="27" t="s">
        <v>815</v>
      </c>
      <c r="Y1777" s="27" t="s">
        <v>811</v>
      </c>
    </row>
    <row r="1778" spans="1:25">
      <c r="B1778" t="s">
        <v>709</v>
      </c>
      <c r="C1778" t="s">
        <v>980</v>
      </c>
      <c r="D1778" s="18" t="s">
        <v>814</v>
      </c>
      <c r="E1778" s="55">
        <v>43724</v>
      </c>
      <c r="H1778" s="165"/>
      <c r="I1778" s="166"/>
      <c r="P1778" s="27" t="s">
        <v>815</v>
      </c>
      <c r="Q1778" s="27" t="s">
        <v>815</v>
      </c>
      <c r="R1778" s="27">
        <v>6.2</v>
      </c>
      <c r="S1778" s="27">
        <v>18.600000000000001</v>
      </c>
      <c r="T1778" s="24">
        <v>33.468151139240497</v>
      </c>
      <c r="U1778" s="24">
        <v>19.280638758676165</v>
      </c>
      <c r="V1778" s="24">
        <v>2.2468354804330257</v>
      </c>
      <c r="W1778" s="371">
        <v>54.759044117647072</v>
      </c>
      <c r="X1778" s="27" t="s">
        <v>815</v>
      </c>
      <c r="Y1778" s="24">
        <v>52.748789897916666</v>
      </c>
    </row>
    <row r="1779" spans="1:25">
      <c r="A1779" s="976"/>
      <c r="B1779" s="591"/>
      <c r="C1779" s="946"/>
      <c r="D1779" s="947"/>
      <c r="E1779" s="591"/>
      <c r="F1779" s="946"/>
      <c r="G1779" s="946"/>
      <c r="H1779" s="946"/>
      <c r="I1779" s="948"/>
      <c r="J1779" s="591"/>
      <c r="K1779" s="946"/>
      <c r="L1779" s="591"/>
      <c r="M1779" s="946"/>
      <c r="N1779" s="591"/>
      <c r="O1779" s="591"/>
      <c r="P1779" s="607"/>
      <c r="Q1779" s="591"/>
      <c r="R1779" s="946"/>
      <c r="S1779" s="591"/>
      <c r="T1779" s="591"/>
      <c r="U1779" s="371"/>
      <c r="V1779" s="371"/>
      <c r="W1779" s="591"/>
      <c r="X1779" s="946"/>
    </row>
    <row r="1780" spans="1:25" ht="31.8" thickBot="1">
      <c r="A1780" s="975" t="s">
        <v>20</v>
      </c>
      <c r="B1780" s="940" t="s">
        <v>701</v>
      </c>
      <c r="C1780" s="941" t="s">
        <v>805</v>
      </c>
      <c r="D1780" s="942" t="s">
        <v>786</v>
      </c>
      <c r="E1780" s="940" t="s">
        <v>1000</v>
      </c>
      <c r="F1780" s="941" t="s">
        <v>1008</v>
      </c>
      <c r="G1780" s="941" t="s">
        <v>806</v>
      </c>
      <c r="H1780" s="941" t="s">
        <v>807</v>
      </c>
      <c r="I1780" s="943" t="s">
        <v>1009</v>
      </c>
      <c r="J1780" s="940" t="s">
        <v>1010</v>
      </c>
      <c r="K1780" s="941" t="s">
        <v>1011</v>
      </c>
      <c r="L1780" s="940" t="s">
        <v>1012</v>
      </c>
      <c r="M1780" s="941" t="s">
        <v>1013</v>
      </c>
      <c r="N1780" s="940" t="s">
        <v>1014</v>
      </c>
      <c r="O1780" s="940" t="s">
        <v>1015</v>
      </c>
      <c r="P1780" s="944" t="s">
        <v>1016</v>
      </c>
      <c r="Q1780" s="940" t="s">
        <v>703</v>
      </c>
      <c r="R1780" s="941" t="s">
        <v>1017</v>
      </c>
      <c r="S1780" s="940" t="s">
        <v>808</v>
      </c>
      <c r="T1780" s="940" t="s">
        <v>1018</v>
      </c>
      <c r="U1780" s="945" t="s">
        <v>809</v>
      </c>
      <c r="V1780" s="945" t="s">
        <v>1019</v>
      </c>
      <c r="W1780" s="940" t="s">
        <v>1020</v>
      </c>
      <c r="X1780" s="941" t="s">
        <v>1021</v>
      </c>
    </row>
    <row r="1781" spans="1:25" ht="16.2" thickTop="1">
      <c r="A1781" s="108" t="s">
        <v>709</v>
      </c>
      <c r="B1781" t="s">
        <v>979</v>
      </c>
      <c r="C1781">
        <v>0.15</v>
      </c>
      <c r="D1781" s="55">
        <v>44083</v>
      </c>
      <c r="F1781">
        <v>2</v>
      </c>
      <c r="G1781">
        <v>0.87</v>
      </c>
      <c r="H1781">
        <v>0.46</v>
      </c>
      <c r="J1781" t="s">
        <v>1025</v>
      </c>
      <c r="K1781">
        <v>3</v>
      </c>
      <c r="L1781">
        <v>1</v>
      </c>
      <c r="M1781" t="s">
        <v>1035</v>
      </c>
      <c r="N1781" t="s">
        <v>815</v>
      </c>
      <c r="O1781" s="24">
        <v>7.6</v>
      </c>
      <c r="P1781" s="27">
        <v>25.1</v>
      </c>
      <c r="Q1781" s="24">
        <v>6.32</v>
      </c>
      <c r="R1781" s="23">
        <v>12.5</v>
      </c>
      <c r="S1781" s="54" t="s">
        <v>866</v>
      </c>
      <c r="T1781" s="54" t="s">
        <v>866</v>
      </c>
      <c r="U1781" s="24">
        <v>2.9071061245381613</v>
      </c>
      <c r="V1781" s="371">
        <v>121.31890174178966</v>
      </c>
    </row>
    <row r="1782" spans="1:25">
      <c r="A1782" s="108" t="s">
        <v>709</v>
      </c>
      <c r="B1782" t="s">
        <v>979</v>
      </c>
      <c r="C1782">
        <v>0.5</v>
      </c>
      <c r="D1782" s="55">
        <v>44083</v>
      </c>
      <c r="O1782" s="24">
        <v>7.35</v>
      </c>
      <c r="P1782" s="27">
        <v>25.1</v>
      </c>
      <c r="Q1782" s="24">
        <v>6.19</v>
      </c>
      <c r="R1782" s="23">
        <v>12.4</v>
      </c>
      <c r="S1782" s="24" t="s">
        <v>811</v>
      </c>
      <c r="T1782" s="24" t="s">
        <v>811</v>
      </c>
      <c r="U1782" s="24" t="s">
        <v>811</v>
      </c>
      <c r="V1782" s="24" t="s">
        <v>811</v>
      </c>
    </row>
    <row r="1783" spans="1:25">
      <c r="A1783" s="108" t="s">
        <v>709</v>
      </c>
      <c r="B1783" t="s">
        <v>979</v>
      </c>
      <c r="C1783">
        <v>0.75</v>
      </c>
      <c r="D1783" s="55">
        <v>44083</v>
      </c>
      <c r="O1783" s="24">
        <v>6.26</v>
      </c>
      <c r="P1783" s="27">
        <v>24.8</v>
      </c>
      <c r="Q1783" s="27" t="s">
        <v>811</v>
      </c>
      <c r="R1783" s="27" t="s">
        <v>811</v>
      </c>
      <c r="S1783" s="54" t="s">
        <v>866</v>
      </c>
      <c r="T1783" s="54" t="s">
        <v>866</v>
      </c>
      <c r="U1783" s="24">
        <v>3.2341555635487036</v>
      </c>
      <c r="V1783" s="371">
        <v>103.36916101582237</v>
      </c>
    </row>
    <row r="1784" spans="1:25">
      <c r="A1784" s="976"/>
      <c r="B1784" s="591"/>
      <c r="C1784" s="946"/>
      <c r="D1784" s="947"/>
      <c r="E1784" s="591"/>
      <c r="F1784" s="946"/>
      <c r="G1784" s="946"/>
      <c r="H1784" s="946"/>
      <c r="I1784" s="948"/>
      <c r="J1784" s="591"/>
      <c r="K1784" s="946"/>
      <c r="L1784" s="591"/>
      <c r="M1784" s="946"/>
      <c r="N1784" s="591"/>
      <c r="O1784" s="591"/>
      <c r="P1784" s="607"/>
      <c r="Q1784" s="591"/>
      <c r="R1784" s="946"/>
      <c r="S1784" s="591"/>
      <c r="T1784" s="591"/>
      <c r="U1784" s="371"/>
      <c r="V1784" s="371"/>
      <c r="W1784" s="591"/>
      <c r="X1784" s="946"/>
    </row>
    <row r="1785" spans="1:25" s="747" customFormat="1" ht="31.8" thickBot="1">
      <c r="A1785" s="977" t="s">
        <v>804</v>
      </c>
      <c r="B1785" s="863" t="s">
        <v>20</v>
      </c>
      <c r="C1785" s="863" t="s">
        <v>701</v>
      </c>
      <c r="D1785" s="863" t="s">
        <v>805</v>
      </c>
      <c r="E1785" s="865" t="s">
        <v>786</v>
      </c>
      <c r="F1785" s="863" t="s">
        <v>1000</v>
      </c>
      <c r="G1785" s="863" t="s">
        <v>1008</v>
      </c>
      <c r="H1785" s="863" t="s">
        <v>806</v>
      </c>
      <c r="I1785" s="863" t="s">
        <v>807</v>
      </c>
      <c r="J1785" s="867" t="s">
        <v>1009</v>
      </c>
      <c r="K1785" s="863" t="s">
        <v>1015</v>
      </c>
      <c r="L1785" s="868" t="s">
        <v>1016</v>
      </c>
      <c r="M1785" s="863" t="s">
        <v>703</v>
      </c>
      <c r="N1785" s="863" t="s">
        <v>1017</v>
      </c>
      <c r="O1785" s="863" t="s">
        <v>808</v>
      </c>
      <c r="P1785" s="863" t="s">
        <v>1018</v>
      </c>
      <c r="Q1785" s="870" t="s">
        <v>809</v>
      </c>
      <c r="R1785" s="870" t="s">
        <v>1019</v>
      </c>
      <c r="S1785" s="863" t="s">
        <v>1021</v>
      </c>
      <c r="T1785" s="863" t="s">
        <v>1010</v>
      </c>
      <c r="U1785" s="863" t="s">
        <v>1011</v>
      </c>
      <c r="V1785" s="863" t="s">
        <v>1012</v>
      </c>
      <c r="W1785" s="863" t="s">
        <v>1013</v>
      </c>
      <c r="X1785" s="863" t="s">
        <v>1014</v>
      </c>
    </row>
    <row r="1786" spans="1:25" ht="16.2" thickTop="1">
      <c r="A1786" s="108">
        <v>37</v>
      </c>
      <c r="B1786" t="s">
        <v>709</v>
      </c>
      <c r="C1786" t="s">
        <v>978</v>
      </c>
      <c r="D1786" s="27">
        <v>0.5</v>
      </c>
      <c r="E1786" s="133">
        <v>44439</v>
      </c>
      <c r="F1786" t="s">
        <v>1118</v>
      </c>
      <c r="G1786">
        <v>2</v>
      </c>
      <c r="H1786">
        <v>0.5</v>
      </c>
      <c r="I1786">
        <v>0.27500000000000002</v>
      </c>
      <c r="J1786" s="172">
        <v>0.55000000000000004</v>
      </c>
      <c r="K1786" s="27">
        <v>7.08</v>
      </c>
      <c r="L1786" s="27">
        <v>25.8</v>
      </c>
      <c r="M1786" s="27">
        <v>4.66</v>
      </c>
      <c r="N1786" s="27">
        <v>0.1</v>
      </c>
      <c r="O1786" s="24">
        <v>68.864571428571438</v>
      </c>
      <c r="P1786" s="24">
        <v>60.374811904761899</v>
      </c>
      <c r="Q1786" s="24">
        <v>4.8008199245028376</v>
      </c>
      <c r="R1786" s="371">
        <v>162.94924153545333</v>
      </c>
      <c r="S1786" s="24">
        <v>129.23938333333334</v>
      </c>
      <c r="T1786" t="s">
        <v>1036</v>
      </c>
      <c r="U1786" t="s">
        <v>1128</v>
      </c>
      <c r="V1786" t="s">
        <v>1042</v>
      </c>
      <c r="W1786" t="s">
        <v>1188</v>
      </c>
    </row>
    <row r="1787" spans="1:25">
      <c r="A1787" s="108">
        <v>37</v>
      </c>
      <c r="B1787" t="s">
        <v>709</v>
      </c>
      <c r="C1787" t="s">
        <v>978</v>
      </c>
      <c r="D1787" s="27">
        <v>0.5</v>
      </c>
      <c r="E1787" s="133">
        <v>44439</v>
      </c>
      <c r="F1787" t="s">
        <v>1130</v>
      </c>
      <c r="K1787" s="27">
        <v>7.08</v>
      </c>
      <c r="L1787" s="27">
        <v>25.8</v>
      </c>
      <c r="M1787" s="27">
        <v>4.6500000000000004</v>
      </c>
      <c r="N1787" s="27">
        <v>0.1</v>
      </c>
      <c r="O1787" s="24">
        <v>72.410285714285735</v>
      </c>
      <c r="P1787" s="24">
        <v>36.524297619047594</v>
      </c>
      <c r="Q1787" s="24">
        <v>2.0003416352095154</v>
      </c>
      <c r="R1787" s="371">
        <v>179.34319028506735</v>
      </c>
      <c r="S1787" s="24">
        <v>108.93458333333334</v>
      </c>
    </row>
    <row r="1788" spans="1:25">
      <c r="A1788" s="976"/>
      <c r="B1788" s="591"/>
      <c r="C1788" s="946"/>
      <c r="D1788" s="947"/>
      <c r="E1788" s="591"/>
      <c r="F1788" s="946"/>
      <c r="G1788" s="946"/>
      <c r="H1788" s="946"/>
      <c r="I1788" s="948"/>
      <c r="J1788" s="591"/>
      <c r="K1788" s="946"/>
      <c r="L1788" s="591"/>
      <c r="M1788" s="946"/>
      <c r="N1788" s="591"/>
      <c r="O1788" s="591"/>
      <c r="P1788" s="607"/>
      <c r="Q1788" s="591"/>
      <c r="R1788" s="946"/>
      <c r="S1788" s="591"/>
      <c r="T1788" s="591"/>
      <c r="U1788" s="371"/>
      <c r="V1788" s="371"/>
      <c r="W1788" s="591"/>
      <c r="X1788" s="946"/>
    </row>
    <row r="1789" spans="1:25" s="832" customFormat="1" ht="21" thickBot="1">
      <c r="A1789" s="144" t="s">
        <v>20</v>
      </c>
      <c r="B1789" s="144" t="s">
        <v>701</v>
      </c>
      <c r="C1789" s="146" t="s">
        <v>805</v>
      </c>
      <c r="D1789" s="1559" t="s">
        <v>786</v>
      </c>
      <c r="E1789" s="144" t="s">
        <v>1000</v>
      </c>
      <c r="F1789" s="146" t="s">
        <v>1008</v>
      </c>
      <c r="G1789" s="146" t="s">
        <v>806</v>
      </c>
      <c r="H1789" s="146" t="s">
        <v>807</v>
      </c>
      <c r="I1789" s="1560" t="s">
        <v>1009</v>
      </c>
      <c r="J1789" s="144" t="s">
        <v>1015</v>
      </c>
      <c r="K1789" s="148" t="s">
        <v>1016</v>
      </c>
      <c r="L1789" s="144" t="s">
        <v>703</v>
      </c>
      <c r="M1789" s="146" t="s">
        <v>1017</v>
      </c>
      <c r="N1789" s="149" t="s">
        <v>808</v>
      </c>
      <c r="O1789" s="149" t="s">
        <v>1018</v>
      </c>
      <c r="P1789" s="149" t="s">
        <v>809</v>
      </c>
      <c r="Q1789" s="149" t="s">
        <v>1019</v>
      </c>
      <c r="R1789" s="1409" t="s">
        <v>1021</v>
      </c>
      <c r="S1789" s="144" t="s">
        <v>1010</v>
      </c>
      <c r="T1789" s="146" t="s">
        <v>1011</v>
      </c>
      <c r="U1789" s="144" t="s">
        <v>1012</v>
      </c>
      <c r="V1789" s="146" t="s">
        <v>1013</v>
      </c>
      <c r="W1789" s="144" t="s">
        <v>1014</v>
      </c>
    </row>
    <row r="1790" spans="1:25" ht="16.2" thickTop="1">
      <c r="A1790" t="s">
        <v>709</v>
      </c>
      <c r="B1790" t="s">
        <v>979</v>
      </c>
      <c r="C1790" s="27">
        <v>0.5</v>
      </c>
      <c r="D1790" s="55">
        <v>44798</v>
      </c>
      <c r="E1790" s="27" t="s">
        <v>1118</v>
      </c>
      <c r="F1790">
        <v>2</v>
      </c>
      <c r="G1790">
        <v>0.7</v>
      </c>
      <c r="H1790">
        <v>0.45</v>
      </c>
      <c r="I1790" s="1562">
        <v>0.6428571428571429</v>
      </c>
      <c r="J1790" s="27">
        <v>8.2799999999999994</v>
      </c>
      <c r="K1790" s="27">
        <v>29.9</v>
      </c>
      <c r="L1790" s="22">
        <v>5.82</v>
      </c>
      <c r="M1790" s="23">
        <v>4.5000000000000009</v>
      </c>
      <c r="N1790" s="24">
        <v>52.996237590849169</v>
      </c>
      <c r="O1790" s="24">
        <v>26.964831898734179</v>
      </c>
      <c r="P1790" s="24">
        <v>3.9660799091607677</v>
      </c>
      <c r="Q1790" s="49">
        <v>167.02025234479677</v>
      </c>
      <c r="R1790" s="24">
        <v>79.961069489583352</v>
      </c>
      <c r="S1790" t="s">
        <v>815</v>
      </c>
      <c r="T1790" t="s">
        <v>815</v>
      </c>
      <c r="U1790" t="s">
        <v>815</v>
      </c>
      <c r="V1790" t="s">
        <v>1105</v>
      </c>
    </row>
    <row r="1791" spans="1:25">
      <c r="A1791" t="s">
        <v>709</v>
      </c>
      <c r="B1791" t="s">
        <v>979</v>
      </c>
      <c r="C1791" s="27">
        <v>0.5</v>
      </c>
      <c r="D1791" s="55">
        <v>44798</v>
      </c>
      <c r="E1791" s="27" t="s">
        <v>1130</v>
      </c>
      <c r="I1791" s="1562"/>
      <c r="J1791" s="27">
        <v>8.2799999999999994</v>
      </c>
      <c r="K1791" s="27">
        <v>29.9</v>
      </c>
      <c r="L1791" s="22">
        <v>5.64</v>
      </c>
      <c r="M1791" s="23">
        <v>4</v>
      </c>
      <c r="N1791" s="24">
        <v>99.4476942212289</v>
      </c>
      <c r="O1791" s="24">
        <v>19.388917468354428</v>
      </c>
      <c r="P1791" s="24">
        <v>2.527059765128985</v>
      </c>
      <c r="Q1791" s="49">
        <v>187.5205</v>
      </c>
      <c r="R1791" s="24">
        <v>118.83661168958332</v>
      </c>
    </row>
    <row r="1792" spans="1:25">
      <c r="A1792" s="976"/>
      <c r="B1792" s="591"/>
      <c r="C1792" s="946"/>
      <c r="D1792" s="947"/>
      <c r="E1792" s="591"/>
      <c r="F1792" s="946"/>
      <c r="G1792" s="946"/>
      <c r="H1792" s="946"/>
      <c r="I1792" s="948"/>
      <c r="J1792" s="591"/>
      <c r="K1792" s="946"/>
      <c r="L1792" s="591"/>
      <c r="M1792" s="946"/>
      <c r="N1792" s="591"/>
      <c r="O1792" s="591"/>
      <c r="P1792" s="607"/>
      <c r="Q1792" s="591"/>
      <c r="R1792" s="946"/>
      <c r="S1792" s="591"/>
      <c r="T1792" s="591"/>
      <c r="U1792" s="371"/>
      <c r="V1792" s="371"/>
      <c r="W1792" s="591"/>
      <c r="X1792" s="946"/>
    </row>
    <row r="1793" spans="1:45">
      <c r="A1793" s="976"/>
      <c r="B1793" s="591"/>
      <c r="C1793" s="946"/>
      <c r="D1793" s="947"/>
      <c r="E1793" s="591"/>
      <c r="F1793" s="946"/>
      <c r="G1793" s="946"/>
      <c r="H1793" s="946"/>
      <c r="I1793" s="948"/>
      <c r="J1793" s="591"/>
      <c r="K1793" s="946"/>
      <c r="L1793" s="591"/>
      <c r="M1793" s="946"/>
      <c r="N1793" s="591"/>
      <c r="O1793" s="591"/>
      <c r="P1793" s="607"/>
      <c r="Q1793" s="591"/>
      <c r="R1793" s="946"/>
      <c r="S1793" s="591"/>
      <c r="T1793" s="591"/>
      <c r="U1793" s="371"/>
      <c r="V1793" s="371"/>
      <c r="W1793" s="591"/>
      <c r="X1793" s="946"/>
    </row>
    <row r="1794" spans="1:45">
      <c r="A1794" s="973" t="s">
        <v>984</v>
      </c>
    </row>
    <row r="1795" spans="1:45" s="775" customFormat="1" ht="31.8" thickBot="1">
      <c r="A1795" s="979" t="s">
        <v>20</v>
      </c>
      <c r="B1795" s="864" t="s">
        <v>701</v>
      </c>
      <c r="C1795" s="864" t="s">
        <v>846</v>
      </c>
      <c r="D1795" s="956" t="s">
        <v>786</v>
      </c>
      <c r="E1795" s="864" t="s">
        <v>1000</v>
      </c>
      <c r="F1795" s="863" t="s">
        <v>1008</v>
      </c>
      <c r="G1795" s="863" t="s">
        <v>806</v>
      </c>
      <c r="H1795" s="863" t="s">
        <v>807</v>
      </c>
      <c r="I1795" s="867" t="s">
        <v>1009</v>
      </c>
      <c r="J1795" s="864" t="s">
        <v>1015</v>
      </c>
      <c r="K1795" s="957" t="s">
        <v>1016</v>
      </c>
      <c r="L1795" s="864" t="s">
        <v>703</v>
      </c>
      <c r="M1795" s="863" t="s">
        <v>1017</v>
      </c>
      <c r="N1795" s="864" t="s">
        <v>808</v>
      </c>
      <c r="O1795" s="864" t="s">
        <v>1018</v>
      </c>
      <c r="P1795" s="958" t="s">
        <v>809</v>
      </c>
      <c r="Q1795" s="958" t="s">
        <v>1019</v>
      </c>
      <c r="R1795" s="864" t="s">
        <v>1020</v>
      </c>
      <c r="S1795" s="863" t="s">
        <v>1021</v>
      </c>
      <c r="T1795" s="864" t="s">
        <v>1010</v>
      </c>
      <c r="U1795" s="863" t="s">
        <v>1011</v>
      </c>
      <c r="V1795" s="864" t="s">
        <v>1012</v>
      </c>
      <c r="W1795" s="863" t="s">
        <v>1013</v>
      </c>
      <c r="X1795" s="864" t="s">
        <v>1014</v>
      </c>
      <c r="Y1795" s="831"/>
      <c r="Z1795" s="831"/>
      <c r="AA1795" s="831"/>
      <c r="AB1795" s="831"/>
      <c r="AC1795" s="831"/>
      <c r="AD1795" s="831"/>
      <c r="AE1795" s="831"/>
      <c r="AF1795" s="831"/>
      <c r="AG1795" s="831"/>
      <c r="AH1795" s="831"/>
      <c r="AI1795" s="831"/>
      <c r="AJ1795" s="831"/>
      <c r="AK1795" s="831"/>
      <c r="AL1795" s="831"/>
      <c r="AM1795" s="831"/>
      <c r="AN1795" s="831"/>
      <c r="AO1795" s="831"/>
      <c r="AP1795" s="831"/>
      <c r="AQ1795" s="831"/>
      <c r="AR1795" s="831"/>
      <c r="AS1795" s="831"/>
    </row>
    <row r="1796" spans="1:45" s="154" customFormat="1" ht="16.2" thickTop="1">
      <c r="A1796" s="108" t="s">
        <v>709</v>
      </c>
      <c r="B1796" s="27" t="s">
        <v>985</v>
      </c>
      <c r="C1796" s="27">
        <v>0.15</v>
      </c>
      <c r="D1796" s="139">
        <v>43340</v>
      </c>
      <c r="E1796" s="27"/>
      <c r="F1796" s="27">
        <v>2</v>
      </c>
      <c r="G1796" s="27">
        <v>0.25</v>
      </c>
      <c r="H1796" s="27">
        <v>0.25</v>
      </c>
      <c r="I1796" s="27"/>
      <c r="J1796" s="27">
        <v>7.89</v>
      </c>
      <c r="K1796" s="27">
        <v>24</v>
      </c>
      <c r="L1796" s="27">
        <v>6.42</v>
      </c>
      <c r="M1796" s="27">
        <v>57.3</v>
      </c>
      <c r="N1796" s="24">
        <v>54.363093037974664</v>
      </c>
      <c r="O1796" s="24">
        <v>22.075273232858667</v>
      </c>
      <c r="P1796" s="24">
        <v>2.0798372541776531</v>
      </c>
      <c r="Q1796" s="371">
        <v>118.96102033781455</v>
      </c>
      <c r="R1796" s="27"/>
      <c r="S1796" s="27"/>
      <c r="T1796" s="27" t="s">
        <v>1025</v>
      </c>
      <c r="U1796" s="27">
        <v>1</v>
      </c>
      <c r="V1796" s="27">
        <v>1</v>
      </c>
      <c r="W1796" t="s">
        <v>1106</v>
      </c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</row>
    <row r="1797" spans="1:45" s="154" customFormat="1">
      <c r="A1797" s="108" t="s">
        <v>709</v>
      </c>
      <c r="B1797" s="27" t="s">
        <v>985</v>
      </c>
      <c r="C1797" s="27">
        <v>0.2</v>
      </c>
      <c r="D1797" s="139">
        <v>43340</v>
      </c>
      <c r="E1797" s="27"/>
      <c r="F1797" s="27"/>
      <c r="G1797" s="27"/>
      <c r="H1797" s="27"/>
      <c r="I1797" s="27"/>
      <c r="J1797" s="27" t="s">
        <v>815</v>
      </c>
      <c r="K1797" s="27" t="s">
        <v>815</v>
      </c>
      <c r="L1797" s="27">
        <v>6.53</v>
      </c>
      <c r="M1797" s="27">
        <v>68.8</v>
      </c>
      <c r="N1797" s="24">
        <v>91.48078227848103</v>
      </c>
      <c r="O1797" s="24">
        <v>28.84238749235227</v>
      </c>
      <c r="P1797" s="24">
        <v>3.3569303049884924</v>
      </c>
      <c r="Q1797" s="371">
        <v>104.81417442261287</v>
      </c>
      <c r="R1797" s="27"/>
      <c r="S1797" s="27"/>
      <c r="T1797" s="27"/>
      <c r="U1797" s="27"/>
      <c r="V1797" s="2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</row>
    <row r="1798" spans="1:45" s="154" customFormat="1">
      <c r="A1798" s="108"/>
      <c r="B1798" s="27"/>
      <c r="C1798" s="27"/>
      <c r="D1798" s="139"/>
      <c r="E1798" s="27"/>
      <c r="F1798" s="27"/>
      <c r="G1798" s="27"/>
      <c r="H1798" s="27"/>
      <c r="I1798" s="27"/>
      <c r="J1798" s="27"/>
      <c r="K1798" s="27"/>
      <c r="L1798" s="27"/>
      <c r="M1798" s="27"/>
      <c r="N1798" s="24"/>
      <c r="O1798" s="24"/>
      <c r="P1798" s="24"/>
      <c r="Q1798" s="371"/>
      <c r="R1798" s="27"/>
      <c r="S1798" s="27"/>
      <c r="T1798" s="27"/>
      <c r="U1798" s="27"/>
      <c r="V1798" s="27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</row>
    <row r="1799" spans="1:45" s="783" customFormat="1" ht="31.8" thickBot="1">
      <c r="A1799" s="975" t="s">
        <v>804</v>
      </c>
      <c r="B1799" s="940" t="s">
        <v>20</v>
      </c>
      <c r="C1799" s="940" t="s">
        <v>701</v>
      </c>
      <c r="D1799" s="941" t="s">
        <v>805</v>
      </c>
      <c r="E1799" s="942" t="s">
        <v>786</v>
      </c>
      <c r="F1799" s="940" t="s">
        <v>1000</v>
      </c>
      <c r="G1799" s="941" t="s">
        <v>1008</v>
      </c>
      <c r="H1799" s="941" t="s">
        <v>806</v>
      </c>
      <c r="I1799" s="941" t="s">
        <v>807</v>
      </c>
      <c r="J1799" s="943" t="s">
        <v>1009</v>
      </c>
      <c r="K1799" s="940" t="s">
        <v>1010</v>
      </c>
      <c r="L1799" s="941" t="s">
        <v>1011</v>
      </c>
      <c r="M1799" s="940" t="s">
        <v>1012</v>
      </c>
      <c r="N1799" s="941" t="s">
        <v>1013</v>
      </c>
      <c r="O1799" s="940" t="s">
        <v>1014</v>
      </c>
      <c r="P1799" s="940" t="s">
        <v>1015</v>
      </c>
      <c r="Q1799" s="944" t="s">
        <v>1016</v>
      </c>
      <c r="R1799" s="940" t="s">
        <v>703</v>
      </c>
      <c r="S1799" s="941" t="s">
        <v>1017</v>
      </c>
      <c r="T1799" s="940" t="s">
        <v>808</v>
      </c>
      <c r="U1799" s="940" t="s">
        <v>1018</v>
      </c>
      <c r="V1799" s="945" t="s">
        <v>809</v>
      </c>
      <c r="W1799" s="945" t="s">
        <v>1019</v>
      </c>
      <c r="X1799" s="940" t="s">
        <v>1020</v>
      </c>
      <c r="Y1799" s="941" t="s">
        <v>1021</v>
      </c>
    </row>
    <row r="1800" spans="1:45" ht="16.2" thickTop="1">
      <c r="B1800" t="s">
        <v>709</v>
      </c>
      <c r="C1800" t="s">
        <v>986</v>
      </c>
      <c r="D1800" s="18" t="s">
        <v>814</v>
      </c>
      <c r="E1800" s="55">
        <v>43703</v>
      </c>
      <c r="H1800" s="165"/>
      <c r="I1800" s="166"/>
      <c r="P1800" s="27"/>
      <c r="Q1800" s="27"/>
      <c r="R1800" s="27">
        <v>7.1</v>
      </c>
      <c r="S1800" s="27">
        <v>63.9</v>
      </c>
      <c r="T1800" s="24">
        <v>125.04001949367084</v>
      </c>
      <c r="U1800" s="24">
        <v>25.991011604245841</v>
      </c>
      <c r="V1800" s="24">
        <v>4.9462204240306162</v>
      </c>
      <c r="W1800" s="371">
        <v>96.961862745098045</v>
      </c>
      <c r="X1800" s="27" t="s">
        <v>815</v>
      </c>
      <c r="Y1800" s="24">
        <v>151.0310310979167</v>
      </c>
    </row>
    <row r="1801" spans="1:45">
      <c r="A1801" s="108">
        <v>61</v>
      </c>
      <c r="B1801" t="s">
        <v>709</v>
      </c>
      <c r="C1801" t="s">
        <v>986</v>
      </c>
      <c r="D1801" s="18" t="s">
        <v>817</v>
      </c>
      <c r="E1801" s="55">
        <v>43703</v>
      </c>
      <c r="G1801">
        <v>2</v>
      </c>
      <c r="H1801" s="165">
        <v>0.09</v>
      </c>
      <c r="I1801" s="166">
        <v>0.09</v>
      </c>
      <c r="J1801" s="70">
        <v>1</v>
      </c>
      <c r="K1801" t="s">
        <v>1025</v>
      </c>
      <c r="L1801">
        <v>2</v>
      </c>
      <c r="M1801">
        <v>2</v>
      </c>
      <c r="N1801" t="s">
        <v>1189</v>
      </c>
      <c r="P1801" s="27">
        <v>16.8</v>
      </c>
      <c r="Q1801" s="27">
        <v>28.1</v>
      </c>
      <c r="R1801" s="27">
        <v>7.13</v>
      </c>
      <c r="S1801" s="27">
        <v>67.2</v>
      </c>
      <c r="T1801" s="24">
        <v>112.75640506329108</v>
      </c>
      <c r="U1801" s="24">
        <v>28.219659034625604</v>
      </c>
      <c r="V1801" s="24">
        <v>7.0208532691640793</v>
      </c>
      <c r="W1801" s="371">
        <v>96.234229999999997</v>
      </c>
      <c r="X1801" s="27" t="s">
        <v>815</v>
      </c>
      <c r="Y1801" s="24">
        <v>140.97606409791669</v>
      </c>
    </row>
    <row r="1804" spans="1:45" ht="31.8" thickBot="1">
      <c r="A1804" s="975" t="s">
        <v>20</v>
      </c>
      <c r="B1804" s="940" t="s">
        <v>701</v>
      </c>
      <c r="C1804" s="941" t="s">
        <v>805</v>
      </c>
      <c r="D1804" s="942" t="s">
        <v>786</v>
      </c>
      <c r="E1804" s="940" t="s">
        <v>1000</v>
      </c>
      <c r="F1804" s="941" t="s">
        <v>1008</v>
      </c>
      <c r="G1804" s="941" t="s">
        <v>806</v>
      </c>
      <c r="H1804" s="941" t="s">
        <v>807</v>
      </c>
      <c r="I1804" s="943" t="s">
        <v>1009</v>
      </c>
      <c r="J1804" s="940" t="s">
        <v>1010</v>
      </c>
      <c r="K1804" s="941" t="s">
        <v>1011</v>
      </c>
      <c r="L1804" s="940" t="s">
        <v>1012</v>
      </c>
      <c r="M1804" s="941" t="s">
        <v>1013</v>
      </c>
      <c r="N1804" s="940" t="s">
        <v>1014</v>
      </c>
      <c r="O1804" s="940" t="s">
        <v>1015</v>
      </c>
      <c r="P1804" s="944" t="s">
        <v>1016</v>
      </c>
      <c r="Q1804" s="940" t="s">
        <v>703</v>
      </c>
      <c r="R1804" s="941" t="s">
        <v>1017</v>
      </c>
      <c r="S1804" s="940" t="s">
        <v>808</v>
      </c>
      <c r="T1804" s="940" t="s">
        <v>1018</v>
      </c>
      <c r="U1804" s="945" t="s">
        <v>809</v>
      </c>
      <c r="V1804" s="945" t="s">
        <v>1019</v>
      </c>
      <c r="W1804" s="940" t="s">
        <v>1020</v>
      </c>
      <c r="X1804" s="941" t="s">
        <v>1021</v>
      </c>
    </row>
    <row r="1805" spans="1:45" ht="16.2" thickTop="1">
      <c r="A1805" s="108" t="s">
        <v>709</v>
      </c>
      <c r="B1805" t="s">
        <v>985</v>
      </c>
      <c r="C1805">
        <v>0.25</v>
      </c>
      <c r="D1805" s="55">
        <v>44068</v>
      </c>
      <c r="F1805">
        <v>2</v>
      </c>
      <c r="G1805">
        <v>0.6</v>
      </c>
      <c r="H1805">
        <v>0.55000000000000004</v>
      </c>
      <c r="J1805" t="s">
        <v>1114</v>
      </c>
      <c r="K1805" t="s">
        <v>1190</v>
      </c>
      <c r="L1805">
        <v>2</v>
      </c>
      <c r="M1805" t="s">
        <v>1035</v>
      </c>
      <c r="N1805" t="s">
        <v>815</v>
      </c>
      <c r="O1805" s="24">
        <v>14.61</v>
      </c>
      <c r="P1805" s="27">
        <v>30.3</v>
      </c>
      <c r="Q1805" s="27">
        <v>7.06</v>
      </c>
      <c r="R1805" s="27">
        <v>33</v>
      </c>
      <c r="S1805" s="24" t="s">
        <v>811</v>
      </c>
      <c r="T1805" s="24" t="s">
        <v>811</v>
      </c>
      <c r="U1805" s="24">
        <v>2.9434449510948881</v>
      </c>
      <c r="V1805" s="371">
        <v>60.58894561893365</v>
      </c>
    </row>
    <row r="1806" spans="1:45">
      <c r="A1806" s="108" t="s">
        <v>709</v>
      </c>
      <c r="B1806" t="s">
        <v>985</v>
      </c>
      <c r="C1806">
        <v>0.45</v>
      </c>
      <c r="D1806" s="55">
        <v>44068</v>
      </c>
      <c r="O1806" s="24">
        <v>14.78</v>
      </c>
      <c r="P1806" s="27">
        <v>30.2</v>
      </c>
      <c r="Q1806" s="27">
        <v>6.47</v>
      </c>
      <c r="R1806" s="27">
        <v>187.9</v>
      </c>
      <c r="S1806" s="24" t="s">
        <v>811</v>
      </c>
      <c r="T1806" s="24" t="s">
        <v>811</v>
      </c>
      <c r="U1806" s="24">
        <v>3.1978167369919768</v>
      </c>
      <c r="V1806" s="371">
        <v>56.400672782874622</v>
      </c>
    </row>
    <row r="1808" spans="1:45" s="747" customFormat="1" ht="31.8" thickBot="1">
      <c r="A1808" s="977" t="s">
        <v>804</v>
      </c>
      <c r="B1808" s="863" t="s">
        <v>20</v>
      </c>
      <c r="C1808" s="863" t="s">
        <v>701</v>
      </c>
      <c r="D1808" s="863" t="s">
        <v>805</v>
      </c>
      <c r="E1808" s="865" t="s">
        <v>786</v>
      </c>
      <c r="F1808" s="863" t="s">
        <v>1000</v>
      </c>
      <c r="G1808" s="863" t="s">
        <v>1008</v>
      </c>
      <c r="H1808" s="863" t="s">
        <v>806</v>
      </c>
      <c r="I1808" s="863" t="s">
        <v>807</v>
      </c>
      <c r="J1808" s="867" t="s">
        <v>1009</v>
      </c>
      <c r="K1808" s="863" t="s">
        <v>1015</v>
      </c>
      <c r="L1808" s="868" t="s">
        <v>1016</v>
      </c>
      <c r="M1808" s="863" t="s">
        <v>703</v>
      </c>
      <c r="N1808" s="863" t="s">
        <v>1017</v>
      </c>
      <c r="O1808" s="863" t="s">
        <v>808</v>
      </c>
      <c r="P1808" s="863" t="s">
        <v>1018</v>
      </c>
      <c r="Q1808" s="870" t="s">
        <v>809</v>
      </c>
      <c r="R1808" s="870" t="s">
        <v>1019</v>
      </c>
      <c r="S1808" s="863" t="s">
        <v>1021</v>
      </c>
      <c r="T1808" s="863" t="s">
        <v>1010</v>
      </c>
      <c r="U1808" s="863" t="s">
        <v>1011</v>
      </c>
      <c r="V1808" s="863" t="s">
        <v>1012</v>
      </c>
      <c r="W1808" s="863" t="s">
        <v>1013</v>
      </c>
      <c r="X1808" s="863" t="s">
        <v>1014</v>
      </c>
    </row>
    <row r="1809" spans="1:45" ht="16.2" thickTop="1">
      <c r="B1809" t="s">
        <v>709</v>
      </c>
      <c r="C1809" t="s">
        <v>984</v>
      </c>
      <c r="D1809" s="27" t="s">
        <v>814</v>
      </c>
      <c r="E1809" s="133">
        <v>44433</v>
      </c>
      <c r="J1809" s="172"/>
      <c r="K1809" s="27" t="s">
        <v>815</v>
      </c>
      <c r="L1809" s="27" t="s">
        <v>815</v>
      </c>
      <c r="M1809" s="24">
        <v>7.54</v>
      </c>
      <c r="N1809" s="27">
        <v>166.3</v>
      </c>
      <c r="O1809" s="24">
        <v>243.1874285714286</v>
      </c>
      <c r="P1809" s="24">
        <v>27.539554761904796</v>
      </c>
      <c r="Q1809" s="71">
        <v>8.75152013505474</v>
      </c>
      <c r="R1809" s="371">
        <v>246.39089430894302</v>
      </c>
      <c r="S1809" s="24">
        <v>270.72698333333341</v>
      </c>
    </row>
    <row r="1810" spans="1:45">
      <c r="B1810" t="s">
        <v>709</v>
      </c>
      <c r="C1810" t="s">
        <v>984</v>
      </c>
      <c r="D1810" s="27" t="s">
        <v>817</v>
      </c>
      <c r="E1810" s="133">
        <v>44433</v>
      </c>
      <c r="H1810">
        <v>0.12</v>
      </c>
      <c r="I1810">
        <v>0.12</v>
      </c>
      <c r="J1810" s="172">
        <v>1</v>
      </c>
      <c r="K1810" s="27">
        <v>17.579999999999998</v>
      </c>
      <c r="L1810" s="27">
        <v>27.6</v>
      </c>
      <c r="M1810" s="24">
        <v>7.51</v>
      </c>
      <c r="N1810" s="27">
        <v>176.49999999999997</v>
      </c>
      <c r="O1810" s="24">
        <v>189.584</v>
      </c>
      <c r="P1810" s="24">
        <v>2.4805833333333807</v>
      </c>
      <c r="Q1810" s="71">
        <v>8.8201595086630125</v>
      </c>
      <c r="R1810" s="371">
        <v>224.48032520325202</v>
      </c>
      <c r="S1810" s="24">
        <v>192.06458333333339</v>
      </c>
      <c r="T1810" t="s">
        <v>1025</v>
      </c>
      <c r="U1810" t="s">
        <v>1047</v>
      </c>
      <c r="V1810" t="s">
        <v>1042</v>
      </c>
      <c r="W1810" t="s">
        <v>714</v>
      </c>
    </row>
    <row r="1812" spans="1:45" s="832" customFormat="1" ht="21" thickBot="1">
      <c r="A1812" s="144" t="s">
        <v>20</v>
      </c>
      <c r="B1812" s="144" t="s">
        <v>701</v>
      </c>
      <c r="C1812" s="146" t="s">
        <v>805</v>
      </c>
      <c r="D1812" s="1559" t="s">
        <v>786</v>
      </c>
      <c r="E1812" s="144" t="s">
        <v>1000</v>
      </c>
      <c r="F1812" s="146" t="s">
        <v>1008</v>
      </c>
      <c r="G1812" s="146" t="s">
        <v>806</v>
      </c>
      <c r="H1812" s="146" t="s">
        <v>807</v>
      </c>
      <c r="I1812" s="1560" t="s">
        <v>1009</v>
      </c>
      <c r="J1812" s="144" t="s">
        <v>1015</v>
      </c>
      <c r="K1812" s="148" t="s">
        <v>1016</v>
      </c>
      <c r="L1812" s="144" t="s">
        <v>703</v>
      </c>
      <c r="M1812" s="146" t="s">
        <v>1017</v>
      </c>
      <c r="N1812" s="149" t="s">
        <v>808</v>
      </c>
      <c r="O1812" s="149" t="s">
        <v>1018</v>
      </c>
      <c r="P1812" s="149" t="s">
        <v>809</v>
      </c>
      <c r="Q1812" s="149" t="s">
        <v>1019</v>
      </c>
      <c r="R1812" s="1409" t="s">
        <v>1021</v>
      </c>
      <c r="S1812" s="144" t="s">
        <v>1010</v>
      </c>
      <c r="T1812" s="146" t="s">
        <v>1011</v>
      </c>
      <c r="U1812" s="144" t="s">
        <v>1012</v>
      </c>
      <c r="V1812" s="146" t="s">
        <v>1013</v>
      </c>
      <c r="W1812" s="144" t="s">
        <v>1014</v>
      </c>
    </row>
    <row r="1813" spans="1:45" s="27" customFormat="1">
      <c r="A1813" t="s">
        <v>709</v>
      </c>
      <c r="B1813" t="s">
        <v>986</v>
      </c>
      <c r="C1813" s="27">
        <v>0.15</v>
      </c>
      <c r="D1813" s="55">
        <v>44803</v>
      </c>
      <c r="E1813" s="27" t="s">
        <v>1118</v>
      </c>
      <c r="F1813">
        <v>2</v>
      </c>
      <c r="G1813">
        <v>0.21</v>
      </c>
      <c r="H1813">
        <v>0.21</v>
      </c>
      <c r="I1813" s="1562">
        <v>1</v>
      </c>
      <c r="J1813" s="27">
        <v>11.55</v>
      </c>
      <c r="K1813" s="27">
        <v>25.1</v>
      </c>
      <c r="L1813" s="22">
        <v>7.4</v>
      </c>
      <c r="M1813" s="23">
        <v>167.1</v>
      </c>
      <c r="N1813" s="24">
        <v>27.952083035714285</v>
      </c>
      <c r="O1813" s="24">
        <v>112.87028571428567</v>
      </c>
      <c r="P1813" s="2798">
        <v>4.1695560978992114</v>
      </c>
      <c r="Q1813" s="49">
        <v>84.21542876284056</v>
      </c>
      <c r="R1813" s="24">
        <v>140.82236874999995</v>
      </c>
      <c r="S1813" t="s">
        <v>1025</v>
      </c>
      <c r="T1813">
        <v>1</v>
      </c>
      <c r="U1813">
        <v>2</v>
      </c>
      <c r="V1813" t="s">
        <v>1105</v>
      </c>
      <c r="W1813"/>
    </row>
    <row r="1814" spans="1:45" s="27" customFormat="1">
      <c r="A1814" t="s">
        <v>709</v>
      </c>
      <c r="B1814" t="s">
        <v>986</v>
      </c>
      <c r="C1814" s="27">
        <v>0.15</v>
      </c>
      <c r="D1814" s="55">
        <v>44803</v>
      </c>
      <c r="E1814" s="27" t="s">
        <v>1130</v>
      </c>
      <c r="F1814"/>
      <c r="G1814"/>
      <c r="H1814"/>
      <c r="I1814" s="1562"/>
      <c r="J1814" s="27">
        <v>11.55</v>
      </c>
      <c r="K1814" s="27">
        <v>25.1</v>
      </c>
      <c r="L1814" s="22">
        <v>7.41</v>
      </c>
      <c r="M1814" s="23">
        <v>170.40000000000003</v>
      </c>
      <c r="N1814" s="24">
        <v>15.39005446428574</v>
      </c>
      <c r="O1814" s="24">
        <v>110.91771428571427</v>
      </c>
      <c r="P1814" s="2798">
        <v>4.882300730018736</v>
      </c>
      <c r="Q1814" s="49">
        <v>87.967103617686476</v>
      </c>
      <c r="R1814" s="24">
        <v>126.30776875000001</v>
      </c>
      <c r="S1814"/>
      <c r="T1814"/>
      <c r="U1814"/>
      <c r="V1814"/>
      <c r="W1814"/>
    </row>
    <row r="1817" spans="1:45">
      <c r="A1817" s="973" t="s">
        <v>987</v>
      </c>
    </row>
    <row r="1818" spans="1:45" s="775" customFormat="1" ht="31.8" thickBot="1">
      <c r="A1818" s="979" t="s">
        <v>20</v>
      </c>
      <c r="B1818" s="864" t="s">
        <v>701</v>
      </c>
      <c r="C1818" s="864" t="s">
        <v>846</v>
      </c>
      <c r="D1818" s="956" t="s">
        <v>786</v>
      </c>
      <c r="E1818" s="864" t="s">
        <v>1000</v>
      </c>
      <c r="F1818" s="863" t="s">
        <v>1008</v>
      </c>
      <c r="G1818" s="863" t="s">
        <v>806</v>
      </c>
      <c r="H1818" s="863" t="s">
        <v>807</v>
      </c>
      <c r="I1818" s="867" t="s">
        <v>1009</v>
      </c>
      <c r="J1818" s="864" t="s">
        <v>1015</v>
      </c>
      <c r="K1818" s="957" t="s">
        <v>1016</v>
      </c>
      <c r="L1818" s="864" t="s">
        <v>703</v>
      </c>
      <c r="M1818" s="863" t="s">
        <v>1017</v>
      </c>
      <c r="N1818" s="864" t="s">
        <v>808</v>
      </c>
      <c r="O1818" s="864" t="s">
        <v>1018</v>
      </c>
      <c r="P1818" s="958" t="s">
        <v>809</v>
      </c>
      <c r="Q1818" s="958" t="s">
        <v>1019</v>
      </c>
      <c r="R1818" s="864" t="s">
        <v>1020</v>
      </c>
      <c r="S1818" s="863" t="s">
        <v>1021</v>
      </c>
      <c r="T1818" s="864" t="s">
        <v>1010</v>
      </c>
      <c r="U1818" s="863" t="s">
        <v>1011</v>
      </c>
      <c r="V1818" s="864" t="s">
        <v>1012</v>
      </c>
      <c r="W1818" s="863" t="s">
        <v>1013</v>
      </c>
      <c r="X1818" s="864" t="s">
        <v>1014</v>
      </c>
      <c r="Y1818" s="831"/>
      <c r="Z1818" s="831"/>
      <c r="AA1818" s="831"/>
      <c r="AB1818" s="831"/>
      <c r="AC1818" s="831"/>
      <c r="AD1818" s="831"/>
      <c r="AE1818" s="831"/>
      <c r="AF1818" s="831"/>
      <c r="AG1818" s="831"/>
      <c r="AH1818" s="831"/>
      <c r="AI1818" s="831"/>
      <c r="AJ1818" s="831"/>
      <c r="AK1818" s="831"/>
      <c r="AL1818" s="831"/>
      <c r="AM1818" s="831"/>
      <c r="AN1818" s="831"/>
      <c r="AO1818" s="831"/>
      <c r="AP1818" s="831"/>
      <c r="AQ1818" s="831"/>
      <c r="AR1818" s="831"/>
      <c r="AS1818" s="831"/>
    </row>
    <row r="1819" spans="1:45" s="154" customFormat="1" ht="16.2" thickTop="1">
      <c r="A1819" s="108" t="s">
        <v>709</v>
      </c>
      <c r="B1819" s="27" t="s">
        <v>988</v>
      </c>
      <c r="C1819" s="27">
        <v>0.5</v>
      </c>
      <c r="D1819" s="139">
        <v>43347</v>
      </c>
      <c r="E1819" s="27"/>
      <c r="F1819" s="27">
        <v>2</v>
      </c>
      <c r="G1819" s="27">
        <v>5.1100000000000003</v>
      </c>
      <c r="H1819" s="27">
        <v>5.1100000000000003</v>
      </c>
      <c r="I1819" s="27"/>
      <c r="J1819" s="27">
        <v>8.7799999999999994</v>
      </c>
      <c r="K1819" s="27">
        <v>26.6</v>
      </c>
      <c r="L1819" s="27">
        <v>6.82</v>
      </c>
      <c r="M1819" s="27">
        <v>13.8</v>
      </c>
      <c r="N1819" s="24">
        <v>2.2632737341772149</v>
      </c>
      <c r="O1819" s="24">
        <v>9.6526151239452476E-2</v>
      </c>
      <c r="P1819" s="24">
        <v>0.48420695120570584</v>
      </c>
      <c r="Q1819" s="371">
        <v>24.648714236470177</v>
      </c>
      <c r="R1819" s="27"/>
      <c r="S1819" s="27"/>
      <c r="T1819" s="27" t="s">
        <v>1044</v>
      </c>
      <c r="U1819" s="27">
        <v>2</v>
      </c>
      <c r="V1819" s="27">
        <v>2</v>
      </c>
      <c r="W1819" t="s">
        <v>1106</v>
      </c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</row>
    <row r="1820" spans="1:45" s="154" customFormat="1">
      <c r="A1820" s="108" t="s">
        <v>709</v>
      </c>
      <c r="B1820" s="27" t="s">
        <v>988</v>
      </c>
      <c r="C1820" s="27">
        <v>1</v>
      </c>
      <c r="D1820" s="139">
        <v>43347</v>
      </c>
      <c r="E1820" s="27"/>
      <c r="F1820" s="27"/>
      <c r="G1820" s="27"/>
      <c r="H1820" s="27"/>
      <c r="I1820" s="27"/>
      <c r="J1820" s="27">
        <v>8.85</v>
      </c>
      <c r="K1820" s="27">
        <v>26.4</v>
      </c>
      <c r="L1820" s="27" t="s">
        <v>811</v>
      </c>
      <c r="M1820" s="27" t="s">
        <v>811</v>
      </c>
      <c r="N1820" s="27" t="s">
        <v>811</v>
      </c>
      <c r="O1820" s="27" t="s">
        <v>811</v>
      </c>
      <c r="P1820" s="24" t="s">
        <v>811</v>
      </c>
      <c r="Q1820" s="24" t="s">
        <v>811</v>
      </c>
      <c r="R1820" s="27"/>
      <c r="S1820" s="27"/>
      <c r="T1820" s="27"/>
      <c r="U1820" s="27"/>
      <c r="V1820" s="27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</row>
    <row r="1821" spans="1:45" s="154" customFormat="1">
      <c r="A1821" s="108" t="s">
        <v>709</v>
      </c>
      <c r="B1821" s="27" t="s">
        <v>988</v>
      </c>
      <c r="C1821" s="27">
        <v>2</v>
      </c>
      <c r="D1821" s="139">
        <v>43347</v>
      </c>
      <c r="E1821" s="27"/>
      <c r="F1821" s="27"/>
      <c r="G1821" s="27"/>
      <c r="H1821" s="27"/>
      <c r="I1821" s="27"/>
      <c r="J1821" s="27">
        <v>8.75</v>
      </c>
      <c r="K1821" s="27">
        <v>26.2</v>
      </c>
      <c r="L1821" s="27" t="s">
        <v>811</v>
      </c>
      <c r="M1821" s="27" t="s">
        <v>811</v>
      </c>
      <c r="N1821" s="27" t="s">
        <v>811</v>
      </c>
      <c r="O1821" s="27" t="s">
        <v>811</v>
      </c>
      <c r="P1821" s="24" t="s">
        <v>811</v>
      </c>
      <c r="Q1821" s="24" t="s">
        <v>811</v>
      </c>
      <c r="R1821" s="27"/>
      <c r="S1821" s="27"/>
      <c r="T1821" s="27"/>
      <c r="U1821" s="27"/>
      <c r="V1821" s="27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</row>
    <row r="1822" spans="1:45" s="154" customFormat="1">
      <c r="A1822" s="108" t="s">
        <v>709</v>
      </c>
      <c r="B1822" s="27" t="s">
        <v>988</v>
      </c>
      <c r="C1822" s="27">
        <v>3</v>
      </c>
      <c r="D1822" s="139">
        <v>43347</v>
      </c>
      <c r="E1822" s="27"/>
      <c r="F1822" s="27"/>
      <c r="G1822" s="27"/>
      <c r="H1822" s="27"/>
      <c r="I1822" s="27"/>
      <c r="J1822" s="27">
        <v>8.65</v>
      </c>
      <c r="K1822" s="27">
        <v>26.1</v>
      </c>
      <c r="L1822" s="27" t="s">
        <v>811</v>
      </c>
      <c r="M1822" s="27" t="s">
        <v>811</v>
      </c>
      <c r="N1822" s="27" t="s">
        <v>811</v>
      </c>
      <c r="O1822" s="27" t="s">
        <v>811</v>
      </c>
      <c r="P1822" s="24" t="s">
        <v>811</v>
      </c>
      <c r="Q1822" s="24" t="s">
        <v>811</v>
      </c>
      <c r="R1822" s="27"/>
      <c r="S1822" s="27"/>
      <c r="T1822" s="27"/>
      <c r="U1822" s="27"/>
      <c r="V1822" s="27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</row>
    <row r="1823" spans="1:45" s="154" customFormat="1">
      <c r="A1823" s="108" t="s">
        <v>709</v>
      </c>
      <c r="B1823" s="27" t="s">
        <v>988</v>
      </c>
      <c r="C1823" s="27">
        <v>4</v>
      </c>
      <c r="D1823" s="139">
        <v>43347</v>
      </c>
      <c r="E1823" s="27"/>
      <c r="F1823" s="27"/>
      <c r="G1823" s="27"/>
      <c r="H1823" s="27"/>
      <c r="I1823" s="27"/>
      <c r="J1823" s="27">
        <v>8.57</v>
      </c>
      <c r="K1823" s="27">
        <v>26.1</v>
      </c>
      <c r="L1823" s="27">
        <v>6.78</v>
      </c>
      <c r="M1823" s="27">
        <v>14.1</v>
      </c>
      <c r="N1823" s="24">
        <v>2.530414240506329</v>
      </c>
      <c r="O1823" s="24">
        <v>0.87872839491033727</v>
      </c>
      <c r="P1823" s="24">
        <v>0.62255179440733599</v>
      </c>
      <c r="Q1823" s="371">
        <v>24.648714236470177</v>
      </c>
      <c r="R1823" s="27"/>
      <c r="S1823" s="27"/>
      <c r="T1823" s="27"/>
      <c r="U1823" s="27"/>
      <c r="V1823" s="27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</row>
    <row r="1825" spans="1:27" ht="31.8" thickBot="1">
      <c r="A1825" s="974" t="s">
        <v>804</v>
      </c>
      <c r="B1825" s="934" t="s">
        <v>20</v>
      </c>
      <c r="C1825" s="934" t="s">
        <v>701</v>
      </c>
      <c r="D1825" s="935" t="s">
        <v>805</v>
      </c>
      <c r="E1825" s="936" t="s">
        <v>786</v>
      </c>
      <c r="F1825" s="934" t="s">
        <v>1000</v>
      </c>
      <c r="G1825" s="935" t="s">
        <v>1008</v>
      </c>
      <c r="H1825" s="935" t="s">
        <v>806</v>
      </c>
      <c r="I1825" s="935" t="s">
        <v>807</v>
      </c>
      <c r="J1825" s="937" t="s">
        <v>1009</v>
      </c>
      <c r="K1825" s="934" t="s">
        <v>1010</v>
      </c>
      <c r="L1825" s="935" t="s">
        <v>1011</v>
      </c>
      <c r="M1825" s="934" t="s">
        <v>1012</v>
      </c>
      <c r="N1825" s="935" t="s">
        <v>1013</v>
      </c>
      <c r="O1825" s="934" t="s">
        <v>1014</v>
      </c>
      <c r="P1825" s="934" t="s">
        <v>1015</v>
      </c>
      <c r="Q1825" s="938" t="s">
        <v>1016</v>
      </c>
      <c r="R1825" s="934" t="s">
        <v>703</v>
      </c>
      <c r="S1825" s="935" t="s">
        <v>1017</v>
      </c>
      <c r="T1825" s="934" t="s">
        <v>808</v>
      </c>
      <c r="U1825" s="934" t="s">
        <v>1018</v>
      </c>
      <c r="V1825" s="939" t="s">
        <v>809</v>
      </c>
      <c r="W1825" s="939" t="s">
        <v>1019</v>
      </c>
      <c r="X1825" s="934" t="s">
        <v>1020</v>
      </c>
      <c r="Y1825" s="935" t="s">
        <v>1021</v>
      </c>
    </row>
    <row r="1826" spans="1:27">
      <c r="A1826" s="108">
        <v>70</v>
      </c>
      <c r="B1826" t="s">
        <v>709</v>
      </c>
      <c r="C1826" t="s">
        <v>989</v>
      </c>
      <c r="D1826" s="18">
        <v>0.5</v>
      </c>
      <c r="E1826" s="55">
        <v>43705</v>
      </c>
      <c r="G1826">
        <v>2</v>
      </c>
      <c r="H1826" s="165">
        <v>4.95</v>
      </c>
      <c r="I1826" s="166">
        <v>3.03</v>
      </c>
      <c r="J1826" s="70">
        <v>0.61212121212121207</v>
      </c>
      <c r="K1826" t="s">
        <v>1025</v>
      </c>
      <c r="L1826">
        <v>2</v>
      </c>
      <c r="M1826">
        <v>2</v>
      </c>
      <c r="N1826" t="s">
        <v>1106</v>
      </c>
      <c r="O1826" t="s">
        <v>1191</v>
      </c>
      <c r="P1826" s="27">
        <v>8.23</v>
      </c>
      <c r="Q1826" s="27">
        <v>23.9</v>
      </c>
      <c r="R1826" s="27">
        <v>6.58</v>
      </c>
      <c r="S1826" s="27">
        <v>13.6</v>
      </c>
      <c r="T1826" s="24">
        <v>3.2545598734177204</v>
      </c>
      <c r="U1826" s="24">
        <v>2.3148261755406132</v>
      </c>
      <c r="V1826" s="24">
        <v>0.54302665334257005</v>
      </c>
      <c r="W1826" s="371">
        <v>21.025894607843135</v>
      </c>
      <c r="X1826" s="27" t="s">
        <v>815</v>
      </c>
      <c r="Y1826" s="24">
        <v>5.569386048958334</v>
      </c>
    </row>
    <row r="1827" spans="1:27">
      <c r="B1827" t="s">
        <v>709</v>
      </c>
      <c r="C1827" t="s">
        <v>989</v>
      </c>
      <c r="D1827" s="18">
        <v>1</v>
      </c>
      <c r="E1827" s="55">
        <v>43705</v>
      </c>
      <c r="H1827" s="165"/>
      <c r="I1827" s="166"/>
      <c r="P1827" s="27">
        <v>8.26</v>
      </c>
      <c r="Q1827" s="27">
        <v>23.9</v>
      </c>
      <c r="R1827" s="27" t="s">
        <v>811</v>
      </c>
      <c r="S1827" s="27" t="s">
        <v>811</v>
      </c>
      <c r="T1827" s="27" t="s">
        <v>811</v>
      </c>
      <c r="U1827" s="27" t="s">
        <v>811</v>
      </c>
      <c r="V1827" s="27" t="s">
        <v>811</v>
      </c>
      <c r="W1827" s="27" t="s">
        <v>811</v>
      </c>
      <c r="X1827" s="27" t="s">
        <v>815</v>
      </c>
      <c r="Y1827" s="27" t="s">
        <v>811</v>
      </c>
    </row>
    <row r="1828" spans="1:27">
      <c r="B1828" t="s">
        <v>709</v>
      </c>
      <c r="C1828" t="s">
        <v>989</v>
      </c>
      <c r="D1828" s="18">
        <v>2</v>
      </c>
      <c r="E1828" s="55">
        <v>43705</v>
      </c>
      <c r="H1828" s="165"/>
      <c r="I1828" s="166"/>
      <c r="P1828" s="27">
        <v>8.25</v>
      </c>
      <c r="Q1828" s="27">
        <v>23.9</v>
      </c>
      <c r="R1828" s="27" t="s">
        <v>811</v>
      </c>
      <c r="S1828" s="27" t="s">
        <v>811</v>
      </c>
      <c r="T1828" s="27" t="s">
        <v>811</v>
      </c>
      <c r="U1828" s="27" t="s">
        <v>811</v>
      </c>
      <c r="V1828" s="27" t="s">
        <v>811</v>
      </c>
      <c r="W1828" s="27" t="s">
        <v>811</v>
      </c>
      <c r="X1828" s="27" t="s">
        <v>815</v>
      </c>
      <c r="Y1828" s="27" t="s">
        <v>811</v>
      </c>
    </row>
    <row r="1829" spans="1:27">
      <c r="B1829" t="s">
        <v>709</v>
      </c>
      <c r="C1829" t="s">
        <v>989</v>
      </c>
      <c r="D1829" s="18">
        <v>3</v>
      </c>
      <c r="E1829" s="55">
        <v>43705</v>
      </c>
      <c r="H1829" s="165"/>
      <c r="I1829" s="166"/>
      <c r="P1829" s="24">
        <v>8</v>
      </c>
      <c r="Q1829" s="27">
        <v>23.8</v>
      </c>
      <c r="R1829" s="27" t="s">
        <v>811</v>
      </c>
      <c r="S1829" s="27" t="s">
        <v>811</v>
      </c>
      <c r="T1829" s="27" t="s">
        <v>811</v>
      </c>
      <c r="U1829" s="27" t="s">
        <v>811</v>
      </c>
      <c r="V1829" s="27" t="s">
        <v>811</v>
      </c>
      <c r="W1829" s="27" t="s">
        <v>811</v>
      </c>
      <c r="X1829" s="27" t="s">
        <v>815</v>
      </c>
      <c r="Y1829" s="27" t="s">
        <v>811</v>
      </c>
    </row>
    <row r="1830" spans="1:27">
      <c r="B1830" t="s">
        <v>709</v>
      </c>
      <c r="C1830" t="s">
        <v>989</v>
      </c>
      <c r="D1830" s="18">
        <v>4</v>
      </c>
      <c r="E1830" s="55">
        <v>43705</v>
      </c>
      <c r="H1830" s="165"/>
      <c r="I1830" s="166"/>
      <c r="P1830" s="27">
        <v>8.01</v>
      </c>
      <c r="Q1830" s="27">
        <v>23.8</v>
      </c>
      <c r="R1830" s="27" t="s">
        <v>811</v>
      </c>
      <c r="S1830" s="27" t="s">
        <v>811</v>
      </c>
      <c r="T1830" s="27" t="s">
        <v>811</v>
      </c>
      <c r="U1830" s="27" t="s">
        <v>811</v>
      </c>
      <c r="V1830" s="27" t="s">
        <v>811</v>
      </c>
      <c r="W1830" s="27" t="s">
        <v>811</v>
      </c>
      <c r="X1830" s="27" t="s">
        <v>815</v>
      </c>
      <c r="Y1830" s="27" t="s">
        <v>811</v>
      </c>
    </row>
    <row r="1831" spans="1:27">
      <c r="B1831" t="s">
        <v>709</v>
      </c>
      <c r="C1831" t="s">
        <v>989</v>
      </c>
      <c r="D1831" s="18">
        <v>4.5</v>
      </c>
      <c r="E1831" s="55">
        <v>43705</v>
      </c>
      <c r="H1831" s="165"/>
      <c r="I1831" s="166"/>
      <c r="P1831" s="27">
        <v>8.02</v>
      </c>
      <c r="Q1831" s="27">
        <v>23.8</v>
      </c>
      <c r="R1831" s="27" t="s">
        <v>811</v>
      </c>
      <c r="S1831" s="27" t="s">
        <v>811</v>
      </c>
      <c r="T1831" s="27" t="s">
        <v>811</v>
      </c>
      <c r="U1831" s="27" t="s">
        <v>811</v>
      </c>
      <c r="V1831" s="27" t="s">
        <v>811</v>
      </c>
      <c r="W1831" s="27" t="s">
        <v>811</v>
      </c>
      <c r="X1831" s="27" t="s">
        <v>815</v>
      </c>
      <c r="Y1831" s="27" t="s">
        <v>811</v>
      </c>
      <c r="AA1831" s="55"/>
    </row>
    <row r="1832" spans="1:27">
      <c r="B1832" t="s">
        <v>709</v>
      </c>
      <c r="C1832" t="s">
        <v>989</v>
      </c>
      <c r="D1832" s="18" t="s">
        <v>814</v>
      </c>
      <c r="E1832" s="55">
        <v>43705</v>
      </c>
      <c r="H1832" s="165"/>
      <c r="I1832" s="166"/>
      <c r="P1832" s="27" t="s">
        <v>815</v>
      </c>
      <c r="Q1832" s="27" t="s">
        <v>815</v>
      </c>
      <c r="R1832" s="27">
        <v>6.55</v>
      </c>
      <c r="S1832" s="27">
        <v>13.4</v>
      </c>
      <c r="T1832" s="24">
        <v>14.513116075949366</v>
      </c>
      <c r="U1832" s="24">
        <v>17.583837273008967</v>
      </c>
      <c r="V1832" s="24">
        <v>0.77175070445867755</v>
      </c>
      <c r="W1832" s="371">
        <v>19.628835784313729</v>
      </c>
      <c r="X1832" s="27" t="s">
        <v>815</v>
      </c>
      <c r="Y1832" s="24">
        <v>32.096953348958337</v>
      </c>
    </row>
    <row r="1834" spans="1:27" ht="31.8" thickBot="1">
      <c r="A1834" s="975" t="s">
        <v>20</v>
      </c>
      <c r="B1834" s="940" t="s">
        <v>701</v>
      </c>
      <c r="C1834" s="941" t="s">
        <v>805</v>
      </c>
      <c r="D1834" s="942" t="s">
        <v>786</v>
      </c>
      <c r="E1834" s="940" t="s">
        <v>1000</v>
      </c>
      <c r="F1834" s="941" t="s">
        <v>1008</v>
      </c>
      <c r="G1834" s="941" t="s">
        <v>806</v>
      </c>
      <c r="H1834" s="941" t="s">
        <v>807</v>
      </c>
      <c r="I1834" s="943" t="s">
        <v>1009</v>
      </c>
      <c r="J1834" s="940" t="s">
        <v>1010</v>
      </c>
      <c r="K1834" s="941" t="s">
        <v>1011</v>
      </c>
      <c r="L1834" s="940" t="s">
        <v>1012</v>
      </c>
      <c r="M1834" s="941" t="s">
        <v>1013</v>
      </c>
      <c r="N1834" s="940" t="s">
        <v>1014</v>
      </c>
      <c r="O1834" s="940" t="s">
        <v>1015</v>
      </c>
      <c r="P1834" s="944" t="s">
        <v>1016</v>
      </c>
      <c r="Q1834" s="940" t="s">
        <v>703</v>
      </c>
      <c r="R1834" s="941" t="s">
        <v>1017</v>
      </c>
      <c r="S1834" s="940" t="s">
        <v>808</v>
      </c>
      <c r="T1834" s="940" t="s">
        <v>1018</v>
      </c>
      <c r="U1834" s="945" t="s">
        <v>809</v>
      </c>
      <c r="V1834" s="945" t="s">
        <v>1019</v>
      </c>
      <c r="W1834" s="940" t="s">
        <v>1020</v>
      </c>
      <c r="X1834" s="941" t="s">
        <v>1021</v>
      </c>
    </row>
    <row r="1835" spans="1:27" ht="16.2" thickTop="1">
      <c r="A1835" s="108" t="s">
        <v>709</v>
      </c>
      <c r="B1835" t="s">
        <v>990</v>
      </c>
      <c r="C1835">
        <v>0.5</v>
      </c>
      <c r="D1835" s="55">
        <v>44074</v>
      </c>
      <c r="F1835">
        <v>2</v>
      </c>
      <c r="G1835">
        <v>5</v>
      </c>
      <c r="H1835">
        <v>5</v>
      </c>
      <c r="J1835" t="s">
        <v>1044</v>
      </c>
      <c r="K1835">
        <v>2</v>
      </c>
      <c r="L1835">
        <v>2</v>
      </c>
      <c r="M1835" t="s">
        <v>1192</v>
      </c>
      <c r="N1835" t="s">
        <v>1193</v>
      </c>
      <c r="O1835" s="24">
        <v>7.91</v>
      </c>
      <c r="P1835" s="27">
        <v>23.9</v>
      </c>
      <c r="Q1835" s="24">
        <v>6.53</v>
      </c>
      <c r="R1835" s="23">
        <v>13.8</v>
      </c>
      <c r="S1835" s="371">
        <v>0</v>
      </c>
      <c r="T1835" s="371">
        <v>0.56000000000000005</v>
      </c>
      <c r="U1835" s="24">
        <v>0.54130240517786965</v>
      </c>
      <c r="V1835" s="371">
        <v>31.271035766520409</v>
      </c>
    </row>
    <row r="1836" spans="1:27">
      <c r="A1836" s="108" t="s">
        <v>709</v>
      </c>
      <c r="B1836" t="s">
        <v>990</v>
      </c>
      <c r="C1836">
        <v>1</v>
      </c>
      <c r="D1836" s="55">
        <v>44074</v>
      </c>
      <c r="O1836" s="24">
        <v>7.88</v>
      </c>
      <c r="P1836" s="27">
        <v>24</v>
      </c>
      <c r="Q1836" s="27" t="s">
        <v>811</v>
      </c>
      <c r="R1836" s="27" t="s">
        <v>811</v>
      </c>
      <c r="S1836" s="24" t="s">
        <v>811</v>
      </c>
      <c r="T1836" s="24" t="s">
        <v>811</v>
      </c>
      <c r="U1836" s="24" t="s">
        <v>811</v>
      </c>
      <c r="V1836" s="24" t="s">
        <v>811</v>
      </c>
    </row>
    <row r="1837" spans="1:27">
      <c r="A1837" s="108" t="s">
        <v>709</v>
      </c>
      <c r="B1837" t="s">
        <v>990</v>
      </c>
      <c r="C1837">
        <v>2</v>
      </c>
      <c r="D1837" s="55">
        <v>44074</v>
      </c>
      <c r="O1837" s="24">
        <v>7.81</v>
      </c>
      <c r="P1837" s="27">
        <v>23.9</v>
      </c>
      <c r="Q1837" s="27" t="s">
        <v>811</v>
      </c>
      <c r="R1837" s="27" t="s">
        <v>811</v>
      </c>
      <c r="S1837" s="24" t="s">
        <v>811</v>
      </c>
      <c r="T1837" s="24" t="s">
        <v>811</v>
      </c>
      <c r="U1837" s="24" t="s">
        <v>811</v>
      </c>
      <c r="V1837" s="24" t="s">
        <v>811</v>
      </c>
    </row>
    <row r="1838" spans="1:27">
      <c r="A1838" s="108" t="s">
        <v>709</v>
      </c>
      <c r="B1838" t="s">
        <v>990</v>
      </c>
      <c r="C1838">
        <v>3</v>
      </c>
      <c r="D1838" s="55">
        <v>44074</v>
      </c>
      <c r="O1838" s="24">
        <v>7.68</v>
      </c>
      <c r="P1838" s="27">
        <v>23.8</v>
      </c>
      <c r="Q1838" s="27" t="s">
        <v>811</v>
      </c>
      <c r="R1838" s="27" t="s">
        <v>811</v>
      </c>
      <c r="S1838" s="24" t="s">
        <v>811</v>
      </c>
      <c r="T1838" s="24" t="s">
        <v>811</v>
      </c>
      <c r="U1838" s="24" t="s">
        <v>811</v>
      </c>
      <c r="V1838" s="24" t="s">
        <v>811</v>
      </c>
    </row>
    <row r="1839" spans="1:27">
      <c r="A1839" s="108" t="s">
        <v>709</v>
      </c>
      <c r="B1839" t="s">
        <v>990</v>
      </c>
      <c r="C1839">
        <v>4</v>
      </c>
      <c r="D1839" s="55">
        <v>44074</v>
      </c>
      <c r="O1839" s="24">
        <v>7.61</v>
      </c>
      <c r="P1839" s="27">
        <v>23.8</v>
      </c>
      <c r="Q1839" s="27" t="s">
        <v>811</v>
      </c>
      <c r="R1839" s="27" t="s">
        <v>811</v>
      </c>
      <c r="S1839" s="24" t="s">
        <v>811</v>
      </c>
      <c r="T1839" s="24" t="s">
        <v>811</v>
      </c>
      <c r="U1839" s="24" t="s">
        <v>811</v>
      </c>
      <c r="V1839" s="24" t="s">
        <v>811</v>
      </c>
    </row>
    <row r="1840" spans="1:27">
      <c r="A1840" s="108" t="s">
        <v>709</v>
      </c>
      <c r="B1840" t="s">
        <v>990</v>
      </c>
      <c r="C1840">
        <v>4.75</v>
      </c>
      <c r="D1840" s="55">
        <v>44074</v>
      </c>
      <c r="O1840" s="24">
        <v>7.61</v>
      </c>
      <c r="P1840" s="27">
        <v>23.7</v>
      </c>
      <c r="Q1840" s="27">
        <v>6.54</v>
      </c>
      <c r="R1840" s="27">
        <v>14.1</v>
      </c>
      <c r="S1840" s="371">
        <v>0.7205333333333338</v>
      </c>
      <c r="T1840" s="371">
        <v>0.35466666666666663</v>
      </c>
      <c r="U1840" s="24">
        <v>0.72677653113454033</v>
      </c>
      <c r="V1840" s="371">
        <v>28.279412312192523</v>
      </c>
    </row>
    <row r="1842" spans="1:24" s="747" customFormat="1" ht="31.8" thickBot="1">
      <c r="A1842" s="977" t="s">
        <v>804</v>
      </c>
      <c r="B1842" s="863" t="s">
        <v>20</v>
      </c>
      <c r="C1842" s="863" t="s">
        <v>701</v>
      </c>
      <c r="D1842" s="863" t="s">
        <v>805</v>
      </c>
      <c r="E1842" s="865" t="s">
        <v>786</v>
      </c>
      <c r="F1842" s="863" t="s">
        <v>1000</v>
      </c>
      <c r="G1842" s="863" t="s">
        <v>1008</v>
      </c>
      <c r="H1842" s="863" t="s">
        <v>806</v>
      </c>
      <c r="I1842" s="863" t="s">
        <v>807</v>
      </c>
      <c r="J1842" s="867" t="s">
        <v>1009</v>
      </c>
      <c r="K1842" s="863" t="s">
        <v>1015</v>
      </c>
      <c r="L1842" s="868" t="s">
        <v>1016</v>
      </c>
      <c r="M1842" s="863" t="s">
        <v>703</v>
      </c>
      <c r="N1842" s="863" t="s">
        <v>1017</v>
      </c>
      <c r="O1842" s="863" t="s">
        <v>808</v>
      </c>
      <c r="P1842" s="863" t="s">
        <v>1018</v>
      </c>
      <c r="Q1842" s="870" t="s">
        <v>809</v>
      </c>
      <c r="R1842" s="870" t="s">
        <v>1019</v>
      </c>
      <c r="S1842" s="863" t="s">
        <v>1021</v>
      </c>
      <c r="T1842" s="863" t="s">
        <v>1010</v>
      </c>
      <c r="U1842" s="863" t="s">
        <v>1011</v>
      </c>
      <c r="V1842" s="863" t="s">
        <v>1012</v>
      </c>
      <c r="W1842" s="863" t="s">
        <v>1013</v>
      </c>
      <c r="X1842" s="863" t="s">
        <v>1014</v>
      </c>
    </row>
    <row r="1843" spans="1:24" ht="16.2" thickTop="1">
      <c r="B1843" t="s">
        <v>709</v>
      </c>
      <c r="C1843" t="s">
        <v>991</v>
      </c>
      <c r="D1843" s="27">
        <v>0.5</v>
      </c>
      <c r="E1843" s="133">
        <v>44459</v>
      </c>
      <c r="G1843">
        <v>2</v>
      </c>
      <c r="H1843">
        <v>5.0999999999999996</v>
      </c>
      <c r="I1843">
        <v>4.8</v>
      </c>
      <c r="J1843" s="762">
        <v>0.94117647058823528</v>
      </c>
      <c r="K1843" s="27">
        <v>7.34</v>
      </c>
      <c r="L1843" s="27">
        <v>23.2</v>
      </c>
      <c r="M1843" s="27">
        <v>6.54</v>
      </c>
      <c r="N1843" s="27">
        <v>11.099999999999998</v>
      </c>
      <c r="O1843" s="24">
        <v>1.9881904761904756</v>
      </c>
      <c r="P1843" s="24">
        <v>1.3161373015873026</v>
      </c>
      <c r="Q1843" s="24">
        <v>0.52266666666666683</v>
      </c>
      <c r="R1843" s="371">
        <v>29.296879695379232</v>
      </c>
      <c r="S1843" s="24">
        <v>3.304327777777778</v>
      </c>
      <c r="T1843" t="s">
        <v>1194</v>
      </c>
      <c r="U1843" t="s">
        <v>1047</v>
      </c>
      <c r="V1843" t="s">
        <v>1042</v>
      </c>
      <c r="W1843" t="s">
        <v>1108</v>
      </c>
      <c r="X1843" t="s">
        <v>1195</v>
      </c>
    </row>
    <row r="1844" spans="1:24">
      <c r="B1844" t="s">
        <v>709</v>
      </c>
      <c r="C1844" t="s">
        <v>991</v>
      </c>
      <c r="D1844" s="27">
        <v>1</v>
      </c>
      <c r="E1844" s="133">
        <v>44459</v>
      </c>
      <c r="K1844" s="27">
        <v>8.5299999999999994</v>
      </c>
      <c r="L1844" s="27">
        <v>23.2</v>
      </c>
      <c r="M1844" s="27" t="s">
        <v>811</v>
      </c>
      <c r="N1844" s="27" t="s">
        <v>811</v>
      </c>
      <c r="O1844" s="24" t="s">
        <v>811</v>
      </c>
      <c r="P1844" s="24" t="s">
        <v>811</v>
      </c>
      <c r="Q1844" s="24" t="s">
        <v>811</v>
      </c>
      <c r="R1844" s="24" t="s">
        <v>811</v>
      </c>
      <c r="S1844" s="24" t="s">
        <v>811</v>
      </c>
    </row>
    <row r="1845" spans="1:24">
      <c r="B1845" t="s">
        <v>709</v>
      </c>
      <c r="C1845" t="s">
        <v>991</v>
      </c>
      <c r="D1845" s="27">
        <v>2</v>
      </c>
      <c r="E1845" s="133">
        <v>44459</v>
      </c>
      <c r="K1845" s="24">
        <v>7.9</v>
      </c>
      <c r="L1845" s="27">
        <v>23.1</v>
      </c>
      <c r="M1845" s="27" t="s">
        <v>811</v>
      </c>
      <c r="N1845" s="27" t="s">
        <v>811</v>
      </c>
      <c r="O1845" s="24" t="s">
        <v>811</v>
      </c>
      <c r="P1845" s="24" t="s">
        <v>811</v>
      </c>
      <c r="Q1845" s="24" t="s">
        <v>811</v>
      </c>
      <c r="R1845" s="24" t="s">
        <v>811</v>
      </c>
      <c r="S1845" s="24" t="s">
        <v>811</v>
      </c>
    </row>
    <row r="1846" spans="1:24">
      <c r="B1846" t="s">
        <v>709</v>
      </c>
      <c r="C1846" t="s">
        <v>991</v>
      </c>
      <c r="D1846" s="27">
        <v>3</v>
      </c>
      <c r="E1846" s="133">
        <v>44459</v>
      </c>
      <c r="K1846" s="27">
        <v>7.71</v>
      </c>
      <c r="L1846" s="27">
        <v>23</v>
      </c>
      <c r="M1846" s="27" t="s">
        <v>811</v>
      </c>
      <c r="N1846" s="27" t="s">
        <v>811</v>
      </c>
      <c r="O1846" s="24" t="s">
        <v>811</v>
      </c>
      <c r="P1846" s="24" t="s">
        <v>811</v>
      </c>
      <c r="Q1846" s="24" t="s">
        <v>811</v>
      </c>
      <c r="R1846" s="24" t="s">
        <v>811</v>
      </c>
      <c r="S1846" s="24" t="s">
        <v>811</v>
      </c>
    </row>
    <row r="1847" spans="1:24">
      <c r="B1847" t="s">
        <v>709</v>
      </c>
      <c r="C1847" t="s">
        <v>991</v>
      </c>
      <c r="D1847" s="27">
        <v>4</v>
      </c>
      <c r="E1847" s="133">
        <v>44459</v>
      </c>
      <c r="K1847" s="27">
        <v>7.43</v>
      </c>
      <c r="L1847" s="27">
        <v>22.8</v>
      </c>
      <c r="M1847" s="27">
        <v>6.49</v>
      </c>
      <c r="N1847" s="27">
        <v>10.899999999999999</v>
      </c>
      <c r="O1847" s="24">
        <v>1.4862857142857144</v>
      </c>
      <c r="P1847" s="24">
        <v>1.6367087301587304</v>
      </c>
      <c r="Q1847" s="24">
        <v>0.52266666666666683</v>
      </c>
      <c r="R1847" s="371">
        <v>33.742696305444071</v>
      </c>
      <c r="S1847" s="24">
        <v>3.1229944444444451</v>
      </c>
    </row>
    <row r="1849" spans="1:24" s="832" customFormat="1" ht="21" thickBot="1">
      <c r="A1849" s="144" t="s">
        <v>20</v>
      </c>
      <c r="B1849" s="144" t="s">
        <v>701</v>
      </c>
      <c r="C1849" s="146" t="s">
        <v>805</v>
      </c>
      <c r="D1849" s="1559" t="s">
        <v>786</v>
      </c>
      <c r="E1849" s="144" t="s">
        <v>1000</v>
      </c>
      <c r="F1849" s="146" t="s">
        <v>1008</v>
      </c>
      <c r="G1849" s="146" t="s">
        <v>806</v>
      </c>
      <c r="H1849" s="146" t="s">
        <v>807</v>
      </c>
      <c r="I1849" s="1560" t="s">
        <v>1009</v>
      </c>
      <c r="J1849" s="144" t="s">
        <v>1015</v>
      </c>
      <c r="K1849" s="148" t="s">
        <v>1016</v>
      </c>
      <c r="L1849" s="144" t="s">
        <v>703</v>
      </c>
      <c r="M1849" s="146" t="s">
        <v>1017</v>
      </c>
      <c r="N1849" s="149" t="s">
        <v>808</v>
      </c>
      <c r="O1849" s="149" t="s">
        <v>1018</v>
      </c>
      <c r="P1849" s="149" t="s">
        <v>809</v>
      </c>
      <c r="Q1849" s="149" t="s">
        <v>1019</v>
      </c>
      <c r="R1849" s="1409" t="s">
        <v>1021</v>
      </c>
      <c r="S1849" s="144" t="s">
        <v>1010</v>
      </c>
      <c r="T1849" s="146" t="s">
        <v>1011</v>
      </c>
      <c r="U1849" s="144" t="s">
        <v>1012</v>
      </c>
      <c r="V1849" s="146" t="s">
        <v>1013</v>
      </c>
      <c r="W1849" s="144" t="s">
        <v>1014</v>
      </c>
    </row>
    <row r="1850" spans="1:24" s="27" customFormat="1">
      <c r="A1850" t="s">
        <v>709</v>
      </c>
      <c r="B1850" t="s">
        <v>991</v>
      </c>
      <c r="C1850" s="27">
        <v>0.5</v>
      </c>
      <c r="D1850" s="55">
        <v>44803</v>
      </c>
      <c r="F1850">
        <v>2</v>
      </c>
      <c r="G1850">
        <v>4.9000000000000004</v>
      </c>
      <c r="H1850">
        <v>2.9</v>
      </c>
      <c r="I1850" s="1562">
        <v>0.59183673469387754</v>
      </c>
      <c r="J1850" s="27">
        <v>7.93</v>
      </c>
      <c r="K1850" s="27">
        <v>26.4</v>
      </c>
      <c r="L1850" s="22">
        <v>6.49</v>
      </c>
      <c r="M1850" s="23">
        <v>11.099999999999998</v>
      </c>
      <c r="N1850" s="24">
        <v>3.7183401785714274</v>
      </c>
      <c r="O1850" s="24">
        <v>0.29142857142857137</v>
      </c>
      <c r="P1850" s="2798">
        <v>0.58738472200010672</v>
      </c>
      <c r="Q1850" s="49">
        <v>33.031864671728449</v>
      </c>
      <c r="R1850" s="24">
        <v>4.0097687499999992</v>
      </c>
      <c r="S1850" t="s">
        <v>1033</v>
      </c>
      <c r="T1850">
        <v>2</v>
      </c>
      <c r="U1850">
        <v>2</v>
      </c>
      <c r="V1850" t="s">
        <v>1196</v>
      </c>
      <c r="W1850"/>
    </row>
    <row r="1851" spans="1:24" s="27" customFormat="1">
      <c r="A1851" t="s">
        <v>709</v>
      </c>
      <c r="B1851" t="s">
        <v>991</v>
      </c>
      <c r="C1851" s="27">
        <v>1</v>
      </c>
      <c r="D1851" s="55">
        <v>44803</v>
      </c>
      <c r="F1851"/>
      <c r="G1851"/>
      <c r="H1851"/>
      <c r="I1851" s="1561"/>
      <c r="J1851" s="27">
        <v>7.91</v>
      </c>
      <c r="K1851" s="27">
        <v>26.3</v>
      </c>
      <c r="L1851" s="27" t="s">
        <v>811</v>
      </c>
      <c r="M1851" s="27" t="s">
        <v>811</v>
      </c>
      <c r="N1851" s="24" t="s">
        <v>811</v>
      </c>
      <c r="O1851" s="24" t="s">
        <v>811</v>
      </c>
      <c r="P1851" s="27" t="s">
        <v>811</v>
      </c>
      <c r="Q1851" s="24" t="s">
        <v>811</v>
      </c>
      <c r="R1851" s="24" t="s">
        <v>811</v>
      </c>
      <c r="S1851"/>
      <c r="T1851"/>
      <c r="U1851"/>
      <c r="V1851"/>
      <c r="W1851"/>
    </row>
    <row r="1852" spans="1:24" s="27" customFormat="1">
      <c r="A1852" t="s">
        <v>709</v>
      </c>
      <c r="B1852" t="s">
        <v>991</v>
      </c>
      <c r="C1852" s="27">
        <v>2</v>
      </c>
      <c r="D1852" s="55">
        <v>44803</v>
      </c>
      <c r="F1852"/>
      <c r="G1852"/>
      <c r="H1852"/>
      <c r="I1852" s="1561"/>
      <c r="J1852" s="27">
        <v>7.85</v>
      </c>
      <c r="K1852" s="27">
        <v>26.2</v>
      </c>
      <c r="L1852" s="27" t="s">
        <v>811</v>
      </c>
      <c r="M1852" s="27" t="s">
        <v>811</v>
      </c>
      <c r="N1852" s="24" t="s">
        <v>811</v>
      </c>
      <c r="O1852" s="24" t="s">
        <v>811</v>
      </c>
      <c r="P1852" s="27" t="s">
        <v>811</v>
      </c>
      <c r="Q1852" s="24" t="s">
        <v>811</v>
      </c>
      <c r="R1852" s="24" t="s">
        <v>811</v>
      </c>
      <c r="S1852"/>
      <c r="T1852"/>
      <c r="U1852"/>
      <c r="V1852"/>
      <c r="W1852"/>
    </row>
    <row r="1853" spans="1:24" s="27" customFormat="1">
      <c r="A1853" t="s">
        <v>709</v>
      </c>
      <c r="B1853" t="s">
        <v>991</v>
      </c>
      <c r="C1853" s="27">
        <v>3</v>
      </c>
      <c r="D1853" s="55">
        <v>44803</v>
      </c>
      <c r="F1853"/>
      <c r="G1853"/>
      <c r="H1853"/>
      <c r="I1853" s="1561"/>
      <c r="J1853" s="27">
        <v>7.87</v>
      </c>
      <c r="K1853" s="27">
        <v>26.2</v>
      </c>
      <c r="L1853" s="27" t="s">
        <v>811</v>
      </c>
      <c r="M1853" s="27" t="s">
        <v>811</v>
      </c>
      <c r="N1853" s="24" t="s">
        <v>811</v>
      </c>
      <c r="O1853" s="24" t="s">
        <v>811</v>
      </c>
      <c r="P1853" s="27" t="s">
        <v>811</v>
      </c>
      <c r="Q1853" s="24" t="s">
        <v>811</v>
      </c>
      <c r="R1853" s="24" t="s">
        <v>811</v>
      </c>
      <c r="S1853"/>
      <c r="T1853"/>
      <c r="U1853"/>
      <c r="V1853"/>
      <c r="W1853"/>
    </row>
    <row r="1854" spans="1:24" s="27" customFormat="1">
      <c r="A1854" t="s">
        <v>709</v>
      </c>
      <c r="B1854" t="s">
        <v>991</v>
      </c>
      <c r="C1854" s="27">
        <v>4</v>
      </c>
      <c r="D1854" s="55">
        <v>44803</v>
      </c>
      <c r="F1854"/>
      <c r="G1854"/>
      <c r="H1854"/>
      <c r="I1854" s="1561"/>
      <c r="J1854" s="27">
        <v>7.82</v>
      </c>
      <c r="K1854" s="27">
        <v>26.1</v>
      </c>
      <c r="L1854" s="22">
        <v>6.64</v>
      </c>
      <c r="M1854" s="23">
        <v>12.9</v>
      </c>
      <c r="N1854" s="24">
        <v>5.5018830357142852</v>
      </c>
      <c r="O1854" s="24">
        <v>0.16028571428571425</v>
      </c>
      <c r="P1854" s="2798">
        <v>0.78401909533147573</v>
      </c>
      <c r="Q1854" s="49">
        <v>36.515562751228224</v>
      </c>
      <c r="R1854" s="24">
        <v>5.6621687499999993</v>
      </c>
      <c r="S1854"/>
      <c r="T1854"/>
      <c r="U1854"/>
      <c r="V1854"/>
      <c r="W1854"/>
    </row>
    <row r="1859" spans="1:28">
      <c r="A1859" s="3199" t="s">
        <v>1197</v>
      </c>
      <c r="B1859" s="3200"/>
      <c r="C1859" s="3200"/>
      <c r="D1859" s="3200"/>
      <c r="E1859" s="3200"/>
      <c r="F1859" s="3200"/>
      <c r="G1859" s="3200"/>
      <c r="H1859" s="3201"/>
      <c r="I1859" s="113"/>
      <c r="J1859" s="18"/>
      <c r="K1859" s="18"/>
      <c r="L1859" s="18"/>
      <c r="M1859" s="18"/>
      <c r="N1859" s="18"/>
      <c r="O1859" s="18"/>
      <c r="P1859" s="18"/>
      <c r="Q1859" s="18"/>
      <c r="R1859" s="832"/>
      <c r="S1859" s="832"/>
      <c r="T1859" s="27"/>
      <c r="U1859" s="27"/>
      <c r="V1859" s="27"/>
      <c r="W1859" s="27"/>
      <c r="X1859" s="27"/>
      <c r="Y1859" s="24"/>
      <c r="Z1859" s="24"/>
      <c r="AA1859" s="27"/>
      <c r="AB1859" s="27"/>
    </row>
    <row r="1860" spans="1:28">
      <c r="A1860" s="3202" t="s">
        <v>1198</v>
      </c>
      <c r="B1860" s="3202"/>
      <c r="C1860" s="3202"/>
      <c r="D1860" s="3202"/>
      <c r="E1860" s="3202"/>
      <c r="F1860" s="3202"/>
      <c r="G1860" s="3202"/>
      <c r="H1860" s="3202"/>
      <c r="I1860" s="113"/>
      <c r="J1860" s="2952" t="s">
        <v>1199</v>
      </c>
      <c r="K1860" s="832"/>
      <c r="L1860" s="18"/>
      <c r="M1860" s="18"/>
      <c r="N1860" s="2953" t="s">
        <v>1200</v>
      </c>
      <c r="O1860" s="2954"/>
      <c r="P1860" s="2954"/>
      <c r="Q1860" s="2954" t="s">
        <v>1201</v>
      </c>
      <c r="R1860" s="832"/>
      <c r="S1860" s="18"/>
      <c r="T1860" s="27"/>
      <c r="U1860" s="27"/>
      <c r="V1860" s="27"/>
      <c r="W1860" s="27"/>
      <c r="X1860" s="27"/>
      <c r="Y1860" s="24"/>
      <c r="Z1860" s="24"/>
      <c r="AA1860" s="27"/>
      <c r="AB1860" s="27"/>
    </row>
    <row r="1861" spans="1:28">
      <c r="A1861" s="3203"/>
      <c r="B1861" s="3203"/>
      <c r="C1861" s="3203"/>
      <c r="D1861" s="3203"/>
      <c r="E1861" s="3203"/>
      <c r="F1861" s="3203"/>
      <c r="G1861" s="3203"/>
      <c r="H1861" s="3203"/>
      <c r="I1861" s="113"/>
      <c r="J1861" s="1" t="s">
        <v>1202</v>
      </c>
      <c r="K1861" s="832"/>
      <c r="L1861" s="18"/>
      <c r="M1861" s="18"/>
      <c r="N1861" s="2954">
        <v>1</v>
      </c>
      <c r="O1861" s="2953" t="s">
        <v>1203</v>
      </c>
      <c r="P1861" s="2954"/>
      <c r="Q1861" s="2954">
        <v>1</v>
      </c>
      <c r="R1861" s="69" t="s">
        <v>1204</v>
      </c>
      <c r="S1861" s="18"/>
      <c r="T1861" s="27"/>
      <c r="U1861" s="27"/>
      <c r="V1861" s="27"/>
      <c r="W1861" s="27"/>
      <c r="X1861" s="27"/>
      <c r="Y1861" s="24"/>
      <c r="Z1861" s="24"/>
      <c r="AA1861" s="27"/>
      <c r="AB1861" s="27"/>
    </row>
    <row r="1862" spans="1:28">
      <c r="A1862" s="3203"/>
      <c r="B1862" s="3203"/>
      <c r="C1862" s="3203"/>
      <c r="D1862" s="3203"/>
      <c r="E1862" s="3203"/>
      <c r="F1862" s="3203"/>
      <c r="G1862" s="3203"/>
      <c r="H1862" s="3203"/>
      <c r="I1862" s="113"/>
      <c r="J1862" s="2955" t="s">
        <v>1205</v>
      </c>
      <c r="K1862" s="832"/>
      <c r="L1862" s="18"/>
      <c r="M1862" s="18"/>
      <c r="N1862" s="2954">
        <v>2</v>
      </c>
      <c r="O1862" s="2953" t="s">
        <v>1206</v>
      </c>
      <c r="P1862" s="2954"/>
      <c r="Q1862" s="2954">
        <v>2</v>
      </c>
      <c r="R1862" s="69" t="s">
        <v>1207</v>
      </c>
      <c r="S1862" s="18"/>
      <c r="T1862" s="27"/>
      <c r="U1862" s="27"/>
      <c r="V1862" s="27"/>
      <c r="W1862" s="27"/>
      <c r="X1862" s="27"/>
      <c r="Y1862" s="24"/>
      <c r="Z1862" s="24"/>
      <c r="AA1862" s="27"/>
      <c r="AB1862" s="27"/>
    </row>
    <row r="1863" spans="1:28">
      <c r="A1863" s="3203"/>
      <c r="B1863" s="3203"/>
      <c r="C1863" s="3203"/>
      <c r="D1863" s="3203"/>
      <c r="E1863" s="3203"/>
      <c r="F1863" s="3203"/>
      <c r="G1863" s="3203"/>
      <c r="H1863" s="3203"/>
      <c r="I1863" s="113"/>
      <c r="J1863" s="2956" t="s">
        <v>1208</v>
      </c>
      <c r="K1863" s="832"/>
      <c r="L1863" s="18"/>
      <c r="M1863" s="18"/>
      <c r="N1863" s="2954">
        <v>3</v>
      </c>
      <c r="O1863" s="2953" t="s">
        <v>1209</v>
      </c>
      <c r="P1863" s="2954"/>
      <c r="Q1863" s="2954">
        <v>3</v>
      </c>
      <c r="R1863" s="69" t="s">
        <v>1210</v>
      </c>
      <c r="S1863" s="18"/>
      <c r="T1863" s="27"/>
      <c r="U1863" s="27"/>
      <c r="V1863" s="27"/>
      <c r="W1863" s="27"/>
      <c r="X1863" s="27"/>
      <c r="Y1863" s="24"/>
      <c r="Z1863" s="24"/>
      <c r="AA1863" s="27"/>
      <c r="AB1863" s="27"/>
    </row>
    <row r="1864" spans="1:28">
      <c r="A1864" s="3203"/>
      <c r="B1864" s="3203"/>
      <c r="C1864" s="3203"/>
      <c r="D1864" s="3203"/>
      <c r="E1864" s="3203"/>
      <c r="F1864" s="3203"/>
      <c r="G1864" s="3203"/>
      <c r="H1864" s="3203"/>
      <c r="I1864" s="113"/>
      <c r="J1864" s="2957" t="s">
        <v>1211</v>
      </c>
      <c r="K1864" s="832"/>
      <c r="L1864" s="18"/>
      <c r="M1864" s="18"/>
      <c r="N1864" s="2954">
        <v>4</v>
      </c>
      <c r="O1864" s="2953" t="s">
        <v>1212</v>
      </c>
      <c r="P1864" s="2954"/>
      <c r="Q1864" s="2954">
        <v>4</v>
      </c>
      <c r="R1864" s="69" t="s">
        <v>1213</v>
      </c>
      <c r="S1864" s="18"/>
      <c r="T1864" s="27"/>
      <c r="U1864" s="125"/>
      <c r="V1864" s="125"/>
      <c r="W1864" s="125"/>
      <c r="X1864" s="125"/>
      <c r="Y1864" s="49"/>
      <c r="Z1864" s="49"/>
      <c r="AA1864" s="125"/>
      <c r="AB1864" s="125"/>
    </row>
    <row r="1865" spans="1:28">
      <c r="A1865" s="3203"/>
      <c r="B1865" s="3203"/>
      <c r="C1865" s="3203"/>
      <c r="D1865" s="3203"/>
      <c r="E1865" s="3203"/>
      <c r="F1865" s="3203"/>
      <c r="G1865" s="3203"/>
      <c r="H1865" s="3203"/>
      <c r="I1865" s="113"/>
      <c r="J1865" s="1" t="s">
        <v>1214</v>
      </c>
      <c r="K1865" s="832"/>
      <c r="L1865" s="18"/>
      <c r="M1865" s="18"/>
      <c r="N1865" s="2954">
        <v>5</v>
      </c>
      <c r="O1865" s="2953" t="s">
        <v>1215</v>
      </c>
      <c r="P1865" s="2954"/>
      <c r="Q1865" s="2954"/>
      <c r="R1865" s="18"/>
      <c r="S1865" s="18"/>
      <c r="T1865" s="27"/>
      <c r="U1865" s="125"/>
      <c r="V1865" s="125"/>
      <c r="W1865" s="125"/>
      <c r="X1865" s="125"/>
      <c r="Y1865" s="49"/>
      <c r="Z1865" s="49"/>
      <c r="AA1865" s="125"/>
      <c r="AB1865" s="125"/>
    </row>
    <row r="1866" spans="1:28">
      <c r="A1866" s="3203"/>
      <c r="B1866" s="3203"/>
      <c r="C1866" s="3203"/>
      <c r="D1866" s="3203"/>
      <c r="E1866" s="3203"/>
      <c r="F1866" s="3203"/>
      <c r="G1866" s="3203"/>
      <c r="H1866" s="3203"/>
      <c r="I1866" s="113"/>
      <c r="J1866" s="2958" t="s">
        <v>1216</v>
      </c>
      <c r="K1866" s="832"/>
      <c r="L1866" s="18"/>
      <c r="M1866" s="18"/>
      <c r="N1866" s="2954">
        <v>6</v>
      </c>
      <c r="O1866" s="2953" t="s">
        <v>1217</v>
      </c>
      <c r="P1866" s="2954"/>
      <c r="Q1866" s="2954"/>
      <c r="R1866" s="18"/>
      <c r="S1866" s="18"/>
      <c r="T1866" s="27"/>
      <c r="U1866" s="125"/>
      <c r="V1866" s="125"/>
      <c r="W1866" s="125"/>
      <c r="X1866" s="125"/>
      <c r="Y1866" s="49"/>
      <c r="Z1866" s="49"/>
      <c r="AA1866" s="125"/>
      <c r="AB1866" s="125"/>
    </row>
    <row r="1867" spans="1:28">
      <c r="A1867" s="3203"/>
      <c r="B1867" s="3203"/>
      <c r="C1867" s="3203"/>
      <c r="D1867" s="3203"/>
      <c r="E1867" s="3203"/>
      <c r="F1867" s="3203"/>
      <c r="G1867" s="3203"/>
      <c r="H1867" s="3203"/>
      <c r="I1867" s="113"/>
      <c r="J1867" s="18"/>
      <c r="K1867" s="2959"/>
      <c r="L1867" s="18"/>
      <c r="M1867" s="18"/>
      <c r="N1867" s="2954">
        <v>7</v>
      </c>
      <c r="O1867" s="2953" t="s">
        <v>1218</v>
      </c>
      <c r="P1867" s="2954"/>
      <c r="Q1867" s="2954"/>
      <c r="R1867" s="18"/>
      <c r="S1867" s="18"/>
      <c r="T1867" s="27"/>
      <c r="U1867" s="125"/>
      <c r="V1867" s="125"/>
      <c r="W1867" s="125"/>
      <c r="X1867" s="125"/>
      <c r="Y1867" s="49"/>
      <c r="Z1867" s="49"/>
      <c r="AA1867" s="125"/>
      <c r="AB1867" s="125"/>
    </row>
    <row r="1868" spans="1:28">
      <c r="A1868" s="3203"/>
      <c r="B1868" s="3203"/>
      <c r="C1868" s="3203"/>
      <c r="D1868" s="3203"/>
      <c r="E1868" s="3203"/>
      <c r="F1868" s="3203"/>
      <c r="G1868" s="3203"/>
      <c r="H1868" s="3203"/>
      <c r="I1868" s="113"/>
      <c r="J1868" s="52"/>
      <c r="K1868" s="27"/>
      <c r="L1868" s="27"/>
      <c r="M1868" s="27"/>
      <c r="N1868" s="27"/>
      <c r="O1868" s="27"/>
      <c r="P1868" s="27"/>
      <c r="Q1868" s="124"/>
      <c r="R1868" s="125"/>
      <c r="S1868" s="125"/>
      <c r="T1868" s="125"/>
      <c r="U1868" s="49"/>
      <c r="V1868" s="49"/>
      <c r="W1868" s="125"/>
      <c r="X1868" s="125"/>
    </row>
    <row r="1869" spans="1:28">
      <c r="A1869" s="3204" t="s">
        <v>1219</v>
      </c>
      <c r="B1869" s="3205"/>
      <c r="C1869" s="3205"/>
      <c r="D1869" s="3205"/>
      <c r="E1869" s="3205"/>
      <c r="F1869" s="3205"/>
      <c r="G1869" s="3205"/>
      <c r="H1869" s="3205"/>
      <c r="I1869" s="3205"/>
      <c r="J1869" s="3205"/>
      <c r="K1869" s="3205"/>
      <c r="L1869" s="3205"/>
      <c r="M1869" s="27"/>
      <c r="N1869" s="27"/>
      <c r="O1869" s="27"/>
      <c r="P1869" s="27"/>
      <c r="Q1869" s="124"/>
      <c r="R1869" s="125"/>
      <c r="S1869" s="125"/>
      <c r="T1869" s="125"/>
      <c r="U1869" s="49"/>
      <c r="V1869" s="49"/>
      <c r="W1869" s="125"/>
      <c r="X1869" s="125"/>
    </row>
    <row r="1870" spans="1:28">
      <c r="A1870" s="3204"/>
      <c r="B1870" s="3205"/>
      <c r="C1870" s="3205"/>
      <c r="D1870" s="3205"/>
      <c r="E1870" s="3205"/>
      <c r="F1870" s="3205"/>
      <c r="G1870" s="3205"/>
      <c r="H1870" s="3205"/>
      <c r="I1870" s="3205"/>
      <c r="J1870" s="3205"/>
      <c r="K1870" s="3205"/>
      <c r="L1870" s="3205"/>
      <c r="M1870" s="27"/>
      <c r="N1870" s="27"/>
      <c r="O1870" s="27"/>
      <c r="P1870" s="27"/>
      <c r="Q1870" s="124"/>
      <c r="R1870" s="125"/>
      <c r="S1870" s="125"/>
      <c r="T1870" s="125"/>
      <c r="U1870" s="49"/>
      <c r="V1870" s="49"/>
      <c r="W1870" s="125"/>
      <c r="X1870" s="125"/>
    </row>
    <row r="1871" spans="1:28">
      <c r="A1871" s="24"/>
      <c r="B1871" s="24"/>
      <c r="C1871" s="24"/>
      <c r="D1871" s="23"/>
      <c r="E1871" s="47"/>
      <c r="F1871" s="24"/>
      <c r="G1871" s="510"/>
      <c r="H1871" s="24"/>
      <c r="I1871" s="24"/>
      <c r="J1871" s="24"/>
      <c r="K1871" s="24"/>
      <c r="L1871" s="24"/>
      <c r="M1871" s="24"/>
      <c r="N1871" s="24"/>
      <c r="O1871" s="24"/>
      <c r="Q1871" s="24"/>
      <c r="R1871" s="24"/>
      <c r="S1871" s="24"/>
      <c r="T1871" s="24"/>
      <c r="U1871" s="23"/>
      <c r="V1871" s="23"/>
      <c r="W1871" s="24"/>
      <c r="X1871" s="24"/>
      <c r="Y1871" s="24"/>
      <c r="Z1871" s="24"/>
      <c r="AA1871" s="24"/>
      <c r="AB1871" s="24"/>
    </row>
    <row r="1872" spans="1:28">
      <c r="A1872" s="2961" t="s">
        <v>20</v>
      </c>
      <c r="B1872" s="2961" t="s">
        <v>701</v>
      </c>
      <c r="C1872" s="2962" t="s">
        <v>805</v>
      </c>
      <c r="D1872" s="2963" t="s">
        <v>786</v>
      </c>
      <c r="E1872" s="2961" t="s">
        <v>1000</v>
      </c>
      <c r="F1872" s="2964" t="s">
        <v>1008</v>
      </c>
      <c r="G1872" s="2961" t="s">
        <v>806</v>
      </c>
      <c r="H1872" s="2961" t="s">
        <v>807</v>
      </c>
      <c r="I1872" s="2961" t="s">
        <v>1009</v>
      </c>
      <c r="J1872" s="2961" t="s">
        <v>1015</v>
      </c>
      <c r="K1872" s="2961" t="s">
        <v>1016</v>
      </c>
      <c r="L1872" s="2961" t="s">
        <v>703</v>
      </c>
      <c r="M1872" s="2961" t="s">
        <v>1017</v>
      </c>
      <c r="N1872" s="2961" t="s">
        <v>808</v>
      </c>
      <c r="O1872" s="2961" t="s">
        <v>1018</v>
      </c>
      <c r="P1872" s="2961" t="s">
        <v>1021</v>
      </c>
      <c r="Q1872" s="2961" t="s">
        <v>809</v>
      </c>
      <c r="R1872" s="2961" t="s">
        <v>1019</v>
      </c>
      <c r="S1872" s="2961" t="s">
        <v>1010</v>
      </c>
      <c r="T1872" s="2962" t="s">
        <v>1011</v>
      </c>
      <c r="U1872" s="2962" t="s">
        <v>1012</v>
      </c>
      <c r="V1872" s="2961" t="s">
        <v>1013</v>
      </c>
      <c r="W1872" s="2961" t="s">
        <v>1014</v>
      </c>
      <c r="X1872" s="2965"/>
      <c r="Y1872" s="2965"/>
      <c r="Z1872" s="2965"/>
      <c r="AA1872" s="2965"/>
    </row>
    <row r="1873" spans="1:27">
      <c r="A1873" s="24" t="s">
        <v>709</v>
      </c>
      <c r="B1873" s="24" t="s">
        <v>932</v>
      </c>
      <c r="C1873" s="23">
        <v>0.5</v>
      </c>
      <c r="D1873" s="47">
        <v>45174</v>
      </c>
      <c r="E1873" s="24"/>
      <c r="F1873" s="510">
        <v>2</v>
      </c>
      <c r="G1873" s="24">
        <v>0.85</v>
      </c>
      <c r="H1873" s="24">
        <v>0.85</v>
      </c>
      <c r="I1873" s="988">
        <v>1</v>
      </c>
      <c r="J1873" s="24">
        <v>7.43</v>
      </c>
      <c r="K1873" s="24">
        <v>25.1</v>
      </c>
      <c r="L1873" s="24">
        <v>6.63</v>
      </c>
      <c r="M1873" s="24">
        <v>31.700000000000003</v>
      </c>
      <c r="N1873" s="24">
        <v>2.220506329113924</v>
      </c>
      <c r="O1873" s="24">
        <v>0.71509367088607567</v>
      </c>
      <c r="P1873" s="24">
        <v>2.9355999999999995</v>
      </c>
      <c r="Q1873" s="24">
        <v>0.7295710629007367</v>
      </c>
      <c r="R1873" s="24">
        <v>101.269075309819</v>
      </c>
      <c r="S1873" s="24" t="s">
        <v>815</v>
      </c>
      <c r="T1873" s="23" t="s">
        <v>815</v>
      </c>
      <c r="U1873" s="23" t="s">
        <v>815</v>
      </c>
      <c r="V1873" s="24" t="s">
        <v>1220</v>
      </c>
      <c r="W1873" s="24" t="s">
        <v>815</v>
      </c>
      <c r="X1873" s="24"/>
      <c r="Y1873" s="24"/>
      <c r="Z1873" s="24"/>
      <c r="AA1873" s="24"/>
    </row>
    <row r="1874" spans="1:27">
      <c r="A1874" s="24" t="s">
        <v>709</v>
      </c>
      <c r="B1874" s="24" t="s">
        <v>932</v>
      </c>
      <c r="C1874" s="23">
        <v>0.75</v>
      </c>
      <c r="D1874" s="47">
        <v>45174</v>
      </c>
      <c r="E1874" s="24"/>
      <c r="F1874" s="510">
        <v>2</v>
      </c>
      <c r="G1874" s="24">
        <v>0.85</v>
      </c>
      <c r="H1874" s="24">
        <v>0.85</v>
      </c>
      <c r="I1874" s="988">
        <v>1</v>
      </c>
      <c r="J1874" s="24">
        <v>7.29</v>
      </c>
      <c r="K1874" s="24">
        <v>25.1</v>
      </c>
      <c r="L1874" s="24">
        <v>6.71</v>
      </c>
      <c r="M1874" s="24">
        <v>37.1</v>
      </c>
      <c r="N1874" s="24">
        <v>1.518101265822785</v>
      </c>
      <c r="O1874" s="24">
        <v>1.0057987341772152</v>
      </c>
      <c r="P1874" s="24">
        <v>2.5239000000000003</v>
      </c>
      <c r="Q1874" s="24">
        <v>0.56908874329958292</v>
      </c>
      <c r="R1874" s="24">
        <v>85.825795996186898</v>
      </c>
      <c r="S1874" s="24" t="s">
        <v>815</v>
      </c>
      <c r="T1874" s="23" t="s">
        <v>815</v>
      </c>
      <c r="U1874" s="23" t="s">
        <v>815</v>
      </c>
      <c r="V1874" s="24" t="s">
        <v>1220</v>
      </c>
      <c r="W1874" s="24" t="s">
        <v>815</v>
      </c>
      <c r="X1874" s="24"/>
      <c r="Y1874" s="24"/>
      <c r="Z1874" s="24"/>
      <c r="AA1874" s="24"/>
    </row>
    <row r="1875" spans="1:27">
      <c r="A1875" s="24" t="s">
        <v>709</v>
      </c>
      <c r="B1875" s="24" t="s">
        <v>947</v>
      </c>
      <c r="C1875" s="23">
        <v>0.2</v>
      </c>
      <c r="D1875" s="47">
        <v>45153</v>
      </c>
      <c r="E1875" s="24" t="s">
        <v>1221</v>
      </c>
      <c r="F1875" s="510">
        <v>6</v>
      </c>
      <c r="G1875" s="24">
        <v>0.4</v>
      </c>
      <c r="H1875" s="24">
        <v>0.4</v>
      </c>
      <c r="I1875" s="988">
        <v>1</v>
      </c>
      <c r="J1875" s="24">
        <v>8.4</v>
      </c>
      <c r="K1875" s="24">
        <v>25.4</v>
      </c>
      <c r="L1875" s="24">
        <v>6.87</v>
      </c>
      <c r="M1875" s="23">
        <v>60.1</v>
      </c>
      <c r="N1875" s="25">
        <v>14.048101265822785</v>
      </c>
      <c r="O1875" s="24">
        <v>2.5000000000000001E-2</v>
      </c>
      <c r="P1875" s="24">
        <v>14.073101265822785</v>
      </c>
      <c r="Q1875" s="71">
        <v>0.61543969568136059</v>
      </c>
      <c r="R1875" s="24">
        <v>48.647530981887499</v>
      </c>
      <c r="S1875" s="24" t="s">
        <v>1025</v>
      </c>
      <c r="T1875" s="23">
        <v>3</v>
      </c>
      <c r="U1875" s="23">
        <v>2</v>
      </c>
      <c r="V1875" s="24" t="s">
        <v>1222</v>
      </c>
      <c r="W1875" s="24" t="s">
        <v>815</v>
      </c>
      <c r="X1875" s="24"/>
      <c r="Y1875" s="24"/>
      <c r="Z1875" s="24"/>
      <c r="AA1875" s="24"/>
    </row>
    <row r="1876" spans="1:27">
      <c r="A1876" s="24" t="s">
        <v>709</v>
      </c>
      <c r="B1876" s="24" t="s">
        <v>947</v>
      </c>
      <c r="C1876" s="23">
        <v>0.2</v>
      </c>
      <c r="D1876" s="47">
        <v>45153</v>
      </c>
      <c r="E1876" s="24" t="s">
        <v>1130</v>
      </c>
      <c r="F1876" s="510">
        <v>6</v>
      </c>
      <c r="G1876" s="24">
        <v>0.4</v>
      </c>
      <c r="H1876" s="24">
        <v>0.4</v>
      </c>
      <c r="I1876" s="988">
        <v>1</v>
      </c>
      <c r="J1876" s="24">
        <v>8.4</v>
      </c>
      <c r="K1876" s="24">
        <v>25.4</v>
      </c>
      <c r="L1876" s="24">
        <v>6.97</v>
      </c>
      <c r="M1876" s="24">
        <v>51.100000000000009</v>
      </c>
      <c r="N1876" s="25">
        <v>15.679493670886076</v>
      </c>
      <c r="O1876" s="24">
        <v>2.5000000000000001E-2</v>
      </c>
      <c r="P1876" s="24">
        <v>15.704493670886077</v>
      </c>
      <c r="Q1876" s="71">
        <v>0.8197719508922916</v>
      </c>
      <c r="R1876" s="24">
        <v>48.218551000953298</v>
      </c>
      <c r="S1876" s="24" t="s">
        <v>1025</v>
      </c>
      <c r="T1876" s="23">
        <v>3</v>
      </c>
      <c r="U1876" s="23">
        <v>2</v>
      </c>
      <c r="V1876" s="24" t="s">
        <v>1222</v>
      </c>
      <c r="W1876" s="24" t="s">
        <v>815</v>
      </c>
      <c r="X1876" s="24"/>
      <c r="Y1876" s="24"/>
      <c r="Z1876" s="24"/>
      <c r="AA1876" s="24"/>
    </row>
    <row r="1877" spans="1:27">
      <c r="A1877" s="24" t="s">
        <v>709</v>
      </c>
      <c r="B1877" s="24" t="s">
        <v>972</v>
      </c>
      <c r="C1877" s="23">
        <v>0.5</v>
      </c>
      <c r="D1877" s="47">
        <v>45027</v>
      </c>
      <c r="E1877" s="24"/>
      <c r="F1877" s="510">
        <v>4</v>
      </c>
      <c r="G1877" s="24">
        <v>11</v>
      </c>
      <c r="H1877" s="24">
        <v>2.4</v>
      </c>
      <c r="I1877" s="988">
        <v>0.21818181818181817</v>
      </c>
      <c r="J1877" s="24">
        <v>12</v>
      </c>
      <c r="K1877" s="24">
        <v>11.7</v>
      </c>
      <c r="L1877" s="24">
        <v>6.87</v>
      </c>
      <c r="M1877" s="24">
        <v>12.7</v>
      </c>
      <c r="N1877" s="24">
        <v>2.0618987341772153</v>
      </c>
      <c r="O1877" s="24">
        <v>1.1064012658227846</v>
      </c>
      <c r="P1877" s="24">
        <v>3.1682999999999999</v>
      </c>
      <c r="Q1877" s="24">
        <v>0.93974142558709561</v>
      </c>
      <c r="R1877" s="24">
        <v>34.27667985679291</v>
      </c>
      <c r="S1877" s="24" t="s">
        <v>1033</v>
      </c>
      <c r="T1877" s="23">
        <v>1</v>
      </c>
      <c r="U1877" s="23">
        <v>1</v>
      </c>
      <c r="V1877" s="24" t="s">
        <v>1105</v>
      </c>
      <c r="W1877" s="24" t="s">
        <v>815</v>
      </c>
      <c r="X1877" s="24"/>
      <c r="Y1877" s="24"/>
      <c r="Z1877" s="24"/>
      <c r="AA1877" s="24"/>
    </row>
    <row r="1878" spans="1:27">
      <c r="A1878" s="24" t="s">
        <v>709</v>
      </c>
      <c r="B1878" s="24" t="s">
        <v>972</v>
      </c>
      <c r="C1878" s="23">
        <v>1</v>
      </c>
      <c r="D1878" s="47">
        <v>45027</v>
      </c>
      <c r="E1878" s="24"/>
      <c r="F1878" s="510">
        <v>4</v>
      </c>
      <c r="G1878" s="24">
        <v>11</v>
      </c>
      <c r="H1878" s="24">
        <v>2.4</v>
      </c>
      <c r="I1878" s="988">
        <v>0.21818181818181817</v>
      </c>
      <c r="J1878" s="24">
        <v>12.04</v>
      </c>
      <c r="K1878" s="24">
        <v>11.6</v>
      </c>
      <c r="L1878" s="24" t="s">
        <v>811</v>
      </c>
      <c r="M1878" s="24" t="s">
        <v>811</v>
      </c>
      <c r="N1878" s="24" t="s">
        <v>811</v>
      </c>
      <c r="O1878" s="24" t="s">
        <v>811</v>
      </c>
      <c r="P1878" s="24" t="s">
        <v>815</v>
      </c>
      <c r="Q1878" s="24" t="s">
        <v>811</v>
      </c>
      <c r="R1878" s="24" t="s">
        <v>811</v>
      </c>
      <c r="S1878" s="24" t="s">
        <v>1033</v>
      </c>
      <c r="T1878" s="23">
        <v>1</v>
      </c>
      <c r="U1878" s="23">
        <v>1</v>
      </c>
      <c r="V1878" s="24" t="s">
        <v>1105</v>
      </c>
      <c r="W1878" s="24" t="s">
        <v>815</v>
      </c>
      <c r="X1878" s="24"/>
      <c r="Y1878" s="24"/>
      <c r="Z1878" s="24"/>
      <c r="AA1878" s="24"/>
    </row>
    <row r="1879" spans="1:27">
      <c r="A1879" s="24" t="s">
        <v>709</v>
      </c>
      <c r="B1879" s="24" t="s">
        <v>972</v>
      </c>
      <c r="C1879" s="23">
        <v>2</v>
      </c>
      <c r="D1879" s="47">
        <v>45027</v>
      </c>
      <c r="E1879" s="24"/>
      <c r="F1879" s="510">
        <v>4</v>
      </c>
      <c r="G1879" s="24">
        <v>11</v>
      </c>
      <c r="H1879" s="24">
        <v>2.4</v>
      </c>
      <c r="I1879" s="988">
        <v>0.21818181818181817</v>
      </c>
      <c r="J1879" s="24">
        <v>12.08</v>
      </c>
      <c r="K1879" s="24">
        <v>11.4</v>
      </c>
      <c r="L1879" s="24" t="s">
        <v>811</v>
      </c>
      <c r="M1879" s="24" t="s">
        <v>811</v>
      </c>
      <c r="N1879" s="24" t="s">
        <v>811</v>
      </c>
      <c r="O1879" s="24" t="s">
        <v>811</v>
      </c>
      <c r="P1879" s="24" t="s">
        <v>815</v>
      </c>
      <c r="Q1879" s="24" t="s">
        <v>811</v>
      </c>
      <c r="R1879" s="24" t="s">
        <v>811</v>
      </c>
      <c r="S1879" s="24" t="s">
        <v>1033</v>
      </c>
      <c r="T1879" s="23">
        <v>1</v>
      </c>
      <c r="U1879" s="23">
        <v>1</v>
      </c>
      <c r="V1879" s="24" t="s">
        <v>1105</v>
      </c>
      <c r="W1879" s="24" t="s">
        <v>815</v>
      </c>
      <c r="X1879" s="24"/>
      <c r="Y1879" s="24"/>
      <c r="Z1879" s="24"/>
      <c r="AA1879" s="24"/>
    </row>
    <row r="1880" spans="1:27">
      <c r="A1880" s="24" t="s">
        <v>709</v>
      </c>
      <c r="B1880" s="24" t="s">
        <v>972</v>
      </c>
      <c r="C1880" s="23">
        <v>3</v>
      </c>
      <c r="D1880" s="47">
        <v>45027</v>
      </c>
      <c r="E1880" s="24"/>
      <c r="F1880" s="510">
        <v>4</v>
      </c>
      <c r="G1880" s="24">
        <v>11</v>
      </c>
      <c r="H1880" s="24">
        <v>2.4</v>
      </c>
      <c r="I1880" s="988">
        <v>0.21818181818181817</v>
      </c>
      <c r="J1880" s="24">
        <v>12.08</v>
      </c>
      <c r="K1880" s="24">
        <v>11.3</v>
      </c>
      <c r="L1880" s="24">
        <v>6.22</v>
      </c>
      <c r="M1880" s="24">
        <v>11.2</v>
      </c>
      <c r="N1880" s="24">
        <v>1.5407594936708862</v>
      </c>
      <c r="O1880" s="24">
        <v>1.1979405063291138</v>
      </c>
      <c r="P1880" s="24">
        <v>2.7386999999999997</v>
      </c>
      <c r="Q1880" s="71">
        <v>0.93974142558709561</v>
      </c>
      <c r="R1880" s="24">
        <v>38.304379121914458</v>
      </c>
      <c r="S1880" s="24" t="s">
        <v>1033</v>
      </c>
      <c r="T1880" s="23">
        <v>1</v>
      </c>
      <c r="U1880" s="23">
        <v>1</v>
      </c>
      <c r="V1880" s="24" t="s">
        <v>1105</v>
      </c>
      <c r="W1880" s="24" t="s">
        <v>815</v>
      </c>
      <c r="X1880" s="24"/>
      <c r="Y1880" s="24"/>
      <c r="Z1880" s="24"/>
      <c r="AA1880" s="24"/>
    </row>
    <row r="1881" spans="1:27">
      <c r="A1881" s="24" t="s">
        <v>709</v>
      </c>
      <c r="B1881" s="24" t="s">
        <v>972</v>
      </c>
      <c r="C1881" s="23">
        <v>4</v>
      </c>
      <c r="D1881" s="47">
        <v>45027</v>
      </c>
      <c r="E1881" s="24"/>
      <c r="F1881" s="510">
        <v>4</v>
      </c>
      <c r="G1881" s="24">
        <v>11</v>
      </c>
      <c r="H1881" s="24">
        <v>2.4</v>
      </c>
      <c r="I1881" s="988">
        <v>0.21818181818181817</v>
      </c>
      <c r="J1881" s="24">
        <v>12.6</v>
      </c>
      <c r="K1881" s="24">
        <v>10.199999999999999</v>
      </c>
      <c r="L1881" s="24" t="s">
        <v>811</v>
      </c>
      <c r="M1881" s="24" t="s">
        <v>811</v>
      </c>
      <c r="N1881" s="24" t="s">
        <v>811</v>
      </c>
      <c r="O1881" s="24" t="s">
        <v>811</v>
      </c>
      <c r="P1881" s="24" t="s">
        <v>815</v>
      </c>
      <c r="Q1881" s="24" t="s">
        <v>811</v>
      </c>
      <c r="R1881" s="24" t="s">
        <v>811</v>
      </c>
      <c r="S1881" s="24" t="s">
        <v>1033</v>
      </c>
      <c r="T1881" s="23">
        <v>1</v>
      </c>
      <c r="U1881" s="23">
        <v>1</v>
      </c>
      <c r="V1881" s="24" t="s">
        <v>1105</v>
      </c>
      <c r="W1881" s="24" t="s">
        <v>815</v>
      </c>
      <c r="X1881" s="24"/>
      <c r="Y1881" s="24"/>
      <c r="Z1881" s="24"/>
      <c r="AA1881" s="24"/>
    </row>
    <row r="1882" spans="1:27">
      <c r="A1882" s="24" t="s">
        <v>709</v>
      </c>
      <c r="B1882" s="24" t="s">
        <v>972</v>
      </c>
      <c r="C1882" s="23">
        <v>5</v>
      </c>
      <c r="D1882" s="47">
        <v>45027</v>
      </c>
      <c r="E1882" s="24"/>
      <c r="F1882" s="510">
        <v>4</v>
      </c>
      <c r="G1882" s="24">
        <v>11</v>
      </c>
      <c r="H1882" s="24">
        <v>2.4</v>
      </c>
      <c r="I1882" s="988">
        <v>0.21818181818181817</v>
      </c>
      <c r="J1882" s="24">
        <v>12.81</v>
      </c>
      <c r="K1882" s="24">
        <v>8.4</v>
      </c>
      <c r="L1882" s="24" t="s">
        <v>811</v>
      </c>
      <c r="M1882" s="24" t="s">
        <v>811</v>
      </c>
      <c r="N1882" s="24" t="s">
        <v>811</v>
      </c>
      <c r="O1882" s="24" t="s">
        <v>811</v>
      </c>
      <c r="P1882" s="24" t="s">
        <v>815</v>
      </c>
      <c r="Q1882" s="24" t="s">
        <v>811</v>
      </c>
      <c r="R1882" s="24" t="s">
        <v>811</v>
      </c>
      <c r="S1882" s="24" t="s">
        <v>1033</v>
      </c>
      <c r="T1882" s="23">
        <v>1</v>
      </c>
      <c r="U1882" s="23">
        <v>1</v>
      </c>
      <c r="V1882" s="24" t="s">
        <v>1105</v>
      </c>
      <c r="W1882" s="24" t="s">
        <v>815</v>
      </c>
      <c r="X1882" s="24"/>
      <c r="Y1882" s="24"/>
      <c r="Z1882" s="24"/>
      <c r="AA1882" s="24"/>
    </row>
    <row r="1883" spans="1:27">
      <c r="A1883" s="24" t="s">
        <v>709</v>
      </c>
      <c r="B1883" s="24" t="s">
        <v>972</v>
      </c>
      <c r="C1883" s="23">
        <v>6</v>
      </c>
      <c r="D1883" s="47">
        <v>45027</v>
      </c>
      <c r="E1883" s="24"/>
      <c r="F1883" s="510">
        <v>4</v>
      </c>
      <c r="G1883" s="24">
        <v>11</v>
      </c>
      <c r="H1883" s="24">
        <v>2.4</v>
      </c>
      <c r="I1883" s="988">
        <v>0.21818181818181817</v>
      </c>
      <c r="J1883" s="24">
        <v>11.6</v>
      </c>
      <c r="K1883" s="24">
        <v>6.9</v>
      </c>
      <c r="L1883" s="24" t="s">
        <v>811</v>
      </c>
      <c r="M1883" s="24" t="s">
        <v>811</v>
      </c>
      <c r="N1883" s="24" t="s">
        <v>811</v>
      </c>
      <c r="O1883" s="24" t="s">
        <v>811</v>
      </c>
      <c r="P1883" s="24" t="s">
        <v>815</v>
      </c>
      <c r="Q1883" s="24" t="s">
        <v>811</v>
      </c>
      <c r="R1883" s="24" t="s">
        <v>811</v>
      </c>
      <c r="S1883" s="24" t="s">
        <v>1033</v>
      </c>
      <c r="T1883" s="23">
        <v>1</v>
      </c>
      <c r="U1883" s="23">
        <v>1</v>
      </c>
      <c r="V1883" s="24" t="s">
        <v>1105</v>
      </c>
      <c r="W1883" s="24" t="s">
        <v>815</v>
      </c>
      <c r="X1883" s="24"/>
      <c r="Y1883" s="24"/>
      <c r="Z1883" s="24"/>
      <c r="AA1883" s="24"/>
    </row>
    <row r="1884" spans="1:27">
      <c r="A1884" s="24" t="s">
        <v>709</v>
      </c>
      <c r="B1884" s="24" t="s">
        <v>972</v>
      </c>
      <c r="C1884" s="23">
        <v>7</v>
      </c>
      <c r="D1884" s="47">
        <v>45027</v>
      </c>
      <c r="E1884" s="24"/>
      <c r="F1884" s="510">
        <v>4</v>
      </c>
      <c r="G1884" s="24">
        <v>11</v>
      </c>
      <c r="H1884" s="24">
        <v>2.4</v>
      </c>
      <c r="I1884" s="988">
        <v>0.21818181818181817</v>
      </c>
      <c r="J1884" s="24">
        <v>11</v>
      </c>
      <c r="K1884" s="24">
        <v>6.4</v>
      </c>
      <c r="L1884" s="24" t="s">
        <v>811</v>
      </c>
      <c r="M1884" s="24" t="s">
        <v>811</v>
      </c>
      <c r="N1884" s="24" t="s">
        <v>811</v>
      </c>
      <c r="O1884" s="24" t="s">
        <v>811</v>
      </c>
      <c r="P1884" s="24" t="s">
        <v>815</v>
      </c>
      <c r="Q1884" s="24" t="s">
        <v>811</v>
      </c>
      <c r="R1884" s="24" t="s">
        <v>811</v>
      </c>
      <c r="S1884" s="24" t="s">
        <v>1033</v>
      </c>
      <c r="T1884" s="23">
        <v>1</v>
      </c>
      <c r="U1884" s="23">
        <v>1</v>
      </c>
      <c r="V1884" s="24" t="s">
        <v>1105</v>
      </c>
      <c r="W1884" s="24" t="s">
        <v>815</v>
      </c>
      <c r="X1884" s="24"/>
      <c r="Y1884" s="24"/>
      <c r="Z1884" s="24"/>
      <c r="AA1884" s="24"/>
    </row>
    <row r="1885" spans="1:27">
      <c r="A1885" s="24" t="s">
        <v>709</v>
      </c>
      <c r="B1885" s="24" t="s">
        <v>972</v>
      </c>
      <c r="C1885" s="23">
        <v>8</v>
      </c>
      <c r="D1885" s="47">
        <v>45027</v>
      </c>
      <c r="E1885" s="24"/>
      <c r="F1885" s="510">
        <v>4</v>
      </c>
      <c r="G1885" s="24">
        <v>11</v>
      </c>
      <c r="H1885" s="24">
        <v>2.4</v>
      </c>
      <c r="I1885" s="988">
        <v>0.21818181818181817</v>
      </c>
      <c r="J1885" s="24">
        <v>10.51</v>
      </c>
      <c r="K1885" s="24">
        <v>6.3</v>
      </c>
      <c r="L1885" s="24" t="s">
        <v>811</v>
      </c>
      <c r="M1885" s="24" t="s">
        <v>811</v>
      </c>
      <c r="N1885" s="24" t="s">
        <v>811</v>
      </c>
      <c r="O1885" s="24" t="s">
        <v>811</v>
      </c>
      <c r="P1885" s="24" t="s">
        <v>815</v>
      </c>
      <c r="Q1885" s="24" t="s">
        <v>811</v>
      </c>
      <c r="R1885" s="24" t="s">
        <v>811</v>
      </c>
      <c r="S1885" s="24" t="s">
        <v>1033</v>
      </c>
      <c r="T1885" s="23">
        <v>1</v>
      </c>
      <c r="U1885" s="23">
        <v>1</v>
      </c>
      <c r="V1885" s="24" t="s">
        <v>1105</v>
      </c>
      <c r="W1885" s="24" t="s">
        <v>815</v>
      </c>
      <c r="X1885" s="24"/>
      <c r="Y1885" s="24"/>
      <c r="Z1885" s="24"/>
      <c r="AA1885" s="24"/>
    </row>
    <row r="1886" spans="1:27">
      <c r="A1886" s="24" t="s">
        <v>709</v>
      </c>
      <c r="B1886" s="24" t="s">
        <v>972</v>
      </c>
      <c r="C1886" s="23">
        <v>9</v>
      </c>
      <c r="D1886" s="47">
        <v>45027</v>
      </c>
      <c r="E1886" s="24"/>
      <c r="F1886" s="510">
        <v>4</v>
      </c>
      <c r="G1886" s="24">
        <v>11</v>
      </c>
      <c r="H1886" s="24">
        <v>2.4</v>
      </c>
      <c r="I1886" s="988">
        <v>0.21818181818181817</v>
      </c>
      <c r="J1886" s="24">
        <v>9.85</v>
      </c>
      <c r="K1886" s="24">
        <v>6.1</v>
      </c>
      <c r="L1886" s="24">
        <v>5.87</v>
      </c>
      <c r="M1886" s="24">
        <v>11.2</v>
      </c>
      <c r="N1886" s="24">
        <v>1.8353164556962021</v>
      </c>
      <c r="O1886" s="24">
        <v>1.717833544303798</v>
      </c>
      <c r="P1886" s="24">
        <v>3.55315</v>
      </c>
      <c r="Q1886" s="71">
        <v>0.93974142558709561</v>
      </c>
      <c r="R1886" s="24">
        <v>30.517493876012814</v>
      </c>
      <c r="S1886" s="24" t="s">
        <v>1033</v>
      </c>
      <c r="T1886" s="23">
        <v>1</v>
      </c>
      <c r="U1886" s="23">
        <v>1</v>
      </c>
      <c r="V1886" s="24" t="s">
        <v>1105</v>
      </c>
      <c r="W1886" s="24" t="s">
        <v>815</v>
      </c>
      <c r="X1886" s="24"/>
      <c r="Y1886" s="24"/>
      <c r="Z1886" s="24"/>
      <c r="AA1886" s="24"/>
    </row>
    <row r="1887" spans="1:27">
      <c r="A1887" s="24" t="s">
        <v>709</v>
      </c>
      <c r="B1887" s="24" t="s">
        <v>972</v>
      </c>
      <c r="C1887" s="23">
        <v>10</v>
      </c>
      <c r="D1887" s="47">
        <v>45027</v>
      </c>
      <c r="E1887" s="24"/>
      <c r="F1887" s="510">
        <v>4</v>
      </c>
      <c r="G1887" s="24">
        <v>11</v>
      </c>
      <c r="H1887" s="24">
        <v>2.4</v>
      </c>
      <c r="I1887" s="988">
        <v>0.21818181818181817</v>
      </c>
      <c r="J1887" s="24">
        <v>9.0500000000000007</v>
      </c>
      <c r="K1887" s="24">
        <v>6</v>
      </c>
      <c r="L1887" s="24">
        <v>5.78</v>
      </c>
      <c r="M1887" s="24">
        <v>11</v>
      </c>
      <c r="N1887" s="24">
        <v>3.5913291139240515</v>
      </c>
      <c r="O1887" s="24">
        <v>2.70052088607595</v>
      </c>
      <c r="P1887" s="24">
        <v>6.2918500000000019</v>
      </c>
      <c r="Q1887" s="24">
        <v>1.4096121383806435</v>
      </c>
      <c r="R1887" s="24">
        <v>38.84140569059732</v>
      </c>
      <c r="S1887" s="24" t="s">
        <v>1033</v>
      </c>
      <c r="T1887" s="23">
        <v>1</v>
      </c>
      <c r="U1887" s="23">
        <v>1</v>
      </c>
      <c r="V1887" s="24" t="s">
        <v>1105</v>
      </c>
      <c r="W1887" s="24" t="s">
        <v>815</v>
      </c>
      <c r="X1887" s="24"/>
      <c r="Y1887" s="24"/>
      <c r="Z1887" s="24"/>
      <c r="AA1887" s="24"/>
    </row>
    <row r="1888" spans="1:27">
      <c r="A1888" s="24" t="s">
        <v>709</v>
      </c>
      <c r="B1888" s="24" t="s">
        <v>972</v>
      </c>
      <c r="C1888" s="23">
        <v>0.5</v>
      </c>
      <c r="D1888" s="47">
        <v>45169</v>
      </c>
      <c r="E1888" s="24"/>
      <c r="F1888" s="510">
        <v>4</v>
      </c>
      <c r="G1888" s="24">
        <v>12.1</v>
      </c>
      <c r="H1888" s="24">
        <v>3.15</v>
      </c>
      <c r="I1888" s="988">
        <v>0.26033057851239672</v>
      </c>
      <c r="J1888" s="24">
        <v>8.14</v>
      </c>
      <c r="K1888" s="24">
        <v>23.8</v>
      </c>
      <c r="L1888" s="24">
        <v>5.47</v>
      </c>
      <c r="M1888" s="24">
        <v>10.7</v>
      </c>
      <c r="N1888" s="24">
        <v>7.8170886075949371</v>
      </c>
      <c r="O1888" s="24">
        <v>3.728411392405063</v>
      </c>
      <c r="P1888" s="24">
        <v>11.545500000000001</v>
      </c>
      <c r="Q1888" s="24">
        <v>0.5385097337211906</v>
      </c>
      <c r="R1888" s="24">
        <v>30.058398474737899</v>
      </c>
      <c r="S1888" s="24" t="s">
        <v>1033</v>
      </c>
      <c r="T1888" s="23">
        <v>2</v>
      </c>
      <c r="U1888" s="23">
        <v>4</v>
      </c>
      <c r="V1888" s="24" t="s">
        <v>1223</v>
      </c>
      <c r="W1888" s="24" t="s">
        <v>815</v>
      </c>
      <c r="X1888" s="24"/>
      <c r="Y1888" s="24"/>
      <c r="Z1888" s="24"/>
      <c r="AA1888" s="24"/>
    </row>
    <row r="1889" spans="1:27">
      <c r="A1889" s="24" t="s">
        <v>709</v>
      </c>
      <c r="B1889" s="24" t="s">
        <v>972</v>
      </c>
      <c r="C1889" s="23">
        <v>1</v>
      </c>
      <c r="D1889" s="47">
        <v>45169</v>
      </c>
      <c r="E1889" s="24"/>
      <c r="F1889" s="510">
        <v>4</v>
      </c>
      <c r="G1889" s="24">
        <v>12.1</v>
      </c>
      <c r="H1889" s="24">
        <v>3.15</v>
      </c>
      <c r="I1889" s="988">
        <v>0.26033057851239672</v>
      </c>
      <c r="J1889" s="24">
        <v>8.09</v>
      </c>
      <c r="K1889" s="24">
        <v>24</v>
      </c>
      <c r="L1889" s="24" t="s">
        <v>811</v>
      </c>
      <c r="M1889" s="24" t="s">
        <v>811</v>
      </c>
      <c r="N1889" s="24" t="s">
        <v>811</v>
      </c>
      <c r="O1889" s="24" t="s">
        <v>811</v>
      </c>
      <c r="P1889" s="24" t="s">
        <v>815</v>
      </c>
      <c r="Q1889" s="24" t="s">
        <v>811</v>
      </c>
      <c r="R1889" s="24" t="s">
        <v>811</v>
      </c>
      <c r="S1889" s="24" t="s">
        <v>1033</v>
      </c>
      <c r="T1889" s="23">
        <v>2</v>
      </c>
      <c r="U1889" s="23">
        <v>4</v>
      </c>
      <c r="V1889" s="24" t="s">
        <v>1223</v>
      </c>
      <c r="W1889" s="24" t="s">
        <v>815</v>
      </c>
      <c r="X1889" s="24"/>
      <c r="Y1889" s="24"/>
      <c r="Z1889" s="24"/>
      <c r="AA1889" s="24"/>
    </row>
    <row r="1890" spans="1:27">
      <c r="A1890" s="24" t="s">
        <v>709</v>
      </c>
      <c r="B1890" s="24" t="s">
        <v>972</v>
      </c>
      <c r="C1890" s="23">
        <v>2</v>
      </c>
      <c r="D1890" s="47">
        <v>45169</v>
      </c>
      <c r="E1890" s="24"/>
      <c r="F1890" s="510">
        <v>4</v>
      </c>
      <c r="G1890" s="24">
        <v>12.1</v>
      </c>
      <c r="H1890" s="24">
        <v>3.15</v>
      </c>
      <c r="I1890" s="988">
        <v>0.26033057851239672</v>
      </c>
      <c r="J1890" s="24">
        <v>8.11</v>
      </c>
      <c r="K1890" s="24">
        <v>24.1</v>
      </c>
      <c r="L1890" s="24" t="s">
        <v>811</v>
      </c>
      <c r="M1890" s="24" t="s">
        <v>811</v>
      </c>
      <c r="N1890" s="24" t="s">
        <v>811</v>
      </c>
      <c r="O1890" s="24" t="s">
        <v>811</v>
      </c>
      <c r="P1890" s="24" t="s">
        <v>815</v>
      </c>
      <c r="Q1890" s="24" t="s">
        <v>811</v>
      </c>
      <c r="R1890" s="24" t="s">
        <v>811</v>
      </c>
      <c r="S1890" s="24" t="s">
        <v>1033</v>
      </c>
      <c r="T1890" s="23">
        <v>2</v>
      </c>
      <c r="U1890" s="23">
        <v>4</v>
      </c>
      <c r="V1890" s="24" t="s">
        <v>1223</v>
      </c>
      <c r="W1890" s="24" t="s">
        <v>815</v>
      </c>
      <c r="X1890" s="24"/>
      <c r="Y1890" s="24"/>
      <c r="Z1890" s="24"/>
      <c r="AA1890" s="24"/>
    </row>
    <row r="1891" spans="1:27">
      <c r="A1891" s="24" t="s">
        <v>709</v>
      </c>
      <c r="B1891" s="24" t="s">
        <v>972</v>
      </c>
      <c r="C1891" s="23">
        <v>3</v>
      </c>
      <c r="D1891" s="47">
        <v>45169</v>
      </c>
      <c r="E1891" s="24"/>
      <c r="F1891" s="510">
        <v>4</v>
      </c>
      <c r="G1891" s="24">
        <v>12.1</v>
      </c>
      <c r="H1891" s="24">
        <v>3.15</v>
      </c>
      <c r="I1891" s="988">
        <v>0.26033057851239672</v>
      </c>
      <c r="J1891" s="24">
        <v>8.09</v>
      </c>
      <c r="K1891" s="24">
        <v>24</v>
      </c>
      <c r="L1891" s="24">
        <v>5.5</v>
      </c>
      <c r="M1891" s="24">
        <v>11.099999999999998</v>
      </c>
      <c r="N1891" s="24">
        <v>2.8096202531645567</v>
      </c>
      <c r="O1891" s="24">
        <v>0.32287974683544318</v>
      </c>
      <c r="P1891" s="24">
        <v>3.1324999999999998</v>
      </c>
      <c r="Q1891" s="24">
        <v>0.5385097337211906</v>
      </c>
      <c r="R1891" s="24">
        <v>26.626558627264099</v>
      </c>
      <c r="S1891" s="24" t="s">
        <v>1033</v>
      </c>
      <c r="T1891" s="23">
        <v>2</v>
      </c>
      <c r="U1891" s="23">
        <v>4</v>
      </c>
      <c r="V1891" s="24" t="s">
        <v>1223</v>
      </c>
      <c r="W1891" s="24" t="s">
        <v>815</v>
      </c>
      <c r="X1891" s="24"/>
      <c r="Y1891" s="24"/>
      <c r="Z1891" s="24"/>
      <c r="AA1891" s="24"/>
    </row>
    <row r="1892" spans="1:27">
      <c r="A1892" s="24" t="s">
        <v>709</v>
      </c>
      <c r="B1892" s="24" t="s">
        <v>972</v>
      </c>
      <c r="C1892" s="23">
        <v>4</v>
      </c>
      <c r="D1892" s="47">
        <v>45169</v>
      </c>
      <c r="E1892" s="24"/>
      <c r="F1892" s="510">
        <v>4</v>
      </c>
      <c r="G1892" s="24">
        <v>12.1</v>
      </c>
      <c r="H1892" s="24">
        <v>3.15</v>
      </c>
      <c r="I1892" s="988">
        <v>0.26033057851239672</v>
      </c>
      <c r="J1892" s="24">
        <v>7.73</v>
      </c>
      <c r="K1892" s="24">
        <v>23.9</v>
      </c>
      <c r="L1892" s="24" t="s">
        <v>811</v>
      </c>
      <c r="M1892" s="24" t="s">
        <v>811</v>
      </c>
      <c r="N1892" s="24" t="s">
        <v>811</v>
      </c>
      <c r="O1892" s="24" t="s">
        <v>811</v>
      </c>
      <c r="P1892" s="24" t="s">
        <v>815</v>
      </c>
      <c r="Q1892" s="24" t="s">
        <v>811</v>
      </c>
      <c r="R1892" s="24" t="s">
        <v>811</v>
      </c>
      <c r="S1892" s="24" t="s">
        <v>1033</v>
      </c>
      <c r="T1892" s="23">
        <v>2</v>
      </c>
      <c r="U1892" s="23">
        <v>4</v>
      </c>
      <c r="V1892" s="24" t="s">
        <v>1223</v>
      </c>
      <c r="W1892" s="24" t="s">
        <v>815</v>
      </c>
      <c r="X1892" s="24"/>
      <c r="Y1892" s="24"/>
      <c r="Z1892" s="24"/>
      <c r="AA1892" s="24"/>
    </row>
    <row r="1893" spans="1:27">
      <c r="A1893" s="24" t="s">
        <v>709</v>
      </c>
      <c r="B1893" s="24" t="s">
        <v>972</v>
      </c>
      <c r="C1893" s="23">
        <v>5</v>
      </c>
      <c r="D1893" s="47">
        <v>45169</v>
      </c>
      <c r="E1893" s="24"/>
      <c r="F1893" s="510">
        <v>4</v>
      </c>
      <c r="G1893" s="24">
        <v>12.1</v>
      </c>
      <c r="H1893" s="24">
        <v>3.15</v>
      </c>
      <c r="I1893" s="988">
        <v>0.26033057851239672</v>
      </c>
      <c r="J1893" s="24">
        <v>4.71</v>
      </c>
      <c r="K1893" s="24">
        <v>23.2</v>
      </c>
      <c r="L1893" s="24" t="s">
        <v>811</v>
      </c>
      <c r="M1893" s="24" t="s">
        <v>811</v>
      </c>
      <c r="N1893" s="24" t="s">
        <v>811</v>
      </c>
      <c r="O1893" s="24" t="s">
        <v>811</v>
      </c>
      <c r="P1893" s="24" t="s">
        <v>815</v>
      </c>
      <c r="Q1893" s="24" t="s">
        <v>811</v>
      </c>
      <c r="R1893" s="24" t="s">
        <v>811</v>
      </c>
      <c r="S1893" s="24" t="s">
        <v>1033</v>
      </c>
      <c r="T1893" s="23">
        <v>2</v>
      </c>
      <c r="U1893" s="23">
        <v>4</v>
      </c>
      <c r="V1893" s="24" t="s">
        <v>1223</v>
      </c>
      <c r="W1893" s="24" t="s">
        <v>815</v>
      </c>
      <c r="X1893" s="24"/>
      <c r="Y1893" s="24"/>
      <c r="Z1893" s="24"/>
      <c r="AA1893" s="24"/>
    </row>
    <row r="1894" spans="1:27">
      <c r="A1894" s="24" t="s">
        <v>709</v>
      </c>
      <c r="B1894" s="24" t="s">
        <v>972</v>
      </c>
      <c r="C1894" s="23">
        <v>6</v>
      </c>
      <c r="D1894" s="47">
        <v>45169</v>
      </c>
      <c r="E1894" s="24"/>
      <c r="F1894" s="510">
        <v>4</v>
      </c>
      <c r="G1894" s="24">
        <v>12.1</v>
      </c>
      <c r="H1894" s="24">
        <v>3.15</v>
      </c>
      <c r="I1894" s="988">
        <v>0.26033057851239672</v>
      </c>
      <c r="J1894" s="24">
        <v>0.36</v>
      </c>
      <c r="K1894" s="24">
        <v>17</v>
      </c>
      <c r="L1894" s="24" t="s">
        <v>811</v>
      </c>
      <c r="M1894" s="24" t="s">
        <v>811</v>
      </c>
      <c r="N1894" s="24" t="s">
        <v>811</v>
      </c>
      <c r="O1894" s="24" t="s">
        <v>811</v>
      </c>
      <c r="P1894" s="24" t="s">
        <v>815</v>
      </c>
      <c r="Q1894" s="24" t="s">
        <v>811</v>
      </c>
      <c r="R1894" s="24" t="s">
        <v>811</v>
      </c>
      <c r="S1894" s="24" t="s">
        <v>1033</v>
      </c>
      <c r="T1894" s="23">
        <v>2</v>
      </c>
      <c r="U1894" s="23">
        <v>4</v>
      </c>
      <c r="V1894" s="24" t="s">
        <v>1223</v>
      </c>
      <c r="W1894" s="24" t="s">
        <v>815</v>
      </c>
      <c r="X1894" s="24"/>
      <c r="Y1894" s="24"/>
      <c r="Z1894" s="24"/>
      <c r="AA1894" s="24"/>
    </row>
    <row r="1895" spans="1:27">
      <c r="A1895" s="24" t="s">
        <v>709</v>
      </c>
      <c r="B1895" s="24" t="s">
        <v>972</v>
      </c>
      <c r="C1895" s="23">
        <v>7</v>
      </c>
      <c r="D1895" s="47">
        <v>45169</v>
      </c>
      <c r="E1895" s="24"/>
      <c r="F1895" s="510">
        <v>4</v>
      </c>
      <c r="G1895" s="24">
        <v>12.1</v>
      </c>
      <c r="H1895" s="24">
        <v>3.15</v>
      </c>
      <c r="I1895" s="988">
        <v>0.26033057851239672</v>
      </c>
      <c r="J1895" s="24">
        <v>0.36</v>
      </c>
      <c r="K1895" s="24">
        <v>12.4</v>
      </c>
      <c r="L1895" s="24" t="s">
        <v>811</v>
      </c>
      <c r="M1895" s="24" t="s">
        <v>811</v>
      </c>
      <c r="N1895" s="24" t="s">
        <v>811</v>
      </c>
      <c r="O1895" s="24" t="s">
        <v>811</v>
      </c>
      <c r="P1895" s="24" t="s">
        <v>815</v>
      </c>
      <c r="Q1895" s="24" t="s">
        <v>811</v>
      </c>
      <c r="R1895" s="24" t="s">
        <v>811</v>
      </c>
      <c r="S1895" s="24" t="s">
        <v>1033</v>
      </c>
      <c r="T1895" s="23">
        <v>2</v>
      </c>
      <c r="U1895" s="23">
        <v>4</v>
      </c>
      <c r="V1895" s="24" t="s">
        <v>1223</v>
      </c>
      <c r="W1895" s="24" t="s">
        <v>815</v>
      </c>
      <c r="X1895" s="24"/>
      <c r="Y1895" s="24"/>
      <c r="Z1895" s="24"/>
      <c r="AA1895" s="24"/>
    </row>
    <row r="1896" spans="1:27">
      <c r="A1896" s="24" t="s">
        <v>709</v>
      </c>
      <c r="B1896" s="24" t="s">
        <v>972</v>
      </c>
      <c r="C1896" s="23">
        <v>8</v>
      </c>
      <c r="D1896" s="47">
        <v>45169</v>
      </c>
      <c r="E1896" s="24"/>
      <c r="F1896" s="510">
        <v>4</v>
      </c>
      <c r="G1896" s="24">
        <v>12.1</v>
      </c>
      <c r="H1896" s="24">
        <v>3.15</v>
      </c>
      <c r="I1896" s="988">
        <v>0.26033057851239672</v>
      </c>
      <c r="J1896" s="24">
        <v>0.14000000000000001</v>
      </c>
      <c r="K1896" s="24">
        <v>10.1</v>
      </c>
      <c r="L1896" s="24" t="s">
        <v>811</v>
      </c>
      <c r="M1896" s="24" t="s">
        <v>811</v>
      </c>
      <c r="N1896" s="24" t="s">
        <v>811</v>
      </c>
      <c r="O1896" s="24" t="s">
        <v>811</v>
      </c>
      <c r="P1896" s="24" t="s">
        <v>815</v>
      </c>
      <c r="Q1896" s="24" t="s">
        <v>811</v>
      </c>
      <c r="R1896" s="24" t="s">
        <v>811</v>
      </c>
      <c r="S1896" s="24" t="s">
        <v>1033</v>
      </c>
      <c r="T1896" s="23">
        <v>2</v>
      </c>
      <c r="U1896" s="23">
        <v>4</v>
      </c>
      <c r="V1896" s="24" t="s">
        <v>1223</v>
      </c>
      <c r="W1896" s="24" t="s">
        <v>815</v>
      </c>
      <c r="X1896" s="24"/>
      <c r="Y1896" s="24"/>
      <c r="Z1896" s="24"/>
      <c r="AA1896" s="24"/>
    </row>
    <row r="1897" spans="1:27">
      <c r="A1897" s="24" t="s">
        <v>709</v>
      </c>
      <c r="B1897" s="24" t="s">
        <v>972</v>
      </c>
      <c r="C1897" s="23">
        <v>9</v>
      </c>
      <c r="D1897" s="47">
        <v>45169</v>
      </c>
      <c r="E1897" s="24"/>
      <c r="F1897" s="510">
        <v>4</v>
      </c>
      <c r="G1897" s="24">
        <v>12.1</v>
      </c>
      <c r="H1897" s="24">
        <v>3.15</v>
      </c>
      <c r="I1897" s="988">
        <v>0.26033057851239672</v>
      </c>
      <c r="J1897" s="24">
        <v>0.1</v>
      </c>
      <c r="K1897" s="24">
        <v>8.8000000000000007</v>
      </c>
      <c r="L1897" s="24">
        <v>5.76</v>
      </c>
      <c r="M1897" s="24">
        <v>16.600000000000001</v>
      </c>
      <c r="N1897" s="2606">
        <v>25.377215189873418</v>
      </c>
      <c r="O1897" s="2606">
        <v>15.434784810126585</v>
      </c>
      <c r="P1897" s="24">
        <v>40.812000000000005</v>
      </c>
      <c r="Q1897" s="24">
        <v>1.3971498418913586</v>
      </c>
      <c r="R1897" s="24">
        <v>34.634184938036199</v>
      </c>
      <c r="S1897" s="24" t="s">
        <v>1033</v>
      </c>
      <c r="T1897" s="23">
        <v>2</v>
      </c>
      <c r="U1897" s="23">
        <v>4</v>
      </c>
      <c r="V1897" s="24" t="s">
        <v>1223</v>
      </c>
      <c r="W1897" s="24" t="s">
        <v>815</v>
      </c>
      <c r="X1897" s="24"/>
      <c r="Y1897" s="24"/>
      <c r="Z1897" s="24"/>
      <c r="AA1897" s="24"/>
    </row>
    <row r="1898" spans="1:27">
      <c r="A1898" s="24" t="s">
        <v>709</v>
      </c>
      <c r="B1898" s="24" t="s">
        <v>972</v>
      </c>
      <c r="C1898" s="23">
        <v>10</v>
      </c>
      <c r="D1898" s="47">
        <v>45169</v>
      </c>
      <c r="E1898" s="24"/>
      <c r="F1898" s="510">
        <v>4</v>
      </c>
      <c r="G1898" s="24">
        <v>12.1</v>
      </c>
      <c r="H1898" s="24">
        <v>3.15</v>
      </c>
      <c r="I1898" s="988">
        <v>0.26033057851239672</v>
      </c>
      <c r="J1898" s="24">
        <v>0.08</v>
      </c>
      <c r="K1898" s="24">
        <v>8</v>
      </c>
      <c r="L1898" s="24" t="s">
        <v>811</v>
      </c>
      <c r="M1898" s="24" t="s">
        <v>811</v>
      </c>
      <c r="N1898" s="24" t="s">
        <v>811</v>
      </c>
      <c r="O1898" s="24" t="s">
        <v>811</v>
      </c>
      <c r="P1898" s="24" t="s">
        <v>815</v>
      </c>
      <c r="Q1898" s="24" t="s">
        <v>811</v>
      </c>
      <c r="R1898" s="24" t="s">
        <v>811</v>
      </c>
      <c r="S1898" s="24" t="s">
        <v>1033</v>
      </c>
      <c r="T1898" s="23">
        <v>2</v>
      </c>
      <c r="U1898" s="23">
        <v>4</v>
      </c>
      <c r="V1898" s="24" t="s">
        <v>1223</v>
      </c>
      <c r="W1898" s="24" t="s">
        <v>815</v>
      </c>
      <c r="X1898" s="24"/>
      <c r="Y1898" s="24"/>
      <c r="Z1898" s="24"/>
      <c r="AA1898" s="24"/>
    </row>
    <row r="1899" spans="1:27">
      <c r="A1899" s="24" t="s">
        <v>709</v>
      </c>
      <c r="B1899" s="24" t="s">
        <v>972</v>
      </c>
      <c r="C1899" s="23">
        <v>11</v>
      </c>
      <c r="D1899" s="47">
        <v>45169</v>
      </c>
      <c r="E1899" s="24"/>
      <c r="F1899" s="510">
        <v>4</v>
      </c>
      <c r="G1899" s="24">
        <v>12.1</v>
      </c>
      <c r="H1899" s="24">
        <v>3.15</v>
      </c>
      <c r="I1899" s="988">
        <v>0.26033057851239672</v>
      </c>
      <c r="J1899" s="24">
        <v>7.0000000000000007E-2</v>
      </c>
      <c r="K1899" s="24">
        <v>7.7</v>
      </c>
      <c r="L1899" s="24">
        <v>6.08</v>
      </c>
      <c r="M1899" s="24">
        <v>34.200000000000003</v>
      </c>
      <c r="N1899" s="24">
        <v>4.5316455696202533</v>
      </c>
      <c r="O1899" s="24">
        <v>18.559354430379749</v>
      </c>
      <c r="P1899" s="24">
        <v>23.091000000000001</v>
      </c>
      <c r="Q1899" s="24">
        <v>4.595887637800522</v>
      </c>
      <c r="R1899" s="24">
        <v>84.395862726406094</v>
      </c>
      <c r="S1899" s="24" t="s">
        <v>1033</v>
      </c>
      <c r="T1899" s="23">
        <v>2</v>
      </c>
      <c r="U1899" s="23">
        <v>4</v>
      </c>
      <c r="V1899" s="24" t="s">
        <v>1223</v>
      </c>
      <c r="W1899" s="24" t="s">
        <v>815</v>
      </c>
      <c r="X1899" s="24"/>
      <c r="Y1899" s="24"/>
      <c r="Z1899" s="24"/>
      <c r="AA1899" s="24"/>
    </row>
    <row r="1900" spans="1:27">
      <c r="A1900" s="24" t="s">
        <v>709</v>
      </c>
      <c r="B1900" s="24" t="s">
        <v>1224</v>
      </c>
      <c r="C1900" s="23">
        <v>0.5</v>
      </c>
      <c r="D1900" s="47">
        <v>45169</v>
      </c>
      <c r="E1900" s="24" t="s">
        <v>1221</v>
      </c>
      <c r="F1900" s="510">
        <v>2</v>
      </c>
      <c r="G1900" s="24">
        <v>0.7</v>
      </c>
      <c r="H1900" s="24">
        <v>0.7</v>
      </c>
      <c r="I1900" s="988">
        <v>1</v>
      </c>
      <c r="J1900" s="24">
        <v>2.46</v>
      </c>
      <c r="K1900" s="24">
        <v>21.5</v>
      </c>
      <c r="L1900" s="24">
        <v>7.06</v>
      </c>
      <c r="M1900" s="24">
        <v>150.5</v>
      </c>
      <c r="N1900" s="2606">
        <v>81.569620253164558</v>
      </c>
      <c r="O1900" s="24">
        <v>15.26937974683544</v>
      </c>
      <c r="P1900" s="24">
        <v>96.838999999999999</v>
      </c>
      <c r="Q1900" s="2606">
        <v>22.627394030382007</v>
      </c>
      <c r="R1900" s="24">
        <v>76.9602097235462</v>
      </c>
      <c r="S1900" s="24" t="s">
        <v>1044</v>
      </c>
      <c r="T1900" s="23">
        <v>1</v>
      </c>
      <c r="U1900" s="23">
        <v>3</v>
      </c>
      <c r="V1900" s="24" t="s">
        <v>1225</v>
      </c>
      <c r="W1900" s="24" t="s">
        <v>815</v>
      </c>
      <c r="X1900" s="24"/>
      <c r="Y1900" s="24"/>
      <c r="Z1900" s="24"/>
      <c r="AA1900" s="24"/>
    </row>
    <row r="1901" spans="1:27">
      <c r="A1901" s="24" t="s">
        <v>709</v>
      </c>
      <c r="B1901" s="24" t="s">
        <v>1224</v>
      </c>
      <c r="C1901" s="23">
        <v>0.5</v>
      </c>
      <c r="D1901" s="47">
        <v>45169</v>
      </c>
      <c r="E1901" s="24" t="s">
        <v>1130</v>
      </c>
      <c r="F1901" s="510">
        <v>2</v>
      </c>
      <c r="G1901" s="24">
        <v>0.7</v>
      </c>
      <c r="H1901" s="24">
        <v>0.7</v>
      </c>
      <c r="I1901" s="988">
        <v>1</v>
      </c>
      <c r="J1901" s="24">
        <v>2.46</v>
      </c>
      <c r="K1901" s="24">
        <v>21.5</v>
      </c>
      <c r="L1901" s="24">
        <v>7.15</v>
      </c>
      <c r="M1901" s="24">
        <v>147.5</v>
      </c>
      <c r="N1901" s="2606">
        <v>84.062025316455703</v>
      </c>
      <c r="O1901" s="24">
        <v>11.7029746835443</v>
      </c>
      <c r="P1901" s="24">
        <v>95.765000000000001</v>
      </c>
      <c r="Q1901" s="2606">
        <v>22.40947370264157</v>
      </c>
      <c r="R1901" s="24">
        <v>82.679942802669203</v>
      </c>
      <c r="S1901" s="24" t="s">
        <v>1044</v>
      </c>
      <c r="T1901" s="23">
        <v>1</v>
      </c>
      <c r="U1901" s="23">
        <v>3</v>
      </c>
      <c r="V1901" s="24" t="s">
        <v>1225</v>
      </c>
      <c r="W1901" s="24" t="s">
        <v>1226</v>
      </c>
      <c r="X1901" s="24"/>
      <c r="Y1901" s="24"/>
      <c r="Z1901" s="24"/>
      <c r="AA1901" s="24"/>
    </row>
    <row r="1902" spans="1:27">
      <c r="A1902" s="24" t="s">
        <v>709</v>
      </c>
      <c r="B1902" s="24" t="s">
        <v>982</v>
      </c>
      <c r="C1902" s="23">
        <v>0.5</v>
      </c>
      <c r="D1902" s="47">
        <v>45181</v>
      </c>
      <c r="E1902" s="24" t="s">
        <v>1221</v>
      </c>
      <c r="F1902" s="510">
        <v>2</v>
      </c>
      <c r="G1902" s="24">
        <v>0.9</v>
      </c>
      <c r="H1902" s="24">
        <v>0.65</v>
      </c>
      <c r="I1902" s="988">
        <v>0.72222222222222221</v>
      </c>
      <c r="J1902" s="24">
        <v>3.67</v>
      </c>
      <c r="K1902" s="24">
        <v>24.8</v>
      </c>
      <c r="L1902" s="24">
        <v>5.77</v>
      </c>
      <c r="M1902" s="24">
        <v>6.9</v>
      </c>
      <c r="N1902" s="24">
        <v>19.712658227848099</v>
      </c>
      <c r="O1902" s="24">
        <v>4.8998417721518983</v>
      </c>
      <c r="P1902" s="24">
        <v>24.612499999999997</v>
      </c>
      <c r="Q1902" s="24">
        <v>2.17113764378376</v>
      </c>
      <c r="R1902" s="24">
        <v>96.121315538608201</v>
      </c>
      <c r="S1902" s="24" t="s">
        <v>1025</v>
      </c>
      <c r="T1902" s="23">
        <v>3</v>
      </c>
      <c r="U1902" s="23">
        <v>1</v>
      </c>
      <c r="V1902" s="24" t="s">
        <v>1227</v>
      </c>
      <c r="W1902" s="24" t="s">
        <v>815</v>
      </c>
      <c r="X1902" s="24"/>
      <c r="Y1902" s="24"/>
      <c r="Z1902" s="24"/>
      <c r="AA1902" s="24"/>
    </row>
    <row r="1903" spans="1:27">
      <c r="A1903" s="24" t="s">
        <v>709</v>
      </c>
      <c r="B1903" s="24" t="s">
        <v>982</v>
      </c>
      <c r="C1903" s="23">
        <v>0.5</v>
      </c>
      <c r="D1903" s="47">
        <v>45181</v>
      </c>
      <c r="E1903" s="24" t="s">
        <v>1130</v>
      </c>
      <c r="F1903" s="510">
        <v>2</v>
      </c>
      <c r="G1903" s="24">
        <v>0.9</v>
      </c>
      <c r="H1903" s="24">
        <v>0.65</v>
      </c>
      <c r="I1903" s="988">
        <v>0.72222222222222221</v>
      </c>
      <c r="J1903" s="24">
        <v>3.67</v>
      </c>
      <c r="K1903" s="24">
        <v>24.8</v>
      </c>
      <c r="L1903" s="24">
        <v>5.74</v>
      </c>
      <c r="M1903" s="24">
        <v>6.4</v>
      </c>
      <c r="N1903" s="24">
        <v>18.693037974683545</v>
      </c>
      <c r="O1903" s="24">
        <v>4.2189620253164568</v>
      </c>
      <c r="P1903" s="24">
        <v>22.912000000000003</v>
      </c>
      <c r="Q1903" s="24">
        <v>2.2392949674461566</v>
      </c>
      <c r="R1903" s="24">
        <v>100.125128693994</v>
      </c>
      <c r="S1903" s="24" t="s">
        <v>1025</v>
      </c>
      <c r="T1903" s="23">
        <v>3</v>
      </c>
      <c r="U1903" s="23">
        <v>1</v>
      </c>
      <c r="V1903" s="24" t="s">
        <v>1227</v>
      </c>
      <c r="W1903" s="24" t="s">
        <v>815</v>
      </c>
      <c r="X1903" s="24"/>
      <c r="Y1903" s="24"/>
      <c r="Z1903" s="24"/>
      <c r="AA1903" s="24"/>
    </row>
    <row r="1904" spans="1:27">
      <c r="A1904" s="24" t="s">
        <v>709</v>
      </c>
      <c r="B1904" s="24" t="s">
        <v>962</v>
      </c>
      <c r="C1904" s="23">
        <v>0.5</v>
      </c>
      <c r="D1904" s="47">
        <v>45166</v>
      </c>
      <c r="E1904" s="24"/>
      <c r="F1904" s="510">
        <v>2</v>
      </c>
      <c r="G1904" s="24">
        <v>5.2</v>
      </c>
      <c r="H1904" s="24">
        <v>4.3499999999999996</v>
      </c>
      <c r="I1904" s="988">
        <v>0.83653846153846145</v>
      </c>
      <c r="J1904" s="24">
        <v>6.54</v>
      </c>
      <c r="K1904" s="24">
        <v>23.5</v>
      </c>
      <c r="L1904" s="24">
        <v>6.04</v>
      </c>
      <c r="M1904" s="23">
        <v>24.1</v>
      </c>
      <c r="N1904" s="25">
        <v>1.4274683544303794</v>
      </c>
      <c r="O1904" s="25">
        <v>0.79213164556962068</v>
      </c>
      <c r="P1904" s="24">
        <v>2.2196000000000002</v>
      </c>
      <c r="Q1904" s="71">
        <v>0.30771984784068029</v>
      </c>
      <c r="R1904" s="24">
        <v>34.9201715919924</v>
      </c>
      <c r="S1904" s="24" t="s">
        <v>1025</v>
      </c>
      <c r="T1904" s="23">
        <v>2</v>
      </c>
      <c r="U1904" s="23">
        <v>1</v>
      </c>
      <c r="V1904" s="24" t="s">
        <v>1228</v>
      </c>
      <c r="W1904" s="24" t="s">
        <v>815</v>
      </c>
      <c r="X1904" s="24"/>
      <c r="Y1904" s="24"/>
      <c r="Z1904" s="24"/>
      <c r="AA1904" s="24"/>
    </row>
    <row r="1905" spans="1:27">
      <c r="A1905" s="24" t="s">
        <v>709</v>
      </c>
      <c r="B1905" s="24" t="s">
        <v>962</v>
      </c>
      <c r="C1905" s="23">
        <v>1</v>
      </c>
      <c r="D1905" s="47">
        <v>45166</v>
      </c>
      <c r="E1905" s="24"/>
      <c r="F1905" s="510">
        <v>2</v>
      </c>
      <c r="G1905" s="24">
        <v>5.2</v>
      </c>
      <c r="H1905" s="24">
        <v>4.3499999999999996</v>
      </c>
      <c r="I1905" s="988">
        <v>0.83653846153846145</v>
      </c>
      <c r="J1905" s="24">
        <v>6.37</v>
      </c>
      <c r="K1905" s="24">
        <v>23.8</v>
      </c>
      <c r="L1905" s="24" t="s">
        <v>811</v>
      </c>
      <c r="M1905" s="24" t="s">
        <v>811</v>
      </c>
      <c r="N1905" s="24" t="s">
        <v>811</v>
      </c>
      <c r="O1905" s="24" t="s">
        <v>811</v>
      </c>
      <c r="P1905" s="24" t="s">
        <v>815</v>
      </c>
      <c r="Q1905" s="24" t="s">
        <v>811</v>
      </c>
      <c r="R1905" s="24" t="s">
        <v>811</v>
      </c>
      <c r="S1905" s="24" t="s">
        <v>1025</v>
      </c>
      <c r="T1905" s="23">
        <v>2</v>
      </c>
      <c r="U1905" s="23">
        <v>1</v>
      </c>
      <c r="V1905" s="24" t="s">
        <v>1228</v>
      </c>
      <c r="W1905" s="24" t="s">
        <v>815</v>
      </c>
      <c r="X1905" s="24"/>
      <c r="Y1905" s="24"/>
      <c r="Z1905" s="24"/>
      <c r="AA1905" s="24"/>
    </row>
    <row r="1906" spans="1:27">
      <c r="A1906" s="24" t="s">
        <v>709</v>
      </c>
      <c r="B1906" s="24" t="s">
        <v>962</v>
      </c>
      <c r="C1906" s="23">
        <v>2</v>
      </c>
      <c r="D1906" s="47">
        <v>45166</v>
      </c>
      <c r="E1906" s="24"/>
      <c r="F1906" s="510">
        <v>2</v>
      </c>
      <c r="G1906" s="24">
        <v>5.2</v>
      </c>
      <c r="H1906" s="24">
        <v>4.3499999999999996</v>
      </c>
      <c r="I1906" s="988">
        <v>0.83653846153846145</v>
      </c>
      <c r="J1906" s="24">
        <v>6.34</v>
      </c>
      <c r="K1906" s="24">
        <v>23.9</v>
      </c>
      <c r="L1906" s="24" t="s">
        <v>811</v>
      </c>
      <c r="M1906" s="24" t="s">
        <v>811</v>
      </c>
      <c r="N1906" s="24" t="s">
        <v>811</v>
      </c>
      <c r="O1906" s="24" t="s">
        <v>811</v>
      </c>
      <c r="P1906" s="24" t="s">
        <v>815</v>
      </c>
      <c r="Q1906" s="24" t="s">
        <v>811</v>
      </c>
      <c r="R1906" s="24" t="s">
        <v>811</v>
      </c>
      <c r="S1906" s="24" t="s">
        <v>1025</v>
      </c>
      <c r="T1906" s="23">
        <v>2</v>
      </c>
      <c r="U1906" s="23">
        <v>1</v>
      </c>
      <c r="V1906" s="24" t="s">
        <v>1228</v>
      </c>
      <c r="W1906" s="24" t="s">
        <v>815</v>
      </c>
      <c r="X1906" s="24"/>
      <c r="Y1906" s="24"/>
      <c r="Z1906" s="24"/>
      <c r="AA1906" s="24"/>
    </row>
    <row r="1907" spans="1:27">
      <c r="A1907" s="24" t="s">
        <v>709</v>
      </c>
      <c r="B1907" s="24" t="s">
        <v>962</v>
      </c>
      <c r="C1907" s="23">
        <v>3</v>
      </c>
      <c r="D1907" s="47">
        <v>45166</v>
      </c>
      <c r="E1907" s="24"/>
      <c r="F1907" s="510">
        <v>2</v>
      </c>
      <c r="G1907" s="24">
        <v>5.2</v>
      </c>
      <c r="H1907" s="24">
        <v>4.3499999999999996</v>
      </c>
      <c r="I1907" s="988">
        <v>0.83653846153846145</v>
      </c>
      <c r="J1907" s="24">
        <v>6.36</v>
      </c>
      <c r="K1907" s="24">
        <v>23.9</v>
      </c>
      <c r="L1907" s="24" t="s">
        <v>811</v>
      </c>
      <c r="M1907" s="24" t="s">
        <v>811</v>
      </c>
      <c r="N1907" s="24" t="s">
        <v>811</v>
      </c>
      <c r="O1907" s="24" t="s">
        <v>811</v>
      </c>
      <c r="P1907" s="24" t="s">
        <v>815</v>
      </c>
      <c r="Q1907" s="24" t="s">
        <v>811</v>
      </c>
      <c r="R1907" s="24" t="s">
        <v>811</v>
      </c>
      <c r="S1907" s="24" t="s">
        <v>1025</v>
      </c>
      <c r="T1907" s="23">
        <v>2</v>
      </c>
      <c r="U1907" s="23">
        <v>1</v>
      </c>
      <c r="V1907" s="24" t="s">
        <v>1228</v>
      </c>
      <c r="W1907" s="24" t="s">
        <v>815</v>
      </c>
      <c r="X1907" s="24"/>
      <c r="Y1907" s="24"/>
      <c r="Z1907" s="24"/>
      <c r="AA1907" s="24"/>
    </row>
    <row r="1908" spans="1:27">
      <c r="A1908" s="24" t="s">
        <v>709</v>
      </c>
      <c r="B1908" s="24" t="s">
        <v>962</v>
      </c>
      <c r="C1908" s="23">
        <v>4</v>
      </c>
      <c r="D1908" s="47">
        <v>45166</v>
      </c>
      <c r="E1908" s="24"/>
      <c r="F1908" s="510">
        <v>2</v>
      </c>
      <c r="G1908" s="24">
        <v>5.2</v>
      </c>
      <c r="H1908" s="24">
        <v>4.3499999999999996</v>
      </c>
      <c r="I1908" s="988">
        <v>0.83653846153846145</v>
      </c>
      <c r="J1908" s="24">
        <v>4.92</v>
      </c>
      <c r="K1908" s="24">
        <v>23.8</v>
      </c>
      <c r="L1908" s="24" t="s">
        <v>811</v>
      </c>
      <c r="M1908" s="24" t="s">
        <v>811</v>
      </c>
      <c r="N1908" s="24" t="s">
        <v>811</v>
      </c>
      <c r="O1908" s="24" t="s">
        <v>811</v>
      </c>
      <c r="P1908" s="24" t="s">
        <v>815</v>
      </c>
      <c r="Q1908" s="24" t="s">
        <v>811</v>
      </c>
      <c r="R1908" s="24" t="s">
        <v>811</v>
      </c>
      <c r="S1908" s="24" t="s">
        <v>1025</v>
      </c>
      <c r="T1908" s="23">
        <v>2</v>
      </c>
      <c r="U1908" s="23">
        <v>1</v>
      </c>
      <c r="V1908" s="24" t="s">
        <v>1228</v>
      </c>
      <c r="W1908" s="24" t="s">
        <v>815</v>
      </c>
      <c r="X1908" s="24"/>
      <c r="Y1908" s="24"/>
      <c r="Z1908" s="24"/>
      <c r="AA1908" s="24"/>
    </row>
    <row r="1909" spans="1:27">
      <c r="A1909" s="24" t="s">
        <v>709</v>
      </c>
      <c r="B1909" s="24" t="s">
        <v>962</v>
      </c>
      <c r="C1909" s="23">
        <v>5</v>
      </c>
      <c r="D1909" s="47">
        <v>45166</v>
      </c>
      <c r="E1909" s="24"/>
      <c r="F1909" s="510">
        <v>2</v>
      </c>
      <c r="G1909" s="24">
        <v>5.2</v>
      </c>
      <c r="H1909" s="24">
        <v>4.3499999999999996</v>
      </c>
      <c r="I1909" s="988">
        <v>0.83653846153846145</v>
      </c>
      <c r="J1909" s="24">
        <v>0.71</v>
      </c>
      <c r="K1909" s="24">
        <v>23.8</v>
      </c>
      <c r="L1909" s="24">
        <v>6.02</v>
      </c>
      <c r="M1909" s="24">
        <v>13.7</v>
      </c>
      <c r="N1909" s="25">
        <v>1.0875949367088604</v>
      </c>
      <c r="O1909" s="25">
        <v>0.75610506329113958</v>
      </c>
      <c r="P1909" s="24">
        <v>1.8437000000000001</v>
      </c>
      <c r="Q1909" s="71">
        <v>0.30771984784068029</v>
      </c>
      <c r="R1909" s="24">
        <v>40.067931363203101</v>
      </c>
      <c r="S1909" s="24" t="s">
        <v>1025</v>
      </c>
      <c r="T1909" s="23">
        <v>2</v>
      </c>
      <c r="U1909" s="23">
        <v>1</v>
      </c>
      <c r="V1909" s="24" t="s">
        <v>1228</v>
      </c>
      <c r="W1909" s="24" t="s">
        <v>815</v>
      </c>
      <c r="X1909" s="24"/>
      <c r="Y1909" s="24"/>
      <c r="Z1909" s="24"/>
      <c r="AA1909" s="24"/>
    </row>
    <row r="1910" spans="1:27">
      <c r="A1910" s="24" t="s">
        <v>709</v>
      </c>
      <c r="B1910" s="24" t="s">
        <v>997</v>
      </c>
      <c r="C1910" s="23">
        <v>0.5</v>
      </c>
      <c r="D1910" s="47">
        <v>45019</v>
      </c>
      <c r="E1910" s="24"/>
      <c r="F1910" s="510">
        <v>2</v>
      </c>
      <c r="G1910" s="24">
        <v>1.8</v>
      </c>
      <c r="H1910" s="24">
        <v>1.8</v>
      </c>
      <c r="I1910" s="988">
        <v>1</v>
      </c>
      <c r="J1910" s="24">
        <v>10.84</v>
      </c>
      <c r="K1910" s="24">
        <v>10</v>
      </c>
      <c r="L1910" s="24">
        <v>6.74</v>
      </c>
      <c r="M1910" s="24">
        <v>27.5</v>
      </c>
      <c r="N1910" s="24">
        <v>2.016582278481013</v>
      </c>
      <c r="O1910" s="24">
        <v>0.43571772151898697</v>
      </c>
      <c r="P1910" s="24">
        <v>2.4523000000000001</v>
      </c>
      <c r="Q1910" s="71">
        <v>1.0404280068999987</v>
      </c>
      <c r="R1910" s="2606">
        <v>195.92167703033732</v>
      </c>
      <c r="S1910" s="24" t="s">
        <v>1045</v>
      </c>
      <c r="T1910" s="23">
        <v>1</v>
      </c>
      <c r="U1910" s="23">
        <v>2</v>
      </c>
      <c r="V1910" s="24" t="s">
        <v>1105</v>
      </c>
      <c r="W1910" s="24" t="s">
        <v>1229</v>
      </c>
      <c r="X1910" s="24"/>
      <c r="Y1910" s="24"/>
      <c r="Z1910" s="24"/>
      <c r="AA1910" s="24"/>
    </row>
    <row r="1911" spans="1:27">
      <c r="A1911" s="24" t="s">
        <v>709</v>
      </c>
      <c r="B1911" s="24" t="s">
        <v>997</v>
      </c>
      <c r="C1911" s="23">
        <v>0.8</v>
      </c>
      <c r="D1911" s="47">
        <v>45019</v>
      </c>
      <c r="E1911" s="24" t="s">
        <v>1230</v>
      </c>
      <c r="F1911" s="510">
        <v>2</v>
      </c>
      <c r="G1911" s="24">
        <v>1.8</v>
      </c>
      <c r="H1911" s="24">
        <v>1.8</v>
      </c>
      <c r="I1911" s="988">
        <v>1</v>
      </c>
      <c r="J1911" s="24">
        <v>10.86</v>
      </c>
      <c r="K1911" s="24">
        <v>10</v>
      </c>
      <c r="L1911" s="24">
        <v>6.83</v>
      </c>
      <c r="M1911" s="24">
        <v>27</v>
      </c>
      <c r="N1911" s="24">
        <v>0.84968354430379756</v>
      </c>
      <c r="O1911" s="24">
        <v>1.4683664556962022</v>
      </c>
      <c r="P1911" s="24">
        <v>2.3180499999999995</v>
      </c>
      <c r="Q1911" s="71">
        <v>1.0068658131290309</v>
      </c>
      <c r="R1911" s="2606">
        <v>198.60680987375164</v>
      </c>
      <c r="S1911" s="24" t="s">
        <v>1045</v>
      </c>
      <c r="T1911" s="23">
        <v>1</v>
      </c>
      <c r="U1911" s="23">
        <v>2</v>
      </c>
      <c r="V1911" s="24" t="s">
        <v>1105</v>
      </c>
      <c r="W1911" s="24" t="s">
        <v>1229</v>
      </c>
      <c r="X1911" s="24"/>
      <c r="Y1911" s="24"/>
      <c r="Z1911" s="24"/>
      <c r="AA1911" s="24"/>
    </row>
    <row r="1912" spans="1:27">
      <c r="A1912" s="24" t="s">
        <v>709</v>
      </c>
      <c r="B1912" s="24" t="s">
        <v>997</v>
      </c>
      <c r="C1912" s="23">
        <v>0.5</v>
      </c>
      <c r="D1912" s="47">
        <v>45162</v>
      </c>
      <c r="E1912" s="24"/>
      <c r="F1912" s="24" t="s">
        <v>815</v>
      </c>
      <c r="G1912" s="24" t="s">
        <v>815</v>
      </c>
      <c r="H1912" s="24" t="s">
        <v>815</v>
      </c>
      <c r="I1912" s="988" t="s">
        <v>815</v>
      </c>
      <c r="J1912" s="24" t="s">
        <v>815</v>
      </c>
      <c r="K1912" s="24" t="s">
        <v>815</v>
      </c>
      <c r="L1912" s="24">
        <v>6.46</v>
      </c>
      <c r="M1912" s="24">
        <v>47.699999999999989</v>
      </c>
      <c r="N1912" s="24">
        <v>1.6767088607594942</v>
      </c>
      <c r="O1912" s="24">
        <v>1.067957805907173</v>
      </c>
      <c r="P1912" s="24">
        <v>2.7446666666666673</v>
      </c>
      <c r="Q1912" s="24">
        <v>0.23078988588051019</v>
      </c>
      <c r="R1912" s="24">
        <v>50.363450905624397</v>
      </c>
      <c r="S1912" s="24" t="s">
        <v>815</v>
      </c>
      <c r="T1912" s="23" t="s">
        <v>815</v>
      </c>
      <c r="U1912" s="23" t="s">
        <v>815</v>
      </c>
      <c r="V1912" s="24" t="s">
        <v>815</v>
      </c>
      <c r="W1912" s="24" t="s">
        <v>815</v>
      </c>
      <c r="X1912" s="24"/>
      <c r="Y1912" s="24"/>
      <c r="Z1912" s="24"/>
      <c r="AA1912" s="24"/>
    </row>
    <row r="1913" spans="1:27">
      <c r="A1913" s="24" t="s">
        <v>709</v>
      </c>
      <c r="B1913" s="24" t="s">
        <v>997</v>
      </c>
      <c r="C1913" s="23">
        <v>1</v>
      </c>
      <c r="D1913" s="47">
        <v>45162</v>
      </c>
      <c r="E1913" s="24"/>
      <c r="F1913" s="24" t="s">
        <v>815</v>
      </c>
      <c r="G1913" s="24" t="s">
        <v>815</v>
      </c>
      <c r="H1913" s="24" t="s">
        <v>815</v>
      </c>
      <c r="I1913" s="988" t="s">
        <v>815</v>
      </c>
      <c r="J1913" s="24" t="s">
        <v>815</v>
      </c>
      <c r="K1913" s="24" t="s">
        <v>815</v>
      </c>
      <c r="L1913" s="24">
        <v>6.51</v>
      </c>
      <c r="M1913" s="24">
        <v>47.1</v>
      </c>
      <c r="N1913" s="24">
        <v>2.0694514767932493</v>
      </c>
      <c r="O1913" s="24">
        <v>0.90194852320675079</v>
      </c>
      <c r="P1913" s="24">
        <v>2.9714</v>
      </c>
      <c r="Q1913" s="24">
        <v>0.57697471470127548</v>
      </c>
      <c r="R1913" s="24">
        <v>50.649437559580598</v>
      </c>
      <c r="S1913" s="24" t="s">
        <v>815</v>
      </c>
      <c r="T1913" s="23" t="s">
        <v>815</v>
      </c>
      <c r="U1913" s="23" t="s">
        <v>815</v>
      </c>
      <c r="V1913" s="24" t="s">
        <v>815</v>
      </c>
      <c r="W1913" s="24" t="s">
        <v>815</v>
      </c>
      <c r="X1913" s="24"/>
      <c r="Y1913" s="24"/>
      <c r="Z1913" s="24"/>
      <c r="AA1913" s="24"/>
    </row>
    <row r="1914" spans="1:27">
      <c r="A1914" s="24" t="s">
        <v>709</v>
      </c>
      <c r="B1914" s="24" t="s">
        <v>1231</v>
      </c>
      <c r="C1914" s="23">
        <v>0.5</v>
      </c>
      <c r="D1914" s="47">
        <v>45167</v>
      </c>
      <c r="E1914" s="24"/>
      <c r="F1914" s="510">
        <v>2</v>
      </c>
      <c r="G1914" s="24">
        <v>1.8</v>
      </c>
      <c r="H1914" s="24">
        <v>1.8</v>
      </c>
      <c r="I1914" s="988">
        <v>1</v>
      </c>
      <c r="J1914" s="24">
        <v>8.68</v>
      </c>
      <c r="K1914" s="24">
        <v>17.100000000000001</v>
      </c>
      <c r="L1914" s="24">
        <v>5.93</v>
      </c>
      <c r="M1914" s="24">
        <v>13.6</v>
      </c>
      <c r="N1914" s="24">
        <v>1.9032911392405061</v>
      </c>
      <c r="O1914" s="24">
        <v>1.0502088607594939</v>
      </c>
      <c r="P1914" s="24">
        <v>2.9535</v>
      </c>
      <c r="Q1914" s="24">
        <v>0.50004475274110549</v>
      </c>
      <c r="R1914" s="2606">
        <v>269.42922783603399</v>
      </c>
      <c r="S1914" s="24" t="s">
        <v>1025</v>
      </c>
      <c r="T1914" s="23">
        <v>6</v>
      </c>
      <c r="U1914" s="23">
        <v>2</v>
      </c>
      <c r="V1914" s="24" t="s">
        <v>1232</v>
      </c>
      <c r="W1914" s="24" t="s">
        <v>815</v>
      </c>
      <c r="X1914" s="24"/>
      <c r="Y1914" s="24"/>
      <c r="Z1914" s="24"/>
      <c r="AA1914" s="24"/>
    </row>
    <row r="1915" spans="1:27">
      <c r="A1915" s="24" t="s">
        <v>709</v>
      </c>
      <c r="B1915" s="24" t="s">
        <v>1231</v>
      </c>
      <c r="C1915" s="23">
        <v>1</v>
      </c>
      <c r="D1915" s="47">
        <v>45167</v>
      </c>
      <c r="E1915" s="24"/>
      <c r="F1915" s="510">
        <v>2</v>
      </c>
      <c r="G1915" s="24">
        <v>1.8</v>
      </c>
      <c r="H1915" s="24">
        <v>1.8</v>
      </c>
      <c r="I1915" s="988">
        <v>1</v>
      </c>
      <c r="J1915" s="24">
        <v>7.51</v>
      </c>
      <c r="K1915" s="24">
        <v>16.600000000000001</v>
      </c>
      <c r="L1915" s="24">
        <v>5.85</v>
      </c>
      <c r="M1915" s="24">
        <v>14.7</v>
      </c>
      <c r="N1915" s="24">
        <v>5.0301265822784824</v>
      </c>
      <c r="O1915" s="24">
        <v>1.4854734177215168</v>
      </c>
      <c r="P1915" s="24">
        <v>6.5155999999999992</v>
      </c>
      <c r="Q1915" s="24">
        <v>0.23078988588051019</v>
      </c>
      <c r="R1915" s="2606">
        <v>304.60558627264101</v>
      </c>
      <c r="S1915" s="24" t="s">
        <v>1025</v>
      </c>
      <c r="T1915" s="23">
        <v>6</v>
      </c>
      <c r="U1915" s="23">
        <v>2</v>
      </c>
      <c r="V1915" s="24" t="s">
        <v>1232</v>
      </c>
      <c r="W1915" s="24" t="s">
        <v>815</v>
      </c>
      <c r="X1915" s="24"/>
      <c r="Y1915" s="24"/>
      <c r="Z1915" s="24"/>
      <c r="AA1915" s="24"/>
    </row>
    <row r="1916" spans="1:27">
      <c r="A1916" s="24" t="s">
        <v>709</v>
      </c>
      <c r="B1916" s="24" t="s">
        <v>1231</v>
      </c>
      <c r="C1916" s="23">
        <v>1.5</v>
      </c>
      <c r="D1916" s="47">
        <v>45167</v>
      </c>
      <c r="E1916" s="24"/>
      <c r="F1916" s="510">
        <v>2</v>
      </c>
      <c r="G1916" s="24">
        <v>1.8</v>
      </c>
      <c r="H1916" s="24">
        <v>1.8</v>
      </c>
      <c r="I1916" s="988">
        <v>1</v>
      </c>
      <c r="J1916" s="24">
        <v>7.16</v>
      </c>
      <c r="K1916" s="24">
        <v>16.5</v>
      </c>
      <c r="L1916" s="24" t="s">
        <v>811</v>
      </c>
      <c r="M1916" s="24" t="s">
        <v>811</v>
      </c>
      <c r="N1916" s="24" t="s">
        <v>811</v>
      </c>
      <c r="O1916" s="24" t="s">
        <v>811</v>
      </c>
      <c r="P1916" s="24" t="s">
        <v>815</v>
      </c>
      <c r="Q1916" s="24" t="s">
        <v>811</v>
      </c>
      <c r="R1916" s="24" t="s">
        <v>811</v>
      </c>
      <c r="S1916" s="24" t="s">
        <v>1025</v>
      </c>
      <c r="T1916" s="23">
        <v>6</v>
      </c>
      <c r="U1916" s="23">
        <v>2</v>
      </c>
      <c r="V1916" s="24" t="s">
        <v>1232</v>
      </c>
      <c r="W1916" s="24" t="s">
        <v>815</v>
      </c>
      <c r="X1916" s="24"/>
      <c r="Y1916" s="24"/>
      <c r="Z1916" s="24"/>
      <c r="AA1916" s="24"/>
    </row>
    <row r="1917" spans="1:27">
      <c r="A1917" s="24" t="s">
        <v>709</v>
      </c>
      <c r="B1917" s="24" t="s">
        <v>820</v>
      </c>
      <c r="C1917" s="23">
        <v>0.5</v>
      </c>
      <c r="D1917" s="47">
        <v>45019</v>
      </c>
      <c r="E1917" s="24"/>
      <c r="F1917" s="510">
        <v>2</v>
      </c>
      <c r="G1917" s="24">
        <v>8.5</v>
      </c>
      <c r="H1917" s="24">
        <v>3.85</v>
      </c>
      <c r="I1917" s="988">
        <v>0.45294117647058824</v>
      </c>
      <c r="J1917" s="24">
        <v>12.26</v>
      </c>
      <c r="K1917" s="24">
        <v>9</v>
      </c>
      <c r="L1917" s="24">
        <v>5.05</v>
      </c>
      <c r="M1917" s="24">
        <v>2.1</v>
      </c>
      <c r="N1917" s="24">
        <v>1.9259493670886068</v>
      </c>
      <c r="O1917" s="24">
        <v>3.2292506329113935</v>
      </c>
      <c r="P1917" s="24">
        <v>5.1552000000000007</v>
      </c>
      <c r="Q1917" s="71">
        <v>1.0404280068999987</v>
      </c>
      <c r="R1917" s="24">
        <v>27.295334463915587</v>
      </c>
      <c r="S1917" s="24" t="s">
        <v>815</v>
      </c>
      <c r="T1917" s="23">
        <v>1</v>
      </c>
      <c r="U1917" s="23">
        <v>3</v>
      </c>
      <c r="V1917" s="24" t="s">
        <v>1105</v>
      </c>
      <c r="W1917" s="24" t="s">
        <v>815</v>
      </c>
      <c r="X1917" s="24"/>
      <c r="Y1917" s="24"/>
      <c r="Z1917" s="24"/>
      <c r="AA1917" s="24"/>
    </row>
    <row r="1918" spans="1:27">
      <c r="A1918" s="24" t="s">
        <v>709</v>
      </c>
      <c r="B1918" s="24" t="s">
        <v>820</v>
      </c>
      <c r="C1918" s="23">
        <v>1</v>
      </c>
      <c r="D1918" s="47">
        <v>45019</v>
      </c>
      <c r="E1918" s="24"/>
      <c r="F1918" s="510">
        <v>2</v>
      </c>
      <c r="G1918" s="24">
        <v>8.5</v>
      </c>
      <c r="H1918" s="24">
        <v>3.85</v>
      </c>
      <c r="I1918" s="988">
        <v>0.45294117647058824</v>
      </c>
      <c r="J1918" s="24">
        <v>12.31</v>
      </c>
      <c r="K1918" s="24">
        <v>8.9</v>
      </c>
      <c r="L1918" s="24" t="s">
        <v>811</v>
      </c>
      <c r="M1918" s="24" t="s">
        <v>811</v>
      </c>
      <c r="N1918" s="24" t="s">
        <v>811</v>
      </c>
      <c r="O1918" s="24" t="s">
        <v>811</v>
      </c>
      <c r="P1918" s="24" t="s">
        <v>815</v>
      </c>
      <c r="Q1918" s="24" t="s">
        <v>811</v>
      </c>
      <c r="R1918" s="24" t="s">
        <v>811</v>
      </c>
      <c r="S1918" s="24" t="s">
        <v>815</v>
      </c>
      <c r="T1918" s="23">
        <v>1</v>
      </c>
      <c r="U1918" s="23">
        <v>3</v>
      </c>
      <c r="V1918" s="24" t="s">
        <v>1105</v>
      </c>
      <c r="W1918" s="24" t="s">
        <v>815</v>
      </c>
      <c r="X1918" s="24"/>
      <c r="Y1918" s="24"/>
      <c r="Z1918" s="24"/>
      <c r="AA1918" s="24"/>
    </row>
    <row r="1919" spans="1:27">
      <c r="A1919" s="24" t="s">
        <v>709</v>
      </c>
      <c r="B1919" s="24" t="s">
        <v>820</v>
      </c>
      <c r="C1919" s="23">
        <v>2</v>
      </c>
      <c r="D1919" s="47">
        <v>45019</v>
      </c>
      <c r="E1919" s="24"/>
      <c r="F1919" s="510">
        <v>2</v>
      </c>
      <c r="G1919" s="24">
        <v>8.5</v>
      </c>
      <c r="H1919" s="24">
        <v>3.85</v>
      </c>
      <c r="I1919" s="988">
        <v>0.45294117647058824</v>
      </c>
      <c r="J1919" s="24">
        <v>12.35</v>
      </c>
      <c r="K1919" s="24">
        <v>8.8000000000000007</v>
      </c>
      <c r="L1919" s="24" t="s">
        <v>811</v>
      </c>
      <c r="M1919" s="24" t="s">
        <v>811</v>
      </c>
      <c r="N1919" s="24" t="s">
        <v>811</v>
      </c>
      <c r="O1919" s="24" t="s">
        <v>811</v>
      </c>
      <c r="P1919" s="24" t="s">
        <v>815</v>
      </c>
      <c r="Q1919" s="24" t="s">
        <v>811</v>
      </c>
      <c r="R1919" s="24" t="s">
        <v>811</v>
      </c>
      <c r="S1919" s="24" t="s">
        <v>815</v>
      </c>
      <c r="T1919" s="23">
        <v>1</v>
      </c>
      <c r="U1919" s="23">
        <v>3</v>
      </c>
      <c r="V1919" s="24" t="s">
        <v>1105</v>
      </c>
      <c r="W1919" s="24" t="s">
        <v>815</v>
      </c>
      <c r="X1919" s="24"/>
      <c r="Y1919" s="24"/>
      <c r="Z1919" s="24"/>
      <c r="AA1919" s="24"/>
    </row>
    <row r="1920" spans="1:27">
      <c r="A1920" s="24" t="s">
        <v>709</v>
      </c>
      <c r="B1920" s="24" t="s">
        <v>820</v>
      </c>
      <c r="C1920" s="23">
        <v>3</v>
      </c>
      <c r="D1920" s="47">
        <v>45019</v>
      </c>
      <c r="E1920" s="24"/>
      <c r="F1920" s="510">
        <v>2</v>
      </c>
      <c r="G1920" s="24">
        <v>8.5</v>
      </c>
      <c r="H1920" s="24">
        <v>3.85</v>
      </c>
      <c r="I1920" s="988">
        <v>0.45294117647058824</v>
      </c>
      <c r="J1920" s="24">
        <v>12.33</v>
      </c>
      <c r="K1920" s="24">
        <v>8.6999999999999993</v>
      </c>
      <c r="L1920" s="24" t="s">
        <v>811</v>
      </c>
      <c r="M1920" s="24" t="s">
        <v>811</v>
      </c>
      <c r="N1920" s="24" t="s">
        <v>811</v>
      </c>
      <c r="O1920" s="24" t="s">
        <v>811</v>
      </c>
      <c r="P1920" s="24" t="s">
        <v>815</v>
      </c>
      <c r="Q1920" s="24" t="s">
        <v>811</v>
      </c>
      <c r="R1920" s="24" t="s">
        <v>811</v>
      </c>
      <c r="S1920" s="24" t="s">
        <v>815</v>
      </c>
      <c r="T1920" s="23">
        <v>1</v>
      </c>
      <c r="U1920" s="23">
        <v>3</v>
      </c>
      <c r="V1920" s="24" t="s">
        <v>1105</v>
      </c>
      <c r="W1920" s="24" t="s">
        <v>815</v>
      </c>
      <c r="X1920" s="24"/>
      <c r="Y1920" s="24"/>
      <c r="Z1920" s="24"/>
      <c r="AA1920" s="24"/>
    </row>
    <row r="1921" spans="1:27">
      <c r="A1921" s="24" t="s">
        <v>709</v>
      </c>
      <c r="B1921" s="24" t="s">
        <v>820</v>
      </c>
      <c r="C1921" s="23">
        <v>4</v>
      </c>
      <c r="D1921" s="47">
        <v>45019</v>
      </c>
      <c r="E1921" s="24"/>
      <c r="F1921" s="510">
        <v>2</v>
      </c>
      <c r="G1921" s="24">
        <v>8.5</v>
      </c>
      <c r="H1921" s="24">
        <v>3.85</v>
      </c>
      <c r="I1921" s="988">
        <v>0.45294117647058824</v>
      </c>
      <c r="J1921" s="24">
        <v>12.31</v>
      </c>
      <c r="K1921" s="24">
        <v>8.6999999999999993</v>
      </c>
      <c r="L1921" s="24" t="s">
        <v>811</v>
      </c>
      <c r="M1921" s="24" t="s">
        <v>811</v>
      </c>
      <c r="N1921" s="24" t="s">
        <v>811</v>
      </c>
      <c r="O1921" s="24" t="s">
        <v>811</v>
      </c>
      <c r="P1921" s="24" t="s">
        <v>815</v>
      </c>
      <c r="Q1921" s="24" t="s">
        <v>811</v>
      </c>
      <c r="R1921" s="24" t="s">
        <v>811</v>
      </c>
      <c r="S1921" s="24" t="s">
        <v>815</v>
      </c>
      <c r="T1921" s="23">
        <v>1</v>
      </c>
      <c r="U1921" s="23">
        <v>3</v>
      </c>
      <c r="V1921" s="24" t="s">
        <v>1105</v>
      </c>
      <c r="W1921" s="24" t="s">
        <v>815</v>
      </c>
      <c r="X1921" s="24"/>
      <c r="Y1921" s="24"/>
      <c r="Z1921" s="24"/>
      <c r="AA1921" s="24"/>
    </row>
    <row r="1922" spans="1:27">
      <c r="A1922" s="24" t="s">
        <v>709</v>
      </c>
      <c r="B1922" s="24" t="s">
        <v>820</v>
      </c>
      <c r="C1922" s="23">
        <v>5</v>
      </c>
      <c r="D1922" s="47">
        <v>45019</v>
      </c>
      <c r="E1922" s="24"/>
      <c r="F1922" s="510">
        <v>2</v>
      </c>
      <c r="G1922" s="24">
        <v>8.5</v>
      </c>
      <c r="H1922" s="24">
        <v>3.85</v>
      </c>
      <c r="I1922" s="988">
        <v>0.45294117647058824</v>
      </c>
      <c r="J1922" s="24">
        <v>12.26</v>
      </c>
      <c r="K1922" s="24">
        <v>8.6</v>
      </c>
      <c r="L1922" s="24" t="s">
        <v>811</v>
      </c>
      <c r="M1922" s="24" t="s">
        <v>811</v>
      </c>
      <c r="N1922" s="24" t="s">
        <v>811</v>
      </c>
      <c r="O1922" s="24" t="s">
        <v>811</v>
      </c>
      <c r="P1922" s="24" t="s">
        <v>815</v>
      </c>
      <c r="Q1922" s="24" t="s">
        <v>811</v>
      </c>
      <c r="R1922" s="24" t="s">
        <v>811</v>
      </c>
      <c r="S1922" s="24" t="s">
        <v>815</v>
      </c>
      <c r="T1922" s="23">
        <v>1</v>
      </c>
      <c r="U1922" s="23">
        <v>3</v>
      </c>
      <c r="V1922" s="24" t="s">
        <v>1105</v>
      </c>
      <c r="W1922" s="24" t="s">
        <v>815</v>
      </c>
      <c r="X1922" s="24"/>
      <c r="Y1922" s="24"/>
      <c r="Z1922" s="24"/>
      <c r="AA1922" s="24"/>
    </row>
    <row r="1923" spans="1:27">
      <c r="A1923" s="24" t="s">
        <v>709</v>
      </c>
      <c r="B1923" s="24" t="s">
        <v>820</v>
      </c>
      <c r="C1923" s="23">
        <v>6</v>
      </c>
      <c r="D1923" s="47">
        <v>45019</v>
      </c>
      <c r="E1923" s="24"/>
      <c r="F1923" s="510">
        <v>2</v>
      </c>
      <c r="G1923" s="24">
        <v>8.5</v>
      </c>
      <c r="H1923" s="24">
        <v>3.85</v>
      </c>
      <c r="I1923" s="988">
        <v>0.45294117647058824</v>
      </c>
      <c r="J1923" s="24">
        <v>12.25</v>
      </c>
      <c r="K1923" s="24">
        <v>8.6</v>
      </c>
      <c r="L1923" s="24" t="s">
        <v>811</v>
      </c>
      <c r="M1923" s="24" t="s">
        <v>811</v>
      </c>
      <c r="N1923" s="24" t="s">
        <v>811</v>
      </c>
      <c r="O1923" s="24" t="s">
        <v>811</v>
      </c>
      <c r="P1923" s="24" t="s">
        <v>815</v>
      </c>
      <c r="Q1923" s="24" t="s">
        <v>811</v>
      </c>
      <c r="R1923" s="24" t="s">
        <v>811</v>
      </c>
      <c r="S1923" s="24" t="s">
        <v>815</v>
      </c>
      <c r="T1923" s="23">
        <v>1</v>
      </c>
      <c r="U1923" s="23">
        <v>3</v>
      </c>
      <c r="V1923" s="24" t="s">
        <v>1105</v>
      </c>
      <c r="W1923" s="24" t="s">
        <v>815</v>
      </c>
      <c r="X1923" s="24"/>
      <c r="Y1923" s="24"/>
      <c r="Z1923" s="24"/>
      <c r="AA1923" s="24"/>
    </row>
    <row r="1924" spans="1:27">
      <c r="A1924" s="24" t="s">
        <v>709</v>
      </c>
      <c r="B1924" s="24" t="s">
        <v>820</v>
      </c>
      <c r="C1924" s="23">
        <v>7</v>
      </c>
      <c r="D1924" s="47">
        <v>45019</v>
      </c>
      <c r="E1924" s="24"/>
      <c r="F1924" s="510">
        <v>2</v>
      </c>
      <c r="G1924" s="24">
        <v>8.5</v>
      </c>
      <c r="H1924" s="24">
        <v>3.85</v>
      </c>
      <c r="I1924" s="988">
        <v>0.45294117647058824</v>
      </c>
      <c r="J1924" s="24">
        <v>12.2</v>
      </c>
      <c r="K1924" s="24">
        <v>8.6</v>
      </c>
      <c r="L1924" s="24" t="s">
        <v>811</v>
      </c>
      <c r="M1924" s="24" t="s">
        <v>811</v>
      </c>
      <c r="N1924" s="24" t="s">
        <v>811</v>
      </c>
      <c r="O1924" s="24" t="s">
        <v>811</v>
      </c>
      <c r="P1924" s="24" t="s">
        <v>815</v>
      </c>
      <c r="Q1924" s="24" t="s">
        <v>811</v>
      </c>
      <c r="R1924" s="24" t="s">
        <v>811</v>
      </c>
      <c r="S1924" s="24" t="s">
        <v>815</v>
      </c>
      <c r="T1924" s="23">
        <v>1</v>
      </c>
      <c r="U1924" s="23">
        <v>3</v>
      </c>
      <c r="V1924" s="24" t="s">
        <v>1105</v>
      </c>
      <c r="W1924" s="24" t="s">
        <v>815</v>
      </c>
      <c r="X1924" s="24"/>
      <c r="Y1924" s="24"/>
      <c r="Z1924" s="24"/>
      <c r="AA1924" s="24"/>
    </row>
    <row r="1925" spans="1:27">
      <c r="A1925" s="24" t="s">
        <v>709</v>
      </c>
      <c r="B1925" s="24" t="s">
        <v>820</v>
      </c>
      <c r="C1925" s="23">
        <v>8</v>
      </c>
      <c r="D1925" s="47">
        <v>45019</v>
      </c>
      <c r="E1925" s="24"/>
      <c r="F1925" s="510">
        <v>2</v>
      </c>
      <c r="G1925" s="24">
        <v>8.5</v>
      </c>
      <c r="H1925" s="24">
        <v>3.85</v>
      </c>
      <c r="I1925" s="988">
        <v>0.45294117647058824</v>
      </c>
      <c r="J1925" s="24">
        <v>12.15</v>
      </c>
      <c r="K1925" s="24">
        <v>8.5</v>
      </c>
      <c r="L1925" s="24">
        <v>4.84</v>
      </c>
      <c r="M1925" s="24">
        <v>0.04</v>
      </c>
      <c r="N1925" s="24">
        <v>2.6170253164556967</v>
      </c>
      <c r="O1925" s="24">
        <v>2.3144246835443041</v>
      </c>
      <c r="P1925" s="24">
        <v>4.9314500000000008</v>
      </c>
      <c r="Q1925" s="71">
        <v>1.3424877508387081</v>
      </c>
      <c r="R1925" s="24">
        <v>27.832361032598456</v>
      </c>
      <c r="S1925" s="24" t="s">
        <v>815</v>
      </c>
      <c r="T1925" s="23">
        <v>1</v>
      </c>
      <c r="U1925" s="23">
        <v>3</v>
      </c>
      <c r="V1925" s="24" t="s">
        <v>1105</v>
      </c>
      <c r="W1925" s="24" t="s">
        <v>815</v>
      </c>
      <c r="X1925" s="24"/>
      <c r="Y1925" s="24"/>
      <c r="Z1925" s="24"/>
      <c r="AA1925" s="24"/>
    </row>
    <row r="1926" spans="1:27">
      <c r="A1926" s="24" t="s">
        <v>709</v>
      </c>
      <c r="B1926" s="24" t="s">
        <v>820</v>
      </c>
      <c r="C1926" s="23">
        <v>0.5</v>
      </c>
      <c r="D1926" s="47">
        <v>45183</v>
      </c>
      <c r="E1926" s="24"/>
      <c r="F1926" s="510">
        <v>2</v>
      </c>
      <c r="G1926" s="24">
        <v>8.6999999999999993</v>
      </c>
      <c r="H1926" s="24">
        <v>4.55</v>
      </c>
      <c r="I1926" s="988">
        <v>0.52298850574712641</v>
      </c>
      <c r="J1926" s="24">
        <v>8.09</v>
      </c>
      <c r="K1926" s="24">
        <v>25.6</v>
      </c>
      <c r="L1926" s="24">
        <v>6.02</v>
      </c>
      <c r="M1926" s="24">
        <v>4.3000000000000007</v>
      </c>
      <c r="N1926" s="24">
        <v>2.3413502109704645</v>
      </c>
      <c r="O1926" s="24">
        <v>0.95224978902953616</v>
      </c>
      <c r="P1926" s="24">
        <v>3.2936000000000005</v>
      </c>
      <c r="Q1926" s="24">
        <v>0.28555558323162378</v>
      </c>
      <c r="R1926" s="24">
        <v>20.735233555767401</v>
      </c>
      <c r="S1926" s="24" t="s">
        <v>1033</v>
      </c>
      <c r="T1926" s="23">
        <v>2</v>
      </c>
      <c r="U1926" s="23">
        <v>3</v>
      </c>
      <c r="V1926" s="24" t="s">
        <v>1233</v>
      </c>
      <c r="W1926" s="24" t="s">
        <v>815</v>
      </c>
      <c r="X1926" s="24"/>
      <c r="Y1926" s="24"/>
      <c r="Z1926" s="24"/>
      <c r="AA1926" s="24"/>
    </row>
    <row r="1927" spans="1:27">
      <c r="A1927" s="24" t="s">
        <v>709</v>
      </c>
      <c r="B1927" s="24" t="s">
        <v>820</v>
      </c>
      <c r="C1927" s="23">
        <v>1</v>
      </c>
      <c r="D1927" s="47">
        <v>45183</v>
      </c>
      <c r="E1927" s="24"/>
      <c r="F1927" s="510">
        <v>2</v>
      </c>
      <c r="G1927" s="24">
        <v>8.6999999999999993</v>
      </c>
      <c r="H1927" s="24">
        <v>4.55</v>
      </c>
      <c r="I1927" s="988">
        <v>0.52298850574712641</v>
      </c>
      <c r="J1927" s="24">
        <v>8.11</v>
      </c>
      <c r="K1927" s="24">
        <v>25.7</v>
      </c>
      <c r="L1927" s="24" t="s">
        <v>811</v>
      </c>
      <c r="M1927" s="24" t="s">
        <v>811</v>
      </c>
      <c r="N1927" s="24" t="s">
        <v>811</v>
      </c>
      <c r="O1927" s="24" t="s">
        <v>811</v>
      </c>
      <c r="P1927" s="24" t="s">
        <v>815</v>
      </c>
      <c r="Q1927" s="24" t="s">
        <v>811</v>
      </c>
      <c r="R1927" s="24" t="s">
        <v>811</v>
      </c>
      <c r="S1927" s="24" t="s">
        <v>1033</v>
      </c>
      <c r="T1927" s="23">
        <v>2</v>
      </c>
      <c r="U1927" s="23">
        <v>3</v>
      </c>
      <c r="V1927" s="24" t="s">
        <v>1233</v>
      </c>
      <c r="W1927" s="24" t="s">
        <v>815</v>
      </c>
      <c r="X1927" s="24"/>
      <c r="Y1927" s="24"/>
      <c r="Z1927" s="24"/>
      <c r="AA1927" s="24"/>
    </row>
    <row r="1928" spans="1:27">
      <c r="A1928" s="24" t="s">
        <v>709</v>
      </c>
      <c r="B1928" s="24" t="s">
        <v>820</v>
      </c>
      <c r="C1928" s="23">
        <v>2</v>
      </c>
      <c r="D1928" s="47">
        <v>45183</v>
      </c>
      <c r="E1928" s="24"/>
      <c r="F1928" s="510">
        <v>2</v>
      </c>
      <c r="G1928" s="24">
        <v>8.6999999999999993</v>
      </c>
      <c r="H1928" s="24">
        <v>4.55</v>
      </c>
      <c r="I1928" s="988">
        <v>0.52298850574712641</v>
      </c>
      <c r="J1928" s="24">
        <v>8.1</v>
      </c>
      <c r="K1928" s="24">
        <v>25.7</v>
      </c>
      <c r="L1928" s="24" t="s">
        <v>811</v>
      </c>
      <c r="M1928" s="24" t="s">
        <v>811</v>
      </c>
      <c r="N1928" s="24" t="s">
        <v>811</v>
      </c>
      <c r="O1928" s="24" t="s">
        <v>811</v>
      </c>
      <c r="P1928" s="24" t="s">
        <v>815</v>
      </c>
      <c r="Q1928" s="24" t="s">
        <v>811</v>
      </c>
      <c r="R1928" s="24" t="s">
        <v>811</v>
      </c>
      <c r="S1928" s="24" t="s">
        <v>1033</v>
      </c>
      <c r="T1928" s="23">
        <v>2</v>
      </c>
      <c r="U1928" s="23">
        <v>3</v>
      </c>
      <c r="V1928" s="24" t="s">
        <v>1233</v>
      </c>
      <c r="W1928" s="24" t="s">
        <v>815</v>
      </c>
      <c r="X1928" s="24"/>
      <c r="Y1928" s="24"/>
      <c r="Z1928" s="24"/>
      <c r="AA1928" s="24"/>
    </row>
    <row r="1929" spans="1:27">
      <c r="A1929" s="24" t="s">
        <v>709</v>
      </c>
      <c r="B1929" s="24" t="s">
        <v>820</v>
      </c>
      <c r="C1929" s="23">
        <v>3</v>
      </c>
      <c r="D1929" s="47">
        <v>45183</v>
      </c>
      <c r="E1929" s="24"/>
      <c r="F1929" s="510">
        <v>2</v>
      </c>
      <c r="G1929" s="24">
        <v>8.6999999999999993</v>
      </c>
      <c r="H1929" s="24">
        <v>4.55</v>
      </c>
      <c r="I1929" s="988">
        <v>0.52298850574712641</v>
      </c>
      <c r="J1929" s="24">
        <v>8.09</v>
      </c>
      <c r="K1929" s="24">
        <v>25.8</v>
      </c>
      <c r="L1929" s="24" t="s">
        <v>811</v>
      </c>
      <c r="M1929" s="24" t="s">
        <v>811</v>
      </c>
      <c r="N1929" s="24" t="s">
        <v>811</v>
      </c>
      <c r="O1929" s="24" t="s">
        <v>811</v>
      </c>
      <c r="P1929" s="24" t="s">
        <v>815</v>
      </c>
      <c r="Q1929" s="24" t="s">
        <v>811</v>
      </c>
      <c r="R1929" s="24" t="s">
        <v>811</v>
      </c>
      <c r="S1929" s="24" t="s">
        <v>1033</v>
      </c>
      <c r="T1929" s="23">
        <v>2</v>
      </c>
      <c r="U1929" s="23">
        <v>3</v>
      </c>
      <c r="V1929" s="24" t="s">
        <v>1233</v>
      </c>
      <c r="W1929" s="24" t="s">
        <v>815</v>
      </c>
      <c r="X1929" s="24"/>
      <c r="Y1929" s="24"/>
      <c r="Z1929" s="24"/>
      <c r="AA1929" s="24"/>
    </row>
    <row r="1930" spans="1:27">
      <c r="A1930" s="24" t="s">
        <v>709</v>
      </c>
      <c r="B1930" s="24" t="s">
        <v>820</v>
      </c>
      <c r="C1930" s="23">
        <v>4</v>
      </c>
      <c r="D1930" s="47">
        <v>45183</v>
      </c>
      <c r="E1930" s="24"/>
      <c r="F1930" s="510">
        <v>2</v>
      </c>
      <c r="G1930" s="24">
        <v>8.6999999999999993</v>
      </c>
      <c r="H1930" s="24">
        <v>4.55</v>
      </c>
      <c r="I1930" s="988">
        <v>0.52298850574712641</v>
      </c>
      <c r="J1930" s="24">
        <v>8.02</v>
      </c>
      <c r="K1930" s="24">
        <v>25.7</v>
      </c>
      <c r="L1930" s="24" t="s">
        <v>811</v>
      </c>
      <c r="M1930" s="24" t="s">
        <v>811</v>
      </c>
      <c r="N1930" s="24" t="s">
        <v>811</v>
      </c>
      <c r="O1930" s="24" t="s">
        <v>811</v>
      </c>
      <c r="P1930" s="24" t="s">
        <v>815</v>
      </c>
      <c r="Q1930" s="24" t="s">
        <v>811</v>
      </c>
      <c r="R1930" s="24" t="s">
        <v>811</v>
      </c>
      <c r="S1930" s="24" t="s">
        <v>1033</v>
      </c>
      <c r="T1930" s="23">
        <v>2</v>
      </c>
      <c r="U1930" s="23">
        <v>3</v>
      </c>
      <c r="V1930" s="24" t="s">
        <v>1233</v>
      </c>
      <c r="W1930" s="24" t="s">
        <v>815</v>
      </c>
      <c r="X1930" s="24"/>
      <c r="Y1930" s="24"/>
      <c r="Z1930" s="24"/>
      <c r="AA1930" s="24"/>
    </row>
    <row r="1931" spans="1:27">
      <c r="A1931" s="24" t="s">
        <v>709</v>
      </c>
      <c r="B1931" s="24" t="s">
        <v>820</v>
      </c>
      <c r="C1931" s="23">
        <v>5</v>
      </c>
      <c r="D1931" s="47">
        <v>45183</v>
      </c>
      <c r="E1931" s="24"/>
      <c r="F1931" s="510">
        <v>2</v>
      </c>
      <c r="G1931" s="24">
        <v>8.6999999999999993</v>
      </c>
      <c r="H1931" s="24">
        <v>4.55</v>
      </c>
      <c r="I1931" s="988">
        <v>0.52298850574712641</v>
      </c>
      <c r="J1931" s="24">
        <v>7.21</v>
      </c>
      <c r="K1931" s="24">
        <v>24.5</v>
      </c>
      <c r="L1931" s="24" t="s">
        <v>811</v>
      </c>
      <c r="M1931" s="24" t="s">
        <v>811</v>
      </c>
      <c r="N1931" s="24" t="s">
        <v>811</v>
      </c>
      <c r="O1931" s="24" t="s">
        <v>811</v>
      </c>
      <c r="P1931" s="24" t="s">
        <v>815</v>
      </c>
      <c r="Q1931" s="24" t="s">
        <v>811</v>
      </c>
      <c r="R1931" s="24" t="s">
        <v>811</v>
      </c>
      <c r="S1931" s="24" t="s">
        <v>1033</v>
      </c>
      <c r="T1931" s="23">
        <v>2</v>
      </c>
      <c r="U1931" s="23">
        <v>3</v>
      </c>
      <c r="V1931" s="24" t="s">
        <v>1233</v>
      </c>
      <c r="W1931" s="24" t="s">
        <v>815</v>
      </c>
      <c r="X1931" s="24"/>
      <c r="Y1931" s="24"/>
      <c r="Z1931" s="24"/>
      <c r="AA1931" s="24"/>
    </row>
    <row r="1932" spans="1:27">
      <c r="A1932" s="24" t="s">
        <v>709</v>
      </c>
      <c r="B1932" s="24" t="s">
        <v>820</v>
      </c>
      <c r="C1932" s="23">
        <v>6</v>
      </c>
      <c r="D1932" s="47">
        <v>45183</v>
      </c>
      <c r="E1932" s="24"/>
      <c r="F1932" s="510">
        <v>2</v>
      </c>
      <c r="G1932" s="24">
        <v>8.6999999999999993</v>
      </c>
      <c r="H1932" s="24">
        <v>4.55</v>
      </c>
      <c r="I1932" s="988">
        <v>0.52298850574712641</v>
      </c>
      <c r="J1932" s="24">
        <v>2.92</v>
      </c>
      <c r="K1932" s="24">
        <v>23.3</v>
      </c>
      <c r="L1932" s="24" t="s">
        <v>811</v>
      </c>
      <c r="M1932" s="24" t="s">
        <v>811</v>
      </c>
      <c r="N1932" s="24" t="s">
        <v>811</v>
      </c>
      <c r="O1932" s="24" t="s">
        <v>811</v>
      </c>
      <c r="P1932" s="24" t="s">
        <v>815</v>
      </c>
      <c r="Q1932" s="24" t="s">
        <v>811</v>
      </c>
      <c r="R1932" s="24" t="s">
        <v>811</v>
      </c>
      <c r="S1932" s="24" t="s">
        <v>1033</v>
      </c>
      <c r="T1932" s="23">
        <v>2</v>
      </c>
      <c r="U1932" s="23">
        <v>3</v>
      </c>
      <c r="V1932" s="24" t="s">
        <v>1233</v>
      </c>
      <c r="W1932" s="24" t="s">
        <v>815</v>
      </c>
      <c r="X1932" s="24"/>
      <c r="Y1932" s="24"/>
      <c r="Z1932" s="24"/>
      <c r="AA1932" s="24"/>
    </row>
    <row r="1933" spans="1:27">
      <c r="A1933" s="24" t="s">
        <v>709</v>
      </c>
      <c r="B1933" s="24" t="s">
        <v>820</v>
      </c>
      <c r="C1933" s="23">
        <v>7</v>
      </c>
      <c r="D1933" s="47">
        <v>45183</v>
      </c>
      <c r="E1933" s="24"/>
      <c r="F1933" s="510">
        <v>2</v>
      </c>
      <c r="G1933" s="24">
        <v>8.6999999999999993</v>
      </c>
      <c r="H1933" s="24">
        <v>4.55</v>
      </c>
      <c r="I1933" s="988">
        <v>0.52298850574712641</v>
      </c>
      <c r="J1933" s="24">
        <v>0.32</v>
      </c>
      <c r="K1933" s="24">
        <v>18.600000000000001</v>
      </c>
      <c r="L1933" s="24" t="s">
        <v>811</v>
      </c>
      <c r="M1933" s="24" t="s">
        <v>811</v>
      </c>
      <c r="N1933" s="24" t="s">
        <v>811</v>
      </c>
      <c r="O1933" s="24" t="s">
        <v>811</v>
      </c>
      <c r="P1933" s="24" t="s">
        <v>815</v>
      </c>
      <c r="Q1933" s="24" t="s">
        <v>811</v>
      </c>
      <c r="R1933" s="24" t="s">
        <v>811</v>
      </c>
      <c r="S1933" s="24" t="s">
        <v>1033</v>
      </c>
      <c r="T1933" s="23">
        <v>2</v>
      </c>
      <c r="U1933" s="23">
        <v>3</v>
      </c>
      <c r="V1933" s="24" t="s">
        <v>1233</v>
      </c>
      <c r="W1933" s="24" t="s">
        <v>815</v>
      </c>
      <c r="X1933" s="24"/>
      <c r="Y1933" s="24"/>
      <c r="Z1933" s="24"/>
      <c r="AA1933" s="24"/>
    </row>
    <row r="1934" spans="1:27">
      <c r="A1934" s="24" t="s">
        <v>709</v>
      </c>
      <c r="B1934" s="24" t="s">
        <v>820</v>
      </c>
      <c r="C1934" s="23">
        <v>8</v>
      </c>
      <c r="D1934" s="47">
        <v>45183</v>
      </c>
      <c r="E1934" s="24"/>
      <c r="F1934" s="510">
        <v>2</v>
      </c>
      <c r="G1934" s="24">
        <v>8.6999999999999993</v>
      </c>
      <c r="H1934" s="24">
        <v>4.55</v>
      </c>
      <c r="I1934" s="988">
        <v>0.52298850574712641</v>
      </c>
      <c r="J1934" s="24">
        <v>0.18</v>
      </c>
      <c r="K1934" s="24">
        <v>15.4</v>
      </c>
      <c r="L1934" s="24">
        <v>5.45</v>
      </c>
      <c r="M1934" s="24">
        <v>11.100000000000001</v>
      </c>
      <c r="N1934" s="2606">
        <v>40.784810126582286</v>
      </c>
      <c r="O1934" s="2606">
        <v>0.26585654008438686</v>
      </c>
      <c r="P1934" s="24">
        <v>41.050666666666672</v>
      </c>
      <c r="Q1934" s="24">
        <v>1.7490279472936958</v>
      </c>
      <c r="R1934" s="24">
        <v>51.793384175405201</v>
      </c>
      <c r="S1934" s="24" t="s">
        <v>1033</v>
      </c>
      <c r="T1934" s="23">
        <v>2</v>
      </c>
      <c r="U1934" s="23">
        <v>3</v>
      </c>
      <c r="V1934" s="24" t="s">
        <v>1233</v>
      </c>
      <c r="W1934" s="24" t="s">
        <v>815</v>
      </c>
      <c r="X1934" s="24"/>
      <c r="Y1934" s="24"/>
      <c r="Z1934" s="24"/>
      <c r="AA1934" s="24"/>
    </row>
    <row r="1935" spans="1:27">
      <c r="A1935" s="24" t="s">
        <v>709</v>
      </c>
      <c r="B1935" s="24" t="s">
        <v>892</v>
      </c>
      <c r="C1935" s="23">
        <v>0.5</v>
      </c>
      <c r="D1935" s="47">
        <v>45041</v>
      </c>
      <c r="E1935" s="24"/>
      <c r="F1935" s="510">
        <v>4</v>
      </c>
      <c r="G1935" s="24">
        <v>17.8</v>
      </c>
      <c r="H1935" s="24">
        <v>5.65</v>
      </c>
      <c r="I1935" s="988">
        <v>0.31741573033707865</v>
      </c>
      <c r="J1935" s="24">
        <v>11.03</v>
      </c>
      <c r="K1935" s="24">
        <v>13.5</v>
      </c>
      <c r="L1935" s="24">
        <v>6.11</v>
      </c>
      <c r="M1935" s="24">
        <v>14.7</v>
      </c>
      <c r="N1935" s="2606" t="s">
        <v>815</v>
      </c>
      <c r="O1935" s="2606" t="s">
        <v>815</v>
      </c>
      <c r="P1935" s="24" t="s">
        <v>815</v>
      </c>
      <c r="Q1935" s="24">
        <v>0.80549265050322483</v>
      </c>
      <c r="R1935" s="24">
        <v>15.776114565667987</v>
      </c>
      <c r="S1935" s="24" t="s">
        <v>1045</v>
      </c>
      <c r="T1935" s="23">
        <v>1</v>
      </c>
      <c r="U1935" s="23">
        <v>2</v>
      </c>
      <c r="V1935" s="24" t="s">
        <v>1105</v>
      </c>
      <c r="W1935" s="24" t="s">
        <v>815</v>
      </c>
      <c r="X1935" s="24"/>
      <c r="Y1935" s="24"/>
      <c r="Z1935" s="24"/>
      <c r="AA1935" s="24"/>
    </row>
    <row r="1936" spans="1:27">
      <c r="A1936" s="24" t="s">
        <v>709</v>
      </c>
      <c r="B1936" s="24" t="s">
        <v>892</v>
      </c>
      <c r="C1936" s="23">
        <v>1</v>
      </c>
      <c r="D1936" s="47">
        <v>45041</v>
      </c>
      <c r="E1936" s="24"/>
      <c r="F1936" s="510">
        <v>4</v>
      </c>
      <c r="G1936" s="24">
        <v>17.8</v>
      </c>
      <c r="H1936" s="24">
        <v>5.65</v>
      </c>
      <c r="I1936" s="988">
        <v>0.31741573033707865</v>
      </c>
      <c r="J1936" s="24">
        <v>11.08</v>
      </c>
      <c r="K1936" s="24">
        <v>13.4</v>
      </c>
      <c r="L1936" s="24" t="s">
        <v>811</v>
      </c>
      <c r="M1936" s="24" t="s">
        <v>811</v>
      </c>
      <c r="N1936" s="24" t="s">
        <v>811</v>
      </c>
      <c r="O1936" s="24" t="s">
        <v>811</v>
      </c>
      <c r="P1936" s="24" t="s">
        <v>815</v>
      </c>
      <c r="Q1936" s="24" t="s">
        <v>811</v>
      </c>
      <c r="R1936" s="24" t="s">
        <v>811</v>
      </c>
      <c r="S1936" s="24" t="s">
        <v>1045</v>
      </c>
      <c r="T1936" s="23">
        <v>1</v>
      </c>
      <c r="U1936" s="23">
        <v>2</v>
      </c>
      <c r="V1936" s="24" t="s">
        <v>1105</v>
      </c>
      <c r="W1936" s="24" t="s">
        <v>815</v>
      </c>
      <c r="X1936" s="24"/>
      <c r="Y1936" s="24"/>
      <c r="Z1936" s="24"/>
      <c r="AA1936" s="24"/>
    </row>
    <row r="1937" spans="1:27">
      <c r="A1937" s="24" t="s">
        <v>709</v>
      </c>
      <c r="B1937" s="24" t="s">
        <v>892</v>
      </c>
      <c r="C1937" s="23">
        <v>2</v>
      </c>
      <c r="D1937" s="47">
        <v>45041</v>
      </c>
      <c r="E1937" s="24"/>
      <c r="F1937" s="510">
        <v>4</v>
      </c>
      <c r="G1937" s="24">
        <v>17.8</v>
      </c>
      <c r="H1937" s="24">
        <v>5.65</v>
      </c>
      <c r="I1937" s="988">
        <v>0.31741573033707865</v>
      </c>
      <c r="J1937" s="24">
        <v>11.06</v>
      </c>
      <c r="K1937" s="24">
        <v>13.1</v>
      </c>
      <c r="L1937" s="24" t="s">
        <v>811</v>
      </c>
      <c r="M1937" s="24" t="s">
        <v>811</v>
      </c>
      <c r="N1937" s="24" t="s">
        <v>811</v>
      </c>
      <c r="O1937" s="24" t="s">
        <v>811</v>
      </c>
      <c r="P1937" s="24" t="s">
        <v>815</v>
      </c>
      <c r="Q1937" s="24" t="s">
        <v>811</v>
      </c>
      <c r="R1937" s="24" t="s">
        <v>811</v>
      </c>
      <c r="S1937" s="24" t="s">
        <v>1045</v>
      </c>
      <c r="T1937" s="23">
        <v>1</v>
      </c>
      <c r="U1937" s="23">
        <v>2</v>
      </c>
      <c r="V1937" s="24" t="s">
        <v>1105</v>
      </c>
      <c r="W1937" s="24" t="s">
        <v>815</v>
      </c>
      <c r="X1937" s="24"/>
      <c r="Y1937" s="24"/>
      <c r="Z1937" s="24"/>
      <c r="AA1937" s="24"/>
    </row>
    <row r="1938" spans="1:27">
      <c r="A1938" s="24" t="s">
        <v>709</v>
      </c>
      <c r="B1938" s="24" t="s">
        <v>892</v>
      </c>
      <c r="C1938" s="23">
        <v>3</v>
      </c>
      <c r="D1938" s="47">
        <v>45041</v>
      </c>
      <c r="E1938" s="24"/>
      <c r="F1938" s="510">
        <v>4</v>
      </c>
      <c r="G1938" s="24">
        <v>17.8</v>
      </c>
      <c r="H1938" s="24">
        <v>5.65</v>
      </c>
      <c r="I1938" s="988">
        <v>0.31741573033707865</v>
      </c>
      <c r="J1938" s="24">
        <v>11.11</v>
      </c>
      <c r="K1938" s="24">
        <v>13</v>
      </c>
      <c r="L1938" s="24">
        <v>6.37</v>
      </c>
      <c r="M1938" s="24">
        <v>13.1</v>
      </c>
      <c r="N1938" s="24">
        <v>1.3141772151898736</v>
      </c>
      <c r="O1938" s="24">
        <v>1.5945727848101268</v>
      </c>
      <c r="P1938" s="24">
        <v>2.9087500000000004</v>
      </c>
      <c r="Q1938" s="24">
        <v>0.73836826296128932</v>
      </c>
      <c r="R1938" s="24">
        <v>12.365995854531754</v>
      </c>
      <c r="S1938" s="24" t="s">
        <v>1045</v>
      </c>
      <c r="T1938" s="23">
        <v>1</v>
      </c>
      <c r="U1938" s="23">
        <v>2</v>
      </c>
      <c r="V1938" s="24" t="s">
        <v>1105</v>
      </c>
      <c r="W1938" s="24" t="s">
        <v>815</v>
      </c>
      <c r="X1938" s="24"/>
      <c r="Y1938" s="24"/>
      <c r="Z1938" s="24"/>
      <c r="AA1938" s="24"/>
    </row>
    <row r="1939" spans="1:27">
      <c r="A1939" s="24" t="s">
        <v>709</v>
      </c>
      <c r="B1939" s="24" t="s">
        <v>892</v>
      </c>
      <c r="C1939" s="23">
        <v>4</v>
      </c>
      <c r="D1939" s="47">
        <v>45041</v>
      </c>
      <c r="E1939" s="24"/>
      <c r="F1939" s="510">
        <v>4</v>
      </c>
      <c r="G1939" s="24">
        <v>17.8</v>
      </c>
      <c r="H1939" s="24">
        <v>5.65</v>
      </c>
      <c r="I1939" s="988">
        <v>0.31741573033707865</v>
      </c>
      <c r="J1939" s="24">
        <v>11.01</v>
      </c>
      <c r="K1939" s="24">
        <v>13</v>
      </c>
      <c r="L1939" s="24" t="s">
        <v>811</v>
      </c>
      <c r="M1939" s="24" t="s">
        <v>811</v>
      </c>
      <c r="N1939" s="24" t="s">
        <v>811</v>
      </c>
      <c r="O1939" s="24" t="s">
        <v>811</v>
      </c>
      <c r="P1939" s="24" t="s">
        <v>815</v>
      </c>
      <c r="Q1939" s="24" t="s">
        <v>811</v>
      </c>
      <c r="R1939" s="24" t="s">
        <v>811</v>
      </c>
      <c r="S1939" s="24" t="s">
        <v>1045</v>
      </c>
      <c r="T1939" s="23">
        <v>1</v>
      </c>
      <c r="U1939" s="23">
        <v>2</v>
      </c>
      <c r="V1939" s="24" t="s">
        <v>1105</v>
      </c>
      <c r="W1939" s="24" t="s">
        <v>815</v>
      </c>
      <c r="X1939" s="24"/>
      <c r="Y1939" s="24"/>
      <c r="Z1939" s="24"/>
      <c r="AA1939" s="24"/>
    </row>
    <row r="1940" spans="1:27">
      <c r="A1940" s="24" t="s">
        <v>709</v>
      </c>
      <c r="B1940" s="24" t="s">
        <v>892</v>
      </c>
      <c r="C1940" s="23">
        <v>5</v>
      </c>
      <c r="D1940" s="47">
        <v>45041</v>
      </c>
      <c r="E1940" s="24"/>
      <c r="F1940" s="510">
        <v>4</v>
      </c>
      <c r="G1940" s="24">
        <v>17.8</v>
      </c>
      <c r="H1940" s="24">
        <v>5.65</v>
      </c>
      <c r="I1940" s="988">
        <v>0.31741573033707865</v>
      </c>
      <c r="J1940" s="24">
        <v>11.04</v>
      </c>
      <c r="K1940" s="24">
        <v>12.9</v>
      </c>
      <c r="L1940" s="24" t="s">
        <v>811</v>
      </c>
      <c r="M1940" s="24" t="s">
        <v>811</v>
      </c>
      <c r="N1940" s="24" t="s">
        <v>811</v>
      </c>
      <c r="O1940" s="24" t="s">
        <v>811</v>
      </c>
      <c r="P1940" s="24" t="s">
        <v>815</v>
      </c>
      <c r="Q1940" s="24" t="s">
        <v>811</v>
      </c>
      <c r="R1940" s="24" t="s">
        <v>811</v>
      </c>
      <c r="S1940" s="24" t="s">
        <v>1045</v>
      </c>
      <c r="T1940" s="23">
        <v>1</v>
      </c>
      <c r="U1940" s="23">
        <v>2</v>
      </c>
      <c r="V1940" s="24" t="s">
        <v>1105</v>
      </c>
      <c r="W1940" s="24" t="s">
        <v>815</v>
      </c>
      <c r="X1940" s="24"/>
      <c r="Y1940" s="24"/>
      <c r="Z1940" s="24"/>
      <c r="AA1940" s="24"/>
    </row>
    <row r="1941" spans="1:27">
      <c r="A1941" s="24" t="s">
        <v>709</v>
      </c>
      <c r="B1941" s="24" t="s">
        <v>892</v>
      </c>
      <c r="C1941" s="23">
        <v>6</v>
      </c>
      <c r="D1941" s="47">
        <v>45041</v>
      </c>
      <c r="E1941" s="24"/>
      <c r="F1941" s="510">
        <v>4</v>
      </c>
      <c r="G1941" s="24">
        <v>17.8</v>
      </c>
      <c r="H1941" s="24">
        <v>5.65</v>
      </c>
      <c r="I1941" s="988">
        <v>0.31741573033707865</v>
      </c>
      <c r="J1941" s="24">
        <v>11.3</v>
      </c>
      <c r="K1941" s="24">
        <v>12.6</v>
      </c>
      <c r="L1941" s="24" t="s">
        <v>811</v>
      </c>
      <c r="M1941" s="24" t="s">
        <v>811</v>
      </c>
      <c r="N1941" s="24" t="s">
        <v>811</v>
      </c>
      <c r="O1941" s="24" t="s">
        <v>811</v>
      </c>
      <c r="P1941" s="24" t="s">
        <v>815</v>
      </c>
      <c r="Q1941" s="24" t="s">
        <v>811</v>
      </c>
      <c r="R1941" s="24" t="s">
        <v>811</v>
      </c>
      <c r="S1941" s="24" t="s">
        <v>1045</v>
      </c>
      <c r="T1941" s="23">
        <v>1</v>
      </c>
      <c r="U1941" s="23">
        <v>2</v>
      </c>
      <c r="V1941" s="24" t="s">
        <v>1105</v>
      </c>
      <c r="W1941" s="24" t="s">
        <v>815</v>
      </c>
      <c r="X1941" s="24"/>
      <c r="Y1941" s="24"/>
      <c r="Z1941" s="24"/>
      <c r="AA1941" s="24"/>
    </row>
    <row r="1942" spans="1:27">
      <c r="A1942" s="24" t="s">
        <v>709</v>
      </c>
      <c r="B1942" s="24" t="s">
        <v>892</v>
      </c>
      <c r="C1942" s="23">
        <v>7</v>
      </c>
      <c r="D1942" s="47">
        <v>45041</v>
      </c>
      <c r="E1942" s="24"/>
      <c r="F1942" s="510">
        <v>4</v>
      </c>
      <c r="G1942" s="24">
        <v>17.8</v>
      </c>
      <c r="H1942" s="24">
        <v>5.65</v>
      </c>
      <c r="I1942" s="988">
        <v>0.31741573033707865</v>
      </c>
      <c r="J1942" s="24">
        <v>12.55</v>
      </c>
      <c r="K1942" s="24">
        <v>11.1</v>
      </c>
      <c r="L1942" s="24" t="s">
        <v>811</v>
      </c>
      <c r="M1942" s="24" t="s">
        <v>811</v>
      </c>
      <c r="N1942" s="24" t="s">
        <v>811</v>
      </c>
      <c r="O1942" s="24" t="s">
        <v>811</v>
      </c>
      <c r="P1942" s="24" t="s">
        <v>815</v>
      </c>
      <c r="Q1942" s="24" t="s">
        <v>811</v>
      </c>
      <c r="R1942" s="24" t="s">
        <v>811</v>
      </c>
      <c r="S1942" s="24" t="s">
        <v>1045</v>
      </c>
      <c r="T1942" s="23">
        <v>1</v>
      </c>
      <c r="U1942" s="23">
        <v>2</v>
      </c>
      <c r="V1942" s="24" t="s">
        <v>1105</v>
      </c>
      <c r="W1942" s="24" t="s">
        <v>815</v>
      </c>
      <c r="X1942" s="24"/>
      <c r="Y1942" s="24"/>
      <c r="Z1942" s="24"/>
      <c r="AA1942" s="24"/>
    </row>
    <row r="1943" spans="1:27">
      <c r="A1943" s="24" t="s">
        <v>709</v>
      </c>
      <c r="B1943" s="24" t="s">
        <v>892</v>
      </c>
      <c r="C1943" s="23">
        <v>8</v>
      </c>
      <c r="D1943" s="47">
        <v>45041</v>
      </c>
      <c r="E1943" s="24"/>
      <c r="F1943" s="510">
        <v>4</v>
      </c>
      <c r="G1943" s="24">
        <v>17.8</v>
      </c>
      <c r="H1943" s="24">
        <v>5.65</v>
      </c>
      <c r="I1943" s="988">
        <v>0.31741573033707865</v>
      </c>
      <c r="J1943" s="24">
        <v>13.24</v>
      </c>
      <c r="K1943" s="24">
        <v>9.6999999999999993</v>
      </c>
      <c r="L1943" s="24" t="s">
        <v>811</v>
      </c>
      <c r="M1943" s="24" t="s">
        <v>811</v>
      </c>
      <c r="N1943" s="24" t="s">
        <v>811</v>
      </c>
      <c r="O1943" s="24" t="s">
        <v>811</v>
      </c>
      <c r="P1943" s="24" t="s">
        <v>815</v>
      </c>
      <c r="Q1943" s="24" t="s">
        <v>811</v>
      </c>
      <c r="R1943" s="24" t="s">
        <v>811</v>
      </c>
      <c r="S1943" s="24" t="s">
        <v>1045</v>
      </c>
      <c r="T1943" s="23">
        <v>1</v>
      </c>
      <c r="U1943" s="23">
        <v>2</v>
      </c>
      <c r="V1943" s="24" t="s">
        <v>1105</v>
      </c>
      <c r="W1943" s="24" t="s">
        <v>815</v>
      </c>
      <c r="X1943" s="24"/>
      <c r="Y1943" s="24"/>
      <c r="Z1943" s="24"/>
      <c r="AA1943" s="24"/>
    </row>
    <row r="1944" spans="1:27">
      <c r="A1944" s="24" t="s">
        <v>709</v>
      </c>
      <c r="B1944" s="24" t="s">
        <v>892</v>
      </c>
      <c r="C1944" s="23">
        <v>9</v>
      </c>
      <c r="D1944" s="47">
        <v>45041</v>
      </c>
      <c r="E1944" s="24"/>
      <c r="F1944" s="510">
        <v>4</v>
      </c>
      <c r="G1944" s="24">
        <v>17.8</v>
      </c>
      <c r="H1944" s="24">
        <v>5.65</v>
      </c>
      <c r="I1944" s="988">
        <v>0.31741573033707865</v>
      </c>
      <c r="J1944" s="24">
        <v>13.15</v>
      </c>
      <c r="K1944" s="24">
        <v>9.1999999999999993</v>
      </c>
      <c r="L1944" s="24">
        <v>6.31</v>
      </c>
      <c r="M1944" s="24">
        <v>0.9</v>
      </c>
      <c r="N1944" s="24">
        <v>0.78170886075949264</v>
      </c>
      <c r="O1944" s="24">
        <v>4.6956911392405072</v>
      </c>
      <c r="P1944" s="24">
        <v>5.4773999999999994</v>
      </c>
      <c r="Q1944" s="24">
        <v>0.73836826296128932</v>
      </c>
      <c r="R1944" s="24">
        <v>26.62405</v>
      </c>
      <c r="S1944" s="24" t="s">
        <v>1045</v>
      </c>
      <c r="T1944" s="23">
        <v>1</v>
      </c>
      <c r="U1944" s="23">
        <v>2</v>
      </c>
      <c r="V1944" s="24" t="s">
        <v>1105</v>
      </c>
      <c r="W1944" s="24" t="s">
        <v>815</v>
      </c>
      <c r="X1944" s="24"/>
      <c r="Y1944" s="24"/>
      <c r="Z1944" s="24"/>
      <c r="AA1944" s="24"/>
    </row>
    <row r="1945" spans="1:27">
      <c r="A1945" s="24" t="s">
        <v>709</v>
      </c>
      <c r="B1945" s="24" t="s">
        <v>892</v>
      </c>
      <c r="C1945" s="23">
        <v>10</v>
      </c>
      <c r="D1945" s="47">
        <v>45041</v>
      </c>
      <c r="E1945" s="24"/>
      <c r="F1945" s="510">
        <v>4</v>
      </c>
      <c r="G1945" s="24">
        <v>17.8</v>
      </c>
      <c r="H1945" s="24">
        <v>5.65</v>
      </c>
      <c r="I1945" s="988">
        <v>0.31741573033707865</v>
      </c>
      <c r="J1945" s="24">
        <v>12.42</v>
      </c>
      <c r="K1945" s="24">
        <v>8.8000000000000007</v>
      </c>
      <c r="L1945" s="24" t="s">
        <v>811</v>
      </c>
      <c r="M1945" s="24" t="s">
        <v>811</v>
      </c>
      <c r="N1945" s="24" t="s">
        <v>811</v>
      </c>
      <c r="O1945" s="24" t="s">
        <v>811</v>
      </c>
      <c r="P1945" s="24" t="s">
        <v>815</v>
      </c>
      <c r="Q1945" s="24" t="s">
        <v>811</v>
      </c>
      <c r="R1945" s="24" t="s">
        <v>811</v>
      </c>
      <c r="S1945" s="24" t="s">
        <v>1045</v>
      </c>
      <c r="T1945" s="23">
        <v>1</v>
      </c>
      <c r="U1945" s="23">
        <v>2</v>
      </c>
      <c r="V1945" s="24" t="s">
        <v>1105</v>
      </c>
      <c r="W1945" s="24" t="s">
        <v>815</v>
      </c>
      <c r="X1945" s="24"/>
      <c r="Y1945" s="24"/>
      <c r="Z1945" s="24"/>
      <c r="AA1945" s="24"/>
    </row>
    <row r="1946" spans="1:27">
      <c r="A1946" s="24" t="s">
        <v>709</v>
      </c>
      <c r="B1946" s="24" t="s">
        <v>892</v>
      </c>
      <c r="C1946" s="23">
        <v>11</v>
      </c>
      <c r="D1946" s="47">
        <v>45041</v>
      </c>
      <c r="E1946" s="24"/>
      <c r="F1946" s="510">
        <v>4</v>
      </c>
      <c r="G1946" s="24">
        <v>17.8</v>
      </c>
      <c r="H1946" s="24">
        <v>5.65</v>
      </c>
      <c r="I1946" s="988">
        <v>0.31741573033707865</v>
      </c>
      <c r="J1946" s="24">
        <v>11.62</v>
      </c>
      <c r="K1946" s="24">
        <v>8.6</v>
      </c>
      <c r="L1946" s="24" t="s">
        <v>811</v>
      </c>
      <c r="M1946" s="24" t="s">
        <v>811</v>
      </c>
      <c r="N1946" s="24" t="s">
        <v>811</v>
      </c>
      <c r="O1946" s="24" t="s">
        <v>811</v>
      </c>
      <c r="P1946" s="24" t="s">
        <v>815</v>
      </c>
      <c r="Q1946" s="24" t="s">
        <v>811</v>
      </c>
      <c r="R1946" s="24" t="s">
        <v>811</v>
      </c>
      <c r="S1946" s="24" t="s">
        <v>1045</v>
      </c>
      <c r="T1946" s="23">
        <v>1</v>
      </c>
      <c r="U1946" s="23">
        <v>2</v>
      </c>
      <c r="V1946" s="24" t="s">
        <v>1105</v>
      </c>
      <c r="W1946" s="24" t="s">
        <v>815</v>
      </c>
      <c r="X1946" s="24"/>
      <c r="Y1946" s="24"/>
      <c r="Z1946" s="24"/>
      <c r="AA1946" s="24"/>
    </row>
    <row r="1947" spans="1:27">
      <c r="A1947" s="24" t="s">
        <v>709</v>
      </c>
      <c r="B1947" s="24" t="s">
        <v>892</v>
      </c>
      <c r="C1947" s="23">
        <v>12</v>
      </c>
      <c r="D1947" s="47">
        <v>45041</v>
      </c>
      <c r="E1947" s="24"/>
      <c r="F1947" s="510">
        <v>4</v>
      </c>
      <c r="G1947" s="24">
        <v>17.8</v>
      </c>
      <c r="H1947" s="24">
        <v>5.65</v>
      </c>
      <c r="I1947" s="988">
        <v>0.31741573033707865</v>
      </c>
      <c r="J1947" s="24">
        <v>11.02</v>
      </c>
      <c r="K1947" s="24">
        <v>8.1999999999999993</v>
      </c>
      <c r="L1947" s="24" t="s">
        <v>811</v>
      </c>
      <c r="M1947" s="24" t="s">
        <v>811</v>
      </c>
      <c r="N1947" s="24" t="s">
        <v>811</v>
      </c>
      <c r="O1947" s="24" t="s">
        <v>811</v>
      </c>
      <c r="P1947" s="24" t="s">
        <v>815</v>
      </c>
      <c r="Q1947" s="24" t="s">
        <v>811</v>
      </c>
      <c r="R1947" s="24" t="s">
        <v>811</v>
      </c>
      <c r="S1947" s="24" t="s">
        <v>1045</v>
      </c>
      <c r="T1947" s="23">
        <v>1</v>
      </c>
      <c r="U1947" s="23">
        <v>2</v>
      </c>
      <c r="V1947" s="24" t="s">
        <v>1105</v>
      </c>
      <c r="W1947" s="24" t="s">
        <v>815</v>
      </c>
      <c r="X1947" s="24"/>
      <c r="Y1947" s="24"/>
      <c r="Z1947" s="24"/>
      <c r="AA1947" s="24"/>
    </row>
    <row r="1948" spans="1:27">
      <c r="A1948" s="24" t="s">
        <v>709</v>
      </c>
      <c r="B1948" s="24" t="s">
        <v>892</v>
      </c>
      <c r="C1948" s="23">
        <v>13</v>
      </c>
      <c r="D1948" s="47">
        <v>45041</v>
      </c>
      <c r="E1948" s="24"/>
      <c r="F1948" s="510">
        <v>4</v>
      </c>
      <c r="G1948" s="24">
        <v>17.8</v>
      </c>
      <c r="H1948" s="24">
        <v>5.65</v>
      </c>
      <c r="I1948" s="988">
        <v>0.31741573033707865</v>
      </c>
      <c r="J1948" s="24">
        <v>10.19</v>
      </c>
      <c r="K1948" s="24">
        <v>8</v>
      </c>
      <c r="L1948" s="24" t="s">
        <v>811</v>
      </c>
      <c r="M1948" s="24" t="s">
        <v>811</v>
      </c>
      <c r="N1948" s="24" t="s">
        <v>811</v>
      </c>
      <c r="O1948" s="24" t="s">
        <v>811</v>
      </c>
      <c r="P1948" s="24" t="s">
        <v>815</v>
      </c>
      <c r="Q1948" s="24" t="s">
        <v>811</v>
      </c>
      <c r="R1948" s="24" t="s">
        <v>811</v>
      </c>
      <c r="S1948" s="24" t="s">
        <v>1045</v>
      </c>
      <c r="T1948" s="23">
        <v>1</v>
      </c>
      <c r="U1948" s="23">
        <v>2</v>
      </c>
      <c r="V1948" s="24" t="s">
        <v>1105</v>
      </c>
      <c r="W1948" s="24" t="s">
        <v>815</v>
      </c>
      <c r="X1948" s="24"/>
      <c r="Y1948" s="24"/>
      <c r="Z1948" s="24"/>
      <c r="AA1948" s="24"/>
    </row>
    <row r="1949" spans="1:27">
      <c r="A1949" s="24" t="s">
        <v>709</v>
      </c>
      <c r="B1949" s="24" t="s">
        <v>892</v>
      </c>
      <c r="C1949" s="23">
        <v>14</v>
      </c>
      <c r="D1949" s="47">
        <v>45041</v>
      </c>
      <c r="E1949" s="24"/>
      <c r="F1949" s="510">
        <v>4</v>
      </c>
      <c r="G1949" s="24">
        <v>17.8</v>
      </c>
      <c r="H1949" s="24">
        <v>5.65</v>
      </c>
      <c r="I1949" s="988">
        <v>0.31741573033707865</v>
      </c>
      <c r="J1949" s="24">
        <v>9.4</v>
      </c>
      <c r="K1949" s="24">
        <v>7.9</v>
      </c>
      <c r="L1949" s="24" t="s">
        <v>811</v>
      </c>
      <c r="M1949" s="24" t="s">
        <v>811</v>
      </c>
      <c r="N1949" s="24" t="s">
        <v>811</v>
      </c>
      <c r="O1949" s="24" t="s">
        <v>811</v>
      </c>
      <c r="P1949" s="24" t="s">
        <v>815</v>
      </c>
      <c r="Q1949" s="24" t="s">
        <v>811</v>
      </c>
      <c r="R1949" s="24" t="s">
        <v>811</v>
      </c>
      <c r="S1949" s="24" t="s">
        <v>1045</v>
      </c>
      <c r="T1949" s="23">
        <v>1</v>
      </c>
      <c r="U1949" s="23">
        <v>2</v>
      </c>
      <c r="V1949" s="24" t="s">
        <v>1105</v>
      </c>
      <c r="W1949" s="24" t="s">
        <v>815</v>
      </c>
      <c r="X1949" s="24"/>
      <c r="Y1949" s="24"/>
      <c r="Z1949" s="24"/>
      <c r="AA1949" s="24"/>
    </row>
    <row r="1950" spans="1:27">
      <c r="A1950" s="24" t="s">
        <v>709</v>
      </c>
      <c r="B1950" s="24" t="s">
        <v>892</v>
      </c>
      <c r="C1950" s="23">
        <v>15</v>
      </c>
      <c r="D1950" s="47">
        <v>45041</v>
      </c>
      <c r="E1950" s="24"/>
      <c r="F1950" s="510">
        <v>4</v>
      </c>
      <c r="G1950" s="24">
        <v>17.8</v>
      </c>
      <c r="H1950" s="24">
        <v>5.65</v>
      </c>
      <c r="I1950" s="988">
        <v>0.31741573033707865</v>
      </c>
      <c r="J1950" s="24">
        <v>8.82</v>
      </c>
      <c r="K1950" s="24">
        <v>7.8</v>
      </c>
      <c r="L1950" s="24" t="s">
        <v>811</v>
      </c>
      <c r="M1950" s="24" t="s">
        <v>811</v>
      </c>
      <c r="N1950" s="24" t="s">
        <v>811</v>
      </c>
      <c r="O1950" s="24" t="s">
        <v>811</v>
      </c>
      <c r="P1950" s="24" t="s">
        <v>815</v>
      </c>
      <c r="Q1950" s="24" t="s">
        <v>811</v>
      </c>
      <c r="R1950" s="24" t="s">
        <v>811</v>
      </c>
      <c r="S1950" s="24" t="s">
        <v>1045</v>
      </c>
      <c r="T1950" s="23">
        <v>1</v>
      </c>
      <c r="U1950" s="23">
        <v>2</v>
      </c>
      <c r="V1950" s="24" t="s">
        <v>1105</v>
      </c>
      <c r="W1950" s="24" t="s">
        <v>815</v>
      </c>
      <c r="X1950" s="24"/>
      <c r="Y1950" s="24"/>
      <c r="Z1950" s="24"/>
      <c r="AA1950" s="24"/>
    </row>
    <row r="1951" spans="1:27">
      <c r="A1951" s="24" t="s">
        <v>709</v>
      </c>
      <c r="B1951" s="24" t="s">
        <v>892</v>
      </c>
      <c r="C1951" s="23">
        <v>16</v>
      </c>
      <c r="D1951" s="47">
        <v>45041</v>
      </c>
      <c r="E1951" s="24"/>
      <c r="F1951" s="510">
        <v>4</v>
      </c>
      <c r="G1951" s="24">
        <v>17.8</v>
      </c>
      <c r="H1951" s="24">
        <v>5.65</v>
      </c>
      <c r="I1951" s="988">
        <v>0.31741573033707865</v>
      </c>
      <c r="J1951" s="24">
        <v>7.15</v>
      </c>
      <c r="K1951" s="24">
        <v>7.7</v>
      </c>
      <c r="L1951" s="24" t="s">
        <v>811</v>
      </c>
      <c r="M1951" s="24" t="s">
        <v>811</v>
      </c>
      <c r="N1951" s="24" t="s">
        <v>811</v>
      </c>
      <c r="O1951" s="24" t="s">
        <v>811</v>
      </c>
      <c r="P1951" s="24" t="s">
        <v>815</v>
      </c>
      <c r="Q1951" s="24" t="s">
        <v>811</v>
      </c>
      <c r="R1951" s="24" t="s">
        <v>811</v>
      </c>
      <c r="S1951" s="24" t="s">
        <v>1045</v>
      </c>
      <c r="T1951" s="23">
        <v>1</v>
      </c>
      <c r="U1951" s="23">
        <v>2</v>
      </c>
      <c r="V1951" s="24" t="s">
        <v>1105</v>
      </c>
      <c r="W1951" s="24" t="s">
        <v>815</v>
      </c>
      <c r="X1951" s="24"/>
      <c r="Y1951" s="24"/>
      <c r="Z1951" s="24"/>
      <c r="AA1951" s="24"/>
    </row>
    <row r="1952" spans="1:27">
      <c r="A1952" s="24" t="s">
        <v>709</v>
      </c>
      <c r="B1952" s="24" t="s">
        <v>892</v>
      </c>
      <c r="C1952" s="23">
        <v>16.8</v>
      </c>
      <c r="D1952" s="47">
        <v>45041</v>
      </c>
      <c r="E1952" s="24"/>
      <c r="F1952" s="510">
        <v>4</v>
      </c>
      <c r="G1952" s="24">
        <v>17.8</v>
      </c>
      <c r="H1952" s="24">
        <v>5.65</v>
      </c>
      <c r="I1952" s="988">
        <v>0.31741573033707865</v>
      </c>
      <c r="J1952" s="24">
        <v>5.92</v>
      </c>
      <c r="K1952" s="24">
        <v>7.6</v>
      </c>
      <c r="L1952" s="24">
        <v>6.18</v>
      </c>
      <c r="M1952" s="24">
        <v>12.8</v>
      </c>
      <c r="N1952" s="24">
        <v>21.072151898734173</v>
      </c>
      <c r="O1952" s="24">
        <v>13.116848101265818</v>
      </c>
      <c r="P1952" s="24">
        <v>34.188999999999993</v>
      </c>
      <c r="Q1952" s="24">
        <v>1.4767365259225786</v>
      </c>
      <c r="R1952" s="24">
        <v>19.99177312982853</v>
      </c>
      <c r="S1952" s="24" t="s">
        <v>1045</v>
      </c>
      <c r="T1952" s="23">
        <v>1</v>
      </c>
      <c r="U1952" s="23">
        <v>2</v>
      </c>
      <c r="V1952" s="24" t="s">
        <v>1105</v>
      </c>
      <c r="W1952" s="24" t="s">
        <v>815</v>
      </c>
      <c r="X1952" s="24"/>
      <c r="Y1952" s="24"/>
      <c r="Z1952" s="24"/>
      <c r="AA1952" s="24"/>
    </row>
    <row r="1953" spans="1:27">
      <c r="A1953" s="24" t="s">
        <v>709</v>
      </c>
      <c r="B1953" s="24" t="s">
        <v>892</v>
      </c>
      <c r="C1953" s="23">
        <v>0.5</v>
      </c>
      <c r="D1953" s="47">
        <v>45174</v>
      </c>
      <c r="E1953" s="24"/>
      <c r="F1953" s="510">
        <v>2</v>
      </c>
      <c r="G1953" s="24">
        <v>8</v>
      </c>
      <c r="H1953" s="24">
        <v>3.25</v>
      </c>
      <c r="I1953" s="988">
        <v>0.40625</v>
      </c>
      <c r="J1953" s="24">
        <v>9.8800000000000008</v>
      </c>
      <c r="K1953" s="24">
        <v>25</v>
      </c>
      <c r="L1953" s="24">
        <v>5.64</v>
      </c>
      <c r="M1953" s="24">
        <v>6.7</v>
      </c>
      <c r="N1953" s="24">
        <v>0.95164556962025337</v>
      </c>
      <c r="O1953" s="24">
        <v>0.40875443037974646</v>
      </c>
      <c r="P1953" s="24">
        <v>1.3603999999999998</v>
      </c>
      <c r="Q1953" s="24">
        <v>0.42681655747468716</v>
      </c>
      <c r="R1953" s="24">
        <v>23.2805147759771</v>
      </c>
      <c r="S1953" s="24" t="s">
        <v>1033</v>
      </c>
      <c r="T1953" s="23">
        <v>1</v>
      </c>
      <c r="U1953" s="23">
        <v>1</v>
      </c>
      <c r="V1953" s="24" t="s">
        <v>1234</v>
      </c>
      <c r="W1953" s="24" t="s">
        <v>815</v>
      </c>
      <c r="X1953" s="24"/>
      <c r="Y1953" s="24"/>
      <c r="Z1953" s="24"/>
      <c r="AA1953" s="24"/>
    </row>
    <row r="1954" spans="1:27">
      <c r="A1954" s="24" t="s">
        <v>709</v>
      </c>
      <c r="B1954" s="24" t="s">
        <v>892</v>
      </c>
      <c r="C1954" s="23">
        <v>1</v>
      </c>
      <c r="D1954" s="47">
        <v>45174</v>
      </c>
      <c r="E1954" s="24"/>
      <c r="F1954" s="510">
        <v>2</v>
      </c>
      <c r="G1954" s="24">
        <v>8</v>
      </c>
      <c r="H1954" s="24">
        <v>3.25</v>
      </c>
      <c r="I1954" s="988">
        <v>0.40625</v>
      </c>
      <c r="J1954" s="24">
        <v>9.92</v>
      </c>
      <c r="K1954" s="24">
        <v>25</v>
      </c>
      <c r="L1954" s="24" t="s">
        <v>811</v>
      </c>
      <c r="M1954" s="24" t="s">
        <v>811</v>
      </c>
      <c r="N1954" s="24" t="s">
        <v>811</v>
      </c>
      <c r="O1954" s="24" t="s">
        <v>811</v>
      </c>
      <c r="P1954" s="24" t="s">
        <v>815</v>
      </c>
      <c r="Q1954" s="24" t="s">
        <v>811</v>
      </c>
      <c r="R1954" s="24" t="s">
        <v>811</v>
      </c>
      <c r="S1954" s="24" t="s">
        <v>1033</v>
      </c>
      <c r="T1954" s="23">
        <v>1</v>
      </c>
      <c r="U1954" s="23">
        <v>1</v>
      </c>
      <c r="V1954" s="24" t="s">
        <v>1234</v>
      </c>
      <c r="W1954" s="24" t="s">
        <v>815</v>
      </c>
      <c r="X1954" s="24"/>
      <c r="Y1954" s="24"/>
      <c r="Z1954" s="24"/>
      <c r="AA1954" s="24"/>
    </row>
    <row r="1955" spans="1:27">
      <c r="A1955" s="24" t="s">
        <v>709</v>
      </c>
      <c r="B1955" s="24" t="s">
        <v>892</v>
      </c>
      <c r="C1955" s="23">
        <v>2</v>
      </c>
      <c r="D1955" s="47">
        <v>45174</v>
      </c>
      <c r="E1955" s="24"/>
      <c r="F1955" s="510">
        <v>2</v>
      </c>
      <c r="G1955" s="24">
        <v>8</v>
      </c>
      <c r="H1955" s="24">
        <v>3.25</v>
      </c>
      <c r="I1955" s="988">
        <v>0.40625</v>
      </c>
      <c r="J1955" s="24">
        <v>9.9499999999999993</v>
      </c>
      <c r="K1955" s="24">
        <v>24.7</v>
      </c>
      <c r="L1955" s="24" t="s">
        <v>811</v>
      </c>
      <c r="M1955" s="24" t="s">
        <v>811</v>
      </c>
      <c r="N1955" s="24" t="s">
        <v>811</v>
      </c>
      <c r="O1955" s="24" t="s">
        <v>811</v>
      </c>
      <c r="P1955" s="24" t="s">
        <v>815</v>
      </c>
      <c r="Q1955" s="24" t="s">
        <v>811</v>
      </c>
      <c r="R1955" s="24" t="s">
        <v>811</v>
      </c>
      <c r="S1955" s="24" t="s">
        <v>1033</v>
      </c>
      <c r="T1955" s="23">
        <v>1</v>
      </c>
      <c r="U1955" s="23">
        <v>1</v>
      </c>
      <c r="V1955" s="24" t="s">
        <v>1234</v>
      </c>
      <c r="W1955" s="24" t="s">
        <v>815</v>
      </c>
      <c r="X1955" s="24"/>
      <c r="Y1955" s="24"/>
      <c r="Z1955" s="24"/>
      <c r="AA1955" s="24"/>
    </row>
    <row r="1956" spans="1:27">
      <c r="A1956" s="24" t="s">
        <v>709</v>
      </c>
      <c r="B1956" s="24" t="s">
        <v>892</v>
      </c>
      <c r="C1956" s="23">
        <v>3</v>
      </c>
      <c r="D1956" s="47">
        <v>45174</v>
      </c>
      <c r="E1956" s="24"/>
      <c r="F1956" s="510">
        <v>2</v>
      </c>
      <c r="G1956" s="24">
        <v>8</v>
      </c>
      <c r="H1956" s="24">
        <v>3.25</v>
      </c>
      <c r="I1956" s="988">
        <v>0.40625</v>
      </c>
      <c r="J1956" s="24">
        <v>9.85</v>
      </c>
      <c r="K1956" s="24">
        <v>24</v>
      </c>
      <c r="L1956" s="24">
        <v>5.9</v>
      </c>
      <c r="M1956" s="24">
        <v>3.6000000000000005</v>
      </c>
      <c r="N1956" s="24">
        <v>1.2575316455696199</v>
      </c>
      <c r="O1956" s="24">
        <v>0.18341835443038013</v>
      </c>
      <c r="P1956" s="24">
        <v>1.44095</v>
      </c>
      <c r="Q1956" s="24">
        <v>0.42681655747468716</v>
      </c>
      <c r="R1956" s="24">
        <v>14.071744518589099</v>
      </c>
      <c r="S1956" s="24" t="s">
        <v>1033</v>
      </c>
      <c r="T1956" s="23">
        <v>1</v>
      </c>
      <c r="U1956" s="23">
        <v>1</v>
      </c>
      <c r="V1956" s="24" t="s">
        <v>1234</v>
      </c>
      <c r="W1956" s="24" t="s">
        <v>815</v>
      </c>
      <c r="X1956" s="24"/>
      <c r="Y1956" s="24"/>
      <c r="Z1956" s="24"/>
      <c r="AA1956" s="24"/>
    </row>
    <row r="1957" spans="1:27">
      <c r="A1957" s="24" t="s">
        <v>709</v>
      </c>
      <c r="B1957" s="24" t="s">
        <v>892</v>
      </c>
      <c r="C1957" s="23">
        <v>4</v>
      </c>
      <c r="D1957" s="47">
        <v>45174</v>
      </c>
      <c r="E1957" s="24"/>
      <c r="F1957" s="510">
        <v>2</v>
      </c>
      <c r="G1957" s="24">
        <v>8</v>
      </c>
      <c r="H1957" s="24">
        <v>3.25</v>
      </c>
      <c r="I1957" s="988">
        <v>0.40625</v>
      </c>
      <c r="J1957" s="24">
        <v>10.130000000000001</v>
      </c>
      <c r="K1957" s="24">
        <v>23</v>
      </c>
      <c r="L1957" s="24" t="s">
        <v>811</v>
      </c>
      <c r="M1957" s="24" t="s">
        <v>811</v>
      </c>
      <c r="N1957" s="24" t="s">
        <v>811</v>
      </c>
      <c r="O1957" s="24" t="s">
        <v>811</v>
      </c>
      <c r="P1957" s="24" t="s">
        <v>815</v>
      </c>
      <c r="Q1957" s="24" t="s">
        <v>811</v>
      </c>
      <c r="R1957" s="24" t="s">
        <v>811</v>
      </c>
      <c r="S1957" s="24" t="s">
        <v>1033</v>
      </c>
      <c r="T1957" s="23">
        <v>1</v>
      </c>
      <c r="U1957" s="23">
        <v>1</v>
      </c>
      <c r="V1957" s="24" t="s">
        <v>1234</v>
      </c>
      <c r="W1957" s="24" t="s">
        <v>815</v>
      </c>
      <c r="X1957" s="24"/>
      <c r="Y1957" s="24"/>
      <c r="Z1957" s="24"/>
      <c r="AA1957" s="24"/>
    </row>
    <row r="1958" spans="1:27">
      <c r="A1958" s="24" t="s">
        <v>709</v>
      </c>
      <c r="B1958" s="24" t="s">
        <v>892</v>
      </c>
      <c r="C1958" s="23">
        <v>5</v>
      </c>
      <c r="D1958" s="47">
        <v>45174</v>
      </c>
      <c r="E1958" s="24"/>
      <c r="F1958" s="510">
        <v>2</v>
      </c>
      <c r="G1958" s="24">
        <v>8</v>
      </c>
      <c r="H1958" s="24">
        <v>3.25</v>
      </c>
      <c r="I1958" s="988">
        <v>0.40625</v>
      </c>
      <c r="J1958" s="24">
        <v>10.029999999999999</v>
      </c>
      <c r="K1958" s="24">
        <v>23.5</v>
      </c>
      <c r="L1958" s="24" t="s">
        <v>811</v>
      </c>
      <c r="M1958" s="24" t="s">
        <v>811</v>
      </c>
      <c r="N1958" s="24" t="s">
        <v>811</v>
      </c>
      <c r="O1958" s="24" t="s">
        <v>811</v>
      </c>
      <c r="P1958" s="24" t="s">
        <v>815</v>
      </c>
      <c r="Q1958" s="24" t="s">
        <v>811</v>
      </c>
      <c r="R1958" s="24" t="s">
        <v>811</v>
      </c>
      <c r="S1958" s="24" t="s">
        <v>1033</v>
      </c>
      <c r="T1958" s="23">
        <v>1</v>
      </c>
      <c r="U1958" s="23">
        <v>1</v>
      </c>
      <c r="V1958" s="24" t="s">
        <v>1234</v>
      </c>
      <c r="W1958" s="24" t="s">
        <v>815</v>
      </c>
      <c r="X1958" s="24"/>
      <c r="Y1958" s="24"/>
      <c r="Z1958" s="24"/>
      <c r="AA1958" s="24"/>
    </row>
    <row r="1959" spans="1:27">
      <c r="A1959" s="24" t="s">
        <v>709</v>
      </c>
      <c r="B1959" s="24" t="s">
        <v>892</v>
      </c>
      <c r="C1959" s="23">
        <v>6</v>
      </c>
      <c r="D1959" s="47">
        <v>45174</v>
      </c>
      <c r="E1959" s="24"/>
      <c r="F1959" s="510">
        <v>2</v>
      </c>
      <c r="G1959" s="24">
        <v>8</v>
      </c>
      <c r="H1959" s="24">
        <v>3.25</v>
      </c>
      <c r="I1959" s="988">
        <v>0.40625</v>
      </c>
      <c r="J1959" s="24">
        <v>10.07</v>
      </c>
      <c r="K1959" s="24">
        <v>23.4</v>
      </c>
      <c r="L1959" s="24" t="s">
        <v>811</v>
      </c>
      <c r="M1959" s="24" t="s">
        <v>811</v>
      </c>
      <c r="N1959" s="24" t="s">
        <v>811</v>
      </c>
      <c r="O1959" s="24" t="s">
        <v>811</v>
      </c>
      <c r="P1959" s="24" t="s">
        <v>815</v>
      </c>
      <c r="Q1959" s="24" t="s">
        <v>811</v>
      </c>
      <c r="R1959" s="24" t="s">
        <v>811</v>
      </c>
      <c r="S1959" s="24" t="s">
        <v>1033</v>
      </c>
      <c r="T1959" s="23">
        <v>1</v>
      </c>
      <c r="U1959" s="23">
        <v>1</v>
      </c>
      <c r="V1959" s="24" t="s">
        <v>1234</v>
      </c>
      <c r="W1959" s="24" t="s">
        <v>815</v>
      </c>
      <c r="X1959" s="24"/>
      <c r="Y1959" s="24"/>
      <c r="Z1959" s="24"/>
      <c r="AA1959" s="24"/>
    </row>
    <row r="1960" spans="1:27">
      <c r="A1960" s="24" t="s">
        <v>709</v>
      </c>
      <c r="B1960" s="24" t="s">
        <v>892</v>
      </c>
      <c r="C1960" s="23">
        <v>7</v>
      </c>
      <c r="D1960" s="47">
        <v>45174</v>
      </c>
      <c r="E1960" s="24"/>
      <c r="F1960" s="510">
        <v>2</v>
      </c>
      <c r="G1960" s="24">
        <v>8</v>
      </c>
      <c r="H1960" s="24">
        <v>3.25</v>
      </c>
      <c r="I1960" s="988">
        <v>0.40625</v>
      </c>
      <c r="J1960" s="24">
        <v>10</v>
      </c>
      <c r="K1960" s="24">
        <v>23.2</v>
      </c>
      <c r="L1960" s="24">
        <v>5.96</v>
      </c>
      <c r="M1960" s="24">
        <v>5.6999999999999993</v>
      </c>
      <c r="N1960" s="24">
        <v>1.2348734177215188</v>
      </c>
      <c r="O1960" s="24">
        <v>0.38507658227848113</v>
      </c>
      <c r="P1960" s="24">
        <v>1.61995</v>
      </c>
      <c r="Q1960" s="24">
        <v>0.39124851101846331</v>
      </c>
      <c r="R1960" s="24">
        <v>15.9592564346997</v>
      </c>
      <c r="S1960" s="24" t="s">
        <v>1033</v>
      </c>
      <c r="T1960" s="23">
        <v>1</v>
      </c>
      <c r="U1960" s="23">
        <v>1</v>
      </c>
      <c r="V1960" s="24" t="s">
        <v>1234</v>
      </c>
      <c r="W1960" s="24" t="s">
        <v>815</v>
      </c>
      <c r="X1960" s="24"/>
      <c r="Y1960" s="24"/>
      <c r="Z1960" s="24"/>
      <c r="AA1960" s="24"/>
    </row>
    <row r="1961" spans="1:27">
      <c r="A1961" s="24" t="s">
        <v>709</v>
      </c>
      <c r="B1961" s="24" t="s">
        <v>892</v>
      </c>
      <c r="C1961" s="23">
        <v>0.5</v>
      </c>
      <c r="D1961" s="47">
        <v>45181</v>
      </c>
      <c r="E1961" s="24"/>
      <c r="F1961" s="510">
        <v>4</v>
      </c>
      <c r="G1961" s="24">
        <v>17.7</v>
      </c>
      <c r="H1961" s="24">
        <v>8.15</v>
      </c>
      <c r="I1961" s="988">
        <v>0.46045197740112997</v>
      </c>
      <c r="J1961" s="24">
        <v>7.82</v>
      </c>
      <c r="K1961" s="24">
        <v>26.4</v>
      </c>
      <c r="L1961" s="24">
        <v>5.92</v>
      </c>
      <c r="M1961" s="24">
        <v>5.7999999999999989</v>
      </c>
      <c r="N1961" s="24">
        <v>1.2575316455696206</v>
      </c>
      <c r="O1961" s="24">
        <v>0.26396835443037958</v>
      </c>
      <c r="P1961" s="24">
        <v>1.5215000000000001</v>
      </c>
      <c r="Q1961" s="24">
        <v>0.60465678975580694</v>
      </c>
      <c r="R1961" s="24">
        <v>17.5607816968542</v>
      </c>
      <c r="S1961" s="24" t="s">
        <v>1045</v>
      </c>
      <c r="T1961" s="23">
        <v>3</v>
      </c>
      <c r="U1961" s="23">
        <v>1</v>
      </c>
      <c r="V1961" s="24" t="s">
        <v>1235</v>
      </c>
      <c r="W1961" s="24" t="s">
        <v>815</v>
      </c>
      <c r="X1961" s="24"/>
      <c r="Y1961" s="24"/>
      <c r="Z1961" s="24"/>
      <c r="AA1961" s="24"/>
    </row>
    <row r="1962" spans="1:27">
      <c r="A1962" s="24" t="s">
        <v>709</v>
      </c>
      <c r="B1962" s="24" t="s">
        <v>892</v>
      </c>
      <c r="C1962" s="23">
        <v>1</v>
      </c>
      <c r="D1962" s="47">
        <v>45181</v>
      </c>
      <c r="E1962" s="24"/>
      <c r="F1962" s="510">
        <v>4</v>
      </c>
      <c r="G1962" s="24">
        <v>17.7</v>
      </c>
      <c r="H1962" s="24">
        <v>8.15</v>
      </c>
      <c r="I1962" s="988">
        <v>0.46045197740112997</v>
      </c>
      <c r="J1962" s="24">
        <v>7.77</v>
      </c>
      <c r="K1962" s="24">
        <v>26.3</v>
      </c>
      <c r="L1962" s="24" t="s">
        <v>811</v>
      </c>
      <c r="M1962" s="24" t="s">
        <v>811</v>
      </c>
      <c r="N1962" s="24" t="s">
        <v>811</v>
      </c>
      <c r="O1962" s="24" t="s">
        <v>811</v>
      </c>
      <c r="P1962" s="24" t="s">
        <v>815</v>
      </c>
      <c r="Q1962" s="24" t="s">
        <v>811</v>
      </c>
      <c r="R1962" s="24" t="s">
        <v>811</v>
      </c>
      <c r="S1962" s="24" t="s">
        <v>1045</v>
      </c>
      <c r="T1962" s="23">
        <v>3</v>
      </c>
      <c r="U1962" s="23">
        <v>1</v>
      </c>
      <c r="V1962" s="24" t="s">
        <v>1235</v>
      </c>
      <c r="W1962" s="24" t="s">
        <v>815</v>
      </c>
      <c r="X1962" s="24"/>
      <c r="Y1962" s="24"/>
      <c r="Z1962" s="24"/>
      <c r="AA1962" s="24"/>
    </row>
    <row r="1963" spans="1:27">
      <c r="A1963" s="24" t="s">
        <v>709</v>
      </c>
      <c r="B1963" s="24" t="s">
        <v>892</v>
      </c>
      <c r="C1963" s="23">
        <v>2</v>
      </c>
      <c r="D1963" s="47">
        <v>45181</v>
      </c>
      <c r="E1963" s="24"/>
      <c r="F1963" s="510">
        <v>4</v>
      </c>
      <c r="G1963" s="24">
        <v>17.7</v>
      </c>
      <c r="H1963" s="24">
        <v>8.15</v>
      </c>
      <c r="I1963" s="988">
        <v>0.46045197740112997</v>
      </c>
      <c r="J1963" s="24">
        <v>7.73</v>
      </c>
      <c r="K1963" s="24">
        <v>26.3</v>
      </c>
      <c r="L1963" s="24" t="s">
        <v>811</v>
      </c>
      <c r="M1963" s="24" t="s">
        <v>811</v>
      </c>
      <c r="N1963" s="24" t="s">
        <v>811</v>
      </c>
      <c r="O1963" s="24" t="s">
        <v>811</v>
      </c>
      <c r="P1963" s="24" t="s">
        <v>815</v>
      </c>
      <c r="Q1963" s="24" t="s">
        <v>811</v>
      </c>
      <c r="R1963" s="24" t="s">
        <v>811</v>
      </c>
      <c r="S1963" s="24" t="s">
        <v>1045</v>
      </c>
      <c r="T1963" s="23">
        <v>3</v>
      </c>
      <c r="U1963" s="23">
        <v>1</v>
      </c>
      <c r="V1963" s="24" t="s">
        <v>1235</v>
      </c>
      <c r="W1963" s="24" t="s">
        <v>815</v>
      </c>
      <c r="X1963" s="24"/>
      <c r="Y1963" s="24"/>
      <c r="Z1963" s="24"/>
      <c r="AA1963" s="24"/>
    </row>
    <row r="1964" spans="1:27">
      <c r="A1964" s="24" t="s">
        <v>709</v>
      </c>
      <c r="B1964" s="24" t="s">
        <v>892</v>
      </c>
      <c r="C1964" s="23">
        <v>3</v>
      </c>
      <c r="D1964" s="47">
        <v>45181</v>
      </c>
      <c r="E1964" s="24"/>
      <c r="F1964" s="510">
        <v>4</v>
      </c>
      <c r="G1964" s="24">
        <v>17.7</v>
      </c>
      <c r="H1964" s="24">
        <v>8.15</v>
      </c>
      <c r="I1964" s="988">
        <v>0.46045197740112997</v>
      </c>
      <c r="J1964" s="24">
        <v>7.63</v>
      </c>
      <c r="K1964" s="24">
        <v>26.2</v>
      </c>
      <c r="L1964" s="24">
        <v>5.92</v>
      </c>
      <c r="M1964" s="24">
        <v>5.7999999999999989</v>
      </c>
      <c r="N1964" s="24">
        <v>1.0196202531645571</v>
      </c>
      <c r="O1964" s="24">
        <v>0.19757974683544302</v>
      </c>
      <c r="P1964" s="24">
        <v>1.2172000000000001</v>
      </c>
      <c r="Q1964" s="24">
        <v>0.56908874329958292</v>
      </c>
      <c r="R1964" s="24">
        <v>20.106062917063898</v>
      </c>
      <c r="S1964" s="24" t="s">
        <v>1045</v>
      </c>
      <c r="T1964" s="23">
        <v>3</v>
      </c>
      <c r="U1964" s="23">
        <v>1</v>
      </c>
      <c r="V1964" s="24" t="s">
        <v>1235</v>
      </c>
      <c r="W1964" s="24" t="s">
        <v>815</v>
      </c>
      <c r="X1964" s="24"/>
      <c r="Y1964" s="24"/>
      <c r="Z1964" s="24"/>
      <c r="AA1964" s="24"/>
    </row>
    <row r="1965" spans="1:27">
      <c r="A1965" s="24" t="s">
        <v>709</v>
      </c>
      <c r="B1965" s="24" t="s">
        <v>892</v>
      </c>
      <c r="C1965" s="23">
        <v>4</v>
      </c>
      <c r="D1965" s="47">
        <v>45181</v>
      </c>
      <c r="E1965" s="24"/>
      <c r="F1965" s="510">
        <v>4</v>
      </c>
      <c r="G1965" s="24">
        <v>17.7</v>
      </c>
      <c r="H1965" s="24">
        <v>8.15</v>
      </c>
      <c r="I1965" s="988">
        <v>0.46045197740112997</v>
      </c>
      <c r="J1965" s="24">
        <v>7.75</v>
      </c>
      <c r="K1965" s="24">
        <v>25.7</v>
      </c>
      <c r="L1965" s="24" t="s">
        <v>811</v>
      </c>
      <c r="M1965" s="24" t="s">
        <v>811</v>
      </c>
      <c r="N1965" s="24" t="s">
        <v>811</v>
      </c>
      <c r="O1965" s="24" t="s">
        <v>811</v>
      </c>
      <c r="P1965" s="24" t="s">
        <v>815</v>
      </c>
      <c r="Q1965" s="24" t="s">
        <v>811</v>
      </c>
      <c r="R1965" s="24" t="s">
        <v>811</v>
      </c>
      <c r="S1965" s="24" t="s">
        <v>1045</v>
      </c>
      <c r="T1965" s="23">
        <v>3</v>
      </c>
      <c r="U1965" s="23">
        <v>1</v>
      </c>
      <c r="V1965" s="24" t="s">
        <v>1235</v>
      </c>
      <c r="W1965" s="24" t="s">
        <v>815</v>
      </c>
      <c r="X1965" s="24"/>
      <c r="Y1965" s="24"/>
      <c r="Z1965" s="24"/>
      <c r="AA1965" s="24"/>
    </row>
    <row r="1966" spans="1:27">
      <c r="A1966" s="24" t="s">
        <v>709</v>
      </c>
      <c r="B1966" s="24" t="s">
        <v>892</v>
      </c>
      <c r="C1966" s="23">
        <v>5</v>
      </c>
      <c r="D1966" s="47">
        <v>45181</v>
      </c>
      <c r="E1966" s="24"/>
      <c r="F1966" s="510">
        <v>4</v>
      </c>
      <c r="G1966" s="24">
        <v>17.7</v>
      </c>
      <c r="H1966" s="24">
        <v>8.15</v>
      </c>
      <c r="I1966" s="988">
        <v>0.46045197740112997</v>
      </c>
      <c r="J1966" s="24">
        <v>8.3000000000000007</v>
      </c>
      <c r="K1966" s="24">
        <v>24.3</v>
      </c>
      <c r="L1966" s="24" t="s">
        <v>811</v>
      </c>
      <c r="M1966" s="24" t="s">
        <v>811</v>
      </c>
      <c r="N1966" s="24" t="s">
        <v>811</v>
      </c>
      <c r="O1966" s="24" t="s">
        <v>811</v>
      </c>
      <c r="P1966" s="24" t="s">
        <v>815</v>
      </c>
      <c r="Q1966" s="24" t="s">
        <v>811</v>
      </c>
      <c r="R1966" s="24" t="s">
        <v>811</v>
      </c>
      <c r="S1966" s="24" t="s">
        <v>1045</v>
      </c>
      <c r="T1966" s="23">
        <v>3</v>
      </c>
      <c r="U1966" s="23">
        <v>1</v>
      </c>
      <c r="V1966" s="24" t="s">
        <v>1235</v>
      </c>
      <c r="W1966" s="24" t="s">
        <v>815</v>
      </c>
      <c r="X1966" s="24"/>
      <c r="Y1966" s="24"/>
      <c r="Z1966" s="24"/>
      <c r="AA1966" s="24"/>
    </row>
    <row r="1967" spans="1:27">
      <c r="A1967" s="24" t="s">
        <v>709</v>
      </c>
      <c r="B1967" s="24" t="s">
        <v>892</v>
      </c>
      <c r="C1967" s="23">
        <v>6</v>
      </c>
      <c r="D1967" s="47">
        <v>45181</v>
      </c>
      <c r="E1967" s="24"/>
      <c r="F1967" s="510">
        <v>4</v>
      </c>
      <c r="G1967" s="24">
        <v>17.7</v>
      </c>
      <c r="H1967" s="24">
        <v>8.15</v>
      </c>
      <c r="I1967" s="988">
        <v>0.46045197740112997</v>
      </c>
      <c r="J1967" s="24">
        <v>8.2799999999999994</v>
      </c>
      <c r="K1967" s="24">
        <v>23.8</v>
      </c>
      <c r="L1967" s="24" t="s">
        <v>811</v>
      </c>
      <c r="M1967" s="24" t="s">
        <v>811</v>
      </c>
      <c r="N1967" s="24" t="s">
        <v>811</v>
      </c>
      <c r="O1967" s="24" t="s">
        <v>811</v>
      </c>
      <c r="P1967" s="24" t="s">
        <v>815</v>
      </c>
      <c r="Q1967" s="24" t="s">
        <v>811</v>
      </c>
      <c r="R1967" s="24" t="s">
        <v>811</v>
      </c>
      <c r="S1967" s="24" t="s">
        <v>1045</v>
      </c>
      <c r="T1967" s="23">
        <v>3</v>
      </c>
      <c r="U1967" s="23">
        <v>1</v>
      </c>
      <c r="V1967" s="24" t="s">
        <v>1235</v>
      </c>
      <c r="W1967" s="24" t="s">
        <v>815</v>
      </c>
      <c r="X1967" s="24"/>
      <c r="Y1967" s="24"/>
      <c r="Z1967" s="24"/>
      <c r="AA1967" s="24"/>
    </row>
    <row r="1968" spans="1:27">
      <c r="A1968" s="24" t="s">
        <v>709</v>
      </c>
      <c r="B1968" s="24" t="s">
        <v>892</v>
      </c>
      <c r="C1968" s="23">
        <v>7</v>
      </c>
      <c r="D1968" s="47">
        <v>45181</v>
      </c>
      <c r="E1968" s="24"/>
      <c r="F1968" s="510">
        <v>4</v>
      </c>
      <c r="G1968" s="24">
        <v>17.7</v>
      </c>
      <c r="H1968" s="24">
        <v>8.15</v>
      </c>
      <c r="I1968" s="988">
        <v>0.46045197740112997</v>
      </c>
      <c r="J1968" s="24">
        <v>8.27</v>
      </c>
      <c r="K1968" s="24">
        <v>23.5</v>
      </c>
      <c r="L1968" s="24" t="s">
        <v>811</v>
      </c>
      <c r="M1968" s="24" t="s">
        <v>811</v>
      </c>
      <c r="N1968" s="24" t="s">
        <v>811</v>
      </c>
      <c r="O1968" s="24" t="s">
        <v>811</v>
      </c>
      <c r="P1968" s="24" t="s">
        <v>815</v>
      </c>
      <c r="Q1968" s="24" t="s">
        <v>811</v>
      </c>
      <c r="R1968" s="24" t="s">
        <v>811</v>
      </c>
      <c r="S1968" s="24" t="s">
        <v>1045</v>
      </c>
      <c r="T1968" s="23">
        <v>3</v>
      </c>
      <c r="U1968" s="23">
        <v>1</v>
      </c>
      <c r="V1968" s="24" t="s">
        <v>1235</v>
      </c>
      <c r="W1968" s="24" t="s">
        <v>815</v>
      </c>
      <c r="X1968" s="24"/>
      <c r="Y1968" s="24"/>
      <c r="Z1968" s="24"/>
      <c r="AA1968" s="24"/>
    </row>
    <row r="1969" spans="1:27">
      <c r="A1969" s="24" t="s">
        <v>709</v>
      </c>
      <c r="B1969" s="24" t="s">
        <v>892</v>
      </c>
      <c r="C1969" s="23">
        <v>8</v>
      </c>
      <c r="D1969" s="47">
        <v>45181</v>
      </c>
      <c r="E1969" s="24"/>
      <c r="F1969" s="510">
        <v>4</v>
      </c>
      <c r="G1969" s="24">
        <v>17.7</v>
      </c>
      <c r="H1969" s="24">
        <v>8.15</v>
      </c>
      <c r="I1969" s="988">
        <v>0.46045197740112997</v>
      </c>
      <c r="J1969" s="24">
        <v>8.5</v>
      </c>
      <c r="K1969" s="24">
        <v>23</v>
      </c>
      <c r="L1969" s="24" t="s">
        <v>811</v>
      </c>
      <c r="M1969" s="24" t="s">
        <v>811</v>
      </c>
      <c r="N1969" s="24" t="s">
        <v>811</v>
      </c>
      <c r="O1969" s="24" t="s">
        <v>811</v>
      </c>
      <c r="P1969" s="24" t="s">
        <v>815</v>
      </c>
      <c r="Q1969" s="24" t="s">
        <v>811</v>
      </c>
      <c r="R1969" s="24" t="s">
        <v>811</v>
      </c>
      <c r="S1969" s="24" t="s">
        <v>1045</v>
      </c>
      <c r="T1969" s="23">
        <v>3</v>
      </c>
      <c r="U1969" s="23">
        <v>1</v>
      </c>
      <c r="V1969" s="24" t="s">
        <v>1235</v>
      </c>
      <c r="W1969" s="24" t="s">
        <v>815</v>
      </c>
      <c r="X1969" s="24"/>
      <c r="Y1969" s="24"/>
      <c r="Z1969" s="24"/>
      <c r="AA1969" s="24"/>
    </row>
    <row r="1970" spans="1:27">
      <c r="A1970" s="24" t="s">
        <v>709</v>
      </c>
      <c r="B1970" s="24" t="s">
        <v>892</v>
      </c>
      <c r="C1970" s="23">
        <v>9</v>
      </c>
      <c r="D1970" s="47">
        <v>45181</v>
      </c>
      <c r="E1970" s="24"/>
      <c r="F1970" s="510">
        <v>4</v>
      </c>
      <c r="G1970" s="24">
        <v>17.7</v>
      </c>
      <c r="H1970" s="24">
        <v>8.15</v>
      </c>
      <c r="I1970" s="988">
        <v>0.46045197740112997</v>
      </c>
      <c r="J1970" s="24">
        <v>9.9</v>
      </c>
      <c r="K1970" s="24">
        <v>20.7</v>
      </c>
      <c r="L1970" s="24">
        <v>5.94</v>
      </c>
      <c r="M1970" s="24">
        <v>6.9</v>
      </c>
      <c r="N1970" s="24">
        <v>6.434936708860759</v>
      </c>
      <c r="O1970" s="24">
        <v>2.5000000000000001E-2</v>
      </c>
      <c r="P1970" s="24">
        <v>6.4599367088607593</v>
      </c>
      <c r="Q1970" s="24">
        <v>0.42681655747468716</v>
      </c>
      <c r="R1970" s="24">
        <v>14.7295138226883</v>
      </c>
      <c r="S1970" s="24" t="s">
        <v>1045</v>
      </c>
      <c r="T1970" s="23">
        <v>3</v>
      </c>
      <c r="U1970" s="23">
        <v>1</v>
      </c>
      <c r="V1970" s="24" t="s">
        <v>1235</v>
      </c>
      <c r="W1970" s="24" t="s">
        <v>815</v>
      </c>
      <c r="X1970" s="24"/>
      <c r="Y1970" s="24"/>
      <c r="Z1970" s="24"/>
      <c r="AA1970" s="24"/>
    </row>
    <row r="1971" spans="1:27">
      <c r="A1971" s="24" t="s">
        <v>709</v>
      </c>
      <c r="B1971" s="24" t="s">
        <v>892</v>
      </c>
      <c r="C1971" s="23">
        <v>10</v>
      </c>
      <c r="D1971" s="47">
        <v>45181</v>
      </c>
      <c r="E1971" s="24"/>
      <c r="F1971" s="510">
        <v>4</v>
      </c>
      <c r="G1971" s="24">
        <v>17.7</v>
      </c>
      <c r="H1971" s="24">
        <v>8.15</v>
      </c>
      <c r="I1971" s="988">
        <v>0.46045197740112997</v>
      </c>
      <c r="J1971" s="24">
        <v>11.85</v>
      </c>
      <c r="K1971" s="24">
        <v>16.399999999999999</v>
      </c>
      <c r="L1971" s="24" t="s">
        <v>811</v>
      </c>
      <c r="M1971" s="24" t="s">
        <v>811</v>
      </c>
      <c r="N1971" s="24" t="s">
        <v>811</v>
      </c>
      <c r="O1971" s="24" t="s">
        <v>811</v>
      </c>
      <c r="P1971" s="24" t="s">
        <v>815</v>
      </c>
      <c r="Q1971" s="24" t="s">
        <v>811</v>
      </c>
      <c r="R1971" s="24" t="s">
        <v>811</v>
      </c>
      <c r="S1971" s="24" t="s">
        <v>1045</v>
      </c>
      <c r="T1971" s="23">
        <v>3</v>
      </c>
      <c r="U1971" s="23">
        <v>1</v>
      </c>
      <c r="V1971" s="24" t="s">
        <v>1235</v>
      </c>
      <c r="W1971" s="24" t="s">
        <v>815</v>
      </c>
      <c r="X1971" s="24"/>
      <c r="Y1971" s="24"/>
      <c r="Z1971" s="24"/>
      <c r="AA1971" s="24"/>
    </row>
    <row r="1972" spans="1:27">
      <c r="A1972" s="24" t="s">
        <v>709</v>
      </c>
      <c r="B1972" s="24" t="s">
        <v>892</v>
      </c>
      <c r="C1972" s="23">
        <v>11</v>
      </c>
      <c r="D1972" s="47">
        <v>45181</v>
      </c>
      <c r="E1972" s="24"/>
      <c r="F1972" s="510">
        <v>4</v>
      </c>
      <c r="G1972" s="24">
        <v>17.7</v>
      </c>
      <c r="H1972" s="24">
        <v>8.15</v>
      </c>
      <c r="I1972" s="988">
        <v>0.46045197740112997</v>
      </c>
      <c r="J1972" s="24">
        <v>11.82</v>
      </c>
      <c r="K1972" s="24">
        <v>13.9</v>
      </c>
      <c r="L1972" s="24" t="s">
        <v>811</v>
      </c>
      <c r="M1972" s="24" t="s">
        <v>811</v>
      </c>
      <c r="N1972" s="24" t="s">
        <v>811</v>
      </c>
      <c r="O1972" s="24" t="s">
        <v>811</v>
      </c>
      <c r="P1972" s="24" t="s">
        <v>815</v>
      </c>
      <c r="Q1972" s="24" t="s">
        <v>811</v>
      </c>
      <c r="R1972" s="24" t="s">
        <v>811</v>
      </c>
      <c r="S1972" s="24" t="s">
        <v>1045</v>
      </c>
      <c r="T1972" s="23">
        <v>3</v>
      </c>
      <c r="U1972" s="23">
        <v>1</v>
      </c>
      <c r="V1972" s="24" t="s">
        <v>1235</v>
      </c>
      <c r="W1972" s="24" t="s">
        <v>815</v>
      </c>
      <c r="X1972" s="24"/>
      <c r="Y1972" s="24"/>
      <c r="Z1972" s="24"/>
      <c r="AA1972" s="24"/>
    </row>
    <row r="1973" spans="1:27">
      <c r="A1973" s="24" t="s">
        <v>709</v>
      </c>
      <c r="B1973" s="24" t="s">
        <v>892</v>
      </c>
      <c r="C1973" s="23">
        <v>11.5</v>
      </c>
      <c r="D1973" s="47">
        <v>45181</v>
      </c>
      <c r="E1973" s="24"/>
      <c r="F1973" s="510">
        <v>4</v>
      </c>
      <c r="G1973" s="24">
        <v>17.7</v>
      </c>
      <c r="H1973" s="24">
        <v>8.15</v>
      </c>
      <c r="I1973" s="988">
        <v>0.46045197740112997</v>
      </c>
      <c r="J1973" s="24">
        <v>6.64</v>
      </c>
      <c r="K1973" s="24">
        <v>12.8</v>
      </c>
      <c r="L1973" s="24" t="s">
        <v>811</v>
      </c>
      <c r="M1973" s="24" t="s">
        <v>811</v>
      </c>
      <c r="N1973" s="24" t="s">
        <v>811</v>
      </c>
      <c r="O1973" s="24" t="s">
        <v>811</v>
      </c>
      <c r="P1973" s="24" t="s">
        <v>815</v>
      </c>
      <c r="Q1973" s="24" t="s">
        <v>811</v>
      </c>
      <c r="R1973" s="24" t="s">
        <v>811</v>
      </c>
      <c r="S1973" s="24" t="s">
        <v>1045</v>
      </c>
      <c r="T1973" s="23">
        <v>3</v>
      </c>
      <c r="U1973" s="23">
        <v>1</v>
      </c>
      <c r="V1973" s="24" t="s">
        <v>1235</v>
      </c>
      <c r="W1973" s="24" t="s">
        <v>815</v>
      </c>
      <c r="X1973" s="24"/>
      <c r="Y1973" s="24"/>
      <c r="Z1973" s="24"/>
      <c r="AA1973" s="24"/>
    </row>
    <row r="1974" spans="1:27">
      <c r="A1974" s="24" t="s">
        <v>709</v>
      </c>
      <c r="B1974" s="24" t="s">
        <v>892</v>
      </c>
      <c r="C1974" s="23">
        <v>12</v>
      </c>
      <c r="D1974" s="47">
        <v>45181</v>
      </c>
      <c r="E1974" s="24"/>
      <c r="F1974" s="510">
        <v>4</v>
      </c>
      <c r="G1974" s="24">
        <v>17.7</v>
      </c>
      <c r="H1974" s="24">
        <v>8.15</v>
      </c>
      <c r="I1974" s="988">
        <v>0.46045197740112997</v>
      </c>
      <c r="J1974" s="24">
        <v>3.38</v>
      </c>
      <c r="K1974" s="24">
        <v>12</v>
      </c>
      <c r="L1974" s="24" t="s">
        <v>811</v>
      </c>
      <c r="M1974" s="24" t="s">
        <v>811</v>
      </c>
      <c r="N1974" s="24" t="s">
        <v>811</v>
      </c>
      <c r="O1974" s="24" t="s">
        <v>811</v>
      </c>
      <c r="P1974" s="24" t="s">
        <v>815</v>
      </c>
      <c r="Q1974" s="24" t="s">
        <v>811</v>
      </c>
      <c r="R1974" s="24" t="s">
        <v>811</v>
      </c>
      <c r="S1974" s="24" t="s">
        <v>1045</v>
      </c>
      <c r="T1974" s="23">
        <v>3</v>
      </c>
      <c r="U1974" s="23">
        <v>1</v>
      </c>
      <c r="V1974" s="24" t="s">
        <v>1235</v>
      </c>
      <c r="W1974" s="24" t="s">
        <v>815</v>
      </c>
      <c r="X1974" s="24"/>
      <c r="Y1974" s="24"/>
      <c r="Z1974" s="24"/>
      <c r="AA1974" s="24"/>
    </row>
    <row r="1975" spans="1:27">
      <c r="A1975" s="24" t="s">
        <v>709</v>
      </c>
      <c r="B1975" s="24" t="s">
        <v>892</v>
      </c>
      <c r="C1975" s="23">
        <v>12.5</v>
      </c>
      <c r="D1975" s="47">
        <v>45181</v>
      </c>
      <c r="E1975" s="24"/>
      <c r="F1975" s="510">
        <v>4</v>
      </c>
      <c r="G1975" s="24">
        <v>17.7</v>
      </c>
      <c r="H1975" s="24">
        <v>8.15</v>
      </c>
      <c r="I1975" s="988">
        <v>0.46045197740112997</v>
      </c>
      <c r="J1975" s="24">
        <v>1.54</v>
      </c>
      <c r="K1975" s="24">
        <v>11.4</v>
      </c>
      <c r="L1975" s="24" t="s">
        <v>811</v>
      </c>
      <c r="M1975" s="24" t="s">
        <v>811</v>
      </c>
      <c r="N1975" s="24" t="s">
        <v>811</v>
      </c>
      <c r="O1975" s="24" t="s">
        <v>811</v>
      </c>
      <c r="P1975" s="24" t="s">
        <v>815</v>
      </c>
      <c r="Q1975" s="24" t="s">
        <v>811</v>
      </c>
      <c r="R1975" s="24" t="s">
        <v>811</v>
      </c>
      <c r="S1975" s="24" t="s">
        <v>1045</v>
      </c>
      <c r="T1975" s="23">
        <v>3</v>
      </c>
      <c r="U1975" s="23">
        <v>1</v>
      </c>
      <c r="V1975" s="24" t="s">
        <v>1235</v>
      </c>
      <c r="W1975" s="24" t="s">
        <v>815</v>
      </c>
      <c r="X1975" s="24"/>
      <c r="Y1975" s="24"/>
      <c r="Z1975" s="24"/>
      <c r="AA1975" s="24"/>
    </row>
    <row r="1976" spans="1:27">
      <c r="A1976" s="24" t="s">
        <v>709</v>
      </c>
      <c r="B1976" s="24" t="s">
        <v>892</v>
      </c>
      <c r="C1976" s="23">
        <v>13</v>
      </c>
      <c r="D1976" s="47">
        <v>45181</v>
      </c>
      <c r="E1976" s="24"/>
      <c r="F1976" s="510">
        <v>4</v>
      </c>
      <c r="G1976" s="24">
        <v>17.7</v>
      </c>
      <c r="H1976" s="24">
        <v>8.15</v>
      </c>
      <c r="I1976" s="988">
        <v>0.46045197740112997</v>
      </c>
      <c r="J1976" s="24">
        <v>1.02</v>
      </c>
      <c r="K1976" s="24">
        <v>10.8</v>
      </c>
      <c r="L1976" s="24" t="s">
        <v>811</v>
      </c>
      <c r="M1976" s="24" t="s">
        <v>811</v>
      </c>
      <c r="N1976" s="24" t="s">
        <v>811</v>
      </c>
      <c r="O1976" s="24" t="s">
        <v>811</v>
      </c>
      <c r="P1976" s="24" t="s">
        <v>815</v>
      </c>
      <c r="Q1976" s="24" t="s">
        <v>811</v>
      </c>
      <c r="R1976" s="24" t="s">
        <v>811</v>
      </c>
      <c r="S1976" s="24" t="s">
        <v>1045</v>
      </c>
      <c r="T1976" s="23">
        <v>3</v>
      </c>
      <c r="U1976" s="23">
        <v>1</v>
      </c>
      <c r="V1976" s="24" t="s">
        <v>1235</v>
      </c>
      <c r="W1976" s="24" t="s">
        <v>815</v>
      </c>
      <c r="X1976" s="24"/>
      <c r="Y1976" s="24"/>
      <c r="Z1976" s="24"/>
      <c r="AA1976" s="24"/>
    </row>
    <row r="1977" spans="1:27">
      <c r="A1977" s="24" t="s">
        <v>709</v>
      </c>
      <c r="B1977" s="24" t="s">
        <v>892</v>
      </c>
      <c r="C1977" s="23">
        <v>14</v>
      </c>
      <c r="D1977" s="47">
        <v>45181</v>
      </c>
      <c r="E1977" s="24"/>
      <c r="F1977" s="510">
        <v>4</v>
      </c>
      <c r="G1977" s="24">
        <v>17.7</v>
      </c>
      <c r="H1977" s="24">
        <v>8.15</v>
      </c>
      <c r="I1977" s="988">
        <v>0.46045197740112997</v>
      </c>
      <c r="J1977" s="24">
        <v>0.7</v>
      </c>
      <c r="K1977" s="24">
        <v>9.8000000000000007</v>
      </c>
      <c r="L1977" s="24" t="s">
        <v>811</v>
      </c>
      <c r="M1977" s="24" t="s">
        <v>811</v>
      </c>
      <c r="N1977" s="24" t="s">
        <v>811</v>
      </c>
      <c r="O1977" s="24" t="s">
        <v>811</v>
      </c>
      <c r="P1977" s="24" t="s">
        <v>815</v>
      </c>
      <c r="Q1977" s="24" t="s">
        <v>811</v>
      </c>
      <c r="R1977" s="24" t="s">
        <v>811</v>
      </c>
      <c r="S1977" s="24" t="s">
        <v>1045</v>
      </c>
      <c r="T1977" s="23">
        <v>3</v>
      </c>
      <c r="U1977" s="23">
        <v>1</v>
      </c>
      <c r="V1977" s="24" t="s">
        <v>1235</v>
      </c>
      <c r="W1977" s="24" t="s">
        <v>815</v>
      </c>
      <c r="X1977" s="24"/>
      <c r="Y1977" s="24"/>
      <c r="Z1977" s="24"/>
      <c r="AA1977" s="24"/>
    </row>
    <row r="1978" spans="1:27">
      <c r="A1978" s="24" t="s">
        <v>709</v>
      </c>
      <c r="B1978" s="24" t="s">
        <v>892</v>
      </c>
      <c r="C1978" s="23">
        <v>15</v>
      </c>
      <c r="D1978" s="47">
        <v>45181</v>
      </c>
      <c r="E1978" s="24"/>
      <c r="F1978" s="510">
        <v>4</v>
      </c>
      <c r="G1978" s="24">
        <v>17.7</v>
      </c>
      <c r="H1978" s="24">
        <v>8.15</v>
      </c>
      <c r="I1978" s="988">
        <v>0.46045197740112997</v>
      </c>
      <c r="J1978" s="24">
        <v>0.57999999999999996</v>
      </c>
      <c r="K1978" s="24">
        <v>9.1</v>
      </c>
      <c r="L1978" s="24" t="s">
        <v>811</v>
      </c>
      <c r="M1978" s="24" t="s">
        <v>811</v>
      </c>
      <c r="N1978" s="24" t="s">
        <v>811</v>
      </c>
      <c r="O1978" s="24" t="s">
        <v>811</v>
      </c>
      <c r="P1978" s="24" t="s">
        <v>815</v>
      </c>
      <c r="Q1978" s="24" t="s">
        <v>811</v>
      </c>
      <c r="R1978" s="24" t="s">
        <v>811</v>
      </c>
      <c r="S1978" s="24" t="s">
        <v>1045</v>
      </c>
      <c r="T1978" s="23">
        <v>3</v>
      </c>
      <c r="U1978" s="23">
        <v>1</v>
      </c>
      <c r="V1978" s="24" t="s">
        <v>1235</v>
      </c>
      <c r="W1978" s="24" t="s">
        <v>815</v>
      </c>
      <c r="X1978" s="24"/>
      <c r="Y1978" s="24"/>
      <c r="Z1978" s="24"/>
      <c r="AA1978" s="24"/>
    </row>
    <row r="1979" spans="1:27">
      <c r="A1979" s="24" t="s">
        <v>709</v>
      </c>
      <c r="B1979" s="24" t="s">
        <v>892</v>
      </c>
      <c r="C1979" s="23">
        <v>16</v>
      </c>
      <c r="D1979" s="47">
        <v>45181</v>
      </c>
      <c r="E1979" s="24"/>
      <c r="F1979" s="510">
        <v>4</v>
      </c>
      <c r="G1979" s="24">
        <v>17.7</v>
      </c>
      <c r="H1979" s="24">
        <v>8.15</v>
      </c>
      <c r="I1979" s="988">
        <v>0.46045197740112997</v>
      </c>
      <c r="J1979" s="24" t="s">
        <v>815</v>
      </c>
      <c r="K1979" s="24" t="s">
        <v>815</v>
      </c>
      <c r="L1979" s="24" t="s">
        <v>811</v>
      </c>
      <c r="M1979" s="24" t="s">
        <v>811</v>
      </c>
      <c r="N1979" s="24" t="s">
        <v>811</v>
      </c>
      <c r="O1979" s="24" t="s">
        <v>811</v>
      </c>
      <c r="P1979" s="24" t="s">
        <v>815</v>
      </c>
      <c r="Q1979" s="24" t="s">
        <v>811</v>
      </c>
      <c r="R1979" s="24" t="s">
        <v>811</v>
      </c>
      <c r="S1979" s="24" t="s">
        <v>1045</v>
      </c>
      <c r="T1979" s="23">
        <v>3</v>
      </c>
      <c r="U1979" s="23">
        <v>1</v>
      </c>
      <c r="V1979" s="24" t="s">
        <v>1235</v>
      </c>
      <c r="W1979" s="24" t="s">
        <v>815</v>
      </c>
      <c r="X1979" s="24"/>
      <c r="Y1979" s="24"/>
      <c r="Z1979" s="24"/>
      <c r="AA1979" s="24"/>
    </row>
    <row r="1980" spans="1:27">
      <c r="A1980" s="24" t="s">
        <v>709</v>
      </c>
      <c r="B1980" s="24" t="s">
        <v>892</v>
      </c>
      <c r="C1980" s="23">
        <v>16.7</v>
      </c>
      <c r="D1980" s="47">
        <v>45181</v>
      </c>
      <c r="E1980" s="24"/>
      <c r="F1980" s="510">
        <v>4</v>
      </c>
      <c r="G1980" s="24">
        <v>17.7</v>
      </c>
      <c r="H1980" s="24">
        <v>8.15</v>
      </c>
      <c r="I1980" s="988">
        <v>0.46045197740112997</v>
      </c>
      <c r="J1980" s="24" t="s">
        <v>815</v>
      </c>
      <c r="K1980" s="24" t="s">
        <v>815</v>
      </c>
      <c r="L1980" s="24">
        <v>5.77</v>
      </c>
      <c r="M1980" s="24">
        <v>30.3</v>
      </c>
      <c r="N1980" s="24">
        <v>2.4924050632911392</v>
      </c>
      <c r="O1980" s="24">
        <v>37.603594936708866</v>
      </c>
      <c r="P1980" s="24">
        <v>40.096000000000004</v>
      </c>
      <c r="Q1980" s="24">
        <v>0.79589570498262174</v>
      </c>
      <c r="R1980" s="2606">
        <v>87.261522962922527</v>
      </c>
      <c r="S1980" s="24" t="s">
        <v>1045</v>
      </c>
      <c r="T1980" s="23">
        <v>3</v>
      </c>
      <c r="U1980" s="23">
        <v>1</v>
      </c>
      <c r="V1980" s="24" t="s">
        <v>1235</v>
      </c>
      <c r="W1980" s="24" t="s">
        <v>815</v>
      </c>
      <c r="X1980" s="24"/>
      <c r="Y1980" s="24"/>
      <c r="Z1980" s="24"/>
      <c r="AA1980" s="24"/>
    </row>
    <row r="1981" spans="1:27">
      <c r="A1981" s="24" t="s">
        <v>709</v>
      </c>
      <c r="B1981" s="24" t="s">
        <v>841</v>
      </c>
      <c r="C1981" s="23">
        <v>0.5</v>
      </c>
      <c r="D1981" s="47">
        <v>45020</v>
      </c>
      <c r="E1981" s="24"/>
      <c r="F1981" s="510">
        <v>4</v>
      </c>
      <c r="G1981" s="24">
        <v>16.3</v>
      </c>
      <c r="H1981" s="24">
        <v>3.6500000000000004</v>
      </c>
      <c r="I1981" s="2663" t="s">
        <v>815</v>
      </c>
      <c r="J1981" s="24">
        <v>13.75</v>
      </c>
      <c r="K1981" s="23">
        <v>9.8000000000000007</v>
      </c>
      <c r="L1981" s="24">
        <v>4.0199999999999996</v>
      </c>
      <c r="M1981" s="24" t="s">
        <v>1236</v>
      </c>
      <c r="N1981" s="24">
        <v>1.2386497890295365</v>
      </c>
      <c r="O1981" s="24">
        <v>3.1170168776371319</v>
      </c>
      <c r="P1981" s="24">
        <v>4.3556666666666679</v>
      </c>
      <c r="Q1981" s="24">
        <v>0.77193045673225713</v>
      </c>
      <c r="R1981" s="24">
        <v>15.13168268324854</v>
      </c>
      <c r="S1981" s="24" t="s">
        <v>1237</v>
      </c>
      <c r="T1981" s="23">
        <v>2</v>
      </c>
      <c r="U1981" s="23" t="s">
        <v>815</v>
      </c>
      <c r="V1981" s="24" t="s">
        <v>1238</v>
      </c>
      <c r="W1981" s="24" t="s">
        <v>1239</v>
      </c>
      <c r="X1981" s="24"/>
      <c r="Y1981" s="24"/>
      <c r="Z1981" s="24"/>
      <c r="AA1981" s="24"/>
    </row>
    <row r="1982" spans="1:27">
      <c r="A1982" s="24" t="s">
        <v>709</v>
      </c>
      <c r="B1982" s="24" t="s">
        <v>841</v>
      </c>
      <c r="C1982" s="23">
        <v>1</v>
      </c>
      <c r="D1982" s="47">
        <v>45020</v>
      </c>
      <c r="E1982" s="24"/>
      <c r="F1982" s="510">
        <v>4</v>
      </c>
      <c r="G1982" s="24" t="s">
        <v>815</v>
      </c>
      <c r="H1982" s="24" t="s">
        <v>815</v>
      </c>
      <c r="I1982" s="2663" t="s">
        <v>815</v>
      </c>
      <c r="J1982" s="24">
        <v>13.58</v>
      </c>
      <c r="K1982" s="23">
        <v>9.6</v>
      </c>
      <c r="L1982" s="24" t="s">
        <v>811</v>
      </c>
      <c r="M1982" s="24" t="s">
        <v>811</v>
      </c>
      <c r="N1982" s="24" t="s">
        <v>811</v>
      </c>
      <c r="O1982" s="24" t="s">
        <v>811</v>
      </c>
      <c r="P1982" s="24" t="s">
        <v>815</v>
      </c>
      <c r="Q1982" s="24" t="s">
        <v>811</v>
      </c>
      <c r="R1982" s="24" t="s">
        <v>811</v>
      </c>
      <c r="S1982" s="24" t="s">
        <v>1237</v>
      </c>
      <c r="T1982" s="23">
        <v>2</v>
      </c>
      <c r="U1982" s="23" t="s">
        <v>815</v>
      </c>
      <c r="V1982" s="24" t="s">
        <v>1238</v>
      </c>
      <c r="W1982" s="24" t="s">
        <v>1239</v>
      </c>
      <c r="X1982" s="24"/>
      <c r="Y1982" s="24"/>
      <c r="Z1982" s="24"/>
      <c r="AA1982" s="24"/>
    </row>
    <row r="1983" spans="1:27">
      <c r="A1983" s="24" t="s">
        <v>709</v>
      </c>
      <c r="B1983" s="24" t="s">
        <v>841</v>
      </c>
      <c r="C1983" s="23">
        <v>2</v>
      </c>
      <c r="D1983" s="47">
        <v>45020</v>
      </c>
      <c r="E1983" s="24"/>
      <c r="F1983" s="510">
        <v>4</v>
      </c>
      <c r="G1983" s="24" t="s">
        <v>815</v>
      </c>
      <c r="H1983" s="24" t="s">
        <v>815</v>
      </c>
      <c r="I1983" s="2663" t="s">
        <v>815</v>
      </c>
      <c r="J1983" s="24">
        <v>13.36</v>
      </c>
      <c r="K1983" s="23">
        <v>9.1999999999999993</v>
      </c>
      <c r="L1983" s="24" t="s">
        <v>811</v>
      </c>
      <c r="M1983" s="24" t="s">
        <v>811</v>
      </c>
      <c r="N1983" s="24" t="s">
        <v>811</v>
      </c>
      <c r="O1983" s="24" t="s">
        <v>811</v>
      </c>
      <c r="P1983" s="24" t="s">
        <v>815</v>
      </c>
      <c r="Q1983" s="24" t="s">
        <v>811</v>
      </c>
      <c r="R1983" s="24" t="s">
        <v>811</v>
      </c>
      <c r="S1983" s="24" t="s">
        <v>1237</v>
      </c>
      <c r="T1983" s="23">
        <v>2</v>
      </c>
      <c r="U1983" s="23" t="s">
        <v>815</v>
      </c>
      <c r="V1983" s="24" t="s">
        <v>1238</v>
      </c>
      <c r="W1983" s="24" t="s">
        <v>1239</v>
      </c>
      <c r="X1983" s="24"/>
      <c r="Y1983" s="24"/>
      <c r="Z1983" s="24"/>
      <c r="AA1983" s="24"/>
    </row>
    <row r="1984" spans="1:27">
      <c r="A1984" s="24" t="s">
        <v>709</v>
      </c>
      <c r="B1984" s="24" t="s">
        <v>841</v>
      </c>
      <c r="C1984" s="23">
        <v>3</v>
      </c>
      <c r="D1984" s="47">
        <v>45020</v>
      </c>
      <c r="E1984" s="24"/>
      <c r="F1984" s="510">
        <v>4</v>
      </c>
      <c r="G1984" s="24" t="s">
        <v>815</v>
      </c>
      <c r="H1984" s="24" t="s">
        <v>815</v>
      </c>
      <c r="I1984" s="2663" t="s">
        <v>815</v>
      </c>
      <c r="J1984" s="24">
        <v>13.66</v>
      </c>
      <c r="K1984" s="23">
        <v>9.1</v>
      </c>
      <c r="L1984" s="24">
        <v>5.71</v>
      </c>
      <c r="M1984" s="24">
        <v>4.8</v>
      </c>
      <c r="N1984" s="24">
        <v>2.2960337552742618</v>
      </c>
      <c r="O1984" s="24">
        <v>1.0810995780590724</v>
      </c>
      <c r="P1984" s="24">
        <v>3.377133333333334</v>
      </c>
      <c r="Q1984" s="24">
        <v>0.73836826296128932</v>
      </c>
      <c r="R1984" s="24">
        <v>19.213080000000001</v>
      </c>
      <c r="S1984" s="24" t="s">
        <v>1237</v>
      </c>
      <c r="T1984" s="23">
        <v>2</v>
      </c>
      <c r="U1984" s="23" t="s">
        <v>815</v>
      </c>
      <c r="V1984" s="24" t="s">
        <v>1238</v>
      </c>
      <c r="W1984" s="24" t="s">
        <v>1239</v>
      </c>
      <c r="X1984" s="24"/>
      <c r="Y1984" s="24"/>
      <c r="Z1984" s="24"/>
      <c r="AA1984" s="24"/>
    </row>
    <row r="1985" spans="1:27">
      <c r="A1985" s="24" t="s">
        <v>709</v>
      </c>
      <c r="B1985" s="24" t="s">
        <v>841</v>
      </c>
      <c r="C1985" s="23">
        <v>4</v>
      </c>
      <c r="D1985" s="47">
        <v>45020</v>
      </c>
      <c r="E1985" s="24"/>
      <c r="F1985" s="510">
        <v>4</v>
      </c>
      <c r="G1985" s="24" t="s">
        <v>815</v>
      </c>
      <c r="H1985" s="24" t="s">
        <v>815</v>
      </c>
      <c r="I1985" s="2663" t="s">
        <v>815</v>
      </c>
      <c r="J1985" s="24">
        <v>13.45</v>
      </c>
      <c r="K1985" s="23">
        <v>8.8000000000000007</v>
      </c>
      <c r="L1985" s="24" t="s">
        <v>811</v>
      </c>
      <c r="M1985" s="24" t="s">
        <v>811</v>
      </c>
      <c r="N1985" s="24" t="s">
        <v>811</v>
      </c>
      <c r="O1985" s="24" t="s">
        <v>811</v>
      </c>
      <c r="P1985" s="24" t="s">
        <v>815</v>
      </c>
      <c r="Q1985" s="24" t="s">
        <v>811</v>
      </c>
      <c r="R1985" s="24" t="s">
        <v>811</v>
      </c>
      <c r="S1985" s="24" t="s">
        <v>1237</v>
      </c>
      <c r="T1985" s="23">
        <v>2</v>
      </c>
      <c r="U1985" s="23" t="s">
        <v>815</v>
      </c>
      <c r="V1985" s="24" t="s">
        <v>1238</v>
      </c>
      <c r="W1985" s="24" t="s">
        <v>1239</v>
      </c>
      <c r="X1985" s="24"/>
      <c r="Y1985" s="24"/>
      <c r="Z1985" s="24"/>
      <c r="AA1985" s="24"/>
    </row>
    <row r="1986" spans="1:27">
      <c r="A1986" s="24" t="s">
        <v>709</v>
      </c>
      <c r="B1986" s="24" t="s">
        <v>841</v>
      </c>
      <c r="C1986" s="23">
        <v>5</v>
      </c>
      <c r="D1986" s="47">
        <v>45020</v>
      </c>
      <c r="E1986" s="24"/>
      <c r="F1986" s="510">
        <v>4</v>
      </c>
      <c r="G1986" s="24" t="s">
        <v>815</v>
      </c>
      <c r="H1986" s="24" t="s">
        <v>815</v>
      </c>
      <c r="I1986" s="2663" t="s">
        <v>815</v>
      </c>
      <c r="J1986" s="24">
        <v>13.63</v>
      </c>
      <c r="K1986" s="23">
        <v>8.6999999999999993</v>
      </c>
      <c r="L1986" s="24" t="s">
        <v>811</v>
      </c>
      <c r="M1986" s="24" t="s">
        <v>811</v>
      </c>
      <c r="N1986" s="24" t="s">
        <v>811</v>
      </c>
      <c r="O1986" s="24" t="s">
        <v>811</v>
      </c>
      <c r="P1986" s="24" t="s">
        <v>815</v>
      </c>
      <c r="Q1986" s="24" t="s">
        <v>811</v>
      </c>
      <c r="R1986" s="24" t="s">
        <v>811</v>
      </c>
      <c r="S1986" s="24" t="s">
        <v>1237</v>
      </c>
      <c r="T1986" s="23">
        <v>2</v>
      </c>
      <c r="U1986" s="23" t="s">
        <v>815</v>
      </c>
      <c r="V1986" s="24" t="s">
        <v>1238</v>
      </c>
      <c r="W1986" s="24" t="s">
        <v>1239</v>
      </c>
      <c r="X1986" s="24"/>
      <c r="Y1986" s="24"/>
      <c r="Z1986" s="24"/>
      <c r="AA1986" s="24"/>
    </row>
    <row r="1987" spans="1:27">
      <c r="A1987" s="24" t="s">
        <v>709</v>
      </c>
      <c r="B1987" s="24" t="s">
        <v>841</v>
      </c>
      <c r="C1987" s="23">
        <v>6</v>
      </c>
      <c r="D1987" s="47">
        <v>45020</v>
      </c>
      <c r="E1987" s="24"/>
      <c r="F1987" s="510">
        <v>4</v>
      </c>
      <c r="G1987" s="24" t="s">
        <v>815</v>
      </c>
      <c r="H1987" s="24" t="s">
        <v>815</v>
      </c>
      <c r="I1987" s="2663" t="s">
        <v>815</v>
      </c>
      <c r="J1987" s="24">
        <v>13.31</v>
      </c>
      <c r="K1987" s="23">
        <v>8.5</v>
      </c>
      <c r="L1987" s="24" t="s">
        <v>811</v>
      </c>
      <c r="M1987" s="24" t="s">
        <v>811</v>
      </c>
      <c r="N1987" s="24" t="s">
        <v>811</v>
      </c>
      <c r="O1987" s="24" t="s">
        <v>811</v>
      </c>
      <c r="P1987" s="24" t="s">
        <v>815</v>
      </c>
      <c r="Q1987" s="24" t="s">
        <v>811</v>
      </c>
      <c r="R1987" s="24" t="s">
        <v>811</v>
      </c>
      <c r="S1987" s="24" t="s">
        <v>1237</v>
      </c>
      <c r="T1987" s="23">
        <v>2</v>
      </c>
      <c r="U1987" s="23" t="s">
        <v>815</v>
      </c>
      <c r="V1987" s="24" t="s">
        <v>1238</v>
      </c>
      <c r="W1987" s="24" t="s">
        <v>1239</v>
      </c>
      <c r="X1987" s="24"/>
      <c r="Y1987" s="24"/>
      <c r="Z1987" s="24"/>
      <c r="AA1987" s="24"/>
    </row>
    <row r="1988" spans="1:27">
      <c r="A1988" s="24" t="s">
        <v>709</v>
      </c>
      <c r="B1988" s="24" t="s">
        <v>841</v>
      </c>
      <c r="C1988" s="23">
        <v>7</v>
      </c>
      <c r="D1988" s="47">
        <v>45020</v>
      </c>
      <c r="E1988" s="24"/>
      <c r="F1988" s="510">
        <v>4</v>
      </c>
      <c r="G1988" s="24" t="s">
        <v>815</v>
      </c>
      <c r="H1988" s="24" t="s">
        <v>815</v>
      </c>
      <c r="I1988" s="2663" t="s">
        <v>815</v>
      </c>
      <c r="J1988" s="24">
        <v>14.4</v>
      </c>
      <c r="K1988" s="23">
        <v>7.1</v>
      </c>
      <c r="L1988" s="24" t="s">
        <v>811</v>
      </c>
      <c r="M1988" s="24" t="s">
        <v>811</v>
      </c>
      <c r="N1988" s="24" t="s">
        <v>811</v>
      </c>
      <c r="O1988" s="24" t="s">
        <v>811</v>
      </c>
      <c r="P1988" s="24" t="s">
        <v>815</v>
      </c>
      <c r="Q1988" s="24" t="s">
        <v>811</v>
      </c>
      <c r="R1988" s="24" t="s">
        <v>811</v>
      </c>
      <c r="S1988" s="24" t="s">
        <v>1237</v>
      </c>
      <c r="T1988" s="23">
        <v>2</v>
      </c>
      <c r="U1988" s="23" t="s">
        <v>815</v>
      </c>
      <c r="V1988" s="24" t="s">
        <v>1238</v>
      </c>
      <c r="W1988" s="24" t="s">
        <v>1239</v>
      </c>
      <c r="X1988" s="24"/>
      <c r="Y1988" s="24"/>
      <c r="Z1988" s="24"/>
      <c r="AA1988" s="24"/>
    </row>
    <row r="1989" spans="1:27">
      <c r="A1989" s="24" t="s">
        <v>709</v>
      </c>
      <c r="B1989" s="24" t="s">
        <v>841</v>
      </c>
      <c r="C1989" s="23">
        <v>8</v>
      </c>
      <c r="D1989" s="47">
        <v>45020</v>
      </c>
      <c r="E1989" s="24"/>
      <c r="F1989" s="510">
        <v>4</v>
      </c>
      <c r="G1989" s="24" t="s">
        <v>815</v>
      </c>
      <c r="H1989" s="24" t="s">
        <v>815</v>
      </c>
      <c r="I1989" s="2663" t="s">
        <v>815</v>
      </c>
      <c r="J1989" s="24">
        <v>14.32</v>
      </c>
      <c r="K1989" s="23">
        <v>6.3</v>
      </c>
      <c r="L1989" s="24" t="s">
        <v>811</v>
      </c>
      <c r="M1989" s="24" t="s">
        <v>811</v>
      </c>
      <c r="N1989" s="24" t="s">
        <v>811</v>
      </c>
      <c r="O1989" s="24" t="s">
        <v>811</v>
      </c>
      <c r="P1989" s="24" t="s">
        <v>815</v>
      </c>
      <c r="Q1989" s="24" t="s">
        <v>811</v>
      </c>
      <c r="R1989" s="24" t="s">
        <v>811</v>
      </c>
      <c r="S1989" s="24" t="s">
        <v>1237</v>
      </c>
      <c r="T1989" s="23">
        <v>2</v>
      </c>
      <c r="U1989" s="23" t="s">
        <v>815</v>
      </c>
      <c r="V1989" s="24" t="s">
        <v>1238</v>
      </c>
      <c r="W1989" s="24" t="s">
        <v>1239</v>
      </c>
      <c r="X1989" s="24"/>
      <c r="Y1989" s="24"/>
      <c r="Z1989" s="24"/>
      <c r="AA1989" s="24"/>
    </row>
    <row r="1990" spans="1:27">
      <c r="A1990" s="24" t="s">
        <v>709</v>
      </c>
      <c r="B1990" s="24" t="s">
        <v>841</v>
      </c>
      <c r="C1990" s="23">
        <v>9</v>
      </c>
      <c r="D1990" s="47">
        <v>45020</v>
      </c>
      <c r="E1990" s="24"/>
      <c r="F1990" s="510">
        <v>4</v>
      </c>
      <c r="G1990" s="24" t="s">
        <v>815</v>
      </c>
      <c r="H1990" s="24" t="s">
        <v>815</v>
      </c>
      <c r="I1990" s="2663" t="s">
        <v>815</v>
      </c>
      <c r="J1990" s="24">
        <v>13.89</v>
      </c>
      <c r="K1990" s="23">
        <v>6</v>
      </c>
      <c r="L1990" s="24">
        <v>5.51</v>
      </c>
      <c r="M1990" s="24">
        <v>2.1</v>
      </c>
      <c r="N1990" s="24">
        <v>3.1117299578059074</v>
      </c>
      <c r="O1990" s="24">
        <v>0.49213670886075989</v>
      </c>
      <c r="P1990" s="24">
        <v>3.6038666666666672</v>
      </c>
      <c r="Q1990" s="71">
        <v>0.87261703804516011</v>
      </c>
      <c r="R1990" s="24">
        <v>15.427047296024121</v>
      </c>
      <c r="S1990" s="24" t="s">
        <v>1237</v>
      </c>
      <c r="T1990" s="23">
        <v>2</v>
      </c>
      <c r="U1990" s="23" t="s">
        <v>815</v>
      </c>
      <c r="V1990" s="24" t="s">
        <v>1238</v>
      </c>
      <c r="W1990" s="24" t="s">
        <v>1239</v>
      </c>
      <c r="X1990" s="24"/>
      <c r="Y1990" s="24"/>
      <c r="Z1990" s="24"/>
      <c r="AA1990" s="24"/>
    </row>
    <row r="1991" spans="1:27">
      <c r="A1991" s="24" t="s">
        <v>709</v>
      </c>
      <c r="B1991" s="24" t="s">
        <v>841</v>
      </c>
      <c r="C1991" s="23">
        <v>10</v>
      </c>
      <c r="D1991" s="47">
        <v>45020</v>
      </c>
      <c r="E1991" s="24"/>
      <c r="F1991" s="510">
        <v>4</v>
      </c>
      <c r="G1991" s="24" t="s">
        <v>815</v>
      </c>
      <c r="H1991" s="24" t="s">
        <v>815</v>
      </c>
      <c r="I1991" s="2663" t="s">
        <v>815</v>
      </c>
      <c r="J1991" s="24">
        <v>13.7</v>
      </c>
      <c r="K1991" s="23">
        <v>5.9</v>
      </c>
      <c r="L1991" s="24" t="s">
        <v>811</v>
      </c>
      <c r="M1991" s="24" t="s">
        <v>811</v>
      </c>
      <c r="N1991" s="24" t="s">
        <v>811</v>
      </c>
      <c r="O1991" s="24" t="s">
        <v>811</v>
      </c>
      <c r="P1991" s="24" t="s">
        <v>815</v>
      </c>
      <c r="Q1991" s="24" t="s">
        <v>811</v>
      </c>
      <c r="R1991" s="24" t="s">
        <v>811</v>
      </c>
      <c r="S1991" s="24" t="s">
        <v>1237</v>
      </c>
      <c r="T1991" s="23">
        <v>2</v>
      </c>
      <c r="U1991" s="23" t="s">
        <v>815</v>
      </c>
      <c r="V1991" s="24" t="s">
        <v>1238</v>
      </c>
      <c r="W1991" s="24" t="s">
        <v>1239</v>
      </c>
      <c r="X1991" s="24"/>
      <c r="Y1991" s="24"/>
      <c r="Z1991" s="24"/>
      <c r="AA1991" s="24"/>
    </row>
    <row r="1992" spans="1:27">
      <c r="A1992" s="24" t="s">
        <v>709</v>
      </c>
      <c r="B1992" s="24" t="s">
        <v>841</v>
      </c>
      <c r="C1992" s="23">
        <v>11</v>
      </c>
      <c r="D1992" s="47">
        <v>45020</v>
      </c>
      <c r="E1992" s="24"/>
      <c r="F1992" s="510">
        <v>4</v>
      </c>
      <c r="G1992" s="24" t="s">
        <v>815</v>
      </c>
      <c r="H1992" s="24" t="s">
        <v>815</v>
      </c>
      <c r="I1992" s="2663" t="s">
        <v>815</v>
      </c>
      <c r="J1992" s="24">
        <v>13.1</v>
      </c>
      <c r="K1992" s="23">
        <v>5.8</v>
      </c>
      <c r="L1992" s="24" t="s">
        <v>811</v>
      </c>
      <c r="M1992" s="24" t="s">
        <v>811</v>
      </c>
      <c r="N1992" s="24" t="s">
        <v>811</v>
      </c>
      <c r="O1992" s="24" t="s">
        <v>811</v>
      </c>
      <c r="P1992" s="24" t="s">
        <v>815</v>
      </c>
      <c r="Q1992" s="24" t="s">
        <v>811</v>
      </c>
      <c r="R1992" s="24" t="s">
        <v>811</v>
      </c>
      <c r="S1992" s="24" t="s">
        <v>1237</v>
      </c>
      <c r="T1992" s="23">
        <v>2</v>
      </c>
      <c r="U1992" s="23" t="s">
        <v>815</v>
      </c>
      <c r="V1992" s="24" t="s">
        <v>1238</v>
      </c>
      <c r="W1992" s="24" t="s">
        <v>1239</v>
      </c>
      <c r="X1992" s="24"/>
      <c r="Y1992" s="24"/>
      <c r="Z1992" s="24"/>
      <c r="AA1992" s="24"/>
    </row>
    <row r="1993" spans="1:27">
      <c r="A1993" s="24" t="s">
        <v>709</v>
      </c>
      <c r="B1993" s="24" t="s">
        <v>841</v>
      </c>
      <c r="C1993" s="23">
        <v>12</v>
      </c>
      <c r="D1993" s="47">
        <v>45020</v>
      </c>
      <c r="E1993" s="24"/>
      <c r="F1993" s="510">
        <v>4</v>
      </c>
      <c r="G1993" s="24" t="s">
        <v>815</v>
      </c>
      <c r="H1993" s="24" t="s">
        <v>815</v>
      </c>
      <c r="I1993" s="2663" t="s">
        <v>815</v>
      </c>
      <c r="J1993" s="24">
        <v>12.7</v>
      </c>
      <c r="K1993" s="23">
        <v>5.7</v>
      </c>
      <c r="L1993" s="24" t="s">
        <v>811</v>
      </c>
      <c r="M1993" s="24" t="s">
        <v>811</v>
      </c>
      <c r="N1993" s="24" t="s">
        <v>811</v>
      </c>
      <c r="O1993" s="24" t="s">
        <v>811</v>
      </c>
      <c r="P1993" s="24" t="s">
        <v>815</v>
      </c>
      <c r="Q1993" s="24" t="s">
        <v>811</v>
      </c>
      <c r="R1993" s="24" t="s">
        <v>811</v>
      </c>
      <c r="S1993" s="24" t="s">
        <v>1237</v>
      </c>
      <c r="T1993" s="23">
        <v>2</v>
      </c>
      <c r="U1993" s="23" t="s">
        <v>815</v>
      </c>
      <c r="V1993" s="24" t="s">
        <v>1238</v>
      </c>
      <c r="W1993" s="24" t="s">
        <v>1239</v>
      </c>
      <c r="X1993" s="24"/>
      <c r="Y1993" s="24"/>
      <c r="Z1993" s="24"/>
      <c r="AA1993" s="24"/>
    </row>
    <row r="1994" spans="1:27">
      <c r="A1994" s="24" t="s">
        <v>709</v>
      </c>
      <c r="B1994" s="24" t="s">
        <v>841</v>
      </c>
      <c r="C1994" s="23">
        <v>13</v>
      </c>
      <c r="D1994" s="47">
        <v>45020</v>
      </c>
      <c r="E1994" s="24"/>
      <c r="F1994" s="510">
        <v>4</v>
      </c>
      <c r="G1994" s="24" t="s">
        <v>815</v>
      </c>
      <c r="H1994" s="24" t="s">
        <v>815</v>
      </c>
      <c r="I1994" s="2663" t="s">
        <v>815</v>
      </c>
      <c r="J1994" s="24">
        <v>12.65</v>
      </c>
      <c r="K1994" s="23">
        <v>5.6</v>
      </c>
      <c r="L1994" s="24" t="s">
        <v>811</v>
      </c>
      <c r="M1994" s="24" t="s">
        <v>811</v>
      </c>
      <c r="N1994" s="24" t="s">
        <v>811</v>
      </c>
      <c r="O1994" s="24" t="s">
        <v>811</v>
      </c>
      <c r="P1994" s="24" t="s">
        <v>815</v>
      </c>
      <c r="Q1994" s="24" t="s">
        <v>811</v>
      </c>
      <c r="R1994" s="24" t="s">
        <v>811</v>
      </c>
      <c r="S1994" s="24" t="s">
        <v>1237</v>
      </c>
      <c r="T1994" s="23">
        <v>2</v>
      </c>
      <c r="U1994" s="23" t="s">
        <v>815</v>
      </c>
      <c r="V1994" s="24" t="s">
        <v>1238</v>
      </c>
      <c r="W1994" s="24" t="s">
        <v>1239</v>
      </c>
      <c r="X1994" s="24"/>
      <c r="Y1994" s="24"/>
      <c r="Z1994" s="24"/>
      <c r="AA1994" s="24"/>
    </row>
    <row r="1995" spans="1:27">
      <c r="A1995" s="24" t="s">
        <v>709</v>
      </c>
      <c r="B1995" s="24" t="s">
        <v>841</v>
      </c>
      <c r="C1995" s="23">
        <v>14</v>
      </c>
      <c r="D1995" s="47">
        <v>45020</v>
      </c>
      <c r="E1995" s="24"/>
      <c r="F1995" s="510">
        <v>4</v>
      </c>
      <c r="G1995" s="24" t="s">
        <v>815</v>
      </c>
      <c r="H1995" s="24" t="s">
        <v>815</v>
      </c>
      <c r="I1995" s="2663" t="s">
        <v>815</v>
      </c>
      <c r="J1995" s="24">
        <v>12.04</v>
      </c>
      <c r="K1995" s="23">
        <v>5.6</v>
      </c>
      <c r="L1995" s="24" t="s">
        <v>811</v>
      </c>
      <c r="M1995" s="24" t="s">
        <v>811</v>
      </c>
      <c r="N1995" s="24" t="s">
        <v>811</v>
      </c>
      <c r="O1995" s="24" t="s">
        <v>811</v>
      </c>
      <c r="P1995" s="24" t="s">
        <v>815</v>
      </c>
      <c r="Q1995" s="24" t="s">
        <v>811</v>
      </c>
      <c r="R1995" s="24" t="s">
        <v>811</v>
      </c>
      <c r="S1995" s="24" t="s">
        <v>1237</v>
      </c>
      <c r="T1995" s="23">
        <v>2</v>
      </c>
      <c r="U1995" s="23" t="s">
        <v>815</v>
      </c>
      <c r="V1995" s="24" t="s">
        <v>1238</v>
      </c>
      <c r="W1995" s="24" t="s">
        <v>1239</v>
      </c>
      <c r="X1995" s="24"/>
      <c r="Y1995" s="24"/>
      <c r="Z1995" s="24"/>
      <c r="AA1995" s="24"/>
    </row>
    <row r="1996" spans="1:27">
      <c r="A1996" s="24" t="s">
        <v>709</v>
      </c>
      <c r="B1996" s="24" t="s">
        <v>841</v>
      </c>
      <c r="C1996" s="23">
        <v>15</v>
      </c>
      <c r="D1996" s="47">
        <v>45020</v>
      </c>
      <c r="E1996" s="24"/>
      <c r="F1996" s="510">
        <v>4</v>
      </c>
      <c r="G1996" s="24" t="s">
        <v>815</v>
      </c>
      <c r="H1996" s="24" t="s">
        <v>815</v>
      </c>
      <c r="I1996" s="2663" t="s">
        <v>815</v>
      </c>
      <c r="J1996" s="24">
        <v>11.62</v>
      </c>
      <c r="K1996" s="23">
        <v>5.6</v>
      </c>
      <c r="L1996" s="24" t="s">
        <v>811</v>
      </c>
      <c r="M1996" s="24" t="s">
        <v>811</v>
      </c>
      <c r="N1996" s="24" t="s">
        <v>811</v>
      </c>
      <c r="O1996" s="24" t="s">
        <v>811</v>
      </c>
      <c r="P1996" s="24" t="s">
        <v>815</v>
      </c>
      <c r="Q1996" s="24" t="s">
        <v>811</v>
      </c>
      <c r="R1996" s="24" t="s">
        <v>811</v>
      </c>
      <c r="S1996" s="24" t="s">
        <v>1237</v>
      </c>
      <c r="T1996" s="23">
        <v>2</v>
      </c>
      <c r="U1996" s="23" t="s">
        <v>815</v>
      </c>
      <c r="V1996" s="24" t="s">
        <v>1238</v>
      </c>
      <c r="W1996" s="24" t="s">
        <v>1239</v>
      </c>
      <c r="X1996" s="24"/>
      <c r="Y1996" s="24"/>
      <c r="Z1996" s="24"/>
      <c r="AA1996" s="24"/>
    </row>
    <row r="1997" spans="1:27">
      <c r="A1997" s="24" t="s">
        <v>709</v>
      </c>
      <c r="B1997" s="24" t="s">
        <v>841</v>
      </c>
      <c r="C1997" s="23">
        <v>15.3</v>
      </c>
      <c r="D1997" s="47">
        <v>45020</v>
      </c>
      <c r="E1997" s="24"/>
      <c r="F1997" s="510">
        <v>4</v>
      </c>
      <c r="G1997" s="24" t="s">
        <v>815</v>
      </c>
      <c r="H1997" s="24" t="s">
        <v>815</v>
      </c>
      <c r="I1997" s="2663" t="s">
        <v>815</v>
      </c>
      <c r="J1997" s="24">
        <v>11.58</v>
      </c>
      <c r="K1997" s="23">
        <v>5.6</v>
      </c>
      <c r="L1997" s="24">
        <v>5.36</v>
      </c>
      <c r="M1997" s="24">
        <v>2</v>
      </c>
      <c r="N1997" s="24">
        <v>2.6887763713080166</v>
      </c>
      <c r="O1997" s="24">
        <v>1.082156962025318</v>
      </c>
      <c r="P1997" s="24">
        <v>3.7709333333333346</v>
      </c>
      <c r="Q1997" s="24">
        <v>2.3493535639677394</v>
      </c>
      <c r="R1997" s="24">
        <v>17.628856227623896</v>
      </c>
      <c r="S1997" s="24" t="s">
        <v>1237</v>
      </c>
      <c r="T1997" s="23">
        <v>2</v>
      </c>
      <c r="U1997" s="23" t="s">
        <v>815</v>
      </c>
      <c r="V1997" s="24" t="s">
        <v>1238</v>
      </c>
      <c r="W1997" s="24" t="s">
        <v>1239</v>
      </c>
      <c r="X1997" s="24"/>
      <c r="Y1997" s="24"/>
      <c r="Z1997" s="24"/>
      <c r="AA1997" s="24"/>
    </row>
    <row r="1998" spans="1:27">
      <c r="A1998" s="24" t="s">
        <v>709</v>
      </c>
      <c r="B1998" s="24" t="s">
        <v>841</v>
      </c>
      <c r="C1998" s="23">
        <v>0.5</v>
      </c>
      <c r="D1998" s="47">
        <v>45181</v>
      </c>
      <c r="E1998" s="24"/>
      <c r="F1998" s="510">
        <v>4</v>
      </c>
      <c r="G1998" s="24">
        <v>15.8</v>
      </c>
      <c r="H1998" s="24">
        <v>7.3</v>
      </c>
      <c r="I1998" s="988">
        <v>0.46202531645569617</v>
      </c>
      <c r="J1998" s="24">
        <v>7.92</v>
      </c>
      <c r="K1998" s="24">
        <v>26.5</v>
      </c>
      <c r="L1998" s="24">
        <v>5.53</v>
      </c>
      <c r="M1998" s="24">
        <v>1.7</v>
      </c>
      <c r="N1998" s="24">
        <v>0.89500000000000024</v>
      </c>
      <c r="O1998" s="24">
        <v>0.19689999999999958</v>
      </c>
      <c r="P1998" s="24">
        <v>1.0918999999999999</v>
      </c>
      <c r="Q1998" s="24">
        <v>0.4979526503871351</v>
      </c>
      <c r="R1998" s="24">
        <v>18.504537654909399</v>
      </c>
      <c r="S1998" s="24" t="s">
        <v>1044</v>
      </c>
      <c r="T1998" s="23">
        <v>6</v>
      </c>
      <c r="U1998" s="23">
        <v>1</v>
      </c>
      <c r="V1998" s="24" t="s">
        <v>1234</v>
      </c>
      <c r="W1998" s="24" t="s">
        <v>815</v>
      </c>
      <c r="X1998" s="24"/>
      <c r="Y1998" s="24"/>
      <c r="Z1998" s="24"/>
      <c r="AA1998" s="24"/>
    </row>
    <row r="1999" spans="1:27">
      <c r="A1999" s="24" t="s">
        <v>709</v>
      </c>
      <c r="B1999" s="24" t="s">
        <v>841</v>
      </c>
      <c r="C1999" s="23">
        <v>1</v>
      </c>
      <c r="D1999" s="47">
        <v>45181</v>
      </c>
      <c r="E1999" s="24"/>
      <c r="F1999" s="510">
        <v>4</v>
      </c>
      <c r="G1999" s="24">
        <v>15.8</v>
      </c>
      <c r="H1999" s="24">
        <v>7.3</v>
      </c>
      <c r="I1999" s="988">
        <v>0.46202531645569617</v>
      </c>
      <c r="J1999" s="24">
        <v>7.86</v>
      </c>
      <c r="K1999" s="24">
        <v>26.5</v>
      </c>
      <c r="L1999" s="24" t="s">
        <v>811</v>
      </c>
      <c r="M1999" s="24" t="s">
        <v>811</v>
      </c>
      <c r="N1999" s="24" t="s">
        <v>811</v>
      </c>
      <c r="O1999" s="24" t="s">
        <v>811</v>
      </c>
      <c r="P1999" s="24" t="s">
        <v>815</v>
      </c>
      <c r="Q1999" s="24" t="s">
        <v>811</v>
      </c>
      <c r="R1999" s="24" t="s">
        <v>811</v>
      </c>
      <c r="S1999" s="24" t="s">
        <v>1044</v>
      </c>
      <c r="T1999" s="23">
        <v>6</v>
      </c>
      <c r="U1999" s="23">
        <v>1</v>
      </c>
      <c r="V1999" s="24" t="s">
        <v>1234</v>
      </c>
      <c r="W1999" s="24" t="s">
        <v>815</v>
      </c>
      <c r="X1999" s="24"/>
      <c r="Y1999" s="24"/>
      <c r="Z1999" s="24"/>
      <c r="AA1999" s="24"/>
    </row>
    <row r="2000" spans="1:27">
      <c r="A2000" s="24" t="s">
        <v>709</v>
      </c>
      <c r="B2000" s="24" t="s">
        <v>841</v>
      </c>
      <c r="C2000" s="23">
        <v>2</v>
      </c>
      <c r="D2000" s="47">
        <v>45181</v>
      </c>
      <c r="E2000" s="24"/>
      <c r="F2000" s="510">
        <v>4</v>
      </c>
      <c r="G2000" s="24">
        <v>15.8</v>
      </c>
      <c r="H2000" s="24">
        <v>7.3</v>
      </c>
      <c r="I2000" s="988">
        <v>0.46202531645569617</v>
      </c>
      <c r="J2000" s="24">
        <v>7.88</v>
      </c>
      <c r="K2000" s="24">
        <v>26.5</v>
      </c>
      <c r="L2000" s="24" t="s">
        <v>811</v>
      </c>
      <c r="M2000" s="24" t="s">
        <v>811</v>
      </c>
      <c r="N2000" s="24" t="s">
        <v>811</v>
      </c>
      <c r="O2000" s="24" t="s">
        <v>811</v>
      </c>
      <c r="P2000" s="24" t="s">
        <v>815</v>
      </c>
      <c r="Q2000" s="24" t="s">
        <v>811</v>
      </c>
      <c r="R2000" s="24" t="s">
        <v>811</v>
      </c>
      <c r="S2000" s="24" t="s">
        <v>1044</v>
      </c>
      <c r="T2000" s="23">
        <v>6</v>
      </c>
      <c r="U2000" s="23">
        <v>1</v>
      </c>
      <c r="V2000" s="24" t="s">
        <v>1234</v>
      </c>
      <c r="W2000" s="24" t="s">
        <v>815</v>
      </c>
      <c r="X2000" s="24"/>
      <c r="Y2000" s="24"/>
      <c r="Z2000" s="24"/>
      <c r="AA2000" s="24"/>
    </row>
    <row r="2001" spans="1:27">
      <c r="A2001" s="24" t="s">
        <v>709</v>
      </c>
      <c r="B2001" s="24" t="s">
        <v>841</v>
      </c>
      <c r="C2001" s="23">
        <v>3</v>
      </c>
      <c r="D2001" s="47">
        <v>45181</v>
      </c>
      <c r="E2001" s="24"/>
      <c r="F2001" s="510">
        <v>4</v>
      </c>
      <c r="G2001" s="24">
        <v>15.8</v>
      </c>
      <c r="H2001" s="24">
        <v>7.3</v>
      </c>
      <c r="I2001" s="988">
        <v>0.46202531645569617</v>
      </c>
      <c r="J2001" s="24">
        <v>7.93</v>
      </c>
      <c r="K2001" s="24">
        <v>26.5</v>
      </c>
      <c r="L2001" s="24">
        <v>5.51</v>
      </c>
      <c r="M2001" s="24">
        <v>2.1</v>
      </c>
      <c r="N2001" s="24">
        <v>0.79303797468354431</v>
      </c>
      <c r="O2001" s="24">
        <v>0.26306202531645601</v>
      </c>
      <c r="P2001" s="24">
        <v>1.0561000000000003</v>
      </c>
      <c r="Q2001" s="24">
        <v>0.4979526503871351</v>
      </c>
      <c r="R2001" s="24">
        <v>19.505490943756001</v>
      </c>
      <c r="S2001" s="24" t="s">
        <v>1044</v>
      </c>
      <c r="T2001" s="23">
        <v>6</v>
      </c>
      <c r="U2001" s="23">
        <v>1</v>
      </c>
      <c r="V2001" s="24" t="s">
        <v>1234</v>
      </c>
      <c r="W2001" s="24" t="s">
        <v>815</v>
      </c>
      <c r="X2001" s="24"/>
      <c r="Y2001" s="24"/>
      <c r="Z2001" s="24"/>
      <c r="AA2001" s="24"/>
    </row>
    <row r="2002" spans="1:27">
      <c r="A2002" s="24" t="s">
        <v>709</v>
      </c>
      <c r="B2002" s="24" t="s">
        <v>841</v>
      </c>
      <c r="C2002" s="23">
        <v>4</v>
      </c>
      <c r="D2002" s="47">
        <v>45181</v>
      </c>
      <c r="E2002" s="24"/>
      <c r="F2002" s="510">
        <v>4</v>
      </c>
      <c r="G2002" s="24">
        <v>15.8</v>
      </c>
      <c r="H2002" s="24">
        <v>7.3</v>
      </c>
      <c r="I2002" s="988">
        <v>0.46202531645569617</v>
      </c>
      <c r="J2002" s="24">
        <v>8.51</v>
      </c>
      <c r="K2002" s="24">
        <v>25.7</v>
      </c>
      <c r="L2002" s="24" t="s">
        <v>811</v>
      </c>
      <c r="M2002" s="24" t="s">
        <v>811</v>
      </c>
      <c r="N2002" s="24" t="s">
        <v>811</v>
      </c>
      <c r="O2002" s="24" t="s">
        <v>811</v>
      </c>
      <c r="P2002" s="24" t="s">
        <v>815</v>
      </c>
      <c r="Q2002" s="24" t="s">
        <v>811</v>
      </c>
      <c r="R2002" s="24" t="s">
        <v>811</v>
      </c>
      <c r="S2002" s="24" t="s">
        <v>1044</v>
      </c>
      <c r="T2002" s="23">
        <v>6</v>
      </c>
      <c r="U2002" s="23">
        <v>1</v>
      </c>
      <c r="V2002" s="24" t="s">
        <v>1234</v>
      </c>
      <c r="W2002" s="24" t="s">
        <v>815</v>
      </c>
      <c r="X2002" s="24"/>
      <c r="Y2002" s="24"/>
      <c r="Z2002" s="24"/>
      <c r="AA2002" s="24"/>
    </row>
    <row r="2003" spans="1:27">
      <c r="A2003" s="24" t="s">
        <v>709</v>
      </c>
      <c r="B2003" s="24" t="s">
        <v>841</v>
      </c>
      <c r="C2003" s="23">
        <v>5</v>
      </c>
      <c r="D2003" s="47">
        <v>45181</v>
      </c>
      <c r="E2003" s="24"/>
      <c r="F2003" s="510">
        <v>4</v>
      </c>
      <c r="G2003" s="24">
        <v>15.8</v>
      </c>
      <c r="H2003" s="24">
        <v>7.3</v>
      </c>
      <c r="I2003" s="988">
        <v>0.46202531645569617</v>
      </c>
      <c r="J2003" s="24">
        <v>8.3800000000000008</v>
      </c>
      <c r="K2003" s="24">
        <v>25.1</v>
      </c>
      <c r="L2003" s="24" t="s">
        <v>811</v>
      </c>
      <c r="M2003" s="24" t="s">
        <v>811</v>
      </c>
      <c r="N2003" s="24" t="s">
        <v>811</v>
      </c>
      <c r="O2003" s="24" t="s">
        <v>811</v>
      </c>
      <c r="P2003" s="24" t="s">
        <v>815</v>
      </c>
      <c r="Q2003" s="24" t="s">
        <v>811</v>
      </c>
      <c r="R2003" s="24" t="s">
        <v>811</v>
      </c>
      <c r="S2003" s="24" t="s">
        <v>1044</v>
      </c>
      <c r="T2003" s="23">
        <v>6</v>
      </c>
      <c r="U2003" s="23">
        <v>1</v>
      </c>
      <c r="V2003" s="24" t="s">
        <v>1234</v>
      </c>
      <c r="W2003" s="24" t="s">
        <v>815</v>
      </c>
      <c r="X2003" s="24"/>
      <c r="Y2003" s="24"/>
      <c r="Z2003" s="24"/>
      <c r="AA2003" s="24"/>
    </row>
    <row r="2004" spans="1:27">
      <c r="A2004" s="24" t="s">
        <v>709</v>
      </c>
      <c r="B2004" s="24" t="s">
        <v>841</v>
      </c>
      <c r="C2004" s="23">
        <v>6</v>
      </c>
      <c r="D2004" s="47">
        <v>45181</v>
      </c>
      <c r="E2004" s="24"/>
      <c r="F2004" s="510">
        <v>4</v>
      </c>
      <c r="G2004" s="24">
        <v>15.8</v>
      </c>
      <c r="H2004" s="24">
        <v>7.3</v>
      </c>
      <c r="I2004" s="988">
        <v>0.46202531645569617</v>
      </c>
      <c r="J2004" s="24">
        <v>7.84</v>
      </c>
      <c r="K2004" s="24">
        <v>24.5</v>
      </c>
      <c r="L2004" s="24" t="s">
        <v>811</v>
      </c>
      <c r="M2004" s="24" t="s">
        <v>811</v>
      </c>
      <c r="N2004" s="24" t="s">
        <v>811</v>
      </c>
      <c r="O2004" s="24" t="s">
        <v>811</v>
      </c>
      <c r="P2004" s="24" t="s">
        <v>815</v>
      </c>
      <c r="Q2004" s="24" t="s">
        <v>811</v>
      </c>
      <c r="R2004" s="24" t="s">
        <v>811</v>
      </c>
      <c r="S2004" s="24" t="s">
        <v>1044</v>
      </c>
      <c r="T2004" s="23">
        <v>6</v>
      </c>
      <c r="U2004" s="23">
        <v>1</v>
      </c>
      <c r="V2004" s="24" t="s">
        <v>1234</v>
      </c>
      <c r="W2004" s="24" t="s">
        <v>815</v>
      </c>
      <c r="X2004" s="24"/>
      <c r="Y2004" s="24"/>
      <c r="Z2004" s="24"/>
      <c r="AA2004" s="24"/>
    </row>
    <row r="2005" spans="1:27">
      <c r="A2005" s="24" t="s">
        <v>709</v>
      </c>
      <c r="B2005" s="24" t="s">
        <v>841</v>
      </c>
      <c r="C2005" s="23">
        <v>7</v>
      </c>
      <c r="D2005" s="47">
        <v>45181</v>
      </c>
      <c r="E2005" s="24"/>
      <c r="F2005" s="510">
        <v>4</v>
      </c>
      <c r="G2005" s="24">
        <v>15.8</v>
      </c>
      <c r="H2005" s="24">
        <v>7.3</v>
      </c>
      <c r="I2005" s="988">
        <v>0.46202531645569617</v>
      </c>
      <c r="J2005" s="24">
        <v>7.78</v>
      </c>
      <c r="K2005" s="24">
        <v>23.5</v>
      </c>
      <c r="L2005" s="24" t="s">
        <v>811</v>
      </c>
      <c r="M2005" s="24" t="s">
        <v>811</v>
      </c>
      <c r="N2005" s="24" t="s">
        <v>811</v>
      </c>
      <c r="O2005" s="24" t="s">
        <v>811</v>
      </c>
      <c r="P2005" s="24" t="s">
        <v>815</v>
      </c>
      <c r="Q2005" s="24" t="s">
        <v>811</v>
      </c>
      <c r="R2005" s="24" t="s">
        <v>811</v>
      </c>
      <c r="S2005" s="24" t="s">
        <v>1044</v>
      </c>
      <c r="T2005" s="23">
        <v>6</v>
      </c>
      <c r="U2005" s="23">
        <v>1</v>
      </c>
      <c r="V2005" s="24" t="s">
        <v>1234</v>
      </c>
      <c r="W2005" s="24" t="s">
        <v>815</v>
      </c>
      <c r="X2005" s="24"/>
      <c r="Y2005" s="24"/>
      <c r="Z2005" s="24"/>
      <c r="AA2005" s="24"/>
    </row>
    <row r="2006" spans="1:27">
      <c r="A2006" s="24" t="s">
        <v>709</v>
      </c>
      <c r="B2006" s="24" t="s">
        <v>841</v>
      </c>
      <c r="C2006" s="23">
        <v>8</v>
      </c>
      <c r="D2006" s="47">
        <v>45181</v>
      </c>
      <c r="E2006" s="24"/>
      <c r="F2006" s="510">
        <v>4</v>
      </c>
      <c r="G2006" s="24">
        <v>15.8</v>
      </c>
      <c r="H2006" s="24">
        <v>7.3</v>
      </c>
      <c r="I2006" s="988">
        <v>0.46202531645569617</v>
      </c>
      <c r="J2006" s="24">
        <v>9.1999999999999993</v>
      </c>
      <c r="K2006" s="24">
        <v>20</v>
      </c>
      <c r="L2006" s="24" t="s">
        <v>811</v>
      </c>
      <c r="M2006" s="24" t="s">
        <v>811</v>
      </c>
      <c r="N2006" s="24" t="s">
        <v>811</v>
      </c>
      <c r="O2006" s="24" t="s">
        <v>811</v>
      </c>
      <c r="P2006" s="24" t="s">
        <v>815</v>
      </c>
      <c r="Q2006" s="24" t="s">
        <v>811</v>
      </c>
      <c r="R2006" s="24" t="s">
        <v>811</v>
      </c>
      <c r="S2006" s="24" t="s">
        <v>1044</v>
      </c>
      <c r="T2006" s="23">
        <v>6</v>
      </c>
      <c r="U2006" s="23">
        <v>1</v>
      </c>
      <c r="V2006" s="24" t="s">
        <v>1234</v>
      </c>
      <c r="W2006" s="24" t="s">
        <v>815</v>
      </c>
      <c r="X2006" s="24"/>
      <c r="Y2006" s="24"/>
      <c r="Z2006" s="24"/>
      <c r="AA2006" s="24"/>
    </row>
    <row r="2007" spans="1:27">
      <c r="A2007" s="24" t="s">
        <v>709</v>
      </c>
      <c r="B2007" s="24" t="s">
        <v>841</v>
      </c>
      <c r="C2007" s="23">
        <v>9</v>
      </c>
      <c r="D2007" s="47">
        <v>45181</v>
      </c>
      <c r="E2007" s="24"/>
      <c r="F2007" s="510">
        <v>4</v>
      </c>
      <c r="G2007" s="24">
        <v>15.8</v>
      </c>
      <c r="H2007" s="24">
        <v>7.3</v>
      </c>
      <c r="I2007" s="988">
        <v>0.46202531645569617</v>
      </c>
      <c r="J2007" s="24">
        <v>9.6</v>
      </c>
      <c r="K2007" s="24">
        <v>15.7</v>
      </c>
      <c r="L2007" s="24">
        <v>5.4</v>
      </c>
      <c r="M2007" s="24">
        <v>3.2999999999999994</v>
      </c>
      <c r="N2007" s="24">
        <v>2.5263924050632918</v>
      </c>
      <c r="O2007" s="24">
        <v>1.8501575949367093</v>
      </c>
      <c r="P2007" s="24">
        <v>4.3765500000000008</v>
      </c>
      <c r="Q2007" s="24">
        <v>0.71136092912447879</v>
      </c>
      <c r="R2007" s="24">
        <v>26.340571973307899</v>
      </c>
      <c r="S2007" s="24" t="s">
        <v>1044</v>
      </c>
      <c r="T2007" s="23">
        <v>6</v>
      </c>
      <c r="U2007" s="23">
        <v>1</v>
      </c>
      <c r="V2007" s="24" t="s">
        <v>1234</v>
      </c>
      <c r="W2007" s="24" t="s">
        <v>815</v>
      </c>
      <c r="X2007" s="24"/>
      <c r="Y2007" s="24"/>
      <c r="Z2007" s="24"/>
      <c r="AA2007" s="24"/>
    </row>
    <row r="2008" spans="1:27">
      <c r="A2008" s="24" t="s">
        <v>709</v>
      </c>
      <c r="B2008" s="24" t="s">
        <v>841</v>
      </c>
      <c r="C2008" s="23">
        <v>9.5</v>
      </c>
      <c r="D2008" s="47">
        <v>45181</v>
      </c>
      <c r="E2008" s="24"/>
      <c r="F2008" s="510">
        <v>4</v>
      </c>
      <c r="G2008" s="24">
        <v>15.8</v>
      </c>
      <c r="H2008" s="24">
        <v>7.3</v>
      </c>
      <c r="I2008" s="988">
        <v>0.46202531645569617</v>
      </c>
      <c r="J2008" s="24">
        <v>7.33</v>
      </c>
      <c r="K2008" s="24">
        <v>14.2</v>
      </c>
      <c r="L2008" s="24" t="s">
        <v>811</v>
      </c>
      <c r="M2008" s="24" t="s">
        <v>811</v>
      </c>
      <c r="N2008" s="24" t="s">
        <v>811</v>
      </c>
      <c r="O2008" s="24" t="s">
        <v>811</v>
      </c>
      <c r="P2008" s="24" t="s">
        <v>815</v>
      </c>
      <c r="Q2008" s="24" t="s">
        <v>811</v>
      </c>
      <c r="R2008" s="24" t="s">
        <v>811</v>
      </c>
      <c r="S2008" s="24" t="s">
        <v>1044</v>
      </c>
      <c r="T2008" s="23">
        <v>6</v>
      </c>
      <c r="U2008" s="23">
        <v>1</v>
      </c>
      <c r="V2008" s="24" t="s">
        <v>1234</v>
      </c>
      <c r="W2008" s="24" t="s">
        <v>815</v>
      </c>
      <c r="X2008" s="24"/>
      <c r="Y2008" s="24"/>
      <c r="Z2008" s="24"/>
      <c r="AA2008" s="24"/>
    </row>
    <row r="2009" spans="1:27">
      <c r="A2009" s="24" t="s">
        <v>709</v>
      </c>
      <c r="B2009" s="24" t="s">
        <v>841</v>
      </c>
      <c r="C2009" s="23">
        <v>10</v>
      </c>
      <c r="D2009" s="47">
        <v>45181</v>
      </c>
      <c r="E2009" s="24"/>
      <c r="F2009" s="510">
        <v>4</v>
      </c>
      <c r="G2009" s="24">
        <v>15.8</v>
      </c>
      <c r="H2009" s="24">
        <v>7.3</v>
      </c>
      <c r="I2009" s="988">
        <v>0.46202531645569617</v>
      </c>
      <c r="J2009" s="24">
        <v>5.17</v>
      </c>
      <c r="K2009" s="24">
        <v>13</v>
      </c>
      <c r="L2009" s="24" t="s">
        <v>811</v>
      </c>
      <c r="M2009" s="24" t="s">
        <v>811</v>
      </c>
      <c r="N2009" s="24" t="s">
        <v>811</v>
      </c>
      <c r="O2009" s="24" t="s">
        <v>811</v>
      </c>
      <c r="P2009" s="24" t="s">
        <v>815</v>
      </c>
      <c r="Q2009" s="24" t="s">
        <v>811</v>
      </c>
      <c r="R2009" s="24" t="s">
        <v>811</v>
      </c>
      <c r="S2009" s="24" t="s">
        <v>1044</v>
      </c>
      <c r="T2009" s="23">
        <v>6</v>
      </c>
      <c r="U2009" s="23">
        <v>1</v>
      </c>
      <c r="V2009" s="24" t="s">
        <v>1234</v>
      </c>
      <c r="W2009" s="24" t="s">
        <v>815</v>
      </c>
      <c r="X2009" s="24"/>
      <c r="Y2009" s="24"/>
      <c r="Z2009" s="24"/>
      <c r="AA2009" s="24"/>
    </row>
    <row r="2010" spans="1:27">
      <c r="A2010" s="24" t="s">
        <v>709</v>
      </c>
      <c r="B2010" s="24" t="s">
        <v>841</v>
      </c>
      <c r="C2010" s="23">
        <v>10.5</v>
      </c>
      <c r="D2010" s="47">
        <v>45181</v>
      </c>
      <c r="E2010" s="24"/>
      <c r="F2010" s="510">
        <v>4</v>
      </c>
      <c r="G2010" s="24">
        <v>15.8</v>
      </c>
      <c r="H2010" s="24">
        <v>7.3</v>
      </c>
      <c r="I2010" s="988">
        <v>0.46202531645569617</v>
      </c>
      <c r="J2010" s="24">
        <v>3.98</v>
      </c>
      <c r="K2010" s="24">
        <v>12.1</v>
      </c>
      <c r="L2010" s="24" t="s">
        <v>811</v>
      </c>
      <c r="M2010" s="24" t="s">
        <v>811</v>
      </c>
      <c r="N2010" s="24" t="s">
        <v>811</v>
      </c>
      <c r="O2010" s="24" t="s">
        <v>811</v>
      </c>
      <c r="P2010" s="24" t="s">
        <v>815</v>
      </c>
      <c r="Q2010" s="24" t="s">
        <v>811</v>
      </c>
      <c r="R2010" s="24" t="s">
        <v>811</v>
      </c>
      <c r="S2010" s="24" t="s">
        <v>1044</v>
      </c>
      <c r="T2010" s="23">
        <v>6</v>
      </c>
      <c r="U2010" s="23">
        <v>1</v>
      </c>
      <c r="V2010" s="24" t="s">
        <v>1234</v>
      </c>
      <c r="W2010" s="24" t="s">
        <v>815</v>
      </c>
      <c r="X2010" s="24"/>
      <c r="Y2010" s="24"/>
      <c r="Z2010" s="24"/>
      <c r="AA2010" s="24"/>
    </row>
    <row r="2011" spans="1:27">
      <c r="A2011" s="24" t="s">
        <v>709</v>
      </c>
      <c r="B2011" s="24" t="s">
        <v>841</v>
      </c>
      <c r="C2011" s="23">
        <v>11</v>
      </c>
      <c r="D2011" s="47">
        <v>45181</v>
      </c>
      <c r="E2011" s="24"/>
      <c r="F2011" s="510">
        <v>4</v>
      </c>
      <c r="G2011" s="24">
        <v>15.8</v>
      </c>
      <c r="H2011" s="24">
        <v>7.3</v>
      </c>
      <c r="I2011" s="988">
        <v>0.46202531645569617</v>
      </c>
      <c r="J2011" s="24">
        <v>2.9</v>
      </c>
      <c r="K2011" s="24">
        <v>11.2</v>
      </c>
      <c r="L2011" s="24" t="s">
        <v>811</v>
      </c>
      <c r="M2011" s="24" t="s">
        <v>811</v>
      </c>
      <c r="N2011" s="24" t="s">
        <v>811</v>
      </c>
      <c r="O2011" s="24" t="s">
        <v>811</v>
      </c>
      <c r="P2011" s="24" t="s">
        <v>815</v>
      </c>
      <c r="Q2011" s="24" t="s">
        <v>811</v>
      </c>
      <c r="R2011" s="24" t="s">
        <v>811</v>
      </c>
      <c r="S2011" s="24" t="s">
        <v>1044</v>
      </c>
      <c r="T2011" s="23">
        <v>6</v>
      </c>
      <c r="U2011" s="23">
        <v>1</v>
      </c>
      <c r="V2011" s="24" t="s">
        <v>1234</v>
      </c>
      <c r="W2011" s="24" t="s">
        <v>815</v>
      </c>
      <c r="X2011" s="24"/>
      <c r="Y2011" s="24"/>
      <c r="Z2011" s="24"/>
      <c r="AA2011" s="24"/>
    </row>
    <row r="2012" spans="1:27">
      <c r="A2012" s="24" t="s">
        <v>709</v>
      </c>
      <c r="B2012" s="24" t="s">
        <v>841</v>
      </c>
      <c r="C2012" s="23">
        <v>11.5</v>
      </c>
      <c r="D2012" s="47">
        <v>45181</v>
      </c>
      <c r="E2012" s="24"/>
      <c r="F2012" s="510">
        <v>4</v>
      </c>
      <c r="G2012" s="24">
        <v>15.8</v>
      </c>
      <c r="H2012" s="24">
        <v>7.3</v>
      </c>
      <c r="I2012" s="988">
        <v>0.46202531645569617</v>
      </c>
      <c r="J2012" s="24">
        <v>1.7</v>
      </c>
      <c r="K2012" s="24">
        <v>10.4</v>
      </c>
      <c r="L2012" s="24" t="s">
        <v>811</v>
      </c>
      <c r="M2012" s="24" t="s">
        <v>811</v>
      </c>
      <c r="N2012" s="24" t="s">
        <v>811</v>
      </c>
      <c r="O2012" s="24" t="s">
        <v>811</v>
      </c>
      <c r="P2012" s="24" t="s">
        <v>815</v>
      </c>
      <c r="Q2012" s="24" t="s">
        <v>811</v>
      </c>
      <c r="R2012" s="24" t="s">
        <v>811</v>
      </c>
      <c r="S2012" s="24" t="s">
        <v>1044</v>
      </c>
      <c r="T2012" s="23">
        <v>6</v>
      </c>
      <c r="U2012" s="23">
        <v>1</v>
      </c>
      <c r="V2012" s="24" t="s">
        <v>1234</v>
      </c>
      <c r="W2012" s="24" t="s">
        <v>815</v>
      </c>
      <c r="X2012" s="24"/>
      <c r="Y2012" s="24"/>
      <c r="Z2012" s="24"/>
      <c r="AA2012" s="24"/>
    </row>
    <row r="2013" spans="1:27">
      <c r="A2013" s="24" t="s">
        <v>709</v>
      </c>
      <c r="B2013" s="24" t="s">
        <v>841</v>
      </c>
      <c r="C2013" s="23">
        <v>12</v>
      </c>
      <c r="D2013" s="47">
        <v>45181</v>
      </c>
      <c r="E2013" s="24"/>
      <c r="F2013" s="510">
        <v>4</v>
      </c>
      <c r="G2013" s="24">
        <v>15.8</v>
      </c>
      <c r="H2013" s="24">
        <v>7.3</v>
      </c>
      <c r="I2013" s="988">
        <v>0.46202531645569617</v>
      </c>
      <c r="J2013" s="24">
        <v>1.1599999999999999</v>
      </c>
      <c r="K2013" s="24">
        <v>9.6999999999999993</v>
      </c>
      <c r="L2013" s="24" t="s">
        <v>811</v>
      </c>
      <c r="M2013" s="24" t="s">
        <v>811</v>
      </c>
      <c r="N2013" s="24" t="s">
        <v>811</v>
      </c>
      <c r="O2013" s="24" t="s">
        <v>811</v>
      </c>
      <c r="P2013" s="24" t="s">
        <v>815</v>
      </c>
      <c r="Q2013" s="24" t="s">
        <v>811</v>
      </c>
      <c r="R2013" s="24" t="s">
        <v>811</v>
      </c>
      <c r="S2013" s="24" t="s">
        <v>1044</v>
      </c>
      <c r="T2013" s="23">
        <v>6</v>
      </c>
      <c r="U2013" s="23">
        <v>1</v>
      </c>
      <c r="V2013" s="24" t="s">
        <v>1234</v>
      </c>
      <c r="W2013" s="24" t="s">
        <v>815</v>
      </c>
      <c r="X2013" s="24"/>
      <c r="Y2013" s="24"/>
      <c r="Z2013" s="24"/>
      <c r="AA2013" s="24"/>
    </row>
    <row r="2014" spans="1:27">
      <c r="A2014" s="24" t="s">
        <v>709</v>
      </c>
      <c r="B2014" s="24" t="s">
        <v>841</v>
      </c>
      <c r="C2014" s="23">
        <v>13</v>
      </c>
      <c r="D2014" s="47">
        <v>45181</v>
      </c>
      <c r="E2014" s="24"/>
      <c r="F2014" s="510">
        <v>4</v>
      </c>
      <c r="G2014" s="24">
        <v>15.8</v>
      </c>
      <c r="H2014" s="24">
        <v>7.3</v>
      </c>
      <c r="I2014" s="988">
        <v>0.46202531645569617</v>
      </c>
      <c r="J2014" s="24">
        <v>0.53</v>
      </c>
      <c r="K2014" s="24">
        <v>8.6999999999999993</v>
      </c>
      <c r="L2014" s="24" t="s">
        <v>811</v>
      </c>
      <c r="M2014" s="24" t="s">
        <v>811</v>
      </c>
      <c r="N2014" s="24" t="s">
        <v>811</v>
      </c>
      <c r="O2014" s="24" t="s">
        <v>811</v>
      </c>
      <c r="P2014" s="24" t="s">
        <v>815</v>
      </c>
      <c r="Q2014" s="24" t="s">
        <v>811</v>
      </c>
      <c r="R2014" s="24" t="s">
        <v>811</v>
      </c>
      <c r="S2014" s="24" t="s">
        <v>1044</v>
      </c>
      <c r="T2014" s="23">
        <v>6</v>
      </c>
      <c r="U2014" s="23">
        <v>1</v>
      </c>
      <c r="V2014" s="24" t="s">
        <v>1234</v>
      </c>
      <c r="W2014" s="24" t="s">
        <v>815</v>
      </c>
      <c r="X2014" s="24"/>
      <c r="Y2014" s="24"/>
      <c r="Z2014" s="24"/>
      <c r="AA2014" s="24"/>
    </row>
    <row r="2015" spans="1:27">
      <c r="A2015" s="24" t="s">
        <v>709</v>
      </c>
      <c r="B2015" s="24" t="s">
        <v>841</v>
      </c>
      <c r="C2015" s="23">
        <v>14</v>
      </c>
      <c r="D2015" s="47">
        <v>45181</v>
      </c>
      <c r="E2015" s="24"/>
      <c r="F2015" s="510">
        <v>4</v>
      </c>
      <c r="G2015" s="24">
        <v>15.8</v>
      </c>
      <c r="H2015" s="24">
        <v>7.3</v>
      </c>
      <c r="I2015" s="988">
        <v>0.46202531645569617</v>
      </c>
      <c r="J2015" s="24" t="s">
        <v>1113</v>
      </c>
      <c r="K2015" s="24" t="s">
        <v>815</v>
      </c>
      <c r="L2015" s="24" t="s">
        <v>811</v>
      </c>
      <c r="M2015" s="24" t="s">
        <v>811</v>
      </c>
      <c r="N2015" s="24" t="s">
        <v>811</v>
      </c>
      <c r="O2015" s="24" t="s">
        <v>811</v>
      </c>
      <c r="P2015" s="24" t="s">
        <v>815</v>
      </c>
      <c r="Q2015" s="24">
        <v>1.0280319522692198</v>
      </c>
      <c r="R2015" s="24">
        <v>31.4883317445186</v>
      </c>
      <c r="S2015" s="24" t="s">
        <v>1044</v>
      </c>
      <c r="T2015" s="23">
        <v>6</v>
      </c>
      <c r="U2015" s="23">
        <v>1</v>
      </c>
      <c r="V2015" s="24" t="s">
        <v>1234</v>
      </c>
      <c r="W2015" s="24" t="s">
        <v>815</v>
      </c>
      <c r="X2015" s="24"/>
      <c r="Y2015" s="24"/>
      <c r="Z2015" s="24"/>
      <c r="AA2015" s="24"/>
    </row>
    <row r="2016" spans="1:27">
      <c r="A2016" s="24" t="s">
        <v>709</v>
      </c>
      <c r="B2016" s="24" t="s">
        <v>841</v>
      </c>
      <c r="C2016" s="23">
        <v>14.8</v>
      </c>
      <c r="D2016" s="47">
        <v>45181</v>
      </c>
      <c r="E2016" s="24"/>
      <c r="F2016" s="510">
        <v>4</v>
      </c>
      <c r="G2016" s="24">
        <v>15.8</v>
      </c>
      <c r="H2016" s="24">
        <v>7.3</v>
      </c>
      <c r="I2016" s="988">
        <v>0.46202531645569617</v>
      </c>
      <c r="J2016" s="24" t="s">
        <v>1113</v>
      </c>
      <c r="K2016" s="24" t="s">
        <v>815</v>
      </c>
      <c r="L2016" s="24">
        <v>5.31</v>
      </c>
      <c r="M2016" s="24">
        <v>4.0999999999999996</v>
      </c>
      <c r="N2016" s="24">
        <v>0.03</v>
      </c>
      <c r="O2016" s="24">
        <v>8.8640120253164554</v>
      </c>
      <c r="P2016" s="24">
        <v>8.8940120253164547</v>
      </c>
      <c r="Q2016" s="24" t="s">
        <v>811</v>
      </c>
      <c r="R2016" s="24" t="s">
        <v>811</v>
      </c>
      <c r="S2016" s="24" t="s">
        <v>1044</v>
      </c>
      <c r="T2016" s="23">
        <v>6</v>
      </c>
      <c r="U2016" s="23">
        <v>1</v>
      </c>
      <c r="V2016" s="24" t="s">
        <v>1234</v>
      </c>
      <c r="W2016" s="24" t="s">
        <v>815</v>
      </c>
      <c r="X2016" s="24"/>
      <c r="Y2016" s="24"/>
      <c r="Z2016" s="24"/>
      <c r="AA2016" s="24"/>
    </row>
    <row r="2017" spans="1:27">
      <c r="A2017" s="24" t="s">
        <v>709</v>
      </c>
      <c r="B2017" s="24" t="s">
        <v>836</v>
      </c>
      <c r="C2017" s="23">
        <v>0.5</v>
      </c>
      <c r="D2017" s="47">
        <v>45020</v>
      </c>
      <c r="E2017" s="24"/>
      <c r="F2017" s="510">
        <v>2</v>
      </c>
      <c r="G2017" s="23">
        <v>2.2999999999999998</v>
      </c>
      <c r="H2017" s="23">
        <v>2.2999999999999998</v>
      </c>
      <c r="I2017" s="2663">
        <v>1</v>
      </c>
      <c r="J2017" s="24">
        <v>10.57</v>
      </c>
      <c r="K2017" s="23">
        <v>11.6</v>
      </c>
      <c r="L2017" s="24">
        <v>4.6500000000000004</v>
      </c>
      <c r="M2017" s="24" t="s">
        <v>1236</v>
      </c>
      <c r="N2017" s="24">
        <v>1.1631223628691985</v>
      </c>
      <c r="O2017" s="24">
        <v>0.10181097046413495</v>
      </c>
      <c r="P2017" s="24">
        <v>1.2649333333333335</v>
      </c>
      <c r="Q2017" s="24">
        <v>1.2082389757548371</v>
      </c>
      <c r="R2017" s="24">
        <v>36.424786131524399</v>
      </c>
      <c r="S2017" s="24" t="s">
        <v>1045</v>
      </c>
      <c r="T2017" s="23">
        <v>3</v>
      </c>
      <c r="U2017" s="23">
        <v>3</v>
      </c>
      <c r="V2017" s="24" t="s">
        <v>1189</v>
      </c>
      <c r="W2017" s="24" t="s">
        <v>1240</v>
      </c>
      <c r="X2017" s="24"/>
      <c r="Y2017" s="24"/>
      <c r="Z2017" s="24"/>
      <c r="AA2017" s="24"/>
    </row>
    <row r="2018" spans="1:27">
      <c r="A2018" s="24" t="s">
        <v>709</v>
      </c>
      <c r="B2018" s="24" t="s">
        <v>836</v>
      </c>
      <c r="C2018" s="23">
        <v>1</v>
      </c>
      <c r="D2018" s="47">
        <v>45020</v>
      </c>
      <c r="E2018" s="24"/>
      <c r="F2018" s="510">
        <v>2</v>
      </c>
      <c r="G2018" s="23">
        <v>2.2999999999999998</v>
      </c>
      <c r="H2018" s="23">
        <v>2.2999999999999998</v>
      </c>
      <c r="I2018" s="2663">
        <v>1</v>
      </c>
      <c r="J2018" s="24">
        <v>10.54</v>
      </c>
      <c r="K2018" s="23">
        <v>11.5</v>
      </c>
      <c r="L2018" s="24" t="s">
        <v>811</v>
      </c>
      <c r="M2018" s="24" t="s">
        <v>811</v>
      </c>
      <c r="N2018" s="24" t="s">
        <v>811</v>
      </c>
      <c r="O2018" s="24" t="s">
        <v>811</v>
      </c>
      <c r="P2018" s="24" t="s">
        <v>811</v>
      </c>
      <c r="Q2018" s="24" t="s">
        <v>811</v>
      </c>
      <c r="R2018" s="24" t="s">
        <v>811</v>
      </c>
      <c r="S2018" s="24" t="s">
        <v>1045</v>
      </c>
      <c r="T2018" s="23">
        <v>3</v>
      </c>
      <c r="U2018" s="23">
        <v>3</v>
      </c>
      <c r="V2018" s="24" t="s">
        <v>1189</v>
      </c>
      <c r="W2018" s="24" t="s">
        <v>1240</v>
      </c>
      <c r="X2018" s="24"/>
      <c r="Y2018" s="24"/>
      <c r="Z2018" s="24"/>
      <c r="AA2018" s="24"/>
    </row>
    <row r="2019" spans="1:27">
      <c r="A2019" s="24" t="s">
        <v>709</v>
      </c>
      <c r="B2019" s="24" t="s">
        <v>836</v>
      </c>
      <c r="C2019" s="23">
        <v>1.3</v>
      </c>
      <c r="D2019" s="47">
        <v>45020</v>
      </c>
      <c r="E2019" s="24"/>
      <c r="F2019" s="510">
        <v>2</v>
      </c>
      <c r="G2019" s="23">
        <v>2.2999999999999998</v>
      </c>
      <c r="H2019" s="23">
        <v>2.2999999999999998</v>
      </c>
      <c r="I2019" s="2663">
        <v>1</v>
      </c>
      <c r="J2019" s="24">
        <v>10.54</v>
      </c>
      <c r="K2019" s="23">
        <v>11.5</v>
      </c>
      <c r="L2019" s="24">
        <v>4.6500000000000004</v>
      </c>
      <c r="M2019" s="24" t="s">
        <v>1236</v>
      </c>
      <c r="N2019" s="24">
        <v>2.2658227848101271</v>
      </c>
      <c r="O2019" s="24">
        <v>2.5000000000000001E-2</v>
      </c>
      <c r="P2019" s="24">
        <v>2.290822784810127</v>
      </c>
      <c r="Q2019" s="24">
        <v>0.93974142558709561</v>
      </c>
      <c r="R2019" s="24">
        <v>35.082219709817224</v>
      </c>
      <c r="S2019" s="24" t="s">
        <v>1045</v>
      </c>
      <c r="T2019" s="23">
        <v>3</v>
      </c>
      <c r="U2019" s="23">
        <v>3</v>
      </c>
      <c r="V2019" s="24" t="s">
        <v>1189</v>
      </c>
      <c r="W2019" s="24" t="s">
        <v>1240</v>
      </c>
      <c r="X2019" s="24"/>
      <c r="Y2019" s="24"/>
      <c r="Z2019" s="24"/>
      <c r="AA2019" s="24"/>
    </row>
    <row r="2020" spans="1:27">
      <c r="A2020" s="24" t="s">
        <v>709</v>
      </c>
      <c r="B2020" s="24" t="s">
        <v>836</v>
      </c>
      <c r="C2020" s="23">
        <v>0.5</v>
      </c>
      <c r="D2020" s="47">
        <v>45155</v>
      </c>
      <c r="E2020" s="24"/>
      <c r="F2020" s="510">
        <v>8</v>
      </c>
      <c r="G2020" s="24">
        <v>1</v>
      </c>
      <c r="H2020" s="24">
        <v>0.1</v>
      </c>
      <c r="I2020" s="988">
        <v>0.1</v>
      </c>
      <c r="J2020" s="24">
        <v>9.14</v>
      </c>
      <c r="K2020" s="24">
        <v>24.8</v>
      </c>
      <c r="L2020" s="24">
        <v>4.41</v>
      </c>
      <c r="M2020" s="24" t="s">
        <v>1236</v>
      </c>
      <c r="N2020" s="25">
        <v>1.4350210970464137</v>
      </c>
      <c r="O2020" s="25">
        <v>0.30724556962025301</v>
      </c>
      <c r="P2020" s="24">
        <v>1.7422666666666666</v>
      </c>
      <c r="Q2020" s="71">
        <v>0.23078988588051019</v>
      </c>
      <c r="R2020" s="24">
        <v>27.198531935176401</v>
      </c>
      <c r="S2020" s="24" t="s">
        <v>1044</v>
      </c>
      <c r="T2020" s="23">
        <v>2</v>
      </c>
      <c r="U2020" s="23">
        <v>1</v>
      </c>
      <c r="V2020" s="24" t="s">
        <v>1241</v>
      </c>
      <c r="W2020" s="24" t="s">
        <v>815</v>
      </c>
      <c r="X2020" s="24"/>
      <c r="Y2020" s="24"/>
      <c r="Z2020" s="24"/>
      <c r="AA2020" s="24"/>
    </row>
    <row r="2021" spans="1:27">
      <c r="A2021" s="24" t="s">
        <v>709</v>
      </c>
      <c r="B2021" s="24" t="s">
        <v>836</v>
      </c>
      <c r="C2021" s="23">
        <v>0.8</v>
      </c>
      <c r="D2021" s="47">
        <v>45155</v>
      </c>
      <c r="E2021" s="24"/>
      <c r="F2021" s="510">
        <v>8</v>
      </c>
      <c r="G2021" s="24">
        <v>1</v>
      </c>
      <c r="H2021" s="24">
        <v>0.1</v>
      </c>
      <c r="I2021" s="988">
        <v>0.1</v>
      </c>
      <c r="J2021" s="24">
        <v>9.75</v>
      </c>
      <c r="K2021" s="24">
        <v>24.7</v>
      </c>
      <c r="L2021" s="24">
        <v>4.2</v>
      </c>
      <c r="M2021" s="24" t="s">
        <v>1236</v>
      </c>
      <c r="N2021" s="25">
        <v>1.1631223628691982</v>
      </c>
      <c r="O2021" s="25">
        <v>0.32854430379746852</v>
      </c>
      <c r="P2021" s="24">
        <v>1.4916666666666667</v>
      </c>
      <c r="Q2021" s="71">
        <v>0.30771984784068029</v>
      </c>
      <c r="R2021" s="24">
        <v>24.252869399428</v>
      </c>
      <c r="S2021" s="24" t="s">
        <v>1044</v>
      </c>
      <c r="T2021" s="23">
        <v>2</v>
      </c>
      <c r="U2021" s="23">
        <v>1</v>
      </c>
      <c r="V2021" s="24" t="s">
        <v>1241</v>
      </c>
      <c r="W2021" s="24" t="s">
        <v>815</v>
      </c>
      <c r="X2021" s="24"/>
      <c r="Y2021" s="24"/>
      <c r="Z2021" s="24"/>
      <c r="AA2021" s="24"/>
    </row>
    <row r="2022" spans="1:27">
      <c r="A2022" s="24" t="s">
        <v>709</v>
      </c>
      <c r="B2022" s="24" t="s">
        <v>818</v>
      </c>
      <c r="C2022" s="23">
        <v>0.5</v>
      </c>
      <c r="D2022" s="47">
        <v>45040</v>
      </c>
      <c r="E2022" s="24"/>
      <c r="F2022" s="510">
        <v>2</v>
      </c>
      <c r="G2022" s="24">
        <v>5.0999999999999996</v>
      </c>
      <c r="H2022" s="24">
        <v>2.1749999999999998</v>
      </c>
      <c r="I2022" s="988">
        <v>0.4264705882352941</v>
      </c>
      <c r="J2022" s="24">
        <v>10.38</v>
      </c>
      <c r="K2022" s="24">
        <v>13.3</v>
      </c>
      <c r="L2022" s="24">
        <v>6.42</v>
      </c>
      <c r="M2022" s="24">
        <v>26.1</v>
      </c>
      <c r="N2022" s="24">
        <v>2.0090295358649799</v>
      </c>
      <c r="O2022" s="24">
        <v>2.5017704641350198</v>
      </c>
      <c r="P2022" s="24">
        <v>4.5107999999999997</v>
      </c>
      <c r="Q2022" s="24">
        <v>1.3981103550181067</v>
      </c>
      <c r="R2022" s="24">
        <v>54.146662898059176</v>
      </c>
      <c r="S2022" s="24" t="s">
        <v>1025</v>
      </c>
      <c r="T2022" s="23">
        <v>3</v>
      </c>
      <c r="U2022" s="23">
        <v>2</v>
      </c>
      <c r="V2022" s="24" t="s">
        <v>1105</v>
      </c>
      <c r="W2022" s="24" t="s">
        <v>815</v>
      </c>
      <c r="X2022" s="24"/>
      <c r="Y2022" s="24"/>
      <c r="Z2022" s="24"/>
      <c r="AA2022" s="24"/>
    </row>
    <row r="2023" spans="1:27">
      <c r="A2023" s="24" t="s">
        <v>709</v>
      </c>
      <c r="B2023" s="24" t="s">
        <v>818</v>
      </c>
      <c r="C2023" s="23">
        <v>1</v>
      </c>
      <c r="D2023" s="47">
        <v>45040</v>
      </c>
      <c r="E2023" s="24"/>
      <c r="F2023" s="510">
        <v>2</v>
      </c>
      <c r="G2023" s="24">
        <v>5.0999999999999996</v>
      </c>
      <c r="H2023" s="24">
        <v>2.1749999999999998</v>
      </c>
      <c r="I2023" s="988">
        <v>0.4264705882352941</v>
      </c>
      <c r="J2023" s="24">
        <v>9.9600000000000009</v>
      </c>
      <c r="K2023" s="24">
        <v>13</v>
      </c>
      <c r="L2023" s="24" t="s">
        <v>811</v>
      </c>
      <c r="M2023" s="24" t="s">
        <v>811</v>
      </c>
      <c r="N2023" s="24" t="s">
        <v>811</v>
      </c>
      <c r="O2023" s="24" t="s">
        <v>811</v>
      </c>
      <c r="P2023" s="24" t="s">
        <v>815</v>
      </c>
      <c r="Q2023" s="24" t="s">
        <v>811</v>
      </c>
      <c r="R2023" s="24" t="s">
        <v>811</v>
      </c>
      <c r="S2023" s="24" t="s">
        <v>1025</v>
      </c>
      <c r="T2023" s="23">
        <v>3</v>
      </c>
      <c r="U2023" s="23">
        <v>2</v>
      </c>
      <c r="V2023" s="24" t="s">
        <v>1105</v>
      </c>
      <c r="W2023" s="24" t="s">
        <v>815</v>
      </c>
      <c r="X2023" s="24"/>
      <c r="Y2023" s="24"/>
      <c r="Z2023" s="24"/>
      <c r="AA2023" s="24"/>
    </row>
    <row r="2024" spans="1:27">
      <c r="A2024" s="24" t="s">
        <v>709</v>
      </c>
      <c r="B2024" s="24" t="s">
        <v>818</v>
      </c>
      <c r="C2024" s="23">
        <v>2</v>
      </c>
      <c r="D2024" s="47">
        <v>45040</v>
      </c>
      <c r="E2024" s="24"/>
      <c r="F2024" s="510">
        <v>2</v>
      </c>
      <c r="G2024" s="24">
        <v>5.0999999999999996</v>
      </c>
      <c r="H2024" s="24">
        <v>2.1749999999999998</v>
      </c>
      <c r="I2024" s="988">
        <v>0.4264705882352941</v>
      </c>
      <c r="J2024" s="24">
        <v>9.94</v>
      </c>
      <c r="K2024" s="24">
        <v>13</v>
      </c>
      <c r="L2024" s="24" t="s">
        <v>811</v>
      </c>
      <c r="M2024" s="24" t="s">
        <v>811</v>
      </c>
      <c r="N2024" s="24" t="s">
        <v>811</v>
      </c>
      <c r="O2024" s="24" t="s">
        <v>811</v>
      </c>
      <c r="P2024" s="24" t="s">
        <v>815</v>
      </c>
      <c r="Q2024" s="24" t="s">
        <v>811</v>
      </c>
      <c r="R2024" s="24" t="s">
        <v>811</v>
      </c>
      <c r="S2024" s="24" t="s">
        <v>1025</v>
      </c>
      <c r="T2024" s="23">
        <v>3</v>
      </c>
      <c r="U2024" s="23">
        <v>2</v>
      </c>
      <c r="V2024" s="24" t="s">
        <v>1105</v>
      </c>
      <c r="W2024" s="24" t="s">
        <v>815</v>
      </c>
      <c r="X2024" s="24"/>
      <c r="Y2024" s="24"/>
      <c r="Z2024" s="24"/>
      <c r="AA2024" s="24"/>
    </row>
    <row r="2025" spans="1:27">
      <c r="A2025" s="24" t="s">
        <v>709</v>
      </c>
      <c r="B2025" s="24" t="s">
        <v>818</v>
      </c>
      <c r="C2025" s="23">
        <v>3</v>
      </c>
      <c r="D2025" s="47">
        <v>45040</v>
      </c>
      <c r="E2025" s="24"/>
      <c r="F2025" s="510">
        <v>2</v>
      </c>
      <c r="G2025" s="24">
        <v>5.0999999999999996</v>
      </c>
      <c r="H2025" s="24">
        <v>2.1749999999999998</v>
      </c>
      <c r="I2025" s="988">
        <v>0.4264705882352941</v>
      </c>
      <c r="J2025" s="24">
        <v>9.91</v>
      </c>
      <c r="K2025" s="24">
        <v>12.4</v>
      </c>
      <c r="L2025" s="24" t="s">
        <v>811</v>
      </c>
      <c r="M2025" s="24" t="s">
        <v>811</v>
      </c>
      <c r="N2025" s="24" t="s">
        <v>811</v>
      </c>
      <c r="O2025" s="24" t="s">
        <v>811</v>
      </c>
      <c r="P2025" s="24" t="s">
        <v>815</v>
      </c>
      <c r="Q2025" s="24" t="s">
        <v>811</v>
      </c>
      <c r="R2025" s="24" t="s">
        <v>811</v>
      </c>
      <c r="S2025" s="24" t="s">
        <v>1025</v>
      </c>
      <c r="T2025" s="23">
        <v>3</v>
      </c>
      <c r="U2025" s="23">
        <v>2</v>
      </c>
      <c r="V2025" s="24" t="s">
        <v>1105</v>
      </c>
      <c r="W2025" s="24" t="s">
        <v>815</v>
      </c>
      <c r="X2025" s="24"/>
      <c r="Y2025" s="24"/>
      <c r="Z2025" s="24"/>
      <c r="AA2025" s="24"/>
    </row>
    <row r="2026" spans="1:27">
      <c r="A2026" s="24" t="s">
        <v>709</v>
      </c>
      <c r="B2026" s="24" t="s">
        <v>818</v>
      </c>
      <c r="C2026" s="23">
        <v>4</v>
      </c>
      <c r="D2026" s="47">
        <v>45040</v>
      </c>
      <c r="E2026" s="24"/>
      <c r="F2026" s="510">
        <v>2</v>
      </c>
      <c r="G2026" s="24">
        <v>5.0999999999999996</v>
      </c>
      <c r="H2026" s="24">
        <v>2.1749999999999998</v>
      </c>
      <c r="I2026" s="988">
        <v>0.4264705882352941</v>
      </c>
      <c r="J2026" s="24">
        <v>9.91</v>
      </c>
      <c r="K2026" s="24">
        <v>12.9</v>
      </c>
      <c r="L2026" s="24">
        <v>6.35</v>
      </c>
      <c r="M2026" s="24">
        <v>27.6</v>
      </c>
      <c r="N2026" s="24">
        <v>1.9637130801687768</v>
      </c>
      <c r="O2026" s="24">
        <v>2.1890869198312233</v>
      </c>
      <c r="P2026" s="24">
        <v>4.1528</v>
      </c>
      <c r="Q2026" s="24">
        <v>1.5196851684979422</v>
      </c>
      <c r="R2026" s="24">
        <v>58.979902016205024</v>
      </c>
      <c r="S2026" s="24" t="s">
        <v>1025</v>
      </c>
      <c r="T2026" s="23">
        <v>3</v>
      </c>
      <c r="U2026" s="23">
        <v>2</v>
      </c>
      <c r="V2026" s="24" t="s">
        <v>1105</v>
      </c>
      <c r="W2026" s="24" t="s">
        <v>815</v>
      </c>
      <c r="X2026" s="24"/>
      <c r="Y2026" s="24"/>
      <c r="Z2026" s="24"/>
      <c r="AA2026" s="24"/>
    </row>
    <row r="2027" spans="1:27">
      <c r="A2027" s="24" t="s">
        <v>709</v>
      </c>
      <c r="B2027" s="24" t="s">
        <v>818</v>
      </c>
      <c r="C2027" s="23">
        <v>0.5</v>
      </c>
      <c r="D2027" s="47">
        <v>45183</v>
      </c>
      <c r="E2027" s="24"/>
      <c r="F2027" s="510">
        <v>2</v>
      </c>
      <c r="G2027" s="24">
        <v>5.7</v>
      </c>
      <c r="H2027" s="24">
        <v>1.1499999999999999</v>
      </c>
      <c r="I2027" s="988">
        <v>0.20175438596491227</v>
      </c>
      <c r="J2027" s="24">
        <v>8.16</v>
      </c>
      <c r="K2027" s="24">
        <v>25.5</v>
      </c>
      <c r="L2027" s="24">
        <v>6.43</v>
      </c>
      <c r="M2027" s="23">
        <v>28.7</v>
      </c>
      <c r="N2027" s="24">
        <v>9.2898734177215196</v>
      </c>
      <c r="O2027" s="24">
        <v>2.5000000000000001E-2</v>
      </c>
      <c r="P2027" s="24">
        <v>9.31487341772152</v>
      </c>
      <c r="Q2027" s="24">
        <v>0.78303324857774959</v>
      </c>
      <c r="R2027" s="24">
        <v>48.647530981887499</v>
      </c>
      <c r="S2027" s="24" t="s">
        <v>1025</v>
      </c>
      <c r="T2027" s="23">
        <v>2</v>
      </c>
      <c r="U2027" s="23">
        <v>2</v>
      </c>
      <c r="V2027" s="24" t="s">
        <v>1233</v>
      </c>
      <c r="W2027" s="24" t="s">
        <v>815</v>
      </c>
      <c r="X2027" s="24"/>
      <c r="Y2027" s="24"/>
      <c r="Z2027" s="24"/>
      <c r="AA2027" s="24"/>
    </row>
    <row r="2028" spans="1:27">
      <c r="A2028" s="24" t="s">
        <v>709</v>
      </c>
      <c r="B2028" s="24" t="s">
        <v>818</v>
      </c>
      <c r="C2028" s="23">
        <v>1</v>
      </c>
      <c r="D2028" s="47">
        <v>45183</v>
      </c>
      <c r="E2028" s="24"/>
      <c r="F2028" s="510">
        <v>2</v>
      </c>
      <c r="G2028" s="24">
        <v>5.7</v>
      </c>
      <c r="H2028" s="24">
        <v>1.1499999999999999</v>
      </c>
      <c r="I2028" s="988">
        <v>0.20175438596491227</v>
      </c>
      <c r="J2028" s="24">
        <v>8.15</v>
      </c>
      <c r="K2028" s="24">
        <v>25.6</v>
      </c>
      <c r="L2028" s="24" t="s">
        <v>811</v>
      </c>
      <c r="M2028" s="24" t="s">
        <v>811</v>
      </c>
      <c r="N2028" s="24" t="s">
        <v>811</v>
      </c>
      <c r="O2028" s="24" t="s">
        <v>811</v>
      </c>
      <c r="P2028" s="24" t="s">
        <v>815</v>
      </c>
      <c r="Q2028" s="24" t="s">
        <v>811</v>
      </c>
      <c r="R2028" s="24" t="s">
        <v>811</v>
      </c>
      <c r="S2028" s="24" t="s">
        <v>1025</v>
      </c>
      <c r="T2028" s="23">
        <v>2</v>
      </c>
      <c r="U2028" s="23">
        <v>2</v>
      </c>
      <c r="V2028" s="24" t="s">
        <v>1233</v>
      </c>
      <c r="W2028" s="24" t="s">
        <v>815</v>
      </c>
      <c r="X2028" s="24"/>
      <c r="Y2028" s="24"/>
      <c r="Z2028" s="24"/>
      <c r="AA2028" s="24"/>
    </row>
    <row r="2029" spans="1:27">
      <c r="A2029" s="24" t="s">
        <v>709</v>
      </c>
      <c r="B2029" s="24" t="s">
        <v>818</v>
      </c>
      <c r="C2029" s="23">
        <v>2</v>
      </c>
      <c r="D2029" s="47">
        <v>45183</v>
      </c>
      <c r="E2029" s="24"/>
      <c r="F2029" s="510">
        <v>2</v>
      </c>
      <c r="G2029" s="24">
        <v>5.7</v>
      </c>
      <c r="H2029" s="24">
        <v>1.1499999999999999</v>
      </c>
      <c r="I2029" s="988">
        <v>0.20175438596491227</v>
      </c>
      <c r="J2029" s="24">
        <v>6.92</v>
      </c>
      <c r="K2029" s="24">
        <v>25.3</v>
      </c>
      <c r="L2029" s="24" t="s">
        <v>811</v>
      </c>
      <c r="M2029" s="24" t="s">
        <v>811</v>
      </c>
      <c r="N2029" s="24" t="s">
        <v>811</v>
      </c>
      <c r="O2029" s="24" t="s">
        <v>811</v>
      </c>
      <c r="P2029" s="24" t="s">
        <v>815</v>
      </c>
      <c r="Q2029" s="24" t="s">
        <v>811</v>
      </c>
      <c r="R2029" s="24" t="s">
        <v>811</v>
      </c>
      <c r="S2029" s="24" t="s">
        <v>1025</v>
      </c>
      <c r="T2029" s="23">
        <v>2</v>
      </c>
      <c r="U2029" s="23">
        <v>2</v>
      </c>
      <c r="V2029" s="24" t="s">
        <v>1233</v>
      </c>
      <c r="W2029" s="24" t="s">
        <v>815</v>
      </c>
      <c r="X2029" s="24"/>
      <c r="Y2029" s="24"/>
      <c r="Z2029" s="24"/>
      <c r="AA2029" s="24"/>
    </row>
    <row r="2030" spans="1:27">
      <c r="A2030" s="24" t="s">
        <v>709</v>
      </c>
      <c r="B2030" s="24" t="s">
        <v>818</v>
      </c>
      <c r="C2030" s="23">
        <v>3</v>
      </c>
      <c r="D2030" s="47">
        <v>45183</v>
      </c>
      <c r="E2030" s="24"/>
      <c r="F2030" s="510">
        <v>2</v>
      </c>
      <c r="G2030" s="24">
        <v>5.7</v>
      </c>
      <c r="H2030" s="24">
        <v>1.1499999999999999</v>
      </c>
      <c r="I2030" s="988">
        <v>0.20175438596491227</v>
      </c>
      <c r="J2030" s="24">
        <v>7.89</v>
      </c>
      <c r="K2030" s="24">
        <v>23.2</v>
      </c>
      <c r="L2030" s="24" t="s">
        <v>811</v>
      </c>
      <c r="M2030" s="24" t="s">
        <v>811</v>
      </c>
      <c r="N2030" s="24" t="s">
        <v>811</v>
      </c>
      <c r="O2030" s="24" t="s">
        <v>811</v>
      </c>
      <c r="P2030" s="24" t="s">
        <v>815</v>
      </c>
      <c r="Q2030" s="24" t="s">
        <v>811</v>
      </c>
      <c r="R2030" s="24" t="s">
        <v>811</v>
      </c>
      <c r="S2030" s="24" t="s">
        <v>1025</v>
      </c>
      <c r="T2030" s="23">
        <v>2</v>
      </c>
      <c r="U2030" s="23">
        <v>2</v>
      </c>
      <c r="V2030" s="24" t="s">
        <v>1233</v>
      </c>
      <c r="W2030" s="24" t="s">
        <v>815</v>
      </c>
      <c r="X2030" s="24"/>
      <c r="Y2030" s="24"/>
      <c r="Z2030" s="24"/>
      <c r="AA2030" s="24"/>
    </row>
    <row r="2031" spans="1:27">
      <c r="A2031" s="24" t="s">
        <v>709</v>
      </c>
      <c r="B2031" s="24" t="s">
        <v>818</v>
      </c>
      <c r="C2031" s="23">
        <v>4</v>
      </c>
      <c r="D2031" s="47">
        <v>45183</v>
      </c>
      <c r="E2031" s="24"/>
      <c r="F2031" s="510">
        <v>2</v>
      </c>
      <c r="G2031" s="24">
        <v>5.7</v>
      </c>
      <c r="H2031" s="24">
        <v>1.1499999999999999</v>
      </c>
      <c r="I2031" s="988">
        <v>0.20175438596491227</v>
      </c>
      <c r="J2031" s="24">
        <v>0.41</v>
      </c>
      <c r="K2031" s="24">
        <v>18.600000000000001</v>
      </c>
      <c r="L2031" s="24" t="s">
        <v>811</v>
      </c>
      <c r="M2031" s="24" t="s">
        <v>811</v>
      </c>
      <c r="N2031" s="24" t="s">
        <v>811</v>
      </c>
      <c r="O2031" s="24" t="s">
        <v>811</v>
      </c>
      <c r="P2031" s="24" t="s">
        <v>815</v>
      </c>
      <c r="Q2031" s="24" t="s">
        <v>811</v>
      </c>
      <c r="R2031" s="24" t="s">
        <v>811</v>
      </c>
      <c r="S2031" s="24" t="s">
        <v>1025</v>
      </c>
      <c r="T2031" s="23">
        <v>2</v>
      </c>
      <c r="U2031" s="23">
        <v>2</v>
      </c>
      <c r="V2031" s="24" t="s">
        <v>1233</v>
      </c>
      <c r="W2031" s="24" t="s">
        <v>815</v>
      </c>
      <c r="X2031" s="24"/>
      <c r="Y2031" s="24"/>
      <c r="Z2031" s="24"/>
      <c r="AA2031" s="24"/>
    </row>
    <row r="2032" spans="1:27">
      <c r="A2032" s="24" t="s">
        <v>709</v>
      </c>
      <c r="B2032" s="24" t="s">
        <v>818</v>
      </c>
      <c r="C2032" s="23">
        <v>5</v>
      </c>
      <c r="D2032" s="47">
        <v>45183</v>
      </c>
      <c r="E2032" s="24"/>
      <c r="F2032" s="510">
        <v>2</v>
      </c>
      <c r="G2032" s="24">
        <v>5.7</v>
      </c>
      <c r="H2032" s="24">
        <v>1.1499999999999999</v>
      </c>
      <c r="I2032" s="988">
        <v>0.20175438596491227</v>
      </c>
      <c r="J2032" s="24">
        <v>0.28000000000000003</v>
      </c>
      <c r="K2032" s="24">
        <v>14.8</v>
      </c>
      <c r="L2032" s="24">
        <v>6.67</v>
      </c>
      <c r="M2032" s="24">
        <v>38.9</v>
      </c>
      <c r="N2032" s="24">
        <v>8.7611814345991572</v>
      </c>
      <c r="O2032" s="24">
        <v>5.0814852320675135</v>
      </c>
      <c r="P2032" s="24">
        <v>13.84266666666667</v>
      </c>
      <c r="Q2032" s="24">
        <v>1.2850001245423071</v>
      </c>
      <c r="R2032" s="24">
        <v>52.079370829361302</v>
      </c>
      <c r="S2032" s="24" t="s">
        <v>1025</v>
      </c>
      <c r="T2032" s="23">
        <v>2</v>
      </c>
      <c r="U2032" s="23">
        <v>2</v>
      </c>
      <c r="V2032" s="24" t="s">
        <v>1233</v>
      </c>
      <c r="W2032" s="24" t="s">
        <v>815</v>
      </c>
      <c r="X2032" s="24"/>
      <c r="Y2032" s="24"/>
      <c r="Z2032" s="24"/>
      <c r="AA2032" s="24"/>
    </row>
    <row r="2033" spans="1:27">
      <c r="A2033" s="24" t="s">
        <v>709</v>
      </c>
      <c r="B2033" s="24" t="s">
        <v>957</v>
      </c>
      <c r="C2033" s="23">
        <v>0.5</v>
      </c>
      <c r="D2033" s="47">
        <v>45020</v>
      </c>
      <c r="E2033" s="24"/>
      <c r="F2033" s="510">
        <v>3</v>
      </c>
      <c r="G2033" s="24">
        <v>10.5</v>
      </c>
      <c r="H2033" s="24">
        <v>6.85</v>
      </c>
      <c r="I2033" s="988">
        <v>0.65238095238095239</v>
      </c>
      <c r="J2033" s="24">
        <v>12.36</v>
      </c>
      <c r="K2033" s="24">
        <v>9.9</v>
      </c>
      <c r="L2033" s="24">
        <v>5.0599999999999996</v>
      </c>
      <c r="M2033" s="24">
        <v>1.1000000000000001</v>
      </c>
      <c r="N2033" s="24">
        <v>1.4350210970464137</v>
      </c>
      <c r="O2033" s="24">
        <v>0.48624556962025345</v>
      </c>
      <c r="P2033" s="24">
        <v>1.9212666666666671</v>
      </c>
      <c r="Q2033" s="71">
        <v>0.77193045673225713</v>
      </c>
      <c r="R2033" s="24">
        <v>12.607657810439044</v>
      </c>
      <c r="S2033" s="24" t="s">
        <v>1033</v>
      </c>
      <c r="T2033" s="23">
        <v>2</v>
      </c>
      <c r="U2033" s="23">
        <v>2</v>
      </c>
      <c r="V2033" s="24" t="s">
        <v>1105</v>
      </c>
      <c r="W2033" s="24" t="s">
        <v>815</v>
      </c>
      <c r="X2033" s="24"/>
      <c r="Y2033" s="24"/>
      <c r="Z2033" s="24"/>
      <c r="AA2033" s="24"/>
    </row>
    <row r="2034" spans="1:27">
      <c r="A2034" s="24" t="s">
        <v>709</v>
      </c>
      <c r="B2034" s="24" t="s">
        <v>957</v>
      </c>
      <c r="C2034" s="23">
        <v>1</v>
      </c>
      <c r="D2034" s="47">
        <v>45020</v>
      </c>
      <c r="E2034" s="24"/>
      <c r="F2034" s="510">
        <v>3</v>
      </c>
      <c r="G2034" s="24">
        <v>10.5</v>
      </c>
      <c r="H2034" s="24">
        <v>6.85</v>
      </c>
      <c r="I2034" s="988">
        <v>0.65238095238095239</v>
      </c>
      <c r="J2034" s="24">
        <v>12.38</v>
      </c>
      <c r="K2034" s="24">
        <v>9.8000000000000007</v>
      </c>
      <c r="L2034" s="24" t="s">
        <v>811</v>
      </c>
      <c r="M2034" s="24" t="s">
        <v>811</v>
      </c>
      <c r="N2034" s="24" t="s">
        <v>811</v>
      </c>
      <c r="O2034" s="24" t="s">
        <v>811</v>
      </c>
      <c r="P2034" s="24" t="s">
        <v>815</v>
      </c>
      <c r="Q2034" s="24" t="s">
        <v>811</v>
      </c>
      <c r="R2034" s="24" t="s">
        <v>811</v>
      </c>
      <c r="S2034" s="24" t="s">
        <v>1033</v>
      </c>
      <c r="T2034" s="23">
        <v>2</v>
      </c>
      <c r="U2034" s="23">
        <v>2</v>
      </c>
      <c r="V2034" s="24" t="s">
        <v>1105</v>
      </c>
      <c r="W2034" s="24" t="s">
        <v>815</v>
      </c>
      <c r="X2034" s="24"/>
      <c r="Y2034" s="24"/>
      <c r="Z2034" s="24"/>
      <c r="AA2034" s="24"/>
    </row>
    <row r="2035" spans="1:27">
      <c r="A2035" s="24" t="s">
        <v>709</v>
      </c>
      <c r="B2035" s="24" t="s">
        <v>957</v>
      </c>
      <c r="C2035" s="23">
        <v>2</v>
      </c>
      <c r="D2035" s="47">
        <v>45020</v>
      </c>
      <c r="E2035" s="24"/>
      <c r="F2035" s="510">
        <v>3</v>
      </c>
      <c r="G2035" s="24">
        <v>10.5</v>
      </c>
      <c r="H2035" s="24">
        <v>6.85</v>
      </c>
      <c r="I2035" s="988">
        <v>0.65238095238095239</v>
      </c>
      <c r="J2035" s="24">
        <v>12.36</v>
      </c>
      <c r="K2035" s="24">
        <v>9.6999999999999993</v>
      </c>
      <c r="L2035" s="24" t="s">
        <v>811</v>
      </c>
      <c r="M2035" s="24" t="s">
        <v>811</v>
      </c>
      <c r="N2035" s="24" t="s">
        <v>811</v>
      </c>
      <c r="O2035" s="24" t="s">
        <v>811</v>
      </c>
      <c r="P2035" s="24" t="s">
        <v>815</v>
      </c>
      <c r="Q2035" s="24" t="s">
        <v>811</v>
      </c>
      <c r="R2035" s="24" t="s">
        <v>811</v>
      </c>
      <c r="S2035" s="24" t="s">
        <v>1033</v>
      </c>
      <c r="T2035" s="23">
        <v>2</v>
      </c>
      <c r="U2035" s="23">
        <v>2</v>
      </c>
      <c r="V2035" s="24" t="s">
        <v>1105</v>
      </c>
      <c r="W2035" s="24" t="s">
        <v>815</v>
      </c>
      <c r="X2035" s="24"/>
      <c r="Y2035" s="24"/>
      <c r="Z2035" s="24"/>
      <c r="AA2035" s="24"/>
    </row>
    <row r="2036" spans="1:27">
      <c r="A2036" s="24" t="s">
        <v>709</v>
      </c>
      <c r="B2036" s="24" t="s">
        <v>957</v>
      </c>
      <c r="C2036" s="23">
        <v>3</v>
      </c>
      <c r="D2036" s="47">
        <v>45020</v>
      </c>
      <c r="E2036" s="24"/>
      <c r="F2036" s="510">
        <v>3</v>
      </c>
      <c r="G2036" s="24">
        <v>10.5</v>
      </c>
      <c r="H2036" s="24">
        <v>6.85</v>
      </c>
      <c r="I2036" s="988">
        <v>0.65238095238095239</v>
      </c>
      <c r="J2036" s="24">
        <v>12.36</v>
      </c>
      <c r="K2036" s="24">
        <v>9.6999999999999993</v>
      </c>
      <c r="L2036" s="24">
        <v>5.0999999999999996</v>
      </c>
      <c r="M2036" s="24">
        <v>1.5</v>
      </c>
      <c r="N2036" s="24">
        <v>0.81569620253164599</v>
      </c>
      <c r="O2036" s="24">
        <v>1.4158371308016877</v>
      </c>
      <c r="P2036" s="24">
        <v>2.2315333333333336</v>
      </c>
      <c r="Q2036" s="24">
        <v>0.6386602327561739</v>
      </c>
      <c r="R2036" s="24">
        <v>15.158534011682686</v>
      </c>
      <c r="S2036" s="24" t="s">
        <v>1033</v>
      </c>
      <c r="T2036" s="23">
        <v>2</v>
      </c>
      <c r="U2036" s="23">
        <v>2</v>
      </c>
      <c r="V2036" s="24" t="s">
        <v>1105</v>
      </c>
      <c r="W2036" s="24" t="s">
        <v>815</v>
      </c>
      <c r="X2036" s="24"/>
      <c r="Y2036" s="24"/>
      <c r="Z2036" s="24"/>
      <c r="AA2036" s="24"/>
    </row>
    <row r="2037" spans="1:27">
      <c r="A2037" s="24" t="s">
        <v>709</v>
      </c>
      <c r="B2037" s="24" t="s">
        <v>957</v>
      </c>
      <c r="C2037" s="23">
        <v>4</v>
      </c>
      <c r="D2037" s="47">
        <v>45020</v>
      </c>
      <c r="E2037" s="24"/>
      <c r="F2037" s="510">
        <v>3</v>
      </c>
      <c r="G2037" s="24">
        <v>10.5</v>
      </c>
      <c r="H2037" s="24">
        <v>6.85</v>
      </c>
      <c r="I2037" s="988">
        <v>0.65238095238095239</v>
      </c>
      <c r="J2037" s="24">
        <v>12.37</v>
      </c>
      <c r="K2037" s="24">
        <v>9.6</v>
      </c>
      <c r="L2037" s="24" t="s">
        <v>811</v>
      </c>
      <c r="M2037" s="24" t="s">
        <v>811</v>
      </c>
      <c r="N2037" s="24" t="s">
        <v>811</v>
      </c>
      <c r="O2037" s="24" t="s">
        <v>811</v>
      </c>
      <c r="P2037" s="24" t="s">
        <v>815</v>
      </c>
      <c r="Q2037" s="24" t="s">
        <v>811</v>
      </c>
      <c r="R2037" s="24" t="s">
        <v>811</v>
      </c>
      <c r="S2037" s="24" t="s">
        <v>1033</v>
      </c>
      <c r="T2037" s="23">
        <v>2</v>
      </c>
      <c r="U2037" s="23">
        <v>2</v>
      </c>
      <c r="V2037" s="24" t="s">
        <v>1105</v>
      </c>
      <c r="W2037" s="24" t="s">
        <v>815</v>
      </c>
      <c r="X2037" s="24"/>
      <c r="Y2037" s="24"/>
      <c r="Z2037" s="24"/>
      <c r="AA2037" s="24"/>
    </row>
    <row r="2038" spans="1:27">
      <c r="A2038" s="24" t="s">
        <v>709</v>
      </c>
      <c r="B2038" s="24" t="s">
        <v>957</v>
      </c>
      <c r="C2038" s="23">
        <v>5</v>
      </c>
      <c r="D2038" s="47">
        <v>45020</v>
      </c>
      <c r="E2038" s="24"/>
      <c r="F2038" s="510">
        <v>3</v>
      </c>
      <c r="G2038" s="24">
        <v>10.5</v>
      </c>
      <c r="H2038" s="24">
        <v>6.85</v>
      </c>
      <c r="I2038" s="988">
        <v>0.65238095238095239</v>
      </c>
      <c r="J2038" s="24">
        <v>12.41</v>
      </c>
      <c r="K2038" s="24">
        <v>9.5</v>
      </c>
      <c r="L2038" s="24" t="s">
        <v>811</v>
      </c>
      <c r="M2038" s="24" t="s">
        <v>811</v>
      </c>
      <c r="N2038" s="24" t="s">
        <v>811</v>
      </c>
      <c r="O2038" s="24" t="s">
        <v>811</v>
      </c>
      <c r="P2038" s="24" t="s">
        <v>815</v>
      </c>
      <c r="Q2038" s="24" t="s">
        <v>811</v>
      </c>
      <c r="R2038" s="24" t="s">
        <v>811</v>
      </c>
      <c r="S2038" s="24" t="s">
        <v>1033</v>
      </c>
      <c r="T2038" s="23">
        <v>2</v>
      </c>
      <c r="U2038" s="23">
        <v>2</v>
      </c>
      <c r="V2038" s="24" t="s">
        <v>1105</v>
      </c>
      <c r="W2038" s="24" t="s">
        <v>815</v>
      </c>
      <c r="X2038" s="24"/>
      <c r="Y2038" s="24"/>
      <c r="Z2038" s="24"/>
      <c r="AA2038" s="24"/>
    </row>
    <row r="2039" spans="1:27">
      <c r="A2039" s="24" t="s">
        <v>709</v>
      </c>
      <c r="B2039" s="24" t="s">
        <v>957</v>
      </c>
      <c r="C2039" s="23">
        <v>6</v>
      </c>
      <c r="D2039" s="47">
        <v>45020</v>
      </c>
      <c r="E2039" s="24"/>
      <c r="F2039" s="510">
        <v>3</v>
      </c>
      <c r="G2039" s="24">
        <v>10.5</v>
      </c>
      <c r="H2039" s="24">
        <v>6.85</v>
      </c>
      <c r="I2039" s="988">
        <v>0.65238095238095239</v>
      </c>
      <c r="J2039" s="24">
        <v>12.49</v>
      </c>
      <c r="K2039" s="24">
        <v>9.1999999999999993</v>
      </c>
      <c r="L2039" s="24" t="s">
        <v>811</v>
      </c>
      <c r="M2039" s="24" t="s">
        <v>811</v>
      </c>
      <c r="N2039" s="24" t="s">
        <v>811</v>
      </c>
      <c r="O2039" s="24" t="s">
        <v>811</v>
      </c>
      <c r="P2039" s="24" t="s">
        <v>815</v>
      </c>
      <c r="Q2039" s="24" t="s">
        <v>811</v>
      </c>
      <c r="R2039" s="24" t="s">
        <v>811</v>
      </c>
      <c r="S2039" s="24" t="s">
        <v>1033</v>
      </c>
      <c r="T2039" s="23">
        <v>2</v>
      </c>
      <c r="U2039" s="23">
        <v>2</v>
      </c>
      <c r="V2039" s="24" t="s">
        <v>1105</v>
      </c>
      <c r="W2039" s="24" t="s">
        <v>815</v>
      </c>
      <c r="X2039" s="24"/>
      <c r="Y2039" s="24"/>
      <c r="Z2039" s="24"/>
      <c r="AA2039" s="24"/>
    </row>
    <row r="2040" spans="1:27">
      <c r="A2040" s="24" t="s">
        <v>709</v>
      </c>
      <c r="B2040" s="24" t="s">
        <v>957</v>
      </c>
      <c r="C2040" s="23">
        <v>7</v>
      </c>
      <c r="D2040" s="47">
        <v>45020</v>
      </c>
      <c r="E2040" s="24"/>
      <c r="F2040" s="510">
        <v>3</v>
      </c>
      <c r="G2040" s="24">
        <v>10.5</v>
      </c>
      <c r="H2040" s="24">
        <v>6.85</v>
      </c>
      <c r="I2040" s="988">
        <v>0.65238095238095239</v>
      </c>
      <c r="J2040" s="24">
        <v>12.55</v>
      </c>
      <c r="K2040" s="24">
        <v>9</v>
      </c>
      <c r="L2040" s="24" t="s">
        <v>811</v>
      </c>
      <c r="M2040" s="24" t="s">
        <v>811</v>
      </c>
      <c r="N2040" s="24" t="s">
        <v>811</v>
      </c>
      <c r="O2040" s="24" t="s">
        <v>811</v>
      </c>
      <c r="P2040" s="24" t="s">
        <v>815</v>
      </c>
      <c r="Q2040" s="24" t="s">
        <v>811</v>
      </c>
      <c r="R2040" s="24" t="s">
        <v>811</v>
      </c>
      <c r="S2040" s="24" t="s">
        <v>1033</v>
      </c>
      <c r="T2040" s="23">
        <v>2</v>
      </c>
      <c r="U2040" s="23">
        <v>2</v>
      </c>
      <c r="V2040" s="24" t="s">
        <v>1105</v>
      </c>
      <c r="W2040" s="24" t="s">
        <v>815</v>
      </c>
      <c r="X2040" s="24"/>
      <c r="Y2040" s="24"/>
      <c r="Z2040" s="24"/>
      <c r="AA2040" s="24"/>
    </row>
    <row r="2041" spans="1:27">
      <c r="A2041" s="24" t="s">
        <v>709</v>
      </c>
      <c r="B2041" s="24" t="s">
        <v>957</v>
      </c>
      <c r="C2041" s="23">
        <v>8</v>
      </c>
      <c r="D2041" s="47">
        <v>45020</v>
      </c>
      <c r="E2041" s="24"/>
      <c r="F2041" s="510">
        <v>3</v>
      </c>
      <c r="G2041" s="24">
        <v>10.5</v>
      </c>
      <c r="H2041" s="24">
        <v>6.85</v>
      </c>
      <c r="I2041" s="988">
        <v>0.65238095238095239</v>
      </c>
      <c r="J2041" s="24">
        <v>12.65</v>
      </c>
      <c r="K2041" s="24">
        <v>8.6999999999999993</v>
      </c>
      <c r="L2041" s="24" t="s">
        <v>811</v>
      </c>
      <c r="M2041" s="24" t="s">
        <v>811</v>
      </c>
      <c r="N2041" s="24" t="s">
        <v>811</v>
      </c>
      <c r="O2041" s="24" t="s">
        <v>811</v>
      </c>
      <c r="P2041" s="24" t="s">
        <v>815</v>
      </c>
      <c r="Q2041" s="24" t="s">
        <v>811</v>
      </c>
      <c r="R2041" s="24" t="s">
        <v>811</v>
      </c>
      <c r="S2041" s="24" t="s">
        <v>1033</v>
      </c>
      <c r="T2041" s="23">
        <v>2</v>
      </c>
      <c r="U2041" s="23">
        <v>2</v>
      </c>
      <c r="V2041" s="24" t="s">
        <v>1105</v>
      </c>
      <c r="W2041" s="24" t="s">
        <v>815</v>
      </c>
      <c r="X2041" s="24"/>
      <c r="Y2041" s="24"/>
      <c r="Z2041" s="24"/>
      <c r="AA2041" s="24"/>
    </row>
    <row r="2042" spans="1:27">
      <c r="A2042" s="24" t="s">
        <v>709</v>
      </c>
      <c r="B2042" s="24" t="s">
        <v>957</v>
      </c>
      <c r="C2042" s="23">
        <v>9</v>
      </c>
      <c r="D2042" s="47">
        <v>45020</v>
      </c>
      <c r="E2042" s="24"/>
      <c r="F2042" s="510">
        <v>3</v>
      </c>
      <c r="G2042" s="24">
        <v>10.5</v>
      </c>
      <c r="H2042" s="24">
        <v>6.85</v>
      </c>
      <c r="I2042" s="988">
        <v>0.65238095238095239</v>
      </c>
      <c r="J2042" s="24">
        <v>12.81</v>
      </c>
      <c r="K2042" s="24">
        <v>8.4</v>
      </c>
      <c r="L2042" s="24">
        <v>5.16</v>
      </c>
      <c r="M2042" s="24">
        <v>0.70000000000000018</v>
      </c>
      <c r="N2042" s="24">
        <v>2.990886075949367</v>
      </c>
      <c r="O2042" s="24">
        <v>2.5000000000000001E-2</v>
      </c>
      <c r="P2042" s="24">
        <v>3.0158860759493669</v>
      </c>
      <c r="Q2042" s="24">
        <v>0.7096224808401933</v>
      </c>
      <c r="R2042" s="24">
        <v>11.050280761258717</v>
      </c>
      <c r="S2042" s="24" t="s">
        <v>1033</v>
      </c>
      <c r="T2042" s="23">
        <v>2</v>
      </c>
      <c r="U2042" s="23">
        <v>2</v>
      </c>
      <c r="V2042" s="24" t="s">
        <v>1105</v>
      </c>
      <c r="W2042" s="24" t="s">
        <v>815</v>
      </c>
      <c r="X2042" s="24"/>
      <c r="Y2042" s="24"/>
      <c r="Z2042" s="24"/>
      <c r="AA2042" s="24"/>
    </row>
    <row r="2043" spans="1:27">
      <c r="A2043" s="24" t="s">
        <v>709</v>
      </c>
      <c r="B2043" s="24" t="s">
        <v>957</v>
      </c>
      <c r="C2043" s="23">
        <v>0.5</v>
      </c>
      <c r="D2043" s="47">
        <v>45162</v>
      </c>
      <c r="E2043" s="24"/>
      <c r="F2043" s="510">
        <v>3</v>
      </c>
      <c r="G2043" s="24">
        <v>8.8000000000000007</v>
      </c>
      <c r="H2043" s="24">
        <v>8.8000000000000007</v>
      </c>
      <c r="I2043" s="988">
        <v>1</v>
      </c>
      <c r="J2043" s="24">
        <v>7.65</v>
      </c>
      <c r="K2043" s="24">
        <v>25.3</v>
      </c>
      <c r="L2043" s="24">
        <v>4.84</v>
      </c>
      <c r="M2043" s="24">
        <v>0.5</v>
      </c>
      <c r="N2043" s="25">
        <v>1.1933333333333334</v>
      </c>
      <c r="O2043" s="25">
        <v>0.27446666666666725</v>
      </c>
      <c r="P2043" s="24">
        <v>1.4678000000000007</v>
      </c>
      <c r="Q2043" s="71">
        <v>0.15385992392034015</v>
      </c>
      <c r="R2043" s="24">
        <v>18.218551000953301</v>
      </c>
      <c r="S2043" s="24" t="s">
        <v>1033</v>
      </c>
      <c r="T2043" s="23">
        <v>1</v>
      </c>
      <c r="U2043" s="23">
        <v>1</v>
      </c>
      <c r="V2043" s="24" t="s">
        <v>1227</v>
      </c>
      <c r="W2043" s="24" t="s">
        <v>815</v>
      </c>
      <c r="X2043" s="24"/>
      <c r="Y2043" s="24"/>
      <c r="Z2043" s="24"/>
      <c r="AA2043" s="24"/>
    </row>
    <row r="2044" spans="1:27">
      <c r="A2044" s="24" t="s">
        <v>709</v>
      </c>
      <c r="B2044" s="24" t="s">
        <v>957</v>
      </c>
      <c r="C2044" s="23">
        <v>1</v>
      </c>
      <c r="D2044" s="47">
        <v>45162</v>
      </c>
      <c r="E2044" s="24"/>
      <c r="F2044" s="510">
        <v>3</v>
      </c>
      <c r="G2044" s="24">
        <v>8.8000000000000007</v>
      </c>
      <c r="H2044" s="24">
        <v>8.8000000000000007</v>
      </c>
      <c r="I2044" s="988">
        <v>1</v>
      </c>
      <c r="J2044" s="24">
        <v>7.67</v>
      </c>
      <c r="K2044" s="24">
        <v>25.3</v>
      </c>
      <c r="L2044" s="24" t="s">
        <v>811</v>
      </c>
      <c r="M2044" s="24" t="s">
        <v>811</v>
      </c>
      <c r="N2044" s="24" t="s">
        <v>811</v>
      </c>
      <c r="O2044" s="24" t="s">
        <v>811</v>
      </c>
      <c r="P2044" s="24" t="s">
        <v>815</v>
      </c>
      <c r="Q2044" s="24" t="s">
        <v>811</v>
      </c>
      <c r="R2044" s="24" t="s">
        <v>811</v>
      </c>
      <c r="S2044" s="24" t="s">
        <v>1033</v>
      </c>
      <c r="T2044" s="23">
        <v>1</v>
      </c>
      <c r="U2044" s="23">
        <v>1</v>
      </c>
      <c r="V2044" s="24" t="s">
        <v>1227</v>
      </c>
      <c r="W2044" s="24" t="s">
        <v>815</v>
      </c>
      <c r="X2044" s="24"/>
      <c r="Y2044" s="24"/>
      <c r="Z2044" s="24"/>
      <c r="AA2044" s="24"/>
    </row>
    <row r="2045" spans="1:27">
      <c r="A2045" s="24" t="s">
        <v>709</v>
      </c>
      <c r="B2045" s="24" t="s">
        <v>957</v>
      </c>
      <c r="C2045" s="23">
        <v>2</v>
      </c>
      <c r="D2045" s="47">
        <v>45162</v>
      </c>
      <c r="E2045" s="24"/>
      <c r="F2045" s="510">
        <v>3</v>
      </c>
      <c r="G2045" s="24">
        <v>8.8000000000000007</v>
      </c>
      <c r="H2045" s="24">
        <v>8.8000000000000007</v>
      </c>
      <c r="I2045" s="988">
        <v>1</v>
      </c>
      <c r="J2045" s="24">
        <v>7.65</v>
      </c>
      <c r="K2045" s="24">
        <v>25.3</v>
      </c>
      <c r="L2045" s="24" t="s">
        <v>811</v>
      </c>
      <c r="M2045" s="24" t="s">
        <v>811</v>
      </c>
      <c r="N2045" s="24" t="s">
        <v>811</v>
      </c>
      <c r="O2045" s="24" t="s">
        <v>811</v>
      </c>
      <c r="P2045" s="24" t="s">
        <v>815</v>
      </c>
      <c r="Q2045" s="24" t="s">
        <v>811</v>
      </c>
      <c r="R2045" s="24" t="s">
        <v>811</v>
      </c>
      <c r="S2045" s="24" t="s">
        <v>1033</v>
      </c>
      <c r="T2045" s="23">
        <v>1</v>
      </c>
      <c r="U2045" s="23">
        <v>1</v>
      </c>
      <c r="V2045" s="24" t="s">
        <v>1227</v>
      </c>
      <c r="W2045" s="24" t="s">
        <v>815</v>
      </c>
      <c r="X2045" s="24"/>
      <c r="Y2045" s="24"/>
      <c r="Z2045" s="24"/>
      <c r="AA2045" s="24"/>
    </row>
    <row r="2046" spans="1:27">
      <c r="A2046" s="24" t="s">
        <v>709</v>
      </c>
      <c r="B2046" s="24" t="s">
        <v>957</v>
      </c>
      <c r="C2046" s="23">
        <v>3</v>
      </c>
      <c r="D2046" s="47">
        <v>45162</v>
      </c>
      <c r="E2046" s="24"/>
      <c r="F2046" s="510">
        <v>3</v>
      </c>
      <c r="G2046" s="24">
        <v>8.8000000000000007</v>
      </c>
      <c r="H2046" s="24">
        <v>8.8000000000000007</v>
      </c>
      <c r="I2046" s="988">
        <v>1</v>
      </c>
      <c r="J2046" s="24">
        <v>7.56</v>
      </c>
      <c r="K2046" s="24">
        <v>25.3</v>
      </c>
      <c r="L2046" s="24">
        <v>4.8</v>
      </c>
      <c r="M2046" s="24">
        <v>0.5</v>
      </c>
      <c r="N2046" s="25">
        <v>0.83080168776371288</v>
      </c>
      <c r="O2046" s="25">
        <v>0.70859831223628744</v>
      </c>
      <c r="P2046" s="24">
        <v>1.5394000000000003</v>
      </c>
      <c r="Q2046" s="71">
        <v>0.15385992392034015</v>
      </c>
      <c r="R2046" s="24">
        <v>16.702821734985701</v>
      </c>
      <c r="S2046" s="24" t="s">
        <v>1033</v>
      </c>
      <c r="T2046" s="23">
        <v>1</v>
      </c>
      <c r="U2046" s="23">
        <v>1</v>
      </c>
      <c r="V2046" s="24" t="s">
        <v>1227</v>
      </c>
      <c r="W2046" s="24" t="s">
        <v>815</v>
      </c>
      <c r="X2046" s="24"/>
      <c r="Y2046" s="24"/>
      <c r="Z2046" s="24"/>
      <c r="AA2046" s="24"/>
    </row>
    <row r="2047" spans="1:27">
      <c r="A2047" s="24" t="s">
        <v>709</v>
      </c>
      <c r="B2047" s="24" t="s">
        <v>957</v>
      </c>
      <c r="C2047" s="23">
        <v>4</v>
      </c>
      <c r="D2047" s="47">
        <v>45162</v>
      </c>
      <c r="E2047" s="24"/>
      <c r="F2047" s="510">
        <v>3</v>
      </c>
      <c r="G2047" s="24">
        <v>8.8000000000000007</v>
      </c>
      <c r="H2047" s="24">
        <v>8.8000000000000007</v>
      </c>
      <c r="I2047" s="988">
        <v>1</v>
      </c>
      <c r="J2047" s="24">
        <v>7.54</v>
      </c>
      <c r="K2047" s="24">
        <v>25.3</v>
      </c>
      <c r="L2047" s="24" t="s">
        <v>811</v>
      </c>
      <c r="M2047" s="24" t="s">
        <v>811</v>
      </c>
      <c r="N2047" s="24" t="s">
        <v>811</v>
      </c>
      <c r="O2047" s="24" t="s">
        <v>811</v>
      </c>
      <c r="P2047" s="24" t="s">
        <v>815</v>
      </c>
      <c r="Q2047" s="24" t="s">
        <v>811</v>
      </c>
      <c r="R2047" s="24" t="s">
        <v>811</v>
      </c>
      <c r="S2047" s="24" t="s">
        <v>1033</v>
      </c>
      <c r="T2047" s="23">
        <v>1</v>
      </c>
      <c r="U2047" s="23">
        <v>1</v>
      </c>
      <c r="V2047" s="24" t="s">
        <v>1227</v>
      </c>
      <c r="W2047" s="24" t="s">
        <v>815</v>
      </c>
      <c r="X2047" s="24"/>
      <c r="Y2047" s="24"/>
      <c r="Z2047" s="24"/>
      <c r="AA2047" s="24"/>
    </row>
    <row r="2048" spans="1:27">
      <c r="A2048" s="24" t="s">
        <v>709</v>
      </c>
      <c r="B2048" s="24" t="s">
        <v>957</v>
      </c>
      <c r="C2048" s="23">
        <v>5</v>
      </c>
      <c r="D2048" s="47">
        <v>45162</v>
      </c>
      <c r="E2048" s="24"/>
      <c r="F2048" s="510">
        <v>3</v>
      </c>
      <c r="G2048" s="24">
        <v>8.8000000000000007</v>
      </c>
      <c r="H2048" s="24">
        <v>8.8000000000000007</v>
      </c>
      <c r="I2048" s="988">
        <v>1</v>
      </c>
      <c r="J2048" s="24">
        <v>7.52</v>
      </c>
      <c r="K2048" s="24">
        <v>25.3</v>
      </c>
      <c r="L2048" s="24" t="s">
        <v>811</v>
      </c>
      <c r="M2048" s="24" t="s">
        <v>811</v>
      </c>
      <c r="N2048" s="24" t="s">
        <v>811</v>
      </c>
      <c r="O2048" s="24" t="s">
        <v>811</v>
      </c>
      <c r="P2048" s="24" t="s">
        <v>815</v>
      </c>
      <c r="Q2048" s="24" t="s">
        <v>811</v>
      </c>
      <c r="R2048" s="24" t="s">
        <v>811</v>
      </c>
      <c r="S2048" s="24" t="s">
        <v>1033</v>
      </c>
      <c r="T2048" s="23">
        <v>1</v>
      </c>
      <c r="U2048" s="23">
        <v>1</v>
      </c>
      <c r="V2048" s="24" t="s">
        <v>1227</v>
      </c>
      <c r="W2048" s="24" t="s">
        <v>815</v>
      </c>
      <c r="X2048" s="24"/>
      <c r="Y2048" s="24"/>
      <c r="Z2048" s="24"/>
      <c r="AA2048" s="24"/>
    </row>
    <row r="2049" spans="1:27">
      <c r="A2049" s="24" t="s">
        <v>709</v>
      </c>
      <c r="B2049" s="24" t="s">
        <v>957</v>
      </c>
      <c r="C2049" s="23">
        <v>6</v>
      </c>
      <c r="D2049" s="47">
        <v>45162</v>
      </c>
      <c r="E2049" s="24"/>
      <c r="F2049" s="510">
        <v>3</v>
      </c>
      <c r="G2049" s="24">
        <v>8.8000000000000007</v>
      </c>
      <c r="H2049" s="24">
        <v>8.8000000000000007</v>
      </c>
      <c r="I2049" s="988">
        <v>1</v>
      </c>
      <c r="J2049" s="24">
        <v>7.45</v>
      </c>
      <c r="K2049" s="24">
        <v>25.3</v>
      </c>
      <c r="L2049" s="24" t="s">
        <v>811</v>
      </c>
      <c r="M2049" s="24" t="s">
        <v>811</v>
      </c>
      <c r="N2049" s="24" t="s">
        <v>811</v>
      </c>
      <c r="O2049" s="24" t="s">
        <v>811</v>
      </c>
      <c r="P2049" s="24" t="s">
        <v>815</v>
      </c>
      <c r="Q2049" s="24" t="s">
        <v>811</v>
      </c>
      <c r="R2049" s="24" t="s">
        <v>811</v>
      </c>
      <c r="S2049" s="24" t="s">
        <v>1033</v>
      </c>
      <c r="T2049" s="23">
        <v>1</v>
      </c>
      <c r="U2049" s="23">
        <v>1</v>
      </c>
      <c r="V2049" s="24" t="s">
        <v>1227</v>
      </c>
      <c r="W2049" s="24" t="s">
        <v>815</v>
      </c>
      <c r="X2049" s="24"/>
      <c r="Y2049" s="24"/>
      <c r="Z2049" s="24"/>
      <c r="AA2049" s="24"/>
    </row>
    <row r="2050" spans="1:27">
      <c r="A2050" s="24" t="s">
        <v>709</v>
      </c>
      <c r="B2050" s="24" t="s">
        <v>957</v>
      </c>
      <c r="C2050" s="23">
        <v>7</v>
      </c>
      <c r="D2050" s="47">
        <v>45162</v>
      </c>
      <c r="E2050" s="24"/>
      <c r="F2050" s="510">
        <v>3</v>
      </c>
      <c r="G2050" s="24">
        <v>8.8000000000000007</v>
      </c>
      <c r="H2050" s="24">
        <v>8.8000000000000007</v>
      </c>
      <c r="I2050" s="988">
        <v>1</v>
      </c>
      <c r="J2050" s="24">
        <v>7.23</v>
      </c>
      <c r="K2050" s="24">
        <v>25.3</v>
      </c>
      <c r="L2050" s="24" t="s">
        <v>811</v>
      </c>
      <c r="M2050" s="24" t="s">
        <v>811</v>
      </c>
      <c r="N2050" s="24" t="s">
        <v>811</v>
      </c>
      <c r="O2050" s="24" t="s">
        <v>811</v>
      </c>
      <c r="P2050" s="24" t="s">
        <v>815</v>
      </c>
      <c r="Q2050" s="24" t="s">
        <v>811</v>
      </c>
      <c r="R2050" s="24" t="s">
        <v>811</v>
      </c>
      <c r="S2050" s="24" t="s">
        <v>1033</v>
      </c>
      <c r="T2050" s="23">
        <v>1</v>
      </c>
      <c r="U2050" s="23">
        <v>1</v>
      </c>
      <c r="V2050" s="24" t="s">
        <v>1227</v>
      </c>
      <c r="W2050" s="24" t="s">
        <v>815</v>
      </c>
      <c r="X2050" s="24"/>
      <c r="Y2050" s="24"/>
      <c r="Z2050" s="24"/>
      <c r="AA2050" s="24"/>
    </row>
    <row r="2051" spans="1:27">
      <c r="A2051" s="24" t="s">
        <v>709</v>
      </c>
      <c r="B2051" s="24" t="s">
        <v>957</v>
      </c>
      <c r="C2051" s="23">
        <v>8</v>
      </c>
      <c r="D2051" s="47">
        <v>45162</v>
      </c>
      <c r="E2051" s="24"/>
      <c r="F2051" s="510">
        <v>3</v>
      </c>
      <c r="G2051" s="24">
        <v>8.8000000000000007</v>
      </c>
      <c r="H2051" s="24">
        <v>8.8000000000000007</v>
      </c>
      <c r="I2051" s="988">
        <v>1</v>
      </c>
      <c r="J2051" s="24">
        <v>7.15</v>
      </c>
      <c r="K2051" s="24">
        <v>25.2</v>
      </c>
      <c r="L2051" s="24">
        <v>4.78</v>
      </c>
      <c r="M2051" s="24">
        <v>1.3</v>
      </c>
      <c r="N2051" s="25">
        <v>0.7250632911392404</v>
      </c>
      <c r="O2051" s="25">
        <v>0.933670042194093</v>
      </c>
      <c r="P2051" s="24">
        <v>1.6587333333333334</v>
      </c>
      <c r="Q2051" s="71">
        <v>0.34618482882076534</v>
      </c>
      <c r="R2051" s="24">
        <v>15.3872831267874</v>
      </c>
      <c r="S2051" s="24" t="s">
        <v>1033</v>
      </c>
      <c r="T2051" s="23">
        <v>1</v>
      </c>
      <c r="U2051" s="23">
        <v>1</v>
      </c>
      <c r="V2051" s="24" t="s">
        <v>1227</v>
      </c>
      <c r="W2051" s="24" t="s">
        <v>815</v>
      </c>
      <c r="X2051" s="24"/>
      <c r="Y2051" s="24"/>
      <c r="Z2051" s="24"/>
      <c r="AA2051" s="24"/>
    </row>
    <row r="2052" spans="1:27">
      <c r="A2052" s="24" t="s">
        <v>709</v>
      </c>
      <c r="B2052" s="24" t="s">
        <v>957</v>
      </c>
      <c r="C2052" s="23">
        <v>8.5</v>
      </c>
      <c r="D2052" s="47">
        <v>45162</v>
      </c>
      <c r="E2052" s="24"/>
      <c r="F2052" s="510">
        <v>3</v>
      </c>
      <c r="G2052" s="24">
        <v>8.8000000000000007</v>
      </c>
      <c r="H2052" s="24">
        <v>8.8000000000000007</v>
      </c>
      <c r="I2052" s="988">
        <v>1</v>
      </c>
      <c r="J2052" s="24">
        <v>2.48</v>
      </c>
      <c r="K2052" s="24">
        <v>24.5</v>
      </c>
      <c r="L2052" s="24" t="s">
        <v>811</v>
      </c>
      <c r="M2052" s="24" t="s">
        <v>811</v>
      </c>
      <c r="N2052" s="24" t="s">
        <v>811</v>
      </c>
      <c r="O2052" s="24" t="s">
        <v>811</v>
      </c>
      <c r="P2052" s="24" t="s">
        <v>815</v>
      </c>
      <c r="Q2052" s="24" t="s">
        <v>811</v>
      </c>
      <c r="R2052" s="24" t="s">
        <v>811</v>
      </c>
      <c r="S2052" s="24" t="s">
        <v>1033</v>
      </c>
      <c r="T2052" s="23">
        <v>1</v>
      </c>
      <c r="U2052" s="23">
        <v>1</v>
      </c>
      <c r="V2052" s="24" t="s">
        <v>1227</v>
      </c>
      <c r="W2052" s="24" t="s">
        <v>815</v>
      </c>
      <c r="X2052" s="24"/>
      <c r="Y2052" s="24"/>
      <c r="Z2052" s="24"/>
      <c r="AA2052" s="24"/>
    </row>
    <row r="2053" spans="1:27">
      <c r="A2053" s="24" t="s">
        <v>709</v>
      </c>
      <c r="B2053" s="24" t="s">
        <v>756</v>
      </c>
      <c r="C2053" s="23">
        <v>0.5</v>
      </c>
      <c r="D2053" s="47">
        <v>45019</v>
      </c>
      <c r="E2053" s="24"/>
      <c r="F2053" s="510">
        <v>2</v>
      </c>
      <c r="G2053" s="24">
        <v>2.5</v>
      </c>
      <c r="H2053" s="24">
        <v>2.2750000000000004</v>
      </c>
      <c r="I2053" s="988">
        <v>0.91000000000000014</v>
      </c>
      <c r="J2053" s="24">
        <v>10.73</v>
      </c>
      <c r="K2053" s="24">
        <v>9.8000000000000007</v>
      </c>
      <c r="L2053" s="24">
        <v>6.66</v>
      </c>
      <c r="M2053" s="24">
        <v>22.1</v>
      </c>
      <c r="N2053" s="24">
        <v>2.4810759493670886</v>
      </c>
      <c r="O2053" s="24">
        <v>0.40082405063291177</v>
      </c>
      <c r="P2053" s="24">
        <v>2.8819000000000004</v>
      </c>
      <c r="Q2053" s="24">
        <v>0.87261703804516011</v>
      </c>
      <c r="R2053" s="24">
        <v>94.69216883361598</v>
      </c>
      <c r="S2053" s="24" t="s">
        <v>1025</v>
      </c>
      <c r="T2053" s="23">
        <v>1</v>
      </c>
      <c r="U2053" s="23">
        <v>2</v>
      </c>
      <c r="V2053" s="24" t="s">
        <v>1242</v>
      </c>
      <c r="W2053" s="24" t="s">
        <v>1243</v>
      </c>
      <c r="X2053" s="24"/>
      <c r="Y2053" s="24"/>
      <c r="Z2053" s="24"/>
      <c r="AA2053" s="24"/>
    </row>
    <row r="2054" spans="1:27">
      <c r="A2054" s="24" t="s">
        <v>709</v>
      </c>
      <c r="B2054" s="24" t="s">
        <v>756</v>
      </c>
      <c r="C2054" s="23">
        <v>1</v>
      </c>
      <c r="D2054" s="47">
        <v>45019</v>
      </c>
      <c r="E2054" s="24"/>
      <c r="F2054" s="510">
        <v>2</v>
      </c>
      <c r="G2054" s="24">
        <v>2.5</v>
      </c>
      <c r="H2054" s="24">
        <v>2.2750000000000004</v>
      </c>
      <c r="I2054" s="988">
        <v>0.91000000000000014</v>
      </c>
      <c r="J2054" s="24">
        <v>10.5</v>
      </c>
      <c r="K2054" s="24">
        <v>9.6999999999999993</v>
      </c>
      <c r="L2054" s="24" t="s">
        <v>811</v>
      </c>
      <c r="M2054" s="24" t="s">
        <v>811</v>
      </c>
      <c r="N2054" s="24" t="s">
        <v>811</v>
      </c>
      <c r="O2054" s="24" t="s">
        <v>811</v>
      </c>
      <c r="P2054" s="24" t="s">
        <v>815</v>
      </c>
      <c r="Q2054" s="24" t="s">
        <v>811</v>
      </c>
      <c r="R2054" s="24" t="s">
        <v>811</v>
      </c>
      <c r="S2054" s="24" t="s">
        <v>1025</v>
      </c>
      <c r="T2054" s="23">
        <v>1</v>
      </c>
      <c r="U2054" s="23">
        <v>2</v>
      </c>
      <c r="V2054" s="24" t="s">
        <v>1242</v>
      </c>
      <c r="W2054" s="24" t="s">
        <v>1243</v>
      </c>
      <c r="X2054" s="24"/>
      <c r="Y2054" s="24"/>
      <c r="Z2054" s="24"/>
      <c r="AA2054" s="24"/>
    </row>
    <row r="2055" spans="1:27">
      <c r="A2055" s="24" t="s">
        <v>709</v>
      </c>
      <c r="B2055" s="24" t="s">
        <v>756</v>
      </c>
      <c r="C2055" s="23">
        <v>1.5</v>
      </c>
      <c r="D2055" s="47">
        <v>45019</v>
      </c>
      <c r="E2055" s="24"/>
      <c r="F2055" s="510">
        <v>2</v>
      </c>
      <c r="G2055" s="24">
        <v>2.5</v>
      </c>
      <c r="H2055" s="24">
        <v>2.2750000000000004</v>
      </c>
      <c r="I2055" s="988">
        <v>0.91000000000000014</v>
      </c>
      <c r="J2055" s="24">
        <v>10.32</v>
      </c>
      <c r="K2055" s="24">
        <v>9.6</v>
      </c>
      <c r="L2055" s="24">
        <v>6.58</v>
      </c>
      <c r="M2055" s="24">
        <v>22</v>
      </c>
      <c r="N2055" s="24">
        <v>2.016582278481013</v>
      </c>
      <c r="O2055" s="24">
        <v>0.91901772151898675</v>
      </c>
      <c r="P2055" s="24">
        <v>2.9356</v>
      </c>
      <c r="Q2055" s="71">
        <v>0.83905484427419263</v>
      </c>
      <c r="R2055" s="24">
        <v>95.766221970981718</v>
      </c>
      <c r="S2055" s="24" t="s">
        <v>1025</v>
      </c>
      <c r="T2055" s="23">
        <v>1</v>
      </c>
      <c r="U2055" s="23">
        <v>2</v>
      </c>
      <c r="V2055" s="24" t="s">
        <v>1242</v>
      </c>
      <c r="W2055" s="24" t="s">
        <v>1243</v>
      </c>
      <c r="X2055" s="24"/>
      <c r="Y2055" s="24"/>
      <c r="Z2055" s="24"/>
      <c r="AA2055" s="24"/>
    </row>
    <row r="2056" spans="1:27">
      <c r="A2056" s="24" t="s">
        <v>709</v>
      </c>
      <c r="B2056" s="24" t="s">
        <v>756</v>
      </c>
      <c r="C2056" s="23">
        <v>2</v>
      </c>
      <c r="D2056" s="47">
        <v>45019</v>
      </c>
      <c r="E2056" s="24"/>
      <c r="F2056" s="510">
        <v>2</v>
      </c>
      <c r="G2056" s="24">
        <v>2.5</v>
      </c>
      <c r="H2056" s="24">
        <v>2.2750000000000004</v>
      </c>
      <c r="I2056" s="988">
        <v>0.91000000000000014</v>
      </c>
      <c r="J2056" s="24">
        <v>10.1</v>
      </c>
      <c r="K2056" s="24">
        <v>9.5</v>
      </c>
      <c r="L2056" s="24" t="s">
        <v>811</v>
      </c>
      <c r="M2056" s="24" t="s">
        <v>811</v>
      </c>
      <c r="N2056" s="24" t="s">
        <v>811</v>
      </c>
      <c r="O2056" s="24" t="s">
        <v>811</v>
      </c>
      <c r="P2056" s="24" t="s">
        <v>815</v>
      </c>
      <c r="Q2056" s="24" t="s">
        <v>811</v>
      </c>
      <c r="R2056" s="24" t="s">
        <v>811</v>
      </c>
      <c r="S2056" s="24" t="s">
        <v>1025</v>
      </c>
      <c r="T2056" s="23">
        <v>1</v>
      </c>
      <c r="U2056" s="23">
        <v>2</v>
      </c>
      <c r="V2056" s="24" t="s">
        <v>1242</v>
      </c>
      <c r="W2056" s="24" t="s">
        <v>1243</v>
      </c>
      <c r="X2056" s="24"/>
      <c r="Y2056" s="24"/>
      <c r="Z2056" s="24"/>
      <c r="AA2056" s="24"/>
    </row>
    <row r="2057" spans="1:27">
      <c r="A2057" s="24" t="s">
        <v>709</v>
      </c>
      <c r="B2057" s="24" t="s">
        <v>756</v>
      </c>
      <c r="C2057" s="23">
        <v>0.5</v>
      </c>
      <c r="D2057" s="47">
        <v>45181</v>
      </c>
      <c r="E2057" s="24"/>
      <c r="F2057" s="510">
        <v>2</v>
      </c>
      <c r="G2057" s="24">
        <v>3.2</v>
      </c>
      <c r="H2057" s="24">
        <v>0.85</v>
      </c>
      <c r="I2057" s="988">
        <v>0.265625</v>
      </c>
      <c r="J2057" s="24">
        <v>3.72</v>
      </c>
      <c r="K2057" s="24">
        <v>24.4</v>
      </c>
      <c r="L2057" s="24">
        <v>6.25</v>
      </c>
      <c r="M2057" s="24">
        <v>34.799999999999997</v>
      </c>
      <c r="N2057" s="24">
        <v>1.7220253164556965</v>
      </c>
      <c r="O2057" s="24">
        <v>1.2135746835443035</v>
      </c>
      <c r="P2057" s="24">
        <v>2.9356</v>
      </c>
      <c r="Q2057" s="24">
        <v>0.53969930569214664</v>
      </c>
      <c r="R2057" s="24">
        <v>83.537902764537705</v>
      </c>
      <c r="S2057" s="24" t="s">
        <v>1025</v>
      </c>
      <c r="T2057" s="23">
        <v>3</v>
      </c>
      <c r="U2057" s="23">
        <v>1</v>
      </c>
      <c r="V2057" s="24" t="s">
        <v>1244</v>
      </c>
      <c r="W2057" s="24" t="s">
        <v>815</v>
      </c>
      <c r="X2057" s="24"/>
      <c r="Y2057" s="24"/>
      <c r="Z2057" s="24"/>
      <c r="AA2057" s="24"/>
    </row>
    <row r="2058" spans="1:27">
      <c r="A2058" s="24" t="s">
        <v>709</v>
      </c>
      <c r="B2058" s="24" t="s">
        <v>756</v>
      </c>
      <c r="C2058" s="23">
        <v>1</v>
      </c>
      <c r="D2058" s="47">
        <v>45181</v>
      </c>
      <c r="E2058" s="24"/>
      <c r="F2058" s="510">
        <v>2</v>
      </c>
      <c r="G2058" s="24">
        <v>3.2</v>
      </c>
      <c r="H2058" s="24">
        <v>0.85</v>
      </c>
      <c r="I2058" s="988">
        <v>0.265625</v>
      </c>
      <c r="J2058" s="24">
        <v>3.74</v>
      </c>
      <c r="K2058" s="24">
        <v>24.5</v>
      </c>
      <c r="L2058" s="24" t="s">
        <v>811</v>
      </c>
      <c r="M2058" s="24" t="s">
        <v>811</v>
      </c>
      <c r="N2058" s="24" t="s">
        <v>811</v>
      </c>
      <c r="O2058" s="24" t="s">
        <v>811</v>
      </c>
      <c r="P2058" s="24" t="s">
        <v>815</v>
      </c>
      <c r="Q2058" s="24" t="s">
        <v>811</v>
      </c>
      <c r="R2058" s="24" t="s">
        <v>811</v>
      </c>
      <c r="S2058" s="24" t="s">
        <v>1025</v>
      </c>
      <c r="T2058" s="23">
        <v>3</v>
      </c>
      <c r="U2058" s="23">
        <v>1</v>
      </c>
      <c r="V2058" s="24" t="s">
        <v>1244</v>
      </c>
      <c r="W2058" s="24" t="s">
        <v>815</v>
      </c>
      <c r="X2058" s="24"/>
      <c r="Y2058" s="24"/>
      <c r="Z2058" s="24"/>
      <c r="AA2058" s="24"/>
    </row>
    <row r="2059" spans="1:27">
      <c r="A2059" s="24" t="s">
        <v>709</v>
      </c>
      <c r="B2059" s="24" t="s">
        <v>756</v>
      </c>
      <c r="C2059" s="23">
        <v>2</v>
      </c>
      <c r="D2059" s="47">
        <v>45181</v>
      </c>
      <c r="E2059" s="24"/>
      <c r="F2059" s="510">
        <v>2</v>
      </c>
      <c r="G2059" s="24">
        <v>3.2</v>
      </c>
      <c r="H2059" s="24">
        <v>0.85</v>
      </c>
      <c r="I2059" s="988">
        <v>0.265625</v>
      </c>
      <c r="J2059" s="24">
        <v>3.83</v>
      </c>
      <c r="K2059" s="24">
        <v>24.6</v>
      </c>
      <c r="L2059" s="24" t="s">
        <v>811</v>
      </c>
      <c r="M2059" s="24" t="s">
        <v>811</v>
      </c>
      <c r="N2059" s="24" t="s">
        <v>811</v>
      </c>
      <c r="O2059" s="24" t="s">
        <v>811</v>
      </c>
      <c r="P2059" s="24" t="s">
        <v>815</v>
      </c>
      <c r="Q2059" s="24">
        <v>1.2057742132402383</v>
      </c>
      <c r="R2059" s="24" t="s">
        <v>811</v>
      </c>
      <c r="S2059" s="24" t="s">
        <v>1025</v>
      </c>
      <c r="T2059" s="23">
        <v>3</v>
      </c>
      <c r="U2059" s="23">
        <v>1</v>
      </c>
      <c r="V2059" s="24" t="s">
        <v>1244</v>
      </c>
      <c r="W2059" s="24" t="s">
        <v>815</v>
      </c>
      <c r="X2059" s="24"/>
      <c r="Y2059" s="24"/>
      <c r="Z2059" s="24"/>
      <c r="AA2059" s="24"/>
    </row>
    <row r="2060" spans="1:27">
      <c r="A2060" s="24" t="s">
        <v>709</v>
      </c>
      <c r="B2060" s="24" t="s">
        <v>756</v>
      </c>
      <c r="C2060" s="23">
        <v>3</v>
      </c>
      <c r="D2060" s="47">
        <v>45181</v>
      </c>
      <c r="E2060" s="24"/>
      <c r="F2060" s="510">
        <v>2</v>
      </c>
      <c r="G2060" s="24">
        <v>3.2</v>
      </c>
      <c r="H2060" s="24">
        <v>0.85</v>
      </c>
      <c r="I2060" s="988">
        <v>0.265625</v>
      </c>
      <c r="J2060" s="24">
        <v>3.91</v>
      </c>
      <c r="K2060" s="24">
        <v>24.5</v>
      </c>
      <c r="L2060" s="24">
        <v>6.31</v>
      </c>
      <c r="M2060" s="24">
        <v>43.900000000000006</v>
      </c>
      <c r="N2060" s="2606">
        <v>20.845569620253162</v>
      </c>
      <c r="O2060" s="2606">
        <v>4.303930379746836</v>
      </c>
      <c r="P2060" s="24">
        <v>25.149499999999996</v>
      </c>
      <c r="Q2060" s="24" t="s">
        <v>811</v>
      </c>
      <c r="R2060" s="24">
        <v>66.950676835080998</v>
      </c>
      <c r="S2060" s="24" t="s">
        <v>1025</v>
      </c>
      <c r="T2060" s="23">
        <v>3</v>
      </c>
      <c r="U2060" s="23">
        <v>1</v>
      </c>
      <c r="V2060" s="24" t="s">
        <v>1244</v>
      </c>
      <c r="W2060" s="24" t="s">
        <v>815</v>
      </c>
      <c r="X2060" s="24"/>
      <c r="Y2060" s="24"/>
      <c r="Z2060" s="24"/>
      <c r="AA2060" s="24"/>
    </row>
    <row r="2061" spans="1:27">
      <c r="A2061" s="24" t="s">
        <v>709</v>
      </c>
      <c r="B2061" s="24" t="s">
        <v>1245</v>
      </c>
      <c r="C2061" s="24">
        <v>0.25</v>
      </c>
      <c r="D2061" s="47">
        <v>45020</v>
      </c>
      <c r="E2061" s="24" t="s">
        <v>1221</v>
      </c>
      <c r="F2061" s="510">
        <v>2</v>
      </c>
      <c r="G2061" s="24">
        <v>0.5</v>
      </c>
      <c r="H2061" s="24">
        <v>0.5</v>
      </c>
      <c r="I2061" s="2663">
        <v>1</v>
      </c>
      <c r="J2061" s="24">
        <v>10.25</v>
      </c>
      <c r="K2061" s="24">
        <v>12.7</v>
      </c>
      <c r="L2061" s="24">
        <v>4.25</v>
      </c>
      <c r="M2061" s="24" t="s">
        <v>1236</v>
      </c>
      <c r="N2061" s="24">
        <v>0.9063291139240508</v>
      </c>
      <c r="O2061" s="24">
        <v>0.2392708860759496</v>
      </c>
      <c r="P2061" s="24">
        <v>1.1456000000000004</v>
      </c>
      <c r="Q2061" s="24">
        <v>1.8459206574032236</v>
      </c>
      <c r="R2061" s="24">
        <v>68.377866968155274</v>
      </c>
      <c r="S2061" s="24" t="s">
        <v>1112</v>
      </c>
      <c r="T2061" s="23">
        <v>3</v>
      </c>
      <c r="U2061" s="23">
        <v>3</v>
      </c>
      <c r="V2061" s="24" t="s">
        <v>1246</v>
      </c>
      <c r="W2061" s="24" t="s">
        <v>1247</v>
      </c>
      <c r="X2061" s="24"/>
      <c r="Y2061" s="24"/>
      <c r="Z2061" s="24"/>
      <c r="AA2061" s="24"/>
    </row>
    <row r="2062" spans="1:27">
      <c r="A2062" s="24" t="s">
        <v>709</v>
      </c>
      <c r="B2062" s="24" t="s">
        <v>1245</v>
      </c>
      <c r="C2062" s="24">
        <v>0.25</v>
      </c>
      <c r="D2062" s="47">
        <v>45020</v>
      </c>
      <c r="E2062" s="24" t="s">
        <v>1130</v>
      </c>
      <c r="F2062" s="510">
        <v>2</v>
      </c>
      <c r="G2062" s="24">
        <v>0.5</v>
      </c>
      <c r="H2062" s="24">
        <v>0.5</v>
      </c>
      <c r="I2062" s="2663">
        <v>1</v>
      </c>
      <c r="J2062" s="24">
        <v>10.25</v>
      </c>
      <c r="K2062" s="24">
        <v>12.7</v>
      </c>
      <c r="L2062" s="24">
        <v>4.3499999999999996</v>
      </c>
      <c r="M2062" s="24" t="s">
        <v>1236</v>
      </c>
      <c r="N2062" s="24">
        <v>0.9365400843881857</v>
      </c>
      <c r="O2062" s="24">
        <v>0.99665991561181433</v>
      </c>
      <c r="P2062" s="24">
        <v>1.9332</v>
      </c>
      <c r="Q2062" s="24">
        <v>7.2324651844075758</v>
      </c>
      <c r="R2062" s="24">
        <v>65.961247409082347</v>
      </c>
      <c r="S2062" s="24" t="s">
        <v>1112</v>
      </c>
      <c r="T2062" s="23">
        <v>3</v>
      </c>
      <c r="U2062" s="23">
        <v>3</v>
      </c>
      <c r="V2062" s="24" t="s">
        <v>1246</v>
      </c>
      <c r="W2062" s="24" t="s">
        <v>1247</v>
      </c>
      <c r="X2062" s="24"/>
      <c r="Y2062" s="24"/>
      <c r="Z2062" s="24"/>
      <c r="AA2062" s="24"/>
    </row>
    <row r="2063" spans="1:27">
      <c r="A2063" s="24" t="s">
        <v>709</v>
      </c>
      <c r="B2063" s="24" t="s">
        <v>1245</v>
      </c>
      <c r="C2063" s="23" t="s">
        <v>714</v>
      </c>
      <c r="D2063" s="47">
        <v>45181</v>
      </c>
      <c r="E2063" s="24"/>
      <c r="F2063" s="24" t="s">
        <v>815</v>
      </c>
      <c r="G2063" s="24" t="s">
        <v>815</v>
      </c>
      <c r="H2063" s="24" t="s">
        <v>815</v>
      </c>
      <c r="I2063" s="988" t="s">
        <v>815</v>
      </c>
      <c r="J2063" s="24" t="s">
        <v>714</v>
      </c>
      <c r="K2063" s="24" t="s">
        <v>714</v>
      </c>
      <c r="L2063" s="24" t="s">
        <v>811</v>
      </c>
      <c r="M2063" s="24" t="s">
        <v>811</v>
      </c>
      <c r="N2063" s="24" t="s">
        <v>811</v>
      </c>
      <c r="O2063" s="24" t="s">
        <v>811</v>
      </c>
      <c r="P2063" s="24" t="s">
        <v>815</v>
      </c>
      <c r="Q2063" s="24" t="s">
        <v>811</v>
      </c>
      <c r="R2063" s="24" t="s">
        <v>811</v>
      </c>
      <c r="S2063" s="24" t="s">
        <v>714</v>
      </c>
      <c r="T2063" s="23" t="s">
        <v>714</v>
      </c>
      <c r="U2063" s="23" t="s">
        <v>714</v>
      </c>
      <c r="V2063" s="24" t="s">
        <v>714</v>
      </c>
      <c r="W2063" s="24" t="s">
        <v>1248</v>
      </c>
      <c r="X2063" s="24"/>
      <c r="Y2063" s="24"/>
      <c r="Z2063" s="24"/>
      <c r="AA2063" s="24"/>
    </row>
    <row r="2064" spans="1:27">
      <c r="A2064" s="24" t="s">
        <v>709</v>
      </c>
      <c r="B2064" s="24" t="s">
        <v>975</v>
      </c>
      <c r="C2064" s="23">
        <v>0.5</v>
      </c>
      <c r="D2064" s="47">
        <v>45166</v>
      </c>
      <c r="E2064" s="24"/>
      <c r="F2064" s="510">
        <v>2</v>
      </c>
      <c r="G2064" s="24">
        <v>4.3</v>
      </c>
      <c r="H2064" s="24">
        <v>1.25</v>
      </c>
      <c r="I2064" s="988">
        <v>0.29069767441860467</v>
      </c>
      <c r="J2064" s="24">
        <v>7.59</v>
      </c>
      <c r="K2064" s="24">
        <v>23.4</v>
      </c>
      <c r="L2064" s="24">
        <v>6.36</v>
      </c>
      <c r="M2064" s="24">
        <v>25.500000000000004</v>
      </c>
      <c r="N2064" s="25">
        <v>15.181012658227848</v>
      </c>
      <c r="O2064" s="25">
        <v>3.6139873417721562</v>
      </c>
      <c r="P2064" s="24">
        <v>18.795000000000005</v>
      </c>
      <c r="Q2064" s="71">
        <v>0.79236591155787062</v>
      </c>
      <c r="R2064" s="24">
        <v>30.916358436606298</v>
      </c>
      <c r="S2064" s="24" t="s">
        <v>1025</v>
      </c>
      <c r="T2064" s="23">
        <v>3</v>
      </c>
      <c r="U2064" s="23">
        <v>1</v>
      </c>
      <c r="V2064" s="24" t="s">
        <v>1249</v>
      </c>
      <c r="W2064" s="24" t="s">
        <v>815</v>
      </c>
      <c r="X2064" s="24"/>
      <c r="Y2064" s="24"/>
      <c r="Z2064" s="24"/>
      <c r="AA2064" s="24"/>
    </row>
    <row r="2065" spans="1:27">
      <c r="A2065" s="24" t="s">
        <v>709</v>
      </c>
      <c r="B2065" s="24" t="s">
        <v>975</v>
      </c>
      <c r="C2065" s="23">
        <v>1</v>
      </c>
      <c r="D2065" s="47">
        <v>45166</v>
      </c>
      <c r="E2065" s="24"/>
      <c r="F2065" s="510">
        <v>2</v>
      </c>
      <c r="G2065" s="24">
        <v>4.3</v>
      </c>
      <c r="H2065" s="24">
        <v>1.25</v>
      </c>
      <c r="I2065" s="988">
        <v>0.29069767441860467</v>
      </c>
      <c r="J2065" s="24">
        <v>7.55</v>
      </c>
      <c r="K2065" s="24">
        <v>23.4</v>
      </c>
      <c r="L2065" s="24" t="s">
        <v>811</v>
      </c>
      <c r="M2065" s="24" t="s">
        <v>811</v>
      </c>
      <c r="N2065" s="24" t="s">
        <v>811</v>
      </c>
      <c r="O2065" s="24" t="s">
        <v>811</v>
      </c>
      <c r="P2065" s="24" t="s">
        <v>815</v>
      </c>
      <c r="Q2065" s="24" t="s">
        <v>811</v>
      </c>
      <c r="R2065" s="24" t="s">
        <v>811</v>
      </c>
      <c r="S2065" s="24" t="s">
        <v>1025</v>
      </c>
      <c r="T2065" s="23">
        <v>3</v>
      </c>
      <c r="U2065" s="23">
        <v>1</v>
      </c>
      <c r="V2065" s="24" t="s">
        <v>1249</v>
      </c>
      <c r="W2065" s="24" t="s">
        <v>815</v>
      </c>
      <c r="X2065" s="24"/>
      <c r="Y2065" s="24"/>
      <c r="Z2065" s="24"/>
      <c r="AA2065" s="24"/>
    </row>
    <row r="2066" spans="1:27">
      <c r="A2066" s="24" t="s">
        <v>709</v>
      </c>
      <c r="B2066" s="24" t="s">
        <v>975</v>
      </c>
      <c r="C2066" s="23">
        <v>2</v>
      </c>
      <c r="D2066" s="47">
        <v>45166</v>
      </c>
      <c r="E2066" s="24"/>
      <c r="F2066" s="510">
        <v>2</v>
      </c>
      <c r="G2066" s="24">
        <v>4.3</v>
      </c>
      <c r="H2066" s="24">
        <v>1.25</v>
      </c>
      <c r="I2066" s="988">
        <v>0.29069767441860467</v>
      </c>
      <c r="J2066" s="24">
        <v>4.0199999999999996</v>
      </c>
      <c r="K2066" s="24">
        <v>23.4</v>
      </c>
      <c r="L2066" s="24" t="s">
        <v>811</v>
      </c>
      <c r="M2066" s="24" t="s">
        <v>811</v>
      </c>
      <c r="N2066" s="24" t="s">
        <v>811</v>
      </c>
      <c r="O2066" s="24" t="s">
        <v>811</v>
      </c>
      <c r="P2066" s="24" t="s">
        <v>815</v>
      </c>
      <c r="Q2066" s="24" t="s">
        <v>811</v>
      </c>
      <c r="R2066" s="24" t="s">
        <v>811</v>
      </c>
      <c r="S2066" s="24" t="s">
        <v>1025</v>
      </c>
      <c r="T2066" s="23">
        <v>3</v>
      </c>
      <c r="U2066" s="23">
        <v>1</v>
      </c>
      <c r="V2066" s="24" t="s">
        <v>1249</v>
      </c>
      <c r="W2066" s="24" t="s">
        <v>815</v>
      </c>
      <c r="X2066" s="24"/>
      <c r="Y2066" s="24"/>
      <c r="Z2066" s="24"/>
      <c r="AA2066" s="24"/>
    </row>
    <row r="2067" spans="1:27">
      <c r="A2067" s="24" t="s">
        <v>709</v>
      </c>
      <c r="B2067" s="24" t="s">
        <v>975</v>
      </c>
      <c r="C2067" s="23">
        <v>3</v>
      </c>
      <c r="D2067" s="47">
        <v>45166</v>
      </c>
      <c r="E2067" s="24"/>
      <c r="F2067" s="510">
        <v>2</v>
      </c>
      <c r="G2067" s="24">
        <v>4.3</v>
      </c>
      <c r="H2067" s="24">
        <v>1.25</v>
      </c>
      <c r="I2067" s="988">
        <v>0.29069767441860467</v>
      </c>
      <c r="J2067" s="24">
        <v>0.53</v>
      </c>
      <c r="K2067" s="24">
        <v>21.9</v>
      </c>
      <c r="L2067" s="24" t="s">
        <v>811</v>
      </c>
      <c r="M2067" s="24" t="s">
        <v>811</v>
      </c>
      <c r="N2067" s="24" t="s">
        <v>811</v>
      </c>
      <c r="O2067" s="24" t="s">
        <v>811</v>
      </c>
      <c r="P2067" s="24" t="s">
        <v>815</v>
      </c>
      <c r="Q2067" s="24" t="s">
        <v>811</v>
      </c>
      <c r="R2067" s="24">
        <v>50.077464251668303</v>
      </c>
      <c r="S2067" s="24" t="s">
        <v>1025</v>
      </c>
      <c r="T2067" s="23">
        <v>3</v>
      </c>
      <c r="U2067" s="23">
        <v>1</v>
      </c>
      <c r="V2067" s="24" t="s">
        <v>1249</v>
      </c>
      <c r="W2067" s="24" t="s">
        <v>815</v>
      </c>
      <c r="X2067" s="24"/>
      <c r="Y2067" s="24"/>
      <c r="Z2067" s="24"/>
      <c r="AA2067" s="24"/>
    </row>
    <row r="2068" spans="1:27">
      <c r="A2068" s="24" t="s">
        <v>709</v>
      </c>
      <c r="B2068" s="24" t="s">
        <v>975</v>
      </c>
      <c r="C2068" s="23">
        <v>4</v>
      </c>
      <c r="D2068" s="47">
        <v>45166</v>
      </c>
      <c r="E2068" s="24"/>
      <c r="F2068" s="510">
        <v>2</v>
      </c>
      <c r="G2068" s="24">
        <v>4.3</v>
      </c>
      <c r="H2068" s="24">
        <v>1.25</v>
      </c>
      <c r="I2068" s="988">
        <v>0.29069767441860467</v>
      </c>
      <c r="J2068" s="24">
        <v>0.2</v>
      </c>
      <c r="K2068" s="24">
        <v>17.3</v>
      </c>
      <c r="L2068" s="24">
        <v>5.99</v>
      </c>
      <c r="M2068" s="24">
        <v>31.700000000000003</v>
      </c>
      <c r="N2068" s="25">
        <v>20.165822784810125</v>
      </c>
      <c r="O2068" s="25">
        <v>8.1161772151898717</v>
      </c>
      <c r="P2068" s="24">
        <v>28.281999999999996</v>
      </c>
      <c r="Q2068" s="71">
        <v>0.73534202204808363</v>
      </c>
      <c r="R2068" s="24" t="s">
        <v>811</v>
      </c>
      <c r="S2068" s="24" t="s">
        <v>1025</v>
      </c>
      <c r="T2068" s="23">
        <v>3</v>
      </c>
      <c r="U2068" s="23">
        <v>1</v>
      </c>
      <c r="V2068" s="24" t="s">
        <v>1249</v>
      </c>
      <c r="W2068" s="24" t="s">
        <v>815</v>
      </c>
      <c r="X2068" s="24"/>
      <c r="Y2068" s="24"/>
      <c r="Z2068" s="24"/>
      <c r="AA2068" s="24"/>
    </row>
    <row r="2069" spans="1:27">
      <c r="A2069" s="24" t="s">
        <v>709</v>
      </c>
      <c r="B2069" s="24" t="s">
        <v>985</v>
      </c>
      <c r="C2069" s="23">
        <v>0.25</v>
      </c>
      <c r="D2069" s="47">
        <v>45162</v>
      </c>
      <c r="E2069" s="24" t="s">
        <v>1221</v>
      </c>
      <c r="F2069" s="510">
        <v>2</v>
      </c>
      <c r="G2069" s="24">
        <v>0.3</v>
      </c>
      <c r="H2069" s="24">
        <v>0.3</v>
      </c>
      <c r="I2069" s="988">
        <v>1</v>
      </c>
      <c r="J2069" s="24">
        <v>13.35</v>
      </c>
      <c r="K2069" s="24">
        <v>24.4</v>
      </c>
      <c r="L2069" s="24">
        <v>7.02</v>
      </c>
      <c r="M2069" s="24">
        <v>157.30000000000001</v>
      </c>
      <c r="N2069" s="2640">
        <v>56.947679324894516</v>
      </c>
      <c r="O2069" s="2640">
        <v>2.1223206751054957</v>
      </c>
      <c r="P2069" s="24">
        <v>59.070000000000014</v>
      </c>
      <c r="Q2069" s="71">
        <v>3.235504897011567</v>
      </c>
      <c r="R2069" s="24">
        <v>74.958303145853193</v>
      </c>
      <c r="S2069" s="24" t="s">
        <v>1025</v>
      </c>
      <c r="T2069" s="23">
        <v>2</v>
      </c>
      <c r="U2069" s="23">
        <v>2</v>
      </c>
      <c r="V2069" s="24" t="s">
        <v>1235</v>
      </c>
      <c r="W2069" s="24" t="s">
        <v>815</v>
      </c>
      <c r="X2069" s="24"/>
      <c r="Y2069" s="24"/>
      <c r="Z2069" s="24"/>
      <c r="AA2069" s="24"/>
    </row>
    <row r="2070" spans="1:27">
      <c r="A2070" s="24" t="s">
        <v>709</v>
      </c>
      <c r="B2070" s="24" t="s">
        <v>985</v>
      </c>
      <c r="C2070" s="23">
        <v>0.25</v>
      </c>
      <c r="D2070" s="47">
        <v>45162</v>
      </c>
      <c r="E2070" s="24" t="s">
        <v>1130</v>
      </c>
      <c r="F2070" s="510">
        <v>2</v>
      </c>
      <c r="G2070" s="24">
        <v>0.3</v>
      </c>
      <c r="H2070" s="24">
        <v>0.3</v>
      </c>
      <c r="I2070" s="988">
        <v>1</v>
      </c>
      <c r="J2070" s="24">
        <v>13.35</v>
      </c>
      <c r="K2070" s="24">
        <v>24.4</v>
      </c>
      <c r="L2070" s="24">
        <v>7.03</v>
      </c>
      <c r="M2070" s="24">
        <v>154.6</v>
      </c>
      <c r="N2070" s="2640">
        <v>82.022784810126581</v>
      </c>
      <c r="O2070" s="2606">
        <v>2.5000000000000001E-2</v>
      </c>
      <c r="P2070" s="24">
        <v>82.047784810126586</v>
      </c>
      <c r="Q2070" s="71">
        <v>2.1692589650418461</v>
      </c>
      <c r="R2070" s="24">
        <v>71.526463298379397</v>
      </c>
      <c r="S2070" s="24" t="s">
        <v>1025</v>
      </c>
      <c r="T2070" s="23">
        <v>2</v>
      </c>
      <c r="U2070" s="23">
        <v>2</v>
      </c>
      <c r="V2070" s="24" t="s">
        <v>1235</v>
      </c>
      <c r="W2070" s="24" t="s">
        <v>815</v>
      </c>
      <c r="X2070" s="24"/>
      <c r="Y2070" s="24"/>
      <c r="Z2070" s="24"/>
      <c r="AA2070" s="24"/>
    </row>
    <row r="2071" spans="1:27">
      <c r="A2071" s="24" t="s">
        <v>709</v>
      </c>
      <c r="B2071" s="24" t="s">
        <v>993</v>
      </c>
      <c r="C2071" s="23">
        <v>0.5</v>
      </c>
      <c r="D2071" s="47">
        <v>45181</v>
      </c>
      <c r="E2071" s="24"/>
      <c r="F2071" s="510">
        <v>2</v>
      </c>
      <c r="G2071" s="24">
        <v>7.5</v>
      </c>
      <c r="H2071" s="24">
        <v>4.2</v>
      </c>
      <c r="I2071" s="988">
        <v>0.56000000000000005</v>
      </c>
      <c r="J2071" s="24">
        <v>8.11</v>
      </c>
      <c r="K2071" s="24">
        <v>27.3</v>
      </c>
      <c r="L2071" s="24">
        <v>6.51</v>
      </c>
      <c r="M2071" s="24">
        <v>17.2</v>
      </c>
      <c r="N2071" s="24">
        <v>3.9538607594936708</v>
      </c>
      <c r="O2071" s="24">
        <v>0.51218924050632919</v>
      </c>
      <c r="P2071" s="24">
        <v>4.4660500000000001</v>
      </c>
      <c r="Q2071" s="24">
        <v>0.56908874329958292</v>
      </c>
      <c r="R2071" s="24">
        <v>31.4883317445186</v>
      </c>
      <c r="S2071" s="24" t="s">
        <v>1045</v>
      </c>
      <c r="T2071" s="23">
        <v>3</v>
      </c>
      <c r="U2071" s="23">
        <v>1</v>
      </c>
      <c r="V2071" s="24" t="s">
        <v>1235</v>
      </c>
      <c r="W2071" s="24" t="s">
        <v>815</v>
      </c>
      <c r="X2071" s="24"/>
      <c r="Y2071" s="24"/>
      <c r="Z2071" s="24"/>
      <c r="AA2071" s="24"/>
    </row>
    <row r="2072" spans="1:27">
      <c r="A2072" s="24" t="s">
        <v>709</v>
      </c>
      <c r="B2072" s="24" t="s">
        <v>993</v>
      </c>
      <c r="C2072" s="23">
        <v>1</v>
      </c>
      <c r="D2072" s="47">
        <v>45181</v>
      </c>
      <c r="E2072" s="24"/>
      <c r="F2072" s="510">
        <v>2</v>
      </c>
      <c r="G2072" s="24">
        <v>7.5</v>
      </c>
      <c r="H2072" s="24">
        <v>4.2</v>
      </c>
      <c r="I2072" s="988">
        <v>0.56000000000000005</v>
      </c>
      <c r="J2072" s="24">
        <v>8.14</v>
      </c>
      <c r="K2072" s="24">
        <v>27.2</v>
      </c>
      <c r="L2072" s="24" t="s">
        <v>811</v>
      </c>
      <c r="M2072" s="24" t="s">
        <v>811</v>
      </c>
      <c r="N2072" s="24" t="s">
        <v>811</v>
      </c>
      <c r="O2072" s="24" t="s">
        <v>811</v>
      </c>
      <c r="P2072" s="24" t="s">
        <v>815</v>
      </c>
      <c r="Q2072" s="24" t="s">
        <v>811</v>
      </c>
      <c r="R2072" s="24" t="s">
        <v>811</v>
      </c>
      <c r="S2072" s="24" t="s">
        <v>1045</v>
      </c>
      <c r="T2072" s="23">
        <v>3</v>
      </c>
      <c r="U2072" s="23">
        <v>1</v>
      </c>
      <c r="V2072" s="24" t="s">
        <v>1235</v>
      </c>
      <c r="W2072" s="24" t="s">
        <v>815</v>
      </c>
      <c r="X2072" s="24"/>
      <c r="Y2072" s="24"/>
      <c r="Z2072" s="24"/>
      <c r="AA2072" s="24"/>
    </row>
    <row r="2073" spans="1:27">
      <c r="A2073" s="24" t="s">
        <v>709</v>
      </c>
      <c r="B2073" s="24" t="s">
        <v>993</v>
      </c>
      <c r="C2073" s="23">
        <v>2</v>
      </c>
      <c r="D2073" s="47">
        <v>45181</v>
      </c>
      <c r="E2073" s="24"/>
      <c r="F2073" s="510">
        <v>2</v>
      </c>
      <c r="G2073" s="24">
        <v>7.5</v>
      </c>
      <c r="H2073" s="24">
        <v>4.2</v>
      </c>
      <c r="I2073" s="988">
        <v>0.56000000000000005</v>
      </c>
      <c r="J2073" s="24">
        <v>8.15</v>
      </c>
      <c r="K2073" s="24">
        <v>26.7</v>
      </c>
      <c r="L2073" s="24" t="s">
        <v>811</v>
      </c>
      <c r="M2073" s="24" t="s">
        <v>811</v>
      </c>
      <c r="N2073" s="24" t="s">
        <v>811</v>
      </c>
      <c r="O2073" s="24" t="s">
        <v>811</v>
      </c>
      <c r="P2073" s="24" t="s">
        <v>815</v>
      </c>
      <c r="Q2073" s="24" t="s">
        <v>811</v>
      </c>
      <c r="R2073" s="24" t="s">
        <v>811</v>
      </c>
      <c r="S2073" s="24" t="s">
        <v>1045</v>
      </c>
      <c r="T2073" s="23">
        <v>3</v>
      </c>
      <c r="U2073" s="23">
        <v>1</v>
      </c>
      <c r="V2073" s="24" t="s">
        <v>1235</v>
      </c>
      <c r="W2073" s="24" t="s">
        <v>815</v>
      </c>
      <c r="X2073" s="24"/>
      <c r="Y2073" s="24"/>
      <c r="Z2073" s="24"/>
      <c r="AA2073" s="24"/>
    </row>
    <row r="2074" spans="1:27">
      <c r="A2074" s="24" t="s">
        <v>709</v>
      </c>
      <c r="B2074" s="24" t="s">
        <v>993</v>
      </c>
      <c r="C2074" s="23">
        <v>3</v>
      </c>
      <c r="D2074" s="47">
        <v>45181</v>
      </c>
      <c r="E2074" s="24"/>
      <c r="F2074" s="510">
        <v>2</v>
      </c>
      <c r="G2074" s="24">
        <v>7.5</v>
      </c>
      <c r="H2074" s="24">
        <v>4.2</v>
      </c>
      <c r="I2074" s="988">
        <v>0.56000000000000005</v>
      </c>
      <c r="J2074" s="24">
        <v>8.2899999999999991</v>
      </c>
      <c r="K2074" s="24">
        <v>25.5</v>
      </c>
      <c r="L2074" s="24" t="s">
        <v>811</v>
      </c>
      <c r="M2074" s="24" t="s">
        <v>811</v>
      </c>
      <c r="N2074" s="24" t="s">
        <v>811</v>
      </c>
      <c r="O2074" s="24" t="s">
        <v>811</v>
      </c>
      <c r="P2074" s="24" t="s">
        <v>815</v>
      </c>
      <c r="Q2074" s="24" t="s">
        <v>811</v>
      </c>
      <c r="R2074" s="24" t="s">
        <v>811</v>
      </c>
      <c r="S2074" s="24" t="s">
        <v>1045</v>
      </c>
      <c r="T2074" s="23">
        <v>3</v>
      </c>
      <c r="U2074" s="23">
        <v>1</v>
      </c>
      <c r="V2074" s="24" t="s">
        <v>1235</v>
      </c>
      <c r="W2074" s="24" t="s">
        <v>815</v>
      </c>
      <c r="X2074" s="24"/>
      <c r="Y2074" s="24"/>
      <c r="Z2074" s="24"/>
      <c r="AA2074" s="24"/>
    </row>
    <row r="2075" spans="1:27">
      <c r="A2075" s="24" t="s">
        <v>709</v>
      </c>
      <c r="B2075" s="24" t="s">
        <v>993</v>
      </c>
      <c r="C2075" s="23">
        <v>4</v>
      </c>
      <c r="D2075" s="47">
        <v>45181</v>
      </c>
      <c r="E2075" s="24"/>
      <c r="F2075" s="510">
        <v>2</v>
      </c>
      <c r="G2075" s="24">
        <v>7.5</v>
      </c>
      <c r="H2075" s="24">
        <v>4.2</v>
      </c>
      <c r="I2075" s="988">
        <v>0.56000000000000005</v>
      </c>
      <c r="J2075" s="24">
        <v>7.77</v>
      </c>
      <c r="K2075" s="24">
        <v>24.3</v>
      </c>
      <c r="L2075" s="24" t="s">
        <v>811</v>
      </c>
      <c r="M2075" s="24" t="s">
        <v>811</v>
      </c>
      <c r="N2075" s="24" t="s">
        <v>811</v>
      </c>
      <c r="O2075" s="24" t="s">
        <v>811</v>
      </c>
      <c r="P2075" s="24" t="s">
        <v>815</v>
      </c>
      <c r="Q2075" s="24" t="s">
        <v>811</v>
      </c>
      <c r="R2075" s="24" t="s">
        <v>811</v>
      </c>
      <c r="S2075" s="24" t="s">
        <v>1045</v>
      </c>
      <c r="T2075" s="23">
        <v>3</v>
      </c>
      <c r="U2075" s="23">
        <v>1</v>
      </c>
      <c r="V2075" s="24" t="s">
        <v>1235</v>
      </c>
      <c r="W2075" s="24" t="s">
        <v>815</v>
      </c>
      <c r="X2075" s="24"/>
      <c r="Y2075" s="24"/>
      <c r="Z2075" s="24"/>
      <c r="AA2075" s="24"/>
    </row>
    <row r="2076" spans="1:27">
      <c r="A2076" s="24" t="s">
        <v>709</v>
      </c>
      <c r="B2076" s="24" t="s">
        <v>993</v>
      </c>
      <c r="C2076" s="23">
        <v>5</v>
      </c>
      <c r="D2076" s="47">
        <v>45181</v>
      </c>
      <c r="E2076" s="24"/>
      <c r="F2076" s="510">
        <v>2</v>
      </c>
      <c r="G2076" s="24">
        <v>7.5</v>
      </c>
      <c r="H2076" s="24">
        <v>4.2</v>
      </c>
      <c r="I2076" s="988">
        <v>0.56000000000000005</v>
      </c>
      <c r="J2076" s="24">
        <v>4.2300000000000004</v>
      </c>
      <c r="K2076" s="24">
        <v>23.7</v>
      </c>
      <c r="L2076" s="24" t="s">
        <v>811</v>
      </c>
      <c r="M2076" s="24" t="s">
        <v>811</v>
      </c>
      <c r="N2076" s="24" t="s">
        <v>811</v>
      </c>
      <c r="O2076" s="24" t="s">
        <v>811</v>
      </c>
      <c r="P2076" s="24" t="s">
        <v>815</v>
      </c>
      <c r="Q2076" s="24" t="s">
        <v>811</v>
      </c>
      <c r="R2076" s="24" t="s">
        <v>811</v>
      </c>
      <c r="S2076" s="24" t="s">
        <v>1045</v>
      </c>
      <c r="T2076" s="23">
        <v>3</v>
      </c>
      <c r="U2076" s="23">
        <v>1</v>
      </c>
      <c r="V2076" s="24" t="s">
        <v>1235</v>
      </c>
      <c r="W2076" s="24" t="s">
        <v>815</v>
      </c>
      <c r="X2076" s="24"/>
      <c r="Y2076" s="24"/>
      <c r="Z2076" s="24"/>
      <c r="AA2076" s="24"/>
    </row>
    <row r="2077" spans="1:27">
      <c r="A2077" s="24" t="s">
        <v>709</v>
      </c>
      <c r="B2077" s="24" t="s">
        <v>993</v>
      </c>
      <c r="C2077" s="23">
        <v>5.5</v>
      </c>
      <c r="D2077" s="47">
        <v>45181</v>
      </c>
      <c r="E2077" s="24"/>
      <c r="F2077" s="510">
        <v>2</v>
      </c>
      <c r="G2077" s="24">
        <v>7.5</v>
      </c>
      <c r="H2077" s="24">
        <v>4.2</v>
      </c>
      <c r="I2077" s="988">
        <v>0.56000000000000005</v>
      </c>
      <c r="J2077" s="24">
        <v>2.4500000000000002</v>
      </c>
      <c r="K2077" s="24">
        <v>23.4</v>
      </c>
      <c r="L2077" s="24" t="s">
        <v>811</v>
      </c>
      <c r="M2077" s="24" t="s">
        <v>811</v>
      </c>
      <c r="N2077" s="24" t="s">
        <v>811</v>
      </c>
      <c r="O2077" s="24" t="s">
        <v>811</v>
      </c>
      <c r="P2077" s="24" t="s">
        <v>815</v>
      </c>
      <c r="Q2077" s="24" t="s">
        <v>811</v>
      </c>
      <c r="R2077" s="24" t="s">
        <v>811</v>
      </c>
      <c r="S2077" s="24" t="s">
        <v>1045</v>
      </c>
      <c r="T2077" s="23">
        <v>3</v>
      </c>
      <c r="U2077" s="23">
        <v>1</v>
      </c>
      <c r="V2077" s="24" t="s">
        <v>1235</v>
      </c>
      <c r="W2077" s="24" t="s">
        <v>815</v>
      </c>
      <c r="X2077" s="24"/>
      <c r="Y2077" s="24"/>
      <c r="Z2077" s="24"/>
      <c r="AA2077" s="24"/>
    </row>
    <row r="2078" spans="1:27">
      <c r="A2078" s="24" t="s">
        <v>709</v>
      </c>
      <c r="B2078" s="24" t="s">
        <v>993</v>
      </c>
      <c r="C2078" s="23">
        <v>6</v>
      </c>
      <c r="D2078" s="47">
        <v>45181</v>
      </c>
      <c r="E2078" s="24"/>
      <c r="F2078" s="510">
        <v>2</v>
      </c>
      <c r="G2078" s="24">
        <v>7.5</v>
      </c>
      <c r="H2078" s="24">
        <v>4.2</v>
      </c>
      <c r="I2078" s="988">
        <v>0.56000000000000005</v>
      </c>
      <c r="J2078" s="24">
        <v>0.93</v>
      </c>
      <c r="K2078" s="24">
        <v>23.1</v>
      </c>
      <c r="L2078" s="24" t="s">
        <v>811</v>
      </c>
      <c r="M2078" s="24" t="s">
        <v>811</v>
      </c>
      <c r="N2078" s="24" t="s">
        <v>811</v>
      </c>
      <c r="O2078" s="24" t="s">
        <v>811</v>
      </c>
      <c r="P2078" s="24" t="s">
        <v>815</v>
      </c>
      <c r="Q2078" s="24" t="s">
        <v>811</v>
      </c>
      <c r="R2078" s="24" t="s">
        <v>811</v>
      </c>
      <c r="S2078" s="24" t="s">
        <v>1045</v>
      </c>
      <c r="T2078" s="23">
        <v>3</v>
      </c>
      <c r="U2078" s="23">
        <v>1</v>
      </c>
      <c r="V2078" s="24" t="s">
        <v>1235</v>
      </c>
      <c r="W2078" s="24" t="s">
        <v>815</v>
      </c>
      <c r="X2078" s="24"/>
      <c r="Y2078" s="24"/>
      <c r="Z2078" s="24"/>
      <c r="AA2078" s="24"/>
    </row>
    <row r="2079" spans="1:27">
      <c r="A2079" s="24" t="s">
        <v>709</v>
      </c>
      <c r="B2079" s="24" t="s">
        <v>993</v>
      </c>
      <c r="C2079" s="23">
        <v>6.5</v>
      </c>
      <c r="D2079" s="47">
        <v>45181</v>
      </c>
      <c r="E2079" s="24"/>
      <c r="F2079" s="510">
        <v>2</v>
      </c>
      <c r="G2079" s="24">
        <v>7.5</v>
      </c>
      <c r="H2079" s="24">
        <v>4.2</v>
      </c>
      <c r="I2079" s="988">
        <v>0.56000000000000005</v>
      </c>
      <c r="J2079" s="24">
        <v>0.2</v>
      </c>
      <c r="K2079" s="24">
        <v>22.8</v>
      </c>
      <c r="L2079" s="24">
        <v>6.02</v>
      </c>
      <c r="M2079" s="23">
        <v>23.1</v>
      </c>
      <c r="N2079" s="24">
        <v>5.4153164556962023</v>
      </c>
      <c r="O2079" s="24">
        <v>2.2995835443037977</v>
      </c>
      <c r="P2079" s="24">
        <v>7.7149000000000001</v>
      </c>
      <c r="Q2079" s="24">
        <v>0.82905802602356438</v>
      </c>
      <c r="R2079" s="24">
        <v>33.204251668255502</v>
      </c>
      <c r="S2079" s="24" t="s">
        <v>1045</v>
      </c>
      <c r="T2079" s="23">
        <v>3</v>
      </c>
      <c r="U2079" s="23">
        <v>1</v>
      </c>
      <c r="V2079" s="24" t="s">
        <v>1235</v>
      </c>
      <c r="W2079" s="24" t="s">
        <v>815</v>
      </c>
      <c r="X2079" s="24"/>
      <c r="Y2079" s="24"/>
      <c r="Z2079" s="24"/>
      <c r="AA2079" s="24"/>
    </row>
    <row r="2080" spans="1:27">
      <c r="A2080" s="24" t="s">
        <v>709</v>
      </c>
      <c r="B2080" s="24" t="s">
        <v>903</v>
      </c>
      <c r="C2080" s="23">
        <v>0.5</v>
      </c>
      <c r="D2080" s="47">
        <v>45027</v>
      </c>
      <c r="E2080" s="24"/>
      <c r="F2080" s="510">
        <v>2</v>
      </c>
      <c r="G2080" s="24">
        <v>5.6</v>
      </c>
      <c r="H2080" s="24">
        <v>3.4249999999999998</v>
      </c>
      <c r="I2080" s="988">
        <v>0.6116071428571429</v>
      </c>
      <c r="J2080" s="24">
        <v>10.97</v>
      </c>
      <c r="K2080" s="24">
        <v>11.6</v>
      </c>
      <c r="L2080" s="24">
        <v>6.51</v>
      </c>
      <c r="M2080" s="24">
        <v>22.5</v>
      </c>
      <c r="N2080" s="24">
        <v>0.83835443037974711</v>
      </c>
      <c r="O2080" s="24">
        <v>0.62944556962025289</v>
      </c>
      <c r="P2080" s="24">
        <v>1.4678</v>
      </c>
      <c r="Q2080" s="24">
        <v>1.2753633632967725</v>
      </c>
      <c r="R2080" s="24">
        <v>61.665034859619382</v>
      </c>
      <c r="S2080" s="24" t="s">
        <v>1250</v>
      </c>
      <c r="T2080" s="23">
        <v>2</v>
      </c>
      <c r="U2080" s="23">
        <v>2</v>
      </c>
      <c r="V2080" s="24" t="s">
        <v>1105</v>
      </c>
      <c r="W2080" s="24" t="s">
        <v>815</v>
      </c>
      <c r="X2080" s="24"/>
      <c r="Y2080" s="24"/>
      <c r="Z2080" s="24"/>
      <c r="AA2080" s="24"/>
    </row>
    <row r="2081" spans="1:27">
      <c r="A2081" s="24" t="s">
        <v>709</v>
      </c>
      <c r="B2081" s="24" t="s">
        <v>903</v>
      </c>
      <c r="C2081" s="23">
        <v>1</v>
      </c>
      <c r="D2081" s="47">
        <v>45027</v>
      </c>
      <c r="E2081" s="24"/>
      <c r="F2081" s="510">
        <v>2</v>
      </c>
      <c r="G2081" s="24">
        <v>5.6</v>
      </c>
      <c r="H2081" s="24">
        <v>3.4249999999999998</v>
      </c>
      <c r="I2081" s="988">
        <v>0.6116071428571429</v>
      </c>
      <c r="J2081" s="24">
        <v>10.94</v>
      </c>
      <c r="K2081" s="24">
        <v>11.6</v>
      </c>
      <c r="L2081" s="24" t="s">
        <v>811</v>
      </c>
      <c r="M2081" s="24" t="s">
        <v>811</v>
      </c>
      <c r="N2081" s="24" t="s">
        <v>811</v>
      </c>
      <c r="O2081" s="24" t="s">
        <v>811</v>
      </c>
      <c r="P2081" s="24" t="s">
        <v>815</v>
      </c>
      <c r="Q2081" s="24" t="s">
        <v>811</v>
      </c>
      <c r="R2081" s="24" t="s">
        <v>811</v>
      </c>
      <c r="S2081" s="24" t="s">
        <v>1250</v>
      </c>
      <c r="T2081" s="23">
        <v>2</v>
      </c>
      <c r="U2081" s="23">
        <v>2</v>
      </c>
      <c r="V2081" s="24" t="s">
        <v>1105</v>
      </c>
      <c r="W2081" s="24" t="s">
        <v>815</v>
      </c>
      <c r="X2081" s="24"/>
      <c r="Y2081" s="24"/>
      <c r="Z2081" s="24"/>
      <c r="AA2081" s="24"/>
    </row>
    <row r="2082" spans="1:27">
      <c r="A2082" s="24" t="s">
        <v>709</v>
      </c>
      <c r="B2082" s="24" t="s">
        <v>903</v>
      </c>
      <c r="C2082" s="23">
        <v>2</v>
      </c>
      <c r="D2082" s="47">
        <v>45027</v>
      </c>
      <c r="E2082" s="24"/>
      <c r="F2082" s="510">
        <v>2</v>
      </c>
      <c r="G2082" s="24">
        <v>5.6</v>
      </c>
      <c r="H2082" s="24">
        <v>3.4249999999999998</v>
      </c>
      <c r="I2082" s="988">
        <v>0.6116071428571429</v>
      </c>
      <c r="J2082" s="24">
        <v>10.93</v>
      </c>
      <c r="K2082" s="24">
        <v>11.5</v>
      </c>
      <c r="L2082" s="24" t="s">
        <v>811</v>
      </c>
      <c r="M2082" s="24" t="s">
        <v>811</v>
      </c>
      <c r="N2082" s="24" t="s">
        <v>811</v>
      </c>
      <c r="O2082" s="24" t="s">
        <v>811</v>
      </c>
      <c r="P2082" s="24" t="s">
        <v>815</v>
      </c>
      <c r="Q2082" s="24" t="s">
        <v>811</v>
      </c>
      <c r="R2082" s="24" t="s">
        <v>811</v>
      </c>
      <c r="S2082" s="24" t="s">
        <v>1250</v>
      </c>
      <c r="T2082" s="23">
        <v>2</v>
      </c>
      <c r="U2082" s="23">
        <v>2</v>
      </c>
      <c r="V2082" s="24" t="s">
        <v>1105</v>
      </c>
      <c r="W2082" s="24" t="s">
        <v>815</v>
      </c>
      <c r="X2082" s="24"/>
      <c r="Y2082" s="24"/>
      <c r="Z2082" s="24"/>
      <c r="AA2082" s="24"/>
    </row>
    <row r="2083" spans="1:27">
      <c r="A2083" s="24" t="s">
        <v>709</v>
      </c>
      <c r="B2083" s="24" t="s">
        <v>903</v>
      </c>
      <c r="C2083" s="23">
        <v>3</v>
      </c>
      <c r="D2083" s="47">
        <v>45027</v>
      </c>
      <c r="E2083" s="24"/>
      <c r="F2083" s="510">
        <v>2</v>
      </c>
      <c r="G2083" s="24">
        <v>5.6</v>
      </c>
      <c r="H2083" s="24">
        <v>3.4249999999999998</v>
      </c>
      <c r="I2083" s="988">
        <v>0.6116071428571429</v>
      </c>
      <c r="J2083" s="24">
        <v>10.6</v>
      </c>
      <c r="K2083" s="24">
        <v>11.3</v>
      </c>
      <c r="L2083" s="24" t="s">
        <v>811</v>
      </c>
      <c r="M2083" s="24" t="s">
        <v>811</v>
      </c>
      <c r="N2083" s="24" t="s">
        <v>811</v>
      </c>
      <c r="O2083" s="24" t="s">
        <v>811</v>
      </c>
      <c r="P2083" s="24" t="s">
        <v>815</v>
      </c>
      <c r="Q2083" s="24" t="s">
        <v>811</v>
      </c>
      <c r="R2083" s="24" t="s">
        <v>811</v>
      </c>
      <c r="S2083" s="24" t="s">
        <v>1250</v>
      </c>
      <c r="T2083" s="23">
        <v>2</v>
      </c>
      <c r="U2083" s="23">
        <v>2</v>
      </c>
      <c r="V2083" s="24" t="s">
        <v>1105</v>
      </c>
      <c r="W2083" s="24" t="s">
        <v>815</v>
      </c>
      <c r="X2083" s="24"/>
      <c r="Y2083" s="24"/>
      <c r="Z2083" s="24"/>
      <c r="AA2083" s="24"/>
    </row>
    <row r="2084" spans="1:27">
      <c r="A2084" s="24" t="s">
        <v>709</v>
      </c>
      <c r="B2084" s="24" t="s">
        <v>903</v>
      </c>
      <c r="C2084" s="23">
        <v>4</v>
      </c>
      <c r="D2084" s="47">
        <v>45027</v>
      </c>
      <c r="E2084" s="24"/>
      <c r="F2084" s="510">
        <v>2</v>
      </c>
      <c r="G2084" s="24">
        <v>5.6</v>
      </c>
      <c r="H2084" s="24">
        <v>3.4249999999999998</v>
      </c>
      <c r="I2084" s="988">
        <v>0.6116071428571429</v>
      </c>
      <c r="J2084" s="24">
        <v>10.85</v>
      </c>
      <c r="K2084" s="24">
        <v>10.8</v>
      </c>
      <c r="L2084" s="24" t="s">
        <v>811</v>
      </c>
      <c r="M2084" s="24" t="s">
        <v>811</v>
      </c>
      <c r="N2084" s="24" t="s">
        <v>811</v>
      </c>
      <c r="O2084" s="24" t="s">
        <v>811</v>
      </c>
      <c r="P2084" s="24" t="s">
        <v>815</v>
      </c>
      <c r="Q2084" s="24" t="s">
        <v>811</v>
      </c>
      <c r="R2084" s="24" t="s">
        <v>811</v>
      </c>
      <c r="S2084" s="24" t="s">
        <v>1250</v>
      </c>
      <c r="T2084" s="23">
        <v>2</v>
      </c>
      <c r="U2084" s="23">
        <v>2</v>
      </c>
      <c r="V2084" s="24" t="s">
        <v>1105</v>
      </c>
      <c r="W2084" s="24" t="s">
        <v>815</v>
      </c>
      <c r="X2084" s="24"/>
      <c r="Y2084" s="24"/>
      <c r="Z2084" s="24"/>
      <c r="AA2084" s="24"/>
    </row>
    <row r="2085" spans="1:27">
      <c r="A2085" s="24" t="s">
        <v>709</v>
      </c>
      <c r="B2085" s="24" t="s">
        <v>903</v>
      </c>
      <c r="C2085" s="23">
        <v>5</v>
      </c>
      <c r="D2085" s="47">
        <v>45027</v>
      </c>
      <c r="E2085" s="24"/>
      <c r="F2085" s="510">
        <v>2</v>
      </c>
      <c r="G2085" s="24">
        <v>5.6</v>
      </c>
      <c r="H2085" s="24">
        <v>3.4249999999999998</v>
      </c>
      <c r="I2085" s="988">
        <v>0.6116071428571429</v>
      </c>
      <c r="J2085" s="24">
        <v>10.56</v>
      </c>
      <c r="K2085" s="24">
        <v>10.7</v>
      </c>
      <c r="L2085" s="24" t="s">
        <v>811</v>
      </c>
      <c r="M2085" s="24" t="s">
        <v>811</v>
      </c>
      <c r="N2085" s="24" t="s">
        <v>811</v>
      </c>
      <c r="O2085" s="24" t="s">
        <v>811</v>
      </c>
      <c r="P2085" s="24" t="s">
        <v>815</v>
      </c>
      <c r="Q2085" s="24" t="s">
        <v>811</v>
      </c>
      <c r="R2085" s="24" t="s">
        <v>811</v>
      </c>
      <c r="S2085" s="24" t="s">
        <v>1250</v>
      </c>
      <c r="T2085" s="23">
        <v>2</v>
      </c>
      <c r="U2085" s="23">
        <v>2</v>
      </c>
      <c r="V2085" s="24" t="s">
        <v>1105</v>
      </c>
      <c r="W2085" s="24" t="s">
        <v>815</v>
      </c>
      <c r="X2085" s="24"/>
      <c r="Y2085" s="24"/>
      <c r="Z2085" s="24"/>
      <c r="AA2085" s="24"/>
    </row>
    <row r="2086" spans="1:27">
      <c r="A2086" s="24" t="s">
        <v>709</v>
      </c>
      <c r="B2086" s="24" t="s">
        <v>903</v>
      </c>
      <c r="C2086" s="23">
        <v>5.6</v>
      </c>
      <c r="D2086" s="47">
        <v>45027</v>
      </c>
      <c r="E2086" s="24"/>
      <c r="F2086" s="510">
        <v>2</v>
      </c>
      <c r="G2086" s="24">
        <v>5.6</v>
      </c>
      <c r="H2086" s="24">
        <v>3.4249999999999998</v>
      </c>
      <c r="I2086" s="988">
        <v>0.6116071428571429</v>
      </c>
      <c r="J2086" s="24">
        <v>10.23</v>
      </c>
      <c r="K2086" s="24">
        <v>10.6</v>
      </c>
      <c r="L2086" s="24">
        <v>6.47</v>
      </c>
      <c r="M2086" s="24">
        <v>22.7</v>
      </c>
      <c r="N2086" s="24">
        <v>0.92898734177215181</v>
      </c>
      <c r="O2086" s="24">
        <v>0.69991265822784776</v>
      </c>
      <c r="P2086" s="24">
        <v>1.6288999999999996</v>
      </c>
      <c r="Q2086" s="24">
        <v>1.1411145882129019</v>
      </c>
      <c r="R2086" s="24">
        <v>61.396521575277944</v>
      </c>
      <c r="S2086" s="24" t="s">
        <v>1250</v>
      </c>
      <c r="T2086" s="23">
        <v>2</v>
      </c>
      <c r="U2086" s="23">
        <v>2</v>
      </c>
      <c r="V2086" s="24" t="s">
        <v>1105</v>
      </c>
      <c r="W2086" s="24" t="s">
        <v>815</v>
      </c>
      <c r="X2086" s="24"/>
      <c r="Y2086" s="24"/>
      <c r="Z2086" s="24"/>
      <c r="AA2086" s="24"/>
    </row>
    <row r="2087" spans="1:27">
      <c r="A2087" s="24" t="s">
        <v>709</v>
      </c>
      <c r="B2087" s="24" t="s">
        <v>903</v>
      </c>
      <c r="C2087" s="23">
        <v>0.5</v>
      </c>
      <c r="D2087" s="47">
        <v>45166</v>
      </c>
      <c r="E2087" s="24"/>
      <c r="F2087" s="510">
        <v>2</v>
      </c>
      <c r="G2087" s="24">
        <v>6.1</v>
      </c>
      <c r="H2087" s="24">
        <v>2.15</v>
      </c>
      <c r="I2087" s="988">
        <v>0.35245901639344263</v>
      </c>
      <c r="J2087" s="24">
        <v>8.39</v>
      </c>
      <c r="K2087" s="24">
        <v>25.7</v>
      </c>
      <c r="L2087" s="24">
        <v>6.44</v>
      </c>
      <c r="M2087" s="24">
        <v>24.700000000000003</v>
      </c>
      <c r="N2087" s="25">
        <v>4.0105063291139231</v>
      </c>
      <c r="O2087" s="25">
        <v>0.51819367088607571</v>
      </c>
      <c r="P2087" s="24">
        <v>4.5286999999999988</v>
      </c>
      <c r="Q2087" s="24">
        <v>0.73534202204808363</v>
      </c>
      <c r="R2087" s="24">
        <v>32.060305052430898</v>
      </c>
      <c r="S2087" s="24" t="s">
        <v>1022</v>
      </c>
      <c r="T2087" s="23">
        <v>2</v>
      </c>
      <c r="U2087" s="23">
        <v>1</v>
      </c>
      <c r="V2087" s="24" t="s">
        <v>1234</v>
      </c>
      <c r="W2087" s="24" t="s">
        <v>1251</v>
      </c>
      <c r="X2087" s="24"/>
      <c r="Y2087" s="24"/>
      <c r="Z2087" s="24"/>
      <c r="AA2087" s="24"/>
    </row>
    <row r="2088" spans="1:27">
      <c r="A2088" s="24" t="s">
        <v>709</v>
      </c>
      <c r="B2088" s="24" t="s">
        <v>903</v>
      </c>
      <c r="C2088" s="23">
        <v>1</v>
      </c>
      <c r="D2088" s="47">
        <v>45166</v>
      </c>
      <c r="E2088" s="24"/>
      <c r="F2088" s="510">
        <v>2</v>
      </c>
      <c r="G2088" s="24">
        <v>6.1</v>
      </c>
      <c r="H2088" s="24">
        <v>2.15</v>
      </c>
      <c r="I2088" s="988">
        <v>0.35245901639344263</v>
      </c>
      <c r="J2088" s="24">
        <v>8.33</v>
      </c>
      <c r="K2088" s="24">
        <v>25.3</v>
      </c>
      <c r="L2088" s="24" t="s">
        <v>811</v>
      </c>
      <c r="M2088" s="24" t="s">
        <v>811</v>
      </c>
      <c r="N2088" s="24" t="s">
        <v>811</v>
      </c>
      <c r="O2088" s="24" t="s">
        <v>811</v>
      </c>
      <c r="P2088" s="24" t="s">
        <v>815</v>
      </c>
      <c r="Q2088" s="24" t="s">
        <v>811</v>
      </c>
      <c r="R2088" s="24" t="s">
        <v>811</v>
      </c>
      <c r="S2088" s="24" t="s">
        <v>1022</v>
      </c>
      <c r="T2088" s="23">
        <v>2</v>
      </c>
      <c r="U2088" s="23">
        <v>1</v>
      </c>
      <c r="V2088" s="24" t="s">
        <v>1234</v>
      </c>
      <c r="W2088" s="24" t="s">
        <v>1251</v>
      </c>
      <c r="X2088" s="24"/>
      <c r="Y2088" s="24"/>
      <c r="Z2088" s="24"/>
      <c r="AA2088" s="24"/>
    </row>
    <row r="2089" spans="1:27">
      <c r="A2089" s="24" t="s">
        <v>709</v>
      </c>
      <c r="B2089" s="24" t="s">
        <v>903</v>
      </c>
      <c r="C2089" s="23">
        <v>2</v>
      </c>
      <c r="D2089" s="47">
        <v>45166</v>
      </c>
      <c r="E2089" s="24"/>
      <c r="F2089" s="510">
        <v>2</v>
      </c>
      <c r="G2089" s="24">
        <v>6.1</v>
      </c>
      <c r="H2089" s="24">
        <v>2.15</v>
      </c>
      <c r="I2089" s="988">
        <v>0.35245901639344263</v>
      </c>
      <c r="J2089" s="24">
        <v>8.56</v>
      </c>
      <c r="K2089" s="24">
        <v>24.8</v>
      </c>
      <c r="L2089" s="24" t="s">
        <v>811</v>
      </c>
      <c r="M2089" s="24" t="s">
        <v>811</v>
      </c>
      <c r="N2089" s="24" t="s">
        <v>811</v>
      </c>
      <c r="O2089" s="24" t="s">
        <v>811</v>
      </c>
      <c r="P2089" s="24" t="s">
        <v>815</v>
      </c>
      <c r="Q2089" s="24" t="s">
        <v>811</v>
      </c>
      <c r="R2089" s="24" t="s">
        <v>811</v>
      </c>
      <c r="S2089" s="24" t="s">
        <v>1022</v>
      </c>
      <c r="T2089" s="23">
        <v>2</v>
      </c>
      <c r="U2089" s="23">
        <v>1</v>
      </c>
      <c r="V2089" s="24" t="s">
        <v>1234</v>
      </c>
      <c r="W2089" s="24" t="s">
        <v>1251</v>
      </c>
      <c r="X2089" s="24"/>
      <c r="Y2089" s="24"/>
      <c r="Z2089" s="24"/>
      <c r="AA2089" s="24"/>
    </row>
    <row r="2090" spans="1:27">
      <c r="A2090" s="24" t="s">
        <v>709</v>
      </c>
      <c r="B2090" s="24" t="s">
        <v>903</v>
      </c>
      <c r="C2090" s="23">
        <v>3</v>
      </c>
      <c r="D2090" s="47">
        <v>45166</v>
      </c>
      <c r="E2090" s="24"/>
      <c r="F2090" s="510">
        <v>2</v>
      </c>
      <c r="G2090" s="24">
        <v>6.1</v>
      </c>
      <c r="H2090" s="24">
        <v>2.15</v>
      </c>
      <c r="I2090" s="988">
        <v>0.35245901639344263</v>
      </c>
      <c r="J2090" s="24">
        <v>8.56</v>
      </c>
      <c r="K2090" s="24">
        <v>24.6</v>
      </c>
      <c r="L2090" s="24" t="s">
        <v>811</v>
      </c>
      <c r="M2090" s="24" t="s">
        <v>811</v>
      </c>
      <c r="N2090" s="24" t="s">
        <v>811</v>
      </c>
      <c r="O2090" s="24" t="s">
        <v>811</v>
      </c>
      <c r="P2090" s="24" t="s">
        <v>815</v>
      </c>
      <c r="Q2090" s="24" t="s">
        <v>811</v>
      </c>
      <c r="R2090" s="24" t="s">
        <v>811</v>
      </c>
      <c r="S2090" s="24" t="s">
        <v>1022</v>
      </c>
      <c r="T2090" s="23">
        <v>2</v>
      </c>
      <c r="U2090" s="23">
        <v>1</v>
      </c>
      <c r="V2090" s="24" t="s">
        <v>1234</v>
      </c>
      <c r="W2090" s="24" t="s">
        <v>1251</v>
      </c>
      <c r="X2090" s="24"/>
      <c r="Y2090" s="24"/>
      <c r="Z2090" s="24"/>
      <c r="AA2090" s="24"/>
    </row>
    <row r="2091" spans="1:27">
      <c r="A2091" s="24" t="s">
        <v>709</v>
      </c>
      <c r="B2091" s="24" t="s">
        <v>903</v>
      </c>
      <c r="C2091" s="23">
        <v>4</v>
      </c>
      <c r="D2091" s="47">
        <v>45166</v>
      </c>
      <c r="E2091" s="24"/>
      <c r="F2091" s="510">
        <v>2</v>
      </c>
      <c r="G2091" s="24">
        <v>6.1</v>
      </c>
      <c r="H2091" s="24">
        <v>2.15</v>
      </c>
      <c r="I2091" s="988">
        <v>0.35245901639344263</v>
      </c>
      <c r="J2091" s="24">
        <v>8.56</v>
      </c>
      <c r="K2091" s="24">
        <v>24.5</v>
      </c>
      <c r="L2091" s="24" t="s">
        <v>811</v>
      </c>
      <c r="M2091" s="24" t="s">
        <v>811</v>
      </c>
      <c r="N2091" s="24" t="s">
        <v>811</v>
      </c>
      <c r="O2091" s="24" t="s">
        <v>811</v>
      </c>
      <c r="P2091" s="24" t="s">
        <v>815</v>
      </c>
      <c r="Q2091" s="24" t="s">
        <v>811</v>
      </c>
      <c r="R2091" s="24" t="s">
        <v>811</v>
      </c>
      <c r="S2091" s="24" t="s">
        <v>1022</v>
      </c>
      <c r="T2091" s="23">
        <v>2</v>
      </c>
      <c r="U2091" s="23">
        <v>1</v>
      </c>
      <c r="V2091" s="24" t="s">
        <v>1234</v>
      </c>
      <c r="W2091" s="24" t="s">
        <v>1251</v>
      </c>
      <c r="X2091" s="24"/>
      <c r="Y2091" s="24"/>
      <c r="Z2091" s="24"/>
      <c r="AA2091" s="24"/>
    </row>
    <row r="2092" spans="1:27">
      <c r="A2092" s="24" t="s">
        <v>709</v>
      </c>
      <c r="B2092" s="24" t="s">
        <v>903</v>
      </c>
      <c r="C2092" s="23">
        <v>5</v>
      </c>
      <c r="D2092" s="47">
        <v>45166</v>
      </c>
      <c r="E2092" s="24"/>
      <c r="F2092" s="510">
        <v>2</v>
      </c>
      <c r="G2092" s="24">
        <v>6.1</v>
      </c>
      <c r="H2092" s="24">
        <v>2.15</v>
      </c>
      <c r="I2092" s="988">
        <v>0.35245901639344263</v>
      </c>
      <c r="J2092" s="24">
        <v>8.5399999999999991</v>
      </c>
      <c r="K2092" s="24">
        <v>24.5</v>
      </c>
      <c r="L2092" s="24">
        <v>6.38</v>
      </c>
      <c r="M2092" s="24">
        <v>24.2</v>
      </c>
      <c r="N2092" s="24">
        <v>11.283797468354431</v>
      </c>
      <c r="O2092" s="24">
        <v>6.2940025316455745</v>
      </c>
      <c r="P2092" s="24">
        <v>17.577800000000003</v>
      </c>
      <c r="Q2092" s="24">
        <v>1.1397801341745295</v>
      </c>
      <c r="R2092" s="24">
        <v>58.085090562440399</v>
      </c>
      <c r="S2092" s="24" t="s">
        <v>1022</v>
      </c>
      <c r="T2092" s="23">
        <v>2</v>
      </c>
      <c r="U2092" s="23">
        <v>1</v>
      </c>
      <c r="V2092" s="24" t="s">
        <v>1234</v>
      </c>
      <c r="W2092" s="24" t="s">
        <v>1251</v>
      </c>
      <c r="X2092" s="24"/>
      <c r="Y2092" s="24"/>
      <c r="Z2092" s="24"/>
      <c r="AA2092" s="24"/>
    </row>
    <row r="2093" spans="1:27">
      <c r="A2093" s="24" t="s">
        <v>709</v>
      </c>
      <c r="B2093" s="24" t="s">
        <v>993</v>
      </c>
      <c r="C2093" s="23">
        <v>0.5</v>
      </c>
      <c r="D2093" s="47">
        <v>45041</v>
      </c>
      <c r="E2093" s="24"/>
      <c r="F2093" s="510">
        <v>2</v>
      </c>
      <c r="G2093" s="24">
        <v>6.6</v>
      </c>
      <c r="H2093" s="24">
        <v>5.95</v>
      </c>
      <c r="I2093" s="988">
        <v>0.9015151515151516</v>
      </c>
      <c r="J2093" s="24">
        <v>10.19</v>
      </c>
      <c r="K2093" s="24">
        <v>14.2</v>
      </c>
      <c r="L2093" s="24">
        <v>6.18</v>
      </c>
      <c r="M2093" s="24">
        <v>17.399999999999999</v>
      </c>
      <c r="N2093" s="24">
        <v>1.6427215189873419</v>
      </c>
      <c r="O2093" s="24">
        <v>1.2391784810126585</v>
      </c>
      <c r="P2093" s="24">
        <v>2.8819000000000004</v>
      </c>
      <c r="Q2093" s="24">
        <v>0.87261703804516011</v>
      </c>
      <c r="R2093" s="24">
        <v>41.39228</v>
      </c>
      <c r="S2093" s="24" t="s">
        <v>1045</v>
      </c>
      <c r="T2093" s="23">
        <v>1</v>
      </c>
      <c r="U2093" s="23">
        <v>2</v>
      </c>
      <c r="V2093" s="24" t="s">
        <v>1105</v>
      </c>
      <c r="W2093" s="24" t="s">
        <v>815</v>
      </c>
      <c r="X2093" s="24"/>
      <c r="Y2093" s="24"/>
      <c r="Z2093" s="49"/>
      <c r="AA2093" s="24"/>
    </row>
    <row r="2094" spans="1:27">
      <c r="A2094" s="24" t="s">
        <v>709</v>
      </c>
      <c r="B2094" s="24" t="s">
        <v>993</v>
      </c>
      <c r="C2094" s="23">
        <v>1</v>
      </c>
      <c r="D2094" s="47">
        <v>45041</v>
      </c>
      <c r="E2094" s="24"/>
      <c r="F2094" s="510">
        <v>2</v>
      </c>
      <c r="G2094" s="24">
        <v>6.6</v>
      </c>
      <c r="H2094" s="24">
        <v>5.95</v>
      </c>
      <c r="I2094" s="988">
        <v>0.9015151515151516</v>
      </c>
      <c r="J2094" s="24">
        <v>10.199999999999999</v>
      </c>
      <c r="K2094" s="24">
        <v>14.2</v>
      </c>
      <c r="L2094" s="24" t="s">
        <v>811</v>
      </c>
      <c r="M2094" s="24" t="s">
        <v>811</v>
      </c>
      <c r="N2094" s="24" t="s">
        <v>811</v>
      </c>
      <c r="O2094" s="24" t="s">
        <v>811</v>
      </c>
      <c r="P2094" s="24" t="s">
        <v>815</v>
      </c>
      <c r="Q2094" s="24" t="s">
        <v>811</v>
      </c>
      <c r="R2094" s="24" t="s">
        <v>811</v>
      </c>
      <c r="S2094" s="24" t="s">
        <v>1045</v>
      </c>
      <c r="T2094" s="23">
        <v>1</v>
      </c>
      <c r="U2094" s="23">
        <v>2</v>
      </c>
      <c r="V2094" s="24" t="s">
        <v>1105</v>
      </c>
      <c r="W2094" s="24" t="s">
        <v>815</v>
      </c>
      <c r="X2094" s="24"/>
      <c r="Y2094" s="71"/>
      <c r="Z2094" s="2960"/>
      <c r="AA2094" s="24"/>
    </row>
    <row r="2095" spans="1:27">
      <c r="A2095" s="24" t="s">
        <v>709</v>
      </c>
      <c r="B2095" s="24" t="s">
        <v>993</v>
      </c>
      <c r="C2095" s="23">
        <v>2</v>
      </c>
      <c r="D2095" s="47">
        <v>45041</v>
      </c>
      <c r="E2095" s="24"/>
      <c r="F2095" s="510">
        <v>2</v>
      </c>
      <c r="G2095" s="24">
        <v>6.6</v>
      </c>
      <c r="H2095" s="24">
        <v>5.95</v>
      </c>
      <c r="I2095" s="988">
        <v>0.9015151515151516</v>
      </c>
      <c r="J2095" s="24">
        <v>10.07</v>
      </c>
      <c r="K2095" s="24">
        <v>14.2</v>
      </c>
      <c r="L2095" s="24" t="s">
        <v>811</v>
      </c>
      <c r="M2095" s="24" t="s">
        <v>811</v>
      </c>
      <c r="N2095" s="24" t="s">
        <v>811</v>
      </c>
      <c r="O2095" s="24" t="s">
        <v>811</v>
      </c>
      <c r="P2095" s="24" t="s">
        <v>815</v>
      </c>
      <c r="Q2095" s="24" t="s">
        <v>811</v>
      </c>
      <c r="R2095" s="24" t="s">
        <v>811</v>
      </c>
      <c r="S2095" s="24" t="s">
        <v>1045</v>
      </c>
      <c r="T2095" s="23">
        <v>1</v>
      </c>
      <c r="U2095" s="23">
        <v>2</v>
      </c>
      <c r="V2095" s="24" t="s">
        <v>1105</v>
      </c>
      <c r="W2095" s="24" t="s">
        <v>815</v>
      </c>
      <c r="X2095" s="24"/>
      <c r="Y2095" s="24"/>
      <c r="Z2095" s="24"/>
      <c r="AA2095" s="24"/>
    </row>
    <row r="2096" spans="1:27">
      <c r="A2096" s="24" t="s">
        <v>709</v>
      </c>
      <c r="B2096" s="24" t="s">
        <v>993</v>
      </c>
      <c r="C2096" s="23">
        <v>3</v>
      </c>
      <c r="D2096" s="47">
        <v>45041</v>
      </c>
      <c r="E2096" s="24"/>
      <c r="F2096" s="510">
        <v>2</v>
      </c>
      <c r="G2096" s="24">
        <v>6.6</v>
      </c>
      <c r="H2096" s="24">
        <v>5.95</v>
      </c>
      <c r="I2096" s="988">
        <v>0.9015151515151516</v>
      </c>
      <c r="J2096" s="24">
        <v>10</v>
      </c>
      <c r="K2096" s="24">
        <v>13.9</v>
      </c>
      <c r="L2096" s="24" t="s">
        <v>811</v>
      </c>
      <c r="M2096" s="24" t="s">
        <v>811</v>
      </c>
      <c r="N2096" s="24" t="s">
        <v>811</v>
      </c>
      <c r="O2096" s="24" t="s">
        <v>811</v>
      </c>
      <c r="P2096" s="24" t="s">
        <v>815</v>
      </c>
      <c r="Q2096" s="24" t="s">
        <v>811</v>
      </c>
      <c r="R2096" s="24" t="s">
        <v>811</v>
      </c>
      <c r="S2096" s="24" t="s">
        <v>1045</v>
      </c>
      <c r="T2096" s="23">
        <v>1</v>
      </c>
      <c r="U2096" s="23">
        <v>2</v>
      </c>
      <c r="V2096" s="24" t="s">
        <v>1105</v>
      </c>
      <c r="W2096" s="24" t="s">
        <v>815</v>
      </c>
      <c r="X2096" s="24"/>
      <c r="Y2096" s="24"/>
      <c r="Z2096" s="24"/>
      <c r="AA2096" s="24"/>
    </row>
    <row r="2097" spans="1:27">
      <c r="A2097" s="24" t="s">
        <v>709</v>
      </c>
      <c r="B2097" s="24" t="s">
        <v>993</v>
      </c>
      <c r="C2097" s="23">
        <v>4</v>
      </c>
      <c r="D2097" s="47">
        <v>45041</v>
      </c>
      <c r="E2097" s="24"/>
      <c r="F2097" s="510">
        <v>2</v>
      </c>
      <c r="G2097" s="24">
        <v>6.6</v>
      </c>
      <c r="H2097" s="24">
        <v>5.95</v>
      </c>
      <c r="I2097" s="988">
        <v>0.9015151515151516</v>
      </c>
      <c r="J2097" s="24">
        <v>9.8800000000000008</v>
      </c>
      <c r="K2097" s="24">
        <v>13.7</v>
      </c>
      <c r="L2097" s="24" t="s">
        <v>811</v>
      </c>
      <c r="M2097" s="24" t="s">
        <v>811</v>
      </c>
      <c r="N2097" s="24" t="s">
        <v>811</v>
      </c>
      <c r="O2097" s="24" t="s">
        <v>811</v>
      </c>
      <c r="P2097" s="24" t="s">
        <v>815</v>
      </c>
      <c r="Q2097" s="24" t="s">
        <v>811</v>
      </c>
      <c r="R2097" s="24" t="s">
        <v>811</v>
      </c>
      <c r="S2097" s="24" t="s">
        <v>1045</v>
      </c>
      <c r="T2097" s="23">
        <v>1</v>
      </c>
      <c r="U2097" s="23">
        <v>2</v>
      </c>
      <c r="V2097" s="24" t="s">
        <v>1105</v>
      </c>
      <c r="W2097" s="24" t="s">
        <v>815</v>
      </c>
      <c r="X2097" s="24"/>
      <c r="Y2097" s="24"/>
      <c r="Z2097" s="24"/>
      <c r="AA2097" s="24"/>
    </row>
    <row r="2098" spans="1:27">
      <c r="A2098" s="24" t="s">
        <v>709</v>
      </c>
      <c r="B2098" s="24" t="s">
        <v>993</v>
      </c>
      <c r="C2098" s="23">
        <v>5</v>
      </c>
      <c r="D2098" s="47">
        <v>45041</v>
      </c>
      <c r="E2098" s="24"/>
      <c r="F2098" s="510">
        <v>2</v>
      </c>
      <c r="G2098" s="24">
        <v>6.6</v>
      </c>
      <c r="H2098" s="24">
        <v>5.95</v>
      </c>
      <c r="I2098" s="988">
        <v>0.9015151515151516</v>
      </c>
      <c r="J2098" s="24">
        <v>9.67</v>
      </c>
      <c r="K2098" s="24">
        <v>13.7</v>
      </c>
      <c r="L2098" s="24" t="s">
        <v>811</v>
      </c>
      <c r="M2098" s="24" t="s">
        <v>811</v>
      </c>
      <c r="N2098" s="24" t="s">
        <v>811</v>
      </c>
      <c r="O2098" s="24" t="s">
        <v>811</v>
      </c>
      <c r="P2098" s="24" t="s">
        <v>815</v>
      </c>
      <c r="Q2098" s="24" t="s">
        <v>811</v>
      </c>
      <c r="R2098" s="24" t="s">
        <v>811</v>
      </c>
      <c r="S2098" s="24" t="s">
        <v>1045</v>
      </c>
      <c r="T2098" s="23">
        <v>1</v>
      </c>
      <c r="U2098" s="23">
        <v>2</v>
      </c>
      <c r="V2098" s="24" t="s">
        <v>1105</v>
      </c>
      <c r="W2098" s="24" t="s">
        <v>815</v>
      </c>
      <c r="X2098" s="24"/>
      <c r="Y2098" s="24"/>
      <c r="Z2098" s="24"/>
      <c r="AA2098" s="24"/>
    </row>
    <row r="2099" spans="1:27">
      <c r="A2099" s="24" t="s">
        <v>709</v>
      </c>
      <c r="B2099" s="24" t="s">
        <v>993</v>
      </c>
      <c r="C2099" s="23">
        <v>5.7</v>
      </c>
      <c r="D2099" s="47">
        <v>45041</v>
      </c>
      <c r="E2099" s="24"/>
      <c r="F2099" s="510">
        <v>2</v>
      </c>
      <c r="G2099" s="24">
        <v>6.6</v>
      </c>
      <c r="H2099" s="24">
        <v>5.95</v>
      </c>
      <c r="I2099" s="988">
        <v>0.9015151515151516</v>
      </c>
      <c r="J2099" s="24">
        <v>9.6</v>
      </c>
      <c r="K2099" s="24">
        <v>13.7</v>
      </c>
      <c r="L2099" s="24">
        <v>6.24</v>
      </c>
      <c r="M2099" s="24">
        <v>23.7</v>
      </c>
      <c r="N2099" s="24">
        <v>0.74772151898734185</v>
      </c>
      <c r="O2099" s="24">
        <v>1.6150784810126584</v>
      </c>
      <c r="P2099" s="24">
        <v>2.3628</v>
      </c>
      <c r="Q2099" s="24">
        <v>1.0068658131290309</v>
      </c>
      <c r="R2099" s="24">
        <v>36.424786131524399</v>
      </c>
      <c r="S2099" s="24" t="s">
        <v>1045</v>
      </c>
      <c r="T2099" s="23">
        <v>1</v>
      </c>
      <c r="U2099" s="23">
        <v>2</v>
      </c>
      <c r="V2099" s="24" t="s">
        <v>1105</v>
      </c>
      <c r="W2099" s="24" t="s">
        <v>815</v>
      </c>
      <c r="X2099" s="24"/>
      <c r="Y2099" s="24"/>
      <c r="Z2099" s="24"/>
      <c r="AA2099" s="24"/>
    </row>
    <row r="2100" spans="1:27">
      <c r="A2100" s="24" t="s">
        <v>709</v>
      </c>
      <c r="B2100" s="24" t="s">
        <v>935</v>
      </c>
      <c r="C2100" s="23">
        <v>0.5</v>
      </c>
      <c r="D2100" s="47">
        <v>45040</v>
      </c>
      <c r="E2100" s="24"/>
      <c r="F2100" s="510">
        <v>4</v>
      </c>
      <c r="G2100" s="24">
        <v>11</v>
      </c>
      <c r="H2100" s="24">
        <v>2.8</v>
      </c>
      <c r="I2100" s="988">
        <v>0.25454545454545452</v>
      </c>
      <c r="J2100" s="24">
        <v>10.95</v>
      </c>
      <c r="K2100" s="24">
        <v>13.5</v>
      </c>
      <c r="L2100" s="24">
        <v>6.27</v>
      </c>
      <c r="M2100" s="24">
        <v>21.6</v>
      </c>
      <c r="N2100" s="24">
        <v>5.0452320675105495</v>
      </c>
      <c r="O2100" s="24">
        <v>0.44410126582278453</v>
      </c>
      <c r="P2100" s="24">
        <v>5.4893333333333345</v>
      </c>
      <c r="Q2100" s="24">
        <v>0.97259850783868285</v>
      </c>
      <c r="R2100" s="24">
        <v>31.054520444695683</v>
      </c>
      <c r="S2100" s="24" t="s">
        <v>1033</v>
      </c>
      <c r="T2100" s="23">
        <v>3</v>
      </c>
      <c r="U2100" s="23">
        <v>2</v>
      </c>
      <c r="V2100" s="24" t="s">
        <v>1105</v>
      </c>
      <c r="W2100" s="24" t="s">
        <v>815</v>
      </c>
      <c r="X2100" s="24"/>
      <c r="Y2100" s="24"/>
      <c r="Z2100" s="24"/>
      <c r="AA2100" s="24"/>
    </row>
    <row r="2101" spans="1:27">
      <c r="A2101" s="24" t="s">
        <v>709</v>
      </c>
      <c r="B2101" s="24" t="s">
        <v>935</v>
      </c>
      <c r="C2101" s="23">
        <v>1</v>
      </c>
      <c r="D2101" s="47">
        <v>45040</v>
      </c>
      <c r="E2101" s="24"/>
      <c r="F2101" s="510">
        <v>4</v>
      </c>
      <c r="G2101" s="24">
        <v>11</v>
      </c>
      <c r="H2101" s="24">
        <v>2.8</v>
      </c>
      <c r="I2101" s="988">
        <v>0.25454545454545452</v>
      </c>
      <c r="J2101" s="24">
        <v>11.17</v>
      </c>
      <c r="K2101" s="24">
        <v>13.5</v>
      </c>
      <c r="L2101" s="24" t="s">
        <v>811</v>
      </c>
      <c r="M2101" s="24" t="s">
        <v>811</v>
      </c>
      <c r="N2101" s="24" t="s">
        <v>811</v>
      </c>
      <c r="O2101" s="24" t="s">
        <v>811</v>
      </c>
      <c r="P2101" s="24" t="s">
        <v>815</v>
      </c>
      <c r="Q2101" s="24" t="s">
        <v>811</v>
      </c>
      <c r="R2101" s="24" t="s">
        <v>811</v>
      </c>
      <c r="S2101" s="24" t="s">
        <v>1033</v>
      </c>
      <c r="T2101" s="23">
        <v>3</v>
      </c>
      <c r="U2101" s="23">
        <v>2</v>
      </c>
      <c r="V2101" s="24" t="s">
        <v>1105</v>
      </c>
      <c r="W2101" s="24" t="s">
        <v>815</v>
      </c>
      <c r="X2101" s="24"/>
      <c r="Y2101" s="24"/>
      <c r="Z2101" s="24"/>
      <c r="AA2101" s="24"/>
    </row>
    <row r="2102" spans="1:27">
      <c r="A2102" s="24" t="s">
        <v>709</v>
      </c>
      <c r="B2102" s="24" t="s">
        <v>935</v>
      </c>
      <c r="C2102" s="23">
        <v>2</v>
      </c>
      <c r="D2102" s="47">
        <v>45040</v>
      </c>
      <c r="E2102" s="24"/>
      <c r="F2102" s="510">
        <v>4</v>
      </c>
      <c r="G2102" s="24">
        <v>11</v>
      </c>
      <c r="H2102" s="24">
        <v>2.8</v>
      </c>
      <c r="I2102" s="988">
        <v>0.25454545454545452</v>
      </c>
      <c r="J2102" s="24">
        <v>11.29</v>
      </c>
      <c r="K2102" s="24">
        <v>13.4</v>
      </c>
      <c r="L2102" s="24" t="s">
        <v>811</v>
      </c>
      <c r="M2102" s="24" t="s">
        <v>811</v>
      </c>
      <c r="N2102" s="24" t="s">
        <v>811</v>
      </c>
      <c r="O2102" s="24" t="s">
        <v>811</v>
      </c>
      <c r="P2102" s="24" t="s">
        <v>815</v>
      </c>
      <c r="Q2102" s="24" t="s">
        <v>811</v>
      </c>
      <c r="R2102" s="24" t="s">
        <v>811</v>
      </c>
      <c r="S2102" s="24" t="s">
        <v>1033</v>
      </c>
      <c r="T2102" s="23">
        <v>3</v>
      </c>
      <c r="U2102" s="23">
        <v>2</v>
      </c>
      <c r="V2102" s="24" t="s">
        <v>1105</v>
      </c>
      <c r="W2102" s="24" t="s">
        <v>815</v>
      </c>
      <c r="X2102" s="24"/>
      <c r="Y2102" s="24"/>
      <c r="Z2102" s="24"/>
      <c r="AA2102" s="24"/>
    </row>
    <row r="2103" spans="1:27">
      <c r="A2103" s="24" t="s">
        <v>709</v>
      </c>
      <c r="B2103" s="24" t="s">
        <v>935</v>
      </c>
      <c r="C2103" s="23">
        <v>3</v>
      </c>
      <c r="D2103" s="47">
        <v>45040</v>
      </c>
      <c r="E2103" s="24"/>
      <c r="F2103" s="510">
        <v>4</v>
      </c>
      <c r="G2103" s="24">
        <v>11</v>
      </c>
      <c r="H2103" s="24">
        <v>2.8</v>
      </c>
      <c r="I2103" s="988">
        <v>0.25454545454545452</v>
      </c>
      <c r="J2103" s="24">
        <v>11.41</v>
      </c>
      <c r="K2103" s="24">
        <v>13.2</v>
      </c>
      <c r="L2103" s="24">
        <v>6.3</v>
      </c>
      <c r="M2103" s="24">
        <v>21.3</v>
      </c>
      <c r="N2103" s="24">
        <v>0.03</v>
      </c>
      <c r="O2103" s="24">
        <v>6.8726936708860782</v>
      </c>
      <c r="P2103" s="24">
        <v>6.9026936708860784</v>
      </c>
      <c r="Q2103" s="24">
        <v>1.0333859145786006</v>
      </c>
      <c r="R2103" s="24">
        <v>39.646945543621634</v>
      </c>
      <c r="S2103" s="24" t="s">
        <v>1033</v>
      </c>
      <c r="T2103" s="23">
        <v>3</v>
      </c>
      <c r="U2103" s="23">
        <v>2</v>
      </c>
      <c r="V2103" s="24" t="s">
        <v>1105</v>
      </c>
      <c r="W2103" s="24" t="s">
        <v>815</v>
      </c>
      <c r="X2103" s="24"/>
      <c r="Y2103" s="24"/>
      <c r="Z2103" s="24"/>
      <c r="AA2103" s="24"/>
    </row>
    <row r="2104" spans="1:27">
      <c r="A2104" s="24" t="s">
        <v>709</v>
      </c>
      <c r="B2104" s="24" t="s">
        <v>935</v>
      </c>
      <c r="C2104" s="23">
        <v>4</v>
      </c>
      <c r="D2104" s="47">
        <v>45040</v>
      </c>
      <c r="E2104" s="24"/>
      <c r="F2104" s="510">
        <v>4</v>
      </c>
      <c r="G2104" s="24">
        <v>11</v>
      </c>
      <c r="H2104" s="24">
        <v>2.8</v>
      </c>
      <c r="I2104" s="988">
        <v>0.25454545454545452</v>
      </c>
      <c r="J2104" s="24">
        <v>11.43</v>
      </c>
      <c r="K2104" s="24">
        <v>13.2</v>
      </c>
      <c r="L2104" s="24" t="s">
        <v>811</v>
      </c>
      <c r="M2104" s="24" t="s">
        <v>811</v>
      </c>
      <c r="N2104" s="24" t="s">
        <v>811</v>
      </c>
      <c r="O2104" s="24" t="s">
        <v>811</v>
      </c>
      <c r="P2104" s="24" t="s">
        <v>815</v>
      </c>
      <c r="Q2104" s="24" t="s">
        <v>811</v>
      </c>
      <c r="R2104" s="24" t="s">
        <v>811</v>
      </c>
      <c r="S2104" s="24" t="s">
        <v>1033</v>
      </c>
      <c r="T2104" s="23">
        <v>3</v>
      </c>
      <c r="U2104" s="23">
        <v>2</v>
      </c>
      <c r="V2104" s="24" t="s">
        <v>1105</v>
      </c>
      <c r="W2104" s="24" t="s">
        <v>815</v>
      </c>
      <c r="X2104" s="24"/>
      <c r="Y2104" s="24"/>
      <c r="Z2104" s="24"/>
      <c r="AA2104" s="24"/>
    </row>
    <row r="2105" spans="1:27">
      <c r="A2105" s="24" t="s">
        <v>709</v>
      </c>
      <c r="B2105" s="24" t="s">
        <v>935</v>
      </c>
      <c r="C2105" s="23">
        <v>5</v>
      </c>
      <c r="D2105" s="47">
        <v>45040</v>
      </c>
      <c r="E2105" s="24"/>
      <c r="F2105" s="510">
        <v>4</v>
      </c>
      <c r="G2105" s="24">
        <v>11</v>
      </c>
      <c r="H2105" s="24">
        <v>2.8</v>
      </c>
      <c r="I2105" s="988">
        <v>0.25454545454545452</v>
      </c>
      <c r="J2105" s="24">
        <v>11.41</v>
      </c>
      <c r="K2105" s="24">
        <v>13.2</v>
      </c>
      <c r="L2105" s="24" t="s">
        <v>811</v>
      </c>
      <c r="M2105" s="24" t="s">
        <v>811</v>
      </c>
      <c r="N2105" s="24" t="s">
        <v>811</v>
      </c>
      <c r="O2105" s="24" t="s">
        <v>811</v>
      </c>
      <c r="P2105" s="24" t="s">
        <v>815</v>
      </c>
      <c r="Q2105" s="24" t="s">
        <v>811</v>
      </c>
      <c r="R2105" s="24" t="s">
        <v>811</v>
      </c>
      <c r="S2105" s="24" t="s">
        <v>1033</v>
      </c>
      <c r="T2105" s="23">
        <v>3</v>
      </c>
      <c r="U2105" s="23">
        <v>2</v>
      </c>
      <c r="V2105" s="24" t="s">
        <v>1105</v>
      </c>
      <c r="W2105" s="24" t="s">
        <v>815</v>
      </c>
      <c r="X2105" s="24"/>
      <c r="Y2105" s="24"/>
      <c r="Z2105" s="24"/>
      <c r="AA2105" s="24"/>
    </row>
    <row r="2106" spans="1:27">
      <c r="A2106" s="24" t="s">
        <v>709</v>
      </c>
      <c r="B2106" s="24" t="s">
        <v>935</v>
      </c>
      <c r="C2106" s="23">
        <v>6</v>
      </c>
      <c r="D2106" s="47">
        <v>45040</v>
      </c>
      <c r="E2106" s="24"/>
      <c r="F2106" s="510">
        <v>4</v>
      </c>
      <c r="G2106" s="24">
        <v>11</v>
      </c>
      <c r="H2106" s="24">
        <v>2.8</v>
      </c>
      <c r="I2106" s="988">
        <v>0.25454545454545452</v>
      </c>
      <c r="J2106" s="24">
        <v>12.42</v>
      </c>
      <c r="K2106" s="24">
        <v>11.7</v>
      </c>
      <c r="L2106" s="24" t="s">
        <v>811</v>
      </c>
      <c r="M2106" s="24" t="s">
        <v>811</v>
      </c>
      <c r="N2106" s="24" t="s">
        <v>811</v>
      </c>
      <c r="O2106" s="24" t="s">
        <v>811</v>
      </c>
      <c r="P2106" s="24" t="s">
        <v>815</v>
      </c>
      <c r="Q2106" s="24" t="s">
        <v>811</v>
      </c>
      <c r="R2106" s="24" t="s">
        <v>811</v>
      </c>
      <c r="S2106" s="24" t="s">
        <v>1033</v>
      </c>
      <c r="T2106" s="23">
        <v>3</v>
      </c>
      <c r="U2106" s="23">
        <v>2</v>
      </c>
      <c r="V2106" s="24" t="s">
        <v>1105</v>
      </c>
      <c r="W2106" s="24" t="s">
        <v>815</v>
      </c>
      <c r="X2106" s="24"/>
      <c r="Y2106" s="24"/>
      <c r="Z2106" s="24"/>
      <c r="AA2106" s="24"/>
    </row>
    <row r="2107" spans="1:27">
      <c r="A2107" s="24" t="s">
        <v>709</v>
      </c>
      <c r="B2107" s="24" t="s">
        <v>935</v>
      </c>
      <c r="C2107" s="23">
        <v>7</v>
      </c>
      <c r="D2107" s="47">
        <v>45040</v>
      </c>
      <c r="E2107" s="24"/>
      <c r="F2107" s="510">
        <v>4</v>
      </c>
      <c r="G2107" s="24">
        <v>11</v>
      </c>
      <c r="H2107" s="24">
        <v>2.8</v>
      </c>
      <c r="I2107" s="988">
        <v>0.25454545454545452</v>
      </c>
      <c r="J2107" s="24">
        <v>12.77</v>
      </c>
      <c r="K2107" s="24">
        <v>9.8000000000000007</v>
      </c>
      <c r="L2107" s="24" t="s">
        <v>811</v>
      </c>
      <c r="M2107" s="24" t="s">
        <v>811</v>
      </c>
      <c r="N2107" s="24" t="s">
        <v>811</v>
      </c>
      <c r="O2107" s="24" t="s">
        <v>811</v>
      </c>
      <c r="P2107" s="24" t="s">
        <v>815</v>
      </c>
      <c r="Q2107" s="24" t="s">
        <v>811</v>
      </c>
      <c r="R2107" s="24" t="s">
        <v>811</v>
      </c>
      <c r="S2107" s="24" t="s">
        <v>1033</v>
      </c>
      <c r="T2107" s="23">
        <v>3</v>
      </c>
      <c r="U2107" s="23">
        <v>2</v>
      </c>
      <c r="V2107" s="24" t="s">
        <v>1105</v>
      </c>
      <c r="W2107" s="24" t="s">
        <v>815</v>
      </c>
      <c r="X2107" s="24"/>
      <c r="Y2107" s="24"/>
      <c r="Z2107" s="24"/>
      <c r="AA2107" s="24"/>
    </row>
    <row r="2108" spans="1:27">
      <c r="A2108" s="24" t="s">
        <v>709</v>
      </c>
      <c r="B2108" s="24" t="s">
        <v>935</v>
      </c>
      <c r="C2108" s="23">
        <v>8</v>
      </c>
      <c r="D2108" s="47">
        <v>45040</v>
      </c>
      <c r="E2108" s="24"/>
      <c r="F2108" s="510">
        <v>4</v>
      </c>
      <c r="G2108" s="24">
        <v>11</v>
      </c>
      <c r="H2108" s="24">
        <v>2.8</v>
      </c>
      <c r="I2108" s="988">
        <v>0.25454545454545452</v>
      </c>
      <c r="J2108" s="24">
        <v>12.39</v>
      </c>
      <c r="K2108" s="24">
        <v>9</v>
      </c>
      <c r="L2108" s="24" t="s">
        <v>811</v>
      </c>
      <c r="M2108" s="24" t="s">
        <v>811</v>
      </c>
      <c r="N2108" s="24" t="s">
        <v>811</v>
      </c>
      <c r="O2108" s="24" t="s">
        <v>811</v>
      </c>
      <c r="P2108" s="24" t="s">
        <v>815</v>
      </c>
      <c r="Q2108" s="24" t="s">
        <v>811</v>
      </c>
      <c r="R2108" s="24" t="s">
        <v>811</v>
      </c>
      <c r="S2108" s="24" t="s">
        <v>1033</v>
      </c>
      <c r="T2108" s="23">
        <v>3</v>
      </c>
      <c r="U2108" s="23">
        <v>2</v>
      </c>
      <c r="V2108" s="24" t="s">
        <v>1105</v>
      </c>
      <c r="W2108" s="24" t="s">
        <v>815</v>
      </c>
      <c r="X2108" s="24"/>
      <c r="Y2108" s="24"/>
      <c r="Z2108" s="24"/>
      <c r="AA2108" s="24"/>
    </row>
    <row r="2109" spans="1:27">
      <c r="A2109" s="24" t="s">
        <v>709</v>
      </c>
      <c r="B2109" s="24" t="s">
        <v>935</v>
      </c>
      <c r="C2109" s="23">
        <v>9</v>
      </c>
      <c r="D2109" s="47">
        <v>45040</v>
      </c>
      <c r="E2109" s="24"/>
      <c r="F2109" s="510">
        <v>4</v>
      </c>
      <c r="G2109" s="24">
        <v>11</v>
      </c>
      <c r="H2109" s="24">
        <v>2.8</v>
      </c>
      <c r="I2109" s="988">
        <v>0.25454545454545452</v>
      </c>
      <c r="J2109" s="24">
        <v>11.63</v>
      </c>
      <c r="K2109" s="24">
        <v>8.4</v>
      </c>
      <c r="L2109" s="24">
        <v>6.13</v>
      </c>
      <c r="M2109" s="24">
        <v>16.7</v>
      </c>
      <c r="N2109" s="24">
        <v>0.03</v>
      </c>
      <c r="O2109" s="24">
        <v>6.5426388185654032</v>
      </c>
      <c r="P2109" s="24">
        <v>6.5726388185654034</v>
      </c>
      <c r="Q2109" s="24">
        <v>1.0941733213185183</v>
      </c>
      <c r="R2109" s="24">
        <v>35.082219709817224</v>
      </c>
      <c r="S2109" s="24" t="s">
        <v>1033</v>
      </c>
      <c r="T2109" s="23">
        <v>3</v>
      </c>
      <c r="U2109" s="23">
        <v>2</v>
      </c>
      <c r="V2109" s="24" t="s">
        <v>1105</v>
      </c>
      <c r="W2109" s="24" t="s">
        <v>815</v>
      </c>
      <c r="X2109" s="24"/>
      <c r="Y2109" s="24"/>
      <c r="Z2109" s="24"/>
      <c r="AA2109" s="24"/>
    </row>
    <row r="2110" spans="1:27">
      <c r="A2110" s="24" t="s">
        <v>709</v>
      </c>
      <c r="B2110" s="24" t="s">
        <v>935</v>
      </c>
      <c r="C2110" s="23">
        <v>10</v>
      </c>
      <c r="D2110" s="47">
        <v>45040</v>
      </c>
      <c r="E2110" s="24"/>
      <c r="F2110" s="510">
        <v>4</v>
      </c>
      <c r="G2110" s="24">
        <v>11</v>
      </c>
      <c r="H2110" s="24">
        <v>2.8</v>
      </c>
      <c r="I2110" s="988">
        <v>0.25454545454545452</v>
      </c>
      <c r="J2110" s="24">
        <v>9.4</v>
      </c>
      <c r="K2110" s="24">
        <v>7.9</v>
      </c>
      <c r="L2110" s="24">
        <v>6.22</v>
      </c>
      <c r="M2110" s="24">
        <v>20.399999999999999</v>
      </c>
      <c r="N2110" s="2606">
        <v>0.03</v>
      </c>
      <c r="O2110" s="2606">
        <v>30.525164556962022</v>
      </c>
      <c r="P2110" s="24">
        <v>30.555164556962023</v>
      </c>
      <c r="Q2110" s="24">
        <v>10.63788601114657</v>
      </c>
      <c r="R2110" s="2606">
        <v>120.81738138017364</v>
      </c>
      <c r="S2110" s="24" t="s">
        <v>1033</v>
      </c>
      <c r="T2110" s="23">
        <v>3</v>
      </c>
      <c r="U2110" s="23">
        <v>2</v>
      </c>
      <c r="V2110" s="24" t="s">
        <v>1105</v>
      </c>
      <c r="W2110" s="24" t="s">
        <v>815</v>
      </c>
      <c r="X2110" s="24"/>
      <c r="Y2110" s="24"/>
      <c r="Z2110" s="24"/>
      <c r="AA2110" s="24"/>
    </row>
    <row r="2111" spans="1:27">
      <c r="A2111" s="24" t="s">
        <v>709</v>
      </c>
      <c r="B2111" s="24" t="s">
        <v>935</v>
      </c>
      <c r="C2111" s="23">
        <v>0.5</v>
      </c>
      <c r="D2111" s="47">
        <v>45166</v>
      </c>
      <c r="E2111" s="24"/>
      <c r="F2111" s="510">
        <v>4</v>
      </c>
      <c r="G2111" s="24">
        <v>10.5</v>
      </c>
      <c r="H2111" s="24">
        <v>2.35</v>
      </c>
      <c r="I2111" s="988">
        <v>0.22380952380952382</v>
      </c>
      <c r="J2111" s="24">
        <v>8.83</v>
      </c>
      <c r="K2111" s="24">
        <v>23.8</v>
      </c>
      <c r="L2111" s="24">
        <v>6.34</v>
      </c>
      <c r="M2111" s="24">
        <v>17.3</v>
      </c>
      <c r="N2111" s="25">
        <v>6.6615189873417719</v>
      </c>
      <c r="O2111" s="25">
        <v>3.1118810126582299</v>
      </c>
      <c r="P2111" s="24">
        <v>9.7734000000000023</v>
      </c>
      <c r="Q2111" s="71">
        <v>0.38464980980085034</v>
      </c>
      <c r="R2111" s="24">
        <v>29.486425166825601</v>
      </c>
      <c r="S2111" s="24" t="s">
        <v>1022</v>
      </c>
      <c r="T2111" s="23">
        <v>3</v>
      </c>
      <c r="U2111" s="23">
        <v>2</v>
      </c>
      <c r="V2111" s="24" t="s">
        <v>1252</v>
      </c>
      <c r="W2111" s="24" t="s">
        <v>815</v>
      </c>
      <c r="X2111" s="24"/>
      <c r="Y2111" s="24"/>
      <c r="Z2111" s="24"/>
      <c r="AA2111" s="24"/>
    </row>
    <row r="2112" spans="1:27">
      <c r="A2112" s="24" t="s">
        <v>709</v>
      </c>
      <c r="B2112" s="24" t="s">
        <v>935</v>
      </c>
      <c r="C2112" s="23">
        <v>1</v>
      </c>
      <c r="D2112" s="47">
        <v>45166</v>
      </c>
      <c r="E2112" s="24"/>
      <c r="F2112" s="510">
        <v>4</v>
      </c>
      <c r="G2112" s="24">
        <v>10.5</v>
      </c>
      <c r="H2112" s="24">
        <v>2.35</v>
      </c>
      <c r="I2112" s="988">
        <v>0.22380952380952382</v>
      </c>
      <c r="J2112" s="24">
        <v>8.7899999999999991</v>
      </c>
      <c r="K2112" s="24">
        <v>24</v>
      </c>
      <c r="L2112" s="24" t="s">
        <v>811</v>
      </c>
      <c r="M2112" s="24" t="s">
        <v>811</v>
      </c>
      <c r="N2112" s="24" t="s">
        <v>811</v>
      </c>
      <c r="O2112" s="24" t="s">
        <v>811</v>
      </c>
      <c r="P2112" s="24" t="s">
        <v>815</v>
      </c>
      <c r="Q2112" s="24" t="s">
        <v>811</v>
      </c>
      <c r="R2112" s="24" t="s">
        <v>811</v>
      </c>
      <c r="S2112" s="24" t="s">
        <v>1022</v>
      </c>
      <c r="T2112" s="23">
        <v>3</v>
      </c>
      <c r="U2112" s="23">
        <v>2</v>
      </c>
      <c r="V2112" s="24" t="s">
        <v>1252</v>
      </c>
      <c r="W2112" s="24" t="s">
        <v>815</v>
      </c>
      <c r="X2112" s="24"/>
      <c r="Y2112" s="24"/>
      <c r="Z2112" s="24"/>
      <c r="AA2112" s="24"/>
    </row>
    <row r="2113" spans="1:27">
      <c r="A2113" s="24" t="s">
        <v>709</v>
      </c>
      <c r="B2113" s="24" t="s">
        <v>935</v>
      </c>
      <c r="C2113" s="23">
        <v>2</v>
      </c>
      <c r="D2113" s="47">
        <v>45166</v>
      </c>
      <c r="E2113" s="24"/>
      <c r="F2113" s="510">
        <v>4</v>
      </c>
      <c r="G2113" s="24">
        <v>10.5</v>
      </c>
      <c r="H2113" s="24">
        <v>2.35</v>
      </c>
      <c r="I2113" s="988">
        <v>0.22380952380952382</v>
      </c>
      <c r="J2113" s="24">
        <v>8.7799999999999994</v>
      </c>
      <c r="K2113" s="24">
        <v>24</v>
      </c>
      <c r="L2113" s="24" t="s">
        <v>811</v>
      </c>
      <c r="M2113" s="24" t="s">
        <v>811</v>
      </c>
      <c r="N2113" s="24" t="s">
        <v>811</v>
      </c>
      <c r="O2113" s="24" t="s">
        <v>811</v>
      </c>
      <c r="P2113" s="24" t="s">
        <v>815</v>
      </c>
      <c r="Q2113" s="24" t="s">
        <v>811</v>
      </c>
      <c r="R2113" s="24" t="s">
        <v>811</v>
      </c>
      <c r="S2113" s="24" t="s">
        <v>1022</v>
      </c>
      <c r="T2113" s="23">
        <v>3</v>
      </c>
      <c r="U2113" s="23">
        <v>2</v>
      </c>
      <c r="V2113" s="24" t="s">
        <v>1252</v>
      </c>
      <c r="W2113" s="24" t="s">
        <v>815</v>
      </c>
      <c r="X2113" s="24"/>
      <c r="Y2113" s="24"/>
      <c r="Z2113" s="24"/>
      <c r="AA2113" s="24"/>
    </row>
    <row r="2114" spans="1:27">
      <c r="A2114" s="24" t="s">
        <v>709</v>
      </c>
      <c r="B2114" s="24" t="s">
        <v>935</v>
      </c>
      <c r="C2114" s="23">
        <v>3</v>
      </c>
      <c r="D2114" s="47">
        <v>45166</v>
      </c>
      <c r="E2114" s="24"/>
      <c r="F2114" s="510">
        <v>4</v>
      </c>
      <c r="G2114" s="24">
        <v>10.5</v>
      </c>
      <c r="H2114" s="24">
        <v>2.35</v>
      </c>
      <c r="I2114" s="988">
        <v>0.22380952380952382</v>
      </c>
      <c r="J2114" s="24">
        <v>8.77</v>
      </c>
      <c r="K2114" s="24">
        <v>24</v>
      </c>
      <c r="L2114" s="24">
        <v>6.35</v>
      </c>
      <c r="M2114" s="24">
        <v>17.2</v>
      </c>
      <c r="N2114" s="25">
        <v>3.2174683544303804</v>
      </c>
      <c r="O2114" s="25">
        <v>1.6871316455696199</v>
      </c>
      <c r="P2114" s="24">
        <v>4.9046000000000003</v>
      </c>
      <c r="Q2114" s="71">
        <v>0.42542768764598193</v>
      </c>
      <c r="R2114" s="24">
        <v>26.054585319351801</v>
      </c>
      <c r="S2114" s="24" t="s">
        <v>1022</v>
      </c>
      <c r="T2114" s="23">
        <v>3</v>
      </c>
      <c r="U2114" s="23">
        <v>2</v>
      </c>
      <c r="V2114" s="24" t="s">
        <v>1252</v>
      </c>
      <c r="W2114" s="24" t="s">
        <v>815</v>
      </c>
      <c r="X2114" s="24"/>
      <c r="Y2114" s="24"/>
      <c r="Z2114" s="24"/>
      <c r="AA2114" s="24"/>
    </row>
    <row r="2115" spans="1:27">
      <c r="A2115" s="24" t="s">
        <v>709</v>
      </c>
      <c r="B2115" s="24" t="s">
        <v>935</v>
      </c>
      <c r="C2115" s="23">
        <v>4</v>
      </c>
      <c r="D2115" s="47">
        <v>45166</v>
      </c>
      <c r="E2115" s="24"/>
      <c r="F2115" s="510">
        <v>4</v>
      </c>
      <c r="G2115" s="24">
        <v>10.5</v>
      </c>
      <c r="H2115" s="24">
        <v>2.35</v>
      </c>
      <c r="I2115" s="988">
        <v>0.22380952380952382</v>
      </c>
      <c r="J2115" s="24">
        <v>8.5299999999999994</v>
      </c>
      <c r="K2115" s="24">
        <v>24</v>
      </c>
      <c r="L2115" s="24" t="s">
        <v>811</v>
      </c>
      <c r="M2115" s="24" t="s">
        <v>811</v>
      </c>
      <c r="N2115" s="24" t="s">
        <v>811</v>
      </c>
      <c r="O2115" s="24" t="s">
        <v>811</v>
      </c>
      <c r="P2115" s="24" t="s">
        <v>815</v>
      </c>
      <c r="Q2115" s="24" t="s">
        <v>811</v>
      </c>
      <c r="R2115" s="24" t="s">
        <v>811</v>
      </c>
      <c r="S2115" s="24" t="s">
        <v>1022</v>
      </c>
      <c r="T2115" s="23">
        <v>3</v>
      </c>
      <c r="U2115" s="23">
        <v>2</v>
      </c>
      <c r="V2115" s="24" t="s">
        <v>1252</v>
      </c>
      <c r="W2115" s="24" t="s">
        <v>815</v>
      </c>
      <c r="X2115" s="24"/>
      <c r="Y2115" s="24"/>
      <c r="Z2115" s="24"/>
      <c r="AA2115" s="24"/>
    </row>
    <row r="2116" spans="1:27">
      <c r="A2116" s="24" t="s">
        <v>709</v>
      </c>
      <c r="B2116" s="24" t="s">
        <v>935</v>
      </c>
      <c r="C2116" s="23">
        <v>5</v>
      </c>
      <c r="D2116" s="47">
        <v>45166</v>
      </c>
      <c r="E2116" s="24"/>
      <c r="F2116" s="510">
        <v>4</v>
      </c>
      <c r="G2116" s="24">
        <v>10.5</v>
      </c>
      <c r="H2116" s="24">
        <v>2.35</v>
      </c>
      <c r="I2116" s="988">
        <v>0.22380952380952382</v>
      </c>
      <c r="J2116" s="24">
        <v>8.25</v>
      </c>
      <c r="K2116" s="24">
        <v>23.8</v>
      </c>
      <c r="L2116" s="24" t="s">
        <v>811</v>
      </c>
      <c r="M2116" s="24" t="s">
        <v>811</v>
      </c>
      <c r="N2116" s="24" t="s">
        <v>811</v>
      </c>
      <c r="O2116" s="24" t="s">
        <v>811</v>
      </c>
      <c r="P2116" s="24" t="s">
        <v>815</v>
      </c>
      <c r="Q2116" s="24" t="s">
        <v>811</v>
      </c>
      <c r="R2116" s="24" t="s">
        <v>811</v>
      </c>
      <c r="S2116" s="24" t="s">
        <v>1022</v>
      </c>
      <c r="T2116" s="23">
        <v>3</v>
      </c>
      <c r="U2116" s="23">
        <v>2</v>
      </c>
      <c r="V2116" s="24" t="s">
        <v>1252</v>
      </c>
      <c r="W2116" s="24" t="s">
        <v>815</v>
      </c>
      <c r="X2116" s="24"/>
      <c r="Y2116" s="24"/>
      <c r="Z2116" s="24"/>
      <c r="AA2116" s="24"/>
    </row>
    <row r="2117" spans="1:27">
      <c r="A2117" s="24" t="s">
        <v>709</v>
      </c>
      <c r="B2117" s="24" t="s">
        <v>935</v>
      </c>
      <c r="C2117" s="23">
        <v>6</v>
      </c>
      <c r="D2117" s="47">
        <v>45166</v>
      </c>
      <c r="E2117" s="24"/>
      <c r="F2117" s="510">
        <v>4</v>
      </c>
      <c r="G2117" s="24">
        <v>10.5</v>
      </c>
      <c r="H2117" s="24">
        <v>2.35</v>
      </c>
      <c r="I2117" s="988">
        <v>0.22380952380952382</v>
      </c>
      <c r="J2117" s="24">
        <v>7.32</v>
      </c>
      <c r="K2117" s="24">
        <v>20.7</v>
      </c>
      <c r="L2117" s="24">
        <v>6</v>
      </c>
      <c r="M2117" s="24">
        <v>21.100000000000005</v>
      </c>
      <c r="N2117" s="25">
        <v>10.581392405063292</v>
      </c>
      <c r="O2117" s="25">
        <v>1.4653075949367085</v>
      </c>
      <c r="P2117" s="24">
        <v>12.046700000000001</v>
      </c>
      <c r="Q2117" s="71">
        <v>0.6381415314689729</v>
      </c>
      <c r="R2117" s="24">
        <v>49.791477597712102</v>
      </c>
      <c r="S2117" s="24" t="s">
        <v>1022</v>
      </c>
      <c r="T2117" s="23">
        <v>3</v>
      </c>
      <c r="U2117" s="23">
        <v>2</v>
      </c>
      <c r="V2117" s="24" t="s">
        <v>1252</v>
      </c>
      <c r="W2117" s="24" t="s">
        <v>815</v>
      </c>
      <c r="X2117" s="24"/>
      <c r="Y2117" s="24"/>
      <c r="Z2117" s="24"/>
      <c r="AA2117" s="24"/>
    </row>
    <row r="2118" spans="1:27">
      <c r="A2118" s="24" t="s">
        <v>709</v>
      </c>
      <c r="B2118" s="24" t="s">
        <v>935</v>
      </c>
      <c r="C2118" s="23">
        <v>7</v>
      </c>
      <c r="D2118" s="47">
        <v>45166</v>
      </c>
      <c r="E2118" s="24"/>
      <c r="F2118" s="510">
        <v>4</v>
      </c>
      <c r="G2118" s="24">
        <v>10.5</v>
      </c>
      <c r="H2118" s="24">
        <v>2.35</v>
      </c>
      <c r="I2118" s="988">
        <v>0.22380952380952382</v>
      </c>
      <c r="J2118" s="24">
        <v>4.47</v>
      </c>
      <c r="K2118" s="24">
        <v>16.399999999999999</v>
      </c>
      <c r="L2118" s="24" t="s">
        <v>811</v>
      </c>
      <c r="M2118" s="24" t="s">
        <v>811</v>
      </c>
      <c r="N2118" s="24" t="s">
        <v>811</v>
      </c>
      <c r="O2118" s="24" t="s">
        <v>811</v>
      </c>
      <c r="P2118" s="24" t="s">
        <v>815</v>
      </c>
      <c r="Q2118" s="24" t="s">
        <v>811</v>
      </c>
      <c r="R2118" s="24" t="s">
        <v>811</v>
      </c>
      <c r="S2118" s="24" t="s">
        <v>1022</v>
      </c>
      <c r="T2118" s="23">
        <v>3</v>
      </c>
      <c r="U2118" s="23">
        <v>2</v>
      </c>
      <c r="V2118" s="24" t="s">
        <v>1252</v>
      </c>
      <c r="W2118" s="24" t="s">
        <v>815</v>
      </c>
      <c r="X2118" s="24"/>
      <c r="Y2118" s="24"/>
      <c r="Z2118" s="24"/>
      <c r="AA2118" s="24"/>
    </row>
    <row r="2119" spans="1:27">
      <c r="A2119" s="24" t="s">
        <v>709</v>
      </c>
      <c r="B2119" s="24" t="s">
        <v>935</v>
      </c>
      <c r="C2119" s="23">
        <v>8</v>
      </c>
      <c r="D2119" s="47">
        <v>45166</v>
      </c>
      <c r="E2119" s="24"/>
      <c r="F2119" s="510">
        <v>4</v>
      </c>
      <c r="G2119" s="24">
        <v>10.5</v>
      </c>
      <c r="H2119" s="24">
        <v>2.35</v>
      </c>
      <c r="I2119" s="988">
        <v>0.22380952380952382</v>
      </c>
      <c r="J2119" s="24">
        <v>0.78</v>
      </c>
      <c r="K2119" s="24">
        <v>13.1</v>
      </c>
      <c r="L2119" s="24" t="s">
        <v>811</v>
      </c>
      <c r="M2119" s="24" t="s">
        <v>811</v>
      </c>
      <c r="N2119" s="24" t="s">
        <v>811</v>
      </c>
      <c r="O2119" s="24" t="s">
        <v>811</v>
      </c>
      <c r="P2119" s="24" t="s">
        <v>815</v>
      </c>
      <c r="Q2119" s="24" t="s">
        <v>811</v>
      </c>
      <c r="R2119" s="24" t="s">
        <v>811</v>
      </c>
      <c r="S2119" s="24" t="s">
        <v>1022</v>
      </c>
      <c r="T2119" s="23">
        <v>3</v>
      </c>
      <c r="U2119" s="23">
        <v>2</v>
      </c>
      <c r="V2119" s="24" t="s">
        <v>1252</v>
      </c>
      <c r="W2119" s="24" t="s">
        <v>815</v>
      </c>
      <c r="X2119" s="24"/>
      <c r="Y2119" s="24"/>
      <c r="Z2119" s="24"/>
      <c r="AA2119" s="24"/>
    </row>
    <row r="2120" spans="1:27">
      <c r="A2120" s="24" t="s">
        <v>709</v>
      </c>
      <c r="B2120" s="24" t="s">
        <v>935</v>
      </c>
      <c r="C2120" s="23">
        <v>9</v>
      </c>
      <c r="D2120" s="47">
        <v>45166</v>
      </c>
      <c r="E2120" s="24"/>
      <c r="F2120" s="510">
        <v>4</v>
      </c>
      <c r="G2120" s="24">
        <v>10.5</v>
      </c>
      <c r="H2120" s="24">
        <v>2.35</v>
      </c>
      <c r="I2120" s="988">
        <v>0.22380952380952382</v>
      </c>
      <c r="J2120" s="24">
        <v>0.32</v>
      </c>
      <c r="K2120" s="24">
        <v>11.2</v>
      </c>
      <c r="L2120" s="24" t="s">
        <v>811</v>
      </c>
      <c r="M2120" s="24" t="s">
        <v>811</v>
      </c>
      <c r="N2120" s="24" t="s">
        <v>811</v>
      </c>
      <c r="O2120" s="24" t="s">
        <v>811</v>
      </c>
      <c r="P2120" s="24" t="s">
        <v>815</v>
      </c>
      <c r="Q2120" s="24" t="s">
        <v>811</v>
      </c>
      <c r="R2120" s="24" t="s">
        <v>811</v>
      </c>
      <c r="S2120" s="24" t="s">
        <v>1022</v>
      </c>
      <c r="T2120" s="23">
        <v>3</v>
      </c>
      <c r="U2120" s="23">
        <v>2</v>
      </c>
      <c r="V2120" s="24" t="s">
        <v>1252</v>
      </c>
      <c r="W2120" s="24" t="s">
        <v>815</v>
      </c>
      <c r="X2120" s="24"/>
      <c r="Y2120" s="24"/>
      <c r="Z2120" s="24"/>
      <c r="AA2120" s="24"/>
    </row>
    <row r="2121" spans="1:27">
      <c r="A2121" s="24" t="s">
        <v>709</v>
      </c>
      <c r="B2121" s="24" t="s">
        <v>935</v>
      </c>
      <c r="C2121" s="23">
        <v>10</v>
      </c>
      <c r="D2121" s="47">
        <v>45166</v>
      </c>
      <c r="E2121" s="24"/>
      <c r="F2121" s="510">
        <v>4</v>
      </c>
      <c r="G2121" s="24">
        <v>10.5</v>
      </c>
      <c r="H2121" s="24">
        <v>2.35</v>
      </c>
      <c r="I2121" s="988">
        <v>0.22380952380952382</v>
      </c>
      <c r="J2121" s="24">
        <v>0.24</v>
      </c>
      <c r="K2121" s="24">
        <v>10.1</v>
      </c>
      <c r="L2121" s="24">
        <v>5.94</v>
      </c>
      <c r="M2121" s="24">
        <v>25.8</v>
      </c>
      <c r="N2121" s="25">
        <v>24.924050632911396</v>
      </c>
      <c r="O2121" s="25">
        <v>0.31494936708861093</v>
      </c>
      <c r="P2121" s="24">
        <v>25.239000000000008</v>
      </c>
      <c r="Q2121" s="71">
        <v>0.61543969568136059</v>
      </c>
      <c r="R2121" s="24">
        <v>49.505490943756001</v>
      </c>
      <c r="S2121" s="24" t="s">
        <v>1022</v>
      </c>
      <c r="T2121" s="23">
        <v>3</v>
      </c>
      <c r="U2121" s="23">
        <v>2</v>
      </c>
      <c r="V2121" s="24" t="s">
        <v>1252</v>
      </c>
      <c r="W2121" s="24" t="s">
        <v>815</v>
      </c>
      <c r="X2121" s="24"/>
      <c r="Y2121" s="24"/>
      <c r="Z2121" s="24"/>
      <c r="AA2121" s="24"/>
    </row>
    <row r="2122" spans="1:27">
      <c r="A2122" s="24" t="s">
        <v>709</v>
      </c>
      <c r="B2122" s="24" t="s">
        <v>915</v>
      </c>
      <c r="C2122" s="23">
        <v>0.5</v>
      </c>
      <c r="D2122" s="47">
        <v>45176</v>
      </c>
      <c r="E2122" s="24"/>
      <c r="F2122" s="510">
        <v>2</v>
      </c>
      <c r="G2122" s="24">
        <v>1.5</v>
      </c>
      <c r="H2122" s="24">
        <v>1.5</v>
      </c>
      <c r="I2122" s="988">
        <v>1</v>
      </c>
      <c r="J2122" s="24">
        <v>8.1199999999999992</v>
      </c>
      <c r="K2122" s="24">
        <v>23.4</v>
      </c>
      <c r="L2122" s="24">
        <v>5.79</v>
      </c>
      <c r="M2122" s="23">
        <v>23.5</v>
      </c>
      <c r="N2122" s="24">
        <v>1.2084388185654009</v>
      </c>
      <c r="O2122" s="24">
        <v>0.84409451476793285</v>
      </c>
      <c r="P2122" s="24">
        <v>2.0525333333333338</v>
      </c>
      <c r="Q2122" s="24">
        <v>0.42311479078093533</v>
      </c>
      <c r="R2122" s="2606">
        <v>99.88988986784139</v>
      </c>
      <c r="S2122" s="24" t="s">
        <v>1025</v>
      </c>
      <c r="T2122" s="23">
        <v>1</v>
      </c>
      <c r="U2122" s="23">
        <v>1</v>
      </c>
      <c r="V2122" s="24" t="s">
        <v>1253</v>
      </c>
      <c r="W2122" s="24" t="s">
        <v>815</v>
      </c>
      <c r="X2122" s="24"/>
      <c r="Y2122" s="24"/>
      <c r="Z2122" s="24"/>
      <c r="AA2122" s="24"/>
    </row>
    <row r="2123" spans="1:27">
      <c r="A2123" s="24" t="s">
        <v>709</v>
      </c>
      <c r="B2123" s="24" t="s">
        <v>915</v>
      </c>
      <c r="C2123" s="23">
        <v>1</v>
      </c>
      <c r="D2123" s="47">
        <v>45176</v>
      </c>
      <c r="E2123" s="24"/>
      <c r="F2123" s="510">
        <v>2</v>
      </c>
      <c r="G2123" s="24">
        <v>1.5</v>
      </c>
      <c r="H2123" s="24">
        <v>1.5</v>
      </c>
      <c r="I2123" s="988">
        <v>1</v>
      </c>
      <c r="J2123" s="24">
        <v>5.82</v>
      </c>
      <c r="K2123" s="24">
        <v>23.4</v>
      </c>
      <c r="L2123" s="24">
        <v>5.72</v>
      </c>
      <c r="M2123" s="23">
        <v>24.500000000000004</v>
      </c>
      <c r="N2123" s="24">
        <v>6.91831223628692</v>
      </c>
      <c r="O2123" s="24">
        <v>4.9195544303797494</v>
      </c>
      <c r="P2123" s="24">
        <v>11.83786666666667</v>
      </c>
      <c r="Q2123" s="24">
        <v>0.46157977176102039</v>
      </c>
      <c r="R2123" s="2606">
        <v>102.32117700726093</v>
      </c>
      <c r="S2123" s="24" t="s">
        <v>1025</v>
      </c>
      <c r="T2123" s="23">
        <v>1</v>
      </c>
      <c r="U2123" s="23">
        <v>1</v>
      </c>
      <c r="V2123" s="24" t="s">
        <v>1253</v>
      </c>
      <c r="W2123" s="24" t="s">
        <v>815</v>
      </c>
      <c r="X2123" s="24"/>
      <c r="Y2123" s="24"/>
      <c r="Z2123" s="24"/>
      <c r="AA2123" s="24"/>
    </row>
    <row r="2124" spans="1:27">
      <c r="A2124" s="24" t="s">
        <v>709</v>
      </c>
      <c r="B2124" s="24" t="s">
        <v>885</v>
      </c>
      <c r="C2124" s="23">
        <v>0.5</v>
      </c>
      <c r="D2124" s="47">
        <v>45019</v>
      </c>
      <c r="E2124" s="24"/>
      <c r="F2124" s="510">
        <v>2</v>
      </c>
      <c r="G2124" s="24">
        <v>1.45</v>
      </c>
      <c r="H2124" s="24">
        <v>1.45</v>
      </c>
      <c r="I2124" s="988">
        <v>1</v>
      </c>
      <c r="J2124" s="24">
        <v>11.75</v>
      </c>
      <c r="K2124" s="24">
        <v>9.8000000000000007</v>
      </c>
      <c r="L2124" s="24">
        <v>6.01</v>
      </c>
      <c r="M2124" s="24">
        <v>6</v>
      </c>
      <c r="N2124" s="24">
        <v>1.7220253164556965</v>
      </c>
      <c r="O2124" s="24">
        <v>2.5000000000000001E-2</v>
      </c>
      <c r="P2124" s="24">
        <v>1.7470253164556964</v>
      </c>
      <c r="Q2124" s="24">
        <v>0.7096224808401933</v>
      </c>
      <c r="R2124" s="24">
        <v>17.924220840399474</v>
      </c>
      <c r="S2124" s="24" t="s">
        <v>1033</v>
      </c>
      <c r="T2124" s="23">
        <v>1</v>
      </c>
      <c r="U2124" s="23">
        <v>2</v>
      </c>
      <c r="V2124" s="24" t="s">
        <v>1105</v>
      </c>
      <c r="W2124" s="24" t="s">
        <v>815</v>
      </c>
      <c r="X2124" s="24"/>
      <c r="Y2124" s="24"/>
      <c r="Z2124" s="24"/>
      <c r="AA2124" s="24"/>
    </row>
    <row r="2125" spans="1:27">
      <c r="A2125" s="24" t="s">
        <v>709</v>
      </c>
      <c r="B2125" s="24" t="s">
        <v>885</v>
      </c>
      <c r="C2125" s="23">
        <v>0.5</v>
      </c>
      <c r="D2125" s="47">
        <v>45019</v>
      </c>
      <c r="E2125" s="24"/>
      <c r="F2125" s="510">
        <v>2</v>
      </c>
      <c r="G2125" s="24">
        <v>1.45</v>
      </c>
      <c r="H2125" s="24">
        <v>1.45</v>
      </c>
      <c r="I2125" s="988">
        <v>1</v>
      </c>
      <c r="J2125" s="24" t="s">
        <v>815</v>
      </c>
      <c r="K2125" s="24" t="s">
        <v>815</v>
      </c>
      <c r="L2125" s="24">
        <v>6.01</v>
      </c>
      <c r="M2125" s="24">
        <v>7.1</v>
      </c>
      <c r="N2125" s="24">
        <v>3.6139873417721518</v>
      </c>
      <c r="O2125" s="24">
        <v>2.5000000000000001E-2</v>
      </c>
      <c r="P2125" s="24">
        <v>3.6389873417721517</v>
      </c>
      <c r="Q2125" s="24">
        <v>0.73836826296128932</v>
      </c>
      <c r="R2125" s="24" t="s">
        <v>811</v>
      </c>
      <c r="S2125" s="24" t="s">
        <v>1033</v>
      </c>
      <c r="T2125" s="23">
        <v>1</v>
      </c>
      <c r="U2125" s="23">
        <v>2</v>
      </c>
      <c r="V2125" s="24" t="s">
        <v>1105</v>
      </c>
      <c r="W2125" s="24" t="s">
        <v>815</v>
      </c>
      <c r="X2125" s="24"/>
      <c r="Y2125" s="24"/>
      <c r="Z2125" s="24"/>
      <c r="AA2125" s="24"/>
    </row>
    <row r="2126" spans="1:27">
      <c r="A2126" s="24" t="s">
        <v>709</v>
      </c>
      <c r="B2126" s="24" t="s">
        <v>885</v>
      </c>
      <c r="C2126" s="23">
        <v>1</v>
      </c>
      <c r="D2126" s="47">
        <v>45019</v>
      </c>
      <c r="E2126" s="24"/>
      <c r="F2126" s="510">
        <v>2</v>
      </c>
      <c r="G2126" s="24">
        <v>1.45</v>
      </c>
      <c r="H2126" s="24">
        <v>1.45</v>
      </c>
      <c r="I2126" s="988">
        <v>1</v>
      </c>
      <c r="J2126" s="24">
        <v>11.49</v>
      </c>
      <c r="K2126" s="24">
        <v>9.6999999999999993</v>
      </c>
      <c r="L2126" s="24" t="s">
        <v>811</v>
      </c>
      <c r="M2126" s="24" t="s">
        <v>811</v>
      </c>
      <c r="N2126" s="24" t="s">
        <v>811</v>
      </c>
      <c r="O2126" s="24" t="s">
        <v>811</v>
      </c>
      <c r="P2126" s="24" t="s">
        <v>815</v>
      </c>
      <c r="Q2126" s="24" t="s">
        <v>811</v>
      </c>
      <c r="R2126" s="24" t="s">
        <v>811</v>
      </c>
      <c r="S2126" s="24" t="s">
        <v>1033</v>
      </c>
      <c r="T2126" s="23">
        <v>1</v>
      </c>
      <c r="U2126" s="23">
        <v>2</v>
      </c>
      <c r="V2126" s="24" t="s">
        <v>1105</v>
      </c>
      <c r="W2126" s="24" t="s">
        <v>815</v>
      </c>
      <c r="X2126" s="24"/>
      <c r="Y2126" s="24"/>
      <c r="Z2126" s="24"/>
      <c r="AA2126" s="24"/>
    </row>
    <row r="2127" spans="1:27">
      <c r="A2127" s="24" t="s">
        <v>709</v>
      </c>
      <c r="B2127" s="24" t="s">
        <v>885</v>
      </c>
      <c r="C2127" s="23">
        <v>0.5</v>
      </c>
      <c r="D2127" s="47">
        <v>45174</v>
      </c>
      <c r="E2127" s="24"/>
      <c r="F2127" s="510">
        <v>2</v>
      </c>
      <c r="G2127" s="24">
        <v>1.1000000000000001</v>
      </c>
      <c r="H2127" s="24">
        <v>1.1000000000000001</v>
      </c>
      <c r="I2127" s="988">
        <v>1</v>
      </c>
      <c r="J2127" s="24">
        <v>7.45</v>
      </c>
      <c r="K2127" s="24">
        <v>26.1</v>
      </c>
      <c r="L2127" s="24">
        <v>4.9400000000000004</v>
      </c>
      <c r="M2127" s="24">
        <v>0.70000000000000018</v>
      </c>
      <c r="N2127" s="24">
        <v>1.4274683544303801</v>
      </c>
      <c r="O2127" s="24">
        <v>2.5000000000000001E-2</v>
      </c>
      <c r="P2127" s="24">
        <v>1.45246835443038</v>
      </c>
      <c r="Q2127" s="24">
        <v>0.4979526503871351</v>
      </c>
      <c r="R2127" s="24">
        <v>47.789571020019103</v>
      </c>
      <c r="S2127" s="24" t="s">
        <v>1022</v>
      </c>
      <c r="T2127" s="23">
        <v>2</v>
      </c>
      <c r="U2127" s="23">
        <v>2</v>
      </c>
      <c r="V2127" s="24" t="s">
        <v>1227</v>
      </c>
      <c r="W2127" s="24" t="s">
        <v>815</v>
      </c>
      <c r="X2127" s="24"/>
      <c r="Y2127" s="24"/>
      <c r="Z2127" s="24"/>
      <c r="AA2127" s="24"/>
    </row>
    <row r="2128" spans="1:27">
      <c r="A2128" s="24" t="s">
        <v>709</v>
      </c>
      <c r="B2128" s="24" t="s">
        <v>885</v>
      </c>
      <c r="C2128" s="23">
        <v>1</v>
      </c>
      <c r="D2128" s="47">
        <v>45174</v>
      </c>
      <c r="E2128" s="24"/>
      <c r="F2128" s="510">
        <v>2</v>
      </c>
      <c r="G2128" s="24">
        <v>1.1000000000000001</v>
      </c>
      <c r="H2128" s="24">
        <v>1.1000000000000001</v>
      </c>
      <c r="I2128" s="988">
        <v>1</v>
      </c>
      <c r="J2128" s="24">
        <v>7.94</v>
      </c>
      <c r="K2128" s="24">
        <v>26.1</v>
      </c>
      <c r="L2128" s="24">
        <v>4.9400000000000004</v>
      </c>
      <c r="M2128" s="24">
        <v>0.70000000000000018</v>
      </c>
      <c r="N2128" s="24">
        <v>1.1057215189873419</v>
      </c>
      <c r="O2128" s="24">
        <v>0.49095848101265832</v>
      </c>
      <c r="P2128" s="24">
        <v>1.5966800000000003</v>
      </c>
      <c r="Q2128" s="24">
        <v>0.4979526503871351</v>
      </c>
      <c r="R2128" s="24">
        <v>37.3510581506197</v>
      </c>
      <c r="S2128" s="24" t="s">
        <v>1022</v>
      </c>
      <c r="T2128" s="23">
        <v>2</v>
      </c>
      <c r="U2128" s="23">
        <v>2</v>
      </c>
      <c r="V2128" s="24" t="s">
        <v>1227</v>
      </c>
      <c r="W2128" s="24" t="s">
        <v>815</v>
      </c>
      <c r="X2128" s="24"/>
      <c r="Y2128" s="24"/>
      <c r="Z2128" s="24"/>
      <c r="AA2128" s="24"/>
    </row>
    <row r="2129" spans="1:27">
      <c r="A2129" s="24" t="s">
        <v>709</v>
      </c>
      <c r="B2129" s="24" t="s">
        <v>944</v>
      </c>
      <c r="C2129" s="23">
        <v>0.5</v>
      </c>
      <c r="D2129" s="47">
        <v>45020</v>
      </c>
      <c r="E2129" s="24"/>
      <c r="F2129" s="510">
        <v>4</v>
      </c>
      <c r="G2129" s="24">
        <v>10.5</v>
      </c>
      <c r="H2129" s="24">
        <v>8.25</v>
      </c>
      <c r="I2129" s="988">
        <v>0.7857142857142857</v>
      </c>
      <c r="J2129" s="24">
        <v>11.72</v>
      </c>
      <c r="K2129" s="24">
        <v>9.8000000000000007</v>
      </c>
      <c r="L2129" s="24">
        <v>5.21</v>
      </c>
      <c r="M2129" s="24">
        <v>0.8</v>
      </c>
      <c r="N2129" s="24">
        <v>0.21298734177215192</v>
      </c>
      <c r="O2129" s="24">
        <v>2.5000000000000001E-2</v>
      </c>
      <c r="P2129" s="24">
        <v>0.23798734177215192</v>
      </c>
      <c r="Q2129" s="71">
        <v>0.80549265050322483</v>
      </c>
      <c r="R2129" s="24">
        <v>19.226510000000001</v>
      </c>
      <c r="S2129" s="24" t="s">
        <v>1033</v>
      </c>
      <c r="T2129" s="23">
        <v>1</v>
      </c>
      <c r="U2129" s="23">
        <v>2</v>
      </c>
      <c r="V2129" s="24" t="s">
        <v>1105</v>
      </c>
      <c r="W2129" s="24" t="s">
        <v>815</v>
      </c>
      <c r="X2129" s="24"/>
      <c r="Y2129" s="24"/>
      <c r="Z2129" s="24"/>
      <c r="AA2129" s="24"/>
    </row>
    <row r="2130" spans="1:27">
      <c r="A2130" s="24" t="s">
        <v>709</v>
      </c>
      <c r="B2130" s="24" t="s">
        <v>944</v>
      </c>
      <c r="C2130" s="23">
        <v>1</v>
      </c>
      <c r="D2130" s="47">
        <v>45020</v>
      </c>
      <c r="E2130" s="24"/>
      <c r="F2130" s="510">
        <v>4</v>
      </c>
      <c r="G2130" s="24">
        <v>10.5</v>
      </c>
      <c r="H2130" s="24">
        <v>8.25</v>
      </c>
      <c r="I2130" s="988">
        <v>0.7857142857142857</v>
      </c>
      <c r="J2130" s="24">
        <v>12.15</v>
      </c>
      <c r="K2130" s="24">
        <v>9.5</v>
      </c>
      <c r="L2130" s="24" t="s">
        <v>811</v>
      </c>
      <c r="M2130" s="24" t="s">
        <v>811</v>
      </c>
      <c r="N2130" s="24" t="s">
        <v>811</v>
      </c>
      <c r="O2130" s="24" t="s">
        <v>811</v>
      </c>
      <c r="P2130" s="24" t="s">
        <v>815</v>
      </c>
      <c r="Q2130" s="24" t="s">
        <v>811</v>
      </c>
      <c r="R2130" s="24" t="s">
        <v>811</v>
      </c>
      <c r="S2130" s="24" t="s">
        <v>1033</v>
      </c>
      <c r="T2130" s="23">
        <v>1</v>
      </c>
      <c r="U2130" s="23">
        <v>2</v>
      </c>
      <c r="V2130" s="24" t="s">
        <v>1105</v>
      </c>
      <c r="W2130" s="24" t="s">
        <v>815</v>
      </c>
      <c r="X2130" s="24"/>
      <c r="Y2130" s="24"/>
      <c r="Z2130" s="24"/>
      <c r="AA2130" s="24"/>
    </row>
    <row r="2131" spans="1:27">
      <c r="A2131" s="24" t="s">
        <v>709</v>
      </c>
      <c r="B2131" s="24" t="s">
        <v>944</v>
      </c>
      <c r="C2131" s="23">
        <v>2</v>
      </c>
      <c r="D2131" s="47">
        <v>45020</v>
      </c>
      <c r="E2131" s="24"/>
      <c r="F2131" s="510">
        <v>4</v>
      </c>
      <c r="G2131" s="24">
        <v>10.5</v>
      </c>
      <c r="H2131" s="24">
        <v>8.25</v>
      </c>
      <c r="I2131" s="988">
        <v>0.7857142857142857</v>
      </c>
      <c r="J2131" s="24">
        <v>12.16</v>
      </c>
      <c r="K2131" s="24">
        <v>9.4</v>
      </c>
      <c r="L2131" s="24" t="s">
        <v>811</v>
      </c>
      <c r="M2131" s="24" t="s">
        <v>811</v>
      </c>
      <c r="N2131" s="24" t="s">
        <v>811</v>
      </c>
      <c r="O2131" s="24" t="s">
        <v>811</v>
      </c>
      <c r="P2131" s="24" t="s">
        <v>815</v>
      </c>
      <c r="Q2131" s="24" t="s">
        <v>811</v>
      </c>
      <c r="R2131" s="24" t="s">
        <v>811</v>
      </c>
      <c r="S2131" s="24" t="s">
        <v>1033</v>
      </c>
      <c r="T2131" s="23">
        <v>1</v>
      </c>
      <c r="U2131" s="23">
        <v>2</v>
      </c>
      <c r="V2131" s="24" t="s">
        <v>1105</v>
      </c>
      <c r="W2131" s="24" t="s">
        <v>815</v>
      </c>
      <c r="X2131" s="24"/>
      <c r="Y2131" s="24"/>
      <c r="Z2131" s="24"/>
      <c r="AA2131" s="24"/>
    </row>
    <row r="2132" spans="1:27">
      <c r="A2132" s="24" t="s">
        <v>709</v>
      </c>
      <c r="B2132" s="24" t="s">
        <v>944</v>
      </c>
      <c r="C2132" s="23">
        <v>3</v>
      </c>
      <c r="D2132" s="47">
        <v>45020</v>
      </c>
      <c r="E2132" s="24"/>
      <c r="F2132" s="510">
        <v>4</v>
      </c>
      <c r="G2132" s="24">
        <v>10.5</v>
      </c>
      <c r="H2132" s="24">
        <v>8.25</v>
      </c>
      <c r="I2132" s="988">
        <v>0.7857142857142857</v>
      </c>
      <c r="J2132" s="24">
        <v>12.16</v>
      </c>
      <c r="K2132" s="24">
        <v>9.4</v>
      </c>
      <c r="L2132" s="24">
        <v>5.25</v>
      </c>
      <c r="M2132" s="24">
        <v>1.8</v>
      </c>
      <c r="N2132" s="24">
        <v>0.78548523206751075</v>
      </c>
      <c r="O2132" s="24">
        <v>0.2527147679324892</v>
      </c>
      <c r="P2132" s="24">
        <v>1.0382</v>
      </c>
      <c r="Q2132" s="71">
        <v>0.7096224808401933</v>
      </c>
      <c r="R2132" s="24">
        <v>16.474249104955717</v>
      </c>
      <c r="S2132" s="24" t="s">
        <v>1033</v>
      </c>
      <c r="T2132" s="23">
        <v>1</v>
      </c>
      <c r="U2132" s="23">
        <v>2</v>
      </c>
      <c r="V2132" s="24" t="s">
        <v>1105</v>
      </c>
      <c r="W2132" s="24" t="s">
        <v>815</v>
      </c>
      <c r="X2132" s="24"/>
      <c r="Y2132" s="24"/>
      <c r="Z2132" s="24"/>
      <c r="AA2132" s="24"/>
    </row>
    <row r="2133" spans="1:27">
      <c r="A2133" s="24" t="s">
        <v>709</v>
      </c>
      <c r="B2133" s="24" t="s">
        <v>944</v>
      </c>
      <c r="C2133" s="23">
        <v>4</v>
      </c>
      <c r="D2133" s="47">
        <v>45020</v>
      </c>
      <c r="E2133" s="24"/>
      <c r="F2133" s="510">
        <v>4</v>
      </c>
      <c r="G2133" s="24">
        <v>10.5</v>
      </c>
      <c r="H2133" s="24">
        <v>8.25</v>
      </c>
      <c r="I2133" s="988">
        <v>0.7857142857142857</v>
      </c>
      <c r="J2133" s="24">
        <v>12.15</v>
      </c>
      <c r="K2133" s="24">
        <v>9.4</v>
      </c>
      <c r="L2133" s="24" t="s">
        <v>811</v>
      </c>
      <c r="M2133" s="24" t="s">
        <v>811</v>
      </c>
      <c r="N2133" s="24" t="s">
        <v>811</v>
      </c>
      <c r="O2133" s="24" t="s">
        <v>811</v>
      </c>
      <c r="P2133" s="24" t="s">
        <v>815</v>
      </c>
      <c r="Q2133" s="24" t="s">
        <v>811</v>
      </c>
      <c r="R2133" s="24" t="s">
        <v>811</v>
      </c>
      <c r="S2133" s="24" t="s">
        <v>1033</v>
      </c>
      <c r="T2133" s="23">
        <v>1</v>
      </c>
      <c r="U2133" s="23">
        <v>2</v>
      </c>
      <c r="V2133" s="24" t="s">
        <v>1105</v>
      </c>
      <c r="W2133" s="24" t="s">
        <v>815</v>
      </c>
      <c r="X2133" s="24"/>
      <c r="Y2133" s="24"/>
      <c r="Z2133" s="24"/>
      <c r="AA2133" s="24"/>
    </row>
    <row r="2134" spans="1:27">
      <c r="A2134" s="24" t="s">
        <v>709</v>
      </c>
      <c r="B2134" s="24" t="s">
        <v>944</v>
      </c>
      <c r="C2134" s="23">
        <v>5</v>
      </c>
      <c r="D2134" s="47">
        <v>45020</v>
      </c>
      <c r="E2134" s="24"/>
      <c r="F2134" s="510">
        <v>4</v>
      </c>
      <c r="G2134" s="24">
        <v>10.5</v>
      </c>
      <c r="H2134" s="24">
        <v>8.25</v>
      </c>
      <c r="I2134" s="988">
        <v>0.7857142857142857</v>
      </c>
      <c r="J2134" s="24">
        <v>12.14</v>
      </c>
      <c r="K2134" s="24">
        <v>9.4</v>
      </c>
      <c r="L2134" s="24" t="s">
        <v>811</v>
      </c>
      <c r="M2134" s="24" t="s">
        <v>811</v>
      </c>
      <c r="N2134" s="24" t="s">
        <v>811</v>
      </c>
      <c r="O2134" s="24" t="s">
        <v>811</v>
      </c>
      <c r="P2134" s="24" t="s">
        <v>815</v>
      </c>
      <c r="Q2134" s="24" t="s">
        <v>811</v>
      </c>
      <c r="R2134" s="24" t="s">
        <v>811</v>
      </c>
      <c r="S2134" s="24" t="s">
        <v>1033</v>
      </c>
      <c r="T2134" s="23">
        <v>1</v>
      </c>
      <c r="U2134" s="23">
        <v>2</v>
      </c>
      <c r="V2134" s="24" t="s">
        <v>1105</v>
      </c>
      <c r="W2134" s="24" t="s">
        <v>815</v>
      </c>
      <c r="X2134" s="24"/>
      <c r="Y2134" s="24"/>
      <c r="Z2134" s="24"/>
      <c r="AA2134" s="24"/>
    </row>
    <row r="2135" spans="1:27">
      <c r="A2135" s="24" t="s">
        <v>709</v>
      </c>
      <c r="B2135" s="24" t="s">
        <v>944</v>
      </c>
      <c r="C2135" s="23">
        <v>6</v>
      </c>
      <c r="D2135" s="47">
        <v>45020</v>
      </c>
      <c r="E2135" s="24"/>
      <c r="F2135" s="510">
        <v>4</v>
      </c>
      <c r="G2135" s="24">
        <v>10.5</v>
      </c>
      <c r="H2135" s="24">
        <v>8.25</v>
      </c>
      <c r="I2135" s="988">
        <v>0.7857142857142857</v>
      </c>
      <c r="J2135" s="24">
        <v>12.33</v>
      </c>
      <c r="K2135" s="24">
        <v>8.1</v>
      </c>
      <c r="L2135" s="24" t="s">
        <v>811</v>
      </c>
      <c r="M2135" s="24" t="s">
        <v>811</v>
      </c>
      <c r="N2135" s="24" t="s">
        <v>811</v>
      </c>
      <c r="O2135" s="24" t="s">
        <v>811</v>
      </c>
      <c r="P2135" s="24" t="s">
        <v>815</v>
      </c>
      <c r="Q2135" s="24" t="s">
        <v>811</v>
      </c>
      <c r="R2135" s="24" t="s">
        <v>811</v>
      </c>
      <c r="S2135" s="24" t="s">
        <v>1033</v>
      </c>
      <c r="T2135" s="23">
        <v>1</v>
      </c>
      <c r="U2135" s="23">
        <v>2</v>
      </c>
      <c r="V2135" s="24" t="s">
        <v>1105</v>
      </c>
      <c r="W2135" s="24" t="s">
        <v>815</v>
      </c>
      <c r="X2135" s="24"/>
      <c r="Y2135" s="24"/>
      <c r="Z2135" s="24"/>
      <c r="AA2135" s="24"/>
    </row>
    <row r="2136" spans="1:27">
      <c r="A2136" s="24" t="s">
        <v>709</v>
      </c>
      <c r="B2136" s="24" t="s">
        <v>944</v>
      </c>
      <c r="C2136" s="23">
        <v>7</v>
      </c>
      <c r="D2136" s="47">
        <v>45020</v>
      </c>
      <c r="E2136" s="24"/>
      <c r="F2136" s="510">
        <v>4</v>
      </c>
      <c r="G2136" s="24">
        <v>10.5</v>
      </c>
      <c r="H2136" s="24">
        <v>8.25</v>
      </c>
      <c r="I2136" s="988">
        <v>0.7857142857142857</v>
      </c>
      <c r="J2136" s="24">
        <v>12.64</v>
      </c>
      <c r="K2136" s="24">
        <v>7.5</v>
      </c>
      <c r="L2136" s="24" t="s">
        <v>811</v>
      </c>
      <c r="M2136" s="24" t="s">
        <v>811</v>
      </c>
      <c r="N2136" s="24" t="s">
        <v>811</v>
      </c>
      <c r="O2136" s="24" t="s">
        <v>811</v>
      </c>
      <c r="P2136" s="24" t="s">
        <v>815</v>
      </c>
      <c r="Q2136" s="24" t="s">
        <v>811</v>
      </c>
      <c r="R2136" s="24" t="s">
        <v>811</v>
      </c>
      <c r="S2136" s="24" t="s">
        <v>1033</v>
      </c>
      <c r="T2136" s="23">
        <v>1</v>
      </c>
      <c r="U2136" s="23">
        <v>2</v>
      </c>
      <c r="V2136" s="24" t="s">
        <v>1105</v>
      </c>
      <c r="W2136" s="24" t="s">
        <v>815</v>
      </c>
      <c r="X2136" s="24"/>
      <c r="Y2136" s="24"/>
      <c r="Z2136" s="24"/>
      <c r="AA2136" s="24"/>
    </row>
    <row r="2137" spans="1:27">
      <c r="A2137" s="24" t="s">
        <v>709</v>
      </c>
      <c r="B2137" s="24" t="s">
        <v>944</v>
      </c>
      <c r="C2137" s="23">
        <v>8</v>
      </c>
      <c r="D2137" s="47">
        <v>45020</v>
      </c>
      <c r="E2137" s="24"/>
      <c r="F2137" s="510">
        <v>4</v>
      </c>
      <c r="G2137" s="24">
        <v>10.5</v>
      </c>
      <c r="H2137" s="24">
        <v>8.25</v>
      </c>
      <c r="I2137" s="988">
        <v>0.7857142857142857</v>
      </c>
      <c r="J2137" s="24">
        <v>12.61</v>
      </c>
      <c r="K2137" s="24">
        <v>6.9</v>
      </c>
      <c r="L2137" s="24" t="s">
        <v>811</v>
      </c>
      <c r="M2137" s="24" t="s">
        <v>811</v>
      </c>
      <c r="N2137" s="24" t="s">
        <v>811</v>
      </c>
      <c r="O2137" s="24" t="s">
        <v>811</v>
      </c>
      <c r="P2137" s="24" t="s">
        <v>815</v>
      </c>
      <c r="Q2137" s="24" t="s">
        <v>811</v>
      </c>
      <c r="R2137" s="24" t="s">
        <v>811</v>
      </c>
      <c r="S2137" s="24" t="s">
        <v>1033</v>
      </c>
      <c r="T2137" s="23">
        <v>1</v>
      </c>
      <c r="U2137" s="23">
        <v>2</v>
      </c>
      <c r="V2137" s="24" t="s">
        <v>1105</v>
      </c>
      <c r="W2137" s="24" t="s">
        <v>815</v>
      </c>
      <c r="X2137" s="24"/>
      <c r="Y2137" s="24"/>
      <c r="Z2137" s="24"/>
      <c r="AA2137" s="24"/>
    </row>
    <row r="2138" spans="1:27">
      <c r="A2138" s="24" t="s">
        <v>709</v>
      </c>
      <c r="B2138" s="24" t="s">
        <v>944</v>
      </c>
      <c r="C2138" s="23">
        <v>9</v>
      </c>
      <c r="D2138" s="47">
        <v>45020</v>
      </c>
      <c r="E2138" s="24"/>
      <c r="F2138" s="510">
        <v>4</v>
      </c>
      <c r="G2138" s="24">
        <v>10.5</v>
      </c>
      <c r="H2138" s="24">
        <v>8.25</v>
      </c>
      <c r="I2138" s="988">
        <v>0.7857142857142857</v>
      </c>
      <c r="J2138" s="24">
        <v>12.45</v>
      </c>
      <c r="K2138" s="24">
        <v>6.8</v>
      </c>
      <c r="L2138" s="24">
        <v>5.17</v>
      </c>
      <c r="M2138" s="24">
        <v>1.4</v>
      </c>
      <c r="N2138" s="24">
        <v>0.46524894514767934</v>
      </c>
      <c r="O2138" s="24">
        <v>0.28058438818565395</v>
      </c>
      <c r="P2138" s="24">
        <v>0.74583333333333335</v>
      </c>
      <c r="Q2138" s="24">
        <v>0.7096224808401933</v>
      </c>
      <c r="R2138" s="24">
        <v>16.286289805916716</v>
      </c>
      <c r="S2138" s="24" t="s">
        <v>1033</v>
      </c>
      <c r="T2138" s="23">
        <v>1</v>
      </c>
      <c r="U2138" s="23">
        <v>2</v>
      </c>
      <c r="V2138" s="24" t="s">
        <v>1105</v>
      </c>
      <c r="W2138" s="24" t="s">
        <v>815</v>
      </c>
      <c r="X2138" s="24"/>
      <c r="Y2138" s="24"/>
      <c r="Z2138" s="24"/>
      <c r="AA2138" s="24"/>
    </row>
    <row r="2139" spans="1:27">
      <c r="A2139" s="24" t="s">
        <v>709</v>
      </c>
      <c r="B2139" s="24" t="s">
        <v>944</v>
      </c>
      <c r="C2139" s="23" t="s">
        <v>814</v>
      </c>
      <c r="D2139" s="47">
        <v>45020</v>
      </c>
      <c r="E2139" s="24"/>
      <c r="F2139" s="510">
        <v>4</v>
      </c>
      <c r="G2139" s="24">
        <v>10.5</v>
      </c>
      <c r="H2139" s="24">
        <v>8.25</v>
      </c>
      <c r="I2139" s="988">
        <v>0.7857142857142857</v>
      </c>
      <c r="J2139" s="24" t="s">
        <v>815</v>
      </c>
      <c r="K2139" s="24" t="s">
        <v>815</v>
      </c>
      <c r="L2139" s="24">
        <v>5.12</v>
      </c>
      <c r="M2139" s="24">
        <v>1.4</v>
      </c>
      <c r="N2139" s="24">
        <v>4.2748523206751061</v>
      </c>
      <c r="O2139" s="24">
        <v>3.2908810126582284</v>
      </c>
      <c r="P2139" s="24">
        <v>7.5657333333333341</v>
      </c>
      <c r="Q2139" s="24">
        <v>2.5171645328225773</v>
      </c>
      <c r="R2139" s="24">
        <v>58.17436216318071</v>
      </c>
      <c r="S2139" s="24" t="s">
        <v>1033</v>
      </c>
      <c r="T2139" s="23">
        <v>1</v>
      </c>
      <c r="U2139" s="23">
        <v>2</v>
      </c>
      <c r="V2139" s="24" t="s">
        <v>1105</v>
      </c>
      <c r="W2139" s="24" t="s">
        <v>815</v>
      </c>
      <c r="X2139" s="24"/>
      <c r="Y2139" s="24"/>
      <c r="Z2139" s="24"/>
      <c r="AA2139" s="24"/>
    </row>
    <row r="2140" spans="1:27">
      <c r="A2140" s="24" t="s">
        <v>709</v>
      </c>
      <c r="B2140" s="24" t="s">
        <v>944</v>
      </c>
      <c r="C2140" s="23">
        <v>0.5</v>
      </c>
      <c r="D2140" s="47">
        <v>45162</v>
      </c>
      <c r="E2140" s="24"/>
      <c r="F2140" s="510">
        <v>4</v>
      </c>
      <c r="G2140" s="24">
        <v>10.9</v>
      </c>
      <c r="H2140" s="24">
        <v>5.95</v>
      </c>
      <c r="I2140" s="988">
        <v>0.54587155963302747</v>
      </c>
      <c r="J2140" s="24">
        <v>8.1999999999999993</v>
      </c>
      <c r="K2140" s="24">
        <v>24.3</v>
      </c>
      <c r="L2140" s="24">
        <v>5.18</v>
      </c>
      <c r="M2140" s="23">
        <v>1.3</v>
      </c>
      <c r="N2140" s="25">
        <v>1.9486075949367088</v>
      </c>
      <c r="O2140" s="25">
        <v>0.44999240506329219</v>
      </c>
      <c r="P2140" s="24">
        <v>2.398600000000001</v>
      </c>
      <c r="Q2140" s="71">
        <v>0.34618482882076534</v>
      </c>
      <c r="R2140" s="24">
        <v>22.708541468064801</v>
      </c>
      <c r="S2140" s="24" t="s">
        <v>1033</v>
      </c>
      <c r="T2140" s="23">
        <v>1</v>
      </c>
      <c r="U2140" s="23">
        <v>1</v>
      </c>
      <c r="V2140" s="24" t="s">
        <v>1233</v>
      </c>
      <c r="W2140" s="24" t="s">
        <v>815</v>
      </c>
      <c r="X2140" s="24"/>
      <c r="Y2140" s="24"/>
      <c r="Z2140" s="24"/>
      <c r="AA2140" s="24"/>
    </row>
    <row r="2141" spans="1:27">
      <c r="A2141" s="24" t="s">
        <v>709</v>
      </c>
      <c r="B2141" s="24" t="s">
        <v>944</v>
      </c>
      <c r="C2141" s="23">
        <v>1</v>
      </c>
      <c r="D2141" s="47">
        <v>45162</v>
      </c>
      <c r="E2141" s="24"/>
      <c r="F2141" s="510">
        <v>4</v>
      </c>
      <c r="G2141" s="24">
        <v>10.9</v>
      </c>
      <c r="H2141" s="24">
        <v>5.95</v>
      </c>
      <c r="I2141" s="988">
        <v>0.54587155963302747</v>
      </c>
      <c r="J2141" s="24">
        <v>8.09</v>
      </c>
      <c r="K2141" s="24">
        <v>24.9</v>
      </c>
      <c r="L2141" s="24" t="s">
        <v>811</v>
      </c>
      <c r="M2141" s="24" t="s">
        <v>811</v>
      </c>
      <c r="N2141" s="24" t="s">
        <v>811</v>
      </c>
      <c r="O2141" s="24" t="s">
        <v>811</v>
      </c>
      <c r="P2141" s="24" t="s">
        <v>815</v>
      </c>
      <c r="Q2141" s="24" t="s">
        <v>811</v>
      </c>
      <c r="R2141" s="24" t="s">
        <v>811</v>
      </c>
      <c r="S2141" s="24" t="s">
        <v>1033</v>
      </c>
      <c r="T2141" s="23">
        <v>1</v>
      </c>
      <c r="U2141" s="23">
        <v>1</v>
      </c>
      <c r="V2141" s="24" t="s">
        <v>1233</v>
      </c>
      <c r="W2141" s="24" t="s">
        <v>815</v>
      </c>
      <c r="X2141" s="24"/>
      <c r="Y2141" s="24"/>
      <c r="Z2141" s="24"/>
      <c r="AA2141" s="24"/>
    </row>
    <row r="2142" spans="1:27">
      <c r="A2142" s="24" t="s">
        <v>709</v>
      </c>
      <c r="B2142" s="24" t="s">
        <v>944</v>
      </c>
      <c r="C2142" s="23">
        <v>2</v>
      </c>
      <c r="D2142" s="47">
        <v>45162</v>
      </c>
      <c r="E2142" s="24"/>
      <c r="F2142" s="510">
        <v>4</v>
      </c>
      <c r="G2142" s="24">
        <v>10.9</v>
      </c>
      <c r="H2142" s="24">
        <v>5.95</v>
      </c>
      <c r="I2142" s="988">
        <v>0.54587155963302747</v>
      </c>
      <c r="J2142" s="24">
        <v>8.1</v>
      </c>
      <c r="K2142" s="24">
        <v>24.9</v>
      </c>
      <c r="L2142" s="24" t="s">
        <v>811</v>
      </c>
      <c r="M2142" s="24" t="s">
        <v>811</v>
      </c>
      <c r="N2142" s="24" t="s">
        <v>811</v>
      </c>
      <c r="O2142" s="24" t="s">
        <v>811</v>
      </c>
      <c r="P2142" s="24" t="s">
        <v>815</v>
      </c>
      <c r="Q2142" s="24" t="s">
        <v>811</v>
      </c>
      <c r="R2142" s="24" t="s">
        <v>811</v>
      </c>
      <c r="S2142" s="24" t="s">
        <v>1033</v>
      </c>
      <c r="T2142" s="23">
        <v>1</v>
      </c>
      <c r="U2142" s="23">
        <v>1</v>
      </c>
      <c r="V2142" s="24" t="s">
        <v>1233</v>
      </c>
      <c r="W2142" s="24" t="s">
        <v>815</v>
      </c>
      <c r="X2142" s="24"/>
      <c r="Y2142" s="24"/>
      <c r="Z2142" s="24"/>
      <c r="AA2142" s="24"/>
    </row>
    <row r="2143" spans="1:27">
      <c r="A2143" s="24" t="s">
        <v>709</v>
      </c>
      <c r="B2143" s="24" t="s">
        <v>944</v>
      </c>
      <c r="C2143" s="23">
        <v>3</v>
      </c>
      <c r="D2143" s="47">
        <v>45162</v>
      </c>
      <c r="E2143" s="24"/>
      <c r="F2143" s="510">
        <v>4</v>
      </c>
      <c r="G2143" s="24">
        <v>10.9</v>
      </c>
      <c r="H2143" s="24">
        <v>5.95</v>
      </c>
      <c r="I2143" s="988">
        <v>0.54587155963302747</v>
      </c>
      <c r="J2143" s="24">
        <v>8.1199999999999992</v>
      </c>
      <c r="K2143" s="24">
        <v>24.9</v>
      </c>
      <c r="L2143" s="24">
        <v>5.0599999999999996</v>
      </c>
      <c r="M2143" s="24">
        <v>1.5</v>
      </c>
      <c r="N2143" s="25">
        <v>1.2688607594936714</v>
      </c>
      <c r="O2143" s="25">
        <v>0.42567257383966217</v>
      </c>
      <c r="P2143" s="24">
        <v>1.6945333333333337</v>
      </c>
      <c r="Q2143" s="71">
        <v>0.19232490490042517</v>
      </c>
      <c r="R2143" s="24">
        <v>16.1880457578646</v>
      </c>
      <c r="S2143" s="24" t="s">
        <v>1033</v>
      </c>
      <c r="T2143" s="23">
        <v>1</v>
      </c>
      <c r="U2143" s="23">
        <v>1</v>
      </c>
      <c r="V2143" s="24" t="s">
        <v>1233</v>
      </c>
      <c r="W2143" s="24" t="s">
        <v>815</v>
      </c>
      <c r="X2143" s="24"/>
      <c r="Y2143" s="24"/>
      <c r="Z2143" s="24"/>
      <c r="AA2143" s="24"/>
    </row>
    <row r="2144" spans="1:27">
      <c r="A2144" s="24" t="s">
        <v>709</v>
      </c>
      <c r="B2144" s="24" t="s">
        <v>944</v>
      </c>
      <c r="C2144" s="23">
        <v>4</v>
      </c>
      <c r="D2144" s="47">
        <v>45162</v>
      </c>
      <c r="E2144" s="24"/>
      <c r="F2144" s="510">
        <v>4</v>
      </c>
      <c r="G2144" s="24">
        <v>10.9</v>
      </c>
      <c r="H2144" s="24">
        <v>5.95</v>
      </c>
      <c r="I2144" s="988">
        <v>0.54587155963302747</v>
      </c>
      <c r="J2144" s="24">
        <v>8.09</v>
      </c>
      <c r="K2144" s="24">
        <v>24.9</v>
      </c>
      <c r="L2144" s="24" t="s">
        <v>811</v>
      </c>
      <c r="M2144" s="24" t="s">
        <v>811</v>
      </c>
      <c r="N2144" s="24" t="s">
        <v>811</v>
      </c>
      <c r="O2144" s="24" t="s">
        <v>811</v>
      </c>
      <c r="P2144" s="24" t="s">
        <v>815</v>
      </c>
      <c r="Q2144" s="24" t="s">
        <v>811</v>
      </c>
      <c r="R2144" s="24" t="s">
        <v>811</v>
      </c>
      <c r="S2144" s="24" t="s">
        <v>1033</v>
      </c>
      <c r="T2144" s="23">
        <v>1</v>
      </c>
      <c r="U2144" s="23">
        <v>1</v>
      </c>
      <c r="V2144" s="24" t="s">
        <v>1233</v>
      </c>
      <c r="W2144" s="24" t="s">
        <v>815</v>
      </c>
      <c r="X2144" s="24"/>
      <c r="Y2144" s="24"/>
      <c r="Z2144" s="24"/>
      <c r="AA2144" s="24"/>
    </row>
    <row r="2145" spans="1:27">
      <c r="A2145" s="24" t="s">
        <v>709</v>
      </c>
      <c r="B2145" s="24" t="s">
        <v>944</v>
      </c>
      <c r="C2145" s="23">
        <v>5</v>
      </c>
      <c r="D2145" s="47">
        <v>45162</v>
      </c>
      <c r="E2145" s="24"/>
      <c r="F2145" s="510">
        <v>4</v>
      </c>
      <c r="G2145" s="24">
        <v>10.9</v>
      </c>
      <c r="H2145" s="24">
        <v>5.95</v>
      </c>
      <c r="I2145" s="988">
        <v>0.54587155963302747</v>
      </c>
      <c r="J2145" s="24">
        <v>8.08</v>
      </c>
      <c r="K2145" s="24">
        <v>24.9</v>
      </c>
      <c r="L2145" s="24" t="s">
        <v>811</v>
      </c>
      <c r="M2145" s="24" t="s">
        <v>811</v>
      </c>
      <c r="N2145" s="24" t="s">
        <v>811</v>
      </c>
      <c r="O2145" s="24" t="s">
        <v>811</v>
      </c>
      <c r="P2145" s="24" t="s">
        <v>815</v>
      </c>
      <c r="Q2145" s="24" t="s">
        <v>811</v>
      </c>
      <c r="R2145" s="24" t="s">
        <v>811</v>
      </c>
      <c r="S2145" s="24" t="s">
        <v>1033</v>
      </c>
      <c r="T2145" s="23">
        <v>1</v>
      </c>
      <c r="U2145" s="23">
        <v>1</v>
      </c>
      <c r="V2145" s="24" t="s">
        <v>1233</v>
      </c>
      <c r="W2145" s="24" t="s">
        <v>815</v>
      </c>
      <c r="X2145" s="24"/>
      <c r="Y2145" s="24"/>
      <c r="Z2145" s="24"/>
      <c r="AA2145" s="24"/>
    </row>
    <row r="2146" spans="1:27">
      <c r="A2146" s="24" t="s">
        <v>709</v>
      </c>
      <c r="B2146" s="24" t="s">
        <v>944</v>
      </c>
      <c r="C2146" s="23">
        <v>6</v>
      </c>
      <c r="D2146" s="47">
        <v>45162</v>
      </c>
      <c r="E2146" s="24"/>
      <c r="F2146" s="510">
        <v>4</v>
      </c>
      <c r="G2146" s="24">
        <v>10.9</v>
      </c>
      <c r="H2146" s="24">
        <v>5.95</v>
      </c>
      <c r="I2146" s="988">
        <v>0.54587155963302747</v>
      </c>
      <c r="J2146" s="24">
        <v>8.06</v>
      </c>
      <c r="K2146" s="24">
        <v>24.9</v>
      </c>
      <c r="L2146" s="24" t="s">
        <v>811</v>
      </c>
      <c r="M2146" s="24" t="s">
        <v>811</v>
      </c>
      <c r="N2146" s="24" t="s">
        <v>811</v>
      </c>
      <c r="O2146" s="24" t="s">
        <v>811</v>
      </c>
      <c r="P2146" s="24" t="s">
        <v>815</v>
      </c>
      <c r="Q2146" s="24" t="s">
        <v>811</v>
      </c>
      <c r="R2146" s="24" t="s">
        <v>811</v>
      </c>
      <c r="S2146" s="24" t="s">
        <v>1033</v>
      </c>
      <c r="T2146" s="23">
        <v>1</v>
      </c>
      <c r="U2146" s="23">
        <v>1</v>
      </c>
      <c r="V2146" s="24" t="s">
        <v>1233</v>
      </c>
      <c r="W2146" s="24" t="s">
        <v>815</v>
      </c>
      <c r="X2146" s="24"/>
      <c r="Y2146" s="24"/>
      <c r="Z2146" s="24"/>
      <c r="AA2146" s="24"/>
    </row>
    <row r="2147" spans="1:27">
      <c r="A2147" s="24" t="s">
        <v>709</v>
      </c>
      <c r="B2147" s="24" t="s">
        <v>944</v>
      </c>
      <c r="C2147" s="23">
        <v>7</v>
      </c>
      <c r="D2147" s="47">
        <v>45162</v>
      </c>
      <c r="E2147" s="24"/>
      <c r="F2147" s="510">
        <v>4</v>
      </c>
      <c r="G2147" s="24">
        <v>10.9</v>
      </c>
      <c r="H2147" s="24">
        <v>5.95</v>
      </c>
      <c r="I2147" s="988">
        <v>0.54587155963302747</v>
      </c>
      <c r="J2147" s="24">
        <v>11.59</v>
      </c>
      <c r="K2147" s="24">
        <v>21.6</v>
      </c>
      <c r="L2147" s="24" t="s">
        <v>811</v>
      </c>
      <c r="M2147" s="24" t="s">
        <v>811</v>
      </c>
      <c r="N2147" s="24" t="s">
        <v>811</v>
      </c>
      <c r="O2147" s="24" t="s">
        <v>811</v>
      </c>
      <c r="P2147" s="24" t="s">
        <v>815</v>
      </c>
      <c r="Q2147" s="24" t="s">
        <v>811</v>
      </c>
      <c r="R2147" s="24" t="s">
        <v>811</v>
      </c>
      <c r="S2147" s="24" t="s">
        <v>1033</v>
      </c>
      <c r="T2147" s="23">
        <v>1</v>
      </c>
      <c r="U2147" s="23">
        <v>1</v>
      </c>
      <c r="V2147" s="24" t="s">
        <v>1233</v>
      </c>
      <c r="W2147" s="24" t="s">
        <v>815</v>
      </c>
      <c r="X2147" s="24"/>
      <c r="Y2147" s="24"/>
      <c r="Z2147" s="24"/>
      <c r="AA2147" s="24"/>
    </row>
    <row r="2148" spans="1:27">
      <c r="A2148" s="24" t="s">
        <v>709</v>
      </c>
      <c r="B2148" s="24" t="s">
        <v>944</v>
      </c>
      <c r="C2148" s="23">
        <v>8</v>
      </c>
      <c r="D2148" s="47">
        <v>45162</v>
      </c>
      <c r="E2148" s="24"/>
      <c r="F2148" s="510">
        <v>4</v>
      </c>
      <c r="G2148" s="24">
        <v>10.9</v>
      </c>
      <c r="H2148" s="24">
        <v>5.95</v>
      </c>
      <c r="I2148" s="988">
        <v>0.54587155963302747</v>
      </c>
      <c r="J2148" s="24">
        <v>11.94</v>
      </c>
      <c r="K2148" s="24">
        <v>19</v>
      </c>
      <c r="L2148" s="24" t="s">
        <v>811</v>
      </c>
      <c r="M2148" s="24" t="s">
        <v>811</v>
      </c>
      <c r="N2148" s="24" t="s">
        <v>811</v>
      </c>
      <c r="O2148" s="24" t="s">
        <v>811</v>
      </c>
      <c r="P2148" s="24" t="s">
        <v>815</v>
      </c>
      <c r="Q2148" s="24" t="s">
        <v>811</v>
      </c>
      <c r="R2148" s="24" t="s">
        <v>811</v>
      </c>
      <c r="S2148" s="24" t="s">
        <v>1033</v>
      </c>
      <c r="T2148" s="23">
        <v>1</v>
      </c>
      <c r="U2148" s="23">
        <v>1</v>
      </c>
      <c r="V2148" s="24" t="s">
        <v>1233</v>
      </c>
      <c r="W2148" s="24" t="s">
        <v>815</v>
      </c>
      <c r="X2148" s="24"/>
      <c r="Y2148" s="24"/>
      <c r="Z2148" s="24"/>
      <c r="AA2148" s="24"/>
    </row>
    <row r="2149" spans="1:27">
      <c r="A2149" s="24" t="s">
        <v>709</v>
      </c>
      <c r="B2149" s="24" t="s">
        <v>944</v>
      </c>
      <c r="C2149" s="23">
        <v>9</v>
      </c>
      <c r="D2149" s="47">
        <v>45162</v>
      </c>
      <c r="E2149" s="24"/>
      <c r="F2149" s="510">
        <v>4</v>
      </c>
      <c r="G2149" s="24">
        <v>10.9</v>
      </c>
      <c r="H2149" s="24">
        <v>5.95</v>
      </c>
      <c r="I2149" s="988">
        <v>0.54587155963302747</v>
      </c>
      <c r="J2149" s="24">
        <v>9.7899999999999991</v>
      </c>
      <c r="K2149" s="24">
        <v>17.5</v>
      </c>
      <c r="L2149" s="24">
        <v>5</v>
      </c>
      <c r="M2149" s="24">
        <v>1.3</v>
      </c>
      <c r="N2149" s="25">
        <v>1.2990717299578061</v>
      </c>
      <c r="O2149" s="25">
        <v>0.7892616033755272</v>
      </c>
      <c r="P2149" s="24">
        <v>2.0883333333333334</v>
      </c>
      <c r="Q2149" s="71">
        <v>0.23078988588051019</v>
      </c>
      <c r="R2149" s="24">
        <v>19.3910962821735</v>
      </c>
      <c r="S2149" s="24" t="s">
        <v>1033</v>
      </c>
      <c r="T2149" s="23">
        <v>1</v>
      </c>
      <c r="U2149" s="23">
        <v>1</v>
      </c>
      <c r="V2149" s="24" t="s">
        <v>1233</v>
      </c>
      <c r="W2149" s="24" t="s">
        <v>815</v>
      </c>
      <c r="X2149" s="24"/>
      <c r="Y2149" s="24"/>
      <c r="Z2149" s="24"/>
      <c r="AA2149" s="24"/>
    </row>
    <row r="2150" spans="1:27">
      <c r="A2150" s="24" t="s">
        <v>709</v>
      </c>
      <c r="B2150" s="24" t="s">
        <v>944</v>
      </c>
      <c r="C2150" s="23">
        <v>10</v>
      </c>
      <c r="D2150" s="47">
        <v>45162</v>
      </c>
      <c r="E2150" s="24"/>
      <c r="F2150" s="510">
        <v>4</v>
      </c>
      <c r="G2150" s="24">
        <v>10.9</v>
      </c>
      <c r="H2150" s="24">
        <v>5.95</v>
      </c>
      <c r="I2150" s="988">
        <v>0.54587155963302747</v>
      </c>
      <c r="J2150" s="24">
        <v>1.0900000000000001</v>
      </c>
      <c r="K2150" s="24">
        <v>14.5</v>
      </c>
      <c r="L2150" s="24">
        <v>5</v>
      </c>
      <c r="M2150" s="24">
        <v>1</v>
      </c>
      <c r="N2150" s="25">
        <v>1.3745991561181437</v>
      </c>
      <c r="O2150" s="25">
        <v>1.2149341772151894</v>
      </c>
      <c r="P2150" s="24">
        <v>2.5895333333333328</v>
      </c>
      <c r="Q2150" s="71">
        <v>0.23078988588051019</v>
      </c>
      <c r="R2150" s="24">
        <v>16.5026310772164</v>
      </c>
      <c r="S2150" s="24" t="s">
        <v>1033</v>
      </c>
      <c r="T2150" s="23">
        <v>1</v>
      </c>
      <c r="U2150" s="23">
        <v>1</v>
      </c>
      <c r="V2150" s="24" t="s">
        <v>1233</v>
      </c>
      <c r="W2150" s="24" t="s">
        <v>815</v>
      </c>
      <c r="X2150" s="24"/>
      <c r="Y2150" s="24"/>
      <c r="Z2150" s="24"/>
      <c r="AA2150" s="24"/>
    </row>
    <row r="2151" spans="1:27">
      <c r="A2151" s="24" t="s">
        <v>709</v>
      </c>
      <c r="B2151" s="24" t="s">
        <v>880</v>
      </c>
      <c r="C2151" s="23">
        <v>0.5</v>
      </c>
      <c r="D2151" s="47">
        <v>45042</v>
      </c>
      <c r="E2151" s="24"/>
      <c r="F2151" s="510">
        <v>3</v>
      </c>
      <c r="G2151" s="24">
        <v>9.9</v>
      </c>
      <c r="H2151" s="24">
        <v>6.6999999999999993</v>
      </c>
      <c r="I2151" s="988">
        <v>0.67676767676767668</v>
      </c>
      <c r="J2151" s="24">
        <v>9.3800000000000008</v>
      </c>
      <c r="K2151" s="24">
        <v>13.7</v>
      </c>
      <c r="L2151" s="24">
        <v>6.47</v>
      </c>
      <c r="M2151" s="24">
        <v>23.2</v>
      </c>
      <c r="N2151" s="24">
        <v>1.1442405063291137</v>
      </c>
      <c r="O2151" s="24">
        <v>0.18035949367088636</v>
      </c>
      <c r="P2151" s="24">
        <v>1.3246</v>
      </c>
      <c r="Q2151" s="24">
        <v>0.80549265050322483</v>
      </c>
      <c r="R2151" s="24">
        <v>23.079675899755046</v>
      </c>
      <c r="S2151" s="24" t="s">
        <v>1044</v>
      </c>
      <c r="T2151" s="23">
        <v>3</v>
      </c>
      <c r="U2151" s="23">
        <v>2</v>
      </c>
      <c r="V2151" s="24" t="s">
        <v>1105</v>
      </c>
      <c r="W2151" s="24" t="s">
        <v>815</v>
      </c>
      <c r="X2151" s="24"/>
      <c r="Y2151" s="24"/>
      <c r="Z2151" s="24"/>
      <c r="AA2151" s="24"/>
    </row>
    <row r="2152" spans="1:27">
      <c r="A2152" s="24" t="s">
        <v>709</v>
      </c>
      <c r="B2152" s="24" t="s">
        <v>880</v>
      </c>
      <c r="C2152" s="23">
        <v>1</v>
      </c>
      <c r="D2152" s="47">
        <v>45042</v>
      </c>
      <c r="E2152" s="24"/>
      <c r="F2152" s="510">
        <v>3</v>
      </c>
      <c r="G2152" s="24">
        <v>9.9</v>
      </c>
      <c r="H2152" s="24">
        <v>6.6999999999999993</v>
      </c>
      <c r="I2152" s="988">
        <v>0.67676767676767668</v>
      </c>
      <c r="J2152" s="24">
        <v>9.5</v>
      </c>
      <c r="K2152" s="24">
        <v>13.8</v>
      </c>
      <c r="L2152" s="24" t="s">
        <v>811</v>
      </c>
      <c r="M2152" s="24" t="s">
        <v>811</v>
      </c>
      <c r="N2152" s="24" t="s">
        <v>811</v>
      </c>
      <c r="O2152" s="24" t="s">
        <v>811</v>
      </c>
      <c r="P2152" s="24" t="s">
        <v>815</v>
      </c>
      <c r="Q2152" s="24" t="s">
        <v>811</v>
      </c>
      <c r="R2152" s="24" t="s">
        <v>811</v>
      </c>
      <c r="S2152" s="24" t="s">
        <v>1044</v>
      </c>
      <c r="T2152" s="23">
        <v>3</v>
      </c>
      <c r="U2152" s="23">
        <v>2</v>
      </c>
      <c r="V2152" s="24" t="s">
        <v>1105</v>
      </c>
      <c r="W2152" s="24" t="s">
        <v>815</v>
      </c>
      <c r="X2152" s="24"/>
      <c r="Y2152" s="24"/>
      <c r="Z2152" s="24"/>
      <c r="AA2152" s="24"/>
    </row>
    <row r="2153" spans="1:27">
      <c r="A2153" s="24" t="s">
        <v>709</v>
      </c>
      <c r="B2153" s="24" t="s">
        <v>880</v>
      </c>
      <c r="C2153" s="23">
        <v>2</v>
      </c>
      <c r="D2153" s="47">
        <v>45042</v>
      </c>
      <c r="E2153" s="24"/>
      <c r="F2153" s="510">
        <v>3</v>
      </c>
      <c r="G2153" s="24">
        <v>9.9</v>
      </c>
      <c r="H2153" s="24">
        <v>6.6999999999999993</v>
      </c>
      <c r="I2153" s="988">
        <v>0.67676767676767668</v>
      </c>
      <c r="J2153" s="24">
        <v>9.2899999999999991</v>
      </c>
      <c r="K2153" s="24">
        <v>13.8</v>
      </c>
      <c r="L2153" s="24" t="s">
        <v>811</v>
      </c>
      <c r="M2153" s="24" t="s">
        <v>811</v>
      </c>
      <c r="N2153" s="24" t="s">
        <v>811</v>
      </c>
      <c r="O2153" s="24" t="s">
        <v>811</v>
      </c>
      <c r="P2153" s="24" t="s">
        <v>815</v>
      </c>
      <c r="Q2153" s="24" t="s">
        <v>811</v>
      </c>
      <c r="R2153" s="24" t="s">
        <v>811</v>
      </c>
      <c r="S2153" s="24" t="s">
        <v>1044</v>
      </c>
      <c r="T2153" s="23">
        <v>3</v>
      </c>
      <c r="U2153" s="23">
        <v>2</v>
      </c>
      <c r="V2153" s="24" t="s">
        <v>1105</v>
      </c>
      <c r="W2153" s="24" t="s">
        <v>815</v>
      </c>
      <c r="X2153" s="24"/>
      <c r="Y2153" s="24"/>
      <c r="Z2153" s="24"/>
      <c r="AA2153" s="24"/>
    </row>
    <row r="2154" spans="1:27">
      <c r="A2154" s="24" t="s">
        <v>709</v>
      </c>
      <c r="B2154" s="24" t="s">
        <v>880</v>
      </c>
      <c r="C2154" s="23">
        <v>3</v>
      </c>
      <c r="D2154" s="47">
        <v>45042</v>
      </c>
      <c r="E2154" s="24"/>
      <c r="F2154" s="510">
        <v>3</v>
      </c>
      <c r="G2154" s="24">
        <v>9.9</v>
      </c>
      <c r="H2154" s="24">
        <v>6.6999999999999993</v>
      </c>
      <c r="I2154" s="988">
        <v>0.67676767676767668</v>
      </c>
      <c r="J2154" s="24">
        <v>9.1999999999999993</v>
      </c>
      <c r="K2154" s="24">
        <v>13.8</v>
      </c>
      <c r="L2154" s="24">
        <v>6.56</v>
      </c>
      <c r="M2154" s="24">
        <v>23.5</v>
      </c>
      <c r="N2154" s="24">
        <v>1.3028481012658226</v>
      </c>
      <c r="O2154" s="24">
        <v>5.7551898734177119E-2</v>
      </c>
      <c r="P2154" s="24">
        <v>1.3603999999999998</v>
      </c>
      <c r="Q2154" s="24">
        <v>0.73836826296128932</v>
      </c>
      <c r="R2154" s="24">
        <v>16.68905973242887</v>
      </c>
      <c r="S2154" s="24" t="s">
        <v>1044</v>
      </c>
      <c r="T2154" s="23">
        <v>3</v>
      </c>
      <c r="U2154" s="23">
        <v>2</v>
      </c>
      <c r="V2154" s="24" t="s">
        <v>1105</v>
      </c>
      <c r="W2154" s="24" t="s">
        <v>815</v>
      </c>
      <c r="X2154" s="24"/>
      <c r="Y2154" s="24"/>
      <c r="Z2154" s="24"/>
      <c r="AA2154" s="24"/>
    </row>
    <row r="2155" spans="1:27">
      <c r="A2155" s="24" t="s">
        <v>709</v>
      </c>
      <c r="B2155" s="24" t="s">
        <v>880</v>
      </c>
      <c r="C2155" s="23">
        <v>4</v>
      </c>
      <c r="D2155" s="47">
        <v>45042</v>
      </c>
      <c r="E2155" s="24"/>
      <c r="F2155" s="510">
        <v>3</v>
      </c>
      <c r="G2155" s="24">
        <v>9.9</v>
      </c>
      <c r="H2155" s="24">
        <v>6.6999999999999993</v>
      </c>
      <c r="I2155" s="988">
        <v>0.67676767676767668</v>
      </c>
      <c r="J2155" s="24">
        <v>9.32</v>
      </c>
      <c r="K2155" s="24">
        <v>13.8</v>
      </c>
      <c r="L2155" s="24" t="s">
        <v>811</v>
      </c>
      <c r="M2155" s="24" t="s">
        <v>811</v>
      </c>
      <c r="N2155" s="24" t="s">
        <v>811</v>
      </c>
      <c r="O2155" s="24" t="s">
        <v>811</v>
      </c>
      <c r="P2155" s="24" t="s">
        <v>815</v>
      </c>
      <c r="Q2155" s="24" t="s">
        <v>811</v>
      </c>
      <c r="R2155" s="24" t="s">
        <v>811</v>
      </c>
      <c r="S2155" s="24" t="s">
        <v>1044</v>
      </c>
      <c r="T2155" s="23">
        <v>3</v>
      </c>
      <c r="U2155" s="23">
        <v>2</v>
      </c>
      <c r="V2155" s="24" t="s">
        <v>1105</v>
      </c>
      <c r="W2155" s="24" t="s">
        <v>815</v>
      </c>
      <c r="X2155" s="24"/>
      <c r="Y2155" s="24"/>
      <c r="Z2155" s="24"/>
      <c r="AA2155" s="24"/>
    </row>
    <row r="2156" spans="1:27">
      <c r="A2156" s="24" t="s">
        <v>709</v>
      </c>
      <c r="B2156" s="24" t="s">
        <v>880</v>
      </c>
      <c r="C2156" s="23">
        <v>5</v>
      </c>
      <c r="D2156" s="47">
        <v>45042</v>
      </c>
      <c r="E2156" s="24"/>
      <c r="F2156" s="510">
        <v>3</v>
      </c>
      <c r="G2156" s="24">
        <v>9.9</v>
      </c>
      <c r="H2156" s="24">
        <v>6.6999999999999993</v>
      </c>
      <c r="I2156" s="988">
        <v>0.67676767676767668</v>
      </c>
      <c r="J2156" s="24">
        <v>9.43</v>
      </c>
      <c r="K2156" s="24">
        <v>13.5</v>
      </c>
      <c r="L2156" s="24" t="s">
        <v>811</v>
      </c>
      <c r="M2156" s="24" t="s">
        <v>811</v>
      </c>
      <c r="N2156" s="24" t="s">
        <v>811</v>
      </c>
      <c r="O2156" s="24" t="s">
        <v>811</v>
      </c>
      <c r="P2156" s="24" t="s">
        <v>815</v>
      </c>
      <c r="Q2156" s="24" t="s">
        <v>811</v>
      </c>
      <c r="R2156" s="24" t="s">
        <v>811</v>
      </c>
      <c r="S2156" s="24" t="s">
        <v>1044</v>
      </c>
      <c r="T2156" s="23">
        <v>3</v>
      </c>
      <c r="U2156" s="23">
        <v>2</v>
      </c>
      <c r="V2156" s="24" t="s">
        <v>1105</v>
      </c>
      <c r="W2156" s="24" t="s">
        <v>815</v>
      </c>
      <c r="X2156" s="24"/>
      <c r="Y2156" s="24"/>
      <c r="Z2156" s="24"/>
      <c r="AA2156" s="24"/>
    </row>
    <row r="2157" spans="1:27">
      <c r="A2157" s="24" t="s">
        <v>709</v>
      </c>
      <c r="B2157" s="24" t="s">
        <v>880</v>
      </c>
      <c r="C2157" s="23">
        <v>6</v>
      </c>
      <c r="D2157" s="47">
        <v>45042</v>
      </c>
      <c r="E2157" s="24"/>
      <c r="F2157" s="510">
        <v>3</v>
      </c>
      <c r="G2157" s="24">
        <v>9.9</v>
      </c>
      <c r="H2157" s="24">
        <v>6.6999999999999993</v>
      </c>
      <c r="I2157" s="988">
        <v>0.67676767676767668</v>
      </c>
      <c r="J2157" s="24">
        <v>9.5299999999999994</v>
      </c>
      <c r="K2157" s="24">
        <v>13.2</v>
      </c>
      <c r="L2157" s="24" t="s">
        <v>811</v>
      </c>
      <c r="M2157" s="24" t="s">
        <v>811</v>
      </c>
      <c r="N2157" s="24" t="s">
        <v>811</v>
      </c>
      <c r="O2157" s="24" t="s">
        <v>811</v>
      </c>
      <c r="P2157" s="24" t="s">
        <v>815</v>
      </c>
      <c r="Q2157" s="24" t="s">
        <v>811</v>
      </c>
      <c r="R2157" s="24" t="s">
        <v>811</v>
      </c>
      <c r="S2157" s="24" t="s">
        <v>1044</v>
      </c>
      <c r="T2157" s="23">
        <v>3</v>
      </c>
      <c r="U2157" s="23">
        <v>2</v>
      </c>
      <c r="V2157" s="24" t="s">
        <v>1105</v>
      </c>
      <c r="W2157" s="24" t="s">
        <v>815</v>
      </c>
      <c r="X2157" s="24"/>
      <c r="Y2157" s="24"/>
      <c r="Z2157" s="24"/>
      <c r="AA2157" s="24"/>
    </row>
    <row r="2158" spans="1:27">
      <c r="A2158" s="24" t="s">
        <v>709</v>
      </c>
      <c r="B2158" s="24" t="s">
        <v>880</v>
      </c>
      <c r="C2158" s="23">
        <v>7</v>
      </c>
      <c r="D2158" s="47">
        <v>45042</v>
      </c>
      <c r="E2158" s="24"/>
      <c r="F2158" s="510">
        <v>3</v>
      </c>
      <c r="G2158" s="24">
        <v>9.9</v>
      </c>
      <c r="H2158" s="24">
        <v>6.6999999999999993</v>
      </c>
      <c r="I2158" s="988">
        <v>0.67676767676767668</v>
      </c>
      <c r="J2158" s="24">
        <v>9.4600000000000009</v>
      </c>
      <c r="K2158" s="24">
        <v>12.9</v>
      </c>
      <c r="L2158" s="24" t="s">
        <v>811</v>
      </c>
      <c r="M2158" s="24" t="s">
        <v>811</v>
      </c>
      <c r="N2158" s="24" t="s">
        <v>811</v>
      </c>
      <c r="O2158" s="24" t="s">
        <v>811</v>
      </c>
      <c r="P2158" s="24" t="s">
        <v>815</v>
      </c>
      <c r="Q2158" s="24" t="s">
        <v>811</v>
      </c>
      <c r="R2158" s="24" t="s">
        <v>811</v>
      </c>
      <c r="S2158" s="24" t="s">
        <v>1044</v>
      </c>
      <c r="T2158" s="23">
        <v>3</v>
      </c>
      <c r="U2158" s="23">
        <v>2</v>
      </c>
      <c r="V2158" s="24" t="s">
        <v>1105</v>
      </c>
      <c r="W2158" s="24" t="s">
        <v>815</v>
      </c>
      <c r="X2158" s="24"/>
      <c r="Y2158" s="24"/>
      <c r="Z2158" s="24"/>
      <c r="AA2158" s="24"/>
    </row>
    <row r="2159" spans="1:27">
      <c r="A2159" s="24" t="s">
        <v>709</v>
      </c>
      <c r="B2159" s="24" t="s">
        <v>880</v>
      </c>
      <c r="C2159" s="23">
        <v>8</v>
      </c>
      <c r="D2159" s="47">
        <v>45042</v>
      </c>
      <c r="E2159" s="24"/>
      <c r="F2159" s="510">
        <v>3</v>
      </c>
      <c r="G2159" s="24">
        <v>9.9</v>
      </c>
      <c r="H2159" s="24">
        <v>6.6999999999999993</v>
      </c>
      <c r="I2159" s="988">
        <v>0.67676767676767668</v>
      </c>
      <c r="J2159" s="24">
        <v>8.42</v>
      </c>
      <c r="K2159" s="24">
        <v>11.7</v>
      </c>
      <c r="L2159" s="24" t="s">
        <v>811</v>
      </c>
      <c r="M2159" s="24" t="s">
        <v>811</v>
      </c>
      <c r="N2159" s="24" t="s">
        <v>811</v>
      </c>
      <c r="O2159" s="24" t="s">
        <v>811</v>
      </c>
      <c r="P2159" s="24" t="s">
        <v>815</v>
      </c>
      <c r="Q2159" s="24" t="s">
        <v>811</v>
      </c>
      <c r="R2159" s="24" t="s">
        <v>811</v>
      </c>
      <c r="S2159" s="24" t="s">
        <v>1044</v>
      </c>
      <c r="T2159" s="23">
        <v>3</v>
      </c>
      <c r="U2159" s="23">
        <v>2</v>
      </c>
      <c r="V2159" s="24" t="s">
        <v>1105</v>
      </c>
      <c r="W2159" s="24" t="s">
        <v>815</v>
      </c>
      <c r="X2159" s="24"/>
      <c r="Y2159" s="24"/>
      <c r="Z2159" s="24"/>
      <c r="AA2159" s="24"/>
    </row>
    <row r="2160" spans="1:27">
      <c r="A2160" s="24" t="s">
        <v>709</v>
      </c>
      <c r="B2160" s="24" t="s">
        <v>880</v>
      </c>
      <c r="C2160" s="23">
        <v>9</v>
      </c>
      <c r="D2160" s="47">
        <v>45042</v>
      </c>
      <c r="E2160" s="24"/>
      <c r="F2160" s="510">
        <v>3</v>
      </c>
      <c r="G2160" s="24">
        <v>9.9</v>
      </c>
      <c r="H2160" s="24">
        <v>6.6999999999999993</v>
      </c>
      <c r="I2160" s="988">
        <v>0.67676767676767668</v>
      </c>
      <c r="J2160" s="24">
        <v>6.4</v>
      </c>
      <c r="K2160" s="24">
        <v>11</v>
      </c>
      <c r="L2160" s="24">
        <v>6.32</v>
      </c>
      <c r="M2160" s="24">
        <v>22.9</v>
      </c>
      <c r="N2160" s="24">
        <v>1.4614556962025316</v>
      </c>
      <c r="O2160" s="24">
        <v>1.939544303797468</v>
      </c>
      <c r="P2160" s="24">
        <v>3.4009999999999998</v>
      </c>
      <c r="Q2160" s="24">
        <v>1.0068658131290309</v>
      </c>
      <c r="R2160" s="24">
        <v>23.616702468437911</v>
      </c>
      <c r="S2160" s="24" t="s">
        <v>1044</v>
      </c>
      <c r="T2160" s="23">
        <v>3</v>
      </c>
      <c r="U2160" s="23">
        <v>2</v>
      </c>
      <c r="V2160" s="24" t="s">
        <v>1105</v>
      </c>
      <c r="W2160" s="24" t="s">
        <v>815</v>
      </c>
      <c r="X2160" s="24"/>
      <c r="Y2160" s="24"/>
      <c r="Z2160" s="24"/>
      <c r="AA2160" s="24"/>
    </row>
    <row r="2161" spans="1:27">
      <c r="A2161" s="24" t="s">
        <v>709</v>
      </c>
      <c r="B2161" s="24" t="s">
        <v>880</v>
      </c>
      <c r="C2161" s="23">
        <v>0.5</v>
      </c>
      <c r="D2161" s="47">
        <v>45181</v>
      </c>
      <c r="E2161" s="24"/>
      <c r="F2161" s="510">
        <v>3</v>
      </c>
      <c r="G2161" s="24">
        <v>9.6</v>
      </c>
      <c r="H2161" s="24">
        <v>5.25</v>
      </c>
      <c r="I2161" s="988">
        <v>0.546875</v>
      </c>
      <c r="J2161" s="24">
        <v>6.67</v>
      </c>
      <c r="K2161" s="23">
        <v>26.7</v>
      </c>
      <c r="L2161" s="24">
        <v>6.24</v>
      </c>
      <c r="M2161" s="24">
        <v>20.8</v>
      </c>
      <c r="N2161" s="24">
        <v>1.7560126582278481</v>
      </c>
      <c r="O2161" s="24">
        <v>0.33828734177215158</v>
      </c>
      <c r="P2161" s="24">
        <v>2.0942999999999996</v>
      </c>
      <c r="Q2161" s="24">
        <v>0.56723691686130928</v>
      </c>
      <c r="R2161" s="24">
        <v>17.903965681601498</v>
      </c>
      <c r="S2161" s="24" t="s">
        <v>1044</v>
      </c>
      <c r="T2161" s="23">
        <v>2</v>
      </c>
      <c r="U2161" s="23">
        <v>1</v>
      </c>
      <c r="V2161" s="24" t="s">
        <v>1234</v>
      </c>
      <c r="W2161" s="24" t="s">
        <v>815</v>
      </c>
      <c r="X2161" s="24"/>
      <c r="Y2161" s="24"/>
      <c r="Z2161" s="24"/>
      <c r="AA2161" s="24"/>
    </row>
    <row r="2162" spans="1:27">
      <c r="A2162" s="24" t="s">
        <v>709</v>
      </c>
      <c r="B2162" s="24" t="s">
        <v>880</v>
      </c>
      <c r="C2162" s="23">
        <v>1</v>
      </c>
      <c r="D2162" s="47">
        <v>45181</v>
      </c>
      <c r="E2162" s="24"/>
      <c r="F2162" s="510">
        <v>3</v>
      </c>
      <c r="G2162" s="24">
        <v>9.6</v>
      </c>
      <c r="H2162" s="24">
        <v>5.25</v>
      </c>
      <c r="I2162" s="988">
        <v>0.546875</v>
      </c>
      <c r="J2162" s="24">
        <v>6.38</v>
      </c>
      <c r="K2162" s="23">
        <v>26.6</v>
      </c>
      <c r="L2162" s="24" t="s">
        <v>811</v>
      </c>
      <c r="M2162" s="24" t="s">
        <v>811</v>
      </c>
      <c r="N2162" s="24" t="s">
        <v>811</v>
      </c>
      <c r="O2162" s="24" t="s">
        <v>811</v>
      </c>
      <c r="P2162" s="24" t="s">
        <v>815</v>
      </c>
      <c r="Q2162" s="24" t="s">
        <v>811</v>
      </c>
      <c r="R2162" s="24" t="s">
        <v>811</v>
      </c>
      <c r="S2162" s="24" t="s">
        <v>1044</v>
      </c>
      <c r="T2162" s="23">
        <v>2</v>
      </c>
      <c r="U2162" s="23">
        <v>1</v>
      </c>
      <c r="V2162" s="24" t="s">
        <v>1234</v>
      </c>
      <c r="W2162" s="24" t="s">
        <v>815</v>
      </c>
      <c r="X2162" s="24"/>
      <c r="Y2162" s="24"/>
      <c r="Z2162" s="24"/>
      <c r="AA2162" s="24"/>
    </row>
    <row r="2163" spans="1:27">
      <c r="A2163" s="24" t="s">
        <v>709</v>
      </c>
      <c r="B2163" s="24" t="s">
        <v>880</v>
      </c>
      <c r="C2163" s="23">
        <v>2</v>
      </c>
      <c r="D2163" s="47">
        <v>45181</v>
      </c>
      <c r="E2163" s="24"/>
      <c r="F2163" s="510">
        <v>3</v>
      </c>
      <c r="G2163" s="24">
        <v>9.6</v>
      </c>
      <c r="H2163" s="24">
        <v>5.25</v>
      </c>
      <c r="I2163" s="988">
        <v>0.546875</v>
      </c>
      <c r="J2163" s="24">
        <v>6.58</v>
      </c>
      <c r="K2163" s="23">
        <v>26.6</v>
      </c>
      <c r="L2163" s="24" t="s">
        <v>811</v>
      </c>
      <c r="M2163" s="24" t="s">
        <v>811</v>
      </c>
      <c r="N2163" s="24" t="s">
        <v>811</v>
      </c>
      <c r="O2163" s="24" t="s">
        <v>811</v>
      </c>
      <c r="P2163" s="24" t="s">
        <v>815</v>
      </c>
      <c r="Q2163" s="24" t="s">
        <v>811</v>
      </c>
      <c r="R2163" s="24" t="s">
        <v>811</v>
      </c>
      <c r="S2163" s="24" t="s">
        <v>1044</v>
      </c>
      <c r="T2163" s="23">
        <v>2</v>
      </c>
      <c r="U2163" s="23">
        <v>1</v>
      </c>
      <c r="V2163" s="24" t="s">
        <v>1234</v>
      </c>
      <c r="W2163" s="24" t="s">
        <v>815</v>
      </c>
      <c r="X2163" s="24"/>
      <c r="Y2163" s="24"/>
      <c r="Z2163" s="24"/>
      <c r="AA2163" s="24"/>
    </row>
    <row r="2164" spans="1:27">
      <c r="A2164" s="24" t="s">
        <v>709</v>
      </c>
      <c r="B2164" s="24" t="s">
        <v>880</v>
      </c>
      <c r="C2164" s="23">
        <v>3</v>
      </c>
      <c r="D2164" s="47">
        <v>45181</v>
      </c>
      <c r="E2164" s="24"/>
      <c r="F2164" s="510">
        <v>3</v>
      </c>
      <c r="G2164" s="24">
        <v>9.6</v>
      </c>
      <c r="H2164" s="24">
        <v>5.25</v>
      </c>
      <c r="I2164" s="988">
        <v>0.546875</v>
      </c>
      <c r="J2164" s="24">
        <v>6.67</v>
      </c>
      <c r="K2164" s="23">
        <v>25.5</v>
      </c>
      <c r="L2164" s="24">
        <v>6.46</v>
      </c>
      <c r="M2164" s="24">
        <v>21.100000000000005</v>
      </c>
      <c r="N2164" s="24">
        <v>1.5181012658227846</v>
      </c>
      <c r="O2164" s="24">
        <v>0.77309873417721575</v>
      </c>
      <c r="P2164" s="24">
        <v>2.2912000000000003</v>
      </c>
      <c r="Q2164" s="24">
        <v>0.42542768764598193</v>
      </c>
      <c r="R2164" s="24">
        <v>16.302440419447102</v>
      </c>
      <c r="S2164" s="24" t="s">
        <v>1044</v>
      </c>
      <c r="T2164" s="23">
        <v>2</v>
      </c>
      <c r="U2164" s="23">
        <v>1</v>
      </c>
      <c r="V2164" s="24" t="s">
        <v>1234</v>
      </c>
      <c r="W2164" s="24" t="s">
        <v>815</v>
      </c>
      <c r="X2164" s="24"/>
      <c r="Y2164" s="24"/>
      <c r="Z2164" s="24"/>
      <c r="AA2164" s="24"/>
    </row>
    <row r="2165" spans="1:27">
      <c r="A2165" s="24" t="s">
        <v>709</v>
      </c>
      <c r="B2165" s="24" t="s">
        <v>880</v>
      </c>
      <c r="C2165" s="23">
        <v>4</v>
      </c>
      <c r="D2165" s="47">
        <v>45181</v>
      </c>
      <c r="E2165" s="24"/>
      <c r="F2165" s="510">
        <v>3</v>
      </c>
      <c r="G2165" s="24">
        <v>9.6</v>
      </c>
      <c r="H2165" s="24">
        <v>5.25</v>
      </c>
      <c r="I2165" s="988">
        <v>0.546875</v>
      </c>
      <c r="J2165" s="24">
        <v>6.9</v>
      </c>
      <c r="K2165" s="23">
        <v>24.6</v>
      </c>
      <c r="L2165" s="24" t="s">
        <v>811</v>
      </c>
      <c r="M2165" s="24" t="s">
        <v>811</v>
      </c>
      <c r="N2165" s="24" t="s">
        <v>811</v>
      </c>
      <c r="O2165" s="24" t="s">
        <v>811</v>
      </c>
      <c r="P2165" s="24" t="s">
        <v>815</v>
      </c>
      <c r="Q2165" s="24" t="s">
        <v>811</v>
      </c>
      <c r="R2165" s="24" t="s">
        <v>811</v>
      </c>
      <c r="S2165" s="24" t="s">
        <v>1044</v>
      </c>
      <c r="T2165" s="23">
        <v>2</v>
      </c>
      <c r="U2165" s="23">
        <v>1</v>
      </c>
      <c r="V2165" s="24" t="s">
        <v>1234</v>
      </c>
      <c r="W2165" s="24" t="s">
        <v>815</v>
      </c>
      <c r="X2165" s="24"/>
      <c r="Y2165" s="24"/>
      <c r="Z2165" s="24"/>
      <c r="AA2165" s="24"/>
    </row>
    <row r="2166" spans="1:27">
      <c r="A2166" s="24" t="s">
        <v>709</v>
      </c>
      <c r="B2166" s="24" t="s">
        <v>880</v>
      </c>
      <c r="C2166" s="23">
        <v>5</v>
      </c>
      <c r="D2166" s="47">
        <v>45181</v>
      </c>
      <c r="E2166" s="24"/>
      <c r="F2166" s="510">
        <v>3</v>
      </c>
      <c r="G2166" s="24">
        <v>9.6</v>
      </c>
      <c r="H2166" s="24">
        <v>5.25</v>
      </c>
      <c r="I2166" s="988">
        <v>0.546875</v>
      </c>
      <c r="J2166" s="24">
        <v>6.71</v>
      </c>
      <c r="K2166" s="23">
        <v>24.2</v>
      </c>
      <c r="L2166" s="24" t="s">
        <v>811</v>
      </c>
      <c r="M2166" s="24" t="s">
        <v>811</v>
      </c>
      <c r="N2166" s="24" t="s">
        <v>811</v>
      </c>
      <c r="O2166" s="24" t="s">
        <v>811</v>
      </c>
      <c r="P2166" s="24" t="s">
        <v>815</v>
      </c>
      <c r="Q2166" s="24" t="s">
        <v>811</v>
      </c>
      <c r="R2166" s="24" t="s">
        <v>811</v>
      </c>
      <c r="S2166" s="24" t="s">
        <v>1044</v>
      </c>
      <c r="T2166" s="23">
        <v>2</v>
      </c>
      <c r="U2166" s="23">
        <v>1</v>
      </c>
      <c r="V2166" s="24" t="s">
        <v>1234</v>
      </c>
      <c r="W2166" s="24" t="s">
        <v>815</v>
      </c>
      <c r="X2166" s="24"/>
      <c r="Y2166" s="24"/>
      <c r="Z2166" s="24"/>
      <c r="AA2166" s="24"/>
    </row>
    <row r="2167" spans="1:27">
      <c r="A2167" s="24" t="s">
        <v>709</v>
      </c>
      <c r="B2167" s="24" t="s">
        <v>880</v>
      </c>
      <c r="C2167" s="23">
        <v>6</v>
      </c>
      <c r="D2167" s="47">
        <v>45181</v>
      </c>
      <c r="E2167" s="24"/>
      <c r="F2167" s="510">
        <v>3</v>
      </c>
      <c r="G2167" s="24">
        <v>9.6</v>
      </c>
      <c r="H2167" s="24">
        <v>5.25</v>
      </c>
      <c r="I2167" s="988">
        <v>0.546875</v>
      </c>
      <c r="J2167" s="24">
        <v>6.79</v>
      </c>
      <c r="K2167" s="23">
        <v>23.8</v>
      </c>
      <c r="L2167" s="24" t="s">
        <v>811</v>
      </c>
      <c r="M2167" s="24" t="s">
        <v>811</v>
      </c>
      <c r="N2167" s="24" t="s">
        <v>811</v>
      </c>
      <c r="O2167" s="24" t="s">
        <v>811</v>
      </c>
      <c r="P2167" s="24" t="s">
        <v>815</v>
      </c>
      <c r="Q2167" s="24" t="s">
        <v>811</v>
      </c>
      <c r="R2167" s="24" t="s">
        <v>811</v>
      </c>
      <c r="S2167" s="24" t="s">
        <v>1044</v>
      </c>
      <c r="T2167" s="23">
        <v>2</v>
      </c>
      <c r="U2167" s="23">
        <v>1</v>
      </c>
      <c r="V2167" s="24" t="s">
        <v>1234</v>
      </c>
      <c r="W2167" s="24" t="s">
        <v>815</v>
      </c>
      <c r="X2167" s="24"/>
      <c r="Y2167" s="24"/>
      <c r="Z2167" s="24"/>
      <c r="AA2167" s="24"/>
    </row>
    <row r="2168" spans="1:27">
      <c r="A2168" s="24" t="s">
        <v>709</v>
      </c>
      <c r="B2168" s="24" t="s">
        <v>880</v>
      </c>
      <c r="C2168" s="23">
        <v>7</v>
      </c>
      <c r="D2168" s="47">
        <v>45181</v>
      </c>
      <c r="E2168" s="24"/>
      <c r="F2168" s="510">
        <v>3</v>
      </c>
      <c r="G2168" s="24">
        <v>9.6</v>
      </c>
      <c r="H2168" s="24">
        <v>5.25</v>
      </c>
      <c r="I2168" s="988">
        <v>0.546875</v>
      </c>
      <c r="J2168" s="24">
        <v>4.03</v>
      </c>
      <c r="K2168" s="23">
        <v>23.5</v>
      </c>
      <c r="L2168" s="24" t="s">
        <v>811</v>
      </c>
      <c r="M2168" s="24" t="s">
        <v>811</v>
      </c>
      <c r="N2168" s="24" t="s">
        <v>811</v>
      </c>
      <c r="O2168" s="24" t="s">
        <v>811</v>
      </c>
      <c r="P2168" s="24" t="s">
        <v>815</v>
      </c>
      <c r="Q2168" s="24" t="s">
        <v>811</v>
      </c>
      <c r="R2168" s="24" t="s">
        <v>811</v>
      </c>
      <c r="S2168" s="24" t="s">
        <v>1044</v>
      </c>
      <c r="T2168" s="23">
        <v>2</v>
      </c>
      <c r="U2168" s="23">
        <v>1</v>
      </c>
      <c r="V2168" s="24" t="s">
        <v>1234</v>
      </c>
      <c r="W2168" s="24" t="s">
        <v>815</v>
      </c>
      <c r="X2168" s="24"/>
      <c r="Y2168" s="24"/>
      <c r="Z2168" s="24"/>
      <c r="AA2168" s="24"/>
    </row>
    <row r="2169" spans="1:27">
      <c r="A2169" s="24" t="s">
        <v>709</v>
      </c>
      <c r="B2169" s="24" t="s">
        <v>880</v>
      </c>
      <c r="C2169" s="23">
        <v>8</v>
      </c>
      <c r="D2169" s="47">
        <v>45181</v>
      </c>
      <c r="E2169" s="24"/>
      <c r="F2169" s="510">
        <v>3</v>
      </c>
      <c r="G2169" s="24">
        <v>9.6</v>
      </c>
      <c r="H2169" s="24">
        <v>5.25</v>
      </c>
      <c r="I2169" s="988">
        <v>0.546875</v>
      </c>
      <c r="J2169" s="24">
        <v>0.67</v>
      </c>
      <c r="K2169" s="23">
        <v>23</v>
      </c>
      <c r="L2169" s="24" t="s">
        <v>811</v>
      </c>
      <c r="M2169" s="24" t="s">
        <v>811</v>
      </c>
      <c r="N2169" s="24" t="s">
        <v>811</v>
      </c>
      <c r="O2169" s="24" t="s">
        <v>811</v>
      </c>
      <c r="P2169" s="24" t="s">
        <v>815</v>
      </c>
      <c r="Q2169" s="24" t="s">
        <v>811</v>
      </c>
      <c r="R2169" s="24" t="s">
        <v>811</v>
      </c>
      <c r="S2169" s="24" t="s">
        <v>1044</v>
      </c>
      <c r="T2169" s="23">
        <v>2</v>
      </c>
      <c r="U2169" s="23">
        <v>1</v>
      </c>
      <c r="V2169" s="24" t="s">
        <v>1234</v>
      </c>
      <c r="W2169" s="24" t="s">
        <v>815</v>
      </c>
      <c r="X2169" s="24"/>
      <c r="Y2169" s="24"/>
      <c r="Z2169" s="24"/>
      <c r="AA2169" s="24"/>
    </row>
    <row r="2170" spans="1:27">
      <c r="A2170" s="24" t="s">
        <v>709</v>
      </c>
      <c r="B2170" s="24" t="s">
        <v>880</v>
      </c>
      <c r="C2170" s="23">
        <v>9</v>
      </c>
      <c r="D2170" s="47">
        <v>45181</v>
      </c>
      <c r="E2170" s="24"/>
      <c r="F2170" s="510">
        <v>3</v>
      </c>
      <c r="G2170" s="24">
        <v>9.6</v>
      </c>
      <c r="H2170" s="24">
        <v>5.25</v>
      </c>
      <c r="I2170" s="988">
        <v>0.546875</v>
      </c>
      <c r="J2170" s="24">
        <v>0.1</v>
      </c>
      <c r="K2170" s="23">
        <v>22.1</v>
      </c>
      <c r="L2170" s="24">
        <v>6.26</v>
      </c>
      <c r="M2170" s="24">
        <v>22.799999999999997</v>
      </c>
      <c r="N2170" s="24">
        <v>14.161392405063291</v>
      </c>
      <c r="O2170" s="24">
        <v>2.5000000000000001E-2</v>
      </c>
      <c r="P2170" s="24">
        <v>14.186392405063291</v>
      </c>
      <c r="Q2170" s="24">
        <v>0.72346452794414273</v>
      </c>
      <c r="R2170" s="24">
        <v>26.912545281220201</v>
      </c>
      <c r="S2170" s="24" t="s">
        <v>1044</v>
      </c>
      <c r="T2170" s="23">
        <v>2</v>
      </c>
      <c r="U2170" s="23">
        <v>1</v>
      </c>
      <c r="V2170" s="24" t="s">
        <v>1234</v>
      </c>
      <c r="W2170" s="24" t="s">
        <v>815</v>
      </c>
      <c r="X2170" s="24"/>
      <c r="Y2170" s="24"/>
      <c r="Z2170" s="24"/>
      <c r="AA2170" s="24"/>
    </row>
    <row r="2171" spans="1:27">
      <c r="A2171" s="24" t="s">
        <v>709</v>
      </c>
      <c r="B2171" s="24" t="s">
        <v>925</v>
      </c>
      <c r="C2171" s="23">
        <v>0.5</v>
      </c>
      <c r="D2171" s="47">
        <v>45155</v>
      </c>
      <c r="E2171" s="24" t="s">
        <v>1221</v>
      </c>
      <c r="F2171" s="510">
        <v>8</v>
      </c>
      <c r="G2171" s="24">
        <v>1.1000000000000001</v>
      </c>
      <c r="H2171" s="24">
        <v>1.1000000000000001</v>
      </c>
      <c r="I2171" s="988">
        <v>1</v>
      </c>
      <c r="J2171" s="24">
        <v>9</v>
      </c>
      <c r="K2171" s="24">
        <v>18.600000000000001</v>
      </c>
      <c r="L2171" s="24">
        <v>6.1</v>
      </c>
      <c r="M2171" s="23">
        <v>38.299999999999997</v>
      </c>
      <c r="N2171" s="25">
        <v>1.8428691983122369</v>
      </c>
      <c r="O2171" s="25">
        <v>3.5867974683544319</v>
      </c>
      <c r="P2171" s="24">
        <v>5.4296666666666686</v>
      </c>
      <c r="Q2171" s="71">
        <v>1.2500814374817422</v>
      </c>
      <c r="R2171" s="24">
        <v>52.079370829361302</v>
      </c>
      <c r="S2171" s="24" t="s">
        <v>1025</v>
      </c>
      <c r="T2171" s="23">
        <v>3</v>
      </c>
      <c r="U2171" s="23">
        <v>2</v>
      </c>
      <c r="V2171" s="24" t="s">
        <v>1254</v>
      </c>
      <c r="W2171" s="24" t="s">
        <v>815</v>
      </c>
      <c r="X2171" s="24"/>
      <c r="Y2171" s="24"/>
      <c r="Z2171" s="24"/>
      <c r="AA2171" s="24"/>
    </row>
    <row r="2172" spans="1:27">
      <c r="A2172" s="24" t="s">
        <v>709</v>
      </c>
      <c r="B2172" s="24" t="s">
        <v>925</v>
      </c>
      <c r="C2172" s="23">
        <v>0.5</v>
      </c>
      <c r="D2172" s="47">
        <v>45155</v>
      </c>
      <c r="E2172" s="24" t="s">
        <v>1130</v>
      </c>
      <c r="F2172" s="510">
        <v>8</v>
      </c>
      <c r="G2172" s="24">
        <v>1.1000000000000001</v>
      </c>
      <c r="H2172" s="24">
        <v>1.1000000000000001</v>
      </c>
      <c r="I2172" s="988">
        <v>1</v>
      </c>
      <c r="J2172" s="24" t="s">
        <v>815</v>
      </c>
      <c r="K2172" s="24" t="s">
        <v>815</v>
      </c>
      <c r="L2172" s="24">
        <v>6</v>
      </c>
      <c r="M2172" s="24">
        <v>24.900000000000006</v>
      </c>
      <c r="N2172" s="25">
        <v>1.3897046413502103</v>
      </c>
      <c r="O2172" s="25">
        <v>2.7511620253164573</v>
      </c>
      <c r="P2172" s="24">
        <v>4.1408666666666676</v>
      </c>
      <c r="Q2172" s="71">
        <v>1.3236156396865504</v>
      </c>
      <c r="R2172" s="24">
        <v>54.939237368922797</v>
      </c>
      <c r="S2172" s="24" t="s">
        <v>815</v>
      </c>
      <c r="T2172" s="23" t="s">
        <v>815</v>
      </c>
      <c r="U2172" s="23" t="s">
        <v>815</v>
      </c>
      <c r="V2172" s="24" t="s">
        <v>815</v>
      </c>
      <c r="W2172" s="24" t="s">
        <v>815</v>
      </c>
      <c r="X2172" s="24"/>
      <c r="Y2172" s="24"/>
      <c r="Z2172" s="24"/>
      <c r="AA2172" s="24"/>
    </row>
    <row r="2173" spans="1:27">
      <c r="A2173" s="24" t="s">
        <v>709</v>
      </c>
      <c r="B2173" s="24" t="s">
        <v>926</v>
      </c>
      <c r="C2173" s="23">
        <v>0.3</v>
      </c>
      <c r="D2173" s="47">
        <v>45041</v>
      </c>
      <c r="E2173" s="24" t="s">
        <v>1221</v>
      </c>
      <c r="F2173" s="510">
        <v>2</v>
      </c>
      <c r="G2173" s="24">
        <v>0.7</v>
      </c>
      <c r="H2173" s="24">
        <v>0.7</v>
      </c>
      <c r="I2173" s="988">
        <v>1</v>
      </c>
      <c r="J2173" s="24">
        <v>11.97</v>
      </c>
      <c r="K2173" s="24">
        <v>16.600000000000001</v>
      </c>
      <c r="L2173" s="24">
        <v>7.33</v>
      </c>
      <c r="M2173" s="24">
        <v>36.6</v>
      </c>
      <c r="N2173" s="24">
        <v>0.73639240506329118</v>
      </c>
      <c r="O2173" s="24">
        <v>4.4367075949367099</v>
      </c>
      <c r="P2173" s="24">
        <v>5.1731000000000007</v>
      </c>
      <c r="Q2173" s="24">
        <v>1.0068658131290309</v>
      </c>
      <c r="R2173" s="24">
        <v>22.676905973242889</v>
      </c>
      <c r="S2173" s="24" t="s">
        <v>815</v>
      </c>
      <c r="T2173" s="23" t="s">
        <v>815</v>
      </c>
      <c r="U2173" s="23" t="s">
        <v>815</v>
      </c>
      <c r="V2173" s="24" t="s">
        <v>1255</v>
      </c>
      <c r="W2173" s="24" t="s">
        <v>1256</v>
      </c>
      <c r="X2173" s="24"/>
      <c r="Y2173" s="24"/>
      <c r="Z2173" s="24"/>
      <c r="AA2173" s="24"/>
    </row>
    <row r="2174" spans="1:27">
      <c r="A2174" s="24" t="s">
        <v>709</v>
      </c>
      <c r="B2174" s="24" t="s">
        <v>926</v>
      </c>
      <c r="C2174" s="23">
        <v>0.3</v>
      </c>
      <c r="D2174" s="47">
        <v>45041</v>
      </c>
      <c r="E2174" s="24" t="s">
        <v>1130</v>
      </c>
      <c r="F2174" s="510">
        <v>2</v>
      </c>
      <c r="G2174" s="24">
        <v>0.7</v>
      </c>
      <c r="H2174" s="24">
        <v>0.7</v>
      </c>
      <c r="I2174" s="988">
        <v>1</v>
      </c>
      <c r="J2174" s="24">
        <v>11.54</v>
      </c>
      <c r="K2174" s="24">
        <v>16.600000000000001</v>
      </c>
      <c r="L2174" s="24">
        <v>7.22</v>
      </c>
      <c r="M2174" s="24">
        <v>46.3</v>
      </c>
      <c r="N2174" s="24">
        <v>0.69107594936708883</v>
      </c>
      <c r="O2174" s="24">
        <v>3.5691240506329125</v>
      </c>
      <c r="P2174" s="24">
        <v>4.2602000000000011</v>
      </c>
      <c r="Q2174" s="24">
        <v>1.0739902006709665</v>
      </c>
      <c r="R2174" s="24">
        <v>22.220433389862446</v>
      </c>
      <c r="S2174" s="24" t="s">
        <v>815</v>
      </c>
      <c r="T2174" s="23" t="s">
        <v>815</v>
      </c>
      <c r="U2174" s="23" t="s">
        <v>815</v>
      </c>
      <c r="V2174" s="24" t="s">
        <v>1255</v>
      </c>
      <c r="W2174" s="24" t="s">
        <v>1256</v>
      </c>
      <c r="X2174" s="24"/>
      <c r="Y2174" s="24"/>
      <c r="Z2174" s="24"/>
      <c r="AA2174" s="24"/>
    </row>
    <row r="2175" spans="1:27">
      <c r="A2175" s="24" t="s">
        <v>709</v>
      </c>
      <c r="B2175" s="24" t="s">
        <v>926</v>
      </c>
      <c r="C2175" s="23">
        <v>0.5</v>
      </c>
      <c r="D2175" s="47">
        <v>45166</v>
      </c>
      <c r="E2175" s="24"/>
      <c r="F2175" s="510">
        <v>2</v>
      </c>
      <c r="G2175" s="24">
        <v>1</v>
      </c>
      <c r="H2175" s="24">
        <v>0.7</v>
      </c>
      <c r="I2175" s="988">
        <v>0.7</v>
      </c>
      <c r="J2175" s="24">
        <v>10.25</v>
      </c>
      <c r="K2175" s="24">
        <v>24.6</v>
      </c>
      <c r="L2175" s="24">
        <v>5.96</v>
      </c>
      <c r="M2175" s="24">
        <v>34.4</v>
      </c>
      <c r="N2175" s="25">
        <v>13.594936708860761</v>
      </c>
      <c r="O2175" s="25">
        <v>5.0210632911392405</v>
      </c>
      <c r="P2175" s="24">
        <v>18.616</v>
      </c>
      <c r="Q2175" s="24">
        <v>2.2048442756392923</v>
      </c>
      <c r="R2175" s="24">
        <v>42.0698379408961</v>
      </c>
      <c r="S2175" s="24" t="s">
        <v>1044</v>
      </c>
      <c r="T2175" s="23">
        <v>2</v>
      </c>
      <c r="U2175" s="23" t="s">
        <v>815</v>
      </c>
      <c r="V2175" s="24" t="s">
        <v>1257</v>
      </c>
      <c r="W2175" s="24" t="s">
        <v>1258</v>
      </c>
      <c r="X2175" s="24"/>
      <c r="Y2175" s="24"/>
      <c r="Z2175" s="24"/>
      <c r="AA2175" s="24"/>
    </row>
    <row r="2176" spans="1:27">
      <c r="A2176" s="24" t="s">
        <v>709</v>
      </c>
      <c r="B2176" s="24" t="s">
        <v>926</v>
      </c>
      <c r="C2176" s="23">
        <v>0.8</v>
      </c>
      <c r="D2176" s="47">
        <v>45166</v>
      </c>
      <c r="E2176" s="24"/>
      <c r="F2176" s="510">
        <v>2</v>
      </c>
      <c r="G2176" s="24">
        <v>1</v>
      </c>
      <c r="H2176" s="24">
        <v>0.7</v>
      </c>
      <c r="I2176" s="988">
        <v>0.7</v>
      </c>
      <c r="J2176" s="24">
        <v>5.77</v>
      </c>
      <c r="K2176" s="24">
        <v>24.4</v>
      </c>
      <c r="L2176" s="24">
        <v>5.99</v>
      </c>
      <c r="M2176" s="24">
        <v>34.1</v>
      </c>
      <c r="N2176" s="2640">
        <v>53.246835443037973</v>
      </c>
      <c r="O2176" s="2640">
        <v>32.852164556962023</v>
      </c>
      <c r="P2176" s="24">
        <v>86.09899999999999</v>
      </c>
      <c r="Q2176" s="24">
        <v>3.8605456157524385</v>
      </c>
      <c r="R2176" s="2606">
        <v>89.931309165851246</v>
      </c>
      <c r="S2176" s="24" t="s">
        <v>1044</v>
      </c>
      <c r="T2176" s="23">
        <v>2</v>
      </c>
      <c r="U2176" s="23" t="s">
        <v>815</v>
      </c>
      <c r="V2176" s="24" t="s">
        <v>1257</v>
      </c>
      <c r="W2176" s="24" t="s">
        <v>1258</v>
      </c>
      <c r="X2176" s="24"/>
      <c r="Y2176" s="24"/>
      <c r="Z2176" s="24"/>
      <c r="AA2176" s="24"/>
    </row>
    <row r="2177" spans="1:27">
      <c r="A2177" s="24" t="s">
        <v>709</v>
      </c>
      <c r="B2177" s="24" t="s">
        <v>909</v>
      </c>
      <c r="C2177" s="23">
        <v>0.5</v>
      </c>
      <c r="D2177" s="47">
        <v>45040</v>
      </c>
      <c r="E2177" s="24"/>
      <c r="F2177" s="510">
        <v>2</v>
      </c>
      <c r="G2177" s="24">
        <v>4.5</v>
      </c>
      <c r="H2177" s="24">
        <v>1.075</v>
      </c>
      <c r="I2177" s="988">
        <v>0.23888888888888887</v>
      </c>
      <c r="J2177" s="24">
        <v>8.5299999999999994</v>
      </c>
      <c r="K2177" s="24">
        <v>13.8</v>
      </c>
      <c r="L2177" s="24">
        <v>5.7</v>
      </c>
      <c r="M2177" s="24">
        <v>9.6999999999999993</v>
      </c>
      <c r="N2177" s="24">
        <v>2.2809282700421933</v>
      </c>
      <c r="O2177" s="24">
        <v>3.9244050632911405</v>
      </c>
      <c r="P2177" s="24">
        <v>6.2053333333333338</v>
      </c>
      <c r="Q2177" s="24">
        <v>1.8794828511741912</v>
      </c>
      <c r="R2177" s="24">
        <v>31.591547013378555</v>
      </c>
      <c r="S2177" s="24" t="s">
        <v>1025</v>
      </c>
      <c r="T2177" s="23">
        <v>3</v>
      </c>
      <c r="U2177" s="23">
        <v>2</v>
      </c>
      <c r="V2177" s="24" t="s">
        <v>1105</v>
      </c>
      <c r="W2177" s="24" t="s">
        <v>815</v>
      </c>
      <c r="X2177" s="24"/>
      <c r="Y2177" s="24"/>
      <c r="Z2177" s="24"/>
      <c r="AA2177" s="24"/>
    </row>
    <row r="2178" spans="1:27">
      <c r="A2178" s="24" t="s">
        <v>709</v>
      </c>
      <c r="B2178" s="24" t="s">
        <v>909</v>
      </c>
      <c r="C2178" s="23">
        <v>1</v>
      </c>
      <c r="D2178" s="47">
        <v>45040</v>
      </c>
      <c r="E2178" s="24"/>
      <c r="F2178" s="510">
        <v>2</v>
      </c>
      <c r="G2178" s="24">
        <v>4.5</v>
      </c>
      <c r="H2178" s="24">
        <v>1.075</v>
      </c>
      <c r="I2178" s="988">
        <v>0.23888888888888887</v>
      </c>
      <c r="J2178" s="24">
        <v>8.74</v>
      </c>
      <c r="K2178" s="24">
        <v>13.7</v>
      </c>
      <c r="L2178" s="24" t="s">
        <v>811</v>
      </c>
      <c r="M2178" s="24" t="s">
        <v>811</v>
      </c>
      <c r="N2178" s="24" t="s">
        <v>811</v>
      </c>
      <c r="O2178" s="24" t="s">
        <v>811</v>
      </c>
      <c r="P2178" s="24" t="s">
        <v>815</v>
      </c>
      <c r="Q2178" s="24" t="s">
        <v>811</v>
      </c>
      <c r="R2178" s="24" t="s">
        <v>811</v>
      </c>
      <c r="S2178" s="24" t="s">
        <v>1025</v>
      </c>
      <c r="T2178" s="23">
        <v>3</v>
      </c>
      <c r="U2178" s="23">
        <v>2</v>
      </c>
      <c r="V2178" s="24" t="s">
        <v>1105</v>
      </c>
      <c r="W2178" s="24" t="s">
        <v>815</v>
      </c>
      <c r="X2178" s="24"/>
      <c r="Y2178" s="24"/>
      <c r="Z2178" s="24"/>
      <c r="AA2178" s="24"/>
    </row>
    <row r="2179" spans="1:27">
      <c r="A2179" s="24" t="s">
        <v>709</v>
      </c>
      <c r="B2179" s="24" t="s">
        <v>909</v>
      </c>
      <c r="C2179" s="23">
        <v>2</v>
      </c>
      <c r="D2179" s="47">
        <v>45040</v>
      </c>
      <c r="E2179" s="24"/>
      <c r="F2179" s="510">
        <v>2</v>
      </c>
      <c r="G2179" s="24">
        <v>4.5</v>
      </c>
      <c r="H2179" s="24">
        <v>1.075</v>
      </c>
      <c r="I2179" s="988">
        <v>0.23888888888888887</v>
      </c>
      <c r="J2179" s="24">
        <v>8.81</v>
      </c>
      <c r="K2179" s="24">
        <v>13.7</v>
      </c>
      <c r="L2179" s="24" t="s">
        <v>811</v>
      </c>
      <c r="M2179" s="24" t="s">
        <v>811</v>
      </c>
      <c r="N2179" s="24" t="s">
        <v>811</v>
      </c>
      <c r="O2179" s="24" t="s">
        <v>811</v>
      </c>
      <c r="P2179" s="24" t="s">
        <v>815</v>
      </c>
      <c r="Q2179" s="24" t="s">
        <v>811</v>
      </c>
      <c r="R2179" s="24" t="s">
        <v>811</v>
      </c>
      <c r="S2179" s="24" t="s">
        <v>1025</v>
      </c>
      <c r="T2179" s="23">
        <v>3</v>
      </c>
      <c r="U2179" s="23">
        <v>2</v>
      </c>
      <c r="V2179" s="24" t="s">
        <v>1105</v>
      </c>
      <c r="W2179" s="24" t="s">
        <v>815</v>
      </c>
      <c r="X2179" s="24"/>
      <c r="Y2179" s="24"/>
      <c r="Z2179" s="24"/>
      <c r="AA2179" s="24"/>
    </row>
    <row r="2180" spans="1:27">
      <c r="A2180" s="24" t="s">
        <v>709</v>
      </c>
      <c r="B2180" s="24" t="s">
        <v>909</v>
      </c>
      <c r="C2180" s="23">
        <v>3</v>
      </c>
      <c r="D2180" s="47">
        <v>45040</v>
      </c>
      <c r="E2180" s="24"/>
      <c r="F2180" s="510">
        <v>2</v>
      </c>
      <c r="G2180" s="24">
        <v>4.5</v>
      </c>
      <c r="H2180" s="24">
        <v>1.075</v>
      </c>
      <c r="I2180" s="988">
        <v>0.23888888888888887</v>
      </c>
      <c r="J2180" s="24">
        <v>8.83</v>
      </c>
      <c r="K2180" s="24">
        <v>13.7</v>
      </c>
      <c r="L2180" s="24" t="s">
        <v>811</v>
      </c>
      <c r="M2180" s="24" t="s">
        <v>811</v>
      </c>
      <c r="N2180" s="24" t="s">
        <v>811</v>
      </c>
      <c r="O2180" s="24" t="s">
        <v>811</v>
      </c>
      <c r="P2180" s="24" t="s">
        <v>815</v>
      </c>
      <c r="Q2180" s="24" t="s">
        <v>811</v>
      </c>
      <c r="R2180" s="24" t="s">
        <v>811</v>
      </c>
      <c r="S2180" s="24" t="s">
        <v>1025</v>
      </c>
      <c r="T2180" s="23">
        <v>3</v>
      </c>
      <c r="U2180" s="23">
        <v>2</v>
      </c>
      <c r="V2180" s="24" t="s">
        <v>1105</v>
      </c>
      <c r="W2180" s="24" t="s">
        <v>815</v>
      </c>
      <c r="X2180" s="24"/>
      <c r="Y2180" s="24"/>
      <c r="Z2180" s="24"/>
      <c r="AA2180" s="24"/>
    </row>
    <row r="2181" spans="1:27">
      <c r="A2181" s="24" t="s">
        <v>709</v>
      </c>
      <c r="B2181" s="24" t="s">
        <v>909</v>
      </c>
      <c r="C2181" s="23">
        <v>4</v>
      </c>
      <c r="D2181" s="47">
        <v>45040</v>
      </c>
      <c r="E2181" s="24"/>
      <c r="F2181" s="510">
        <v>2</v>
      </c>
      <c r="G2181" s="24">
        <v>4.5</v>
      </c>
      <c r="H2181" s="24">
        <v>1.075</v>
      </c>
      <c r="I2181" s="988">
        <v>0.23888888888888887</v>
      </c>
      <c r="J2181" s="24">
        <v>8.76</v>
      </c>
      <c r="K2181" s="24">
        <v>13.5</v>
      </c>
      <c r="L2181" s="24">
        <v>5.67</v>
      </c>
      <c r="M2181" s="24">
        <v>8.8000000000000007</v>
      </c>
      <c r="N2181" s="24">
        <v>1.5558649789029533</v>
      </c>
      <c r="O2181" s="24">
        <v>4.3153350210970478</v>
      </c>
      <c r="P2181" s="24">
        <v>5.8712000000000009</v>
      </c>
      <c r="Q2181" s="24">
        <v>1.8123584636322556</v>
      </c>
      <c r="R2181" s="24">
        <v>44.211671377426043</v>
      </c>
      <c r="S2181" s="24" t="s">
        <v>1025</v>
      </c>
      <c r="T2181" s="23">
        <v>3</v>
      </c>
      <c r="U2181" s="23">
        <v>2</v>
      </c>
      <c r="V2181" s="24" t="s">
        <v>1105</v>
      </c>
      <c r="W2181" s="24" t="s">
        <v>815</v>
      </c>
      <c r="X2181" s="24"/>
      <c r="Y2181" s="24"/>
      <c r="Z2181" s="24"/>
      <c r="AA2181" s="24"/>
    </row>
    <row r="2182" spans="1:27">
      <c r="A2182" s="24" t="s">
        <v>709</v>
      </c>
      <c r="B2182" s="24" t="s">
        <v>909</v>
      </c>
      <c r="C2182" s="23">
        <v>0.5</v>
      </c>
      <c r="D2182" s="47">
        <v>45155</v>
      </c>
      <c r="E2182" s="24"/>
      <c r="F2182" s="510">
        <v>8</v>
      </c>
      <c r="G2182" s="24">
        <v>4.7</v>
      </c>
      <c r="H2182" s="24">
        <v>1.3</v>
      </c>
      <c r="I2182" s="988">
        <v>0.27659574468085107</v>
      </c>
      <c r="J2182" s="24">
        <v>6.26</v>
      </c>
      <c r="K2182" s="24">
        <v>24.5</v>
      </c>
      <c r="L2182" s="24">
        <v>5.54</v>
      </c>
      <c r="M2182" s="24">
        <v>6.1</v>
      </c>
      <c r="N2182" s="25">
        <v>8.0965400843881845</v>
      </c>
      <c r="O2182" s="25">
        <v>3.5265265822784819</v>
      </c>
      <c r="P2182" s="24">
        <v>11.623066666666666</v>
      </c>
      <c r="Q2182" s="71">
        <v>0.61543969568136059</v>
      </c>
      <c r="R2182" s="24">
        <v>48.9335176358437</v>
      </c>
      <c r="S2182" s="24" t="s">
        <v>1022</v>
      </c>
      <c r="T2182" s="23">
        <v>3</v>
      </c>
      <c r="U2182" s="23">
        <v>1</v>
      </c>
      <c r="V2182" s="24" t="s">
        <v>1259</v>
      </c>
      <c r="W2182" s="24" t="s">
        <v>815</v>
      </c>
      <c r="X2182" s="24"/>
      <c r="Y2182" s="24"/>
      <c r="Z2182" s="24"/>
      <c r="AA2182" s="24"/>
    </row>
    <row r="2183" spans="1:27">
      <c r="A2183" s="24" t="s">
        <v>709</v>
      </c>
      <c r="B2183" s="24" t="s">
        <v>909</v>
      </c>
      <c r="C2183" s="23">
        <v>1</v>
      </c>
      <c r="D2183" s="47">
        <v>45155</v>
      </c>
      <c r="E2183" s="24"/>
      <c r="F2183" s="510">
        <v>8</v>
      </c>
      <c r="G2183" s="24">
        <v>4.7</v>
      </c>
      <c r="H2183" s="24">
        <v>1.3</v>
      </c>
      <c r="I2183" s="988">
        <v>0.27659574468085107</v>
      </c>
      <c r="J2183" s="24">
        <v>6.26</v>
      </c>
      <c r="K2183" s="24">
        <v>24.7</v>
      </c>
      <c r="L2183" s="24" t="s">
        <v>811</v>
      </c>
      <c r="M2183" s="24" t="s">
        <v>811</v>
      </c>
      <c r="N2183" s="24" t="s">
        <v>811</v>
      </c>
      <c r="O2183" s="24" t="s">
        <v>811</v>
      </c>
      <c r="P2183" s="24" t="s">
        <v>815</v>
      </c>
      <c r="Q2183" s="24" t="s">
        <v>811</v>
      </c>
      <c r="R2183" s="24" t="s">
        <v>811</v>
      </c>
      <c r="S2183" s="24" t="s">
        <v>1022</v>
      </c>
      <c r="T2183" s="23">
        <v>3</v>
      </c>
      <c r="U2183" s="23">
        <v>1</v>
      </c>
      <c r="V2183" s="24" t="s">
        <v>1259</v>
      </c>
      <c r="W2183" s="24" t="s">
        <v>815</v>
      </c>
      <c r="X2183" s="24"/>
      <c r="Y2183" s="24"/>
      <c r="Z2183" s="24"/>
      <c r="AA2183" s="24"/>
    </row>
    <row r="2184" spans="1:27">
      <c r="A2184" s="24" t="s">
        <v>709</v>
      </c>
      <c r="B2184" s="24" t="s">
        <v>909</v>
      </c>
      <c r="C2184" s="23">
        <v>2</v>
      </c>
      <c r="D2184" s="47">
        <v>45155</v>
      </c>
      <c r="E2184" s="24"/>
      <c r="F2184" s="510">
        <v>8</v>
      </c>
      <c r="G2184" s="24">
        <v>4.7</v>
      </c>
      <c r="H2184" s="24">
        <v>1.3</v>
      </c>
      <c r="I2184" s="988">
        <v>0.27659574468085107</v>
      </c>
      <c r="J2184" s="24">
        <v>6.25</v>
      </c>
      <c r="K2184" s="24">
        <v>24.7</v>
      </c>
      <c r="L2184" s="24" t="s">
        <v>811</v>
      </c>
      <c r="M2184" s="24" t="s">
        <v>811</v>
      </c>
      <c r="N2184" s="24" t="s">
        <v>811</v>
      </c>
      <c r="O2184" s="24" t="s">
        <v>811</v>
      </c>
      <c r="P2184" s="24" t="s">
        <v>815</v>
      </c>
      <c r="Q2184" s="24" t="s">
        <v>811</v>
      </c>
      <c r="R2184" s="24" t="s">
        <v>811</v>
      </c>
      <c r="S2184" s="24" t="s">
        <v>1022</v>
      </c>
      <c r="T2184" s="23">
        <v>3</v>
      </c>
      <c r="U2184" s="23">
        <v>1</v>
      </c>
      <c r="V2184" s="24" t="s">
        <v>1259</v>
      </c>
      <c r="W2184" s="24" t="s">
        <v>815</v>
      </c>
      <c r="X2184" s="24"/>
      <c r="Y2184" s="24"/>
      <c r="Z2184" s="24"/>
      <c r="AA2184" s="24"/>
    </row>
    <row r="2185" spans="1:27">
      <c r="A2185" s="24" t="s">
        <v>709</v>
      </c>
      <c r="B2185" s="24" t="s">
        <v>909</v>
      </c>
      <c r="C2185" s="23">
        <v>3</v>
      </c>
      <c r="D2185" s="47">
        <v>45155</v>
      </c>
      <c r="E2185" s="24"/>
      <c r="F2185" s="510">
        <v>8</v>
      </c>
      <c r="G2185" s="24">
        <v>4.7</v>
      </c>
      <c r="H2185" s="24">
        <v>1.3</v>
      </c>
      <c r="I2185" s="988">
        <v>0.27659574468085107</v>
      </c>
      <c r="J2185" s="24">
        <v>0.25</v>
      </c>
      <c r="K2185" s="24">
        <v>22.5</v>
      </c>
      <c r="L2185" s="24" t="s">
        <v>811</v>
      </c>
      <c r="M2185" s="24" t="s">
        <v>811</v>
      </c>
      <c r="N2185" s="24" t="s">
        <v>811</v>
      </c>
      <c r="O2185" s="24" t="s">
        <v>811</v>
      </c>
      <c r="P2185" s="24" t="s">
        <v>815</v>
      </c>
      <c r="Q2185" s="24" t="s">
        <v>811</v>
      </c>
      <c r="R2185" s="24" t="s">
        <v>811</v>
      </c>
      <c r="S2185" s="24" t="s">
        <v>1022</v>
      </c>
      <c r="T2185" s="23">
        <v>3</v>
      </c>
      <c r="U2185" s="23">
        <v>1</v>
      </c>
      <c r="V2185" s="24" t="s">
        <v>1259</v>
      </c>
      <c r="W2185" s="24" t="s">
        <v>815</v>
      </c>
      <c r="X2185" s="24"/>
      <c r="Y2185" s="24"/>
      <c r="Z2185" s="24"/>
      <c r="AA2185" s="24"/>
    </row>
    <row r="2186" spans="1:27">
      <c r="A2186" s="24" t="s">
        <v>709</v>
      </c>
      <c r="B2186" s="24" t="s">
        <v>909</v>
      </c>
      <c r="C2186" s="23">
        <v>4</v>
      </c>
      <c r="D2186" s="47">
        <v>45155</v>
      </c>
      <c r="E2186" s="24"/>
      <c r="F2186" s="510">
        <v>8</v>
      </c>
      <c r="G2186" s="24">
        <v>4.7</v>
      </c>
      <c r="H2186" s="24">
        <v>1.3</v>
      </c>
      <c r="I2186" s="988">
        <v>0.27659574468085107</v>
      </c>
      <c r="J2186" s="24">
        <v>0.14000000000000001</v>
      </c>
      <c r="K2186" s="24">
        <v>17.5</v>
      </c>
      <c r="L2186" s="24">
        <v>5.29</v>
      </c>
      <c r="M2186" s="24">
        <v>6.3</v>
      </c>
      <c r="N2186" s="25">
        <v>12.688607594936709</v>
      </c>
      <c r="O2186" s="25">
        <v>4.972725738396627</v>
      </c>
      <c r="P2186" s="24">
        <v>17.661333333333335</v>
      </c>
      <c r="Q2186" s="71">
        <v>0.95594462866250862</v>
      </c>
      <c r="R2186" s="24">
        <v>55.797197330791199</v>
      </c>
      <c r="S2186" s="24" t="s">
        <v>1022</v>
      </c>
      <c r="T2186" s="23">
        <v>3</v>
      </c>
      <c r="U2186" s="23">
        <v>1</v>
      </c>
      <c r="V2186" s="24" t="s">
        <v>1259</v>
      </c>
      <c r="W2186" s="24" t="s">
        <v>815</v>
      </c>
      <c r="X2186" s="24"/>
      <c r="Y2186" s="24"/>
      <c r="Z2186" s="24"/>
      <c r="AA2186" s="24"/>
    </row>
    <row r="2187" spans="1:27">
      <c r="A2187" s="24" t="s">
        <v>709</v>
      </c>
      <c r="B2187" s="24" t="s">
        <v>856</v>
      </c>
      <c r="C2187" s="23">
        <v>0.5</v>
      </c>
      <c r="D2187" s="47">
        <v>45042</v>
      </c>
      <c r="E2187" s="24"/>
      <c r="F2187" s="510">
        <v>4</v>
      </c>
      <c r="G2187" s="24">
        <v>13.2</v>
      </c>
      <c r="H2187" s="24">
        <v>5.7</v>
      </c>
      <c r="I2187" s="988">
        <v>0.43181818181818188</v>
      </c>
      <c r="J2187" s="24">
        <v>10.52</v>
      </c>
      <c r="K2187" s="24">
        <v>13.8</v>
      </c>
      <c r="L2187" s="24">
        <v>6.62</v>
      </c>
      <c r="M2187" s="24">
        <v>29.7</v>
      </c>
      <c r="N2187" s="24">
        <v>2.571708860759494</v>
      </c>
      <c r="O2187" s="24">
        <v>0.13119113924050646</v>
      </c>
      <c r="P2187" s="24">
        <v>2.7029000000000005</v>
      </c>
      <c r="Q2187" s="24">
        <v>1.0068658131290309</v>
      </c>
      <c r="R2187" s="24">
        <v>16.017776521575279</v>
      </c>
      <c r="S2187" s="24" t="s">
        <v>1044</v>
      </c>
      <c r="T2187" s="23">
        <v>3</v>
      </c>
      <c r="U2187" s="23">
        <v>2</v>
      </c>
      <c r="V2187" s="24" t="s">
        <v>1105</v>
      </c>
      <c r="W2187" s="24" t="s">
        <v>815</v>
      </c>
      <c r="X2187" s="24"/>
      <c r="Y2187" s="24"/>
      <c r="Z2187" s="24"/>
      <c r="AA2187" s="24"/>
    </row>
    <row r="2188" spans="1:27">
      <c r="A2188" s="24" t="s">
        <v>709</v>
      </c>
      <c r="B2188" s="24" t="s">
        <v>856</v>
      </c>
      <c r="C2188" s="23">
        <v>1</v>
      </c>
      <c r="D2188" s="47">
        <v>45042</v>
      </c>
      <c r="E2188" s="24"/>
      <c r="F2188" s="510">
        <v>4</v>
      </c>
      <c r="G2188" s="24">
        <v>13.2</v>
      </c>
      <c r="H2188" s="24">
        <v>5.7</v>
      </c>
      <c r="I2188" s="988">
        <v>0.43181818181818188</v>
      </c>
      <c r="J2188" s="24">
        <v>10.49</v>
      </c>
      <c r="K2188" s="24">
        <v>13.8</v>
      </c>
      <c r="L2188" s="24" t="s">
        <v>811</v>
      </c>
      <c r="M2188" s="24" t="s">
        <v>811</v>
      </c>
      <c r="N2188" s="24" t="s">
        <v>811</v>
      </c>
      <c r="O2188" s="24" t="s">
        <v>811</v>
      </c>
      <c r="P2188" s="24" t="s">
        <v>815</v>
      </c>
      <c r="Q2188" s="24" t="s">
        <v>811</v>
      </c>
      <c r="R2188" s="24" t="s">
        <v>811</v>
      </c>
      <c r="S2188" s="24" t="s">
        <v>1044</v>
      </c>
      <c r="T2188" s="23">
        <v>3</v>
      </c>
      <c r="U2188" s="23">
        <v>2</v>
      </c>
      <c r="V2188" s="24" t="s">
        <v>1105</v>
      </c>
      <c r="W2188" s="24" t="s">
        <v>815</v>
      </c>
      <c r="X2188" s="24"/>
      <c r="Y2188" s="24"/>
      <c r="Z2188" s="24"/>
      <c r="AA2188" s="24"/>
    </row>
    <row r="2189" spans="1:27">
      <c r="A2189" s="24" t="s">
        <v>709</v>
      </c>
      <c r="B2189" s="24" t="s">
        <v>856</v>
      </c>
      <c r="C2189" s="23">
        <v>2</v>
      </c>
      <c r="D2189" s="47">
        <v>45042</v>
      </c>
      <c r="E2189" s="24"/>
      <c r="F2189" s="510">
        <v>4</v>
      </c>
      <c r="G2189" s="24">
        <v>13.2</v>
      </c>
      <c r="H2189" s="24">
        <v>5.7</v>
      </c>
      <c r="I2189" s="988">
        <v>0.43181818181818188</v>
      </c>
      <c r="J2189" s="24">
        <v>10.55</v>
      </c>
      <c r="K2189" s="24">
        <v>13.8</v>
      </c>
      <c r="L2189" s="24" t="s">
        <v>811</v>
      </c>
      <c r="M2189" s="24" t="s">
        <v>811</v>
      </c>
      <c r="N2189" s="24" t="s">
        <v>811</v>
      </c>
      <c r="O2189" s="24" t="s">
        <v>811</v>
      </c>
      <c r="P2189" s="24" t="s">
        <v>815</v>
      </c>
      <c r="Q2189" s="24" t="s">
        <v>811</v>
      </c>
      <c r="R2189" s="24" t="s">
        <v>811</v>
      </c>
      <c r="S2189" s="24" t="s">
        <v>1044</v>
      </c>
      <c r="T2189" s="23">
        <v>3</v>
      </c>
      <c r="U2189" s="23">
        <v>2</v>
      </c>
      <c r="V2189" s="24" t="s">
        <v>1105</v>
      </c>
      <c r="W2189" s="24" t="s">
        <v>815</v>
      </c>
      <c r="X2189" s="24"/>
      <c r="Y2189" s="24"/>
      <c r="Z2189" s="24"/>
      <c r="AA2189" s="24"/>
    </row>
    <row r="2190" spans="1:27">
      <c r="A2190" s="24" t="s">
        <v>709</v>
      </c>
      <c r="B2190" s="24" t="s">
        <v>856</v>
      </c>
      <c r="C2190" s="23">
        <v>3</v>
      </c>
      <c r="D2190" s="47">
        <v>45042</v>
      </c>
      <c r="E2190" s="24"/>
      <c r="F2190" s="510">
        <v>4</v>
      </c>
      <c r="G2190" s="24">
        <v>13.2</v>
      </c>
      <c r="H2190" s="24">
        <v>5.7</v>
      </c>
      <c r="I2190" s="988">
        <v>0.43181818181818188</v>
      </c>
      <c r="J2190" s="24">
        <v>10.45</v>
      </c>
      <c r="K2190" s="24">
        <v>13.7</v>
      </c>
      <c r="L2190" s="24">
        <v>6.64</v>
      </c>
      <c r="M2190" s="24">
        <v>28.7</v>
      </c>
      <c r="N2190" s="24">
        <v>2.3677848101265822</v>
      </c>
      <c r="O2190" s="24">
        <v>0.26351518987341777</v>
      </c>
      <c r="P2190" s="24">
        <v>2.6313</v>
      </c>
      <c r="Q2190" s="24">
        <v>0.93974142558709561</v>
      </c>
      <c r="R2190" s="24">
        <v>18.326990766911628</v>
      </c>
      <c r="S2190" s="24" t="s">
        <v>1044</v>
      </c>
      <c r="T2190" s="23">
        <v>3</v>
      </c>
      <c r="U2190" s="23">
        <v>2</v>
      </c>
      <c r="V2190" s="24" t="s">
        <v>1105</v>
      </c>
      <c r="W2190" s="24" t="s">
        <v>815</v>
      </c>
      <c r="X2190" s="24"/>
      <c r="Y2190" s="24"/>
      <c r="Z2190" s="24"/>
      <c r="AA2190" s="24"/>
    </row>
    <row r="2191" spans="1:27">
      <c r="A2191" s="24" t="s">
        <v>709</v>
      </c>
      <c r="B2191" s="24" t="s">
        <v>856</v>
      </c>
      <c r="C2191" s="23">
        <v>4</v>
      </c>
      <c r="D2191" s="47">
        <v>45042</v>
      </c>
      <c r="E2191" s="24"/>
      <c r="F2191" s="510">
        <v>4</v>
      </c>
      <c r="G2191" s="24">
        <v>13.2</v>
      </c>
      <c r="H2191" s="24">
        <v>5.7</v>
      </c>
      <c r="I2191" s="988">
        <v>0.43181818181818188</v>
      </c>
      <c r="J2191" s="24">
        <v>10.4</v>
      </c>
      <c r="K2191" s="24">
        <v>13.7</v>
      </c>
      <c r="L2191" s="24" t="s">
        <v>811</v>
      </c>
      <c r="M2191" s="24" t="s">
        <v>811</v>
      </c>
      <c r="N2191" s="24" t="s">
        <v>811</v>
      </c>
      <c r="O2191" s="24" t="s">
        <v>811</v>
      </c>
      <c r="P2191" s="24" t="s">
        <v>815</v>
      </c>
      <c r="Q2191" s="24" t="s">
        <v>811</v>
      </c>
      <c r="R2191" s="24" t="s">
        <v>811</v>
      </c>
      <c r="S2191" s="24" t="s">
        <v>1044</v>
      </c>
      <c r="T2191" s="23">
        <v>3</v>
      </c>
      <c r="U2191" s="23">
        <v>2</v>
      </c>
      <c r="V2191" s="24" t="s">
        <v>1105</v>
      </c>
      <c r="W2191" s="24" t="s">
        <v>815</v>
      </c>
      <c r="X2191" s="24"/>
      <c r="Y2191" s="24"/>
      <c r="Z2191" s="24"/>
      <c r="AA2191" s="24"/>
    </row>
    <row r="2192" spans="1:27">
      <c r="A2192" s="24" t="s">
        <v>709</v>
      </c>
      <c r="B2192" s="24" t="s">
        <v>856</v>
      </c>
      <c r="C2192" s="23">
        <v>5</v>
      </c>
      <c r="D2192" s="47">
        <v>45042</v>
      </c>
      <c r="E2192" s="24"/>
      <c r="F2192" s="510">
        <v>4</v>
      </c>
      <c r="G2192" s="24">
        <v>13.2</v>
      </c>
      <c r="H2192" s="24">
        <v>5.7</v>
      </c>
      <c r="I2192" s="988">
        <v>0.43181818181818188</v>
      </c>
      <c r="J2192" s="24">
        <v>10.34</v>
      </c>
      <c r="K2192" s="24">
        <v>13.7</v>
      </c>
      <c r="L2192" s="24" t="s">
        <v>811</v>
      </c>
      <c r="M2192" s="24" t="s">
        <v>811</v>
      </c>
      <c r="N2192" s="24" t="s">
        <v>811</v>
      </c>
      <c r="O2192" s="24" t="s">
        <v>811</v>
      </c>
      <c r="P2192" s="24" t="s">
        <v>815</v>
      </c>
      <c r="Q2192" s="24" t="s">
        <v>811</v>
      </c>
      <c r="R2192" s="24" t="s">
        <v>811</v>
      </c>
      <c r="S2192" s="24" t="s">
        <v>1044</v>
      </c>
      <c r="T2192" s="23">
        <v>3</v>
      </c>
      <c r="U2192" s="23">
        <v>2</v>
      </c>
      <c r="V2192" s="24" t="s">
        <v>1105</v>
      </c>
      <c r="W2192" s="24" t="s">
        <v>815</v>
      </c>
      <c r="X2192" s="24"/>
      <c r="Y2192" s="24"/>
      <c r="Z2192" s="24"/>
      <c r="AA2192" s="24"/>
    </row>
    <row r="2193" spans="1:27">
      <c r="A2193" s="24" t="s">
        <v>709</v>
      </c>
      <c r="B2193" s="24" t="s">
        <v>856</v>
      </c>
      <c r="C2193" s="23">
        <v>6</v>
      </c>
      <c r="D2193" s="47">
        <v>45042</v>
      </c>
      <c r="E2193" s="24"/>
      <c r="F2193" s="510">
        <v>4</v>
      </c>
      <c r="G2193" s="24">
        <v>13.2</v>
      </c>
      <c r="H2193" s="24">
        <v>5.7</v>
      </c>
      <c r="I2193" s="988">
        <v>0.43181818181818188</v>
      </c>
      <c r="J2193" s="24">
        <v>10.15</v>
      </c>
      <c r="K2193" s="24">
        <v>13.5</v>
      </c>
      <c r="L2193" s="24" t="s">
        <v>811</v>
      </c>
      <c r="M2193" s="24" t="s">
        <v>811</v>
      </c>
      <c r="N2193" s="24" t="s">
        <v>811</v>
      </c>
      <c r="O2193" s="24" t="s">
        <v>811</v>
      </c>
      <c r="P2193" s="24" t="s">
        <v>815</v>
      </c>
      <c r="Q2193" s="24" t="s">
        <v>811</v>
      </c>
      <c r="R2193" s="24" t="s">
        <v>811</v>
      </c>
      <c r="S2193" s="24" t="s">
        <v>1044</v>
      </c>
      <c r="T2193" s="23">
        <v>3</v>
      </c>
      <c r="U2193" s="23">
        <v>2</v>
      </c>
      <c r="V2193" s="24" t="s">
        <v>1105</v>
      </c>
      <c r="W2193" s="24" t="s">
        <v>815</v>
      </c>
      <c r="X2193" s="24"/>
      <c r="Y2193" s="24"/>
      <c r="Z2193" s="24"/>
      <c r="AA2193" s="24"/>
    </row>
    <row r="2194" spans="1:27">
      <c r="A2194" s="24" t="s">
        <v>709</v>
      </c>
      <c r="B2194" s="24" t="s">
        <v>856</v>
      </c>
      <c r="C2194" s="23">
        <v>7</v>
      </c>
      <c r="D2194" s="47">
        <v>45042</v>
      </c>
      <c r="E2194" s="24"/>
      <c r="F2194" s="510">
        <v>4</v>
      </c>
      <c r="G2194" s="24">
        <v>13.2</v>
      </c>
      <c r="H2194" s="24">
        <v>5.7</v>
      </c>
      <c r="I2194" s="988">
        <v>0.43181818181818188</v>
      </c>
      <c r="J2194" s="24">
        <v>10</v>
      </c>
      <c r="K2194" s="24">
        <v>11.9</v>
      </c>
      <c r="L2194" s="24" t="s">
        <v>811</v>
      </c>
      <c r="M2194" s="24" t="s">
        <v>811</v>
      </c>
      <c r="N2194" s="24" t="s">
        <v>811</v>
      </c>
      <c r="O2194" s="24" t="s">
        <v>811</v>
      </c>
      <c r="P2194" s="24" t="s">
        <v>815</v>
      </c>
      <c r="Q2194" s="24" t="s">
        <v>811</v>
      </c>
      <c r="R2194" s="24" t="s">
        <v>811</v>
      </c>
      <c r="S2194" s="24" t="s">
        <v>1044</v>
      </c>
      <c r="T2194" s="23">
        <v>3</v>
      </c>
      <c r="U2194" s="23">
        <v>2</v>
      </c>
      <c r="V2194" s="24" t="s">
        <v>1105</v>
      </c>
      <c r="W2194" s="24" t="s">
        <v>815</v>
      </c>
      <c r="X2194" s="24"/>
      <c r="Y2194" s="24"/>
      <c r="Z2194" s="24"/>
      <c r="AA2194" s="24"/>
    </row>
    <row r="2195" spans="1:27">
      <c r="A2195" s="24" t="s">
        <v>709</v>
      </c>
      <c r="B2195" s="24" t="s">
        <v>856</v>
      </c>
      <c r="C2195" s="23">
        <v>8</v>
      </c>
      <c r="D2195" s="47">
        <v>45042</v>
      </c>
      <c r="E2195" s="24"/>
      <c r="F2195" s="510">
        <v>4</v>
      </c>
      <c r="G2195" s="24">
        <v>13.2</v>
      </c>
      <c r="H2195" s="24">
        <v>5.7</v>
      </c>
      <c r="I2195" s="988">
        <v>0.43181818181818188</v>
      </c>
      <c r="J2195" s="24">
        <v>10.33</v>
      </c>
      <c r="K2195" s="24">
        <v>11.3</v>
      </c>
      <c r="L2195" s="24" t="s">
        <v>811</v>
      </c>
      <c r="M2195" s="24" t="s">
        <v>811</v>
      </c>
      <c r="N2195" s="24" t="s">
        <v>811</v>
      </c>
      <c r="O2195" s="24" t="s">
        <v>811</v>
      </c>
      <c r="P2195" s="24" t="s">
        <v>815</v>
      </c>
      <c r="Q2195" s="24" t="s">
        <v>811</v>
      </c>
      <c r="R2195" s="24" t="s">
        <v>811</v>
      </c>
      <c r="S2195" s="24" t="s">
        <v>1044</v>
      </c>
      <c r="T2195" s="23">
        <v>3</v>
      </c>
      <c r="U2195" s="23">
        <v>2</v>
      </c>
      <c r="V2195" s="24" t="s">
        <v>1105</v>
      </c>
      <c r="W2195" s="24" t="s">
        <v>815</v>
      </c>
      <c r="X2195" s="24"/>
      <c r="Y2195" s="24"/>
      <c r="Z2195" s="24"/>
      <c r="AA2195" s="24"/>
    </row>
    <row r="2196" spans="1:27">
      <c r="A2196" s="24" t="s">
        <v>709</v>
      </c>
      <c r="B2196" s="24" t="s">
        <v>856</v>
      </c>
      <c r="C2196" s="23">
        <v>9</v>
      </c>
      <c r="D2196" s="47">
        <v>45042</v>
      </c>
      <c r="E2196" s="24"/>
      <c r="F2196" s="510">
        <v>4</v>
      </c>
      <c r="G2196" s="24">
        <v>13.2</v>
      </c>
      <c r="H2196" s="24">
        <v>5.7</v>
      </c>
      <c r="I2196" s="988">
        <v>0.43181818181818188</v>
      </c>
      <c r="J2196" s="24">
        <v>10.19</v>
      </c>
      <c r="K2196" s="24">
        <v>10.199999999999999</v>
      </c>
      <c r="L2196" s="24">
        <v>6.57</v>
      </c>
      <c r="M2196" s="24">
        <v>28.5</v>
      </c>
      <c r="N2196" s="24">
        <v>3.0701898734177218</v>
      </c>
      <c r="O2196" s="24">
        <v>1.4853601265822791</v>
      </c>
      <c r="P2196" s="24">
        <v>4.5555500000000011</v>
      </c>
      <c r="Q2196" s="71">
        <v>1.1411145882129019</v>
      </c>
      <c r="R2196" s="24">
        <v>19.589003203316377</v>
      </c>
      <c r="S2196" s="24" t="s">
        <v>1044</v>
      </c>
      <c r="T2196" s="23">
        <v>3</v>
      </c>
      <c r="U2196" s="23">
        <v>2</v>
      </c>
      <c r="V2196" s="24" t="s">
        <v>1105</v>
      </c>
      <c r="W2196" s="24" t="s">
        <v>815</v>
      </c>
      <c r="X2196" s="24"/>
      <c r="Y2196" s="24"/>
      <c r="Z2196" s="24"/>
      <c r="AA2196" s="24"/>
    </row>
    <row r="2197" spans="1:27">
      <c r="A2197" s="24" t="s">
        <v>709</v>
      </c>
      <c r="B2197" s="24" t="s">
        <v>856</v>
      </c>
      <c r="C2197" s="23">
        <v>10</v>
      </c>
      <c r="D2197" s="47">
        <v>45042</v>
      </c>
      <c r="E2197" s="24"/>
      <c r="F2197" s="510">
        <v>4</v>
      </c>
      <c r="G2197" s="24">
        <v>13.2</v>
      </c>
      <c r="H2197" s="24">
        <v>5.7</v>
      </c>
      <c r="I2197" s="988">
        <v>0.43181818181818188</v>
      </c>
      <c r="J2197" s="24">
        <v>7.35</v>
      </c>
      <c r="K2197" s="24">
        <v>9.8000000000000007</v>
      </c>
      <c r="L2197" s="24" t="s">
        <v>811</v>
      </c>
      <c r="M2197" s="24" t="s">
        <v>811</v>
      </c>
      <c r="N2197" s="24" t="s">
        <v>811</v>
      </c>
      <c r="O2197" s="24" t="s">
        <v>811</v>
      </c>
      <c r="P2197" s="24" t="s">
        <v>815</v>
      </c>
      <c r="Q2197" s="24" t="s">
        <v>811</v>
      </c>
      <c r="R2197" s="24" t="s">
        <v>811</v>
      </c>
      <c r="S2197" s="24" t="s">
        <v>1044</v>
      </c>
      <c r="T2197" s="23">
        <v>3</v>
      </c>
      <c r="U2197" s="23">
        <v>2</v>
      </c>
      <c r="V2197" s="24" t="s">
        <v>1105</v>
      </c>
      <c r="W2197" s="24" t="s">
        <v>815</v>
      </c>
      <c r="X2197" s="24"/>
      <c r="Y2197" s="24"/>
      <c r="Z2197" s="24"/>
      <c r="AA2197" s="24"/>
    </row>
    <row r="2198" spans="1:27">
      <c r="A2198" s="24" t="s">
        <v>709</v>
      </c>
      <c r="B2198" s="24" t="s">
        <v>856</v>
      </c>
      <c r="C2198" s="23">
        <v>11</v>
      </c>
      <c r="D2198" s="47">
        <v>45042</v>
      </c>
      <c r="E2198" s="24"/>
      <c r="F2198" s="510">
        <v>4</v>
      </c>
      <c r="G2198" s="24">
        <v>13.2</v>
      </c>
      <c r="H2198" s="24">
        <v>5.7</v>
      </c>
      <c r="I2198" s="988">
        <v>0.43181818181818188</v>
      </c>
      <c r="J2198" s="24">
        <v>5.15</v>
      </c>
      <c r="K2198" s="24">
        <v>9.4</v>
      </c>
      <c r="L2198" s="24" t="s">
        <v>811</v>
      </c>
      <c r="M2198" s="24" t="s">
        <v>811</v>
      </c>
      <c r="N2198" s="24" t="s">
        <v>811</v>
      </c>
      <c r="O2198" s="24" t="s">
        <v>811</v>
      </c>
      <c r="P2198" s="24" t="s">
        <v>815</v>
      </c>
      <c r="Q2198" s="24" t="s">
        <v>811</v>
      </c>
      <c r="R2198" s="24" t="s">
        <v>811</v>
      </c>
      <c r="S2198" s="24" t="s">
        <v>1044</v>
      </c>
      <c r="T2198" s="23">
        <v>3</v>
      </c>
      <c r="U2198" s="23">
        <v>2</v>
      </c>
      <c r="V2198" s="24" t="s">
        <v>1105</v>
      </c>
      <c r="W2198" s="24" t="s">
        <v>815</v>
      </c>
      <c r="X2198" s="24"/>
      <c r="Y2198" s="24"/>
      <c r="Z2198" s="24"/>
      <c r="AA2198" s="24"/>
    </row>
    <row r="2199" spans="1:27">
      <c r="A2199" s="24" t="s">
        <v>709</v>
      </c>
      <c r="B2199" s="24" t="s">
        <v>856</v>
      </c>
      <c r="C2199" s="23">
        <v>12</v>
      </c>
      <c r="D2199" s="47">
        <v>45042</v>
      </c>
      <c r="E2199" s="24"/>
      <c r="F2199" s="510">
        <v>4</v>
      </c>
      <c r="G2199" s="24">
        <v>13.2</v>
      </c>
      <c r="H2199" s="24">
        <v>5.7</v>
      </c>
      <c r="I2199" s="988">
        <v>0.43181818181818188</v>
      </c>
      <c r="J2199" s="24">
        <v>0.62</v>
      </c>
      <c r="K2199" s="24">
        <v>9.1</v>
      </c>
      <c r="L2199" s="24">
        <v>6.23</v>
      </c>
      <c r="M2199" s="24">
        <v>35.1</v>
      </c>
      <c r="N2199" s="24">
        <v>12.122151898734179</v>
      </c>
      <c r="O2199" s="24">
        <v>3.0033481012658219</v>
      </c>
      <c r="P2199" s="24">
        <v>15.125500000000001</v>
      </c>
      <c r="Q2199" s="24">
        <v>2.382915757738707</v>
      </c>
      <c r="R2199" s="24">
        <v>36.961812700207275</v>
      </c>
      <c r="S2199" s="24" t="s">
        <v>1044</v>
      </c>
      <c r="T2199" s="23">
        <v>3</v>
      </c>
      <c r="U2199" s="23">
        <v>2</v>
      </c>
      <c r="V2199" s="24" t="s">
        <v>1105</v>
      </c>
      <c r="W2199" s="24" t="s">
        <v>815</v>
      </c>
      <c r="X2199" s="24"/>
      <c r="Y2199" s="24"/>
      <c r="Z2199" s="24"/>
      <c r="AA2199" s="24"/>
    </row>
    <row r="2200" spans="1:27">
      <c r="A2200" s="24" t="s">
        <v>709</v>
      </c>
      <c r="B2200" s="24" t="s">
        <v>856</v>
      </c>
      <c r="C2200" s="23">
        <v>0.5</v>
      </c>
      <c r="D2200" s="47">
        <v>45181</v>
      </c>
      <c r="E2200" s="24"/>
      <c r="F2200" s="510">
        <v>4</v>
      </c>
      <c r="G2200" s="24">
        <v>13.7</v>
      </c>
      <c r="H2200" s="24">
        <v>3.25</v>
      </c>
      <c r="I2200" s="988">
        <v>0.23722627737226279</v>
      </c>
      <c r="J2200" s="24">
        <v>8.09</v>
      </c>
      <c r="K2200" s="24">
        <v>26.2</v>
      </c>
      <c r="L2200" s="24">
        <v>6.63</v>
      </c>
      <c r="M2200" s="24">
        <v>28.2</v>
      </c>
      <c r="N2200" s="24">
        <v>2.7303164556962027</v>
      </c>
      <c r="O2200" s="24">
        <v>0.80493354430379715</v>
      </c>
      <c r="P2200" s="24">
        <v>3.53525</v>
      </c>
      <c r="Q2200" s="24">
        <v>0.43175944455371734</v>
      </c>
      <c r="R2200" s="24">
        <v>23.080324118207798</v>
      </c>
      <c r="S2200" s="24" t="s">
        <v>1044</v>
      </c>
      <c r="T2200" s="23">
        <v>2</v>
      </c>
      <c r="U2200" s="23">
        <v>1</v>
      </c>
      <c r="V2200" s="24" t="s">
        <v>1234</v>
      </c>
      <c r="W2200" s="24" t="s">
        <v>815</v>
      </c>
      <c r="X2200" s="24"/>
      <c r="Y2200" s="24"/>
      <c r="Z2200" s="24"/>
      <c r="AA2200" s="24"/>
    </row>
    <row r="2201" spans="1:27">
      <c r="A2201" s="24" t="s">
        <v>709</v>
      </c>
      <c r="B2201" s="24" t="s">
        <v>856</v>
      </c>
      <c r="C2201" s="23">
        <v>1</v>
      </c>
      <c r="D2201" s="47">
        <v>45181</v>
      </c>
      <c r="E2201" s="24"/>
      <c r="F2201" s="510">
        <v>4</v>
      </c>
      <c r="G2201" s="24">
        <v>13.7</v>
      </c>
      <c r="H2201" s="24">
        <v>3.25</v>
      </c>
      <c r="I2201" s="988">
        <v>0.23722627737226279</v>
      </c>
      <c r="J2201" s="24">
        <v>8.41</v>
      </c>
      <c r="K2201" s="24">
        <v>26.2</v>
      </c>
      <c r="L2201" s="24" t="s">
        <v>811</v>
      </c>
      <c r="M2201" s="24" t="s">
        <v>811</v>
      </c>
      <c r="N2201" s="24" t="s">
        <v>811</v>
      </c>
      <c r="O2201" s="24" t="s">
        <v>811</v>
      </c>
      <c r="P2201" s="24" t="s">
        <v>815</v>
      </c>
      <c r="Q2201" s="24" t="s">
        <v>811</v>
      </c>
      <c r="R2201" s="24" t="s">
        <v>811</v>
      </c>
      <c r="S2201" s="24" t="s">
        <v>1044</v>
      </c>
      <c r="T2201" s="23">
        <v>2</v>
      </c>
      <c r="U2201" s="23">
        <v>1</v>
      </c>
      <c r="V2201" s="24" t="s">
        <v>1234</v>
      </c>
      <c r="W2201" s="24" t="s">
        <v>815</v>
      </c>
      <c r="X2201" s="24"/>
      <c r="Y2201" s="24"/>
      <c r="Z2201" s="24"/>
      <c r="AA2201" s="24"/>
    </row>
    <row r="2202" spans="1:27">
      <c r="A2202" s="24" t="s">
        <v>709</v>
      </c>
      <c r="B2202" s="24" t="s">
        <v>856</v>
      </c>
      <c r="C2202" s="23">
        <v>2</v>
      </c>
      <c r="D2202" s="47">
        <v>45181</v>
      </c>
      <c r="E2202" s="24"/>
      <c r="F2202" s="510">
        <v>4</v>
      </c>
      <c r="G2202" s="24">
        <v>13.7</v>
      </c>
      <c r="H2202" s="24">
        <v>3.25</v>
      </c>
      <c r="I2202" s="988">
        <v>0.23722627737226279</v>
      </c>
      <c r="J2202" s="24">
        <v>7.5</v>
      </c>
      <c r="K2202" s="24">
        <v>26.1</v>
      </c>
      <c r="L2202" s="24" t="s">
        <v>811</v>
      </c>
      <c r="M2202" s="24" t="s">
        <v>811</v>
      </c>
      <c r="N2202" s="24" t="s">
        <v>811</v>
      </c>
      <c r="O2202" s="24" t="s">
        <v>811</v>
      </c>
      <c r="P2202" s="24" t="s">
        <v>815</v>
      </c>
      <c r="Q2202" s="24" t="s">
        <v>811</v>
      </c>
      <c r="R2202" s="24" t="s">
        <v>811</v>
      </c>
      <c r="S2202" s="24" t="s">
        <v>1044</v>
      </c>
      <c r="T2202" s="23">
        <v>2</v>
      </c>
      <c r="U2202" s="23">
        <v>1</v>
      </c>
      <c r="V2202" s="24" t="s">
        <v>1234</v>
      </c>
      <c r="W2202" s="24" t="s">
        <v>815</v>
      </c>
      <c r="X2202" s="24"/>
      <c r="Y2202" s="24"/>
      <c r="Z2202" s="24"/>
      <c r="AA2202" s="24"/>
    </row>
    <row r="2203" spans="1:27">
      <c r="A2203" s="24" t="s">
        <v>709</v>
      </c>
      <c r="B2203" s="24" t="s">
        <v>856</v>
      </c>
      <c r="C2203" s="23">
        <v>3</v>
      </c>
      <c r="D2203" s="47">
        <v>45181</v>
      </c>
      <c r="E2203" s="24"/>
      <c r="F2203" s="510">
        <v>4</v>
      </c>
      <c r="G2203" s="24">
        <v>13.7</v>
      </c>
      <c r="H2203" s="24">
        <v>3.25</v>
      </c>
      <c r="I2203" s="988">
        <v>0.23722627737226279</v>
      </c>
      <c r="J2203" s="24">
        <v>7.79</v>
      </c>
      <c r="K2203" s="24">
        <v>26</v>
      </c>
      <c r="L2203" s="24">
        <v>6.65</v>
      </c>
      <c r="M2203" s="24">
        <v>28.9</v>
      </c>
      <c r="N2203" s="24">
        <v>2.6850000000000005</v>
      </c>
      <c r="O2203" s="24">
        <v>1.2530000000000001</v>
      </c>
      <c r="P2203" s="24">
        <v>3.9380000000000006</v>
      </c>
      <c r="Q2203" s="24">
        <v>0.68901383613727885</v>
      </c>
      <c r="R2203" s="24">
        <v>23.680896091515699</v>
      </c>
      <c r="S2203" s="24" t="s">
        <v>1044</v>
      </c>
      <c r="T2203" s="23">
        <v>2</v>
      </c>
      <c r="U2203" s="23">
        <v>1</v>
      </c>
      <c r="V2203" s="24" t="s">
        <v>1234</v>
      </c>
      <c r="W2203" s="24" t="s">
        <v>815</v>
      </c>
      <c r="X2203" s="24"/>
      <c r="Y2203" s="24"/>
      <c r="Z2203" s="24"/>
      <c r="AA2203" s="24"/>
    </row>
    <row r="2204" spans="1:27">
      <c r="A2204" s="24" t="s">
        <v>709</v>
      </c>
      <c r="B2204" s="24" t="s">
        <v>856</v>
      </c>
      <c r="C2204" s="23">
        <v>4</v>
      </c>
      <c r="D2204" s="47">
        <v>45181</v>
      </c>
      <c r="E2204" s="24"/>
      <c r="F2204" s="510">
        <v>4</v>
      </c>
      <c r="G2204" s="24">
        <v>13.7</v>
      </c>
      <c r="H2204" s="24">
        <v>3.25</v>
      </c>
      <c r="I2204" s="988">
        <v>0.23722627737226279</v>
      </c>
      <c r="J2204" s="24">
        <v>9.16</v>
      </c>
      <c r="K2204" s="24">
        <v>24.1</v>
      </c>
      <c r="L2204" s="24" t="s">
        <v>811</v>
      </c>
      <c r="M2204" s="24" t="s">
        <v>811</v>
      </c>
      <c r="N2204" s="24" t="s">
        <v>811</v>
      </c>
      <c r="O2204" s="24" t="s">
        <v>811</v>
      </c>
      <c r="P2204" s="24" t="s">
        <v>815</v>
      </c>
      <c r="Q2204" s="24" t="s">
        <v>811</v>
      </c>
      <c r="R2204" s="24" t="s">
        <v>811</v>
      </c>
      <c r="S2204" s="24" t="s">
        <v>1044</v>
      </c>
      <c r="T2204" s="23">
        <v>2</v>
      </c>
      <c r="U2204" s="23">
        <v>1</v>
      </c>
      <c r="V2204" s="24" t="s">
        <v>1234</v>
      </c>
      <c r="W2204" s="24" t="s">
        <v>815</v>
      </c>
      <c r="X2204" s="24"/>
      <c r="Y2204" s="24"/>
      <c r="Z2204" s="24"/>
      <c r="AA2204" s="24"/>
    </row>
    <row r="2205" spans="1:27">
      <c r="A2205" s="24" t="s">
        <v>709</v>
      </c>
      <c r="B2205" s="24" t="s">
        <v>856</v>
      </c>
      <c r="C2205" s="23">
        <v>5</v>
      </c>
      <c r="D2205" s="47">
        <v>45181</v>
      </c>
      <c r="E2205" s="24"/>
      <c r="F2205" s="510">
        <v>4</v>
      </c>
      <c r="G2205" s="24">
        <v>13.7</v>
      </c>
      <c r="H2205" s="24">
        <v>3.25</v>
      </c>
      <c r="I2205" s="988">
        <v>0.23722627737226279</v>
      </c>
      <c r="J2205" s="24">
        <v>8.5399999999999991</v>
      </c>
      <c r="K2205" s="24">
        <v>23.4</v>
      </c>
      <c r="L2205" s="24" t="s">
        <v>811</v>
      </c>
      <c r="M2205" s="24" t="s">
        <v>811</v>
      </c>
      <c r="N2205" s="24" t="s">
        <v>811</v>
      </c>
      <c r="O2205" s="24" t="s">
        <v>811</v>
      </c>
      <c r="P2205" s="24" t="s">
        <v>815</v>
      </c>
      <c r="Q2205" s="24" t="s">
        <v>811</v>
      </c>
      <c r="R2205" s="24" t="s">
        <v>811</v>
      </c>
      <c r="S2205" s="24" t="s">
        <v>1044</v>
      </c>
      <c r="T2205" s="23">
        <v>2</v>
      </c>
      <c r="U2205" s="23">
        <v>1</v>
      </c>
      <c r="V2205" s="24" t="s">
        <v>1234</v>
      </c>
      <c r="W2205" s="24" t="s">
        <v>815</v>
      </c>
      <c r="X2205" s="24"/>
      <c r="Y2205" s="24"/>
      <c r="Z2205" s="24"/>
      <c r="AA2205" s="24"/>
    </row>
    <row r="2206" spans="1:27">
      <c r="A2206" s="24" t="s">
        <v>709</v>
      </c>
      <c r="B2206" s="24" t="s">
        <v>856</v>
      </c>
      <c r="C2206" s="23">
        <v>6</v>
      </c>
      <c r="D2206" s="47">
        <v>45181</v>
      </c>
      <c r="E2206" s="24"/>
      <c r="F2206" s="510">
        <v>4</v>
      </c>
      <c r="G2206" s="24">
        <v>13.7</v>
      </c>
      <c r="H2206" s="24">
        <v>3.25</v>
      </c>
      <c r="I2206" s="988">
        <v>0.23722627737226279</v>
      </c>
      <c r="J2206" s="24">
        <v>7.23</v>
      </c>
      <c r="K2206" s="24">
        <v>22.9</v>
      </c>
      <c r="L2206" s="24" t="s">
        <v>811</v>
      </c>
      <c r="M2206" s="24" t="s">
        <v>811</v>
      </c>
      <c r="N2206" s="24" t="s">
        <v>811</v>
      </c>
      <c r="O2206" s="24" t="s">
        <v>811</v>
      </c>
      <c r="P2206" s="24" t="s">
        <v>815</v>
      </c>
      <c r="Q2206" s="24" t="s">
        <v>811</v>
      </c>
      <c r="R2206" s="24" t="s">
        <v>811</v>
      </c>
      <c r="S2206" s="24" t="s">
        <v>1044</v>
      </c>
      <c r="T2206" s="23">
        <v>2</v>
      </c>
      <c r="U2206" s="23">
        <v>1</v>
      </c>
      <c r="V2206" s="24" t="s">
        <v>1234</v>
      </c>
      <c r="W2206" s="24" t="s">
        <v>815</v>
      </c>
      <c r="X2206" s="24"/>
      <c r="Y2206" s="24"/>
      <c r="Z2206" s="24"/>
      <c r="AA2206" s="24"/>
    </row>
    <row r="2207" spans="1:27">
      <c r="A2207" s="24" t="s">
        <v>709</v>
      </c>
      <c r="B2207" s="24" t="s">
        <v>856</v>
      </c>
      <c r="C2207" s="23">
        <v>7</v>
      </c>
      <c r="D2207" s="47">
        <v>45181</v>
      </c>
      <c r="E2207" s="24"/>
      <c r="F2207" s="510">
        <v>4</v>
      </c>
      <c r="G2207" s="24">
        <v>13.7</v>
      </c>
      <c r="H2207" s="24">
        <v>3.25</v>
      </c>
      <c r="I2207" s="988">
        <v>0.23722627737226279</v>
      </c>
      <c r="J2207" s="24">
        <v>3.73</v>
      </c>
      <c r="K2207" s="24">
        <v>22.5</v>
      </c>
      <c r="L2207" s="24" t="s">
        <v>811</v>
      </c>
      <c r="M2207" s="24" t="s">
        <v>811</v>
      </c>
      <c r="N2207" s="24" t="s">
        <v>811</v>
      </c>
      <c r="O2207" s="24" t="s">
        <v>811</v>
      </c>
      <c r="P2207" s="24" t="s">
        <v>815</v>
      </c>
      <c r="Q2207" s="24" t="s">
        <v>811</v>
      </c>
      <c r="R2207" s="24" t="s">
        <v>811</v>
      </c>
      <c r="S2207" s="24" t="s">
        <v>1044</v>
      </c>
      <c r="T2207" s="23">
        <v>2</v>
      </c>
      <c r="U2207" s="23">
        <v>1</v>
      </c>
      <c r="V2207" s="24" t="s">
        <v>1234</v>
      </c>
      <c r="W2207" s="24" t="s">
        <v>815</v>
      </c>
      <c r="X2207" s="24"/>
      <c r="Y2207" s="24"/>
      <c r="Z2207" s="24"/>
      <c r="AA2207" s="24"/>
    </row>
    <row r="2208" spans="1:27">
      <c r="A2208" s="24" t="s">
        <v>709</v>
      </c>
      <c r="B2208" s="24" t="s">
        <v>856</v>
      </c>
      <c r="C2208" s="23">
        <v>8</v>
      </c>
      <c r="D2208" s="47">
        <v>45181</v>
      </c>
      <c r="E2208" s="24"/>
      <c r="F2208" s="510">
        <v>4</v>
      </c>
      <c r="G2208" s="24">
        <v>13.7</v>
      </c>
      <c r="H2208" s="24">
        <v>3.25</v>
      </c>
      <c r="I2208" s="988">
        <v>0.23722627737226279</v>
      </c>
      <c r="J2208" s="24">
        <v>0.44</v>
      </c>
      <c r="K2208" s="24">
        <v>21.4</v>
      </c>
      <c r="L2208" s="24" t="s">
        <v>811</v>
      </c>
      <c r="M2208" s="24" t="s">
        <v>811</v>
      </c>
      <c r="N2208" s="24" t="s">
        <v>811</v>
      </c>
      <c r="O2208" s="24" t="s">
        <v>811</v>
      </c>
      <c r="P2208" s="24" t="s">
        <v>815</v>
      </c>
      <c r="Q2208" s="24" t="s">
        <v>811</v>
      </c>
      <c r="R2208" s="24" t="s">
        <v>811</v>
      </c>
      <c r="S2208" s="24" t="s">
        <v>1044</v>
      </c>
      <c r="T2208" s="23">
        <v>2</v>
      </c>
      <c r="U2208" s="23">
        <v>1</v>
      </c>
      <c r="V2208" s="24" t="s">
        <v>1234</v>
      </c>
      <c r="W2208" s="24" t="s">
        <v>815</v>
      </c>
      <c r="X2208" s="24"/>
      <c r="Y2208" s="24"/>
      <c r="Z2208" s="24"/>
      <c r="AA2208" s="24"/>
    </row>
    <row r="2209" spans="1:27">
      <c r="A2209" s="24" t="s">
        <v>709</v>
      </c>
      <c r="B2209" s="24" t="s">
        <v>856</v>
      </c>
      <c r="C2209" s="23">
        <v>9</v>
      </c>
      <c r="D2209" s="47">
        <v>45181</v>
      </c>
      <c r="E2209" s="24"/>
      <c r="F2209" s="510">
        <v>4</v>
      </c>
      <c r="G2209" s="24">
        <v>13.7</v>
      </c>
      <c r="H2209" s="24">
        <v>3.25</v>
      </c>
      <c r="I2209" s="988">
        <v>0.23722627737226279</v>
      </c>
      <c r="J2209" s="24">
        <v>0.17</v>
      </c>
      <c r="K2209" s="24">
        <v>18.2</v>
      </c>
      <c r="L2209" s="24">
        <v>6.11</v>
      </c>
      <c r="M2209" s="24">
        <v>35.799999999999997</v>
      </c>
      <c r="N2209" s="24">
        <v>9.9696202531645568</v>
      </c>
      <c r="O2209" s="24">
        <v>5.155879746835442</v>
      </c>
      <c r="P2209" s="24">
        <v>15.125499999999999</v>
      </c>
      <c r="Q2209" s="24">
        <v>1.1024221378196462</v>
      </c>
      <c r="R2209" s="24">
        <v>20.134661582459501</v>
      </c>
      <c r="S2209" s="24" t="s">
        <v>1044</v>
      </c>
      <c r="T2209" s="23">
        <v>2</v>
      </c>
      <c r="U2209" s="23">
        <v>1</v>
      </c>
      <c r="V2209" s="24" t="s">
        <v>1234</v>
      </c>
      <c r="W2209" s="24" t="s">
        <v>815</v>
      </c>
      <c r="X2209" s="24"/>
      <c r="Y2209" s="24"/>
      <c r="Z2209" s="24"/>
      <c r="AA2209" s="24"/>
    </row>
    <row r="2210" spans="1:27">
      <c r="A2210" s="24" t="s">
        <v>709</v>
      </c>
      <c r="B2210" s="24" t="s">
        <v>856</v>
      </c>
      <c r="C2210" s="23">
        <v>10</v>
      </c>
      <c r="D2210" s="47">
        <v>45181</v>
      </c>
      <c r="E2210" s="24"/>
      <c r="F2210" s="510">
        <v>4</v>
      </c>
      <c r="G2210" s="24">
        <v>13.7</v>
      </c>
      <c r="H2210" s="24">
        <v>3.25</v>
      </c>
      <c r="I2210" s="988">
        <v>0.23722627737226279</v>
      </c>
      <c r="J2210" s="24">
        <v>0.11</v>
      </c>
      <c r="K2210" s="24">
        <v>14.8</v>
      </c>
      <c r="L2210" s="24" t="s">
        <v>811</v>
      </c>
      <c r="M2210" s="24" t="s">
        <v>811</v>
      </c>
      <c r="N2210" s="24" t="s">
        <v>811</v>
      </c>
      <c r="O2210" s="24" t="s">
        <v>811</v>
      </c>
      <c r="P2210" s="24" t="s">
        <v>815</v>
      </c>
      <c r="Q2210" s="24" t="s">
        <v>811</v>
      </c>
      <c r="R2210" s="24" t="s">
        <v>811</v>
      </c>
      <c r="S2210" s="24" t="s">
        <v>1044</v>
      </c>
      <c r="T2210" s="23">
        <v>2</v>
      </c>
      <c r="U2210" s="23">
        <v>1</v>
      </c>
      <c r="V2210" s="24" t="s">
        <v>1234</v>
      </c>
      <c r="W2210" s="24" t="s">
        <v>815</v>
      </c>
      <c r="X2210" s="24"/>
      <c r="Y2210" s="24"/>
      <c r="Z2210" s="24"/>
      <c r="AA2210" s="24"/>
    </row>
    <row r="2211" spans="1:27">
      <c r="A2211" s="24" t="s">
        <v>709</v>
      </c>
      <c r="B2211" s="24" t="s">
        <v>856</v>
      </c>
      <c r="C2211" s="23">
        <v>11</v>
      </c>
      <c r="D2211" s="47">
        <v>45181</v>
      </c>
      <c r="E2211" s="24"/>
      <c r="F2211" s="510">
        <v>4</v>
      </c>
      <c r="G2211" s="24">
        <v>13.7</v>
      </c>
      <c r="H2211" s="24">
        <v>3.25</v>
      </c>
      <c r="I2211" s="988">
        <v>0.23722627737226279</v>
      </c>
      <c r="J2211" s="24">
        <v>0.09</v>
      </c>
      <c r="K2211" s="24">
        <v>13.7</v>
      </c>
      <c r="L2211" s="24" t="s">
        <v>811</v>
      </c>
      <c r="M2211" s="24" t="s">
        <v>811</v>
      </c>
      <c r="N2211" s="24" t="s">
        <v>811</v>
      </c>
      <c r="O2211" s="24" t="s">
        <v>811</v>
      </c>
      <c r="P2211" s="24" t="s">
        <v>815</v>
      </c>
      <c r="Q2211" s="24" t="s">
        <v>811</v>
      </c>
      <c r="R2211" s="24" t="s">
        <v>811</v>
      </c>
      <c r="S2211" s="24" t="s">
        <v>1044</v>
      </c>
      <c r="T2211" s="23">
        <v>2</v>
      </c>
      <c r="U2211" s="23">
        <v>1</v>
      </c>
      <c r="V2211" s="24" t="s">
        <v>1234</v>
      </c>
      <c r="W2211" s="24" t="s">
        <v>815</v>
      </c>
      <c r="X2211" s="24"/>
      <c r="Y2211" s="24"/>
      <c r="Z2211" s="24"/>
      <c r="AA2211" s="24"/>
    </row>
    <row r="2212" spans="1:27">
      <c r="A2212" s="24" t="s">
        <v>709</v>
      </c>
      <c r="B2212" s="24" t="s">
        <v>856</v>
      </c>
      <c r="C2212" s="23">
        <v>12</v>
      </c>
      <c r="D2212" s="47">
        <v>45181</v>
      </c>
      <c r="E2212" s="24"/>
      <c r="F2212" s="510">
        <v>4</v>
      </c>
      <c r="G2212" s="24">
        <v>13.7</v>
      </c>
      <c r="H2212" s="24">
        <v>3.25</v>
      </c>
      <c r="I2212" s="988">
        <v>0.23722627737226279</v>
      </c>
      <c r="J2212" s="24">
        <v>0.08</v>
      </c>
      <c r="K2212" s="24">
        <v>12.4</v>
      </c>
      <c r="L2212" s="24" t="s">
        <v>811</v>
      </c>
      <c r="M2212" s="24" t="s">
        <v>811</v>
      </c>
      <c r="N2212" s="24" t="s">
        <v>811</v>
      </c>
      <c r="O2212" s="24" t="s">
        <v>811</v>
      </c>
      <c r="P2212" s="24" t="s">
        <v>815</v>
      </c>
      <c r="Q2212" s="24" t="s">
        <v>811</v>
      </c>
      <c r="R2212" s="2606">
        <v>272.36914066469865</v>
      </c>
      <c r="S2212" s="24" t="s">
        <v>1044</v>
      </c>
      <c r="T2212" s="23">
        <v>2</v>
      </c>
      <c r="U2212" s="23">
        <v>1</v>
      </c>
      <c r="V2212" s="24" t="s">
        <v>1234</v>
      </c>
      <c r="W2212" s="24" t="s">
        <v>815</v>
      </c>
      <c r="X2212" s="24"/>
      <c r="Y2212" s="24"/>
      <c r="Z2212" s="24"/>
      <c r="AA2212" s="24"/>
    </row>
    <row r="2213" spans="1:27">
      <c r="A2213" s="24" t="s">
        <v>709</v>
      </c>
      <c r="B2213" s="24" t="s">
        <v>856</v>
      </c>
      <c r="C2213" s="23">
        <v>13</v>
      </c>
      <c r="D2213" s="47">
        <v>45181</v>
      </c>
      <c r="E2213" s="24"/>
      <c r="F2213" s="510">
        <v>4</v>
      </c>
      <c r="G2213" s="24">
        <v>13.7</v>
      </c>
      <c r="H2213" s="24">
        <v>3.25</v>
      </c>
      <c r="I2213" s="988">
        <v>0.23722627737226279</v>
      </c>
      <c r="J2213" s="24">
        <v>7.0000000000000007E-2</v>
      </c>
      <c r="K2213" s="24">
        <v>11.7</v>
      </c>
      <c r="L2213" s="24">
        <v>5.98</v>
      </c>
      <c r="M2213" s="24">
        <v>84</v>
      </c>
      <c r="N2213" s="24">
        <v>1.6993670886075951</v>
      </c>
      <c r="O2213" s="24">
        <v>15.842632911392409</v>
      </c>
      <c r="P2213" s="24">
        <v>17.542000000000005</v>
      </c>
      <c r="Q2213" s="24">
        <v>0.89949884282024439</v>
      </c>
      <c r="R2213" s="24" t="s">
        <v>811</v>
      </c>
      <c r="S2213" s="24" t="s">
        <v>1044</v>
      </c>
      <c r="T2213" s="23">
        <v>2</v>
      </c>
      <c r="U2213" s="23">
        <v>1</v>
      </c>
      <c r="V2213" s="24" t="s">
        <v>1234</v>
      </c>
      <c r="W2213" s="24" t="s">
        <v>815</v>
      </c>
      <c r="X2213" s="24"/>
      <c r="Y2213" s="24"/>
      <c r="Z2213" s="24"/>
      <c r="AA2213" s="24"/>
    </row>
    <row r="2214" spans="1:27">
      <c r="A2214" s="24" t="s">
        <v>709</v>
      </c>
      <c r="B2214" s="24" t="s">
        <v>965</v>
      </c>
      <c r="C2214" s="23">
        <v>0.5</v>
      </c>
      <c r="D2214" s="47">
        <v>45027</v>
      </c>
      <c r="E2214" s="24"/>
      <c r="F2214" s="510">
        <v>4</v>
      </c>
      <c r="G2214" s="24">
        <v>11.5</v>
      </c>
      <c r="H2214" s="24">
        <v>4.9350000000000005</v>
      </c>
      <c r="I2214" s="988">
        <v>0.42913043478260876</v>
      </c>
      <c r="J2214" s="24">
        <v>11.36</v>
      </c>
      <c r="K2214" s="24">
        <v>11.5</v>
      </c>
      <c r="L2214" s="24">
        <v>6.27</v>
      </c>
      <c r="M2214" s="23">
        <v>18.3</v>
      </c>
      <c r="N2214" s="24">
        <v>0.21751898734177214</v>
      </c>
      <c r="O2214" s="24">
        <v>0.58619101265822793</v>
      </c>
      <c r="P2214" s="24">
        <v>0.80371000000000004</v>
      </c>
      <c r="Q2214" s="24">
        <v>0.80549265050322483</v>
      </c>
      <c r="R2214" s="24">
        <v>30.517493876012814</v>
      </c>
      <c r="S2214" s="24" t="s">
        <v>1022</v>
      </c>
      <c r="T2214" s="23">
        <v>1</v>
      </c>
      <c r="U2214" s="23">
        <v>1</v>
      </c>
      <c r="V2214" s="24" t="s">
        <v>1105</v>
      </c>
      <c r="W2214" s="24" t="s">
        <v>815</v>
      </c>
      <c r="X2214" s="24"/>
      <c r="Y2214" s="24"/>
      <c r="Z2214" s="24"/>
      <c r="AA2214" s="24"/>
    </row>
    <row r="2215" spans="1:27">
      <c r="A2215" s="24" t="s">
        <v>709</v>
      </c>
      <c r="B2215" s="24" t="s">
        <v>965</v>
      </c>
      <c r="C2215" s="23">
        <v>1</v>
      </c>
      <c r="D2215" s="47">
        <v>45027</v>
      </c>
      <c r="E2215" s="24"/>
      <c r="F2215" s="510">
        <v>4</v>
      </c>
      <c r="G2215" s="24">
        <v>11.5</v>
      </c>
      <c r="H2215" s="24">
        <v>4.9350000000000005</v>
      </c>
      <c r="I2215" s="988">
        <v>0.42913043478260876</v>
      </c>
      <c r="J2215" s="24">
        <v>11.52</v>
      </c>
      <c r="K2215" s="24">
        <v>11.4</v>
      </c>
      <c r="L2215" s="24" t="s">
        <v>811</v>
      </c>
      <c r="M2215" s="24" t="s">
        <v>811</v>
      </c>
      <c r="N2215" s="24" t="s">
        <v>811</v>
      </c>
      <c r="O2215" s="24" t="s">
        <v>811</v>
      </c>
      <c r="P2215" s="24" t="s">
        <v>815</v>
      </c>
      <c r="Q2215" s="24" t="s">
        <v>811</v>
      </c>
      <c r="R2215" s="24" t="s">
        <v>811</v>
      </c>
      <c r="S2215" s="24" t="s">
        <v>1022</v>
      </c>
      <c r="T2215" s="23">
        <v>1</v>
      </c>
      <c r="U2215" s="23">
        <v>1</v>
      </c>
      <c r="V2215" s="24" t="s">
        <v>1105</v>
      </c>
      <c r="W2215" s="24" t="s">
        <v>815</v>
      </c>
      <c r="X2215" s="24"/>
      <c r="Y2215" s="24"/>
      <c r="Z2215" s="24"/>
      <c r="AA2215" s="24"/>
    </row>
    <row r="2216" spans="1:27">
      <c r="A2216" s="24" t="s">
        <v>709</v>
      </c>
      <c r="B2216" s="24" t="s">
        <v>965</v>
      </c>
      <c r="C2216" s="23">
        <v>2</v>
      </c>
      <c r="D2216" s="47">
        <v>45027</v>
      </c>
      <c r="E2216" s="24"/>
      <c r="F2216" s="510">
        <v>4</v>
      </c>
      <c r="G2216" s="24">
        <v>11.5</v>
      </c>
      <c r="H2216" s="24">
        <v>4.9350000000000005</v>
      </c>
      <c r="I2216" s="988">
        <v>0.42913043478260876</v>
      </c>
      <c r="J2216" s="24">
        <v>11.59</v>
      </c>
      <c r="K2216" s="24">
        <v>11.1</v>
      </c>
      <c r="L2216" s="24" t="s">
        <v>811</v>
      </c>
      <c r="M2216" s="24" t="s">
        <v>811</v>
      </c>
      <c r="N2216" s="24" t="s">
        <v>811</v>
      </c>
      <c r="O2216" s="24" t="s">
        <v>811</v>
      </c>
      <c r="P2216" s="24" t="s">
        <v>815</v>
      </c>
      <c r="Q2216" s="24" t="s">
        <v>811</v>
      </c>
      <c r="R2216" s="24" t="s">
        <v>811</v>
      </c>
      <c r="S2216" s="24" t="s">
        <v>1022</v>
      </c>
      <c r="T2216" s="23">
        <v>1</v>
      </c>
      <c r="U2216" s="23">
        <v>1</v>
      </c>
      <c r="V2216" s="24" t="s">
        <v>1105</v>
      </c>
      <c r="W2216" s="24" t="s">
        <v>815</v>
      </c>
      <c r="X2216" s="24"/>
      <c r="Y2216" s="24"/>
      <c r="Z2216" s="24"/>
      <c r="AA2216" s="24"/>
    </row>
    <row r="2217" spans="1:27">
      <c r="A2217" s="24" t="s">
        <v>709</v>
      </c>
      <c r="B2217" s="24" t="s">
        <v>965</v>
      </c>
      <c r="C2217" s="23">
        <v>3</v>
      </c>
      <c r="D2217" s="47">
        <v>45027</v>
      </c>
      <c r="E2217" s="24"/>
      <c r="F2217" s="510">
        <v>4</v>
      </c>
      <c r="G2217" s="24">
        <v>11.5</v>
      </c>
      <c r="H2217" s="24">
        <v>4.9350000000000005</v>
      </c>
      <c r="I2217" s="988">
        <v>0.42913043478260876</v>
      </c>
      <c r="J2217" s="24">
        <v>11.62</v>
      </c>
      <c r="K2217" s="24">
        <v>11</v>
      </c>
      <c r="L2217" s="24">
        <v>6.35</v>
      </c>
      <c r="M2217" s="24">
        <v>16.399999999999999</v>
      </c>
      <c r="N2217" s="24">
        <v>0.60044303797468335</v>
      </c>
      <c r="O2217" s="24">
        <v>0.1513569620253167</v>
      </c>
      <c r="P2217" s="24">
        <v>0.75180000000000002</v>
      </c>
      <c r="Q2217" s="24">
        <v>1.3760499446096759</v>
      </c>
      <c r="R2217" s="24">
        <v>29.711954022988508</v>
      </c>
      <c r="S2217" s="24" t="s">
        <v>1022</v>
      </c>
      <c r="T2217" s="23">
        <v>1</v>
      </c>
      <c r="U2217" s="23">
        <v>1</v>
      </c>
      <c r="V2217" s="24" t="s">
        <v>1105</v>
      </c>
      <c r="W2217" s="24" t="s">
        <v>815</v>
      </c>
      <c r="X2217" s="24"/>
      <c r="Y2217" s="24"/>
      <c r="Z2217" s="24"/>
      <c r="AA2217" s="24"/>
    </row>
    <row r="2218" spans="1:27">
      <c r="A2218" s="24" t="s">
        <v>709</v>
      </c>
      <c r="B2218" s="24" t="s">
        <v>965</v>
      </c>
      <c r="C2218" s="23">
        <v>4</v>
      </c>
      <c r="D2218" s="47">
        <v>45027</v>
      </c>
      <c r="E2218" s="24"/>
      <c r="F2218" s="510">
        <v>4</v>
      </c>
      <c r="G2218" s="24">
        <v>11.5</v>
      </c>
      <c r="H2218" s="24">
        <v>4.9350000000000005</v>
      </c>
      <c r="I2218" s="988">
        <v>0.42913043478260876</v>
      </c>
      <c r="J2218" s="24">
        <v>11.66</v>
      </c>
      <c r="K2218" s="24">
        <v>10.7</v>
      </c>
      <c r="L2218" s="24" t="s">
        <v>811</v>
      </c>
      <c r="M2218" s="24" t="s">
        <v>811</v>
      </c>
      <c r="N2218" s="24" t="s">
        <v>811</v>
      </c>
      <c r="O2218" s="24" t="s">
        <v>811</v>
      </c>
      <c r="P2218" s="24" t="s">
        <v>815</v>
      </c>
      <c r="Q2218" s="24" t="s">
        <v>811</v>
      </c>
      <c r="R2218" s="24" t="s">
        <v>811</v>
      </c>
      <c r="S2218" s="24" t="s">
        <v>1022</v>
      </c>
      <c r="T2218" s="23">
        <v>1</v>
      </c>
      <c r="U2218" s="23">
        <v>1</v>
      </c>
      <c r="V2218" s="24" t="s">
        <v>1105</v>
      </c>
      <c r="W2218" s="24" t="s">
        <v>815</v>
      </c>
      <c r="X2218" s="24"/>
      <c r="Y2218" s="24"/>
      <c r="Z2218" s="24"/>
      <c r="AA2218" s="24"/>
    </row>
    <row r="2219" spans="1:27">
      <c r="A2219" s="24" t="s">
        <v>709</v>
      </c>
      <c r="B2219" s="24" t="s">
        <v>965</v>
      </c>
      <c r="C2219" s="23">
        <v>5</v>
      </c>
      <c r="D2219" s="47">
        <v>45027</v>
      </c>
      <c r="E2219" s="24"/>
      <c r="F2219" s="510">
        <v>4</v>
      </c>
      <c r="G2219" s="24">
        <v>11.5</v>
      </c>
      <c r="H2219" s="24">
        <v>4.9350000000000005</v>
      </c>
      <c r="I2219" s="988">
        <v>0.42913043478260876</v>
      </c>
      <c r="J2219" s="24">
        <v>11.76</v>
      </c>
      <c r="K2219" s="24">
        <v>10</v>
      </c>
      <c r="L2219" s="24" t="s">
        <v>811</v>
      </c>
      <c r="M2219" s="24" t="s">
        <v>811</v>
      </c>
      <c r="N2219" s="24" t="s">
        <v>811</v>
      </c>
      <c r="O2219" s="24" t="s">
        <v>811</v>
      </c>
      <c r="P2219" s="24" t="s">
        <v>815</v>
      </c>
      <c r="Q2219" s="24" t="s">
        <v>811</v>
      </c>
      <c r="R2219" s="24" t="s">
        <v>811</v>
      </c>
      <c r="S2219" s="24" t="s">
        <v>1022</v>
      </c>
      <c r="T2219" s="23">
        <v>1</v>
      </c>
      <c r="U2219" s="23">
        <v>1</v>
      </c>
      <c r="V2219" s="24" t="s">
        <v>1105</v>
      </c>
      <c r="W2219" s="24" t="s">
        <v>815</v>
      </c>
      <c r="X2219" s="24"/>
      <c r="Y2219" s="24"/>
      <c r="Z2219" s="24"/>
      <c r="AA2219" s="24"/>
    </row>
    <row r="2220" spans="1:27">
      <c r="A2220" s="24" t="s">
        <v>709</v>
      </c>
      <c r="B2220" s="24" t="s">
        <v>965</v>
      </c>
      <c r="C2220" s="23">
        <v>6</v>
      </c>
      <c r="D2220" s="47">
        <v>45027</v>
      </c>
      <c r="E2220" s="24"/>
      <c r="F2220" s="510">
        <v>4</v>
      </c>
      <c r="G2220" s="24">
        <v>11.5</v>
      </c>
      <c r="H2220" s="24">
        <v>4.9350000000000005</v>
      </c>
      <c r="I2220" s="988">
        <v>0.42913043478260876</v>
      </c>
      <c r="J2220" s="24">
        <v>11.92</v>
      </c>
      <c r="K2220" s="24">
        <v>9</v>
      </c>
      <c r="L2220" s="24" t="s">
        <v>811</v>
      </c>
      <c r="M2220" s="24" t="s">
        <v>811</v>
      </c>
      <c r="N2220" s="24" t="s">
        <v>811</v>
      </c>
      <c r="O2220" s="24" t="s">
        <v>811</v>
      </c>
      <c r="P2220" s="24" t="s">
        <v>815</v>
      </c>
      <c r="Q2220" s="24" t="s">
        <v>811</v>
      </c>
      <c r="R2220" s="24" t="s">
        <v>811</v>
      </c>
      <c r="S2220" s="24" t="s">
        <v>1022</v>
      </c>
      <c r="T2220" s="23">
        <v>1</v>
      </c>
      <c r="U2220" s="23">
        <v>1</v>
      </c>
      <c r="V2220" s="24" t="s">
        <v>1105</v>
      </c>
      <c r="W2220" s="24" t="s">
        <v>815</v>
      </c>
      <c r="X2220" s="24"/>
      <c r="Y2220" s="24"/>
      <c r="Z2220" s="24"/>
      <c r="AA2220" s="24"/>
    </row>
    <row r="2221" spans="1:27">
      <c r="A2221" s="24" t="s">
        <v>709</v>
      </c>
      <c r="B2221" s="24" t="s">
        <v>965</v>
      </c>
      <c r="C2221" s="23">
        <v>7</v>
      </c>
      <c r="D2221" s="47">
        <v>45027</v>
      </c>
      <c r="E2221" s="24"/>
      <c r="F2221" s="510">
        <v>4</v>
      </c>
      <c r="G2221" s="24">
        <v>11.5</v>
      </c>
      <c r="H2221" s="24">
        <v>4.9350000000000005</v>
      </c>
      <c r="I2221" s="988">
        <v>0.42913043478260876</v>
      </c>
      <c r="J2221" s="24">
        <v>12</v>
      </c>
      <c r="K2221" s="24">
        <v>8.3000000000000007</v>
      </c>
      <c r="L2221" s="24" t="s">
        <v>811</v>
      </c>
      <c r="M2221" s="24" t="s">
        <v>811</v>
      </c>
      <c r="N2221" s="24" t="s">
        <v>811</v>
      </c>
      <c r="O2221" s="24" t="s">
        <v>811</v>
      </c>
      <c r="P2221" s="24" t="s">
        <v>815</v>
      </c>
      <c r="Q2221" s="24" t="s">
        <v>811</v>
      </c>
      <c r="R2221" s="24" t="s">
        <v>811</v>
      </c>
      <c r="S2221" s="24" t="s">
        <v>1022</v>
      </c>
      <c r="T2221" s="23">
        <v>1</v>
      </c>
      <c r="U2221" s="23">
        <v>1</v>
      </c>
      <c r="V2221" s="24" t="s">
        <v>1105</v>
      </c>
      <c r="W2221" s="24" t="s">
        <v>815</v>
      </c>
      <c r="X2221" s="24"/>
      <c r="Y2221" s="24"/>
      <c r="Z2221" s="24"/>
      <c r="AA2221" s="24"/>
    </row>
    <row r="2222" spans="1:27">
      <c r="A2222" s="24" t="s">
        <v>709</v>
      </c>
      <c r="B2222" s="24" t="s">
        <v>965</v>
      </c>
      <c r="C2222" s="23">
        <v>8</v>
      </c>
      <c r="D2222" s="47">
        <v>45027</v>
      </c>
      <c r="E2222" s="24"/>
      <c r="F2222" s="510">
        <v>4</v>
      </c>
      <c r="G2222" s="24">
        <v>11.5</v>
      </c>
      <c r="H2222" s="24">
        <v>4.9350000000000005</v>
      </c>
      <c r="I2222" s="988">
        <v>0.42913043478260876</v>
      </c>
      <c r="J2222" s="24">
        <v>11.4</v>
      </c>
      <c r="K2222" s="24">
        <v>7.3</v>
      </c>
      <c r="L2222" s="24" t="s">
        <v>811</v>
      </c>
      <c r="M2222" s="24" t="s">
        <v>811</v>
      </c>
      <c r="N2222" s="24" t="s">
        <v>811</v>
      </c>
      <c r="O2222" s="24" t="s">
        <v>811</v>
      </c>
      <c r="P2222" s="24" t="s">
        <v>815</v>
      </c>
      <c r="Q2222" s="24" t="s">
        <v>811</v>
      </c>
      <c r="R2222" s="24" t="s">
        <v>811</v>
      </c>
      <c r="S2222" s="24" t="s">
        <v>1022</v>
      </c>
      <c r="T2222" s="23">
        <v>1</v>
      </c>
      <c r="U2222" s="23">
        <v>1</v>
      </c>
      <c r="V2222" s="24" t="s">
        <v>1105</v>
      </c>
      <c r="W2222" s="24" t="s">
        <v>815</v>
      </c>
      <c r="X2222" s="24"/>
      <c r="Y2222" s="24"/>
      <c r="Z2222" s="24"/>
      <c r="AA2222" s="24"/>
    </row>
    <row r="2223" spans="1:27">
      <c r="A2223" s="24" t="s">
        <v>709</v>
      </c>
      <c r="B2223" s="24" t="s">
        <v>965</v>
      </c>
      <c r="C2223" s="23">
        <v>9</v>
      </c>
      <c r="D2223" s="47">
        <v>45027</v>
      </c>
      <c r="E2223" s="24"/>
      <c r="F2223" s="510">
        <v>4</v>
      </c>
      <c r="G2223" s="24">
        <v>11.5</v>
      </c>
      <c r="H2223" s="24">
        <v>4.9350000000000005</v>
      </c>
      <c r="I2223" s="988">
        <v>0.42913043478260876</v>
      </c>
      <c r="J2223" s="24">
        <v>10.85</v>
      </c>
      <c r="K2223" s="24">
        <v>7.1</v>
      </c>
      <c r="L2223" s="24">
        <v>6.14</v>
      </c>
      <c r="M2223" s="24">
        <v>16.100000000000001</v>
      </c>
      <c r="N2223" s="24">
        <v>0.81569620253164554</v>
      </c>
      <c r="O2223" s="24">
        <v>0.6342037974683542</v>
      </c>
      <c r="P2223" s="24">
        <v>1.4498999999999997</v>
      </c>
      <c r="Q2223" s="71">
        <v>0.80549265050322483</v>
      </c>
      <c r="R2223" s="24">
        <v>28.369387601281325</v>
      </c>
      <c r="S2223" s="24" t="s">
        <v>1022</v>
      </c>
      <c r="T2223" s="23">
        <v>1</v>
      </c>
      <c r="U2223" s="23">
        <v>1</v>
      </c>
      <c r="V2223" s="24" t="s">
        <v>1105</v>
      </c>
      <c r="W2223" s="24" t="s">
        <v>815</v>
      </c>
      <c r="X2223" s="24"/>
      <c r="Y2223" s="24"/>
      <c r="Z2223" s="24"/>
      <c r="AA2223" s="24"/>
    </row>
    <row r="2224" spans="1:27">
      <c r="A2224" s="24" t="s">
        <v>709</v>
      </c>
      <c r="B2224" s="24" t="s">
        <v>965</v>
      </c>
      <c r="C2224" s="23">
        <v>10</v>
      </c>
      <c r="D2224" s="47">
        <v>45027</v>
      </c>
      <c r="E2224" s="24"/>
      <c r="F2224" s="510">
        <v>4</v>
      </c>
      <c r="G2224" s="24">
        <v>11.5</v>
      </c>
      <c r="H2224" s="24">
        <v>4.9350000000000005</v>
      </c>
      <c r="I2224" s="988">
        <v>0.42913043478260876</v>
      </c>
      <c r="J2224" s="24">
        <v>10.199999999999999</v>
      </c>
      <c r="K2224" s="24">
        <v>7</v>
      </c>
      <c r="L2224" s="24">
        <v>6.09</v>
      </c>
      <c r="M2224" s="24">
        <v>16.399999999999999</v>
      </c>
      <c r="N2224" s="24">
        <v>0.28322784810126583</v>
      </c>
      <c r="O2224" s="24">
        <v>1.4709721518987344</v>
      </c>
      <c r="P2224" s="24">
        <v>1.7542000000000002</v>
      </c>
      <c r="Q2224" s="71">
        <v>1.0068658131290309</v>
      </c>
      <c r="R2224" s="24">
        <v>31.323033729037121</v>
      </c>
      <c r="S2224" s="24" t="s">
        <v>1022</v>
      </c>
      <c r="T2224" s="23">
        <v>1</v>
      </c>
      <c r="U2224" s="23">
        <v>1</v>
      </c>
      <c r="V2224" s="24" t="s">
        <v>1105</v>
      </c>
      <c r="W2224" s="24" t="s">
        <v>815</v>
      </c>
      <c r="X2224" s="24"/>
      <c r="Y2224" s="24"/>
      <c r="Z2224" s="24"/>
      <c r="AA2224" s="24"/>
    </row>
    <row r="2225" spans="1:27">
      <c r="A2225" s="24" t="s">
        <v>709</v>
      </c>
      <c r="B2225" s="24" t="s">
        <v>965</v>
      </c>
      <c r="C2225" s="23">
        <v>0.5</v>
      </c>
      <c r="D2225" s="47">
        <v>45169</v>
      </c>
      <c r="E2225" s="24"/>
      <c r="F2225" s="510">
        <v>4</v>
      </c>
      <c r="G2225" s="24">
        <v>11.1</v>
      </c>
      <c r="H2225" s="24">
        <v>3.15</v>
      </c>
      <c r="I2225" s="988">
        <v>0.28378378378378377</v>
      </c>
      <c r="J2225" s="24">
        <v>8.1199999999999992</v>
      </c>
      <c r="K2225" s="24">
        <v>24.2</v>
      </c>
      <c r="L2225" s="24">
        <v>6.43</v>
      </c>
      <c r="M2225" s="24">
        <v>16.2</v>
      </c>
      <c r="N2225" s="24">
        <v>2.0845569620253168</v>
      </c>
      <c r="O2225" s="24">
        <v>0.34984303797468363</v>
      </c>
      <c r="P2225" s="24">
        <v>2.4344000000000006</v>
      </c>
      <c r="Q2225" s="24">
        <v>0.80887622425289174</v>
      </c>
      <c r="R2225" s="24">
        <v>23.108922783603401</v>
      </c>
      <c r="S2225" s="24" t="s">
        <v>1025</v>
      </c>
      <c r="T2225" s="23">
        <v>2</v>
      </c>
      <c r="U2225" s="23">
        <v>4</v>
      </c>
      <c r="V2225" s="24" t="s">
        <v>1260</v>
      </c>
      <c r="W2225" s="24" t="s">
        <v>815</v>
      </c>
      <c r="X2225" s="24"/>
      <c r="Y2225" s="24"/>
      <c r="Z2225" s="24"/>
      <c r="AA2225" s="24"/>
    </row>
    <row r="2226" spans="1:27">
      <c r="A2226" s="24" t="s">
        <v>709</v>
      </c>
      <c r="B2226" s="24" t="s">
        <v>965</v>
      </c>
      <c r="C2226" s="23">
        <v>1</v>
      </c>
      <c r="D2226" s="47">
        <v>45169</v>
      </c>
      <c r="E2226" s="24"/>
      <c r="F2226" s="510">
        <v>4</v>
      </c>
      <c r="G2226" s="24">
        <v>11.1</v>
      </c>
      <c r="H2226" s="24">
        <v>3.15</v>
      </c>
      <c r="I2226" s="988">
        <v>0.28378378378378377</v>
      </c>
      <c r="J2226" s="24">
        <v>8.11</v>
      </c>
      <c r="K2226" s="24">
        <v>24.3</v>
      </c>
      <c r="L2226" s="24" t="s">
        <v>811</v>
      </c>
      <c r="M2226" s="24" t="s">
        <v>811</v>
      </c>
      <c r="N2226" s="24" t="s">
        <v>811</v>
      </c>
      <c r="O2226" s="24" t="s">
        <v>811</v>
      </c>
      <c r="P2226" s="24" t="s">
        <v>815</v>
      </c>
      <c r="Q2226" s="24" t="s">
        <v>811</v>
      </c>
      <c r="R2226" s="24" t="s">
        <v>811</v>
      </c>
      <c r="S2226" s="24" t="s">
        <v>1025</v>
      </c>
      <c r="T2226" s="23">
        <v>2</v>
      </c>
      <c r="U2226" s="23">
        <v>4</v>
      </c>
      <c r="V2226" s="24" t="s">
        <v>1260</v>
      </c>
      <c r="W2226" s="24" t="s">
        <v>815</v>
      </c>
      <c r="X2226" s="24"/>
      <c r="Y2226" s="24"/>
      <c r="Z2226" s="24"/>
      <c r="AA2226" s="24"/>
    </row>
    <row r="2227" spans="1:27">
      <c r="A2227" s="24" t="s">
        <v>709</v>
      </c>
      <c r="B2227" s="24" t="s">
        <v>965</v>
      </c>
      <c r="C2227" s="23">
        <v>2</v>
      </c>
      <c r="D2227" s="47">
        <v>45169</v>
      </c>
      <c r="E2227" s="24"/>
      <c r="F2227" s="510">
        <v>4</v>
      </c>
      <c r="G2227" s="24">
        <v>11.1</v>
      </c>
      <c r="H2227" s="24">
        <v>3.15</v>
      </c>
      <c r="I2227" s="988">
        <v>0.28378378378378377</v>
      </c>
      <c r="J2227" s="24">
        <v>8.1</v>
      </c>
      <c r="K2227" s="24">
        <v>24.3</v>
      </c>
      <c r="L2227" s="24" t="s">
        <v>811</v>
      </c>
      <c r="M2227" s="24" t="s">
        <v>811</v>
      </c>
      <c r="N2227" s="24" t="s">
        <v>811</v>
      </c>
      <c r="O2227" s="24" t="s">
        <v>811</v>
      </c>
      <c r="P2227" s="24" t="s">
        <v>815</v>
      </c>
      <c r="Q2227" s="24" t="s">
        <v>811</v>
      </c>
      <c r="R2227" s="24" t="s">
        <v>811</v>
      </c>
      <c r="S2227" s="24" t="s">
        <v>1025</v>
      </c>
      <c r="T2227" s="23">
        <v>2</v>
      </c>
      <c r="U2227" s="23">
        <v>4</v>
      </c>
      <c r="V2227" s="24" t="s">
        <v>1260</v>
      </c>
      <c r="W2227" s="24" t="s">
        <v>815</v>
      </c>
      <c r="X2227" s="24"/>
      <c r="Y2227" s="24"/>
      <c r="Z2227" s="24"/>
      <c r="AA2227" s="24"/>
    </row>
    <row r="2228" spans="1:27">
      <c r="A2228" s="24" t="s">
        <v>709</v>
      </c>
      <c r="B2228" s="24" t="s">
        <v>965</v>
      </c>
      <c r="C2228" s="23">
        <v>3</v>
      </c>
      <c r="D2228" s="47">
        <v>45169</v>
      </c>
      <c r="E2228" s="24"/>
      <c r="F2228" s="510">
        <v>4</v>
      </c>
      <c r="G2228" s="24">
        <v>11.1</v>
      </c>
      <c r="H2228" s="24">
        <v>3.15</v>
      </c>
      <c r="I2228" s="988">
        <v>0.28378378378378377</v>
      </c>
      <c r="J2228" s="24">
        <v>8.08</v>
      </c>
      <c r="K2228" s="24">
        <v>24.3</v>
      </c>
      <c r="L2228" s="24">
        <v>6.43</v>
      </c>
      <c r="M2228" s="24">
        <v>16.600000000000001</v>
      </c>
      <c r="N2228" s="24">
        <v>1.4116075949367091</v>
      </c>
      <c r="O2228" s="24">
        <v>0.24772240506329099</v>
      </c>
      <c r="P2228" s="24">
        <v>1.65933</v>
      </c>
      <c r="Q2228" s="24">
        <v>0.30771984784068029</v>
      </c>
      <c r="R2228" s="24">
        <v>24.3386653956149</v>
      </c>
      <c r="S2228" s="24" t="s">
        <v>1025</v>
      </c>
      <c r="T2228" s="23">
        <v>2</v>
      </c>
      <c r="U2228" s="23">
        <v>4</v>
      </c>
      <c r="V2228" s="24" t="s">
        <v>1260</v>
      </c>
      <c r="W2228" s="24" t="s">
        <v>815</v>
      </c>
      <c r="X2228" s="24"/>
      <c r="Y2228" s="24"/>
      <c r="Z2228" s="24"/>
      <c r="AA2228" s="24"/>
    </row>
    <row r="2229" spans="1:27">
      <c r="A2229" s="24" t="s">
        <v>709</v>
      </c>
      <c r="B2229" s="24" t="s">
        <v>965</v>
      </c>
      <c r="C2229" s="23">
        <v>4</v>
      </c>
      <c r="D2229" s="47">
        <v>45169</v>
      </c>
      <c r="E2229" s="24"/>
      <c r="F2229" s="510">
        <v>4</v>
      </c>
      <c r="G2229" s="24">
        <v>11.1</v>
      </c>
      <c r="H2229" s="24">
        <v>3.15</v>
      </c>
      <c r="I2229" s="988">
        <v>0.28378378378378377</v>
      </c>
      <c r="J2229" s="24">
        <v>8.08</v>
      </c>
      <c r="K2229" s="24">
        <v>24.2</v>
      </c>
      <c r="L2229" s="24" t="s">
        <v>811</v>
      </c>
      <c r="M2229" s="24" t="s">
        <v>811</v>
      </c>
      <c r="N2229" s="24" t="s">
        <v>811</v>
      </c>
      <c r="O2229" s="24" t="s">
        <v>811</v>
      </c>
      <c r="P2229" s="24" t="s">
        <v>815</v>
      </c>
      <c r="Q2229" s="24" t="s">
        <v>811</v>
      </c>
      <c r="R2229" s="24" t="s">
        <v>811</v>
      </c>
      <c r="S2229" s="24" t="s">
        <v>1025</v>
      </c>
      <c r="T2229" s="23">
        <v>2</v>
      </c>
      <c r="U2229" s="23">
        <v>4</v>
      </c>
      <c r="V2229" s="24" t="s">
        <v>1260</v>
      </c>
      <c r="W2229" s="24" t="s">
        <v>815</v>
      </c>
      <c r="X2229" s="24"/>
      <c r="Y2229" s="24"/>
      <c r="Z2229" s="24"/>
      <c r="AA2229" s="24"/>
    </row>
    <row r="2230" spans="1:27">
      <c r="A2230" s="24" t="s">
        <v>709</v>
      </c>
      <c r="B2230" s="24" t="s">
        <v>965</v>
      </c>
      <c r="C2230" s="23">
        <v>5</v>
      </c>
      <c r="D2230" s="47">
        <v>45169</v>
      </c>
      <c r="E2230" s="24"/>
      <c r="F2230" s="510">
        <v>4</v>
      </c>
      <c r="G2230" s="24">
        <v>11.1</v>
      </c>
      <c r="H2230" s="24">
        <v>3.15</v>
      </c>
      <c r="I2230" s="988">
        <v>0.28378378378378377</v>
      </c>
      <c r="J2230" s="24">
        <v>8.09</v>
      </c>
      <c r="K2230" s="24">
        <v>24.2</v>
      </c>
      <c r="L2230" s="24" t="s">
        <v>811</v>
      </c>
      <c r="M2230" s="24" t="s">
        <v>811</v>
      </c>
      <c r="N2230" s="24" t="s">
        <v>811</v>
      </c>
      <c r="O2230" s="24" t="s">
        <v>811</v>
      </c>
      <c r="P2230" s="24" t="s">
        <v>815</v>
      </c>
      <c r="Q2230" s="24" t="s">
        <v>811</v>
      </c>
      <c r="R2230" s="24" t="s">
        <v>811</v>
      </c>
      <c r="S2230" s="24" t="s">
        <v>1025</v>
      </c>
      <c r="T2230" s="23">
        <v>2</v>
      </c>
      <c r="U2230" s="23">
        <v>4</v>
      </c>
      <c r="V2230" s="24" t="s">
        <v>1260</v>
      </c>
      <c r="W2230" s="24" t="s">
        <v>815</v>
      </c>
      <c r="X2230" s="24"/>
      <c r="Y2230" s="24"/>
      <c r="Z2230" s="24"/>
      <c r="AA2230" s="24"/>
    </row>
    <row r="2231" spans="1:27">
      <c r="A2231" s="24" t="s">
        <v>709</v>
      </c>
      <c r="B2231" s="24" t="s">
        <v>965</v>
      </c>
      <c r="C2231" s="23">
        <v>6</v>
      </c>
      <c r="D2231" s="47">
        <v>45169</v>
      </c>
      <c r="E2231" s="24"/>
      <c r="F2231" s="510">
        <v>4</v>
      </c>
      <c r="G2231" s="24">
        <v>11.1</v>
      </c>
      <c r="H2231" s="24">
        <v>3.15</v>
      </c>
      <c r="I2231" s="988">
        <v>0.28378378378378377</v>
      </c>
      <c r="J2231" s="24">
        <v>8.83</v>
      </c>
      <c r="K2231" s="24">
        <v>21.7</v>
      </c>
      <c r="L2231" s="24" t="s">
        <v>811</v>
      </c>
      <c r="M2231" s="24" t="s">
        <v>811</v>
      </c>
      <c r="N2231" s="24" t="s">
        <v>811</v>
      </c>
      <c r="O2231" s="24" t="s">
        <v>811</v>
      </c>
      <c r="P2231" s="24" t="s">
        <v>815</v>
      </c>
      <c r="Q2231" s="24" t="s">
        <v>811</v>
      </c>
      <c r="R2231" s="24" t="s">
        <v>811</v>
      </c>
      <c r="S2231" s="24" t="s">
        <v>1025</v>
      </c>
      <c r="T2231" s="23">
        <v>2</v>
      </c>
      <c r="U2231" s="23">
        <v>4</v>
      </c>
      <c r="V2231" s="24" t="s">
        <v>1260</v>
      </c>
      <c r="W2231" s="24" t="s">
        <v>815</v>
      </c>
      <c r="X2231" s="24"/>
      <c r="Y2231" s="24"/>
      <c r="Z2231" s="24"/>
      <c r="AA2231" s="24"/>
    </row>
    <row r="2232" spans="1:27">
      <c r="A2232" s="24" t="s">
        <v>709</v>
      </c>
      <c r="B2232" s="24" t="s">
        <v>965</v>
      </c>
      <c r="C2232" s="23">
        <v>7</v>
      </c>
      <c r="D2232" s="47">
        <v>45169</v>
      </c>
      <c r="E2232" s="24"/>
      <c r="F2232" s="510">
        <v>4</v>
      </c>
      <c r="G2232" s="24">
        <v>11.1</v>
      </c>
      <c r="H2232" s="24">
        <v>3.15</v>
      </c>
      <c r="I2232" s="988">
        <v>0.28378378378378377</v>
      </c>
      <c r="J2232" s="24">
        <v>7.7</v>
      </c>
      <c r="K2232" s="24">
        <v>17.5</v>
      </c>
      <c r="L2232" s="24" t="s">
        <v>811</v>
      </c>
      <c r="M2232" s="24" t="s">
        <v>811</v>
      </c>
      <c r="N2232" s="24" t="s">
        <v>811</v>
      </c>
      <c r="O2232" s="24" t="s">
        <v>811</v>
      </c>
      <c r="P2232" s="24" t="s">
        <v>815</v>
      </c>
      <c r="Q2232" s="24" t="s">
        <v>811</v>
      </c>
      <c r="R2232" s="24" t="s">
        <v>811</v>
      </c>
      <c r="S2232" s="24" t="s">
        <v>1025</v>
      </c>
      <c r="T2232" s="23">
        <v>2</v>
      </c>
      <c r="U2232" s="23">
        <v>4</v>
      </c>
      <c r="V2232" s="24" t="s">
        <v>1260</v>
      </c>
      <c r="W2232" s="24" t="s">
        <v>815</v>
      </c>
      <c r="X2232" s="24"/>
      <c r="Y2232" s="24"/>
      <c r="Z2232" s="24"/>
      <c r="AA2232" s="24"/>
    </row>
    <row r="2233" spans="1:27">
      <c r="A2233" s="24" t="s">
        <v>709</v>
      </c>
      <c r="B2233" s="24" t="s">
        <v>965</v>
      </c>
      <c r="C2233" s="23">
        <v>8</v>
      </c>
      <c r="D2233" s="47">
        <v>45169</v>
      </c>
      <c r="E2233" s="24"/>
      <c r="F2233" s="510">
        <v>4</v>
      </c>
      <c r="G2233" s="24">
        <v>11.1</v>
      </c>
      <c r="H2233" s="24">
        <v>3.15</v>
      </c>
      <c r="I2233" s="988">
        <v>0.28378378378378377</v>
      </c>
      <c r="J2233" s="24">
        <v>0.98</v>
      </c>
      <c r="K2233" s="24">
        <v>13.8</v>
      </c>
      <c r="L2233" s="24" t="s">
        <v>811</v>
      </c>
      <c r="M2233" s="24" t="s">
        <v>811</v>
      </c>
      <c r="N2233" s="24" t="s">
        <v>811</v>
      </c>
      <c r="O2233" s="24" t="s">
        <v>811</v>
      </c>
      <c r="P2233" s="24" t="s">
        <v>815</v>
      </c>
      <c r="Q2233" s="24" t="s">
        <v>811</v>
      </c>
      <c r="R2233" s="24" t="s">
        <v>811</v>
      </c>
      <c r="S2233" s="24" t="s">
        <v>1025</v>
      </c>
      <c r="T2233" s="23">
        <v>2</v>
      </c>
      <c r="U2233" s="23">
        <v>4</v>
      </c>
      <c r="V2233" s="24" t="s">
        <v>1260</v>
      </c>
      <c r="W2233" s="24" t="s">
        <v>815</v>
      </c>
      <c r="X2233" s="24"/>
      <c r="Y2233" s="24"/>
      <c r="Z2233" s="24"/>
      <c r="AA2233" s="24"/>
    </row>
    <row r="2234" spans="1:27">
      <c r="A2234" s="24" t="s">
        <v>709</v>
      </c>
      <c r="B2234" s="24" t="s">
        <v>965</v>
      </c>
      <c r="C2234" s="23">
        <v>9</v>
      </c>
      <c r="D2234" s="47">
        <v>45169</v>
      </c>
      <c r="E2234" s="24"/>
      <c r="F2234" s="510">
        <v>4</v>
      </c>
      <c r="G2234" s="24">
        <v>11.1</v>
      </c>
      <c r="H2234" s="24">
        <v>3.15</v>
      </c>
      <c r="I2234" s="988">
        <v>0.28378378378378377</v>
      </c>
      <c r="J2234" s="24">
        <v>0.37</v>
      </c>
      <c r="K2234" s="24">
        <v>13.1</v>
      </c>
      <c r="L2234" s="24">
        <v>5.94</v>
      </c>
      <c r="M2234" s="24">
        <v>23.9</v>
      </c>
      <c r="N2234" s="24">
        <v>3.2854430379746837</v>
      </c>
      <c r="O2234" s="24">
        <v>4.3956962025317049E-2</v>
      </c>
      <c r="P2234" s="24">
        <v>3.3294000000000006</v>
      </c>
      <c r="Q2234" s="24">
        <v>0.38464980980085034</v>
      </c>
      <c r="R2234" s="24">
        <v>21.879180171592001</v>
      </c>
      <c r="S2234" s="24" t="s">
        <v>1025</v>
      </c>
      <c r="T2234" s="23">
        <v>2</v>
      </c>
      <c r="U2234" s="23">
        <v>4</v>
      </c>
      <c r="V2234" s="24" t="s">
        <v>1260</v>
      </c>
      <c r="W2234" s="24" t="s">
        <v>815</v>
      </c>
      <c r="X2234" s="24"/>
      <c r="Y2234" s="24"/>
      <c r="Z2234" s="24"/>
      <c r="AA2234" s="24"/>
    </row>
    <row r="2235" spans="1:27">
      <c r="A2235" s="24" t="s">
        <v>709</v>
      </c>
      <c r="B2235" s="24" t="s">
        <v>965</v>
      </c>
      <c r="C2235" s="23">
        <v>10</v>
      </c>
      <c r="D2235" s="47">
        <v>45169</v>
      </c>
      <c r="E2235" s="24"/>
      <c r="F2235" s="510">
        <v>4</v>
      </c>
      <c r="G2235" s="24">
        <v>11.1</v>
      </c>
      <c r="H2235" s="24">
        <v>3.15</v>
      </c>
      <c r="I2235" s="988">
        <v>0.28378378378378377</v>
      </c>
      <c r="J2235" s="24">
        <v>0.28999999999999998</v>
      </c>
      <c r="K2235" s="24">
        <v>11.3</v>
      </c>
      <c r="L2235" s="24">
        <v>6.17</v>
      </c>
      <c r="M2235" s="24">
        <v>37.5</v>
      </c>
      <c r="N2235" s="24">
        <v>21.525316455696199</v>
      </c>
      <c r="O2235" s="24">
        <v>2.5000000000000001E-2</v>
      </c>
      <c r="P2235" s="24">
        <v>21.550316455696198</v>
      </c>
      <c r="Q2235" s="24">
        <v>0.73534202204808363</v>
      </c>
      <c r="R2235" s="24">
        <v>27.484518589132499</v>
      </c>
      <c r="S2235" s="24" t="s">
        <v>1025</v>
      </c>
      <c r="T2235" s="23">
        <v>2</v>
      </c>
      <c r="U2235" s="23">
        <v>4</v>
      </c>
      <c r="V2235" s="24" t="s">
        <v>1260</v>
      </c>
      <c r="W2235" s="24" t="s">
        <v>815</v>
      </c>
      <c r="X2235" s="24"/>
      <c r="Y2235" s="24"/>
      <c r="Z2235" s="24"/>
      <c r="AA2235" s="24"/>
    </row>
    <row r="2236" spans="1:27">
      <c r="A2236" s="24" t="s">
        <v>709</v>
      </c>
      <c r="B2236" s="24" t="s">
        <v>998</v>
      </c>
      <c r="C2236" s="23">
        <v>0.5</v>
      </c>
      <c r="D2236" s="47">
        <v>45167</v>
      </c>
      <c r="E2236" s="24"/>
      <c r="F2236" s="510">
        <v>2</v>
      </c>
      <c r="G2236" s="24">
        <v>5.2</v>
      </c>
      <c r="H2236" s="24">
        <v>2.15</v>
      </c>
      <c r="I2236" s="988">
        <v>0.41346153846153844</v>
      </c>
      <c r="J2236" s="24">
        <v>6.71</v>
      </c>
      <c r="K2236" s="23">
        <v>23.5</v>
      </c>
      <c r="L2236" s="24">
        <v>5.43</v>
      </c>
      <c r="M2236" s="24">
        <v>5.6999999999999993</v>
      </c>
      <c r="N2236" s="24">
        <v>10.921265822784811</v>
      </c>
      <c r="O2236" s="24">
        <v>0.14093417721518986</v>
      </c>
      <c r="P2236" s="24">
        <v>11.062200000000001</v>
      </c>
      <c r="Q2236" s="24">
        <v>0.50004475274110549</v>
      </c>
      <c r="R2236" s="24">
        <v>26.912545281220201</v>
      </c>
      <c r="S2236" s="24" t="s">
        <v>1025</v>
      </c>
      <c r="T2236" s="23">
        <v>6</v>
      </c>
      <c r="U2236" s="23">
        <v>1</v>
      </c>
      <c r="V2236" s="24" t="s">
        <v>1261</v>
      </c>
      <c r="W2236" s="24" t="s">
        <v>815</v>
      </c>
      <c r="X2236" s="24"/>
      <c r="Y2236" s="24"/>
      <c r="Z2236" s="24"/>
      <c r="AA2236" s="24"/>
    </row>
    <row r="2237" spans="1:27">
      <c r="A2237" s="24" t="s">
        <v>709</v>
      </c>
      <c r="B2237" s="24" t="s">
        <v>998</v>
      </c>
      <c r="C2237" s="23">
        <v>1</v>
      </c>
      <c r="D2237" s="47">
        <v>45167</v>
      </c>
      <c r="E2237" s="24"/>
      <c r="F2237" s="510">
        <v>2</v>
      </c>
      <c r="G2237" s="24">
        <v>5.2</v>
      </c>
      <c r="H2237" s="24">
        <v>2.15</v>
      </c>
      <c r="I2237" s="988">
        <v>0.41346153846153844</v>
      </c>
      <c r="J2237" s="24">
        <v>6.48</v>
      </c>
      <c r="K2237" s="23">
        <v>23.8</v>
      </c>
      <c r="L2237" s="24" t="s">
        <v>811</v>
      </c>
      <c r="M2237" s="24" t="s">
        <v>811</v>
      </c>
      <c r="N2237" s="24" t="s">
        <v>811</v>
      </c>
      <c r="O2237" s="24" t="s">
        <v>811</v>
      </c>
      <c r="P2237" s="24" t="s">
        <v>815</v>
      </c>
      <c r="Q2237" s="24" t="s">
        <v>811</v>
      </c>
      <c r="R2237" s="24" t="s">
        <v>811</v>
      </c>
      <c r="S2237" s="24" t="s">
        <v>1025</v>
      </c>
      <c r="T2237" s="23">
        <v>6</v>
      </c>
      <c r="U2237" s="23">
        <v>1</v>
      </c>
      <c r="V2237" s="24" t="s">
        <v>1261</v>
      </c>
      <c r="W2237" s="24" t="s">
        <v>815</v>
      </c>
      <c r="X2237" s="24"/>
      <c r="Y2237" s="24"/>
      <c r="Z2237" s="24"/>
      <c r="AA2237" s="24"/>
    </row>
    <row r="2238" spans="1:27">
      <c r="A2238" s="24" t="s">
        <v>709</v>
      </c>
      <c r="B2238" s="24" t="s">
        <v>998</v>
      </c>
      <c r="C2238" s="23">
        <v>2</v>
      </c>
      <c r="D2238" s="47">
        <v>45167</v>
      </c>
      <c r="E2238" s="24"/>
      <c r="F2238" s="510">
        <v>2</v>
      </c>
      <c r="G2238" s="24">
        <v>5.2</v>
      </c>
      <c r="H2238" s="24">
        <v>2.15</v>
      </c>
      <c r="I2238" s="988">
        <v>0.41346153846153844</v>
      </c>
      <c r="J2238" s="24">
        <v>4.71</v>
      </c>
      <c r="K2238" s="23">
        <v>23.8</v>
      </c>
      <c r="L2238" s="24" t="s">
        <v>811</v>
      </c>
      <c r="M2238" s="24" t="s">
        <v>811</v>
      </c>
      <c r="N2238" s="24" t="s">
        <v>811</v>
      </c>
      <c r="O2238" s="24" t="s">
        <v>811</v>
      </c>
      <c r="P2238" s="24" t="s">
        <v>815</v>
      </c>
      <c r="Q2238" s="24" t="s">
        <v>811</v>
      </c>
      <c r="R2238" s="24" t="s">
        <v>811</v>
      </c>
      <c r="S2238" s="24" t="s">
        <v>1025</v>
      </c>
      <c r="T2238" s="23">
        <v>6</v>
      </c>
      <c r="U2238" s="23">
        <v>1</v>
      </c>
      <c r="V2238" s="24" t="s">
        <v>1261</v>
      </c>
      <c r="W2238" s="24" t="s">
        <v>815</v>
      </c>
      <c r="X2238" s="24"/>
      <c r="Y2238" s="24"/>
      <c r="Z2238" s="24"/>
      <c r="AA2238" s="24"/>
    </row>
    <row r="2239" spans="1:27">
      <c r="A2239" s="24" t="s">
        <v>709</v>
      </c>
      <c r="B2239" s="24" t="s">
        <v>998</v>
      </c>
      <c r="C2239" s="23">
        <v>3</v>
      </c>
      <c r="D2239" s="47">
        <v>45167</v>
      </c>
      <c r="E2239" s="24"/>
      <c r="F2239" s="510">
        <v>2</v>
      </c>
      <c r="G2239" s="24">
        <v>5.2</v>
      </c>
      <c r="H2239" s="24">
        <v>2.15</v>
      </c>
      <c r="I2239" s="988">
        <v>0.41346153846153844</v>
      </c>
      <c r="J2239" s="24">
        <v>0.91</v>
      </c>
      <c r="K2239" s="23">
        <v>22.5</v>
      </c>
      <c r="L2239" s="24" t="s">
        <v>811</v>
      </c>
      <c r="M2239" s="24" t="s">
        <v>811</v>
      </c>
      <c r="N2239" s="24" t="s">
        <v>811</v>
      </c>
      <c r="O2239" s="24" t="s">
        <v>811</v>
      </c>
      <c r="P2239" s="24" t="s">
        <v>815</v>
      </c>
      <c r="Q2239" s="24" t="s">
        <v>811</v>
      </c>
      <c r="R2239" s="24" t="s">
        <v>811</v>
      </c>
      <c r="S2239" s="24" t="s">
        <v>1025</v>
      </c>
      <c r="T2239" s="23">
        <v>6</v>
      </c>
      <c r="U2239" s="23">
        <v>1</v>
      </c>
      <c r="V2239" s="24" t="s">
        <v>1261</v>
      </c>
      <c r="W2239" s="24" t="s">
        <v>815</v>
      </c>
      <c r="X2239" s="24"/>
      <c r="Y2239" s="24"/>
      <c r="Z2239" s="24"/>
      <c r="AA2239" s="24"/>
    </row>
    <row r="2240" spans="1:27">
      <c r="A2240" s="24" t="s">
        <v>709</v>
      </c>
      <c r="B2240" s="24" t="s">
        <v>998</v>
      </c>
      <c r="C2240" s="23">
        <v>4</v>
      </c>
      <c r="D2240" s="47">
        <v>45167</v>
      </c>
      <c r="E2240" s="24"/>
      <c r="F2240" s="510">
        <v>2</v>
      </c>
      <c r="G2240" s="24">
        <v>5.2</v>
      </c>
      <c r="H2240" s="24">
        <v>2.15</v>
      </c>
      <c r="I2240" s="988">
        <v>0.41346153846153844</v>
      </c>
      <c r="J2240" s="24">
        <v>0.25</v>
      </c>
      <c r="K2240" s="23">
        <v>16.100000000000001</v>
      </c>
      <c r="L2240" s="24" t="s">
        <v>811</v>
      </c>
      <c r="M2240" s="24" t="s">
        <v>811</v>
      </c>
      <c r="N2240" s="24" t="s">
        <v>811</v>
      </c>
      <c r="O2240" s="24" t="s">
        <v>811</v>
      </c>
      <c r="P2240" s="24" t="s">
        <v>815</v>
      </c>
      <c r="Q2240" s="24" t="s">
        <v>811</v>
      </c>
      <c r="R2240" s="24" t="s">
        <v>811</v>
      </c>
      <c r="S2240" s="24" t="s">
        <v>1025</v>
      </c>
      <c r="T2240" s="23">
        <v>6</v>
      </c>
      <c r="U2240" s="23">
        <v>1</v>
      </c>
      <c r="V2240" s="24" t="s">
        <v>1261</v>
      </c>
      <c r="W2240" s="24" t="s">
        <v>815</v>
      </c>
      <c r="X2240" s="24"/>
      <c r="Y2240" s="24"/>
      <c r="Z2240" s="24"/>
      <c r="AA2240" s="24"/>
    </row>
    <row r="2241" spans="1:27">
      <c r="A2241" s="24" t="s">
        <v>709</v>
      </c>
      <c r="B2241" s="24" t="s">
        <v>998</v>
      </c>
      <c r="C2241" s="23">
        <v>4.2</v>
      </c>
      <c r="D2241" s="47">
        <v>45167</v>
      </c>
      <c r="E2241" s="24"/>
      <c r="F2241" s="510">
        <v>2</v>
      </c>
      <c r="G2241" s="24">
        <v>5.2</v>
      </c>
      <c r="H2241" s="24">
        <v>2.15</v>
      </c>
      <c r="I2241" s="988">
        <v>0.41346153846153844</v>
      </c>
      <c r="J2241" s="24" t="s">
        <v>811</v>
      </c>
      <c r="K2241" s="24" t="s">
        <v>811</v>
      </c>
      <c r="L2241" s="24">
        <v>5.55</v>
      </c>
      <c r="M2241" s="24">
        <v>8.5</v>
      </c>
      <c r="N2241" s="2606">
        <v>94.258227848101271</v>
      </c>
      <c r="O2241" s="2606">
        <v>29.251772151898766</v>
      </c>
      <c r="P2241" s="24">
        <v>123.51000000000003</v>
      </c>
      <c r="Q2241" s="24">
        <v>4.1685337086305374</v>
      </c>
      <c r="R2241" s="24">
        <v>58.085090562440399</v>
      </c>
      <c r="S2241" s="24" t="s">
        <v>1025</v>
      </c>
      <c r="T2241" s="23">
        <v>6</v>
      </c>
      <c r="U2241" s="23">
        <v>1</v>
      </c>
      <c r="V2241" s="24" t="s">
        <v>1261</v>
      </c>
      <c r="W2241" s="24" t="s">
        <v>815</v>
      </c>
      <c r="X2241" s="24"/>
      <c r="Y2241" s="24"/>
      <c r="Z2241" s="24"/>
      <c r="AA2241" s="24"/>
    </row>
    <row r="2242" spans="1:27">
      <c r="A2242" s="24" t="s">
        <v>709</v>
      </c>
      <c r="B2242" s="24" t="s">
        <v>998</v>
      </c>
      <c r="C2242" s="23">
        <v>5</v>
      </c>
      <c r="D2242" s="47">
        <v>45167</v>
      </c>
      <c r="E2242" s="24"/>
      <c r="F2242" s="510">
        <v>2</v>
      </c>
      <c r="G2242" s="24">
        <v>5.2</v>
      </c>
      <c r="H2242" s="24">
        <v>2.15</v>
      </c>
      <c r="I2242" s="988">
        <v>0.41346153846153844</v>
      </c>
      <c r="J2242" s="24">
        <v>0.15</v>
      </c>
      <c r="K2242" s="23">
        <v>12.1</v>
      </c>
      <c r="L2242" s="24" t="s">
        <v>811</v>
      </c>
      <c r="M2242" s="24" t="s">
        <v>811</v>
      </c>
      <c r="N2242" s="24" t="s">
        <v>811</v>
      </c>
      <c r="O2242" s="24" t="s">
        <v>811</v>
      </c>
      <c r="P2242" s="24" t="s">
        <v>811</v>
      </c>
      <c r="Q2242" s="24" t="s">
        <v>811</v>
      </c>
      <c r="R2242" s="24" t="s">
        <v>811</v>
      </c>
      <c r="S2242" s="24" t="s">
        <v>1025</v>
      </c>
      <c r="T2242" s="23">
        <v>6</v>
      </c>
      <c r="U2242" s="23">
        <v>1</v>
      </c>
      <c r="V2242" s="24" t="s">
        <v>1261</v>
      </c>
      <c r="W2242" s="24" t="s">
        <v>815</v>
      </c>
      <c r="X2242" s="24"/>
      <c r="Y2242" s="24"/>
      <c r="Z2242" s="24"/>
      <c r="AA2242" s="24"/>
    </row>
    <row r="2243" spans="1:27">
      <c r="A2243" s="24" t="s">
        <v>709</v>
      </c>
      <c r="B2243" s="24" t="s">
        <v>969</v>
      </c>
      <c r="C2243" s="23">
        <v>0.5</v>
      </c>
      <c r="D2243" s="47">
        <v>45027</v>
      </c>
      <c r="E2243" s="24"/>
      <c r="F2243" s="510">
        <v>2</v>
      </c>
      <c r="G2243" s="24">
        <v>6.5</v>
      </c>
      <c r="H2243" s="24">
        <v>1</v>
      </c>
      <c r="I2243" s="988">
        <v>0.15384615384615385</v>
      </c>
      <c r="J2243" s="24">
        <v>11.8</v>
      </c>
      <c r="K2243" s="24">
        <v>12.8</v>
      </c>
      <c r="L2243" s="24">
        <v>6.47</v>
      </c>
      <c r="M2243" s="24">
        <v>29.7</v>
      </c>
      <c r="N2243" s="24">
        <v>9.3351898734177219</v>
      </c>
      <c r="O2243" s="24">
        <v>2.5000000000000001E-2</v>
      </c>
      <c r="P2243" s="24">
        <v>9.3601898734177222</v>
      </c>
      <c r="Q2243" s="71">
        <v>1.3424877508387081</v>
      </c>
      <c r="R2243" s="24">
        <v>71.06299981156964</v>
      </c>
      <c r="S2243" s="24" t="s">
        <v>1022</v>
      </c>
      <c r="T2243" s="23">
        <v>1</v>
      </c>
      <c r="U2243" s="23">
        <v>1</v>
      </c>
      <c r="V2243" s="24" t="s">
        <v>1105</v>
      </c>
      <c r="W2243" s="24" t="s">
        <v>815</v>
      </c>
      <c r="X2243" s="24"/>
      <c r="Y2243" s="24"/>
      <c r="Z2243" s="24"/>
      <c r="AA2243" s="24"/>
    </row>
    <row r="2244" spans="1:27">
      <c r="A2244" s="24" t="s">
        <v>709</v>
      </c>
      <c r="B2244" s="24" t="s">
        <v>969</v>
      </c>
      <c r="C2244" s="23">
        <v>1</v>
      </c>
      <c r="D2244" s="47">
        <v>45027</v>
      </c>
      <c r="E2244" s="24"/>
      <c r="F2244" s="510">
        <v>2</v>
      </c>
      <c r="G2244" s="24">
        <v>6.5</v>
      </c>
      <c r="H2244" s="24">
        <v>1</v>
      </c>
      <c r="I2244" s="988">
        <v>0.15384615384615385</v>
      </c>
      <c r="J2244" s="24">
        <v>12.33</v>
      </c>
      <c r="K2244" s="24">
        <v>12.2</v>
      </c>
      <c r="L2244" s="24" t="s">
        <v>811</v>
      </c>
      <c r="M2244" s="24" t="s">
        <v>811</v>
      </c>
      <c r="N2244" s="24" t="s">
        <v>811</v>
      </c>
      <c r="O2244" s="24" t="s">
        <v>811</v>
      </c>
      <c r="P2244" s="24" t="s">
        <v>815</v>
      </c>
      <c r="Q2244" s="24" t="s">
        <v>811</v>
      </c>
      <c r="R2244" s="24" t="s">
        <v>811</v>
      </c>
      <c r="S2244" s="24" t="s">
        <v>1022</v>
      </c>
      <c r="T2244" s="23">
        <v>1</v>
      </c>
      <c r="U2244" s="23">
        <v>1</v>
      </c>
      <c r="V2244" s="24" t="s">
        <v>1105</v>
      </c>
      <c r="W2244" s="24" t="s">
        <v>815</v>
      </c>
      <c r="X2244" s="24"/>
      <c r="Y2244" s="24"/>
      <c r="Z2244" s="24"/>
      <c r="AA2244" s="24"/>
    </row>
    <row r="2245" spans="1:27">
      <c r="A2245" s="24" t="s">
        <v>709</v>
      </c>
      <c r="B2245" s="24" t="s">
        <v>969</v>
      </c>
      <c r="C2245" s="23">
        <v>2</v>
      </c>
      <c r="D2245" s="47">
        <v>45027</v>
      </c>
      <c r="E2245" s="24"/>
      <c r="F2245" s="510">
        <v>2</v>
      </c>
      <c r="G2245" s="24">
        <v>6.5</v>
      </c>
      <c r="H2245" s="24">
        <v>1</v>
      </c>
      <c r="I2245" s="988">
        <v>0.15384615384615385</v>
      </c>
      <c r="J2245" s="24">
        <v>12.53</v>
      </c>
      <c r="K2245" s="24">
        <v>11.4</v>
      </c>
      <c r="L2245" s="24" t="s">
        <v>811</v>
      </c>
      <c r="M2245" s="24" t="s">
        <v>811</v>
      </c>
      <c r="N2245" s="24" t="s">
        <v>811</v>
      </c>
      <c r="O2245" s="24" t="s">
        <v>811</v>
      </c>
      <c r="P2245" s="24" t="s">
        <v>815</v>
      </c>
      <c r="Q2245" s="24" t="s">
        <v>811</v>
      </c>
      <c r="R2245" s="24" t="s">
        <v>811</v>
      </c>
      <c r="S2245" s="24" t="s">
        <v>1022</v>
      </c>
      <c r="T2245" s="23">
        <v>1</v>
      </c>
      <c r="U2245" s="23">
        <v>1</v>
      </c>
      <c r="V2245" s="24" t="s">
        <v>1105</v>
      </c>
      <c r="W2245" s="24" t="s">
        <v>815</v>
      </c>
      <c r="X2245" s="24"/>
      <c r="Y2245" s="24"/>
      <c r="Z2245" s="24"/>
      <c r="AA2245" s="24"/>
    </row>
    <row r="2246" spans="1:27">
      <c r="A2246" s="24" t="s">
        <v>709</v>
      </c>
      <c r="B2246" s="24" t="s">
        <v>969</v>
      </c>
      <c r="C2246" s="23">
        <v>3</v>
      </c>
      <c r="D2246" s="47">
        <v>45027</v>
      </c>
      <c r="E2246" s="24"/>
      <c r="F2246" s="510">
        <v>2</v>
      </c>
      <c r="G2246" s="24">
        <v>6.5</v>
      </c>
      <c r="H2246" s="24">
        <v>1</v>
      </c>
      <c r="I2246" s="988">
        <v>0.15384615384615385</v>
      </c>
      <c r="J2246" s="24">
        <v>12.61</v>
      </c>
      <c r="K2246" s="24">
        <v>11.3</v>
      </c>
      <c r="L2246" s="24" t="s">
        <v>811</v>
      </c>
      <c r="M2246" s="24" t="s">
        <v>811</v>
      </c>
      <c r="N2246" s="24" t="s">
        <v>811</v>
      </c>
      <c r="O2246" s="24" t="s">
        <v>811</v>
      </c>
      <c r="P2246" s="24" t="s">
        <v>815</v>
      </c>
      <c r="Q2246" s="24" t="s">
        <v>811</v>
      </c>
      <c r="R2246" s="24" t="s">
        <v>811</v>
      </c>
      <c r="S2246" s="24" t="s">
        <v>1022</v>
      </c>
      <c r="T2246" s="23">
        <v>1</v>
      </c>
      <c r="U2246" s="23">
        <v>1</v>
      </c>
      <c r="V2246" s="24" t="s">
        <v>1105</v>
      </c>
      <c r="W2246" s="24" t="s">
        <v>815</v>
      </c>
      <c r="X2246" s="24"/>
      <c r="Y2246" s="24"/>
      <c r="Z2246" s="24"/>
      <c r="AA2246" s="24"/>
    </row>
    <row r="2247" spans="1:27">
      <c r="A2247" s="24" t="s">
        <v>709</v>
      </c>
      <c r="B2247" s="24" t="s">
        <v>969</v>
      </c>
      <c r="C2247" s="23">
        <v>4</v>
      </c>
      <c r="D2247" s="47">
        <v>45027</v>
      </c>
      <c r="E2247" s="24"/>
      <c r="F2247" s="510">
        <v>2</v>
      </c>
      <c r="G2247" s="24">
        <v>6.5</v>
      </c>
      <c r="H2247" s="24">
        <v>1</v>
      </c>
      <c r="I2247" s="988">
        <v>0.15384615384615385</v>
      </c>
      <c r="J2247" s="24">
        <v>12.63</v>
      </c>
      <c r="K2247" s="24">
        <v>11.2</v>
      </c>
      <c r="L2247" s="24" t="s">
        <v>811</v>
      </c>
      <c r="M2247" s="24" t="s">
        <v>811</v>
      </c>
      <c r="N2247" s="24" t="s">
        <v>811</v>
      </c>
      <c r="O2247" s="24" t="s">
        <v>811</v>
      </c>
      <c r="P2247" s="24" t="s">
        <v>815</v>
      </c>
      <c r="Q2247" s="24" t="s">
        <v>811</v>
      </c>
      <c r="R2247" s="24" t="s">
        <v>811</v>
      </c>
      <c r="S2247" s="24" t="s">
        <v>1022</v>
      </c>
      <c r="T2247" s="23">
        <v>1</v>
      </c>
      <c r="U2247" s="23">
        <v>1</v>
      </c>
      <c r="V2247" s="24" t="s">
        <v>1105</v>
      </c>
      <c r="W2247" s="24" t="s">
        <v>815</v>
      </c>
      <c r="X2247" s="24"/>
      <c r="Y2247" s="24"/>
      <c r="Z2247" s="24"/>
      <c r="AA2247" s="24"/>
    </row>
    <row r="2248" spans="1:27">
      <c r="A2248" s="24" t="s">
        <v>709</v>
      </c>
      <c r="B2248" s="24" t="s">
        <v>969</v>
      </c>
      <c r="C2248" s="23">
        <v>5</v>
      </c>
      <c r="D2248" s="47">
        <v>45027</v>
      </c>
      <c r="E2248" s="24"/>
      <c r="F2248" s="510">
        <v>2</v>
      </c>
      <c r="G2248" s="24">
        <v>6.5</v>
      </c>
      <c r="H2248" s="24">
        <v>1</v>
      </c>
      <c r="I2248" s="988">
        <v>0.15384615384615385</v>
      </c>
      <c r="J2248" s="24">
        <v>12.56</v>
      </c>
      <c r="K2248" s="24">
        <v>11.1</v>
      </c>
      <c r="L2248" s="24">
        <v>6.65</v>
      </c>
      <c r="M2248" s="24">
        <v>29</v>
      </c>
      <c r="N2248" s="24">
        <v>5.4379746835443044</v>
      </c>
      <c r="O2248" s="24">
        <v>4.944025316455698</v>
      </c>
      <c r="P2248" s="24">
        <v>10.382000000000001</v>
      </c>
      <c r="Q2248" s="71">
        <v>1.6781096885483853</v>
      </c>
      <c r="R2248" s="24">
        <v>72.674079517618239</v>
      </c>
      <c r="S2248" s="24" t="s">
        <v>1022</v>
      </c>
      <c r="T2248" s="23">
        <v>1</v>
      </c>
      <c r="U2248" s="23">
        <v>1</v>
      </c>
      <c r="V2248" s="24" t="s">
        <v>1105</v>
      </c>
      <c r="W2248" s="24" t="s">
        <v>815</v>
      </c>
      <c r="X2248" s="24"/>
      <c r="Y2248" s="24"/>
      <c r="Z2248" s="24"/>
      <c r="AA2248" s="24"/>
    </row>
    <row r="2249" spans="1:27">
      <c r="A2249" s="24" t="s">
        <v>709</v>
      </c>
      <c r="B2249" s="24" t="s">
        <v>969</v>
      </c>
      <c r="C2249" s="23">
        <v>0.5</v>
      </c>
      <c r="D2249" s="47">
        <v>45183</v>
      </c>
      <c r="E2249" s="24"/>
      <c r="F2249" s="510">
        <v>2</v>
      </c>
      <c r="G2249" s="24">
        <v>6.2</v>
      </c>
      <c r="H2249" s="24">
        <v>0.95</v>
      </c>
      <c r="I2249" s="988">
        <v>0.15322580645161288</v>
      </c>
      <c r="J2249" s="24">
        <v>6.55</v>
      </c>
      <c r="K2249" s="24">
        <v>25.7</v>
      </c>
      <c r="L2249" s="24">
        <v>6.62</v>
      </c>
      <c r="M2249" s="24">
        <v>34.299999999999997</v>
      </c>
      <c r="N2249" s="24">
        <v>6.6162025316455697</v>
      </c>
      <c r="O2249" s="24">
        <v>2.4769974683544302</v>
      </c>
      <c r="P2249" s="24">
        <v>9.0931999999999995</v>
      </c>
      <c r="Q2249" s="24">
        <v>0.35694447903952969</v>
      </c>
      <c r="R2249" s="24">
        <v>62.088903717826497</v>
      </c>
      <c r="S2249" s="24" t="s">
        <v>1025</v>
      </c>
      <c r="T2249" s="23">
        <v>2</v>
      </c>
      <c r="U2249" s="23">
        <v>1</v>
      </c>
      <c r="V2249" s="24" t="s">
        <v>1262</v>
      </c>
      <c r="W2249" s="24" t="s">
        <v>815</v>
      </c>
      <c r="X2249" s="24"/>
      <c r="Y2249" s="24"/>
      <c r="Z2249" s="24"/>
      <c r="AA2249" s="24"/>
    </row>
    <row r="2250" spans="1:27">
      <c r="A2250" s="24" t="s">
        <v>709</v>
      </c>
      <c r="B2250" s="24" t="s">
        <v>969</v>
      </c>
      <c r="C2250" s="23">
        <v>1</v>
      </c>
      <c r="D2250" s="47">
        <v>45183</v>
      </c>
      <c r="E2250" s="24"/>
      <c r="F2250" s="510">
        <v>2</v>
      </c>
      <c r="G2250" s="24">
        <v>6.2</v>
      </c>
      <c r="H2250" s="24">
        <v>0.95</v>
      </c>
      <c r="I2250" s="988">
        <v>0.15322580645161288</v>
      </c>
      <c r="J2250" s="24">
        <v>6.5</v>
      </c>
      <c r="K2250" s="24">
        <v>25.8</v>
      </c>
      <c r="L2250" s="24" t="s">
        <v>811</v>
      </c>
      <c r="M2250" s="24" t="s">
        <v>811</v>
      </c>
      <c r="N2250" s="24" t="s">
        <v>811</v>
      </c>
      <c r="O2250" s="24" t="s">
        <v>811</v>
      </c>
      <c r="P2250" s="24" t="s">
        <v>815</v>
      </c>
      <c r="Q2250" s="24" t="s">
        <v>811</v>
      </c>
      <c r="R2250" s="24" t="s">
        <v>811</v>
      </c>
      <c r="S2250" s="24" t="s">
        <v>1025</v>
      </c>
      <c r="T2250" s="23">
        <v>2</v>
      </c>
      <c r="U2250" s="23">
        <v>1</v>
      </c>
      <c r="V2250" s="24" t="s">
        <v>1262</v>
      </c>
      <c r="W2250" s="24" t="s">
        <v>815</v>
      </c>
      <c r="X2250" s="24"/>
      <c r="Y2250" s="24"/>
      <c r="Z2250" s="24"/>
      <c r="AA2250" s="24"/>
    </row>
    <row r="2251" spans="1:27">
      <c r="A2251" s="24" t="s">
        <v>709</v>
      </c>
      <c r="B2251" s="24" t="s">
        <v>969</v>
      </c>
      <c r="C2251" s="23">
        <v>2</v>
      </c>
      <c r="D2251" s="47">
        <v>45183</v>
      </c>
      <c r="E2251" s="24"/>
      <c r="F2251" s="510">
        <v>2</v>
      </c>
      <c r="G2251" s="24">
        <v>6.2</v>
      </c>
      <c r="H2251" s="24">
        <v>0.95</v>
      </c>
      <c r="I2251" s="988">
        <v>0.15322580645161288</v>
      </c>
      <c r="J2251" s="24">
        <v>6.39</v>
      </c>
      <c r="K2251" s="24">
        <v>25.8</v>
      </c>
      <c r="L2251" s="24" t="s">
        <v>811</v>
      </c>
      <c r="M2251" s="24" t="s">
        <v>811</v>
      </c>
      <c r="N2251" s="24" t="s">
        <v>811</v>
      </c>
      <c r="O2251" s="24" t="s">
        <v>811</v>
      </c>
      <c r="P2251" s="24" t="s">
        <v>815</v>
      </c>
      <c r="Q2251" s="24" t="s">
        <v>811</v>
      </c>
      <c r="R2251" s="24" t="s">
        <v>811</v>
      </c>
      <c r="S2251" s="24" t="s">
        <v>1025</v>
      </c>
      <c r="T2251" s="23">
        <v>2</v>
      </c>
      <c r="U2251" s="23">
        <v>1</v>
      </c>
      <c r="V2251" s="24" t="s">
        <v>1262</v>
      </c>
      <c r="W2251" s="24" t="s">
        <v>815</v>
      </c>
      <c r="X2251" s="24"/>
      <c r="Y2251" s="24"/>
      <c r="Z2251" s="24"/>
      <c r="AA2251" s="24"/>
    </row>
    <row r="2252" spans="1:27">
      <c r="A2252" s="24" t="s">
        <v>709</v>
      </c>
      <c r="B2252" s="24" t="s">
        <v>969</v>
      </c>
      <c r="C2252" s="23">
        <v>3</v>
      </c>
      <c r="D2252" s="47">
        <v>45183</v>
      </c>
      <c r="E2252" s="24"/>
      <c r="F2252" s="510">
        <v>2</v>
      </c>
      <c r="G2252" s="24">
        <v>6.2</v>
      </c>
      <c r="H2252" s="24">
        <v>0.95</v>
      </c>
      <c r="I2252" s="988">
        <v>0.15322580645161288</v>
      </c>
      <c r="J2252" s="24">
        <v>6.39</v>
      </c>
      <c r="K2252" s="24">
        <v>25.8</v>
      </c>
      <c r="L2252" s="24" t="s">
        <v>811</v>
      </c>
      <c r="M2252" s="24" t="s">
        <v>811</v>
      </c>
      <c r="N2252" s="24" t="s">
        <v>811</v>
      </c>
      <c r="O2252" s="24" t="s">
        <v>811</v>
      </c>
      <c r="P2252" s="24" t="s">
        <v>815</v>
      </c>
      <c r="Q2252" s="24" t="s">
        <v>811</v>
      </c>
      <c r="R2252" s="24" t="s">
        <v>811</v>
      </c>
      <c r="S2252" s="24" t="s">
        <v>1025</v>
      </c>
      <c r="T2252" s="23">
        <v>2</v>
      </c>
      <c r="U2252" s="23">
        <v>1</v>
      </c>
      <c r="V2252" s="24" t="s">
        <v>1262</v>
      </c>
      <c r="W2252" s="24" t="s">
        <v>815</v>
      </c>
      <c r="X2252" s="24"/>
      <c r="Y2252" s="24"/>
      <c r="Z2252" s="24"/>
      <c r="AA2252" s="24"/>
    </row>
    <row r="2253" spans="1:27">
      <c r="A2253" s="24" t="s">
        <v>709</v>
      </c>
      <c r="B2253" s="24" t="s">
        <v>969</v>
      </c>
      <c r="C2253" s="23">
        <v>4</v>
      </c>
      <c r="D2253" s="47">
        <v>45183</v>
      </c>
      <c r="E2253" s="24"/>
      <c r="F2253" s="510">
        <v>2</v>
      </c>
      <c r="G2253" s="24">
        <v>6.2</v>
      </c>
      <c r="H2253" s="24">
        <v>0.95</v>
      </c>
      <c r="I2253" s="988">
        <v>0.15322580645161288</v>
      </c>
      <c r="J2253" s="24">
        <v>6.29</v>
      </c>
      <c r="K2253" s="24">
        <v>25.8</v>
      </c>
      <c r="L2253" s="24" t="s">
        <v>811</v>
      </c>
      <c r="M2253" s="24" t="s">
        <v>811</v>
      </c>
      <c r="N2253" s="24" t="s">
        <v>811</v>
      </c>
      <c r="O2253" s="24" t="s">
        <v>811</v>
      </c>
      <c r="P2253" s="24" t="s">
        <v>815</v>
      </c>
      <c r="Q2253" s="24" t="s">
        <v>811</v>
      </c>
      <c r="R2253" s="24" t="s">
        <v>811</v>
      </c>
      <c r="S2253" s="24" t="s">
        <v>1025</v>
      </c>
      <c r="T2253" s="23">
        <v>2</v>
      </c>
      <c r="U2253" s="23">
        <v>1</v>
      </c>
      <c r="V2253" s="24" t="s">
        <v>1262</v>
      </c>
      <c r="W2253" s="24" t="s">
        <v>815</v>
      </c>
      <c r="X2253" s="24"/>
      <c r="Y2253" s="24"/>
      <c r="Z2253" s="24"/>
      <c r="AA2253" s="24"/>
    </row>
    <row r="2254" spans="1:27">
      <c r="A2254" s="24" t="s">
        <v>709</v>
      </c>
      <c r="B2254" s="24" t="s">
        <v>969</v>
      </c>
      <c r="C2254" s="23">
        <v>5</v>
      </c>
      <c r="D2254" s="47">
        <v>45183</v>
      </c>
      <c r="E2254" s="24"/>
      <c r="F2254" s="510">
        <v>2</v>
      </c>
      <c r="G2254" s="24">
        <v>6.2</v>
      </c>
      <c r="H2254" s="24">
        <v>0.95</v>
      </c>
      <c r="I2254" s="988">
        <v>0.15322580645161288</v>
      </c>
      <c r="J2254" s="24">
        <v>5.97</v>
      </c>
      <c r="K2254" s="24">
        <v>25.7</v>
      </c>
      <c r="L2254" s="24" t="s">
        <v>811</v>
      </c>
      <c r="M2254" s="24" t="s">
        <v>811</v>
      </c>
      <c r="N2254" s="24" t="s">
        <v>811</v>
      </c>
      <c r="O2254" s="24" t="s">
        <v>811</v>
      </c>
      <c r="P2254" s="24" t="s">
        <v>815</v>
      </c>
      <c r="Q2254" s="24" t="s">
        <v>811</v>
      </c>
      <c r="R2254" s="24" t="s">
        <v>811</v>
      </c>
      <c r="S2254" s="24" t="s">
        <v>1025</v>
      </c>
      <c r="T2254" s="23">
        <v>2</v>
      </c>
      <c r="U2254" s="23">
        <v>1</v>
      </c>
      <c r="V2254" s="24" t="s">
        <v>1262</v>
      </c>
      <c r="W2254" s="24" t="s">
        <v>815</v>
      </c>
      <c r="X2254" s="24"/>
      <c r="Y2254" s="24"/>
      <c r="Z2254" s="24"/>
      <c r="AA2254" s="24"/>
    </row>
    <row r="2255" spans="1:27">
      <c r="A2255" s="24" t="s">
        <v>709</v>
      </c>
      <c r="B2255" s="24" t="s">
        <v>969</v>
      </c>
      <c r="C2255" s="23">
        <v>6</v>
      </c>
      <c r="D2255" s="47">
        <v>45183</v>
      </c>
      <c r="E2255" s="24"/>
      <c r="F2255" s="510">
        <v>2</v>
      </c>
      <c r="G2255" s="24">
        <v>6.2</v>
      </c>
      <c r="H2255" s="24">
        <v>0.95</v>
      </c>
      <c r="I2255" s="988">
        <v>0.15322580645161288</v>
      </c>
      <c r="J2255" s="24">
        <v>0.75</v>
      </c>
      <c r="K2255" s="24">
        <v>24.8</v>
      </c>
      <c r="L2255" s="24">
        <v>6.52</v>
      </c>
      <c r="M2255" s="24">
        <v>34.200000000000003</v>
      </c>
      <c r="N2255" s="24">
        <v>9.2143459915611814</v>
      </c>
      <c r="O2255" s="24">
        <v>3.1963206751054853</v>
      </c>
      <c r="P2255" s="24">
        <v>12.410666666666668</v>
      </c>
      <c r="Q2255" s="24">
        <v>0.32125003113557682</v>
      </c>
      <c r="R2255" s="24">
        <v>64.376796949475704</v>
      </c>
      <c r="S2255" s="24" t="s">
        <v>1025</v>
      </c>
      <c r="T2255" s="23">
        <v>2</v>
      </c>
      <c r="U2255" s="23">
        <v>1</v>
      </c>
      <c r="V2255" s="24" t="s">
        <v>1262</v>
      </c>
      <c r="W2255" s="24" t="s">
        <v>815</v>
      </c>
      <c r="X2255" s="24"/>
      <c r="Y2255" s="24"/>
      <c r="Z2255" s="24"/>
      <c r="AA2255" s="24"/>
    </row>
    <row r="2256" spans="1:27">
      <c r="A2256" s="24" t="s">
        <v>709</v>
      </c>
      <c r="B2256" s="24" t="s">
        <v>940</v>
      </c>
      <c r="C2256" s="23">
        <v>0.5</v>
      </c>
      <c r="D2256" s="47">
        <v>45019</v>
      </c>
      <c r="E2256" s="24" t="s">
        <v>1221</v>
      </c>
      <c r="F2256" s="510">
        <v>2</v>
      </c>
      <c r="G2256" s="24">
        <v>0.9</v>
      </c>
      <c r="H2256" s="24">
        <v>0.9</v>
      </c>
      <c r="I2256" s="988">
        <v>1</v>
      </c>
      <c r="J2256" s="24">
        <v>10.220000000000001</v>
      </c>
      <c r="K2256" s="24">
        <v>9.6999999999999993</v>
      </c>
      <c r="L2256" s="24">
        <v>6.33</v>
      </c>
      <c r="M2256" s="24">
        <v>17.399999999999999</v>
      </c>
      <c r="N2256" s="24">
        <v>1.9712658227848097</v>
      </c>
      <c r="O2256" s="24">
        <v>0.5884341772151902</v>
      </c>
      <c r="P2256" s="24">
        <v>2.5596999999999999</v>
      </c>
      <c r="Q2256" s="24">
        <v>0.73836826296128932</v>
      </c>
      <c r="R2256" s="24">
        <v>111.60850574712643</v>
      </c>
      <c r="S2256" s="24" t="s">
        <v>1025</v>
      </c>
      <c r="T2256" s="23">
        <v>1</v>
      </c>
      <c r="U2256" s="23">
        <v>2</v>
      </c>
      <c r="V2256" s="24" t="s">
        <v>1242</v>
      </c>
      <c r="W2256" s="24" t="s">
        <v>1263</v>
      </c>
      <c r="X2256" s="24"/>
      <c r="Y2256" s="24"/>
      <c r="Z2256" s="24"/>
      <c r="AA2256" s="24"/>
    </row>
    <row r="2257" spans="1:27">
      <c r="A2257" s="24" t="s">
        <v>709</v>
      </c>
      <c r="B2257" s="24" t="s">
        <v>940</v>
      </c>
      <c r="C2257" s="23">
        <v>0.5</v>
      </c>
      <c r="D2257" s="47">
        <v>45019</v>
      </c>
      <c r="E2257" s="24" t="s">
        <v>1130</v>
      </c>
      <c r="F2257" s="510">
        <v>2</v>
      </c>
      <c r="G2257" s="24">
        <v>0.9</v>
      </c>
      <c r="H2257" s="24">
        <v>0.9</v>
      </c>
      <c r="I2257" s="988">
        <v>1</v>
      </c>
      <c r="J2257" s="24">
        <v>9.9700000000000006</v>
      </c>
      <c r="K2257" s="24">
        <v>9.6999999999999993</v>
      </c>
      <c r="L2257" s="24">
        <v>6.35</v>
      </c>
      <c r="M2257" s="24">
        <v>18.5</v>
      </c>
      <c r="N2257" s="24">
        <v>3.8745569620253173</v>
      </c>
      <c r="O2257" s="24">
        <v>2.5000000000000001E-2</v>
      </c>
      <c r="P2257" s="24">
        <v>3.8995569620253172</v>
      </c>
      <c r="Q2257" s="24">
        <v>0.80549265050322483</v>
      </c>
      <c r="R2257" s="24">
        <v>112.95107216883363</v>
      </c>
      <c r="S2257" s="24" t="s">
        <v>1025</v>
      </c>
      <c r="T2257" s="23">
        <v>1</v>
      </c>
      <c r="U2257" s="23">
        <v>2</v>
      </c>
      <c r="V2257" s="24" t="s">
        <v>1242</v>
      </c>
      <c r="W2257" s="24" t="s">
        <v>1263</v>
      </c>
      <c r="X2257" s="24"/>
      <c r="Y2257" s="24"/>
      <c r="Z2257" s="24"/>
      <c r="AA2257" s="24"/>
    </row>
    <row r="2258" spans="1:27">
      <c r="A2258" s="24" t="s">
        <v>709</v>
      </c>
      <c r="B2258" s="24" t="s">
        <v>940</v>
      </c>
      <c r="C2258" s="23">
        <v>0.5</v>
      </c>
      <c r="D2258" s="47">
        <v>45181</v>
      </c>
      <c r="E2258" s="24" t="s">
        <v>1221</v>
      </c>
      <c r="F2258" s="510">
        <v>2</v>
      </c>
      <c r="G2258" s="24">
        <v>1</v>
      </c>
      <c r="H2258" s="24">
        <v>0.75</v>
      </c>
      <c r="I2258" s="988">
        <v>0.75</v>
      </c>
      <c r="J2258" s="24">
        <v>3.72</v>
      </c>
      <c r="K2258" s="24">
        <v>24.4</v>
      </c>
      <c r="L2258" s="24">
        <v>5.97</v>
      </c>
      <c r="M2258" s="24">
        <v>28.8</v>
      </c>
      <c r="N2258" s="24">
        <v>1.9146202531645566</v>
      </c>
      <c r="O2258" s="24">
        <v>1.719079746835444</v>
      </c>
      <c r="P2258" s="24">
        <v>3.6337000000000006</v>
      </c>
      <c r="Q2258" s="24">
        <v>0.4982938854585679</v>
      </c>
      <c r="R2258" s="24">
        <v>98.981182078169695</v>
      </c>
      <c r="S2258" s="24" t="s">
        <v>1025</v>
      </c>
      <c r="T2258" s="23">
        <v>3</v>
      </c>
      <c r="U2258" s="23">
        <v>1</v>
      </c>
      <c r="V2258" s="24" t="s">
        <v>1244</v>
      </c>
      <c r="W2258" s="24" t="s">
        <v>815</v>
      </c>
      <c r="X2258" s="24"/>
      <c r="Y2258" s="24"/>
      <c r="Z2258" s="24"/>
      <c r="AA2258" s="24"/>
    </row>
    <row r="2259" spans="1:27">
      <c r="A2259" s="24" t="s">
        <v>709</v>
      </c>
      <c r="B2259" s="24" t="s">
        <v>940</v>
      </c>
      <c r="C2259" s="23">
        <v>0.5</v>
      </c>
      <c r="D2259" s="47">
        <v>45181</v>
      </c>
      <c r="E2259" s="24" t="s">
        <v>1130</v>
      </c>
      <c r="F2259" s="510">
        <v>2</v>
      </c>
      <c r="G2259" s="24">
        <v>1</v>
      </c>
      <c r="H2259" s="24">
        <v>0.75</v>
      </c>
      <c r="I2259" s="988">
        <v>0.75</v>
      </c>
      <c r="J2259" s="24">
        <v>3.72</v>
      </c>
      <c r="K2259" s="24">
        <v>24.4</v>
      </c>
      <c r="L2259" s="24">
        <v>6.09</v>
      </c>
      <c r="M2259" s="24">
        <v>28.5</v>
      </c>
      <c r="N2259" s="24">
        <v>1.3708227848101266</v>
      </c>
      <c r="O2259" s="24">
        <v>1.2783772151898734</v>
      </c>
      <c r="P2259" s="24">
        <v>2.6492</v>
      </c>
      <c r="Q2259" s="24">
        <v>0.42542768764598193</v>
      </c>
      <c r="R2259" s="24">
        <v>93.833422306958994</v>
      </c>
      <c r="S2259" s="24" t="s">
        <v>1025</v>
      </c>
      <c r="T2259" s="23">
        <v>3</v>
      </c>
      <c r="U2259" s="23">
        <v>1</v>
      </c>
      <c r="V2259" s="24" t="s">
        <v>1244</v>
      </c>
      <c r="W2259" s="24" t="s">
        <v>815</v>
      </c>
      <c r="X2259" s="24"/>
      <c r="Y2259" s="24"/>
      <c r="Z2259" s="24"/>
      <c r="AA2259" s="24"/>
    </row>
    <row r="2260" spans="1:27">
      <c r="A2260" s="24" t="s">
        <v>709</v>
      </c>
      <c r="B2260" s="24" t="s">
        <v>906</v>
      </c>
      <c r="C2260" s="23">
        <v>0.5</v>
      </c>
      <c r="D2260" s="47">
        <v>45034</v>
      </c>
      <c r="E2260" s="24"/>
      <c r="F2260" s="510">
        <v>2</v>
      </c>
      <c r="G2260" s="24">
        <v>4.5</v>
      </c>
      <c r="H2260" s="24">
        <v>1.85</v>
      </c>
      <c r="I2260" s="988">
        <v>0.41111111111111115</v>
      </c>
      <c r="J2260" s="24">
        <v>10.45</v>
      </c>
      <c r="K2260" s="24">
        <v>15.9</v>
      </c>
      <c r="L2260" s="24">
        <v>6.26</v>
      </c>
      <c r="M2260" s="24">
        <v>10.8</v>
      </c>
      <c r="N2260" s="24">
        <v>13.368354430379746</v>
      </c>
      <c r="O2260" s="24">
        <v>2.5000000000000001E-2</v>
      </c>
      <c r="P2260" s="24">
        <v>13.393354430379746</v>
      </c>
      <c r="Q2260" s="24">
        <v>1.2753633632967725</v>
      </c>
      <c r="R2260" s="24">
        <v>30.248980591671376</v>
      </c>
      <c r="S2260" s="24" t="s">
        <v>1022</v>
      </c>
      <c r="T2260" s="23">
        <v>2</v>
      </c>
      <c r="U2260" s="23">
        <v>4</v>
      </c>
      <c r="V2260" s="24" t="s">
        <v>1105</v>
      </c>
      <c r="W2260" s="24" t="s">
        <v>815</v>
      </c>
      <c r="X2260" s="24"/>
      <c r="Y2260" s="24"/>
      <c r="Z2260" s="24"/>
      <c r="AA2260" s="24"/>
    </row>
    <row r="2261" spans="1:27">
      <c r="A2261" s="24" t="s">
        <v>709</v>
      </c>
      <c r="B2261" s="24" t="s">
        <v>906</v>
      </c>
      <c r="C2261" s="23">
        <v>1</v>
      </c>
      <c r="D2261" s="47">
        <v>45034</v>
      </c>
      <c r="E2261" s="24"/>
      <c r="F2261" s="510">
        <v>2</v>
      </c>
      <c r="G2261" s="24">
        <v>4.5</v>
      </c>
      <c r="H2261" s="24">
        <v>1.85</v>
      </c>
      <c r="I2261" s="988">
        <v>0.41111111111111115</v>
      </c>
      <c r="J2261" s="24">
        <v>10.74</v>
      </c>
      <c r="K2261" s="24">
        <v>15.9</v>
      </c>
      <c r="L2261" s="24" t="s">
        <v>811</v>
      </c>
      <c r="M2261" s="24" t="s">
        <v>811</v>
      </c>
      <c r="N2261" s="24" t="s">
        <v>811</v>
      </c>
      <c r="O2261" s="24" t="s">
        <v>811</v>
      </c>
      <c r="P2261" s="24" t="s">
        <v>815</v>
      </c>
      <c r="Q2261" s="24" t="s">
        <v>811</v>
      </c>
      <c r="R2261" s="24" t="s">
        <v>811</v>
      </c>
      <c r="S2261" s="24" t="s">
        <v>1022</v>
      </c>
      <c r="T2261" s="23">
        <v>2</v>
      </c>
      <c r="U2261" s="23">
        <v>4</v>
      </c>
      <c r="V2261" s="24" t="s">
        <v>1105</v>
      </c>
      <c r="W2261" s="24" t="s">
        <v>815</v>
      </c>
      <c r="X2261" s="24"/>
      <c r="Y2261" s="24"/>
      <c r="Z2261" s="24"/>
      <c r="AA2261" s="24"/>
    </row>
    <row r="2262" spans="1:27">
      <c r="A2262" s="24" t="s">
        <v>709</v>
      </c>
      <c r="B2262" s="24" t="s">
        <v>906</v>
      </c>
      <c r="C2262" s="23">
        <v>2</v>
      </c>
      <c r="D2262" s="47">
        <v>45034</v>
      </c>
      <c r="E2262" s="24"/>
      <c r="F2262" s="510">
        <v>2</v>
      </c>
      <c r="G2262" s="24">
        <v>4.5</v>
      </c>
      <c r="H2262" s="24">
        <v>1.85</v>
      </c>
      <c r="I2262" s="988">
        <v>0.41111111111111115</v>
      </c>
      <c r="J2262" s="24">
        <v>10.85</v>
      </c>
      <c r="K2262" s="24">
        <v>15.9</v>
      </c>
      <c r="L2262" s="24" t="s">
        <v>811</v>
      </c>
      <c r="M2262" s="24" t="s">
        <v>811</v>
      </c>
      <c r="N2262" s="24" t="s">
        <v>811</v>
      </c>
      <c r="O2262" s="24" t="s">
        <v>811</v>
      </c>
      <c r="P2262" s="24" t="s">
        <v>815</v>
      </c>
      <c r="Q2262" s="24" t="s">
        <v>811</v>
      </c>
      <c r="R2262" s="24" t="s">
        <v>811</v>
      </c>
      <c r="S2262" s="24" t="s">
        <v>1022</v>
      </c>
      <c r="T2262" s="23">
        <v>2</v>
      </c>
      <c r="U2262" s="23">
        <v>4</v>
      </c>
      <c r="V2262" s="24" t="s">
        <v>1105</v>
      </c>
      <c r="W2262" s="24" t="s">
        <v>815</v>
      </c>
      <c r="X2262" s="24"/>
      <c r="Y2262" s="24"/>
      <c r="Z2262" s="24"/>
      <c r="AA2262" s="24"/>
    </row>
    <row r="2263" spans="1:27">
      <c r="A2263" s="24" t="s">
        <v>709</v>
      </c>
      <c r="B2263" s="24" t="s">
        <v>906</v>
      </c>
      <c r="C2263" s="23">
        <v>3</v>
      </c>
      <c r="D2263" s="47">
        <v>45034</v>
      </c>
      <c r="E2263" s="24"/>
      <c r="F2263" s="510">
        <v>2</v>
      </c>
      <c r="G2263" s="24">
        <v>4.5</v>
      </c>
      <c r="H2263" s="24">
        <v>1.85</v>
      </c>
      <c r="I2263" s="988">
        <v>0.41111111111111115</v>
      </c>
      <c r="J2263" s="24">
        <v>11.82</v>
      </c>
      <c r="K2263" s="24">
        <v>13.9</v>
      </c>
      <c r="L2263" s="24" t="s">
        <v>811</v>
      </c>
      <c r="M2263" s="24" t="s">
        <v>811</v>
      </c>
      <c r="N2263" s="24" t="s">
        <v>811</v>
      </c>
      <c r="O2263" s="24" t="s">
        <v>811</v>
      </c>
      <c r="P2263" s="24" t="s">
        <v>815</v>
      </c>
      <c r="Q2263" s="24" t="s">
        <v>811</v>
      </c>
      <c r="R2263" s="24" t="s">
        <v>811</v>
      </c>
      <c r="S2263" s="24" t="s">
        <v>1022</v>
      </c>
      <c r="T2263" s="23">
        <v>2</v>
      </c>
      <c r="U2263" s="23">
        <v>4</v>
      </c>
      <c r="V2263" s="24" t="s">
        <v>1105</v>
      </c>
      <c r="W2263" s="24" t="s">
        <v>815</v>
      </c>
      <c r="X2263" s="24"/>
      <c r="Y2263" s="24"/>
      <c r="Z2263" s="24"/>
      <c r="AA2263" s="24"/>
    </row>
    <row r="2264" spans="1:27">
      <c r="A2264" s="24" t="s">
        <v>709</v>
      </c>
      <c r="B2264" s="24" t="s">
        <v>906</v>
      </c>
      <c r="C2264" s="23">
        <v>4</v>
      </c>
      <c r="D2264" s="47">
        <v>45034</v>
      </c>
      <c r="E2264" s="24"/>
      <c r="F2264" s="510">
        <v>2</v>
      </c>
      <c r="G2264" s="24">
        <v>4.5</v>
      </c>
      <c r="H2264" s="24">
        <v>1.85</v>
      </c>
      <c r="I2264" s="988">
        <v>0.41111111111111115</v>
      </c>
      <c r="J2264" s="24">
        <v>12.07</v>
      </c>
      <c r="K2264" s="24">
        <v>13.1</v>
      </c>
      <c r="L2264" s="24">
        <v>6.19</v>
      </c>
      <c r="M2264" s="24">
        <v>10.1</v>
      </c>
      <c r="N2264" s="24">
        <v>11.102531645569622</v>
      </c>
      <c r="O2264" s="24">
        <v>2.5000000000000001E-2</v>
      </c>
      <c r="P2264" s="24">
        <v>11.127531645569622</v>
      </c>
      <c r="Q2264" s="24">
        <v>1.6412599819777771</v>
      </c>
      <c r="R2264" s="24">
        <v>28.637900885622763</v>
      </c>
      <c r="S2264" s="24" t="s">
        <v>1022</v>
      </c>
      <c r="T2264" s="23">
        <v>2</v>
      </c>
      <c r="U2264" s="23">
        <v>4</v>
      </c>
      <c r="V2264" s="24" t="s">
        <v>1105</v>
      </c>
      <c r="W2264" s="24" t="s">
        <v>815</v>
      </c>
      <c r="X2264" s="24"/>
      <c r="Y2264" s="24"/>
      <c r="Z2264" s="24"/>
      <c r="AA2264" s="24"/>
    </row>
    <row r="2265" spans="1:27">
      <c r="A2265" s="24" t="s">
        <v>709</v>
      </c>
      <c r="B2265" s="24" t="s">
        <v>906</v>
      </c>
      <c r="C2265" s="23">
        <v>0.5</v>
      </c>
      <c r="D2265" s="47">
        <v>45176</v>
      </c>
      <c r="E2265" s="24"/>
      <c r="F2265" s="510">
        <v>2</v>
      </c>
      <c r="G2265" s="24">
        <v>4.0999999999999996</v>
      </c>
      <c r="H2265" s="24">
        <v>3.25</v>
      </c>
      <c r="I2265" s="988">
        <v>0.79268292682926833</v>
      </c>
      <c r="J2265" s="24">
        <v>8.67</v>
      </c>
      <c r="K2265" s="24">
        <v>28</v>
      </c>
      <c r="L2265" s="24">
        <v>5.53</v>
      </c>
      <c r="M2265" s="23">
        <v>9.6999999999999993</v>
      </c>
      <c r="N2265" s="24">
        <v>1.4199156118143463</v>
      </c>
      <c r="O2265" s="24">
        <v>2.1839510548523204</v>
      </c>
      <c r="P2265" s="24">
        <v>3.6038666666666668</v>
      </c>
      <c r="Q2265" s="24">
        <v>0.38464980980085034</v>
      </c>
      <c r="R2265" s="24">
        <v>24.624652049571001</v>
      </c>
      <c r="S2265" s="24" t="s">
        <v>1025</v>
      </c>
      <c r="T2265" s="23">
        <v>1</v>
      </c>
      <c r="U2265" s="23">
        <v>1</v>
      </c>
      <c r="V2265" s="24" t="s">
        <v>1233</v>
      </c>
      <c r="W2265" s="24" t="s">
        <v>815</v>
      </c>
      <c r="X2265" s="24"/>
      <c r="Y2265" s="24"/>
      <c r="Z2265" s="24"/>
      <c r="AA2265" s="24"/>
    </row>
    <row r="2266" spans="1:27">
      <c r="A2266" s="24" t="s">
        <v>709</v>
      </c>
      <c r="B2266" s="24" t="s">
        <v>906</v>
      </c>
      <c r="C2266" s="23">
        <v>1</v>
      </c>
      <c r="D2266" s="47">
        <v>45176</v>
      </c>
      <c r="E2266" s="24"/>
      <c r="F2266" s="510">
        <v>2</v>
      </c>
      <c r="G2266" s="24">
        <v>4.0999999999999996</v>
      </c>
      <c r="H2266" s="24">
        <v>3.25</v>
      </c>
      <c r="I2266" s="988">
        <v>0.79268292682926833</v>
      </c>
      <c r="J2266" s="24">
        <v>8.69</v>
      </c>
      <c r="K2266" s="24">
        <v>26.8</v>
      </c>
      <c r="L2266" s="24" t="s">
        <v>811</v>
      </c>
      <c r="M2266" s="24" t="s">
        <v>811</v>
      </c>
      <c r="N2266" s="24" t="s">
        <v>811</v>
      </c>
      <c r="O2266" s="24" t="s">
        <v>811</v>
      </c>
      <c r="P2266" s="24" t="s">
        <v>815</v>
      </c>
      <c r="Q2266" s="24" t="s">
        <v>811</v>
      </c>
      <c r="R2266" s="24" t="s">
        <v>811</v>
      </c>
      <c r="S2266" s="24" t="s">
        <v>1025</v>
      </c>
      <c r="T2266" s="23">
        <v>1</v>
      </c>
      <c r="U2266" s="23">
        <v>1</v>
      </c>
      <c r="V2266" s="24" t="s">
        <v>1233</v>
      </c>
      <c r="W2266" s="24" t="s">
        <v>815</v>
      </c>
      <c r="X2266" s="24"/>
      <c r="Y2266" s="24"/>
      <c r="Z2266" s="24"/>
      <c r="AA2266" s="24"/>
    </row>
    <row r="2267" spans="1:27">
      <c r="A2267" s="24" t="s">
        <v>709</v>
      </c>
      <c r="B2267" s="24" t="s">
        <v>906</v>
      </c>
      <c r="C2267" s="23">
        <v>2</v>
      </c>
      <c r="D2267" s="47">
        <v>45176</v>
      </c>
      <c r="E2267" s="24"/>
      <c r="F2267" s="510">
        <v>2</v>
      </c>
      <c r="G2267" s="24">
        <v>4.0999999999999996</v>
      </c>
      <c r="H2267" s="24">
        <v>3.25</v>
      </c>
      <c r="I2267" s="988">
        <v>0.79268292682926833</v>
      </c>
      <c r="J2267" s="24">
        <v>8.82</v>
      </c>
      <c r="K2267" s="24">
        <v>25.8</v>
      </c>
      <c r="L2267" s="24" t="s">
        <v>811</v>
      </c>
      <c r="M2267" s="24" t="s">
        <v>811</v>
      </c>
      <c r="N2267" s="24" t="s">
        <v>811</v>
      </c>
      <c r="O2267" s="24" t="s">
        <v>811</v>
      </c>
      <c r="P2267" s="24" t="s">
        <v>815</v>
      </c>
      <c r="Q2267" s="24" t="s">
        <v>811</v>
      </c>
      <c r="R2267" s="24" t="s">
        <v>811</v>
      </c>
      <c r="S2267" s="24" t="s">
        <v>1025</v>
      </c>
      <c r="T2267" s="23">
        <v>1</v>
      </c>
      <c r="U2267" s="23">
        <v>1</v>
      </c>
      <c r="V2267" s="24" t="s">
        <v>1233</v>
      </c>
      <c r="W2267" s="24" t="s">
        <v>815</v>
      </c>
      <c r="X2267" s="24"/>
      <c r="Y2267" s="24"/>
      <c r="Z2267" s="24"/>
      <c r="AA2267" s="24"/>
    </row>
    <row r="2268" spans="1:27">
      <c r="A2268" s="24" t="s">
        <v>709</v>
      </c>
      <c r="B2268" s="24" t="s">
        <v>906</v>
      </c>
      <c r="C2268" s="23">
        <v>3</v>
      </c>
      <c r="D2268" s="47">
        <v>45176</v>
      </c>
      <c r="E2268" s="24"/>
      <c r="F2268" s="510">
        <v>2</v>
      </c>
      <c r="G2268" s="24">
        <v>4.0999999999999996</v>
      </c>
      <c r="H2268" s="24">
        <v>3.25</v>
      </c>
      <c r="I2268" s="988">
        <v>0.79268292682926833</v>
      </c>
      <c r="J2268" s="24">
        <v>7.52</v>
      </c>
      <c r="K2268" s="24">
        <v>24.6</v>
      </c>
      <c r="L2268" s="24" t="s">
        <v>811</v>
      </c>
      <c r="M2268" s="24" t="s">
        <v>811</v>
      </c>
      <c r="N2268" s="24" t="s">
        <v>811</v>
      </c>
      <c r="O2268" s="24" t="s">
        <v>811</v>
      </c>
      <c r="P2268" s="24" t="s">
        <v>815</v>
      </c>
      <c r="Q2268" s="24" t="s">
        <v>811</v>
      </c>
      <c r="R2268" s="24" t="s">
        <v>811</v>
      </c>
      <c r="S2268" s="24" t="s">
        <v>1025</v>
      </c>
      <c r="T2268" s="23">
        <v>1</v>
      </c>
      <c r="U2268" s="23">
        <v>1</v>
      </c>
      <c r="V2268" s="24" t="s">
        <v>1233</v>
      </c>
      <c r="W2268" s="24" t="s">
        <v>815</v>
      </c>
      <c r="X2268" s="24"/>
      <c r="Y2268" s="24"/>
      <c r="Z2268" s="24"/>
      <c r="AA2268" s="24"/>
    </row>
    <row r="2269" spans="1:27">
      <c r="A2269" s="24" t="s">
        <v>709</v>
      </c>
      <c r="B2269" s="24" t="s">
        <v>906</v>
      </c>
      <c r="C2269" s="23">
        <v>3.1</v>
      </c>
      <c r="D2269" s="47">
        <v>45176</v>
      </c>
      <c r="E2269" s="24"/>
      <c r="F2269" s="510">
        <v>2</v>
      </c>
      <c r="G2269" s="24">
        <v>4.0999999999999996</v>
      </c>
      <c r="H2269" s="24">
        <v>3.25</v>
      </c>
      <c r="I2269" s="988">
        <v>0.79268292682926833</v>
      </c>
      <c r="J2269" s="3179" t="s">
        <v>811</v>
      </c>
      <c r="K2269" s="3179" t="s">
        <v>811</v>
      </c>
      <c r="L2269" s="24">
        <v>5.44</v>
      </c>
      <c r="M2269" s="24">
        <v>8.6999999999999993</v>
      </c>
      <c r="N2269" s="24">
        <v>7.6131645569620279</v>
      </c>
      <c r="O2269" s="24">
        <v>3.7951021097046409</v>
      </c>
      <c r="P2269" s="24">
        <v>11.40826666666667</v>
      </c>
      <c r="Q2269" s="24">
        <v>0.46157977176102039</v>
      </c>
      <c r="R2269" s="24">
        <v>36.350104861773097</v>
      </c>
      <c r="S2269" s="24" t="s">
        <v>1025</v>
      </c>
      <c r="T2269" s="23">
        <v>1</v>
      </c>
      <c r="U2269" s="23">
        <v>1</v>
      </c>
      <c r="V2269" s="24" t="s">
        <v>1233</v>
      </c>
      <c r="W2269" s="24" t="s">
        <v>815</v>
      </c>
      <c r="X2269" s="24"/>
      <c r="Y2269" s="24"/>
      <c r="Z2269" s="24"/>
      <c r="AA2269" s="24"/>
    </row>
    <row r="2270" spans="1:27">
      <c r="A2270" s="24" t="s">
        <v>709</v>
      </c>
      <c r="B2270" s="24" t="s">
        <v>906</v>
      </c>
      <c r="C2270" s="23">
        <v>3.5</v>
      </c>
      <c r="D2270" s="47">
        <v>45176</v>
      </c>
      <c r="E2270" s="24"/>
      <c r="F2270" s="510">
        <v>2</v>
      </c>
      <c r="G2270" s="24">
        <v>4.0999999999999996</v>
      </c>
      <c r="H2270" s="24">
        <v>3.25</v>
      </c>
      <c r="I2270" s="988">
        <v>0.79268292682926833</v>
      </c>
      <c r="J2270" s="24">
        <v>4.84</v>
      </c>
      <c r="K2270" s="24">
        <v>24.3</v>
      </c>
      <c r="L2270" s="24" t="s">
        <v>811</v>
      </c>
      <c r="M2270" s="24" t="s">
        <v>811</v>
      </c>
      <c r="N2270" s="24" t="s">
        <v>811</v>
      </c>
      <c r="O2270" s="24" t="s">
        <v>811</v>
      </c>
      <c r="P2270" s="24" t="s">
        <v>811</v>
      </c>
      <c r="Q2270" s="24" t="s">
        <v>811</v>
      </c>
      <c r="R2270" s="24" t="s">
        <v>811</v>
      </c>
      <c r="S2270" s="24" t="s">
        <v>1025</v>
      </c>
      <c r="T2270" s="23">
        <v>1</v>
      </c>
      <c r="U2270" s="23">
        <v>1</v>
      </c>
      <c r="V2270" s="24" t="s">
        <v>1233</v>
      </c>
      <c r="W2270" s="24" t="s">
        <v>815</v>
      </c>
      <c r="X2270" s="24"/>
      <c r="Y2270" s="24"/>
      <c r="Z2270" s="24"/>
      <c r="AA2270" s="24"/>
    </row>
    <row r="2271" spans="1:27">
      <c r="A2271" s="24" t="s">
        <v>709</v>
      </c>
      <c r="B2271" s="24" t="s">
        <v>955</v>
      </c>
      <c r="C2271" s="23">
        <v>0.5</v>
      </c>
      <c r="D2271" s="47">
        <v>45174</v>
      </c>
      <c r="E2271" s="24"/>
      <c r="F2271" s="510">
        <v>2</v>
      </c>
      <c r="G2271" s="24">
        <v>2</v>
      </c>
      <c r="H2271" s="24">
        <v>0.65</v>
      </c>
      <c r="I2271" s="988">
        <v>0.32500000000000001</v>
      </c>
      <c r="J2271" s="24">
        <v>9.81</v>
      </c>
      <c r="K2271" s="24">
        <v>24.9</v>
      </c>
      <c r="L2271" s="24">
        <v>6.65</v>
      </c>
      <c r="M2271" s="24">
        <v>46.2</v>
      </c>
      <c r="N2271" s="24">
        <v>24.01772151898734</v>
      </c>
      <c r="O2271" s="24">
        <v>2.5000000000000001E-2</v>
      </c>
      <c r="P2271" s="24">
        <v>24.042721518987339</v>
      </c>
      <c r="Q2271" s="24">
        <v>2.8187972884801185</v>
      </c>
      <c r="R2271" s="24">
        <v>78.104156339370803</v>
      </c>
      <c r="S2271" s="24" t="s">
        <v>1025</v>
      </c>
      <c r="T2271" s="23">
        <v>1</v>
      </c>
      <c r="U2271" s="23">
        <v>1</v>
      </c>
      <c r="V2271" s="24" t="s">
        <v>1264</v>
      </c>
      <c r="W2271" s="24" t="s">
        <v>815</v>
      </c>
      <c r="X2271" s="24"/>
      <c r="Y2271" s="24"/>
      <c r="Z2271" s="24"/>
      <c r="AA2271" s="24"/>
    </row>
    <row r="2272" spans="1:27">
      <c r="A2272" s="24" t="s">
        <v>709</v>
      </c>
      <c r="B2272" s="24" t="s">
        <v>955</v>
      </c>
      <c r="C2272" s="23">
        <v>1</v>
      </c>
      <c r="D2272" s="47">
        <v>45174</v>
      </c>
      <c r="E2272" s="24"/>
      <c r="F2272" s="510">
        <v>2</v>
      </c>
      <c r="G2272" s="24">
        <v>2</v>
      </c>
      <c r="H2272" s="24">
        <v>0.65</v>
      </c>
      <c r="I2272" s="988">
        <v>0.32500000000000001</v>
      </c>
      <c r="J2272" s="24">
        <v>10.49</v>
      </c>
      <c r="K2272" s="24">
        <v>23.7</v>
      </c>
      <c r="L2272" s="24">
        <v>6.6</v>
      </c>
      <c r="M2272" s="24">
        <v>49.000000000000007</v>
      </c>
      <c r="N2272" s="24">
        <v>60.724050632911393</v>
      </c>
      <c r="O2272" s="24">
        <v>2.5000000000000001E-2</v>
      </c>
      <c r="P2272" s="24">
        <v>60.749050632911391</v>
      </c>
      <c r="Q2272" s="24">
        <v>3.7473422776265108</v>
      </c>
      <c r="R2272" s="24">
        <v>84.395862726406094</v>
      </c>
      <c r="S2272" s="24" t="s">
        <v>1025</v>
      </c>
      <c r="T2272" s="23">
        <v>1</v>
      </c>
      <c r="U2272" s="23">
        <v>1</v>
      </c>
      <c r="V2272" s="24" t="s">
        <v>1264</v>
      </c>
      <c r="W2272" s="24" t="s">
        <v>815</v>
      </c>
      <c r="X2272" s="24"/>
      <c r="Y2272" s="24"/>
      <c r="Z2272" s="24"/>
      <c r="AA2272" s="24"/>
    </row>
    <row r="2273" spans="1:27">
      <c r="A2273" s="24" t="s">
        <v>709</v>
      </c>
      <c r="B2273" s="24" t="s">
        <v>955</v>
      </c>
      <c r="C2273" s="23">
        <v>1.5</v>
      </c>
      <c r="D2273" s="47">
        <v>45174</v>
      </c>
      <c r="E2273" s="24"/>
      <c r="F2273" s="510">
        <v>2</v>
      </c>
      <c r="G2273" s="24">
        <v>2</v>
      </c>
      <c r="H2273" s="24">
        <v>0.65</v>
      </c>
      <c r="I2273" s="988">
        <v>0.32500000000000001</v>
      </c>
      <c r="J2273" s="24">
        <v>6.22</v>
      </c>
      <c r="K2273" s="24">
        <v>22.7</v>
      </c>
      <c r="L2273" s="24" t="s">
        <v>811</v>
      </c>
      <c r="M2273" s="24" t="s">
        <v>811</v>
      </c>
      <c r="N2273" s="24" t="s">
        <v>811</v>
      </c>
      <c r="O2273" s="24" t="s">
        <v>811</v>
      </c>
      <c r="P2273" s="24" t="s">
        <v>815</v>
      </c>
      <c r="Q2273" s="24" t="s">
        <v>811</v>
      </c>
      <c r="R2273" s="24" t="s">
        <v>811</v>
      </c>
      <c r="S2273" s="24" t="s">
        <v>1025</v>
      </c>
      <c r="T2273" s="23">
        <v>1</v>
      </c>
      <c r="U2273" s="23">
        <v>1</v>
      </c>
      <c r="V2273" s="24" t="s">
        <v>1264</v>
      </c>
      <c r="W2273" s="24" t="s">
        <v>815</v>
      </c>
      <c r="X2273" s="24"/>
      <c r="Y2273" s="24"/>
      <c r="Z2273" s="24"/>
      <c r="AA2273" s="24"/>
    </row>
    <row r="2274" spans="1:27">
      <c r="A2274" s="24" t="s">
        <v>709</v>
      </c>
      <c r="B2274" s="24" t="s">
        <v>877</v>
      </c>
      <c r="C2274" s="23">
        <v>0.5</v>
      </c>
      <c r="D2274" s="47">
        <v>45019</v>
      </c>
      <c r="E2274" s="24"/>
      <c r="F2274" s="510">
        <v>2</v>
      </c>
      <c r="G2274" s="24">
        <v>2.2999999999999998</v>
      </c>
      <c r="H2274" s="24">
        <v>2.1</v>
      </c>
      <c r="I2274" s="988">
        <v>0.91304347826086962</v>
      </c>
      <c r="J2274" s="24">
        <v>11.48</v>
      </c>
      <c r="K2274" s="24">
        <v>9.5</v>
      </c>
      <c r="L2274" s="24">
        <v>5.84</v>
      </c>
      <c r="M2274" s="24">
        <v>5.3</v>
      </c>
      <c r="N2274" s="24">
        <v>1.8126582278481012</v>
      </c>
      <c r="O2274" s="24">
        <v>3.0471917721518995</v>
      </c>
      <c r="P2274" s="24">
        <v>4.8598500000000007</v>
      </c>
      <c r="Q2274" s="24">
        <v>0.93974142558709561</v>
      </c>
      <c r="R2274" s="24">
        <v>26.489794610891277</v>
      </c>
      <c r="S2274" s="24" t="s">
        <v>1022</v>
      </c>
      <c r="T2274" s="23">
        <v>2</v>
      </c>
      <c r="U2274" s="23">
        <v>2</v>
      </c>
      <c r="V2274" s="24" t="s">
        <v>1105</v>
      </c>
      <c r="W2274" s="24" t="s">
        <v>815</v>
      </c>
      <c r="X2274" s="24"/>
      <c r="Y2274" s="24"/>
      <c r="Z2274" s="24"/>
      <c r="AA2274" s="24"/>
    </row>
    <row r="2275" spans="1:27">
      <c r="A2275" s="24" t="s">
        <v>709</v>
      </c>
      <c r="B2275" s="24" t="s">
        <v>877</v>
      </c>
      <c r="C2275" s="23">
        <v>1</v>
      </c>
      <c r="D2275" s="47">
        <v>45019</v>
      </c>
      <c r="E2275" s="24"/>
      <c r="F2275" s="510">
        <v>2</v>
      </c>
      <c r="G2275" s="24">
        <v>2.2999999999999998</v>
      </c>
      <c r="H2275" s="24">
        <v>2.1</v>
      </c>
      <c r="I2275" s="988">
        <v>0.91304347826086962</v>
      </c>
      <c r="J2275" s="24">
        <v>11.51</v>
      </c>
      <c r="K2275" s="24">
        <v>9.4</v>
      </c>
      <c r="L2275" s="24" t="s">
        <v>811</v>
      </c>
      <c r="M2275" s="24" t="s">
        <v>811</v>
      </c>
      <c r="N2275" s="24" t="s">
        <v>811</v>
      </c>
      <c r="O2275" s="24" t="s">
        <v>811</v>
      </c>
      <c r="P2275" s="24" t="s">
        <v>815</v>
      </c>
      <c r="Q2275" s="24" t="s">
        <v>811</v>
      </c>
      <c r="R2275" s="24" t="s">
        <v>811</v>
      </c>
      <c r="S2275" s="24" t="s">
        <v>1022</v>
      </c>
      <c r="T2275" s="23">
        <v>2</v>
      </c>
      <c r="U2275" s="23">
        <v>2</v>
      </c>
      <c r="V2275" s="24" t="s">
        <v>1105</v>
      </c>
      <c r="W2275" s="24" t="s">
        <v>815</v>
      </c>
      <c r="X2275" s="24"/>
      <c r="Y2275" s="24"/>
      <c r="Z2275" s="24"/>
      <c r="AA2275" s="24"/>
    </row>
    <row r="2276" spans="1:27">
      <c r="A2276" s="24" t="s">
        <v>709</v>
      </c>
      <c r="B2276" s="24" t="s">
        <v>877</v>
      </c>
      <c r="C2276" s="23">
        <v>2</v>
      </c>
      <c r="D2276" s="47">
        <v>45019</v>
      </c>
      <c r="E2276" s="24"/>
      <c r="F2276" s="510">
        <v>2</v>
      </c>
      <c r="G2276" s="24">
        <v>2.2999999999999998</v>
      </c>
      <c r="H2276" s="24">
        <v>2.1</v>
      </c>
      <c r="I2276" s="988">
        <v>0.91304347826086962</v>
      </c>
      <c r="J2276" s="24">
        <v>11.59</v>
      </c>
      <c r="K2276" s="24">
        <v>9.3000000000000007</v>
      </c>
      <c r="L2276" s="24">
        <v>5.6</v>
      </c>
      <c r="M2276" s="24">
        <v>3.9</v>
      </c>
      <c r="N2276" s="24">
        <v>10.7626582278481</v>
      </c>
      <c r="O2276" s="24">
        <v>22.889341772151894</v>
      </c>
      <c r="P2276" s="24">
        <v>33.651999999999994</v>
      </c>
      <c r="Q2276" s="2606">
        <v>7.9784145083599274</v>
      </c>
      <c r="R2276" s="2606">
        <v>102.11404280067303</v>
      </c>
      <c r="S2276" s="24" t="s">
        <v>1022</v>
      </c>
      <c r="T2276" s="23">
        <v>2</v>
      </c>
      <c r="U2276" s="23">
        <v>2</v>
      </c>
      <c r="V2276" s="24" t="s">
        <v>1105</v>
      </c>
      <c r="W2276" s="24" t="s">
        <v>815</v>
      </c>
      <c r="X2276" s="24"/>
      <c r="Y2276" s="24"/>
      <c r="Z2276" s="24"/>
      <c r="AA2276" s="24"/>
    </row>
    <row r="2277" spans="1:27">
      <c r="A2277" s="24" t="s">
        <v>709</v>
      </c>
      <c r="B2277" s="24" t="s">
        <v>877</v>
      </c>
      <c r="C2277" s="23">
        <v>0.5</v>
      </c>
      <c r="D2277" s="47">
        <v>45167</v>
      </c>
      <c r="E2277" s="24"/>
      <c r="F2277" s="510">
        <v>2</v>
      </c>
      <c r="G2277" s="24">
        <v>2.7</v>
      </c>
      <c r="H2277" s="24">
        <v>2.7</v>
      </c>
      <c r="I2277" s="988">
        <v>1</v>
      </c>
      <c r="J2277" s="24">
        <v>7.19</v>
      </c>
      <c r="K2277" s="24">
        <v>23.9</v>
      </c>
      <c r="L2277" s="24">
        <v>5.63</v>
      </c>
      <c r="M2277" s="24">
        <v>4.5999999999999996</v>
      </c>
      <c r="N2277" s="24">
        <v>4.4183544303797477</v>
      </c>
      <c r="O2277" s="24">
        <v>0.98744556962025254</v>
      </c>
      <c r="P2277" s="24">
        <v>5.4058000000000002</v>
      </c>
      <c r="Q2277" s="24">
        <v>0.38464980980085034</v>
      </c>
      <c r="R2277" s="24">
        <v>28.199485224022901</v>
      </c>
      <c r="S2277" s="24" t="s">
        <v>1033</v>
      </c>
      <c r="T2277" s="23">
        <v>6</v>
      </c>
      <c r="U2277" s="23">
        <v>2</v>
      </c>
      <c r="V2277" s="24" t="s">
        <v>1233</v>
      </c>
      <c r="W2277" s="24" t="s">
        <v>815</v>
      </c>
      <c r="X2277" s="24"/>
      <c r="Y2277" s="24"/>
      <c r="Z2277" s="24"/>
      <c r="AA2277" s="24"/>
    </row>
    <row r="2278" spans="1:27">
      <c r="A2278" s="24" t="s">
        <v>709</v>
      </c>
      <c r="B2278" s="24" t="s">
        <v>877</v>
      </c>
      <c r="C2278" s="23">
        <v>1</v>
      </c>
      <c r="D2278" s="47">
        <v>45167</v>
      </c>
      <c r="E2278" s="24"/>
      <c r="F2278" s="510">
        <v>2</v>
      </c>
      <c r="G2278" s="24">
        <v>2.7</v>
      </c>
      <c r="H2278" s="24">
        <v>2.7</v>
      </c>
      <c r="I2278" s="988">
        <v>1</v>
      </c>
      <c r="J2278" s="24">
        <v>7.2</v>
      </c>
      <c r="K2278" s="24">
        <v>23.9</v>
      </c>
      <c r="L2278" s="24" t="s">
        <v>811</v>
      </c>
      <c r="M2278" s="24" t="s">
        <v>811</v>
      </c>
      <c r="N2278" s="24" t="s">
        <v>811</v>
      </c>
      <c r="O2278" s="24" t="s">
        <v>811</v>
      </c>
      <c r="P2278" s="24" t="s">
        <v>815</v>
      </c>
      <c r="Q2278" s="24" t="s">
        <v>811</v>
      </c>
      <c r="R2278" s="24" t="s">
        <v>811</v>
      </c>
      <c r="S2278" s="24" t="s">
        <v>1033</v>
      </c>
      <c r="T2278" s="23">
        <v>6</v>
      </c>
      <c r="U2278" s="23">
        <v>2</v>
      </c>
      <c r="V2278" s="24" t="s">
        <v>1233</v>
      </c>
      <c r="W2278" s="24" t="s">
        <v>815</v>
      </c>
      <c r="X2278" s="24"/>
      <c r="Y2278" s="24"/>
      <c r="Z2278" s="24"/>
      <c r="AA2278" s="24"/>
    </row>
    <row r="2279" spans="1:27">
      <c r="A2279" s="24" t="s">
        <v>709</v>
      </c>
      <c r="B2279" s="24" t="s">
        <v>877</v>
      </c>
      <c r="C2279" s="23">
        <v>1.5</v>
      </c>
      <c r="D2279" s="47">
        <v>45167</v>
      </c>
      <c r="E2279" s="24"/>
      <c r="F2279" s="510">
        <v>2</v>
      </c>
      <c r="G2279" s="24">
        <v>2.7</v>
      </c>
      <c r="H2279" s="24">
        <v>2.7</v>
      </c>
      <c r="I2279" s="988">
        <v>1</v>
      </c>
      <c r="J2279" s="24">
        <v>6.82</v>
      </c>
      <c r="K2279" s="24">
        <v>23.9</v>
      </c>
      <c r="L2279" s="24" t="s">
        <v>811</v>
      </c>
      <c r="M2279" s="24" t="s">
        <v>811</v>
      </c>
      <c r="N2279" s="24" t="s">
        <v>811</v>
      </c>
      <c r="O2279" s="24" t="s">
        <v>811</v>
      </c>
      <c r="P2279" s="24" t="s">
        <v>815</v>
      </c>
      <c r="Q2279" s="24" t="s">
        <v>811</v>
      </c>
      <c r="R2279" s="24" t="s">
        <v>811</v>
      </c>
      <c r="S2279" s="24" t="s">
        <v>1033</v>
      </c>
      <c r="T2279" s="23">
        <v>6</v>
      </c>
      <c r="U2279" s="23">
        <v>2</v>
      </c>
      <c r="V2279" s="24" t="s">
        <v>1233</v>
      </c>
      <c r="W2279" s="24" t="s">
        <v>815</v>
      </c>
      <c r="X2279" s="24"/>
      <c r="Y2279" s="24"/>
      <c r="Z2279" s="24"/>
      <c r="AA2279" s="24"/>
    </row>
    <row r="2280" spans="1:27">
      <c r="A2280" s="24" t="s">
        <v>709</v>
      </c>
      <c r="B2280" s="24" t="s">
        <v>877</v>
      </c>
      <c r="C2280" s="23">
        <v>2</v>
      </c>
      <c r="D2280" s="47">
        <v>45167</v>
      </c>
      <c r="E2280" s="24"/>
      <c r="F2280" s="510">
        <v>2</v>
      </c>
      <c r="G2280" s="24">
        <v>2.7</v>
      </c>
      <c r="H2280" s="24">
        <v>2.7</v>
      </c>
      <c r="I2280" s="988">
        <v>1</v>
      </c>
      <c r="J2280" s="24">
        <v>6.8</v>
      </c>
      <c r="K2280" s="24">
        <v>23.9</v>
      </c>
      <c r="L2280" s="24">
        <v>5.62</v>
      </c>
      <c r="M2280" s="24">
        <v>4.4999999999999991</v>
      </c>
      <c r="N2280" s="24">
        <v>5.2567088607594918</v>
      </c>
      <c r="O2280" s="24">
        <v>1.1156911392405078</v>
      </c>
      <c r="P2280" s="24">
        <v>6.3723999999999998</v>
      </c>
      <c r="Q2280" s="24">
        <v>0.42542768764598193</v>
      </c>
      <c r="R2280" s="24">
        <v>28.056491897044801</v>
      </c>
      <c r="S2280" s="24" t="s">
        <v>1033</v>
      </c>
      <c r="T2280" s="23">
        <v>6</v>
      </c>
      <c r="U2280" s="23">
        <v>2</v>
      </c>
      <c r="V2280" s="24" t="s">
        <v>1233</v>
      </c>
      <c r="W2280" s="24" t="s">
        <v>815</v>
      </c>
      <c r="X2280" s="24"/>
      <c r="Y2280" s="24"/>
      <c r="Z2280" s="24"/>
      <c r="AA2280" s="24"/>
    </row>
    <row r="2281" spans="1:27">
      <c r="A2281" s="24" t="s">
        <v>709</v>
      </c>
      <c r="B2281" s="24" t="s">
        <v>877</v>
      </c>
      <c r="C2281" s="23">
        <v>2.5</v>
      </c>
      <c r="D2281" s="47">
        <v>45167</v>
      </c>
      <c r="E2281" s="24"/>
      <c r="F2281" s="510">
        <v>2</v>
      </c>
      <c r="G2281" s="24">
        <v>2.7</v>
      </c>
      <c r="H2281" s="24">
        <v>2.7</v>
      </c>
      <c r="I2281" s="988">
        <v>1</v>
      </c>
      <c r="J2281" s="24">
        <v>0.82</v>
      </c>
      <c r="K2281" s="24">
        <v>23.9</v>
      </c>
      <c r="L2281" s="24" t="s">
        <v>811</v>
      </c>
      <c r="M2281" s="24" t="s">
        <v>811</v>
      </c>
      <c r="N2281" s="24" t="s">
        <v>811</v>
      </c>
      <c r="O2281" s="24" t="s">
        <v>811</v>
      </c>
      <c r="P2281" s="24" t="s">
        <v>815</v>
      </c>
      <c r="Q2281" s="24" t="s">
        <v>811</v>
      </c>
      <c r="R2281" s="24" t="s">
        <v>811</v>
      </c>
      <c r="S2281" s="24" t="s">
        <v>1033</v>
      </c>
      <c r="T2281" s="23">
        <v>6</v>
      </c>
      <c r="U2281" s="23">
        <v>2</v>
      </c>
      <c r="V2281" s="24" t="s">
        <v>1233</v>
      </c>
      <c r="W2281" s="24" t="s">
        <v>815</v>
      </c>
      <c r="X2281" s="24"/>
      <c r="Y2281" s="24"/>
      <c r="Z2281" s="24"/>
      <c r="AA2281" s="24"/>
    </row>
    <row r="2282" spans="1:27">
      <c r="A2282" s="24" t="s">
        <v>709</v>
      </c>
      <c r="B2282" s="24" t="s">
        <v>826</v>
      </c>
      <c r="C2282" s="23">
        <v>0.5</v>
      </c>
      <c r="D2282" s="47">
        <v>45155</v>
      </c>
      <c r="E2282" s="24"/>
      <c r="F2282" s="510">
        <v>8</v>
      </c>
      <c r="G2282" s="24">
        <v>2.7</v>
      </c>
      <c r="H2282" s="24">
        <v>2.2000000000000002</v>
      </c>
      <c r="I2282" s="988">
        <v>0.81481481481481488</v>
      </c>
      <c r="J2282" s="24">
        <v>4.45</v>
      </c>
      <c r="K2282" s="24">
        <v>24.4</v>
      </c>
      <c r="L2282" s="24">
        <v>5.0599999999999996</v>
      </c>
      <c r="M2282" s="24">
        <v>1.9</v>
      </c>
      <c r="N2282" s="25">
        <v>3.1117299578059079</v>
      </c>
      <c r="O2282" s="25">
        <v>1.5900033755274257</v>
      </c>
      <c r="P2282" s="24">
        <v>4.7017333333333333</v>
      </c>
      <c r="Q2282" s="71">
        <v>0.42311479078093533</v>
      </c>
      <c r="R2282" s="24">
        <v>51.078417540514799</v>
      </c>
      <c r="S2282" s="24" t="s">
        <v>1025</v>
      </c>
      <c r="T2282" s="23">
        <v>3</v>
      </c>
      <c r="U2282" s="23">
        <v>1</v>
      </c>
      <c r="V2282" s="24" t="s">
        <v>1265</v>
      </c>
      <c r="W2282" s="24" t="s">
        <v>815</v>
      </c>
      <c r="X2282" s="24"/>
      <c r="Y2282" s="24"/>
      <c r="Z2282" s="24"/>
      <c r="AA2282" s="24"/>
    </row>
    <row r="2283" spans="1:27">
      <c r="A2283" s="24" t="s">
        <v>709</v>
      </c>
      <c r="B2283" s="24" t="s">
        <v>826</v>
      </c>
      <c r="C2283" s="23">
        <v>1</v>
      </c>
      <c r="D2283" s="47">
        <v>45155</v>
      </c>
      <c r="E2283" s="24"/>
      <c r="F2283" s="510">
        <v>8</v>
      </c>
      <c r="G2283" s="24">
        <v>2.7</v>
      </c>
      <c r="H2283" s="24">
        <v>2.2000000000000002</v>
      </c>
      <c r="I2283" s="988">
        <v>0.81481481481481488</v>
      </c>
      <c r="J2283" s="24">
        <v>4.41</v>
      </c>
      <c r="K2283" s="24">
        <v>24.4</v>
      </c>
      <c r="L2283" s="24" t="s">
        <v>811</v>
      </c>
      <c r="M2283" s="24" t="s">
        <v>811</v>
      </c>
      <c r="N2283" s="24" t="s">
        <v>811</v>
      </c>
      <c r="O2283" s="24" t="s">
        <v>811</v>
      </c>
      <c r="P2283" s="24" t="s">
        <v>815</v>
      </c>
      <c r="Q2283" s="24" t="s">
        <v>811</v>
      </c>
      <c r="R2283" s="24" t="s">
        <v>811</v>
      </c>
      <c r="S2283" s="24" t="s">
        <v>1025</v>
      </c>
      <c r="T2283" s="23">
        <v>3</v>
      </c>
      <c r="U2283" s="23">
        <v>1</v>
      </c>
      <c r="V2283" s="24" t="s">
        <v>1265</v>
      </c>
      <c r="W2283" s="24" t="s">
        <v>815</v>
      </c>
      <c r="X2283" s="24"/>
      <c r="Y2283" s="24"/>
      <c r="Z2283" s="24"/>
      <c r="AA2283" s="24"/>
    </row>
    <row r="2284" spans="1:27">
      <c r="A2284" s="24" t="s">
        <v>709</v>
      </c>
      <c r="B2284" s="24" t="s">
        <v>826</v>
      </c>
      <c r="C2284" s="23">
        <v>1.5</v>
      </c>
      <c r="D2284" s="47">
        <v>45155</v>
      </c>
      <c r="E2284" s="24"/>
      <c r="F2284" s="510">
        <v>8</v>
      </c>
      <c r="G2284" s="24">
        <v>2.7</v>
      </c>
      <c r="H2284" s="24">
        <v>2.2000000000000002</v>
      </c>
      <c r="I2284" s="988">
        <v>0.81481481481481488</v>
      </c>
      <c r="J2284" s="24">
        <v>4.53</v>
      </c>
      <c r="K2284" s="24">
        <v>24.4</v>
      </c>
      <c r="L2284" s="24">
        <v>5.04</v>
      </c>
      <c r="M2284" s="24">
        <v>1.7</v>
      </c>
      <c r="N2284" s="25">
        <v>2.7189873417721522</v>
      </c>
      <c r="O2284" s="25">
        <v>2.1856126582278486</v>
      </c>
      <c r="P2284" s="24">
        <v>4.9046000000000003</v>
      </c>
      <c r="Q2284" s="71">
        <v>0.38464980980085034</v>
      </c>
      <c r="R2284" s="24">
        <v>35.206158245948501</v>
      </c>
      <c r="S2284" s="24" t="s">
        <v>1025</v>
      </c>
      <c r="T2284" s="23">
        <v>3</v>
      </c>
      <c r="U2284" s="23">
        <v>1</v>
      </c>
      <c r="V2284" s="24" t="s">
        <v>1265</v>
      </c>
      <c r="W2284" s="24" t="s">
        <v>815</v>
      </c>
      <c r="X2284" s="24"/>
      <c r="Y2284" s="24"/>
      <c r="Z2284" s="24"/>
      <c r="AA2284" s="24"/>
    </row>
    <row r="2285" spans="1:27">
      <c r="A2285" s="24" t="s">
        <v>709</v>
      </c>
      <c r="B2285" s="24" t="s">
        <v>826</v>
      </c>
      <c r="C2285" s="23">
        <v>2</v>
      </c>
      <c r="D2285" s="47">
        <v>45155</v>
      </c>
      <c r="E2285" s="24"/>
      <c r="F2285" s="510">
        <v>8</v>
      </c>
      <c r="G2285" s="24">
        <v>2.7</v>
      </c>
      <c r="H2285" s="24">
        <v>2.2000000000000002</v>
      </c>
      <c r="I2285" s="988">
        <v>0.81481481481481488</v>
      </c>
      <c r="J2285" s="24">
        <v>4.2300000000000004</v>
      </c>
      <c r="K2285" s="24">
        <v>24.4</v>
      </c>
      <c r="L2285" s="24" t="s">
        <v>811</v>
      </c>
      <c r="M2285" s="24" t="s">
        <v>811</v>
      </c>
      <c r="N2285" s="24" t="s">
        <v>811</v>
      </c>
      <c r="O2285" s="24" t="s">
        <v>811</v>
      </c>
      <c r="P2285" s="24" t="s">
        <v>815</v>
      </c>
      <c r="Q2285" s="24" t="s">
        <v>811</v>
      </c>
      <c r="R2285" s="24" t="s">
        <v>811</v>
      </c>
      <c r="S2285" s="24" t="s">
        <v>1025</v>
      </c>
      <c r="T2285" s="23">
        <v>3</v>
      </c>
      <c r="U2285" s="23">
        <v>1</v>
      </c>
      <c r="V2285" s="24" t="s">
        <v>1265</v>
      </c>
      <c r="W2285" s="24" t="s">
        <v>815</v>
      </c>
      <c r="X2285" s="24"/>
      <c r="Y2285" s="24"/>
      <c r="Z2285" s="24"/>
      <c r="AA2285" s="24"/>
    </row>
    <row r="2286" spans="1:27">
      <c r="A2286" s="24" t="s">
        <v>709</v>
      </c>
      <c r="B2286" s="24" t="s">
        <v>826</v>
      </c>
      <c r="C2286" s="23">
        <v>2.5</v>
      </c>
      <c r="D2286" s="47">
        <v>45155</v>
      </c>
      <c r="E2286" s="24"/>
      <c r="F2286" s="510">
        <v>8</v>
      </c>
      <c r="G2286" s="24">
        <v>2.7</v>
      </c>
      <c r="H2286" s="24">
        <v>2.2000000000000002</v>
      </c>
      <c r="I2286" s="988">
        <v>0.81481481481481488</v>
      </c>
      <c r="J2286" s="24">
        <v>3.08</v>
      </c>
      <c r="K2286" s="24">
        <v>24.3</v>
      </c>
      <c r="L2286" s="24" t="s">
        <v>811</v>
      </c>
      <c r="M2286" s="24" t="s">
        <v>811</v>
      </c>
      <c r="N2286" s="24" t="s">
        <v>811</v>
      </c>
      <c r="O2286" s="24" t="s">
        <v>811</v>
      </c>
      <c r="P2286" s="24" t="s">
        <v>815</v>
      </c>
      <c r="Q2286" s="24" t="s">
        <v>811</v>
      </c>
      <c r="R2286" s="24" t="s">
        <v>811</v>
      </c>
      <c r="S2286" s="24" t="s">
        <v>1025</v>
      </c>
      <c r="T2286" s="23">
        <v>3</v>
      </c>
      <c r="U2286" s="23">
        <v>1</v>
      </c>
      <c r="V2286" s="24" t="s">
        <v>1265</v>
      </c>
      <c r="W2286" s="24" t="s">
        <v>815</v>
      </c>
      <c r="X2286" s="24"/>
      <c r="Y2286" s="24"/>
      <c r="Z2286" s="24"/>
      <c r="AA2286" s="24"/>
    </row>
    <row r="2287" spans="1:27">
      <c r="A2287" s="24"/>
      <c r="B2287" s="24"/>
      <c r="C2287" s="23"/>
      <c r="D2287" s="47"/>
      <c r="E2287" s="24"/>
      <c r="F2287" s="510"/>
      <c r="G2287" s="24"/>
      <c r="H2287" s="24"/>
      <c r="I2287" s="988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3"/>
      <c r="U2287" s="23"/>
      <c r="V2287" s="24"/>
      <c r="W2287" s="24"/>
      <c r="X2287" s="24"/>
      <c r="Y2287" s="24"/>
      <c r="Z2287" s="24"/>
      <c r="AA2287" s="24"/>
    </row>
    <row r="2288" spans="1:27">
      <c r="A2288" s="24"/>
      <c r="B2288" s="24"/>
      <c r="C2288" s="23"/>
      <c r="D2288" s="47"/>
      <c r="E2288" s="24"/>
      <c r="F2288" s="510"/>
      <c r="G2288" s="24"/>
      <c r="H2288" s="24"/>
      <c r="I2288" s="988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3"/>
      <c r="U2288" s="23"/>
      <c r="V2288" s="24"/>
      <c r="W2288" s="24"/>
      <c r="X2288" s="24"/>
      <c r="Y2288" s="24"/>
      <c r="Z2288" s="24"/>
      <c r="AA2288" s="24"/>
    </row>
    <row r="2289" spans="1:27">
      <c r="A2289" s="24"/>
      <c r="B2289" s="24"/>
      <c r="C2289" s="23"/>
      <c r="D2289" s="47"/>
      <c r="E2289" s="24"/>
      <c r="F2289" s="510"/>
      <c r="G2289" s="24"/>
      <c r="H2289" s="24"/>
      <c r="I2289" s="988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3"/>
      <c r="U2289" s="23"/>
      <c r="V2289" s="24"/>
      <c r="W2289" s="24"/>
      <c r="X2289" s="24"/>
      <c r="Y2289" s="24"/>
      <c r="Z2289" s="24"/>
      <c r="AA2289" s="24"/>
    </row>
    <row r="2290" spans="1:27">
      <c r="A2290" s="24"/>
      <c r="B2290" s="24"/>
      <c r="C2290" s="23"/>
      <c r="D2290" s="47"/>
      <c r="E2290" s="24"/>
      <c r="F2290" s="510"/>
      <c r="G2290" s="24"/>
      <c r="H2290" s="24"/>
      <c r="I2290" s="988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3"/>
      <c r="U2290" s="23"/>
      <c r="V2290" s="24"/>
      <c r="W2290" s="24"/>
      <c r="X2290" s="24"/>
      <c r="Y2290" s="24"/>
      <c r="Z2290" s="24"/>
      <c r="AA2290" s="24"/>
    </row>
    <row r="2291" spans="1:27">
      <c r="A2291" s="24"/>
      <c r="B2291" s="24"/>
      <c r="C2291" s="23"/>
      <c r="D2291" s="47"/>
      <c r="E2291" s="24"/>
      <c r="F2291" s="510"/>
      <c r="G2291" s="24"/>
      <c r="H2291" s="24"/>
      <c r="I2291" s="988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3"/>
      <c r="U2291" s="23"/>
      <c r="V2291" s="24"/>
      <c r="W2291" s="24"/>
      <c r="X2291" s="24"/>
      <c r="Y2291" s="24"/>
      <c r="Z2291" s="24"/>
      <c r="AA2291" s="24"/>
    </row>
    <row r="2292" spans="1:27">
      <c r="A2292" s="24"/>
      <c r="B2292" s="24"/>
      <c r="C2292" s="23"/>
      <c r="D2292" s="47"/>
      <c r="E2292" s="24"/>
      <c r="F2292" s="510"/>
      <c r="G2292" s="24"/>
      <c r="H2292" s="24"/>
      <c r="I2292" s="988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3"/>
      <c r="U2292" s="23"/>
      <c r="V2292" s="24"/>
      <c r="W2292" s="24"/>
      <c r="X2292" s="24"/>
      <c r="Y2292" s="24"/>
      <c r="Z2292" s="24"/>
      <c r="AA2292" s="24"/>
    </row>
    <row r="2293" spans="1:27">
      <c r="A2293" s="24"/>
      <c r="B2293" s="24"/>
      <c r="C2293" s="23"/>
      <c r="D2293" s="47"/>
      <c r="E2293" s="24"/>
      <c r="F2293" s="510"/>
      <c r="G2293" s="24"/>
      <c r="H2293" s="24"/>
      <c r="I2293" s="988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3"/>
      <c r="U2293" s="23"/>
      <c r="V2293" s="24"/>
      <c r="W2293" s="24"/>
      <c r="X2293" s="24"/>
      <c r="Y2293" s="24"/>
      <c r="Z2293" s="24"/>
      <c r="AA2293" s="24"/>
    </row>
    <row r="2294" spans="1:27">
      <c r="A2294" s="24"/>
      <c r="B2294" s="24"/>
      <c r="C2294" s="23"/>
      <c r="D2294" s="47"/>
      <c r="E2294" s="24"/>
      <c r="F2294" s="510"/>
      <c r="G2294" s="24"/>
      <c r="H2294" s="24"/>
      <c r="I2294" s="988"/>
      <c r="J2294" s="24"/>
      <c r="K2294" s="24"/>
      <c r="L2294" s="24"/>
      <c r="M2294" s="24"/>
      <c r="N2294" s="25"/>
      <c r="O2294" s="25"/>
      <c r="P2294" s="24"/>
      <c r="Q2294" s="24"/>
      <c r="R2294" s="24"/>
      <c r="S2294" s="24"/>
      <c r="T2294" s="23"/>
      <c r="U2294" s="23"/>
      <c r="V2294" s="24"/>
      <c r="W2294" s="24"/>
      <c r="X2294" s="24"/>
      <c r="Y2294" s="24"/>
      <c r="Z2294" s="24"/>
      <c r="AA2294" s="24"/>
    </row>
    <row r="2295" spans="1:27">
      <c r="A2295" s="24"/>
      <c r="B2295" s="24"/>
      <c r="C2295" s="23"/>
      <c r="D2295" s="47"/>
      <c r="E2295" s="24"/>
      <c r="F2295" s="510"/>
      <c r="G2295" s="24"/>
      <c r="H2295" s="24"/>
      <c r="I2295" s="988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3"/>
      <c r="U2295" s="23"/>
      <c r="V2295" s="24"/>
      <c r="W2295" s="24"/>
      <c r="X2295" s="24"/>
      <c r="Y2295" s="24"/>
      <c r="Z2295" s="24"/>
      <c r="AA2295" s="24"/>
    </row>
    <row r="2296" spans="1:27">
      <c r="A2296" s="24"/>
      <c r="B2296" s="24"/>
      <c r="C2296" s="23"/>
      <c r="D2296" s="47"/>
      <c r="E2296" s="24"/>
      <c r="F2296" s="510"/>
      <c r="G2296" s="24"/>
      <c r="H2296" s="24"/>
      <c r="I2296" s="988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3"/>
      <c r="U2296" s="23"/>
      <c r="V2296" s="24"/>
      <c r="W2296" s="24"/>
      <c r="X2296" s="24"/>
      <c r="Y2296" s="24"/>
      <c r="Z2296" s="24"/>
      <c r="AA2296" s="24"/>
    </row>
    <row r="2297" spans="1:27">
      <c r="A2297" s="24"/>
      <c r="B2297" s="24"/>
      <c r="C2297" s="23"/>
      <c r="D2297" s="47"/>
      <c r="E2297" s="24"/>
      <c r="F2297" s="510"/>
      <c r="G2297" s="24"/>
      <c r="H2297" s="24"/>
      <c r="I2297" s="988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3"/>
      <c r="U2297" s="23"/>
      <c r="V2297" s="24"/>
      <c r="W2297" s="24"/>
      <c r="X2297" s="24"/>
      <c r="Y2297" s="24"/>
      <c r="Z2297" s="24"/>
      <c r="AA2297" s="24"/>
    </row>
    <row r="2298" spans="1:27">
      <c r="A2298" s="24"/>
      <c r="B2298" s="24"/>
      <c r="C2298" s="23"/>
      <c r="D2298" s="47"/>
      <c r="E2298" s="24"/>
      <c r="F2298" s="510"/>
      <c r="G2298" s="24"/>
      <c r="H2298" s="24"/>
      <c r="I2298" s="988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3"/>
      <c r="U2298" s="23"/>
      <c r="V2298" s="24"/>
      <c r="W2298" s="24"/>
      <c r="X2298" s="24"/>
      <c r="Y2298" s="24"/>
      <c r="Z2298" s="24"/>
      <c r="AA2298" s="24"/>
    </row>
    <row r="2299" spans="1:27">
      <c r="A2299" s="24"/>
      <c r="B2299" s="24"/>
      <c r="C2299" s="23"/>
      <c r="D2299" s="47"/>
      <c r="E2299" s="24"/>
      <c r="F2299" s="510"/>
      <c r="G2299" s="24"/>
      <c r="H2299" s="24"/>
      <c r="I2299" s="988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3"/>
      <c r="U2299" s="23"/>
      <c r="V2299" s="24"/>
      <c r="W2299" s="24"/>
      <c r="X2299" s="24"/>
      <c r="Y2299" s="24"/>
      <c r="Z2299" s="24"/>
      <c r="AA2299" s="24"/>
    </row>
    <row r="2300" spans="1:27">
      <c r="A2300" s="24"/>
      <c r="B2300" s="24"/>
      <c r="C2300" s="23"/>
      <c r="D2300" s="47"/>
      <c r="E2300" s="24"/>
      <c r="F2300" s="510"/>
      <c r="G2300" s="24"/>
      <c r="H2300" s="24"/>
      <c r="I2300" s="988"/>
      <c r="J2300" s="24"/>
      <c r="K2300" s="24"/>
      <c r="L2300" s="24"/>
      <c r="M2300" s="24"/>
      <c r="N2300" s="25"/>
      <c r="O2300" s="25"/>
      <c r="P2300" s="24"/>
      <c r="Q2300" s="24"/>
      <c r="R2300" s="24"/>
      <c r="S2300" s="24"/>
      <c r="T2300" s="23"/>
      <c r="U2300" s="23"/>
      <c r="V2300" s="24"/>
      <c r="W2300" s="24"/>
      <c r="X2300" s="24"/>
      <c r="Y2300" s="24"/>
      <c r="Z2300" s="24"/>
      <c r="AA2300" s="24"/>
    </row>
    <row r="2301" spans="1:27">
      <c r="A2301" s="24"/>
      <c r="B2301" s="24"/>
      <c r="C2301" s="23"/>
      <c r="D2301" s="47"/>
      <c r="E2301" s="24"/>
      <c r="F2301" s="510"/>
      <c r="G2301" s="24"/>
      <c r="H2301" s="24"/>
      <c r="I2301" s="988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3"/>
      <c r="U2301" s="23"/>
      <c r="V2301" s="24"/>
      <c r="W2301" s="24"/>
      <c r="X2301" s="24"/>
      <c r="Y2301" s="24"/>
      <c r="Z2301" s="24"/>
      <c r="AA2301" s="24"/>
    </row>
    <row r="2302" spans="1:27">
      <c r="A2302" s="24"/>
      <c r="B2302" s="24"/>
      <c r="C2302" s="23"/>
      <c r="D2302" s="47"/>
      <c r="E2302" s="24"/>
      <c r="F2302" s="510"/>
      <c r="G2302" s="24"/>
      <c r="H2302" s="24"/>
      <c r="I2302" s="988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3"/>
      <c r="U2302" s="23"/>
      <c r="V2302" s="24"/>
      <c r="W2302" s="24"/>
      <c r="X2302" s="24"/>
      <c r="Y2302" s="24"/>
      <c r="Z2302" s="24"/>
      <c r="AA2302" s="24"/>
    </row>
    <row r="2303" spans="1:27">
      <c r="A2303" s="24"/>
      <c r="B2303" s="24"/>
      <c r="C2303" s="23"/>
      <c r="D2303" s="47"/>
      <c r="E2303" s="24"/>
      <c r="F2303" s="510"/>
      <c r="G2303" s="24"/>
      <c r="H2303" s="24"/>
      <c r="I2303" s="988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3"/>
      <c r="U2303" s="23"/>
      <c r="V2303" s="24"/>
      <c r="W2303" s="24"/>
      <c r="X2303" s="24"/>
      <c r="Y2303" s="24"/>
      <c r="Z2303" s="24"/>
      <c r="AA2303" s="24"/>
    </row>
    <row r="2304" spans="1:27">
      <c r="A2304" s="24"/>
      <c r="B2304" s="24"/>
      <c r="C2304" s="23"/>
      <c r="D2304" s="47"/>
      <c r="E2304" s="24"/>
      <c r="F2304" s="510"/>
      <c r="G2304" s="24"/>
      <c r="H2304" s="24"/>
      <c r="I2304" s="988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3"/>
      <c r="U2304" s="23"/>
      <c r="V2304" s="24"/>
      <c r="W2304" s="24"/>
      <c r="X2304" s="24"/>
      <c r="Y2304" s="24"/>
      <c r="Z2304" s="24"/>
      <c r="AA2304" s="24"/>
    </row>
    <row r="2305" spans="1:27">
      <c r="A2305" s="24"/>
      <c r="B2305" s="24"/>
      <c r="C2305" s="23"/>
      <c r="D2305" s="47"/>
      <c r="E2305" s="24"/>
      <c r="F2305" s="510"/>
      <c r="G2305" s="24"/>
      <c r="H2305" s="24"/>
      <c r="I2305" s="988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3"/>
      <c r="U2305" s="23"/>
      <c r="V2305" s="24"/>
      <c r="W2305" s="24"/>
      <c r="X2305" s="24"/>
      <c r="Y2305" s="24"/>
      <c r="Z2305" s="24"/>
      <c r="AA2305" s="24"/>
    </row>
    <row r="2306" spans="1:27">
      <c r="A2306" s="24"/>
      <c r="B2306" s="24"/>
      <c r="C2306" s="23"/>
      <c r="D2306" s="47"/>
      <c r="E2306" s="24"/>
      <c r="F2306" s="510"/>
      <c r="G2306" s="24"/>
      <c r="H2306" s="24"/>
      <c r="I2306" s="988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3"/>
      <c r="U2306" s="23"/>
      <c r="V2306" s="24"/>
      <c r="W2306" s="24"/>
      <c r="X2306" s="24"/>
      <c r="Y2306" s="24"/>
      <c r="Z2306" s="24"/>
      <c r="AA2306" s="24"/>
    </row>
  </sheetData>
  <mergeCells count="3">
    <mergeCell ref="A1859:H1859"/>
    <mergeCell ref="A1860:H1868"/>
    <mergeCell ref="A1869:L1870"/>
  </mergeCells>
  <pageMargins left="0.7" right="0.7" top="0.75" bottom="0.75" header="0.3" footer="0.3"/>
  <pageSetup orientation="portrait" horizontalDpi="1200" verticalDpi="1200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0F095-A283-1B46-A50F-F36D9C74C600}">
  <dimension ref="A1:BH1499"/>
  <sheetViews>
    <sheetView topLeftCell="A27" workbookViewId="0">
      <selection activeCell="T15" sqref="T15"/>
    </sheetView>
  </sheetViews>
  <sheetFormatPr defaultColWidth="11" defaultRowHeight="15.6"/>
  <cols>
    <col min="1" max="2" width="10.796875"/>
    <col min="3" max="3" width="19.796875" customWidth="1"/>
    <col min="4" max="11" width="10.796875"/>
    <col min="12" max="12" width="10.796875" style="594"/>
    <col min="14" max="14" width="10.796875" style="594"/>
    <col min="16" max="18" width="10.796875" style="594"/>
    <col min="19" max="19" width="14.796875" style="594" customWidth="1"/>
    <col min="20" max="20" width="42.69921875" style="594" customWidth="1"/>
    <col min="21" max="21" width="11" style="1006"/>
    <col min="22" max="22" width="16" style="1006" customWidth="1"/>
    <col min="23" max="23" width="33.5" style="1169" customWidth="1"/>
  </cols>
  <sheetData>
    <row r="1" spans="1:28">
      <c r="A1" s="108"/>
    </row>
    <row r="2" spans="1:28">
      <c r="A2" s="973" t="s">
        <v>783</v>
      </c>
      <c r="R2" s="594" t="s">
        <v>1267</v>
      </c>
      <c r="U2" s="1006" t="s">
        <v>1268</v>
      </c>
    </row>
    <row r="3" spans="1:28" ht="46.8">
      <c r="A3" s="1260" t="s">
        <v>784</v>
      </c>
      <c r="B3" s="113" t="s">
        <v>20</v>
      </c>
      <c r="C3" s="113" t="s">
        <v>701</v>
      </c>
      <c r="D3" s="1261" t="s">
        <v>785</v>
      </c>
      <c r="E3" s="1261" t="s">
        <v>786</v>
      </c>
      <c r="F3" s="1261" t="s">
        <v>787</v>
      </c>
      <c r="G3" s="1261" t="s">
        <v>788</v>
      </c>
      <c r="H3" s="1261" t="s">
        <v>789</v>
      </c>
      <c r="I3" s="1261" t="s">
        <v>790</v>
      </c>
      <c r="J3" s="1261" t="s">
        <v>791</v>
      </c>
      <c r="K3" s="1267" t="s">
        <v>792</v>
      </c>
      <c r="L3" s="1305" t="s">
        <v>474</v>
      </c>
      <c r="M3" s="1252" t="s">
        <v>793</v>
      </c>
      <c r="N3" s="1305" t="s">
        <v>483</v>
      </c>
      <c r="O3" s="1252" t="s">
        <v>794</v>
      </c>
      <c r="P3" s="1305" t="s">
        <v>480</v>
      </c>
      <c r="Q3" s="2385" t="s">
        <v>795</v>
      </c>
      <c r="R3" s="2386" t="s">
        <v>796</v>
      </c>
      <c r="S3" s="2387" t="s">
        <v>797</v>
      </c>
      <c r="T3" s="2388" t="s">
        <v>798</v>
      </c>
      <c r="U3" s="1334" t="s">
        <v>796</v>
      </c>
      <c r="V3" s="1006" t="s">
        <v>797</v>
      </c>
      <c r="W3" s="1169" t="s">
        <v>798</v>
      </c>
      <c r="X3" s="108"/>
    </row>
    <row r="4" spans="1:28">
      <c r="A4" s="884" t="s">
        <v>800</v>
      </c>
      <c r="B4" t="s">
        <v>709</v>
      </c>
      <c r="C4" t="s">
        <v>801</v>
      </c>
      <c r="D4" s="173">
        <v>0.5</v>
      </c>
      <c r="E4" s="445">
        <v>43006</v>
      </c>
      <c r="F4" s="173">
        <v>1</v>
      </c>
      <c r="G4">
        <v>1</v>
      </c>
      <c r="H4" s="933">
        <v>64.349367088607593</v>
      </c>
      <c r="I4" s="881">
        <v>2.3983301517198656</v>
      </c>
      <c r="J4">
        <v>74.28587811937112</v>
      </c>
      <c r="K4" s="1268">
        <v>1</v>
      </c>
      <c r="L4" s="1306">
        <f>10*(6-(LN(K4)/LN(2)))</f>
        <v>60</v>
      </c>
      <c r="M4" s="793">
        <v>64.349367088607593</v>
      </c>
      <c r="N4" s="1306">
        <v>71.422428731055575</v>
      </c>
      <c r="O4" s="793">
        <v>70.674759044123903</v>
      </c>
      <c r="P4" s="1306">
        <v>65.581606535606113</v>
      </c>
      <c r="Q4" s="2389">
        <v>68.502017633330837</v>
      </c>
      <c r="R4" s="1648">
        <f>AVERAGE(Q4:Q26)</f>
        <v>63.197448827355743</v>
      </c>
      <c r="S4" s="594" t="s">
        <v>386</v>
      </c>
      <c r="T4" s="2390" t="str">
        <f>IF(_xlfn.NUMBERVALUE(R4), IF(R4&lt;50, "Acceptable; Ongoing Protection is Required", "Unacceptable; Immediate Restoration is Required"), " ")</f>
        <v>Unacceptable; Immediate Restoration is Required</v>
      </c>
      <c r="X4" s="108"/>
    </row>
    <row r="5" spans="1:28">
      <c r="A5" s="884" t="s">
        <v>800</v>
      </c>
      <c r="B5" t="s">
        <v>709</v>
      </c>
      <c r="C5" t="s">
        <v>801</v>
      </c>
      <c r="D5" s="173">
        <v>1</v>
      </c>
      <c r="E5" s="445">
        <v>43006</v>
      </c>
      <c r="F5" s="173">
        <v>1</v>
      </c>
      <c r="G5">
        <v>1</v>
      </c>
      <c r="H5" s="933">
        <v>64.349367088607593</v>
      </c>
      <c r="I5" s="881">
        <v>2.1651591647471009</v>
      </c>
      <c r="J5">
        <v>67.0636399688767</v>
      </c>
      <c r="K5" s="1269"/>
      <c r="L5" s="1306" t="e">
        <f t="shared" ref="L5:L26" si="0">10*(6-(LN(K5)/LN(2)))</f>
        <v>#NUM!</v>
      </c>
      <c r="M5" s="795"/>
      <c r="N5" s="1308" t="s">
        <v>803</v>
      </c>
      <c r="O5" s="795"/>
      <c r="P5" s="1308" t="s">
        <v>803</v>
      </c>
      <c r="Q5" s="2389" t="s">
        <v>803</v>
      </c>
      <c r="R5" s="1310" t="s">
        <v>803</v>
      </c>
      <c r="T5" s="2391" t="s">
        <v>803</v>
      </c>
      <c r="X5" s="108"/>
    </row>
    <row r="6" spans="1:28">
      <c r="A6" s="108"/>
      <c r="D6" s="27"/>
      <c r="E6" s="173"/>
      <c r="F6" s="445"/>
      <c r="G6" s="27"/>
      <c r="H6" s="27"/>
      <c r="I6" s="173"/>
      <c r="K6" s="1270"/>
      <c r="L6" s="1306" t="e">
        <f t="shared" si="0"/>
        <v>#NUM!</v>
      </c>
      <c r="M6" s="881"/>
      <c r="P6" s="593"/>
      <c r="Q6" s="2389"/>
      <c r="S6" s="2392"/>
      <c r="T6" s="2393"/>
      <c r="AB6" s="108"/>
    </row>
    <row r="7" spans="1:28" ht="31.2">
      <c r="A7" s="2357" t="s">
        <v>804</v>
      </c>
      <c r="B7" s="1765" t="s">
        <v>20</v>
      </c>
      <c r="C7" s="1765" t="s">
        <v>701</v>
      </c>
      <c r="D7" s="2358" t="s">
        <v>805</v>
      </c>
      <c r="E7" s="2031" t="s">
        <v>786</v>
      </c>
      <c r="F7" s="2358" t="s">
        <v>806</v>
      </c>
      <c r="G7" s="2358" t="s">
        <v>807</v>
      </c>
      <c r="H7" s="1765" t="s">
        <v>808</v>
      </c>
      <c r="I7" s="372" t="s">
        <v>809</v>
      </c>
      <c r="J7" s="649" t="s">
        <v>810</v>
      </c>
      <c r="K7" s="2359" t="s">
        <v>792</v>
      </c>
      <c r="L7" s="2360" t="s">
        <v>474</v>
      </c>
      <c r="M7" s="2361" t="s">
        <v>793</v>
      </c>
      <c r="N7" s="2360" t="s">
        <v>483</v>
      </c>
      <c r="O7" s="2361" t="s">
        <v>794</v>
      </c>
      <c r="P7" s="2360" t="s">
        <v>480</v>
      </c>
      <c r="Q7" s="2423"/>
      <c r="R7" s="2348"/>
      <c r="S7" s="2348"/>
      <c r="T7" s="2422"/>
      <c r="U7" s="1031">
        <f>AVERAGE(Q8:Q26)</f>
        <v>61.429259225364042</v>
      </c>
      <c r="V7" s="1031" t="s">
        <v>67</v>
      </c>
      <c r="W7" s="1682" t="str">
        <f>IF(_xlfn.NUMBERVALUE(U7), IF(U7&lt;50, "Acceptable; Ongoing Protection is Required", "Unacceptable; Immediate Restoration is Required"), " ")</f>
        <v>Unacceptable; Immediate Restoration is Required</v>
      </c>
    </row>
    <row r="8" spans="1:28">
      <c r="A8" s="2362">
        <v>106</v>
      </c>
      <c r="B8" s="649" t="s">
        <v>709</v>
      </c>
      <c r="C8" s="649" t="s">
        <v>783</v>
      </c>
      <c r="D8" s="657">
        <v>0.15</v>
      </c>
      <c r="E8" s="658">
        <v>43718</v>
      </c>
      <c r="F8" s="659">
        <v>0.83</v>
      </c>
      <c r="G8" s="653">
        <v>0.83</v>
      </c>
      <c r="H8" s="68">
        <v>19.53305400843881</v>
      </c>
      <c r="I8" s="68">
        <v>1.1595102760348512</v>
      </c>
      <c r="J8" s="649">
        <f>IF(AND(I8&gt;0),  I8*30.974," ")</f>
        <v>35.914671289903481</v>
      </c>
      <c r="K8" s="2437">
        <f>AVERAGE(G8:G9)</f>
        <v>0.83</v>
      </c>
      <c r="L8" s="2352">
        <f t="shared" si="0"/>
        <v>62.688167584277998</v>
      </c>
      <c r="M8" s="653">
        <f>AVERAGE(H8:H9)</f>
        <v>19.538748776371307</v>
      </c>
      <c r="N8" s="2348">
        <f t="shared" ref="N8:N26" si="1">10*(6-((2.04-0.68*LN(M8))/LN(2)))</f>
        <v>59.729231174602575</v>
      </c>
      <c r="O8" s="649">
        <f>AVERAGE(J8:J9)</f>
        <v>37.037004767712972</v>
      </c>
      <c r="P8" s="2348">
        <f t="shared" ref="P8:P26" si="2">10*(6-(LN(48/O8)/LN(2)))</f>
        <v>56.259330247974823</v>
      </c>
      <c r="Q8" s="2416">
        <f>AVERAGE(L8,N8,P8)</f>
        <v>59.558909668951799</v>
      </c>
      <c r="R8" s="2348"/>
      <c r="S8" s="2348"/>
      <c r="T8" s="2422"/>
      <c r="U8" s="1031"/>
      <c r="V8" s="1031"/>
      <c r="W8" s="1682"/>
    </row>
    <row r="9" spans="1:28">
      <c r="A9" s="2362"/>
      <c r="B9" s="649" t="s">
        <v>709</v>
      </c>
      <c r="C9" s="649" t="s">
        <v>783</v>
      </c>
      <c r="D9" s="657">
        <v>0.5</v>
      </c>
      <c r="E9" s="658">
        <v>43718</v>
      </c>
      <c r="F9" s="659"/>
      <c r="G9" s="653"/>
      <c r="H9" s="68">
        <v>19.5444435443038</v>
      </c>
      <c r="I9" s="68">
        <v>1.2319796682870297</v>
      </c>
      <c r="J9" s="649">
        <f t="shared" ref="J9:J26" si="3">IF(AND(I9&gt;0),  I9*30.974," ")</f>
        <v>38.159338245522456</v>
      </c>
      <c r="K9" s="649"/>
      <c r="L9" s="2352" t="e">
        <f t="shared" si="0"/>
        <v>#NUM!</v>
      </c>
      <c r="M9" s="649"/>
      <c r="N9" s="2348" t="e">
        <f t="shared" si="1"/>
        <v>#NUM!</v>
      </c>
      <c r="O9" s="649"/>
      <c r="P9" s="2348" t="e">
        <f t="shared" si="2"/>
        <v>#DIV/0!</v>
      </c>
      <c r="Q9" s="2416"/>
      <c r="R9" s="2348"/>
      <c r="S9" s="2348"/>
      <c r="T9" s="2422"/>
      <c r="U9" s="1031"/>
      <c r="V9" s="1031"/>
      <c r="W9" s="1682"/>
    </row>
    <row r="10" spans="1:28">
      <c r="A10" s="2362"/>
      <c r="B10" s="649"/>
      <c r="C10" s="649"/>
      <c r="D10" s="657"/>
      <c r="E10" s="658"/>
      <c r="F10" s="649"/>
      <c r="G10" s="649"/>
      <c r="H10" s="659"/>
      <c r="I10" s="653"/>
      <c r="J10" s="649" t="str">
        <f t="shared" si="3"/>
        <v xml:space="preserve"> </v>
      </c>
      <c r="K10" s="2438"/>
      <c r="L10" s="2352" t="e">
        <f t="shared" si="0"/>
        <v>#NUM!</v>
      </c>
      <c r="M10" s="54"/>
      <c r="N10" s="2348" t="e">
        <f t="shared" si="1"/>
        <v>#NUM!</v>
      </c>
      <c r="O10" s="54"/>
      <c r="P10" s="2348" t="e">
        <f t="shared" si="2"/>
        <v>#DIV/0!</v>
      </c>
      <c r="Q10" s="2416"/>
      <c r="R10" s="2424"/>
      <c r="S10" s="2424"/>
      <c r="T10" s="2439"/>
      <c r="U10" s="1031"/>
      <c r="V10" s="1031"/>
      <c r="W10" s="1682"/>
    </row>
    <row r="11" spans="1:28" ht="31.2">
      <c r="A11" s="649"/>
      <c r="B11" s="2357" t="s">
        <v>20</v>
      </c>
      <c r="C11" s="1765" t="s">
        <v>701</v>
      </c>
      <c r="D11" s="2358" t="s">
        <v>805</v>
      </c>
      <c r="E11" s="2031" t="s">
        <v>786</v>
      </c>
      <c r="F11" s="2358" t="s">
        <v>806</v>
      </c>
      <c r="G11" s="2358" t="s">
        <v>807</v>
      </c>
      <c r="H11" s="1765" t="s">
        <v>808</v>
      </c>
      <c r="I11" s="372" t="s">
        <v>809</v>
      </c>
      <c r="J11" s="649" t="s">
        <v>810</v>
      </c>
      <c r="K11" s="2359" t="s">
        <v>792</v>
      </c>
      <c r="L11" s="2360" t="s">
        <v>474</v>
      </c>
      <c r="M11" s="2361" t="s">
        <v>793</v>
      </c>
      <c r="N11" s="2360" t="s">
        <v>483</v>
      </c>
      <c r="O11" s="2361" t="s">
        <v>794</v>
      </c>
      <c r="P11" s="2360" t="s">
        <v>480</v>
      </c>
      <c r="Q11" s="2423"/>
      <c r="R11" s="2348"/>
      <c r="S11" s="2348"/>
      <c r="T11" s="2422"/>
      <c r="U11" s="1031"/>
      <c r="V11" s="1031"/>
      <c r="W11" s="1682"/>
    </row>
    <row r="12" spans="1:28">
      <c r="A12" s="649"/>
      <c r="B12" s="2362" t="s">
        <v>709</v>
      </c>
      <c r="C12" s="649" t="s">
        <v>783</v>
      </c>
      <c r="D12" s="649">
        <v>0.5</v>
      </c>
      <c r="E12" s="658">
        <v>44088</v>
      </c>
      <c r="F12" s="649">
        <v>5.75</v>
      </c>
      <c r="G12" s="649">
        <v>1.4</v>
      </c>
      <c r="H12" s="372">
        <v>6.1133333333333324</v>
      </c>
      <c r="I12" s="68">
        <v>0.90847066391817521</v>
      </c>
      <c r="J12" s="649">
        <f t="shared" si="3"/>
        <v>28.13897034420156</v>
      </c>
      <c r="K12" s="2438">
        <f>AVERAGE(G12:G17)</f>
        <v>1.4</v>
      </c>
      <c r="L12" s="2352">
        <f t="shared" si="0"/>
        <v>55.145731728297577</v>
      </c>
      <c r="M12" s="653">
        <f>AVERAGE(H12:H17)</f>
        <v>5.1966250000000009</v>
      </c>
      <c r="N12" s="2348">
        <f t="shared" si="1"/>
        <v>46.736530857716801</v>
      </c>
      <c r="O12" s="649">
        <f>AVERAGE(J12:J17)</f>
        <v>218.72301690426889</v>
      </c>
      <c r="P12" s="2348">
        <f t="shared" si="2"/>
        <v>81.879987367206866</v>
      </c>
      <c r="Q12" s="2416">
        <f t="shared" ref="Q12:Q20" si="4">AVERAGE(L12,N12,P12)</f>
        <v>61.254083317740417</v>
      </c>
      <c r="R12" s="2348"/>
      <c r="S12" s="2348"/>
      <c r="T12" s="2422"/>
      <c r="U12" s="1031"/>
      <c r="V12" s="1031"/>
      <c r="W12" s="1682"/>
    </row>
    <row r="13" spans="1:28">
      <c r="A13" s="649"/>
      <c r="B13" s="2362" t="s">
        <v>709</v>
      </c>
      <c r="C13" s="649" t="s">
        <v>783</v>
      </c>
      <c r="D13" s="649">
        <v>1</v>
      </c>
      <c r="E13" s="658">
        <v>44088</v>
      </c>
      <c r="F13" s="649"/>
      <c r="G13" s="649"/>
      <c r="H13" s="68" t="s">
        <v>811</v>
      </c>
      <c r="I13" s="68" t="s">
        <v>811</v>
      </c>
      <c r="J13" s="649"/>
      <c r="K13" s="2438"/>
      <c r="L13" s="2352" t="e">
        <f t="shared" si="0"/>
        <v>#NUM!</v>
      </c>
      <c r="M13" s="649"/>
      <c r="N13" s="2348" t="e">
        <f t="shared" si="1"/>
        <v>#NUM!</v>
      </c>
      <c r="O13" s="649"/>
      <c r="P13" s="2348" t="e">
        <f t="shared" si="2"/>
        <v>#DIV/0!</v>
      </c>
      <c r="Q13" s="2416"/>
      <c r="R13" s="2348"/>
      <c r="S13" s="2348"/>
      <c r="T13" s="2422"/>
      <c r="U13" s="1031"/>
      <c r="V13" s="1031"/>
      <c r="W13" s="1682"/>
    </row>
    <row r="14" spans="1:28">
      <c r="A14" s="649"/>
      <c r="B14" s="2362" t="s">
        <v>709</v>
      </c>
      <c r="C14" s="649" t="s">
        <v>783</v>
      </c>
      <c r="D14" s="649">
        <v>2</v>
      </c>
      <c r="E14" s="658">
        <v>44088</v>
      </c>
      <c r="F14" s="649"/>
      <c r="G14" s="649"/>
      <c r="H14" s="68" t="s">
        <v>811</v>
      </c>
      <c r="I14" s="68" t="s">
        <v>811</v>
      </c>
      <c r="J14" s="649"/>
      <c r="K14" s="2438"/>
      <c r="L14" s="2352" t="e">
        <f t="shared" si="0"/>
        <v>#NUM!</v>
      </c>
      <c r="M14" s="649"/>
      <c r="N14" s="2348" t="e">
        <f t="shared" si="1"/>
        <v>#NUM!</v>
      </c>
      <c r="O14" s="649"/>
      <c r="P14" s="2348" t="e">
        <f t="shared" si="2"/>
        <v>#DIV/0!</v>
      </c>
      <c r="Q14" s="2416"/>
      <c r="R14" s="2348"/>
      <c r="S14" s="2348"/>
      <c r="T14" s="2422"/>
      <c r="U14" s="1031"/>
      <c r="V14" s="1031"/>
      <c r="W14" s="1682"/>
    </row>
    <row r="15" spans="1:28">
      <c r="A15" s="649"/>
      <c r="B15" s="2362" t="s">
        <v>709</v>
      </c>
      <c r="C15" s="649" t="s">
        <v>783</v>
      </c>
      <c r="D15" s="649">
        <v>3</v>
      </c>
      <c r="E15" s="658">
        <v>44088</v>
      </c>
      <c r="F15" s="649"/>
      <c r="G15" s="649"/>
      <c r="H15" s="68" t="s">
        <v>811</v>
      </c>
      <c r="I15" s="68" t="s">
        <v>811</v>
      </c>
      <c r="J15" s="649"/>
      <c r="K15" s="2438"/>
      <c r="L15" s="2352" t="e">
        <f t="shared" si="0"/>
        <v>#NUM!</v>
      </c>
      <c r="M15" s="649"/>
      <c r="N15" s="2348" t="e">
        <f t="shared" si="1"/>
        <v>#NUM!</v>
      </c>
      <c r="O15" s="649"/>
      <c r="P15" s="2348" t="e">
        <f t="shared" si="2"/>
        <v>#DIV/0!</v>
      </c>
      <c r="Q15" s="2416"/>
      <c r="R15" s="2348"/>
      <c r="S15" s="2348"/>
      <c r="T15" s="2422"/>
      <c r="U15" s="1031"/>
      <c r="V15" s="1031"/>
      <c r="W15" s="1682"/>
    </row>
    <row r="16" spans="1:28">
      <c r="A16" s="649"/>
      <c r="B16" s="2362" t="s">
        <v>709</v>
      </c>
      <c r="C16" s="649" t="s">
        <v>783</v>
      </c>
      <c r="D16" s="649">
        <v>4</v>
      </c>
      <c r="E16" s="658">
        <v>44088</v>
      </c>
      <c r="F16" s="649"/>
      <c r="G16" s="649"/>
      <c r="H16" s="68" t="s">
        <v>811</v>
      </c>
      <c r="I16" s="68" t="s">
        <v>811</v>
      </c>
      <c r="J16" s="649"/>
      <c r="K16" s="2438"/>
      <c r="L16" s="2352" t="e">
        <f t="shared" si="0"/>
        <v>#NUM!</v>
      </c>
      <c r="M16" s="649"/>
      <c r="N16" s="2348" t="e">
        <f t="shared" si="1"/>
        <v>#NUM!</v>
      </c>
      <c r="O16" s="649"/>
      <c r="P16" s="2348" t="e">
        <f t="shared" si="2"/>
        <v>#DIV/0!</v>
      </c>
      <c r="Q16" s="2416"/>
      <c r="R16" s="2348"/>
      <c r="S16" s="2348"/>
      <c r="T16" s="2422"/>
      <c r="U16" s="1031"/>
      <c r="V16" s="1031"/>
      <c r="W16" s="1682"/>
    </row>
    <row r="17" spans="1:45">
      <c r="A17" s="649"/>
      <c r="B17" s="2362" t="s">
        <v>709</v>
      </c>
      <c r="C17" s="649" t="s">
        <v>783</v>
      </c>
      <c r="D17" s="649">
        <v>5</v>
      </c>
      <c r="E17" s="658">
        <v>44088</v>
      </c>
      <c r="F17" s="649"/>
      <c r="G17" s="649"/>
      <c r="H17" s="372">
        <v>4.2799166666666695</v>
      </c>
      <c r="I17" s="68">
        <v>13.214536820053471</v>
      </c>
      <c r="J17" s="649">
        <f t="shared" si="3"/>
        <v>409.30706346433624</v>
      </c>
      <c r="K17" s="649"/>
      <c r="L17" s="2352" t="e">
        <f t="shared" si="0"/>
        <v>#NUM!</v>
      </c>
      <c r="M17" s="649"/>
      <c r="N17" s="2348" t="e">
        <f t="shared" si="1"/>
        <v>#NUM!</v>
      </c>
      <c r="O17" s="649"/>
      <c r="P17" s="2348" t="e">
        <f t="shared" si="2"/>
        <v>#DIV/0!</v>
      </c>
      <c r="Q17" s="2416"/>
      <c r="R17" s="2348"/>
      <c r="S17" s="2348"/>
      <c r="T17" s="2422"/>
      <c r="U17" s="1031"/>
      <c r="V17" s="1031"/>
      <c r="W17" s="1682"/>
    </row>
    <row r="18" spans="1:45">
      <c r="A18" s="2357"/>
      <c r="B18" s="1765"/>
      <c r="C18" s="2358"/>
      <c r="D18" s="2031"/>
      <c r="E18" s="1765"/>
      <c r="F18" s="2358"/>
      <c r="G18" s="2358"/>
      <c r="H18" s="2358"/>
      <c r="I18" s="2366"/>
      <c r="J18" s="649" t="str">
        <f t="shared" si="3"/>
        <v xml:space="preserve"> </v>
      </c>
      <c r="K18" s="2440"/>
      <c r="L18" s="2352" t="e">
        <f t="shared" si="0"/>
        <v>#NUM!</v>
      </c>
      <c r="M18" s="2358"/>
      <c r="N18" s="2348" t="e">
        <f t="shared" si="1"/>
        <v>#NUM!</v>
      </c>
      <c r="O18" s="1765"/>
      <c r="P18" s="2348" t="e">
        <f t="shared" si="2"/>
        <v>#DIV/0!</v>
      </c>
      <c r="Q18" s="2416"/>
      <c r="R18" s="2349"/>
      <c r="S18" s="2424"/>
      <c r="T18" s="2425"/>
      <c r="U18" s="2436"/>
      <c r="V18" s="1031"/>
      <c r="W18" s="1682"/>
    </row>
    <row r="19" spans="1:45" ht="31.2">
      <c r="A19" s="2368" t="s">
        <v>804</v>
      </c>
      <c r="B19" s="2369" t="s">
        <v>20</v>
      </c>
      <c r="C19" s="2369" t="s">
        <v>701</v>
      </c>
      <c r="D19" s="2369" t="s">
        <v>805</v>
      </c>
      <c r="E19" s="2370" t="s">
        <v>786</v>
      </c>
      <c r="F19" s="2369" t="s">
        <v>806</v>
      </c>
      <c r="G19" s="2369" t="s">
        <v>807</v>
      </c>
      <c r="H19" s="2369" t="s">
        <v>808</v>
      </c>
      <c r="I19" s="2371" t="s">
        <v>809</v>
      </c>
      <c r="J19" s="649" t="s">
        <v>810</v>
      </c>
      <c r="K19" s="2359" t="s">
        <v>792</v>
      </c>
      <c r="L19" s="2360" t="s">
        <v>474</v>
      </c>
      <c r="M19" s="2361" t="s">
        <v>793</v>
      </c>
      <c r="N19" s="2360" t="s">
        <v>483</v>
      </c>
      <c r="O19" s="2361" t="s">
        <v>794</v>
      </c>
      <c r="P19" s="2360" t="s">
        <v>480</v>
      </c>
      <c r="Q19" s="2423"/>
      <c r="R19" s="2426"/>
      <c r="S19" s="2426"/>
      <c r="T19" s="2427"/>
      <c r="U19" s="2372"/>
      <c r="V19" s="2372"/>
      <c r="W19" s="2442"/>
      <c r="X19" s="747"/>
      <c r="Y19" s="747"/>
      <c r="Z19" s="747"/>
      <c r="AA19" s="747"/>
      <c r="AB19" s="747"/>
      <c r="AC19" s="747"/>
      <c r="AD19" s="747"/>
      <c r="AE19" s="747"/>
      <c r="AF19" s="747"/>
      <c r="AG19" s="747"/>
      <c r="AH19" s="747"/>
      <c r="AI19" s="747"/>
      <c r="AJ19" s="747"/>
      <c r="AK19" s="747"/>
      <c r="AL19" s="747"/>
      <c r="AM19" s="747"/>
      <c r="AN19" s="747"/>
      <c r="AO19" s="747"/>
      <c r="AP19" s="747"/>
      <c r="AQ19" s="747"/>
      <c r="AR19" s="747"/>
      <c r="AS19" s="747"/>
    </row>
    <row r="20" spans="1:45">
      <c r="A20" s="2362"/>
      <c r="B20" s="649" t="s">
        <v>709</v>
      </c>
      <c r="C20" s="649" t="s">
        <v>812</v>
      </c>
      <c r="D20" s="54">
        <v>0.5</v>
      </c>
      <c r="E20" s="2374">
        <v>44432</v>
      </c>
      <c r="F20" s="649">
        <v>6.28</v>
      </c>
      <c r="G20" s="649">
        <v>0.9</v>
      </c>
      <c r="H20" s="68">
        <v>10.815238095238094</v>
      </c>
      <c r="I20" s="655">
        <v>0.95397858960725335</v>
      </c>
      <c r="J20" s="649">
        <f t="shared" si="3"/>
        <v>29.548532834495067</v>
      </c>
      <c r="K20" s="2438">
        <f>AVERAGE(G20:G26)</f>
        <v>0.9</v>
      </c>
      <c r="L20" s="2352">
        <f t="shared" si="0"/>
        <v>61.520030934450496</v>
      </c>
      <c r="M20" s="68">
        <f>AVERAGE(H20:H26)</f>
        <v>10.473619047619046</v>
      </c>
      <c r="N20" s="2348">
        <f t="shared" si="1"/>
        <v>53.612100458185608</v>
      </c>
      <c r="O20" s="649">
        <f>AVERAGE(J20:J26)</f>
        <v>138.54249672382389</v>
      </c>
      <c r="P20" s="2348">
        <f t="shared" si="2"/>
        <v>75.292222675563593</v>
      </c>
      <c r="Q20" s="2416">
        <f t="shared" si="4"/>
        <v>63.474784689399904</v>
      </c>
      <c r="R20" s="2348"/>
      <c r="S20" s="2348"/>
      <c r="T20" s="2422"/>
      <c r="U20" s="1031"/>
      <c r="V20" s="1031"/>
      <c r="W20" s="1682"/>
    </row>
    <row r="21" spans="1:45">
      <c r="A21" s="2362"/>
      <c r="B21" s="649" t="s">
        <v>709</v>
      </c>
      <c r="C21" s="649" t="s">
        <v>812</v>
      </c>
      <c r="D21" s="54">
        <v>1</v>
      </c>
      <c r="E21" s="2374">
        <v>44432</v>
      </c>
      <c r="F21" s="649"/>
      <c r="G21" s="649"/>
      <c r="H21" s="68" t="s">
        <v>811</v>
      </c>
      <c r="I21" s="655" t="s">
        <v>811</v>
      </c>
      <c r="J21" s="649"/>
      <c r="K21" s="2438"/>
      <c r="L21" s="2352" t="e">
        <f t="shared" si="0"/>
        <v>#NUM!</v>
      </c>
      <c r="M21" s="663"/>
      <c r="N21" s="2348" t="e">
        <f t="shared" si="1"/>
        <v>#NUM!</v>
      </c>
      <c r="O21" s="649"/>
      <c r="P21" s="2348" t="e">
        <f t="shared" si="2"/>
        <v>#DIV/0!</v>
      </c>
      <c r="Q21" s="2416"/>
      <c r="R21" s="2348"/>
      <c r="S21" s="2348"/>
      <c r="T21" s="2422"/>
      <c r="U21" s="1031"/>
      <c r="V21" s="1031"/>
      <c r="W21" s="1682"/>
    </row>
    <row r="22" spans="1:45">
      <c r="A22" s="2362"/>
      <c r="B22" s="649" t="s">
        <v>709</v>
      </c>
      <c r="C22" s="649" t="s">
        <v>812</v>
      </c>
      <c r="D22" s="54">
        <v>2</v>
      </c>
      <c r="E22" s="2374">
        <v>44432</v>
      </c>
      <c r="F22" s="649"/>
      <c r="G22" s="649"/>
      <c r="H22" s="68" t="s">
        <v>811</v>
      </c>
      <c r="I22" s="655" t="s">
        <v>811</v>
      </c>
      <c r="J22" s="649"/>
      <c r="K22" s="2438"/>
      <c r="L22" s="2352" t="e">
        <f t="shared" si="0"/>
        <v>#NUM!</v>
      </c>
      <c r="M22" s="663"/>
      <c r="N22" s="2348" t="e">
        <f t="shared" si="1"/>
        <v>#NUM!</v>
      </c>
      <c r="O22" s="649"/>
      <c r="P22" s="2348" t="e">
        <f t="shared" si="2"/>
        <v>#DIV/0!</v>
      </c>
      <c r="Q22" s="2416"/>
      <c r="R22" s="2348"/>
      <c r="S22" s="2348"/>
      <c r="T22" s="2422"/>
      <c r="U22" s="1031"/>
      <c r="V22" s="1031"/>
      <c r="W22" s="1682"/>
    </row>
    <row r="23" spans="1:45">
      <c r="A23" s="2362"/>
      <c r="B23" s="649" t="s">
        <v>709</v>
      </c>
      <c r="C23" s="649" t="s">
        <v>812</v>
      </c>
      <c r="D23" s="54">
        <v>3</v>
      </c>
      <c r="E23" s="2374">
        <v>44432</v>
      </c>
      <c r="F23" s="649"/>
      <c r="G23" s="649"/>
      <c r="H23" s="68" t="s">
        <v>811</v>
      </c>
      <c r="I23" s="655" t="s">
        <v>811</v>
      </c>
      <c r="J23" s="649"/>
      <c r="K23" s="2438"/>
      <c r="L23" s="2352" t="e">
        <f t="shared" si="0"/>
        <v>#NUM!</v>
      </c>
      <c r="M23" s="663"/>
      <c r="N23" s="2348" t="e">
        <f t="shared" si="1"/>
        <v>#NUM!</v>
      </c>
      <c r="O23" s="649"/>
      <c r="P23" s="2348" t="e">
        <f t="shared" si="2"/>
        <v>#DIV/0!</v>
      </c>
      <c r="Q23" s="2416"/>
      <c r="R23" s="2348"/>
      <c r="S23" s="2348"/>
      <c r="T23" s="2422"/>
      <c r="U23" s="1031"/>
      <c r="V23" s="1031"/>
      <c r="W23" s="1682"/>
    </row>
    <row r="24" spans="1:45">
      <c r="A24" s="2362"/>
      <c r="B24" s="649" t="s">
        <v>709</v>
      </c>
      <c r="C24" s="649" t="s">
        <v>812</v>
      </c>
      <c r="D24" s="54">
        <v>4</v>
      </c>
      <c r="E24" s="2374">
        <v>44432</v>
      </c>
      <c r="F24" s="649"/>
      <c r="G24" s="649"/>
      <c r="H24" s="68" t="s">
        <v>811</v>
      </c>
      <c r="I24" s="655" t="s">
        <v>811</v>
      </c>
      <c r="J24" s="649"/>
      <c r="K24" s="2438"/>
      <c r="L24" s="2352" t="e">
        <f t="shared" si="0"/>
        <v>#NUM!</v>
      </c>
      <c r="M24" s="663"/>
      <c r="N24" s="2348" t="e">
        <f t="shared" si="1"/>
        <v>#NUM!</v>
      </c>
      <c r="O24" s="649"/>
      <c r="P24" s="2348" t="e">
        <f t="shared" si="2"/>
        <v>#DIV/0!</v>
      </c>
      <c r="Q24" s="2416"/>
      <c r="R24" s="2348"/>
      <c r="S24" s="2348"/>
      <c r="T24" s="2422"/>
      <c r="U24" s="1031"/>
      <c r="V24" s="1031"/>
      <c r="W24" s="1682"/>
    </row>
    <row r="25" spans="1:45">
      <c r="A25" s="2362"/>
      <c r="B25" s="649" t="s">
        <v>709</v>
      </c>
      <c r="C25" s="649" t="s">
        <v>812</v>
      </c>
      <c r="D25" s="54">
        <v>5</v>
      </c>
      <c r="E25" s="2374">
        <v>44432</v>
      </c>
      <c r="F25" s="649"/>
      <c r="G25" s="649"/>
      <c r="H25" s="68" t="s">
        <v>811</v>
      </c>
      <c r="I25" s="655" t="s">
        <v>811</v>
      </c>
      <c r="J25" s="649"/>
      <c r="K25" s="2438"/>
      <c r="L25" s="2352" t="e">
        <f t="shared" si="0"/>
        <v>#NUM!</v>
      </c>
      <c r="M25" s="663"/>
      <c r="N25" s="2348" t="e">
        <f t="shared" si="1"/>
        <v>#NUM!</v>
      </c>
      <c r="O25" s="649"/>
      <c r="P25" s="2348" t="e">
        <f t="shared" si="2"/>
        <v>#DIV/0!</v>
      </c>
      <c r="Q25" s="2416"/>
      <c r="R25" s="2348"/>
      <c r="S25" s="2348"/>
      <c r="T25" s="2422"/>
      <c r="U25" s="1031"/>
      <c r="V25" s="1031"/>
      <c r="W25" s="1682"/>
    </row>
    <row r="26" spans="1:45" ht="16.2" thickBot="1">
      <c r="A26" s="2375"/>
      <c r="B26" s="2376" t="s">
        <v>709</v>
      </c>
      <c r="C26" s="2376" t="s">
        <v>812</v>
      </c>
      <c r="D26" s="2377">
        <v>5.5</v>
      </c>
      <c r="E26" s="2378">
        <v>44432</v>
      </c>
      <c r="F26" s="2376"/>
      <c r="G26" s="2376"/>
      <c r="H26" s="2379">
        <v>10.132</v>
      </c>
      <c r="I26" s="2380">
        <v>7.9917498745125819</v>
      </c>
      <c r="J26" s="2376">
        <f t="shared" si="3"/>
        <v>247.53646061315271</v>
      </c>
      <c r="K26" s="2376"/>
      <c r="L26" s="2383" t="e">
        <f t="shared" si="0"/>
        <v>#NUM!</v>
      </c>
      <c r="M26" s="2441"/>
      <c r="N26" s="2384" t="e">
        <f t="shared" si="1"/>
        <v>#NUM!</v>
      </c>
      <c r="O26" s="2376"/>
      <c r="P26" s="2384" t="e">
        <f t="shared" si="2"/>
        <v>#DIV/0!</v>
      </c>
      <c r="Q26" s="2428"/>
      <c r="R26" s="2384"/>
      <c r="S26" s="2384"/>
      <c r="T26" s="2429"/>
      <c r="U26" s="1031"/>
      <c r="V26" s="1031"/>
      <c r="W26" s="1682"/>
    </row>
    <row r="27" spans="1:45">
      <c r="A27" s="1262" t="s">
        <v>820</v>
      </c>
      <c r="D27" s="27"/>
      <c r="E27" s="173"/>
      <c r="F27" s="445"/>
      <c r="G27" s="27"/>
      <c r="H27" s="27"/>
      <c r="I27" s="173"/>
      <c r="K27" s="1270"/>
      <c r="L27" s="1307"/>
      <c r="M27" s="799"/>
      <c r="O27" s="795"/>
      <c r="P27" s="1308"/>
      <c r="Q27" s="2389"/>
      <c r="R27" s="1310"/>
      <c r="S27" s="2401"/>
      <c r="T27" s="2391"/>
      <c r="U27" s="1329"/>
      <c r="AB27" s="108"/>
    </row>
    <row r="28" spans="1:45" s="113" customFormat="1" ht="43.2">
      <c r="A28" s="1260" t="s">
        <v>784</v>
      </c>
      <c r="B28" s="113" t="s">
        <v>20</v>
      </c>
      <c r="C28" s="113" t="s">
        <v>701</v>
      </c>
      <c r="D28" s="1261" t="s">
        <v>785</v>
      </c>
      <c r="E28" s="1261" t="s">
        <v>786</v>
      </c>
      <c r="F28" s="1261" t="s">
        <v>787</v>
      </c>
      <c r="G28" s="1261" t="s">
        <v>788</v>
      </c>
      <c r="H28" s="1261" t="s">
        <v>789</v>
      </c>
      <c r="I28" s="1261" t="s">
        <v>790</v>
      </c>
      <c r="J28" s="1261" t="s">
        <v>791</v>
      </c>
      <c r="K28" s="1267" t="s">
        <v>792</v>
      </c>
      <c r="L28" s="1305" t="s">
        <v>474</v>
      </c>
      <c r="M28" s="1252" t="s">
        <v>793</v>
      </c>
      <c r="N28" s="1305" t="s">
        <v>483</v>
      </c>
      <c r="O28" s="1252" t="s">
        <v>794</v>
      </c>
      <c r="P28" s="1305" t="s">
        <v>480</v>
      </c>
      <c r="Q28" s="2385" t="s">
        <v>795</v>
      </c>
      <c r="R28" s="2386" t="s">
        <v>796</v>
      </c>
      <c r="S28" s="2387" t="s">
        <v>797</v>
      </c>
      <c r="T28" s="2388" t="s">
        <v>798</v>
      </c>
      <c r="U28" s="1334"/>
      <c r="V28" s="1334"/>
      <c r="W28" s="2443"/>
      <c r="X28" s="1257" t="s">
        <v>784</v>
      </c>
      <c r="Y28" s="113" t="s">
        <v>20</v>
      </c>
      <c r="Z28" s="113" t="s">
        <v>701</v>
      </c>
      <c r="AA28" s="113" t="s">
        <v>1005</v>
      </c>
      <c r="AB28" s="113" t="s">
        <v>1006</v>
      </c>
      <c r="AC28" s="1296" t="s">
        <v>798</v>
      </c>
    </row>
    <row r="29" spans="1:45">
      <c r="A29" s="884" t="s">
        <v>56</v>
      </c>
      <c r="B29" t="s">
        <v>709</v>
      </c>
      <c r="C29" t="s">
        <v>715</v>
      </c>
      <c r="D29" s="173">
        <v>0.5</v>
      </c>
      <c r="E29" s="445">
        <v>43006</v>
      </c>
      <c r="F29" s="173">
        <v>8.1199999999999992</v>
      </c>
      <c r="G29">
        <v>4.22</v>
      </c>
      <c r="H29" s="933">
        <v>3.0815189873417723</v>
      </c>
      <c r="I29" s="1263">
        <v>0.28140327392197717</v>
      </c>
      <c r="J29">
        <v>8.7161850064593214</v>
      </c>
      <c r="K29" s="1273">
        <v>4.22</v>
      </c>
      <c r="L29" s="1306">
        <v>39.227570010675393</v>
      </c>
      <c r="M29" s="882">
        <v>4.5543037974683553</v>
      </c>
      <c r="N29" s="1306">
        <v>45.442188773206382</v>
      </c>
      <c r="O29" s="882">
        <v>14.163800635496397</v>
      </c>
      <c r="P29" s="1306">
        <v>42.391740363001816</v>
      </c>
      <c r="Q29" s="2389">
        <f t="shared" ref="Q29" si="5">AVERAGE(L29,N29,P29)</f>
        <v>42.353833048961199</v>
      </c>
      <c r="R29" s="1309">
        <f>AVERAGE(Q29:Q82)</f>
        <v>47.213359472282896</v>
      </c>
      <c r="S29" s="594" t="s">
        <v>374</v>
      </c>
      <c r="T29" s="2393" t="str">
        <f>IF(_xlfn.NUMBERVALUE(R29), IF(R29&lt;50, "Acceptable; Ongoing Protection is Required", "Unacceptable; Immediate Restoration is Required"), " ")</f>
        <v>Acceptable; Ongoing Protection is Required</v>
      </c>
      <c r="X29" s="108"/>
    </row>
    <row r="30" spans="1:45">
      <c r="A30" s="884" t="s">
        <v>56</v>
      </c>
      <c r="B30" t="s">
        <v>709</v>
      </c>
      <c r="C30" t="s">
        <v>715</v>
      </c>
      <c r="D30" s="173">
        <v>1</v>
      </c>
      <c r="E30" s="445">
        <v>43006</v>
      </c>
      <c r="F30" s="173">
        <v>8.1199999999999992</v>
      </c>
      <c r="G30">
        <v>4.22</v>
      </c>
      <c r="I30" s="108"/>
      <c r="K30" s="1271"/>
      <c r="L30" s="1306" t="s">
        <v>803</v>
      </c>
      <c r="M30" s="788"/>
      <c r="N30" s="1306" t="s">
        <v>803</v>
      </c>
      <c r="O30" s="788"/>
      <c r="P30" s="1306" t="s">
        <v>803</v>
      </c>
      <c r="Q30" s="2389" t="s">
        <v>803</v>
      </c>
      <c r="R30" s="1309" t="s">
        <v>803</v>
      </c>
      <c r="T30" s="2402" t="s">
        <v>803</v>
      </c>
      <c r="X30" s="108"/>
    </row>
    <row r="31" spans="1:45">
      <c r="A31" s="884" t="s">
        <v>56</v>
      </c>
      <c r="B31" t="s">
        <v>709</v>
      </c>
      <c r="C31" t="s">
        <v>715</v>
      </c>
      <c r="D31" s="173">
        <v>2</v>
      </c>
      <c r="E31" s="445">
        <v>43006</v>
      </c>
      <c r="F31" s="173">
        <v>8.1199999999999992</v>
      </c>
      <c r="G31">
        <v>4.22</v>
      </c>
      <c r="I31" s="108"/>
      <c r="J31" t="s">
        <v>803</v>
      </c>
      <c r="K31" s="1271"/>
      <c r="L31" s="1306" t="s">
        <v>803</v>
      </c>
      <c r="M31" s="788"/>
      <c r="N31" s="1306" t="s">
        <v>803</v>
      </c>
      <c r="O31" s="788"/>
      <c r="P31" s="1306" t="s">
        <v>803</v>
      </c>
      <c r="Q31" s="2389" t="s">
        <v>803</v>
      </c>
      <c r="R31" s="1309" t="s">
        <v>803</v>
      </c>
      <c r="T31" s="2402" t="s">
        <v>803</v>
      </c>
      <c r="X31" s="108"/>
    </row>
    <row r="32" spans="1:45">
      <c r="A32" s="884" t="s">
        <v>56</v>
      </c>
      <c r="B32" t="s">
        <v>709</v>
      </c>
      <c r="C32" t="s">
        <v>715</v>
      </c>
      <c r="D32" s="173">
        <v>3</v>
      </c>
      <c r="E32" s="445">
        <v>43006</v>
      </c>
      <c r="F32" s="173">
        <v>8.1199999999999992</v>
      </c>
      <c r="G32">
        <v>4.22</v>
      </c>
      <c r="H32" s="933">
        <v>6.0270886075949388</v>
      </c>
      <c r="I32" s="1263">
        <v>0.63315736632444863</v>
      </c>
      <c r="J32">
        <v>19.611416264533471</v>
      </c>
      <c r="K32" s="1271"/>
      <c r="L32" s="1306" t="s">
        <v>803</v>
      </c>
      <c r="M32" s="788"/>
      <c r="N32" s="1306" t="s">
        <v>803</v>
      </c>
      <c r="O32" s="788"/>
      <c r="P32" s="1306" t="s">
        <v>803</v>
      </c>
      <c r="Q32" s="2389" t="s">
        <v>803</v>
      </c>
      <c r="R32" s="1309" t="s">
        <v>803</v>
      </c>
      <c r="T32" s="2402" t="s">
        <v>803</v>
      </c>
      <c r="X32" s="108"/>
    </row>
    <row r="33" spans="1:23">
      <c r="A33" s="884" t="s">
        <v>56</v>
      </c>
      <c r="B33" t="s">
        <v>709</v>
      </c>
      <c r="C33" t="s">
        <v>715</v>
      </c>
      <c r="D33" s="173">
        <v>4</v>
      </c>
      <c r="E33" s="445">
        <v>43006</v>
      </c>
      <c r="F33" s="173">
        <v>8.1199999999999992</v>
      </c>
      <c r="G33">
        <v>4.22</v>
      </c>
      <c r="I33" s="108"/>
      <c r="J33" t="s">
        <v>803</v>
      </c>
      <c r="K33" s="1271"/>
      <c r="L33" s="1306" t="s">
        <v>803</v>
      </c>
      <c r="M33" s="788"/>
      <c r="N33" s="1306" t="s">
        <v>803</v>
      </c>
      <c r="O33" s="788"/>
      <c r="P33" s="1306" t="s">
        <v>803</v>
      </c>
      <c r="Q33" s="2389" t="s">
        <v>803</v>
      </c>
      <c r="R33" s="1309" t="s">
        <v>803</v>
      </c>
      <c r="T33" s="2402" t="s">
        <v>803</v>
      </c>
    </row>
    <row r="34" spans="1:23">
      <c r="A34" s="884" t="s">
        <v>56</v>
      </c>
      <c r="B34" t="s">
        <v>709</v>
      </c>
      <c r="C34" t="s">
        <v>715</v>
      </c>
      <c r="D34" s="173">
        <v>5</v>
      </c>
      <c r="E34" s="445">
        <v>43006</v>
      </c>
      <c r="F34" s="173">
        <v>8.1199999999999992</v>
      </c>
      <c r="G34">
        <v>4.22</v>
      </c>
      <c r="I34" s="108"/>
      <c r="J34" t="s">
        <v>803</v>
      </c>
      <c r="K34" s="1271"/>
      <c r="L34" s="1306" t="s">
        <v>803</v>
      </c>
      <c r="M34" s="788"/>
      <c r="N34" s="1306" t="s">
        <v>803</v>
      </c>
      <c r="O34" s="788"/>
      <c r="P34" s="1306" t="s">
        <v>803</v>
      </c>
      <c r="Q34" s="2389" t="s">
        <v>803</v>
      </c>
      <c r="R34" s="1309" t="s">
        <v>803</v>
      </c>
      <c r="T34" s="2402" t="s">
        <v>803</v>
      </c>
    </row>
    <row r="35" spans="1:23">
      <c r="A35" s="884" t="s">
        <v>56</v>
      </c>
      <c r="B35" t="s">
        <v>709</v>
      </c>
      <c r="C35" t="s">
        <v>715</v>
      </c>
      <c r="D35" s="173">
        <v>6</v>
      </c>
      <c r="E35" s="445">
        <v>43006</v>
      </c>
      <c r="F35" s="173">
        <v>8.1199999999999992</v>
      </c>
      <c r="G35">
        <v>4.22</v>
      </c>
      <c r="I35" s="108"/>
      <c r="J35" t="s">
        <v>803</v>
      </c>
      <c r="K35" s="1271"/>
      <c r="L35" s="1306" t="s">
        <v>803</v>
      </c>
      <c r="M35" s="788"/>
      <c r="N35" s="1306" t="s">
        <v>803</v>
      </c>
      <c r="O35" s="788"/>
      <c r="P35" s="1306" t="s">
        <v>803</v>
      </c>
      <c r="Q35" s="2389" t="s">
        <v>803</v>
      </c>
      <c r="R35" s="1309" t="s">
        <v>803</v>
      </c>
      <c r="T35" s="2402" t="s">
        <v>803</v>
      </c>
    </row>
    <row r="36" spans="1:23">
      <c r="A36" s="884" t="s">
        <v>56</v>
      </c>
      <c r="B36" t="s">
        <v>709</v>
      </c>
      <c r="C36" t="s">
        <v>715</v>
      </c>
      <c r="D36" s="173">
        <v>7</v>
      </c>
      <c r="E36" s="445">
        <v>43006</v>
      </c>
      <c r="F36" s="173">
        <v>8.1199999999999992</v>
      </c>
      <c r="G36">
        <v>4.22</v>
      </c>
      <c r="I36" s="108"/>
      <c r="J36" t="s">
        <v>803</v>
      </c>
      <c r="K36" s="1271"/>
      <c r="L36" s="1306" t="s">
        <v>803</v>
      </c>
      <c r="M36" s="788"/>
      <c r="N36" s="1306" t="s">
        <v>803</v>
      </c>
      <c r="O36" s="788"/>
      <c r="P36" s="1306" t="s">
        <v>803</v>
      </c>
      <c r="Q36" s="2389" t="s">
        <v>803</v>
      </c>
      <c r="R36" s="1309" t="s">
        <v>803</v>
      </c>
      <c r="T36" s="2402" t="s">
        <v>803</v>
      </c>
    </row>
    <row r="37" spans="1:23">
      <c r="A37" s="884" t="s">
        <v>56</v>
      </c>
      <c r="B37" t="s">
        <v>709</v>
      </c>
      <c r="C37" t="s">
        <v>715</v>
      </c>
      <c r="D37" s="173">
        <v>8</v>
      </c>
      <c r="E37" s="445">
        <v>43006</v>
      </c>
      <c r="F37" s="173">
        <v>8.1199999999999992</v>
      </c>
      <c r="G37">
        <v>4.22</v>
      </c>
      <c r="I37" s="108"/>
      <c r="J37" t="s">
        <v>803</v>
      </c>
      <c r="K37" s="1271"/>
      <c r="L37" s="1306" t="s">
        <v>803</v>
      </c>
      <c r="M37" s="788"/>
      <c r="N37" s="1306" t="s">
        <v>803</v>
      </c>
      <c r="O37" s="788"/>
      <c r="P37" s="1306" t="s">
        <v>803</v>
      </c>
      <c r="Q37" s="2389" t="s">
        <v>803</v>
      </c>
      <c r="R37" s="1309" t="s">
        <v>803</v>
      </c>
      <c r="T37" s="2402" t="s">
        <v>803</v>
      </c>
    </row>
    <row r="38" spans="1:23">
      <c r="A38" s="884"/>
      <c r="D38" s="173"/>
      <c r="E38" s="445"/>
      <c r="F38" s="173"/>
      <c r="I38" s="108"/>
      <c r="K38" s="1271"/>
      <c r="L38" s="1306"/>
      <c r="M38" s="788"/>
      <c r="N38" s="1306"/>
      <c r="O38" s="788"/>
      <c r="P38" s="1306"/>
      <c r="Q38" s="2389"/>
      <c r="R38" s="1309"/>
      <c r="T38" s="2402"/>
    </row>
    <row r="39" spans="1:23" s="649" customFormat="1">
      <c r="A39" s="2350" t="s">
        <v>56</v>
      </c>
      <c r="B39" s="649" t="s">
        <v>368</v>
      </c>
      <c r="C39" s="54" t="s">
        <v>715</v>
      </c>
      <c r="D39" s="54">
        <v>0.5</v>
      </c>
      <c r="E39" s="661">
        <v>43356</v>
      </c>
      <c r="F39" s="54">
        <v>8.92</v>
      </c>
      <c r="G39" s="54">
        <v>4.6050000000000004</v>
      </c>
      <c r="H39" s="54">
        <v>3.47</v>
      </c>
      <c r="I39" s="1815">
        <v>0.42</v>
      </c>
      <c r="J39" s="649">
        <v>13.009079999999999</v>
      </c>
      <c r="K39" s="2453">
        <v>4.6050000000000004</v>
      </c>
      <c r="L39" s="2352">
        <v>37.967988436833892</v>
      </c>
      <c r="M39" s="2353">
        <v>3.47</v>
      </c>
      <c r="N39" s="2352">
        <v>42.77458367292919</v>
      </c>
      <c r="O39" s="2353">
        <v>31.696726666666667</v>
      </c>
      <c r="P39" s="2352">
        <v>54.012994545434452</v>
      </c>
      <c r="Q39" s="2416">
        <f t="shared" ref="Q39:Q100" si="6">AVERAGE(L39,N39,P39)</f>
        <v>44.918522218399175</v>
      </c>
      <c r="R39" s="2417" t="s">
        <v>803</v>
      </c>
      <c r="S39" s="2348"/>
      <c r="T39" s="2418" t="s">
        <v>803</v>
      </c>
      <c r="U39" s="1031">
        <f>AVERAGE(Q39:Q82)</f>
        <v>48.428241078113317</v>
      </c>
      <c r="V39" s="1031" t="s">
        <v>45</v>
      </c>
      <c r="W39" s="1682" t="str">
        <f>IF(_xlfn.NUMBERVALUE(U39), IF(U39&lt;50, "Acceptable; Ongoing Protection is Required", "Unacceptable; Immediate Restoration is Required"), " ")</f>
        <v>Acceptable; Ongoing Protection is Required</v>
      </c>
    </row>
    <row r="40" spans="1:23" s="649" customFormat="1">
      <c r="A40" s="2350" t="s">
        <v>56</v>
      </c>
      <c r="B40" s="649" t="s">
        <v>368</v>
      </c>
      <c r="C40" s="54" t="s">
        <v>715</v>
      </c>
      <c r="D40" s="54">
        <v>1</v>
      </c>
      <c r="E40" s="661">
        <v>43356</v>
      </c>
      <c r="F40" s="54">
        <v>8.92</v>
      </c>
      <c r="G40" s="54">
        <v>4.6050000000000004</v>
      </c>
      <c r="H40" s="54"/>
      <c r="I40" s="1815"/>
      <c r="J40" s="649" t="s">
        <v>803</v>
      </c>
      <c r="K40" s="2453"/>
      <c r="L40" s="2352" t="s">
        <v>803</v>
      </c>
      <c r="M40" s="2353"/>
      <c r="N40" s="2352" t="s">
        <v>803</v>
      </c>
      <c r="O40" s="2353"/>
      <c r="P40" s="2352" t="s">
        <v>803</v>
      </c>
      <c r="Q40" s="2416"/>
      <c r="R40" s="2417" t="s">
        <v>803</v>
      </c>
      <c r="S40" s="2348"/>
      <c r="T40" s="2418" t="s">
        <v>803</v>
      </c>
      <c r="U40" s="1031"/>
      <c r="V40" s="1031"/>
      <c r="W40" s="1682"/>
    </row>
    <row r="41" spans="1:23" s="649" customFormat="1">
      <c r="A41" s="2350" t="s">
        <v>56</v>
      </c>
      <c r="B41" s="649" t="s">
        <v>368</v>
      </c>
      <c r="C41" s="54" t="s">
        <v>715</v>
      </c>
      <c r="D41" s="54">
        <v>2</v>
      </c>
      <c r="E41" s="661">
        <v>43356</v>
      </c>
      <c r="F41" s="54">
        <v>8.92</v>
      </c>
      <c r="G41" s="54">
        <v>4.6050000000000004</v>
      </c>
      <c r="H41" s="54"/>
      <c r="I41" s="1815"/>
      <c r="J41" s="649" t="s">
        <v>803</v>
      </c>
      <c r="K41" s="2453"/>
      <c r="L41" s="2352" t="s">
        <v>803</v>
      </c>
      <c r="M41" s="2353"/>
      <c r="N41" s="2352" t="s">
        <v>803</v>
      </c>
      <c r="O41" s="2353"/>
      <c r="P41" s="2352" t="s">
        <v>803</v>
      </c>
      <c r="Q41" s="2416"/>
      <c r="R41" s="2417" t="s">
        <v>803</v>
      </c>
      <c r="S41" s="2348"/>
      <c r="T41" s="2418" t="s">
        <v>803</v>
      </c>
      <c r="U41" s="1031"/>
      <c r="V41" s="1031"/>
      <c r="W41" s="1682"/>
    </row>
    <row r="42" spans="1:23" s="649" customFormat="1">
      <c r="A42" s="2350" t="s">
        <v>56</v>
      </c>
      <c r="B42" s="649" t="s">
        <v>368</v>
      </c>
      <c r="C42" s="54" t="s">
        <v>715</v>
      </c>
      <c r="D42" s="54">
        <v>3</v>
      </c>
      <c r="E42" s="661">
        <v>43356</v>
      </c>
      <c r="F42" s="54">
        <v>8.92</v>
      </c>
      <c r="G42" s="54">
        <v>4.6050000000000004</v>
      </c>
      <c r="H42" s="54"/>
      <c r="I42" s="1815">
        <v>2.13</v>
      </c>
      <c r="J42" s="649">
        <v>65.974620000000002</v>
      </c>
      <c r="K42" s="2453"/>
      <c r="L42" s="2352" t="s">
        <v>803</v>
      </c>
      <c r="M42" s="2353"/>
      <c r="N42" s="2352" t="s">
        <v>803</v>
      </c>
      <c r="O42" s="2353"/>
      <c r="P42" s="2352" t="s">
        <v>803</v>
      </c>
      <c r="Q42" s="2416"/>
      <c r="R42" s="2417" t="s">
        <v>803</v>
      </c>
      <c r="S42" s="2348"/>
      <c r="T42" s="2418" t="s">
        <v>803</v>
      </c>
      <c r="U42" s="1031"/>
      <c r="V42" s="1031"/>
      <c r="W42" s="1682"/>
    </row>
    <row r="43" spans="1:23" s="649" customFormat="1">
      <c r="A43" s="2350" t="s">
        <v>56</v>
      </c>
      <c r="B43" s="649" t="s">
        <v>368</v>
      </c>
      <c r="C43" s="54" t="s">
        <v>715</v>
      </c>
      <c r="D43" s="54">
        <v>4</v>
      </c>
      <c r="E43" s="661">
        <v>43356</v>
      </c>
      <c r="F43" s="54">
        <v>8.92</v>
      </c>
      <c r="G43" s="54">
        <v>4.6050000000000004</v>
      </c>
      <c r="H43" s="54"/>
      <c r="I43" s="1815"/>
      <c r="J43" s="649" t="s">
        <v>803</v>
      </c>
      <c r="K43" s="2453"/>
      <c r="L43" s="2352" t="s">
        <v>803</v>
      </c>
      <c r="M43" s="2353"/>
      <c r="N43" s="2352" t="s">
        <v>803</v>
      </c>
      <c r="O43" s="2353"/>
      <c r="P43" s="2352" t="s">
        <v>803</v>
      </c>
      <c r="Q43" s="2416"/>
      <c r="R43" s="2417" t="s">
        <v>803</v>
      </c>
      <c r="S43" s="2348"/>
      <c r="T43" s="2418" t="s">
        <v>803</v>
      </c>
      <c r="U43" s="1031"/>
      <c r="V43" s="1031"/>
      <c r="W43" s="1682"/>
    </row>
    <row r="44" spans="1:23" s="649" customFormat="1">
      <c r="A44" s="2350" t="s">
        <v>56</v>
      </c>
      <c r="B44" s="649" t="s">
        <v>368</v>
      </c>
      <c r="C44" s="54" t="s">
        <v>715</v>
      </c>
      <c r="D44" s="54">
        <v>5</v>
      </c>
      <c r="E44" s="661">
        <v>43356</v>
      </c>
      <c r="F44" s="54">
        <v>8.92</v>
      </c>
      <c r="G44" s="54">
        <v>4.6050000000000004</v>
      </c>
      <c r="H44" s="54"/>
      <c r="I44" s="1815"/>
      <c r="J44" s="649" t="s">
        <v>803</v>
      </c>
      <c r="K44" s="2453"/>
      <c r="L44" s="2352" t="s">
        <v>803</v>
      </c>
      <c r="M44" s="2353"/>
      <c r="N44" s="2352" t="s">
        <v>803</v>
      </c>
      <c r="O44" s="2353"/>
      <c r="P44" s="2352" t="s">
        <v>803</v>
      </c>
      <c r="Q44" s="2416"/>
      <c r="R44" s="2417" t="s">
        <v>803</v>
      </c>
      <c r="S44" s="2348"/>
      <c r="T44" s="2418" t="s">
        <v>803</v>
      </c>
      <c r="U44" s="1031"/>
      <c r="V44" s="1031"/>
      <c r="W44" s="1682"/>
    </row>
    <row r="45" spans="1:23" s="649" customFormat="1">
      <c r="A45" s="2350" t="s">
        <v>56</v>
      </c>
      <c r="B45" s="649" t="s">
        <v>368</v>
      </c>
      <c r="C45" s="54" t="s">
        <v>715</v>
      </c>
      <c r="D45" s="54">
        <v>6</v>
      </c>
      <c r="E45" s="661">
        <v>43356</v>
      </c>
      <c r="F45" s="54">
        <v>8.92</v>
      </c>
      <c r="G45" s="54">
        <v>4.6050000000000004</v>
      </c>
      <c r="H45" s="54"/>
      <c r="I45" s="1815"/>
      <c r="J45" s="649" t="s">
        <v>803</v>
      </c>
      <c r="K45" s="2453"/>
      <c r="L45" s="2352" t="s">
        <v>803</v>
      </c>
      <c r="M45" s="2353"/>
      <c r="N45" s="2352" t="s">
        <v>803</v>
      </c>
      <c r="O45" s="2353"/>
      <c r="P45" s="2352" t="s">
        <v>803</v>
      </c>
      <c r="Q45" s="2416"/>
      <c r="R45" s="2417" t="s">
        <v>803</v>
      </c>
      <c r="S45" s="2348"/>
      <c r="T45" s="2418" t="s">
        <v>803</v>
      </c>
      <c r="U45" s="1031"/>
      <c r="V45" s="1031"/>
      <c r="W45" s="1682"/>
    </row>
    <row r="46" spans="1:23" s="649" customFormat="1">
      <c r="A46" s="2350" t="s">
        <v>56</v>
      </c>
      <c r="B46" s="649" t="s">
        <v>368</v>
      </c>
      <c r="C46" s="54" t="s">
        <v>715</v>
      </c>
      <c r="D46" s="54">
        <v>7</v>
      </c>
      <c r="E46" s="661">
        <v>43356</v>
      </c>
      <c r="F46" s="54">
        <v>8.92</v>
      </c>
      <c r="G46" s="54">
        <v>4.6050000000000004</v>
      </c>
      <c r="H46" s="54"/>
      <c r="I46" s="1815"/>
      <c r="J46" s="649" t="s">
        <v>803</v>
      </c>
      <c r="K46" s="2453"/>
      <c r="L46" s="2352" t="s">
        <v>803</v>
      </c>
      <c r="M46" s="2353"/>
      <c r="N46" s="2352" t="s">
        <v>803</v>
      </c>
      <c r="O46" s="2353"/>
      <c r="P46" s="2352" t="s">
        <v>803</v>
      </c>
      <c r="Q46" s="2416"/>
      <c r="R46" s="2417" t="s">
        <v>803</v>
      </c>
      <c r="S46" s="2348"/>
      <c r="T46" s="2418" t="s">
        <v>803</v>
      </c>
      <c r="U46" s="1031"/>
      <c r="V46" s="1031"/>
      <c r="W46" s="1682"/>
    </row>
    <row r="47" spans="1:23" s="649" customFormat="1">
      <c r="A47" s="2350" t="s">
        <v>56</v>
      </c>
      <c r="B47" s="649" t="s">
        <v>368</v>
      </c>
      <c r="C47" s="54" t="s">
        <v>715</v>
      </c>
      <c r="D47" s="54">
        <v>7.5</v>
      </c>
      <c r="E47" s="661">
        <v>43356</v>
      </c>
      <c r="F47" s="54">
        <v>8.92</v>
      </c>
      <c r="G47" s="54">
        <v>4.6050000000000004</v>
      </c>
      <c r="H47" s="54"/>
      <c r="I47" s="1815">
        <v>0.52</v>
      </c>
      <c r="J47" s="649">
        <v>16.106480000000001</v>
      </c>
      <c r="K47" s="2453"/>
      <c r="L47" s="2355" t="s">
        <v>803</v>
      </c>
      <c r="M47" s="2354"/>
      <c r="N47" s="2355" t="s">
        <v>803</v>
      </c>
      <c r="O47" s="2354"/>
      <c r="P47" s="2355" t="s">
        <v>803</v>
      </c>
      <c r="Q47" s="2416"/>
      <c r="R47" s="2419" t="s">
        <v>803</v>
      </c>
      <c r="S47" s="2348"/>
      <c r="T47" s="2420" t="s">
        <v>803</v>
      </c>
      <c r="U47" s="1031"/>
      <c r="V47" s="1031"/>
      <c r="W47" s="1682"/>
    </row>
    <row r="48" spans="1:23" s="649" customFormat="1">
      <c r="A48" s="2350"/>
      <c r="C48" s="54"/>
      <c r="D48" s="54"/>
      <c r="E48" s="54"/>
      <c r="F48" s="2356"/>
      <c r="G48" s="54"/>
      <c r="H48" s="54"/>
      <c r="I48" s="54"/>
      <c r="J48" s="54"/>
      <c r="K48" s="2454"/>
      <c r="L48" s="2348"/>
      <c r="M48" s="1776"/>
      <c r="N48" s="2455"/>
      <c r="O48" s="1776"/>
      <c r="P48" s="2455"/>
      <c r="Q48" s="2416"/>
      <c r="R48" s="2456"/>
      <c r="S48" s="2457"/>
      <c r="T48" s="2422"/>
      <c r="U48" s="1031"/>
      <c r="V48" s="1031"/>
      <c r="W48" s="1682"/>
    </row>
    <row r="49" spans="1:23" s="649" customFormat="1" ht="31.2">
      <c r="A49" s="2357" t="s">
        <v>804</v>
      </c>
      <c r="B49" s="1765" t="s">
        <v>20</v>
      </c>
      <c r="C49" s="1765" t="s">
        <v>701</v>
      </c>
      <c r="D49" s="2358" t="s">
        <v>805</v>
      </c>
      <c r="E49" s="2031" t="s">
        <v>786</v>
      </c>
      <c r="F49" s="2358" t="s">
        <v>806</v>
      </c>
      <c r="G49" s="2358" t="s">
        <v>807</v>
      </c>
      <c r="H49" s="1765" t="s">
        <v>808</v>
      </c>
      <c r="I49" s="372" t="s">
        <v>809</v>
      </c>
      <c r="J49" s="649" t="s">
        <v>810</v>
      </c>
      <c r="K49" s="2359" t="s">
        <v>792</v>
      </c>
      <c r="L49" s="2360" t="s">
        <v>474</v>
      </c>
      <c r="M49" s="2361" t="s">
        <v>793</v>
      </c>
      <c r="N49" s="2360" t="s">
        <v>483</v>
      </c>
      <c r="O49" s="2361" t="s">
        <v>794</v>
      </c>
      <c r="P49" s="2360" t="s">
        <v>480</v>
      </c>
      <c r="Q49" s="2423"/>
      <c r="R49" s="2348"/>
      <c r="S49" s="2348"/>
      <c r="T49" s="2422"/>
      <c r="U49" s="1031"/>
      <c r="V49" s="1031"/>
      <c r="W49" s="1682"/>
    </row>
    <row r="50" spans="1:23" s="649" customFormat="1">
      <c r="A50" s="2362">
        <v>104</v>
      </c>
      <c r="B50" s="649" t="s">
        <v>709</v>
      </c>
      <c r="C50" s="649" t="s">
        <v>820</v>
      </c>
      <c r="D50" s="657">
        <v>0.5</v>
      </c>
      <c r="E50" s="658">
        <v>43718</v>
      </c>
      <c r="F50" s="659">
        <v>8.7899999999999991</v>
      </c>
      <c r="G50" s="653">
        <v>4.95</v>
      </c>
      <c r="H50" s="68">
        <v>1.4350815189873416</v>
      </c>
      <c r="I50" s="68">
        <v>0.33517539644401745</v>
      </c>
      <c r="J50" s="2363">
        <f>IF(AND(I50&gt;0),  I50*30.974," ")</f>
        <v>10.381722729456996</v>
      </c>
      <c r="K50" s="2437">
        <f>AVERAGE(G50:G59)</f>
        <v>4.95</v>
      </c>
      <c r="L50" s="2348">
        <f t="shared" ref="L50:L82" si="7">10*(6-(LN(K50)/LN(2)))</f>
        <v>36.925714748077525</v>
      </c>
      <c r="M50" s="653">
        <f>AVERAGE(H50:H59)</f>
        <v>13.769948860759488</v>
      </c>
      <c r="N50" s="2348">
        <f t="shared" ref="N50:N82" si="8">10*(6-((2.04-0.68*LN(M50))/LN(2)))</f>
        <v>56.296489981704561</v>
      </c>
      <c r="O50" s="2363">
        <f>AVERAGE(J50:J59)</f>
        <v>23.709363748584984</v>
      </c>
      <c r="P50" s="2348">
        <f t="shared" ref="P50:P82" si="9">10*(6-(LN(48/O50)/LN(2)))</f>
        <v>49.824225421368041</v>
      </c>
      <c r="Q50" s="2416">
        <f t="shared" si="6"/>
        <v>47.682143383716699</v>
      </c>
      <c r="R50" s="2348"/>
      <c r="S50" s="2348"/>
      <c r="T50" s="2422"/>
      <c r="U50" s="1031"/>
      <c r="V50" s="1031"/>
      <c r="W50" s="1682"/>
    </row>
    <row r="51" spans="1:23" s="649" customFormat="1">
      <c r="A51" s="2362"/>
      <c r="B51" s="649" t="s">
        <v>709</v>
      </c>
      <c r="C51" s="649" t="s">
        <v>820</v>
      </c>
      <c r="D51" s="657">
        <v>1</v>
      </c>
      <c r="E51" s="658">
        <v>43718</v>
      </c>
      <c r="F51" s="659"/>
      <c r="G51" s="653"/>
      <c r="H51" s="54" t="s">
        <v>811</v>
      </c>
      <c r="I51" s="54" t="s">
        <v>811</v>
      </c>
      <c r="J51" s="2363"/>
      <c r="K51" s="2438"/>
      <c r="L51" s="2348" t="e">
        <f t="shared" si="7"/>
        <v>#NUM!</v>
      </c>
      <c r="N51" s="2348" t="e">
        <f t="shared" si="8"/>
        <v>#NUM!</v>
      </c>
      <c r="P51" s="2348" t="e">
        <f t="shared" si="9"/>
        <v>#DIV/0!</v>
      </c>
      <c r="Q51" s="2416"/>
      <c r="R51" s="2348"/>
      <c r="S51" s="2348"/>
      <c r="T51" s="2422"/>
      <c r="U51" s="1031"/>
      <c r="V51" s="1031"/>
      <c r="W51" s="1682"/>
    </row>
    <row r="52" spans="1:23" s="649" customFormat="1">
      <c r="A52" s="2362"/>
      <c r="B52" s="649" t="s">
        <v>709</v>
      </c>
      <c r="C52" s="649" t="s">
        <v>820</v>
      </c>
      <c r="D52" s="657">
        <v>2</v>
      </c>
      <c r="E52" s="658">
        <v>43718</v>
      </c>
      <c r="F52" s="659"/>
      <c r="G52" s="653"/>
      <c r="H52" s="54" t="s">
        <v>811</v>
      </c>
      <c r="I52" s="54" t="s">
        <v>811</v>
      </c>
      <c r="J52" s="2363"/>
      <c r="K52" s="2438"/>
      <c r="L52" s="2348" t="e">
        <f t="shared" si="7"/>
        <v>#NUM!</v>
      </c>
      <c r="N52" s="2348" t="e">
        <f t="shared" si="8"/>
        <v>#NUM!</v>
      </c>
      <c r="P52" s="2348" t="e">
        <f t="shared" si="9"/>
        <v>#DIV/0!</v>
      </c>
      <c r="Q52" s="2416"/>
      <c r="R52" s="2348"/>
      <c r="S52" s="2348"/>
      <c r="T52" s="2422"/>
      <c r="U52" s="1031"/>
      <c r="V52" s="1031"/>
      <c r="W52" s="1682"/>
    </row>
    <row r="53" spans="1:23" s="649" customFormat="1">
      <c r="A53" s="2362"/>
      <c r="B53" s="649" t="s">
        <v>709</v>
      </c>
      <c r="C53" s="649" t="s">
        <v>820</v>
      </c>
      <c r="D53" s="657">
        <v>3</v>
      </c>
      <c r="E53" s="658">
        <v>43718</v>
      </c>
      <c r="F53" s="659"/>
      <c r="G53" s="653"/>
      <c r="H53" s="54" t="s">
        <v>811</v>
      </c>
      <c r="I53" s="54" t="s">
        <v>811</v>
      </c>
      <c r="J53" s="2363"/>
      <c r="K53" s="2438"/>
      <c r="L53" s="2348" t="e">
        <f t="shared" si="7"/>
        <v>#NUM!</v>
      </c>
      <c r="N53" s="2348" t="e">
        <f t="shared" si="8"/>
        <v>#NUM!</v>
      </c>
      <c r="P53" s="2348" t="e">
        <f t="shared" si="9"/>
        <v>#DIV/0!</v>
      </c>
      <c r="Q53" s="2416"/>
      <c r="R53" s="2348"/>
      <c r="S53" s="2348"/>
      <c r="T53" s="2422"/>
      <c r="U53" s="1031"/>
      <c r="V53" s="1031"/>
      <c r="W53" s="1682"/>
    </row>
    <row r="54" spans="1:23" s="649" customFormat="1">
      <c r="A54" s="2362"/>
      <c r="B54" s="649" t="s">
        <v>709</v>
      </c>
      <c r="C54" s="649" t="s">
        <v>820</v>
      </c>
      <c r="D54" s="657">
        <v>4</v>
      </c>
      <c r="E54" s="658">
        <v>43718</v>
      </c>
      <c r="F54" s="659"/>
      <c r="G54" s="653"/>
      <c r="H54" s="54" t="s">
        <v>811</v>
      </c>
      <c r="I54" s="54" t="s">
        <v>811</v>
      </c>
      <c r="J54" s="2363"/>
      <c r="K54" s="2438"/>
      <c r="L54" s="2348" t="e">
        <f t="shared" si="7"/>
        <v>#NUM!</v>
      </c>
      <c r="N54" s="2348" t="e">
        <f t="shared" si="8"/>
        <v>#NUM!</v>
      </c>
      <c r="P54" s="2348" t="e">
        <f t="shared" si="9"/>
        <v>#DIV/0!</v>
      </c>
      <c r="Q54" s="2416"/>
      <c r="R54" s="2348"/>
      <c r="S54" s="2348"/>
      <c r="T54" s="2422"/>
      <c r="U54" s="1031"/>
      <c r="V54" s="1031"/>
      <c r="W54" s="1682"/>
    </row>
    <row r="55" spans="1:23" s="649" customFormat="1">
      <c r="A55" s="2362"/>
      <c r="B55" s="649" t="s">
        <v>709</v>
      </c>
      <c r="C55" s="649" t="s">
        <v>820</v>
      </c>
      <c r="D55" s="657">
        <v>5</v>
      </c>
      <c r="E55" s="658">
        <v>43718</v>
      </c>
      <c r="F55" s="659"/>
      <c r="G55" s="653"/>
      <c r="H55" s="54" t="s">
        <v>811</v>
      </c>
      <c r="I55" s="54" t="s">
        <v>811</v>
      </c>
      <c r="J55" s="2363"/>
      <c r="K55" s="2438"/>
      <c r="L55" s="2348" t="e">
        <f t="shared" si="7"/>
        <v>#NUM!</v>
      </c>
      <c r="N55" s="2348" t="e">
        <f t="shared" si="8"/>
        <v>#NUM!</v>
      </c>
      <c r="P55" s="2348" t="e">
        <f t="shared" si="9"/>
        <v>#DIV/0!</v>
      </c>
      <c r="Q55" s="2416"/>
      <c r="R55" s="2348"/>
      <c r="S55" s="2348"/>
      <c r="T55" s="2422"/>
      <c r="U55" s="1031"/>
      <c r="V55" s="1031"/>
      <c r="W55" s="1682"/>
    </row>
    <row r="56" spans="1:23" s="649" customFormat="1">
      <c r="A56" s="2362"/>
      <c r="B56" s="649" t="s">
        <v>709</v>
      </c>
      <c r="C56" s="649" t="s">
        <v>820</v>
      </c>
      <c r="D56" s="657">
        <v>6</v>
      </c>
      <c r="E56" s="658">
        <v>43718</v>
      </c>
      <c r="F56" s="659"/>
      <c r="G56" s="653"/>
      <c r="H56" s="54" t="s">
        <v>811</v>
      </c>
      <c r="I56" s="54" t="s">
        <v>811</v>
      </c>
      <c r="J56" s="2363"/>
      <c r="K56" s="2438"/>
      <c r="L56" s="2348" t="e">
        <f t="shared" si="7"/>
        <v>#NUM!</v>
      </c>
      <c r="N56" s="2348" t="e">
        <f t="shared" si="8"/>
        <v>#NUM!</v>
      </c>
      <c r="P56" s="2348" t="e">
        <f t="shared" si="9"/>
        <v>#DIV/0!</v>
      </c>
      <c r="Q56" s="2416"/>
      <c r="R56" s="2348"/>
      <c r="S56" s="2348"/>
      <c r="T56" s="2422"/>
      <c r="U56" s="1031"/>
      <c r="V56" s="1031"/>
      <c r="W56" s="1682"/>
    </row>
    <row r="57" spans="1:23" s="649" customFormat="1">
      <c r="A57" s="2362"/>
      <c r="B57" s="649" t="s">
        <v>709</v>
      </c>
      <c r="C57" s="649" t="s">
        <v>820</v>
      </c>
      <c r="D57" s="657">
        <v>7</v>
      </c>
      <c r="E57" s="658">
        <v>43718</v>
      </c>
      <c r="F57" s="659"/>
      <c r="G57" s="653"/>
      <c r="H57" s="54" t="s">
        <v>811</v>
      </c>
      <c r="I57" s="54" t="s">
        <v>811</v>
      </c>
      <c r="J57" s="2363"/>
      <c r="K57" s="2438"/>
      <c r="L57" s="2348" t="e">
        <f t="shared" si="7"/>
        <v>#NUM!</v>
      </c>
      <c r="N57" s="2348" t="e">
        <f t="shared" si="8"/>
        <v>#NUM!</v>
      </c>
      <c r="P57" s="2348" t="e">
        <f t="shared" si="9"/>
        <v>#DIV/0!</v>
      </c>
      <c r="Q57" s="2416"/>
      <c r="R57" s="2348"/>
      <c r="S57" s="2348"/>
      <c r="T57" s="2422"/>
      <c r="U57" s="1031"/>
      <c r="V57" s="1031"/>
      <c r="W57" s="1682"/>
    </row>
    <row r="58" spans="1:23" s="649" customFormat="1">
      <c r="A58" s="2362"/>
      <c r="B58" s="649" t="s">
        <v>709</v>
      </c>
      <c r="C58" s="649" t="s">
        <v>820</v>
      </c>
      <c r="D58" s="657">
        <v>7.5</v>
      </c>
      <c r="E58" s="658">
        <v>43718</v>
      </c>
      <c r="F58" s="659"/>
      <c r="G58" s="653"/>
      <c r="H58" s="68">
        <v>26.104816202531634</v>
      </c>
      <c r="I58" s="68">
        <v>1.1957449721609406</v>
      </c>
      <c r="J58" s="2363">
        <f t="shared" ref="J58" si="10">IF(AND(I58&gt;0),  I58*30.974," ")</f>
        <v>37.037004767712972</v>
      </c>
      <c r="K58" s="2438"/>
      <c r="L58" s="2348" t="e">
        <f t="shared" si="7"/>
        <v>#NUM!</v>
      </c>
      <c r="N58" s="2348" t="e">
        <f t="shared" si="8"/>
        <v>#NUM!</v>
      </c>
      <c r="P58" s="2348" t="e">
        <f t="shared" si="9"/>
        <v>#DIV/0!</v>
      </c>
      <c r="Q58" s="2416"/>
      <c r="R58" s="2348"/>
      <c r="S58" s="2348"/>
      <c r="T58" s="2422"/>
      <c r="U58" s="1031"/>
      <c r="V58" s="1031"/>
      <c r="W58" s="1682"/>
    </row>
    <row r="59" spans="1:23" s="649" customFormat="1">
      <c r="A59" s="2362"/>
      <c r="B59" s="649" t="s">
        <v>709</v>
      </c>
      <c r="C59" s="649" t="s">
        <v>820</v>
      </c>
      <c r="D59" s="657">
        <v>7.75</v>
      </c>
      <c r="E59" s="658">
        <v>43718</v>
      </c>
      <c r="F59" s="659"/>
      <c r="G59" s="653"/>
      <c r="H59" s="54" t="s">
        <v>811</v>
      </c>
      <c r="I59" s="54" t="s">
        <v>811</v>
      </c>
      <c r="J59" s="2363"/>
      <c r="K59" s="2438"/>
      <c r="L59" s="2348" t="e">
        <f t="shared" si="7"/>
        <v>#NUM!</v>
      </c>
      <c r="N59" s="2348" t="e">
        <f t="shared" si="8"/>
        <v>#NUM!</v>
      </c>
      <c r="P59" s="2348" t="e">
        <f t="shared" si="9"/>
        <v>#DIV/0!</v>
      </c>
      <c r="Q59" s="2416"/>
      <c r="R59" s="2348"/>
      <c r="S59" s="2348"/>
      <c r="T59" s="2422"/>
      <c r="U59" s="1031"/>
      <c r="V59" s="1031"/>
      <c r="W59" s="1682"/>
    </row>
    <row r="60" spans="1:23" s="649" customFormat="1">
      <c r="A60" s="2362"/>
      <c r="D60" s="657"/>
      <c r="E60" s="658"/>
      <c r="F60" s="659"/>
      <c r="G60" s="653"/>
      <c r="H60" s="54"/>
      <c r="I60" s="54"/>
      <c r="J60" s="54"/>
      <c r="K60" s="2458"/>
      <c r="L60" s="2348" t="e">
        <f t="shared" si="7"/>
        <v>#NUM!</v>
      </c>
      <c r="M60" s="658"/>
      <c r="N60" s="2348" t="e">
        <f t="shared" si="8"/>
        <v>#NUM!</v>
      </c>
      <c r="P60" s="2348" t="e">
        <f t="shared" si="9"/>
        <v>#DIV/0!</v>
      </c>
      <c r="Q60" s="2416"/>
      <c r="R60" s="2348"/>
      <c r="S60" s="2348"/>
      <c r="T60" s="2422"/>
      <c r="U60" s="1031"/>
      <c r="V60" s="1031"/>
      <c r="W60" s="1682"/>
    </row>
    <row r="61" spans="1:23" s="649" customFormat="1" ht="31.2">
      <c r="B61" s="2357" t="s">
        <v>20</v>
      </c>
      <c r="C61" s="1765" t="s">
        <v>701</v>
      </c>
      <c r="D61" s="2358" t="s">
        <v>805</v>
      </c>
      <c r="E61" s="2031" t="s">
        <v>786</v>
      </c>
      <c r="F61" s="2358" t="s">
        <v>806</v>
      </c>
      <c r="G61" s="2358" t="s">
        <v>807</v>
      </c>
      <c r="H61" s="1765" t="s">
        <v>808</v>
      </c>
      <c r="I61" s="372" t="s">
        <v>809</v>
      </c>
      <c r="J61" s="649" t="s">
        <v>810</v>
      </c>
      <c r="K61" s="2359" t="s">
        <v>792</v>
      </c>
      <c r="L61" s="2360" t="s">
        <v>474</v>
      </c>
      <c r="M61" s="2361" t="s">
        <v>793</v>
      </c>
      <c r="N61" s="2360" t="s">
        <v>483</v>
      </c>
      <c r="O61" s="2361" t="s">
        <v>794</v>
      </c>
      <c r="P61" s="2360" t="s">
        <v>480</v>
      </c>
      <c r="Q61" s="2423"/>
      <c r="R61" s="2348"/>
      <c r="S61" s="2348"/>
      <c r="T61" s="2422"/>
      <c r="U61" s="1031"/>
      <c r="V61" s="1031"/>
      <c r="W61" s="1682"/>
    </row>
    <row r="62" spans="1:23" s="649" customFormat="1">
      <c r="B62" s="2362" t="s">
        <v>709</v>
      </c>
      <c r="C62" s="649" t="s">
        <v>821</v>
      </c>
      <c r="D62" s="649">
        <v>0.5</v>
      </c>
      <c r="E62" s="658">
        <v>44088</v>
      </c>
      <c r="F62" s="649">
        <v>8.98</v>
      </c>
      <c r="G62" s="649">
        <v>4.1900000000000004</v>
      </c>
      <c r="H62" s="372">
        <v>1.0479583333333335</v>
      </c>
      <c r="I62" s="68">
        <v>0.4639734901524597</v>
      </c>
      <c r="J62" s="649">
        <f>IF(AND(I62&gt;0),  I62*30.974," ")</f>
        <v>14.371114883982287</v>
      </c>
      <c r="K62" s="2438">
        <f>AVERAGE(G62:G71)</f>
        <v>4.1900000000000004</v>
      </c>
      <c r="L62" s="2348">
        <f t="shared" si="7"/>
        <v>39.330497560753727</v>
      </c>
      <c r="M62" s="653">
        <f>AVERAGE(H62:H71)</f>
        <v>11.302433333333342</v>
      </c>
      <c r="N62" s="2348">
        <f t="shared" si="8"/>
        <v>54.359239385766344</v>
      </c>
      <c r="O62" s="649">
        <f>AVERAGE(J62:J71)</f>
        <v>53.573582450583238</v>
      </c>
      <c r="P62" s="2348">
        <f t="shared" si="9"/>
        <v>61.584873660662566</v>
      </c>
      <c r="Q62" s="2416">
        <f t="shared" si="6"/>
        <v>51.758203535727546</v>
      </c>
      <c r="R62" s="2348"/>
      <c r="S62" s="2348"/>
      <c r="T62" s="2422"/>
      <c r="U62" s="1031"/>
      <c r="V62" s="1031"/>
      <c r="W62" s="1682"/>
    </row>
    <row r="63" spans="1:23" s="649" customFormat="1">
      <c r="B63" s="2362" t="s">
        <v>709</v>
      </c>
      <c r="C63" s="649" t="s">
        <v>821</v>
      </c>
      <c r="D63" s="649">
        <v>1</v>
      </c>
      <c r="E63" s="658">
        <v>44088</v>
      </c>
      <c r="H63" s="68" t="s">
        <v>811</v>
      </c>
      <c r="I63" s="68" t="s">
        <v>811</v>
      </c>
      <c r="K63" s="2438"/>
      <c r="L63" s="2348" t="e">
        <f t="shared" si="7"/>
        <v>#NUM!</v>
      </c>
      <c r="N63" s="2348" t="e">
        <f t="shared" si="8"/>
        <v>#NUM!</v>
      </c>
      <c r="P63" s="2348" t="e">
        <f t="shared" si="9"/>
        <v>#DIV/0!</v>
      </c>
      <c r="Q63" s="2416"/>
      <c r="R63" s="2348"/>
      <c r="S63" s="2348"/>
      <c r="T63" s="2422"/>
      <c r="U63" s="1031"/>
      <c r="V63" s="1031"/>
      <c r="W63" s="1682"/>
    </row>
    <row r="64" spans="1:23" s="649" customFormat="1">
      <c r="B64" s="2362" t="s">
        <v>709</v>
      </c>
      <c r="C64" s="649" t="s">
        <v>821</v>
      </c>
      <c r="D64" s="649">
        <v>2</v>
      </c>
      <c r="E64" s="658">
        <v>44088</v>
      </c>
      <c r="H64" s="68" t="s">
        <v>811</v>
      </c>
      <c r="I64" s="68" t="s">
        <v>811</v>
      </c>
      <c r="K64" s="2438"/>
      <c r="L64" s="2348" t="e">
        <f t="shared" si="7"/>
        <v>#NUM!</v>
      </c>
      <c r="N64" s="2348" t="e">
        <f t="shared" si="8"/>
        <v>#NUM!</v>
      </c>
      <c r="P64" s="2348" t="e">
        <f t="shared" si="9"/>
        <v>#DIV/0!</v>
      </c>
      <c r="Q64" s="2416"/>
      <c r="R64" s="2348"/>
      <c r="S64" s="2348"/>
      <c r="T64" s="2422"/>
      <c r="U64" s="1031"/>
      <c r="V64" s="1031"/>
      <c r="W64" s="1682"/>
    </row>
    <row r="65" spans="1:45" s="649" customFormat="1">
      <c r="B65" s="2362" t="s">
        <v>709</v>
      </c>
      <c r="C65" s="649" t="s">
        <v>821</v>
      </c>
      <c r="D65" s="649">
        <v>3</v>
      </c>
      <c r="E65" s="658">
        <v>44088</v>
      </c>
      <c r="H65" s="372">
        <v>0.84449166666666697</v>
      </c>
      <c r="I65" s="68">
        <v>0.6186313202032796</v>
      </c>
      <c r="J65" s="649">
        <f t="shared" ref="J65:J82" si="11">IF(AND(I65&gt;0),  I65*30.974," ")</f>
        <v>19.161486511976381</v>
      </c>
      <c r="K65" s="2438"/>
      <c r="L65" s="2348" t="e">
        <f t="shared" si="7"/>
        <v>#NUM!</v>
      </c>
      <c r="N65" s="2348" t="e">
        <f t="shared" si="8"/>
        <v>#NUM!</v>
      </c>
      <c r="P65" s="2348" t="e">
        <f t="shared" si="9"/>
        <v>#DIV/0!</v>
      </c>
      <c r="Q65" s="2416"/>
      <c r="R65" s="2348"/>
      <c r="S65" s="2348"/>
      <c r="T65" s="2422"/>
      <c r="U65" s="1031"/>
      <c r="V65" s="1031"/>
      <c r="W65" s="1682"/>
    </row>
    <row r="66" spans="1:45" s="649" customFormat="1">
      <c r="B66" s="2362" t="s">
        <v>709</v>
      </c>
      <c r="C66" s="649" t="s">
        <v>821</v>
      </c>
      <c r="D66" s="649">
        <v>4</v>
      </c>
      <c r="E66" s="658">
        <v>44088</v>
      </c>
      <c r="H66" s="68" t="s">
        <v>811</v>
      </c>
      <c r="I66" s="68" t="s">
        <v>811</v>
      </c>
      <c r="K66" s="2438"/>
      <c r="L66" s="2348" t="e">
        <f t="shared" si="7"/>
        <v>#NUM!</v>
      </c>
      <c r="N66" s="2348" t="e">
        <f t="shared" si="8"/>
        <v>#NUM!</v>
      </c>
      <c r="P66" s="2348" t="e">
        <f t="shared" si="9"/>
        <v>#DIV/0!</v>
      </c>
      <c r="Q66" s="2416"/>
      <c r="R66" s="2348"/>
      <c r="S66" s="2348"/>
      <c r="T66" s="2422"/>
      <c r="U66" s="1031"/>
      <c r="V66" s="1031"/>
      <c r="W66" s="1682"/>
    </row>
    <row r="67" spans="1:45" s="649" customFormat="1">
      <c r="B67" s="2362" t="s">
        <v>709</v>
      </c>
      <c r="C67" s="649" t="s">
        <v>821</v>
      </c>
      <c r="D67" s="649">
        <v>5</v>
      </c>
      <c r="E67" s="658">
        <v>44088</v>
      </c>
      <c r="H67" s="68" t="s">
        <v>811</v>
      </c>
      <c r="I67" s="68" t="s">
        <v>811</v>
      </c>
      <c r="K67" s="2438"/>
      <c r="L67" s="2348" t="e">
        <f t="shared" si="7"/>
        <v>#NUM!</v>
      </c>
      <c r="N67" s="2348" t="e">
        <f t="shared" si="8"/>
        <v>#NUM!</v>
      </c>
      <c r="P67" s="2348" t="e">
        <f t="shared" si="9"/>
        <v>#DIV/0!</v>
      </c>
      <c r="Q67" s="2416"/>
      <c r="R67" s="2348"/>
      <c r="S67" s="2348"/>
      <c r="T67" s="2422"/>
      <c r="U67" s="1031"/>
      <c r="V67" s="1031"/>
      <c r="W67" s="1682"/>
    </row>
    <row r="68" spans="1:45" s="649" customFormat="1">
      <c r="B68" s="2362" t="s">
        <v>709</v>
      </c>
      <c r="C68" s="649" t="s">
        <v>821</v>
      </c>
      <c r="D68" s="649">
        <v>6</v>
      </c>
      <c r="E68" s="658">
        <v>44088</v>
      </c>
      <c r="H68" s="68" t="s">
        <v>811</v>
      </c>
      <c r="I68" s="68" t="s">
        <v>811</v>
      </c>
      <c r="K68" s="2438"/>
      <c r="L68" s="2348" t="e">
        <f t="shared" si="7"/>
        <v>#NUM!</v>
      </c>
      <c r="N68" s="2348" t="e">
        <f t="shared" si="8"/>
        <v>#NUM!</v>
      </c>
      <c r="P68" s="2348" t="e">
        <f t="shared" si="9"/>
        <v>#DIV/0!</v>
      </c>
      <c r="Q68" s="2416"/>
      <c r="R68" s="2348"/>
      <c r="S68" s="2348"/>
      <c r="T68" s="2422"/>
      <c r="U68" s="1031"/>
      <c r="V68" s="1031"/>
      <c r="W68" s="1682"/>
    </row>
    <row r="69" spans="1:45" s="649" customFormat="1">
      <c r="B69" s="2362" t="s">
        <v>709</v>
      </c>
      <c r="C69" s="649" t="s">
        <v>821</v>
      </c>
      <c r="D69" s="649">
        <v>7</v>
      </c>
      <c r="E69" s="658">
        <v>44088</v>
      </c>
      <c r="H69" s="68" t="s">
        <v>811</v>
      </c>
      <c r="I69" s="68" t="s">
        <v>811</v>
      </c>
      <c r="K69" s="2438"/>
      <c r="L69" s="2348" t="e">
        <f t="shared" si="7"/>
        <v>#NUM!</v>
      </c>
      <c r="N69" s="2348" t="e">
        <f t="shared" si="8"/>
        <v>#NUM!</v>
      </c>
      <c r="P69" s="2348" t="e">
        <f t="shared" si="9"/>
        <v>#DIV/0!</v>
      </c>
      <c r="Q69" s="2416"/>
      <c r="R69" s="2348"/>
      <c r="S69" s="2348"/>
      <c r="T69" s="2422"/>
      <c r="U69" s="1031"/>
      <c r="V69" s="1031"/>
      <c r="W69" s="1682"/>
    </row>
    <row r="70" spans="1:45" s="649" customFormat="1">
      <c r="B70" s="2362" t="s">
        <v>709</v>
      </c>
      <c r="C70" s="649" t="s">
        <v>821</v>
      </c>
      <c r="D70" s="649">
        <v>8</v>
      </c>
      <c r="E70" s="658">
        <v>44088</v>
      </c>
      <c r="H70" s="68" t="s">
        <v>811</v>
      </c>
      <c r="I70" s="68" t="s">
        <v>811</v>
      </c>
      <c r="K70" s="2438"/>
      <c r="L70" s="2348" t="e">
        <f t="shared" si="7"/>
        <v>#NUM!</v>
      </c>
      <c r="N70" s="2348" t="e">
        <f t="shared" si="8"/>
        <v>#NUM!</v>
      </c>
      <c r="P70" s="2348" t="e">
        <f t="shared" si="9"/>
        <v>#DIV/0!</v>
      </c>
      <c r="Q70" s="2416"/>
      <c r="R70" s="2348"/>
      <c r="S70" s="2348"/>
      <c r="T70" s="2422"/>
      <c r="U70" s="1031"/>
      <c r="V70" s="1031"/>
      <c r="W70" s="1682"/>
    </row>
    <row r="71" spans="1:45" s="649" customFormat="1">
      <c r="B71" s="2362" t="s">
        <v>709</v>
      </c>
      <c r="C71" s="649" t="s">
        <v>821</v>
      </c>
      <c r="D71" s="649">
        <v>8.5</v>
      </c>
      <c r="E71" s="658">
        <v>44088</v>
      </c>
      <c r="H71" s="372">
        <v>32.014850000000024</v>
      </c>
      <c r="I71" s="68">
        <v>4.1062874009101522</v>
      </c>
      <c r="J71" s="649">
        <f t="shared" si="11"/>
        <v>127.18814595579106</v>
      </c>
      <c r="K71" s="2438"/>
      <c r="L71" s="2348" t="e">
        <f t="shared" si="7"/>
        <v>#NUM!</v>
      </c>
      <c r="N71" s="2348" t="e">
        <f t="shared" si="8"/>
        <v>#NUM!</v>
      </c>
      <c r="P71" s="2348" t="e">
        <f t="shared" si="9"/>
        <v>#DIV/0!</v>
      </c>
      <c r="Q71" s="2416"/>
      <c r="R71" s="2348"/>
      <c r="S71" s="2348"/>
      <c r="T71" s="2422"/>
      <c r="U71" s="1031"/>
      <c r="V71" s="1031"/>
      <c r="W71" s="1682"/>
    </row>
    <row r="72" spans="1:45" s="649" customFormat="1">
      <c r="A72" s="2357"/>
      <c r="B72" s="1765"/>
      <c r="C72" s="2358"/>
      <c r="D72" s="2031"/>
      <c r="E72" s="2358"/>
      <c r="F72" s="2358"/>
      <c r="G72" s="1765"/>
      <c r="H72" s="372"/>
      <c r="I72" s="372"/>
      <c r="J72" s="649" t="str">
        <f t="shared" si="11"/>
        <v xml:space="preserve"> </v>
      </c>
      <c r="K72" s="2440"/>
      <c r="L72" s="2348" t="e">
        <f t="shared" si="7"/>
        <v>#NUM!</v>
      </c>
      <c r="N72" s="2348" t="e">
        <f t="shared" si="8"/>
        <v>#NUM!</v>
      </c>
      <c r="P72" s="2348" t="e">
        <f t="shared" si="9"/>
        <v>#DIV/0!</v>
      </c>
      <c r="Q72" s="2416"/>
      <c r="R72" s="2348"/>
      <c r="S72" s="2348"/>
      <c r="T72" s="2422"/>
      <c r="U72" s="1031"/>
      <c r="V72" s="1031"/>
      <c r="W72" s="1682"/>
    </row>
    <row r="73" spans="1:45" s="649" customFormat="1" ht="31.2">
      <c r="A73" s="2368" t="s">
        <v>804</v>
      </c>
      <c r="B73" s="2369" t="s">
        <v>20</v>
      </c>
      <c r="C73" s="2369" t="s">
        <v>701</v>
      </c>
      <c r="D73" s="2369" t="s">
        <v>805</v>
      </c>
      <c r="E73" s="2370" t="s">
        <v>786</v>
      </c>
      <c r="F73" s="2369" t="s">
        <v>806</v>
      </c>
      <c r="G73" s="2369" t="s">
        <v>807</v>
      </c>
      <c r="H73" s="2369" t="s">
        <v>808</v>
      </c>
      <c r="I73" s="2371" t="s">
        <v>809</v>
      </c>
      <c r="J73" s="649" t="s">
        <v>810</v>
      </c>
      <c r="K73" s="2359" t="s">
        <v>792</v>
      </c>
      <c r="L73" s="2360" t="s">
        <v>474</v>
      </c>
      <c r="M73" s="2361" t="s">
        <v>793</v>
      </c>
      <c r="N73" s="2360" t="s">
        <v>483</v>
      </c>
      <c r="O73" s="2361" t="s">
        <v>794</v>
      </c>
      <c r="P73" s="2360" t="s">
        <v>480</v>
      </c>
      <c r="Q73" s="2423"/>
      <c r="R73" s="2426"/>
      <c r="S73" s="2426"/>
      <c r="T73" s="2427"/>
      <c r="U73" s="2372"/>
      <c r="V73" s="2372"/>
      <c r="W73" s="2442"/>
      <c r="X73" s="2373"/>
      <c r="Y73" s="2373"/>
      <c r="Z73" s="2373"/>
      <c r="AA73" s="2373"/>
      <c r="AB73" s="2373"/>
      <c r="AC73" s="2373"/>
      <c r="AD73" s="2373"/>
      <c r="AE73" s="2373"/>
      <c r="AF73" s="2373"/>
      <c r="AG73" s="2373"/>
      <c r="AH73" s="2373"/>
      <c r="AI73" s="2373"/>
      <c r="AJ73" s="2373"/>
      <c r="AK73" s="2373"/>
      <c r="AL73" s="2373"/>
      <c r="AM73" s="2373"/>
      <c r="AN73" s="2373"/>
      <c r="AO73" s="2373"/>
      <c r="AP73" s="2373"/>
      <c r="AQ73" s="2373"/>
      <c r="AR73" s="2373"/>
      <c r="AS73" s="2373"/>
    </row>
    <row r="74" spans="1:45" s="649" customFormat="1">
      <c r="A74" s="2362"/>
      <c r="B74" s="649" t="s">
        <v>709</v>
      </c>
      <c r="C74" s="649" t="s">
        <v>822</v>
      </c>
      <c r="D74" s="54">
        <v>0.5</v>
      </c>
      <c r="E74" s="2374">
        <v>44432</v>
      </c>
      <c r="F74" s="649">
        <v>8.5</v>
      </c>
      <c r="G74" s="649">
        <v>4.8499999999999996</v>
      </c>
      <c r="H74" s="68">
        <v>1.3632380952380954</v>
      </c>
      <c r="I74" s="655">
        <v>0.32001941612925588</v>
      </c>
      <c r="J74" s="649">
        <f t="shared" si="11"/>
        <v>9.9122813951875717</v>
      </c>
      <c r="K74" s="2438">
        <f>AVERAGE(G74:G82)</f>
        <v>4.8499999999999996</v>
      </c>
      <c r="L74" s="2348">
        <f t="shared" si="7"/>
        <v>37.220152527002348</v>
      </c>
      <c r="M74" s="68">
        <f>AVERAGE(H74:H82)</f>
        <v>80.338761904761924</v>
      </c>
      <c r="N74" s="2348">
        <f t="shared" si="8"/>
        <v>73.599586563394922</v>
      </c>
      <c r="O74" s="649">
        <f>AVERAGE(J74:J82)</f>
        <v>9.9122813951875717</v>
      </c>
      <c r="P74" s="2348">
        <f t="shared" si="9"/>
        <v>37.24254643343231</v>
      </c>
      <c r="Q74" s="2416">
        <f t="shared" si="6"/>
        <v>49.35409517460986</v>
      </c>
      <c r="R74" s="2348"/>
      <c r="S74" s="2348"/>
      <c r="T74" s="2422"/>
      <c r="U74" s="1031"/>
      <c r="V74" s="1031"/>
      <c r="W74" s="1682"/>
    </row>
    <row r="75" spans="1:45" s="649" customFormat="1">
      <c r="A75" s="2362"/>
      <c r="B75" s="649" t="s">
        <v>709</v>
      </c>
      <c r="C75" s="649" t="s">
        <v>822</v>
      </c>
      <c r="D75" s="54">
        <v>1</v>
      </c>
      <c r="E75" s="2374">
        <v>44432</v>
      </c>
      <c r="H75" s="68" t="s">
        <v>811</v>
      </c>
      <c r="I75" s="655" t="s">
        <v>811</v>
      </c>
      <c r="K75" s="2438"/>
      <c r="L75" s="2348" t="e">
        <f t="shared" si="7"/>
        <v>#NUM!</v>
      </c>
      <c r="M75" s="663"/>
      <c r="N75" s="2348" t="e">
        <f t="shared" si="8"/>
        <v>#NUM!</v>
      </c>
      <c r="P75" s="2348" t="e">
        <f t="shared" si="9"/>
        <v>#DIV/0!</v>
      </c>
      <c r="Q75" s="2416"/>
      <c r="R75" s="2348"/>
      <c r="S75" s="2348"/>
      <c r="T75" s="2422"/>
      <c r="U75" s="1031"/>
      <c r="V75" s="1031"/>
      <c r="W75" s="1682"/>
    </row>
    <row r="76" spans="1:45" s="649" customFormat="1">
      <c r="A76" s="2362"/>
      <c r="B76" s="649" t="s">
        <v>709</v>
      </c>
      <c r="C76" s="649" t="s">
        <v>822</v>
      </c>
      <c r="D76" s="54">
        <v>2</v>
      </c>
      <c r="E76" s="2374">
        <v>44432</v>
      </c>
      <c r="H76" s="68" t="s">
        <v>811</v>
      </c>
      <c r="I76" s="655" t="s">
        <v>811</v>
      </c>
      <c r="K76" s="2438"/>
      <c r="L76" s="2348" t="e">
        <f t="shared" si="7"/>
        <v>#NUM!</v>
      </c>
      <c r="M76" s="663"/>
      <c r="N76" s="2348" t="e">
        <f t="shared" si="8"/>
        <v>#NUM!</v>
      </c>
      <c r="P76" s="2348" t="e">
        <f t="shared" si="9"/>
        <v>#DIV/0!</v>
      </c>
      <c r="Q76" s="2416"/>
      <c r="R76" s="2348"/>
      <c r="S76" s="2348"/>
      <c r="T76" s="2422"/>
      <c r="U76" s="1031"/>
      <c r="V76" s="1031"/>
      <c r="W76" s="1682"/>
    </row>
    <row r="77" spans="1:45" s="649" customFormat="1">
      <c r="A77" s="2362"/>
      <c r="B77" s="649" t="s">
        <v>709</v>
      </c>
      <c r="C77" s="649" t="s">
        <v>822</v>
      </c>
      <c r="D77" s="54">
        <v>3</v>
      </c>
      <c r="E77" s="2374">
        <v>44432</v>
      </c>
      <c r="H77" s="68" t="s">
        <v>811</v>
      </c>
      <c r="I77" s="655" t="s">
        <v>811</v>
      </c>
      <c r="K77" s="2438"/>
      <c r="L77" s="2348" t="e">
        <f t="shared" si="7"/>
        <v>#NUM!</v>
      </c>
      <c r="M77" s="663"/>
      <c r="N77" s="2348" t="e">
        <f t="shared" si="8"/>
        <v>#NUM!</v>
      </c>
      <c r="P77" s="2348" t="e">
        <f t="shared" si="9"/>
        <v>#DIV/0!</v>
      </c>
      <c r="Q77" s="2416"/>
      <c r="R77" s="2348"/>
      <c r="S77" s="2348"/>
      <c r="T77" s="2422"/>
      <c r="U77" s="1031"/>
      <c r="V77" s="1031"/>
      <c r="W77" s="1682"/>
    </row>
    <row r="78" spans="1:45" s="649" customFormat="1">
      <c r="A78" s="2362"/>
      <c r="B78" s="649" t="s">
        <v>709</v>
      </c>
      <c r="C78" s="649" t="s">
        <v>822</v>
      </c>
      <c r="D78" s="54">
        <v>4</v>
      </c>
      <c r="E78" s="2374">
        <v>44432</v>
      </c>
      <c r="H78" s="68" t="s">
        <v>811</v>
      </c>
      <c r="I78" s="655" t="s">
        <v>811</v>
      </c>
      <c r="K78" s="2438"/>
      <c r="L78" s="2348" t="e">
        <f t="shared" si="7"/>
        <v>#NUM!</v>
      </c>
      <c r="M78" s="663"/>
      <c r="N78" s="2348" t="e">
        <f t="shared" si="8"/>
        <v>#NUM!</v>
      </c>
      <c r="P78" s="2348" t="e">
        <f t="shared" si="9"/>
        <v>#DIV/0!</v>
      </c>
      <c r="Q78" s="2416"/>
      <c r="R78" s="2348"/>
      <c r="S78" s="2348"/>
      <c r="T78" s="2422"/>
      <c r="U78" s="1031"/>
      <c r="V78" s="1031"/>
      <c r="W78" s="1682"/>
    </row>
    <row r="79" spans="1:45" s="649" customFormat="1">
      <c r="A79" s="2362"/>
      <c r="B79" s="649" t="s">
        <v>709</v>
      </c>
      <c r="C79" s="649" t="s">
        <v>822</v>
      </c>
      <c r="D79" s="54">
        <v>5</v>
      </c>
      <c r="E79" s="2374">
        <v>44432</v>
      </c>
      <c r="H79" s="68" t="s">
        <v>811</v>
      </c>
      <c r="I79" s="655" t="s">
        <v>811</v>
      </c>
      <c r="K79" s="2438"/>
      <c r="L79" s="2348" t="e">
        <f t="shared" si="7"/>
        <v>#NUM!</v>
      </c>
      <c r="M79" s="663"/>
      <c r="N79" s="2348" t="e">
        <f t="shared" si="8"/>
        <v>#NUM!</v>
      </c>
      <c r="P79" s="2348" t="e">
        <f t="shared" si="9"/>
        <v>#DIV/0!</v>
      </c>
      <c r="Q79" s="2416"/>
      <c r="R79" s="2348"/>
      <c r="S79" s="2348"/>
      <c r="T79" s="2422"/>
      <c r="U79" s="1031"/>
      <c r="V79" s="1031"/>
      <c r="W79" s="1682"/>
    </row>
    <row r="80" spans="1:45" s="649" customFormat="1">
      <c r="A80" s="2362"/>
      <c r="B80" s="649" t="s">
        <v>709</v>
      </c>
      <c r="C80" s="649" t="s">
        <v>822</v>
      </c>
      <c r="D80" s="54">
        <v>6</v>
      </c>
      <c r="E80" s="2374">
        <v>44432</v>
      </c>
      <c r="H80" s="68" t="s">
        <v>811</v>
      </c>
      <c r="I80" s="655" t="s">
        <v>811</v>
      </c>
      <c r="K80" s="2438"/>
      <c r="L80" s="2348" t="e">
        <f t="shared" si="7"/>
        <v>#NUM!</v>
      </c>
      <c r="M80" s="663"/>
      <c r="N80" s="2348" t="e">
        <f t="shared" si="8"/>
        <v>#NUM!</v>
      </c>
      <c r="P80" s="2348" t="e">
        <f t="shared" si="9"/>
        <v>#DIV/0!</v>
      </c>
      <c r="Q80" s="2416"/>
      <c r="R80" s="2348"/>
      <c r="S80" s="2348"/>
      <c r="T80" s="2422"/>
      <c r="U80" s="1031"/>
      <c r="V80" s="1031"/>
      <c r="W80" s="1682"/>
    </row>
    <row r="81" spans="1:29" s="649" customFormat="1">
      <c r="A81" s="2362"/>
      <c r="B81" s="649" t="s">
        <v>709</v>
      </c>
      <c r="C81" s="649" t="s">
        <v>822</v>
      </c>
      <c r="D81" s="54">
        <v>7</v>
      </c>
      <c r="E81" s="2374">
        <v>44432</v>
      </c>
      <c r="H81" s="68" t="s">
        <v>811</v>
      </c>
      <c r="I81" s="655" t="s">
        <v>811</v>
      </c>
      <c r="K81" s="2438"/>
      <c r="L81" s="2348" t="e">
        <f t="shared" si="7"/>
        <v>#NUM!</v>
      </c>
      <c r="M81" s="663"/>
      <c r="N81" s="2348" t="e">
        <f t="shared" si="8"/>
        <v>#NUM!</v>
      </c>
      <c r="P81" s="2348" t="e">
        <f t="shared" si="9"/>
        <v>#DIV/0!</v>
      </c>
      <c r="Q81" s="2416"/>
      <c r="R81" s="2348"/>
      <c r="S81" s="2348"/>
      <c r="T81" s="2422"/>
      <c r="U81" s="1031"/>
      <c r="V81" s="1031"/>
      <c r="W81" s="1682"/>
    </row>
    <row r="82" spans="1:29" s="649" customFormat="1" ht="16.2" thickBot="1">
      <c r="A82" s="2375"/>
      <c r="B82" s="2376" t="s">
        <v>709</v>
      </c>
      <c r="C82" s="2376" t="s">
        <v>822</v>
      </c>
      <c r="D82" s="2377">
        <v>8</v>
      </c>
      <c r="E82" s="2378">
        <v>44432</v>
      </c>
      <c r="F82" s="2376"/>
      <c r="G82" s="2376"/>
      <c r="H82" s="2379">
        <v>159.31428571428575</v>
      </c>
      <c r="I82" s="2380">
        <v>0.32001941612925588</v>
      </c>
      <c r="J82" s="2376">
        <f t="shared" si="11"/>
        <v>9.9122813951875717</v>
      </c>
      <c r="K82" s="2459"/>
      <c r="L82" s="2384" t="e">
        <f t="shared" si="7"/>
        <v>#NUM!</v>
      </c>
      <c r="M82" s="2441"/>
      <c r="N82" s="2384" t="e">
        <f t="shared" si="8"/>
        <v>#NUM!</v>
      </c>
      <c r="O82" s="2376"/>
      <c r="P82" s="2384" t="e">
        <f t="shared" si="9"/>
        <v>#DIV/0!</v>
      </c>
      <c r="Q82" s="2428"/>
      <c r="R82" s="2384"/>
      <c r="S82" s="2384"/>
      <c r="T82" s="2429"/>
      <c r="U82" s="1031"/>
      <c r="V82" s="1031"/>
      <c r="W82" s="1682"/>
    </row>
    <row r="83" spans="1:29">
      <c r="A83" s="1262" t="s">
        <v>826</v>
      </c>
      <c r="D83" s="27"/>
      <c r="E83" s="173"/>
      <c r="F83" s="445"/>
      <c r="G83" s="27"/>
      <c r="H83" s="27"/>
      <c r="I83" s="173"/>
      <c r="K83" s="1270"/>
      <c r="L83" s="1307"/>
      <c r="M83" s="799"/>
      <c r="O83" s="795"/>
      <c r="P83" s="1308"/>
      <c r="Q83" s="2403"/>
      <c r="R83" s="1310"/>
      <c r="S83" s="2401"/>
      <c r="T83" s="2391"/>
      <c r="U83" s="1329"/>
      <c r="AB83" s="108"/>
    </row>
    <row r="84" spans="1:29" s="113" customFormat="1" ht="43.2">
      <c r="A84" s="1260" t="s">
        <v>784</v>
      </c>
      <c r="B84" s="113" t="s">
        <v>20</v>
      </c>
      <c r="C84" s="113" t="s">
        <v>701</v>
      </c>
      <c r="D84" s="1261" t="s">
        <v>785</v>
      </c>
      <c r="E84" s="1261" t="s">
        <v>786</v>
      </c>
      <c r="F84" s="1261" t="s">
        <v>787</v>
      </c>
      <c r="G84" s="1261" t="s">
        <v>788</v>
      </c>
      <c r="H84" s="1261" t="s">
        <v>789</v>
      </c>
      <c r="I84" s="1261" t="s">
        <v>790</v>
      </c>
      <c r="J84" s="1261" t="s">
        <v>791</v>
      </c>
      <c r="K84" s="1267" t="s">
        <v>792</v>
      </c>
      <c r="L84" s="1305" t="s">
        <v>474</v>
      </c>
      <c r="M84" s="1252" t="s">
        <v>793</v>
      </c>
      <c r="N84" s="1305" t="s">
        <v>483</v>
      </c>
      <c r="O84" s="1252" t="s">
        <v>794</v>
      </c>
      <c r="P84" s="1305" t="s">
        <v>480</v>
      </c>
      <c r="Q84" s="2385" t="s">
        <v>795</v>
      </c>
      <c r="R84" s="2386" t="s">
        <v>796</v>
      </c>
      <c r="S84" s="2387" t="s">
        <v>797</v>
      </c>
      <c r="T84" s="2388" t="s">
        <v>798</v>
      </c>
      <c r="U84" s="1334"/>
      <c r="V84" s="1334"/>
      <c r="W84" s="2443"/>
      <c r="X84" s="1257" t="s">
        <v>784</v>
      </c>
      <c r="Y84" s="113" t="s">
        <v>20</v>
      </c>
      <c r="Z84" s="113" t="s">
        <v>701</v>
      </c>
      <c r="AA84" s="113" t="s">
        <v>1005</v>
      </c>
      <c r="AB84" s="113" t="s">
        <v>1006</v>
      </c>
      <c r="AC84" s="1296" t="s">
        <v>798</v>
      </c>
    </row>
    <row r="85" spans="1:29">
      <c r="A85" s="884" t="s">
        <v>118</v>
      </c>
      <c r="B85" t="s">
        <v>709</v>
      </c>
      <c r="C85" t="s">
        <v>827</v>
      </c>
      <c r="D85" s="173">
        <v>0.5</v>
      </c>
      <c r="E85" s="445">
        <v>42991</v>
      </c>
      <c r="F85" s="173">
        <v>1</v>
      </c>
      <c r="G85">
        <v>1</v>
      </c>
      <c r="H85" s="933">
        <v>0.97430379746835416</v>
      </c>
      <c r="I85" s="1263">
        <v>0.31657868316222437</v>
      </c>
      <c r="J85">
        <v>9.8057081322667372</v>
      </c>
      <c r="K85" s="1268"/>
      <c r="L85" s="1309" t="s">
        <v>803</v>
      </c>
      <c r="M85" s="882">
        <f>AVERAGE(H85:H86)</f>
        <v>0.90632911392405058</v>
      </c>
      <c r="N85" s="1306">
        <v>29.604148318423718</v>
      </c>
      <c r="O85" s="882">
        <v>9.2609465693630284</v>
      </c>
      <c r="P85" s="1306">
        <v>36.261971594094291</v>
      </c>
      <c r="Q85" s="2389">
        <f t="shared" si="6"/>
        <v>32.933059956259001</v>
      </c>
      <c r="R85" s="1309">
        <f>AVERAGE(Q85:Q102)</f>
        <v>57.983738958438906</v>
      </c>
      <c r="S85" s="594" t="s">
        <v>386</v>
      </c>
      <c r="T85" s="2402" t="str">
        <f>IF(_xlfn.NUMBERVALUE(R85), IF(R85&lt;50, "Acceptable; Ongoing Protection is Required", "Unacceptable; Immediate Restoration is Required"), " ")</f>
        <v>Unacceptable; Immediate Restoration is Required</v>
      </c>
    </row>
    <row r="86" spans="1:29">
      <c r="A86" s="884" t="s">
        <v>118</v>
      </c>
      <c r="B86" t="s">
        <v>709</v>
      </c>
      <c r="C86" t="s">
        <v>827</v>
      </c>
      <c r="D86" s="173">
        <v>1</v>
      </c>
      <c r="E86" s="445">
        <v>42991</v>
      </c>
      <c r="F86" s="173">
        <v>1</v>
      </c>
      <c r="G86">
        <v>1</v>
      </c>
      <c r="H86" s="933">
        <v>0.83835443037974711</v>
      </c>
      <c r="I86" s="1263">
        <v>0.28140327392197717</v>
      </c>
      <c r="J86">
        <v>8.7161850064593214</v>
      </c>
      <c r="K86" s="1268"/>
      <c r="L86" s="1309" t="s">
        <v>803</v>
      </c>
      <c r="M86" s="788"/>
      <c r="N86" s="1309" t="s">
        <v>803</v>
      </c>
      <c r="O86" s="788"/>
      <c r="Q86" s="2389"/>
      <c r="R86" s="1309" t="s">
        <v>803</v>
      </c>
      <c r="T86" s="2402" t="s">
        <v>803</v>
      </c>
    </row>
    <row r="87" spans="1:29">
      <c r="A87" s="884"/>
      <c r="D87" s="173"/>
      <c r="E87" s="445"/>
      <c r="F87" s="173"/>
      <c r="H87" s="933"/>
      <c r="I87" s="1263"/>
      <c r="K87" s="1269"/>
      <c r="L87" s="1310"/>
      <c r="M87" s="795"/>
      <c r="N87" s="1310"/>
      <c r="O87" s="795"/>
      <c r="P87" s="1310"/>
      <c r="Q87" s="2389"/>
      <c r="R87" s="1310"/>
      <c r="T87" s="2391"/>
    </row>
    <row r="88" spans="1:29" s="649" customFormat="1">
      <c r="A88" s="2350" t="s">
        <v>118</v>
      </c>
      <c r="B88" s="649" t="s">
        <v>368</v>
      </c>
      <c r="C88" s="54" t="s">
        <v>828</v>
      </c>
      <c r="D88" s="54">
        <v>0.25</v>
      </c>
      <c r="E88" s="661">
        <v>43349</v>
      </c>
      <c r="F88" s="54">
        <v>0.38</v>
      </c>
      <c r="G88" s="54">
        <v>0.38</v>
      </c>
      <c r="H88" s="54">
        <v>8.44</v>
      </c>
      <c r="I88" s="1815"/>
      <c r="J88" s="649" t="s">
        <v>803</v>
      </c>
      <c r="K88" s="2460">
        <v>0.38</v>
      </c>
      <c r="L88" s="2355" t="s">
        <v>829</v>
      </c>
      <c r="M88" s="2354">
        <v>8.44</v>
      </c>
      <c r="N88" s="2355">
        <v>51.494273558605876</v>
      </c>
      <c r="O88" s="2354" t="e">
        <f>AVERAGE(J88)</f>
        <v>#DIV/0!</v>
      </c>
      <c r="P88" s="2355" t="e">
        <f t="shared" ref="P88:P102" si="12">10*(6-(LN(48/O88)/LN(2)))</f>
        <v>#DIV/0!</v>
      </c>
      <c r="Q88" s="2416"/>
      <c r="R88" s="2419" t="s">
        <v>803</v>
      </c>
      <c r="S88" s="2348"/>
      <c r="T88" s="2420" t="s">
        <v>803</v>
      </c>
      <c r="U88" s="1031">
        <f>AVERAGE(Q92:Q102)</f>
        <v>66.33396529249886</v>
      </c>
      <c r="V88" s="1031" t="s">
        <v>45</v>
      </c>
      <c r="W88" s="1682" t="str">
        <f>IF(_xlfn.NUMBERVALUE(U88), IF(U88&lt;50, "Acceptable; Ongoing Protection is Required", "Unacceptable; Immediate Restoration is Required"), " ")</f>
        <v>Unacceptable; Immediate Restoration is Required</v>
      </c>
    </row>
    <row r="89" spans="1:29" s="649" customFormat="1">
      <c r="A89" s="2350"/>
      <c r="C89" s="54"/>
      <c r="D89" s="54"/>
      <c r="E89" s="661"/>
      <c r="F89" s="54"/>
      <c r="G89" s="54"/>
      <c r="H89" s="54"/>
      <c r="I89" s="54"/>
      <c r="J89" s="1815"/>
      <c r="K89" s="2438"/>
      <c r="L89" s="2020"/>
      <c r="M89" s="1776"/>
      <c r="N89" s="2020"/>
      <c r="O89" s="1776"/>
      <c r="P89" s="2355" t="e">
        <f t="shared" si="12"/>
        <v>#DIV/0!</v>
      </c>
      <c r="Q89" s="2416"/>
      <c r="R89" s="2348"/>
      <c r="S89" s="2348"/>
      <c r="T89" s="2461"/>
      <c r="U89" s="1031"/>
      <c r="V89" s="1031"/>
      <c r="W89" s="1682"/>
    </row>
    <row r="90" spans="1:29" s="649" customFormat="1">
      <c r="A90" s="2362"/>
      <c r="C90" s="54"/>
      <c r="D90" s="54"/>
      <c r="E90" s="54"/>
      <c r="F90" s="2356"/>
      <c r="G90" s="54"/>
      <c r="H90" s="54"/>
      <c r="I90" s="54"/>
      <c r="J90" s="54"/>
      <c r="K90" s="2454"/>
      <c r="L90" s="2348"/>
      <c r="M90" s="1776"/>
      <c r="N90" s="2020"/>
      <c r="O90" s="1776"/>
      <c r="P90" s="2355" t="e">
        <f t="shared" si="12"/>
        <v>#DIV/0!</v>
      </c>
      <c r="Q90" s="2416"/>
      <c r="R90" s="2421"/>
      <c r="S90" s="2348"/>
      <c r="T90" s="2422"/>
      <c r="U90" s="1031"/>
      <c r="V90" s="1031"/>
      <c r="W90" s="1682"/>
    </row>
    <row r="91" spans="1:29" s="649" customFormat="1" ht="31.2">
      <c r="A91" s="2357" t="s">
        <v>804</v>
      </c>
      <c r="B91" s="1765" t="s">
        <v>20</v>
      </c>
      <c r="C91" s="1765" t="s">
        <v>701</v>
      </c>
      <c r="D91" s="2358" t="s">
        <v>805</v>
      </c>
      <c r="E91" s="2031" t="s">
        <v>786</v>
      </c>
      <c r="F91" s="2358" t="s">
        <v>806</v>
      </c>
      <c r="G91" s="2358" t="s">
        <v>807</v>
      </c>
      <c r="H91" s="1765" t="s">
        <v>808</v>
      </c>
      <c r="I91" s="372" t="s">
        <v>809</v>
      </c>
      <c r="J91" s="649" t="s">
        <v>810</v>
      </c>
      <c r="K91" s="2359" t="s">
        <v>792</v>
      </c>
      <c r="L91" s="2360" t="s">
        <v>474</v>
      </c>
      <c r="M91" s="2361" t="s">
        <v>793</v>
      </c>
      <c r="N91" s="2360" t="s">
        <v>483</v>
      </c>
      <c r="O91" s="2361" t="s">
        <v>794</v>
      </c>
      <c r="P91" s="2360" t="s">
        <v>480</v>
      </c>
      <c r="Q91" s="2423"/>
      <c r="R91" s="2348"/>
      <c r="S91" s="2348"/>
      <c r="T91" s="2422"/>
      <c r="U91" s="1031"/>
      <c r="V91" s="1031"/>
      <c r="W91" s="1682"/>
    </row>
    <row r="92" spans="1:29" s="649" customFormat="1">
      <c r="A92" s="2362">
        <v>56</v>
      </c>
      <c r="B92" s="649" t="s">
        <v>709</v>
      </c>
      <c r="C92" s="649" t="s">
        <v>826</v>
      </c>
      <c r="D92" s="657">
        <v>0.15</v>
      </c>
      <c r="E92" s="658">
        <v>43697</v>
      </c>
      <c r="F92" s="659">
        <v>0.3</v>
      </c>
      <c r="G92" s="653">
        <v>0.3</v>
      </c>
      <c r="H92" s="68">
        <v>6.0990810323663869</v>
      </c>
      <c r="I92" s="68">
        <v>1.0523873242618329</v>
      </c>
      <c r="J92" s="649">
        <f t="shared" ref="J92:J102" si="13">IF(AND(I92&gt;0),  I92*30.974," ")</f>
        <v>32.596644981686012</v>
      </c>
      <c r="K92" s="2437">
        <f>AVERAGE(G92:G93)</f>
        <v>0.3</v>
      </c>
      <c r="L92" s="2348">
        <f t="shared" ref="L92:L102" si="14">10*(6-(LN(K92)/LN(2)))</f>
        <v>77.36965594166206</v>
      </c>
      <c r="M92" s="653">
        <f>AVERAGE(H92:H93)</f>
        <v>5.644980237429678</v>
      </c>
      <c r="N92" s="2348">
        <f t="shared" ref="N92:N102" si="15">10*(6-((2.04-0.68*LN(M92))/LN(2)))</f>
        <v>47.548407171639724</v>
      </c>
      <c r="O92" s="649">
        <f>AVERAGE(J92:J93)</f>
        <v>32.596644981686012</v>
      </c>
      <c r="P92" s="2355">
        <f t="shared" si="12"/>
        <v>54.416890764947041</v>
      </c>
      <c r="Q92" s="2416">
        <f t="shared" si="6"/>
        <v>59.778317959416277</v>
      </c>
      <c r="R92" s="2348"/>
      <c r="S92" s="2348"/>
      <c r="T92" s="2422"/>
      <c r="U92" s="1031"/>
      <c r="V92" s="1031"/>
      <c r="W92" s="1682"/>
    </row>
    <row r="93" spans="1:29" s="649" customFormat="1">
      <c r="A93" s="2362"/>
      <c r="B93" s="649" t="s">
        <v>709</v>
      </c>
      <c r="C93" s="649" t="s">
        <v>826</v>
      </c>
      <c r="D93" s="657">
        <v>0.25</v>
      </c>
      <c r="E93" s="658">
        <v>43697</v>
      </c>
      <c r="F93" s="659"/>
      <c r="G93" s="653"/>
      <c r="H93" s="68">
        <v>5.1908794424929683</v>
      </c>
      <c r="I93" s="68">
        <v>1.0523873242618329</v>
      </c>
      <c r="J93" s="649">
        <f t="shared" si="13"/>
        <v>32.596644981686012</v>
      </c>
      <c r="K93" s="2438"/>
      <c r="L93" s="2348" t="e">
        <f t="shared" si="14"/>
        <v>#NUM!</v>
      </c>
      <c r="N93" s="2348" t="e">
        <f t="shared" si="15"/>
        <v>#NUM!</v>
      </c>
      <c r="P93" s="2355" t="e">
        <f t="shared" si="12"/>
        <v>#DIV/0!</v>
      </c>
      <c r="Q93" s="2416"/>
      <c r="R93" s="2348"/>
      <c r="S93" s="2348"/>
      <c r="T93" s="2422"/>
      <c r="U93" s="1031"/>
      <c r="V93" s="1031"/>
      <c r="W93" s="1682"/>
    </row>
    <row r="94" spans="1:29" s="649" customFormat="1">
      <c r="A94" s="2362"/>
      <c r="D94" s="657"/>
      <c r="E94" s="658"/>
      <c r="F94" s="659"/>
      <c r="G94" s="653"/>
      <c r="H94" s="68"/>
      <c r="I94" s="68"/>
      <c r="J94" s="649" t="str">
        <f t="shared" si="13"/>
        <v xml:space="preserve"> </v>
      </c>
      <c r="K94" s="2438"/>
      <c r="L94" s="2348" t="e">
        <f t="shared" si="14"/>
        <v>#NUM!</v>
      </c>
      <c r="N94" s="2348" t="e">
        <f t="shared" si="15"/>
        <v>#NUM!</v>
      </c>
      <c r="P94" s="2355" t="e">
        <f t="shared" si="12"/>
        <v>#DIV/0!</v>
      </c>
      <c r="Q94" s="2416"/>
      <c r="R94" s="2348"/>
      <c r="S94" s="2348"/>
      <c r="T94" s="2422"/>
      <c r="U94" s="1031"/>
      <c r="V94" s="1031"/>
      <c r="W94" s="1682"/>
    </row>
    <row r="95" spans="1:29" s="649" customFormat="1" ht="31.2">
      <c r="B95" s="2357" t="s">
        <v>20</v>
      </c>
      <c r="C95" s="1765" t="s">
        <v>701</v>
      </c>
      <c r="D95" s="2358" t="s">
        <v>805</v>
      </c>
      <c r="E95" s="2031" t="s">
        <v>786</v>
      </c>
      <c r="F95" s="2358" t="s">
        <v>806</v>
      </c>
      <c r="G95" s="2358" t="s">
        <v>807</v>
      </c>
      <c r="H95" s="1765" t="s">
        <v>808</v>
      </c>
      <c r="I95" s="372" t="s">
        <v>809</v>
      </c>
      <c r="J95" s="649" t="s">
        <v>810</v>
      </c>
      <c r="K95" s="2359" t="s">
        <v>792</v>
      </c>
      <c r="L95" s="2360" t="s">
        <v>474</v>
      </c>
      <c r="M95" s="2361" t="s">
        <v>793</v>
      </c>
      <c r="N95" s="2360" t="s">
        <v>483</v>
      </c>
      <c r="O95" s="2361" t="s">
        <v>794</v>
      </c>
      <c r="P95" s="2360" t="s">
        <v>480</v>
      </c>
      <c r="Q95" s="2423"/>
      <c r="R95" s="2348"/>
      <c r="S95" s="2348"/>
      <c r="T95" s="2422"/>
      <c r="U95" s="1031"/>
      <c r="V95" s="1031"/>
      <c r="W95" s="1682"/>
    </row>
    <row r="96" spans="1:29" s="649" customFormat="1">
      <c r="B96" s="2362" t="s">
        <v>709</v>
      </c>
      <c r="C96" s="649" t="s">
        <v>826</v>
      </c>
      <c r="D96" s="649">
        <v>0.15</v>
      </c>
      <c r="E96" s="658">
        <v>44060</v>
      </c>
      <c r="F96" s="649">
        <v>0.49</v>
      </c>
      <c r="G96" s="649">
        <v>0.49</v>
      </c>
      <c r="H96" s="372">
        <v>6.5396916666666653</v>
      </c>
      <c r="I96" s="68">
        <v>1.1628424498152643</v>
      </c>
      <c r="J96" s="649">
        <f t="shared" si="13"/>
        <v>36.017882040577994</v>
      </c>
      <c r="K96" s="2438">
        <f>AVERAGE(G96:G97)</f>
        <v>0.49</v>
      </c>
      <c r="L96" s="2348">
        <f t="shared" si="14"/>
        <v>70.291463456595153</v>
      </c>
      <c r="M96" s="653">
        <f>AVERAGE(H96:H97)</f>
        <v>50.347179166666635</v>
      </c>
      <c r="N96" s="2348">
        <f t="shared" si="15"/>
        <v>69.015126669103111</v>
      </c>
      <c r="O96" s="649">
        <f>AVERAGE(J96:J97)</f>
        <v>77.663558149996305</v>
      </c>
      <c r="P96" s="2355">
        <f t="shared" si="12"/>
        <v>66.942033998900769</v>
      </c>
      <c r="Q96" s="2416">
        <f t="shared" si="6"/>
        <v>68.749541374866354</v>
      </c>
      <c r="R96" s="2348"/>
      <c r="S96" s="2348"/>
      <c r="T96" s="2422"/>
      <c r="U96" s="1031"/>
      <c r="V96" s="1031"/>
      <c r="W96" s="1682"/>
    </row>
    <row r="97" spans="1:43" s="649" customFormat="1">
      <c r="B97" s="2362" t="s">
        <v>709</v>
      </c>
      <c r="C97" s="649" t="s">
        <v>826</v>
      </c>
      <c r="D97" s="649">
        <v>0.4</v>
      </c>
      <c r="E97" s="658">
        <v>44060</v>
      </c>
      <c r="H97" s="372">
        <v>94.1546666666666</v>
      </c>
      <c r="I97" s="68">
        <v>3.8519156150130631</v>
      </c>
      <c r="J97" s="649">
        <f t="shared" si="13"/>
        <v>119.30923425941462</v>
      </c>
      <c r="K97" s="2438"/>
      <c r="L97" s="2348" t="e">
        <f t="shared" si="14"/>
        <v>#NUM!</v>
      </c>
      <c r="N97" s="2348" t="e">
        <f t="shared" si="15"/>
        <v>#NUM!</v>
      </c>
      <c r="P97" s="2355" t="e">
        <f t="shared" si="12"/>
        <v>#DIV/0!</v>
      </c>
      <c r="Q97" s="2416"/>
      <c r="R97" s="2348"/>
      <c r="S97" s="2348"/>
      <c r="T97" s="2422"/>
      <c r="U97" s="1031"/>
      <c r="V97" s="1031"/>
      <c r="W97" s="1682"/>
    </row>
    <row r="98" spans="1:43" s="649" customFormat="1">
      <c r="A98" s="2362"/>
      <c r="D98" s="657"/>
      <c r="F98" s="659"/>
      <c r="G98" s="54"/>
      <c r="H98" s="68"/>
      <c r="I98" s="68"/>
      <c r="J98" s="649" t="str">
        <f t="shared" si="13"/>
        <v xml:space="preserve"> </v>
      </c>
      <c r="K98" s="2438"/>
      <c r="L98" s="2348" t="e">
        <f t="shared" si="14"/>
        <v>#NUM!</v>
      </c>
      <c r="N98" s="2348" t="e">
        <f t="shared" si="15"/>
        <v>#NUM!</v>
      </c>
      <c r="P98" s="2355" t="e">
        <f t="shared" si="12"/>
        <v>#DIV/0!</v>
      </c>
      <c r="Q98" s="2416"/>
      <c r="R98" s="2348"/>
      <c r="S98" s="2348"/>
      <c r="T98" s="2422"/>
      <c r="U98" s="1031"/>
      <c r="V98" s="1031"/>
      <c r="W98" s="1682"/>
    </row>
    <row r="99" spans="1:43" s="649" customFormat="1" ht="31.2">
      <c r="A99" s="2368" t="s">
        <v>804</v>
      </c>
      <c r="B99" s="2369" t="s">
        <v>20</v>
      </c>
      <c r="C99" s="2369" t="s">
        <v>701</v>
      </c>
      <c r="D99" s="2369" t="s">
        <v>805</v>
      </c>
      <c r="E99" s="2370" t="s">
        <v>786</v>
      </c>
      <c r="F99" s="2369" t="s">
        <v>806</v>
      </c>
      <c r="G99" s="2369" t="s">
        <v>807</v>
      </c>
      <c r="H99" s="2369" t="s">
        <v>808</v>
      </c>
      <c r="I99" s="2371" t="s">
        <v>809</v>
      </c>
      <c r="J99" s="649" t="s">
        <v>810</v>
      </c>
      <c r="K99" s="2359" t="s">
        <v>792</v>
      </c>
      <c r="L99" s="2360" t="s">
        <v>474</v>
      </c>
      <c r="M99" s="2361" t="s">
        <v>793</v>
      </c>
      <c r="N99" s="2360" t="s">
        <v>483</v>
      </c>
      <c r="O99" s="2361" t="s">
        <v>794</v>
      </c>
      <c r="P99" s="2360" t="s">
        <v>480</v>
      </c>
      <c r="Q99" s="2423"/>
      <c r="R99" s="2426"/>
      <c r="S99" s="2426"/>
      <c r="T99" s="2427"/>
      <c r="U99" s="2372"/>
      <c r="V99" s="2372"/>
      <c r="W99" s="2442"/>
      <c r="X99" s="2373"/>
      <c r="Y99" s="2373"/>
      <c r="Z99" s="2373"/>
      <c r="AA99" s="2373"/>
      <c r="AB99" s="2373"/>
      <c r="AC99" s="2373"/>
      <c r="AD99" s="2373"/>
      <c r="AE99" s="2373"/>
      <c r="AF99" s="2373"/>
      <c r="AG99" s="2373"/>
      <c r="AH99" s="2373"/>
      <c r="AI99" s="2373"/>
      <c r="AJ99" s="2373"/>
      <c r="AK99" s="2373"/>
      <c r="AL99" s="2373"/>
      <c r="AM99" s="2373"/>
      <c r="AN99" s="2373"/>
      <c r="AO99" s="2373"/>
      <c r="AP99" s="2373"/>
      <c r="AQ99" s="2373"/>
    </row>
    <row r="100" spans="1:43" s="649" customFormat="1">
      <c r="A100" s="2362"/>
      <c r="B100" s="649" t="s">
        <v>709</v>
      </c>
      <c r="C100" s="649" t="s">
        <v>830</v>
      </c>
      <c r="D100" s="54">
        <v>0.1</v>
      </c>
      <c r="E100" s="2374">
        <v>44433</v>
      </c>
      <c r="H100" s="68" t="s">
        <v>811</v>
      </c>
      <c r="I100" s="655" t="s">
        <v>811</v>
      </c>
      <c r="K100" s="2438">
        <f>AVERAGE(G100:G102)</f>
        <v>0.18</v>
      </c>
      <c r="L100" s="2348">
        <f t="shared" si="14"/>
        <v>84.73931188332412</v>
      </c>
      <c r="M100" s="653">
        <f>AVERAGE(H100:H102)</f>
        <v>56.891714285714301</v>
      </c>
      <c r="N100" s="2348">
        <f t="shared" si="15"/>
        <v>70.214018375565047</v>
      </c>
      <c r="O100" s="649">
        <f>AVERAGE(J100:J102)</f>
        <v>37.578626649443393</v>
      </c>
      <c r="P100" s="2355">
        <f t="shared" si="12"/>
        <v>56.468779370752706</v>
      </c>
      <c r="Q100" s="2416">
        <f t="shared" si="6"/>
        <v>70.474036543213955</v>
      </c>
      <c r="R100" s="2348"/>
      <c r="S100" s="2348"/>
      <c r="T100" s="2422"/>
      <c r="U100" s="1031"/>
      <c r="V100" s="1031"/>
      <c r="W100" s="1682"/>
    </row>
    <row r="101" spans="1:43" s="649" customFormat="1">
      <c r="A101" s="2362"/>
      <c r="B101" s="649" t="s">
        <v>709</v>
      </c>
      <c r="C101" s="649" t="s">
        <v>830</v>
      </c>
      <c r="D101" s="54" t="s">
        <v>814</v>
      </c>
      <c r="E101" s="2374">
        <v>44433</v>
      </c>
      <c r="H101" s="68">
        <v>105.50685714285717</v>
      </c>
      <c r="I101" s="655">
        <v>1.5263088876104471</v>
      </c>
      <c r="J101" s="649">
        <f t="shared" si="13"/>
        <v>47.275891484845992</v>
      </c>
      <c r="K101" s="2438"/>
      <c r="L101" s="2348" t="e">
        <f t="shared" si="14"/>
        <v>#NUM!</v>
      </c>
      <c r="N101" s="2348" t="e">
        <f t="shared" si="15"/>
        <v>#NUM!</v>
      </c>
      <c r="P101" s="2355" t="e">
        <f t="shared" si="12"/>
        <v>#DIV/0!</v>
      </c>
      <c r="Q101" s="2416"/>
      <c r="R101" s="2348"/>
      <c r="S101" s="2348"/>
      <c r="T101" s="2422"/>
      <c r="U101" s="1031"/>
      <c r="V101" s="1031"/>
      <c r="W101" s="1682"/>
    </row>
    <row r="102" spans="1:43" s="649" customFormat="1" ht="16.2" thickBot="1">
      <c r="A102" s="2375"/>
      <c r="B102" s="2376" t="s">
        <v>709</v>
      </c>
      <c r="C102" s="2376" t="s">
        <v>830</v>
      </c>
      <c r="D102" s="2377" t="s">
        <v>817</v>
      </c>
      <c r="E102" s="2378">
        <v>44433</v>
      </c>
      <c r="F102" s="2376">
        <v>0.18</v>
      </c>
      <c r="G102" s="2376">
        <v>0.18</v>
      </c>
      <c r="H102" s="2379">
        <v>8.2765714285714296</v>
      </c>
      <c r="I102" s="2380">
        <v>0.90015373584428193</v>
      </c>
      <c r="J102" s="2376">
        <f t="shared" si="13"/>
        <v>27.88136181404079</v>
      </c>
      <c r="K102" s="2459"/>
      <c r="L102" s="2384" t="e">
        <f t="shared" si="14"/>
        <v>#NUM!</v>
      </c>
      <c r="M102" s="2376"/>
      <c r="N102" s="2384" t="e">
        <f t="shared" si="15"/>
        <v>#NUM!</v>
      </c>
      <c r="O102" s="2376"/>
      <c r="P102" s="2383" t="e">
        <f t="shared" si="12"/>
        <v>#DIV/0!</v>
      </c>
      <c r="Q102" s="2428"/>
      <c r="R102" s="2384"/>
      <c r="S102" s="2384"/>
      <c r="T102" s="2429"/>
      <c r="U102" s="1031"/>
      <c r="V102" s="1031"/>
      <c r="W102" s="1682"/>
    </row>
    <row r="103" spans="1:43">
      <c r="A103" s="973" t="s">
        <v>832</v>
      </c>
      <c r="D103" s="18"/>
      <c r="E103" s="55"/>
      <c r="H103" s="165"/>
      <c r="I103" s="166"/>
      <c r="K103" s="1271"/>
      <c r="P103" s="1106"/>
      <c r="Q103" s="2403"/>
      <c r="R103" s="1112"/>
      <c r="S103" s="1112"/>
      <c r="T103" s="2396"/>
      <c r="U103" s="1011"/>
      <c r="V103" s="1229"/>
    </row>
    <row r="104" spans="1:43" s="113" customFormat="1" ht="43.2">
      <c r="A104" s="1260" t="s">
        <v>784</v>
      </c>
      <c r="B104" s="113" t="s">
        <v>20</v>
      </c>
      <c r="C104" s="113" t="s">
        <v>701</v>
      </c>
      <c r="D104" s="1261" t="s">
        <v>785</v>
      </c>
      <c r="E104" s="1261" t="s">
        <v>786</v>
      </c>
      <c r="F104" s="1261" t="s">
        <v>787</v>
      </c>
      <c r="G104" s="1261" t="s">
        <v>788</v>
      </c>
      <c r="H104" s="1261" t="s">
        <v>789</v>
      </c>
      <c r="I104" s="1261" t="s">
        <v>790</v>
      </c>
      <c r="J104" s="1261" t="s">
        <v>791</v>
      </c>
      <c r="K104" s="1267" t="s">
        <v>792</v>
      </c>
      <c r="L104" s="1305" t="s">
        <v>474</v>
      </c>
      <c r="M104" s="1252" t="s">
        <v>793</v>
      </c>
      <c r="N104" s="1305" t="s">
        <v>483</v>
      </c>
      <c r="O104" s="1252" t="s">
        <v>794</v>
      </c>
      <c r="P104" s="1305" t="s">
        <v>480</v>
      </c>
      <c r="Q104" s="2385" t="s">
        <v>795</v>
      </c>
      <c r="R104" s="2386" t="s">
        <v>796</v>
      </c>
      <c r="S104" s="2387" t="s">
        <v>797</v>
      </c>
      <c r="T104" s="2388" t="s">
        <v>798</v>
      </c>
      <c r="U104" s="1334"/>
      <c r="V104" s="1334"/>
      <c r="W104" s="2443"/>
      <c r="X104" s="1258" t="s">
        <v>784</v>
      </c>
      <c r="Y104" s="1254" t="s">
        <v>20</v>
      </c>
      <c r="Z104" s="1254" t="s">
        <v>701</v>
      </c>
      <c r="AA104" s="1254" t="s">
        <v>1005</v>
      </c>
      <c r="AB104" s="113" t="s">
        <v>1006</v>
      </c>
      <c r="AC104" s="1255" t="s">
        <v>798</v>
      </c>
    </row>
    <row r="105" spans="1:43">
      <c r="A105" s="884" t="s">
        <v>63</v>
      </c>
      <c r="B105" t="s">
        <v>709</v>
      </c>
      <c r="C105" t="s">
        <v>730</v>
      </c>
      <c r="D105" s="173">
        <v>0.5</v>
      </c>
      <c r="E105" s="445">
        <v>43006</v>
      </c>
      <c r="F105" s="173">
        <v>15</v>
      </c>
      <c r="G105">
        <v>6.5</v>
      </c>
      <c r="H105" s="933">
        <v>1.2983164556962026</v>
      </c>
      <c r="I105" s="1263">
        <v>0.21105245544148288</v>
      </c>
      <c r="J105">
        <v>6.5371387548444906</v>
      </c>
      <c r="K105" s="1271">
        <v>6.5</v>
      </c>
      <c r="L105" s="1306">
        <v>32.995602818589077</v>
      </c>
      <c r="M105" s="793">
        <f>AVERAGE(H105:H115)</f>
        <v>1.7129810126582274</v>
      </c>
      <c r="N105" s="1306">
        <v>35.849283454699183</v>
      </c>
      <c r="O105" s="793">
        <v>10.622850476622297</v>
      </c>
      <c r="P105" s="1306">
        <v>38.24136537021338</v>
      </c>
      <c r="Q105" s="2389">
        <f t="shared" ref="Q105:Q166" si="16">AVERAGE(L105,N105,P105)</f>
        <v>35.695417214500544</v>
      </c>
      <c r="R105" s="1309">
        <f>AVERAGE(Q105:Q188)</f>
        <v>37.619079130926004</v>
      </c>
      <c r="S105" s="594" t="s">
        <v>374</v>
      </c>
      <c r="T105" s="2393" t="str">
        <f>IF(_xlfn.NUMBERVALUE(R105), IF(R105&lt;50, "Acceptable; Ongoing Protection is Required", "Unacceptable; Immediate Restoration is Required"), " ")</f>
        <v>Acceptable; Ongoing Protection is Required</v>
      </c>
    </row>
    <row r="106" spans="1:43">
      <c r="A106" s="884" t="s">
        <v>63</v>
      </c>
      <c r="B106" t="s">
        <v>709</v>
      </c>
      <c r="C106" t="s">
        <v>730</v>
      </c>
      <c r="D106" s="173">
        <v>1</v>
      </c>
      <c r="E106" s="445">
        <v>43006</v>
      </c>
      <c r="F106" s="173">
        <v>15</v>
      </c>
      <c r="G106">
        <v>6.5</v>
      </c>
      <c r="I106" s="108"/>
      <c r="J106" t="s">
        <v>803</v>
      </c>
      <c r="K106" s="1271"/>
      <c r="L106" s="1306" t="s">
        <v>803</v>
      </c>
      <c r="M106" s="788"/>
      <c r="N106" s="1306" t="s">
        <v>803</v>
      </c>
      <c r="O106" s="788"/>
      <c r="P106" s="1306" t="s">
        <v>803</v>
      </c>
      <c r="Q106" s="2389"/>
      <c r="R106" s="1309" t="s">
        <v>803</v>
      </c>
      <c r="T106" s="2402" t="s">
        <v>803</v>
      </c>
    </row>
    <row r="107" spans="1:43">
      <c r="A107" s="884" t="s">
        <v>63</v>
      </c>
      <c r="B107" t="s">
        <v>709</v>
      </c>
      <c r="C107" t="s">
        <v>730</v>
      </c>
      <c r="D107" s="173">
        <v>2</v>
      </c>
      <c r="E107" s="445">
        <v>43006</v>
      </c>
      <c r="F107" s="173">
        <v>15</v>
      </c>
      <c r="G107">
        <v>6.5</v>
      </c>
      <c r="I107" s="108"/>
      <c r="J107" t="s">
        <v>803</v>
      </c>
      <c r="K107" s="1271"/>
      <c r="L107" s="1306" t="s">
        <v>803</v>
      </c>
      <c r="M107" s="788"/>
      <c r="N107" s="1306" t="s">
        <v>803</v>
      </c>
      <c r="O107" s="788"/>
      <c r="P107" s="1306" t="s">
        <v>803</v>
      </c>
      <c r="Q107" s="2389"/>
      <c r="R107" s="1309" t="s">
        <v>803</v>
      </c>
      <c r="T107" s="2402" t="s">
        <v>803</v>
      </c>
    </row>
    <row r="108" spans="1:43">
      <c r="A108" s="884" t="s">
        <v>63</v>
      </c>
      <c r="B108" t="s">
        <v>709</v>
      </c>
      <c r="C108" t="s">
        <v>730</v>
      </c>
      <c r="D108" s="173">
        <v>3</v>
      </c>
      <c r="E108" s="445">
        <v>43006</v>
      </c>
      <c r="F108" s="173">
        <v>15</v>
      </c>
      <c r="G108">
        <v>6.5</v>
      </c>
      <c r="H108" s="933">
        <v>1.1102531645569618</v>
      </c>
      <c r="I108" s="1263">
        <v>0.24622786468173002</v>
      </c>
      <c r="J108">
        <v>7.6266618806519055</v>
      </c>
      <c r="K108" s="1271"/>
      <c r="L108" s="1306" t="s">
        <v>803</v>
      </c>
      <c r="M108" s="788"/>
      <c r="N108" s="1306" t="s">
        <v>803</v>
      </c>
      <c r="O108" s="788"/>
      <c r="P108" s="1306" t="s">
        <v>803</v>
      </c>
      <c r="Q108" s="2389"/>
      <c r="R108" s="1309" t="s">
        <v>803</v>
      </c>
      <c r="T108" s="2402" t="s">
        <v>803</v>
      </c>
    </row>
    <row r="109" spans="1:43">
      <c r="A109" s="884" t="s">
        <v>63</v>
      </c>
      <c r="B109" t="s">
        <v>709</v>
      </c>
      <c r="C109" t="s">
        <v>730</v>
      </c>
      <c r="D109" s="173">
        <v>4</v>
      </c>
      <c r="E109" s="445">
        <v>43006</v>
      </c>
      <c r="F109" s="173">
        <v>15</v>
      </c>
      <c r="G109">
        <v>6.5</v>
      </c>
      <c r="I109" s="108"/>
      <c r="J109" t="s">
        <v>803</v>
      </c>
      <c r="K109" s="1271"/>
      <c r="L109" s="1306" t="s">
        <v>803</v>
      </c>
      <c r="M109" s="788"/>
      <c r="N109" s="1306" t="s">
        <v>803</v>
      </c>
      <c r="O109" s="788"/>
      <c r="P109" s="1306" t="s">
        <v>803</v>
      </c>
      <c r="Q109" s="2389"/>
      <c r="R109" s="1309" t="s">
        <v>803</v>
      </c>
      <c r="T109" s="2402" t="s">
        <v>803</v>
      </c>
    </row>
    <row r="110" spans="1:43">
      <c r="A110" s="884" t="s">
        <v>63</v>
      </c>
      <c r="B110" t="s">
        <v>709</v>
      </c>
      <c r="C110" t="s">
        <v>730</v>
      </c>
      <c r="D110" s="173">
        <v>5</v>
      </c>
      <c r="E110" s="445">
        <v>43006</v>
      </c>
      <c r="F110" s="173">
        <v>15</v>
      </c>
      <c r="G110">
        <v>6.5</v>
      </c>
      <c r="I110" s="108"/>
      <c r="J110" t="s">
        <v>803</v>
      </c>
      <c r="K110" s="1271"/>
      <c r="L110" s="1306" t="s">
        <v>803</v>
      </c>
      <c r="M110" s="788"/>
      <c r="N110" s="1306" t="s">
        <v>803</v>
      </c>
      <c r="O110" s="788"/>
      <c r="P110" s="1306" t="s">
        <v>803</v>
      </c>
      <c r="Q110" s="2389"/>
      <c r="R110" s="1309" t="s">
        <v>803</v>
      </c>
      <c r="T110" s="2402" t="s">
        <v>803</v>
      </c>
    </row>
    <row r="111" spans="1:43">
      <c r="A111" s="884" t="s">
        <v>63</v>
      </c>
      <c r="B111" t="s">
        <v>709</v>
      </c>
      <c r="C111" t="s">
        <v>730</v>
      </c>
      <c r="D111" s="173">
        <v>6</v>
      </c>
      <c r="E111" s="445">
        <v>43006</v>
      </c>
      <c r="F111" s="173">
        <v>15</v>
      </c>
      <c r="G111">
        <v>6.5</v>
      </c>
      <c r="I111" s="108"/>
      <c r="J111" t="s">
        <v>803</v>
      </c>
      <c r="K111" s="1271"/>
      <c r="L111" s="1306" t="s">
        <v>803</v>
      </c>
      <c r="M111" s="788"/>
      <c r="N111" s="1306" t="s">
        <v>803</v>
      </c>
      <c r="O111" s="788"/>
      <c r="P111" s="1306" t="s">
        <v>803</v>
      </c>
      <c r="Q111" s="2389"/>
      <c r="R111" s="1309" t="s">
        <v>803</v>
      </c>
      <c r="T111" s="2402" t="s">
        <v>803</v>
      </c>
    </row>
    <row r="112" spans="1:43">
      <c r="A112" s="884" t="s">
        <v>63</v>
      </c>
      <c r="B112" t="s">
        <v>709</v>
      </c>
      <c r="C112" t="s">
        <v>730</v>
      </c>
      <c r="D112" s="173">
        <v>7</v>
      </c>
      <c r="E112" s="445">
        <v>43006</v>
      </c>
      <c r="F112" s="173">
        <v>15</v>
      </c>
      <c r="G112">
        <v>6.5</v>
      </c>
      <c r="I112" s="108"/>
      <c r="J112" t="s">
        <v>803</v>
      </c>
      <c r="K112" s="1271"/>
      <c r="L112" s="1306" t="s">
        <v>803</v>
      </c>
      <c r="M112" s="788"/>
      <c r="N112" s="1306" t="s">
        <v>803</v>
      </c>
      <c r="O112" s="788"/>
      <c r="P112" s="1306" t="s">
        <v>803</v>
      </c>
      <c r="Q112" s="2389"/>
      <c r="R112" s="1309" t="s">
        <v>803</v>
      </c>
      <c r="T112" s="2402" t="s">
        <v>803</v>
      </c>
    </row>
    <row r="113" spans="1:29">
      <c r="A113" s="884" t="s">
        <v>63</v>
      </c>
      <c r="B113" t="s">
        <v>709</v>
      </c>
      <c r="C113" t="s">
        <v>730</v>
      </c>
      <c r="D113" s="173">
        <v>8</v>
      </c>
      <c r="E113" s="445">
        <v>43006</v>
      </c>
      <c r="F113" s="173">
        <v>15</v>
      </c>
      <c r="G113">
        <v>6.5</v>
      </c>
      <c r="I113" s="108"/>
      <c r="J113" t="s">
        <v>803</v>
      </c>
      <c r="K113" s="1271"/>
      <c r="L113" s="1306" t="s">
        <v>803</v>
      </c>
      <c r="M113" s="788"/>
      <c r="N113" s="1306" t="s">
        <v>803</v>
      </c>
      <c r="O113" s="788"/>
      <c r="P113" s="1306" t="s">
        <v>803</v>
      </c>
      <c r="Q113" s="2389"/>
      <c r="R113" s="1309" t="s">
        <v>803</v>
      </c>
      <c r="T113" s="2402" t="s">
        <v>803</v>
      </c>
    </row>
    <row r="114" spans="1:29">
      <c r="A114" s="884" t="s">
        <v>63</v>
      </c>
      <c r="B114" t="s">
        <v>709</v>
      </c>
      <c r="C114" t="s">
        <v>730</v>
      </c>
      <c r="D114" s="173">
        <v>9</v>
      </c>
      <c r="E114" s="445">
        <v>43006</v>
      </c>
      <c r="F114" s="173">
        <v>15</v>
      </c>
      <c r="G114">
        <v>6.5</v>
      </c>
      <c r="H114" s="933">
        <v>4.4183544303797451</v>
      </c>
      <c r="I114" s="1263">
        <v>0.42210491088296576</v>
      </c>
      <c r="J114">
        <v>13.074277509688981</v>
      </c>
      <c r="K114" s="1271"/>
      <c r="L114" s="1306" t="s">
        <v>803</v>
      </c>
      <c r="M114" s="788"/>
      <c r="N114" s="1306" t="s">
        <v>803</v>
      </c>
      <c r="O114" s="788"/>
      <c r="P114" s="1306" t="s">
        <v>803</v>
      </c>
      <c r="Q114" s="2389"/>
      <c r="R114" s="1309" t="s">
        <v>803</v>
      </c>
      <c r="T114" s="2402" t="s">
        <v>803</v>
      </c>
    </row>
    <row r="115" spans="1:29">
      <c r="A115" s="884" t="s">
        <v>63</v>
      </c>
      <c r="B115" t="s">
        <v>709</v>
      </c>
      <c r="C115" t="s">
        <v>730</v>
      </c>
      <c r="D115" s="173">
        <v>15</v>
      </c>
      <c r="E115" s="445">
        <v>43006</v>
      </c>
      <c r="F115" s="173">
        <v>15</v>
      </c>
      <c r="G115">
        <v>6.5</v>
      </c>
      <c r="H115" s="933">
        <v>2.5000000000000001E-2</v>
      </c>
      <c r="I115" s="1263">
        <v>0.49245572936346005</v>
      </c>
      <c r="J115">
        <v>15.253323761303811</v>
      </c>
      <c r="K115" s="1271"/>
      <c r="L115" s="1306" t="s">
        <v>803</v>
      </c>
      <c r="M115" s="788"/>
      <c r="N115" s="1306" t="s">
        <v>803</v>
      </c>
      <c r="O115" s="788"/>
      <c r="P115" s="1306" t="s">
        <v>803</v>
      </c>
      <c r="Q115" s="2389"/>
      <c r="R115" s="1309" t="s">
        <v>803</v>
      </c>
      <c r="T115" s="2402" t="s">
        <v>803</v>
      </c>
    </row>
    <row r="116" spans="1:29">
      <c r="A116" s="884"/>
      <c r="D116" s="173"/>
      <c r="E116" s="445"/>
      <c r="F116" s="173"/>
      <c r="H116" s="933"/>
      <c r="I116" s="1263"/>
      <c r="K116" s="1271"/>
      <c r="L116" s="1306"/>
      <c r="N116" s="1306"/>
      <c r="O116" s="788"/>
      <c r="P116" s="1306"/>
      <c r="Q116" s="2389"/>
      <c r="R116" s="1309"/>
      <c r="T116" s="2402"/>
    </row>
    <row r="117" spans="1:29" s="113" customFormat="1" ht="31.2">
      <c r="A117" s="1264" t="s">
        <v>784</v>
      </c>
      <c r="B117" s="113" t="s">
        <v>20</v>
      </c>
      <c r="C117" s="113" t="s">
        <v>701</v>
      </c>
      <c r="D117" s="113" t="s">
        <v>785</v>
      </c>
      <c r="E117" s="113" t="s">
        <v>786</v>
      </c>
      <c r="F117" s="113" t="s">
        <v>787</v>
      </c>
      <c r="G117" s="113" t="s">
        <v>788</v>
      </c>
      <c r="H117" s="113" t="s">
        <v>789</v>
      </c>
      <c r="I117" s="113" t="s">
        <v>790</v>
      </c>
      <c r="J117" s="113" t="s">
        <v>791</v>
      </c>
      <c r="K117" s="1267" t="s">
        <v>792</v>
      </c>
      <c r="L117" s="1305" t="s">
        <v>474</v>
      </c>
      <c r="M117" s="1252" t="s">
        <v>793</v>
      </c>
      <c r="N117" s="1305" t="s">
        <v>483</v>
      </c>
      <c r="O117" s="1252" t="s">
        <v>794</v>
      </c>
      <c r="P117" s="1305" t="s">
        <v>480</v>
      </c>
      <c r="Q117" s="2394"/>
      <c r="R117" s="2387"/>
      <c r="S117" s="2387"/>
      <c r="T117" s="2404"/>
      <c r="U117" s="1334"/>
      <c r="V117" s="1334"/>
      <c r="W117" s="2443"/>
      <c r="X117" s="1254" t="s">
        <v>784</v>
      </c>
      <c r="Y117" s="1254" t="s">
        <v>20</v>
      </c>
      <c r="Z117" s="1254" t="s">
        <v>701</v>
      </c>
      <c r="AA117" s="1254" t="s">
        <v>1005</v>
      </c>
      <c r="AB117" s="113" t="s">
        <v>1006</v>
      </c>
      <c r="AC117" s="1255" t="s">
        <v>798</v>
      </c>
    </row>
    <row r="118" spans="1:29" s="649" customFormat="1">
      <c r="A118" s="2350" t="s">
        <v>63</v>
      </c>
      <c r="B118" s="649" t="s">
        <v>368</v>
      </c>
      <c r="C118" s="54" t="s">
        <v>834</v>
      </c>
      <c r="D118" s="54">
        <v>0.5</v>
      </c>
      <c r="E118" s="661">
        <v>43356</v>
      </c>
      <c r="F118" s="54">
        <v>15.5</v>
      </c>
      <c r="G118" s="54">
        <v>6.375</v>
      </c>
      <c r="H118" s="54">
        <v>2.71</v>
      </c>
      <c r="I118" s="1815">
        <v>0.28000000000000003</v>
      </c>
      <c r="J118" s="649">
        <v>8.6727200000000018</v>
      </c>
      <c r="K118" s="2453">
        <v>6.375</v>
      </c>
      <c r="L118" s="2352">
        <v>33.275746580285045</v>
      </c>
      <c r="M118" s="2353">
        <f>AVERAGE(H118:H126)</f>
        <v>1.95</v>
      </c>
      <c r="N118" s="2352">
        <v>37.120645208894373</v>
      </c>
      <c r="O118" s="2353">
        <v>12.183106666666669</v>
      </c>
      <c r="P118" s="2352">
        <v>40.218476585351077</v>
      </c>
      <c r="Q118" s="2416">
        <f t="shared" si="16"/>
        <v>36.871622791510163</v>
      </c>
      <c r="R118" s="2417" t="s">
        <v>803</v>
      </c>
      <c r="S118" s="2348"/>
      <c r="T118" s="2418" t="s">
        <v>803</v>
      </c>
      <c r="U118" s="1031">
        <f>AVERAGE(Q118:Q188)</f>
        <v>38.099994610032368</v>
      </c>
      <c r="V118" s="1031" t="s">
        <v>45</v>
      </c>
      <c r="W118" s="1682" t="str">
        <f>IF(_xlfn.NUMBERVALUE(U118), IF(U118&lt;50, "Acceptable; Ongoing Protection is Required", "Unacceptable; Immediate Restoration is Required"), " ")</f>
        <v>Acceptable; Ongoing Protection is Required</v>
      </c>
    </row>
    <row r="119" spans="1:29" s="649" customFormat="1">
      <c r="A119" s="2350" t="s">
        <v>63</v>
      </c>
      <c r="B119" s="649" t="s">
        <v>368</v>
      </c>
      <c r="C119" s="54" t="s">
        <v>834</v>
      </c>
      <c r="D119" s="54">
        <v>1</v>
      </c>
      <c r="E119" s="661">
        <v>43356</v>
      </c>
      <c r="F119" s="54">
        <v>15.5</v>
      </c>
      <c r="G119" s="54">
        <v>6.375</v>
      </c>
      <c r="H119" s="54"/>
      <c r="I119" s="1815"/>
      <c r="J119" s="649" t="s">
        <v>803</v>
      </c>
      <c r="K119" s="2453"/>
      <c r="L119" s="2352" t="s">
        <v>803</v>
      </c>
      <c r="M119" s="2353"/>
      <c r="N119" s="2352" t="s">
        <v>803</v>
      </c>
      <c r="O119" s="2353"/>
      <c r="P119" s="2352" t="s">
        <v>803</v>
      </c>
      <c r="Q119" s="2416"/>
      <c r="R119" s="2417" t="s">
        <v>803</v>
      </c>
      <c r="S119" s="2348"/>
      <c r="T119" s="2418" t="s">
        <v>803</v>
      </c>
      <c r="U119" s="1031"/>
      <c r="V119" s="1031"/>
      <c r="W119" s="1682"/>
    </row>
    <row r="120" spans="1:29" s="649" customFormat="1">
      <c r="A120" s="2350" t="s">
        <v>63</v>
      </c>
      <c r="B120" s="649" t="s">
        <v>368</v>
      </c>
      <c r="C120" s="54" t="s">
        <v>834</v>
      </c>
      <c r="D120" s="54">
        <v>2</v>
      </c>
      <c r="E120" s="661">
        <v>43356</v>
      </c>
      <c r="F120" s="54">
        <v>15.5</v>
      </c>
      <c r="G120" s="54">
        <v>6.375</v>
      </c>
      <c r="H120" s="54"/>
      <c r="I120" s="1815"/>
      <c r="J120" s="649" t="s">
        <v>803</v>
      </c>
      <c r="K120" s="2453"/>
      <c r="L120" s="2352" t="s">
        <v>803</v>
      </c>
      <c r="M120" s="2353"/>
      <c r="N120" s="2352" t="s">
        <v>803</v>
      </c>
      <c r="O120" s="2353"/>
      <c r="P120" s="2352" t="s">
        <v>803</v>
      </c>
      <c r="Q120" s="2416"/>
      <c r="R120" s="2417" t="s">
        <v>803</v>
      </c>
      <c r="S120" s="2348"/>
      <c r="T120" s="2418" t="s">
        <v>803</v>
      </c>
      <c r="U120" s="1031"/>
      <c r="V120" s="1031"/>
      <c r="W120" s="1682"/>
    </row>
    <row r="121" spans="1:29" s="649" customFormat="1">
      <c r="A121" s="2350" t="s">
        <v>63</v>
      </c>
      <c r="B121" s="649" t="s">
        <v>368</v>
      </c>
      <c r="C121" s="54" t="s">
        <v>834</v>
      </c>
      <c r="D121" s="54">
        <v>3</v>
      </c>
      <c r="E121" s="661">
        <v>43356</v>
      </c>
      <c r="F121" s="54">
        <v>15.5</v>
      </c>
      <c r="G121" s="54">
        <v>6.375</v>
      </c>
      <c r="H121" s="54">
        <v>1.98</v>
      </c>
      <c r="I121" s="1815">
        <v>0.35</v>
      </c>
      <c r="J121" s="649">
        <v>10.8409</v>
      </c>
      <c r="K121" s="2453"/>
      <c r="L121" s="2352" t="s">
        <v>803</v>
      </c>
      <c r="M121" s="2353"/>
      <c r="N121" s="2352" t="s">
        <v>803</v>
      </c>
      <c r="O121" s="2353"/>
      <c r="P121" s="2352" t="s">
        <v>803</v>
      </c>
      <c r="Q121" s="2416"/>
      <c r="R121" s="2417" t="s">
        <v>803</v>
      </c>
      <c r="S121" s="2348"/>
      <c r="T121" s="2418" t="s">
        <v>803</v>
      </c>
      <c r="U121" s="1031"/>
      <c r="V121" s="1031"/>
      <c r="W121" s="1682"/>
    </row>
    <row r="122" spans="1:29" s="649" customFormat="1">
      <c r="A122" s="2350" t="s">
        <v>63</v>
      </c>
      <c r="B122" s="649" t="s">
        <v>368</v>
      </c>
      <c r="C122" s="54" t="s">
        <v>834</v>
      </c>
      <c r="D122" s="54">
        <v>4</v>
      </c>
      <c r="E122" s="661">
        <v>43356</v>
      </c>
      <c r="F122" s="54">
        <v>15.5</v>
      </c>
      <c r="G122" s="54">
        <v>6.375</v>
      </c>
      <c r="H122" s="54"/>
      <c r="I122" s="1815"/>
      <c r="J122" s="649" t="s">
        <v>803</v>
      </c>
      <c r="K122" s="2453"/>
      <c r="L122" s="2352" t="s">
        <v>803</v>
      </c>
      <c r="M122" s="2353"/>
      <c r="N122" s="2352" t="s">
        <v>803</v>
      </c>
      <c r="O122" s="2353"/>
      <c r="P122" s="2352" t="s">
        <v>803</v>
      </c>
      <c r="Q122" s="2416"/>
      <c r="R122" s="2417" t="s">
        <v>803</v>
      </c>
      <c r="S122" s="2348"/>
      <c r="T122" s="2418" t="s">
        <v>803</v>
      </c>
      <c r="U122" s="1031"/>
      <c r="V122" s="1031"/>
      <c r="W122" s="1682"/>
    </row>
    <row r="123" spans="1:29" s="649" customFormat="1">
      <c r="A123" s="2350" t="s">
        <v>63</v>
      </c>
      <c r="B123" s="649" t="s">
        <v>368</v>
      </c>
      <c r="C123" s="54" t="s">
        <v>834</v>
      </c>
      <c r="D123" s="54">
        <v>5</v>
      </c>
      <c r="E123" s="661">
        <v>43356</v>
      </c>
      <c r="F123" s="54">
        <v>15.5</v>
      </c>
      <c r="G123" s="54">
        <v>6.375</v>
      </c>
      <c r="H123" s="54"/>
      <c r="I123" s="1815"/>
      <c r="J123" s="649" t="s">
        <v>803</v>
      </c>
      <c r="K123" s="2453"/>
      <c r="L123" s="2352" t="s">
        <v>803</v>
      </c>
      <c r="M123" s="2353"/>
      <c r="N123" s="2352" t="s">
        <v>803</v>
      </c>
      <c r="O123" s="2353"/>
      <c r="P123" s="2352" t="s">
        <v>803</v>
      </c>
      <c r="Q123" s="2416"/>
      <c r="R123" s="2417" t="s">
        <v>803</v>
      </c>
      <c r="S123" s="2348"/>
      <c r="T123" s="2418" t="s">
        <v>803</v>
      </c>
      <c r="U123" s="1031"/>
      <c r="V123" s="1031"/>
      <c r="W123" s="1682"/>
    </row>
    <row r="124" spans="1:29" s="649" customFormat="1">
      <c r="A124" s="2350" t="s">
        <v>63</v>
      </c>
      <c r="B124" s="649" t="s">
        <v>368</v>
      </c>
      <c r="C124" s="54" t="s">
        <v>834</v>
      </c>
      <c r="D124" s="54">
        <v>6</v>
      </c>
      <c r="E124" s="661">
        <v>43356</v>
      </c>
      <c r="F124" s="54">
        <v>15.5</v>
      </c>
      <c r="G124" s="54">
        <v>6.375</v>
      </c>
      <c r="H124" s="54"/>
      <c r="I124" s="1815"/>
      <c r="J124" s="649" t="s">
        <v>803</v>
      </c>
      <c r="K124" s="2453"/>
      <c r="L124" s="2352" t="s">
        <v>803</v>
      </c>
      <c r="M124" s="2353"/>
      <c r="N124" s="2352" t="s">
        <v>803</v>
      </c>
      <c r="O124" s="2353"/>
      <c r="P124" s="2352" t="s">
        <v>803</v>
      </c>
      <c r="Q124" s="2416"/>
      <c r="R124" s="2417" t="s">
        <v>803</v>
      </c>
      <c r="S124" s="2348"/>
      <c r="T124" s="2418" t="s">
        <v>803</v>
      </c>
      <c r="U124" s="1031"/>
      <c r="V124" s="1031"/>
      <c r="W124" s="1682"/>
    </row>
    <row r="125" spans="1:29" s="649" customFormat="1">
      <c r="A125" s="2350" t="s">
        <v>63</v>
      </c>
      <c r="B125" s="649" t="s">
        <v>368</v>
      </c>
      <c r="C125" s="54" t="s">
        <v>834</v>
      </c>
      <c r="D125" s="54">
        <v>7</v>
      </c>
      <c r="E125" s="661">
        <v>43356</v>
      </c>
      <c r="F125" s="54">
        <v>15.5</v>
      </c>
      <c r="G125" s="54">
        <v>6.375</v>
      </c>
      <c r="H125" s="54"/>
      <c r="I125" s="1815"/>
      <c r="J125" s="649" t="s">
        <v>803</v>
      </c>
      <c r="K125" s="2453"/>
      <c r="L125" s="2352" t="s">
        <v>803</v>
      </c>
      <c r="M125" s="2353"/>
      <c r="N125" s="2352" t="s">
        <v>803</v>
      </c>
      <c r="O125" s="2353"/>
      <c r="P125" s="2352" t="s">
        <v>803</v>
      </c>
      <c r="Q125" s="2416"/>
      <c r="R125" s="2417" t="s">
        <v>803</v>
      </c>
      <c r="S125" s="2348"/>
      <c r="T125" s="2418" t="s">
        <v>803</v>
      </c>
      <c r="U125" s="1031"/>
      <c r="V125" s="1031"/>
      <c r="W125" s="1682"/>
    </row>
    <row r="126" spans="1:29" s="649" customFormat="1">
      <c r="A126" s="2350" t="s">
        <v>63</v>
      </c>
      <c r="B126" s="649" t="s">
        <v>368</v>
      </c>
      <c r="C126" s="54" t="s">
        <v>834</v>
      </c>
      <c r="D126" s="54">
        <v>7.5</v>
      </c>
      <c r="E126" s="661">
        <v>43356</v>
      </c>
      <c r="F126" s="54">
        <v>15.5</v>
      </c>
      <c r="G126" s="54">
        <v>6.375</v>
      </c>
      <c r="H126" s="54">
        <v>1.1599999999999999</v>
      </c>
      <c r="I126" s="1815">
        <v>0.55000000000000004</v>
      </c>
      <c r="J126" s="649">
        <v>17.035700000000002</v>
      </c>
      <c r="K126" s="2453"/>
      <c r="L126" s="2355" t="s">
        <v>803</v>
      </c>
      <c r="M126" s="2354"/>
      <c r="N126" s="2355" t="s">
        <v>803</v>
      </c>
      <c r="O126" s="2354"/>
      <c r="P126" s="2355" t="s">
        <v>803</v>
      </c>
      <c r="Q126" s="2416"/>
      <c r="R126" s="2419" t="s">
        <v>803</v>
      </c>
      <c r="S126" s="2348"/>
      <c r="T126" s="2420" t="s">
        <v>803</v>
      </c>
      <c r="U126" s="1031"/>
      <c r="V126" s="1031"/>
      <c r="W126" s="1682"/>
    </row>
    <row r="127" spans="1:29" s="649" customFormat="1">
      <c r="A127" s="2350"/>
      <c r="C127" s="54"/>
      <c r="D127" s="54"/>
      <c r="E127" s="54"/>
      <c r="F127" s="2356"/>
      <c r="G127" s="54"/>
      <c r="H127" s="54"/>
      <c r="I127" s="54"/>
      <c r="J127" s="1815"/>
      <c r="K127" s="2438"/>
      <c r="L127" s="2020"/>
      <c r="M127" s="1776"/>
      <c r="N127" s="2020"/>
      <c r="O127" s="1776"/>
      <c r="P127" s="2020"/>
      <c r="Q127" s="2416"/>
      <c r="R127" s="2348"/>
      <c r="S127" s="2348"/>
      <c r="T127" s="2461"/>
      <c r="U127" s="1031"/>
      <c r="V127" s="1031"/>
      <c r="W127" s="1682"/>
    </row>
    <row r="128" spans="1:29" s="649" customFormat="1" ht="31.2">
      <c r="A128" s="2357" t="s">
        <v>804</v>
      </c>
      <c r="B128" s="1765" t="s">
        <v>20</v>
      </c>
      <c r="C128" s="1765" t="s">
        <v>701</v>
      </c>
      <c r="D128" s="2358" t="s">
        <v>805</v>
      </c>
      <c r="E128" s="2031" t="s">
        <v>786</v>
      </c>
      <c r="F128" s="2358" t="s">
        <v>806</v>
      </c>
      <c r="G128" s="2358" t="s">
        <v>807</v>
      </c>
      <c r="H128" s="1765" t="s">
        <v>808</v>
      </c>
      <c r="I128" s="372" t="s">
        <v>809</v>
      </c>
      <c r="J128" s="649" t="s">
        <v>810</v>
      </c>
      <c r="K128" s="2359" t="s">
        <v>792</v>
      </c>
      <c r="L128" s="2360" t="s">
        <v>474</v>
      </c>
      <c r="M128" s="2361" t="s">
        <v>793</v>
      </c>
      <c r="N128" s="2360" t="s">
        <v>483</v>
      </c>
      <c r="O128" s="2361" t="s">
        <v>794</v>
      </c>
      <c r="P128" s="2360" t="s">
        <v>480</v>
      </c>
      <c r="Q128" s="2423"/>
      <c r="R128" s="2348"/>
      <c r="S128" s="2348"/>
      <c r="T128" s="2422"/>
      <c r="U128" s="1031"/>
      <c r="V128" s="1031"/>
      <c r="W128" s="1682"/>
    </row>
    <row r="129" spans="1:23" s="649" customFormat="1">
      <c r="A129" s="2362">
        <v>105</v>
      </c>
      <c r="B129" s="649" t="s">
        <v>709</v>
      </c>
      <c r="C129" s="649" t="s">
        <v>835</v>
      </c>
      <c r="D129" s="657">
        <v>0.5</v>
      </c>
      <c r="E129" s="658">
        <v>43718</v>
      </c>
      <c r="F129" s="659">
        <v>15</v>
      </c>
      <c r="G129" s="653">
        <v>6.2050000000000001</v>
      </c>
      <c r="H129" s="68">
        <v>1.5375873417721517</v>
      </c>
      <c r="I129" s="68">
        <v>0.26814031715521391</v>
      </c>
      <c r="J129" s="2363">
        <f t="shared" ref="J129:J188" si="17">IF(AND(I129&gt;0),  I129*30.974," ")</f>
        <v>8.3053781835655958</v>
      </c>
      <c r="K129" s="2437">
        <f>AVERAGE(G129:G139)</f>
        <v>6.2050000000000001</v>
      </c>
      <c r="L129" s="2348">
        <f t="shared" ref="L129:L191" si="18">10*(6-(LN(K129)/LN(2)))</f>
        <v>33.665687896443679</v>
      </c>
      <c r="M129" s="653">
        <f>AVERAGE(H129:H139)</f>
        <v>1.5034187341772152</v>
      </c>
      <c r="N129" s="2348">
        <f t="shared" ref="N129:N191" si="19">10*(6-((2.04-0.68*LN(M129))/LN(2)))</f>
        <v>34.56909999444801</v>
      </c>
      <c r="O129" s="2363">
        <f>AVERAGE(J129:J139)</f>
        <v>11.560117657269245</v>
      </c>
      <c r="P129" s="2348">
        <f t="shared" ref="P129:P191" si="20">10*(6-(LN(48/O129)/LN(2)))</f>
        <v>39.461216756289367</v>
      </c>
      <c r="Q129" s="2416">
        <f t="shared" si="16"/>
        <v>35.898668215727014</v>
      </c>
      <c r="R129" s="2348"/>
      <c r="S129" s="2348"/>
      <c r="T129" s="2422"/>
      <c r="U129" s="1031"/>
      <c r="V129" s="1031"/>
      <c r="W129" s="1682"/>
    </row>
    <row r="130" spans="1:23" s="649" customFormat="1">
      <c r="A130" s="2362"/>
      <c r="B130" s="649" t="s">
        <v>709</v>
      </c>
      <c r="C130" s="649" t="s">
        <v>835</v>
      </c>
      <c r="D130" s="657">
        <v>1</v>
      </c>
      <c r="E130" s="658">
        <v>43718</v>
      </c>
      <c r="F130" s="659"/>
      <c r="G130" s="653"/>
      <c r="H130" s="54" t="s">
        <v>811</v>
      </c>
      <c r="I130" s="54" t="s">
        <v>811</v>
      </c>
      <c r="J130" s="2363"/>
      <c r="K130" s="2438"/>
      <c r="L130" s="2348"/>
      <c r="N130" s="2348"/>
      <c r="P130" s="2348"/>
      <c r="Q130" s="2416"/>
      <c r="R130" s="2348"/>
      <c r="S130" s="2348"/>
      <c r="T130" s="2422"/>
      <c r="U130" s="1031"/>
      <c r="V130" s="1031"/>
      <c r="W130" s="1682"/>
    </row>
    <row r="131" spans="1:23" s="649" customFormat="1">
      <c r="A131" s="2362"/>
      <c r="B131" s="649" t="s">
        <v>709</v>
      </c>
      <c r="C131" s="649" t="s">
        <v>835</v>
      </c>
      <c r="D131" s="657">
        <v>2</v>
      </c>
      <c r="E131" s="658">
        <v>43718</v>
      </c>
      <c r="F131" s="659"/>
      <c r="G131" s="653"/>
      <c r="H131" s="54" t="s">
        <v>811</v>
      </c>
      <c r="I131" s="54" t="s">
        <v>811</v>
      </c>
      <c r="J131" s="2363"/>
      <c r="K131" s="2438"/>
      <c r="L131" s="2348"/>
      <c r="N131" s="2348"/>
      <c r="P131" s="2348"/>
      <c r="Q131" s="2416"/>
      <c r="R131" s="2348"/>
      <c r="S131" s="2348"/>
      <c r="T131" s="2422"/>
      <c r="U131" s="1031"/>
      <c r="V131" s="1031"/>
      <c r="W131" s="1682"/>
    </row>
    <row r="132" spans="1:23" s="649" customFormat="1">
      <c r="A132" s="2362"/>
      <c r="B132" s="649" t="s">
        <v>709</v>
      </c>
      <c r="C132" s="649" t="s">
        <v>835</v>
      </c>
      <c r="D132" s="657">
        <v>3</v>
      </c>
      <c r="E132" s="658">
        <v>43718</v>
      </c>
      <c r="F132" s="659"/>
      <c r="G132" s="653"/>
      <c r="H132" s="68">
        <v>1.3781338396624474</v>
      </c>
      <c r="I132" s="68">
        <v>0.26814031715521391</v>
      </c>
      <c r="J132" s="2363">
        <f t="shared" si="17"/>
        <v>8.3053781835655958</v>
      </c>
      <c r="K132" s="2438"/>
      <c r="L132" s="2348"/>
      <c r="N132" s="2348"/>
      <c r="P132" s="2348"/>
      <c r="Q132" s="2416"/>
      <c r="R132" s="2348"/>
      <c r="S132" s="2348"/>
      <c r="T132" s="2422"/>
      <c r="U132" s="1031"/>
      <c r="V132" s="1031"/>
      <c r="W132" s="1682"/>
    </row>
    <row r="133" spans="1:23" s="649" customFormat="1">
      <c r="A133" s="2362"/>
      <c r="B133" s="649" t="s">
        <v>709</v>
      </c>
      <c r="C133" s="649" t="s">
        <v>835</v>
      </c>
      <c r="D133" s="657">
        <v>4</v>
      </c>
      <c r="E133" s="658">
        <v>43718</v>
      </c>
      <c r="F133" s="659"/>
      <c r="G133" s="653"/>
      <c r="H133" s="54" t="s">
        <v>811</v>
      </c>
      <c r="I133" s="54" t="s">
        <v>811</v>
      </c>
      <c r="J133" s="2363"/>
      <c r="K133" s="2438"/>
      <c r="L133" s="2348"/>
      <c r="N133" s="2348"/>
      <c r="P133" s="2348"/>
      <c r="Q133" s="2416"/>
      <c r="R133" s="2348"/>
      <c r="S133" s="2348"/>
      <c r="T133" s="2422"/>
      <c r="U133" s="1031"/>
      <c r="V133" s="1031"/>
      <c r="W133" s="1682"/>
    </row>
    <row r="134" spans="1:23" s="649" customFormat="1">
      <c r="A134" s="2362"/>
      <c r="B134" s="649" t="s">
        <v>709</v>
      </c>
      <c r="C134" s="649" t="s">
        <v>835</v>
      </c>
      <c r="D134" s="657">
        <v>5</v>
      </c>
      <c r="E134" s="658">
        <v>43718</v>
      </c>
      <c r="F134" s="659"/>
      <c r="G134" s="653"/>
      <c r="H134" s="54" t="s">
        <v>811</v>
      </c>
      <c r="I134" s="54" t="s">
        <v>811</v>
      </c>
      <c r="J134" s="2363"/>
      <c r="K134" s="2438"/>
      <c r="L134" s="2348"/>
      <c r="N134" s="2348"/>
      <c r="P134" s="2348"/>
      <c r="Q134" s="2416"/>
      <c r="R134" s="2348"/>
      <c r="S134" s="2348"/>
      <c r="T134" s="2422"/>
      <c r="U134" s="1031"/>
      <c r="V134" s="1031"/>
      <c r="W134" s="1682"/>
    </row>
    <row r="135" spans="1:23" s="649" customFormat="1">
      <c r="A135" s="2362"/>
      <c r="B135" s="649" t="s">
        <v>709</v>
      </c>
      <c r="C135" s="649" t="s">
        <v>835</v>
      </c>
      <c r="D135" s="657">
        <v>6</v>
      </c>
      <c r="E135" s="658">
        <v>43718</v>
      </c>
      <c r="F135" s="659"/>
      <c r="G135" s="653"/>
      <c r="H135" s="54" t="s">
        <v>811</v>
      </c>
      <c r="I135" s="54" t="s">
        <v>811</v>
      </c>
      <c r="J135" s="2363"/>
      <c r="K135" s="2438"/>
      <c r="L135" s="2348"/>
      <c r="N135" s="2348"/>
      <c r="P135" s="2348"/>
      <c r="Q135" s="2416"/>
      <c r="R135" s="2348"/>
      <c r="S135" s="2348"/>
      <c r="T135" s="2422"/>
      <c r="U135" s="1031"/>
      <c r="V135" s="1031"/>
      <c r="W135" s="1682"/>
    </row>
    <row r="136" spans="1:23" s="649" customFormat="1">
      <c r="A136" s="2362"/>
      <c r="B136" s="649" t="s">
        <v>709</v>
      </c>
      <c r="C136" s="649" t="s">
        <v>835</v>
      </c>
      <c r="D136" s="657">
        <v>7</v>
      </c>
      <c r="E136" s="658">
        <v>43718</v>
      </c>
      <c r="F136" s="659"/>
      <c r="G136" s="653"/>
      <c r="H136" s="54" t="s">
        <v>811</v>
      </c>
      <c r="I136" s="54" t="s">
        <v>811</v>
      </c>
      <c r="J136" s="2363"/>
      <c r="K136" s="2438"/>
      <c r="L136" s="2348"/>
      <c r="N136" s="2348"/>
      <c r="P136" s="2348"/>
      <c r="Q136" s="2416"/>
      <c r="R136" s="2348"/>
      <c r="S136" s="2348"/>
      <c r="T136" s="2422"/>
      <c r="U136" s="1031"/>
      <c r="V136" s="1031"/>
      <c r="W136" s="1682"/>
    </row>
    <row r="137" spans="1:23" s="649" customFormat="1">
      <c r="A137" s="2362"/>
      <c r="B137" s="649" t="s">
        <v>709</v>
      </c>
      <c r="C137" s="649" t="s">
        <v>835</v>
      </c>
      <c r="D137" s="657">
        <v>7.75</v>
      </c>
      <c r="E137" s="658">
        <v>43718</v>
      </c>
      <c r="F137" s="659"/>
      <c r="G137" s="653"/>
      <c r="H137" s="54" t="s">
        <v>811</v>
      </c>
      <c r="I137" s="54" t="s">
        <v>811</v>
      </c>
      <c r="J137" s="2363"/>
      <c r="K137" s="2438"/>
      <c r="L137" s="2348"/>
      <c r="N137" s="2348"/>
      <c r="P137" s="2348"/>
      <c r="Q137" s="2416"/>
      <c r="R137" s="2348"/>
      <c r="S137" s="2348"/>
      <c r="T137" s="2422"/>
      <c r="U137" s="1031"/>
      <c r="V137" s="1031"/>
      <c r="W137" s="1682"/>
    </row>
    <row r="138" spans="1:23" s="649" customFormat="1">
      <c r="A138" s="2362"/>
      <c r="B138" s="649" t="s">
        <v>709</v>
      </c>
      <c r="C138" s="649" t="s">
        <v>835</v>
      </c>
      <c r="D138" s="657">
        <v>9</v>
      </c>
      <c r="E138" s="658">
        <v>43718</v>
      </c>
      <c r="F138" s="659"/>
      <c r="G138" s="653"/>
      <c r="H138" s="68">
        <v>2.1070641350210968</v>
      </c>
      <c r="I138" s="68">
        <v>0.26814031715521391</v>
      </c>
      <c r="J138" s="2363">
        <f t="shared" si="17"/>
        <v>8.3053781835655958</v>
      </c>
      <c r="K138" s="2438"/>
      <c r="L138" s="2348"/>
      <c r="N138" s="2348"/>
      <c r="P138" s="2348"/>
      <c r="Q138" s="2416"/>
      <c r="R138" s="2348"/>
      <c r="S138" s="2348"/>
      <c r="T138" s="2422"/>
      <c r="U138" s="1031"/>
      <c r="V138" s="1031"/>
      <c r="W138" s="1682"/>
    </row>
    <row r="139" spans="1:23" s="649" customFormat="1">
      <c r="A139" s="2362"/>
      <c r="B139" s="649" t="s">
        <v>709</v>
      </c>
      <c r="C139" s="649" t="s">
        <v>835</v>
      </c>
      <c r="D139" s="657" t="s">
        <v>814</v>
      </c>
      <c r="E139" s="658">
        <v>43718</v>
      </c>
      <c r="F139" s="659"/>
      <c r="G139" s="653"/>
      <c r="H139" s="68">
        <v>0.99088962025316463</v>
      </c>
      <c r="I139" s="68">
        <v>0.68845922639569301</v>
      </c>
      <c r="J139" s="2363">
        <f t="shared" si="17"/>
        <v>21.324336078380195</v>
      </c>
      <c r="K139" s="2438"/>
      <c r="L139" s="2348"/>
      <c r="N139" s="2348"/>
      <c r="P139" s="2348"/>
      <c r="Q139" s="2416"/>
      <c r="R139" s="2348"/>
      <c r="S139" s="2348"/>
      <c r="T139" s="2422"/>
      <c r="U139" s="1031"/>
      <c r="V139" s="1031"/>
      <c r="W139" s="1682"/>
    </row>
    <row r="140" spans="1:23" s="649" customFormat="1">
      <c r="A140" s="2350"/>
      <c r="C140" s="54"/>
      <c r="D140" s="54"/>
      <c r="E140" s="54"/>
      <c r="F140" s="2356"/>
      <c r="G140" s="54"/>
      <c r="H140" s="54"/>
      <c r="I140" s="54"/>
      <c r="J140" s="2363" t="str">
        <f t="shared" si="17"/>
        <v xml:space="preserve"> </v>
      </c>
      <c r="K140" s="2453"/>
      <c r="L140" s="2348"/>
      <c r="M140" s="2354"/>
      <c r="N140" s="2348"/>
      <c r="O140" s="2354"/>
      <c r="P140" s="2348"/>
      <c r="Q140" s="2416"/>
      <c r="R140" s="2348"/>
      <c r="S140" s="2348"/>
      <c r="T140" s="2422"/>
      <c r="U140" s="1031"/>
      <c r="V140" s="1031"/>
      <c r="W140" s="1682"/>
    </row>
    <row r="141" spans="1:23" s="649" customFormat="1" ht="31.2">
      <c r="B141" s="2357" t="s">
        <v>20</v>
      </c>
      <c r="C141" s="1765" t="s">
        <v>701</v>
      </c>
      <c r="D141" s="2358" t="s">
        <v>805</v>
      </c>
      <c r="E141" s="2031" t="s">
        <v>786</v>
      </c>
      <c r="F141" s="2358" t="s">
        <v>806</v>
      </c>
      <c r="G141" s="2358" t="s">
        <v>807</v>
      </c>
      <c r="H141" s="1765" t="s">
        <v>808</v>
      </c>
      <c r="I141" s="372" t="s">
        <v>809</v>
      </c>
      <c r="J141" s="649" t="s">
        <v>810</v>
      </c>
      <c r="K141" s="2359" t="s">
        <v>792</v>
      </c>
      <c r="L141" s="2360" t="s">
        <v>474</v>
      </c>
      <c r="M141" s="2361" t="s">
        <v>793</v>
      </c>
      <c r="N141" s="2360" t="s">
        <v>483</v>
      </c>
      <c r="O141" s="2361" t="s">
        <v>794</v>
      </c>
      <c r="P141" s="2360" t="s">
        <v>480</v>
      </c>
      <c r="Q141" s="2423"/>
      <c r="R141" s="2348"/>
      <c r="S141" s="2348"/>
      <c r="T141" s="2422"/>
      <c r="U141" s="1031"/>
      <c r="V141" s="1031"/>
      <c r="W141" s="1682"/>
    </row>
    <row r="142" spans="1:23" s="649" customFormat="1">
      <c r="B142" s="2362" t="s">
        <v>709</v>
      </c>
      <c r="C142" s="649" t="s">
        <v>836</v>
      </c>
      <c r="D142" s="649">
        <v>0.5</v>
      </c>
      <c r="E142" s="658">
        <v>44084</v>
      </c>
      <c r="F142" s="649">
        <v>2.1</v>
      </c>
      <c r="G142" s="649">
        <v>2.1</v>
      </c>
      <c r="H142" s="372">
        <v>2.3333333333333335</v>
      </c>
      <c r="I142" s="68">
        <v>0.38664457512704975</v>
      </c>
      <c r="J142" s="2363">
        <f t="shared" si="17"/>
        <v>11.97592906998524</v>
      </c>
      <c r="K142" s="2438">
        <f>AVERAGE(G142:G163)</f>
        <v>3.9950000000000001</v>
      </c>
      <c r="L142" s="2348">
        <f t="shared" si="18"/>
        <v>40.018044968467478</v>
      </c>
      <c r="M142" s="653">
        <f>AVERAGE(H142:H163)</f>
        <v>2.8348541666666667</v>
      </c>
      <c r="N142" s="2348">
        <f t="shared" si="19"/>
        <v>40.791287905610659</v>
      </c>
      <c r="O142" s="2363">
        <f>AVERAGE(J142:J163)</f>
        <v>30.256503001337787</v>
      </c>
      <c r="P142" s="2348">
        <f t="shared" si="20"/>
        <v>53.342108469498974</v>
      </c>
      <c r="Q142" s="2416">
        <f t="shared" si="16"/>
        <v>44.717147114525709</v>
      </c>
      <c r="R142" s="2348"/>
      <c r="S142" s="2348"/>
      <c r="T142" s="2422"/>
      <c r="U142" s="1031"/>
      <c r="V142" s="1031"/>
      <c r="W142" s="1682"/>
    </row>
    <row r="143" spans="1:23" s="649" customFormat="1">
      <c r="B143" s="2362" t="s">
        <v>709</v>
      </c>
      <c r="C143" s="649" t="s">
        <v>836</v>
      </c>
      <c r="D143" s="649">
        <v>1</v>
      </c>
      <c r="E143" s="658">
        <v>44084</v>
      </c>
      <c r="H143" s="68" t="s">
        <v>811</v>
      </c>
      <c r="I143" s="68" t="s">
        <v>811</v>
      </c>
      <c r="J143" s="2363"/>
      <c r="K143" s="2438"/>
      <c r="L143" s="2348"/>
      <c r="N143" s="2348"/>
      <c r="P143" s="2348"/>
      <c r="Q143" s="2416"/>
      <c r="R143" s="2348"/>
      <c r="S143" s="2348"/>
      <c r="T143" s="2422"/>
      <c r="U143" s="1031"/>
      <c r="V143" s="1031"/>
      <c r="W143" s="1682"/>
    </row>
    <row r="144" spans="1:23" s="649" customFormat="1">
      <c r="B144" s="2362" t="s">
        <v>709</v>
      </c>
      <c r="C144" s="649" t="s">
        <v>836</v>
      </c>
      <c r="D144" s="649">
        <v>1.1000000000000001</v>
      </c>
      <c r="E144" s="658">
        <v>44084</v>
      </c>
      <c r="H144" s="372">
        <v>2.1746666666666665</v>
      </c>
      <c r="I144" s="68">
        <v>0.4639734901524597</v>
      </c>
      <c r="J144" s="2363">
        <f t="shared" si="17"/>
        <v>14.371114883982287</v>
      </c>
      <c r="K144" s="2438"/>
      <c r="L144" s="2348"/>
      <c r="N144" s="2348"/>
      <c r="P144" s="2348"/>
      <c r="Q144" s="2416"/>
      <c r="R144" s="2348"/>
      <c r="S144" s="2348"/>
      <c r="T144" s="2422"/>
      <c r="U144" s="1031"/>
      <c r="V144" s="1031"/>
      <c r="W144" s="1682"/>
    </row>
    <row r="145" spans="2:23" s="649" customFormat="1">
      <c r="B145" s="2362" t="s">
        <v>709</v>
      </c>
      <c r="C145" s="649" t="s">
        <v>836</v>
      </c>
      <c r="D145" s="649">
        <v>1.5</v>
      </c>
      <c r="E145" s="658">
        <v>44084</v>
      </c>
      <c r="H145" s="68" t="s">
        <v>811</v>
      </c>
      <c r="I145" s="68" t="s">
        <v>811</v>
      </c>
      <c r="J145" s="2363"/>
      <c r="K145" s="2438"/>
      <c r="L145" s="2348"/>
      <c r="N145" s="2348"/>
      <c r="P145" s="2348"/>
      <c r="Q145" s="2416"/>
      <c r="R145" s="2348"/>
      <c r="S145" s="2348"/>
      <c r="T145" s="2422"/>
      <c r="U145" s="1031"/>
      <c r="V145" s="1031"/>
      <c r="W145" s="1682"/>
    </row>
    <row r="146" spans="2:23" s="649" customFormat="1">
      <c r="B146" s="2362" t="s">
        <v>709</v>
      </c>
      <c r="C146" s="649" t="s">
        <v>837</v>
      </c>
      <c r="D146" s="649">
        <v>0.5</v>
      </c>
      <c r="E146" s="658">
        <v>44088</v>
      </c>
      <c r="F146" s="649">
        <v>17.25</v>
      </c>
      <c r="G146" s="649">
        <v>5.89</v>
      </c>
      <c r="H146" s="372">
        <v>0.38342500000000013</v>
      </c>
      <c r="I146" s="68">
        <v>0.57996686269057462</v>
      </c>
      <c r="J146" s="2363">
        <f t="shared" si="17"/>
        <v>17.963893604977859</v>
      </c>
      <c r="K146" s="2438"/>
      <c r="L146" s="2348"/>
      <c r="N146" s="2348"/>
      <c r="P146" s="2348"/>
      <c r="Q146" s="2416"/>
      <c r="R146" s="2348"/>
      <c r="S146" s="2348"/>
      <c r="T146" s="2422"/>
      <c r="U146" s="1031"/>
      <c r="V146" s="1031"/>
      <c r="W146" s="1682"/>
    </row>
    <row r="147" spans="2:23" s="649" customFormat="1">
      <c r="B147" s="2362" t="s">
        <v>709</v>
      </c>
      <c r="C147" s="649" t="s">
        <v>837</v>
      </c>
      <c r="D147" s="649">
        <v>1</v>
      </c>
      <c r="E147" s="658">
        <v>44088</v>
      </c>
      <c r="H147" s="68" t="s">
        <v>811</v>
      </c>
      <c r="I147" s="68" t="s">
        <v>811</v>
      </c>
      <c r="J147" s="2363"/>
      <c r="K147" s="2438"/>
      <c r="L147" s="2348"/>
      <c r="N147" s="2348"/>
      <c r="P147" s="2348"/>
      <c r="Q147" s="2416"/>
      <c r="R147" s="2348"/>
      <c r="S147" s="2348"/>
      <c r="T147" s="2422"/>
      <c r="U147" s="1031"/>
      <c r="V147" s="1031"/>
      <c r="W147" s="1682"/>
    </row>
    <row r="148" spans="2:23" s="649" customFormat="1">
      <c r="B148" s="2362" t="s">
        <v>709</v>
      </c>
      <c r="C148" s="649" t="s">
        <v>837</v>
      </c>
      <c r="D148" s="649">
        <v>2</v>
      </c>
      <c r="E148" s="658">
        <v>44088</v>
      </c>
      <c r="H148" s="68" t="s">
        <v>811</v>
      </c>
      <c r="I148" s="68" t="s">
        <v>811</v>
      </c>
      <c r="J148" s="2363"/>
      <c r="K148" s="2438"/>
      <c r="L148" s="2348"/>
      <c r="N148" s="2348"/>
      <c r="P148" s="2348"/>
      <c r="Q148" s="2416"/>
      <c r="R148" s="2348"/>
      <c r="S148" s="2348"/>
      <c r="T148" s="2422"/>
      <c r="U148" s="1031"/>
      <c r="V148" s="1031"/>
      <c r="W148" s="1682"/>
    </row>
    <row r="149" spans="2:23" s="649" customFormat="1">
      <c r="B149" s="2362" t="s">
        <v>709</v>
      </c>
      <c r="C149" s="649" t="s">
        <v>837</v>
      </c>
      <c r="D149" s="649">
        <v>3</v>
      </c>
      <c r="E149" s="658">
        <v>44088</v>
      </c>
      <c r="H149" s="372">
        <v>0.38155833333333361</v>
      </c>
      <c r="I149" s="68">
        <v>0.54130240517786965</v>
      </c>
      <c r="J149" s="2363">
        <f t="shared" si="17"/>
        <v>16.766300697979336</v>
      </c>
      <c r="K149" s="2438"/>
      <c r="L149" s="2348"/>
      <c r="N149" s="2348"/>
      <c r="P149" s="2348"/>
      <c r="Q149" s="2416"/>
      <c r="R149" s="2348"/>
      <c r="S149" s="2348"/>
      <c r="T149" s="2422"/>
      <c r="U149" s="1031"/>
      <c r="V149" s="1031"/>
      <c r="W149" s="1682"/>
    </row>
    <row r="150" spans="2:23" s="649" customFormat="1">
      <c r="B150" s="2362" t="s">
        <v>709</v>
      </c>
      <c r="C150" s="649" t="s">
        <v>837</v>
      </c>
      <c r="D150" s="649">
        <v>4</v>
      </c>
      <c r="E150" s="658">
        <v>44088</v>
      </c>
      <c r="H150" s="68" t="s">
        <v>811</v>
      </c>
      <c r="I150" s="68" t="s">
        <v>811</v>
      </c>
      <c r="J150" s="2363"/>
      <c r="K150" s="2438"/>
      <c r="L150" s="2348"/>
      <c r="N150" s="2348"/>
      <c r="P150" s="2348"/>
      <c r="Q150" s="2416"/>
      <c r="R150" s="2348"/>
      <c r="S150" s="2348"/>
      <c r="T150" s="2422"/>
      <c r="U150" s="1031"/>
      <c r="V150" s="1031"/>
      <c r="W150" s="1682"/>
    </row>
    <row r="151" spans="2:23" s="649" customFormat="1">
      <c r="B151" s="2362" t="s">
        <v>709</v>
      </c>
      <c r="C151" s="649" t="s">
        <v>837</v>
      </c>
      <c r="D151" s="649">
        <v>5</v>
      </c>
      <c r="E151" s="658">
        <v>44088</v>
      </c>
      <c r="H151" s="68" t="s">
        <v>811</v>
      </c>
      <c r="I151" s="68" t="s">
        <v>811</v>
      </c>
      <c r="J151" s="2363"/>
      <c r="K151" s="2438"/>
      <c r="L151" s="2348"/>
      <c r="N151" s="2348"/>
      <c r="P151" s="2348"/>
      <c r="Q151" s="2416"/>
      <c r="R151" s="2348"/>
      <c r="S151" s="2348"/>
      <c r="T151" s="2422"/>
      <c r="U151" s="1031"/>
      <c r="V151" s="1031"/>
      <c r="W151" s="1682"/>
    </row>
    <row r="152" spans="2:23" s="649" customFormat="1">
      <c r="B152" s="2362" t="s">
        <v>709</v>
      </c>
      <c r="C152" s="649" t="s">
        <v>837</v>
      </c>
      <c r="D152" s="649">
        <v>6</v>
      </c>
      <c r="E152" s="658">
        <v>44088</v>
      </c>
      <c r="H152" s="68" t="s">
        <v>811</v>
      </c>
      <c r="I152" s="68" t="s">
        <v>811</v>
      </c>
      <c r="J152" s="2363"/>
      <c r="K152" s="2438"/>
      <c r="L152" s="2348"/>
      <c r="N152" s="2348"/>
      <c r="P152" s="2348"/>
      <c r="Q152" s="2416"/>
      <c r="R152" s="2348"/>
      <c r="S152" s="2348"/>
      <c r="T152" s="2422"/>
      <c r="U152" s="1031"/>
      <c r="V152" s="1031"/>
      <c r="W152" s="1682"/>
    </row>
    <row r="153" spans="2:23" s="649" customFormat="1">
      <c r="B153" s="2362" t="s">
        <v>709</v>
      </c>
      <c r="C153" s="649" t="s">
        <v>837</v>
      </c>
      <c r="D153" s="649">
        <v>7</v>
      </c>
      <c r="E153" s="658">
        <v>44088</v>
      </c>
      <c r="H153" s="68" t="s">
        <v>811</v>
      </c>
      <c r="I153" s="68" t="s">
        <v>811</v>
      </c>
      <c r="J153" s="2363"/>
      <c r="K153" s="2438"/>
      <c r="L153" s="2348"/>
      <c r="N153" s="2348"/>
      <c r="P153" s="2348"/>
      <c r="Q153" s="2416"/>
      <c r="R153" s="2348"/>
      <c r="S153" s="2348"/>
      <c r="T153" s="2422"/>
      <c r="U153" s="1031"/>
      <c r="V153" s="1031"/>
      <c r="W153" s="1682"/>
    </row>
    <row r="154" spans="2:23" s="649" customFormat="1">
      <c r="B154" s="2362" t="s">
        <v>709</v>
      </c>
      <c r="C154" s="649" t="s">
        <v>837</v>
      </c>
      <c r="D154" s="649">
        <v>8</v>
      </c>
      <c r="E154" s="658">
        <v>44088</v>
      </c>
      <c r="H154" s="68" t="s">
        <v>811</v>
      </c>
      <c r="I154" s="68" t="s">
        <v>811</v>
      </c>
      <c r="J154" s="2363"/>
      <c r="K154" s="2438"/>
      <c r="L154" s="2348"/>
      <c r="N154" s="2348"/>
      <c r="P154" s="2348"/>
      <c r="Q154" s="2416"/>
      <c r="R154" s="2348"/>
      <c r="S154" s="2348"/>
      <c r="T154" s="2422"/>
      <c r="U154" s="1031"/>
      <c r="V154" s="1031"/>
      <c r="W154" s="1682"/>
    </row>
    <row r="155" spans="2:23" s="649" customFormat="1">
      <c r="B155" s="2362" t="s">
        <v>709</v>
      </c>
      <c r="C155" s="649" t="s">
        <v>837</v>
      </c>
      <c r="D155" s="649">
        <v>9</v>
      </c>
      <c r="E155" s="658">
        <v>44088</v>
      </c>
      <c r="H155" s="372">
        <v>1.2887583333333335</v>
      </c>
      <c r="I155" s="68">
        <v>0.6186313202032796</v>
      </c>
      <c r="J155" s="2363">
        <f t="shared" si="17"/>
        <v>19.161486511976381</v>
      </c>
      <c r="K155" s="2438"/>
      <c r="L155" s="2348"/>
      <c r="N155" s="2348"/>
      <c r="P155" s="2348"/>
      <c r="Q155" s="2416"/>
      <c r="R155" s="2348"/>
      <c r="S155" s="2348"/>
      <c r="T155" s="2422"/>
      <c r="U155" s="1031"/>
      <c r="V155" s="1031"/>
      <c r="W155" s="1682"/>
    </row>
    <row r="156" spans="2:23" s="649" customFormat="1">
      <c r="B156" s="2362" t="s">
        <v>709</v>
      </c>
      <c r="C156" s="649" t="s">
        <v>837</v>
      </c>
      <c r="D156" s="649">
        <v>10</v>
      </c>
      <c r="E156" s="658">
        <v>44088</v>
      </c>
      <c r="H156" s="68" t="s">
        <v>811</v>
      </c>
      <c r="I156" s="68" t="s">
        <v>811</v>
      </c>
      <c r="J156" s="2363"/>
      <c r="K156" s="2438"/>
      <c r="L156" s="2348"/>
      <c r="N156" s="2348"/>
      <c r="P156" s="2348"/>
      <c r="Q156" s="2416"/>
      <c r="R156" s="2348"/>
      <c r="S156" s="2348"/>
      <c r="T156" s="2422"/>
      <c r="U156" s="1031"/>
      <c r="V156" s="1031"/>
      <c r="W156" s="1682"/>
    </row>
    <row r="157" spans="2:23" s="649" customFormat="1">
      <c r="B157" s="2362" t="s">
        <v>709</v>
      </c>
      <c r="C157" s="649" t="s">
        <v>837</v>
      </c>
      <c r="D157" s="649">
        <v>11</v>
      </c>
      <c r="E157" s="658">
        <v>44088</v>
      </c>
      <c r="H157" s="68" t="s">
        <v>811</v>
      </c>
      <c r="I157" s="68" t="s">
        <v>811</v>
      </c>
      <c r="J157" s="2363"/>
      <c r="K157" s="2438"/>
      <c r="L157" s="2348"/>
      <c r="N157" s="2348"/>
      <c r="P157" s="2348"/>
      <c r="Q157" s="2416"/>
      <c r="R157" s="2348"/>
      <c r="S157" s="2348"/>
      <c r="T157" s="2422"/>
      <c r="U157" s="1031"/>
      <c r="V157" s="1031"/>
      <c r="W157" s="1682"/>
    </row>
    <row r="158" spans="2:23" s="649" customFormat="1">
      <c r="B158" s="2362" t="s">
        <v>709</v>
      </c>
      <c r="C158" s="649" t="s">
        <v>837</v>
      </c>
      <c r="D158" s="649">
        <v>12</v>
      </c>
      <c r="E158" s="658">
        <v>44088</v>
      </c>
      <c r="H158" s="68" t="s">
        <v>811</v>
      </c>
      <c r="I158" s="68" t="s">
        <v>811</v>
      </c>
      <c r="J158" s="2363"/>
      <c r="K158" s="2438"/>
      <c r="L158" s="2348"/>
      <c r="N158" s="2348"/>
      <c r="P158" s="2348"/>
      <c r="Q158" s="2416"/>
      <c r="R158" s="2348"/>
      <c r="S158" s="2348"/>
      <c r="T158" s="2422"/>
      <c r="U158" s="1031"/>
      <c r="V158" s="1031"/>
      <c r="W158" s="1682"/>
    </row>
    <row r="159" spans="2:23" s="649" customFormat="1">
      <c r="B159" s="2362" t="s">
        <v>709</v>
      </c>
      <c r="C159" s="649" t="s">
        <v>837</v>
      </c>
      <c r="D159" s="649">
        <v>13</v>
      </c>
      <c r="E159" s="658">
        <v>44088</v>
      </c>
      <c r="H159" s="68" t="s">
        <v>811</v>
      </c>
      <c r="I159" s="68" t="s">
        <v>811</v>
      </c>
      <c r="J159" s="2363"/>
      <c r="K159" s="2438"/>
      <c r="L159" s="2348"/>
      <c r="N159" s="2348"/>
      <c r="P159" s="2348"/>
      <c r="Q159" s="2416"/>
      <c r="R159" s="2348"/>
      <c r="S159" s="2348"/>
      <c r="T159" s="2422"/>
      <c r="U159" s="1031"/>
      <c r="V159" s="1031"/>
      <c r="W159" s="1682"/>
    </row>
    <row r="160" spans="2:23" s="649" customFormat="1">
      <c r="B160" s="2362" t="s">
        <v>709</v>
      </c>
      <c r="C160" s="649" t="s">
        <v>837</v>
      </c>
      <c r="D160" s="649">
        <v>14</v>
      </c>
      <c r="E160" s="658">
        <v>44088</v>
      </c>
      <c r="H160" s="68" t="s">
        <v>811</v>
      </c>
      <c r="I160" s="68" t="s">
        <v>811</v>
      </c>
      <c r="J160" s="2363"/>
      <c r="K160" s="2438"/>
      <c r="L160" s="2348"/>
      <c r="N160" s="2348"/>
      <c r="P160" s="2348"/>
      <c r="Q160" s="2416"/>
      <c r="R160" s="2348"/>
      <c r="S160" s="2348"/>
      <c r="T160" s="2422"/>
      <c r="U160" s="1031"/>
      <c r="V160" s="1031"/>
      <c r="W160" s="1682"/>
    </row>
    <row r="161" spans="1:45" s="649" customFormat="1">
      <c r="B161" s="2362" t="s">
        <v>709</v>
      </c>
      <c r="C161" s="649" t="s">
        <v>837</v>
      </c>
      <c r="D161" s="649">
        <v>15</v>
      </c>
      <c r="E161" s="658">
        <v>44088</v>
      </c>
      <c r="H161" s="68" t="s">
        <v>811</v>
      </c>
      <c r="I161" s="68" t="s">
        <v>811</v>
      </c>
      <c r="J161" s="2363"/>
      <c r="K161" s="2438"/>
      <c r="L161" s="2348"/>
      <c r="N161" s="2348"/>
      <c r="P161" s="2348"/>
      <c r="Q161" s="2416"/>
      <c r="R161" s="2348"/>
      <c r="S161" s="2348"/>
      <c r="T161" s="2422"/>
      <c r="U161" s="1031"/>
      <c r="V161" s="1031"/>
      <c r="W161" s="1682"/>
    </row>
    <row r="162" spans="1:45" s="649" customFormat="1">
      <c r="B162" s="2362" t="s">
        <v>709</v>
      </c>
      <c r="C162" s="649" t="s">
        <v>837</v>
      </c>
      <c r="D162" s="649">
        <v>16</v>
      </c>
      <c r="E162" s="658">
        <v>44088</v>
      </c>
      <c r="H162" s="68" t="s">
        <v>811</v>
      </c>
      <c r="I162" s="68" t="s">
        <v>811</v>
      </c>
      <c r="J162" s="2363"/>
      <c r="K162" s="2438"/>
      <c r="L162" s="2348"/>
      <c r="N162" s="2348"/>
      <c r="P162" s="2348"/>
      <c r="Q162" s="2416"/>
      <c r="R162" s="2348"/>
      <c r="S162" s="2348"/>
      <c r="T162" s="2422"/>
      <c r="U162" s="1031"/>
      <c r="V162" s="1031"/>
      <c r="W162" s="1682"/>
    </row>
    <row r="163" spans="1:45" s="649" customFormat="1">
      <c r="B163" s="2362" t="s">
        <v>709</v>
      </c>
      <c r="C163" s="649" t="s">
        <v>837</v>
      </c>
      <c r="D163" s="649">
        <v>17</v>
      </c>
      <c r="E163" s="658">
        <v>44088</v>
      </c>
      <c r="H163" s="372">
        <v>10.447383333333335</v>
      </c>
      <c r="I163" s="68">
        <v>3.2704943901054309</v>
      </c>
      <c r="J163" s="2363">
        <f t="shared" si="17"/>
        <v>101.30029323912562</v>
      </c>
      <c r="K163" s="2438"/>
      <c r="L163" s="2348"/>
      <c r="N163" s="2348"/>
      <c r="P163" s="2348"/>
      <c r="Q163" s="2416"/>
      <c r="R163" s="2348"/>
      <c r="S163" s="2348"/>
      <c r="T163" s="2422"/>
      <c r="U163" s="1031"/>
      <c r="V163" s="1031"/>
      <c r="W163" s="1682"/>
    </row>
    <row r="164" spans="1:45" s="649" customFormat="1">
      <c r="A164" s="2362"/>
      <c r="D164" s="658"/>
      <c r="J164" s="2363" t="str">
        <f t="shared" si="17"/>
        <v xml:space="preserve"> </v>
      </c>
      <c r="K164" s="2438"/>
      <c r="L164" s="2348"/>
      <c r="M164" s="68"/>
      <c r="N164" s="2348"/>
      <c r="O164" s="54"/>
      <c r="P164" s="2348"/>
      <c r="Q164" s="2416"/>
      <c r="R164" s="2424"/>
      <c r="S164" s="2348"/>
      <c r="T164" s="2422"/>
      <c r="U164" s="1031"/>
      <c r="V164" s="1031"/>
      <c r="W164" s="1682"/>
    </row>
    <row r="165" spans="1:45" s="649" customFormat="1" ht="31.2">
      <c r="A165" s="2368" t="s">
        <v>804</v>
      </c>
      <c r="B165" s="2369" t="s">
        <v>20</v>
      </c>
      <c r="C165" s="2369" t="s">
        <v>701</v>
      </c>
      <c r="D165" s="2369" t="s">
        <v>805</v>
      </c>
      <c r="E165" s="2370" t="s">
        <v>786</v>
      </c>
      <c r="F165" s="2369" t="s">
        <v>806</v>
      </c>
      <c r="G165" s="2369" t="s">
        <v>807</v>
      </c>
      <c r="H165" s="2369" t="s">
        <v>808</v>
      </c>
      <c r="I165" s="2371" t="s">
        <v>809</v>
      </c>
      <c r="J165" s="649" t="s">
        <v>810</v>
      </c>
      <c r="K165" s="2359" t="s">
        <v>792</v>
      </c>
      <c r="L165" s="2360" t="s">
        <v>474</v>
      </c>
      <c r="M165" s="2361" t="s">
        <v>793</v>
      </c>
      <c r="N165" s="2360" t="s">
        <v>483</v>
      </c>
      <c r="O165" s="2361" t="s">
        <v>794</v>
      </c>
      <c r="P165" s="2360" t="s">
        <v>480</v>
      </c>
      <c r="Q165" s="2423"/>
      <c r="R165" s="2426"/>
      <c r="S165" s="2426"/>
      <c r="T165" s="2427"/>
      <c r="U165" s="2372"/>
      <c r="V165" s="2372"/>
      <c r="W165" s="2442"/>
      <c r="X165" s="2373"/>
      <c r="Y165" s="2373"/>
      <c r="Z165" s="2373"/>
      <c r="AA165" s="2373"/>
      <c r="AB165" s="2373"/>
      <c r="AC165" s="2373"/>
      <c r="AD165" s="2373"/>
      <c r="AE165" s="2373"/>
      <c r="AF165" s="2373"/>
      <c r="AG165" s="2373"/>
      <c r="AH165" s="2373"/>
      <c r="AI165" s="2373"/>
      <c r="AJ165" s="2373"/>
      <c r="AK165" s="2373"/>
      <c r="AL165" s="2373"/>
      <c r="AM165" s="2373"/>
      <c r="AN165" s="2373"/>
      <c r="AO165" s="2373"/>
      <c r="AP165" s="2373"/>
      <c r="AQ165" s="2373"/>
      <c r="AR165" s="2373"/>
      <c r="AS165" s="2373"/>
    </row>
    <row r="166" spans="1:45" s="649" customFormat="1">
      <c r="A166" s="2362"/>
      <c r="B166" s="649" t="s">
        <v>709</v>
      </c>
      <c r="C166" s="649" t="s">
        <v>835</v>
      </c>
      <c r="D166" s="54">
        <v>0.5</v>
      </c>
      <c r="E166" s="2374">
        <v>44432</v>
      </c>
      <c r="F166" s="649">
        <v>20</v>
      </c>
      <c r="G166" s="649">
        <v>5.75</v>
      </c>
      <c r="H166" s="68">
        <v>1.7420952380952386</v>
      </c>
      <c r="I166" s="655">
        <v>0.38402329935510704</v>
      </c>
      <c r="J166" s="2363">
        <f t="shared" si="17"/>
        <v>11.894737674225086</v>
      </c>
      <c r="K166" s="2438">
        <f>AVERAGE(G166:G188)</f>
        <v>5.75</v>
      </c>
      <c r="L166" s="2348">
        <f t="shared" si="18"/>
        <v>34.764380439429871</v>
      </c>
      <c r="M166" s="2462">
        <f>AVERAGE(H166:H188)</f>
        <v>0.99367460317460321</v>
      </c>
      <c r="N166" s="2348">
        <f t="shared" si="19"/>
        <v>30.506769868873075</v>
      </c>
      <c r="O166" s="2363">
        <f>AVERAGE(J166:J188)</f>
        <v>11.564328294385502</v>
      </c>
      <c r="P166" s="2348">
        <f t="shared" si="20"/>
        <v>39.466470646796793</v>
      </c>
      <c r="Q166" s="2416">
        <f t="shared" si="16"/>
        <v>34.912540318366581</v>
      </c>
      <c r="R166" s="2348"/>
      <c r="S166" s="2348"/>
      <c r="T166" s="2422"/>
      <c r="U166" s="1031"/>
      <c r="V166" s="1031"/>
      <c r="W166" s="1682"/>
    </row>
    <row r="167" spans="1:45" s="649" customFormat="1">
      <c r="A167" s="2362"/>
      <c r="B167" s="649" t="s">
        <v>709</v>
      </c>
      <c r="C167" s="649" t="s">
        <v>835</v>
      </c>
      <c r="D167" s="54">
        <v>1</v>
      </c>
      <c r="E167" s="2374">
        <v>44432</v>
      </c>
      <c r="H167" s="68" t="s">
        <v>811</v>
      </c>
      <c r="I167" s="655" t="s">
        <v>811</v>
      </c>
      <c r="J167" s="2363"/>
      <c r="K167" s="2438"/>
      <c r="L167" s="2348"/>
      <c r="M167" s="663"/>
      <c r="N167" s="2348"/>
      <c r="P167" s="2348"/>
      <c r="Q167" s="2416"/>
      <c r="R167" s="2348"/>
      <c r="S167" s="2348"/>
      <c r="T167" s="2422"/>
      <c r="U167" s="1031"/>
      <c r="V167" s="1031"/>
      <c r="W167" s="1682"/>
    </row>
    <row r="168" spans="1:45" s="649" customFormat="1">
      <c r="A168" s="2362"/>
      <c r="B168" s="649" t="s">
        <v>709</v>
      </c>
      <c r="C168" s="649" t="s">
        <v>835</v>
      </c>
      <c r="D168" s="54">
        <v>2</v>
      </c>
      <c r="E168" s="2374">
        <v>44432</v>
      </c>
      <c r="H168" s="68" t="s">
        <v>811</v>
      </c>
      <c r="I168" s="655" t="s">
        <v>811</v>
      </c>
      <c r="J168" s="2363"/>
      <c r="K168" s="2438"/>
      <c r="L168" s="2348"/>
      <c r="M168" s="663"/>
      <c r="N168" s="2348"/>
      <c r="P168" s="2348"/>
      <c r="Q168" s="2416"/>
      <c r="R168" s="2348"/>
      <c r="S168" s="2348"/>
      <c r="T168" s="2422"/>
      <c r="U168" s="1031"/>
      <c r="V168" s="1031"/>
      <c r="W168" s="1682"/>
    </row>
    <row r="169" spans="1:45" s="649" customFormat="1">
      <c r="A169" s="2362"/>
      <c r="B169" s="649" t="s">
        <v>709</v>
      </c>
      <c r="C169" s="649" t="s">
        <v>835</v>
      </c>
      <c r="D169" s="54">
        <v>3</v>
      </c>
      <c r="E169" s="2374">
        <v>44432</v>
      </c>
      <c r="H169" s="68">
        <v>0.7156190476190476</v>
      </c>
      <c r="I169" s="655">
        <v>0.32001941612925588</v>
      </c>
      <c r="J169" s="2363">
        <f t="shared" si="17"/>
        <v>9.9122813951875717</v>
      </c>
      <c r="K169" s="2438"/>
      <c r="L169" s="2348"/>
      <c r="M169" s="663"/>
      <c r="N169" s="2348"/>
      <c r="P169" s="2348"/>
      <c r="Q169" s="2416"/>
      <c r="R169" s="2348"/>
      <c r="S169" s="2348"/>
      <c r="T169" s="2422"/>
      <c r="U169" s="1031"/>
      <c r="V169" s="1031"/>
      <c r="W169" s="1682"/>
    </row>
    <row r="170" spans="1:45" s="649" customFormat="1">
      <c r="A170" s="2362"/>
      <c r="B170" s="649" t="s">
        <v>709</v>
      </c>
      <c r="C170" s="649" t="s">
        <v>835</v>
      </c>
      <c r="D170" s="54">
        <v>4</v>
      </c>
      <c r="E170" s="2374">
        <v>44432</v>
      </c>
      <c r="H170" s="68" t="s">
        <v>811</v>
      </c>
      <c r="I170" s="655" t="s">
        <v>811</v>
      </c>
      <c r="J170" s="2363"/>
      <c r="K170" s="2438"/>
      <c r="L170" s="2348"/>
      <c r="M170" s="663"/>
      <c r="N170" s="2348"/>
      <c r="P170" s="2348"/>
      <c r="Q170" s="2416"/>
      <c r="R170" s="2348"/>
      <c r="S170" s="2348"/>
      <c r="T170" s="2422"/>
      <c r="U170" s="1031"/>
      <c r="V170" s="1031"/>
      <c r="W170" s="1682"/>
    </row>
    <row r="171" spans="1:45" s="649" customFormat="1">
      <c r="A171" s="2362"/>
      <c r="B171" s="649" t="s">
        <v>709</v>
      </c>
      <c r="C171" s="649" t="s">
        <v>835</v>
      </c>
      <c r="D171" s="54">
        <v>5</v>
      </c>
      <c r="E171" s="2374">
        <v>44432</v>
      </c>
      <c r="H171" s="68" t="s">
        <v>811</v>
      </c>
      <c r="I171" s="655" t="s">
        <v>811</v>
      </c>
      <c r="J171" s="2363"/>
      <c r="K171" s="2438"/>
      <c r="L171" s="2348"/>
      <c r="M171" s="663"/>
      <c r="N171" s="2348"/>
      <c r="P171" s="2348"/>
      <c r="Q171" s="2416"/>
      <c r="R171" s="2348"/>
      <c r="S171" s="2348"/>
      <c r="T171" s="2422"/>
      <c r="U171" s="1031"/>
      <c r="V171" s="1031"/>
      <c r="W171" s="1682"/>
    </row>
    <row r="172" spans="1:45" s="649" customFormat="1">
      <c r="A172" s="2362"/>
      <c r="B172" s="649" t="s">
        <v>709</v>
      </c>
      <c r="C172" s="649" t="s">
        <v>835</v>
      </c>
      <c r="D172" s="54">
        <v>6</v>
      </c>
      <c r="E172" s="2374">
        <v>44432</v>
      </c>
      <c r="H172" s="68" t="s">
        <v>811</v>
      </c>
      <c r="I172" s="655" t="s">
        <v>811</v>
      </c>
      <c r="J172" s="2363"/>
      <c r="K172" s="2438"/>
      <c r="L172" s="2348"/>
      <c r="M172" s="663"/>
      <c r="N172" s="2348"/>
      <c r="P172" s="2348"/>
      <c r="Q172" s="2416"/>
      <c r="R172" s="2348"/>
      <c r="S172" s="2348"/>
      <c r="T172" s="2422"/>
      <c r="U172" s="1031"/>
      <c r="V172" s="1031"/>
      <c r="W172" s="1682"/>
    </row>
    <row r="173" spans="1:45" s="649" customFormat="1">
      <c r="A173" s="2362"/>
      <c r="B173" s="649" t="s">
        <v>709</v>
      </c>
      <c r="C173" s="649" t="s">
        <v>835</v>
      </c>
      <c r="D173" s="54">
        <v>7</v>
      </c>
      <c r="E173" s="2374">
        <v>44432</v>
      </c>
      <c r="H173" s="68" t="s">
        <v>811</v>
      </c>
      <c r="I173" s="655" t="s">
        <v>811</v>
      </c>
      <c r="J173" s="2363"/>
      <c r="K173" s="2438"/>
      <c r="L173" s="2348"/>
      <c r="M173" s="663"/>
      <c r="N173" s="2348"/>
      <c r="P173" s="2348"/>
      <c r="Q173" s="2416"/>
      <c r="R173" s="2348"/>
      <c r="S173" s="2348"/>
      <c r="T173" s="2422"/>
      <c r="U173" s="1031"/>
      <c r="V173" s="1031"/>
      <c r="W173" s="1682"/>
    </row>
    <row r="174" spans="1:45" s="649" customFormat="1">
      <c r="A174" s="2362"/>
      <c r="B174" s="649" t="s">
        <v>709</v>
      </c>
      <c r="C174" s="649" t="s">
        <v>835</v>
      </c>
      <c r="D174" s="54">
        <v>8</v>
      </c>
      <c r="E174" s="2374">
        <v>44432</v>
      </c>
      <c r="H174" s="68" t="s">
        <v>811</v>
      </c>
      <c r="I174" s="655" t="s">
        <v>811</v>
      </c>
      <c r="J174" s="2363"/>
      <c r="K174" s="2438"/>
      <c r="L174" s="2348"/>
      <c r="M174" s="663"/>
      <c r="N174" s="2348"/>
      <c r="P174" s="2348"/>
      <c r="Q174" s="2416"/>
      <c r="R174" s="2348"/>
      <c r="S174" s="2348"/>
      <c r="T174" s="2422"/>
      <c r="U174" s="1031"/>
      <c r="V174" s="1031"/>
      <c r="W174" s="1682"/>
    </row>
    <row r="175" spans="1:45" s="649" customFormat="1">
      <c r="A175" s="2362"/>
      <c r="B175" s="649" t="s">
        <v>709</v>
      </c>
      <c r="C175" s="649" t="s">
        <v>835</v>
      </c>
      <c r="D175" s="54">
        <v>9</v>
      </c>
      <c r="E175" s="2374">
        <v>44432</v>
      </c>
      <c r="H175" s="68">
        <v>1.2887619047619043</v>
      </c>
      <c r="I175" s="655">
        <v>0.38402329935510704</v>
      </c>
      <c r="J175" s="2363">
        <f t="shared" si="17"/>
        <v>11.894737674225086</v>
      </c>
      <c r="K175" s="2438"/>
      <c r="L175" s="2348"/>
      <c r="M175" s="663"/>
      <c r="N175" s="2348"/>
      <c r="P175" s="2348"/>
      <c r="Q175" s="2416"/>
      <c r="R175" s="2348"/>
      <c r="S175" s="2348"/>
      <c r="T175" s="2422"/>
      <c r="U175" s="1031"/>
      <c r="V175" s="1031"/>
      <c r="W175" s="1682"/>
    </row>
    <row r="176" spans="1:45" s="649" customFormat="1">
      <c r="A176" s="2362"/>
      <c r="B176" s="649" t="s">
        <v>709</v>
      </c>
      <c r="C176" s="649" t="s">
        <v>835</v>
      </c>
      <c r="D176" s="54">
        <v>10</v>
      </c>
      <c r="E176" s="2374">
        <v>44432</v>
      </c>
      <c r="H176" s="68" t="s">
        <v>811</v>
      </c>
      <c r="I176" s="655" t="s">
        <v>811</v>
      </c>
      <c r="J176" s="2363"/>
      <c r="K176" s="2438"/>
      <c r="L176" s="2348"/>
      <c r="M176" s="663"/>
      <c r="N176" s="2348"/>
      <c r="P176" s="2348"/>
      <c r="Q176" s="2416"/>
      <c r="R176" s="2348"/>
      <c r="S176" s="2348"/>
      <c r="T176" s="2422"/>
      <c r="U176" s="1031"/>
      <c r="V176" s="1031"/>
      <c r="W176" s="1682"/>
    </row>
    <row r="177" spans="1:23" s="649" customFormat="1">
      <c r="A177" s="2362"/>
      <c r="B177" s="649" t="s">
        <v>709</v>
      </c>
      <c r="C177" s="649" t="s">
        <v>835</v>
      </c>
      <c r="D177" s="54">
        <v>11</v>
      </c>
      <c r="E177" s="2374">
        <v>44432</v>
      </c>
      <c r="H177" s="68" t="s">
        <v>811</v>
      </c>
      <c r="I177" s="655" t="s">
        <v>811</v>
      </c>
      <c r="J177" s="2363"/>
      <c r="K177" s="2438"/>
      <c r="L177" s="2348"/>
      <c r="M177" s="663"/>
      <c r="N177" s="2348"/>
      <c r="P177" s="2348"/>
      <c r="Q177" s="2416"/>
      <c r="R177" s="2348"/>
      <c r="S177" s="2348"/>
      <c r="T177" s="2422"/>
      <c r="U177" s="1031"/>
      <c r="V177" s="1031"/>
      <c r="W177" s="1682"/>
    </row>
    <row r="178" spans="1:23" s="649" customFormat="1">
      <c r="A178" s="2362"/>
      <c r="B178" s="649" t="s">
        <v>709</v>
      </c>
      <c r="C178" s="649" t="s">
        <v>835</v>
      </c>
      <c r="D178" s="54">
        <v>12</v>
      </c>
      <c r="E178" s="2374">
        <v>44432</v>
      </c>
      <c r="H178" s="68" t="s">
        <v>811</v>
      </c>
      <c r="I178" s="655" t="s">
        <v>811</v>
      </c>
      <c r="J178" s="2363"/>
      <c r="K178" s="2438"/>
      <c r="L178" s="2348"/>
      <c r="M178" s="663"/>
      <c r="N178" s="2348"/>
      <c r="P178" s="2348"/>
      <c r="Q178" s="2416"/>
      <c r="R178" s="2348"/>
      <c r="S178" s="2348"/>
      <c r="T178" s="2422"/>
      <c r="U178" s="1031"/>
      <c r="V178" s="1031"/>
      <c r="W178" s="1682"/>
    </row>
    <row r="179" spans="1:23" s="649" customFormat="1">
      <c r="A179" s="2362"/>
      <c r="B179" s="649" t="s">
        <v>709</v>
      </c>
      <c r="C179" s="649" t="s">
        <v>835</v>
      </c>
      <c r="D179" s="54">
        <v>13</v>
      </c>
      <c r="E179" s="2374">
        <v>44432</v>
      </c>
      <c r="H179" s="68" t="s">
        <v>811</v>
      </c>
      <c r="I179" s="655" t="s">
        <v>811</v>
      </c>
      <c r="J179" s="2363"/>
      <c r="K179" s="2438"/>
      <c r="L179" s="2348"/>
      <c r="M179" s="663"/>
      <c r="N179" s="2348"/>
      <c r="P179" s="2348"/>
      <c r="Q179" s="2416"/>
      <c r="R179" s="2348"/>
      <c r="S179" s="2348"/>
      <c r="T179" s="2422"/>
      <c r="U179" s="1031"/>
      <c r="V179" s="1031"/>
      <c r="W179" s="1682"/>
    </row>
    <row r="180" spans="1:23" s="649" customFormat="1">
      <c r="A180" s="2362"/>
      <c r="B180" s="649" t="s">
        <v>709</v>
      </c>
      <c r="C180" s="649" t="s">
        <v>835</v>
      </c>
      <c r="D180" s="54">
        <v>14</v>
      </c>
      <c r="E180" s="2374">
        <v>44432</v>
      </c>
      <c r="H180" s="68" t="s">
        <v>811</v>
      </c>
      <c r="I180" s="655" t="s">
        <v>811</v>
      </c>
      <c r="J180" s="2363"/>
      <c r="K180" s="2438"/>
      <c r="L180" s="2348"/>
      <c r="M180" s="663"/>
      <c r="N180" s="2348"/>
      <c r="P180" s="2348"/>
      <c r="Q180" s="2416"/>
      <c r="R180" s="2348"/>
      <c r="S180" s="2348"/>
      <c r="T180" s="2422"/>
      <c r="U180" s="1031"/>
      <c r="V180" s="1031"/>
      <c r="W180" s="1682"/>
    </row>
    <row r="181" spans="1:23" s="649" customFormat="1">
      <c r="A181" s="2362"/>
      <c r="B181" s="649" t="s">
        <v>709</v>
      </c>
      <c r="C181" s="649" t="s">
        <v>835</v>
      </c>
      <c r="D181" s="54">
        <v>15</v>
      </c>
      <c r="E181" s="2374">
        <v>44432</v>
      </c>
      <c r="H181" s="68" t="s">
        <v>811</v>
      </c>
      <c r="I181" s="655" t="s">
        <v>811</v>
      </c>
      <c r="J181" s="2363"/>
      <c r="K181" s="2438"/>
      <c r="L181" s="2348"/>
      <c r="M181" s="663"/>
      <c r="N181" s="2348"/>
      <c r="P181" s="2348"/>
      <c r="Q181" s="2416"/>
      <c r="R181" s="2348"/>
      <c r="S181" s="2348"/>
      <c r="T181" s="2422"/>
      <c r="U181" s="1031"/>
      <c r="V181" s="1031"/>
      <c r="W181" s="1682"/>
    </row>
    <row r="182" spans="1:23" s="649" customFormat="1">
      <c r="A182" s="2362"/>
      <c r="B182" s="649" t="s">
        <v>709</v>
      </c>
      <c r="C182" s="649" t="s">
        <v>835</v>
      </c>
      <c r="D182" s="54">
        <v>16</v>
      </c>
      <c r="E182" s="2374">
        <v>44432</v>
      </c>
      <c r="H182" s="68" t="s">
        <v>811</v>
      </c>
      <c r="I182" s="655" t="s">
        <v>811</v>
      </c>
      <c r="J182" s="2363"/>
      <c r="K182" s="2438"/>
      <c r="L182" s="2348"/>
      <c r="M182" s="663"/>
      <c r="N182" s="2348"/>
      <c r="P182" s="2348"/>
      <c r="Q182" s="2416"/>
      <c r="R182" s="2348"/>
      <c r="S182" s="2348"/>
      <c r="T182" s="2422"/>
      <c r="U182" s="1031"/>
      <c r="V182" s="1031"/>
      <c r="W182" s="1682"/>
    </row>
    <row r="183" spans="1:23" s="649" customFormat="1">
      <c r="A183" s="2362"/>
      <c r="B183" s="649" t="s">
        <v>709</v>
      </c>
      <c r="C183" s="649" t="s">
        <v>835</v>
      </c>
      <c r="D183" s="54">
        <v>17</v>
      </c>
      <c r="E183" s="2374">
        <v>44432</v>
      </c>
      <c r="H183" s="68" t="s">
        <v>811</v>
      </c>
      <c r="I183" s="655" t="s">
        <v>811</v>
      </c>
      <c r="J183" s="2363"/>
      <c r="K183" s="2438"/>
      <c r="L183" s="2348"/>
      <c r="M183" s="663"/>
      <c r="N183" s="2348"/>
      <c r="P183" s="2348"/>
      <c r="Q183" s="2416"/>
      <c r="R183" s="2348"/>
      <c r="S183" s="2348"/>
      <c r="T183" s="2422"/>
      <c r="U183" s="1031"/>
      <c r="V183" s="1031"/>
      <c r="W183" s="1682"/>
    </row>
    <row r="184" spans="1:23" s="649" customFormat="1">
      <c r="A184" s="2362"/>
      <c r="B184" s="649" t="s">
        <v>709</v>
      </c>
      <c r="C184" s="649" t="s">
        <v>835</v>
      </c>
      <c r="D184" s="54">
        <v>18</v>
      </c>
      <c r="E184" s="2374">
        <v>44432</v>
      </c>
      <c r="H184" s="68" t="s">
        <v>811</v>
      </c>
      <c r="I184" s="655" t="s">
        <v>811</v>
      </c>
      <c r="J184" s="2363"/>
      <c r="K184" s="2438"/>
      <c r="L184" s="2348"/>
      <c r="M184" s="663"/>
      <c r="N184" s="2348"/>
      <c r="P184" s="2348"/>
      <c r="Q184" s="2416"/>
      <c r="R184" s="2348"/>
      <c r="S184" s="2348"/>
      <c r="T184" s="2422"/>
      <c r="U184" s="1031"/>
      <c r="V184" s="1031"/>
      <c r="W184" s="1682"/>
    </row>
    <row r="185" spans="1:23" s="649" customFormat="1">
      <c r="A185" s="2362"/>
      <c r="B185" s="649" t="s">
        <v>709</v>
      </c>
      <c r="C185" s="649" t="s">
        <v>835</v>
      </c>
      <c r="D185" s="54">
        <v>19</v>
      </c>
      <c r="E185" s="2374">
        <v>44432</v>
      </c>
      <c r="H185" s="68" t="s">
        <v>811</v>
      </c>
      <c r="I185" s="655" t="s">
        <v>811</v>
      </c>
      <c r="J185" s="2363"/>
      <c r="K185" s="2438"/>
      <c r="L185" s="2348"/>
      <c r="M185" s="663"/>
      <c r="N185" s="2348"/>
      <c r="P185" s="2348"/>
      <c r="Q185" s="2416"/>
      <c r="R185" s="2348"/>
      <c r="S185" s="2348"/>
      <c r="T185" s="2422"/>
      <c r="U185" s="1031"/>
      <c r="V185" s="1031"/>
      <c r="W185" s="1682"/>
    </row>
    <row r="186" spans="1:23" s="649" customFormat="1">
      <c r="A186" s="2362"/>
      <c r="B186" s="649" t="s">
        <v>709</v>
      </c>
      <c r="C186" s="649" t="s">
        <v>835</v>
      </c>
      <c r="D186" s="54">
        <v>20</v>
      </c>
      <c r="E186" s="2374">
        <v>44432</v>
      </c>
      <c r="H186" s="68">
        <v>2.5000000000000001E-2</v>
      </c>
      <c r="I186" s="655">
        <v>0.38402329935510704</v>
      </c>
      <c r="J186" s="2363">
        <f t="shared" si="17"/>
        <v>11.894737674225086</v>
      </c>
      <c r="K186" s="2438"/>
      <c r="L186" s="2348"/>
      <c r="M186" s="663"/>
      <c r="N186" s="2348"/>
      <c r="P186" s="2348"/>
      <c r="Q186" s="2416"/>
      <c r="R186" s="2348"/>
      <c r="S186" s="2348"/>
      <c r="T186" s="2422"/>
      <c r="U186" s="1031"/>
      <c r="V186" s="1031"/>
      <c r="W186" s="1682"/>
    </row>
    <row r="187" spans="1:23" s="649" customFormat="1">
      <c r="A187" s="2362"/>
      <c r="B187" s="649" t="s">
        <v>709</v>
      </c>
      <c r="C187" s="649" t="s">
        <v>838</v>
      </c>
      <c r="D187" s="54">
        <v>0.5</v>
      </c>
      <c r="E187" s="2374">
        <v>44425</v>
      </c>
      <c r="F187" s="649" t="s">
        <v>839</v>
      </c>
      <c r="H187" s="68">
        <v>1.1948571428571431</v>
      </c>
      <c r="I187" s="655">
        <v>0.44802718258095825</v>
      </c>
      <c r="J187" s="2363">
        <f t="shared" si="17"/>
        <v>13.877193953262601</v>
      </c>
      <c r="K187" s="2438"/>
      <c r="L187" s="2348"/>
      <c r="N187" s="2348"/>
      <c r="P187" s="2348"/>
      <c r="Q187" s="2416"/>
      <c r="R187" s="2348"/>
      <c r="S187" s="2348"/>
      <c r="T187" s="2422"/>
      <c r="U187" s="1031"/>
      <c r="V187" s="1031"/>
      <c r="W187" s="1682"/>
    </row>
    <row r="188" spans="1:23" s="649" customFormat="1" ht="16.2" thickBot="1">
      <c r="A188" s="2375"/>
      <c r="B188" s="2376" t="s">
        <v>709</v>
      </c>
      <c r="C188" s="2376" t="s">
        <v>840</v>
      </c>
      <c r="D188" s="2377">
        <v>0.5</v>
      </c>
      <c r="E188" s="2378">
        <v>44425</v>
      </c>
      <c r="F188" s="2376" t="s">
        <v>839</v>
      </c>
      <c r="G188" s="2376"/>
      <c r="H188" s="2379">
        <v>0.99571428571428588</v>
      </c>
      <c r="I188" s="2380">
        <v>0.32001941612925588</v>
      </c>
      <c r="J188" s="2381">
        <f t="shared" si="17"/>
        <v>9.9122813951875717</v>
      </c>
      <c r="K188" s="2459"/>
      <c r="L188" s="2384"/>
      <c r="M188" s="2376"/>
      <c r="N188" s="2384"/>
      <c r="O188" s="2376"/>
      <c r="P188" s="2384"/>
      <c r="Q188" s="2428"/>
      <c r="R188" s="2384"/>
      <c r="S188" s="2384"/>
      <c r="T188" s="2429"/>
      <c r="U188" s="1031"/>
      <c r="V188" s="1031"/>
      <c r="W188" s="1682"/>
    </row>
    <row r="189" spans="1:23">
      <c r="A189" s="1262" t="s">
        <v>842</v>
      </c>
      <c r="C189" s="27"/>
      <c r="D189" s="27"/>
      <c r="E189" s="27"/>
      <c r="F189" s="47"/>
      <c r="G189" s="173"/>
      <c r="H189" s="173"/>
      <c r="I189" s="27"/>
      <c r="J189" s="27"/>
      <c r="K189" s="1275"/>
      <c r="M189" s="952"/>
      <c r="O189" s="800"/>
      <c r="Q189" s="2403"/>
      <c r="R189" s="1310"/>
      <c r="S189" s="2405"/>
      <c r="T189" s="2391"/>
      <c r="U189" s="1330"/>
    </row>
    <row r="190" spans="1:23" ht="43.2">
      <c r="A190" s="983" t="s">
        <v>843</v>
      </c>
      <c r="B190" s="815" t="s">
        <v>1048</v>
      </c>
      <c r="C190" s="815" t="s">
        <v>845</v>
      </c>
      <c r="D190" s="815" t="s">
        <v>846</v>
      </c>
      <c r="E190" s="873" t="s">
        <v>786</v>
      </c>
      <c r="F190" s="815" t="s">
        <v>847</v>
      </c>
      <c r="G190" s="815" t="s">
        <v>848</v>
      </c>
      <c r="H190" s="877" t="s">
        <v>849</v>
      </c>
      <c r="I190" s="878" t="s">
        <v>850</v>
      </c>
      <c r="J190" s="878" t="s">
        <v>851</v>
      </c>
      <c r="K190" s="1267" t="s">
        <v>792</v>
      </c>
      <c r="L190" s="1305" t="s">
        <v>474</v>
      </c>
      <c r="M190" s="1252" t="s">
        <v>793</v>
      </c>
      <c r="N190" s="1305" t="s">
        <v>483</v>
      </c>
      <c r="O190" s="1252" t="s">
        <v>794</v>
      </c>
      <c r="P190" s="1305" t="s">
        <v>480</v>
      </c>
      <c r="Q190" s="2385" t="s">
        <v>795</v>
      </c>
      <c r="R190" s="2386" t="s">
        <v>796</v>
      </c>
      <c r="S190" s="2387" t="s">
        <v>797</v>
      </c>
      <c r="T190" s="2388" t="s">
        <v>798</v>
      </c>
    </row>
    <row r="191" spans="1:23">
      <c r="A191" s="976" t="s">
        <v>93</v>
      </c>
      <c r="B191" s="629" t="s">
        <v>852</v>
      </c>
      <c r="C191" s="591" t="s">
        <v>395</v>
      </c>
      <c r="D191" s="18">
        <v>0.5</v>
      </c>
      <c r="E191" s="816">
        <v>42963</v>
      </c>
      <c r="F191" s="18">
        <v>13.6</v>
      </c>
      <c r="G191" s="18">
        <v>3.5</v>
      </c>
      <c r="H191" s="24">
        <v>3.7763713080168779</v>
      </c>
      <c r="I191" s="28">
        <v>0.56280654784395434</v>
      </c>
      <c r="J191" s="24">
        <f>I191*30.973762</f>
        <v>17.432236064960254</v>
      </c>
      <c r="K191" s="1271">
        <f>AVERAGE(G191:G203)</f>
        <v>3.5</v>
      </c>
      <c r="L191" s="594">
        <f t="shared" si="18"/>
        <v>41.926450779423959</v>
      </c>
      <c r="M191" s="166">
        <f>AVERAGE(H191:H203)</f>
        <v>9.1841350210970472</v>
      </c>
      <c r="N191" s="594">
        <f t="shared" si="19"/>
        <v>52.32319935970218</v>
      </c>
      <c r="O191" s="166">
        <f>AVERAGE(J191:J203)</f>
        <v>50.417839206246285</v>
      </c>
      <c r="P191" s="594">
        <f t="shared" si="20"/>
        <v>60.708998830640965</v>
      </c>
      <c r="Q191" s="2389">
        <f t="shared" ref="Q191:Q220" si="21">AVERAGE(L191,N191,P191)</f>
        <v>51.652882989922375</v>
      </c>
      <c r="R191" s="594">
        <f>AVERAGE(Q191:Q264)</f>
        <v>53.877323936828773</v>
      </c>
      <c r="S191" s="594" t="s">
        <v>374</v>
      </c>
      <c r="T191" s="2393" t="str">
        <f>IF(_xlfn.NUMBERVALUE(R191), IF(R191&lt;50, "Acceptable; Ongoing Protection is Required", "Unacceptable; Immediate Restoration is Required"), " ")</f>
        <v>Unacceptable; Immediate Restoration is Required</v>
      </c>
    </row>
    <row r="192" spans="1:23">
      <c r="A192" s="976" t="s">
        <v>93</v>
      </c>
      <c r="B192" s="629" t="s">
        <v>852</v>
      </c>
      <c r="C192" s="591" t="s">
        <v>395</v>
      </c>
      <c r="D192" s="18">
        <v>1</v>
      </c>
      <c r="E192" s="816">
        <v>42963</v>
      </c>
      <c r="F192" s="823"/>
      <c r="G192" s="823"/>
      <c r="H192" s="824"/>
      <c r="I192" s="826"/>
      <c r="J192" s="823"/>
      <c r="K192" s="1271"/>
      <c r="Q192" s="2389"/>
      <c r="T192" s="2393"/>
    </row>
    <row r="193" spans="1:53">
      <c r="A193" s="976" t="s">
        <v>93</v>
      </c>
      <c r="B193" s="629" t="s">
        <v>852</v>
      </c>
      <c r="C193" s="591" t="s">
        <v>395</v>
      </c>
      <c r="D193" s="18">
        <v>2</v>
      </c>
      <c r="E193" s="816">
        <v>42963</v>
      </c>
      <c r="F193" s="823"/>
      <c r="G193" s="823"/>
      <c r="H193" s="824"/>
      <c r="I193" s="826"/>
      <c r="J193" s="823"/>
      <c r="K193" s="1271"/>
      <c r="Q193" s="2389"/>
      <c r="T193" s="2393"/>
    </row>
    <row r="194" spans="1:53">
      <c r="A194" s="976" t="s">
        <v>93</v>
      </c>
      <c r="B194" s="629" t="s">
        <v>852</v>
      </c>
      <c r="C194" s="591" t="s">
        <v>395</v>
      </c>
      <c r="D194" s="18">
        <v>3</v>
      </c>
      <c r="E194" s="816">
        <v>42963</v>
      </c>
      <c r="F194" s="823"/>
      <c r="G194" s="823"/>
      <c r="H194" s="24">
        <v>4.6373839662447267</v>
      </c>
      <c r="I194" s="28">
        <v>0.31657868316222437</v>
      </c>
      <c r="J194" s="24">
        <f>I194*30.973762</f>
        <v>9.805632786540146</v>
      </c>
      <c r="K194" s="1271"/>
      <c r="Q194" s="2389"/>
      <c r="T194" s="2393"/>
    </row>
    <row r="195" spans="1:53">
      <c r="A195" s="976" t="s">
        <v>93</v>
      </c>
      <c r="B195" s="629" t="s">
        <v>852</v>
      </c>
      <c r="C195" s="591" t="s">
        <v>395</v>
      </c>
      <c r="D195" s="18">
        <v>4</v>
      </c>
      <c r="E195" s="816">
        <v>42963</v>
      </c>
      <c r="F195" s="823"/>
      <c r="G195" s="823"/>
      <c r="H195" s="824"/>
      <c r="I195" s="826"/>
      <c r="J195" s="823"/>
      <c r="K195" s="1271"/>
      <c r="Q195" s="2389"/>
      <c r="T195" s="2393"/>
    </row>
    <row r="196" spans="1:53">
      <c r="A196" s="976" t="s">
        <v>93</v>
      </c>
      <c r="B196" s="629" t="s">
        <v>852</v>
      </c>
      <c r="C196" s="591" t="s">
        <v>395</v>
      </c>
      <c r="D196" s="18">
        <v>5</v>
      </c>
      <c r="E196" s="816">
        <v>42963</v>
      </c>
      <c r="F196" s="823"/>
      <c r="G196" s="823"/>
      <c r="H196" s="824"/>
      <c r="I196" s="826"/>
      <c r="J196" s="823"/>
      <c r="K196" s="1271"/>
      <c r="Q196" s="2389"/>
      <c r="T196" s="2393"/>
    </row>
    <row r="197" spans="1:53">
      <c r="A197" s="976" t="s">
        <v>93</v>
      </c>
      <c r="B197" s="629" t="s">
        <v>852</v>
      </c>
      <c r="C197" s="591" t="s">
        <v>395</v>
      </c>
      <c r="D197" s="18">
        <v>6</v>
      </c>
      <c r="E197" s="816">
        <v>42963</v>
      </c>
      <c r="F197" s="823"/>
      <c r="G197" s="823"/>
      <c r="H197" s="824"/>
      <c r="I197" s="826"/>
      <c r="J197" s="823"/>
      <c r="K197" s="1271"/>
      <c r="Q197" s="2389"/>
      <c r="T197" s="2393"/>
    </row>
    <row r="198" spans="1:53">
      <c r="A198" s="976" t="s">
        <v>93</v>
      </c>
      <c r="B198" s="629" t="s">
        <v>852</v>
      </c>
      <c r="C198" s="591" t="s">
        <v>395</v>
      </c>
      <c r="D198" s="18">
        <v>7</v>
      </c>
      <c r="E198" s="816">
        <v>42963</v>
      </c>
      <c r="F198" s="823"/>
      <c r="G198" s="823"/>
      <c r="H198" s="824"/>
      <c r="I198" s="826"/>
      <c r="J198" s="823"/>
      <c r="K198" s="1271"/>
      <c r="Q198" s="2389"/>
      <c r="T198" s="2393"/>
    </row>
    <row r="199" spans="1:53">
      <c r="A199" s="976" t="s">
        <v>93</v>
      </c>
      <c r="B199" s="629" t="s">
        <v>852</v>
      </c>
      <c r="C199" s="591" t="s">
        <v>395</v>
      </c>
      <c r="D199" s="18">
        <v>8</v>
      </c>
      <c r="E199" s="816">
        <v>42963</v>
      </c>
      <c r="F199" s="823"/>
      <c r="G199" s="823"/>
      <c r="H199" s="824"/>
      <c r="I199" s="826"/>
      <c r="J199" s="823"/>
      <c r="K199" s="1271"/>
      <c r="Q199" s="2389"/>
      <c r="T199" s="2393"/>
    </row>
    <row r="200" spans="1:53">
      <c r="A200" s="976" t="s">
        <v>93</v>
      </c>
      <c r="B200" s="629" t="s">
        <v>852</v>
      </c>
      <c r="C200" s="591" t="s">
        <v>395</v>
      </c>
      <c r="D200" s="18">
        <v>9</v>
      </c>
      <c r="E200" s="816">
        <v>42963</v>
      </c>
      <c r="F200" s="823"/>
      <c r="G200" s="823"/>
      <c r="H200" s="24">
        <v>26.28354430379747</v>
      </c>
      <c r="I200" s="28">
        <v>0.83030785353889347</v>
      </c>
      <c r="J200" s="24">
        <f>I200*30.973762</f>
        <v>25.717757842244545</v>
      </c>
      <c r="K200" s="1271"/>
      <c r="Q200" s="2389"/>
      <c r="T200" s="2393"/>
    </row>
    <row r="201" spans="1:53">
      <c r="A201" s="976" t="s">
        <v>93</v>
      </c>
      <c r="B201" s="629" t="s">
        <v>852</v>
      </c>
      <c r="C201" s="591" t="s">
        <v>395</v>
      </c>
      <c r="D201" s="18">
        <v>10</v>
      </c>
      <c r="E201" s="816">
        <v>42963</v>
      </c>
      <c r="F201" s="823"/>
      <c r="G201" s="823"/>
      <c r="H201" s="824"/>
      <c r="I201" s="826"/>
      <c r="J201" s="828"/>
      <c r="K201" s="1271"/>
      <c r="Q201" s="2389"/>
      <c r="T201" s="2393"/>
    </row>
    <row r="202" spans="1:53">
      <c r="A202" s="976" t="s">
        <v>93</v>
      </c>
      <c r="B202" s="629" t="s">
        <v>852</v>
      </c>
      <c r="C202" s="591" t="s">
        <v>395</v>
      </c>
      <c r="D202" s="18">
        <v>11</v>
      </c>
      <c r="E202" s="816">
        <v>42963</v>
      </c>
      <c r="F202" s="823"/>
      <c r="G202" s="823"/>
      <c r="H202" s="824"/>
      <c r="I202" s="826"/>
      <c r="J202" s="828"/>
      <c r="K202" s="1271"/>
      <c r="Q202" s="2389"/>
      <c r="T202" s="2393"/>
    </row>
    <row r="203" spans="1:53">
      <c r="A203" s="976" t="s">
        <v>93</v>
      </c>
      <c r="B203" s="629" t="s">
        <v>852</v>
      </c>
      <c r="C203" s="591" t="s">
        <v>395</v>
      </c>
      <c r="D203" s="18">
        <v>13</v>
      </c>
      <c r="E203" s="816">
        <v>42963</v>
      </c>
      <c r="F203" s="823"/>
      <c r="G203" s="823"/>
      <c r="H203" s="24">
        <v>2.0392405063291141</v>
      </c>
      <c r="I203" s="28">
        <v>4.8013454139422977</v>
      </c>
      <c r="J203" s="24">
        <f>I203*30.973762</f>
        <v>148.71573013124021</v>
      </c>
      <c r="K203" s="1271"/>
      <c r="Q203" s="2389"/>
      <c r="T203" s="2393"/>
    </row>
    <row r="204" spans="1:53">
      <c r="A204" s="976"/>
      <c r="B204" s="629"/>
      <c r="C204" s="629"/>
      <c r="D204" s="591"/>
      <c r="E204" s="591"/>
      <c r="F204" s="815"/>
      <c r="G204" s="815"/>
      <c r="H204" s="18"/>
      <c r="I204" s="817"/>
      <c r="J204" s="817"/>
      <c r="K204" s="1276"/>
      <c r="M204" s="823"/>
      <c r="O204" s="823"/>
      <c r="Q204" s="2389"/>
      <c r="R204" s="2406"/>
      <c r="S204" s="1112"/>
      <c r="T204" s="2407"/>
      <c r="U204" s="1229"/>
      <c r="V204" s="2433"/>
      <c r="W204" s="2445"/>
      <c r="X204" s="817"/>
      <c r="Y204" s="24"/>
      <c r="Z204" s="24"/>
      <c r="AA204" s="607"/>
      <c r="AB204" s="821"/>
      <c r="AC204" s="821"/>
      <c r="AD204" s="821"/>
      <c r="AE204" s="822"/>
      <c r="AF204" s="371"/>
      <c r="AG204" s="821"/>
      <c r="AH204" s="821"/>
      <c r="AI204" s="821"/>
      <c r="AJ204" s="821"/>
      <c r="AK204" s="821"/>
      <c r="AL204" s="821"/>
      <c r="AM204" s="821"/>
      <c r="AN204" s="821"/>
      <c r="AO204" s="773"/>
      <c r="AP204" s="773"/>
      <c r="AQ204" s="773"/>
      <c r="AR204" s="773"/>
      <c r="AS204" s="773"/>
      <c r="AT204" s="773"/>
      <c r="AU204" s="49"/>
      <c r="AV204" s="49"/>
      <c r="AW204" s="27"/>
      <c r="AX204" s="27"/>
      <c r="AY204" s="27"/>
      <c r="AZ204" s="27"/>
      <c r="BA204" s="27"/>
    </row>
    <row r="205" spans="1:53" ht="31.2">
      <c r="B205" s="980" t="s">
        <v>20</v>
      </c>
      <c r="C205" s="629" t="s">
        <v>701</v>
      </c>
      <c r="D205" s="629" t="s">
        <v>846</v>
      </c>
      <c r="E205" s="959" t="s">
        <v>786</v>
      </c>
      <c r="F205" s="815" t="s">
        <v>806</v>
      </c>
      <c r="G205" s="815" t="s">
        <v>807</v>
      </c>
      <c r="H205" s="629" t="s">
        <v>808</v>
      </c>
      <c r="I205" s="827" t="s">
        <v>809</v>
      </c>
      <c r="J205" t="s">
        <v>810</v>
      </c>
      <c r="K205" s="1267" t="s">
        <v>792</v>
      </c>
      <c r="L205" s="1305" t="s">
        <v>474</v>
      </c>
      <c r="M205" s="1252" t="s">
        <v>793</v>
      </c>
      <c r="N205" s="1305" t="s">
        <v>483</v>
      </c>
      <c r="O205" s="1252" t="s">
        <v>794</v>
      </c>
      <c r="P205" s="1305" t="s">
        <v>480</v>
      </c>
      <c r="Q205" s="2394"/>
      <c r="R205" s="2408"/>
      <c r="S205" s="2408"/>
      <c r="T205" s="2409"/>
      <c r="U205" s="1336"/>
      <c r="V205" s="1336"/>
      <c r="W205" s="2446"/>
      <c r="X205" s="776"/>
      <c r="Y205" s="776"/>
      <c r="Z205" s="776"/>
      <c r="AA205" s="776"/>
      <c r="AB205" s="776"/>
      <c r="AC205" s="776"/>
      <c r="AD205" s="776"/>
      <c r="AE205" s="776"/>
      <c r="AF205" s="776"/>
      <c r="AG205" s="776"/>
      <c r="AH205" s="776"/>
      <c r="AI205" s="776"/>
      <c r="AJ205" s="776"/>
      <c r="AK205" s="776"/>
      <c r="AL205" s="776"/>
      <c r="AM205" s="776"/>
      <c r="AN205" s="776"/>
    </row>
    <row r="206" spans="1:53">
      <c r="B206" s="108" t="s">
        <v>853</v>
      </c>
      <c r="C206" s="27" t="s">
        <v>842</v>
      </c>
      <c r="D206" s="27">
        <v>0.5</v>
      </c>
      <c r="E206" s="139">
        <v>43335</v>
      </c>
      <c r="F206" s="27">
        <v>14.2</v>
      </c>
      <c r="G206" s="27">
        <v>3.55</v>
      </c>
      <c r="H206" s="24">
        <v>5.1547468354430377</v>
      </c>
      <c r="I206" s="24">
        <v>0.65322661484933409</v>
      </c>
      <c r="J206">
        <f t="shared" ref="J206:J264" si="22">IF(AND(I206&gt;0),  I206*30.974," ")</f>
        <v>20.233041168343274</v>
      </c>
      <c r="K206" s="1271">
        <f>AVERAGE(G206:G217)</f>
        <v>3.55</v>
      </c>
      <c r="L206" s="594">
        <f t="shared" ref="L206:L251" si="23">10*(6-(LN(K206)/LN(2)))</f>
        <v>41.721809753826804</v>
      </c>
      <c r="M206" s="166">
        <f>AVERAGE(H206:H217)</f>
        <v>5.9625316455696193</v>
      </c>
      <c r="N206" s="594">
        <f t="shared" ref="N206:N251" si="24">10*(6-((2.04-0.68*LN(M206))/LN(2)))</f>
        <v>48.085311288980407</v>
      </c>
      <c r="O206">
        <f>AVERAGE(J206:J217)</f>
        <v>163.36753885984132</v>
      </c>
      <c r="P206" s="594">
        <f t="shared" ref="P206:P251" si="25">10*(6-(LN(48/O206)/LN(2)))</f>
        <v>77.670150374188424</v>
      </c>
      <c r="Q206" s="2389">
        <f t="shared" si="21"/>
        <v>55.82575713899854</v>
      </c>
      <c r="T206" s="2393"/>
      <c r="W206" s="2447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</row>
    <row r="207" spans="1:53">
      <c r="B207" s="108" t="s">
        <v>853</v>
      </c>
      <c r="C207" s="27" t="s">
        <v>842</v>
      </c>
      <c r="D207" s="27">
        <v>1</v>
      </c>
      <c r="E207" s="139">
        <v>43335</v>
      </c>
      <c r="F207" s="27"/>
      <c r="G207" s="27"/>
      <c r="H207" s="27" t="s">
        <v>811</v>
      </c>
      <c r="I207" s="24" t="s">
        <v>811</v>
      </c>
      <c r="K207" s="1271"/>
      <c r="Q207" s="2389"/>
      <c r="T207" s="2393"/>
      <c r="W207" s="2447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  <c r="AN207" s="154"/>
    </row>
    <row r="208" spans="1:53">
      <c r="B208" s="108" t="s">
        <v>853</v>
      </c>
      <c r="C208" s="27" t="s">
        <v>842</v>
      </c>
      <c r="D208" s="27">
        <v>2</v>
      </c>
      <c r="E208" s="139">
        <v>43335</v>
      </c>
      <c r="F208" s="27"/>
      <c r="G208" s="27"/>
      <c r="H208" s="27" t="s">
        <v>811</v>
      </c>
      <c r="I208" s="24" t="s">
        <v>811</v>
      </c>
      <c r="K208" s="1271"/>
      <c r="Q208" s="2389"/>
      <c r="T208" s="2393"/>
      <c r="W208" s="2447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  <c r="AN208" s="154"/>
    </row>
    <row r="209" spans="1:60">
      <c r="B209" s="108" t="s">
        <v>853</v>
      </c>
      <c r="C209" s="27" t="s">
        <v>842</v>
      </c>
      <c r="D209" s="27">
        <v>3</v>
      </c>
      <c r="E209" s="139">
        <v>43335</v>
      </c>
      <c r="F209" s="27"/>
      <c r="G209" s="27"/>
      <c r="H209" s="24">
        <v>4.9621518987341773</v>
      </c>
      <c r="I209" s="24">
        <v>0.65322661484933409</v>
      </c>
      <c r="J209">
        <f t="shared" si="22"/>
        <v>20.233041168343274</v>
      </c>
      <c r="K209" s="1271"/>
      <c r="Q209" s="2389"/>
      <c r="T209" s="2393"/>
      <c r="W209" s="2447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  <c r="AN209" s="154"/>
    </row>
    <row r="210" spans="1:60">
      <c r="B210" s="108" t="s">
        <v>853</v>
      </c>
      <c r="C210" s="27" t="s">
        <v>842</v>
      </c>
      <c r="D210" s="27">
        <v>4</v>
      </c>
      <c r="E210" s="139">
        <v>43335</v>
      </c>
      <c r="F210" s="27"/>
      <c r="G210" s="27"/>
      <c r="H210" s="27" t="s">
        <v>811</v>
      </c>
      <c r="I210" s="24" t="s">
        <v>811</v>
      </c>
      <c r="K210" s="1271"/>
      <c r="Q210" s="2389"/>
      <c r="T210" s="2393"/>
      <c r="W210" s="2447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  <c r="AN210" s="154"/>
    </row>
    <row r="211" spans="1:60">
      <c r="B211" s="108" t="s">
        <v>853</v>
      </c>
      <c r="C211" s="27" t="s">
        <v>842</v>
      </c>
      <c r="D211" s="27">
        <v>5</v>
      </c>
      <c r="E211" s="139">
        <v>43335</v>
      </c>
      <c r="F211" s="27"/>
      <c r="G211" s="27"/>
      <c r="H211" s="27" t="s">
        <v>811</v>
      </c>
      <c r="I211" s="24" t="s">
        <v>811</v>
      </c>
      <c r="K211" s="1271"/>
      <c r="Q211" s="2389"/>
      <c r="T211" s="2393"/>
      <c r="W211" s="2447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  <c r="AN211" s="154"/>
    </row>
    <row r="212" spans="1:60">
      <c r="B212" s="108" t="s">
        <v>853</v>
      </c>
      <c r="C212" s="27" t="s">
        <v>842</v>
      </c>
      <c r="D212" s="27">
        <v>6</v>
      </c>
      <c r="E212" s="139">
        <v>43335</v>
      </c>
      <c r="F212" s="27"/>
      <c r="G212" s="27"/>
      <c r="H212" s="27" t="s">
        <v>811</v>
      </c>
      <c r="I212" s="24" t="s">
        <v>811</v>
      </c>
      <c r="K212" s="1271"/>
      <c r="Q212" s="2389"/>
      <c r="T212" s="2393"/>
      <c r="W212" s="2447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  <c r="AN212" s="154"/>
    </row>
    <row r="213" spans="1:60">
      <c r="B213" s="108" t="s">
        <v>853</v>
      </c>
      <c r="C213" s="27" t="s">
        <v>842</v>
      </c>
      <c r="D213" s="27">
        <v>7</v>
      </c>
      <c r="E213" s="139">
        <v>43335</v>
      </c>
      <c r="F213" s="27"/>
      <c r="G213" s="27"/>
      <c r="H213" s="27" t="s">
        <v>811</v>
      </c>
      <c r="I213" s="24" t="s">
        <v>811</v>
      </c>
      <c r="K213" s="1271"/>
      <c r="Q213" s="2389"/>
      <c r="T213" s="2393"/>
      <c r="W213" s="2447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  <c r="AN213" s="154"/>
    </row>
    <row r="214" spans="1:60">
      <c r="B214" s="108" t="s">
        <v>853</v>
      </c>
      <c r="C214" s="27" t="s">
        <v>842</v>
      </c>
      <c r="D214" s="27">
        <v>8</v>
      </c>
      <c r="E214" s="139">
        <v>43335</v>
      </c>
      <c r="F214" s="27"/>
      <c r="G214" s="27"/>
      <c r="H214" s="27" t="s">
        <v>811</v>
      </c>
      <c r="I214" s="24" t="s">
        <v>811</v>
      </c>
      <c r="K214" s="1271"/>
      <c r="Q214" s="2389"/>
      <c r="T214" s="2393"/>
      <c r="W214" s="2447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  <c r="AN214" s="154"/>
    </row>
    <row r="215" spans="1:60">
      <c r="B215" s="108" t="s">
        <v>853</v>
      </c>
      <c r="C215" s="27" t="s">
        <v>842</v>
      </c>
      <c r="D215" s="27">
        <v>9</v>
      </c>
      <c r="E215" s="139">
        <v>43335</v>
      </c>
      <c r="F215" s="27"/>
      <c r="G215" s="27"/>
      <c r="H215" s="24">
        <v>13.708227848101263</v>
      </c>
      <c r="I215" s="24">
        <v>1.0887110247488903</v>
      </c>
      <c r="J215">
        <f t="shared" si="22"/>
        <v>33.721735280572126</v>
      </c>
      <c r="K215" s="1271"/>
      <c r="Q215" s="2389"/>
      <c r="T215" s="2393"/>
      <c r="W215" s="2447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  <c r="AN215" s="154"/>
    </row>
    <row r="216" spans="1:60">
      <c r="B216" s="108" t="s">
        <v>853</v>
      </c>
      <c r="C216" s="27" t="s">
        <v>842</v>
      </c>
      <c r="D216" s="27">
        <v>10</v>
      </c>
      <c r="E216" s="139">
        <v>43335</v>
      </c>
      <c r="F216" s="27"/>
      <c r="G216" s="27"/>
      <c r="H216" s="27" t="s">
        <v>811</v>
      </c>
      <c r="I216" s="24" t="s">
        <v>811</v>
      </c>
      <c r="K216" s="1271"/>
      <c r="Q216" s="2389"/>
      <c r="T216" s="2393"/>
      <c r="W216" s="2447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  <c r="AN216" s="154"/>
    </row>
    <row r="217" spans="1:60">
      <c r="B217" s="108" t="s">
        <v>853</v>
      </c>
      <c r="C217" s="27" t="s">
        <v>842</v>
      </c>
      <c r="D217" s="27">
        <v>13.2</v>
      </c>
      <c r="E217" s="139">
        <v>43335</v>
      </c>
      <c r="F217" s="27"/>
      <c r="G217" s="27"/>
      <c r="H217" s="24">
        <v>2.5000000000000001E-2</v>
      </c>
      <c r="I217" s="68">
        <v>18.702212753344952</v>
      </c>
      <c r="J217">
        <f t="shared" si="22"/>
        <v>579.28233782210657</v>
      </c>
      <c r="K217" s="1271"/>
      <c r="Q217" s="2389"/>
      <c r="T217" s="2393"/>
      <c r="W217" s="2447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  <c r="AN217" s="154"/>
    </row>
    <row r="218" spans="1:60">
      <c r="A218" s="980"/>
      <c r="B218" s="629"/>
      <c r="C218" s="629"/>
      <c r="D218" s="959"/>
      <c r="E218" s="629"/>
      <c r="F218" s="815"/>
      <c r="G218" s="815"/>
      <c r="H218" s="815"/>
      <c r="I218" s="875"/>
      <c r="J218" t="str">
        <f t="shared" si="22"/>
        <v xml:space="preserve"> </v>
      </c>
      <c r="K218" s="1277"/>
      <c r="M218" s="815"/>
      <c r="O218" s="629"/>
      <c r="Q218" s="2389"/>
      <c r="R218" s="1446"/>
      <c r="S218" s="1446"/>
      <c r="T218" s="2410"/>
      <c r="U218" s="1337"/>
      <c r="V218" s="1336"/>
      <c r="W218" s="2448"/>
      <c r="X218" s="832"/>
      <c r="Y218" s="832"/>
      <c r="Z218" s="832"/>
      <c r="AA218" s="832"/>
      <c r="AB218" s="832"/>
      <c r="AC218" s="832"/>
      <c r="AD218" s="832"/>
      <c r="AE218" s="832"/>
      <c r="AF218" s="832"/>
      <c r="AG218" s="832"/>
      <c r="AH218" s="832"/>
      <c r="AI218" s="832"/>
      <c r="AJ218" s="832"/>
      <c r="AK218" s="832"/>
      <c r="AL218" s="832"/>
      <c r="AM218" s="832"/>
      <c r="AN218" s="832"/>
      <c r="AO218" s="832"/>
      <c r="AP218" s="832"/>
      <c r="AQ218" s="776"/>
      <c r="AR218" s="776"/>
      <c r="AS218" s="776"/>
      <c r="AT218" s="776"/>
      <c r="AU218" s="776"/>
      <c r="AV218" s="776"/>
      <c r="AW218" s="776"/>
      <c r="AX218" s="776"/>
      <c r="AY218" s="776"/>
      <c r="AZ218" s="776"/>
      <c r="BA218" s="776"/>
      <c r="BB218" s="776"/>
      <c r="BC218" s="776"/>
      <c r="BD218" s="776"/>
      <c r="BE218" s="776"/>
      <c r="BF218" s="776"/>
      <c r="BG218" s="776"/>
      <c r="BH218" s="776"/>
    </row>
    <row r="219" spans="1:60" ht="31.2">
      <c r="A219" s="976" t="s">
        <v>804</v>
      </c>
      <c r="B219" s="591" t="s">
        <v>20</v>
      </c>
      <c r="C219" s="591" t="s">
        <v>701</v>
      </c>
      <c r="D219" s="946" t="s">
        <v>805</v>
      </c>
      <c r="E219" s="947" t="s">
        <v>786</v>
      </c>
      <c r="F219" s="946" t="s">
        <v>806</v>
      </c>
      <c r="G219" s="946" t="s">
        <v>807</v>
      </c>
      <c r="H219" s="591" t="s">
        <v>808</v>
      </c>
      <c r="I219" s="371" t="s">
        <v>809</v>
      </c>
      <c r="J219" t="s">
        <v>810</v>
      </c>
      <c r="K219" s="1267" t="s">
        <v>792</v>
      </c>
      <c r="L219" s="1305" t="s">
        <v>474</v>
      </c>
      <c r="M219" s="1252" t="s">
        <v>793</v>
      </c>
      <c r="N219" s="1305" t="s">
        <v>483</v>
      </c>
      <c r="O219" s="1252" t="s">
        <v>794</v>
      </c>
      <c r="P219" s="1305" t="s">
        <v>480</v>
      </c>
      <c r="Q219" s="2394"/>
      <c r="T219" s="2393"/>
    </row>
    <row r="220" spans="1:60">
      <c r="A220" s="108">
        <v>59</v>
      </c>
      <c r="B220" t="s">
        <v>709</v>
      </c>
      <c r="C220" t="s">
        <v>842</v>
      </c>
      <c r="D220" s="18">
        <v>0.5</v>
      </c>
      <c r="E220" s="55">
        <v>43699</v>
      </c>
      <c r="F220" s="165">
        <v>13.1</v>
      </c>
      <c r="G220" s="166">
        <v>3.5</v>
      </c>
      <c r="H220" s="24">
        <v>3.2118491139240493</v>
      </c>
      <c r="I220" s="24">
        <v>0.70159154950788882</v>
      </c>
      <c r="J220">
        <f t="shared" si="22"/>
        <v>21.73109665445735</v>
      </c>
      <c r="K220" s="1300">
        <f>AVERAGE(G220:G232)</f>
        <v>3.5</v>
      </c>
      <c r="L220" s="594">
        <f t="shared" si="23"/>
        <v>41.926450779423959</v>
      </c>
      <c r="M220" s="166">
        <f>AVERAGE(H220:H232)</f>
        <v>9.8384234493670899</v>
      </c>
      <c r="N220" s="594">
        <f t="shared" si="24"/>
        <v>52.998325789423021</v>
      </c>
      <c r="O220">
        <f>AVERAGE(J220:J232)</f>
        <v>76.748634652732363</v>
      </c>
      <c r="P220" s="594">
        <f t="shared" si="25"/>
        <v>66.771066795382339</v>
      </c>
      <c r="Q220" s="2389">
        <f t="shared" si="21"/>
        <v>53.898614454743104</v>
      </c>
      <c r="T220" s="2393"/>
    </row>
    <row r="221" spans="1:60">
      <c r="A221" s="108"/>
      <c r="B221" t="s">
        <v>709</v>
      </c>
      <c r="C221" t="s">
        <v>842</v>
      </c>
      <c r="D221" s="18">
        <v>1</v>
      </c>
      <c r="E221" s="55">
        <v>43699</v>
      </c>
      <c r="F221" s="165"/>
      <c r="G221" s="166"/>
      <c r="H221" s="27" t="s">
        <v>811</v>
      </c>
      <c r="I221" s="27" t="s">
        <v>811</v>
      </c>
      <c r="K221" s="1271"/>
      <c r="Q221" s="2389"/>
      <c r="T221" s="2393"/>
    </row>
    <row r="222" spans="1:60">
      <c r="A222" s="108"/>
      <c r="B222" t="s">
        <v>709</v>
      </c>
      <c r="C222" t="s">
        <v>842</v>
      </c>
      <c r="D222" s="18">
        <v>2</v>
      </c>
      <c r="E222" s="55">
        <v>43699</v>
      </c>
      <c r="F222" s="165"/>
      <c r="G222" s="166"/>
      <c r="H222" s="27" t="s">
        <v>811</v>
      </c>
      <c r="I222" s="27" t="s">
        <v>811</v>
      </c>
      <c r="K222" s="1271"/>
      <c r="Q222" s="2389"/>
      <c r="T222" s="2393"/>
    </row>
    <row r="223" spans="1:60">
      <c r="A223" s="108"/>
      <c r="B223" t="s">
        <v>709</v>
      </c>
      <c r="C223" t="s">
        <v>842</v>
      </c>
      <c r="D223" s="18">
        <v>3</v>
      </c>
      <c r="E223" s="55">
        <v>43699</v>
      </c>
      <c r="F223" s="165"/>
      <c r="G223" s="166"/>
      <c r="H223" s="24">
        <v>3.7500046835443022</v>
      </c>
      <c r="I223" s="24">
        <v>0.54302665334257005</v>
      </c>
      <c r="J223">
        <f t="shared" si="22"/>
        <v>16.819707560632764</v>
      </c>
      <c r="K223" s="1271"/>
      <c r="Q223" s="2389"/>
      <c r="T223" s="2393"/>
    </row>
    <row r="224" spans="1:60">
      <c r="A224" s="108"/>
      <c r="B224" t="s">
        <v>709</v>
      </c>
      <c r="C224" t="s">
        <v>842</v>
      </c>
      <c r="D224" s="18">
        <v>4</v>
      </c>
      <c r="E224" s="55">
        <v>43699</v>
      </c>
      <c r="F224" s="165"/>
      <c r="G224" s="166"/>
      <c r="H224" s="27" t="s">
        <v>811</v>
      </c>
      <c r="I224" s="27" t="s">
        <v>811</v>
      </c>
      <c r="K224" s="1271"/>
      <c r="Q224" s="2389"/>
      <c r="T224" s="2393"/>
    </row>
    <row r="225" spans="1:22">
      <c r="A225" s="108"/>
      <c r="B225" t="s">
        <v>709</v>
      </c>
      <c r="C225" t="s">
        <v>842</v>
      </c>
      <c r="D225" s="18">
        <v>5</v>
      </c>
      <c r="E225" s="55">
        <v>43699</v>
      </c>
      <c r="F225" s="165"/>
      <c r="G225" s="166"/>
      <c r="H225" s="27" t="s">
        <v>811</v>
      </c>
      <c r="I225" s="27" t="s">
        <v>811</v>
      </c>
      <c r="K225" s="1271"/>
      <c r="Q225" s="2389"/>
      <c r="T225" s="2393"/>
    </row>
    <row r="226" spans="1:22">
      <c r="A226" s="108"/>
      <c r="B226" t="s">
        <v>709</v>
      </c>
      <c r="C226" t="s">
        <v>842</v>
      </c>
      <c r="D226" s="18">
        <v>6</v>
      </c>
      <c r="E226" s="55">
        <v>43699</v>
      </c>
      <c r="F226" s="165"/>
      <c r="G226" s="166"/>
      <c r="H226" s="27" t="s">
        <v>811</v>
      </c>
      <c r="I226" s="27" t="s">
        <v>811</v>
      </c>
      <c r="K226" s="1271"/>
      <c r="Q226" s="2389"/>
      <c r="T226" s="2393"/>
    </row>
    <row r="227" spans="1:22">
      <c r="A227" s="108"/>
      <c r="B227" t="s">
        <v>709</v>
      </c>
      <c r="C227" t="s">
        <v>842</v>
      </c>
      <c r="D227" s="18">
        <v>7</v>
      </c>
      <c r="E227" s="55">
        <v>43699</v>
      </c>
      <c r="F227" s="165"/>
      <c r="G227" s="166"/>
      <c r="H227" s="27" t="s">
        <v>811</v>
      </c>
      <c r="I227" s="27" t="s">
        <v>811</v>
      </c>
      <c r="K227" s="1271"/>
      <c r="Q227" s="2389"/>
      <c r="T227" s="2393"/>
    </row>
    <row r="228" spans="1:22">
      <c r="A228" s="108"/>
      <c r="B228" t="s">
        <v>709</v>
      </c>
      <c r="C228" t="s">
        <v>842</v>
      </c>
      <c r="D228" s="18">
        <v>8</v>
      </c>
      <c r="E228" s="55">
        <v>43699</v>
      </c>
      <c r="F228" s="165"/>
      <c r="G228" s="166"/>
      <c r="H228" s="27" t="s">
        <v>811</v>
      </c>
      <c r="I228" s="27" t="s">
        <v>811</v>
      </c>
      <c r="K228" s="1271"/>
      <c r="Q228" s="2389"/>
      <c r="T228" s="2393"/>
    </row>
    <row r="229" spans="1:22">
      <c r="A229" s="108"/>
      <c r="B229" t="s">
        <v>709</v>
      </c>
      <c r="C229" t="s">
        <v>842</v>
      </c>
      <c r="D229" s="18">
        <v>9</v>
      </c>
      <c r="E229" s="55">
        <v>43699</v>
      </c>
      <c r="F229" s="165"/>
      <c r="G229" s="166"/>
      <c r="H229" s="24">
        <v>28.394112911392408</v>
      </c>
      <c r="I229" s="24">
        <v>0.98222816931104417</v>
      </c>
      <c r="J229">
        <f t="shared" si="22"/>
        <v>30.423535316240283</v>
      </c>
      <c r="K229" s="1271"/>
      <c r="Q229" s="2389"/>
      <c r="T229" s="2393"/>
    </row>
    <row r="230" spans="1:22">
      <c r="A230" s="108"/>
      <c r="B230" t="s">
        <v>709</v>
      </c>
      <c r="C230" t="s">
        <v>842</v>
      </c>
      <c r="D230" s="18">
        <v>10</v>
      </c>
      <c r="E230" s="55">
        <v>43699</v>
      </c>
      <c r="F230" s="165"/>
      <c r="G230" s="166"/>
      <c r="H230" s="27" t="s">
        <v>811</v>
      </c>
      <c r="I230" s="27" t="s">
        <v>811</v>
      </c>
      <c r="K230" s="1271"/>
      <c r="Q230" s="2389"/>
      <c r="T230" s="2393"/>
    </row>
    <row r="231" spans="1:22">
      <c r="A231" s="108"/>
      <c r="B231" t="s">
        <v>709</v>
      </c>
      <c r="C231" t="s">
        <v>842</v>
      </c>
      <c r="D231" s="18">
        <v>11</v>
      </c>
      <c r="E231" s="55">
        <v>43699</v>
      </c>
      <c r="F231" s="165"/>
      <c r="G231" s="166"/>
      <c r="H231" s="24">
        <v>3.9977270886075948</v>
      </c>
      <c r="I231" s="24">
        <v>7.6845160160004848</v>
      </c>
      <c r="J231">
        <f t="shared" si="22"/>
        <v>238.02019907959902</v>
      </c>
      <c r="K231" s="1271"/>
      <c r="Q231" s="2389"/>
      <c r="T231" s="2393"/>
    </row>
    <row r="232" spans="1:22">
      <c r="A232" s="108"/>
      <c r="B232" t="s">
        <v>709</v>
      </c>
      <c r="C232" t="s">
        <v>842</v>
      </c>
      <c r="D232" s="18">
        <v>12</v>
      </c>
      <c r="E232" s="55">
        <v>43699</v>
      </c>
      <c r="F232" s="165"/>
      <c r="G232" s="166"/>
      <c r="H232" s="27" t="s">
        <v>811</v>
      </c>
      <c r="I232" s="27" t="s">
        <v>811</v>
      </c>
      <c r="K232" s="1271"/>
      <c r="Q232" s="2389"/>
      <c r="T232" s="2393"/>
    </row>
    <row r="233" spans="1:22">
      <c r="A233" s="108"/>
      <c r="D233" s="18"/>
      <c r="E233" s="55"/>
      <c r="H233" s="165"/>
      <c r="I233" s="166"/>
      <c r="J233" t="str">
        <f t="shared" si="22"/>
        <v xml:space="preserve"> </v>
      </c>
      <c r="K233" s="1271"/>
      <c r="Q233" s="2389"/>
      <c r="R233" s="1106"/>
      <c r="S233" s="1106"/>
      <c r="T233" s="2395"/>
      <c r="U233" s="1011"/>
      <c r="V233" s="1011"/>
    </row>
    <row r="234" spans="1:22" ht="31.2">
      <c r="B234" s="976" t="s">
        <v>20</v>
      </c>
      <c r="C234" s="591" t="s">
        <v>701</v>
      </c>
      <c r="D234" s="946" t="s">
        <v>805</v>
      </c>
      <c r="E234" s="947" t="s">
        <v>786</v>
      </c>
      <c r="F234" s="946" t="s">
        <v>806</v>
      </c>
      <c r="G234" s="946" t="s">
        <v>807</v>
      </c>
      <c r="H234" s="591" t="s">
        <v>808</v>
      </c>
      <c r="I234" s="371" t="s">
        <v>809</v>
      </c>
      <c r="J234" t="s">
        <v>810</v>
      </c>
      <c r="K234" s="1267" t="s">
        <v>792</v>
      </c>
      <c r="L234" s="1305" t="s">
        <v>474</v>
      </c>
      <c r="M234" s="1252" t="s">
        <v>793</v>
      </c>
      <c r="N234" s="1305" t="s">
        <v>483</v>
      </c>
      <c r="O234" s="1252" t="s">
        <v>794</v>
      </c>
      <c r="P234" s="1305" t="s">
        <v>480</v>
      </c>
      <c r="Q234" s="2394"/>
      <c r="T234" s="2393"/>
    </row>
    <row r="235" spans="1:22">
      <c r="B235" s="108" t="s">
        <v>854</v>
      </c>
      <c r="C235" t="s">
        <v>842</v>
      </c>
      <c r="D235">
        <v>0.5</v>
      </c>
      <c r="E235" s="55">
        <v>44076</v>
      </c>
      <c r="F235">
        <v>13.2</v>
      </c>
      <c r="G235">
        <v>2.8</v>
      </c>
      <c r="H235" s="371">
        <v>0.82133333333333336</v>
      </c>
      <c r="I235" s="24">
        <v>0.72540076272804277</v>
      </c>
      <c r="J235">
        <f t="shared" si="22"/>
        <v>22.468563224738396</v>
      </c>
      <c r="K235" s="1271">
        <f>AVERAGE(G235:G248)</f>
        <v>2.8</v>
      </c>
      <c r="L235" s="594">
        <f t="shared" si="23"/>
        <v>45.145731728297577</v>
      </c>
      <c r="M235" s="166">
        <f>AVERAGE(H235:H248)</f>
        <v>3.3656000000000001</v>
      </c>
      <c r="N235" s="594">
        <f t="shared" si="24"/>
        <v>42.474894483756664</v>
      </c>
      <c r="O235">
        <f>AVERAGE(J235:J248)</f>
        <v>87.877108105026934</v>
      </c>
      <c r="P235" s="594">
        <f t="shared" si="25"/>
        <v>68.724529879239299</v>
      </c>
      <c r="Q235" s="2389">
        <f t="shared" ref="Q235:Q251" si="26">AVERAGE(L235,N235,P235)</f>
        <v>52.11505203043118</v>
      </c>
      <c r="T235" s="2393"/>
    </row>
    <row r="236" spans="1:22">
      <c r="B236" s="108" t="s">
        <v>854</v>
      </c>
      <c r="C236" t="s">
        <v>842</v>
      </c>
      <c r="D236">
        <v>1</v>
      </c>
      <c r="E236" s="55">
        <v>44076</v>
      </c>
      <c r="H236" s="24" t="s">
        <v>811</v>
      </c>
      <c r="I236" s="24" t="s">
        <v>811</v>
      </c>
      <c r="K236" s="1271"/>
      <c r="Q236" s="2389"/>
      <c r="T236" s="2393"/>
    </row>
    <row r="237" spans="1:22">
      <c r="B237" s="108" t="s">
        <v>854</v>
      </c>
      <c r="C237" t="s">
        <v>842</v>
      </c>
      <c r="D237">
        <v>2</v>
      </c>
      <c r="E237" s="55">
        <v>44076</v>
      </c>
      <c r="H237" s="24" t="s">
        <v>811</v>
      </c>
      <c r="I237" s="24" t="s">
        <v>811</v>
      </c>
      <c r="K237" s="1271"/>
      <c r="Q237" s="2389"/>
      <c r="T237" s="2393"/>
    </row>
    <row r="238" spans="1:22">
      <c r="B238" s="108" t="s">
        <v>854</v>
      </c>
      <c r="C238" t="s">
        <v>842</v>
      </c>
      <c r="D238">
        <v>3</v>
      </c>
      <c r="E238" s="55">
        <v>44076</v>
      </c>
      <c r="H238" s="371">
        <v>1.5866666666666667</v>
      </c>
      <c r="I238" s="24">
        <v>0.51422760553195346</v>
      </c>
      <c r="J238">
        <f t="shared" si="22"/>
        <v>15.927685853746727</v>
      </c>
      <c r="K238" s="1271"/>
      <c r="Q238" s="2389"/>
      <c r="T238" s="2393"/>
    </row>
    <row r="239" spans="1:22">
      <c r="B239" s="108" t="s">
        <v>854</v>
      </c>
      <c r="C239" t="s">
        <v>842</v>
      </c>
      <c r="D239">
        <v>4</v>
      </c>
      <c r="E239" s="55">
        <v>44076</v>
      </c>
      <c r="H239" s="24" t="s">
        <v>811</v>
      </c>
      <c r="I239" s="24" t="s">
        <v>811</v>
      </c>
      <c r="K239" s="1271"/>
      <c r="Q239" s="2389"/>
      <c r="T239" s="2393"/>
    </row>
    <row r="240" spans="1:22">
      <c r="B240" s="108" t="s">
        <v>854</v>
      </c>
      <c r="C240" t="s">
        <v>842</v>
      </c>
      <c r="D240">
        <v>5</v>
      </c>
      <c r="E240" s="55">
        <v>44076</v>
      </c>
      <c r="H240" s="24" t="s">
        <v>811</v>
      </c>
      <c r="I240" s="24" t="s">
        <v>811</v>
      </c>
      <c r="K240" s="1271"/>
      <c r="Q240" s="2389"/>
      <c r="T240" s="2393"/>
    </row>
    <row r="241" spans="1:45">
      <c r="B241" s="108" t="s">
        <v>854</v>
      </c>
      <c r="C241" t="s">
        <v>842</v>
      </c>
      <c r="D241">
        <v>6</v>
      </c>
      <c r="E241" s="55">
        <v>44076</v>
      </c>
      <c r="H241" s="24" t="s">
        <v>811</v>
      </c>
      <c r="I241" s="24" t="s">
        <v>811</v>
      </c>
      <c r="K241" s="1271"/>
      <c r="Q241" s="2389"/>
      <c r="T241" s="2393"/>
    </row>
    <row r="242" spans="1:45">
      <c r="B242" s="108" t="s">
        <v>854</v>
      </c>
      <c r="C242" t="s">
        <v>842</v>
      </c>
      <c r="D242">
        <v>7</v>
      </c>
      <c r="E242" s="55">
        <v>44076</v>
      </c>
      <c r="H242" s="24" t="s">
        <v>811</v>
      </c>
      <c r="I242" s="24" t="s">
        <v>811</v>
      </c>
      <c r="K242" s="1271"/>
      <c r="Q242" s="2389"/>
      <c r="T242" s="2393"/>
    </row>
    <row r="243" spans="1:45">
      <c r="B243" s="108" t="s">
        <v>854</v>
      </c>
      <c r="C243" t="s">
        <v>842</v>
      </c>
      <c r="D243">
        <v>8</v>
      </c>
      <c r="E243" s="55">
        <v>44076</v>
      </c>
      <c r="H243" s="24" t="s">
        <v>811</v>
      </c>
      <c r="I243" s="24" t="s">
        <v>811</v>
      </c>
      <c r="K243" s="1271"/>
      <c r="Q243" s="2389"/>
      <c r="T243" s="2393"/>
    </row>
    <row r="244" spans="1:45">
      <c r="B244" s="108" t="s">
        <v>854</v>
      </c>
      <c r="C244" t="s">
        <v>842</v>
      </c>
      <c r="D244">
        <v>9</v>
      </c>
      <c r="E244" s="55">
        <v>44076</v>
      </c>
      <c r="H244" s="371">
        <v>7.6906666666666661</v>
      </c>
      <c r="I244" s="24">
        <v>0.94302099154645558</v>
      </c>
      <c r="J244">
        <f t="shared" si="22"/>
        <v>29.209132192159917</v>
      </c>
      <c r="K244" s="1271"/>
      <c r="Q244" s="2389"/>
      <c r="T244" s="2393"/>
    </row>
    <row r="245" spans="1:45">
      <c r="B245" s="108" t="s">
        <v>854</v>
      </c>
      <c r="C245" t="s">
        <v>842</v>
      </c>
      <c r="D245">
        <v>10</v>
      </c>
      <c r="E245" s="55">
        <v>44076</v>
      </c>
      <c r="H245" s="24" t="s">
        <v>811</v>
      </c>
      <c r="I245" s="24" t="s">
        <v>811</v>
      </c>
      <c r="K245" s="1271"/>
      <c r="Q245" s="2389"/>
      <c r="T245" s="2393"/>
    </row>
    <row r="246" spans="1:45">
      <c r="B246" s="108" t="s">
        <v>854</v>
      </c>
      <c r="C246" t="s">
        <v>842</v>
      </c>
      <c r="D246">
        <v>11</v>
      </c>
      <c r="E246" s="55">
        <v>44076</v>
      </c>
      <c r="H246" s="24" t="s">
        <v>811</v>
      </c>
      <c r="I246" s="24" t="s">
        <v>811</v>
      </c>
      <c r="K246" s="1271"/>
      <c r="Q246" s="2389"/>
      <c r="T246" s="2393"/>
    </row>
    <row r="247" spans="1:45">
      <c r="B247" s="108" t="s">
        <v>854</v>
      </c>
      <c r="C247" t="s">
        <v>842</v>
      </c>
      <c r="D247">
        <v>12</v>
      </c>
      <c r="E247" s="55">
        <v>44076</v>
      </c>
      <c r="H247" s="24" t="s">
        <v>811</v>
      </c>
      <c r="I247" s="24" t="s">
        <v>811</v>
      </c>
      <c r="K247" s="1271"/>
      <c r="Q247" s="2389"/>
      <c r="T247" s="2393"/>
    </row>
    <row r="248" spans="1:45">
      <c r="B248" s="108" t="s">
        <v>854</v>
      </c>
      <c r="C248" t="s">
        <v>842</v>
      </c>
      <c r="D248">
        <v>13</v>
      </c>
      <c r="E248" s="55">
        <v>44076</v>
      </c>
      <c r="H248" s="371">
        <v>3.3637333333333346</v>
      </c>
      <c r="I248" s="24">
        <v>9.1658504277607911</v>
      </c>
      <c r="J248">
        <f t="shared" si="22"/>
        <v>283.90305114946273</v>
      </c>
      <c r="K248" s="1271"/>
      <c r="Q248" s="2389"/>
      <c r="T248" s="2393"/>
    </row>
    <row r="249" spans="1:45">
      <c r="A249" s="108"/>
      <c r="D249" s="18"/>
      <c r="E249" s="55"/>
      <c r="H249" s="165"/>
      <c r="I249" s="166"/>
      <c r="J249" t="str">
        <f t="shared" si="22"/>
        <v xml:space="preserve"> </v>
      </c>
      <c r="K249" s="1271"/>
      <c r="Q249" s="2389"/>
      <c r="R249" s="1106"/>
      <c r="S249" s="1106"/>
      <c r="T249" s="2395"/>
      <c r="U249" s="1011"/>
      <c r="V249" s="1011"/>
    </row>
    <row r="250" spans="1:45" ht="31.2">
      <c r="A250" s="983" t="s">
        <v>804</v>
      </c>
      <c r="B250" s="815" t="s">
        <v>20</v>
      </c>
      <c r="C250" s="815" t="s">
        <v>701</v>
      </c>
      <c r="D250" s="815" t="s">
        <v>805</v>
      </c>
      <c r="E250" s="873" t="s">
        <v>786</v>
      </c>
      <c r="F250" s="815" t="s">
        <v>806</v>
      </c>
      <c r="G250" s="815" t="s">
        <v>807</v>
      </c>
      <c r="H250" s="815" t="s">
        <v>808</v>
      </c>
      <c r="I250" s="878" t="s">
        <v>809</v>
      </c>
      <c r="J250" t="s">
        <v>810</v>
      </c>
      <c r="K250" s="1267" t="s">
        <v>792</v>
      </c>
      <c r="L250" s="1305" t="s">
        <v>474</v>
      </c>
      <c r="M250" s="1252" t="s">
        <v>793</v>
      </c>
      <c r="N250" s="1305" t="s">
        <v>483</v>
      </c>
      <c r="O250" s="1252" t="s">
        <v>794</v>
      </c>
      <c r="P250" s="1305" t="s">
        <v>480</v>
      </c>
      <c r="Q250" s="2394"/>
      <c r="R250" s="2397"/>
      <c r="S250" s="2397"/>
      <c r="T250" s="2398"/>
      <c r="U250" s="1226"/>
      <c r="V250" s="1226"/>
      <c r="W250" s="2444"/>
      <c r="X250" s="747"/>
      <c r="Y250" s="747"/>
      <c r="Z250" s="747"/>
      <c r="AA250" s="747"/>
      <c r="AB250" s="747"/>
      <c r="AC250" s="747"/>
      <c r="AD250" s="747"/>
      <c r="AE250" s="747"/>
      <c r="AF250" s="747"/>
      <c r="AG250" s="747"/>
      <c r="AH250" s="747"/>
      <c r="AI250" s="747"/>
      <c r="AJ250" s="747"/>
      <c r="AK250" s="747"/>
      <c r="AL250" s="747"/>
      <c r="AM250" s="747"/>
      <c r="AN250" s="747"/>
      <c r="AO250" s="747"/>
      <c r="AP250" s="747"/>
      <c r="AQ250" s="747"/>
      <c r="AR250" s="747"/>
      <c r="AS250" s="747"/>
    </row>
    <row r="251" spans="1:45">
      <c r="A251" s="108"/>
      <c r="B251" t="s">
        <v>709</v>
      </c>
      <c r="C251" t="s">
        <v>855</v>
      </c>
      <c r="D251" s="27">
        <v>0.5</v>
      </c>
      <c r="E251" s="133">
        <v>44447</v>
      </c>
      <c r="F251">
        <v>13.5</v>
      </c>
      <c r="G251">
        <v>3.25</v>
      </c>
      <c r="H251" s="24">
        <v>2.3055238095238102</v>
      </c>
      <c r="I251" s="71">
        <v>0.80013665408380619</v>
      </c>
      <c r="J251">
        <f t="shared" si="22"/>
        <v>24.783432723591812</v>
      </c>
      <c r="K251" s="1271">
        <f>AVERAGE(G251:G264)</f>
        <v>3.25</v>
      </c>
      <c r="L251" s="594">
        <f t="shared" si="23"/>
        <v>42.995602818589077</v>
      </c>
      <c r="M251" s="24">
        <f>AVERAGE(H251:H264)</f>
        <v>7.7803333333333349</v>
      </c>
      <c r="N251" s="594">
        <f t="shared" si="24"/>
        <v>50.69587853476169</v>
      </c>
      <c r="O251">
        <f>AVERAGE(J251:J264)</f>
        <v>126.59777916859196</v>
      </c>
      <c r="P251" s="594">
        <f t="shared" si="25"/>
        <v>73.99145785679525</v>
      </c>
      <c r="Q251" s="2389">
        <f t="shared" si="26"/>
        <v>55.894313070048668</v>
      </c>
      <c r="T251" s="2393"/>
    </row>
    <row r="252" spans="1:45">
      <c r="A252" s="108"/>
      <c r="B252" t="s">
        <v>709</v>
      </c>
      <c r="C252" t="s">
        <v>855</v>
      </c>
      <c r="D252" s="27">
        <v>1</v>
      </c>
      <c r="E252" s="133">
        <v>44447</v>
      </c>
      <c r="H252" s="24" t="s">
        <v>811</v>
      </c>
      <c r="I252" s="71" t="s">
        <v>811</v>
      </c>
      <c r="K252" s="1271"/>
      <c r="M252" s="51"/>
      <c r="Q252" s="2389"/>
      <c r="T252" s="2393"/>
    </row>
    <row r="253" spans="1:45">
      <c r="A253" s="108"/>
      <c r="B253" t="s">
        <v>709</v>
      </c>
      <c r="C253" t="s">
        <v>855</v>
      </c>
      <c r="D253" s="27">
        <v>2</v>
      </c>
      <c r="E253" s="133">
        <v>44447</v>
      </c>
      <c r="H253" s="24" t="s">
        <v>811</v>
      </c>
      <c r="I253" s="71" t="s">
        <v>811</v>
      </c>
      <c r="K253" s="1271"/>
      <c r="M253" s="51"/>
      <c r="Q253" s="2389"/>
      <c r="T253" s="2393"/>
    </row>
    <row r="254" spans="1:45">
      <c r="A254" s="108"/>
      <c r="B254" t="s">
        <v>709</v>
      </c>
      <c r="C254" t="s">
        <v>855</v>
      </c>
      <c r="D254" s="27">
        <v>3</v>
      </c>
      <c r="E254" s="133">
        <v>44447</v>
      </c>
      <c r="H254" s="24">
        <v>2.9045714285714292</v>
      </c>
      <c r="I254" s="71">
        <v>0.73345859957682236</v>
      </c>
      <c r="J254">
        <f t="shared" si="22"/>
        <v>22.718146663292497</v>
      </c>
      <c r="K254" s="1271"/>
      <c r="M254" s="51"/>
      <c r="Q254" s="2389"/>
      <c r="T254" s="2393"/>
    </row>
    <row r="255" spans="1:45">
      <c r="A255" s="108"/>
      <c r="B255" t="s">
        <v>709</v>
      </c>
      <c r="C255" t="s">
        <v>855</v>
      </c>
      <c r="D255" s="27">
        <v>4</v>
      </c>
      <c r="E255" s="133">
        <v>44447</v>
      </c>
      <c r="H255" s="24" t="s">
        <v>811</v>
      </c>
      <c r="I255" s="71" t="s">
        <v>811</v>
      </c>
      <c r="K255" s="1271"/>
      <c r="M255" s="51"/>
      <c r="Q255" s="2389"/>
      <c r="T255" s="2393"/>
    </row>
    <row r="256" spans="1:45">
      <c r="A256" s="108"/>
      <c r="B256" t="s">
        <v>709</v>
      </c>
      <c r="C256" t="s">
        <v>855</v>
      </c>
      <c r="D256" s="27">
        <v>5</v>
      </c>
      <c r="E256" s="133">
        <v>44447</v>
      </c>
      <c r="H256" s="24" t="s">
        <v>811</v>
      </c>
      <c r="I256" s="71" t="s">
        <v>811</v>
      </c>
      <c r="K256" s="1271"/>
      <c r="M256" s="51"/>
      <c r="Q256" s="2389"/>
      <c r="T256" s="2393"/>
    </row>
    <row r="257" spans="1:29">
      <c r="A257" s="108"/>
      <c r="B257" t="s">
        <v>709</v>
      </c>
      <c r="C257" t="s">
        <v>855</v>
      </c>
      <c r="D257" s="27">
        <v>6</v>
      </c>
      <c r="E257" s="133">
        <v>44447</v>
      </c>
      <c r="H257" s="24" t="s">
        <v>811</v>
      </c>
      <c r="I257" s="71" t="s">
        <v>811</v>
      </c>
      <c r="K257" s="1271"/>
      <c r="M257" s="51"/>
      <c r="Q257" s="2389"/>
      <c r="T257" s="2393"/>
    </row>
    <row r="258" spans="1:29">
      <c r="A258" s="108"/>
      <c r="B258" t="s">
        <v>709</v>
      </c>
      <c r="C258" t="s">
        <v>855</v>
      </c>
      <c r="D258" s="27">
        <v>7</v>
      </c>
      <c r="E258" s="133">
        <v>44447</v>
      </c>
      <c r="H258" s="24" t="s">
        <v>811</v>
      </c>
      <c r="I258" s="71" t="s">
        <v>811</v>
      </c>
      <c r="K258" s="1271"/>
      <c r="M258" s="51"/>
      <c r="Q258" s="2389"/>
      <c r="T258" s="2393"/>
    </row>
    <row r="259" spans="1:29">
      <c r="A259" s="108"/>
      <c r="B259" t="s">
        <v>709</v>
      </c>
      <c r="C259" t="s">
        <v>855</v>
      </c>
      <c r="D259" s="27">
        <v>8</v>
      </c>
      <c r="E259" s="133">
        <v>44447</v>
      </c>
      <c r="H259" s="24" t="s">
        <v>811</v>
      </c>
      <c r="I259" s="71" t="s">
        <v>811</v>
      </c>
      <c r="K259" s="1271"/>
      <c r="M259" s="51"/>
      <c r="Q259" s="2389"/>
      <c r="T259" s="2393"/>
    </row>
    <row r="260" spans="1:29">
      <c r="A260" s="108"/>
      <c r="B260" t="s">
        <v>709</v>
      </c>
      <c r="C260" t="s">
        <v>855</v>
      </c>
      <c r="D260" s="27">
        <v>9</v>
      </c>
      <c r="E260" s="133">
        <v>44447</v>
      </c>
      <c r="H260" s="24">
        <v>24.376380952380959</v>
      </c>
      <c r="I260" s="71">
        <v>1.5335952536606285</v>
      </c>
      <c r="J260">
        <f t="shared" si="22"/>
        <v>47.501579386884309</v>
      </c>
      <c r="K260" s="1271"/>
      <c r="M260" s="51"/>
      <c r="Q260" s="2389"/>
      <c r="T260" s="2393"/>
    </row>
    <row r="261" spans="1:29">
      <c r="A261" s="108"/>
      <c r="B261" t="s">
        <v>709</v>
      </c>
      <c r="C261" t="s">
        <v>855</v>
      </c>
      <c r="D261" s="27">
        <v>10</v>
      </c>
      <c r="E261" s="133">
        <v>44447</v>
      </c>
      <c r="H261" s="24" t="s">
        <v>811</v>
      </c>
      <c r="I261" s="71" t="s">
        <v>811</v>
      </c>
      <c r="K261" s="1271"/>
      <c r="M261" s="51"/>
      <c r="Q261" s="2389"/>
      <c r="T261" s="2393"/>
    </row>
    <row r="262" spans="1:29">
      <c r="A262" s="108"/>
      <c r="B262" t="s">
        <v>709</v>
      </c>
      <c r="C262" t="s">
        <v>855</v>
      </c>
      <c r="D262" s="27">
        <v>11</v>
      </c>
      <c r="E262" s="133">
        <v>44447</v>
      </c>
      <c r="H262" s="24" t="s">
        <v>811</v>
      </c>
      <c r="I262" s="71" t="s">
        <v>811</v>
      </c>
      <c r="K262" s="1271"/>
      <c r="M262" s="51"/>
      <c r="Q262" s="2389"/>
      <c r="T262" s="2393"/>
    </row>
    <row r="263" spans="1:29">
      <c r="A263" s="108"/>
      <c r="B263" t="s">
        <v>709</v>
      </c>
      <c r="C263" t="s">
        <v>855</v>
      </c>
      <c r="D263" s="27">
        <v>12</v>
      </c>
      <c r="E263" s="133">
        <v>44447</v>
      </c>
      <c r="H263" s="24" t="s">
        <v>811</v>
      </c>
      <c r="I263" s="71" t="s">
        <v>811</v>
      </c>
      <c r="K263" s="1271"/>
      <c r="M263" s="51"/>
      <c r="Q263" s="2389"/>
      <c r="T263" s="2393"/>
    </row>
    <row r="264" spans="1:29" ht="16.2" thickBot="1">
      <c r="A264" s="1291"/>
      <c r="B264" s="809" t="s">
        <v>709</v>
      </c>
      <c r="C264" s="809" t="s">
        <v>855</v>
      </c>
      <c r="D264" s="1292">
        <v>13</v>
      </c>
      <c r="E264" s="1293">
        <v>44447</v>
      </c>
      <c r="F264" s="809"/>
      <c r="G264" s="809"/>
      <c r="H264" s="1294">
        <v>1.5348571428571429</v>
      </c>
      <c r="I264" s="1295">
        <v>13.281718793200723</v>
      </c>
      <c r="J264" s="809">
        <f t="shared" si="22"/>
        <v>411.38795790059919</v>
      </c>
      <c r="K264" s="1321"/>
      <c r="L264" s="1320"/>
      <c r="M264" s="1319"/>
      <c r="N264" s="1320"/>
      <c r="O264" s="809"/>
      <c r="P264" s="1320"/>
      <c r="Q264" s="2399"/>
      <c r="R264" s="1320"/>
      <c r="S264" s="1320"/>
      <c r="T264" s="2400"/>
    </row>
    <row r="265" spans="1:29">
      <c r="A265" s="1262" t="s">
        <v>858</v>
      </c>
      <c r="E265" s="173"/>
      <c r="F265" s="445"/>
      <c r="I265" s="173"/>
      <c r="K265" s="1271"/>
      <c r="L265" s="1310"/>
      <c r="M265" s="814"/>
      <c r="O265" s="800"/>
      <c r="P265" s="1308"/>
      <c r="Q265" s="2389"/>
      <c r="R265" s="1310"/>
      <c r="S265" s="2401"/>
      <c r="T265" s="2391"/>
      <c r="U265" s="1329"/>
    </row>
    <row r="266" spans="1:29" s="113" customFormat="1" ht="43.2">
      <c r="A266" s="1260" t="s">
        <v>784</v>
      </c>
      <c r="B266" s="113" t="s">
        <v>20</v>
      </c>
      <c r="C266" s="113" t="s">
        <v>701</v>
      </c>
      <c r="D266" s="1261" t="s">
        <v>785</v>
      </c>
      <c r="E266" s="1261" t="s">
        <v>786</v>
      </c>
      <c r="F266" s="1261" t="s">
        <v>787</v>
      </c>
      <c r="G266" s="1261" t="s">
        <v>788</v>
      </c>
      <c r="H266" s="1261" t="s">
        <v>789</v>
      </c>
      <c r="I266" s="1261" t="s">
        <v>790</v>
      </c>
      <c r="J266" s="1261" t="s">
        <v>791</v>
      </c>
      <c r="K266" s="1267" t="s">
        <v>792</v>
      </c>
      <c r="L266" s="1305" t="s">
        <v>474</v>
      </c>
      <c r="M266" s="1252" t="s">
        <v>793</v>
      </c>
      <c r="N266" s="1305" t="s">
        <v>483</v>
      </c>
      <c r="O266" s="1252" t="s">
        <v>794</v>
      </c>
      <c r="P266" s="1305" t="s">
        <v>480</v>
      </c>
      <c r="Q266" s="2385" t="s">
        <v>795</v>
      </c>
      <c r="R266" s="2386" t="s">
        <v>796</v>
      </c>
      <c r="S266" s="2387" t="s">
        <v>797</v>
      </c>
      <c r="T266" s="2388" t="s">
        <v>798</v>
      </c>
      <c r="U266" s="1334"/>
      <c r="V266" s="1334"/>
      <c r="W266" s="2443"/>
      <c r="X266" s="1258" t="s">
        <v>784</v>
      </c>
      <c r="Y266" s="1254" t="s">
        <v>20</v>
      </c>
      <c r="Z266" s="1254" t="s">
        <v>701</v>
      </c>
      <c r="AA266" s="1254" t="s">
        <v>1005</v>
      </c>
      <c r="AB266" s="113" t="s">
        <v>1006</v>
      </c>
      <c r="AC266" s="1255" t="s">
        <v>798</v>
      </c>
    </row>
    <row r="267" spans="1:29">
      <c r="A267" s="884" t="s">
        <v>404</v>
      </c>
      <c r="B267" t="s">
        <v>709</v>
      </c>
      <c r="C267" t="s">
        <v>859</v>
      </c>
      <c r="D267" s="173">
        <v>0.5</v>
      </c>
      <c r="E267" s="445">
        <v>43006</v>
      </c>
      <c r="F267" s="173">
        <v>7</v>
      </c>
      <c r="G267">
        <v>2.8</v>
      </c>
      <c r="H267" s="933">
        <v>6.1856962025316449</v>
      </c>
      <c r="I267" s="881">
        <v>0.54113153232949529</v>
      </c>
      <c r="J267">
        <v>16.761008082373788</v>
      </c>
      <c r="K267" s="1273">
        <v>2.8000000000000003</v>
      </c>
      <c r="L267" s="1306">
        <v>45.145731728297577</v>
      </c>
      <c r="M267" s="882">
        <v>6.4915822784810127</v>
      </c>
      <c r="N267" s="1306">
        <v>48.919298308736614</v>
      </c>
      <c r="O267" s="882">
        <v>19.213861266928514</v>
      </c>
      <c r="P267" s="1306">
        <v>46.79113070008151</v>
      </c>
      <c r="Q267" s="2389">
        <f t="shared" ref="Q267:Q314" si="27">AVERAGE(L267,N267,P267)</f>
        <v>46.952053579038569</v>
      </c>
      <c r="R267" s="1309">
        <f>AVERAGE(Q267:Q354)</f>
        <v>41.967716938553629</v>
      </c>
      <c r="S267" s="594" t="s">
        <v>374</v>
      </c>
      <c r="T267" s="2393" t="str">
        <f>IF(_xlfn.NUMBERVALUE(R267), IF(R267&lt;50, "Acceptable; Ongoing Protection is Required", "Unacceptable; Immediate Restoration is Required"), " ")</f>
        <v>Acceptable; Ongoing Protection is Required</v>
      </c>
    </row>
    <row r="268" spans="1:29">
      <c r="A268" s="884" t="s">
        <v>404</v>
      </c>
      <c r="B268" t="s">
        <v>709</v>
      </c>
      <c r="C268" t="s">
        <v>859</v>
      </c>
      <c r="D268" s="173">
        <v>1</v>
      </c>
      <c r="E268" s="445">
        <v>43006</v>
      </c>
      <c r="F268" s="173">
        <v>7</v>
      </c>
      <c r="G268">
        <v>2.8</v>
      </c>
      <c r="I268" s="108"/>
      <c r="J268" t="s">
        <v>803</v>
      </c>
      <c r="K268" s="1271"/>
      <c r="L268" s="1309" t="s">
        <v>803</v>
      </c>
      <c r="M268" s="788"/>
      <c r="N268" s="1309" t="s">
        <v>803</v>
      </c>
      <c r="O268" s="788"/>
      <c r="P268" s="1309" t="s">
        <v>803</v>
      </c>
      <c r="Q268" s="2389"/>
      <c r="R268" s="1309"/>
      <c r="T268" s="2402" t="s">
        <v>803</v>
      </c>
    </row>
    <row r="269" spans="1:29">
      <c r="A269" s="884" t="s">
        <v>404</v>
      </c>
      <c r="B269" t="s">
        <v>709</v>
      </c>
      <c r="C269" t="s">
        <v>859</v>
      </c>
      <c r="D269" s="173">
        <v>2</v>
      </c>
      <c r="E269" s="445">
        <v>43006</v>
      </c>
      <c r="F269" s="173">
        <v>7</v>
      </c>
      <c r="G269">
        <v>2.8</v>
      </c>
      <c r="I269" s="108"/>
      <c r="J269" t="s">
        <v>803</v>
      </c>
      <c r="K269" s="1271"/>
      <c r="L269" s="1309" t="s">
        <v>803</v>
      </c>
      <c r="M269" s="788"/>
      <c r="N269" s="1309" t="s">
        <v>803</v>
      </c>
      <c r="O269" s="788"/>
      <c r="P269" s="1309" t="s">
        <v>803</v>
      </c>
      <c r="Q269" s="2389"/>
      <c r="R269" s="1309"/>
      <c r="T269" s="2402" t="s">
        <v>803</v>
      </c>
    </row>
    <row r="270" spans="1:29">
      <c r="A270" s="884" t="s">
        <v>404</v>
      </c>
      <c r="B270" t="s">
        <v>709</v>
      </c>
      <c r="C270" t="s">
        <v>859</v>
      </c>
      <c r="D270" s="173">
        <v>3</v>
      </c>
      <c r="E270" s="445">
        <v>43006</v>
      </c>
      <c r="F270" s="173">
        <v>7</v>
      </c>
      <c r="G270">
        <v>2.8</v>
      </c>
      <c r="I270" s="108"/>
      <c r="J270" t="s">
        <v>803</v>
      </c>
      <c r="K270" s="1271"/>
      <c r="L270" s="1309" t="s">
        <v>803</v>
      </c>
      <c r="M270" s="788"/>
      <c r="N270" s="1309" t="s">
        <v>803</v>
      </c>
      <c r="O270" s="788"/>
      <c r="P270" s="1309" t="s">
        <v>803</v>
      </c>
      <c r="Q270" s="2389"/>
      <c r="R270" s="1309"/>
      <c r="T270" s="2402" t="s">
        <v>803</v>
      </c>
    </row>
    <row r="271" spans="1:29">
      <c r="A271" s="884" t="s">
        <v>404</v>
      </c>
      <c r="B271" t="s">
        <v>709</v>
      </c>
      <c r="C271" t="s">
        <v>859</v>
      </c>
      <c r="D271" s="173">
        <v>4</v>
      </c>
      <c r="E271" s="445">
        <v>43006</v>
      </c>
      <c r="F271" s="173">
        <v>7</v>
      </c>
      <c r="G271">
        <v>2.8</v>
      </c>
      <c r="I271" s="108"/>
      <c r="J271" t="s">
        <v>803</v>
      </c>
      <c r="K271" s="1271"/>
      <c r="L271" s="1309" t="s">
        <v>803</v>
      </c>
      <c r="M271" s="788"/>
      <c r="N271" s="1309" t="s">
        <v>803</v>
      </c>
      <c r="O271" s="788"/>
      <c r="P271" s="1309" t="s">
        <v>803</v>
      </c>
      <c r="Q271" s="2389"/>
      <c r="R271" s="1309"/>
      <c r="T271" s="2402" t="s">
        <v>803</v>
      </c>
    </row>
    <row r="272" spans="1:29">
      <c r="A272" s="884" t="s">
        <v>404</v>
      </c>
      <c r="B272" t="s">
        <v>709</v>
      </c>
      <c r="C272" t="s">
        <v>859</v>
      </c>
      <c r="D272" s="173">
        <v>5</v>
      </c>
      <c r="E272" s="445">
        <v>43006</v>
      </c>
      <c r="F272" s="173">
        <v>7</v>
      </c>
      <c r="G272">
        <v>2.8</v>
      </c>
      <c r="I272" s="108"/>
      <c r="J272" t="s">
        <v>803</v>
      </c>
      <c r="K272" s="1271"/>
      <c r="L272" s="1309" t="s">
        <v>803</v>
      </c>
      <c r="M272" s="788"/>
      <c r="N272" s="1309" t="s">
        <v>803</v>
      </c>
      <c r="O272" s="788"/>
      <c r="P272" s="1309" t="s">
        <v>803</v>
      </c>
      <c r="Q272" s="2389"/>
      <c r="R272" s="1309"/>
      <c r="T272" s="2402" t="s">
        <v>803</v>
      </c>
    </row>
    <row r="273" spans="1:40">
      <c r="A273" s="884" t="s">
        <v>404</v>
      </c>
      <c r="B273" t="s">
        <v>709</v>
      </c>
      <c r="C273" t="s">
        <v>859</v>
      </c>
      <c r="D273" s="173">
        <v>6</v>
      </c>
      <c r="E273" s="445">
        <v>43006</v>
      </c>
      <c r="F273" s="173">
        <v>7</v>
      </c>
      <c r="G273">
        <v>2.8</v>
      </c>
      <c r="H273" s="933">
        <v>6.7974683544303804</v>
      </c>
      <c r="I273" s="881">
        <v>0.69951296091829407</v>
      </c>
      <c r="J273">
        <v>21.666714451483241</v>
      </c>
      <c r="K273" s="1271"/>
      <c r="L273" s="1309" t="s">
        <v>803</v>
      </c>
      <c r="M273" s="788"/>
      <c r="N273" s="1309" t="s">
        <v>803</v>
      </c>
      <c r="O273" s="788"/>
      <c r="P273" s="1309" t="s">
        <v>803</v>
      </c>
      <c r="Q273" s="2389"/>
      <c r="R273" s="1309"/>
      <c r="T273" s="2402" t="s">
        <v>803</v>
      </c>
    </row>
    <row r="274" spans="1:40">
      <c r="A274" s="884" t="s">
        <v>404</v>
      </c>
      <c r="B274" t="s">
        <v>709</v>
      </c>
      <c r="C274" t="s">
        <v>859</v>
      </c>
      <c r="D274" s="173">
        <v>7</v>
      </c>
      <c r="E274" s="445">
        <v>43006</v>
      </c>
      <c r="F274" s="173">
        <v>7</v>
      </c>
      <c r="G274">
        <v>2.8</v>
      </c>
      <c r="I274" s="108"/>
      <c r="J274" t="s">
        <v>803</v>
      </c>
      <c r="K274" s="1271"/>
      <c r="L274" s="1310" t="s">
        <v>803</v>
      </c>
      <c r="M274" s="795"/>
      <c r="N274" s="1310" t="s">
        <v>803</v>
      </c>
      <c r="O274" s="795"/>
      <c r="P274" s="1310" t="s">
        <v>803</v>
      </c>
      <c r="Q274" s="2389"/>
      <c r="R274" s="1310"/>
      <c r="T274" s="2391" t="s">
        <v>803</v>
      </c>
    </row>
    <row r="275" spans="1:40">
      <c r="A275" s="884"/>
      <c r="D275" s="27"/>
      <c r="E275" s="173"/>
      <c r="F275" s="445"/>
      <c r="G275" s="27"/>
      <c r="H275" s="27"/>
      <c r="I275" s="173"/>
      <c r="K275" s="1271"/>
      <c r="L275" s="1106"/>
      <c r="M275" s="108"/>
      <c r="Q275" s="2389"/>
      <c r="T275" s="2393"/>
    </row>
    <row r="276" spans="1:40" ht="31.2">
      <c r="B276" s="980" t="s">
        <v>20</v>
      </c>
      <c r="C276" s="629" t="s">
        <v>701</v>
      </c>
      <c r="D276" s="629" t="s">
        <v>846</v>
      </c>
      <c r="E276" s="959" t="s">
        <v>786</v>
      </c>
      <c r="F276" s="815" t="s">
        <v>806</v>
      </c>
      <c r="G276" s="815" t="s">
        <v>807</v>
      </c>
      <c r="H276" s="629" t="s">
        <v>808</v>
      </c>
      <c r="I276" s="827" t="s">
        <v>809</v>
      </c>
      <c r="J276" t="s">
        <v>810</v>
      </c>
      <c r="K276" s="1267" t="s">
        <v>792</v>
      </c>
      <c r="L276" s="1305" t="s">
        <v>474</v>
      </c>
      <c r="M276" s="1252" t="s">
        <v>793</v>
      </c>
      <c r="N276" s="1305" t="s">
        <v>483</v>
      </c>
      <c r="O276" s="1252" t="s">
        <v>794</v>
      </c>
      <c r="P276" s="1305" t="s">
        <v>480</v>
      </c>
      <c r="Q276" s="2394"/>
      <c r="R276" s="2408"/>
      <c r="S276" s="2408"/>
      <c r="T276" s="2409"/>
      <c r="U276" s="1336"/>
      <c r="V276" s="1336"/>
      <c r="W276" s="2446"/>
      <c r="X276" s="776"/>
      <c r="Y276" s="776"/>
      <c r="Z276" s="776"/>
      <c r="AA276" s="776"/>
      <c r="AB276" s="776"/>
      <c r="AC276" s="776"/>
      <c r="AD276" s="776"/>
      <c r="AE276" s="776"/>
      <c r="AF276" s="776"/>
      <c r="AG276" s="776"/>
      <c r="AH276" s="776"/>
      <c r="AI276" s="776"/>
      <c r="AJ276" s="776"/>
      <c r="AK276" s="776"/>
      <c r="AL276" s="776"/>
      <c r="AM276" s="776"/>
      <c r="AN276" s="776"/>
    </row>
    <row r="277" spans="1:40">
      <c r="B277" s="108" t="s">
        <v>709</v>
      </c>
      <c r="C277" s="27" t="s">
        <v>860</v>
      </c>
      <c r="D277" s="27">
        <v>0.5</v>
      </c>
      <c r="E277" s="139">
        <v>43347</v>
      </c>
      <c r="F277" s="27">
        <v>7.16</v>
      </c>
      <c r="G277" s="27">
        <v>3.1</v>
      </c>
      <c r="H277" s="24">
        <v>6.1590727848101272</v>
      </c>
      <c r="I277" s="24">
        <v>0.69172421600815115</v>
      </c>
      <c r="J277">
        <f t="shared" ref="J277:J340" si="28">IF(AND(I277&gt;0),  I277*30.974," ")</f>
        <v>21.425465866636475</v>
      </c>
      <c r="K277" s="1271">
        <f>AVERAGE(G277:G292)</f>
        <v>4.0650000000000004</v>
      </c>
      <c r="L277" s="594">
        <f t="shared" ref="L277:L332" si="29">10*(6-(LN(K277)/LN(2)))</f>
        <v>39.767446476996966</v>
      </c>
      <c r="M277" s="166">
        <f>AVERAGE(H277:H292)</f>
        <v>5.0292910601265817</v>
      </c>
      <c r="N277" s="594">
        <f t="shared" ref="N277:N332" si="30">10*(6-((2.04-0.68*LN(M277))/LN(2)))</f>
        <v>46.415435498472633</v>
      </c>
      <c r="O277">
        <f>AVERAGE(J277:J292)</f>
        <v>20.889829219970562</v>
      </c>
      <c r="P277" s="594">
        <f t="shared" ref="P277:P332" si="31">10*(6-(LN(48/O277)/LN(2)))</f>
        <v>47.997662921955133</v>
      </c>
      <c r="Q277" s="2389">
        <f t="shared" si="27"/>
        <v>44.726848299141579</v>
      </c>
      <c r="T277" s="2393"/>
      <c r="W277" s="2447"/>
      <c r="X277" s="154"/>
      <c r="Y277" s="154"/>
      <c r="Z277" s="154"/>
      <c r="AA277" s="154"/>
      <c r="AB277" s="154"/>
      <c r="AC277" s="154"/>
      <c r="AD277" s="154"/>
      <c r="AE277" s="154"/>
      <c r="AF277" s="154"/>
      <c r="AG277" s="154"/>
      <c r="AH277" s="154"/>
      <c r="AI277" s="154"/>
      <c r="AJ277" s="154"/>
      <c r="AK277" s="154"/>
      <c r="AL277" s="154"/>
      <c r="AM277" s="154"/>
      <c r="AN277" s="154"/>
    </row>
    <row r="278" spans="1:40">
      <c r="B278" s="108" t="s">
        <v>709</v>
      </c>
      <c r="C278" s="27" t="s">
        <v>860</v>
      </c>
      <c r="D278" s="27">
        <v>1</v>
      </c>
      <c r="E278" s="139">
        <v>43347</v>
      </c>
      <c r="F278" s="27"/>
      <c r="G278" s="27"/>
      <c r="H278" s="27" t="s">
        <v>811</v>
      </c>
      <c r="I278" s="24" t="s">
        <v>811</v>
      </c>
      <c r="K278" s="1271"/>
      <c r="Q278" s="2389"/>
      <c r="T278" s="2393"/>
      <c r="W278" s="2447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/>
      <c r="AH278" s="154"/>
      <c r="AI278" s="154"/>
      <c r="AJ278" s="154"/>
      <c r="AK278" s="154"/>
      <c r="AL278" s="154"/>
      <c r="AM278" s="154"/>
      <c r="AN278" s="154"/>
    </row>
    <row r="279" spans="1:40">
      <c r="B279" s="108" t="s">
        <v>709</v>
      </c>
      <c r="C279" s="27" t="s">
        <v>860</v>
      </c>
      <c r="D279" s="27">
        <v>2</v>
      </c>
      <c r="E279" s="139">
        <v>43347</v>
      </c>
      <c r="F279" s="27"/>
      <c r="G279" s="27"/>
      <c r="H279" s="27" t="s">
        <v>811</v>
      </c>
      <c r="I279" s="24" t="s">
        <v>811</v>
      </c>
      <c r="K279" s="1271"/>
      <c r="Q279" s="2389"/>
      <c r="T279" s="2393"/>
      <c r="W279" s="2447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154"/>
      <c r="AM279" s="154"/>
      <c r="AN279" s="154"/>
    </row>
    <row r="280" spans="1:40">
      <c r="B280" s="108" t="s">
        <v>709</v>
      </c>
      <c r="C280" s="27" t="s">
        <v>860</v>
      </c>
      <c r="D280" s="27">
        <v>3</v>
      </c>
      <c r="E280" s="139">
        <v>43347</v>
      </c>
      <c r="F280" s="27"/>
      <c r="G280" s="27"/>
      <c r="H280" s="27" t="s">
        <v>811</v>
      </c>
      <c r="I280" s="24" t="s">
        <v>811</v>
      </c>
      <c r="K280" s="1271"/>
      <c r="Q280" s="2389"/>
      <c r="T280" s="2393"/>
      <c r="W280" s="2447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/>
      <c r="AH280" s="154"/>
      <c r="AI280" s="154"/>
      <c r="AJ280" s="154"/>
      <c r="AK280" s="154"/>
      <c r="AL280" s="154"/>
      <c r="AM280" s="154"/>
      <c r="AN280" s="154"/>
    </row>
    <row r="281" spans="1:40">
      <c r="B281" s="108" t="s">
        <v>709</v>
      </c>
      <c r="C281" s="27" t="s">
        <v>860</v>
      </c>
      <c r="D281" s="27">
        <v>4</v>
      </c>
      <c r="E281" s="139">
        <v>43347</v>
      </c>
      <c r="F281" s="27"/>
      <c r="G281" s="27"/>
      <c r="H281" s="27" t="s">
        <v>811</v>
      </c>
      <c r="I281" s="24" t="s">
        <v>811</v>
      </c>
      <c r="K281" s="1271"/>
      <c r="Q281" s="2389"/>
      <c r="T281" s="2393"/>
      <c r="W281" s="2447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/>
      <c r="AH281" s="154"/>
      <c r="AI281" s="154"/>
      <c r="AJ281" s="154"/>
      <c r="AK281" s="154"/>
      <c r="AL281" s="154"/>
      <c r="AM281" s="154"/>
      <c r="AN281" s="154"/>
    </row>
    <row r="282" spans="1:40">
      <c r="B282" s="108" t="s">
        <v>709</v>
      </c>
      <c r="C282" s="27" t="s">
        <v>860</v>
      </c>
      <c r="D282" s="27">
        <v>5</v>
      </c>
      <c r="E282" s="139">
        <v>43347</v>
      </c>
      <c r="F282" s="27"/>
      <c r="G282" s="27"/>
      <c r="H282" s="27" t="s">
        <v>811</v>
      </c>
      <c r="I282" s="24" t="s">
        <v>811</v>
      </c>
      <c r="K282" s="1271"/>
      <c r="Q282" s="2389"/>
      <c r="T282" s="2393"/>
      <c r="W282" s="2447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/>
      <c r="AH282" s="154"/>
      <c r="AI282" s="154"/>
      <c r="AJ282" s="154"/>
      <c r="AK282" s="154"/>
      <c r="AL282" s="154"/>
      <c r="AM282" s="154"/>
      <c r="AN282" s="154"/>
    </row>
    <row r="283" spans="1:40">
      <c r="B283" s="108" t="s">
        <v>709</v>
      </c>
      <c r="C283" s="27" t="s">
        <v>860</v>
      </c>
      <c r="D283" s="27">
        <v>6</v>
      </c>
      <c r="E283" s="139">
        <v>43347</v>
      </c>
      <c r="F283" s="27"/>
      <c r="G283" s="27"/>
      <c r="H283" s="24">
        <v>5.3576512658227857</v>
      </c>
      <c r="I283" s="24">
        <v>0.7608966376089662</v>
      </c>
      <c r="J283">
        <f t="shared" si="28"/>
        <v>23.568012453300121</v>
      </c>
      <c r="K283" s="1271"/>
      <c r="Q283" s="2389"/>
      <c r="T283" s="2393"/>
      <c r="W283" s="2447"/>
      <c r="X283" s="154"/>
      <c r="Y283" s="154"/>
      <c r="Z283" s="154"/>
      <c r="AA283" s="154"/>
      <c r="AB283" s="154"/>
      <c r="AC283" s="154"/>
      <c r="AD283" s="154"/>
      <c r="AE283" s="154"/>
      <c r="AF283" s="154"/>
      <c r="AG283" s="154"/>
      <c r="AH283" s="154"/>
      <c r="AI283" s="154"/>
      <c r="AJ283" s="154"/>
      <c r="AK283" s="154"/>
      <c r="AL283" s="154"/>
      <c r="AM283" s="154"/>
      <c r="AN283" s="154"/>
    </row>
    <row r="284" spans="1:40">
      <c r="B284" s="108" t="s">
        <v>709</v>
      </c>
      <c r="C284" s="27" t="s">
        <v>860</v>
      </c>
      <c r="D284" s="27">
        <v>6.5</v>
      </c>
      <c r="E284" s="139">
        <v>43347</v>
      </c>
      <c r="F284" s="27"/>
      <c r="G284" s="27"/>
      <c r="H284" s="27" t="s">
        <v>811</v>
      </c>
      <c r="I284" s="24" t="s">
        <v>811</v>
      </c>
      <c r="K284" s="1271"/>
      <c r="Q284" s="2389"/>
      <c r="T284" s="2393"/>
      <c r="W284" s="2447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/>
      <c r="AH284" s="154"/>
      <c r="AI284" s="154"/>
      <c r="AJ284" s="154"/>
      <c r="AK284" s="154"/>
      <c r="AL284" s="154"/>
      <c r="AM284" s="154"/>
      <c r="AN284" s="154"/>
    </row>
    <row r="285" spans="1:40">
      <c r="B285" s="108" t="s">
        <v>709</v>
      </c>
      <c r="C285" s="27" t="s">
        <v>861</v>
      </c>
      <c r="D285" s="27">
        <v>0.5</v>
      </c>
      <c r="E285" s="139">
        <v>43347</v>
      </c>
      <c r="F285" s="27">
        <v>7.1</v>
      </c>
      <c r="G285" s="27">
        <v>5.03</v>
      </c>
      <c r="H285" s="24">
        <v>2.0258155063291134</v>
      </c>
      <c r="I285" s="24">
        <v>0.55337937280652094</v>
      </c>
      <c r="J285">
        <f t="shared" si="28"/>
        <v>17.140372693309178</v>
      </c>
      <c r="K285" s="1271"/>
      <c r="Q285" s="2389"/>
      <c r="T285" s="2393"/>
      <c r="W285" s="2447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</row>
    <row r="286" spans="1:40">
      <c r="B286" s="108" t="s">
        <v>709</v>
      </c>
      <c r="C286" s="27" t="s">
        <v>861</v>
      </c>
      <c r="D286" s="27">
        <v>1</v>
      </c>
      <c r="E286" s="139">
        <v>43347</v>
      </c>
      <c r="F286" s="27"/>
      <c r="G286" s="27"/>
      <c r="H286" s="27" t="s">
        <v>811</v>
      </c>
      <c r="I286" s="24" t="s">
        <v>811</v>
      </c>
      <c r="K286" s="1271"/>
      <c r="Q286" s="2389"/>
      <c r="T286" s="2393"/>
      <c r="W286" s="2447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/>
      <c r="AH286" s="154"/>
      <c r="AI286" s="154"/>
      <c r="AJ286" s="154"/>
      <c r="AK286" s="154"/>
      <c r="AL286" s="154"/>
      <c r="AM286" s="154"/>
      <c r="AN286" s="154"/>
    </row>
    <row r="287" spans="1:40">
      <c r="B287" s="108" t="s">
        <v>709</v>
      </c>
      <c r="C287" s="27" t="s">
        <v>861</v>
      </c>
      <c r="D287" s="27">
        <v>2</v>
      </c>
      <c r="E287" s="139">
        <v>43347</v>
      </c>
      <c r="F287" s="27"/>
      <c r="G287" s="27"/>
      <c r="H287" s="27" t="s">
        <v>811</v>
      </c>
      <c r="I287" s="24" t="s">
        <v>811</v>
      </c>
      <c r="K287" s="1271"/>
      <c r="Q287" s="2389"/>
      <c r="T287" s="2393"/>
      <c r="W287" s="2447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/>
      <c r="AH287" s="154"/>
      <c r="AI287" s="154"/>
      <c r="AJ287" s="154"/>
      <c r="AK287" s="154"/>
      <c r="AL287" s="154"/>
      <c r="AM287" s="154"/>
      <c r="AN287" s="154"/>
    </row>
    <row r="288" spans="1:40">
      <c r="B288" s="108" t="s">
        <v>709</v>
      </c>
      <c r="C288" s="27" t="s">
        <v>861</v>
      </c>
      <c r="D288" s="27">
        <v>3</v>
      </c>
      <c r="E288" s="139">
        <v>43347</v>
      </c>
      <c r="F288" s="27"/>
      <c r="G288" s="27"/>
      <c r="H288" s="27" t="s">
        <v>811</v>
      </c>
      <c r="I288" s="24" t="s">
        <v>811</v>
      </c>
      <c r="K288" s="1271"/>
      <c r="Q288" s="2389"/>
      <c r="T288" s="2393"/>
      <c r="W288" s="2447"/>
      <c r="X288" s="154"/>
      <c r="Y288" s="154"/>
      <c r="Z288" s="154"/>
      <c r="AA288" s="154"/>
      <c r="AB288" s="154"/>
      <c r="AC288" s="154"/>
      <c r="AD288" s="154"/>
      <c r="AE288" s="154"/>
      <c r="AF288" s="154"/>
      <c r="AG288" s="154"/>
      <c r="AH288" s="154"/>
      <c r="AI288" s="154"/>
      <c r="AJ288" s="154"/>
      <c r="AK288" s="154"/>
      <c r="AL288" s="154"/>
      <c r="AM288" s="154"/>
      <c r="AN288" s="154"/>
    </row>
    <row r="289" spans="1:60">
      <c r="B289" s="108" t="s">
        <v>709</v>
      </c>
      <c r="C289" s="27" t="s">
        <v>861</v>
      </c>
      <c r="D289" s="27">
        <v>4</v>
      </c>
      <c r="E289" s="139">
        <v>43347</v>
      </c>
      <c r="F289" s="27"/>
      <c r="G289" s="27"/>
      <c r="H289" s="27" t="s">
        <v>811</v>
      </c>
      <c r="I289" s="24" t="s">
        <v>811</v>
      </c>
      <c r="K289" s="1271"/>
      <c r="Q289" s="2389"/>
      <c r="T289" s="2393"/>
      <c r="W289" s="2447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/>
      <c r="AH289" s="154"/>
      <c r="AI289" s="154"/>
      <c r="AJ289" s="154"/>
      <c r="AK289" s="154"/>
      <c r="AL289" s="154"/>
      <c r="AM289" s="154"/>
      <c r="AN289" s="154"/>
    </row>
    <row r="290" spans="1:60">
      <c r="B290" s="108" t="s">
        <v>709</v>
      </c>
      <c r="C290" s="27" t="s">
        <v>861</v>
      </c>
      <c r="D290" s="27">
        <v>5</v>
      </c>
      <c r="E290" s="139">
        <v>43347</v>
      </c>
      <c r="F290" s="27"/>
      <c r="G290" s="27"/>
      <c r="H290" s="27" t="s">
        <v>811</v>
      </c>
      <c r="I290" s="24" t="s">
        <v>811</v>
      </c>
      <c r="K290" s="1271"/>
      <c r="Q290" s="2389"/>
      <c r="T290" s="2393"/>
      <c r="W290" s="2447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</row>
    <row r="291" spans="1:60">
      <c r="B291" s="108" t="s">
        <v>709</v>
      </c>
      <c r="C291" s="27" t="s">
        <v>861</v>
      </c>
      <c r="D291" s="27">
        <v>5</v>
      </c>
      <c r="E291" s="139">
        <v>43347</v>
      </c>
      <c r="F291" s="27"/>
      <c r="G291" s="27"/>
      <c r="H291" s="27" t="s">
        <v>811</v>
      </c>
      <c r="I291" s="24" t="s">
        <v>811</v>
      </c>
      <c r="K291" s="1271"/>
      <c r="Q291" s="2389"/>
      <c r="T291" s="2393"/>
      <c r="W291" s="2447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</row>
    <row r="292" spans="1:60">
      <c r="B292" s="108" t="s">
        <v>709</v>
      </c>
      <c r="C292" s="27" t="s">
        <v>861</v>
      </c>
      <c r="D292" s="27">
        <v>6</v>
      </c>
      <c r="E292" s="139">
        <v>43347</v>
      </c>
      <c r="F292" s="27"/>
      <c r="G292" s="27"/>
      <c r="H292" s="24">
        <v>6.5746246835443021</v>
      </c>
      <c r="I292" s="24">
        <v>0.69172421600815115</v>
      </c>
      <c r="J292">
        <f t="shared" si="28"/>
        <v>21.425465866636475</v>
      </c>
      <c r="K292" s="1271"/>
      <c r="Q292" s="2389"/>
      <c r="T292" s="2393"/>
      <c r="W292" s="2447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</row>
    <row r="293" spans="1:60">
      <c r="A293" s="108"/>
      <c r="B293" s="27"/>
      <c r="C293" s="27"/>
      <c r="D293" s="139"/>
      <c r="E293" s="27"/>
      <c r="F293" s="27"/>
      <c r="G293" s="27"/>
      <c r="H293" s="27"/>
      <c r="I293" s="27"/>
      <c r="J293" t="str">
        <f t="shared" si="28"/>
        <v xml:space="preserve"> </v>
      </c>
      <c r="K293" s="1275"/>
      <c r="M293" s="27"/>
      <c r="O293" s="24"/>
      <c r="Q293" s="2389"/>
      <c r="R293" s="1106"/>
      <c r="S293" s="1106"/>
      <c r="T293" s="2395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  <c r="BD293" s="154"/>
      <c r="BE293" s="154"/>
      <c r="BF293" s="154"/>
      <c r="BG293" s="154"/>
      <c r="BH293" s="154"/>
    </row>
    <row r="294" spans="1:60" ht="31.2">
      <c r="A294" s="976" t="s">
        <v>804</v>
      </c>
      <c r="B294" s="591" t="s">
        <v>20</v>
      </c>
      <c r="C294" s="591" t="s">
        <v>701</v>
      </c>
      <c r="D294" s="946" t="s">
        <v>805</v>
      </c>
      <c r="E294" s="947" t="s">
        <v>786</v>
      </c>
      <c r="F294" s="946" t="s">
        <v>806</v>
      </c>
      <c r="G294" s="946" t="s">
        <v>807</v>
      </c>
      <c r="H294" s="591" t="s">
        <v>808</v>
      </c>
      <c r="I294" s="371" t="s">
        <v>809</v>
      </c>
      <c r="J294" t="s">
        <v>810</v>
      </c>
      <c r="K294" s="1267" t="s">
        <v>792</v>
      </c>
      <c r="L294" s="1305" t="s">
        <v>474</v>
      </c>
      <c r="M294" s="1252" t="s">
        <v>793</v>
      </c>
      <c r="N294" s="1305" t="s">
        <v>483</v>
      </c>
      <c r="O294" s="1252" t="s">
        <v>794</v>
      </c>
      <c r="P294" s="1305" t="s">
        <v>480</v>
      </c>
      <c r="Q294" s="2394"/>
      <c r="T294" s="2393"/>
    </row>
    <row r="295" spans="1:60">
      <c r="A295" s="108">
        <v>72</v>
      </c>
      <c r="B295" t="s">
        <v>709</v>
      </c>
      <c r="C295" t="s">
        <v>862</v>
      </c>
      <c r="D295" s="18">
        <v>0.5</v>
      </c>
      <c r="E295" s="55">
        <v>43705</v>
      </c>
      <c r="F295" s="165">
        <v>6.4</v>
      </c>
      <c r="G295" s="166">
        <v>5.01</v>
      </c>
      <c r="H295" s="24">
        <v>1.9903213924050636</v>
      </c>
      <c r="I295" s="24">
        <v>0.50423903524667213</v>
      </c>
      <c r="J295">
        <f t="shared" si="28"/>
        <v>15.618299877730422</v>
      </c>
      <c r="K295" s="1300">
        <f>AVERAGE(G295:G311)</f>
        <v>4.33</v>
      </c>
      <c r="L295" s="594">
        <f t="shared" si="29"/>
        <v>38.856329750479993</v>
      </c>
      <c r="M295" s="166">
        <f>AVERAGE(H295:H311)</f>
        <v>2.9683977848101262</v>
      </c>
      <c r="N295" s="594">
        <f t="shared" si="30"/>
        <v>41.242875327468305</v>
      </c>
      <c r="O295">
        <f>AVERAGE(J295:J311)</f>
        <v>18.04755483408891</v>
      </c>
      <c r="P295" s="594">
        <f t="shared" si="31"/>
        <v>45.88768981544969</v>
      </c>
      <c r="Q295" s="2389">
        <f t="shared" si="27"/>
        <v>41.99563163113266</v>
      </c>
      <c r="T295" s="2393"/>
    </row>
    <row r="296" spans="1:60">
      <c r="A296" s="108"/>
      <c r="B296" t="s">
        <v>709</v>
      </c>
      <c r="C296" t="s">
        <v>862</v>
      </c>
      <c r="D296" s="18">
        <v>1</v>
      </c>
      <c r="E296" s="55">
        <v>43705</v>
      </c>
      <c r="F296" s="165"/>
      <c r="G296" s="166"/>
      <c r="H296" s="27" t="s">
        <v>811</v>
      </c>
      <c r="I296" s="27" t="s">
        <v>811</v>
      </c>
      <c r="K296" s="1271"/>
      <c r="Q296" s="2389"/>
      <c r="T296" s="2393"/>
    </row>
    <row r="297" spans="1:60">
      <c r="A297" s="108"/>
      <c r="B297" t="s">
        <v>709</v>
      </c>
      <c r="C297" t="s">
        <v>862</v>
      </c>
      <c r="D297" s="18">
        <v>2</v>
      </c>
      <c r="E297" s="55">
        <v>43705</v>
      </c>
      <c r="F297" s="165"/>
      <c r="G297" s="166"/>
      <c r="H297" s="27" t="s">
        <v>811</v>
      </c>
      <c r="I297" s="27" t="s">
        <v>811</v>
      </c>
      <c r="K297" s="1271"/>
      <c r="Q297" s="2389"/>
      <c r="T297" s="2393"/>
    </row>
    <row r="298" spans="1:60">
      <c r="A298" s="108"/>
      <c r="B298" t="s">
        <v>709</v>
      </c>
      <c r="C298" t="s">
        <v>862</v>
      </c>
      <c r="D298" s="18">
        <v>3</v>
      </c>
      <c r="E298" s="55">
        <v>43705</v>
      </c>
      <c r="F298" s="165"/>
      <c r="G298" s="166"/>
      <c r="H298" s="27" t="s">
        <v>811</v>
      </c>
      <c r="I298" s="27" t="s">
        <v>811</v>
      </c>
      <c r="K298" s="1271"/>
      <c r="Q298" s="2389"/>
      <c r="T298" s="2393"/>
    </row>
    <row r="299" spans="1:60">
      <c r="A299" s="108"/>
      <c r="B299" t="s">
        <v>709</v>
      </c>
      <c r="C299" t="s">
        <v>862</v>
      </c>
      <c r="D299" s="18">
        <v>4</v>
      </c>
      <c r="E299" s="55">
        <v>43705</v>
      </c>
      <c r="F299" s="165"/>
      <c r="G299" s="166"/>
      <c r="H299" s="27" t="s">
        <v>811</v>
      </c>
      <c r="I299" s="27" t="s">
        <v>811</v>
      </c>
      <c r="K299" s="1271"/>
      <c r="Q299" s="2389"/>
      <c r="T299" s="2393"/>
    </row>
    <row r="300" spans="1:60">
      <c r="A300" s="108"/>
      <c r="B300" t="s">
        <v>709</v>
      </c>
      <c r="C300" t="s">
        <v>862</v>
      </c>
      <c r="D300" s="18">
        <v>5</v>
      </c>
      <c r="E300" s="55">
        <v>43705</v>
      </c>
      <c r="F300" s="165"/>
      <c r="G300" s="166"/>
      <c r="H300" s="27" t="s">
        <v>811</v>
      </c>
      <c r="I300" s="27" t="s">
        <v>811</v>
      </c>
      <c r="K300" s="1271"/>
      <c r="Q300" s="2389"/>
      <c r="T300" s="2393"/>
    </row>
    <row r="301" spans="1:60">
      <c r="A301" s="108"/>
      <c r="B301" t="s">
        <v>709</v>
      </c>
      <c r="C301" t="s">
        <v>862</v>
      </c>
      <c r="D301" s="18">
        <v>5.5</v>
      </c>
      <c r="E301" s="55">
        <v>43705</v>
      </c>
      <c r="F301" s="165"/>
      <c r="G301" s="166"/>
      <c r="H301" s="24">
        <v>1.9219841772151902</v>
      </c>
      <c r="I301" s="24">
        <v>0.58181427143846776</v>
      </c>
      <c r="J301">
        <f t="shared" si="28"/>
        <v>18.0211152435351</v>
      </c>
      <c r="K301" s="1271"/>
      <c r="Q301" s="2389"/>
      <c r="T301" s="2393"/>
    </row>
    <row r="302" spans="1:60">
      <c r="A302" s="108"/>
      <c r="B302" t="s">
        <v>709</v>
      </c>
      <c r="C302" t="s">
        <v>862</v>
      </c>
      <c r="D302" s="18">
        <v>6</v>
      </c>
      <c r="E302" s="55">
        <v>43705</v>
      </c>
      <c r="F302" s="165"/>
      <c r="G302" s="166"/>
      <c r="H302" s="27" t="s">
        <v>811</v>
      </c>
      <c r="I302" s="27" t="s">
        <v>811</v>
      </c>
      <c r="K302" s="1271"/>
      <c r="Q302" s="2389"/>
      <c r="T302" s="2393"/>
    </row>
    <row r="303" spans="1:60">
      <c r="A303" s="108">
        <v>71</v>
      </c>
      <c r="B303" t="s">
        <v>709</v>
      </c>
      <c r="C303" t="s">
        <v>863</v>
      </c>
      <c r="D303" s="18">
        <v>0.5</v>
      </c>
      <c r="E303" s="55">
        <v>43705</v>
      </c>
      <c r="F303" s="165">
        <v>7.51</v>
      </c>
      <c r="G303" s="166">
        <v>3.65</v>
      </c>
      <c r="H303" s="24">
        <v>3.5449930379746823</v>
      </c>
      <c r="I303" s="24">
        <v>0.54302665334257005</v>
      </c>
      <c r="J303">
        <f t="shared" si="28"/>
        <v>16.819707560632764</v>
      </c>
      <c r="K303" s="1278"/>
      <c r="Q303" s="2389"/>
      <c r="T303" s="2393"/>
    </row>
    <row r="304" spans="1:60">
      <c r="A304" s="108"/>
      <c r="B304" t="s">
        <v>709</v>
      </c>
      <c r="C304" t="s">
        <v>863</v>
      </c>
      <c r="D304" s="18">
        <v>1</v>
      </c>
      <c r="E304" s="55">
        <v>43705</v>
      </c>
      <c r="F304" s="165"/>
      <c r="G304" s="166"/>
      <c r="H304" s="27" t="s">
        <v>811</v>
      </c>
      <c r="I304" s="27" t="s">
        <v>811</v>
      </c>
      <c r="K304" s="1278"/>
      <c r="Q304" s="2389"/>
      <c r="T304" s="2393"/>
    </row>
    <row r="305" spans="1:60">
      <c r="A305" s="108"/>
      <c r="B305" t="s">
        <v>709</v>
      </c>
      <c r="C305" t="s">
        <v>863</v>
      </c>
      <c r="D305" s="18">
        <v>2</v>
      </c>
      <c r="E305" s="55">
        <v>43705</v>
      </c>
      <c r="F305" s="165"/>
      <c r="G305" s="166"/>
      <c r="H305" s="27" t="s">
        <v>811</v>
      </c>
      <c r="I305" s="27" t="s">
        <v>811</v>
      </c>
      <c r="K305" s="1278"/>
      <c r="Q305" s="2389"/>
      <c r="T305" s="2393"/>
    </row>
    <row r="306" spans="1:60">
      <c r="A306" s="108"/>
      <c r="B306" t="s">
        <v>709</v>
      </c>
      <c r="C306" t="s">
        <v>863</v>
      </c>
      <c r="D306" s="18">
        <v>3</v>
      </c>
      <c r="E306" s="55">
        <v>43705</v>
      </c>
      <c r="F306" s="165"/>
      <c r="G306" s="166"/>
      <c r="H306" s="27" t="s">
        <v>811</v>
      </c>
      <c r="I306" s="27" t="s">
        <v>811</v>
      </c>
      <c r="K306" s="1278"/>
      <c r="Q306" s="2389"/>
      <c r="T306" s="2393"/>
    </row>
    <row r="307" spans="1:60">
      <c r="A307" s="108"/>
      <c r="B307" t="s">
        <v>709</v>
      </c>
      <c r="C307" t="s">
        <v>863</v>
      </c>
      <c r="D307" s="18">
        <v>4</v>
      </c>
      <c r="E307" s="55">
        <v>43705</v>
      </c>
      <c r="F307" s="165"/>
      <c r="G307" s="166"/>
      <c r="H307" s="27" t="s">
        <v>811</v>
      </c>
      <c r="I307" s="27" t="s">
        <v>811</v>
      </c>
      <c r="K307" s="1278"/>
      <c r="Q307" s="2389"/>
      <c r="T307" s="2393"/>
    </row>
    <row r="308" spans="1:60">
      <c r="A308" s="108"/>
      <c r="B308" t="s">
        <v>709</v>
      </c>
      <c r="C308" t="s">
        <v>863</v>
      </c>
      <c r="D308" s="18">
        <v>5</v>
      </c>
      <c r="E308" s="55">
        <v>43705</v>
      </c>
      <c r="F308" s="165"/>
      <c r="G308" s="166"/>
      <c r="H308" s="27" t="s">
        <v>811</v>
      </c>
      <c r="I308" s="27" t="s">
        <v>811</v>
      </c>
      <c r="K308" s="1271"/>
      <c r="Q308" s="2389"/>
      <c r="T308" s="2393"/>
    </row>
    <row r="309" spans="1:60">
      <c r="A309" s="108"/>
      <c r="B309" t="s">
        <v>709</v>
      </c>
      <c r="C309" t="s">
        <v>863</v>
      </c>
      <c r="D309" s="18">
        <v>6</v>
      </c>
      <c r="E309" s="55">
        <v>43705</v>
      </c>
      <c r="F309" s="165"/>
      <c r="G309" s="166"/>
      <c r="H309" s="27" t="s">
        <v>811</v>
      </c>
      <c r="I309" s="27" t="s">
        <v>811</v>
      </c>
      <c r="K309" s="1271"/>
      <c r="Q309" s="2389"/>
      <c r="T309" s="2393"/>
    </row>
    <row r="310" spans="1:60">
      <c r="A310" s="108"/>
      <c r="B310" t="s">
        <v>709</v>
      </c>
      <c r="C310" t="s">
        <v>863</v>
      </c>
      <c r="D310" s="18">
        <v>6.5</v>
      </c>
      <c r="E310" s="55">
        <v>43705</v>
      </c>
      <c r="F310" s="165"/>
      <c r="G310" s="166"/>
      <c r="H310" s="24">
        <v>4.4162925316455688</v>
      </c>
      <c r="I310" s="24">
        <v>0.70159154950788882</v>
      </c>
      <c r="J310">
        <f t="shared" si="28"/>
        <v>21.73109665445735</v>
      </c>
      <c r="K310" s="1271"/>
      <c r="Q310" s="2389"/>
      <c r="T310" s="2393"/>
    </row>
    <row r="311" spans="1:60">
      <c r="A311" s="108"/>
      <c r="B311" t="s">
        <v>709</v>
      </c>
      <c r="C311" t="s">
        <v>863</v>
      </c>
      <c r="D311" s="18">
        <v>7</v>
      </c>
      <c r="E311" s="55">
        <v>43705</v>
      </c>
      <c r="F311" s="165"/>
      <c r="G311" s="166"/>
      <c r="H311" s="27" t="s">
        <v>811</v>
      </c>
      <c r="I311" s="27" t="s">
        <v>811</v>
      </c>
      <c r="K311" s="1271"/>
      <c r="Q311" s="2389"/>
      <c r="T311" s="2393"/>
    </row>
    <row r="312" spans="1:60">
      <c r="A312" s="980"/>
      <c r="B312" s="629"/>
      <c r="C312" s="629"/>
      <c r="D312" s="959"/>
      <c r="E312" s="629"/>
      <c r="F312" s="815"/>
      <c r="G312" s="815"/>
      <c r="H312" s="815"/>
      <c r="I312" s="875"/>
      <c r="J312" t="str">
        <f t="shared" si="28"/>
        <v xml:space="preserve"> </v>
      </c>
      <c r="K312" s="1277"/>
      <c r="M312" s="815"/>
      <c r="O312" s="629"/>
      <c r="Q312" s="2389"/>
      <c r="R312" s="1446"/>
      <c r="S312" s="1446"/>
      <c r="T312" s="2410"/>
      <c r="U312" s="1337"/>
      <c r="V312" s="1336"/>
      <c r="W312" s="2448"/>
      <c r="X312" s="832"/>
      <c r="Y312" s="832"/>
      <c r="Z312" s="832"/>
      <c r="AA312" s="832"/>
      <c r="AB312" s="832"/>
      <c r="AC312" s="832"/>
      <c r="AD312" s="832"/>
      <c r="AE312" s="832"/>
      <c r="AF312" s="832"/>
      <c r="AG312" s="832"/>
      <c r="AH312" s="832"/>
      <c r="AI312" s="832"/>
      <c r="AJ312" s="832"/>
      <c r="AK312" s="832"/>
      <c r="AL312" s="832"/>
      <c r="AM312" s="832"/>
      <c r="AN312" s="832"/>
      <c r="AO312" s="832"/>
      <c r="AP312" s="832"/>
      <c r="AQ312" s="776"/>
      <c r="AR312" s="776"/>
      <c r="AS312" s="776"/>
      <c r="AT312" s="776"/>
      <c r="AU312" s="776"/>
      <c r="AV312" s="776"/>
      <c r="AW312" s="776"/>
      <c r="AX312" s="776"/>
      <c r="AY312" s="776"/>
      <c r="AZ312" s="776"/>
      <c r="BA312" s="776"/>
      <c r="BB312" s="776"/>
      <c r="BC312" s="776"/>
      <c r="BD312" s="776"/>
      <c r="BE312" s="776"/>
      <c r="BF312" s="776"/>
      <c r="BG312" s="776"/>
      <c r="BH312" s="776"/>
    </row>
    <row r="313" spans="1:60" ht="31.2">
      <c r="B313" s="976" t="s">
        <v>20</v>
      </c>
      <c r="C313" s="591" t="s">
        <v>701</v>
      </c>
      <c r="D313" s="946" t="s">
        <v>805</v>
      </c>
      <c r="E313" s="947" t="s">
        <v>786</v>
      </c>
      <c r="F313" s="946" t="s">
        <v>806</v>
      </c>
      <c r="G313" s="946" t="s">
        <v>807</v>
      </c>
      <c r="H313" s="591" t="s">
        <v>808</v>
      </c>
      <c r="I313" s="371" t="s">
        <v>809</v>
      </c>
      <c r="J313" t="s">
        <v>810</v>
      </c>
      <c r="K313" s="1267" t="s">
        <v>792</v>
      </c>
      <c r="L313" s="1305" t="s">
        <v>474</v>
      </c>
      <c r="M313" s="1252" t="s">
        <v>793</v>
      </c>
      <c r="N313" s="1305" t="s">
        <v>483</v>
      </c>
      <c r="O313" s="1252" t="s">
        <v>794</v>
      </c>
      <c r="P313" s="1305" t="s">
        <v>480</v>
      </c>
      <c r="Q313" s="2394"/>
      <c r="T313" s="2393"/>
    </row>
    <row r="314" spans="1:60">
      <c r="B314" s="108" t="s">
        <v>709</v>
      </c>
      <c r="C314" t="s">
        <v>864</v>
      </c>
      <c r="D314">
        <v>0.5</v>
      </c>
      <c r="E314" s="55">
        <v>44074</v>
      </c>
      <c r="F314">
        <v>7.6</v>
      </c>
      <c r="G314">
        <v>4.0599999999999996</v>
      </c>
      <c r="H314" s="371">
        <v>0.46666666666666667</v>
      </c>
      <c r="I314" s="24">
        <v>0.61776005146435919</v>
      </c>
      <c r="J314">
        <f t="shared" si="28"/>
        <v>19.134499834057063</v>
      </c>
      <c r="K314" s="1271">
        <f>AVERAGE(G314:G329)</f>
        <v>4.7799999999999994</v>
      </c>
      <c r="L314" s="594">
        <f t="shared" si="29"/>
        <v>37.429893817939764</v>
      </c>
      <c r="M314" s="166">
        <f>AVERAGE(H314:H329)</f>
        <v>0.67293333333333361</v>
      </c>
      <c r="N314" s="594">
        <f t="shared" si="30"/>
        <v>26.683062504854334</v>
      </c>
      <c r="O314">
        <f>AVERAGE(J314:J329)</f>
        <v>21.010431190337162</v>
      </c>
      <c r="P314" s="594">
        <f t="shared" si="31"/>
        <v>48.080713644483559</v>
      </c>
      <c r="Q314" s="2389">
        <f t="shared" si="27"/>
        <v>37.397889989092555</v>
      </c>
      <c r="T314" s="2393"/>
    </row>
    <row r="315" spans="1:60">
      <c r="B315" s="108" t="s">
        <v>709</v>
      </c>
      <c r="C315" t="s">
        <v>864</v>
      </c>
      <c r="D315">
        <v>1</v>
      </c>
      <c r="E315" s="55">
        <v>44074</v>
      </c>
      <c r="H315" s="24" t="s">
        <v>811</v>
      </c>
      <c r="I315" s="24" t="s">
        <v>811</v>
      </c>
      <c r="K315" s="1271"/>
      <c r="Q315" s="2389"/>
      <c r="T315" s="2393"/>
    </row>
    <row r="316" spans="1:60">
      <c r="B316" s="108" t="s">
        <v>709</v>
      </c>
      <c r="C316" t="s">
        <v>864</v>
      </c>
      <c r="D316">
        <v>2</v>
      </c>
      <c r="E316" s="55">
        <v>44074</v>
      </c>
      <c r="H316" s="24" t="s">
        <v>811</v>
      </c>
      <c r="I316" s="24" t="s">
        <v>811</v>
      </c>
      <c r="K316" s="1271"/>
      <c r="Q316" s="2389"/>
      <c r="T316" s="2393"/>
    </row>
    <row r="317" spans="1:60">
      <c r="B317" s="108" t="s">
        <v>709</v>
      </c>
      <c r="C317" t="s">
        <v>864</v>
      </c>
      <c r="D317">
        <v>3</v>
      </c>
      <c r="E317" s="55">
        <v>44074</v>
      </c>
      <c r="H317" s="24" t="s">
        <v>811</v>
      </c>
      <c r="I317" s="24" t="s">
        <v>811</v>
      </c>
      <c r="K317" s="1271"/>
      <c r="Q317" s="2389"/>
      <c r="T317" s="2393"/>
    </row>
    <row r="318" spans="1:60">
      <c r="B318" s="108" t="s">
        <v>709</v>
      </c>
      <c r="C318" t="s">
        <v>864</v>
      </c>
      <c r="D318">
        <v>4</v>
      </c>
      <c r="E318" s="55">
        <v>44074</v>
      </c>
      <c r="H318" s="24" t="s">
        <v>811</v>
      </c>
      <c r="I318" s="24" t="s">
        <v>811</v>
      </c>
      <c r="K318" s="1271"/>
      <c r="Q318" s="2389"/>
      <c r="T318" s="2393"/>
    </row>
    <row r="319" spans="1:60">
      <c r="B319" s="108" t="s">
        <v>709</v>
      </c>
      <c r="C319" t="s">
        <v>864</v>
      </c>
      <c r="D319">
        <v>5</v>
      </c>
      <c r="E319" s="55">
        <v>44074</v>
      </c>
      <c r="H319" s="24" t="s">
        <v>811</v>
      </c>
      <c r="I319" s="24" t="s">
        <v>811</v>
      </c>
      <c r="K319" s="1271"/>
      <c r="Q319" s="2389"/>
      <c r="T319" s="2393"/>
    </row>
    <row r="320" spans="1:60">
      <c r="B320" s="108" t="s">
        <v>709</v>
      </c>
      <c r="C320" t="s">
        <v>864</v>
      </c>
      <c r="D320">
        <v>6</v>
      </c>
      <c r="E320" s="55">
        <v>44074</v>
      </c>
      <c r="H320" s="24" t="s">
        <v>811</v>
      </c>
      <c r="I320" s="24" t="s">
        <v>811</v>
      </c>
      <c r="K320" s="1271"/>
      <c r="Q320" s="2389"/>
      <c r="T320" s="2393"/>
    </row>
    <row r="321" spans="1:60">
      <c r="B321" s="108" t="s">
        <v>709</v>
      </c>
      <c r="C321" t="s">
        <v>864</v>
      </c>
      <c r="D321">
        <v>7</v>
      </c>
      <c r="E321" s="55">
        <v>44074</v>
      </c>
      <c r="H321" s="371">
        <v>0.98560000000000036</v>
      </c>
      <c r="I321" s="24">
        <v>0.76311535769126704</v>
      </c>
      <c r="J321">
        <f t="shared" si="28"/>
        <v>23.636735089129306</v>
      </c>
      <c r="K321" s="1271"/>
      <c r="Q321" s="2389"/>
      <c r="T321" s="2393"/>
    </row>
    <row r="322" spans="1:60">
      <c r="B322" s="108" t="s">
        <v>709</v>
      </c>
      <c r="C322" t="s">
        <v>865</v>
      </c>
      <c r="D322">
        <v>0.5</v>
      </c>
      <c r="E322" s="55">
        <v>44074</v>
      </c>
      <c r="F322">
        <v>6.8</v>
      </c>
      <c r="G322">
        <v>5.5</v>
      </c>
      <c r="H322" s="371">
        <v>0.29493333333333344</v>
      </c>
      <c r="I322" s="24">
        <v>0.65409887802108613</v>
      </c>
      <c r="J322">
        <f t="shared" si="28"/>
        <v>20.260058647825122</v>
      </c>
      <c r="K322" s="1271"/>
      <c r="Q322" s="2389"/>
      <c r="T322" s="2393"/>
    </row>
    <row r="323" spans="1:60">
      <c r="B323" s="108" t="s">
        <v>709</v>
      </c>
      <c r="C323" t="s">
        <v>865</v>
      </c>
      <c r="D323">
        <v>1</v>
      </c>
      <c r="E323" s="55">
        <v>44074</v>
      </c>
      <c r="H323" s="24" t="s">
        <v>811</v>
      </c>
      <c r="I323" s="24" t="s">
        <v>811</v>
      </c>
      <c r="K323" s="1271"/>
      <c r="Q323" s="2389"/>
      <c r="T323" s="2393"/>
    </row>
    <row r="324" spans="1:60">
      <c r="B324" s="108" t="s">
        <v>709</v>
      </c>
      <c r="C324" t="s">
        <v>865</v>
      </c>
      <c r="D324">
        <v>2</v>
      </c>
      <c r="E324" s="55">
        <v>44074</v>
      </c>
      <c r="H324" s="24" t="s">
        <v>811</v>
      </c>
      <c r="I324" s="24" t="s">
        <v>811</v>
      </c>
      <c r="K324" s="1271"/>
      <c r="Q324" s="2389"/>
      <c r="T324" s="2393"/>
    </row>
    <row r="325" spans="1:60">
      <c r="B325" s="108" t="s">
        <v>709</v>
      </c>
      <c r="C325" t="s">
        <v>865</v>
      </c>
      <c r="D325">
        <v>3</v>
      </c>
      <c r="E325" s="55">
        <v>44074</v>
      </c>
      <c r="H325" s="24" t="s">
        <v>811</v>
      </c>
      <c r="I325" s="24" t="s">
        <v>811</v>
      </c>
      <c r="K325" s="1271"/>
      <c r="Q325" s="2389"/>
      <c r="T325" s="2393"/>
    </row>
    <row r="326" spans="1:60">
      <c r="B326" s="108" t="s">
        <v>709</v>
      </c>
      <c r="C326" t="s">
        <v>865</v>
      </c>
      <c r="D326">
        <v>4</v>
      </c>
      <c r="E326" s="55">
        <v>44074</v>
      </c>
      <c r="H326" s="24" t="s">
        <v>811</v>
      </c>
      <c r="I326" s="24" t="s">
        <v>811</v>
      </c>
      <c r="K326" s="1271"/>
      <c r="Q326" s="2389"/>
      <c r="T326" s="2393"/>
    </row>
    <row r="327" spans="1:60">
      <c r="B327" s="108" t="s">
        <v>709</v>
      </c>
      <c r="C327" t="s">
        <v>865</v>
      </c>
      <c r="D327">
        <v>5</v>
      </c>
      <c r="E327" s="55">
        <v>44074</v>
      </c>
      <c r="H327" s="24" t="s">
        <v>811</v>
      </c>
      <c r="I327" s="24" t="s">
        <v>811</v>
      </c>
      <c r="K327" s="1271"/>
      <c r="Q327" s="2389"/>
      <c r="T327" s="2393"/>
    </row>
    <row r="328" spans="1:60">
      <c r="B328" s="108" t="s">
        <v>709</v>
      </c>
      <c r="C328" t="s">
        <v>865</v>
      </c>
      <c r="D328">
        <v>6</v>
      </c>
      <c r="E328" s="55">
        <v>44074</v>
      </c>
      <c r="H328" s="24" t="s">
        <v>811</v>
      </c>
      <c r="I328" s="24" t="s">
        <v>811</v>
      </c>
      <c r="K328" s="1271"/>
      <c r="Q328" s="2389"/>
      <c r="T328" s="2393"/>
    </row>
    <row r="329" spans="1:60">
      <c r="B329" s="108" t="s">
        <v>709</v>
      </c>
      <c r="C329" t="s">
        <v>865</v>
      </c>
      <c r="D329">
        <v>6.5</v>
      </c>
      <c r="E329" s="55">
        <v>44074</v>
      </c>
      <c r="H329" s="371">
        <v>0.94453333333333367</v>
      </c>
      <c r="I329" s="68" t="s">
        <v>866</v>
      </c>
      <c r="K329" s="1271"/>
      <c r="Q329" s="2389"/>
      <c r="T329" s="2393"/>
    </row>
    <row r="330" spans="1:60">
      <c r="A330" s="980"/>
      <c r="B330" s="629"/>
      <c r="C330" s="629"/>
      <c r="D330" s="959"/>
      <c r="E330" s="629"/>
      <c r="F330" s="815"/>
      <c r="G330" s="815"/>
      <c r="H330" s="815"/>
      <c r="I330" s="875"/>
      <c r="J330" t="str">
        <f t="shared" si="28"/>
        <v xml:space="preserve"> </v>
      </c>
      <c r="K330" s="1277"/>
      <c r="M330" s="815"/>
      <c r="O330" s="629"/>
      <c r="Q330" s="2389"/>
      <c r="R330" s="1446"/>
      <c r="S330" s="1446"/>
      <c r="T330" s="2410"/>
      <c r="U330" s="1337"/>
      <c r="V330" s="1336"/>
      <c r="W330" s="2448"/>
      <c r="X330" s="832"/>
      <c r="Y330" s="832"/>
      <c r="Z330" s="832"/>
      <c r="AA330" s="832"/>
      <c r="AB330" s="832"/>
      <c r="AC330" s="832"/>
      <c r="AD330" s="832"/>
      <c r="AE330" s="832"/>
      <c r="AF330" s="832"/>
      <c r="AG330" s="832"/>
      <c r="AH330" s="832"/>
      <c r="AI330" s="832"/>
      <c r="AJ330" s="832"/>
      <c r="AK330" s="832"/>
      <c r="AL330" s="832"/>
      <c r="AM330" s="832"/>
      <c r="AN330" s="832"/>
      <c r="AO330" s="832"/>
      <c r="AP330" s="832"/>
      <c r="AQ330" s="776"/>
      <c r="AR330" s="776"/>
      <c r="AS330" s="776"/>
      <c r="AT330" s="776"/>
      <c r="AU330" s="776"/>
      <c r="AV330" s="776"/>
      <c r="AW330" s="776"/>
      <c r="AX330" s="776"/>
      <c r="AY330" s="776"/>
      <c r="AZ330" s="776"/>
      <c r="BA330" s="776"/>
      <c r="BB330" s="776"/>
      <c r="BC330" s="776"/>
      <c r="BD330" s="776"/>
      <c r="BE330" s="776"/>
      <c r="BF330" s="776"/>
      <c r="BG330" s="776"/>
      <c r="BH330" s="776"/>
    </row>
    <row r="331" spans="1:60" ht="31.2">
      <c r="A331" s="983" t="s">
        <v>804</v>
      </c>
      <c r="B331" s="815" t="s">
        <v>20</v>
      </c>
      <c r="C331" s="815" t="s">
        <v>701</v>
      </c>
      <c r="D331" s="815" t="s">
        <v>805</v>
      </c>
      <c r="E331" s="873" t="s">
        <v>786</v>
      </c>
      <c r="F331" s="815" t="s">
        <v>806</v>
      </c>
      <c r="G331" s="815" t="s">
        <v>807</v>
      </c>
      <c r="H331" s="815" t="s">
        <v>808</v>
      </c>
      <c r="I331" s="878" t="s">
        <v>809</v>
      </c>
      <c r="J331" t="s">
        <v>810</v>
      </c>
      <c r="K331" s="1267" t="s">
        <v>792</v>
      </c>
      <c r="L331" s="1305" t="s">
        <v>474</v>
      </c>
      <c r="M331" s="1252" t="s">
        <v>793</v>
      </c>
      <c r="N331" s="1305" t="s">
        <v>483</v>
      </c>
      <c r="O331" s="1252" t="s">
        <v>794</v>
      </c>
      <c r="P331" s="1305" t="s">
        <v>480</v>
      </c>
      <c r="Q331" s="2394"/>
      <c r="R331" s="2397"/>
      <c r="S331" s="2397"/>
      <c r="T331" s="2398"/>
      <c r="U331" s="1226"/>
      <c r="V331" s="1226"/>
      <c r="W331" s="2444"/>
      <c r="X331" s="747"/>
      <c r="Y331" s="747"/>
      <c r="Z331" s="747"/>
      <c r="AA331" s="747"/>
      <c r="AB331" s="747"/>
      <c r="AC331" s="747"/>
      <c r="AD331" s="747"/>
      <c r="AE331" s="747"/>
      <c r="AF331" s="747"/>
      <c r="AG331" s="747"/>
      <c r="AH331" s="747"/>
      <c r="AI331" s="747"/>
      <c r="AJ331" s="747"/>
      <c r="AK331" s="747"/>
      <c r="AL331" s="747"/>
      <c r="AM331" s="747"/>
      <c r="AN331" s="747"/>
      <c r="AO331" s="747"/>
      <c r="AP331" s="747"/>
    </row>
    <row r="332" spans="1:60">
      <c r="A332" s="108"/>
      <c r="B332" t="s">
        <v>709</v>
      </c>
      <c r="C332" t="s">
        <v>864</v>
      </c>
      <c r="D332" s="27">
        <v>0.5</v>
      </c>
      <c r="E332" s="133">
        <v>44459</v>
      </c>
      <c r="F332">
        <v>8.9</v>
      </c>
      <c r="G332">
        <v>4.7</v>
      </c>
      <c r="H332" s="24">
        <v>1.5089523809523813</v>
      </c>
      <c r="I332" s="24">
        <v>0.45733333333333337</v>
      </c>
      <c r="J332">
        <f t="shared" si="28"/>
        <v>14.165442666666667</v>
      </c>
      <c r="K332" s="1271">
        <f>AVERAGE(G332:G354)</f>
        <v>4.8666666666666663</v>
      </c>
      <c r="L332" s="594">
        <f t="shared" si="29"/>
        <v>37.170660367285016</v>
      </c>
      <c r="M332" s="166">
        <f>AVERAGE(H332:H354)</f>
        <v>1.553969614512472</v>
      </c>
      <c r="N332" s="594">
        <f t="shared" si="30"/>
        <v>34.893537567357832</v>
      </c>
      <c r="O332">
        <f>AVERAGE(J332:J354)</f>
        <v>16.093331049968253</v>
      </c>
      <c r="P332" s="594">
        <f t="shared" si="31"/>
        <v>44.234285648445479</v>
      </c>
      <c r="Q332" s="2389">
        <f t="shared" ref="Q332:Q391" si="32">AVERAGE(L332,N332,P332)</f>
        <v>38.766161194362773</v>
      </c>
      <c r="T332" s="2393"/>
    </row>
    <row r="333" spans="1:60">
      <c r="A333" s="108"/>
      <c r="B333" t="s">
        <v>709</v>
      </c>
      <c r="C333" t="s">
        <v>864</v>
      </c>
      <c r="D333" s="27">
        <v>1</v>
      </c>
      <c r="E333" s="133">
        <v>44459</v>
      </c>
      <c r="H333" s="24" t="s">
        <v>811</v>
      </c>
      <c r="I333" s="24" t="s">
        <v>811</v>
      </c>
      <c r="K333" s="1271"/>
      <c r="Q333" s="2389"/>
      <c r="T333" s="2393"/>
    </row>
    <row r="334" spans="1:60">
      <c r="A334" s="108"/>
      <c r="B334" t="s">
        <v>709</v>
      </c>
      <c r="C334" t="s">
        <v>864</v>
      </c>
      <c r="D334" s="27">
        <v>2</v>
      </c>
      <c r="E334" s="133">
        <v>44459</v>
      </c>
      <c r="H334" s="24" t="s">
        <v>811</v>
      </c>
      <c r="I334" s="24" t="s">
        <v>811</v>
      </c>
      <c r="K334" s="1271"/>
      <c r="Q334" s="2389"/>
      <c r="T334" s="2393"/>
    </row>
    <row r="335" spans="1:60">
      <c r="A335" s="108"/>
      <c r="B335" t="s">
        <v>709</v>
      </c>
      <c r="C335" t="s">
        <v>864</v>
      </c>
      <c r="D335" s="27">
        <v>3</v>
      </c>
      <c r="E335" s="133">
        <v>44459</v>
      </c>
      <c r="H335" s="24">
        <v>1.6967619047619051</v>
      </c>
      <c r="I335" s="68" t="s">
        <v>867</v>
      </c>
      <c r="K335" s="1271"/>
      <c r="Q335" s="2389"/>
      <c r="T335" s="2393"/>
    </row>
    <row r="336" spans="1:60">
      <c r="A336" s="108"/>
      <c r="B336" t="s">
        <v>709</v>
      </c>
      <c r="C336" t="s">
        <v>864</v>
      </c>
      <c r="D336" s="27">
        <v>4</v>
      </c>
      <c r="E336" s="133">
        <v>44459</v>
      </c>
      <c r="H336" s="24" t="s">
        <v>811</v>
      </c>
      <c r="I336" s="24" t="s">
        <v>811</v>
      </c>
      <c r="K336" s="1271"/>
      <c r="Q336" s="2389"/>
      <c r="T336" s="2393"/>
    </row>
    <row r="337" spans="1:20">
      <c r="A337" s="108"/>
      <c r="B337" t="s">
        <v>709</v>
      </c>
      <c r="C337" t="s">
        <v>864</v>
      </c>
      <c r="D337" s="27">
        <v>5</v>
      </c>
      <c r="E337" s="133">
        <v>44459</v>
      </c>
      <c r="H337" s="24" t="s">
        <v>811</v>
      </c>
      <c r="I337" s="24" t="s">
        <v>811</v>
      </c>
      <c r="K337" s="1271"/>
      <c r="Q337" s="2389"/>
      <c r="T337" s="2393"/>
    </row>
    <row r="338" spans="1:20">
      <c r="A338" s="108"/>
      <c r="B338" t="s">
        <v>709</v>
      </c>
      <c r="C338" t="s">
        <v>864</v>
      </c>
      <c r="D338" s="27">
        <v>6</v>
      </c>
      <c r="E338" s="133">
        <v>44459</v>
      </c>
      <c r="H338" s="24" t="s">
        <v>811</v>
      </c>
      <c r="I338" s="24" t="s">
        <v>811</v>
      </c>
      <c r="K338" s="1271"/>
      <c r="Q338" s="2389"/>
      <c r="T338" s="2393"/>
    </row>
    <row r="339" spans="1:20">
      <c r="A339" s="108"/>
      <c r="B339" t="s">
        <v>709</v>
      </c>
      <c r="C339" t="s">
        <v>864</v>
      </c>
      <c r="D339" s="27">
        <v>7</v>
      </c>
      <c r="E339" s="133">
        <v>44459</v>
      </c>
      <c r="H339" s="24" t="s">
        <v>811</v>
      </c>
      <c r="I339" s="24" t="s">
        <v>811</v>
      </c>
      <c r="K339" s="1271"/>
      <c r="Q339" s="2389"/>
      <c r="T339" s="2393"/>
    </row>
    <row r="340" spans="1:20">
      <c r="A340" s="108"/>
      <c r="B340" t="s">
        <v>709</v>
      </c>
      <c r="C340" t="s">
        <v>864</v>
      </c>
      <c r="D340" s="27">
        <v>8</v>
      </c>
      <c r="E340" s="133">
        <v>44459</v>
      </c>
      <c r="H340" s="24">
        <v>1.2660952380952384</v>
      </c>
      <c r="I340" s="24">
        <v>0.52266666666666683</v>
      </c>
      <c r="J340">
        <f t="shared" si="28"/>
        <v>16.189077333333337</v>
      </c>
      <c r="K340" s="1271"/>
      <c r="Q340" s="2389"/>
      <c r="T340" s="2393"/>
    </row>
    <row r="341" spans="1:20">
      <c r="A341" s="108"/>
      <c r="B341" t="s">
        <v>709</v>
      </c>
      <c r="C341" t="s">
        <v>868</v>
      </c>
      <c r="D341" s="27">
        <v>0.5</v>
      </c>
      <c r="E341" s="133">
        <v>44459</v>
      </c>
      <c r="F341">
        <v>6.8</v>
      </c>
      <c r="G341">
        <v>3.65</v>
      </c>
      <c r="H341" s="24">
        <v>2.2506515873015873</v>
      </c>
      <c r="I341" s="24">
        <v>0.55533333333333346</v>
      </c>
      <c r="J341">
        <f t="shared" ref="J341:J354" si="33">IF(AND(I341&gt;0),  I341*30.974," ")</f>
        <v>17.20089466666667</v>
      </c>
      <c r="K341" s="1271"/>
      <c r="Q341" s="2389"/>
      <c r="T341" s="2393"/>
    </row>
    <row r="342" spans="1:20">
      <c r="A342" s="108"/>
      <c r="B342" t="s">
        <v>709</v>
      </c>
      <c r="C342" t="s">
        <v>868</v>
      </c>
      <c r="D342" s="27">
        <v>1</v>
      </c>
      <c r="E342" s="133">
        <v>44459</v>
      </c>
      <c r="H342" s="24" t="s">
        <v>811</v>
      </c>
      <c r="I342" s="24" t="s">
        <v>811</v>
      </c>
      <c r="K342" s="1271"/>
      <c r="Q342" s="2389"/>
      <c r="T342" s="2393"/>
    </row>
    <row r="343" spans="1:20">
      <c r="A343" s="108"/>
      <c r="B343" t="s">
        <v>709</v>
      </c>
      <c r="C343" t="s">
        <v>868</v>
      </c>
      <c r="D343" s="27">
        <v>2</v>
      </c>
      <c r="E343" s="133">
        <v>44459</v>
      </c>
      <c r="H343" s="24" t="s">
        <v>811</v>
      </c>
      <c r="I343" s="24" t="s">
        <v>811</v>
      </c>
      <c r="K343" s="1271"/>
      <c r="Q343" s="2389"/>
      <c r="T343" s="2393"/>
    </row>
    <row r="344" spans="1:20">
      <c r="A344" s="108"/>
      <c r="B344" t="s">
        <v>709</v>
      </c>
      <c r="C344" t="s">
        <v>868</v>
      </c>
      <c r="D344" s="27">
        <v>3</v>
      </c>
      <c r="E344" s="133">
        <v>44459</v>
      </c>
      <c r="H344" s="24" t="s">
        <v>811</v>
      </c>
      <c r="I344" s="24" t="s">
        <v>811</v>
      </c>
      <c r="K344" s="1271"/>
      <c r="Q344" s="2389"/>
      <c r="T344" s="2393"/>
    </row>
    <row r="345" spans="1:20">
      <c r="A345" s="108"/>
      <c r="B345" t="s">
        <v>709</v>
      </c>
      <c r="C345" t="s">
        <v>868</v>
      </c>
      <c r="D345" s="27">
        <v>4</v>
      </c>
      <c r="E345" s="133">
        <v>44459</v>
      </c>
      <c r="H345" s="24" t="s">
        <v>811</v>
      </c>
      <c r="I345" s="24" t="s">
        <v>811</v>
      </c>
      <c r="K345" s="1271"/>
      <c r="Q345" s="2389"/>
      <c r="T345" s="2393"/>
    </row>
    <row r="346" spans="1:20">
      <c r="A346" s="108"/>
      <c r="B346" t="s">
        <v>709</v>
      </c>
      <c r="C346" t="s">
        <v>868</v>
      </c>
      <c r="D346" s="27">
        <v>5</v>
      </c>
      <c r="E346" s="133">
        <v>44459</v>
      </c>
      <c r="H346" s="24" t="s">
        <v>811</v>
      </c>
      <c r="I346" s="24" t="s">
        <v>811</v>
      </c>
      <c r="K346" s="1271"/>
      <c r="Q346" s="2389"/>
      <c r="T346" s="2393"/>
    </row>
    <row r="347" spans="1:20">
      <c r="A347" s="108"/>
      <c r="B347" t="s">
        <v>709</v>
      </c>
      <c r="C347" t="s">
        <v>868</v>
      </c>
      <c r="D347" s="27">
        <v>5.8</v>
      </c>
      <c r="E347" s="133">
        <v>44459</v>
      </c>
      <c r="H347" s="24">
        <v>1.8951087301587319</v>
      </c>
      <c r="I347" s="24">
        <v>0.4900000000000001</v>
      </c>
      <c r="J347">
        <f t="shared" si="33"/>
        <v>15.177260000000004</v>
      </c>
      <c r="K347" s="1271"/>
      <c r="Q347" s="2389"/>
      <c r="T347" s="2393"/>
    </row>
    <row r="348" spans="1:20">
      <c r="A348" s="108"/>
      <c r="B348" t="s">
        <v>709</v>
      </c>
      <c r="C348" t="s">
        <v>865</v>
      </c>
      <c r="D348" s="27">
        <v>0.5</v>
      </c>
      <c r="E348" s="133">
        <v>44459</v>
      </c>
      <c r="F348">
        <v>6.5</v>
      </c>
      <c r="G348">
        <v>6.25</v>
      </c>
      <c r="H348" s="24">
        <v>1.3481944444444449</v>
      </c>
      <c r="I348" s="24">
        <v>0.39200000000000007</v>
      </c>
      <c r="J348">
        <f t="shared" si="33"/>
        <v>12.141808000000003</v>
      </c>
      <c r="K348" s="1271"/>
      <c r="Q348" s="2389"/>
      <c r="T348" s="2393"/>
    </row>
    <row r="349" spans="1:20">
      <c r="A349" s="108"/>
      <c r="B349" t="s">
        <v>709</v>
      </c>
      <c r="C349" t="s">
        <v>865</v>
      </c>
      <c r="D349" s="27">
        <v>1</v>
      </c>
      <c r="E349" s="133">
        <v>44459</v>
      </c>
      <c r="H349" s="24" t="s">
        <v>811</v>
      </c>
      <c r="I349" s="24" t="s">
        <v>811</v>
      </c>
      <c r="K349" s="1271"/>
      <c r="Q349" s="2389"/>
      <c r="T349" s="2393"/>
    </row>
    <row r="350" spans="1:20">
      <c r="A350" s="108"/>
      <c r="B350" t="s">
        <v>709</v>
      </c>
      <c r="C350" t="s">
        <v>865</v>
      </c>
      <c r="D350" s="27">
        <v>2</v>
      </c>
      <c r="E350" s="133">
        <v>44459</v>
      </c>
      <c r="H350" s="24" t="s">
        <v>811</v>
      </c>
      <c r="I350" s="24" t="s">
        <v>811</v>
      </c>
      <c r="K350" s="1271"/>
      <c r="Q350" s="2389"/>
      <c r="T350" s="2393"/>
    </row>
    <row r="351" spans="1:20">
      <c r="A351" s="108"/>
      <c r="B351" t="s">
        <v>709</v>
      </c>
      <c r="C351" t="s">
        <v>865</v>
      </c>
      <c r="D351" s="27">
        <v>3</v>
      </c>
      <c r="E351" s="133">
        <v>44459</v>
      </c>
      <c r="H351" s="24" t="s">
        <v>811</v>
      </c>
      <c r="I351" s="24" t="s">
        <v>811</v>
      </c>
      <c r="K351" s="1271"/>
      <c r="Q351" s="2389"/>
      <c r="T351" s="2393"/>
    </row>
    <row r="352" spans="1:20">
      <c r="A352" s="108"/>
      <c r="B352" t="s">
        <v>709</v>
      </c>
      <c r="C352" t="s">
        <v>865</v>
      </c>
      <c r="D352" s="27">
        <v>4</v>
      </c>
      <c r="E352" s="133">
        <v>44459</v>
      </c>
      <c r="H352" s="24" t="s">
        <v>811</v>
      </c>
      <c r="I352" s="24" t="s">
        <v>811</v>
      </c>
      <c r="K352" s="1271"/>
      <c r="Q352" s="2389"/>
      <c r="T352" s="2393"/>
    </row>
    <row r="353" spans="1:60">
      <c r="A353" s="108"/>
      <c r="B353" t="s">
        <v>709</v>
      </c>
      <c r="C353" t="s">
        <v>865</v>
      </c>
      <c r="D353" s="27">
        <v>5</v>
      </c>
      <c r="E353" s="133">
        <v>44459</v>
      </c>
      <c r="H353" s="24" t="s">
        <v>811</v>
      </c>
      <c r="I353" s="24" t="s">
        <v>811</v>
      </c>
      <c r="K353" s="1271"/>
      <c r="Q353" s="2389"/>
      <c r="T353" s="2393"/>
    </row>
    <row r="354" spans="1:60" ht="16.2" thickBot="1">
      <c r="A354" s="1291"/>
      <c r="B354" s="809" t="s">
        <v>709</v>
      </c>
      <c r="C354" s="809" t="s">
        <v>865</v>
      </c>
      <c r="D354" s="1292">
        <v>5.5</v>
      </c>
      <c r="E354" s="1293">
        <v>44459</v>
      </c>
      <c r="F354" s="809"/>
      <c r="G354" s="809"/>
      <c r="H354" s="1294">
        <v>0.91202301587301526</v>
      </c>
      <c r="I354" s="1294">
        <v>0.70011957232333033</v>
      </c>
      <c r="J354" s="809">
        <f t="shared" si="33"/>
        <v>21.685503633142833</v>
      </c>
      <c r="K354" s="1321"/>
      <c r="L354" s="1320"/>
      <c r="M354" s="809"/>
      <c r="N354" s="1320"/>
      <c r="O354" s="809"/>
      <c r="P354" s="1320"/>
      <c r="Q354" s="2399"/>
      <c r="R354" s="1320"/>
      <c r="S354" s="1320"/>
      <c r="T354" s="2400"/>
    </row>
    <row r="355" spans="1:60">
      <c r="A355" s="981" t="s">
        <v>870</v>
      </c>
      <c r="B355" s="629"/>
      <c r="C355" s="629"/>
      <c r="D355" s="959"/>
      <c r="E355" s="629"/>
      <c r="F355" s="815"/>
      <c r="G355" s="815"/>
      <c r="H355" s="815"/>
      <c r="I355" s="875"/>
      <c r="J355" s="629"/>
      <c r="K355" s="1277"/>
      <c r="L355" s="627"/>
      <c r="M355" s="815"/>
      <c r="N355" s="627"/>
      <c r="O355" s="629"/>
      <c r="P355" s="632"/>
      <c r="Q355" s="2403"/>
      <c r="R355" s="1446"/>
      <c r="S355" s="1446"/>
      <c r="T355" s="2410"/>
      <c r="U355" s="1337"/>
      <c r="V355" s="1336"/>
      <c r="W355" s="2448"/>
      <c r="X355" s="832"/>
      <c r="Y355" s="832"/>
      <c r="Z355" s="832"/>
      <c r="AA355" s="832"/>
      <c r="AB355" s="832"/>
      <c r="AC355" s="832"/>
      <c r="AD355" s="832"/>
      <c r="AE355" s="832"/>
      <c r="AF355" s="832"/>
      <c r="AG355" s="832"/>
      <c r="AH355" s="832"/>
      <c r="AI355" s="832"/>
      <c r="AJ355" s="832"/>
      <c r="AK355" s="832"/>
      <c r="AL355" s="832"/>
      <c r="AM355" s="832"/>
      <c r="AN355" s="832"/>
      <c r="AO355" s="832"/>
      <c r="AP355" s="832"/>
      <c r="AQ355" s="776"/>
      <c r="AR355" s="776"/>
      <c r="AS355" s="776"/>
      <c r="AT355" s="776"/>
      <c r="AU355" s="776"/>
      <c r="AV355" s="776"/>
      <c r="AW355" s="776"/>
      <c r="AX355" s="776"/>
      <c r="AY355" s="776"/>
      <c r="AZ355" s="776"/>
      <c r="BA355" s="776"/>
      <c r="BB355" s="776"/>
      <c r="BC355" s="776"/>
      <c r="BD355" s="776"/>
      <c r="BE355" s="776"/>
      <c r="BF355" s="776"/>
      <c r="BG355" s="776"/>
      <c r="BH355" s="776"/>
    </row>
    <row r="356" spans="1:60" s="113" customFormat="1" ht="43.2">
      <c r="A356" s="1260" t="s">
        <v>784</v>
      </c>
      <c r="B356" s="113" t="s">
        <v>20</v>
      </c>
      <c r="C356" s="113" t="s">
        <v>701</v>
      </c>
      <c r="D356" s="1261" t="s">
        <v>785</v>
      </c>
      <c r="E356" s="1261" t="s">
        <v>786</v>
      </c>
      <c r="F356" s="1261" t="s">
        <v>787</v>
      </c>
      <c r="G356" s="1261" t="s">
        <v>788</v>
      </c>
      <c r="H356" s="1261" t="s">
        <v>789</v>
      </c>
      <c r="I356" s="1261" t="s">
        <v>790</v>
      </c>
      <c r="J356" s="1261" t="s">
        <v>791</v>
      </c>
      <c r="K356" s="1267" t="s">
        <v>792</v>
      </c>
      <c r="L356" s="1305" t="s">
        <v>474</v>
      </c>
      <c r="M356" s="1252" t="s">
        <v>793</v>
      </c>
      <c r="N356" s="1305" t="s">
        <v>483</v>
      </c>
      <c r="O356" s="1252" t="s">
        <v>794</v>
      </c>
      <c r="P356" s="1305" t="s">
        <v>480</v>
      </c>
      <c r="Q356" s="2385" t="s">
        <v>795</v>
      </c>
      <c r="R356" s="2386" t="s">
        <v>796</v>
      </c>
      <c r="S356" s="2387" t="s">
        <v>797</v>
      </c>
      <c r="T356" s="2388" t="s">
        <v>798</v>
      </c>
      <c r="U356" s="1334"/>
      <c r="V356" s="1334"/>
      <c r="W356" s="2443"/>
      <c r="X356" s="1258" t="s">
        <v>784</v>
      </c>
      <c r="Y356" s="1254" t="s">
        <v>20</v>
      </c>
      <c r="Z356" s="1254" t="s">
        <v>701</v>
      </c>
      <c r="AA356" s="1254" t="s">
        <v>1005</v>
      </c>
      <c r="AB356" s="113" t="s">
        <v>1006</v>
      </c>
      <c r="AC356" s="1255" t="s">
        <v>798</v>
      </c>
    </row>
    <row r="357" spans="1:60">
      <c r="A357" s="884" t="s">
        <v>38</v>
      </c>
      <c r="B357" t="s">
        <v>709</v>
      </c>
      <c r="C357" t="s">
        <v>871</v>
      </c>
      <c r="D357" s="173">
        <v>0.5</v>
      </c>
      <c r="E357" s="445">
        <v>43005</v>
      </c>
      <c r="F357" s="173">
        <v>6.2</v>
      </c>
      <c r="G357">
        <v>3.8</v>
      </c>
      <c r="H357" t="s">
        <v>872</v>
      </c>
      <c r="I357" s="1263">
        <v>0.38692950164271867</v>
      </c>
      <c r="J357">
        <v>11.984754383881569</v>
      </c>
      <c r="K357" s="1273">
        <v>3.8000000000000003</v>
      </c>
      <c r="L357" s="1306">
        <v>40.740005814437765</v>
      </c>
      <c r="M357" s="784" t="e">
        <v>#DIV/0!</v>
      </c>
      <c r="N357" s="1306" t="e">
        <f t="shared" ref="N357" si="34">10*(6-((2.04-0.68*LN(M357))/LN(2)))</f>
        <v>#DIV/0!</v>
      </c>
      <c r="O357" s="882">
        <v>17.733182943370945</v>
      </c>
      <c r="P357" s="1306">
        <v>45.634171041467241</v>
      </c>
      <c r="Q357" s="2389" t="e">
        <f t="shared" si="32"/>
        <v>#DIV/0!</v>
      </c>
      <c r="R357" s="1309"/>
      <c r="T357" s="2393"/>
    </row>
    <row r="358" spans="1:60">
      <c r="A358" s="884" t="s">
        <v>38</v>
      </c>
      <c r="B358" t="s">
        <v>709</v>
      </c>
      <c r="C358" t="s">
        <v>871</v>
      </c>
      <c r="D358" s="173">
        <v>1</v>
      </c>
      <c r="E358" s="445">
        <v>43005</v>
      </c>
      <c r="F358" s="173">
        <v>6.2</v>
      </c>
      <c r="G358">
        <v>3.8</v>
      </c>
      <c r="I358" s="108"/>
      <c r="J358" t="s">
        <v>803</v>
      </c>
      <c r="K358" s="1271"/>
      <c r="L358" s="1309" t="s">
        <v>803</v>
      </c>
      <c r="M358" s="788"/>
      <c r="N358" s="1309" t="s">
        <v>803</v>
      </c>
      <c r="O358" s="788"/>
      <c r="P358" s="1309" t="s">
        <v>803</v>
      </c>
      <c r="Q358" s="2389"/>
      <c r="R358" s="1309"/>
      <c r="T358" s="2402" t="s">
        <v>803</v>
      </c>
    </row>
    <row r="359" spans="1:60">
      <c r="A359" s="884" t="s">
        <v>38</v>
      </c>
      <c r="B359" t="s">
        <v>709</v>
      </c>
      <c r="C359" t="s">
        <v>871</v>
      </c>
      <c r="D359" s="173">
        <v>2</v>
      </c>
      <c r="E359" s="445">
        <v>43005</v>
      </c>
      <c r="F359" s="173">
        <v>6.2</v>
      </c>
      <c r="G359">
        <v>3.8</v>
      </c>
      <c r="I359" s="108"/>
      <c r="J359" t="s">
        <v>803</v>
      </c>
      <c r="K359" s="1271"/>
      <c r="L359" s="1309" t="s">
        <v>803</v>
      </c>
      <c r="M359" s="788"/>
      <c r="N359" s="1309" t="s">
        <v>803</v>
      </c>
      <c r="O359" s="788"/>
      <c r="P359" s="1309" t="s">
        <v>803</v>
      </c>
      <c r="Q359" s="2389"/>
      <c r="R359" s="1309"/>
      <c r="T359" s="2402" t="s">
        <v>803</v>
      </c>
    </row>
    <row r="360" spans="1:60">
      <c r="A360" s="884" t="s">
        <v>38</v>
      </c>
      <c r="B360" t="s">
        <v>709</v>
      </c>
      <c r="C360" t="s">
        <v>871</v>
      </c>
      <c r="D360" s="173">
        <v>3</v>
      </c>
      <c r="E360" s="445">
        <v>43005</v>
      </c>
      <c r="F360" s="173">
        <v>6.2</v>
      </c>
      <c r="G360">
        <v>3.8</v>
      </c>
      <c r="I360" s="108"/>
      <c r="J360" t="s">
        <v>803</v>
      </c>
      <c r="K360" s="1271"/>
      <c r="L360" s="1309" t="s">
        <v>803</v>
      </c>
      <c r="M360" s="788"/>
      <c r="N360" s="1309" t="s">
        <v>803</v>
      </c>
      <c r="O360" s="788"/>
      <c r="P360" s="1309" t="s">
        <v>803</v>
      </c>
      <c r="Q360" s="2389"/>
      <c r="R360" s="1309"/>
      <c r="T360" s="2402" t="s">
        <v>803</v>
      </c>
    </row>
    <row r="361" spans="1:60">
      <c r="A361" s="884" t="s">
        <v>38</v>
      </c>
      <c r="B361" t="s">
        <v>709</v>
      </c>
      <c r="C361" t="s">
        <v>871</v>
      </c>
      <c r="D361" s="173">
        <v>4</v>
      </c>
      <c r="E361" s="445">
        <v>43005</v>
      </c>
      <c r="F361" s="173">
        <v>6.2</v>
      </c>
      <c r="G361">
        <v>3.8</v>
      </c>
      <c r="I361" s="108"/>
      <c r="J361" t="s">
        <v>803</v>
      </c>
      <c r="K361" s="1271"/>
      <c r="L361" s="1309" t="s">
        <v>803</v>
      </c>
      <c r="M361" s="788"/>
      <c r="N361" s="1309" t="s">
        <v>803</v>
      </c>
      <c r="O361" s="788"/>
      <c r="P361" s="1309" t="s">
        <v>803</v>
      </c>
      <c r="Q361" s="2389"/>
      <c r="R361" s="1309"/>
      <c r="T361" s="2402" t="s">
        <v>803</v>
      </c>
    </row>
    <row r="362" spans="1:60">
      <c r="A362" s="884" t="s">
        <v>38</v>
      </c>
      <c r="B362" t="s">
        <v>709</v>
      </c>
      <c r="C362" t="s">
        <v>871</v>
      </c>
      <c r="D362" s="173">
        <v>5</v>
      </c>
      <c r="E362" s="445">
        <v>43005</v>
      </c>
      <c r="F362" s="173">
        <v>6.2</v>
      </c>
      <c r="G362">
        <v>3.8</v>
      </c>
      <c r="H362" t="s">
        <v>872</v>
      </c>
      <c r="I362" s="1263">
        <v>0.75810717062246791</v>
      </c>
      <c r="J362">
        <v>23.481611502860321</v>
      </c>
      <c r="K362" s="1271"/>
      <c r="L362" s="1309" t="s">
        <v>803</v>
      </c>
      <c r="M362" s="788"/>
      <c r="N362" s="1309" t="s">
        <v>803</v>
      </c>
      <c r="O362" s="788"/>
      <c r="P362" s="1309" t="s">
        <v>803</v>
      </c>
      <c r="Q362" s="2389"/>
      <c r="R362" s="1309"/>
      <c r="T362" s="2402" t="s">
        <v>803</v>
      </c>
    </row>
    <row r="363" spans="1:60">
      <c r="A363" s="884" t="s">
        <v>38</v>
      </c>
      <c r="B363" t="s">
        <v>709</v>
      </c>
      <c r="C363" t="s">
        <v>871</v>
      </c>
      <c r="D363" s="173">
        <v>6</v>
      </c>
      <c r="E363" s="445">
        <v>43005</v>
      </c>
      <c r="F363" s="173">
        <v>6.2</v>
      </c>
      <c r="G363">
        <v>3.8</v>
      </c>
      <c r="I363" s="108"/>
      <c r="J363" t="s">
        <v>803</v>
      </c>
      <c r="K363" s="1271"/>
      <c r="L363" s="1309" t="s">
        <v>803</v>
      </c>
      <c r="M363" s="788"/>
      <c r="N363" s="1309" t="s">
        <v>803</v>
      </c>
      <c r="O363" s="788"/>
      <c r="P363" s="1309" t="s">
        <v>803</v>
      </c>
      <c r="Q363" s="2389"/>
      <c r="R363" s="1309"/>
      <c r="T363" s="2402" t="s">
        <v>803</v>
      </c>
    </row>
    <row r="364" spans="1:60">
      <c r="A364" s="884"/>
      <c r="D364" s="173"/>
      <c r="E364" s="445"/>
      <c r="F364" s="173"/>
      <c r="I364" s="108"/>
      <c r="K364" s="1271"/>
      <c r="L364" s="1309"/>
      <c r="M364" s="788"/>
      <c r="N364" s="1309"/>
      <c r="O364" s="788"/>
      <c r="P364" s="1309"/>
      <c r="Q364" s="2389"/>
      <c r="R364" s="1309"/>
      <c r="T364" s="2402"/>
    </row>
    <row r="365" spans="1:60">
      <c r="A365" s="884" t="s">
        <v>38</v>
      </c>
      <c r="B365" t="s">
        <v>368</v>
      </c>
      <c r="C365" s="27" t="s">
        <v>873</v>
      </c>
      <c r="D365" s="27">
        <v>0.5</v>
      </c>
      <c r="E365" s="47">
        <v>43347</v>
      </c>
      <c r="F365" s="27">
        <v>5.85</v>
      </c>
      <c r="G365" s="27">
        <v>3.5300000000000002</v>
      </c>
      <c r="H365" s="27">
        <v>4.42</v>
      </c>
      <c r="I365" s="607">
        <v>0.48</v>
      </c>
      <c r="J365">
        <v>14.867519999999999</v>
      </c>
      <c r="K365" s="1273">
        <v>3.5300000000000002</v>
      </c>
      <c r="L365" s="1306">
        <v>41.803318165035449</v>
      </c>
      <c r="M365" s="784">
        <v>12.129999999999999</v>
      </c>
      <c r="N365" s="1306">
        <v>55.052473154216486</v>
      </c>
      <c r="O365" s="784">
        <v>33.451920000000001</v>
      </c>
      <c r="P365" s="1306">
        <v>54.790546120578909</v>
      </c>
      <c r="Q365" s="2389">
        <f t="shared" si="32"/>
        <v>50.548779146610286</v>
      </c>
      <c r="R365" s="1309">
        <f>AVERAGE(Q365:Q396)</f>
        <v>46.325045609247312</v>
      </c>
      <c r="S365" s="594" t="s">
        <v>45</v>
      </c>
      <c r="T365" s="2402" t="str">
        <f>IF(_xlfn.NUMBERVALUE(R365), IF(R365&lt;50, "Acceptable; Ongoing Protection is Required", "Unacceptable; Immediate Restoration is Required"), " ")</f>
        <v>Acceptable; Ongoing Protection is Required</v>
      </c>
    </row>
    <row r="366" spans="1:60">
      <c r="A366" s="884" t="s">
        <v>38</v>
      </c>
      <c r="B366" t="s">
        <v>368</v>
      </c>
      <c r="C366" s="27" t="s">
        <v>873</v>
      </c>
      <c r="D366" s="27">
        <v>1</v>
      </c>
      <c r="E366" s="47">
        <v>43347</v>
      </c>
      <c r="F366" s="27">
        <v>5.85</v>
      </c>
      <c r="G366" s="27">
        <v>3.53</v>
      </c>
      <c r="H366" s="27"/>
      <c r="I366" s="607"/>
      <c r="J366" t="s">
        <v>803</v>
      </c>
      <c r="K366" s="1273"/>
      <c r="L366" s="1306" t="s">
        <v>803</v>
      </c>
      <c r="M366" s="784"/>
      <c r="N366" s="1306" t="s">
        <v>803</v>
      </c>
      <c r="O366" s="784"/>
      <c r="P366" s="1306" t="s">
        <v>803</v>
      </c>
      <c r="Q366" s="2389"/>
      <c r="R366" s="1309"/>
      <c r="T366" s="2402" t="s">
        <v>803</v>
      </c>
    </row>
    <row r="367" spans="1:60">
      <c r="A367" s="884" t="s">
        <v>38</v>
      </c>
      <c r="B367" t="s">
        <v>368</v>
      </c>
      <c r="C367" s="27" t="s">
        <v>873</v>
      </c>
      <c r="D367" s="27">
        <v>2</v>
      </c>
      <c r="E367" s="47">
        <v>43347</v>
      </c>
      <c r="F367" s="27">
        <v>5.85</v>
      </c>
      <c r="G367" s="27">
        <v>3.5300000000000002</v>
      </c>
      <c r="H367" s="27"/>
      <c r="I367" s="607"/>
      <c r="J367" t="s">
        <v>803</v>
      </c>
      <c r="K367" s="1273"/>
      <c r="L367" s="1306" t="s">
        <v>803</v>
      </c>
      <c r="M367" s="784"/>
      <c r="N367" s="1306" t="s">
        <v>803</v>
      </c>
      <c r="O367" s="784"/>
      <c r="P367" s="1306" t="s">
        <v>803</v>
      </c>
      <c r="Q367" s="2389"/>
      <c r="R367" s="1309"/>
      <c r="T367" s="2402" t="s">
        <v>803</v>
      </c>
    </row>
    <row r="368" spans="1:60">
      <c r="A368" s="884" t="s">
        <v>38</v>
      </c>
      <c r="B368" t="s">
        <v>368</v>
      </c>
      <c r="C368" s="27" t="s">
        <v>873</v>
      </c>
      <c r="D368" s="27">
        <v>3</v>
      </c>
      <c r="E368" s="47">
        <v>43347</v>
      </c>
      <c r="F368" s="27">
        <v>5.85</v>
      </c>
      <c r="G368" s="27">
        <v>3.53</v>
      </c>
      <c r="H368" s="27"/>
      <c r="I368" s="607"/>
      <c r="J368" t="s">
        <v>803</v>
      </c>
      <c r="K368" s="1273"/>
      <c r="L368" s="1306" t="s">
        <v>803</v>
      </c>
      <c r="M368" s="784"/>
      <c r="N368" s="1306" t="s">
        <v>803</v>
      </c>
      <c r="O368" s="784"/>
      <c r="P368" s="1306" t="s">
        <v>803</v>
      </c>
      <c r="Q368" s="2389"/>
      <c r="R368" s="1309"/>
      <c r="T368" s="2402" t="s">
        <v>803</v>
      </c>
    </row>
    <row r="369" spans="1:21">
      <c r="A369" s="884" t="s">
        <v>38</v>
      </c>
      <c r="B369" t="s">
        <v>368</v>
      </c>
      <c r="C369" s="27" t="s">
        <v>873</v>
      </c>
      <c r="D369" s="27">
        <v>4</v>
      </c>
      <c r="E369" s="47">
        <v>43347</v>
      </c>
      <c r="F369" s="27">
        <v>5.85</v>
      </c>
      <c r="G369" s="27">
        <v>3.5300000000000002</v>
      </c>
      <c r="H369" s="27">
        <v>19.84</v>
      </c>
      <c r="I369" s="607">
        <v>1.68</v>
      </c>
      <c r="J369">
        <v>52.036319999999996</v>
      </c>
      <c r="K369" s="1273"/>
      <c r="L369" s="1306" t="s">
        <v>803</v>
      </c>
      <c r="M369" s="784"/>
      <c r="N369" s="1306" t="s">
        <v>803</v>
      </c>
      <c r="O369" s="784"/>
      <c r="P369" s="1306" t="s">
        <v>803</v>
      </c>
      <c r="Q369" s="2389"/>
      <c r="R369" s="1309"/>
      <c r="T369" s="2402" t="s">
        <v>803</v>
      </c>
    </row>
    <row r="370" spans="1:21">
      <c r="A370" s="884" t="s">
        <v>38</v>
      </c>
      <c r="B370" t="s">
        <v>368</v>
      </c>
      <c r="C370" s="27" t="s">
        <v>873</v>
      </c>
      <c r="D370" s="27">
        <v>5</v>
      </c>
      <c r="E370" s="47">
        <v>43347</v>
      </c>
      <c r="F370" s="27">
        <v>5.85</v>
      </c>
      <c r="G370" s="27">
        <v>3.53</v>
      </c>
      <c r="H370" s="27"/>
      <c r="I370" s="607"/>
      <c r="J370" t="s">
        <v>803</v>
      </c>
      <c r="K370" s="1273"/>
      <c r="L370" s="1308" t="s">
        <v>803</v>
      </c>
      <c r="M370" s="800"/>
      <c r="N370" s="1308" t="s">
        <v>803</v>
      </c>
      <c r="O370" s="800"/>
      <c r="P370" s="1308" t="s">
        <v>803</v>
      </c>
      <c r="Q370" s="2389"/>
      <c r="R370" s="1310"/>
      <c r="T370" s="2391" t="s">
        <v>803</v>
      </c>
    </row>
    <row r="371" spans="1:21">
      <c r="A371" s="884"/>
      <c r="C371" s="27"/>
      <c r="D371" s="27"/>
      <c r="E371" s="27"/>
      <c r="F371" s="47"/>
      <c r="G371" s="173"/>
      <c r="H371" s="173"/>
      <c r="I371" s="27"/>
      <c r="J371" s="27"/>
      <c r="K371" s="1275"/>
      <c r="L371" s="1106"/>
      <c r="M371" s="607"/>
      <c r="O371" s="592"/>
      <c r="P371" s="593"/>
      <c r="Q371" s="2389"/>
      <c r="S371" s="2392"/>
      <c r="T371" s="2393"/>
    </row>
    <row r="372" spans="1:21" ht="31.2">
      <c r="A372" s="976" t="s">
        <v>804</v>
      </c>
      <c r="B372" s="591" t="s">
        <v>20</v>
      </c>
      <c r="C372" s="591" t="s">
        <v>701</v>
      </c>
      <c r="D372" s="946" t="s">
        <v>805</v>
      </c>
      <c r="E372" s="947" t="s">
        <v>786</v>
      </c>
      <c r="F372" s="946" t="s">
        <v>806</v>
      </c>
      <c r="G372" s="946" t="s">
        <v>807</v>
      </c>
      <c r="H372" s="591" t="s">
        <v>808</v>
      </c>
      <c r="I372" s="371" t="s">
        <v>809</v>
      </c>
      <c r="J372" t="s">
        <v>810</v>
      </c>
      <c r="K372" s="1267" t="s">
        <v>792</v>
      </c>
      <c r="L372" s="1305" t="s">
        <v>474</v>
      </c>
      <c r="M372" s="1252" t="s">
        <v>793</v>
      </c>
      <c r="N372" s="1305" t="s">
        <v>483</v>
      </c>
      <c r="O372" s="1252" t="s">
        <v>794</v>
      </c>
      <c r="P372" s="1305" t="s">
        <v>480</v>
      </c>
      <c r="Q372" s="2394"/>
      <c r="T372" s="2393"/>
    </row>
    <row r="373" spans="1:21">
      <c r="A373" s="108">
        <v>68</v>
      </c>
      <c r="B373" t="s">
        <v>709</v>
      </c>
      <c r="C373" t="s">
        <v>870</v>
      </c>
      <c r="D373" s="18">
        <v>0.5</v>
      </c>
      <c r="E373" s="55">
        <v>43705</v>
      </c>
      <c r="F373" s="165">
        <v>5.9</v>
      </c>
      <c r="G373" s="166">
        <v>2.1</v>
      </c>
      <c r="H373" s="24">
        <v>7.7989846835443037</v>
      </c>
      <c r="I373" s="24">
        <v>0.65938950763026349</v>
      </c>
      <c r="J373">
        <f t="shared" ref="J373:J396" si="35">IF(AND(I373&gt;0),  I373*30.974," ")</f>
        <v>20.423930609339781</v>
      </c>
      <c r="K373" s="1300">
        <f>AVERAGE(G373:G379)</f>
        <v>2.1</v>
      </c>
      <c r="L373" s="594">
        <f t="shared" ref="L373:L391" si="36">10*(6-(LN(K373)/LN(2)))</f>
        <v>49.296106721086019</v>
      </c>
      <c r="M373" s="166">
        <f>AVERAGE(H373:H379)</f>
        <v>16.2599861392405</v>
      </c>
      <c r="N373" s="594">
        <f t="shared" ref="N373:N391" si="37">10*(6-((2.04-0.68*LN(M373))/LN(2)))</f>
        <v>57.927149198737766</v>
      </c>
      <c r="O373">
        <f>AVERAGE(J373:J379)</f>
        <v>33.572894208211537</v>
      </c>
      <c r="P373" s="594">
        <f t="shared" ref="P373:P391" si="38">10*(6-(LN(48/O373)/LN(2)))</f>
        <v>54.842625065323993</v>
      </c>
      <c r="Q373" s="2389">
        <f t="shared" si="32"/>
        <v>54.02196032838259</v>
      </c>
      <c r="T373" s="2393"/>
    </row>
    <row r="374" spans="1:21">
      <c r="A374" s="108"/>
      <c r="B374" t="s">
        <v>709</v>
      </c>
      <c r="C374" t="s">
        <v>870</v>
      </c>
      <c r="D374" s="18">
        <v>1</v>
      </c>
      <c r="E374" s="55">
        <v>43705</v>
      </c>
      <c r="F374" s="165"/>
      <c r="G374" s="166"/>
      <c r="H374" s="27" t="s">
        <v>811</v>
      </c>
      <c r="I374" s="27" t="s">
        <v>811</v>
      </c>
      <c r="K374" s="1271"/>
      <c r="Q374" s="2389"/>
      <c r="T374" s="2393"/>
    </row>
    <row r="375" spans="1:21">
      <c r="A375" s="108"/>
      <c r="B375" t="s">
        <v>709</v>
      </c>
      <c r="C375" t="s">
        <v>870</v>
      </c>
      <c r="D375" s="18">
        <v>2</v>
      </c>
      <c r="E375" s="55">
        <v>43705</v>
      </c>
      <c r="F375" s="165"/>
      <c r="G375" s="166"/>
      <c r="H375" s="27" t="s">
        <v>811</v>
      </c>
      <c r="I375" s="27" t="s">
        <v>811</v>
      </c>
      <c r="K375" s="1271"/>
      <c r="Q375" s="2389"/>
      <c r="T375" s="2393"/>
    </row>
    <row r="376" spans="1:21">
      <c r="A376" s="108"/>
      <c r="B376" t="s">
        <v>709</v>
      </c>
      <c r="C376" t="s">
        <v>870</v>
      </c>
      <c r="D376" s="18">
        <v>3</v>
      </c>
      <c r="E376" s="55">
        <v>43705</v>
      </c>
      <c r="F376" s="165"/>
      <c r="G376" s="166"/>
      <c r="H376" s="27" t="s">
        <v>811</v>
      </c>
      <c r="I376" s="27" t="s">
        <v>811</v>
      </c>
      <c r="K376" s="1271"/>
      <c r="Q376" s="2389"/>
      <c r="T376" s="2393"/>
    </row>
    <row r="377" spans="1:21">
      <c r="A377" s="108"/>
      <c r="B377" t="s">
        <v>709</v>
      </c>
      <c r="C377" t="s">
        <v>870</v>
      </c>
      <c r="D377" s="18">
        <v>4</v>
      </c>
      <c r="E377" s="55">
        <v>43705</v>
      </c>
      <c r="F377" s="165"/>
      <c r="G377" s="166"/>
      <c r="H377" s="27" t="s">
        <v>811</v>
      </c>
      <c r="I377" s="27" t="s">
        <v>811</v>
      </c>
      <c r="K377" s="1271"/>
      <c r="Q377" s="2389"/>
      <c r="T377" s="2393"/>
    </row>
    <row r="378" spans="1:21">
      <c r="A378" s="108"/>
      <c r="B378" t="s">
        <v>709</v>
      </c>
      <c r="C378" t="s">
        <v>870</v>
      </c>
      <c r="D378" s="18">
        <v>5</v>
      </c>
      <c r="E378" s="55">
        <v>43705</v>
      </c>
      <c r="F378" s="165"/>
      <c r="G378" s="166"/>
      <c r="H378" s="24">
        <v>24.720987594936698</v>
      </c>
      <c r="I378" s="24">
        <v>1.5084218314419606</v>
      </c>
      <c r="J378">
        <f t="shared" si="35"/>
        <v>46.721857807083289</v>
      </c>
      <c r="K378" s="1271"/>
      <c r="Q378" s="2389"/>
      <c r="T378" s="2393"/>
    </row>
    <row r="379" spans="1:21">
      <c r="A379" s="108"/>
      <c r="B379" t="s">
        <v>709</v>
      </c>
      <c r="C379" t="s">
        <v>870</v>
      </c>
      <c r="D379" s="18">
        <v>5.5</v>
      </c>
      <c r="E379" s="55">
        <v>43705</v>
      </c>
      <c r="F379" s="165"/>
      <c r="G379" s="166"/>
      <c r="H379" s="27" t="s">
        <v>811</v>
      </c>
      <c r="I379" s="27" t="s">
        <v>811</v>
      </c>
      <c r="K379" s="1271"/>
      <c r="Q379" s="2389"/>
      <c r="T379" s="2393"/>
    </row>
    <row r="380" spans="1:21">
      <c r="A380" s="884"/>
      <c r="C380" s="27"/>
      <c r="D380" s="27"/>
      <c r="E380" s="27"/>
      <c r="F380" s="47"/>
      <c r="G380" s="173"/>
      <c r="H380" s="173"/>
      <c r="I380" s="27"/>
      <c r="J380" t="str">
        <f t="shared" si="35"/>
        <v xml:space="preserve"> </v>
      </c>
      <c r="K380" s="1275"/>
      <c r="M380" s="952"/>
      <c r="O380" s="800"/>
      <c r="Q380" s="2389"/>
      <c r="R380" s="1310"/>
      <c r="S380" s="2401"/>
      <c r="T380" s="2391"/>
      <c r="U380" s="1329"/>
    </row>
    <row r="381" spans="1:21" ht="31.2">
      <c r="B381" s="976" t="s">
        <v>20</v>
      </c>
      <c r="C381" s="591" t="s">
        <v>701</v>
      </c>
      <c r="D381" s="946" t="s">
        <v>805</v>
      </c>
      <c r="E381" s="947" t="s">
        <v>786</v>
      </c>
      <c r="F381" s="946" t="s">
        <v>806</v>
      </c>
      <c r="G381" s="946" t="s">
        <v>807</v>
      </c>
      <c r="H381" s="591" t="s">
        <v>808</v>
      </c>
      <c r="I381" s="371" t="s">
        <v>809</v>
      </c>
      <c r="J381" t="s">
        <v>810</v>
      </c>
      <c r="K381" s="1267" t="s">
        <v>792</v>
      </c>
      <c r="L381" s="1305" t="s">
        <v>474</v>
      </c>
      <c r="M381" s="1252" t="s">
        <v>793</v>
      </c>
      <c r="N381" s="1305" t="s">
        <v>483</v>
      </c>
      <c r="O381" s="1252" t="s">
        <v>794</v>
      </c>
      <c r="P381" s="1305" t="s">
        <v>480</v>
      </c>
      <c r="Q381" s="2394"/>
      <c r="T381" s="2393"/>
    </row>
    <row r="382" spans="1:21">
      <c r="B382" s="108" t="s">
        <v>709</v>
      </c>
      <c r="C382" t="s">
        <v>870</v>
      </c>
      <c r="D382">
        <v>0.5</v>
      </c>
      <c r="E382" s="55">
        <v>44074</v>
      </c>
      <c r="F382">
        <v>5.9</v>
      </c>
      <c r="G382">
        <v>1.93</v>
      </c>
      <c r="H382" s="371">
        <v>0.17920000000000041</v>
      </c>
      <c r="I382" s="24">
        <v>0.76311535769126704</v>
      </c>
      <c r="J382">
        <f t="shared" si="35"/>
        <v>23.636735089129306</v>
      </c>
      <c r="K382" s="1271">
        <f>AVERAGE(G382:G388)</f>
        <v>1.93</v>
      </c>
      <c r="L382" s="594">
        <f t="shared" si="36"/>
        <v>50.513991525066444</v>
      </c>
      <c r="M382" s="166">
        <f>AVERAGE(H382:H388)</f>
        <v>0.12693333333333354</v>
      </c>
      <c r="N382" s="594">
        <f t="shared" si="37"/>
        <v>10.319592770519055</v>
      </c>
      <c r="O382">
        <f>AVERAGE(J382:J388)</f>
        <v>33.203985006157836</v>
      </c>
      <c r="P382" s="594">
        <f t="shared" si="38"/>
        <v>54.683219924737486</v>
      </c>
      <c r="Q382" s="2389">
        <f t="shared" si="32"/>
        <v>38.505601406774325</v>
      </c>
      <c r="T382" s="2393"/>
    </row>
    <row r="383" spans="1:21">
      <c r="B383" s="108" t="s">
        <v>709</v>
      </c>
      <c r="C383" t="s">
        <v>870</v>
      </c>
      <c r="D383">
        <v>1</v>
      </c>
      <c r="E383" s="55">
        <v>44074</v>
      </c>
      <c r="H383" s="24" t="s">
        <v>811</v>
      </c>
      <c r="I383" s="24" t="s">
        <v>811</v>
      </c>
      <c r="K383" s="1271"/>
      <c r="Q383" s="2389"/>
      <c r="T383" s="2393"/>
    </row>
    <row r="384" spans="1:21">
      <c r="B384" s="108" t="s">
        <v>709</v>
      </c>
      <c r="C384" t="s">
        <v>870</v>
      </c>
      <c r="D384">
        <v>2</v>
      </c>
      <c r="E384" s="55">
        <v>44074</v>
      </c>
      <c r="H384" s="24" t="s">
        <v>811</v>
      </c>
      <c r="I384" s="24" t="s">
        <v>811</v>
      </c>
      <c r="K384" s="1271"/>
      <c r="Q384" s="2389"/>
      <c r="T384" s="2393"/>
    </row>
    <row r="385" spans="1:40">
      <c r="B385" s="108" t="s">
        <v>709</v>
      </c>
      <c r="C385" t="s">
        <v>870</v>
      </c>
      <c r="D385">
        <v>3</v>
      </c>
      <c r="E385" s="55">
        <v>44074</v>
      </c>
      <c r="H385" s="24" t="s">
        <v>811</v>
      </c>
      <c r="I385" s="24" t="s">
        <v>811</v>
      </c>
      <c r="K385" s="1271"/>
      <c r="Q385" s="2389"/>
      <c r="T385" s="2393"/>
    </row>
    <row r="386" spans="1:40">
      <c r="B386" s="108" t="s">
        <v>709</v>
      </c>
      <c r="C386" t="s">
        <v>870</v>
      </c>
      <c r="D386">
        <v>4</v>
      </c>
      <c r="E386" s="55">
        <v>44074</v>
      </c>
      <c r="H386" s="24" t="s">
        <v>811</v>
      </c>
      <c r="I386" s="24" t="s">
        <v>811</v>
      </c>
      <c r="K386" s="1271"/>
      <c r="Q386" s="2389"/>
      <c r="T386" s="2393"/>
    </row>
    <row r="387" spans="1:40">
      <c r="B387" s="108" t="s">
        <v>709</v>
      </c>
      <c r="C387" t="s">
        <v>870</v>
      </c>
      <c r="D387">
        <v>5</v>
      </c>
      <c r="E387" s="55">
        <v>44074</v>
      </c>
      <c r="H387" s="24" t="s">
        <v>811</v>
      </c>
      <c r="I387" s="24" t="s">
        <v>811</v>
      </c>
      <c r="K387" s="1271"/>
      <c r="Q387" s="2389"/>
      <c r="T387" s="2393"/>
    </row>
    <row r="388" spans="1:40">
      <c r="B388" s="108" t="s">
        <v>709</v>
      </c>
      <c r="C388" t="s">
        <v>870</v>
      </c>
      <c r="D388">
        <v>5.5</v>
      </c>
      <c r="E388" s="55">
        <v>44074</v>
      </c>
      <c r="H388" s="371">
        <v>7.4666666666666673E-2</v>
      </c>
      <c r="I388" s="24">
        <v>1.3808754091556263</v>
      </c>
      <c r="J388">
        <f t="shared" si="35"/>
        <v>42.77123492318637</v>
      </c>
      <c r="K388" s="1271"/>
      <c r="Q388" s="2389"/>
      <c r="T388" s="2393"/>
    </row>
    <row r="389" spans="1:40">
      <c r="A389" s="884"/>
      <c r="C389" s="27"/>
      <c r="D389" s="27"/>
      <c r="E389" s="27"/>
      <c r="F389" s="47"/>
      <c r="G389" s="173"/>
      <c r="H389" s="173"/>
      <c r="I389" s="27"/>
      <c r="J389" t="str">
        <f t="shared" si="35"/>
        <v xml:space="preserve"> </v>
      </c>
      <c r="K389" s="1275"/>
      <c r="M389" s="952"/>
      <c r="O389" s="800"/>
      <c r="Q389" s="2389"/>
      <c r="R389" s="1310"/>
      <c r="S389" s="2401"/>
      <c r="T389" s="2391"/>
      <c r="U389" s="1329"/>
    </row>
    <row r="390" spans="1:40" ht="31.2">
      <c r="A390" s="983" t="s">
        <v>804</v>
      </c>
      <c r="B390" s="815" t="s">
        <v>20</v>
      </c>
      <c r="C390" s="815" t="s">
        <v>701</v>
      </c>
      <c r="D390" s="815" t="s">
        <v>805</v>
      </c>
      <c r="E390" s="873" t="s">
        <v>786</v>
      </c>
      <c r="F390" s="815" t="s">
        <v>806</v>
      </c>
      <c r="G390" s="815" t="s">
        <v>807</v>
      </c>
      <c r="H390" s="815" t="s">
        <v>808</v>
      </c>
      <c r="I390" s="878" t="s">
        <v>809</v>
      </c>
      <c r="J390" t="s">
        <v>810</v>
      </c>
      <c r="K390" s="1267" t="s">
        <v>792</v>
      </c>
      <c r="L390" s="1305" t="s">
        <v>474</v>
      </c>
      <c r="M390" s="1252" t="s">
        <v>793</v>
      </c>
      <c r="N390" s="1305" t="s">
        <v>483</v>
      </c>
      <c r="O390" s="1252" t="s">
        <v>794</v>
      </c>
      <c r="P390" s="1305" t="s">
        <v>480</v>
      </c>
      <c r="Q390" s="2394"/>
      <c r="R390" s="2397"/>
      <c r="S390" s="2397"/>
      <c r="T390" s="2398"/>
      <c r="U390" s="1226"/>
      <c r="V390" s="1226"/>
      <c r="W390" s="2444"/>
      <c r="X390" s="747"/>
      <c r="Y390" s="747"/>
      <c r="Z390" s="747"/>
      <c r="AA390" s="747"/>
      <c r="AB390" s="747"/>
      <c r="AC390" s="747"/>
      <c r="AD390" s="747"/>
      <c r="AE390" s="747"/>
      <c r="AF390" s="747"/>
      <c r="AG390" s="747"/>
      <c r="AH390" s="747"/>
      <c r="AI390" s="747"/>
      <c r="AJ390" s="747"/>
      <c r="AK390" s="747"/>
      <c r="AL390" s="747"/>
      <c r="AM390" s="747"/>
      <c r="AN390" s="747"/>
    </row>
    <row r="391" spans="1:40">
      <c r="A391" s="108"/>
      <c r="B391" t="s">
        <v>709</v>
      </c>
      <c r="C391" t="s">
        <v>874</v>
      </c>
      <c r="D391" s="27">
        <v>0.5</v>
      </c>
      <c r="E391" s="133">
        <v>44459</v>
      </c>
      <c r="F391">
        <v>5.9</v>
      </c>
      <c r="G391">
        <v>3.3</v>
      </c>
      <c r="H391" s="24">
        <v>3.1862857142857148</v>
      </c>
      <c r="I391" s="24">
        <v>0.45733333333333337</v>
      </c>
      <c r="J391">
        <f t="shared" si="35"/>
        <v>14.165442666666667</v>
      </c>
      <c r="K391" s="1271">
        <f>AVERAGE(G391:G396)</f>
        <v>3.3</v>
      </c>
      <c r="L391" s="594">
        <f t="shared" si="36"/>
        <v>42.775339755289096</v>
      </c>
      <c r="M391" s="166">
        <f>AVERAGE(H391:H396)</f>
        <v>2.7540000000000004</v>
      </c>
      <c r="N391" s="594">
        <f t="shared" si="37"/>
        <v>40.507415370280711</v>
      </c>
      <c r="O391">
        <f>AVERAGE(J391:J396)</f>
        <v>15.177260000000002</v>
      </c>
      <c r="P391" s="594">
        <f t="shared" si="38"/>
        <v>43.388769540096305</v>
      </c>
      <c r="Q391" s="2389">
        <f t="shared" si="32"/>
        <v>42.223841555222037</v>
      </c>
      <c r="T391" s="2393"/>
    </row>
    <row r="392" spans="1:40">
      <c r="A392" s="108"/>
      <c r="B392" t="s">
        <v>709</v>
      </c>
      <c r="C392" t="s">
        <v>874</v>
      </c>
      <c r="D392" s="27">
        <v>1</v>
      </c>
      <c r="E392" s="133">
        <v>44459</v>
      </c>
      <c r="H392" s="24" t="s">
        <v>811</v>
      </c>
      <c r="I392" s="24" t="s">
        <v>811</v>
      </c>
      <c r="K392" s="1271"/>
      <c r="Q392" s="2389"/>
      <c r="T392" s="2393"/>
    </row>
    <row r="393" spans="1:40">
      <c r="A393" s="108"/>
      <c r="B393" t="s">
        <v>709</v>
      </c>
      <c r="C393" t="s">
        <v>874</v>
      </c>
      <c r="D393" s="27">
        <v>2</v>
      </c>
      <c r="E393" s="133">
        <v>44459</v>
      </c>
      <c r="H393" s="24" t="s">
        <v>811</v>
      </c>
      <c r="I393" s="24" t="s">
        <v>811</v>
      </c>
      <c r="K393" s="1271"/>
      <c r="Q393" s="2389"/>
      <c r="T393" s="2393"/>
    </row>
    <row r="394" spans="1:40">
      <c r="A394" s="108"/>
      <c r="B394" t="s">
        <v>709</v>
      </c>
      <c r="C394" t="s">
        <v>874</v>
      </c>
      <c r="D394" s="27">
        <v>3</v>
      </c>
      <c r="E394" s="133">
        <v>44459</v>
      </c>
      <c r="H394" s="24" t="s">
        <v>811</v>
      </c>
      <c r="I394" s="24" t="s">
        <v>811</v>
      </c>
      <c r="K394" s="1271"/>
      <c r="Q394" s="2389"/>
      <c r="T394" s="2393"/>
    </row>
    <row r="395" spans="1:40">
      <c r="A395" s="108"/>
      <c r="B395" t="s">
        <v>709</v>
      </c>
      <c r="C395" t="s">
        <v>874</v>
      </c>
      <c r="D395" s="27">
        <v>4</v>
      </c>
      <c r="E395" s="133">
        <v>44459</v>
      </c>
      <c r="H395" s="24" t="s">
        <v>811</v>
      </c>
      <c r="I395" s="24" t="s">
        <v>811</v>
      </c>
      <c r="K395" s="1271"/>
      <c r="Q395" s="2389"/>
      <c r="T395" s="2393"/>
    </row>
    <row r="396" spans="1:40" ht="16.2" thickBot="1">
      <c r="A396" s="1291"/>
      <c r="B396" s="809" t="s">
        <v>709</v>
      </c>
      <c r="C396" s="809" t="s">
        <v>874</v>
      </c>
      <c r="D396" s="1292">
        <v>5</v>
      </c>
      <c r="E396" s="1293">
        <v>44459</v>
      </c>
      <c r="F396" s="809"/>
      <c r="G396" s="809"/>
      <c r="H396" s="1294">
        <v>2.3217142857142865</v>
      </c>
      <c r="I396" s="1294">
        <v>0.52266666666666683</v>
      </c>
      <c r="J396" s="809">
        <f t="shared" si="35"/>
        <v>16.189077333333337</v>
      </c>
      <c r="K396" s="1321"/>
      <c r="L396" s="1320"/>
      <c r="M396" s="809"/>
      <c r="N396" s="1320"/>
      <c r="O396" s="809"/>
      <c r="P396" s="1320"/>
      <c r="Q396" s="2399"/>
      <c r="R396" s="1320"/>
      <c r="S396" s="1320"/>
      <c r="T396" s="2400"/>
    </row>
    <row r="397" spans="1:40">
      <c r="A397" s="1262" t="s">
        <v>877</v>
      </c>
      <c r="C397" s="27"/>
      <c r="D397" s="27"/>
      <c r="E397" s="27"/>
      <c r="F397" s="47"/>
      <c r="G397" s="173"/>
      <c r="H397" s="173"/>
      <c r="I397" s="27"/>
      <c r="J397" s="27"/>
      <c r="K397" s="1275"/>
      <c r="L397" s="1311"/>
      <c r="M397" s="952"/>
      <c r="O397" s="800"/>
      <c r="P397" s="1308"/>
      <c r="Q397" s="2403"/>
      <c r="R397" s="1310"/>
      <c r="S397" s="2401"/>
      <c r="T397" s="2391"/>
      <c r="U397" s="1329"/>
    </row>
    <row r="398" spans="1:40" s="113" customFormat="1" ht="43.2">
      <c r="A398" s="1260" t="s">
        <v>784</v>
      </c>
      <c r="B398" s="113" t="s">
        <v>20</v>
      </c>
      <c r="C398" s="113" t="s">
        <v>701</v>
      </c>
      <c r="D398" s="1261" t="s">
        <v>785</v>
      </c>
      <c r="E398" s="1261" t="s">
        <v>786</v>
      </c>
      <c r="F398" s="1261" t="s">
        <v>787</v>
      </c>
      <c r="G398" s="1261" t="s">
        <v>788</v>
      </c>
      <c r="H398" s="1261" t="s">
        <v>789</v>
      </c>
      <c r="I398" s="1261" t="s">
        <v>790</v>
      </c>
      <c r="J398" s="1261" t="s">
        <v>791</v>
      </c>
      <c r="K398" s="1267" t="s">
        <v>792</v>
      </c>
      <c r="L398" s="1305" t="s">
        <v>474</v>
      </c>
      <c r="M398" s="1252" t="s">
        <v>793</v>
      </c>
      <c r="N398" s="1305" t="s">
        <v>483</v>
      </c>
      <c r="O398" s="1252" t="s">
        <v>794</v>
      </c>
      <c r="P398" s="1305" t="s">
        <v>480</v>
      </c>
      <c r="Q398" s="2385" t="s">
        <v>795</v>
      </c>
      <c r="R398" s="2386" t="s">
        <v>796</v>
      </c>
      <c r="S398" s="2387" t="s">
        <v>797</v>
      </c>
      <c r="T398" s="2388" t="s">
        <v>798</v>
      </c>
      <c r="U398" s="1334"/>
      <c r="V398" s="1334"/>
      <c r="W398" s="2443"/>
      <c r="X398" s="1258" t="s">
        <v>784</v>
      </c>
      <c r="Y398" s="1254" t="s">
        <v>20</v>
      </c>
      <c r="Z398" s="1254" t="s">
        <v>701</v>
      </c>
      <c r="AA398" s="1254" t="s">
        <v>1005</v>
      </c>
      <c r="AB398" s="113" t="s">
        <v>1006</v>
      </c>
      <c r="AC398" s="1255" t="s">
        <v>798</v>
      </c>
    </row>
    <row r="399" spans="1:40">
      <c r="A399" s="884" t="s">
        <v>112</v>
      </c>
      <c r="B399" t="s">
        <v>709</v>
      </c>
      <c r="C399" t="s">
        <v>113</v>
      </c>
      <c r="D399" s="173">
        <v>0.5</v>
      </c>
      <c r="E399" s="445">
        <v>43005</v>
      </c>
      <c r="F399" s="173">
        <v>2.2999999999999998</v>
      </c>
      <c r="G399">
        <v>2.2000000000000002</v>
      </c>
      <c r="H399" s="933">
        <v>11.057215189873416</v>
      </c>
      <c r="I399" s="1263">
        <v>0.68590648770604246</v>
      </c>
      <c r="J399">
        <v>21.245267550206957</v>
      </c>
      <c r="K399" s="1273">
        <v>2.2000000000000002</v>
      </c>
      <c r="L399" s="1306">
        <v>48.624964762500653</v>
      </c>
      <c r="M399" s="882">
        <v>13.062468354430379</v>
      </c>
      <c r="N399" s="1306">
        <v>55.77903949722171</v>
      </c>
      <c r="O399" s="882">
        <v>20.428341907370214</v>
      </c>
      <c r="P399" s="1306">
        <v>47.675377047918481</v>
      </c>
      <c r="Q399" s="2389">
        <f t="shared" ref="Q399:Q430" si="39">AVERAGE(L399,N399,P399)</f>
        <v>50.693127102546953</v>
      </c>
      <c r="R399" s="1309">
        <f>AVERAGE(Q399:Q427)</f>
        <v>44.918593103889641</v>
      </c>
      <c r="S399" s="594" t="s">
        <v>374</v>
      </c>
      <c r="T399" s="2393" t="str">
        <f>IF(_xlfn.NUMBERVALUE(R399), IF(R399&lt;50, "Acceptable; Ongoing Protection is Required", "Unacceptable; Immediate Restoration is Required"), " ")</f>
        <v>Acceptable; Ongoing Protection is Required</v>
      </c>
    </row>
    <row r="400" spans="1:40">
      <c r="A400" s="884" t="s">
        <v>112</v>
      </c>
      <c r="B400" t="s">
        <v>709</v>
      </c>
      <c r="C400" t="s">
        <v>113</v>
      </c>
      <c r="D400" s="173">
        <v>1</v>
      </c>
      <c r="E400" s="445">
        <v>43005</v>
      </c>
      <c r="F400" s="173">
        <v>2.2999999999999998</v>
      </c>
      <c r="G400">
        <v>2.2000000000000002</v>
      </c>
      <c r="I400" s="108"/>
      <c r="J400" t="s">
        <v>803</v>
      </c>
      <c r="K400" s="1271"/>
      <c r="L400" s="1309" t="s">
        <v>803</v>
      </c>
      <c r="M400" s="788"/>
      <c r="N400" s="1309" t="s">
        <v>803</v>
      </c>
      <c r="O400" s="788"/>
      <c r="P400" s="1309" t="s">
        <v>803</v>
      </c>
      <c r="Q400" s="2389"/>
      <c r="R400" s="1309"/>
      <c r="T400" s="2402" t="s">
        <v>803</v>
      </c>
    </row>
    <row r="401" spans="1:20">
      <c r="A401" s="884" t="s">
        <v>112</v>
      </c>
      <c r="B401" t="s">
        <v>709</v>
      </c>
      <c r="C401" t="s">
        <v>113</v>
      </c>
      <c r="D401" s="173">
        <v>1.3</v>
      </c>
      <c r="E401" s="445">
        <v>43005</v>
      </c>
      <c r="F401" s="173">
        <v>2.2999999999999998</v>
      </c>
      <c r="G401">
        <v>2.2000000000000002</v>
      </c>
      <c r="I401" s="108"/>
      <c r="J401" t="s">
        <v>803</v>
      </c>
      <c r="K401" s="1271"/>
      <c r="L401" s="1309" t="s">
        <v>803</v>
      </c>
      <c r="M401" s="788"/>
      <c r="N401" s="1309" t="s">
        <v>803</v>
      </c>
      <c r="O401" s="788"/>
      <c r="P401" s="1309" t="s">
        <v>803</v>
      </c>
      <c r="Q401" s="2389"/>
      <c r="R401" s="1309"/>
      <c r="T401" s="2402" t="s">
        <v>803</v>
      </c>
    </row>
    <row r="402" spans="1:20">
      <c r="A402" s="884" t="s">
        <v>112</v>
      </c>
      <c r="B402" t="s">
        <v>709</v>
      </c>
      <c r="C402" t="s">
        <v>113</v>
      </c>
      <c r="D402" s="173">
        <v>1.5</v>
      </c>
      <c r="E402" s="445">
        <v>43005</v>
      </c>
      <c r="F402" s="173">
        <v>2.2999999999999998</v>
      </c>
      <c r="G402">
        <v>2.2000000000000002</v>
      </c>
      <c r="I402" s="108"/>
      <c r="J402" t="s">
        <v>803</v>
      </c>
      <c r="K402" s="1271"/>
      <c r="L402" s="1309" t="s">
        <v>803</v>
      </c>
      <c r="M402" s="788"/>
      <c r="N402" s="1309" t="s">
        <v>803</v>
      </c>
      <c r="O402" s="788"/>
      <c r="P402" s="1309" t="s">
        <v>803</v>
      </c>
      <c r="Q402" s="2389"/>
      <c r="R402" s="1309"/>
      <c r="T402" s="2402" t="s">
        <v>803</v>
      </c>
    </row>
    <row r="403" spans="1:20">
      <c r="A403" s="884" t="s">
        <v>112</v>
      </c>
      <c r="B403" t="s">
        <v>709</v>
      </c>
      <c r="C403" t="s">
        <v>113</v>
      </c>
      <c r="D403" s="173">
        <v>2</v>
      </c>
      <c r="E403" s="445">
        <v>43005</v>
      </c>
      <c r="F403" s="173">
        <v>2.2999999999999998</v>
      </c>
      <c r="G403">
        <v>2.2000000000000002</v>
      </c>
      <c r="H403" s="933">
        <v>15.067721518987344</v>
      </c>
      <c r="I403" s="1263">
        <v>0.63315736632444863</v>
      </c>
      <c r="J403">
        <v>19.611416264533471</v>
      </c>
      <c r="K403" s="1271"/>
      <c r="L403" s="1309" t="s">
        <v>803</v>
      </c>
      <c r="M403" s="788"/>
      <c r="N403" s="1309" t="s">
        <v>803</v>
      </c>
      <c r="O403" s="788"/>
      <c r="P403" s="1309" t="s">
        <v>803</v>
      </c>
      <c r="Q403" s="2389"/>
      <c r="R403" s="1309"/>
      <c r="T403" s="2402" t="s">
        <v>803</v>
      </c>
    </row>
    <row r="404" spans="1:20">
      <c r="A404" s="884"/>
      <c r="D404" s="173"/>
      <c r="E404" s="445"/>
      <c r="F404" s="173"/>
      <c r="H404" s="933"/>
      <c r="I404" s="1263"/>
      <c r="K404" s="1271"/>
      <c r="L404" s="1309"/>
      <c r="M404" s="788"/>
      <c r="N404" s="1309"/>
      <c r="O404" s="788"/>
      <c r="P404" s="1309"/>
      <c r="Q404" s="2389"/>
      <c r="R404" s="1309"/>
      <c r="T404" s="2402"/>
    </row>
    <row r="405" spans="1:20">
      <c r="A405" s="884" t="s">
        <v>112</v>
      </c>
      <c r="B405" t="s">
        <v>368</v>
      </c>
      <c r="C405" s="27" t="s">
        <v>113</v>
      </c>
      <c r="D405" s="27">
        <v>0.5</v>
      </c>
      <c r="E405" s="47">
        <v>43347</v>
      </c>
      <c r="F405" s="27">
        <v>2.27</v>
      </c>
      <c r="G405" s="27">
        <v>2.27</v>
      </c>
      <c r="H405" s="27">
        <v>2.79</v>
      </c>
      <c r="I405" s="607">
        <v>0.45</v>
      </c>
      <c r="J405">
        <v>13.9383</v>
      </c>
      <c r="K405" s="1273">
        <v>2.27</v>
      </c>
      <c r="L405" s="1306">
        <f t="shared" ref="L405:L430" si="40">10*(6-(LN(K405)/LN(2)))</f>
        <v>48.173077024838094</v>
      </c>
      <c r="M405" s="784">
        <v>3.145</v>
      </c>
      <c r="N405" s="1306">
        <v>41.809829282176182</v>
      </c>
      <c r="O405" s="784">
        <v>16.571090000000002</v>
      </c>
      <c r="P405" s="1306">
        <v>44.656340962955696</v>
      </c>
      <c r="Q405" s="2389">
        <f t="shared" si="39"/>
        <v>44.879749089989993</v>
      </c>
      <c r="R405" s="1309"/>
      <c r="T405" s="2402" t="s">
        <v>803</v>
      </c>
    </row>
    <row r="406" spans="1:20">
      <c r="A406" s="884" t="s">
        <v>112</v>
      </c>
      <c r="B406" t="s">
        <v>368</v>
      </c>
      <c r="C406" s="27" t="s">
        <v>113</v>
      </c>
      <c r="D406" s="27">
        <v>1</v>
      </c>
      <c r="E406" s="47">
        <v>43347</v>
      </c>
      <c r="F406" s="27">
        <v>2.27</v>
      </c>
      <c r="G406" s="27">
        <v>2.27</v>
      </c>
      <c r="H406" s="27">
        <v>3.5</v>
      </c>
      <c r="I406" s="607">
        <v>0.62</v>
      </c>
      <c r="J406">
        <v>19.203880000000002</v>
      </c>
      <c r="K406" s="1273"/>
      <c r="L406" s="1306"/>
      <c r="M406" s="784"/>
      <c r="N406" s="1306" t="s">
        <v>803</v>
      </c>
      <c r="O406" s="784"/>
      <c r="P406" s="1306" t="s">
        <v>803</v>
      </c>
      <c r="Q406" s="2389"/>
      <c r="R406" s="1309"/>
      <c r="T406" s="2402" t="s">
        <v>803</v>
      </c>
    </row>
    <row r="407" spans="1:20">
      <c r="A407" s="884" t="s">
        <v>112</v>
      </c>
      <c r="B407" t="s">
        <v>368</v>
      </c>
      <c r="C407" s="27" t="s">
        <v>113</v>
      </c>
      <c r="D407" s="27">
        <v>1.5</v>
      </c>
      <c r="E407" s="47">
        <v>43347</v>
      </c>
      <c r="F407" s="27">
        <v>2.27</v>
      </c>
      <c r="G407" s="27">
        <v>2.27</v>
      </c>
      <c r="H407" s="27"/>
      <c r="I407" s="607"/>
      <c r="J407" t="s">
        <v>803</v>
      </c>
      <c r="K407" s="1273"/>
      <c r="L407" s="1306"/>
      <c r="M407" s="784"/>
      <c r="N407" s="1306" t="s">
        <v>803</v>
      </c>
      <c r="O407" s="784"/>
      <c r="P407" s="1306" t="s">
        <v>803</v>
      </c>
      <c r="Q407" s="2389"/>
      <c r="R407" s="1309"/>
      <c r="T407" s="2402" t="s">
        <v>803</v>
      </c>
    </row>
    <row r="408" spans="1:20">
      <c r="A408" s="884" t="s">
        <v>112</v>
      </c>
      <c r="B408" t="s">
        <v>368</v>
      </c>
      <c r="C408" s="27" t="s">
        <v>113</v>
      </c>
      <c r="D408" s="27">
        <v>2</v>
      </c>
      <c r="E408" s="47">
        <v>43347</v>
      </c>
      <c r="F408" s="27">
        <v>2.27</v>
      </c>
      <c r="G408" s="27">
        <v>2.27</v>
      </c>
      <c r="H408" s="27"/>
      <c r="I408" s="607"/>
      <c r="J408" t="s">
        <v>803</v>
      </c>
      <c r="K408" s="1273"/>
      <c r="L408" s="1306"/>
      <c r="M408" s="800"/>
      <c r="N408" s="1308" t="s">
        <v>803</v>
      </c>
      <c r="O408" s="800"/>
      <c r="P408" s="1308" t="s">
        <v>803</v>
      </c>
      <c r="Q408" s="2389"/>
      <c r="R408" s="1310"/>
      <c r="T408" s="2391" t="s">
        <v>803</v>
      </c>
    </row>
    <row r="409" spans="1:20">
      <c r="A409" s="108"/>
      <c r="C409" s="27"/>
      <c r="D409" s="27"/>
      <c r="E409" s="27"/>
      <c r="F409" s="47"/>
      <c r="G409" s="173"/>
      <c r="H409" s="173"/>
      <c r="I409" s="27"/>
      <c r="J409" s="27"/>
      <c r="K409" s="1275"/>
      <c r="L409" s="1306"/>
      <c r="M409" s="607"/>
      <c r="O409" s="592"/>
      <c r="P409" s="593"/>
      <c r="Q409" s="2389"/>
      <c r="S409" s="2392"/>
      <c r="T409" s="2393"/>
    </row>
    <row r="410" spans="1:20" ht="31.2">
      <c r="A410" s="976" t="s">
        <v>804</v>
      </c>
      <c r="B410" s="591" t="s">
        <v>20</v>
      </c>
      <c r="C410" s="591" t="s">
        <v>701</v>
      </c>
      <c r="D410" s="946" t="s">
        <v>805</v>
      </c>
      <c r="E410" s="947" t="s">
        <v>786</v>
      </c>
      <c r="F410" s="946" t="s">
        <v>806</v>
      </c>
      <c r="G410" s="946" t="s">
        <v>807</v>
      </c>
      <c r="H410" s="591" t="s">
        <v>808</v>
      </c>
      <c r="I410" s="371" t="s">
        <v>809</v>
      </c>
      <c r="J410" t="s">
        <v>878</v>
      </c>
      <c r="K410" s="1267" t="s">
        <v>792</v>
      </c>
      <c r="L410" s="1305" t="s">
        <v>474</v>
      </c>
      <c r="M410" s="1252" t="s">
        <v>793</v>
      </c>
      <c r="N410" s="1305" t="s">
        <v>483</v>
      </c>
      <c r="O410" s="1252" t="s">
        <v>794</v>
      </c>
      <c r="P410" s="1305" t="s">
        <v>480</v>
      </c>
      <c r="Q410" s="2394"/>
      <c r="T410" s="2393"/>
    </row>
    <row r="411" spans="1:20">
      <c r="A411" s="108">
        <v>69</v>
      </c>
      <c r="B411" t="s">
        <v>709</v>
      </c>
      <c r="C411" t="s">
        <v>877</v>
      </c>
      <c r="D411" s="18">
        <v>0.5</v>
      </c>
      <c r="E411" s="55">
        <v>43705</v>
      </c>
      <c r="F411" s="165">
        <v>2.56</v>
      </c>
      <c r="G411" s="166">
        <v>2.36</v>
      </c>
      <c r="H411" s="24">
        <v>3.1776805063291129</v>
      </c>
      <c r="I411" s="24">
        <v>0.46545141715077426</v>
      </c>
      <c r="J411">
        <f t="shared" ref="J411:J427" si="41">IF(AND(I411&gt;0),  I411*30.974," ")</f>
        <v>14.416892194828081</v>
      </c>
      <c r="K411" s="1300">
        <f>AVERAGE(G411:G416)</f>
        <v>2.36</v>
      </c>
      <c r="L411" s="1306">
        <f t="shared" si="40"/>
        <v>47.612131404128839</v>
      </c>
      <c r="M411" s="166">
        <f>AVERAGE(H411:H416)</f>
        <v>2.6523381645569613</v>
      </c>
      <c r="N411" s="594">
        <f t="shared" ref="N411:N430" si="42">10*(6-((2.04-0.68*LN(M411))/LN(2)))</f>
        <v>40.138421303613654</v>
      </c>
      <c r="O411">
        <f>AVERAGE(J411:J416)</f>
        <v>15.618299877730422</v>
      </c>
      <c r="P411" s="594">
        <f t="shared" ref="P411:P430" si="43">10*(6-(LN(48/O411)/LN(2)))</f>
        <v>43.802030123414085</v>
      </c>
      <c r="Q411" s="2389">
        <f t="shared" si="39"/>
        <v>43.850860943718857</v>
      </c>
      <c r="T411" s="2393"/>
    </row>
    <row r="412" spans="1:20">
      <c r="A412" s="108"/>
      <c r="B412" t="s">
        <v>709</v>
      </c>
      <c r="C412" t="s">
        <v>877</v>
      </c>
      <c r="D412" s="18">
        <v>1</v>
      </c>
      <c r="E412" s="55">
        <v>43705</v>
      </c>
      <c r="F412" s="165"/>
      <c r="G412" s="166"/>
      <c r="H412" s="27" t="s">
        <v>811</v>
      </c>
      <c r="I412" s="27" t="s">
        <v>811</v>
      </c>
      <c r="K412" s="1271"/>
      <c r="L412" s="1306"/>
      <c r="Q412" s="2389"/>
      <c r="T412" s="2393"/>
    </row>
    <row r="413" spans="1:20">
      <c r="A413" s="108"/>
      <c r="B413" t="s">
        <v>709</v>
      </c>
      <c r="C413" t="s">
        <v>877</v>
      </c>
      <c r="D413" s="18">
        <v>1.5</v>
      </c>
      <c r="E413" s="55">
        <v>43705</v>
      </c>
      <c r="F413" s="165"/>
      <c r="G413" s="166"/>
      <c r="H413" s="27" t="s">
        <v>811</v>
      </c>
      <c r="I413" s="27" t="s">
        <v>811</v>
      </c>
      <c r="K413" s="1271"/>
      <c r="L413" s="1306"/>
      <c r="Q413" s="2389"/>
      <c r="T413" s="2393"/>
    </row>
    <row r="414" spans="1:20">
      <c r="A414" s="108"/>
      <c r="B414" t="s">
        <v>709</v>
      </c>
      <c r="C414" t="s">
        <v>877</v>
      </c>
      <c r="D414" s="18">
        <v>2</v>
      </c>
      <c r="E414" s="55">
        <v>43705</v>
      </c>
      <c r="F414" s="165"/>
      <c r="G414" s="166"/>
      <c r="H414" s="27" t="s">
        <v>811</v>
      </c>
      <c r="I414" s="27" t="s">
        <v>811</v>
      </c>
      <c r="K414" s="1271"/>
      <c r="L414" s="1306"/>
      <c r="Q414" s="2389"/>
      <c r="T414" s="2393"/>
    </row>
    <row r="415" spans="1:20">
      <c r="A415" s="108"/>
      <c r="B415" t="s">
        <v>709</v>
      </c>
      <c r="C415" t="s">
        <v>877</v>
      </c>
      <c r="D415" s="18">
        <v>2.5</v>
      </c>
      <c r="E415" s="55">
        <v>43705</v>
      </c>
      <c r="F415" s="165"/>
      <c r="G415" s="166"/>
      <c r="H415" s="27" t="s">
        <v>811</v>
      </c>
      <c r="I415" s="27" t="s">
        <v>811</v>
      </c>
      <c r="K415" s="1271"/>
      <c r="L415" s="1306"/>
      <c r="Q415" s="2389"/>
      <c r="T415" s="2393"/>
    </row>
    <row r="416" spans="1:20">
      <c r="A416" s="108"/>
      <c r="B416" t="s">
        <v>709</v>
      </c>
      <c r="C416" t="s">
        <v>877</v>
      </c>
      <c r="D416" s="18" t="s">
        <v>814</v>
      </c>
      <c r="E416" s="55">
        <v>43705</v>
      </c>
      <c r="F416" s="165"/>
      <c r="G416" s="166"/>
      <c r="H416" s="24">
        <v>2.12699582278481</v>
      </c>
      <c r="I416" s="24">
        <v>0.54302665334257005</v>
      </c>
      <c r="J416">
        <f t="shared" si="41"/>
        <v>16.819707560632764</v>
      </c>
      <c r="K416" s="1271"/>
      <c r="L416" s="1306"/>
      <c r="Q416" s="2389"/>
      <c r="T416" s="2393"/>
    </row>
    <row r="417" spans="1:44">
      <c r="A417" s="108"/>
      <c r="D417" s="18"/>
      <c r="E417" s="55"/>
      <c r="H417" s="165"/>
      <c r="I417" s="166"/>
      <c r="J417" t="str">
        <f t="shared" si="41"/>
        <v xml:space="preserve"> </v>
      </c>
      <c r="K417" s="1271"/>
      <c r="L417" s="1306"/>
      <c r="Q417" s="2389"/>
      <c r="R417" s="1112"/>
      <c r="S417" s="1112"/>
      <c r="T417" s="2396"/>
      <c r="U417" s="1011"/>
      <c r="V417" s="1229"/>
    </row>
    <row r="418" spans="1:44" ht="31.2">
      <c r="B418" s="976" t="s">
        <v>20</v>
      </c>
      <c r="C418" s="591" t="s">
        <v>701</v>
      </c>
      <c r="D418" s="946" t="s">
        <v>805</v>
      </c>
      <c r="E418" s="947" t="s">
        <v>786</v>
      </c>
      <c r="F418" s="946" t="s">
        <v>806</v>
      </c>
      <c r="G418" s="946" t="s">
        <v>807</v>
      </c>
      <c r="H418" s="591" t="s">
        <v>808</v>
      </c>
      <c r="I418" s="371" t="s">
        <v>809</v>
      </c>
      <c r="J418" t="s">
        <v>810</v>
      </c>
      <c r="K418" s="1267" t="s">
        <v>792</v>
      </c>
      <c r="L418" s="1305" t="s">
        <v>474</v>
      </c>
      <c r="M418" s="1252" t="s">
        <v>793</v>
      </c>
      <c r="N418" s="1305" t="s">
        <v>483</v>
      </c>
      <c r="O418" s="1252" t="s">
        <v>794</v>
      </c>
      <c r="P418" s="1305" t="s">
        <v>480</v>
      </c>
      <c r="Q418" s="2394"/>
      <c r="T418" s="2393"/>
    </row>
    <row r="419" spans="1:44">
      <c r="B419" s="108" t="s">
        <v>709</v>
      </c>
      <c r="C419" t="s">
        <v>877</v>
      </c>
      <c r="D419">
        <v>0.5</v>
      </c>
      <c r="E419" s="55">
        <v>44074</v>
      </c>
      <c r="F419">
        <v>2.25</v>
      </c>
      <c r="G419">
        <v>2.25</v>
      </c>
      <c r="H419" s="371">
        <v>0.39946666666666675</v>
      </c>
      <c r="I419" s="24">
        <v>0.54130240517786965</v>
      </c>
      <c r="J419">
        <f t="shared" si="41"/>
        <v>16.766300697979336</v>
      </c>
      <c r="K419" s="1271">
        <f>AVERAGE(G419:G422)</f>
        <v>2.25</v>
      </c>
      <c r="L419" s="1306">
        <f t="shared" si="40"/>
        <v>48.300749985576878</v>
      </c>
      <c r="M419" s="166">
        <f>AVERAGE(H419:H422)</f>
        <v>1.1032000000000002</v>
      </c>
      <c r="N419" s="594">
        <f t="shared" si="42"/>
        <v>31.532542827223956</v>
      </c>
      <c r="O419">
        <f>AVERAGE(J419:J422)</f>
        <v>19.638738486670292</v>
      </c>
      <c r="P419" s="594">
        <f t="shared" si="43"/>
        <v>47.106678538861445</v>
      </c>
      <c r="Q419" s="2389">
        <f t="shared" si="39"/>
        <v>42.313323783887427</v>
      </c>
      <c r="T419" s="2393"/>
    </row>
    <row r="420" spans="1:44">
      <c r="B420" s="108" t="s">
        <v>709</v>
      </c>
      <c r="C420" t="s">
        <v>877</v>
      </c>
      <c r="D420">
        <v>1</v>
      </c>
      <c r="E420" s="55">
        <v>44074</v>
      </c>
      <c r="H420" s="24" t="s">
        <v>811</v>
      </c>
      <c r="I420" s="24" t="s">
        <v>811</v>
      </c>
      <c r="K420" s="1271"/>
      <c r="L420" s="1306"/>
      <c r="Q420" s="2389"/>
      <c r="T420" s="2393"/>
    </row>
    <row r="421" spans="1:44">
      <c r="B421" s="108" t="s">
        <v>709</v>
      </c>
      <c r="C421" t="s">
        <v>877</v>
      </c>
      <c r="D421">
        <v>1.5</v>
      </c>
      <c r="E421" s="55">
        <v>44074</v>
      </c>
      <c r="H421" s="24" t="s">
        <v>811</v>
      </c>
      <c r="I421" s="24" t="s">
        <v>811</v>
      </c>
      <c r="K421" s="1271"/>
      <c r="L421" s="1306"/>
      <c r="Q421" s="2389"/>
      <c r="T421" s="2393"/>
    </row>
    <row r="422" spans="1:44">
      <c r="B422" s="108" t="s">
        <v>709</v>
      </c>
      <c r="C422" t="s">
        <v>877</v>
      </c>
      <c r="D422">
        <v>2</v>
      </c>
      <c r="E422" s="55">
        <v>44074</v>
      </c>
      <c r="H422" s="371">
        <v>1.8069333333333337</v>
      </c>
      <c r="I422" s="24">
        <v>0.72677653113454033</v>
      </c>
      <c r="J422">
        <f t="shared" si="41"/>
        <v>22.511176275361251</v>
      </c>
      <c r="K422" s="1271"/>
      <c r="L422" s="1306"/>
      <c r="Q422" s="2389"/>
      <c r="T422" s="2393"/>
    </row>
    <row r="423" spans="1:44">
      <c r="A423" s="976"/>
      <c r="B423" s="591"/>
      <c r="C423" s="946"/>
      <c r="D423" s="947"/>
      <c r="E423" s="591"/>
      <c r="F423" s="946"/>
      <c r="G423" s="946"/>
      <c r="H423" s="946"/>
      <c r="I423" s="948"/>
      <c r="J423" t="str">
        <f t="shared" si="41"/>
        <v xml:space="preserve"> </v>
      </c>
      <c r="K423" s="1272"/>
      <c r="L423" s="1306"/>
      <c r="M423" s="946"/>
      <c r="O423" s="591"/>
      <c r="Q423" s="2389"/>
      <c r="R423" s="1106"/>
      <c r="S423" s="1112"/>
      <c r="T423" s="2396"/>
      <c r="U423" s="2432"/>
    </row>
    <row r="424" spans="1:44" ht="31.2">
      <c r="A424" s="983" t="s">
        <v>804</v>
      </c>
      <c r="B424" s="815" t="s">
        <v>20</v>
      </c>
      <c r="C424" s="815" t="s">
        <v>701</v>
      </c>
      <c r="D424" s="815" t="s">
        <v>805</v>
      </c>
      <c r="E424" s="873" t="s">
        <v>786</v>
      </c>
      <c r="F424" s="815" t="s">
        <v>806</v>
      </c>
      <c r="G424" s="815" t="s">
        <v>807</v>
      </c>
      <c r="H424" s="815" t="s">
        <v>808</v>
      </c>
      <c r="I424" s="878" t="s">
        <v>809</v>
      </c>
      <c r="J424" t="s">
        <v>810</v>
      </c>
      <c r="K424" s="1267" t="s">
        <v>792</v>
      </c>
      <c r="L424" s="1305" t="s">
        <v>474</v>
      </c>
      <c r="M424" s="1252" t="s">
        <v>793</v>
      </c>
      <c r="N424" s="1305" t="s">
        <v>483</v>
      </c>
      <c r="O424" s="1252" t="s">
        <v>794</v>
      </c>
      <c r="P424" s="1305" t="s">
        <v>480</v>
      </c>
      <c r="Q424" s="2394"/>
      <c r="R424" s="2397"/>
      <c r="S424" s="2397"/>
      <c r="T424" s="2398"/>
      <c r="U424" s="1226"/>
      <c r="V424" s="1226"/>
      <c r="W424" s="2444"/>
      <c r="X424" s="747"/>
      <c r="Y424" s="747"/>
      <c r="Z424" s="747"/>
      <c r="AA424" s="747"/>
      <c r="AB424" s="747"/>
      <c r="AC424" s="747"/>
      <c r="AD424" s="747"/>
      <c r="AE424" s="747"/>
      <c r="AF424" s="747"/>
      <c r="AG424" s="747"/>
      <c r="AH424" s="747"/>
      <c r="AI424" s="747"/>
      <c r="AJ424" s="747"/>
      <c r="AK424" s="747"/>
      <c r="AL424" s="747"/>
      <c r="AM424" s="747"/>
      <c r="AN424" s="747"/>
      <c r="AO424" s="747"/>
      <c r="AP424" s="747"/>
      <c r="AQ424" s="747"/>
      <c r="AR424" s="747"/>
    </row>
    <row r="425" spans="1:44">
      <c r="A425" s="108"/>
      <c r="B425" t="s">
        <v>709</v>
      </c>
      <c r="C425" t="s">
        <v>879</v>
      </c>
      <c r="D425" s="27">
        <v>0.5</v>
      </c>
      <c r="E425" s="133">
        <v>44425</v>
      </c>
      <c r="F425">
        <v>1.93</v>
      </c>
      <c r="G425">
        <v>1.93</v>
      </c>
      <c r="H425" s="24">
        <v>1.107428571428571</v>
      </c>
      <c r="I425" s="71">
        <v>0.57603494903266061</v>
      </c>
      <c r="J425">
        <f t="shared" si="41"/>
        <v>17.842106511337629</v>
      </c>
      <c r="K425" s="1271">
        <f>AVERAGE(G425:G427)</f>
        <v>1.93</v>
      </c>
      <c r="L425" s="1306">
        <f t="shared" si="40"/>
        <v>50.513991525066444</v>
      </c>
      <c r="M425" s="166">
        <f>AVERAGE(H425:H427)</f>
        <v>1.3017142857142856</v>
      </c>
      <c r="N425" s="594">
        <f t="shared" si="42"/>
        <v>33.155828375786406</v>
      </c>
      <c r="O425">
        <f>AVERAGE(J425:J427)</f>
        <v>16.850878371818872</v>
      </c>
      <c r="P425" s="594">
        <f t="shared" si="43"/>
        <v>44.89789389706209</v>
      </c>
      <c r="Q425" s="2389">
        <f t="shared" si="39"/>
        <v>42.855904599304978</v>
      </c>
      <c r="T425" s="2393"/>
    </row>
    <row r="426" spans="1:44">
      <c r="A426" s="108"/>
      <c r="B426" t="s">
        <v>709</v>
      </c>
      <c r="C426" t="s">
        <v>879</v>
      </c>
      <c r="D426" s="27">
        <v>1</v>
      </c>
      <c r="E426" s="133">
        <v>44425</v>
      </c>
      <c r="H426" s="24" t="s">
        <v>811</v>
      </c>
      <c r="I426" s="71" t="s">
        <v>811</v>
      </c>
      <c r="K426" s="1271"/>
      <c r="L426" s="1306"/>
      <c r="Q426" s="2389"/>
      <c r="T426" s="2393"/>
    </row>
    <row r="427" spans="1:44" ht="16.2" thickBot="1">
      <c r="A427" s="1291"/>
      <c r="B427" s="809" t="s">
        <v>709</v>
      </c>
      <c r="C427" s="809" t="s">
        <v>879</v>
      </c>
      <c r="D427" s="1292">
        <v>1.5</v>
      </c>
      <c r="E427" s="1293">
        <v>44425</v>
      </c>
      <c r="F427" s="809"/>
      <c r="G427" s="809"/>
      <c r="H427" s="1294">
        <v>1.4960000000000002</v>
      </c>
      <c r="I427" s="1295">
        <v>0.51203106580680935</v>
      </c>
      <c r="J427" s="809">
        <f t="shared" si="41"/>
        <v>15.859650232300114</v>
      </c>
      <c r="K427" s="1321"/>
      <c r="L427" s="1318"/>
      <c r="M427" s="809"/>
      <c r="N427" s="1320"/>
      <c r="O427" s="809"/>
      <c r="P427" s="1320"/>
      <c r="Q427" s="2399"/>
      <c r="R427" s="1320"/>
      <c r="S427" s="1320"/>
      <c r="T427" s="2400"/>
    </row>
    <row r="428" spans="1:44">
      <c r="A428" s="972" t="s">
        <v>880</v>
      </c>
      <c r="B428" s="591"/>
      <c r="C428" s="946"/>
      <c r="D428" s="947"/>
      <c r="E428" s="591"/>
      <c r="F428" s="946"/>
      <c r="G428" s="946"/>
      <c r="H428" s="946"/>
      <c r="I428" s="948"/>
      <c r="J428" s="591"/>
      <c r="K428" s="1279"/>
      <c r="L428" s="1306"/>
      <c r="M428" s="946"/>
      <c r="O428" s="591"/>
      <c r="Q428" s="2403"/>
      <c r="R428" s="1106"/>
      <c r="S428" s="1112"/>
      <c r="T428" s="2396"/>
      <c r="U428" s="2432"/>
    </row>
    <row r="429" spans="1:44" ht="46.8">
      <c r="A429" s="983" t="s">
        <v>843</v>
      </c>
      <c r="B429" s="815" t="s">
        <v>1048</v>
      </c>
      <c r="C429" s="815" t="s">
        <v>846</v>
      </c>
      <c r="D429" s="873" t="s">
        <v>786</v>
      </c>
      <c r="E429" s="815" t="s">
        <v>847</v>
      </c>
      <c r="F429" s="815" t="s">
        <v>848</v>
      </c>
      <c r="G429" s="877" t="s">
        <v>881</v>
      </c>
      <c r="H429" s="878" t="s">
        <v>850</v>
      </c>
      <c r="I429" s="878" t="s">
        <v>882</v>
      </c>
      <c r="J429" s="747"/>
      <c r="K429" s="1267" t="s">
        <v>792</v>
      </c>
      <c r="L429" s="1305" t="s">
        <v>474</v>
      </c>
      <c r="M429" s="1252" t="s">
        <v>793</v>
      </c>
      <c r="N429" s="1305" t="s">
        <v>483</v>
      </c>
      <c r="O429" s="1252" t="s">
        <v>794</v>
      </c>
      <c r="P429" s="1305" t="s">
        <v>480</v>
      </c>
      <c r="Q429" s="2385" t="s">
        <v>795</v>
      </c>
      <c r="R429" s="2386" t="s">
        <v>796</v>
      </c>
      <c r="S429" s="2387" t="s">
        <v>797</v>
      </c>
      <c r="T429" s="2388" t="s">
        <v>798</v>
      </c>
    </row>
    <row r="430" spans="1:44">
      <c r="A430" s="976" t="s">
        <v>87</v>
      </c>
      <c r="B430" s="629" t="s">
        <v>883</v>
      </c>
      <c r="C430" s="835">
        <v>0</v>
      </c>
      <c r="D430" s="1265">
        <v>42908</v>
      </c>
      <c r="F430">
        <v>7.5</v>
      </c>
      <c r="G430">
        <v>0.9</v>
      </c>
      <c r="K430" s="483">
        <f>AVERAGE(F430:F491)</f>
        <v>5.7899999999999991</v>
      </c>
      <c r="L430" s="1306">
        <f t="shared" si="40"/>
        <v>34.66436651785488</v>
      </c>
      <c r="M430">
        <f>AVERAGE(G430:G491)</f>
        <v>5.1328546221710756</v>
      </c>
      <c r="N430" s="594">
        <f t="shared" si="42"/>
        <v>46.615398683682436</v>
      </c>
      <c r="O430">
        <f>AVERAGE(I430:I492)</f>
        <v>11.876405633529915</v>
      </c>
      <c r="P430" s="594">
        <f t="shared" si="43"/>
        <v>39.850638680739571</v>
      </c>
      <c r="Q430" s="2389">
        <f t="shared" si="39"/>
        <v>40.376801294092296</v>
      </c>
      <c r="R430" s="594">
        <f>AVERAGE(Q430:Q539)</f>
        <v>42.556737045301617</v>
      </c>
      <c r="S430" s="594" t="s">
        <v>374</v>
      </c>
      <c r="T430" s="2393" t="str">
        <f>IF(_xlfn.NUMBERVALUE(R430), IF(R430&lt;50, "Acceptable; Ongoing Protection is Required", "Unacceptable; Immediate Restoration is Required"), " ")</f>
        <v>Acceptable; Ongoing Protection is Required</v>
      </c>
    </row>
    <row r="431" spans="1:44">
      <c r="A431" s="976" t="s">
        <v>87</v>
      </c>
      <c r="B431" s="629" t="s">
        <v>883</v>
      </c>
      <c r="C431" s="1266">
        <v>1</v>
      </c>
      <c r="D431" s="133">
        <v>42908</v>
      </c>
      <c r="G431">
        <v>1.2</v>
      </c>
      <c r="K431" s="483"/>
      <c r="L431" s="1306"/>
      <c r="Q431" s="2389"/>
      <c r="T431" s="2393"/>
    </row>
    <row r="432" spans="1:44">
      <c r="A432" s="976" t="s">
        <v>87</v>
      </c>
      <c r="B432" s="629" t="s">
        <v>883</v>
      </c>
      <c r="C432" s="1266">
        <v>2</v>
      </c>
      <c r="D432" s="133">
        <v>42908</v>
      </c>
      <c r="G432">
        <v>1.4</v>
      </c>
      <c r="K432" s="483"/>
      <c r="L432" s="1306"/>
      <c r="Q432" s="2389"/>
      <c r="T432" s="2393"/>
    </row>
    <row r="433" spans="1:20">
      <c r="A433" s="976" t="s">
        <v>87</v>
      </c>
      <c r="B433" s="629" t="s">
        <v>883</v>
      </c>
      <c r="C433" s="1266">
        <v>3</v>
      </c>
      <c r="D433" s="133">
        <v>42908</v>
      </c>
      <c r="G433">
        <v>1.3</v>
      </c>
      <c r="K433" s="483"/>
      <c r="L433" s="1306"/>
      <c r="Q433" s="2389"/>
      <c r="T433" s="2393"/>
    </row>
    <row r="434" spans="1:20">
      <c r="A434" s="976" t="s">
        <v>87</v>
      </c>
      <c r="B434" s="629" t="s">
        <v>883</v>
      </c>
      <c r="C434" s="1266">
        <v>4</v>
      </c>
      <c r="D434" s="133">
        <v>42908</v>
      </c>
      <c r="G434">
        <v>1.6</v>
      </c>
      <c r="K434" s="483"/>
      <c r="L434" s="1306"/>
      <c r="Q434" s="2389"/>
      <c r="T434" s="2393"/>
    </row>
    <row r="435" spans="1:20">
      <c r="A435" s="976" t="s">
        <v>87</v>
      </c>
      <c r="B435" s="629" t="s">
        <v>883</v>
      </c>
      <c r="C435" s="1266">
        <v>5</v>
      </c>
      <c r="D435" s="133">
        <v>42908</v>
      </c>
      <c r="G435">
        <v>1.6</v>
      </c>
      <c r="K435" s="483"/>
      <c r="L435" s="1306"/>
      <c r="Q435" s="2389"/>
      <c r="T435" s="2393"/>
    </row>
    <row r="436" spans="1:20">
      <c r="A436" s="976" t="s">
        <v>87</v>
      </c>
      <c r="B436" s="629" t="s">
        <v>883</v>
      </c>
      <c r="C436" s="1266">
        <v>6</v>
      </c>
      <c r="D436" s="133">
        <v>42908</v>
      </c>
      <c r="G436">
        <v>1.8</v>
      </c>
      <c r="K436" s="483"/>
      <c r="L436" s="1306"/>
      <c r="Q436" s="2389"/>
      <c r="T436" s="2393"/>
    </row>
    <row r="437" spans="1:20">
      <c r="A437" s="976" t="s">
        <v>87</v>
      </c>
      <c r="B437" s="629" t="s">
        <v>883</v>
      </c>
      <c r="C437" s="1266">
        <v>7</v>
      </c>
      <c r="D437" s="133">
        <v>42908</v>
      </c>
      <c r="G437">
        <v>3.5</v>
      </c>
      <c r="K437" s="483"/>
      <c r="L437" s="1306"/>
      <c r="Q437" s="2389"/>
      <c r="T437" s="2393"/>
    </row>
    <row r="438" spans="1:20">
      <c r="A438" s="976" t="s">
        <v>87</v>
      </c>
      <c r="B438" s="629" t="s">
        <v>883</v>
      </c>
      <c r="C438" s="1266">
        <v>8</v>
      </c>
      <c r="D438" s="133">
        <v>42908</v>
      </c>
      <c r="G438">
        <v>9.1999999999999993</v>
      </c>
      <c r="K438" s="483"/>
      <c r="L438" s="1306"/>
      <c r="Q438" s="2389"/>
      <c r="T438" s="2393"/>
    </row>
    <row r="439" spans="1:20">
      <c r="A439" s="976" t="s">
        <v>87</v>
      </c>
      <c r="B439" s="629" t="s">
        <v>883</v>
      </c>
      <c r="C439" s="1266">
        <v>9</v>
      </c>
      <c r="D439" s="133">
        <v>42908</v>
      </c>
      <c r="G439">
        <v>25.1</v>
      </c>
      <c r="K439" s="483"/>
      <c r="L439" s="1306"/>
      <c r="Q439" s="2389"/>
      <c r="T439" s="2393"/>
    </row>
    <row r="440" spans="1:20">
      <c r="A440" s="976" t="s">
        <v>87</v>
      </c>
      <c r="B440" s="629" t="s">
        <v>883</v>
      </c>
      <c r="C440" s="1266">
        <v>9.6</v>
      </c>
      <c r="D440" s="133">
        <v>42908</v>
      </c>
      <c r="G440">
        <v>5.5</v>
      </c>
      <c r="K440" s="483"/>
      <c r="L440" s="1306"/>
      <c r="Q440" s="2389"/>
      <c r="T440" s="2393"/>
    </row>
    <row r="441" spans="1:20">
      <c r="A441" s="976" t="s">
        <v>87</v>
      </c>
      <c r="B441" s="629" t="s">
        <v>883</v>
      </c>
      <c r="C441" s="1266">
        <v>9.6999999999999993</v>
      </c>
      <c r="D441" s="133">
        <v>42908</v>
      </c>
      <c r="G441">
        <v>5</v>
      </c>
      <c r="K441" s="483"/>
      <c r="L441" s="1306"/>
      <c r="Q441" s="2389"/>
      <c r="T441" s="2393"/>
    </row>
    <row r="442" spans="1:20">
      <c r="A442" s="976" t="s">
        <v>87</v>
      </c>
      <c r="B442" s="629" t="s">
        <v>883</v>
      </c>
      <c r="C442" s="835">
        <v>0</v>
      </c>
      <c r="D442" s="1265">
        <v>42934</v>
      </c>
      <c r="F442">
        <v>5.6</v>
      </c>
      <c r="G442">
        <v>1.1000000000000001</v>
      </c>
      <c r="I442" s="649">
        <f>0.0106/2*1000</f>
        <v>5.3</v>
      </c>
      <c r="K442" s="483"/>
      <c r="L442" s="1306"/>
      <c r="Q442" s="2389"/>
      <c r="T442" s="2393"/>
    </row>
    <row r="443" spans="1:20">
      <c r="A443" s="976" t="s">
        <v>87</v>
      </c>
      <c r="B443" s="629" t="s">
        <v>883</v>
      </c>
      <c r="C443" s="1266">
        <v>1</v>
      </c>
      <c r="D443" s="133">
        <v>42934</v>
      </c>
      <c r="G443">
        <v>6.8</v>
      </c>
      <c r="K443" s="483"/>
      <c r="L443" s="1306"/>
      <c r="Q443" s="2389"/>
      <c r="T443" s="2393"/>
    </row>
    <row r="444" spans="1:20">
      <c r="A444" s="976" t="s">
        <v>87</v>
      </c>
      <c r="B444" s="629" t="s">
        <v>883</v>
      </c>
      <c r="C444" s="1266">
        <v>2</v>
      </c>
      <c r="D444" s="133">
        <v>42934</v>
      </c>
      <c r="G444">
        <v>1.6</v>
      </c>
      <c r="K444" s="483"/>
      <c r="L444" s="1306"/>
      <c r="Q444" s="2389"/>
      <c r="T444" s="2393"/>
    </row>
    <row r="445" spans="1:20">
      <c r="A445" s="976" t="s">
        <v>87</v>
      </c>
      <c r="B445" s="629" t="s">
        <v>883</v>
      </c>
      <c r="C445" s="1266">
        <v>2</v>
      </c>
      <c r="D445" s="133">
        <v>42934</v>
      </c>
      <c r="G445">
        <v>1.7</v>
      </c>
      <c r="K445" s="483"/>
      <c r="L445" s="1306"/>
      <c r="Q445" s="2389"/>
      <c r="T445" s="2393"/>
    </row>
    <row r="446" spans="1:20">
      <c r="A446" s="976" t="s">
        <v>87</v>
      </c>
      <c r="B446" s="629" t="s">
        <v>883</v>
      </c>
      <c r="C446" s="1266">
        <v>3</v>
      </c>
      <c r="D446" s="133">
        <v>42934</v>
      </c>
      <c r="G446">
        <v>2.2000000000000002</v>
      </c>
      <c r="K446" s="483"/>
      <c r="L446" s="1306"/>
      <c r="Q446" s="2389"/>
      <c r="T446" s="2393"/>
    </row>
    <row r="447" spans="1:20">
      <c r="A447" s="976" t="s">
        <v>87</v>
      </c>
      <c r="B447" s="629" t="s">
        <v>883</v>
      </c>
      <c r="C447" s="1266">
        <v>4</v>
      </c>
      <c r="D447" s="133">
        <v>42934</v>
      </c>
      <c r="G447">
        <v>2.4</v>
      </c>
      <c r="K447" s="483"/>
      <c r="L447" s="1306"/>
      <c r="Q447" s="2389"/>
      <c r="T447" s="2393"/>
    </row>
    <row r="448" spans="1:20">
      <c r="A448" s="976" t="s">
        <v>87</v>
      </c>
      <c r="B448" s="629" t="s">
        <v>883</v>
      </c>
      <c r="C448" s="1266">
        <v>5</v>
      </c>
      <c r="D448" s="133">
        <v>42934</v>
      </c>
      <c r="G448">
        <v>3.3</v>
      </c>
      <c r="K448" s="483"/>
      <c r="L448" s="1306"/>
      <c r="Q448" s="2389"/>
      <c r="T448" s="2393"/>
    </row>
    <row r="449" spans="1:20">
      <c r="A449" s="976" t="s">
        <v>87</v>
      </c>
      <c r="B449" s="629" t="s">
        <v>883</v>
      </c>
      <c r="C449" s="1266">
        <v>6</v>
      </c>
      <c r="D449" s="133">
        <v>42934</v>
      </c>
      <c r="G449">
        <v>4.3</v>
      </c>
      <c r="K449" s="483"/>
      <c r="L449" s="1306"/>
      <c r="Q449" s="2389"/>
      <c r="T449" s="2393"/>
    </row>
    <row r="450" spans="1:20">
      <c r="A450" s="976" t="s">
        <v>87</v>
      </c>
      <c r="B450" s="629" t="s">
        <v>883</v>
      </c>
      <c r="C450" s="1266">
        <v>6</v>
      </c>
      <c r="D450" s="133">
        <v>42934</v>
      </c>
      <c r="G450">
        <v>3.9</v>
      </c>
      <c r="K450" s="483"/>
      <c r="L450" s="1306"/>
      <c r="Q450" s="2389"/>
      <c r="T450" s="2393"/>
    </row>
    <row r="451" spans="1:20">
      <c r="A451" s="976" t="s">
        <v>87</v>
      </c>
      <c r="B451" s="629" t="s">
        <v>883</v>
      </c>
      <c r="C451" s="1266">
        <v>7</v>
      </c>
      <c r="D451" s="133">
        <v>42934</v>
      </c>
      <c r="G451">
        <v>5.0999999999999996</v>
      </c>
      <c r="K451" s="483"/>
      <c r="L451" s="1306"/>
      <c r="Q451" s="2389"/>
      <c r="T451" s="2393"/>
    </row>
    <row r="452" spans="1:20">
      <c r="A452" s="976" t="s">
        <v>87</v>
      </c>
      <c r="B452" s="629" t="s">
        <v>883</v>
      </c>
      <c r="C452" s="1266">
        <v>7</v>
      </c>
      <c r="D452" s="133">
        <v>42934</v>
      </c>
      <c r="G452">
        <v>5.3</v>
      </c>
      <c r="K452" s="483"/>
      <c r="L452" s="1306"/>
      <c r="Q452" s="2389"/>
      <c r="T452" s="2393"/>
    </row>
    <row r="453" spans="1:20">
      <c r="A453" s="976" t="s">
        <v>87</v>
      </c>
      <c r="B453" s="629" t="s">
        <v>883</v>
      </c>
      <c r="C453" s="1266">
        <v>8</v>
      </c>
      <c r="D453" s="133">
        <v>42934</v>
      </c>
      <c r="G453">
        <v>8.6</v>
      </c>
      <c r="K453" s="483"/>
      <c r="L453" s="1306"/>
      <c r="Q453" s="2389"/>
      <c r="T453" s="2393"/>
    </row>
    <row r="454" spans="1:20">
      <c r="A454" s="976" t="s">
        <v>87</v>
      </c>
      <c r="B454" s="629" t="s">
        <v>883</v>
      </c>
      <c r="C454" s="1266">
        <v>9</v>
      </c>
      <c r="D454" s="133">
        <v>42934</v>
      </c>
      <c r="G454">
        <v>13</v>
      </c>
      <c r="K454" s="483"/>
      <c r="L454" s="1306"/>
      <c r="Q454" s="2389"/>
      <c r="T454" s="2393"/>
    </row>
    <row r="455" spans="1:20">
      <c r="A455" s="976" t="s">
        <v>87</v>
      </c>
      <c r="B455" s="629" t="s">
        <v>883</v>
      </c>
      <c r="C455" s="1266">
        <v>10</v>
      </c>
      <c r="D455" s="133">
        <v>42934</v>
      </c>
      <c r="G455">
        <v>6.4</v>
      </c>
      <c r="K455" s="483"/>
      <c r="L455" s="1306"/>
      <c r="Q455" s="2389"/>
      <c r="T455" s="2393"/>
    </row>
    <row r="456" spans="1:20">
      <c r="A456" s="976" t="s">
        <v>87</v>
      </c>
      <c r="B456" s="629" t="s">
        <v>883</v>
      </c>
      <c r="C456" s="835">
        <v>0.1</v>
      </c>
      <c r="D456" s="1265">
        <v>42962</v>
      </c>
      <c r="F456">
        <v>5.6</v>
      </c>
      <c r="G456">
        <v>3.4</v>
      </c>
      <c r="I456" s="649">
        <f>0.0106/2*1000</f>
        <v>5.3</v>
      </c>
      <c r="K456" s="483"/>
      <c r="L456" s="1306"/>
      <c r="Q456" s="2389"/>
      <c r="T456" s="2393"/>
    </row>
    <row r="457" spans="1:20">
      <c r="A457" s="976" t="s">
        <v>87</v>
      </c>
      <c r="B457" s="629" t="s">
        <v>883</v>
      </c>
      <c r="C457" s="1266">
        <v>1</v>
      </c>
      <c r="D457" s="133">
        <v>42962</v>
      </c>
      <c r="G457">
        <v>6</v>
      </c>
      <c r="K457" s="483"/>
      <c r="L457" s="1306"/>
      <c r="Q457" s="2389"/>
      <c r="T457" s="2393"/>
    </row>
    <row r="458" spans="1:20">
      <c r="A458" s="976" t="s">
        <v>87</v>
      </c>
      <c r="B458" s="629" t="s">
        <v>883</v>
      </c>
      <c r="C458" s="1266">
        <v>2</v>
      </c>
      <c r="D458" s="133">
        <v>42962</v>
      </c>
      <c r="G458">
        <v>5.2</v>
      </c>
      <c r="K458" s="483"/>
      <c r="L458" s="1306"/>
      <c r="Q458" s="2389"/>
      <c r="T458" s="2393"/>
    </row>
    <row r="459" spans="1:20">
      <c r="A459" s="976" t="s">
        <v>87</v>
      </c>
      <c r="B459" s="629" t="s">
        <v>883</v>
      </c>
      <c r="C459" s="1266">
        <v>3</v>
      </c>
      <c r="D459" s="133">
        <v>42962</v>
      </c>
      <c r="G459">
        <v>2.2999999999999998</v>
      </c>
      <c r="K459" s="483"/>
      <c r="L459" s="1306"/>
      <c r="Q459" s="2389"/>
      <c r="T459" s="2393"/>
    </row>
    <row r="460" spans="1:20">
      <c r="A460" s="976" t="s">
        <v>87</v>
      </c>
      <c r="B460" s="629" t="s">
        <v>883</v>
      </c>
      <c r="C460" s="1266">
        <v>4</v>
      </c>
      <c r="D460" s="133">
        <v>42962</v>
      </c>
      <c r="G460">
        <v>2.5</v>
      </c>
      <c r="K460" s="483"/>
      <c r="L460" s="1306"/>
      <c r="Q460" s="2389"/>
      <c r="T460" s="2393"/>
    </row>
    <row r="461" spans="1:20">
      <c r="A461" s="976" t="s">
        <v>87</v>
      </c>
      <c r="B461" s="629" t="s">
        <v>883</v>
      </c>
      <c r="C461" s="1266">
        <v>4</v>
      </c>
      <c r="D461" s="133">
        <v>42962</v>
      </c>
      <c r="G461">
        <v>2.6</v>
      </c>
      <c r="K461" s="483"/>
      <c r="L461" s="1306"/>
      <c r="Q461" s="2389"/>
      <c r="T461" s="2393"/>
    </row>
    <row r="462" spans="1:20">
      <c r="A462" s="976" t="s">
        <v>87</v>
      </c>
      <c r="B462" s="629" t="s">
        <v>883</v>
      </c>
      <c r="C462" s="1266">
        <v>4</v>
      </c>
      <c r="D462" s="133">
        <v>42962</v>
      </c>
      <c r="G462">
        <v>2.5</v>
      </c>
      <c r="K462" s="483"/>
      <c r="L462" s="1306"/>
      <c r="Q462" s="2389"/>
      <c r="T462" s="2393"/>
    </row>
    <row r="463" spans="1:20">
      <c r="A463" s="976" t="s">
        <v>87</v>
      </c>
      <c r="B463" s="629" t="s">
        <v>883</v>
      </c>
      <c r="C463" s="1266">
        <v>5</v>
      </c>
      <c r="D463" s="133">
        <v>42962</v>
      </c>
      <c r="G463">
        <v>2.9</v>
      </c>
      <c r="K463" s="483"/>
      <c r="L463" s="1306"/>
      <c r="Q463" s="2389"/>
      <c r="T463" s="2393"/>
    </row>
    <row r="464" spans="1:20">
      <c r="A464" s="976" t="s">
        <v>87</v>
      </c>
      <c r="B464" s="629" t="s">
        <v>883</v>
      </c>
      <c r="C464" s="1266">
        <v>6</v>
      </c>
      <c r="D464" s="133">
        <v>42962</v>
      </c>
      <c r="G464">
        <v>3.7</v>
      </c>
      <c r="K464" s="483"/>
      <c r="L464" s="1306"/>
      <c r="Q464" s="2389"/>
      <c r="T464" s="2393"/>
    </row>
    <row r="465" spans="1:20">
      <c r="A465" s="976" t="s">
        <v>87</v>
      </c>
      <c r="B465" s="629" t="s">
        <v>883</v>
      </c>
      <c r="C465" s="1266">
        <v>7</v>
      </c>
      <c r="D465" s="133">
        <v>42962</v>
      </c>
      <c r="G465">
        <v>13</v>
      </c>
      <c r="K465" s="483"/>
      <c r="L465" s="1306"/>
      <c r="Q465" s="2389"/>
      <c r="T465" s="2393"/>
    </row>
    <row r="466" spans="1:20">
      <c r="A466" s="976" t="s">
        <v>87</v>
      </c>
      <c r="B466" s="629" t="s">
        <v>883</v>
      </c>
      <c r="C466" s="1266">
        <v>8</v>
      </c>
      <c r="D466" s="133">
        <v>42962</v>
      </c>
      <c r="G466">
        <v>13.2</v>
      </c>
      <c r="K466" s="483"/>
      <c r="L466" s="1306"/>
      <c r="Q466" s="2389"/>
      <c r="T466" s="2393"/>
    </row>
    <row r="467" spans="1:20">
      <c r="A467" s="976" t="s">
        <v>87</v>
      </c>
      <c r="B467" s="629" t="s">
        <v>883</v>
      </c>
      <c r="C467" s="1266">
        <v>9</v>
      </c>
      <c r="D467" s="133">
        <v>42962</v>
      </c>
      <c r="G467">
        <v>15.5</v>
      </c>
      <c r="K467" s="483"/>
      <c r="L467" s="1306"/>
      <c r="Q467" s="2389"/>
      <c r="T467" s="2393"/>
    </row>
    <row r="468" spans="1:20">
      <c r="A468" s="976" t="s">
        <v>87</v>
      </c>
      <c r="B468" s="629" t="s">
        <v>883</v>
      </c>
      <c r="C468" s="1266">
        <v>9</v>
      </c>
      <c r="D468" s="133">
        <v>42962</v>
      </c>
      <c r="G468">
        <v>13.9</v>
      </c>
      <c r="K468" s="483"/>
      <c r="L468" s="1306"/>
      <c r="Q468" s="2389"/>
      <c r="T468" s="2393"/>
    </row>
    <row r="469" spans="1:20">
      <c r="A469" s="976" t="s">
        <v>87</v>
      </c>
      <c r="B469" s="629" t="s">
        <v>883</v>
      </c>
      <c r="C469" s="1266">
        <v>9.6999999999999993</v>
      </c>
      <c r="D469" s="133">
        <v>42962</v>
      </c>
      <c r="G469">
        <v>6.5</v>
      </c>
      <c r="K469" s="483"/>
      <c r="L469" s="1306"/>
      <c r="Q469" s="2389"/>
      <c r="T469" s="2393"/>
    </row>
    <row r="470" spans="1:20">
      <c r="A470" s="976" t="s">
        <v>87</v>
      </c>
      <c r="B470" s="629" t="s">
        <v>883</v>
      </c>
      <c r="C470" s="1266">
        <v>9.6999999999999993</v>
      </c>
      <c r="D470" s="133">
        <v>42962</v>
      </c>
      <c r="G470">
        <v>6.8</v>
      </c>
      <c r="K470" s="483"/>
      <c r="L470" s="1306"/>
      <c r="Q470" s="2389"/>
      <c r="T470" s="2393"/>
    </row>
    <row r="471" spans="1:20">
      <c r="A471" s="976" t="s">
        <v>87</v>
      </c>
      <c r="B471" s="629" t="s">
        <v>883</v>
      </c>
      <c r="C471" s="18">
        <v>0.5</v>
      </c>
      <c r="D471" s="816">
        <v>42963</v>
      </c>
      <c r="E471" s="18">
        <v>9.6999999999999993</v>
      </c>
      <c r="F471" s="18">
        <v>4.3499999999999996</v>
      </c>
      <c r="G471" s="24">
        <v>2.6283544303797477</v>
      </c>
      <c r="H471" s="28">
        <v>0.42210491088296576</v>
      </c>
      <c r="I471" s="24">
        <f>H471*30.973762</f>
        <v>13.074177048720191</v>
      </c>
      <c r="K471" s="483"/>
      <c r="L471" s="1306"/>
      <c r="Q471" s="2389"/>
      <c r="T471" s="2393"/>
    </row>
    <row r="472" spans="1:20">
      <c r="A472" s="976" t="s">
        <v>87</v>
      </c>
      <c r="B472" s="629" t="s">
        <v>883</v>
      </c>
      <c r="C472" s="18">
        <v>1</v>
      </c>
      <c r="D472" s="816">
        <v>42963</v>
      </c>
      <c r="E472" s="823"/>
      <c r="F472" s="823"/>
      <c r="G472" s="824"/>
      <c r="H472" s="826"/>
      <c r="I472" s="823"/>
      <c r="K472" s="483"/>
      <c r="L472" s="1306"/>
      <c r="Q472" s="2389"/>
      <c r="T472" s="2393"/>
    </row>
    <row r="473" spans="1:20">
      <c r="A473" s="976" t="s">
        <v>87</v>
      </c>
      <c r="B473" s="629" t="s">
        <v>883</v>
      </c>
      <c r="C473" s="18">
        <v>2</v>
      </c>
      <c r="D473" s="816">
        <v>42963</v>
      </c>
      <c r="E473" s="823"/>
      <c r="F473" s="823"/>
      <c r="G473" s="824"/>
      <c r="H473" s="826"/>
      <c r="I473" s="823"/>
      <c r="K473" s="483"/>
      <c r="L473" s="1306"/>
      <c r="Q473" s="2389"/>
      <c r="T473" s="2393"/>
    </row>
    <row r="474" spans="1:20">
      <c r="A474" s="976" t="s">
        <v>87</v>
      </c>
      <c r="B474" s="629" t="s">
        <v>883</v>
      </c>
      <c r="C474" s="18">
        <v>3</v>
      </c>
      <c r="D474" s="816">
        <v>42963</v>
      </c>
      <c r="E474" s="823"/>
      <c r="F474" s="823"/>
      <c r="G474" s="24">
        <v>2.4621940928270041</v>
      </c>
      <c r="H474" s="28">
        <v>0.38692950164271867</v>
      </c>
      <c r="I474" s="24">
        <f>H474*30.973762</f>
        <v>11.984662294660177</v>
      </c>
      <c r="K474" s="483"/>
      <c r="L474" s="1306"/>
      <c r="Q474" s="2389"/>
      <c r="T474" s="2393"/>
    </row>
    <row r="475" spans="1:20">
      <c r="A475" s="976" t="s">
        <v>87</v>
      </c>
      <c r="B475" s="629" t="s">
        <v>883</v>
      </c>
      <c r="C475" s="18">
        <v>4</v>
      </c>
      <c r="D475" s="816">
        <v>42963</v>
      </c>
      <c r="E475" s="823"/>
      <c r="F475" s="823"/>
      <c r="G475" s="824"/>
      <c r="H475" s="826"/>
      <c r="I475" s="823"/>
      <c r="K475" s="483"/>
      <c r="L475" s="1306"/>
      <c r="Q475" s="2389"/>
      <c r="T475" s="2393"/>
    </row>
    <row r="476" spans="1:20">
      <c r="A476" s="976" t="s">
        <v>87</v>
      </c>
      <c r="B476" s="629" t="s">
        <v>883</v>
      </c>
      <c r="C476" s="18">
        <v>5</v>
      </c>
      <c r="D476" s="816">
        <v>42963</v>
      </c>
      <c r="E476" s="823"/>
      <c r="F476" s="823"/>
      <c r="G476" s="824"/>
      <c r="H476" s="826"/>
      <c r="I476" s="823"/>
      <c r="K476" s="483"/>
      <c r="L476" s="1306"/>
      <c r="Q476" s="2389"/>
      <c r="T476" s="2393"/>
    </row>
    <row r="477" spans="1:20">
      <c r="A477" s="976" t="s">
        <v>87</v>
      </c>
      <c r="B477" s="629" t="s">
        <v>883</v>
      </c>
      <c r="C477" s="18">
        <v>6</v>
      </c>
      <c r="D477" s="816">
        <v>42963</v>
      </c>
      <c r="E477" s="823"/>
      <c r="F477" s="823"/>
      <c r="G477" s="824"/>
      <c r="H477" s="826"/>
      <c r="I477" s="823"/>
      <c r="K477" s="483"/>
      <c r="L477" s="1306"/>
      <c r="Q477" s="2389"/>
      <c r="T477" s="2393"/>
    </row>
    <row r="478" spans="1:20">
      <c r="A478" s="976" t="s">
        <v>87</v>
      </c>
      <c r="B478" s="629" t="s">
        <v>883</v>
      </c>
      <c r="C478" s="18">
        <v>7</v>
      </c>
      <c r="D478" s="816">
        <v>42963</v>
      </c>
      <c r="E478" s="823"/>
      <c r="F478" s="823"/>
      <c r="G478" s="824"/>
      <c r="H478" s="826"/>
      <c r="I478" s="823"/>
      <c r="K478" s="483"/>
      <c r="L478" s="1306"/>
      <c r="Q478" s="2389"/>
      <c r="T478" s="2393"/>
    </row>
    <row r="479" spans="1:20">
      <c r="A479" s="976" t="s">
        <v>87</v>
      </c>
      <c r="B479" s="629" t="s">
        <v>883</v>
      </c>
      <c r="C479" s="18">
        <v>8</v>
      </c>
      <c r="D479" s="816">
        <v>42963</v>
      </c>
      <c r="E479" s="823"/>
      <c r="F479" s="823"/>
      <c r="G479" s="824"/>
      <c r="H479" s="826"/>
      <c r="I479" s="823"/>
      <c r="K479" s="483"/>
      <c r="L479" s="1306"/>
      <c r="Q479" s="2389"/>
      <c r="T479" s="2393"/>
    </row>
    <row r="480" spans="1:20">
      <c r="A480" s="976" t="s">
        <v>87</v>
      </c>
      <c r="B480" s="629" t="s">
        <v>883</v>
      </c>
      <c r="C480" s="18">
        <v>9</v>
      </c>
      <c r="D480" s="816">
        <v>42963</v>
      </c>
      <c r="E480" s="823"/>
      <c r="F480" s="823"/>
      <c r="G480" s="24">
        <v>9.5164556962025308</v>
      </c>
      <c r="H480" s="28">
        <v>0.79420751208068074</v>
      </c>
      <c r="I480" s="24">
        <f>H480*30.973762</f>
        <v>24.599594457799132</v>
      </c>
      <c r="K480" s="483"/>
      <c r="L480" s="1306"/>
      <c r="Q480" s="2389"/>
      <c r="T480" s="2393"/>
    </row>
    <row r="481" spans="1:56">
      <c r="A481" s="976" t="s">
        <v>87</v>
      </c>
      <c r="B481" s="629" t="s">
        <v>883</v>
      </c>
      <c r="C481" s="835">
        <v>0.3</v>
      </c>
      <c r="D481" s="1265">
        <v>42991</v>
      </c>
      <c r="F481">
        <v>5.9</v>
      </c>
      <c r="G481">
        <v>2.2999999999999998</v>
      </c>
      <c r="I481">
        <v>11</v>
      </c>
      <c r="K481" s="483"/>
      <c r="L481" s="1306"/>
      <c r="Q481" s="2389"/>
      <c r="T481" s="2393"/>
    </row>
    <row r="482" spans="1:56">
      <c r="A482" s="976" t="s">
        <v>87</v>
      </c>
      <c r="B482" s="629" t="s">
        <v>883</v>
      </c>
      <c r="C482" s="1266">
        <v>1</v>
      </c>
      <c r="D482" s="133">
        <v>42991</v>
      </c>
      <c r="G482">
        <v>2.2999999999999998</v>
      </c>
      <c r="K482" s="483"/>
      <c r="L482" s="1306"/>
      <c r="Q482" s="2389"/>
      <c r="T482" s="2393"/>
    </row>
    <row r="483" spans="1:56">
      <c r="A483" s="976" t="s">
        <v>87</v>
      </c>
      <c r="B483" s="629" t="s">
        <v>883</v>
      </c>
      <c r="C483" s="1266">
        <v>2</v>
      </c>
      <c r="D483" s="133">
        <v>42991</v>
      </c>
      <c r="G483">
        <v>1.6</v>
      </c>
      <c r="K483" s="483"/>
      <c r="L483" s="1306"/>
      <c r="Q483" s="2389"/>
      <c r="T483" s="2393"/>
    </row>
    <row r="484" spans="1:56">
      <c r="A484" s="976" t="s">
        <v>87</v>
      </c>
      <c r="B484" s="629" t="s">
        <v>883</v>
      </c>
      <c r="C484" s="1266">
        <v>3</v>
      </c>
      <c r="D484" s="133">
        <v>42991</v>
      </c>
      <c r="G484">
        <v>2.1</v>
      </c>
      <c r="K484" s="483"/>
      <c r="L484" s="1306"/>
      <c r="Q484" s="2389"/>
      <c r="T484" s="2393"/>
    </row>
    <row r="485" spans="1:56">
      <c r="A485" s="976" t="s">
        <v>87</v>
      </c>
      <c r="B485" s="629" t="s">
        <v>883</v>
      </c>
      <c r="C485" s="1266">
        <v>4</v>
      </c>
      <c r="D485" s="133">
        <v>42991</v>
      </c>
      <c r="G485">
        <v>3.2</v>
      </c>
      <c r="K485" s="483"/>
      <c r="L485" s="1306"/>
      <c r="Q485" s="2389"/>
      <c r="T485" s="2393"/>
    </row>
    <row r="486" spans="1:56">
      <c r="A486" s="976" t="s">
        <v>87</v>
      </c>
      <c r="B486" s="629" t="s">
        <v>883</v>
      </c>
      <c r="C486" s="1266">
        <v>5</v>
      </c>
      <c r="D486" s="133">
        <v>42991</v>
      </c>
      <c r="G486">
        <v>3.7</v>
      </c>
      <c r="K486" s="483"/>
      <c r="L486" s="1306"/>
      <c r="Q486" s="2389"/>
      <c r="T486" s="2393"/>
    </row>
    <row r="487" spans="1:56">
      <c r="A487" s="976" t="s">
        <v>87</v>
      </c>
      <c r="B487" s="629" t="s">
        <v>883</v>
      </c>
      <c r="C487" s="1266">
        <v>6</v>
      </c>
      <c r="D487" s="133">
        <v>42991</v>
      </c>
      <c r="G487">
        <v>4.7</v>
      </c>
      <c r="K487" s="483"/>
      <c r="L487" s="1306"/>
      <c r="Q487" s="2389"/>
      <c r="T487" s="2393"/>
    </row>
    <row r="488" spans="1:56">
      <c r="A488" s="976" t="s">
        <v>87</v>
      </c>
      <c r="B488" s="629" t="s">
        <v>883</v>
      </c>
      <c r="C488" s="1266">
        <v>7</v>
      </c>
      <c r="D488" s="133">
        <v>42991</v>
      </c>
      <c r="G488">
        <v>4.9000000000000004</v>
      </c>
      <c r="K488" s="483"/>
      <c r="L488" s="1306"/>
      <c r="Q488" s="2389"/>
      <c r="T488" s="2393"/>
    </row>
    <row r="489" spans="1:56">
      <c r="A489" s="976" t="s">
        <v>87</v>
      </c>
      <c r="B489" s="629" t="s">
        <v>883</v>
      </c>
      <c r="C489" s="1266">
        <v>8</v>
      </c>
      <c r="D489" s="133">
        <v>42991</v>
      </c>
      <c r="G489">
        <v>7.4</v>
      </c>
      <c r="K489" s="483"/>
      <c r="L489" s="1306"/>
      <c r="Q489" s="2389"/>
      <c r="T489" s="2393"/>
    </row>
    <row r="490" spans="1:56">
      <c r="A490" s="976" t="s">
        <v>87</v>
      </c>
      <c r="B490" s="629" t="s">
        <v>883</v>
      </c>
      <c r="C490" s="1266">
        <v>9</v>
      </c>
      <c r="D490" s="133">
        <v>42991</v>
      </c>
      <c r="G490">
        <v>7.4</v>
      </c>
      <c r="K490" s="483"/>
      <c r="L490" s="1306"/>
      <c r="Q490" s="2389"/>
      <c r="T490" s="2393"/>
    </row>
    <row r="491" spans="1:56">
      <c r="A491" s="976" t="s">
        <v>87</v>
      </c>
      <c r="B491" s="629" t="s">
        <v>883</v>
      </c>
      <c r="C491" s="1266">
        <v>9.6999999999999993</v>
      </c>
      <c r="D491" s="133">
        <v>42991</v>
      </c>
      <c r="G491">
        <v>4.3</v>
      </c>
      <c r="K491" s="483"/>
      <c r="L491" s="1306"/>
      <c r="Q491" s="2389"/>
      <c r="T491" s="2393"/>
    </row>
    <row r="492" spans="1:56">
      <c r="A492" s="976"/>
      <c r="B492" s="629"/>
      <c r="C492" s="139"/>
      <c r="D492" s="591"/>
      <c r="E492" s="591"/>
      <c r="F492" s="816"/>
      <c r="G492" s="816"/>
      <c r="H492" s="1266"/>
      <c r="I492" s="133"/>
      <c r="J492" s="817"/>
      <c r="K492" s="1280"/>
      <c r="L492" s="1306"/>
      <c r="Q492" s="2389"/>
      <c r="R492" s="1025"/>
      <c r="T492" s="2411"/>
      <c r="AG492" s="777"/>
      <c r="AJ492" s="777"/>
      <c r="AK492" s="777"/>
      <c r="BD492" s="777"/>
    </row>
    <row r="493" spans="1:56" ht="31.2">
      <c r="B493" s="980" t="s">
        <v>20</v>
      </c>
      <c r="C493" s="629" t="s">
        <v>701</v>
      </c>
      <c r="D493" s="629" t="s">
        <v>846</v>
      </c>
      <c r="E493" s="959" t="s">
        <v>786</v>
      </c>
      <c r="F493" s="815" t="s">
        <v>806</v>
      </c>
      <c r="G493" s="815" t="s">
        <v>807</v>
      </c>
      <c r="H493" s="629" t="s">
        <v>808</v>
      </c>
      <c r="I493" s="827" t="s">
        <v>809</v>
      </c>
      <c r="J493" t="s">
        <v>810</v>
      </c>
      <c r="K493" s="1267" t="s">
        <v>792</v>
      </c>
      <c r="L493" s="1305" t="s">
        <v>474</v>
      </c>
      <c r="M493" s="1252" t="s">
        <v>793</v>
      </c>
      <c r="N493" s="1305" t="s">
        <v>483</v>
      </c>
      <c r="O493" s="1252" t="s">
        <v>794</v>
      </c>
      <c r="P493" s="1305" t="s">
        <v>480</v>
      </c>
      <c r="Q493" s="2394"/>
      <c r="R493" s="2408"/>
      <c r="S493" s="2408"/>
      <c r="T493" s="2409"/>
      <c r="U493" s="1336"/>
      <c r="V493" s="1336"/>
      <c r="W493" s="2446"/>
      <c r="X493" s="776"/>
      <c r="Y493" s="776"/>
      <c r="Z493" s="776"/>
      <c r="AA493" s="776"/>
      <c r="AB493" s="776"/>
      <c r="AC493" s="776"/>
      <c r="AD493" s="776"/>
      <c r="AE493" s="776"/>
      <c r="AF493" s="776"/>
      <c r="AG493" s="776"/>
      <c r="AH493" s="776"/>
      <c r="AI493" s="776"/>
      <c r="AJ493" s="776"/>
      <c r="AK493" s="776"/>
      <c r="AL493" s="776"/>
      <c r="AM493" s="776"/>
      <c r="AN493" s="776"/>
    </row>
    <row r="494" spans="1:56">
      <c r="B494" s="108" t="s">
        <v>853</v>
      </c>
      <c r="C494" s="27" t="s">
        <v>880</v>
      </c>
      <c r="D494" s="27">
        <v>0.5</v>
      </c>
      <c r="E494" s="139">
        <v>43335</v>
      </c>
      <c r="F494" s="27">
        <v>10.1</v>
      </c>
      <c r="G494" s="27">
        <v>3.75</v>
      </c>
      <c r="H494" s="24">
        <v>5.0641139240506332</v>
      </c>
      <c r="I494" s="24">
        <v>0.42225679879692324</v>
      </c>
      <c r="J494">
        <f t="shared" ref="J494:J539" si="44">IF(AND(I494&gt;0),  I494*30.974," ")</f>
        <v>13.0789820859359</v>
      </c>
      <c r="K494" s="483">
        <f>AVERAGE(G494:G503)</f>
        <v>3.75</v>
      </c>
      <c r="L494" s="1306">
        <f t="shared" ref="L494:L530" si="45">10*(6-(LN(K494)/LN(2)))</f>
        <v>40.931094043914811</v>
      </c>
      <c r="M494" s="166">
        <f>AVERAGE(H494:H503)</f>
        <v>6.3065400843881863</v>
      </c>
      <c r="N494" s="594">
        <f t="shared" ref="N494:N530" si="46">10*(6-((2.04-0.68*LN(M494))/LN(2)))</f>
        <v>48.635592502343421</v>
      </c>
      <c r="O494">
        <f>AVERAGE(J494:J503)</f>
        <v>16.985174016224505</v>
      </c>
      <c r="P494" s="594">
        <f t="shared" ref="P494:P530" si="47">10*(6-(LN(48/O494)/LN(2)))</f>
        <v>45.012415931344584</v>
      </c>
      <c r="Q494" s="2389">
        <f t="shared" ref="Q494:Q518" si="48">AVERAGE(L494,N494,P494)</f>
        <v>44.859700825867606</v>
      </c>
      <c r="T494" s="2393"/>
      <c r="W494" s="2447"/>
      <c r="X494" s="154"/>
      <c r="Y494" s="154"/>
      <c r="Z494" s="154"/>
      <c r="AA494" s="154"/>
      <c r="AB494" s="154"/>
      <c r="AC494" s="154"/>
      <c r="AD494" s="154"/>
      <c r="AE494" s="154"/>
      <c r="AF494" s="154"/>
      <c r="AG494" s="154"/>
      <c r="AH494" s="154"/>
      <c r="AI494" s="154"/>
      <c r="AJ494" s="154"/>
      <c r="AK494" s="154"/>
      <c r="AL494" s="154"/>
      <c r="AM494" s="154"/>
      <c r="AN494" s="154"/>
    </row>
    <row r="495" spans="1:56">
      <c r="B495" s="108" t="s">
        <v>853</v>
      </c>
      <c r="C495" s="27" t="s">
        <v>880</v>
      </c>
      <c r="D495" s="27">
        <v>1</v>
      </c>
      <c r="E495" s="139">
        <v>43335</v>
      </c>
      <c r="F495" s="27"/>
      <c r="G495" s="27"/>
      <c r="H495" s="27" t="s">
        <v>811</v>
      </c>
      <c r="I495" s="24" t="s">
        <v>811</v>
      </c>
      <c r="K495" s="483"/>
      <c r="L495" s="1306"/>
      <c r="Q495" s="2389"/>
      <c r="T495" s="2393"/>
      <c r="W495" s="2447"/>
      <c r="X495" s="154"/>
      <c r="Y495" s="154"/>
      <c r="Z495" s="154"/>
      <c r="AA495" s="154"/>
      <c r="AB495" s="154"/>
      <c r="AC495" s="154"/>
      <c r="AD495" s="154"/>
      <c r="AE495" s="154"/>
      <c r="AF495" s="154"/>
      <c r="AG495" s="154"/>
      <c r="AH495" s="154"/>
      <c r="AI495" s="154"/>
      <c r="AJ495" s="154"/>
      <c r="AK495" s="154"/>
      <c r="AL495" s="154"/>
      <c r="AM495" s="154"/>
      <c r="AN495" s="154"/>
    </row>
    <row r="496" spans="1:56">
      <c r="B496" s="108" t="s">
        <v>853</v>
      </c>
      <c r="C496" s="27" t="s">
        <v>880</v>
      </c>
      <c r="D496" s="27">
        <v>2</v>
      </c>
      <c r="E496" s="139">
        <v>43335</v>
      </c>
      <c r="F496" s="27"/>
      <c r="G496" s="27"/>
      <c r="H496" s="27" t="s">
        <v>811</v>
      </c>
      <c r="I496" s="24" t="s">
        <v>811</v>
      </c>
      <c r="K496" s="483"/>
      <c r="L496" s="1306"/>
      <c r="Q496" s="2389"/>
      <c r="T496" s="2393"/>
      <c r="W496" s="2447"/>
      <c r="X496" s="154"/>
      <c r="Y496" s="154"/>
      <c r="Z496" s="154"/>
      <c r="AA496" s="154"/>
      <c r="AB496" s="154"/>
      <c r="AC496" s="154"/>
      <c r="AD496" s="154"/>
      <c r="AE496" s="154"/>
      <c r="AF496" s="154"/>
      <c r="AG496" s="154"/>
      <c r="AH496" s="154"/>
      <c r="AI496" s="154"/>
      <c r="AJ496" s="154"/>
      <c r="AK496" s="154"/>
      <c r="AL496" s="154"/>
      <c r="AM496" s="154"/>
      <c r="AN496" s="154"/>
    </row>
    <row r="497" spans="1:40">
      <c r="B497" s="108" t="s">
        <v>853</v>
      </c>
      <c r="C497" s="27" t="s">
        <v>880</v>
      </c>
      <c r="D497" s="27">
        <v>3</v>
      </c>
      <c r="E497" s="139">
        <v>43335</v>
      </c>
      <c r="F497" s="27"/>
      <c r="G497" s="27"/>
      <c r="H497" s="24">
        <v>3.8858860759493679</v>
      </c>
      <c r="I497" s="24">
        <v>0.35188066566410264</v>
      </c>
      <c r="J497">
        <f t="shared" si="44"/>
        <v>10.899151738279915</v>
      </c>
      <c r="K497" s="483"/>
      <c r="L497" s="1306"/>
      <c r="Q497" s="2389"/>
      <c r="T497" s="2393"/>
      <c r="W497" s="2447"/>
      <c r="X497" s="154"/>
      <c r="Y497" s="154"/>
      <c r="Z497" s="154"/>
      <c r="AA497" s="154"/>
      <c r="AB497" s="154"/>
      <c r="AC497" s="154"/>
      <c r="AD497" s="154"/>
      <c r="AE497" s="154"/>
      <c r="AF497" s="154"/>
      <c r="AG497" s="154"/>
      <c r="AH497" s="154"/>
      <c r="AI497" s="154"/>
      <c r="AJ497" s="154"/>
      <c r="AK497" s="154"/>
      <c r="AL497" s="154"/>
      <c r="AM497" s="154"/>
      <c r="AN497" s="154"/>
    </row>
    <row r="498" spans="1:40">
      <c r="B498" s="108" t="s">
        <v>853</v>
      </c>
      <c r="C498" s="27" t="s">
        <v>880</v>
      </c>
      <c r="D498" s="27">
        <v>4</v>
      </c>
      <c r="E498" s="139">
        <v>43335</v>
      </c>
      <c r="F498" s="27"/>
      <c r="G498" s="27"/>
      <c r="H498" s="27" t="s">
        <v>811</v>
      </c>
      <c r="I498" s="24" t="s">
        <v>811</v>
      </c>
      <c r="K498" s="483"/>
      <c r="L498" s="1306"/>
      <c r="Q498" s="2389"/>
      <c r="T498" s="2393"/>
      <c r="W498" s="2447"/>
      <c r="X498" s="154"/>
      <c r="Y498" s="154"/>
      <c r="Z498" s="154"/>
      <c r="AA498" s="154"/>
      <c r="AB498" s="154"/>
      <c r="AC498" s="154"/>
      <c r="AD498" s="154"/>
      <c r="AE498" s="154"/>
      <c r="AF498" s="154"/>
      <c r="AG498" s="154"/>
      <c r="AH498" s="154"/>
      <c r="AI498" s="154"/>
      <c r="AJ498" s="154"/>
      <c r="AK498" s="154"/>
      <c r="AL498" s="154"/>
      <c r="AM498" s="154"/>
      <c r="AN498" s="154"/>
    </row>
    <row r="499" spans="1:40">
      <c r="B499" s="108" t="s">
        <v>853</v>
      </c>
      <c r="C499" s="27" t="s">
        <v>880</v>
      </c>
      <c r="D499" s="27">
        <v>5</v>
      </c>
      <c r="E499" s="139">
        <v>43335</v>
      </c>
      <c r="F499" s="27"/>
      <c r="G499" s="27"/>
      <c r="H499" s="27" t="s">
        <v>811</v>
      </c>
      <c r="I499" s="24" t="s">
        <v>811</v>
      </c>
      <c r="K499" s="483"/>
      <c r="L499" s="1306"/>
      <c r="Q499" s="2389"/>
      <c r="T499" s="2393"/>
      <c r="W499" s="2447"/>
      <c r="X499" s="154"/>
      <c r="Y499" s="154"/>
      <c r="Z499" s="154"/>
      <c r="AA499" s="154"/>
      <c r="AB499" s="154"/>
      <c r="AC499" s="154"/>
      <c r="AD499" s="154"/>
      <c r="AE499" s="154"/>
      <c r="AF499" s="154"/>
      <c r="AG499" s="154"/>
      <c r="AH499" s="154"/>
      <c r="AI499" s="154"/>
      <c r="AJ499" s="154"/>
      <c r="AK499" s="154"/>
      <c r="AL499" s="154"/>
      <c r="AM499" s="154"/>
      <c r="AN499" s="154"/>
    </row>
    <row r="500" spans="1:40">
      <c r="B500" s="108" t="s">
        <v>853</v>
      </c>
      <c r="C500" s="27" t="s">
        <v>880</v>
      </c>
      <c r="D500" s="27">
        <v>6</v>
      </c>
      <c r="E500" s="139">
        <v>43335</v>
      </c>
      <c r="F500" s="27"/>
      <c r="G500" s="27"/>
      <c r="H500" s="27" t="s">
        <v>811</v>
      </c>
      <c r="I500" s="24" t="s">
        <v>811</v>
      </c>
      <c r="K500" s="483"/>
      <c r="L500" s="1306"/>
      <c r="Q500" s="2389"/>
      <c r="T500" s="2393"/>
      <c r="W500" s="2447"/>
      <c r="X500" s="154"/>
      <c r="Y500" s="154"/>
      <c r="Z500" s="154"/>
      <c r="AA500" s="154"/>
      <c r="AB500" s="154"/>
      <c r="AC500" s="154"/>
      <c r="AD500" s="154"/>
      <c r="AE500" s="154"/>
      <c r="AF500" s="154"/>
      <c r="AG500" s="154"/>
      <c r="AH500" s="154"/>
      <c r="AI500" s="154"/>
      <c r="AJ500" s="154"/>
      <c r="AK500" s="154"/>
      <c r="AL500" s="154"/>
      <c r="AM500" s="154"/>
      <c r="AN500" s="154"/>
    </row>
    <row r="501" spans="1:40">
      <c r="B501" s="108" t="s">
        <v>853</v>
      </c>
      <c r="C501" s="27" t="s">
        <v>880</v>
      </c>
      <c r="D501" s="27">
        <v>7</v>
      </c>
      <c r="E501" s="139">
        <v>43335</v>
      </c>
      <c r="F501" s="27"/>
      <c r="G501" s="27"/>
      <c r="H501" s="27" t="s">
        <v>811</v>
      </c>
      <c r="I501" s="24" t="s">
        <v>811</v>
      </c>
      <c r="K501" s="483"/>
      <c r="L501" s="1306"/>
      <c r="Q501" s="2389"/>
      <c r="T501" s="2393"/>
      <c r="W501" s="2447"/>
      <c r="X501" s="154"/>
      <c r="Y501" s="154"/>
      <c r="Z501" s="154"/>
      <c r="AA501" s="154"/>
      <c r="AB501" s="154"/>
      <c r="AC501" s="154"/>
      <c r="AD501" s="154"/>
      <c r="AE501" s="154"/>
      <c r="AF501" s="154"/>
      <c r="AG501" s="154"/>
      <c r="AH501" s="154"/>
      <c r="AI501" s="154"/>
      <c r="AJ501" s="154"/>
      <c r="AK501" s="154"/>
      <c r="AL501" s="154"/>
      <c r="AM501" s="154"/>
      <c r="AN501" s="154"/>
    </row>
    <row r="502" spans="1:40">
      <c r="B502" s="108" t="s">
        <v>853</v>
      </c>
      <c r="C502" s="27" t="s">
        <v>880</v>
      </c>
      <c r="D502" s="27">
        <v>8</v>
      </c>
      <c r="E502" s="139">
        <v>43335</v>
      </c>
      <c r="F502" s="27"/>
      <c r="G502" s="27"/>
      <c r="H502" s="27" t="s">
        <v>811</v>
      </c>
      <c r="I502" s="24" t="s">
        <v>811</v>
      </c>
      <c r="K502" s="483"/>
      <c r="L502" s="1306"/>
      <c r="Q502" s="2389"/>
      <c r="T502" s="2393"/>
      <c r="W502" s="2447"/>
      <c r="X502" s="154"/>
      <c r="Y502" s="154"/>
      <c r="Z502" s="154"/>
      <c r="AA502" s="154"/>
      <c r="AB502" s="154"/>
      <c r="AC502" s="154"/>
      <c r="AD502" s="154"/>
      <c r="AE502" s="154"/>
      <c r="AF502" s="154"/>
      <c r="AG502" s="154"/>
      <c r="AH502" s="154"/>
      <c r="AI502" s="154"/>
      <c r="AJ502" s="154"/>
      <c r="AK502" s="154"/>
      <c r="AL502" s="154"/>
      <c r="AM502" s="154"/>
      <c r="AN502" s="154"/>
    </row>
    <row r="503" spans="1:40">
      <c r="B503" s="108" t="s">
        <v>853</v>
      </c>
      <c r="C503" s="27" t="s">
        <v>880</v>
      </c>
      <c r="D503" s="27">
        <v>9</v>
      </c>
      <c r="E503" s="139">
        <v>43335</v>
      </c>
      <c r="F503" s="27"/>
      <c r="G503" s="27"/>
      <c r="H503" s="24">
        <v>9.9696202531645568</v>
      </c>
      <c r="I503" s="24">
        <v>0.87096881979911223</v>
      </c>
      <c r="J503">
        <f t="shared" si="44"/>
        <v>26.977388224457702</v>
      </c>
      <c r="K503" s="483"/>
      <c r="L503" s="1306"/>
      <c r="Q503" s="2389"/>
      <c r="T503" s="2393"/>
      <c r="W503" s="2447"/>
      <c r="X503" s="154"/>
      <c r="Y503" s="154"/>
      <c r="Z503" s="154"/>
      <c r="AA503" s="154"/>
      <c r="AB503" s="154"/>
      <c r="AC503" s="154"/>
      <c r="AD503" s="154"/>
      <c r="AE503" s="154"/>
      <c r="AF503" s="154"/>
      <c r="AG503" s="154"/>
      <c r="AH503" s="154"/>
      <c r="AI503" s="154"/>
      <c r="AJ503" s="154"/>
      <c r="AK503" s="154"/>
      <c r="AL503" s="154"/>
      <c r="AM503" s="154"/>
      <c r="AN503" s="154"/>
    </row>
    <row r="504" spans="1:40">
      <c r="A504" s="108"/>
      <c r="E504" s="173"/>
      <c r="F504" s="445"/>
      <c r="I504" s="173"/>
      <c r="J504" t="str">
        <f t="shared" si="44"/>
        <v xml:space="preserve"> </v>
      </c>
      <c r="K504" s="483"/>
      <c r="L504" s="1306"/>
      <c r="M504" s="108"/>
      <c r="O504" s="592"/>
      <c r="Q504" s="2389"/>
      <c r="S504" s="2392"/>
      <c r="T504" s="2393"/>
    </row>
    <row r="505" spans="1:40" ht="31.2">
      <c r="A505" s="976" t="s">
        <v>804</v>
      </c>
      <c r="B505" s="591" t="s">
        <v>20</v>
      </c>
      <c r="C505" s="591" t="s">
        <v>701</v>
      </c>
      <c r="D505" s="946" t="s">
        <v>805</v>
      </c>
      <c r="E505" s="947" t="s">
        <v>786</v>
      </c>
      <c r="F505" s="946" t="s">
        <v>806</v>
      </c>
      <c r="G505" s="946" t="s">
        <v>807</v>
      </c>
      <c r="H505" s="591" t="s">
        <v>808</v>
      </c>
      <c r="I505" s="371" t="s">
        <v>809</v>
      </c>
      <c r="J505" t="s">
        <v>810</v>
      </c>
      <c r="K505" s="1267" t="s">
        <v>792</v>
      </c>
      <c r="L505" s="1305" t="s">
        <v>474</v>
      </c>
      <c r="M505" s="1252" t="s">
        <v>793</v>
      </c>
      <c r="N505" s="1305" t="s">
        <v>483</v>
      </c>
      <c r="O505" s="1252" t="s">
        <v>794</v>
      </c>
      <c r="P505" s="1305" t="s">
        <v>480</v>
      </c>
      <c r="Q505" s="2394"/>
      <c r="T505" s="2393"/>
    </row>
    <row r="506" spans="1:40">
      <c r="A506" s="108">
        <v>58</v>
      </c>
      <c r="B506" t="s">
        <v>709</v>
      </c>
      <c r="C506" t="s">
        <v>880</v>
      </c>
      <c r="D506" s="18">
        <v>0.5</v>
      </c>
      <c r="E506" s="55">
        <v>43699</v>
      </c>
      <c r="F506" s="165">
        <v>9.8000000000000007</v>
      </c>
      <c r="G506" s="166">
        <v>3.45</v>
      </c>
      <c r="H506" s="24">
        <v>2.5113926582278476</v>
      </c>
      <c r="I506" s="24">
        <v>0.50423903524667213</v>
      </c>
      <c r="J506">
        <f t="shared" si="44"/>
        <v>15.618299877730422</v>
      </c>
      <c r="K506" s="745">
        <f>AVERAGE(G506:G515)</f>
        <v>3.45</v>
      </c>
      <c r="L506" s="1306">
        <f t="shared" si="45"/>
        <v>42.134036381091931</v>
      </c>
      <c r="M506" s="166">
        <f>AVERAGE(H506:H515)</f>
        <v>7.4259773839662442</v>
      </c>
      <c r="N506" s="594">
        <f t="shared" si="46"/>
        <v>50.238571431581853</v>
      </c>
      <c r="O506">
        <f>AVERAGE(J506:J515)</f>
        <v>22.326018795045329</v>
      </c>
      <c r="P506" s="594">
        <f t="shared" si="47"/>
        <v>48.956916049896762</v>
      </c>
      <c r="Q506" s="2389">
        <f t="shared" si="48"/>
        <v>47.109841287523516</v>
      </c>
      <c r="T506" s="2393"/>
    </row>
    <row r="507" spans="1:40">
      <c r="A507" s="108"/>
      <c r="B507" t="s">
        <v>709</v>
      </c>
      <c r="C507" t="s">
        <v>880</v>
      </c>
      <c r="D507" s="18">
        <v>1</v>
      </c>
      <c r="E507" s="55">
        <v>43699</v>
      </c>
      <c r="F507" s="165"/>
      <c r="G507" s="166"/>
      <c r="H507" s="27" t="s">
        <v>811</v>
      </c>
      <c r="I507" s="27" t="s">
        <v>811</v>
      </c>
      <c r="K507" s="483"/>
      <c r="L507" s="1306"/>
      <c r="Q507" s="2389"/>
      <c r="T507" s="2393"/>
    </row>
    <row r="508" spans="1:40">
      <c r="A508" s="108"/>
      <c r="B508" t="s">
        <v>709</v>
      </c>
      <c r="C508" t="s">
        <v>880</v>
      </c>
      <c r="D508" s="18">
        <v>2</v>
      </c>
      <c r="E508" s="55">
        <v>43699</v>
      </c>
      <c r="F508" s="165"/>
      <c r="G508" s="166"/>
      <c r="H508" s="27" t="s">
        <v>811</v>
      </c>
      <c r="I508" s="27" t="s">
        <v>811</v>
      </c>
      <c r="K508" s="483"/>
      <c r="L508" s="1306"/>
      <c r="Q508" s="2389"/>
      <c r="T508" s="2393"/>
    </row>
    <row r="509" spans="1:40">
      <c r="A509" s="108"/>
      <c r="B509" t="s">
        <v>709</v>
      </c>
      <c r="C509" t="s">
        <v>880</v>
      </c>
      <c r="D509" s="18">
        <v>3</v>
      </c>
      <c r="E509" s="55">
        <v>43699</v>
      </c>
      <c r="F509" s="165"/>
      <c r="G509" s="166"/>
      <c r="H509" s="24">
        <v>2.2465859493670881</v>
      </c>
      <c r="I509" s="24">
        <v>0.46545141715077426</v>
      </c>
      <c r="J509">
        <f t="shared" si="44"/>
        <v>14.416892194828081</v>
      </c>
      <c r="K509" s="483"/>
      <c r="L509" s="1306"/>
      <c r="Q509" s="2389"/>
      <c r="T509" s="2393"/>
    </row>
    <row r="510" spans="1:40">
      <c r="A510" s="108"/>
      <c r="B510" t="s">
        <v>709</v>
      </c>
      <c r="C510" t="s">
        <v>880</v>
      </c>
      <c r="D510" s="18">
        <v>4</v>
      </c>
      <c r="E510" s="55">
        <v>43699</v>
      </c>
      <c r="F510" s="165"/>
      <c r="G510" s="166"/>
      <c r="H510" s="27" t="s">
        <v>811</v>
      </c>
      <c r="I510" s="27" t="s">
        <v>811</v>
      </c>
      <c r="K510" s="483"/>
      <c r="L510" s="1306"/>
      <c r="Q510" s="2389"/>
      <c r="T510" s="2393"/>
    </row>
    <row r="511" spans="1:40">
      <c r="A511" s="108"/>
      <c r="B511" t="s">
        <v>709</v>
      </c>
      <c r="C511" t="s">
        <v>880</v>
      </c>
      <c r="D511" s="18">
        <v>5</v>
      </c>
      <c r="E511" s="55">
        <v>43699</v>
      </c>
      <c r="F511" s="165"/>
      <c r="G511" s="166"/>
      <c r="H511" s="27" t="s">
        <v>811</v>
      </c>
      <c r="I511" s="27" t="s">
        <v>811</v>
      </c>
      <c r="K511" s="483"/>
      <c r="L511" s="1306"/>
      <c r="Q511" s="2389"/>
      <c r="T511" s="2393"/>
    </row>
    <row r="512" spans="1:40">
      <c r="A512" s="108"/>
      <c r="B512" t="s">
        <v>709</v>
      </c>
      <c r="C512" t="s">
        <v>880</v>
      </c>
      <c r="D512" s="18">
        <v>6</v>
      </c>
      <c r="E512" s="55">
        <v>43699</v>
      </c>
      <c r="F512" s="165"/>
      <c r="G512" s="166"/>
      <c r="H512" s="27" t="s">
        <v>811</v>
      </c>
      <c r="I512" s="27" t="s">
        <v>811</v>
      </c>
      <c r="K512" s="483"/>
      <c r="L512" s="1306"/>
      <c r="Q512" s="2389"/>
      <c r="T512" s="2393"/>
    </row>
    <row r="513" spans="1:22">
      <c r="A513" s="108"/>
      <c r="B513" t="s">
        <v>709</v>
      </c>
      <c r="C513" t="s">
        <v>880</v>
      </c>
      <c r="D513" s="18">
        <v>7</v>
      </c>
      <c r="E513" s="55">
        <v>43699</v>
      </c>
      <c r="F513" s="165"/>
      <c r="G513" s="166"/>
      <c r="H513" s="27" t="s">
        <v>811</v>
      </c>
      <c r="I513" s="27" t="s">
        <v>811</v>
      </c>
      <c r="K513" s="483"/>
      <c r="L513" s="1306"/>
      <c r="Q513" s="2389"/>
      <c r="T513" s="2393"/>
    </row>
    <row r="514" spans="1:22">
      <c r="A514" s="108"/>
      <c r="B514" t="s">
        <v>709</v>
      </c>
      <c r="C514" t="s">
        <v>880</v>
      </c>
      <c r="D514" s="18">
        <v>8</v>
      </c>
      <c r="E514" s="55">
        <v>43699</v>
      </c>
      <c r="F514" s="165"/>
      <c r="G514" s="166"/>
      <c r="H514" s="24">
        <v>17.519953544303796</v>
      </c>
      <c r="I514" s="24">
        <v>1.1927056341634108</v>
      </c>
      <c r="J514">
        <f t="shared" si="44"/>
        <v>36.942864312577484</v>
      </c>
      <c r="K514" s="483"/>
      <c r="L514" s="1306"/>
      <c r="Q514" s="2389"/>
      <c r="T514" s="2393"/>
    </row>
    <row r="515" spans="1:22">
      <c r="A515" s="108"/>
      <c r="B515" t="s">
        <v>709</v>
      </c>
      <c r="C515" t="s">
        <v>880</v>
      </c>
      <c r="D515" s="18">
        <v>9</v>
      </c>
      <c r="E515" s="55">
        <v>43699</v>
      </c>
      <c r="F515" s="165"/>
      <c r="G515" s="166"/>
      <c r="H515" s="27" t="s">
        <v>811</v>
      </c>
      <c r="I515" s="27" t="s">
        <v>811</v>
      </c>
      <c r="K515" s="483"/>
      <c r="L515" s="1306"/>
      <c r="Q515" s="2389"/>
      <c r="T515" s="2393"/>
    </row>
    <row r="516" spans="1:22">
      <c r="A516" s="108"/>
      <c r="D516" s="18"/>
      <c r="E516" s="55"/>
      <c r="H516" s="165"/>
      <c r="I516" s="166"/>
      <c r="J516" t="str">
        <f t="shared" si="44"/>
        <v xml:space="preserve"> </v>
      </c>
      <c r="K516" s="483"/>
      <c r="L516" s="1306"/>
      <c r="Q516" s="2389"/>
      <c r="R516" s="1106"/>
      <c r="S516" s="1106"/>
      <c r="T516" s="2395"/>
      <c r="U516" s="1011"/>
      <c r="V516" s="1011"/>
    </row>
    <row r="517" spans="1:22" ht="31.2">
      <c r="B517" s="976" t="s">
        <v>20</v>
      </c>
      <c r="C517" s="591" t="s">
        <v>701</v>
      </c>
      <c r="D517" s="946" t="s">
        <v>805</v>
      </c>
      <c r="E517" s="947" t="s">
        <v>786</v>
      </c>
      <c r="F517" s="946" t="s">
        <v>806</v>
      </c>
      <c r="G517" s="946" t="s">
        <v>807</v>
      </c>
      <c r="H517" s="591" t="s">
        <v>808</v>
      </c>
      <c r="I517" s="371" t="s">
        <v>809</v>
      </c>
      <c r="J517" t="s">
        <v>810</v>
      </c>
      <c r="K517" s="1267" t="s">
        <v>792</v>
      </c>
      <c r="L517" s="1305" t="s">
        <v>474</v>
      </c>
      <c r="M517" s="1252" t="s">
        <v>793</v>
      </c>
      <c r="N517" s="1305" t="s">
        <v>483</v>
      </c>
      <c r="O517" s="1252" t="s">
        <v>794</v>
      </c>
      <c r="P517" s="1305" t="s">
        <v>480</v>
      </c>
      <c r="Q517" s="2394"/>
      <c r="T517" s="2393"/>
    </row>
    <row r="518" spans="1:22">
      <c r="B518" s="108" t="s">
        <v>854</v>
      </c>
      <c r="C518" t="s">
        <v>880</v>
      </c>
      <c r="D518">
        <v>0.5</v>
      </c>
      <c r="E518" s="55">
        <v>44076</v>
      </c>
      <c r="F518">
        <v>9.6</v>
      </c>
      <c r="G518">
        <v>4.0999999999999996</v>
      </c>
      <c r="H518" s="371">
        <v>0.18666666666666668</v>
      </c>
      <c r="I518" s="24">
        <v>0.44076651902738867</v>
      </c>
      <c r="J518">
        <f t="shared" si="44"/>
        <v>13.652302160354337</v>
      </c>
      <c r="K518" s="483">
        <f>AVERAGE(G518:G527)</f>
        <v>4.0999999999999996</v>
      </c>
      <c r="L518" s="1306">
        <f t="shared" si="45"/>
        <v>39.64376090269279</v>
      </c>
      <c r="M518" s="166">
        <f>AVERAGE(H518:H527)</f>
        <v>1.2867555555555554</v>
      </c>
      <c r="N518" s="594">
        <f t="shared" si="46"/>
        <v>33.042439643254426</v>
      </c>
      <c r="O518">
        <f>AVERAGE(J518:J527)</f>
        <v>19.586864278447479</v>
      </c>
      <c r="P518" s="594">
        <f t="shared" si="47"/>
        <v>47.068520447560935</v>
      </c>
      <c r="Q518" s="2389">
        <f t="shared" si="48"/>
        <v>39.918240331169386</v>
      </c>
      <c r="T518" s="2393"/>
    </row>
    <row r="519" spans="1:22">
      <c r="B519" s="108" t="s">
        <v>854</v>
      </c>
      <c r="C519" t="s">
        <v>880</v>
      </c>
      <c r="D519">
        <v>1</v>
      </c>
      <c r="E519" s="55">
        <v>44076</v>
      </c>
      <c r="H519" s="24" t="s">
        <v>811</v>
      </c>
      <c r="I519" s="24" t="s">
        <v>811</v>
      </c>
      <c r="K519" s="483"/>
      <c r="L519" s="1306"/>
      <c r="Q519" s="2389"/>
      <c r="T519" s="2393"/>
    </row>
    <row r="520" spans="1:22">
      <c r="B520" s="108" t="s">
        <v>854</v>
      </c>
      <c r="C520" t="s">
        <v>880</v>
      </c>
      <c r="D520">
        <v>2</v>
      </c>
      <c r="E520" s="55">
        <v>44076</v>
      </c>
      <c r="H520" s="24" t="s">
        <v>811</v>
      </c>
      <c r="I520" s="24" t="s">
        <v>811</v>
      </c>
      <c r="K520" s="483"/>
      <c r="L520" s="1306"/>
      <c r="Q520" s="2389"/>
      <c r="T520" s="2393"/>
    </row>
    <row r="521" spans="1:22">
      <c r="B521" s="108" t="s">
        <v>854</v>
      </c>
      <c r="C521" t="s">
        <v>880</v>
      </c>
      <c r="D521">
        <v>3</v>
      </c>
      <c r="E521" s="55">
        <v>44076</v>
      </c>
      <c r="H521" s="371">
        <v>0.26133333333333331</v>
      </c>
      <c r="I521" s="24">
        <v>0.44076651902738867</v>
      </c>
      <c r="J521">
        <f t="shared" si="44"/>
        <v>13.652302160354337</v>
      </c>
      <c r="K521" s="483"/>
      <c r="L521" s="1306"/>
      <c r="Q521" s="2389"/>
      <c r="T521" s="2393"/>
    </row>
    <row r="522" spans="1:22">
      <c r="B522" s="108" t="s">
        <v>854</v>
      </c>
      <c r="C522" t="s">
        <v>880</v>
      </c>
      <c r="D522">
        <v>4</v>
      </c>
      <c r="E522" s="55">
        <v>44076</v>
      </c>
      <c r="H522" s="24" t="s">
        <v>811</v>
      </c>
      <c r="I522" s="24" t="s">
        <v>811</v>
      </c>
      <c r="K522" s="483"/>
      <c r="L522" s="1306"/>
      <c r="Q522" s="2389"/>
      <c r="T522" s="2393"/>
    </row>
    <row r="523" spans="1:22">
      <c r="B523" s="108" t="s">
        <v>854</v>
      </c>
      <c r="C523" t="s">
        <v>880</v>
      </c>
      <c r="D523">
        <v>5</v>
      </c>
      <c r="E523" s="55">
        <v>44076</v>
      </c>
      <c r="H523" s="24" t="s">
        <v>811</v>
      </c>
      <c r="I523" s="24" t="s">
        <v>811</v>
      </c>
      <c r="K523" s="483"/>
      <c r="L523" s="1306"/>
      <c r="Q523" s="2389"/>
      <c r="T523" s="2393"/>
    </row>
    <row r="524" spans="1:22">
      <c r="B524" s="108" t="s">
        <v>854</v>
      </c>
      <c r="C524" t="s">
        <v>880</v>
      </c>
      <c r="D524">
        <v>6</v>
      </c>
      <c r="E524" s="55">
        <v>44076</v>
      </c>
      <c r="H524" s="24" t="s">
        <v>811</v>
      </c>
      <c r="I524" s="24" t="s">
        <v>811</v>
      </c>
      <c r="K524" s="483"/>
      <c r="L524" s="1306"/>
      <c r="Q524" s="2389"/>
      <c r="T524" s="2393"/>
    </row>
    <row r="525" spans="1:22">
      <c r="B525" s="108" t="s">
        <v>854</v>
      </c>
      <c r="C525" t="s">
        <v>880</v>
      </c>
      <c r="D525">
        <v>7</v>
      </c>
      <c r="E525" s="55">
        <v>44076</v>
      </c>
      <c r="H525" s="24" t="s">
        <v>811</v>
      </c>
      <c r="I525" s="24" t="s">
        <v>811</v>
      </c>
      <c r="K525" s="483"/>
      <c r="L525" s="1306"/>
      <c r="Q525" s="2389"/>
      <c r="T525" s="2393"/>
    </row>
    <row r="526" spans="1:22">
      <c r="B526" s="108" t="s">
        <v>854</v>
      </c>
      <c r="C526" t="s">
        <v>880</v>
      </c>
      <c r="D526">
        <v>8</v>
      </c>
      <c r="E526" s="55">
        <v>44076</v>
      </c>
      <c r="H526" s="24" t="s">
        <v>811</v>
      </c>
      <c r="I526" s="24" t="s">
        <v>811</v>
      </c>
      <c r="K526" s="483"/>
      <c r="L526" s="1306"/>
      <c r="Q526" s="2389"/>
      <c r="T526" s="2393"/>
    </row>
    <row r="527" spans="1:22">
      <c r="B527" s="108" t="s">
        <v>854</v>
      </c>
      <c r="C527" t="s">
        <v>880</v>
      </c>
      <c r="D527">
        <v>9</v>
      </c>
      <c r="E527" s="55">
        <v>44076</v>
      </c>
      <c r="H527" s="371">
        <v>3.4122666666666666</v>
      </c>
      <c r="I527" s="24">
        <v>1.0155610678192601</v>
      </c>
      <c r="J527">
        <f t="shared" si="44"/>
        <v>31.455988514633763</v>
      </c>
      <c r="K527" s="483"/>
      <c r="L527" s="1306"/>
      <c r="Q527" s="2389"/>
      <c r="T527" s="2393"/>
    </row>
    <row r="528" spans="1:22">
      <c r="A528" s="976"/>
      <c r="B528" s="591"/>
      <c r="C528" s="946"/>
      <c r="D528" s="947"/>
      <c r="E528" s="591"/>
      <c r="F528" s="946"/>
      <c r="G528" s="946"/>
      <c r="H528" s="946"/>
      <c r="I528" s="948"/>
      <c r="J528" t="str">
        <f t="shared" si="44"/>
        <v xml:space="preserve"> </v>
      </c>
      <c r="K528" s="1279"/>
      <c r="L528" s="1306"/>
      <c r="M528" s="946"/>
      <c r="O528" s="591"/>
      <c r="Q528" s="2389"/>
      <c r="R528" s="1106"/>
      <c r="S528" s="1112"/>
      <c r="T528" s="2396"/>
      <c r="U528" s="2432"/>
    </row>
    <row r="529" spans="1:44" ht="31.2">
      <c r="A529" s="983" t="s">
        <v>804</v>
      </c>
      <c r="B529" s="815" t="s">
        <v>20</v>
      </c>
      <c r="C529" s="815" t="s">
        <v>701</v>
      </c>
      <c r="D529" s="815" t="s">
        <v>805</v>
      </c>
      <c r="E529" s="873" t="s">
        <v>786</v>
      </c>
      <c r="F529" s="815" t="s">
        <v>806</v>
      </c>
      <c r="G529" s="815" t="s">
        <v>807</v>
      </c>
      <c r="H529" s="815" t="s">
        <v>808</v>
      </c>
      <c r="I529" s="878" t="s">
        <v>809</v>
      </c>
      <c r="J529" t="s">
        <v>810</v>
      </c>
      <c r="K529" s="1267" t="s">
        <v>792</v>
      </c>
      <c r="L529" s="1305" t="s">
        <v>474</v>
      </c>
      <c r="M529" s="1252" t="s">
        <v>793</v>
      </c>
      <c r="N529" s="1305" t="s">
        <v>483</v>
      </c>
      <c r="O529" s="1252" t="s">
        <v>794</v>
      </c>
      <c r="P529" s="1305" t="s">
        <v>480</v>
      </c>
      <c r="Q529" s="2394"/>
      <c r="R529" s="2397"/>
      <c r="S529" s="2397"/>
      <c r="T529" s="2398"/>
      <c r="U529" s="1226"/>
      <c r="V529" s="1226"/>
      <c r="W529" s="2444"/>
      <c r="X529" s="747"/>
      <c r="Y529" s="747"/>
      <c r="Z529" s="747"/>
      <c r="AA529" s="747"/>
      <c r="AB529" s="747"/>
      <c r="AC529" s="747"/>
      <c r="AD529" s="747"/>
      <c r="AE529" s="747"/>
      <c r="AF529" s="747"/>
      <c r="AG529" s="747"/>
      <c r="AH529" s="747"/>
      <c r="AI529" s="747"/>
      <c r="AJ529" s="747"/>
      <c r="AK529" s="747"/>
      <c r="AL529" s="747"/>
      <c r="AM529" s="747"/>
      <c r="AN529" s="747"/>
      <c r="AO529" s="747"/>
      <c r="AP529" s="747"/>
      <c r="AQ529" s="747"/>
      <c r="AR529" s="747"/>
    </row>
    <row r="530" spans="1:44">
      <c r="A530" s="108"/>
      <c r="B530" t="s">
        <v>709</v>
      </c>
      <c r="C530" t="s">
        <v>884</v>
      </c>
      <c r="D530" s="27">
        <v>0.5</v>
      </c>
      <c r="E530" s="133">
        <v>44447</v>
      </c>
      <c r="F530">
        <v>9.6</v>
      </c>
      <c r="G530">
        <v>3.75</v>
      </c>
      <c r="H530" s="24">
        <v>1.3081904761904766</v>
      </c>
      <c r="I530" s="71">
        <v>0.4900000000000001</v>
      </c>
      <c r="J530">
        <f t="shared" si="44"/>
        <v>15.177260000000004</v>
      </c>
      <c r="K530" s="483">
        <f>AVERAGE(G530:G539)</f>
        <v>3.75</v>
      </c>
      <c r="L530" s="1306">
        <f t="shared" si="45"/>
        <v>40.931094043914811</v>
      </c>
      <c r="M530" s="166">
        <f>AVERAGE(H530:H539)</f>
        <v>1.8511111111111116</v>
      </c>
      <c r="N530" s="594">
        <f t="shared" si="46"/>
        <v>36.610083326075021</v>
      </c>
      <c r="O530">
        <f>AVERAGE(J530:J539)</f>
        <v>15.851804888888893</v>
      </c>
      <c r="P530" s="594">
        <f t="shared" si="47"/>
        <v>44.016127093575932</v>
      </c>
      <c r="Q530" s="2389">
        <f t="shared" ref="Q530" si="49">AVERAGE(L530,N530,P530)</f>
        <v>40.519101487855259</v>
      </c>
      <c r="T530" s="2393"/>
    </row>
    <row r="531" spans="1:44">
      <c r="A531" s="108"/>
      <c r="B531" t="s">
        <v>709</v>
      </c>
      <c r="C531" t="s">
        <v>884</v>
      </c>
      <c r="D531" s="27">
        <v>1</v>
      </c>
      <c r="E531" s="133">
        <v>44447</v>
      </c>
      <c r="H531" s="24" t="s">
        <v>811</v>
      </c>
      <c r="I531" s="71" t="s">
        <v>811</v>
      </c>
      <c r="K531" s="483"/>
      <c r="L531" s="1306"/>
      <c r="Q531" s="2389"/>
      <c r="T531" s="2393"/>
    </row>
    <row r="532" spans="1:44">
      <c r="A532" s="108"/>
      <c r="B532" t="s">
        <v>709</v>
      </c>
      <c r="C532" t="s">
        <v>884</v>
      </c>
      <c r="D532" s="27">
        <v>2</v>
      </c>
      <c r="E532" s="133">
        <v>44447</v>
      </c>
      <c r="H532" s="24" t="s">
        <v>811</v>
      </c>
      <c r="I532" s="71" t="s">
        <v>811</v>
      </c>
      <c r="K532" s="483"/>
      <c r="L532" s="1306"/>
      <c r="Q532" s="2389"/>
      <c r="T532" s="2393"/>
    </row>
    <row r="533" spans="1:44">
      <c r="A533" s="108"/>
      <c r="B533" t="s">
        <v>709</v>
      </c>
      <c r="C533" t="s">
        <v>884</v>
      </c>
      <c r="D533" s="27">
        <v>3</v>
      </c>
      <c r="E533" s="133">
        <v>44447</v>
      </c>
      <c r="H533" s="24">
        <v>1.5316190476190479</v>
      </c>
      <c r="I533" s="71">
        <v>0.52266666666666683</v>
      </c>
      <c r="J533">
        <f t="shared" si="44"/>
        <v>16.189077333333337</v>
      </c>
      <c r="K533" s="483"/>
      <c r="L533" s="1306"/>
      <c r="Q533" s="2389"/>
      <c r="T533" s="2393"/>
    </row>
    <row r="534" spans="1:44">
      <c r="A534" s="108"/>
      <c r="B534" t="s">
        <v>709</v>
      </c>
      <c r="C534" t="s">
        <v>884</v>
      </c>
      <c r="D534" s="27">
        <v>4</v>
      </c>
      <c r="E534" s="133">
        <v>44447</v>
      </c>
      <c r="H534" s="24" t="s">
        <v>811</v>
      </c>
      <c r="I534" s="71" t="s">
        <v>811</v>
      </c>
      <c r="K534" s="483"/>
      <c r="L534" s="1306"/>
      <c r="Q534" s="2389"/>
      <c r="T534" s="2393"/>
    </row>
    <row r="535" spans="1:44">
      <c r="A535" s="108"/>
      <c r="B535" t="s">
        <v>709</v>
      </c>
      <c r="C535" t="s">
        <v>884</v>
      </c>
      <c r="D535" s="27">
        <v>5</v>
      </c>
      <c r="E535" s="133">
        <v>44447</v>
      </c>
      <c r="H535" s="24" t="s">
        <v>811</v>
      </c>
      <c r="I535" s="71" t="s">
        <v>811</v>
      </c>
      <c r="K535" s="483"/>
      <c r="L535" s="1306"/>
      <c r="Q535" s="2389"/>
      <c r="T535" s="2393"/>
    </row>
    <row r="536" spans="1:44">
      <c r="A536" s="108"/>
      <c r="B536" t="s">
        <v>709</v>
      </c>
      <c r="C536" t="s">
        <v>884</v>
      </c>
      <c r="D536" s="27">
        <v>6</v>
      </c>
      <c r="E536" s="133">
        <v>44447</v>
      </c>
      <c r="H536" s="24" t="s">
        <v>811</v>
      </c>
      <c r="I536" s="71" t="s">
        <v>811</v>
      </c>
      <c r="K536" s="483"/>
      <c r="L536" s="1306"/>
      <c r="Q536" s="2389"/>
      <c r="T536" s="2393"/>
    </row>
    <row r="537" spans="1:44">
      <c r="A537" s="108"/>
      <c r="B537" t="s">
        <v>709</v>
      </c>
      <c r="C537" t="s">
        <v>884</v>
      </c>
      <c r="D537" s="27">
        <v>7</v>
      </c>
      <c r="E537" s="133">
        <v>44447</v>
      </c>
      <c r="H537" s="24" t="s">
        <v>811</v>
      </c>
      <c r="I537" s="71" t="s">
        <v>811</v>
      </c>
      <c r="K537" s="483"/>
      <c r="L537" s="1306"/>
      <c r="Q537" s="2389"/>
      <c r="T537" s="2393"/>
    </row>
    <row r="538" spans="1:44">
      <c r="A538" s="108"/>
      <c r="B538" t="s">
        <v>709</v>
      </c>
      <c r="C538" t="s">
        <v>884</v>
      </c>
      <c r="D538" s="27">
        <v>8</v>
      </c>
      <c r="E538" s="133">
        <v>44447</v>
      </c>
      <c r="H538" s="24" t="s">
        <v>811</v>
      </c>
      <c r="I538" s="71" t="s">
        <v>811</v>
      </c>
      <c r="K538" s="483"/>
      <c r="L538" s="1306"/>
      <c r="Q538" s="2389"/>
      <c r="T538" s="2393"/>
    </row>
    <row r="539" spans="1:44" ht="16.2" thickBot="1">
      <c r="A539" s="1291"/>
      <c r="B539" s="809" t="s">
        <v>709</v>
      </c>
      <c r="C539" s="809" t="s">
        <v>884</v>
      </c>
      <c r="D539" s="1292">
        <v>9</v>
      </c>
      <c r="E539" s="1293">
        <v>44447</v>
      </c>
      <c r="F539" s="809"/>
      <c r="G539" s="809"/>
      <c r="H539" s="1294">
        <v>2.7135238095238101</v>
      </c>
      <c r="I539" s="1295">
        <v>0.52266666666666683</v>
      </c>
      <c r="J539" s="809">
        <f t="shared" si="44"/>
        <v>16.189077333333337</v>
      </c>
      <c r="K539" s="1323"/>
      <c r="L539" s="1318"/>
      <c r="M539" s="809"/>
      <c r="N539" s="1320"/>
      <c r="O539" s="809"/>
      <c r="P539" s="1320"/>
      <c r="Q539" s="2399"/>
      <c r="R539" s="1320"/>
      <c r="S539" s="1320"/>
      <c r="T539" s="2400"/>
    </row>
    <row r="540" spans="1:44">
      <c r="A540" s="972" t="s">
        <v>885</v>
      </c>
      <c r="B540" s="591"/>
      <c r="C540" s="591"/>
      <c r="D540" s="946"/>
      <c r="E540" s="947"/>
      <c r="F540" s="591"/>
      <c r="G540" s="946"/>
      <c r="H540" s="946"/>
      <c r="I540" s="946"/>
      <c r="J540" s="948"/>
      <c r="K540" s="1281"/>
      <c r="L540" s="1101"/>
      <c r="M540" s="591"/>
      <c r="N540" s="1101"/>
      <c r="O540" s="591"/>
      <c r="P540" s="1100"/>
      <c r="Q540" s="2412"/>
      <c r="R540" s="1106"/>
      <c r="S540" s="1112"/>
      <c r="T540" s="2395"/>
      <c r="U540" s="1011"/>
      <c r="V540" s="2432"/>
    </row>
    <row r="541" spans="1:44" s="1257" customFormat="1" ht="43.2">
      <c r="A541" s="1260" t="s">
        <v>784</v>
      </c>
      <c r="B541" s="1257" t="s">
        <v>20</v>
      </c>
      <c r="C541" s="1257" t="s">
        <v>701</v>
      </c>
      <c r="D541" s="1257" t="s">
        <v>785</v>
      </c>
      <c r="E541" s="1257" t="s">
        <v>786</v>
      </c>
      <c r="F541" s="1257" t="s">
        <v>787</v>
      </c>
      <c r="G541" s="1257" t="s">
        <v>788</v>
      </c>
      <c r="H541" s="1257" t="s">
        <v>789</v>
      </c>
      <c r="I541" s="1257" t="s">
        <v>790</v>
      </c>
      <c r="J541" s="1257" t="s">
        <v>791</v>
      </c>
      <c r="K541" s="1267" t="s">
        <v>792</v>
      </c>
      <c r="L541" s="1305" t="s">
        <v>474</v>
      </c>
      <c r="M541" s="1252" t="s">
        <v>793</v>
      </c>
      <c r="N541" s="1305" t="s">
        <v>483</v>
      </c>
      <c r="O541" s="1252" t="s">
        <v>794</v>
      </c>
      <c r="P541" s="1305" t="s">
        <v>480</v>
      </c>
      <c r="Q541" s="2385" t="s">
        <v>795</v>
      </c>
      <c r="R541" s="2386" t="s">
        <v>796</v>
      </c>
      <c r="S541" s="2387" t="s">
        <v>797</v>
      </c>
      <c r="T541" s="2388" t="s">
        <v>798</v>
      </c>
      <c r="U541" s="2434"/>
      <c r="V541" s="2434"/>
      <c r="W541" s="2449"/>
      <c r="X541" s="1258" t="s">
        <v>784</v>
      </c>
      <c r="Y541" s="1258" t="s">
        <v>20</v>
      </c>
      <c r="Z541" s="1258" t="s">
        <v>701</v>
      </c>
      <c r="AA541" s="1258" t="s">
        <v>1005</v>
      </c>
      <c r="AB541" s="1257" t="s">
        <v>1006</v>
      </c>
      <c r="AC541" s="1259" t="s">
        <v>798</v>
      </c>
    </row>
    <row r="542" spans="1:44">
      <c r="A542" s="884" t="s">
        <v>886</v>
      </c>
      <c r="B542" t="s">
        <v>709</v>
      </c>
      <c r="C542" t="s">
        <v>887</v>
      </c>
      <c r="D542" s="173">
        <v>0.15</v>
      </c>
      <c r="E542" s="445">
        <v>43005</v>
      </c>
      <c r="F542" s="173">
        <v>0.5</v>
      </c>
      <c r="G542">
        <v>0.5</v>
      </c>
      <c r="H542" s="933">
        <v>2.1978481012658229</v>
      </c>
      <c r="I542" s="1263">
        <v>0.35175409240247146</v>
      </c>
      <c r="J542">
        <v>10.895231258074151</v>
      </c>
      <c r="K542" s="1282">
        <v>0.5</v>
      </c>
      <c r="L542" s="1306">
        <f t="shared" ref="L542" si="50">10*(6-(LN(K542)/LN(2)))</f>
        <v>70</v>
      </c>
      <c r="M542" s="882">
        <v>4.1011392405063294</v>
      </c>
      <c r="N542" s="1306">
        <v>44.413989305355457</v>
      </c>
      <c r="O542" s="882">
        <v>23.338367250263985</v>
      </c>
      <c r="P542" s="1306">
        <v>49.596692279474311</v>
      </c>
      <c r="Q542" s="2389">
        <f t="shared" ref="Q542:Q598" si="51">AVERAGE(L542,N542,P542)</f>
        <v>54.670227194943259</v>
      </c>
      <c r="R542" s="1309">
        <f>AVERAGE(Q542:Q559)</f>
        <v>47.858038242426453</v>
      </c>
      <c r="S542" s="594" t="s">
        <v>374</v>
      </c>
      <c r="T542" s="2393" t="str">
        <f>IF(_xlfn.NUMBERVALUE(R542), IF(R542&lt;50, "Acceptable; Ongoing Protection is Required", "Unacceptable; Immediate Restoration is Required"), " ")</f>
        <v>Acceptable; Ongoing Protection is Required</v>
      </c>
    </row>
    <row r="543" spans="1:44">
      <c r="A543" s="884" t="s">
        <v>886</v>
      </c>
      <c r="B543" t="s">
        <v>709</v>
      </c>
      <c r="C543" t="s">
        <v>887</v>
      </c>
      <c r="D543" s="173">
        <v>0.5</v>
      </c>
      <c r="E543" s="445">
        <v>43005</v>
      </c>
      <c r="F543" s="173">
        <v>0.5</v>
      </c>
      <c r="G543">
        <v>0.5</v>
      </c>
      <c r="H543" s="933">
        <v>6.004430379746835</v>
      </c>
      <c r="I543" s="1263">
        <v>1.1552109266628083</v>
      </c>
      <c r="J543">
        <v>35.781503242453823</v>
      </c>
      <c r="K543" s="1283"/>
      <c r="L543" s="1309" t="s">
        <v>803</v>
      </c>
      <c r="M543" s="788"/>
      <c r="N543" s="1309" t="s">
        <v>803</v>
      </c>
      <c r="O543" s="788"/>
      <c r="P543" s="1309" t="s">
        <v>803</v>
      </c>
      <c r="Q543" s="2389"/>
      <c r="R543" s="1309"/>
      <c r="T543" s="2402" t="s">
        <v>803</v>
      </c>
    </row>
    <row r="544" spans="1:44">
      <c r="A544" s="884"/>
      <c r="D544" s="173"/>
      <c r="E544" s="445"/>
      <c r="F544" s="173"/>
      <c r="H544" s="933"/>
      <c r="I544" s="1263"/>
      <c r="K544" s="1301"/>
      <c r="L544" s="1310"/>
      <c r="M544" s="795"/>
      <c r="N544" s="1310"/>
      <c r="O544" s="795"/>
      <c r="P544" s="1310"/>
      <c r="Q544" s="2389"/>
      <c r="R544" s="1310"/>
      <c r="T544" s="2391"/>
    </row>
    <row r="545" spans="1:43">
      <c r="A545" s="884" t="s">
        <v>886</v>
      </c>
      <c r="B545" t="s">
        <v>368</v>
      </c>
      <c r="C545" s="27" t="s">
        <v>887</v>
      </c>
      <c r="D545" s="27">
        <v>0.25</v>
      </c>
      <c r="E545" s="47">
        <v>43353</v>
      </c>
      <c r="F545" s="27">
        <v>0.41</v>
      </c>
      <c r="G545" s="27">
        <v>0.41</v>
      </c>
      <c r="H545" s="27">
        <v>1.54</v>
      </c>
      <c r="I545" s="607">
        <v>0.38</v>
      </c>
      <c r="J545">
        <v>11.77012</v>
      </c>
      <c r="K545" s="1284">
        <v>0.41</v>
      </c>
      <c r="L545" s="1308">
        <f t="shared" ref="L545:L558" si="52">10*(6-(LN(K545)/LN(2)))</f>
        <v>72.863041851566408</v>
      </c>
      <c r="M545" s="800">
        <v>1.54</v>
      </c>
      <c r="N545" s="1308">
        <v>34.80494755212235</v>
      </c>
      <c r="O545" s="800">
        <v>11.77012</v>
      </c>
      <c r="P545" s="1308">
        <v>39.720946233380076</v>
      </c>
      <c r="Q545" s="2389">
        <f t="shared" si="51"/>
        <v>49.129645212356273</v>
      </c>
      <c r="R545" s="1310"/>
      <c r="T545" s="2391" t="s">
        <v>803</v>
      </c>
    </row>
    <row r="546" spans="1:43">
      <c r="A546" s="108"/>
      <c r="C546" s="27"/>
      <c r="D546" s="27"/>
      <c r="E546" s="27"/>
      <c r="F546" s="47"/>
      <c r="G546" s="173"/>
      <c r="H546" s="173"/>
      <c r="I546" s="27"/>
      <c r="J546" s="27"/>
      <c r="K546" s="528"/>
      <c r="L546" s="1308"/>
      <c r="M546" s="607"/>
      <c r="O546" s="592"/>
      <c r="P546" s="593"/>
      <c r="Q546" s="2389"/>
      <c r="S546" s="2392"/>
      <c r="T546" s="2393"/>
    </row>
    <row r="547" spans="1:43" ht="31.2">
      <c r="A547" s="976" t="s">
        <v>804</v>
      </c>
      <c r="B547" s="591" t="s">
        <v>20</v>
      </c>
      <c r="C547" s="591" t="s">
        <v>701</v>
      </c>
      <c r="D547" s="946" t="s">
        <v>805</v>
      </c>
      <c r="E547" s="947" t="s">
        <v>786</v>
      </c>
      <c r="F547" s="946" t="s">
        <v>806</v>
      </c>
      <c r="G547" s="946" t="s">
        <v>807</v>
      </c>
      <c r="H547" s="591" t="s">
        <v>808</v>
      </c>
      <c r="I547" s="371" t="s">
        <v>809</v>
      </c>
      <c r="J547" t="s">
        <v>810</v>
      </c>
      <c r="K547" s="1267" t="s">
        <v>792</v>
      </c>
      <c r="L547" s="1305" t="s">
        <v>474</v>
      </c>
      <c r="M547" s="1252" t="s">
        <v>793</v>
      </c>
      <c r="N547" s="1305" t="s">
        <v>483</v>
      </c>
      <c r="O547" s="1252" t="s">
        <v>794</v>
      </c>
      <c r="P547" s="1305" t="s">
        <v>480</v>
      </c>
      <c r="Q547" s="2394"/>
      <c r="T547" s="2393"/>
    </row>
    <row r="548" spans="1:43">
      <c r="A548" s="108">
        <v>107</v>
      </c>
      <c r="B548" t="s">
        <v>709</v>
      </c>
      <c r="C548" t="s">
        <v>885</v>
      </c>
      <c r="D548" s="18">
        <v>0.5</v>
      </c>
      <c r="E548" s="55">
        <v>43718</v>
      </c>
      <c r="F548" s="165">
        <v>1.93</v>
      </c>
      <c r="G548" s="166">
        <v>1.93</v>
      </c>
      <c r="H548" s="24">
        <v>4.066064303797468</v>
      </c>
      <c r="I548" s="24">
        <v>0.26814031715521391</v>
      </c>
      <c r="J548">
        <f t="shared" ref="J548:J559" si="53">IF(AND(I548&gt;0),  I548*30.974," ")</f>
        <v>8.3053781835655958</v>
      </c>
      <c r="K548" s="745">
        <f>AVERAGE(G548:G550)</f>
        <v>1.93</v>
      </c>
      <c r="L548" s="1308">
        <f t="shared" si="52"/>
        <v>50.513991525066444</v>
      </c>
      <c r="M548" s="166">
        <f>AVERAGE(H548:H550)</f>
        <v>3.4567241350210969</v>
      </c>
      <c r="N548" s="594">
        <f t="shared" ref="N548:N558" si="54">10*(6-((2.04-0.68*LN(M548))/LN(2)))</f>
        <v>42.736978385349161</v>
      </c>
      <c r="O548">
        <f>AVERAGE(J548:J550)</f>
        <v>10.381722729456996</v>
      </c>
      <c r="P548" s="594">
        <f t="shared" ref="P548:P558" si="55">10*(6-(LN(48/O548)/LN(2)))</f>
        <v>37.910114566503623</v>
      </c>
      <c r="Q548" s="2389">
        <f t="shared" si="51"/>
        <v>43.720361492306409</v>
      </c>
      <c r="T548" s="2393"/>
    </row>
    <row r="549" spans="1:43">
      <c r="A549" s="108"/>
      <c r="B549" t="s">
        <v>709</v>
      </c>
      <c r="C549" t="s">
        <v>885</v>
      </c>
      <c r="D549" s="18">
        <v>1</v>
      </c>
      <c r="E549" s="55">
        <v>43718</v>
      </c>
      <c r="F549" s="165"/>
      <c r="G549" s="166"/>
      <c r="H549" s="24">
        <v>2.8473839662447262</v>
      </c>
      <c r="I549" s="24">
        <v>0.40221047573282087</v>
      </c>
      <c r="J549">
        <f t="shared" si="53"/>
        <v>12.458067275348395</v>
      </c>
      <c r="K549" s="483"/>
      <c r="L549" s="1308"/>
      <c r="Q549" s="2389"/>
      <c r="T549" s="2393"/>
    </row>
    <row r="550" spans="1:43">
      <c r="A550" s="108"/>
      <c r="B550" t="s">
        <v>709</v>
      </c>
      <c r="C550" t="s">
        <v>885</v>
      </c>
      <c r="D550" s="18">
        <v>1.5</v>
      </c>
      <c r="E550" s="55">
        <v>43718</v>
      </c>
      <c r="F550" s="165"/>
      <c r="G550" s="166"/>
      <c r="H550" s="27" t="s">
        <v>811</v>
      </c>
      <c r="I550" s="27" t="s">
        <v>811</v>
      </c>
      <c r="K550" s="483"/>
      <c r="L550" s="1308"/>
      <c r="Q550" s="2389"/>
      <c r="T550" s="2393"/>
    </row>
    <row r="551" spans="1:43">
      <c r="A551" s="108"/>
      <c r="D551" s="18"/>
      <c r="E551" s="55"/>
      <c r="H551" s="165"/>
      <c r="I551" s="166"/>
      <c r="J551" t="str">
        <f t="shared" si="53"/>
        <v xml:space="preserve"> </v>
      </c>
      <c r="K551" s="483"/>
      <c r="L551" s="1308"/>
      <c r="Q551" s="2389"/>
      <c r="R551" s="1106"/>
      <c r="S551" s="1106"/>
      <c r="T551" s="2395"/>
      <c r="U551" s="1011"/>
      <c r="V551" s="1011"/>
    </row>
    <row r="552" spans="1:43" ht="31.2">
      <c r="B552" s="976" t="s">
        <v>20</v>
      </c>
      <c r="C552" s="591" t="s">
        <v>701</v>
      </c>
      <c r="D552" s="946" t="s">
        <v>805</v>
      </c>
      <c r="E552" s="947" t="s">
        <v>786</v>
      </c>
      <c r="F552" s="946" t="s">
        <v>806</v>
      </c>
      <c r="G552" s="946" t="s">
        <v>807</v>
      </c>
      <c r="H552" s="591" t="s">
        <v>808</v>
      </c>
      <c r="I552" s="371" t="s">
        <v>809</v>
      </c>
      <c r="J552" t="s">
        <v>810</v>
      </c>
      <c r="K552" s="1267" t="s">
        <v>792</v>
      </c>
      <c r="L552" s="1305" t="s">
        <v>474</v>
      </c>
      <c r="M552" s="1252" t="s">
        <v>793</v>
      </c>
      <c r="N552" s="1305" t="s">
        <v>483</v>
      </c>
      <c r="O552" s="1252" t="s">
        <v>794</v>
      </c>
      <c r="P552" s="1305" t="s">
        <v>480</v>
      </c>
      <c r="Q552" s="2394"/>
      <c r="T552" s="2393"/>
    </row>
    <row r="553" spans="1:43">
      <c r="B553" s="108" t="s">
        <v>709</v>
      </c>
      <c r="C553" t="s">
        <v>885</v>
      </c>
      <c r="D553">
        <v>0.5</v>
      </c>
      <c r="E553" s="55">
        <v>44076</v>
      </c>
      <c r="F553">
        <v>1.33</v>
      </c>
      <c r="G553">
        <v>1.33</v>
      </c>
      <c r="H553" s="371">
        <v>0.27626666666666672</v>
      </c>
      <c r="I553" s="24">
        <v>0.72677653113454033</v>
      </c>
      <c r="J553">
        <f t="shared" si="53"/>
        <v>22.511176275361251</v>
      </c>
      <c r="K553" s="483">
        <f>AVERAGE(G553:G555)</f>
        <v>1.33</v>
      </c>
      <c r="L553" s="1308">
        <f t="shared" si="52"/>
        <v>55.885737542735342</v>
      </c>
      <c r="M553" s="166">
        <f>AVERAGE(H553:H555)</f>
        <v>0.53200000000000025</v>
      </c>
      <c r="N553" s="594">
        <f t="shared" si="54"/>
        <v>24.37760859157105</v>
      </c>
      <c r="O553">
        <f>AVERAGE(J553:J555)</f>
        <v>25.887852716665435</v>
      </c>
      <c r="P553" s="594">
        <f t="shared" si="55"/>
        <v>51.092408991689211</v>
      </c>
      <c r="Q553" s="2389">
        <f t="shared" si="51"/>
        <v>43.785251708665193</v>
      </c>
      <c r="T553" s="2393"/>
    </row>
    <row r="554" spans="1:43">
      <c r="B554" s="108" t="s">
        <v>709</v>
      </c>
      <c r="C554" t="s">
        <v>885</v>
      </c>
      <c r="D554">
        <v>1</v>
      </c>
      <c r="E554" s="55">
        <v>44076</v>
      </c>
      <c r="H554" s="24" t="s">
        <v>811</v>
      </c>
      <c r="I554" s="24" t="s">
        <v>811</v>
      </c>
      <c r="K554" s="483"/>
      <c r="L554" s="1308"/>
      <c r="Q554" s="2389"/>
      <c r="T554" s="2393"/>
    </row>
    <row r="555" spans="1:43">
      <c r="B555" s="108" t="s">
        <v>709</v>
      </c>
      <c r="C555" t="s">
        <v>885</v>
      </c>
      <c r="D555">
        <v>1.25</v>
      </c>
      <c r="E555" s="55">
        <v>44076</v>
      </c>
      <c r="H555" s="371">
        <v>0.78773333333333373</v>
      </c>
      <c r="I555" s="24">
        <v>0.94480949047490226</v>
      </c>
      <c r="J555">
        <f t="shared" si="53"/>
        <v>29.264529157969623</v>
      </c>
      <c r="K555" s="483"/>
      <c r="L555" s="1308"/>
      <c r="Q555" s="2389"/>
      <c r="T555" s="2393"/>
    </row>
    <row r="556" spans="1:43">
      <c r="A556" s="976"/>
      <c r="B556" s="591"/>
      <c r="C556" s="946"/>
      <c r="D556" s="947"/>
      <c r="E556" s="591"/>
      <c r="F556" s="946"/>
      <c r="G556" s="946"/>
      <c r="H556" s="946"/>
      <c r="I556" s="948"/>
      <c r="J556" t="str">
        <f t="shared" si="53"/>
        <v xml:space="preserve"> </v>
      </c>
      <c r="K556" s="1279"/>
      <c r="L556" s="1308"/>
      <c r="M556" s="946"/>
      <c r="O556" s="591"/>
      <c r="Q556" s="2389"/>
      <c r="R556" s="1106"/>
      <c r="S556" s="1112"/>
      <c r="T556" s="2396"/>
      <c r="U556" s="2432"/>
    </row>
    <row r="557" spans="1:43" ht="31.2">
      <c r="A557" s="983" t="s">
        <v>804</v>
      </c>
      <c r="B557" s="815" t="s">
        <v>20</v>
      </c>
      <c r="C557" s="815" t="s">
        <v>701</v>
      </c>
      <c r="D557" s="815" t="s">
        <v>805</v>
      </c>
      <c r="E557" s="873" t="s">
        <v>786</v>
      </c>
      <c r="F557" s="815" t="s">
        <v>806</v>
      </c>
      <c r="G557" s="815" t="s">
        <v>807</v>
      </c>
      <c r="H557" s="815" t="s">
        <v>808</v>
      </c>
      <c r="I557" s="878" t="s">
        <v>809</v>
      </c>
      <c r="J557" t="s">
        <v>810</v>
      </c>
      <c r="K557" s="1267" t="s">
        <v>792</v>
      </c>
      <c r="L557" s="1305" t="s">
        <v>474</v>
      </c>
      <c r="M557" s="1252" t="s">
        <v>793</v>
      </c>
      <c r="N557" s="1305" t="s">
        <v>483</v>
      </c>
      <c r="O557" s="1252" t="s">
        <v>794</v>
      </c>
      <c r="P557" s="1305" t="s">
        <v>480</v>
      </c>
      <c r="Q557" s="2394"/>
      <c r="R557" s="2397"/>
      <c r="S557" s="2397"/>
      <c r="T557" s="2398"/>
      <c r="U557" s="1226"/>
      <c r="V557" s="1226"/>
      <c r="W557" s="2444"/>
      <c r="X557" s="747"/>
      <c r="Y557" s="747"/>
      <c r="Z557" s="747"/>
      <c r="AA557" s="747"/>
      <c r="AB557" s="747"/>
      <c r="AC557" s="747"/>
      <c r="AD557" s="747"/>
      <c r="AE557" s="747"/>
      <c r="AF557" s="747"/>
      <c r="AG557" s="747"/>
      <c r="AH557" s="747"/>
      <c r="AI557" s="747"/>
      <c r="AJ557" s="747"/>
      <c r="AK557" s="747"/>
      <c r="AL557" s="747"/>
      <c r="AM557" s="747"/>
      <c r="AN557" s="747"/>
      <c r="AO557" s="747"/>
      <c r="AP557" s="747"/>
      <c r="AQ557" s="747"/>
    </row>
    <row r="558" spans="1:43">
      <c r="A558" s="108"/>
      <c r="B558" t="s">
        <v>709</v>
      </c>
      <c r="C558" t="s">
        <v>885</v>
      </c>
      <c r="D558" s="27">
        <v>0.5</v>
      </c>
      <c r="E558" s="133">
        <v>44425</v>
      </c>
      <c r="F558">
        <v>0.87</v>
      </c>
      <c r="G558">
        <v>0.87</v>
      </c>
      <c r="H558" s="24">
        <v>1.9380000000000002</v>
      </c>
      <c r="I558" s="71">
        <v>0.51203106580680935</v>
      </c>
      <c r="J558">
        <f t="shared" si="53"/>
        <v>15.859650232300114</v>
      </c>
      <c r="K558" s="483">
        <f>AVERAGE(G558:G559)</f>
        <v>0.87</v>
      </c>
      <c r="L558" s="1308">
        <f t="shared" si="52"/>
        <v>62.009126939259964</v>
      </c>
      <c r="M558" s="166">
        <f>AVERAGE(H558:H559)</f>
        <v>2.3265714285714285</v>
      </c>
      <c r="N558" s="594">
        <f t="shared" si="54"/>
        <v>38.85281843167958</v>
      </c>
      <c r="O558">
        <f>AVERAGE(J558:J559)</f>
        <v>14.868422092781358</v>
      </c>
      <c r="P558" s="594">
        <f t="shared" si="55"/>
        <v>43.092171440643874</v>
      </c>
      <c r="Q558" s="2389">
        <f t="shared" si="51"/>
        <v>47.984705603861137</v>
      </c>
      <c r="T558" s="2393"/>
    </row>
    <row r="559" spans="1:43" ht="16.2" thickBot="1">
      <c r="A559" s="1291"/>
      <c r="B559" s="809" t="s">
        <v>709</v>
      </c>
      <c r="C559" s="809" t="s">
        <v>885</v>
      </c>
      <c r="D559" s="1292">
        <v>0.75</v>
      </c>
      <c r="E559" s="1293">
        <v>44425</v>
      </c>
      <c r="F559" s="809"/>
      <c r="G559" s="809"/>
      <c r="H559" s="1294">
        <v>2.7151428571428573</v>
      </c>
      <c r="I559" s="1295">
        <v>0.44802718258095825</v>
      </c>
      <c r="J559" s="809">
        <f t="shared" si="53"/>
        <v>13.877193953262601</v>
      </c>
      <c r="K559" s="1323"/>
      <c r="L559" s="1318"/>
      <c r="M559" s="809"/>
      <c r="N559" s="1320"/>
      <c r="O559" s="809"/>
      <c r="P559" s="1320"/>
      <c r="Q559" s="2399"/>
      <c r="R559" s="1320"/>
      <c r="S559" s="1320"/>
      <c r="T559" s="2400"/>
    </row>
    <row r="560" spans="1:43">
      <c r="A560" s="972" t="s">
        <v>889</v>
      </c>
      <c r="B560" s="591"/>
      <c r="C560" s="946"/>
      <c r="D560" s="947"/>
      <c r="E560" s="591"/>
      <c r="F560" s="946"/>
      <c r="G560" s="946"/>
      <c r="H560" s="946"/>
      <c r="I560" s="948"/>
      <c r="J560" s="591"/>
      <c r="K560" s="1279"/>
      <c r="L560" s="1100"/>
      <c r="M560" s="946"/>
      <c r="N560" s="1100"/>
      <c r="O560" s="591"/>
      <c r="P560" s="1317"/>
      <c r="Q560" s="2403"/>
      <c r="R560" s="1106"/>
      <c r="S560" s="1112"/>
      <c r="T560" s="2396"/>
      <c r="U560" s="2432"/>
    </row>
    <row r="561" spans="1:29" s="1257" customFormat="1" ht="43.2">
      <c r="A561" s="1260" t="s">
        <v>784</v>
      </c>
      <c r="B561" s="1257" t="s">
        <v>20</v>
      </c>
      <c r="C561" s="1257" t="s">
        <v>701</v>
      </c>
      <c r="D561" s="1257" t="s">
        <v>785</v>
      </c>
      <c r="E561" s="1257" t="s">
        <v>786</v>
      </c>
      <c r="F561" s="1257" t="s">
        <v>787</v>
      </c>
      <c r="G561" s="1257" t="s">
        <v>788</v>
      </c>
      <c r="H561" s="1257" t="s">
        <v>789</v>
      </c>
      <c r="I561" s="1257" t="s">
        <v>790</v>
      </c>
      <c r="J561" s="1257" t="s">
        <v>791</v>
      </c>
      <c r="K561" s="1267" t="s">
        <v>792</v>
      </c>
      <c r="L561" s="1305" t="s">
        <v>474</v>
      </c>
      <c r="M561" s="1252" t="s">
        <v>793</v>
      </c>
      <c r="N561" s="1305" t="s">
        <v>483</v>
      </c>
      <c r="O561" s="1252" t="s">
        <v>794</v>
      </c>
      <c r="P561" s="1305" t="s">
        <v>480</v>
      </c>
      <c r="Q561" s="2385" t="s">
        <v>795</v>
      </c>
      <c r="R561" s="2386" t="s">
        <v>796</v>
      </c>
      <c r="S561" s="2387" t="s">
        <v>797</v>
      </c>
      <c r="T561" s="2388" t="s">
        <v>798</v>
      </c>
      <c r="U561" s="2434"/>
      <c r="V561" s="2434"/>
      <c r="W561" s="2449"/>
      <c r="X561" s="1258" t="s">
        <v>784</v>
      </c>
      <c r="Y561" s="1258" t="s">
        <v>20</v>
      </c>
      <c r="Z561" s="1258" t="s">
        <v>701</v>
      </c>
      <c r="AA561" s="1258" t="s">
        <v>1005</v>
      </c>
      <c r="AB561" s="1257" t="s">
        <v>1006</v>
      </c>
      <c r="AC561" s="1259" t="s">
        <v>798</v>
      </c>
    </row>
    <row r="562" spans="1:29">
      <c r="A562" s="884" t="s">
        <v>114</v>
      </c>
      <c r="B562" t="s">
        <v>709</v>
      </c>
      <c r="C562" t="s">
        <v>115</v>
      </c>
      <c r="D562" s="173">
        <v>0.5</v>
      </c>
      <c r="E562" s="445">
        <v>43003</v>
      </c>
      <c r="F562" s="173">
        <v>12.2</v>
      </c>
      <c r="G562">
        <v>4.9000000000000004</v>
      </c>
      <c r="H562" s="166">
        <v>3.6840012658227832</v>
      </c>
      <c r="I562" s="1263">
        <v>0.35175409240247146</v>
      </c>
      <c r="J562">
        <v>10.895231258074151</v>
      </c>
      <c r="K562" s="1285">
        <v>4.8999999999999995</v>
      </c>
      <c r="L562" s="1306">
        <v>37.072182507721543</v>
      </c>
      <c r="M562" s="882">
        <v>2.0252113924050623</v>
      </c>
      <c r="N562" s="1306">
        <v>37.491914199618904</v>
      </c>
      <c r="O562" s="882">
        <v>20.15596112591836</v>
      </c>
      <c r="P562" s="1306">
        <v>47.481721731148447</v>
      </c>
      <c r="Q562" s="2389">
        <f t="shared" si="51"/>
        <v>40.681939479496293</v>
      </c>
      <c r="R562" s="1309">
        <f>AVERAGE(Q562:Q622)</f>
        <v>40.340523544106311</v>
      </c>
      <c r="S562" s="594" t="s">
        <v>374</v>
      </c>
      <c r="T562" s="2393" t="str">
        <f>IF(_xlfn.NUMBERVALUE(R562), IF(R562&lt;50, "Acceptable; Ongoing Protection is Required", "Unacceptable; Immediate Restoration is Required"), " ")</f>
        <v>Acceptable; Ongoing Protection is Required</v>
      </c>
    </row>
    <row r="563" spans="1:29">
      <c r="A563" s="884" t="s">
        <v>114</v>
      </c>
      <c r="B563" t="s">
        <v>709</v>
      </c>
      <c r="C563" t="s">
        <v>115</v>
      </c>
      <c r="D563" s="173">
        <v>1</v>
      </c>
      <c r="E563" s="445">
        <v>43003</v>
      </c>
      <c r="F563" s="173">
        <v>12.2</v>
      </c>
      <c r="G563">
        <v>4.9000000000000004</v>
      </c>
      <c r="I563" s="108"/>
      <c r="J563" t="s">
        <v>803</v>
      </c>
      <c r="K563" s="483"/>
      <c r="L563" s="1309" t="s">
        <v>803</v>
      </c>
      <c r="M563" s="788"/>
      <c r="N563" s="1309" t="s">
        <v>803</v>
      </c>
      <c r="O563" s="788"/>
      <c r="P563" s="1309" t="s">
        <v>803</v>
      </c>
      <c r="Q563" s="2389"/>
      <c r="R563" s="1309"/>
      <c r="T563" s="2402" t="s">
        <v>803</v>
      </c>
    </row>
    <row r="564" spans="1:29">
      <c r="A564" s="884" t="s">
        <v>114</v>
      </c>
      <c r="B564" t="s">
        <v>709</v>
      </c>
      <c r="C564" t="s">
        <v>115</v>
      </c>
      <c r="D564" s="173">
        <v>2</v>
      </c>
      <c r="E564" s="445">
        <v>43003</v>
      </c>
      <c r="F564" s="173">
        <v>12.2</v>
      </c>
      <c r="G564">
        <v>4.9000000000000004</v>
      </c>
      <c r="I564" s="108"/>
      <c r="J564" t="s">
        <v>803</v>
      </c>
      <c r="K564" s="483"/>
      <c r="L564" s="1309" t="s">
        <v>803</v>
      </c>
      <c r="M564" s="788"/>
      <c r="N564" s="1309" t="s">
        <v>803</v>
      </c>
      <c r="O564" s="788"/>
      <c r="P564" s="1309" t="s">
        <v>803</v>
      </c>
      <c r="Q564" s="2389"/>
      <c r="R564" s="1309"/>
      <c r="T564" s="2402" t="s">
        <v>803</v>
      </c>
    </row>
    <row r="565" spans="1:29">
      <c r="A565" s="884" t="s">
        <v>114</v>
      </c>
      <c r="B565" t="s">
        <v>709</v>
      </c>
      <c r="C565" t="s">
        <v>115</v>
      </c>
      <c r="D565" s="173">
        <v>3</v>
      </c>
      <c r="E565" s="445">
        <v>43003</v>
      </c>
      <c r="F565" s="173">
        <v>12.2</v>
      </c>
      <c r="G565">
        <v>4.9000000000000004</v>
      </c>
      <c r="H565" s="166">
        <v>2.7187607594936694</v>
      </c>
      <c r="I565" s="1263">
        <v>0.38692950164271867</v>
      </c>
      <c r="J565">
        <v>11.984754383881569</v>
      </c>
      <c r="K565" s="483"/>
      <c r="L565" s="1309" t="s">
        <v>803</v>
      </c>
      <c r="M565" s="788"/>
      <c r="N565" s="1309" t="s">
        <v>803</v>
      </c>
      <c r="O565" s="788"/>
      <c r="P565" s="1309" t="s">
        <v>803</v>
      </c>
      <c r="Q565" s="2389"/>
      <c r="R565" s="1309"/>
      <c r="T565" s="2402" t="s">
        <v>803</v>
      </c>
    </row>
    <row r="566" spans="1:29">
      <c r="A566" s="884" t="s">
        <v>114</v>
      </c>
      <c r="B566" t="s">
        <v>709</v>
      </c>
      <c r="C566" t="s">
        <v>115</v>
      </c>
      <c r="D566" s="173">
        <v>4</v>
      </c>
      <c r="E566" s="445">
        <v>43003</v>
      </c>
      <c r="F566" s="173">
        <v>12.2</v>
      </c>
      <c r="G566">
        <v>4.9000000000000004</v>
      </c>
      <c r="I566" s="108"/>
      <c r="J566" t="s">
        <v>803</v>
      </c>
      <c r="K566" s="483"/>
      <c r="L566" s="1309" t="s">
        <v>803</v>
      </c>
      <c r="M566" s="788"/>
      <c r="N566" s="1309" t="s">
        <v>803</v>
      </c>
      <c r="O566" s="788"/>
      <c r="P566" s="1309" t="s">
        <v>803</v>
      </c>
      <c r="Q566" s="2389"/>
      <c r="R566" s="1309"/>
      <c r="T566" s="2402" t="s">
        <v>803</v>
      </c>
    </row>
    <row r="567" spans="1:29">
      <c r="A567" s="884" t="s">
        <v>114</v>
      </c>
      <c r="B567" t="s">
        <v>709</v>
      </c>
      <c r="C567" t="s">
        <v>115</v>
      </c>
      <c r="D567" s="173">
        <v>5</v>
      </c>
      <c r="E567" s="445">
        <v>43003</v>
      </c>
      <c r="F567" s="173">
        <v>12.2</v>
      </c>
      <c r="G567">
        <v>4.9000000000000004</v>
      </c>
      <c r="I567" s="108"/>
      <c r="J567" t="s">
        <v>803</v>
      </c>
      <c r="K567" s="483"/>
      <c r="L567" s="1309" t="s">
        <v>803</v>
      </c>
      <c r="M567" s="788"/>
      <c r="N567" s="1309" t="s">
        <v>803</v>
      </c>
      <c r="O567" s="788"/>
      <c r="P567" s="1309" t="s">
        <v>803</v>
      </c>
      <c r="Q567" s="2389"/>
      <c r="R567" s="1309"/>
      <c r="T567" s="2402" t="s">
        <v>803</v>
      </c>
    </row>
    <row r="568" spans="1:29">
      <c r="A568" s="884" t="s">
        <v>114</v>
      </c>
      <c r="B568" t="s">
        <v>709</v>
      </c>
      <c r="C568" t="s">
        <v>115</v>
      </c>
      <c r="D568" s="173">
        <v>6</v>
      </c>
      <c r="E568" s="445">
        <v>43003</v>
      </c>
      <c r="F568" s="173">
        <v>12.2</v>
      </c>
      <c r="G568">
        <v>4.9000000000000004</v>
      </c>
      <c r="I568" s="108"/>
      <c r="J568" t="s">
        <v>803</v>
      </c>
      <c r="K568" s="483"/>
      <c r="L568" s="1309" t="s">
        <v>803</v>
      </c>
      <c r="M568" s="788"/>
      <c r="N568" s="1309" t="s">
        <v>803</v>
      </c>
      <c r="O568" s="788"/>
      <c r="P568" s="1309" t="s">
        <v>803</v>
      </c>
      <c r="Q568" s="2389"/>
      <c r="R568" s="1309"/>
      <c r="T568" s="2402" t="s">
        <v>803</v>
      </c>
    </row>
    <row r="569" spans="1:29">
      <c r="A569" s="884" t="s">
        <v>114</v>
      </c>
      <c r="B569" t="s">
        <v>709</v>
      </c>
      <c r="C569" t="s">
        <v>115</v>
      </c>
      <c r="D569" s="173">
        <v>7</v>
      </c>
      <c r="E569" s="445">
        <v>43003</v>
      </c>
      <c r="F569" s="173">
        <v>12.2</v>
      </c>
      <c r="G569">
        <v>4.9000000000000004</v>
      </c>
      <c r="I569" s="108"/>
      <c r="J569" t="s">
        <v>803</v>
      </c>
      <c r="K569" s="483"/>
      <c r="L569" s="1309" t="s">
        <v>803</v>
      </c>
      <c r="M569" s="788"/>
      <c r="N569" s="1309" t="s">
        <v>803</v>
      </c>
      <c r="O569" s="788"/>
      <c r="P569" s="1309" t="s">
        <v>803</v>
      </c>
      <c r="Q569" s="2389"/>
      <c r="R569" s="1309"/>
      <c r="T569" s="2402" t="s">
        <v>803</v>
      </c>
    </row>
    <row r="570" spans="1:29">
      <c r="A570" s="884" t="s">
        <v>114</v>
      </c>
      <c r="B570" t="s">
        <v>709</v>
      </c>
      <c r="C570" t="s">
        <v>115</v>
      </c>
      <c r="D570" s="173">
        <v>8</v>
      </c>
      <c r="E570" s="445">
        <v>43003</v>
      </c>
      <c r="F570" s="173">
        <v>12.2</v>
      </c>
      <c r="G570">
        <v>4.9000000000000004</v>
      </c>
      <c r="I570" s="108"/>
      <c r="J570" t="s">
        <v>803</v>
      </c>
      <c r="K570" s="483"/>
      <c r="L570" s="1309" t="s">
        <v>803</v>
      </c>
      <c r="M570" s="788"/>
      <c r="N570" s="1309" t="s">
        <v>803</v>
      </c>
      <c r="O570" s="788"/>
      <c r="P570" s="1309" t="s">
        <v>803</v>
      </c>
      <c r="Q570" s="2389"/>
      <c r="R570" s="1309"/>
      <c r="T570" s="2402" t="s">
        <v>803</v>
      </c>
    </row>
    <row r="571" spans="1:29">
      <c r="A571" s="884" t="s">
        <v>114</v>
      </c>
      <c r="B571" t="s">
        <v>709</v>
      </c>
      <c r="C571" t="s">
        <v>115</v>
      </c>
      <c r="D571" s="173">
        <v>9</v>
      </c>
      <c r="E571" s="445">
        <v>43003</v>
      </c>
      <c r="F571" s="173">
        <v>12.2</v>
      </c>
      <c r="G571">
        <v>4.9000000000000004</v>
      </c>
      <c r="H571" s="166">
        <v>1.6730835443037975</v>
      </c>
      <c r="I571" s="1263">
        <v>0.49245572936346005</v>
      </c>
      <c r="J571">
        <v>15.253323761303811</v>
      </c>
      <c r="K571" s="483"/>
      <c r="L571" s="1309" t="s">
        <v>803</v>
      </c>
      <c r="M571" s="788"/>
      <c r="N571" s="1309" t="s">
        <v>803</v>
      </c>
      <c r="O571" s="788"/>
      <c r="P571" s="1309" t="s">
        <v>803</v>
      </c>
      <c r="Q571" s="2389"/>
      <c r="R571" s="1309"/>
      <c r="T571" s="2402" t="s">
        <v>803</v>
      </c>
    </row>
    <row r="572" spans="1:29">
      <c r="A572" s="884" t="s">
        <v>114</v>
      </c>
      <c r="B572" t="s">
        <v>709</v>
      </c>
      <c r="C572" t="s">
        <v>115</v>
      </c>
      <c r="D572" s="173">
        <v>11</v>
      </c>
      <c r="E572" s="445">
        <v>43003</v>
      </c>
      <c r="F572" s="173">
        <v>12.2</v>
      </c>
      <c r="G572">
        <v>4.9000000000000004</v>
      </c>
      <c r="H572" s="933">
        <v>2.5000000000000001E-2</v>
      </c>
      <c r="I572" s="1263">
        <v>1.3718129754120849</v>
      </c>
      <c r="J572">
        <v>42.490535100413915</v>
      </c>
      <c r="K572" s="483"/>
      <c r="L572" s="1309" t="s">
        <v>803</v>
      </c>
      <c r="M572" s="788"/>
      <c r="N572" s="1309" t="s">
        <v>803</v>
      </c>
      <c r="O572" s="788"/>
      <c r="P572" s="1309" t="s">
        <v>803</v>
      </c>
      <c r="Q572" s="2389"/>
      <c r="R572" s="1309"/>
      <c r="T572" s="2402" t="s">
        <v>803</v>
      </c>
    </row>
    <row r="573" spans="1:29">
      <c r="A573" s="884"/>
      <c r="D573" s="173"/>
      <c r="E573" s="445"/>
      <c r="F573" s="173"/>
      <c r="H573" s="933"/>
      <c r="I573" s="1263"/>
      <c r="K573" s="483"/>
      <c r="L573" s="1309"/>
      <c r="M573" s="788"/>
      <c r="N573" s="1309"/>
      <c r="O573" s="788"/>
      <c r="P573" s="1309"/>
      <c r="Q573" s="2389"/>
      <c r="R573" s="1309"/>
      <c r="T573" s="2402"/>
    </row>
    <row r="574" spans="1:29">
      <c r="A574" s="884" t="s">
        <v>114</v>
      </c>
      <c r="B574" t="s">
        <v>368</v>
      </c>
      <c r="C574" s="27" t="s">
        <v>115</v>
      </c>
      <c r="D574" s="27">
        <v>0.5</v>
      </c>
      <c r="E574" s="47">
        <v>43354</v>
      </c>
      <c r="F574" s="27">
        <v>11.3</v>
      </c>
      <c r="G574" s="27">
        <v>4.96</v>
      </c>
      <c r="H574" s="27">
        <v>1.7</v>
      </c>
      <c r="I574" s="607">
        <v>0.48</v>
      </c>
      <c r="J574">
        <v>14.867519999999999</v>
      </c>
      <c r="K574" s="1285">
        <v>4.96</v>
      </c>
      <c r="L574" s="1306">
        <v>36.896598793878496</v>
      </c>
      <c r="M574" s="784">
        <v>1.0333333333333334</v>
      </c>
      <c r="N574" s="1306">
        <v>30.890700026357973</v>
      </c>
      <c r="O574" s="784">
        <v>20.546086666666667</v>
      </c>
      <c r="P574" s="1306">
        <v>47.758292297169149</v>
      </c>
      <c r="Q574" s="2389">
        <f t="shared" si="51"/>
        <v>38.515197039135209</v>
      </c>
      <c r="R574" s="1309"/>
      <c r="T574" s="2402" t="s">
        <v>803</v>
      </c>
    </row>
    <row r="575" spans="1:29">
      <c r="A575" s="884" t="s">
        <v>114</v>
      </c>
      <c r="B575" t="s">
        <v>368</v>
      </c>
      <c r="C575" s="27" t="s">
        <v>115</v>
      </c>
      <c r="D575" s="27">
        <v>1</v>
      </c>
      <c r="E575" s="47">
        <v>43354</v>
      </c>
      <c r="F575" s="27">
        <v>11.3</v>
      </c>
      <c r="G575" s="27">
        <v>4.96</v>
      </c>
      <c r="H575" s="27"/>
      <c r="I575" s="607"/>
      <c r="J575" t="s">
        <v>803</v>
      </c>
      <c r="K575" s="1285"/>
      <c r="L575" s="1306" t="s">
        <v>803</v>
      </c>
      <c r="M575" s="784"/>
      <c r="N575" s="1306" t="s">
        <v>803</v>
      </c>
      <c r="O575" s="784"/>
      <c r="P575" s="1306" t="s">
        <v>803</v>
      </c>
      <c r="Q575" s="2389"/>
      <c r="R575" s="1309"/>
      <c r="T575" s="2402" t="s">
        <v>803</v>
      </c>
    </row>
    <row r="576" spans="1:29">
      <c r="A576" s="884" t="s">
        <v>114</v>
      </c>
      <c r="B576" t="s">
        <v>368</v>
      </c>
      <c r="C576" s="27" t="s">
        <v>115</v>
      </c>
      <c r="D576" s="27">
        <v>2</v>
      </c>
      <c r="E576" s="47">
        <v>43354</v>
      </c>
      <c r="F576" s="27">
        <v>11.3</v>
      </c>
      <c r="G576" s="27">
        <v>4.96</v>
      </c>
      <c r="H576" s="27"/>
      <c r="I576" s="607"/>
      <c r="J576" t="s">
        <v>803</v>
      </c>
      <c r="K576" s="1285"/>
      <c r="L576" s="1306" t="s">
        <v>803</v>
      </c>
      <c r="M576" s="784"/>
      <c r="N576" s="1306" t="s">
        <v>803</v>
      </c>
      <c r="O576" s="784"/>
      <c r="P576" s="1306" t="s">
        <v>803</v>
      </c>
      <c r="Q576" s="2389"/>
      <c r="R576" s="1309"/>
      <c r="T576" s="2402" t="s">
        <v>803</v>
      </c>
    </row>
    <row r="577" spans="1:20">
      <c r="A577" s="884" t="s">
        <v>114</v>
      </c>
      <c r="B577" t="s">
        <v>368</v>
      </c>
      <c r="C577" s="27" t="s">
        <v>115</v>
      </c>
      <c r="D577" s="27">
        <v>3</v>
      </c>
      <c r="E577" s="47">
        <v>43354</v>
      </c>
      <c r="F577" s="27">
        <v>11.3</v>
      </c>
      <c r="G577" s="27">
        <v>4.96</v>
      </c>
      <c r="H577" s="27">
        <v>0.03</v>
      </c>
      <c r="I577" s="607">
        <v>0.48</v>
      </c>
      <c r="J577">
        <v>14.867519999999999</v>
      </c>
      <c r="K577" s="1285"/>
      <c r="L577" s="1306" t="s">
        <v>803</v>
      </c>
      <c r="M577" s="784"/>
      <c r="N577" s="1306" t="s">
        <v>803</v>
      </c>
      <c r="O577" s="784"/>
      <c r="P577" s="1306" t="s">
        <v>803</v>
      </c>
      <c r="Q577" s="2389"/>
      <c r="R577" s="1309"/>
      <c r="T577" s="2402" t="s">
        <v>803</v>
      </c>
    </row>
    <row r="578" spans="1:20">
      <c r="A578" s="884" t="s">
        <v>114</v>
      </c>
      <c r="B578" t="s">
        <v>368</v>
      </c>
      <c r="C578" s="27" t="s">
        <v>115</v>
      </c>
      <c r="D578" s="27">
        <v>4</v>
      </c>
      <c r="E578" s="47">
        <v>43354</v>
      </c>
      <c r="F578" s="27">
        <v>11.3</v>
      </c>
      <c r="G578" s="27">
        <v>4.96</v>
      </c>
      <c r="H578" s="27"/>
      <c r="I578" s="607"/>
      <c r="J578" t="s">
        <v>803</v>
      </c>
      <c r="K578" s="1285"/>
      <c r="L578" s="1308" t="s">
        <v>803</v>
      </c>
      <c r="M578" s="800"/>
      <c r="N578" s="1308" t="s">
        <v>803</v>
      </c>
      <c r="O578" s="800"/>
      <c r="P578" s="1308" t="s">
        <v>803</v>
      </c>
      <c r="Q578" s="2389"/>
      <c r="R578" s="1310"/>
      <c r="T578" s="2391" t="s">
        <v>803</v>
      </c>
    </row>
    <row r="579" spans="1:20">
      <c r="A579" s="884" t="s">
        <v>114</v>
      </c>
      <c r="B579" t="s">
        <v>368</v>
      </c>
      <c r="C579" s="27" t="s">
        <v>115</v>
      </c>
      <c r="D579" s="27">
        <v>5</v>
      </c>
      <c r="E579" s="47">
        <v>43354</v>
      </c>
      <c r="F579" s="27">
        <v>11.3</v>
      </c>
      <c r="G579" s="27">
        <v>4.96</v>
      </c>
      <c r="H579" s="27"/>
      <c r="I579" s="607"/>
      <c r="J579" t="s">
        <v>803</v>
      </c>
      <c r="K579" s="1285"/>
      <c r="L579" s="1312" t="s">
        <v>803</v>
      </c>
      <c r="M579" s="906"/>
      <c r="N579" s="1312" t="s">
        <v>803</v>
      </c>
      <c r="O579" s="906"/>
      <c r="P579" s="1312" t="s">
        <v>803</v>
      </c>
      <c r="Q579" s="2389"/>
      <c r="R579" s="1648"/>
      <c r="T579" s="2390" t="s">
        <v>803</v>
      </c>
    </row>
    <row r="580" spans="1:20">
      <c r="A580" s="884" t="s">
        <v>114</v>
      </c>
      <c r="B580" t="s">
        <v>368</v>
      </c>
      <c r="C580" s="27" t="s">
        <v>115</v>
      </c>
      <c r="D580" s="27">
        <v>6</v>
      </c>
      <c r="E580" s="47">
        <v>43354</v>
      </c>
      <c r="F580" s="27">
        <v>11.3</v>
      </c>
      <c r="G580" s="27">
        <v>4.96</v>
      </c>
      <c r="H580" s="27"/>
      <c r="I580" s="607"/>
      <c r="J580" t="s">
        <v>803</v>
      </c>
      <c r="K580" s="1285"/>
      <c r="L580" s="1306" t="s">
        <v>803</v>
      </c>
      <c r="M580" s="784"/>
      <c r="N580" s="1306" t="s">
        <v>803</v>
      </c>
      <c r="O580" s="784"/>
      <c r="P580" s="1306" t="s">
        <v>803</v>
      </c>
      <c r="Q580" s="2389"/>
      <c r="R580" s="1309"/>
      <c r="T580" s="2402" t="s">
        <v>803</v>
      </c>
    </row>
    <row r="581" spans="1:20">
      <c r="A581" s="884" t="s">
        <v>114</v>
      </c>
      <c r="B581" t="s">
        <v>368</v>
      </c>
      <c r="C581" s="27" t="s">
        <v>115</v>
      </c>
      <c r="D581" s="27">
        <v>7</v>
      </c>
      <c r="E581" s="47">
        <v>43354</v>
      </c>
      <c r="F581" s="27">
        <v>11.3</v>
      </c>
      <c r="G581" s="27">
        <v>4.96</v>
      </c>
      <c r="H581" s="27"/>
      <c r="I581" s="607"/>
      <c r="J581" t="s">
        <v>803</v>
      </c>
      <c r="K581" s="1285"/>
      <c r="L581" s="1306" t="s">
        <v>803</v>
      </c>
      <c r="M581" s="784"/>
      <c r="N581" s="1306" t="s">
        <v>803</v>
      </c>
      <c r="O581" s="784"/>
      <c r="P581" s="1306" t="s">
        <v>803</v>
      </c>
      <c r="Q581" s="2389"/>
      <c r="R581" s="1309"/>
      <c r="T581" s="2402" t="s">
        <v>803</v>
      </c>
    </row>
    <row r="582" spans="1:20">
      <c r="A582" s="884" t="s">
        <v>114</v>
      </c>
      <c r="B582" t="s">
        <v>368</v>
      </c>
      <c r="C582" s="27" t="s">
        <v>115</v>
      </c>
      <c r="D582" s="27">
        <v>7.5</v>
      </c>
      <c r="E582" s="47">
        <v>43354</v>
      </c>
      <c r="F582" s="27">
        <v>11.3</v>
      </c>
      <c r="G582" s="27">
        <v>4.96</v>
      </c>
      <c r="H582" s="27">
        <v>1.37</v>
      </c>
      <c r="I582" s="607">
        <v>1.03</v>
      </c>
      <c r="J582">
        <v>31.903220000000001</v>
      </c>
      <c r="K582" s="1285"/>
      <c r="L582" s="1308" t="s">
        <v>803</v>
      </c>
      <c r="M582" s="800"/>
      <c r="N582" s="1308" t="s">
        <v>803</v>
      </c>
      <c r="O582" s="800"/>
      <c r="P582" s="1308" t="s">
        <v>803</v>
      </c>
      <c r="Q582" s="2389"/>
      <c r="R582" s="1310"/>
      <c r="T582" s="2391" t="s">
        <v>803</v>
      </c>
    </row>
    <row r="583" spans="1:20">
      <c r="A583" s="884"/>
      <c r="C583" s="27"/>
      <c r="D583" s="27"/>
      <c r="E583" s="27"/>
      <c r="F583" s="47"/>
      <c r="G583" s="173"/>
      <c r="H583" s="173"/>
      <c r="I583" s="27"/>
      <c r="J583" s="27"/>
      <c r="K583" s="528"/>
      <c r="L583" s="1106"/>
      <c r="M583" s="607"/>
      <c r="O583" s="592"/>
      <c r="P583" s="593"/>
      <c r="Q583" s="2389"/>
      <c r="S583" s="2392"/>
      <c r="T583" s="2393"/>
    </row>
    <row r="584" spans="1:20" ht="31.2">
      <c r="A584" s="976" t="s">
        <v>804</v>
      </c>
      <c r="B584" s="591" t="s">
        <v>20</v>
      </c>
      <c r="C584" s="591" t="s">
        <v>701</v>
      </c>
      <c r="D584" s="946" t="s">
        <v>805</v>
      </c>
      <c r="E584" s="947" t="s">
        <v>786</v>
      </c>
      <c r="F584" s="946" t="s">
        <v>806</v>
      </c>
      <c r="G584" s="946" t="s">
        <v>807</v>
      </c>
      <c r="H584" s="591" t="s">
        <v>808</v>
      </c>
      <c r="I584" s="371" t="s">
        <v>809</v>
      </c>
      <c r="J584" t="s">
        <v>810</v>
      </c>
      <c r="K584" s="1267" t="s">
        <v>792</v>
      </c>
      <c r="L584" s="1305" t="s">
        <v>474</v>
      </c>
      <c r="M584" s="1252" t="s">
        <v>793</v>
      </c>
      <c r="N584" s="1305" t="s">
        <v>483</v>
      </c>
      <c r="O584" s="1252" t="s">
        <v>794</v>
      </c>
      <c r="P584" s="1305" t="s">
        <v>480</v>
      </c>
      <c r="Q584" s="2394"/>
      <c r="T584" s="2393"/>
    </row>
    <row r="585" spans="1:20">
      <c r="A585" s="108">
        <v>133</v>
      </c>
      <c r="B585" t="s">
        <v>709</v>
      </c>
      <c r="C585" t="s">
        <v>890</v>
      </c>
      <c r="D585" s="18">
        <v>0.5</v>
      </c>
      <c r="E585" s="55">
        <v>43719</v>
      </c>
      <c r="F585" s="165">
        <v>11.5</v>
      </c>
      <c r="G585" s="166">
        <v>3.6</v>
      </c>
      <c r="H585" s="24">
        <v>2.9214159493670881</v>
      </c>
      <c r="I585" s="24">
        <v>0.43542639955657608</v>
      </c>
      <c r="J585">
        <f t="shared" ref="J585:J622" si="56">IF(AND(I585&gt;0),  I585*30.974," ")</f>
        <v>13.486897299865388</v>
      </c>
      <c r="K585" s="745">
        <f>AVERAGE(G585:G595)</f>
        <v>3.6</v>
      </c>
      <c r="L585" s="594">
        <f t="shared" ref="L585:L645" si="57">10*(6-(LN(K585)/LN(2)))</f>
        <v>41.520030934450496</v>
      </c>
      <c r="M585" s="166">
        <f>AVERAGE(H585:H595)</f>
        <v>1.3664310759493672</v>
      </c>
      <c r="N585" s="594">
        <f t="shared" ref="N585:N645" si="58">10*(6-((2.04-0.68*LN(M585))/LN(2)))</f>
        <v>33.631827463445397</v>
      </c>
      <c r="O585">
        <f>AVERAGE(J585:J595)</f>
        <v>19.106437841475969</v>
      </c>
      <c r="P585" s="594">
        <f t="shared" ref="P585:P645" si="59">10*(6-(LN(48/O585)/LN(2)))</f>
        <v>46.710244249426303</v>
      </c>
      <c r="Q585" s="2389">
        <f t="shared" si="51"/>
        <v>40.62070088244073</v>
      </c>
      <c r="T585" s="2393"/>
    </row>
    <row r="586" spans="1:20">
      <c r="A586" s="108"/>
      <c r="B586" t="s">
        <v>709</v>
      </c>
      <c r="C586" t="s">
        <v>890</v>
      </c>
      <c r="D586" s="18">
        <v>1</v>
      </c>
      <c r="E586" s="55">
        <v>43719</v>
      </c>
      <c r="F586" s="165"/>
      <c r="G586" s="166"/>
      <c r="H586" s="27" t="s">
        <v>811</v>
      </c>
      <c r="I586" s="27" t="s">
        <v>811</v>
      </c>
      <c r="K586" s="483"/>
      <c r="Q586" s="2389"/>
      <c r="T586" s="2393"/>
    </row>
    <row r="587" spans="1:20">
      <c r="A587" s="108"/>
      <c r="B587" t="s">
        <v>709</v>
      </c>
      <c r="C587" t="s">
        <v>890</v>
      </c>
      <c r="D587" s="18">
        <v>2</v>
      </c>
      <c r="E587" s="55">
        <v>43719</v>
      </c>
      <c r="F587" s="165"/>
      <c r="G587" s="166"/>
      <c r="H587" s="27" t="s">
        <v>811</v>
      </c>
      <c r="I587" s="27" t="s">
        <v>811</v>
      </c>
      <c r="K587" s="483"/>
      <c r="Q587" s="2389"/>
      <c r="T587" s="2393"/>
    </row>
    <row r="588" spans="1:20">
      <c r="A588" s="108"/>
      <c r="B588" t="s">
        <v>709</v>
      </c>
      <c r="C588" t="s">
        <v>890</v>
      </c>
      <c r="D588" s="18">
        <v>3</v>
      </c>
      <c r="E588" s="55">
        <v>43719</v>
      </c>
      <c r="F588" s="165"/>
      <c r="G588" s="166"/>
      <c r="H588" s="24">
        <v>2.4943083544303795</v>
      </c>
      <c r="I588" s="24">
        <v>0.58056853274210152</v>
      </c>
      <c r="J588">
        <f t="shared" si="56"/>
        <v>17.982529733153854</v>
      </c>
      <c r="K588" s="483"/>
      <c r="Q588" s="2389"/>
      <c r="T588" s="2393"/>
    </row>
    <row r="589" spans="1:20">
      <c r="A589" s="108"/>
      <c r="B589" t="s">
        <v>709</v>
      </c>
      <c r="C589" t="s">
        <v>890</v>
      </c>
      <c r="D589" s="18">
        <v>4</v>
      </c>
      <c r="E589" s="55">
        <v>43719</v>
      </c>
      <c r="F589" s="165"/>
      <c r="G589" s="166"/>
      <c r="H589" s="27" t="s">
        <v>811</v>
      </c>
      <c r="I589" s="27" t="s">
        <v>811</v>
      </c>
      <c r="K589" s="483"/>
      <c r="Q589" s="2389"/>
      <c r="T589" s="2393"/>
    </row>
    <row r="590" spans="1:20">
      <c r="A590" s="108"/>
      <c r="B590" t="s">
        <v>709</v>
      </c>
      <c r="C590" t="s">
        <v>890</v>
      </c>
      <c r="D590" s="18">
        <v>5</v>
      </c>
      <c r="E590" s="55">
        <v>43719</v>
      </c>
      <c r="F590" s="165"/>
      <c r="G590" s="166"/>
      <c r="H590" s="27" t="s">
        <v>811</v>
      </c>
      <c r="I590" s="27" t="s">
        <v>811</v>
      </c>
      <c r="K590" s="483"/>
      <c r="Q590" s="2389"/>
      <c r="T590" s="2393"/>
    </row>
    <row r="591" spans="1:20">
      <c r="A591" s="108"/>
      <c r="B591" t="s">
        <v>709</v>
      </c>
      <c r="C591" t="s">
        <v>890</v>
      </c>
      <c r="D591" s="18">
        <v>6</v>
      </c>
      <c r="E591" s="55">
        <v>43719</v>
      </c>
      <c r="F591" s="165"/>
      <c r="G591" s="166"/>
      <c r="H591" s="27" t="s">
        <v>811</v>
      </c>
      <c r="I591" s="27" t="s">
        <v>811</v>
      </c>
      <c r="K591" s="483"/>
      <c r="Q591" s="2389"/>
      <c r="T591" s="2393"/>
    </row>
    <row r="592" spans="1:20">
      <c r="A592" s="108"/>
      <c r="B592" t="s">
        <v>709</v>
      </c>
      <c r="C592" t="s">
        <v>890</v>
      </c>
      <c r="D592" s="18">
        <v>7</v>
      </c>
      <c r="E592" s="55">
        <v>43719</v>
      </c>
      <c r="F592" s="165"/>
      <c r="G592" s="166"/>
      <c r="H592" s="27" t="s">
        <v>811</v>
      </c>
      <c r="I592" s="27" t="s">
        <v>811</v>
      </c>
      <c r="K592" s="483"/>
      <c r="Q592" s="2389"/>
      <c r="T592" s="2393"/>
    </row>
    <row r="593" spans="1:22">
      <c r="A593" s="108"/>
      <c r="B593" t="s">
        <v>709</v>
      </c>
      <c r="C593" t="s">
        <v>890</v>
      </c>
      <c r="D593" s="18">
        <v>7.75</v>
      </c>
      <c r="E593" s="55">
        <v>43719</v>
      </c>
      <c r="F593" s="165"/>
      <c r="G593" s="166"/>
      <c r="H593" s="27" t="s">
        <v>811</v>
      </c>
      <c r="I593" s="27" t="s">
        <v>811</v>
      </c>
      <c r="K593" s="483"/>
      <c r="Q593" s="2389"/>
      <c r="T593" s="2393"/>
    </row>
    <row r="594" spans="1:22">
      <c r="A594" s="108"/>
      <c r="B594" t="s">
        <v>709</v>
      </c>
      <c r="C594" t="s">
        <v>890</v>
      </c>
      <c r="D594" s="18">
        <v>9</v>
      </c>
      <c r="E594" s="55">
        <v>43719</v>
      </c>
      <c r="F594" s="165"/>
      <c r="G594" s="166"/>
      <c r="H594" s="24">
        <v>2.5000000000000001E-2</v>
      </c>
      <c r="I594" s="24">
        <v>0.72571066592762679</v>
      </c>
      <c r="J594">
        <f t="shared" si="56"/>
        <v>22.478162166442313</v>
      </c>
      <c r="K594" s="483"/>
      <c r="Q594" s="2389"/>
      <c r="T594" s="2393"/>
    </row>
    <row r="595" spans="1:22">
      <c r="A595" s="108"/>
      <c r="B595" t="s">
        <v>709</v>
      </c>
      <c r="C595" t="s">
        <v>890</v>
      </c>
      <c r="D595" s="18" t="s">
        <v>814</v>
      </c>
      <c r="E595" s="55">
        <v>43719</v>
      </c>
      <c r="F595" s="165"/>
      <c r="G595" s="166"/>
      <c r="H595" s="24">
        <v>2.5000000000000001E-2</v>
      </c>
      <c r="I595" s="24">
        <v>0.72571066592762679</v>
      </c>
      <c r="J595">
        <f t="shared" si="56"/>
        <v>22.478162166442313</v>
      </c>
      <c r="K595" s="483"/>
      <c r="Q595" s="2389"/>
      <c r="T595" s="2393"/>
    </row>
    <row r="596" spans="1:22">
      <c r="A596" s="976"/>
      <c r="B596" s="591"/>
      <c r="C596" s="591"/>
      <c r="D596" s="946"/>
      <c r="E596" s="947"/>
      <c r="F596" s="591"/>
      <c r="G596" s="946"/>
      <c r="H596" s="946"/>
      <c r="I596" s="946"/>
      <c r="J596" t="str">
        <f t="shared" si="56"/>
        <v xml:space="preserve"> </v>
      </c>
      <c r="K596" s="1281"/>
      <c r="M596" s="591"/>
      <c r="O596" s="591"/>
      <c r="Q596" s="2389"/>
      <c r="R596" s="1106"/>
      <c r="S596" s="1112"/>
      <c r="T596" s="2395"/>
      <c r="U596" s="1011"/>
      <c r="V596" s="2432"/>
    </row>
    <row r="597" spans="1:22" ht="31.2">
      <c r="B597" s="976" t="s">
        <v>20</v>
      </c>
      <c r="C597" s="591" t="s">
        <v>701</v>
      </c>
      <c r="D597" s="946" t="s">
        <v>805</v>
      </c>
      <c r="E597" s="947" t="s">
        <v>786</v>
      </c>
      <c r="F597" s="946" t="s">
        <v>806</v>
      </c>
      <c r="G597" s="946" t="s">
        <v>807</v>
      </c>
      <c r="H597" s="591" t="s">
        <v>808</v>
      </c>
      <c r="I597" s="371" t="s">
        <v>809</v>
      </c>
      <c r="J597" t="s">
        <v>810</v>
      </c>
      <c r="K597" s="1267" t="s">
        <v>792</v>
      </c>
      <c r="L597" s="1305" t="s">
        <v>474</v>
      </c>
      <c r="M597" s="1252" t="s">
        <v>793</v>
      </c>
      <c r="N597" s="1305" t="s">
        <v>483</v>
      </c>
      <c r="O597" s="1252" t="s">
        <v>794</v>
      </c>
      <c r="P597" s="1305" t="s">
        <v>480</v>
      </c>
      <c r="Q597" s="2394"/>
      <c r="T597" s="2393"/>
    </row>
    <row r="598" spans="1:22">
      <c r="B598" s="108" t="s">
        <v>709</v>
      </c>
      <c r="C598" t="s">
        <v>889</v>
      </c>
      <c r="D598">
        <v>0.5</v>
      </c>
      <c r="E598" s="55">
        <v>44082</v>
      </c>
      <c r="F598">
        <v>11.14</v>
      </c>
      <c r="G598">
        <v>5.86</v>
      </c>
      <c r="H598" s="371">
        <v>1.6053333333333335</v>
      </c>
      <c r="I598" s="24">
        <v>0.6186313202032796</v>
      </c>
      <c r="J598">
        <f t="shared" si="56"/>
        <v>19.161486511976381</v>
      </c>
      <c r="K598" s="483">
        <f>AVERAGE(G598:G609)</f>
        <v>5.86</v>
      </c>
      <c r="L598" s="594">
        <f t="shared" si="57"/>
        <v>34.490993353524772</v>
      </c>
      <c r="M598" s="166">
        <f>AVERAGE(H598:H609)</f>
        <v>4.0195833333333333</v>
      </c>
      <c r="N598" s="594">
        <f t="shared" si="58"/>
        <v>44.216933697850962</v>
      </c>
      <c r="O598">
        <f>AVERAGE(J598:J609)</f>
        <v>19.161486511976381</v>
      </c>
      <c r="P598" s="594">
        <f t="shared" si="59"/>
        <v>46.751750811415533</v>
      </c>
      <c r="Q598" s="2389">
        <f t="shared" si="51"/>
        <v>41.819892620930425</v>
      </c>
      <c r="T598" s="2393"/>
    </row>
    <row r="599" spans="1:22">
      <c r="B599" s="108" t="s">
        <v>709</v>
      </c>
      <c r="C599" t="s">
        <v>889</v>
      </c>
      <c r="D599">
        <v>1</v>
      </c>
      <c r="E599" s="55">
        <v>44082</v>
      </c>
      <c r="H599" s="24" t="s">
        <v>811</v>
      </c>
      <c r="I599" s="24" t="s">
        <v>811</v>
      </c>
      <c r="K599" s="483"/>
      <c r="Q599" s="2389"/>
      <c r="T599" s="2393"/>
    </row>
    <row r="600" spans="1:22">
      <c r="B600" s="108" t="s">
        <v>709</v>
      </c>
      <c r="C600" t="s">
        <v>889</v>
      </c>
      <c r="D600">
        <v>2</v>
      </c>
      <c r="E600" s="55">
        <v>44082</v>
      </c>
      <c r="H600" s="24" t="s">
        <v>811</v>
      </c>
      <c r="I600" s="24" t="s">
        <v>811</v>
      </c>
      <c r="K600" s="483"/>
      <c r="Q600" s="2389"/>
      <c r="T600" s="2393"/>
    </row>
    <row r="601" spans="1:22">
      <c r="B601" s="108" t="s">
        <v>709</v>
      </c>
      <c r="C601" t="s">
        <v>889</v>
      </c>
      <c r="D601">
        <v>3</v>
      </c>
      <c r="E601" s="55">
        <v>44082</v>
      </c>
      <c r="H601" s="371">
        <v>1.3533333333333333</v>
      </c>
      <c r="I601" s="68" t="s">
        <v>866</v>
      </c>
      <c r="K601" s="483"/>
      <c r="Q601" s="2389"/>
      <c r="T601" s="2393"/>
    </row>
    <row r="602" spans="1:22">
      <c r="B602" s="108" t="s">
        <v>709</v>
      </c>
      <c r="C602" t="s">
        <v>889</v>
      </c>
      <c r="D602">
        <v>4</v>
      </c>
      <c r="E602" s="55">
        <v>44082</v>
      </c>
      <c r="H602" s="24" t="s">
        <v>811</v>
      </c>
      <c r="I602" s="24" t="s">
        <v>811</v>
      </c>
      <c r="K602" s="483"/>
      <c r="Q602" s="2389"/>
      <c r="T602" s="2393"/>
    </row>
    <row r="603" spans="1:22">
      <c r="B603" s="108" t="s">
        <v>709</v>
      </c>
      <c r="C603" t="s">
        <v>889</v>
      </c>
      <c r="D603">
        <v>5</v>
      </c>
      <c r="E603" s="55">
        <v>44082</v>
      </c>
      <c r="H603" s="24" t="s">
        <v>811</v>
      </c>
      <c r="I603" s="24" t="s">
        <v>811</v>
      </c>
      <c r="K603" s="483"/>
      <c r="Q603" s="2389"/>
      <c r="T603" s="2393"/>
    </row>
    <row r="604" spans="1:22">
      <c r="B604" s="108" t="s">
        <v>709</v>
      </c>
      <c r="C604" t="s">
        <v>889</v>
      </c>
      <c r="D604">
        <v>6</v>
      </c>
      <c r="E604" s="55">
        <v>44082</v>
      </c>
      <c r="H604" s="24" t="s">
        <v>811</v>
      </c>
      <c r="I604" s="24" t="s">
        <v>811</v>
      </c>
      <c r="K604" s="483"/>
      <c r="Q604" s="2389"/>
      <c r="T604" s="2393"/>
    </row>
    <row r="605" spans="1:22">
      <c r="B605" s="108" t="s">
        <v>709</v>
      </c>
      <c r="C605" t="s">
        <v>889</v>
      </c>
      <c r="D605">
        <v>7</v>
      </c>
      <c r="E605" s="55">
        <v>44082</v>
      </c>
      <c r="H605" s="24" t="s">
        <v>811</v>
      </c>
      <c r="I605" s="24" t="s">
        <v>811</v>
      </c>
      <c r="K605" s="483"/>
      <c r="Q605" s="2389"/>
      <c r="T605" s="2393"/>
    </row>
    <row r="606" spans="1:22">
      <c r="B606" s="108" t="s">
        <v>709</v>
      </c>
      <c r="C606" t="s">
        <v>889</v>
      </c>
      <c r="D606">
        <v>8</v>
      </c>
      <c r="E606" s="55">
        <v>44082</v>
      </c>
      <c r="H606" s="24" t="s">
        <v>811</v>
      </c>
      <c r="I606" s="24" t="s">
        <v>811</v>
      </c>
      <c r="K606" s="483"/>
      <c r="Q606" s="2389"/>
      <c r="T606" s="2393"/>
    </row>
    <row r="607" spans="1:22">
      <c r="B607" s="108" t="s">
        <v>709</v>
      </c>
      <c r="C607" t="s">
        <v>889</v>
      </c>
      <c r="D607">
        <v>9</v>
      </c>
      <c r="E607" s="55">
        <v>44082</v>
      </c>
      <c r="H607" s="371">
        <v>13.094666666666669</v>
      </c>
      <c r="I607" s="68" t="s">
        <v>866</v>
      </c>
      <c r="K607" s="483"/>
      <c r="Q607" s="2389"/>
      <c r="T607" s="2393"/>
    </row>
    <row r="608" spans="1:22">
      <c r="B608" s="108" t="s">
        <v>709</v>
      </c>
      <c r="C608" t="s">
        <v>889</v>
      </c>
      <c r="D608">
        <v>10</v>
      </c>
      <c r="E608" s="55">
        <v>44082</v>
      </c>
      <c r="H608" s="24" t="s">
        <v>811</v>
      </c>
      <c r="I608" s="24" t="s">
        <v>811</v>
      </c>
      <c r="K608" s="483"/>
      <c r="Q608" s="2389"/>
      <c r="T608" s="2393"/>
    </row>
    <row r="609" spans="1:42">
      <c r="B609" s="108" t="s">
        <v>709</v>
      </c>
      <c r="C609" t="s">
        <v>889</v>
      </c>
      <c r="D609">
        <v>10.75</v>
      </c>
      <c r="E609" s="55">
        <v>44082</v>
      </c>
      <c r="H609" s="371">
        <v>2.5000000000000001E-2</v>
      </c>
      <c r="I609" s="68" t="s">
        <v>866</v>
      </c>
      <c r="K609" s="483"/>
      <c r="Q609" s="2389"/>
      <c r="T609" s="2393"/>
    </row>
    <row r="610" spans="1:42">
      <c r="A610" s="976"/>
      <c r="B610" s="591"/>
      <c r="C610" s="591"/>
      <c r="D610" s="946"/>
      <c r="E610" s="947"/>
      <c r="F610" s="591"/>
      <c r="G610" s="946"/>
      <c r="H610" s="946"/>
      <c r="I610" s="946"/>
      <c r="J610" t="str">
        <f t="shared" si="56"/>
        <v xml:space="preserve"> </v>
      </c>
      <c r="K610" s="1281"/>
      <c r="M610" s="591"/>
      <c r="O610" s="591"/>
      <c r="Q610" s="2389"/>
      <c r="R610" s="1106"/>
      <c r="S610" s="1112"/>
      <c r="T610" s="2395"/>
      <c r="U610" s="1011"/>
      <c r="V610" s="2432"/>
    </row>
    <row r="611" spans="1:42" ht="31.2">
      <c r="A611" s="983" t="s">
        <v>804</v>
      </c>
      <c r="B611" s="815" t="s">
        <v>20</v>
      </c>
      <c r="C611" s="815" t="s">
        <v>701</v>
      </c>
      <c r="D611" s="815" t="s">
        <v>805</v>
      </c>
      <c r="E611" s="873" t="s">
        <v>786</v>
      </c>
      <c r="F611" s="815" t="s">
        <v>806</v>
      </c>
      <c r="G611" s="815" t="s">
        <v>807</v>
      </c>
      <c r="H611" s="815" t="s">
        <v>808</v>
      </c>
      <c r="I611" s="878" t="s">
        <v>809</v>
      </c>
      <c r="J611" t="s">
        <v>810</v>
      </c>
      <c r="K611" s="1267" t="s">
        <v>792</v>
      </c>
      <c r="L611" s="1305" t="s">
        <v>474</v>
      </c>
      <c r="M611" s="1252" t="s">
        <v>793</v>
      </c>
      <c r="N611" s="1305" t="s">
        <v>483</v>
      </c>
      <c r="O611" s="1252" t="s">
        <v>794</v>
      </c>
      <c r="P611" s="1305" t="s">
        <v>480</v>
      </c>
      <c r="Q611" s="2394"/>
      <c r="R611" s="2397"/>
      <c r="S611" s="2397"/>
      <c r="T611" s="2398"/>
      <c r="U611" s="1226"/>
      <c r="V611" s="1226"/>
      <c r="W611" s="2444"/>
      <c r="X611" s="747"/>
      <c r="Y611" s="747"/>
      <c r="Z611" s="747"/>
      <c r="AA611" s="747"/>
      <c r="AB611" s="747"/>
      <c r="AC611" s="747"/>
      <c r="AD611" s="747"/>
      <c r="AE611" s="747"/>
      <c r="AF611" s="747"/>
      <c r="AG611" s="747"/>
      <c r="AH611" s="747"/>
      <c r="AI611" s="747"/>
      <c r="AJ611" s="747"/>
      <c r="AK611" s="747"/>
      <c r="AL611" s="747"/>
      <c r="AM611" s="747"/>
      <c r="AN611" s="747"/>
      <c r="AO611" s="747"/>
      <c r="AP611" s="747"/>
    </row>
    <row r="612" spans="1:42">
      <c r="A612" s="108"/>
      <c r="B612" t="s">
        <v>709</v>
      </c>
      <c r="C612" t="s">
        <v>890</v>
      </c>
      <c r="D612" s="27">
        <v>0.5</v>
      </c>
      <c r="E612" s="133">
        <v>44431</v>
      </c>
      <c r="F612">
        <v>10.4</v>
      </c>
      <c r="G612">
        <v>3.8</v>
      </c>
      <c r="H612" s="24">
        <v>1.8942857142857139</v>
      </c>
      <c r="I612" s="71">
        <v>0.44802718258095825</v>
      </c>
      <c r="J612">
        <f t="shared" si="56"/>
        <v>13.877193953262601</v>
      </c>
      <c r="K612" s="483">
        <f>AVERAGE(G612:G622)</f>
        <v>3.8</v>
      </c>
      <c r="L612" s="594">
        <f t="shared" si="57"/>
        <v>40.740005814437765</v>
      </c>
      <c r="M612" s="166">
        <f>AVERAGE(H612:H622)</f>
        <v>0.91026190476190472</v>
      </c>
      <c r="N612" s="594">
        <f t="shared" si="58"/>
        <v>29.646625707316208</v>
      </c>
      <c r="O612">
        <f>AVERAGE(J612:J622)</f>
        <v>23.682765582845171</v>
      </c>
      <c r="P612" s="594">
        <f t="shared" si="59"/>
        <v>49.808031573832636</v>
      </c>
      <c r="Q612" s="2389">
        <f t="shared" ref="Q612:Q666" si="60">AVERAGE(L612,N612,P612)</f>
        <v>40.064887698528871</v>
      </c>
      <c r="T612" s="2393"/>
    </row>
    <row r="613" spans="1:42">
      <c r="A613" s="108"/>
      <c r="B613" t="s">
        <v>709</v>
      </c>
      <c r="C613" t="s">
        <v>890</v>
      </c>
      <c r="D613" s="27">
        <v>1</v>
      </c>
      <c r="E613" s="133">
        <v>44431</v>
      </c>
      <c r="H613" s="24" t="s">
        <v>811</v>
      </c>
      <c r="I613" s="71" t="s">
        <v>811</v>
      </c>
      <c r="K613" s="483"/>
      <c r="Q613" s="2389"/>
      <c r="T613" s="2393"/>
    </row>
    <row r="614" spans="1:42">
      <c r="A614" s="108"/>
      <c r="B614" t="s">
        <v>709</v>
      </c>
      <c r="C614" t="s">
        <v>890</v>
      </c>
      <c r="D614" s="27">
        <v>2</v>
      </c>
      <c r="E614" s="133">
        <v>44431</v>
      </c>
      <c r="H614" s="24" t="s">
        <v>811</v>
      </c>
      <c r="I614" s="71" t="s">
        <v>811</v>
      </c>
      <c r="K614" s="483"/>
      <c r="Q614" s="2389"/>
      <c r="T614" s="2393"/>
    </row>
    <row r="615" spans="1:42">
      <c r="A615" s="108"/>
      <c r="B615" t="s">
        <v>709</v>
      </c>
      <c r="C615" t="s">
        <v>890</v>
      </c>
      <c r="D615" s="27">
        <v>3</v>
      </c>
      <c r="E615" s="133">
        <v>44431</v>
      </c>
      <c r="H615" s="24">
        <v>1.6967619047619051</v>
      </c>
      <c r="I615" s="71">
        <v>0.44802718258095825</v>
      </c>
      <c r="J615">
        <f t="shared" si="56"/>
        <v>13.877193953262601</v>
      </c>
      <c r="K615" s="483"/>
      <c r="Q615" s="2389"/>
      <c r="T615" s="2393"/>
    </row>
    <row r="616" spans="1:42">
      <c r="A616" s="108"/>
      <c r="B616" t="s">
        <v>709</v>
      </c>
      <c r="C616" t="s">
        <v>890</v>
      </c>
      <c r="D616" s="27">
        <v>4</v>
      </c>
      <c r="E616" s="133">
        <v>44431</v>
      </c>
      <c r="H616" s="24" t="s">
        <v>811</v>
      </c>
      <c r="I616" s="71" t="s">
        <v>811</v>
      </c>
      <c r="K616" s="483"/>
      <c r="Q616" s="2389"/>
      <c r="T616" s="2393"/>
    </row>
    <row r="617" spans="1:42">
      <c r="A617" s="108"/>
      <c r="B617" t="s">
        <v>709</v>
      </c>
      <c r="C617" t="s">
        <v>890</v>
      </c>
      <c r="D617" s="27">
        <v>5</v>
      </c>
      <c r="E617" s="133">
        <v>44431</v>
      </c>
      <c r="H617" s="24" t="s">
        <v>811</v>
      </c>
      <c r="I617" s="71" t="s">
        <v>811</v>
      </c>
      <c r="K617" s="483"/>
      <c r="Q617" s="2389"/>
      <c r="T617" s="2393"/>
    </row>
    <row r="618" spans="1:42">
      <c r="A618" s="108"/>
      <c r="B618" t="s">
        <v>709</v>
      </c>
      <c r="C618" t="s">
        <v>890</v>
      </c>
      <c r="D618" s="27">
        <v>6</v>
      </c>
      <c r="E618" s="133">
        <v>44431</v>
      </c>
      <c r="H618" s="24" t="s">
        <v>811</v>
      </c>
      <c r="I618" s="71" t="s">
        <v>811</v>
      </c>
      <c r="K618" s="483"/>
      <c r="Q618" s="2389"/>
      <c r="T618" s="2393"/>
    </row>
    <row r="619" spans="1:42">
      <c r="A619" s="108"/>
      <c r="B619" t="s">
        <v>709</v>
      </c>
      <c r="C619" t="s">
        <v>890</v>
      </c>
      <c r="D619" s="27">
        <v>7</v>
      </c>
      <c r="E619" s="133">
        <v>44431</v>
      </c>
      <c r="H619" s="24" t="s">
        <v>811</v>
      </c>
      <c r="I619" s="71" t="s">
        <v>811</v>
      </c>
      <c r="K619" s="483"/>
      <c r="Q619" s="2389"/>
      <c r="T619" s="2393"/>
    </row>
    <row r="620" spans="1:42">
      <c r="A620" s="108"/>
      <c r="B620" t="s">
        <v>709</v>
      </c>
      <c r="C620" t="s">
        <v>890</v>
      </c>
      <c r="D620" s="27">
        <v>8</v>
      </c>
      <c r="E620" s="133">
        <v>44431</v>
      </c>
      <c r="H620" s="24" t="s">
        <v>811</v>
      </c>
      <c r="I620" s="71" t="s">
        <v>811</v>
      </c>
      <c r="K620" s="483"/>
      <c r="Q620" s="2389"/>
      <c r="T620" s="2393"/>
    </row>
    <row r="621" spans="1:42">
      <c r="A621" s="108"/>
      <c r="B621" t="s">
        <v>709</v>
      </c>
      <c r="C621" t="s">
        <v>890</v>
      </c>
      <c r="D621" s="27">
        <v>9</v>
      </c>
      <c r="E621" s="133">
        <v>44431</v>
      </c>
      <c r="H621" s="24">
        <v>2.5000000000000001E-2</v>
      </c>
      <c r="I621" s="71">
        <v>1.017577162247737</v>
      </c>
      <c r="J621">
        <f t="shared" si="56"/>
        <v>31.518435023461404</v>
      </c>
      <c r="K621" s="483"/>
      <c r="Q621" s="2389"/>
      <c r="T621" s="2393"/>
    </row>
    <row r="622" spans="1:42" ht="16.2" thickBot="1">
      <c r="A622" s="1291"/>
      <c r="B622" s="809" t="s">
        <v>709</v>
      </c>
      <c r="C622" s="809" t="s">
        <v>890</v>
      </c>
      <c r="D622" s="1292">
        <v>10</v>
      </c>
      <c r="E622" s="1293">
        <v>44431</v>
      </c>
      <c r="F622" s="809"/>
      <c r="G622" s="809"/>
      <c r="H622" s="1294">
        <v>2.5000000000000001E-2</v>
      </c>
      <c r="I622" s="1295">
        <v>1.1447743075287038</v>
      </c>
      <c r="J622" s="809">
        <f t="shared" si="56"/>
        <v>35.458239401394074</v>
      </c>
      <c r="K622" s="1323"/>
      <c r="L622" s="1320"/>
      <c r="M622" s="809"/>
      <c r="N622" s="1320"/>
      <c r="O622" s="809"/>
      <c r="P622" s="1320"/>
      <c r="Q622" s="2399"/>
      <c r="R622" s="1320"/>
      <c r="S622" s="1320"/>
      <c r="T622" s="2400"/>
    </row>
    <row r="623" spans="1:42">
      <c r="A623" s="972" t="s">
        <v>892</v>
      </c>
      <c r="B623" s="591"/>
      <c r="C623" s="591"/>
      <c r="D623" s="946"/>
      <c r="E623" s="947"/>
      <c r="F623" s="591"/>
      <c r="G623" s="946"/>
      <c r="H623" s="946"/>
      <c r="I623" s="946"/>
      <c r="J623" s="948"/>
      <c r="K623" s="1281"/>
      <c r="M623" s="591"/>
      <c r="O623" s="591"/>
      <c r="Q623" s="2413"/>
      <c r="R623" s="1106"/>
      <c r="S623" s="1112"/>
      <c r="T623" s="2395"/>
      <c r="U623" s="1011"/>
      <c r="V623" s="2432"/>
    </row>
    <row r="624" spans="1:42" ht="43.2">
      <c r="A624" s="983" t="s">
        <v>843</v>
      </c>
      <c r="B624" s="815" t="s">
        <v>1048</v>
      </c>
      <c r="C624" s="629" t="s">
        <v>1049</v>
      </c>
      <c r="D624" s="815" t="s">
        <v>846</v>
      </c>
      <c r="E624" s="873" t="s">
        <v>786</v>
      </c>
      <c r="F624" s="815" t="s">
        <v>847</v>
      </c>
      <c r="G624" s="815" t="s">
        <v>848</v>
      </c>
      <c r="H624" s="877" t="s">
        <v>849</v>
      </c>
      <c r="I624" s="878" t="s">
        <v>850</v>
      </c>
      <c r="J624" s="878" t="s">
        <v>851</v>
      </c>
      <c r="K624" s="1267" t="s">
        <v>792</v>
      </c>
      <c r="L624" s="1305" t="s">
        <v>474</v>
      </c>
      <c r="M624" s="1252" t="s">
        <v>793</v>
      </c>
      <c r="N624" s="1305" t="s">
        <v>483</v>
      </c>
      <c r="O624" s="1252" t="s">
        <v>794</v>
      </c>
      <c r="P624" s="1305" t="s">
        <v>480</v>
      </c>
      <c r="Q624" s="2394" t="s">
        <v>795</v>
      </c>
      <c r="R624" s="2386" t="s">
        <v>796</v>
      </c>
      <c r="S624" s="2387" t="s">
        <v>797</v>
      </c>
      <c r="T624" s="2388" t="s">
        <v>798</v>
      </c>
    </row>
    <row r="625" spans="1:20">
      <c r="A625" s="976" t="s">
        <v>60</v>
      </c>
      <c r="B625" s="629" t="s">
        <v>894</v>
      </c>
      <c r="C625" s="629" t="s">
        <v>61</v>
      </c>
      <c r="D625" s="18">
        <v>0.5</v>
      </c>
      <c r="E625" s="816">
        <v>42971</v>
      </c>
      <c r="F625" s="18">
        <v>19</v>
      </c>
      <c r="G625" s="18">
        <v>6.3</v>
      </c>
      <c r="H625" s="24">
        <v>1.3593803797468347</v>
      </c>
      <c r="I625" s="28">
        <v>0.28140327392197717</v>
      </c>
      <c r="J625" s="24">
        <f>I625*30.973762</f>
        <v>8.7161180324801268</v>
      </c>
      <c r="K625" s="483">
        <f>AVERAGE(G625:G642)</f>
        <v>6.3</v>
      </c>
      <c r="L625" s="594">
        <f t="shared" si="57"/>
        <v>33.446481713874462</v>
      </c>
      <c r="M625" s="166">
        <f>AVERAGE(H625:H642)</f>
        <v>6.0729715189873428</v>
      </c>
      <c r="N625" s="594">
        <f t="shared" si="58"/>
        <v>48.265358867997975</v>
      </c>
      <c r="O625" s="166">
        <f>AVERAGE(J625:J642)</f>
        <v>20.241752141412778</v>
      </c>
      <c r="P625" s="594">
        <f t="shared" si="59"/>
        <v>47.542997703802278</v>
      </c>
      <c r="Q625" s="2389">
        <f t="shared" si="60"/>
        <v>43.0849460952249</v>
      </c>
      <c r="R625" s="594">
        <f>AVERAGE(Q625,Q666,Q686,Q706)</f>
        <v>38.230806050739176</v>
      </c>
      <c r="S625" s="594" t="s">
        <v>386</v>
      </c>
      <c r="T625" s="2393" t="str">
        <f>IF(_xlfn.NUMBERVALUE(R625), IF(R625&lt;50, "Acceptable; Ongoing Protection is Required", "Unacceptable; Immediate Restoration is Required"), " ")</f>
        <v>Acceptable; Ongoing Protection is Required</v>
      </c>
    </row>
    <row r="626" spans="1:20">
      <c r="A626" s="976" t="s">
        <v>60</v>
      </c>
      <c r="B626" s="629" t="s">
        <v>894</v>
      </c>
      <c r="C626" s="629" t="s">
        <v>61</v>
      </c>
      <c r="D626" s="18">
        <v>1</v>
      </c>
      <c r="E626" s="816">
        <v>42971</v>
      </c>
      <c r="F626" s="823"/>
      <c r="G626" s="823"/>
      <c r="H626" s="823"/>
      <c r="I626" s="826"/>
      <c r="J626" s="828"/>
      <c r="K626" s="483"/>
      <c r="M626" s="1304"/>
      <c r="Q626" s="2389"/>
      <c r="T626" s="2393"/>
    </row>
    <row r="627" spans="1:20">
      <c r="A627" s="976" t="s">
        <v>60</v>
      </c>
      <c r="B627" s="629" t="s">
        <v>894</v>
      </c>
      <c r="C627" s="629" t="s">
        <v>61</v>
      </c>
      <c r="D627" s="18">
        <v>2</v>
      </c>
      <c r="E627" s="816">
        <v>42971</v>
      </c>
      <c r="F627" s="823"/>
      <c r="G627" s="823"/>
      <c r="H627" s="823"/>
      <c r="I627" s="826"/>
      <c r="J627" s="828"/>
      <c r="K627" s="483"/>
      <c r="Q627" s="2389"/>
      <c r="T627" s="2393"/>
    </row>
    <row r="628" spans="1:20">
      <c r="A628" s="976" t="s">
        <v>60</v>
      </c>
      <c r="B628" s="629" t="s">
        <v>894</v>
      </c>
      <c r="C628" s="629" t="s">
        <v>61</v>
      </c>
      <c r="D628" s="18">
        <v>3</v>
      </c>
      <c r="E628" s="816">
        <v>42971</v>
      </c>
      <c r="F628" s="823"/>
      <c r="G628" s="823"/>
      <c r="H628" s="24">
        <v>2.3567955696202523</v>
      </c>
      <c r="I628" s="28">
        <v>0.86640819499710631</v>
      </c>
      <c r="J628" s="24">
        <f>I628*30.973762</f>
        <v>26.835921226689962</v>
      </c>
      <c r="K628" s="483"/>
      <c r="Q628" s="2389"/>
      <c r="T628" s="2393"/>
    </row>
    <row r="629" spans="1:20">
      <c r="A629" s="976" t="s">
        <v>60</v>
      </c>
      <c r="B629" s="629" t="s">
        <v>894</v>
      </c>
      <c r="C629" s="629" t="s">
        <v>61</v>
      </c>
      <c r="D629" s="18">
        <v>4</v>
      </c>
      <c r="E629" s="816">
        <v>42971</v>
      </c>
      <c r="F629" s="823"/>
      <c r="G629" s="823"/>
      <c r="H629" s="823"/>
      <c r="I629" s="826"/>
      <c r="J629" s="828"/>
      <c r="K629" s="483"/>
      <c r="Q629" s="2389"/>
      <c r="T629" s="2393"/>
    </row>
    <row r="630" spans="1:20">
      <c r="A630" s="976" t="s">
        <v>60</v>
      </c>
      <c r="B630" s="629" t="s">
        <v>894</v>
      </c>
      <c r="C630" s="629" t="s">
        <v>61</v>
      </c>
      <c r="D630" s="18">
        <v>5</v>
      </c>
      <c r="E630" s="816">
        <v>42971</v>
      </c>
      <c r="F630" s="823"/>
      <c r="G630" s="823"/>
      <c r="H630" s="823"/>
      <c r="I630" s="826"/>
      <c r="J630" s="828"/>
      <c r="K630" s="483"/>
      <c r="Q630" s="2389"/>
      <c r="T630" s="2393"/>
    </row>
    <row r="631" spans="1:20">
      <c r="A631" s="976" t="s">
        <v>60</v>
      </c>
      <c r="B631" s="629" t="s">
        <v>894</v>
      </c>
      <c r="C631" s="629" t="s">
        <v>61</v>
      </c>
      <c r="D631" s="629">
        <v>6</v>
      </c>
      <c r="E631" s="816">
        <v>42971</v>
      </c>
      <c r="F631" s="823"/>
      <c r="G631" s="823"/>
      <c r="H631" s="823"/>
      <c r="I631" s="826"/>
      <c r="J631" s="828"/>
      <c r="K631" s="483"/>
      <c r="Q631" s="2389"/>
      <c r="T631" s="2393"/>
    </row>
    <row r="632" spans="1:20">
      <c r="A632" s="976" t="s">
        <v>60</v>
      </c>
      <c r="B632" s="629" t="s">
        <v>894</v>
      </c>
      <c r="C632" s="629" t="s">
        <v>61</v>
      </c>
      <c r="D632" s="629">
        <v>7</v>
      </c>
      <c r="E632" s="816">
        <v>42971</v>
      </c>
      <c r="F632" s="823"/>
      <c r="G632" s="823"/>
      <c r="H632" s="823"/>
      <c r="I632" s="826"/>
      <c r="J632" s="828"/>
      <c r="K632" s="483"/>
      <c r="Q632" s="2389"/>
      <c r="T632" s="2393"/>
    </row>
    <row r="633" spans="1:20">
      <c r="A633" s="976" t="s">
        <v>60</v>
      </c>
      <c r="B633" s="629" t="s">
        <v>894</v>
      </c>
      <c r="C633" s="629" t="s">
        <v>61</v>
      </c>
      <c r="D633" s="18">
        <v>8</v>
      </c>
      <c r="E633" s="816">
        <v>42971</v>
      </c>
      <c r="F633" s="823"/>
      <c r="G633" s="823"/>
      <c r="H633" s="823"/>
      <c r="I633" s="826"/>
      <c r="J633" s="828"/>
      <c r="K633" s="483"/>
      <c r="Q633" s="2389"/>
      <c r="T633" s="2393"/>
    </row>
    <row r="634" spans="1:20">
      <c r="A634" s="976" t="s">
        <v>60</v>
      </c>
      <c r="B634" s="629" t="s">
        <v>894</v>
      </c>
      <c r="C634" s="629" t="s">
        <v>61</v>
      </c>
      <c r="D634" s="18">
        <v>9</v>
      </c>
      <c r="E634" s="816">
        <v>42971</v>
      </c>
      <c r="F634" s="823"/>
      <c r="G634" s="823"/>
      <c r="H634" s="24">
        <v>2.8474594936708857</v>
      </c>
      <c r="I634" s="28">
        <v>0.52763113860370725</v>
      </c>
      <c r="J634" s="24">
        <f>I634*30.973762</f>
        <v>16.342721310900242</v>
      </c>
      <c r="K634" s="483"/>
      <c r="Q634" s="2389"/>
      <c r="T634" s="2393"/>
    </row>
    <row r="635" spans="1:20">
      <c r="A635" s="976" t="s">
        <v>60</v>
      </c>
      <c r="B635" s="629" t="s">
        <v>894</v>
      </c>
      <c r="C635" s="629" t="s">
        <v>61</v>
      </c>
      <c r="D635" s="18">
        <v>10</v>
      </c>
      <c r="E635" s="816">
        <v>42971</v>
      </c>
      <c r="F635" s="823"/>
      <c r="G635" s="823"/>
      <c r="H635" s="823"/>
      <c r="I635" s="826"/>
      <c r="J635" s="828"/>
      <c r="K635" s="483"/>
      <c r="Q635" s="2389"/>
      <c r="T635" s="2393"/>
    </row>
    <row r="636" spans="1:20">
      <c r="A636" s="976" t="s">
        <v>60</v>
      </c>
      <c r="B636" s="629" t="s">
        <v>894</v>
      </c>
      <c r="C636" s="629" t="s">
        <v>61</v>
      </c>
      <c r="D636" s="18">
        <v>11</v>
      </c>
      <c r="E636" s="816">
        <v>42971</v>
      </c>
      <c r="F636" s="823"/>
      <c r="G636" s="823"/>
      <c r="H636" s="823"/>
      <c r="I636" s="826"/>
      <c r="J636" s="828"/>
      <c r="K636" s="483"/>
      <c r="Q636" s="2389"/>
      <c r="T636" s="2393"/>
    </row>
    <row r="637" spans="1:20">
      <c r="A637" s="976" t="s">
        <v>60</v>
      </c>
      <c r="B637" s="629" t="s">
        <v>894</v>
      </c>
      <c r="C637" s="629" t="s">
        <v>61</v>
      </c>
      <c r="D637" s="18">
        <v>12</v>
      </c>
      <c r="E637" s="816">
        <v>42971</v>
      </c>
      <c r="F637" s="823"/>
      <c r="G637" s="823"/>
      <c r="H637" s="823"/>
      <c r="I637" s="826"/>
      <c r="J637" s="828"/>
      <c r="K637" s="483"/>
      <c r="Q637" s="2389"/>
      <c r="T637" s="2393"/>
    </row>
    <row r="638" spans="1:20">
      <c r="A638" s="976" t="s">
        <v>60</v>
      </c>
      <c r="B638" s="629" t="s">
        <v>894</v>
      </c>
      <c r="C638" s="629" t="s">
        <v>61</v>
      </c>
      <c r="D638" s="18">
        <v>13</v>
      </c>
      <c r="E638" s="816">
        <v>42971</v>
      </c>
      <c r="F638" s="823"/>
      <c r="G638" s="823"/>
      <c r="H638" s="823"/>
      <c r="I638" s="826"/>
      <c r="J638" s="828"/>
      <c r="K638" s="483"/>
      <c r="Q638" s="2389"/>
      <c r="T638" s="2393"/>
    </row>
    <row r="639" spans="1:20">
      <c r="A639" s="976" t="s">
        <v>60</v>
      </c>
      <c r="B639" s="629" t="s">
        <v>894</v>
      </c>
      <c r="C639" s="629" t="s">
        <v>61</v>
      </c>
      <c r="D639" s="18">
        <v>14</v>
      </c>
      <c r="E639" s="816">
        <v>42971</v>
      </c>
      <c r="F639" s="823"/>
      <c r="G639" s="823"/>
      <c r="H639" s="823"/>
      <c r="I639" s="826"/>
      <c r="J639" s="828"/>
      <c r="K639" s="483"/>
      <c r="Q639" s="2389"/>
      <c r="T639" s="2393"/>
    </row>
    <row r="640" spans="1:20">
      <c r="A640" s="976" t="s">
        <v>60</v>
      </c>
      <c r="B640" s="629" t="s">
        <v>894</v>
      </c>
      <c r="C640" s="629" t="s">
        <v>61</v>
      </c>
      <c r="D640" s="18">
        <v>15</v>
      </c>
      <c r="E640" s="816">
        <v>42971</v>
      </c>
      <c r="F640" s="823"/>
      <c r="G640" s="823"/>
      <c r="H640" s="823"/>
      <c r="I640" s="826"/>
      <c r="J640" s="828"/>
      <c r="K640" s="483"/>
      <c r="Q640" s="2389"/>
      <c r="T640" s="2393"/>
    </row>
    <row r="641" spans="1:57">
      <c r="A641" s="976" t="s">
        <v>60</v>
      </c>
      <c r="B641" s="629" t="s">
        <v>894</v>
      </c>
      <c r="C641" s="629" t="s">
        <v>61</v>
      </c>
      <c r="D641" s="18">
        <v>16</v>
      </c>
      <c r="E641" s="816">
        <v>42971</v>
      </c>
      <c r="F641" s="823"/>
      <c r="G641" s="823"/>
      <c r="H641" s="823"/>
      <c r="I641" s="826"/>
      <c r="J641" s="828"/>
      <c r="K641" s="483"/>
      <c r="Q641" s="2389"/>
      <c r="T641" s="2393"/>
    </row>
    <row r="642" spans="1:57">
      <c r="A642" s="976" t="s">
        <v>60</v>
      </c>
      <c r="B642" s="629" t="s">
        <v>894</v>
      </c>
      <c r="C642" s="629" t="s">
        <v>61</v>
      </c>
      <c r="D642" s="18">
        <v>17</v>
      </c>
      <c r="E642" s="816">
        <v>42971</v>
      </c>
      <c r="F642" s="823"/>
      <c r="G642" s="823"/>
      <c r="H642" s="24">
        <v>17.728250632911397</v>
      </c>
      <c r="I642" s="28">
        <v>0.93860887791353165</v>
      </c>
      <c r="J642" s="24">
        <f>I642*30.973762</f>
        <v>29.072247995580785</v>
      </c>
      <c r="K642" s="483"/>
      <c r="Q642" s="2389"/>
      <c r="T642" s="2393"/>
    </row>
    <row r="643" spans="1:57">
      <c r="A643" s="983"/>
      <c r="B643" s="815"/>
      <c r="C643" s="629"/>
      <c r="D643" s="815"/>
      <c r="E643" s="815"/>
      <c r="F643" s="815"/>
      <c r="G643" s="815"/>
      <c r="H643" s="815"/>
      <c r="I643" s="873"/>
      <c r="J643" s="874"/>
      <c r="K643" s="1286"/>
      <c r="M643" s="815"/>
      <c r="O643" s="815"/>
      <c r="Q643" s="2389"/>
      <c r="R643" s="2414"/>
      <c r="S643" s="1458"/>
      <c r="T643" s="2410"/>
      <c r="U643" s="2435"/>
      <c r="V643" s="2435"/>
      <c r="W643" s="2450"/>
      <c r="X643" s="878"/>
      <c r="Y643" s="878"/>
      <c r="Z643" s="876"/>
      <c r="AA643" s="879"/>
      <c r="AB643" s="879"/>
      <c r="AC643" s="879"/>
      <c r="AD643" s="880"/>
      <c r="AE643" s="878"/>
      <c r="AF643" s="879"/>
      <c r="AG643" s="879"/>
      <c r="AH643" s="879"/>
      <c r="AI643" s="879"/>
      <c r="AJ643" s="879"/>
      <c r="AK643" s="879"/>
      <c r="AL643" s="879"/>
      <c r="AM643" s="879"/>
      <c r="AN643" s="772"/>
      <c r="AO643" s="772"/>
      <c r="AP643" s="772"/>
      <c r="AQ643" s="772"/>
      <c r="AR643" s="772"/>
      <c r="AS643" s="772"/>
      <c r="AT643" s="771"/>
      <c r="AU643" s="771"/>
      <c r="AV643" s="770"/>
      <c r="AW643" s="770"/>
      <c r="AX643" s="770"/>
      <c r="AY643" s="770"/>
      <c r="AZ643" s="770"/>
      <c r="BA643" s="770"/>
      <c r="BB643" s="770"/>
      <c r="BC643" s="770"/>
      <c r="BD643" s="770"/>
      <c r="BE643" s="747"/>
    </row>
    <row r="644" spans="1:57" ht="31.2">
      <c r="B644" s="980" t="s">
        <v>20</v>
      </c>
      <c r="C644" s="629" t="s">
        <v>701</v>
      </c>
      <c r="D644" s="629" t="s">
        <v>846</v>
      </c>
      <c r="E644" s="959" t="s">
        <v>786</v>
      </c>
      <c r="F644" s="815" t="s">
        <v>806</v>
      </c>
      <c r="G644" s="815" t="s">
        <v>807</v>
      </c>
      <c r="H644" s="629" t="s">
        <v>808</v>
      </c>
      <c r="I644" s="827" t="s">
        <v>809</v>
      </c>
      <c r="J644" t="s">
        <v>810</v>
      </c>
      <c r="K644" s="1267" t="s">
        <v>792</v>
      </c>
      <c r="L644" s="1305" t="s">
        <v>474</v>
      </c>
      <c r="M644" s="1252" t="s">
        <v>793</v>
      </c>
      <c r="N644" s="1305" t="s">
        <v>483</v>
      </c>
      <c r="O644" s="1252" t="s">
        <v>794</v>
      </c>
      <c r="P644" s="1305" t="s">
        <v>480</v>
      </c>
      <c r="Q644" s="2394"/>
      <c r="R644" s="2408"/>
      <c r="S644" s="2408"/>
      <c r="T644" s="2409"/>
      <c r="U644" s="1336"/>
      <c r="V644" s="1336"/>
      <c r="W644" s="2446"/>
      <c r="X644" s="776"/>
      <c r="Y644" s="776"/>
      <c r="Z644" s="776"/>
      <c r="AA644" s="776"/>
      <c r="AB644" s="776"/>
      <c r="AC644" s="776"/>
      <c r="AD644" s="776"/>
      <c r="AE644" s="776"/>
      <c r="AF644" s="776"/>
      <c r="AG644" s="776"/>
      <c r="AH644" s="776"/>
      <c r="AI644" s="776"/>
      <c r="AJ644" s="776"/>
      <c r="AK644" s="776"/>
      <c r="AL644" s="776"/>
      <c r="AM644" s="776"/>
      <c r="AN644" s="776"/>
    </row>
    <row r="645" spans="1:57">
      <c r="B645" s="108" t="s">
        <v>853</v>
      </c>
      <c r="C645" s="27" t="s">
        <v>892</v>
      </c>
      <c r="D645" s="27">
        <v>0.5</v>
      </c>
      <c r="E645" s="139">
        <v>43349</v>
      </c>
      <c r="F645" s="27">
        <v>19</v>
      </c>
      <c r="G645" s="27">
        <v>5.0999999999999996</v>
      </c>
      <c r="H645" s="24">
        <v>2.1638607594936712</v>
      </c>
      <c r="I645" s="24" t="s">
        <v>866</v>
      </c>
      <c r="J645" s="834"/>
      <c r="K645" s="1287">
        <f>AVERAGE(G645:G663)</f>
        <v>5.0999999999999996</v>
      </c>
      <c r="L645" s="594">
        <f t="shared" si="57"/>
        <v>36.495027529158662</v>
      </c>
      <c r="M645" s="166">
        <f>AVERAGE(H645:H663)</f>
        <v>5.2198892405063297</v>
      </c>
      <c r="N645" s="594">
        <f t="shared" si="58"/>
        <v>46.780351691478515</v>
      </c>
      <c r="O645" t="e">
        <f>AVERAGE(J645:J663)</f>
        <v>#DIV/0!</v>
      </c>
      <c r="P645" s="594" t="e">
        <f t="shared" si="59"/>
        <v>#DIV/0!</v>
      </c>
      <c r="Q645" s="2389" t="e">
        <f t="shared" si="60"/>
        <v>#DIV/0!</v>
      </c>
      <c r="T645" s="2393"/>
      <c r="W645" s="2447"/>
      <c r="X645" s="154"/>
      <c r="Y645" s="154"/>
      <c r="Z645" s="154"/>
      <c r="AA645" s="154"/>
      <c r="AB645" s="154"/>
      <c r="AC645" s="154"/>
      <c r="AD645" s="154"/>
      <c r="AE645" s="154"/>
      <c r="AF645" s="154"/>
      <c r="AG645" s="154"/>
      <c r="AH645" s="154"/>
      <c r="AI645" s="154"/>
      <c r="AJ645" s="154"/>
      <c r="AK645" s="154"/>
      <c r="AL645" s="154"/>
      <c r="AM645" s="154"/>
      <c r="AN645" s="154"/>
    </row>
    <row r="646" spans="1:57">
      <c r="B646" s="108" t="s">
        <v>853</v>
      </c>
      <c r="C646" s="27" t="s">
        <v>892</v>
      </c>
      <c r="D646" s="27">
        <v>1</v>
      </c>
      <c r="E646" s="139">
        <v>43349</v>
      </c>
      <c r="F646" s="27"/>
      <c r="G646" s="27"/>
      <c r="H646" s="27" t="s">
        <v>811</v>
      </c>
      <c r="I646" s="24" t="s">
        <v>811</v>
      </c>
      <c r="J646" s="834"/>
      <c r="K646" s="1287"/>
      <c r="Q646" s="2389"/>
      <c r="T646" s="2393"/>
      <c r="W646" s="2447"/>
      <c r="X646" s="154"/>
      <c r="Y646" s="154"/>
      <c r="Z646" s="154"/>
      <c r="AA646" s="154"/>
      <c r="AB646" s="154"/>
      <c r="AC646" s="154"/>
      <c r="AD646" s="154"/>
      <c r="AE646" s="154"/>
      <c r="AF646" s="154"/>
      <c r="AG646" s="154"/>
      <c r="AH646" s="154"/>
      <c r="AI646" s="154"/>
      <c r="AJ646" s="154"/>
      <c r="AK646" s="154"/>
      <c r="AL646" s="154"/>
      <c r="AM646" s="154"/>
      <c r="AN646" s="154"/>
    </row>
    <row r="647" spans="1:57">
      <c r="B647" s="108" t="s">
        <v>853</v>
      </c>
      <c r="C647" s="27" t="s">
        <v>892</v>
      </c>
      <c r="D647" s="27">
        <v>2</v>
      </c>
      <c r="E647" s="139">
        <v>43349</v>
      </c>
      <c r="F647" s="27"/>
      <c r="G647" s="27"/>
      <c r="H647" s="27" t="s">
        <v>811</v>
      </c>
      <c r="I647" s="24" t="s">
        <v>811</v>
      </c>
      <c r="J647" s="834"/>
      <c r="K647" s="1287"/>
      <c r="Q647" s="2389"/>
      <c r="T647" s="2393"/>
      <c r="W647" s="2447"/>
      <c r="X647" s="154"/>
      <c r="Y647" s="154"/>
      <c r="Z647" s="154"/>
      <c r="AA647" s="154"/>
      <c r="AB647" s="154"/>
      <c r="AC647" s="154"/>
      <c r="AD647" s="154"/>
      <c r="AE647" s="154"/>
      <c r="AF647" s="154"/>
      <c r="AG647" s="154"/>
      <c r="AH647" s="154"/>
      <c r="AI647" s="154"/>
      <c r="AJ647" s="154"/>
      <c r="AK647" s="154"/>
      <c r="AL647" s="154"/>
      <c r="AM647" s="154"/>
      <c r="AN647" s="154"/>
    </row>
    <row r="648" spans="1:57">
      <c r="B648" s="108" t="s">
        <v>853</v>
      </c>
      <c r="C648" s="27" t="s">
        <v>892</v>
      </c>
      <c r="D648" s="27">
        <v>3</v>
      </c>
      <c r="E648" s="139">
        <v>43349</v>
      </c>
      <c r="F648" s="27"/>
      <c r="G648" s="27"/>
      <c r="H648" s="24">
        <v>1.8353164556962027</v>
      </c>
      <c r="I648" s="24" t="s">
        <v>866</v>
      </c>
      <c r="J648" s="834"/>
      <c r="K648" s="1287"/>
      <c r="Q648" s="2389"/>
      <c r="T648" s="2393"/>
      <c r="W648" s="2447"/>
      <c r="X648" s="154"/>
      <c r="Y648" s="154"/>
      <c r="Z648" s="154"/>
      <c r="AA648" s="154"/>
      <c r="AB648" s="154"/>
      <c r="AC648" s="154"/>
      <c r="AD648" s="154"/>
      <c r="AE648" s="154"/>
      <c r="AF648" s="154"/>
      <c r="AG648" s="154"/>
      <c r="AH648" s="154"/>
      <c r="AI648" s="154"/>
      <c r="AJ648" s="154"/>
      <c r="AK648" s="154"/>
      <c r="AL648" s="154"/>
      <c r="AM648" s="154"/>
      <c r="AN648" s="154"/>
    </row>
    <row r="649" spans="1:57">
      <c r="B649" s="108" t="s">
        <v>853</v>
      </c>
      <c r="C649" s="27" t="s">
        <v>892</v>
      </c>
      <c r="D649" s="27">
        <v>4</v>
      </c>
      <c r="E649" s="139">
        <v>43349</v>
      </c>
      <c r="F649" s="27"/>
      <c r="G649" s="27"/>
      <c r="H649" s="27" t="s">
        <v>811</v>
      </c>
      <c r="I649" s="24" t="s">
        <v>811</v>
      </c>
      <c r="J649" s="834"/>
      <c r="K649" s="1287"/>
      <c r="Q649" s="2389"/>
      <c r="T649" s="2393"/>
      <c r="W649" s="2447"/>
      <c r="X649" s="154"/>
      <c r="Y649" s="154"/>
      <c r="Z649" s="154"/>
      <c r="AA649" s="154"/>
      <c r="AB649" s="154"/>
      <c r="AC649" s="154"/>
      <c r="AD649" s="154"/>
      <c r="AE649" s="154"/>
      <c r="AF649" s="154"/>
      <c r="AG649" s="154"/>
      <c r="AH649" s="154"/>
      <c r="AI649" s="154"/>
      <c r="AJ649" s="154"/>
      <c r="AK649" s="154"/>
      <c r="AL649" s="154"/>
      <c r="AM649" s="154"/>
      <c r="AN649" s="154"/>
    </row>
    <row r="650" spans="1:57">
      <c r="B650" s="108" t="s">
        <v>853</v>
      </c>
      <c r="C650" s="27" t="s">
        <v>892</v>
      </c>
      <c r="D650" s="27">
        <v>5</v>
      </c>
      <c r="E650" s="139">
        <v>43349</v>
      </c>
      <c r="F650" s="27"/>
      <c r="G650" s="27"/>
      <c r="H650" s="27" t="s">
        <v>811</v>
      </c>
      <c r="I650" s="24" t="s">
        <v>811</v>
      </c>
      <c r="J650" s="834"/>
      <c r="K650" s="1287"/>
      <c r="Q650" s="2389"/>
      <c r="T650" s="2393"/>
      <c r="W650" s="2447"/>
      <c r="X650" s="154"/>
      <c r="Y650" s="154"/>
      <c r="Z650" s="154"/>
      <c r="AA650" s="154"/>
      <c r="AB650" s="154"/>
      <c r="AC650" s="154"/>
      <c r="AD650" s="154"/>
      <c r="AE650" s="154"/>
      <c r="AF650" s="154"/>
      <c r="AG650" s="154"/>
      <c r="AH650" s="154"/>
      <c r="AI650" s="154"/>
      <c r="AJ650" s="154"/>
      <c r="AK650" s="154"/>
      <c r="AL650" s="154"/>
      <c r="AM650" s="154"/>
      <c r="AN650" s="154"/>
    </row>
    <row r="651" spans="1:57">
      <c r="B651" s="108" t="s">
        <v>853</v>
      </c>
      <c r="C651" s="27" t="s">
        <v>892</v>
      </c>
      <c r="D651" s="27">
        <v>6</v>
      </c>
      <c r="E651" s="139">
        <v>43349</v>
      </c>
      <c r="F651" s="27"/>
      <c r="G651" s="27"/>
      <c r="H651" s="27" t="s">
        <v>811</v>
      </c>
      <c r="I651" s="24" t="s">
        <v>811</v>
      </c>
      <c r="J651" s="834"/>
      <c r="K651" s="1287"/>
      <c r="Q651" s="2389"/>
      <c r="T651" s="2393"/>
      <c r="W651" s="2447"/>
      <c r="X651" s="154"/>
      <c r="Y651" s="154"/>
      <c r="Z651" s="154"/>
      <c r="AA651" s="154"/>
      <c r="AB651" s="154"/>
      <c r="AC651" s="154"/>
      <c r="AD651" s="154"/>
      <c r="AE651" s="154"/>
      <c r="AF651" s="154"/>
      <c r="AG651" s="154"/>
      <c r="AH651" s="154"/>
      <c r="AI651" s="154"/>
      <c r="AJ651" s="154"/>
      <c r="AK651" s="154"/>
      <c r="AL651" s="154"/>
      <c r="AM651" s="154"/>
      <c r="AN651" s="154"/>
    </row>
    <row r="652" spans="1:57">
      <c r="B652" s="108" t="s">
        <v>853</v>
      </c>
      <c r="C652" s="27" t="s">
        <v>892</v>
      </c>
      <c r="D652" s="27">
        <v>7</v>
      </c>
      <c r="E652" s="139">
        <v>43349</v>
      </c>
      <c r="F652" s="27"/>
      <c r="G652" s="27"/>
      <c r="H652" s="27" t="s">
        <v>811</v>
      </c>
      <c r="I652" s="24" t="s">
        <v>811</v>
      </c>
      <c r="J652" s="834"/>
      <c r="K652" s="483"/>
      <c r="Q652" s="2389"/>
      <c r="T652" s="2393"/>
      <c r="W652" s="2447"/>
      <c r="X652" s="154"/>
      <c r="Y652" s="154"/>
      <c r="Z652" s="154"/>
      <c r="AA652" s="154"/>
      <c r="AB652" s="154"/>
      <c r="AC652" s="154"/>
      <c r="AD652" s="154"/>
      <c r="AE652" s="154"/>
      <c r="AF652" s="154"/>
      <c r="AG652" s="154"/>
      <c r="AH652" s="154"/>
      <c r="AI652" s="154"/>
      <c r="AJ652" s="154"/>
      <c r="AK652" s="154"/>
      <c r="AL652" s="154"/>
      <c r="AM652" s="154"/>
      <c r="AN652" s="154"/>
    </row>
    <row r="653" spans="1:57">
      <c r="B653" s="108" t="s">
        <v>853</v>
      </c>
      <c r="C653" s="27" t="s">
        <v>892</v>
      </c>
      <c r="D653" s="27">
        <v>8</v>
      </c>
      <c r="E653" s="139">
        <v>43349</v>
      </c>
      <c r="F653" s="27"/>
      <c r="G653" s="27"/>
      <c r="H653" s="27" t="s">
        <v>811</v>
      </c>
      <c r="I653" s="24" t="s">
        <v>811</v>
      </c>
      <c r="J653" s="834"/>
      <c r="K653" s="483"/>
      <c r="Q653" s="2389"/>
      <c r="T653" s="2393"/>
      <c r="W653" s="2447"/>
      <c r="X653" s="154"/>
      <c r="Y653" s="154"/>
      <c r="Z653" s="154"/>
      <c r="AA653" s="154"/>
      <c r="AB653" s="154"/>
      <c r="AC653" s="154"/>
      <c r="AD653" s="154"/>
      <c r="AE653" s="154"/>
      <c r="AF653" s="154"/>
      <c r="AG653" s="154"/>
      <c r="AH653" s="154"/>
      <c r="AI653" s="154"/>
      <c r="AJ653" s="154"/>
      <c r="AK653" s="154"/>
      <c r="AL653" s="154"/>
      <c r="AM653" s="154"/>
      <c r="AN653" s="154"/>
    </row>
    <row r="654" spans="1:57">
      <c r="B654" s="108" t="s">
        <v>853</v>
      </c>
      <c r="C654" s="27" t="s">
        <v>892</v>
      </c>
      <c r="D654" s="27">
        <v>9</v>
      </c>
      <c r="E654" s="139">
        <v>43349</v>
      </c>
      <c r="F654" s="27"/>
      <c r="G654" s="27"/>
      <c r="H654" s="24">
        <v>3.8518987341772153</v>
      </c>
      <c r="I654" s="24" t="s">
        <v>866</v>
      </c>
      <c r="J654" s="834"/>
      <c r="K654" s="483"/>
      <c r="Q654" s="2389"/>
      <c r="T654" s="2393"/>
      <c r="W654" s="2447"/>
      <c r="X654" s="154"/>
      <c r="Y654" s="154"/>
      <c r="Z654" s="154"/>
      <c r="AA654" s="154"/>
      <c r="AB654" s="154"/>
      <c r="AC654" s="154"/>
      <c r="AD654" s="154"/>
      <c r="AE654" s="154"/>
      <c r="AF654" s="154"/>
      <c r="AG654" s="154"/>
      <c r="AH654" s="154"/>
      <c r="AI654" s="154"/>
      <c r="AJ654" s="154"/>
      <c r="AK654" s="154"/>
      <c r="AL654" s="154"/>
      <c r="AM654" s="154"/>
      <c r="AN654" s="154"/>
    </row>
    <row r="655" spans="1:57">
      <c r="B655" s="108" t="s">
        <v>853</v>
      </c>
      <c r="C655" s="27" t="s">
        <v>892</v>
      </c>
      <c r="D655" s="27">
        <v>10</v>
      </c>
      <c r="E655" s="139">
        <v>43349</v>
      </c>
      <c r="F655" s="27"/>
      <c r="G655" s="27"/>
      <c r="H655" s="27" t="s">
        <v>811</v>
      </c>
      <c r="I655" s="24" t="s">
        <v>811</v>
      </c>
      <c r="J655" s="834"/>
      <c r="K655" s="483"/>
      <c r="Q655" s="2389"/>
      <c r="T655" s="2393"/>
      <c r="W655" s="2447"/>
      <c r="X655" s="154"/>
      <c r="Y655" s="154"/>
      <c r="Z655" s="154"/>
      <c r="AA655" s="154"/>
      <c r="AB655" s="154"/>
      <c r="AC655" s="154"/>
      <c r="AD655" s="154"/>
      <c r="AE655" s="154"/>
      <c r="AF655" s="154"/>
      <c r="AG655" s="154"/>
      <c r="AH655" s="154"/>
      <c r="AI655" s="154"/>
      <c r="AJ655" s="154"/>
      <c r="AK655" s="154"/>
      <c r="AL655" s="154"/>
      <c r="AM655" s="154"/>
      <c r="AN655" s="154"/>
    </row>
    <row r="656" spans="1:57">
      <c r="B656" s="108" t="s">
        <v>853</v>
      </c>
      <c r="C656" s="27" t="s">
        <v>892</v>
      </c>
      <c r="D656" s="27">
        <v>11</v>
      </c>
      <c r="E656" s="139">
        <v>43349</v>
      </c>
      <c r="F656" s="27"/>
      <c r="G656" s="27"/>
      <c r="H656" s="27" t="s">
        <v>811</v>
      </c>
      <c r="I656" s="24" t="s">
        <v>811</v>
      </c>
      <c r="J656" s="834"/>
      <c r="K656" s="483"/>
      <c r="Q656" s="2389"/>
      <c r="T656" s="2393"/>
      <c r="W656" s="2447"/>
      <c r="X656" s="154"/>
      <c r="Y656" s="154"/>
      <c r="Z656" s="154"/>
      <c r="AA656" s="154"/>
      <c r="AB656" s="154"/>
      <c r="AC656" s="154"/>
      <c r="AD656" s="154"/>
      <c r="AE656" s="154"/>
      <c r="AF656" s="154"/>
      <c r="AG656" s="154"/>
      <c r="AH656" s="154"/>
      <c r="AI656" s="154"/>
      <c r="AJ656" s="154"/>
      <c r="AK656" s="154"/>
      <c r="AL656" s="154"/>
      <c r="AM656" s="154"/>
      <c r="AN656" s="154"/>
    </row>
    <row r="657" spans="1:60">
      <c r="B657" s="108" t="s">
        <v>853</v>
      </c>
      <c r="C657" s="27" t="s">
        <v>892</v>
      </c>
      <c r="D657" s="27">
        <v>12</v>
      </c>
      <c r="E657" s="139">
        <v>43349</v>
      </c>
      <c r="F657" s="27"/>
      <c r="G657" s="27"/>
      <c r="H657" s="27" t="s">
        <v>811</v>
      </c>
      <c r="I657" s="24" t="s">
        <v>811</v>
      </c>
      <c r="J657" s="834"/>
      <c r="K657" s="483"/>
      <c r="Q657" s="2389"/>
      <c r="T657" s="2393"/>
      <c r="W657" s="2447"/>
      <c r="X657" s="154"/>
      <c r="Y657" s="154"/>
      <c r="Z657" s="154"/>
      <c r="AA657" s="154"/>
      <c r="AB657" s="154"/>
      <c r="AC657" s="154"/>
      <c r="AD657" s="154"/>
      <c r="AE657" s="154"/>
      <c r="AF657" s="154"/>
      <c r="AG657" s="154"/>
      <c r="AH657" s="154"/>
      <c r="AI657" s="154"/>
      <c r="AJ657" s="154"/>
      <c r="AK657" s="154"/>
      <c r="AL657" s="154"/>
      <c r="AM657" s="154"/>
      <c r="AN657" s="154"/>
    </row>
    <row r="658" spans="1:60">
      <c r="B658" s="108" t="s">
        <v>853</v>
      </c>
      <c r="C658" s="27" t="s">
        <v>892</v>
      </c>
      <c r="D658" s="27">
        <v>13</v>
      </c>
      <c r="E658" s="139">
        <v>43349</v>
      </c>
      <c r="F658" s="27"/>
      <c r="G658" s="27"/>
      <c r="H658" s="27" t="s">
        <v>811</v>
      </c>
      <c r="I658" s="24" t="s">
        <v>811</v>
      </c>
      <c r="J658" s="834"/>
      <c r="K658" s="483"/>
      <c r="Q658" s="2389"/>
      <c r="T658" s="2393"/>
      <c r="W658" s="2447"/>
      <c r="X658" s="154"/>
      <c r="Y658" s="154"/>
      <c r="Z658" s="154"/>
      <c r="AA658" s="154"/>
      <c r="AB658" s="154"/>
      <c r="AC658" s="154"/>
      <c r="AD658" s="154"/>
      <c r="AE658" s="154"/>
      <c r="AF658" s="154"/>
      <c r="AG658" s="154"/>
      <c r="AH658" s="154"/>
      <c r="AI658" s="154"/>
      <c r="AJ658" s="154"/>
      <c r="AK658" s="154"/>
      <c r="AL658" s="154"/>
      <c r="AM658" s="154"/>
      <c r="AN658" s="154"/>
    </row>
    <row r="659" spans="1:60">
      <c r="B659" s="108" t="s">
        <v>853</v>
      </c>
      <c r="C659" s="27" t="s">
        <v>892</v>
      </c>
      <c r="D659" s="27">
        <v>14</v>
      </c>
      <c r="E659" s="139">
        <v>43349</v>
      </c>
      <c r="F659" s="27"/>
      <c r="G659" s="27"/>
      <c r="H659" s="27" t="s">
        <v>811</v>
      </c>
      <c r="I659" s="24" t="s">
        <v>811</v>
      </c>
      <c r="J659" s="834"/>
      <c r="K659" s="483"/>
      <c r="Q659" s="2389"/>
      <c r="T659" s="2393"/>
      <c r="W659" s="2447"/>
      <c r="X659" s="154"/>
      <c r="Y659" s="154"/>
      <c r="Z659" s="154"/>
      <c r="AA659" s="154"/>
      <c r="AB659" s="154"/>
      <c r="AC659" s="154"/>
      <c r="AD659" s="154"/>
      <c r="AE659" s="154"/>
      <c r="AF659" s="154"/>
      <c r="AG659" s="154"/>
      <c r="AH659" s="154"/>
      <c r="AI659" s="154"/>
      <c r="AJ659" s="154"/>
      <c r="AK659" s="154"/>
      <c r="AL659" s="154"/>
      <c r="AM659" s="154"/>
      <c r="AN659" s="154"/>
    </row>
    <row r="660" spans="1:60">
      <c r="B660" s="108" t="s">
        <v>853</v>
      </c>
      <c r="C660" s="27" t="s">
        <v>892</v>
      </c>
      <c r="D660" s="27">
        <v>15</v>
      </c>
      <c r="E660" s="139">
        <v>43349</v>
      </c>
      <c r="F660" s="27"/>
      <c r="G660" s="27"/>
      <c r="H660" s="27" t="s">
        <v>811</v>
      </c>
      <c r="I660" s="24" t="s">
        <v>811</v>
      </c>
      <c r="J660" s="834"/>
      <c r="K660" s="483"/>
      <c r="Q660" s="2389"/>
      <c r="T660" s="2393"/>
      <c r="W660" s="2447"/>
      <c r="X660" s="154"/>
      <c r="Y660" s="154"/>
      <c r="Z660" s="154"/>
      <c r="AA660" s="154"/>
      <c r="AB660" s="154"/>
      <c r="AC660" s="154"/>
      <c r="AD660" s="154"/>
      <c r="AE660" s="154"/>
      <c r="AF660" s="154"/>
      <c r="AG660" s="154"/>
      <c r="AH660" s="154"/>
      <c r="AI660" s="154"/>
      <c r="AJ660" s="154"/>
      <c r="AK660" s="154"/>
      <c r="AL660" s="154"/>
      <c r="AM660" s="154"/>
      <c r="AN660" s="154"/>
    </row>
    <row r="661" spans="1:60">
      <c r="B661" s="108" t="s">
        <v>853</v>
      </c>
      <c r="C661" s="27" t="s">
        <v>892</v>
      </c>
      <c r="D661" s="27">
        <v>16</v>
      </c>
      <c r="E661" s="139">
        <v>43349</v>
      </c>
      <c r="F661" s="27"/>
      <c r="G661" s="27"/>
      <c r="H661" s="27" t="s">
        <v>811</v>
      </c>
      <c r="I661" s="24" t="s">
        <v>811</v>
      </c>
      <c r="J661" s="834"/>
      <c r="K661" s="483"/>
      <c r="Q661" s="2389"/>
      <c r="T661" s="2393"/>
      <c r="W661" s="2447"/>
      <c r="X661" s="154"/>
      <c r="Y661" s="154"/>
      <c r="Z661" s="154"/>
      <c r="AA661" s="154"/>
      <c r="AB661" s="154"/>
      <c r="AC661" s="154"/>
      <c r="AD661" s="154"/>
      <c r="AE661" s="154"/>
      <c r="AF661" s="154"/>
      <c r="AG661" s="154"/>
      <c r="AH661" s="154"/>
      <c r="AI661" s="154"/>
      <c r="AJ661" s="154"/>
      <c r="AK661" s="154"/>
      <c r="AL661" s="154"/>
      <c r="AM661" s="154"/>
      <c r="AN661" s="154"/>
    </row>
    <row r="662" spans="1:60">
      <c r="B662" s="108" t="s">
        <v>853</v>
      </c>
      <c r="C662" s="27" t="s">
        <v>892</v>
      </c>
      <c r="D662" s="27">
        <v>17</v>
      </c>
      <c r="E662" s="139">
        <v>43349</v>
      </c>
      <c r="F662" s="27"/>
      <c r="G662" s="27"/>
      <c r="H662" s="27" t="s">
        <v>811</v>
      </c>
      <c r="I662" s="24" t="s">
        <v>811</v>
      </c>
      <c r="J662" s="834"/>
      <c r="K662" s="483"/>
      <c r="Q662" s="2389"/>
      <c r="T662" s="2393"/>
      <c r="W662" s="2447"/>
      <c r="X662" s="154"/>
      <c r="Y662" s="154"/>
      <c r="Z662" s="154"/>
      <c r="AA662" s="154"/>
      <c r="AB662" s="154"/>
      <c r="AC662" s="154"/>
      <c r="AD662" s="154"/>
      <c r="AE662" s="154"/>
      <c r="AF662" s="154"/>
      <c r="AG662" s="154"/>
      <c r="AH662" s="154"/>
      <c r="AI662" s="154"/>
      <c r="AJ662" s="154"/>
      <c r="AK662" s="154"/>
      <c r="AL662" s="154"/>
      <c r="AM662" s="154"/>
      <c r="AN662" s="154"/>
    </row>
    <row r="663" spans="1:60">
      <c r="B663" s="108" t="s">
        <v>853</v>
      </c>
      <c r="C663" s="27" t="s">
        <v>892</v>
      </c>
      <c r="D663" s="27">
        <v>18</v>
      </c>
      <c r="E663" s="139">
        <v>43349</v>
      </c>
      <c r="F663" s="27"/>
      <c r="G663" s="27"/>
      <c r="H663" s="24">
        <v>13.028481012658228</v>
      </c>
      <c r="I663" s="24" t="s">
        <v>866</v>
      </c>
      <c r="J663" s="834"/>
      <c r="K663" s="483"/>
      <c r="Q663" s="2389"/>
      <c r="T663" s="2393"/>
      <c r="W663" s="2447"/>
      <c r="X663" s="154"/>
      <c r="Y663" s="154"/>
      <c r="Z663" s="154"/>
      <c r="AA663" s="154"/>
      <c r="AB663" s="154"/>
      <c r="AC663" s="154"/>
      <c r="AD663" s="154"/>
      <c r="AE663" s="154"/>
      <c r="AF663" s="154"/>
      <c r="AG663" s="154"/>
      <c r="AH663" s="154"/>
      <c r="AI663" s="154"/>
      <c r="AJ663" s="154"/>
      <c r="AK663" s="154"/>
      <c r="AL663" s="154"/>
      <c r="AM663" s="154"/>
      <c r="AN663" s="154"/>
    </row>
    <row r="664" spans="1:60">
      <c r="A664" s="108"/>
      <c r="B664" s="27"/>
      <c r="C664" s="27"/>
      <c r="D664" s="139"/>
      <c r="E664" s="27"/>
      <c r="F664" s="27"/>
      <c r="G664" s="27"/>
      <c r="H664" s="27"/>
      <c r="I664" s="27"/>
      <c r="J664" s="834" t="str">
        <f t="shared" ref="J664:J706" si="61">IF(AND(I664&gt;0),  I664*30.974," ")</f>
        <v xml:space="preserve"> </v>
      </c>
      <c r="K664" s="528"/>
      <c r="M664" s="27"/>
      <c r="O664" s="24"/>
      <c r="Q664" s="2389"/>
      <c r="R664" s="1106"/>
      <c r="S664" s="1106"/>
      <c r="T664" s="2395"/>
      <c r="AQ664" s="154"/>
      <c r="AR664" s="154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  <c r="BC664" s="154"/>
      <c r="BD664" s="154"/>
      <c r="BE664" s="154"/>
      <c r="BF664" s="154"/>
      <c r="BG664" s="154"/>
      <c r="BH664" s="154"/>
    </row>
    <row r="665" spans="1:60" ht="31.2">
      <c r="A665" s="976" t="s">
        <v>804</v>
      </c>
      <c r="B665" s="591" t="s">
        <v>20</v>
      </c>
      <c r="C665" s="591" t="s">
        <v>701</v>
      </c>
      <c r="D665" s="946" t="s">
        <v>805</v>
      </c>
      <c r="E665" s="947" t="s">
        <v>786</v>
      </c>
      <c r="F665" s="946" t="s">
        <v>806</v>
      </c>
      <c r="G665" s="946" t="s">
        <v>807</v>
      </c>
      <c r="H665" s="591" t="s">
        <v>808</v>
      </c>
      <c r="I665" s="371" t="s">
        <v>809</v>
      </c>
      <c r="J665" t="s">
        <v>810</v>
      </c>
      <c r="K665" s="1267" t="s">
        <v>792</v>
      </c>
      <c r="L665" s="1305" t="s">
        <v>474</v>
      </c>
      <c r="M665" s="1252" t="s">
        <v>793</v>
      </c>
      <c r="N665" s="1305" t="s">
        <v>483</v>
      </c>
      <c r="O665" s="1252" t="s">
        <v>794</v>
      </c>
      <c r="P665" s="1305" t="s">
        <v>480</v>
      </c>
      <c r="Q665" s="2394"/>
      <c r="T665" s="2393"/>
    </row>
    <row r="666" spans="1:60">
      <c r="A666" s="108">
        <v>57</v>
      </c>
      <c r="B666" t="s">
        <v>709</v>
      </c>
      <c r="C666" t="s">
        <v>892</v>
      </c>
      <c r="D666" s="18">
        <v>0.5</v>
      </c>
      <c r="E666" s="55">
        <v>43699</v>
      </c>
      <c r="F666" s="165">
        <v>19</v>
      </c>
      <c r="G666" s="166">
        <v>6.9</v>
      </c>
      <c r="H666" s="24">
        <v>0.94817886075949342</v>
      </c>
      <c r="I666" s="24">
        <v>0.42666379905487639</v>
      </c>
      <c r="J666" s="834">
        <f t="shared" si="61"/>
        <v>13.215484511925741</v>
      </c>
      <c r="K666" s="745">
        <f>AVERAGE(G666:G683)</f>
        <v>6.9</v>
      </c>
      <c r="L666" s="594">
        <f t="shared" ref="L666:L706" si="62">10*(6-(LN(K666)/LN(2)))</f>
        <v>32.134036381091931</v>
      </c>
      <c r="M666" s="166">
        <f>AVERAGE(H666:H683)</f>
        <v>0.73446844936708844</v>
      </c>
      <c r="N666" s="594">
        <f t="shared" ref="N666:N706" si="63">10*(6-((2.04-0.68*LN(M666))/LN(2)))</f>
        <v>27.5414736438529</v>
      </c>
      <c r="O666">
        <f>AVERAGE(J666:J683)</f>
        <v>15.057255422109957</v>
      </c>
      <c r="P666" s="594">
        <f t="shared" ref="P666:P706" si="64">10*(6-(LN(48/O666)/LN(2)))</f>
        <v>43.274244193049583</v>
      </c>
      <c r="Q666" s="2389">
        <f t="shared" si="60"/>
        <v>34.316584739331468</v>
      </c>
      <c r="T666" s="2393"/>
    </row>
    <row r="667" spans="1:60">
      <c r="A667" s="108"/>
      <c r="B667" t="s">
        <v>709</v>
      </c>
      <c r="C667" t="s">
        <v>892</v>
      </c>
      <c r="D667" s="18">
        <v>1</v>
      </c>
      <c r="E667" s="55">
        <v>43699</v>
      </c>
      <c r="F667" s="165"/>
      <c r="G667" s="166"/>
      <c r="H667" s="27" t="s">
        <v>811</v>
      </c>
      <c r="I667" s="27" t="s">
        <v>811</v>
      </c>
      <c r="J667" s="834"/>
      <c r="K667" s="483"/>
      <c r="Q667" s="2389"/>
      <c r="T667" s="2393"/>
    </row>
    <row r="668" spans="1:60">
      <c r="A668" s="108"/>
      <c r="B668" t="s">
        <v>709</v>
      </c>
      <c r="C668" t="s">
        <v>892</v>
      </c>
      <c r="D668" s="18">
        <v>2</v>
      </c>
      <c r="E668" s="55">
        <v>43699</v>
      </c>
      <c r="F668" s="165"/>
      <c r="G668" s="166"/>
      <c r="H668" s="27" t="s">
        <v>811</v>
      </c>
      <c r="I668" s="27" t="s">
        <v>811</v>
      </c>
      <c r="J668" s="834"/>
      <c r="K668" s="483"/>
      <c r="Q668" s="2389"/>
      <c r="T668" s="2393"/>
    </row>
    <row r="669" spans="1:60">
      <c r="A669" s="108"/>
      <c r="B669" t="s">
        <v>709</v>
      </c>
      <c r="C669" t="s">
        <v>892</v>
      </c>
      <c r="D669" s="18">
        <v>3</v>
      </c>
      <c r="E669" s="55">
        <v>43699</v>
      </c>
      <c r="F669" s="165"/>
      <c r="G669" s="166"/>
      <c r="H669" s="24">
        <v>0.78587797468354392</v>
      </c>
      <c r="I669" s="24">
        <v>0.23272570857538713</v>
      </c>
      <c r="J669" s="834">
        <f t="shared" si="61"/>
        <v>7.2084460974140407</v>
      </c>
      <c r="K669" s="483"/>
      <c r="Q669" s="2389"/>
      <c r="T669" s="2393"/>
    </row>
    <row r="670" spans="1:60">
      <c r="A670" s="108"/>
      <c r="B670" t="s">
        <v>709</v>
      </c>
      <c r="C670" t="s">
        <v>892</v>
      </c>
      <c r="D670" s="18">
        <v>4</v>
      </c>
      <c r="E670" s="55">
        <v>43699</v>
      </c>
      <c r="F670" s="165"/>
      <c r="G670" s="166"/>
      <c r="H670" s="27" t="s">
        <v>811</v>
      </c>
      <c r="I670" s="27" t="s">
        <v>811</v>
      </c>
      <c r="J670" s="834"/>
      <c r="K670" s="483"/>
      <c r="Q670" s="2389"/>
      <c r="T670" s="2393"/>
    </row>
    <row r="671" spans="1:60">
      <c r="A671" s="108"/>
      <c r="B671" t="s">
        <v>709</v>
      </c>
      <c r="C671" t="s">
        <v>892</v>
      </c>
      <c r="D671" s="18">
        <v>5</v>
      </c>
      <c r="E671" s="55">
        <v>43699</v>
      </c>
      <c r="F671" s="165"/>
      <c r="G671" s="166"/>
      <c r="H671" s="27" t="s">
        <v>811</v>
      </c>
      <c r="I671" s="27" t="s">
        <v>811</v>
      </c>
      <c r="J671" s="834"/>
      <c r="K671" s="483"/>
      <c r="Q671" s="2389"/>
      <c r="T671" s="2393"/>
    </row>
    <row r="672" spans="1:60">
      <c r="A672" s="108"/>
      <c r="B672" t="s">
        <v>709</v>
      </c>
      <c r="C672" t="s">
        <v>892</v>
      </c>
      <c r="D672" s="18">
        <v>6</v>
      </c>
      <c r="E672" s="55">
        <v>43699</v>
      </c>
      <c r="F672" s="165"/>
      <c r="G672" s="166"/>
      <c r="H672" s="27" t="s">
        <v>811</v>
      </c>
      <c r="I672" s="27" t="s">
        <v>811</v>
      </c>
      <c r="J672" s="834"/>
      <c r="K672" s="483"/>
      <c r="Q672" s="2389"/>
      <c r="T672" s="2393"/>
    </row>
    <row r="673" spans="1:60">
      <c r="A673" s="108"/>
      <c r="B673" t="s">
        <v>709</v>
      </c>
      <c r="C673" t="s">
        <v>892</v>
      </c>
      <c r="D673" s="18">
        <v>7</v>
      </c>
      <c r="E673" s="55">
        <v>43699</v>
      </c>
      <c r="F673" s="165"/>
      <c r="G673" s="166"/>
      <c r="H673" s="27" t="s">
        <v>811</v>
      </c>
      <c r="I673" s="27" t="s">
        <v>811</v>
      </c>
      <c r="J673" s="834"/>
      <c r="K673" s="483"/>
      <c r="Q673" s="2389"/>
      <c r="T673" s="2393"/>
    </row>
    <row r="674" spans="1:60">
      <c r="A674" s="108"/>
      <c r="B674" t="s">
        <v>709</v>
      </c>
      <c r="C674" t="s">
        <v>892</v>
      </c>
      <c r="D674" s="18">
        <v>8</v>
      </c>
      <c r="E674" s="55">
        <v>43699</v>
      </c>
      <c r="F674" s="165"/>
      <c r="G674" s="166"/>
      <c r="H674" s="27" t="s">
        <v>811</v>
      </c>
      <c r="I674" s="27" t="s">
        <v>811</v>
      </c>
      <c r="J674" s="834"/>
      <c r="K674" s="483"/>
      <c r="Q674" s="2389"/>
      <c r="T674" s="2393"/>
    </row>
    <row r="675" spans="1:60">
      <c r="A675" s="108"/>
      <c r="B675" t="s">
        <v>709</v>
      </c>
      <c r="C675" t="s">
        <v>892</v>
      </c>
      <c r="D675" s="18">
        <v>9</v>
      </c>
      <c r="E675" s="55">
        <v>43699</v>
      </c>
      <c r="F675" s="165"/>
      <c r="G675" s="166"/>
      <c r="H675" s="24">
        <v>1.1788169620253164</v>
      </c>
      <c r="I675" s="24">
        <v>0.23272570857538713</v>
      </c>
      <c r="J675" s="834">
        <f t="shared" si="61"/>
        <v>7.2084460974140407</v>
      </c>
      <c r="K675" s="483"/>
      <c r="Q675" s="2389"/>
      <c r="T675" s="2393"/>
    </row>
    <row r="676" spans="1:60">
      <c r="A676" s="108"/>
      <c r="B676" t="s">
        <v>709</v>
      </c>
      <c r="C676" t="s">
        <v>892</v>
      </c>
      <c r="D676" s="18">
        <v>10</v>
      </c>
      <c r="E676" s="55">
        <v>43699</v>
      </c>
      <c r="F676" s="165"/>
      <c r="G676" s="166"/>
      <c r="H676" s="27" t="s">
        <v>811</v>
      </c>
      <c r="I676" s="27" t="s">
        <v>811</v>
      </c>
      <c r="J676" s="834"/>
      <c r="K676" s="483"/>
      <c r="Q676" s="2389"/>
      <c r="T676" s="2393"/>
    </row>
    <row r="677" spans="1:60">
      <c r="A677" s="108"/>
      <c r="B677" t="s">
        <v>709</v>
      </c>
      <c r="C677" t="s">
        <v>892</v>
      </c>
      <c r="D677" s="18">
        <v>11</v>
      </c>
      <c r="E677" s="55">
        <v>43699</v>
      </c>
      <c r="F677" s="165"/>
      <c r="G677" s="166"/>
      <c r="H677" s="27" t="s">
        <v>811</v>
      </c>
      <c r="I677" s="27" t="s">
        <v>811</v>
      </c>
      <c r="J677" s="834"/>
      <c r="K677" s="483"/>
      <c r="Q677" s="2389"/>
      <c r="T677" s="2393"/>
    </row>
    <row r="678" spans="1:60">
      <c r="A678" s="108"/>
      <c r="B678" t="s">
        <v>709</v>
      </c>
      <c r="C678" t="s">
        <v>892</v>
      </c>
      <c r="D678" s="18">
        <v>12</v>
      </c>
      <c r="E678" s="55">
        <v>43699</v>
      </c>
      <c r="F678" s="165"/>
      <c r="G678" s="166"/>
      <c r="H678" s="27" t="s">
        <v>811</v>
      </c>
      <c r="I678" s="27" t="s">
        <v>811</v>
      </c>
      <c r="J678" s="834"/>
      <c r="K678" s="483"/>
      <c r="Q678" s="2389"/>
      <c r="T678" s="2393"/>
    </row>
    <row r="679" spans="1:60">
      <c r="A679" s="108"/>
      <c r="B679" t="s">
        <v>709</v>
      </c>
      <c r="C679" t="s">
        <v>892</v>
      </c>
      <c r="D679" s="18">
        <v>13</v>
      </c>
      <c r="E679" s="55">
        <v>43699</v>
      </c>
      <c r="F679" s="165"/>
      <c r="G679" s="166"/>
      <c r="H679" s="27" t="s">
        <v>811</v>
      </c>
      <c r="I679" s="27" t="s">
        <v>811</v>
      </c>
      <c r="J679" s="834"/>
      <c r="K679" s="483"/>
      <c r="Q679" s="2389"/>
      <c r="T679" s="2393"/>
    </row>
    <row r="680" spans="1:60">
      <c r="A680" s="108"/>
      <c r="B680" t="s">
        <v>709</v>
      </c>
      <c r="C680" t="s">
        <v>892</v>
      </c>
      <c r="D680" s="18">
        <v>14</v>
      </c>
      <c r="E680" s="55">
        <v>43699</v>
      </c>
      <c r="F680" s="165"/>
      <c r="G680" s="166"/>
      <c r="H680" s="27" t="s">
        <v>811</v>
      </c>
      <c r="I680" s="27" t="s">
        <v>811</v>
      </c>
      <c r="J680" s="834"/>
      <c r="K680" s="483"/>
      <c r="Q680" s="2389"/>
      <c r="T680" s="2393"/>
    </row>
    <row r="681" spans="1:60">
      <c r="A681" s="108"/>
      <c r="B681" t="s">
        <v>709</v>
      </c>
      <c r="C681" t="s">
        <v>892</v>
      </c>
      <c r="D681" s="18">
        <v>15</v>
      </c>
      <c r="E681" s="55">
        <v>43699</v>
      </c>
      <c r="F681" s="165"/>
      <c r="G681" s="166"/>
      <c r="H681" s="27" t="s">
        <v>811</v>
      </c>
      <c r="I681" s="27" t="s">
        <v>811</v>
      </c>
      <c r="J681" s="834"/>
      <c r="K681" s="483"/>
      <c r="Q681" s="2389"/>
      <c r="T681" s="2393"/>
    </row>
    <row r="682" spans="1:60">
      <c r="A682" s="108"/>
      <c r="B682" t="s">
        <v>709</v>
      </c>
      <c r="C682" t="s">
        <v>892</v>
      </c>
      <c r="D682" s="18">
        <v>16</v>
      </c>
      <c r="E682" s="55">
        <v>43699</v>
      </c>
      <c r="F682" s="165"/>
      <c r="G682" s="166"/>
      <c r="H682" s="24">
        <v>2.5000000000000001E-2</v>
      </c>
      <c r="I682" s="24">
        <v>1.0523873242618329</v>
      </c>
      <c r="J682" s="834">
        <f t="shared" si="61"/>
        <v>32.596644981686012</v>
      </c>
      <c r="K682" s="483"/>
      <c r="Q682" s="2389"/>
      <c r="T682" s="2393"/>
    </row>
    <row r="683" spans="1:60">
      <c r="A683" s="108"/>
      <c r="B683" t="s">
        <v>709</v>
      </c>
      <c r="C683" t="s">
        <v>892</v>
      </c>
      <c r="D683" s="18">
        <v>17</v>
      </c>
      <c r="E683" s="55">
        <v>43699</v>
      </c>
      <c r="F683" s="165"/>
      <c r="G683" s="166"/>
      <c r="H683" s="27" t="s">
        <v>811</v>
      </c>
      <c r="I683" s="27" t="s">
        <v>811</v>
      </c>
      <c r="J683" s="834"/>
      <c r="K683" s="483"/>
      <c r="Q683" s="2389"/>
      <c r="T683" s="2393"/>
    </row>
    <row r="684" spans="1:60">
      <c r="A684" s="983"/>
      <c r="B684" s="815"/>
      <c r="C684" s="629"/>
      <c r="D684" s="815"/>
      <c r="E684" s="815"/>
      <c r="F684" s="815"/>
      <c r="G684" s="815"/>
      <c r="H684" s="815"/>
      <c r="I684" s="873"/>
      <c r="J684" s="834" t="str">
        <f t="shared" si="61"/>
        <v xml:space="preserve"> </v>
      </c>
      <c r="K684" s="1288"/>
      <c r="M684" s="873"/>
      <c r="O684" s="815"/>
      <c r="Q684" s="2389"/>
      <c r="R684" s="2414"/>
      <c r="S684" s="1458"/>
      <c r="T684" s="2415"/>
      <c r="U684" s="1340"/>
      <c r="V684" s="1340"/>
      <c r="W684" s="2451"/>
      <c r="X684" s="878"/>
      <c r="Y684" s="878"/>
      <c r="Z684" s="878"/>
      <c r="AA684" s="878"/>
      <c r="AB684" s="878"/>
      <c r="AC684" s="876"/>
      <c r="AD684" s="879"/>
      <c r="AE684" s="879"/>
      <c r="AF684" s="879"/>
      <c r="AG684" s="880"/>
      <c r="AH684" s="878"/>
      <c r="AI684" s="879"/>
      <c r="AJ684" s="879"/>
      <c r="AK684" s="879"/>
      <c r="AL684" s="879"/>
      <c r="AM684" s="879"/>
      <c r="AN684" s="879"/>
      <c r="AO684" s="879"/>
      <c r="AP684" s="879"/>
      <c r="AQ684" s="772"/>
      <c r="AR684" s="772"/>
      <c r="AS684" s="772"/>
      <c r="AT684" s="772"/>
      <c r="AU684" s="772"/>
      <c r="AV684" s="772"/>
      <c r="AW684" s="771"/>
      <c r="AX684" s="771"/>
      <c r="AY684" s="770"/>
      <c r="AZ684" s="770"/>
      <c r="BA684" s="770"/>
      <c r="BB684" s="770"/>
      <c r="BC684" s="770"/>
      <c r="BD684" s="770"/>
      <c r="BE684" s="770"/>
      <c r="BF684" s="770"/>
      <c r="BG684" s="770"/>
      <c r="BH684" s="747"/>
    </row>
    <row r="685" spans="1:60" ht="31.2">
      <c r="B685" s="976" t="s">
        <v>20</v>
      </c>
      <c r="C685" s="591" t="s">
        <v>701</v>
      </c>
      <c r="D685" s="946" t="s">
        <v>805</v>
      </c>
      <c r="E685" s="947" t="s">
        <v>786</v>
      </c>
      <c r="F685" s="946" t="s">
        <v>806</v>
      </c>
      <c r="G685" s="946" t="s">
        <v>807</v>
      </c>
      <c r="H685" s="591" t="s">
        <v>808</v>
      </c>
      <c r="I685" s="371" t="s">
        <v>809</v>
      </c>
      <c r="J685" t="s">
        <v>810</v>
      </c>
      <c r="K685" s="1267" t="s">
        <v>792</v>
      </c>
      <c r="L685" s="1305" t="s">
        <v>474</v>
      </c>
      <c r="M685" s="1252" t="s">
        <v>793</v>
      </c>
      <c r="N685" s="1305" t="s">
        <v>483</v>
      </c>
      <c r="O685" s="1252" t="s">
        <v>794</v>
      </c>
      <c r="P685" s="1305" t="s">
        <v>480</v>
      </c>
      <c r="Q685" s="2394"/>
      <c r="T685" s="2393"/>
    </row>
    <row r="686" spans="1:60">
      <c r="B686" s="108" t="s">
        <v>854</v>
      </c>
      <c r="C686" t="s">
        <v>892</v>
      </c>
      <c r="D686">
        <v>0.5</v>
      </c>
      <c r="E686" s="55">
        <v>44076</v>
      </c>
      <c r="F686">
        <v>19</v>
      </c>
      <c r="G686">
        <v>6.5</v>
      </c>
      <c r="H686" s="371">
        <v>0.16426666666666667</v>
      </c>
      <c r="I686" s="24">
        <v>0.87048091527365146</v>
      </c>
      <c r="J686" s="834">
        <f t="shared" si="61"/>
        <v>26.962275869686081</v>
      </c>
      <c r="K686" s="483">
        <f>AVERAGE(G686:G703)</f>
        <v>6.5</v>
      </c>
      <c r="L686" s="594">
        <f t="shared" si="62"/>
        <v>32.995602818589077</v>
      </c>
      <c r="M686" s="166">
        <f>AVERAGE(H686:H703)</f>
        <v>1.3328000000000002</v>
      </c>
      <c r="N686" s="594">
        <f t="shared" si="63"/>
        <v>33.387351245414614</v>
      </c>
      <c r="O686">
        <f>AVERAGE(J686:J703)</f>
        <v>21.437849018986764</v>
      </c>
      <c r="P686" s="594">
        <f t="shared" si="64"/>
        <v>48.371257534452425</v>
      </c>
      <c r="Q686" s="2389">
        <f t="shared" ref="Q686:Q727" si="65">AVERAGE(L686,N686,P686)</f>
        <v>38.251403866152039</v>
      </c>
      <c r="T686" s="2393"/>
    </row>
    <row r="687" spans="1:60">
      <c r="B687" s="108" t="s">
        <v>854</v>
      </c>
      <c r="C687" t="s">
        <v>892</v>
      </c>
      <c r="D687">
        <v>1</v>
      </c>
      <c r="E687" s="55">
        <v>44076</v>
      </c>
      <c r="H687" s="24" t="s">
        <v>811</v>
      </c>
      <c r="I687" s="24" t="s">
        <v>811</v>
      </c>
      <c r="J687" s="834"/>
      <c r="K687" s="483"/>
      <c r="Q687" s="2389"/>
      <c r="T687" s="2393"/>
    </row>
    <row r="688" spans="1:60">
      <c r="B688" s="108" t="s">
        <v>854</v>
      </c>
      <c r="C688" t="s">
        <v>892</v>
      </c>
      <c r="D688">
        <v>2</v>
      </c>
      <c r="E688" s="55">
        <v>44076</v>
      </c>
      <c r="H688" s="24" t="s">
        <v>811</v>
      </c>
      <c r="I688" s="24" t="s">
        <v>811</v>
      </c>
      <c r="J688" s="834"/>
      <c r="K688" s="483"/>
      <c r="Q688" s="2389"/>
      <c r="T688" s="2393"/>
    </row>
    <row r="689" spans="1:21">
      <c r="B689" s="108" t="s">
        <v>854</v>
      </c>
      <c r="C689" t="s">
        <v>892</v>
      </c>
      <c r="D689">
        <v>3</v>
      </c>
      <c r="E689" s="55">
        <v>44076</v>
      </c>
      <c r="H689" s="371">
        <v>0.14560000000000001</v>
      </c>
      <c r="I689" s="24">
        <v>0.36730543252282394</v>
      </c>
      <c r="J689" s="834">
        <f t="shared" si="61"/>
        <v>11.376918466961948</v>
      </c>
      <c r="K689" s="483"/>
      <c r="Q689" s="2389"/>
      <c r="T689" s="2393"/>
    </row>
    <row r="690" spans="1:21">
      <c r="B690" s="108" t="s">
        <v>854</v>
      </c>
      <c r="C690" t="s">
        <v>892</v>
      </c>
      <c r="D690">
        <v>4</v>
      </c>
      <c r="E690" s="55">
        <v>44076</v>
      </c>
      <c r="H690" s="24" t="s">
        <v>811</v>
      </c>
      <c r="I690" s="24" t="s">
        <v>811</v>
      </c>
      <c r="J690" s="834"/>
      <c r="K690" s="483"/>
      <c r="Q690" s="2389"/>
      <c r="T690" s="2393"/>
    </row>
    <row r="691" spans="1:21">
      <c r="B691" s="108" t="s">
        <v>854</v>
      </c>
      <c r="C691" t="s">
        <v>892</v>
      </c>
      <c r="D691">
        <v>5</v>
      </c>
      <c r="E691" s="55">
        <v>44076</v>
      </c>
      <c r="H691" s="24" t="s">
        <v>811</v>
      </c>
      <c r="I691" s="24" t="s">
        <v>811</v>
      </c>
      <c r="J691" s="834"/>
      <c r="K691" s="483"/>
      <c r="Q691" s="2389"/>
      <c r="T691" s="2393"/>
    </row>
    <row r="692" spans="1:21">
      <c r="B692" s="108" t="s">
        <v>854</v>
      </c>
      <c r="C692" t="s">
        <v>892</v>
      </c>
      <c r="D692">
        <v>6</v>
      </c>
      <c r="E692" s="55">
        <v>44076</v>
      </c>
      <c r="H692" s="24" t="s">
        <v>811</v>
      </c>
      <c r="I692" s="24" t="s">
        <v>811</v>
      </c>
      <c r="J692" s="834"/>
      <c r="K692" s="483"/>
      <c r="Q692" s="2389"/>
      <c r="T692" s="2393"/>
    </row>
    <row r="693" spans="1:21">
      <c r="B693" s="108" t="s">
        <v>854</v>
      </c>
      <c r="C693" t="s">
        <v>892</v>
      </c>
      <c r="D693">
        <v>7</v>
      </c>
      <c r="E693" s="55">
        <v>44076</v>
      </c>
      <c r="H693" s="24" t="s">
        <v>811</v>
      </c>
      <c r="I693" s="24" t="s">
        <v>811</v>
      </c>
      <c r="J693" s="834"/>
      <c r="K693" s="483"/>
      <c r="Q693" s="2389"/>
      <c r="T693" s="2393"/>
    </row>
    <row r="694" spans="1:21">
      <c r="B694" s="108" t="s">
        <v>854</v>
      </c>
      <c r="C694" t="s">
        <v>892</v>
      </c>
      <c r="D694">
        <v>8</v>
      </c>
      <c r="E694" s="55">
        <v>44076</v>
      </c>
      <c r="H694" s="24" t="s">
        <v>811</v>
      </c>
      <c r="I694" s="24" t="s">
        <v>811</v>
      </c>
      <c r="J694" s="834"/>
      <c r="K694" s="483"/>
      <c r="Q694" s="2389"/>
      <c r="T694" s="2393"/>
    </row>
    <row r="695" spans="1:21">
      <c r="B695" s="108" t="s">
        <v>854</v>
      </c>
      <c r="C695" t="s">
        <v>892</v>
      </c>
      <c r="D695">
        <v>9</v>
      </c>
      <c r="E695" s="55">
        <v>44076</v>
      </c>
      <c r="H695" s="371">
        <v>0.37333333333333335</v>
      </c>
      <c r="I695" s="24">
        <v>0.5876886920365183</v>
      </c>
      <c r="J695" s="834">
        <f t="shared" si="61"/>
        <v>18.203069547139119</v>
      </c>
      <c r="K695" s="483"/>
      <c r="Q695" s="2389"/>
      <c r="T695" s="2393"/>
    </row>
    <row r="696" spans="1:21">
      <c r="B696" s="108" t="s">
        <v>854</v>
      </c>
      <c r="C696" t="s">
        <v>892</v>
      </c>
      <c r="D696">
        <v>10</v>
      </c>
      <c r="E696" s="55">
        <v>44076</v>
      </c>
      <c r="H696" s="24" t="s">
        <v>811</v>
      </c>
      <c r="I696" s="24" t="s">
        <v>811</v>
      </c>
      <c r="J696" s="834"/>
      <c r="K696" s="483"/>
      <c r="Q696" s="2389"/>
      <c r="T696" s="2393"/>
    </row>
    <row r="697" spans="1:21">
      <c r="B697" s="108" t="s">
        <v>854</v>
      </c>
      <c r="C697" t="s">
        <v>892</v>
      </c>
      <c r="D697">
        <v>11</v>
      </c>
      <c r="E697" s="55">
        <v>44076</v>
      </c>
      <c r="H697" s="24" t="s">
        <v>811</v>
      </c>
      <c r="I697" s="24" t="s">
        <v>811</v>
      </c>
      <c r="J697" s="834"/>
      <c r="K697" s="483"/>
      <c r="Q697" s="2389"/>
      <c r="T697" s="2393"/>
    </row>
    <row r="698" spans="1:21">
      <c r="B698" s="108" t="s">
        <v>854</v>
      </c>
      <c r="C698" t="s">
        <v>892</v>
      </c>
      <c r="D698">
        <v>12</v>
      </c>
      <c r="E698" s="55">
        <v>44076</v>
      </c>
      <c r="H698" s="24" t="s">
        <v>811</v>
      </c>
      <c r="I698" s="24" t="s">
        <v>811</v>
      </c>
      <c r="J698" s="834"/>
      <c r="K698" s="483"/>
      <c r="Q698" s="2389"/>
      <c r="T698" s="2393"/>
    </row>
    <row r="699" spans="1:21">
      <c r="B699" s="108" t="s">
        <v>854</v>
      </c>
      <c r="C699" t="s">
        <v>892</v>
      </c>
      <c r="D699">
        <v>13</v>
      </c>
      <c r="E699" s="55">
        <v>44076</v>
      </c>
      <c r="H699" s="24" t="s">
        <v>811</v>
      </c>
      <c r="I699" s="24" t="s">
        <v>811</v>
      </c>
      <c r="J699" s="834"/>
      <c r="K699" s="483"/>
      <c r="Q699" s="2389"/>
      <c r="T699" s="2393"/>
    </row>
    <row r="700" spans="1:21">
      <c r="B700" s="108" t="s">
        <v>854</v>
      </c>
      <c r="C700" t="s">
        <v>892</v>
      </c>
      <c r="D700">
        <v>14</v>
      </c>
      <c r="E700" s="55">
        <v>44076</v>
      </c>
      <c r="H700" s="24" t="s">
        <v>811</v>
      </c>
      <c r="I700" s="24" t="s">
        <v>811</v>
      </c>
      <c r="J700" s="834"/>
      <c r="K700" s="483"/>
      <c r="Q700" s="2389"/>
      <c r="T700" s="2393"/>
    </row>
    <row r="701" spans="1:21">
      <c r="B701" s="108" t="s">
        <v>854</v>
      </c>
      <c r="C701" t="s">
        <v>892</v>
      </c>
      <c r="D701">
        <v>15</v>
      </c>
      <c r="E701" s="55">
        <v>44076</v>
      </c>
      <c r="H701" s="24" t="s">
        <v>811</v>
      </c>
      <c r="I701" s="24" t="s">
        <v>811</v>
      </c>
      <c r="J701" s="834"/>
      <c r="K701" s="483"/>
      <c r="Q701" s="2389"/>
      <c r="T701" s="2393"/>
    </row>
    <row r="702" spans="1:21">
      <c r="B702" s="108" t="s">
        <v>854</v>
      </c>
      <c r="C702" t="s">
        <v>892</v>
      </c>
      <c r="D702">
        <v>16</v>
      </c>
      <c r="E702" s="55">
        <v>44076</v>
      </c>
      <c r="H702" s="24" t="s">
        <v>811</v>
      </c>
      <c r="I702" s="24" t="s">
        <v>811</v>
      </c>
      <c r="J702" s="834"/>
      <c r="K702" s="483"/>
      <c r="Q702" s="2389"/>
      <c r="T702" s="2393"/>
    </row>
    <row r="703" spans="1:21">
      <c r="B703" s="108" t="s">
        <v>854</v>
      </c>
      <c r="C703" t="s">
        <v>892</v>
      </c>
      <c r="D703">
        <v>17</v>
      </c>
      <c r="E703" s="55">
        <v>44076</v>
      </c>
      <c r="H703" s="371">
        <v>4.6480000000000006</v>
      </c>
      <c r="I703" s="24">
        <v>0.94302099154645558</v>
      </c>
      <c r="J703" s="834">
        <f t="shared" si="61"/>
        <v>29.209132192159917</v>
      </c>
      <c r="K703" s="483"/>
      <c r="Q703" s="2389"/>
      <c r="T703" s="2393"/>
    </row>
    <row r="704" spans="1:21">
      <c r="A704" s="884"/>
      <c r="E704" s="173"/>
      <c r="F704" s="445"/>
      <c r="I704" s="173"/>
      <c r="J704" s="834" t="str">
        <f t="shared" si="61"/>
        <v xml:space="preserve"> </v>
      </c>
      <c r="K704" s="483"/>
      <c r="M704" s="814"/>
      <c r="O704" s="800"/>
      <c r="Q704" s="2389"/>
      <c r="R704" s="1310"/>
      <c r="S704" s="2401"/>
      <c r="T704" s="2391"/>
      <c r="U704" s="1329"/>
    </row>
    <row r="705" spans="1:42" ht="31.2">
      <c r="A705" s="983" t="s">
        <v>804</v>
      </c>
      <c r="B705" s="815" t="s">
        <v>20</v>
      </c>
      <c r="C705" s="815" t="s">
        <v>701</v>
      </c>
      <c r="D705" s="815" t="s">
        <v>805</v>
      </c>
      <c r="E705" s="873" t="s">
        <v>786</v>
      </c>
      <c r="F705" s="815" t="s">
        <v>806</v>
      </c>
      <c r="G705" s="815" t="s">
        <v>807</v>
      </c>
      <c r="H705" s="815" t="s">
        <v>808</v>
      </c>
      <c r="I705" s="878" t="s">
        <v>809</v>
      </c>
      <c r="J705" t="s">
        <v>810</v>
      </c>
      <c r="K705" s="1267" t="s">
        <v>792</v>
      </c>
      <c r="L705" s="1305" t="s">
        <v>474</v>
      </c>
      <c r="M705" s="1252" t="s">
        <v>793</v>
      </c>
      <c r="N705" s="1305" t="s">
        <v>483</v>
      </c>
      <c r="O705" s="1252" t="s">
        <v>794</v>
      </c>
      <c r="P705" s="1305" t="s">
        <v>480</v>
      </c>
      <c r="Q705" s="2394"/>
      <c r="R705" s="2397"/>
      <c r="S705" s="2397"/>
      <c r="T705" s="2398"/>
      <c r="U705" s="1226"/>
      <c r="V705" s="1226"/>
      <c r="W705" s="2444"/>
      <c r="X705" s="747"/>
      <c r="Y705" s="747"/>
      <c r="Z705" s="747"/>
      <c r="AA705" s="747"/>
      <c r="AB705" s="747"/>
      <c r="AC705" s="747"/>
      <c r="AD705" s="747"/>
      <c r="AE705" s="747"/>
      <c r="AF705" s="747"/>
      <c r="AG705" s="747"/>
      <c r="AH705" s="747"/>
      <c r="AI705" s="747"/>
      <c r="AJ705" s="747"/>
      <c r="AK705" s="747"/>
      <c r="AL705" s="747"/>
      <c r="AM705" s="747"/>
      <c r="AN705" s="747"/>
      <c r="AO705" s="747"/>
      <c r="AP705" s="747"/>
    </row>
    <row r="706" spans="1:42">
      <c r="A706" s="108"/>
      <c r="B706" t="s">
        <v>709</v>
      </c>
      <c r="C706" t="s">
        <v>895</v>
      </c>
      <c r="D706" s="27">
        <v>0.5</v>
      </c>
      <c r="E706" s="133">
        <v>44447</v>
      </c>
      <c r="F706">
        <v>19</v>
      </c>
      <c r="G706">
        <v>6.5</v>
      </c>
      <c r="H706" s="24">
        <v>0.67352380952380975</v>
      </c>
      <c r="I706" s="71">
        <v>0.45733333333333337</v>
      </c>
      <c r="J706" s="834">
        <f t="shared" si="61"/>
        <v>14.165442666666667</v>
      </c>
      <c r="K706" s="483">
        <f>AVERAGE(G706:G724)</f>
        <v>6.5</v>
      </c>
      <c r="L706" s="594">
        <f t="shared" si="62"/>
        <v>32.995602818589077</v>
      </c>
      <c r="M706" s="166">
        <f>AVERAGE(H706:H724)</f>
        <v>0.71782142857142872</v>
      </c>
      <c r="N706" s="594">
        <f t="shared" si="63"/>
        <v>27.316560062580265</v>
      </c>
      <c r="O706">
        <f>AVERAGE(J706:J724)</f>
        <v>26.627278244399623</v>
      </c>
      <c r="P706" s="594">
        <f t="shared" si="64"/>
        <v>51.498705625575482</v>
      </c>
      <c r="Q706" s="2389">
        <f t="shared" si="65"/>
        <v>37.270289502248275</v>
      </c>
      <c r="T706" s="2393"/>
    </row>
    <row r="707" spans="1:42">
      <c r="A707" s="108"/>
      <c r="B707" t="s">
        <v>709</v>
      </c>
      <c r="C707" t="s">
        <v>895</v>
      </c>
      <c r="D707" s="27">
        <v>1</v>
      </c>
      <c r="E707" s="133">
        <v>44447</v>
      </c>
      <c r="H707" s="24" t="s">
        <v>811</v>
      </c>
      <c r="I707" s="71" t="s">
        <v>811</v>
      </c>
      <c r="J707" s="834"/>
      <c r="K707" s="483"/>
      <c r="Q707" s="2389"/>
      <c r="T707" s="2393"/>
    </row>
    <row r="708" spans="1:42">
      <c r="A708" s="108"/>
      <c r="B708" t="s">
        <v>709</v>
      </c>
      <c r="C708" t="s">
        <v>895</v>
      </c>
      <c r="D708" s="27">
        <v>2</v>
      </c>
      <c r="E708" s="133">
        <v>44447</v>
      </c>
      <c r="H708" s="24" t="s">
        <v>811</v>
      </c>
      <c r="I708" s="71" t="s">
        <v>811</v>
      </c>
      <c r="J708" s="834"/>
      <c r="K708" s="483"/>
      <c r="Q708" s="2389"/>
      <c r="T708" s="2393"/>
    </row>
    <row r="709" spans="1:42">
      <c r="A709" s="108"/>
      <c r="B709" t="s">
        <v>709</v>
      </c>
      <c r="C709" t="s">
        <v>895</v>
      </c>
      <c r="D709" s="27">
        <v>3</v>
      </c>
      <c r="E709" s="133">
        <v>44447</v>
      </c>
      <c r="H709" s="24">
        <v>0.85809523809523824</v>
      </c>
      <c r="I709" s="71">
        <v>0.35292427531605164</v>
      </c>
      <c r="J709" s="834">
        <f t="shared" ref="J709:J724" si="66">IF(AND(I709&gt;0),  I709*30.974," ")</f>
        <v>10.931476503639384</v>
      </c>
      <c r="K709" s="483"/>
      <c r="Q709" s="2389"/>
      <c r="T709" s="2393"/>
    </row>
    <row r="710" spans="1:42">
      <c r="A710" s="108"/>
      <c r="B710" t="s">
        <v>709</v>
      </c>
      <c r="C710" t="s">
        <v>895</v>
      </c>
      <c r="D710" s="27">
        <v>4</v>
      </c>
      <c r="E710" s="133">
        <v>44447</v>
      </c>
      <c r="H710" s="24" t="s">
        <v>811</v>
      </c>
      <c r="I710" s="71" t="s">
        <v>811</v>
      </c>
      <c r="J710" s="834"/>
      <c r="K710" s="483"/>
      <c r="Q710" s="2389"/>
      <c r="T710" s="2393"/>
    </row>
    <row r="711" spans="1:42">
      <c r="A711" s="108"/>
      <c r="B711" t="s">
        <v>709</v>
      </c>
      <c r="C711" t="s">
        <v>895</v>
      </c>
      <c r="D711" s="27">
        <v>5</v>
      </c>
      <c r="E711" s="133">
        <v>44447</v>
      </c>
      <c r="H711" s="24" t="s">
        <v>811</v>
      </c>
      <c r="I711" s="71" t="s">
        <v>811</v>
      </c>
      <c r="J711" s="834"/>
      <c r="K711" s="483"/>
      <c r="Q711" s="2389"/>
      <c r="T711" s="2393"/>
    </row>
    <row r="712" spans="1:42">
      <c r="A712" s="108"/>
      <c r="B712" t="s">
        <v>709</v>
      </c>
      <c r="C712" t="s">
        <v>895</v>
      </c>
      <c r="D712" s="27">
        <v>6</v>
      </c>
      <c r="E712" s="133">
        <v>44447</v>
      </c>
      <c r="H712" s="24" t="s">
        <v>811</v>
      </c>
      <c r="I712" s="71" t="s">
        <v>811</v>
      </c>
      <c r="J712" s="834"/>
      <c r="K712" s="483"/>
      <c r="Q712" s="2389"/>
      <c r="T712" s="2393"/>
    </row>
    <row r="713" spans="1:42">
      <c r="A713" s="108"/>
      <c r="B713" t="s">
        <v>709</v>
      </c>
      <c r="C713" t="s">
        <v>895</v>
      </c>
      <c r="D713" s="27">
        <v>7</v>
      </c>
      <c r="E713" s="133">
        <v>44447</v>
      </c>
      <c r="H713" s="24" t="s">
        <v>811</v>
      </c>
      <c r="I713" s="71" t="s">
        <v>811</v>
      </c>
      <c r="J713" s="834"/>
      <c r="K713" s="483"/>
      <c r="Q713" s="2389"/>
      <c r="T713" s="2393"/>
    </row>
    <row r="714" spans="1:42">
      <c r="A714" s="108"/>
      <c r="B714" t="s">
        <v>709</v>
      </c>
      <c r="C714" t="s">
        <v>895</v>
      </c>
      <c r="D714" s="27">
        <v>8</v>
      </c>
      <c r="E714" s="133">
        <v>44447</v>
      </c>
      <c r="H714" s="24" t="s">
        <v>811</v>
      </c>
      <c r="I714" s="71" t="s">
        <v>811</v>
      </c>
      <c r="J714" s="834"/>
      <c r="K714" s="483"/>
      <c r="Q714" s="2389"/>
      <c r="T714" s="2393"/>
    </row>
    <row r="715" spans="1:42">
      <c r="A715" s="108"/>
      <c r="B715" t="s">
        <v>709</v>
      </c>
      <c r="C715" t="s">
        <v>895</v>
      </c>
      <c r="D715" s="27">
        <v>9</v>
      </c>
      <c r="E715" s="133">
        <v>44447</v>
      </c>
      <c r="H715" s="24">
        <v>1.3146666666666671</v>
      </c>
      <c r="I715" s="71">
        <v>0.26133333333333342</v>
      </c>
      <c r="J715" s="834">
        <f t="shared" si="66"/>
        <v>8.0945386666666685</v>
      </c>
      <c r="K715" s="483"/>
      <c r="Q715" s="2389"/>
      <c r="T715" s="2393"/>
    </row>
    <row r="716" spans="1:42">
      <c r="A716" s="108"/>
      <c r="B716" t="s">
        <v>709</v>
      </c>
      <c r="C716" t="s">
        <v>895</v>
      </c>
      <c r="D716" s="27">
        <v>10</v>
      </c>
      <c r="E716" s="133">
        <v>44447</v>
      </c>
      <c r="H716" s="24" t="s">
        <v>811</v>
      </c>
      <c r="I716" s="71" t="s">
        <v>811</v>
      </c>
      <c r="J716" s="834"/>
      <c r="K716" s="483"/>
      <c r="Q716" s="2389"/>
      <c r="T716" s="2393"/>
    </row>
    <row r="717" spans="1:42">
      <c r="A717" s="108"/>
      <c r="B717" t="s">
        <v>709</v>
      </c>
      <c r="C717" t="s">
        <v>895</v>
      </c>
      <c r="D717" s="27">
        <v>11</v>
      </c>
      <c r="E717" s="133">
        <v>44447</v>
      </c>
      <c r="H717" s="24" t="s">
        <v>811</v>
      </c>
      <c r="I717" s="71" t="s">
        <v>811</v>
      </c>
      <c r="J717" s="834"/>
      <c r="K717" s="483"/>
      <c r="Q717" s="2389"/>
      <c r="T717" s="2393"/>
    </row>
    <row r="718" spans="1:42">
      <c r="A718" s="108"/>
      <c r="B718" t="s">
        <v>709</v>
      </c>
      <c r="C718" t="s">
        <v>895</v>
      </c>
      <c r="D718" s="27">
        <v>12</v>
      </c>
      <c r="E718" s="133">
        <v>44447</v>
      </c>
      <c r="H718" s="24" t="s">
        <v>811</v>
      </c>
      <c r="I718" s="71" t="s">
        <v>811</v>
      </c>
      <c r="J718" s="834"/>
      <c r="K718" s="483"/>
      <c r="Q718" s="2389"/>
      <c r="T718" s="2393"/>
    </row>
    <row r="719" spans="1:42">
      <c r="A719" s="108"/>
      <c r="B719" t="s">
        <v>709</v>
      </c>
      <c r="C719" t="s">
        <v>895</v>
      </c>
      <c r="D719" s="27">
        <v>13</v>
      </c>
      <c r="E719" s="133">
        <v>44447</v>
      </c>
      <c r="H719" s="24" t="s">
        <v>811</v>
      </c>
      <c r="I719" s="71" t="s">
        <v>811</v>
      </c>
      <c r="J719" s="834"/>
      <c r="K719" s="483"/>
      <c r="Q719" s="2389"/>
      <c r="T719" s="2393"/>
    </row>
    <row r="720" spans="1:42">
      <c r="A720" s="108"/>
      <c r="B720" t="s">
        <v>709</v>
      </c>
      <c r="C720" t="s">
        <v>895</v>
      </c>
      <c r="D720" s="27">
        <v>14</v>
      </c>
      <c r="E720" s="133">
        <v>44447</v>
      </c>
      <c r="H720" s="24" t="s">
        <v>811</v>
      </c>
      <c r="I720" s="71" t="s">
        <v>811</v>
      </c>
      <c r="J720" s="834"/>
      <c r="K720" s="483"/>
      <c r="Q720" s="2389"/>
      <c r="T720" s="2393"/>
    </row>
    <row r="721" spans="1:29">
      <c r="A721" s="108"/>
      <c r="B721" t="s">
        <v>709</v>
      </c>
      <c r="C721" t="s">
        <v>895</v>
      </c>
      <c r="D721" s="27">
        <v>15</v>
      </c>
      <c r="E721" s="133">
        <v>44447</v>
      </c>
      <c r="H721" s="24" t="s">
        <v>811</v>
      </c>
      <c r="I721" s="71" t="s">
        <v>811</v>
      </c>
      <c r="J721" s="834"/>
      <c r="K721" s="483"/>
      <c r="Q721" s="2389"/>
      <c r="T721" s="2393"/>
    </row>
    <row r="722" spans="1:29">
      <c r="A722" s="108"/>
      <c r="B722" t="s">
        <v>709</v>
      </c>
      <c r="C722" t="s">
        <v>895</v>
      </c>
      <c r="D722" s="27">
        <v>16</v>
      </c>
      <c r="E722" s="133">
        <v>44447</v>
      </c>
      <c r="H722" s="24" t="s">
        <v>811</v>
      </c>
      <c r="I722" s="71" t="s">
        <v>811</v>
      </c>
      <c r="J722" s="834"/>
      <c r="K722" s="483"/>
      <c r="Q722" s="2389"/>
      <c r="T722" s="2393"/>
    </row>
    <row r="723" spans="1:29">
      <c r="A723" s="108"/>
      <c r="B723" t="s">
        <v>709</v>
      </c>
      <c r="C723" t="s">
        <v>895</v>
      </c>
      <c r="D723" s="27">
        <v>17</v>
      </c>
      <c r="E723" s="133">
        <v>44447</v>
      </c>
      <c r="H723" s="24" t="s">
        <v>811</v>
      </c>
      <c r="I723" s="71" t="s">
        <v>811</v>
      </c>
      <c r="J723" s="834"/>
      <c r="K723" s="483"/>
      <c r="Q723" s="2389"/>
      <c r="T723" s="2393"/>
    </row>
    <row r="724" spans="1:29" ht="16.2" thickBot="1">
      <c r="A724" s="1291"/>
      <c r="B724" s="809" t="s">
        <v>709</v>
      </c>
      <c r="C724" s="809" t="s">
        <v>895</v>
      </c>
      <c r="D724" s="1292" t="s">
        <v>814</v>
      </c>
      <c r="E724" s="1293">
        <v>44447</v>
      </c>
      <c r="F724" s="809"/>
      <c r="G724" s="809"/>
      <c r="H724" s="1294">
        <v>2.5000000000000001E-2</v>
      </c>
      <c r="I724" s="1295">
        <v>2.3670709349979266</v>
      </c>
      <c r="J724" s="1324">
        <f t="shared" si="66"/>
        <v>73.317655140625774</v>
      </c>
      <c r="K724" s="1323"/>
      <c r="L724" s="1320"/>
      <c r="M724" s="809"/>
      <c r="N724" s="1320"/>
      <c r="O724" s="809"/>
      <c r="P724" s="1320"/>
      <c r="Q724" s="2399"/>
      <c r="R724" s="1320"/>
      <c r="S724" s="1320"/>
      <c r="T724" s="2400"/>
    </row>
    <row r="725" spans="1:29">
      <c r="A725" s="1262" t="s">
        <v>897</v>
      </c>
      <c r="E725" s="173"/>
      <c r="F725" s="445"/>
      <c r="I725" s="173"/>
      <c r="K725" s="483"/>
      <c r="L725" s="1310"/>
      <c r="M725" s="814"/>
      <c r="O725" s="800"/>
      <c r="P725" s="1308"/>
      <c r="Q725" s="2413"/>
      <c r="R725" s="1310"/>
      <c r="S725" s="2401"/>
      <c r="T725" s="2391"/>
      <c r="U725" s="1329"/>
    </row>
    <row r="726" spans="1:29" s="1257" customFormat="1" ht="43.2">
      <c r="A726" s="1260" t="s">
        <v>784</v>
      </c>
      <c r="B726" s="1257" t="s">
        <v>20</v>
      </c>
      <c r="C726" s="1257" t="s">
        <v>701</v>
      </c>
      <c r="D726" s="1257" t="s">
        <v>785</v>
      </c>
      <c r="E726" s="1257" t="s">
        <v>786</v>
      </c>
      <c r="F726" s="1257" t="s">
        <v>787</v>
      </c>
      <c r="G726" s="1257" t="s">
        <v>788</v>
      </c>
      <c r="H726" s="1257" t="s">
        <v>789</v>
      </c>
      <c r="I726" s="1257" t="s">
        <v>790</v>
      </c>
      <c r="J726" s="1257" t="s">
        <v>791</v>
      </c>
      <c r="K726" s="1267" t="s">
        <v>792</v>
      </c>
      <c r="L726" s="1305" t="s">
        <v>474</v>
      </c>
      <c r="M726" s="1252" t="s">
        <v>793</v>
      </c>
      <c r="N726" s="1305" t="s">
        <v>483</v>
      </c>
      <c r="O726" s="1252" t="s">
        <v>794</v>
      </c>
      <c r="P726" s="1305" t="s">
        <v>480</v>
      </c>
      <c r="Q726" s="2394" t="s">
        <v>795</v>
      </c>
      <c r="R726" s="2386" t="s">
        <v>796</v>
      </c>
      <c r="S726" s="2387" t="s">
        <v>797</v>
      </c>
      <c r="T726" s="2388" t="s">
        <v>798</v>
      </c>
      <c r="U726" s="2434"/>
      <c r="V726" s="2434"/>
      <c r="W726" s="2449"/>
      <c r="X726" s="1258" t="s">
        <v>784</v>
      </c>
      <c r="Y726" s="1258" t="s">
        <v>20</v>
      </c>
      <c r="Z726" s="1258" t="s">
        <v>701</v>
      </c>
      <c r="AA726" s="1258" t="s">
        <v>1005</v>
      </c>
      <c r="AB726" s="1257" t="s">
        <v>1006</v>
      </c>
      <c r="AC726" s="1259" t="s">
        <v>798</v>
      </c>
    </row>
    <row r="727" spans="1:29">
      <c r="A727" s="884" t="s">
        <v>78</v>
      </c>
      <c r="B727" t="s">
        <v>368</v>
      </c>
      <c r="C727" s="27" t="s">
        <v>898</v>
      </c>
      <c r="D727" s="27">
        <v>0.5</v>
      </c>
      <c r="E727" s="47">
        <v>43335</v>
      </c>
      <c r="F727" s="27">
        <v>6.1</v>
      </c>
      <c r="G727" s="27">
        <v>2.415</v>
      </c>
      <c r="H727" s="27">
        <v>1.53</v>
      </c>
      <c r="I727" s="607">
        <v>0.4</v>
      </c>
      <c r="J727">
        <v>12.389600000000002</v>
      </c>
      <c r="K727" s="1282">
        <v>2.415</v>
      </c>
      <c r="L727" s="1306">
        <v>47.279768109389515</v>
      </c>
      <c r="M727" s="784">
        <v>6.8599999999999994</v>
      </c>
      <c r="N727" s="1306">
        <v>49.460839485372141</v>
      </c>
      <c r="O727" s="784">
        <v>15.17726</v>
      </c>
      <c r="P727" s="1306">
        <v>43.388769540096305</v>
      </c>
      <c r="Q727" s="2389">
        <f t="shared" si="65"/>
        <v>46.709792378285989</v>
      </c>
      <c r="R727" s="1309">
        <f>AVERAGE(Q727:Q783)</f>
        <v>44.732626477355275</v>
      </c>
      <c r="S727" s="594" t="s">
        <v>45</v>
      </c>
      <c r="T727" s="2393" t="str">
        <f>IF(_xlfn.NUMBERVALUE(R727), IF(R727&lt;50, "Acceptable; Ongoing Protection is Required", "Unacceptable; Immediate Restoration is Required"), " ")</f>
        <v>Acceptable; Ongoing Protection is Required</v>
      </c>
    </row>
    <row r="728" spans="1:29">
      <c r="A728" s="884" t="s">
        <v>78</v>
      </c>
      <c r="B728" t="s">
        <v>368</v>
      </c>
      <c r="C728" s="27" t="s">
        <v>898</v>
      </c>
      <c r="D728" s="27">
        <v>1</v>
      </c>
      <c r="E728" s="47">
        <v>43335</v>
      </c>
      <c r="F728" s="27">
        <v>6.1</v>
      </c>
      <c r="G728" s="27">
        <v>2.415</v>
      </c>
      <c r="H728" s="27"/>
      <c r="I728" s="607"/>
      <c r="J728" t="s">
        <v>803</v>
      </c>
      <c r="K728" s="1282"/>
      <c r="L728" s="1306" t="s">
        <v>803</v>
      </c>
      <c r="M728" s="784"/>
      <c r="N728" s="1306" t="s">
        <v>803</v>
      </c>
      <c r="O728" s="784"/>
      <c r="P728" s="1306" t="s">
        <v>803</v>
      </c>
      <c r="Q728" s="2389"/>
      <c r="R728" s="1309"/>
      <c r="T728" s="2402" t="s">
        <v>803</v>
      </c>
    </row>
    <row r="729" spans="1:29">
      <c r="A729" s="884" t="s">
        <v>78</v>
      </c>
      <c r="B729" t="s">
        <v>368</v>
      </c>
      <c r="C729" s="27" t="s">
        <v>898</v>
      </c>
      <c r="D729" s="27">
        <v>2</v>
      </c>
      <c r="E729" s="47">
        <v>43335</v>
      </c>
      <c r="F729" s="27">
        <v>6.1</v>
      </c>
      <c r="G729" s="27">
        <v>2.415</v>
      </c>
      <c r="H729" s="27"/>
      <c r="I729" s="607"/>
      <c r="J729" t="s">
        <v>803</v>
      </c>
      <c r="K729" s="1282"/>
      <c r="L729" s="1306" t="s">
        <v>803</v>
      </c>
      <c r="M729" s="784"/>
      <c r="N729" s="1306" t="s">
        <v>803</v>
      </c>
      <c r="O729" s="784"/>
      <c r="P729" s="1306" t="s">
        <v>803</v>
      </c>
      <c r="Q729" s="2389"/>
      <c r="R729" s="1309"/>
      <c r="T729" s="2402" t="s">
        <v>803</v>
      </c>
    </row>
    <row r="730" spans="1:29">
      <c r="A730" s="884" t="s">
        <v>78</v>
      </c>
      <c r="B730" t="s">
        <v>368</v>
      </c>
      <c r="C730" s="27" t="s">
        <v>898</v>
      </c>
      <c r="D730" s="27">
        <v>3</v>
      </c>
      <c r="E730" s="47">
        <v>43335</v>
      </c>
      <c r="F730" s="27">
        <v>6.1</v>
      </c>
      <c r="G730" s="27">
        <v>2.415</v>
      </c>
      <c r="H730" s="27"/>
      <c r="I730" s="607"/>
      <c r="J730" t="s">
        <v>803</v>
      </c>
      <c r="K730" s="1282"/>
      <c r="L730" s="1306" t="s">
        <v>803</v>
      </c>
      <c r="M730" s="784"/>
      <c r="N730" s="1306" t="s">
        <v>803</v>
      </c>
      <c r="O730" s="784"/>
      <c r="P730" s="1306" t="s">
        <v>803</v>
      </c>
      <c r="Q730" s="2389"/>
      <c r="R730" s="1309"/>
      <c r="T730" s="2402" t="s">
        <v>803</v>
      </c>
    </row>
    <row r="731" spans="1:29">
      <c r="A731" s="884" t="s">
        <v>78</v>
      </c>
      <c r="B731" t="s">
        <v>368</v>
      </c>
      <c r="C731" s="27" t="s">
        <v>898</v>
      </c>
      <c r="D731" s="27">
        <v>4</v>
      </c>
      <c r="E731" s="47">
        <v>43335</v>
      </c>
      <c r="F731" s="27">
        <v>6.1</v>
      </c>
      <c r="G731" s="27">
        <v>2.415</v>
      </c>
      <c r="H731" s="27"/>
      <c r="I731" s="607"/>
      <c r="J731" t="s">
        <v>803</v>
      </c>
      <c r="K731" s="1282"/>
      <c r="L731" s="1306" t="s">
        <v>803</v>
      </c>
      <c r="M731" s="784"/>
      <c r="N731" s="1306" t="s">
        <v>803</v>
      </c>
      <c r="O731" s="784"/>
      <c r="P731" s="1306" t="s">
        <v>803</v>
      </c>
      <c r="Q731" s="2389"/>
      <c r="R731" s="1309"/>
      <c r="T731" s="2402" t="s">
        <v>803</v>
      </c>
    </row>
    <row r="732" spans="1:29">
      <c r="A732" s="884" t="s">
        <v>78</v>
      </c>
      <c r="B732" t="s">
        <v>368</v>
      </c>
      <c r="C732" s="27" t="s">
        <v>898</v>
      </c>
      <c r="D732" s="27">
        <v>5</v>
      </c>
      <c r="E732" s="47">
        <v>43335</v>
      </c>
      <c r="F732" s="27">
        <v>6.1</v>
      </c>
      <c r="G732" s="27">
        <v>2.415</v>
      </c>
      <c r="H732" s="27"/>
      <c r="I732" s="607"/>
      <c r="J732" t="s">
        <v>803</v>
      </c>
      <c r="K732" s="1282"/>
      <c r="L732" s="1306" t="s">
        <v>803</v>
      </c>
      <c r="M732" s="784"/>
      <c r="N732" s="1306" t="s">
        <v>803</v>
      </c>
      <c r="O732" s="784"/>
      <c r="P732" s="1306" t="s">
        <v>803</v>
      </c>
      <c r="Q732" s="2389"/>
      <c r="R732" s="1309"/>
      <c r="T732" s="2402" t="s">
        <v>803</v>
      </c>
    </row>
    <row r="733" spans="1:29">
      <c r="A733" s="884" t="s">
        <v>78</v>
      </c>
      <c r="B733" t="s">
        <v>368</v>
      </c>
      <c r="C733" s="27" t="s">
        <v>898</v>
      </c>
      <c r="D733" s="27">
        <v>6</v>
      </c>
      <c r="E733" s="47">
        <v>43335</v>
      </c>
      <c r="F733" s="27">
        <v>6.1</v>
      </c>
      <c r="G733" s="27">
        <v>2.415</v>
      </c>
      <c r="H733" s="27">
        <v>12.19</v>
      </c>
      <c r="I733" s="607">
        <v>0.57999999999999996</v>
      </c>
      <c r="J733">
        <v>17.964919999999999</v>
      </c>
      <c r="K733" s="1284"/>
      <c r="L733" s="1308" t="s">
        <v>803</v>
      </c>
      <c r="M733" s="800"/>
      <c r="N733" s="1308" t="s">
        <v>803</v>
      </c>
      <c r="O733" s="800"/>
      <c r="P733" s="1308" t="s">
        <v>803</v>
      </c>
      <c r="Q733" s="2389"/>
      <c r="R733" s="1310"/>
      <c r="T733" s="2391" t="s">
        <v>803</v>
      </c>
    </row>
    <row r="734" spans="1:29">
      <c r="A734" s="884"/>
      <c r="C734" s="27"/>
      <c r="D734" s="27"/>
      <c r="E734" s="27"/>
      <c r="F734" s="47"/>
      <c r="G734" s="173"/>
      <c r="H734" s="173"/>
      <c r="I734" s="27"/>
      <c r="J734" s="27"/>
      <c r="K734" s="528"/>
      <c r="L734" s="1106"/>
      <c r="M734" s="607"/>
      <c r="O734" s="592"/>
      <c r="P734" s="593"/>
      <c r="Q734" s="2389"/>
      <c r="S734" s="2392"/>
      <c r="T734" s="2393"/>
    </row>
    <row r="735" spans="1:29" ht="31.2">
      <c r="A735" s="976" t="s">
        <v>804</v>
      </c>
      <c r="B735" s="591" t="s">
        <v>20</v>
      </c>
      <c r="C735" s="591" t="s">
        <v>701</v>
      </c>
      <c r="D735" s="946" t="s">
        <v>805</v>
      </c>
      <c r="E735" s="947" t="s">
        <v>786</v>
      </c>
      <c r="F735" s="946" t="s">
        <v>806</v>
      </c>
      <c r="G735" s="946" t="s">
        <v>807</v>
      </c>
      <c r="H735" s="591" t="s">
        <v>808</v>
      </c>
      <c r="I735" s="371" t="s">
        <v>809</v>
      </c>
      <c r="J735" t="s">
        <v>878</v>
      </c>
      <c r="K735" s="1267" t="s">
        <v>792</v>
      </c>
      <c r="L735" s="1305" t="s">
        <v>474</v>
      </c>
      <c r="M735" s="1252" t="s">
        <v>793</v>
      </c>
      <c r="N735" s="1305" t="s">
        <v>483</v>
      </c>
      <c r="O735" s="1252" t="s">
        <v>794</v>
      </c>
      <c r="P735" s="1305" t="s">
        <v>480</v>
      </c>
      <c r="Q735" s="2394"/>
      <c r="T735" s="2393"/>
    </row>
    <row r="736" spans="1:29">
      <c r="A736" s="108">
        <v>82</v>
      </c>
      <c r="B736" t="s">
        <v>709</v>
      </c>
      <c r="C736" t="s">
        <v>899</v>
      </c>
      <c r="D736" s="18">
        <v>0.5</v>
      </c>
      <c r="E736" s="55">
        <v>43712</v>
      </c>
      <c r="F736" s="165">
        <v>6.2</v>
      </c>
      <c r="G736" s="166">
        <v>2.61</v>
      </c>
      <c r="H736" s="24">
        <v>7.1412389873417688</v>
      </c>
      <c r="I736" s="24">
        <v>0.40221047573282087</v>
      </c>
      <c r="J736">
        <f t="shared" ref="J736:J782" si="67">IF(AND(I736&gt;0),  I736*30.974," ")</f>
        <v>12.458067275348395</v>
      </c>
      <c r="K736" s="745">
        <f>AVERAGE(G736:G742)</f>
        <v>2.61</v>
      </c>
      <c r="L736" s="594">
        <f t="shared" ref="L736:L777" si="68">10*(6-(LN(K736)/LN(2)))</f>
        <v>46.1595019320484</v>
      </c>
      <c r="M736" s="166">
        <f>AVERAGE(H736:H742)</f>
        <v>9.2596926582278485</v>
      </c>
      <c r="N736" s="594">
        <f t="shared" ref="N736:N777" si="69">10*(6-((2.04-0.68*LN(M736))/LN(2)))</f>
        <v>52.403578468920713</v>
      </c>
      <c r="O736">
        <f>AVERAGE(J736:J742)</f>
        <v>19.697035371388004</v>
      </c>
      <c r="P736" s="594">
        <f t="shared" ref="P736:P777" si="70">10*(6-(LN(48/O736)/LN(2)))</f>
        <v>47.149440981192669</v>
      </c>
      <c r="Q736" s="2389">
        <f t="shared" ref="Q736:Q792" si="71">AVERAGE(L736,N736,P736)</f>
        <v>48.570840460720596</v>
      </c>
      <c r="T736" s="2393"/>
    </row>
    <row r="737" spans="1:22">
      <c r="A737" s="108"/>
      <c r="B737" t="s">
        <v>709</v>
      </c>
      <c r="C737" t="s">
        <v>899</v>
      </c>
      <c r="D737" s="18">
        <v>1</v>
      </c>
      <c r="E737" s="55">
        <v>43712</v>
      </c>
      <c r="F737" s="165"/>
      <c r="G737" s="166"/>
      <c r="H737" s="27" t="s">
        <v>811</v>
      </c>
      <c r="I737" s="27" t="s">
        <v>811</v>
      </c>
      <c r="K737" s="483"/>
      <c r="Q737" s="2389"/>
      <c r="T737" s="2393"/>
    </row>
    <row r="738" spans="1:22">
      <c r="A738" s="108"/>
      <c r="B738" t="s">
        <v>709</v>
      </c>
      <c r="C738" t="s">
        <v>899</v>
      </c>
      <c r="D738" s="18">
        <v>2</v>
      </c>
      <c r="E738" s="55">
        <v>43712</v>
      </c>
      <c r="F738" s="165"/>
      <c r="G738" s="166"/>
      <c r="H738" s="27" t="s">
        <v>811</v>
      </c>
      <c r="I738" s="27" t="s">
        <v>811</v>
      </c>
      <c r="K738" s="483"/>
      <c r="Q738" s="2389"/>
      <c r="T738" s="2393"/>
    </row>
    <row r="739" spans="1:22">
      <c r="A739" s="108"/>
      <c r="B739" t="s">
        <v>709</v>
      </c>
      <c r="C739" t="s">
        <v>899</v>
      </c>
      <c r="D739" s="18">
        <v>3</v>
      </c>
      <c r="E739" s="55">
        <v>43712</v>
      </c>
      <c r="F739" s="165"/>
      <c r="G739" s="166"/>
      <c r="H739" s="27" t="s">
        <v>811</v>
      </c>
      <c r="I739" s="27" t="s">
        <v>811</v>
      </c>
      <c r="K739" s="483"/>
      <c r="Q739" s="2389"/>
      <c r="T739" s="2393"/>
    </row>
    <row r="740" spans="1:22">
      <c r="A740" s="108"/>
      <c r="B740" t="s">
        <v>709</v>
      </c>
      <c r="C740" t="s">
        <v>899</v>
      </c>
      <c r="D740" s="18">
        <v>4</v>
      </c>
      <c r="E740" s="55">
        <v>43712</v>
      </c>
      <c r="F740" s="165"/>
      <c r="G740" s="166"/>
      <c r="H740" s="27" t="s">
        <v>811</v>
      </c>
      <c r="I740" s="27" t="s">
        <v>811</v>
      </c>
      <c r="K740" s="483"/>
      <c r="Q740" s="2389"/>
      <c r="T740" s="2393"/>
    </row>
    <row r="741" spans="1:22">
      <c r="A741" s="108"/>
      <c r="B741" t="s">
        <v>709</v>
      </c>
      <c r="C741" t="s">
        <v>899</v>
      </c>
      <c r="D741" s="18">
        <v>5</v>
      </c>
      <c r="E741" s="55">
        <v>43712</v>
      </c>
      <c r="F741" s="165"/>
      <c r="G741" s="166"/>
      <c r="H741" s="24">
        <v>11.378146329113926</v>
      </c>
      <c r="I741" s="24">
        <v>0.8696327070261386</v>
      </c>
      <c r="J741">
        <f t="shared" si="67"/>
        <v>26.936003467427618</v>
      </c>
      <c r="K741" s="483"/>
      <c r="Q741" s="2389"/>
      <c r="T741" s="2393"/>
    </row>
    <row r="742" spans="1:22">
      <c r="A742" s="108"/>
      <c r="B742" t="s">
        <v>709</v>
      </c>
      <c r="C742" t="s">
        <v>899</v>
      </c>
      <c r="D742" s="18">
        <v>6</v>
      </c>
      <c r="E742" s="55">
        <v>43712</v>
      </c>
      <c r="F742" s="165"/>
      <c r="G742" s="166"/>
      <c r="H742" s="27" t="s">
        <v>811</v>
      </c>
      <c r="I742" s="27" t="s">
        <v>811</v>
      </c>
      <c r="K742" s="483"/>
      <c r="Q742" s="2389"/>
      <c r="T742" s="2393"/>
    </row>
    <row r="743" spans="1:22">
      <c r="A743" s="108"/>
      <c r="D743" s="18"/>
      <c r="E743" s="55"/>
      <c r="H743" s="165"/>
      <c r="I743" s="166"/>
      <c r="J743" t="str">
        <f t="shared" si="67"/>
        <v xml:space="preserve"> </v>
      </c>
      <c r="K743" s="483"/>
      <c r="Q743" s="2389"/>
      <c r="R743" s="1106"/>
      <c r="S743" s="1106"/>
      <c r="T743" s="2395"/>
      <c r="U743" s="1011"/>
      <c r="V743" s="1011"/>
    </row>
    <row r="744" spans="1:22" ht="31.2">
      <c r="B744" s="976" t="s">
        <v>20</v>
      </c>
      <c r="C744" s="591" t="s">
        <v>701</v>
      </c>
      <c r="D744" s="946" t="s">
        <v>805</v>
      </c>
      <c r="E744" s="947" t="s">
        <v>786</v>
      </c>
      <c r="F744" s="946" t="s">
        <v>806</v>
      </c>
      <c r="G744" s="946" t="s">
        <v>807</v>
      </c>
      <c r="H744" s="591" t="s">
        <v>808</v>
      </c>
      <c r="I744" s="371" t="s">
        <v>809</v>
      </c>
      <c r="J744" t="s">
        <v>810</v>
      </c>
      <c r="K744" s="1267" t="s">
        <v>792</v>
      </c>
      <c r="L744" s="1305" t="s">
        <v>474</v>
      </c>
      <c r="M744" s="1252" t="s">
        <v>793</v>
      </c>
      <c r="N744" s="1305" t="s">
        <v>483</v>
      </c>
      <c r="O744" s="1252" t="s">
        <v>794</v>
      </c>
      <c r="P744" s="1305" t="s">
        <v>480</v>
      </c>
      <c r="Q744" s="2394"/>
      <c r="T744" s="2393"/>
    </row>
    <row r="745" spans="1:22">
      <c r="B745" s="108" t="s">
        <v>709</v>
      </c>
      <c r="C745" t="s">
        <v>900</v>
      </c>
      <c r="D745">
        <v>0.5</v>
      </c>
      <c r="E745" s="55">
        <v>44062</v>
      </c>
      <c r="F745">
        <v>6.13</v>
      </c>
      <c r="G745">
        <v>2.09</v>
      </c>
      <c r="H745" s="371">
        <v>3.5093333333333341</v>
      </c>
      <c r="I745" s="24">
        <v>0.57996686269057462</v>
      </c>
      <c r="J745">
        <f t="shared" si="67"/>
        <v>17.963893604977859</v>
      </c>
      <c r="K745" s="483">
        <f>AVERAGE(G745:G774)</f>
        <v>8.8449999999999989</v>
      </c>
      <c r="L745" s="594">
        <f t="shared" si="68"/>
        <v>28.551378570842665</v>
      </c>
      <c r="M745" s="166">
        <f>AVERAGE(H745:H774)</f>
        <v>1.2869629629629633</v>
      </c>
      <c r="N745" s="594">
        <f t="shared" si="69"/>
        <v>33.044020806329499</v>
      </c>
      <c r="O745">
        <f>AVERAGE(J745:J774)</f>
        <v>22.488652567705678</v>
      </c>
      <c r="P745" s="594">
        <f t="shared" si="70"/>
        <v>49.061628172150506</v>
      </c>
      <c r="Q745" s="2389">
        <f t="shared" si="71"/>
        <v>36.885675849774223</v>
      </c>
      <c r="T745" s="2393"/>
    </row>
    <row r="746" spans="1:22">
      <c r="B746" s="108" t="s">
        <v>709</v>
      </c>
      <c r="C746" t="s">
        <v>900</v>
      </c>
      <c r="D746">
        <v>1</v>
      </c>
      <c r="E746" s="55">
        <v>44062</v>
      </c>
      <c r="H746" s="24" t="s">
        <v>811</v>
      </c>
      <c r="I746" s="24" t="s">
        <v>811</v>
      </c>
      <c r="K746" s="483"/>
      <c r="Q746" s="2389"/>
      <c r="T746" s="2393"/>
    </row>
    <row r="747" spans="1:22">
      <c r="B747" s="108" t="s">
        <v>709</v>
      </c>
      <c r="C747" t="s">
        <v>900</v>
      </c>
      <c r="D747">
        <v>2</v>
      </c>
      <c r="E747" s="55">
        <v>44062</v>
      </c>
      <c r="H747" s="24" t="s">
        <v>811</v>
      </c>
      <c r="I747" s="24" t="s">
        <v>811</v>
      </c>
      <c r="K747" s="483"/>
      <c r="Q747" s="2389"/>
      <c r="T747" s="2393"/>
    </row>
    <row r="748" spans="1:22">
      <c r="B748" s="108" t="s">
        <v>709</v>
      </c>
      <c r="C748" t="s">
        <v>900</v>
      </c>
      <c r="D748">
        <v>3</v>
      </c>
      <c r="E748" s="55">
        <v>44062</v>
      </c>
      <c r="H748" s="24" t="s">
        <v>811</v>
      </c>
      <c r="I748" s="24" t="s">
        <v>811</v>
      </c>
      <c r="K748" s="483"/>
      <c r="Q748" s="2389"/>
      <c r="T748" s="2393"/>
    </row>
    <row r="749" spans="1:22">
      <c r="B749" s="108" t="s">
        <v>709</v>
      </c>
      <c r="C749" t="s">
        <v>900</v>
      </c>
      <c r="D749">
        <v>4</v>
      </c>
      <c r="E749" s="55">
        <v>44062</v>
      </c>
      <c r="H749" s="24" t="s">
        <v>811</v>
      </c>
      <c r="I749" s="24" t="s">
        <v>811</v>
      </c>
      <c r="K749" s="483"/>
      <c r="Q749" s="2389"/>
      <c r="T749" s="2393"/>
    </row>
    <row r="750" spans="1:22">
      <c r="B750" s="108" t="s">
        <v>709</v>
      </c>
      <c r="C750" t="s">
        <v>900</v>
      </c>
      <c r="D750">
        <v>5</v>
      </c>
      <c r="E750" s="55">
        <v>44062</v>
      </c>
      <c r="H750" s="24" t="s">
        <v>811</v>
      </c>
      <c r="I750" s="24" t="s">
        <v>811</v>
      </c>
      <c r="K750" s="483"/>
      <c r="Q750" s="2389"/>
      <c r="T750" s="2393"/>
    </row>
    <row r="751" spans="1:22">
      <c r="B751" s="108" t="s">
        <v>709</v>
      </c>
      <c r="C751" t="s">
        <v>900</v>
      </c>
      <c r="D751">
        <v>5.75</v>
      </c>
      <c r="E751" s="55">
        <v>44062</v>
      </c>
      <c r="H751" s="371">
        <v>2.4266666666666667</v>
      </c>
      <c r="I751" s="24">
        <v>0.87213183736144828</v>
      </c>
      <c r="J751">
        <f t="shared" si="67"/>
        <v>27.013411530433498</v>
      </c>
      <c r="K751" s="483"/>
      <c r="Q751" s="2389"/>
      <c r="T751" s="2393"/>
    </row>
    <row r="752" spans="1:22">
      <c r="B752" s="108" t="s">
        <v>709</v>
      </c>
      <c r="C752" t="s">
        <v>901</v>
      </c>
      <c r="D752">
        <v>0.5</v>
      </c>
      <c r="E752" s="55">
        <v>44076</v>
      </c>
      <c r="F752">
        <v>30.6</v>
      </c>
      <c r="G752">
        <v>15.6</v>
      </c>
      <c r="H752" s="371">
        <v>6.471111111111115E-2</v>
      </c>
      <c r="I752" s="24" t="s">
        <v>811</v>
      </c>
      <c r="K752" s="483"/>
      <c r="Q752" s="2389"/>
      <c r="T752" s="2393"/>
    </row>
    <row r="753" spans="2:20">
      <c r="B753" s="108" t="s">
        <v>709</v>
      </c>
      <c r="C753" t="s">
        <v>901</v>
      </c>
      <c r="D753">
        <v>1</v>
      </c>
      <c r="E753" s="55">
        <v>44076</v>
      </c>
      <c r="H753" s="24" t="s">
        <v>811</v>
      </c>
      <c r="I753" s="24" t="s">
        <v>811</v>
      </c>
      <c r="K753" s="483"/>
      <c r="Q753" s="2389"/>
      <c r="T753" s="2393"/>
    </row>
    <row r="754" spans="2:20">
      <c r="B754" s="108" t="s">
        <v>709</v>
      </c>
      <c r="C754" t="s">
        <v>901</v>
      </c>
      <c r="D754">
        <v>2</v>
      </c>
      <c r="E754" s="55">
        <v>44076</v>
      </c>
      <c r="H754" s="24" t="s">
        <v>811</v>
      </c>
      <c r="I754" s="24" t="s">
        <v>811</v>
      </c>
      <c r="K754" s="483"/>
      <c r="Q754" s="2389"/>
      <c r="T754" s="2393"/>
    </row>
    <row r="755" spans="2:20">
      <c r="B755" s="108" t="s">
        <v>709</v>
      </c>
      <c r="C755" t="s">
        <v>901</v>
      </c>
      <c r="D755">
        <v>3</v>
      </c>
      <c r="E755" s="55">
        <v>44076</v>
      </c>
      <c r="H755" s="371">
        <v>8.2133333333333378E-2</v>
      </c>
      <c r="I755" s="24" t="s">
        <v>811</v>
      </c>
      <c r="K755" s="483"/>
      <c r="Q755" s="2389"/>
      <c r="T755" s="2393"/>
    </row>
    <row r="756" spans="2:20">
      <c r="B756" s="108" t="s">
        <v>709</v>
      </c>
      <c r="C756" t="s">
        <v>901</v>
      </c>
      <c r="D756">
        <v>4</v>
      </c>
      <c r="E756" s="55">
        <v>44076</v>
      </c>
      <c r="H756" s="24" t="s">
        <v>811</v>
      </c>
      <c r="I756" s="24" t="s">
        <v>811</v>
      </c>
      <c r="K756" s="483"/>
      <c r="Q756" s="2389"/>
      <c r="T756" s="2393"/>
    </row>
    <row r="757" spans="2:20">
      <c r="B757" s="108" t="s">
        <v>709</v>
      </c>
      <c r="C757" t="s">
        <v>901</v>
      </c>
      <c r="D757">
        <v>5</v>
      </c>
      <c r="E757" s="55">
        <v>44076</v>
      </c>
      <c r="H757" s="24" t="s">
        <v>811</v>
      </c>
      <c r="I757" s="24" t="s">
        <v>811</v>
      </c>
      <c r="K757" s="483"/>
      <c r="Q757" s="2389"/>
      <c r="T757" s="2393"/>
    </row>
    <row r="758" spans="2:20">
      <c r="B758" s="108" t="s">
        <v>709</v>
      </c>
      <c r="C758" t="s">
        <v>901</v>
      </c>
      <c r="D758">
        <v>6</v>
      </c>
      <c r="E758" s="55">
        <v>44076</v>
      </c>
      <c r="H758" s="24" t="s">
        <v>811</v>
      </c>
      <c r="I758" s="24" t="s">
        <v>811</v>
      </c>
      <c r="K758" s="483"/>
      <c r="Q758" s="2389"/>
      <c r="T758" s="2393"/>
    </row>
    <row r="759" spans="2:20">
      <c r="B759" s="108" t="s">
        <v>709</v>
      </c>
      <c r="C759" t="s">
        <v>901</v>
      </c>
      <c r="D759">
        <v>7</v>
      </c>
      <c r="E759" s="55">
        <v>44076</v>
      </c>
      <c r="H759" s="24" t="s">
        <v>811</v>
      </c>
      <c r="I759" s="24" t="s">
        <v>811</v>
      </c>
      <c r="K759" s="483"/>
      <c r="Q759" s="2389"/>
      <c r="T759" s="2393"/>
    </row>
    <row r="760" spans="2:20">
      <c r="B760" s="108" t="s">
        <v>709</v>
      </c>
      <c r="C760" t="s">
        <v>901</v>
      </c>
      <c r="D760">
        <v>8</v>
      </c>
      <c r="E760" s="55">
        <v>44076</v>
      </c>
      <c r="H760" s="24" t="s">
        <v>811</v>
      </c>
      <c r="I760" s="24" t="s">
        <v>811</v>
      </c>
      <c r="K760" s="483"/>
      <c r="Q760" s="2389"/>
      <c r="T760" s="2393"/>
    </row>
    <row r="761" spans="2:20">
      <c r="B761" s="108" t="s">
        <v>709</v>
      </c>
      <c r="C761" t="s">
        <v>901</v>
      </c>
      <c r="D761">
        <v>9</v>
      </c>
      <c r="E761" s="55">
        <v>44076</v>
      </c>
      <c r="H761" s="371">
        <v>1.008</v>
      </c>
      <c r="I761" s="24" t="s">
        <v>811</v>
      </c>
      <c r="K761" s="483"/>
      <c r="Q761" s="2389"/>
      <c r="T761" s="2393"/>
    </row>
    <row r="762" spans="2:20">
      <c r="B762" s="108" t="s">
        <v>709</v>
      </c>
      <c r="C762" t="s">
        <v>901</v>
      </c>
      <c r="D762">
        <v>10</v>
      </c>
      <c r="E762" s="55">
        <v>44076</v>
      </c>
      <c r="H762" s="24" t="s">
        <v>811</v>
      </c>
      <c r="I762" s="24" t="s">
        <v>811</v>
      </c>
      <c r="K762" s="483"/>
      <c r="Q762" s="2389"/>
      <c r="T762" s="2393"/>
    </row>
    <row r="763" spans="2:20">
      <c r="B763" s="108" t="s">
        <v>709</v>
      </c>
      <c r="C763" t="s">
        <v>901</v>
      </c>
      <c r="D763">
        <v>11</v>
      </c>
      <c r="E763" s="55">
        <v>44076</v>
      </c>
      <c r="H763" s="24" t="s">
        <v>811</v>
      </c>
      <c r="I763" s="24" t="s">
        <v>811</v>
      </c>
      <c r="K763" s="483"/>
      <c r="Q763" s="2389"/>
      <c r="T763" s="2393"/>
    </row>
    <row r="764" spans="2:20">
      <c r="B764" s="108" t="s">
        <v>709</v>
      </c>
      <c r="C764" t="s">
        <v>901</v>
      </c>
      <c r="D764">
        <v>12</v>
      </c>
      <c r="E764" s="55">
        <v>44076</v>
      </c>
      <c r="H764" s="24" t="s">
        <v>811</v>
      </c>
      <c r="I764" s="24" t="s">
        <v>811</v>
      </c>
      <c r="K764" s="483"/>
      <c r="Q764" s="2389"/>
      <c r="T764" s="2393"/>
    </row>
    <row r="765" spans="2:20">
      <c r="B765" s="108" t="s">
        <v>709</v>
      </c>
      <c r="C765" t="s">
        <v>901</v>
      </c>
      <c r="D765">
        <v>13</v>
      </c>
      <c r="E765" s="55">
        <v>44076</v>
      </c>
      <c r="H765" s="24" t="s">
        <v>811</v>
      </c>
      <c r="I765" s="24" t="s">
        <v>811</v>
      </c>
      <c r="K765" s="483"/>
      <c r="Q765" s="2389"/>
      <c r="T765" s="2393"/>
    </row>
    <row r="766" spans="2:20">
      <c r="B766" s="108" t="s">
        <v>709</v>
      </c>
      <c r="C766" t="s">
        <v>901</v>
      </c>
      <c r="D766">
        <v>14</v>
      </c>
      <c r="E766" s="55">
        <v>44076</v>
      </c>
      <c r="H766" s="24" t="s">
        <v>811</v>
      </c>
      <c r="I766" s="24" t="s">
        <v>811</v>
      </c>
      <c r="K766" s="483"/>
      <c r="Q766" s="2389"/>
      <c r="T766" s="2393"/>
    </row>
    <row r="767" spans="2:20">
      <c r="B767" s="108" t="s">
        <v>709</v>
      </c>
      <c r="C767" t="s">
        <v>901</v>
      </c>
      <c r="D767">
        <v>16</v>
      </c>
      <c r="E767" s="55">
        <v>44076</v>
      </c>
      <c r="H767" s="24" t="s">
        <v>811</v>
      </c>
      <c r="I767" s="24" t="s">
        <v>811</v>
      </c>
      <c r="K767" s="483"/>
      <c r="Q767" s="2389"/>
      <c r="T767" s="2393"/>
    </row>
    <row r="768" spans="2:20">
      <c r="B768" s="108" t="s">
        <v>709</v>
      </c>
      <c r="C768" t="s">
        <v>901</v>
      </c>
      <c r="D768">
        <v>18</v>
      </c>
      <c r="E768" s="55">
        <v>44076</v>
      </c>
      <c r="H768" s="24" t="s">
        <v>811</v>
      </c>
      <c r="I768" s="24" t="s">
        <v>811</v>
      </c>
      <c r="K768" s="483"/>
      <c r="Q768" s="2389"/>
      <c r="T768" s="2393"/>
    </row>
    <row r="769" spans="1:60">
      <c r="B769" s="108" t="s">
        <v>709</v>
      </c>
      <c r="C769" t="s">
        <v>901</v>
      </c>
      <c r="D769">
        <v>20</v>
      </c>
      <c r="E769" s="55">
        <v>44076</v>
      </c>
      <c r="H769" s="24" t="s">
        <v>811</v>
      </c>
      <c r="I769" s="24" t="s">
        <v>811</v>
      </c>
      <c r="K769" s="483"/>
      <c r="Q769" s="2389"/>
      <c r="T769" s="2393"/>
    </row>
    <row r="770" spans="1:60">
      <c r="B770" s="108" t="s">
        <v>709</v>
      </c>
      <c r="C770" t="s">
        <v>901</v>
      </c>
      <c r="D770">
        <v>22</v>
      </c>
      <c r="E770" s="55">
        <v>44076</v>
      </c>
      <c r="H770" s="24" t="s">
        <v>811</v>
      </c>
      <c r="I770" s="24" t="s">
        <v>811</v>
      </c>
      <c r="K770" s="483"/>
      <c r="Q770" s="2389"/>
      <c r="T770" s="2393"/>
    </row>
    <row r="771" spans="1:60">
      <c r="B771" s="108" t="s">
        <v>709</v>
      </c>
      <c r="C771" t="s">
        <v>901</v>
      </c>
      <c r="D771">
        <v>24</v>
      </c>
      <c r="E771" s="55">
        <v>44076</v>
      </c>
      <c r="H771" s="24" t="s">
        <v>811</v>
      </c>
      <c r="I771" s="24" t="s">
        <v>811</v>
      </c>
      <c r="K771" s="483"/>
      <c r="Q771" s="2389"/>
      <c r="T771" s="2393"/>
    </row>
    <row r="772" spans="1:60">
      <c r="B772" s="108" t="s">
        <v>709</v>
      </c>
      <c r="C772" t="s">
        <v>901</v>
      </c>
      <c r="D772">
        <v>26</v>
      </c>
      <c r="E772" s="55">
        <v>44076</v>
      </c>
      <c r="H772" s="24" t="s">
        <v>811</v>
      </c>
      <c r="I772" s="24" t="s">
        <v>811</v>
      </c>
      <c r="K772" s="483"/>
      <c r="Q772" s="2389"/>
      <c r="T772" s="2393"/>
    </row>
    <row r="773" spans="1:60">
      <c r="B773" s="108" t="s">
        <v>709</v>
      </c>
      <c r="C773" t="s">
        <v>901</v>
      </c>
      <c r="D773">
        <v>28</v>
      </c>
      <c r="E773" s="55">
        <v>44076</v>
      </c>
      <c r="H773" s="24" t="s">
        <v>811</v>
      </c>
      <c r="I773" s="24" t="s">
        <v>811</v>
      </c>
      <c r="K773" s="483"/>
      <c r="Q773" s="2389"/>
      <c r="T773" s="2393"/>
    </row>
    <row r="774" spans="1:60">
      <c r="B774" s="108" t="s">
        <v>709</v>
      </c>
      <c r="C774" t="s">
        <v>901</v>
      </c>
      <c r="D774">
        <v>30</v>
      </c>
      <c r="E774" s="55">
        <v>44076</v>
      </c>
      <c r="H774" s="371">
        <v>0.63093333333333357</v>
      </c>
      <c r="I774" s="24" t="s">
        <v>811</v>
      </c>
      <c r="K774" s="483"/>
      <c r="Q774" s="2389"/>
      <c r="T774" s="2393"/>
    </row>
    <row r="775" spans="1:60">
      <c r="A775" s="976"/>
      <c r="B775" s="591"/>
      <c r="C775" s="946"/>
      <c r="D775" s="947"/>
      <c r="E775" s="591"/>
      <c r="F775" s="946"/>
      <c r="G775" s="946"/>
      <c r="H775" s="946"/>
      <c r="I775" s="948"/>
      <c r="J775" t="str">
        <f t="shared" si="67"/>
        <v xml:space="preserve"> </v>
      </c>
      <c r="K775" s="1279"/>
      <c r="M775" s="946"/>
      <c r="O775" s="591"/>
      <c r="Q775" s="2389"/>
      <c r="R775" s="1106"/>
      <c r="S775" s="1112"/>
      <c r="T775" s="2396"/>
      <c r="U775" s="2432"/>
    </row>
    <row r="776" spans="1:60" ht="31.2">
      <c r="A776" s="983" t="s">
        <v>804</v>
      </c>
      <c r="B776" s="815" t="s">
        <v>20</v>
      </c>
      <c r="C776" s="815" t="s">
        <v>701</v>
      </c>
      <c r="D776" s="815" t="s">
        <v>805</v>
      </c>
      <c r="E776" s="873" t="s">
        <v>786</v>
      </c>
      <c r="F776" s="815" t="s">
        <v>806</v>
      </c>
      <c r="G776" s="815" t="s">
        <v>807</v>
      </c>
      <c r="H776" s="815" t="s">
        <v>808</v>
      </c>
      <c r="I776" s="878" t="s">
        <v>809</v>
      </c>
      <c r="J776" t="s">
        <v>810</v>
      </c>
      <c r="K776" s="1267" t="s">
        <v>792</v>
      </c>
      <c r="L776" s="1305" t="s">
        <v>474</v>
      </c>
      <c r="M776" s="1252" t="s">
        <v>793</v>
      </c>
      <c r="N776" s="1305" t="s">
        <v>483</v>
      </c>
      <c r="O776" s="1252" t="s">
        <v>794</v>
      </c>
      <c r="P776" s="1305" t="s">
        <v>480</v>
      </c>
      <c r="Q776" s="2394"/>
      <c r="R776" s="2397"/>
      <c r="S776" s="2397"/>
      <c r="T776" s="2398"/>
      <c r="U776" s="1226"/>
      <c r="V776" s="1226"/>
      <c r="W776" s="2444"/>
      <c r="X776" s="747"/>
      <c r="Y776" s="747"/>
      <c r="Z776" s="747"/>
      <c r="AA776" s="747"/>
      <c r="AB776" s="747"/>
      <c r="AC776" s="747"/>
      <c r="AD776" s="747"/>
      <c r="AE776" s="747"/>
      <c r="AF776" s="747"/>
      <c r="AG776" s="747"/>
      <c r="AH776" s="747"/>
      <c r="AI776" s="747"/>
      <c r="AJ776" s="747"/>
      <c r="AK776" s="747"/>
      <c r="AL776" s="747"/>
      <c r="AM776" s="747"/>
      <c r="AN776" s="747"/>
      <c r="AO776" s="747"/>
    </row>
    <row r="777" spans="1:60">
      <c r="A777" s="108">
        <v>37</v>
      </c>
      <c r="B777" t="s">
        <v>709</v>
      </c>
      <c r="C777" t="s">
        <v>902</v>
      </c>
      <c r="D777" s="27">
        <v>0.5</v>
      </c>
      <c r="E777" s="133">
        <v>44439</v>
      </c>
      <c r="F777">
        <v>5.9</v>
      </c>
      <c r="G777">
        <v>2.2200000000000002</v>
      </c>
      <c r="H777" s="371">
        <v>4.9397142857142855</v>
      </c>
      <c r="I777" s="24">
        <v>0.39200000000000007</v>
      </c>
      <c r="J777">
        <f t="shared" si="67"/>
        <v>12.141808000000003</v>
      </c>
      <c r="K777" s="483">
        <f>AVERAGE(G777:G783)</f>
        <v>2.2200000000000002</v>
      </c>
      <c r="L777" s="594">
        <f t="shared" si="68"/>
        <v>48.494403234246178</v>
      </c>
      <c r="M777" s="166">
        <f>AVERAGE(H777:H783)</f>
        <v>7.6062857142857165</v>
      </c>
      <c r="N777" s="594">
        <f t="shared" si="69"/>
        <v>50.473927662252642</v>
      </c>
      <c r="O777">
        <f>AVERAGE(J777:J783)</f>
        <v>13.153625333333334</v>
      </c>
      <c r="P777" s="594">
        <f t="shared" si="70"/>
        <v>41.324260765422039</v>
      </c>
      <c r="Q777" s="2389">
        <f t="shared" si="71"/>
        <v>46.764197220640291</v>
      </c>
      <c r="T777" s="2393"/>
    </row>
    <row r="778" spans="1:60">
      <c r="A778" s="108">
        <v>37</v>
      </c>
      <c r="B778" t="s">
        <v>709</v>
      </c>
      <c r="C778" t="s">
        <v>902</v>
      </c>
      <c r="D778" s="27">
        <v>1</v>
      </c>
      <c r="E778" s="133">
        <v>44439</v>
      </c>
      <c r="H778" s="24" t="s">
        <v>811</v>
      </c>
      <c r="I778" s="24" t="s">
        <v>811</v>
      </c>
      <c r="K778" s="483"/>
      <c r="Q778" s="2389"/>
      <c r="T778" s="2393"/>
    </row>
    <row r="779" spans="1:60">
      <c r="A779" s="108">
        <v>37</v>
      </c>
      <c r="B779" t="s">
        <v>709</v>
      </c>
      <c r="C779" t="s">
        <v>902</v>
      </c>
      <c r="D779" s="27">
        <v>2</v>
      </c>
      <c r="E779" s="133">
        <v>44439</v>
      </c>
      <c r="H779" s="24" t="s">
        <v>811</v>
      </c>
      <c r="I779" s="24" t="s">
        <v>811</v>
      </c>
      <c r="K779" s="483"/>
      <c r="Q779" s="2389"/>
      <c r="T779" s="2393"/>
    </row>
    <row r="780" spans="1:60">
      <c r="A780" s="108">
        <v>37</v>
      </c>
      <c r="B780" t="s">
        <v>709</v>
      </c>
      <c r="C780" t="s">
        <v>902</v>
      </c>
      <c r="D780" s="27">
        <v>3</v>
      </c>
      <c r="E780" s="133">
        <v>44439</v>
      </c>
      <c r="H780" s="24" t="s">
        <v>811</v>
      </c>
      <c r="I780" s="24" t="s">
        <v>811</v>
      </c>
      <c r="K780" s="483"/>
      <c r="Q780" s="2389"/>
      <c r="T780" s="2393"/>
    </row>
    <row r="781" spans="1:60">
      <c r="A781" s="108">
        <v>37</v>
      </c>
      <c r="B781" t="s">
        <v>709</v>
      </c>
      <c r="C781" t="s">
        <v>902</v>
      </c>
      <c r="D781" s="27">
        <v>4</v>
      </c>
      <c r="E781" s="133">
        <v>44439</v>
      </c>
      <c r="H781" s="24" t="s">
        <v>811</v>
      </c>
      <c r="I781" s="24" t="s">
        <v>811</v>
      </c>
      <c r="K781" s="483"/>
      <c r="Q781" s="2389"/>
      <c r="T781" s="2393"/>
    </row>
    <row r="782" spans="1:60">
      <c r="A782" s="108">
        <v>37</v>
      </c>
      <c r="B782" t="s">
        <v>709</v>
      </c>
      <c r="C782" t="s">
        <v>902</v>
      </c>
      <c r="D782" s="27">
        <v>5</v>
      </c>
      <c r="E782" s="133">
        <v>44439</v>
      </c>
      <c r="H782" s="24">
        <v>10.272857142857147</v>
      </c>
      <c r="I782" s="24">
        <v>0.45733333333333337</v>
      </c>
      <c r="J782">
        <f t="shared" si="67"/>
        <v>14.165442666666667</v>
      </c>
      <c r="K782" s="483"/>
      <c r="Q782" s="2389"/>
      <c r="T782" s="2393"/>
    </row>
    <row r="783" spans="1:60" ht="16.2" thickBot="1">
      <c r="A783" s="1291">
        <v>37</v>
      </c>
      <c r="B783" s="809" t="s">
        <v>709</v>
      </c>
      <c r="C783" s="809" t="s">
        <v>902</v>
      </c>
      <c r="D783" s="1292">
        <v>5.5</v>
      </c>
      <c r="E783" s="1293">
        <v>44439</v>
      </c>
      <c r="F783" s="809"/>
      <c r="G783" s="809"/>
      <c r="H783" s="1325" t="s">
        <v>811</v>
      </c>
      <c r="I783" s="1294" t="s">
        <v>811</v>
      </c>
      <c r="J783" s="809"/>
      <c r="K783" s="1323"/>
      <c r="L783" s="1320"/>
      <c r="M783" s="809"/>
      <c r="N783" s="1320"/>
      <c r="O783" s="809"/>
      <c r="P783" s="1320"/>
      <c r="Q783" s="2399"/>
      <c r="R783" s="1320"/>
      <c r="S783" s="1320"/>
      <c r="T783" s="2400"/>
    </row>
    <row r="784" spans="1:60" ht="31.2">
      <c r="A784" s="984" t="s">
        <v>904</v>
      </c>
      <c r="B784" s="815"/>
      <c r="C784" s="815"/>
      <c r="D784" s="815"/>
      <c r="E784" s="873"/>
      <c r="F784" s="815"/>
      <c r="G784" s="815"/>
      <c r="H784" s="815"/>
      <c r="I784" s="815"/>
      <c r="J784" s="875"/>
      <c r="K784" s="1286"/>
      <c r="L784" s="1313"/>
      <c r="M784" s="815"/>
      <c r="N784" s="1136"/>
      <c r="O784" s="815"/>
      <c r="P784" s="1136"/>
      <c r="Q784" s="2413"/>
      <c r="R784" s="1458"/>
      <c r="S784" s="1458"/>
      <c r="T784" s="2410"/>
      <c r="U784" s="1340"/>
      <c r="V784" s="1226"/>
      <c r="W784" s="2444"/>
      <c r="X784" s="747"/>
      <c r="Y784" s="747"/>
      <c r="Z784" s="747"/>
      <c r="AA784" s="747"/>
      <c r="AB784" s="747"/>
      <c r="AC784" s="747"/>
      <c r="AD784" s="747"/>
      <c r="AE784" s="747"/>
      <c r="AF784" s="747"/>
      <c r="AG784" s="747"/>
      <c r="AH784" s="747"/>
      <c r="AI784" s="747"/>
      <c r="AJ784" s="747"/>
      <c r="AK784" s="747"/>
      <c r="AL784" s="747"/>
      <c r="AM784" s="747"/>
      <c r="AN784" s="747"/>
      <c r="AO784" s="747"/>
      <c r="AP784" s="747"/>
      <c r="AQ784" s="747"/>
      <c r="AR784" s="747"/>
      <c r="AS784" s="747"/>
      <c r="AT784" s="747"/>
      <c r="AU784" s="747"/>
      <c r="AV784" s="747"/>
      <c r="AW784" s="747"/>
      <c r="AX784" s="747"/>
      <c r="AY784" s="747"/>
      <c r="AZ784" s="747"/>
      <c r="BA784" s="747"/>
      <c r="BB784" s="747"/>
      <c r="BC784" s="747"/>
      <c r="BD784" s="747"/>
      <c r="BE784" s="747"/>
      <c r="BF784" s="747"/>
      <c r="BG784" s="747"/>
      <c r="BH784" s="747"/>
    </row>
    <row r="785" spans="1:29" s="1257" customFormat="1" ht="43.2">
      <c r="A785" s="1260" t="s">
        <v>784</v>
      </c>
      <c r="B785" s="1257" t="s">
        <v>20</v>
      </c>
      <c r="C785" s="1257" t="s">
        <v>701</v>
      </c>
      <c r="D785" s="1257" t="s">
        <v>785</v>
      </c>
      <c r="E785" s="1257" t="s">
        <v>786</v>
      </c>
      <c r="F785" s="1257" t="s">
        <v>787</v>
      </c>
      <c r="G785" s="1257" t="s">
        <v>788</v>
      </c>
      <c r="H785" s="1257" t="s">
        <v>789</v>
      </c>
      <c r="I785" s="1257" t="s">
        <v>790</v>
      </c>
      <c r="J785" s="1257" t="s">
        <v>791</v>
      </c>
      <c r="K785" s="1267" t="s">
        <v>792</v>
      </c>
      <c r="L785" s="1305" t="s">
        <v>474</v>
      </c>
      <c r="M785" s="1252" t="s">
        <v>793</v>
      </c>
      <c r="N785" s="1305" t="s">
        <v>483</v>
      </c>
      <c r="O785" s="1252" t="s">
        <v>794</v>
      </c>
      <c r="P785" s="1305" t="s">
        <v>480</v>
      </c>
      <c r="Q785" s="2394" t="s">
        <v>795</v>
      </c>
      <c r="R785" s="2386" t="s">
        <v>796</v>
      </c>
      <c r="S785" s="2387" t="s">
        <v>797</v>
      </c>
      <c r="T785" s="2388" t="s">
        <v>798</v>
      </c>
      <c r="U785" s="2434"/>
      <c r="V785" s="2434"/>
      <c r="W785" s="2449"/>
      <c r="X785" s="1258" t="s">
        <v>784</v>
      </c>
      <c r="Y785" s="1258" t="s">
        <v>20</v>
      </c>
      <c r="Z785" s="1258" t="s">
        <v>701</v>
      </c>
      <c r="AA785" s="1258" t="s">
        <v>1005</v>
      </c>
      <c r="AB785" s="1257" t="s">
        <v>1006</v>
      </c>
      <c r="AC785" s="1259" t="s">
        <v>798</v>
      </c>
    </row>
    <row r="786" spans="1:29">
      <c r="A786" s="884" t="s">
        <v>108</v>
      </c>
      <c r="B786" t="s">
        <v>709</v>
      </c>
      <c r="C786" t="s">
        <v>904</v>
      </c>
      <c r="D786" s="173">
        <v>0.5</v>
      </c>
      <c r="E786" s="445">
        <v>43003</v>
      </c>
      <c r="F786" s="173">
        <v>4.3</v>
      </c>
      <c r="G786">
        <v>3.5</v>
      </c>
      <c r="H786" s="166">
        <v>3.9574860759493662</v>
      </c>
      <c r="I786" s="1263">
        <v>0.49245572936346005</v>
      </c>
      <c r="J786">
        <v>15.253323761303811</v>
      </c>
      <c r="K786" s="1285">
        <v>3.5</v>
      </c>
      <c r="L786" s="1306">
        <v>41.926450779423959</v>
      </c>
      <c r="M786" s="882">
        <v>4.7618531645569622</v>
      </c>
      <c r="N786" s="1306">
        <v>45.879378481630226</v>
      </c>
      <c r="O786" s="882">
        <v>18.808381643918725</v>
      </c>
      <c r="P786" s="1306">
        <v>46.483413125255609</v>
      </c>
      <c r="Q786" s="2389">
        <f t="shared" si="71"/>
        <v>44.763080795436601</v>
      </c>
      <c r="R786" s="1309">
        <f>AVERAGE(Q786:Q817)</f>
        <v>54.403376098495258</v>
      </c>
      <c r="S786" s="594" t="s">
        <v>374</v>
      </c>
      <c r="T786" s="2393" t="str">
        <f>IF(_xlfn.NUMBERVALUE(R786), IF(R786&lt;50, "Acceptable; Ongoing Protection is Required", "Unacceptable; Immediate Restoration is Required"), " ")</f>
        <v>Unacceptable; Immediate Restoration is Required</v>
      </c>
    </row>
    <row r="787" spans="1:29">
      <c r="A787" s="884" t="s">
        <v>108</v>
      </c>
      <c r="B787" t="s">
        <v>709</v>
      </c>
      <c r="C787" t="s">
        <v>904</v>
      </c>
      <c r="D787" s="173">
        <v>1</v>
      </c>
      <c r="E787" s="445">
        <v>43003</v>
      </c>
      <c r="F787" s="173">
        <v>4.3</v>
      </c>
      <c r="G787">
        <v>3.5</v>
      </c>
      <c r="I787" s="108"/>
      <c r="J787" t="s">
        <v>803</v>
      </c>
      <c r="K787" s="483"/>
      <c r="L787" s="1309" t="s">
        <v>803</v>
      </c>
      <c r="M787" s="788"/>
      <c r="N787" s="1309" t="s">
        <v>803</v>
      </c>
      <c r="O787" s="788"/>
      <c r="P787" s="1309" t="s">
        <v>803</v>
      </c>
      <c r="Q787" s="2389"/>
      <c r="R787" s="1309"/>
      <c r="T787" s="2402" t="s">
        <v>803</v>
      </c>
    </row>
    <row r="788" spans="1:29">
      <c r="A788" s="884" t="s">
        <v>108</v>
      </c>
      <c r="B788" t="s">
        <v>709</v>
      </c>
      <c r="C788" t="s">
        <v>904</v>
      </c>
      <c r="D788" s="173">
        <v>2</v>
      </c>
      <c r="E788" s="445">
        <v>43003</v>
      </c>
      <c r="F788" s="173">
        <v>4.3</v>
      </c>
      <c r="G788">
        <v>3.5</v>
      </c>
      <c r="I788" s="108"/>
      <c r="J788" t="s">
        <v>803</v>
      </c>
      <c r="K788" s="483"/>
      <c r="L788" s="1309" t="s">
        <v>803</v>
      </c>
      <c r="M788" s="788"/>
      <c r="N788" s="1309" t="s">
        <v>803</v>
      </c>
      <c r="O788" s="788"/>
      <c r="P788" s="1309" t="s">
        <v>803</v>
      </c>
      <c r="Q788" s="2389"/>
      <c r="R788" s="1309"/>
      <c r="T788" s="2402" t="s">
        <v>803</v>
      </c>
    </row>
    <row r="789" spans="1:29">
      <c r="A789" s="884" t="s">
        <v>108</v>
      </c>
      <c r="B789" t="s">
        <v>709</v>
      </c>
      <c r="C789" t="s">
        <v>904</v>
      </c>
      <c r="D789" s="173">
        <v>3</v>
      </c>
      <c r="E789" s="445">
        <v>43003</v>
      </c>
      <c r="F789" s="173">
        <v>4.3</v>
      </c>
      <c r="G789">
        <v>3.5</v>
      </c>
      <c r="I789" s="108"/>
      <c r="J789" t="s">
        <v>803</v>
      </c>
      <c r="K789" s="483"/>
      <c r="L789" s="1309" t="s">
        <v>803</v>
      </c>
      <c r="M789" s="788"/>
      <c r="N789" s="1309" t="s">
        <v>803</v>
      </c>
      <c r="O789" s="788"/>
      <c r="P789" s="1309" t="s">
        <v>803</v>
      </c>
      <c r="Q789" s="2389"/>
      <c r="R789" s="1309"/>
      <c r="T789" s="2402" t="s">
        <v>803</v>
      </c>
    </row>
    <row r="790" spans="1:29">
      <c r="A790" s="884" t="s">
        <v>108</v>
      </c>
      <c r="B790" t="s">
        <v>709</v>
      </c>
      <c r="C790" t="s">
        <v>904</v>
      </c>
      <c r="D790" s="173">
        <v>4</v>
      </c>
      <c r="E790" s="445">
        <v>43003</v>
      </c>
      <c r="F790" s="173">
        <v>4.3</v>
      </c>
      <c r="G790">
        <v>3.5</v>
      </c>
      <c r="H790" s="166">
        <v>5.5662202531645582</v>
      </c>
      <c r="I790" s="1263">
        <v>0.72200682916425518</v>
      </c>
      <c r="J790">
        <v>22.363439526533639</v>
      </c>
      <c r="K790" s="483"/>
      <c r="L790" s="1309" t="s">
        <v>803</v>
      </c>
      <c r="M790" s="788"/>
      <c r="N790" s="1309" t="s">
        <v>803</v>
      </c>
      <c r="O790" s="788"/>
      <c r="P790" s="1309" t="s">
        <v>803</v>
      </c>
      <c r="Q790" s="2389"/>
      <c r="R790" s="1309"/>
      <c r="T790" s="2402" t="s">
        <v>803</v>
      </c>
    </row>
    <row r="791" spans="1:29">
      <c r="A791" s="884"/>
      <c r="D791" s="173"/>
      <c r="E791" s="445"/>
      <c r="F791" s="173"/>
      <c r="H791" s="166"/>
      <c r="I791" s="1263"/>
      <c r="K791" s="483"/>
      <c r="L791" s="1309"/>
      <c r="M791" s="788"/>
      <c r="N791" s="1309"/>
      <c r="O791" s="788"/>
      <c r="P791" s="1309"/>
      <c r="Q791" s="2389"/>
      <c r="R791" s="1309"/>
      <c r="T791" s="2402"/>
    </row>
    <row r="792" spans="1:29">
      <c r="A792" s="884" t="s">
        <v>108</v>
      </c>
      <c r="B792" t="s">
        <v>368</v>
      </c>
      <c r="C792" s="27" t="s">
        <v>109</v>
      </c>
      <c r="D792" s="27">
        <v>0.5</v>
      </c>
      <c r="E792" s="47">
        <v>43354</v>
      </c>
      <c r="F792" s="27">
        <v>4.5</v>
      </c>
      <c r="G792" s="27">
        <v>2.06</v>
      </c>
      <c r="H792" s="27">
        <v>17.71</v>
      </c>
      <c r="I792" s="607">
        <v>0.96</v>
      </c>
      <c r="J792">
        <v>29.735039999999998</v>
      </c>
      <c r="K792" s="1285">
        <v>2.06</v>
      </c>
      <c r="L792" s="1306">
        <v>49.57355662591506</v>
      </c>
      <c r="M792" s="784">
        <v>81.064999999999998</v>
      </c>
      <c r="N792" s="1306">
        <v>73.687870512506976</v>
      </c>
      <c r="O792" s="784">
        <v>63.806440000000002</v>
      </c>
      <c r="P792" s="1306">
        <v>64.106676370776398</v>
      </c>
      <c r="Q792" s="2389">
        <f t="shared" si="71"/>
        <v>62.456034503066142</v>
      </c>
      <c r="R792" s="1309"/>
      <c r="T792" s="2402" t="s">
        <v>803</v>
      </c>
    </row>
    <row r="793" spans="1:29">
      <c r="A793" s="884" t="s">
        <v>108</v>
      </c>
      <c r="B793" t="s">
        <v>368</v>
      </c>
      <c r="C793" s="27" t="s">
        <v>109</v>
      </c>
      <c r="D793" s="27">
        <v>1</v>
      </c>
      <c r="E793" s="47">
        <v>43354</v>
      </c>
      <c r="F793" s="27">
        <v>4.5</v>
      </c>
      <c r="G793" s="27">
        <v>2.06</v>
      </c>
      <c r="H793" s="27"/>
      <c r="I793" s="607"/>
      <c r="J793" t="s">
        <v>803</v>
      </c>
      <c r="K793" s="1285"/>
      <c r="L793" s="1306" t="s">
        <v>803</v>
      </c>
      <c r="M793" s="784"/>
      <c r="N793" s="1306" t="s">
        <v>803</v>
      </c>
      <c r="O793" s="784"/>
      <c r="P793" s="1306" t="s">
        <v>803</v>
      </c>
      <c r="Q793" s="2389"/>
      <c r="R793" s="1309"/>
      <c r="T793" s="2402" t="s">
        <v>803</v>
      </c>
    </row>
    <row r="794" spans="1:29">
      <c r="A794" s="884" t="s">
        <v>108</v>
      </c>
      <c r="B794" t="s">
        <v>368</v>
      </c>
      <c r="C794" s="27" t="s">
        <v>109</v>
      </c>
      <c r="D794" s="27">
        <v>2</v>
      </c>
      <c r="E794" s="47">
        <v>43354</v>
      </c>
      <c r="F794" s="27">
        <v>4.5</v>
      </c>
      <c r="G794" s="27">
        <v>2.06</v>
      </c>
      <c r="H794" s="27"/>
      <c r="I794" s="607"/>
      <c r="J794" t="s">
        <v>803</v>
      </c>
      <c r="K794" s="1285"/>
      <c r="L794" s="1306" t="s">
        <v>803</v>
      </c>
      <c r="M794" s="784"/>
      <c r="N794" s="1306" t="s">
        <v>803</v>
      </c>
      <c r="O794" s="784"/>
      <c r="P794" s="1306" t="s">
        <v>803</v>
      </c>
      <c r="Q794" s="2389"/>
      <c r="R794" s="1309"/>
      <c r="T794" s="2402" t="s">
        <v>803</v>
      </c>
    </row>
    <row r="795" spans="1:29">
      <c r="A795" s="884" t="s">
        <v>108</v>
      </c>
      <c r="B795" t="s">
        <v>368</v>
      </c>
      <c r="C795" s="27" t="s">
        <v>109</v>
      </c>
      <c r="D795" s="27">
        <v>3</v>
      </c>
      <c r="E795" s="47">
        <v>43354</v>
      </c>
      <c r="F795" s="27">
        <v>4.5</v>
      </c>
      <c r="G795" s="27">
        <v>2.06</v>
      </c>
      <c r="H795" s="27"/>
      <c r="I795" s="607"/>
      <c r="J795" t="s">
        <v>803</v>
      </c>
      <c r="K795" s="1285"/>
      <c r="L795" s="1306" t="s">
        <v>803</v>
      </c>
      <c r="M795" s="784"/>
      <c r="N795" s="1306" t="s">
        <v>803</v>
      </c>
      <c r="O795" s="784"/>
      <c r="P795" s="1306" t="s">
        <v>803</v>
      </c>
      <c r="Q795" s="2389"/>
      <c r="R795" s="1309"/>
      <c r="T795" s="2402" t="s">
        <v>803</v>
      </c>
    </row>
    <row r="796" spans="1:29">
      <c r="A796" s="884" t="s">
        <v>108</v>
      </c>
      <c r="B796" t="s">
        <v>368</v>
      </c>
      <c r="C796" s="27" t="s">
        <v>109</v>
      </c>
      <c r="D796" s="27">
        <v>4</v>
      </c>
      <c r="E796" s="47">
        <v>43354</v>
      </c>
      <c r="F796" s="27">
        <v>4.5</v>
      </c>
      <c r="G796" s="27">
        <v>2.06</v>
      </c>
      <c r="H796" s="27">
        <v>144.41999999999999</v>
      </c>
      <c r="I796" s="607">
        <v>3.16</v>
      </c>
      <c r="J796">
        <v>97.877840000000006</v>
      </c>
      <c r="K796" s="1285"/>
      <c r="L796" s="1308" t="s">
        <v>803</v>
      </c>
      <c r="M796" s="800"/>
      <c r="N796" s="1308" t="s">
        <v>803</v>
      </c>
      <c r="O796" s="800"/>
      <c r="P796" s="1308" t="s">
        <v>803</v>
      </c>
      <c r="Q796" s="2389"/>
      <c r="R796" s="1310"/>
      <c r="T796" s="2391" t="s">
        <v>803</v>
      </c>
    </row>
    <row r="797" spans="1:29">
      <c r="A797" s="884"/>
      <c r="C797" s="27"/>
      <c r="D797" s="27"/>
      <c r="E797" s="27"/>
      <c r="F797" s="47"/>
      <c r="G797" s="173"/>
      <c r="H797" s="173"/>
      <c r="I797" s="27"/>
      <c r="J797" s="27"/>
      <c r="K797" s="528"/>
      <c r="L797" s="1106"/>
      <c r="M797" s="607"/>
      <c r="O797" s="592"/>
      <c r="P797" s="593"/>
      <c r="Q797" s="2389"/>
      <c r="S797" s="2392"/>
      <c r="T797" s="2393"/>
    </row>
    <row r="798" spans="1:29" ht="31.2">
      <c r="A798" s="976" t="s">
        <v>804</v>
      </c>
      <c r="B798" s="591" t="s">
        <v>20</v>
      </c>
      <c r="C798" s="591" t="s">
        <v>701</v>
      </c>
      <c r="D798" s="946" t="s">
        <v>805</v>
      </c>
      <c r="E798" s="947" t="s">
        <v>786</v>
      </c>
      <c r="F798" s="946" t="s">
        <v>806</v>
      </c>
      <c r="G798" s="946" t="s">
        <v>807</v>
      </c>
      <c r="H798" s="591" t="s">
        <v>808</v>
      </c>
      <c r="I798" s="371" t="s">
        <v>809</v>
      </c>
      <c r="J798" t="s">
        <v>878</v>
      </c>
      <c r="K798" s="1267" t="s">
        <v>792</v>
      </c>
      <c r="L798" s="1305" t="s">
        <v>474</v>
      </c>
      <c r="M798" s="1252" t="s">
        <v>793</v>
      </c>
      <c r="N798" s="1305" t="s">
        <v>483</v>
      </c>
      <c r="O798" s="1252" t="s">
        <v>794</v>
      </c>
      <c r="P798" s="1305" t="s">
        <v>480</v>
      </c>
      <c r="Q798" s="2394"/>
      <c r="T798" s="2393"/>
    </row>
    <row r="799" spans="1:29">
      <c r="A799" s="108">
        <v>132</v>
      </c>
      <c r="B799" t="s">
        <v>709</v>
      </c>
      <c r="C799" t="s">
        <v>905</v>
      </c>
      <c r="D799" s="18">
        <v>0.5</v>
      </c>
      <c r="E799" s="55">
        <v>43719</v>
      </c>
      <c r="F799" s="165">
        <v>4.7699999999999996</v>
      </c>
      <c r="G799" s="166">
        <v>1.365</v>
      </c>
      <c r="H799" s="24">
        <v>16.366763037974685</v>
      </c>
      <c r="I799" s="24">
        <v>0.86974276661923566</v>
      </c>
      <c r="J799">
        <f t="shared" ref="J799:J817" si="72">IF(AND(I799&gt;0),  I799*30.974," ")</f>
        <v>26.939412453264204</v>
      </c>
      <c r="K799" s="745">
        <f>AVERAGE(G799:G804)</f>
        <v>1.365</v>
      </c>
      <c r="L799" s="594">
        <f t="shared" ref="L799:L814" si="73">10*(6-(LN(K799)/LN(2)))</f>
        <v>55.510990488548721</v>
      </c>
      <c r="M799" s="166">
        <f>AVERAGE(H799:H804)</f>
        <v>34.134438987341781</v>
      </c>
      <c r="N799" s="594">
        <f t="shared" ref="N799:N814" si="74">10*(6-((2.04-0.68*LN(M799))/LN(2)))</f>
        <v>65.202482888702832</v>
      </c>
      <c r="O799">
        <f>AVERAGE(J799:J804)</f>
        <v>36.14687386875633</v>
      </c>
      <c r="P799" s="594">
        <f t="shared" ref="P799:P814" si="75">10*(6-(LN(48/O799)/LN(2)))</f>
        <v>55.908364764999746</v>
      </c>
      <c r="Q799" s="2389">
        <f t="shared" ref="Q799:Q857" si="76">AVERAGE(L799,N799,P799)</f>
        <v>58.8739460474171</v>
      </c>
      <c r="T799" s="2393"/>
    </row>
    <row r="800" spans="1:29">
      <c r="A800" s="108"/>
      <c r="B800" t="s">
        <v>709</v>
      </c>
      <c r="C800" t="s">
        <v>905</v>
      </c>
      <c r="D800" s="18">
        <v>1</v>
      </c>
      <c r="E800" s="55">
        <v>43719</v>
      </c>
      <c r="F800" s="165"/>
      <c r="G800" s="166"/>
      <c r="H800" s="27" t="s">
        <v>811</v>
      </c>
      <c r="I800" s="27" t="s">
        <v>811</v>
      </c>
      <c r="K800" s="483"/>
      <c r="Q800" s="2389"/>
      <c r="T800" s="2393"/>
    </row>
    <row r="801" spans="1:45">
      <c r="A801" s="108"/>
      <c r="B801" t="s">
        <v>709</v>
      </c>
      <c r="C801" t="s">
        <v>905</v>
      </c>
      <c r="D801" s="18">
        <v>2</v>
      </c>
      <c r="E801" s="55">
        <v>43719</v>
      </c>
      <c r="F801" s="165"/>
      <c r="G801" s="166"/>
      <c r="H801" s="27" t="s">
        <v>811</v>
      </c>
      <c r="I801" s="27" t="s">
        <v>811</v>
      </c>
      <c r="K801" s="483"/>
      <c r="Q801" s="2389"/>
      <c r="T801" s="2393"/>
    </row>
    <row r="802" spans="1:45">
      <c r="A802" s="108"/>
      <c r="B802" t="s">
        <v>709</v>
      </c>
      <c r="C802" t="s">
        <v>905</v>
      </c>
      <c r="D802" s="18">
        <v>3</v>
      </c>
      <c r="E802" s="55">
        <v>43719</v>
      </c>
      <c r="F802" s="165"/>
      <c r="G802" s="166"/>
      <c r="H802" s="27" t="s">
        <v>811</v>
      </c>
      <c r="I802" s="27" t="s">
        <v>811</v>
      </c>
      <c r="K802" s="483"/>
      <c r="Q802" s="2389"/>
      <c r="T802" s="2393"/>
    </row>
    <row r="803" spans="1:45">
      <c r="A803" s="108"/>
      <c r="B803" t="s">
        <v>709</v>
      </c>
      <c r="C803" t="s">
        <v>905</v>
      </c>
      <c r="D803" s="18">
        <v>3.7</v>
      </c>
      <c r="E803" s="55">
        <v>43719</v>
      </c>
      <c r="F803" s="165"/>
      <c r="G803" s="166"/>
      <c r="H803" s="24">
        <v>51.90211493670887</v>
      </c>
      <c r="I803" s="24">
        <v>1.4642711720878301</v>
      </c>
      <c r="J803">
        <f t="shared" si="72"/>
        <v>45.35433528424845</v>
      </c>
      <c r="K803" s="483"/>
      <c r="Q803" s="2389"/>
      <c r="T803" s="2393"/>
    </row>
    <row r="804" spans="1:45">
      <c r="A804" s="108"/>
      <c r="B804" t="s">
        <v>709</v>
      </c>
      <c r="C804" t="s">
        <v>905</v>
      </c>
      <c r="D804" s="18">
        <v>4</v>
      </c>
      <c r="E804" s="55">
        <v>43719</v>
      </c>
      <c r="F804" s="165"/>
      <c r="G804" s="166"/>
      <c r="H804" s="27" t="s">
        <v>811</v>
      </c>
      <c r="I804" s="27" t="s">
        <v>811</v>
      </c>
      <c r="K804" s="483"/>
      <c r="Q804" s="2389"/>
      <c r="T804" s="2393"/>
    </row>
    <row r="805" spans="1:45">
      <c r="A805" s="976"/>
      <c r="B805" s="591"/>
      <c r="C805" s="591"/>
      <c r="D805" s="946"/>
      <c r="E805" s="947"/>
      <c r="F805" s="591"/>
      <c r="G805" s="946"/>
      <c r="H805" s="946"/>
      <c r="I805" s="946"/>
      <c r="J805" t="str">
        <f t="shared" si="72"/>
        <v xml:space="preserve"> </v>
      </c>
      <c r="K805" s="1281"/>
      <c r="M805" s="591"/>
      <c r="O805" s="591"/>
      <c r="Q805" s="2389"/>
      <c r="R805" s="1106"/>
      <c r="S805" s="1112"/>
      <c r="T805" s="2395"/>
      <c r="U805" s="1011"/>
      <c r="V805" s="2432"/>
    </row>
    <row r="806" spans="1:45" ht="31.2">
      <c r="B806" s="976" t="s">
        <v>20</v>
      </c>
      <c r="C806" s="591" t="s">
        <v>701</v>
      </c>
      <c r="D806" s="946" t="s">
        <v>805</v>
      </c>
      <c r="E806" s="947" t="s">
        <v>786</v>
      </c>
      <c r="F806" s="946" t="s">
        <v>806</v>
      </c>
      <c r="G806" s="946" t="s">
        <v>807</v>
      </c>
      <c r="H806" s="591" t="s">
        <v>808</v>
      </c>
      <c r="I806" s="371" t="s">
        <v>809</v>
      </c>
      <c r="J806" t="s">
        <v>810</v>
      </c>
      <c r="K806" s="1267" t="s">
        <v>792</v>
      </c>
      <c r="L806" s="1305" t="s">
        <v>474</v>
      </c>
      <c r="M806" s="1252" t="s">
        <v>793</v>
      </c>
      <c r="N806" s="1305" t="s">
        <v>483</v>
      </c>
      <c r="O806" s="1252" t="s">
        <v>794</v>
      </c>
      <c r="P806" s="1305" t="s">
        <v>480</v>
      </c>
      <c r="Q806" s="2394"/>
      <c r="T806" s="2393"/>
    </row>
    <row r="807" spans="1:45">
      <c r="B807" s="108" t="s">
        <v>709</v>
      </c>
      <c r="C807" t="s">
        <v>906</v>
      </c>
      <c r="D807">
        <v>0.5</v>
      </c>
      <c r="E807" s="55">
        <v>44082</v>
      </c>
      <c r="F807">
        <v>4.1100000000000003</v>
      </c>
      <c r="G807">
        <v>3.01</v>
      </c>
      <c r="H807" s="371">
        <v>3.4066666666666672</v>
      </c>
      <c r="I807" s="24">
        <v>0.83579301080472113</v>
      </c>
      <c r="J807">
        <f t="shared" si="72"/>
        <v>25.887852716665432</v>
      </c>
      <c r="K807" s="483">
        <f>AVERAGE(G807:G811)</f>
        <v>3.01</v>
      </c>
      <c r="L807" s="594">
        <f t="shared" si="73"/>
        <v>44.102365130150226</v>
      </c>
      <c r="M807" s="166">
        <f>AVERAGE(H807:H811)</f>
        <v>7.0373333333333346</v>
      </c>
      <c r="N807" s="594">
        <f t="shared" si="74"/>
        <v>49.711217345477721</v>
      </c>
      <c r="O807">
        <f>AVERAGE(J807:J811)</f>
        <v>52.33848484021491</v>
      </c>
      <c r="P807" s="594">
        <f t="shared" si="75"/>
        <v>61.2483775421994</v>
      </c>
      <c r="Q807" s="2389">
        <f t="shared" si="76"/>
        <v>51.687320005942446</v>
      </c>
      <c r="T807" s="2393"/>
    </row>
    <row r="808" spans="1:45">
      <c r="B808" s="108" t="s">
        <v>709</v>
      </c>
      <c r="C808" t="s">
        <v>906</v>
      </c>
      <c r="D808">
        <v>1</v>
      </c>
      <c r="E808" s="55">
        <v>44082</v>
      </c>
      <c r="H808" s="24" t="s">
        <v>811</v>
      </c>
      <c r="I808" s="24" t="s">
        <v>811</v>
      </c>
      <c r="K808" s="483"/>
      <c r="Q808" s="2389"/>
      <c r="T808" s="2393"/>
    </row>
    <row r="809" spans="1:45">
      <c r="B809" s="108" t="s">
        <v>709</v>
      </c>
      <c r="C809" t="s">
        <v>906</v>
      </c>
      <c r="D809">
        <v>2</v>
      </c>
      <c r="E809" s="55">
        <v>44082</v>
      </c>
      <c r="H809" s="24" t="s">
        <v>811</v>
      </c>
      <c r="I809" s="24" t="s">
        <v>811</v>
      </c>
      <c r="K809" s="483"/>
      <c r="Q809" s="2389"/>
      <c r="T809" s="2393"/>
    </row>
    <row r="810" spans="1:45">
      <c r="B810" s="108" t="s">
        <v>709</v>
      </c>
      <c r="C810" t="s">
        <v>906</v>
      </c>
      <c r="D810">
        <v>3</v>
      </c>
      <c r="E810" s="55">
        <v>44082</v>
      </c>
      <c r="H810" s="24" t="s">
        <v>811</v>
      </c>
      <c r="I810" s="24" t="s">
        <v>811</v>
      </c>
      <c r="K810" s="483"/>
      <c r="Q810" s="2389"/>
      <c r="T810" s="2393"/>
    </row>
    <row r="811" spans="1:45">
      <c r="B811" s="108" t="s">
        <v>709</v>
      </c>
      <c r="C811" t="s">
        <v>906</v>
      </c>
      <c r="D811">
        <v>3.75</v>
      </c>
      <c r="E811" s="55">
        <v>44082</v>
      </c>
      <c r="H811" s="371">
        <v>10.668000000000001</v>
      </c>
      <c r="I811" s="24">
        <v>2.5437178589708913</v>
      </c>
      <c r="J811">
        <f t="shared" si="72"/>
        <v>78.789116963764386</v>
      </c>
      <c r="K811" s="483"/>
      <c r="Q811" s="2389"/>
      <c r="T811" s="2393"/>
    </row>
    <row r="812" spans="1:45">
      <c r="A812" s="976"/>
      <c r="B812" s="591"/>
      <c r="C812" s="946"/>
      <c r="D812" s="947"/>
      <c r="E812" s="591"/>
      <c r="F812" s="946"/>
      <c r="G812" s="946"/>
      <c r="H812" s="946"/>
      <c r="I812" s="948"/>
      <c r="J812" t="str">
        <f t="shared" si="72"/>
        <v xml:space="preserve"> </v>
      </c>
      <c r="K812" s="1279"/>
      <c r="M812" s="946"/>
      <c r="O812" s="591"/>
      <c r="Q812" s="2389"/>
      <c r="R812" s="1106"/>
      <c r="S812" s="1112"/>
      <c r="T812" s="2396"/>
      <c r="U812" s="2432"/>
    </row>
    <row r="813" spans="1:45" ht="31.2">
      <c r="A813" s="983" t="s">
        <v>804</v>
      </c>
      <c r="B813" s="815" t="s">
        <v>20</v>
      </c>
      <c r="C813" s="815" t="s">
        <v>701</v>
      </c>
      <c r="D813" s="815" t="s">
        <v>805</v>
      </c>
      <c r="E813" s="873" t="s">
        <v>786</v>
      </c>
      <c r="F813" s="815" t="s">
        <v>806</v>
      </c>
      <c r="G813" s="815" t="s">
        <v>807</v>
      </c>
      <c r="H813" s="815" t="s">
        <v>808</v>
      </c>
      <c r="I813" s="878" t="s">
        <v>809</v>
      </c>
      <c r="J813" t="s">
        <v>810</v>
      </c>
      <c r="K813" s="1267" t="s">
        <v>792</v>
      </c>
      <c r="L813" s="1305" t="s">
        <v>474</v>
      </c>
      <c r="M813" s="1252" t="s">
        <v>793</v>
      </c>
      <c r="N813" s="1305" t="s">
        <v>483</v>
      </c>
      <c r="O813" s="1252" t="s">
        <v>794</v>
      </c>
      <c r="P813" s="1305" t="s">
        <v>480</v>
      </c>
      <c r="Q813" s="2394"/>
      <c r="R813" s="2397"/>
      <c r="S813" s="2397"/>
      <c r="T813" s="2398"/>
      <c r="U813" s="1226"/>
      <c r="V813" s="1226"/>
      <c r="W813" s="2444"/>
      <c r="X813" s="747"/>
      <c r="Y813" s="747"/>
      <c r="Z813" s="747"/>
      <c r="AA813" s="747"/>
      <c r="AB813" s="747"/>
      <c r="AC813" s="747"/>
      <c r="AD813" s="747"/>
      <c r="AE813" s="747"/>
      <c r="AF813" s="747"/>
      <c r="AG813" s="747"/>
      <c r="AH813" s="747"/>
      <c r="AI813" s="747"/>
      <c r="AJ813" s="747"/>
      <c r="AK813" s="747"/>
      <c r="AL813" s="747"/>
      <c r="AM813" s="747"/>
      <c r="AN813" s="747"/>
      <c r="AO813" s="747"/>
      <c r="AP813" s="747"/>
      <c r="AQ813" s="747"/>
      <c r="AR813" s="747"/>
      <c r="AS813" s="747"/>
    </row>
    <row r="814" spans="1:45">
      <c r="A814" s="108"/>
      <c r="B814" t="s">
        <v>709</v>
      </c>
      <c r="C814" t="s">
        <v>907</v>
      </c>
      <c r="D814" s="27">
        <v>0.5</v>
      </c>
      <c r="E814" s="133">
        <v>44431</v>
      </c>
      <c r="F814">
        <v>3.82</v>
      </c>
      <c r="G814">
        <v>1.85</v>
      </c>
      <c r="H814" s="24">
        <v>5.3299047619047641</v>
      </c>
      <c r="I814" s="71">
        <v>0.76804659871021408</v>
      </c>
      <c r="J814">
        <f t="shared" si="72"/>
        <v>23.789475348450171</v>
      </c>
      <c r="K814" s="1302">
        <f>AVERAGE(G814:G817)</f>
        <v>1.85</v>
      </c>
      <c r="L814" s="594">
        <f t="shared" si="73"/>
        <v>51.124747292584125</v>
      </c>
      <c r="M814" s="166">
        <f>AVERAGE(H814:H817)</f>
        <v>10.212952380952384</v>
      </c>
      <c r="N814" s="594">
        <f t="shared" si="74"/>
        <v>53.364852100345168</v>
      </c>
      <c r="O814">
        <f>AVERAGE(J814:J817)</f>
        <v>42.428221603203319</v>
      </c>
      <c r="P814" s="594">
        <f t="shared" si="75"/>
        <v>58.219898028912631</v>
      </c>
      <c r="Q814" s="2389">
        <f t="shared" si="76"/>
        <v>54.236499140613972</v>
      </c>
      <c r="T814" s="2393"/>
    </row>
    <row r="815" spans="1:45">
      <c r="A815" s="108"/>
      <c r="B815" t="s">
        <v>709</v>
      </c>
      <c r="C815" t="s">
        <v>907</v>
      </c>
      <c r="D815" s="27">
        <v>1</v>
      </c>
      <c r="E815" s="133">
        <v>44431</v>
      </c>
      <c r="H815" s="24" t="s">
        <v>811</v>
      </c>
      <c r="I815" s="71" t="s">
        <v>811</v>
      </c>
      <c r="K815" s="1289"/>
      <c r="Q815" s="2389"/>
      <c r="T815" s="2393"/>
    </row>
    <row r="816" spans="1:45">
      <c r="A816" s="108"/>
      <c r="B816" t="s">
        <v>709</v>
      </c>
      <c r="C816" t="s">
        <v>907</v>
      </c>
      <c r="D816" s="27">
        <v>2</v>
      </c>
      <c r="E816" s="133">
        <v>44431</v>
      </c>
      <c r="H816" s="24" t="s">
        <v>811</v>
      </c>
      <c r="I816" s="71" t="s">
        <v>811</v>
      </c>
      <c r="K816" s="1289"/>
      <c r="Q816" s="2389"/>
      <c r="T816" s="2393"/>
    </row>
    <row r="817" spans="1:29" ht="16.2" thickBot="1">
      <c r="A817" s="1291"/>
      <c r="B817" s="809" t="s">
        <v>709</v>
      </c>
      <c r="C817" s="809" t="s">
        <v>907</v>
      </c>
      <c r="D817" s="1292">
        <v>3</v>
      </c>
      <c r="E817" s="1293">
        <v>44431</v>
      </c>
      <c r="F817" s="809"/>
      <c r="G817" s="809"/>
      <c r="H817" s="1294">
        <v>15.096000000000002</v>
      </c>
      <c r="I817" s="1295">
        <v>1.9715557518549902</v>
      </c>
      <c r="J817" s="809">
        <f t="shared" si="72"/>
        <v>61.06696785795647</v>
      </c>
      <c r="K817" s="1326"/>
      <c r="L817" s="1320"/>
      <c r="M817" s="809"/>
      <c r="N817" s="1320"/>
      <c r="O817" s="809"/>
      <c r="P817" s="1320"/>
      <c r="Q817" s="2399"/>
      <c r="R817" s="1320"/>
      <c r="S817" s="1320"/>
      <c r="T817" s="2400"/>
    </row>
    <row r="818" spans="1:29">
      <c r="A818" s="972" t="s">
        <v>908</v>
      </c>
      <c r="B818" s="591"/>
      <c r="C818" s="946"/>
      <c r="D818" s="947"/>
      <c r="E818" s="591"/>
      <c r="F818" s="946"/>
      <c r="G818" s="946"/>
      <c r="H818" s="946"/>
      <c r="I818" s="948"/>
      <c r="J818" s="591"/>
      <c r="K818" s="1279"/>
      <c r="L818" s="1100"/>
      <c r="M818" s="946"/>
      <c r="N818" s="1100"/>
      <c r="O818" s="591"/>
      <c r="P818" s="1317"/>
      <c r="Q818" s="2403"/>
      <c r="R818" s="1106"/>
      <c r="S818" s="1112"/>
      <c r="T818" s="2396"/>
      <c r="U818" s="2432"/>
    </row>
    <row r="819" spans="1:29" s="1257" customFormat="1" ht="43.2">
      <c r="A819" s="1260" t="s">
        <v>784</v>
      </c>
      <c r="B819" s="1257" t="s">
        <v>20</v>
      </c>
      <c r="C819" s="1257" t="s">
        <v>701</v>
      </c>
      <c r="D819" s="1257" t="s">
        <v>785</v>
      </c>
      <c r="E819" s="1257" t="s">
        <v>786</v>
      </c>
      <c r="F819" s="1257" t="s">
        <v>787</v>
      </c>
      <c r="G819" s="1257" t="s">
        <v>788</v>
      </c>
      <c r="H819" s="1257" t="s">
        <v>789</v>
      </c>
      <c r="I819" s="1257" t="s">
        <v>790</v>
      </c>
      <c r="J819" s="1257" t="s">
        <v>791</v>
      </c>
      <c r="K819" s="1267" t="s">
        <v>792</v>
      </c>
      <c r="L819" s="1305" t="s">
        <v>474</v>
      </c>
      <c r="M819" s="1252" t="s">
        <v>793</v>
      </c>
      <c r="N819" s="1305" t="s">
        <v>483</v>
      </c>
      <c r="O819" s="1252" t="s">
        <v>794</v>
      </c>
      <c r="P819" s="1305" t="s">
        <v>480</v>
      </c>
      <c r="Q819" s="2385" t="s">
        <v>795</v>
      </c>
      <c r="R819" s="2386" t="s">
        <v>796</v>
      </c>
      <c r="S819" s="2387" t="s">
        <v>797</v>
      </c>
      <c r="T819" s="2388" t="s">
        <v>798</v>
      </c>
      <c r="U819" s="2434"/>
      <c r="V819" s="2434"/>
      <c r="W819" s="2449"/>
      <c r="X819" s="1258" t="s">
        <v>784</v>
      </c>
      <c r="Y819" s="1258" t="s">
        <v>20</v>
      </c>
      <c r="Z819" s="1258" t="s">
        <v>701</v>
      </c>
      <c r="AA819" s="1258" t="s">
        <v>1005</v>
      </c>
      <c r="AB819" s="1257" t="s">
        <v>1006</v>
      </c>
      <c r="AC819" s="1259" t="s">
        <v>798</v>
      </c>
    </row>
    <row r="820" spans="1:29" s="649" customFormat="1">
      <c r="A820" s="2350" t="s">
        <v>91</v>
      </c>
      <c r="B820" s="649" t="s">
        <v>368</v>
      </c>
      <c r="C820" s="54" t="s">
        <v>193</v>
      </c>
      <c r="D820" s="54">
        <v>0.5</v>
      </c>
      <c r="E820" s="661">
        <v>43335</v>
      </c>
      <c r="F820" s="54">
        <v>4.7</v>
      </c>
      <c r="G820" s="54">
        <v>1.73</v>
      </c>
      <c r="H820" s="54">
        <v>5.29</v>
      </c>
      <c r="I820" s="1815">
        <v>0.8</v>
      </c>
      <c r="J820" s="649">
        <v>24.779200000000003</v>
      </c>
      <c r="K820" s="2351">
        <v>1.73</v>
      </c>
      <c r="L820" s="2352">
        <v>52.092279621380001</v>
      </c>
      <c r="M820" s="2353">
        <v>28.84</v>
      </c>
      <c r="N820" s="2352">
        <v>63.549016130234612</v>
      </c>
      <c r="O820" s="2353">
        <v>89.205120000000008</v>
      </c>
      <c r="P820" s="2352">
        <v>68.940921113367352</v>
      </c>
      <c r="Q820" s="2416">
        <f t="shared" si="76"/>
        <v>61.527405621660655</v>
      </c>
      <c r="R820" s="2417">
        <f>AVERAGE(Q820:Q848)</f>
        <v>59.066025529073961</v>
      </c>
      <c r="S820" s="2348" t="s">
        <v>45</v>
      </c>
      <c r="T820" s="2422" t="str">
        <f>IF(_xlfn.NUMBERVALUE(R820), IF(R820&lt;50, "Acceptable; Ongoing Protection is Required", "Unacceptable; Immediate Restoration is Required"), " ")</f>
        <v>Unacceptable; Immediate Restoration is Required</v>
      </c>
      <c r="U820" s="1031">
        <f>R820</f>
        <v>59.066025529073961</v>
      </c>
      <c r="V820" s="1031" t="str">
        <f>S820</f>
        <v>2018-2021</v>
      </c>
      <c r="W820" s="1682" t="str">
        <f>T820</f>
        <v>Unacceptable; Immediate Restoration is Required</v>
      </c>
    </row>
    <row r="821" spans="1:29" s="649" customFormat="1">
      <c r="A821" s="2350" t="s">
        <v>91</v>
      </c>
      <c r="B821" s="649" t="s">
        <v>368</v>
      </c>
      <c r="C821" s="54" t="s">
        <v>193</v>
      </c>
      <c r="D821" s="54">
        <v>1</v>
      </c>
      <c r="E821" s="661">
        <v>43335</v>
      </c>
      <c r="F821" s="54">
        <v>4.7</v>
      </c>
      <c r="G821" s="54">
        <v>1.73</v>
      </c>
      <c r="H821" s="54"/>
      <c r="I821" s="1815"/>
      <c r="J821" s="649" t="s">
        <v>803</v>
      </c>
      <c r="K821" s="2351"/>
      <c r="L821" s="2352" t="s">
        <v>803</v>
      </c>
      <c r="M821" s="2353"/>
      <c r="N821" s="2352" t="s">
        <v>803</v>
      </c>
      <c r="O821" s="2353"/>
      <c r="P821" s="2352" t="s">
        <v>803</v>
      </c>
      <c r="Q821" s="2416"/>
      <c r="R821" s="2417"/>
      <c r="S821" s="2348"/>
      <c r="T821" s="2418" t="s">
        <v>803</v>
      </c>
      <c r="U821" s="1031"/>
      <c r="V821" s="1031"/>
      <c r="W821" s="1682"/>
    </row>
    <row r="822" spans="1:29" s="649" customFormat="1">
      <c r="A822" s="2350" t="s">
        <v>91</v>
      </c>
      <c r="B822" s="649" t="s">
        <v>368</v>
      </c>
      <c r="C822" s="54" t="s">
        <v>193</v>
      </c>
      <c r="D822" s="54">
        <v>2</v>
      </c>
      <c r="E822" s="661">
        <v>43335</v>
      </c>
      <c r="F822" s="54">
        <v>4.7</v>
      </c>
      <c r="G822" s="54">
        <v>1.73</v>
      </c>
      <c r="H822" s="54"/>
      <c r="I822" s="1815"/>
      <c r="J822" s="649" t="s">
        <v>803</v>
      </c>
      <c r="K822" s="2351"/>
      <c r="L822" s="2352" t="s">
        <v>803</v>
      </c>
      <c r="M822" s="2353"/>
      <c r="N822" s="2352" t="s">
        <v>803</v>
      </c>
      <c r="O822" s="2353"/>
      <c r="P822" s="2352" t="s">
        <v>803</v>
      </c>
      <c r="Q822" s="2416"/>
      <c r="R822" s="2417"/>
      <c r="S822" s="2348"/>
      <c r="T822" s="2418" t="s">
        <v>803</v>
      </c>
      <c r="U822" s="1031"/>
      <c r="V822" s="1031"/>
      <c r="W822" s="1682"/>
    </row>
    <row r="823" spans="1:29" s="649" customFormat="1">
      <c r="A823" s="2350" t="s">
        <v>91</v>
      </c>
      <c r="B823" s="649" t="s">
        <v>368</v>
      </c>
      <c r="C823" s="54" t="s">
        <v>193</v>
      </c>
      <c r="D823" s="54">
        <v>3</v>
      </c>
      <c r="E823" s="661">
        <v>43335</v>
      </c>
      <c r="F823" s="54">
        <v>4.7</v>
      </c>
      <c r="G823" s="54">
        <v>1.73</v>
      </c>
      <c r="H823" s="54"/>
      <c r="I823" s="1815"/>
      <c r="J823" s="649" t="s">
        <v>803</v>
      </c>
      <c r="K823" s="2351"/>
      <c r="L823" s="2352" t="s">
        <v>803</v>
      </c>
      <c r="M823" s="2353"/>
      <c r="N823" s="2352" t="s">
        <v>803</v>
      </c>
      <c r="O823" s="2353"/>
      <c r="P823" s="2352" t="s">
        <v>803</v>
      </c>
      <c r="Q823" s="2416"/>
      <c r="R823" s="2417"/>
      <c r="S823" s="2348"/>
      <c r="T823" s="2418" t="s">
        <v>803</v>
      </c>
      <c r="U823" s="1031"/>
      <c r="V823" s="1031"/>
      <c r="W823" s="1682"/>
    </row>
    <row r="824" spans="1:29" s="649" customFormat="1">
      <c r="A824" s="2350" t="s">
        <v>91</v>
      </c>
      <c r="B824" s="649" t="s">
        <v>368</v>
      </c>
      <c r="C824" s="54" t="s">
        <v>193</v>
      </c>
      <c r="D824" s="54">
        <v>4</v>
      </c>
      <c r="E824" s="661">
        <v>43335</v>
      </c>
      <c r="F824" s="54">
        <v>4.7</v>
      </c>
      <c r="G824" s="54">
        <v>1.73</v>
      </c>
      <c r="H824" s="54">
        <v>52.39</v>
      </c>
      <c r="I824" s="1815">
        <v>4.96</v>
      </c>
      <c r="J824" s="649">
        <v>153.63104000000001</v>
      </c>
      <c r="K824" s="2351"/>
      <c r="L824" s="2355" t="s">
        <v>803</v>
      </c>
      <c r="M824" s="2354"/>
      <c r="N824" s="2355" t="s">
        <v>803</v>
      </c>
      <c r="O824" s="2354"/>
      <c r="P824" s="2355" t="s">
        <v>803</v>
      </c>
      <c r="Q824" s="2416"/>
      <c r="R824" s="2419"/>
      <c r="S824" s="2348"/>
      <c r="T824" s="2420" t="s">
        <v>803</v>
      </c>
      <c r="U824" s="1031"/>
      <c r="V824" s="1031"/>
      <c r="W824" s="1682"/>
    </row>
    <row r="825" spans="1:29" s="649" customFormat="1">
      <c r="A825" s="2362"/>
      <c r="C825" s="54"/>
      <c r="D825" s="54"/>
      <c r="E825" s="54"/>
      <c r="F825" s="661"/>
      <c r="G825" s="2356"/>
      <c r="H825" s="2356"/>
      <c r="I825" s="54"/>
      <c r="J825" s="54"/>
      <c r="K825" s="681"/>
      <c r="L825" s="2349"/>
      <c r="M825" s="1815"/>
      <c r="N825" s="2348"/>
      <c r="O825" s="1776"/>
      <c r="P825" s="2020"/>
      <c r="Q825" s="2416"/>
      <c r="R825" s="2348"/>
      <c r="S825" s="2421"/>
      <c r="T825" s="2422"/>
      <c r="U825" s="1031"/>
      <c r="V825" s="1031"/>
      <c r="W825" s="1682"/>
    </row>
    <row r="826" spans="1:29" s="649" customFormat="1" ht="31.2">
      <c r="A826" s="2357" t="s">
        <v>804</v>
      </c>
      <c r="B826" s="1765" t="s">
        <v>20</v>
      </c>
      <c r="C826" s="1765" t="s">
        <v>701</v>
      </c>
      <c r="D826" s="2358" t="s">
        <v>805</v>
      </c>
      <c r="E826" s="2031" t="s">
        <v>786</v>
      </c>
      <c r="F826" s="2358" t="s">
        <v>806</v>
      </c>
      <c r="G826" s="2358" t="s">
        <v>807</v>
      </c>
      <c r="H826" s="1765" t="s">
        <v>808</v>
      </c>
      <c r="I826" s="372" t="s">
        <v>809</v>
      </c>
      <c r="J826" s="649" t="s">
        <v>878</v>
      </c>
      <c r="K826" s="2359" t="s">
        <v>792</v>
      </c>
      <c r="L826" s="2360" t="s">
        <v>474</v>
      </c>
      <c r="M826" s="2361" t="s">
        <v>793</v>
      </c>
      <c r="N826" s="2360" t="s">
        <v>483</v>
      </c>
      <c r="O826" s="2361" t="s">
        <v>794</v>
      </c>
      <c r="P826" s="2360" t="s">
        <v>480</v>
      </c>
      <c r="Q826" s="2423"/>
      <c r="R826" s="2348"/>
      <c r="S826" s="2348"/>
      <c r="T826" s="2422"/>
      <c r="U826" s="1031"/>
      <c r="V826" s="1031"/>
      <c r="W826" s="1682"/>
    </row>
    <row r="827" spans="1:29" s="649" customFormat="1">
      <c r="A827" s="2362">
        <v>83</v>
      </c>
      <c r="B827" s="649" t="s">
        <v>709</v>
      </c>
      <c r="C827" s="649" t="s">
        <v>909</v>
      </c>
      <c r="D827" s="657">
        <v>0.5</v>
      </c>
      <c r="E827" s="658">
        <v>43712</v>
      </c>
      <c r="F827" s="659">
        <v>4.46</v>
      </c>
      <c r="G827" s="653">
        <v>2.0150000000000001</v>
      </c>
      <c r="H827" s="68">
        <v>8.143518143459918</v>
      </c>
      <c r="I827" s="68">
        <v>0.83339801090004939</v>
      </c>
      <c r="J827" s="649">
        <f t="shared" ref="J827:J848" si="77">IF(AND(I827&gt;0),  I827*30.974," ")</f>
        <v>25.813669989618131</v>
      </c>
      <c r="K827" s="2364">
        <f>AVERAGE(G827:G833)</f>
        <v>2.0150000000000001</v>
      </c>
      <c r="L827" s="2348">
        <f t="shared" ref="L827:L844" si="78">10*(6-(LN(K827)/LN(2)))</f>
        <v>49.892201612467574</v>
      </c>
      <c r="M827" s="653">
        <f>AVERAGE(H827:H833)</f>
        <v>9.9914703375527445</v>
      </c>
      <c r="N827" s="2348">
        <f t="shared" ref="N827:N844" si="79">10*(6-((2.04-0.68*LN(M827))/LN(2)))</f>
        <v>53.14976076314526</v>
      </c>
      <c r="O827" s="649">
        <f>AVERAGE(J827:J833)</f>
        <v>115.60034821437685</v>
      </c>
      <c r="P827" s="2348">
        <f t="shared" ref="P827:P844" si="80">10*(6-(LN(48/O827)/LN(2)))</f>
        <v>72.680394326222469</v>
      </c>
      <c r="Q827" s="2416">
        <f t="shared" si="76"/>
        <v>58.574118900611758</v>
      </c>
      <c r="R827" s="2348"/>
      <c r="S827" s="2348"/>
      <c r="T827" s="2422"/>
      <c r="U827" s="1031"/>
      <c r="V827" s="1031"/>
      <c r="W827" s="1682"/>
    </row>
    <row r="828" spans="1:29" s="649" customFormat="1">
      <c r="A828" s="2362"/>
      <c r="B828" s="649" t="s">
        <v>709</v>
      </c>
      <c r="C828" s="649" t="s">
        <v>909</v>
      </c>
      <c r="D828" s="657">
        <v>1</v>
      </c>
      <c r="E828" s="658">
        <v>43712</v>
      </c>
      <c r="F828" s="659"/>
      <c r="G828" s="653"/>
      <c r="H828" s="54" t="s">
        <v>811</v>
      </c>
      <c r="I828" s="54" t="s">
        <v>811</v>
      </c>
      <c r="K828" s="2365"/>
      <c r="L828" s="2348"/>
      <c r="N828" s="2348"/>
      <c r="P828" s="2348"/>
      <c r="Q828" s="2416"/>
      <c r="R828" s="2348"/>
      <c r="S828" s="2348"/>
      <c r="T828" s="2422"/>
      <c r="U828" s="1031"/>
      <c r="V828" s="1031"/>
      <c r="W828" s="1682"/>
    </row>
    <row r="829" spans="1:29" s="649" customFormat="1">
      <c r="A829" s="2362"/>
      <c r="B829" s="649" t="s">
        <v>709</v>
      </c>
      <c r="C829" s="649" t="s">
        <v>909</v>
      </c>
      <c r="D829" s="657">
        <v>2</v>
      </c>
      <c r="E829" s="658">
        <v>43712</v>
      </c>
      <c r="F829" s="659"/>
      <c r="G829" s="653"/>
      <c r="H829" s="54" t="s">
        <v>811</v>
      </c>
      <c r="I829" s="54" t="s">
        <v>811</v>
      </c>
      <c r="K829" s="2365"/>
      <c r="L829" s="2348"/>
      <c r="N829" s="2348"/>
      <c r="P829" s="2348"/>
      <c r="Q829" s="2416"/>
      <c r="R829" s="2348"/>
      <c r="S829" s="2348"/>
      <c r="T829" s="2422"/>
      <c r="U829" s="1031"/>
      <c r="V829" s="1031"/>
      <c r="W829" s="1682"/>
    </row>
    <row r="830" spans="1:29" s="649" customFormat="1">
      <c r="A830" s="2362"/>
      <c r="B830" s="649" t="s">
        <v>709</v>
      </c>
      <c r="C830" s="649" t="s">
        <v>909</v>
      </c>
      <c r="D830" s="657">
        <v>3</v>
      </c>
      <c r="E830" s="658">
        <v>43712</v>
      </c>
      <c r="F830" s="659"/>
      <c r="G830" s="653"/>
      <c r="H830" s="54" t="s">
        <v>811</v>
      </c>
      <c r="I830" s="54" t="s">
        <v>811</v>
      </c>
      <c r="K830" s="2365"/>
      <c r="L830" s="2348"/>
      <c r="N830" s="2348"/>
      <c r="P830" s="2348"/>
      <c r="Q830" s="2416"/>
      <c r="R830" s="2348"/>
      <c r="S830" s="2348"/>
      <c r="T830" s="2422"/>
      <c r="U830" s="1031"/>
      <c r="V830" s="1031"/>
      <c r="W830" s="1682"/>
    </row>
    <row r="831" spans="1:29" s="649" customFormat="1">
      <c r="A831" s="2362"/>
      <c r="B831" s="649" t="s">
        <v>709</v>
      </c>
      <c r="C831" s="649" t="s">
        <v>909</v>
      </c>
      <c r="D831" s="657">
        <v>3.5</v>
      </c>
      <c r="E831" s="658">
        <v>43712</v>
      </c>
      <c r="F831" s="659"/>
      <c r="G831" s="653"/>
      <c r="H831" s="68">
        <v>11.839422531645573</v>
      </c>
      <c r="I831" s="68">
        <v>6.6309493910743065</v>
      </c>
      <c r="J831" s="649">
        <f t="shared" si="77"/>
        <v>205.38702643913558</v>
      </c>
      <c r="K831" s="2365"/>
      <c r="L831" s="2348"/>
      <c r="N831" s="2348"/>
      <c r="P831" s="2348"/>
      <c r="Q831" s="2416"/>
      <c r="R831" s="2348"/>
      <c r="S831" s="2348"/>
      <c r="T831" s="2422"/>
      <c r="U831" s="1031"/>
      <c r="V831" s="1031"/>
      <c r="W831" s="1682"/>
    </row>
    <row r="832" spans="1:29" s="649" customFormat="1">
      <c r="A832" s="2362"/>
      <c r="B832" s="649" t="s">
        <v>709</v>
      </c>
      <c r="C832" s="649" t="s">
        <v>909</v>
      </c>
      <c r="D832" s="657">
        <v>3.5</v>
      </c>
      <c r="E832" s="658">
        <v>43712</v>
      </c>
      <c r="F832" s="659"/>
      <c r="G832" s="653"/>
      <c r="H832" s="54" t="s">
        <v>811</v>
      </c>
      <c r="I832" s="54" t="s">
        <v>811</v>
      </c>
      <c r="K832" s="2365"/>
      <c r="L832" s="2348"/>
      <c r="N832" s="2348"/>
      <c r="P832" s="2348"/>
      <c r="Q832" s="2416"/>
      <c r="R832" s="2348"/>
      <c r="S832" s="2348"/>
      <c r="T832" s="2422"/>
      <c r="U832" s="1031"/>
      <c r="V832" s="1031"/>
      <c r="W832" s="1682"/>
    </row>
    <row r="833" spans="1:42" s="649" customFormat="1">
      <c r="A833" s="2362"/>
      <c r="B833" s="649" t="s">
        <v>709</v>
      </c>
      <c r="C833" s="649" t="s">
        <v>909</v>
      </c>
      <c r="D833" s="657">
        <v>4</v>
      </c>
      <c r="E833" s="658">
        <v>43712</v>
      </c>
      <c r="F833" s="659"/>
      <c r="G833" s="653"/>
      <c r="H833" s="54" t="s">
        <v>811</v>
      </c>
      <c r="I833" s="54" t="s">
        <v>811</v>
      </c>
      <c r="K833" s="2365"/>
      <c r="L833" s="2348"/>
      <c r="N833" s="2348"/>
      <c r="P833" s="2348"/>
      <c r="Q833" s="2416"/>
      <c r="R833" s="2348"/>
      <c r="S833" s="2348"/>
      <c r="T833" s="2422"/>
      <c r="U833" s="1031"/>
      <c r="V833" s="1031"/>
      <c r="W833" s="1682"/>
    </row>
    <row r="834" spans="1:42" s="649" customFormat="1">
      <c r="A834" s="2362"/>
      <c r="D834" s="657"/>
      <c r="E834" s="658"/>
      <c r="H834" s="659"/>
      <c r="I834" s="653"/>
      <c r="J834" s="649" t="str">
        <f t="shared" si="77"/>
        <v xml:space="preserve"> </v>
      </c>
      <c r="K834" s="2365"/>
      <c r="L834" s="2348"/>
      <c r="N834" s="2348"/>
      <c r="P834" s="2348"/>
      <c r="Q834" s="2416"/>
      <c r="R834" s="2349"/>
      <c r="S834" s="2349"/>
      <c r="T834" s="2439"/>
      <c r="U834" s="1012"/>
      <c r="V834" s="1012"/>
      <c r="W834" s="1682"/>
    </row>
    <row r="835" spans="1:42" s="649" customFormat="1" ht="31.2">
      <c r="B835" s="2357" t="s">
        <v>20</v>
      </c>
      <c r="C835" s="1765" t="s">
        <v>701</v>
      </c>
      <c r="D835" s="2358" t="s">
        <v>805</v>
      </c>
      <c r="E835" s="2031" t="s">
        <v>786</v>
      </c>
      <c r="F835" s="2358" t="s">
        <v>806</v>
      </c>
      <c r="G835" s="2358" t="s">
        <v>807</v>
      </c>
      <c r="H835" s="1765" t="s">
        <v>808</v>
      </c>
      <c r="I835" s="372" t="s">
        <v>809</v>
      </c>
      <c r="J835" s="649" t="s">
        <v>810</v>
      </c>
      <c r="K835" s="2359" t="s">
        <v>792</v>
      </c>
      <c r="L835" s="2360" t="s">
        <v>474</v>
      </c>
      <c r="M835" s="2361" t="s">
        <v>793</v>
      </c>
      <c r="N835" s="2360" t="s">
        <v>483</v>
      </c>
      <c r="O835" s="2361" t="s">
        <v>794</v>
      </c>
      <c r="P835" s="2360" t="s">
        <v>480</v>
      </c>
      <c r="Q835" s="2423"/>
      <c r="R835" s="2348"/>
      <c r="S835" s="2348"/>
      <c r="T835" s="2422"/>
      <c r="U835" s="1031"/>
      <c r="V835" s="1031"/>
      <c r="W835" s="1682"/>
    </row>
    <row r="836" spans="1:42" s="649" customFormat="1">
      <c r="B836" s="2362" t="s">
        <v>709</v>
      </c>
      <c r="C836" s="649" t="s">
        <v>909</v>
      </c>
      <c r="D836" s="649">
        <v>0.5</v>
      </c>
      <c r="E836" s="658">
        <v>44062</v>
      </c>
      <c r="F836" s="649">
        <v>4.57</v>
      </c>
      <c r="G836" s="649">
        <v>2.06</v>
      </c>
      <c r="H836" s="372">
        <v>2.0720000000000001</v>
      </c>
      <c r="I836" s="68">
        <v>0.83579301080472113</v>
      </c>
      <c r="J836" s="649">
        <f t="shared" si="77"/>
        <v>25.887852716665432</v>
      </c>
      <c r="K836" s="2365">
        <f>AVERAGE(G836:G841)</f>
        <v>2.06</v>
      </c>
      <c r="L836" s="2348">
        <f t="shared" si="78"/>
        <v>49.57355662591506</v>
      </c>
      <c r="M836" s="653">
        <f>AVERAGE(H836:H841)</f>
        <v>7.9986666666666668</v>
      </c>
      <c r="N836" s="2348">
        <f t="shared" si="79"/>
        <v>50.967385975215798</v>
      </c>
      <c r="O836" s="649">
        <f>AVERAGE(J836:J841)</f>
        <v>46.147911364490561</v>
      </c>
      <c r="P836" s="2348">
        <f t="shared" si="80"/>
        <v>59.432309477299924</v>
      </c>
      <c r="Q836" s="2416">
        <f t="shared" si="76"/>
        <v>53.324417359476932</v>
      </c>
      <c r="R836" s="2348"/>
      <c r="S836" s="2348"/>
      <c r="T836" s="2422"/>
      <c r="U836" s="1031"/>
      <c r="V836" s="1031"/>
      <c r="W836" s="1682"/>
    </row>
    <row r="837" spans="1:42" s="649" customFormat="1">
      <c r="B837" s="2362" t="s">
        <v>709</v>
      </c>
      <c r="C837" s="649" t="s">
        <v>909</v>
      </c>
      <c r="D837" s="649">
        <v>1</v>
      </c>
      <c r="E837" s="658">
        <v>44062</v>
      </c>
      <c r="H837" s="68" t="s">
        <v>811</v>
      </c>
      <c r="I837" s="68" t="s">
        <v>811</v>
      </c>
      <c r="K837" s="2365"/>
      <c r="L837" s="2348"/>
      <c r="M837" s="2463"/>
      <c r="N837" s="2348"/>
      <c r="P837" s="2348"/>
      <c r="Q837" s="2416"/>
      <c r="R837" s="2348"/>
      <c r="S837" s="2348"/>
      <c r="T837" s="2422"/>
      <c r="U837" s="1031"/>
      <c r="V837" s="1031"/>
      <c r="W837" s="1682"/>
    </row>
    <row r="838" spans="1:42" s="649" customFormat="1">
      <c r="B838" s="2362" t="s">
        <v>709</v>
      </c>
      <c r="C838" s="649" t="s">
        <v>909</v>
      </c>
      <c r="D838" s="649">
        <v>2</v>
      </c>
      <c r="E838" s="658">
        <v>44062</v>
      </c>
      <c r="H838" s="68" t="s">
        <v>811</v>
      </c>
      <c r="I838" s="68" t="s">
        <v>811</v>
      </c>
      <c r="K838" s="2365"/>
      <c r="L838" s="2348"/>
      <c r="N838" s="2348"/>
      <c r="P838" s="2348"/>
      <c r="Q838" s="2416"/>
      <c r="R838" s="2348"/>
      <c r="S838" s="2348"/>
      <c r="T838" s="2422"/>
      <c r="U838" s="1031"/>
      <c r="V838" s="1031"/>
      <c r="W838" s="1682"/>
    </row>
    <row r="839" spans="1:42" s="649" customFormat="1">
      <c r="B839" s="2362" t="s">
        <v>709</v>
      </c>
      <c r="C839" s="649" t="s">
        <v>909</v>
      </c>
      <c r="D839" s="649">
        <v>3</v>
      </c>
      <c r="E839" s="658">
        <v>44062</v>
      </c>
      <c r="H839" s="68" t="s">
        <v>811</v>
      </c>
      <c r="I839" s="68" t="s">
        <v>811</v>
      </c>
      <c r="K839" s="2365"/>
      <c r="L839" s="2348"/>
      <c r="N839" s="2348"/>
      <c r="P839" s="2348"/>
      <c r="Q839" s="2416"/>
      <c r="R839" s="2348"/>
      <c r="S839" s="2348"/>
      <c r="T839" s="2422"/>
      <c r="U839" s="1031"/>
      <c r="V839" s="1031"/>
      <c r="W839" s="1682"/>
    </row>
    <row r="840" spans="1:42" s="649" customFormat="1">
      <c r="B840" s="2362" t="s">
        <v>709</v>
      </c>
      <c r="C840" s="649" t="s">
        <v>909</v>
      </c>
      <c r="D840" s="649">
        <v>3.75</v>
      </c>
      <c r="E840" s="658">
        <v>44062</v>
      </c>
      <c r="H840" s="372">
        <v>13.925333333333333</v>
      </c>
      <c r="I840" s="68">
        <v>2.1439907668468936</v>
      </c>
      <c r="J840" s="649">
        <f t="shared" si="77"/>
        <v>66.407970012315687</v>
      </c>
      <c r="K840" s="2365"/>
      <c r="L840" s="2348"/>
      <c r="N840" s="2348"/>
      <c r="P840" s="2348"/>
      <c r="Q840" s="2416"/>
      <c r="R840" s="2348"/>
      <c r="S840" s="2348"/>
      <c r="T840" s="2422"/>
      <c r="U840" s="1031"/>
      <c r="V840" s="1031"/>
      <c r="W840" s="1682"/>
    </row>
    <row r="841" spans="1:42" s="649" customFormat="1">
      <c r="B841" s="2362" t="s">
        <v>709</v>
      </c>
      <c r="C841" s="649" t="s">
        <v>909</v>
      </c>
      <c r="D841" s="649">
        <v>4</v>
      </c>
      <c r="E841" s="658">
        <v>44062</v>
      </c>
      <c r="H841" s="68" t="s">
        <v>811</v>
      </c>
      <c r="I841" s="68" t="s">
        <v>811</v>
      </c>
      <c r="K841" s="2365"/>
      <c r="L841" s="2348"/>
      <c r="N841" s="2348"/>
      <c r="P841" s="2348"/>
      <c r="Q841" s="2416"/>
      <c r="R841" s="2348"/>
      <c r="S841" s="2348"/>
      <c r="T841" s="2422"/>
      <c r="U841" s="1031"/>
      <c r="V841" s="1031"/>
      <c r="W841" s="1682"/>
    </row>
    <row r="842" spans="1:42" s="649" customFormat="1">
      <c r="A842" s="2357"/>
      <c r="B842" s="1765"/>
      <c r="C842" s="2358"/>
      <c r="D842" s="2031"/>
      <c r="E842" s="1765"/>
      <c r="F842" s="2358"/>
      <c r="G842" s="2358"/>
      <c r="H842" s="2358"/>
      <c r="I842" s="2366"/>
      <c r="J842" s="649" t="str">
        <f t="shared" si="77"/>
        <v xml:space="preserve"> </v>
      </c>
      <c r="K842" s="2367"/>
      <c r="L842" s="2348"/>
      <c r="M842" s="2358"/>
      <c r="N842" s="2348"/>
      <c r="O842" s="1765"/>
      <c r="P842" s="2348"/>
      <c r="Q842" s="2416"/>
      <c r="R842" s="2349"/>
      <c r="S842" s="2424"/>
      <c r="T842" s="2425"/>
      <c r="U842" s="2436"/>
      <c r="V842" s="1031"/>
      <c r="W842" s="1682"/>
    </row>
    <row r="843" spans="1:42" s="649" customFormat="1" ht="31.2">
      <c r="A843" s="2368" t="s">
        <v>804</v>
      </c>
      <c r="B843" s="2369" t="s">
        <v>20</v>
      </c>
      <c r="C843" s="2369" t="s">
        <v>701</v>
      </c>
      <c r="D843" s="2369" t="s">
        <v>805</v>
      </c>
      <c r="E843" s="2370" t="s">
        <v>786</v>
      </c>
      <c r="F843" s="2369" t="s">
        <v>806</v>
      </c>
      <c r="G843" s="2369" t="s">
        <v>807</v>
      </c>
      <c r="H843" s="2369" t="s">
        <v>808</v>
      </c>
      <c r="I843" s="2371" t="s">
        <v>809</v>
      </c>
      <c r="J843" s="649" t="s">
        <v>810</v>
      </c>
      <c r="K843" s="2359" t="s">
        <v>792</v>
      </c>
      <c r="L843" s="2360" t="s">
        <v>474</v>
      </c>
      <c r="M843" s="2361" t="s">
        <v>793</v>
      </c>
      <c r="N843" s="2360" t="s">
        <v>483</v>
      </c>
      <c r="O843" s="2361" t="s">
        <v>794</v>
      </c>
      <c r="P843" s="2360" t="s">
        <v>480</v>
      </c>
      <c r="Q843" s="2423"/>
      <c r="R843" s="2426"/>
      <c r="S843" s="2426"/>
      <c r="T843" s="2427"/>
      <c r="U843" s="2372"/>
      <c r="V843" s="2372"/>
      <c r="W843" s="2442"/>
      <c r="X843" s="2373"/>
      <c r="Y843" s="2373"/>
      <c r="Z843" s="2373"/>
      <c r="AA843" s="2373"/>
      <c r="AB843" s="2373"/>
      <c r="AC843" s="2373"/>
      <c r="AD843" s="2373"/>
      <c r="AE843" s="2373"/>
      <c r="AF843" s="2373"/>
      <c r="AG843" s="2373"/>
      <c r="AH843" s="2373"/>
      <c r="AI843" s="2373"/>
      <c r="AJ843" s="2373"/>
      <c r="AK843" s="2373"/>
      <c r="AL843" s="2373"/>
      <c r="AM843" s="2373"/>
      <c r="AN843" s="2373"/>
      <c r="AO843" s="2373"/>
      <c r="AP843" s="2373"/>
    </row>
    <row r="844" spans="1:42" s="649" customFormat="1">
      <c r="A844" s="2362"/>
      <c r="B844" s="649" t="s">
        <v>709</v>
      </c>
      <c r="C844" s="649" t="s">
        <v>910</v>
      </c>
      <c r="D844" s="54">
        <v>1</v>
      </c>
      <c r="E844" s="2374">
        <v>44431</v>
      </c>
      <c r="H844" s="68" t="s">
        <v>811</v>
      </c>
      <c r="I844" s="655" t="s">
        <v>811</v>
      </c>
      <c r="K844" s="2365">
        <f>AVERAGE(G844:G848)</f>
        <v>1.1000000000000001</v>
      </c>
      <c r="L844" s="2348">
        <f t="shared" si="78"/>
        <v>58.624964762500653</v>
      </c>
      <c r="M844" s="653">
        <f>AVERAGE(H844:H848)</f>
        <v>33.00590476190478</v>
      </c>
      <c r="N844" s="2348">
        <f t="shared" si="79"/>
        <v>64.872656403531082</v>
      </c>
      <c r="O844" s="649">
        <f>AVERAGE(J844:J848)</f>
        <v>67.961625519338654</v>
      </c>
      <c r="P844" s="2348">
        <f t="shared" si="80"/>
        <v>65.016859537607786</v>
      </c>
      <c r="Q844" s="2416">
        <f t="shared" si="76"/>
        <v>62.838160234546507</v>
      </c>
      <c r="R844" s="2348"/>
      <c r="S844" s="2348"/>
      <c r="T844" s="2422"/>
      <c r="U844" s="1031"/>
      <c r="V844" s="1031"/>
      <c r="W844" s="1682"/>
    </row>
    <row r="845" spans="1:42" s="649" customFormat="1">
      <c r="A845" s="2362"/>
      <c r="B845" s="649" t="s">
        <v>709</v>
      </c>
      <c r="C845" s="649" t="s">
        <v>910</v>
      </c>
      <c r="D845" s="54">
        <v>2</v>
      </c>
      <c r="E845" s="2374">
        <v>44431</v>
      </c>
      <c r="H845" s="68" t="s">
        <v>811</v>
      </c>
      <c r="I845" s="655" t="s">
        <v>811</v>
      </c>
      <c r="K845" s="2365"/>
      <c r="L845" s="2348"/>
      <c r="N845" s="2348"/>
      <c r="P845" s="2348"/>
      <c r="Q845" s="2416"/>
      <c r="R845" s="2348"/>
      <c r="S845" s="2348"/>
      <c r="T845" s="2422"/>
      <c r="U845" s="1031"/>
      <c r="V845" s="1031"/>
      <c r="W845" s="1682"/>
    </row>
    <row r="846" spans="1:42" s="649" customFormat="1">
      <c r="A846" s="2362"/>
      <c r="B846" s="649" t="s">
        <v>709</v>
      </c>
      <c r="C846" s="649" t="s">
        <v>910</v>
      </c>
      <c r="D846" s="54">
        <v>3</v>
      </c>
      <c r="E846" s="2374">
        <v>44431</v>
      </c>
      <c r="H846" s="68" t="s">
        <v>811</v>
      </c>
      <c r="I846" s="655" t="s">
        <v>811</v>
      </c>
      <c r="K846" s="2365"/>
      <c r="L846" s="2348"/>
      <c r="N846" s="2348"/>
      <c r="P846" s="2348"/>
      <c r="Q846" s="2416"/>
      <c r="R846" s="2348"/>
      <c r="S846" s="2348"/>
      <c r="T846" s="2422"/>
      <c r="U846" s="1031"/>
      <c r="V846" s="1031"/>
      <c r="W846" s="1682"/>
    </row>
    <row r="847" spans="1:42" s="649" customFormat="1">
      <c r="A847" s="2362"/>
      <c r="B847" s="649" t="s">
        <v>709</v>
      </c>
      <c r="C847" s="649" t="s">
        <v>910</v>
      </c>
      <c r="D847" s="54" t="s">
        <v>814</v>
      </c>
      <c r="E847" s="2374">
        <v>44431</v>
      </c>
      <c r="H847" s="68">
        <v>44.433142857142883</v>
      </c>
      <c r="I847" s="655">
        <v>2.6711400509003096</v>
      </c>
      <c r="J847" s="649">
        <f t="shared" si="77"/>
        <v>82.735891936586185</v>
      </c>
      <c r="K847" s="2365"/>
      <c r="L847" s="2348"/>
      <c r="N847" s="2348"/>
      <c r="P847" s="2348"/>
      <c r="Q847" s="2416"/>
      <c r="R847" s="2348"/>
      <c r="S847" s="2348"/>
      <c r="T847" s="2422"/>
      <c r="U847" s="1031"/>
      <c r="V847" s="1031"/>
      <c r="W847" s="1682"/>
    </row>
    <row r="848" spans="1:42" s="649" customFormat="1" ht="16.2" thickBot="1">
      <c r="A848" s="2375"/>
      <c r="B848" s="2376" t="s">
        <v>709</v>
      </c>
      <c r="C848" s="2376" t="s">
        <v>910</v>
      </c>
      <c r="D848" s="2377" t="s">
        <v>817</v>
      </c>
      <c r="E848" s="2378">
        <v>44431</v>
      </c>
      <c r="F848" s="2376">
        <v>4.1500000000000004</v>
      </c>
      <c r="G848" s="2376">
        <v>1.1000000000000001</v>
      </c>
      <c r="H848" s="2379">
        <v>21.578666666666678</v>
      </c>
      <c r="I848" s="2380">
        <v>1.7171614612930561</v>
      </c>
      <c r="J848" s="2376">
        <f t="shared" si="77"/>
        <v>53.187359102091122</v>
      </c>
      <c r="K848" s="2382"/>
      <c r="L848" s="2384"/>
      <c r="M848" s="2376"/>
      <c r="N848" s="2384"/>
      <c r="O848" s="2376"/>
      <c r="P848" s="2384"/>
      <c r="Q848" s="2428"/>
      <c r="R848" s="2384"/>
      <c r="S848" s="2384"/>
      <c r="T848" s="2429"/>
      <c r="U848" s="1031"/>
      <c r="V848" s="1031"/>
      <c r="W848" s="1682"/>
    </row>
    <row r="849" spans="1:29">
      <c r="A849" s="972" t="s">
        <v>911</v>
      </c>
      <c r="B849" s="591"/>
      <c r="C849" s="946"/>
      <c r="D849" s="947"/>
      <c r="E849" s="591"/>
      <c r="F849" s="946"/>
      <c r="G849" s="946"/>
      <c r="H849" s="946"/>
      <c r="I849" s="948"/>
      <c r="J849" s="591"/>
      <c r="K849" s="1279"/>
      <c r="L849" s="1100"/>
      <c r="M849" s="946"/>
      <c r="N849" s="1100"/>
      <c r="O849" s="591"/>
      <c r="P849" s="1317"/>
      <c r="Q849" s="2403"/>
      <c r="R849" s="1106"/>
      <c r="S849" s="1112"/>
      <c r="T849" s="2396"/>
      <c r="U849" s="2432"/>
    </row>
    <row r="850" spans="1:29" s="1257" customFormat="1" ht="43.2">
      <c r="A850" s="1260" t="s">
        <v>784</v>
      </c>
      <c r="B850" s="1257" t="s">
        <v>20</v>
      </c>
      <c r="C850" s="1257" t="s">
        <v>701</v>
      </c>
      <c r="D850" s="1257" t="s">
        <v>785</v>
      </c>
      <c r="E850" s="1257" t="s">
        <v>786</v>
      </c>
      <c r="F850" s="1257" t="s">
        <v>787</v>
      </c>
      <c r="G850" s="1257" t="s">
        <v>788</v>
      </c>
      <c r="H850" s="1257" t="s">
        <v>789</v>
      </c>
      <c r="I850" s="1257" t="s">
        <v>790</v>
      </c>
      <c r="J850" s="1257" t="s">
        <v>791</v>
      </c>
      <c r="K850" s="1267" t="s">
        <v>792</v>
      </c>
      <c r="L850" s="1305" t="s">
        <v>474</v>
      </c>
      <c r="M850" s="1252" t="s">
        <v>793</v>
      </c>
      <c r="N850" s="1305" t="s">
        <v>483</v>
      </c>
      <c r="O850" s="1252" t="s">
        <v>794</v>
      </c>
      <c r="P850" s="1305" t="s">
        <v>480</v>
      </c>
      <c r="Q850" s="2385" t="s">
        <v>795</v>
      </c>
      <c r="R850" s="2386" t="s">
        <v>796</v>
      </c>
      <c r="S850" s="2387" t="s">
        <v>797</v>
      </c>
      <c r="T850" s="2388" t="s">
        <v>798</v>
      </c>
      <c r="U850" s="2434"/>
      <c r="V850" s="2434"/>
      <c r="W850" s="2449"/>
      <c r="X850" s="1258" t="s">
        <v>784</v>
      </c>
      <c r="Y850" s="1258" t="s">
        <v>20</v>
      </c>
      <c r="Z850" s="1258" t="s">
        <v>701</v>
      </c>
      <c r="AA850" s="1258" t="s">
        <v>1005</v>
      </c>
      <c r="AB850" s="1257" t="s">
        <v>1006</v>
      </c>
      <c r="AC850" s="1259" t="s">
        <v>798</v>
      </c>
    </row>
    <row r="851" spans="1:29">
      <c r="A851" s="884" t="s">
        <v>912</v>
      </c>
      <c r="B851" t="s">
        <v>709</v>
      </c>
      <c r="C851" t="s">
        <v>913</v>
      </c>
      <c r="D851" s="173">
        <v>0.5</v>
      </c>
      <c r="E851" s="445">
        <v>43006</v>
      </c>
      <c r="F851" s="173">
        <v>0.5</v>
      </c>
      <c r="G851">
        <v>0.5</v>
      </c>
      <c r="H851" s="933">
        <v>4.8488607594936708</v>
      </c>
      <c r="I851" s="881">
        <v>0.60479406554472981</v>
      </c>
      <c r="J851">
        <v>18.732891386182462</v>
      </c>
      <c r="K851" s="1285">
        <v>0.5</v>
      </c>
      <c r="L851" s="1306">
        <f t="shared" ref="L851:L907" si="81">10*(6-(LN(K851)/LN(2)))</f>
        <v>70</v>
      </c>
      <c r="M851" s="882">
        <v>4.6562658227848104</v>
      </c>
      <c r="N851" s="1306">
        <v>45.659400442225113</v>
      </c>
      <c r="O851" s="882">
        <v>15.775066430469444</v>
      </c>
      <c r="P851" s="1306">
        <v>43.946116747278836</v>
      </c>
      <c r="Q851" s="2389">
        <f t="shared" si="76"/>
        <v>53.201839063167988</v>
      </c>
      <c r="R851" s="1309">
        <f>AVERAGE(Q851:Q862)</f>
        <v>56.624092435441938</v>
      </c>
      <c r="S851" s="594" t="s">
        <v>369</v>
      </c>
      <c r="T851" s="2393" t="str">
        <f>IF(_xlfn.NUMBERVALUE(R851), IF(R851&lt;50, "Acceptable; Ongoing Protection is Required", "Unacceptable; Immediate Restoration is Required"), " ")</f>
        <v>Unacceptable; Immediate Restoration is Required</v>
      </c>
    </row>
    <row r="852" spans="1:29">
      <c r="A852" s="884" t="s">
        <v>912</v>
      </c>
      <c r="B852" t="s">
        <v>709</v>
      </c>
      <c r="C852" t="s">
        <v>913</v>
      </c>
      <c r="D852" s="173">
        <v>2</v>
      </c>
      <c r="E852" s="445">
        <v>43006</v>
      </c>
      <c r="F852" s="173">
        <v>0.5</v>
      </c>
      <c r="G852">
        <v>0.5</v>
      </c>
      <c r="H852" s="933">
        <v>4.46367088607595</v>
      </c>
      <c r="I852" s="881">
        <v>0.41380646589902575</v>
      </c>
      <c r="J852">
        <v>12.817241474756424</v>
      </c>
      <c r="K852" s="483"/>
      <c r="L852" s="1306"/>
      <c r="M852" s="788"/>
      <c r="N852" s="1309"/>
      <c r="O852" s="788"/>
      <c r="P852" s="1309"/>
      <c r="Q852" s="2389"/>
      <c r="R852" s="1309"/>
      <c r="T852" s="2402" t="s">
        <v>803</v>
      </c>
    </row>
    <row r="853" spans="1:29">
      <c r="A853" s="884"/>
      <c r="D853" s="173"/>
      <c r="E853" s="445"/>
      <c r="F853" s="173"/>
      <c r="H853" s="933"/>
      <c r="I853" s="881"/>
      <c r="K853" s="483"/>
      <c r="L853" s="1306"/>
      <c r="M853" s="795"/>
      <c r="N853" s="1310"/>
      <c r="O853" s="795"/>
      <c r="P853" s="1310"/>
      <c r="Q853" s="2389"/>
      <c r="R853" s="1310"/>
      <c r="T853" s="2391"/>
    </row>
    <row r="854" spans="1:29">
      <c r="A854" s="884" t="s">
        <v>912</v>
      </c>
      <c r="B854" t="s">
        <v>368</v>
      </c>
      <c r="C854" s="27" t="s">
        <v>913</v>
      </c>
      <c r="D854" s="27">
        <v>0.4</v>
      </c>
      <c r="E854" s="47">
        <v>43354</v>
      </c>
      <c r="F854" s="27">
        <v>0.45</v>
      </c>
      <c r="G854" s="27">
        <v>0.45</v>
      </c>
      <c r="H854" s="27">
        <v>25.97</v>
      </c>
      <c r="I854" s="607">
        <v>0.69</v>
      </c>
      <c r="J854">
        <v>21.372059999999998</v>
      </c>
      <c r="K854" s="1285">
        <v>0.45</v>
      </c>
      <c r="L854" s="1306">
        <f t="shared" si="81"/>
        <v>71.520030934450489</v>
      </c>
      <c r="M854" s="800">
        <v>25.97</v>
      </c>
      <c r="N854" s="1308">
        <v>62.520685106410184</v>
      </c>
      <c r="O854" s="800">
        <v>21.372059999999998</v>
      </c>
      <c r="P854" s="1308">
        <v>48.32691566672591</v>
      </c>
      <c r="Q854" s="2389">
        <f t="shared" si="76"/>
        <v>60.789210569195525</v>
      </c>
      <c r="R854" s="1310"/>
      <c r="T854" s="2391" t="s">
        <v>803</v>
      </c>
    </row>
    <row r="855" spans="1:29">
      <c r="A855" s="884"/>
      <c r="C855" s="27"/>
      <c r="D855" s="27"/>
      <c r="E855" s="27"/>
      <c r="F855" s="47"/>
      <c r="G855" s="173"/>
      <c r="H855" s="173"/>
      <c r="I855" s="27"/>
      <c r="J855" s="27"/>
      <c r="K855" s="528"/>
      <c r="L855" s="1306"/>
      <c r="M855" s="607"/>
      <c r="O855" s="592"/>
      <c r="P855" s="593"/>
      <c r="Q855" s="2389"/>
      <c r="S855" s="2392"/>
      <c r="T855" s="2393"/>
    </row>
    <row r="856" spans="1:29" ht="31.2">
      <c r="A856" s="976" t="s">
        <v>804</v>
      </c>
      <c r="B856" s="591" t="s">
        <v>20</v>
      </c>
      <c r="C856" s="591" t="s">
        <v>701</v>
      </c>
      <c r="D856" s="946" t="s">
        <v>805</v>
      </c>
      <c r="E856" s="947" t="s">
        <v>786</v>
      </c>
      <c r="F856" s="946" t="s">
        <v>806</v>
      </c>
      <c r="G856" s="946" t="s">
        <v>807</v>
      </c>
      <c r="H856" s="591" t="s">
        <v>808</v>
      </c>
      <c r="I856" s="371" t="s">
        <v>809</v>
      </c>
      <c r="J856" t="s">
        <v>878</v>
      </c>
      <c r="K856" s="1267" t="s">
        <v>792</v>
      </c>
      <c r="L856" s="1305" t="s">
        <v>474</v>
      </c>
      <c r="M856" s="1252" t="s">
        <v>793</v>
      </c>
      <c r="N856" s="1305" t="s">
        <v>483</v>
      </c>
      <c r="O856" s="1252" t="s">
        <v>794</v>
      </c>
      <c r="P856" s="1305" t="s">
        <v>480</v>
      </c>
      <c r="Q856" s="2394"/>
      <c r="T856" s="2393"/>
    </row>
    <row r="857" spans="1:29">
      <c r="A857" s="108">
        <v>131</v>
      </c>
      <c r="B857" t="s">
        <v>709</v>
      </c>
      <c r="C857" t="s">
        <v>914</v>
      </c>
      <c r="D857" s="18">
        <v>0.15</v>
      </c>
      <c r="E857" s="55">
        <v>43719</v>
      </c>
      <c r="F857" s="165">
        <v>0.44</v>
      </c>
      <c r="G857" s="166">
        <v>0.44</v>
      </c>
      <c r="H857" s="24">
        <v>5.6207359493670861</v>
      </c>
      <c r="I857" s="24">
        <v>0.54428299944572012</v>
      </c>
      <c r="J857">
        <f t="shared" ref="J857:J868" si="82">IF(AND(I857&gt;0),  I857*30.974," ")</f>
        <v>16.858621624831734</v>
      </c>
      <c r="K857" s="745">
        <f>AVERAGE(G857:G859)</f>
        <v>0.44</v>
      </c>
      <c r="L857" s="1306">
        <f t="shared" si="81"/>
        <v>71.844245711374271</v>
      </c>
      <c r="M857" s="166">
        <f>AVERAGE(H857:H859)</f>
        <v>5.919711265822782</v>
      </c>
      <c r="N857" s="594">
        <f t="shared" ref="N857:N867" si="83">10*(6-((2.04-0.68*LN(M857))/LN(2)))</f>
        <v>48.014603474247437</v>
      </c>
      <c r="O857">
        <f>AVERAGE(J857:J859)</f>
        <v>17.420575678992794</v>
      </c>
      <c r="P857" s="594">
        <f t="shared" ref="P857:P867" si="84">10*(6-(LN(48/O857)/LN(2)))</f>
        <v>45.377578940791665</v>
      </c>
      <c r="Q857" s="2389">
        <f t="shared" si="76"/>
        <v>55.078809375471131</v>
      </c>
      <c r="T857" s="2393"/>
    </row>
    <row r="858" spans="1:29">
      <c r="A858" s="108"/>
      <c r="B858" t="s">
        <v>709</v>
      </c>
      <c r="C858" t="s">
        <v>914</v>
      </c>
      <c r="D858" s="18">
        <v>0.15</v>
      </c>
      <c r="E858" s="55">
        <v>43719</v>
      </c>
      <c r="F858" s="165"/>
      <c r="G858" s="166"/>
      <c r="H858" s="24">
        <v>6.2186865822784787</v>
      </c>
      <c r="I858" s="24">
        <v>0.58056853274210152</v>
      </c>
      <c r="J858">
        <f t="shared" si="82"/>
        <v>17.982529733153854</v>
      </c>
      <c r="K858" s="483"/>
      <c r="L858" s="1306"/>
      <c r="Q858" s="2389"/>
      <c r="T858" s="2393"/>
    </row>
    <row r="859" spans="1:29">
      <c r="A859" s="108"/>
      <c r="B859" t="s">
        <v>709</v>
      </c>
      <c r="C859" t="s">
        <v>914</v>
      </c>
      <c r="D859" s="18">
        <v>0.35</v>
      </c>
      <c r="E859" s="55">
        <v>43719</v>
      </c>
      <c r="F859" s="165"/>
      <c r="G859" s="166"/>
      <c r="H859" s="27" t="s">
        <v>811</v>
      </c>
      <c r="I859" s="27" t="s">
        <v>811</v>
      </c>
      <c r="K859" s="483"/>
      <c r="L859" s="1306"/>
      <c r="Q859" s="2389"/>
      <c r="T859" s="2393"/>
    </row>
    <row r="860" spans="1:29">
      <c r="A860" s="108"/>
      <c r="D860" s="18"/>
      <c r="E860" s="55"/>
      <c r="F860" s="165"/>
      <c r="G860" s="166"/>
      <c r="H860" s="27"/>
      <c r="I860" s="27"/>
      <c r="J860" t="str">
        <f t="shared" si="82"/>
        <v xml:space="preserve"> </v>
      </c>
      <c r="K860" s="483"/>
      <c r="L860" s="1306"/>
      <c r="Q860" s="2389"/>
      <c r="T860" s="2393"/>
    </row>
    <row r="861" spans="1:29" ht="31.2">
      <c r="B861" s="976" t="s">
        <v>20</v>
      </c>
      <c r="C861" s="591" t="s">
        <v>701</v>
      </c>
      <c r="D861" s="946" t="s">
        <v>805</v>
      </c>
      <c r="E861" s="947" t="s">
        <v>786</v>
      </c>
      <c r="F861" s="946" t="s">
        <v>806</v>
      </c>
      <c r="G861" s="946" t="s">
        <v>807</v>
      </c>
      <c r="H861" s="591" t="s">
        <v>808</v>
      </c>
      <c r="I861" s="371" t="s">
        <v>809</v>
      </c>
      <c r="J861" t="s">
        <v>810</v>
      </c>
      <c r="K861" s="1267" t="s">
        <v>792</v>
      </c>
      <c r="L861" s="1305" t="s">
        <v>474</v>
      </c>
      <c r="M861" s="1252" t="s">
        <v>793</v>
      </c>
      <c r="N861" s="1305" t="s">
        <v>483</v>
      </c>
      <c r="O861" s="1252" t="s">
        <v>794</v>
      </c>
      <c r="P861" s="1305" t="s">
        <v>480</v>
      </c>
      <c r="Q861" s="2394"/>
      <c r="T861" s="2393"/>
    </row>
    <row r="862" spans="1:29">
      <c r="B862" s="108" t="s">
        <v>709</v>
      </c>
      <c r="C862" t="s">
        <v>915</v>
      </c>
      <c r="D862">
        <v>0.15</v>
      </c>
      <c r="E862" s="55">
        <v>44082</v>
      </c>
      <c r="F862">
        <v>0.69</v>
      </c>
      <c r="G862">
        <v>0.69</v>
      </c>
      <c r="H862" s="371">
        <v>9.9866666666666681</v>
      </c>
      <c r="I862" s="24">
        <v>1.0174871435883563</v>
      </c>
      <c r="J862">
        <f t="shared" si="82"/>
        <v>31.515646785505751</v>
      </c>
      <c r="K862" s="483">
        <f>AVERAGE(G862:G864)</f>
        <v>0.69</v>
      </c>
      <c r="L862" s="1306">
        <f t="shared" si="81"/>
        <v>65.353317329965563</v>
      </c>
      <c r="M862" s="166">
        <f>AVERAGE(H862:H864)</f>
        <v>12.338666666666668</v>
      </c>
      <c r="N862" s="594">
        <f t="shared" si="83"/>
        <v>55.21980043350311</v>
      </c>
      <c r="O862">
        <f>AVERAGE(J862:J864)</f>
        <v>27.013411530433501</v>
      </c>
      <c r="P862" s="594">
        <f t="shared" si="84"/>
        <v>51.70641443833064</v>
      </c>
      <c r="Q862" s="2389">
        <f t="shared" ref="Q862:Q923" si="85">AVERAGE(L862,N862,P862)</f>
        <v>57.426510733933107</v>
      </c>
      <c r="T862" s="2393"/>
    </row>
    <row r="863" spans="1:29">
      <c r="B863" s="108" t="s">
        <v>709</v>
      </c>
      <c r="C863" t="s">
        <v>915</v>
      </c>
      <c r="D863">
        <v>0.25</v>
      </c>
      <c r="E863" s="55">
        <v>44082</v>
      </c>
      <c r="H863" s="24" t="s">
        <v>811</v>
      </c>
      <c r="I863" s="24" t="s">
        <v>811</v>
      </c>
      <c r="K863" s="483"/>
      <c r="L863" s="1306"/>
      <c r="Q863" s="2389"/>
      <c r="T863" s="2393"/>
    </row>
    <row r="864" spans="1:29">
      <c r="B864" s="108" t="s">
        <v>709</v>
      </c>
      <c r="C864" t="s">
        <v>915</v>
      </c>
      <c r="D864">
        <v>0.5</v>
      </c>
      <c r="E864" s="55">
        <v>44082</v>
      </c>
      <c r="H864" s="371">
        <v>14.690666666666667</v>
      </c>
      <c r="I864" s="24">
        <v>0.72677653113454033</v>
      </c>
      <c r="J864">
        <f t="shared" si="82"/>
        <v>22.511176275361251</v>
      </c>
      <c r="K864" s="483"/>
      <c r="L864" s="1306"/>
      <c r="Q864" s="2389"/>
      <c r="T864" s="2393"/>
    </row>
    <row r="865" spans="1:43">
      <c r="A865" s="976"/>
      <c r="B865" s="591"/>
      <c r="C865" s="946"/>
      <c r="D865" s="947"/>
      <c r="E865" s="591"/>
      <c r="F865" s="946"/>
      <c r="G865" s="946"/>
      <c r="H865" s="946"/>
      <c r="I865" s="948"/>
      <c r="J865" t="str">
        <f t="shared" si="82"/>
        <v xml:space="preserve"> </v>
      </c>
      <c r="K865" s="1279"/>
      <c r="L865" s="1306"/>
      <c r="M865" s="946"/>
      <c r="O865" s="591"/>
      <c r="Q865" s="2389"/>
      <c r="R865" s="1106"/>
      <c r="S865" s="1112"/>
      <c r="T865" s="2396"/>
      <c r="U865" s="2432"/>
    </row>
    <row r="866" spans="1:43" ht="31.2">
      <c r="A866" s="983" t="s">
        <v>804</v>
      </c>
      <c r="B866" s="815" t="s">
        <v>20</v>
      </c>
      <c r="C866" s="815" t="s">
        <v>701</v>
      </c>
      <c r="D866" s="815" t="s">
        <v>805</v>
      </c>
      <c r="E866" s="873" t="s">
        <v>786</v>
      </c>
      <c r="F866" s="815" t="s">
        <v>806</v>
      </c>
      <c r="G866" s="815" t="s">
        <v>807</v>
      </c>
      <c r="H866" s="815" t="s">
        <v>808</v>
      </c>
      <c r="I866" s="878" t="s">
        <v>809</v>
      </c>
      <c r="J866" t="s">
        <v>810</v>
      </c>
      <c r="K866" s="1267" t="s">
        <v>792</v>
      </c>
      <c r="L866" s="1305" t="s">
        <v>474</v>
      </c>
      <c r="M866" s="1252" t="s">
        <v>793</v>
      </c>
      <c r="N866" s="1305" t="s">
        <v>483</v>
      </c>
      <c r="O866" s="1252" t="s">
        <v>794</v>
      </c>
      <c r="P866" s="1305" t="s">
        <v>480</v>
      </c>
      <c r="Q866" s="2394"/>
      <c r="R866" s="2397"/>
      <c r="S866" s="2397"/>
      <c r="T866" s="2398"/>
      <c r="U866" s="1226"/>
      <c r="V866" s="1226"/>
      <c r="W866" s="2444"/>
      <c r="X866" s="747"/>
      <c r="Y866" s="747"/>
      <c r="Z866" s="747"/>
      <c r="AA866" s="747"/>
      <c r="AB866" s="747"/>
      <c r="AC866" s="747"/>
      <c r="AD866" s="747"/>
      <c r="AE866" s="747"/>
      <c r="AF866" s="747"/>
      <c r="AG866" s="747"/>
      <c r="AH866" s="747"/>
      <c r="AI866" s="747"/>
      <c r="AJ866" s="747"/>
      <c r="AK866" s="747"/>
      <c r="AL866" s="747"/>
      <c r="AM866" s="747"/>
      <c r="AN866" s="747"/>
      <c r="AO866" s="747"/>
      <c r="AP866" s="747"/>
      <c r="AQ866" s="747"/>
    </row>
    <row r="867" spans="1:43">
      <c r="A867" s="108"/>
      <c r="B867" t="s">
        <v>709</v>
      </c>
      <c r="C867" t="s">
        <v>911</v>
      </c>
      <c r="D867" s="27" t="s">
        <v>814</v>
      </c>
      <c r="E867" s="133">
        <v>44433</v>
      </c>
      <c r="F867" s="813" t="s">
        <v>839</v>
      </c>
      <c r="G867" s="813" t="s">
        <v>839</v>
      </c>
      <c r="H867" s="24">
        <v>1.7308630952380948</v>
      </c>
      <c r="I867" s="71">
        <v>0.52266666666666683</v>
      </c>
      <c r="J867">
        <f t="shared" si="82"/>
        <v>16.189077333333337</v>
      </c>
      <c r="K867" s="483" t="e">
        <f>AVERAGE(G867:G868)</f>
        <v>#DIV/0!</v>
      </c>
      <c r="L867" s="1306" t="e">
        <f t="shared" si="81"/>
        <v>#DIV/0!</v>
      </c>
      <c r="M867" s="166">
        <f>AVERAGE(H867:H868)</f>
        <v>1.9601202380952381</v>
      </c>
      <c r="N867" s="594">
        <f t="shared" si="83"/>
        <v>37.171427820873156</v>
      </c>
      <c r="O867">
        <f>AVERAGE(J867:J868)</f>
        <v>17.20089466666667</v>
      </c>
      <c r="P867" s="594">
        <f t="shared" si="84"/>
        <v>45.194491996514508</v>
      </c>
      <c r="Q867" s="2389" t="e">
        <f t="shared" si="85"/>
        <v>#DIV/0!</v>
      </c>
      <c r="T867" s="2393"/>
    </row>
    <row r="868" spans="1:43" ht="16.2" thickBot="1">
      <c r="A868" s="1291"/>
      <c r="B868" s="809" t="s">
        <v>709</v>
      </c>
      <c r="C868" s="809" t="s">
        <v>911</v>
      </c>
      <c r="D868" s="1292" t="s">
        <v>817</v>
      </c>
      <c r="E868" s="1293">
        <v>44433</v>
      </c>
      <c r="F868" s="1297" t="s">
        <v>839</v>
      </c>
      <c r="G868" s="1297" t="s">
        <v>839</v>
      </c>
      <c r="H868" s="1294">
        <v>2.1893773809523811</v>
      </c>
      <c r="I868" s="1295">
        <v>0.58800000000000019</v>
      </c>
      <c r="J868" s="809">
        <f t="shared" si="82"/>
        <v>18.212712000000007</v>
      </c>
      <c r="K868" s="1323"/>
      <c r="L868" s="1318"/>
      <c r="M868" s="809"/>
      <c r="N868" s="1320"/>
      <c r="O868" s="809"/>
      <c r="P868" s="1320"/>
      <c r="Q868" s="2399"/>
      <c r="R868" s="1320"/>
      <c r="S868" s="1320"/>
      <c r="T868" s="2400"/>
    </row>
    <row r="869" spans="1:43">
      <c r="A869" s="972" t="s">
        <v>918</v>
      </c>
      <c r="B869" s="591"/>
      <c r="C869" s="946"/>
      <c r="D869" s="947"/>
      <c r="E869" s="591"/>
      <c r="F869" s="946"/>
      <c r="G869" s="946"/>
      <c r="H869" s="946"/>
      <c r="I869" s="948"/>
      <c r="J869" s="591"/>
      <c r="K869" s="1279"/>
      <c r="L869" s="1306"/>
      <c r="M869" s="946"/>
      <c r="N869" s="1100"/>
      <c r="O869" s="591"/>
      <c r="Q869" s="2413"/>
      <c r="R869" s="1106"/>
      <c r="S869" s="1112"/>
      <c r="T869" s="2396"/>
      <c r="U869" s="2432"/>
    </row>
    <row r="870" spans="1:43" s="1257" customFormat="1" ht="43.2">
      <c r="A870" s="1260" t="s">
        <v>784</v>
      </c>
      <c r="B870" s="1257" t="s">
        <v>20</v>
      </c>
      <c r="C870" s="1257" t="s">
        <v>701</v>
      </c>
      <c r="D870" s="1257" t="s">
        <v>785</v>
      </c>
      <c r="E870" s="1257" t="s">
        <v>786</v>
      </c>
      <c r="F870" s="1257" t="s">
        <v>787</v>
      </c>
      <c r="G870" s="1257" t="s">
        <v>788</v>
      </c>
      <c r="H870" s="1257" t="s">
        <v>789</v>
      </c>
      <c r="I870" s="1257" t="s">
        <v>790</v>
      </c>
      <c r="J870" s="1257" t="s">
        <v>791</v>
      </c>
      <c r="K870" s="1267" t="s">
        <v>792</v>
      </c>
      <c r="L870" s="1305" t="s">
        <v>474</v>
      </c>
      <c r="M870" s="1252" t="s">
        <v>793</v>
      </c>
      <c r="N870" s="1305" t="s">
        <v>483</v>
      </c>
      <c r="O870" s="1252" t="s">
        <v>794</v>
      </c>
      <c r="P870" s="1305" t="s">
        <v>480</v>
      </c>
      <c r="Q870" s="2394" t="s">
        <v>795</v>
      </c>
      <c r="R870" s="2386" t="s">
        <v>796</v>
      </c>
      <c r="S870" s="2387" t="s">
        <v>797</v>
      </c>
      <c r="T870" s="2388" t="s">
        <v>798</v>
      </c>
      <c r="U870" s="2434"/>
      <c r="V870" s="2434"/>
      <c r="W870" s="2449"/>
      <c r="X870" s="1258" t="s">
        <v>784</v>
      </c>
      <c r="Y870" s="1258" t="s">
        <v>20</v>
      </c>
      <c r="Z870" s="1258" t="s">
        <v>701</v>
      </c>
      <c r="AA870" s="1258" t="s">
        <v>1005</v>
      </c>
      <c r="AB870" s="1257" t="s">
        <v>1006</v>
      </c>
      <c r="AC870" s="1259" t="s">
        <v>798</v>
      </c>
    </row>
    <row r="871" spans="1:43">
      <c r="A871" s="884" t="s">
        <v>89</v>
      </c>
      <c r="B871" t="s">
        <v>709</v>
      </c>
      <c r="C871" t="s">
        <v>919</v>
      </c>
      <c r="D871" s="173">
        <v>0.25</v>
      </c>
      <c r="E871" s="445">
        <v>42991</v>
      </c>
      <c r="F871" s="173">
        <v>0.75</v>
      </c>
      <c r="G871">
        <v>0.75</v>
      </c>
      <c r="H871" s="933">
        <v>3.6932911392405057</v>
      </c>
      <c r="I871" s="1263">
        <v>1.1552109266628083</v>
      </c>
      <c r="J871">
        <v>35.781503242453823</v>
      </c>
      <c r="K871" s="1285">
        <v>0.75</v>
      </c>
      <c r="L871" s="1306">
        <f t="shared" si="81"/>
        <v>64.150374992788443</v>
      </c>
      <c r="M871" s="882">
        <v>2.33379746835443</v>
      </c>
      <c r="N871" s="1306">
        <v>38.883240858035542</v>
      </c>
      <c r="O871" s="882">
        <v>35.781503242453823</v>
      </c>
      <c r="P871" s="1306">
        <v>55.761795929276573</v>
      </c>
      <c r="Q871" s="2389">
        <f t="shared" si="85"/>
        <v>52.931803926700184</v>
      </c>
      <c r="R871" s="1309">
        <f>AVERAGE(Q871:Q887)</f>
        <v>57.915539100306788</v>
      </c>
      <c r="S871" s="594" t="s">
        <v>374</v>
      </c>
      <c r="T871" s="2402" t="str">
        <f>IF(_xlfn.NUMBERVALUE(R871), IF(R871&lt;50, "Acceptable; Ongoing Protection is Required", "Unacceptable; Immediate Restoration is Required"), " ")</f>
        <v>Unacceptable; Immediate Restoration is Required</v>
      </c>
    </row>
    <row r="872" spans="1:43">
      <c r="A872" s="884" t="s">
        <v>89</v>
      </c>
      <c r="B872" t="s">
        <v>709</v>
      </c>
      <c r="C872" t="s">
        <v>919</v>
      </c>
      <c r="D872" s="173">
        <v>0.5</v>
      </c>
      <c r="E872" s="445">
        <v>42991</v>
      </c>
      <c r="F872" s="173">
        <v>0.75</v>
      </c>
      <c r="G872">
        <v>0.75</v>
      </c>
      <c r="I872" s="108"/>
      <c r="J872" t="s">
        <v>803</v>
      </c>
      <c r="K872" s="483"/>
      <c r="L872" s="1306"/>
      <c r="M872" s="788"/>
      <c r="N872" s="1309"/>
      <c r="O872" s="788"/>
      <c r="P872" s="1309"/>
      <c r="Q872" s="2389"/>
      <c r="R872" s="1309"/>
      <c r="T872" s="2402" t="s">
        <v>803</v>
      </c>
    </row>
    <row r="873" spans="1:43">
      <c r="A873" s="884" t="s">
        <v>89</v>
      </c>
      <c r="B873" t="s">
        <v>709</v>
      </c>
      <c r="C873" t="s">
        <v>919</v>
      </c>
      <c r="D873" s="173">
        <v>0.75</v>
      </c>
      <c r="E873" s="445">
        <v>42991</v>
      </c>
      <c r="F873" s="173">
        <v>0.75</v>
      </c>
      <c r="G873">
        <v>0.75</v>
      </c>
      <c r="H873" s="933">
        <v>0.97430379746835449</v>
      </c>
      <c r="I873" s="1263">
        <v>1.1552109266628083</v>
      </c>
      <c r="J873">
        <v>35.781503242453823</v>
      </c>
      <c r="K873" s="483"/>
      <c r="L873" s="1306"/>
      <c r="M873" s="788"/>
      <c r="N873" s="1309"/>
      <c r="O873" s="788"/>
      <c r="P873" s="1309"/>
      <c r="Q873" s="2389"/>
      <c r="R873" s="1309"/>
      <c r="T873" s="2402" t="s">
        <v>803</v>
      </c>
    </row>
    <row r="874" spans="1:43">
      <c r="A874" s="884" t="s">
        <v>89</v>
      </c>
      <c r="B874" t="s">
        <v>368</v>
      </c>
      <c r="C874" s="27" t="s">
        <v>920</v>
      </c>
      <c r="D874" s="27">
        <v>0.25</v>
      </c>
      <c r="E874" s="47">
        <v>43349</v>
      </c>
      <c r="F874" s="27">
        <v>0.42</v>
      </c>
      <c r="G874" s="27">
        <v>0.42</v>
      </c>
      <c r="H874" s="27">
        <v>1.55</v>
      </c>
      <c r="I874" s="607">
        <v>1.61</v>
      </c>
      <c r="J874">
        <v>49.868140000000004</v>
      </c>
      <c r="K874" s="1285">
        <v>0.42</v>
      </c>
      <c r="L874" s="1306">
        <f t="shared" si="81"/>
        <v>72.515387669959651</v>
      </c>
      <c r="M874" s="800">
        <v>1.55</v>
      </c>
      <c r="N874" s="1308">
        <v>34.868445031261835</v>
      </c>
      <c r="O874" s="800">
        <v>49.868140000000004</v>
      </c>
      <c r="P874" s="1308">
        <v>60.550839880090393</v>
      </c>
      <c r="Q874" s="2389">
        <f t="shared" si="85"/>
        <v>55.978224193770622</v>
      </c>
      <c r="R874" s="1310"/>
      <c r="T874" s="2391" t="s">
        <v>803</v>
      </c>
    </row>
    <row r="875" spans="1:43">
      <c r="A875" s="884"/>
      <c r="C875" s="27"/>
      <c r="D875" s="27"/>
      <c r="E875" s="27"/>
      <c r="F875" s="47"/>
      <c r="G875" s="173"/>
      <c r="H875" s="173"/>
      <c r="I875" s="27"/>
      <c r="J875" s="27"/>
      <c r="K875" s="528"/>
      <c r="L875" s="1306"/>
      <c r="M875" s="607"/>
      <c r="O875" s="592"/>
      <c r="P875" s="593"/>
      <c r="Q875" s="2389"/>
      <c r="S875" s="2392"/>
      <c r="T875" s="2393"/>
    </row>
    <row r="876" spans="1:43" ht="31.2">
      <c r="A876" s="976" t="s">
        <v>804</v>
      </c>
      <c r="B876" s="591" t="s">
        <v>20</v>
      </c>
      <c r="C876" s="591" t="s">
        <v>701</v>
      </c>
      <c r="D876" s="946" t="s">
        <v>805</v>
      </c>
      <c r="E876" s="947" t="s">
        <v>786</v>
      </c>
      <c r="F876" s="946" t="s">
        <v>806</v>
      </c>
      <c r="G876" s="946" t="s">
        <v>807</v>
      </c>
      <c r="H876" s="591" t="s">
        <v>808</v>
      </c>
      <c r="I876" s="371" t="s">
        <v>809</v>
      </c>
      <c r="J876" t="s">
        <v>878</v>
      </c>
      <c r="K876" s="1267" t="s">
        <v>792</v>
      </c>
      <c r="L876" s="1305" t="s">
        <v>474</v>
      </c>
      <c r="M876" s="1252" t="s">
        <v>793</v>
      </c>
      <c r="N876" s="1305" t="s">
        <v>483</v>
      </c>
      <c r="O876" s="1252" t="s">
        <v>794</v>
      </c>
      <c r="P876" s="1305" t="s">
        <v>480</v>
      </c>
      <c r="Q876" s="2394"/>
      <c r="T876" s="2393"/>
    </row>
    <row r="877" spans="1:43">
      <c r="A877" s="108">
        <v>55</v>
      </c>
      <c r="B877" t="s">
        <v>709</v>
      </c>
      <c r="C877" t="s">
        <v>921</v>
      </c>
      <c r="D877" s="18">
        <v>0.15</v>
      </c>
      <c r="E877" s="55">
        <v>43697</v>
      </c>
      <c r="F877" s="165">
        <v>0.4</v>
      </c>
      <c r="G877" s="166">
        <v>0.4</v>
      </c>
      <c r="H877" s="24">
        <v>4.0100123640119545</v>
      </c>
      <c r="I877" s="24">
        <v>1.2628647891141995</v>
      </c>
      <c r="J877">
        <f t="shared" ref="J877:J887" si="86">IF(AND(I877&gt;0),  I877*30.974," ")</f>
        <v>39.115973978023213</v>
      </c>
      <c r="K877" s="745">
        <f>AVERAGE(G877:G878)</f>
        <v>0.4</v>
      </c>
      <c r="L877" s="1306">
        <f t="shared" si="81"/>
        <v>73.219280948873617</v>
      </c>
      <c r="M877" s="166">
        <f>AVERAGE(H877:H878)</f>
        <v>4.6473138433368497</v>
      </c>
      <c r="N877" s="594">
        <f t="shared" ref="N877:N885" si="87">10*(6-((2.04-0.68*LN(M877))/LN(2)))</f>
        <v>45.640521286142466</v>
      </c>
      <c r="O877">
        <f>AVERAGE(J877:J878)</f>
        <v>45.092025557998987</v>
      </c>
      <c r="P877" s="594">
        <f t="shared" ref="P877:P885" si="88">10*(6-(LN(48/O877)/LN(2)))</f>
        <v>59.098379122331096</v>
      </c>
      <c r="Q877" s="2389">
        <f t="shared" si="85"/>
        <v>59.319393785782388</v>
      </c>
      <c r="T877" s="2393"/>
    </row>
    <row r="878" spans="1:43">
      <c r="A878" s="108"/>
      <c r="B878" t="s">
        <v>709</v>
      </c>
      <c r="C878" t="s">
        <v>921</v>
      </c>
      <c r="D878" s="18">
        <v>0.35</v>
      </c>
      <c r="E878" s="55">
        <v>43697</v>
      </c>
      <c r="F878" s="165"/>
      <c r="G878" s="166"/>
      <c r="H878" s="24">
        <v>5.2846153226617449</v>
      </c>
      <c r="I878" s="24">
        <v>1.6487401413435385</v>
      </c>
      <c r="J878">
        <f t="shared" si="86"/>
        <v>51.068077137974761</v>
      </c>
      <c r="K878" s="483"/>
      <c r="L878" s="1306"/>
      <c r="Q878" s="2389"/>
      <c r="T878" s="2393"/>
    </row>
    <row r="879" spans="1:43">
      <c r="A879" s="108"/>
      <c r="D879" s="18"/>
      <c r="E879" s="55"/>
      <c r="H879" s="165"/>
      <c r="I879" s="166"/>
      <c r="J879" t="str">
        <f t="shared" si="86"/>
        <v xml:space="preserve"> </v>
      </c>
      <c r="K879" s="483"/>
      <c r="L879" s="1306"/>
      <c r="Q879" s="2389"/>
      <c r="R879" s="1112"/>
      <c r="S879" s="1112"/>
      <c r="T879" s="2396"/>
      <c r="U879" s="1011"/>
      <c r="V879" s="1229"/>
    </row>
    <row r="880" spans="1:43" ht="31.2">
      <c r="B880" s="976" t="s">
        <v>20</v>
      </c>
      <c r="C880" s="591" t="s">
        <v>701</v>
      </c>
      <c r="D880" s="946" t="s">
        <v>805</v>
      </c>
      <c r="E880" s="947" t="s">
        <v>786</v>
      </c>
      <c r="F880" s="946" t="s">
        <v>806</v>
      </c>
      <c r="G880" s="946" t="s">
        <v>807</v>
      </c>
      <c r="H880" s="591" t="s">
        <v>808</v>
      </c>
      <c r="I880" s="371" t="s">
        <v>809</v>
      </c>
      <c r="J880" t="s">
        <v>810</v>
      </c>
      <c r="K880" s="1267" t="s">
        <v>792</v>
      </c>
      <c r="L880" s="1305" t="s">
        <v>474</v>
      </c>
      <c r="M880" s="1252" t="s">
        <v>793</v>
      </c>
      <c r="N880" s="1305" t="s">
        <v>483</v>
      </c>
      <c r="O880" s="1252" t="s">
        <v>794</v>
      </c>
      <c r="P880" s="1305" t="s">
        <v>480</v>
      </c>
      <c r="Q880" s="2394"/>
      <c r="T880" s="2393"/>
    </row>
    <row r="881" spans="1:43">
      <c r="B881" s="108" t="s">
        <v>709</v>
      </c>
      <c r="C881" t="s">
        <v>922</v>
      </c>
      <c r="D881">
        <v>0.15</v>
      </c>
      <c r="E881" s="55">
        <v>44060</v>
      </c>
      <c r="F881">
        <v>0.46</v>
      </c>
      <c r="G881">
        <v>0.46</v>
      </c>
      <c r="H881" s="371">
        <v>2.0895583333333341</v>
      </c>
      <c r="I881" s="24">
        <v>1.5989083684959884</v>
      </c>
      <c r="J881">
        <f t="shared" si="86"/>
        <v>49.524587805794745</v>
      </c>
      <c r="K881" s="483">
        <f>AVERAGE(G881:G882)</f>
        <v>0.46</v>
      </c>
      <c r="L881" s="1306">
        <f t="shared" si="81"/>
        <v>71.20294233717712</v>
      </c>
      <c r="M881" s="166">
        <f>AVERAGE(H881:H882)</f>
        <v>5.4234250000000008</v>
      </c>
      <c r="N881" s="594">
        <f t="shared" si="87"/>
        <v>47.155609928489014</v>
      </c>
      <c r="O881">
        <f>AVERAGE(J881:J882)</f>
        <v>87.230808067024839</v>
      </c>
      <c r="P881" s="594">
        <f t="shared" si="88"/>
        <v>68.618033483861453</v>
      </c>
      <c r="Q881" s="2389">
        <f t="shared" si="85"/>
        <v>62.325528583175867</v>
      </c>
      <c r="T881" s="2393"/>
    </row>
    <row r="882" spans="1:43">
      <c r="B882" s="108" t="s">
        <v>709</v>
      </c>
      <c r="C882" t="s">
        <v>922</v>
      </c>
      <c r="D882">
        <v>0.35</v>
      </c>
      <c r="E882" s="55">
        <v>44060</v>
      </c>
      <c r="H882" s="371">
        <v>8.7572916666666671</v>
      </c>
      <c r="I882" s="24">
        <v>4.0336097477966986</v>
      </c>
      <c r="J882">
        <f t="shared" si="86"/>
        <v>124.93702832825494</v>
      </c>
      <c r="K882" s="483"/>
      <c r="L882" s="1306"/>
      <c r="Q882" s="2389"/>
      <c r="T882" s="2393"/>
    </row>
    <row r="883" spans="1:43">
      <c r="A883" s="108"/>
      <c r="D883" s="55"/>
      <c r="J883" t="str">
        <f t="shared" si="86"/>
        <v xml:space="preserve"> </v>
      </c>
      <c r="K883" s="483"/>
      <c r="L883" s="1306"/>
      <c r="O883" s="24"/>
      <c r="Q883" s="2389"/>
      <c r="R883" s="1112"/>
      <c r="S883" s="1112"/>
      <c r="T883" s="2396"/>
    </row>
    <row r="884" spans="1:43" ht="31.2">
      <c r="A884" s="983" t="s">
        <v>804</v>
      </c>
      <c r="B884" s="815" t="s">
        <v>20</v>
      </c>
      <c r="C884" s="815" t="s">
        <v>701</v>
      </c>
      <c r="D884" s="815" t="s">
        <v>805</v>
      </c>
      <c r="E884" s="873" t="s">
        <v>786</v>
      </c>
      <c r="F884" s="815" t="s">
        <v>806</v>
      </c>
      <c r="G884" s="815" t="s">
        <v>807</v>
      </c>
      <c r="H884" s="815" t="s">
        <v>808</v>
      </c>
      <c r="I884" s="878" t="s">
        <v>809</v>
      </c>
      <c r="J884" t="s">
        <v>810</v>
      </c>
      <c r="K884" s="1267" t="s">
        <v>792</v>
      </c>
      <c r="L884" s="1305" t="s">
        <v>474</v>
      </c>
      <c r="M884" s="1252" t="s">
        <v>793</v>
      </c>
      <c r="N884" s="1305" t="s">
        <v>483</v>
      </c>
      <c r="O884" s="1252" t="s">
        <v>794</v>
      </c>
      <c r="P884" s="1305" t="s">
        <v>480</v>
      </c>
      <c r="Q884" s="2394"/>
      <c r="R884" s="2397"/>
      <c r="S884" s="2397"/>
      <c r="T884" s="2398"/>
      <c r="U884" s="1226"/>
      <c r="V884" s="1226"/>
      <c r="W884" s="2444"/>
      <c r="X884" s="747"/>
      <c r="Y884" s="747"/>
      <c r="Z884" s="747"/>
      <c r="AA884" s="747"/>
      <c r="AB884" s="747"/>
      <c r="AC884" s="747"/>
      <c r="AD884" s="747"/>
      <c r="AE884" s="747"/>
      <c r="AF884" s="747"/>
      <c r="AG884" s="747"/>
      <c r="AH884" s="747"/>
      <c r="AI884" s="747"/>
      <c r="AJ884" s="747"/>
      <c r="AK884" s="747"/>
      <c r="AL884" s="747"/>
      <c r="AM884" s="747"/>
      <c r="AN884" s="747"/>
      <c r="AO884" s="747"/>
      <c r="AP884" s="747"/>
      <c r="AQ884" s="747"/>
    </row>
    <row r="885" spans="1:43">
      <c r="A885" s="108"/>
      <c r="B885" t="s">
        <v>709</v>
      </c>
      <c r="C885" t="s">
        <v>923</v>
      </c>
      <c r="D885" s="27">
        <v>0.25</v>
      </c>
      <c r="E885" s="133">
        <v>44433</v>
      </c>
      <c r="H885" s="24" t="s">
        <v>811</v>
      </c>
      <c r="I885" s="71" t="s">
        <v>811</v>
      </c>
      <c r="K885" s="483">
        <f>AVERAGE(G885:G887)</f>
        <v>0.37</v>
      </c>
      <c r="L885" s="1306">
        <f t="shared" si="81"/>
        <v>74.34402824145775</v>
      </c>
      <c r="M885" s="166">
        <f>AVERAGE(H885:H887)</f>
        <v>3.5624258928571435</v>
      </c>
      <c r="N885" s="594">
        <f t="shared" si="87"/>
        <v>43.032469185606374</v>
      </c>
      <c r="O885">
        <f>AVERAGE(J885:J887)</f>
        <v>46.98525787180948</v>
      </c>
      <c r="P885" s="594">
        <f t="shared" si="88"/>
        <v>59.691737609250524</v>
      </c>
      <c r="Q885" s="2389">
        <f t="shared" si="85"/>
        <v>59.022745012104885</v>
      </c>
      <c r="T885" s="2393"/>
    </row>
    <row r="886" spans="1:43">
      <c r="A886" s="108"/>
      <c r="B886" t="s">
        <v>709</v>
      </c>
      <c r="C886" t="s">
        <v>923</v>
      </c>
      <c r="D886" s="27" t="s">
        <v>814</v>
      </c>
      <c r="E886" s="133">
        <v>44433</v>
      </c>
      <c r="H886" s="24">
        <v>4.0462630952380962</v>
      </c>
      <c r="I886" s="71">
        <v>1.4002391446466611</v>
      </c>
      <c r="J886">
        <f t="shared" si="86"/>
        <v>43.37100726628568</v>
      </c>
      <c r="K886" s="483"/>
      <c r="L886" s="1306"/>
      <c r="Q886" s="2389"/>
      <c r="T886" s="2393"/>
    </row>
    <row r="887" spans="1:43" ht="16.2" thickBot="1">
      <c r="A887" s="1291"/>
      <c r="B887" s="809" t="s">
        <v>709</v>
      </c>
      <c r="C887" s="809" t="s">
        <v>923</v>
      </c>
      <c r="D887" s="1292" t="s">
        <v>817</v>
      </c>
      <c r="E887" s="1293">
        <v>44433</v>
      </c>
      <c r="F887" s="809">
        <v>0.37</v>
      </c>
      <c r="G887" s="809">
        <v>0.37</v>
      </c>
      <c r="H887" s="1294">
        <v>3.0785886904761908</v>
      </c>
      <c r="I887" s="1295">
        <v>1.6336123354211043</v>
      </c>
      <c r="J887" s="809">
        <f t="shared" si="86"/>
        <v>50.599508477333288</v>
      </c>
      <c r="K887" s="1323"/>
      <c r="L887" s="1318"/>
      <c r="M887" s="809"/>
      <c r="N887" s="1320"/>
      <c r="O887" s="809"/>
      <c r="P887" s="1320"/>
      <c r="Q887" s="2399"/>
      <c r="R887" s="1320"/>
      <c r="S887" s="1320"/>
      <c r="T887" s="2400"/>
    </row>
    <row r="888" spans="1:43">
      <c r="A888" s="972" t="s">
        <v>927</v>
      </c>
      <c r="B888" s="591"/>
      <c r="C888" s="946"/>
      <c r="D888" s="947"/>
      <c r="E888" s="591"/>
      <c r="F888" s="946"/>
      <c r="G888" s="946"/>
      <c r="H888" s="946"/>
      <c r="I888" s="948"/>
      <c r="J888" s="591"/>
      <c r="K888" s="1279"/>
      <c r="L888" s="1306"/>
      <c r="M888" s="946"/>
      <c r="N888" s="1100"/>
      <c r="O888" s="591"/>
      <c r="P888" s="1317"/>
      <c r="Q888" s="2413"/>
      <c r="R888" s="1106"/>
      <c r="S888" s="1112"/>
      <c r="T888" s="2396"/>
      <c r="U888" s="2432"/>
    </row>
    <row r="889" spans="1:43" s="1257" customFormat="1" ht="43.2">
      <c r="A889" s="1260" t="s">
        <v>784</v>
      </c>
      <c r="B889" s="1257" t="s">
        <v>20</v>
      </c>
      <c r="C889" s="1257" t="s">
        <v>701</v>
      </c>
      <c r="D889" s="1257" t="s">
        <v>785</v>
      </c>
      <c r="E889" s="1257" t="s">
        <v>786</v>
      </c>
      <c r="F889" s="1257" t="s">
        <v>787</v>
      </c>
      <c r="G889" s="1257" t="s">
        <v>788</v>
      </c>
      <c r="H889" s="1257" t="s">
        <v>789</v>
      </c>
      <c r="I889" s="1257" t="s">
        <v>790</v>
      </c>
      <c r="J889" s="1257" t="s">
        <v>791</v>
      </c>
      <c r="K889" s="1267" t="s">
        <v>792</v>
      </c>
      <c r="L889" s="1305" t="s">
        <v>474</v>
      </c>
      <c r="M889" s="1252" t="s">
        <v>793</v>
      </c>
      <c r="N889" s="1305" t="s">
        <v>483</v>
      </c>
      <c r="O889" s="1252" t="s">
        <v>794</v>
      </c>
      <c r="P889" s="1305" t="s">
        <v>480</v>
      </c>
      <c r="Q889" s="2394" t="s">
        <v>795</v>
      </c>
      <c r="R889" s="2386" t="s">
        <v>796</v>
      </c>
      <c r="S889" s="2387" t="s">
        <v>797</v>
      </c>
      <c r="T889" s="2388" t="s">
        <v>798</v>
      </c>
      <c r="U889" s="2434"/>
      <c r="V889" s="2434"/>
      <c r="W889" s="2449"/>
      <c r="X889" s="1258" t="s">
        <v>784</v>
      </c>
      <c r="Y889" s="1258" t="s">
        <v>20</v>
      </c>
      <c r="Z889" s="1258" t="s">
        <v>701</v>
      </c>
      <c r="AA889" s="1258" t="s">
        <v>1005</v>
      </c>
      <c r="AB889" s="1257" t="s">
        <v>1006</v>
      </c>
      <c r="AC889" s="1259" t="s">
        <v>798</v>
      </c>
    </row>
    <row r="890" spans="1:43">
      <c r="A890" s="884" t="s">
        <v>928</v>
      </c>
      <c r="B890" t="s">
        <v>709</v>
      </c>
      <c r="C890" t="s">
        <v>929</v>
      </c>
      <c r="D890" s="173">
        <v>0.25</v>
      </c>
      <c r="E890" s="445">
        <v>43005</v>
      </c>
      <c r="F890" s="173">
        <v>0.88</v>
      </c>
      <c r="G890">
        <v>0.88</v>
      </c>
      <c r="I890" s="108"/>
      <c r="J890" t="s">
        <v>803</v>
      </c>
      <c r="K890" s="1285">
        <v>0.88</v>
      </c>
      <c r="L890" s="1306">
        <f t="shared" si="81"/>
        <v>61.844245711374271</v>
      </c>
      <c r="M890" s="784">
        <v>9.4937974683544297</v>
      </c>
      <c r="N890" s="1306">
        <v>52.648521022345264</v>
      </c>
      <c r="O890" s="882">
        <v>15.253323761303811</v>
      </c>
      <c r="P890" s="1306">
        <v>43.460892402166934</v>
      </c>
      <c r="Q890" s="2389">
        <f t="shared" si="85"/>
        <v>52.651219711962163</v>
      </c>
      <c r="R890" s="1309">
        <f>AVERAGE(Q890:Q903)</f>
        <v>48.695508457467561</v>
      </c>
      <c r="S890" s="594" t="s">
        <v>369</v>
      </c>
      <c r="T890" s="2393" t="str">
        <f>IF(_xlfn.NUMBERVALUE(R890), IF(R890&lt;50, "Acceptable; Ongoing Protection is Required", "Unacceptable; Immediate Restoration is Required"), " ")</f>
        <v>Acceptable; Ongoing Protection is Required</v>
      </c>
    </row>
    <row r="891" spans="1:43">
      <c r="A891" s="884" t="s">
        <v>928</v>
      </c>
      <c r="B891" t="s">
        <v>709</v>
      </c>
      <c r="C891" t="s">
        <v>929</v>
      </c>
      <c r="D891" s="173">
        <v>0.5</v>
      </c>
      <c r="E891" s="445">
        <v>43005</v>
      </c>
      <c r="F891" s="173">
        <v>0.88</v>
      </c>
      <c r="G891">
        <v>0.88</v>
      </c>
      <c r="H891" s="933">
        <v>10.082911392405062</v>
      </c>
      <c r="I891" s="1263">
        <v>0.42210491088296576</v>
      </c>
      <c r="J891">
        <v>13.074277509688981</v>
      </c>
      <c r="K891" s="483"/>
      <c r="L891" s="1306"/>
      <c r="M891" s="788"/>
      <c r="N891" s="1309"/>
      <c r="O891" s="788"/>
      <c r="P891" s="1309"/>
      <c r="Q891" s="2389"/>
      <c r="R891" s="1309"/>
      <c r="T891" s="2402" t="s">
        <v>803</v>
      </c>
    </row>
    <row r="892" spans="1:43">
      <c r="A892" s="884" t="s">
        <v>928</v>
      </c>
      <c r="B892" t="s">
        <v>709</v>
      </c>
      <c r="C892" t="s">
        <v>929</v>
      </c>
      <c r="D892" s="173">
        <v>0.75</v>
      </c>
      <c r="E892" s="445">
        <v>43005</v>
      </c>
      <c r="F892" s="173">
        <v>0.88</v>
      </c>
      <c r="G892">
        <v>0.88</v>
      </c>
      <c r="H892" s="933">
        <v>8.904683544303797</v>
      </c>
      <c r="I892" s="1263">
        <v>0.56280654784395434</v>
      </c>
      <c r="J892">
        <v>17.432370012918643</v>
      </c>
      <c r="K892" s="483"/>
      <c r="L892" s="1306"/>
      <c r="M892" s="788"/>
      <c r="N892" s="1309"/>
      <c r="O892" s="788"/>
      <c r="P892" s="1309"/>
      <c r="Q892" s="2389"/>
      <c r="R892" s="1309"/>
      <c r="T892" s="2402" t="s">
        <v>803</v>
      </c>
    </row>
    <row r="893" spans="1:43">
      <c r="A893" s="884"/>
      <c r="D893" s="173"/>
      <c r="E893" s="445"/>
      <c r="F893" s="173"/>
      <c r="H893" s="933"/>
      <c r="I893" s="1263"/>
      <c r="K893" s="483"/>
      <c r="L893" s="1306"/>
      <c r="M893" s="788"/>
      <c r="N893" s="1309"/>
      <c r="O893" s="788"/>
      <c r="P893" s="1309"/>
      <c r="Q893" s="2389"/>
      <c r="R893" s="1309"/>
      <c r="T893" s="2402"/>
    </row>
    <row r="894" spans="1:43">
      <c r="A894" s="2350" t="s">
        <v>928</v>
      </c>
      <c r="B894" s="649" t="s">
        <v>368</v>
      </c>
      <c r="C894" s="54" t="s">
        <v>931</v>
      </c>
      <c r="D894" s="54">
        <v>0.25</v>
      </c>
      <c r="E894" s="661">
        <v>43353</v>
      </c>
      <c r="F894" s="54">
        <v>0.74</v>
      </c>
      <c r="G894" s="54">
        <v>0.74</v>
      </c>
      <c r="H894" s="54">
        <v>2.29</v>
      </c>
      <c r="I894" s="1815">
        <v>0.55000000000000004</v>
      </c>
      <c r="J894" s="649">
        <v>17.035700000000002</v>
      </c>
      <c r="K894" s="2351">
        <v>0.74</v>
      </c>
      <c r="L894" s="2352">
        <f t="shared" si="81"/>
        <v>64.34402824145775</v>
      </c>
      <c r="M894" s="2353">
        <v>2.52</v>
      </c>
      <c r="N894" s="2352">
        <v>39.636302555196451</v>
      </c>
      <c r="O894" s="2353">
        <v>17.035700000000002</v>
      </c>
      <c r="P894" s="2352">
        <v>45.055268234190819</v>
      </c>
      <c r="Q894" s="2416">
        <f t="shared" si="85"/>
        <v>49.678533010281676</v>
      </c>
      <c r="R894" s="2417"/>
      <c r="S894" s="2348"/>
      <c r="T894" s="2418" t="s">
        <v>803</v>
      </c>
      <c r="U894" s="1031">
        <f>AVERAGE(Q894:Q908)</f>
        <v>47.376938039302694</v>
      </c>
      <c r="V894" s="1031" t="s">
        <v>36</v>
      </c>
      <c r="W894" s="1682" t="str">
        <f>IF(_xlfn.NUMBERVALUE(U894), IF(U894&lt;50, "Acceptable; Ongoing Protection is Required", "Unacceptable; Immediate Restoration is Required"), " ")</f>
        <v>Acceptable; Ongoing Protection is Required</v>
      </c>
      <c r="X894" s="649"/>
      <c r="Y894" s="649"/>
    </row>
    <row r="895" spans="1:43">
      <c r="A895" s="2350" t="s">
        <v>928</v>
      </c>
      <c r="B895" s="649" t="s">
        <v>368</v>
      </c>
      <c r="C895" s="54" t="s">
        <v>931</v>
      </c>
      <c r="D895" s="54">
        <v>0.5</v>
      </c>
      <c r="E895" s="661">
        <v>43353</v>
      </c>
      <c r="F895" s="54">
        <v>0.74</v>
      </c>
      <c r="G895" s="54">
        <v>0.74</v>
      </c>
      <c r="H895" s="54">
        <v>2.75</v>
      </c>
      <c r="I895" s="1815">
        <v>0.55000000000000004</v>
      </c>
      <c r="J895" s="649">
        <v>17.035700000000002</v>
      </c>
      <c r="K895" s="2351"/>
      <c r="L895" s="2352"/>
      <c r="M895" s="2354"/>
      <c r="N895" s="2355"/>
      <c r="O895" s="2354"/>
      <c r="P895" s="2355"/>
      <c r="Q895" s="2416"/>
      <c r="R895" s="2419"/>
      <c r="S895" s="2348"/>
      <c r="T895" s="2420" t="s">
        <v>803</v>
      </c>
      <c r="U895" s="1031"/>
      <c r="V895" s="1031"/>
      <c r="W895" s="1682"/>
      <c r="X895" s="649"/>
      <c r="Y895" s="649"/>
    </row>
    <row r="896" spans="1:43">
      <c r="A896" s="2350"/>
      <c r="B896" s="649"/>
      <c r="C896" s="54"/>
      <c r="D896" s="54"/>
      <c r="E896" s="54"/>
      <c r="F896" s="661"/>
      <c r="G896" s="2356"/>
      <c r="H896" s="2356"/>
      <c r="I896" s="54"/>
      <c r="J896" s="54"/>
      <c r="K896" s="681"/>
      <c r="L896" s="2352"/>
      <c r="M896" s="1815"/>
      <c r="N896" s="2348"/>
      <c r="O896" s="1776"/>
      <c r="P896" s="2020"/>
      <c r="Q896" s="2416"/>
      <c r="R896" s="2348"/>
      <c r="S896" s="2421"/>
      <c r="T896" s="2422"/>
      <c r="U896" s="1031"/>
      <c r="V896" s="1031"/>
      <c r="W896" s="1682"/>
      <c r="X896" s="649"/>
      <c r="Y896" s="649"/>
    </row>
    <row r="897" spans="1:60" ht="31.2">
      <c r="A897" s="2357" t="s">
        <v>804</v>
      </c>
      <c r="B897" s="1765" t="s">
        <v>20</v>
      </c>
      <c r="C897" s="1765" t="s">
        <v>701</v>
      </c>
      <c r="D897" s="2358" t="s">
        <v>805</v>
      </c>
      <c r="E897" s="2031" t="s">
        <v>786</v>
      </c>
      <c r="F897" s="2358" t="s">
        <v>806</v>
      </c>
      <c r="G897" s="2358" t="s">
        <v>807</v>
      </c>
      <c r="H897" s="1765" t="s">
        <v>808</v>
      </c>
      <c r="I897" s="372" t="s">
        <v>809</v>
      </c>
      <c r="J897" s="649" t="s">
        <v>878</v>
      </c>
      <c r="K897" s="2359" t="s">
        <v>792</v>
      </c>
      <c r="L897" s="2360" t="s">
        <v>474</v>
      </c>
      <c r="M897" s="2361" t="s">
        <v>793</v>
      </c>
      <c r="N897" s="2360" t="s">
        <v>483</v>
      </c>
      <c r="O897" s="2361" t="s">
        <v>794</v>
      </c>
      <c r="P897" s="2360" t="s">
        <v>480</v>
      </c>
      <c r="Q897" s="2423"/>
      <c r="R897" s="2348"/>
      <c r="S897" s="2348"/>
      <c r="T897" s="2422"/>
      <c r="U897" s="1031"/>
      <c r="V897" s="1031"/>
      <c r="W897" s="1682"/>
      <c r="X897" s="649"/>
      <c r="Y897" s="649"/>
    </row>
    <row r="898" spans="1:60">
      <c r="A898" s="2362">
        <v>103</v>
      </c>
      <c r="B898" s="649" t="s">
        <v>709</v>
      </c>
      <c r="C898" s="649" t="s">
        <v>932</v>
      </c>
      <c r="D898" s="657">
        <v>0.15</v>
      </c>
      <c r="E898" s="658">
        <v>43718</v>
      </c>
      <c r="F898" s="659">
        <v>0.95</v>
      </c>
      <c r="G898" s="653">
        <v>0.95</v>
      </c>
      <c r="H898" s="68">
        <v>2.4430554430379745</v>
      </c>
      <c r="I898" s="68">
        <v>0.43572801537722267</v>
      </c>
      <c r="J898" s="2363">
        <f t="shared" ref="J898:J908" si="89">IF(AND(I898&gt;0),  I898*30.974," ")</f>
        <v>13.496239548294096</v>
      </c>
      <c r="K898" s="2364">
        <f>AVERAGE(G898:G900)</f>
        <v>0.95</v>
      </c>
      <c r="L898" s="2352">
        <f t="shared" si="81"/>
        <v>60.740005814437765</v>
      </c>
      <c r="M898" s="653">
        <f>AVERAGE(H898:H900)</f>
        <v>2.2124173417721513</v>
      </c>
      <c r="N898" s="2348">
        <f t="shared" ref="N898:N907" si="90">10*(6-((2.04-0.68*LN(M898))/LN(2)))</f>
        <v>38.359261343982951</v>
      </c>
      <c r="O898" s="2363">
        <f>AVERAGE(J898:J900)</f>
        <v>14.015325684766944</v>
      </c>
      <c r="P898" s="2348">
        <f t="shared" ref="P898:P907" si="91">10*(6-(LN(48/O898)/LN(2)))</f>
        <v>42.239708639264684</v>
      </c>
      <c r="Q898" s="2416">
        <f t="shared" si="85"/>
        <v>47.112991932561805</v>
      </c>
      <c r="R898" s="2348"/>
      <c r="S898" s="2348"/>
      <c r="T898" s="2422"/>
      <c r="U898" s="1031"/>
      <c r="V898" s="1031"/>
      <c r="W898" s="1682"/>
      <c r="X898" s="649"/>
      <c r="Y898" s="649"/>
    </row>
    <row r="899" spans="1:60">
      <c r="A899" s="2362"/>
      <c r="B899" s="649" t="s">
        <v>709</v>
      </c>
      <c r="C899" s="649" t="s">
        <v>932</v>
      </c>
      <c r="D899" s="657">
        <v>0.5</v>
      </c>
      <c r="E899" s="658">
        <v>43718</v>
      </c>
      <c r="F899" s="659"/>
      <c r="G899" s="653"/>
      <c r="H899" s="54" t="s">
        <v>811</v>
      </c>
      <c r="I899" s="54" t="s">
        <v>811</v>
      </c>
      <c r="J899" s="2363"/>
      <c r="K899" s="2365"/>
      <c r="L899" s="2352"/>
      <c r="M899" s="649"/>
      <c r="N899" s="2348"/>
      <c r="O899" s="649"/>
      <c r="P899" s="2348"/>
      <c r="Q899" s="2416"/>
      <c r="R899" s="2348"/>
      <c r="S899" s="2348"/>
      <c r="T899" s="2422"/>
      <c r="U899" s="1031"/>
      <c r="V899" s="1031"/>
      <c r="W899" s="1682"/>
      <c r="X899" s="649"/>
      <c r="Y899" s="649"/>
    </row>
    <row r="900" spans="1:60">
      <c r="A900" s="2362"/>
      <c r="B900" s="649" t="s">
        <v>709</v>
      </c>
      <c r="C900" s="649" t="s">
        <v>932</v>
      </c>
      <c r="D900" s="657">
        <v>0.9</v>
      </c>
      <c r="E900" s="658">
        <v>43718</v>
      </c>
      <c r="F900" s="659"/>
      <c r="G900" s="653"/>
      <c r="H900" s="68">
        <v>1.9817792405063284</v>
      </c>
      <c r="I900" s="68">
        <v>0.46924555502162435</v>
      </c>
      <c r="J900" s="2363">
        <f t="shared" si="89"/>
        <v>14.534411821239793</v>
      </c>
      <c r="K900" s="2365"/>
      <c r="L900" s="2352"/>
      <c r="M900" s="649"/>
      <c r="N900" s="2348"/>
      <c r="O900" s="649"/>
      <c r="P900" s="2348"/>
      <c r="Q900" s="2416"/>
      <c r="R900" s="2348"/>
      <c r="S900" s="2348"/>
      <c r="T900" s="2422"/>
      <c r="U900" s="1031"/>
      <c r="V900" s="1031"/>
      <c r="W900" s="1682"/>
      <c r="X900" s="649"/>
      <c r="Y900" s="649"/>
    </row>
    <row r="901" spans="1:60">
      <c r="A901" s="2362"/>
      <c r="B901" s="649"/>
      <c r="C901" s="649"/>
      <c r="D901" s="657"/>
      <c r="E901" s="658"/>
      <c r="F901" s="649"/>
      <c r="G901" s="649"/>
      <c r="H901" s="659"/>
      <c r="I901" s="653"/>
      <c r="J901" s="2363" t="str">
        <f t="shared" si="89"/>
        <v xml:space="preserve"> </v>
      </c>
      <c r="K901" s="2365"/>
      <c r="L901" s="2352"/>
      <c r="M901" s="649"/>
      <c r="N901" s="2348"/>
      <c r="O901" s="649"/>
      <c r="P901" s="2348"/>
      <c r="Q901" s="2416"/>
      <c r="R901" s="2424"/>
      <c r="S901" s="2424"/>
      <c r="T901" s="2425"/>
      <c r="U901" s="1012"/>
      <c r="V901" s="1013"/>
      <c r="W901" s="2452"/>
      <c r="X901" s="649"/>
      <c r="Y901" s="649"/>
    </row>
    <row r="902" spans="1:60" ht="31.2">
      <c r="A902" s="649"/>
      <c r="B902" s="2357" t="s">
        <v>20</v>
      </c>
      <c r="C902" s="1765" t="s">
        <v>701</v>
      </c>
      <c r="D902" s="2358" t="s">
        <v>805</v>
      </c>
      <c r="E902" s="2031" t="s">
        <v>786</v>
      </c>
      <c r="F902" s="2358" t="s">
        <v>806</v>
      </c>
      <c r="G902" s="2358" t="s">
        <v>807</v>
      </c>
      <c r="H902" s="1765" t="s">
        <v>808</v>
      </c>
      <c r="I902" s="372" t="s">
        <v>809</v>
      </c>
      <c r="J902" s="649" t="s">
        <v>810</v>
      </c>
      <c r="K902" s="2359" t="s">
        <v>792</v>
      </c>
      <c r="L902" s="2360" t="s">
        <v>474</v>
      </c>
      <c r="M902" s="2361" t="s">
        <v>793</v>
      </c>
      <c r="N902" s="2360" t="s">
        <v>483</v>
      </c>
      <c r="O902" s="2361" t="s">
        <v>794</v>
      </c>
      <c r="P902" s="2360" t="s">
        <v>480</v>
      </c>
      <c r="Q902" s="2423"/>
      <c r="R902" s="2348"/>
      <c r="S902" s="2348"/>
      <c r="T902" s="2422"/>
      <c r="U902" s="1031"/>
      <c r="V902" s="1031"/>
      <c r="W902" s="1682"/>
      <c r="X902" s="649"/>
      <c r="Y902" s="649"/>
    </row>
    <row r="903" spans="1:60">
      <c r="A903" s="649"/>
      <c r="B903" s="2362" t="s">
        <v>709</v>
      </c>
      <c r="C903" s="649" t="s">
        <v>927</v>
      </c>
      <c r="D903" s="649">
        <v>0.5</v>
      </c>
      <c r="E903" s="658">
        <v>44076</v>
      </c>
      <c r="F903" s="649">
        <v>0.74</v>
      </c>
      <c r="G903" s="649">
        <v>0.74</v>
      </c>
      <c r="H903" s="372">
        <v>0.79146666666666676</v>
      </c>
      <c r="I903" s="68">
        <v>0.65409887802108613</v>
      </c>
      <c r="J903" s="2363">
        <f t="shared" si="89"/>
        <v>20.260058647825122</v>
      </c>
      <c r="K903" s="2365">
        <f>AVERAGE(G903:G904)</f>
        <v>0.74</v>
      </c>
      <c r="L903" s="2352">
        <f t="shared" si="81"/>
        <v>64.34402824145775</v>
      </c>
      <c r="M903" s="653">
        <f>AVERAGE(H903:H904)</f>
        <v>0.53946666666666676</v>
      </c>
      <c r="N903" s="2348">
        <f t="shared" si="90"/>
        <v>24.514340091021353</v>
      </c>
      <c r="O903" s="2363">
        <f>AVERAGE(J903:J904)</f>
        <v>19.710772579900752</v>
      </c>
      <c r="P903" s="2348">
        <f t="shared" si="91"/>
        <v>47.159499192714733</v>
      </c>
      <c r="Q903" s="2416">
        <f t="shared" si="85"/>
        <v>45.339289175064607</v>
      </c>
      <c r="R903" s="2348"/>
      <c r="S903" s="2348"/>
      <c r="T903" s="2422"/>
      <c r="U903" s="1031"/>
      <c r="V903" s="1031"/>
      <c r="W903" s="1682"/>
      <c r="X903" s="649"/>
      <c r="Y903" s="649"/>
    </row>
    <row r="904" spans="1:60">
      <c r="A904" s="649"/>
      <c r="B904" s="2362" t="s">
        <v>709</v>
      </c>
      <c r="C904" s="649" t="s">
        <v>927</v>
      </c>
      <c r="D904" s="649" t="s">
        <v>814</v>
      </c>
      <c r="E904" s="658">
        <v>44076</v>
      </c>
      <c r="F904" s="649"/>
      <c r="G904" s="649"/>
      <c r="H904" s="372">
        <v>0.28746666666666681</v>
      </c>
      <c r="I904" s="68">
        <v>0.6186313202032796</v>
      </c>
      <c r="J904" s="2363">
        <f t="shared" si="89"/>
        <v>19.161486511976381</v>
      </c>
      <c r="K904" s="2365"/>
      <c r="L904" s="2352"/>
      <c r="M904" s="649"/>
      <c r="N904" s="2348"/>
      <c r="O904" s="649"/>
      <c r="P904" s="2348"/>
      <c r="Q904" s="2416"/>
      <c r="R904" s="2348"/>
      <c r="S904" s="2348"/>
      <c r="T904" s="2422"/>
      <c r="U904" s="1031"/>
      <c r="V904" s="1031"/>
      <c r="W904" s="1682"/>
      <c r="X904" s="649"/>
      <c r="Y904" s="649"/>
    </row>
    <row r="905" spans="1:60">
      <c r="A905" s="2357"/>
      <c r="B905" s="1765"/>
      <c r="C905" s="2358"/>
      <c r="D905" s="2031"/>
      <c r="E905" s="1765"/>
      <c r="F905" s="2358"/>
      <c r="G905" s="2358"/>
      <c r="H905" s="2358"/>
      <c r="I905" s="2366"/>
      <c r="J905" s="2363" t="str">
        <f t="shared" si="89"/>
        <v xml:space="preserve"> </v>
      </c>
      <c r="K905" s="2367"/>
      <c r="L905" s="2352"/>
      <c r="M905" s="2358"/>
      <c r="N905" s="2348"/>
      <c r="O905" s="1765"/>
      <c r="P905" s="2348"/>
      <c r="Q905" s="2416"/>
      <c r="R905" s="2349"/>
      <c r="S905" s="2424"/>
      <c r="T905" s="2425"/>
      <c r="U905" s="2436"/>
      <c r="V905" s="1031"/>
      <c r="W905" s="1682"/>
      <c r="X905" s="649"/>
      <c r="Y905" s="649"/>
    </row>
    <row r="906" spans="1:60" ht="31.2">
      <c r="A906" s="2368" t="s">
        <v>804</v>
      </c>
      <c r="B906" s="2369" t="s">
        <v>20</v>
      </c>
      <c r="C906" s="2369" t="s">
        <v>701</v>
      </c>
      <c r="D906" s="2369" t="s">
        <v>805</v>
      </c>
      <c r="E906" s="2370" t="s">
        <v>786</v>
      </c>
      <c r="F906" s="2369" t="s">
        <v>806</v>
      </c>
      <c r="G906" s="2369" t="s">
        <v>807</v>
      </c>
      <c r="H906" s="2369" t="s">
        <v>808</v>
      </c>
      <c r="I906" s="2371" t="s">
        <v>809</v>
      </c>
      <c r="J906" s="649" t="s">
        <v>810</v>
      </c>
      <c r="K906" s="2359" t="s">
        <v>792</v>
      </c>
      <c r="L906" s="2360" t="s">
        <v>474</v>
      </c>
      <c r="M906" s="2361" t="s">
        <v>793</v>
      </c>
      <c r="N906" s="2360" t="s">
        <v>483</v>
      </c>
      <c r="O906" s="2361" t="s">
        <v>794</v>
      </c>
      <c r="P906" s="2360" t="s">
        <v>480</v>
      </c>
      <c r="Q906" s="2423"/>
      <c r="R906" s="2426"/>
      <c r="S906" s="2426"/>
      <c r="T906" s="2427"/>
      <c r="U906" s="2372"/>
      <c r="V906" s="2372"/>
      <c r="W906" s="2442"/>
      <c r="X906" s="2373"/>
      <c r="Y906" s="2373"/>
      <c r="Z906" s="747"/>
      <c r="AA906" s="747"/>
      <c r="AB906" s="747"/>
      <c r="AC906" s="747"/>
      <c r="AD906" s="747"/>
      <c r="AE906" s="747"/>
      <c r="AF906" s="747"/>
      <c r="AG906" s="747"/>
      <c r="AH906" s="747"/>
      <c r="AI906" s="747"/>
      <c r="AJ906" s="747"/>
      <c r="AK906" s="747"/>
      <c r="AL906" s="747"/>
      <c r="AM906" s="747"/>
      <c r="AN906" s="747"/>
      <c r="AO906" s="747"/>
      <c r="AP906" s="747"/>
      <c r="AQ906" s="747"/>
      <c r="AR906" s="747"/>
    </row>
    <row r="907" spans="1:60">
      <c r="A907" s="2362"/>
      <c r="B907" s="649" t="s">
        <v>709</v>
      </c>
      <c r="C907" s="649" t="s">
        <v>927</v>
      </c>
      <c r="D907" s="54">
        <v>0.5</v>
      </c>
      <c r="E907" s="2374">
        <v>44433</v>
      </c>
      <c r="F907" s="649" t="s">
        <v>839</v>
      </c>
      <c r="G907" s="649" t="s">
        <v>839</v>
      </c>
      <c r="H907" s="68">
        <v>3.9099999999999993</v>
      </c>
      <c r="I907" s="655">
        <v>1.0811757348882205</v>
      </c>
      <c r="J907" s="2363">
        <f t="shared" si="89"/>
        <v>33.488337212427744</v>
      </c>
      <c r="K907" s="2365" t="e">
        <f>AVERAGE(G907:G908)</f>
        <v>#DIV/0!</v>
      </c>
      <c r="L907" s="2352" t="e">
        <f t="shared" si="81"/>
        <v>#DIV/0!</v>
      </c>
      <c r="M907" s="653">
        <f>AVERAGE(H907:H908)</f>
        <v>3.1352857142857138</v>
      </c>
      <c r="N907" s="2348">
        <f t="shared" si="90"/>
        <v>41.779480220762451</v>
      </c>
      <c r="O907" s="2363">
        <f>AVERAGE(J907:J908)</f>
        <v>29.548532834495067</v>
      </c>
      <c r="P907" s="2348">
        <f t="shared" si="91"/>
        <v>53.000520925911275</v>
      </c>
      <c r="Q907" s="2416"/>
      <c r="R907" s="2348"/>
      <c r="S907" s="2348"/>
      <c r="T907" s="2422"/>
      <c r="U907" s="1031"/>
      <c r="V907" s="1031"/>
      <c r="W907" s="1682"/>
      <c r="X907" s="649"/>
      <c r="Y907" s="649"/>
    </row>
    <row r="908" spans="1:60" ht="16.2" thickBot="1">
      <c r="A908" s="2375"/>
      <c r="B908" s="2376" t="s">
        <v>709</v>
      </c>
      <c r="C908" s="2376" t="s">
        <v>934</v>
      </c>
      <c r="D908" s="2377">
        <v>0.5</v>
      </c>
      <c r="E908" s="2378">
        <v>44433</v>
      </c>
      <c r="F908" s="2376" t="s">
        <v>839</v>
      </c>
      <c r="G908" s="2376" t="s">
        <v>839</v>
      </c>
      <c r="H908" s="2379">
        <v>2.3605714285714288</v>
      </c>
      <c r="I908" s="2380">
        <v>0.8267814443262862</v>
      </c>
      <c r="J908" s="2381">
        <f t="shared" si="89"/>
        <v>25.608728456562389</v>
      </c>
      <c r="K908" s="2382"/>
      <c r="L908" s="2383"/>
      <c r="M908" s="2376"/>
      <c r="N908" s="2384"/>
      <c r="O908" s="2376"/>
      <c r="P908" s="2384"/>
      <c r="Q908" s="2428"/>
      <c r="R908" s="2384"/>
      <c r="S908" s="2384"/>
      <c r="T908" s="2429"/>
      <c r="U908" s="1031"/>
      <c r="V908" s="1031"/>
      <c r="W908" s="1682"/>
      <c r="X908" s="649"/>
      <c r="Y908" s="649"/>
    </row>
    <row r="909" spans="1:60">
      <c r="A909" s="984" t="s">
        <v>935</v>
      </c>
      <c r="B909" s="815"/>
      <c r="C909" s="815"/>
      <c r="D909" s="815"/>
      <c r="E909" s="873"/>
      <c r="F909" s="815"/>
      <c r="G909" s="815"/>
      <c r="H909" s="815"/>
      <c r="I909" s="815"/>
      <c r="J909" s="875"/>
      <c r="K909" s="1286"/>
      <c r="L909" s="1313"/>
      <c r="M909" s="815"/>
      <c r="N909" s="1136"/>
      <c r="O909" s="815"/>
      <c r="P909" s="1136"/>
      <c r="Q909" s="2403"/>
      <c r="R909" s="1458"/>
      <c r="S909" s="1458"/>
      <c r="T909" s="2410"/>
      <c r="U909" s="1340"/>
      <c r="V909" s="1226"/>
      <c r="W909" s="2444"/>
      <c r="X909" s="747"/>
      <c r="Y909" s="747"/>
      <c r="Z909" s="747"/>
      <c r="AA909" s="747"/>
      <c r="AB909" s="747"/>
      <c r="AC909" s="747"/>
      <c r="AD909" s="747"/>
      <c r="AE909" s="747"/>
      <c r="AF909" s="747"/>
      <c r="AG909" s="747"/>
      <c r="AH909" s="747"/>
      <c r="AI909" s="747"/>
      <c r="AJ909" s="747"/>
      <c r="AK909" s="747"/>
      <c r="AL909" s="747"/>
      <c r="AM909" s="747"/>
      <c r="AN909" s="747"/>
      <c r="AO909" s="747"/>
      <c r="AP909" s="747"/>
      <c r="AQ909" s="747"/>
      <c r="AR909" s="747"/>
      <c r="AS909" s="747"/>
      <c r="AT909" s="747"/>
      <c r="AU909" s="747"/>
      <c r="AV909" s="747"/>
      <c r="AW909" s="747"/>
      <c r="AX909" s="747"/>
      <c r="AY909" s="747"/>
      <c r="AZ909" s="747"/>
      <c r="BA909" s="747"/>
      <c r="BB909" s="747"/>
      <c r="BC909" s="747"/>
      <c r="BD909" s="747"/>
      <c r="BE909" s="747"/>
      <c r="BF909" s="747"/>
      <c r="BG909" s="747"/>
      <c r="BH909" s="747"/>
    </row>
    <row r="910" spans="1:60" s="1257" customFormat="1" ht="43.2">
      <c r="A910" s="1260" t="s">
        <v>784</v>
      </c>
      <c r="B910" s="1257" t="s">
        <v>20</v>
      </c>
      <c r="C910" s="1257" t="s">
        <v>701</v>
      </c>
      <c r="D910" s="1257" t="s">
        <v>785</v>
      </c>
      <c r="E910" s="1257" t="s">
        <v>786</v>
      </c>
      <c r="F910" s="1257" t="s">
        <v>787</v>
      </c>
      <c r="G910" s="1257" t="s">
        <v>788</v>
      </c>
      <c r="H910" s="1257" t="s">
        <v>789</v>
      </c>
      <c r="I910" s="1257" t="s">
        <v>790</v>
      </c>
      <c r="J910" s="1257" t="s">
        <v>791</v>
      </c>
      <c r="K910" s="1267" t="s">
        <v>792</v>
      </c>
      <c r="L910" s="1305" t="s">
        <v>474</v>
      </c>
      <c r="M910" s="1252" t="s">
        <v>793</v>
      </c>
      <c r="N910" s="1305" t="s">
        <v>483</v>
      </c>
      <c r="O910" s="1252" t="s">
        <v>794</v>
      </c>
      <c r="P910" s="1305" t="s">
        <v>480</v>
      </c>
      <c r="Q910" s="2385" t="s">
        <v>795</v>
      </c>
      <c r="R910" s="2386" t="s">
        <v>796</v>
      </c>
      <c r="S910" s="2387" t="s">
        <v>797</v>
      </c>
      <c r="T910" s="2388" t="s">
        <v>798</v>
      </c>
      <c r="U910" s="2434"/>
      <c r="V910" s="2434"/>
      <c r="W910" s="2449"/>
      <c r="X910" s="1258" t="s">
        <v>784</v>
      </c>
      <c r="Y910" s="1258" t="s">
        <v>20</v>
      </c>
      <c r="Z910" s="1258" t="s">
        <v>701</v>
      </c>
      <c r="AA910" s="1258" t="s">
        <v>1005</v>
      </c>
      <c r="AB910" s="1257" t="s">
        <v>1006</v>
      </c>
      <c r="AC910" s="1259" t="s">
        <v>798</v>
      </c>
    </row>
    <row r="911" spans="1:60">
      <c r="A911" s="884" t="s">
        <v>80</v>
      </c>
      <c r="B911" t="s">
        <v>709</v>
      </c>
      <c r="C911" t="s">
        <v>747</v>
      </c>
      <c r="D911" s="173">
        <v>0.5</v>
      </c>
      <c r="E911" s="445">
        <v>42996</v>
      </c>
      <c r="F911" s="173">
        <v>11.4</v>
      </c>
      <c r="G911">
        <v>3.68</v>
      </c>
      <c r="H911" s="166">
        <v>2.313359746835443</v>
      </c>
      <c r="I911" s="1263">
        <v>0.49245572936346005</v>
      </c>
      <c r="J911">
        <v>15.253323761303811</v>
      </c>
      <c r="K911" s="1285">
        <v>3.68</v>
      </c>
      <c r="L911" s="1306">
        <v>41.202942337177113</v>
      </c>
      <c r="M911" s="882">
        <v>20.813199509493675</v>
      </c>
      <c r="N911" s="1306">
        <v>60.349123782120159</v>
      </c>
      <c r="O911" s="882">
        <v>28.312843442695524</v>
      </c>
      <c r="P911" s="1306">
        <v>52.384222397248486</v>
      </c>
      <c r="Q911" s="2389">
        <f t="shared" si="85"/>
        <v>51.312096172181924</v>
      </c>
      <c r="R911" s="1309">
        <f>AVERAGE(Q911:Q971)</f>
        <v>49.333874410351271</v>
      </c>
      <c r="S911" s="594" t="s">
        <v>374</v>
      </c>
      <c r="T911" s="2393" t="str">
        <f>IF(_xlfn.NUMBERVALUE(R911), IF(R911&lt;50, "Acceptable; Ongoing Protection is Required", "Unacceptable; Immediate Restoration is Required"), " ")</f>
        <v>Acceptable; Ongoing Protection is Required</v>
      </c>
    </row>
    <row r="912" spans="1:60">
      <c r="A912" s="884" t="s">
        <v>80</v>
      </c>
      <c r="B912" t="s">
        <v>709</v>
      </c>
      <c r="C912" t="s">
        <v>747</v>
      </c>
      <c r="D912" s="173">
        <v>1</v>
      </c>
      <c r="E912" s="445">
        <v>42996</v>
      </c>
      <c r="F912" s="173">
        <v>11.4</v>
      </c>
      <c r="G912">
        <v>3.68</v>
      </c>
      <c r="I912" s="108"/>
      <c r="J912" t="s">
        <v>803</v>
      </c>
      <c r="K912" s="483"/>
      <c r="L912" s="1309" t="s">
        <v>803</v>
      </c>
      <c r="M912" s="788"/>
      <c r="N912" s="1309" t="s">
        <v>803</v>
      </c>
      <c r="O912" s="788"/>
      <c r="P912" s="1309" t="s">
        <v>803</v>
      </c>
      <c r="Q912" s="2389"/>
      <c r="R912" s="1309"/>
      <c r="T912" s="2402" t="s">
        <v>803</v>
      </c>
    </row>
    <row r="913" spans="1:20">
      <c r="A913" s="884" t="s">
        <v>80</v>
      </c>
      <c r="B913" t="s">
        <v>709</v>
      </c>
      <c r="C913" t="s">
        <v>747</v>
      </c>
      <c r="D913" s="173">
        <v>2</v>
      </c>
      <c r="E913" s="445">
        <v>42996</v>
      </c>
      <c r="F913" s="173">
        <v>11.4</v>
      </c>
      <c r="G913">
        <v>3.68</v>
      </c>
      <c r="I913" s="108"/>
      <c r="J913" t="s">
        <v>803</v>
      </c>
      <c r="K913" s="483"/>
      <c r="L913" s="1314" t="s">
        <v>803</v>
      </c>
      <c r="M913" s="889"/>
      <c r="N913" s="1314" t="s">
        <v>803</v>
      </c>
      <c r="O913" s="889"/>
      <c r="P913" s="1314" t="s">
        <v>803</v>
      </c>
      <c r="Q913" s="2389"/>
      <c r="R913" s="1314"/>
      <c r="T913" s="2430" t="s">
        <v>803</v>
      </c>
    </row>
    <row r="914" spans="1:20">
      <c r="A914" s="884" t="s">
        <v>80</v>
      </c>
      <c r="B914" t="s">
        <v>709</v>
      </c>
      <c r="C914" t="s">
        <v>747</v>
      </c>
      <c r="D914" s="173">
        <v>3</v>
      </c>
      <c r="E914" s="445">
        <v>42996</v>
      </c>
      <c r="F914" s="173">
        <v>11.4</v>
      </c>
      <c r="G914">
        <v>3.68</v>
      </c>
      <c r="H914" s="166">
        <v>2.4396453797468367</v>
      </c>
      <c r="I914" s="1263">
        <v>0.49245572936346005</v>
      </c>
      <c r="J914">
        <v>15.253323761303811</v>
      </c>
      <c r="K914" s="483"/>
      <c r="L914" s="1309" t="s">
        <v>803</v>
      </c>
      <c r="M914" s="788"/>
      <c r="N914" s="1309" t="s">
        <v>803</v>
      </c>
      <c r="O914" s="788"/>
      <c r="P914" s="1309" t="s">
        <v>803</v>
      </c>
      <c r="Q914" s="2389"/>
      <c r="R914" s="1309"/>
      <c r="T914" s="2402" t="s">
        <v>803</v>
      </c>
    </row>
    <row r="915" spans="1:20">
      <c r="A915" s="884" t="s">
        <v>80</v>
      </c>
      <c r="B915" t="s">
        <v>709</v>
      </c>
      <c r="C915" t="s">
        <v>747</v>
      </c>
      <c r="D915" s="173">
        <v>4</v>
      </c>
      <c r="E915" s="445">
        <v>42996</v>
      </c>
      <c r="F915" s="173">
        <v>11.4</v>
      </c>
      <c r="G915">
        <v>3.68</v>
      </c>
      <c r="I915" s="108"/>
      <c r="J915" t="s">
        <v>803</v>
      </c>
      <c r="K915" s="483"/>
      <c r="L915" s="1309" t="s">
        <v>803</v>
      </c>
      <c r="M915" s="788"/>
      <c r="N915" s="1309" t="s">
        <v>803</v>
      </c>
      <c r="O915" s="788"/>
      <c r="P915" s="1309" t="s">
        <v>803</v>
      </c>
      <c r="Q915" s="2389"/>
      <c r="R915" s="1309"/>
      <c r="T915" s="2402" t="s">
        <v>803</v>
      </c>
    </row>
    <row r="916" spans="1:20">
      <c r="A916" s="884" t="s">
        <v>80</v>
      </c>
      <c r="B916" t="s">
        <v>709</v>
      </c>
      <c r="C916" t="s">
        <v>747</v>
      </c>
      <c r="D916" s="173">
        <v>5</v>
      </c>
      <c r="E916" s="445">
        <v>42996</v>
      </c>
      <c r="F916" s="173">
        <v>11.4</v>
      </c>
      <c r="G916">
        <v>3.68</v>
      </c>
      <c r="I916" s="108"/>
      <c r="J916" t="s">
        <v>803</v>
      </c>
      <c r="K916" s="483"/>
      <c r="L916" s="1309" t="s">
        <v>803</v>
      </c>
      <c r="M916" s="788"/>
      <c r="N916" s="1309" t="s">
        <v>803</v>
      </c>
      <c r="O916" s="788"/>
      <c r="P916" s="1309" t="s">
        <v>803</v>
      </c>
      <c r="Q916" s="2389"/>
      <c r="R916" s="1309"/>
      <c r="T916" s="2402" t="s">
        <v>803</v>
      </c>
    </row>
    <row r="917" spans="1:20">
      <c r="A917" s="884" t="s">
        <v>80</v>
      </c>
      <c r="B917" t="s">
        <v>709</v>
      </c>
      <c r="C917" t="s">
        <v>747</v>
      </c>
      <c r="D917" s="173">
        <v>6</v>
      </c>
      <c r="E917" s="445">
        <v>42996</v>
      </c>
      <c r="F917" s="173">
        <v>11.4</v>
      </c>
      <c r="G917">
        <v>3.68</v>
      </c>
      <c r="I917" s="108"/>
      <c r="J917" t="s">
        <v>803</v>
      </c>
      <c r="K917" s="483"/>
      <c r="L917" s="1309" t="s">
        <v>803</v>
      </c>
      <c r="M917" s="788"/>
      <c r="N917" s="1309" t="s">
        <v>803</v>
      </c>
      <c r="O917" s="788"/>
      <c r="P917" s="1309" t="s">
        <v>803</v>
      </c>
      <c r="Q917" s="2389"/>
      <c r="R917" s="1309"/>
      <c r="T917" s="2402" t="s">
        <v>803</v>
      </c>
    </row>
    <row r="918" spans="1:20">
      <c r="A918" s="884" t="s">
        <v>80</v>
      </c>
      <c r="B918" t="s">
        <v>709</v>
      </c>
      <c r="C918" t="s">
        <v>747</v>
      </c>
      <c r="D918" s="173">
        <v>7</v>
      </c>
      <c r="E918" s="445">
        <v>42996</v>
      </c>
      <c r="F918" s="173">
        <v>11.4</v>
      </c>
      <c r="G918">
        <v>3.68</v>
      </c>
      <c r="I918" s="108"/>
      <c r="J918" t="s">
        <v>803</v>
      </c>
      <c r="K918" s="483"/>
      <c r="L918" s="1309" t="s">
        <v>803</v>
      </c>
      <c r="M918" s="788"/>
      <c r="N918" s="1309" t="s">
        <v>803</v>
      </c>
      <c r="O918" s="788"/>
      <c r="P918" s="1309" t="s">
        <v>803</v>
      </c>
      <c r="Q918" s="2389"/>
      <c r="R918" s="1309"/>
      <c r="T918" s="2402" t="s">
        <v>803</v>
      </c>
    </row>
    <row r="919" spans="1:20">
      <c r="A919" s="884" t="s">
        <v>80</v>
      </c>
      <c r="B919" t="s">
        <v>709</v>
      </c>
      <c r="C919" t="s">
        <v>747</v>
      </c>
      <c r="D919" s="173">
        <v>8</v>
      </c>
      <c r="E919" s="445">
        <v>42996</v>
      </c>
      <c r="F919" s="173">
        <v>11.4</v>
      </c>
      <c r="G919">
        <v>3.68</v>
      </c>
      <c r="I919" s="108"/>
      <c r="J919" t="s">
        <v>803</v>
      </c>
      <c r="K919" s="483"/>
      <c r="L919" s="1309" t="s">
        <v>803</v>
      </c>
      <c r="M919" s="788"/>
      <c r="N919" s="1309" t="s">
        <v>803</v>
      </c>
      <c r="O919" s="788"/>
      <c r="P919" s="1309" t="s">
        <v>803</v>
      </c>
      <c r="Q919" s="2389"/>
      <c r="R919" s="1309"/>
      <c r="T919" s="2402" t="s">
        <v>803</v>
      </c>
    </row>
    <row r="920" spans="1:20">
      <c r="A920" s="884" t="s">
        <v>80</v>
      </c>
      <c r="B920" t="s">
        <v>709</v>
      </c>
      <c r="C920" t="s">
        <v>747</v>
      </c>
      <c r="D920" s="173">
        <v>9</v>
      </c>
      <c r="E920" s="445">
        <v>42996</v>
      </c>
      <c r="F920" s="173">
        <v>11.4</v>
      </c>
      <c r="G920">
        <v>3.68</v>
      </c>
      <c r="H920" s="166">
        <v>22.431384999999995</v>
      </c>
      <c r="I920" s="1263">
        <v>0.68590648770604246</v>
      </c>
      <c r="J920">
        <v>21.245267550206957</v>
      </c>
      <c r="K920" s="483"/>
      <c r="L920" s="1309" t="s">
        <v>803</v>
      </c>
      <c r="M920" s="788"/>
      <c r="N920" s="1309" t="s">
        <v>803</v>
      </c>
      <c r="O920" s="788"/>
      <c r="P920" s="1309" t="s">
        <v>803</v>
      </c>
      <c r="Q920" s="2389"/>
      <c r="R920" s="1309"/>
      <c r="T920" s="2402" t="s">
        <v>803</v>
      </c>
    </row>
    <row r="921" spans="1:20">
      <c r="A921" s="884" t="s">
        <v>80</v>
      </c>
      <c r="B921" t="s">
        <v>709</v>
      </c>
      <c r="C921" t="s">
        <v>747</v>
      </c>
      <c r="D921" s="173">
        <v>10.4</v>
      </c>
      <c r="E921" s="445">
        <v>42996</v>
      </c>
      <c r="F921" s="173">
        <v>11.4</v>
      </c>
      <c r="G921">
        <v>3.68</v>
      </c>
      <c r="H921" s="166">
        <v>56.068407911392427</v>
      </c>
      <c r="I921" s="1263">
        <v>1.985518780201702</v>
      </c>
      <c r="J921">
        <v>61.499458697967519</v>
      </c>
      <c r="K921" s="483"/>
      <c r="L921" s="1309" t="s">
        <v>803</v>
      </c>
      <c r="M921" s="788"/>
      <c r="N921" s="1309" t="s">
        <v>803</v>
      </c>
      <c r="O921" s="788"/>
      <c r="P921" s="1309" t="s">
        <v>803</v>
      </c>
      <c r="Q921" s="2389"/>
      <c r="R921" s="1309"/>
      <c r="T921" s="2402" t="s">
        <v>803</v>
      </c>
    </row>
    <row r="922" spans="1:20">
      <c r="A922" s="884"/>
      <c r="D922" s="173"/>
      <c r="E922" s="445"/>
      <c r="F922" s="173"/>
      <c r="H922" s="166"/>
      <c r="I922" s="1263"/>
      <c r="K922" s="483"/>
      <c r="L922" s="1309"/>
      <c r="M922" s="788"/>
      <c r="N922" s="1309"/>
      <c r="O922" s="788"/>
      <c r="P922" s="1309"/>
      <c r="Q922" s="2389"/>
      <c r="R922" s="1309"/>
      <c r="T922" s="2402"/>
    </row>
    <row r="923" spans="1:20">
      <c r="A923" s="884" t="s">
        <v>80</v>
      </c>
      <c r="B923" t="s">
        <v>368</v>
      </c>
      <c r="C923" s="27" t="s">
        <v>81</v>
      </c>
      <c r="D923" s="27">
        <v>0.5</v>
      </c>
      <c r="E923" s="47">
        <v>43342</v>
      </c>
      <c r="F923" s="27">
        <v>9.51</v>
      </c>
      <c r="G923" s="27">
        <v>3.59</v>
      </c>
      <c r="H923" s="27">
        <v>1.34</v>
      </c>
      <c r="I923" s="607">
        <v>0.4</v>
      </c>
      <c r="J923">
        <v>12.389600000000002</v>
      </c>
      <c r="K923" s="1285">
        <v>3.59</v>
      </c>
      <c r="L923" s="1306">
        <v>41.560161559516729</v>
      </c>
      <c r="M923" s="784">
        <v>8.7024999999999988</v>
      </c>
      <c r="N923" s="1306">
        <v>51.794744546718057</v>
      </c>
      <c r="O923" s="784">
        <v>17.422875000000001</v>
      </c>
      <c r="P923" s="1306">
        <v>45.379483011114594</v>
      </c>
      <c r="Q923" s="2389">
        <f t="shared" si="85"/>
        <v>46.244796372449791</v>
      </c>
      <c r="R923" s="1309"/>
      <c r="T923" s="2402" t="s">
        <v>803</v>
      </c>
    </row>
    <row r="924" spans="1:20">
      <c r="A924" s="884" t="s">
        <v>80</v>
      </c>
      <c r="B924" t="s">
        <v>368</v>
      </c>
      <c r="C924" s="27" t="s">
        <v>81</v>
      </c>
      <c r="D924" s="27">
        <v>1</v>
      </c>
      <c r="E924" s="47">
        <v>43342</v>
      </c>
      <c r="F924" s="27">
        <v>9.51</v>
      </c>
      <c r="G924" s="27">
        <v>3.59</v>
      </c>
      <c r="H924" s="27"/>
      <c r="I924" s="607"/>
      <c r="J924" t="s">
        <v>803</v>
      </c>
      <c r="K924" s="1285"/>
      <c r="L924" s="1306" t="s">
        <v>803</v>
      </c>
      <c r="M924" s="784"/>
      <c r="N924" s="1306" t="s">
        <v>803</v>
      </c>
      <c r="O924" s="784"/>
      <c r="P924" s="1306" t="s">
        <v>803</v>
      </c>
      <c r="Q924" s="2389"/>
      <c r="R924" s="1309"/>
      <c r="T924" s="2402" t="s">
        <v>803</v>
      </c>
    </row>
    <row r="925" spans="1:20">
      <c r="A925" s="884" t="s">
        <v>80</v>
      </c>
      <c r="B925" t="s">
        <v>368</v>
      </c>
      <c r="C925" s="27" t="s">
        <v>81</v>
      </c>
      <c r="D925" s="27">
        <v>2</v>
      </c>
      <c r="E925" s="47">
        <v>43342</v>
      </c>
      <c r="F925" s="27">
        <v>9.51</v>
      </c>
      <c r="G925" s="27">
        <v>3.59</v>
      </c>
      <c r="H925" s="27"/>
      <c r="I925" s="607"/>
      <c r="J925" t="s">
        <v>803</v>
      </c>
      <c r="K925" s="1285"/>
      <c r="L925" s="1306" t="s">
        <v>803</v>
      </c>
      <c r="M925" s="784"/>
      <c r="N925" s="1306" t="s">
        <v>803</v>
      </c>
      <c r="O925" s="784"/>
      <c r="P925" s="1306" t="s">
        <v>803</v>
      </c>
      <c r="Q925" s="2389"/>
      <c r="R925" s="1309"/>
      <c r="T925" s="2402" t="s">
        <v>803</v>
      </c>
    </row>
    <row r="926" spans="1:20">
      <c r="A926" s="884" t="s">
        <v>80</v>
      </c>
      <c r="B926" t="s">
        <v>368</v>
      </c>
      <c r="C926" s="27" t="s">
        <v>81</v>
      </c>
      <c r="D926" s="27">
        <v>3</v>
      </c>
      <c r="E926" s="47">
        <v>43342</v>
      </c>
      <c r="F926" s="27">
        <v>9.51</v>
      </c>
      <c r="G926" s="27">
        <v>3.59</v>
      </c>
      <c r="H926" s="27">
        <v>3.08</v>
      </c>
      <c r="I926" s="607">
        <v>0.57999999999999996</v>
      </c>
      <c r="J926">
        <v>17.964919999999999</v>
      </c>
      <c r="K926" s="1285"/>
      <c r="L926" s="1306" t="s">
        <v>803</v>
      </c>
      <c r="M926" s="784"/>
      <c r="N926" s="1306" t="s">
        <v>803</v>
      </c>
      <c r="O926" s="784"/>
      <c r="P926" s="1306" t="s">
        <v>803</v>
      </c>
      <c r="Q926" s="2389"/>
      <c r="R926" s="1309"/>
      <c r="T926" s="2402" t="s">
        <v>803</v>
      </c>
    </row>
    <row r="927" spans="1:20">
      <c r="A927" s="884" t="s">
        <v>80</v>
      </c>
      <c r="B927" t="s">
        <v>368</v>
      </c>
      <c r="C927" s="27" t="s">
        <v>81</v>
      </c>
      <c r="D927" s="27">
        <v>4</v>
      </c>
      <c r="E927" s="47">
        <v>43342</v>
      </c>
      <c r="F927" s="27">
        <v>9.51</v>
      </c>
      <c r="G927" s="27">
        <v>3.59</v>
      </c>
      <c r="H927" s="27"/>
      <c r="I927" s="607"/>
      <c r="J927" t="s">
        <v>803</v>
      </c>
      <c r="K927" s="1285"/>
      <c r="L927" s="1306" t="s">
        <v>803</v>
      </c>
      <c r="M927" s="784"/>
      <c r="N927" s="1306" t="s">
        <v>803</v>
      </c>
      <c r="O927" s="784"/>
      <c r="P927" s="1306" t="s">
        <v>803</v>
      </c>
      <c r="Q927" s="2389"/>
      <c r="R927" s="1309"/>
      <c r="T927" s="2402" t="s">
        <v>803</v>
      </c>
    </row>
    <row r="928" spans="1:20">
      <c r="A928" s="884" t="s">
        <v>80</v>
      </c>
      <c r="B928" t="s">
        <v>368</v>
      </c>
      <c r="C928" s="27" t="s">
        <v>81</v>
      </c>
      <c r="D928" s="27">
        <v>5</v>
      </c>
      <c r="E928" s="47">
        <v>43342</v>
      </c>
      <c r="F928" s="27">
        <v>9.51</v>
      </c>
      <c r="G928" s="27">
        <v>3.59</v>
      </c>
      <c r="H928" s="27"/>
      <c r="I928" s="607"/>
      <c r="J928" t="s">
        <v>803</v>
      </c>
      <c r="K928" s="1285"/>
      <c r="L928" s="1306" t="s">
        <v>803</v>
      </c>
      <c r="M928" s="784"/>
      <c r="N928" s="1306" t="s">
        <v>803</v>
      </c>
      <c r="O928" s="784"/>
      <c r="P928" s="1306" t="s">
        <v>803</v>
      </c>
      <c r="Q928" s="2389"/>
      <c r="R928" s="1309"/>
      <c r="T928" s="2402" t="s">
        <v>803</v>
      </c>
    </row>
    <row r="929" spans="1:20">
      <c r="A929" s="884" t="s">
        <v>80</v>
      </c>
      <c r="B929" t="s">
        <v>368</v>
      </c>
      <c r="C929" s="27" t="s">
        <v>81</v>
      </c>
      <c r="D929" s="27">
        <v>6</v>
      </c>
      <c r="E929" s="47">
        <v>43342</v>
      </c>
      <c r="F929" s="27">
        <v>9.51</v>
      </c>
      <c r="G929" s="27">
        <v>3.59</v>
      </c>
      <c r="H929" s="27">
        <v>24.38</v>
      </c>
      <c r="I929" s="607">
        <v>0.51</v>
      </c>
      <c r="J929">
        <v>15.79674</v>
      </c>
      <c r="K929" s="1285"/>
      <c r="L929" s="1306" t="s">
        <v>803</v>
      </c>
      <c r="M929" s="784"/>
      <c r="N929" s="1306" t="s">
        <v>803</v>
      </c>
      <c r="O929" s="784"/>
      <c r="P929" s="1306" t="s">
        <v>803</v>
      </c>
      <c r="Q929" s="2389"/>
      <c r="R929" s="1309"/>
      <c r="T929" s="2402" t="s">
        <v>803</v>
      </c>
    </row>
    <row r="930" spans="1:20">
      <c r="A930" s="884" t="s">
        <v>80</v>
      </c>
      <c r="B930" t="s">
        <v>368</v>
      </c>
      <c r="C930" s="27" t="s">
        <v>81</v>
      </c>
      <c r="D930" s="27">
        <v>7</v>
      </c>
      <c r="E930" s="47">
        <v>43342</v>
      </c>
      <c r="F930" s="27">
        <v>9.51</v>
      </c>
      <c r="G930" s="27">
        <v>3.59</v>
      </c>
      <c r="H930" s="27"/>
      <c r="I930" s="607"/>
      <c r="J930" t="s">
        <v>803</v>
      </c>
      <c r="K930" s="1285"/>
      <c r="L930" s="1306" t="s">
        <v>803</v>
      </c>
      <c r="M930" s="784"/>
      <c r="N930" s="1306" t="s">
        <v>803</v>
      </c>
      <c r="O930" s="784"/>
      <c r="P930" s="1306" t="s">
        <v>803</v>
      </c>
      <c r="Q930" s="2389"/>
      <c r="R930" s="1309"/>
      <c r="T930" s="2402" t="s">
        <v>803</v>
      </c>
    </row>
    <row r="931" spans="1:20">
      <c r="A931" s="884" t="s">
        <v>80</v>
      </c>
      <c r="B931" t="s">
        <v>368</v>
      </c>
      <c r="C931" s="27" t="s">
        <v>81</v>
      </c>
      <c r="D931" s="27">
        <v>8</v>
      </c>
      <c r="E931" s="47">
        <v>43342</v>
      </c>
      <c r="F931" s="27">
        <v>9.51</v>
      </c>
      <c r="G931" s="27">
        <v>3.59</v>
      </c>
      <c r="H931" s="27"/>
      <c r="I931" s="607"/>
      <c r="J931" t="s">
        <v>803</v>
      </c>
      <c r="K931" s="1285"/>
      <c r="L931" s="1306" t="s">
        <v>803</v>
      </c>
      <c r="M931" s="784"/>
      <c r="N931" s="1306" t="s">
        <v>803</v>
      </c>
      <c r="O931" s="784"/>
      <c r="P931" s="1306" t="s">
        <v>803</v>
      </c>
      <c r="Q931" s="2389"/>
      <c r="R931" s="1309"/>
      <c r="T931" s="2402" t="s">
        <v>803</v>
      </c>
    </row>
    <row r="932" spans="1:20">
      <c r="A932" s="884" t="s">
        <v>80</v>
      </c>
      <c r="B932" t="s">
        <v>368</v>
      </c>
      <c r="C932" s="27" t="s">
        <v>81</v>
      </c>
      <c r="D932" s="27">
        <v>9</v>
      </c>
      <c r="E932" s="47">
        <v>43342</v>
      </c>
      <c r="F932" s="27">
        <v>9.51</v>
      </c>
      <c r="G932" s="27">
        <v>3.59</v>
      </c>
      <c r="H932" s="27">
        <v>6.01</v>
      </c>
      <c r="I932" s="607">
        <v>0.76</v>
      </c>
      <c r="J932">
        <v>23.540240000000001</v>
      </c>
      <c r="K932" s="1285"/>
      <c r="L932" s="1308" t="s">
        <v>803</v>
      </c>
      <c r="M932" s="800"/>
      <c r="N932" s="1308" t="s">
        <v>803</v>
      </c>
      <c r="O932" s="800"/>
      <c r="P932" s="1308" t="s">
        <v>803</v>
      </c>
      <c r="Q932" s="2389"/>
      <c r="R932" s="1310"/>
      <c r="T932" s="2391" t="s">
        <v>803</v>
      </c>
    </row>
    <row r="933" spans="1:20">
      <c r="A933" s="884"/>
      <c r="C933" s="27"/>
      <c r="D933" s="27"/>
      <c r="E933" s="27"/>
      <c r="F933" s="47"/>
      <c r="G933" s="173"/>
      <c r="H933" s="173"/>
      <c r="I933" s="27"/>
      <c r="J933" s="27"/>
      <c r="K933" s="528"/>
      <c r="L933" s="1106"/>
      <c r="M933" s="607"/>
      <c r="O933" s="592"/>
      <c r="P933" s="593"/>
      <c r="Q933" s="2389"/>
      <c r="S933" s="2392"/>
      <c r="T933" s="2393"/>
    </row>
    <row r="934" spans="1:20" ht="31.2">
      <c r="A934" s="976" t="s">
        <v>804</v>
      </c>
      <c r="B934" s="591" t="s">
        <v>20</v>
      </c>
      <c r="C934" s="591" t="s">
        <v>701</v>
      </c>
      <c r="D934" s="946" t="s">
        <v>805</v>
      </c>
      <c r="E934" s="947" t="s">
        <v>786</v>
      </c>
      <c r="F934" s="946" t="s">
        <v>806</v>
      </c>
      <c r="G934" s="946" t="s">
        <v>807</v>
      </c>
      <c r="H934" s="591" t="s">
        <v>808</v>
      </c>
      <c r="I934" s="371" t="s">
        <v>809</v>
      </c>
      <c r="J934" t="s">
        <v>878</v>
      </c>
      <c r="K934" s="1267" t="s">
        <v>792</v>
      </c>
      <c r="L934" s="1305" t="s">
        <v>474</v>
      </c>
      <c r="M934" s="1252" t="s">
        <v>793</v>
      </c>
      <c r="N934" s="1305" t="s">
        <v>483</v>
      </c>
      <c r="O934" s="1252" t="s">
        <v>794</v>
      </c>
      <c r="P934" s="1305" t="s">
        <v>480</v>
      </c>
      <c r="Q934" s="2394"/>
      <c r="T934" s="2393"/>
    </row>
    <row r="935" spans="1:20">
      <c r="A935" s="108">
        <v>67</v>
      </c>
      <c r="B935" t="s">
        <v>709</v>
      </c>
      <c r="C935" t="s">
        <v>935</v>
      </c>
      <c r="D935" s="18">
        <v>0.5</v>
      </c>
      <c r="E935" s="55">
        <v>43705</v>
      </c>
      <c r="F935" s="165">
        <v>10.44</v>
      </c>
      <c r="G935" s="166">
        <v>4.18</v>
      </c>
      <c r="H935" s="24">
        <v>2.0928272151898737</v>
      </c>
      <c r="I935" s="24">
        <v>0.50423903524667213</v>
      </c>
      <c r="J935">
        <f t="shared" ref="J935:J971" si="92">IF(AND(I935&gt;0),  I935*30.974," ")</f>
        <v>15.618299877730422</v>
      </c>
      <c r="K935" s="745">
        <f>AVERAGE(G935:G945)</f>
        <v>4.18</v>
      </c>
      <c r="L935" s="594">
        <f t="shared" ref="L935:L961" si="93">10*(6-(LN(K935)/LN(2)))</f>
        <v>39.364970576938418</v>
      </c>
      <c r="M935" s="166">
        <f>AVERAGE(H935:H945)</f>
        <v>27.518542341772154</v>
      </c>
      <c r="N935" s="594">
        <f t="shared" ref="N935:N961" si="94">10*(6-((2.04-0.68*LN(M935))/LN(2)))</f>
        <v>63.088879767780128</v>
      </c>
      <c r="O935">
        <f>AVERAGE(J935:J945)</f>
        <v>126.08181735418577</v>
      </c>
      <c r="P935" s="594">
        <f t="shared" ref="P935:P961" si="95">10*(6-(LN(48/O935)/LN(2)))</f>
        <v>73.932539242410726</v>
      </c>
      <c r="Q935" s="2389">
        <f t="shared" ref="Q935:Q987" si="96">AVERAGE(L935,N935,P935)</f>
        <v>58.79546319570975</v>
      </c>
      <c r="T935" s="2393"/>
    </row>
    <row r="936" spans="1:20">
      <c r="A936" s="108"/>
      <c r="B936" t="s">
        <v>709</v>
      </c>
      <c r="C936" t="s">
        <v>935</v>
      </c>
      <c r="D936" s="18">
        <v>1</v>
      </c>
      <c r="E936" s="55">
        <v>43705</v>
      </c>
      <c r="F936" s="165"/>
      <c r="G936" s="166"/>
      <c r="H936" s="27" t="s">
        <v>811</v>
      </c>
      <c r="I936" s="27" t="s">
        <v>811</v>
      </c>
      <c r="K936" s="483"/>
      <c r="Q936" s="2389"/>
      <c r="T936" s="2393"/>
    </row>
    <row r="937" spans="1:20">
      <c r="A937" s="108"/>
      <c r="B937" t="s">
        <v>709</v>
      </c>
      <c r="C937" t="s">
        <v>935</v>
      </c>
      <c r="D937" s="18">
        <v>2</v>
      </c>
      <c r="E937" s="55">
        <v>43705</v>
      </c>
      <c r="F937" s="165"/>
      <c r="G937" s="166"/>
      <c r="H937" s="27" t="s">
        <v>811</v>
      </c>
      <c r="I937" s="27" t="s">
        <v>811</v>
      </c>
      <c r="K937" s="483"/>
      <c r="Q937" s="2389"/>
      <c r="T937" s="2393"/>
    </row>
    <row r="938" spans="1:20">
      <c r="A938" s="108"/>
      <c r="B938" t="s">
        <v>709</v>
      </c>
      <c r="C938" t="s">
        <v>935</v>
      </c>
      <c r="D938" s="18">
        <v>3</v>
      </c>
      <c r="E938" s="55">
        <v>43705</v>
      </c>
      <c r="F938" s="165"/>
      <c r="G938" s="166"/>
      <c r="H938" s="24">
        <v>2.1099115189873419</v>
      </c>
      <c r="I938" s="24">
        <v>0.54302665334257005</v>
      </c>
      <c r="J938">
        <f t="shared" si="92"/>
        <v>16.819707560632764</v>
      </c>
      <c r="K938" s="483"/>
      <c r="Q938" s="2389"/>
      <c r="T938" s="2393"/>
    </row>
    <row r="939" spans="1:20">
      <c r="A939" s="108"/>
      <c r="B939" t="s">
        <v>709</v>
      </c>
      <c r="C939" t="s">
        <v>935</v>
      </c>
      <c r="D939" s="18">
        <v>4</v>
      </c>
      <c r="E939" s="55">
        <v>43705</v>
      </c>
      <c r="F939" s="165"/>
      <c r="G939" s="166"/>
      <c r="H939" s="27" t="s">
        <v>811</v>
      </c>
      <c r="I939" s="27" t="s">
        <v>811</v>
      </c>
      <c r="K939" s="483"/>
      <c r="Q939" s="2389"/>
      <c r="T939" s="2393"/>
    </row>
    <row r="940" spans="1:20">
      <c r="A940" s="108"/>
      <c r="B940" t="s">
        <v>709</v>
      </c>
      <c r="C940" t="s">
        <v>935</v>
      </c>
      <c r="D940" s="18">
        <v>5</v>
      </c>
      <c r="E940" s="55">
        <v>43705</v>
      </c>
      <c r="F940" s="165"/>
      <c r="G940" s="166"/>
      <c r="H940" s="27" t="s">
        <v>811</v>
      </c>
      <c r="I940" s="27" t="s">
        <v>811</v>
      </c>
      <c r="K940" s="483"/>
      <c r="Q940" s="2389"/>
      <c r="T940" s="2393"/>
    </row>
    <row r="941" spans="1:20">
      <c r="A941" s="108"/>
      <c r="B941" t="s">
        <v>709</v>
      </c>
      <c r="C941" t="s">
        <v>935</v>
      </c>
      <c r="D941" s="18">
        <v>6</v>
      </c>
      <c r="E941" s="55">
        <v>43705</v>
      </c>
      <c r="F941" s="165"/>
      <c r="G941" s="166"/>
      <c r="H941" s="27" t="s">
        <v>811</v>
      </c>
      <c r="I941" s="27" t="s">
        <v>811</v>
      </c>
      <c r="K941" s="483"/>
      <c r="Q941" s="2389"/>
      <c r="T941" s="2393"/>
    </row>
    <row r="942" spans="1:20">
      <c r="A942" s="108"/>
      <c r="B942" t="s">
        <v>709</v>
      </c>
      <c r="C942" t="s">
        <v>935</v>
      </c>
      <c r="D942" s="18">
        <v>7</v>
      </c>
      <c r="E942" s="55">
        <v>43705</v>
      </c>
      <c r="F942" s="165"/>
      <c r="G942" s="166"/>
      <c r="H942" s="27" t="s">
        <v>811</v>
      </c>
      <c r="I942" s="27" t="s">
        <v>811</v>
      </c>
      <c r="K942" s="483"/>
      <c r="Q942" s="2389"/>
      <c r="T942" s="2393"/>
    </row>
    <row r="943" spans="1:20">
      <c r="A943" s="108"/>
      <c r="B943" t="s">
        <v>709</v>
      </c>
      <c r="C943" t="s">
        <v>935</v>
      </c>
      <c r="D943" s="18">
        <v>8</v>
      </c>
      <c r="E943" s="55">
        <v>43705</v>
      </c>
      <c r="F943" s="165"/>
      <c r="G943" s="166"/>
      <c r="H943" s="27" t="s">
        <v>811</v>
      </c>
      <c r="I943" s="27" t="s">
        <v>811</v>
      </c>
      <c r="K943" s="483"/>
      <c r="Q943" s="2389"/>
      <c r="T943" s="2393"/>
    </row>
    <row r="944" spans="1:20">
      <c r="A944" s="108"/>
      <c r="B944" t="s">
        <v>709</v>
      </c>
      <c r="C944" t="s">
        <v>935</v>
      </c>
      <c r="D944" s="18">
        <v>9</v>
      </c>
      <c r="E944" s="55">
        <v>43705</v>
      </c>
      <c r="F944" s="165"/>
      <c r="G944" s="166"/>
      <c r="H944" s="24">
        <v>21.338295443037989</v>
      </c>
      <c r="I944" s="24">
        <v>1.3330239440649887</v>
      </c>
      <c r="J944">
        <f t="shared" si="92"/>
        <v>41.289083643468963</v>
      </c>
      <c r="K944" s="483"/>
      <c r="Q944" s="2389"/>
      <c r="T944" s="2393"/>
    </row>
    <row r="945" spans="1:44">
      <c r="A945" s="108"/>
      <c r="B945" t="s">
        <v>709</v>
      </c>
      <c r="C945" t="s">
        <v>935</v>
      </c>
      <c r="D945" s="18">
        <v>10</v>
      </c>
      <c r="E945" s="55">
        <v>43705</v>
      </c>
      <c r="F945" s="165"/>
      <c r="G945" s="166"/>
      <c r="H945" s="24">
        <v>84.533135189873406</v>
      </c>
      <c r="I945" s="24">
        <v>13.901988065309968</v>
      </c>
      <c r="J945">
        <f t="shared" si="92"/>
        <v>430.60017833491094</v>
      </c>
      <c r="K945" s="483"/>
      <c r="Q945" s="2389"/>
      <c r="T945" s="2393"/>
    </row>
    <row r="946" spans="1:44">
      <c r="A946" s="108"/>
      <c r="D946" s="18"/>
      <c r="E946" s="55"/>
      <c r="H946" s="165"/>
      <c r="I946" s="166"/>
      <c r="J946" t="str">
        <f t="shared" si="92"/>
        <v xml:space="preserve"> </v>
      </c>
      <c r="K946" s="483"/>
      <c r="Q946" s="2389"/>
      <c r="R946" s="1112"/>
      <c r="S946" s="1112"/>
      <c r="T946" s="2396"/>
      <c r="U946" s="1011"/>
      <c r="V946" s="1229"/>
    </row>
    <row r="947" spans="1:44" ht="31.2">
      <c r="B947" s="976" t="s">
        <v>20</v>
      </c>
      <c r="C947" s="591" t="s">
        <v>701</v>
      </c>
      <c r="D947" s="946" t="s">
        <v>805</v>
      </c>
      <c r="E947" s="947" t="s">
        <v>786</v>
      </c>
      <c r="F947" s="946" t="s">
        <v>806</v>
      </c>
      <c r="G947" s="946" t="s">
        <v>807</v>
      </c>
      <c r="H947" s="591" t="s">
        <v>808</v>
      </c>
      <c r="I947" s="371" t="s">
        <v>809</v>
      </c>
      <c r="J947" t="s">
        <v>810</v>
      </c>
      <c r="K947" s="1267" t="s">
        <v>792</v>
      </c>
      <c r="L947" s="1305" t="s">
        <v>474</v>
      </c>
      <c r="M947" s="1252" t="s">
        <v>793</v>
      </c>
      <c r="N947" s="1305" t="s">
        <v>483</v>
      </c>
      <c r="O947" s="1252" t="s">
        <v>794</v>
      </c>
      <c r="P947" s="1305" t="s">
        <v>480</v>
      </c>
      <c r="Q947" s="2394"/>
      <c r="T947" s="2393"/>
    </row>
    <row r="948" spans="1:44">
      <c r="B948" s="108" t="s">
        <v>709</v>
      </c>
      <c r="C948" t="s">
        <v>935</v>
      </c>
      <c r="D948">
        <v>0.5</v>
      </c>
      <c r="E948" s="55">
        <v>44069</v>
      </c>
      <c r="F948">
        <v>10.199999999999999</v>
      </c>
      <c r="G948">
        <v>3.25</v>
      </c>
      <c r="H948" s="371">
        <v>0.30240000000000006</v>
      </c>
      <c r="I948" s="24">
        <v>0.57996686269057462</v>
      </c>
      <c r="J948">
        <f t="shared" si="92"/>
        <v>17.963893604977859</v>
      </c>
      <c r="K948" s="483">
        <f>AVERAGE(G948:G958)</f>
        <v>3.25</v>
      </c>
      <c r="L948" s="594">
        <f t="shared" si="93"/>
        <v>42.995602818589077</v>
      </c>
      <c r="M948" s="166">
        <f>AVERAGE(H948:H958)</f>
        <v>2.3510666666666671</v>
      </c>
      <c r="N948" s="594">
        <f t="shared" si="94"/>
        <v>38.955566215809576</v>
      </c>
      <c r="O948">
        <f>AVERAGE(J948:J958)</f>
        <v>43.610888849164454</v>
      </c>
      <c r="P948" s="594">
        <f t="shared" si="95"/>
        <v>58.616539889703539</v>
      </c>
      <c r="Q948" s="2389">
        <f t="shared" si="96"/>
        <v>46.855902974700733</v>
      </c>
      <c r="T948" s="2393"/>
    </row>
    <row r="949" spans="1:44">
      <c r="B949" s="108" t="s">
        <v>709</v>
      </c>
      <c r="C949" t="s">
        <v>935</v>
      </c>
      <c r="D949">
        <v>1</v>
      </c>
      <c r="E949" s="55">
        <v>44069</v>
      </c>
      <c r="H949" s="24" t="s">
        <v>811</v>
      </c>
      <c r="I949" s="24" t="s">
        <v>811</v>
      </c>
      <c r="K949" s="483"/>
      <c r="Q949" s="2389"/>
      <c r="T949" s="2393"/>
    </row>
    <row r="950" spans="1:44">
      <c r="B950" s="108" t="s">
        <v>709</v>
      </c>
      <c r="C950" t="s">
        <v>935</v>
      </c>
      <c r="D950">
        <v>2</v>
      </c>
      <c r="E950" s="55">
        <v>44069</v>
      </c>
      <c r="H950" s="24" t="s">
        <v>811</v>
      </c>
      <c r="I950" s="24" t="s">
        <v>811</v>
      </c>
      <c r="K950" s="483"/>
      <c r="Q950" s="2389"/>
      <c r="T950" s="2393"/>
    </row>
    <row r="951" spans="1:44">
      <c r="B951" s="108" t="s">
        <v>709</v>
      </c>
      <c r="C951" t="s">
        <v>935</v>
      </c>
      <c r="D951">
        <v>3</v>
      </c>
      <c r="E951" s="55">
        <v>44069</v>
      </c>
      <c r="H951" s="371">
        <v>0.66639999999999999</v>
      </c>
      <c r="I951" s="24">
        <v>0.6186313202032796</v>
      </c>
      <c r="J951">
        <f t="shared" si="92"/>
        <v>19.161486511976381</v>
      </c>
      <c r="K951" s="483"/>
      <c r="Q951" s="2389"/>
      <c r="T951" s="2393"/>
    </row>
    <row r="952" spans="1:44">
      <c r="B952" s="108" t="s">
        <v>709</v>
      </c>
      <c r="C952" t="s">
        <v>935</v>
      </c>
      <c r="D952">
        <v>4</v>
      </c>
      <c r="E952" s="55">
        <v>44069</v>
      </c>
      <c r="H952" s="24" t="s">
        <v>811</v>
      </c>
      <c r="I952" s="24" t="s">
        <v>811</v>
      </c>
      <c r="K952" s="483"/>
      <c r="Q952" s="2389"/>
      <c r="T952" s="2393"/>
    </row>
    <row r="953" spans="1:44">
      <c r="B953" s="108" t="s">
        <v>709</v>
      </c>
      <c r="C953" t="s">
        <v>935</v>
      </c>
      <c r="D953">
        <v>5</v>
      </c>
      <c r="E953" s="55">
        <v>44069</v>
      </c>
      <c r="H953" s="24" t="s">
        <v>811</v>
      </c>
      <c r="I953" s="24" t="s">
        <v>811</v>
      </c>
      <c r="K953" s="483"/>
      <c r="Q953" s="2389"/>
      <c r="T953" s="2393"/>
    </row>
    <row r="954" spans="1:44">
      <c r="B954" s="108" t="s">
        <v>709</v>
      </c>
      <c r="C954" t="s">
        <v>935</v>
      </c>
      <c r="D954">
        <v>6</v>
      </c>
      <c r="E954" s="55">
        <v>44069</v>
      </c>
      <c r="H954" s="24" t="s">
        <v>811</v>
      </c>
      <c r="I954" s="24" t="s">
        <v>811</v>
      </c>
      <c r="K954" s="483"/>
      <c r="Q954" s="2389"/>
      <c r="T954" s="2393"/>
    </row>
    <row r="955" spans="1:44">
      <c r="B955" s="108" t="s">
        <v>709</v>
      </c>
      <c r="C955" t="s">
        <v>935</v>
      </c>
      <c r="D955">
        <v>7</v>
      </c>
      <c r="E955" s="55">
        <v>44069</v>
      </c>
      <c r="H955" s="24" t="s">
        <v>811</v>
      </c>
      <c r="I955" s="24" t="s">
        <v>811</v>
      </c>
      <c r="K955" s="483"/>
      <c r="Q955" s="2389"/>
      <c r="T955" s="2393"/>
    </row>
    <row r="956" spans="1:44">
      <c r="B956" s="108" t="s">
        <v>709</v>
      </c>
      <c r="C956" t="s">
        <v>935</v>
      </c>
      <c r="D956">
        <v>8</v>
      </c>
      <c r="E956" s="55">
        <v>44069</v>
      </c>
      <c r="H956" s="24" t="s">
        <v>811</v>
      </c>
      <c r="I956" s="24" t="s">
        <v>811</v>
      </c>
      <c r="K956" s="483"/>
      <c r="Q956" s="2389"/>
      <c r="T956" s="2393"/>
    </row>
    <row r="957" spans="1:44">
      <c r="B957" s="108" t="s">
        <v>709</v>
      </c>
      <c r="C957" t="s">
        <v>935</v>
      </c>
      <c r="D957">
        <v>9</v>
      </c>
      <c r="E957" s="55">
        <v>44069</v>
      </c>
      <c r="H957" s="371">
        <v>2.3296000000000001</v>
      </c>
      <c r="I957" s="24">
        <v>1.3081977560421723</v>
      </c>
      <c r="J957">
        <f t="shared" si="92"/>
        <v>40.520117295650245</v>
      </c>
      <c r="K957" s="483"/>
      <c r="Q957" s="2389"/>
      <c r="T957" s="2393"/>
    </row>
    <row r="958" spans="1:44">
      <c r="B958" s="108" t="s">
        <v>709</v>
      </c>
      <c r="C958" t="s">
        <v>935</v>
      </c>
      <c r="D958">
        <v>9.75</v>
      </c>
      <c r="E958" s="55">
        <v>44069</v>
      </c>
      <c r="H958" s="371">
        <v>6.1058666666666692</v>
      </c>
      <c r="I958" s="24">
        <v>3.1251390838785222</v>
      </c>
      <c r="J958">
        <f t="shared" si="92"/>
        <v>96.798057984053344</v>
      </c>
      <c r="K958" s="483"/>
      <c r="Q958" s="2389"/>
      <c r="T958" s="2393"/>
    </row>
    <row r="959" spans="1:44">
      <c r="A959" s="976"/>
      <c r="B959" s="591"/>
      <c r="C959" s="946"/>
      <c r="D959" s="947"/>
      <c r="E959" s="591"/>
      <c r="F959" s="946"/>
      <c r="G959" s="946"/>
      <c r="H959" s="946"/>
      <c r="I959" s="948"/>
      <c r="J959" t="str">
        <f t="shared" si="92"/>
        <v xml:space="preserve"> </v>
      </c>
      <c r="K959" s="1279"/>
      <c r="M959" s="946"/>
      <c r="O959" s="591"/>
      <c r="Q959" s="2389"/>
      <c r="R959" s="1106"/>
      <c r="S959" s="1112"/>
      <c r="T959" s="2396"/>
      <c r="U959" s="2432"/>
    </row>
    <row r="960" spans="1:44" ht="31.2">
      <c r="A960" s="983" t="s">
        <v>804</v>
      </c>
      <c r="B960" s="815" t="s">
        <v>20</v>
      </c>
      <c r="C960" s="815" t="s">
        <v>701</v>
      </c>
      <c r="D960" s="815" t="s">
        <v>805</v>
      </c>
      <c r="E960" s="873" t="s">
        <v>786</v>
      </c>
      <c r="F960" s="815" t="s">
        <v>806</v>
      </c>
      <c r="G960" s="815" t="s">
        <v>807</v>
      </c>
      <c r="H960" s="815" t="s">
        <v>808</v>
      </c>
      <c r="I960" s="878" t="s">
        <v>809</v>
      </c>
      <c r="J960" t="s">
        <v>810</v>
      </c>
      <c r="K960" s="1267" t="s">
        <v>792</v>
      </c>
      <c r="L960" s="1305" t="s">
        <v>474</v>
      </c>
      <c r="M960" s="1252" t="s">
        <v>793</v>
      </c>
      <c r="N960" s="1305" t="s">
        <v>483</v>
      </c>
      <c r="O960" s="1252" t="s">
        <v>794</v>
      </c>
      <c r="P960" s="1305" t="s">
        <v>480</v>
      </c>
      <c r="Q960" s="2394"/>
      <c r="R960" s="2397"/>
      <c r="S960" s="2397"/>
      <c r="T960" s="2398"/>
      <c r="U960" s="1226"/>
      <c r="V960" s="1226"/>
      <c r="W960" s="2444"/>
      <c r="X960" s="747"/>
      <c r="Y960" s="747"/>
      <c r="Z960" s="747"/>
      <c r="AA960" s="747"/>
      <c r="AB960" s="747"/>
      <c r="AC960" s="747"/>
      <c r="AD960" s="747"/>
      <c r="AE960" s="747"/>
      <c r="AF960" s="747"/>
      <c r="AG960" s="747"/>
      <c r="AH960" s="747"/>
      <c r="AI960" s="747"/>
      <c r="AJ960" s="747"/>
      <c r="AK960" s="747"/>
      <c r="AL960" s="747"/>
      <c r="AM960" s="747"/>
      <c r="AN960" s="747"/>
      <c r="AO960" s="747"/>
      <c r="AP960" s="747"/>
      <c r="AQ960" s="747"/>
      <c r="AR960" s="747"/>
    </row>
    <row r="961" spans="1:60">
      <c r="A961" s="108"/>
      <c r="B961" t="s">
        <v>709</v>
      </c>
      <c r="C961" t="s">
        <v>935</v>
      </c>
      <c r="D961" s="27">
        <v>1</v>
      </c>
      <c r="E961" s="133">
        <v>44431</v>
      </c>
      <c r="H961" s="24" t="s">
        <v>811</v>
      </c>
      <c r="I961" s="71" t="s">
        <v>811</v>
      </c>
      <c r="K961" s="483">
        <f>AVERAGE(G961:G971)</f>
        <v>5.2</v>
      </c>
      <c r="L961" s="594">
        <f t="shared" si="93"/>
        <v>36.214883767462702</v>
      </c>
      <c r="M961" s="166">
        <f>AVERAGE(H961:H971)</f>
        <v>6.1548095238095257</v>
      </c>
      <c r="N961" s="594">
        <f t="shared" si="94"/>
        <v>48.396677790761643</v>
      </c>
      <c r="O961">
        <f>AVERAGE(J961:J971)</f>
        <v>17.903135155542611</v>
      </c>
      <c r="P961" s="594">
        <f t="shared" si="95"/>
        <v>45.771778451918024</v>
      </c>
      <c r="Q961" s="2389">
        <f t="shared" si="96"/>
        <v>43.461113336714128</v>
      </c>
      <c r="T961" s="2393"/>
    </row>
    <row r="962" spans="1:60">
      <c r="A962" s="108"/>
      <c r="B962" t="s">
        <v>709</v>
      </c>
      <c r="C962" t="s">
        <v>935</v>
      </c>
      <c r="D962" s="27">
        <v>2</v>
      </c>
      <c r="E962" s="133">
        <v>44431</v>
      </c>
      <c r="H962" s="24" t="s">
        <v>811</v>
      </c>
      <c r="I962" s="71" t="s">
        <v>811</v>
      </c>
      <c r="K962" s="483"/>
      <c r="Q962" s="2389"/>
      <c r="T962" s="2393"/>
    </row>
    <row r="963" spans="1:60">
      <c r="A963" s="108"/>
      <c r="B963" t="s">
        <v>709</v>
      </c>
      <c r="C963" t="s">
        <v>935</v>
      </c>
      <c r="D963" s="27">
        <v>3</v>
      </c>
      <c r="E963" s="133">
        <v>44431</v>
      </c>
      <c r="H963" s="24">
        <v>1.0329523809523811</v>
      </c>
      <c r="I963" s="71">
        <v>0.35202135774218146</v>
      </c>
      <c r="J963">
        <f t="shared" si="92"/>
        <v>10.903509534706329</v>
      </c>
      <c r="K963" s="483"/>
      <c r="Q963" s="2389"/>
      <c r="T963" s="2393"/>
    </row>
    <row r="964" spans="1:60">
      <c r="A964" s="108"/>
      <c r="B964" t="s">
        <v>709</v>
      </c>
      <c r="C964" t="s">
        <v>935</v>
      </c>
      <c r="D964" s="27">
        <v>4</v>
      </c>
      <c r="E964" s="133">
        <v>44431</v>
      </c>
      <c r="H964" s="24" t="s">
        <v>811</v>
      </c>
      <c r="I964" s="71" t="s">
        <v>811</v>
      </c>
      <c r="K964" s="483"/>
      <c r="Q964" s="2389"/>
      <c r="T964" s="2393"/>
    </row>
    <row r="965" spans="1:60">
      <c r="A965" s="108"/>
      <c r="B965" t="s">
        <v>709</v>
      </c>
      <c r="C965" t="s">
        <v>935</v>
      </c>
      <c r="D965" s="27">
        <v>5</v>
      </c>
      <c r="E965" s="133">
        <v>44431</v>
      </c>
      <c r="H965" s="24" t="s">
        <v>811</v>
      </c>
      <c r="I965" s="71" t="s">
        <v>811</v>
      </c>
      <c r="K965" s="483"/>
      <c r="Q965" s="2389"/>
      <c r="T965" s="2393"/>
    </row>
    <row r="966" spans="1:60">
      <c r="A966" s="108"/>
      <c r="B966" t="s">
        <v>709</v>
      </c>
      <c r="C966" t="s">
        <v>935</v>
      </c>
      <c r="D966" s="27">
        <v>6</v>
      </c>
      <c r="E966" s="133">
        <v>44431</v>
      </c>
      <c r="H966" s="24" t="s">
        <v>811</v>
      </c>
      <c r="I966" s="71" t="s">
        <v>811</v>
      </c>
      <c r="K966" s="483"/>
      <c r="Q966" s="2389"/>
      <c r="T966" s="2393"/>
    </row>
    <row r="967" spans="1:60">
      <c r="A967" s="108"/>
      <c r="B967" t="s">
        <v>709</v>
      </c>
      <c r="C967" t="s">
        <v>935</v>
      </c>
      <c r="D967" s="27">
        <v>7</v>
      </c>
      <c r="E967" s="133">
        <v>44431</v>
      </c>
      <c r="H967" s="24" t="s">
        <v>811</v>
      </c>
      <c r="I967" s="71" t="s">
        <v>811</v>
      </c>
      <c r="K967" s="483"/>
      <c r="Q967" s="2389"/>
      <c r="T967" s="2393"/>
    </row>
    <row r="968" spans="1:60">
      <c r="A968" s="108"/>
      <c r="B968" t="s">
        <v>709</v>
      </c>
      <c r="C968" t="s">
        <v>935</v>
      </c>
      <c r="D968" s="27">
        <v>8</v>
      </c>
      <c r="E968" s="133">
        <v>44431</v>
      </c>
      <c r="H968" s="24" t="s">
        <v>811</v>
      </c>
      <c r="I968" s="71" t="s">
        <v>811</v>
      </c>
      <c r="K968" s="483"/>
      <c r="Q968" s="2389"/>
      <c r="T968" s="2393"/>
    </row>
    <row r="969" spans="1:60">
      <c r="A969" s="108"/>
      <c r="B969" t="s">
        <v>709</v>
      </c>
      <c r="C969" t="s">
        <v>935</v>
      </c>
      <c r="D969" s="27">
        <v>9</v>
      </c>
      <c r="E969" s="133">
        <v>44431</v>
      </c>
      <c r="H969" s="24">
        <v>16.672952380952388</v>
      </c>
      <c r="I969" s="71">
        <v>0.89038001696676983</v>
      </c>
      <c r="J969">
        <f t="shared" si="92"/>
        <v>27.57863064552873</v>
      </c>
      <c r="K969" s="483"/>
      <c r="Q969" s="2389"/>
      <c r="T969" s="2393"/>
    </row>
    <row r="970" spans="1:60">
      <c r="A970" s="108"/>
      <c r="B970" t="s">
        <v>709</v>
      </c>
      <c r="C970" t="s">
        <v>935</v>
      </c>
      <c r="D970" s="27" t="s">
        <v>817</v>
      </c>
      <c r="E970" s="133">
        <v>44431</v>
      </c>
      <c r="F970">
        <v>9.24</v>
      </c>
      <c r="G970">
        <v>5.2</v>
      </c>
      <c r="H970" s="24">
        <v>0.91961904761904767</v>
      </c>
      <c r="I970" s="51">
        <v>0.36557697980637716</v>
      </c>
      <c r="J970">
        <f t="shared" si="92"/>
        <v>11.323381372522727</v>
      </c>
      <c r="K970" s="483"/>
      <c r="Q970" s="2389"/>
      <c r="T970" s="2393"/>
    </row>
    <row r="971" spans="1:60" ht="16.2" thickBot="1">
      <c r="A971" s="1291"/>
      <c r="B971" s="809" t="s">
        <v>709</v>
      </c>
      <c r="C971" s="809" t="s">
        <v>936</v>
      </c>
      <c r="D971" s="1292" t="s">
        <v>814</v>
      </c>
      <c r="E971" s="1293">
        <v>44431</v>
      </c>
      <c r="F971" s="809"/>
      <c r="G971" s="809"/>
      <c r="H971" s="1294">
        <v>5.9937142857142884</v>
      </c>
      <c r="I971" s="1295">
        <v>0.70404271548436292</v>
      </c>
      <c r="J971" s="809">
        <f t="shared" si="92"/>
        <v>21.807019069412657</v>
      </c>
      <c r="K971" s="1323"/>
      <c r="L971" s="1320"/>
      <c r="M971" s="809"/>
      <c r="N971" s="1320"/>
      <c r="O971" s="809"/>
      <c r="P971" s="1320"/>
      <c r="Q971" s="2399"/>
      <c r="R971" s="1320"/>
      <c r="S971" s="1320"/>
      <c r="T971" s="2400"/>
    </row>
    <row r="972" spans="1:60" ht="31.2">
      <c r="A972" s="984" t="s">
        <v>937</v>
      </c>
      <c r="B972" s="815"/>
      <c r="C972" s="815"/>
      <c r="D972" s="815"/>
      <c r="E972" s="873"/>
      <c r="F972" s="815"/>
      <c r="G972" s="815"/>
      <c r="H972" s="815"/>
      <c r="I972" s="815"/>
      <c r="J972" s="875"/>
      <c r="K972" s="1286"/>
      <c r="L972" s="1313"/>
      <c r="M972" s="815"/>
      <c r="N972" s="1136"/>
      <c r="O972" s="815"/>
      <c r="P972" s="1136"/>
      <c r="Q972" s="2403"/>
      <c r="R972" s="1458"/>
      <c r="S972" s="1458"/>
      <c r="T972" s="2410"/>
      <c r="U972" s="1340"/>
      <c r="V972" s="1226"/>
      <c r="W972" s="2444"/>
      <c r="X972" s="747"/>
      <c r="Y972" s="747"/>
      <c r="Z972" s="747"/>
      <c r="AA972" s="747"/>
      <c r="AB972" s="747"/>
      <c r="AC972" s="747"/>
      <c r="AD972" s="747"/>
      <c r="AE972" s="747"/>
      <c r="AF972" s="747"/>
      <c r="AG972" s="747"/>
      <c r="AH972" s="747"/>
      <c r="AI972" s="747"/>
      <c r="AJ972" s="747"/>
      <c r="AK972" s="747"/>
      <c r="AL972" s="747"/>
      <c r="AM972" s="747"/>
      <c r="AN972" s="747"/>
      <c r="AO972" s="747"/>
      <c r="AP972" s="747"/>
      <c r="AQ972" s="747"/>
      <c r="AR972" s="747"/>
      <c r="AS972" s="747"/>
      <c r="AT972" s="747"/>
      <c r="AU972" s="747"/>
      <c r="AV972" s="747"/>
      <c r="AW972" s="747"/>
      <c r="AX972" s="747"/>
      <c r="AY972" s="747"/>
      <c r="AZ972" s="747"/>
      <c r="BA972" s="747"/>
      <c r="BB972" s="747"/>
      <c r="BC972" s="747"/>
      <c r="BD972" s="747"/>
      <c r="BE972" s="747"/>
      <c r="BF972" s="747"/>
      <c r="BG972" s="747"/>
      <c r="BH972" s="747"/>
    </row>
    <row r="973" spans="1:60" s="1257" customFormat="1" ht="43.2">
      <c r="A973" s="1260" t="s">
        <v>784</v>
      </c>
      <c r="B973" s="1257" t="s">
        <v>20</v>
      </c>
      <c r="C973" s="1257" t="s">
        <v>701</v>
      </c>
      <c r="D973" s="1257" t="s">
        <v>785</v>
      </c>
      <c r="E973" s="1257" t="s">
        <v>786</v>
      </c>
      <c r="F973" s="1257" t="s">
        <v>787</v>
      </c>
      <c r="G973" s="1257" t="s">
        <v>788</v>
      </c>
      <c r="H973" s="1257" t="s">
        <v>789</v>
      </c>
      <c r="I973" s="1257" t="s">
        <v>790</v>
      </c>
      <c r="J973" s="1257" t="s">
        <v>791</v>
      </c>
      <c r="K973" s="1267" t="s">
        <v>792</v>
      </c>
      <c r="L973" s="1305" t="s">
        <v>474</v>
      </c>
      <c r="M973" s="1252" t="s">
        <v>793</v>
      </c>
      <c r="N973" s="1305" t="s">
        <v>483</v>
      </c>
      <c r="O973" s="1252" t="s">
        <v>794</v>
      </c>
      <c r="P973" s="1305" t="s">
        <v>480</v>
      </c>
      <c r="Q973" s="2385" t="s">
        <v>795</v>
      </c>
      <c r="R973" s="2386" t="s">
        <v>796</v>
      </c>
      <c r="S973" s="2387" t="s">
        <v>797</v>
      </c>
      <c r="T973" s="2388" t="s">
        <v>798</v>
      </c>
      <c r="U973" s="2434"/>
      <c r="V973" s="2434"/>
      <c r="W973" s="2449"/>
      <c r="X973" s="1258" t="s">
        <v>784</v>
      </c>
      <c r="Y973" s="1258" t="s">
        <v>20</v>
      </c>
      <c r="Z973" s="1258" t="s">
        <v>701</v>
      </c>
      <c r="AA973" s="1258" t="s">
        <v>1005</v>
      </c>
      <c r="AB973" s="1257" t="s">
        <v>1006</v>
      </c>
      <c r="AC973" s="1259" t="s">
        <v>798</v>
      </c>
    </row>
    <row r="974" spans="1:60">
      <c r="A974" s="884" t="s">
        <v>938</v>
      </c>
      <c r="B974" t="s">
        <v>368</v>
      </c>
      <c r="C974" s="27" t="s">
        <v>107</v>
      </c>
      <c r="D974" s="27">
        <v>0.5</v>
      </c>
      <c r="E974" s="47">
        <v>43339</v>
      </c>
      <c r="F974" s="27">
        <v>1</v>
      </c>
      <c r="G974" s="27">
        <v>0.46</v>
      </c>
      <c r="H974" s="27">
        <v>1.05</v>
      </c>
      <c r="I974" s="607">
        <v>0.36</v>
      </c>
      <c r="J974">
        <v>11.150639999999999</v>
      </c>
      <c r="K974" s="1285">
        <v>0.46</v>
      </c>
      <c r="L974" s="1306">
        <v>71.20294233717712</v>
      </c>
      <c r="M974" s="784">
        <v>1.62</v>
      </c>
      <c r="N974" s="1306">
        <v>35.301779095012471</v>
      </c>
      <c r="O974" s="784">
        <v>13.9383</v>
      </c>
      <c r="P974" s="1306">
        <v>42.16020206224097</v>
      </c>
      <c r="Q974" s="2389">
        <f t="shared" si="96"/>
        <v>49.55497449814353</v>
      </c>
      <c r="R974" s="1309">
        <f>AVERAGE(Q974:Q988)</f>
        <v>49.212621294119479</v>
      </c>
      <c r="S974" s="594" t="s">
        <v>45</v>
      </c>
      <c r="T974" s="2393" t="str">
        <f>IF(_xlfn.NUMBERVALUE(R974), IF(R974&lt;50, "Acceptable; Ongoing Protection is Required", "Unacceptable; Immediate Restoration is Required"), " ")</f>
        <v>Acceptable; Ongoing Protection is Required</v>
      </c>
    </row>
    <row r="975" spans="1:60">
      <c r="A975" s="884" t="s">
        <v>938</v>
      </c>
      <c r="B975" t="s">
        <v>368</v>
      </c>
      <c r="C975" s="27" t="s">
        <v>107</v>
      </c>
      <c r="D975" s="27">
        <v>0.75</v>
      </c>
      <c r="E975" s="47">
        <v>43339</v>
      </c>
      <c r="F975" s="27">
        <v>1</v>
      </c>
      <c r="G975" s="27">
        <v>0.46</v>
      </c>
      <c r="H975" s="27">
        <v>2.19</v>
      </c>
      <c r="I975" s="607">
        <v>0.54</v>
      </c>
      <c r="J975">
        <v>16.725960000000001</v>
      </c>
      <c r="K975" s="1285"/>
      <c r="L975" s="1308" t="s">
        <v>803</v>
      </c>
      <c r="M975" s="800"/>
      <c r="N975" s="1308" t="s">
        <v>803</v>
      </c>
      <c r="O975" s="800"/>
      <c r="P975" s="1308" t="s">
        <v>803</v>
      </c>
      <c r="Q975" s="2389"/>
      <c r="R975" s="1310"/>
      <c r="T975" s="2391" t="s">
        <v>803</v>
      </c>
    </row>
    <row r="976" spans="1:60">
      <c r="A976" s="884"/>
      <c r="C976" s="27"/>
      <c r="D976" s="27"/>
      <c r="E976" s="27"/>
      <c r="F976" s="47"/>
      <c r="G976" s="173"/>
      <c r="H976" s="173"/>
      <c r="I976" s="27"/>
      <c r="J976" s="27"/>
      <c r="K976" s="528"/>
      <c r="L976" s="1106"/>
      <c r="M976" s="607"/>
      <c r="O976" s="592"/>
      <c r="P976" s="593"/>
      <c r="Q976" s="2389"/>
      <c r="S976" s="2392"/>
      <c r="T976" s="2393"/>
    </row>
    <row r="977" spans="1:60" ht="31.2">
      <c r="A977" s="976" t="s">
        <v>804</v>
      </c>
      <c r="B977" s="591" t="s">
        <v>20</v>
      </c>
      <c r="C977" s="591" t="s">
        <v>701</v>
      </c>
      <c r="D977" s="946" t="s">
        <v>805</v>
      </c>
      <c r="E977" s="947" t="s">
        <v>786</v>
      </c>
      <c r="F977" s="946" t="s">
        <v>806</v>
      </c>
      <c r="G977" s="946" t="s">
        <v>807</v>
      </c>
      <c r="H977" s="591" t="s">
        <v>808</v>
      </c>
      <c r="I977" s="371" t="s">
        <v>809</v>
      </c>
      <c r="J977" t="s">
        <v>878</v>
      </c>
      <c r="K977" s="1267" t="s">
        <v>792</v>
      </c>
      <c r="L977" s="1305" t="s">
        <v>474</v>
      </c>
      <c r="M977" s="1252" t="s">
        <v>793</v>
      </c>
      <c r="N977" s="1305" t="s">
        <v>483</v>
      </c>
      <c r="O977" s="1252" t="s">
        <v>794</v>
      </c>
      <c r="P977" s="1305" t="s">
        <v>480</v>
      </c>
      <c r="Q977" s="2394"/>
      <c r="T977" s="2393"/>
    </row>
    <row r="978" spans="1:60">
      <c r="A978" s="108">
        <v>136</v>
      </c>
      <c r="B978" t="s">
        <v>709</v>
      </c>
      <c r="C978" t="s">
        <v>940</v>
      </c>
      <c r="D978" s="18">
        <v>0.15</v>
      </c>
      <c r="E978" s="55">
        <v>43724</v>
      </c>
      <c r="F978" s="165">
        <v>0.96</v>
      </c>
      <c r="G978" s="166">
        <v>0.96</v>
      </c>
      <c r="H978" s="24">
        <v>1.6400931645569625</v>
      </c>
      <c r="I978" s="24">
        <v>0.36285533296381339</v>
      </c>
      <c r="J978">
        <f t="shared" ref="J978:J988" si="97">IF(AND(I978&gt;0),  I978*30.974," ")</f>
        <v>11.239081083221157</v>
      </c>
      <c r="K978" s="745">
        <f>AVERAGE(G978:G980)</f>
        <v>0.96</v>
      </c>
      <c r="L978" s="594">
        <f t="shared" ref="L978:L987" si="98">10*(6-(LN(K978)/LN(2)))</f>
        <v>60.588936890535685</v>
      </c>
      <c r="M978" s="166">
        <f>AVERAGE(H978:H980)</f>
        <v>1.5945350210970468</v>
      </c>
      <c r="N978" s="594">
        <f t="shared" ref="N978:N987" si="99">10*(6-((2.04-0.68*LN(M978))/LN(2)))</f>
        <v>35.146344498036299</v>
      </c>
      <c r="O978">
        <f>AVERAGE(J978:J980)</f>
        <v>11.239081083221157</v>
      </c>
      <c r="P978" s="594">
        <f t="shared" ref="P978:P987" si="100">10*(6-(LN(48/O978)/LN(2)))</f>
        <v>39.054896785796529</v>
      </c>
      <c r="Q978" s="2389">
        <f t="shared" si="96"/>
        <v>44.930059391456176</v>
      </c>
      <c r="T978" s="2393"/>
    </row>
    <row r="979" spans="1:60">
      <c r="A979" s="108"/>
      <c r="B979" t="s">
        <v>709</v>
      </c>
      <c r="C979" t="s">
        <v>940</v>
      </c>
      <c r="D979" s="18">
        <v>0.5</v>
      </c>
      <c r="E979" s="55">
        <v>43724</v>
      </c>
      <c r="F979" s="165"/>
      <c r="G979" s="166"/>
      <c r="H979" s="27" t="s">
        <v>811</v>
      </c>
      <c r="I979" s="27" t="s">
        <v>811</v>
      </c>
      <c r="K979" s="483"/>
      <c r="Q979" s="2389"/>
      <c r="T979" s="2393"/>
    </row>
    <row r="980" spans="1:60">
      <c r="A980" s="108"/>
      <c r="B980" t="s">
        <v>709</v>
      </c>
      <c r="C980" t="s">
        <v>940</v>
      </c>
      <c r="D980" s="18" t="s">
        <v>814</v>
      </c>
      <c r="E980" s="55">
        <v>43724</v>
      </c>
      <c r="F980" s="165"/>
      <c r="G980" s="166"/>
      <c r="H980" s="24">
        <v>1.5489768776371313</v>
      </c>
      <c r="I980" s="24">
        <v>0.36285533296381339</v>
      </c>
      <c r="J980">
        <f t="shared" si="97"/>
        <v>11.239081083221157</v>
      </c>
      <c r="K980" s="483"/>
      <c r="Q980" s="2389"/>
      <c r="T980" s="2393"/>
    </row>
    <row r="981" spans="1:60">
      <c r="A981" s="108"/>
      <c r="D981" s="18"/>
      <c r="E981" s="55"/>
      <c r="H981" s="165"/>
      <c r="I981" s="166"/>
      <c r="J981" t="str">
        <f t="shared" si="97"/>
        <v xml:space="preserve"> </v>
      </c>
      <c r="K981" s="483"/>
      <c r="Q981" s="2389"/>
      <c r="R981" s="1112"/>
      <c r="S981" s="1112"/>
      <c r="T981" s="2396"/>
      <c r="U981" s="1011"/>
      <c r="V981" s="1229"/>
    </row>
    <row r="982" spans="1:60" ht="31.2">
      <c r="B982" s="976" t="s">
        <v>20</v>
      </c>
      <c r="C982" s="591" t="s">
        <v>701</v>
      </c>
      <c r="D982" s="946" t="s">
        <v>805</v>
      </c>
      <c r="E982" s="947" t="s">
        <v>786</v>
      </c>
      <c r="F982" s="946" t="s">
        <v>806</v>
      </c>
      <c r="G982" s="946" t="s">
        <v>807</v>
      </c>
      <c r="H982" s="591" t="s">
        <v>808</v>
      </c>
      <c r="I982" s="371" t="s">
        <v>809</v>
      </c>
      <c r="J982" t="s">
        <v>810</v>
      </c>
      <c r="K982" s="1267" t="s">
        <v>792</v>
      </c>
      <c r="L982" s="1305" t="s">
        <v>474</v>
      </c>
      <c r="M982" s="1252" t="s">
        <v>793</v>
      </c>
      <c r="N982" s="1305" t="s">
        <v>483</v>
      </c>
      <c r="O982" s="1252" t="s">
        <v>794</v>
      </c>
      <c r="P982" s="1305" t="s">
        <v>480</v>
      </c>
      <c r="Q982" s="2394"/>
      <c r="T982" s="2393"/>
    </row>
    <row r="983" spans="1:60">
      <c r="B983" s="108" t="s">
        <v>709</v>
      </c>
      <c r="C983" t="s">
        <v>940</v>
      </c>
      <c r="D983">
        <v>0.5</v>
      </c>
      <c r="E983" s="55">
        <v>44083</v>
      </c>
      <c r="F983">
        <v>0.89</v>
      </c>
      <c r="G983">
        <v>0.89</v>
      </c>
      <c r="H983" s="371">
        <v>2.177777777777778</v>
      </c>
      <c r="I983" s="24">
        <v>0.6186313202032796</v>
      </c>
      <c r="J983">
        <f t="shared" si="97"/>
        <v>19.161486511976381</v>
      </c>
      <c r="K983" s="483">
        <f>AVERAGE(G983:G984)</f>
        <v>0.89</v>
      </c>
      <c r="L983" s="594">
        <f t="shared" si="98"/>
        <v>61.681227588083267</v>
      </c>
      <c r="M983" s="166">
        <f>AVERAGE(H983:H984)</f>
        <v>3.6711111111111117</v>
      </c>
      <c r="N983" s="594">
        <f t="shared" si="99"/>
        <v>43.327295271241525</v>
      </c>
      <c r="O983">
        <f>AVERAGE(J983:J984)</f>
        <v>19.161486511976381</v>
      </c>
      <c r="P983" s="594">
        <f t="shared" si="100"/>
        <v>46.751750811415533</v>
      </c>
      <c r="Q983" s="2389">
        <f t="shared" si="96"/>
        <v>50.58675789024678</v>
      </c>
      <c r="T983" s="2393"/>
    </row>
    <row r="984" spans="1:60">
      <c r="B984" s="108" t="s">
        <v>709</v>
      </c>
      <c r="C984" t="s">
        <v>940</v>
      </c>
      <c r="D984">
        <v>0.75</v>
      </c>
      <c r="E984" s="55">
        <v>44083</v>
      </c>
      <c r="H984" s="371">
        <v>5.1644444444444453</v>
      </c>
      <c r="I984" s="24">
        <v>0.6186313202032796</v>
      </c>
      <c r="J984">
        <f t="shared" si="97"/>
        <v>19.161486511976381</v>
      </c>
      <c r="K984" s="483"/>
      <c r="Q984" s="2389"/>
      <c r="T984" s="2393"/>
    </row>
    <row r="985" spans="1:60">
      <c r="A985" s="976"/>
      <c r="B985" s="591"/>
      <c r="C985" s="946"/>
      <c r="D985" s="947"/>
      <c r="E985" s="591"/>
      <c r="F985" s="946"/>
      <c r="G985" s="946"/>
      <c r="H985" s="946"/>
      <c r="I985" s="948"/>
      <c r="J985" t="str">
        <f t="shared" si="97"/>
        <v xml:space="preserve"> </v>
      </c>
      <c r="K985" s="1279"/>
      <c r="M985" s="946"/>
      <c r="O985" s="591"/>
      <c r="Q985" s="2389"/>
      <c r="R985" s="1106"/>
      <c r="S985" s="1112"/>
      <c r="T985" s="2396"/>
      <c r="U985" s="2432"/>
    </row>
    <row r="986" spans="1:60" ht="31.2">
      <c r="A986" s="983" t="s">
        <v>804</v>
      </c>
      <c r="B986" s="815" t="s">
        <v>20</v>
      </c>
      <c r="C986" s="815" t="s">
        <v>701</v>
      </c>
      <c r="D986" s="815" t="s">
        <v>805</v>
      </c>
      <c r="E986" s="873" t="s">
        <v>786</v>
      </c>
      <c r="F986" s="815" t="s">
        <v>806</v>
      </c>
      <c r="G986" s="815" t="s">
        <v>807</v>
      </c>
      <c r="H986" s="815" t="s">
        <v>808</v>
      </c>
      <c r="I986" s="878" t="s">
        <v>809</v>
      </c>
      <c r="J986" t="s">
        <v>810</v>
      </c>
      <c r="K986" s="1267" t="s">
        <v>792</v>
      </c>
      <c r="L986" s="1305" t="s">
        <v>474</v>
      </c>
      <c r="M986" s="1252" t="s">
        <v>793</v>
      </c>
      <c r="N986" s="1305" t="s">
        <v>483</v>
      </c>
      <c r="O986" s="1252" t="s">
        <v>794</v>
      </c>
      <c r="P986" s="1305" t="s">
        <v>480</v>
      </c>
      <c r="Q986" s="2394"/>
      <c r="R986" s="2397"/>
      <c r="S986" s="2397"/>
      <c r="T986" s="2398"/>
      <c r="U986" s="1226"/>
      <c r="V986" s="1226"/>
      <c r="W986" s="2444"/>
      <c r="X986" s="747"/>
      <c r="Y986" s="747"/>
      <c r="Z986" s="747"/>
      <c r="AA986" s="747"/>
      <c r="AB986" s="747"/>
      <c r="AC986" s="747"/>
      <c r="AD986" s="747"/>
      <c r="AE986" s="747"/>
      <c r="AF986" s="747"/>
      <c r="AG986" s="747"/>
      <c r="AH986" s="747"/>
      <c r="AI986" s="747"/>
      <c r="AJ986" s="747"/>
      <c r="AK986" s="747"/>
      <c r="AL986" s="747"/>
      <c r="AM986" s="747"/>
      <c r="AN986" s="747"/>
      <c r="AO986" s="747"/>
      <c r="AP986" s="747"/>
    </row>
    <row r="987" spans="1:60">
      <c r="A987" s="108">
        <v>35</v>
      </c>
      <c r="B987" t="s">
        <v>709</v>
      </c>
      <c r="C987" t="s">
        <v>941</v>
      </c>
      <c r="D987" s="27">
        <v>0.5</v>
      </c>
      <c r="E987" s="133">
        <v>44434</v>
      </c>
      <c r="F987">
        <v>0.8</v>
      </c>
      <c r="G987">
        <v>0.8</v>
      </c>
      <c r="H987" s="371">
        <v>6.3821373015873002</v>
      </c>
      <c r="I987" s="71">
        <v>0.76679762683031427</v>
      </c>
      <c r="J987">
        <f t="shared" si="97"/>
        <v>23.750789693442155</v>
      </c>
      <c r="K987" s="483">
        <f>AVERAGE(G987:G988)</f>
        <v>0.8</v>
      </c>
      <c r="L987" s="594">
        <f t="shared" si="98"/>
        <v>63.219280948873624</v>
      </c>
      <c r="M987" s="166">
        <f>AVERAGE(H987:H988)</f>
        <v>4.9756706349206343</v>
      </c>
      <c r="N987" s="594">
        <f t="shared" si="99"/>
        <v>46.31027989288809</v>
      </c>
      <c r="O987">
        <f>AVERAGE(J987:J988)</f>
        <v>17.946298846721078</v>
      </c>
      <c r="P987" s="594">
        <f t="shared" si="100"/>
        <v>45.806519348132603</v>
      </c>
      <c r="Q987" s="2389">
        <f t="shared" si="96"/>
        <v>51.778693396631439</v>
      </c>
      <c r="T987" s="2393"/>
    </row>
    <row r="988" spans="1:60" ht="16.2" thickBot="1">
      <c r="A988" s="1291">
        <v>35</v>
      </c>
      <c r="B988" s="809" t="s">
        <v>709</v>
      </c>
      <c r="C988" s="809" t="s">
        <v>941</v>
      </c>
      <c r="D988" s="1292">
        <v>0.5</v>
      </c>
      <c r="E988" s="1293">
        <v>44434</v>
      </c>
      <c r="F988" s="809"/>
      <c r="G988" s="809"/>
      <c r="H988" s="1294">
        <v>3.5692039682539676</v>
      </c>
      <c r="I988" s="1295">
        <v>0.39200000000000007</v>
      </c>
      <c r="J988" s="809">
        <f t="shared" si="97"/>
        <v>12.141808000000003</v>
      </c>
      <c r="K988" s="1327" t="s">
        <v>942</v>
      </c>
      <c r="L988" s="1320"/>
      <c r="M988" s="809"/>
      <c r="N988" s="1320"/>
      <c r="O988" s="809"/>
      <c r="P988" s="1320"/>
      <c r="Q988" s="2399"/>
      <c r="R988" s="1320"/>
      <c r="S988" s="1320"/>
      <c r="T988" s="2400"/>
    </row>
    <row r="989" spans="1:60" ht="31.2">
      <c r="A989" s="984" t="s">
        <v>756</v>
      </c>
      <c r="B989" s="815"/>
      <c r="C989" s="815"/>
      <c r="D989" s="815"/>
      <c r="E989" s="873"/>
      <c r="F989" s="815"/>
      <c r="G989" s="815"/>
      <c r="H989" s="815"/>
      <c r="I989" s="815"/>
      <c r="J989" s="875"/>
      <c r="K989" s="1286"/>
      <c r="L989" s="1313"/>
      <c r="M989" s="815"/>
      <c r="N989" s="1136"/>
      <c r="O989" s="815"/>
      <c r="P989" s="1136"/>
      <c r="Q989" s="2403"/>
      <c r="R989" s="1458"/>
      <c r="S989" s="1458"/>
      <c r="T989" s="2410"/>
      <c r="U989" s="1340"/>
      <c r="V989" s="1226"/>
      <c r="W989" s="2444"/>
      <c r="X989" s="747"/>
      <c r="Y989" s="747"/>
      <c r="Z989" s="747"/>
      <c r="AA989" s="747"/>
      <c r="AB989" s="747"/>
      <c r="AC989" s="747"/>
      <c r="AD989" s="747"/>
      <c r="AE989" s="747"/>
      <c r="AF989" s="747"/>
      <c r="AG989" s="747"/>
      <c r="AH989" s="747"/>
      <c r="AI989" s="747"/>
      <c r="AJ989" s="747"/>
      <c r="AK989" s="747"/>
      <c r="AL989" s="747"/>
      <c r="AM989" s="747"/>
      <c r="AN989" s="747"/>
      <c r="AO989" s="747"/>
      <c r="AP989" s="747"/>
      <c r="AQ989" s="747"/>
      <c r="AR989" s="747"/>
      <c r="AS989" s="747"/>
      <c r="AT989" s="747"/>
      <c r="AU989" s="747"/>
      <c r="AV989" s="747"/>
      <c r="AW989" s="747"/>
      <c r="AX989" s="747"/>
      <c r="AY989" s="747"/>
      <c r="AZ989" s="747"/>
      <c r="BA989" s="747"/>
      <c r="BB989" s="747"/>
      <c r="BC989" s="747"/>
      <c r="BD989" s="747"/>
      <c r="BE989" s="747"/>
      <c r="BF989" s="747"/>
      <c r="BG989" s="747"/>
      <c r="BH989" s="747"/>
    </row>
    <row r="990" spans="1:60" s="1257" customFormat="1" ht="43.2">
      <c r="A990" s="1260" t="s">
        <v>784</v>
      </c>
      <c r="B990" s="1257" t="s">
        <v>20</v>
      </c>
      <c r="C990" s="1257" t="s">
        <v>701</v>
      </c>
      <c r="D990" s="1257" t="s">
        <v>785</v>
      </c>
      <c r="E990" s="1257" t="s">
        <v>786</v>
      </c>
      <c r="F990" s="1257" t="s">
        <v>787</v>
      </c>
      <c r="G990" s="1257" t="s">
        <v>788</v>
      </c>
      <c r="H990" s="1257" t="s">
        <v>789</v>
      </c>
      <c r="I990" s="1257" t="s">
        <v>790</v>
      </c>
      <c r="J990" s="1257" t="s">
        <v>791</v>
      </c>
      <c r="K990" s="1267" t="s">
        <v>792</v>
      </c>
      <c r="L990" s="1305" t="s">
        <v>474</v>
      </c>
      <c r="M990" s="1252" t="s">
        <v>793</v>
      </c>
      <c r="N990" s="1305" t="s">
        <v>483</v>
      </c>
      <c r="O990" s="1252" t="s">
        <v>794</v>
      </c>
      <c r="P990" s="1305" t="s">
        <v>480</v>
      </c>
      <c r="Q990" s="2385" t="s">
        <v>795</v>
      </c>
      <c r="R990" s="2386" t="s">
        <v>796</v>
      </c>
      <c r="S990" s="2387" t="s">
        <v>797</v>
      </c>
      <c r="T990" s="2388" t="s">
        <v>798</v>
      </c>
      <c r="U990" s="2434"/>
      <c r="V990" s="2434"/>
      <c r="W990" s="2449"/>
      <c r="X990" s="1258" t="s">
        <v>784</v>
      </c>
      <c r="Y990" s="1258" t="s">
        <v>20</v>
      </c>
      <c r="Z990" s="1258" t="s">
        <v>701</v>
      </c>
      <c r="AA990" s="1258" t="s">
        <v>1005</v>
      </c>
      <c r="AB990" s="1257" t="s">
        <v>1006</v>
      </c>
      <c r="AC990" s="1259" t="s">
        <v>798</v>
      </c>
    </row>
    <row r="991" spans="1:60">
      <c r="A991" s="884" t="s">
        <v>71</v>
      </c>
      <c r="B991" t="s">
        <v>709</v>
      </c>
      <c r="C991" t="s">
        <v>756</v>
      </c>
      <c r="D991" s="173">
        <v>0.5</v>
      </c>
      <c r="E991" s="445">
        <v>43004</v>
      </c>
      <c r="F991" s="173">
        <v>2.62</v>
      </c>
      <c r="G991">
        <v>1.4</v>
      </c>
      <c r="H991" s="933">
        <v>4.2597468354430372</v>
      </c>
      <c r="I991" s="1263">
        <v>0.45728032012321301</v>
      </c>
      <c r="J991">
        <v>14.163800635496401</v>
      </c>
      <c r="K991" s="1285">
        <v>1.4</v>
      </c>
      <c r="L991" s="1306">
        <v>55.145731728297577</v>
      </c>
      <c r="M991" s="882">
        <v>3.217468354430379</v>
      </c>
      <c r="N991" s="1306">
        <v>42.033317685821494</v>
      </c>
      <c r="O991" s="882">
        <v>15.253323761303815</v>
      </c>
      <c r="P991" s="1306">
        <v>43.460892402166948</v>
      </c>
      <c r="Q991" s="2389">
        <f t="shared" ref="Q991:Q1043" si="101">AVERAGE(L991,N991,P991)</f>
        <v>46.879980605428671</v>
      </c>
      <c r="R991" s="1309">
        <f>AVERAGE(Q991:Q1019)</f>
        <v>50.804958974242098</v>
      </c>
      <c r="S991" s="594" t="s">
        <v>374</v>
      </c>
      <c r="T991" s="2393" t="str">
        <f>IF(_xlfn.NUMBERVALUE(R991), IF(R991&lt;50, "Acceptable; Ongoing Protection is Required", "Unacceptable; Immediate Restoration is Required"), " ")</f>
        <v>Unacceptable; Immediate Restoration is Required</v>
      </c>
    </row>
    <row r="992" spans="1:60">
      <c r="A992" s="884" t="s">
        <v>71</v>
      </c>
      <c r="B992" t="s">
        <v>709</v>
      </c>
      <c r="C992" t="s">
        <v>756</v>
      </c>
      <c r="D992" s="173">
        <v>1</v>
      </c>
      <c r="E992" s="445">
        <v>43004</v>
      </c>
      <c r="F992" s="173">
        <v>2.62</v>
      </c>
      <c r="G992">
        <v>1.4</v>
      </c>
      <c r="I992" s="108"/>
      <c r="J992" t="s">
        <v>803</v>
      </c>
      <c r="K992" s="483"/>
      <c r="L992" s="1309" t="s">
        <v>803</v>
      </c>
      <c r="M992" s="788"/>
      <c r="N992" s="1309" t="s">
        <v>803</v>
      </c>
      <c r="O992" s="788"/>
      <c r="P992" s="1309" t="s">
        <v>803</v>
      </c>
      <c r="Q992" s="2389"/>
      <c r="R992" s="1309"/>
      <c r="T992" s="2402" t="s">
        <v>803</v>
      </c>
    </row>
    <row r="993" spans="1:20">
      <c r="A993" s="884" t="s">
        <v>71</v>
      </c>
      <c r="B993" t="s">
        <v>709</v>
      </c>
      <c r="C993" t="s">
        <v>756</v>
      </c>
      <c r="D993" s="173">
        <v>1.5</v>
      </c>
      <c r="E993" s="445">
        <v>43004</v>
      </c>
      <c r="F993" s="173">
        <v>2.62</v>
      </c>
      <c r="G993">
        <v>1.4</v>
      </c>
      <c r="I993" s="108"/>
      <c r="J993" t="s">
        <v>803</v>
      </c>
      <c r="K993" s="483"/>
      <c r="L993" s="1309" t="s">
        <v>803</v>
      </c>
      <c r="M993" s="788"/>
      <c r="N993" s="1309" t="s">
        <v>803</v>
      </c>
      <c r="O993" s="788"/>
      <c r="P993" s="1309" t="s">
        <v>803</v>
      </c>
      <c r="Q993" s="2389"/>
      <c r="R993" s="1309"/>
      <c r="T993" s="2402" t="s">
        <v>803</v>
      </c>
    </row>
    <row r="994" spans="1:20">
      <c r="A994" s="884" t="s">
        <v>71</v>
      </c>
      <c r="B994" t="s">
        <v>709</v>
      </c>
      <c r="C994" t="s">
        <v>756</v>
      </c>
      <c r="D994" s="173">
        <v>2</v>
      </c>
      <c r="E994" s="445">
        <v>43004</v>
      </c>
      <c r="F994" s="173">
        <v>2.62</v>
      </c>
      <c r="G994">
        <v>1.4</v>
      </c>
      <c r="I994" s="108"/>
      <c r="J994" t="s">
        <v>803</v>
      </c>
      <c r="K994" s="483"/>
      <c r="L994" s="1309" t="s">
        <v>803</v>
      </c>
      <c r="M994" s="788"/>
      <c r="N994" s="1309" t="s">
        <v>803</v>
      </c>
      <c r="O994" s="788"/>
      <c r="P994" s="1309" t="s">
        <v>803</v>
      </c>
      <c r="Q994" s="2389"/>
      <c r="R994" s="1309"/>
      <c r="T994" s="2402" t="s">
        <v>803</v>
      </c>
    </row>
    <row r="995" spans="1:20">
      <c r="A995" s="884" t="s">
        <v>71</v>
      </c>
      <c r="B995" t="s">
        <v>709</v>
      </c>
      <c r="C995" t="s">
        <v>756</v>
      </c>
      <c r="D995" s="173">
        <v>2.5</v>
      </c>
      <c r="E995" s="445">
        <v>43004</v>
      </c>
      <c r="F995" s="173">
        <v>2.62</v>
      </c>
      <c r="G995">
        <v>1.4</v>
      </c>
      <c r="H995" s="933">
        <v>2.1751898734177209</v>
      </c>
      <c r="I995" s="1263">
        <v>0.52763113860370725</v>
      </c>
      <c r="J995">
        <v>16.342846887111229</v>
      </c>
      <c r="K995" s="483"/>
      <c r="L995" s="1309" t="s">
        <v>803</v>
      </c>
      <c r="M995" s="788"/>
      <c r="N995" s="1309" t="s">
        <v>803</v>
      </c>
      <c r="O995" s="788"/>
      <c r="P995" s="1309" t="s">
        <v>803</v>
      </c>
      <c r="Q995" s="2389"/>
      <c r="R995" s="1309"/>
      <c r="T995" s="2402" t="s">
        <v>803</v>
      </c>
    </row>
    <row r="996" spans="1:20">
      <c r="A996" s="884"/>
      <c r="D996" s="173"/>
      <c r="E996" s="445"/>
      <c r="F996" s="173"/>
      <c r="H996" s="933"/>
      <c r="I996" s="1263"/>
      <c r="K996" s="483"/>
      <c r="L996" s="1309"/>
      <c r="M996" s="788"/>
      <c r="N996" s="1309"/>
      <c r="O996" s="788"/>
      <c r="P996" s="1309"/>
      <c r="Q996" s="2389"/>
      <c r="R996" s="1309"/>
      <c r="T996" s="2402"/>
    </row>
    <row r="997" spans="1:20">
      <c r="A997" s="884" t="s">
        <v>71</v>
      </c>
      <c r="B997" t="s">
        <v>368</v>
      </c>
      <c r="C997" s="27" t="s">
        <v>72</v>
      </c>
      <c r="D997" s="27">
        <v>0.5</v>
      </c>
      <c r="E997" s="47">
        <v>43339</v>
      </c>
      <c r="F997" s="27">
        <v>3</v>
      </c>
      <c r="G997" s="27">
        <v>1.7450000000000001</v>
      </c>
      <c r="H997" s="27">
        <v>4.0199999999999996</v>
      </c>
      <c r="I997" s="607">
        <v>0.44</v>
      </c>
      <c r="J997">
        <v>13.62856</v>
      </c>
      <c r="K997" s="1285">
        <v>1.7450000000000001</v>
      </c>
      <c r="L997" s="1306">
        <v>51.967729635650727</v>
      </c>
      <c r="M997" s="784">
        <v>52.015000000000001</v>
      </c>
      <c r="N997" s="1306">
        <v>69.334840742955109</v>
      </c>
      <c r="O997" s="784">
        <v>64.425920000000005</v>
      </c>
      <c r="P997" s="1306">
        <v>64.246068280355146</v>
      </c>
      <c r="Q997" s="2389">
        <f t="shared" si="101"/>
        <v>61.849546219653661</v>
      </c>
      <c r="R997" s="1309"/>
      <c r="T997" s="2402" t="s">
        <v>803</v>
      </c>
    </row>
    <row r="998" spans="1:20">
      <c r="A998" s="884" t="s">
        <v>71</v>
      </c>
      <c r="B998" t="s">
        <v>368</v>
      </c>
      <c r="C998" s="27" t="s">
        <v>72</v>
      </c>
      <c r="D998" s="27">
        <v>1</v>
      </c>
      <c r="E998" s="47">
        <v>43339</v>
      </c>
      <c r="F998" s="27">
        <v>3</v>
      </c>
      <c r="G998" s="27">
        <v>1.7450000000000001</v>
      </c>
      <c r="H998" s="27"/>
      <c r="I998" s="607"/>
      <c r="J998" t="s">
        <v>803</v>
      </c>
      <c r="K998" s="1285"/>
      <c r="L998" s="1306" t="s">
        <v>803</v>
      </c>
      <c r="M998" s="784"/>
      <c r="N998" s="1306" t="s">
        <v>803</v>
      </c>
      <c r="O998" s="784"/>
      <c r="P998" s="1306" t="s">
        <v>803</v>
      </c>
      <c r="Q998" s="2389"/>
      <c r="R998" s="1309"/>
      <c r="T998" s="2402" t="s">
        <v>803</v>
      </c>
    </row>
    <row r="999" spans="1:20">
      <c r="A999" s="884" t="s">
        <v>71</v>
      </c>
      <c r="B999" t="s">
        <v>368</v>
      </c>
      <c r="C999" s="27" t="s">
        <v>72</v>
      </c>
      <c r="D999" s="27">
        <v>1.5</v>
      </c>
      <c r="E999" s="47">
        <v>43339</v>
      </c>
      <c r="F999" s="27">
        <v>3</v>
      </c>
      <c r="G999" s="27">
        <v>1.7450000000000001</v>
      </c>
      <c r="H999" s="27"/>
      <c r="I999" s="607"/>
      <c r="J999" t="s">
        <v>803</v>
      </c>
      <c r="K999" s="1285"/>
      <c r="L999" s="1306" t="s">
        <v>803</v>
      </c>
      <c r="M999" s="784"/>
      <c r="N999" s="1306" t="s">
        <v>803</v>
      </c>
      <c r="O999" s="784"/>
      <c r="P999" s="1306" t="s">
        <v>803</v>
      </c>
      <c r="Q999" s="2389"/>
      <c r="R999" s="1309"/>
      <c r="T999" s="2402" t="s">
        <v>803</v>
      </c>
    </row>
    <row r="1000" spans="1:20">
      <c r="A1000" s="884" t="s">
        <v>71</v>
      </c>
      <c r="B1000" t="s">
        <v>368</v>
      </c>
      <c r="C1000" s="27" t="s">
        <v>72</v>
      </c>
      <c r="D1000" s="27">
        <v>2</v>
      </c>
      <c r="E1000" s="47">
        <v>43339</v>
      </c>
      <c r="F1000" s="27">
        <v>3</v>
      </c>
      <c r="G1000" s="27">
        <v>1.7450000000000001</v>
      </c>
      <c r="H1000" s="27">
        <v>100.01</v>
      </c>
      <c r="I1000" s="607">
        <v>3.72</v>
      </c>
      <c r="J1000">
        <v>115.22328</v>
      </c>
      <c r="K1000" s="1285"/>
      <c r="L1000" s="1306" t="s">
        <v>803</v>
      </c>
      <c r="M1000" s="784"/>
      <c r="N1000" s="1306" t="s">
        <v>803</v>
      </c>
      <c r="O1000" s="784"/>
      <c r="P1000" s="1306" t="s">
        <v>803</v>
      </c>
      <c r="Q1000" s="2389"/>
      <c r="R1000" s="1309"/>
      <c r="T1000" s="2402" t="s">
        <v>803</v>
      </c>
    </row>
    <row r="1001" spans="1:20">
      <c r="A1001" s="884" t="s">
        <v>71</v>
      </c>
      <c r="B1001" t="s">
        <v>368</v>
      </c>
      <c r="C1001" s="27" t="s">
        <v>72</v>
      </c>
      <c r="D1001" s="27">
        <v>2.5</v>
      </c>
      <c r="E1001" s="47">
        <v>43339</v>
      </c>
      <c r="F1001" s="27">
        <v>3</v>
      </c>
      <c r="G1001" s="27">
        <v>1.7450000000000001</v>
      </c>
      <c r="H1001" s="27"/>
      <c r="I1001" s="607"/>
      <c r="J1001" t="s">
        <v>803</v>
      </c>
      <c r="K1001" s="1285"/>
      <c r="L1001" s="1308" t="s">
        <v>803</v>
      </c>
      <c r="M1001" s="800"/>
      <c r="N1001" s="1308" t="s">
        <v>803</v>
      </c>
      <c r="O1001" s="800"/>
      <c r="P1001" s="1308" t="s">
        <v>803</v>
      </c>
      <c r="Q1001" s="2389"/>
      <c r="R1001" s="1310"/>
      <c r="T1001" s="2391" t="s">
        <v>803</v>
      </c>
    </row>
    <row r="1002" spans="1:20">
      <c r="A1002" s="884"/>
      <c r="C1002" s="27"/>
      <c r="D1002" s="27"/>
      <c r="E1002" s="27"/>
      <c r="F1002" s="47"/>
      <c r="G1002" s="173"/>
      <c r="H1002" s="173"/>
      <c r="I1002" s="27"/>
      <c r="J1002" s="27"/>
      <c r="K1002" s="528"/>
      <c r="L1002" s="1106"/>
      <c r="M1002" s="607"/>
      <c r="O1002" s="592"/>
      <c r="P1002" s="593"/>
      <c r="Q1002" s="2389"/>
      <c r="S1002" s="2392"/>
      <c r="T1002" s="2393"/>
    </row>
    <row r="1003" spans="1:20" ht="31.2">
      <c r="A1003" s="976" t="s">
        <v>804</v>
      </c>
      <c r="B1003" s="591" t="s">
        <v>20</v>
      </c>
      <c r="C1003" s="591" t="s">
        <v>701</v>
      </c>
      <c r="D1003" s="946" t="s">
        <v>805</v>
      </c>
      <c r="E1003" s="947" t="s">
        <v>786</v>
      </c>
      <c r="F1003" s="946" t="s">
        <v>806</v>
      </c>
      <c r="G1003" s="946" t="s">
        <v>807</v>
      </c>
      <c r="H1003" s="591" t="s">
        <v>808</v>
      </c>
      <c r="I1003" s="371" t="s">
        <v>809</v>
      </c>
      <c r="J1003" s="1298" t="s">
        <v>878</v>
      </c>
      <c r="K1003" s="1267" t="s">
        <v>792</v>
      </c>
      <c r="L1003" s="1305" t="s">
        <v>474</v>
      </c>
      <c r="M1003" s="1252" t="s">
        <v>793</v>
      </c>
      <c r="N1003" s="1305" t="s">
        <v>483</v>
      </c>
      <c r="O1003" s="1252" t="s">
        <v>794</v>
      </c>
      <c r="P1003" s="1305" t="s">
        <v>480</v>
      </c>
      <c r="Q1003" s="2394"/>
      <c r="T1003" s="2393"/>
    </row>
    <row r="1004" spans="1:20">
      <c r="A1004" s="108">
        <v>135</v>
      </c>
      <c r="B1004" t="s">
        <v>709</v>
      </c>
      <c r="C1004" t="s">
        <v>943</v>
      </c>
      <c r="D1004" s="18">
        <v>0.15</v>
      </c>
      <c r="E1004" s="55">
        <v>43724</v>
      </c>
      <c r="F1004" s="165">
        <v>2.1</v>
      </c>
      <c r="G1004" s="166">
        <v>1.395</v>
      </c>
      <c r="H1004" s="24">
        <v>1.9020524894514776</v>
      </c>
      <c r="I1004" s="24">
        <v>0.36285533296381339</v>
      </c>
      <c r="J1004">
        <f t="shared" ref="J1004:J1019" si="102">IF(AND(I1004&gt;0),  I1004*30.974," ")</f>
        <v>11.239081083221157</v>
      </c>
      <c r="K1004" s="745">
        <f>AVERAGE(G1004:G1008)</f>
        <v>1.395</v>
      </c>
      <c r="L1004" s="594">
        <f t="shared" ref="L1004:L1018" si="103">10*(6-(LN(K1004)/LN(2)))</f>
        <v>55.197348779455375</v>
      </c>
      <c r="M1004" s="166">
        <f>AVERAGE(H1004:H1008)</f>
        <v>3.0011427004219411</v>
      </c>
      <c r="N1004" s="594">
        <f t="shared" ref="N1004:N1018" si="104">10*(6-((2.04-0.68*LN(M1004))/LN(2)))</f>
        <v>41.350502213943585</v>
      </c>
      <c r="O1004">
        <f>AVERAGE(J1004:J1008)</f>
        <v>14.610805408187506</v>
      </c>
      <c r="P1004" s="594">
        <f t="shared" ref="P1004:P1018" si="105">10*(6-(LN(48/O1004)/LN(2)))</f>
        <v>42.840013018333835</v>
      </c>
      <c r="Q1004" s="2389">
        <f t="shared" si="101"/>
        <v>46.462621337244265</v>
      </c>
      <c r="T1004" s="2393"/>
    </row>
    <row r="1005" spans="1:20">
      <c r="A1005" s="108"/>
      <c r="B1005" t="s">
        <v>709</v>
      </c>
      <c r="C1005" t="s">
        <v>943</v>
      </c>
      <c r="D1005" s="18">
        <v>0.5</v>
      </c>
      <c r="E1005" s="55">
        <v>43724</v>
      </c>
      <c r="F1005" s="165"/>
      <c r="G1005" s="166"/>
      <c r="H1005" s="27" t="s">
        <v>811</v>
      </c>
      <c r="I1005" s="27" t="s">
        <v>811</v>
      </c>
      <c r="K1005" s="483"/>
      <c r="Q1005" s="2389"/>
      <c r="T1005" s="2393"/>
    </row>
    <row r="1006" spans="1:20">
      <c r="A1006" s="108"/>
      <c r="B1006" t="s">
        <v>709</v>
      </c>
      <c r="C1006" t="s">
        <v>943</v>
      </c>
      <c r="D1006" s="18">
        <v>1</v>
      </c>
      <c r="E1006" s="55">
        <v>43724</v>
      </c>
      <c r="F1006" s="165"/>
      <c r="G1006" s="166"/>
      <c r="H1006" s="27" t="s">
        <v>811</v>
      </c>
      <c r="I1006" s="27" t="s">
        <v>811</v>
      </c>
      <c r="K1006" s="483"/>
      <c r="Q1006" s="2389"/>
      <c r="T1006" s="2393"/>
    </row>
    <row r="1007" spans="1:20">
      <c r="A1007" s="108"/>
      <c r="B1007" t="s">
        <v>709</v>
      </c>
      <c r="C1007" t="s">
        <v>943</v>
      </c>
      <c r="D1007" s="18">
        <v>1.5</v>
      </c>
      <c r="E1007" s="55">
        <v>43724</v>
      </c>
      <c r="F1007" s="165"/>
      <c r="G1007" s="166"/>
      <c r="H1007" s="24">
        <v>4.1002329113924043</v>
      </c>
      <c r="I1007" s="24">
        <v>0.58056853274210152</v>
      </c>
      <c r="J1007">
        <f t="shared" si="102"/>
        <v>17.982529733153854</v>
      </c>
      <c r="K1007" s="483"/>
      <c r="Q1007" s="2389"/>
      <c r="T1007" s="2393"/>
    </row>
    <row r="1008" spans="1:20">
      <c r="A1008" s="108"/>
      <c r="B1008" t="s">
        <v>709</v>
      </c>
      <c r="C1008" t="s">
        <v>943</v>
      </c>
      <c r="D1008" s="18">
        <v>2</v>
      </c>
      <c r="E1008" s="55">
        <v>43724</v>
      </c>
      <c r="F1008" s="165"/>
      <c r="G1008" s="166"/>
      <c r="H1008" s="27" t="s">
        <v>811</v>
      </c>
      <c r="I1008" s="27" t="s">
        <v>811</v>
      </c>
      <c r="K1008" s="483"/>
      <c r="Q1008" s="2389"/>
      <c r="T1008" s="2393"/>
    </row>
    <row r="1009" spans="1:60">
      <c r="A1009" s="108"/>
      <c r="D1009" s="18"/>
      <c r="E1009" s="55"/>
      <c r="H1009" s="165"/>
      <c r="I1009" s="166"/>
      <c r="J1009" t="str">
        <f t="shared" si="102"/>
        <v xml:space="preserve"> </v>
      </c>
      <c r="K1009" s="483"/>
      <c r="Q1009" s="2389"/>
      <c r="R1009" s="1106"/>
      <c r="S1009" s="1106"/>
      <c r="T1009" s="2395"/>
      <c r="U1009" s="1011"/>
      <c r="V1009" s="1011"/>
    </row>
    <row r="1010" spans="1:60" ht="31.2">
      <c r="B1010" s="976" t="s">
        <v>20</v>
      </c>
      <c r="C1010" s="591" t="s">
        <v>701</v>
      </c>
      <c r="D1010" s="946" t="s">
        <v>805</v>
      </c>
      <c r="E1010" s="947" t="s">
        <v>786</v>
      </c>
      <c r="F1010" s="946" t="s">
        <v>806</v>
      </c>
      <c r="G1010" s="946" t="s">
        <v>807</v>
      </c>
      <c r="H1010" s="591" t="s">
        <v>808</v>
      </c>
      <c r="I1010" s="371" t="s">
        <v>809</v>
      </c>
      <c r="J1010" t="s">
        <v>810</v>
      </c>
      <c r="K1010" s="1267" t="s">
        <v>792</v>
      </c>
      <c r="L1010" s="1305" t="s">
        <v>474</v>
      </c>
      <c r="M1010" s="1252" t="s">
        <v>793</v>
      </c>
      <c r="N1010" s="1305" t="s">
        <v>483</v>
      </c>
      <c r="O1010" s="1252" t="s">
        <v>794</v>
      </c>
      <c r="P1010" s="1305" t="s">
        <v>480</v>
      </c>
      <c r="Q1010" s="2394"/>
      <c r="T1010" s="2393"/>
    </row>
    <row r="1011" spans="1:60">
      <c r="B1011" s="108" t="s">
        <v>709</v>
      </c>
      <c r="C1011" t="s">
        <v>756</v>
      </c>
      <c r="D1011">
        <v>0.5</v>
      </c>
      <c r="E1011" s="55">
        <v>44083</v>
      </c>
      <c r="F1011">
        <v>2.5499999999999998</v>
      </c>
      <c r="G1011">
        <v>1.77</v>
      </c>
      <c r="H1011" s="371">
        <v>3.3102222222222228</v>
      </c>
      <c r="I1011" s="24">
        <v>0.61776005146435919</v>
      </c>
      <c r="J1011">
        <f t="shared" si="102"/>
        <v>19.134499834057063</v>
      </c>
      <c r="K1011" s="483">
        <f>AVERAGE(G1011:G1015)</f>
        <v>1.77</v>
      </c>
      <c r="L1011" s="594">
        <f t="shared" si="103"/>
        <v>51.762506396917267</v>
      </c>
      <c r="M1011" s="166">
        <f>AVERAGE(H1011:H1015)</f>
        <v>10.05511111111111</v>
      </c>
      <c r="N1011" s="594">
        <f t="shared" si="104"/>
        <v>53.212049573059147</v>
      </c>
      <c r="O1011">
        <f>AVERAGE(J1011:J1015)</f>
        <v>20.260058647825126</v>
      </c>
      <c r="P1011" s="594">
        <f t="shared" si="105"/>
        <v>47.556039445542211</v>
      </c>
      <c r="Q1011" s="2389">
        <f t="shared" si="101"/>
        <v>50.84353180517288</v>
      </c>
      <c r="T1011" s="2393"/>
    </row>
    <row r="1012" spans="1:60">
      <c r="B1012" s="108" t="s">
        <v>709</v>
      </c>
      <c r="C1012" t="s">
        <v>756</v>
      </c>
      <c r="D1012">
        <v>1</v>
      </c>
      <c r="E1012" s="55">
        <v>44083</v>
      </c>
      <c r="H1012" s="24" t="s">
        <v>811</v>
      </c>
      <c r="I1012" s="24" t="s">
        <v>811</v>
      </c>
      <c r="K1012" s="483"/>
      <c r="Q1012" s="2389"/>
      <c r="T1012" s="2393"/>
    </row>
    <row r="1013" spans="1:60">
      <c r="B1013" s="108" t="s">
        <v>709</v>
      </c>
      <c r="C1013" t="s">
        <v>756</v>
      </c>
      <c r="D1013">
        <v>1.5</v>
      </c>
      <c r="E1013" s="55">
        <v>44083</v>
      </c>
      <c r="H1013" s="24" t="s">
        <v>811</v>
      </c>
      <c r="I1013" s="24" t="s">
        <v>811</v>
      </c>
      <c r="K1013" s="483"/>
      <c r="Q1013" s="2389"/>
      <c r="T1013" s="2393"/>
    </row>
    <row r="1014" spans="1:60">
      <c r="B1014" s="108" t="s">
        <v>709</v>
      </c>
      <c r="C1014" t="s">
        <v>756</v>
      </c>
      <c r="D1014">
        <v>2</v>
      </c>
      <c r="E1014" s="55">
        <v>44083</v>
      </c>
      <c r="H1014" s="24" t="s">
        <v>811</v>
      </c>
      <c r="I1014" s="24" t="s">
        <v>811</v>
      </c>
      <c r="K1014" s="483"/>
      <c r="Q1014" s="2389"/>
      <c r="T1014" s="2393"/>
    </row>
    <row r="1015" spans="1:60">
      <c r="B1015" s="108" t="s">
        <v>709</v>
      </c>
      <c r="C1015" t="s">
        <v>756</v>
      </c>
      <c r="D1015">
        <v>2.25</v>
      </c>
      <c r="E1015" s="55">
        <v>44083</v>
      </c>
      <c r="H1015" s="371">
        <v>16.799999999999997</v>
      </c>
      <c r="I1015" s="24">
        <v>0.69043770457781317</v>
      </c>
      <c r="J1015">
        <f t="shared" si="102"/>
        <v>21.385617461593185</v>
      </c>
      <c r="K1015" s="483"/>
      <c r="Q1015" s="2389"/>
      <c r="T1015" s="2393"/>
    </row>
    <row r="1016" spans="1:60">
      <c r="A1016" s="976"/>
      <c r="B1016" s="591"/>
      <c r="C1016" s="946"/>
      <c r="D1016" s="947"/>
      <c r="E1016" s="591"/>
      <c r="F1016" s="946"/>
      <c r="G1016" s="946"/>
      <c r="H1016" s="946"/>
      <c r="I1016" s="948"/>
      <c r="J1016" t="str">
        <f t="shared" si="102"/>
        <v xml:space="preserve"> </v>
      </c>
      <c r="K1016" s="1279"/>
      <c r="M1016" s="946"/>
      <c r="O1016" s="591"/>
      <c r="Q1016" s="2389"/>
      <c r="R1016" s="1106"/>
      <c r="S1016" s="1112"/>
      <c r="T1016" s="2396"/>
      <c r="U1016" s="2432"/>
    </row>
    <row r="1017" spans="1:60" ht="31.2">
      <c r="A1017" s="983" t="s">
        <v>804</v>
      </c>
      <c r="B1017" s="815" t="s">
        <v>20</v>
      </c>
      <c r="C1017" s="815" t="s">
        <v>701</v>
      </c>
      <c r="D1017" s="815" t="s">
        <v>805</v>
      </c>
      <c r="E1017" s="873" t="s">
        <v>786</v>
      </c>
      <c r="F1017" s="815" t="s">
        <v>806</v>
      </c>
      <c r="G1017" s="815" t="s">
        <v>807</v>
      </c>
      <c r="H1017" s="815" t="s">
        <v>808</v>
      </c>
      <c r="I1017" s="878" t="s">
        <v>809</v>
      </c>
      <c r="J1017" t="s">
        <v>810</v>
      </c>
      <c r="K1017" s="1267" t="s">
        <v>792</v>
      </c>
      <c r="L1017" s="1305" t="s">
        <v>474</v>
      </c>
      <c r="M1017" s="1252" t="s">
        <v>793</v>
      </c>
      <c r="N1017" s="1305" t="s">
        <v>483</v>
      </c>
      <c r="O1017" s="1252" t="s">
        <v>794</v>
      </c>
      <c r="P1017" s="1305" t="s">
        <v>480</v>
      </c>
      <c r="Q1017" s="2394"/>
      <c r="R1017" s="2397"/>
      <c r="S1017" s="2397"/>
      <c r="T1017" s="2398"/>
      <c r="U1017" s="1226"/>
      <c r="V1017" s="1226"/>
      <c r="W1017" s="2444"/>
      <c r="X1017" s="747"/>
      <c r="Y1017" s="747"/>
      <c r="Z1017" s="747"/>
      <c r="AA1017" s="747"/>
      <c r="AB1017" s="747"/>
      <c r="AC1017" s="747"/>
      <c r="AD1017" s="747"/>
      <c r="AE1017" s="747"/>
      <c r="AF1017" s="747"/>
      <c r="AG1017" s="747"/>
      <c r="AH1017" s="747"/>
      <c r="AI1017" s="747"/>
      <c r="AJ1017" s="747"/>
      <c r="AK1017" s="747"/>
      <c r="AL1017" s="747"/>
      <c r="AM1017" s="747"/>
      <c r="AN1017" s="747"/>
      <c r="AO1017" s="747"/>
    </row>
    <row r="1018" spans="1:60">
      <c r="A1018" s="108">
        <v>35</v>
      </c>
      <c r="B1018" t="s">
        <v>709</v>
      </c>
      <c r="C1018" t="s">
        <v>756</v>
      </c>
      <c r="D1018" s="27">
        <v>0.5</v>
      </c>
      <c r="E1018" s="133">
        <v>44434</v>
      </c>
      <c r="F1018">
        <v>3.25</v>
      </c>
      <c r="G1018">
        <v>1.2749999999999999</v>
      </c>
      <c r="H1018" s="24">
        <v>2.8527619047619051</v>
      </c>
      <c r="I1018" s="71">
        <v>0.58800000000000008</v>
      </c>
      <c r="J1018">
        <f t="shared" si="102"/>
        <v>18.212712000000003</v>
      </c>
      <c r="K1018" s="483">
        <f>AVERAGE(G1018:G1019)</f>
        <v>1.2749999999999999</v>
      </c>
      <c r="L1018" s="594">
        <f t="shared" si="103"/>
        <v>56.495027529158662</v>
      </c>
      <c r="M1018" s="166">
        <f>AVERAGE(H1018:H1019)</f>
        <v>3.0327257936507932</v>
      </c>
      <c r="N1018" s="594">
        <f t="shared" si="104"/>
        <v>41.453203583540045</v>
      </c>
      <c r="O1018">
        <f>AVERAGE(J1018:J1019)</f>
        <v>18.212712000000003</v>
      </c>
      <c r="P1018" s="594">
        <f t="shared" si="105"/>
        <v>46.019113598434245</v>
      </c>
      <c r="Q1018" s="2389">
        <f t="shared" si="101"/>
        <v>47.989114903710991</v>
      </c>
      <c r="T1018" s="2393"/>
    </row>
    <row r="1019" spans="1:60" ht="16.2" thickBot="1">
      <c r="A1019" s="1291">
        <v>35</v>
      </c>
      <c r="B1019" s="809" t="s">
        <v>709</v>
      </c>
      <c r="C1019" s="809" t="s">
        <v>756</v>
      </c>
      <c r="D1019" s="1292">
        <v>2</v>
      </c>
      <c r="E1019" s="1293">
        <v>44434</v>
      </c>
      <c r="F1019" s="809"/>
      <c r="G1019" s="809"/>
      <c r="H1019" s="1325">
        <v>3.2126896825396818</v>
      </c>
      <c r="I1019" s="1295">
        <v>0.58800000000000008</v>
      </c>
      <c r="J1019" s="809">
        <f t="shared" si="102"/>
        <v>18.212712000000003</v>
      </c>
      <c r="K1019" s="1323"/>
      <c r="L1019" s="1320"/>
      <c r="M1019" s="809"/>
      <c r="N1019" s="1320"/>
      <c r="O1019" s="809"/>
      <c r="P1019" s="1320"/>
      <c r="Q1019" s="2399"/>
      <c r="R1019" s="1320"/>
      <c r="S1019" s="1320"/>
      <c r="T1019" s="2400"/>
    </row>
    <row r="1020" spans="1:60">
      <c r="A1020" s="984" t="s">
        <v>944</v>
      </c>
      <c r="B1020" s="815"/>
      <c r="C1020" s="815"/>
      <c r="D1020" s="815"/>
      <c r="E1020" s="873"/>
      <c r="F1020" s="815"/>
      <c r="G1020" s="815"/>
      <c r="H1020" s="815"/>
      <c r="I1020" s="815"/>
      <c r="J1020" s="875"/>
      <c r="K1020" s="1286"/>
      <c r="L1020" s="1313"/>
      <c r="M1020" s="815"/>
      <c r="N1020" s="1136"/>
      <c r="O1020" s="815"/>
      <c r="P1020" s="1136"/>
      <c r="Q1020" s="2403"/>
      <c r="R1020" s="1458"/>
      <c r="S1020" s="1458"/>
      <c r="T1020" s="2410"/>
      <c r="U1020" s="1340"/>
      <c r="V1020" s="1226"/>
      <c r="W1020" s="2444"/>
      <c r="X1020" s="747"/>
      <c r="Y1020" s="747"/>
      <c r="Z1020" s="747"/>
      <c r="AA1020" s="747"/>
      <c r="AB1020" s="747"/>
      <c r="AC1020" s="747"/>
      <c r="AD1020" s="747"/>
      <c r="AE1020" s="747"/>
      <c r="AF1020" s="747"/>
      <c r="AG1020" s="747"/>
      <c r="AH1020" s="747"/>
      <c r="AI1020" s="747"/>
      <c r="AJ1020" s="747"/>
      <c r="AK1020" s="747"/>
      <c r="AL1020" s="747"/>
      <c r="AM1020" s="747"/>
      <c r="AN1020" s="747"/>
      <c r="AO1020" s="747"/>
      <c r="AP1020" s="747"/>
      <c r="AQ1020" s="747"/>
      <c r="AR1020" s="747"/>
      <c r="AS1020" s="747"/>
      <c r="AT1020" s="747"/>
      <c r="AU1020" s="747"/>
      <c r="AV1020" s="747"/>
      <c r="AW1020" s="747"/>
      <c r="AX1020" s="747"/>
      <c r="AY1020" s="747"/>
      <c r="AZ1020" s="747"/>
      <c r="BA1020" s="747"/>
      <c r="BB1020" s="747"/>
      <c r="BC1020" s="747"/>
      <c r="BD1020" s="747"/>
      <c r="BE1020" s="747"/>
      <c r="BF1020" s="747"/>
      <c r="BG1020" s="747"/>
      <c r="BH1020" s="747"/>
    </row>
    <row r="1021" spans="1:60" s="1257" customFormat="1" ht="43.2">
      <c r="A1021" s="1260" t="s">
        <v>784</v>
      </c>
      <c r="B1021" s="1257" t="s">
        <v>20</v>
      </c>
      <c r="C1021" s="1257" t="s">
        <v>701</v>
      </c>
      <c r="D1021" s="1257" t="s">
        <v>785</v>
      </c>
      <c r="E1021" s="1257" t="s">
        <v>786</v>
      </c>
      <c r="F1021" s="1257" t="s">
        <v>787</v>
      </c>
      <c r="G1021" s="1257" t="s">
        <v>788</v>
      </c>
      <c r="H1021" s="1257" t="s">
        <v>789</v>
      </c>
      <c r="I1021" s="1257" t="s">
        <v>790</v>
      </c>
      <c r="J1021" s="1257" t="s">
        <v>791</v>
      </c>
      <c r="K1021" s="1267" t="s">
        <v>792</v>
      </c>
      <c r="L1021" s="1305" t="s">
        <v>474</v>
      </c>
      <c r="M1021" s="1252" t="s">
        <v>793</v>
      </c>
      <c r="N1021" s="1305" t="s">
        <v>483</v>
      </c>
      <c r="O1021" s="1252" t="s">
        <v>794</v>
      </c>
      <c r="P1021" s="1305" t="s">
        <v>480</v>
      </c>
      <c r="Q1021" s="2385" t="s">
        <v>795</v>
      </c>
      <c r="R1021" s="2386" t="s">
        <v>796</v>
      </c>
      <c r="S1021" s="2387" t="s">
        <v>797</v>
      </c>
      <c r="T1021" s="2388" t="s">
        <v>798</v>
      </c>
      <c r="U1021" s="2434"/>
      <c r="V1021" s="2434"/>
      <c r="W1021" s="2449"/>
      <c r="X1021" s="1258" t="s">
        <v>784</v>
      </c>
      <c r="Y1021" s="1258" t="s">
        <v>20</v>
      </c>
      <c r="Z1021" s="1258" t="s">
        <v>701</v>
      </c>
      <c r="AA1021" s="1258" t="s">
        <v>1005</v>
      </c>
      <c r="AB1021" s="1257" t="s">
        <v>1006</v>
      </c>
      <c r="AC1021" s="1259" t="s">
        <v>798</v>
      </c>
    </row>
    <row r="1022" spans="1:60">
      <c r="A1022" s="884" t="s">
        <v>85</v>
      </c>
      <c r="B1022" t="s">
        <v>709</v>
      </c>
      <c r="C1022" t="s">
        <v>764</v>
      </c>
      <c r="D1022" s="173">
        <v>0.5</v>
      </c>
      <c r="E1022" s="445">
        <v>42989</v>
      </c>
      <c r="F1022" s="173">
        <v>9.5</v>
      </c>
      <c r="G1022">
        <v>7.22</v>
      </c>
      <c r="H1022" s="166">
        <v>0.96524050632911373</v>
      </c>
      <c r="I1022" s="881">
        <v>0.17587704620123573</v>
      </c>
      <c r="J1022">
        <v>5.4476156290370756</v>
      </c>
      <c r="K1022" s="1285">
        <v>7.22</v>
      </c>
      <c r="L1022" s="1306">
        <v>31.480011628875538</v>
      </c>
      <c r="M1022" s="882">
        <v>1.1261139240506326</v>
      </c>
      <c r="N1022" s="1306">
        <v>31.734220110579141</v>
      </c>
      <c r="O1022" s="882">
        <v>12.175746720676679</v>
      </c>
      <c r="P1022" s="1306">
        <v>40.209758475565494</v>
      </c>
      <c r="Q1022" s="2389">
        <f t="shared" si="101"/>
        <v>34.474663405006723</v>
      </c>
      <c r="R1022" s="1309">
        <f>AVERAGE(Q1022:Q1079)</f>
        <v>38.406787620694203</v>
      </c>
      <c r="S1022" s="594" t="s">
        <v>374</v>
      </c>
      <c r="T1022" s="2402" t="str">
        <f>IF(_xlfn.NUMBERVALUE(R1022), IF(R1022&lt;50, "Acceptable; Ongoing Protection is Required", "Unacceptable; Immediate Restoration is Required"), " ")</f>
        <v>Acceptable; Ongoing Protection is Required</v>
      </c>
    </row>
    <row r="1023" spans="1:60">
      <c r="A1023" s="884" t="s">
        <v>85</v>
      </c>
      <c r="B1023" t="s">
        <v>709</v>
      </c>
      <c r="C1023" t="s">
        <v>764</v>
      </c>
      <c r="D1023" s="173">
        <v>1</v>
      </c>
      <c r="E1023" s="445">
        <v>42989</v>
      </c>
      <c r="F1023" s="173">
        <v>9.5</v>
      </c>
      <c r="G1023">
        <v>7.22</v>
      </c>
      <c r="I1023" s="108"/>
      <c r="J1023" t="s">
        <v>803</v>
      </c>
      <c r="K1023" s="483"/>
      <c r="L1023" s="1309" t="s">
        <v>803</v>
      </c>
      <c r="M1023" s="788"/>
      <c r="N1023" s="1309" t="s">
        <v>803</v>
      </c>
      <c r="O1023" s="788"/>
      <c r="P1023" s="1309" t="s">
        <v>803</v>
      </c>
      <c r="Q1023" s="2389"/>
      <c r="R1023" s="1309"/>
      <c r="T1023" s="2402" t="s">
        <v>803</v>
      </c>
    </row>
    <row r="1024" spans="1:60">
      <c r="A1024" s="884" t="s">
        <v>85</v>
      </c>
      <c r="B1024" t="s">
        <v>709</v>
      </c>
      <c r="C1024" t="s">
        <v>764</v>
      </c>
      <c r="D1024" s="173">
        <v>2</v>
      </c>
      <c r="E1024" s="445">
        <v>42989</v>
      </c>
      <c r="F1024" s="173">
        <v>9.5</v>
      </c>
      <c r="G1024">
        <v>7.22</v>
      </c>
      <c r="I1024" s="108"/>
      <c r="J1024" t="s">
        <v>803</v>
      </c>
      <c r="K1024" s="483"/>
      <c r="L1024" s="1309" t="s">
        <v>803</v>
      </c>
      <c r="M1024" s="788"/>
      <c r="N1024" s="1309" t="s">
        <v>803</v>
      </c>
      <c r="O1024" s="788"/>
      <c r="P1024" s="1309" t="s">
        <v>803</v>
      </c>
      <c r="Q1024" s="2389"/>
      <c r="R1024" s="1309"/>
      <c r="T1024" s="2402" t="s">
        <v>803</v>
      </c>
    </row>
    <row r="1025" spans="1:20">
      <c r="A1025" s="884" t="s">
        <v>85</v>
      </c>
      <c r="B1025" t="s">
        <v>709</v>
      </c>
      <c r="C1025" t="s">
        <v>764</v>
      </c>
      <c r="D1025" s="173">
        <v>3</v>
      </c>
      <c r="E1025" s="445">
        <v>42989</v>
      </c>
      <c r="F1025" s="173">
        <v>9.5</v>
      </c>
      <c r="G1025">
        <v>7.22</v>
      </c>
      <c r="H1025" s="166">
        <v>0.33783417721518982</v>
      </c>
      <c r="I1025" s="881">
        <v>0.28140327392197717</v>
      </c>
      <c r="J1025">
        <v>8.7161850064593214</v>
      </c>
      <c r="K1025" s="483"/>
      <c r="L1025" s="1309" t="s">
        <v>803</v>
      </c>
      <c r="M1025" s="788"/>
      <c r="N1025" s="1309" t="s">
        <v>803</v>
      </c>
      <c r="O1025" s="788"/>
      <c r="P1025" s="1309" t="s">
        <v>803</v>
      </c>
      <c r="Q1025" s="2389"/>
      <c r="R1025" s="1309"/>
      <c r="T1025" s="2402" t="s">
        <v>803</v>
      </c>
    </row>
    <row r="1026" spans="1:20">
      <c r="A1026" s="884" t="s">
        <v>85</v>
      </c>
      <c r="B1026" t="s">
        <v>709</v>
      </c>
      <c r="C1026" t="s">
        <v>764</v>
      </c>
      <c r="D1026" s="173">
        <v>4</v>
      </c>
      <c r="E1026" s="445">
        <v>42989</v>
      </c>
      <c r="F1026" s="173">
        <v>9.5</v>
      </c>
      <c r="G1026">
        <v>7.22</v>
      </c>
      <c r="I1026" s="108"/>
      <c r="J1026" t="s">
        <v>803</v>
      </c>
      <c r="K1026" s="483"/>
      <c r="L1026" s="1309" t="s">
        <v>803</v>
      </c>
      <c r="M1026" s="788"/>
      <c r="N1026" s="1309" t="s">
        <v>803</v>
      </c>
      <c r="O1026" s="788"/>
      <c r="P1026" s="1309" t="s">
        <v>803</v>
      </c>
      <c r="Q1026" s="2389"/>
      <c r="R1026" s="1309"/>
      <c r="T1026" s="2402" t="s">
        <v>803</v>
      </c>
    </row>
    <row r="1027" spans="1:20">
      <c r="A1027" s="884" t="s">
        <v>85</v>
      </c>
      <c r="B1027" t="s">
        <v>709</v>
      </c>
      <c r="C1027" t="s">
        <v>764</v>
      </c>
      <c r="D1027" s="173">
        <v>5</v>
      </c>
      <c r="E1027" s="445">
        <v>42989</v>
      </c>
      <c r="F1027" s="173">
        <v>9.5</v>
      </c>
      <c r="G1027">
        <v>7.22</v>
      </c>
      <c r="I1027" s="108"/>
      <c r="J1027" t="s">
        <v>803</v>
      </c>
      <c r="K1027" s="483"/>
      <c r="L1027" s="1309" t="s">
        <v>803</v>
      </c>
      <c r="M1027" s="788"/>
      <c r="N1027" s="1309" t="s">
        <v>803</v>
      </c>
      <c r="O1027" s="788"/>
      <c r="P1027" s="1309" t="s">
        <v>803</v>
      </c>
      <c r="Q1027" s="2389"/>
      <c r="R1027" s="1309"/>
      <c r="T1027" s="2402" t="s">
        <v>803</v>
      </c>
    </row>
    <row r="1028" spans="1:20">
      <c r="A1028" s="884" t="s">
        <v>85</v>
      </c>
      <c r="B1028" t="s">
        <v>709</v>
      </c>
      <c r="C1028" t="s">
        <v>764</v>
      </c>
      <c r="D1028" s="173">
        <v>6</v>
      </c>
      <c r="E1028" s="445">
        <v>42989</v>
      </c>
      <c r="F1028" s="173">
        <v>9.5</v>
      </c>
      <c r="G1028">
        <v>7.22</v>
      </c>
      <c r="I1028" s="108"/>
      <c r="J1028" t="s">
        <v>803</v>
      </c>
      <c r="K1028" s="483"/>
      <c r="L1028" s="1309" t="s">
        <v>803</v>
      </c>
      <c r="M1028" s="788"/>
      <c r="N1028" s="1309" t="s">
        <v>803</v>
      </c>
      <c r="O1028" s="788"/>
      <c r="P1028" s="1309" t="s">
        <v>803</v>
      </c>
      <c r="Q1028" s="2389"/>
      <c r="R1028" s="1309"/>
      <c r="T1028" s="2402" t="s">
        <v>803</v>
      </c>
    </row>
    <row r="1029" spans="1:20">
      <c r="A1029" s="884" t="s">
        <v>85</v>
      </c>
      <c r="B1029" t="s">
        <v>709</v>
      </c>
      <c r="C1029" t="s">
        <v>764</v>
      </c>
      <c r="D1029" s="173">
        <v>7</v>
      </c>
      <c r="E1029" s="445">
        <v>42989</v>
      </c>
      <c r="F1029" s="173">
        <v>9.5</v>
      </c>
      <c r="G1029">
        <v>7.22</v>
      </c>
      <c r="I1029" s="108"/>
      <c r="J1029" t="s">
        <v>803</v>
      </c>
      <c r="K1029" s="483"/>
      <c r="L1029" s="1309" t="s">
        <v>803</v>
      </c>
      <c r="M1029" s="788"/>
      <c r="N1029" s="1309" t="s">
        <v>803</v>
      </c>
      <c r="O1029" s="788"/>
      <c r="P1029" s="1309" t="s">
        <v>803</v>
      </c>
      <c r="Q1029" s="2389"/>
      <c r="R1029" s="1309"/>
      <c r="T1029" s="2402" t="s">
        <v>803</v>
      </c>
    </row>
    <row r="1030" spans="1:20">
      <c r="A1030" s="884" t="s">
        <v>85</v>
      </c>
      <c r="B1030" t="s">
        <v>709</v>
      </c>
      <c r="C1030" t="s">
        <v>764</v>
      </c>
      <c r="D1030" s="173">
        <v>8</v>
      </c>
      <c r="E1030" s="445">
        <v>42989</v>
      </c>
      <c r="F1030" s="173">
        <v>9.5</v>
      </c>
      <c r="G1030">
        <v>7.22</v>
      </c>
      <c r="H1030" s="166">
        <v>2.0752670886075943</v>
      </c>
      <c r="I1030" s="881">
        <v>0.72200682916425518</v>
      </c>
      <c r="J1030">
        <v>22.363439526533639</v>
      </c>
      <c r="K1030" s="483"/>
      <c r="L1030" s="1309" t="s">
        <v>803</v>
      </c>
      <c r="M1030" s="788"/>
      <c r="N1030" s="1309" t="s">
        <v>803</v>
      </c>
      <c r="O1030" s="788"/>
      <c r="P1030" s="1309" t="s">
        <v>803</v>
      </c>
      <c r="Q1030" s="2389"/>
      <c r="R1030" s="1309"/>
      <c r="T1030" s="2402" t="s">
        <v>803</v>
      </c>
    </row>
    <row r="1031" spans="1:20">
      <c r="A1031" s="884"/>
      <c r="D1031" s="173"/>
      <c r="E1031" s="445"/>
      <c r="F1031" s="173"/>
      <c r="H1031" s="166"/>
      <c r="I1031" s="881"/>
      <c r="K1031" s="483"/>
      <c r="L1031" s="1309"/>
      <c r="M1031" s="788"/>
      <c r="N1031" s="1309"/>
      <c r="O1031" s="788"/>
      <c r="P1031" s="1309"/>
      <c r="Q1031" s="2389"/>
      <c r="R1031" s="1309"/>
      <c r="T1031" s="2402"/>
    </row>
    <row r="1032" spans="1:20">
      <c r="A1032" s="884" t="s">
        <v>85</v>
      </c>
      <c r="B1032" t="s">
        <v>368</v>
      </c>
      <c r="C1032" s="27" t="s">
        <v>945</v>
      </c>
      <c r="D1032" s="27">
        <v>0.5</v>
      </c>
      <c r="E1032" s="47">
        <v>43340</v>
      </c>
      <c r="F1032" s="27">
        <v>11.3</v>
      </c>
      <c r="G1032" s="27">
        <v>4.165</v>
      </c>
      <c r="H1032" s="27">
        <v>2.2599999999999998</v>
      </c>
      <c r="I1032" s="607">
        <v>0.33</v>
      </c>
      <c r="J1032">
        <v>10.22142</v>
      </c>
      <c r="K1032" s="1285">
        <v>4.165</v>
      </c>
      <c r="L1032" s="1306">
        <v>39.416835044091769</v>
      </c>
      <c r="M1032" s="784">
        <v>2.1933333333333334</v>
      </c>
      <c r="N1032" s="1306">
        <v>38.274271731892796</v>
      </c>
      <c r="O1032" s="784">
        <v>12.079860000000002</v>
      </c>
      <c r="P1032" s="1306">
        <v>40.095693287566704</v>
      </c>
      <c r="Q1032" s="2389">
        <f t="shared" si="101"/>
        <v>39.262266687850421</v>
      </c>
      <c r="R1032" s="1309"/>
      <c r="T1032" s="2402" t="s">
        <v>803</v>
      </c>
    </row>
    <row r="1033" spans="1:20">
      <c r="A1033" s="884" t="s">
        <v>85</v>
      </c>
      <c r="B1033" t="s">
        <v>368</v>
      </c>
      <c r="C1033" s="27" t="s">
        <v>945</v>
      </c>
      <c r="D1033" s="27">
        <v>1</v>
      </c>
      <c r="E1033" s="47">
        <v>43340</v>
      </c>
      <c r="F1033" s="27">
        <v>11.3</v>
      </c>
      <c r="G1033" s="27">
        <v>4.165</v>
      </c>
      <c r="H1033" s="27"/>
      <c r="I1033" s="607"/>
      <c r="J1033" t="s">
        <v>803</v>
      </c>
      <c r="K1033" s="1285"/>
      <c r="L1033" s="1306" t="s">
        <v>803</v>
      </c>
      <c r="M1033" s="784"/>
      <c r="N1033" s="1306" t="s">
        <v>803</v>
      </c>
      <c r="O1033" s="784"/>
      <c r="P1033" s="1306" t="s">
        <v>803</v>
      </c>
      <c r="Q1033" s="2389"/>
      <c r="R1033" s="1309"/>
      <c r="T1033" s="2402" t="s">
        <v>803</v>
      </c>
    </row>
    <row r="1034" spans="1:20">
      <c r="A1034" s="884" t="s">
        <v>85</v>
      </c>
      <c r="B1034" t="s">
        <v>368</v>
      </c>
      <c r="C1034" s="27" t="s">
        <v>945</v>
      </c>
      <c r="D1034" s="27">
        <v>2</v>
      </c>
      <c r="E1034" s="47">
        <v>43340</v>
      </c>
      <c r="F1034" s="27">
        <v>11.3</v>
      </c>
      <c r="G1034" s="27">
        <v>4.165</v>
      </c>
      <c r="H1034" s="27"/>
      <c r="I1034" s="607"/>
      <c r="J1034" t="s">
        <v>803</v>
      </c>
      <c r="K1034" s="1285"/>
      <c r="L1034" s="1306" t="s">
        <v>803</v>
      </c>
      <c r="M1034" s="784"/>
      <c r="N1034" s="1306" t="s">
        <v>803</v>
      </c>
      <c r="O1034" s="784"/>
      <c r="P1034" s="1306" t="s">
        <v>803</v>
      </c>
      <c r="Q1034" s="2389"/>
      <c r="R1034" s="1309"/>
      <c r="T1034" s="2402" t="s">
        <v>803</v>
      </c>
    </row>
    <row r="1035" spans="1:20">
      <c r="A1035" s="884" t="s">
        <v>85</v>
      </c>
      <c r="B1035" t="s">
        <v>368</v>
      </c>
      <c r="C1035" s="27" t="s">
        <v>945</v>
      </c>
      <c r="D1035" s="27">
        <v>3</v>
      </c>
      <c r="E1035" s="47">
        <v>43340</v>
      </c>
      <c r="F1035" s="27">
        <v>11.3</v>
      </c>
      <c r="G1035" s="27">
        <v>4.165</v>
      </c>
      <c r="H1035" s="27">
        <v>3.01</v>
      </c>
      <c r="I1035" s="607">
        <v>0.51</v>
      </c>
      <c r="J1035">
        <v>15.79674</v>
      </c>
      <c r="K1035" s="1285"/>
      <c r="L1035" s="1306" t="s">
        <v>803</v>
      </c>
      <c r="M1035" s="784"/>
      <c r="N1035" s="1306" t="s">
        <v>803</v>
      </c>
      <c r="O1035" s="784"/>
      <c r="P1035" s="1306" t="s">
        <v>803</v>
      </c>
      <c r="Q1035" s="2389"/>
      <c r="R1035" s="1309"/>
      <c r="T1035" s="2402" t="s">
        <v>803</v>
      </c>
    </row>
    <row r="1036" spans="1:20">
      <c r="A1036" s="884" t="s">
        <v>85</v>
      </c>
      <c r="B1036" t="s">
        <v>368</v>
      </c>
      <c r="C1036" s="27" t="s">
        <v>945</v>
      </c>
      <c r="D1036" s="27">
        <v>4</v>
      </c>
      <c r="E1036" s="47">
        <v>43340</v>
      </c>
      <c r="F1036" s="27">
        <v>11.3</v>
      </c>
      <c r="G1036" s="27">
        <v>4.165</v>
      </c>
      <c r="H1036" s="27"/>
      <c r="I1036" s="607"/>
      <c r="J1036" t="s">
        <v>803</v>
      </c>
      <c r="K1036" s="1285"/>
      <c r="L1036" s="1306" t="s">
        <v>803</v>
      </c>
      <c r="M1036" s="784"/>
      <c r="N1036" s="1306" t="s">
        <v>803</v>
      </c>
      <c r="O1036" s="784"/>
      <c r="P1036" s="1306" t="s">
        <v>803</v>
      </c>
      <c r="Q1036" s="2389"/>
      <c r="R1036" s="1309"/>
      <c r="T1036" s="2402" t="s">
        <v>803</v>
      </c>
    </row>
    <row r="1037" spans="1:20">
      <c r="A1037" s="884" t="s">
        <v>85</v>
      </c>
      <c r="B1037" t="s">
        <v>368</v>
      </c>
      <c r="C1037" s="27" t="s">
        <v>945</v>
      </c>
      <c r="D1037" s="27">
        <v>5</v>
      </c>
      <c r="E1037" s="47">
        <v>43340</v>
      </c>
      <c r="F1037" s="27">
        <v>11.3</v>
      </c>
      <c r="G1037" s="27">
        <v>4.165</v>
      </c>
      <c r="H1037" s="27"/>
      <c r="I1037" s="607"/>
      <c r="J1037" t="s">
        <v>803</v>
      </c>
      <c r="K1037" s="1285"/>
      <c r="L1037" s="1306" t="s">
        <v>803</v>
      </c>
      <c r="M1037" s="784"/>
      <c r="N1037" s="1306" t="s">
        <v>803</v>
      </c>
      <c r="O1037" s="784"/>
      <c r="P1037" s="1306" t="s">
        <v>803</v>
      </c>
      <c r="Q1037" s="2389"/>
      <c r="R1037" s="1309"/>
      <c r="T1037" s="2402" t="s">
        <v>803</v>
      </c>
    </row>
    <row r="1038" spans="1:20">
      <c r="A1038" s="884" t="s">
        <v>85</v>
      </c>
      <c r="B1038" t="s">
        <v>368</v>
      </c>
      <c r="C1038" s="27" t="s">
        <v>945</v>
      </c>
      <c r="D1038" s="27">
        <v>6</v>
      </c>
      <c r="E1038" s="47">
        <v>43340</v>
      </c>
      <c r="F1038" s="27">
        <v>11.3</v>
      </c>
      <c r="G1038" s="27">
        <v>4.165</v>
      </c>
      <c r="H1038" s="27"/>
      <c r="I1038" s="607"/>
      <c r="J1038" t="s">
        <v>803</v>
      </c>
      <c r="K1038" s="1285"/>
      <c r="L1038" s="1306" t="s">
        <v>803</v>
      </c>
      <c r="M1038" s="784"/>
      <c r="N1038" s="1306" t="s">
        <v>803</v>
      </c>
      <c r="O1038" s="784"/>
      <c r="P1038" s="1306" t="s">
        <v>803</v>
      </c>
      <c r="Q1038" s="2389"/>
      <c r="R1038" s="1309"/>
      <c r="T1038" s="2402" t="s">
        <v>803</v>
      </c>
    </row>
    <row r="1039" spans="1:20">
      <c r="A1039" s="884" t="s">
        <v>85</v>
      </c>
      <c r="B1039" t="s">
        <v>368</v>
      </c>
      <c r="C1039" s="27" t="s">
        <v>945</v>
      </c>
      <c r="D1039" s="27">
        <v>7</v>
      </c>
      <c r="E1039" s="47">
        <v>43340</v>
      </c>
      <c r="F1039" s="27">
        <v>11.3</v>
      </c>
      <c r="G1039" s="27">
        <v>4.165</v>
      </c>
      <c r="H1039" s="27"/>
      <c r="I1039" s="607"/>
      <c r="J1039" t="s">
        <v>803</v>
      </c>
      <c r="K1039" s="1285"/>
      <c r="L1039" s="1306" t="s">
        <v>803</v>
      </c>
      <c r="M1039" s="784"/>
      <c r="N1039" s="1306" t="s">
        <v>803</v>
      </c>
      <c r="O1039" s="784"/>
      <c r="P1039" s="1306" t="s">
        <v>803</v>
      </c>
      <c r="Q1039" s="2389"/>
      <c r="R1039" s="1309"/>
      <c r="T1039" s="2402" t="s">
        <v>803</v>
      </c>
    </row>
    <row r="1040" spans="1:20">
      <c r="A1040" s="884" t="s">
        <v>85</v>
      </c>
      <c r="B1040" t="s">
        <v>368</v>
      </c>
      <c r="C1040" s="27" t="s">
        <v>945</v>
      </c>
      <c r="D1040" s="27">
        <v>7.5</v>
      </c>
      <c r="E1040" s="47">
        <v>43340</v>
      </c>
      <c r="F1040" s="27">
        <v>11.3</v>
      </c>
      <c r="G1040" s="27">
        <v>4.165</v>
      </c>
      <c r="H1040" s="27">
        <v>1.31</v>
      </c>
      <c r="I1040" s="607">
        <v>0.33</v>
      </c>
      <c r="J1040">
        <v>10.22142</v>
      </c>
      <c r="K1040" s="1285"/>
      <c r="L1040" s="1308" t="s">
        <v>803</v>
      </c>
      <c r="M1040" s="800"/>
      <c r="N1040" s="1308" t="s">
        <v>803</v>
      </c>
      <c r="O1040" s="800"/>
      <c r="P1040" s="1308" t="s">
        <v>803</v>
      </c>
      <c r="Q1040" s="2389"/>
      <c r="R1040" s="1310"/>
      <c r="T1040" s="2391" t="s">
        <v>803</v>
      </c>
    </row>
    <row r="1041" spans="1:22">
      <c r="A1041" s="884"/>
      <c r="C1041" s="27"/>
      <c r="D1041" s="27"/>
      <c r="E1041" s="27"/>
      <c r="F1041" s="47"/>
      <c r="G1041" s="173"/>
      <c r="H1041" s="173"/>
      <c r="I1041" s="27"/>
      <c r="J1041" s="27"/>
      <c r="K1041" s="528"/>
      <c r="L1041" s="1106"/>
      <c r="M1041" s="607"/>
      <c r="O1041" s="592"/>
      <c r="P1041" s="593"/>
      <c r="Q1041" s="2389"/>
      <c r="S1041" s="2392"/>
      <c r="T1041" s="2393"/>
    </row>
    <row r="1042" spans="1:22" ht="31.2">
      <c r="A1042" s="976" t="s">
        <v>804</v>
      </c>
      <c r="B1042" s="591" t="s">
        <v>20</v>
      </c>
      <c r="C1042" s="591" t="s">
        <v>701</v>
      </c>
      <c r="D1042" s="946" t="s">
        <v>805</v>
      </c>
      <c r="E1042" s="947" t="s">
        <v>786</v>
      </c>
      <c r="F1042" s="946" t="s">
        <v>806</v>
      </c>
      <c r="G1042" s="946" t="s">
        <v>807</v>
      </c>
      <c r="H1042" s="591" t="s">
        <v>808</v>
      </c>
      <c r="I1042" s="371" t="s">
        <v>809</v>
      </c>
      <c r="J1042" s="1298" t="s">
        <v>878</v>
      </c>
      <c r="K1042" s="1267" t="s">
        <v>792</v>
      </c>
      <c r="L1042" s="1305" t="s">
        <v>474</v>
      </c>
      <c r="M1042" s="1252" t="s">
        <v>793</v>
      </c>
      <c r="N1042" s="1305" t="s">
        <v>483</v>
      </c>
      <c r="O1042" s="1252" t="s">
        <v>794</v>
      </c>
      <c r="P1042" s="1305" t="s">
        <v>480</v>
      </c>
      <c r="Q1042" s="2394"/>
      <c r="T1042" s="2393"/>
    </row>
    <row r="1043" spans="1:22">
      <c r="A1043" s="108">
        <v>62</v>
      </c>
      <c r="B1043" t="s">
        <v>709</v>
      </c>
      <c r="C1043" t="s">
        <v>944</v>
      </c>
      <c r="D1043" s="18">
        <v>0.5</v>
      </c>
      <c r="E1043" s="55">
        <v>43703</v>
      </c>
      <c r="F1043" s="165">
        <v>11.07</v>
      </c>
      <c r="G1043" s="166">
        <v>4.68</v>
      </c>
      <c r="H1043" s="24">
        <v>1.3496599999999999</v>
      </c>
      <c r="I1043" s="24">
        <v>0.34908856286308071</v>
      </c>
      <c r="J1043">
        <f t="shared" ref="J1043:J1079" si="106">IF(AND(I1043&gt;0),  I1043*30.974," ")</f>
        <v>10.812669146121062</v>
      </c>
      <c r="K1043" s="745">
        <f>AVERAGE(G1043:G1053)</f>
        <v>4.68</v>
      </c>
      <c r="L1043" s="594">
        <f t="shared" ref="L1043:L1096" si="107">10*(6-(LN(K1043)/LN(2)))</f>
        <v>37.734914701913198</v>
      </c>
      <c r="M1043" s="166">
        <f>AVERAGE(H1043:H1053)</f>
        <v>0.73233291139240497</v>
      </c>
      <c r="N1043" s="594">
        <f t="shared" ref="N1043:N1069" si="108">10*(6-((2.04-0.68*LN(M1043))/LN(2)))</f>
        <v>27.512907623021437</v>
      </c>
      <c r="O1043">
        <f>AVERAGE(J1043:J1053)</f>
        <v>28.610477618600935</v>
      </c>
      <c r="P1043" s="594">
        <f t="shared" ref="P1043:P1069" si="109">10*(6-(LN(48/O1043)/LN(2)))</f>
        <v>52.535091761417192</v>
      </c>
      <c r="Q1043" s="2389">
        <f t="shared" si="101"/>
        <v>39.260971362117274</v>
      </c>
      <c r="T1043" s="2393"/>
    </row>
    <row r="1044" spans="1:22">
      <c r="A1044" s="108"/>
      <c r="B1044" t="s">
        <v>709</v>
      </c>
      <c r="C1044" t="s">
        <v>944</v>
      </c>
      <c r="D1044" s="18">
        <v>1</v>
      </c>
      <c r="E1044" s="55">
        <v>43703</v>
      </c>
      <c r="F1044" s="165"/>
      <c r="G1044" s="166"/>
      <c r="H1044" s="27" t="s">
        <v>811</v>
      </c>
      <c r="I1044" s="27" t="s">
        <v>811</v>
      </c>
      <c r="K1044" s="483"/>
      <c r="Q1044" s="2389"/>
      <c r="T1044" s="2393"/>
    </row>
    <row r="1045" spans="1:22">
      <c r="A1045" s="108"/>
      <c r="B1045" t="s">
        <v>709</v>
      </c>
      <c r="C1045" t="s">
        <v>944</v>
      </c>
      <c r="D1045" s="18">
        <v>2</v>
      </c>
      <c r="E1045" s="55">
        <v>43703</v>
      </c>
      <c r="F1045" s="165"/>
      <c r="G1045" s="166"/>
      <c r="H1045" s="27" t="s">
        <v>811</v>
      </c>
      <c r="I1045" s="27" t="s">
        <v>811</v>
      </c>
      <c r="K1045" s="483"/>
      <c r="Q1045" s="2389"/>
      <c r="T1045" s="2393"/>
    </row>
    <row r="1046" spans="1:22">
      <c r="A1046" s="108"/>
      <c r="B1046" t="s">
        <v>709</v>
      </c>
      <c r="C1046" t="s">
        <v>944</v>
      </c>
      <c r="D1046" s="18">
        <v>3</v>
      </c>
      <c r="E1046" s="55">
        <v>43703</v>
      </c>
      <c r="F1046" s="165"/>
      <c r="G1046" s="166"/>
      <c r="H1046" s="24">
        <v>1.3838286075949364</v>
      </c>
      <c r="I1046" s="24">
        <v>0.50423903524667213</v>
      </c>
      <c r="J1046">
        <f t="shared" si="106"/>
        <v>15.618299877730422</v>
      </c>
      <c r="K1046" s="483"/>
      <c r="Q1046" s="2389"/>
      <c r="T1046" s="2393"/>
    </row>
    <row r="1047" spans="1:22">
      <c r="A1047" s="108"/>
      <c r="B1047" t="s">
        <v>709</v>
      </c>
      <c r="C1047" t="s">
        <v>944</v>
      </c>
      <c r="D1047" s="18">
        <v>4</v>
      </c>
      <c r="E1047" s="55">
        <v>43703</v>
      </c>
      <c r="F1047" s="165"/>
      <c r="G1047" s="166"/>
      <c r="H1047" s="27" t="s">
        <v>811</v>
      </c>
      <c r="I1047" s="27" t="s">
        <v>811</v>
      </c>
      <c r="K1047" s="483"/>
      <c r="Q1047" s="2389"/>
      <c r="T1047" s="2393"/>
    </row>
    <row r="1048" spans="1:22">
      <c r="A1048" s="108"/>
      <c r="B1048" t="s">
        <v>709</v>
      </c>
      <c r="C1048" t="s">
        <v>944</v>
      </c>
      <c r="D1048" s="18">
        <v>5</v>
      </c>
      <c r="E1048" s="55">
        <v>43703</v>
      </c>
      <c r="F1048" s="165"/>
      <c r="G1048" s="166"/>
      <c r="H1048" s="27" t="s">
        <v>811</v>
      </c>
      <c r="I1048" s="27" t="s">
        <v>811</v>
      </c>
      <c r="K1048" s="483"/>
      <c r="Q1048" s="2389"/>
      <c r="T1048" s="2393"/>
    </row>
    <row r="1049" spans="1:22">
      <c r="A1049" s="108"/>
      <c r="B1049" t="s">
        <v>709</v>
      </c>
      <c r="C1049" t="s">
        <v>944</v>
      </c>
      <c r="D1049" s="18">
        <v>6</v>
      </c>
      <c r="E1049" s="55">
        <v>43703</v>
      </c>
      <c r="F1049" s="165"/>
      <c r="G1049" s="166"/>
      <c r="H1049" s="27" t="s">
        <v>811</v>
      </c>
      <c r="I1049" s="27" t="s">
        <v>811</v>
      </c>
      <c r="K1049" s="483"/>
      <c r="Q1049" s="2389"/>
      <c r="T1049" s="2393"/>
    </row>
    <row r="1050" spans="1:22">
      <c r="A1050" s="108"/>
      <c r="B1050" t="s">
        <v>709</v>
      </c>
      <c r="C1050" t="s">
        <v>944</v>
      </c>
      <c r="D1050" s="18">
        <v>7</v>
      </c>
      <c r="E1050" s="55">
        <v>43703</v>
      </c>
      <c r="F1050" s="165"/>
      <c r="G1050" s="166"/>
      <c r="H1050" s="27" t="s">
        <v>811</v>
      </c>
      <c r="I1050" s="27" t="s">
        <v>811</v>
      </c>
      <c r="K1050" s="483"/>
      <c r="Q1050" s="2389"/>
      <c r="T1050" s="2393"/>
    </row>
    <row r="1051" spans="1:22">
      <c r="A1051" s="108"/>
      <c r="B1051" t="s">
        <v>709</v>
      </c>
      <c r="C1051" t="s">
        <v>944</v>
      </c>
      <c r="D1051" s="18">
        <v>7.5</v>
      </c>
      <c r="E1051" s="55">
        <v>43703</v>
      </c>
      <c r="F1051" s="165"/>
      <c r="G1051" s="166"/>
      <c r="H1051" s="27" t="s">
        <v>811</v>
      </c>
      <c r="I1051" s="27" t="s">
        <v>811</v>
      </c>
      <c r="K1051" s="483"/>
      <c r="Q1051" s="2389"/>
      <c r="T1051" s="2393"/>
    </row>
    <row r="1052" spans="1:22">
      <c r="A1052" s="108"/>
      <c r="B1052" t="s">
        <v>709</v>
      </c>
      <c r="C1052" t="s">
        <v>944</v>
      </c>
      <c r="D1052" s="18">
        <v>9</v>
      </c>
      <c r="E1052" s="55">
        <v>43703</v>
      </c>
      <c r="F1052" s="165"/>
      <c r="G1052" s="166"/>
      <c r="H1052" s="24">
        <v>0.17084303797468353</v>
      </c>
      <c r="I1052" s="24">
        <v>0.70159154950788882</v>
      </c>
      <c r="J1052">
        <f t="shared" si="106"/>
        <v>21.73109665445735</v>
      </c>
      <c r="K1052" s="483"/>
      <c r="Q1052" s="2389"/>
      <c r="T1052" s="2393"/>
    </row>
    <row r="1053" spans="1:22">
      <c r="A1053" s="108"/>
      <c r="B1053" t="s">
        <v>709</v>
      </c>
      <c r="C1053" t="s">
        <v>944</v>
      </c>
      <c r="D1053" s="18" t="s">
        <v>814</v>
      </c>
      <c r="E1053" s="55">
        <v>43703</v>
      </c>
      <c r="F1053" s="165"/>
      <c r="G1053" s="166"/>
      <c r="H1053" s="24">
        <v>2.5000000000000001E-2</v>
      </c>
      <c r="I1053" s="24">
        <v>2.1398542259990605</v>
      </c>
      <c r="J1053">
        <f t="shared" si="106"/>
        <v>66.279844796094906</v>
      </c>
      <c r="K1053" s="483"/>
      <c r="Q1053" s="2389"/>
      <c r="T1053" s="2393"/>
    </row>
    <row r="1054" spans="1:22">
      <c r="A1054" s="108"/>
      <c r="D1054" s="18"/>
      <c r="E1054" s="55"/>
      <c r="H1054" s="165"/>
      <c r="I1054" s="166"/>
      <c r="J1054" t="str">
        <f t="shared" si="106"/>
        <v xml:space="preserve"> </v>
      </c>
      <c r="K1054" s="483"/>
      <c r="Q1054" s="2389"/>
      <c r="R1054" s="1112"/>
      <c r="S1054" s="1112"/>
      <c r="T1054" s="2396"/>
      <c r="U1054" s="1011"/>
      <c r="V1054" s="1229"/>
    </row>
    <row r="1055" spans="1:22" ht="31.2">
      <c r="B1055" s="976" t="s">
        <v>20</v>
      </c>
      <c r="C1055" s="591" t="s">
        <v>701</v>
      </c>
      <c r="D1055" s="946" t="s">
        <v>805</v>
      </c>
      <c r="E1055" s="947" t="s">
        <v>786</v>
      </c>
      <c r="F1055" s="946" t="s">
        <v>806</v>
      </c>
      <c r="G1055" s="946" t="s">
        <v>807</v>
      </c>
      <c r="H1055" s="591" t="s">
        <v>808</v>
      </c>
      <c r="I1055" s="371" t="s">
        <v>809</v>
      </c>
      <c r="J1055" t="s">
        <v>810</v>
      </c>
      <c r="K1055" s="1267" t="s">
        <v>792</v>
      </c>
      <c r="L1055" s="1305" t="s">
        <v>474</v>
      </c>
      <c r="M1055" s="1252" t="s">
        <v>793</v>
      </c>
      <c r="N1055" s="1305" t="s">
        <v>483</v>
      </c>
      <c r="O1055" s="1252" t="s">
        <v>794</v>
      </c>
      <c r="P1055" s="1305" t="s">
        <v>480</v>
      </c>
      <c r="Q1055" s="2394"/>
      <c r="T1055" s="2393"/>
    </row>
    <row r="1056" spans="1:22">
      <c r="B1056" s="108" t="s">
        <v>709</v>
      </c>
      <c r="C1056" t="s">
        <v>944</v>
      </c>
      <c r="D1056">
        <v>0.5</v>
      </c>
      <c r="E1056" s="55">
        <v>44068</v>
      </c>
      <c r="F1056">
        <v>10.11</v>
      </c>
      <c r="G1056">
        <v>7.25</v>
      </c>
      <c r="H1056" s="371">
        <v>-3.7333333333333207E-3</v>
      </c>
      <c r="I1056" s="24">
        <v>0.38664457512704975</v>
      </c>
      <c r="J1056">
        <f t="shared" si="106"/>
        <v>11.97592906998524</v>
      </c>
      <c r="K1056" s="483">
        <f>AVERAGE(G1056:G1066)</f>
        <v>7.25</v>
      </c>
      <c r="L1056" s="594">
        <f t="shared" si="107"/>
        <v>31.420190048724276</v>
      </c>
      <c r="M1056" s="166">
        <f>AVERAGE(H1056:H1066)</f>
        <v>2.5792666666666664</v>
      </c>
      <c r="N1056" s="594">
        <f t="shared" si="108"/>
        <v>39.864355551073025</v>
      </c>
      <c r="O1056">
        <f>AVERAGE(J1056:J1066)</f>
        <v>31.947851344888516</v>
      </c>
      <c r="P1056" s="594">
        <f t="shared" si="109"/>
        <v>54.126845000391945</v>
      </c>
      <c r="Q1056" s="2389">
        <f t="shared" ref="Q1056:Q1115" si="110">AVERAGE(L1056,N1056,P1056)</f>
        <v>41.803796866729748</v>
      </c>
      <c r="T1056" s="2393"/>
    </row>
    <row r="1057" spans="1:42">
      <c r="B1057" s="108" t="s">
        <v>709</v>
      </c>
      <c r="C1057" t="s">
        <v>944</v>
      </c>
      <c r="D1057">
        <v>1</v>
      </c>
      <c r="E1057" s="55">
        <v>44068</v>
      </c>
      <c r="H1057" s="24" t="s">
        <v>811</v>
      </c>
      <c r="I1057" s="24" t="s">
        <v>811</v>
      </c>
      <c r="K1057" s="483"/>
      <c r="Q1057" s="2389"/>
      <c r="T1057" s="2393"/>
    </row>
    <row r="1058" spans="1:42">
      <c r="B1058" s="108" t="s">
        <v>709</v>
      </c>
      <c r="C1058" t="s">
        <v>944</v>
      </c>
      <c r="D1058">
        <v>2</v>
      </c>
      <c r="E1058" s="55">
        <v>44068</v>
      </c>
      <c r="H1058" s="24" t="s">
        <v>811</v>
      </c>
      <c r="I1058" s="24" t="s">
        <v>811</v>
      </c>
      <c r="K1058" s="483"/>
      <c r="Q1058" s="2389"/>
      <c r="T1058" s="2393"/>
    </row>
    <row r="1059" spans="1:42">
      <c r="B1059" s="108" t="s">
        <v>709</v>
      </c>
      <c r="C1059" t="s">
        <v>944</v>
      </c>
      <c r="D1059">
        <v>3</v>
      </c>
      <c r="E1059" s="55">
        <v>44068</v>
      </c>
      <c r="H1059" s="371">
        <v>6.9066666666666721E-2</v>
      </c>
      <c r="I1059" s="24">
        <v>0.54130240517786965</v>
      </c>
      <c r="J1059">
        <f t="shared" si="106"/>
        <v>16.766300697979336</v>
      </c>
      <c r="K1059" s="483"/>
      <c r="Q1059" s="2389"/>
      <c r="T1059" s="2393"/>
    </row>
    <row r="1060" spans="1:42">
      <c r="B1060" s="108" t="s">
        <v>709</v>
      </c>
      <c r="C1060" t="s">
        <v>944</v>
      </c>
      <c r="D1060">
        <v>4</v>
      </c>
      <c r="E1060" s="55">
        <v>44068</v>
      </c>
      <c r="H1060" s="24" t="s">
        <v>811</v>
      </c>
      <c r="I1060" s="24" t="s">
        <v>811</v>
      </c>
      <c r="K1060" s="483"/>
      <c r="Q1060" s="2389"/>
      <c r="T1060" s="2393"/>
    </row>
    <row r="1061" spans="1:42">
      <c r="B1061" s="108" t="s">
        <v>709</v>
      </c>
      <c r="C1061" t="s">
        <v>944</v>
      </c>
      <c r="D1061">
        <v>5</v>
      </c>
      <c r="E1061" s="55">
        <v>44068</v>
      </c>
      <c r="H1061" s="24" t="s">
        <v>811</v>
      </c>
      <c r="I1061" s="24" t="s">
        <v>811</v>
      </c>
      <c r="K1061" s="483"/>
      <c r="Q1061" s="2389"/>
      <c r="T1061" s="2393"/>
    </row>
    <row r="1062" spans="1:42">
      <c r="B1062" s="108" t="s">
        <v>709</v>
      </c>
      <c r="C1062" t="s">
        <v>944</v>
      </c>
      <c r="D1062">
        <v>6</v>
      </c>
      <c r="E1062" s="55">
        <v>44068</v>
      </c>
      <c r="H1062" s="24" t="s">
        <v>811</v>
      </c>
      <c r="I1062" s="24" t="s">
        <v>811</v>
      </c>
      <c r="K1062" s="483"/>
      <c r="Q1062" s="2389"/>
      <c r="T1062" s="2393"/>
    </row>
    <row r="1063" spans="1:42">
      <c r="B1063" s="108" t="s">
        <v>709</v>
      </c>
      <c r="C1063" t="s">
        <v>944</v>
      </c>
      <c r="D1063">
        <v>7</v>
      </c>
      <c r="E1063" s="55">
        <v>44068</v>
      </c>
      <c r="H1063" s="24" t="s">
        <v>811</v>
      </c>
      <c r="I1063" s="24" t="s">
        <v>811</v>
      </c>
      <c r="K1063" s="483"/>
      <c r="Q1063" s="2389"/>
      <c r="T1063" s="2393"/>
    </row>
    <row r="1064" spans="1:42">
      <c r="B1064" s="108" t="s">
        <v>709</v>
      </c>
      <c r="C1064" t="s">
        <v>944</v>
      </c>
      <c r="D1064">
        <v>8</v>
      </c>
      <c r="E1064" s="55">
        <v>44068</v>
      </c>
      <c r="H1064" s="24" t="s">
        <v>811</v>
      </c>
      <c r="I1064" s="24" t="s">
        <v>811</v>
      </c>
      <c r="K1064" s="483"/>
      <c r="Q1064" s="2389"/>
      <c r="T1064" s="2393"/>
    </row>
    <row r="1065" spans="1:42">
      <c r="B1065" s="108" t="s">
        <v>709</v>
      </c>
      <c r="C1065" t="s">
        <v>944</v>
      </c>
      <c r="D1065">
        <v>9</v>
      </c>
      <c r="E1065" s="55">
        <v>44068</v>
      </c>
      <c r="H1065" s="371">
        <v>2.0906666666666665</v>
      </c>
      <c r="I1065" s="24">
        <v>1.0174871435883563</v>
      </c>
      <c r="J1065">
        <f t="shared" si="106"/>
        <v>31.515646785505751</v>
      </c>
      <c r="K1065" s="483"/>
      <c r="Q1065" s="2389"/>
      <c r="T1065" s="2393"/>
    </row>
    <row r="1066" spans="1:42">
      <c r="B1066" s="108" t="s">
        <v>709</v>
      </c>
      <c r="C1066" t="s">
        <v>944</v>
      </c>
      <c r="D1066">
        <v>9.5</v>
      </c>
      <c r="E1066" s="55">
        <v>44068</v>
      </c>
      <c r="H1066" s="371">
        <v>8.1610666666666667</v>
      </c>
      <c r="I1066" s="24">
        <v>2.1803295934036204</v>
      </c>
      <c r="J1066">
        <f t="shared" si="106"/>
        <v>67.533528826083739</v>
      </c>
      <c r="K1066" s="483"/>
      <c r="Q1066" s="2389"/>
      <c r="T1066" s="2393"/>
    </row>
    <row r="1067" spans="1:42">
      <c r="A1067" s="976"/>
      <c r="B1067" s="591"/>
      <c r="C1067" s="946"/>
      <c r="D1067" s="947"/>
      <c r="E1067" s="591"/>
      <c r="F1067" s="946"/>
      <c r="G1067" s="946"/>
      <c r="H1067" s="946"/>
      <c r="I1067" s="948"/>
      <c r="J1067" t="str">
        <f t="shared" si="106"/>
        <v xml:space="preserve"> </v>
      </c>
      <c r="K1067" s="1279"/>
      <c r="M1067" s="946"/>
      <c r="O1067" s="591"/>
      <c r="Q1067" s="2389"/>
      <c r="R1067" s="1106"/>
      <c r="S1067" s="1112"/>
      <c r="T1067" s="2396"/>
      <c r="U1067" s="2432"/>
    </row>
    <row r="1068" spans="1:42" ht="31.2">
      <c r="A1068" s="983" t="s">
        <v>804</v>
      </c>
      <c r="B1068" s="815" t="s">
        <v>20</v>
      </c>
      <c r="C1068" s="815" t="s">
        <v>701</v>
      </c>
      <c r="D1068" s="815" t="s">
        <v>805</v>
      </c>
      <c r="E1068" s="873" t="s">
        <v>786</v>
      </c>
      <c r="F1068" s="815" t="s">
        <v>806</v>
      </c>
      <c r="G1068" s="815" t="s">
        <v>807</v>
      </c>
      <c r="H1068" s="815" t="s">
        <v>808</v>
      </c>
      <c r="I1068" s="878" t="s">
        <v>809</v>
      </c>
      <c r="J1068" t="s">
        <v>810</v>
      </c>
      <c r="K1068" s="1267" t="s">
        <v>792</v>
      </c>
      <c r="L1068" s="1305" t="s">
        <v>474</v>
      </c>
      <c r="M1068" s="1252" t="s">
        <v>793</v>
      </c>
      <c r="N1068" s="1305" t="s">
        <v>483</v>
      </c>
      <c r="O1068" s="1252" t="s">
        <v>794</v>
      </c>
      <c r="P1068" s="1305" t="s">
        <v>480</v>
      </c>
      <c r="Q1068" s="2394"/>
      <c r="R1068" s="2397"/>
      <c r="S1068" s="2397"/>
      <c r="T1068" s="2398"/>
      <c r="U1068" s="1226"/>
      <c r="V1068" s="1226"/>
      <c r="W1068" s="2444"/>
      <c r="X1068" s="747"/>
      <c r="Y1068" s="747"/>
      <c r="Z1068" s="747"/>
      <c r="AA1068" s="747"/>
      <c r="AB1068" s="747"/>
      <c r="AC1068" s="747"/>
      <c r="AD1068" s="747"/>
      <c r="AE1068" s="747"/>
      <c r="AF1068" s="747"/>
      <c r="AG1068" s="747"/>
      <c r="AH1068" s="747"/>
      <c r="AI1068" s="747"/>
      <c r="AJ1068" s="747"/>
      <c r="AK1068" s="747"/>
      <c r="AL1068" s="747"/>
      <c r="AM1068" s="747"/>
      <c r="AN1068" s="747"/>
      <c r="AO1068" s="747"/>
      <c r="AP1068" s="747"/>
    </row>
    <row r="1069" spans="1:42">
      <c r="A1069" s="108">
        <v>30</v>
      </c>
      <c r="B1069" t="s">
        <v>709</v>
      </c>
      <c r="C1069" t="s">
        <v>944</v>
      </c>
      <c r="D1069" s="27">
        <v>0.5</v>
      </c>
      <c r="E1069" s="133">
        <v>44424</v>
      </c>
      <c r="F1069">
        <v>9.66</v>
      </c>
      <c r="G1069">
        <v>7.62</v>
      </c>
      <c r="H1069" s="371">
        <v>0.47599999999999987</v>
      </c>
      <c r="I1069" s="24">
        <v>0.19201164967755352</v>
      </c>
      <c r="J1069">
        <f t="shared" si="106"/>
        <v>5.9473688371125428</v>
      </c>
      <c r="K1069" s="483">
        <f>AVERAGE(G1069:G1079)</f>
        <v>7.62</v>
      </c>
      <c r="L1069" s="594">
        <f t="shared" si="107"/>
        <v>30.702090022814026</v>
      </c>
      <c r="M1069" s="166">
        <f>AVERAGE(H1069:H1079)</f>
        <v>2.0610476190476197</v>
      </c>
      <c r="N1069" s="594">
        <f t="shared" si="108"/>
        <v>37.663990462298933</v>
      </c>
      <c r="O1069">
        <f>AVERAGE(J1069:J1079)</f>
        <v>15.116229127661047</v>
      </c>
      <c r="P1069" s="594">
        <f t="shared" si="109"/>
        <v>43.330638860187555</v>
      </c>
      <c r="Q1069" s="2389">
        <f t="shared" si="110"/>
        <v>37.232239781766843</v>
      </c>
      <c r="T1069" s="2393"/>
    </row>
    <row r="1070" spans="1:42">
      <c r="A1070" s="108">
        <v>30</v>
      </c>
      <c r="B1070" t="s">
        <v>709</v>
      </c>
      <c r="C1070" t="s">
        <v>944</v>
      </c>
      <c r="D1070" s="27">
        <v>1</v>
      </c>
      <c r="E1070" s="133">
        <v>44424</v>
      </c>
      <c r="H1070" s="371" t="s">
        <v>811</v>
      </c>
      <c r="I1070" s="24" t="s">
        <v>811</v>
      </c>
      <c r="K1070" s="483"/>
      <c r="Q1070" s="2389"/>
      <c r="T1070" s="2393"/>
    </row>
    <row r="1071" spans="1:42">
      <c r="A1071" s="108">
        <v>30</v>
      </c>
      <c r="B1071" t="s">
        <v>709</v>
      </c>
      <c r="C1071" t="s">
        <v>944</v>
      </c>
      <c r="D1071" s="27">
        <v>2</v>
      </c>
      <c r="E1071" s="133">
        <v>44424</v>
      </c>
      <c r="H1071" s="24" t="s">
        <v>811</v>
      </c>
      <c r="I1071" s="24" t="s">
        <v>811</v>
      </c>
      <c r="K1071" s="483"/>
      <c r="Q1071" s="2389"/>
      <c r="T1071" s="2393"/>
    </row>
    <row r="1072" spans="1:42">
      <c r="A1072" s="108">
        <v>30</v>
      </c>
      <c r="B1072" t="s">
        <v>709</v>
      </c>
      <c r="C1072" t="s">
        <v>944</v>
      </c>
      <c r="D1072" s="27">
        <v>3</v>
      </c>
      <c r="E1072" s="133">
        <v>44424</v>
      </c>
      <c r="H1072" s="24">
        <v>0.45009523809523805</v>
      </c>
      <c r="I1072" s="24">
        <v>0.25601553290340467</v>
      </c>
      <c r="J1072">
        <f t="shared" si="106"/>
        <v>7.9298251161500568</v>
      </c>
      <c r="K1072" s="483"/>
      <c r="Q1072" s="2389"/>
      <c r="T1072" s="2393"/>
    </row>
    <row r="1073" spans="1:60">
      <c r="A1073" s="108">
        <v>30</v>
      </c>
      <c r="B1073" t="s">
        <v>709</v>
      </c>
      <c r="C1073" t="s">
        <v>944</v>
      </c>
      <c r="D1073" s="27">
        <v>4</v>
      </c>
      <c r="E1073" s="133">
        <v>44424</v>
      </c>
      <c r="H1073" s="24" t="s">
        <v>811</v>
      </c>
      <c r="I1073" s="24" t="s">
        <v>811</v>
      </c>
      <c r="K1073" s="483"/>
      <c r="Q1073" s="2389"/>
      <c r="T1073" s="2393"/>
    </row>
    <row r="1074" spans="1:60">
      <c r="A1074" s="108">
        <v>30</v>
      </c>
      <c r="B1074" t="s">
        <v>709</v>
      </c>
      <c r="C1074" t="s">
        <v>944</v>
      </c>
      <c r="D1074" s="27">
        <v>5</v>
      </c>
      <c r="E1074" s="133">
        <v>44424</v>
      </c>
      <c r="H1074" s="24" t="s">
        <v>811</v>
      </c>
      <c r="I1074" s="24" t="s">
        <v>811</v>
      </c>
      <c r="K1074" s="483"/>
      <c r="Q1074" s="2389"/>
      <c r="T1074" s="2393"/>
    </row>
    <row r="1075" spans="1:60">
      <c r="A1075" s="108">
        <v>30</v>
      </c>
      <c r="B1075" t="s">
        <v>709</v>
      </c>
      <c r="C1075" t="s">
        <v>944</v>
      </c>
      <c r="D1075" s="27">
        <v>6</v>
      </c>
      <c r="E1075" s="133">
        <v>44424</v>
      </c>
      <c r="H1075" s="24" t="s">
        <v>811</v>
      </c>
      <c r="I1075" s="24" t="s">
        <v>811</v>
      </c>
      <c r="K1075" s="483"/>
      <c r="Q1075" s="2389"/>
      <c r="T1075" s="2393"/>
    </row>
    <row r="1076" spans="1:60">
      <c r="A1076" s="108">
        <v>30</v>
      </c>
      <c r="B1076" t="s">
        <v>709</v>
      </c>
      <c r="C1076" t="s">
        <v>944</v>
      </c>
      <c r="D1076" s="27">
        <v>7</v>
      </c>
      <c r="E1076" s="133">
        <v>44424</v>
      </c>
      <c r="H1076" s="24" t="s">
        <v>811</v>
      </c>
      <c r="I1076" s="24" t="s">
        <v>811</v>
      </c>
      <c r="K1076" s="483"/>
      <c r="Q1076" s="2389"/>
      <c r="T1076" s="2393"/>
    </row>
    <row r="1077" spans="1:60">
      <c r="A1077" s="108">
        <v>30</v>
      </c>
      <c r="B1077" t="s">
        <v>709</v>
      </c>
      <c r="C1077" t="s">
        <v>944</v>
      </c>
      <c r="D1077" s="27">
        <v>8</v>
      </c>
      <c r="E1077" s="133">
        <v>44424</v>
      </c>
      <c r="H1077" s="371" t="s">
        <v>811</v>
      </c>
      <c r="I1077" s="24" t="s">
        <v>811</v>
      </c>
      <c r="K1077" s="483"/>
      <c r="Q1077" s="2389"/>
      <c r="T1077" s="2393"/>
    </row>
    <row r="1078" spans="1:60">
      <c r="A1078" s="108">
        <v>30</v>
      </c>
      <c r="B1078" t="s">
        <v>709</v>
      </c>
      <c r="C1078" t="s">
        <v>944</v>
      </c>
      <c r="D1078" s="27">
        <v>9</v>
      </c>
      <c r="E1078" s="133">
        <v>44424</v>
      </c>
      <c r="H1078" s="24">
        <v>4.1706666666666683</v>
      </c>
      <c r="I1078" s="24">
        <v>0.70404271548436292</v>
      </c>
      <c r="J1078">
        <f t="shared" si="106"/>
        <v>21.807019069412657</v>
      </c>
      <c r="K1078" s="483"/>
      <c r="Q1078" s="2389"/>
      <c r="T1078" s="2393"/>
    </row>
    <row r="1079" spans="1:60" ht="16.2" thickBot="1">
      <c r="A1079" s="1291">
        <v>30</v>
      </c>
      <c r="B1079" s="809" t="s">
        <v>709</v>
      </c>
      <c r="C1079" s="809" t="s">
        <v>944</v>
      </c>
      <c r="D1079" s="1292" t="s">
        <v>814</v>
      </c>
      <c r="E1079" s="1293">
        <v>44424</v>
      </c>
      <c r="F1079" s="809"/>
      <c r="G1079" s="809"/>
      <c r="H1079" s="1294">
        <v>3.1474285714285735</v>
      </c>
      <c r="I1079" s="1294">
        <v>0.80004854032313977</v>
      </c>
      <c r="J1079" s="809">
        <f t="shared" si="106"/>
        <v>24.780703487968932</v>
      </c>
      <c r="K1079" s="1323"/>
      <c r="L1079" s="1320"/>
      <c r="M1079" s="809"/>
      <c r="N1079" s="1320"/>
      <c r="O1079" s="809"/>
      <c r="P1079" s="1320"/>
      <c r="Q1079" s="2399"/>
      <c r="R1079" s="1320"/>
      <c r="S1079" s="1320"/>
      <c r="T1079" s="2400"/>
    </row>
    <row r="1080" spans="1:60">
      <c r="A1080" s="984" t="s">
        <v>947</v>
      </c>
      <c r="B1080" s="815"/>
      <c r="C1080" s="815"/>
      <c r="D1080" s="815"/>
      <c r="E1080" s="873"/>
      <c r="F1080" s="815"/>
      <c r="G1080" s="815"/>
      <c r="H1080" s="815"/>
      <c r="I1080" s="815"/>
      <c r="J1080" s="875"/>
      <c r="K1080" s="1286"/>
      <c r="M1080" s="815"/>
      <c r="N1080" s="1136"/>
      <c r="O1080" s="815"/>
      <c r="Q1080" s="2413"/>
      <c r="R1080" s="1458"/>
      <c r="S1080" s="1458"/>
      <c r="T1080" s="2410"/>
      <c r="U1080" s="1340"/>
      <c r="V1080" s="1226"/>
      <c r="W1080" s="2444"/>
      <c r="X1080" s="747"/>
      <c r="Y1080" s="747"/>
      <c r="Z1080" s="747"/>
      <c r="AA1080" s="747"/>
      <c r="AB1080" s="747"/>
      <c r="AC1080" s="747"/>
      <c r="AD1080" s="747"/>
      <c r="AE1080" s="747"/>
      <c r="AF1080" s="747"/>
      <c r="AG1080" s="747"/>
      <c r="AH1080" s="747"/>
      <c r="AI1080" s="747"/>
      <c r="AJ1080" s="747"/>
      <c r="AK1080" s="747"/>
      <c r="AL1080" s="747"/>
      <c r="AM1080" s="747"/>
      <c r="AN1080" s="747"/>
      <c r="AO1080" s="747"/>
      <c r="AP1080" s="747"/>
      <c r="AQ1080" s="747"/>
      <c r="AR1080" s="747"/>
      <c r="AS1080" s="747"/>
      <c r="AT1080" s="747"/>
      <c r="AU1080" s="747"/>
      <c r="AV1080" s="747"/>
      <c r="AW1080" s="747"/>
      <c r="AX1080" s="747"/>
      <c r="AY1080" s="747"/>
      <c r="AZ1080" s="747"/>
      <c r="BA1080" s="747"/>
      <c r="BB1080" s="747"/>
      <c r="BC1080" s="747"/>
      <c r="BD1080" s="747"/>
      <c r="BE1080" s="747"/>
      <c r="BF1080" s="747"/>
      <c r="BG1080" s="747"/>
      <c r="BH1080" s="747"/>
    </row>
    <row r="1081" spans="1:60" s="1257" customFormat="1" ht="43.2">
      <c r="A1081" s="1260" t="s">
        <v>784</v>
      </c>
      <c r="B1081" s="1257" t="s">
        <v>20</v>
      </c>
      <c r="C1081" s="1257" t="s">
        <v>701</v>
      </c>
      <c r="D1081" s="1257" t="s">
        <v>785</v>
      </c>
      <c r="E1081" s="1257" t="s">
        <v>786</v>
      </c>
      <c r="F1081" s="1257" t="s">
        <v>787</v>
      </c>
      <c r="G1081" s="1257" t="s">
        <v>788</v>
      </c>
      <c r="H1081" s="1257" t="s">
        <v>789</v>
      </c>
      <c r="I1081" s="1257" t="s">
        <v>790</v>
      </c>
      <c r="J1081" s="1257" t="s">
        <v>791</v>
      </c>
      <c r="K1081" s="1267" t="s">
        <v>792</v>
      </c>
      <c r="L1081" s="1305" t="s">
        <v>474</v>
      </c>
      <c r="M1081" s="1252" t="s">
        <v>793</v>
      </c>
      <c r="N1081" s="1305" t="s">
        <v>483</v>
      </c>
      <c r="O1081" s="1252" t="s">
        <v>794</v>
      </c>
      <c r="P1081" s="1305" t="s">
        <v>480</v>
      </c>
      <c r="Q1081" s="2394" t="s">
        <v>795</v>
      </c>
      <c r="R1081" s="2386" t="s">
        <v>796</v>
      </c>
      <c r="S1081" s="2387" t="s">
        <v>797</v>
      </c>
      <c r="T1081" s="2388" t="s">
        <v>798</v>
      </c>
      <c r="U1081" s="2434"/>
      <c r="V1081" s="2434"/>
      <c r="W1081" s="2449"/>
      <c r="X1081" s="1258" t="s">
        <v>784</v>
      </c>
      <c r="Y1081" s="1258" t="s">
        <v>20</v>
      </c>
      <c r="Z1081" s="1258" t="s">
        <v>701</v>
      </c>
      <c r="AA1081" s="1258" t="s">
        <v>1005</v>
      </c>
      <c r="AB1081" s="1257" t="s">
        <v>1006</v>
      </c>
      <c r="AC1081" s="1259" t="s">
        <v>798</v>
      </c>
    </row>
    <row r="1082" spans="1:60">
      <c r="A1082" s="884" t="s">
        <v>43</v>
      </c>
      <c r="B1082" s="108" t="s">
        <v>709</v>
      </c>
      <c r="C1082" s="108" t="s">
        <v>947</v>
      </c>
      <c r="D1082" s="27">
        <v>0.5</v>
      </c>
      <c r="E1082" s="445">
        <v>43003</v>
      </c>
      <c r="F1082" s="27">
        <v>0.5</v>
      </c>
      <c r="G1082" s="173">
        <v>0.5</v>
      </c>
      <c r="H1082" s="927">
        <v>1.9143936708860756</v>
      </c>
      <c r="I1082" s="1263">
        <v>0.56280654784395434</v>
      </c>
      <c r="J1082">
        <v>17.432370012918643</v>
      </c>
      <c r="K1082" s="483">
        <v>0.5</v>
      </c>
      <c r="L1082" s="594">
        <f t="shared" si="107"/>
        <v>70</v>
      </c>
      <c r="M1082" s="793">
        <v>2.1315727848101265</v>
      </c>
      <c r="N1082" s="1309">
        <v>37.994065731617191</v>
      </c>
      <c r="O1082" s="793">
        <v>18.521893138726057</v>
      </c>
      <c r="P1082" s="1309">
        <v>46.261971594094291</v>
      </c>
      <c r="Q1082" s="2389">
        <f t="shared" si="110"/>
        <v>51.418679108570494</v>
      </c>
      <c r="R1082" s="1309">
        <f>AVERAGE(Q1082:Q1097)</f>
        <v>58.042482277830139</v>
      </c>
      <c r="S1082" s="594" t="s">
        <v>374</v>
      </c>
      <c r="T1082" s="2402" t="str">
        <f>IF(_xlfn.NUMBERVALUE(R1082), IF(R1082&lt;50, "Acceptable; Ongoing Protection is Required", "Unacceptable; Immediate Restoration is Required"), " ")</f>
        <v>Unacceptable; Immediate Restoration is Required</v>
      </c>
    </row>
    <row r="1083" spans="1:60">
      <c r="A1083" s="884" t="s">
        <v>43</v>
      </c>
      <c r="B1083" s="108" t="s">
        <v>709</v>
      </c>
      <c r="C1083" s="108" t="s">
        <v>947</v>
      </c>
      <c r="D1083" s="27">
        <v>0.5</v>
      </c>
      <c r="E1083" s="445">
        <v>43003</v>
      </c>
      <c r="F1083" s="27">
        <v>0.5</v>
      </c>
      <c r="G1083" s="173">
        <v>0.5</v>
      </c>
      <c r="H1083" s="927">
        <v>2.3487518987341769</v>
      </c>
      <c r="I1083" s="1263">
        <v>0.63315736632444863</v>
      </c>
      <c r="J1083">
        <v>19.611416264533471</v>
      </c>
      <c r="K1083" s="483"/>
      <c r="M1083" s="788"/>
      <c r="N1083" s="1309"/>
      <c r="O1083" s="788"/>
      <c r="P1083" s="1309"/>
      <c r="Q1083" s="2389"/>
      <c r="R1083" s="1309"/>
      <c r="T1083" s="2402" t="s">
        <v>803</v>
      </c>
    </row>
    <row r="1084" spans="1:60">
      <c r="A1084" s="884"/>
      <c r="B1084" s="108"/>
      <c r="C1084" s="108"/>
      <c r="D1084" s="27"/>
      <c r="E1084" s="445"/>
      <c r="F1084" s="27"/>
      <c r="G1084" s="173"/>
      <c r="H1084" s="927"/>
      <c r="I1084" s="1263"/>
      <c r="K1084" s="483"/>
      <c r="M1084" s="795"/>
      <c r="N1084" s="1310"/>
      <c r="O1084" s="795"/>
      <c r="P1084" s="1310"/>
      <c r="Q1084" s="2389"/>
      <c r="R1084" s="1310"/>
      <c r="T1084" s="2391"/>
    </row>
    <row r="1085" spans="1:60" s="649" customFormat="1">
      <c r="A1085" s="2350" t="s">
        <v>43</v>
      </c>
      <c r="B1085" s="649" t="s">
        <v>368</v>
      </c>
      <c r="C1085" s="54" t="s">
        <v>948</v>
      </c>
      <c r="D1085" s="54">
        <v>0.25</v>
      </c>
      <c r="E1085" s="661">
        <v>43349</v>
      </c>
      <c r="F1085" s="54">
        <v>0.39</v>
      </c>
      <c r="G1085" s="54">
        <v>0.39</v>
      </c>
      <c r="H1085" s="54">
        <v>2.4500000000000002</v>
      </c>
      <c r="I1085" s="1815">
        <v>0.69</v>
      </c>
      <c r="J1085" s="649">
        <v>21.372059999999998</v>
      </c>
      <c r="K1085" s="2351">
        <v>0.39</v>
      </c>
      <c r="L1085" s="2348">
        <f t="shared" si="107"/>
        <v>73.584539709124769</v>
      </c>
      <c r="M1085" s="2354">
        <v>2.4500000000000002</v>
      </c>
      <c r="N1085" s="2355">
        <v>39.359937060614499</v>
      </c>
      <c r="O1085" s="2354">
        <v>21.372059999999998</v>
      </c>
      <c r="P1085" s="2355">
        <v>48.32691566672591</v>
      </c>
      <c r="Q1085" s="2416">
        <f t="shared" si="110"/>
        <v>53.757130812155062</v>
      </c>
      <c r="R1085" s="2419"/>
      <c r="S1085" s="2348"/>
      <c r="T1085" s="2420" t="s">
        <v>803</v>
      </c>
      <c r="U1085" s="1031">
        <f>AVERAGE(Q1085:Q1097)</f>
        <v>59.698433070145057</v>
      </c>
      <c r="V1085" s="1031" t="s">
        <v>45</v>
      </c>
      <c r="W1085" s="1682" t="str">
        <f>IF(_xlfn.NUMBERVALUE(U1085), IF(U1085&lt;50, "Acceptable; Ongoing Protection is Required", "Unacceptable; Immediate Restoration is Required"), " ")</f>
        <v>Unacceptable; Immediate Restoration is Required</v>
      </c>
    </row>
    <row r="1086" spans="1:60" s="649" customFormat="1">
      <c r="A1086" s="2350"/>
      <c r="C1086" s="54"/>
      <c r="D1086" s="54"/>
      <c r="E1086" s="54"/>
      <c r="F1086" s="661"/>
      <c r="G1086" s="2356"/>
      <c r="H1086" s="2356"/>
      <c r="I1086" s="54"/>
      <c r="J1086" s="54"/>
      <c r="K1086" s="681"/>
      <c r="L1086" s="2348"/>
      <c r="M1086" s="1815"/>
      <c r="N1086" s="2348"/>
      <c r="O1086" s="1776"/>
      <c r="P1086" s="2020"/>
      <c r="Q1086" s="2416"/>
      <c r="R1086" s="2348"/>
      <c r="S1086" s="2421"/>
      <c r="T1086" s="2422"/>
      <c r="U1086" s="1031"/>
      <c r="V1086" s="1031"/>
      <c r="W1086" s="1682"/>
    </row>
    <row r="1087" spans="1:60" s="649" customFormat="1" ht="31.2">
      <c r="A1087" s="2357" t="s">
        <v>804</v>
      </c>
      <c r="B1087" s="1765" t="s">
        <v>20</v>
      </c>
      <c r="C1087" s="1765" t="s">
        <v>701</v>
      </c>
      <c r="D1087" s="2358" t="s">
        <v>805</v>
      </c>
      <c r="E1087" s="2031" t="s">
        <v>786</v>
      </c>
      <c r="F1087" s="2358" t="s">
        <v>806</v>
      </c>
      <c r="G1087" s="2358" t="s">
        <v>807</v>
      </c>
      <c r="H1087" s="1765" t="s">
        <v>808</v>
      </c>
      <c r="I1087" s="372" t="s">
        <v>809</v>
      </c>
      <c r="J1087" s="2464" t="s">
        <v>878</v>
      </c>
      <c r="K1087" s="2359" t="s">
        <v>792</v>
      </c>
      <c r="L1087" s="2360" t="s">
        <v>474</v>
      </c>
      <c r="M1087" s="2361" t="s">
        <v>793</v>
      </c>
      <c r="N1087" s="2360" t="s">
        <v>483</v>
      </c>
      <c r="O1087" s="2361" t="s">
        <v>794</v>
      </c>
      <c r="P1087" s="2360" t="s">
        <v>480</v>
      </c>
      <c r="Q1087" s="2423"/>
      <c r="R1087" s="2348"/>
      <c r="S1087" s="2348"/>
      <c r="T1087" s="2422"/>
      <c r="U1087" s="1031"/>
      <c r="V1087" s="1031"/>
      <c r="W1087" s="1682"/>
    </row>
    <row r="1088" spans="1:60" s="649" customFormat="1">
      <c r="A1088" s="2362">
        <v>54</v>
      </c>
      <c r="B1088" s="649" t="s">
        <v>709</v>
      </c>
      <c r="C1088" s="649" t="s">
        <v>949</v>
      </c>
      <c r="D1088" s="657">
        <v>0.15</v>
      </c>
      <c r="E1088" s="658">
        <v>43697</v>
      </c>
      <c r="F1088" s="659">
        <v>0.3</v>
      </c>
      <c r="G1088" s="653">
        <v>0.3</v>
      </c>
      <c r="H1088" s="68">
        <v>31.922021645569622</v>
      </c>
      <c r="I1088" s="68">
        <v>1.1576260566880163</v>
      </c>
      <c r="J1088" s="649">
        <f t="shared" ref="J1088:J1097" si="111">IF(AND(I1088&gt;0),  I1088*30.974," ")</f>
        <v>35.856309479854616</v>
      </c>
      <c r="K1088" s="2364">
        <f>AVERAGE(G1088:G1089)</f>
        <v>0.3</v>
      </c>
      <c r="L1088" s="2348">
        <f t="shared" si="107"/>
        <v>77.36965594166206</v>
      </c>
      <c r="M1088" s="653">
        <f>AVERAGE(H1088:H1089)</f>
        <v>30.613648713080167</v>
      </c>
      <c r="N1088" s="2348">
        <f t="shared" ref="N1088:N1096" si="112">10*(6-((2.04-0.68*LN(M1088))/LN(2)))</f>
        <v>64.134522237728902</v>
      </c>
      <c r="O1088" s="649">
        <f>AVERAGE(J1088:J1089)</f>
        <v>34.769754647131748</v>
      </c>
      <c r="P1088" s="2348">
        <f t="shared" ref="P1088:P1096" si="113">10*(6-(LN(48/O1088)/LN(2)))</f>
        <v>55.347984808861852</v>
      </c>
      <c r="Q1088" s="2416">
        <f t="shared" si="110"/>
        <v>65.617387662750943</v>
      </c>
      <c r="R1088" s="2348"/>
      <c r="S1088" s="2348"/>
      <c r="T1088" s="2422"/>
      <c r="U1088" s="1031"/>
      <c r="V1088" s="1031"/>
      <c r="W1088" s="1682"/>
    </row>
    <row r="1089" spans="1:60" s="649" customFormat="1">
      <c r="A1089" s="2362"/>
      <c r="B1089" s="649" t="s">
        <v>709</v>
      </c>
      <c r="C1089" s="649" t="s">
        <v>949</v>
      </c>
      <c r="D1089" s="657">
        <v>0.25</v>
      </c>
      <c r="E1089" s="658">
        <v>43697</v>
      </c>
      <c r="F1089" s="659"/>
      <c r="G1089" s="653"/>
      <c r="H1089" s="68">
        <v>29.305275780590712</v>
      </c>
      <c r="I1089" s="68">
        <v>1.0874669017372276</v>
      </c>
      <c r="J1089" s="649">
        <f t="shared" si="111"/>
        <v>33.683199814408887</v>
      </c>
      <c r="K1089" s="2365"/>
      <c r="L1089" s="2348"/>
      <c r="N1089" s="2348"/>
      <c r="P1089" s="2348"/>
      <c r="Q1089" s="2416"/>
      <c r="R1089" s="2348"/>
      <c r="S1089" s="2348"/>
      <c r="T1089" s="2422"/>
      <c r="U1089" s="1031"/>
      <c r="V1089" s="1031"/>
      <c r="W1089" s="1682"/>
    </row>
    <row r="1090" spans="1:60" s="649" customFormat="1">
      <c r="A1090" s="2362"/>
      <c r="D1090" s="657"/>
      <c r="E1090" s="658"/>
      <c r="H1090" s="659"/>
      <c r="I1090" s="653"/>
      <c r="J1090" s="649" t="str">
        <f t="shared" si="111"/>
        <v xml:space="preserve"> </v>
      </c>
      <c r="K1090" s="2365"/>
      <c r="L1090" s="2348"/>
      <c r="N1090" s="2348"/>
      <c r="P1090" s="2348"/>
      <c r="Q1090" s="2416"/>
      <c r="R1090" s="2424"/>
      <c r="S1090" s="2424"/>
      <c r="T1090" s="2425"/>
      <c r="U1090" s="1012"/>
      <c r="V1090" s="1013"/>
      <c r="W1090" s="1682"/>
    </row>
    <row r="1091" spans="1:60" s="649" customFormat="1" ht="31.2">
      <c r="B1091" s="2357" t="s">
        <v>20</v>
      </c>
      <c r="C1091" s="1765" t="s">
        <v>701</v>
      </c>
      <c r="D1091" s="2358" t="s">
        <v>805</v>
      </c>
      <c r="E1091" s="2031" t="s">
        <v>786</v>
      </c>
      <c r="F1091" s="2358" t="s">
        <v>806</v>
      </c>
      <c r="G1091" s="2358" t="s">
        <v>807</v>
      </c>
      <c r="H1091" s="1765" t="s">
        <v>808</v>
      </c>
      <c r="I1091" s="372" t="s">
        <v>809</v>
      </c>
      <c r="J1091" s="649" t="s">
        <v>810</v>
      </c>
      <c r="K1091" s="2359" t="s">
        <v>792</v>
      </c>
      <c r="L1091" s="2360" t="s">
        <v>474</v>
      </c>
      <c r="M1091" s="2361" t="s">
        <v>793</v>
      </c>
      <c r="N1091" s="2360" t="s">
        <v>483</v>
      </c>
      <c r="O1091" s="2361" t="s">
        <v>794</v>
      </c>
      <c r="P1091" s="2360" t="s">
        <v>480</v>
      </c>
      <c r="Q1091" s="2423"/>
      <c r="R1091" s="2348"/>
      <c r="S1091" s="2348"/>
      <c r="T1091" s="2422"/>
      <c r="U1091" s="1031"/>
      <c r="V1091" s="1031"/>
      <c r="W1091" s="1682"/>
    </row>
    <row r="1092" spans="1:60" s="649" customFormat="1">
      <c r="B1092" s="2362" t="s">
        <v>709</v>
      </c>
      <c r="C1092" s="649" t="s">
        <v>949</v>
      </c>
      <c r="D1092" s="649">
        <v>0.28999999999999998</v>
      </c>
      <c r="E1092" s="658">
        <v>44060</v>
      </c>
      <c r="F1092" s="649">
        <v>0.28999999999999998</v>
      </c>
      <c r="G1092" s="649">
        <v>0.28999999999999998</v>
      </c>
      <c r="H1092" s="372">
        <v>2.968</v>
      </c>
      <c r="I1092" s="68">
        <v>0.87213183736144828</v>
      </c>
      <c r="J1092" s="649">
        <f t="shared" si="111"/>
        <v>27.013411530433498</v>
      </c>
      <c r="K1092" s="2365">
        <f>AVERAGE(G1092:G1093)</f>
        <v>0.28999999999999998</v>
      </c>
      <c r="L1092" s="2348">
        <f t="shared" si="107"/>
        <v>77.858751946471529</v>
      </c>
      <c r="M1092" s="653">
        <f>AVERAGE(H1092:H1093)</f>
        <v>2.5013333333333336</v>
      </c>
      <c r="N1092" s="2348">
        <f t="shared" si="112"/>
        <v>39.56336299036365</v>
      </c>
      <c r="O1092" s="649">
        <f>AVERAGE(J1092:J1093)</f>
        <v>25.887852716665435</v>
      </c>
      <c r="P1092" s="2348">
        <f t="shared" si="113"/>
        <v>51.092408991689211</v>
      </c>
      <c r="Q1092" s="2416">
        <f t="shared" si="110"/>
        <v>56.171507976174802</v>
      </c>
      <c r="R1092" s="2348"/>
      <c r="S1092" s="2348"/>
      <c r="T1092" s="2422"/>
      <c r="U1092" s="1031"/>
      <c r="V1092" s="1031"/>
      <c r="W1092" s="1682"/>
    </row>
    <row r="1093" spans="1:60" s="649" customFormat="1">
      <c r="B1093" s="2362" t="s">
        <v>709</v>
      </c>
      <c r="C1093" s="649" t="s">
        <v>949</v>
      </c>
      <c r="D1093" s="649" t="s">
        <v>814</v>
      </c>
      <c r="E1093" s="658">
        <v>44060</v>
      </c>
      <c r="H1093" s="372">
        <v>2.0346666666666673</v>
      </c>
      <c r="I1093" s="68">
        <v>0.79945418424799419</v>
      </c>
      <c r="J1093" s="649">
        <f t="shared" si="111"/>
        <v>24.762293902897373</v>
      </c>
      <c r="K1093" s="2365"/>
      <c r="L1093" s="2348"/>
      <c r="N1093" s="2348"/>
      <c r="P1093" s="2348"/>
      <c r="Q1093" s="2416"/>
      <c r="R1093" s="2348"/>
      <c r="S1093" s="2348"/>
      <c r="T1093" s="2422"/>
      <c r="U1093" s="1031"/>
      <c r="V1093" s="1031"/>
      <c r="W1093" s="1682"/>
    </row>
    <row r="1094" spans="1:60" s="649" customFormat="1">
      <c r="A1094" s="2357"/>
      <c r="B1094" s="1765"/>
      <c r="C1094" s="2358"/>
      <c r="D1094" s="2031"/>
      <c r="E1094" s="1765"/>
      <c r="F1094" s="2358"/>
      <c r="G1094" s="2358"/>
      <c r="H1094" s="2358"/>
      <c r="I1094" s="2366"/>
      <c r="J1094" s="649" t="str">
        <f t="shared" si="111"/>
        <v xml:space="preserve"> </v>
      </c>
      <c r="K1094" s="2367"/>
      <c r="L1094" s="2348"/>
      <c r="M1094" s="2358"/>
      <c r="N1094" s="2348"/>
      <c r="O1094" s="1765"/>
      <c r="P1094" s="2348"/>
      <c r="Q1094" s="2416"/>
      <c r="R1094" s="2349"/>
      <c r="S1094" s="2424"/>
      <c r="T1094" s="2425"/>
      <c r="U1094" s="2436"/>
      <c r="V1094" s="1031"/>
      <c r="W1094" s="1682"/>
    </row>
    <row r="1095" spans="1:60" s="2373" customFormat="1" ht="31.2">
      <c r="A1095" s="2368" t="s">
        <v>804</v>
      </c>
      <c r="B1095" s="2369" t="s">
        <v>20</v>
      </c>
      <c r="C1095" s="2369" t="s">
        <v>701</v>
      </c>
      <c r="D1095" s="2369" t="s">
        <v>805</v>
      </c>
      <c r="E1095" s="2370" t="s">
        <v>786</v>
      </c>
      <c r="F1095" s="2369" t="s">
        <v>806</v>
      </c>
      <c r="G1095" s="2369" t="s">
        <v>807</v>
      </c>
      <c r="H1095" s="2369" t="s">
        <v>808</v>
      </c>
      <c r="I1095" s="2371" t="s">
        <v>809</v>
      </c>
      <c r="J1095" s="649" t="s">
        <v>810</v>
      </c>
      <c r="K1095" s="2359" t="s">
        <v>792</v>
      </c>
      <c r="L1095" s="2360" t="s">
        <v>474</v>
      </c>
      <c r="M1095" s="2361" t="s">
        <v>793</v>
      </c>
      <c r="N1095" s="2360" t="s">
        <v>483</v>
      </c>
      <c r="O1095" s="2361" t="s">
        <v>794</v>
      </c>
      <c r="P1095" s="2360" t="s">
        <v>480</v>
      </c>
      <c r="Q1095" s="2423"/>
      <c r="R1095" s="2426"/>
      <c r="S1095" s="2426"/>
      <c r="T1095" s="2427"/>
      <c r="U1095" s="2372"/>
      <c r="V1095" s="2372"/>
      <c r="W1095" s="2442"/>
    </row>
    <row r="1096" spans="1:60" s="649" customFormat="1">
      <c r="A1096" s="2362"/>
      <c r="B1096" s="649" t="s">
        <v>709</v>
      </c>
      <c r="C1096" s="649" t="s">
        <v>950</v>
      </c>
      <c r="D1096" s="54">
        <v>0.15</v>
      </c>
      <c r="E1096" s="2374">
        <v>44433</v>
      </c>
      <c r="F1096" s="649">
        <v>0.26</v>
      </c>
      <c r="G1096" s="649">
        <v>0.26</v>
      </c>
      <c r="H1096" s="68">
        <v>14.84828571428571</v>
      </c>
      <c r="I1096" s="655">
        <v>0.89038001696676983</v>
      </c>
      <c r="J1096" s="649">
        <f t="shared" si="111"/>
        <v>27.57863064552873</v>
      </c>
      <c r="K1096" s="649">
        <f>AVERAGE(G1096:G1097)</f>
        <v>0.26</v>
      </c>
      <c r="L1096" s="2348">
        <f t="shared" si="107"/>
        <v>79.434164716336326</v>
      </c>
      <c r="M1096" s="653">
        <f>AVERAGE(H1096:H1097)</f>
        <v>13.038999999999998</v>
      </c>
      <c r="N1096" s="2348">
        <f t="shared" si="112"/>
        <v>55.761398169685208</v>
      </c>
      <c r="O1096" s="649">
        <f>AVERAGE(J1096:J1097)</f>
        <v>32.89321138053306</v>
      </c>
      <c r="P1096" s="2348">
        <f t="shared" si="113"/>
        <v>54.547554602476687</v>
      </c>
      <c r="Q1096" s="2416">
        <f t="shared" si="110"/>
        <v>63.247705829499409</v>
      </c>
      <c r="R1096" s="2348"/>
      <c r="S1096" s="2348"/>
      <c r="T1096" s="2422"/>
      <c r="U1096" s="1031"/>
      <c r="V1096" s="1031"/>
      <c r="W1096" s="1682"/>
    </row>
    <row r="1097" spans="1:60" s="649" customFormat="1" ht="16.2" thickBot="1">
      <c r="A1097" s="2375"/>
      <c r="B1097" s="2376" t="s">
        <v>709</v>
      </c>
      <c r="C1097" s="2376" t="s">
        <v>950</v>
      </c>
      <c r="D1097" s="2377" t="s">
        <v>814</v>
      </c>
      <c r="E1097" s="2378">
        <v>44433</v>
      </c>
      <c r="F1097" s="2376"/>
      <c r="G1097" s="2376"/>
      <c r="H1097" s="2379">
        <v>11.229714285714287</v>
      </c>
      <c r="I1097" s="2380">
        <v>1.2335440083792015</v>
      </c>
      <c r="J1097" s="2376">
        <f t="shared" si="111"/>
        <v>38.207792115537387</v>
      </c>
      <c r="K1097" s="2376"/>
      <c r="L1097" s="2384"/>
      <c r="M1097" s="2376"/>
      <c r="N1097" s="2384"/>
      <c r="O1097" s="2376"/>
      <c r="P1097" s="2384"/>
      <c r="Q1097" s="2428"/>
      <c r="R1097" s="2384"/>
      <c r="S1097" s="2384"/>
      <c r="T1097" s="2429"/>
      <c r="U1097" s="1031"/>
      <c r="V1097" s="1031"/>
      <c r="W1097" s="1682"/>
    </row>
    <row r="1098" spans="1:60" ht="31.2">
      <c r="A1098" s="984" t="s">
        <v>951</v>
      </c>
      <c r="B1098" s="815"/>
      <c r="C1098" s="815"/>
      <c r="D1098" s="815"/>
      <c r="E1098" s="873"/>
      <c r="F1098" s="815"/>
      <c r="G1098" s="815"/>
      <c r="H1098" s="815"/>
      <c r="I1098" s="815"/>
      <c r="J1098" s="875"/>
      <c r="K1098" s="1286"/>
      <c r="L1098" s="1313"/>
      <c r="M1098" s="815"/>
      <c r="N1098" s="1136"/>
      <c r="O1098" s="815"/>
      <c r="P1098" s="1136"/>
      <c r="Q1098" s="2403"/>
      <c r="R1098" s="1458"/>
      <c r="S1098" s="1458"/>
      <c r="T1098" s="2410"/>
      <c r="U1098" s="1340"/>
      <c r="V1098" s="1226"/>
      <c r="W1098" s="2444"/>
      <c r="X1098" s="747"/>
      <c r="Y1098" s="747"/>
      <c r="Z1098" s="747"/>
      <c r="AA1098" s="747"/>
      <c r="AB1098" s="747"/>
      <c r="AC1098" s="747"/>
      <c r="AD1098" s="747"/>
      <c r="AE1098" s="747"/>
      <c r="AF1098" s="747"/>
      <c r="AG1098" s="747"/>
      <c r="AH1098" s="747"/>
      <c r="AI1098" s="747"/>
      <c r="AJ1098" s="747"/>
      <c r="AK1098" s="747"/>
      <c r="AL1098" s="747"/>
      <c r="AM1098" s="747"/>
      <c r="AN1098" s="747"/>
      <c r="AO1098" s="747"/>
      <c r="AP1098" s="747"/>
      <c r="AQ1098" s="747"/>
      <c r="AR1098" s="747"/>
      <c r="AS1098" s="747"/>
      <c r="AT1098" s="747"/>
      <c r="AU1098" s="747"/>
      <c r="AV1098" s="747"/>
      <c r="AW1098" s="747"/>
      <c r="AX1098" s="747"/>
      <c r="AY1098" s="747"/>
      <c r="AZ1098" s="747"/>
      <c r="BA1098" s="747"/>
      <c r="BB1098" s="747"/>
      <c r="BC1098" s="747"/>
      <c r="BD1098" s="747"/>
      <c r="BE1098" s="747"/>
      <c r="BF1098" s="747"/>
      <c r="BG1098" s="747"/>
      <c r="BH1098" s="747"/>
    </row>
    <row r="1099" spans="1:60" s="1257" customFormat="1" ht="43.2">
      <c r="A1099" s="1260" t="s">
        <v>784</v>
      </c>
      <c r="B1099" s="1257" t="s">
        <v>20</v>
      </c>
      <c r="C1099" s="1257" t="s">
        <v>701</v>
      </c>
      <c r="D1099" s="1257" t="s">
        <v>785</v>
      </c>
      <c r="E1099" s="1257" t="s">
        <v>786</v>
      </c>
      <c r="F1099" s="1257" t="s">
        <v>787</v>
      </c>
      <c r="G1099" s="1257" t="s">
        <v>788</v>
      </c>
      <c r="H1099" s="1257" t="s">
        <v>789</v>
      </c>
      <c r="I1099" s="1257" t="s">
        <v>790</v>
      </c>
      <c r="J1099" s="1257" t="s">
        <v>791</v>
      </c>
      <c r="K1099" s="1267" t="s">
        <v>792</v>
      </c>
      <c r="L1099" s="1305" t="s">
        <v>474</v>
      </c>
      <c r="M1099" s="1252" t="s">
        <v>793</v>
      </c>
      <c r="N1099" s="1305" t="s">
        <v>483</v>
      </c>
      <c r="O1099" s="1252" t="s">
        <v>794</v>
      </c>
      <c r="P1099" s="1305" t="s">
        <v>480</v>
      </c>
      <c r="Q1099" s="2385" t="s">
        <v>795</v>
      </c>
      <c r="R1099" s="2386" t="s">
        <v>796</v>
      </c>
      <c r="S1099" s="2387" t="s">
        <v>797</v>
      </c>
      <c r="T1099" s="2388" t="s">
        <v>798</v>
      </c>
      <c r="U1099" s="2434"/>
      <c r="V1099" s="2434"/>
      <c r="W1099" s="2449"/>
      <c r="X1099" s="1258" t="s">
        <v>784</v>
      </c>
      <c r="Y1099" s="1258" t="s">
        <v>20</v>
      </c>
      <c r="Z1099" s="1258" t="s">
        <v>701</v>
      </c>
      <c r="AA1099" s="1258" t="s">
        <v>1005</v>
      </c>
      <c r="AB1099" s="1257" t="s">
        <v>1006</v>
      </c>
      <c r="AC1099" s="1259" t="s">
        <v>798</v>
      </c>
    </row>
    <row r="1100" spans="1:60">
      <c r="A1100" s="884" t="s">
        <v>110</v>
      </c>
      <c r="B1100" t="s">
        <v>709</v>
      </c>
      <c r="C1100" t="s">
        <v>952</v>
      </c>
      <c r="D1100" s="173">
        <v>0.5</v>
      </c>
      <c r="E1100" s="445">
        <v>43005</v>
      </c>
      <c r="F1100" s="173">
        <v>1.9</v>
      </c>
      <c r="G1100">
        <v>1.5</v>
      </c>
      <c r="H1100" s="933">
        <v>12.462025316455698</v>
      </c>
      <c r="I1100" s="1263">
        <v>3.4656327799884252</v>
      </c>
      <c r="J1100">
        <v>107.34450972736148</v>
      </c>
      <c r="K1100" s="1285">
        <v>1.5</v>
      </c>
      <c r="L1100" s="1306">
        <v>54.150374992788443</v>
      </c>
      <c r="M1100" s="882">
        <v>7.7944303797468359</v>
      </c>
      <c r="N1100" s="1306">
        <v>50.713637605163925</v>
      </c>
      <c r="O1100" s="882">
        <v>87.776500141644547</v>
      </c>
      <c r="P1100" s="1306">
        <v>68.708003418192845</v>
      </c>
      <c r="Q1100" s="2389">
        <f t="shared" si="110"/>
        <v>57.8573386720484</v>
      </c>
      <c r="R1100" s="1309">
        <f>AVERAGE(Q1100:Q1122)</f>
        <v>57.95679775573533</v>
      </c>
      <c r="S1100" s="594" t="s">
        <v>374</v>
      </c>
      <c r="T1100" s="2393" t="str">
        <f>IF(_xlfn.NUMBERVALUE(R1100), IF(R1100&lt;50, "Acceptable; Ongoing Protection is Required", "Unacceptable; Immediate Restoration is Required"), " ")</f>
        <v>Unacceptable; Immediate Restoration is Required</v>
      </c>
    </row>
    <row r="1101" spans="1:60">
      <c r="A1101" s="884" t="s">
        <v>110</v>
      </c>
      <c r="B1101" t="s">
        <v>709</v>
      </c>
      <c r="C1101" t="s">
        <v>952</v>
      </c>
      <c r="D1101" s="173">
        <v>1</v>
      </c>
      <c r="E1101" s="445">
        <v>43005</v>
      </c>
      <c r="F1101" s="173">
        <v>1.9</v>
      </c>
      <c r="G1101">
        <v>1.5</v>
      </c>
      <c r="I1101" s="108"/>
      <c r="J1101" t="s">
        <v>803</v>
      </c>
      <c r="K1101" s="483"/>
      <c r="L1101" s="1309" t="s">
        <v>803</v>
      </c>
      <c r="M1101" s="788"/>
      <c r="N1101" s="1309" t="s">
        <v>803</v>
      </c>
      <c r="O1101" s="788"/>
      <c r="P1101" s="1309" t="s">
        <v>803</v>
      </c>
      <c r="Q1101" s="2389"/>
      <c r="R1101" s="1309"/>
      <c r="T1101" s="2402" t="s">
        <v>803</v>
      </c>
    </row>
    <row r="1102" spans="1:60">
      <c r="A1102" s="884" t="s">
        <v>110</v>
      </c>
      <c r="B1102" t="s">
        <v>709</v>
      </c>
      <c r="C1102" t="s">
        <v>952</v>
      </c>
      <c r="D1102" s="173">
        <v>1.25</v>
      </c>
      <c r="E1102" s="445">
        <v>43005</v>
      </c>
      <c r="F1102" s="173">
        <v>1.9</v>
      </c>
      <c r="G1102">
        <v>1.5</v>
      </c>
      <c r="I1102" s="108"/>
      <c r="J1102" t="s">
        <v>803</v>
      </c>
      <c r="K1102" s="483"/>
      <c r="L1102" s="1309" t="s">
        <v>803</v>
      </c>
      <c r="M1102" s="788"/>
      <c r="N1102" s="1309" t="s">
        <v>803</v>
      </c>
      <c r="O1102" s="788"/>
      <c r="P1102" s="1309" t="s">
        <v>803</v>
      </c>
      <c r="Q1102" s="2389"/>
      <c r="R1102" s="1309"/>
      <c r="T1102" s="2402" t="s">
        <v>803</v>
      </c>
    </row>
    <row r="1103" spans="1:60">
      <c r="A1103" s="884" t="s">
        <v>110</v>
      </c>
      <c r="B1103" t="s">
        <v>709</v>
      </c>
      <c r="C1103" t="s">
        <v>952</v>
      </c>
      <c r="D1103" s="173">
        <v>1.5</v>
      </c>
      <c r="E1103" s="445">
        <v>43005</v>
      </c>
      <c r="F1103" s="173">
        <v>1.9</v>
      </c>
      <c r="G1103">
        <v>1.5</v>
      </c>
      <c r="H1103" s="933">
        <v>3.1268354430379741</v>
      </c>
      <c r="I1103" s="1263">
        <v>2.2021208289509784</v>
      </c>
      <c r="J1103">
        <v>68.208490555927611</v>
      </c>
      <c r="K1103" s="483"/>
      <c r="L1103" s="1309" t="s">
        <v>803</v>
      </c>
      <c r="M1103" s="788"/>
      <c r="N1103" s="1309" t="s">
        <v>803</v>
      </c>
      <c r="O1103" s="788"/>
      <c r="P1103" s="1309" t="s">
        <v>803</v>
      </c>
      <c r="Q1103" s="2389"/>
      <c r="R1103" s="1309"/>
      <c r="T1103" s="2402" t="s">
        <v>803</v>
      </c>
    </row>
    <row r="1104" spans="1:60">
      <c r="A1104" s="884"/>
      <c r="D1104" s="173"/>
      <c r="E1104" s="445"/>
      <c r="F1104" s="173"/>
      <c r="H1104" s="933"/>
      <c r="I1104" s="1263"/>
      <c r="K1104" s="483"/>
      <c r="L1104" s="1309"/>
      <c r="M1104" s="788"/>
      <c r="N1104" s="1309"/>
      <c r="O1104" s="788"/>
      <c r="P1104" s="1309"/>
      <c r="Q1104" s="2389"/>
      <c r="R1104" s="1309"/>
      <c r="T1104" s="2402"/>
    </row>
    <row r="1105" spans="1:45">
      <c r="A1105" s="884" t="s">
        <v>110</v>
      </c>
      <c r="B1105" t="s">
        <v>368</v>
      </c>
      <c r="C1105" s="27" t="s">
        <v>953</v>
      </c>
      <c r="D1105" s="27">
        <v>0.5</v>
      </c>
      <c r="E1105" s="47">
        <v>43353</v>
      </c>
      <c r="F1105" s="27">
        <v>1.85</v>
      </c>
      <c r="G1105" s="27">
        <v>1.0349999999999999</v>
      </c>
      <c r="H1105" s="27">
        <v>28.98</v>
      </c>
      <c r="I1105" s="607">
        <v>1.79</v>
      </c>
      <c r="J1105">
        <v>55.443460000000002</v>
      </c>
      <c r="K1105" s="1285">
        <v>1.0349999999999999</v>
      </c>
      <c r="L1105" s="1306">
        <v>59.503692322753992</v>
      </c>
      <c r="M1105" s="784">
        <v>28.865000000000002</v>
      </c>
      <c r="N1105" s="1306">
        <v>63.557516543449957</v>
      </c>
      <c r="O1105" s="784">
        <v>56.527550000000005</v>
      </c>
      <c r="P1105" s="1306">
        <v>62.359197636618021</v>
      </c>
      <c r="Q1105" s="2389">
        <f t="shared" si="110"/>
        <v>61.806802167607316</v>
      </c>
      <c r="R1105" s="1309"/>
      <c r="T1105" s="2402" t="s">
        <v>803</v>
      </c>
    </row>
    <row r="1106" spans="1:45">
      <c r="A1106" s="884" t="s">
        <v>110</v>
      </c>
      <c r="B1106" t="s">
        <v>368</v>
      </c>
      <c r="C1106" s="27" t="s">
        <v>953</v>
      </c>
      <c r="D1106" s="27">
        <v>1</v>
      </c>
      <c r="E1106" s="47">
        <v>43353</v>
      </c>
      <c r="F1106" s="27">
        <v>1.85</v>
      </c>
      <c r="G1106" s="27">
        <v>1.0349999999999999</v>
      </c>
      <c r="H1106" s="27">
        <v>28.75</v>
      </c>
      <c r="I1106" s="607">
        <v>1.86</v>
      </c>
      <c r="J1106">
        <v>57.611640000000001</v>
      </c>
      <c r="K1106" s="1285"/>
      <c r="L1106" s="1306" t="s">
        <v>803</v>
      </c>
      <c r="M1106" s="784"/>
      <c r="N1106" s="1306" t="s">
        <v>803</v>
      </c>
      <c r="O1106" s="784"/>
      <c r="P1106" s="1306" t="s">
        <v>803</v>
      </c>
      <c r="Q1106" s="2389"/>
      <c r="R1106" s="1309"/>
      <c r="T1106" s="2402" t="s">
        <v>803</v>
      </c>
    </row>
    <row r="1107" spans="1:45">
      <c r="A1107" s="884" t="s">
        <v>110</v>
      </c>
      <c r="B1107" t="s">
        <v>368</v>
      </c>
      <c r="C1107" s="27" t="s">
        <v>953</v>
      </c>
      <c r="D1107" s="27">
        <v>1.5</v>
      </c>
      <c r="E1107" s="47">
        <v>43353</v>
      </c>
      <c r="F1107" s="27">
        <v>1.85</v>
      </c>
      <c r="G1107" s="27">
        <v>1.0349999999999999</v>
      </c>
      <c r="H1107" s="27"/>
      <c r="I1107" s="607"/>
      <c r="J1107" t="s">
        <v>803</v>
      </c>
      <c r="K1107" s="1285"/>
      <c r="L1107" s="1308" t="s">
        <v>803</v>
      </c>
      <c r="M1107" s="800"/>
      <c r="N1107" s="1308" t="s">
        <v>803</v>
      </c>
      <c r="O1107" s="800"/>
      <c r="P1107" s="1308" t="s">
        <v>803</v>
      </c>
      <c r="Q1107" s="2389"/>
      <c r="R1107" s="1310"/>
      <c r="T1107" s="2391" t="s">
        <v>954</v>
      </c>
    </row>
    <row r="1108" spans="1:45">
      <c r="A1108" s="884"/>
      <c r="C1108" s="27"/>
      <c r="D1108" s="27"/>
      <c r="E1108" s="27"/>
      <c r="F1108" s="47"/>
      <c r="G1108" s="173"/>
      <c r="H1108" s="173"/>
      <c r="I1108" s="27"/>
      <c r="J1108" s="27"/>
      <c r="K1108" s="528"/>
      <c r="L1108" s="1106"/>
      <c r="M1108" s="607"/>
      <c r="O1108" s="592"/>
      <c r="P1108" s="593"/>
      <c r="Q1108" s="2389"/>
      <c r="S1108" s="2392"/>
      <c r="T1108" s="2393"/>
    </row>
    <row r="1109" spans="1:45" ht="31.2">
      <c r="A1109" s="976" t="s">
        <v>804</v>
      </c>
      <c r="B1109" s="591" t="s">
        <v>20</v>
      </c>
      <c r="C1109" s="591" t="s">
        <v>701</v>
      </c>
      <c r="D1109" s="946" t="s">
        <v>805</v>
      </c>
      <c r="E1109" s="947" t="s">
        <v>786</v>
      </c>
      <c r="F1109" s="946" t="s">
        <v>806</v>
      </c>
      <c r="G1109" s="946" t="s">
        <v>807</v>
      </c>
      <c r="H1109" s="591" t="s">
        <v>808</v>
      </c>
      <c r="I1109" s="371" t="s">
        <v>809</v>
      </c>
      <c r="J1109" s="1298" t="s">
        <v>878</v>
      </c>
      <c r="K1109" s="1267" t="s">
        <v>792</v>
      </c>
      <c r="L1109" s="1305" t="s">
        <v>474</v>
      </c>
      <c r="M1109" s="1252" t="s">
        <v>793</v>
      </c>
      <c r="N1109" s="1305" t="s">
        <v>483</v>
      </c>
      <c r="O1109" s="1252" t="s">
        <v>794</v>
      </c>
      <c r="P1109" s="1305" t="s">
        <v>480</v>
      </c>
      <c r="Q1109" s="2394"/>
      <c r="T1109" s="2393"/>
    </row>
    <row r="1110" spans="1:45">
      <c r="A1110" s="108">
        <v>108</v>
      </c>
      <c r="B1110" t="s">
        <v>709</v>
      </c>
      <c r="C1110" t="s">
        <v>955</v>
      </c>
      <c r="D1110" s="18">
        <v>0.5</v>
      </c>
      <c r="E1110" s="55">
        <v>43718</v>
      </c>
      <c r="F1110" s="165">
        <v>1.96</v>
      </c>
      <c r="G1110" s="166">
        <v>1.28</v>
      </c>
      <c r="H1110" s="24">
        <v>18.929408607594937</v>
      </c>
      <c r="I1110" s="24">
        <v>1.4131531489174753</v>
      </c>
      <c r="J1110">
        <f t="shared" ref="J1110:J1122" si="114">IF(AND(I1110&gt;0),  I1110*30.974," ")</f>
        <v>43.771005634569882</v>
      </c>
      <c r="K1110" s="745">
        <f>AVERAGE(G1110:G1112)</f>
        <v>1.28</v>
      </c>
      <c r="L1110" s="594">
        <f t="shared" ref="L1110:L1120" si="115">10*(6-(LN(K1110)/LN(2)))</f>
        <v>56.438561897747242</v>
      </c>
      <c r="M1110" s="166">
        <f>AVERAGE(H1110:H1112)</f>
        <v>17.374736962025317</v>
      </c>
      <c r="N1110" s="594">
        <f t="shared" ref="N1110:N1120" si="116">10*(6-((2.04-0.68*LN(M1110))/LN(2)))</f>
        <v>58.577671941945383</v>
      </c>
      <c r="O1110">
        <f>AVERAGE(J1110:J1112)</f>
        <v>60.147429349543017</v>
      </c>
      <c r="P1110" s="594">
        <f t="shared" ref="P1110:P1120" si="117">10*(6-(LN(48/O1110)/LN(2)))</f>
        <v>63.254686733145633</v>
      </c>
      <c r="Q1110" s="2389">
        <f t="shared" si="110"/>
        <v>59.423640190946088</v>
      </c>
      <c r="T1110" s="2393"/>
    </row>
    <row r="1111" spans="1:45">
      <c r="A1111" s="108"/>
      <c r="B1111" t="s">
        <v>709</v>
      </c>
      <c r="C1111" t="s">
        <v>955</v>
      </c>
      <c r="D1111" s="18">
        <v>1</v>
      </c>
      <c r="E1111" s="55">
        <v>43718</v>
      </c>
      <c r="F1111" s="165"/>
      <c r="G1111" s="166"/>
      <c r="H1111" s="24">
        <v>15.820065316455695</v>
      </c>
      <c r="I1111" s="24">
        <v>2.4705834914611011</v>
      </c>
      <c r="J1111">
        <f t="shared" si="114"/>
        <v>76.523853064516146</v>
      </c>
      <c r="K1111" s="483"/>
      <c r="Q1111" s="2389"/>
      <c r="T1111" s="2393"/>
    </row>
    <row r="1112" spans="1:45">
      <c r="A1112" s="108"/>
      <c r="B1112" t="s">
        <v>709</v>
      </c>
      <c r="C1112" t="s">
        <v>955</v>
      </c>
      <c r="D1112" s="18">
        <v>1.5</v>
      </c>
      <c r="E1112" s="55">
        <v>43718</v>
      </c>
      <c r="F1112" s="165"/>
      <c r="G1112" s="166"/>
      <c r="H1112" s="27" t="s">
        <v>811</v>
      </c>
      <c r="I1112" s="27" t="s">
        <v>811</v>
      </c>
      <c r="K1112" s="483"/>
      <c r="Q1112" s="2389"/>
      <c r="T1112" s="2393"/>
    </row>
    <row r="1113" spans="1:45">
      <c r="A1113" s="108"/>
      <c r="D1113" s="18"/>
      <c r="E1113" s="55"/>
      <c r="H1113" s="165"/>
      <c r="I1113" s="166"/>
      <c r="J1113" t="str">
        <f t="shared" si="114"/>
        <v xml:space="preserve"> </v>
      </c>
      <c r="K1113" s="483"/>
      <c r="Q1113" s="2389"/>
      <c r="R1113" s="1106"/>
      <c r="S1113" s="1106"/>
      <c r="T1113" s="2395"/>
      <c r="U1113" s="1011"/>
      <c r="V1113" s="1011"/>
    </row>
    <row r="1114" spans="1:45" ht="31.2">
      <c r="B1114" s="976" t="s">
        <v>20</v>
      </c>
      <c r="C1114" s="591" t="s">
        <v>701</v>
      </c>
      <c r="D1114" s="946" t="s">
        <v>805</v>
      </c>
      <c r="E1114" s="947" t="s">
        <v>786</v>
      </c>
      <c r="F1114" s="946" t="s">
        <v>806</v>
      </c>
      <c r="G1114" s="946" t="s">
        <v>807</v>
      </c>
      <c r="H1114" s="591" t="s">
        <v>808</v>
      </c>
      <c r="I1114" s="371" t="s">
        <v>809</v>
      </c>
      <c r="J1114" t="s">
        <v>810</v>
      </c>
      <c r="K1114" s="1267" t="s">
        <v>792</v>
      </c>
      <c r="L1114" s="1305" t="s">
        <v>474</v>
      </c>
      <c r="M1114" s="1252" t="s">
        <v>793</v>
      </c>
      <c r="N1114" s="1305" t="s">
        <v>483</v>
      </c>
      <c r="O1114" s="1252" t="s">
        <v>794</v>
      </c>
      <c r="P1114" s="1305" t="s">
        <v>480</v>
      </c>
      <c r="Q1114" s="2394"/>
      <c r="T1114" s="2393"/>
    </row>
    <row r="1115" spans="1:45">
      <c r="B1115" s="108" t="s">
        <v>709</v>
      </c>
      <c r="C1115" t="s">
        <v>955</v>
      </c>
      <c r="D1115">
        <v>0.5</v>
      </c>
      <c r="E1115" s="55">
        <v>44076</v>
      </c>
      <c r="F1115">
        <v>1.81</v>
      </c>
      <c r="G1115">
        <v>1.7</v>
      </c>
      <c r="H1115" s="371">
        <v>2.2997333333333332</v>
      </c>
      <c r="I1115" s="24">
        <v>1.9622966340632582</v>
      </c>
      <c r="J1115">
        <f t="shared" si="114"/>
        <v>60.780175943475356</v>
      </c>
      <c r="K1115" s="483">
        <f>AVERAGE(G1115:G1117)</f>
        <v>1.7</v>
      </c>
      <c r="L1115" s="594">
        <f t="shared" si="115"/>
        <v>52.344652536370226</v>
      </c>
      <c r="M1115" s="166">
        <f>AVERAGE(H1115:H1117)</f>
        <v>2.5797333333333334</v>
      </c>
      <c r="N1115" s="594">
        <f t="shared" si="116"/>
        <v>39.866130372656897</v>
      </c>
      <c r="O1115">
        <f>AVERAGE(J1115:J1117)</f>
        <v>61.90573475724343</v>
      </c>
      <c r="P1115" s="594">
        <f t="shared" si="117"/>
        <v>63.670386566365679</v>
      </c>
      <c r="Q1115" s="2389">
        <f t="shared" si="110"/>
        <v>51.960389825130939</v>
      </c>
      <c r="T1115" s="2393"/>
    </row>
    <row r="1116" spans="1:45">
      <c r="B1116" s="108" t="s">
        <v>709</v>
      </c>
      <c r="C1116" t="s">
        <v>955</v>
      </c>
      <c r="D1116">
        <v>1</v>
      </c>
      <c r="E1116" s="55">
        <v>44076</v>
      </c>
      <c r="H1116" s="24" t="s">
        <v>811</v>
      </c>
      <c r="I1116" s="24" t="s">
        <v>811</v>
      </c>
      <c r="K1116" s="483"/>
      <c r="Q1116" s="2389"/>
      <c r="T1116" s="2393"/>
    </row>
    <row r="1117" spans="1:45">
      <c r="B1117" s="108" t="s">
        <v>709</v>
      </c>
      <c r="C1117" t="s">
        <v>955</v>
      </c>
      <c r="D1117">
        <v>1.5</v>
      </c>
      <c r="E1117" s="55">
        <v>44076</v>
      </c>
      <c r="H1117" s="371">
        <v>2.8597333333333341</v>
      </c>
      <c r="I1117" s="24">
        <v>2.0349742871767127</v>
      </c>
      <c r="J1117">
        <f t="shared" si="114"/>
        <v>63.031293571011503</v>
      </c>
      <c r="K1117" s="483"/>
      <c r="Q1117" s="2389"/>
      <c r="T1117" s="2393"/>
    </row>
    <row r="1118" spans="1:45">
      <c r="A1118" s="976"/>
      <c r="B1118" s="591"/>
      <c r="C1118" s="946"/>
      <c r="D1118" s="947"/>
      <c r="E1118" s="591"/>
      <c r="F1118" s="946"/>
      <c r="G1118" s="946"/>
      <c r="H1118" s="946"/>
      <c r="I1118" s="948"/>
      <c r="J1118" t="str">
        <f t="shared" si="114"/>
        <v xml:space="preserve"> </v>
      </c>
      <c r="K1118" s="1279"/>
      <c r="M1118" s="946"/>
      <c r="O1118" s="591"/>
      <c r="Q1118" s="2389"/>
      <c r="R1118" s="1106"/>
      <c r="S1118" s="1112"/>
      <c r="T1118" s="2396"/>
      <c r="U1118" s="2432"/>
    </row>
    <row r="1119" spans="1:45" ht="31.2">
      <c r="A1119" s="983" t="s">
        <v>804</v>
      </c>
      <c r="B1119" s="815" t="s">
        <v>20</v>
      </c>
      <c r="C1119" s="815" t="s">
        <v>701</v>
      </c>
      <c r="D1119" s="815" t="s">
        <v>805</v>
      </c>
      <c r="E1119" s="873" t="s">
        <v>786</v>
      </c>
      <c r="F1119" s="815" t="s">
        <v>806</v>
      </c>
      <c r="G1119" s="815" t="s">
        <v>807</v>
      </c>
      <c r="H1119" s="815" t="s">
        <v>808</v>
      </c>
      <c r="I1119" s="878" t="s">
        <v>809</v>
      </c>
      <c r="J1119" t="s">
        <v>810</v>
      </c>
      <c r="K1119" s="1267" t="s">
        <v>792</v>
      </c>
      <c r="L1119" s="1305" t="s">
        <v>474</v>
      </c>
      <c r="M1119" s="1252" t="s">
        <v>793</v>
      </c>
      <c r="N1119" s="1305" t="s">
        <v>483</v>
      </c>
      <c r="O1119" s="1252" t="s">
        <v>794</v>
      </c>
      <c r="P1119" s="1305" t="s">
        <v>480</v>
      </c>
      <c r="Q1119" s="2394"/>
      <c r="R1119" s="2397"/>
      <c r="S1119" s="2397"/>
      <c r="T1119" s="2398"/>
      <c r="U1119" s="1226"/>
      <c r="V1119" s="1226"/>
      <c r="W1119" s="2444"/>
      <c r="X1119" s="747"/>
      <c r="Y1119" s="747"/>
      <c r="Z1119" s="747"/>
      <c r="AA1119" s="747"/>
      <c r="AB1119" s="747"/>
      <c r="AC1119" s="747"/>
      <c r="AD1119" s="747"/>
      <c r="AE1119" s="747"/>
      <c r="AF1119" s="747"/>
      <c r="AG1119" s="747"/>
      <c r="AH1119" s="747"/>
      <c r="AI1119" s="747"/>
      <c r="AJ1119" s="747"/>
      <c r="AK1119" s="747"/>
      <c r="AL1119" s="747"/>
      <c r="AM1119" s="747"/>
      <c r="AN1119" s="747"/>
      <c r="AO1119" s="747"/>
      <c r="AP1119" s="747"/>
      <c r="AQ1119" s="747"/>
      <c r="AR1119" s="747"/>
      <c r="AS1119" s="747"/>
    </row>
    <row r="1120" spans="1:45">
      <c r="A1120" s="108"/>
      <c r="B1120" t="s">
        <v>709</v>
      </c>
      <c r="C1120" t="s">
        <v>956</v>
      </c>
      <c r="D1120" s="27">
        <v>0.5</v>
      </c>
      <c r="E1120" s="133">
        <v>44425</v>
      </c>
      <c r="F1120">
        <v>1.96</v>
      </c>
      <c r="G1120">
        <v>1.27</v>
      </c>
      <c r="H1120" s="24">
        <v>7.7811428571428571</v>
      </c>
      <c r="I1120" s="71">
        <v>1.9397564655347486</v>
      </c>
      <c r="J1120">
        <f t="shared" si="114"/>
        <v>60.082016763473305</v>
      </c>
      <c r="K1120" s="483">
        <f>AVERAGE(G1120:G1122)</f>
        <v>1.27</v>
      </c>
      <c r="L1120" s="594">
        <f t="shared" si="115"/>
        <v>56.551715030025591</v>
      </c>
      <c r="M1120" s="166">
        <f>AVERAGE(H1120:H1122)</f>
        <v>11.754285714285714</v>
      </c>
      <c r="N1120" s="594">
        <f t="shared" si="116"/>
        <v>54.743802939374859</v>
      </c>
      <c r="O1120">
        <f>AVERAGE(J1120:J1122)</f>
        <v>67.469149972097071</v>
      </c>
      <c r="P1120" s="594">
        <f t="shared" si="117"/>
        <v>64.911935799431348</v>
      </c>
      <c r="Q1120" s="2389">
        <f t="shared" ref="Q1120:Q1180" si="118">AVERAGE(L1120,N1120,P1120)</f>
        <v>58.73581792294393</v>
      </c>
      <c r="T1120" s="2393"/>
    </row>
    <row r="1121" spans="1:60">
      <c r="A1121" s="108"/>
      <c r="B1121" t="s">
        <v>709</v>
      </c>
      <c r="C1121" t="s">
        <v>956</v>
      </c>
      <c r="D1121" s="27">
        <v>1</v>
      </c>
      <c r="E1121" s="133">
        <v>44425</v>
      </c>
      <c r="H1121" s="24" t="s">
        <v>811</v>
      </c>
      <c r="I1121" s="71" t="s">
        <v>811</v>
      </c>
      <c r="K1121" s="483"/>
      <c r="Q1121" s="2389"/>
      <c r="T1121" s="2393"/>
    </row>
    <row r="1122" spans="1:60" ht="16.2" thickBot="1">
      <c r="A1122" s="1291"/>
      <c r="B1122" s="809" t="s">
        <v>709</v>
      </c>
      <c r="C1122" s="809" t="s">
        <v>956</v>
      </c>
      <c r="D1122" s="1292">
        <v>1.5</v>
      </c>
      <c r="E1122" s="1293">
        <v>44425</v>
      </c>
      <c r="F1122" s="809"/>
      <c r="G1122" s="809"/>
      <c r="H1122" s="1294">
        <v>15.727428571428572</v>
      </c>
      <c r="I1122" s="1295">
        <v>2.4167457603383755</v>
      </c>
      <c r="J1122" s="809">
        <f t="shared" si="114"/>
        <v>74.856283180720837</v>
      </c>
      <c r="K1122" s="1323"/>
      <c r="L1122" s="1320"/>
      <c r="M1122" s="809"/>
      <c r="N1122" s="1320"/>
      <c r="O1122" s="809"/>
      <c r="P1122" s="1320"/>
      <c r="Q1122" s="2399"/>
      <c r="R1122" s="1320"/>
      <c r="S1122" s="1320"/>
      <c r="T1122" s="2400"/>
    </row>
    <row r="1123" spans="1:60">
      <c r="A1123" s="984" t="s">
        <v>957</v>
      </c>
      <c r="B1123" s="815"/>
      <c r="C1123" s="815"/>
      <c r="D1123" s="815"/>
      <c r="E1123" s="873"/>
      <c r="F1123" s="815"/>
      <c r="G1123" s="815"/>
      <c r="H1123" s="815"/>
      <c r="I1123" s="815"/>
      <c r="J1123" s="875"/>
      <c r="K1123" s="1286"/>
      <c r="L1123" s="1313"/>
      <c r="M1123" s="815"/>
      <c r="N1123" s="1136"/>
      <c r="O1123" s="815"/>
      <c r="P1123" s="1136"/>
      <c r="Q1123" s="2403"/>
      <c r="R1123" s="1458"/>
      <c r="S1123" s="1458"/>
      <c r="T1123" s="2410"/>
      <c r="U1123" s="1340"/>
      <c r="V1123" s="1226"/>
      <c r="W1123" s="2444"/>
      <c r="X1123" s="747"/>
      <c r="Y1123" s="747"/>
      <c r="Z1123" s="747"/>
      <c r="AA1123" s="747"/>
      <c r="AB1123" s="747"/>
      <c r="AC1123" s="747"/>
      <c r="AD1123" s="747"/>
      <c r="AE1123" s="747"/>
      <c r="AF1123" s="747"/>
      <c r="AG1123" s="747"/>
      <c r="AH1123" s="747"/>
      <c r="AI1123" s="747"/>
      <c r="AJ1123" s="747"/>
      <c r="AK1123" s="747"/>
      <c r="AL1123" s="747"/>
      <c r="AM1123" s="747"/>
      <c r="AN1123" s="747"/>
      <c r="AO1123" s="747"/>
      <c r="AP1123" s="747"/>
      <c r="AQ1123" s="747"/>
      <c r="AR1123" s="747"/>
      <c r="AS1123" s="747"/>
      <c r="AT1123" s="747"/>
      <c r="AU1123" s="747"/>
      <c r="AV1123" s="747"/>
      <c r="AW1123" s="747"/>
      <c r="AX1123" s="747"/>
      <c r="AY1123" s="747"/>
      <c r="AZ1123" s="747"/>
      <c r="BA1123" s="747"/>
      <c r="BB1123" s="747"/>
      <c r="BC1123" s="747"/>
      <c r="BD1123" s="747"/>
      <c r="BE1123" s="747"/>
      <c r="BF1123" s="747"/>
      <c r="BG1123" s="747"/>
      <c r="BH1123" s="747"/>
    </row>
    <row r="1124" spans="1:60" s="1257" customFormat="1" ht="43.2">
      <c r="A1124" s="1260" t="s">
        <v>784</v>
      </c>
      <c r="B1124" s="1257" t="s">
        <v>20</v>
      </c>
      <c r="C1124" s="1257" t="s">
        <v>701</v>
      </c>
      <c r="D1124" s="1257" t="s">
        <v>785</v>
      </c>
      <c r="E1124" s="1257" t="s">
        <v>786</v>
      </c>
      <c r="F1124" s="1257" t="s">
        <v>787</v>
      </c>
      <c r="G1124" s="1257" t="s">
        <v>788</v>
      </c>
      <c r="H1124" s="1257" t="s">
        <v>789</v>
      </c>
      <c r="I1124" s="1257" t="s">
        <v>790</v>
      </c>
      <c r="J1124" s="1257" t="s">
        <v>791</v>
      </c>
      <c r="K1124" s="1267" t="s">
        <v>792</v>
      </c>
      <c r="L1124" s="1305" t="s">
        <v>474</v>
      </c>
      <c r="M1124" s="1252" t="s">
        <v>793</v>
      </c>
      <c r="N1124" s="1305" t="s">
        <v>483</v>
      </c>
      <c r="O1124" s="1252" t="s">
        <v>794</v>
      </c>
      <c r="P1124" s="1305" t="s">
        <v>480</v>
      </c>
      <c r="Q1124" s="2385" t="s">
        <v>795</v>
      </c>
      <c r="R1124" s="2386" t="s">
        <v>796</v>
      </c>
      <c r="S1124" s="2387" t="s">
        <v>797</v>
      </c>
      <c r="T1124" s="2388" t="s">
        <v>798</v>
      </c>
      <c r="U1124" s="2434"/>
      <c r="V1124" s="2434"/>
      <c r="W1124" s="2449"/>
      <c r="X1124" s="1258" t="s">
        <v>784</v>
      </c>
      <c r="Y1124" s="1258" t="s">
        <v>20</v>
      </c>
      <c r="Z1124" s="1258" t="s">
        <v>701</v>
      </c>
      <c r="AA1124" s="1258" t="s">
        <v>1005</v>
      </c>
      <c r="AB1124" s="1257" t="s">
        <v>1006</v>
      </c>
      <c r="AC1124" s="1259" t="s">
        <v>798</v>
      </c>
    </row>
    <row r="1125" spans="1:60">
      <c r="A1125" s="884" t="s">
        <v>68</v>
      </c>
      <c r="B1125" t="s">
        <v>709</v>
      </c>
      <c r="C1125" t="s">
        <v>958</v>
      </c>
      <c r="D1125" s="173">
        <v>0.5</v>
      </c>
      <c r="E1125" s="445">
        <v>42989</v>
      </c>
      <c r="F1125" s="173">
        <v>9</v>
      </c>
      <c r="G1125">
        <v>8.1999999999999993</v>
      </c>
      <c r="H1125" s="166">
        <v>0.788279746835443</v>
      </c>
      <c r="I1125" s="881">
        <v>0.21105245544148288</v>
      </c>
      <c r="J1125">
        <v>6.5371387548444906</v>
      </c>
      <c r="K1125" s="1285">
        <v>8.2000000000000011</v>
      </c>
      <c r="L1125" s="1306">
        <v>29.643760902692783</v>
      </c>
      <c r="M1125" s="882">
        <v>0.56841940928270029</v>
      </c>
      <c r="N1125" s="1306">
        <v>25.02720968147926</v>
      </c>
      <c r="O1125" s="882">
        <v>6.1739643795753523</v>
      </c>
      <c r="P1125" s="1306">
        <v>30.41234658688273</v>
      </c>
      <c r="Q1125" s="2389">
        <f t="shared" si="118"/>
        <v>28.361105723684926</v>
      </c>
      <c r="R1125" s="1309">
        <f>AVERAGE(Q1125:Q1177)</f>
        <v>34.595271836404507</v>
      </c>
      <c r="S1125" s="594" t="s">
        <v>374</v>
      </c>
      <c r="T1125" s="2402" t="str">
        <f>IF(_xlfn.NUMBERVALUE(R1125), IF(R1125&lt;50, "Acceptable; Ongoing Protection is Required", "Unacceptable; Immediate Restoration is Required"), " ")</f>
        <v>Acceptable; Ongoing Protection is Required</v>
      </c>
    </row>
    <row r="1126" spans="1:60">
      <c r="A1126" s="884" t="s">
        <v>68</v>
      </c>
      <c r="B1126" t="s">
        <v>709</v>
      </c>
      <c r="C1126" t="s">
        <v>958</v>
      </c>
      <c r="D1126" s="173">
        <v>1</v>
      </c>
      <c r="E1126" s="445">
        <v>42989</v>
      </c>
      <c r="F1126" s="173">
        <v>9</v>
      </c>
      <c r="G1126">
        <v>8.1999999999999993</v>
      </c>
      <c r="I1126" s="108"/>
      <c r="J1126" t="s">
        <v>803</v>
      </c>
      <c r="K1126" s="1285"/>
      <c r="M1126" s="788"/>
      <c r="N1126" s="1309" t="s">
        <v>803</v>
      </c>
      <c r="O1126" s="788"/>
      <c r="P1126" s="1309" t="s">
        <v>803</v>
      </c>
      <c r="Q1126" s="2389"/>
      <c r="R1126" s="1309"/>
      <c r="T1126" s="2402" t="s">
        <v>803</v>
      </c>
    </row>
    <row r="1127" spans="1:60">
      <c r="A1127" s="884" t="s">
        <v>68</v>
      </c>
      <c r="B1127" t="s">
        <v>709</v>
      </c>
      <c r="C1127" t="s">
        <v>958</v>
      </c>
      <c r="D1127" s="173">
        <v>2</v>
      </c>
      <c r="E1127" s="445">
        <v>42989</v>
      </c>
      <c r="F1127" s="173">
        <v>9</v>
      </c>
      <c r="G1127">
        <v>8.1999999999999993</v>
      </c>
      <c r="I1127" s="108"/>
      <c r="J1127" t="s">
        <v>803</v>
      </c>
      <c r="K1127" s="483"/>
      <c r="L1127" s="1309" t="s">
        <v>803</v>
      </c>
      <c r="M1127" s="788"/>
      <c r="N1127" s="1309" t="s">
        <v>803</v>
      </c>
      <c r="O1127" s="788"/>
      <c r="P1127" s="1309" t="s">
        <v>803</v>
      </c>
      <c r="Q1127" s="2389"/>
      <c r="R1127" s="1309"/>
      <c r="T1127" s="2402" t="s">
        <v>803</v>
      </c>
    </row>
    <row r="1128" spans="1:60">
      <c r="A1128" s="884" t="s">
        <v>68</v>
      </c>
      <c r="B1128" t="s">
        <v>709</v>
      </c>
      <c r="C1128" t="s">
        <v>958</v>
      </c>
      <c r="D1128" s="173">
        <v>3</v>
      </c>
      <c r="E1128" s="445">
        <v>42989</v>
      </c>
      <c r="F1128" s="173">
        <v>9</v>
      </c>
      <c r="G1128">
        <v>8.1999999999999993</v>
      </c>
      <c r="H1128" s="166">
        <v>0.59523164556962016</v>
      </c>
      <c r="I1128" s="881">
        <v>0.24622786468173002</v>
      </c>
      <c r="J1128">
        <v>7.6266618806519055</v>
      </c>
      <c r="K1128" s="483"/>
      <c r="L1128" s="1309" t="s">
        <v>803</v>
      </c>
      <c r="M1128" s="788"/>
      <c r="N1128" s="1309" t="s">
        <v>803</v>
      </c>
      <c r="O1128" s="788"/>
      <c r="P1128" s="1309" t="s">
        <v>803</v>
      </c>
      <c r="Q1128" s="2389"/>
      <c r="R1128" s="1309"/>
      <c r="T1128" s="2402" t="s">
        <v>803</v>
      </c>
    </row>
    <row r="1129" spans="1:60">
      <c r="A1129" s="884" t="s">
        <v>68</v>
      </c>
      <c r="B1129" t="s">
        <v>709</v>
      </c>
      <c r="C1129" t="s">
        <v>958</v>
      </c>
      <c r="D1129" s="173">
        <v>4</v>
      </c>
      <c r="E1129" s="445">
        <v>42989</v>
      </c>
      <c r="F1129" s="173">
        <v>9</v>
      </c>
      <c r="G1129">
        <v>8.1999999999999993</v>
      </c>
      <c r="I1129" s="108"/>
      <c r="J1129" t="s">
        <v>803</v>
      </c>
      <c r="K1129" s="483"/>
      <c r="L1129" s="1309" t="s">
        <v>803</v>
      </c>
      <c r="M1129" s="788"/>
      <c r="N1129" s="1309" t="s">
        <v>803</v>
      </c>
      <c r="O1129" s="788"/>
      <c r="P1129" s="1309" t="s">
        <v>803</v>
      </c>
      <c r="Q1129" s="2389"/>
      <c r="R1129" s="1309"/>
      <c r="T1129" s="2402" t="s">
        <v>803</v>
      </c>
    </row>
    <row r="1130" spans="1:60">
      <c r="A1130" s="884" t="s">
        <v>68</v>
      </c>
      <c r="B1130" t="s">
        <v>709</v>
      </c>
      <c r="C1130" t="s">
        <v>958</v>
      </c>
      <c r="D1130" s="173">
        <v>5</v>
      </c>
      <c r="E1130" s="445">
        <v>42989</v>
      </c>
      <c r="F1130" s="173">
        <v>9</v>
      </c>
      <c r="G1130">
        <v>8.1999999999999993</v>
      </c>
      <c r="I1130" s="108"/>
      <c r="J1130" t="s">
        <v>803</v>
      </c>
      <c r="K1130" s="483"/>
      <c r="L1130" s="1309" t="s">
        <v>803</v>
      </c>
      <c r="M1130" s="788"/>
      <c r="N1130" s="1309" t="s">
        <v>803</v>
      </c>
      <c r="O1130" s="788"/>
      <c r="P1130" s="1309" t="s">
        <v>803</v>
      </c>
      <c r="Q1130" s="2389"/>
      <c r="R1130" s="1309"/>
      <c r="T1130" s="2402" t="s">
        <v>803</v>
      </c>
    </row>
    <row r="1131" spans="1:60">
      <c r="A1131" s="884" t="s">
        <v>68</v>
      </c>
      <c r="B1131" t="s">
        <v>709</v>
      </c>
      <c r="C1131" t="s">
        <v>958</v>
      </c>
      <c r="D1131" s="173">
        <v>6</v>
      </c>
      <c r="E1131" s="445">
        <v>42989</v>
      </c>
      <c r="F1131" s="173">
        <v>9</v>
      </c>
      <c r="G1131">
        <v>8.1999999999999993</v>
      </c>
      <c r="I1131" s="108"/>
      <c r="J1131" t="s">
        <v>803</v>
      </c>
      <c r="K1131" s="483"/>
      <c r="L1131" s="1309" t="s">
        <v>803</v>
      </c>
      <c r="M1131" s="788"/>
      <c r="N1131" s="1309" t="s">
        <v>803</v>
      </c>
      <c r="O1131" s="788"/>
      <c r="P1131" s="1309" t="s">
        <v>803</v>
      </c>
      <c r="Q1131" s="2389"/>
      <c r="R1131" s="1309"/>
      <c r="T1131" s="2402" t="s">
        <v>803</v>
      </c>
    </row>
    <row r="1132" spans="1:60">
      <c r="A1132" s="884" t="s">
        <v>68</v>
      </c>
      <c r="B1132" t="s">
        <v>709</v>
      </c>
      <c r="C1132" t="s">
        <v>958</v>
      </c>
      <c r="D1132" s="173">
        <v>7</v>
      </c>
      <c r="E1132" s="445">
        <v>42989</v>
      </c>
      <c r="F1132" s="173">
        <v>9</v>
      </c>
      <c r="G1132">
        <v>8.1999999999999993</v>
      </c>
      <c r="I1132" s="108"/>
      <c r="J1132" t="s">
        <v>803</v>
      </c>
      <c r="K1132" s="483"/>
      <c r="L1132" s="1309" t="s">
        <v>803</v>
      </c>
      <c r="M1132" s="788"/>
      <c r="N1132" s="1309" t="s">
        <v>803</v>
      </c>
      <c r="O1132" s="788"/>
      <c r="P1132" s="1309" t="s">
        <v>803</v>
      </c>
      <c r="Q1132" s="2389"/>
      <c r="R1132" s="1309"/>
      <c r="T1132" s="2402" t="s">
        <v>803</v>
      </c>
    </row>
    <row r="1133" spans="1:60">
      <c r="A1133" s="884" t="s">
        <v>68</v>
      </c>
      <c r="B1133" t="s">
        <v>709</v>
      </c>
      <c r="C1133" t="s">
        <v>958</v>
      </c>
      <c r="D1133" s="173">
        <v>8</v>
      </c>
      <c r="E1133" s="445">
        <v>42989</v>
      </c>
      <c r="F1133" s="173">
        <v>9</v>
      </c>
      <c r="G1133">
        <v>8.1999999999999993</v>
      </c>
      <c r="I1133" s="108"/>
      <c r="J1133" t="s">
        <v>803</v>
      </c>
      <c r="K1133" s="483"/>
      <c r="L1133" s="1309" t="s">
        <v>803</v>
      </c>
      <c r="M1133" s="788"/>
      <c r="N1133" s="1309" t="s">
        <v>803</v>
      </c>
      <c r="O1133" s="788"/>
      <c r="P1133" s="1309" t="s">
        <v>803</v>
      </c>
      <c r="Q1133" s="2389"/>
      <c r="R1133" s="1309"/>
      <c r="T1133" s="2402" t="s">
        <v>803</v>
      </c>
    </row>
    <row r="1134" spans="1:60">
      <c r="A1134" s="884" t="s">
        <v>68</v>
      </c>
      <c r="B1134" t="s">
        <v>709</v>
      </c>
      <c r="C1134" t="s">
        <v>958</v>
      </c>
      <c r="D1134" s="173">
        <v>8.5</v>
      </c>
      <c r="E1134" s="445">
        <v>42989</v>
      </c>
      <c r="F1134" s="173">
        <v>9</v>
      </c>
      <c r="G1134">
        <v>8.1999999999999993</v>
      </c>
      <c r="H1134" s="166">
        <v>0.32174683544303789</v>
      </c>
      <c r="I1134" s="881">
        <v>0.14070163696098859</v>
      </c>
      <c r="J1134">
        <v>4.3580925032296607</v>
      </c>
      <c r="K1134" s="483"/>
      <c r="L1134" s="1309" t="s">
        <v>803</v>
      </c>
      <c r="M1134" s="788"/>
      <c r="N1134" s="1309" t="s">
        <v>803</v>
      </c>
      <c r="O1134" s="788"/>
      <c r="P1134" s="1309" t="s">
        <v>803</v>
      </c>
      <c r="Q1134" s="2389"/>
      <c r="R1134" s="1309"/>
      <c r="T1134" s="2402" t="s">
        <v>803</v>
      </c>
    </row>
    <row r="1135" spans="1:60">
      <c r="A1135" s="884"/>
      <c r="D1135" s="173"/>
      <c r="E1135" s="445"/>
      <c r="F1135" s="173"/>
      <c r="H1135" s="166"/>
      <c r="I1135" s="881"/>
      <c r="K1135" s="483"/>
      <c r="L1135" s="1309"/>
      <c r="M1135" s="788"/>
      <c r="N1135" s="1309"/>
      <c r="O1135" s="788"/>
      <c r="P1135" s="1309"/>
      <c r="Q1135" s="2389"/>
      <c r="R1135" s="1309"/>
      <c r="T1135" s="2402"/>
    </row>
    <row r="1136" spans="1:60">
      <c r="A1136" s="884" t="s">
        <v>68</v>
      </c>
      <c r="B1136" t="s">
        <v>368</v>
      </c>
      <c r="C1136" s="27" t="s">
        <v>959</v>
      </c>
      <c r="D1136" s="27">
        <v>0.5</v>
      </c>
      <c r="E1136" s="47">
        <v>43340</v>
      </c>
      <c r="F1136" s="27">
        <v>9.0500000000000007</v>
      </c>
      <c r="G1136" s="27">
        <v>7.9849999999999994</v>
      </c>
      <c r="H1136" s="27">
        <v>1.05</v>
      </c>
      <c r="I1136" s="607">
        <v>0.28999999999999998</v>
      </c>
      <c r="J1136">
        <v>8.9824599999999997</v>
      </c>
      <c r="K1136" s="1285">
        <v>7.9849999999999994</v>
      </c>
      <c r="L1136" s="1306">
        <v>30.027075923634921</v>
      </c>
      <c r="M1136" s="784">
        <v>1.7533333333333332</v>
      </c>
      <c r="N1136" s="1306">
        <v>36.077703197680805</v>
      </c>
      <c r="O1136" s="784">
        <v>10.53116</v>
      </c>
      <c r="P1136" s="1306">
        <v>38.116299511447615</v>
      </c>
      <c r="Q1136" s="2389">
        <f t="shared" si="118"/>
        <v>34.740359544254453</v>
      </c>
      <c r="R1136" s="1309"/>
      <c r="T1136" s="2402" t="s">
        <v>803</v>
      </c>
    </row>
    <row r="1137" spans="1:20">
      <c r="A1137" s="884" t="s">
        <v>68</v>
      </c>
      <c r="B1137" t="s">
        <v>368</v>
      </c>
      <c r="C1137" s="27" t="s">
        <v>959</v>
      </c>
      <c r="D1137" s="27">
        <v>1</v>
      </c>
      <c r="E1137" s="47">
        <v>43340</v>
      </c>
      <c r="F1137" s="27">
        <v>9.0500000000000007</v>
      </c>
      <c r="G1137" s="27">
        <v>7.9850000000000003</v>
      </c>
      <c r="H1137" s="27"/>
      <c r="I1137" s="607"/>
      <c r="J1137" t="s">
        <v>803</v>
      </c>
      <c r="K1137" s="1285"/>
      <c r="L1137" s="1306" t="s">
        <v>803</v>
      </c>
      <c r="M1137" s="784"/>
      <c r="N1137" s="1306" t="s">
        <v>803</v>
      </c>
      <c r="O1137" s="784"/>
      <c r="P1137" s="1306" t="s">
        <v>803</v>
      </c>
      <c r="Q1137" s="2389"/>
      <c r="R1137" s="1309"/>
      <c r="T1137" s="2402" t="s">
        <v>803</v>
      </c>
    </row>
    <row r="1138" spans="1:20">
      <c r="A1138" s="884" t="s">
        <v>68</v>
      </c>
      <c r="B1138" t="s">
        <v>368</v>
      </c>
      <c r="C1138" s="27" t="s">
        <v>959</v>
      </c>
      <c r="D1138" s="27">
        <v>2</v>
      </c>
      <c r="E1138" s="47">
        <v>43340</v>
      </c>
      <c r="F1138" s="27">
        <v>9.0500000000000007</v>
      </c>
      <c r="G1138" s="27">
        <v>7.9849999999999994</v>
      </c>
      <c r="H1138" s="27"/>
      <c r="I1138" s="607"/>
      <c r="J1138" t="s">
        <v>803</v>
      </c>
      <c r="K1138" s="1285"/>
      <c r="L1138" s="1306" t="s">
        <v>803</v>
      </c>
      <c r="M1138" s="784"/>
      <c r="N1138" s="1306" t="s">
        <v>803</v>
      </c>
      <c r="O1138" s="784"/>
      <c r="P1138" s="1306" t="s">
        <v>803</v>
      </c>
      <c r="Q1138" s="2389"/>
      <c r="R1138" s="1309"/>
      <c r="T1138" s="2402" t="s">
        <v>803</v>
      </c>
    </row>
    <row r="1139" spans="1:20">
      <c r="A1139" s="884" t="s">
        <v>68</v>
      </c>
      <c r="B1139" t="s">
        <v>368</v>
      </c>
      <c r="C1139" s="27" t="s">
        <v>959</v>
      </c>
      <c r="D1139" s="27">
        <v>3</v>
      </c>
      <c r="E1139" s="47">
        <v>43340</v>
      </c>
      <c r="F1139" s="27">
        <v>9.0500000000000007</v>
      </c>
      <c r="G1139" s="27">
        <v>7.9850000000000003</v>
      </c>
      <c r="H1139" s="27">
        <v>1.76</v>
      </c>
      <c r="I1139" s="607">
        <v>0.44</v>
      </c>
      <c r="J1139">
        <v>13.62856</v>
      </c>
      <c r="K1139" s="1285"/>
      <c r="L1139" s="1306" t="s">
        <v>803</v>
      </c>
      <c r="M1139" s="784"/>
      <c r="N1139" s="1306" t="s">
        <v>803</v>
      </c>
      <c r="O1139" s="784"/>
      <c r="P1139" s="1306" t="s">
        <v>803</v>
      </c>
      <c r="Q1139" s="2389"/>
      <c r="R1139" s="1309"/>
      <c r="T1139" s="2402" t="s">
        <v>803</v>
      </c>
    </row>
    <row r="1140" spans="1:20">
      <c r="A1140" s="884" t="s">
        <v>68</v>
      </c>
      <c r="B1140" t="s">
        <v>368</v>
      </c>
      <c r="C1140" s="27" t="s">
        <v>959</v>
      </c>
      <c r="D1140" s="27">
        <v>4</v>
      </c>
      <c r="E1140" s="47">
        <v>43340</v>
      </c>
      <c r="F1140" s="27">
        <v>9.0500000000000007</v>
      </c>
      <c r="G1140" s="27">
        <v>7.9849999999999994</v>
      </c>
      <c r="H1140" s="27"/>
      <c r="I1140" s="607"/>
      <c r="J1140" t="s">
        <v>803</v>
      </c>
      <c r="K1140" s="1285"/>
      <c r="L1140" s="1315" t="s">
        <v>803</v>
      </c>
      <c r="M1140" s="892"/>
      <c r="N1140" s="1315" t="s">
        <v>803</v>
      </c>
      <c r="O1140" s="892"/>
      <c r="P1140" s="1315" t="s">
        <v>803</v>
      </c>
      <c r="Q1140" s="2389"/>
      <c r="R1140" s="1314"/>
      <c r="T1140" s="2430" t="s">
        <v>803</v>
      </c>
    </row>
    <row r="1141" spans="1:20">
      <c r="A1141" s="884" t="s">
        <v>68</v>
      </c>
      <c r="B1141" t="s">
        <v>368</v>
      </c>
      <c r="C1141" s="27" t="s">
        <v>959</v>
      </c>
      <c r="D1141" s="27">
        <v>5</v>
      </c>
      <c r="E1141" s="47">
        <v>43340</v>
      </c>
      <c r="F1141" s="27">
        <v>9.0500000000000007</v>
      </c>
      <c r="G1141" s="27">
        <v>7.9850000000000003</v>
      </c>
      <c r="H1141" s="27"/>
      <c r="I1141" s="607"/>
      <c r="J1141" t="s">
        <v>803</v>
      </c>
      <c r="K1141" s="1285"/>
      <c r="L1141" s="1306" t="s">
        <v>803</v>
      </c>
      <c r="M1141" s="784"/>
      <c r="N1141" s="1306" t="s">
        <v>803</v>
      </c>
      <c r="O1141" s="784"/>
      <c r="P1141" s="1306" t="s">
        <v>803</v>
      </c>
      <c r="Q1141" s="2389"/>
      <c r="R1141" s="1309"/>
      <c r="T1141" s="2402" t="s">
        <v>803</v>
      </c>
    </row>
    <row r="1142" spans="1:20">
      <c r="A1142" s="884" t="s">
        <v>68</v>
      </c>
      <c r="B1142" t="s">
        <v>368</v>
      </c>
      <c r="C1142" s="27" t="s">
        <v>959</v>
      </c>
      <c r="D1142" s="27">
        <v>6</v>
      </c>
      <c r="E1142" s="47">
        <v>43340</v>
      </c>
      <c r="F1142" s="27">
        <v>9.0500000000000007</v>
      </c>
      <c r="G1142" s="27">
        <v>7.9849999999999994</v>
      </c>
      <c r="H1142" s="27"/>
      <c r="I1142" s="607"/>
      <c r="J1142" t="s">
        <v>803</v>
      </c>
      <c r="K1142" s="1285"/>
      <c r="L1142" s="1306" t="s">
        <v>803</v>
      </c>
      <c r="M1142" s="784"/>
      <c r="N1142" s="1306" t="s">
        <v>803</v>
      </c>
      <c r="O1142" s="784"/>
      <c r="P1142" s="1306" t="s">
        <v>803</v>
      </c>
      <c r="Q1142" s="2389"/>
      <c r="R1142" s="1309"/>
      <c r="T1142" s="2402" t="s">
        <v>803</v>
      </c>
    </row>
    <row r="1143" spans="1:20">
      <c r="A1143" s="884" t="s">
        <v>68</v>
      </c>
      <c r="B1143" t="s">
        <v>368</v>
      </c>
      <c r="C1143" s="27" t="s">
        <v>959</v>
      </c>
      <c r="D1143" s="27">
        <v>7</v>
      </c>
      <c r="E1143" s="47">
        <v>43340</v>
      </c>
      <c r="F1143" s="27">
        <v>9.0500000000000007</v>
      </c>
      <c r="G1143" s="27">
        <v>7.9850000000000003</v>
      </c>
      <c r="H1143" s="27"/>
      <c r="I1143" s="607"/>
      <c r="J1143" t="s">
        <v>803</v>
      </c>
      <c r="K1143" s="1285"/>
      <c r="L1143" s="1306" t="s">
        <v>803</v>
      </c>
      <c r="M1143" s="784"/>
      <c r="N1143" s="1306" t="s">
        <v>803</v>
      </c>
      <c r="O1143" s="784"/>
      <c r="P1143" s="1306" t="s">
        <v>803</v>
      </c>
      <c r="Q1143" s="2389"/>
      <c r="R1143" s="1309"/>
      <c r="T1143" s="2402" t="s">
        <v>803</v>
      </c>
    </row>
    <row r="1144" spans="1:20">
      <c r="A1144" s="884" t="s">
        <v>68</v>
      </c>
      <c r="B1144" t="s">
        <v>368</v>
      </c>
      <c r="C1144" s="27" t="s">
        <v>959</v>
      </c>
      <c r="D1144" s="27">
        <v>7.5</v>
      </c>
      <c r="E1144" s="47">
        <v>43340</v>
      </c>
      <c r="F1144" s="27">
        <v>9.0500000000000007</v>
      </c>
      <c r="G1144" s="27">
        <v>7.9849999999999994</v>
      </c>
      <c r="H1144" s="27">
        <v>2.4500000000000002</v>
      </c>
      <c r="I1144" s="607">
        <v>0.28999999999999998</v>
      </c>
      <c r="J1144">
        <v>8.9824599999999997</v>
      </c>
      <c r="K1144" s="1285"/>
      <c r="L1144" s="1308" t="s">
        <v>803</v>
      </c>
      <c r="M1144" s="800"/>
      <c r="N1144" s="1308" t="s">
        <v>803</v>
      </c>
      <c r="O1144" s="800"/>
      <c r="P1144" s="1308" t="s">
        <v>803</v>
      </c>
      <c r="Q1144" s="2389"/>
      <c r="R1144" s="1310"/>
      <c r="T1144" s="2391" t="s">
        <v>803</v>
      </c>
    </row>
    <row r="1145" spans="1:20">
      <c r="A1145" s="884"/>
      <c r="C1145" s="27"/>
      <c r="D1145" s="27"/>
      <c r="E1145" s="27"/>
      <c r="F1145" s="47"/>
      <c r="G1145" s="173"/>
      <c r="H1145" s="173"/>
      <c r="I1145" s="27"/>
      <c r="J1145" s="27"/>
      <c r="K1145" s="528"/>
      <c r="L1145" s="1106"/>
      <c r="M1145" s="607"/>
      <c r="O1145" s="592"/>
      <c r="P1145" s="593"/>
      <c r="Q1145" s="2389"/>
      <c r="S1145" s="2392"/>
      <c r="T1145" s="2393"/>
    </row>
    <row r="1146" spans="1:20" ht="31.2">
      <c r="A1146" s="976" t="s">
        <v>804</v>
      </c>
      <c r="B1146" s="591" t="s">
        <v>20</v>
      </c>
      <c r="C1146" s="591" t="s">
        <v>701</v>
      </c>
      <c r="D1146" s="946" t="s">
        <v>805</v>
      </c>
      <c r="E1146" s="947" t="s">
        <v>786</v>
      </c>
      <c r="F1146" s="946" t="s">
        <v>806</v>
      </c>
      <c r="G1146" s="946" t="s">
        <v>807</v>
      </c>
      <c r="H1146" s="591" t="s">
        <v>808</v>
      </c>
      <c r="I1146" s="371" t="s">
        <v>809</v>
      </c>
      <c r="J1146" s="1298" t="s">
        <v>878</v>
      </c>
      <c r="K1146" s="1267" t="s">
        <v>792</v>
      </c>
      <c r="L1146" s="1305" t="s">
        <v>474</v>
      </c>
      <c r="M1146" s="1252" t="s">
        <v>793</v>
      </c>
      <c r="N1146" s="1305" t="s">
        <v>483</v>
      </c>
      <c r="O1146" s="1252" t="s">
        <v>794</v>
      </c>
      <c r="P1146" s="1305" t="s">
        <v>480</v>
      </c>
      <c r="Q1146" s="2394"/>
      <c r="T1146" s="2393"/>
    </row>
    <row r="1147" spans="1:20">
      <c r="A1147" s="108">
        <v>60</v>
      </c>
      <c r="B1147" t="s">
        <v>709</v>
      </c>
      <c r="C1147" t="s">
        <v>957</v>
      </c>
      <c r="D1147" s="18">
        <v>0.5</v>
      </c>
      <c r="E1147" s="55">
        <v>43703</v>
      </c>
      <c r="F1147" s="165">
        <v>9.0299999999999994</v>
      </c>
      <c r="G1147" s="166">
        <v>6.4</v>
      </c>
      <c r="H1147" s="24">
        <v>1.161732658227848</v>
      </c>
      <c r="I1147" s="24">
        <v>0.31030094476718278</v>
      </c>
      <c r="J1147">
        <f t="shared" ref="J1147:J1177" si="119">IF(AND(I1147&gt;0),  I1147*30.974," ")</f>
        <v>9.6112614632187192</v>
      </c>
      <c r="K1147" s="745">
        <f>AVERAGE(G1147:G1155)</f>
        <v>6.4</v>
      </c>
      <c r="L1147" s="594">
        <f t="shared" ref="L1147:L1169" si="120">10*(6-(LN(K1147)/LN(2)))</f>
        <v>33.219280948873624</v>
      </c>
      <c r="M1147" s="166">
        <f>AVERAGE(H1147:H1155)</f>
        <v>1.5318925738396623</v>
      </c>
      <c r="N1147" s="594">
        <f t="shared" ref="N1147:N1169" si="121">10*(6-((2.04-0.68*LN(M1147))/LN(2)))</f>
        <v>34.753164048195572</v>
      </c>
      <c r="O1147">
        <f>AVERAGE(J1147:J1155)</f>
        <v>10.81266914612106</v>
      </c>
      <c r="P1147" s="594">
        <f t="shared" ref="P1147:P1169" si="122">10*(6-(LN(48/O1147)/LN(2)))</f>
        <v>38.496882956426283</v>
      </c>
      <c r="Q1147" s="2389">
        <f t="shared" si="118"/>
        <v>35.489775984498493</v>
      </c>
      <c r="T1147" s="2393"/>
    </row>
    <row r="1148" spans="1:20">
      <c r="A1148" s="108"/>
      <c r="B1148" t="s">
        <v>709</v>
      </c>
      <c r="C1148" t="s">
        <v>957</v>
      </c>
      <c r="D1148" s="18">
        <v>1</v>
      </c>
      <c r="E1148" s="55">
        <v>43703</v>
      </c>
      <c r="F1148" s="165"/>
      <c r="G1148" s="166"/>
      <c r="H1148" s="27" t="s">
        <v>811</v>
      </c>
      <c r="I1148" s="27" t="s">
        <v>811</v>
      </c>
      <c r="K1148" s="483"/>
      <c r="Q1148" s="2389"/>
      <c r="T1148" s="2393"/>
    </row>
    <row r="1149" spans="1:20">
      <c r="A1149" s="108"/>
      <c r="B1149" t="s">
        <v>709</v>
      </c>
      <c r="C1149" t="s">
        <v>957</v>
      </c>
      <c r="D1149" s="18">
        <v>2</v>
      </c>
      <c r="E1149" s="55">
        <v>43703</v>
      </c>
      <c r="F1149" s="165"/>
      <c r="G1149" s="166"/>
      <c r="H1149" s="27" t="s">
        <v>811</v>
      </c>
      <c r="I1149" s="27" t="s">
        <v>811</v>
      </c>
      <c r="K1149" s="483"/>
      <c r="Q1149" s="2389"/>
      <c r="T1149" s="2393"/>
    </row>
    <row r="1150" spans="1:20">
      <c r="A1150" s="108"/>
      <c r="B1150" t="s">
        <v>709</v>
      </c>
      <c r="C1150" t="s">
        <v>957</v>
      </c>
      <c r="D1150" s="18">
        <v>3</v>
      </c>
      <c r="E1150" s="55">
        <v>43703</v>
      </c>
      <c r="F1150" s="165"/>
      <c r="G1150" s="166"/>
      <c r="H1150" s="24">
        <v>1.2984070886075949</v>
      </c>
      <c r="I1150" s="24">
        <v>0.34908856286308071</v>
      </c>
      <c r="J1150">
        <f t="shared" si="119"/>
        <v>10.812669146121062</v>
      </c>
      <c r="K1150" s="483"/>
      <c r="Q1150" s="2389"/>
      <c r="T1150" s="2393"/>
    </row>
    <row r="1151" spans="1:20">
      <c r="A1151" s="108"/>
      <c r="B1151" t="s">
        <v>709</v>
      </c>
      <c r="C1151" t="s">
        <v>957</v>
      </c>
      <c r="D1151" s="18">
        <v>4</v>
      </c>
      <c r="E1151" s="55">
        <v>43703</v>
      </c>
      <c r="F1151" s="165"/>
      <c r="G1151" s="166"/>
      <c r="H1151" s="27" t="s">
        <v>811</v>
      </c>
      <c r="I1151" s="27" t="s">
        <v>811</v>
      </c>
      <c r="K1151" s="483"/>
      <c r="Q1151" s="2389"/>
      <c r="T1151" s="2393"/>
    </row>
    <row r="1152" spans="1:20">
      <c r="A1152" s="108"/>
      <c r="B1152" t="s">
        <v>709</v>
      </c>
      <c r="C1152" t="s">
        <v>957</v>
      </c>
      <c r="D1152" s="18">
        <v>5</v>
      </c>
      <c r="E1152" s="55">
        <v>43703</v>
      </c>
      <c r="F1152" s="165"/>
      <c r="G1152" s="166"/>
      <c r="H1152" s="27" t="s">
        <v>811</v>
      </c>
      <c r="I1152" s="27" t="s">
        <v>811</v>
      </c>
      <c r="K1152" s="483"/>
      <c r="Q1152" s="2389"/>
      <c r="T1152" s="2393"/>
    </row>
    <row r="1153" spans="1:43">
      <c r="A1153" s="108"/>
      <c r="B1153" t="s">
        <v>709</v>
      </c>
      <c r="C1153" t="s">
        <v>957</v>
      </c>
      <c r="D1153" s="18">
        <v>6</v>
      </c>
      <c r="E1153" s="55">
        <v>43703</v>
      </c>
      <c r="F1153" s="165"/>
      <c r="G1153" s="166"/>
      <c r="H1153" s="27" t="s">
        <v>811</v>
      </c>
      <c r="I1153" s="27" t="s">
        <v>811</v>
      </c>
      <c r="K1153" s="483"/>
      <c r="Q1153" s="2389"/>
      <c r="T1153" s="2393"/>
    </row>
    <row r="1154" spans="1:43">
      <c r="A1154" s="108"/>
      <c r="B1154" t="s">
        <v>709</v>
      </c>
      <c r="C1154" t="s">
        <v>957</v>
      </c>
      <c r="D1154" s="18">
        <v>7</v>
      </c>
      <c r="E1154" s="55">
        <v>43703</v>
      </c>
      <c r="F1154" s="165"/>
      <c r="G1154" s="166"/>
      <c r="H1154" s="24">
        <v>2.1355379746835443</v>
      </c>
      <c r="I1154" s="24">
        <v>0.38787618095897852</v>
      </c>
      <c r="J1154">
        <f t="shared" si="119"/>
        <v>12.0140768290234</v>
      </c>
      <c r="K1154" s="483"/>
      <c r="Q1154" s="2389"/>
      <c r="T1154" s="2393"/>
    </row>
    <row r="1155" spans="1:43">
      <c r="A1155" s="108"/>
      <c r="B1155" t="s">
        <v>709</v>
      </c>
      <c r="C1155" t="s">
        <v>957</v>
      </c>
      <c r="D1155" s="18">
        <v>7.5</v>
      </c>
      <c r="E1155" s="55">
        <v>43703</v>
      </c>
      <c r="F1155" s="165"/>
      <c r="G1155" s="166"/>
      <c r="H1155" s="27" t="s">
        <v>811</v>
      </c>
      <c r="I1155" s="27" t="s">
        <v>811</v>
      </c>
      <c r="K1155" s="483"/>
      <c r="Q1155" s="2389"/>
      <c r="T1155" s="2393"/>
    </row>
    <row r="1156" spans="1:43">
      <c r="A1156" s="976"/>
      <c r="B1156" s="591"/>
      <c r="C1156" s="591"/>
      <c r="D1156" s="946"/>
      <c r="E1156" s="947"/>
      <c r="F1156" s="591"/>
      <c r="G1156" s="946"/>
      <c r="H1156" s="946"/>
      <c r="I1156" s="946"/>
      <c r="J1156" t="str">
        <f t="shared" si="119"/>
        <v xml:space="preserve"> </v>
      </c>
      <c r="K1156" s="1281"/>
      <c r="M1156" s="591"/>
      <c r="O1156" s="591"/>
      <c r="Q1156" s="2389"/>
      <c r="R1156" s="1106"/>
      <c r="S1156" s="1112"/>
      <c r="T1156" s="2395"/>
      <c r="U1156" s="1011"/>
      <c r="V1156" s="2432"/>
    </row>
    <row r="1157" spans="1:43" ht="31.2">
      <c r="B1157" s="976" t="s">
        <v>20</v>
      </c>
      <c r="C1157" s="591" t="s">
        <v>701</v>
      </c>
      <c r="D1157" s="946" t="s">
        <v>805</v>
      </c>
      <c r="E1157" s="947" t="s">
        <v>786</v>
      </c>
      <c r="F1157" s="946" t="s">
        <v>806</v>
      </c>
      <c r="G1157" s="946" t="s">
        <v>807</v>
      </c>
      <c r="H1157" s="591" t="s">
        <v>808</v>
      </c>
      <c r="I1157" s="371" t="s">
        <v>809</v>
      </c>
      <c r="J1157" t="s">
        <v>810</v>
      </c>
      <c r="K1157" s="1267" t="s">
        <v>792</v>
      </c>
      <c r="L1157" s="1305" t="s">
        <v>474</v>
      </c>
      <c r="M1157" s="1252" t="s">
        <v>793</v>
      </c>
      <c r="N1157" s="1305" t="s">
        <v>483</v>
      </c>
      <c r="O1157" s="1252" t="s">
        <v>794</v>
      </c>
      <c r="P1157" s="1305" t="s">
        <v>480</v>
      </c>
      <c r="Q1157" s="2394"/>
      <c r="T1157" s="2393"/>
    </row>
    <row r="1158" spans="1:43">
      <c r="B1158" s="108" t="s">
        <v>709</v>
      </c>
      <c r="C1158" t="s">
        <v>957</v>
      </c>
      <c r="D1158">
        <v>0.5</v>
      </c>
      <c r="E1158" s="55">
        <v>44068</v>
      </c>
      <c r="F1158">
        <v>8.0399999999999991</v>
      </c>
      <c r="G1158">
        <v>5.13</v>
      </c>
      <c r="H1158" s="371">
        <v>9.8933333333333345E-2</v>
      </c>
      <c r="I1158" s="24">
        <v>0.38664457512704975</v>
      </c>
      <c r="J1158">
        <f t="shared" si="119"/>
        <v>11.97592906998524</v>
      </c>
      <c r="K1158" s="483">
        <f>AVERAGE(G1158:G1166)</f>
        <v>5.13</v>
      </c>
      <c r="L1158" s="594">
        <f t="shared" si="120"/>
        <v>36.410411741676704</v>
      </c>
      <c r="M1158" s="166">
        <f>AVERAGE(H1158:H1166)</f>
        <v>0.28373333333333356</v>
      </c>
      <c r="N1158" s="594">
        <f t="shared" si="121"/>
        <v>18.210752541433123</v>
      </c>
      <c r="O1158">
        <f>AVERAGE(J1158:J1166)</f>
        <v>20.62022911397743</v>
      </c>
      <c r="P1158" s="594">
        <f t="shared" si="122"/>
        <v>47.810259569286131</v>
      </c>
      <c r="Q1158" s="2389">
        <f t="shared" si="118"/>
        <v>34.143807950798653</v>
      </c>
      <c r="T1158" s="2393"/>
    </row>
    <row r="1159" spans="1:43">
      <c r="B1159" s="108" t="s">
        <v>709</v>
      </c>
      <c r="C1159" t="s">
        <v>957</v>
      </c>
      <c r="D1159">
        <v>1</v>
      </c>
      <c r="E1159" s="55">
        <v>44068</v>
      </c>
      <c r="H1159" s="24" t="s">
        <v>811</v>
      </c>
      <c r="I1159" s="24" t="s">
        <v>811</v>
      </c>
      <c r="K1159" s="483"/>
      <c r="Q1159" s="2389"/>
      <c r="T1159" s="2393"/>
    </row>
    <row r="1160" spans="1:43">
      <c r="B1160" s="108" t="s">
        <v>709</v>
      </c>
      <c r="C1160" t="s">
        <v>957</v>
      </c>
      <c r="D1160">
        <v>2</v>
      </c>
      <c r="E1160" s="55">
        <v>44068</v>
      </c>
      <c r="H1160" s="24" t="s">
        <v>811</v>
      </c>
      <c r="I1160" s="24" t="s">
        <v>811</v>
      </c>
      <c r="K1160" s="483"/>
      <c r="Q1160" s="2389"/>
      <c r="T1160" s="2393"/>
    </row>
    <row r="1161" spans="1:43">
      <c r="B1161" s="108" t="s">
        <v>709</v>
      </c>
      <c r="C1161" t="s">
        <v>957</v>
      </c>
      <c r="D1161">
        <v>3</v>
      </c>
      <c r="E1161" s="55">
        <v>44068</v>
      </c>
      <c r="H1161" s="24" t="s">
        <v>811</v>
      </c>
      <c r="I1161" s="24" t="s">
        <v>811</v>
      </c>
      <c r="K1161" s="483"/>
      <c r="Q1161" s="2389"/>
      <c r="T1161" s="2393"/>
    </row>
    <row r="1162" spans="1:43">
      <c r="B1162" s="108" t="s">
        <v>709</v>
      </c>
      <c r="C1162" t="s">
        <v>957</v>
      </c>
      <c r="D1162">
        <v>4</v>
      </c>
      <c r="E1162" s="55">
        <v>44068</v>
      </c>
      <c r="H1162" s="24" t="s">
        <v>811</v>
      </c>
      <c r="I1162" s="24" t="s">
        <v>811</v>
      </c>
      <c r="K1162" s="483"/>
      <c r="Q1162" s="2389"/>
      <c r="T1162" s="2393"/>
    </row>
    <row r="1163" spans="1:43">
      <c r="B1163" s="108" t="s">
        <v>709</v>
      </c>
      <c r="C1163" t="s">
        <v>957</v>
      </c>
      <c r="D1163">
        <v>5</v>
      </c>
      <c r="E1163" s="55">
        <v>44068</v>
      </c>
      <c r="H1163" s="24" t="s">
        <v>811</v>
      </c>
      <c r="I1163" s="24" t="s">
        <v>811</v>
      </c>
      <c r="K1163" s="483"/>
      <c r="Q1163" s="2389"/>
      <c r="T1163" s="2393"/>
    </row>
    <row r="1164" spans="1:43">
      <c r="B1164" s="108" t="s">
        <v>709</v>
      </c>
      <c r="C1164" t="s">
        <v>957</v>
      </c>
      <c r="D1164">
        <v>6</v>
      </c>
      <c r="E1164" s="55">
        <v>44068</v>
      </c>
      <c r="H1164" s="24" t="s">
        <v>811</v>
      </c>
      <c r="I1164" s="24" t="s">
        <v>811</v>
      </c>
      <c r="K1164" s="483"/>
      <c r="Q1164" s="2389"/>
      <c r="T1164" s="2393"/>
    </row>
    <row r="1165" spans="1:43">
      <c r="B1165" s="108" t="s">
        <v>709</v>
      </c>
      <c r="C1165" t="s">
        <v>957</v>
      </c>
      <c r="D1165">
        <v>7</v>
      </c>
      <c r="E1165" s="55">
        <v>44068</v>
      </c>
      <c r="H1165" s="24" t="s">
        <v>811</v>
      </c>
      <c r="I1165" s="24" t="s">
        <v>811</v>
      </c>
      <c r="K1165" s="483"/>
      <c r="Q1165" s="2389"/>
      <c r="T1165" s="2393"/>
    </row>
    <row r="1166" spans="1:43">
      <c r="B1166" s="108" t="s">
        <v>709</v>
      </c>
      <c r="C1166" t="s">
        <v>957</v>
      </c>
      <c r="D1166">
        <v>7.5</v>
      </c>
      <c r="E1166" s="55">
        <v>44068</v>
      </c>
      <c r="H1166" s="371">
        <v>0.46853333333333375</v>
      </c>
      <c r="I1166" s="24">
        <v>0.94480949047490226</v>
      </c>
      <c r="J1166">
        <f t="shared" si="119"/>
        <v>29.264529157969623</v>
      </c>
      <c r="K1166" s="483"/>
      <c r="Q1166" s="2389"/>
      <c r="T1166" s="2393"/>
    </row>
    <row r="1167" spans="1:43">
      <c r="A1167" s="976"/>
      <c r="B1167" s="591"/>
      <c r="C1167" s="946"/>
      <c r="D1167" s="947"/>
      <c r="E1167" s="591"/>
      <c r="F1167" s="946"/>
      <c r="G1167" s="946"/>
      <c r="H1167" s="946"/>
      <c r="I1167" s="948"/>
      <c r="J1167" t="str">
        <f t="shared" si="119"/>
        <v xml:space="preserve"> </v>
      </c>
      <c r="K1167" s="1279"/>
      <c r="M1167" s="946"/>
      <c r="O1167" s="591"/>
      <c r="Q1167" s="2389"/>
      <c r="R1167" s="1106"/>
      <c r="S1167" s="1112"/>
      <c r="T1167" s="2396"/>
      <c r="U1167" s="2432"/>
    </row>
    <row r="1168" spans="1:43" ht="31.2">
      <c r="A1168" s="983" t="s">
        <v>804</v>
      </c>
      <c r="B1168" s="815" t="s">
        <v>20</v>
      </c>
      <c r="C1168" s="815" t="s">
        <v>701</v>
      </c>
      <c r="D1168" s="815" t="s">
        <v>805</v>
      </c>
      <c r="E1168" s="873" t="s">
        <v>786</v>
      </c>
      <c r="F1168" s="815" t="s">
        <v>806</v>
      </c>
      <c r="G1168" s="815" t="s">
        <v>807</v>
      </c>
      <c r="H1168" s="815" t="s">
        <v>808</v>
      </c>
      <c r="I1168" s="878" t="s">
        <v>809</v>
      </c>
      <c r="J1168" t="s">
        <v>810</v>
      </c>
      <c r="K1168" s="1267" t="s">
        <v>792</v>
      </c>
      <c r="L1168" s="1305" t="s">
        <v>474</v>
      </c>
      <c r="M1168" s="1252" t="s">
        <v>793</v>
      </c>
      <c r="N1168" s="1305" t="s">
        <v>483</v>
      </c>
      <c r="O1168" s="1252" t="s">
        <v>794</v>
      </c>
      <c r="P1168" s="1305" t="s">
        <v>480</v>
      </c>
      <c r="Q1168" s="2394"/>
      <c r="R1168" s="2397"/>
      <c r="S1168" s="2397"/>
      <c r="T1168" s="2398"/>
      <c r="U1168" s="1226"/>
      <c r="V1168" s="1226"/>
      <c r="W1168" s="2444"/>
      <c r="X1168" s="747"/>
      <c r="Y1168" s="747"/>
      <c r="Z1168" s="747"/>
      <c r="AA1168" s="747"/>
      <c r="AB1168" s="747"/>
      <c r="AC1168" s="747"/>
      <c r="AD1168" s="747"/>
      <c r="AE1168" s="747"/>
      <c r="AF1168" s="747"/>
      <c r="AG1168" s="747"/>
      <c r="AH1168" s="747"/>
      <c r="AI1168" s="747"/>
      <c r="AJ1168" s="747"/>
      <c r="AK1168" s="747"/>
      <c r="AL1168" s="747"/>
      <c r="AM1168" s="747"/>
      <c r="AN1168" s="747"/>
      <c r="AO1168" s="747"/>
      <c r="AP1168" s="747"/>
      <c r="AQ1168" s="747"/>
    </row>
    <row r="1169" spans="1:29">
      <c r="A1169" s="108">
        <v>30</v>
      </c>
      <c r="B1169" t="s">
        <v>709</v>
      </c>
      <c r="C1169" t="s">
        <v>957</v>
      </c>
      <c r="D1169" s="27">
        <v>0.5</v>
      </c>
      <c r="E1169" s="133">
        <v>44424</v>
      </c>
      <c r="F1169">
        <v>8.7899999999999991</v>
      </c>
      <c r="G1169">
        <v>6.96</v>
      </c>
      <c r="H1169" s="24" t="s">
        <v>811</v>
      </c>
      <c r="I1169" s="24" t="s">
        <v>811</v>
      </c>
      <c r="K1169" s="483">
        <f>AVERAGE(G1169:G1177)</f>
        <v>6.96</v>
      </c>
      <c r="L1169" s="594">
        <f t="shared" si="120"/>
        <v>32.009126939259964</v>
      </c>
      <c r="M1169" s="166">
        <f>AVERAGE(H1169:H1177)</f>
        <v>0.99409523809523792</v>
      </c>
      <c r="N1169" s="594">
        <f t="shared" si="121"/>
        <v>30.51092182428691</v>
      </c>
      <c r="O1169">
        <f>AVERAGE(J1169:J1177)</f>
        <v>42.381143765436406</v>
      </c>
      <c r="P1169" s="594">
        <f t="shared" si="122"/>
        <v>58.20388117281118</v>
      </c>
      <c r="Q1169" s="2389">
        <f t="shared" si="118"/>
        <v>40.241309978786013</v>
      </c>
      <c r="T1169" s="2393"/>
    </row>
    <row r="1170" spans="1:29">
      <c r="A1170" s="108">
        <v>30</v>
      </c>
      <c r="B1170" t="s">
        <v>709</v>
      </c>
      <c r="C1170" t="s">
        <v>957</v>
      </c>
      <c r="D1170" s="27">
        <v>1</v>
      </c>
      <c r="E1170" s="133">
        <v>44424</v>
      </c>
      <c r="H1170" s="371">
        <v>0.75447619047619063</v>
      </c>
      <c r="I1170" s="24">
        <v>0.28801747451633036</v>
      </c>
      <c r="J1170">
        <f t="shared" si="119"/>
        <v>8.9210532556688165</v>
      </c>
      <c r="K1170" s="483"/>
      <c r="Q1170" s="2389"/>
      <c r="T1170" s="2393"/>
    </row>
    <row r="1171" spans="1:29">
      <c r="A1171" s="108">
        <v>30</v>
      </c>
      <c r="B1171" t="s">
        <v>709</v>
      </c>
      <c r="C1171" t="s">
        <v>957</v>
      </c>
      <c r="D1171" s="27">
        <v>2</v>
      </c>
      <c r="E1171" s="133">
        <v>44424</v>
      </c>
      <c r="H1171" s="24" t="s">
        <v>811</v>
      </c>
      <c r="I1171" s="24" t="s">
        <v>811</v>
      </c>
      <c r="K1171" s="483"/>
      <c r="Q1171" s="2389"/>
      <c r="T1171" s="2393"/>
    </row>
    <row r="1172" spans="1:29">
      <c r="A1172" s="108">
        <v>30</v>
      </c>
      <c r="B1172" t="s">
        <v>709</v>
      </c>
      <c r="C1172" t="s">
        <v>957</v>
      </c>
      <c r="D1172" s="27">
        <v>3</v>
      </c>
      <c r="E1172" s="133">
        <v>44424</v>
      </c>
      <c r="H1172" s="24" t="s">
        <v>811</v>
      </c>
      <c r="I1172" s="24" t="s">
        <v>811</v>
      </c>
      <c r="K1172" s="483"/>
      <c r="Q1172" s="2389"/>
      <c r="T1172" s="2393"/>
    </row>
    <row r="1173" spans="1:29">
      <c r="A1173" s="108">
        <v>30</v>
      </c>
      <c r="B1173" t="s">
        <v>709</v>
      </c>
      <c r="C1173" t="s">
        <v>957</v>
      </c>
      <c r="D1173" s="27">
        <v>4</v>
      </c>
      <c r="E1173" s="133">
        <v>44424</v>
      </c>
      <c r="H1173" s="24" t="s">
        <v>811</v>
      </c>
      <c r="I1173" s="24" t="s">
        <v>811</v>
      </c>
      <c r="K1173" s="483"/>
      <c r="Q1173" s="2389"/>
      <c r="T1173" s="2393"/>
    </row>
    <row r="1174" spans="1:29">
      <c r="A1174" s="108">
        <v>30</v>
      </c>
      <c r="B1174" t="s">
        <v>709</v>
      </c>
      <c r="C1174" t="s">
        <v>957</v>
      </c>
      <c r="D1174" s="27">
        <v>5</v>
      </c>
      <c r="E1174" s="133">
        <v>44424</v>
      </c>
      <c r="H1174" s="371" t="s">
        <v>811</v>
      </c>
      <c r="I1174" s="24" t="s">
        <v>811</v>
      </c>
      <c r="K1174" s="483"/>
      <c r="Q1174" s="2389"/>
      <c r="T1174" s="2393"/>
    </row>
    <row r="1175" spans="1:29">
      <c r="A1175" s="108">
        <v>30</v>
      </c>
      <c r="B1175" t="s">
        <v>709</v>
      </c>
      <c r="C1175" t="s">
        <v>957</v>
      </c>
      <c r="D1175" s="27">
        <v>6</v>
      </c>
      <c r="E1175" s="133">
        <v>44424</v>
      </c>
      <c r="H1175" s="371" t="s">
        <v>811</v>
      </c>
      <c r="I1175" s="24" t="s">
        <v>811</v>
      </c>
      <c r="K1175" s="483"/>
      <c r="Q1175" s="2389"/>
      <c r="T1175" s="2393"/>
    </row>
    <row r="1176" spans="1:29">
      <c r="A1176" s="108">
        <v>30</v>
      </c>
      <c r="B1176" t="s">
        <v>709</v>
      </c>
      <c r="C1176" t="s">
        <v>957</v>
      </c>
      <c r="D1176" s="27">
        <v>7</v>
      </c>
      <c r="E1176" s="133">
        <v>44424</v>
      </c>
      <c r="H1176" s="371" t="s">
        <v>811</v>
      </c>
      <c r="I1176" s="24" t="s">
        <v>811</v>
      </c>
      <c r="K1176" s="483"/>
      <c r="Q1176" s="2389"/>
      <c r="T1176" s="2393"/>
    </row>
    <row r="1177" spans="1:29" ht="16.2" thickBot="1">
      <c r="A1177" s="1291">
        <v>30</v>
      </c>
      <c r="B1177" s="809" t="s">
        <v>709</v>
      </c>
      <c r="C1177" s="809" t="s">
        <v>957</v>
      </c>
      <c r="D1177" s="1292">
        <v>8</v>
      </c>
      <c r="E1177" s="1293">
        <v>44424</v>
      </c>
      <c r="F1177" s="809"/>
      <c r="G1177" s="809"/>
      <c r="H1177" s="1325">
        <v>1.2337142857142853</v>
      </c>
      <c r="I1177" s="1294">
        <v>2.4485450466586172</v>
      </c>
      <c r="J1177" s="809">
        <f t="shared" si="119"/>
        <v>75.841234275204002</v>
      </c>
      <c r="K1177" s="1323"/>
      <c r="L1177" s="1320"/>
      <c r="M1177" s="809"/>
      <c r="N1177" s="1320"/>
      <c r="O1177" s="809"/>
      <c r="P1177" s="1320"/>
      <c r="Q1177" s="2399"/>
      <c r="R1177" s="1320"/>
      <c r="S1177" s="1320"/>
      <c r="T1177" s="2400"/>
    </row>
    <row r="1178" spans="1:29">
      <c r="A1178" s="972" t="s">
        <v>961</v>
      </c>
      <c r="B1178" s="591"/>
      <c r="C1178" s="591"/>
      <c r="D1178" s="946"/>
      <c r="E1178" s="947"/>
      <c r="F1178" s="591"/>
      <c r="G1178" s="946"/>
      <c r="H1178" s="946"/>
      <c r="I1178" s="946"/>
      <c r="J1178" s="948"/>
      <c r="K1178" s="1281"/>
      <c r="L1178" s="1101"/>
      <c r="M1178" s="591"/>
      <c r="N1178" s="1101"/>
      <c r="O1178" s="591"/>
      <c r="P1178" s="1100"/>
      <c r="Q1178" s="2403"/>
      <c r="R1178" s="1106"/>
      <c r="S1178" s="1112"/>
      <c r="T1178" s="2395"/>
      <c r="U1178" s="1011"/>
      <c r="V1178" s="2432"/>
    </row>
    <row r="1179" spans="1:29" s="1257" customFormat="1" ht="43.2">
      <c r="A1179" s="1260" t="s">
        <v>784</v>
      </c>
      <c r="B1179" s="1257" t="s">
        <v>20</v>
      </c>
      <c r="C1179" s="1257" t="s">
        <v>701</v>
      </c>
      <c r="D1179" s="1257" t="s">
        <v>785</v>
      </c>
      <c r="E1179" s="1257" t="s">
        <v>786</v>
      </c>
      <c r="F1179" s="1257" t="s">
        <v>787</v>
      </c>
      <c r="G1179" s="1257" t="s">
        <v>788</v>
      </c>
      <c r="H1179" s="1257" t="s">
        <v>789</v>
      </c>
      <c r="I1179" s="1257" t="s">
        <v>790</v>
      </c>
      <c r="J1179" s="1257" t="s">
        <v>791</v>
      </c>
      <c r="K1179" s="1267" t="s">
        <v>792</v>
      </c>
      <c r="L1179" s="1305" t="s">
        <v>474</v>
      </c>
      <c r="M1179" s="1252" t="s">
        <v>793</v>
      </c>
      <c r="N1179" s="1305" t="s">
        <v>483</v>
      </c>
      <c r="O1179" s="1252" t="s">
        <v>794</v>
      </c>
      <c r="P1179" s="1305" t="s">
        <v>480</v>
      </c>
      <c r="Q1179" s="2385" t="s">
        <v>795</v>
      </c>
      <c r="R1179" s="2386" t="s">
        <v>796</v>
      </c>
      <c r="S1179" s="2387" t="s">
        <v>797</v>
      </c>
      <c r="T1179" s="2388" t="s">
        <v>798</v>
      </c>
      <c r="U1179" s="2434"/>
      <c r="V1179" s="2434"/>
      <c r="W1179" s="2449"/>
      <c r="X1179" s="1258" t="s">
        <v>784</v>
      </c>
      <c r="Y1179" s="1258" t="s">
        <v>20</v>
      </c>
      <c r="Z1179" s="1258" t="s">
        <v>701</v>
      </c>
      <c r="AA1179" s="1258" t="s">
        <v>1005</v>
      </c>
      <c r="AB1179" s="1257" t="s">
        <v>1006</v>
      </c>
      <c r="AC1179" s="1259" t="s">
        <v>798</v>
      </c>
    </row>
    <row r="1180" spans="1:29">
      <c r="A1180" s="884" t="s">
        <v>52</v>
      </c>
      <c r="B1180" t="s">
        <v>709</v>
      </c>
      <c r="C1180" t="s">
        <v>53</v>
      </c>
      <c r="D1180" s="173">
        <v>0.5</v>
      </c>
      <c r="E1180" s="445">
        <v>42989</v>
      </c>
      <c r="F1180" s="173">
        <v>4.5</v>
      </c>
      <c r="G1180">
        <v>4.2</v>
      </c>
      <c r="H1180" s="166">
        <v>2.4131012658227848</v>
      </c>
      <c r="I1180" s="881">
        <v>0.41380646589902575</v>
      </c>
      <c r="J1180">
        <v>12.817241474756424</v>
      </c>
      <c r="K1180" s="1285">
        <v>4.2</v>
      </c>
      <c r="L1180" s="1306">
        <v>39.296106721086019</v>
      </c>
      <c r="M1180" s="882">
        <v>2.4211449367088607</v>
      </c>
      <c r="N1180" s="1306">
        <v>39.243709397319343</v>
      </c>
      <c r="O1180" s="882">
        <v>12.324270648804253</v>
      </c>
      <c r="P1180" s="1306">
        <v>40.384678645026085</v>
      </c>
      <c r="Q1180" s="2389">
        <f t="shared" si="118"/>
        <v>39.641498254477149</v>
      </c>
      <c r="R1180" s="1309">
        <f>AVERAGE(Q1180:Q1214)</f>
        <v>40.315438699727601</v>
      </c>
      <c r="S1180" s="594" t="s">
        <v>374</v>
      </c>
      <c r="T1180" s="2393" t="str">
        <f>IF(_xlfn.NUMBERVALUE(R1180), IF(R1180&lt;50, "Acceptable; Ongoing Protection is Required", "Unacceptable; Immediate Restoration is Required"), " ")</f>
        <v>Acceptable; Ongoing Protection is Required</v>
      </c>
    </row>
    <row r="1181" spans="1:29">
      <c r="A1181" s="884" t="s">
        <v>52</v>
      </c>
      <c r="B1181" t="s">
        <v>709</v>
      </c>
      <c r="C1181" t="s">
        <v>53</v>
      </c>
      <c r="D1181" s="173">
        <v>1</v>
      </c>
      <c r="E1181" s="445">
        <v>42989</v>
      </c>
      <c r="F1181" s="173">
        <v>4.5</v>
      </c>
      <c r="G1181">
        <v>4.2</v>
      </c>
      <c r="I1181" s="108"/>
      <c r="J1181" t="s">
        <v>803</v>
      </c>
      <c r="K1181" s="483"/>
      <c r="L1181" s="1309" t="s">
        <v>803</v>
      </c>
      <c r="M1181" s="788"/>
      <c r="N1181" s="1309" t="s">
        <v>803</v>
      </c>
      <c r="O1181" s="788"/>
      <c r="P1181" s="1309" t="s">
        <v>803</v>
      </c>
      <c r="Q1181" s="2389"/>
      <c r="R1181" s="1309"/>
      <c r="T1181" s="2402" t="s">
        <v>803</v>
      </c>
    </row>
    <row r="1182" spans="1:29">
      <c r="A1182" s="884" t="s">
        <v>52</v>
      </c>
      <c r="B1182" t="s">
        <v>709</v>
      </c>
      <c r="C1182" t="s">
        <v>53</v>
      </c>
      <c r="D1182" s="173">
        <v>2</v>
      </c>
      <c r="E1182" s="445">
        <v>42989</v>
      </c>
      <c r="F1182" s="173">
        <v>4.5</v>
      </c>
      <c r="G1182">
        <v>4.2</v>
      </c>
      <c r="I1182" s="108"/>
      <c r="J1182" t="s">
        <v>803</v>
      </c>
      <c r="K1182" s="483"/>
      <c r="L1182" s="1309" t="s">
        <v>803</v>
      </c>
      <c r="M1182" s="788"/>
      <c r="N1182" s="1309" t="s">
        <v>803</v>
      </c>
      <c r="O1182" s="788"/>
      <c r="P1182" s="1309" t="s">
        <v>803</v>
      </c>
      <c r="Q1182" s="2389"/>
      <c r="R1182" s="1309"/>
      <c r="T1182" s="2402" t="s">
        <v>803</v>
      </c>
    </row>
    <row r="1183" spans="1:29">
      <c r="A1183" s="884" t="s">
        <v>52</v>
      </c>
      <c r="B1183" t="s">
        <v>709</v>
      </c>
      <c r="C1183" t="s">
        <v>53</v>
      </c>
      <c r="D1183" s="173">
        <v>3</v>
      </c>
      <c r="E1183" s="445">
        <v>42989</v>
      </c>
      <c r="F1183" s="173">
        <v>4.5</v>
      </c>
      <c r="G1183">
        <v>4.2</v>
      </c>
      <c r="I1183" s="108"/>
      <c r="J1183" t="s">
        <v>803</v>
      </c>
      <c r="K1183" s="483"/>
      <c r="L1183" s="1309" t="s">
        <v>803</v>
      </c>
      <c r="M1183" s="788"/>
      <c r="N1183" s="1309" t="s">
        <v>803</v>
      </c>
      <c r="O1183" s="788"/>
      <c r="P1183" s="1309" t="s">
        <v>803</v>
      </c>
      <c r="Q1183" s="2389"/>
      <c r="R1183" s="1309"/>
      <c r="T1183" s="2402" t="s">
        <v>803</v>
      </c>
    </row>
    <row r="1184" spans="1:29">
      <c r="A1184" s="884" t="s">
        <v>52</v>
      </c>
      <c r="B1184" t="s">
        <v>709</v>
      </c>
      <c r="C1184" t="s">
        <v>53</v>
      </c>
      <c r="D1184" s="173">
        <v>3.5</v>
      </c>
      <c r="E1184" s="445">
        <v>42989</v>
      </c>
      <c r="F1184" s="173">
        <v>4.5</v>
      </c>
      <c r="G1184">
        <v>4.2</v>
      </c>
      <c r="I1184" s="108"/>
      <c r="J1184" t="s">
        <v>803</v>
      </c>
      <c r="K1184" s="483"/>
      <c r="L1184" s="1309" t="s">
        <v>803</v>
      </c>
      <c r="M1184" s="788"/>
      <c r="N1184" s="1309" t="s">
        <v>803</v>
      </c>
      <c r="O1184" s="788"/>
      <c r="P1184" s="1309" t="s">
        <v>803</v>
      </c>
      <c r="Q1184" s="2389"/>
      <c r="R1184" s="1309"/>
      <c r="T1184" s="2402" t="s">
        <v>803</v>
      </c>
    </row>
    <row r="1185" spans="1:20">
      <c r="A1185" s="884" t="s">
        <v>52</v>
      </c>
      <c r="B1185" t="s">
        <v>709</v>
      </c>
      <c r="C1185" t="s">
        <v>53</v>
      </c>
      <c r="D1185" s="173">
        <v>4</v>
      </c>
      <c r="E1185" s="445">
        <v>42989</v>
      </c>
      <c r="F1185" s="173">
        <v>4.5</v>
      </c>
      <c r="G1185">
        <v>4.2</v>
      </c>
      <c r="H1185" s="166">
        <v>2.4291886075949365</v>
      </c>
      <c r="I1185" s="881">
        <v>0.38197519929140838</v>
      </c>
      <c r="J1185">
        <v>11.831299822852083</v>
      </c>
      <c r="K1185" s="483"/>
      <c r="L1185" s="1309" t="s">
        <v>803</v>
      </c>
      <c r="M1185" s="788"/>
      <c r="N1185" s="1309" t="s">
        <v>803</v>
      </c>
      <c r="O1185" s="788"/>
      <c r="P1185" s="1309" t="s">
        <v>803</v>
      </c>
      <c r="Q1185" s="2389"/>
      <c r="R1185" s="1309"/>
      <c r="T1185" s="2402" t="s">
        <v>803</v>
      </c>
    </row>
    <row r="1186" spans="1:20">
      <c r="A1186" s="884"/>
      <c r="D1186" s="173"/>
      <c r="E1186" s="445"/>
      <c r="F1186" s="173"/>
      <c r="H1186" s="166"/>
      <c r="I1186" s="881"/>
      <c r="K1186" s="483"/>
      <c r="L1186" s="1309"/>
      <c r="M1186" s="795"/>
      <c r="N1186" s="1310"/>
      <c r="O1186" s="795"/>
      <c r="P1186" s="1310"/>
      <c r="Q1186" s="2389"/>
      <c r="R1186" s="1310"/>
      <c r="T1186" s="2402"/>
    </row>
    <row r="1187" spans="1:20">
      <c r="A1187" s="884" t="s">
        <v>52</v>
      </c>
      <c r="B1187" t="s">
        <v>368</v>
      </c>
      <c r="C1187" s="27" t="s">
        <v>53</v>
      </c>
      <c r="D1187" s="27">
        <v>0.5</v>
      </c>
      <c r="E1187" s="47">
        <v>43342</v>
      </c>
      <c r="F1187" s="27">
        <v>3.95</v>
      </c>
      <c r="G1187" s="27">
        <v>3.49</v>
      </c>
      <c r="H1187" s="27">
        <v>2.14</v>
      </c>
      <c r="I1187" s="607">
        <v>0.36</v>
      </c>
      <c r="J1187">
        <v>11.150639999999999</v>
      </c>
      <c r="K1187" s="1285">
        <v>3.49</v>
      </c>
      <c r="L1187" s="1308">
        <v>41.967729635650727</v>
      </c>
      <c r="M1187" s="800">
        <v>3.0250000000000004</v>
      </c>
      <c r="N1187" s="1308">
        <v>41.428180134098326</v>
      </c>
      <c r="O1187" s="800">
        <v>16.88083</v>
      </c>
      <c r="P1187" s="1308">
        <v>44.923514346713489</v>
      </c>
      <c r="Q1187" s="2389">
        <f t="shared" ref="Q1187:Q1240" si="123">AVERAGE(L1187,N1187,P1187)</f>
        <v>42.773141372154178</v>
      </c>
      <c r="R1187" s="1310"/>
      <c r="T1187" s="2391" t="s">
        <v>803</v>
      </c>
    </row>
    <row r="1188" spans="1:20">
      <c r="A1188" s="884" t="s">
        <v>52</v>
      </c>
      <c r="B1188" t="s">
        <v>368</v>
      </c>
      <c r="C1188" s="27" t="s">
        <v>53</v>
      </c>
      <c r="D1188" s="27">
        <v>1</v>
      </c>
      <c r="E1188" s="47">
        <v>43342</v>
      </c>
      <c r="F1188" s="27">
        <v>3.95</v>
      </c>
      <c r="G1188" s="27">
        <v>3.49</v>
      </c>
      <c r="H1188" s="27"/>
      <c r="I1188" s="607"/>
      <c r="J1188" t="s">
        <v>803</v>
      </c>
      <c r="K1188" s="1285"/>
      <c r="L1188" s="1312" t="s">
        <v>803</v>
      </c>
      <c r="M1188" s="906"/>
      <c r="N1188" s="1312" t="s">
        <v>803</v>
      </c>
      <c r="O1188" s="906"/>
      <c r="P1188" s="1312" t="s">
        <v>803</v>
      </c>
      <c r="Q1188" s="2389"/>
      <c r="R1188" s="1648"/>
      <c r="T1188" s="2390" t="s">
        <v>803</v>
      </c>
    </row>
    <row r="1189" spans="1:20">
      <c r="A1189" s="884" t="s">
        <v>52</v>
      </c>
      <c r="B1189" t="s">
        <v>368</v>
      </c>
      <c r="C1189" s="27" t="s">
        <v>53</v>
      </c>
      <c r="D1189" s="27">
        <v>2</v>
      </c>
      <c r="E1189" s="47">
        <v>43342</v>
      </c>
      <c r="F1189" s="27">
        <v>3.95</v>
      </c>
      <c r="G1189" s="27">
        <v>3.49</v>
      </c>
      <c r="H1189" s="27"/>
      <c r="I1189" s="607"/>
      <c r="J1189" t="s">
        <v>803</v>
      </c>
      <c r="K1189" s="1285"/>
      <c r="L1189" s="1306" t="s">
        <v>803</v>
      </c>
      <c r="M1189" s="784"/>
      <c r="N1189" s="1306" t="s">
        <v>803</v>
      </c>
      <c r="O1189" s="784"/>
      <c r="P1189" s="1306" t="s">
        <v>803</v>
      </c>
      <c r="Q1189" s="2389"/>
      <c r="R1189" s="1309"/>
      <c r="T1189" s="2402" t="s">
        <v>803</v>
      </c>
    </row>
    <row r="1190" spans="1:20">
      <c r="A1190" s="884" t="s">
        <v>52</v>
      </c>
      <c r="B1190" t="s">
        <v>368</v>
      </c>
      <c r="C1190" s="27" t="s">
        <v>53</v>
      </c>
      <c r="D1190" s="27">
        <v>3</v>
      </c>
      <c r="E1190" s="47">
        <v>43342</v>
      </c>
      <c r="F1190" s="27">
        <v>3.95</v>
      </c>
      <c r="G1190" s="27">
        <v>3.49</v>
      </c>
      <c r="H1190" s="27">
        <v>3.91</v>
      </c>
      <c r="I1190" s="607">
        <v>0.73</v>
      </c>
      <c r="J1190">
        <v>22.61102</v>
      </c>
      <c r="K1190" s="1285"/>
      <c r="L1190" s="1306" t="s">
        <v>803</v>
      </c>
      <c r="M1190" s="784"/>
      <c r="N1190" s="1306" t="s">
        <v>803</v>
      </c>
      <c r="O1190" s="784"/>
      <c r="P1190" s="1306" t="s">
        <v>803</v>
      </c>
      <c r="Q1190" s="2389"/>
      <c r="R1190" s="1309"/>
      <c r="T1190" s="2402" t="s">
        <v>803</v>
      </c>
    </row>
    <row r="1191" spans="1:20">
      <c r="A1191" s="884" t="s">
        <v>52</v>
      </c>
      <c r="B1191" t="s">
        <v>368</v>
      </c>
      <c r="C1191" s="27" t="s">
        <v>53</v>
      </c>
      <c r="D1191" s="27">
        <v>3.5</v>
      </c>
      <c r="E1191" s="47">
        <v>43342</v>
      </c>
      <c r="F1191" s="27">
        <v>3.95</v>
      </c>
      <c r="G1191" s="27">
        <v>3.49</v>
      </c>
      <c r="H1191" s="27"/>
      <c r="I1191" s="607"/>
      <c r="J1191" t="s">
        <v>803</v>
      </c>
      <c r="K1191" s="1285"/>
      <c r="L1191" s="1308" t="s">
        <v>803</v>
      </c>
      <c r="M1191" s="800"/>
      <c r="N1191" s="1308" t="s">
        <v>803</v>
      </c>
      <c r="O1191" s="800"/>
      <c r="P1191" s="1308" t="s">
        <v>803</v>
      </c>
      <c r="Q1191" s="2389"/>
      <c r="R1191" s="1310"/>
      <c r="T1191" s="2391" t="s">
        <v>803</v>
      </c>
    </row>
    <row r="1192" spans="1:20">
      <c r="A1192" s="884"/>
      <c r="C1192" s="27"/>
      <c r="D1192" s="27"/>
      <c r="E1192" s="27"/>
      <c r="F1192" s="47"/>
      <c r="G1192" s="173"/>
      <c r="H1192" s="173"/>
      <c r="I1192" s="27"/>
      <c r="J1192" s="27"/>
      <c r="K1192" s="528"/>
      <c r="L1192" s="1106"/>
      <c r="M1192" s="607"/>
      <c r="O1192" s="592"/>
      <c r="P1192" s="593"/>
      <c r="Q1192" s="2389"/>
      <c r="S1192" s="2392"/>
      <c r="T1192" s="2393"/>
    </row>
    <row r="1193" spans="1:20" ht="31.2">
      <c r="A1193" s="976" t="s">
        <v>804</v>
      </c>
      <c r="B1193" s="591" t="s">
        <v>20</v>
      </c>
      <c r="C1193" s="591" t="s">
        <v>701</v>
      </c>
      <c r="D1193" s="946" t="s">
        <v>805</v>
      </c>
      <c r="E1193" s="947" t="s">
        <v>786</v>
      </c>
      <c r="F1193" s="946" t="s">
        <v>806</v>
      </c>
      <c r="G1193" s="946" t="s">
        <v>807</v>
      </c>
      <c r="H1193" s="591" t="s">
        <v>808</v>
      </c>
      <c r="I1193" s="371" t="s">
        <v>809</v>
      </c>
      <c r="J1193" s="1298" t="s">
        <v>878</v>
      </c>
      <c r="K1193" s="1267" t="s">
        <v>792</v>
      </c>
      <c r="L1193" s="1305" t="s">
        <v>474</v>
      </c>
      <c r="M1193" s="1252" t="s">
        <v>793</v>
      </c>
      <c r="N1193" s="1305" t="s">
        <v>483</v>
      </c>
      <c r="O1193" s="1252" t="s">
        <v>794</v>
      </c>
      <c r="P1193" s="1305" t="s">
        <v>480</v>
      </c>
      <c r="Q1193" s="2394"/>
      <c r="T1193" s="2393"/>
    </row>
    <row r="1194" spans="1:20">
      <c r="A1194" s="108">
        <v>65</v>
      </c>
      <c r="B1194" t="s">
        <v>709</v>
      </c>
      <c r="C1194" t="s">
        <v>962</v>
      </c>
      <c r="D1194" s="18">
        <v>0.5</v>
      </c>
      <c r="E1194" s="55">
        <v>43705</v>
      </c>
      <c r="F1194" s="165">
        <v>5</v>
      </c>
      <c r="G1194" s="166">
        <v>3.78</v>
      </c>
      <c r="H1194" s="24">
        <v>1.665719620253165</v>
      </c>
      <c r="I1194" s="24">
        <v>0.38787618095897852</v>
      </c>
      <c r="J1194">
        <f t="shared" ref="J1194:J1214" si="124">IF(AND(I1194&gt;0),  I1194*30.974," ")</f>
        <v>12.0140768290234</v>
      </c>
      <c r="K1194" s="745">
        <f>AVERAGE(G1194:G1199)</f>
        <v>3.78</v>
      </c>
      <c r="L1194" s="594">
        <f t="shared" ref="L1194:L1210" si="125">10*(6-(LN(K1194)/LN(2)))</f>
        <v>40.816137655536522</v>
      </c>
      <c r="M1194" s="166">
        <f>AVERAGE(H1194:H1199)</f>
        <v>1.5888402531645573</v>
      </c>
      <c r="N1194" s="594">
        <f t="shared" ref="N1194:N1210" si="126">10*(6-((2.04-0.68*LN(M1194))/LN(2)))</f>
        <v>35.111244903249002</v>
      </c>
      <c r="O1194">
        <f>AVERAGE(J1194:J1199)</f>
        <v>13.215484511925741</v>
      </c>
      <c r="P1194" s="594">
        <f t="shared" ref="P1194:P1210" si="127">10*(6-(LN(48/O1194)/LN(2)))</f>
        <v>41.391949128376133</v>
      </c>
      <c r="Q1194" s="2389">
        <f t="shared" si="123"/>
        <v>39.106443895720552</v>
      </c>
      <c r="T1194" s="2393"/>
    </row>
    <row r="1195" spans="1:20">
      <c r="A1195" s="108"/>
      <c r="B1195" t="s">
        <v>709</v>
      </c>
      <c r="C1195" t="s">
        <v>962</v>
      </c>
      <c r="D1195" s="18">
        <v>1</v>
      </c>
      <c r="E1195" s="55">
        <v>43705</v>
      </c>
      <c r="F1195" s="165"/>
      <c r="G1195" s="166"/>
      <c r="H1195" s="27" t="s">
        <v>811</v>
      </c>
      <c r="I1195" s="27" t="s">
        <v>811</v>
      </c>
      <c r="K1195" s="483"/>
      <c r="Q1195" s="2389"/>
      <c r="T1195" s="2393"/>
    </row>
    <row r="1196" spans="1:20">
      <c r="A1196" s="108"/>
      <c r="B1196" t="s">
        <v>709</v>
      </c>
      <c r="C1196" t="s">
        <v>962</v>
      </c>
      <c r="D1196" s="18">
        <v>2</v>
      </c>
      <c r="E1196" s="55">
        <v>43705</v>
      </c>
      <c r="F1196" s="165"/>
      <c r="G1196" s="166"/>
      <c r="H1196" s="27" t="s">
        <v>811</v>
      </c>
      <c r="I1196" s="27" t="s">
        <v>811</v>
      </c>
      <c r="K1196" s="483"/>
      <c r="Q1196" s="2389"/>
      <c r="T1196" s="2393"/>
    </row>
    <row r="1197" spans="1:20">
      <c r="A1197" s="108"/>
      <c r="B1197" t="s">
        <v>709</v>
      </c>
      <c r="C1197" t="s">
        <v>962</v>
      </c>
      <c r="D1197" s="18">
        <v>3</v>
      </c>
      <c r="E1197" s="55">
        <v>43705</v>
      </c>
      <c r="F1197" s="165"/>
      <c r="G1197" s="166"/>
      <c r="H1197" s="27" t="s">
        <v>811</v>
      </c>
      <c r="I1197" s="27" t="s">
        <v>811</v>
      </c>
      <c r="K1197" s="483"/>
      <c r="Q1197" s="2389"/>
      <c r="T1197" s="2393"/>
    </row>
    <row r="1198" spans="1:20">
      <c r="A1198" s="108"/>
      <c r="B1198" t="s">
        <v>709</v>
      </c>
      <c r="C1198" t="s">
        <v>962</v>
      </c>
      <c r="D1198" s="18">
        <v>4</v>
      </c>
      <c r="E1198" s="55">
        <v>43705</v>
      </c>
      <c r="F1198" s="165"/>
      <c r="G1198" s="166"/>
      <c r="H1198" s="27" t="s">
        <v>811</v>
      </c>
      <c r="I1198" s="27" t="s">
        <v>811</v>
      </c>
      <c r="K1198" s="483"/>
      <c r="Q1198" s="2389"/>
      <c r="T1198" s="2393"/>
    </row>
    <row r="1199" spans="1:20">
      <c r="A1199" s="108"/>
      <c r="B1199" t="s">
        <v>709</v>
      </c>
      <c r="C1199" t="s">
        <v>962</v>
      </c>
      <c r="D1199" s="18">
        <v>5</v>
      </c>
      <c r="E1199" s="55">
        <v>43705</v>
      </c>
      <c r="F1199" s="165"/>
      <c r="G1199" s="166"/>
      <c r="H1199" s="24">
        <v>1.5119608860759497</v>
      </c>
      <c r="I1199" s="24">
        <v>0.46545141715077426</v>
      </c>
      <c r="J1199">
        <f t="shared" si="124"/>
        <v>14.416892194828081</v>
      </c>
      <c r="K1199" s="483"/>
      <c r="Q1199" s="2389"/>
      <c r="T1199" s="2393"/>
    </row>
    <row r="1200" spans="1:20">
      <c r="A1200" s="884"/>
      <c r="C1200" s="27"/>
      <c r="D1200" s="27"/>
      <c r="E1200" s="27"/>
      <c r="F1200" s="47"/>
      <c r="G1200" s="173"/>
      <c r="H1200" s="173"/>
      <c r="I1200" s="27"/>
      <c r="J1200" t="str">
        <f t="shared" si="124"/>
        <v xml:space="preserve"> </v>
      </c>
      <c r="K1200" s="528"/>
      <c r="M1200" s="952"/>
      <c r="O1200" s="800"/>
      <c r="Q1200" s="2389"/>
      <c r="R1200" s="1310"/>
      <c r="S1200" s="2401"/>
      <c r="T1200" s="2391"/>
    </row>
    <row r="1201" spans="1:60" ht="31.2">
      <c r="B1201" s="976" t="s">
        <v>20</v>
      </c>
      <c r="C1201" s="591" t="s">
        <v>701</v>
      </c>
      <c r="D1201" s="946" t="s">
        <v>805</v>
      </c>
      <c r="E1201" s="947" t="s">
        <v>786</v>
      </c>
      <c r="F1201" s="946" t="s">
        <v>806</v>
      </c>
      <c r="G1201" s="946" t="s">
        <v>807</v>
      </c>
      <c r="H1201" s="591" t="s">
        <v>808</v>
      </c>
      <c r="I1201" s="371" t="s">
        <v>809</v>
      </c>
      <c r="J1201" t="s">
        <v>810</v>
      </c>
      <c r="K1201" s="1267" t="s">
        <v>792</v>
      </c>
      <c r="L1201" s="1305" t="s">
        <v>474</v>
      </c>
      <c r="M1201" s="1252" t="s">
        <v>793</v>
      </c>
      <c r="N1201" s="1305" t="s">
        <v>483</v>
      </c>
      <c r="O1201" s="1252" t="s">
        <v>794</v>
      </c>
      <c r="P1201" s="1305" t="s">
        <v>480</v>
      </c>
      <c r="Q1201" s="2394"/>
      <c r="T1201" s="2393"/>
    </row>
    <row r="1202" spans="1:60">
      <c r="B1202" s="108" t="s">
        <v>709</v>
      </c>
      <c r="C1202" t="s">
        <v>962</v>
      </c>
      <c r="D1202">
        <v>0.5</v>
      </c>
      <c r="E1202" s="55">
        <v>44069</v>
      </c>
      <c r="F1202">
        <v>4.97</v>
      </c>
      <c r="G1202">
        <v>4.37</v>
      </c>
      <c r="H1202" s="371">
        <v>3.7333333333333862E-3</v>
      </c>
      <c r="I1202" s="24">
        <v>0.61776005146435919</v>
      </c>
      <c r="J1202">
        <f t="shared" si="124"/>
        <v>19.134499834057063</v>
      </c>
      <c r="K1202" s="483">
        <f>AVERAGE(G1202:G1207)</f>
        <v>4.37</v>
      </c>
      <c r="L1202" s="594">
        <f t="shared" si="125"/>
        <v>38.723667202741261</v>
      </c>
      <c r="M1202" s="166">
        <f>AVERAGE(H1202:H1207)</f>
        <v>0.44146666666666667</v>
      </c>
      <c r="N1202" s="594">
        <f t="shared" si="126"/>
        <v>22.547580788724616</v>
      </c>
      <c r="O1202">
        <f>AVERAGE(J1202:J1207)</f>
        <v>21.948396868477218</v>
      </c>
      <c r="P1202" s="594">
        <f t="shared" si="127"/>
        <v>48.71081161974157</v>
      </c>
      <c r="Q1202" s="2389">
        <f t="shared" si="123"/>
        <v>36.660686537069147</v>
      </c>
      <c r="T1202" s="2393"/>
    </row>
    <row r="1203" spans="1:60">
      <c r="B1203" s="108" t="s">
        <v>709</v>
      </c>
      <c r="C1203" t="s">
        <v>962</v>
      </c>
      <c r="D1203">
        <v>1</v>
      </c>
      <c r="E1203" s="55">
        <v>44069</v>
      </c>
      <c r="H1203" s="24" t="s">
        <v>811</v>
      </c>
      <c r="I1203" s="24" t="s">
        <v>811</v>
      </c>
      <c r="K1203" s="483"/>
      <c r="Q1203" s="2389"/>
      <c r="T1203" s="2393"/>
    </row>
    <row r="1204" spans="1:60">
      <c r="B1204" s="108" t="s">
        <v>709</v>
      </c>
      <c r="C1204" t="s">
        <v>962</v>
      </c>
      <c r="D1204">
        <v>2</v>
      </c>
      <c r="E1204" s="55">
        <v>44069</v>
      </c>
      <c r="H1204" s="24" t="s">
        <v>811</v>
      </c>
      <c r="I1204" s="24" t="s">
        <v>811</v>
      </c>
      <c r="K1204" s="483"/>
      <c r="Q1204" s="2389"/>
      <c r="T1204" s="2393"/>
    </row>
    <row r="1205" spans="1:60">
      <c r="B1205" s="108" t="s">
        <v>709</v>
      </c>
      <c r="C1205" t="s">
        <v>962</v>
      </c>
      <c r="D1205">
        <v>3</v>
      </c>
      <c r="E1205" s="55">
        <v>44069</v>
      </c>
      <c r="H1205" s="24" t="s">
        <v>811</v>
      </c>
      <c r="I1205" s="24" t="s">
        <v>811</v>
      </c>
      <c r="K1205" s="483"/>
      <c r="Q1205" s="2389"/>
      <c r="T1205" s="2393"/>
    </row>
    <row r="1206" spans="1:60">
      <c r="B1206" s="108" t="s">
        <v>709</v>
      </c>
      <c r="C1206" t="s">
        <v>962</v>
      </c>
      <c r="D1206">
        <v>4</v>
      </c>
      <c r="E1206" s="55">
        <v>44069</v>
      </c>
      <c r="H1206" s="24" t="s">
        <v>811</v>
      </c>
      <c r="I1206" s="24" t="s">
        <v>811</v>
      </c>
      <c r="K1206" s="483"/>
      <c r="Q1206" s="2389"/>
      <c r="T1206" s="2393"/>
    </row>
    <row r="1207" spans="1:60">
      <c r="B1207" s="108" t="s">
        <v>709</v>
      </c>
      <c r="C1207" t="s">
        <v>962</v>
      </c>
      <c r="D1207">
        <v>4.5</v>
      </c>
      <c r="E1207" s="55">
        <v>44069</v>
      </c>
      <c r="H1207" s="371">
        <v>0.87919999999999998</v>
      </c>
      <c r="I1207" s="24">
        <v>0.79945418424799419</v>
      </c>
      <c r="J1207">
        <f t="shared" si="124"/>
        <v>24.762293902897373</v>
      </c>
      <c r="K1207" s="483"/>
      <c r="Q1207" s="2389"/>
      <c r="T1207" s="2393"/>
    </row>
    <row r="1208" spans="1:60">
      <c r="A1208" s="884"/>
      <c r="C1208" s="27"/>
      <c r="D1208" s="27"/>
      <c r="E1208" s="27"/>
      <c r="F1208" s="47"/>
      <c r="G1208" s="173"/>
      <c r="H1208" s="173"/>
      <c r="I1208" s="27"/>
      <c r="J1208" t="str">
        <f t="shared" si="124"/>
        <v xml:space="preserve"> </v>
      </c>
      <c r="K1208" s="528"/>
      <c r="M1208" s="952"/>
      <c r="O1208" s="800"/>
      <c r="Q1208" s="2389"/>
      <c r="R1208" s="1310"/>
      <c r="S1208" s="2401"/>
      <c r="T1208" s="2391"/>
    </row>
    <row r="1209" spans="1:60" ht="31.2">
      <c r="A1209" s="983" t="s">
        <v>804</v>
      </c>
      <c r="B1209" s="815" t="s">
        <v>20</v>
      </c>
      <c r="C1209" s="815" t="s">
        <v>701</v>
      </c>
      <c r="D1209" s="815" t="s">
        <v>805</v>
      </c>
      <c r="E1209" s="873" t="s">
        <v>786</v>
      </c>
      <c r="F1209" s="815" t="s">
        <v>806</v>
      </c>
      <c r="G1209" s="815" t="s">
        <v>807</v>
      </c>
      <c r="H1209" s="815" t="s">
        <v>808</v>
      </c>
      <c r="I1209" s="878" t="s">
        <v>809</v>
      </c>
      <c r="J1209" t="s">
        <v>810</v>
      </c>
      <c r="K1209" s="1267" t="s">
        <v>792</v>
      </c>
      <c r="L1209" s="1305" t="s">
        <v>474</v>
      </c>
      <c r="M1209" s="1252" t="s">
        <v>793</v>
      </c>
      <c r="N1209" s="1305" t="s">
        <v>483</v>
      </c>
      <c r="O1209" s="1252" t="s">
        <v>794</v>
      </c>
      <c r="P1209" s="1305" t="s">
        <v>480</v>
      </c>
      <c r="Q1209" s="2394"/>
      <c r="R1209" s="2397"/>
      <c r="S1209" s="2397"/>
      <c r="T1209" s="2398"/>
      <c r="U1209" s="1226"/>
      <c r="V1209" s="1226"/>
      <c r="W1209" s="2444"/>
      <c r="X1209" s="747"/>
      <c r="Y1209" s="747"/>
      <c r="Z1209" s="747"/>
      <c r="AA1209" s="747"/>
      <c r="AB1209" s="747"/>
      <c r="AC1209" s="747"/>
      <c r="AD1209" s="747"/>
      <c r="AE1209" s="747"/>
      <c r="AF1209" s="747"/>
      <c r="AG1209" s="747"/>
      <c r="AH1209" s="747"/>
      <c r="AI1209" s="747"/>
      <c r="AJ1209" s="747"/>
      <c r="AK1209" s="747"/>
      <c r="AL1209" s="747"/>
      <c r="AM1209" s="747"/>
      <c r="AN1209" s="747"/>
      <c r="AO1209" s="747"/>
      <c r="AP1209" s="747"/>
      <c r="AQ1209" s="747"/>
    </row>
    <row r="1210" spans="1:60">
      <c r="A1210" s="108">
        <v>31</v>
      </c>
      <c r="B1210" t="s">
        <v>709</v>
      </c>
      <c r="C1210" t="s">
        <v>962</v>
      </c>
      <c r="D1210" s="27">
        <v>0.5</v>
      </c>
      <c r="E1210" s="133">
        <v>44426</v>
      </c>
      <c r="F1210">
        <v>4.0199999999999996</v>
      </c>
      <c r="G1210">
        <v>3.79</v>
      </c>
      <c r="H1210" s="24">
        <v>4.3913833333333328</v>
      </c>
      <c r="I1210" s="24">
        <v>0.44802718258095825</v>
      </c>
      <c r="J1210">
        <f t="shared" si="124"/>
        <v>13.877193953262601</v>
      </c>
      <c r="K1210" s="483">
        <f>AVERAGE(G1210:G1214)</f>
        <v>3.79</v>
      </c>
      <c r="L1210" s="594">
        <f t="shared" si="125"/>
        <v>40.778021516036333</v>
      </c>
      <c r="M1210" s="166">
        <f>AVERAGE(H1210:H1214)</f>
        <v>4.9786119047619044</v>
      </c>
      <c r="N1210" s="594">
        <f t="shared" si="126"/>
        <v>46.31607736097066</v>
      </c>
      <c r="O1210">
        <f>AVERAGE(J1210:J1214)</f>
        <v>14.868422092781358</v>
      </c>
      <c r="P1210" s="594">
        <f t="shared" si="127"/>
        <v>43.092171440643874</v>
      </c>
      <c r="Q1210" s="2389">
        <f t="shared" si="123"/>
        <v>43.395423439216955</v>
      </c>
      <c r="T1210" s="2393"/>
    </row>
    <row r="1211" spans="1:60">
      <c r="A1211" s="108">
        <v>31</v>
      </c>
      <c r="B1211" t="s">
        <v>709</v>
      </c>
      <c r="C1211" t="s">
        <v>962</v>
      </c>
      <c r="D1211" s="27">
        <v>1</v>
      </c>
      <c r="E1211" s="133">
        <v>44426</v>
      </c>
      <c r="H1211" s="24" t="s">
        <v>811</v>
      </c>
      <c r="I1211" s="24" t="s">
        <v>811</v>
      </c>
      <c r="K1211" s="483"/>
      <c r="Q1211" s="2389"/>
      <c r="T1211" s="2393"/>
    </row>
    <row r="1212" spans="1:60">
      <c r="A1212" s="108">
        <v>31</v>
      </c>
      <c r="B1212" t="s">
        <v>709</v>
      </c>
      <c r="C1212" t="s">
        <v>962</v>
      </c>
      <c r="D1212" s="27">
        <v>2</v>
      </c>
      <c r="E1212" s="133">
        <v>44426</v>
      </c>
      <c r="H1212" s="24" t="s">
        <v>811</v>
      </c>
      <c r="I1212" s="24" t="s">
        <v>811</v>
      </c>
      <c r="K1212" s="483"/>
      <c r="Q1212" s="2389"/>
      <c r="T1212" s="2393"/>
    </row>
    <row r="1213" spans="1:60">
      <c r="A1213" s="108">
        <v>31</v>
      </c>
      <c r="B1213" t="s">
        <v>709</v>
      </c>
      <c r="C1213" t="s">
        <v>962</v>
      </c>
      <c r="D1213" s="27">
        <v>3</v>
      </c>
      <c r="E1213" s="133">
        <v>44426</v>
      </c>
      <c r="H1213" s="24" t="s">
        <v>811</v>
      </c>
      <c r="I1213" s="24" t="s">
        <v>811</v>
      </c>
      <c r="K1213" s="483"/>
      <c r="Q1213" s="2389"/>
      <c r="T1213" s="2393"/>
    </row>
    <row r="1214" spans="1:60" ht="16.2" thickBot="1">
      <c r="A1214" s="1291">
        <v>31</v>
      </c>
      <c r="B1214" s="809" t="s">
        <v>709</v>
      </c>
      <c r="C1214" s="809" t="s">
        <v>962</v>
      </c>
      <c r="D1214" s="1292">
        <v>3.75</v>
      </c>
      <c r="E1214" s="1293">
        <v>44426</v>
      </c>
      <c r="F1214" s="809"/>
      <c r="G1214" s="809"/>
      <c r="H1214" s="1294">
        <v>5.5658404761904761</v>
      </c>
      <c r="I1214" s="1294">
        <v>0.51203106580680935</v>
      </c>
      <c r="J1214" s="809">
        <f t="shared" si="124"/>
        <v>15.859650232300114</v>
      </c>
      <c r="K1214" s="1323"/>
      <c r="L1214" s="1320"/>
      <c r="M1214" s="809"/>
      <c r="N1214" s="1320"/>
      <c r="O1214" s="809"/>
      <c r="P1214" s="1320"/>
      <c r="Q1214" s="2399"/>
      <c r="R1214" s="1320"/>
      <c r="S1214" s="1320"/>
      <c r="T1214" s="2400"/>
    </row>
    <row r="1215" spans="1:60" ht="31.2">
      <c r="A1215" s="984" t="s">
        <v>964</v>
      </c>
      <c r="B1215" s="815"/>
      <c r="C1215" s="815"/>
      <c r="D1215" s="815"/>
      <c r="E1215" s="873"/>
      <c r="F1215" s="815"/>
      <c r="G1215" s="815"/>
      <c r="H1215" s="815"/>
      <c r="I1215" s="815"/>
      <c r="J1215" s="875"/>
      <c r="K1215" s="1286"/>
      <c r="L1215" s="1313"/>
      <c r="M1215" s="815"/>
      <c r="N1215" s="1136"/>
      <c r="O1215" s="815"/>
      <c r="P1215" s="1136"/>
      <c r="Q1215" s="2403"/>
      <c r="R1215" s="1458"/>
      <c r="S1215" s="1458"/>
      <c r="T1215" s="2410"/>
      <c r="U1215" s="1340"/>
      <c r="V1215" s="1226"/>
      <c r="W1215" s="2444"/>
      <c r="X1215" s="747"/>
      <c r="Y1215" s="747"/>
      <c r="Z1215" s="747"/>
      <c r="AA1215" s="747"/>
      <c r="AB1215" s="747"/>
      <c r="AC1215" s="747"/>
      <c r="AD1215" s="747"/>
      <c r="AE1215" s="747"/>
      <c r="AF1215" s="747"/>
      <c r="AG1215" s="747"/>
      <c r="AH1215" s="747"/>
      <c r="AI1215" s="747"/>
      <c r="AJ1215" s="747"/>
      <c r="AK1215" s="747"/>
      <c r="AL1215" s="747"/>
      <c r="AM1215" s="747"/>
      <c r="AN1215" s="747"/>
      <c r="AO1215" s="747"/>
      <c r="AP1215" s="747"/>
      <c r="AQ1215" s="747"/>
      <c r="AR1215" s="747"/>
      <c r="AS1215" s="747"/>
      <c r="AT1215" s="747"/>
      <c r="AU1215" s="747"/>
      <c r="AV1215" s="747"/>
      <c r="AW1215" s="747"/>
      <c r="AX1215" s="747"/>
      <c r="AY1215" s="747"/>
      <c r="AZ1215" s="747"/>
      <c r="BA1215" s="747"/>
      <c r="BB1215" s="747"/>
      <c r="BC1215" s="747"/>
      <c r="BD1215" s="747"/>
      <c r="BE1215" s="747"/>
      <c r="BF1215" s="747"/>
      <c r="BG1215" s="747"/>
      <c r="BH1215" s="747"/>
    </row>
    <row r="1216" spans="1:60" s="1257" customFormat="1" ht="43.2">
      <c r="A1216" s="1260" t="s">
        <v>784</v>
      </c>
      <c r="B1216" s="1257" t="s">
        <v>20</v>
      </c>
      <c r="C1216" s="1257" t="s">
        <v>701</v>
      </c>
      <c r="D1216" s="1257" t="s">
        <v>785</v>
      </c>
      <c r="E1216" s="1257" t="s">
        <v>786</v>
      </c>
      <c r="F1216" s="1257" t="s">
        <v>787</v>
      </c>
      <c r="G1216" s="1257" t="s">
        <v>788</v>
      </c>
      <c r="H1216" s="1257" t="s">
        <v>789</v>
      </c>
      <c r="I1216" s="1257" t="s">
        <v>790</v>
      </c>
      <c r="J1216" s="1257" t="s">
        <v>791</v>
      </c>
      <c r="K1216" s="1267" t="s">
        <v>792</v>
      </c>
      <c r="L1216" s="1305" t="s">
        <v>474</v>
      </c>
      <c r="M1216" s="1252" t="s">
        <v>793</v>
      </c>
      <c r="N1216" s="1305" t="s">
        <v>483</v>
      </c>
      <c r="O1216" s="1252" t="s">
        <v>794</v>
      </c>
      <c r="P1216" s="1305" t="s">
        <v>480</v>
      </c>
      <c r="Q1216" s="2385" t="s">
        <v>795</v>
      </c>
      <c r="R1216" s="2386" t="s">
        <v>796</v>
      </c>
      <c r="S1216" s="2387" t="s">
        <v>797</v>
      </c>
      <c r="T1216" s="2388" t="s">
        <v>798</v>
      </c>
      <c r="U1216" s="2434"/>
      <c r="V1216" s="2434"/>
      <c r="W1216" s="2449"/>
      <c r="X1216" s="1258" t="s">
        <v>784</v>
      </c>
      <c r="Y1216" s="1258" t="s">
        <v>20</v>
      </c>
      <c r="Z1216" s="1258" t="s">
        <v>701</v>
      </c>
      <c r="AA1216" s="1258" t="s">
        <v>1005</v>
      </c>
      <c r="AB1216" s="1257" t="s">
        <v>1006</v>
      </c>
      <c r="AC1216" s="1259" t="s">
        <v>798</v>
      </c>
    </row>
    <row r="1217" spans="1:20">
      <c r="A1217" s="884" t="s">
        <v>95</v>
      </c>
      <c r="B1217" t="s">
        <v>709</v>
      </c>
      <c r="C1217" t="s">
        <v>964</v>
      </c>
      <c r="D1217" s="173">
        <v>0.5</v>
      </c>
      <c r="E1217" s="445">
        <v>43003</v>
      </c>
      <c r="F1217" s="173">
        <v>11.12</v>
      </c>
      <c r="G1217">
        <v>7.15</v>
      </c>
      <c r="H1217" s="166">
        <v>1.8500443037974683</v>
      </c>
      <c r="I1217" s="1263">
        <v>0.28140327392197717</v>
      </c>
      <c r="J1217">
        <v>8.7161850064593214</v>
      </c>
      <c r="K1217" s="1285">
        <v>7.1499999999999995</v>
      </c>
      <c r="L1217" s="1315">
        <v>31.62056758108973</v>
      </c>
      <c r="M1217" s="902">
        <v>1.0861852320675107</v>
      </c>
      <c r="N1217" s="1315">
        <v>31.380058209096404</v>
      </c>
      <c r="O1217" s="902">
        <v>14.756165814919671</v>
      </c>
      <c r="P1217" s="1315">
        <v>42.982834999555344</v>
      </c>
      <c r="Q1217" s="2389">
        <f t="shared" si="123"/>
        <v>35.327820263247162</v>
      </c>
      <c r="R1217" s="1314">
        <f>AVERAGE(Q1217,Q1229,Q1240,Q1266)</f>
        <v>42.187244410129502</v>
      </c>
      <c r="S1217" s="594" t="s">
        <v>379</v>
      </c>
      <c r="T1217" s="2430" t="str">
        <f>IF(_xlfn.NUMBERVALUE(R1217), IF(R1217&lt;50, "Acceptable; Ongoing Protection is Required", "Unacceptable; Immediate Restoration is Required"), " ")</f>
        <v>Acceptable; Ongoing Protection is Required</v>
      </c>
    </row>
    <row r="1218" spans="1:20">
      <c r="A1218" s="884" t="s">
        <v>95</v>
      </c>
      <c r="B1218" t="s">
        <v>709</v>
      </c>
      <c r="C1218" t="s">
        <v>964</v>
      </c>
      <c r="D1218" s="173">
        <v>1</v>
      </c>
      <c r="E1218" s="445">
        <v>43003</v>
      </c>
      <c r="F1218" s="173">
        <v>11.12</v>
      </c>
      <c r="G1218">
        <v>7.15</v>
      </c>
      <c r="I1218" s="108"/>
      <c r="J1218" t="s">
        <v>803</v>
      </c>
      <c r="K1218" s="483"/>
      <c r="L1218" s="1309" t="s">
        <v>803</v>
      </c>
      <c r="M1218" s="788"/>
      <c r="N1218" s="1309" t="s">
        <v>803</v>
      </c>
      <c r="O1218" s="788"/>
      <c r="P1218" s="1309" t="s">
        <v>803</v>
      </c>
      <c r="Q1218" s="2389"/>
      <c r="R1218" s="1309"/>
      <c r="T1218" s="2402" t="s">
        <v>803</v>
      </c>
    </row>
    <row r="1219" spans="1:20">
      <c r="A1219" s="884" t="s">
        <v>95</v>
      </c>
      <c r="B1219" t="s">
        <v>709</v>
      </c>
      <c r="C1219" t="s">
        <v>964</v>
      </c>
      <c r="D1219" s="173">
        <v>2</v>
      </c>
      <c r="E1219" s="445">
        <v>43003</v>
      </c>
      <c r="F1219" s="173">
        <v>11.12</v>
      </c>
      <c r="G1219">
        <v>7.15</v>
      </c>
      <c r="I1219" s="108"/>
      <c r="J1219" t="s">
        <v>803</v>
      </c>
      <c r="K1219" s="483"/>
      <c r="L1219" s="1309" t="s">
        <v>803</v>
      </c>
      <c r="M1219" s="788"/>
      <c r="N1219" s="1309" t="s">
        <v>803</v>
      </c>
      <c r="O1219" s="788"/>
      <c r="P1219" s="1309" t="s">
        <v>803</v>
      </c>
      <c r="Q1219" s="2389"/>
      <c r="R1219" s="1309"/>
      <c r="T1219" s="2402" t="s">
        <v>803</v>
      </c>
    </row>
    <row r="1220" spans="1:20">
      <c r="A1220" s="884" t="s">
        <v>95</v>
      </c>
      <c r="B1220" t="s">
        <v>709</v>
      </c>
      <c r="C1220" t="s">
        <v>964</v>
      </c>
      <c r="D1220" s="173">
        <v>3</v>
      </c>
      <c r="E1220" s="445">
        <v>43003</v>
      </c>
      <c r="F1220" s="173">
        <v>11.12</v>
      </c>
      <c r="G1220">
        <v>7.15</v>
      </c>
      <c r="H1220" s="166">
        <v>1.3835113924050637</v>
      </c>
      <c r="I1220" s="1263">
        <v>0.28140327392197717</v>
      </c>
      <c r="J1220">
        <v>8.7161850064593214</v>
      </c>
      <c r="K1220" s="483"/>
      <c r="L1220" s="1309" t="s">
        <v>803</v>
      </c>
      <c r="M1220" s="788"/>
      <c r="N1220" s="1309" t="s">
        <v>803</v>
      </c>
      <c r="O1220" s="788"/>
      <c r="P1220" s="1309" t="s">
        <v>803</v>
      </c>
      <c r="Q1220" s="2389"/>
      <c r="R1220" s="1309"/>
      <c r="T1220" s="2402" t="s">
        <v>803</v>
      </c>
    </row>
    <row r="1221" spans="1:20">
      <c r="A1221" s="884" t="s">
        <v>95</v>
      </c>
      <c r="B1221" t="s">
        <v>709</v>
      </c>
      <c r="C1221" t="s">
        <v>964</v>
      </c>
      <c r="D1221" s="173">
        <v>4</v>
      </c>
      <c r="E1221" s="445">
        <v>43003</v>
      </c>
      <c r="F1221" s="173">
        <v>11.12</v>
      </c>
      <c r="G1221">
        <v>7.15</v>
      </c>
      <c r="I1221" s="108"/>
      <c r="J1221" t="s">
        <v>803</v>
      </c>
      <c r="K1221" s="483"/>
      <c r="L1221" s="1309" t="s">
        <v>803</v>
      </c>
      <c r="M1221" s="788"/>
      <c r="N1221" s="1309" t="s">
        <v>803</v>
      </c>
      <c r="O1221" s="788"/>
      <c r="P1221" s="1309" t="s">
        <v>803</v>
      </c>
      <c r="Q1221" s="2389"/>
      <c r="R1221" s="1309"/>
      <c r="T1221" s="2402" t="s">
        <v>803</v>
      </c>
    </row>
    <row r="1222" spans="1:20">
      <c r="A1222" s="884" t="s">
        <v>95</v>
      </c>
      <c r="B1222" t="s">
        <v>709</v>
      </c>
      <c r="C1222" t="s">
        <v>964</v>
      </c>
      <c r="D1222" s="173">
        <v>5</v>
      </c>
      <c r="E1222" s="445">
        <v>43003</v>
      </c>
      <c r="F1222" s="173">
        <v>11.12</v>
      </c>
      <c r="G1222">
        <v>7.15</v>
      </c>
      <c r="I1222" s="108"/>
      <c r="J1222" t="s">
        <v>803</v>
      </c>
      <c r="K1222" s="483"/>
      <c r="L1222" s="1309" t="s">
        <v>803</v>
      </c>
      <c r="M1222" s="788"/>
      <c r="N1222" s="1309" t="s">
        <v>803</v>
      </c>
      <c r="O1222" s="788"/>
      <c r="P1222" s="1309" t="s">
        <v>803</v>
      </c>
      <c r="Q1222" s="2389"/>
      <c r="R1222" s="1309"/>
      <c r="T1222" s="2402" t="s">
        <v>803</v>
      </c>
    </row>
    <row r="1223" spans="1:20">
      <c r="A1223" s="884" t="s">
        <v>95</v>
      </c>
      <c r="B1223" t="s">
        <v>709</v>
      </c>
      <c r="C1223" t="s">
        <v>964</v>
      </c>
      <c r="D1223" s="173">
        <v>6</v>
      </c>
      <c r="E1223" s="445">
        <v>43003</v>
      </c>
      <c r="F1223" s="173">
        <v>11.12</v>
      </c>
      <c r="G1223">
        <v>7.15</v>
      </c>
      <c r="I1223" s="108"/>
      <c r="J1223" t="s">
        <v>803</v>
      </c>
      <c r="K1223" s="483"/>
      <c r="L1223" s="1309" t="s">
        <v>803</v>
      </c>
      <c r="M1223" s="788"/>
      <c r="N1223" s="1309" t="s">
        <v>803</v>
      </c>
      <c r="O1223" s="788"/>
      <c r="P1223" s="1309" t="s">
        <v>803</v>
      </c>
      <c r="Q1223" s="2389"/>
      <c r="R1223" s="1309"/>
      <c r="T1223" s="2402" t="s">
        <v>803</v>
      </c>
    </row>
    <row r="1224" spans="1:20">
      <c r="A1224" s="884" t="s">
        <v>95</v>
      </c>
      <c r="B1224" t="s">
        <v>709</v>
      </c>
      <c r="C1224" t="s">
        <v>964</v>
      </c>
      <c r="D1224" s="173">
        <v>7</v>
      </c>
      <c r="E1224" s="445">
        <v>43003</v>
      </c>
      <c r="F1224" s="173">
        <v>11.12</v>
      </c>
      <c r="G1224">
        <v>7.15</v>
      </c>
      <c r="I1224" s="108"/>
      <c r="J1224" t="s">
        <v>803</v>
      </c>
      <c r="K1224" s="483"/>
      <c r="L1224" s="1309" t="s">
        <v>803</v>
      </c>
      <c r="M1224" s="788"/>
      <c r="N1224" s="1309" t="s">
        <v>803</v>
      </c>
      <c r="O1224" s="788"/>
      <c r="P1224" s="1309" t="s">
        <v>803</v>
      </c>
      <c r="Q1224" s="2389"/>
      <c r="R1224" s="1309"/>
      <c r="T1224" s="2402" t="s">
        <v>803</v>
      </c>
    </row>
    <row r="1225" spans="1:20">
      <c r="A1225" s="884" t="s">
        <v>95</v>
      </c>
      <c r="B1225" t="s">
        <v>709</v>
      </c>
      <c r="C1225" t="s">
        <v>964</v>
      </c>
      <c r="D1225" s="173">
        <v>8</v>
      </c>
      <c r="E1225" s="445">
        <v>43003</v>
      </c>
      <c r="F1225" s="173">
        <v>11.12</v>
      </c>
      <c r="G1225">
        <v>7.15</v>
      </c>
      <c r="I1225" s="108"/>
      <c r="J1225" t="s">
        <v>803</v>
      </c>
      <c r="K1225" s="483"/>
      <c r="L1225" s="1309" t="s">
        <v>803</v>
      </c>
      <c r="M1225" s="788"/>
      <c r="N1225" s="1309" t="s">
        <v>803</v>
      </c>
      <c r="O1225" s="788"/>
      <c r="P1225" s="1309" t="s">
        <v>803</v>
      </c>
      <c r="Q1225" s="2389"/>
      <c r="R1225" s="1309"/>
      <c r="T1225" s="2402" t="s">
        <v>803</v>
      </c>
    </row>
    <row r="1226" spans="1:20">
      <c r="A1226" s="884" t="s">
        <v>95</v>
      </c>
      <c r="B1226" t="s">
        <v>709</v>
      </c>
      <c r="C1226" t="s">
        <v>964</v>
      </c>
      <c r="D1226" s="173">
        <v>9</v>
      </c>
      <c r="E1226" s="445">
        <v>43003</v>
      </c>
      <c r="F1226" s="173">
        <v>11.12</v>
      </c>
      <c r="G1226">
        <v>7.15</v>
      </c>
      <c r="I1226" s="108"/>
      <c r="J1226" t="s">
        <v>803</v>
      </c>
      <c r="K1226" s="483"/>
      <c r="L1226" s="1309" t="s">
        <v>803</v>
      </c>
      <c r="M1226" s="788"/>
      <c r="N1226" s="1309" t="s">
        <v>803</v>
      </c>
      <c r="O1226" s="788"/>
      <c r="P1226" s="1309" t="s">
        <v>803</v>
      </c>
      <c r="Q1226" s="2389"/>
      <c r="R1226" s="1309"/>
      <c r="T1226" s="2402" t="s">
        <v>803</v>
      </c>
    </row>
    <row r="1227" spans="1:20">
      <c r="A1227" s="884" t="s">
        <v>95</v>
      </c>
      <c r="B1227" t="s">
        <v>709</v>
      </c>
      <c r="C1227" t="s">
        <v>964</v>
      </c>
      <c r="D1227" s="173">
        <v>10</v>
      </c>
      <c r="E1227" s="445">
        <v>43003</v>
      </c>
      <c r="F1227" s="173">
        <v>11.12</v>
      </c>
      <c r="G1227">
        <v>7.15</v>
      </c>
      <c r="H1227" s="933">
        <v>2.5000000000000001E-2</v>
      </c>
      <c r="I1227" s="1263">
        <v>0.86640819499710631</v>
      </c>
      <c r="J1227">
        <v>26.836127431840371</v>
      </c>
      <c r="K1227" s="483"/>
      <c r="L1227" s="1309" t="s">
        <v>803</v>
      </c>
      <c r="M1227" s="788"/>
      <c r="N1227" s="1309" t="s">
        <v>803</v>
      </c>
      <c r="O1227" s="788"/>
      <c r="P1227" s="1309" t="s">
        <v>803</v>
      </c>
      <c r="Q1227" s="2389"/>
      <c r="R1227" s="1309"/>
      <c r="T1227" s="2402" t="s">
        <v>803</v>
      </c>
    </row>
    <row r="1228" spans="1:20">
      <c r="A1228" s="884"/>
      <c r="D1228" s="173"/>
      <c r="E1228" s="445"/>
      <c r="F1228" s="173"/>
      <c r="H1228" s="933"/>
      <c r="I1228" s="1263"/>
      <c r="K1228" s="483"/>
      <c r="L1228" s="1309"/>
      <c r="M1228" s="788"/>
      <c r="N1228" s="1309"/>
      <c r="O1228" s="788"/>
      <c r="P1228" s="1309"/>
      <c r="Q1228" s="2389"/>
      <c r="R1228" s="1309"/>
      <c r="T1228" s="2402"/>
    </row>
    <row r="1229" spans="1:20">
      <c r="A1229" s="884" t="s">
        <v>95</v>
      </c>
      <c r="B1229" t="s">
        <v>368</v>
      </c>
      <c r="C1229" s="27" t="s">
        <v>96</v>
      </c>
      <c r="D1229" s="27">
        <v>0.5</v>
      </c>
      <c r="E1229" s="47">
        <v>43333</v>
      </c>
      <c r="F1229" s="27">
        <v>10.55</v>
      </c>
      <c r="G1229" s="27">
        <v>4.5350000000000001</v>
      </c>
      <c r="H1229" s="27">
        <v>2.54</v>
      </c>
      <c r="I1229" s="607">
        <v>0.22</v>
      </c>
      <c r="J1229">
        <v>6.8142800000000001</v>
      </c>
      <c r="K1229" s="1285">
        <v>4.5350000000000001</v>
      </c>
      <c r="L1229" s="1306">
        <v>38.188974492462023</v>
      </c>
      <c r="M1229" s="784">
        <v>1.5774999999999999</v>
      </c>
      <c r="N1229" s="1306">
        <v>35.040973201278348</v>
      </c>
      <c r="O1229" s="784">
        <v>16.416219999999999</v>
      </c>
      <c r="P1229" s="1306">
        <v>44.520875644576215</v>
      </c>
      <c r="Q1229" s="2389">
        <f t="shared" si="123"/>
        <v>39.250274446105529</v>
      </c>
      <c r="R1229" s="1309"/>
      <c r="T1229" s="2402" t="s">
        <v>803</v>
      </c>
    </row>
    <row r="1230" spans="1:20">
      <c r="A1230" s="884" t="s">
        <v>95</v>
      </c>
      <c r="B1230" t="s">
        <v>368</v>
      </c>
      <c r="C1230" s="27" t="s">
        <v>96</v>
      </c>
      <c r="D1230" s="27">
        <v>1</v>
      </c>
      <c r="E1230" s="47">
        <v>43333</v>
      </c>
      <c r="F1230" s="27">
        <v>10.55</v>
      </c>
      <c r="G1230" s="27">
        <v>4.5350000000000001</v>
      </c>
      <c r="H1230" s="27"/>
      <c r="I1230" s="607"/>
      <c r="J1230" t="s">
        <v>803</v>
      </c>
      <c r="K1230" s="1285"/>
      <c r="L1230" s="1306" t="s">
        <v>803</v>
      </c>
      <c r="M1230" s="784"/>
      <c r="N1230" s="1306" t="s">
        <v>803</v>
      </c>
      <c r="O1230" s="784"/>
      <c r="P1230" s="1306" t="s">
        <v>803</v>
      </c>
      <c r="Q1230" s="2389"/>
      <c r="R1230" s="1309"/>
      <c r="T1230" s="2402" t="s">
        <v>803</v>
      </c>
    </row>
    <row r="1231" spans="1:20">
      <c r="A1231" s="884" t="s">
        <v>95</v>
      </c>
      <c r="B1231" t="s">
        <v>368</v>
      </c>
      <c r="C1231" s="27" t="s">
        <v>96</v>
      </c>
      <c r="D1231" s="27">
        <v>2</v>
      </c>
      <c r="E1231" s="47">
        <v>43333</v>
      </c>
      <c r="F1231" s="27">
        <v>10.55</v>
      </c>
      <c r="G1231" s="27">
        <v>4.5350000000000001</v>
      </c>
      <c r="H1231" s="27"/>
      <c r="I1231" s="607"/>
      <c r="J1231" t="s">
        <v>803</v>
      </c>
      <c r="K1231" s="1285"/>
      <c r="L1231" s="1306" t="s">
        <v>803</v>
      </c>
      <c r="M1231" s="784"/>
      <c r="N1231" s="1306" t="s">
        <v>803</v>
      </c>
      <c r="O1231" s="784"/>
      <c r="P1231" s="1306" t="s">
        <v>803</v>
      </c>
      <c r="Q1231" s="2389"/>
      <c r="R1231" s="1309"/>
      <c r="T1231" s="2402" t="s">
        <v>803</v>
      </c>
    </row>
    <row r="1232" spans="1:20">
      <c r="A1232" s="884" t="s">
        <v>95</v>
      </c>
      <c r="B1232" t="s">
        <v>368</v>
      </c>
      <c r="C1232" s="27" t="s">
        <v>96</v>
      </c>
      <c r="D1232" s="27">
        <v>3</v>
      </c>
      <c r="E1232" s="47">
        <v>43333</v>
      </c>
      <c r="F1232" s="27">
        <v>10.55</v>
      </c>
      <c r="G1232" s="27">
        <v>4.5350000000000001</v>
      </c>
      <c r="H1232" s="27">
        <v>1.46</v>
      </c>
      <c r="I1232" s="607">
        <v>0.28999999999999998</v>
      </c>
      <c r="J1232">
        <v>8.9824599999999997</v>
      </c>
      <c r="K1232" s="1285"/>
      <c r="L1232" s="1306" t="s">
        <v>803</v>
      </c>
      <c r="M1232" s="784"/>
      <c r="N1232" s="1306" t="s">
        <v>803</v>
      </c>
      <c r="O1232" s="784"/>
      <c r="P1232" s="1306" t="s">
        <v>803</v>
      </c>
      <c r="Q1232" s="2389"/>
      <c r="R1232" s="1309"/>
      <c r="T1232" s="2402" t="s">
        <v>803</v>
      </c>
    </row>
    <row r="1233" spans="1:22">
      <c r="A1233" s="884" t="s">
        <v>95</v>
      </c>
      <c r="B1233" t="s">
        <v>368</v>
      </c>
      <c r="C1233" s="27" t="s">
        <v>96</v>
      </c>
      <c r="D1233" s="27">
        <v>4</v>
      </c>
      <c r="E1233" s="47">
        <v>43333</v>
      </c>
      <c r="F1233" s="27">
        <v>10.55</v>
      </c>
      <c r="G1233" s="27">
        <v>4.5350000000000001</v>
      </c>
      <c r="H1233" s="27"/>
      <c r="I1233" s="607"/>
      <c r="J1233" t="s">
        <v>803</v>
      </c>
      <c r="K1233" s="1285"/>
      <c r="L1233" s="1306" t="s">
        <v>803</v>
      </c>
      <c r="M1233" s="784"/>
      <c r="N1233" s="1306" t="s">
        <v>803</v>
      </c>
      <c r="O1233" s="784"/>
      <c r="P1233" s="1306" t="s">
        <v>803</v>
      </c>
      <c r="Q1233" s="2389"/>
      <c r="R1233" s="1309"/>
      <c r="T1233" s="2402" t="s">
        <v>803</v>
      </c>
    </row>
    <row r="1234" spans="1:22">
      <c r="A1234" s="884" t="s">
        <v>95</v>
      </c>
      <c r="B1234" t="s">
        <v>368</v>
      </c>
      <c r="C1234" s="27" t="s">
        <v>96</v>
      </c>
      <c r="D1234" s="27">
        <v>5</v>
      </c>
      <c r="E1234" s="47">
        <v>43333</v>
      </c>
      <c r="F1234" s="27">
        <v>10.55</v>
      </c>
      <c r="G1234" s="27">
        <v>4.5350000000000001</v>
      </c>
      <c r="H1234" s="27"/>
      <c r="I1234" s="607"/>
      <c r="J1234" t="s">
        <v>803</v>
      </c>
      <c r="K1234" s="1285"/>
      <c r="L1234" s="1306" t="s">
        <v>803</v>
      </c>
      <c r="M1234" s="784"/>
      <c r="N1234" s="1306" t="s">
        <v>803</v>
      </c>
      <c r="O1234" s="784"/>
      <c r="P1234" s="1306" t="s">
        <v>803</v>
      </c>
      <c r="Q1234" s="2389"/>
      <c r="R1234" s="1309"/>
      <c r="T1234" s="2402" t="s">
        <v>803</v>
      </c>
    </row>
    <row r="1235" spans="1:22">
      <c r="A1235" s="884" t="s">
        <v>95</v>
      </c>
      <c r="B1235" t="s">
        <v>368</v>
      </c>
      <c r="C1235" s="27" t="s">
        <v>96</v>
      </c>
      <c r="D1235" s="27">
        <v>6</v>
      </c>
      <c r="E1235" s="47">
        <v>43333</v>
      </c>
      <c r="F1235" s="27">
        <v>10.55</v>
      </c>
      <c r="G1235" s="27">
        <v>4.5350000000000001</v>
      </c>
      <c r="H1235" s="27">
        <v>2.2799999999999998</v>
      </c>
      <c r="I1235" s="607">
        <v>0.44</v>
      </c>
      <c r="J1235">
        <v>13.62856</v>
      </c>
      <c r="K1235" s="1285"/>
      <c r="L1235" s="1306" t="s">
        <v>803</v>
      </c>
      <c r="M1235" s="784"/>
      <c r="N1235" s="1306" t="s">
        <v>803</v>
      </c>
      <c r="O1235" s="784"/>
      <c r="P1235" s="1306" t="s">
        <v>803</v>
      </c>
      <c r="Q1235" s="2389"/>
      <c r="R1235" s="1309"/>
      <c r="T1235" s="2402" t="s">
        <v>803</v>
      </c>
    </row>
    <row r="1236" spans="1:22">
      <c r="A1236" s="884" t="s">
        <v>95</v>
      </c>
      <c r="B1236" t="s">
        <v>368</v>
      </c>
      <c r="C1236" s="27" t="s">
        <v>96</v>
      </c>
      <c r="D1236" s="27">
        <v>7</v>
      </c>
      <c r="E1236" s="47">
        <v>43333</v>
      </c>
      <c r="F1236" s="27">
        <v>10.55</v>
      </c>
      <c r="G1236" s="27">
        <v>4.5350000000000001</v>
      </c>
      <c r="H1236" s="27"/>
      <c r="I1236" s="607"/>
      <c r="J1236" t="s">
        <v>803</v>
      </c>
      <c r="K1236" s="1285"/>
      <c r="L1236" s="1306" t="s">
        <v>803</v>
      </c>
      <c r="M1236" s="784"/>
      <c r="N1236" s="1306" t="s">
        <v>803</v>
      </c>
      <c r="O1236" s="784"/>
      <c r="P1236" s="1306" t="s">
        <v>803</v>
      </c>
      <c r="Q1236" s="2389"/>
      <c r="R1236" s="1309"/>
      <c r="T1236" s="2402" t="s">
        <v>803</v>
      </c>
    </row>
    <row r="1237" spans="1:22">
      <c r="A1237" s="884" t="s">
        <v>95</v>
      </c>
      <c r="B1237" t="s">
        <v>368</v>
      </c>
      <c r="C1237" s="27" t="s">
        <v>96</v>
      </c>
      <c r="D1237" s="27">
        <v>7.5</v>
      </c>
      <c r="E1237" s="47">
        <v>43333</v>
      </c>
      <c r="F1237" s="27">
        <v>10.55</v>
      </c>
      <c r="G1237" s="27">
        <v>4.5350000000000001</v>
      </c>
      <c r="H1237" s="27">
        <v>0.03</v>
      </c>
      <c r="I1237" s="607">
        <v>1.17</v>
      </c>
      <c r="J1237">
        <v>36.239579999999997</v>
      </c>
      <c r="K1237" s="1285"/>
      <c r="L1237" s="1308" t="s">
        <v>803</v>
      </c>
      <c r="M1237" s="800"/>
      <c r="N1237" s="1308" t="s">
        <v>803</v>
      </c>
      <c r="O1237" s="800"/>
      <c r="P1237" s="1308" t="s">
        <v>803</v>
      </c>
      <c r="Q1237" s="2389"/>
      <c r="R1237" s="1310"/>
      <c r="T1237" s="2391" t="s">
        <v>803</v>
      </c>
    </row>
    <row r="1238" spans="1:22">
      <c r="A1238" s="884"/>
      <c r="C1238" s="27"/>
      <c r="D1238" s="27"/>
      <c r="E1238" s="27"/>
      <c r="F1238" s="47"/>
      <c r="G1238" s="173"/>
      <c r="H1238" s="173"/>
      <c r="I1238" s="27"/>
      <c r="J1238" s="27"/>
      <c r="K1238" s="528"/>
      <c r="L1238" s="1106"/>
      <c r="M1238" s="607"/>
      <c r="O1238" s="592"/>
      <c r="P1238" s="593"/>
      <c r="Q1238" s="2389"/>
      <c r="S1238" s="2392"/>
      <c r="T1238" s="2393"/>
      <c r="V1238" s="1169"/>
    </row>
    <row r="1239" spans="1:22" ht="31.2">
      <c r="A1239" s="976" t="s">
        <v>804</v>
      </c>
      <c r="B1239" s="591" t="s">
        <v>20</v>
      </c>
      <c r="C1239" s="591" t="s">
        <v>701</v>
      </c>
      <c r="D1239" s="946" t="s">
        <v>805</v>
      </c>
      <c r="E1239" s="947" t="s">
        <v>786</v>
      </c>
      <c r="F1239" s="946" t="s">
        <v>806</v>
      </c>
      <c r="G1239" s="946" t="s">
        <v>807</v>
      </c>
      <c r="H1239" s="591" t="s">
        <v>808</v>
      </c>
      <c r="I1239" s="371" t="s">
        <v>809</v>
      </c>
      <c r="J1239" s="1298" t="s">
        <v>878</v>
      </c>
      <c r="K1239" s="1267" t="s">
        <v>792</v>
      </c>
      <c r="L1239" s="1305" t="s">
        <v>474</v>
      </c>
      <c r="M1239" s="1252" t="s">
        <v>793</v>
      </c>
      <c r="N1239" s="1305" t="s">
        <v>483</v>
      </c>
      <c r="O1239" s="1252" t="s">
        <v>794</v>
      </c>
      <c r="P1239" s="1305" t="s">
        <v>480</v>
      </c>
      <c r="Q1239" s="2394"/>
      <c r="T1239" s="2393"/>
    </row>
    <row r="1240" spans="1:22">
      <c r="A1240" s="108">
        <v>100</v>
      </c>
      <c r="B1240" t="s">
        <v>709</v>
      </c>
      <c r="C1240" t="s">
        <v>965</v>
      </c>
      <c r="D1240" s="18">
        <v>0.5</v>
      </c>
      <c r="E1240" s="55">
        <v>43717</v>
      </c>
      <c r="F1240" s="165">
        <v>11.48</v>
      </c>
      <c r="G1240" s="166">
        <v>7</v>
      </c>
      <c r="H1240" s="24">
        <v>3.2865490458684943</v>
      </c>
      <c r="I1240" s="24">
        <v>0.33517539644401745</v>
      </c>
      <c r="J1240" s="1299">
        <f t="shared" ref="J1240:J1276" si="128">IF(AND(I1240&gt;0),  I1240*30.974," ")</f>
        <v>10.381722729456996</v>
      </c>
      <c r="K1240" s="745">
        <f>AVERAGE(G1240:G1250)</f>
        <v>7</v>
      </c>
      <c r="L1240" s="594">
        <f t="shared" ref="L1240:L1266" si="129">10*(6-(LN(K1240)/LN(2)))</f>
        <v>31.926450779423959</v>
      </c>
      <c r="M1240" s="166">
        <f>AVERAGE(H1240:H1250)</f>
        <v>10.463359570613573</v>
      </c>
      <c r="N1240" s="594">
        <f t="shared" ref="N1240:N1266" si="130">10*(6-((2.04-0.68*LN(M1240))/LN(2)))</f>
        <v>53.602486002656292</v>
      </c>
      <c r="O1240" s="1299">
        <f>AVERAGE(J1240:J1250)</f>
        <v>53.759884034849691</v>
      </c>
      <c r="P1240" s="594">
        <f t="shared" ref="P1240:P1266" si="131">10*(6-(LN(48/O1240)/LN(2)))</f>
        <v>61.63495620256694</v>
      </c>
      <c r="Q1240" s="2389">
        <f t="shared" si="123"/>
        <v>49.054630994882395</v>
      </c>
      <c r="T1240" s="2393"/>
    </row>
    <row r="1241" spans="1:22">
      <c r="A1241" s="108"/>
      <c r="B1241" t="s">
        <v>709</v>
      </c>
      <c r="C1241" t="s">
        <v>965</v>
      </c>
      <c r="D1241" s="18">
        <v>1</v>
      </c>
      <c r="E1241" s="55">
        <v>43717</v>
      </c>
      <c r="F1241" s="165"/>
      <c r="G1241" s="166"/>
      <c r="H1241" s="27" t="s">
        <v>811</v>
      </c>
      <c r="I1241" s="27" t="s">
        <v>811</v>
      </c>
      <c r="J1241" s="1299"/>
      <c r="K1241" s="483"/>
      <c r="Q1241" s="2389"/>
      <c r="T1241" s="2393"/>
    </row>
    <row r="1242" spans="1:22">
      <c r="A1242" s="108"/>
      <c r="B1242" t="s">
        <v>709</v>
      </c>
      <c r="C1242" t="s">
        <v>965</v>
      </c>
      <c r="D1242" s="18">
        <v>2</v>
      </c>
      <c r="E1242" s="55">
        <v>43717</v>
      </c>
      <c r="F1242" s="165"/>
      <c r="G1242" s="166"/>
      <c r="H1242" s="27" t="s">
        <v>811</v>
      </c>
      <c r="I1242" s="27" t="s">
        <v>811</v>
      </c>
      <c r="J1242" s="1299"/>
      <c r="K1242" s="483"/>
      <c r="Q1242" s="2389"/>
      <c r="T1242" s="2393"/>
    </row>
    <row r="1243" spans="1:22">
      <c r="A1243" s="108"/>
      <c r="B1243" t="s">
        <v>709</v>
      </c>
      <c r="C1243" t="s">
        <v>965</v>
      </c>
      <c r="D1243" s="18">
        <v>3</v>
      </c>
      <c r="E1243" s="55">
        <v>43717</v>
      </c>
      <c r="F1243" s="165"/>
      <c r="G1243" s="166"/>
      <c r="H1243" s="24">
        <v>1.266159278779887</v>
      </c>
      <c r="I1243" s="24">
        <v>0.26814031715521391</v>
      </c>
      <c r="J1243" s="1299">
        <f t="shared" si="128"/>
        <v>8.3053781835655958</v>
      </c>
      <c r="K1243" s="483"/>
      <c r="Q1243" s="2389"/>
      <c r="T1243" s="2393"/>
    </row>
    <row r="1244" spans="1:22">
      <c r="A1244" s="108"/>
      <c r="B1244" t="s">
        <v>709</v>
      </c>
      <c r="C1244" t="s">
        <v>965</v>
      </c>
      <c r="D1244" s="18">
        <v>4</v>
      </c>
      <c r="E1244" s="55">
        <v>43717</v>
      </c>
      <c r="F1244" s="165"/>
      <c r="G1244" s="166"/>
      <c r="H1244" s="27" t="s">
        <v>811</v>
      </c>
      <c r="I1244" s="27" t="s">
        <v>811</v>
      </c>
      <c r="J1244" s="1299"/>
      <c r="K1244" s="483"/>
      <c r="Q1244" s="2389"/>
      <c r="T1244" s="2393"/>
    </row>
    <row r="1245" spans="1:22">
      <c r="A1245" s="108"/>
      <c r="B1245" t="s">
        <v>709</v>
      </c>
      <c r="C1245" t="s">
        <v>965</v>
      </c>
      <c r="D1245" s="18">
        <v>5</v>
      </c>
      <c r="E1245" s="55">
        <v>43717</v>
      </c>
      <c r="F1245" s="165"/>
      <c r="G1245" s="166"/>
      <c r="H1245" s="27" t="s">
        <v>811</v>
      </c>
      <c r="I1245" s="27" t="s">
        <v>811</v>
      </c>
      <c r="J1245" s="1299"/>
      <c r="K1245" s="483"/>
      <c r="Q1245" s="2389"/>
      <c r="T1245" s="2393"/>
    </row>
    <row r="1246" spans="1:22">
      <c r="A1246" s="108"/>
      <c r="B1246" t="s">
        <v>709</v>
      </c>
      <c r="C1246" t="s">
        <v>965</v>
      </c>
      <c r="D1246" s="18">
        <v>6</v>
      </c>
      <c r="E1246" s="55">
        <v>43717</v>
      </c>
      <c r="F1246" s="165"/>
      <c r="G1246" s="166"/>
      <c r="H1246" s="27" t="s">
        <v>811</v>
      </c>
      <c r="I1246" s="27" t="s">
        <v>811</v>
      </c>
      <c r="J1246" s="1299"/>
      <c r="K1246" s="483"/>
      <c r="Q1246" s="2389"/>
      <c r="T1246" s="2393"/>
    </row>
    <row r="1247" spans="1:22">
      <c r="A1247" s="108"/>
      <c r="B1247" t="s">
        <v>709</v>
      </c>
      <c r="C1247" t="s">
        <v>965</v>
      </c>
      <c r="D1247" s="18">
        <v>7</v>
      </c>
      <c r="E1247" s="55">
        <v>43717</v>
      </c>
      <c r="F1247" s="165"/>
      <c r="G1247" s="166"/>
      <c r="H1247" s="27" t="s">
        <v>811</v>
      </c>
      <c r="I1247" s="27" t="s">
        <v>811</v>
      </c>
      <c r="J1247" s="1299"/>
      <c r="K1247" s="483"/>
      <c r="Q1247" s="2389"/>
      <c r="T1247" s="2393"/>
    </row>
    <row r="1248" spans="1:22">
      <c r="A1248" s="108"/>
      <c r="B1248" t="s">
        <v>709</v>
      </c>
      <c r="C1248" t="s">
        <v>965</v>
      </c>
      <c r="D1248" s="18">
        <v>7.75</v>
      </c>
      <c r="E1248" s="55">
        <v>43717</v>
      </c>
      <c r="F1248" s="165"/>
      <c r="G1248" s="166"/>
      <c r="H1248" s="27" t="s">
        <v>811</v>
      </c>
      <c r="I1248" s="27" t="s">
        <v>811</v>
      </c>
      <c r="J1248" s="1299"/>
      <c r="K1248" s="483"/>
      <c r="Q1248" s="2389"/>
      <c r="T1248" s="2393"/>
    </row>
    <row r="1249" spans="1:22">
      <c r="A1249" s="108"/>
      <c r="B1249" t="s">
        <v>709</v>
      </c>
      <c r="C1249" t="s">
        <v>965</v>
      </c>
      <c r="D1249" s="18">
        <v>9</v>
      </c>
      <c r="E1249" s="55">
        <v>43717</v>
      </c>
      <c r="F1249" s="165"/>
      <c r="G1249" s="166"/>
      <c r="H1249" s="24">
        <v>3.9180003375527415</v>
      </c>
      <c r="I1249" s="24">
        <v>0.46924555502162435</v>
      </c>
      <c r="J1249" s="1299">
        <f t="shared" si="128"/>
        <v>14.534411821239793</v>
      </c>
      <c r="K1249" s="483"/>
      <c r="Q1249" s="2389"/>
      <c r="T1249" s="2393"/>
    </row>
    <row r="1250" spans="1:22">
      <c r="A1250" s="108"/>
      <c r="B1250" t="s">
        <v>709</v>
      </c>
      <c r="C1250" t="s">
        <v>965</v>
      </c>
      <c r="D1250" s="18">
        <v>10.5</v>
      </c>
      <c r="E1250" s="55">
        <v>43717</v>
      </c>
      <c r="F1250" s="165"/>
      <c r="G1250" s="166"/>
      <c r="H1250" s="24">
        <v>33.382729620253166</v>
      </c>
      <c r="I1250" s="24">
        <v>5.8700207724264351</v>
      </c>
      <c r="J1250" s="1299">
        <f t="shared" si="128"/>
        <v>181.81802340513639</v>
      </c>
      <c r="K1250" s="483"/>
      <c r="Q1250" s="2389"/>
      <c r="T1250" s="2393"/>
    </row>
    <row r="1251" spans="1:22">
      <c r="A1251" s="108"/>
      <c r="D1251" s="18"/>
      <c r="E1251" s="55"/>
      <c r="H1251" s="165"/>
      <c r="I1251" s="166"/>
      <c r="J1251" s="1299" t="str">
        <f t="shared" si="128"/>
        <v xml:space="preserve"> </v>
      </c>
      <c r="K1251" s="483"/>
      <c r="Q1251" s="2389"/>
      <c r="R1251" s="1112"/>
      <c r="S1251" s="1112"/>
      <c r="T1251" s="2396"/>
      <c r="U1251" s="1011"/>
      <c r="V1251" s="1229"/>
    </row>
    <row r="1252" spans="1:22" ht="31.2">
      <c r="B1252" s="976" t="s">
        <v>20</v>
      </c>
      <c r="C1252" s="591" t="s">
        <v>701</v>
      </c>
      <c r="D1252" s="946" t="s">
        <v>805</v>
      </c>
      <c r="E1252" s="947" t="s">
        <v>786</v>
      </c>
      <c r="F1252" s="946" t="s">
        <v>806</v>
      </c>
      <c r="G1252" s="946" t="s">
        <v>807</v>
      </c>
      <c r="H1252" s="591" t="s">
        <v>808</v>
      </c>
      <c r="I1252" s="371" t="s">
        <v>809</v>
      </c>
      <c r="J1252" t="s">
        <v>810</v>
      </c>
      <c r="K1252" s="1267" t="s">
        <v>792</v>
      </c>
      <c r="L1252" s="1305" t="s">
        <v>474</v>
      </c>
      <c r="M1252" s="1252" t="s">
        <v>793</v>
      </c>
      <c r="N1252" s="1305" t="s">
        <v>483</v>
      </c>
      <c r="O1252" s="1252" t="s">
        <v>794</v>
      </c>
      <c r="P1252" s="1305" t="s">
        <v>480</v>
      </c>
      <c r="Q1252" s="2394"/>
      <c r="T1252" s="2393"/>
    </row>
    <row r="1253" spans="1:22">
      <c r="B1253" s="108" t="s">
        <v>966</v>
      </c>
      <c r="C1253" t="s">
        <v>965</v>
      </c>
      <c r="D1253">
        <v>0.5</v>
      </c>
      <c r="E1253" s="55">
        <v>44075</v>
      </c>
      <c r="F1253">
        <v>10.73</v>
      </c>
      <c r="G1253">
        <v>5.8</v>
      </c>
      <c r="H1253" s="54" t="s">
        <v>872</v>
      </c>
      <c r="I1253" s="54" t="s">
        <v>872</v>
      </c>
      <c r="J1253" s="1299"/>
      <c r="K1253" s="483">
        <f>AVERAGE(G1253:G1263)</f>
        <v>5.8</v>
      </c>
      <c r="L1253" s="594">
        <f t="shared" si="129"/>
        <v>34.639470997597904</v>
      </c>
      <c r="M1253" t="e">
        <f>AVERAGE(H1253:H1263)</f>
        <v>#DIV/0!</v>
      </c>
      <c r="N1253" s="594" t="e">
        <f t="shared" si="130"/>
        <v>#DIV/0!</v>
      </c>
      <c r="O1253" s="1299" t="e">
        <f>AVERAGE(J1253:J1263)</f>
        <v>#DIV/0!</v>
      </c>
      <c r="P1253" s="594" t="e">
        <f t="shared" si="131"/>
        <v>#DIV/0!</v>
      </c>
      <c r="Q1253" s="2389" t="e">
        <f t="shared" ref="Q1253:Q1304" si="132">AVERAGE(L1253,N1253,P1253)</f>
        <v>#DIV/0!</v>
      </c>
      <c r="T1253" s="2393"/>
    </row>
    <row r="1254" spans="1:22">
      <c r="B1254" s="108" t="s">
        <v>966</v>
      </c>
      <c r="C1254" t="s">
        <v>965</v>
      </c>
      <c r="D1254">
        <v>1</v>
      </c>
      <c r="E1254" s="55">
        <v>44075</v>
      </c>
      <c r="H1254" s="27" t="s">
        <v>811</v>
      </c>
      <c r="I1254" s="27" t="s">
        <v>811</v>
      </c>
      <c r="J1254" s="1299"/>
      <c r="K1254" s="483"/>
      <c r="Q1254" s="2389"/>
      <c r="T1254" s="2393"/>
    </row>
    <row r="1255" spans="1:22">
      <c r="B1255" s="108" t="s">
        <v>966</v>
      </c>
      <c r="C1255" t="s">
        <v>965</v>
      </c>
      <c r="D1255">
        <v>2</v>
      </c>
      <c r="E1255" s="55">
        <v>44075</v>
      </c>
      <c r="H1255" s="27" t="s">
        <v>811</v>
      </c>
      <c r="I1255" s="27" t="s">
        <v>811</v>
      </c>
      <c r="J1255" s="1299"/>
      <c r="K1255" s="483"/>
      <c r="Q1255" s="2389"/>
      <c r="T1255" s="2393"/>
    </row>
    <row r="1256" spans="1:22">
      <c r="B1256" s="108" t="s">
        <v>966</v>
      </c>
      <c r="C1256" t="s">
        <v>965</v>
      </c>
      <c r="D1256">
        <v>3</v>
      </c>
      <c r="E1256" s="55">
        <v>44075</v>
      </c>
      <c r="H1256" s="27" t="s">
        <v>811</v>
      </c>
      <c r="I1256" s="27" t="s">
        <v>811</v>
      </c>
      <c r="J1256" s="1299"/>
      <c r="K1256" s="483"/>
      <c r="Q1256" s="2389"/>
      <c r="T1256" s="2393"/>
    </row>
    <row r="1257" spans="1:22">
      <c r="B1257" s="108" t="s">
        <v>966</v>
      </c>
      <c r="C1257" t="s">
        <v>965</v>
      </c>
      <c r="D1257">
        <v>4</v>
      </c>
      <c r="E1257" s="55">
        <v>44075</v>
      </c>
      <c r="H1257" s="27" t="s">
        <v>811</v>
      </c>
      <c r="I1257" s="27" t="s">
        <v>811</v>
      </c>
      <c r="J1257" s="1299"/>
      <c r="K1257" s="483"/>
      <c r="Q1257" s="2389"/>
      <c r="T1257" s="2393"/>
    </row>
    <row r="1258" spans="1:22">
      <c r="B1258" s="108" t="s">
        <v>966</v>
      </c>
      <c r="C1258" t="s">
        <v>965</v>
      </c>
      <c r="D1258">
        <v>5</v>
      </c>
      <c r="E1258" s="55">
        <v>44075</v>
      </c>
      <c r="H1258" s="27" t="s">
        <v>811</v>
      </c>
      <c r="I1258" s="27" t="s">
        <v>811</v>
      </c>
      <c r="J1258" s="1299"/>
      <c r="K1258" s="483"/>
      <c r="Q1258" s="2389"/>
      <c r="T1258" s="2393"/>
    </row>
    <row r="1259" spans="1:22">
      <c r="B1259" s="108" t="s">
        <v>966</v>
      </c>
      <c r="C1259" t="s">
        <v>965</v>
      </c>
      <c r="D1259">
        <v>6</v>
      </c>
      <c r="E1259" s="55">
        <v>44075</v>
      </c>
      <c r="H1259" s="27" t="s">
        <v>811</v>
      </c>
      <c r="I1259" s="27" t="s">
        <v>811</v>
      </c>
      <c r="J1259" s="1299"/>
      <c r="K1259" s="483"/>
      <c r="Q1259" s="2389"/>
      <c r="T1259" s="2393"/>
    </row>
    <row r="1260" spans="1:22">
      <c r="B1260" s="108" t="s">
        <v>966</v>
      </c>
      <c r="C1260" t="s">
        <v>965</v>
      </c>
      <c r="D1260">
        <v>7</v>
      </c>
      <c r="E1260" s="55">
        <v>44075</v>
      </c>
      <c r="H1260" s="27" t="s">
        <v>811</v>
      </c>
      <c r="I1260" s="27" t="s">
        <v>811</v>
      </c>
      <c r="J1260" s="1299"/>
      <c r="K1260" s="483"/>
      <c r="Q1260" s="2389"/>
      <c r="T1260" s="2393"/>
    </row>
    <row r="1261" spans="1:22">
      <c r="B1261" s="108" t="s">
        <v>966</v>
      </c>
      <c r="C1261" t="s">
        <v>965</v>
      </c>
      <c r="D1261">
        <v>8</v>
      </c>
      <c r="E1261" s="55">
        <v>44075</v>
      </c>
      <c r="H1261" s="27" t="s">
        <v>811</v>
      </c>
      <c r="I1261" s="27" t="s">
        <v>811</v>
      </c>
      <c r="J1261" s="1299"/>
      <c r="K1261" s="483"/>
      <c r="Q1261" s="2389"/>
      <c r="T1261" s="2393"/>
    </row>
    <row r="1262" spans="1:22">
      <c r="B1262" s="108" t="s">
        <v>966</v>
      </c>
      <c r="C1262" t="s">
        <v>965</v>
      </c>
      <c r="D1262">
        <v>9</v>
      </c>
      <c r="E1262" s="55">
        <v>44075</v>
      </c>
      <c r="H1262" s="27" t="s">
        <v>811</v>
      </c>
      <c r="I1262" s="27" t="s">
        <v>811</v>
      </c>
      <c r="J1262" s="1299"/>
      <c r="K1262" s="483"/>
      <c r="Q1262" s="2389"/>
      <c r="T1262" s="2393"/>
    </row>
    <row r="1263" spans="1:22">
      <c r="B1263" s="108" t="s">
        <v>966</v>
      </c>
      <c r="C1263" t="s">
        <v>965</v>
      </c>
      <c r="D1263">
        <v>10</v>
      </c>
      <c r="E1263" s="55">
        <v>44075</v>
      </c>
      <c r="H1263" s="54" t="s">
        <v>872</v>
      </c>
      <c r="I1263" s="54" t="s">
        <v>872</v>
      </c>
      <c r="J1263" s="1299"/>
      <c r="K1263" s="483"/>
      <c r="Q1263" s="2389"/>
      <c r="T1263" s="2393"/>
    </row>
    <row r="1264" spans="1:22">
      <c r="A1264" s="108"/>
      <c r="D1264" s="18"/>
      <c r="E1264" s="55"/>
      <c r="H1264" s="165"/>
      <c r="I1264" s="166"/>
      <c r="J1264" s="1299" t="str">
        <f t="shared" si="128"/>
        <v xml:space="preserve"> </v>
      </c>
      <c r="K1264" s="483"/>
      <c r="Q1264" s="2389"/>
      <c r="R1264" s="1112"/>
      <c r="S1264" s="1112"/>
      <c r="T1264" s="2396"/>
      <c r="U1264" s="1011"/>
      <c r="V1264" s="1229"/>
    </row>
    <row r="1265" spans="1:60" ht="31.2">
      <c r="A1265" s="983" t="s">
        <v>804</v>
      </c>
      <c r="B1265" s="815" t="s">
        <v>20</v>
      </c>
      <c r="C1265" s="815" t="s">
        <v>701</v>
      </c>
      <c r="D1265" s="815" t="s">
        <v>805</v>
      </c>
      <c r="E1265" s="873" t="s">
        <v>786</v>
      </c>
      <c r="F1265" s="815" t="s">
        <v>806</v>
      </c>
      <c r="G1265" s="815" t="s">
        <v>807</v>
      </c>
      <c r="H1265" s="815" t="s">
        <v>808</v>
      </c>
      <c r="I1265" s="878" t="s">
        <v>809</v>
      </c>
      <c r="J1265" t="s">
        <v>810</v>
      </c>
      <c r="K1265" s="1267" t="s">
        <v>792</v>
      </c>
      <c r="L1265" s="1305" t="s">
        <v>474</v>
      </c>
      <c r="M1265" s="1252" t="s">
        <v>793</v>
      </c>
      <c r="N1265" s="1305" t="s">
        <v>483</v>
      </c>
      <c r="O1265" s="1252" t="s">
        <v>794</v>
      </c>
      <c r="P1265" s="1305" t="s">
        <v>480</v>
      </c>
      <c r="Q1265" s="2394"/>
      <c r="R1265" s="2397"/>
      <c r="S1265" s="2397"/>
      <c r="T1265" s="2398"/>
      <c r="U1265" s="1226"/>
      <c r="V1265" s="1226"/>
      <c r="W1265" s="2444"/>
      <c r="X1265" s="747"/>
      <c r="Y1265" s="747"/>
      <c r="Z1265" s="747"/>
      <c r="AA1265" s="747"/>
      <c r="AB1265" s="747"/>
      <c r="AC1265" s="747"/>
      <c r="AD1265" s="747"/>
      <c r="AE1265" s="747"/>
      <c r="AF1265" s="747"/>
      <c r="AG1265" s="747"/>
      <c r="AH1265" s="747"/>
      <c r="AI1265" s="747"/>
      <c r="AJ1265" s="747"/>
      <c r="AK1265" s="747"/>
      <c r="AL1265" s="747"/>
      <c r="AM1265" s="747"/>
      <c r="AN1265" s="747"/>
      <c r="AO1265" s="747"/>
      <c r="AP1265" s="747"/>
      <c r="AQ1265" s="747"/>
    </row>
    <row r="1266" spans="1:60">
      <c r="A1266" s="108">
        <v>30</v>
      </c>
      <c r="B1266" t="s">
        <v>709</v>
      </c>
      <c r="C1266" t="s">
        <v>965</v>
      </c>
      <c r="D1266" s="27">
        <v>0.5</v>
      </c>
      <c r="E1266" s="133">
        <v>44424</v>
      </c>
      <c r="F1266">
        <v>11.16</v>
      </c>
      <c r="G1266">
        <v>4.6900000000000004</v>
      </c>
      <c r="H1266" s="24">
        <v>1.4150476190476193</v>
      </c>
      <c r="I1266" s="24">
        <v>0.25601553290340467</v>
      </c>
      <c r="J1266" s="1299">
        <f t="shared" si="128"/>
        <v>7.9298251161500568</v>
      </c>
      <c r="K1266" s="483">
        <f>AVERAGE(G1266:G1276)</f>
        <v>4.6900000000000004</v>
      </c>
      <c r="L1266" s="594">
        <f t="shared" si="129"/>
        <v>37.704120772593484</v>
      </c>
      <c r="M1266" s="166">
        <f>AVERAGE(H1266:H1276)</f>
        <v>5.643190476190477</v>
      </c>
      <c r="N1266" s="594">
        <f t="shared" si="130"/>
        <v>47.54529627930669</v>
      </c>
      <c r="O1266" s="1299">
        <f>AVERAGE(J1266:J1276)</f>
        <v>24.165825562533374</v>
      </c>
      <c r="P1266" s="594">
        <f t="shared" si="131"/>
        <v>50.099338756948612</v>
      </c>
      <c r="Q1266" s="2389">
        <f t="shared" si="132"/>
        <v>45.116251936282929</v>
      </c>
      <c r="T1266" s="2393"/>
    </row>
    <row r="1267" spans="1:60">
      <c r="A1267" s="108">
        <v>30</v>
      </c>
      <c r="B1267" t="s">
        <v>709</v>
      </c>
      <c r="C1267" t="s">
        <v>965</v>
      </c>
      <c r="D1267" s="27">
        <v>1</v>
      </c>
      <c r="E1267" s="133">
        <v>44424</v>
      </c>
      <c r="H1267" s="24" t="s">
        <v>811</v>
      </c>
      <c r="I1267" s="24" t="s">
        <v>811</v>
      </c>
      <c r="J1267" s="1299"/>
      <c r="K1267" s="483"/>
      <c r="Q1267" s="2389"/>
      <c r="T1267" s="2393"/>
    </row>
    <row r="1268" spans="1:60">
      <c r="A1268" s="108">
        <v>30</v>
      </c>
      <c r="B1268" t="s">
        <v>709</v>
      </c>
      <c r="C1268" t="s">
        <v>965</v>
      </c>
      <c r="D1268" s="27">
        <v>2</v>
      </c>
      <c r="E1268" s="133">
        <v>44424</v>
      </c>
      <c r="H1268" s="371" t="s">
        <v>811</v>
      </c>
      <c r="I1268" s="24" t="s">
        <v>811</v>
      </c>
      <c r="J1268" s="1299"/>
      <c r="K1268" s="483"/>
      <c r="Q1268" s="2389"/>
      <c r="T1268" s="2393"/>
    </row>
    <row r="1269" spans="1:60">
      <c r="A1269" s="108">
        <v>30</v>
      </c>
      <c r="B1269" t="s">
        <v>709</v>
      </c>
      <c r="C1269" t="s">
        <v>965</v>
      </c>
      <c r="D1269" s="27">
        <v>3</v>
      </c>
      <c r="E1269" s="133">
        <v>44424</v>
      </c>
      <c r="H1269" s="24">
        <v>1.3761904761904766</v>
      </c>
      <c r="I1269" s="24">
        <v>0.44802718258095825</v>
      </c>
      <c r="J1269" s="1299">
        <f t="shared" si="128"/>
        <v>13.877193953262601</v>
      </c>
      <c r="K1269" s="483"/>
      <c r="Q1269" s="2389"/>
      <c r="T1269" s="2393"/>
    </row>
    <row r="1270" spans="1:60">
      <c r="A1270" s="108">
        <v>30</v>
      </c>
      <c r="B1270" t="s">
        <v>709</v>
      </c>
      <c r="C1270" t="s">
        <v>965</v>
      </c>
      <c r="D1270" s="27">
        <v>4</v>
      </c>
      <c r="E1270" s="133">
        <v>44424</v>
      </c>
      <c r="H1270" s="371" t="s">
        <v>811</v>
      </c>
      <c r="I1270" s="24" t="s">
        <v>811</v>
      </c>
      <c r="J1270" s="1299"/>
      <c r="K1270" s="483"/>
      <c r="Q1270" s="2389"/>
      <c r="T1270" s="2393"/>
    </row>
    <row r="1271" spans="1:60">
      <c r="A1271" s="108">
        <v>30</v>
      </c>
      <c r="B1271" t="s">
        <v>709</v>
      </c>
      <c r="C1271" t="s">
        <v>965</v>
      </c>
      <c r="D1271" s="27">
        <v>5</v>
      </c>
      <c r="E1271" s="133">
        <v>44424</v>
      </c>
      <c r="H1271" s="24" t="s">
        <v>811</v>
      </c>
      <c r="I1271" s="24" t="s">
        <v>811</v>
      </c>
      <c r="J1271" s="1299"/>
      <c r="K1271" s="483"/>
      <c r="Q1271" s="2389"/>
      <c r="T1271" s="2393"/>
    </row>
    <row r="1272" spans="1:60">
      <c r="A1272" s="108">
        <v>30</v>
      </c>
      <c r="B1272" t="s">
        <v>709</v>
      </c>
      <c r="C1272" t="s">
        <v>965</v>
      </c>
      <c r="D1272" s="27">
        <v>6</v>
      </c>
      <c r="E1272" s="133">
        <v>44424</v>
      </c>
      <c r="H1272" s="24" t="s">
        <v>811</v>
      </c>
      <c r="I1272" s="24" t="s">
        <v>811</v>
      </c>
      <c r="J1272" s="1299"/>
      <c r="K1272" s="483"/>
      <c r="Q1272" s="2389"/>
      <c r="T1272" s="2393"/>
    </row>
    <row r="1273" spans="1:60">
      <c r="A1273" s="108">
        <v>30</v>
      </c>
      <c r="B1273" t="s">
        <v>709</v>
      </c>
      <c r="C1273" t="s">
        <v>965</v>
      </c>
      <c r="D1273" s="27">
        <v>7</v>
      </c>
      <c r="E1273" s="133">
        <v>44424</v>
      </c>
      <c r="H1273" s="371" t="s">
        <v>811</v>
      </c>
      <c r="I1273" s="24" t="s">
        <v>811</v>
      </c>
      <c r="J1273" s="1299"/>
      <c r="K1273" s="483"/>
      <c r="Q1273" s="2389"/>
      <c r="T1273" s="2393"/>
    </row>
    <row r="1274" spans="1:60">
      <c r="A1274" s="108">
        <v>30</v>
      </c>
      <c r="B1274" t="s">
        <v>709</v>
      </c>
      <c r="C1274" t="s">
        <v>965</v>
      </c>
      <c r="D1274" s="27">
        <v>8</v>
      </c>
      <c r="E1274" s="133">
        <v>44424</v>
      </c>
      <c r="H1274" s="24" t="s">
        <v>811</v>
      </c>
      <c r="I1274" s="24" t="s">
        <v>811</v>
      </c>
      <c r="J1274" s="1299"/>
      <c r="K1274" s="483"/>
      <c r="Q1274" s="2389"/>
      <c r="T1274" s="2393"/>
    </row>
    <row r="1275" spans="1:60">
      <c r="A1275" s="108">
        <v>30</v>
      </c>
      <c r="B1275" t="s">
        <v>709</v>
      </c>
      <c r="C1275" t="s">
        <v>965</v>
      </c>
      <c r="D1275" s="27">
        <v>9</v>
      </c>
      <c r="E1275" s="133">
        <v>44424</v>
      </c>
      <c r="H1275" s="24">
        <v>2.0529523809523815</v>
      </c>
      <c r="I1275" s="24">
        <v>0.8267814443262862</v>
      </c>
      <c r="J1275" s="1299">
        <f t="shared" si="128"/>
        <v>25.608728456562389</v>
      </c>
      <c r="K1275" s="483"/>
      <c r="Q1275" s="2389"/>
      <c r="T1275" s="2393"/>
    </row>
    <row r="1276" spans="1:60" ht="16.2" thickBot="1">
      <c r="A1276" s="1291">
        <v>30</v>
      </c>
      <c r="B1276" s="809" t="s">
        <v>709</v>
      </c>
      <c r="C1276" s="809" t="s">
        <v>965</v>
      </c>
      <c r="D1276" s="1292">
        <v>10</v>
      </c>
      <c r="E1276" s="1293">
        <v>44424</v>
      </c>
      <c r="F1276" s="809"/>
      <c r="G1276" s="809"/>
      <c r="H1276" s="1294">
        <v>17.728571428571431</v>
      </c>
      <c r="I1276" s="1294">
        <v>1.5899643160120891</v>
      </c>
      <c r="J1276" s="1322">
        <f t="shared" si="128"/>
        <v>49.247554724158448</v>
      </c>
      <c r="K1276" s="1323"/>
      <c r="L1276" s="1320"/>
      <c r="M1276" s="809"/>
      <c r="N1276" s="1320"/>
      <c r="O1276" s="809"/>
      <c r="P1276" s="1320"/>
      <c r="Q1276" s="2399"/>
      <c r="R1276" s="1320"/>
      <c r="S1276" s="1320"/>
      <c r="T1276" s="2400"/>
    </row>
    <row r="1277" spans="1:60" ht="31.2">
      <c r="A1277" s="984" t="s">
        <v>775</v>
      </c>
      <c r="B1277" s="815"/>
      <c r="C1277" s="815"/>
      <c r="D1277" s="815"/>
      <c r="E1277" s="873"/>
      <c r="F1277" s="815"/>
      <c r="G1277" s="815"/>
      <c r="H1277" s="815"/>
      <c r="I1277" s="815"/>
      <c r="J1277" s="875"/>
      <c r="K1277" s="1286"/>
      <c r="L1277" s="1313"/>
      <c r="M1277" s="815"/>
      <c r="N1277" s="1136"/>
      <c r="O1277" s="815"/>
      <c r="P1277" s="1136"/>
      <c r="Q1277" s="2413"/>
      <c r="R1277" s="1458"/>
      <c r="S1277" s="1458"/>
      <c r="T1277" s="2410"/>
      <c r="U1277" s="1340"/>
      <c r="V1277" s="1226"/>
      <c r="W1277" s="2444"/>
      <c r="X1277" s="747"/>
      <c r="Y1277" s="747"/>
      <c r="Z1277" s="747"/>
      <c r="AA1277" s="747"/>
      <c r="AB1277" s="747"/>
      <c r="AC1277" s="747"/>
      <c r="AD1277" s="747"/>
      <c r="AE1277" s="747"/>
      <c r="AF1277" s="747"/>
      <c r="AG1277" s="747"/>
      <c r="AH1277" s="747"/>
      <c r="AI1277" s="747"/>
      <c r="AJ1277" s="747"/>
      <c r="AK1277" s="747"/>
      <c r="AL1277" s="747"/>
      <c r="AM1277" s="747"/>
      <c r="AN1277" s="747"/>
      <c r="AO1277" s="747"/>
      <c r="AP1277" s="747"/>
      <c r="AQ1277" s="747"/>
      <c r="AR1277" s="747"/>
      <c r="AS1277" s="747"/>
      <c r="AT1277" s="747"/>
      <c r="AU1277" s="747"/>
      <c r="AV1277" s="747"/>
      <c r="AW1277" s="747"/>
      <c r="AX1277" s="747"/>
      <c r="AY1277" s="747"/>
      <c r="AZ1277" s="747"/>
      <c r="BA1277" s="747"/>
      <c r="BB1277" s="747"/>
      <c r="BC1277" s="747"/>
      <c r="BD1277" s="747"/>
      <c r="BE1277" s="747"/>
      <c r="BF1277" s="747"/>
      <c r="BG1277" s="747"/>
      <c r="BH1277" s="747"/>
    </row>
    <row r="1278" spans="1:60" s="1257" customFormat="1" ht="43.2">
      <c r="A1278" s="1260" t="s">
        <v>784</v>
      </c>
      <c r="B1278" s="1257" t="s">
        <v>20</v>
      </c>
      <c r="C1278" s="1257" t="s">
        <v>701</v>
      </c>
      <c r="D1278" s="1257" t="s">
        <v>785</v>
      </c>
      <c r="E1278" s="1257" t="s">
        <v>786</v>
      </c>
      <c r="F1278" s="1257" t="s">
        <v>787</v>
      </c>
      <c r="G1278" s="1257" t="s">
        <v>788</v>
      </c>
      <c r="H1278" s="1257" t="s">
        <v>789</v>
      </c>
      <c r="I1278" s="1257" t="s">
        <v>790</v>
      </c>
      <c r="J1278" s="1257" t="s">
        <v>791</v>
      </c>
      <c r="K1278" s="1267" t="s">
        <v>792</v>
      </c>
      <c r="L1278" s="1305" t="s">
        <v>474</v>
      </c>
      <c r="M1278" s="1252" t="s">
        <v>793</v>
      </c>
      <c r="N1278" s="1305" t="s">
        <v>483</v>
      </c>
      <c r="O1278" s="1252" t="s">
        <v>794</v>
      </c>
      <c r="P1278" s="1305" t="s">
        <v>480</v>
      </c>
      <c r="Q1278" s="2394" t="s">
        <v>795</v>
      </c>
      <c r="R1278" s="2386" t="s">
        <v>796</v>
      </c>
      <c r="S1278" s="2387" t="s">
        <v>797</v>
      </c>
      <c r="T1278" s="2388" t="s">
        <v>798</v>
      </c>
      <c r="U1278" s="2434"/>
      <c r="V1278" s="2434"/>
      <c r="W1278" s="2449"/>
      <c r="X1278" s="1258" t="s">
        <v>784</v>
      </c>
      <c r="Y1278" s="1258" t="s">
        <v>20</v>
      </c>
      <c r="Z1278" s="1258" t="s">
        <v>701</v>
      </c>
      <c r="AA1278" s="1258" t="s">
        <v>1005</v>
      </c>
      <c r="AB1278" s="1257" t="s">
        <v>1006</v>
      </c>
      <c r="AC1278" s="1259" t="s">
        <v>798</v>
      </c>
    </row>
    <row r="1279" spans="1:60">
      <c r="A1279" s="884" t="s">
        <v>103</v>
      </c>
      <c r="B1279" t="s">
        <v>709</v>
      </c>
      <c r="C1279" t="s">
        <v>775</v>
      </c>
      <c r="D1279" s="173">
        <v>0.5</v>
      </c>
      <c r="E1279" s="445">
        <v>42989</v>
      </c>
      <c r="F1279" s="173">
        <v>5.86</v>
      </c>
      <c r="G1279">
        <v>1.3</v>
      </c>
      <c r="H1279" s="166">
        <v>2.2844025316455712</v>
      </c>
      <c r="I1279" s="881">
        <v>0.57296279893711244</v>
      </c>
      <c r="J1279">
        <v>17.746949734278122</v>
      </c>
      <c r="K1279" s="1285">
        <v>1.3</v>
      </c>
      <c r="L1279" s="1306">
        <v>56.214883767462702</v>
      </c>
      <c r="M1279" s="882">
        <v>51.905808227848112</v>
      </c>
      <c r="N1279" s="1306">
        <v>69.314224904334054</v>
      </c>
      <c r="O1279" s="882">
        <v>73.727449494086628</v>
      </c>
      <c r="P1279" s="1306">
        <v>66.19167443827132</v>
      </c>
      <c r="Q1279" s="2389">
        <f t="shared" si="132"/>
        <v>63.906927703356025</v>
      </c>
      <c r="R1279" s="1309">
        <f>AVERAGE(Q1279,Q1286,Q1295,Q1313)</f>
        <v>63.507389207830457</v>
      </c>
      <c r="S1279" s="594" t="s">
        <v>379</v>
      </c>
      <c r="T1279" s="2402" t="str">
        <f>IF(_xlfn.NUMBERVALUE(R1279), IF(R1279&lt;50, "Acceptable; Ongoing Protection is Required", "Unacceptable; Immediate Restoration is Required"), " ")</f>
        <v>Unacceptable; Immediate Restoration is Required</v>
      </c>
    </row>
    <row r="1280" spans="1:60">
      <c r="A1280" s="884" t="s">
        <v>103</v>
      </c>
      <c r="B1280" t="s">
        <v>709</v>
      </c>
      <c r="C1280" t="s">
        <v>775</v>
      </c>
      <c r="D1280" s="173">
        <v>1</v>
      </c>
      <c r="E1280" s="445">
        <v>42989</v>
      </c>
      <c r="F1280" s="173">
        <v>5.86</v>
      </c>
      <c r="G1280">
        <v>1.3</v>
      </c>
      <c r="I1280" s="108"/>
      <c r="J1280" t="s">
        <v>803</v>
      </c>
      <c r="K1280" s="483"/>
      <c r="L1280" s="1309" t="s">
        <v>803</v>
      </c>
      <c r="M1280" s="788"/>
      <c r="N1280" s="1309" t="s">
        <v>803</v>
      </c>
      <c r="O1280" s="788"/>
      <c r="P1280" s="1309" t="s">
        <v>803</v>
      </c>
      <c r="Q1280" s="2389"/>
      <c r="R1280" s="1309"/>
      <c r="T1280" s="2402" t="s">
        <v>803</v>
      </c>
    </row>
    <row r="1281" spans="1:22">
      <c r="A1281" s="884" t="s">
        <v>103</v>
      </c>
      <c r="B1281" t="s">
        <v>709</v>
      </c>
      <c r="C1281" t="s">
        <v>775</v>
      </c>
      <c r="D1281" s="173">
        <v>2</v>
      </c>
      <c r="E1281" s="445">
        <v>42989</v>
      </c>
      <c r="F1281" s="173">
        <v>5.86</v>
      </c>
      <c r="G1281">
        <v>1.3</v>
      </c>
      <c r="I1281" s="108"/>
      <c r="J1281" t="s">
        <v>803</v>
      </c>
      <c r="K1281" s="483"/>
      <c r="L1281" s="1309" t="s">
        <v>803</v>
      </c>
      <c r="M1281" s="788"/>
      <c r="N1281" s="1309" t="s">
        <v>803</v>
      </c>
      <c r="O1281" s="788"/>
      <c r="P1281" s="1309" t="s">
        <v>803</v>
      </c>
      <c r="Q1281" s="2389"/>
      <c r="R1281" s="1309"/>
      <c r="T1281" s="2402" t="s">
        <v>803</v>
      </c>
    </row>
    <row r="1282" spans="1:22">
      <c r="A1282" s="884" t="s">
        <v>103</v>
      </c>
      <c r="B1282" t="s">
        <v>709</v>
      </c>
      <c r="C1282" t="s">
        <v>775</v>
      </c>
      <c r="D1282" s="173">
        <v>3</v>
      </c>
      <c r="E1282" s="445">
        <v>42989</v>
      </c>
      <c r="F1282" s="173">
        <v>5.86</v>
      </c>
      <c r="G1282">
        <v>1.3</v>
      </c>
      <c r="H1282" s="166">
        <v>101.52721392405066</v>
      </c>
      <c r="I1282" s="881">
        <v>4.1876396091526802</v>
      </c>
      <c r="J1282">
        <v>129.70794925389512</v>
      </c>
      <c r="K1282" s="483"/>
      <c r="L1282" s="1309" t="s">
        <v>803</v>
      </c>
      <c r="M1282" s="788"/>
      <c r="N1282" s="1309" t="s">
        <v>803</v>
      </c>
      <c r="O1282" s="788"/>
      <c r="P1282" s="1309" t="s">
        <v>803</v>
      </c>
      <c r="Q1282" s="2389"/>
      <c r="R1282" s="1309"/>
      <c r="T1282" s="2402" t="s">
        <v>803</v>
      </c>
    </row>
    <row r="1283" spans="1:22">
      <c r="A1283" s="884" t="s">
        <v>103</v>
      </c>
      <c r="B1283" t="s">
        <v>709</v>
      </c>
      <c r="C1283" t="s">
        <v>775</v>
      </c>
      <c r="D1283" s="173">
        <v>4</v>
      </c>
      <c r="E1283" s="445">
        <v>42989</v>
      </c>
      <c r="F1283" s="173">
        <v>5.86</v>
      </c>
      <c r="G1283">
        <v>1.3</v>
      </c>
      <c r="I1283" s="108"/>
      <c r="J1283" t="s">
        <v>803</v>
      </c>
      <c r="K1283" s="483"/>
      <c r="L1283" s="1309" t="s">
        <v>803</v>
      </c>
      <c r="M1283" s="788"/>
      <c r="N1283" s="1309" t="s">
        <v>803</v>
      </c>
      <c r="O1283" s="788"/>
      <c r="P1283" s="1309" t="s">
        <v>803</v>
      </c>
      <c r="Q1283" s="2389"/>
      <c r="R1283" s="1309"/>
      <c r="T1283" s="2402" t="s">
        <v>803</v>
      </c>
    </row>
    <row r="1284" spans="1:22">
      <c r="A1284" s="884" t="s">
        <v>103</v>
      </c>
      <c r="B1284" t="s">
        <v>709</v>
      </c>
      <c r="C1284" t="s">
        <v>775</v>
      </c>
      <c r="D1284" s="173">
        <v>5</v>
      </c>
      <c r="E1284" s="445">
        <v>42989</v>
      </c>
      <c r="F1284" s="173">
        <v>5.86</v>
      </c>
      <c r="G1284">
        <v>1.3</v>
      </c>
      <c r="I1284" s="108"/>
      <c r="J1284" t="s">
        <v>803</v>
      </c>
      <c r="K1284" s="483"/>
      <c r="L1284" s="1309" t="s">
        <v>803</v>
      </c>
      <c r="M1284" s="788"/>
      <c r="N1284" s="1309" t="s">
        <v>803</v>
      </c>
      <c r="O1284" s="788"/>
      <c r="P1284" s="1309" t="s">
        <v>803</v>
      </c>
      <c r="Q1284" s="2389"/>
      <c r="R1284" s="1309"/>
      <c r="T1284" s="2402" t="s">
        <v>803</v>
      </c>
    </row>
    <row r="1285" spans="1:22">
      <c r="A1285" s="884"/>
      <c r="D1285" s="173"/>
      <c r="E1285" s="445"/>
      <c r="F1285" s="173"/>
      <c r="I1285" s="108"/>
      <c r="K1285" s="483"/>
      <c r="L1285" s="1309"/>
      <c r="M1285" s="788"/>
      <c r="N1285" s="1309"/>
      <c r="O1285" s="788"/>
      <c r="P1285" s="1309"/>
      <c r="Q1285" s="2389"/>
      <c r="R1285" s="1309"/>
      <c r="T1285" s="2402"/>
    </row>
    <row r="1286" spans="1:22">
      <c r="A1286" s="884" t="s">
        <v>103</v>
      </c>
      <c r="B1286" t="s">
        <v>368</v>
      </c>
      <c r="C1286" s="27" t="s">
        <v>400</v>
      </c>
      <c r="D1286" s="27">
        <v>0.5</v>
      </c>
      <c r="E1286" s="47">
        <v>43333</v>
      </c>
      <c r="F1286" s="27">
        <v>6.14</v>
      </c>
      <c r="G1286" s="27">
        <v>1.395</v>
      </c>
      <c r="H1286" s="27">
        <v>3</v>
      </c>
      <c r="I1286" s="607">
        <v>0.65</v>
      </c>
      <c r="J1286">
        <v>20.133100000000002</v>
      </c>
      <c r="K1286" s="1285">
        <v>1.395</v>
      </c>
      <c r="L1286" s="1306">
        <v>55.197348779455375</v>
      </c>
      <c r="M1286" s="784">
        <v>64.174999999999997</v>
      </c>
      <c r="N1286" s="1306">
        <v>71.395809668543933</v>
      </c>
      <c r="O1286" s="784">
        <v>22.456150000000001</v>
      </c>
      <c r="P1286" s="1306">
        <v>49.040761999093561</v>
      </c>
      <c r="Q1286" s="2389">
        <f t="shared" si="132"/>
        <v>58.544640149030954</v>
      </c>
      <c r="R1286" s="1309"/>
      <c r="T1286" s="2402" t="s">
        <v>803</v>
      </c>
    </row>
    <row r="1287" spans="1:22">
      <c r="A1287" s="884" t="s">
        <v>103</v>
      </c>
      <c r="B1287" t="s">
        <v>368</v>
      </c>
      <c r="C1287" s="27" t="s">
        <v>400</v>
      </c>
      <c r="D1287" s="27">
        <v>1</v>
      </c>
      <c r="E1287" s="47">
        <v>43333</v>
      </c>
      <c r="F1287" s="27">
        <v>6.14</v>
      </c>
      <c r="G1287" s="27">
        <v>1.395</v>
      </c>
      <c r="H1287" s="27"/>
      <c r="I1287" s="607"/>
      <c r="J1287" t="s">
        <v>803</v>
      </c>
      <c r="K1287" s="1285"/>
      <c r="L1287" s="1306" t="s">
        <v>803</v>
      </c>
      <c r="M1287" s="784"/>
      <c r="N1287" s="1306" t="s">
        <v>803</v>
      </c>
      <c r="O1287" s="784"/>
      <c r="P1287" s="1306" t="s">
        <v>803</v>
      </c>
      <c r="Q1287" s="2389"/>
      <c r="R1287" s="1309"/>
      <c r="T1287" s="2402" t="s">
        <v>803</v>
      </c>
    </row>
    <row r="1288" spans="1:22">
      <c r="A1288" s="884" t="s">
        <v>103</v>
      </c>
      <c r="B1288" t="s">
        <v>368</v>
      </c>
      <c r="C1288" s="27" t="s">
        <v>400</v>
      </c>
      <c r="D1288" s="27">
        <v>2</v>
      </c>
      <c r="E1288" s="47">
        <v>43333</v>
      </c>
      <c r="F1288" s="27">
        <v>6.14</v>
      </c>
      <c r="G1288" s="27">
        <v>1.395</v>
      </c>
      <c r="H1288" s="27"/>
      <c r="I1288" s="607"/>
      <c r="J1288" t="s">
        <v>803</v>
      </c>
      <c r="K1288" s="1285"/>
      <c r="L1288" s="1306" t="s">
        <v>803</v>
      </c>
      <c r="M1288" s="784"/>
      <c r="N1288" s="1306" t="s">
        <v>803</v>
      </c>
      <c r="O1288" s="784"/>
      <c r="P1288" s="1306" t="s">
        <v>803</v>
      </c>
      <c r="Q1288" s="2389"/>
      <c r="R1288" s="1309"/>
      <c r="T1288" s="2402" t="s">
        <v>803</v>
      </c>
    </row>
    <row r="1289" spans="1:22">
      <c r="A1289" s="884" t="s">
        <v>103</v>
      </c>
      <c r="B1289" t="s">
        <v>368</v>
      </c>
      <c r="C1289" s="27" t="s">
        <v>400</v>
      </c>
      <c r="D1289" s="27">
        <v>3</v>
      </c>
      <c r="E1289" s="47">
        <v>43333</v>
      </c>
      <c r="F1289" s="27">
        <v>6.14</v>
      </c>
      <c r="G1289" s="27">
        <v>1.395</v>
      </c>
      <c r="H1289" s="27"/>
      <c r="I1289" s="607"/>
      <c r="J1289" t="s">
        <v>803</v>
      </c>
      <c r="K1289" s="1285"/>
      <c r="L1289" s="1306" t="s">
        <v>803</v>
      </c>
      <c r="M1289" s="784"/>
      <c r="N1289" s="1306" t="s">
        <v>803</v>
      </c>
      <c r="O1289" s="784"/>
      <c r="P1289" s="1306" t="s">
        <v>803</v>
      </c>
      <c r="Q1289" s="2389"/>
      <c r="R1289" s="1309"/>
      <c r="T1289" s="2402" t="s">
        <v>803</v>
      </c>
    </row>
    <row r="1290" spans="1:22">
      <c r="A1290" s="884" t="s">
        <v>103</v>
      </c>
      <c r="B1290" t="s">
        <v>368</v>
      </c>
      <c r="C1290" s="27" t="s">
        <v>400</v>
      </c>
      <c r="D1290" s="27">
        <v>4</v>
      </c>
      <c r="E1290" s="47">
        <v>43333</v>
      </c>
      <c r="F1290" s="27">
        <v>6.14</v>
      </c>
      <c r="G1290" s="27">
        <v>1.395</v>
      </c>
      <c r="H1290" s="27"/>
      <c r="I1290" s="607"/>
      <c r="J1290" t="s">
        <v>803</v>
      </c>
      <c r="K1290" s="1285"/>
      <c r="L1290" s="1306" t="s">
        <v>803</v>
      </c>
      <c r="M1290" s="784"/>
      <c r="N1290" s="1306" t="s">
        <v>803</v>
      </c>
      <c r="O1290" s="784"/>
      <c r="P1290" s="1306" t="s">
        <v>803</v>
      </c>
      <c r="Q1290" s="2389"/>
      <c r="R1290" s="1309"/>
      <c r="T1290" s="2402" t="s">
        <v>803</v>
      </c>
    </row>
    <row r="1291" spans="1:22">
      <c r="A1291" s="884" t="s">
        <v>103</v>
      </c>
      <c r="B1291" t="s">
        <v>368</v>
      </c>
      <c r="C1291" s="27" t="s">
        <v>400</v>
      </c>
      <c r="D1291" s="27">
        <v>5</v>
      </c>
      <c r="E1291" s="47">
        <v>43333</v>
      </c>
      <c r="F1291" s="27">
        <v>6.14</v>
      </c>
      <c r="G1291" s="27">
        <v>1.395</v>
      </c>
      <c r="H1291" s="27"/>
      <c r="I1291" s="607"/>
      <c r="J1291" t="s">
        <v>803</v>
      </c>
      <c r="K1291" s="1285"/>
      <c r="L1291" s="1306" t="s">
        <v>803</v>
      </c>
      <c r="M1291" s="784"/>
      <c r="N1291" s="1306" t="s">
        <v>803</v>
      </c>
      <c r="O1291" s="784"/>
      <c r="P1291" s="1306" t="s">
        <v>803</v>
      </c>
      <c r="Q1291" s="2389"/>
      <c r="R1291" s="1309"/>
      <c r="T1291" s="2402" t="s">
        <v>803</v>
      </c>
    </row>
    <row r="1292" spans="1:22">
      <c r="A1292" s="884" t="s">
        <v>103</v>
      </c>
      <c r="B1292" t="s">
        <v>368</v>
      </c>
      <c r="C1292" s="27" t="s">
        <v>400</v>
      </c>
      <c r="D1292" s="27">
        <v>6</v>
      </c>
      <c r="E1292" s="47">
        <v>43333</v>
      </c>
      <c r="F1292" s="27">
        <v>6.14</v>
      </c>
      <c r="G1292" s="27">
        <v>1.395</v>
      </c>
      <c r="H1292" s="27">
        <v>125.35</v>
      </c>
      <c r="I1292" s="607">
        <v>0.8</v>
      </c>
      <c r="J1292">
        <v>24.779200000000003</v>
      </c>
      <c r="K1292" s="1285"/>
      <c r="L1292" s="1308" t="s">
        <v>803</v>
      </c>
      <c r="M1292" s="800"/>
      <c r="N1292" s="1308" t="s">
        <v>803</v>
      </c>
      <c r="O1292" s="800"/>
      <c r="P1292" s="1308" t="s">
        <v>803</v>
      </c>
      <c r="Q1292" s="2389"/>
      <c r="R1292" s="1310"/>
      <c r="T1292" s="2391" t="s">
        <v>803</v>
      </c>
    </row>
    <row r="1293" spans="1:22">
      <c r="A1293" s="884"/>
      <c r="C1293" s="27"/>
      <c r="D1293" s="27"/>
      <c r="E1293" s="27"/>
      <c r="F1293" s="47"/>
      <c r="G1293" s="173"/>
      <c r="H1293" s="173"/>
      <c r="I1293" s="27"/>
      <c r="J1293" s="27"/>
      <c r="K1293" s="528"/>
      <c r="L1293" s="1106"/>
      <c r="M1293" s="607"/>
      <c r="O1293" s="592"/>
      <c r="P1293" s="593"/>
      <c r="Q1293" s="2389"/>
      <c r="S1293" s="2392"/>
      <c r="T1293" s="2393"/>
      <c r="V1293" s="1169"/>
    </row>
    <row r="1294" spans="1:22" ht="31.2">
      <c r="A1294" s="976" t="s">
        <v>804</v>
      </c>
      <c r="B1294" s="591" t="s">
        <v>20</v>
      </c>
      <c r="C1294" s="591" t="s">
        <v>701</v>
      </c>
      <c r="D1294" s="946" t="s">
        <v>805</v>
      </c>
      <c r="E1294" s="947" t="s">
        <v>786</v>
      </c>
      <c r="F1294" s="946" t="s">
        <v>806</v>
      </c>
      <c r="G1294" s="946" t="s">
        <v>807</v>
      </c>
      <c r="H1294" s="591" t="s">
        <v>808</v>
      </c>
      <c r="I1294" s="371" t="s">
        <v>809</v>
      </c>
      <c r="J1294" s="1298" t="s">
        <v>878</v>
      </c>
      <c r="K1294" s="1267" t="s">
        <v>792</v>
      </c>
      <c r="L1294" s="1305" t="s">
        <v>474</v>
      </c>
      <c r="M1294" s="1252" t="s">
        <v>793</v>
      </c>
      <c r="N1294" s="1305" t="s">
        <v>483</v>
      </c>
      <c r="O1294" s="1252" t="s">
        <v>794</v>
      </c>
      <c r="P1294" s="1305" t="s">
        <v>480</v>
      </c>
      <c r="Q1294" s="2394"/>
      <c r="T1294" s="2393"/>
    </row>
    <row r="1295" spans="1:22">
      <c r="A1295" s="108">
        <v>102</v>
      </c>
      <c r="B1295" t="s">
        <v>709</v>
      </c>
      <c r="C1295" t="s">
        <v>969</v>
      </c>
      <c r="D1295" s="18">
        <v>0.5</v>
      </c>
      <c r="E1295" s="55">
        <v>43717</v>
      </c>
      <c r="F1295" s="165">
        <v>6.15</v>
      </c>
      <c r="G1295" s="166">
        <v>1.4350000000000001</v>
      </c>
      <c r="H1295" s="24">
        <v>10.57518405063291</v>
      </c>
      <c r="I1295" s="24">
        <v>0.76092861864787109</v>
      </c>
      <c r="J1295">
        <f t="shared" ref="J1295:J1319" si="133">IF(AND(I1295&gt;0),  I1295*30.974," ")</f>
        <v>23.569003033999159</v>
      </c>
      <c r="K1295" s="745">
        <f>AVERAGE(G1295:G1301)</f>
        <v>1.4350000000000001</v>
      </c>
      <c r="L1295" s="594">
        <f t="shared" ref="L1295:L1313" si="134">10*(6-(LN(K1295)/LN(2)))</f>
        <v>54.789492630990367</v>
      </c>
      <c r="M1295" s="166">
        <f>AVERAGE(H1295:H1301)</f>
        <v>59.803605443037959</v>
      </c>
      <c r="N1295" s="594">
        <f t="shared" ref="N1295:N1313" si="135">10*(6-((2.04-0.68*LN(M1295))/LN(2)))</f>
        <v>70.703712968495026</v>
      </c>
      <c r="O1295">
        <f>AVERAGE(J1295:J1301)</f>
        <v>58.922507584997902</v>
      </c>
      <c r="P1295" s="594">
        <f t="shared" ref="P1295:P1313" si="136">10*(6-(LN(48/O1295)/LN(2)))</f>
        <v>62.95784423105151</v>
      </c>
      <c r="Q1295" s="2389">
        <f t="shared" si="132"/>
        <v>62.817016610178968</v>
      </c>
      <c r="T1295" s="2393"/>
    </row>
    <row r="1296" spans="1:22">
      <c r="A1296" s="108"/>
      <c r="B1296" t="s">
        <v>709</v>
      </c>
      <c r="C1296" t="s">
        <v>969</v>
      </c>
      <c r="D1296" s="18">
        <v>1</v>
      </c>
      <c r="E1296" s="55">
        <v>43717</v>
      </c>
      <c r="F1296" s="165"/>
      <c r="G1296" s="166"/>
      <c r="H1296" s="27" t="s">
        <v>811</v>
      </c>
      <c r="I1296" s="27" t="s">
        <v>811</v>
      </c>
      <c r="K1296" s="483"/>
      <c r="Q1296" s="2389"/>
      <c r="T1296" s="2393"/>
    </row>
    <row r="1297" spans="1:43">
      <c r="A1297" s="108"/>
      <c r="B1297" t="s">
        <v>709</v>
      </c>
      <c r="C1297" t="s">
        <v>969</v>
      </c>
      <c r="D1297" s="18">
        <v>2</v>
      </c>
      <c r="E1297" s="55">
        <v>43717</v>
      </c>
      <c r="F1297" s="165"/>
      <c r="G1297" s="166"/>
      <c r="H1297" s="27" t="s">
        <v>811</v>
      </c>
      <c r="I1297" s="27" t="s">
        <v>811</v>
      </c>
      <c r="K1297" s="483"/>
      <c r="Q1297" s="2389"/>
      <c r="T1297" s="2393"/>
    </row>
    <row r="1298" spans="1:43">
      <c r="A1298" s="108"/>
      <c r="B1298" t="s">
        <v>709</v>
      </c>
      <c r="C1298" t="s">
        <v>969</v>
      </c>
      <c r="D1298" s="18">
        <v>3</v>
      </c>
      <c r="E1298" s="55">
        <v>43717</v>
      </c>
      <c r="F1298" s="165"/>
      <c r="G1298" s="166"/>
      <c r="H1298" s="27" t="s">
        <v>811</v>
      </c>
      <c r="I1298" s="27" t="s">
        <v>811</v>
      </c>
      <c r="K1298" s="483"/>
      <c r="Q1298" s="2389"/>
      <c r="T1298" s="2393"/>
    </row>
    <row r="1299" spans="1:43">
      <c r="A1299" s="108"/>
      <c r="B1299" t="s">
        <v>709</v>
      </c>
      <c r="C1299" t="s">
        <v>969</v>
      </c>
      <c r="D1299" s="18">
        <v>4</v>
      </c>
      <c r="E1299" s="55">
        <v>43717</v>
      </c>
      <c r="F1299" s="165"/>
      <c r="G1299" s="166"/>
      <c r="H1299" s="27" t="s">
        <v>811</v>
      </c>
      <c r="I1299" s="27" t="s">
        <v>811</v>
      </c>
      <c r="K1299" s="483"/>
      <c r="Q1299" s="2389"/>
      <c r="T1299" s="2393"/>
    </row>
    <row r="1300" spans="1:43">
      <c r="A1300" s="108"/>
      <c r="B1300" t="s">
        <v>709</v>
      </c>
      <c r="C1300" t="s">
        <v>969</v>
      </c>
      <c r="D1300" s="18">
        <v>5</v>
      </c>
      <c r="E1300" s="55">
        <v>43717</v>
      </c>
      <c r="F1300" s="165"/>
      <c r="G1300" s="166"/>
      <c r="H1300" s="24">
        <v>109.03202683544301</v>
      </c>
      <c r="I1300" s="24">
        <v>3.0437144745914848</v>
      </c>
      <c r="J1300">
        <f t="shared" si="133"/>
        <v>94.276012135996652</v>
      </c>
      <c r="K1300" s="483"/>
      <c r="Q1300" s="2389"/>
      <c r="T1300" s="2393"/>
    </row>
    <row r="1301" spans="1:43">
      <c r="A1301" s="108"/>
      <c r="B1301" t="s">
        <v>709</v>
      </c>
      <c r="C1301" t="s">
        <v>969</v>
      </c>
      <c r="D1301" s="18">
        <v>5.5</v>
      </c>
      <c r="E1301" s="55">
        <v>43717</v>
      </c>
      <c r="F1301" s="165"/>
      <c r="G1301" s="166"/>
      <c r="H1301" s="27" t="s">
        <v>811</v>
      </c>
      <c r="I1301" s="27" t="s">
        <v>811</v>
      </c>
      <c r="K1301" s="483"/>
      <c r="Q1301" s="2389"/>
      <c r="T1301" s="2393"/>
    </row>
    <row r="1302" spans="1:43">
      <c r="A1302" s="108"/>
      <c r="D1302" s="18"/>
      <c r="E1302" s="55"/>
      <c r="H1302" s="165"/>
      <c r="I1302" s="166"/>
      <c r="J1302" t="str">
        <f t="shared" si="133"/>
        <v xml:space="preserve"> </v>
      </c>
      <c r="K1302" s="483"/>
      <c r="Q1302" s="2389"/>
      <c r="R1302" s="1106"/>
      <c r="S1302" s="1106"/>
      <c r="T1302" s="2395"/>
      <c r="U1302" s="1011"/>
      <c r="V1302" s="1011"/>
    </row>
    <row r="1303" spans="1:43" ht="31.2">
      <c r="B1303" s="976" t="s">
        <v>20</v>
      </c>
      <c r="C1303" s="591" t="s">
        <v>701</v>
      </c>
      <c r="D1303" s="946" t="s">
        <v>805</v>
      </c>
      <c r="E1303" s="947" t="s">
        <v>786</v>
      </c>
      <c r="F1303" s="946" t="s">
        <v>806</v>
      </c>
      <c r="G1303" s="946" t="s">
        <v>807</v>
      </c>
      <c r="H1303" s="591" t="s">
        <v>808</v>
      </c>
      <c r="I1303" s="371" t="s">
        <v>809</v>
      </c>
      <c r="J1303" t="s">
        <v>810</v>
      </c>
      <c r="K1303" s="1267" t="s">
        <v>792</v>
      </c>
      <c r="L1303" s="1305" t="s">
        <v>474</v>
      </c>
      <c r="M1303" s="1252" t="s">
        <v>793</v>
      </c>
      <c r="N1303" s="1305" t="s">
        <v>483</v>
      </c>
      <c r="O1303" s="1252" t="s">
        <v>794</v>
      </c>
      <c r="P1303" s="1305" t="s">
        <v>480</v>
      </c>
      <c r="Q1303" s="2394"/>
      <c r="T1303" s="2393"/>
    </row>
    <row r="1304" spans="1:43">
      <c r="B1304" s="108" t="s">
        <v>966</v>
      </c>
      <c r="C1304" t="s">
        <v>970</v>
      </c>
      <c r="D1304">
        <v>0.5</v>
      </c>
      <c r="E1304" s="55">
        <v>44075</v>
      </c>
      <c r="F1304">
        <v>5.96</v>
      </c>
      <c r="G1304">
        <v>1.39</v>
      </c>
      <c r="H1304" s="54" t="s">
        <v>872</v>
      </c>
      <c r="I1304" s="54" t="s">
        <v>872</v>
      </c>
      <c r="K1304" s="483">
        <f>AVERAGE(G1304:G1310)</f>
        <v>1.39</v>
      </c>
      <c r="L1304" s="594">
        <f t="shared" si="134"/>
        <v>55.249151170512178</v>
      </c>
      <c r="M1304" t="e">
        <f>AVERAGE(H1304:H1310)</f>
        <v>#DIV/0!</v>
      </c>
      <c r="N1304" s="594" t="e">
        <f t="shared" si="135"/>
        <v>#DIV/0!</v>
      </c>
      <c r="O1304" t="e">
        <f>AVERAGE(J1304:J1310)</f>
        <v>#DIV/0!</v>
      </c>
      <c r="P1304" s="594" t="e">
        <f t="shared" si="136"/>
        <v>#DIV/0!</v>
      </c>
      <c r="Q1304" s="2389" t="e">
        <f t="shared" si="132"/>
        <v>#DIV/0!</v>
      </c>
      <c r="T1304" s="2393"/>
    </row>
    <row r="1305" spans="1:43">
      <c r="B1305" s="108" t="s">
        <v>966</v>
      </c>
      <c r="C1305" t="s">
        <v>970</v>
      </c>
      <c r="D1305">
        <v>1</v>
      </c>
      <c r="E1305" s="55">
        <v>44075</v>
      </c>
      <c r="H1305" s="27" t="s">
        <v>811</v>
      </c>
      <c r="I1305" s="27" t="s">
        <v>811</v>
      </c>
      <c r="K1305" s="483"/>
      <c r="Q1305" s="2389"/>
      <c r="T1305" s="2393"/>
    </row>
    <row r="1306" spans="1:43">
      <c r="B1306" s="108" t="s">
        <v>966</v>
      </c>
      <c r="C1306" t="s">
        <v>970</v>
      </c>
      <c r="D1306">
        <v>2</v>
      </c>
      <c r="E1306" s="55">
        <v>44075</v>
      </c>
      <c r="H1306" s="27" t="s">
        <v>811</v>
      </c>
      <c r="I1306" s="27" t="s">
        <v>811</v>
      </c>
      <c r="K1306" s="483"/>
      <c r="Q1306" s="2389"/>
      <c r="T1306" s="2393"/>
    </row>
    <row r="1307" spans="1:43">
      <c r="B1307" s="108" t="s">
        <v>966</v>
      </c>
      <c r="C1307" t="s">
        <v>970</v>
      </c>
      <c r="D1307">
        <v>3</v>
      </c>
      <c r="E1307" s="55">
        <v>44075</v>
      </c>
      <c r="H1307" s="27" t="s">
        <v>811</v>
      </c>
      <c r="I1307" s="27" t="s">
        <v>811</v>
      </c>
      <c r="K1307" s="483"/>
      <c r="Q1307" s="2389"/>
      <c r="T1307" s="2393"/>
    </row>
    <row r="1308" spans="1:43">
      <c r="B1308" s="108" t="s">
        <v>966</v>
      </c>
      <c r="C1308" t="s">
        <v>970</v>
      </c>
      <c r="D1308">
        <v>4</v>
      </c>
      <c r="E1308" s="55">
        <v>44075</v>
      </c>
      <c r="H1308" s="27" t="s">
        <v>811</v>
      </c>
      <c r="I1308" s="27" t="s">
        <v>811</v>
      </c>
      <c r="K1308" s="483"/>
      <c r="Q1308" s="2389"/>
      <c r="T1308" s="2393"/>
    </row>
    <row r="1309" spans="1:43">
      <c r="B1309" s="108" t="s">
        <v>966</v>
      </c>
      <c r="C1309" t="s">
        <v>970</v>
      </c>
      <c r="D1309">
        <v>5</v>
      </c>
      <c r="E1309" s="55">
        <v>44075</v>
      </c>
      <c r="H1309" s="54" t="s">
        <v>872</v>
      </c>
      <c r="I1309" s="54" t="s">
        <v>872</v>
      </c>
      <c r="K1309" s="483"/>
      <c r="Q1309" s="2389"/>
      <c r="T1309" s="2393"/>
    </row>
    <row r="1310" spans="1:43">
      <c r="B1310" s="108" t="s">
        <v>966</v>
      </c>
      <c r="C1310" t="s">
        <v>970</v>
      </c>
      <c r="D1310">
        <v>5.5</v>
      </c>
      <c r="E1310" s="55">
        <v>44075</v>
      </c>
      <c r="H1310" s="27" t="s">
        <v>811</v>
      </c>
      <c r="I1310" s="27" t="s">
        <v>811</v>
      </c>
      <c r="K1310" s="483"/>
      <c r="Q1310" s="2389"/>
      <c r="T1310" s="2393"/>
    </row>
    <row r="1311" spans="1:43">
      <c r="A1311" s="108"/>
      <c r="D1311" s="18"/>
      <c r="E1311" s="55"/>
      <c r="H1311" s="165"/>
      <c r="I1311" s="166"/>
      <c r="J1311" t="str">
        <f t="shared" si="133"/>
        <v xml:space="preserve"> </v>
      </c>
      <c r="K1311" s="483"/>
      <c r="Q1311" s="2389"/>
      <c r="R1311" s="1106"/>
      <c r="S1311" s="1106"/>
      <c r="T1311" s="2395"/>
      <c r="U1311" s="1011"/>
      <c r="V1311" s="1011"/>
    </row>
    <row r="1312" spans="1:43" ht="31.2">
      <c r="A1312" s="983" t="s">
        <v>804</v>
      </c>
      <c r="B1312" s="815" t="s">
        <v>20</v>
      </c>
      <c r="C1312" s="815" t="s">
        <v>701</v>
      </c>
      <c r="D1312" s="815" t="s">
        <v>805</v>
      </c>
      <c r="E1312" s="873" t="s">
        <v>786</v>
      </c>
      <c r="F1312" s="815" t="s">
        <v>806</v>
      </c>
      <c r="G1312" s="815" t="s">
        <v>807</v>
      </c>
      <c r="H1312" s="815" t="s">
        <v>808</v>
      </c>
      <c r="I1312" s="878" t="s">
        <v>809</v>
      </c>
      <c r="J1312" t="s">
        <v>810</v>
      </c>
      <c r="K1312" s="1267" t="s">
        <v>792</v>
      </c>
      <c r="L1312" s="1305" t="s">
        <v>474</v>
      </c>
      <c r="M1312" s="1252" t="s">
        <v>793</v>
      </c>
      <c r="N1312" s="1305" t="s">
        <v>483</v>
      </c>
      <c r="O1312" s="1252" t="s">
        <v>794</v>
      </c>
      <c r="P1312" s="1305" t="s">
        <v>480</v>
      </c>
      <c r="Q1312" s="2394"/>
      <c r="R1312" s="2397"/>
      <c r="S1312" s="2397"/>
      <c r="T1312" s="2398"/>
      <c r="U1312" s="1226"/>
      <c r="V1312" s="1226"/>
      <c r="W1312" s="2444"/>
      <c r="X1312" s="747"/>
      <c r="Y1312" s="747"/>
      <c r="Z1312" s="747"/>
      <c r="AA1312" s="747"/>
      <c r="AB1312" s="747"/>
      <c r="AC1312" s="747"/>
      <c r="AD1312" s="747"/>
      <c r="AE1312" s="747"/>
      <c r="AF1312" s="747"/>
      <c r="AG1312" s="747"/>
      <c r="AH1312" s="747"/>
      <c r="AI1312" s="747"/>
      <c r="AJ1312" s="747"/>
      <c r="AK1312" s="747"/>
      <c r="AL1312" s="747"/>
      <c r="AM1312" s="747"/>
      <c r="AN1312" s="747"/>
      <c r="AO1312" s="747"/>
      <c r="AP1312" s="747"/>
      <c r="AQ1312" s="747"/>
    </row>
    <row r="1313" spans="1:29">
      <c r="A1313" s="108">
        <v>30</v>
      </c>
      <c r="B1313" t="s">
        <v>709</v>
      </c>
      <c r="C1313" t="s">
        <v>969</v>
      </c>
      <c r="D1313" s="27">
        <v>0.5</v>
      </c>
      <c r="E1313" s="133">
        <v>44424</v>
      </c>
      <c r="F1313">
        <v>6.06</v>
      </c>
      <c r="G1313">
        <v>1.1499999999999999</v>
      </c>
      <c r="H1313" s="24">
        <v>7.9268571428571466</v>
      </c>
      <c r="I1313" s="24">
        <v>0.64003883225851177</v>
      </c>
      <c r="J1313">
        <f t="shared" si="133"/>
        <v>19.824562790375143</v>
      </c>
      <c r="K1313" s="483">
        <f>AVERAGE(G1313:G1319)</f>
        <v>1.1499999999999999</v>
      </c>
      <c r="L1313" s="594">
        <f t="shared" si="134"/>
        <v>57.983661388303496</v>
      </c>
      <c r="M1313" s="166">
        <f>AVERAGE(H1313:H1319)</f>
        <v>47.910857142857132</v>
      </c>
      <c r="N1313" s="594">
        <f t="shared" si="135"/>
        <v>68.528530054612858</v>
      </c>
      <c r="O1313">
        <f>AVERAGE(J1313:J1319)</f>
        <v>188.97283716463824</v>
      </c>
      <c r="P1313" s="594">
        <f t="shared" si="136"/>
        <v>79.7707256633513</v>
      </c>
      <c r="Q1313" s="2389">
        <f t="shared" ref="Q1313:Q1359" si="137">AVERAGE(L1313,N1313,P1313)</f>
        <v>68.760972368755887</v>
      </c>
      <c r="T1313" s="2393"/>
    </row>
    <row r="1314" spans="1:29">
      <c r="A1314" s="108">
        <v>30</v>
      </c>
      <c r="B1314" t="s">
        <v>709</v>
      </c>
      <c r="C1314" t="s">
        <v>969</v>
      </c>
      <c r="D1314" s="27">
        <v>1</v>
      </c>
      <c r="E1314" s="133">
        <v>44424</v>
      </c>
      <c r="H1314" s="24" t="s">
        <v>811</v>
      </c>
      <c r="I1314" s="24" t="s">
        <v>811</v>
      </c>
      <c r="K1314" s="483"/>
      <c r="Q1314" s="2389"/>
      <c r="T1314" s="2393"/>
    </row>
    <row r="1315" spans="1:29">
      <c r="A1315" s="108">
        <v>30</v>
      </c>
      <c r="B1315" t="s">
        <v>709</v>
      </c>
      <c r="C1315" t="s">
        <v>969</v>
      </c>
      <c r="D1315" s="27">
        <v>2</v>
      </c>
      <c r="E1315" s="133">
        <v>44424</v>
      </c>
      <c r="H1315" s="24" t="s">
        <v>811</v>
      </c>
      <c r="I1315" s="24" t="s">
        <v>811</v>
      </c>
      <c r="K1315" s="483"/>
      <c r="Q1315" s="2389"/>
      <c r="T1315" s="2393"/>
    </row>
    <row r="1316" spans="1:29">
      <c r="A1316" s="108">
        <v>30</v>
      </c>
      <c r="B1316" t="s">
        <v>709</v>
      </c>
      <c r="C1316" t="s">
        <v>969</v>
      </c>
      <c r="D1316" s="27">
        <v>3</v>
      </c>
      <c r="E1316" s="133">
        <v>44424</v>
      </c>
      <c r="H1316" s="24" t="s">
        <v>811</v>
      </c>
      <c r="I1316" s="24" t="s">
        <v>811</v>
      </c>
      <c r="K1316" s="483"/>
      <c r="Q1316" s="2389"/>
      <c r="T1316" s="2393"/>
    </row>
    <row r="1317" spans="1:29">
      <c r="A1317" s="108">
        <v>30</v>
      </c>
      <c r="B1317" t="s">
        <v>709</v>
      </c>
      <c r="C1317" t="s">
        <v>969</v>
      </c>
      <c r="D1317" s="27">
        <v>4</v>
      </c>
      <c r="E1317" s="133">
        <v>44424</v>
      </c>
      <c r="H1317" s="371" t="s">
        <v>811</v>
      </c>
      <c r="I1317" s="24" t="s">
        <v>811</v>
      </c>
      <c r="K1317" s="483"/>
      <c r="Q1317" s="2389"/>
      <c r="T1317" s="2393"/>
    </row>
    <row r="1318" spans="1:29">
      <c r="A1318" s="108">
        <v>30</v>
      </c>
      <c r="B1318" t="s">
        <v>709</v>
      </c>
      <c r="C1318" t="s">
        <v>969</v>
      </c>
      <c r="D1318" s="27">
        <v>5</v>
      </c>
      <c r="E1318" s="133">
        <v>44424</v>
      </c>
      <c r="H1318" s="371" t="s">
        <v>811</v>
      </c>
      <c r="I1318" s="24" t="s">
        <v>811</v>
      </c>
      <c r="K1318" s="483"/>
      <c r="Q1318" s="2389"/>
      <c r="T1318" s="2393"/>
    </row>
    <row r="1319" spans="1:29" ht="16.2" thickBot="1">
      <c r="A1319" s="1291">
        <v>30</v>
      </c>
      <c r="B1319" s="809" t="s">
        <v>709</v>
      </c>
      <c r="C1319" s="809" t="s">
        <v>969</v>
      </c>
      <c r="D1319" s="1292">
        <v>5.5</v>
      </c>
      <c r="E1319" s="1293">
        <v>44424</v>
      </c>
      <c r="F1319" s="809"/>
      <c r="G1319" s="809"/>
      <c r="H1319" s="1294">
        <v>87.89485714285712</v>
      </c>
      <c r="I1319" s="1294">
        <v>11.561991074414069</v>
      </c>
      <c r="J1319" s="809">
        <f t="shared" si="133"/>
        <v>358.12111153890135</v>
      </c>
      <c r="K1319" s="1323"/>
      <c r="L1319" s="1320"/>
      <c r="M1319" s="809"/>
      <c r="N1319" s="1320"/>
      <c r="O1319" s="809"/>
      <c r="P1319" s="1320"/>
      <c r="Q1319" s="2399"/>
      <c r="R1319" s="1320"/>
      <c r="S1319" s="1320"/>
      <c r="T1319" s="2400"/>
    </row>
    <row r="1320" spans="1:29">
      <c r="A1320" s="973" t="s">
        <v>971</v>
      </c>
      <c r="D1320" s="18"/>
      <c r="E1320" s="55"/>
      <c r="H1320" s="165"/>
      <c r="I1320" s="166"/>
      <c r="K1320" s="483"/>
      <c r="P1320" s="1106"/>
      <c r="Q1320" s="2403"/>
      <c r="R1320" s="1106"/>
      <c r="S1320" s="1106"/>
      <c r="T1320" s="2395"/>
      <c r="U1320" s="1011"/>
      <c r="V1320" s="1011"/>
    </row>
    <row r="1321" spans="1:29" s="1257" customFormat="1" ht="43.2">
      <c r="A1321" s="1260" t="s">
        <v>784</v>
      </c>
      <c r="B1321" s="1257" t="s">
        <v>20</v>
      </c>
      <c r="C1321" s="1257" t="s">
        <v>701</v>
      </c>
      <c r="D1321" s="1257" t="s">
        <v>785</v>
      </c>
      <c r="E1321" s="1257" t="s">
        <v>786</v>
      </c>
      <c r="F1321" s="1257" t="s">
        <v>787</v>
      </c>
      <c r="G1321" s="1257" t="s">
        <v>788</v>
      </c>
      <c r="H1321" s="1257" t="s">
        <v>789</v>
      </c>
      <c r="I1321" s="1257" t="s">
        <v>790</v>
      </c>
      <c r="J1321" s="1257" t="s">
        <v>791</v>
      </c>
      <c r="K1321" s="1267" t="s">
        <v>792</v>
      </c>
      <c r="L1321" s="1305" t="s">
        <v>474</v>
      </c>
      <c r="M1321" s="1252" t="s">
        <v>793</v>
      </c>
      <c r="N1321" s="1305" t="s">
        <v>483</v>
      </c>
      <c r="O1321" s="1252" t="s">
        <v>794</v>
      </c>
      <c r="P1321" s="1305" t="s">
        <v>480</v>
      </c>
      <c r="Q1321" s="2385" t="s">
        <v>795</v>
      </c>
      <c r="R1321" s="2386" t="s">
        <v>796</v>
      </c>
      <c r="S1321" s="2387" t="s">
        <v>797</v>
      </c>
      <c r="T1321" s="2388" t="s">
        <v>798</v>
      </c>
      <c r="U1321" s="2434"/>
      <c r="V1321" s="2434"/>
      <c r="W1321" s="2449"/>
      <c r="X1321" s="1258" t="s">
        <v>784</v>
      </c>
      <c r="Y1321" s="1258" t="s">
        <v>20</v>
      </c>
      <c r="Z1321" s="1258" t="s">
        <v>701</v>
      </c>
      <c r="AA1321" s="1258" t="s">
        <v>1005</v>
      </c>
      <c r="AB1321" s="1257" t="s">
        <v>1006</v>
      </c>
      <c r="AC1321" s="1259" t="s">
        <v>798</v>
      </c>
    </row>
    <row r="1322" spans="1:29">
      <c r="A1322" s="884" t="s">
        <v>46</v>
      </c>
      <c r="B1322" t="s">
        <v>709</v>
      </c>
      <c r="C1322" t="s">
        <v>971</v>
      </c>
      <c r="D1322" s="173">
        <v>0.5</v>
      </c>
      <c r="E1322" s="445">
        <v>43003</v>
      </c>
      <c r="F1322" s="173">
        <v>12.2</v>
      </c>
      <c r="G1322">
        <v>3.85</v>
      </c>
      <c r="H1322" s="166">
        <v>2.6544113924050632</v>
      </c>
      <c r="I1322" s="1263">
        <v>0.35175409240247146</v>
      </c>
      <c r="J1322">
        <v>10.895231258074151</v>
      </c>
      <c r="K1322" s="1285">
        <v>3.8500000000000005</v>
      </c>
      <c r="L1322" s="1306">
        <v>40.551415541924605</v>
      </c>
      <c r="M1322" s="882">
        <v>1.8183041139240506</v>
      </c>
      <c r="N1322" s="1306">
        <v>36.434657050797867</v>
      </c>
      <c r="O1322" s="882">
        <v>52.69038162883939</v>
      </c>
      <c r="P1322" s="1306">
        <v>61.3450522314767</v>
      </c>
      <c r="Q1322" s="2389">
        <f t="shared" si="137"/>
        <v>46.110374941399726</v>
      </c>
      <c r="R1322" s="1309">
        <f>AVERAGE(Q1322,Q1334,Q1345,Q1374)</f>
        <v>45.0717360383521</v>
      </c>
      <c r="S1322" s="594" t="s">
        <v>379</v>
      </c>
      <c r="T1322" s="2402" t="str">
        <f>IF(_xlfn.NUMBERVALUE(R1322), IF(R1322&lt;50, "Acceptable; Ongoing Protection is Required", "Unacceptable; Immediate Restoration is Required"), " ")</f>
        <v>Acceptable; Ongoing Protection is Required</v>
      </c>
    </row>
    <row r="1323" spans="1:29">
      <c r="A1323" s="884" t="s">
        <v>46</v>
      </c>
      <c r="B1323" t="s">
        <v>709</v>
      </c>
      <c r="C1323" t="s">
        <v>971</v>
      </c>
      <c r="D1323" s="173">
        <v>1</v>
      </c>
      <c r="E1323" s="445">
        <v>43003</v>
      </c>
      <c r="F1323" s="173">
        <v>12.2</v>
      </c>
      <c r="G1323">
        <v>3.85</v>
      </c>
      <c r="I1323" s="108"/>
      <c r="J1323" t="s">
        <v>803</v>
      </c>
      <c r="K1323" s="483"/>
      <c r="L1323" s="1309" t="s">
        <v>803</v>
      </c>
      <c r="M1323" s="788"/>
      <c r="N1323" s="1309" t="s">
        <v>803</v>
      </c>
      <c r="O1323" s="788"/>
      <c r="P1323" s="1309" t="s">
        <v>803</v>
      </c>
      <c r="Q1323" s="2389"/>
      <c r="R1323" s="1309"/>
      <c r="T1323" s="2402" t="s">
        <v>803</v>
      </c>
    </row>
    <row r="1324" spans="1:29">
      <c r="A1324" s="884" t="s">
        <v>46</v>
      </c>
      <c r="B1324" t="s">
        <v>709</v>
      </c>
      <c r="C1324" t="s">
        <v>971</v>
      </c>
      <c r="D1324" s="173">
        <v>2</v>
      </c>
      <c r="E1324" s="445">
        <v>43003</v>
      </c>
      <c r="F1324" s="173">
        <v>12.2</v>
      </c>
      <c r="G1324">
        <v>3.85</v>
      </c>
      <c r="I1324" s="108"/>
      <c r="J1324" t="s">
        <v>803</v>
      </c>
      <c r="K1324" s="483"/>
      <c r="L1324" s="1309" t="s">
        <v>803</v>
      </c>
      <c r="M1324" s="788"/>
      <c r="N1324" s="1309" t="s">
        <v>803</v>
      </c>
      <c r="O1324" s="788"/>
      <c r="P1324" s="1309" t="s">
        <v>803</v>
      </c>
      <c r="Q1324" s="2389"/>
      <c r="R1324" s="1309"/>
      <c r="T1324" s="2402" t="s">
        <v>803</v>
      </c>
    </row>
    <row r="1325" spans="1:29">
      <c r="A1325" s="884" t="s">
        <v>46</v>
      </c>
      <c r="B1325" t="s">
        <v>709</v>
      </c>
      <c r="C1325" t="s">
        <v>971</v>
      </c>
      <c r="D1325" s="173">
        <v>3</v>
      </c>
      <c r="E1325" s="445">
        <v>43003</v>
      </c>
      <c r="F1325" s="173">
        <v>12.2</v>
      </c>
      <c r="G1325">
        <v>3.85</v>
      </c>
      <c r="H1325" s="166">
        <v>4.5688050632911388</v>
      </c>
      <c r="I1325" s="1263">
        <v>0.35175409240247146</v>
      </c>
      <c r="J1325">
        <v>10.895231258074151</v>
      </c>
      <c r="K1325" s="483"/>
      <c r="L1325" s="1309" t="s">
        <v>803</v>
      </c>
      <c r="M1325" s="788"/>
      <c r="N1325" s="1309" t="s">
        <v>803</v>
      </c>
      <c r="O1325" s="788"/>
      <c r="P1325" s="1309" t="s">
        <v>803</v>
      </c>
      <c r="Q1325" s="2389"/>
      <c r="R1325" s="1309"/>
      <c r="T1325" s="2402" t="s">
        <v>803</v>
      </c>
    </row>
    <row r="1326" spans="1:29">
      <c r="A1326" s="884" t="s">
        <v>46</v>
      </c>
      <c r="B1326" t="s">
        <v>709</v>
      </c>
      <c r="C1326" t="s">
        <v>971</v>
      </c>
      <c r="D1326" s="173">
        <v>4</v>
      </c>
      <c r="E1326" s="445">
        <v>43003</v>
      </c>
      <c r="F1326" s="173">
        <v>12.2</v>
      </c>
      <c r="G1326">
        <v>3.85</v>
      </c>
      <c r="I1326" s="108"/>
      <c r="J1326" t="s">
        <v>803</v>
      </c>
      <c r="K1326" s="483"/>
      <c r="L1326" s="1309" t="s">
        <v>803</v>
      </c>
      <c r="M1326" s="788"/>
      <c r="N1326" s="1309" t="s">
        <v>803</v>
      </c>
      <c r="O1326" s="788"/>
      <c r="P1326" s="1309" t="s">
        <v>803</v>
      </c>
      <c r="Q1326" s="2389"/>
      <c r="R1326" s="1309"/>
      <c r="T1326" s="2402" t="s">
        <v>803</v>
      </c>
    </row>
    <row r="1327" spans="1:29">
      <c r="A1327" s="884" t="s">
        <v>46</v>
      </c>
      <c r="B1327" t="s">
        <v>709</v>
      </c>
      <c r="C1327" t="s">
        <v>971</v>
      </c>
      <c r="D1327" s="173">
        <v>5</v>
      </c>
      <c r="E1327" s="445">
        <v>43003</v>
      </c>
      <c r="F1327" s="173">
        <v>12.2</v>
      </c>
      <c r="G1327">
        <v>3.85</v>
      </c>
      <c r="I1327" s="108"/>
      <c r="J1327" t="s">
        <v>803</v>
      </c>
      <c r="K1327" s="483"/>
      <c r="L1327" s="1309" t="s">
        <v>803</v>
      </c>
      <c r="M1327" s="788"/>
      <c r="N1327" s="1309" t="s">
        <v>803</v>
      </c>
      <c r="O1327" s="788"/>
      <c r="P1327" s="1309" t="s">
        <v>803</v>
      </c>
      <c r="Q1327" s="2389"/>
      <c r="R1327" s="1309"/>
      <c r="T1327" s="2402" t="s">
        <v>803</v>
      </c>
    </row>
    <row r="1328" spans="1:29">
      <c r="A1328" s="884" t="s">
        <v>46</v>
      </c>
      <c r="B1328" t="s">
        <v>709</v>
      </c>
      <c r="C1328" t="s">
        <v>971</v>
      </c>
      <c r="D1328" s="173">
        <v>6</v>
      </c>
      <c r="E1328" s="445">
        <v>43003</v>
      </c>
      <c r="F1328" s="173">
        <v>12.2</v>
      </c>
      <c r="G1328">
        <v>3.85</v>
      </c>
      <c r="I1328" s="108"/>
      <c r="J1328" t="s">
        <v>803</v>
      </c>
      <c r="K1328" s="483"/>
      <c r="L1328" s="1309" t="s">
        <v>803</v>
      </c>
      <c r="M1328" s="788"/>
      <c r="N1328" s="1309" t="s">
        <v>803</v>
      </c>
      <c r="O1328" s="788"/>
      <c r="P1328" s="1309" t="s">
        <v>803</v>
      </c>
      <c r="Q1328" s="2389"/>
      <c r="R1328" s="1309"/>
      <c r="T1328" s="2402" t="s">
        <v>803</v>
      </c>
    </row>
    <row r="1329" spans="1:20">
      <c r="A1329" s="884" t="s">
        <v>46</v>
      </c>
      <c r="B1329" t="s">
        <v>709</v>
      </c>
      <c r="C1329" t="s">
        <v>971</v>
      </c>
      <c r="D1329" s="173">
        <v>7</v>
      </c>
      <c r="E1329" s="445">
        <v>43003</v>
      </c>
      <c r="F1329" s="173">
        <v>12.2</v>
      </c>
      <c r="G1329">
        <v>3.85</v>
      </c>
      <c r="I1329" s="108"/>
      <c r="J1329" t="s">
        <v>803</v>
      </c>
      <c r="K1329" s="483"/>
      <c r="L1329" s="1309" t="s">
        <v>803</v>
      </c>
      <c r="M1329" s="788"/>
      <c r="N1329" s="1309" t="s">
        <v>803</v>
      </c>
      <c r="O1329" s="788"/>
      <c r="P1329" s="1309" t="s">
        <v>803</v>
      </c>
      <c r="Q1329" s="2389"/>
      <c r="R1329" s="1309"/>
      <c r="T1329" s="2402" t="s">
        <v>803</v>
      </c>
    </row>
    <row r="1330" spans="1:20">
      <c r="A1330" s="884" t="s">
        <v>46</v>
      </c>
      <c r="B1330" t="s">
        <v>709</v>
      </c>
      <c r="C1330" t="s">
        <v>971</v>
      </c>
      <c r="D1330" s="173">
        <v>8</v>
      </c>
      <c r="E1330" s="445">
        <v>43003</v>
      </c>
      <c r="F1330" s="173">
        <v>12.2</v>
      </c>
      <c r="G1330">
        <v>3.85</v>
      </c>
      <c r="I1330" s="108"/>
      <c r="J1330" t="s">
        <v>803</v>
      </c>
      <c r="K1330" s="483"/>
      <c r="L1330" s="1309" t="s">
        <v>803</v>
      </c>
      <c r="M1330" s="788"/>
      <c r="N1330" s="1309" t="s">
        <v>803</v>
      </c>
      <c r="O1330" s="788"/>
      <c r="P1330" s="1309" t="s">
        <v>803</v>
      </c>
      <c r="Q1330" s="2389"/>
      <c r="R1330" s="1309"/>
      <c r="T1330" s="2402" t="s">
        <v>803</v>
      </c>
    </row>
    <row r="1331" spans="1:20">
      <c r="A1331" s="884" t="s">
        <v>46</v>
      </c>
      <c r="B1331" t="s">
        <v>709</v>
      </c>
      <c r="C1331" t="s">
        <v>971</v>
      </c>
      <c r="D1331" s="173">
        <v>9</v>
      </c>
      <c r="E1331" s="445">
        <v>43003</v>
      </c>
      <c r="F1331" s="173">
        <v>12.2</v>
      </c>
      <c r="G1331">
        <v>3.85</v>
      </c>
      <c r="H1331" s="933">
        <v>2.5000000000000001E-2</v>
      </c>
      <c r="I1331" s="1263">
        <v>1.9133180972852761</v>
      </c>
      <c r="J1331">
        <v>59.263114745314141</v>
      </c>
      <c r="K1331" s="483"/>
      <c r="L1331" s="1309" t="s">
        <v>803</v>
      </c>
      <c r="M1331" s="788"/>
      <c r="N1331" s="1309" t="s">
        <v>803</v>
      </c>
      <c r="O1331" s="788"/>
      <c r="P1331" s="1309" t="s">
        <v>803</v>
      </c>
      <c r="Q1331" s="2389"/>
      <c r="R1331" s="1309"/>
      <c r="T1331" s="2402" t="s">
        <v>803</v>
      </c>
    </row>
    <row r="1332" spans="1:20">
      <c r="A1332" s="884" t="s">
        <v>46</v>
      </c>
      <c r="B1332" t="s">
        <v>709</v>
      </c>
      <c r="C1332" t="s">
        <v>971</v>
      </c>
      <c r="D1332" s="173">
        <v>11</v>
      </c>
      <c r="E1332" s="445">
        <v>43003</v>
      </c>
      <c r="F1332" s="173">
        <v>12.2</v>
      </c>
      <c r="G1332">
        <v>3.85</v>
      </c>
      <c r="H1332" s="933">
        <v>2.5000000000000001E-2</v>
      </c>
      <c r="I1332" s="1263">
        <v>4.1876396091526802</v>
      </c>
      <c r="J1332">
        <v>129.70794925389512</v>
      </c>
      <c r="K1332" s="483"/>
      <c r="L1332" s="1309" t="s">
        <v>803</v>
      </c>
      <c r="M1332" s="788"/>
      <c r="N1332" s="1309" t="s">
        <v>803</v>
      </c>
      <c r="O1332" s="788"/>
      <c r="P1332" s="1309" t="s">
        <v>803</v>
      </c>
      <c r="Q1332" s="2389"/>
      <c r="R1332" s="1309"/>
      <c r="T1332" s="2402" t="s">
        <v>803</v>
      </c>
    </row>
    <row r="1333" spans="1:20">
      <c r="A1333" s="884"/>
      <c r="D1333" s="173"/>
      <c r="E1333" s="445"/>
      <c r="F1333" s="173"/>
      <c r="H1333" s="933"/>
      <c r="I1333" s="1263"/>
      <c r="K1333" s="483"/>
      <c r="L1333" s="1309"/>
      <c r="M1333" s="788"/>
      <c r="N1333" s="1309"/>
      <c r="O1333" s="788"/>
      <c r="P1333" s="1309"/>
      <c r="Q1333" s="2389"/>
      <c r="R1333" s="1309"/>
      <c r="T1333" s="2402"/>
    </row>
    <row r="1334" spans="1:20">
      <c r="A1334" s="884" t="s">
        <v>46</v>
      </c>
      <c r="B1334" t="s">
        <v>368</v>
      </c>
      <c r="C1334" s="27" t="s">
        <v>254</v>
      </c>
      <c r="D1334" s="27">
        <v>0.5</v>
      </c>
      <c r="E1334" s="47">
        <v>43354</v>
      </c>
      <c r="F1334" s="27">
        <v>11.9</v>
      </c>
      <c r="G1334" s="27">
        <v>4.6050000000000004</v>
      </c>
      <c r="H1334" s="27">
        <v>2.96</v>
      </c>
      <c r="I1334" s="607">
        <v>0.48</v>
      </c>
      <c r="J1334">
        <v>14.867519999999999</v>
      </c>
      <c r="K1334" s="1285">
        <v>4.6050000000000004</v>
      </c>
      <c r="L1334" s="1306">
        <v>37.967988436833892</v>
      </c>
      <c r="M1334" s="784">
        <v>2.0500000000000003</v>
      </c>
      <c r="N1334" s="1306">
        <v>37.611263752034048</v>
      </c>
      <c r="O1334" s="784">
        <v>43.260353333333335</v>
      </c>
      <c r="P1334" s="1306">
        <v>58.500110428726174</v>
      </c>
      <c r="Q1334" s="2389">
        <f t="shared" si="137"/>
        <v>44.693120872531374</v>
      </c>
      <c r="R1334" s="1309"/>
      <c r="T1334" s="2402" t="s">
        <v>803</v>
      </c>
    </row>
    <row r="1335" spans="1:20">
      <c r="A1335" s="884" t="s">
        <v>46</v>
      </c>
      <c r="B1335" t="s">
        <v>368</v>
      </c>
      <c r="C1335" s="27" t="s">
        <v>254</v>
      </c>
      <c r="D1335" s="27">
        <v>1</v>
      </c>
      <c r="E1335" s="47">
        <v>43354</v>
      </c>
      <c r="F1335" s="27">
        <v>11.9</v>
      </c>
      <c r="G1335" s="27">
        <v>4.6050000000000004</v>
      </c>
      <c r="H1335" s="27"/>
      <c r="I1335" s="607"/>
      <c r="J1335" t="s">
        <v>803</v>
      </c>
      <c r="K1335" s="1285"/>
      <c r="L1335" s="1306" t="s">
        <v>803</v>
      </c>
      <c r="M1335" s="784"/>
      <c r="N1335" s="1306" t="s">
        <v>803</v>
      </c>
      <c r="O1335" s="784"/>
      <c r="P1335" s="1306" t="s">
        <v>803</v>
      </c>
      <c r="Q1335" s="2389"/>
      <c r="R1335" s="1309"/>
      <c r="T1335" s="2402" t="s">
        <v>803</v>
      </c>
    </row>
    <row r="1336" spans="1:20">
      <c r="A1336" s="884" t="s">
        <v>46</v>
      </c>
      <c r="B1336" t="s">
        <v>368</v>
      </c>
      <c r="C1336" s="27" t="s">
        <v>254</v>
      </c>
      <c r="D1336" s="27">
        <v>2</v>
      </c>
      <c r="E1336" s="47">
        <v>43354</v>
      </c>
      <c r="F1336" s="27">
        <v>11.9</v>
      </c>
      <c r="G1336" s="27">
        <v>4.6050000000000004</v>
      </c>
      <c r="H1336" s="27"/>
      <c r="I1336" s="607"/>
      <c r="J1336" t="s">
        <v>803</v>
      </c>
      <c r="K1336" s="1285"/>
      <c r="L1336" s="1306" t="s">
        <v>803</v>
      </c>
      <c r="M1336" s="784"/>
      <c r="N1336" s="1306" t="s">
        <v>803</v>
      </c>
      <c r="O1336" s="784"/>
      <c r="P1336" s="1306" t="s">
        <v>803</v>
      </c>
      <c r="Q1336" s="2389"/>
      <c r="R1336" s="1309"/>
      <c r="T1336" s="2402" t="s">
        <v>803</v>
      </c>
    </row>
    <row r="1337" spans="1:20">
      <c r="A1337" s="884" t="s">
        <v>46</v>
      </c>
      <c r="B1337" t="s">
        <v>368</v>
      </c>
      <c r="C1337" s="27" t="s">
        <v>254</v>
      </c>
      <c r="D1337" s="27">
        <v>3</v>
      </c>
      <c r="E1337" s="47">
        <v>43354</v>
      </c>
      <c r="F1337" s="27">
        <v>11.9</v>
      </c>
      <c r="G1337" s="27">
        <v>4.6050000000000004</v>
      </c>
      <c r="H1337" s="27">
        <v>3.16</v>
      </c>
      <c r="I1337" s="607">
        <v>0.55000000000000004</v>
      </c>
      <c r="J1337">
        <v>17.035700000000002</v>
      </c>
      <c r="K1337" s="1285"/>
      <c r="L1337" s="1306" t="s">
        <v>803</v>
      </c>
      <c r="M1337" s="784"/>
      <c r="N1337" s="1306" t="s">
        <v>803</v>
      </c>
      <c r="O1337" s="784"/>
      <c r="P1337" s="1306" t="s">
        <v>803</v>
      </c>
      <c r="Q1337" s="2389"/>
      <c r="R1337" s="1309"/>
      <c r="T1337" s="2402" t="s">
        <v>803</v>
      </c>
    </row>
    <row r="1338" spans="1:20">
      <c r="A1338" s="884" t="s">
        <v>46</v>
      </c>
      <c r="B1338" t="s">
        <v>368</v>
      </c>
      <c r="C1338" s="27" t="s">
        <v>254</v>
      </c>
      <c r="D1338" s="27">
        <v>4</v>
      </c>
      <c r="E1338" s="47">
        <v>43354</v>
      </c>
      <c r="F1338" s="27">
        <v>11.9</v>
      </c>
      <c r="G1338" s="27">
        <v>4.6050000000000004</v>
      </c>
      <c r="H1338" s="27"/>
      <c r="I1338" s="607"/>
      <c r="J1338" t="s">
        <v>803</v>
      </c>
      <c r="K1338" s="1285"/>
      <c r="L1338" s="1306" t="s">
        <v>803</v>
      </c>
      <c r="M1338" s="784"/>
      <c r="N1338" s="1306" t="s">
        <v>803</v>
      </c>
      <c r="O1338" s="784"/>
      <c r="P1338" s="1306" t="s">
        <v>803</v>
      </c>
      <c r="Q1338" s="2389"/>
      <c r="R1338" s="1309"/>
      <c r="T1338" s="2402" t="s">
        <v>803</v>
      </c>
    </row>
    <row r="1339" spans="1:20">
      <c r="A1339" s="884" t="s">
        <v>46</v>
      </c>
      <c r="B1339" t="s">
        <v>368</v>
      </c>
      <c r="C1339" s="27" t="s">
        <v>254</v>
      </c>
      <c r="D1339" s="27">
        <v>5</v>
      </c>
      <c r="E1339" s="47">
        <v>43354</v>
      </c>
      <c r="F1339" s="27">
        <v>11.9</v>
      </c>
      <c r="G1339" s="27">
        <v>4.6050000000000004</v>
      </c>
      <c r="H1339" s="27"/>
      <c r="I1339" s="607"/>
      <c r="J1339" t="s">
        <v>803</v>
      </c>
      <c r="K1339" s="1285"/>
      <c r="L1339" s="1306" t="s">
        <v>803</v>
      </c>
      <c r="M1339" s="784"/>
      <c r="N1339" s="1306" t="s">
        <v>803</v>
      </c>
      <c r="O1339" s="784"/>
      <c r="P1339" s="1306" t="s">
        <v>803</v>
      </c>
      <c r="Q1339" s="2389"/>
      <c r="R1339" s="1309"/>
      <c r="T1339" s="2402" t="s">
        <v>803</v>
      </c>
    </row>
    <row r="1340" spans="1:20">
      <c r="A1340" s="884" t="s">
        <v>46</v>
      </c>
      <c r="B1340" t="s">
        <v>368</v>
      </c>
      <c r="C1340" s="27" t="s">
        <v>254</v>
      </c>
      <c r="D1340" s="27">
        <v>6</v>
      </c>
      <c r="E1340" s="47">
        <v>43354</v>
      </c>
      <c r="F1340" s="27">
        <v>11.9</v>
      </c>
      <c r="G1340" s="27">
        <v>4.6050000000000004</v>
      </c>
      <c r="H1340" s="27"/>
      <c r="I1340" s="607"/>
      <c r="J1340" t="s">
        <v>803</v>
      </c>
      <c r="K1340" s="1285"/>
      <c r="L1340" s="1306" t="s">
        <v>803</v>
      </c>
      <c r="M1340" s="784"/>
      <c r="N1340" s="1306" t="s">
        <v>803</v>
      </c>
      <c r="O1340" s="784"/>
      <c r="P1340" s="1306" t="s">
        <v>803</v>
      </c>
      <c r="Q1340" s="2389"/>
      <c r="R1340" s="1309"/>
      <c r="T1340" s="2402" t="s">
        <v>803</v>
      </c>
    </row>
    <row r="1341" spans="1:20">
      <c r="A1341" s="884" t="s">
        <v>46</v>
      </c>
      <c r="B1341" t="s">
        <v>368</v>
      </c>
      <c r="C1341" s="27" t="s">
        <v>254</v>
      </c>
      <c r="D1341" s="27">
        <v>7</v>
      </c>
      <c r="E1341" s="47">
        <v>43354</v>
      </c>
      <c r="F1341" s="27">
        <v>11.9</v>
      </c>
      <c r="G1341" s="27">
        <v>4.6050000000000004</v>
      </c>
      <c r="H1341" s="27"/>
      <c r="I1341" s="607"/>
      <c r="J1341" t="s">
        <v>803</v>
      </c>
      <c r="K1341" s="1285"/>
      <c r="L1341" s="1306" t="s">
        <v>803</v>
      </c>
      <c r="M1341" s="784"/>
      <c r="N1341" s="1306" t="s">
        <v>803</v>
      </c>
      <c r="O1341" s="784"/>
      <c r="P1341" s="1306" t="s">
        <v>803</v>
      </c>
      <c r="Q1341" s="2389"/>
      <c r="R1341" s="1309"/>
      <c r="T1341" s="2402" t="s">
        <v>803</v>
      </c>
    </row>
    <row r="1342" spans="1:20">
      <c r="A1342" s="884" t="s">
        <v>46</v>
      </c>
      <c r="B1342" t="s">
        <v>368</v>
      </c>
      <c r="C1342" s="27" t="s">
        <v>254</v>
      </c>
      <c r="D1342" s="27">
        <v>7.5</v>
      </c>
      <c r="E1342" s="47">
        <v>43354</v>
      </c>
      <c r="F1342" s="27">
        <v>11.9</v>
      </c>
      <c r="G1342" s="27">
        <v>4.6050000000000004</v>
      </c>
      <c r="H1342" s="27">
        <v>0.03</v>
      </c>
      <c r="I1342" s="607">
        <v>3.16</v>
      </c>
      <c r="J1342">
        <v>97.877840000000006</v>
      </c>
      <c r="K1342" s="1285"/>
      <c r="L1342" s="1308" t="s">
        <v>803</v>
      </c>
      <c r="M1342" s="800"/>
      <c r="N1342" s="1308" t="s">
        <v>803</v>
      </c>
      <c r="O1342" s="800"/>
      <c r="P1342" s="1308" t="s">
        <v>803</v>
      </c>
      <c r="Q1342" s="2389"/>
      <c r="R1342" s="1310"/>
      <c r="T1342" s="2391" t="s">
        <v>803</v>
      </c>
    </row>
    <row r="1343" spans="1:20">
      <c r="A1343" s="884"/>
      <c r="C1343" s="27"/>
      <c r="D1343" s="27"/>
      <c r="E1343" s="27"/>
      <c r="F1343" s="47"/>
      <c r="G1343" s="173"/>
      <c r="H1343" s="173"/>
      <c r="I1343" s="27"/>
      <c r="J1343" s="27"/>
      <c r="K1343" s="528"/>
      <c r="L1343" s="1106"/>
      <c r="M1343" s="607"/>
      <c r="O1343" s="592"/>
      <c r="P1343" s="593"/>
      <c r="Q1343" s="2389"/>
      <c r="S1343" s="2392"/>
      <c r="T1343" s="2393"/>
    </row>
    <row r="1344" spans="1:20" ht="31.2">
      <c r="A1344" s="976" t="s">
        <v>804</v>
      </c>
      <c r="B1344" s="591" t="s">
        <v>20</v>
      </c>
      <c r="C1344" s="591" t="s">
        <v>701</v>
      </c>
      <c r="D1344" s="946" t="s">
        <v>805</v>
      </c>
      <c r="E1344" s="947" t="s">
        <v>786</v>
      </c>
      <c r="F1344" s="946" t="s">
        <v>806</v>
      </c>
      <c r="G1344" s="946" t="s">
        <v>807</v>
      </c>
      <c r="H1344" s="591" t="s">
        <v>808</v>
      </c>
      <c r="I1344" s="371" t="s">
        <v>809</v>
      </c>
      <c r="J1344" s="1298" t="s">
        <v>878</v>
      </c>
      <c r="K1344" s="1267" t="s">
        <v>792</v>
      </c>
      <c r="L1344" s="1305" t="s">
        <v>474</v>
      </c>
      <c r="M1344" s="1252" t="s">
        <v>793</v>
      </c>
      <c r="N1344" s="1305" t="s">
        <v>483</v>
      </c>
      <c r="O1344" s="1252" t="s">
        <v>794</v>
      </c>
      <c r="P1344" s="1305" t="s">
        <v>480</v>
      </c>
      <c r="Q1344" s="2394"/>
      <c r="T1344" s="2393"/>
    </row>
    <row r="1345" spans="1:20">
      <c r="A1345" s="108">
        <v>101</v>
      </c>
      <c r="B1345" t="s">
        <v>709</v>
      </c>
      <c r="C1345" t="s">
        <v>971</v>
      </c>
      <c r="D1345" s="18">
        <v>0.5</v>
      </c>
      <c r="E1345" s="55">
        <v>43717</v>
      </c>
      <c r="F1345" s="165">
        <v>12.2</v>
      </c>
      <c r="G1345" s="166">
        <v>5.58</v>
      </c>
      <c r="H1345" s="24">
        <v>2.2892967088607601</v>
      </c>
      <c r="I1345" s="24">
        <v>0.36869293608841913</v>
      </c>
      <c r="J1345">
        <f t="shared" ref="J1345:J1385" si="138">IF(AND(I1345&gt;0),  I1345*30.974," ")</f>
        <v>11.419895002402694</v>
      </c>
      <c r="K1345" s="745">
        <f>AVERAGE(G1345:G1356)</f>
        <v>5.58</v>
      </c>
      <c r="L1345" s="594">
        <f t="shared" ref="L1345:L1374" si="139">10*(6-(LN(K1345)/LN(2)))</f>
        <v>35.197348779455368</v>
      </c>
      <c r="M1345" s="166">
        <f>AVERAGE(H1345:H1356)</f>
        <v>1.0233213080168782</v>
      </c>
      <c r="N1345" s="594">
        <f t="shared" ref="N1345:N1374" si="140">10*(6-((2.04-0.68*LN(M1345))/LN(2)))</f>
        <v>30.795183735976646</v>
      </c>
      <c r="O1345">
        <f>AVERAGE(J1345:J1356)</f>
        <v>95.490014366458865</v>
      </c>
      <c r="P1345" s="594">
        <f t="shared" ref="P1345:P1374" si="141">10*(6-(LN(48/O1345)/LN(2)))</f>
        <v>69.923154689144724</v>
      </c>
      <c r="Q1345" s="2389">
        <f t="shared" si="137"/>
        <v>45.30522906819224</v>
      </c>
      <c r="T1345" s="2393"/>
    </row>
    <row r="1346" spans="1:20">
      <c r="A1346" s="108"/>
      <c r="B1346" t="s">
        <v>709</v>
      </c>
      <c r="C1346" t="s">
        <v>971</v>
      </c>
      <c r="D1346" s="18">
        <v>1</v>
      </c>
      <c r="E1346" s="55">
        <v>43717</v>
      </c>
      <c r="F1346" s="165"/>
      <c r="G1346" s="166"/>
      <c r="H1346" s="27" t="s">
        <v>811</v>
      </c>
      <c r="I1346" s="27" t="s">
        <v>811</v>
      </c>
      <c r="K1346" s="483"/>
      <c r="Q1346" s="2389"/>
      <c r="T1346" s="2393"/>
    </row>
    <row r="1347" spans="1:20">
      <c r="A1347" s="108"/>
      <c r="B1347" t="s">
        <v>709</v>
      </c>
      <c r="C1347" t="s">
        <v>971</v>
      </c>
      <c r="D1347" s="18">
        <v>2</v>
      </c>
      <c r="E1347" s="55">
        <v>43717</v>
      </c>
      <c r="F1347" s="165"/>
      <c r="G1347" s="166"/>
      <c r="H1347" s="27" t="s">
        <v>811</v>
      </c>
      <c r="I1347" s="27" t="s">
        <v>811</v>
      </c>
      <c r="K1347" s="483"/>
      <c r="Q1347" s="2389"/>
      <c r="T1347" s="2393"/>
    </row>
    <row r="1348" spans="1:20">
      <c r="A1348" s="108"/>
      <c r="B1348" t="s">
        <v>709</v>
      </c>
      <c r="C1348" t="s">
        <v>971</v>
      </c>
      <c r="D1348" s="18">
        <v>3</v>
      </c>
      <c r="E1348" s="55">
        <v>43717</v>
      </c>
      <c r="F1348" s="165"/>
      <c r="G1348" s="166"/>
      <c r="H1348" s="24">
        <v>1.7539885232067518</v>
      </c>
      <c r="I1348" s="24">
        <v>0.40221047573282087</v>
      </c>
      <c r="J1348">
        <f t="shared" si="138"/>
        <v>12.458067275348395</v>
      </c>
      <c r="K1348" s="483"/>
      <c r="Q1348" s="2389"/>
      <c r="T1348" s="2393"/>
    </row>
    <row r="1349" spans="1:20">
      <c r="A1349" s="108"/>
      <c r="B1349" t="s">
        <v>709</v>
      </c>
      <c r="C1349" t="s">
        <v>971</v>
      </c>
      <c r="D1349" s="18">
        <v>4</v>
      </c>
      <c r="E1349" s="55">
        <v>43717</v>
      </c>
      <c r="F1349" s="165"/>
      <c r="G1349" s="166"/>
      <c r="H1349" s="27" t="s">
        <v>811</v>
      </c>
      <c r="I1349" s="27" t="s">
        <v>811</v>
      </c>
      <c r="K1349" s="483"/>
      <c r="Q1349" s="2389"/>
      <c r="T1349" s="2393"/>
    </row>
    <row r="1350" spans="1:20">
      <c r="A1350" s="108"/>
      <c r="B1350" t="s">
        <v>709</v>
      </c>
      <c r="C1350" t="s">
        <v>971</v>
      </c>
      <c r="D1350" s="18">
        <v>5</v>
      </c>
      <c r="E1350" s="55">
        <v>43717</v>
      </c>
      <c r="F1350" s="165"/>
      <c r="G1350" s="166"/>
      <c r="H1350" s="27" t="s">
        <v>811</v>
      </c>
      <c r="I1350" s="27" t="s">
        <v>811</v>
      </c>
      <c r="K1350" s="483"/>
      <c r="Q1350" s="2389"/>
      <c r="T1350" s="2393"/>
    </row>
    <row r="1351" spans="1:20">
      <c r="A1351" s="108"/>
      <c r="B1351" t="s">
        <v>709</v>
      </c>
      <c r="C1351" t="s">
        <v>971</v>
      </c>
      <c r="D1351" s="18">
        <v>6</v>
      </c>
      <c r="E1351" s="55">
        <v>43717</v>
      </c>
      <c r="F1351" s="165"/>
      <c r="G1351" s="166"/>
      <c r="H1351" s="27" t="s">
        <v>811</v>
      </c>
      <c r="I1351" s="27" t="s">
        <v>811</v>
      </c>
      <c r="K1351" s="483"/>
      <c r="Q1351" s="2389"/>
      <c r="T1351" s="2393"/>
    </row>
    <row r="1352" spans="1:20">
      <c r="A1352" s="108"/>
      <c r="B1352" t="s">
        <v>709</v>
      </c>
      <c r="C1352" t="s">
        <v>971</v>
      </c>
      <c r="D1352" s="18">
        <v>7</v>
      </c>
      <c r="E1352" s="55">
        <v>43717</v>
      </c>
      <c r="F1352" s="165"/>
      <c r="G1352" s="166"/>
      <c r="H1352" s="27" t="s">
        <v>811</v>
      </c>
      <c r="I1352" s="27" t="s">
        <v>811</v>
      </c>
      <c r="K1352" s="483"/>
      <c r="Q1352" s="2389"/>
      <c r="T1352" s="2393"/>
    </row>
    <row r="1353" spans="1:20">
      <c r="A1353" s="108"/>
      <c r="B1353" t="s">
        <v>709</v>
      </c>
      <c r="C1353" t="s">
        <v>971</v>
      </c>
      <c r="D1353" s="18">
        <v>7.75</v>
      </c>
      <c r="E1353" s="55">
        <v>43717</v>
      </c>
      <c r="F1353" s="165"/>
      <c r="G1353" s="166"/>
      <c r="H1353" s="27" t="s">
        <v>811</v>
      </c>
      <c r="I1353" s="27" t="s">
        <v>811</v>
      </c>
      <c r="K1353" s="483"/>
      <c r="Q1353" s="2389"/>
      <c r="T1353" s="2393"/>
    </row>
    <row r="1354" spans="1:20">
      <c r="A1354" s="108"/>
      <c r="B1354" t="s">
        <v>709</v>
      </c>
      <c r="C1354" t="s">
        <v>971</v>
      </c>
      <c r="D1354" s="18">
        <v>9</v>
      </c>
      <c r="E1354" s="55">
        <v>43717</v>
      </c>
      <c r="F1354" s="165"/>
      <c r="G1354" s="166"/>
      <c r="H1354" s="24">
        <v>2.5000000000000001E-2</v>
      </c>
      <c r="I1354" s="24">
        <v>3.3698267397262867</v>
      </c>
      <c r="J1354">
        <f t="shared" si="138"/>
        <v>104.377013436282</v>
      </c>
      <c r="K1354" s="483"/>
      <c r="Q1354" s="2389"/>
      <c r="T1354" s="2393"/>
    </row>
    <row r="1355" spans="1:20">
      <c r="A1355" s="108"/>
      <c r="B1355" t="s">
        <v>709</v>
      </c>
      <c r="C1355" t="s">
        <v>971</v>
      </c>
      <c r="D1355" s="18">
        <v>10</v>
      </c>
      <c r="E1355" s="55">
        <v>43717</v>
      </c>
      <c r="F1355" s="165"/>
      <c r="G1355" s="166"/>
      <c r="H1355" s="27" t="s">
        <v>811</v>
      </c>
      <c r="I1355" s="27" t="s">
        <v>811</v>
      </c>
      <c r="K1355" s="483"/>
      <c r="Q1355" s="2389"/>
      <c r="T1355" s="2393"/>
    </row>
    <row r="1356" spans="1:20">
      <c r="A1356" s="108"/>
      <c r="B1356" t="s">
        <v>709</v>
      </c>
      <c r="C1356" t="s">
        <v>971</v>
      </c>
      <c r="D1356" s="18">
        <v>11</v>
      </c>
      <c r="E1356" s="55">
        <v>43717</v>
      </c>
      <c r="F1356" s="165"/>
      <c r="G1356" s="166"/>
      <c r="H1356" s="24">
        <v>2.5000000000000001E-2</v>
      </c>
      <c r="I1356" s="24">
        <v>8.1909046862466059</v>
      </c>
      <c r="J1356">
        <f t="shared" si="138"/>
        <v>253.70508175180237</v>
      </c>
      <c r="K1356" s="483"/>
      <c r="Q1356" s="2389"/>
      <c r="T1356" s="2393"/>
    </row>
    <row r="1357" spans="1:20">
      <c r="A1357" s="108"/>
      <c r="C1357" s="27"/>
      <c r="D1357" s="27"/>
      <c r="E1357" s="27"/>
      <c r="F1357" s="47"/>
      <c r="G1357" s="173"/>
      <c r="H1357" s="173"/>
      <c r="I1357" s="27"/>
      <c r="J1357" t="str">
        <f t="shared" si="138"/>
        <v xml:space="preserve"> </v>
      </c>
      <c r="K1357" s="528"/>
      <c r="M1357" s="607"/>
      <c r="O1357" s="592"/>
      <c r="Q1357" s="2389"/>
      <c r="S1357" s="2392"/>
      <c r="T1357" s="2393"/>
    </row>
    <row r="1358" spans="1:20" ht="31.2">
      <c r="B1358" s="976" t="s">
        <v>20</v>
      </c>
      <c r="C1358" s="591" t="s">
        <v>701</v>
      </c>
      <c r="D1358" s="946" t="s">
        <v>805</v>
      </c>
      <c r="E1358" s="947" t="s">
        <v>786</v>
      </c>
      <c r="F1358" s="946" t="s">
        <v>806</v>
      </c>
      <c r="G1358" s="946" t="s">
        <v>807</v>
      </c>
      <c r="H1358" s="591" t="s">
        <v>808</v>
      </c>
      <c r="I1358" s="371" t="s">
        <v>809</v>
      </c>
      <c r="J1358" t="s">
        <v>810</v>
      </c>
      <c r="K1358" s="1267" t="s">
        <v>792</v>
      </c>
      <c r="L1358" s="1305" t="s">
        <v>474</v>
      </c>
      <c r="M1358" s="1252" t="s">
        <v>793</v>
      </c>
      <c r="N1358" s="1305" t="s">
        <v>483</v>
      </c>
      <c r="O1358" s="1252" t="s">
        <v>794</v>
      </c>
      <c r="P1358" s="1305" t="s">
        <v>480</v>
      </c>
      <c r="Q1358" s="2394"/>
      <c r="T1358" s="2393"/>
    </row>
    <row r="1359" spans="1:20">
      <c r="B1359" s="108" t="s">
        <v>966</v>
      </c>
      <c r="C1359" t="s">
        <v>972</v>
      </c>
      <c r="D1359">
        <v>0.5</v>
      </c>
      <c r="E1359" s="55">
        <v>44075</v>
      </c>
      <c r="F1359">
        <v>11.62</v>
      </c>
      <c r="G1359">
        <v>4.5</v>
      </c>
      <c r="H1359" s="54" t="s">
        <v>872</v>
      </c>
      <c r="I1359" s="54" t="s">
        <v>872</v>
      </c>
      <c r="K1359" s="483">
        <f>AVERAGE(G1359:G1371)</f>
        <v>4.5</v>
      </c>
      <c r="L1359" s="594">
        <f t="shared" si="139"/>
        <v>38.300749985576871</v>
      </c>
      <c r="M1359" t="e">
        <f>AVERAGE(H1359:H1371)</f>
        <v>#DIV/0!</v>
      </c>
      <c r="N1359" s="594" t="e">
        <f t="shared" si="140"/>
        <v>#DIV/0!</v>
      </c>
      <c r="O1359" t="e">
        <f>AVERAGE(J1359:J1371)</f>
        <v>#DIV/0!</v>
      </c>
      <c r="P1359" s="594" t="e">
        <f t="shared" si="141"/>
        <v>#DIV/0!</v>
      </c>
      <c r="Q1359" s="2389" t="e">
        <f t="shared" si="137"/>
        <v>#DIV/0!</v>
      </c>
      <c r="T1359" s="2393"/>
    </row>
    <row r="1360" spans="1:20">
      <c r="B1360" s="108" t="s">
        <v>966</v>
      </c>
      <c r="C1360" t="s">
        <v>972</v>
      </c>
      <c r="D1360">
        <v>1</v>
      </c>
      <c r="E1360" s="55">
        <v>44075</v>
      </c>
      <c r="H1360" s="27" t="s">
        <v>811</v>
      </c>
      <c r="I1360" s="27" t="s">
        <v>811</v>
      </c>
      <c r="K1360" s="483"/>
      <c r="Q1360" s="2389"/>
      <c r="T1360" s="2393"/>
    </row>
    <row r="1361" spans="1:23">
      <c r="B1361" s="108" t="s">
        <v>966</v>
      </c>
      <c r="C1361" t="s">
        <v>972</v>
      </c>
      <c r="D1361">
        <v>2</v>
      </c>
      <c r="E1361" s="55">
        <v>44075</v>
      </c>
      <c r="H1361" s="27" t="s">
        <v>811</v>
      </c>
      <c r="I1361" s="27" t="s">
        <v>811</v>
      </c>
      <c r="K1361" s="483"/>
      <c r="Q1361" s="2389"/>
      <c r="T1361" s="2393"/>
    </row>
    <row r="1362" spans="1:23">
      <c r="B1362" s="108" t="s">
        <v>966</v>
      </c>
      <c r="C1362" t="s">
        <v>972</v>
      </c>
      <c r="D1362">
        <v>3</v>
      </c>
      <c r="E1362" s="55">
        <v>44075</v>
      </c>
      <c r="H1362" s="54" t="s">
        <v>872</v>
      </c>
      <c r="I1362" s="54" t="s">
        <v>872</v>
      </c>
      <c r="K1362" s="483"/>
      <c r="Q1362" s="2389"/>
      <c r="T1362" s="2393"/>
    </row>
    <row r="1363" spans="1:23">
      <c r="B1363" s="108" t="s">
        <v>966</v>
      </c>
      <c r="C1363" t="s">
        <v>972</v>
      </c>
      <c r="D1363">
        <v>4</v>
      </c>
      <c r="E1363" s="55">
        <v>44075</v>
      </c>
      <c r="H1363" s="27" t="s">
        <v>811</v>
      </c>
      <c r="I1363" s="27" t="s">
        <v>811</v>
      </c>
      <c r="K1363" s="483"/>
      <c r="Q1363" s="2389"/>
      <c r="T1363" s="2393"/>
    </row>
    <row r="1364" spans="1:23">
      <c r="B1364" s="108" t="s">
        <v>966</v>
      </c>
      <c r="C1364" t="s">
        <v>972</v>
      </c>
      <c r="D1364">
        <v>5</v>
      </c>
      <c r="E1364" s="55">
        <v>44075</v>
      </c>
      <c r="H1364" s="27" t="s">
        <v>811</v>
      </c>
      <c r="I1364" s="27" t="s">
        <v>811</v>
      </c>
      <c r="K1364" s="483"/>
      <c r="Q1364" s="2389"/>
      <c r="T1364" s="2393"/>
    </row>
    <row r="1365" spans="1:23">
      <c r="B1365" s="108" t="s">
        <v>966</v>
      </c>
      <c r="C1365" t="s">
        <v>972</v>
      </c>
      <c r="D1365">
        <v>6</v>
      </c>
      <c r="E1365" s="55">
        <v>44075</v>
      </c>
      <c r="H1365" s="27" t="s">
        <v>811</v>
      </c>
      <c r="I1365" s="27" t="s">
        <v>811</v>
      </c>
      <c r="K1365" s="483"/>
      <c r="Q1365" s="2389"/>
      <c r="T1365" s="2393"/>
    </row>
    <row r="1366" spans="1:23">
      <c r="B1366" s="108" t="s">
        <v>966</v>
      </c>
      <c r="C1366" t="s">
        <v>972</v>
      </c>
      <c r="D1366">
        <v>7</v>
      </c>
      <c r="E1366" s="55">
        <v>44075</v>
      </c>
      <c r="H1366" s="27" t="s">
        <v>811</v>
      </c>
      <c r="I1366" s="27" t="s">
        <v>811</v>
      </c>
      <c r="K1366" s="483"/>
      <c r="Q1366" s="2389"/>
      <c r="T1366" s="2393"/>
    </row>
    <row r="1367" spans="1:23">
      <c r="B1367" s="108" t="s">
        <v>966</v>
      </c>
      <c r="C1367" t="s">
        <v>972</v>
      </c>
      <c r="D1367">
        <v>8</v>
      </c>
      <c r="E1367" s="55">
        <v>44075</v>
      </c>
      <c r="H1367" s="27" t="s">
        <v>811</v>
      </c>
      <c r="I1367" s="27" t="s">
        <v>811</v>
      </c>
      <c r="K1367" s="483"/>
      <c r="Q1367" s="2389"/>
      <c r="T1367" s="2393"/>
    </row>
    <row r="1368" spans="1:23">
      <c r="B1368" s="108" t="s">
        <v>966</v>
      </c>
      <c r="C1368" t="s">
        <v>972</v>
      </c>
      <c r="D1368">
        <v>9</v>
      </c>
      <c r="E1368" s="55">
        <v>44075</v>
      </c>
      <c r="H1368" s="27" t="s">
        <v>811</v>
      </c>
      <c r="I1368" s="27" t="s">
        <v>811</v>
      </c>
      <c r="K1368" s="483"/>
      <c r="Q1368" s="2389"/>
      <c r="T1368" s="2393"/>
    </row>
    <row r="1369" spans="1:23">
      <c r="B1369" s="108" t="s">
        <v>966</v>
      </c>
      <c r="C1369" t="s">
        <v>972</v>
      </c>
      <c r="D1369">
        <v>10</v>
      </c>
      <c r="E1369" s="55">
        <v>44075</v>
      </c>
      <c r="H1369" s="27" t="s">
        <v>811</v>
      </c>
      <c r="I1369" s="27" t="s">
        <v>811</v>
      </c>
      <c r="K1369" s="483"/>
      <c r="Q1369" s="2389"/>
      <c r="T1369" s="2393"/>
    </row>
    <row r="1370" spans="1:23">
      <c r="B1370" s="108" t="s">
        <v>966</v>
      </c>
      <c r="C1370" t="s">
        <v>972</v>
      </c>
      <c r="D1370">
        <v>11</v>
      </c>
      <c r="E1370" s="55">
        <v>44075</v>
      </c>
      <c r="H1370" s="54" t="s">
        <v>872</v>
      </c>
      <c r="I1370" s="54" t="s">
        <v>872</v>
      </c>
      <c r="K1370" s="483"/>
      <c r="Q1370" s="2389"/>
      <c r="T1370" s="2393"/>
    </row>
    <row r="1371" spans="1:23">
      <c r="B1371" s="108" t="s">
        <v>966</v>
      </c>
      <c r="C1371" t="s">
        <v>972</v>
      </c>
      <c r="D1371">
        <v>11.25</v>
      </c>
      <c r="E1371" s="55">
        <v>44075</v>
      </c>
      <c r="H1371" s="27" t="s">
        <v>811</v>
      </c>
      <c r="I1371" s="27" t="s">
        <v>811</v>
      </c>
      <c r="K1371" s="483"/>
      <c r="Q1371" s="2389"/>
      <c r="T1371" s="2393"/>
    </row>
    <row r="1372" spans="1:23">
      <c r="A1372" s="976"/>
      <c r="B1372" s="591"/>
      <c r="C1372" s="946"/>
      <c r="D1372" s="947"/>
      <c r="E1372" s="591"/>
      <c r="F1372" s="946"/>
      <c r="G1372" s="946"/>
      <c r="H1372" s="946"/>
      <c r="I1372" s="948"/>
      <c r="J1372" t="str">
        <f t="shared" si="138"/>
        <v xml:space="preserve"> </v>
      </c>
      <c r="K1372" s="1279"/>
      <c r="M1372" s="946"/>
      <c r="O1372" s="591"/>
      <c r="Q1372" s="2389"/>
      <c r="R1372" s="1106"/>
      <c r="S1372" s="1112"/>
      <c r="T1372" s="2396"/>
      <c r="U1372" s="2432"/>
    </row>
    <row r="1373" spans="1:23" s="747" customFormat="1" ht="31.2">
      <c r="A1373" s="983" t="s">
        <v>804</v>
      </c>
      <c r="B1373" s="815" t="s">
        <v>20</v>
      </c>
      <c r="C1373" s="815" t="s">
        <v>701</v>
      </c>
      <c r="D1373" s="815" t="s">
        <v>805</v>
      </c>
      <c r="E1373" s="873" t="s">
        <v>786</v>
      </c>
      <c r="F1373" s="815" t="s">
        <v>806</v>
      </c>
      <c r="G1373" s="815" t="s">
        <v>807</v>
      </c>
      <c r="H1373" s="815" t="s">
        <v>808</v>
      </c>
      <c r="I1373" s="878" t="s">
        <v>809</v>
      </c>
      <c r="J1373" t="s">
        <v>810</v>
      </c>
      <c r="K1373" s="1267" t="s">
        <v>792</v>
      </c>
      <c r="L1373" s="1305" t="s">
        <v>474</v>
      </c>
      <c r="M1373" s="1252" t="s">
        <v>793</v>
      </c>
      <c r="N1373" s="1305" t="s">
        <v>483</v>
      </c>
      <c r="O1373" s="1252" t="s">
        <v>794</v>
      </c>
      <c r="P1373" s="1305" t="s">
        <v>480</v>
      </c>
      <c r="Q1373" s="2394"/>
      <c r="R1373" s="2397"/>
      <c r="S1373" s="2397"/>
      <c r="T1373" s="2398"/>
      <c r="U1373" s="1226"/>
      <c r="V1373" s="1226"/>
      <c r="W1373" s="2444"/>
    </row>
    <row r="1374" spans="1:23">
      <c r="A1374" s="108"/>
      <c r="B1374" t="s">
        <v>709</v>
      </c>
      <c r="C1374" t="s">
        <v>973</v>
      </c>
      <c r="D1374" s="27">
        <v>0.5</v>
      </c>
      <c r="E1374" s="133">
        <v>44432</v>
      </c>
      <c r="F1374">
        <v>12.03</v>
      </c>
      <c r="G1374">
        <v>4.8499999999999996</v>
      </c>
      <c r="H1374" s="24">
        <v>1.6902857142857146</v>
      </c>
      <c r="I1374" s="71">
        <v>0.54403300741973504</v>
      </c>
      <c r="J1374">
        <f t="shared" si="138"/>
        <v>16.850878371818872</v>
      </c>
      <c r="K1374" s="24">
        <f>AVERAGE(G1374:G1385)</f>
        <v>4.8499999999999996</v>
      </c>
      <c r="L1374" s="594">
        <f t="shared" si="139"/>
        <v>37.220152527002348</v>
      </c>
      <c r="M1374" s="24">
        <f>AVERAGE(H1374:H1385)</f>
        <v>0.89892857142857152</v>
      </c>
      <c r="N1374" s="594">
        <f t="shared" si="140"/>
        <v>29.523714213299968</v>
      </c>
      <c r="O1374">
        <f>AVERAGE(J1374:J1385)</f>
        <v>71.706977745194138</v>
      </c>
      <c r="P1374" s="594">
        <f t="shared" si="141"/>
        <v>65.790791073552896</v>
      </c>
      <c r="Q1374" s="2389">
        <f t="shared" ref="Q1374:Q1432" si="142">AVERAGE(L1374,N1374,P1374)</f>
        <v>44.178219271285066</v>
      </c>
      <c r="T1374" s="2393"/>
    </row>
    <row r="1375" spans="1:23">
      <c r="A1375" s="108"/>
      <c r="B1375" t="s">
        <v>709</v>
      </c>
      <c r="C1375" t="s">
        <v>973</v>
      </c>
      <c r="D1375" s="27">
        <v>1</v>
      </c>
      <c r="E1375" s="133">
        <v>44432</v>
      </c>
      <c r="H1375" s="24" t="s">
        <v>811</v>
      </c>
      <c r="I1375" s="71" t="s">
        <v>811</v>
      </c>
      <c r="K1375" s="24"/>
      <c r="M1375" s="51"/>
      <c r="Q1375" s="2389"/>
      <c r="T1375" s="2393"/>
    </row>
    <row r="1376" spans="1:23">
      <c r="A1376" s="108"/>
      <c r="B1376" t="s">
        <v>709</v>
      </c>
      <c r="C1376" t="s">
        <v>973</v>
      </c>
      <c r="D1376" s="27">
        <v>2</v>
      </c>
      <c r="E1376" s="133">
        <v>44432</v>
      </c>
      <c r="H1376" s="24" t="s">
        <v>811</v>
      </c>
      <c r="I1376" s="71" t="s">
        <v>811</v>
      </c>
      <c r="K1376" s="24"/>
      <c r="M1376" s="51"/>
      <c r="Q1376" s="2389"/>
      <c r="T1376" s="2393"/>
    </row>
    <row r="1377" spans="1:60">
      <c r="A1377" s="108"/>
      <c r="B1377" t="s">
        <v>709</v>
      </c>
      <c r="C1377" t="s">
        <v>973</v>
      </c>
      <c r="D1377" s="27">
        <v>3</v>
      </c>
      <c r="E1377" s="133">
        <v>44432</v>
      </c>
      <c r="H1377" s="24">
        <v>1.8554285714285716</v>
      </c>
      <c r="I1377" s="71">
        <v>0.51203106580680935</v>
      </c>
      <c r="J1377">
        <f t="shared" si="138"/>
        <v>15.859650232300114</v>
      </c>
      <c r="K1377" s="24"/>
      <c r="M1377" s="51"/>
      <c r="Q1377" s="2389"/>
      <c r="T1377" s="2393"/>
    </row>
    <row r="1378" spans="1:60">
      <c r="A1378" s="108"/>
      <c r="B1378" t="s">
        <v>709</v>
      </c>
      <c r="C1378" t="s">
        <v>973</v>
      </c>
      <c r="D1378" s="27">
        <v>4</v>
      </c>
      <c r="E1378" s="133">
        <v>44432</v>
      </c>
      <c r="H1378" s="24" t="s">
        <v>811</v>
      </c>
      <c r="I1378" s="71" t="s">
        <v>811</v>
      </c>
      <c r="K1378" s="24"/>
      <c r="M1378" s="51"/>
      <c r="Q1378" s="2389"/>
      <c r="T1378" s="2393"/>
    </row>
    <row r="1379" spans="1:60">
      <c r="A1379" s="108"/>
      <c r="B1379" t="s">
        <v>709</v>
      </c>
      <c r="C1379" t="s">
        <v>973</v>
      </c>
      <c r="D1379" s="27">
        <v>5</v>
      </c>
      <c r="E1379" s="133">
        <v>44432</v>
      </c>
      <c r="H1379" s="24" t="s">
        <v>811</v>
      </c>
      <c r="I1379" s="71" t="s">
        <v>811</v>
      </c>
      <c r="K1379" s="24"/>
      <c r="M1379" s="51"/>
      <c r="Q1379" s="2389"/>
      <c r="T1379" s="2393"/>
    </row>
    <row r="1380" spans="1:60">
      <c r="A1380" s="108"/>
      <c r="B1380" t="s">
        <v>709</v>
      </c>
      <c r="C1380" t="s">
        <v>973</v>
      </c>
      <c r="D1380" s="27">
        <v>6</v>
      </c>
      <c r="E1380" s="133">
        <v>44432</v>
      </c>
      <c r="H1380" s="24" t="s">
        <v>811</v>
      </c>
      <c r="I1380" s="71" t="s">
        <v>811</v>
      </c>
      <c r="K1380" s="24"/>
      <c r="M1380" s="51"/>
      <c r="Q1380" s="2389"/>
      <c r="T1380" s="2393"/>
    </row>
    <row r="1381" spans="1:60">
      <c r="A1381" s="108"/>
      <c r="B1381" t="s">
        <v>709</v>
      </c>
      <c r="C1381" t="s">
        <v>973</v>
      </c>
      <c r="D1381" s="27">
        <v>7</v>
      </c>
      <c r="E1381" s="133">
        <v>44432</v>
      </c>
      <c r="H1381" s="24" t="s">
        <v>811</v>
      </c>
      <c r="I1381" s="71" t="s">
        <v>811</v>
      </c>
      <c r="K1381" s="24"/>
      <c r="M1381" s="51"/>
      <c r="Q1381" s="2389"/>
      <c r="T1381" s="2393"/>
    </row>
    <row r="1382" spans="1:60">
      <c r="A1382" s="108"/>
      <c r="B1382" t="s">
        <v>709</v>
      </c>
      <c r="C1382" t="s">
        <v>973</v>
      </c>
      <c r="D1382" s="27">
        <v>8</v>
      </c>
      <c r="E1382" s="133">
        <v>44432</v>
      </c>
      <c r="H1382" s="24" t="s">
        <v>811</v>
      </c>
      <c r="I1382" s="71" t="s">
        <v>811</v>
      </c>
      <c r="K1382" s="24"/>
      <c r="M1382" s="51"/>
      <c r="Q1382" s="2389"/>
      <c r="T1382" s="2393"/>
    </row>
    <row r="1383" spans="1:60">
      <c r="A1383" s="108"/>
      <c r="B1383" t="s">
        <v>709</v>
      </c>
      <c r="C1383" t="s">
        <v>973</v>
      </c>
      <c r="D1383" s="27">
        <v>9</v>
      </c>
      <c r="E1383" s="133">
        <v>44432</v>
      </c>
      <c r="H1383" s="24">
        <v>2.5000000000000001E-2</v>
      </c>
      <c r="I1383" s="71">
        <v>2.4803443329788588</v>
      </c>
      <c r="J1383">
        <f t="shared" si="138"/>
        <v>76.826185369687167</v>
      </c>
      <c r="M1383" s="51"/>
      <c r="Q1383" s="2389"/>
      <c r="T1383" s="2393"/>
    </row>
    <row r="1384" spans="1:60">
      <c r="A1384" s="108"/>
      <c r="B1384" t="s">
        <v>709</v>
      </c>
      <c r="C1384" t="s">
        <v>973</v>
      </c>
      <c r="D1384" s="27">
        <v>10</v>
      </c>
      <c r="E1384" s="133">
        <v>44432</v>
      </c>
      <c r="H1384" s="24" t="s">
        <v>811</v>
      </c>
      <c r="I1384" s="71" t="s">
        <v>811</v>
      </c>
      <c r="M1384" s="51"/>
      <c r="Q1384" s="2389"/>
      <c r="T1384" s="2393"/>
    </row>
    <row r="1385" spans="1:60" ht="16.2" thickBot="1">
      <c r="A1385" s="1291"/>
      <c r="B1385" s="809" t="s">
        <v>709</v>
      </c>
      <c r="C1385" s="809" t="s">
        <v>973</v>
      </c>
      <c r="D1385" s="1292">
        <v>11</v>
      </c>
      <c r="E1385" s="1293">
        <v>44432</v>
      </c>
      <c r="F1385" s="809"/>
      <c r="G1385" s="809"/>
      <c r="H1385" s="1294">
        <v>2.5000000000000001E-2</v>
      </c>
      <c r="I1385" s="1295">
        <v>5.7238715376435207</v>
      </c>
      <c r="J1385" s="809">
        <f t="shared" si="138"/>
        <v>177.29119700697041</v>
      </c>
      <c r="K1385" s="809"/>
      <c r="L1385" s="1320"/>
      <c r="M1385" s="1319"/>
      <c r="N1385" s="1320"/>
      <c r="O1385" s="809"/>
      <c r="P1385" s="1320"/>
      <c r="Q1385" s="2399"/>
      <c r="R1385" s="1320"/>
      <c r="S1385" s="1320"/>
      <c r="T1385" s="2400"/>
    </row>
    <row r="1386" spans="1:60" ht="31.2">
      <c r="A1386" s="984" t="s">
        <v>974</v>
      </c>
      <c r="B1386" s="815"/>
      <c r="C1386" s="815"/>
      <c r="D1386" s="815"/>
      <c r="E1386" s="873"/>
      <c r="F1386" s="815"/>
      <c r="G1386" s="815"/>
      <c r="H1386" s="815"/>
      <c r="I1386" s="815"/>
      <c r="J1386" s="875"/>
      <c r="K1386" s="1286"/>
      <c r="L1386" s="1313"/>
      <c r="M1386" s="815"/>
      <c r="N1386" s="1136"/>
      <c r="O1386" s="815"/>
      <c r="P1386" s="1136"/>
      <c r="Q1386" s="2403"/>
      <c r="R1386" s="1458"/>
      <c r="S1386" s="1458"/>
      <c r="T1386" s="2410"/>
      <c r="U1386" s="1340"/>
      <c r="V1386" s="1226"/>
      <c r="W1386" s="2444"/>
      <c r="X1386" s="747"/>
      <c r="Y1386" s="747"/>
      <c r="Z1386" s="747"/>
      <c r="AA1386" s="747"/>
      <c r="AB1386" s="747"/>
      <c r="AC1386" s="747"/>
      <c r="AD1386" s="747"/>
      <c r="AE1386" s="747"/>
      <c r="AF1386" s="747"/>
      <c r="AG1386" s="747"/>
      <c r="AH1386" s="747"/>
      <c r="AI1386" s="747"/>
      <c r="AJ1386" s="747"/>
      <c r="AK1386" s="747"/>
      <c r="AL1386" s="747"/>
      <c r="AM1386" s="747"/>
      <c r="AN1386" s="747"/>
      <c r="AO1386" s="747"/>
      <c r="AP1386" s="747"/>
      <c r="AQ1386" s="747"/>
      <c r="AR1386" s="747"/>
      <c r="AS1386" s="747"/>
      <c r="AT1386" s="747"/>
      <c r="AU1386" s="747"/>
      <c r="AV1386" s="747"/>
      <c r="AW1386" s="747"/>
      <c r="AX1386" s="747"/>
      <c r="AY1386" s="747"/>
      <c r="AZ1386" s="747"/>
      <c r="BA1386" s="747"/>
      <c r="BB1386" s="747"/>
      <c r="BC1386" s="747"/>
      <c r="BD1386" s="747"/>
      <c r="BE1386" s="747"/>
      <c r="BF1386" s="747"/>
      <c r="BG1386" s="747"/>
      <c r="BH1386" s="747"/>
    </row>
    <row r="1387" spans="1:60" s="1257" customFormat="1" ht="43.2">
      <c r="A1387" s="1260" t="s">
        <v>784</v>
      </c>
      <c r="B1387" s="1257" t="s">
        <v>20</v>
      </c>
      <c r="C1387" s="1257" t="s">
        <v>701</v>
      </c>
      <c r="D1387" s="1257" t="s">
        <v>785</v>
      </c>
      <c r="E1387" s="1257" t="s">
        <v>786</v>
      </c>
      <c r="F1387" s="1257" t="s">
        <v>787</v>
      </c>
      <c r="G1387" s="1257" t="s">
        <v>788</v>
      </c>
      <c r="H1387" s="1257" t="s">
        <v>789</v>
      </c>
      <c r="I1387" s="1257" t="s">
        <v>790</v>
      </c>
      <c r="J1387" s="1257" t="s">
        <v>791</v>
      </c>
      <c r="K1387" s="1267" t="s">
        <v>792</v>
      </c>
      <c r="L1387" s="1305" t="s">
        <v>474</v>
      </c>
      <c r="M1387" s="1252" t="s">
        <v>793</v>
      </c>
      <c r="N1387" s="1305" t="s">
        <v>483</v>
      </c>
      <c r="O1387" s="1252" t="s">
        <v>794</v>
      </c>
      <c r="P1387" s="1305" t="s">
        <v>480</v>
      </c>
      <c r="Q1387" s="2385" t="s">
        <v>795</v>
      </c>
      <c r="R1387" s="2386" t="s">
        <v>796</v>
      </c>
      <c r="S1387" s="2387" t="s">
        <v>797</v>
      </c>
      <c r="T1387" s="2388" t="s">
        <v>798</v>
      </c>
      <c r="U1387" s="2434"/>
      <c r="V1387" s="2434"/>
      <c r="W1387" s="2449"/>
      <c r="X1387" s="1258" t="s">
        <v>784</v>
      </c>
      <c r="Y1387" s="1258" t="s">
        <v>20</v>
      </c>
      <c r="Z1387" s="1258" t="s">
        <v>701</v>
      </c>
      <c r="AA1387" s="1258" t="s">
        <v>1005</v>
      </c>
      <c r="AB1387" s="1257" t="s">
        <v>1006</v>
      </c>
      <c r="AC1387" s="1259" t="s">
        <v>798</v>
      </c>
    </row>
    <row r="1388" spans="1:60">
      <c r="A1388" s="884" t="s">
        <v>74</v>
      </c>
      <c r="B1388" t="s">
        <v>709</v>
      </c>
      <c r="C1388" t="s">
        <v>974</v>
      </c>
      <c r="D1388" s="173">
        <v>0.5</v>
      </c>
      <c r="E1388" s="445">
        <v>42996</v>
      </c>
      <c r="F1388" s="173">
        <v>4.18</v>
      </c>
      <c r="G1388">
        <v>1.55</v>
      </c>
      <c r="H1388" s="166">
        <v>19.723081012658231</v>
      </c>
      <c r="I1388" s="1263">
        <v>0.59798195708420154</v>
      </c>
      <c r="J1388">
        <v>18.52189313872606</v>
      </c>
      <c r="K1388" s="1285">
        <v>1.55</v>
      </c>
      <c r="L1388" s="1306">
        <v>53.677317845004865</v>
      </c>
      <c r="M1388" s="882">
        <v>41.227835126582285</v>
      </c>
      <c r="N1388" s="1306">
        <v>67.054739420776258</v>
      </c>
      <c r="O1388" s="882">
        <v>33.860730048550039</v>
      </c>
      <c r="P1388" s="1306">
        <v>54.965786727177942</v>
      </c>
      <c r="Q1388" s="2389">
        <f t="shared" si="142"/>
        <v>58.565947997653019</v>
      </c>
      <c r="R1388" s="1309">
        <f>AVERAGE(Q1388:Q1422)</f>
        <v>59.619111158020928</v>
      </c>
      <c r="S1388" s="594" t="s">
        <v>374</v>
      </c>
      <c r="T1388" s="2393" t="str">
        <f>IF(_xlfn.NUMBERVALUE(R1388), IF(R1388&lt;50, "Acceptable; Ongoing Protection is Required", "Unacceptable; Immediate Restoration is Required"), " ")</f>
        <v>Unacceptable; Immediate Restoration is Required</v>
      </c>
    </row>
    <row r="1389" spans="1:60">
      <c r="A1389" s="884" t="s">
        <v>74</v>
      </c>
      <c r="B1389" t="s">
        <v>709</v>
      </c>
      <c r="C1389" t="s">
        <v>974</v>
      </c>
      <c r="D1389" s="173">
        <v>1</v>
      </c>
      <c r="E1389" s="445">
        <v>42996</v>
      </c>
      <c r="F1389" s="173">
        <v>4.18</v>
      </c>
      <c r="G1389">
        <v>1.55</v>
      </c>
      <c r="I1389" s="108"/>
      <c r="J1389" t="s">
        <v>803</v>
      </c>
      <c r="K1389" s="483"/>
      <c r="L1389" s="1309" t="s">
        <v>803</v>
      </c>
      <c r="M1389" s="788"/>
      <c r="N1389" s="1309" t="s">
        <v>803</v>
      </c>
      <c r="O1389" s="788"/>
      <c r="P1389" s="1309" t="s">
        <v>803</v>
      </c>
      <c r="Q1389" s="2389"/>
      <c r="R1389" s="1309"/>
      <c r="T1389" s="2402" t="s">
        <v>803</v>
      </c>
    </row>
    <row r="1390" spans="1:60">
      <c r="A1390" s="884" t="s">
        <v>74</v>
      </c>
      <c r="B1390" t="s">
        <v>709</v>
      </c>
      <c r="C1390" t="s">
        <v>974</v>
      </c>
      <c r="D1390" s="173">
        <v>2</v>
      </c>
      <c r="E1390" s="445">
        <v>42996</v>
      </c>
      <c r="F1390" s="173">
        <v>4.18</v>
      </c>
      <c r="G1390">
        <v>1.55</v>
      </c>
      <c r="I1390" s="108"/>
      <c r="J1390" t="s">
        <v>803</v>
      </c>
      <c r="K1390" s="483"/>
      <c r="L1390" s="1309" t="s">
        <v>803</v>
      </c>
      <c r="M1390" s="788"/>
      <c r="N1390" s="1309" t="s">
        <v>803</v>
      </c>
      <c r="O1390" s="788"/>
      <c r="P1390" s="1309" t="s">
        <v>803</v>
      </c>
      <c r="Q1390" s="2389"/>
      <c r="R1390" s="1309"/>
      <c r="T1390" s="2402" t="s">
        <v>803</v>
      </c>
    </row>
    <row r="1391" spans="1:60">
      <c r="A1391" s="884" t="s">
        <v>74</v>
      </c>
      <c r="B1391" t="s">
        <v>709</v>
      </c>
      <c r="C1391" t="s">
        <v>974</v>
      </c>
      <c r="D1391" s="173">
        <v>3</v>
      </c>
      <c r="E1391" s="445">
        <v>42996</v>
      </c>
      <c r="F1391" s="173">
        <v>4.18</v>
      </c>
      <c r="G1391">
        <v>1.55</v>
      </c>
      <c r="H1391" s="166">
        <v>62.732589240506343</v>
      </c>
      <c r="I1391" s="1263">
        <v>1.5884150241613615</v>
      </c>
      <c r="J1391">
        <v>49.199566958374014</v>
      </c>
      <c r="K1391" s="483"/>
      <c r="L1391" s="1309" t="s">
        <v>803</v>
      </c>
      <c r="M1391" s="788"/>
      <c r="N1391" s="1309" t="s">
        <v>803</v>
      </c>
      <c r="O1391" s="788"/>
      <c r="P1391" s="1309" t="s">
        <v>803</v>
      </c>
      <c r="Q1391" s="2389"/>
      <c r="R1391" s="1309"/>
      <c r="T1391" s="2402" t="s">
        <v>803</v>
      </c>
    </row>
    <row r="1392" spans="1:60">
      <c r="A1392" s="884" t="s">
        <v>74</v>
      </c>
      <c r="B1392" t="s">
        <v>709</v>
      </c>
      <c r="C1392" t="s">
        <v>974</v>
      </c>
      <c r="D1392" s="173">
        <v>4</v>
      </c>
      <c r="E1392" s="445">
        <v>42996</v>
      </c>
      <c r="F1392" s="173">
        <v>4.18</v>
      </c>
      <c r="G1392">
        <v>1.55</v>
      </c>
      <c r="I1392" s="108"/>
      <c r="J1392" t="s">
        <v>803</v>
      </c>
      <c r="K1392" s="483"/>
      <c r="L1392" s="1309" t="s">
        <v>803</v>
      </c>
      <c r="M1392" s="788"/>
      <c r="N1392" s="1309" t="s">
        <v>803</v>
      </c>
      <c r="O1392" s="788"/>
      <c r="P1392" s="1309" t="s">
        <v>803</v>
      </c>
      <c r="Q1392" s="2389"/>
      <c r="R1392" s="1309"/>
      <c r="T1392" s="2402" t="s">
        <v>803</v>
      </c>
    </row>
    <row r="1393" spans="1:20">
      <c r="A1393" s="884"/>
      <c r="D1393" s="173"/>
      <c r="E1393" s="445"/>
      <c r="F1393" s="173"/>
      <c r="I1393" s="108"/>
      <c r="K1393" s="483"/>
      <c r="L1393" s="1309"/>
      <c r="M1393" s="788"/>
      <c r="N1393" s="1309"/>
      <c r="O1393" s="788"/>
      <c r="P1393" s="1309"/>
      <c r="Q1393" s="2389"/>
      <c r="R1393" s="1309"/>
      <c r="T1393" s="2402"/>
    </row>
    <row r="1394" spans="1:20">
      <c r="A1394" s="884" t="s">
        <v>74</v>
      </c>
      <c r="B1394" t="s">
        <v>368</v>
      </c>
      <c r="C1394" s="27" t="s">
        <v>75</v>
      </c>
      <c r="D1394" s="27">
        <v>0.5</v>
      </c>
      <c r="E1394" s="47">
        <v>43342</v>
      </c>
      <c r="F1394" s="27">
        <v>4.16</v>
      </c>
      <c r="G1394" s="27">
        <v>1.55</v>
      </c>
      <c r="H1394" s="27">
        <v>13.65</v>
      </c>
      <c r="I1394" s="607">
        <v>0.69</v>
      </c>
      <c r="J1394">
        <v>21.372059999999998</v>
      </c>
      <c r="K1394" s="1285">
        <v>1.55</v>
      </c>
      <c r="L1394" s="1306">
        <v>53.677317845004865</v>
      </c>
      <c r="M1394" s="784">
        <v>40.765000000000001</v>
      </c>
      <c r="N1394" s="1306">
        <v>66.943983113215438</v>
      </c>
      <c r="O1394" s="784">
        <v>54.204499999999996</v>
      </c>
      <c r="P1394" s="1306">
        <v>61.753782217267513</v>
      </c>
      <c r="Q1394" s="2389">
        <f t="shared" si="142"/>
        <v>60.791694391829274</v>
      </c>
      <c r="R1394" s="1309"/>
      <c r="T1394" s="2402" t="s">
        <v>803</v>
      </c>
    </row>
    <row r="1395" spans="1:20">
      <c r="A1395" s="884" t="s">
        <v>74</v>
      </c>
      <c r="B1395" t="s">
        <v>368</v>
      </c>
      <c r="C1395" s="27" t="s">
        <v>75</v>
      </c>
      <c r="D1395" s="27">
        <v>1</v>
      </c>
      <c r="E1395" s="47">
        <v>43342</v>
      </c>
      <c r="F1395" s="27">
        <v>4.16</v>
      </c>
      <c r="G1395" s="27">
        <v>1.55</v>
      </c>
      <c r="H1395" s="27"/>
      <c r="I1395" s="607"/>
      <c r="J1395" t="s">
        <v>803</v>
      </c>
      <c r="K1395" s="1285"/>
      <c r="L1395" s="1306" t="s">
        <v>803</v>
      </c>
      <c r="M1395" s="784"/>
      <c r="N1395" s="1306" t="s">
        <v>803</v>
      </c>
      <c r="O1395" s="784"/>
      <c r="P1395" s="1306" t="s">
        <v>803</v>
      </c>
      <c r="Q1395" s="2389"/>
      <c r="R1395" s="1309"/>
      <c r="T1395" s="2402" t="s">
        <v>803</v>
      </c>
    </row>
    <row r="1396" spans="1:20">
      <c r="A1396" s="884" t="s">
        <v>74</v>
      </c>
      <c r="B1396" t="s">
        <v>368</v>
      </c>
      <c r="C1396" s="27" t="s">
        <v>75</v>
      </c>
      <c r="D1396" s="27">
        <v>2</v>
      </c>
      <c r="E1396" s="47">
        <v>43342</v>
      </c>
      <c r="F1396" s="27">
        <v>4.16</v>
      </c>
      <c r="G1396" s="27">
        <v>1.55</v>
      </c>
      <c r="H1396" s="27"/>
      <c r="I1396" s="607"/>
      <c r="J1396" t="s">
        <v>803</v>
      </c>
      <c r="K1396" s="1285"/>
      <c r="L1396" s="1306" t="s">
        <v>803</v>
      </c>
      <c r="M1396" s="784"/>
      <c r="N1396" s="1306" t="s">
        <v>803</v>
      </c>
      <c r="O1396" s="784"/>
      <c r="P1396" s="1306" t="s">
        <v>803</v>
      </c>
      <c r="Q1396" s="2389"/>
      <c r="R1396" s="1309"/>
      <c r="T1396" s="2402" t="s">
        <v>803</v>
      </c>
    </row>
    <row r="1397" spans="1:20">
      <c r="A1397" s="884" t="s">
        <v>74</v>
      </c>
      <c r="B1397" t="s">
        <v>368</v>
      </c>
      <c r="C1397" s="27" t="s">
        <v>75</v>
      </c>
      <c r="D1397" s="27">
        <v>3</v>
      </c>
      <c r="E1397" s="47">
        <v>43342</v>
      </c>
      <c r="F1397" s="27">
        <v>4.16</v>
      </c>
      <c r="G1397" s="27">
        <v>1.55</v>
      </c>
      <c r="H1397" s="27">
        <v>67.88</v>
      </c>
      <c r="I1397" s="607">
        <v>2.81</v>
      </c>
      <c r="J1397">
        <v>87.036940000000001</v>
      </c>
      <c r="K1397" s="1285"/>
      <c r="L1397" s="1306" t="s">
        <v>803</v>
      </c>
      <c r="M1397" s="784"/>
      <c r="N1397" s="1306" t="s">
        <v>803</v>
      </c>
      <c r="O1397" s="784"/>
      <c r="P1397" s="1306" t="s">
        <v>803</v>
      </c>
      <c r="Q1397" s="2389"/>
      <c r="R1397" s="1309"/>
      <c r="T1397" s="2402" t="s">
        <v>803</v>
      </c>
    </row>
    <row r="1398" spans="1:20">
      <c r="A1398" s="884" t="s">
        <v>74</v>
      </c>
      <c r="B1398" t="s">
        <v>368</v>
      </c>
      <c r="C1398" s="27" t="s">
        <v>75</v>
      </c>
      <c r="D1398" s="27">
        <v>3.75</v>
      </c>
      <c r="E1398" s="47">
        <v>43342</v>
      </c>
      <c r="F1398" s="27">
        <v>4.16</v>
      </c>
      <c r="G1398" s="27">
        <v>1.55</v>
      </c>
      <c r="H1398" s="27"/>
      <c r="I1398" s="607"/>
      <c r="J1398" t="s">
        <v>803</v>
      </c>
      <c r="K1398" s="1285"/>
      <c r="L1398" s="1308" t="s">
        <v>803</v>
      </c>
      <c r="M1398" s="800"/>
      <c r="N1398" s="1308" t="s">
        <v>803</v>
      </c>
      <c r="O1398" s="800"/>
      <c r="P1398" s="1308" t="s">
        <v>803</v>
      </c>
      <c r="Q1398" s="2389"/>
      <c r="R1398" s="1310"/>
      <c r="T1398" s="2391" t="s">
        <v>803</v>
      </c>
    </row>
    <row r="1399" spans="1:20">
      <c r="A1399" s="108"/>
      <c r="K1399" s="483"/>
      <c r="Q1399" s="2389"/>
      <c r="T1399" s="2393"/>
    </row>
    <row r="1400" spans="1:20" ht="31.2">
      <c r="A1400" s="976" t="s">
        <v>804</v>
      </c>
      <c r="B1400" s="591" t="s">
        <v>20</v>
      </c>
      <c r="C1400" s="591" t="s">
        <v>701</v>
      </c>
      <c r="D1400" s="946" t="s">
        <v>805</v>
      </c>
      <c r="E1400" s="947" t="s">
        <v>786</v>
      </c>
      <c r="F1400" s="946" t="s">
        <v>806</v>
      </c>
      <c r="G1400" s="946" t="s">
        <v>807</v>
      </c>
      <c r="H1400" s="591" t="s">
        <v>808</v>
      </c>
      <c r="I1400" s="371" t="s">
        <v>809</v>
      </c>
      <c r="J1400" s="1298" t="s">
        <v>878</v>
      </c>
      <c r="K1400" s="1267" t="s">
        <v>792</v>
      </c>
      <c r="L1400" s="1305" t="s">
        <v>474</v>
      </c>
      <c r="M1400" s="1252" t="s">
        <v>793</v>
      </c>
      <c r="N1400" s="1305" t="s">
        <v>483</v>
      </c>
      <c r="O1400" s="1252" t="s">
        <v>794</v>
      </c>
      <c r="P1400" s="1305" t="s">
        <v>480</v>
      </c>
      <c r="Q1400" s="2394"/>
      <c r="T1400" s="2393"/>
    </row>
    <row r="1401" spans="1:20">
      <c r="A1401" s="108">
        <v>66</v>
      </c>
      <c r="B1401" t="s">
        <v>709</v>
      </c>
      <c r="C1401" t="s">
        <v>975</v>
      </c>
      <c r="D1401" s="18">
        <v>0.5</v>
      </c>
      <c r="E1401" s="55">
        <v>43705</v>
      </c>
      <c r="F1401" s="165">
        <v>3.8</v>
      </c>
      <c r="G1401" s="166">
        <v>1.2</v>
      </c>
      <c r="H1401" s="24">
        <v>10.002859873417721</v>
      </c>
      <c r="I1401" s="24">
        <v>0.98222816931104417</v>
      </c>
      <c r="J1401">
        <f t="shared" ref="J1401:J1461" si="143">IF(AND(I1401&gt;0),  I1401*30.974," ")</f>
        <v>30.423535316240283</v>
      </c>
      <c r="K1401" s="745">
        <f>AVERAGE(G1401:G1408)</f>
        <v>1.2</v>
      </c>
      <c r="L1401" s="1316">
        <f t="shared" ref="L1401:L1460" si="144">10*(6-(LN(K1401)/LN(2)))</f>
        <v>57.369655941662067</v>
      </c>
      <c r="M1401" s="166">
        <f>AVERAGE(H1401:H1408)</f>
        <v>30.553853649789033</v>
      </c>
      <c r="N1401" s="594">
        <f t="shared" ref="N1401:N1460" si="145">10*(6-((2.04-0.68*LN(M1401))/LN(2)))</f>
        <v>64.115341815285532</v>
      </c>
      <c r="O1401">
        <f>AVERAGE(J1401:J1408)</f>
        <v>33.68319981440888</v>
      </c>
      <c r="P1401" s="594">
        <f t="shared" ref="P1401:P1460" si="146">10*(6-(LN(48/O1401)/LN(2)))</f>
        <v>54.889947912730605</v>
      </c>
      <c r="Q1401" s="2389">
        <f t="shared" si="142"/>
        <v>58.791648556559402</v>
      </c>
      <c r="T1401" s="2393"/>
    </row>
    <row r="1402" spans="1:20">
      <c r="A1402" s="108"/>
      <c r="B1402" t="s">
        <v>709</v>
      </c>
      <c r="C1402" t="s">
        <v>975</v>
      </c>
      <c r="D1402" s="18">
        <v>1</v>
      </c>
      <c r="E1402" s="55">
        <v>43705</v>
      </c>
      <c r="F1402" s="165"/>
      <c r="G1402" s="166"/>
      <c r="H1402" s="27" t="s">
        <v>811</v>
      </c>
      <c r="I1402" s="27" t="s">
        <v>811</v>
      </c>
      <c r="K1402" s="483"/>
      <c r="L1402" s="1316"/>
      <c r="Q1402" s="2389"/>
      <c r="T1402" s="2393"/>
    </row>
    <row r="1403" spans="1:20">
      <c r="A1403" s="108"/>
      <c r="B1403" t="s">
        <v>709</v>
      </c>
      <c r="C1403" t="s">
        <v>975</v>
      </c>
      <c r="D1403" s="18">
        <v>1.5</v>
      </c>
      <c r="E1403" s="55">
        <v>43705</v>
      </c>
      <c r="F1403" s="165"/>
      <c r="G1403" s="166"/>
      <c r="H1403" s="27" t="s">
        <v>811</v>
      </c>
      <c r="I1403" s="27" t="s">
        <v>811</v>
      </c>
      <c r="K1403" s="483"/>
      <c r="L1403" s="1316"/>
      <c r="Q1403" s="2389"/>
      <c r="T1403" s="2393"/>
    </row>
    <row r="1404" spans="1:20">
      <c r="A1404" s="108"/>
      <c r="B1404" t="s">
        <v>709</v>
      </c>
      <c r="C1404" t="s">
        <v>975</v>
      </c>
      <c r="D1404" s="18">
        <v>2</v>
      </c>
      <c r="E1404" s="55">
        <v>43705</v>
      </c>
      <c r="F1404" s="165"/>
      <c r="G1404" s="166"/>
      <c r="H1404" s="27" t="s">
        <v>811</v>
      </c>
      <c r="I1404" s="27" t="s">
        <v>811</v>
      </c>
      <c r="K1404" s="483"/>
      <c r="L1404" s="1316"/>
      <c r="Q1404" s="2389"/>
      <c r="T1404" s="2393"/>
    </row>
    <row r="1405" spans="1:20">
      <c r="A1405" s="108"/>
      <c r="B1405" t="s">
        <v>709</v>
      </c>
      <c r="C1405" t="s">
        <v>975</v>
      </c>
      <c r="D1405" s="18">
        <v>2.5</v>
      </c>
      <c r="E1405" s="55">
        <v>43705</v>
      </c>
      <c r="F1405" s="165"/>
      <c r="G1405" s="166"/>
      <c r="H1405" s="27" t="s">
        <v>811</v>
      </c>
      <c r="I1405" s="27" t="s">
        <v>811</v>
      </c>
      <c r="K1405" s="483"/>
      <c r="L1405" s="1316"/>
      <c r="Q1405" s="2389"/>
      <c r="T1405" s="2393"/>
    </row>
    <row r="1406" spans="1:20">
      <c r="A1406" s="108"/>
      <c r="B1406" t="s">
        <v>709</v>
      </c>
      <c r="C1406" t="s">
        <v>975</v>
      </c>
      <c r="D1406" s="18">
        <v>3</v>
      </c>
      <c r="E1406" s="55">
        <v>43705</v>
      </c>
      <c r="F1406" s="165"/>
      <c r="G1406" s="166"/>
      <c r="H1406" s="27" t="s">
        <v>811</v>
      </c>
      <c r="I1406" s="27" t="s">
        <v>811</v>
      </c>
      <c r="K1406" s="483"/>
      <c r="L1406" s="1316"/>
      <c r="Q1406" s="2389"/>
      <c r="T1406" s="2393"/>
    </row>
    <row r="1407" spans="1:20">
      <c r="A1407" s="108"/>
      <c r="B1407" t="s">
        <v>709</v>
      </c>
      <c r="C1407" t="s">
        <v>975</v>
      </c>
      <c r="D1407" s="18">
        <v>3.5</v>
      </c>
      <c r="E1407" s="55">
        <v>43705</v>
      </c>
      <c r="F1407" s="165"/>
      <c r="G1407" s="166"/>
      <c r="H1407" s="27" t="s">
        <v>811</v>
      </c>
      <c r="I1407" s="27" t="s">
        <v>811</v>
      </c>
      <c r="K1407" s="483"/>
      <c r="L1407" s="1316"/>
      <c r="Q1407" s="2389"/>
      <c r="T1407" s="2393"/>
    </row>
    <row r="1408" spans="1:20">
      <c r="A1408" s="108"/>
      <c r="B1408" t="s">
        <v>709</v>
      </c>
      <c r="C1408" t="s">
        <v>975</v>
      </c>
      <c r="D1408" s="18">
        <v>4</v>
      </c>
      <c r="E1408" s="55">
        <v>43705</v>
      </c>
      <c r="F1408" s="165"/>
      <c r="G1408" s="166"/>
      <c r="H1408" s="24">
        <v>51.104847426160347</v>
      </c>
      <c r="I1408" s="24">
        <v>1.1927056341634108</v>
      </c>
      <c r="J1408">
        <f t="shared" si="143"/>
        <v>36.942864312577484</v>
      </c>
      <c r="K1408" s="483"/>
      <c r="L1408" s="1316"/>
      <c r="Q1408" s="2389"/>
      <c r="T1408" s="2393"/>
    </row>
    <row r="1409" spans="1:42">
      <c r="A1409" s="108"/>
      <c r="J1409" t="str">
        <f t="shared" si="143"/>
        <v xml:space="preserve"> </v>
      </c>
      <c r="K1409" s="483"/>
      <c r="L1409" s="1316"/>
      <c r="Q1409" s="2389"/>
      <c r="T1409" s="2393"/>
    </row>
    <row r="1410" spans="1:42" ht="31.2">
      <c r="B1410" s="976" t="s">
        <v>20</v>
      </c>
      <c r="C1410" s="591" t="s">
        <v>701</v>
      </c>
      <c r="D1410" s="946" t="s">
        <v>805</v>
      </c>
      <c r="E1410" s="947" t="s">
        <v>786</v>
      </c>
      <c r="F1410" s="946" t="s">
        <v>806</v>
      </c>
      <c r="G1410" s="946" t="s">
        <v>807</v>
      </c>
      <c r="H1410" s="591" t="s">
        <v>808</v>
      </c>
      <c r="I1410" s="371" t="s">
        <v>809</v>
      </c>
      <c r="J1410" t="s">
        <v>810</v>
      </c>
      <c r="K1410" s="1267" t="s">
        <v>792</v>
      </c>
      <c r="L1410" s="1305" t="s">
        <v>474</v>
      </c>
      <c r="M1410" s="1252" t="s">
        <v>793</v>
      </c>
      <c r="N1410" s="1305" t="s">
        <v>483</v>
      </c>
      <c r="O1410" s="1252" t="s">
        <v>794</v>
      </c>
      <c r="P1410" s="1305" t="s">
        <v>480</v>
      </c>
      <c r="Q1410" s="2394"/>
      <c r="T1410" s="2393"/>
    </row>
    <row r="1411" spans="1:42">
      <c r="B1411" s="108" t="s">
        <v>709</v>
      </c>
      <c r="C1411" t="s">
        <v>975</v>
      </c>
      <c r="D1411">
        <v>0.5</v>
      </c>
      <c r="E1411" s="55">
        <v>44069</v>
      </c>
      <c r="F1411">
        <v>4.07</v>
      </c>
      <c r="G1411">
        <v>1.59</v>
      </c>
      <c r="H1411" s="371">
        <v>1.1498666666666666</v>
      </c>
      <c r="I1411" s="24">
        <v>0.79945418424799419</v>
      </c>
      <c r="J1411">
        <f t="shared" si="143"/>
        <v>24.762293902897373</v>
      </c>
      <c r="K1411" s="483">
        <f>AVERAGE(G1411:G1415)</f>
        <v>1.59</v>
      </c>
      <c r="L1411" s="1316">
        <f t="shared" si="144"/>
        <v>53.309732344903694</v>
      </c>
      <c r="M1411" s="166">
        <f>AVERAGE(H1411:H1415)</f>
        <v>4.9858666666666673</v>
      </c>
      <c r="N1411" s="594">
        <f t="shared" si="145"/>
        <v>46.330362422335483</v>
      </c>
      <c r="O1411">
        <f>AVERAGE(J1411:J1415)</f>
        <v>87.793587473908872</v>
      </c>
      <c r="P1411" s="594">
        <f t="shared" si="146"/>
        <v>68.710811619741577</v>
      </c>
      <c r="Q1411" s="2389">
        <f t="shared" si="142"/>
        <v>56.116968795660249</v>
      </c>
      <c r="T1411" s="2393"/>
    </row>
    <row r="1412" spans="1:42">
      <c r="B1412" s="108" t="s">
        <v>709</v>
      </c>
      <c r="C1412" t="s">
        <v>975</v>
      </c>
      <c r="D1412">
        <v>1</v>
      </c>
      <c r="E1412" s="55">
        <v>44069</v>
      </c>
      <c r="H1412" s="24" t="s">
        <v>811</v>
      </c>
      <c r="I1412" s="24" t="s">
        <v>811</v>
      </c>
      <c r="K1412" s="483"/>
      <c r="L1412" s="1316"/>
      <c r="Q1412" s="2389"/>
      <c r="T1412" s="2393"/>
    </row>
    <row r="1413" spans="1:42">
      <c r="B1413" s="108" t="s">
        <v>709</v>
      </c>
      <c r="C1413" t="s">
        <v>975</v>
      </c>
      <c r="D1413">
        <v>2</v>
      </c>
      <c r="E1413" s="55">
        <v>44069</v>
      </c>
      <c r="H1413" s="24" t="s">
        <v>811</v>
      </c>
      <c r="I1413" s="24" t="s">
        <v>811</v>
      </c>
      <c r="K1413" s="483"/>
      <c r="L1413" s="1316"/>
      <c r="Q1413" s="2389"/>
      <c r="T1413" s="2393"/>
    </row>
    <row r="1414" spans="1:42">
      <c r="B1414" s="108" t="s">
        <v>709</v>
      </c>
      <c r="C1414" t="s">
        <v>975</v>
      </c>
      <c r="D1414">
        <v>3</v>
      </c>
      <c r="E1414" s="55">
        <v>44069</v>
      </c>
      <c r="H1414" s="24" t="s">
        <v>811</v>
      </c>
      <c r="I1414" s="24" t="s">
        <v>811</v>
      </c>
      <c r="K1414" s="483"/>
      <c r="L1414" s="1316"/>
      <c r="Q1414" s="2389"/>
      <c r="T1414" s="2393"/>
    </row>
    <row r="1415" spans="1:42">
      <c r="B1415" s="108" t="s">
        <v>709</v>
      </c>
      <c r="C1415" t="s">
        <v>975</v>
      </c>
      <c r="D1415">
        <v>3.5</v>
      </c>
      <c r="E1415" s="55">
        <v>44069</v>
      </c>
      <c r="H1415" s="371">
        <v>8.8218666666666685</v>
      </c>
      <c r="I1415" s="24">
        <v>4.8694027586014199</v>
      </c>
      <c r="J1415">
        <f t="shared" si="143"/>
        <v>150.82488104492037</v>
      </c>
      <c r="K1415" s="483"/>
      <c r="L1415" s="1316"/>
      <c r="Q1415" s="2389"/>
      <c r="T1415" s="2393"/>
    </row>
    <row r="1416" spans="1:42">
      <c r="A1416" s="108"/>
      <c r="J1416" t="str">
        <f t="shared" si="143"/>
        <v xml:space="preserve"> </v>
      </c>
      <c r="K1416" s="483"/>
      <c r="L1416" s="1316"/>
      <c r="Q1416" s="2389"/>
      <c r="T1416" s="2393"/>
    </row>
    <row r="1417" spans="1:42" ht="31.2">
      <c r="A1417" s="983" t="s">
        <v>804</v>
      </c>
      <c r="B1417" s="815" t="s">
        <v>20</v>
      </c>
      <c r="C1417" s="815" t="s">
        <v>701</v>
      </c>
      <c r="D1417" s="815" t="s">
        <v>805</v>
      </c>
      <c r="E1417" s="873" t="s">
        <v>786</v>
      </c>
      <c r="F1417" s="815" t="s">
        <v>806</v>
      </c>
      <c r="G1417" s="815" t="s">
        <v>807</v>
      </c>
      <c r="H1417" s="815" t="s">
        <v>808</v>
      </c>
      <c r="I1417" s="878" t="s">
        <v>809</v>
      </c>
      <c r="J1417" t="s">
        <v>810</v>
      </c>
      <c r="K1417" s="1267" t="s">
        <v>792</v>
      </c>
      <c r="L1417" s="1305" t="s">
        <v>474</v>
      </c>
      <c r="M1417" s="1252" t="s">
        <v>793</v>
      </c>
      <c r="N1417" s="1305" t="s">
        <v>483</v>
      </c>
      <c r="O1417" s="1252" t="s">
        <v>794</v>
      </c>
      <c r="P1417" s="1305" t="s">
        <v>480</v>
      </c>
      <c r="Q1417" s="2394"/>
      <c r="R1417" s="2397"/>
      <c r="S1417" s="2397"/>
      <c r="T1417" s="2398"/>
      <c r="U1417" s="1226"/>
      <c r="V1417" s="1226"/>
      <c r="W1417" s="2444"/>
      <c r="X1417" s="747"/>
      <c r="Y1417" s="747"/>
      <c r="Z1417" s="747"/>
      <c r="AA1417" s="747"/>
      <c r="AB1417" s="747"/>
      <c r="AC1417" s="747"/>
      <c r="AD1417" s="747"/>
      <c r="AE1417" s="747"/>
      <c r="AF1417" s="747"/>
      <c r="AG1417" s="747"/>
      <c r="AH1417" s="747"/>
      <c r="AI1417" s="747"/>
      <c r="AJ1417" s="747"/>
      <c r="AK1417" s="747"/>
      <c r="AL1417" s="747"/>
      <c r="AM1417" s="747"/>
      <c r="AN1417" s="747"/>
      <c r="AO1417" s="747"/>
      <c r="AP1417" s="747"/>
    </row>
    <row r="1418" spans="1:42">
      <c r="A1418" s="108">
        <v>31</v>
      </c>
      <c r="B1418" t="s">
        <v>709</v>
      </c>
      <c r="C1418" t="s">
        <v>975</v>
      </c>
      <c r="D1418" s="27">
        <v>0.5</v>
      </c>
      <c r="E1418" s="133">
        <v>44426</v>
      </c>
      <c r="F1418">
        <v>3.95</v>
      </c>
      <c r="G1418">
        <v>1.1000000000000001</v>
      </c>
      <c r="H1418" s="24">
        <v>8.5097142857142885</v>
      </c>
      <c r="I1418" s="24">
        <v>0.57603494903266061</v>
      </c>
      <c r="J1418">
        <f t="shared" si="143"/>
        <v>17.842106511337629</v>
      </c>
      <c r="K1418" s="483">
        <f>AVERAGE(G1418:G1422)</f>
        <v>1.1000000000000001</v>
      </c>
      <c r="L1418" s="1316">
        <f t="shared" si="144"/>
        <v>58.624964762500653</v>
      </c>
      <c r="M1418" s="166">
        <f>AVERAGE(H1418:H1422)</f>
        <v>52.233714285714285</v>
      </c>
      <c r="N1418" s="594">
        <f t="shared" si="145"/>
        <v>69.376005023346735</v>
      </c>
      <c r="O1418">
        <f>AVERAGE(J1418:J1422)</f>
        <v>61.123461263276774</v>
      </c>
      <c r="P1418" s="594">
        <f t="shared" si="146"/>
        <v>63.486918359360736</v>
      </c>
      <c r="Q1418" s="2389">
        <f t="shared" si="142"/>
        <v>63.829296048402711</v>
      </c>
      <c r="T1418" s="2393"/>
    </row>
    <row r="1419" spans="1:42">
      <c r="A1419" s="108">
        <v>31</v>
      </c>
      <c r="B1419" t="s">
        <v>709</v>
      </c>
      <c r="C1419" t="s">
        <v>975</v>
      </c>
      <c r="D1419" s="27">
        <v>1</v>
      </c>
      <c r="E1419" s="133">
        <v>44426</v>
      </c>
      <c r="H1419" s="24" t="s">
        <v>811</v>
      </c>
      <c r="I1419" s="24" t="s">
        <v>811</v>
      </c>
      <c r="K1419" s="483"/>
      <c r="L1419" s="1316"/>
      <c r="Q1419" s="2389"/>
      <c r="T1419" s="2393"/>
    </row>
    <row r="1420" spans="1:42">
      <c r="A1420" s="108">
        <v>31</v>
      </c>
      <c r="B1420" t="s">
        <v>709</v>
      </c>
      <c r="C1420" t="s">
        <v>975</v>
      </c>
      <c r="D1420" s="27">
        <v>2</v>
      </c>
      <c r="E1420" s="133">
        <v>44426</v>
      </c>
      <c r="H1420" s="371" t="s">
        <v>811</v>
      </c>
      <c r="I1420" s="24" t="s">
        <v>811</v>
      </c>
      <c r="K1420" s="483"/>
      <c r="L1420" s="1316"/>
      <c r="Q1420" s="2389"/>
      <c r="T1420" s="2393"/>
    </row>
    <row r="1421" spans="1:42">
      <c r="A1421" s="108">
        <v>31</v>
      </c>
      <c r="B1421" t="s">
        <v>709</v>
      </c>
      <c r="C1421" t="s">
        <v>975</v>
      </c>
      <c r="D1421" s="27">
        <v>3</v>
      </c>
      <c r="E1421" s="133">
        <v>44426</v>
      </c>
      <c r="H1421" s="24" t="s">
        <v>811</v>
      </c>
      <c r="I1421" s="24" t="s">
        <v>811</v>
      </c>
      <c r="K1421" s="483"/>
      <c r="L1421" s="1316"/>
      <c r="Q1421" s="2389"/>
      <c r="T1421" s="2393"/>
    </row>
    <row r="1422" spans="1:42" ht="16.2" thickBot="1">
      <c r="A1422" s="1291">
        <v>31</v>
      </c>
      <c r="B1422" s="809" t="s">
        <v>709</v>
      </c>
      <c r="C1422" s="809" t="s">
        <v>975</v>
      </c>
      <c r="D1422" s="1292">
        <v>3.5</v>
      </c>
      <c r="E1422" s="1293">
        <v>44426</v>
      </c>
      <c r="F1422" s="809"/>
      <c r="G1422" s="809"/>
      <c r="H1422" s="1294">
        <v>95.957714285714289</v>
      </c>
      <c r="I1422" s="1294">
        <v>3.370724349945629</v>
      </c>
      <c r="J1422" s="809">
        <f t="shared" si="143"/>
        <v>104.40481601521591</v>
      </c>
      <c r="K1422" s="1323"/>
      <c r="L1422" s="1328"/>
      <c r="M1422" s="809"/>
      <c r="N1422" s="1320"/>
      <c r="O1422" s="809"/>
      <c r="P1422" s="1320"/>
      <c r="Q1422" s="2399"/>
      <c r="R1422" s="1320"/>
      <c r="S1422" s="1320"/>
      <c r="T1422" s="2400"/>
    </row>
    <row r="1423" spans="1:42">
      <c r="A1423" s="986" t="s">
        <v>1187</v>
      </c>
      <c r="J1423" t="str">
        <f t="shared" si="143"/>
        <v xml:space="preserve"> </v>
      </c>
      <c r="K1423" s="483"/>
      <c r="L1423" s="1316"/>
      <c r="Q1423" s="2403"/>
      <c r="T1423" s="2393"/>
    </row>
    <row r="1424" spans="1:42">
      <c r="A1424" s="973" t="s">
        <v>978</v>
      </c>
      <c r="J1424" t="str">
        <f t="shared" si="143"/>
        <v xml:space="preserve"> </v>
      </c>
      <c r="K1424" s="483"/>
      <c r="L1424" s="1316"/>
      <c r="Q1424" s="2431"/>
      <c r="T1424" s="2393"/>
    </row>
    <row r="1425" spans="1:42" ht="43.2">
      <c r="B1425" s="980" t="s">
        <v>20</v>
      </c>
      <c r="C1425" s="629" t="s">
        <v>701</v>
      </c>
      <c r="D1425" s="629" t="s">
        <v>846</v>
      </c>
      <c r="E1425" s="959" t="s">
        <v>786</v>
      </c>
      <c r="F1425" s="815" t="s">
        <v>806</v>
      </c>
      <c r="G1425" s="815" t="s">
        <v>807</v>
      </c>
      <c r="H1425" s="629" t="s">
        <v>808</v>
      </c>
      <c r="I1425" s="827" t="s">
        <v>809</v>
      </c>
      <c r="J1425" t="s">
        <v>810</v>
      </c>
      <c r="K1425" s="1267" t="s">
        <v>792</v>
      </c>
      <c r="L1425" s="1305" t="s">
        <v>474</v>
      </c>
      <c r="M1425" s="1252" t="s">
        <v>793</v>
      </c>
      <c r="N1425" s="1305" t="s">
        <v>483</v>
      </c>
      <c r="O1425" s="1252" t="s">
        <v>794</v>
      </c>
      <c r="P1425" s="1305" t="s">
        <v>480</v>
      </c>
      <c r="Q1425" s="2385" t="s">
        <v>795</v>
      </c>
      <c r="R1425" s="2386" t="s">
        <v>796</v>
      </c>
      <c r="S1425" s="2387" t="s">
        <v>797</v>
      </c>
      <c r="T1425" s="2388" t="s">
        <v>798</v>
      </c>
      <c r="U1425" s="1336"/>
      <c r="V1425" s="1336"/>
      <c r="W1425" s="2448"/>
      <c r="X1425" s="832"/>
      <c r="Y1425" s="776"/>
      <c r="Z1425" s="776"/>
      <c r="AA1425" s="776"/>
      <c r="AB1425" s="776"/>
      <c r="AC1425" s="776"/>
      <c r="AD1425" s="776"/>
      <c r="AE1425" s="776"/>
      <c r="AF1425" s="776"/>
      <c r="AG1425" s="776"/>
      <c r="AH1425" s="776"/>
      <c r="AI1425" s="776"/>
      <c r="AJ1425" s="776"/>
      <c r="AK1425" s="776"/>
      <c r="AL1425" s="776"/>
      <c r="AM1425" s="776"/>
      <c r="AN1425" s="776"/>
      <c r="AO1425" s="776"/>
      <c r="AP1425" s="776"/>
    </row>
    <row r="1426" spans="1:42">
      <c r="B1426" s="108" t="s">
        <v>709</v>
      </c>
      <c r="C1426" s="27" t="s">
        <v>979</v>
      </c>
      <c r="D1426" s="27">
        <v>0.25</v>
      </c>
      <c r="E1426" s="139">
        <v>43339</v>
      </c>
      <c r="F1426" s="27">
        <v>1.2</v>
      </c>
      <c r="G1426" s="27">
        <v>0.6</v>
      </c>
      <c r="H1426" s="24">
        <v>29.87260759493671</v>
      </c>
      <c r="I1426" s="24">
        <v>1.6784651524942462</v>
      </c>
      <c r="J1426">
        <f t="shared" si="143"/>
        <v>51.988779633356785</v>
      </c>
      <c r="K1426" s="483">
        <f>AVERAGE(G1426:G1429)</f>
        <v>0.6</v>
      </c>
      <c r="L1426" s="1316">
        <f t="shared" si="144"/>
        <v>67.36965594166206</v>
      </c>
      <c r="M1426" s="166">
        <f>AVERAGE(H1426:H1429)</f>
        <v>33.984906012658229</v>
      </c>
      <c r="N1426" s="594">
        <f t="shared" si="145"/>
        <v>65.159412315217779</v>
      </c>
      <c r="O1426">
        <f>AVERAGE(J1426:J1429)</f>
        <v>59.900115664519767</v>
      </c>
      <c r="P1426" s="594">
        <f t="shared" si="146"/>
        <v>63.195243829643736</v>
      </c>
      <c r="Q1426" s="2389">
        <f t="shared" si="142"/>
        <v>65.241437362174523</v>
      </c>
      <c r="R1426" s="594">
        <f>AVERAGE(Q1426,Q1432,Q1443)</f>
        <v>68.203285521078627</v>
      </c>
      <c r="S1426" s="594" t="s">
        <v>380</v>
      </c>
      <c r="T1426" s="2393" t="str">
        <f>IF(_xlfn.NUMBERVALUE(R1426), IF(R1426&lt;50, "Acceptable; Ongoing Protection is Required", "Unacceptable; Immediate Restoration is Required"), " ")</f>
        <v>Unacceptable; Immediate Restoration is Required</v>
      </c>
      <c r="Y1426" s="154"/>
      <c r="Z1426" s="154"/>
      <c r="AA1426" s="154"/>
      <c r="AB1426" s="154"/>
      <c r="AC1426" s="154"/>
      <c r="AD1426" s="154"/>
      <c r="AE1426" s="154"/>
      <c r="AF1426" s="154"/>
      <c r="AG1426" s="154"/>
      <c r="AH1426" s="154"/>
      <c r="AI1426" s="154"/>
      <c r="AJ1426" s="154"/>
      <c r="AK1426" s="154"/>
      <c r="AL1426" s="154"/>
      <c r="AM1426" s="154"/>
      <c r="AN1426" s="154"/>
      <c r="AO1426" s="154"/>
      <c r="AP1426" s="154"/>
    </row>
    <row r="1427" spans="1:42">
      <c r="B1427" s="108" t="s">
        <v>709</v>
      </c>
      <c r="C1427" s="27" t="s">
        <v>979</v>
      </c>
      <c r="D1427" s="27">
        <v>0.5</v>
      </c>
      <c r="E1427" s="139">
        <v>43339</v>
      </c>
      <c r="F1427" s="27"/>
      <c r="G1427" s="27"/>
      <c r="H1427" s="27" t="s">
        <v>811</v>
      </c>
      <c r="I1427" s="24" t="s">
        <v>811</v>
      </c>
      <c r="K1427" s="483"/>
      <c r="L1427" s="1316"/>
      <c r="Q1427" s="2389"/>
      <c r="T1427" s="2393"/>
      <c r="Y1427" s="154"/>
      <c r="Z1427" s="154"/>
      <c r="AA1427" s="154"/>
      <c r="AB1427" s="154"/>
      <c r="AC1427" s="154"/>
      <c r="AD1427" s="154"/>
      <c r="AE1427" s="154"/>
      <c r="AF1427" s="154"/>
      <c r="AG1427" s="154"/>
      <c r="AH1427" s="154"/>
      <c r="AI1427" s="154"/>
      <c r="AJ1427" s="154"/>
      <c r="AK1427" s="154"/>
      <c r="AL1427" s="154"/>
      <c r="AM1427" s="154"/>
      <c r="AN1427" s="154"/>
      <c r="AO1427" s="154"/>
      <c r="AP1427" s="154"/>
    </row>
    <row r="1428" spans="1:42">
      <c r="B1428" s="108" t="s">
        <v>709</v>
      </c>
      <c r="C1428" s="27" t="s">
        <v>979</v>
      </c>
      <c r="D1428" s="27">
        <v>0.75</v>
      </c>
      <c r="E1428" s="139">
        <v>43339</v>
      </c>
      <c r="F1428" s="27"/>
      <c r="G1428" s="27"/>
      <c r="H1428" s="27" t="s">
        <v>811</v>
      </c>
      <c r="I1428" s="24" t="s">
        <v>811</v>
      </c>
      <c r="K1428" s="483"/>
      <c r="L1428" s="1316"/>
      <c r="Q1428" s="2389"/>
      <c r="T1428" s="2393"/>
      <c r="Y1428" s="154"/>
      <c r="Z1428" s="154"/>
      <c r="AA1428" s="154"/>
      <c r="AB1428" s="154"/>
      <c r="AC1428" s="154"/>
      <c r="AD1428" s="154"/>
      <c r="AE1428" s="154"/>
      <c r="AF1428" s="154"/>
      <c r="AG1428" s="154"/>
      <c r="AH1428" s="154"/>
      <c r="AI1428" s="154"/>
      <c r="AJ1428" s="154"/>
      <c r="AK1428" s="154"/>
      <c r="AL1428" s="154"/>
      <c r="AM1428" s="154"/>
      <c r="AN1428" s="154"/>
      <c r="AO1428" s="154"/>
      <c r="AP1428" s="154"/>
    </row>
    <row r="1429" spans="1:42">
      <c r="B1429" s="108" t="s">
        <v>709</v>
      </c>
      <c r="C1429" s="27" t="s">
        <v>979</v>
      </c>
      <c r="D1429" s="27">
        <v>1</v>
      </c>
      <c r="E1429" s="139">
        <v>43339</v>
      </c>
      <c r="F1429" s="27"/>
      <c r="G1429" s="27"/>
      <c r="H1429" s="24">
        <v>38.097204430379747</v>
      </c>
      <c r="I1429" s="24">
        <v>2.1893023728185819</v>
      </c>
      <c r="J1429">
        <f t="shared" si="143"/>
        <v>67.811451695682749</v>
      </c>
      <c r="K1429" s="483"/>
      <c r="L1429" s="1316"/>
      <c r="Q1429" s="2389"/>
      <c r="T1429" s="2393"/>
      <c r="Y1429" s="154"/>
      <c r="Z1429" s="154"/>
      <c r="AA1429" s="154"/>
      <c r="AB1429" s="154"/>
      <c r="AC1429" s="154"/>
      <c r="AD1429" s="154"/>
      <c r="AE1429" s="154"/>
      <c r="AF1429" s="154"/>
      <c r="AG1429" s="154"/>
      <c r="AH1429" s="154"/>
      <c r="AI1429" s="154"/>
      <c r="AJ1429" s="154"/>
      <c r="AK1429" s="154"/>
      <c r="AL1429" s="154"/>
      <c r="AM1429" s="154"/>
      <c r="AN1429" s="154"/>
      <c r="AO1429" s="154"/>
      <c r="AP1429" s="154"/>
    </row>
    <row r="1430" spans="1:42">
      <c r="A1430" s="108"/>
      <c r="J1430" t="str">
        <f t="shared" si="143"/>
        <v xml:space="preserve"> </v>
      </c>
      <c r="K1430" s="483"/>
      <c r="L1430" s="1316"/>
      <c r="Q1430" s="2389"/>
      <c r="T1430" s="2393"/>
    </row>
    <row r="1431" spans="1:42" ht="31.2">
      <c r="A1431" s="976" t="s">
        <v>804</v>
      </c>
      <c r="B1431" s="591" t="s">
        <v>20</v>
      </c>
      <c r="C1431" s="591" t="s">
        <v>701</v>
      </c>
      <c r="D1431" s="946" t="s">
        <v>805</v>
      </c>
      <c r="E1431" s="947" t="s">
        <v>786</v>
      </c>
      <c r="F1431" s="946" t="s">
        <v>806</v>
      </c>
      <c r="G1431" s="946" t="s">
        <v>807</v>
      </c>
      <c r="H1431" s="591" t="s">
        <v>808</v>
      </c>
      <c r="I1431" s="371" t="s">
        <v>809</v>
      </c>
      <c r="J1431" t="s">
        <v>810</v>
      </c>
      <c r="K1431" s="1267" t="s">
        <v>792</v>
      </c>
      <c r="L1431" s="1305" t="s">
        <v>474</v>
      </c>
      <c r="M1431" s="1252" t="s">
        <v>793</v>
      </c>
      <c r="N1431" s="1305" t="s">
        <v>483</v>
      </c>
      <c r="O1431" s="1252" t="s">
        <v>794</v>
      </c>
      <c r="P1431" s="1305" t="s">
        <v>480</v>
      </c>
      <c r="Q1431" s="2394"/>
      <c r="T1431" s="2393"/>
    </row>
    <row r="1432" spans="1:42">
      <c r="A1432" s="108">
        <v>134</v>
      </c>
      <c r="B1432" t="s">
        <v>709</v>
      </c>
      <c r="C1432" t="s">
        <v>980</v>
      </c>
      <c r="D1432" s="18">
        <v>0.15</v>
      </c>
      <c r="E1432" s="55">
        <v>43724</v>
      </c>
      <c r="F1432" s="165">
        <v>1.33</v>
      </c>
      <c r="G1432" s="166">
        <v>0.69499999999999995</v>
      </c>
      <c r="H1432" s="24">
        <v>38.132166075949364</v>
      </c>
      <c r="I1432" s="24">
        <v>2.1018783526631526</v>
      </c>
      <c r="J1432">
        <f t="shared" si="143"/>
        <v>65.103580095388494</v>
      </c>
      <c r="K1432" s="745">
        <f>AVERAGE(G1432:G1435)</f>
        <v>0.69499999999999995</v>
      </c>
      <c r="L1432" s="1316">
        <f t="shared" si="144"/>
        <v>65.249151170512178</v>
      </c>
      <c r="M1432" s="166">
        <f>AVERAGE(H1432:H1435)</f>
        <v>35.800158607594931</v>
      </c>
      <c r="N1432" s="594">
        <f t="shared" si="145"/>
        <v>65.669900869402596</v>
      </c>
      <c r="O1432">
        <f>AVERAGE(J1432:J1435)</f>
        <v>67.34853113316052</v>
      </c>
      <c r="P1432" s="594">
        <f t="shared" si="146"/>
        <v>64.886120751171276</v>
      </c>
      <c r="Q1432" s="2389">
        <f t="shared" si="142"/>
        <v>65.268390930362031</v>
      </c>
      <c r="T1432" s="2393"/>
    </row>
    <row r="1433" spans="1:42">
      <c r="A1433" s="108"/>
      <c r="B1433" t="s">
        <v>709</v>
      </c>
      <c r="C1433" t="s">
        <v>980</v>
      </c>
      <c r="D1433" s="18">
        <v>0.5</v>
      </c>
      <c r="E1433" s="55">
        <v>43724</v>
      </c>
      <c r="F1433" s="165"/>
      <c r="G1433" s="166"/>
      <c r="H1433" s="27" t="s">
        <v>811</v>
      </c>
      <c r="I1433" s="27" t="s">
        <v>811</v>
      </c>
      <c r="K1433" s="483"/>
      <c r="L1433" s="1316"/>
      <c r="Q1433" s="2389"/>
      <c r="T1433" s="2393"/>
    </row>
    <row r="1434" spans="1:42">
      <c r="A1434" s="108"/>
      <c r="B1434" t="s">
        <v>709</v>
      </c>
      <c r="C1434" t="s">
        <v>980</v>
      </c>
      <c r="D1434" s="18">
        <v>1</v>
      </c>
      <c r="E1434" s="55">
        <v>43724</v>
      </c>
      <c r="F1434" s="165"/>
      <c r="G1434" s="166"/>
      <c r="H1434" s="27" t="s">
        <v>811</v>
      </c>
      <c r="I1434" s="27" t="s">
        <v>811</v>
      </c>
      <c r="K1434" s="483"/>
      <c r="L1434" s="1316"/>
      <c r="Q1434" s="2389"/>
      <c r="T1434" s="2393"/>
    </row>
    <row r="1435" spans="1:42">
      <c r="A1435" s="108"/>
      <c r="B1435" t="s">
        <v>709</v>
      </c>
      <c r="C1435" t="s">
        <v>980</v>
      </c>
      <c r="D1435" s="18" t="s">
        <v>814</v>
      </c>
      <c r="E1435" s="55">
        <v>43724</v>
      </c>
      <c r="F1435" s="165"/>
      <c r="G1435" s="166"/>
      <c r="H1435" s="24">
        <v>33.468151139240497</v>
      </c>
      <c r="I1435" s="24">
        <v>2.2468354804330257</v>
      </c>
      <c r="J1435">
        <f t="shared" si="143"/>
        <v>69.593482170932546</v>
      </c>
      <c r="K1435" s="483"/>
      <c r="L1435" s="1316"/>
      <c r="Q1435" s="2389"/>
      <c r="T1435" s="2393"/>
    </row>
    <row r="1436" spans="1:42">
      <c r="A1436" s="976"/>
      <c r="B1436" s="591"/>
      <c r="C1436" s="946"/>
      <c r="D1436" s="947"/>
      <c r="E1436" s="591"/>
      <c r="F1436" s="946"/>
      <c r="G1436" s="946"/>
      <c r="H1436" s="946"/>
      <c r="I1436" s="948"/>
      <c r="J1436" t="str">
        <f t="shared" si="143"/>
        <v xml:space="preserve"> </v>
      </c>
      <c r="K1436" s="1279"/>
      <c r="L1436" s="1316"/>
      <c r="M1436" s="946"/>
      <c r="O1436" s="591"/>
      <c r="Q1436" s="2389"/>
      <c r="R1436" s="1106"/>
      <c r="S1436" s="1112"/>
      <c r="T1436" s="2396"/>
      <c r="U1436" s="2432"/>
    </row>
    <row r="1437" spans="1:42" ht="31.2">
      <c r="B1437" s="976" t="s">
        <v>20</v>
      </c>
      <c r="C1437" s="591" t="s">
        <v>701</v>
      </c>
      <c r="D1437" s="946" t="s">
        <v>805</v>
      </c>
      <c r="E1437" s="947" t="s">
        <v>786</v>
      </c>
      <c r="F1437" s="946" t="s">
        <v>806</v>
      </c>
      <c r="G1437" s="946" t="s">
        <v>807</v>
      </c>
      <c r="H1437" s="591" t="s">
        <v>808</v>
      </c>
      <c r="I1437" s="371" t="s">
        <v>809</v>
      </c>
      <c r="J1437" t="s">
        <v>810</v>
      </c>
      <c r="K1437" s="1267" t="s">
        <v>792</v>
      </c>
      <c r="L1437" s="1305" t="s">
        <v>474</v>
      </c>
      <c r="M1437" s="1252" t="s">
        <v>793</v>
      </c>
      <c r="N1437" s="1305" t="s">
        <v>483</v>
      </c>
      <c r="O1437" s="1252" t="s">
        <v>794</v>
      </c>
      <c r="P1437" s="1305" t="s">
        <v>480</v>
      </c>
      <c r="Q1437" s="2394"/>
      <c r="T1437" s="2393"/>
    </row>
    <row r="1438" spans="1:42">
      <c r="B1438" s="108" t="s">
        <v>709</v>
      </c>
      <c r="C1438" t="s">
        <v>979</v>
      </c>
      <c r="D1438">
        <v>0.15</v>
      </c>
      <c r="E1438" s="55">
        <v>44083</v>
      </c>
      <c r="F1438">
        <v>0.87</v>
      </c>
      <c r="G1438">
        <v>0.46</v>
      </c>
      <c r="H1438" s="54" t="s">
        <v>866</v>
      </c>
      <c r="I1438" s="24">
        <v>2.9071061245381613</v>
      </c>
      <c r="J1438">
        <f t="shared" si="143"/>
        <v>90.044705101445004</v>
      </c>
      <c r="K1438" s="483">
        <f>AVERAGE(G1438:G1440)</f>
        <v>0.46</v>
      </c>
      <c r="L1438" s="1316">
        <f t="shared" si="144"/>
        <v>71.20294233717712</v>
      </c>
      <c r="M1438" t="e">
        <f>AVERAGE(H1438:H1440)</f>
        <v>#DIV/0!</v>
      </c>
      <c r="N1438" s="594" t="e">
        <f t="shared" si="145"/>
        <v>#DIV/0!</v>
      </c>
      <c r="O1438">
        <f>AVERAGE(J1438:J1440)</f>
        <v>95.109719763401273</v>
      </c>
      <c r="P1438" s="594">
        <f t="shared" si="146"/>
        <v>69.865583793940928</v>
      </c>
      <c r="Q1438" s="2389" t="e">
        <f t="shared" ref="Q1438:Q1488" si="147">AVERAGE(L1438,N1438,P1438)</f>
        <v>#DIV/0!</v>
      </c>
      <c r="T1438" s="2393"/>
    </row>
    <row r="1439" spans="1:42">
      <c r="B1439" s="108" t="s">
        <v>709</v>
      </c>
      <c r="C1439" t="s">
        <v>979</v>
      </c>
      <c r="D1439">
        <v>0.5</v>
      </c>
      <c r="E1439" s="55">
        <v>44083</v>
      </c>
      <c r="H1439" s="24" t="s">
        <v>811</v>
      </c>
      <c r="I1439" s="24" t="s">
        <v>811</v>
      </c>
      <c r="K1439" s="483"/>
      <c r="L1439" s="1316"/>
      <c r="Q1439" s="2389"/>
      <c r="T1439" s="2393"/>
    </row>
    <row r="1440" spans="1:42">
      <c r="B1440" s="108" t="s">
        <v>709</v>
      </c>
      <c r="C1440" t="s">
        <v>979</v>
      </c>
      <c r="D1440">
        <v>0.75</v>
      </c>
      <c r="E1440" s="55">
        <v>44083</v>
      </c>
      <c r="H1440" s="54" t="s">
        <v>866</v>
      </c>
      <c r="I1440" s="24">
        <v>3.2341555635487036</v>
      </c>
      <c r="J1440">
        <f t="shared" si="143"/>
        <v>100.17473442535754</v>
      </c>
      <c r="K1440" s="483"/>
      <c r="L1440" s="1316"/>
      <c r="Q1440" s="2389"/>
      <c r="T1440" s="2393"/>
    </row>
    <row r="1441" spans="1:60">
      <c r="A1441" s="976"/>
      <c r="B1441" s="591"/>
      <c r="C1441" s="946"/>
      <c r="D1441" s="947"/>
      <c r="E1441" s="591"/>
      <c r="F1441" s="946"/>
      <c r="G1441" s="946"/>
      <c r="H1441" s="946"/>
      <c r="I1441" s="948"/>
      <c r="J1441" t="str">
        <f t="shared" si="143"/>
        <v xml:space="preserve"> </v>
      </c>
      <c r="K1441" s="1279"/>
      <c r="L1441" s="1316"/>
      <c r="M1441" s="946"/>
      <c r="O1441" s="591"/>
      <c r="Q1441" s="2389"/>
      <c r="R1441" s="1106"/>
      <c r="S1441" s="1112"/>
      <c r="T1441" s="2396"/>
      <c r="U1441" s="2432"/>
    </row>
    <row r="1442" spans="1:60" ht="31.2">
      <c r="A1442" s="983" t="s">
        <v>804</v>
      </c>
      <c r="B1442" s="815" t="s">
        <v>20</v>
      </c>
      <c r="C1442" s="815" t="s">
        <v>701</v>
      </c>
      <c r="D1442" s="815" t="s">
        <v>805</v>
      </c>
      <c r="E1442" s="873" t="s">
        <v>786</v>
      </c>
      <c r="F1442" s="815" t="s">
        <v>806</v>
      </c>
      <c r="G1442" s="815" t="s">
        <v>807</v>
      </c>
      <c r="H1442" s="815" t="s">
        <v>808</v>
      </c>
      <c r="I1442" s="878" t="s">
        <v>809</v>
      </c>
      <c r="J1442" t="s">
        <v>810</v>
      </c>
      <c r="K1442" s="1267" t="s">
        <v>792</v>
      </c>
      <c r="L1442" s="1305" t="s">
        <v>474</v>
      </c>
      <c r="M1442" s="1252" t="s">
        <v>793</v>
      </c>
      <c r="N1442" s="1305" t="s">
        <v>483</v>
      </c>
      <c r="O1442" s="1252" t="s">
        <v>794</v>
      </c>
      <c r="P1442" s="1305" t="s">
        <v>480</v>
      </c>
      <c r="Q1442" s="2394"/>
      <c r="R1442" s="2397"/>
      <c r="S1442" s="2397"/>
      <c r="T1442" s="2398"/>
      <c r="U1442" s="1226"/>
      <c r="V1442" s="1226"/>
      <c r="W1442" s="2444"/>
      <c r="X1442" s="747"/>
      <c r="Y1442" s="747"/>
      <c r="Z1442" s="747"/>
      <c r="AA1442" s="747"/>
      <c r="AB1442" s="747"/>
      <c r="AC1442" s="747"/>
      <c r="AD1442" s="747"/>
      <c r="AE1442" s="747"/>
      <c r="AF1442" s="747"/>
      <c r="AG1442" s="747"/>
      <c r="AH1442" s="747"/>
      <c r="AI1442" s="747"/>
      <c r="AJ1442" s="747"/>
      <c r="AK1442" s="747"/>
      <c r="AL1442" s="747"/>
      <c r="AM1442" s="747"/>
      <c r="AN1442" s="747"/>
      <c r="AO1442" s="747"/>
      <c r="AP1442" s="747"/>
    </row>
    <row r="1443" spans="1:60">
      <c r="A1443" s="108">
        <v>37</v>
      </c>
      <c r="B1443" t="s">
        <v>709</v>
      </c>
      <c r="C1443" t="s">
        <v>978</v>
      </c>
      <c r="D1443" s="27">
        <v>0.5</v>
      </c>
      <c r="E1443" s="133">
        <v>44439</v>
      </c>
      <c r="F1443">
        <v>0.5</v>
      </c>
      <c r="G1443">
        <v>0.27500000000000002</v>
      </c>
      <c r="H1443" s="24">
        <v>68.864571428571438</v>
      </c>
      <c r="I1443" s="24">
        <v>4.8008199245028376</v>
      </c>
      <c r="J1443">
        <f t="shared" si="143"/>
        <v>148.70059634155089</v>
      </c>
      <c r="K1443" s="483">
        <f>AVERAGE(G1443:G1444)</f>
        <v>0.27500000000000002</v>
      </c>
      <c r="L1443" s="1316">
        <f t="shared" si="144"/>
        <v>78.624964762500653</v>
      </c>
      <c r="M1443" s="166">
        <f>AVERAGE(H1443:H1444)</f>
        <v>70.637428571428586</v>
      </c>
      <c r="N1443" s="594">
        <f t="shared" si="145"/>
        <v>72.337075422618881</v>
      </c>
      <c r="O1443">
        <f>AVERAGE(J1443:J1444)</f>
        <v>105.3295890752652</v>
      </c>
      <c r="P1443" s="594">
        <f t="shared" si="146"/>
        <v>71.338044626978515</v>
      </c>
      <c r="Q1443" s="2389">
        <f t="shared" si="147"/>
        <v>74.10002827069934</v>
      </c>
      <c r="T1443" s="2393"/>
    </row>
    <row r="1444" spans="1:60" ht="16.2" thickBot="1">
      <c r="A1444" s="1291">
        <v>37</v>
      </c>
      <c r="B1444" s="809" t="s">
        <v>709</v>
      </c>
      <c r="C1444" s="809" t="s">
        <v>978</v>
      </c>
      <c r="D1444" s="1292">
        <v>0.5</v>
      </c>
      <c r="E1444" s="1293">
        <v>44439</v>
      </c>
      <c r="F1444" s="809"/>
      <c r="G1444" s="809"/>
      <c r="H1444" s="1294">
        <v>72.410285714285735</v>
      </c>
      <c r="I1444" s="1294">
        <v>2.0003416352095154</v>
      </c>
      <c r="J1444" s="809">
        <f t="shared" si="143"/>
        <v>61.958581808979531</v>
      </c>
      <c r="K1444" s="1323"/>
      <c r="L1444" s="1328"/>
      <c r="M1444" s="809"/>
      <c r="N1444" s="1320"/>
      <c r="O1444" s="809"/>
      <c r="P1444" s="1320"/>
      <c r="Q1444" s="2399"/>
      <c r="R1444" s="1320"/>
      <c r="S1444" s="1320"/>
      <c r="T1444" s="2400"/>
    </row>
    <row r="1445" spans="1:60">
      <c r="A1445" s="973" t="s">
        <v>984</v>
      </c>
      <c r="J1445" t="str">
        <f t="shared" si="143"/>
        <v xml:space="preserve"> </v>
      </c>
      <c r="K1445" s="483"/>
      <c r="L1445" s="1316"/>
      <c r="Q1445" s="2413"/>
      <c r="T1445" s="2393"/>
    </row>
    <row r="1446" spans="1:60" ht="43.2">
      <c r="B1446" s="980" t="s">
        <v>20</v>
      </c>
      <c r="C1446" s="629" t="s">
        <v>701</v>
      </c>
      <c r="D1446" s="629" t="s">
        <v>846</v>
      </c>
      <c r="E1446" s="959" t="s">
        <v>786</v>
      </c>
      <c r="F1446" s="815" t="s">
        <v>806</v>
      </c>
      <c r="G1446" s="815" t="s">
        <v>807</v>
      </c>
      <c r="H1446" s="629" t="s">
        <v>808</v>
      </c>
      <c r="I1446" s="827" t="s">
        <v>809</v>
      </c>
      <c r="J1446" t="s">
        <v>810</v>
      </c>
      <c r="K1446" s="1267" t="s">
        <v>792</v>
      </c>
      <c r="L1446" s="1305" t="s">
        <v>474</v>
      </c>
      <c r="M1446" s="1252" t="s">
        <v>793</v>
      </c>
      <c r="N1446" s="1305" t="s">
        <v>483</v>
      </c>
      <c r="O1446" s="1252" t="s">
        <v>794</v>
      </c>
      <c r="P1446" s="1305" t="s">
        <v>480</v>
      </c>
      <c r="Q1446" s="2394" t="s">
        <v>795</v>
      </c>
      <c r="R1446" s="2386" t="s">
        <v>796</v>
      </c>
      <c r="S1446" s="2387" t="s">
        <v>797</v>
      </c>
      <c r="T1446" s="2388" t="s">
        <v>798</v>
      </c>
      <c r="U1446" s="1336"/>
      <c r="V1446" s="1336"/>
      <c r="W1446" s="2446"/>
      <c r="X1446" s="776"/>
      <c r="Y1446" s="776"/>
      <c r="Z1446" s="776"/>
      <c r="AA1446" s="776"/>
      <c r="AB1446" s="776"/>
      <c r="AC1446" s="776"/>
      <c r="AD1446" s="776"/>
      <c r="AE1446" s="776"/>
      <c r="AF1446" s="776"/>
      <c r="AG1446" s="776"/>
      <c r="AH1446" s="776"/>
      <c r="AI1446" s="776"/>
      <c r="AJ1446" s="776"/>
      <c r="AK1446" s="776"/>
      <c r="AL1446" s="776"/>
      <c r="AM1446" s="776"/>
      <c r="AN1446" s="776"/>
    </row>
    <row r="1447" spans="1:60">
      <c r="B1447" s="108" t="s">
        <v>709</v>
      </c>
      <c r="C1447" s="27" t="s">
        <v>985</v>
      </c>
      <c r="D1447" s="27">
        <v>0.15</v>
      </c>
      <c r="E1447" s="139">
        <v>43340</v>
      </c>
      <c r="F1447" s="27">
        <v>0.25</v>
      </c>
      <c r="G1447" s="27">
        <v>0.25</v>
      </c>
      <c r="H1447" s="24">
        <v>54.363093037974664</v>
      </c>
      <c r="I1447" s="24">
        <v>2.0798372541776531</v>
      </c>
      <c r="J1447">
        <f t="shared" si="143"/>
        <v>64.420879110898625</v>
      </c>
      <c r="K1447" s="483">
        <f>AVERAGE(G1447:G1448)</f>
        <v>0.25</v>
      </c>
      <c r="L1447" s="1316">
        <f t="shared" si="144"/>
        <v>80</v>
      </c>
      <c r="M1447" s="166">
        <f>AVERAGE(H1447:H1448)</f>
        <v>72.921937658227847</v>
      </c>
      <c r="N1447" s="594">
        <f t="shared" si="145"/>
        <v>72.649331908754931</v>
      </c>
      <c r="O1447">
        <f>AVERAGE(J1447:J1448)</f>
        <v>84.199219188806097</v>
      </c>
      <c r="P1447" s="594">
        <f t="shared" si="146"/>
        <v>68.107724488633352</v>
      </c>
      <c r="Q1447" s="2389">
        <f t="shared" si="147"/>
        <v>73.585685465796089</v>
      </c>
      <c r="R1447" s="594">
        <f>AVERAGE(Q1447,Q1451,Q1460)</f>
        <v>81.263633803642293</v>
      </c>
      <c r="S1447" s="594" t="s">
        <v>380</v>
      </c>
      <c r="T1447" s="2393" t="str">
        <f>IF(_xlfn.NUMBERVALUE(R1447), IF(R1447&lt;50, "Acceptable; Ongoing Protection is Required", "Unacceptable; Immediate Restoration is Required"), " ")</f>
        <v>Unacceptable; Immediate Restoration is Required</v>
      </c>
      <c r="W1447" s="2447"/>
      <c r="X1447" s="154"/>
      <c r="Y1447" s="154"/>
      <c r="Z1447" s="154"/>
      <c r="AA1447" s="154"/>
      <c r="AB1447" s="154"/>
      <c r="AC1447" s="154"/>
      <c r="AD1447" s="154"/>
      <c r="AE1447" s="154"/>
      <c r="AF1447" s="154"/>
      <c r="AG1447" s="154"/>
      <c r="AH1447" s="154"/>
      <c r="AI1447" s="154"/>
      <c r="AJ1447" s="154"/>
      <c r="AK1447" s="154"/>
      <c r="AL1447" s="154"/>
      <c r="AM1447" s="154"/>
      <c r="AN1447" s="154"/>
    </row>
    <row r="1448" spans="1:60">
      <c r="B1448" s="108" t="s">
        <v>709</v>
      </c>
      <c r="C1448" s="27" t="s">
        <v>985</v>
      </c>
      <c r="D1448" s="27">
        <v>0.2</v>
      </c>
      <c r="E1448" s="139">
        <v>43340</v>
      </c>
      <c r="F1448" s="27"/>
      <c r="G1448" s="27"/>
      <c r="H1448" s="24">
        <v>91.48078227848103</v>
      </c>
      <c r="I1448" s="24">
        <v>3.3569303049884924</v>
      </c>
      <c r="J1448">
        <f t="shared" si="143"/>
        <v>103.97755926671357</v>
      </c>
      <c r="K1448" s="483"/>
      <c r="L1448" s="1316"/>
      <c r="Q1448" s="2389"/>
      <c r="T1448" s="2393"/>
      <c r="W1448" s="2447"/>
      <c r="X1448" s="154"/>
      <c r="Y1448" s="154"/>
      <c r="Z1448" s="154"/>
      <c r="AA1448" s="154"/>
      <c r="AB1448" s="154"/>
      <c r="AC1448" s="154"/>
      <c r="AD1448" s="154"/>
      <c r="AE1448" s="154"/>
      <c r="AF1448" s="154"/>
      <c r="AG1448" s="154"/>
      <c r="AH1448" s="154"/>
      <c r="AI1448" s="154"/>
      <c r="AJ1448" s="154"/>
      <c r="AK1448" s="154"/>
      <c r="AL1448" s="154"/>
      <c r="AM1448" s="154"/>
      <c r="AN1448" s="154"/>
    </row>
    <row r="1449" spans="1:60">
      <c r="A1449" s="108"/>
      <c r="B1449" s="27"/>
      <c r="C1449" s="27"/>
      <c r="D1449" s="139"/>
      <c r="E1449" s="27"/>
      <c r="F1449" s="27"/>
      <c r="G1449" s="27"/>
      <c r="H1449" s="27"/>
      <c r="I1449" s="27"/>
      <c r="J1449" t="str">
        <f t="shared" si="143"/>
        <v xml:space="preserve"> </v>
      </c>
      <c r="K1449" s="528"/>
      <c r="L1449" s="1316"/>
      <c r="M1449" s="27"/>
      <c r="O1449" s="24"/>
      <c r="Q1449" s="2389"/>
      <c r="R1449" s="1106"/>
      <c r="S1449" s="1106"/>
      <c r="T1449" s="2395"/>
      <c r="AQ1449" s="154"/>
      <c r="AR1449" s="154"/>
      <c r="AS1449" s="154"/>
      <c r="AT1449" s="154"/>
      <c r="AU1449" s="154"/>
      <c r="AV1449" s="154"/>
      <c r="AW1449" s="154"/>
      <c r="AX1449" s="154"/>
      <c r="AY1449" s="154"/>
      <c r="AZ1449" s="154"/>
      <c r="BA1449" s="154"/>
      <c r="BB1449" s="154"/>
      <c r="BC1449" s="154"/>
      <c r="BD1449" s="154"/>
      <c r="BE1449" s="154"/>
      <c r="BF1449" s="154"/>
      <c r="BG1449" s="154"/>
      <c r="BH1449" s="154"/>
    </row>
    <row r="1450" spans="1:60" ht="31.2">
      <c r="A1450" s="976" t="s">
        <v>804</v>
      </c>
      <c r="B1450" s="591" t="s">
        <v>20</v>
      </c>
      <c r="C1450" s="591" t="s">
        <v>701</v>
      </c>
      <c r="D1450" s="946" t="s">
        <v>805</v>
      </c>
      <c r="E1450" s="947" t="s">
        <v>786</v>
      </c>
      <c r="F1450" s="946" t="s">
        <v>806</v>
      </c>
      <c r="G1450" s="946" t="s">
        <v>807</v>
      </c>
      <c r="H1450" s="591" t="s">
        <v>808</v>
      </c>
      <c r="I1450" s="371" t="s">
        <v>809</v>
      </c>
      <c r="J1450" t="s">
        <v>810</v>
      </c>
      <c r="K1450" s="1267" t="s">
        <v>792</v>
      </c>
      <c r="L1450" s="1305" t="s">
        <v>474</v>
      </c>
      <c r="M1450" s="1252" t="s">
        <v>793</v>
      </c>
      <c r="N1450" s="1305" t="s">
        <v>483</v>
      </c>
      <c r="O1450" s="1252" t="s">
        <v>794</v>
      </c>
      <c r="P1450" s="1305" t="s">
        <v>480</v>
      </c>
      <c r="Q1450" s="2394"/>
      <c r="T1450" s="2393"/>
    </row>
    <row r="1451" spans="1:60">
      <c r="A1451" s="108"/>
      <c r="B1451" t="s">
        <v>709</v>
      </c>
      <c r="C1451" t="s">
        <v>986</v>
      </c>
      <c r="D1451" s="18" t="s">
        <v>814</v>
      </c>
      <c r="E1451" s="55">
        <v>43703</v>
      </c>
      <c r="F1451" s="165"/>
      <c r="G1451" s="166"/>
      <c r="H1451" s="24">
        <v>125.04001949367084</v>
      </c>
      <c r="I1451" s="24">
        <v>4.9462204240306162</v>
      </c>
      <c r="J1451">
        <f t="shared" si="143"/>
        <v>153.2042314139243</v>
      </c>
      <c r="K1451" s="745">
        <f>AVERAGE(G1451:G1452)</f>
        <v>0.09</v>
      </c>
      <c r="L1451" s="1316">
        <f t="shared" si="144"/>
        <v>94.739311883324135</v>
      </c>
      <c r="M1451" s="166">
        <f>AVERAGE(H1451:H1452)</f>
        <v>118.89821227848097</v>
      </c>
      <c r="N1451" s="594">
        <f t="shared" si="145"/>
        <v>77.445387014584938</v>
      </c>
      <c r="O1451">
        <f>AVERAGE(J1451:J1452)</f>
        <v>185.33407028650623</v>
      </c>
      <c r="P1451" s="594">
        <f t="shared" si="146"/>
        <v>79.490218079533577</v>
      </c>
      <c r="Q1451" s="2389">
        <f t="shared" si="147"/>
        <v>83.891638992480878</v>
      </c>
      <c r="T1451" s="2393"/>
    </row>
    <row r="1452" spans="1:60">
      <c r="A1452" s="108">
        <v>61</v>
      </c>
      <c r="B1452" t="s">
        <v>709</v>
      </c>
      <c r="C1452" t="s">
        <v>986</v>
      </c>
      <c r="D1452" s="18" t="s">
        <v>817</v>
      </c>
      <c r="E1452" s="55">
        <v>43703</v>
      </c>
      <c r="F1452" s="165">
        <v>0.09</v>
      </c>
      <c r="G1452" s="166">
        <v>0.09</v>
      </c>
      <c r="H1452" s="24">
        <v>112.75640506329108</v>
      </c>
      <c r="I1452" s="24">
        <v>7.0208532691640793</v>
      </c>
      <c r="J1452">
        <f t="shared" si="143"/>
        <v>217.46390915908819</v>
      </c>
      <c r="K1452" s="483"/>
      <c r="L1452" s="1316"/>
      <c r="Q1452" s="2389"/>
      <c r="T1452" s="2393"/>
    </row>
    <row r="1453" spans="1:60">
      <c r="A1453" s="108"/>
      <c r="J1453" t="str">
        <f t="shared" si="143"/>
        <v xml:space="preserve"> </v>
      </c>
      <c r="K1453" s="483"/>
      <c r="L1453" s="1316"/>
      <c r="Q1453" s="2389"/>
      <c r="T1453" s="2393"/>
    </row>
    <row r="1454" spans="1:60">
      <c r="A1454" s="108"/>
      <c r="J1454" t="str">
        <f t="shared" si="143"/>
        <v xml:space="preserve"> </v>
      </c>
      <c r="K1454" s="483"/>
      <c r="L1454" s="1316"/>
      <c r="Q1454" s="2389"/>
      <c r="T1454" s="2393"/>
    </row>
    <row r="1455" spans="1:60" ht="31.2">
      <c r="B1455" s="976" t="s">
        <v>20</v>
      </c>
      <c r="C1455" s="591" t="s">
        <v>701</v>
      </c>
      <c r="D1455" s="946" t="s">
        <v>805</v>
      </c>
      <c r="E1455" s="947" t="s">
        <v>786</v>
      </c>
      <c r="F1455" s="946" t="s">
        <v>806</v>
      </c>
      <c r="G1455" s="946" t="s">
        <v>807</v>
      </c>
      <c r="H1455" s="591" t="s">
        <v>808</v>
      </c>
      <c r="I1455" s="371" t="s">
        <v>809</v>
      </c>
      <c r="J1455" t="s">
        <v>810</v>
      </c>
      <c r="K1455" s="1267" t="s">
        <v>792</v>
      </c>
      <c r="L1455" s="1305" t="s">
        <v>474</v>
      </c>
      <c r="M1455" s="1252" t="s">
        <v>793</v>
      </c>
      <c r="N1455" s="1305" t="s">
        <v>483</v>
      </c>
      <c r="O1455" s="1252" t="s">
        <v>794</v>
      </c>
      <c r="P1455" s="1305" t="s">
        <v>480</v>
      </c>
      <c r="Q1455" s="2394"/>
      <c r="T1455" s="2393"/>
    </row>
    <row r="1456" spans="1:60">
      <c r="B1456" s="108" t="s">
        <v>709</v>
      </c>
      <c r="C1456" t="s">
        <v>985</v>
      </c>
      <c r="D1456">
        <v>0.25</v>
      </c>
      <c r="E1456" s="55">
        <v>44068</v>
      </c>
      <c r="F1456">
        <v>0.6</v>
      </c>
      <c r="G1456">
        <v>0.55000000000000004</v>
      </c>
      <c r="H1456" s="24" t="s">
        <v>811</v>
      </c>
      <c r="I1456" s="24">
        <v>2.9434449510948881</v>
      </c>
      <c r="J1456">
        <f t="shared" si="143"/>
        <v>91.17026391521307</v>
      </c>
      <c r="K1456" s="483">
        <f>AVERAGE(G1456:G1457)</f>
        <v>0.55000000000000004</v>
      </c>
      <c r="L1456" s="1316">
        <f t="shared" si="144"/>
        <v>68.624964762500653</v>
      </c>
      <c r="M1456" s="166" t="e">
        <f>AVERAGE(H1456:H1457)</f>
        <v>#DIV/0!</v>
      </c>
      <c r="N1456" s="594" t="e">
        <f t="shared" si="145"/>
        <v>#DIV/0!</v>
      </c>
      <c r="O1456">
        <f>AVERAGE(J1456:J1457)</f>
        <v>95.109719763401273</v>
      </c>
      <c r="P1456" s="594">
        <f t="shared" si="146"/>
        <v>69.865583793940928</v>
      </c>
      <c r="Q1456" s="2389" t="e">
        <f t="shared" si="147"/>
        <v>#DIV/0!</v>
      </c>
      <c r="T1456" s="2393"/>
    </row>
    <row r="1457" spans="1:42">
      <c r="B1457" s="108" t="s">
        <v>709</v>
      </c>
      <c r="C1457" t="s">
        <v>985</v>
      </c>
      <c r="D1457">
        <v>0.45</v>
      </c>
      <c r="E1457" s="55">
        <v>44068</v>
      </c>
      <c r="H1457" s="24" t="s">
        <v>811</v>
      </c>
      <c r="I1457" s="24">
        <v>3.1978167369919768</v>
      </c>
      <c r="J1457">
        <f t="shared" si="143"/>
        <v>99.04917561158949</v>
      </c>
      <c r="K1457" s="483"/>
      <c r="L1457" s="1316"/>
      <c r="Q1457" s="2389"/>
      <c r="T1457" s="2393"/>
    </row>
    <row r="1458" spans="1:42">
      <c r="A1458" s="108"/>
      <c r="J1458" t="str">
        <f t="shared" si="143"/>
        <v xml:space="preserve"> </v>
      </c>
      <c r="K1458" s="483"/>
      <c r="L1458" s="1316"/>
      <c r="Q1458" s="2389"/>
      <c r="T1458" s="2393"/>
    </row>
    <row r="1459" spans="1:42" ht="31.2">
      <c r="A1459" s="983" t="s">
        <v>804</v>
      </c>
      <c r="B1459" s="815" t="s">
        <v>20</v>
      </c>
      <c r="C1459" s="815" t="s">
        <v>701</v>
      </c>
      <c r="D1459" s="815" t="s">
        <v>805</v>
      </c>
      <c r="E1459" s="873" t="s">
        <v>786</v>
      </c>
      <c r="F1459" s="815" t="s">
        <v>806</v>
      </c>
      <c r="G1459" s="815" t="s">
        <v>807</v>
      </c>
      <c r="H1459" s="815" t="s">
        <v>808</v>
      </c>
      <c r="I1459" s="878" t="s">
        <v>809</v>
      </c>
      <c r="J1459" t="s">
        <v>810</v>
      </c>
      <c r="K1459" s="1267" t="s">
        <v>792</v>
      </c>
      <c r="L1459" s="1305" t="s">
        <v>474</v>
      </c>
      <c r="M1459" s="1252" t="s">
        <v>793</v>
      </c>
      <c r="N1459" s="1305" t="s">
        <v>483</v>
      </c>
      <c r="O1459" s="1252" t="s">
        <v>794</v>
      </c>
      <c r="P1459" s="1305" t="s">
        <v>480</v>
      </c>
      <c r="Q1459" s="2394"/>
      <c r="R1459" s="2397"/>
      <c r="S1459" s="2397"/>
      <c r="T1459" s="2398"/>
      <c r="U1459" s="1226"/>
      <c r="V1459" s="1226"/>
      <c r="W1459" s="2444"/>
      <c r="X1459" s="747"/>
      <c r="Y1459" s="747"/>
      <c r="Z1459" s="747"/>
      <c r="AA1459" s="747"/>
      <c r="AB1459" s="747"/>
      <c r="AC1459" s="747"/>
      <c r="AD1459" s="747"/>
      <c r="AE1459" s="747"/>
      <c r="AF1459" s="747"/>
      <c r="AG1459" s="747"/>
      <c r="AH1459" s="747"/>
      <c r="AI1459" s="747"/>
      <c r="AJ1459" s="747"/>
      <c r="AK1459" s="747"/>
      <c r="AL1459" s="747"/>
      <c r="AM1459" s="747"/>
      <c r="AN1459" s="747"/>
      <c r="AO1459" s="747"/>
      <c r="AP1459" s="747"/>
    </row>
    <row r="1460" spans="1:42">
      <c r="A1460" s="108"/>
      <c r="B1460" t="s">
        <v>709</v>
      </c>
      <c r="C1460" t="s">
        <v>984</v>
      </c>
      <c r="D1460" s="27" t="s">
        <v>814</v>
      </c>
      <c r="E1460" s="133">
        <v>44433</v>
      </c>
      <c r="H1460" s="24">
        <v>243.1874285714286</v>
      </c>
      <c r="I1460" s="71">
        <v>8.75152013505474</v>
      </c>
      <c r="J1460">
        <f t="shared" si="143"/>
        <v>271.06958466318554</v>
      </c>
      <c r="K1460" s="483">
        <f>AVERAGE(G1460:G1461)</f>
        <v>0.12</v>
      </c>
      <c r="L1460" s="1316">
        <f t="shared" si="144"/>
        <v>90.588936890535692</v>
      </c>
      <c r="M1460" s="166">
        <f>AVERAGE(H1460:H1461)</f>
        <v>216.3857142857143</v>
      </c>
      <c r="N1460" s="594">
        <f t="shared" si="145"/>
        <v>83.319758997490752</v>
      </c>
      <c r="O1460">
        <f>AVERAGE(J1460:J1461)</f>
        <v>272.13260264225687</v>
      </c>
      <c r="P1460" s="594">
        <f t="shared" si="146"/>
        <v>85.032034969923345</v>
      </c>
      <c r="Q1460" s="2389">
        <f t="shared" si="147"/>
        <v>86.313576952649939</v>
      </c>
      <c r="T1460" s="2393"/>
    </row>
    <row r="1461" spans="1:42" ht="16.2" thickBot="1">
      <c r="A1461" s="1291"/>
      <c r="B1461" s="809" t="s">
        <v>709</v>
      </c>
      <c r="C1461" s="809" t="s">
        <v>984</v>
      </c>
      <c r="D1461" s="1292" t="s">
        <v>817</v>
      </c>
      <c r="E1461" s="1293">
        <v>44433</v>
      </c>
      <c r="F1461" s="809">
        <v>0.12</v>
      </c>
      <c r="G1461" s="809">
        <v>0.12</v>
      </c>
      <c r="H1461" s="1294">
        <v>189.584</v>
      </c>
      <c r="I1461" s="1295">
        <v>8.8201595086630125</v>
      </c>
      <c r="J1461" s="809">
        <f t="shared" si="143"/>
        <v>273.19562062132815</v>
      </c>
      <c r="K1461" s="1323"/>
      <c r="L1461" s="1328"/>
      <c r="M1461" s="809"/>
      <c r="N1461" s="1320"/>
      <c r="O1461" s="809"/>
      <c r="P1461" s="1320"/>
      <c r="Q1461" s="2399"/>
      <c r="R1461" s="1320"/>
      <c r="S1461" s="1320"/>
      <c r="T1461" s="2400"/>
    </row>
    <row r="1462" spans="1:42">
      <c r="A1462" s="973" t="s">
        <v>987</v>
      </c>
      <c r="J1462" t="str">
        <f t="shared" ref="J1462:J1492" si="148">IF(AND(I1462&gt;0),  I1462*30.974," ")</f>
        <v xml:space="preserve"> </v>
      </c>
      <c r="K1462" s="483"/>
      <c r="L1462" s="1316"/>
      <c r="Q1462" s="2413"/>
      <c r="T1462" s="2393"/>
    </row>
    <row r="1463" spans="1:42" ht="43.2">
      <c r="B1463" s="980" t="s">
        <v>20</v>
      </c>
      <c r="C1463" s="629" t="s">
        <v>701</v>
      </c>
      <c r="D1463" s="629" t="s">
        <v>846</v>
      </c>
      <c r="E1463" s="959" t="s">
        <v>786</v>
      </c>
      <c r="F1463" s="815" t="s">
        <v>806</v>
      </c>
      <c r="G1463" s="815" t="s">
        <v>807</v>
      </c>
      <c r="H1463" s="629" t="s">
        <v>808</v>
      </c>
      <c r="I1463" s="827" t="s">
        <v>809</v>
      </c>
      <c r="J1463" t="s">
        <v>810</v>
      </c>
      <c r="K1463" s="1267" t="s">
        <v>792</v>
      </c>
      <c r="L1463" s="1305" t="s">
        <v>474</v>
      </c>
      <c r="M1463" s="1252" t="s">
        <v>793</v>
      </c>
      <c r="N1463" s="1305" t="s">
        <v>483</v>
      </c>
      <c r="O1463" s="1252" t="s">
        <v>794</v>
      </c>
      <c r="P1463" s="1305" t="s">
        <v>480</v>
      </c>
      <c r="Q1463" s="2394" t="s">
        <v>795</v>
      </c>
      <c r="R1463" s="2386" t="s">
        <v>796</v>
      </c>
      <c r="S1463" s="2387" t="s">
        <v>797</v>
      </c>
      <c r="T1463" s="2388" t="s">
        <v>798</v>
      </c>
      <c r="U1463" s="1336"/>
      <c r="V1463" s="1336"/>
      <c r="W1463" s="2448"/>
      <c r="X1463" s="832"/>
      <c r="Y1463" s="776"/>
      <c r="Z1463" s="776"/>
      <c r="AA1463" s="776"/>
      <c r="AB1463" s="776"/>
      <c r="AC1463" s="776"/>
      <c r="AD1463" s="776"/>
      <c r="AE1463" s="776"/>
      <c r="AF1463" s="776"/>
      <c r="AG1463" s="776"/>
      <c r="AH1463" s="776"/>
      <c r="AI1463" s="776"/>
      <c r="AJ1463" s="776"/>
      <c r="AK1463" s="776"/>
      <c r="AL1463" s="776"/>
      <c r="AM1463" s="776"/>
      <c r="AN1463" s="776"/>
      <c r="AO1463" s="776"/>
      <c r="AP1463" s="776"/>
    </row>
    <row r="1464" spans="1:42">
      <c r="B1464" s="108" t="s">
        <v>709</v>
      </c>
      <c r="C1464" s="27" t="s">
        <v>988</v>
      </c>
      <c r="D1464" s="27">
        <v>0.5</v>
      </c>
      <c r="E1464" s="139">
        <v>43347</v>
      </c>
      <c r="F1464" s="27">
        <v>5.1100000000000003</v>
      </c>
      <c r="G1464" s="27">
        <v>5.1100000000000003</v>
      </c>
      <c r="H1464" s="24">
        <v>2.2632737341772149</v>
      </c>
      <c r="I1464" s="24">
        <v>0.48420695120570584</v>
      </c>
      <c r="J1464">
        <f t="shared" si="148"/>
        <v>14.997826106645533</v>
      </c>
      <c r="K1464" s="483">
        <f>AVERAGE(G1464:G1468)</f>
        <v>5.1100000000000003</v>
      </c>
      <c r="L1464" s="1316">
        <f t="shared" ref="L1464:L1488" si="149">10*(6-(LN(K1464)/LN(2)))</f>
        <v>36.466767088371036</v>
      </c>
      <c r="M1464" s="166">
        <f>AVERAGE(H1464:H1468)</f>
        <v>2.396843987341772</v>
      </c>
      <c r="N1464" s="594">
        <f t="shared" ref="N1464:N1488" si="150">10*(6-((2.04-0.68*LN(M1464))/LN(2)))</f>
        <v>39.144746005094881</v>
      </c>
      <c r="O1464">
        <f>AVERAGE(J1464:J1468)</f>
        <v>17.140372693309182</v>
      </c>
      <c r="P1464" s="594">
        <f t="shared" ref="P1464:P1488" si="151">10*(6-(LN(48/O1464)/LN(2)))</f>
        <v>45.143640733332653</v>
      </c>
      <c r="Q1464" s="2389">
        <f t="shared" si="147"/>
        <v>40.25171794226619</v>
      </c>
      <c r="R1464" s="594">
        <f>AVERAGE(Q1464:Q1492)</f>
        <v>40.542096759765002</v>
      </c>
      <c r="S1464" s="594" t="s">
        <v>45</v>
      </c>
      <c r="T1464" s="2393" t="str">
        <f>IF(_xlfn.NUMBERVALUE(R1464), IF(R1464&lt;50, "Acceptable; Ongoing Protection is Required", "Unacceptable; Immediate Restoration is Required"), " ")</f>
        <v>Acceptable; Ongoing Protection is Required</v>
      </c>
      <c r="Y1464" s="154"/>
      <c r="Z1464" s="154"/>
      <c r="AA1464" s="154"/>
      <c r="AB1464" s="154"/>
      <c r="AC1464" s="154"/>
      <c r="AD1464" s="154"/>
      <c r="AE1464" s="154"/>
      <c r="AF1464" s="154"/>
      <c r="AG1464" s="154"/>
      <c r="AH1464" s="154"/>
      <c r="AI1464" s="154"/>
      <c r="AJ1464" s="154"/>
      <c r="AK1464" s="154"/>
      <c r="AL1464" s="154"/>
      <c r="AM1464" s="154"/>
      <c r="AN1464" s="154"/>
      <c r="AO1464" s="154"/>
      <c r="AP1464" s="154"/>
    </row>
    <row r="1465" spans="1:42">
      <c r="B1465" s="108" t="s">
        <v>709</v>
      </c>
      <c r="C1465" s="27" t="s">
        <v>988</v>
      </c>
      <c r="D1465" s="27">
        <v>1</v>
      </c>
      <c r="E1465" s="139">
        <v>43347</v>
      </c>
      <c r="F1465" s="27"/>
      <c r="G1465" s="27"/>
      <c r="H1465" s="27" t="s">
        <v>811</v>
      </c>
      <c r="I1465" s="24" t="s">
        <v>811</v>
      </c>
      <c r="K1465" s="483"/>
      <c r="L1465" s="1316"/>
      <c r="Q1465" s="2389"/>
      <c r="T1465" s="2393"/>
      <c r="Y1465" s="154"/>
      <c r="Z1465" s="154"/>
      <c r="AA1465" s="154"/>
      <c r="AB1465" s="154"/>
      <c r="AC1465" s="154"/>
      <c r="AD1465" s="154"/>
      <c r="AE1465" s="154"/>
      <c r="AF1465" s="154"/>
      <c r="AG1465" s="154"/>
      <c r="AH1465" s="154"/>
      <c r="AI1465" s="154"/>
      <c r="AJ1465" s="154"/>
      <c r="AK1465" s="154"/>
      <c r="AL1465" s="154"/>
      <c r="AM1465" s="154"/>
      <c r="AN1465" s="154"/>
      <c r="AO1465" s="154"/>
      <c r="AP1465" s="154"/>
    </row>
    <row r="1466" spans="1:42">
      <c r="B1466" s="108" t="s">
        <v>709</v>
      </c>
      <c r="C1466" s="27" t="s">
        <v>988</v>
      </c>
      <c r="D1466" s="27">
        <v>2</v>
      </c>
      <c r="E1466" s="139">
        <v>43347</v>
      </c>
      <c r="F1466" s="27"/>
      <c r="G1466" s="27"/>
      <c r="H1466" s="27" t="s">
        <v>811</v>
      </c>
      <c r="I1466" s="24" t="s">
        <v>811</v>
      </c>
      <c r="K1466" s="483"/>
      <c r="L1466" s="1316"/>
      <c r="Q1466" s="2389"/>
      <c r="T1466" s="2393"/>
      <c r="Y1466" s="154"/>
      <c r="Z1466" s="154"/>
      <c r="AA1466" s="154"/>
      <c r="AB1466" s="154"/>
      <c r="AC1466" s="154"/>
      <c r="AD1466" s="154"/>
      <c r="AE1466" s="154"/>
      <c r="AF1466" s="154"/>
      <c r="AG1466" s="154"/>
      <c r="AH1466" s="154"/>
      <c r="AI1466" s="154"/>
      <c r="AJ1466" s="154"/>
      <c r="AK1466" s="154"/>
      <c r="AL1466" s="154"/>
      <c r="AM1466" s="154"/>
      <c r="AN1466" s="154"/>
      <c r="AO1466" s="154"/>
      <c r="AP1466" s="154"/>
    </row>
    <row r="1467" spans="1:42">
      <c r="B1467" s="108" t="s">
        <v>709</v>
      </c>
      <c r="C1467" s="27" t="s">
        <v>988</v>
      </c>
      <c r="D1467" s="27">
        <v>3</v>
      </c>
      <c r="E1467" s="139">
        <v>43347</v>
      </c>
      <c r="F1467" s="27"/>
      <c r="G1467" s="27"/>
      <c r="H1467" s="27" t="s">
        <v>811</v>
      </c>
      <c r="I1467" s="24" t="s">
        <v>811</v>
      </c>
      <c r="K1467" s="483"/>
      <c r="L1467" s="1316"/>
      <c r="Q1467" s="2389"/>
      <c r="T1467" s="2393"/>
      <c r="Y1467" s="154"/>
      <c r="Z1467" s="154"/>
      <c r="AA1467" s="154"/>
      <c r="AB1467" s="154"/>
      <c r="AC1467" s="154"/>
      <c r="AD1467" s="154"/>
      <c r="AE1467" s="154"/>
      <c r="AF1467" s="154"/>
      <c r="AG1467" s="154"/>
      <c r="AH1467" s="154"/>
      <c r="AI1467" s="154"/>
      <c r="AJ1467" s="154"/>
      <c r="AK1467" s="154"/>
      <c r="AL1467" s="154"/>
      <c r="AM1467" s="154"/>
      <c r="AN1467" s="154"/>
      <c r="AO1467" s="154"/>
      <c r="AP1467" s="154"/>
    </row>
    <row r="1468" spans="1:42">
      <c r="B1468" s="108" t="s">
        <v>709</v>
      </c>
      <c r="C1468" s="27" t="s">
        <v>988</v>
      </c>
      <c r="D1468" s="27">
        <v>4</v>
      </c>
      <c r="E1468" s="139">
        <v>43347</v>
      </c>
      <c r="F1468" s="27"/>
      <c r="G1468" s="27"/>
      <c r="H1468" s="24">
        <v>2.530414240506329</v>
      </c>
      <c r="I1468" s="24">
        <v>0.62255179440733599</v>
      </c>
      <c r="J1468">
        <f t="shared" si="148"/>
        <v>19.282919279972827</v>
      </c>
      <c r="K1468" s="483"/>
      <c r="L1468" s="1316"/>
      <c r="Q1468" s="2389"/>
      <c r="T1468" s="2393"/>
      <c r="Y1468" s="154"/>
      <c r="Z1468" s="154"/>
      <c r="AA1468" s="154"/>
      <c r="AB1468" s="154"/>
      <c r="AC1468" s="154"/>
      <c r="AD1468" s="154"/>
      <c r="AE1468" s="154"/>
      <c r="AF1468" s="154"/>
      <c r="AG1468" s="154"/>
      <c r="AH1468" s="154"/>
      <c r="AI1468" s="154"/>
      <c r="AJ1468" s="154"/>
      <c r="AK1468" s="154"/>
      <c r="AL1468" s="154"/>
      <c r="AM1468" s="154"/>
      <c r="AN1468" s="154"/>
      <c r="AO1468" s="154"/>
      <c r="AP1468" s="154"/>
    </row>
    <row r="1469" spans="1:42">
      <c r="A1469" s="108"/>
      <c r="J1469" t="str">
        <f t="shared" si="148"/>
        <v xml:space="preserve"> </v>
      </c>
      <c r="K1469" s="483"/>
      <c r="L1469" s="1316"/>
      <c r="Q1469" s="2389"/>
      <c r="T1469" s="2393"/>
    </row>
    <row r="1470" spans="1:42" ht="31.2">
      <c r="A1470" s="976" t="s">
        <v>804</v>
      </c>
      <c r="B1470" s="591" t="s">
        <v>20</v>
      </c>
      <c r="C1470" s="591" t="s">
        <v>701</v>
      </c>
      <c r="D1470" s="946" t="s">
        <v>805</v>
      </c>
      <c r="E1470" s="947" t="s">
        <v>786</v>
      </c>
      <c r="F1470" s="946" t="s">
        <v>806</v>
      </c>
      <c r="G1470" s="946" t="s">
        <v>807</v>
      </c>
      <c r="H1470" s="591" t="s">
        <v>808</v>
      </c>
      <c r="I1470" s="371" t="s">
        <v>809</v>
      </c>
      <c r="J1470" t="s">
        <v>810</v>
      </c>
      <c r="K1470" s="1267" t="s">
        <v>792</v>
      </c>
      <c r="L1470" s="1305" t="s">
        <v>474</v>
      </c>
      <c r="M1470" s="1252" t="s">
        <v>793</v>
      </c>
      <c r="N1470" s="1305" t="s">
        <v>483</v>
      </c>
      <c r="O1470" s="1252" t="s">
        <v>794</v>
      </c>
      <c r="P1470" s="1305" t="s">
        <v>480</v>
      </c>
      <c r="Q1470" s="2394"/>
      <c r="T1470" s="2393"/>
    </row>
    <row r="1471" spans="1:42">
      <c r="A1471" s="108">
        <v>70</v>
      </c>
      <c r="B1471" t="s">
        <v>709</v>
      </c>
      <c r="C1471" t="s">
        <v>989</v>
      </c>
      <c r="D1471" s="18">
        <v>0.5</v>
      </c>
      <c r="E1471" s="55">
        <v>43705</v>
      </c>
      <c r="F1471" s="165">
        <v>4.95</v>
      </c>
      <c r="G1471" s="166">
        <v>3.03</v>
      </c>
      <c r="H1471" s="24">
        <v>3.2545598734177204</v>
      </c>
      <c r="I1471" s="24">
        <v>0.54302665334257005</v>
      </c>
      <c r="J1471">
        <f t="shared" si="148"/>
        <v>16.819707560632764</v>
      </c>
      <c r="K1471" s="745">
        <f>AVERAGE(G1471:G1477)</f>
        <v>3.03</v>
      </c>
      <c r="L1471" s="1316">
        <f t="shared" si="149"/>
        <v>44.006822063017736</v>
      </c>
      <c r="M1471" s="166">
        <f>AVERAGE(H1471:H1477)</f>
        <v>8.8838379746835425</v>
      </c>
      <c r="N1471" s="594">
        <f t="shared" si="150"/>
        <v>51.997066116307877</v>
      </c>
      <c r="O1471">
        <f>AVERAGE(J1471:J1477)</f>
        <v>20.361956940267923</v>
      </c>
      <c r="P1471" s="594">
        <f t="shared" si="151"/>
        <v>47.628418163041097</v>
      </c>
      <c r="Q1471" s="2389">
        <f t="shared" si="147"/>
        <v>47.877435447455575</v>
      </c>
      <c r="T1471" s="2393"/>
    </row>
    <row r="1472" spans="1:42">
      <c r="A1472" s="108"/>
      <c r="B1472" t="s">
        <v>709</v>
      </c>
      <c r="C1472" t="s">
        <v>989</v>
      </c>
      <c r="D1472" s="18">
        <v>1</v>
      </c>
      <c r="E1472" s="55">
        <v>43705</v>
      </c>
      <c r="F1472" s="165"/>
      <c r="G1472" s="166"/>
      <c r="H1472" s="27" t="s">
        <v>811</v>
      </c>
      <c r="I1472" s="27" t="s">
        <v>811</v>
      </c>
      <c r="K1472" s="483"/>
      <c r="L1472" s="1316"/>
      <c r="Q1472" s="2389"/>
      <c r="T1472" s="2393"/>
    </row>
    <row r="1473" spans="1:41">
      <c r="A1473" s="108"/>
      <c r="B1473" t="s">
        <v>709</v>
      </c>
      <c r="C1473" t="s">
        <v>989</v>
      </c>
      <c r="D1473" s="18">
        <v>2</v>
      </c>
      <c r="E1473" s="55">
        <v>43705</v>
      </c>
      <c r="F1473" s="165"/>
      <c r="G1473" s="166"/>
      <c r="H1473" s="27" t="s">
        <v>811</v>
      </c>
      <c r="I1473" s="27" t="s">
        <v>811</v>
      </c>
      <c r="K1473" s="483"/>
      <c r="L1473" s="1316"/>
      <c r="Q1473" s="2389"/>
      <c r="T1473" s="2393"/>
    </row>
    <row r="1474" spans="1:41">
      <c r="A1474" s="108"/>
      <c r="B1474" t="s">
        <v>709</v>
      </c>
      <c r="C1474" t="s">
        <v>989</v>
      </c>
      <c r="D1474" s="18">
        <v>3</v>
      </c>
      <c r="E1474" s="55">
        <v>43705</v>
      </c>
      <c r="F1474" s="165"/>
      <c r="G1474" s="166"/>
      <c r="H1474" s="27" t="s">
        <v>811</v>
      </c>
      <c r="I1474" s="27" t="s">
        <v>811</v>
      </c>
      <c r="K1474" s="483"/>
      <c r="L1474" s="1316"/>
      <c r="Q1474" s="2389"/>
      <c r="T1474" s="2393"/>
    </row>
    <row r="1475" spans="1:41">
      <c r="A1475" s="108"/>
      <c r="B1475" t="s">
        <v>709</v>
      </c>
      <c r="C1475" t="s">
        <v>989</v>
      </c>
      <c r="D1475" s="18">
        <v>4</v>
      </c>
      <c r="E1475" s="55">
        <v>43705</v>
      </c>
      <c r="F1475" s="165"/>
      <c r="G1475" s="166"/>
      <c r="H1475" s="27" t="s">
        <v>811</v>
      </c>
      <c r="I1475" s="27" t="s">
        <v>811</v>
      </c>
      <c r="K1475" s="483"/>
      <c r="L1475" s="1316"/>
      <c r="Q1475" s="2389"/>
      <c r="T1475" s="2393"/>
    </row>
    <row r="1476" spans="1:41">
      <c r="A1476" s="108"/>
      <c r="B1476" t="s">
        <v>709</v>
      </c>
      <c r="C1476" t="s">
        <v>989</v>
      </c>
      <c r="D1476" s="18">
        <v>4.5</v>
      </c>
      <c r="E1476" s="55">
        <v>43705</v>
      </c>
      <c r="F1476" s="165"/>
      <c r="G1476" s="166"/>
      <c r="H1476" s="27" t="s">
        <v>811</v>
      </c>
      <c r="I1476" s="27" t="s">
        <v>811</v>
      </c>
      <c r="K1476" s="1290"/>
      <c r="L1476" s="1316"/>
      <c r="Q1476" s="2389"/>
      <c r="T1476" s="2393"/>
    </row>
    <row r="1477" spans="1:41">
      <c r="A1477" s="108"/>
      <c r="B1477" t="s">
        <v>709</v>
      </c>
      <c r="C1477" t="s">
        <v>989</v>
      </c>
      <c r="D1477" s="18" t="s">
        <v>814</v>
      </c>
      <c r="E1477" s="55">
        <v>43705</v>
      </c>
      <c r="F1477" s="165"/>
      <c r="G1477" s="166"/>
      <c r="H1477" s="24">
        <v>14.513116075949366</v>
      </c>
      <c r="I1477" s="24">
        <v>0.77175070445867755</v>
      </c>
      <c r="J1477">
        <f t="shared" si="148"/>
        <v>23.904206319903079</v>
      </c>
      <c r="K1477" s="483"/>
      <c r="L1477" s="1316"/>
      <c r="Q1477" s="2389"/>
      <c r="T1477" s="2393"/>
    </row>
    <row r="1478" spans="1:41">
      <c r="A1478" s="108"/>
      <c r="J1478" t="str">
        <f t="shared" si="148"/>
        <v xml:space="preserve"> </v>
      </c>
      <c r="K1478" s="483"/>
      <c r="L1478" s="1316"/>
      <c r="Q1478" s="2389"/>
      <c r="T1478" s="2393"/>
    </row>
    <row r="1479" spans="1:41" ht="31.2">
      <c r="B1479" s="976" t="s">
        <v>20</v>
      </c>
      <c r="C1479" s="591" t="s">
        <v>701</v>
      </c>
      <c r="D1479" s="946" t="s">
        <v>805</v>
      </c>
      <c r="E1479" s="947" t="s">
        <v>786</v>
      </c>
      <c r="F1479" s="946" t="s">
        <v>806</v>
      </c>
      <c r="G1479" s="946" t="s">
        <v>807</v>
      </c>
      <c r="H1479" s="591" t="s">
        <v>808</v>
      </c>
      <c r="I1479" s="371" t="s">
        <v>809</v>
      </c>
      <c r="J1479" t="s">
        <v>810</v>
      </c>
      <c r="K1479" s="1267" t="s">
        <v>792</v>
      </c>
      <c r="L1479" s="1305" t="s">
        <v>474</v>
      </c>
      <c r="M1479" s="1252" t="s">
        <v>793</v>
      </c>
      <c r="N1479" s="1305" t="s">
        <v>483</v>
      </c>
      <c r="O1479" s="1252" t="s">
        <v>794</v>
      </c>
      <c r="P1479" s="1305" t="s">
        <v>480</v>
      </c>
      <c r="Q1479" s="2394"/>
      <c r="T1479" s="2393"/>
    </row>
    <row r="1480" spans="1:41">
      <c r="B1480" s="108" t="s">
        <v>709</v>
      </c>
      <c r="C1480" t="s">
        <v>990</v>
      </c>
      <c r="D1480">
        <v>0.5</v>
      </c>
      <c r="E1480" s="55">
        <v>44074</v>
      </c>
      <c r="F1480">
        <v>5</v>
      </c>
      <c r="G1480">
        <v>5</v>
      </c>
      <c r="H1480" s="371">
        <v>0</v>
      </c>
      <c r="I1480" s="24">
        <v>0.54130240517786965</v>
      </c>
      <c r="J1480">
        <f t="shared" si="148"/>
        <v>16.766300697979336</v>
      </c>
      <c r="K1480" s="483">
        <f>AVERAGE(G1480:G1485)</f>
        <v>5</v>
      </c>
      <c r="L1480" s="1316">
        <f t="shared" si="149"/>
        <v>36.780719051126376</v>
      </c>
      <c r="M1480" s="166">
        <f>AVERAGE(H1480:H1485)</f>
        <v>0.3602666666666669</v>
      </c>
      <c r="N1480" s="594">
        <f t="shared" si="150"/>
        <v>20.553553303439685</v>
      </c>
      <c r="O1480">
        <f>AVERAGE(J1480:J1485)</f>
        <v>19.638738486670292</v>
      </c>
      <c r="P1480" s="594">
        <f t="shared" si="151"/>
        <v>47.106678538861445</v>
      </c>
      <c r="Q1480" s="2389">
        <f t="shared" si="147"/>
        <v>34.813650297809168</v>
      </c>
      <c r="T1480" s="2393"/>
    </row>
    <row r="1481" spans="1:41">
      <c r="B1481" s="108" t="s">
        <v>709</v>
      </c>
      <c r="C1481" t="s">
        <v>990</v>
      </c>
      <c r="D1481">
        <v>1</v>
      </c>
      <c r="E1481" s="55">
        <v>44074</v>
      </c>
      <c r="H1481" s="24" t="s">
        <v>811</v>
      </c>
      <c r="I1481" s="24" t="s">
        <v>811</v>
      </c>
      <c r="K1481" s="483"/>
      <c r="L1481" s="1316"/>
      <c r="Q1481" s="2389"/>
      <c r="T1481" s="2393"/>
    </row>
    <row r="1482" spans="1:41">
      <c r="B1482" s="108" t="s">
        <v>709</v>
      </c>
      <c r="C1482" t="s">
        <v>990</v>
      </c>
      <c r="D1482">
        <v>2</v>
      </c>
      <c r="E1482" s="55">
        <v>44074</v>
      </c>
      <c r="H1482" s="24" t="s">
        <v>811</v>
      </c>
      <c r="I1482" s="24" t="s">
        <v>811</v>
      </c>
      <c r="K1482" s="483"/>
      <c r="L1482" s="1316"/>
      <c r="Q1482" s="2389"/>
      <c r="T1482" s="2393"/>
    </row>
    <row r="1483" spans="1:41">
      <c r="B1483" s="108" t="s">
        <v>709</v>
      </c>
      <c r="C1483" t="s">
        <v>990</v>
      </c>
      <c r="D1483">
        <v>3</v>
      </c>
      <c r="E1483" s="55">
        <v>44074</v>
      </c>
      <c r="H1483" s="24" t="s">
        <v>811</v>
      </c>
      <c r="I1483" s="24" t="s">
        <v>811</v>
      </c>
      <c r="K1483" s="483"/>
      <c r="L1483" s="1316"/>
      <c r="Q1483" s="2389"/>
      <c r="T1483" s="2393"/>
    </row>
    <row r="1484" spans="1:41">
      <c r="B1484" s="108" t="s">
        <v>709</v>
      </c>
      <c r="C1484" t="s">
        <v>990</v>
      </c>
      <c r="D1484">
        <v>4</v>
      </c>
      <c r="E1484" s="55">
        <v>44074</v>
      </c>
      <c r="H1484" s="24" t="s">
        <v>811</v>
      </c>
      <c r="I1484" s="24" t="s">
        <v>811</v>
      </c>
      <c r="K1484" s="483"/>
      <c r="L1484" s="1316"/>
      <c r="Q1484" s="2389"/>
      <c r="T1484" s="2393"/>
    </row>
    <row r="1485" spans="1:41">
      <c r="B1485" s="108" t="s">
        <v>709</v>
      </c>
      <c r="C1485" t="s">
        <v>990</v>
      </c>
      <c r="D1485">
        <v>4.75</v>
      </c>
      <c r="E1485" s="55">
        <v>44074</v>
      </c>
      <c r="H1485" s="371">
        <v>0.7205333333333338</v>
      </c>
      <c r="I1485" s="24">
        <v>0.72677653113454033</v>
      </c>
      <c r="J1485">
        <f t="shared" si="148"/>
        <v>22.511176275361251</v>
      </c>
      <c r="K1485" s="483"/>
      <c r="L1485" s="1316"/>
      <c r="Q1485" s="2389"/>
      <c r="T1485" s="2393"/>
    </row>
    <row r="1486" spans="1:41">
      <c r="A1486" s="108"/>
      <c r="J1486" t="str">
        <f t="shared" si="148"/>
        <v xml:space="preserve"> </v>
      </c>
      <c r="K1486" s="483"/>
      <c r="L1486" s="1316"/>
      <c r="Q1486" s="2389"/>
      <c r="T1486" s="2393"/>
    </row>
    <row r="1487" spans="1:41" ht="31.2">
      <c r="A1487" s="983" t="s">
        <v>804</v>
      </c>
      <c r="B1487" s="815" t="s">
        <v>20</v>
      </c>
      <c r="C1487" s="815" t="s">
        <v>701</v>
      </c>
      <c r="D1487" s="815" t="s">
        <v>805</v>
      </c>
      <c r="E1487" s="873" t="s">
        <v>786</v>
      </c>
      <c r="F1487" s="815" t="s">
        <v>806</v>
      </c>
      <c r="G1487" s="815" t="s">
        <v>807</v>
      </c>
      <c r="H1487" s="815" t="s">
        <v>808</v>
      </c>
      <c r="I1487" s="878" t="s">
        <v>809</v>
      </c>
      <c r="J1487" t="s">
        <v>810</v>
      </c>
      <c r="K1487" s="1267" t="s">
        <v>792</v>
      </c>
      <c r="L1487" s="1305" t="s">
        <v>474</v>
      </c>
      <c r="M1487" s="1252" t="s">
        <v>793</v>
      </c>
      <c r="N1487" s="1305" t="s">
        <v>483</v>
      </c>
      <c r="O1487" s="1252" t="s">
        <v>794</v>
      </c>
      <c r="P1487" s="1305" t="s">
        <v>480</v>
      </c>
      <c r="Q1487" s="2394"/>
      <c r="R1487" s="2397"/>
      <c r="S1487" s="2397"/>
      <c r="T1487" s="2398"/>
      <c r="U1487" s="1226"/>
      <c r="V1487" s="1226"/>
      <c r="W1487" s="2444"/>
      <c r="X1487" s="747"/>
      <c r="Y1487" s="747"/>
      <c r="Z1487" s="747"/>
      <c r="AA1487" s="747"/>
      <c r="AB1487" s="747"/>
      <c r="AC1487" s="747"/>
      <c r="AD1487" s="747"/>
      <c r="AE1487" s="747"/>
      <c r="AF1487" s="747"/>
      <c r="AG1487" s="747"/>
      <c r="AH1487" s="747"/>
      <c r="AI1487" s="747"/>
      <c r="AJ1487" s="747"/>
      <c r="AK1487" s="747"/>
      <c r="AL1487" s="747"/>
      <c r="AM1487" s="747"/>
      <c r="AN1487" s="747"/>
      <c r="AO1487" s="747"/>
    </row>
    <row r="1488" spans="1:41">
      <c r="A1488" s="108"/>
      <c r="B1488" t="s">
        <v>709</v>
      </c>
      <c r="C1488" t="s">
        <v>991</v>
      </c>
      <c r="D1488" s="27">
        <v>0.5</v>
      </c>
      <c r="E1488" s="133">
        <v>44459</v>
      </c>
      <c r="F1488">
        <v>5.0999999999999996</v>
      </c>
      <c r="G1488">
        <v>4.8</v>
      </c>
      <c r="H1488" s="24">
        <v>1.9881904761904756</v>
      </c>
      <c r="I1488" s="24">
        <v>0.52266666666666683</v>
      </c>
      <c r="J1488">
        <f t="shared" si="148"/>
        <v>16.189077333333337</v>
      </c>
      <c r="K1488" s="483">
        <f>AVERAGE(G1488:G1492)</f>
        <v>4.8</v>
      </c>
      <c r="L1488" s="1316">
        <f t="shared" si="149"/>
        <v>37.36965594166206</v>
      </c>
      <c r="M1488" s="166">
        <f>AVERAGE(H1488:H1492)</f>
        <v>1.737238095238095</v>
      </c>
      <c r="N1488" s="594">
        <f t="shared" si="150"/>
        <v>35.98723052891404</v>
      </c>
      <c r="O1488">
        <f>AVERAGE(J1488:J1492)</f>
        <v>16.189077333333337</v>
      </c>
      <c r="P1488" s="594">
        <f t="shared" si="151"/>
        <v>44.319863584011124</v>
      </c>
      <c r="Q1488" s="2389">
        <f t="shared" si="147"/>
        <v>39.225583351529075</v>
      </c>
      <c r="T1488" s="2393"/>
    </row>
    <row r="1489" spans="1:20">
      <c r="A1489" s="108"/>
      <c r="B1489" t="s">
        <v>709</v>
      </c>
      <c r="C1489" t="s">
        <v>991</v>
      </c>
      <c r="D1489" s="27">
        <v>1</v>
      </c>
      <c r="E1489" s="133">
        <v>44459</v>
      </c>
      <c r="H1489" s="24" t="s">
        <v>811</v>
      </c>
      <c r="I1489" s="24" t="s">
        <v>811</v>
      </c>
      <c r="K1489" s="483"/>
      <c r="L1489" s="1316"/>
      <c r="Q1489" s="2389"/>
      <c r="T1489" s="2393"/>
    </row>
    <row r="1490" spans="1:20">
      <c r="A1490" s="108"/>
      <c r="B1490" t="s">
        <v>709</v>
      </c>
      <c r="C1490" t="s">
        <v>991</v>
      </c>
      <c r="D1490" s="27">
        <v>2</v>
      </c>
      <c r="E1490" s="133">
        <v>44459</v>
      </c>
      <c r="H1490" s="24" t="s">
        <v>811</v>
      </c>
      <c r="I1490" s="24" t="s">
        <v>811</v>
      </c>
      <c r="K1490" s="483"/>
      <c r="L1490" s="1316"/>
      <c r="Q1490" s="2389"/>
      <c r="T1490" s="2393"/>
    </row>
    <row r="1491" spans="1:20">
      <c r="A1491" s="108"/>
      <c r="B1491" t="s">
        <v>709</v>
      </c>
      <c r="C1491" t="s">
        <v>991</v>
      </c>
      <c r="D1491" s="27">
        <v>3</v>
      </c>
      <c r="E1491" s="133">
        <v>44459</v>
      </c>
      <c r="H1491" s="24" t="s">
        <v>811</v>
      </c>
      <c r="I1491" s="24" t="s">
        <v>811</v>
      </c>
      <c r="K1491" s="483"/>
      <c r="L1491" s="1316"/>
      <c r="Q1491" s="2389"/>
      <c r="T1491" s="2393"/>
    </row>
    <row r="1492" spans="1:20" ht="16.2" thickBot="1">
      <c r="A1492" s="1291"/>
      <c r="B1492" s="809" t="s">
        <v>709</v>
      </c>
      <c r="C1492" s="809" t="s">
        <v>991</v>
      </c>
      <c r="D1492" s="1292">
        <v>4</v>
      </c>
      <c r="E1492" s="1293">
        <v>44459</v>
      </c>
      <c r="F1492" s="809"/>
      <c r="G1492" s="809"/>
      <c r="H1492" s="1294">
        <v>1.4862857142857144</v>
      </c>
      <c r="I1492" s="1294">
        <v>0.52266666666666683</v>
      </c>
      <c r="J1492" s="809">
        <f t="shared" si="148"/>
        <v>16.189077333333337</v>
      </c>
      <c r="K1492" s="1323"/>
      <c r="L1492" s="1328"/>
      <c r="M1492" s="809"/>
      <c r="N1492" s="1320"/>
      <c r="O1492" s="809"/>
      <c r="P1492" s="1320"/>
      <c r="Q1492" s="2399"/>
      <c r="R1492" s="1320"/>
      <c r="S1492" s="1320"/>
      <c r="T1492" s="2400"/>
    </row>
    <row r="1493" spans="1:20">
      <c r="A1493" s="108"/>
    </row>
    <row r="1494" spans="1:20">
      <c r="A1494" s="108"/>
    </row>
    <row r="1495" spans="1:20">
      <c r="A1495" s="108"/>
      <c r="R1495" t="s">
        <v>3</v>
      </c>
      <c r="T1495">
        <f>COUNTIF(T4:T1492,"Acceptable; Ongoing Protection is Required")</f>
        <v>19</v>
      </c>
    </row>
    <row r="1496" spans="1:20">
      <c r="A1496" s="108"/>
      <c r="R1496" t="s">
        <v>4</v>
      </c>
      <c r="T1496">
        <f>COUNTIF(T4:T1492,"Unacceptable; Immediate Restoration is Required")</f>
        <v>14</v>
      </c>
    </row>
    <row r="1497" spans="1:20">
      <c r="A1497" s="108"/>
      <c r="R1497" t="s">
        <v>5</v>
      </c>
      <c r="T1497">
        <f>SUM(T1495:T1496)</f>
        <v>33</v>
      </c>
    </row>
    <row r="1498" spans="1:20">
      <c r="A1498" s="108"/>
    </row>
    <row r="1499" spans="1:20">
      <c r="A1499" s="108"/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C1667-D55E-405F-A133-8E6EFAEE6A5D}">
  <dimension ref="A1:Y379"/>
  <sheetViews>
    <sheetView workbookViewId="0">
      <selection activeCell="L14" sqref="L14"/>
    </sheetView>
  </sheetViews>
  <sheetFormatPr defaultColWidth="8.796875" defaultRowHeight="15.6"/>
  <cols>
    <col min="5" max="5" width="15" customWidth="1"/>
  </cols>
  <sheetData>
    <row r="1" spans="1:25">
      <c r="A1" s="592" t="s">
        <v>1269</v>
      </c>
      <c r="B1" s="592"/>
      <c r="C1" s="592"/>
      <c r="D1" s="592"/>
      <c r="E1" s="592"/>
      <c r="F1" s="592"/>
      <c r="G1" s="592"/>
      <c r="H1" s="592"/>
      <c r="I1" s="1776" t="s">
        <v>1270</v>
      </c>
      <c r="J1" s="1776"/>
      <c r="K1" s="1776"/>
      <c r="L1" s="1776"/>
      <c r="M1" s="2020"/>
      <c r="N1" s="1776" t="s">
        <v>1271</v>
      </c>
      <c r="O1" s="2020"/>
      <c r="P1" s="1776"/>
      <c r="Q1" s="593"/>
      <c r="R1" s="986"/>
      <c r="S1" s="986"/>
      <c r="T1" s="986"/>
    </row>
    <row r="2" spans="1:25">
      <c r="A2" s="571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3"/>
      <c r="M2" s="592"/>
      <c r="N2" s="593"/>
      <c r="O2" s="592"/>
      <c r="P2" s="593"/>
      <c r="Q2" s="593"/>
      <c r="R2" s="986"/>
      <c r="S2" s="986"/>
      <c r="T2" s="986"/>
    </row>
    <row r="3" spans="1:25">
      <c r="A3" s="2563" t="s">
        <v>1272</v>
      </c>
      <c r="B3" s="2563"/>
      <c r="C3" s="2563"/>
      <c r="D3" s="2563"/>
      <c r="E3" s="2563"/>
      <c r="F3" s="2563"/>
      <c r="G3" s="2563"/>
      <c r="H3" s="2563"/>
      <c r="I3" s="2563"/>
      <c r="J3" s="2038"/>
      <c r="K3" s="2038"/>
      <c r="L3" s="1617"/>
      <c r="M3" s="2038"/>
      <c r="N3" s="1617"/>
      <c r="O3" s="2038"/>
      <c r="P3" s="1617"/>
      <c r="Q3" s="1617"/>
      <c r="R3" s="1245"/>
      <c r="S3" s="1245"/>
      <c r="T3" s="1245"/>
      <c r="U3" s="437"/>
      <c r="V3" s="437"/>
      <c r="W3" s="437"/>
      <c r="X3" s="437"/>
      <c r="Y3" s="437"/>
    </row>
    <row r="4" spans="1:25">
      <c r="A4" s="592" t="s">
        <v>1273</v>
      </c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3"/>
      <c r="M4" s="592"/>
      <c r="N4" s="593"/>
      <c r="O4" s="592"/>
      <c r="P4" s="593"/>
      <c r="Q4" s="593"/>
      <c r="R4" s="986"/>
      <c r="S4" s="986"/>
      <c r="T4" s="986"/>
    </row>
    <row r="5" spans="1:25" ht="46.8">
      <c r="A5" s="1137" t="s">
        <v>804</v>
      </c>
      <c r="B5" s="1138" t="s">
        <v>20</v>
      </c>
      <c r="C5" s="1138" t="s">
        <v>701</v>
      </c>
      <c r="D5" s="1139" t="s">
        <v>805</v>
      </c>
      <c r="E5" s="1185" t="s">
        <v>786</v>
      </c>
      <c r="F5" s="1139" t="s">
        <v>806</v>
      </c>
      <c r="G5" s="1139" t="s">
        <v>807</v>
      </c>
      <c r="H5" s="1205" t="s">
        <v>809</v>
      </c>
      <c r="I5" s="1209" t="s">
        <v>810</v>
      </c>
      <c r="J5" s="1140" t="s">
        <v>808</v>
      </c>
      <c r="K5" s="2201" t="s">
        <v>1274</v>
      </c>
      <c r="L5" s="1184" t="s">
        <v>1275</v>
      </c>
      <c r="M5" s="1184" t="s">
        <v>1276</v>
      </c>
      <c r="N5" s="1184" t="s">
        <v>1277</v>
      </c>
      <c r="O5" s="1184" t="s">
        <v>1278</v>
      </c>
      <c r="P5" s="1184" t="s">
        <v>1279</v>
      </c>
      <c r="Q5" s="1184" t="s">
        <v>795</v>
      </c>
      <c r="R5" s="2237" t="s">
        <v>796</v>
      </c>
      <c r="S5" s="2238" t="s">
        <v>797</v>
      </c>
      <c r="T5" s="2239" t="s">
        <v>798</v>
      </c>
      <c r="U5" s="483"/>
    </row>
    <row r="6" spans="1:25">
      <c r="A6" t="s">
        <v>825</v>
      </c>
      <c r="B6" t="s">
        <v>1280</v>
      </c>
      <c r="C6" t="s">
        <v>1273</v>
      </c>
      <c r="D6">
        <v>0.5</v>
      </c>
      <c r="E6" s="55">
        <v>45091</v>
      </c>
      <c r="F6">
        <v>24.8</v>
      </c>
      <c r="G6">
        <v>3.66</v>
      </c>
      <c r="H6" s="27">
        <v>0.40899999999999997</v>
      </c>
      <c r="I6" s="371">
        <f t="shared" ref="I6" si="0">IF(AND(H6&gt;0),  H6*30.974," ")</f>
        <v>12.668365999999999</v>
      </c>
      <c r="J6" s="27">
        <v>4.49</v>
      </c>
    </row>
    <row r="7" spans="1:25">
      <c r="A7" t="s">
        <v>825</v>
      </c>
      <c r="B7" t="s">
        <v>1280</v>
      </c>
      <c r="C7" t="s">
        <v>1273</v>
      </c>
      <c r="D7">
        <v>1</v>
      </c>
      <c r="E7" s="55">
        <v>45091</v>
      </c>
      <c r="F7">
        <v>24.8</v>
      </c>
      <c r="G7">
        <v>3.66</v>
      </c>
      <c r="H7" s="27" t="s">
        <v>811</v>
      </c>
      <c r="J7" s="27" t="s">
        <v>811</v>
      </c>
    </row>
    <row r="8" spans="1:25">
      <c r="A8" t="s">
        <v>825</v>
      </c>
      <c r="B8" t="s">
        <v>1280</v>
      </c>
      <c r="C8" t="s">
        <v>1273</v>
      </c>
      <c r="D8">
        <v>2</v>
      </c>
      <c r="E8" s="55">
        <v>45091</v>
      </c>
      <c r="F8">
        <v>24.8</v>
      </c>
      <c r="G8">
        <v>3.66</v>
      </c>
      <c r="H8" s="27" t="s">
        <v>811</v>
      </c>
      <c r="J8" s="27" t="s">
        <v>811</v>
      </c>
    </row>
    <row r="9" spans="1:25">
      <c r="A9" t="s">
        <v>825</v>
      </c>
      <c r="B9" t="s">
        <v>1280</v>
      </c>
      <c r="C9" t="s">
        <v>1273</v>
      </c>
      <c r="D9">
        <v>3</v>
      </c>
      <c r="E9" s="55">
        <v>45091</v>
      </c>
      <c r="F9">
        <v>24.8</v>
      </c>
      <c r="G9">
        <v>3.66</v>
      </c>
      <c r="H9" s="27">
        <v>0.41499999999999998</v>
      </c>
      <c r="I9" s="371">
        <f t="shared" ref="I9" si="1">IF(AND(H9&gt;0),  H9*30.974," ")</f>
        <v>12.85421</v>
      </c>
      <c r="J9" s="27">
        <v>6.18</v>
      </c>
    </row>
    <row r="10" spans="1:25">
      <c r="A10" t="s">
        <v>825</v>
      </c>
      <c r="B10" t="s">
        <v>1280</v>
      </c>
      <c r="C10" t="s">
        <v>1273</v>
      </c>
      <c r="D10">
        <v>4</v>
      </c>
      <c r="E10" s="55">
        <v>45091</v>
      </c>
      <c r="F10">
        <v>24.8</v>
      </c>
      <c r="G10">
        <v>3.66</v>
      </c>
      <c r="H10" s="27" t="s">
        <v>811</v>
      </c>
      <c r="J10" s="27" t="s">
        <v>811</v>
      </c>
    </row>
    <row r="11" spans="1:25">
      <c r="A11" t="s">
        <v>825</v>
      </c>
      <c r="B11" t="s">
        <v>1280</v>
      </c>
      <c r="C11" t="s">
        <v>1273</v>
      </c>
      <c r="D11">
        <v>5</v>
      </c>
      <c r="E11" s="55">
        <v>45091</v>
      </c>
      <c r="F11">
        <v>24.8</v>
      </c>
      <c r="G11">
        <v>3.66</v>
      </c>
      <c r="H11" s="27" t="s">
        <v>811</v>
      </c>
      <c r="J11" s="27" t="s">
        <v>811</v>
      </c>
    </row>
    <row r="12" spans="1:25">
      <c r="A12" t="s">
        <v>825</v>
      </c>
      <c r="B12" t="s">
        <v>1280</v>
      </c>
      <c r="C12" t="s">
        <v>1273</v>
      </c>
      <c r="D12">
        <v>6</v>
      </c>
      <c r="E12" s="55">
        <v>45091</v>
      </c>
      <c r="F12">
        <v>24.8</v>
      </c>
      <c r="G12">
        <v>3.66</v>
      </c>
      <c r="H12" s="27" t="s">
        <v>811</v>
      </c>
      <c r="J12" s="27" t="s">
        <v>811</v>
      </c>
    </row>
    <row r="13" spans="1:25">
      <c r="A13" t="s">
        <v>825</v>
      </c>
      <c r="B13" t="s">
        <v>1280</v>
      </c>
      <c r="C13" t="s">
        <v>1273</v>
      </c>
      <c r="D13">
        <v>7</v>
      </c>
      <c r="E13" s="55">
        <v>45091</v>
      </c>
      <c r="F13">
        <v>24.8</v>
      </c>
      <c r="G13">
        <v>3.66</v>
      </c>
      <c r="H13" s="27" t="s">
        <v>811</v>
      </c>
      <c r="J13" s="27" t="s">
        <v>811</v>
      </c>
    </row>
    <row r="14" spans="1:25">
      <c r="A14" t="s">
        <v>825</v>
      </c>
      <c r="B14" t="s">
        <v>1280</v>
      </c>
      <c r="C14" t="s">
        <v>1273</v>
      </c>
      <c r="D14">
        <v>8</v>
      </c>
      <c r="E14" s="55">
        <v>45091</v>
      </c>
      <c r="F14">
        <v>24.8</v>
      </c>
      <c r="G14">
        <v>3.66</v>
      </c>
      <c r="H14" s="27" t="s">
        <v>811</v>
      </c>
      <c r="J14" s="27" t="s">
        <v>811</v>
      </c>
    </row>
    <row r="15" spans="1:25">
      <c r="A15" t="s">
        <v>825</v>
      </c>
      <c r="B15" t="s">
        <v>1280</v>
      </c>
      <c r="C15" t="s">
        <v>1273</v>
      </c>
      <c r="D15">
        <v>9</v>
      </c>
      <c r="E15" s="55">
        <v>45091</v>
      </c>
      <c r="F15">
        <v>24.8</v>
      </c>
      <c r="G15">
        <v>3.66</v>
      </c>
      <c r="H15" s="27">
        <v>0.47499999999999998</v>
      </c>
      <c r="I15" s="371">
        <f t="shared" ref="I15:I16" si="2">IF(AND(H15&gt;0),  H15*30.974," ")</f>
        <v>14.71265</v>
      </c>
      <c r="J15" s="27">
        <v>8.83</v>
      </c>
    </row>
    <row r="16" spans="1:25">
      <c r="A16" t="s">
        <v>825</v>
      </c>
      <c r="B16" t="s">
        <v>1280</v>
      </c>
      <c r="C16" t="s">
        <v>1273</v>
      </c>
      <c r="D16">
        <v>9</v>
      </c>
      <c r="E16" s="55">
        <v>45091</v>
      </c>
      <c r="F16">
        <v>24.8</v>
      </c>
      <c r="G16">
        <v>3.66</v>
      </c>
      <c r="H16" s="27">
        <v>0.59599999999999997</v>
      </c>
      <c r="I16" s="371">
        <f t="shared" si="2"/>
        <v>18.460504</v>
      </c>
      <c r="J16" s="27">
        <v>8.2799999999999994</v>
      </c>
    </row>
    <row r="17" spans="1:10">
      <c r="A17" t="s">
        <v>825</v>
      </c>
      <c r="B17" t="s">
        <v>1280</v>
      </c>
      <c r="C17" t="s">
        <v>1273</v>
      </c>
      <c r="D17">
        <v>10</v>
      </c>
      <c r="E17" s="55">
        <v>45091</v>
      </c>
      <c r="F17">
        <v>24.8</v>
      </c>
      <c r="G17">
        <v>3.66</v>
      </c>
      <c r="H17" s="27" t="s">
        <v>811</v>
      </c>
      <c r="J17" s="27" t="s">
        <v>811</v>
      </c>
    </row>
    <row r="18" spans="1:10">
      <c r="A18" t="s">
        <v>825</v>
      </c>
      <c r="B18" t="s">
        <v>1280</v>
      </c>
      <c r="C18" t="s">
        <v>1273</v>
      </c>
      <c r="D18">
        <v>11</v>
      </c>
      <c r="E18" s="55">
        <v>45091</v>
      </c>
      <c r="F18">
        <v>24.8</v>
      </c>
      <c r="G18">
        <v>3.66</v>
      </c>
      <c r="H18" s="27" t="s">
        <v>811</v>
      </c>
      <c r="J18" s="27" t="s">
        <v>811</v>
      </c>
    </row>
    <row r="19" spans="1:10">
      <c r="A19" t="s">
        <v>825</v>
      </c>
      <c r="B19" t="s">
        <v>1280</v>
      </c>
      <c r="C19" t="s">
        <v>1273</v>
      </c>
      <c r="D19">
        <v>12</v>
      </c>
      <c r="E19" s="55">
        <v>45091</v>
      </c>
      <c r="F19">
        <v>24.8</v>
      </c>
      <c r="G19">
        <v>3.66</v>
      </c>
      <c r="H19" s="27" t="s">
        <v>811</v>
      </c>
      <c r="J19" s="27" t="s">
        <v>811</v>
      </c>
    </row>
    <row r="20" spans="1:10">
      <c r="A20" t="s">
        <v>825</v>
      </c>
      <c r="B20" t="s">
        <v>1280</v>
      </c>
      <c r="C20" t="s">
        <v>1273</v>
      </c>
      <c r="D20">
        <v>13</v>
      </c>
      <c r="E20" s="55">
        <v>45091</v>
      </c>
      <c r="F20">
        <v>24.8</v>
      </c>
      <c r="G20">
        <v>3.66</v>
      </c>
      <c r="H20" s="27" t="s">
        <v>811</v>
      </c>
      <c r="J20" s="27" t="s">
        <v>811</v>
      </c>
    </row>
    <row r="21" spans="1:10">
      <c r="A21" t="s">
        <v>825</v>
      </c>
      <c r="B21" t="s">
        <v>1280</v>
      </c>
      <c r="C21" t="s">
        <v>1273</v>
      </c>
      <c r="D21">
        <v>14</v>
      </c>
      <c r="E21" s="55">
        <v>45091</v>
      </c>
      <c r="F21">
        <v>24.8</v>
      </c>
      <c r="G21">
        <v>3.66</v>
      </c>
      <c r="H21" s="27" t="s">
        <v>811</v>
      </c>
      <c r="J21" s="27" t="s">
        <v>811</v>
      </c>
    </row>
    <row r="22" spans="1:10">
      <c r="A22" t="s">
        <v>825</v>
      </c>
      <c r="B22" t="s">
        <v>1280</v>
      </c>
      <c r="C22" t="s">
        <v>1273</v>
      </c>
      <c r="D22">
        <v>15</v>
      </c>
      <c r="E22" s="55">
        <v>45091</v>
      </c>
      <c r="F22">
        <v>24.8</v>
      </c>
      <c r="G22">
        <v>3.66</v>
      </c>
      <c r="H22" s="27" t="s">
        <v>811</v>
      </c>
      <c r="J22" s="27" t="s">
        <v>811</v>
      </c>
    </row>
    <row r="23" spans="1:10">
      <c r="A23" t="s">
        <v>825</v>
      </c>
      <c r="B23" t="s">
        <v>1280</v>
      </c>
      <c r="C23" t="s">
        <v>1273</v>
      </c>
      <c r="D23">
        <v>16</v>
      </c>
      <c r="E23" s="55">
        <v>45091</v>
      </c>
      <c r="F23">
        <v>24.8</v>
      </c>
      <c r="G23">
        <v>3.66</v>
      </c>
      <c r="H23" s="27" t="s">
        <v>811</v>
      </c>
      <c r="J23" s="27" t="s">
        <v>811</v>
      </c>
    </row>
    <row r="24" spans="1:10">
      <c r="A24" t="s">
        <v>825</v>
      </c>
      <c r="B24" t="s">
        <v>1280</v>
      </c>
      <c r="C24" t="s">
        <v>1273</v>
      </c>
      <c r="D24">
        <v>17</v>
      </c>
      <c r="E24" s="55">
        <v>45091</v>
      </c>
      <c r="F24">
        <v>24.8</v>
      </c>
      <c r="G24">
        <v>3.66</v>
      </c>
      <c r="H24" s="27" t="s">
        <v>811</v>
      </c>
      <c r="J24" s="27" t="s">
        <v>811</v>
      </c>
    </row>
    <row r="25" spans="1:10">
      <c r="A25" t="s">
        <v>825</v>
      </c>
      <c r="B25" t="s">
        <v>1280</v>
      </c>
      <c r="C25" t="s">
        <v>1273</v>
      </c>
      <c r="D25">
        <v>18</v>
      </c>
      <c r="E25" s="55">
        <v>45091</v>
      </c>
      <c r="F25">
        <v>24.8</v>
      </c>
      <c r="G25">
        <v>3.66</v>
      </c>
      <c r="H25" s="27" t="s">
        <v>811</v>
      </c>
      <c r="J25" s="27" t="s">
        <v>811</v>
      </c>
    </row>
    <row r="26" spans="1:10">
      <c r="A26" t="s">
        <v>825</v>
      </c>
      <c r="B26" t="s">
        <v>1280</v>
      </c>
      <c r="C26" t="s">
        <v>1273</v>
      </c>
      <c r="D26">
        <v>19</v>
      </c>
      <c r="E26" s="55">
        <v>45091</v>
      </c>
      <c r="F26">
        <v>24.8</v>
      </c>
      <c r="G26">
        <v>3.66</v>
      </c>
      <c r="H26" s="27" t="s">
        <v>811</v>
      </c>
      <c r="J26" s="27" t="s">
        <v>811</v>
      </c>
    </row>
    <row r="27" spans="1:10">
      <c r="A27" t="s">
        <v>825</v>
      </c>
      <c r="B27" t="s">
        <v>1280</v>
      </c>
      <c r="C27" t="s">
        <v>1273</v>
      </c>
      <c r="D27">
        <v>20</v>
      </c>
      <c r="E27" s="55">
        <v>45091</v>
      </c>
      <c r="F27">
        <v>24.8</v>
      </c>
      <c r="G27">
        <v>3.66</v>
      </c>
      <c r="H27" s="27" t="s">
        <v>811</v>
      </c>
      <c r="J27" s="27" t="s">
        <v>811</v>
      </c>
    </row>
    <row r="28" spans="1:10">
      <c r="A28" t="s">
        <v>825</v>
      </c>
      <c r="B28" t="s">
        <v>1280</v>
      </c>
      <c r="C28" t="s">
        <v>1273</v>
      </c>
      <c r="D28">
        <v>21</v>
      </c>
      <c r="E28" s="55">
        <v>45091</v>
      </c>
      <c r="F28">
        <v>24.8</v>
      </c>
      <c r="G28">
        <v>3.66</v>
      </c>
      <c r="H28" s="27" t="s">
        <v>811</v>
      </c>
      <c r="J28" s="27" t="s">
        <v>811</v>
      </c>
    </row>
    <row r="29" spans="1:10">
      <c r="A29" t="s">
        <v>825</v>
      </c>
      <c r="B29" t="s">
        <v>1280</v>
      </c>
      <c r="C29" t="s">
        <v>1273</v>
      </c>
      <c r="D29">
        <v>22</v>
      </c>
      <c r="E29" s="55">
        <v>45091</v>
      </c>
      <c r="F29">
        <v>24.8</v>
      </c>
      <c r="G29">
        <v>3.66</v>
      </c>
      <c r="H29" s="27" t="s">
        <v>811</v>
      </c>
      <c r="J29" s="27" t="s">
        <v>811</v>
      </c>
    </row>
    <row r="30" spans="1:10">
      <c r="A30" t="s">
        <v>825</v>
      </c>
      <c r="B30" t="s">
        <v>1280</v>
      </c>
      <c r="C30" t="s">
        <v>1273</v>
      </c>
      <c r="D30">
        <v>23</v>
      </c>
      <c r="E30" s="55">
        <v>45091</v>
      </c>
      <c r="F30">
        <v>24.8</v>
      </c>
      <c r="G30">
        <v>3.66</v>
      </c>
      <c r="H30" s="27" t="s">
        <v>811</v>
      </c>
      <c r="J30" s="27" t="s">
        <v>811</v>
      </c>
    </row>
    <row r="31" spans="1:10">
      <c r="A31" t="s">
        <v>825</v>
      </c>
      <c r="B31" t="s">
        <v>1280</v>
      </c>
      <c r="C31" t="s">
        <v>1273</v>
      </c>
      <c r="D31">
        <v>23.8</v>
      </c>
      <c r="E31" s="55">
        <v>45091</v>
      </c>
      <c r="F31">
        <v>24.8</v>
      </c>
      <c r="G31">
        <v>3.66</v>
      </c>
      <c r="H31" s="27">
        <v>0.41199999999999998</v>
      </c>
      <c r="I31" s="371">
        <f t="shared" ref="I31" si="3">IF(AND(H31&gt;0),  H31*30.974," ")</f>
        <v>12.761287999999999</v>
      </c>
      <c r="J31" s="27">
        <v>0.99</v>
      </c>
    </row>
    <row r="32" spans="1:10">
      <c r="A32" t="s">
        <v>825</v>
      </c>
      <c r="B32" t="s">
        <v>1280</v>
      </c>
      <c r="C32" t="s">
        <v>1273</v>
      </c>
      <c r="D32">
        <v>24</v>
      </c>
      <c r="E32" s="55">
        <v>45091</v>
      </c>
      <c r="F32">
        <v>24.8</v>
      </c>
      <c r="G32">
        <v>3.66</v>
      </c>
      <c r="H32" s="27" t="s">
        <v>811</v>
      </c>
      <c r="J32" s="27" t="s">
        <v>811</v>
      </c>
    </row>
    <row r="33" spans="1:10">
      <c r="A33" t="s">
        <v>825</v>
      </c>
      <c r="B33" t="s">
        <v>1280</v>
      </c>
      <c r="C33" t="s">
        <v>1273</v>
      </c>
      <c r="D33">
        <v>24.3</v>
      </c>
      <c r="E33" s="55">
        <v>45091</v>
      </c>
      <c r="F33">
        <v>24.8</v>
      </c>
      <c r="G33">
        <v>3.66</v>
      </c>
      <c r="H33" s="27" t="s">
        <v>811</v>
      </c>
      <c r="J33" s="27" t="s">
        <v>811</v>
      </c>
    </row>
    <row r="34" spans="1:10">
      <c r="A34" t="s">
        <v>825</v>
      </c>
      <c r="B34" t="s">
        <v>1280</v>
      </c>
      <c r="C34" t="s">
        <v>1273</v>
      </c>
      <c r="D34">
        <v>0.5</v>
      </c>
      <c r="E34" s="55">
        <v>45124</v>
      </c>
      <c r="F34">
        <v>26.2</v>
      </c>
      <c r="G34">
        <v>2.73</v>
      </c>
      <c r="H34" s="27">
        <v>0.317</v>
      </c>
      <c r="I34" s="371">
        <f t="shared" ref="I34" si="4">IF(AND(H34&gt;0),  H34*30.974," ")</f>
        <v>9.8187580000000008</v>
      </c>
      <c r="J34" s="27">
        <v>7.31</v>
      </c>
    </row>
    <row r="35" spans="1:10">
      <c r="A35" t="s">
        <v>825</v>
      </c>
      <c r="B35" t="s">
        <v>1280</v>
      </c>
      <c r="C35" t="s">
        <v>1273</v>
      </c>
      <c r="D35">
        <v>1</v>
      </c>
      <c r="E35" s="55">
        <v>45124</v>
      </c>
      <c r="F35">
        <v>26.2</v>
      </c>
      <c r="G35">
        <v>2.73</v>
      </c>
      <c r="H35" s="27" t="s">
        <v>811</v>
      </c>
      <c r="J35" s="27" t="s">
        <v>811</v>
      </c>
    </row>
    <row r="36" spans="1:10">
      <c r="A36" t="s">
        <v>825</v>
      </c>
      <c r="B36" t="s">
        <v>1280</v>
      </c>
      <c r="C36" t="s">
        <v>1273</v>
      </c>
      <c r="D36">
        <v>2</v>
      </c>
      <c r="E36" s="55">
        <v>45124</v>
      </c>
      <c r="F36">
        <v>26.2</v>
      </c>
      <c r="G36">
        <v>2.73</v>
      </c>
      <c r="H36" s="27" t="s">
        <v>811</v>
      </c>
      <c r="J36" s="27" t="s">
        <v>811</v>
      </c>
    </row>
    <row r="37" spans="1:10">
      <c r="A37" t="s">
        <v>825</v>
      </c>
      <c r="B37" t="s">
        <v>1280</v>
      </c>
      <c r="C37" t="s">
        <v>1273</v>
      </c>
      <c r="D37">
        <v>3</v>
      </c>
      <c r="E37" s="55">
        <v>45124</v>
      </c>
      <c r="F37">
        <v>26.2</v>
      </c>
      <c r="G37">
        <v>2.73</v>
      </c>
      <c r="H37" s="27">
        <v>0.41399999999999998</v>
      </c>
      <c r="I37" s="371">
        <f t="shared" ref="I37" si="5">IF(AND(H37&gt;0),  H37*30.974," ")</f>
        <v>12.823236</v>
      </c>
      <c r="J37" s="27">
        <v>7.99</v>
      </c>
    </row>
    <row r="38" spans="1:10">
      <c r="A38" t="s">
        <v>825</v>
      </c>
      <c r="B38" t="s">
        <v>1280</v>
      </c>
      <c r="C38" t="s">
        <v>1273</v>
      </c>
      <c r="D38">
        <v>4</v>
      </c>
      <c r="E38" s="55">
        <v>45124</v>
      </c>
      <c r="F38">
        <v>26.2</v>
      </c>
      <c r="G38">
        <v>2.73</v>
      </c>
      <c r="H38" s="27" t="s">
        <v>811</v>
      </c>
      <c r="J38" s="27" t="s">
        <v>811</v>
      </c>
    </row>
    <row r="39" spans="1:10">
      <c r="A39" t="s">
        <v>825</v>
      </c>
      <c r="B39" t="s">
        <v>1280</v>
      </c>
      <c r="C39" t="s">
        <v>1273</v>
      </c>
      <c r="D39">
        <v>5</v>
      </c>
      <c r="E39" s="55">
        <v>45124</v>
      </c>
      <c r="F39">
        <v>26.2</v>
      </c>
      <c r="G39">
        <v>2.73</v>
      </c>
      <c r="H39" s="27" t="s">
        <v>811</v>
      </c>
      <c r="J39" s="27" t="s">
        <v>811</v>
      </c>
    </row>
    <row r="40" spans="1:10">
      <c r="A40" t="s">
        <v>825</v>
      </c>
      <c r="B40" t="s">
        <v>1280</v>
      </c>
      <c r="C40" t="s">
        <v>1273</v>
      </c>
      <c r="D40">
        <v>6</v>
      </c>
      <c r="E40" s="55">
        <v>45124</v>
      </c>
      <c r="F40">
        <v>26.2</v>
      </c>
      <c r="G40">
        <v>2.73</v>
      </c>
      <c r="H40" s="27" t="s">
        <v>811</v>
      </c>
      <c r="J40" s="27" t="s">
        <v>811</v>
      </c>
    </row>
    <row r="41" spans="1:10">
      <c r="A41" t="s">
        <v>825</v>
      </c>
      <c r="B41" t="s">
        <v>1280</v>
      </c>
      <c r="C41" t="s">
        <v>1273</v>
      </c>
      <c r="D41">
        <v>7</v>
      </c>
      <c r="E41" s="55">
        <v>45124</v>
      </c>
      <c r="F41">
        <v>26.2</v>
      </c>
      <c r="G41">
        <v>2.73</v>
      </c>
      <c r="H41" s="27" t="s">
        <v>811</v>
      </c>
      <c r="J41" s="27" t="s">
        <v>811</v>
      </c>
    </row>
    <row r="42" spans="1:10">
      <c r="A42" t="s">
        <v>825</v>
      </c>
      <c r="B42" t="s">
        <v>1280</v>
      </c>
      <c r="C42" t="s">
        <v>1273</v>
      </c>
      <c r="D42">
        <v>8</v>
      </c>
      <c r="E42" s="55">
        <v>45124</v>
      </c>
      <c r="F42">
        <v>26.2</v>
      </c>
      <c r="G42">
        <v>2.73</v>
      </c>
      <c r="H42" s="27" t="s">
        <v>811</v>
      </c>
      <c r="J42" s="27" t="s">
        <v>811</v>
      </c>
    </row>
    <row r="43" spans="1:10">
      <c r="A43" t="s">
        <v>825</v>
      </c>
      <c r="B43" t="s">
        <v>1280</v>
      </c>
      <c r="C43" t="s">
        <v>1273</v>
      </c>
      <c r="D43">
        <v>9</v>
      </c>
      <c r="E43" s="55">
        <v>45124</v>
      </c>
      <c r="F43">
        <v>26.2</v>
      </c>
      <c r="G43">
        <v>2.73</v>
      </c>
      <c r="H43" s="27">
        <v>0.57599999999999996</v>
      </c>
      <c r="I43" s="371">
        <f t="shared" ref="I43:I44" si="6">IF(AND(H43&gt;0),  H43*30.974," ")</f>
        <v>17.841023999999997</v>
      </c>
      <c r="J43" s="27">
        <v>7.87</v>
      </c>
    </row>
    <row r="44" spans="1:10">
      <c r="A44" t="s">
        <v>825</v>
      </c>
      <c r="B44" t="s">
        <v>1280</v>
      </c>
      <c r="C44" t="s">
        <v>1273</v>
      </c>
      <c r="D44">
        <v>9</v>
      </c>
      <c r="E44" s="55">
        <v>45124</v>
      </c>
      <c r="F44">
        <v>26.2</v>
      </c>
      <c r="G44">
        <v>2.73</v>
      </c>
      <c r="H44" s="27">
        <v>0.61799999999999999</v>
      </c>
      <c r="I44" s="371">
        <f t="shared" si="6"/>
        <v>19.141932000000001</v>
      </c>
      <c r="J44" s="27">
        <v>7.71</v>
      </c>
    </row>
    <row r="45" spans="1:10">
      <c r="A45" t="s">
        <v>825</v>
      </c>
      <c r="B45" t="s">
        <v>1280</v>
      </c>
      <c r="C45" t="s">
        <v>1273</v>
      </c>
      <c r="D45">
        <v>10</v>
      </c>
      <c r="E45" s="55">
        <v>45124</v>
      </c>
      <c r="F45">
        <v>26.2</v>
      </c>
      <c r="G45">
        <v>2.73</v>
      </c>
      <c r="H45" s="27" t="s">
        <v>811</v>
      </c>
      <c r="J45" s="27" t="s">
        <v>811</v>
      </c>
    </row>
    <row r="46" spans="1:10">
      <c r="A46" t="s">
        <v>825</v>
      </c>
      <c r="B46" t="s">
        <v>1280</v>
      </c>
      <c r="C46" t="s">
        <v>1273</v>
      </c>
      <c r="D46">
        <v>11</v>
      </c>
      <c r="E46" s="55">
        <v>45124</v>
      </c>
      <c r="F46">
        <v>26.2</v>
      </c>
      <c r="G46">
        <v>2.73</v>
      </c>
      <c r="H46" s="27" t="s">
        <v>811</v>
      </c>
      <c r="J46" s="27" t="s">
        <v>811</v>
      </c>
    </row>
    <row r="47" spans="1:10">
      <c r="A47" t="s">
        <v>825</v>
      </c>
      <c r="B47" t="s">
        <v>1280</v>
      </c>
      <c r="C47" t="s">
        <v>1273</v>
      </c>
      <c r="D47">
        <v>12</v>
      </c>
      <c r="E47" s="55">
        <v>45124</v>
      </c>
      <c r="F47">
        <v>26.2</v>
      </c>
      <c r="G47">
        <v>2.73</v>
      </c>
      <c r="H47" s="27" t="s">
        <v>811</v>
      </c>
      <c r="J47" s="27" t="s">
        <v>811</v>
      </c>
    </row>
    <row r="48" spans="1:10">
      <c r="A48" t="s">
        <v>825</v>
      </c>
      <c r="B48" t="s">
        <v>1280</v>
      </c>
      <c r="C48" t="s">
        <v>1273</v>
      </c>
      <c r="D48">
        <v>13</v>
      </c>
      <c r="E48" s="55">
        <v>45124</v>
      </c>
      <c r="F48">
        <v>26.2</v>
      </c>
      <c r="G48">
        <v>2.73</v>
      </c>
      <c r="H48" s="27" t="s">
        <v>811</v>
      </c>
      <c r="J48" s="27" t="s">
        <v>811</v>
      </c>
    </row>
    <row r="49" spans="1:10">
      <c r="A49" t="s">
        <v>825</v>
      </c>
      <c r="B49" t="s">
        <v>1280</v>
      </c>
      <c r="C49" t="s">
        <v>1273</v>
      </c>
      <c r="D49">
        <v>14</v>
      </c>
      <c r="E49" s="55">
        <v>45124</v>
      </c>
      <c r="F49">
        <v>26.2</v>
      </c>
      <c r="G49">
        <v>2.73</v>
      </c>
      <c r="H49" s="27" t="s">
        <v>811</v>
      </c>
      <c r="J49" s="27" t="s">
        <v>811</v>
      </c>
    </row>
    <row r="50" spans="1:10">
      <c r="A50" t="s">
        <v>825</v>
      </c>
      <c r="B50" t="s">
        <v>1280</v>
      </c>
      <c r="C50" t="s">
        <v>1273</v>
      </c>
      <c r="D50">
        <v>15</v>
      </c>
      <c r="E50" s="55">
        <v>45124</v>
      </c>
      <c r="F50">
        <v>26.2</v>
      </c>
      <c r="G50">
        <v>2.73</v>
      </c>
      <c r="H50" s="27" t="s">
        <v>811</v>
      </c>
      <c r="J50" s="27" t="s">
        <v>811</v>
      </c>
    </row>
    <row r="51" spans="1:10">
      <c r="A51" t="s">
        <v>825</v>
      </c>
      <c r="B51" t="s">
        <v>1280</v>
      </c>
      <c r="C51" t="s">
        <v>1273</v>
      </c>
      <c r="D51">
        <v>16</v>
      </c>
      <c r="E51" s="55">
        <v>45124</v>
      </c>
      <c r="F51">
        <v>26.2</v>
      </c>
      <c r="G51">
        <v>2.73</v>
      </c>
      <c r="H51" s="27" t="s">
        <v>811</v>
      </c>
      <c r="J51" s="27" t="s">
        <v>811</v>
      </c>
    </row>
    <row r="52" spans="1:10">
      <c r="A52" t="s">
        <v>825</v>
      </c>
      <c r="B52" t="s">
        <v>1280</v>
      </c>
      <c r="C52" t="s">
        <v>1273</v>
      </c>
      <c r="D52">
        <v>17</v>
      </c>
      <c r="E52" s="55">
        <v>45124</v>
      </c>
      <c r="F52">
        <v>26.2</v>
      </c>
      <c r="G52">
        <v>2.73</v>
      </c>
      <c r="H52" s="27" t="s">
        <v>811</v>
      </c>
      <c r="J52" s="27" t="s">
        <v>811</v>
      </c>
    </row>
    <row r="53" spans="1:10">
      <c r="A53" t="s">
        <v>825</v>
      </c>
      <c r="B53" t="s">
        <v>1280</v>
      </c>
      <c r="C53" t="s">
        <v>1273</v>
      </c>
      <c r="D53">
        <v>18</v>
      </c>
      <c r="E53" s="55">
        <v>45124</v>
      </c>
      <c r="F53">
        <v>26.2</v>
      </c>
      <c r="G53">
        <v>2.73</v>
      </c>
      <c r="H53" s="27" t="s">
        <v>811</v>
      </c>
      <c r="J53" s="27" t="s">
        <v>811</v>
      </c>
    </row>
    <row r="54" spans="1:10">
      <c r="A54" t="s">
        <v>825</v>
      </c>
      <c r="B54" t="s">
        <v>1280</v>
      </c>
      <c r="C54" t="s">
        <v>1273</v>
      </c>
      <c r="D54">
        <v>19</v>
      </c>
      <c r="E54" s="55">
        <v>45124</v>
      </c>
      <c r="F54">
        <v>26.2</v>
      </c>
      <c r="G54">
        <v>2.73</v>
      </c>
      <c r="H54" s="27" t="s">
        <v>811</v>
      </c>
      <c r="J54" s="27" t="s">
        <v>811</v>
      </c>
    </row>
    <row r="55" spans="1:10">
      <c r="A55" t="s">
        <v>825</v>
      </c>
      <c r="B55" t="s">
        <v>1280</v>
      </c>
      <c r="C55" t="s">
        <v>1273</v>
      </c>
      <c r="D55">
        <v>20</v>
      </c>
      <c r="E55" s="55">
        <v>45124</v>
      </c>
      <c r="F55">
        <v>26.2</v>
      </c>
      <c r="G55">
        <v>2.73</v>
      </c>
      <c r="H55" s="27" t="s">
        <v>811</v>
      </c>
      <c r="J55" s="27" t="s">
        <v>811</v>
      </c>
    </row>
    <row r="56" spans="1:10">
      <c r="A56" t="s">
        <v>825</v>
      </c>
      <c r="B56" t="s">
        <v>1280</v>
      </c>
      <c r="C56" t="s">
        <v>1273</v>
      </c>
      <c r="D56">
        <v>21</v>
      </c>
      <c r="E56" s="55">
        <v>45124</v>
      </c>
      <c r="F56">
        <v>26.2</v>
      </c>
      <c r="G56">
        <v>2.73</v>
      </c>
      <c r="H56" s="27" t="s">
        <v>811</v>
      </c>
      <c r="J56" s="27" t="s">
        <v>811</v>
      </c>
    </row>
    <row r="57" spans="1:10">
      <c r="A57" t="s">
        <v>825</v>
      </c>
      <c r="B57" t="s">
        <v>1280</v>
      </c>
      <c r="C57" t="s">
        <v>1273</v>
      </c>
      <c r="D57">
        <v>22</v>
      </c>
      <c r="E57" s="55">
        <v>45124</v>
      </c>
      <c r="F57">
        <v>26.2</v>
      </c>
      <c r="G57">
        <v>2.73</v>
      </c>
      <c r="H57" s="27" t="s">
        <v>811</v>
      </c>
      <c r="J57" s="27" t="s">
        <v>811</v>
      </c>
    </row>
    <row r="58" spans="1:10">
      <c r="A58" t="s">
        <v>825</v>
      </c>
      <c r="B58" t="s">
        <v>1280</v>
      </c>
      <c r="C58" t="s">
        <v>1273</v>
      </c>
      <c r="D58">
        <v>23</v>
      </c>
      <c r="E58" s="55">
        <v>45124</v>
      </c>
      <c r="F58">
        <v>26.2</v>
      </c>
      <c r="G58">
        <v>2.73</v>
      </c>
      <c r="H58" s="27" t="s">
        <v>811</v>
      </c>
      <c r="J58" s="27" t="s">
        <v>811</v>
      </c>
    </row>
    <row r="59" spans="1:10">
      <c r="A59" t="s">
        <v>825</v>
      </c>
      <c r="B59" t="s">
        <v>1280</v>
      </c>
      <c r="C59" t="s">
        <v>1273</v>
      </c>
      <c r="D59">
        <v>24</v>
      </c>
      <c r="E59" s="55">
        <v>45124</v>
      </c>
      <c r="F59">
        <v>26.2</v>
      </c>
      <c r="G59">
        <v>2.73</v>
      </c>
      <c r="H59" s="27" t="s">
        <v>811</v>
      </c>
      <c r="J59" s="27" t="s">
        <v>811</v>
      </c>
    </row>
    <row r="60" spans="1:10">
      <c r="A60" t="s">
        <v>825</v>
      </c>
      <c r="B60" t="s">
        <v>1280</v>
      </c>
      <c r="C60" t="s">
        <v>1273</v>
      </c>
      <c r="D60">
        <v>25</v>
      </c>
      <c r="E60" s="55">
        <v>45124</v>
      </c>
      <c r="F60">
        <v>26.2</v>
      </c>
      <c r="G60">
        <v>2.73</v>
      </c>
      <c r="H60" s="27" t="s">
        <v>811</v>
      </c>
      <c r="J60" s="27" t="s">
        <v>811</v>
      </c>
    </row>
    <row r="61" spans="1:10">
      <c r="A61" t="s">
        <v>825</v>
      </c>
      <c r="B61" t="s">
        <v>1280</v>
      </c>
      <c r="C61" t="s">
        <v>1273</v>
      </c>
      <c r="D61">
        <v>25.2</v>
      </c>
      <c r="E61" s="55">
        <v>45124</v>
      </c>
      <c r="F61">
        <v>26.2</v>
      </c>
      <c r="G61">
        <v>2.73</v>
      </c>
      <c r="H61" s="27">
        <v>0.76200000000000001</v>
      </c>
      <c r="I61" s="371">
        <f t="shared" ref="I61" si="7">IF(AND(H61&gt;0),  H61*30.974," ")</f>
        <v>23.602188000000002</v>
      </c>
      <c r="J61" s="27">
        <v>0.49</v>
      </c>
    </row>
    <row r="62" spans="1:10">
      <c r="A62" t="s">
        <v>825</v>
      </c>
      <c r="B62" t="s">
        <v>1280</v>
      </c>
      <c r="C62" t="s">
        <v>1273</v>
      </c>
      <c r="D62">
        <v>25.7</v>
      </c>
      <c r="E62" s="55">
        <v>45124</v>
      </c>
      <c r="F62">
        <v>26.2</v>
      </c>
      <c r="G62">
        <v>2.73</v>
      </c>
      <c r="H62" s="27" t="s">
        <v>811</v>
      </c>
      <c r="J62" s="27" t="s">
        <v>811</v>
      </c>
    </row>
    <row r="63" spans="1:10">
      <c r="A63" t="s">
        <v>825</v>
      </c>
      <c r="B63" t="s">
        <v>1280</v>
      </c>
      <c r="C63" t="s">
        <v>1273</v>
      </c>
      <c r="D63">
        <v>0.5</v>
      </c>
      <c r="E63" s="55">
        <v>45162</v>
      </c>
      <c r="F63">
        <v>26.1</v>
      </c>
      <c r="G63">
        <v>1.03</v>
      </c>
      <c r="H63" s="27">
        <v>0.624</v>
      </c>
      <c r="I63" s="371">
        <f t="shared" ref="I63" si="8">IF(AND(H63&gt;0),  H63*30.974," ")</f>
        <v>19.327776</v>
      </c>
      <c r="J63" s="27">
        <v>54.56</v>
      </c>
    </row>
    <row r="64" spans="1:10">
      <c r="A64" t="s">
        <v>825</v>
      </c>
      <c r="B64" t="s">
        <v>1280</v>
      </c>
      <c r="C64" t="s">
        <v>1273</v>
      </c>
      <c r="D64">
        <v>1</v>
      </c>
      <c r="E64" s="55">
        <v>45162</v>
      </c>
      <c r="F64">
        <v>26.1</v>
      </c>
      <c r="G64">
        <v>1.03</v>
      </c>
      <c r="H64" s="27" t="s">
        <v>811</v>
      </c>
      <c r="J64" s="27" t="s">
        <v>811</v>
      </c>
    </row>
    <row r="65" spans="1:10">
      <c r="A65" t="s">
        <v>825</v>
      </c>
      <c r="B65" t="s">
        <v>1280</v>
      </c>
      <c r="C65" t="s">
        <v>1273</v>
      </c>
      <c r="D65">
        <v>2</v>
      </c>
      <c r="E65" s="55">
        <v>45162</v>
      </c>
      <c r="F65">
        <v>26.1</v>
      </c>
      <c r="G65">
        <v>1.03</v>
      </c>
      <c r="H65" s="27" t="s">
        <v>811</v>
      </c>
      <c r="J65" s="27" t="s">
        <v>811</v>
      </c>
    </row>
    <row r="66" spans="1:10">
      <c r="A66" t="s">
        <v>825</v>
      </c>
      <c r="B66" t="s">
        <v>1280</v>
      </c>
      <c r="C66" t="s">
        <v>1273</v>
      </c>
      <c r="D66">
        <v>3</v>
      </c>
      <c r="E66" s="55">
        <v>45162</v>
      </c>
      <c r="F66">
        <v>26.1</v>
      </c>
      <c r="G66">
        <v>1.03</v>
      </c>
      <c r="H66" s="27">
        <v>0.58799999999999997</v>
      </c>
      <c r="I66" s="371">
        <f t="shared" ref="I66" si="9">IF(AND(H66&gt;0),  H66*30.974," ")</f>
        <v>18.212712</v>
      </c>
      <c r="J66" s="27">
        <v>58.06</v>
      </c>
    </row>
    <row r="67" spans="1:10">
      <c r="A67" t="s">
        <v>825</v>
      </c>
      <c r="B67" t="s">
        <v>1280</v>
      </c>
      <c r="C67" t="s">
        <v>1273</v>
      </c>
      <c r="D67">
        <v>4</v>
      </c>
      <c r="E67" s="55">
        <v>45162</v>
      </c>
      <c r="F67">
        <v>26.1</v>
      </c>
      <c r="G67">
        <v>1.03</v>
      </c>
      <c r="H67" s="27" t="s">
        <v>811</v>
      </c>
      <c r="J67" s="27" t="s">
        <v>811</v>
      </c>
    </row>
    <row r="68" spans="1:10">
      <c r="A68" t="s">
        <v>825</v>
      </c>
      <c r="B68" t="s">
        <v>1280</v>
      </c>
      <c r="C68" t="s">
        <v>1273</v>
      </c>
      <c r="D68">
        <v>5</v>
      </c>
      <c r="E68" s="55">
        <v>45162</v>
      </c>
      <c r="F68">
        <v>26.1</v>
      </c>
      <c r="G68">
        <v>1.03</v>
      </c>
      <c r="H68" s="27" t="s">
        <v>811</v>
      </c>
      <c r="J68" s="27" t="s">
        <v>811</v>
      </c>
    </row>
    <row r="69" spans="1:10">
      <c r="A69" t="s">
        <v>825</v>
      </c>
      <c r="B69" t="s">
        <v>1280</v>
      </c>
      <c r="C69" t="s">
        <v>1273</v>
      </c>
      <c r="D69">
        <v>6</v>
      </c>
      <c r="E69" s="55">
        <v>45162</v>
      </c>
      <c r="F69">
        <v>26.1</v>
      </c>
      <c r="G69">
        <v>1.03</v>
      </c>
      <c r="H69" s="27" t="s">
        <v>811</v>
      </c>
      <c r="J69" s="27" t="s">
        <v>811</v>
      </c>
    </row>
    <row r="70" spans="1:10">
      <c r="A70" t="s">
        <v>825</v>
      </c>
      <c r="B70" t="s">
        <v>1280</v>
      </c>
      <c r="C70" t="s">
        <v>1273</v>
      </c>
      <c r="D70">
        <v>7</v>
      </c>
      <c r="E70" s="55">
        <v>45162</v>
      </c>
      <c r="F70">
        <v>26.1</v>
      </c>
      <c r="G70">
        <v>1.03</v>
      </c>
      <c r="H70" s="27" t="s">
        <v>811</v>
      </c>
      <c r="J70" s="27" t="s">
        <v>811</v>
      </c>
    </row>
    <row r="71" spans="1:10">
      <c r="A71" t="s">
        <v>825</v>
      </c>
      <c r="B71" t="s">
        <v>1280</v>
      </c>
      <c r="C71" t="s">
        <v>1273</v>
      </c>
      <c r="D71">
        <v>8</v>
      </c>
      <c r="E71" s="55">
        <v>45162</v>
      </c>
      <c r="F71">
        <v>26.1</v>
      </c>
      <c r="G71">
        <v>1.03</v>
      </c>
      <c r="H71" s="27" t="s">
        <v>811</v>
      </c>
      <c r="J71" s="27" t="s">
        <v>811</v>
      </c>
    </row>
    <row r="72" spans="1:10">
      <c r="A72" t="s">
        <v>825</v>
      </c>
      <c r="B72" t="s">
        <v>1280</v>
      </c>
      <c r="C72" t="s">
        <v>1273</v>
      </c>
      <c r="D72">
        <v>9</v>
      </c>
      <c r="E72" s="55">
        <v>45162</v>
      </c>
      <c r="F72">
        <v>26.1</v>
      </c>
      <c r="G72">
        <v>1.03</v>
      </c>
      <c r="H72" s="27">
        <v>0.27800000000000002</v>
      </c>
      <c r="I72" s="371">
        <f t="shared" ref="I72" si="10">IF(AND(H72&gt;0),  H72*30.974," ")</f>
        <v>8.6107720000000008</v>
      </c>
      <c r="J72" s="27">
        <v>0.78</v>
      </c>
    </row>
    <row r="73" spans="1:10">
      <c r="A73" t="s">
        <v>825</v>
      </c>
      <c r="B73" t="s">
        <v>1280</v>
      </c>
      <c r="C73" t="s">
        <v>1273</v>
      </c>
      <c r="D73">
        <v>10</v>
      </c>
      <c r="E73" s="55">
        <v>45162</v>
      </c>
      <c r="F73">
        <v>26.1</v>
      </c>
      <c r="G73">
        <v>1.03</v>
      </c>
      <c r="H73" s="27" t="s">
        <v>811</v>
      </c>
      <c r="J73" s="27" t="s">
        <v>811</v>
      </c>
    </row>
    <row r="74" spans="1:10">
      <c r="A74" t="s">
        <v>825</v>
      </c>
      <c r="B74" t="s">
        <v>1280</v>
      </c>
      <c r="C74" t="s">
        <v>1273</v>
      </c>
      <c r="D74">
        <v>11</v>
      </c>
      <c r="E74" s="55">
        <v>45162</v>
      </c>
      <c r="F74">
        <v>26.1</v>
      </c>
      <c r="G74">
        <v>1.03</v>
      </c>
      <c r="H74" s="27" t="s">
        <v>811</v>
      </c>
      <c r="J74" s="27" t="s">
        <v>811</v>
      </c>
    </row>
    <row r="75" spans="1:10">
      <c r="A75" t="s">
        <v>825</v>
      </c>
      <c r="B75" t="s">
        <v>1280</v>
      </c>
      <c r="C75" t="s">
        <v>1273</v>
      </c>
      <c r="D75">
        <v>12</v>
      </c>
      <c r="E75" s="55">
        <v>45162</v>
      </c>
      <c r="F75">
        <v>26.1</v>
      </c>
      <c r="G75">
        <v>1.03</v>
      </c>
      <c r="H75" s="27" t="s">
        <v>811</v>
      </c>
      <c r="J75" s="27" t="s">
        <v>811</v>
      </c>
    </row>
    <row r="76" spans="1:10">
      <c r="A76" t="s">
        <v>825</v>
      </c>
      <c r="B76" t="s">
        <v>1280</v>
      </c>
      <c r="C76" t="s">
        <v>1273</v>
      </c>
      <c r="D76">
        <v>13</v>
      </c>
      <c r="E76" s="55">
        <v>45162</v>
      </c>
      <c r="F76">
        <v>26.1</v>
      </c>
      <c r="G76">
        <v>1.03</v>
      </c>
      <c r="H76" s="27" t="s">
        <v>811</v>
      </c>
      <c r="J76" s="27" t="s">
        <v>811</v>
      </c>
    </row>
    <row r="77" spans="1:10">
      <c r="A77" t="s">
        <v>825</v>
      </c>
      <c r="B77" t="s">
        <v>1280</v>
      </c>
      <c r="C77" t="s">
        <v>1273</v>
      </c>
      <c r="D77">
        <v>14</v>
      </c>
      <c r="E77" s="55">
        <v>45162</v>
      </c>
      <c r="F77">
        <v>26.1</v>
      </c>
      <c r="G77">
        <v>1.03</v>
      </c>
      <c r="H77" s="27" t="s">
        <v>811</v>
      </c>
      <c r="J77" s="27" t="s">
        <v>811</v>
      </c>
    </row>
    <row r="78" spans="1:10">
      <c r="A78" t="s">
        <v>825</v>
      </c>
      <c r="B78" t="s">
        <v>1280</v>
      </c>
      <c r="C78" t="s">
        <v>1273</v>
      </c>
      <c r="D78">
        <v>15</v>
      </c>
      <c r="E78" s="55">
        <v>45162</v>
      </c>
      <c r="F78">
        <v>26.1</v>
      </c>
      <c r="G78">
        <v>1.03</v>
      </c>
      <c r="H78" s="27" t="s">
        <v>811</v>
      </c>
      <c r="J78" s="27" t="s">
        <v>811</v>
      </c>
    </row>
    <row r="79" spans="1:10">
      <c r="A79" t="s">
        <v>825</v>
      </c>
      <c r="B79" t="s">
        <v>1280</v>
      </c>
      <c r="C79" t="s">
        <v>1273</v>
      </c>
      <c r="D79">
        <v>16</v>
      </c>
      <c r="E79" s="55">
        <v>45162</v>
      </c>
      <c r="F79">
        <v>26.1</v>
      </c>
      <c r="G79">
        <v>1.03</v>
      </c>
      <c r="H79" s="27" t="s">
        <v>811</v>
      </c>
      <c r="J79" s="27" t="s">
        <v>811</v>
      </c>
    </row>
    <row r="80" spans="1:10">
      <c r="A80" t="s">
        <v>825</v>
      </c>
      <c r="B80" t="s">
        <v>1280</v>
      </c>
      <c r="C80" t="s">
        <v>1273</v>
      </c>
      <c r="D80">
        <v>17</v>
      </c>
      <c r="E80" s="55">
        <v>45162</v>
      </c>
      <c r="F80">
        <v>26.1</v>
      </c>
      <c r="G80">
        <v>1.03</v>
      </c>
      <c r="H80" s="27" t="s">
        <v>811</v>
      </c>
      <c r="J80" s="27" t="s">
        <v>811</v>
      </c>
    </row>
    <row r="81" spans="1:10">
      <c r="A81" t="s">
        <v>825</v>
      </c>
      <c r="B81" t="s">
        <v>1280</v>
      </c>
      <c r="C81" t="s">
        <v>1273</v>
      </c>
      <c r="D81">
        <v>18</v>
      </c>
      <c r="E81" s="55">
        <v>45162</v>
      </c>
      <c r="F81">
        <v>26.1</v>
      </c>
      <c r="G81">
        <v>1.03</v>
      </c>
      <c r="H81" s="27" t="s">
        <v>811</v>
      </c>
      <c r="J81" s="27" t="s">
        <v>811</v>
      </c>
    </row>
    <row r="82" spans="1:10">
      <c r="A82" t="s">
        <v>825</v>
      </c>
      <c r="B82" t="s">
        <v>1280</v>
      </c>
      <c r="C82" t="s">
        <v>1273</v>
      </c>
      <c r="D82">
        <v>19</v>
      </c>
      <c r="E82" s="55">
        <v>45162</v>
      </c>
      <c r="F82">
        <v>26.1</v>
      </c>
      <c r="G82">
        <v>1.03</v>
      </c>
      <c r="H82" s="27" t="s">
        <v>811</v>
      </c>
      <c r="J82" s="27" t="s">
        <v>811</v>
      </c>
    </row>
    <row r="83" spans="1:10">
      <c r="A83" t="s">
        <v>825</v>
      </c>
      <c r="B83" t="s">
        <v>1280</v>
      </c>
      <c r="C83" t="s">
        <v>1273</v>
      </c>
      <c r="D83">
        <v>20</v>
      </c>
      <c r="E83" s="55">
        <v>45162</v>
      </c>
      <c r="F83">
        <v>26.1</v>
      </c>
      <c r="G83">
        <v>1.03</v>
      </c>
      <c r="H83" s="27" t="s">
        <v>811</v>
      </c>
      <c r="J83" s="27" t="s">
        <v>811</v>
      </c>
    </row>
    <row r="84" spans="1:10">
      <c r="A84" t="s">
        <v>825</v>
      </c>
      <c r="B84" t="s">
        <v>1280</v>
      </c>
      <c r="C84" t="s">
        <v>1273</v>
      </c>
      <c r="D84">
        <v>21</v>
      </c>
      <c r="E84" s="55">
        <v>45162</v>
      </c>
      <c r="F84">
        <v>26.1</v>
      </c>
      <c r="G84">
        <v>1.03</v>
      </c>
      <c r="H84" s="27" t="s">
        <v>811</v>
      </c>
      <c r="J84" s="27" t="s">
        <v>811</v>
      </c>
    </row>
    <row r="85" spans="1:10">
      <c r="A85" t="s">
        <v>825</v>
      </c>
      <c r="B85" t="s">
        <v>1280</v>
      </c>
      <c r="C85" t="s">
        <v>1273</v>
      </c>
      <c r="D85">
        <v>22</v>
      </c>
      <c r="E85" s="55">
        <v>45162</v>
      </c>
      <c r="F85">
        <v>26.1</v>
      </c>
      <c r="G85">
        <v>1.03</v>
      </c>
      <c r="H85" s="27" t="s">
        <v>811</v>
      </c>
      <c r="J85" s="27" t="s">
        <v>811</v>
      </c>
    </row>
    <row r="86" spans="1:10">
      <c r="A86" t="s">
        <v>825</v>
      </c>
      <c r="B86" t="s">
        <v>1280</v>
      </c>
      <c r="C86" t="s">
        <v>1273</v>
      </c>
      <c r="D86">
        <v>23</v>
      </c>
      <c r="E86" s="55">
        <v>45162</v>
      </c>
      <c r="F86">
        <v>26.1</v>
      </c>
      <c r="G86">
        <v>1.03</v>
      </c>
      <c r="H86" s="27" t="s">
        <v>811</v>
      </c>
      <c r="J86" s="27" t="s">
        <v>811</v>
      </c>
    </row>
    <row r="87" spans="1:10">
      <c r="A87" t="s">
        <v>825</v>
      </c>
      <c r="B87" t="s">
        <v>1280</v>
      </c>
      <c r="C87" t="s">
        <v>1273</v>
      </c>
      <c r="D87">
        <v>24</v>
      </c>
      <c r="E87" s="55">
        <v>45162</v>
      </c>
      <c r="F87">
        <v>26.1</v>
      </c>
      <c r="G87">
        <v>1.03</v>
      </c>
      <c r="H87" s="27" t="s">
        <v>811</v>
      </c>
      <c r="J87" s="27" t="s">
        <v>811</v>
      </c>
    </row>
    <row r="88" spans="1:10">
      <c r="A88" t="s">
        <v>825</v>
      </c>
      <c r="B88" t="s">
        <v>1280</v>
      </c>
      <c r="C88" t="s">
        <v>1273</v>
      </c>
      <c r="D88">
        <v>25</v>
      </c>
      <c r="E88" s="55">
        <v>45162</v>
      </c>
      <c r="F88">
        <v>26.1</v>
      </c>
      <c r="G88">
        <v>1.03</v>
      </c>
      <c r="H88" s="27" t="s">
        <v>811</v>
      </c>
      <c r="J88" s="27" t="s">
        <v>811</v>
      </c>
    </row>
    <row r="89" spans="1:10">
      <c r="A89" t="s">
        <v>825</v>
      </c>
      <c r="B89" t="s">
        <v>1280</v>
      </c>
      <c r="C89" t="s">
        <v>1273</v>
      </c>
      <c r="D89">
        <v>25.1</v>
      </c>
      <c r="E89" s="55">
        <v>45162</v>
      </c>
      <c r="F89">
        <v>26.1</v>
      </c>
      <c r="G89">
        <v>1.03</v>
      </c>
      <c r="H89" s="27">
        <v>1.25</v>
      </c>
      <c r="I89" s="371">
        <f t="shared" ref="I89" si="11">IF(AND(H89&gt;0),  H89*30.974," ")</f>
        <v>38.717500000000001</v>
      </c>
      <c r="J89" s="27">
        <v>0.6</v>
      </c>
    </row>
    <row r="90" spans="1:10">
      <c r="A90" t="s">
        <v>825</v>
      </c>
      <c r="B90" t="s">
        <v>1280</v>
      </c>
      <c r="C90" t="s">
        <v>1273</v>
      </c>
      <c r="D90">
        <v>25.6</v>
      </c>
      <c r="E90" s="55">
        <v>45162</v>
      </c>
      <c r="F90">
        <v>26.1</v>
      </c>
      <c r="G90">
        <v>1.03</v>
      </c>
      <c r="H90" s="27" t="s">
        <v>811</v>
      </c>
      <c r="J90" s="27" t="s">
        <v>811</v>
      </c>
    </row>
    <row r="91" spans="1:10">
      <c r="A91" t="s">
        <v>825</v>
      </c>
      <c r="B91" t="s">
        <v>1280</v>
      </c>
      <c r="C91" t="s">
        <v>1273</v>
      </c>
      <c r="D91">
        <v>0.5</v>
      </c>
      <c r="E91" s="55">
        <v>45196</v>
      </c>
      <c r="F91">
        <v>25.6</v>
      </c>
      <c r="G91">
        <v>5.05</v>
      </c>
      <c r="H91" s="27">
        <v>0.432</v>
      </c>
      <c r="I91" s="371">
        <f t="shared" ref="I91:I92" si="12">IF(AND(H91&gt;0),  H91*30.974," ")</f>
        <v>13.380768</v>
      </c>
      <c r="J91" s="27">
        <v>3.21</v>
      </c>
    </row>
    <row r="92" spans="1:10">
      <c r="A92" t="s">
        <v>825</v>
      </c>
      <c r="B92" t="s">
        <v>1280</v>
      </c>
      <c r="C92" t="s">
        <v>1273</v>
      </c>
      <c r="D92">
        <v>0.5</v>
      </c>
      <c r="E92" s="55">
        <v>45196</v>
      </c>
      <c r="F92">
        <v>25.6</v>
      </c>
      <c r="G92">
        <v>5.05</v>
      </c>
      <c r="H92" s="27">
        <v>0.39600000000000002</v>
      </c>
      <c r="I92" s="371">
        <f t="shared" si="12"/>
        <v>12.265704000000001</v>
      </c>
      <c r="J92" s="27">
        <v>3.72</v>
      </c>
    </row>
    <row r="93" spans="1:10">
      <c r="A93" t="s">
        <v>825</v>
      </c>
      <c r="B93" t="s">
        <v>1280</v>
      </c>
      <c r="C93" t="s">
        <v>1273</v>
      </c>
      <c r="D93">
        <v>1</v>
      </c>
      <c r="E93" s="55">
        <v>45196</v>
      </c>
      <c r="F93">
        <v>25.6</v>
      </c>
      <c r="G93">
        <v>5.05</v>
      </c>
      <c r="H93" s="27" t="s">
        <v>811</v>
      </c>
      <c r="J93" s="27" t="s">
        <v>811</v>
      </c>
    </row>
    <row r="94" spans="1:10">
      <c r="A94" t="s">
        <v>825</v>
      </c>
      <c r="B94" t="s">
        <v>1280</v>
      </c>
      <c r="C94" t="s">
        <v>1273</v>
      </c>
      <c r="D94">
        <v>2</v>
      </c>
      <c r="E94" s="55">
        <v>45196</v>
      </c>
      <c r="F94">
        <v>25.6</v>
      </c>
      <c r="G94">
        <v>5.05</v>
      </c>
      <c r="H94" s="27" t="s">
        <v>811</v>
      </c>
      <c r="J94" s="27" t="s">
        <v>811</v>
      </c>
    </row>
    <row r="95" spans="1:10">
      <c r="A95" t="s">
        <v>825</v>
      </c>
      <c r="B95" t="s">
        <v>1280</v>
      </c>
      <c r="C95" t="s">
        <v>1273</v>
      </c>
      <c r="D95">
        <v>3</v>
      </c>
      <c r="E95" s="55">
        <v>45196</v>
      </c>
      <c r="F95">
        <v>25.6</v>
      </c>
      <c r="G95">
        <v>5.05</v>
      </c>
      <c r="H95" s="27">
        <v>0.434</v>
      </c>
      <c r="I95" s="371">
        <f t="shared" ref="I95" si="13">IF(AND(H95&gt;0),  H95*30.974," ")</f>
        <v>13.442716000000001</v>
      </c>
      <c r="J95" s="27">
        <v>3.79</v>
      </c>
    </row>
    <row r="96" spans="1:10">
      <c r="A96" t="s">
        <v>825</v>
      </c>
      <c r="B96" t="s">
        <v>1280</v>
      </c>
      <c r="C96" t="s">
        <v>1273</v>
      </c>
      <c r="D96">
        <v>4</v>
      </c>
      <c r="E96" s="55">
        <v>45196</v>
      </c>
      <c r="F96">
        <v>25.6</v>
      </c>
      <c r="G96">
        <v>5.05</v>
      </c>
      <c r="H96" s="27" t="s">
        <v>811</v>
      </c>
      <c r="J96" s="27" t="s">
        <v>811</v>
      </c>
    </row>
    <row r="97" spans="1:10">
      <c r="A97" t="s">
        <v>825</v>
      </c>
      <c r="B97" t="s">
        <v>1280</v>
      </c>
      <c r="C97" t="s">
        <v>1273</v>
      </c>
      <c r="D97">
        <v>5</v>
      </c>
      <c r="E97" s="55">
        <v>45196</v>
      </c>
      <c r="F97">
        <v>25.6</v>
      </c>
      <c r="G97">
        <v>5.05</v>
      </c>
      <c r="H97" s="27" t="s">
        <v>811</v>
      </c>
      <c r="J97" s="27" t="s">
        <v>811</v>
      </c>
    </row>
    <row r="98" spans="1:10">
      <c r="A98" t="s">
        <v>825</v>
      </c>
      <c r="B98" t="s">
        <v>1280</v>
      </c>
      <c r="C98" t="s">
        <v>1273</v>
      </c>
      <c r="D98">
        <v>6</v>
      </c>
      <c r="E98" s="55">
        <v>45196</v>
      </c>
      <c r="F98">
        <v>25.6</v>
      </c>
      <c r="G98">
        <v>5.05</v>
      </c>
      <c r="H98" s="27" t="s">
        <v>811</v>
      </c>
      <c r="J98" s="27" t="s">
        <v>811</v>
      </c>
    </row>
    <row r="99" spans="1:10">
      <c r="A99" t="s">
        <v>825</v>
      </c>
      <c r="B99" t="s">
        <v>1280</v>
      </c>
      <c r="C99" t="s">
        <v>1273</v>
      </c>
      <c r="D99">
        <v>7</v>
      </c>
      <c r="E99" s="55">
        <v>45196</v>
      </c>
      <c r="F99">
        <v>25.6</v>
      </c>
      <c r="G99">
        <v>5.05</v>
      </c>
      <c r="H99" s="27" t="s">
        <v>811</v>
      </c>
      <c r="J99" s="27" t="s">
        <v>811</v>
      </c>
    </row>
    <row r="100" spans="1:10">
      <c r="A100" t="s">
        <v>825</v>
      </c>
      <c r="B100" t="s">
        <v>1280</v>
      </c>
      <c r="C100" t="s">
        <v>1273</v>
      </c>
      <c r="D100">
        <v>8</v>
      </c>
      <c r="E100" s="55">
        <v>45196</v>
      </c>
      <c r="F100">
        <v>25.6</v>
      </c>
      <c r="G100">
        <v>5.05</v>
      </c>
      <c r="H100" s="27" t="s">
        <v>811</v>
      </c>
      <c r="J100" s="27" t="s">
        <v>811</v>
      </c>
    </row>
    <row r="101" spans="1:10">
      <c r="A101" t="s">
        <v>825</v>
      </c>
      <c r="B101" t="s">
        <v>1280</v>
      </c>
      <c r="C101" t="s">
        <v>1273</v>
      </c>
      <c r="D101">
        <v>9</v>
      </c>
      <c r="E101" s="55">
        <v>45196</v>
      </c>
      <c r="F101">
        <v>25.6</v>
      </c>
      <c r="G101">
        <v>5.05</v>
      </c>
      <c r="H101" s="27">
        <v>0.34699999999999998</v>
      </c>
      <c r="I101" s="371">
        <f t="shared" ref="I101" si="14">IF(AND(H101&gt;0),  H101*30.974," ")</f>
        <v>10.747978</v>
      </c>
      <c r="J101" s="27">
        <v>3.98</v>
      </c>
    </row>
    <row r="102" spans="1:10">
      <c r="A102" t="s">
        <v>825</v>
      </c>
      <c r="B102" t="s">
        <v>1280</v>
      </c>
      <c r="C102" t="s">
        <v>1273</v>
      </c>
      <c r="D102">
        <v>10</v>
      </c>
      <c r="E102" s="55">
        <v>45196</v>
      </c>
      <c r="F102">
        <v>25.6</v>
      </c>
      <c r="G102">
        <v>5.05</v>
      </c>
      <c r="H102" s="27" t="s">
        <v>811</v>
      </c>
      <c r="J102" s="27" t="s">
        <v>811</v>
      </c>
    </row>
    <row r="103" spans="1:10">
      <c r="A103" t="s">
        <v>825</v>
      </c>
      <c r="B103" t="s">
        <v>1280</v>
      </c>
      <c r="C103" t="s">
        <v>1273</v>
      </c>
      <c r="D103">
        <v>11</v>
      </c>
      <c r="E103" s="55">
        <v>45196</v>
      </c>
      <c r="F103">
        <v>25.6</v>
      </c>
      <c r="G103">
        <v>5.05</v>
      </c>
      <c r="H103" s="27" t="s">
        <v>811</v>
      </c>
      <c r="J103" s="27" t="s">
        <v>811</v>
      </c>
    </row>
    <row r="104" spans="1:10">
      <c r="A104" t="s">
        <v>825</v>
      </c>
      <c r="B104" t="s">
        <v>1280</v>
      </c>
      <c r="C104" t="s">
        <v>1273</v>
      </c>
      <c r="D104">
        <v>12</v>
      </c>
      <c r="E104" s="55">
        <v>45196</v>
      </c>
      <c r="F104">
        <v>25.6</v>
      </c>
      <c r="G104">
        <v>5.05</v>
      </c>
      <c r="H104" s="27" t="s">
        <v>811</v>
      </c>
      <c r="J104" s="27" t="s">
        <v>811</v>
      </c>
    </row>
    <row r="105" spans="1:10">
      <c r="A105" t="s">
        <v>825</v>
      </c>
      <c r="B105" t="s">
        <v>1280</v>
      </c>
      <c r="C105" t="s">
        <v>1273</v>
      </c>
      <c r="D105">
        <v>13</v>
      </c>
      <c r="E105" s="55">
        <v>45196</v>
      </c>
      <c r="F105">
        <v>25.6</v>
      </c>
      <c r="G105">
        <v>5.05</v>
      </c>
      <c r="H105" s="27" t="s">
        <v>811</v>
      </c>
      <c r="J105" s="27" t="s">
        <v>811</v>
      </c>
    </row>
    <row r="106" spans="1:10">
      <c r="A106" t="s">
        <v>825</v>
      </c>
      <c r="B106" t="s">
        <v>1280</v>
      </c>
      <c r="C106" t="s">
        <v>1273</v>
      </c>
      <c r="D106">
        <v>14</v>
      </c>
      <c r="E106" s="55">
        <v>45196</v>
      </c>
      <c r="F106">
        <v>25.6</v>
      </c>
      <c r="G106">
        <v>5.05</v>
      </c>
      <c r="H106" s="27" t="s">
        <v>811</v>
      </c>
      <c r="J106" s="27" t="s">
        <v>811</v>
      </c>
    </row>
    <row r="107" spans="1:10">
      <c r="A107" t="s">
        <v>825</v>
      </c>
      <c r="B107" t="s">
        <v>1280</v>
      </c>
      <c r="C107" t="s">
        <v>1273</v>
      </c>
      <c r="D107">
        <v>15</v>
      </c>
      <c r="E107" s="55">
        <v>45196</v>
      </c>
      <c r="F107">
        <v>25.6</v>
      </c>
      <c r="G107">
        <v>5.05</v>
      </c>
      <c r="H107" s="27" t="s">
        <v>811</v>
      </c>
      <c r="J107" s="27" t="s">
        <v>811</v>
      </c>
    </row>
    <row r="108" spans="1:10">
      <c r="A108" t="s">
        <v>825</v>
      </c>
      <c r="B108" t="s">
        <v>1280</v>
      </c>
      <c r="C108" t="s">
        <v>1273</v>
      </c>
      <c r="D108">
        <v>16</v>
      </c>
      <c r="E108" s="55">
        <v>45196</v>
      </c>
      <c r="F108">
        <v>25.6</v>
      </c>
      <c r="G108">
        <v>5.05</v>
      </c>
      <c r="H108" s="27" t="s">
        <v>811</v>
      </c>
      <c r="J108" s="27" t="s">
        <v>811</v>
      </c>
    </row>
    <row r="109" spans="1:10">
      <c r="A109" t="s">
        <v>825</v>
      </c>
      <c r="B109" t="s">
        <v>1280</v>
      </c>
      <c r="C109" t="s">
        <v>1273</v>
      </c>
      <c r="D109">
        <v>17</v>
      </c>
      <c r="E109" s="55">
        <v>45196</v>
      </c>
      <c r="F109">
        <v>25.6</v>
      </c>
      <c r="G109">
        <v>5.05</v>
      </c>
      <c r="H109" s="27" t="s">
        <v>811</v>
      </c>
      <c r="J109" s="27" t="s">
        <v>811</v>
      </c>
    </row>
    <row r="110" spans="1:10">
      <c r="A110" t="s">
        <v>825</v>
      </c>
      <c r="B110" t="s">
        <v>1280</v>
      </c>
      <c r="C110" t="s">
        <v>1273</v>
      </c>
      <c r="D110">
        <v>18</v>
      </c>
      <c r="E110" s="55">
        <v>45196</v>
      </c>
      <c r="F110">
        <v>25.6</v>
      </c>
      <c r="G110">
        <v>5.05</v>
      </c>
      <c r="H110" s="27" t="s">
        <v>811</v>
      </c>
      <c r="J110" s="27" t="s">
        <v>811</v>
      </c>
    </row>
    <row r="111" spans="1:10">
      <c r="A111" t="s">
        <v>825</v>
      </c>
      <c r="B111" t="s">
        <v>1280</v>
      </c>
      <c r="C111" t="s">
        <v>1273</v>
      </c>
      <c r="D111">
        <v>19</v>
      </c>
      <c r="E111" s="55">
        <v>45196</v>
      </c>
      <c r="F111">
        <v>25.6</v>
      </c>
      <c r="G111">
        <v>5.05</v>
      </c>
      <c r="H111" s="27" t="s">
        <v>811</v>
      </c>
      <c r="J111" s="27" t="s">
        <v>811</v>
      </c>
    </row>
    <row r="112" spans="1:10">
      <c r="A112" t="s">
        <v>825</v>
      </c>
      <c r="B112" t="s">
        <v>1280</v>
      </c>
      <c r="C112" t="s">
        <v>1273</v>
      </c>
      <c r="D112">
        <v>20</v>
      </c>
      <c r="E112" s="55">
        <v>45196</v>
      </c>
      <c r="F112">
        <v>25.6</v>
      </c>
      <c r="G112">
        <v>5.05</v>
      </c>
      <c r="H112" s="27" t="s">
        <v>811</v>
      </c>
      <c r="J112" s="27" t="s">
        <v>811</v>
      </c>
    </row>
    <row r="113" spans="1:21">
      <c r="A113" t="s">
        <v>825</v>
      </c>
      <c r="B113" t="s">
        <v>1280</v>
      </c>
      <c r="C113" t="s">
        <v>1273</v>
      </c>
      <c r="D113">
        <v>21</v>
      </c>
      <c r="E113" s="55">
        <v>45196</v>
      </c>
      <c r="F113">
        <v>25.6</v>
      </c>
      <c r="G113">
        <v>5.05</v>
      </c>
      <c r="H113" s="27" t="s">
        <v>811</v>
      </c>
      <c r="J113" s="27" t="s">
        <v>811</v>
      </c>
    </row>
    <row r="114" spans="1:21">
      <c r="A114" t="s">
        <v>825</v>
      </c>
      <c r="B114" t="s">
        <v>1280</v>
      </c>
      <c r="C114" t="s">
        <v>1273</v>
      </c>
      <c r="D114">
        <v>22</v>
      </c>
      <c r="E114" s="55">
        <v>45196</v>
      </c>
      <c r="F114">
        <v>25.6</v>
      </c>
      <c r="G114">
        <v>5.05</v>
      </c>
      <c r="H114" s="27" t="s">
        <v>811</v>
      </c>
      <c r="J114" s="27" t="s">
        <v>811</v>
      </c>
    </row>
    <row r="115" spans="1:21">
      <c r="A115" t="s">
        <v>825</v>
      </c>
      <c r="B115" t="s">
        <v>1280</v>
      </c>
      <c r="C115" t="s">
        <v>1273</v>
      </c>
      <c r="D115">
        <v>23</v>
      </c>
      <c r="E115" s="55">
        <v>45196</v>
      </c>
      <c r="F115">
        <v>25.6</v>
      </c>
      <c r="G115">
        <v>5.05</v>
      </c>
      <c r="H115" s="27" t="s">
        <v>811</v>
      </c>
      <c r="J115" s="27" t="s">
        <v>811</v>
      </c>
    </row>
    <row r="116" spans="1:21">
      <c r="A116" t="s">
        <v>825</v>
      </c>
      <c r="B116" t="s">
        <v>1280</v>
      </c>
      <c r="C116" t="s">
        <v>1273</v>
      </c>
      <c r="D116">
        <v>24</v>
      </c>
      <c r="E116" s="55">
        <v>45196</v>
      </c>
      <c r="F116">
        <v>25.6</v>
      </c>
      <c r="G116">
        <v>5.05</v>
      </c>
      <c r="H116" s="27" t="s">
        <v>811</v>
      </c>
      <c r="J116" s="27" t="s">
        <v>811</v>
      </c>
    </row>
    <row r="117" spans="1:21">
      <c r="A117" t="s">
        <v>825</v>
      </c>
      <c r="B117" t="s">
        <v>1280</v>
      </c>
      <c r="C117" t="s">
        <v>1273</v>
      </c>
      <c r="D117">
        <v>24.6</v>
      </c>
      <c r="E117" s="55">
        <v>45196</v>
      </c>
      <c r="F117">
        <v>25.6</v>
      </c>
      <c r="G117">
        <v>5.05</v>
      </c>
      <c r="H117" s="27">
        <v>1.23</v>
      </c>
      <c r="I117" s="371">
        <f t="shared" ref="I117" si="15">IF(AND(H117&gt;0),  H117*30.974," ")</f>
        <v>38.098019999999998</v>
      </c>
      <c r="J117" s="27">
        <v>0.75</v>
      </c>
    </row>
    <row r="118" spans="1:21">
      <c r="A118" t="s">
        <v>825</v>
      </c>
      <c r="B118" t="s">
        <v>1280</v>
      </c>
      <c r="C118" t="s">
        <v>1273</v>
      </c>
      <c r="D118">
        <v>25</v>
      </c>
      <c r="E118" s="55">
        <v>45196</v>
      </c>
      <c r="F118">
        <v>25.6</v>
      </c>
      <c r="G118">
        <v>5.05</v>
      </c>
      <c r="H118" s="27" t="s">
        <v>811</v>
      </c>
      <c r="J118" s="27" t="s">
        <v>811</v>
      </c>
    </row>
    <row r="119" spans="1:21">
      <c r="A119" t="s">
        <v>825</v>
      </c>
      <c r="B119" t="s">
        <v>1280</v>
      </c>
      <c r="C119" t="s">
        <v>1273</v>
      </c>
      <c r="D119">
        <v>25.1</v>
      </c>
      <c r="E119" s="55">
        <v>45196</v>
      </c>
      <c r="F119">
        <v>25.6</v>
      </c>
      <c r="G119">
        <v>5.05</v>
      </c>
      <c r="H119" s="27" t="s">
        <v>811</v>
      </c>
      <c r="J119" s="27" t="s">
        <v>811</v>
      </c>
      <c r="K119" s="2795">
        <f>AVERAGE(G6:G119)</f>
        <v>3.1310526315789482</v>
      </c>
      <c r="L119" s="2220">
        <f>10*(6-(LN(K119)/LN(2)))</f>
        <v>43.533522402683062</v>
      </c>
      <c r="M119" s="2221">
        <f>AVERAGE(I6:I119)</f>
        <v>17.236215894736844</v>
      </c>
      <c r="N119" s="1574">
        <f>10*(6-(LN(48/M119)/LN(2)))</f>
        <v>45.224086685275289</v>
      </c>
      <c r="O119" s="1632">
        <f>AVERAGE(J6:J119)</f>
        <v>9.9784210526315782</v>
      </c>
      <c r="P119" s="1574">
        <f>10*(6-((2.04-0.68*LN(O119))/LN(2)))</f>
        <v>53.136939685805231</v>
      </c>
      <c r="Q119" s="1574">
        <f>AVERAGE(L119,N119,P119)</f>
        <v>47.298182924587856</v>
      </c>
      <c r="R119" s="2796">
        <f>AVERAGE(Q6:Q119)</f>
        <v>47.298182924587856</v>
      </c>
      <c r="S119" s="1626">
        <v>2023</v>
      </c>
      <c r="T119" s="1627" t="str">
        <f>IF(_xlfn.NUMBERVALUE(R119), IF(R119&lt;50, "Acceptable; Ongoing Protection is Required", "Unacceptable; Immediate Restoration is Required"), " ")</f>
        <v>Acceptable; Ongoing Protection is Required</v>
      </c>
      <c r="U119" t="s">
        <v>1281</v>
      </c>
    </row>
    <row r="120" spans="1:21">
      <c r="A120" s="91" t="s">
        <v>825</v>
      </c>
      <c r="B120" s="91" t="s">
        <v>1280</v>
      </c>
      <c r="C120" s="91" t="s">
        <v>1273</v>
      </c>
      <c r="D120" s="91">
        <v>0.5</v>
      </c>
      <c r="E120" s="392">
        <v>45215</v>
      </c>
      <c r="F120" s="91">
        <v>25.3</v>
      </c>
      <c r="G120" s="91">
        <v>3.53</v>
      </c>
      <c r="H120" s="355">
        <v>0.55000000000000004</v>
      </c>
      <c r="I120" s="373">
        <f t="shared" ref="I120" si="16">IF(AND(H120&gt;0),  H120*30.974," ")</f>
        <v>17.035700000000002</v>
      </c>
      <c r="J120" s="355">
        <v>10.3</v>
      </c>
    </row>
    <row r="121" spans="1:21">
      <c r="A121" s="91" t="s">
        <v>825</v>
      </c>
      <c r="B121" s="91" t="s">
        <v>1280</v>
      </c>
      <c r="C121" s="91" t="s">
        <v>1273</v>
      </c>
      <c r="D121" s="91">
        <v>1</v>
      </c>
      <c r="E121" s="392">
        <v>45215</v>
      </c>
      <c r="F121" s="91">
        <v>25.3</v>
      </c>
      <c r="G121" s="91">
        <v>3.53</v>
      </c>
      <c r="H121" s="355" t="s">
        <v>811</v>
      </c>
      <c r="I121" s="91"/>
      <c r="J121" s="355" t="s">
        <v>811</v>
      </c>
    </row>
    <row r="122" spans="1:21">
      <c r="A122" s="91" t="s">
        <v>825</v>
      </c>
      <c r="B122" s="91" t="s">
        <v>1280</v>
      </c>
      <c r="C122" s="91" t="s">
        <v>1273</v>
      </c>
      <c r="D122" s="91">
        <v>2</v>
      </c>
      <c r="E122" s="392">
        <v>45215</v>
      </c>
      <c r="F122" s="91">
        <v>25.3</v>
      </c>
      <c r="G122" s="91">
        <v>3.53</v>
      </c>
      <c r="H122" s="355" t="s">
        <v>811</v>
      </c>
      <c r="I122" s="91"/>
      <c r="J122" s="355" t="s">
        <v>811</v>
      </c>
    </row>
    <row r="123" spans="1:21">
      <c r="A123" s="91" t="s">
        <v>825</v>
      </c>
      <c r="B123" s="91" t="s">
        <v>1280</v>
      </c>
      <c r="C123" s="91" t="s">
        <v>1273</v>
      </c>
      <c r="D123" s="91">
        <v>3</v>
      </c>
      <c r="E123" s="392">
        <v>45215</v>
      </c>
      <c r="F123" s="91">
        <v>25.3</v>
      </c>
      <c r="G123" s="91">
        <v>3.53</v>
      </c>
      <c r="H123" s="355">
        <v>0.63900000000000001</v>
      </c>
      <c r="I123" s="373">
        <f t="shared" ref="I123" si="17">IF(AND(H123&gt;0),  H123*30.974," ")</f>
        <v>19.792386</v>
      </c>
      <c r="J123" s="355">
        <v>10.57</v>
      </c>
    </row>
    <row r="124" spans="1:21">
      <c r="A124" s="91" t="s">
        <v>825</v>
      </c>
      <c r="B124" s="91" t="s">
        <v>1280</v>
      </c>
      <c r="C124" s="91" t="s">
        <v>1273</v>
      </c>
      <c r="D124" s="91">
        <v>4</v>
      </c>
      <c r="E124" s="392">
        <v>45215</v>
      </c>
      <c r="F124" s="91">
        <v>25.3</v>
      </c>
      <c r="G124" s="91">
        <v>3.53</v>
      </c>
      <c r="H124" s="355" t="s">
        <v>811</v>
      </c>
      <c r="I124" s="91"/>
      <c r="J124" s="355" t="s">
        <v>811</v>
      </c>
    </row>
    <row r="125" spans="1:21">
      <c r="A125" s="91" t="s">
        <v>825</v>
      </c>
      <c r="B125" s="91" t="s">
        <v>1280</v>
      </c>
      <c r="C125" s="91" t="s">
        <v>1273</v>
      </c>
      <c r="D125" s="91">
        <v>5</v>
      </c>
      <c r="E125" s="392">
        <v>45215</v>
      </c>
      <c r="F125" s="91">
        <v>25.3</v>
      </c>
      <c r="G125" s="91">
        <v>3.53</v>
      </c>
      <c r="H125" s="355" t="s">
        <v>811</v>
      </c>
      <c r="I125" s="91"/>
      <c r="J125" s="355" t="s">
        <v>811</v>
      </c>
    </row>
    <row r="126" spans="1:21">
      <c r="A126" s="91" t="s">
        <v>825</v>
      </c>
      <c r="B126" s="91" t="s">
        <v>1280</v>
      </c>
      <c r="C126" s="91" t="s">
        <v>1273</v>
      </c>
      <c r="D126" s="91">
        <v>6</v>
      </c>
      <c r="E126" s="392">
        <v>45215</v>
      </c>
      <c r="F126" s="91">
        <v>25.3</v>
      </c>
      <c r="G126" s="91">
        <v>3.53</v>
      </c>
      <c r="H126" s="355" t="s">
        <v>811</v>
      </c>
      <c r="I126" s="91"/>
      <c r="J126" s="355" t="s">
        <v>811</v>
      </c>
    </row>
    <row r="127" spans="1:21">
      <c r="A127" s="91" t="s">
        <v>825</v>
      </c>
      <c r="B127" s="91" t="s">
        <v>1280</v>
      </c>
      <c r="C127" s="91" t="s">
        <v>1273</v>
      </c>
      <c r="D127" s="91">
        <v>7</v>
      </c>
      <c r="E127" s="392">
        <v>45215</v>
      </c>
      <c r="F127" s="91">
        <v>25.3</v>
      </c>
      <c r="G127" s="91">
        <v>3.53</v>
      </c>
      <c r="H127" s="355" t="s">
        <v>811</v>
      </c>
      <c r="I127" s="91"/>
      <c r="J127" s="355" t="s">
        <v>811</v>
      </c>
    </row>
    <row r="128" spans="1:21">
      <c r="A128" s="91" t="s">
        <v>825</v>
      </c>
      <c r="B128" s="91" t="s">
        <v>1280</v>
      </c>
      <c r="C128" s="91" t="s">
        <v>1273</v>
      </c>
      <c r="D128" s="91">
        <v>8</v>
      </c>
      <c r="E128" s="392">
        <v>45215</v>
      </c>
      <c r="F128" s="91">
        <v>25.3</v>
      </c>
      <c r="G128" s="91">
        <v>3.53</v>
      </c>
      <c r="H128" s="355" t="s">
        <v>811</v>
      </c>
      <c r="I128" s="91"/>
      <c r="J128" s="355" t="s">
        <v>811</v>
      </c>
    </row>
    <row r="129" spans="1:10">
      <c r="A129" s="91" t="s">
        <v>825</v>
      </c>
      <c r="B129" s="91" t="s">
        <v>1280</v>
      </c>
      <c r="C129" s="91" t="s">
        <v>1273</v>
      </c>
      <c r="D129" s="91">
        <v>9</v>
      </c>
      <c r="E129" s="392">
        <v>45215</v>
      </c>
      <c r="F129" s="91">
        <v>25.3</v>
      </c>
      <c r="G129" s="91">
        <v>3.53</v>
      </c>
      <c r="H129" s="355">
        <v>0.58799999999999997</v>
      </c>
      <c r="I129" s="373">
        <f t="shared" ref="I129" si="18">IF(AND(H129&gt;0),  H129*30.974," ")</f>
        <v>18.212712</v>
      </c>
      <c r="J129" s="355">
        <v>11.17</v>
      </c>
    </row>
    <row r="130" spans="1:10">
      <c r="A130" s="91" t="s">
        <v>825</v>
      </c>
      <c r="B130" s="91" t="s">
        <v>1280</v>
      </c>
      <c r="C130" s="91" t="s">
        <v>1273</v>
      </c>
      <c r="D130" s="91">
        <v>10</v>
      </c>
      <c r="E130" s="392">
        <v>45215</v>
      </c>
      <c r="F130" s="91">
        <v>25.3</v>
      </c>
      <c r="G130" s="91">
        <v>3.53</v>
      </c>
      <c r="H130" s="355" t="s">
        <v>811</v>
      </c>
      <c r="I130" s="91"/>
      <c r="J130" s="355" t="s">
        <v>811</v>
      </c>
    </row>
    <row r="131" spans="1:10">
      <c r="A131" s="91" t="s">
        <v>825</v>
      </c>
      <c r="B131" s="91" t="s">
        <v>1280</v>
      </c>
      <c r="C131" s="91" t="s">
        <v>1273</v>
      </c>
      <c r="D131" s="91">
        <v>11</v>
      </c>
      <c r="E131" s="392">
        <v>45215</v>
      </c>
      <c r="F131" s="91">
        <v>25.3</v>
      </c>
      <c r="G131" s="91">
        <v>3.53</v>
      </c>
      <c r="H131" s="355" t="s">
        <v>811</v>
      </c>
      <c r="I131" s="91"/>
      <c r="J131" s="355" t="s">
        <v>811</v>
      </c>
    </row>
    <row r="132" spans="1:10">
      <c r="A132" s="91" t="s">
        <v>825</v>
      </c>
      <c r="B132" s="91" t="s">
        <v>1280</v>
      </c>
      <c r="C132" s="91" t="s">
        <v>1273</v>
      </c>
      <c r="D132" s="91">
        <v>12</v>
      </c>
      <c r="E132" s="392">
        <v>45215</v>
      </c>
      <c r="F132" s="91">
        <v>25.3</v>
      </c>
      <c r="G132" s="91">
        <v>3.53</v>
      </c>
      <c r="H132" s="355" t="s">
        <v>811</v>
      </c>
      <c r="I132" s="91"/>
      <c r="J132" s="355" t="s">
        <v>811</v>
      </c>
    </row>
    <row r="133" spans="1:10">
      <c r="A133" s="91" t="s">
        <v>825</v>
      </c>
      <c r="B133" s="91" t="s">
        <v>1280</v>
      </c>
      <c r="C133" s="91" t="s">
        <v>1273</v>
      </c>
      <c r="D133" s="91">
        <v>13</v>
      </c>
      <c r="E133" s="392">
        <v>45215</v>
      </c>
      <c r="F133" s="91">
        <v>25.3</v>
      </c>
      <c r="G133" s="91">
        <v>3.53</v>
      </c>
      <c r="H133" s="355" t="s">
        <v>811</v>
      </c>
      <c r="I133" s="91"/>
      <c r="J133" s="355" t="s">
        <v>811</v>
      </c>
    </row>
    <row r="134" spans="1:10">
      <c r="A134" s="91" t="s">
        <v>825</v>
      </c>
      <c r="B134" s="91" t="s">
        <v>1280</v>
      </c>
      <c r="C134" s="91" t="s">
        <v>1273</v>
      </c>
      <c r="D134" s="91">
        <v>14</v>
      </c>
      <c r="E134" s="392">
        <v>45215</v>
      </c>
      <c r="F134" s="91">
        <v>25.3</v>
      </c>
      <c r="G134" s="91">
        <v>3.53</v>
      </c>
      <c r="H134" s="355" t="s">
        <v>811</v>
      </c>
      <c r="I134" s="91"/>
      <c r="J134" s="355" t="s">
        <v>811</v>
      </c>
    </row>
    <row r="135" spans="1:10">
      <c r="A135" s="91" t="s">
        <v>825</v>
      </c>
      <c r="B135" s="91" t="s">
        <v>1280</v>
      </c>
      <c r="C135" s="91" t="s">
        <v>1273</v>
      </c>
      <c r="D135" s="91">
        <v>15</v>
      </c>
      <c r="E135" s="392">
        <v>45215</v>
      </c>
      <c r="F135" s="91">
        <v>25.3</v>
      </c>
      <c r="G135" s="91">
        <v>3.53</v>
      </c>
      <c r="H135" s="355" t="s">
        <v>811</v>
      </c>
      <c r="I135" s="91"/>
      <c r="J135" s="355" t="s">
        <v>811</v>
      </c>
    </row>
    <row r="136" spans="1:10">
      <c r="A136" s="91" t="s">
        <v>825</v>
      </c>
      <c r="B136" s="91" t="s">
        <v>1280</v>
      </c>
      <c r="C136" s="91" t="s">
        <v>1273</v>
      </c>
      <c r="D136" s="91">
        <v>16</v>
      </c>
      <c r="E136" s="392">
        <v>45215</v>
      </c>
      <c r="F136" s="91">
        <v>25.3</v>
      </c>
      <c r="G136" s="91">
        <v>3.53</v>
      </c>
      <c r="H136" s="355" t="s">
        <v>811</v>
      </c>
      <c r="I136" s="91"/>
      <c r="J136" s="355" t="s">
        <v>811</v>
      </c>
    </row>
    <row r="137" spans="1:10">
      <c r="A137" s="91" t="s">
        <v>825</v>
      </c>
      <c r="B137" s="91" t="s">
        <v>1280</v>
      </c>
      <c r="C137" s="91" t="s">
        <v>1273</v>
      </c>
      <c r="D137" s="91">
        <v>17</v>
      </c>
      <c r="E137" s="392">
        <v>45215</v>
      </c>
      <c r="F137" s="91">
        <v>25.3</v>
      </c>
      <c r="G137" s="91">
        <v>3.53</v>
      </c>
      <c r="H137" s="355" t="s">
        <v>811</v>
      </c>
      <c r="I137" s="91"/>
      <c r="J137" s="355" t="s">
        <v>811</v>
      </c>
    </row>
    <row r="138" spans="1:10">
      <c r="A138" s="91" t="s">
        <v>825</v>
      </c>
      <c r="B138" s="91" t="s">
        <v>1280</v>
      </c>
      <c r="C138" s="91" t="s">
        <v>1273</v>
      </c>
      <c r="D138" s="91">
        <v>18</v>
      </c>
      <c r="E138" s="392">
        <v>45215</v>
      </c>
      <c r="F138" s="91">
        <v>25.3</v>
      </c>
      <c r="G138" s="91">
        <v>3.53</v>
      </c>
      <c r="H138" s="355" t="s">
        <v>811</v>
      </c>
      <c r="I138" s="91"/>
      <c r="J138" s="355" t="s">
        <v>811</v>
      </c>
    </row>
    <row r="139" spans="1:10">
      <c r="A139" s="91" t="s">
        <v>825</v>
      </c>
      <c r="B139" s="91" t="s">
        <v>1280</v>
      </c>
      <c r="C139" s="91" t="s">
        <v>1273</v>
      </c>
      <c r="D139" s="91">
        <v>19</v>
      </c>
      <c r="E139" s="392">
        <v>45215</v>
      </c>
      <c r="F139" s="91">
        <v>25.3</v>
      </c>
      <c r="G139" s="91">
        <v>3.53</v>
      </c>
      <c r="H139" s="355" t="s">
        <v>811</v>
      </c>
      <c r="I139" s="91"/>
      <c r="J139" s="355" t="s">
        <v>811</v>
      </c>
    </row>
    <row r="140" spans="1:10">
      <c r="A140" s="91" t="s">
        <v>825</v>
      </c>
      <c r="B140" s="91" t="s">
        <v>1280</v>
      </c>
      <c r="C140" s="91" t="s">
        <v>1273</v>
      </c>
      <c r="D140" s="91">
        <v>20</v>
      </c>
      <c r="E140" s="392">
        <v>45215</v>
      </c>
      <c r="F140" s="91">
        <v>25.3</v>
      </c>
      <c r="G140" s="91">
        <v>3.53</v>
      </c>
      <c r="H140" s="355" t="s">
        <v>811</v>
      </c>
      <c r="I140" s="91"/>
      <c r="J140" s="355" t="s">
        <v>811</v>
      </c>
    </row>
    <row r="141" spans="1:10">
      <c r="A141" s="91" t="s">
        <v>825</v>
      </c>
      <c r="B141" s="91" t="s">
        <v>1280</v>
      </c>
      <c r="C141" s="91" t="s">
        <v>1273</v>
      </c>
      <c r="D141" s="91">
        <v>21</v>
      </c>
      <c r="E141" s="392">
        <v>45215</v>
      </c>
      <c r="F141" s="91">
        <v>25.3</v>
      </c>
      <c r="G141" s="91">
        <v>3.53</v>
      </c>
      <c r="H141" s="355" t="s">
        <v>811</v>
      </c>
      <c r="I141" s="91"/>
      <c r="J141" s="355" t="s">
        <v>811</v>
      </c>
    </row>
    <row r="142" spans="1:10">
      <c r="A142" s="91" t="s">
        <v>825</v>
      </c>
      <c r="B142" s="91" t="s">
        <v>1280</v>
      </c>
      <c r="C142" s="91" t="s">
        <v>1273</v>
      </c>
      <c r="D142" s="91">
        <v>22</v>
      </c>
      <c r="E142" s="392">
        <v>45215</v>
      </c>
      <c r="F142" s="91">
        <v>25.3</v>
      </c>
      <c r="G142" s="91">
        <v>3.53</v>
      </c>
      <c r="H142" s="355" t="s">
        <v>811</v>
      </c>
      <c r="I142" s="91"/>
      <c r="J142" s="355" t="s">
        <v>811</v>
      </c>
    </row>
    <row r="143" spans="1:10">
      <c r="A143" s="91" t="s">
        <v>825</v>
      </c>
      <c r="B143" s="91" t="s">
        <v>1280</v>
      </c>
      <c r="C143" s="91" t="s">
        <v>1273</v>
      </c>
      <c r="D143" s="91">
        <v>23</v>
      </c>
      <c r="E143" s="392">
        <v>45215</v>
      </c>
      <c r="F143" s="91">
        <v>25.3</v>
      </c>
      <c r="G143" s="91">
        <v>3.53</v>
      </c>
      <c r="H143" s="355" t="s">
        <v>811</v>
      </c>
      <c r="I143" s="91"/>
      <c r="J143" s="355" t="s">
        <v>811</v>
      </c>
    </row>
    <row r="144" spans="1:10">
      <c r="A144" s="91" t="s">
        <v>825</v>
      </c>
      <c r="B144" s="91" t="s">
        <v>1280</v>
      </c>
      <c r="C144" s="91" t="s">
        <v>1273</v>
      </c>
      <c r="D144" s="91">
        <v>24</v>
      </c>
      <c r="E144" s="392">
        <v>45215</v>
      </c>
      <c r="F144" s="91">
        <v>25.3</v>
      </c>
      <c r="G144" s="91">
        <v>3.53</v>
      </c>
      <c r="H144" s="355" t="s">
        <v>811</v>
      </c>
      <c r="I144" s="91"/>
      <c r="J144" s="355" t="s">
        <v>811</v>
      </c>
    </row>
    <row r="145" spans="1:10">
      <c r="A145" s="91" t="s">
        <v>825</v>
      </c>
      <c r="B145" s="91" t="s">
        <v>1280</v>
      </c>
      <c r="C145" s="91" t="s">
        <v>1273</v>
      </c>
      <c r="D145" s="91">
        <v>24.3</v>
      </c>
      <c r="E145" s="392">
        <v>45215</v>
      </c>
      <c r="F145" s="91">
        <v>25.3</v>
      </c>
      <c r="G145" s="91">
        <v>3.53</v>
      </c>
      <c r="H145" s="355">
        <v>1.21</v>
      </c>
      <c r="I145" s="373">
        <f t="shared" ref="I145:I146" si="19">IF(AND(H145&gt;0),  H145*30.974," ")</f>
        <v>37.478540000000002</v>
      </c>
      <c r="J145" s="355">
        <v>2.82</v>
      </c>
    </row>
    <row r="146" spans="1:10">
      <c r="A146" s="91" t="s">
        <v>825</v>
      </c>
      <c r="B146" s="91" t="s">
        <v>1280</v>
      </c>
      <c r="C146" s="91" t="s">
        <v>1273</v>
      </c>
      <c r="D146" s="91">
        <v>24.3</v>
      </c>
      <c r="E146" s="392">
        <v>45215</v>
      </c>
      <c r="F146" s="91">
        <v>25.3</v>
      </c>
      <c r="G146" s="91">
        <v>3.53</v>
      </c>
      <c r="H146" s="355">
        <v>1.1200000000000001</v>
      </c>
      <c r="I146" s="373">
        <f t="shared" si="19"/>
        <v>34.690880000000007</v>
      </c>
      <c r="J146" s="355">
        <v>3.21</v>
      </c>
    </row>
    <row r="147" spans="1:10">
      <c r="A147" s="91" t="s">
        <v>825</v>
      </c>
      <c r="B147" s="91" t="s">
        <v>1280</v>
      </c>
      <c r="C147" s="91" t="s">
        <v>1273</v>
      </c>
      <c r="D147" s="91">
        <v>24.8</v>
      </c>
      <c r="E147" s="392">
        <v>45215</v>
      </c>
      <c r="F147" s="91">
        <v>25.3</v>
      </c>
      <c r="G147" s="91">
        <v>3.53</v>
      </c>
      <c r="H147" s="355" t="s">
        <v>811</v>
      </c>
      <c r="I147" s="91"/>
      <c r="J147" s="355" t="s">
        <v>811</v>
      </c>
    </row>
    <row r="148" spans="1:10">
      <c r="A148" s="91" t="s">
        <v>825</v>
      </c>
      <c r="B148" s="91" t="s">
        <v>1280</v>
      </c>
      <c r="C148" s="91" t="s">
        <v>1273</v>
      </c>
      <c r="D148" s="91">
        <v>0.5</v>
      </c>
      <c r="E148" s="392">
        <v>45259</v>
      </c>
      <c r="F148" s="91">
        <v>24.4</v>
      </c>
      <c r="G148" s="91">
        <v>3.32</v>
      </c>
      <c r="H148" s="355">
        <v>0.65900000000000003</v>
      </c>
      <c r="I148" s="373">
        <f t="shared" ref="I148" si="20">IF(AND(H148&gt;0),  H148*30.974," ")</f>
        <v>20.411866</v>
      </c>
      <c r="J148" s="355">
        <v>6.18</v>
      </c>
    </row>
    <row r="149" spans="1:10">
      <c r="A149" s="91" t="s">
        <v>825</v>
      </c>
      <c r="B149" s="91" t="s">
        <v>1280</v>
      </c>
      <c r="C149" s="91" t="s">
        <v>1273</v>
      </c>
      <c r="D149" s="91">
        <v>1</v>
      </c>
      <c r="E149" s="392">
        <v>45259</v>
      </c>
      <c r="F149" s="91">
        <v>24.4</v>
      </c>
      <c r="G149" s="91">
        <v>3.32</v>
      </c>
      <c r="H149" s="355" t="s">
        <v>811</v>
      </c>
      <c r="I149" s="91"/>
      <c r="J149" s="355" t="s">
        <v>811</v>
      </c>
    </row>
    <row r="150" spans="1:10">
      <c r="A150" s="91" t="s">
        <v>825</v>
      </c>
      <c r="B150" s="91" t="s">
        <v>1280</v>
      </c>
      <c r="C150" s="91" t="s">
        <v>1273</v>
      </c>
      <c r="D150" s="91">
        <v>2</v>
      </c>
      <c r="E150" s="392">
        <v>45259</v>
      </c>
      <c r="F150" s="91">
        <v>24.4</v>
      </c>
      <c r="G150" s="91">
        <v>3.32</v>
      </c>
      <c r="H150" s="355" t="s">
        <v>811</v>
      </c>
      <c r="I150" s="91"/>
      <c r="J150" s="355" t="s">
        <v>811</v>
      </c>
    </row>
    <row r="151" spans="1:10">
      <c r="A151" s="91" t="s">
        <v>825</v>
      </c>
      <c r="B151" s="91" t="s">
        <v>1280</v>
      </c>
      <c r="C151" s="91" t="s">
        <v>1273</v>
      </c>
      <c r="D151" s="91">
        <v>3</v>
      </c>
      <c r="E151" s="392">
        <v>45259</v>
      </c>
      <c r="F151" s="91">
        <v>24.4</v>
      </c>
      <c r="G151" s="91">
        <v>3.32</v>
      </c>
      <c r="H151" s="355">
        <v>0.82599999999999996</v>
      </c>
      <c r="I151" s="373">
        <f t="shared" ref="I151" si="21">IF(AND(H151&gt;0),  H151*30.974," ")</f>
        <v>25.584523999999998</v>
      </c>
      <c r="J151" s="355">
        <v>6.52</v>
      </c>
    </row>
    <row r="152" spans="1:10">
      <c r="A152" s="91" t="s">
        <v>825</v>
      </c>
      <c r="B152" s="91" t="s">
        <v>1280</v>
      </c>
      <c r="C152" s="91" t="s">
        <v>1273</v>
      </c>
      <c r="D152" s="91">
        <v>4</v>
      </c>
      <c r="E152" s="392">
        <v>45259</v>
      </c>
      <c r="F152" s="91">
        <v>24.4</v>
      </c>
      <c r="G152" s="91">
        <v>3.32</v>
      </c>
      <c r="H152" s="355" t="s">
        <v>811</v>
      </c>
      <c r="I152" s="91"/>
      <c r="J152" s="355" t="s">
        <v>811</v>
      </c>
    </row>
    <row r="153" spans="1:10">
      <c r="A153" s="91" t="s">
        <v>825</v>
      </c>
      <c r="B153" s="91" t="s">
        <v>1280</v>
      </c>
      <c r="C153" s="91" t="s">
        <v>1273</v>
      </c>
      <c r="D153" s="91">
        <v>5</v>
      </c>
      <c r="E153" s="392">
        <v>45259</v>
      </c>
      <c r="F153" s="91">
        <v>24.4</v>
      </c>
      <c r="G153" s="91">
        <v>3.32</v>
      </c>
      <c r="H153" s="355" t="s">
        <v>811</v>
      </c>
      <c r="I153" s="91"/>
      <c r="J153" s="355" t="s">
        <v>811</v>
      </c>
    </row>
    <row r="154" spans="1:10">
      <c r="A154" s="91" t="s">
        <v>825</v>
      </c>
      <c r="B154" s="91" t="s">
        <v>1280</v>
      </c>
      <c r="C154" s="91" t="s">
        <v>1273</v>
      </c>
      <c r="D154" s="91">
        <v>6</v>
      </c>
      <c r="E154" s="392">
        <v>45259</v>
      </c>
      <c r="F154" s="91">
        <v>24.4</v>
      </c>
      <c r="G154" s="91">
        <v>3.32</v>
      </c>
      <c r="H154" s="355" t="s">
        <v>811</v>
      </c>
      <c r="I154" s="91"/>
      <c r="J154" s="355" t="s">
        <v>811</v>
      </c>
    </row>
    <row r="155" spans="1:10">
      <c r="A155" s="91" t="s">
        <v>825</v>
      </c>
      <c r="B155" s="91" t="s">
        <v>1280</v>
      </c>
      <c r="C155" s="91" t="s">
        <v>1273</v>
      </c>
      <c r="D155" s="91">
        <v>7</v>
      </c>
      <c r="E155" s="392">
        <v>45259</v>
      </c>
      <c r="F155" s="91">
        <v>24.4</v>
      </c>
      <c r="G155" s="91">
        <v>3.32</v>
      </c>
      <c r="H155" s="355" t="s">
        <v>811</v>
      </c>
      <c r="I155" s="91"/>
      <c r="J155" s="355" t="s">
        <v>811</v>
      </c>
    </row>
    <row r="156" spans="1:10">
      <c r="A156" s="91" t="s">
        <v>825</v>
      </c>
      <c r="B156" s="91" t="s">
        <v>1280</v>
      </c>
      <c r="C156" s="91" t="s">
        <v>1273</v>
      </c>
      <c r="D156" s="91">
        <v>8</v>
      </c>
      <c r="E156" s="392">
        <v>45259</v>
      </c>
      <c r="F156" s="91">
        <v>24.4</v>
      </c>
      <c r="G156" s="91">
        <v>3.32</v>
      </c>
      <c r="H156" s="355" t="s">
        <v>811</v>
      </c>
      <c r="I156" s="91"/>
      <c r="J156" s="355" t="s">
        <v>811</v>
      </c>
    </row>
    <row r="157" spans="1:10">
      <c r="A157" s="91" t="s">
        <v>825</v>
      </c>
      <c r="B157" s="91" t="s">
        <v>1280</v>
      </c>
      <c r="C157" s="91" t="s">
        <v>1273</v>
      </c>
      <c r="D157" s="91">
        <v>9</v>
      </c>
      <c r="E157" s="392">
        <v>45259</v>
      </c>
      <c r="F157" s="91">
        <v>24.4</v>
      </c>
      <c r="G157" s="91">
        <v>3.32</v>
      </c>
      <c r="H157" s="355">
        <v>0.64300000000000002</v>
      </c>
      <c r="I157" s="373">
        <f t="shared" ref="I157" si="22">IF(AND(H157&gt;0),  H157*30.974," ")</f>
        <v>19.916281999999999</v>
      </c>
      <c r="J157" s="355">
        <v>5.66</v>
      </c>
    </row>
    <row r="158" spans="1:10">
      <c r="A158" s="91" t="s">
        <v>825</v>
      </c>
      <c r="B158" s="91" t="s">
        <v>1280</v>
      </c>
      <c r="C158" s="91" t="s">
        <v>1273</v>
      </c>
      <c r="D158" s="91">
        <v>10</v>
      </c>
      <c r="E158" s="392">
        <v>45259</v>
      </c>
      <c r="F158" s="91">
        <v>24.4</v>
      </c>
      <c r="G158" s="91">
        <v>3.32</v>
      </c>
      <c r="H158" s="355" t="s">
        <v>811</v>
      </c>
      <c r="I158" s="91"/>
      <c r="J158" s="355" t="s">
        <v>811</v>
      </c>
    </row>
    <row r="159" spans="1:10">
      <c r="A159" s="91" t="s">
        <v>825</v>
      </c>
      <c r="B159" s="91" t="s">
        <v>1280</v>
      </c>
      <c r="C159" s="91" t="s">
        <v>1273</v>
      </c>
      <c r="D159" s="91">
        <v>11</v>
      </c>
      <c r="E159" s="392">
        <v>45259</v>
      </c>
      <c r="F159" s="91">
        <v>24.4</v>
      </c>
      <c r="G159" s="91">
        <v>3.32</v>
      </c>
      <c r="H159" s="355" t="s">
        <v>811</v>
      </c>
      <c r="I159" s="91"/>
      <c r="J159" s="355" t="s">
        <v>811</v>
      </c>
    </row>
    <row r="160" spans="1:10">
      <c r="A160" s="91" t="s">
        <v>825</v>
      </c>
      <c r="B160" s="91" t="s">
        <v>1280</v>
      </c>
      <c r="C160" s="91" t="s">
        <v>1273</v>
      </c>
      <c r="D160" s="91">
        <v>12</v>
      </c>
      <c r="E160" s="392">
        <v>45259</v>
      </c>
      <c r="F160" s="91">
        <v>24.4</v>
      </c>
      <c r="G160" s="91">
        <v>3.32</v>
      </c>
      <c r="H160" s="355" t="s">
        <v>811</v>
      </c>
      <c r="I160" s="91"/>
      <c r="J160" s="355" t="s">
        <v>811</v>
      </c>
    </row>
    <row r="161" spans="1:20">
      <c r="A161" s="91" t="s">
        <v>825</v>
      </c>
      <c r="B161" s="91" t="s">
        <v>1280</v>
      </c>
      <c r="C161" s="91" t="s">
        <v>1273</v>
      </c>
      <c r="D161" s="91">
        <v>13</v>
      </c>
      <c r="E161" s="392">
        <v>45259</v>
      </c>
      <c r="F161" s="91">
        <v>24.4</v>
      </c>
      <c r="G161" s="91">
        <v>3.32</v>
      </c>
      <c r="H161" s="355" t="s">
        <v>811</v>
      </c>
      <c r="I161" s="91"/>
      <c r="J161" s="355" t="s">
        <v>811</v>
      </c>
    </row>
    <row r="162" spans="1:20">
      <c r="A162" s="91" t="s">
        <v>825</v>
      </c>
      <c r="B162" s="91" t="s">
        <v>1280</v>
      </c>
      <c r="C162" s="91" t="s">
        <v>1273</v>
      </c>
      <c r="D162" s="91">
        <v>14</v>
      </c>
      <c r="E162" s="392">
        <v>45259</v>
      </c>
      <c r="F162" s="91">
        <v>24.4</v>
      </c>
      <c r="G162" s="91">
        <v>3.32</v>
      </c>
      <c r="H162" s="355" t="s">
        <v>811</v>
      </c>
      <c r="I162" s="91"/>
      <c r="J162" s="355" t="s">
        <v>811</v>
      </c>
    </row>
    <row r="163" spans="1:20">
      <c r="A163" s="91" t="s">
        <v>825</v>
      </c>
      <c r="B163" s="91" t="s">
        <v>1280</v>
      </c>
      <c r="C163" s="91" t="s">
        <v>1273</v>
      </c>
      <c r="D163" s="91">
        <v>15</v>
      </c>
      <c r="E163" s="392">
        <v>45259</v>
      </c>
      <c r="F163" s="91">
        <v>24.4</v>
      </c>
      <c r="G163" s="91">
        <v>3.32</v>
      </c>
      <c r="H163" s="355" t="s">
        <v>811</v>
      </c>
      <c r="I163" s="91"/>
      <c r="J163" s="355" t="s">
        <v>811</v>
      </c>
    </row>
    <row r="164" spans="1:20">
      <c r="A164" s="91" t="s">
        <v>825</v>
      </c>
      <c r="B164" s="91" t="s">
        <v>1280</v>
      </c>
      <c r="C164" s="91" t="s">
        <v>1273</v>
      </c>
      <c r="D164" s="91">
        <v>16</v>
      </c>
      <c r="E164" s="392">
        <v>45259</v>
      </c>
      <c r="F164" s="91">
        <v>24.4</v>
      </c>
      <c r="G164" s="91">
        <v>3.32</v>
      </c>
      <c r="H164" s="355" t="s">
        <v>811</v>
      </c>
      <c r="I164" s="91"/>
      <c r="J164" s="355" t="s">
        <v>811</v>
      </c>
    </row>
    <row r="165" spans="1:20">
      <c r="A165" s="91" t="s">
        <v>825</v>
      </c>
      <c r="B165" s="91" t="s">
        <v>1280</v>
      </c>
      <c r="C165" s="91" t="s">
        <v>1273</v>
      </c>
      <c r="D165" s="91">
        <v>17</v>
      </c>
      <c r="E165" s="392">
        <v>45259</v>
      </c>
      <c r="F165" s="91">
        <v>24.4</v>
      </c>
      <c r="G165" s="91">
        <v>3.32</v>
      </c>
      <c r="H165" s="355" t="s">
        <v>811</v>
      </c>
      <c r="I165" s="91"/>
      <c r="J165" s="355" t="s">
        <v>811</v>
      </c>
    </row>
    <row r="166" spans="1:20">
      <c r="A166" s="91" t="s">
        <v>825</v>
      </c>
      <c r="B166" s="91" t="s">
        <v>1280</v>
      </c>
      <c r="C166" s="91" t="s">
        <v>1273</v>
      </c>
      <c r="D166" s="91">
        <v>18</v>
      </c>
      <c r="E166" s="392">
        <v>45259</v>
      </c>
      <c r="F166" s="91">
        <v>24.4</v>
      </c>
      <c r="G166" s="91">
        <v>3.32</v>
      </c>
      <c r="H166" s="355" t="s">
        <v>811</v>
      </c>
      <c r="I166" s="91"/>
      <c r="J166" s="355" t="s">
        <v>811</v>
      </c>
    </row>
    <row r="167" spans="1:20">
      <c r="A167" s="91" t="s">
        <v>825</v>
      </c>
      <c r="B167" s="91" t="s">
        <v>1280</v>
      </c>
      <c r="C167" s="91" t="s">
        <v>1273</v>
      </c>
      <c r="D167" s="91">
        <v>19</v>
      </c>
      <c r="E167" s="392">
        <v>45259</v>
      </c>
      <c r="F167" s="91">
        <v>24.4</v>
      </c>
      <c r="G167" s="91">
        <v>3.32</v>
      </c>
      <c r="H167" s="355" t="s">
        <v>811</v>
      </c>
      <c r="I167" s="91"/>
      <c r="J167" s="355" t="s">
        <v>811</v>
      </c>
    </row>
    <row r="168" spans="1:20">
      <c r="A168" s="91" t="s">
        <v>825</v>
      </c>
      <c r="B168" s="91" t="s">
        <v>1280</v>
      </c>
      <c r="C168" s="91" t="s">
        <v>1273</v>
      </c>
      <c r="D168" s="91">
        <v>20</v>
      </c>
      <c r="E168" s="392">
        <v>45259</v>
      </c>
      <c r="F168" s="91">
        <v>24.4</v>
      </c>
      <c r="G168" s="91">
        <v>3.32</v>
      </c>
      <c r="H168" s="355" t="s">
        <v>811</v>
      </c>
      <c r="I168" s="91"/>
      <c r="J168" s="355" t="s">
        <v>811</v>
      </c>
    </row>
    <row r="169" spans="1:20">
      <c r="A169" s="91" t="s">
        <v>825</v>
      </c>
      <c r="B169" s="91" t="s">
        <v>1280</v>
      </c>
      <c r="C169" s="91" t="s">
        <v>1273</v>
      </c>
      <c r="D169" s="91">
        <v>21</v>
      </c>
      <c r="E169" s="392">
        <v>45259</v>
      </c>
      <c r="F169" s="91">
        <v>24.4</v>
      </c>
      <c r="G169" s="91">
        <v>3.32</v>
      </c>
      <c r="H169" s="355" t="s">
        <v>811</v>
      </c>
      <c r="I169" s="91"/>
      <c r="J169" s="355" t="s">
        <v>811</v>
      </c>
    </row>
    <row r="170" spans="1:20">
      <c r="A170" s="91" t="s">
        <v>825</v>
      </c>
      <c r="B170" s="91" t="s">
        <v>1280</v>
      </c>
      <c r="C170" s="91" t="s">
        <v>1273</v>
      </c>
      <c r="D170" s="91">
        <v>22</v>
      </c>
      <c r="E170" s="392">
        <v>45259</v>
      </c>
      <c r="F170" s="91">
        <v>24.4</v>
      </c>
      <c r="G170" s="91">
        <v>3.32</v>
      </c>
      <c r="H170" s="355" t="s">
        <v>811</v>
      </c>
      <c r="I170" s="91"/>
      <c r="J170" s="355" t="s">
        <v>811</v>
      </c>
    </row>
    <row r="171" spans="1:20">
      <c r="A171" s="91" t="s">
        <v>825</v>
      </c>
      <c r="B171" s="91" t="s">
        <v>1280</v>
      </c>
      <c r="C171" s="91" t="s">
        <v>1273</v>
      </c>
      <c r="D171" s="91">
        <v>23</v>
      </c>
      <c r="E171" s="392">
        <v>45259</v>
      </c>
      <c r="F171" s="91">
        <v>24.4</v>
      </c>
      <c r="G171" s="91">
        <v>3.32</v>
      </c>
      <c r="H171" s="355" t="s">
        <v>811</v>
      </c>
      <c r="I171" s="91"/>
      <c r="J171" s="355" t="s">
        <v>811</v>
      </c>
    </row>
    <row r="172" spans="1:20">
      <c r="A172" s="91" t="s">
        <v>825</v>
      </c>
      <c r="B172" s="91" t="s">
        <v>1280</v>
      </c>
      <c r="C172" s="91" t="s">
        <v>1273</v>
      </c>
      <c r="D172" s="91">
        <v>23.4</v>
      </c>
      <c r="E172" s="392">
        <v>45259</v>
      </c>
      <c r="F172" s="91">
        <v>24.4</v>
      </c>
      <c r="G172" s="91">
        <v>3.32</v>
      </c>
      <c r="H172" s="355">
        <v>0.50800000000000001</v>
      </c>
      <c r="I172" s="373">
        <f t="shared" ref="I172" si="23">IF(AND(H172&gt;0),  H172*30.974," ")</f>
        <v>15.734792000000001</v>
      </c>
      <c r="J172" s="355">
        <v>6.42</v>
      </c>
    </row>
    <row r="173" spans="1:20">
      <c r="A173" s="91" t="s">
        <v>825</v>
      </c>
      <c r="B173" s="91" t="s">
        <v>1280</v>
      </c>
      <c r="C173" s="91" t="s">
        <v>1273</v>
      </c>
      <c r="D173" s="91">
        <v>24</v>
      </c>
      <c r="E173" s="392">
        <v>45259</v>
      </c>
      <c r="F173" s="91">
        <v>24.4</v>
      </c>
      <c r="G173" s="91">
        <v>3.32</v>
      </c>
      <c r="H173" s="355" t="s">
        <v>811</v>
      </c>
      <c r="I173" s="373"/>
      <c r="J173" s="355" t="s">
        <v>811</v>
      </c>
    </row>
    <row r="176" spans="1:20">
      <c r="A176" s="592" t="s">
        <v>1282</v>
      </c>
      <c r="B176" s="592"/>
      <c r="C176" s="592"/>
      <c r="D176" s="592"/>
      <c r="E176" s="592"/>
      <c r="F176" s="592"/>
      <c r="G176" s="592"/>
      <c r="H176" s="592"/>
      <c r="I176" s="592"/>
      <c r="J176" s="592"/>
      <c r="K176" s="592"/>
      <c r="L176" s="593"/>
      <c r="M176" s="592"/>
      <c r="N176" s="593"/>
      <c r="O176" s="592"/>
      <c r="P176" s="593"/>
      <c r="Q176" s="593"/>
      <c r="R176" s="986"/>
      <c r="S176" s="986"/>
      <c r="T176" s="986"/>
    </row>
    <row r="177" spans="1:21" ht="46.8">
      <c r="A177" s="1137" t="s">
        <v>804</v>
      </c>
      <c r="B177" s="1138" t="s">
        <v>20</v>
      </c>
      <c r="C177" s="1138" t="s">
        <v>701</v>
      </c>
      <c r="D177" s="1139" t="s">
        <v>805</v>
      </c>
      <c r="E177" s="1185" t="s">
        <v>786</v>
      </c>
      <c r="F177" s="1139" t="s">
        <v>806</v>
      </c>
      <c r="G177" s="1139" t="s">
        <v>807</v>
      </c>
      <c r="H177" s="1205" t="s">
        <v>809</v>
      </c>
      <c r="I177" s="1209" t="s">
        <v>810</v>
      </c>
      <c r="J177" s="1140" t="s">
        <v>808</v>
      </c>
      <c r="K177" s="2201" t="s">
        <v>1274</v>
      </c>
      <c r="L177" s="1184" t="s">
        <v>1275</v>
      </c>
      <c r="M177" s="1184" t="s">
        <v>1276</v>
      </c>
      <c r="N177" s="1184" t="s">
        <v>1277</v>
      </c>
      <c r="O177" s="1184" t="s">
        <v>1278</v>
      </c>
      <c r="P177" s="1184" t="s">
        <v>1279</v>
      </c>
      <c r="Q177" s="1184" t="s">
        <v>795</v>
      </c>
      <c r="R177" s="2237" t="s">
        <v>796</v>
      </c>
      <c r="S177" s="2238" t="s">
        <v>797</v>
      </c>
      <c r="T177" s="2239" t="s">
        <v>798</v>
      </c>
      <c r="U177" s="483"/>
    </row>
    <row r="178" spans="1:21">
      <c r="A178" s="91" t="s">
        <v>825</v>
      </c>
      <c r="B178" s="91" t="s">
        <v>1280</v>
      </c>
      <c r="C178" s="91" t="s">
        <v>1282</v>
      </c>
      <c r="D178" s="91">
        <v>0.5</v>
      </c>
      <c r="E178" s="392">
        <v>45056</v>
      </c>
      <c r="F178" s="91">
        <v>19.8</v>
      </c>
      <c r="G178" s="91">
        <v>5.12</v>
      </c>
      <c r="H178" s="355">
        <v>0.80500000000000005</v>
      </c>
      <c r="I178" s="373">
        <f t="shared" ref="I178" si="24">IF(AND(H178&gt;0),  H178*30.974," ")</f>
        <v>24.934070000000002</v>
      </c>
      <c r="J178" s="355">
        <v>0.99</v>
      </c>
    </row>
    <row r="179" spans="1:21">
      <c r="A179" s="91" t="s">
        <v>825</v>
      </c>
      <c r="B179" s="91" t="s">
        <v>1280</v>
      </c>
      <c r="C179" s="91" t="s">
        <v>1282</v>
      </c>
      <c r="D179" s="91">
        <v>1</v>
      </c>
      <c r="E179" s="392">
        <v>45056</v>
      </c>
      <c r="F179" s="91"/>
      <c r="G179" s="91"/>
      <c r="H179" s="355" t="s">
        <v>811</v>
      </c>
      <c r="I179" s="91"/>
      <c r="J179" s="355" t="s">
        <v>811</v>
      </c>
    </row>
    <row r="180" spans="1:21">
      <c r="A180" s="91" t="s">
        <v>825</v>
      </c>
      <c r="B180" s="91" t="s">
        <v>1280</v>
      </c>
      <c r="C180" s="91" t="s">
        <v>1282</v>
      </c>
      <c r="D180" s="91">
        <v>2</v>
      </c>
      <c r="E180" s="392">
        <v>45056</v>
      </c>
      <c r="F180" s="91"/>
      <c r="G180" s="91"/>
      <c r="H180" s="355" t="s">
        <v>811</v>
      </c>
      <c r="I180" s="91"/>
      <c r="J180" s="355" t="s">
        <v>811</v>
      </c>
    </row>
    <row r="181" spans="1:21">
      <c r="A181" s="91" t="s">
        <v>825</v>
      </c>
      <c r="B181" s="91" t="s">
        <v>1280</v>
      </c>
      <c r="C181" s="91" t="s">
        <v>1282</v>
      </c>
      <c r="D181" s="91">
        <v>3</v>
      </c>
      <c r="E181" s="392">
        <v>45056</v>
      </c>
      <c r="F181" s="91"/>
      <c r="G181" s="91"/>
      <c r="H181" s="355">
        <v>0.68100000000000005</v>
      </c>
      <c r="I181" s="373">
        <f t="shared" ref="I181" si="25">IF(AND(H181&gt;0),  H181*30.974," ")</f>
        <v>21.093294</v>
      </c>
      <c r="J181" s="355">
        <v>1.31</v>
      </c>
    </row>
    <row r="182" spans="1:21">
      <c r="A182" s="91" t="s">
        <v>825</v>
      </c>
      <c r="B182" s="91" t="s">
        <v>1280</v>
      </c>
      <c r="C182" s="91" t="s">
        <v>1282</v>
      </c>
      <c r="D182" s="91">
        <v>4</v>
      </c>
      <c r="E182" s="392">
        <v>45056</v>
      </c>
      <c r="F182" s="91"/>
      <c r="G182" s="91"/>
      <c r="H182" s="355" t="s">
        <v>811</v>
      </c>
      <c r="I182" s="91"/>
      <c r="J182" s="355" t="s">
        <v>811</v>
      </c>
    </row>
    <row r="183" spans="1:21">
      <c r="A183" s="91" t="s">
        <v>825</v>
      </c>
      <c r="B183" s="91" t="s">
        <v>1280</v>
      </c>
      <c r="C183" s="91" t="s">
        <v>1282</v>
      </c>
      <c r="D183" s="91">
        <v>5</v>
      </c>
      <c r="E183" s="392">
        <v>45056</v>
      </c>
      <c r="F183" s="91"/>
      <c r="G183" s="91"/>
      <c r="H183" s="355" t="s">
        <v>811</v>
      </c>
      <c r="I183" s="91"/>
      <c r="J183" s="355" t="s">
        <v>811</v>
      </c>
    </row>
    <row r="184" spans="1:21">
      <c r="A184" s="91" t="s">
        <v>825</v>
      </c>
      <c r="B184" s="91" t="s">
        <v>1280</v>
      </c>
      <c r="C184" s="91" t="s">
        <v>1282</v>
      </c>
      <c r="D184" s="91">
        <v>6</v>
      </c>
      <c r="E184" s="392">
        <v>45056</v>
      </c>
      <c r="F184" s="91"/>
      <c r="G184" s="91"/>
      <c r="H184" s="355" t="s">
        <v>811</v>
      </c>
      <c r="I184" s="91"/>
      <c r="J184" s="355" t="s">
        <v>811</v>
      </c>
    </row>
    <row r="185" spans="1:21">
      <c r="A185" s="91" t="s">
        <v>825</v>
      </c>
      <c r="B185" s="91" t="s">
        <v>1280</v>
      </c>
      <c r="C185" s="91" t="s">
        <v>1282</v>
      </c>
      <c r="D185" s="91">
        <v>7</v>
      </c>
      <c r="E185" s="392">
        <v>45056</v>
      </c>
      <c r="F185" s="91"/>
      <c r="G185" s="91"/>
      <c r="H185" s="355" t="s">
        <v>811</v>
      </c>
      <c r="I185" s="91"/>
      <c r="J185" s="355" t="s">
        <v>811</v>
      </c>
    </row>
    <row r="186" spans="1:21">
      <c r="A186" s="91" t="s">
        <v>825</v>
      </c>
      <c r="B186" s="91" t="s">
        <v>1280</v>
      </c>
      <c r="C186" s="91" t="s">
        <v>1282</v>
      </c>
      <c r="D186" s="91">
        <v>8</v>
      </c>
      <c r="E186" s="392">
        <v>45056</v>
      </c>
      <c r="F186" s="91"/>
      <c r="G186" s="91"/>
      <c r="H186" s="355" t="s">
        <v>811</v>
      </c>
      <c r="I186" s="91"/>
      <c r="J186" s="355" t="s">
        <v>811</v>
      </c>
    </row>
    <row r="187" spans="1:21">
      <c r="A187" s="91" t="s">
        <v>825</v>
      </c>
      <c r="B187" s="91" t="s">
        <v>1280</v>
      </c>
      <c r="C187" s="91" t="s">
        <v>1282</v>
      </c>
      <c r="D187" s="91">
        <v>9</v>
      </c>
      <c r="E187" s="392">
        <v>45056</v>
      </c>
      <c r="F187" s="91"/>
      <c r="G187" s="91"/>
      <c r="H187" s="355">
        <v>1.0900000000000001</v>
      </c>
      <c r="I187" s="373">
        <f t="shared" ref="I187:I188" si="26">IF(AND(H187&gt;0),  H187*30.974," ")</f>
        <v>33.761660000000006</v>
      </c>
      <c r="J187" s="355">
        <v>2.74</v>
      </c>
    </row>
    <row r="188" spans="1:21">
      <c r="A188" s="91" t="s">
        <v>825</v>
      </c>
      <c r="B188" s="91" t="s">
        <v>1280</v>
      </c>
      <c r="C188" s="91" t="s">
        <v>1282</v>
      </c>
      <c r="D188" s="91">
        <v>9</v>
      </c>
      <c r="E188" s="392">
        <v>45056</v>
      </c>
      <c r="F188" s="91"/>
      <c r="G188" s="91"/>
      <c r="H188" s="355">
        <v>1</v>
      </c>
      <c r="I188" s="373">
        <f t="shared" si="26"/>
        <v>30.974</v>
      </c>
      <c r="J188" s="355">
        <v>2.46</v>
      </c>
    </row>
    <row r="189" spans="1:21">
      <c r="A189" s="91" t="s">
        <v>825</v>
      </c>
      <c r="B189" s="91" t="s">
        <v>1280</v>
      </c>
      <c r="C189" s="91" t="s">
        <v>1282</v>
      </c>
      <c r="D189" s="91">
        <v>10</v>
      </c>
      <c r="E189" s="392">
        <v>45056</v>
      </c>
      <c r="F189" s="91"/>
      <c r="G189" s="91"/>
      <c r="H189" s="355" t="s">
        <v>811</v>
      </c>
      <c r="I189" s="91"/>
      <c r="J189" s="355" t="s">
        <v>811</v>
      </c>
    </row>
    <row r="190" spans="1:21">
      <c r="A190" s="91" t="s">
        <v>825</v>
      </c>
      <c r="B190" s="91" t="s">
        <v>1280</v>
      </c>
      <c r="C190" s="91" t="s">
        <v>1282</v>
      </c>
      <c r="D190" s="91">
        <v>11</v>
      </c>
      <c r="E190" s="392">
        <v>45056</v>
      </c>
      <c r="F190" s="91"/>
      <c r="G190" s="91"/>
      <c r="H190" s="355" t="s">
        <v>811</v>
      </c>
      <c r="I190" s="91"/>
      <c r="J190" s="355" t="s">
        <v>811</v>
      </c>
    </row>
    <row r="191" spans="1:21">
      <c r="A191" s="91" t="s">
        <v>825</v>
      </c>
      <c r="B191" s="91" t="s">
        <v>1280</v>
      </c>
      <c r="C191" s="91" t="s">
        <v>1282</v>
      </c>
      <c r="D191" s="91">
        <v>12</v>
      </c>
      <c r="E191" s="392">
        <v>45056</v>
      </c>
      <c r="F191" s="91"/>
      <c r="G191" s="91"/>
      <c r="H191" s="355" t="s">
        <v>811</v>
      </c>
      <c r="I191" s="91"/>
      <c r="J191" s="355" t="s">
        <v>811</v>
      </c>
    </row>
    <row r="192" spans="1:21">
      <c r="A192" s="91" t="s">
        <v>825</v>
      </c>
      <c r="B192" s="91" t="s">
        <v>1280</v>
      </c>
      <c r="C192" s="91" t="s">
        <v>1282</v>
      </c>
      <c r="D192" s="91">
        <v>13</v>
      </c>
      <c r="E192" s="392">
        <v>45056</v>
      </c>
      <c r="F192" s="91"/>
      <c r="G192" s="91"/>
      <c r="H192" s="355" t="s">
        <v>811</v>
      </c>
      <c r="I192" s="91"/>
      <c r="J192" s="355" t="s">
        <v>811</v>
      </c>
    </row>
    <row r="193" spans="1:10">
      <c r="A193" s="91" t="s">
        <v>825</v>
      </c>
      <c r="B193" s="91" t="s">
        <v>1280</v>
      </c>
      <c r="C193" s="91" t="s">
        <v>1282</v>
      </c>
      <c r="D193" s="91">
        <v>14</v>
      </c>
      <c r="E193" s="392">
        <v>45056</v>
      </c>
      <c r="F193" s="91"/>
      <c r="G193" s="91"/>
      <c r="H193" s="355" t="s">
        <v>811</v>
      </c>
      <c r="I193" s="91"/>
      <c r="J193" s="355" t="s">
        <v>811</v>
      </c>
    </row>
    <row r="194" spans="1:10">
      <c r="A194" s="91" t="s">
        <v>825</v>
      </c>
      <c r="B194" s="91" t="s">
        <v>1280</v>
      </c>
      <c r="C194" s="91" t="s">
        <v>1282</v>
      </c>
      <c r="D194" s="91">
        <v>15</v>
      </c>
      <c r="E194" s="392">
        <v>45056</v>
      </c>
      <c r="F194" s="91"/>
      <c r="G194" s="91"/>
      <c r="H194" s="355" t="s">
        <v>811</v>
      </c>
      <c r="I194" s="91"/>
      <c r="J194" s="355" t="s">
        <v>811</v>
      </c>
    </row>
    <row r="195" spans="1:10">
      <c r="A195" s="91" t="s">
        <v>825</v>
      </c>
      <c r="B195" s="91" t="s">
        <v>1280</v>
      </c>
      <c r="C195" s="91" t="s">
        <v>1282</v>
      </c>
      <c r="D195" s="91">
        <v>16</v>
      </c>
      <c r="E195" s="392">
        <v>45056</v>
      </c>
      <c r="F195" s="91"/>
      <c r="G195" s="91"/>
      <c r="H195" s="355" t="s">
        <v>811</v>
      </c>
      <c r="I195" s="91"/>
      <c r="J195" s="355" t="s">
        <v>811</v>
      </c>
    </row>
    <row r="196" spans="1:10">
      <c r="A196" s="91" t="s">
        <v>825</v>
      </c>
      <c r="B196" s="91" t="s">
        <v>1280</v>
      </c>
      <c r="C196" s="91" t="s">
        <v>1282</v>
      </c>
      <c r="D196" s="91">
        <v>17</v>
      </c>
      <c r="E196" s="392">
        <v>45056</v>
      </c>
      <c r="F196" s="91"/>
      <c r="G196" s="91"/>
      <c r="H196" s="355" t="s">
        <v>811</v>
      </c>
      <c r="I196" s="91"/>
      <c r="J196" s="355" t="s">
        <v>811</v>
      </c>
    </row>
    <row r="197" spans="1:10">
      <c r="A197" s="91" t="s">
        <v>825</v>
      </c>
      <c r="B197" s="91" t="s">
        <v>1280</v>
      </c>
      <c r="C197" s="91" t="s">
        <v>1282</v>
      </c>
      <c r="D197" s="91">
        <v>18</v>
      </c>
      <c r="E197" s="392">
        <v>45056</v>
      </c>
      <c r="F197" s="91"/>
      <c r="G197" s="91"/>
      <c r="H197" s="355" t="s">
        <v>811</v>
      </c>
      <c r="I197" s="91"/>
      <c r="J197" s="355" t="s">
        <v>811</v>
      </c>
    </row>
    <row r="198" spans="1:10">
      <c r="A198" s="91" t="s">
        <v>825</v>
      </c>
      <c r="B198" s="91" t="s">
        <v>1280</v>
      </c>
      <c r="C198" s="91" t="s">
        <v>1282</v>
      </c>
      <c r="D198" s="91">
        <v>18.8</v>
      </c>
      <c r="E198" s="392">
        <v>45056</v>
      </c>
      <c r="F198" s="91"/>
      <c r="G198" s="91"/>
      <c r="H198" s="355">
        <v>0.97899999999999998</v>
      </c>
      <c r="I198" s="373">
        <f t="shared" ref="I198" si="27">IF(AND(H198&gt;0),  H198*30.974," ")</f>
        <v>30.323546</v>
      </c>
      <c r="J198" s="355">
        <v>1.51</v>
      </c>
    </row>
    <row r="199" spans="1:10">
      <c r="A199" s="91" t="s">
        <v>825</v>
      </c>
      <c r="B199" s="91" t="s">
        <v>1280</v>
      </c>
      <c r="C199" s="91" t="s">
        <v>1282</v>
      </c>
      <c r="D199" s="91">
        <v>19</v>
      </c>
      <c r="E199" s="392">
        <v>45056</v>
      </c>
      <c r="F199" s="91"/>
      <c r="G199" s="91"/>
      <c r="H199" s="355" t="s">
        <v>811</v>
      </c>
      <c r="I199" s="91"/>
      <c r="J199" s="355" t="s">
        <v>811</v>
      </c>
    </row>
    <row r="200" spans="1:10">
      <c r="A200" s="91" t="s">
        <v>825</v>
      </c>
      <c r="B200" s="91" t="s">
        <v>1280</v>
      </c>
      <c r="C200" s="91" t="s">
        <v>1282</v>
      </c>
      <c r="D200" s="91">
        <v>19.3</v>
      </c>
      <c r="E200" s="392">
        <v>45056</v>
      </c>
      <c r="F200" s="91"/>
      <c r="G200" s="91"/>
      <c r="H200" s="355" t="s">
        <v>811</v>
      </c>
      <c r="I200" s="91"/>
      <c r="J200" s="355" t="s">
        <v>811</v>
      </c>
    </row>
    <row r="201" spans="1:10">
      <c r="A201" t="s">
        <v>825</v>
      </c>
      <c r="B201" t="s">
        <v>1280</v>
      </c>
      <c r="C201" t="s">
        <v>1282</v>
      </c>
      <c r="D201">
        <v>0.5</v>
      </c>
      <c r="E201" s="55">
        <v>45091</v>
      </c>
      <c r="F201">
        <v>19.899999999999999</v>
      </c>
      <c r="G201">
        <v>5.75</v>
      </c>
      <c r="H201" s="27">
        <v>0.35499999999999998</v>
      </c>
      <c r="I201" s="371">
        <f t="shared" ref="I201" si="28">IF(AND(H201&gt;0),  H201*30.974," ")</f>
        <v>10.99577</v>
      </c>
      <c r="J201" s="27">
        <v>1.1100000000000001</v>
      </c>
    </row>
    <row r="202" spans="1:10">
      <c r="A202" t="s">
        <v>825</v>
      </c>
      <c r="B202" t="s">
        <v>1280</v>
      </c>
      <c r="C202" t="s">
        <v>1282</v>
      </c>
      <c r="D202">
        <v>1</v>
      </c>
      <c r="E202" s="55">
        <v>45091</v>
      </c>
      <c r="H202" s="27" t="s">
        <v>811</v>
      </c>
      <c r="J202" s="27" t="s">
        <v>811</v>
      </c>
    </row>
    <row r="203" spans="1:10">
      <c r="A203" t="s">
        <v>825</v>
      </c>
      <c r="B203" t="s">
        <v>1280</v>
      </c>
      <c r="C203" t="s">
        <v>1282</v>
      </c>
      <c r="D203">
        <v>2</v>
      </c>
      <c r="E203" s="55">
        <v>45091</v>
      </c>
      <c r="H203" s="27" t="s">
        <v>811</v>
      </c>
      <c r="J203" s="27" t="s">
        <v>811</v>
      </c>
    </row>
    <row r="204" spans="1:10">
      <c r="A204" t="s">
        <v>825</v>
      </c>
      <c r="B204" t="s">
        <v>1280</v>
      </c>
      <c r="C204" t="s">
        <v>1282</v>
      </c>
      <c r="D204">
        <v>3</v>
      </c>
      <c r="E204" s="55">
        <v>45091</v>
      </c>
      <c r="H204" s="27">
        <v>0.38700000000000001</v>
      </c>
      <c r="I204" s="371">
        <f t="shared" ref="I204" si="29">IF(AND(H204&gt;0),  H204*30.974," ")</f>
        <v>11.986938</v>
      </c>
      <c r="J204" s="27">
        <v>1.1100000000000001</v>
      </c>
    </row>
    <row r="205" spans="1:10">
      <c r="A205" t="s">
        <v>825</v>
      </c>
      <c r="B205" t="s">
        <v>1280</v>
      </c>
      <c r="C205" t="s">
        <v>1282</v>
      </c>
      <c r="D205">
        <v>4</v>
      </c>
      <c r="E205" s="55">
        <v>45091</v>
      </c>
      <c r="H205" s="27" t="s">
        <v>811</v>
      </c>
      <c r="J205" s="27" t="s">
        <v>811</v>
      </c>
    </row>
    <row r="206" spans="1:10">
      <c r="A206" t="s">
        <v>825</v>
      </c>
      <c r="B206" t="s">
        <v>1280</v>
      </c>
      <c r="C206" t="s">
        <v>1282</v>
      </c>
      <c r="D206">
        <v>5</v>
      </c>
      <c r="E206" s="55">
        <v>45091</v>
      </c>
      <c r="H206" s="27" t="s">
        <v>811</v>
      </c>
      <c r="J206" s="27" t="s">
        <v>811</v>
      </c>
    </row>
    <row r="207" spans="1:10">
      <c r="A207" t="s">
        <v>825</v>
      </c>
      <c r="B207" t="s">
        <v>1280</v>
      </c>
      <c r="C207" t="s">
        <v>1282</v>
      </c>
      <c r="D207">
        <v>6</v>
      </c>
      <c r="E207" s="55">
        <v>45091</v>
      </c>
      <c r="H207" s="27" t="s">
        <v>811</v>
      </c>
      <c r="J207" s="27" t="s">
        <v>811</v>
      </c>
    </row>
    <row r="208" spans="1:10">
      <c r="A208" t="s">
        <v>825</v>
      </c>
      <c r="B208" t="s">
        <v>1280</v>
      </c>
      <c r="C208" t="s">
        <v>1282</v>
      </c>
      <c r="D208">
        <v>7</v>
      </c>
      <c r="E208" s="55">
        <v>45091</v>
      </c>
      <c r="H208" s="27" t="s">
        <v>811</v>
      </c>
      <c r="J208" s="27" t="s">
        <v>811</v>
      </c>
    </row>
    <row r="209" spans="1:10">
      <c r="A209" t="s">
        <v>825</v>
      </c>
      <c r="B209" t="s">
        <v>1280</v>
      </c>
      <c r="C209" t="s">
        <v>1282</v>
      </c>
      <c r="D209">
        <v>8</v>
      </c>
      <c r="E209" s="55">
        <v>45091</v>
      </c>
      <c r="H209" s="27" t="s">
        <v>811</v>
      </c>
      <c r="J209" s="27" t="s">
        <v>811</v>
      </c>
    </row>
    <row r="210" spans="1:10">
      <c r="A210" t="s">
        <v>825</v>
      </c>
      <c r="B210" t="s">
        <v>1280</v>
      </c>
      <c r="C210" t="s">
        <v>1282</v>
      </c>
      <c r="D210">
        <v>9</v>
      </c>
      <c r="E210" s="55">
        <v>45091</v>
      </c>
      <c r="H210" s="27">
        <v>0.62</v>
      </c>
      <c r="I210" s="371">
        <f t="shared" ref="I210" si="30">IF(AND(H210&gt;0),  H210*30.974," ")</f>
        <v>19.203880000000002</v>
      </c>
      <c r="J210" s="27">
        <v>4.7699999999999996</v>
      </c>
    </row>
    <row r="211" spans="1:10">
      <c r="A211" t="s">
        <v>825</v>
      </c>
      <c r="B211" t="s">
        <v>1280</v>
      </c>
      <c r="C211" t="s">
        <v>1282</v>
      </c>
      <c r="D211">
        <v>10</v>
      </c>
      <c r="E211" s="55">
        <v>45091</v>
      </c>
      <c r="H211" s="27" t="s">
        <v>811</v>
      </c>
      <c r="J211" s="27" t="s">
        <v>811</v>
      </c>
    </row>
    <row r="212" spans="1:10">
      <c r="A212" t="s">
        <v>825</v>
      </c>
      <c r="B212" t="s">
        <v>1280</v>
      </c>
      <c r="C212" t="s">
        <v>1282</v>
      </c>
      <c r="D212">
        <v>11</v>
      </c>
      <c r="E212" s="55">
        <v>45091</v>
      </c>
      <c r="H212" s="27" t="s">
        <v>811</v>
      </c>
      <c r="J212" s="27" t="s">
        <v>811</v>
      </c>
    </row>
    <row r="213" spans="1:10">
      <c r="A213" t="s">
        <v>825</v>
      </c>
      <c r="B213" t="s">
        <v>1280</v>
      </c>
      <c r="C213" t="s">
        <v>1282</v>
      </c>
      <c r="D213">
        <v>12</v>
      </c>
      <c r="E213" s="55">
        <v>45091</v>
      </c>
      <c r="H213" s="27" t="s">
        <v>811</v>
      </c>
      <c r="J213" s="27" t="s">
        <v>811</v>
      </c>
    </row>
    <row r="214" spans="1:10">
      <c r="A214" t="s">
        <v>825</v>
      </c>
      <c r="B214" t="s">
        <v>1280</v>
      </c>
      <c r="C214" t="s">
        <v>1282</v>
      </c>
      <c r="D214">
        <v>13</v>
      </c>
      <c r="E214" s="55">
        <v>45091</v>
      </c>
      <c r="H214" s="27" t="s">
        <v>811</v>
      </c>
      <c r="J214" s="27" t="s">
        <v>811</v>
      </c>
    </row>
    <row r="215" spans="1:10">
      <c r="A215" t="s">
        <v>825</v>
      </c>
      <c r="B215" t="s">
        <v>1280</v>
      </c>
      <c r="C215" t="s">
        <v>1282</v>
      </c>
      <c r="D215">
        <v>14</v>
      </c>
      <c r="E215" s="55">
        <v>45091</v>
      </c>
      <c r="H215" s="27" t="s">
        <v>811</v>
      </c>
      <c r="J215" s="27" t="s">
        <v>811</v>
      </c>
    </row>
    <row r="216" spans="1:10">
      <c r="A216" t="s">
        <v>825</v>
      </c>
      <c r="B216" t="s">
        <v>1280</v>
      </c>
      <c r="C216" t="s">
        <v>1282</v>
      </c>
      <c r="D216">
        <v>15</v>
      </c>
      <c r="E216" s="55">
        <v>45091</v>
      </c>
      <c r="H216" s="27" t="s">
        <v>811</v>
      </c>
      <c r="J216" s="27" t="s">
        <v>811</v>
      </c>
    </row>
    <row r="217" spans="1:10">
      <c r="A217" t="s">
        <v>825</v>
      </c>
      <c r="B217" t="s">
        <v>1280</v>
      </c>
      <c r="C217" t="s">
        <v>1282</v>
      </c>
      <c r="D217">
        <v>16</v>
      </c>
      <c r="E217" s="55">
        <v>45091</v>
      </c>
      <c r="H217" s="27" t="s">
        <v>811</v>
      </c>
      <c r="J217" s="27" t="s">
        <v>811</v>
      </c>
    </row>
    <row r="218" spans="1:10">
      <c r="A218" t="s">
        <v>825</v>
      </c>
      <c r="B218" t="s">
        <v>1280</v>
      </c>
      <c r="C218" t="s">
        <v>1282</v>
      </c>
      <c r="D218">
        <v>17</v>
      </c>
      <c r="E218" s="55">
        <v>45091</v>
      </c>
      <c r="H218" s="27" t="s">
        <v>811</v>
      </c>
      <c r="J218" s="27" t="s">
        <v>811</v>
      </c>
    </row>
    <row r="219" spans="1:10">
      <c r="A219" t="s">
        <v>825</v>
      </c>
      <c r="B219" t="s">
        <v>1280</v>
      </c>
      <c r="C219" t="s">
        <v>1282</v>
      </c>
      <c r="D219">
        <v>18</v>
      </c>
      <c r="E219" s="55">
        <v>45091</v>
      </c>
      <c r="H219" s="27" t="s">
        <v>811</v>
      </c>
      <c r="J219" s="27" t="s">
        <v>811</v>
      </c>
    </row>
    <row r="220" spans="1:10">
      <c r="A220" t="s">
        <v>825</v>
      </c>
      <c r="B220" t="s">
        <v>1280</v>
      </c>
      <c r="C220" t="s">
        <v>1282</v>
      </c>
      <c r="D220">
        <v>18.899999999999999</v>
      </c>
      <c r="E220" s="55">
        <v>45091</v>
      </c>
      <c r="H220" s="27">
        <v>0.77800000000000002</v>
      </c>
      <c r="I220" s="371">
        <f t="shared" ref="I220" si="31">IF(AND(H220&gt;0),  H220*30.974," ")</f>
        <v>24.097772000000003</v>
      </c>
      <c r="J220" s="27">
        <v>0.61</v>
      </c>
    </row>
    <row r="221" spans="1:10">
      <c r="A221" t="s">
        <v>825</v>
      </c>
      <c r="B221" t="s">
        <v>1280</v>
      </c>
      <c r="C221" t="s">
        <v>1282</v>
      </c>
      <c r="D221">
        <v>19</v>
      </c>
      <c r="E221" s="55">
        <v>45091</v>
      </c>
      <c r="H221" s="27" t="s">
        <v>811</v>
      </c>
      <c r="J221" s="27" t="s">
        <v>811</v>
      </c>
    </row>
    <row r="222" spans="1:10">
      <c r="A222" t="s">
        <v>825</v>
      </c>
      <c r="B222" t="s">
        <v>1280</v>
      </c>
      <c r="C222" t="s">
        <v>1282</v>
      </c>
      <c r="D222">
        <v>19.399999999999999</v>
      </c>
      <c r="E222" s="55">
        <v>45091</v>
      </c>
      <c r="H222" s="27" t="s">
        <v>811</v>
      </c>
      <c r="J222" s="27" t="s">
        <v>811</v>
      </c>
    </row>
    <row r="223" spans="1:10">
      <c r="A223" t="s">
        <v>825</v>
      </c>
      <c r="B223" t="s">
        <v>1280</v>
      </c>
      <c r="C223" t="s">
        <v>1282</v>
      </c>
      <c r="D223">
        <v>0.5</v>
      </c>
      <c r="E223" s="55">
        <v>45124</v>
      </c>
      <c r="F223">
        <v>19.899999999999999</v>
      </c>
      <c r="G223">
        <v>6.52</v>
      </c>
      <c r="H223" s="27">
        <v>0.65600000000000003</v>
      </c>
      <c r="I223" s="371">
        <f t="shared" ref="I223" si="32">IF(AND(H223&gt;0),  H223*30.974," ")</f>
        <v>20.318944000000002</v>
      </c>
      <c r="J223" s="27">
        <v>2.35</v>
      </c>
    </row>
    <row r="224" spans="1:10">
      <c r="A224" t="s">
        <v>825</v>
      </c>
      <c r="B224" t="s">
        <v>1280</v>
      </c>
      <c r="C224" t="s">
        <v>1282</v>
      </c>
      <c r="D224">
        <v>1</v>
      </c>
      <c r="E224" s="55">
        <v>45124</v>
      </c>
      <c r="H224" s="27" t="s">
        <v>811</v>
      </c>
      <c r="J224" s="27" t="s">
        <v>811</v>
      </c>
    </row>
    <row r="225" spans="1:10">
      <c r="A225" t="s">
        <v>825</v>
      </c>
      <c r="B225" t="s">
        <v>1280</v>
      </c>
      <c r="C225" t="s">
        <v>1282</v>
      </c>
      <c r="D225">
        <v>2</v>
      </c>
      <c r="E225" s="55">
        <v>45124</v>
      </c>
      <c r="H225" s="27" t="s">
        <v>811</v>
      </c>
      <c r="J225" s="27" t="s">
        <v>811</v>
      </c>
    </row>
    <row r="226" spans="1:10">
      <c r="A226" t="s">
        <v>825</v>
      </c>
      <c r="B226" t="s">
        <v>1280</v>
      </c>
      <c r="C226" t="s">
        <v>1282</v>
      </c>
      <c r="D226">
        <v>3</v>
      </c>
      <c r="E226" s="55">
        <v>45124</v>
      </c>
      <c r="H226" s="27">
        <v>0.33600000000000002</v>
      </c>
      <c r="I226" s="371">
        <f t="shared" ref="I226" si="33">IF(AND(H226&gt;0),  H226*30.974," ")</f>
        <v>10.407264000000001</v>
      </c>
      <c r="J226" s="27">
        <v>1.93</v>
      </c>
    </row>
    <row r="227" spans="1:10">
      <c r="A227" t="s">
        <v>825</v>
      </c>
      <c r="B227" t="s">
        <v>1280</v>
      </c>
      <c r="C227" t="s">
        <v>1282</v>
      </c>
      <c r="D227">
        <v>4</v>
      </c>
      <c r="E227" s="55">
        <v>45124</v>
      </c>
      <c r="H227" s="27" t="s">
        <v>811</v>
      </c>
      <c r="J227" s="27" t="s">
        <v>811</v>
      </c>
    </row>
    <row r="228" spans="1:10">
      <c r="A228" t="s">
        <v>825</v>
      </c>
      <c r="B228" t="s">
        <v>1280</v>
      </c>
      <c r="C228" t="s">
        <v>1282</v>
      </c>
      <c r="D228">
        <v>5</v>
      </c>
      <c r="E228" s="55">
        <v>45124</v>
      </c>
      <c r="H228" s="27" t="s">
        <v>811</v>
      </c>
      <c r="J228" s="27" t="s">
        <v>811</v>
      </c>
    </row>
    <row r="229" spans="1:10">
      <c r="A229" t="s">
        <v>825</v>
      </c>
      <c r="B229" t="s">
        <v>1280</v>
      </c>
      <c r="C229" t="s">
        <v>1282</v>
      </c>
      <c r="D229">
        <v>6</v>
      </c>
      <c r="E229" s="55">
        <v>45124</v>
      </c>
      <c r="H229" s="27" t="s">
        <v>811</v>
      </c>
      <c r="J229" s="27" t="s">
        <v>811</v>
      </c>
    </row>
    <row r="230" spans="1:10">
      <c r="A230" t="s">
        <v>825</v>
      </c>
      <c r="B230" t="s">
        <v>1280</v>
      </c>
      <c r="C230" t="s">
        <v>1282</v>
      </c>
      <c r="D230">
        <v>7</v>
      </c>
      <c r="E230" s="55">
        <v>45124</v>
      </c>
      <c r="H230" s="27" t="s">
        <v>811</v>
      </c>
      <c r="J230" s="27" t="s">
        <v>811</v>
      </c>
    </row>
    <row r="231" spans="1:10">
      <c r="A231" t="s">
        <v>825</v>
      </c>
      <c r="B231" t="s">
        <v>1280</v>
      </c>
      <c r="C231" t="s">
        <v>1282</v>
      </c>
      <c r="D231">
        <v>8</v>
      </c>
      <c r="E231" s="55">
        <v>45124</v>
      </c>
      <c r="H231" s="27" t="s">
        <v>811</v>
      </c>
      <c r="J231" s="27" t="s">
        <v>811</v>
      </c>
    </row>
    <row r="232" spans="1:10">
      <c r="A232" t="s">
        <v>825</v>
      </c>
      <c r="B232" t="s">
        <v>1280</v>
      </c>
      <c r="C232" t="s">
        <v>1282</v>
      </c>
      <c r="D232">
        <v>9</v>
      </c>
      <c r="E232" s="55">
        <v>45124</v>
      </c>
      <c r="H232" s="27">
        <v>0.67800000000000005</v>
      </c>
      <c r="I232" s="371">
        <f t="shared" ref="I232" si="34">IF(AND(H232&gt;0),  H232*30.974," ")</f>
        <v>21.000372000000002</v>
      </c>
      <c r="J232" s="27">
        <v>9.39</v>
      </c>
    </row>
    <row r="233" spans="1:10">
      <c r="A233" t="s">
        <v>825</v>
      </c>
      <c r="B233" t="s">
        <v>1280</v>
      </c>
      <c r="C233" t="s">
        <v>1282</v>
      </c>
      <c r="D233">
        <v>10</v>
      </c>
      <c r="E233" s="55">
        <v>45124</v>
      </c>
      <c r="H233" s="27" t="s">
        <v>811</v>
      </c>
      <c r="J233" s="27" t="s">
        <v>811</v>
      </c>
    </row>
    <row r="234" spans="1:10">
      <c r="A234" t="s">
        <v>825</v>
      </c>
      <c r="B234" t="s">
        <v>1280</v>
      </c>
      <c r="C234" t="s">
        <v>1282</v>
      </c>
      <c r="D234">
        <v>11</v>
      </c>
      <c r="E234" s="55">
        <v>45124</v>
      </c>
      <c r="H234" s="27" t="s">
        <v>811</v>
      </c>
      <c r="J234" s="27" t="s">
        <v>811</v>
      </c>
    </row>
    <row r="235" spans="1:10">
      <c r="A235" t="s">
        <v>825</v>
      </c>
      <c r="B235" t="s">
        <v>1280</v>
      </c>
      <c r="C235" t="s">
        <v>1282</v>
      </c>
      <c r="D235">
        <v>12</v>
      </c>
      <c r="E235" s="55">
        <v>45124</v>
      </c>
      <c r="H235" s="27" t="s">
        <v>811</v>
      </c>
      <c r="J235" s="27" t="s">
        <v>811</v>
      </c>
    </row>
    <row r="236" spans="1:10">
      <c r="A236" t="s">
        <v>825</v>
      </c>
      <c r="B236" t="s">
        <v>1280</v>
      </c>
      <c r="C236" t="s">
        <v>1282</v>
      </c>
      <c r="D236">
        <v>13</v>
      </c>
      <c r="E236" s="55">
        <v>45124</v>
      </c>
      <c r="H236" s="27" t="s">
        <v>811</v>
      </c>
      <c r="J236" s="27" t="s">
        <v>811</v>
      </c>
    </row>
    <row r="237" spans="1:10">
      <c r="A237" t="s">
        <v>825</v>
      </c>
      <c r="B237" t="s">
        <v>1280</v>
      </c>
      <c r="C237" t="s">
        <v>1282</v>
      </c>
      <c r="D237">
        <v>14</v>
      </c>
      <c r="E237" s="55">
        <v>45124</v>
      </c>
      <c r="H237" s="27" t="s">
        <v>811</v>
      </c>
      <c r="J237" s="27" t="s">
        <v>811</v>
      </c>
    </row>
    <row r="238" spans="1:10">
      <c r="A238" t="s">
        <v>825</v>
      </c>
      <c r="B238" t="s">
        <v>1280</v>
      </c>
      <c r="C238" t="s">
        <v>1282</v>
      </c>
      <c r="D238">
        <v>15</v>
      </c>
      <c r="E238" s="55">
        <v>45124</v>
      </c>
      <c r="H238" s="27" t="s">
        <v>811</v>
      </c>
      <c r="J238" s="27" t="s">
        <v>811</v>
      </c>
    </row>
    <row r="239" spans="1:10">
      <c r="A239" t="s">
        <v>825</v>
      </c>
      <c r="B239" t="s">
        <v>1280</v>
      </c>
      <c r="C239" t="s">
        <v>1282</v>
      </c>
      <c r="D239">
        <v>16</v>
      </c>
      <c r="E239" s="55">
        <v>45124</v>
      </c>
      <c r="H239" s="27" t="s">
        <v>811</v>
      </c>
      <c r="J239" s="27" t="s">
        <v>811</v>
      </c>
    </row>
    <row r="240" spans="1:10">
      <c r="A240" t="s">
        <v>825</v>
      </c>
      <c r="B240" t="s">
        <v>1280</v>
      </c>
      <c r="C240" t="s">
        <v>1282</v>
      </c>
      <c r="D240">
        <v>17</v>
      </c>
      <c r="E240" s="55">
        <v>45124</v>
      </c>
      <c r="H240" s="27" t="s">
        <v>811</v>
      </c>
      <c r="J240" s="27" t="s">
        <v>811</v>
      </c>
    </row>
    <row r="241" spans="1:10">
      <c r="A241" t="s">
        <v>825</v>
      </c>
      <c r="B241" t="s">
        <v>1280</v>
      </c>
      <c r="C241" t="s">
        <v>1282</v>
      </c>
      <c r="D241">
        <v>18</v>
      </c>
      <c r="E241" s="55">
        <v>45124</v>
      </c>
      <c r="H241" s="27" t="s">
        <v>811</v>
      </c>
      <c r="J241" s="27" t="s">
        <v>811</v>
      </c>
    </row>
    <row r="242" spans="1:10">
      <c r="A242" t="s">
        <v>825</v>
      </c>
      <c r="B242" t="s">
        <v>1280</v>
      </c>
      <c r="C242" t="s">
        <v>1282</v>
      </c>
      <c r="D242">
        <v>18.899999999999999</v>
      </c>
      <c r="E242" s="55">
        <v>45124</v>
      </c>
      <c r="H242" s="27">
        <v>1.27</v>
      </c>
      <c r="I242" s="371">
        <f t="shared" ref="I242" si="35">IF(AND(H242&gt;0),  H242*30.974," ")</f>
        <v>39.336980000000004</v>
      </c>
      <c r="J242" s="27">
        <v>0.87</v>
      </c>
    </row>
    <row r="243" spans="1:10">
      <c r="A243" t="s">
        <v>825</v>
      </c>
      <c r="B243" t="s">
        <v>1280</v>
      </c>
      <c r="C243" t="s">
        <v>1282</v>
      </c>
      <c r="D243">
        <v>19</v>
      </c>
      <c r="E243" s="55">
        <v>45124</v>
      </c>
      <c r="H243" s="27" t="s">
        <v>811</v>
      </c>
      <c r="J243" s="27" t="s">
        <v>811</v>
      </c>
    </row>
    <row r="244" spans="1:10">
      <c r="A244" t="s">
        <v>825</v>
      </c>
      <c r="B244" t="s">
        <v>1280</v>
      </c>
      <c r="C244" t="s">
        <v>1282</v>
      </c>
      <c r="D244">
        <v>19.399999999999999</v>
      </c>
      <c r="E244" s="55">
        <v>45124</v>
      </c>
      <c r="H244" s="27" t="s">
        <v>811</v>
      </c>
      <c r="J244" s="27" t="s">
        <v>811</v>
      </c>
    </row>
    <row r="245" spans="1:10">
      <c r="A245" t="s">
        <v>825</v>
      </c>
      <c r="B245" t="s">
        <v>1280</v>
      </c>
      <c r="C245" t="s">
        <v>1282</v>
      </c>
      <c r="D245">
        <v>0.5</v>
      </c>
      <c r="E245" s="55">
        <v>45162</v>
      </c>
      <c r="F245">
        <v>19.899999999999999</v>
      </c>
      <c r="G245">
        <v>5.13</v>
      </c>
      <c r="H245" s="27">
        <v>0.56200000000000006</v>
      </c>
      <c r="I245" s="371">
        <f t="shared" ref="I245" si="36">IF(AND(H245&gt;0),  H245*30.974," ")</f>
        <v>17.407388000000001</v>
      </c>
      <c r="J245" s="27">
        <v>2.91</v>
      </c>
    </row>
    <row r="246" spans="1:10">
      <c r="A246" t="s">
        <v>825</v>
      </c>
      <c r="B246" t="s">
        <v>1280</v>
      </c>
      <c r="C246" t="s">
        <v>1282</v>
      </c>
      <c r="D246">
        <v>1</v>
      </c>
      <c r="E246" s="55">
        <v>45162</v>
      </c>
      <c r="H246" s="27" t="s">
        <v>811</v>
      </c>
      <c r="J246" s="27" t="s">
        <v>811</v>
      </c>
    </row>
    <row r="247" spans="1:10">
      <c r="A247" t="s">
        <v>825</v>
      </c>
      <c r="B247" t="s">
        <v>1280</v>
      </c>
      <c r="C247" t="s">
        <v>1282</v>
      </c>
      <c r="D247">
        <v>2</v>
      </c>
      <c r="E247" s="55">
        <v>45162</v>
      </c>
      <c r="H247" s="27" t="s">
        <v>811</v>
      </c>
      <c r="J247" s="27" t="s">
        <v>811</v>
      </c>
    </row>
    <row r="248" spans="1:10">
      <c r="A248" t="s">
        <v>825</v>
      </c>
      <c r="B248" t="s">
        <v>1280</v>
      </c>
      <c r="C248" t="s">
        <v>1282</v>
      </c>
      <c r="D248">
        <v>3</v>
      </c>
      <c r="E248" s="55">
        <v>45162</v>
      </c>
      <c r="H248" s="27">
        <v>0.45400000000000001</v>
      </c>
      <c r="I248" s="371">
        <f t="shared" ref="I248" si="37">IF(AND(H248&gt;0),  H248*30.974," ")</f>
        <v>14.062196</v>
      </c>
      <c r="J248" s="27">
        <v>3.2</v>
      </c>
    </row>
    <row r="249" spans="1:10">
      <c r="A249" t="s">
        <v>825</v>
      </c>
      <c r="B249" t="s">
        <v>1280</v>
      </c>
      <c r="C249" t="s">
        <v>1282</v>
      </c>
      <c r="D249">
        <v>4</v>
      </c>
      <c r="E249" s="55">
        <v>45162</v>
      </c>
      <c r="H249" s="27" t="s">
        <v>811</v>
      </c>
      <c r="J249" s="27" t="s">
        <v>811</v>
      </c>
    </row>
    <row r="250" spans="1:10">
      <c r="A250" t="s">
        <v>825</v>
      </c>
      <c r="B250" t="s">
        <v>1280</v>
      </c>
      <c r="C250" t="s">
        <v>1282</v>
      </c>
      <c r="D250">
        <v>5</v>
      </c>
      <c r="E250" s="55">
        <v>45162</v>
      </c>
      <c r="H250" s="27" t="s">
        <v>811</v>
      </c>
      <c r="J250" s="27" t="s">
        <v>811</v>
      </c>
    </row>
    <row r="251" spans="1:10">
      <c r="A251" t="s">
        <v>825</v>
      </c>
      <c r="B251" t="s">
        <v>1280</v>
      </c>
      <c r="C251" t="s">
        <v>1282</v>
      </c>
      <c r="D251">
        <v>6</v>
      </c>
      <c r="E251" s="55">
        <v>45162</v>
      </c>
      <c r="H251" s="27" t="s">
        <v>811</v>
      </c>
      <c r="J251" s="27" t="s">
        <v>811</v>
      </c>
    </row>
    <row r="252" spans="1:10">
      <c r="A252" t="s">
        <v>825</v>
      </c>
      <c r="B252" t="s">
        <v>1280</v>
      </c>
      <c r="C252" t="s">
        <v>1282</v>
      </c>
      <c r="D252">
        <v>7</v>
      </c>
      <c r="E252" s="55">
        <v>45162</v>
      </c>
      <c r="H252" s="27" t="s">
        <v>811</v>
      </c>
      <c r="J252" s="27" t="s">
        <v>811</v>
      </c>
    </row>
    <row r="253" spans="1:10">
      <c r="A253" t="s">
        <v>825</v>
      </c>
      <c r="B253" t="s">
        <v>1280</v>
      </c>
      <c r="C253" t="s">
        <v>1282</v>
      </c>
      <c r="D253">
        <v>8</v>
      </c>
      <c r="E253" s="55">
        <v>45162</v>
      </c>
      <c r="H253" s="27" t="s">
        <v>811</v>
      </c>
      <c r="J253" s="27" t="s">
        <v>811</v>
      </c>
    </row>
    <row r="254" spans="1:10">
      <c r="A254" t="s">
        <v>825</v>
      </c>
      <c r="B254" t="s">
        <v>1280</v>
      </c>
      <c r="C254" t="s">
        <v>1282</v>
      </c>
      <c r="D254">
        <v>9</v>
      </c>
      <c r="E254" s="55">
        <v>45162</v>
      </c>
      <c r="H254" s="27">
        <v>0.64400000000000002</v>
      </c>
      <c r="I254" s="371">
        <f t="shared" ref="I254" si="38">IF(AND(H254&gt;0),  H254*30.974," ")</f>
        <v>19.947255999999999</v>
      </c>
      <c r="J254" s="27">
        <v>5.88</v>
      </c>
    </row>
    <row r="255" spans="1:10">
      <c r="A255" t="s">
        <v>825</v>
      </c>
      <c r="B255" t="s">
        <v>1280</v>
      </c>
      <c r="C255" t="s">
        <v>1282</v>
      </c>
      <c r="D255">
        <v>10</v>
      </c>
      <c r="E255" s="55">
        <v>45162</v>
      </c>
      <c r="H255" s="27" t="s">
        <v>811</v>
      </c>
      <c r="J255" s="27" t="s">
        <v>811</v>
      </c>
    </row>
    <row r="256" spans="1:10">
      <c r="A256" t="s">
        <v>825</v>
      </c>
      <c r="B256" t="s">
        <v>1280</v>
      </c>
      <c r="C256" t="s">
        <v>1282</v>
      </c>
      <c r="D256">
        <v>11</v>
      </c>
      <c r="E256" s="55">
        <v>45162</v>
      </c>
      <c r="H256" s="27" t="s">
        <v>811</v>
      </c>
      <c r="J256" s="27" t="s">
        <v>811</v>
      </c>
    </row>
    <row r="257" spans="1:10">
      <c r="A257" t="s">
        <v>825</v>
      </c>
      <c r="B257" t="s">
        <v>1280</v>
      </c>
      <c r="C257" t="s">
        <v>1282</v>
      </c>
      <c r="D257">
        <v>12</v>
      </c>
      <c r="E257" s="55">
        <v>45162</v>
      </c>
      <c r="H257" s="27" t="s">
        <v>811</v>
      </c>
      <c r="J257" s="27" t="s">
        <v>811</v>
      </c>
    </row>
    <row r="258" spans="1:10">
      <c r="A258" t="s">
        <v>825</v>
      </c>
      <c r="B258" t="s">
        <v>1280</v>
      </c>
      <c r="C258" t="s">
        <v>1282</v>
      </c>
      <c r="D258">
        <v>13</v>
      </c>
      <c r="E258" s="55">
        <v>45162</v>
      </c>
      <c r="H258" s="27" t="s">
        <v>811</v>
      </c>
      <c r="J258" s="27" t="s">
        <v>811</v>
      </c>
    </row>
    <row r="259" spans="1:10">
      <c r="A259" t="s">
        <v>825</v>
      </c>
      <c r="B259" t="s">
        <v>1280</v>
      </c>
      <c r="C259" t="s">
        <v>1282</v>
      </c>
      <c r="D259">
        <v>14</v>
      </c>
      <c r="E259" s="55">
        <v>45162</v>
      </c>
      <c r="H259" s="27" t="s">
        <v>811</v>
      </c>
      <c r="J259" s="27" t="s">
        <v>811</v>
      </c>
    </row>
    <row r="260" spans="1:10">
      <c r="A260" t="s">
        <v>825</v>
      </c>
      <c r="B260" t="s">
        <v>1280</v>
      </c>
      <c r="C260" t="s">
        <v>1282</v>
      </c>
      <c r="D260">
        <v>15</v>
      </c>
      <c r="E260" s="55">
        <v>45162</v>
      </c>
      <c r="H260" s="27" t="s">
        <v>811</v>
      </c>
      <c r="J260" s="27" t="s">
        <v>811</v>
      </c>
    </row>
    <row r="261" spans="1:10">
      <c r="A261" t="s">
        <v>825</v>
      </c>
      <c r="B261" t="s">
        <v>1280</v>
      </c>
      <c r="C261" t="s">
        <v>1282</v>
      </c>
      <c r="D261">
        <v>16</v>
      </c>
      <c r="E261" s="55">
        <v>45162</v>
      </c>
      <c r="H261" s="27" t="s">
        <v>811</v>
      </c>
      <c r="J261" s="27" t="s">
        <v>811</v>
      </c>
    </row>
    <row r="262" spans="1:10">
      <c r="A262" t="s">
        <v>825</v>
      </c>
      <c r="B262" t="s">
        <v>1280</v>
      </c>
      <c r="C262" t="s">
        <v>1282</v>
      </c>
      <c r="D262">
        <v>17</v>
      </c>
      <c r="E262" s="55">
        <v>45162</v>
      </c>
      <c r="H262" s="27" t="s">
        <v>811</v>
      </c>
      <c r="J262" s="27" t="s">
        <v>811</v>
      </c>
    </row>
    <row r="263" spans="1:10">
      <c r="A263" t="s">
        <v>825</v>
      </c>
      <c r="B263" t="s">
        <v>1280</v>
      </c>
      <c r="C263" t="s">
        <v>1282</v>
      </c>
      <c r="D263">
        <v>18</v>
      </c>
      <c r="E263" s="55">
        <v>45162</v>
      </c>
      <c r="H263" s="27" t="s">
        <v>811</v>
      </c>
      <c r="J263" s="27" t="s">
        <v>811</v>
      </c>
    </row>
    <row r="264" spans="1:10">
      <c r="A264" t="s">
        <v>825</v>
      </c>
      <c r="B264" t="s">
        <v>1280</v>
      </c>
      <c r="C264" t="s">
        <v>1282</v>
      </c>
      <c r="D264">
        <v>18.899999999999999</v>
      </c>
      <c r="E264" s="55">
        <v>45162</v>
      </c>
      <c r="H264" s="27">
        <v>3.94</v>
      </c>
      <c r="I264" s="371">
        <f t="shared" ref="I264" si="39">IF(AND(H264&gt;0),  H264*30.974," ")</f>
        <v>122.03756</v>
      </c>
      <c r="J264" s="27">
        <v>0.15</v>
      </c>
    </row>
    <row r="265" spans="1:10">
      <c r="A265" t="s">
        <v>825</v>
      </c>
      <c r="B265" t="s">
        <v>1280</v>
      </c>
      <c r="C265" t="s">
        <v>1282</v>
      </c>
      <c r="D265">
        <v>19</v>
      </c>
      <c r="E265" s="55">
        <v>45162</v>
      </c>
      <c r="H265" s="27" t="s">
        <v>811</v>
      </c>
      <c r="J265" s="27" t="s">
        <v>811</v>
      </c>
    </row>
    <row r="266" spans="1:10">
      <c r="A266" t="s">
        <v>825</v>
      </c>
      <c r="B266" t="s">
        <v>1280</v>
      </c>
      <c r="C266" t="s">
        <v>1282</v>
      </c>
      <c r="D266">
        <v>19.399999999999999</v>
      </c>
      <c r="E266" s="55">
        <v>45162</v>
      </c>
      <c r="H266" s="27" t="s">
        <v>811</v>
      </c>
      <c r="J266" s="27" t="s">
        <v>811</v>
      </c>
    </row>
    <row r="267" spans="1:10">
      <c r="A267" t="s">
        <v>825</v>
      </c>
      <c r="B267" t="s">
        <v>1280</v>
      </c>
      <c r="C267" t="s">
        <v>1282</v>
      </c>
      <c r="D267">
        <v>0.5</v>
      </c>
      <c r="E267" s="55">
        <v>45196</v>
      </c>
      <c r="F267">
        <v>19.2</v>
      </c>
      <c r="G267">
        <v>4.08</v>
      </c>
      <c r="H267" s="27">
        <v>0.69099999999999995</v>
      </c>
      <c r="I267" s="371">
        <f t="shared" ref="I267" si="40">IF(AND(H267&gt;0),  H267*30.974," ")</f>
        <v>21.403033999999998</v>
      </c>
      <c r="J267" s="27">
        <v>8.49</v>
      </c>
    </row>
    <row r="268" spans="1:10">
      <c r="A268" t="s">
        <v>825</v>
      </c>
      <c r="B268" t="s">
        <v>1280</v>
      </c>
      <c r="C268" t="s">
        <v>1282</v>
      </c>
      <c r="D268">
        <v>1</v>
      </c>
      <c r="E268" s="55">
        <v>45196</v>
      </c>
      <c r="H268" s="27" t="s">
        <v>811</v>
      </c>
      <c r="J268" s="27" t="s">
        <v>811</v>
      </c>
    </row>
    <row r="269" spans="1:10">
      <c r="A269" t="s">
        <v>825</v>
      </c>
      <c r="B269" t="s">
        <v>1280</v>
      </c>
      <c r="C269" t="s">
        <v>1282</v>
      </c>
      <c r="D269">
        <v>2</v>
      </c>
      <c r="E269" s="55">
        <v>45196</v>
      </c>
      <c r="H269" s="27" t="s">
        <v>811</v>
      </c>
      <c r="J269" s="27" t="s">
        <v>811</v>
      </c>
    </row>
    <row r="270" spans="1:10">
      <c r="A270" t="s">
        <v>825</v>
      </c>
      <c r="B270" t="s">
        <v>1280</v>
      </c>
      <c r="C270" t="s">
        <v>1282</v>
      </c>
      <c r="D270">
        <v>3</v>
      </c>
      <c r="E270" s="55">
        <v>45196</v>
      </c>
      <c r="H270" s="27">
        <v>0.54900000000000004</v>
      </c>
      <c r="I270" s="371">
        <f t="shared" ref="I270" si="41">IF(AND(H270&gt;0),  H270*30.974," ")</f>
        <v>17.004726000000002</v>
      </c>
      <c r="J270" s="27">
        <v>8.33</v>
      </c>
    </row>
    <row r="271" spans="1:10">
      <c r="A271" t="s">
        <v>825</v>
      </c>
      <c r="B271" t="s">
        <v>1280</v>
      </c>
      <c r="C271" t="s">
        <v>1282</v>
      </c>
      <c r="D271">
        <v>4</v>
      </c>
      <c r="E271" s="55">
        <v>45196</v>
      </c>
      <c r="H271" s="27" t="s">
        <v>811</v>
      </c>
      <c r="J271" s="27" t="s">
        <v>811</v>
      </c>
    </row>
    <row r="272" spans="1:10">
      <c r="A272" t="s">
        <v>825</v>
      </c>
      <c r="B272" t="s">
        <v>1280</v>
      </c>
      <c r="C272" t="s">
        <v>1282</v>
      </c>
      <c r="D272">
        <v>5</v>
      </c>
      <c r="E272" s="55">
        <v>45196</v>
      </c>
      <c r="H272" s="27" t="s">
        <v>811</v>
      </c>
      <c r="J272" s="27" t="s">
        <v>811</v>
      </c>
    </row>
    <row r="273" spans="1:21">
      <c r="A273" t="s">
        <v>825</v>
      </c>
      <c r="B273" t="s">
        <v>1280</v>
      </c>
      <c r="C273" t="s">
        <v>1282</v>
      </c>
      <c r="D273">
        <v>6</v>
      </c>
      <c r="E273" s="55">
        <v>45196</v>
      </c>
      <c r="H273" s="27" t="s">
        <v>811</v>
      </c>
      <c r="J273" s="27" t="s">
        <v>811</v>
      </c>
    </row>
    <row r="274" spans="1:21">
      <c r="A274" t="s">
        <v>825</v>
      </c>
      <c r="B274" t="s">
        <v>1280</v>
      </c>
      <c r="C274" t="s">
        <v>1282</v>
      </c>
      <c r="D274">
        <v>7</v>
      </c>
      <c r="E274" s="55">
        <v>45196</v>
      </c>
      <c r="H274" s="27" t="s">
        <v>811</v>
      </c>
      <c r="J274" s="27" t="s">
        <v>811</v>
      </c>
    </row>
    <row r="275" spans="1:21">
      <c r="A275" t="s">
        <v>825</v>
      </c>
      <c r="B275" t="s">
        <v>1280</v>
      </c>
      <c r="C275" t="s">
        <v>1282</v>
      </c>
      <c r="D275">
        <v>8</v>
      </c>
      <c r="E275" s="55">
        <v>45196</v>
      </c>
      <c r="H275" s="27" t="s">
        <v>811</v>
      </c>
      <c r="J275" s="27" t="s">
        <v>811</v>
      </c>
    </row>
    <row r="276" spans="1:21">
      <c r="A276" t="s">
        <v>825</v>
      </c>
      <c r="B276" t="s">
        <v>1280</v>
      </c>
      <c r="C276" t="s">
        <v>1282</v>
      </c>
      <c r="D276">
        <v>9</v>
      </c>
      <c r="E276" s="55">
        <v>45196</v>
      </c>
      <c r="H276" s="27">
        <v>0.53200000000000003</v>
      </c>
      <c r="I276" s="371">
        <f t="shared" ref="I276" si="42">IF(AND(H276&gt;0),  H276*30.974," ")</f>
        <v>16.478168</v>
      </c>
      <c r="J276" s="27">
        <v>8.26</v>
      </c>
    </row>
    <row r="277" spans="1:21">
      <c r="A277" t="s">
        <v>825</v>
      </c>
      <c r="B277" t="s">
        <v>1280</v>
      </c>
      <c r="C277" t="s">
        <v>1282</v>
      </c>
      <c r="D277">
        <v>10</v>
      </c>
      <c r="E277" s="55">
        <v>45196</v>
      </c>
      <c r="H277" s="27" t="s">
        <v>811</v>
      </c>
      <c r="J277" s="27" t="s">
        <v>811</v>
      </c>
    </row>
    <row r="278" spans="1:21">
      <c r="A278" t="s">
        <v>825</v>
      </c>
      <c r="B278" t="s">
        <v>1280</v>
      </c>
      <c r="C278" t="s">
        <v>1282</v>
      </c>
      <c r="D278">
        <v>11</v>
      </c>
      <c r="E278" s="55">
        <v>45196</v>
      </c>
      <c r="H278" s="27" t="s">
        <v>811</v>
      </c>
      <c r="J278" s="27" t="s">
        <v>811</v>
      </c>
    </row>
    <row r="279" spans="1:21">
      <c r="A279" t="s">
        <v>825</v>
      </c>
      <c r="B279" t="s">
        <v>1280</v>
      </c>
      <c r="C279" t="s">
        <v>1282</v>
      </c>
      <c r="D279">
        <v>12</v>
      </c>
      <c r="E279" s="55">
        <v>45196</v>
      </c>
      <c r="H279" s="27" t="s">
        <v>811</v>
      </c>
      <c r="J279" s="27" t="s">
        <v>811</v>
      </c>
    </row>
    <row r="280" spans="1:21">
      <c r="A280" t="s">
        <v>825</v>
      </c>
      <c r="B280" t="s">
        <v>1280</v>
      </c>
      <c r="C280" t="s">
        <v>1282</v>
      </c>
      <c r="D280">
        <v>13</v>
      </c>
      <c r="E280" s="55">
        <v>45196</v>
      </c>
      <c r="H280" s="27" t="s">
        <v>811</v>
      </c>
      <c r="J280" s="27" t="s">
        <v>811</v>
      </c>
    </row>
    <row r="281" spans="1:21">
      <c r="A281" t="s">
        <v>825</v>
      </c>
      <c r="B281" t="s">
        <v>1280</v>
      </c>
      <c r="C281" t="s">
        <v>1282</v>
      </c>
      <c r="D281">
        <v>14</v>
      </c>
      <c r="E281" s="55">
        <v>45196</v>
      </c>
      <c r="H281" s="27" t="s">
        <v>811</v>
      </c>
      <c r="J281" s="27" t="s">
        <v>811</v>
      </c>
    </row>
    <row r="282" spans="1:21">
      <c r="A282" t="s">
        <v>825</v>
      </c>
      <c r="B282" t="s">
        <v>1280</v>
      </c>
      <c r="C282" t="s">
        <v>1282</v>
      </c>
      <c r="D282">
        <v>15</v>
      </c>
      <c r="E282" s="55">
        <v>45196</v>
      </c>
      <c r="H282" s="27" t="s">
        <v>811</v>
      </c>
      <c r="J282" s="27" t="s">
        <v>811</v>
      </c>
    </row>
    <row r="283" spans="1:21">
      <c r="A283" t="s">
        <v>825</v>
      </c>
      <c r="B283" t="s">
        <v>1280</v>
      </c>
      <c r="C283" t="s">
        <v>1282</v>
      </c>
      <c r="D283">
        <v>16</v>
      </c>
      <c r="E283" s="55">
        <v>45196</v>
      </c>
      <c r="H283" s="27" t="s">
        <v>811</v>
      </c>
      <c r="J283" s="27" t="s">
        <v>811</v>
      </c>
    </row>
    <row r="284" spans="1:21">
      <c r="A284" t="s">
        <v>825</v>
      </c>
      <c r="B284" t="s">
        <v>1280</v>
      </c>
      <c r="C284" t="s">
        <v>1282</v>
      </c>
      <c r="D284">
        <v>17</v>
      </c>
      <c r="E284" s="55">
        <v>45196</v>
      </c>
      <c r="H284" s="27" t="s">
        <v>811</v>
      </c>
      <c r="J284" s="27" t="s">
        <v>811</v>
      </c>
    </row>
    <row r="285" spans="1:21">
      <c r="A285" t="s">
        <v>825</v>
      </c>
      <c r="B285" t="s">
        <v>1280</v>
      </c>
      <c r="C285" t="s">
        <v>1282</v>
      </c>
      <c r="D285">
        <v>18</v>
      </c>
      <c r="E285" s="55">
        <v>45196</v>
      </c>
      <c r="H285" s="27" t="s">
        <v>811</v>
      </c>
      <c r="J285" s="27" t="s">
        <v>811</v>
      </c>
    </row>
    <row r="286" spans="1:21">
      <c r="A286" t="s">
        <v>825</v>
      </c>
      <c r="B286" t="s">
        <v>1280</v>
      </c>
      <c r="C286" t="s">
        <v>1282</v>
      </c>
      <c r="D286">
        <v>18.2</v>
      </c>
      <c r="E286" s="55">
        <v>45196</v>
      </c>
      <c r="H286" s="27">
        <v>1.44</v>
      </c>
      <c r="I286" s="371">
        <f t="shared" ref="I286" si="43">IF(AND(H286&gt;0),  H286*30.974," ")</f>
        <v>44.602559999999997</v>
      </c>
      <c r="J286" s="27">
        <v>1.2</v>
      </c>
    </row>
    <row r="287" spans="1:21">
      <c r="A287" t="s">
        <v>825</v>
      </c>
      <c r="B287" t="s">
        <v>1280</v>
      </c>
      <c r="C287" t="s">
        <v>1282</v>
      </c>
      <c r="D287">
        <v>18.7</v>
      </c>
      <c r="E287" s="55">
        <v>45196</v>
      </c>
      <c r="H287" s="27" t="s">
        <v>811</v>
      </c>
      <c r="J287" s="27" t="s">
        <v>811</v>
      </c>
      <c r="K287" s="2795">
        <f>AVERAGE(G201:G287)</f>
        <v>5.3699999999999992</v>
      </c>
      <c r="L287" s="2220">
        <f>10*(6-(LN(K287)/LN(2)))</f>
        <v>35.750779117893124</v>
      </c>
      <c r="M287" s="2221">
        <f>AVERAGE(I201:I287)</f>
        <v>26.893175499999998</v>
      </c>
      <c r="N287" s="1574">
        <f>10*(6-(LN(48/M287)/LN(2)))</f>
        <v>51.642057103891517</v>
      </c>
      <c r="O287" s="1632">
        <f>AVERAGE(J201:J287)</f>
        <v>3.7850000000000001</v>
      </c>
      <c r="P287" s="1574">
        <f>10*(6-((2.04-0.68*LN(O287))/LN(2)))</f>
        <v>43.627015607299995</v>
      </c>
      <c r="Q287" s="1574">
        <f>AVERAGE(L287,N287,P287)</f>
        <v>43.673283943028217</v>
      </c>
      <c r="R287" s="2796">
        <f>AVERAGE(Q201:Q287)</f>
        <v>43.673283943028217</v>
      </c>
      <c r="S287" s="1626">
        <v>2023</v>
      </c>
      <c r="T287" s="1627" t="str">
        <f>IF(_xlfn.NUMBERVALUE(R287), IF(R287&lt;50, "Acceptable; Ongoing Protection is Required", "Unacceptable; Immediate Restoration is Required"), " ")</f>
        <v>Acceptable; Ongoing Protection is Required</v>
      </c>
      <c r="U287" t="s">
        <v>1281</v>
      </c>
    </row>
    <row r="288" spans="1:21">
      <c r="A288" s="91" t="s">
        <v>825</v>
      </c>
      <c r="B288" s="91" t="s">
        <v>1280</v>
      </c>
      <c r="C288" s="91" t="s">
        <v>1282</v>
      </c>
      <c r="D288" s="91">
        <v>0.5</v>
      </c>
      <c r="E288" s="392">
        <v>45215</v>
      </c>
      <c r="F288" s="91">
        <v>19.899999999999999</v>
      </c>
      <c r="G288" s="91">
        <v>4.6399999999999997</v>
      </c>
      <c r="H288" s="355">
        <v>0.46800000000000003</v>
      </c>
      <c r="I288" s="373">
        <f t="shared" ref="I288" si="44">IF(AND(H288&gt;0),  H288*30.974," ")</f>
        <v>14.495832</v>
      </c>
      <c r="J288" s="355">
        <v>4.3600000000000003</v>
      </c>
    </row>
    <row r="289" spans="1:10">
      <c r="A289" s="91" t="s">
        <v>825</v>
      </c>
      <c r="B289" s="91" t="s">
        <v>1280</v>
      </c>
      <c r="C289" s="91" t="s">
        <v>1282</v>
      </c>
      <c r="D289" s="91">
        <v>1</v>
      </c>
      <c r="E289" s="392">
        <v>45215</v>
      </c>
      <c r="F289" s="91"/>
      <c r="G289" s="91"/>
      <c r="H289" s="355" t="s">
        <v>811</v>
      </c>
      <c r="I289" s="91"/>
      <c r="J289" s="355" t="s">
        <v>811</v>
      </c>
    </row>
    <row r="290" spans="1:10">
      <c r="A290" s="91" t="s">
        <v>825</v>
      </c>
      <c r="B290" s="91" t="s">
        <v>1280</v>
      </c>
      <c r="C290" s="91" t="s">
        <v>1282</v>
      </c>
      <c r="D290" s="91">
        <v>2</v>
      </c>
      <c r="E290" s="392">
        <v>45215</v>
      </c>
      <c r="F290" s="91"/>
      <c r="G290" s="91"/>
      <c r="H290" s="355" t="s">
        <v>811</v>
      </c>
      <c r="I290" s="91"/>
      <c r="J290" s="355" t="s">
        <v>811</v>
      </c>
    </row>
    <row r="291" spans="1:10">
      <c r="A291" s="91" t="s">
        <v>825</v>
      </c>
      <c r="B291" s="91" t="s">
        <v>1280</v>
      </c>
      <c r="C291" s="91" t="s">
        <v>1282</v>
      </c>
      <c r="D291" s="91">
        <v>3</v>
      </c>
      <c r="E291" s="392">
        <v>45215</v>
      </c>
      <c r="F291" s="91"/>
      <c r="G291" s="91"/>
      <c r="H291" s="355">
        <v>0.91900000000000004</v>
      </c>
      <c r="I291" s="373">
        <f t="shared" ref="I291" si="45">IF(AND(H291&gt;0),  H291*30.974," ")</f>
        <v>28.465106000000002</v>
      </c>
      <c r="J291" s="355">
        <v>3.94</v>
      </c>
    </row>
    <row r="292" spans="1:10">
      <c r="A292" s="91" t="s">
        <v>825</v>
      </c>
      <c r="B292" s="91" t="s">
        <v>1280</v>
      </c>
      <c r="C292" s="91" t="s">
        <v>1282</v>
      </c>
      <c r="D292" s="91">
        <v>4</v>
      </c>
      <c r="E292" s="392">
        <v>45215</v>
      </c>
      <c r="F292" s="91"/>
      <c r="G292" s="91"/>
      <c r="H292" s="355" t="s">
        <v>811</v>
      </c>
      <c r="I292" s="91"/>
      <c r="J292" s="355" t="s">
        <v>811</v>
      </c>
    </row>
    <row r="293" spans="1:10">
      <c r="A293" s="91" t="s">
        <v>825</v>
      </c>
      <c r="B293" s="91" t="s">
        <v>1280</v>
      </c>
      <c r="C293" s="91" t="s">
        <v>1282</v>
      </c>
      <c r="D293" s="91">
        <v>5</v>
      </c>
      <c r="E293" s="392">
        <v>45215</v>
      </c>
      <c r="F293" s="91"/>
      <c r="G293" s="91"/>
      <c r="H293" s="355" t="s">
        <v>811</v>
      </c>
      <c r="I293" s="91"/>
      <c r="J293" s="355" t="s">
        <v>811</v>
      </c>
    </row>
    <row r="294" spans="1:10">
      <c r="A294" s="91" t="s">
        <v>825</v>
      </c>
      <c r="B294" s="91" t="s">
        <v>1280</v>
      </c>
      <c r="C294" s="91" t="s">
        <v>1282</v>
      </c>
      <c r="D294" s="91">
        <v>6</v>
      </c>
      <c r="E294" s="392">
        <v>45215</v>
      </c>
      <c r="F294" s="91"/>
      <c r="G294" s="91"/>
      <c r="H294" s="355" t="s">
        <v>811</v>
      </c>
      <c r="I294" s="91"/>
      <c r="J294" s="355" t="s">
        <v>811</v>
      </c>
    </row>
    <row r="295" spans="1:10">
      <c r="A295" s="91" t="s">
        <v>825</v>
      </c>
      <c r="B295" s="91" t="s">
        <v>1280</v>
      </c>
      <c r="C295" s="91" t="s">
        <v>1282</v>
      </c>
      <c r="D295" s="91">
        <v>7</v>
      </c>
      <c r="E295" s="392">
        <v>45215</v>
      </c>
      <c r="F295" s="91"/>
      <c r="G295" s="91"/>
      <c r="H295" s="355" t="s">
        <v>811</v>
      </c>
      <c r="I295" s="91"/>
      <c r="J295" s="355" t="s">
        <v>811</v>
      </c>
    </row>
    <row r="296" spans="1:10">
      <c r="A296" s="91" t="s">
        <v>825</v>
      </c>
      <c r="B296" s="91" t="s">
        <v>1280</v>
      </c>
      <c r="C296" s="91" t="s">
        <v>1282</v>
      </c>
      <c r="D296" s="91">
        <v>8</v>
      </c>
      <c r="E296" s="392">
        <v>45215</v>
      </c>
      <c r="F296" s="91"/>
      <c r="G296" s="91"/>
      <c r="H296" s="355" t="s">
        <v>811</v>
      </c>
      <c r="I296" s="91"/>
      <c r="J296" s="355" t="s">
        <v>811</v>
      </c>
    </row>
    <row r="297" spans="1:10">
      <c r="A297" s="91" t="s">
        <v>825</v>
      </c>
      <c r="B297" s="91" t="s">
        <v>1280</v>
      </c>
      <c r="C297" s="91" t="s">
        <v>1282</v>
      </c>
      <c r="D297" s="91">
        <v>9</v>
      </c>
      <c r="E297" s="392">
        <v>45215</v>
      </c>
      <c r="F297" s="91"/>
      <c r="G297" s="91"/>
      <c r="H297" s="355">
        <v>0.39100000000000001</v>
      </c>
      <c r="I297" s="373">
        <f t="shared" ref="I297" si="46">IF(AND(H297&gt;0),  H297*30.974," ")</f>
        <v>12.110834000000001</v>
      </c>
      <c r="J297" s="355">
        <v>4.12</v>
      </c>
    </row>
    <row r="298" spans="1:10">
      <c r="A298" s="91" t="s">
        <v>825</v>
      </c>
      <c r="B298" s="91" t="s">
        <v>1280</v>
      </c>
      <c r="C298" s="91" t="s">
        <v>1282</v>
      </c>
      <c r="D298" s="91">
        <v>10</v>
      </c>
      <c r="E298" s="392">
        <v>45215</v>
      </c>
      <c r="F298" s="91"/>
      <c r="G298" s="91"/>
      <c r="H298" s="355" t="s">
        <v>811</v>
      </c>
      <c r="I298" s="91"/>
      <c r="J298" s="355" t="s">
        <v>811</v>
      </c>
    </row>
    <row r="299" spans="1:10">
      <c r="A299" s="91" t="s">
        <v>825</v>
      </c>
      <c r="B299" s="91" t="s">
        <v>1280</v>
      </c>
      <c r="C299" s="91" t="s">
        <v>1282</v>
      </c>
      <c r="D299" s="91">
        <v>11</v>
      </c>
      <c r="E299" s="392">
        <v>45215</v>
      </c>
      <c r="F299" s="91"/>
      <c r="G299" s="91"/>
      <c r="H299" s="355" t="s">
        <v>811</v>
      </c>
      <c r="I299" s="91"/>
      <c r="J299" s="355" t="s">
        <v>811</v>
      </c>
    </row>
    <row r="300" spans="1:10">
      <c r="A300" s="91" t="s">
        <v>825</v>
      </c>
      <c r="B300" s="91" t="s">
        <v>1280</v>
      </c>
      <c r="C300" s="91" t="s">
        <v>1282</v>
      </c>
      <c r="D300" s="91">
        <v>12</v>
      </c>
      <c r="E300" s="392">
        <v>45215</v>
      </c>
      <c r="F300" s="91"/>
      <c r="G300" s="91"/>
      <c r="H300" s="355" t="s">
        <v>811</v>
      </c>
      <c r="I300" s="91"/>
      <c r="J300" s="355" t="s">
        <v>811</v>
      </c>
    </row>
    <row r="301" spans="1:10">
      <c r="A301" s="91" t="s">
        <v>825</v>
      </c>
      <c r="B301" s="91" t="s">
        <v>1280</v>
      </c>
      <c r="C301" s="91" t="s">
        <v>1282</v>
      </c>
      <c r="D301" s="91">
        <v>13</v>
      </c>
      <c r="E301" s="392">
        <v>45215</v>
      </c>
      <c r="F301" s="91"/>
      <c r="G301" s="91"/>
      <c r="H301" s="355" t="s">
        <v>811</v>
      </c>
      <c r="I301" s="91"/>
      <c r="J301" s="355" t="s">
        <v>811</v>
      </c>
    </row>
    <row r="302" spans="1:10">
      <c r="A302" s="91" t="s">
        <v>825</v>
      </c>
      <c r="B302" s="91" t="s">
        <v>1280</v>
      </c>
      <c r="C302" s="91" t="s">
        <v>1282</v>
      </c>
      <c r="D302" s="91">
        <v>14</v>
      </c>
      <c r="E302" s="392">
        <v>45215</v>
      </c>
      <c r="F302" s="91"/>
      <c r="G302" s="91"/>
      <c r="H302" s="355" t="s">
        <v>811</v>
      </c>
      <c r="I302" s="91"/>
      <c r="J302" s="355" t="s">
        <v>811</v>
      </c>
    </row>
    <row r="303" spans="1:10">
      <c r="A303" s="91" t="s">
        <v>825</v>
      </c>
      <c r="B303" s="91" t="s">
        <v>1280</v>
      </c>
      <c r="C303" s="91" t="s">
        <v>1282</v>
      </c>
      <c r="D303" s="91">
        <v>15</v>
      </c>
      <c r="E303" s="392">
        <v>45215</v>
      </c>
      <c r="F303" s="91"/>
      <c r="G303" s="91"/>
      <c r="H303" s="355" t="s">
        <v>811</v>
      </c>
      <c r="I303" s="91"/>
      <c r="J303" s="355" t="s">
        <v>811</v>
      </c>
    </row>
    <row r="304" spans="1:10">
      <c r="A304" s="91" t="s">
        <v>825</v>
      </c>
      <c r="B304" s="91" t="s">
        <v>1280</v>
      </c>
      <c r="C304" s="91" t="s">
        <v>1282</v>
      </c>
      <c r="D304" s="91">
        <v>16</v>
      </c>
      <c r="E304" s="392">
        <v>45215</v>
      </c>
      <c r="F304" s="91"/>
      <c r="G304" s="91"/>
      <c r="H304" s="355" t="s">
        <v>811</v>
      </c>
      <c r="I304" s="91"/>
      <c r="J304" s="355" t="s">
        <v>811</v>
      </c>
    </row>
    <row r="305" spans="1:21">
      <c r="A305" s="91" t="s">
        <v>825</v>
      </c>
      <c r="B305" s="91" t="s">
        <v>1280</v>
      </c>
      <c r="C305" s="91" t="s">
        <v>1282</v>
      </c>
      <c r="D305" s="91">
        <v>17</v>
      </c>
      <c r="E305" s="392">
        <v>45215</v>
      </c>
      <c r="F305" s="91"/>
      <c r="G305" s="91"/>
      <c r="H305" s="355" t="s">
        <v>811</v>
      </c>
      <c r="I305" s="91"/>
      <c r="J305" s="355" t="s">
        <v>811</v>
      </c>
    </row>
    <row r="306" spans="1:21">
      <c r="A306" s="91" t="s">
        <v>825</v>
      </c>
      <c r="B306" s="91" t="s">
        <v>1280</v>
      </c>
      <c r="C306" s="91" t="s">
        <v>1282</v>
      </c>
      <c r="D306" s="91">
        <v>18</v>
      </c>
      <c r="E306" s="392">
        <v>45215</v>
      </c>
      <c r="F306" s="91"/>
      <c r="G306" s="91"/>
      <c r="H306" s="355" t="s">
        <v>811</v>
      </c>
      <c r="I306" s="91"/>
      <c r="J306" s="355" t="s">
        <v>811</v>
      </c>
    </row>
    <row r="307" spans="1:21">
      <c r="A307" s="91" t="s">
        <v>825</v>
      </c>
      <c r="B307" s="91" t="s">
        <v>1280</v>
      </c>
      <c r="C307" s="91" t="s">
        <v>1282</v>
      </c>
      <c r="D307" s="91">
        <v>18.100000000000001</v>
      </c>
      <c r="E307" s="392">
        <v>45215</v>
      </c>
      <c r="F307" s="91"/>
      <c r="G307" s="91"/>
      <c r="H307" s="355">
        <v>0.71499999999999997</v>
      </c>
      <c r="I307" s="373">
        <f t="shared" ref="I307" si="47">IF(AND(H307&gt;0),  H307*30.974," ")</f>
        <v>22.146409999999999</v>
      </c>
      <c r="J307" s="355">
        <v>3.79</v>
      </c>
    </row>
    <row r="308" spans="1:21">
      <c r="A308" s="91" t="s">
        <v>825</v>
      </c>
      <c r="B308" s="91" t="s">
        <v>1280</v>
      </c>
      <c r="C308" s="91" t="s">
        <v>1282</v>
      </c>
      <c r="D308" s="91">
        <v>18.899999999999999</v>
      </c>
      <c r="E308" s="392">
        <v>45215</v>
      </c>
      <c r="F308" s="91"/>
      <c r="G308" s="91"/>
      <c r="H308" s="355" t="s">
        <v>811</v>
      </c>
      <c r="I308" s="91"/>
      <c r="J308" s="355" t="s">
        <v>811</v>
      </c>
    </row>
    <row r="309" spans="1:21">
      <c r="A309" s="91" t="s">
        <v>825</v>
      </c>
      <c r="B309" s="91" t="s">
        <v>1280</v>
      </c>
      <c r="C309" s="91" t="s">
        <v>1282</v>
      </c>
      <c r="D309" s="91">
        <v>19</v>
      </c>
      <c r="E309" s="392">
        <v>45215</v>
      </c>
      <c r="F309" s="91"/>
      <c r="G309" s="91"/>
      <c r="H309" s="355" t="s">
        <v>811</v>
      </c>
      <c r="I309" s="91"/>
      <c r="J309" s="355" t="s">
        <v>811</v>
      </c>
    </row>
    <row r="310" spans="1:21">
      <c r="A310" s="91" t="s">
        <v>825</v>
      </c>
      <c r="B310" s="91" t="s">
        <v>1280</v>
      </c>
      <c r="C310" s="91" t="s">
        <v>1282</v>
      </c>
      <c r="D310" s="91">
        <v>19.399999999999999</v>
      </c>
      <c r="E310" s="392">
        <v>45215</v>
      </c>
      <c r="F310" s="91"/>
      <c r="G310" s="91"/>
      <c r="H310" s="355" t="s">
        <v>811</v>
      </c>
      <c r="I310" s="91"/>
      <c r="J310" s="355" t="s">
        <v>811</v>
      </c>
    </row>
    <row r="311" spans="1:21">
      <c r="A311" s="91" t="s">
        <v>825</v>
      </c>
      <c r="B311" s="91" t="s">
        <v>1280</v>
      </c>
      <c r="C311" s="91" t="s">
        <v>1282</v>
      </c>
      <c r="D311" s="91">
        <v>19.7</v>
      </c>
      <c r="E311" s="392">
        <v>45215</v>
      </c>
      <c r="F311" s="91"/>
      <c r="G311" s="91"/>
      <c r="H311" s="355" t="s">
        <v>811</v>
      </c>
      <c r="I311" s="91"/>
      <c r="J311" s="355" t="s">
        <v>811</v>
      </c>
    </row>
    <row r="312" spans="1:21">
      <c r="A312" s="91" t="s">
        <v>825</v>
      </c>
      <c r="B312" s="91" t="s">
        <v>1280</v>
      </c>
      <c r="C312" s="91" t="s">
        <v>1282</v>
      </c>
      <c r="D312" s="91">
        <v>19.8</v>
      </c>
      <c r="E312" s="392">
        <v>45215</v>
      </c>
      <c r="F312" s="91"/>
      <c r="G312" s="91"/>
      <c r="H312" s="355" t="s">
        <v>811</v>
      </c>
      <c r="I312" s="91"/>
      <c r="J312" s="355" t="s">
        <v>811</v>
      </c>
    </row>
    <row r="313" spans="1:21">
      <c r="A313" s="91" t="s">
        <v>825</v>
      </c>
      <c r="B313" s="91" t="s">
        <v>1280</v>
      </c>
      <c r="C313" s="91" t="s">
        <v>1282</v>
      </c>
      <c r="D313" s="91">
        <v>19.899999999999999</v>
      </c>
      <c r="E313" s="392">
        <v>45215</v>
      </c>
      <c r="F313" s="91"/>
      <c r="G313" s="91"/>
      <c r="H313" s="355" t="s">
        <v>811</v>
      </c>
      <c r="I313" s="91"/>
      <c r="J313" s="355" t="s">
        <v>811</v>
      </c>
    </row>
    <row r="316" spans="1:21">
      <c r="A316" s="592" t="s">
        <v>1283</v>
      </c>
      <c r="B316" s="592"/>
      <c r="C316" s="592"/>
      <c r="D316" s="592"/>
      <c r="E316" s="592"/>
      <c r="F316" s="592"/>
      <c r="G316" s="592"/>
      <c r="H316" s="592"/>
      <c r="I316" s="592"/>
      <c r="J316" s="592"/>
      <c r="K316" s="592"/>
      <c r="L316" s="593"/>
      <c r="M316" s="592"/>
      <c r="N316" s="593"/>
      <c r="O316" s="592"/>
      <c r="P316" s="593"/>
      <c r="Q316" s="593"/>
      <c r="R316" s="986"/>
      <c r="S316" s="986"/>
      <c r="T316" s="986"/>
    </row>
    <row r="317" spans="1:21" ht="46.8">
      <c r="A317" s="1137" t="s">
        <v>804</v>
      </c>
      <c r="B317" s="1138" t="s">
        <v>20</v>
      </c>
      <c r="C317" s="1138" t="s">
        <v>701</v>
      </c>
      <c r="D317" s="1139" t="s">
        <v>805</v>
      </c>
      <c r="E317" s="1185" t="s">
        <v>786</v>
      </c>
      <c r="F317" s="1139" t="s">
        <v>806</v>
      </c>
      <c r="G317" s="1139" t="s">
        <v>807</v>
      </c>
      <c r="H317" s="1205" t="s">
        <v>809</v>
      </c>
      <c r="I317" s="1209" t="s">
        <v>810</v>
      </c>
      <c r="J317" s="1140" t="s">
        <v>808</v>
      </c>
      <c r="K317" s="2201" t="s">
        <v>1274</v>
      </c>
      <c r="L317" s="1184" t="s">
        <v>1275</v>
      </c>
      <c r="M317" s="1184" t="s">
        <v>1276</v>
      </c>
      <c r="N317" s="1184" t="s">
        <v>1277</v>
      </c>
      <c r="O317" s="1184" t="s">
        <v>1278</v>
      </c>
      <c r="P317" s="1184" t="s">
        <v>1279</v>
      </c>
      <c r="Q317" s="1184" t="s">
        <v>795</v>
      </c>
      <c r="R317" s="2237" t="s">
        <v>796</v>
      </c>
      <c r="S317" s="2238" t="s">
        <v>797</v>
      </c>
      <c r="T317" s="2239" t="s">
        <v>798</v>
      </c>
      <c r="U317" s="483"/>
    </row>
    <row r="318" spans="1:21">
      <c r="A318" s="91" t="s">
        <v>825</v>
      </c>
      <c r="B318" s="91" t="s">
        <v>1280</v>
      </c>
      <c r="C318" s="91" t="s">
        <v>1283</v>
      </c>
      <c r="D318" s="91">
        <v>0.5</v>
      </c>
      <c r="E318" s="392">
        <v>45033</v>
      </c>
      <c r="F318" s="91">
        <v>6.5</v>
      </c>
      <c r="G318" s="91">
        <v>3.93</v>
      </c>
      <c r="H318" s="355">
        <v>0.59199999999999997</v>
      </c>
      <c r="I318" s="373">
        <f t="shared" ref="I318" si="48">IF(AND(H318&gt;0),  H318*30.974," ")</f>
        <v>18.336607999999998</v>
      </c>
      <c r="J318" s="355">
        <v>3.34</v>
      </c>
    </row>
    <row r="319" spans="1:21">
      <c r="A319" s="91" t="s">
        <v>825</v>
      </c>
      <c r="B319" s="91" t="s">
        <v>1280</v>
      </c>
      <c r="C319" s="91" t="s">
        <v>1283</v>
      </c>
      <c r="D319" s="91">
        <v>1</v>
      </c>
      <c r="E319" s="392">
        <v>45033</v>
      </c>
      <c r="F319" s="91"/>
      <c r="G319" s="91"/>
      <c r="H319" s="355" t="s">
        <v>811</v>
      </c>
      <c r="I319" s="91"/>
      <c r="J319" s="355" t="s">
        <v>811</v>
      </c>
    </row>
    <row r="320" spans="1:21">
      <c r="A320" s="91" t="s">
        <v>825</v>
      </c>
      <c r="B320" s="91" t="s">
        <v>1280</v>
      </c>
      <c r="C320" s="91" t="s">
        <v>1283</v>
      </c>
      <c r="D320" s="91">
        <v>2</v>
      </c>
      <c r="E320" s="392">
        <v>45033</v>
      </c>
      <c r="F320" s="91"/>
      <c r="G320" s="91"/>
      <c r="H320" s="355" t="s">
        <v>811</v>
      </c>
      <c r="I320" s="91"/>
      <c r="J320" s="355" t="s">
        <v>811</v>
      </c>
    </row>
    <row r="321" spans="1:10">
      <c r="A321" s="91" t="s">
        <v>825</v>
      </c>
      <c r="B321" s="91" t="s">
        <v>1280</v>
      </c>
      <c r="C321" s="91" t="s">
        <v>1283</v>
      </c>
      <c r="D321" s="91">
        <v>3</v>
      </c>
      <c r="E321" s="392">
        <v>45033</v>
      </c>
      <c r="F321" s="91"/>
      <c r="G321" s="91"/>
      <c r="H321" s="355" t="s">
        <v>811</v>
      </c>
      <c r="I321" s="91"/>
      <c r="J321" s="355" t="s">
        <v>811</v>
      </c>
    </row>
    <row r="322" spans="1:10">
      <c r="A322" s="91" t="s">
        <v>825</v>
      </c>
      <c r="B322" s="91" t="s">
        <v>1280</v>
      </c>
      <c r="C322" s="91" t="s">
        <v>1283</v>
      </c>
      <c r="D322" s="91">
        <v>4</v>
      </c>
      <c r="E322" s="392">
        <v>45033</v>
      </c>
      <c r="F322" s="91"/>
      <c r="G322" s="91"/>
      <c r="H322" s="355" t="s">
        <v>811</v>
      </c>
      <c r="I322" s="91"/>
      <c r="J322" s="355" t="s">
        <v>811</v>
      </c>
    </row>
    <row r="323" spans="1:10">
      <c r="A323" s="91" t="s">
        <v>825</v>
      </c>
      <c r="B323" s="91" t="s">
        <v>1280</v>
      </c>
      <c r="C323" s="91" t="s">
        <v>1283</v>
      </c>
      <c r="D323" s="91">
        <v>5</v>
      </c>
      <c r="E323" s="392">
        <v>45033</v>
      </c>
      <c r="F323" s="91"/>
      <c r="G323" s="91"/>
      <c r="H323" s="355" t="s">
        <v>811</v>
      </c>
      <c r="I323" s="91"/>
      <c r="J323" s="355" t="s">
        <v>811</v>
      </c>
    </row>
    <row r="324" spans="1:10">
      <c r="A324" s="91" t="s">
        <v>825</v>
      </c>
      <c r="B324" s="91" t="s">
        <v>1280</v>
      </c>
      <c r="C324" s="91" t="s">
        <v>1283</v>
      </c>
      <c r="D324" s="91">
        <v>5.45</v>
      </c>
      <c r="E324" s="392">
        <v>45033</v>
      </c>
      <c r="F324" s="91"/>
      <c r="G324" s="91"/>
      <c r="H324" s="355">
        <v>0.52</v>
      </c>
      <c r="I324" s="373">
        <f t="shared" ref="I324" si="49">IF(AND(H324&gt;0),  H324*30.974," ")</f>
        <v>16.106480000000001</v>
      </c>
      <c r="J324" s="355">
        <v>5.63</v>
      </c>
    </row>
    <row r="325" spans="1:10">
      <c r="A325" s="91" t="s">
        <v>825</v>
      </c>
      <c r="B325" s="91" t="s">
        <v>1280</v>
      </c>
      <c r="C325" s="91" t="s">
        <v>1283</v>
      </c>
      <c r="D325" s="91">
        <v>5.5</v>
      </c>
      <c r="E325" s="392">
        <v>45033</v>
      </c>
      <c r="F325" s="91"/>
      <c r="G325" s="91"/>
      <c r="H325" s="355" t="s">
        <v>811</v>
      </c>
      <c r="I325" s="91"/>
      <c r="J325" s="355" t="s">
        <v>811</v>
      </c>
    </row>
    <row r="326" spans="1:10">
      <c r="A326" s="91" t="s">
        <v>825</v>
      </c>
      <c r="B326" s="91" t="s">
        <v>1280</v>
      </c>
      <c r="C326" s="91" t="s">
        <v>1283</v>
      </c>
      <c r="D326" s="91">
        <v>6</v>
      </c>
      <c r="E326" s="392">
        <v>45033</v>
      </c>
      <c r="F326" s="91"/>
      <c r="G326" s="91"/>
      <c r="H326" s="355" t="s">
        <v>811</v>
      </c>
      <c r="I326" s="91"/>
      <c r="J326" s="355" t="s">
        <v>811</v>
      </c>
    </row>
    <row r="327" spans="1:10">
      <c r="A327" s="91" t="s">
        <v>825</v>
      </c>
      <c r="B327" s="91" t="s">
        <v>1280</v>
      </c>
      <c r="C327" s="91" t="s">
        <v>1283</v>
      </c>
      <c r="D327" s="91">
        <v>0.5</v>
      </c>
      <c r="E327" s="392">
        <v>45056</v>
      </c>
      <c r="F327" s="91">
        <v>6.3</v>
      </c>
      <c r="G327" s="91">
        <v>4.91</v>
      </c>
      <c r="H327" s="355">
        <v>0.47399999999999998</v>
      </c>
      <c r="I327" s="373">
        <f t="shared" ref="I327" si="50">IF(AND(H327&gt;0),  H327*30.974," ")</f>
        <v>14.681676</v>
      </c>
      <c r="J327" s="355">
        <v>2.4500000000000002</v>
      </c>
    </row>
    <row r="328" spans="1:10">
      <c r="A328" s="91" t="s">
        <v>825</v>
      </c>
      <c r="B328" s="91" t="s">
        <v>1280</v>
      </c>
      <c r="C328" s="91" t="s">
        <v>1283</v>
      </c>
      <c r="D328" s="91">
        <v>1</v>
      </c>
      <c r="E328" s="392">
        <v>45056</v>
      </c>
      <c r="F328" s="91"/>
      <c r="G328" s="91"/>
      <c r="H328" s="355" t="s">
        <v>811</v>
      </c>
      <c r="I328" s="91"/>
      <c r="J328" s="355" t="s">
        <v>811</v>
      </c>
    </row>
    <row r="329" spans="1:10">
      <c r="A329" s="91" t="s">
        <v>825</v>
      </c>
      <c r="B329" s="91" t="s">
        <v>1280</v>
      </c>
      <c r="C329" s="91" t="s">
        <v>1283</v>
      </c>
      <c r="D329" s="91">
        <v>2</v>
      </c>
      <c r="E329" s="392">
        <v>45056</v>
      </c>
      <c r="F329" s="91"/>
      <c r="G329" s="91"/>
      <c r="H329" s="355" t="s">
        <v>811</v>
      </c>
      <c r="I329" s="91"/>
      <c r="J329" s="355" t="s">
        <v>811</v>
      </c>
    </row>
    <row r="330" spans="1:10">
      <c r="A330" s="91" t="s">
        <v>825</v>
      </c>
      <c r="B330" s="91" t="s">
        <v>1280</v>
      </c>
      <c r="C330" s="91" t="s">
        <v>1283</v>
      </c>
      <c r="D330" s="91">
        <v>3</v>
      </c>
      <c r="E330" s="392">
        <v>45056</v>
      </c>
      <c r="F330" s="91"/>
      <c r="G330" s="91"/>
      <c r="H330" s="355" t="s">
        <v>811</v>
      </c>
      <c r="I330" s="91"/>
      <c r="J330" s="355" t="s">
        <v>811</v>
      </c>
    </row>
    <row r="331" spans="1:10">
      <c r="A331" s="91" t="s">
        <v>825</v>
      </c>
      <c r="B331" s="91" t="s">
        <v>1280</v>
      </c>
      <c r="C331" s="91" t="s">
        <v>1283</v>
      </c>
      <c r="D331" s="91">
        <v>4</v>
      </c>
      <c r="E331" s="392">
        <v>45056</v>
      </c>
      <c r="F331" s="91"/>
      <c r="G331" s="91"/>
      <c r="H331" s="355" t="s">
        <v>811</v>
      </c>
      <c r="I331" s="91"/>
      <c r="J331" s="355" t="s">
        <v>811</v>
      </c>
    </row>
    <row r="332" spans="1:10">
      <c r="A332" s="91" t="s">
        <v>825</v>
      </c>
      <c r="B332" s="91" t="s">
        <v>1280</v>
      </c>
      <c r="C332" s="91" t="s">
        <v>1283</v>
      </c>
      <c r="D332" s="91">
        <v>5</v>
      </c>
      <c r="E332" s="392">
        <v>45056</v>
      </c>
      <c r="F332" s="91"/>
      <c r="G332" s="91"/>
      <c r="H332" s="355" t="s">
        <v>811</v>
      </c>
      <c r="I332" s="91"/>
      <c r="J332" s="355" t="s">
        <v>811</v>
      </c>
    </row>
    <row r="333" spans="1:10">
      <c r="A333" s="91" t="s">
        <v>825</v>
      </c>
      <c r="B333" s="91" t="s">
        <v>1280</v>
      </c>
      <c r="C333" s="91" t="s">
        <v>1283</v>
      </c>
      <c r="D333" s="91">
        <v>5.3</v>
      </c>
      <c r="E333" s="392">
        <v>45056</v>
      </c>
      <c r="F333" s="91"/>
      <c r="G333" s="91"/>
      <c r="H333" s="355">
        <v>0.61799999999999999</v>
      </c>
      <c r="I333" s="373">
        <f t="shared" ref="I333" si="51">IF(AND(H333&gt;0),  H333*30.974," ")</f>
        <v>19.141932000000001</v>
      </c>
      <c r="J333" s="355">
        <v>2.97</v>
      </c>
    </row>
    <row r="334" spans="1:10">
      <c r="A334" s="91" t="s">
        <v>825</v>
      </c>
      <c r="B334" s="91" t="s">
        <v>1280</v>
      </c>
      <c r="C334" s="91" t="s">
        <v>1283</v>
      </c>
      <c r="D334" s="91">
        <v>5.8</v>
      </c>
      <c r="E334" s="392">
        <v>45056</v>
      </c>
      <c r="F334" s="91"/>
      <c r="G334" s="91"/>
      <c r="H334" s="355" t="s">
        <v>811</v>
      </c>
      <c r="I334" s="91"/>
      <c r="J334" s="355" t="s">
        <v>811</v>
      </c>
    </row>
    <row r="335" spans="1:10">
      <c r="A335" t="s">
        <v>825</v>
      </c>
      <c r="B335" t="s">
        <v>1280</v>
      </c>
      <c r="C335" t="s">
        <v>1283</v>
      </c>
      <c r="D335">
        <v>0.5</v>
      </c>
      <c r="E335" s="55">
        <v>45091</v>
      </c>
      <c r="F335">
        <v>6.4</v>
      </c>
      <c r="G335">
        <v>4.04</v>
      </c>
      <c r="H335" s="27">
        <v>0.35899999999999999</v>
      </c>
      <c r="I335" s="371">
        <f t="shared" ref="I335" si="52">IF(AND(H335&gt;0),  H335*30.974," ")</f>
        <v>11.119666</v>
      </c>
      <c r="J335" s="27">
        <v>2.04</v>
      </c>
    </row>
    <row r="336" spans="1:10">
      <c r="A336" t="s">
        <v>825</v>
      </c>
      <c r="B336" t="s">
        <v>1280</v>
      </c>
      <c r="C336" t="s">
        <v>1283</v>
      </c>
      <c r="D336">
        <v>1</v>
      </c>
      <c r="E336" s="55">
        <v>45091</v>
      </c>
      <c r="H336" s="27" t="s">
        <v>811</v>
      </c>
      <c r="J336" s="27" t="s">
        <v>811</v>
      </c>
    </row>
    <row r="337" spans="1:10">
      <c r="A337" t="s">
        <v>825</v>
      </c>
      <c r="B337" t="s">
        <v>1280</v>
      </c>
      <c r="C337" t="s">
        <v>1283</v>
      </c>
      <c r="D337">
        <v>2</v>
      </c>
      <c r="E337" s="55">
        <v>45091</v>
      </c>
      <c r="H337" s="27" t="s">
        <v>811</v>
      </c>
      <c r="J337" s="27" t="s">
        <v>811</v>
      </c>
    </row>
    <row r="338" spans="1:10">
      <c r="A338" t="s">
        <v>825</v>
      </c>
      <c r="B338" t="s">
        <v>1280</v>
      </c>
      <c r="C338" t="s">
        <v>1283</v>
      </c>
      <c r="D338">
        <v>3</v>
      </c>
      <c r="E338" s="55">
        <v>45091</v>
      </c>
      <c r="H338" s="27" t="s">
        <v>811</v>
      </c>
      <c r="J338" s="27" t="s">
        <v>811</v>
      </c>
    </row>
    <row r="339" spans="1:10">
      <c r="A339" t="s">
        <v>825</v>
      </c>
      <c r="B339" t="s">
        <v>1280</v>
      </c>
      <c r="C339" t="s">
        <v>1283</v>
      </c>
      <c r="D339">
        <v>4</v>
      </c>
      <c r="E339" s="55">
        <v>45091</v>
      </c>
      <c r="H339" s="27" t="s">
        <v>811</v>
      </c>
      <c r="J339" s="27" t="s">
        <v>811</v>
      </c>
    </row>
    <row r="340" spans="1:10">
      <c r="A340" t="s">
        <v>825</v>
      </c>
      <c r="B340" t="s">
        <v>1280</v>
      </c>
      <c r="C340" t="s">
        <v>1283</v>
      </c>
      <c r="D340">
        <v>5</v>
      </c>
      <c r="E340" s="55">
        <v>45091</v>
      </c>
      <c r="H340" s="27" t="s">
        <v>811</v>
      </c>
      <c r="J340" s="27" t="s">
        <v>811</v>
      </c>
    </row>
    <row r="341" spans="1:10">
      <c r="A341" t="s">
        <v>825</v>
      </c>
      <c r="B341" t="s">
        <v>1280</v>
      </c>
      <c r="C341" t="s">
        <v>1283</v>
      </c>
      <c r="D341">
        <v>5.4</v>
      </c>
      <c r="E341" s="55">
        <v>45091</v>
      </c>
      <c r="H341" s="27">
        <v>0.65</v>
      </c>
      <c r="I341" s="371">
        <f t="shared" ref="I341" si="53">IF(AND(H341&gt;0),  H341*30.974," ")</f>
        <v>20.133100000000002</v>
      </c>
      <c r="J341" s="27">
        <v>16.170000000000002</v>
      </c>
    </row>
    <row r="342" spans="1:10">
      <c r="A342" t="s">
        <v>825</v>
      </c>
      <c r="B342" t="s">
        <v>1280</v>
      </c>
      <c r="C342" t="s">
        <v>1283</v>
      </c>
      <c r="D342">
        <v>5.9</v>
      </c>
      <c r="E342" s="55">
        <v>45091</v>
      </c>
      <c r="H342" s="27" t="s">
        <v>811</v>
      </c>
      <c r="J342" s="27" t="s">
        <v>811</v>
      </c>
    </row>
    <row r="343" spans="1:10">
      <c r="A343" t="s">
        <v>825</v>
      </c>
      <c r="B343" t="s">
        <v>1280</v>
      </c>
      <c r="C343" t="s">
        <v>1283</v>
      </c>
      <c r="D343">
        <v>6</v>
      </c>
      <c r="E343" s="55">
        <v>45091</v>
      </c>
      <c r="H343" s="27" t="s">
        <v>811</v>
      </c>
      <c r="J343" s="27" t="s">
        <v>811</v>
      </c>
    </row>
    <row r="344" spans="1:10">
      <c r="A344" t="s">
        <v>825</v>
      </c>
      <c r="B344" t="s">
        <v>1280</v>
      </c>
      <c r="C344" t="s">
        <v>1283</v>
      </c>
      <c r="D344">
        <v>0.5</v>
      </c>
      <c r="E344" s="55">
        <v>45124</v>
      </c>
      <c r="F344">
        <v>6.5</v>
      </c>
      <c r="G344">
        <v>3.47</v>
      </c>
      <c r="H344" s="27">
        <v>0.39600000000000002</v>
      </c>
      <c r="I344" s="371">
        <f t="shared" ref="I344" si="54">IF(AND(H344&gt;0),  H344*30.974," ")</f>
        <v>12.265704000000001</v>
      </c>
      <c r="J344" s="27">
        <v>5.46</v>
      </c>
    </row>
    <row r="345" spans="1:10">
      <c r="A345" t="s">
        <v>825</v>
      </c>
      <c r="B345" t="s">
        <v>1280</v>
      </c>
      <c r="C345" t="s">
        <v>1283</v>
      </c>
      <c r="D345">
        <v>1</v>
      </c>
      <c r="E345" s="55">
        <v>45124</v>
      </c>
      <c r="H345" s="27" t="s">
        <v>811</v>
      </c>
      <c r="J345" s="27" t="s">
        <v>811</v>
      </c>
    </row>
    <row r="346" spans="1:10">
      <c r="A346" t="s">
        <v>825</v>
      </c>
      <c r="B346" t="s">
        <v>1280</v>
      </c>
      <c r="C346" t="s">
        <v>1283</v>
      </c>
      <c r="D346">
        <v>2</v>
      </c>
      <c r="E346" s="55">
        <v>45124</v>
      </c>
      <c r="H346" s="27" t="s">
        <v>811</v>
      </c>
      <c r="J346" s="27" t="s">
        <v>811</v>
      </c>
    </row>
    <row r="347" spans="1:10">
      <c r="A347" t="s">
        <v>825</v>
      </c>
      <c r="B347" t="s">
        <v>1280</v>
      </c>
      <c r="C347" t="s">
        <v>1283</v>
      </c>
      <c r="D347">
        <v>3</v>
      </c>
      <c r="E347" s="55">
        <v>45124</v>
      </c>
      <c r="H347" s="27" t="s">
        <v>811</v>
      </c>
      <c r="J347" s="27" t="s">
        <v>811</v>
      </c>
    </row>
    <row r="348" spans="1:10">
      <c r="A348" t="s">
        <v>825</v>
      </c>
      <c r="B348" t="s">
        <v>1280</v>
      </c>
      <c r="C348" t="s">
        <v>1283</v>
      </c>
      <c r="D348">
        <v>4</v>
      </c>
      <c r="E348" s="55">
        <v>45124</v>
      </c>
      <c r="H348" s="27" t="s">
        <v>811</v>
      </c>
      <c r="J348" s="27" t="s">
        <v>811</v>
      </c>
    </row>
    <row r="349" spans="1:10">
      <c r="A349" t="s">
        <v>825</v>
      </c>
      <c r="B349" t="s">
        <v>1280</v>
      </c>
      <c r="C349" t="s">
        <v>1283</v>
      </c>
      <c r="D349">
        <v>5</v>
      </c>
      <c r="E349" s="55">
        <v>45124</v>
      </c>
      <c r="H349" s="27" t="s">
        <v>811</v>
      </c>
      <c r="J349" s="27" t="s">
        <v>811</v>
      </c>
    </row>
    <row r="350" spans="1:10">
      <c r="A350" t="s">
        <v>825</v>
      </c>
      <c r="B350" t="s">
        <v>1280</v>
      </c>
      <c r="C350" t="s">
        <v>1283</v>
      </c>
      <c r="D350">
        <v>5.5</v>
      </c>
      <c r="E350" s="55">
        <v>45124</v>
      </c>
      <c r="H350" s="27">
        <v>0.57699999999999996</v>
      </c>
      <c r="I350" s="371">
        <f t="shared" ref="I350" si="55">IF(AND(H350&gt;0),  H350*30.974," ")</f>
        <v>17.871997999999998</v>
      </c>
      <c r="J350" s="27">
        <v>26.94</v>
      </c>
    </row>
    <row r="351" spans="1:10">
      <c r="A351" t="s">
        <v>825</v>
      </c>
      <c r="B351" t="s">
        <v>1280</v>
      </c>
      <c r="C351" t="s">
        <v>1283</v>
      </c>
      <c r="D351">
        <v>6</v>
      </c>
      <c r="E351" s="55">
        <v>45124</v>
      </c>
      <c r="H351" s="27" t="s">
        <v>811</v>
      </c>
      <c r="J351" s="27" t="s">
        <v>811</v>
      </c>
    </row>
    <row r="352" spans="1:10">
      <c r="A352" t="s">
        <v>825</v>
      </c>
      <c r="B352" t="s">
        <v>1280</v>
      </c>
      <c r="C352" t="s">
        <v>1283</v>
      </c>
      <c r="D352">
        <v>0.5</v>
      </c>
      <c r="E352" s="55">
        <v>45162</v>
      </c>
      <c r="F352">
        <v>6.3</v>
      </c>
      <c r="G352">
        <v>3.68</v>
      </c>
      <c r="H352" s="27">
        <v>0.29199999999999998</v>
      </c>
      <c r="I352" s="371">
        <f t="shared" ref="I352" si="56">IF(AND(H352&gt;0),  H352*30.974," ")</f>
        <v>9.0444079999999989</v>
      </c>
      <c r="J352" s="27">
        <v>9.65</v>
      </c>
    </row>
    <row r="353" spans="1:10">
      <c r="A353" t="s">
        <v>825</v>
      </c>
      <c r="B353" t="s">
        <v>1280</v>
      </c>
      <c r="C353" t="s">
        <v>1283</v>
      </c>
      <c r="D353">
        <v>1</v>
      </c>
      <c r="E353" s="55">
        <v>45162</v>
      </c>
      <c r="H353" s="27" t="s">
        <v>811</v>
      </c>
      <c r="J353" s="27" t="s">
        <v>811</v>
      </c>
    </row>
    <row r="354" spans="1:10">
      <c r="A354" t="s">
        <v>825</v>
      </c>
      <c r="B354" t="s">
        <v>1280</v>
      </c>
      <c r="C354" t="s">
        <v>1283</v>
      </c>
      <c r="D354">
        <v>2</v>
      </c>
      <c r="E354" s="55">
        <v>45162</v>
      </c>
      <c r="H354" s="27" t="s">
        <v>811</v>
      </c>
      <c r="J354" s="27" t="s">
        <v>811</v>
      </c>
    </row>
    <row r="355" spans="1:10">
      <c r="A355" t="s">
        <v>825</v>
      </c>
      <c r="B355" t="s">
        <v>1280</v>
      </c>
      <c r="C355" t="s">
        <v>1283</v>
      </c>
      <c r="D355">
        <v>3</v>
      </c>
      <c r="E355" s="55">
        <v>45162</v>
      </c>
      <c r="H355" s="27" t="s">
        <v>811</v>
      </c>
      <c r="J355" s="27" t="s">
        <v>811</v>
      </c>
    </row>
    <row r="356" spans="1:10">
      <c r="A356" t="s">
        <v>825</v>
      </c>
      <c r="B356" t="s">
        <v>1280</v>
      </c>
      <c r="C356" t="s">
        <v>1283</v>
      </c>
      <c r="D356">
        <v>4</v>
      </c>
      <c r="E356" s="55">
        <v>45162</v>
      </c>
      <c r="H356" s="27" t="s">
        <v>811</v>
      </c>
      <c r="J356" s="27" t="s">
        <v>811</v>
      </c>
    </row>
    <row r="357" spans="1:10">
      <c r="A357" t="s">
        <v>825</v>
      </c>
      <c r="B357" t="s">
        <v>1280</v>
      </c>
      <c r="C357" t="s">
        <v>1283</v>
      </c>
      <c r="D357">
        <v>5</v>
      </c>
      <c r="E357" s="55">
        <v>45162</v>
      </c>
      <c r="H357" s="27" t="s">
        <v>811</v>
      </c>
      <c r="J357" s="27" t="s">
        <v>811</v>
      </c>
    </row>
    <row r="358" spans="1:10">
      <c r="A358" t="s">
        <v>825</v>
      </c>
      <c r="B358" t="s">
        <v>1280</v>
      </c>
      <c r="C358" t="s">
        <v>1283</v>
      </c>
      <c r="D358">
        <v>5.3</v>
      </c>
      <c r="E358" s="55">
        <v>45162</v>
      </c>
      <c r="H358" s="27">
        <v>0.433</v>
      </c>
      <c r="I358" s="371">
        <f t="shared" ref="I358:I361" si="57">IF(AND(H358&gt;0),  H358*30.974," ")</f>
        <v>13.411742</v>
      </c>
      <c r="J358" s="27">
        <v>16.89</v>
      </c>
    </row>
    <row r="359" spans="1:10">
      <c r="A359" t="s">
        <v>825</v>
      </c>
      <c r="B359" t="s">
        <v>1280</v>
      </c>
      <c r="C359" t="s">
        <v>1283</v>
      </c>
      <c r="D359">
        <v>5.3</v>
      </c>
      <c r="E359" s="55">
        <v>45162</v>
      </c>
      <c r="H359" s="27">
        <v>0.495</v>
      </c>
      <c r="I359" s="371">
        <f t="shared" si="57"/>
        <v>15.332129999999999</v>
      </c>
      <c r="J359" s="27">
        <v>18.04</v>
      </c>
    </row>
    <row r="360" spans="1:10">
      <c r="A360" t="s">
        <v>825</v>
      </c>
      <c r="B360" t="s">
        <v>1280</v>
      </c>
      <c r="C360" t="s">
        <v>1283</v>
      </c>
      <c r="D360">
        <v>5.8</v>
      </c>
      <c r="E360" s="55">
        <v>45162</v>
      </c>
      <c r="H360" s="27" t="s">
        <v>811</v>
      </c>
      <c r="J360" s="27" t="s">
        <v>811</v>
      </c>
    </row>
    <row r="361" spans="1:10">
      <c r="A361" t="s">
        <v>825</v>
      </c>
      <c r="B361" t="s">
        <v>1280</v>
      </c>
      <c r="C361" t="s">
        <v>1283</v>
      </c>
      <c r="D361">
        <v>0.5</v>
      </c>
      <c r="E361" s="55">
        <v>45196</v>
      </c>
      <c r="F361">
        <v>6.3</v>
      </c>
      <c r="G361">
        <v>3.85</v>
      </c>
      <c r="H361" s="27">
        <v>0.55800000000000005</v>
      </c>
      <c r="I361" s="371">
        <f t="shared" si="57"/>
        <v>17.283492000000003</v>
      </c>
      <c r="J361" s="27">
        <v>8.39</v>
      </c>
    </row>
    <row r="362" spans="1:10">
      <c r="A362" t="s">
        <v>825</v>
      </c>
      <c r="B362" t="s">
        <v>1280</v>
      </c>
      <c r="C362" t="s">
        <v>1283</v>
      </c>
      <c r="D362">
        <v>1</v>
      </c>
      <c r="E362" s="55">
        <v>45196</v>
      </c>
      <c r="H362" s="27" t="s">
        <v>811</v>
      </c>
      <c r="J362" s="27" t="s">
        <v>811</v>
      </c>
    </row>
    <row r="363" spans="1:10">
      <c r="A363" t="s">
        <v>825</v>
      </c>
      <c r="B363" t="s">
        <v>1280</v>
      </c>
      <c r="C363" t="s">
        <v>1283</v>
      </c>
      <c r="D363">
        <v>2</v>
      </c>
      <c r="E363" s="55">
        <v>45196</v>
      </c>
      <c r="H363" s="27" t="s">
        <v>811</v>
      </c>
      <c r="J363" s="27" t="s">
        <v>811</v>
      </c>
    </row>
    <row r="364" spans="1:10">
      <c r="A364" t="s">
        <v>825</v>
      </c>
      <c r="B364" t="s">
        <v>1280</v>
      </c>
      <c r="C364" t="s">
        <v>1283</v>
      </c>
      <c r="D364">
        <v>3</v>
      </c>
      <c r="E364" s="55">
        <v>45196</v>
      </c>
      <c r="H364" s="27" t="s">
        <v>811</v>
      </c>
      <c r="J364" s="27" t="s">
        <v>811</v>
      </c>
    </row>
    <row r="365" spans="1:10">
      <c r="A365" t="s">
        <v>825</v>
      </c>
      <c r="B365" t="s">
        <v>1280</v>
      </c>
      <c r="C365" t="s">
        <v>1283</v>
      </c>
      <c r="D365">
        <v>4</v>
      </c>
      <c r="E365" s="55">
        <v>45196</v>
      </c>
      <c r="H365" s="27" t="s">
        <v>811</v>
      </c>
      <c r="J365" s="27" t="s">
        <v>811</v>
      </c>
    </row>
    <row r="366" spans="1:10">
      <c r="A366" t="s">
        <v>825</v>
      </c>
      <c r="B366" t="s">
        <v>1280</v>
      </c>
      <c r="C366" t="s">
        <v>1283</v>
      </c>
      <c r="D366">
        <v>5</v>
      </c>
      <c r="E366" s="55">
        <v>45196</v>
      </c>
      <c r="H366" s="27" t="s">
        <v>811</v>
      </c>
      <c r="J366" s="27" t="s">
        <v>811</v>
      </c>
    </row>
    <row r="367" spans="1:10">
      <c r="A367" t="s">
        <v>825</v>
      </c>
      <c r="B367" t="s">
        <v>1280</v>
      </c>
      <c r="C367" t="s">
        <v>1283</v>
      </c>
      <c r="D367">
        <v>5.3</v>
      </c>
      <c r="E367" s="55">
        <v>45196</v>
      </c>
      <c r="H367" s="27">
        <v>0.51500000000000001</v>
      </c>
      <c r="I367" s="371">
        <f t="shared" ref="I367" si="58">IF(AND(H367&gt;0),  H367*30.974," ")</f>
        <v>15.951610000000001</v>
      </c>
      <c r="J367" s="27">
        <v>8.3800000000000008</v>
      </c>
    </row>
    <row r="368" spans="1:10">
      <c r="A368" t="s">
        <v>825</v>
      </c>
      <c r="B368" t="s">
        <v>1280</v>
      </c>
      <c r="C368" t="s">
        <v>1283</v>
      </c>
      <c r="D368">
        <v>5.8</v>
      </c>
      <c r="E368" s="55">
        <v>45196</v>
      </c>
      <c r="H368" s="27" t="s">
        <v>811</v>
      </c>
      <c r="J368" s="27" t="s">
        <v>811</v>
      </c>
    </row>
    <row r="369" spans="1:21">
      <c r="A369" t="s">
        <v>825</v>
      </c>
      <c r="B369" t="s">
        <v>1280</v>
      </c>
      <c r="C369" t="s">
        <v>1283</v>
      </c>
      <c r="D369">
        <v>6</v>
      </c>
      <c r="E369" s="55">
        <v>45196</v>
      </c>
      <c r="H369" s="27" t="s">
        <v>811</v>
      </c>
      <c r="J369" s="27" t="s">
        <v>811</v>
      </c>
    </row>
    <row r="370" spans="1:21">
      <c r="A370" t="s">
        <v>825</v>
      </c>
      <c r="B370" t="s">
        <v>1280</v>
      </c>
      <c r="C370" t="s">
        <v>1283</v>
      </c>
      <c r="D370">
        <v>6.15</v>
      </c>
      <c r="E370" s="55">
        <v>45196</v>
      </c>
      <c r="H370" s="27" t="s">
        <v>811</v>
      </c>
      <c r="J370" s="27" t="s">
        <v>811</v>
      </c>
      <c r="K370" s="2795">
        <f>AVERAGE(G335:G370)</f>
        <v>3.76</v>
      </c>
      <c r="L370" s="2220">
        <f>10*(6-(LN(K370)/LN(2)))</f>
        <v>40.892673380970876</v>
      </c>
      <c r="M370" s="2221">
        <f>AVERAGE(I335:I370)</f>
        <v>14.71265</v>
      </c>
      <c r="N370" s="1574">
        <f>10*(6-(LN(48/M370)/LN(2)))</f>
        <v>42.9402271822537</v>
      </c>
      <c r="O370" s="1632">
        <f>AVERAGE(J335:J370)</f>
        <v>12.44</v>
      </c>
      <c r="P370" s="1574">
        <f>10*(6-((2.04-0.68*LN(O370))/LN(2)))</f>
        <v>55.300040312285113</v>
      </c>
      <c r="Q370" s="1574">
        <f>AVERAGE(L370,N370,P370)</f>
        <v>46.377646958503227</v>
      </c>
      <c r="R370" s="2796">
        <f>AVERAGE(Q335:Q370)</f>
        <v>46.377646958503227</v>
      </c>
      <c r="S370" s="1626">
        <v>2023</v>
      </c>
      <c r="T370" s="1627" t="str">
        <f>IF(_xlfn.NUMBERVALUE(R370), IF(R370&lt;50, "Acceptable; Ongoing Protection is Required", "Unacceptable; Immediate Restoration is Required"), " ")</f>
        <v>Acceptable; Ongoing Protection is Required</v>
      </c>
      <c r="U370" t="s">
        <v>1281</v>
      </c>
    </row>
    <row r="371" spans="1:21">
      <c r="A371" s="91" t="s">
        <v>825</v>
      </c>
      <c r="B371" s="91" t="s">
        <v>1280</v>
      </c>
      <c r="C371" s="91" t="s">
        <v>1283</v>
      </c>
      <c r="D371" s="91">
        <v>0.5</v>
      </c>
      <c r="E371" s="392">
        <v>45215</v>
      </c>
      <c r="F371" s="91">
        <v>6.1</v>
      </c>
      <c r="G371" s="91">
        <v>4.3150000000000004</v>
      </c>
      <c r="H371" s="355">
        <v>0.29399999999999998</v>
      </c>
      <c r="I371" s="373">
        <f t="shared" ref="I371" si="59">IF(AND(H371&gt;0),  H371*30.974," ")</f>
        <v>9.1063559999999999</v>
      </c>
      <c r="J371" s="355">
        <v>6.04</v>
      </c>
    </row>
    <row r="372" spans="1:21">
      <c r="A372" s="91" t="s">
        <v>825</v>
      </c>
      <c r="B372" s="91" t="s">
        <v>1280</v>
      </c>
      <c r="C372" s="91" t="s">
        <v>1283</v>
      </c>
      <c r="D372" s="91">
        <v>1</v>
      </c>
      <c r="E372" s="392">
        <v>45215</v>
      </c>
      <c r="F372" s="91"/>
      <c r="G372" s="91"/>
      <c r="H372" s="355" t="s">
        <v>811</v>
      </c>
      <c r="I372" s="91"/>
      <c r="J372" s="355" t="s">
        <v>811</v>
      </c>
    </row>
    <row r="373" spans="1:21">
      <c r="A373" s="91" t="s">
        <v>825</v>
      </c>
      <c r="B373" s="91" t="s">
        <v>1280</v>
      </c>
      <c r="C373" s="91" t="s">
        <v>1283</v>
      </c>
      <c r="D373" s="91">
        <v>2</v>
      </c>
      <c r="E373" s="392">
        <v>45215</v>
      </c>
      <c r="F373" s="91"/>
      <c r="G373" s="91"/>
      <c r="H373" s="355" t="s">
        <v>811</v>
      </c>
      <c r="I373" s="91"/>
      <c r="J373" s="355" t="s">
        <v>811</v>
      </c>
    </row>
    <row r="374" spans="1:21">
      <c r="A374" s="91" t="s">
        <v>825</v>
      </c>
      <c r="B374" s="91" t="s">
        <v>1280</v>
      </c>
      <c r="C374" s="91" t="s">
        <v>1283</v>
      </c>
      <c r="D374" s="91">
        <v>3</v>
      </c>
      <c r="E374" s="392">
        <v>45215</v>
      </c>
      <c r="F374" s="91"/>
      <c r="G374" s="91"/>
      <c r="H374" s="355" t="s">
        <v>811</v>
      </c>
      <c r="I374" s="91"/>
      <c r="J374" s="355" t="s">
        <v>811</v>
      </c>
    </row>
    <row r="375" spans="1:21">
      <c r="A375" s="91" t="s">
        <v>825</v>
      </c>
      <c r="B375" s="91" t="s">
        <v>1280</v>
      </c>
      <c r="C375" s="91" t="s">
        <v>1283</v>
      </c>
      <c r="D375" s="91">
        <v>4</v>
      </c>
      <c r="E375" s="392">
        <v>45215</v>
      </c>
      <c r="F375" s="91"/>
      <c r="G375" s="91"/>
      <c r="H375" s="355" t="s">
        <v>811</v>
      </c>
      <c r="I375" s="91"/>
      <c r="J375" s="355" t="s">
        <v>811</v>
      </c>
    </row>
    <row r="376" spans="1:21">
      <c r="A376" s="91" t="s">
        <v>825</v>
      </c>
      <c r="B376" s="91" t="s">
        <v>1280</v>
      </c>
      <c r="C376" s="91" t="s">
        <v>1283</v>
      </c>
      <c r="D376" s="91">
        <v>5</v>
      </c>
      <c r="E376" s="392">
        <v>45215</v>
      </c>
      <c r="F376" s="91"/>
      <c r="G376" s="91"/>
      <c r="H376" s="355" t="s">
        <v>811</v>
      </c>
      <c r="I376" s="91"/>
      <c r="J376" s="355" t="s">
        <v>811</v>
      </c>
    </row>
    <row r="377" spans="1:21">
      <c r="A377" s="91" t="s">
        <v>825</v>
      </c>
      <c r="B377" s="91" t="s">
        <v>1280</v>
      </c>
      <c r="C377" s="91" t="s">
        <v>1283</v>
      </c>
      <c r="D377" s="91">
        <v>5.0999999999999996</v>
      </c>
      <c r="E377" s="392">
        <v>45215</v>
      </c>
      <c r="F377" s="91"/>
      <c r="G377" s="91"/>
      <c r="H377" s="355">
        <v>0.53900000000000003</v>
      </c>
      <c r="I377" s="373">
        <f t="shared" ref="I377" si="60">IF(AND(H377&gt;0),  H377*30.974," ")</f>
        <v>16.694986</v>
      </c>
      <c r="J377" s="355">
        <v>6.63</v>
      </c>
    </row>
    <row r="378" spans="1:21">
      <c r="A378" s="91" t="s">
        <v>825</v>
      </c>
      <c r="B378" s="91" t="s">
        <v>1280</v>
      </c>
      <c r="C378" s="91" t="s">
        <v>1283</v>
      </c>
      <c r="D378" s="91">
        <v>5.6</v>
      </c>
      <c r="E378" s="392">
        <v>45215</v>
      </c>
      <c r="F378" s="91"/>
      <c r="G378" s="91"/>
      <c r="H378" s="355" t="s">
        <v>811</v>
      </c>
      <c r="I378" s="91"/>
      <c r="J378" s="355" t="s">
        <v>811</v>
      </c>
    </row>
    <row r="379" spans="1:21">
      <c r="A379" s="91" t="s">
        <v>825</v>
      </c>
      <c r="B379" s="91" t="s">
        <v>1280</v>
      </c>
      <c r="C379" s="91" t="s">
        <v>1283</v>
      </c>
      <c r="D379" s="91">
        <v>6</v>
      </c>
      <c r="E379" s="392">
        <v>45215</v>
      </c>
      <c r="F379" s="91"/>
      <c r="G379" s="91"/>
      <c r="H379" s="355" t="s">
        <v>811</v>
      </c>
      <c r="I379" s="91"/>
      <c r="J379" s="355" t="s">
        <v>811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9E577-102E-48FC-BFB3-B22C215F7272}">
  <dimension ref="A1:L378"/>
  <sheetViews>
    <sheetView workbookViewId="0">
      <selection activeCell="N15" sqref="N15"/>
    </sheetView>
  </sheetViews>
  <sheetFormatPr defaultColWidth="8.796875" defaultRowHeight="15.6"/>
  <cols>
    <col min="5" max="5" width="12.5" customWidth="1"/>
  </cols>
  <sheetData>
    <row r="1" spans="1:12">
      <c r="A1" s="105" t="s">
        <v>2673</v>
      </c>
      <c r="B1" s="105"/>
    </row>
    <row r="2" spans="1:12">
      <c r="A2" s="105" t="s">
        <v>2675</v>
      </c>
      <c r="B2" s="105"/>
    </row>
    <row r="3" spans="1:12">
      <c r="A3" s="105" t="s">
        <v>2674</v>
      </c>
      <c r="B3" s="105"/>
    </row>
    <row r="6" spans="1:12">
      <c r="A6" t="s">
        <v>20</v>
      </c>
      <c r="B6" t="s">
        <v>701</v>
      </c>
      <c r="C6" t="s">
        <v>2668</v>
      </c>
      <c r="D6" t="s">
        <v>1538</v>
      </c>
      <c r="E6" t="s">
        <v>786</v>
      </c>
      <c r="F6" t="s">
        <v>2669</v>
      </c>
      <c r="G6" t="s">
        <v>2670</v>
      </c>
      <c r="H6" t="s">
        <v>809</v>
      </c>
      <c r="I6" t="s">
        <v>707</v>
      </c>
      <c r="J6" t="s">
        <v>2671</v>
      </c>
      <c r="K6" t="s">
        <v>847</v>
      </c>
      <c r="L6" t="s">
        <v>2672</v>
      </c>
    </row>
    <row r="7" spans="1:12">
      <c r="A7" t="s">
        <v>1280</v>
      </c>
      <c r="B7" t="s">
        <v>1273</v>
      </c>
      <c r="C7" t="s">
        <v>1284</v>
      </c>
      <c r="D7">
        <v>0.5</v>
      </c>
      <c r="E7" s="55">
        <v>45091</v>
      </c>
      <c r="F7" t="s">
        <v>1285</v>
      </c>
      <c r="G7">
        <v>4.49</v>
      </c>
      <c r="H7">
        <v>0.40899999999999997</v>
      </c>
      <c r="J7" s="992">
        <v>0.42291666666666666</v>
      </c>
      <c r="K7">
        <v>24.8</v>
      </c>
      <c r="L7">
        <v>3.66</v>
      </c>
    </row>
    <row r="8" spans="1:12">
      <c r="A8" t="s">
        <v>1280</v>
      </c>
      <c r="B8" t="s">
        <v>1273</v>
      </c>
      <c r="C8" t="s">
        <v>1284</v>
      </c>
      <c r="D8">
        <v>1</v>
      </c>
      <c r="E8" t="s">
        <v>714</v>
      </c>
      <c r="F8" t="s">
        <v>714</v>
      </c>
      <c r="G8" t="s">
        <v>714</v>
      </c>
      <c r="H8" t="s">
        <v>714</v>
      </c>
      <c r="I8" t="s">
        <v>714</v>
      </c>
      <c r="J8" t="s">
        <v>714</v>
      </c>
      <c r="K8">
        <v>24.8</v>
      </c>
      <c r="L8">
        <v>3.66</v>
      </c>
    </row>
    <row r="9" spans="1:12">
      <c r="A9" t="s">
        <v>1280</v>
      </c>
      <c r="B9" t="s">
        <v>1273</v>
      </c>
      <c r="C9" t="s">
        <v>1284</v>
      </c>
      <c r="D9">
        <v>2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  <c r="K9">
        <v>24.8</v>
      </c>
      <c r="L9">
        <v>3.66</v>
      </c>
    </row>
    <row r="10" spans="1:12">
      <c r="A10" t="s">
        <v>1280</v>
      </c>
      <c r="B10" t="s">
        <v>1273</v>
      </c>
      <c r="C10" t="s">
        <v>1284</v>
      </c>
      <c r="D10">
        <v>3</v>
      </c>
      <c r="E10" s="55">
        <v>45091</v>
      </c>
      <c r="F10" t="s">
        <v>1285</v>
      </c>
      <c r="G10">
        <v>6.18</v>
      </c>
      <c r="H10">
        <v>0.41499999999999998</v>
      </c>
      <c r="J10" s="992">
        <v>0.42708333333333331</v>
      </c>
      <c r="K10">
        <v>24.8</v>
      </c>
      <c r="L10">
        <v>3.66</v>
      </c>
    </row>
    <row r="11" spans="1:12">
      <c r="A11" t="s">
        <v>1280</v>
      </c>
      <c r="B11" t="s">
        <v>1273</v>
      </c>
      <c r="C11" t="s">
        <v>1284</v>
      </c>
      <c r="D11">
        <v>4</v>
      </c>
      <c r="E11" t="s">
        <v>714</v>
      </c>
      <c r="F11" t="s">
        <v>714</v>
      </c>
      <c r="G11" t="s">
        <v>714</v>
      </c>
      <c r="H11" t="s">
        <v>714</v>
      </c>
      <c r="I11" t="s">
        <v>714</v>
      </c>
      <c r="J11" t="s">
        <v>714</v>
      </c>
      <c r="K11">
        <v>24.8</v>
      </c>
      <c r="L11">
        <v>3.66</v>
      </c>
    </row>
    <row r="12" spans="1:12">
      <c r="A12" t="s">
        <v>1280</v>
      </c>
      <c r="B12" t="s">
        <v>1273</v>
      </c>
      <c r="C12" t="s">
        <v>1284</v>
      </c>
      <c r="D12">
        <v>5</v>
      </c>
      <c r="E12" t="s">
        <v>714</v>
      </c>
      <c r="F12" t="s">
        <v>714</v>
      </c>
      <c r="G12" t="s">
        <v>714</v>
      </c>
      <c r="H12" t="s">
        <v>714</v>
      </c>
      <c r="I12" t="s">
        <v>714</v>
      </c>
      <c r="J12" t="s">
        <v>714</v>
      </c>
      <c r="K12">
        <v>24.8</v>
      </c>
      <c r="L12">
        <v>3.66</v>
      </c>
    </row>
    <row r="13" spans="1:12">
      <c r="A13" t="s">
        <v>1280</v>
      </c>
      <c r="B13" t="s">
        <v>1273</v>
      </c>
      <c r="C13" t="s">
        <v>1284</v>
      </c>
      <c r="D13">
        <v>6</v>
      </c>
      <c r="E13" t="s">
        <v>714</v>
      </c>
      <c r="F13" t="s">
        <v>714</v>
      </c>
      <c r="G13" t="s">
        <v>714</v>
      </c>
      <c r="H13" t="s">
        <v>714</v>
      </c>
      <c r="I13" t="s">
        <v>714</v>
      </c>
      <c r="J13" t="s">
        <v>714</v>
      </c>
      <c r="K13">
        <v>24.8</v>
      </c>
      <c r="L13">
        <v>3.66</v>
      </c>
    </row>
    <row r="14" spans="1:12">
      <c r="A14" t="s">
        <v>1280</v>
      </c>
      <c r="B14" t="s">
        <v>1273</v>
      </c>
      <c r="C14" t="s">
        <v>1284</v>
      </c>
      <c r="D14">
        <v>7</v>
      </c>
      <c r="E14" t="s">
        <v>714</v>
      </c>
      <c r="F14" t="s">
        <v>714</v>
      </c>
      <c r="G14" t="s">
        <v>714</v>
      </c>
      <c r="H14" t="s">
        <v>714</v>
      </c>
      <c r="I14" t="s">
        <v>714</v>
      </c>
      <c r="J14" t="s">
        <v>714</v>
      </c>
      <c r="K14">
        <v>24.8</v>
      </c>
      <c r="L14">
        <v>3.66</v>
      </c>
    </row>
    <row r="15" spans="1:12">
      <c r="A15" t="s">
        <v>1280</v>
      </c>
      <c r="B15" t="s">
        <v>1273</v>
      </c>
      <c r="C15" t="s">
        <v>1284</v>
      </c>
      <c r="D15">
        <v>8</v>
      </c>
      <c r="E15" t="s">
        <v>714</v>
      </c>
      <c r="F15" t="s">
        <v>714</v>
      </c>
      <c r="G15" t="s">
        <v>714</v>
      </c>
      <c r="H15" t="s">
        <v>714</v>
      </c>
      <c r="I15" t="s">
        <v>714</v>
      </c>
      <c r="J15" t="s">
        <v>714</v>
      </c>
      <c r="K15">
        <v>24.8</v>
      </c>
      <c r="L15">
        <v>3.66</v>
      </c>
    </row>
    <row r="16" spans="1:12">
      <c r="A16" t="s">
        <v>1280</v>
      </c>
      <c r="B16" t="s">
        <v>1273</v>
      </c>
      <c r="C16" t="s">
        <v>1284</v>
      </c>
      <c r="D16">
        <v>9</v>
      </c>
      <c r="E16" s="55">
        <v>45091</v>
      </c>
      <c r="F16" t="s">
        <v>1285</v>
      </c>
      <c r="G16">
        <v>8.83</v>
      </c>
      <c r="H16">
        <v>0.47499999999999998</v>
      </c>
      <c r="I16" t="s">
        <v>724</v>
      </c>
      <c r="J16" s="992">
        <v>0.43611111111111112</v>
      </c>
      <c r="K16">
        <v>24.8</v>
      </c>
      <c r="L16">
        <v>3.66</v>
      </c>
    </row>
    <row r="17" spans="1:12">
      <c r="A17" t="s">
        <v>1280</v>
      </c>
      <c r="B17" t="s">
        <v>1273</v>
      </c>
      <c r="C17" t="s">
        <v>1284</v>
      </c>
      <c r="D17">
        <v>9</v>
      </c>
      <c r="E17" s="55">
        <v>45091</v>
      </c>
      <c r="F17" t="s">
        <v>1285</v>
      </c>
      <c r="G17">
        <v>8.2799999999999994</v>
      </c>
      <c r="H17">
        <v>0.59599999999999997</v>
      </c>
      <c r="J17" s="992">
        <v>0.43263888888888885</v>
      </c>
      <c r="K17">
        <v>24.8</v>
      </c>
      <c r="L17">
        <v>3.66</v>
      </c>
    </row>
    <row r="18" spans="1:12">
      <c r="A18" t="s">
        <v>1280</v>
      </c>
      <c r="B18" t="s">
        <v>1273</v>
      </c>
      <c r="C18" t="s">
        <v>1284</v>
      </c>
      <c r="D18">
        <v>10</v>
      </c>
      <c r="E18" t="s">
        <v>714</v>
      </c>
      <c r="F18" t="s">
        <v>714</v>
      </c>
      <c r="G18" t="s">
        <v>714</v>
      </c>
      <c r="H18" t="s">
        <v>714</v>
      </c>
      <c r="I18" t="s">
        <v>714</v>
      </c>
      <c r="J18" t="s">
        <v>714</v>
      </c>
      <c r="K18">
        <v>24.8</v>
      </c>
      <c r="L18">
        <v>3.66</v>
      </c>
    </row>
    <row r="19" spans="1:12">
      <c r="A19" t="s">
        <v>1280</v>
      </c>
      <c r="B19" t="s">
        <v>1273</v>
      </c>
      <c r="C19" t="s">
        <v>1284</v>
      </c>
      <c r="D19">
        <v>11</v>
      </c>
      <c r="E19" t="s">
        <v>714</v>
      </c>
      <c r="F19" t="s">
        <v>714</v>
      </c>
      <c r="G19" t="s">
        <v>714</v>
      </c>
      <c r="H19" t="s">
        <v>714</v>
      </c>
      <c r="I19" t="s">
        <v>714</v>
      </c>
      <c r="J19" t="s">
        <v>714</v>
      </c>
      <c r="K19">
        <v>24.8</v>
      </c>
      <c r="L19">
        <v>3.66</v>
      </c>
    </row>
    <row r="20" spans="1:12">
      <c r="A20" t="s">
        <v>1280</v>
      </c>
      <c r="B20" t="s">
        <v>1273</v>
      </c>
      <c r="C20" t="s">
        <v>1284</v>
      </c>
      <c r="D20">
        <v>12</v>
      </c>
      <c r="E20" t="s">
        <v>714</v>
      </c>
      <c r="F20" t="s">
        <v>714</v>
      </c>
      <c r="G20" t="s">
        <v>714</v>
      </c>
      <c r="H20" t="s">
        <v>714</v>
      </c>
      <c r="I20" t="s">
        <v>714</v>
      </c>
      <c r="J20" t="s">
        <v>714</v>
      </c>
      <c r="K20">
        <v>24.8</v>
      </c>
      <c r="L20">
        <v>3.66</v>
      </c>
    </row>
    <row r="21" spans="1:12">
      <c r="A21" t="s">
        <v>1280</v>
      </c>
      <c r="B21" t="s">
        <v>1273</v>
      </c>
      <c r="C21" t="s">
        <v>1284</v>
      </c>
      <c r="D21">
        <v>13</v>
      </c>
      <c r="E21" t="s">
        <v>714</v>
      </c>
      <c r="F21" t="s">
        <v>714</v>
      </c>
      <c r="G21" t="s">
        <v>714</v>
      </c>
      <c r="H21" t="s">
        <v>714</v>
      </c>
      <c r="I21" t="s">
        <v>714</v>
      </c>
      <c r="J21" t="s">
        <v>714</v>
      </c>
      <c r="K21">
        <v>24.8</v>
      </c>
      <c r="L21">
        <v>3.66</v>
      </c>
    </row>
    <row r="22" spans="1:12">
      <c r="A22" t="s">
        <v>1280</v>
      </c>
      <c r="B22" t="s">
        <v>1273</v>
      </c>
      <c r="C22" t="s">
        <v>1284</v>
      </c>
      <c r="D22">
        <v>14</v>
      </c>
      <c r="E22" t="s">
        <v>714</v>
      </c>
      <c r="F22" t="s">
        <v>714</v>
      </c>
      <c r="G22" t="s">
        <v>714</v>
      </c>
      <c r="H22" t="s">
        <v>714</v>
      </c>
      <c r="I22" t="s">
        <v>714</v>
      </c>
      <c r="J22" t="s">
        <v>714</v>
      </c>
      <c r="K22">
        <v>24.8</v>
      </c>
      <c r="L22">
        <v>3.66</v>
      </c>
    </row>
    <row r="23" spans="1:12">
      <c r="A23" t="s">
        <v>1280</v>
      </c>
      <c r="B23" t="s">
        <v>1273</v>
      </c>
      <c r="C23" t="s">
        <v>1284</v>
      </c>
      <c r="D23">
        <v>15</v>
      </c>
      <c r="E23" t="s">
        <v>714</v>
      </c>
      <c r="F23" t="s">
        <v>714</v>
      </c>
      <c r="G23" t="s">
        <v>714</v>
      </c>
      <c r="H23" t="s">
        <v>714</v>
      </c>
      <c r="I23" t="s">
        <v>714</v>
      </c>
      <c r="J23" t="s">
        <v>714</v>
      </c>
      <c r="K23">
        <v>24.8</v>
      </c>
      <c r="L23">
        <v>3.66</v>
      </c>
    </row>
    <row r="24" spans="1:12">
      <c r="A24" t="s">
        <v>1280</v>
      </c>
      <c r="B24" t="s">
        <v>1273</v>
      </c>
      <c r="C24" t="s">
        <v>1284</v>
      </c>
      <c r="D24">
        <v>16</v>
      </c>
      <c r="E24" t="s">
        <v>714</v>
      </c>
      <c r="F24" t="s">
        <v>714</v>
      </c>
      <c r="G24" t="s">
        <v>714</v>
      </c>
      <c r="H24" t="s">
        <v>714</v>
      </c>
      <c r="I24" t="s">
        <v>714</v>
      </c>
      <c r="J24" t="s">
        <v>714</v>
      </c>
      <c r="K24">
        <v>24.8</v>
      </c>
      <c r="L24">
        <v>3.66</v>
      </c>
    </row>
    <row r="25" spans="1:12">
      <c r="A25" t="s">
        <v>1280</v>
      </c>
      <c r="B25" t="s">
        <v>1273</v>
      </c>
      <c r="C25" t="s">
        <v>1284</v>
      </c>
      <c r="D25">
        <v>17</v>
      </c>
      <c r="E25" t="s">
        <v>714</v>
      </c>
      <c r="F25" t="s">
        <v>714</v>
      </c>
      <c r="G25" t="s">
        <v>714</v>
      </c>
      <c r="H25" t="s">
        <v>714</v>
      </c>
      <c r="I25" t="s">
        <v>714</v>
      </c>
      <c r="J25" t="s">
        <v>714</v>
      </c>
      <c r="K25">
        <v>24.8</v>
      </c>
      <c r="L25">
        <v>3.66</v>
      </c>
    </row>
    <row r="26" spans="1:12">
      <c r="A26" t="s">
        <v>1280</v>
      </c>
      <c r="B26" t="s">
        <v>1273</v>
      </c>
      <c r="C26" t="s">
        <v>1284</v>
      </c>
      <c r="D26">
        <v>18</v>
      </c>
      <c r="E26" t="s">
        <v>714</v>
      </c>
      <c r="F26" t="s">
        <v>714</v>
      </c>
      <c r="G26" t="s">
        <v>714</v>
      </c>
      <c r="H26" t="s">
        <v>714</v>
      </c>
      <c r="I26" t="s">
        <v>714</v>
      </c>
      <c r="J26" t="s">
        <v>714</v>
      </c>
      <c r="K26">
        <v>24.8</v>
      </c>
      <c r="L26">
        <v>3.66</v>
      </c>
    </row>
    <row r="27" spans="1:12">
      <c r="A27" t="s">
        <v>1280</v>
      </c>
      <c r="B27" t="s">
        <v>1273</v>
      </c>
      <c r="C27" t="s">
        <v>1284</v>
      </c>
      <c r="D27">
        <v>19</v>
      </c>
      <c r="E27" t="s">
        <v>714</v>
      </c>
      <c r="F27" t="s">
        <v>714</v>
      </c>
      <c r="G27" t="s">
        <v>714</v>
      </c>
      <c r="H27" t="s">
        <v>714</v>
      </c>
      <c r="I27" t="s">
        <v>714</v>
      </c>
      <c r="J27" t="s">
        <v>714</v>
      </c>
      <c r="K27">
        <v>24.8</v>
      </c>
      <c r="L27">
        <v>3.66</v>
      </c>
    </row>
    <row r="28" spans="1:12">
      <c r="A28" t="s">
        <v>1280</v>
      </c>
      <c r="B28" t="s">
        <v>1273</v>
      </c>
      <c r="C28" t="s">
        <v>1284</v>
      </c>
      <c r="D28">
        <v>20</v>
      </c>
      <c r="E28" t="s">
        <v>714</v>
      </c>
      <c r="F28" t="s">
        <v>714</v>
      </c>
      <c r="G28" t="s">
        <v>714</v>
      </c>
      <c r="H28" t="s">
        <v>714</v>
      </c>
      <c r="I28" t="s">
        <v>714</v>
      </c>
      <c r="J28" t="s">
        <v>714</v>
      </c>
      <c r="K28">
        <v>24.8</v>
      </c>
      <c r="L28">
        <v>3.66</v>
      </c>
    </row>
    <row r="29" spans="1:12">
      <c r="A29" t="s">
        <v>1280</v>
      </c>
      <c r="B29" t="s">
        <v>1273</v>
      </c>
      <c r="C29" t="s">
        <v>1284</v>
      </c>
      <c r="D29">
        <v>21</v>
      </c>
      <c r="E29" t="s">
        <v>714</v>
      </c>
      <c r="F29" t="s">
        <v>714</v>
      </c>
      <c r="G29" t="s">
        <v>714</v>
      </c>
      <c r="H29" t="s">
        <v>714</v>
      </c>
      <c r="I29" t="s">
        <v>714</v>
      </c>
      <c r="J29" t="s">
        <v>714</v>
      </c>
      <c r="K29">
        <v>24.8</v>
      </c>
      <c r="L29">
        <v>3.66</v>
      </c>
    </row>
    <row r="30" spans="1:12">
      <c r="A30" t="s">
        <v>1280</v>
      </c>
      <c r="B30" t="s">
        <v>1273</v>
      </c>
      <c r="C30" t="s">
        <v>1284</v>
      </c>
      <c r="D30">
        <v>22</v>
      </c>
      <c r="E30" t="s">
        <v>714</v>
      </c>
      <c r="F30" t="s">
        <v>714</v>
      </c>
      <c r="G30" t="s">
        <v>714</v>
      </c>
      <c r="H30" t="s">
        <v>714</v>
      </c>
      <c r="I30" t="s">
        <v>714</v>
      </c>
      <c r="J30" t="s">
        <v>714</v>
      </c>
      <c r="K30">
        <v>24.8</v>
      </c>
      <c r="L30">
        <v>3.66</v>
      </c>
    </row>
    <row r="31" spans="1:12">
      <c r="A31" t="s">
        <v>1280</v>
      </c>
      <c r="B31" t="s">
        <v>1273</v>
      </c>
      <c r="C31" t="s">
        <v>1284</v>
      </c>
      <c r="D31">
        <v>23</v>
      </c>
      <c r="E31" t="s">
        <v>714</v>
      </c>
      <c r="F31" t="s">
        <v>714</v>
      </c>
      <c r="G31" t="s">
        <v>714</v>
      </c>
      <c r="H31" t="s">
        <v>714</v>
      </c>
      <c r="I31" t="s">
        <v>714</v>
      </c>
      <c r="J31" t="s">
        <v>714</v>
      </c>
      <c r="K31">
        <v>24.8</v>
      </c>
      <c r="L31">
        <v>3.66</v>
      </c>
    </row>
    <row r="32" spans="1:12">
      <c r="A32" t="s">
        <v>1280</v>
      </c>
      <c r="B32" t="s">
        <v>1273</v>
      </c>
      <c r="C32" t="s">
        <v>1284</v>
      </c>
      <c r="D32">
        <v>23.8</v>
      </c>
      <c r="E32" s="55">
        <v>45091</v>
      </c>
      <c r="F32" t="s">
        <v>1285</v>
      </c>
      <c r="G32">
        <v>0.99</v>
      </c>
      <c r="H32">
        <v>0.41199999999999998</v>
      </c>
      <c r="J32" s="992">
        <v>0.43958333333333338</v>
      </c>
      <c r="K32">
        <v>24.8</v>
      </c>
      <c r="L32">
        <v>3.66</v>
      </c>
    </row>
    <row r="33" spans="1:12">
      <c r="A33" t="s">
        <v>1280</v>
      </c>
      <c r="B33" t="s">
        <v>1273</v>
      </c>
      <c r="C33" t="s">
        <v>1284</v>
      </c>
      <c r="D33">
        <v>24</v>
      </c>
      <c r="E33" t="s">
        <v>714</v>
      </c>
      <c r="F33" t="s">
        <v>714</v>
      </c>
      <c r="G33" t="s">
        <v>714</v>
      </c>
      <c r="H33" t="s">
        <v>714</v>
      </c>
      <c r="I33" t="s">
        <v>714</v>
      </c>
      <c r="J33" t="s">
        <v>714</v>
      </c>
      <c r="K33">
        <v>24.8</v>
      </c>
      <c r="L33">
        <v>3.66</v>
      </c>
    </row>
    <row r="34" spans="1:12">
      <c r="A34" t="s">
        <v>1280</v>
      </c>
      <c r="B34" t="s">
        <v>1273</v>
      </c>
      <c r="C34" t="s">
        <v>1284</v>
      </c>
      <c r="D34">
        <v>24.3</v>
      </c>
      <c r="E34" t="s">
        <v>714</v>
      </c>
      <c r="F34" t="s">
        <v>714</v>
      </c>
      <c r="G34" t="s">
        <v>714</v>
      </c>
      <c r="H34" t="s">
        <v>714</v>
      </c>
      <c r="I34" t="s">
        <v>714</v>
      </c>
      <c r="J34" t="s">
        <v>714</v>
      </c>
      <c r="K34">
        <v>24.8</v>
      </c>
      <c r="L34">
        <v>3.66</v>
      </c>
    </row>
    <row r="35" spans="1:12">
      <c r="A35" t="s">
        <v>1280</v>
      </c>
      <c r="B35" t="s">
        <v>1273</v>
      </c>
      <c r="C35" t="s">
        <v>1286</v>
      </c>
      <c r="D35">
        <v>0.5</v>
      </c>
      <c r="E35" s="55">
        <v>45124</v>
      </c>
      <c r="F35" t="s">
        <v>1285</v>
      </c>
      <c r="G35">
        <v>7.31</v>
      </c>
      <c r="H35">
        <v>0.317</v>
      </c>
      <c r="J35" s="992">
        <v>0.53125</v>
      </c>
      <c r="K35">
        <v>26.2</v>
      </c>
      <c r="L35">
        <v>2.73</v>
      </c>
    </row>
    <row r="36" spans="1:12">
      <c r="A36" t="s">
        <v>1280</v>
      </c>
      <c r="B36" t="s">
        <v>1273</v>
      </c>
      <c r="C36" t="s">
        <v>1286</v>
      </c>
      <c r="D36">
        <v>1</v>
      </c>
      <c r="E36" t="s">
        <v>714</v>
      </c>
      <c r="F36" t="s">
        <v>714</v>
      </c>
      <c r="G36" t="s">
        <v>714</v>
      </c>
      <c r="H36" t="s">
        <v>714</v>
      </c>
      <c r="I36" t="s">
        <v>714</v>
      </c>
      <c r="J36" t="s">
        <v>714</v>
      </c>
      <c r="K36">
        <v>26.2</v>
      </c>
      <c r="L36">
        <v>2.73</v>
      </c>
    </row>
    <row r="37" spans="1:12">
      <c r="A37" t="s">
        <v>1280</v>
      </c>
      <c r="B37" t="s">
        <v>1273</v>
      </c>
      <c r="C37" t="s">
        <v>1286</v>
      </c>
      <c r="D37">
        <v>2</v>
      </c>
      <c r="E37" t="s">
        <v>714</v>
      </c>
      <c r="F37" t="s">
        <v>714</v>
      </c>
      <c r="G37" t="s">
        <v>714</v>
      </c>
      <c r="H37" t="s">
        <v>714</v>
      </c>
      <c r="I37" t="s">
        <v>714</v>
      </c>
      <c r="J37" t="s">
        <v>714</v>
      </c>
      <c r="K37">
        <v>26.2</v>
      </c>
      <c r="L37">
        <v>2.73</v>
      </c>
    </row>
    <row r="38" spans="1:12">
      <c r="A38" t="s">
        <v>1280</v>
      </c>
      <c r="B38" t="s">
        <v>1273</v>
      </c>
      <c r="C38" t="s">
        <v>1286</v>
      </c>
      <c r="D38">
        <v>3</v>
      </c>
      <c r="E38" s="55">
        <v>45124</v>
      </c>
      <c r="F38" t="s">
        <v>1285</v>
      </c>
      <c r="G38">
        <v>7.99</v>
      </c>
      <c r="H38">
        <v>0.41399999999999998</v>
      </c>
      <c r="J38" s="992">
        <v>0.53472222222222221</v>
      </c>
      <c r="K38">
        <v>26.2</v>
      </c>
      <c r="L38">
        <v>2.73</v>
      </c>
    </row>
    <row r="39" spans="1:12">
      <c r="A39" t="s">
        <v>1280</v>
      </c>
      <c r="B39" t="s">
        <v>1273</v>
      </c>
      <c r="C39" t="s">
        <v>1286</v>
      </c>
      <c r="D39">
        <v>4</v>
      </c>
      <c r="E39" t="s">
        <v>714</v>
      </c>
      <c r="F39" t="s">
        <v>714</v>
      </c>
      <c r="G39" t="s">
        <v>714</v>
      </c>
      <c r="H39" t="s">
        <v>714</v>
      </c>
      <c r="I39" t="s">
        <v>714</v>
      </c>
      <c r="J39" t="s">
        <v>714</v>
      </c>
      <c r="K39">
        <v>26.2</v>
      </c>
      <c r="L39">
        <v>2.73</v>
      </c>
    </row>
    <row r="40" spans="1:12">
      <c r="A40" t="s">
        <v>1280</v>
      </c>
      <c r="B40" t="s">
        <v>1273</v>
      </c>
      <c r="C40" t="s">
        <v>1286</v>
      </c>
      <c r="D40">
        <v>5</v>
      </c>
      <c r="E40" t="s">
        <v>714</v>
      </c>
      <c r="F40" t="s">
        <v>714</v>
      </c>
      <c r="G40" t="s">
        <v>714</v>
      </c>
      <c r="H40" t="s">
        <v>714</v>
      </c>
      <c r="I40" t="s">
        <v>714</v>
      </c>
      <c r="J40" t="s">
        <v>714</v>
      </c>
      <c r="K40">
        <v>26.2</v>
      </c>
      <c r="L40">
        <v>2.73</v>
      </c>
    </row>
    <row r="41" spans="1:12">
      <c r="A41" t="s">
        <v>1280</v>
      </c>
      <c r="B41" t="s">
        <v>1273</v>
      </c>
      <c r="C41" t="s">
        <v>1286</v>
      </c>
      <c r="D41">
        <v>6</v>
      </c>
      <c r="E41" t="s">
        <v>714</v>
      </c>
      <c r="F41" t="s">
        <v>714</v>
      </c>
      <c r="G41" t="s">
        <v>714</v>
      </c>
      <c r="H41" t="s">
        <v>714</v>
      </c>
      <c r="I41" t="s">
        <v>714</v>
      </c>
      <c r="J41" t="s">
        <v>714</v>
      </c>
      <c r="K41">
        <v>26.2</v>
      </c>
      <c r="L41">
        <v>2.73</v>
      </c>
    </row>
    <row r="42" spans="1:12">
      <c r="A42" t="s">
        <v>1280</v>
      </c>
      <c r="B42" t="s">
        <v>1273</v>
      </c>
      <c r="C42" t="s">
        <v>1286</v>
      </c>
      <c r="D42">
        <v>7</v>
      </c>
      <c r="E42" t="s">
        <v>714</v>
      </c>
      <c r="F42" t="s">
        <v>714</v>
      </c>
      <c r="G42" t="s">
        <v>714</v>
      </c>
      <c r="H42" t="s">
        <v>714</v>
      </c>
      <c r="I42" t="s">
        <v>714</v>
      </c>
      <c r="J42" t="s">
        <v>714</v>
      </c>
      <c r="K42">
        <v>26.2</v>
      </c>
      <c r="L42">
        <v>2.73</v>
      </c>
    </row>
    <row r="43" spans="1:12">
      <c r="A43" t="s">
        <v>1280</v>
      </c>
      <c r="B43" t="s">
        <v>1273</v>
      </c>
      <c r="C43" t="s">
        <v>1286</v>
      </c>
      <c r="D43">
        <v>8</v>
      </c>
      <c r="E43" t="s">
        <v>714</v>
      </c>
      <c r="F43" t="s">
        <v>714</v>
      </c>
      <c r="G43" t="s">
        <v>714</v>
      </c>
      <c r="H43" t="s">
        <v>714</v>
      </c>
      <c r="I43" t="s">
        <v>714</v>
      </c>
      <c r="J43" t="s">
        <v>714</v>
      </c>
      <c r="K43">
        <v>26.2</v>
      </c>
      <c r="L43">
        <v>2.73</v>
      </c>
    </row>
    <row r="44" spans="1:12">
      <c r="A44" t="s">
        <v>1280</v>
      </c>
      <c r="B44" t="s">
        <v>1273</v>
      </c>
      <c r="C44" t="s">
        <v>1286</v>
      </c>
      <c r="D44">
        <v>9</v>
      </c>
      <c r="E44" s="55">
        <v>45124</v>
      </c>
      <c r="F44" t="s">
        <v>1285</v>
      </c>
      <c r="G44">
        <v>7.87</v>
      </c>
      <c r="H44">
        <v>0.57599999999999996</v>
      </c>
      <c r="I44" t="s">
        <v>724</v>
      </c>
      <c r="J44" s="992">
        <v>0.54166666666666663</v>
      </c>
      <c r="K44">
        <v>26.2</v>
      </c>
      <c r="L44">
        <v>2.73</v>
      </c>
    </row>
    <row r="45" spans="1:12">
      <c r="A45" t="s">
        <v>1280</v>
      </c>
      <c r="B45" t="s">
        <v>1273</v>
      </c>
      <c r="C45" t="s">
        <v>1286</v>
      </c>
      <c r="D45">
        <v>9</v>
      </c>
      <c r="E45" s="55">
        <v>45124</v>
      </c>
      <c r="F45" t="s">
        <v>1285</v>
      </c>
      <c r="G45">
        <v>7.71</v>
      </c>
      <c r="H45">
        <v>0.61799999999999999</v>
      </c>
      <c r="J45" s="992">
        <v>0.53819444444444442</v>
      </c>
      <c r="K45">
        <v>26.2</v>
      </c>
      <c r="L45">
        <v>2.73</v>
      </c>
    </row>
    <row r="46" spans="1:12">
      <c r="A46" t="s">
        <v>1280</v>
      </c>
      <c r="B46" t="s">
        <v>1273</v>
      </c>
      <c r="C46" t="s">
        <v>1286</v>
      </c>
      <c r="D46">
        <v>10</v>
      </c>
      <c r="E46" t="s">
        <v>714</v>
      </c>
      <c r="F46" t="s">
        <v>714</v>
      </c>
      <c r="G46" t="s">
        <v>714</v>
      </c>
      <c r="H46" t="s">
        <v>714</v>
      </c>
      <c r="I46" t="s">
        <v>714</v>
      </c>
      <c r="J46" t="s">
        <v>714</v>
      </c>
      <c r="K46">
        <v>26.2</v>
      </c>
      <c r="L46">
        <v>2.73</v>
      </c>
    </row>
    <row r="47" spans="1:12">
      <c r="A47" t="s">
        <v>1280</v>
      </c>
      <c r="B47" t="s">
        <v>1273</v>
      </c>
      <c r="C47" t="s">
        <v>1286</v>
      </c>
      <c r="D47">
        <v>11</v>
      </c>
      <c r="E47" t="s">
        <v>714</v>
      </c>
      <c r="F47" t="s">
        <v>714</v>
      </c>
      <c r="G47" t="s">
        <v>714</v>
      </c>
      <c r="H47" t="s">
        <v>714</v>
      </c>
      <c r="I47" t="s">
        <v>714</v>
      </c>
      <c r="J47" t="s">
        <v>714</v>
      </c>
      <c r="K47">
        <v>26.2</v>
      </c>
      <c r="L47">
        <v>2.73</v>
      </c>
    </row>
    <row r="48" spans="1:12">
      <c r="A48" t="s">
        <v>1280</v>
      </c>
      <c r="B48" t="s">
        <v>1273</v>
      </c>
      <c r="C48" t="s">
        <v>1286</v>
      </c>
      <c r="D48">
        <v>12</v>
      </c>
      <c r="E48" t="s">
        <v>714</v>
      </c>
      <c r="F48" t="s">
        <v>714</v>
      </c>
      <c r="G48" t="s">
        <v>714</v>
      </c>
      <c r="H48" t="s">
        <v>714</v>
      </c>
      <c r="I48" t="s">
        <v>714</v>
      </c>
      <c r="J48" t="s">
        <v>714</v>
      </c>
      <c r="K48">
        <v>26.2</v>
      </c>
      <c r="L48">
        <v>2.73</v>
      </c>
    </row>
    <row r="49" spans="1:12">
      <c r="A49" t="s">
        <v>1280</v>
      </c>
      <c r="B49" t="s">
        <v>1273</v>
      </c>
      <c r="C49" t="s">
        <v>1286</v>
      </c>
      <c r="D49">
        <v>13</v>
      </c>
      <c r="E49" t="s">
        <v>714</v>
      </c>
      <c r="F49" t="s">
        <v>714</v>
      </c>
      <c r="G49" t="s">
        <v>714</v>
      </c>
      <c r="H49" t="s">
        <v>714</v>
      </c>
      <c r="I49" t="s">
        <v>714</v>
      </c>
      <c r="J49" t="s">
        <v>714</v>
      </c>
      <c r="K49">
        <v>26.2</v>
      </c>
      <c r="L49">
        <v>2.73</v>
      </c>
    </row>
    <row r="50" spans="1:12">
      <c r="A50" t="s">
        <v>1280</v>
      </c>
      <c r="B50" t="s">
        <v>1273</v>
      </c>
      <c r="C50" t="s">
        <v>1286</v>
      </c>
      <c r="D50">
        <v>14</v>
      </c>
      <c r="E50" t="s">
        <v>714</v>
      </c>
      <c r="F50" t="s">
        <v>714</v>
      </c>
      <c r="G50" t="s">
        <v>714</v>
      </c>
      <c r="H50" t="s">
        <v>714</v>
      </c>
      <c r="I50" t="s">
        <v>714</v>
      </c>
      <c r="J50" t="s">
        <v>714</v>
      </c>
      <c r="K50">
        <v>26.2</v>
      </c>
      <c r="L50">
        <v>2.73</v>
      </c>
    </row>
    <row r="51" spans="1:12">
      <c r="A51" t="s">
        <v>1280</v>
      </c>
      <c r="B51" t="s">
        <v>1273</v>
      </c>
      <c r="C51" t="s">
        <v>1286</v>
      </c>
      <c r="D51">
        <v>15</v>
      </c>
      <c r="E51" t="s">
        <v>714</v>
      </c>
      <c r="F51" t="s">
        <v>714</v>
      </c>
      <c r="G51" t="s">
        <v>714</v>
      </c>
      <c r="H51" t="s">
        <v>714</v>
      </c>
      <c r="I51" t="s">
        <v>714</v>
      </c>
      <c r="J51" t="s">
        <v>714</v>
      </c>
      <c r="K51">
        <v>26.2</v>
      </c>
      <c r="L51">
        <v>2.73</v>
      </c>
    </row>
    <row r="52" spans="1:12">
      <c r="A52" t="s">
        <v>1280</v>
      </c>
      <c r="B52" t="s">
        <v>1273</v>
      </c>
      <c r="C52" t="s">
        <v>1286</v>
      </c>
      <c r="D52">
        <v>16</v>
      </c>
      <c r="E52" t="s">
        <v>714</v>
      </c>
      <c r="F52" t="s">
        <v>714</v>
      </c>
      <c r="G52" t="s">
        <v>714</v>
      </c>
      <c r="H52" t="s">
        <v>714</v>
      </c>
      <c r="I52" t="s">
        <v>714</v>
      </c>
      <c r="J52" t="s">
        <v>714</v>
      </c>
      <c r="K52">
        <v>26.2</v>
      </c>
      <c r="L52">
        <v>2.73</v>
      </c>
    </row>
    <row r="53" spans="1:12">
      <c r="A53" t="s">
        <v>1280</v>
      </c>
      <c r="B53" t="s">
        <v>1273</v>
      </c>
      <c r="C53" t="s">
        <v>1286</v>
      </c>
      <c r="D53">
        <v>17</v>
      </c>
      <c r="E53" t="s">
        <v>714</v>
      </c>
      <c r="F53" t="s">
        <v>714</v>
      </c>
      <c r="G53" t="s">
        <v>714</v>
      </c>
      <c r="H53" t="s">
        <v>714</v>
      </c>
      <c r="I53" t="s">
        <v>714</v>
      </c>
      <c r="J53" t="s">
        <v>714</v>
      </c>
      <c r="K53">
        <v>26.2</v>
      </c>
      <c r="L53">
        <v>2.73</v>
      </c>
    </row>
    <row r="54" spans="1:12">
      <c r="A54" t="s">
        <v>1280</v>
      </c>
      <c r="B54" t="s">
        <v>1273</v>
      </c>
      <c r="C54" t="s">
        <v>1286</v>
      </c>
      <c r="D54">
        <v>18</v>
      </c>
      <c r="E54" t="s">
        <v>714</v>
      </c>
      <c r="F54" t="s">
        <v>714</v>
      </c>
      <c r="G54" t="s">
        <v>714</v>
      </c>
      <c r="H54" t="s">
        <v>714</v>
      </c>
      <c r="I54" t="s">
        <v>714</v>
      </c>
      <c r="J54" t="s">
        <v>714</v>
      </c>
      <c r="K54">
        <v>26.2</v>
      </c>
      <c r="L54">
        <v>2.73</v>
      </c>
    </row>
    <row r="55" spans="1:12">
      <c r="A55" t="s">
        <v>1280</v>
      </c>
      <c r="B55" t="s">
        <v>1273</v>
      </c>
      <c r="C55" t="s">
        <v>1286</v>
      </c>
      <c r="D55">
        <v>19</v>
      </c>
      <c r="E55" t="s">
        <v>714</v>
      </c>
      <c r="F55" t="s">
        <v>714</v>
      </c>
      <c r="G55" t="s">
        <v>714</v>
      </c>
      <c r="H55" t="s">
        <v>714</v>
      </c>
      <c r="I55" t="s">
        <v>714</v>
      </c>
      <c r="J55" t="s">
        <v>714</v>
      </c>
      <c r="K55">
        <v>26.2</v>
      </c>
      <c r="L55">
        <v>2.73</v>
      </c>
    </row>
    <row r="56" spans="1:12">
      <c r="A56" t="s">
        <v>1280</v>
      </c>
      <c r="B56" t="s">
        <v>1273</v>
      </c>
      <c r="C56" t="s">
        <v>1286</v>
      </c>
      <c r="D56">
        <v>20</v>
      </c>
      <c r="E56" t="s">
        <v>714</v>
      </c>
      <c r="F56" t="s">
        <v>714</v>
      </c>
      <c r="G56" t="s">
        <v>714</v>
      </c>
      <c r="H56" t="s">
        <v>714</v>
      </c>
      <c r="I56" t="s">
        <v>714</v>
      </c>
      <c r="J56" t="s">
        <v>714</v>
      </c>
      <c r="K56">
        <v>26.2</v>
      </c>
      <c r="L56">
        <v>2.73</v>
      </c>
    </row>
    <row r="57" spans="1:12">
      <c r="A57" t="s">
        <v>1280</v>
      </c>
      <c r="B57" t="s">
        <v>1273</v>
      </c>
      <c r="C57" t="s">
        <v>1286</v>
      </c>
      <c r="D57">
        <v>21</v>
      </c>
      <c r="E57" t="s">
        <v>714</v>
      </c>
      <c r="F57" t="s">
        <v>714</v>
      </c>
      <c r="G57" t="s">
        <v>714</v>
      </c>
      <c r="H57" t="s">
        <v>714</v>
      </c>
      <c r="I57" t="s">
        <v>714</v>
      </c>
      <c r="J57" t="s">
        <v>714</v>
      </c>
      <c r="K57">
        <v>26.2</v>
      </c>
      <c r="L57">
        <v>2.73</v>
      </c>
    </row>
    <row r="58" spans="1:12">
      <c r="A58" t="s">
        <v>1280</v>
      </c>
      <c r="B58" t="s">
        <v>1273</v>
      </c>
      <c r="C58" t="s">
        <v>1286</v>
      </c>
      <c r="D58">
        <v>22</v>
      </c>
      <c r="E58" t="s">
        <v>714</v>
      </c>
      <c r="F58" t="s">
        <v>714</v>
      </c>
      <c r="G58" t="s">
        <v>714</v>
      </c>
      <c r="H58" t="s">
        <v>714</v>
      </c>
      <c r="I58" t="s">
        <v>714</v>
      </c>
      <c r="J58" t="s">
        <v>714</v>
      </c>
      <c r="K58">
        <v>26.2</v>
      </c>
      <c r="L58">
        <v>2.73</v>
      </c>
    </row>
    <row r="59" spans="1:12">
      <c r="A59" t="s">
        <v>1280</v>
      </c>
      <c r="B59" t="s">
        <v>1273</v>
      </c>
      <c r="C59" t="s">
        <v>1286</v>
      </c>
      <c r="D59">
        <v>23</v>
      </c>
      <c r="E59" t="s">
        <v>714</v>
      </c>
      <c r="F59" t="s">
        <v>714</v>
      </c>
      <c r="G59" t="s">
        <v>714</v>
      </c>
      <c r="H59" t="s">
        <v>714</v>
      </c>
      <c r="I59" t="s">
        <v>714</v>
      </c>
      <c r="J59" t="s">
        <v>714</v>
      </c>
      <c r="K59">
        <v>26.2</v>
      </c>
      <c r="L59">
        <v>2.73</v>
      </c>
    </row>
    <row r="60" spans="1:12">
      <c r="A60" t="s">
        <v>1280</v>
      </c>
      <c r="B60" t="s">
        <v>1273</v>
      </c>
      <c r="C60" t="s">
        <v>1286</v>
      </c>
      <c r="D60">
        <v>24</v>
      </c>
      <c r="E60" t="s">
        <v>714</v>
      </c>
      <c r="F60" t="s">
        <v>714</v>
      </c>
      <c r="G60" t="s">
        <v>714</v>
      </c>
      <c r="H60" t="s">
        <v>714</v>
      </c>
      <c r="I60" t="s">
        <v>714</v>
      </c>
      <c r="J60" t="s">
        <v>714</v>
      </c>
      <c r="K60">
        <v>26.2</v>
      </c>
      <c r="L60">
        <v>2.73</v>
      </c>
    </row>
    <row r="61" spans="1:12">
      <c r="A61" t="s">
        <v>1280</v>
      </c>
      <c r="B61" t="s">
        <v>1273</v>
      </c>
      <c r="C61" t="s">
        <v>1286</v>
      </c>
      <c r="D61">
        <v>25</v>
      </c>
      <c r="E61" t="s">
        <v>714</v>
      </c>
      <c r="F61" t="s">
        <v>714</v>
      </c>
      <c r="G61" t="s">
        <v>714</v>
      </c>
      <c r="H61" t="s">
        <v>714</v>
      </c>
      <c r="I61" t="s">
        <v>714</v>
      </c>
      <c r="J61" t="s">
        <v>714</v>
      </c>
      <c r="K61">
        <v>26.2</v>
      </c>
      <c r="L61">
        <v>2.73</v>
      </c>
    </row>
    <row r="62" spans="1:12">
      <c r="A62" t="s">
        <v>1280</v>
      </c>
      <c r="B62" t="s">
        <v>1273</v>
      </c>
      <c r="C62" t="s">
        <v>1286</v>
      </c>
      <c r="D62">
        <v>25.2</v>
      </c>
      <c r="E62" s="55">
        <v>45124</v>
      </c>
      <c r="F62" t="s">
        <v>1285</v>
      </c>
      <c r="G62">
        <v>0.49</v>
      </c>
      <c r="H62">
        <v>0.76200000000000001</v>
      </c>
      <c r="J62" s="992">
        <v>0.54513888888888895</v>
      </c>
      <c r="K62">
        <v>26.2</v>
      </c>
      <c r="L62">
        <v>2.73</v>
      </c>
    </row>
    <row r="63" spans="1:12">
      <c r="A63" t="s">
        <v>1280</v>
      </c>
      <c r="B63" t="s">
        <v>1273</v>
      </c>
      <c r="C63" t="s">
        <v>1286</v>
      </c>
      <c r="D63">
        <v>25.7</v>
      </c>
      <c r="E63" t="s">
        <v>714</v>
      </c>
      <c r="F63" t="s">
        <v>714</v>
      </c>
      <c r="G63" t="s">
        <v>714</v>
      </c>
      <c r="H63" t="s">
        <v>714</v>
      </c>
      <c r="I63" t="s">
        <v>714</v>
      </c>
      <c r="J63" t="s">
        <v>714</v>
      </c>
      <c r="K63">
        <v>26.2</v>
      </c>
      <c r="L63">
        <v>2.73</v>
      </c>
    </row>
    <row r="64" spans="1:12">
      <c r="A64" t="s">
        <v>1280</v>
      </c>
      <c r="B64" t="s">
        <v>1273</v>
      </c>
      <c r="C64" t="s">
        <v>1287</v>
      </c>
      <c r="D64">
        <v>0.5</v>
      </c>
      <c r="E64" s="55">
        <v>45162</v>
      </c>
      <c r="F64" t="s">
        <v>1285</v>
      </c>
      <c r="G64">
        <v>54.56</v>
      </c>
      <c r="H64">
        <v>0.624</v>
      </c>
      <c r="J64" s="992">
        <v>0.40416666666666662</v>
      </c>
      <c r="K64">
        <v>26.1</v>
      </c>
      <c r="L64">
        <v>1.03</v>
      </c>
    </row>
    <row r="65" spans="1:12">
      <c r="A65" t="s">
        <v>1280</v>
      </c>
      <c r="B65" t="s">
        <v>1273</v>
      </c>
      <c r="C65" t="s">
        <v>1287</v>
      </c>
      <c r="D65">
        <v>1</v>
      </c>
      <c r="E65" t="s">
        <v>714</v>
      </c>
      <c r="F65" t="s">
        <v>714</v>
      </c>
      <c r="G65" t="s">
        <v>714</v>
      </c>
      <c r="H65" t="s">
        <v>714</v>
      </c>
      <c r="I65" t="s">
        <v>714</v>
      </c>
      <c r="J65" t="s">
        <v>714</v>
      </c>
      <c r="K65">
        <v>26.1</v>
      </c>
      <c r="L65">
        <v>1.03</v>
      </c>
    </row>
    <row r="66" spans="1:12">
      <c r="A66" t="s">
        <v>1280</v>
      </c>
      <c r="B66" t="s">
        <v>1273</v>
      </c>
      <c r="C66" t="s">
        <v>1287</v>
      </c>
      <c r="D66">
        <v>2</v>
      </c>
      <c r="E66" t="s">
        <v>714</v>
      </c>
      <c r="F66" t="s">
        <v>714</v>
      </c>
      <c r="G66" t="s">
        <v>714</v>
      </c>
      <c r="H66" t="s">
        <v>714</v>
      </c>
      <c r="I66" t="s">
        <v>714</v>
      </c>
      <c r="J66" t="s">
        <v>714</v>
      </c>
      <c r="K66">
        <v>26.1</v>
      </c>
      <c r="L66">
        <v>1.03</v>
      </c>
    </row>
    <row r="67" spans="1:12">
      <c r="A67" t="s">
        <v>1280</v>
      </c>
      <c r="B67" t="s">
        <v>1273</v>
      </c>
      <c r="C67" t="s">
        <v>1287</v>
      </c>
      <c r="D67">
        <v>3</v>
      </c>
      <c r="E67" s="55">
        <v>45162</v>
      </c>
      <c r="F67" t="s">
        <v>1285</v>
      </c>
      <c r="G67">
        <v>58.06</v>
      </c>
      <c r="H67">
        <v>0.58799999999999997</v>
      </c>
      <c r="J67" s="992">
        <v>0.41388888888888892</v>
      </c>
      <c r="K67">
        <v>26.1</v>
      </c>
      <c r="L67">
        <v>1.03</v>
      </c>
    </row>
    <row r="68" spans="1:12">
      <c r="A68" t="s">
        <v>1280</v>
      </c>
      <c r="B68" t="s">
        <v>1273</v>
      </c>
      <c r="C68" t="s">
        <v>1287</v>
      </c>
      <c r="D68">
        <v>4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>
        <v>26.1</v>
      </c>
      <c r="L68">
        <v>1.03</v>
      </c>
    </row>
    <row r="69" spans="1:12">
      <c r="A69" t="s">
        <v>1280</v>
      </c>
      <c r="B69" t="s">
        <v>1273</v>
      </c>
      <c r="C69" t="s">
        <v>1287</v>
      </c>
      <c r="D69">
        <v>5</v>
      </c>
      <c r="E69" t="s">
        <v>714</v>
      </c>
      <c r="F69" t="s">
        <v>714</v>
      </c>
      <c r="G69" t="s">
        <v>714</v>
      </c>
      <c r="H69" t="s">
        <v>714</v>
      </c>
      <c r="I69" t="s">
        <v>714</v>
      </c>
      <c r="J69" t="s">
        <v>714</v>
      </c>
      <c r="K69">
        <v>26.1</v>
      </c>
      <c r="L69">
        <v>1.03</v>
      </c>
    </row>
    <row r="70" spans="1:12">
      <c r="A70" t="s">
        <v>1280</v>
      </c>
      <c r="B70" t="s">
        <v>1273</v>
      </c>
      <c r="C70" t="s">
        <v>1287</v>
      </c>
      <c r="D70">
        <v>6</v>
      </c>
      <c r="E70" t="s">
        <v>714</v>
      </c>
      <c r="F70" t="s">
        <v>714</v>
      </c>
      <c r="G70" t="s">
        <v>714</v>
      </c>
      <c r="H70" t="s">
        <v>714</v>
      </c>
      <c r="I70" t="s">
        <v>714</v>
      </c>
      <c r="J70" t="s">
        <v>714</v>
      </c>
      <c r="K70">
        <v>26.1</v>
      </c>
      <c r="L70">
        <v>1.03</v>
      </c>
    </row>
    <row r="71" spans="1:12">
      <c r="A71" t="s">
        <v>1280</v>
      </c>
      <c r="B71" t="s">
        <v>1273</v>
      </c>
      <c r="C71" t="s">
        <v>1287</v>
      </c>
      <c r="D71">
        <v>7</v>
      </c>
      <c r="E71" t="s">
        <v>714</v>
      </c>
      <c r="F71" t="s">
        <v>714</v>
      </c>
      <c r="G71" t="s">
        <v>714</v>
      </c>
      <c r="H71" t="s">
        <v>714</v>
      </c>
      <c r="I71" t="s">
        <v>714</v>
      </c>
      <c r="J71" t="s">
        <v>714</v>
      </c>
      <c r="K71">
        <v>26.1</v>
      </c>
      <c r="L71">
        <v>1.03</v>
      </c>
    </row>
    <row r="72" spans="1:12">
      <c r="A72" t="s">
        <v>1280</v>
      </c>
      <c r="B72" t="s">
        <v>1273</v>
      </c>
      <c r="C72" t="s">
        <v>1287</v>
      </c>
      <c r="D72">
        <v>8</v>
      </c>
      <c r="E72" t="s">
        <v>714</v>
      </c>
      <c r="F72" t="s">
        <v>714</v>
      </c>
      <c r="G72" t="s">
        <v>714</v>
      </c>
      <c r="H72" t="s">
        <v>714</v>
      </c>
      <c r="I72" t="s">
        <v>714</v>
      </c>
      <c r="J72" t="s">
        <v>714</v>
      </c>
      <c r="K72">
        <v>26.1</v>
      </c>
      <c r="L72">
        <v>1.03</v>
      </c>
    </row>
    <row r="73" spans="1:12">
      <c r="A73" t="s">
        <v>1280</v>
      </c>
      <c r="B73" t="s">
        <v>1273</v>
      </c>
      <c r="C73" t="s">
        <v>1287</v>
      </c>
      <c r="D73">
        <v>9</v>
      </c>
      <c r="E73" s="55">
        <v>45162</v>
      </c>
      <c r="F73" t="s">
        <v>1285</v>
      </c>
      <c r="G73">
        <v>0.78</v>
      </c>
      <c r="H73">
        <v>0.27800000000000002</v>
      </c>
      <c r="J73" s="992">
        <v>0.41805555555555557</v>
      </c>
      <c r="K73">
        <v>26.1</v>
      </c>
      <c r="L73">
        <v>1.03</v>
      </c>
    </row>
    <row r="74" spans="1:12">
      <c r="A74" t="s">
        <v>1280</v>
      </c>
      <c r="B74" t="s">
        <v>1273</v>
      </c>
      <c r="C74" t="s">
        <v>1287</v>
      </c>
      <c r="D74">
        <v>10</v>
      </c>
      <c r="E74" t="s">
        <v>714</v>
      </c>
      <c r="F74" t="s">
        <v>714</v>
      </c>
      <c r="G74" t="s">
        <v>714</v>
      </c>
      <c r="H74" t="s">
        <v>714</v>
      </c>
      <c r="I74" t="s">
        <v>714</v>
      </c>
      <c r="J74" t="s">
        <v>714</v>
      </c>
      <c r="K74">
        <v>26.1</v>
      </c>
      <c r="L74">
        <v>1.03</v>
      </c>
    </row>
    <row r="75" spans="1:12">
      <c r="A75" t="s">
        <v>1280</v>
      </c>
      <c r="B75" t="s">
        <v>1273</v>
      </c>
      <c r="C75" t="s">
        <v>1287</v>
      </c>
      <c r="D75">
        <v>11</v>
      </c>
      <c r="E75" t="s">
        <v>714</v>
      </c>
      <c r="F75" t="s">
        <v>714</v>
      </c>
      <c r="G75" t="s">
        <v>714</v>
      </c>
      <c r="H75" t="s">
        <v>714</v>
      </c>
      <c r="I75" t="s">
        <v>714</v>
      </c>
      <c r="J75" t="s">
        <v>714</v>
      </c>
      <c r="K75">
        <v>26.1</v>
      </c>
      <c r="L75">
        <v>1.03</v>
      </c>
    </row>
    <row r="76" spans="1:12">
      <c r="A76" t="s">
        <v>1280</v>
      </c>
      <c r="B76" t="s">
        <v>1273</v>
      </c>
      <c r="C76" t="s">
        <v>1287</v>
      </c>
      <c r="D76">
        <v>12</v>
      </c>
      <c r="E76" t="s">
        <v>714</v>
      </c>
      <c r="F76" t="s">
        <v>714</v>
      </c>
      <c r="G76" t="s">
        <v>714</v>
      </c>
      <c r="H76" t="s">
        <v>714</v>
      </c>
      <c r="I76" t="s">
        <v>714</v>
      </c>
      <c r="J76" t="s">
        <v>714</v>
      </c>
      <c r="K76">
        <v>26.1</v>
      </c>
      <c r="L76">
        <v>1.03</v>
      </c>
    </row>
    <row r="77" spans="1:12">
      <c r="A77" t="s">
        <v>1280</v>
      </c>
      <c r="B77" t="s">
        <v>1273</v>
      </c>
      <c r="C77" t="s">
        <v>1287</v>
      </c>
      <c r="D77">
        <v>13</v>
      </c>
      <c r="E77" t="s">
        <v>714</v>
      </c>
      <c r="F77" t="s">
        <v>714</v>
      </c>
      <c r="G77" t="s">
        <v>714</v>
      </c>
      <c r="H77" t="s">
        <v>714</v>
      </c>
      <c r="I77" t="s">
        <v>714</v>
      </c>
      <c r="J77" t="s">
        <v>714</v>
      </c>
      <c r="K77">
        <v>26.1</v>
      </c>
      <c r="L77">
        <v>1.03</v>
      </c>
    </row>
    <row r="78" spans="1:12">
      <c r="A78" t="s">
        <v>1280</v>
      </c>
      <c r="B78" t="s">
        <v>1273</v>
      </c>
      <c r="C78" t="s">
        <v>1287</v>
      </c>
      <c r="D78">
        <v>14</v>
      </c>
      <c r="E78" t="s">
        <v>714</v>
      </c>
      <c r="F78" t="s">
        <v>714</v>
      </c>
      <c r="G78" t="s">
        <v>714</v>
      </c>
      <c r="H78" t="s">
        <v>714</v>
      </c>
      <c r="I78" t="s">
        <v>714</v>
      </c>
      <c r="J78" t="s">
        <v>714</v>
      </c>
      <c r="K78">
        <v>26.1</v>
      </c>
      <c r="L78">
        <v>1.03</v>
      </c>
    </row>
    <row r="79" spans="1:12">
      <c r="A79" t="s">
        <v>1280</v>
      </c>
      <c r="B79" t="s">
        <v>1273</v>
      </c>
      <c r="C79" t="s">
        <v>1287</v>
      </c>
      <c r="D79">
        <v>15</v>
      </c>
      <c r="E79" t="s">
        <v>714</v>
      </c>
      <c r="F79" t="s">
        <v>714</v>
      </c>
      <c r="G79" t="s">
        <v>714</v>
      </c>
      <c r="H79" t="s">
        <v>714</v>
      </c>
      <c r="I79" t="s">
        <v>714</v>
      </c>
      <c r="J79" t="s">
        <v>714</v>
      </c>
      <c r="K79">
        <v>26.1</v>
      </c>
      <c r="L79">
        <v>1.03</v>
      </c>
    </row>
    <row r="80" spans="1:12">
      <c r="A80" t="s">
        <v>1280</v>
      </c>
      <c r="B80" t="s">
        <v>1273</v>
      </c>
      <c r="C80" t="s">
        <v>1287</v>
      </c>
      <c r="D80">
        <v>16</v>
      </c>
      <c r="E80" t="s">
        <v>714</v>
      </c>
      <c r="F80" t="s">
        <v>714</v>
      </c>
      <c r="G80" t="s">
        <v>714</v>
      </c>
      <c r="H80" t="s">
        <v>714</v>
      </c>
      <c r="I80" t="s">
        <v>714</v>
      </c>
      <c r="J80" t="s">
        <v>714</v>
      </c>
      <c r="K80">
        <v>26.1</v>
      </c>
      <c r="L80">
        <v>1.03</v>
      </c>
    </row>
    <row r="81" spans="1:12">
      <c r="A81" t="s">
        <v>1280</v>
      </c>
      <c r="B81" t="s">
        <v>1273</v>
      </c>
      <c r="C81" t="s">
        <v>1287</v>
      </c>
      <c r="D81">
        <v>17</v>
      </c>
      <c r="E81" t="s">
        <v>714</v>
      </c>
      <c r="F81" t="s">
        <v>714</v>
      </c>
      <c r="G81" t="s">
        <v>714</v>
      </c>
      <c r="H81" t="s">
        <v>714</v>
      </c>
      <c r="I81" t="s">
        <v>714</v>
      </c>
      <c r="J81" t="s">
        <v>714</v>
      </c>
      <c r="K81">
        <v>26.1</v>
      </c>
      <c r="L81">
        <v>1.03</v>
      </c>
    </row>
    <row r="82" spans="1:12">
      <c r="A82" t="s">
        <v>1280</v>
      </c>
      <c r="B82" t="s">
        <v>1273</v>
      </c>
      <c r="C82" t="s">
        <v>1287</v>
      </c>
      <c r="D82">
        <v>18</v>
      </c>
      <c r="E82" t="s">
        <v>714</v>
      </c>
      <c r="F82" t="s">
        <v>714</v>
      </c>
      <c r="G82" t="s">
        <v>714</v>
      </c>
      <c r="H82" t="s">
        <v>714</v>
      </c>
      <c r="I82" t="s">
        <v>714</v>
      </c>
      <c r="J82" t="s">
        <v>714</v>
      </c>
      <c r="K82">
        <v>26.1</v>
      </c>
      <c r="L82">
        <v>1.03</v>
      </c>
    </row>
    <row r="83" spans="1:12">
      <c r="A83" t="s">
        <v>1280</v>
      </c>
      <c r="B83" t="s">
        <v>1273</v>
      </c>
      <c r="C83" t="s">
        <v>1287</v>
      </c>
      <c r="D83">
        <v>19</v>
      </c>
      <c r="E83" t="s">
        <v>714</v>
      </c>
      <c r="F83" t="s">
        <v>714</v>
      </c>
      <c r="G83" t="s">
        <v>714</v>
      </c>
      <c r="H83" t="s">
        <v>714</v>
      </c>
      <c r="I83" t="s">
        <v>714</v>
      </c>
      <c r="J83" t="s">
        <v>714</v>
      </c>
      <c r="K83">
        <v>26.1</v>
      </c>
      <c r="L83">
        <v>1.03</v>
      </c>
    </row>
    <row r="84" spans="1:12">
      <c r="A84" t="s">
        <v>1280</v>
      </c>
      <c r="B84" t="s">
        <v>1273</v>
      </c>
      <c r="C84" t="s">
        <v>1287</v>
      </c>
      <c r="D84">
        <v>20</v>
      </c>
      <c r="E84" t="s">
        <v>714</v>
      </c>
      <c r="F84" t="s">
        <v>714</v>
      </c>
      <c r="G84" t="s">
        <v>714</v>
      </c>
      <c r="H84" t="s">
        <v>714</v>
      </c>
      <c r="I84" t="s">
        <v>714</v>
      </c>
      <c r="J84" t="s">
        <v>714</v>
      </c>
      <c r="K84">
        <v>26.1</v>
      </c>
      <c r="L84">
        <v>1.03</v>
      </c>
    </row>
    <row r="85" spans="1:12">
      <c r="A85" t="s">
        <v>1280</v>
      </c>
      <c r="B85" t="s">
        <v>1273</v>
      </c>
      <c r="C85" t="s">
        <v>1287</v>
      </c>
      <c r="D85">
        <v>21</v>
      </c>
      <c r="E85" t="s">
        <v>714</v>
      </c>
      <c r="F85" t="s">
        <v>714</v>
      </c>
      <c r="G85" t="s">
        <v>714</v>
      </c>
      <c r="H85" t="s">
        <v>714</v>
      </c>
      <c r="I85" t="s">
        <v>714</v>
      </c>
      <c r="J85" t="s">
        <v>714</v>
      </c>
      <c r="K85">
        <v>26.1</v>
      </c>
      <c r="L85">
        <v>1.03</v>
      </c>
    </row>
    <row r="86" spans="1:12">
      <c r="A86" t="s">
        <v>1280</v>
      </c>
      <c r="B86" t="s">
        <v>1273</v>
      </c>
      <c r="C86" t="s">
        <v>1287</v>
      </c>
      <c r="D86">
        <v>22</v>
      </c>
      <c r="E86" t="s">
        <v>714</v>
      </c>
      <c r="F86" t="s">
        <v>714</v>
      </c>
      <c r="G86" t="s">
        <v>714</v>
      </c>
      <c r="H86" t="s">
        <v>714</v>
      </c>
      <c r="I86" t="s">
        <v>714</v>
      </c>
      <c r="J86" t="s">
        <v>714</v>
      </c>
      <c r="K86">
        <v>26.1</v>
      </c>
      <c r="L86">
        <v>1.03</v>
      </c>
    </row>
    <row r="87" spans="1:12">
      <c r="A87" t="s">
        <v>1280</v>
      </c>
      <c r="B87" t="s">
        <v>1273</v>
      </c>
      <c r="C87" t="s">
        <v>1287</v>
      </c>
      <c r="D87">
        <v>23</v>
      </c>
      <c r="E87" t="s">
        <v>714</v>
      </c>
      <c r="F87" t="s">
        <v>714</v>
      </c>
      <c r="G87" t="s">
        <v>714</v>
      </c>
      <c r="H87" t="s">
        <v>714</v>
      </c>
      <c r="I87" t="s">
        <v>714</v>
      </c>
      <c r="J87" t="s">
        <v>714</v>
      </c>
      <c r="K87">
        <v>26.1</v>
      </c>
      <c r="L87">
        <v>1.03</v>
      </c>
    </row>
    <row r="88" spans="1:12">
      <c r="A88" t="s">
        <v>1280</v>
      </c>
      <c r="B88" t="s">
        <v>1273</v>
      </c>
      <c r="C88" t="s">
        <v>1287</v>
      </c>
      <c r="D88">
        <v>24</v>
      </c>
      <c r="E88" t="s">
        <v>714</v>
      </c>
      <c r="F88" t="s">
        <v>714</v>
      </c>
      <c r="G88" t="s">
        <v>714</v>
      </c>
      <c r="H88" t="s">
        <v>714</v>
      </c>
      <c r="I88" t="s">
        <v>714</v>
      </c>
      <c r="J88" t="s">
        <v>714</v>
      </c>
      <c r="K88">
        <v>26.1</v>
      </c>
      <c r="L88">
        <v>1.03</v>
      </c>
    </row>
    <row r="89" spans="1:12">
      <c r="A89" t="s">
        <v>1280</v>
      </c>
      <c r="B89" t="s">
        <v>1273</v>
      </c>
      <c r="C89" t="s">
        <v>1287</v>
      </c>
      <c r="D89">
        <v>25</v>
      </c>
      <c r="E89" t="s">
        <v>714</v>
      </c>
      <c r="F89" t="s">
        <v>714</v>
      </c>
      <c r="G89" t="s">
        <v>714</v>
      </c>
      <c r="H89" t="s">
        <v>714</v>
      </c>
      <c r="I89" t="s">
        <v>714</v>
      </c>
      <c r="J89" t="s">
        <v>714</v>
      </c>
      <c r="K89">
        <v>26.1</v>
      </c>
      <c r="L89">
        <v>1.03</v>
      </c>
    </row>
    <row r="90" spans="1:12">
      <c r="A90" t="s">
        <v>1280</v>
      </c>
      <c r="B90" t="s">
        <v>1273</v>
      </c>
      <c r="C90" t="s">
        <v>1287</v>
      </c>
      <c r="D90">
        <v>25.1</v>
      </c>
      <c r="E90" s="55">
        <v>45162</v>
      </c>
      <c r="F90" t="s">
        <v>1285</v>
      </c>
      <c r="G90">
        <v>0.6</v>
      </c>
      <c r="H90">
        <v>1.25</v>
      </c>
      <c r="J90" s="992">
        <v>0.4236111111111111</v>
      </c>
      <c r="K90">
        <v>26.1</v>
      </c>
      <c r="L90">
        <v>1.03</v>
      </c>
    </row>
    <row r="91" spans="1:12">
      <c r="A91" t="s">
        <v>1280</v>
      </c>
      <c r="B91" t="s">
        <v>1273</v>
      </c>
      <c r="C91" t="s">
        <v>1287</v>
      </c>
      <c r="D91">
        <v>25.6</v>
      </c>
      <c r="E91" t="s">
        <v>714</v>
      </c>
      <c r="F91" t="s">
        <v>714</v>
      </c>
      <c r="G91" t="s">
        <v>714</v>
      </c>
      <c r="H91" t="s">
        <v>714</v>
      </c>
      <c r="I91" t="s">
        <v>714</v>
      </c>
      <c r="J91" t="s">
        <v>714</v>
      </c>
      <c r="K91">
        <v>26.1</v>
      </c>
      <c r="L91">
        <v>1.03</v>
      </c>
    </row>
    <row r="92" spans="1:12">
      <c r="A92" t="s">
        <v>1280</v>
      </c>
      <c r="B92" t="s">
        <v>1273</v>
      </c>
      <c r="C92" t="s">
        <v>1288</v>
      </c>
      <c r="D92">
        <v>0.5</v>
      </c>
      <c r="E92" s="55">
        <v>45196</v>
      </c>
      <c r="F92" t="s">
        <v>1285</v>
      </c>
      <c r="G92">
        <v>3.21</v>
      </c>
      <c r="H92">
        <v>0.432</v>
      </c>
      <c r="J92" s="992">
        <v>0.41736111111111113</v>
      </c>
      <c r="K92">
        <v>25.6</v>
      </c>
      <c r="L92">
        <v>5.05</v>
      </c>
    </row>
    <row r="93" spans="1:12">
      <c r="A93" t="s">
        <v>1280</v>
      </c>
      <c r="B93" t="s">
        <v>1273</v>
      </c>
      <c r="C93" t="s">
        <v>1288</v>
      </c>
      <c r="D93">
        <v>0.5</v>
      </c>
      <c r="E93" s="55">
        <v>45196</v>
      </c>
      <c r="F93" t="s">
        <v>1285</v>
      </c>
      <c r="G93">
        <v>3.72</v>
      </c>
      <c r="H93">
        <v>0.39600000000000002</v>
      </c>
      <c r="I93" t="s">
        <v>724</v>
      </c>
      <c r="J93" s="992">
        <v>0.42152777777777778</v>
      </c>
      <c r="K93">
        <v>25.6</v>
      </c>
      <c r="L93">
        <v>5.05</v>
      </c>
    </row>
    <row r="94" spans="1:12">
      <c r="A94" t="s">
        <v>1280</v>
      </c>
      <c r="B94" t="s">
        <v>1273</v>
      </c>
      <c r="C94" t="s">
        <v>1288</v>
      </c>
      <c r="D94">
        <v>1</v>
      </c>
      <c r="E94" t="s">
        <v>714</v>
      </c>
      <c r="F94" t="s">
        <v>714</v>
      </c>
      <c r="G94" t="s">
        <v>714</v>
      </c>
      <c r="H94" t="s">
        <v>714</v>
      </c>
      <c r="I94" t="s">
        <v>714</v>
      </c>
      <c r="J94" t="s">
        <v>714</v>
      </c>
      <c r="K94">
        <v>25.6</v>
      </c>
      <c r="L94">
        <v>5.05</v>
      </c>
    </row>
    <row r="95" spans="1:12">
      <c r="A95" t="s">
        <v>1280</v>
      </c>
      <c r="B95" t="s">
        <v>1273</v>
      </c>
      <c r="C95" t="s">
        <v>1288</v>
      </c>
      <c r="D95">
        <v>2</v>
      </c>
      <c r="E95" t="s">
        <v>714</v>
      </c>
      <c r="F95" t="s">
        <v>714</v>
      </c>
      <c r="G95" t="s">
        <v>714</v>
      </c>
      <c r="H95" t="s">
        <v>714</v>
      </c>
      <c r="I95" t="s">
        <v>714</v>
      </c>
      <c r="J95" t="s">
        <v>714</v>
      </c>
      <c r="K95">
        <v>25.6</v>
      </c>
      <c r="L95">
        <v>5.05</v>
      </c>
    </row>
    <row r="96" spans="1:12">
      <c r="A96" t="s">
        <v>1280</v>
      </c>
      <c r="B96" t="s">
        <v>1273</v>
      </c>
      <c r="C96" t="s">
        <v>1288</v>
      </c>
      <c r="D96">
        <v>3</v>
      </c>
      <c r="E96" s="55">
        <v>45196</v>
      </c>
      <c r="F96" t="s">
        <v>1285</v>
      </c>
      <c r="G96">
        <v>3.79</v>
      </c>
      <c r="H96">
        <v>0.434</v>
      </c>
      <c r="J96" s="992">
        <v>0.42499999999999999</v>
      </c>
      <c r="K96">
        <v>25.6</v>
      </c>
      <c r="L96">
        <v>5.05</v>
      </c>
    </row>
    <row r="97" spans="1:12">
      <c r="A97" t="s">
        <v>1280</v>
      </c>
      <c r="B97" t="s">
        <v>1273</v>
      </c>
      <c r="C97" t="s">
        <v>1288</v>
      </c>
      <c r="D97">
        <v>4</v>
      </c>
      <c r="E97" t="s">
        <v>714</v>
      </c>
      <c r="F97" t="s">
        <v>714</v>
      </c>
      <c r="G97" t="s">
        <v>714</v>
      </c>
      <c r="H97" t="s">
        <v>714</v>
      </c>
      <c r="I97" t="s">
        <v>714</v>
      </c>
      <c r="J97" t="s">
        <v>714</v>
      </c>
      <c r="K97">
        <v>25.6</v>
      </c>
      <c r="L97">
        <v>5.05</v>
      </c>
    </row>
    <row r="98" spans="1:12">
      <c r="A98" t="s">
        <v>1280</v>
      </c>
      <c r="B98" t="s">
        <v>1273</v>
      </c>
      <c r="C98" t="s">
        <v>1288</v>
      </c>
      <c r="D98">
        <v>5</v>
      </c>
      <c r="E98" t="s">
        <v>714</v>
      </c>
      <c r="F98" t="s">
        <v>714</v>
      </c>
      <c r="G98" t="s">
        <v>714</v>
      </c>
      <c r="H98" t="s">
        <v>714</v>
      </c>
      <c r="I98" t="s">
        <v>714</v>
      </c>
      <c r="J98" t="s">
        <v>714</v>
      </c>
      <c r="K98">
        <v>25.6</v>
      </c>
      <c r="L98">
        <v>5.05</v>
      </c>
    </row>
    <row r="99" spans="1:12">
      <c r="A99" t="s">
        <v>1280</v>
      </c>
      <c r="B99" t="s">
        <v>1273</v>
      </c>
      <c r="C99" t="s">
        <v>1288</v>
      </c>
      <c r="D99">
        <v>6</v>
      </c>
      <c r="E99" t="s">
        <v>714</v>
      </c>
      <c r="F99" t="s">
        <v>714</v>
      </c>
      <c r="G99" t="s">
        <v>714</v>
      </c>
      <c r="H99" t="s">
        <v>714</v>
      </c>
      <c r="I99" t="s">
        <v>714</v>
      </c>
      <c r="J99" t="s">
        <v>714</v>
      </c>
      <c r="K99">
        <v>25.6</v>
      </c>
      <c r="L99">
        <v>5.05</v>
      </c>
    </row>
    <row r="100" spans="1:12">
      <c r="A100" t="s">
        <v>1280</v>
      </c>
      <c r="B100" t="s">
        <v>1273</v>
      </c>
      <c r="C100" t="s">
        <v>1288</v>
      </c>
      <c r="D100">
        <v>7</v>
      </c>
      <c r="E100" t="s">
        <v>714</v>
      </c>
      <c r="F100" t="s">
        <v>714</v>
      </c>
      <c r="G100" t="s">
        <v>714</v>
      </c>
      <c r="H100" t="s">
        <v>714</v>
      </c>
      <c r="I100" t="s">
        <v>714</v>
      </c>
      <c r="J100" t="s">
        <v>714</v>
      </c>
      <c r="K100">
        <v>25.6</v>
      </c>
      <c r="L100">
        <v>5.05</v>
      </c>
    </row>
    <row r="101" spans="1:12">
      <c r="A101" t="s">
        <v>1280</v>
      </c>
      <c r="B101" t="s">
        <v>1273</v>
      </c>
      <c r="C101" t="s">
        <v>1288</v>
      </c>
      <c r="D101">
        <v>8</v>
      </c>
      <c r="E101" t="s">
        <v>714</v>
      </c>
      <c r="F101" t="s">
        <v>714</v>
      </c>
      <c r="G101" t="s">
        <v>714</v>
      </c>
      <c r="H101" t="s">
        <v>714</v>
      </c>
      <c r="I101" t="s">
        <v>714</v>
      </c>
      <c r="J101" t="s">
        <v>714</v>
      </c>
      <c r="K101">
        <v>25.6</v>
      </c>
      <c r="L101">
        <v>5.05</v>
      </c>
    </row>
    <row r="102" spans="1:12">
      <c r="A102" t="s">
        <v>1280</v>
      </c>
      <c r="B102" t="s">
        <v>1273</v>
      </c>
      <c r="C102" t="s">
        <v>1288</v>
      </c>
      <c r="D102">
        <v>9</v>
      </c>
      <c r="E102" s="55">
        <v>45196</v>
      </c>
      <c r="F102" t="s">
        <v>1285</v>
      </c>
      <c r="G102">
        <v>3.98</v>
      </c>
      <c r="H102">
        <v>0.34699999999999998</v>
      </c>
      <c r="J102" s="992">
        <v>0.4284722222222222</v>
      </c>
      <c r="K102">
        <v>25.6</v>
      </c>
      <c r="L102">
        <v>5.05</v>
      </c>
    </row>
    <row r="103" spans="1:12">
      <c r="A103" t="s">
        <v>1280</v>
      </c>
      <c r="B103" t="s">
        <v>1273</v>
      </c>
      <c r="C103" t="s">
        <v>1288</v>
      </c>
      <c r="D103">
        <v>10</v>
      </c>
      <c r="E103" t="s">
        <v>714</v>
      </c>
      <c r="F103" t="s">
        <v>714</v>
      </c>
      <c r="G103" t="s">
        <v>714</v>
      </c>
      <c r="H103" t="s">
        <v>714</v>
      </c>
      <c r="I103" t="s">
        <v>714</v>
      </c>
      <c r="J103" t="s">
        <v>714</v>
      </c>
      <c r="K103">
        <v>25.6</v>
      </c>
      <c r="L103">
        <v>5.05</v>
      </c>
    </row>
    <row r="104" spans="1:12">
      <c r="A104" t="s">
        <v>1280</v>
      </c>
      <c r="B104" t="s">
        <v>1273</v>
      </c>
      <c r="C104" t="s">
        <v>1288</v>
      </c>
      <c r="D104">
        <v>11</v>
      </c>
      <c r="E104" t="s">
        <v>714</v>
      </c>
      <c r="F104" t="s">
        <v>714</v>
      </c>
      <c r="G104" t="s">
        <v>714</v>
      </c>
      <c r="H104" t="s">
        <v>714</v>
      </c>
      <c r="I104" t="s">
        <v>714</v>
      </c>
      <c r="J104" t="s">
        <v>714</v>
      </c>
      <c r="K104">
        <v>25.6</v>
      </c>
      <c r="L104">
        <v>5.05</v>
      </c>
    </row>
    <row r="105" spans="1:12">
      <c r="A105" t="s">
        <v>1280</v>
      </c>
      <c r="B105" t="s">
        <v>1273</v>
      </c>
      <c r="C105" t="s">
        <v>1288</v>
      </c>
      <c r="D105">
        <v>12</v>
      </c>
      <c r="E105" t="s">
        <v>714</v>
      </c>
      <c r="F105" t="s">
        <v>714</v>
      </c>
      <c r="G105" t="s">
        <v>714</v>
      </c>
      <c r="H105" t="s">
        <v>714</v>
      </c>
      <c r="I105" t="s">
        <v>714</v>
      </c>
      <c r="J105" t="s">
        <v>714</v>
      </c>
      <c r="K105">
        <v>25.6</v>
      </c>
      <c r="L105">
        <v>5.05</v>
      </c>
    </row>
    <row r="106" spans="1:12">
      <c r="A106" t="s">
        <v>1280</v>
      </c>
      <c r="B106" t="s">
        <v>1273</v>
      </c>
      <c r="C106" t="s">
        <v>1288</v>
      </c>
      <c r="D106">
        <v>13</v>
      </c>
      <c r="E106" t="s">
        <v>714</v>
      </c>
      <c r="F106" t="s">
        <v>714</v>
      </c>
      <c r="G106" t="s">
        <v>714</v>
      </c>
      <c r="H106" t="s">
        <v>714</v>
      </c>
      <c r="I106" t="s">
        <v>714</v>
      </c>
      <c r="J106" t="s">
        <v>714</v>
      </c>
      <c r="K106">
        <v>25.6</v>
      </c>
      <c r="L106">
        <v>5.05</v>
      </c>
    </row>
    <row r="107" spans="1:12">
      <c r="A107" t="s">
        <v>1280</v>
      </c>
      <c r="B107" t="s">
        <v>1273</v>
      </c>
      <c r="C107" t="s">
        <v>1288</v>
      </c>
      <c r="D107">
        <v>14</v>
      </c>
      <c r="E107" t="s">
        <v>714</v>
      </c>
      <c r="F107" t="s">
        <v>714</v>
      </c>
      <c r="G107" t="s">
        <v>714</v>
      </c>
      <c r="H107" t="s">
        <v>714</v>
      </c>
      <c r="I107" t="s">
        <v>714</v>
      </c>
      <c r="J107" t="s">
        <v>714</v>
      </c>
      <c r="K107">
        <v>25.6</v>
      </c>
      <c r="L107">
        <v>5.05</v>
      </c>
    </row>
    <row r="108" spans="1:12">
      <c r="A108" t="s">
        <v>1280</v>
      </c>
      <c r="B108" t="s">
        <v>1273</v>
      </c>
      <c r="C108" t="s">
        <v>1288</v>
      </c>
      <c r="D108">
        <v>15</v>
      </c>
      <c r="E108" t="s">
        <v>714</v>
      </c>
      <c r="F108" t="s">
        <v>714</v>
      </c>
      <c r="G108" t="s">
        <v>714</v>
      </c>
      <c r="H108" t="s">
        <v>714</v>
      </c>
      <c r="I108" t="s">
        <v>714</v>
      </c>
      <c r="J108" t="s">
        <v>714</v>
      </c>
      <c r="K108">
        <v>25.6</v>
      </c>
      <c r="L108">
        <v>5.05</v>
      </c>
    </row>
    <row r="109" spans="1:12">
      <c r="A109" t="s">
        <v>1280</v>
      </c>
      <c r="B109" t="s">
        <v>1273</v>
      </c>
      <c r="C109" t="s">
        <v>1288</v>
      </c>
      <c r="D109">
        <v>16</v>
      </c>
      <c r="E109" t="s">
        <v>714</v>
      </c>
      <c r="F109" t="s">
        <v>714</v>
      </c>
      <c r="G109" t="s">
        <v>714</v>
      </c>
      <c r="H109" t="s">
        <v>714</v>
      </c>
      <c r="I109" t="s">
        <v>714</v>
      </c>
      <c r="J109" t="s">
        <v>714</v>
      </c>
      <c r="K109">
        <v>25.6</v>
      </c>
      <c r="L109">
        <v>5.05</v>
      </c>
    </row>
    <row r="110" spans="1:12">
      <c r="A110" t="s">
        <v>1280</v>
      </c>
      <c r="B110" t="s">
        <v>1273</v>
      </c>
      <c r="C110" t="s">
        <v>1288</v>
      </c>
      <c r="D110">
        <v>17</v>
      </c>
      <c r="E110" t="s">
        <v>714</v>
      </c>
      <c r="F110" t="s">
        <v>714</v>
      </c>
      <c r="G110" t="s">
        <v>714</v>
      </c>
      <c r="H110" t="s">
        <v>714</v>
      </c>
      <c r="I110" t="s">
        <v>714</v>
      </c>
      <c r="J110" t="s">
        <v>714</v>
      </c>
      <c r="K110">
        <v>25.6</v>
      </c>
      <c r="L110">
        <v>5.05</v>
      </c>
    </row>
    <row r="111" spans="1:12">
      <c r="A111" t="s">
        <v>1280</v>
      </c>
      <c r="B111" t="s">
        <v>1273</v>
      </c>
      <c r="C111" t="s">
        <v>1288</v>
      </c>
      <c r="D111">
        <v>18</v>
      </c>
      <c r="E111" t="s">
        <v>714</v>
      </c>
      <c r="F111" t="s">
        <v>714</v>
      </c>
      <c r="G111" t="s">
        <v>714</v>
      </c>
      <c r="H111" t="s">
        <v>714</v>
      </c>
      <c r="I111" t="s">
        <v>714</v>
      </c>
      <c r="J111" t="s">
        <v>714</v>
      </c>
      <c r="K111">
        <v>25.6</v>
      </c>
      <c r="L111">
        <v>5.05</v>
      </c>
    </row>
    <row r="112" spans="1:12">
      <c r="A112" t="s">
        <v>1280</v>
      </c>
      <c r="B112" t="s">
        <v>1273</v>
      </c>
      <c r="C112" t="s">
        <v>1288</v>
      </c>
      <c r="D112">
        <v>19</v>
      </c>
      <c r="E112" t="s">
        <v>714</v>
      </c>
      <c r="F112" t="s">
        <v>714</v>
      </c>
      <c r="G112" t="s">
        <v>714</v>
      </c>
      <c r="H112" t="s">
        <v>714</v>
      </c>
      <c r="I112" t="s">
        <v>714</v>
      </c>
      <c r="J112" t="s">
        <v>714</v>
      </c>
      <c r="K112">
        <v>25.6</v>
      </c>
      <c r="L112">
        <v>5.05</v>
      </c>
    </row>
    <row r="113" spans="1:12">
      <c r="A113" t="s">
        <v>1280</v>
      </c>
      <c r="B113" t="s">
        <v>1273</v>
      </c>
      <c r="C113" t="s">
        <v>1288</v>
      </c>
      <c r="D113">
        <v>20</v>
      </c>
      <c r="E113" t="s">
        <v>714</v>
      </c>
      <c r="F113" t="s">
        <v>714</v>
      </c>
      <c r="G113" t="s">
        <v>714</v>
      </c>
      <c r="H113" t="s">
        <v>714</v>
      </c>
      <c r="I113" t="s">
        <v>714</v>
      </c>
      <c r="J113" t="s">
        <v>714</v>
      </c>
      <c r="K113">
        <v>25.6</v>
      </c>
      <c r="L113">
        <v>5.05</v>
      </c>
    </row>
    <row r="114" spans="1:12">
      <c r="A114" t="s">
        <v>1280</v>
      </c>
      <c r="B114" t="s">
        <v>1273</v>
      </c>
      <c r="C114" t="s">
        <v>1288</v>
      </c>
      <c r="D114">
        <v>21</v>
      </c>
      <c r="E114" t="s">
        <v>714</v>
      </c>
      <c r="F114" t="s">
        <v>714</v>
      </c>
      <c r="G114" t="s">
        <v>714</v>
      </c>
      <c r="H114" t="s">
        <v>714</v>
      </c>
      <c r="I114" t="s">
        <v>714</v>
      </c>
      <c r="J114" t="s">
        <v>714</v>
      </c>
      <c r="K114">
        <v>25.6</v>
      </c>
      <c r="L114">
        <v>5.05</v>
      </c>
    </row>
    <row r="115" spans="1:12">
      <c r="A115" t="s">
        <v>1280</v>
      </c>
      <c r="B115" t="s">
        <v>1273</v>
      </c>
      <c r="C115" t="s">
        <v>1288</v>
      </c>
      <c r="D115">
        <v>22</v>
      </c>
      <c r="E115" t="s">
        <v>714</v>
      </c>
      <c r="F115" t="s">
        <v>714</v>
      </c>
      <c r="G115" t="s">
        <v>714</v>
      </c>
      <c r="H115" t="s">
        <v>714</v>
      </c>
      <c r="I115" t="s">
        <v>714</v>
      </c>
      <c r="J115" t="s">
        <v>714</v>
      </c>
      <c r="K115">
        <v>25.6</v>
      </c>
      <c r="L115">
        <v>5.05</v>
      </c>
    </row>
    <row r="116" spans="1:12">
      <c r="A116" t="s">
        <v>1280</v>
      </c>
      <c r="B116" t="s">
        <v>1273</v>
      </c>
      <c r="C116" t="s">
        <v>1288</v>
      </c>
      <c r="D116">
        <v>23</v>
      </c>
      <c r="E116" t="s">
        <v>714</v>
      </c>
      <c r="F116" t="s">
        <v>714</v>
      </c>
      <c r="G116" t="s">
        <v>714</v>
      </c>
      <c r="H116" t="s">
        <v>714</v>
      </c>
      <c r="I116" t="s">
        <v>714</v>
      </c>
      <c r="J116" t="s">
        <v>714</v>
      </c>
      <c r="K116">
        <v>25.6</v>
      </c>
      <c r="L116">
        <v>5.05</v>
      </c>
    </row>
    <row r="117" spans="1:12">
      <c r="A117" t="s">
        <v>1280</v>
      </c>
      <c r="B117" t="s">
        <v>1273</v>
      </c>
      <c r="C117" t="s">
        <v>1288</v>
      </c>
      <c r="D117">
        <v>24</v>
      </c>
      <c r="E117" t="s">
        <v>714</v>
      </c>
      <c r="F117" t="s">
        <v>714</v>
      </c>
      <c r="G117" t="s">
        <v>714</v>
      </c>
      <c r="H117" t="s">
        <v>714</v>
      </c>
      <c r="I117" t="s">
        <v>714</v>
      </c>
      <c r="J117" t="s">
        <v>714</v>
      </c>
      <c r="K117">
        <v>25.6</v>
      </c>
      <c r="L117">
        <v>5.05</v>
      </c>
    </row>
    <row r="118" spans="1:12">
      <c r="A118" t="s">
        <v>1280</v>
      </c>
      <c r="B118" t="s">
        <v>1273</v>
      </c>
      <c r="C118" t="s">
        <v>1288</v>
      </c>
      <c r="D118">
        <v>24.6</v>
      </c>
      <c r="E118" s="55">
        <v>45196</v>
      </c>
      <c r="F118" t="s">
        <v>1285</v>
      </c>
      <c r="G118">
        <v>0.75</v>
      </c>
      <c r="H118">
        <v>1.23</v>
      </c>
      <c r="J118" s="992">
        <v>0.43263888888888885</v>
      </c>
      <c r="K118">
        <v>25.6</v>
      </c>
      <c r="L118">
        <v>5.05</v>
      </c>
    </row>
    <row r="119" spans="1:12">
      <c r="A119" t="s">
        <v>1280</v>
      </c>
      <c r="B119" t="s">
        <v>1273</v>
      </c>
      <c r="C119" t="s">
        <v>1288</v>
      </c>
      <c r="D119">
        <v>25</v>
      </c>
      <c r="E119" t="s">
        <v>714</v>
      </c>
      <c r="F119" t="s">
        <v>714</v>
      </c>
      <c r="G119" t="s">
        <v>714</v>
      </c>
      <c r="H119" t="s">
        <v>714</v>
      </c>
      <c r="I119" t="s">
        <v>714</v>
      </c>
      <c r="J119" t="s">
        <v>714</v>
      </c>
      <c r="K119">
        <v>25.6</v>
      </c>
      <c r="L119">
        <v>5.05</v>
      </c>
    </row>
    <row r="120" spans="1:12">
      <c r="A120" t="s">
        <v>1280</v>
      </c>
      <c r="B120" t="s">
        <v>1273</v>
      </c>
      <c r="C120" t="s">
        <v>1288</v>
      </c>
      <c r="D120">
        <v>25.1</v>
      </c>
      <c r="E120" t="s">
        <v>714</v>
      </c>
      <c r="F120" t="s">
        <v>714</v>
      </c>
      <c r="G120" t="s">
        <v>714</v>
      </c>
      <c r="H120" t="s">
        <v>714</v>
      </c>
      <c r="I120" t="s">
        <v>714</v>
      </c>
      <c r="J120" t="s">
        <v>714</v>
      </c>
      <c r="K120">
        <v>25.6</v>
      </c>
      <c r="L120">
        <v>5.05</v>
      </c>
    </row>
    <row r="121" spans="1:12">
      <c r="A121" t="s">
        <v>1280</v>
      </c>
      <c r="B121" t="s">
        <v>1273</v>
      </c>
      <c r="C121" t="s">
        <v>1289</v>
      </c>
      <c r="D121">
        <v>0.5</v>
      </c>
      <c r="E121" s="55">
        <v>45215</v>
      </c>
      <c r="F121" t="s">
        <v>1285</v>
      </c>
      <c r="G121">
        <v>10.3</v>
      </c>
      <c r="H121">
        <v>0.55000000000000004</v>
      </c>
      <c r="J121" s="992">
        <v>0.43124999999999997</v>
      </c>
      <c r="K121">
        <v>25.3</v>
      </c>
      <c r="L121">
        <v>3.53</v>
      </c>
    </row>
    <row r="122" spans="1:12">
      <c r="A122" t="s">
        <v>1280</v>
      </c>
      <c r="B122" t="s">
        <v>1273</v>
      </c>
      <c r="C122" t="s">
        <v>1289</v>
      </c>
      <c r="D122">
        <v>1</v>
      </c>
      <c r="E122" t="s">
        <v>714</v>
      </c>
      <c r="F122" t="s">
        <v>714</v>
      </c>
      <c r="G122" t="s">
        <v>714</v>
      </c>
      <c r="H122" t="s">
        <v>714</v>
      </c>
      <c r="I122" t="s">
        <v>714</v>
      </c>
      <c r="J122" t="s">
        <v>714</v>
      </c>
      <c r="K122">
        <v>25.3</v>
      </c>
      <c r="L122">
        <v>3.53</v>
      </c>
    </row>
    <row r="123" spans="1:12">
      <c r="A123" t="s">
        <v>1280</v>
      </c>
      <c r="B123" t="s">
        <v>1273</v>
      </c>
      <c r="C123" t="s">
        <v>1289</v>
      </c>
      <c r="D123">
        <v>2</v>
      </c>
      <c r="E123" t="s">
        <v>714</v>
      </c>
      <c r="F123" t="s">
        <v>714</v>
      </c>
      <c r="G123" t="s">
        <v>714</v>
      </c>
      <c r="H123" t="s">
        <v>714</v>
      </c>
      <c r="I123" t="s">
        <v>714</v>
      </c>
      <c r="J123" t="s">
        <v>714</v>
      </c>
      <c r="K123">
        <v>25.3</v>
      </c>
      <c r="L123">
        <v>3.53</v>
      </c>
    </row>
    <row r="124" spans="1:12">
      <c r="A124" t="s">
        <v>1280</v>
      </c>
      <c r="B124" t="s">
        <v>1273</v>
      </c>
      <c r="C124" t="s">
        <v>1289</v>
      </c>
      <c r="D124">
        <v>3</v>
      </c>
      <c r="E124" s="55">
        <v>45215</v>
      </c>
      <c r="F124" t="s">
        <v>1285</v>
      </c>
      <c r="G124">
        <v>10.57</v>
      </c>
      <c r="H124">
        <v>0.63900000000000001</v>
      </c>
      <c r="J124" s="992">
        <v>0.43541666666666662</v>
      </c>
      <c r="K124">
        <v>25.3</v>
      </c>
      <c r="L124">
        <v>3.53</v>
      </c>
    </row>
    <row r="125" spans="1:12">
      <c r="A125" t="s">
        <v>1280</v>
      </c>
      <c r="B125" t="s">
        <v>1273</v>
      </c>
      <c r="C125" t="s">
        <v>1289</v>
      </c>
      <c r="D125">
        <v>4</v>
      </c>
      <c r="E125" t="s">
        <v>714</v>
      </c>
      <c r="F125" t="s">
        <v>714</v>
      </c>
      <c r="G125" t="s">
        <v>714</v>
      </c>
      <c r="H125" t="s">
        <v>714</v>
      </c>
      <c r="I125" t="s">
        <v>714</v>
      </c>
      <c r="J125" t="s">
        <v>714</v>
      </c>
      <c r="K125">
        <v>25.3</v>
      </c>
      <c r="L125">
        <v>3.53</v>
      </c>
    </row>
    <row r="126" spans="1:12">
      <c r="A126" t="s">
        <v>1280</v>
      </c>
      <c r="B126" t="s">
        <v>1273</v>
      </c>
      <c r="C126" t="s">
        <v>1289</v>
      </c>
      <c r="D126">
        <v>5</v>
      </c>
      <c r="E126" t="s">
        <v>714</v>
      </c>
      <c r="F126" t="s">
        <v>714</v>
      </c>
      <c r="G126" t="s">
        <v>714</v>
      </c>
      <c r="H126" t="s">
        <v>714</v>
      </c>
      <c r="I126" t="s">
        <v>714</v>
      </c>
      <c r="J126" t="s">
        <v>714</v>
      </c>
      <c r="K126">
        <v>25.3</v>
      </c>
      <c r="L126">
        <v>3.53</v>
      </c>
    </row>
    <row r="127" spans="1:12">
      <c r="A127" t="s">
        <v>1280</v>
      </c>
      <c r="B127" t="s">
        <v>1273</v>
      </c>
      <c r="C127" t="s">
        <v>1289</v>
      </c>
      <c r="D127">
        <v>6</v>
      </c>
      <c r="E127" t="s">
        <v>714</v>
      </c>
      <c r="F127" t="s">
        <v>714</v>
      </c>
      <c r="G127" t="s">
        <v>714</v>
      </c>
      <c r="H127" t="s">
        <v>714</v>
      </c>
      <c r="I127" t="s">
        <v>714</v>
      </c>
      <c r="J127" t="s">
        <v>714</v>
      </c>
      <c r="K127">
        <v>25.3</v>
      </c>
      <c r="L127">
        <v>3.53</v>
      </c>
    </row>
    <row r="128" spans="1:12">
      <c r="A128" t="s">
        <v>1280</v>
      </c>
      <c r="B128" t="s">
        <v>1273</v>
      </c>
      <c r="C128" t="s">
        <v>1289</v>
      </c>
      <c r="D128">
        <v>7</v>
      </c>
      <c r="E128" t="s">
        <v>714</v>
      </c>
      <c r="F128" t="s">
        <v>714</v>
      </c>
      <c r="G128" t="s">
        <v>714</v>
      </c>
      <c r="H128" t="s">
        <v>714</v>
      </c>
      <c r="I128" t="s">
        <v>714</v>
      </c>
      <c r="J128" t="s">
        <v>714</v>
      </c>
      <c r="K128">
        <v>25.3</v>
      </c>
      <c r="L128">
        <v>3.53</v>
      </c>
    </row>
    <row r="129" spans="1:12">
      <c r="A129" t="s">
        <v>1280</v>
      </c>
      <c r="B129" t="s">
        <v>1273</v>
      </c>
      <c r="C129" t="s">
        <v>1289</v>
      </c>
      <c r="D129">
        <v>8</v>
      </c>
      <c r="E129" t="s">
        <v>714</v>
      </c>
      <c r="F129" t="s">
        <v>714</v>
      </c>
      <c r="G129" t="s">
        <v>714</v>
      </c>
      <c r="H129" t="s">
        <v>714</v>
      </c>
      <c r="I129" t="s">
        <v>714</v>
      </c>
      <c r="J129" t="s">
        <v>714</v>
      </c>
      <c r="K129">
        <v>25.3</v>
      </c>
      <c r="L129">
        <v>3.53</v>
      </c>
    </row>
    <row r="130" spans="1:12">
      <c r="A130" t="s">
        <v>1280</v>
      </c>
      <c r="B130" t="s">
        <v>1273</v>
      </c>
      <c r="C130" t="s">
        <v>1289</v>
      </c>
      <c r="D130">
        <v>9</v>
      </c>
      <c r="E130" s="55">
        <v>45215</v>
      </c>
      <c r="F130" t="s">
        <v>1285</v>
      </c>
      <c r="G130">
        <v>11.17</v>
      </c>
      <c r="H130">
        <v>0.58799999999999997</v>
      </c>
      <c r="J130" s="992">
        <v>0.44027777777777777</v>
      </c>
      <c r="K130">
        <v>25.3</v>
      </c>
      <c r="L130">
        <v>3.53</v>
      </c>
    </row>
    <row r="131" spans="1:12">
      <c r="A131" t="s">
        <v>1280</v>
      </c>
      <c r="B131" t="s">
        <v>1273</v>
      </c>
      <c r="C131" t="s">
        <v>1289</v>
      </c>
      <c r="D131">
        <v>10</v>
      </c>
      <c r="E131" t="s">
        <v>714</v>
      </c>
      <c r="F131" t="s">
        <v>714</v>
      </c>
      <c r="G131" t="s">
        <v>714</v>
      </c>
      <c r="H131" t="s">
        <v>714</v>
      </c>
      <c r="I131" t="s">
        <v>714</v>
      </c>
      <c r="J131" t="s">
        <v>714</v>
      </c>
      <c r="K131">
        <v>25.3</v>
      </c>
      <c r="L131">
        <v>3.53</v>
      </c>
    </row>
    <row r="132" spans="1:12">
      <c r="A132" t="s">
        <v>1280</v>
      </c>
      <c r="B132" t="s">
        <v>1273</v>
      </c>
      <c r="C132" t="s">
        <v>1289</v>
      </c>
      <c r="D132">
        <v>11</v>
      </c>
      <c r="E132" t="s">
        <v>714</v>
      </c>
      <c r="F132" t="s">
        <v>714</v>
      </c>
      <c r="G132" t="s">
        <v>714</v>
      </c>
      <c r="H132" t="s">
        <v>714</v>
      </c>
      <c r="I132" t="s">
        <v>714</v>
      </c>
      <c r="J132" t="s">
        <v>714</v>
      </c>
      <c r="K132">
        <v>25.3</v>
      </c>
      <c r="L132">
        <v>3.53</v>
      </c>
    </row>
    <row r="133" spans="1:12">
      <c r="A133" t="s">
        <v>1280</v>
      </c>
      <c r="B133" t="s">
        <v>1273</v>
      </c>
      <c r="C133" t="s">
        <v>1289</v>
      </c>
      <c r="D133">
        <v>12</v>
      </c>
      <c r="E133" t="s">
        <v>714</v>
      </c>
      <c r="F133" t="s">
        <v>714</v>
      </c>
      <c r="G133" t="s">
        <v>714</v>
      </c>
      <c r="H133" t="s">
        <v>714</v>
      </c>
      <c r="I133" t="s">
        <v>714</v>
      </c>
      <c r="J133" t="s">
        <v>714</v>
      </c>
      <c r="K133">
        <v>25.3</v>
      </c>
      <c r="L133">
        <v>3.53</v>
      </c>
    </row>
    <row r="134" spans="1:12">
      <c r="A134" t="s">
        <v>1280</v>
      </c>
      <c r="B134" t="s">
        <v>1273</v>
      </c>
      <c r="C134" t="s">
        <v>1289</v>
      </c>
      <c r="D134">
        <v>13</v>
      </c>
      <c r="E134" t="s">
        <v>714</v>
      </c>
      <c r="F134" t="s">
        <v>714</v>
      </c>
      <c r="G134" t="s">
        <v>714</v>
      </c>
      <c r="H134" t="s">
        <v>714</v>
      </c>
      <c r="I134" t="s">
        <v>714</v>
      </c>
      <c r="J134" t="s">
        <v>714</v>
      </c>
      <c r="K134">
        <v>25.3</v>
      </c>
      <c r="L134">
        <v>3.53</v>
      </c>
    </row>
    <row r="135" spans="1:12">
      <c r="A135" t="s">
        <v>1280</v>
      </c>
      <c r="B135" t="s">
        <v>1273</v>
      </c>
      <c r="C135" t="s">
        <v>1289</v>
      </c>
      <c r="D135">
        <v>14</v>
      </c>
      <c r="E135" t="s">
        <v>714</v>
      </c>
      <c r="F135" t="s">
        <v>714</v>
      </c>
      <c r="G135" t="s">
        <v>714</v>
      </c>
      <c r="H135" t="s">
        <v>714</v>
      </c>
      <c r="I135" t="s">
        <v>714</v>
      </c>
      <c r="J135" t="s">
        <v>714</v>
      </c>
      <c r="K135">
        <v>25.3</v>
      </c>
      <c r="L135">
        <v>3.53</v>
      </c>
    </row>
    <row r="136" spans="1:12">
      <c r="A136" t="s">
        <v>1280</v>
      </c>
      <c r="B136" t="s">
        <v>1273</v>
      </c>
      <c r="C136" t="s">
        <v>1289</v>
      </c>
      <c r="D136">
        <v>15</v>
      </c>
      <c r="E136" t="s">
        <v>714</v>
      </c>
      <c r="F136" t="s">
        <v>714</v>
      </c>
      <c r="G136" t="s">
        <v>714</v>
      </c>
      <c r="H136" t="s">
        <v>714</v>
      </c>
      <c r="I136" t="s">
        <v>714</v>
      </c>
      <c r="J136" t="s">
        <v>714</v>
      </c>
      <c r="K136">
        <v>25.3</v>
      </c>
      <c r="L136">
        <v>3.53</v>
      </c>
    </row>
    <row r="137" spans="1:12">
      <c r="A137" t="s">
        <v>1280</v>
      </c>
      <c r="B137" t="s">
        <v>1273</v>
      </c>
      <c r="C137" t="s">
        <v>1289</v>
      </c>
      <c r="D137">
        <v>16</v>
      </c>
      <c r="E137" t="s">
        <v>714</v>
      </c>
      <c r="F137" t="s">
        <v>714</v>
      </c>
      <c r="G137" t="s">
        <v>714</v>
      </c>
      <c r="H137" t="s">
        <v>714</v>
      </c>
      <c r="I137" t="s">
        <v>714</v>
      </c>
      <c r="J137" t="s">
        <v>714</v>
      </c>
      <c r="K137">
        <v>25.3</v>
      </c>
      <c r="L137">
        <v>3.53</v>
      </c>
    </row>
    <row r="138" spans="1:12">
      <c r="A138" t="s">
        <v>1280</v>
      </c>
      <c r="B138" t="s">
        <v>1273</v>
      </c>
      <c r="C138" t="s">
        <v>1289</v>
      </c>
      <c r="D138">
        <v>17</v>
      </c>
      <c r="E138" t="s">
        <v>714</v>
      </c>
      <c r="F138" t="s">
        <v>714</v>
      </c>
      <c r="G138" t="s">
        <v>714</v>
      </c>
      <c r="H138" t="s">
        <v>714</v>
      </c>
      <c r="I138" t="s">
        <v>714</v>
      </c>
      <c r="J138" t="s">
        <v>714</v>
      </c>
      <c r="K138">
        <v>25.3</v>
      </c>
      <c r="L138">
        <v>3.53</v>
      </c>
    </row>
    <row r="139" spans="1:12">
      <c r="A139" t="s">
        <v>1280</v>
      </c>
      <c r="B139" t="s">
        <v>1273</v>
      </c>
      <c r="C139" t="s">
        <v>1289</v>
      </c>
      <c r="D139">
        <v>18</v>
      </c>
      <c r="E139" t="s">
        <v>714</v>
      </c>
      <c r="F139" t="s">
        <v>714</v>
      </c>
      <c r="G139" t="s">
        <v>714</v>
      </c>
      <c r="H139" t="s">
        <v>714</v>
      </c>
      <c r="I139" t="s">
        <v>714</v>
      </c>
      <c r="J139" t="s">
        <v>714</v>
      </c>
      <c r="K139">
        <v>25.3</v>
      </c>
      <c r="L139">
        <v>3.53</v>
      </c>
    </row>
    <row r="140" spans="1:12">
      <c r="A140" t="s">
        <v>1280</v>
      </c>
      <c r="B140" t="s">
        <v>1273</v>
      </c>
      <c r="C140" t="s">
        <v>1289</v>
      </c>
      <c r="D140">
        <v>19</v>
      </c>
      <c r="E140" t="s">
        <v>714</v>
      </c>
      <c r="F140" t="s">
        <v>714</v>
      </c>
      <c r="G140" t="s">
        <v>714</v>
      </c>
      <c r="H140" t="s">
        <v>714</v>
      </c>
      <c r="I140" t="s">
        <v>714</v>
      </c>
      <c r="J140" t="s">
        <v>714</v>
      </c>
      <c r="K140">
        <v>25.3</v>
      </c>
      <c r="L140">
        <v>3.53</v>
      </c>
    </row>
    <row r="141" spans="1:12">
      <c r="A141" t="s">
        <v>1280</v>
      </c>
      <c r="B141" t="s">
        <v>1273</v>
      </c>
      <c r="C141" t="s">
        <v>1289</v>
      </c>
      <c r="D141">
        <v>20</v>
      </c>
      <c r="E141" t="s">
        <v>714</v>
      </c>
      <c r="F141" t="s">
        <v>714</v>
      </c>
      <c r="G141" t="s">
        <v>714</v>
      </c>
      <c r="H141" t="s">
        <v>714</v>
      </c>
      <c r="I141" t="s">
        <v>714</v>
      </c>
      <c r="J141" t="s">
        <v>714</v>
      </c>
      <c r="K141">
        <v>25.3</v>
      </c>
      <c r="L141">
        <v>3.53</v>
      </c>
    </row>
    <row r="142" spans="1:12">
      <c r="A142" t="s">
        <v>1280</v>
      </c>
      <c r="B142" t="s">
        <v>1273</v>
      </c>
      <c r="C142" t="s">
        <v>1289</v>
      </c>
      <c r="D142">
        <v>21</v>
      </c>
      <c r="E142" t="s">
        <v>714</v>
      </c>
      <c r="F142" t="s">
        <v>714</v>
      </c>
      <c r="G142" t="s">
        <v>714</v>
      </c>
      <c r="H142" t="s">
        <v>714</v>
      </c>
      <c r="I142" t="s">
        <v>714</v>
      </c>
      <c r="J142" t="s">
        <v>714</v>
      </c>
      <c r="K142">
        <v>25.3</v>
      </c>
      <c r="L142">
        <v>3.53</v>
      </c>
    </row>
    <row r="143" spans="1:12">
      <c r="A143" t="s">
        <v>1280</v>
      </c>
      <c r="B143" t="s">
        <v>1273</v>
      </c>
      <c r="C143" t="s">
        <v>1289</v>
      </c>
      <c r="D143">
        <v>22</v>
      </c>
      <c r="E143" t="s">
        <v>714</v>
      </c>
      <c r="F143" t="s">
        <v>714</v>
      </c>
      <c r="G143" t="s">
        <v>714</v>
      </c>
      <c r="H143" t="s">
        <v>714</v>
      </c>
      <c r="I143" t="s">
        <v>714</v>
      </c>
      <c r="J143" t="s">
        <v>714</v>
      </c>
      <c r="K143">
        <v>25.3</v>
      </c>
      <c r="L143">
        <v>3.53</v>
      </c>
    </row>
    <row r="144" spans="1:12">
      <c r="A144" t="s">
        <v>1280</v>
      </c>
      <c r="B144" t="s">
        <v>1273</v>
      </c>
      <c r="C144" t="s">
        <v>1289</v>
      </c>
      <c r="D144">
        <v>23</v>
      </c>
      <c r="E144" t="s">
        <v>714</v>
      </c>
      <c r="F144" t="s">
        <v>714</v>
      </c>
      <c r="G144" t="s">
        <v>714</v>
      </c>
      <c r="H144" t="s">
        <v>714</v>
      </c>
      <c r="I144" t="s">
        <v>714</v>
      </c>
      <c r="J144" t="s">
        <v>714</v>
      </c>
      <c r="K144">
        <v>25.3</v>
      </c>
      <c r="L144">
        <v>3.53</v>
      </c>
    </row>
    <row r="145" spans="1:12">
      <c r="A145" t="s">
        <v>1280</v>
      </c>
      <c r="B145" t="s">
        <v>1273</v>
      </c>
      <c r="C145" t="s">
        <v>1289</v>
      </c>
      <c r="D145">
        <v>24</v>
      </c>
      <c r="E145" t="s">
        <v>714</v>
      </c>
      <c r="F145" t="s">
        <v>714</v>
      </c>
      <c r="G145" t="s">
        <v>714</v>
      </c>
      <c r="H145" t="s">
        <v>714</v>
      </c>
      <c r="I145" t="s">
        <v>714</v>
      </c>
      <c r="J145" t="s">
        <v>714</v>
      </c>
      <c r="K145">
        <v>25.3</v>
      </c>
      <c r="L145">
        <v>3.53</v>
      </c>
    </row>
    <row r="146" spans="1:12">
      <c r="A146" t="s">
        <v>1280</v>
      </c>
      <c r="B146" t="s">
        <v>1273</v>
      </c>
      <c r="C146" t="s">
        <v>1289</v>
      </c>
      <c r="D146">
        <v>24.3</v>
      </c>
      <c r="E146" s="55">
        <v>45215</v>
      </c>
      <c r="F146" t="s">
        <v>1285</v>
      </c>
      <c r="G146">
        <v>2.82</v>
      </c>
      <c r="H146">
        <v>1.21</v>
      </c>
      <c r="J146" s="992">
        <v>0.4458333333333333</v>
      </c>
      <c r="K146">
        <v>25.3</v>
      </c>
      <c r="L146">
        <v>3.53</v>
      </c>
    </row>
    <row r="147" spans="1:12">
      <c r="A147" t="s">
        <v>1280</v>
      </c>
      <c r="B147" t="s">
        <v>1273</v>
      </c>
      <c r="C147" t="s">
        <v>1289</v>
      </c>
      <c r="D147">
        <v>24.3</v>
      </c>
      <c r="E147" s="55">
        <v>45215</v>
      </c>
      <c r="F147" t="s">
        <v>1285</v>
      </c>
      <c r="G147">
        <v>3.21</v>
      </c>
      <c r="H147">
        <v>1.1200000000000001</v>
      </c>
      <c r="I147" t="s">
        <v>724</v>
      </c>
      <c r="J147" s="992">
        <v>0.45069444444444445</v>
      </c>
      <c r="K147">
        <v>25.3</v>
      </c>
      <c r="L147">
        <v>3.53</v>
      </c>
    </row>
    <row r="148" spans="1:12">
      <c r="A148" t="s">
        <v>1280</v>
      </c>
      <c r="B148" t="s">
        <v>1273</v>
      </c>
      <c r="C148" t="s">
        <v>1289</v>
      </c>
      <c r="D148">
        <v>24.8</v>
      </c>
      <c r="E148" t="s">
        <v>714</v>
      </c>
      <c r="F148" t="s">
        <v>714</v>
      </c>
      <c r="G148" t="s">
        <v>714</v>
      </c>
      <c r="H148" t="s">
        <v>714</v>
      </c>
      <c r="I148" t="s">
        <v>714</v>
      </c>
      <c r="J148" t="s">
        <v>714</v>
      </c>
      <c r="K148">
        <v>25.3</v>
      </c>
      <c r="L148">
        <v>3.53</v>
      </c>
    </row>
    <row r="149" spans="1:12">
      <c r="A149" t="s">
        <v>1280</v>
      </c>
      <c r="B149" t="s">
        <v>1273</v>
      </c>
      <c r="C149" t="s">
        <v>1290</v>
      </c>
      <c r="D149">
        <v>0.5</v>
      </c>
      <c r="E149" s="55">
        <v>45259</v>
      </c>
      <c r="F149" t="s">
        <v>1285</v>
      </c>
      <c r="G149">
        <v>6.18</v>
      </c>
      <c r="H149">
        <v>0.65900000000000003</v>
      </c>
      <c r="J149" s="992">
        <v>0.52708333333333335</v>
      </c>
      <c r="K149">
        <v>24.4</v>
      </c>
      <c r="L149">
        <v>3.32</v>
      </c>
    </row>
    <row r="150" spans="1:12">
      <c r="A150" t="s">
        <v>1280</v>
      </c>
      <c r="B150" t="s">
        <v>1273</v>
      </c>
      <c r="C150" t="s">
        <v>1290</v>
      </c>
      <c r="D150">
        <v>1</v>
      </c>
      <c r="E150" t="s">
        <v>714</v>
      </c>
      <c r="F150" t="s">
        <v>714</v>
      </c>
      <c r="G150" t="s">
        <v>714</v>
      </c>
      <c r="H150" t="s">
        <v>714</v>
      </c>
      <c r="I150" t="s">
        <v>714</v>
      </c>
      <c r="J150" t="s">
        <v>714</v>
      </c>
      <c r="K150">
        <v>24.4</v>
      </c>
      <c r="L150">
        <v>3.32</v>
      </c>
    </row>
    <row r="151" spans="1:12">
      <c r="A151" t="s">
        <v>1280</v>
      </c>
      <c r="B151" t="s">
        <v>1273</v>
      </c>
      <c r="C151" t="s">
        <v>1290</v>
      </c>
      <c r="D151">
        <v>2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>
        <v>24.4</v>
      </c>
      <c r="L151">
        <v>3.32</v>
      </c>
    </row>
    <row r="152" spans="1:12">
      <c r="A152" t="s">
        <v>1280</v>
      </c>
      <c r="B152" t="s">
        <v>1273</v>
      </c>
      <c r="C152" t="s">
        <v>1290</v>
      </c>
      <c r="D152">
        <v>3</v>
      </c>
      <c r="E152" s="55">
        <v>45259</v>
      </c>
      <c r="F152" t="s">
        <v>1285</v>
      </c>
      <c r="G152">
        <v>6.52</v>
      </c>
      <c r="H152">
        <v>0.82599999999999996</v>
      </c>
      <c r="J152" s="992">
        <v>0.53055555555555556</v>
      </c>
      <c r="K152">
        <v>24.4</v>
      </c>
      <c r="L152">
        <v>3.32</v>
      </c>
    </row>
    <row r="153" spans="1:12">
      <c r="A153" t="s">
        <v>1280</v>
      </c>
      <c r="B153" t="s">
        <v>1273</v>
      </c>
      <c r="C153" t="s">
        <v>1290</v>
      </c>
      <c r="D153">
        <v>4</v>
      </c>
      <c r="E153" t="s">
        <v>714</v>
      </c>
      <c r="F153" t="s">
        <v>714</v>
      </c>
      <c r="G153" t="s">
        <v>714</v>
      </c>
      <c r="H153" t="s">
        <v>714</v>
      </c>
      <c r="I153" t="s">
        <v>714</v>
      </c>
      <c r="J153" t="s">
        <v>714</v>
      </c>
      <c r="K153">
        <v>24.4</v>
      </c>
      <c r="L153">
        <v>3.32</v>
      </c>
    </row>
    <row r="154" spans="1:12">
      <c r="A154" t="s">
        <v>1280</v>
      </c>
      <c r="B154" t="s">
        <v>1273</v>
      </c>
      <c r="C154" t="s">
        <v>1290</v>
      </c>
      <c r="D154">
        <v>5</v>
      </c>
      <c r="E154" t="s">
        <v>714</v>
      </c>
      <c r="F154" t="s">
        <v>714</v>
      </c>
      <c r="G154" t="s">
        <v>714</v>
      </c>
      <c r="H154" t="s">
        <v>714</v>
      </c>
      <c r="I154" t="s">
        <v>714</v>
      </c>
      <c r="J154" t="s">
        <v>714</v>
      </c>
      <c r="K154">
        <v>24.4</v>
      </c>
      <c r="L154">
        <v>3.32</v>
      </c>
    </row>
    <row r="155" spans="1:12">
      <c r="A155" t="s">
        <v>1280</v>
      </c>
      <c r="B155" t="s">
        <v>1273</v>
      </c>
      <c r="C155" t="s">
        <v>1290</v>
      </c>
      <c r="D155">
        <v>6</v>
      </c>
      <c r="E155" t="s">
        <v>714</v>
      </c>
      <c r="F155" t="s">
        <v>714</v>
      </c>
      <c r="G155" t="s">
        <v>714</v>
      </c>
      <c r="H155" t="s">
        <v>714</v>
      </c>
      <c r="I155" t="s">
        <v>714</v>
      </c>
      <c r="J155" t="s">
        <v>714</v>
      </c>
      <c r="K155">
        <v>24.4</v>
      </c>
      <c r="L155">
        <v>3.32</v>
      </c>
    </row>
    <row r="156" spans="1:12">
      <c r="A156" t="s">
        <v>1280</v>
      </c>
      <c r="B156" t="s">
        <v>1273</v>
      </c>
      <c r="C156" t="s">
        <v>1290</v>
      </c>
      <c r="D156">
        <v>7</v>
      </c>
      <c r="E156" t="s">
        <v>714</v>
      </c>
      <c r="F156" t="s">
        <v>714</v>
      </c>
      <c r="G156" t="s">
        <v>714</v>
      </c>
      <c r="H156" t="s">
        <v>714</v>
      </c>
      <c r="I156" t="s">
        <v>714</v>
      </c>
      <c r="J156" t="s">
        <v>714</v>
      </c>
      <c r="K156">
        <v>24.4</v>
      </c>
      <c r="L156">
        <v>3.32</v>
      </c>
    </row>
    <row r="157" spans="1:12">
      <c r="A157" t="s">
        <v>1280</v>
      </c>
      <c r="B157" t="s">
        <v>1273</v>
      </c>
      <c r="C157" t="s">
        <v>1290</v>
      </c>
      <c r="D157">
        <v>8</v>
      </c>
      <c r="E157" t="s">
        <v>714</v>
      </c>
      <c r="F157" t="s">
        <v>714</v>
      </c>
      <c r="G157" t="s">
        <v>714</v>
      </c>
      <c r="H157" t="s">
        <v>714</v>
      </c>
      <c r="I157" t="s">
        <v>714</v>
      </c>
      <c r="J157" t="s">
        <v>714</v>
      </c>
      <c r="K157">
        <v>24.4</v>
      </c>
      <c r="L157">
        <v>3.32</v>
      </c>
    </row>
    <row r="158" spans="1:12">
      <c r="A158" t="s">
        <v>1280</v>
      </c>
      <c r="B158" t="s">
        <v>1273</v>
      </c>
      <c r="C158" t="s">
        <v>1290</v>
      </c>
      <c r="D158">
        <v>9</v>
      </c>
      <c r="E158" s="55">
        <v>45259</v>
      </c>
      <c r="F158" t="s">
        <v>1285</v>
      </c>
      <c r="G158">
        <v>5.66</v>
      </c>
      <c r="H158">
        <v>0.64300000000000002</v>
      </c>
      <c r="J158" s="992">
        <v>0.53472222222222221</v>
      </c>
      <c r="K158">
        <v>24.4</v>
      </c>
      <c r="L158">
        <v>3.32</v>
      </c>
    </row>
    <row r="159" spans="1:12">
      <c r="A159" t="s">
        <v>1280</v>
      </c>
      <c r="B159" t="s">
        <v>1273</v>
      </c>
      <c r="C159" t="s">
        <v>1290</v>
      </c>
      <c r="D159">
        <v>10</v>
      </c>
      <c r="E159" t="s">
        <v>714</v>
      </c>
      <c r="F159" t="s">
        <v>714</v>
      </c>
      <c r="G159" t="s">
        <v>714</v>
      </c>
      <c r="H159" t="s">
        <v>714</v>
      </c>
      <c r="I159" t="s">
        <v>714</v>
      </c>
      <c r="J159" t="s">
        <v>714</v>
      </c>
      <c r="K159">
        <v>24.4</v>
      </c>
      <c r="L159">
        <v>3.32</v>
      </c>
    </row>
    <row r="160" spans="1:12">
      <c r="A160" t="s">
        <v>1280</v>
      </c>
      <c r="B160" t="s">
        <v>1273</v>
      </c>
      <c r="C160" t="s">
        <v>1290</v>
      </c>
      <c r="D160">
        <v>11</v>
      </c>
      <c r="E160" t="s">
        <v>714</v>
      </c>
      <c r="F160" t="s">
        <v>714</v>
      </c>
      <c r="G160" t="s">
        <v>714</v>
      </c>
      <c r="H160" t="s">
        <v>714</v>
      </c>
      <c r="I160" t="s">
        <v>714</v>
      </c>
      <c r="J160" t="s">
        <v>714</v>
      </c>
      <c r="K160">
        <v>24.4</v>
      </c>
      <c r="L160">
        <v>3.32</v>
      </c>
    </row>
    <row r="161" spans="1:12">
      <c r="A161" t="s">
        <v>1280</v>
      </c>
      <c r="B161" t="s">
        <v>1273</v>
      </c>
      <c r="C161" t="s">
        <v>1290</v>
      </c>
      <c r="D161">
        <v>12</v>
      </c>
      <c r="E161" t="s">
        <v>714</v>
      </c>
      <c r="F161" t="s">
        <v>714</v>
      </c>
      <c r="G161" t="s">
        <v>714</v>
      </c>
      <c r="H161" t="s">
        <v>714</v>
      </c>
      <c r="I161" t="s">
        <v>714</v>
      </c>
      <c r="J161" t="s">
        <v>714</v>
      </c>
      <c r="K161">
        <v>24.4</v>
      </c>
      <c r="L161">
        <v>3.32</v>
      </c>
    </row>
    <row r="162" spans="1:12">
      <c r="A162" t="s">
        <v>1280</v>
      </c>
      <c r="B162" t="s">
        <v>1273</v>
      </c>
      <c r="C162" t="s">
        <v>1290</v>
      </c>
      <c r="D162">
        <v>13</v>
      </c>
      <c r="E162" t="s">
        <v>714</v>
      </c>
      <c r="F162" t="s">
        <v>714</v>
      </c>
      <c r="G162" t="s">
        <v>714</v>
      </c>
      <c r="H162" t="s">
        <v>714</v>
      </c>
      <c r="I162" t="s">
        <v>714</v>
      </c>
      <c r="J162" t="s">
        <v>714</v>
      </c>
      <c r="K162">
        <v>24.4</v>
      </c>
      <c r="L162">
        <v>3.32</v>
      </c>
    </row>
    <row r="163" spans="1:12">
      <c r="A163" t="s">
        <v>1280</v>
      </c>
      <c r="B163" t="s">
        <v>1273</v>
      </c>
      <c r="C163" t="s">
        <v>1290</v>
      </c>
      <c r="D163">
        <v>14</v>
      </c>
      <c r="E163" t="s">
        <v>714</v>
      </c>
      <c r="F163" t="s">
        <v>714</v>
      </c>
      <c r="G163" t="s">
        <v>714</v>
      </c>
      <c r="H163" t="s">
        <v>714</v>
      </c>
      <c r="I163" t="s">
        <v>714</v>
      </c>
      <c r="J163" t="s">
        <v>714</v>
      </c>
      <c r="K163">
        <v>24.4</v>
      </c>
      <c r="L163">
        <v>3.32</v>
      </c>
    </row>
    <row r="164" spans="1:12">
      <c r="A164" t="s">
        <v>1280</v>
      </c>
      <c r="B164" t="s">
        <v>1273</v>
      </c>
      <c r="C164" t="s">
        <v>1290</v>
      </c>
      <c r="D164">
        <v>15</v>
      </c>
      <c r="E164" t="s">
        <v>714</v>
      </c>
      <c r="F164" t="s">
        <v>714</v>
      </c>
      <c r="G164" t="s">
        <v>714</v>
      </c>
      <c r="H164" t="s">
        <v>714</v>
      </c>
      <c r="I164" t="s">
        <v>714</v>
      </c>
      <c r="J164" t="s">
        <v>714</v>
      </c>
      <c r="K164">
        <v>24.4</v>
      </c>
      <c r="L164">
        <v>3.32</v>
      </c>
    </row>
    <row r="165" spans="1:12">
      <c r="A165" t="s">
        <v>1280</v>
      </c>
      <c r="B165" t="s">
        <v>1273</v>
      </c>
      <c r="C165" t="s">
        <v>1290</v>
      </c>
      <c r="D165">
        <v>16</v>
      </c>
      <c r="E165" t="s">
        <v>714</v>
      </c>
      <c r="F165" t="s">
        <v>714</v>
      </c>
      <c r="G165" t="s">
        <v>714</v>
      </c>
      <c r="H165" t="s">
        <v>714</v>
      </c>
      <c r="I165" t="s">
        <v>714</v>
      </c>
      <c r="J165" t="s">
        <v>714</v>
      </c>
      <c r="K165">
        <v>24.4</v>
      </c>
      <c r="L165">
        <v>3.32</v>
      </c>
    </row>
    <row r="166" spans="1:12">
      <c r="A166" t="s">
        <v>1280</v>
      </c>
      <c r="B166" t="s">
        <v>1273</v>
      </c>
      <c r="C166" t="s">
        <v>1290</v>
      </c>
      <c r="D166">
        <v>17</v>
      </c>
      <c r="E166" t="s">
        <v>714</v>
      </c>
      <c r="F166" t="s">
        <v>714</v>
      </c>
      <c r="G166" t="s">
        <v>714</v>
      </c>
      <c r="H166" t="s">
        <v>714</v>
      </c>
      <c r="I166" t="s">
        <v>714</v>
      </c>
      <c r="J166" t="s">
        <v>714</v>
      </c>
      <c r="K166">
        <v>24.4</v>
      </c>
      <c r="L166">
        <v>3.32</v>
      </c>
    </row>
    <row r="167" spans="1:12">
      <c r="A167" t="s">
        <v>1280</v>
      </c>
      <c r="B167" t="s">
        <v>1273</v>
      </c>
      <c r="C167" t="s">
        <v>1290</v>
      </c>
      <c r="D167">
        <v>18</v>
      </c>
      <c r="E167" t="s">
        <v>714</v>
      </c>
      <c r="F167" t="s">
        <v>714</v>
      </c>
      <c r="G167" t="s">
        <v>714</v>
      </c>
      <c r="H167" t="s">
        <v>714</v>
      </c>
      <c r="I167" t="s">
        <v>714</v>
      </c>
      <c r="J167" t="s">
        <v>714</v>
      </c>
      <c r="K167">
        <v>24.4</v>
      </c>
      <c r="L167">
        <v>3.32</v>
      </c>
    </row>
    <row r="168" spans="1:12">
      <c r="A168" t="s">
        <v>1280</v>
      </c>
      <c r="B168" t="s">
        <v>1273</v>
      </c>
      <c r="C168" t="s">
        <v>1290</v>
      </c>
      <c r="D168">
        <v>19</v>
      </c>
      <c r="E168" t="s">
        <v>714</v>
      </c>
      <c r="F168" t="s">
        <v>714</v>
      </c>
      <c r="G168" t="s">
        <v>714</v>
      </c>
      <c r="H168" t="s">
        <v>714</v>
      </c>
      <c r="I168" t="s">
        <v>714</v>
      </c>
      <c r="J168" t="s">
        <v>714</v>
      </c>
      <c r="K168">
        <v>24.4</v>
      </c>
      <c r="L168">
        <v>3.32</v>
      </c>
    </row>
    <row r="169" spans="1:12">
      <c r="A169" t="s">
        <v>1280</v>
      </c>
      <c r="B169" t="s">
        <v>1273</v>
      </c>
      <c r="C169" t="s">
        <v>1290</v>
      </c>
      <c r="D169">
        <v>20</v>
      </c>
      <c r="E169" t="s">
        <v>714</v>
      </c>
      <c r="F169" t="s">
        <v>714</v>
      </c>
      <c r="G169" t="s">
        <v>714</v>
      </c>
      <c r="H169" t="s">
        <v>714</v>
      </c>
      <c r="I169" t="s">
        <v>714</v>
      </c>
      <c r="J169" t="s">
        <v>714</v>
      </c>
      <c r="K169">
        <v>24.4</v>
      </c>
      <c r="L169">
        <v>3.32</v>
      </c>
    </row>
    <row r="170" spans="1:12">
      <c r="A170" t="s">
        <v>1280</v>
      </c>
      <c r="B170" t="s">
        <v>1273</v>
      </c>
      <c r="C170" t="s">
        <v>1290</v>
      </c>
      <c r="D170">
        <v>21</v>
      </c>
      <c r="E170" t="s">
        <v>714</v>
      </c>
      <c r="F170" t="s">
        <v>714</v>
      </c>
      <c r="G170" t="s">
        <v>714</v>
      </c>
      <c r="H170" t="s">
        <v>714</v>
      </c>
      <c r="I170" t="s">
        <v>714</v>
      </c>
      <c r="J170" t="s">
        <v>714</v>
      </c>
      <c r="K170">
        <v>24.4</v>
      </c>
      <c r="L170">
        <v>3.32</v>
      </c>
    </row>
    <row r="171" spans="1:12">
      <c r="A171" t="s">
        <v>1280</v>
      </c>
      <c r="B171" t="s">
        <v>1273</v>
      </c>
      <c r="C171" t="s">
        <v>1290</v>
      </c>
      <c r="D171">
        <v>22</v>
      </c>
      <c r="E171" t="s">
        <v>714</v>
      </c>
      <c r="F171" t="s">
        <v>714</v>
      </c>
      <c r="G171" t="s">
        <v>714</v>
      </c>
      <c r="H171" t="s">
        <v>714</v>
      </c>
      <c r="I171" t="s">
        <v>714</v>
      </c>
      <c r="J171" t="s">
        <v>714</v>
      </c>
      <c r="K171">
        <v>24.4</v>
      </c>
      <c r="L171">
        <v>3.32</v>
      </c>
    </row>
    <row r="172" spans="1:12">
      <c r="A172" t="s">
        <v>1280</v>
      </c>
      <c r="B172" t="s">
        <v>1273</v>
      </c>
      <c r="C172" t="s">
        <v>1290</v>
      </c>
      <c r="D172">
        <v>23</v>
      </c>
      <c r="E172" t="s">
        <v>714</v>
      </c>
      <c r="F172" t="s">
        <v>714</v>
      </c>
      <c r="G172" t="s">
        <v>714</v>
      </c>
      <c r="H172" t="s">
        <v>714</v>
      </c>
      <c r="I172" t="s">
        <v>714</v>
      </c>
      <c r="J172" t="s">
        <v>714</v>
      </c>
      <c r="K172">
        <v>24.4</v>
      </c>
      <c r="L172">
        <v>3.32</v>
      </c>
    </row>
    <row r="173" spans="1:12">
      <c r="A173" t="s">
        <v>1280</v>
      </c>
      <c r="B173" t="s">
        <v>1273</v>
      </c>
      <c r="C173" t="s">
        <v>1290</v>
      </c>
      <c r="D173">
        <v>23.4</v>
      </c>
      <c r="E173" s="55">
        <v>45259</v>
      </c>
      <c r="F173" t="s">
        <v>1285</v>
      </c>
      <c r="G173">
        <v>6.42</v>
      </c>
      <c r="H173">
        <v>0.50800000000000001</v>
      </c>
      <c r="J173" s="992">
        <v>0.53749999999999998</v>
      </c>
      <c r="K173">
        <v>24.4</v>
      </c>
      <c r="L173">
        <v>3.32</v>
      </c>
    </row>
    <row r="174" spans="1:12">
      <c r="A174" t="s">
        <v>1280</v>
      </c>
      <c r="B174" t="s">
        <v>1273</v>
      </c>
      <c r="C174" t="s">
        <v>1290</v>
      </c>
      <c r="D174">
        <v>24</v>
      </c>
      <c r="E174" t="s">
        <v>714</v>
      </c>
      <c r="F174" t="s">
        <v>714</v>
      </c>
      <c r="G174" t="s">
        <v>714</v>
      </c>
      <c r="H174" t="s">
        <v>714</v>
      </c>
      <c r="I174" t="s">
        <v>714</v>
      </c>
      <c r="J174" t="s">
        <v>714</v>
      </c>
      <c r="K174">
        <v>24.4</v>
      </c>
      <c r="L174">
        <v>3.32</v>
      </c>
    </row>
    <row r="177" spans="1:12">
      <c r="A177" t="s">
        <v>20</v>
      </c>
      <c r="B177" t="s">
        <v>701</v>
      </c>
      <c r="C177" t="s">
        <v>2668</v>
      </c>
      <c r="D177" t="s">
        <v>1538</v>
      </c>
      <c r="E177" t="s">
        <v>786</v>
      </c>
      <c r="F177" t="s">
        <v>2669</v>
      </c>
      <c r="G177" t="s">
        <v>2670</v>
      </c>
      <c r="H177" t="s">
        <v>809</v>
      </c>
      <c r="I177" t="s">
        <v>707</v>
      </c>
      <c r="J177" t="s">
        <v>2671</v>
      </c>
      <c r="K177" t="s">
        <v>847</v>
      </c>
      <c r="L177" t="s">
        <v>2672</v>
      </c>
    </row>
    <row r="178" spans="1:12">
      <c r="A178" t="s">
        <v>1280</v>
      </c>
      <c r="B178" t="s">
        <v>1282</v>
      </c>
      <c r="C178" t="s">
        <v>1291</v>
      </c>
      <c r="D178">
        <v>0.5</v>
      </c>
      <c r="E178" s="55">
        <v>45056</v>
      </c>
      <c r="F178" t="s">
        <v>1292</v>
      </c>
      <c r="G178">
        <v>0.99</v>
      </c>
      <c r="H178">
        <v>0.80500000000000005</v>
      </c>
      <c r="J178" s="992">
        <v>0.38263888888888892</v>
      </c>
      <c r="K178">
        <v>19.8</v>
      </c>
      <c r="L178">
        <v>5.12</v>
      </c>
    </row>
    <row r="179" spans="1:12">
      <c r="A179" t="s">
        <v>1280</v>
      </c>
      <c r="B179" t="s">
        <v>1282</v>
      </c>
      <c r="C179" t="s">
        <v>1291</v>
      </c>
      <c r="D179">
        <v>1</v>
      </c>
      <c r="E179" t="s">
        <v>714</v>
      </c>
      <c r="F179" t="s">
        <v>714</v>
      </c>
      <c r="G179" t="s">
        <v>714</v>
      </c>
      <c r="H179" t="s">
        <v>714</v>
      </c>
      <c r="I179" t="s">
        <v>714</v>
      </c>
      <c r="J179" t="s">
        <v>714</v>
      </c>
      <c r="K179">
        <v>19.8</v>
      </c>
      <c r="L179">
        <v>5.12</v>
      </c>
    </row>
    <row r="180" spans="1:12">
      <c r="A180" t="s">
        <v>1280</v>
      </c>
      <c r="B180" t="s">
        <v>1282</v>
      </c>
      <c r="C180" t="s">
        <v>1291</v>
      </c>
      <c r="D180">
        <v>2</v>
      </c>
      <c r="E180" t="s">
        <v>714</v>
      </c>
      <c r="F180" t="s">
        <v>714</v>
      </c>
      <c r="G180" t="s">
        <v>714</v>
      </c>
      <c r="H180" t="s">
        <v>714</v>
      </c>
      <c r="I180" t="s">
        <v>714</v>
      </c>
      <c r="J180" t="s">
        <v>714</v>
      </c>
      <c r="K180">
        <v>19.8</v>
      </c>
      <c r="L180">
        <v>5.12</v>
      </c>
    </row>
    <row r="181" spans="1:12">
      <c r="A181" t="s">
        <v>1280</v>
      </c>
      <c r="B181" t="s">
        <v>1282</v>
      </c>
      <c r="C181" t="s">
        <v>1291</v>
      </c>
      <c r="D181">
        <v>3</v>
      </c>
      <c r="E181" s="55">
        <v>45056</v>
      </c>
      <c r="F181" t="s">
        <v>1292</v>
      </c>
      <c r="G181">
        <v>1.31</v>
      </c>
      <c r="H181">
        <v>0.68100000000000005</v>
      </c>
      <c r="J181" s="992">
        <v>0.39027777777777778</v>
      </c>
      <c r="K181">
        <v>19.8</v>
      </c>
      <c r="L181">
        <v>5.12</v>
      </c>
    </row>
    <row r="182" spans="1:12">
      <c r="A182" t="s">
        <v>1280</v>
      </c>
      <c r="B182" t="s">
        <v>1282</v>
      </c>
      <c r="C182" t="s">
        <v>1291</v>
      </c>
      <c r="D182">
        <v>4</v>
      </c>
      <c r="E182" t="s">
        <v>714</v>
      </c>
      <c r="F182" t="s">
        <v>714</v>
      </c>
      <c r="G182" t="s">
        <v>714</v>
      </c>
      <c r="H182" t="s">
        <v>714</v>
      </c>
      <c r="I182" t="s">
        <v>714</v>
      </c>
      <c r="J182" t="s">
        <v>714</v>
      </c>
      <c r="K182">
        <v>19.8</v>
      </c>
      <c r="L182">
        <v>5.12</v>
      </c>
    </row>
    <row r="183" spans="1:12">
      <c r="A183" t="s">
        <v>1280</v>
      </c>
      <c r="B183" t="s">
        <v>1282</v>
      </c>
      <c r="C183" t="s">
        <v>1291</v>
      </c>
      <c r="D183">
        <v>5</v>
      </c>
      <c r="E183" t="s">
        <v>714</v>
      </c>
      <c r="F183" t="s">
        <v>714</v>
      </c>
      <c r="G183" t="s">
        <v>714</v>
      </c>
      <c r="H183" t="s">
        <v>714</v>
      </c>
      <c r="I183" t="s">
        <v>714</v>
      </c>
      <c r="J183" t="s">
        <v>714</v>
      </c>
      <c r="K183">
        <v>19.8</v>
      </c>
      <c r="L183">
        <v>5.12</v>
      </c>
    </row>
    <row r="184" spans="1:12">
      <c r="A184" t="s">
        <v>1280</v>
      </c>
      <c r="B184" t="s">
        <v>1282</v>
      </c>
      <c r="C184" t="s">
        <v>1291</v>
      </c>
      <c r="D184">
        <v>6</v>
      </c>
      <c r="E184" t="s">
        <v>714</v>
      </c>
      <c r="F184" t="s">
        <v>714</v>
      </c>
      <c r="G184" t="s">
        <v>714</v>
      </c>
      <c r="H184" t="s">
        <v>714</v>
      </c>
      <c r="I184" t="s">
        <v>714</v>
      </c>
      <c r="J184" t="s">
        <v>714</v>
      </c>
      <c r="K184">
        <v>19.8</v>
      </c>
      <c r="L184">
        <v>5.12</v>
      </c>
    </row>
    <row r="185" spans="1:12">
      <c r="A185" t="s">
        <v>1280</v>
      </c>
      <c r="B185" t="s">
        <v>1282</v>
      </c>
      <c r="C185" t="s">
        <v>1291</v>
      </c>
      <c r="D185">
        <v>7</v>
      </c>
      <c r="E185" t="s">
        <v>714</v>
      </c>
      <c r="F185" t="s">
        <v>714</v>
      </c>
      <c r="G185" t="s">
        <v>714</v>
      </c>
      <c r="H185" t="s">
        <v>714</v>
      </c>
      <c r="I185" t="s">
        <v>714</v>
      </c>
      <c r="J185" t="s">
        <v>714</v>
      </c>
      <c r="K185">
        <v>19.8</v>
      </c>
      <c r="L185">
        <v>5.12</v>
      </c>
    </row>
    <row r="186" spans="1:12">
      <c r="A186" t="s">
        <v>1280</v>
      </c>
      <c r="B186" t="s">
        <v>1282</v>
      </c>
      <c r="C186" t="s">
        <v>1291</v>
      </c>
      <c r="D186">
        <v>8</v>
      </c>
      <c r="E186" t="s">
        <v>714</v>
      </c>
      <c r="F186" t="s">
        <v>714</v>
      </c>
      <c r="G186" t="s">
        <v>714</v>
      </c>
      <c r="H186" t="s">
        <v>714</v>
      </c>
      <c r="I186" t="s">
        <v>714</v>
      </c>
      <c r="J186" t="s">
        <v>714</v>
      </c>
      <c r="K186">
        <v>19.8</v>
      </c>
      <c r="L186">
        <v>5.12</v>
      </c>
    </row>
    <row r="187" spans="1:12">
      <c r="A187" t="s">
        <v>1280</v>
      </c>
      <c r="B187" t="s">
        <v>1282</v>
      </c>
      <c r="C187" t="s">
        <v>1291</v>
      </c>
      <c r="D187">
        <v>9</v>
      </c>
      <c r="E187" s="55">
        <v>45056</v>
      </c>
      <c r="F187" t="s">
        <v>1292</v>
      </c>
      <c r="G187">
        <v>2.74</v>
      </c>
      <c r="H187">
        <v>1.0900000000000001</v>
      </c>
      <c r="I187" t="s">
        <v>724</v>
      </c>
      <c r="J187" s="992">
        <v>0.39999999999999997</v>
      </c>
      <c r="K187">
        <v>19.8</v>
      </c>
      <c r="L187">
        <v>5.12</v>
      </c>
    </row>
    <row r="188" spans="1:12">
      <c r="A188" t="s">
        <v>1280</v>
      </c>
      <c r="B188" t="s">
        <v>1282</v>
      </c>
      <c r="C188" t="s">
        <v>1291</v>
      </c>
      <c r="D188">
        <v>9</v>
      </c>
      <c r="E188" s="55">
        <v>45056</v>
      </c>
      <c r="F188" t="s">
        <v>1292</v>
      </c>
      <c r="G188">
        <v>2.46</v>
      </c>
      <c r="H188">
        <v>1</v>
      </c>
      <c r="J188" s="992">
        <v>0.39583333333333331</v>
      </c>
      <c r="K188">
        <v>19.8</v>
      </c>
      <c r="L188">
        <v>5.12</v>
      </c>
    </row>
    <row r="189" spans="1:12">
      <c r="A189" t="s">
        <v>1280</v>
      </c>
      <c r="B189" t="s">
        <v>1282</v>
      </c>
      <c r="C189" t="s">
        <v>1291</v>
      </c>
      <c r="D189">
        <v>10</v>
      </c>
      <c r="E189" t="s">
        <v>714</v>
      </c>
      <c r="F189" t="s">
        <v>714</v>
      </c>
      <c r="G189" t="s">
        <v>714</v>
      </c>
      <c r="H189" t="s">
        <v>714</v>
      </c>
      <c r="I189" t="s">
        <v>714</v>
      </c>
      <c r="J189" t="s">
        <v>714</v>
      </c>
      <c r="K189">
        <v>19.8</v>
      </c>
      <c r="L189">
        <v>5.12</v>
      </c>
    </row>
    <row r="190" spans="1:12">
      <c r="A190" t="s">
        <v>1280</v>
      </c>
      <c r="B190" t="s">
        <v>1282</v>
      </c>
      <c r="C190" t="s">
        <v>1291</v>
      </c>
      <c r="D190">
        <v>11</v>
      </c>
      <c r="E190" t="s">
        <v>714</v>
      </c>
      <c r="F190" t="s">
        <v>714</v>
      </c>
      <c r="G190" t="s">
        <v>714</v>
      </c>
      <c r="H190" t="s">
        <v>714</v>
      </c>
      <c r="I190" t="s">
        <v>714</v>
      </c>
      <c r="J190" t="s">
        <v>714</v>
      </c>
      <c r="K190">
        <v>19.8</v>
      </c>
      <c r="L190">
        <v>5.12</v>
      </c>
    </row>
    <row r="191" spans="1:12">
      <c r="A191" t="s">
        <v>1280</v>
      </c>
      <c r="B191" t="s">
        <v>1282</v>
      </c>
      <c r="C191" t="s">
        <v>1291</v>
      </c>
      <c r="D191">
        <v>12</v>
      </c>
      <c r="E191" t="s">
        <v>714</v>
      </c>
      <c r="F191" t="s">
        <v>714</v>
      </c>
      <c r="G191" t="s">
        <v>714</v>
      </c>
      <c r="H191" t="s">
        <v>714</v>
      </c>
      <c r="I191" t="s">
        <v>714</v>
      </c>
      <c r="J191" t="s">
        <v>714</v>
      </c>
      <c r="K191">
        <v>19.8</v>
      </c>
      <c r="L191">
        <v>5.12</v>
      </c>
    </row>
    <row r="192" spans="1:12">
      <c r="A192" t="s">
        <v>1280</v>
      </c>
      <c r="B192" t="s">
        <v>1282</v>
      </c>
      <c r="C192" t="s">
        <v>1291</v>
      </c>
      <c r="D192">
        <v>13</v>
      </c>
      <c r="E192" t="s">
        <v>714</v>
      </c>
      <c r="F192" t="s">
        <v>714</v>
      </c>
      <c r="G192" t="s">
        <v>714</v>
      </c>
      <c r="H192" t="s">
        <v>714</v>
      </c>
      <c r="I192" t="s">
        <v>714</v>
      </c>
      <c r="J192" t="s">
        <v>714</v>
      </c>
      <c r="K192">
        <v>19.8</v>
      </c>
      <c r="L192">
        <v>5.12</v>
      </c>
    </row>
    <row r="193" spans="1:12">
      <c r="A193" t="s">
        <v>1280</v>
      </c>
      <c r="B193" t="s">
        <v>1282</v>
      </c>
      <c r="C193" t="s">
        <v>1291</v>
      </c>
      <c r="D193">
        <v>14</v>
      </c>
      <c r="E193" t="s">
        <v>714</v>
      </c>
      <c r="F193" t="s">
        <v>714</v>
      </c>
      <c r="G193" t="s">
        <v>714</v>
      </c>
      <c r="H193" t="s">
        <v>714</v>
      </c>
      <c r="I193" t="s">
        <v>714</v>
      </c>
      <c r="J193" t="s">
        <v>714</v>
      </c>
      <c r="K193">
        <v>19.8</v>
      </c>
      <c r="L193">
        <v>5.12</v>
      </c>
    </row>
    <row r="194" spans="1:12">
      <c r="A194" t="s">
        <v>1280</v>
      </c>
      <c r="B194" t="s">
        <v>1282</v>
      </c>
      <c r="C194" t="s">
        <v>1291</v>
      </c>
      <c r="D194">
        <v>15</v>
      </c>
      <c r="E194" t="s">
        <v>714</v>
      </c>
      <c r="F194" t="s">
        <v>714</v>
      </c>
      <c r="G194" t="s">
        <v>714</v>
      </c>
      <c r="H194" t="s">
        <v>714</v>
      </c>
      <c r="I194" t="s">
        <v>714</v>
      </c>
      <c r="J194" t="s">
        <v>714</v>
      </c>
      <c r="K194">
        <v>19.8</v>
      </c>
      <c r="L194">
        <v>5.12</v>
      </c>
    </row>
    <row r="195" spans="1:12">
      <c r="A195" t="s">
        <v>1280</v>
      </c>
      <c r="B195" t="s">
        <v>1282</v>
      </c>
      <c r="C195" t="s">
        <v>1291</v>
      </c>
      <c r="D195">
        <v>16</v>
      </c>
      <c r="E195" t="s">
        <v>714</v>
      </c>
      <c r="F195" t="s">
        <v>714</v>
      </c>
      <c r="G195" t="s">
        <v>714</v>
      </c>
      <c r="H195" t="s">
        <v>714</v>
      </c>
      <c r="I195" t="s">
        <v>714</v>
      </c>
      <c r="J195" t="s">
        <v>714</v>
      </c>
      <c r="K195">
        <v>19.8</v>
      </c>
      <c r="L195">
        <v>5.12</v>
      </c>
    </row>
    <row r="196" spans="1:12">
      <c r="A196" t="s">
        <v>1280</v>
      </c>
      <c r="B196" t="s">
        <v>1282</v>
      </c>
      <c r="C196" t="s">
        <v>1291</v>
      </c>
      <c r="D196">
        <v>17</v>
      </c>
      <c r="E196" t="s">
        <v>714</v>
      </c>
      <c r="F196" t="s">
        <v>714</v>
      </c>
      <c r="G196" t="s">
        <v>714</v>
      </c>
      <c r="H196" t="s">
        <v>714</v>
      </c>
      <c r="I196" t="s">
        <v>714</v>
      </c>
      <c r="J196" t="s">
        <v>714</v>
      </c>
      <c r="K196">
        <v>19.8</v>
      </c>
      <c r="L196">
        <v>5.12</v>
      </c>
    </row>
    <row r="197" spans="1:12">
      <c r="A197" t="s">
        <v>1280</v>
      </c>
      <c r="B197" t="s">
        <v>1282</v>
      </c>
      <c r="C197" t="s">
        <v>1291</v>
      </c>
      <c r="D197">
        <v>18</v>
      </c>
      <c r="E197" t="s">
        <v>714</v>
      </c>
      <c r="F197" t="s">
        <v>714</v>
      </c>
      <c r="G197" t="s">
        <v>714</v>
      </c>
      <c r="H197" t="s">
        <v>714</v>
      </c>
      <c r="I197" t="s">
        <v>714</v>
      </c>
      <c r="J197" t="s">
        <v>714</v>
      </c>
      <c r="K197">
        <v>19.8</v>
      </c>
      <c r="L197">
        <v>5.12</v>
      </c>
    </row>
    <row r="198" spans="1:12">
      <c r="A198" t="s">
        <v>1280</v>
      </c>
      <c r="B198" t="s">
        <v>1282</v>
      </c>
      <c r="C198" t="s">
        <v>1291</v>
      </c>
      <c r="D198">
        <v>18.8</v>
      </c>
      <c r="E198" s="55">
        <v>45056</v>
      </c>
      <c r="F198" t="s">
        <v>1292</v>
      </c>
      <c r="G198">
        <v>1.51</v>
      </c>
      <c r="H198">
        <v>0.97899999999999998</v>
      </c>
      <c r="J198" s="992">
        <v>0.40347222222222223</v>
      </c>
      <c r="K198">
        <v>19.8</v>
      </c>
      <c r="L198">
        <v>5.12</v>
      </c>
    </row>
    <row r="199" spans="1:12">
      <c r="A199" t="s">
        <v>1280</v>
      </c>
      <c r="B199" t="s">
        <v>1282</v>
      </c>
      <c r="C199" t="s">
        <v>1291</v>
      </c>
      <c r="D199">
        <v>19</v>
      </c>
      <c r="E199" t="s">
        <v>714</v>
      </c>
      <c r="F199" t="s">
        <v>714</v>
      </c>
      <c r="G199" t="s">
        <v>714</v>
      </c>
      <c r="H199" t="s">
        <v>714</v>
      </c>
      <c r="I199" t="s">
        <v>714</v>
      </c>
      <c r="J199" t="s">
        <v>714</v>
      </c>
      <c r="K199">
        <v>19.8</v>
      </c>
      <c r="L199">
        <v>5.12</v>
      </c>
    </row>
    <row r="200" spans="1:12">
      <c r="A200" t="s">
        <v>1280</v>
      </c>
      <c r="B200" t="s">
        <v>1282</v>
      </c>
      <c r="C200" t="s">
        <v>1291</v>
      </c>
      <c r="D200">
        <v>19.3</v>
      </c>
      <c r="E200" t="s">
        <v>714</v>
      </c>
      <c r="F200" t="s">
        <v>714</v>
      </c>
      <c r="G200" t="s">
        <v>714</v>
      </c>
      <c r="H200" t="s">
        <v>714</v>
      </c>
      <c r="I200" t="s">
        <v>714</v>
      </c>
      <c r="J200" t="s">
        <v>714</v>
      </c>
      <c r="K200">
        <v>19.8</v>
      </c>
      <c r="L200">
        <v>5.12</v>
      </c>
    </row>
    <row r="201" spans="1:12">
      <c r="A201" t="s">
        <v>1280</v>
      </c>
      <c r="B201" t="s">
        <v>1282</v>
      </c>
      <c r="C201" t="s">
        <v>1293</v>
      </c>
      <c r="D201">
        <v>0.5</v>
      </c>
      <c r="E201" s="55">
        <v>45091</v>
      </c>
      <c r="F201" t="s">
        <v>1292</v>
      </c>
      <c r="G201">
        <v>1.1100000000000001</v>
      </c>
      <c r="H201">
        <v>0.35499999999999998</v>
      </c>
      <c r="J201" s="992">
        <v>0.39444444444444443</v>
      </c>
      <c r="K201">
        <v>19.899999999999999</v>
      </c>
      <c r="L201">
        <v>5.75</v>
      </c>
    </row>
    <row r="202" spans="1:12">
      <c r="A202" t="s">
        <v>1280</v>
      </c>
      <c r="B202" t="s">
        <v>1282</v>
      </c>
      <c r="C202" t="s">
        <v>1293</v>
      </c>
      <c r="D202">
        <v>1</v>
      </c>
      <c r="E202" t="s">
        <v>714</v>
      </c>
      <c r="F202" t="s">
        <v>714</v>
      </c>
      <c r="G202" t="s">
        <v>714</v>
      </c>
      <c r="H202" t="s">
        <v>714</v>
      </c>
      <c r="I202" t="s">
        <v>714</v>
      </c>
      <c r="J202" t="s">
        <v>714</v>
      </c>
      <c r="K202">
        <v>19.899999999999999</v>
      </c>
      <c r="L202">
        <v>5.75</v>
      </c>
    </row>
    <row r="203" spans="1:12">
      <c r="A203" t="s">
        <v>1280</v>
      </c>
      <c r="B203" t="s">
        <v>1282</v>
      </c>
      <c r="C203" t="s">
        <v>1293</v>
      </c>
      <c r="D203">
        <v>2</v>
      </c>
      <c r="E203" t="s">
        <v>714</v>
      </c>
      <c r="F203" t="s">
        <v>714</v>
      </c>
      <c r="G203" t="s">
        <v>714</v>
      </c>
      <c r="H203" t="s">
        <v>714</v>
      </c>
      <c r="I203" t="s">
        <v>714</v>
      </c>
      <c r="J203" t="s">
        <v>714</v>
      </c>
      <c r="K203">
        <v>19.899999999999999</v>
      </c>
      <c r="L203">
        <v>5.75</v>
      </c>
    </row>
    <row r="204" spans="1:12">
      <c r="A204" t="s">
        <v>1280</v>
      </c>
      <c r="B204" t="s">
        <v>1282</v>
      </c>
      <c r="C204" t="s">
        <v>1293</v>
      </c>
      <c r="D204">
        <v>3</v>
      </c>
      <c r="E204" s="55">
        <v>45091</v>
      </c>
      <c r="F204" t="s">
        <v>1292</v>
      </c>
      <c r="G204">
        <v>1.1100000000000001</v>
      </c>
      <c r="H204">
        <v>0.38700000000000001</v>
      </c>
      <c r="J204" s="992">
        <v>0.39930555555555558</v>
      </c>
      <c r="K204">
        <v>19.899999999999999</v>
      </c>
      <c r="L204">
        <v>5.75</v>
      </c>
    </row>
    <row r="205" spans="1:12">
      <c r="A205" t="s">
        <v>1280</v>
      </c>
      <c r="B205" t="s">
        <v>1282</v>
      </c>
      <c r="C205" t="s">
        <v>1293</v>
      </c>
      <c r="D205">
        <v>4</v>
      </c>
      <c r="E205" t="s">
        <v>714</v>
      </c>
      <c r="F205" t="s">
        <v>714</v>
      </c>
      <c r="G205" t="s">
        <v>714</v>
      </c>
      <c r="H205" t="s">
        <v>714</v>
      </c>
      <c r="I205" t="s">
        <v>714</v>
      </c>
      <c r="J205" t="s">
        <v>714</v>
      </c>
      <c r="K205">
        <v>19.899999999999999</v>
      </c>
      <c r="L205">
        <v>5.75</v>
      </c>
    </row>
    <row r="206" spans="1:12">
      <c r="A206" t="s">
        <v>1280</v>
      </c>
      <c r="B206" t="s">
        <v>1282</v>
      </c>
      <c r="C206" t="s">
        <v>1293</v>
      </c>
      <c r="D206">
        <v>5</v>
      </c>
      <c r="E206" t="s">
        <v>714</v>
      </c>
      <c r="F206" t="s">
        <v>714</v>
      </c>
      <c r="G206" t="s">
        <v>714</v>
      </c>
      <c r="H206" t="s">
        <v>714</v>
      </c>
      <c r="I206" t="s">
        <v>714</v>
      </c>
      <c r="J206" t="s">
        <v>714</v>
      </c>
      <c r="K206">
        <v>19.899999999999999</v>
      </c>
      <c r="L206">
        <v>5.75</v>
      </c>
    </row>
    <row r="207" spans="1:12">
      <c r="A207" t="s">
        <v>1280</v>
      </c>
      <c r="B207" t="s">
        <v>1282</v>
      </c>
      <c r="C207" t="s">
        <v>1293</v>
      </c>
      <c r="D207">
        <v>6</v>
      </c>
      <c r="E207" t="s">
        <v>714</v>
      </c>
      <c r="F207" t="s">
        <v>714</v>
      </c>
      <c r="G207" t="s">
        <v>714</v>
      </c>
      <c r="H207" t="s">
        <v>714</v>
      </c>
      <c r="I207" t="s">
        <v>714</v>
      </c>
      <c r="J207" t="s">
        <v>714</v>
      </c>
      <c r="K207">
        <v>19.899999999999999</v>
      </c>
      <c r="L207">
        <v>5.75</v>
      </c>
    </row>
    <row r="208" spans="1:12">
      <c r="A208" t="s">
        <v>1280</v>
      </c>
      <c r="B208" t="s">
        <v>1282</v>
      </c>
      <c r="C208" t="s">
        <v>1293</v>
      </c>
      <c r="D208">
        <v>7</v>
      </c>
      <c r="E208" t="s">
        <v>714</v>
      </c>
      <c r="F208" t="s">
        <v>714</v>
      </c>
      <c r="G208" t="s">
        <v>714</v>
      </c>
      <c r="H208" t="s">
        <v>714</v>
      </c>
      <c r="I208" t="s">
        <v>714</v>
      </c>
      <c r="J208" t="s">
        <v>714</v>
      </c>
      <c r="K208">
        <v>19.899999999999999</v>
      </c>
      <c r="L208">
        <v>5.75</v>
      </c>
    </row>
    <row r="209" spans="1:12">
      <c r="A209" t="s">
        <v>1280</v>
      </c>
      <c r="B209" t="s">
        <v>1282</v>
      </c>
      <c r="C209" t="s">
        <v>1293</v>
      </c>
      <c r="D209">
        <v>8</v>
      </c>
      <c r="E209" t="s">
        <v>714</v>
      </c>
      <c r="F209" t="s">
        <v>714</v>
      </c>
      <c r="G209" t="s">
        <v>714</v>
      </c>
      <c r="H209" t="s">
        <v>714</v>
      </c>
      <c r="I209" t="s">
        <v>714</v>
      </c>
      <c r="J209" t="s">
        <v>714</v>
      </c>
      <c r="K209">
        <v>19.899999999999999</v>
      </c>
      <c r="L209">
        <v>5.75</v>
      </c>
    </row>
    <row r="210" spans="1:12">
      <c r="A210" t="s">
        <v>1280</v>
      </c>
      <c r="B210" t="s">
        <v>1282</v>
      </c>
      <c r="C210" t="s">
        <v>1293</v>
      </c>
      <c r="D210">
        <v>9</v>
      </c>
      <c r="E210" s="55">
        <v>45091</v>
      </c>
      <c r="F210" t="s">
        <v>1292</v>
      </c>
      <c r="G210">
        <v>4.7699999999999996</v>
      </c>
      <c r="H210">
        <v>0.62</v>
      </c>
      <c r="J210" s="992">
        <v>0.40277777777777773</v>
      </c>
      <c r="K210">
        <v>19.899999999999999</v>
      </c>
      <c r="L210">
        <v>5.75</v>
      </c>
    </row>
    <row r="211" spans="1:12">
      <c r="A211" t="s">
        <v>1280</v>
      </c>
      <c r="B211" t="s">
        <v>1282</v>
      </c>
      <c r="C211" t="s">
        <v>1293</v>
      </c>
      <c r="D211">
        <v>10</v>
      </c>
      <c r="E211" t="s">
        <v>714</v>
      </c>
      <c r="F211" t="s">
        <v>714</v>
      </c>
      <c r="G211" t="s">
        <v>714</v>
      </c>
      <c r="H211" t="s">
        <v>714</v>
      </c>
      <c r="I211" t="s">
        <v>714</v>
      </c>
      <c r="J211" t="s">
        <v>714</v>
      </c>
      <c r="K211">
        <v>19.899999999999999</v>
      </c>
      <c r="L211">
        <v>5.75</v>
      </c>
    </row>
    <row r="212" spans="1:12">
      <c r="A212" t="s">
        <v>1280</v>
      </c>
      <c r="B212" t="s">
        <v>1282</v>
      </c>
      <c r="C212" t="s">
        <v>1293</v>
      </c>
      <c r="D212">
        <v>11</v>
      </c>
      <c r="E212" t="s">
        <v>714</v>
      </c>
      <c r="F212" t="s">
        <v>714</v>
      </c>
      <c r="G212" t="s">
        <v>714</v>
      </c>
      <c r="H212" t="s">
        <v>714</v>
      </c>
      <c r="I212" t="s">
        <v>714</v>
      </c>
      <c r="J212" t="s">
        <v>714</v>
      </c>
      <c r="K212">
        <v>19.899999999999999</v>
      </c>
      <c r="L212">
        <v>5.75</v>
      </c>
    </row>
    <row r="213" spans="1:12">
      <c r="A213" t="s">
        <v>1280</v>
      </c>
      <c r="B213" t="s">
        <v>1282</v>
      </c>
      <c r="C213" t="s">
        <v>1293</v>
      </c>
      <c r="D213">
        <v>12</v>
      </c>
      <c r="E213" t="s">
        <v>714</v>
      </c>
      <c r="F213" t="s">
        <v>714</v>
      </c>
      <c r="G213" t="s">
        <v>714</v>
      </c>
      <c r="H213" t="s">
        <v>714</v>
      </c>
      <c r="I213" t="s">
        <v>714</v>
      </c>
      <c r="J213" t="s">
        <v>714</v>
      </c>
      <c r="K213">
        <v>19.899999999999999</v>
      </c>
      <c r="L213">
        <v>5.75</v>
      </c>
    </row>
    <row r="214" spans="1:12">
      <c r="A214" t="s">
        <v>1280</v>
      </c>
      <c r="B214" t="s">
        <v>1282</v>
      </c>
      <c r="C214" t="s">
        <v>1293</v>
      </c>
      <c r="D214">
        <v>13</v>
      </c>
      <c r="E214" t="s">
        <v>714</v>
      </c>
      <c r="F214" t="s">
        <v>714</v>
      </c>
      <c r="G214" t="s">
        <v>714</v>
      </c>
      <c r="H214" t="s">
        <v>714</v>
      </c>
      <c r="I214" t="s">
        <v>714</v>
      </c>
      <c r="J214" t="s">
        <v>714</v>
      </c>
      <c r="K214">
        <v>19.899999999999999</v>
      </c>
      <c r="L214">
        <v>5.75</v>
      </c>
    </row>
    <row r="215" spans="1:12">
      <c r="A215" t="s">
        <v>1280</v>
      </c>
      <c r="B215" t="s">
        <v>1282</v>
      </c>
      <c r="C215" t="s">
        <v>1293</v>
      </c>
      <c r="D215">
        <v>14</v>
      </c>
      <c r="E215" t="s">
        <v>714</v>
      </c>
      <c r="F215" t="s">
        <v>714</v>
      </c>
      <c r="G215" t="s">
        <v>714</v>
      </c>
      <c r="H215" t="s">
        <v>714</v>
      </c>
      <c r="I215" t="s">
        <v>714</v>
      </c>
      <c r="J215" t="s">
        <v>714</v>
      </c>
      <c r="K215">
        <v>19.899999999999999</v>
      </c>
      <c r="L215">
        <v>5.75</v>
      </c>
    </row>
    <row r="216" spans="1:12">
      <c r="A216" t="s">
        <v>1280</v>
      </c>
      <c r="B216" t="s">
        <v>1282</v>
      </c>
      <c r="C216" t="s">
        <v>1293</v>
      </c>
      <c r="D216">
        <v>15</v>
      </c>
      <c r="E216" t="s">
        <v>714</v>
      </c>
      <c r="F216" t="s">
        <v>714</v>
      </c>
      <c r="G216" t="s">
        <v>714</v>
      </c>
      <c r="H216" t="s">
        <v>714</v>
      </c>
      <c r="I216" t="s">
        <v>714</v>
      </c>
      <c r="J216" t="s">
        <v>714</v>
      </c>
      <c r="K216">
        <v>19.899999999999999</v>
      </c>
      <c r="L216">
        <v>5.75</v>
      </c>
    </row>
    <row r="217" spans="1:12">
      <c r="A217" t="s">
        <v>1280</v>
      </c>
      <c r="B217" t="s">
        <v>1282</v>
      </c>
      <c r="C217" t="s">
        <v>1293</v>
      </c>
      <c r="D217">
        <v>16</v>
      </c>
      <c r="E217" t="s">
        <v>714</v>
      </c>
      <c r="F217" t="s">
        <v>714</v>
      </c>
      <c r="G217" t="s">
        <v>714</v>
      </c>
      <c r="H217" t="s">
        <v>714</v>
      </c>
      <c r="I217" t="s">
        <v>714</v>
      </c>
      <c r="J217" t="s">
        <v>714</v>
      </c>
      <c r="K217">
        <v>19.899999999999999</v>
      </c>
      <c r="L217">
        <v>5.75</v>
      </c>
    </row>
    <row r="218" spans="1:12">
      <c r="A218" t="s">
        <v>1280</v>
      </c>
      <c r="B218" t="s">
        <v>1282</v>
      </c>
      <c r="C218" t="s">
        <v>1293</v>
      </c>
      <c r="D218">
        <v>17</v>
      </c>
      <c r="E218" t="s">
        <v>714</v>
      </c>
      <c r="F218" t="s">
        <v>714</v>
      </c>
      <c r="G218" t="s">
        <v>714</v>
      </c>
      <c r="H218" t="s">
        <v>714</v>
      </c>
      <c r="I218" t="s">
        <v>714</v>
      </c>
      <c r="J218" t="s">
        <v>714</v>
      </c>
      <c r="K218">
        <v>19.899999999999999</v>
      </c>
      <c r="L218">
        <v>5.75</v>
      </c>
    </row>
    <row r="219" spans="1:12">
      <c r="A219" t="s">
        <v>1280</v>
      </c>
      <c r="B219" t="s">
        <v>1282</v>
      </c>
      <c r="C219" t="s">
        <v>1293</v>
      </c>
      <c r="D219">
        <v>18</v>
      </c>
      <c r="E219" t="s">
        <v>714</v>
      </c>
      <c r="F219" t="s">
        <v>714</v>
      </c>
      <c r="G219" t="s">
        <v>714</v>
      </c>
      <c r="H219" t="s">
        <v>714</v>
      </c>
      <c r="I219" t="s">
        <v>714</v>
      </c>
      <c r="J219" t="s">
        <v>714</v>
      </c>
      <c r="K219">
        <v>19.899999999999999</v>
      </c>
      <c r="L219">
        <v>5.75</v>
      </c>
    </row>
    <row r="220" spans="1:12">
      <c r="A220" t="s">
        <v>1280</v>
      </c>
      <c r="B220" t="s">
        <v>1282</v>
      </c>
      <c r="C220" t="s">
        <v>1293</v>
      </c>
      <c r="D220">
        <v>18.899999999999999</v>
      </c>
      <c r="E220" s="55">
        <v>45091</v>
      </c>
      <c r="F220" t="s">
        <v>1292</v>
      </c>
      <c r="G220">
        <v>0.61</v>
      </c>
      <c r="H220">
        <v>0.77800000000000002</v>
      </c>
      <c r="J220" s="992">
        <v>0.40763888888888888</v>
      </c>
      <c r="K220">
        <v>19.899999999999999</v>
      </c>
      <c r="L220">
        <v>5.75</v>
      </c>
    </row>
    <row r="221" spans="1:12">
      <c r="A221" t="s">
        <v>1280</v>
      </c>
      <c r="B221" t="s">
        <v>1282</v>
      </c>
      <c r="C221" t="s">
        <v>1293</v>
      </c>
      <c r="D221">
        <v>19</v>
      </c>
      <c r="E221" t="s">
        <v>714</v>
      </c>
      <c r="F221" t="s">
        <v>714</v>
      </c>
      <c r="G221" t="s">
        <v>714</v>
      </c>
      <c r="H221" t="s">
        <v>714</v>
      </c>
      <c r="I221" t="s">
        <v>714</v>
      </c>
      <c r="J221" t="s">
        <v>714</v>
      </c>
      <c r="K221">
        <v>19.899999999999999</v>
      </c>
      <c r="L221">
        <v>5.75</v>
      </c>
    </row>
    <row r="222" spans="1:12">
      <c r="A222" t="s">
        <v>1280</v>
      </c>
      <c r="B222" t="s">
        <v>1282</v>
      </c>
      <c r="C222" t="s">
        <v>1293</v>
      </c>
      <c r="D222">
        <v>19.399999999999999</v>
      </c>
      <c r="E222" t="s">
        <v>714</v>
      </c>
      <c r="F222" t="s">
        <v>714</v>
      </c>
      <c r="G222" t="s">
        <v>714</v>
      </c>
      <c r="H222" t="s">
        <v>714</v>
      </c>
      <c r="I222" t="s">
        <v>714</v>
      </c>
      <c r="J222" t="s">
        <v>714</v>
      </c>
      <c r="K222">
        <v>19.899999999999999</v>
      </c>
      <c r="L222">
        <v>5.75</v>
      </c>
    </row>
    <row r="223" spans="1:12">
      <c r="A223" t="s">
        <v>1280</v>
      </c>
      <c r="B223" t="s">
        <v>1282</v>
      </c>
      <c r="C223" t="s">
        <v>1294</v>
      </c>
      <c r="D223">
        <v>0.5</v>
      </c>
      <c r="E223" s="55">
        <v>45124</v>
      </c>
      <c r="F223" t="s">
        <v>1292</v>
      </c>
      <c r="G223">
        <v>2.35</v>
      </c>
      <c r="H223">
        <v>0.65600000000000003</v>
      </c>
      <c r="J223" s="992">
        <v>0.54583333333333328</v>
      </c>
      <c r="K223">
        <v>19.899999999999999</v>
      </c>
      <c r="L223">
        <v>6.52</v>
      </c>
    </row>
    <row r="224" spans="1:12">
      <c r="A224" t="s">
        <v>1280</v>
      </c>
      <c r="B224" t="s">
        <v>1282</v>
      </c>
      <c r="C224" t="s">
        <v>1294</v>
      </c>
      <c r="D224">
        <v>1</v>
      </c>
      <c r="E224" t="s">
        <v>714</v>
      </c>
      <c r="F224" t="s">
        <v>714</v>
      </c>
      <c r="G224" t="s">
        <v>714</v>
      </c>
      <c r="H224" t="s">
        <v>714</v>
      </c>
      <c r="I224" t="s">
        <v>714</v>
      </c>
      <c r="J224" t="s">
        <v>714</v>
      </c>
      <c r="K224">
        <v>19.899999999999999</v>
      </c>
      <c r="L224">
        <v>6.52</v>
      </c>
    </row>
    <row r="225" spans="1:12">
      <c r="A225" t="s">
        <v>1280</v>
      </c>
      <c r="B225" t="s">
        <v>1282</v>
      </c>
      <c r="C225" t="s">
        <v>1294</v>
      </c>
      <c r="D225">
        <v>2</v>
      </c>
      <c r="E225" t="s">
        <v>714</v>
      </c>
      <c r="F225" t="s">
        <v>714</v>
      </c>
      <c r="G225" t="s">
        <v>714</v>
      </c>
      <c r="H225" t="s">
        <v>714</v>
      </c>
      <c r="I225" t="s">
        <v>714</v>
      </c>
      <c r="J225" t="s">
        <v>714</v>
      </c>
      <c r="K225">
        <v>19.899999999999999</v>
      </c>
      <c r="L225">
        <v>6.52</v>
      </c>
    </row>
    <row r="226" spans="1:12">
      <c r="A226" t="s">
        <v>1280</v>
      </c>
      <c r="B226" t="s">
        <v>1282</v>
      </c>
      <c r="C226" t="s">
        <v>1294</v>
      </c>
      <c r="D226">
        <v>3</v>
      </c>
      <c r="E226" s="55">
        <v>45124</v>
      </c>
      <c r="F226" t="s">
        <v>1292</v>
      </c>
      <c r="G226">
        <v>1.93</v>
      </c>
      <c r="H226">
        <v>0.33600000000000002</v>
      </c>
      <c r="J226" s="992">
        <v>0.54999999999999993</v>
      </c>
      <c r="K226">
        <v>19.899999999999999</v>
      </c>
      <c r="L226">
        <v>6.52</v>
      </c>
    </row>
    <row r="227" spans="1:12">
      <c r="A227" t="s">
        <v>1280</v>
      </c>
      <c r="B227" t="s">
        <v>1282</v>
      </c>
      <c r="C227" t="s">
        <v>1294</v>
      </c>
      <c r="D227">
        <v>4</v>
      </c>
      <c r="E227" t="s">
        <v>714</v>
      </c>
      <c r="F227" t="s">
        <v>714</v>
      </c>
      <c r="G227" t="s">
        <v>714</v>
      </c>
      <c r="H227" t="s">
        <v>714</v>
      </c>
      <c r="I227" t="s">
        <v>714</v>
      </c>
      <c r="J227" t="s">
        <v>714</v>
      </c>
      <c r="K227">
        <v>19.899999999999999</v>
      </c>
      <c r="L227">
        <v>6.52</v>
      </c>
    </row>
    <row r="228" spans="1:12">
      <c r="A228" t="s">
        <v>1280</v>
      </c>
      <c r="B228" t="s">
        <v>1282</v>
      </c>
      <c r="C228" t="s">
        <v>1294</v>
      </c>
      <c r="D228">
        <v>5</v>
      </c>
      <c r="E228" t="s">
        <v>714</v>
      </c>
      <c r="F228" t="s">
        <v>714</v>
      </c>
      <c r="G228" t="s">
        <v>714</v>
      </c>
      <c r="H228" t="s">
        <v>714</v>
      </c>
      <c r="I228" t="s">
        <v>714</v>
      </c>
      <c r="J228" t="s">
        <v>714</v>
      </c>
      <c r="K228">
        <v>19.899999999999999</v>
      </c>
      <c r="L228">
        <v>6.52</v>
      </c>
    </row>
    <row r="229" spans="1:12">
      <c r="A229" t="s">
        <v>1280</v>
      </c>
      <c r="B229" t="s">
        <v>1282</v>
      </c>
      <c r="C229" t="s">
        <v>1294</v>
      </c>
      <c r="D229">
        <v>6</v>
      </c>
      <c r="E229" t="s">
        <v>714</v>
      </c>
      <c r="F229" t="s">
        <v>714</v>
      </c>
      <c r="G229" t="s">
        <v>714</v>
      </c>
      <c r="H229" t="s">
        <v>714</v>
      </c>
      <c r="I229" t="s">
        <v>714</v>
      </c>
      <c r="J229" t="s">
        <v>714</v>
      </c>
      <c r="K229">
        <v>19.899999999999999</v>
      </c>
      <c r="L229">
        <v>6.52</v>
      </c>
    </row>
    <row r="230" spans="1:12">
      <c r="A230" t="s">
        <v>1280</v>
      </c>
      <c r="B230" t="s">
        <v>1282</v>
      </c>
      <c r="C230" t="s">
        <v>1294</v>
      </c>
      <c r="D230">
        <v>7</v>
      </c>
      <c r="E230" t="s">
        <v>714</v>
      </c>
      <c r="F230" t="s">
        <v>714</v>
      </c>
      <c r="G230" t="s">
        <v>714</v>
      </c>
      <c r="H230" t="s">
        <v>714</v>
      </c>
      <c r="I230" t="s">
        <v>714</v>
      </c>
      <c r="J230" t="s">
        <v>714</v>
      </c>
      <c r="K230">
        <v>19.899999999999999</v>
      </c>
      <c r="L230">
        <v>6.52</v>
      </c>
    </row>
    <row r="231" spans="1:12">
      <c r="A231" t="s">
        <v>1280</v>
      </c>
      <c r="B231" t="s">
        <v>1282</v>
      </c>
      <c r="C231" t="s">
        <v>1294</v>
      </c>
      <c r="D231">
        <v>8</v>
      </c>
      <c r="E231" t="s">
        <v>714</v>
      </c>
      <c r="F231" t="s">
        <v>714</v>
      </c>
      <c r="G231" t="s">
        <v>714</v>
      </c>
      <c r="H231" t="s">
        <v>714</v>
      </c>
      <c r="I231" t="s">
        <v>714</v>
      </c>
      <c r="J231" t="s">
        <v>714</v>
      </c>
      <c r="K231">
        <v>19.899999999999999</v>
      </c>
      <c r="L231">
        <v>6.52</v>
      </c>
    </row>
    <row r="232" spans="1:12">
      <c r="A232" t="s">
        <v>1280</v>
      </c>
      <c r="B232" t="s">
        <v>1282</v>
      </c>
      <c r="C232" t="s">
        <v>1294</v>
      </c>
      <c r="D232">
        <v>9</v>
      </c>
      <c r="E232" s="55">
        <v>45124</v>
      </c>
      <c r="F232" t="s">
        <v>1292</v>
      </c>
      <c r="G232">
        <v>9.39</v>
      </c>
      <c r="H232">
        <v>0.67800000000000005</v>
      </c>
      <c r="J232" s="992">
        <v>0.55486111111111114</v>
      </c>
      <c r="K232">
        <v>19.899999999999999</v>
      </c>
      <c r="L232">
        <v>6.52</v>
      </c>
    </row>
    <row r="233" spans="1:12">
      <c r="A233" t="s">
        <v>1280</v>
      </c>
      <c r="B233" t="s">
        <v>1282</v>
      </c>
      <c r="C233" t="s">
        <v>1294</v>
      </c>
      <c r="D233">
        <v>10</v>
      </c>
      <c r="E233" t="s">
        <v>714</v>
      </c>
      <c r="F233" t="s">
        <v>714</v>
      </c>
      <c r="G233" t="s">
        <v>714</v>
      </c>
      <c r="H233" t="s">
        <v>714</v>
      </c>
      <c r="I233" t="s">
        <v>714</v>
      </c>
      <c r="J233" t="s">
        <v>714</v>
      </c>
      <c r="K233">
        <v>19.899999999999999</v>
      </c>
      <c r="L233">
        <v>6.52</v>
      </c>
    </row>
    <row r="234" spans="1:12">
      <c r="A234" t="s">
        <v>1280</v>
      </c>
      <c r="B234" t="s">
        <v>1282</v>
      </c>
      <c r="C234" t="s">
        <v>1294</v>
      </c>
      <c r="D234">
        <v>11</v>
      </c>
      <c r="E234" t="s">
        <v>714</v>
      </c>
      <c r="F234" t="s">
        <v>714</v>
      </c>
      <c r="G234" t="s">
        <v>714</v>
      </c>
      <c r="H234" t="s">
        <v>714</v>
      </c>
      <c r="I234" t="s">
        <v>714</v>
      </c>
      <c r="J234" t="s">
        <v>714</v>
      </c>
      <c r="K234">
        <v>19.899999999999999</v>
      </c>
      <c r="L234">
        <v>6.52</v>
      </c>
    </row>
    <row r="235" spans="1:12">
      <c r="A235" t="s">
        <v>1280</v>
      </c>
      <c r="B235" t="s">
        <v>1282</v>
      </c>
      <c r="C235" t="s">
        <v>1294</v>
      </c>
      <c r="D235">
        <v>12</v>
      </c>
      <c r="E235" t="s">
        <v>714</v>
      </c>
      <c r="F235" t="s">
        <v>714</v>
      </c>
      <c r="G235" t="s">
        <v>714</v>
      </c>
      <c r="H235" t="s">
        <v>714</v>
      </c>
      <c r="I235" t="s">
        <v>714</v>
      </c>
      <c r="J235" t="s">
        <v>714</v>
      </c>
      <c r="K235">
        <v>19.899999999999999</v>
      </c>
      <c r="L235">
        <v>6.52</v>
      </c>
    </row>
    <row r="236" spans="1:12">
      <c r="A236" t="s">
        <v>1280</v>
      </c>
      <c r="B236" t="s">
        <v>1282</v>
      </c>
      <c r="C236" t="s">
        <v>1294</v>
      </c>
      <c r="D236">
        <v>13</v>
      </c>
      <c r="E236" t="s">
        <v>714</v>
      </c>
      <c r="F236" t="s">
        <v>714</v>
      </c>
      <c r="G236" t="s">
        <v>714</v>
      </c>
      <c r="H236" t="s">
        <v>714</v>
      </c>
      <c r="I236" t="s">
        <v>714</v>
      </c>
      <c r="J236" t="s">
        <v>714</v>
      </c>
      <c r="K236">
        <v>19.899999999999999</v>
      </c>
      <c r="L236">
        <v>6.52</v>
      </c>
    </row>
    <row r="237" spans="1:12">
      <c r="A237" t="s">
        <v>1280</v>
      </c>
      <c r="B237" t="s">
        <v>1282</v>
      </c>
      <c r="C237" t="s">
        <v>1294</v>
      </c>
      <c r="D237">
        <v>14</v>
      </c>
      <c r="E237" t="s">
        <v>714</v>
      </c>
      <c r="F237" t="s">
        <v>714</v>
      </c>
      <c r="G237" t="s">
        <v>714</v>
      </c>
      <c r="H237" t="s">
        <v>714</v>
      </c>
      <c r="I237" t="s">
        <v>714</v>
      </c>
      <c r="J237" t="s">
        <v>714</v>
      </c>
      <c r="K237">
        <v>19.899999999999999</v>
      </c>
      <c r="L237">
        <v>6.52</v>
      </c>
    </row>
    <row r="238" spans="1:12">
      <c r="A238" t="s">
        <v>1280</v>
      </c>
      <c r="B238" t="s">
        <v>1282</v>
      </c>
      <c r="C238" t="s">
        <v>1294</v>
      </c>
      <c r="D238">
        <v>15</v>
      </c>
      <c r="E238" t="s">
        <v>714</v>
      </c>
      <c r="F238" t="s">
        <v>714</v>
      </c>
      <c r="G238" t="s">
        <v>714</v>
      </c>
      <c r="H238" t="s">
        <v>714</v>
      </c>
      <c r="I238" t="s">
        <v>714</v>
      </c>
      <c r="J238" t="s">
        <v>714</v>
      </c>
      <c r="K238">
        <v>19.899999999999999</v>
      </c>
      <c r="L238">
        <v>6.52</v>
      </c>
    </row>
    <row r="239" spans="1:12">
      <c r="A239" t="s">
        <v>1280</v>
      </c>
      <c r="B239" t="s">
        <v>1282</v>
      </c>
      <c r="C239" t="s">
        <v>1294</v>
      </c>
      <c r="D239">
        <v>16</v>
      </c>
      <c r="E239" t="s">
        <v>714</v>
      </c>
      <c r="F239" t="s">
        <v>714</v>
      </c>
      <c r="G239" t="s">
        <v>714</v>
      </c>
      <c r="H239" t="s">
        <v>714</v>
      </c>
      <c r="I239" t="s">
        <v>714</v>
      </c>
      <c r="J239" t="s">
        <v>714</v>
      </c>
      <c r="K239">
        <v>19.899999999999999</v>
      </c>
      <c r="L239">
        <v>6.52</v>
      </c>
    </row>
    <row r="240" spans="1:12">
      <c r="A240" t="s">
        <v>1280</v>
      </c>
      <c r="B240" t="s">
        <v>1282</v>
      </c>
      <c r="C240" t="s">
        <v>1294</v>
      </c>
      <c r="D240">
        <v>17</v>
      </c>
      <c r="E240" t="s">
        <v>714</v>
      </c>
      <c r="F240" t="s">
        <v>714</v>
      </c>
      <c r="G240" t="s">
        <v>714</v>
      </c>
      <c r="H240" t="s">
        <v>714</v>
      </c>
      <c r="I240" t="s">
        <v>714</v>
      </c>
      <c r="J240" t="s">
        <v>714</v>
      </c>
      <c r="K240">
        <v>19.899999999999999</v>
      </c>
      <c r="L240">
        <v>6.52</v>
      </c>
    </row>
    <row r="241" spans="1:12">
      <c r="A241" t="s">
        <v>1280</v>
      </c>
      <c r="B241" t="s">
        <v>1282</v>
      </c>
      <c r="C241" t="s">
        <v>1294</v>
      </c>
      <c r="D241">
        <v>18</v>
      </c>
      <c r="E241" t="s">
        <v>714</v>
      </c>
      <c r="F241" t="s">
        <v>714</v>
      </c>
      <c r="G241" t="s">
        <v>714</v>
      </c>
      <c r="H241" t="s">
        <v>714</v>
      </c>
      <c r="I241" t="s">
        <v>714</v>
      </c>
      <c r="J241" t="s">
        <v>714</v>
      </c>
      <c r="K241">
        <v>19.899999999999999</v>
      </c>
      <c r="L241">
        <v>6.52</v>
      </c>
    </row>
    <row r="242" spans="1:12">
      <c r="A242" t="s">
        <v>1280</v>
      </c>
      <c r="B242" t="s">
        <v>1282</v>
      </c>
      <c r="C242" t="s">
        <v>1294</v>
      </c>
      <c r="D242">
        <v>18.899999999999999</v>
      </c>
      <c r="E242" s="55">
        <v>45124</v>
      </c>
      <c r="F242" t="s">
        <v>1292</v>
      </c>
      <c r="G242">
        <v>0.87</v>
      </c>
      <c r="H242">
        <v>1.27</v>
      </c>
      <c r="J242" s="992">
        <v>0.56111111111111112</v>
      </c>
      <c r="K242">
        <v>19.899999999999999</v>
      </c>
      <c r="L242">
        <v>6.52</v>
      </c>
    </row>
    <row r="243" spans="1:12">
      <c r="A243" t="s">
        <v>1280</v>
      </c>
      <c r="B243" t="s">
        <v>1282</v>
      </c>
      <c r="C243" t="s">
        <v>1294</v>
      </c>
      <c r="D243">
        <v>19</v>
      </c>
      <c r="E243" t="s">
        <v>714</v>
      </c>
      <c r="F243" t="s">
        <v>714</v>
      </c>
      <c r="G243" t="s">
        <v>714</v>
      </c>
      <c r="H243" t="s">
        <v>714</v>
      </c>
      <c r="I243" t="s">
        <v>714</v>
      </c>
      <c r="J243" t="s">
        <v>714</v>
      </c>
      <c r="K243">
        <v>19.899999999999999</v>
      </c>
      <c r="L243">
        <v>6.52</v>
      </c>
    </row>
    <row r="244" spans="1:12">
      <c r="A244" t="s">
        <v>1280</v>
      </c>
      <c r="B244" t="s">
        <v>1282</v>
      </c>
      <c r="C244" t="s">
        <v>1294</v>
      </c>
      <c r="D244">
        <v>19.399999999999999</v>
      </c>
      <c r="E244" t="s">
        <v>714</v>
      </c>
      <c r="F244" t="s">
        <v>714</v>
      </c>
      <c r="G244" t="s">
        <v>714</v>
      </c>
      <c r="H244" t="s">
        <v>714</v>
      </c>
      <c r="I244" t="s">
        <v>714</v>
      </c>
      <c r="J244" t="s">
        <v>714</v>
      </c>
      <c r="K244">
        <v>19.899999999999999</v>
      </c>
      <c r="L244">
        <v>6.52</v>
      </c>
    </row>
    <row r="245" spans="1:12">
      <c r="A245" t="s">
        <v>1280</v>
      </c>
      <c r="B245" t="s">
        <v>1282</v>
      </c>
      <c r="C245" t="s">
        <v>1295</v>
      </c>
      <c r="D245">
        <v>0.5</v>
      </c>
      <c r="E245" s="55">
        <v>45162</v>
      </c>
      <c r="F245" t="s">
        <v>1292</v>
      </c>
      <c r="G245">
        <v>2.91</v>
      </c>
      <c r="H245">
        <v>0.56200000000000006</v>
      </c>
      <c r="J245" s="992">
        <v>0.41875000000000001</v>
      </c>
      <c r="K245">
        <v>19.899999999999999</v>
      </c>
      <c r="L245">
        <v>5.13</v>
      </c>
    </row>
    <row r="246" spans="1:12">
      <c r="A246" t="s">
        <v>1280</v>
      </c>
      <c r="B246" t="s">
        <v>1282</v>
      </c>
      <c r="C246" t="s">
        <v>1295</v>
      </c>
      <c r="D246">
        <v>1</v>
      </c>
      <c r="E246" t="s">
        <v>714</v>
      </c>
      <c r="F246" t="s">
        <v>714</v>
      </c>
      <c r="G246" t="s">
        <v>714</v>
      </c>
      <c r="H246" t="s">
        <v>714</v>
      </c>
      <c r="I246" t="s">
        <v>714</v>
      </c>
      <c r="J246" t="s">
        <v>714</v>
      </c>
      <c r="K246">
        <v>19.899999999999999</v>
      </c>
      <c r="L246">
        <v>5.13</v>
      </c>
    </row>
    <row r="247" spans="1:12">
      <c r="A247" t="s">
        <v>1280</v>
      </c>
      <c r="B247" t="s">
        <v>1282</v>
      </c>
      <c r="C247" t="s">
        <v>1295</v>
      </c>
      <c r="D247">
        <v>2</v>
      </c>
      <c r="E247" t="s">
        <v>714</v>
      </c>
      <c r="F247" t="s">
        <v>714</v>
      </c>
      <c r="G247" t="s">
        <v>714</v>
      </c>
      <c r="H247" t="s">
        <v>714</v>
      </c>
      <c r="I247" t="s">
        <v>714</v>
      </c>
      <c r="J247" t="s">
        <v>714</v>
      </c>
      <c r="K247">
        <v>19.899999999999999</v>
      </c>
      <c r="L247">
        <v>5.13</v>
      </c>
    </row>
    <row r="248" spans="1:12">
      <c r="A248" t="s">
        <v>1280</v>
      </c>
      <c r="B248" t="s">
        <v>1282</v>
      </c>
      <c r="C248" t="s">
        <v>1295</v>
      </c>
      <c r="D248">
        <v>3</v>
      </c>
      <c r="E248" s="55">
        <v>45162</v>
      </c>
      <c r="F248" t="s">
        <v>1292</v>
      </c>
      <c r="G248">
        <v>3.2</v>
      </c>
      <c r="H248">
        <v>0.45400000000000001</v>
      </c>
      <c r="J248" s="992">
        <v>0.4236111111111111</v>
      </c>
      <c r="K248">
        <v>19.899999999999999</v>
      </c>
      <c r="L248">
        <v>5.13</v>
      </c>
    </row>
    <row r="249" spans="1:12">
      <c r="A249" t="s">
        <v>1280</v>
      </c>
      <c r="B249" t="s">
        <v>1282</v>
      </c>
      <c r="C249" t="s">
        <v>1295</v>
      </c>
      <c r="D249">
        <v>4</v>
      </c>
      <c r="E249" t="s">
        <v>714</v>
      </c>
      <c r="F249" t="s">
        <v>714</v>
      </c>
      <c r="G249" t="s">
        <v>714</v>
      </c>
      <c r="H249" t="s">
        <v>714</v>
      </c>
      <c r="I249" t="s">
        <v>714</v>
      </c>
      <c r="J249" t="s">
        <v>714</v>
      </c>
      <c r="K249">
        <v>19.899999999999999</v>
      </c>
      <c r="L249">
        <v>5.13</v>
      </c>
    </row>
    <row r="250" spans="1:12">
      <c r="A250" t="s">
        <v>1280</v>
      </c>
      <c r="B250" t="s">
        <v>1282</v>
      </c>
      <c r="C250" t="s">
        <v>1295</v>
      </c>
      <c r="D250">
        <v>5</v>
      </c>
      <c r="E250" t="s">
        <v>714</v>
      </c>
      <c r="F250" t="s">
        <v>714</v>
      </c>
      <c r="G250" t="s">
        <v>714</v>
      </c>
      <c r="H250" t="s">
        <v>714</v>
      </c>
      <c r="I250" t="s">
        <v>714</v>
      </c>
      <c r="J250" t="s">
        <v>714</v>
      </c>
      <c r="K250">
        <v>19.899999999999999</v>
      </c>
      <c r="L250">
        <v>5.13</v>
      </c>
    </row>
    <row r="251" spans="1:12">
      <c r="A251" t="s">
        <v>1280</v>
      </c>
      <c r="B251" t="s">
        <v>1282</v>
      </c>
      <c r="C251" t="s">
        <v>1295</v>
      </c>
      <c r="D251">
        <v>6</v>
      </c>
      <c r="E251" t="s">
        <v>714</v>
      </c>
      <c r="F251" t="s">
        <v>714</v>
      </c>
      <c r="G251" t="s">
        <v>714</v>
      </c>
      <c r="H251" t="s">
        <v>714</v>
      </c>
      <c r="I251" t="s">
        <v>714</v>
      </c>
      <c r="J251" t="s">
        <v>714</v>
      </c>
      <c r="K251">
        <v>19.899999999999999</v>
      </c>
      <c r="L251">
        <v>5.13</v>
      </c>
    </row>
    <row r="252" spans="1:12">
      <c r="A252" t="s">
        <v>1280</v>
      </c>
      <c r="B252" t="s">
        <v>1282</v>
      </c>
      <c r="C252" t="s">
        <v>1295</v>
      </c>
      <c r="D252">
        <v>7</v>
      </c>
      <c r="E252" t="s">
        <v>714</v>
      </c>
      <c r="F252" t="s">
        <v>714</v>
      </c>
      <c r="G252" t="s">
        <v>714</v>
      </c>
      <c r="H252" t="s">
        <v>714</v>
      </c>
      <c r="I252" t="s">
        <v>714</v>
      </c>
      <c r="J252" t="s">
        <v>714</v>
      </c>
      <c r="K252">
        <v>19.899999999999999</v>
      </c>
      <c r="L252">
        <v>5.13</v>
      </c>
    </row>
    <row r="253" spans="1:12">
      <c r="A253" t="s">
        <v>1280</v>
      </c>
      <c r="B253" t="s">
        <v>1282</v>
      </c>
      <c r="C253" t="s">
        <v>1295</v>
      </c>
      <c r="D253">
        <v>8</v>
      </c>
      <c r="E253" t="s">
        <v>714</v>
      </c>
      <c r="F253" t="s">
        <v>714</v>
      </c>
      <c r="G253" t="s">
        <v>714</v>
      </c>
      <c r="H253" t="s">
        <v>714</v>
      </c>
      <c r="I253" t="s">
        <v>714</v>
      </c>
      <c r="J253" t="s">
        <v>714</v>
      </c>
      <c r="K253">
        <v>19.899999999999999</v>
      </c>
      <c r="L253">
        <v>5.13</v>
      </c>
    </row>
    <row r="254" spans="1:12">
      <c r="A254" t="s">
        <v>1280</v>
      </c>
      <c r="B254" t="s">
        <v>1282</v>
      </c>
      <c r="C254" t="s">
        <v>1295</v>
      </c>
      <c r="D254">
        <v>9</v>
      </c>
      <c r="E254" s="55">
        <v>45162</v>
      </c>
      <c r="F254" t="s">
        <v>1292</v>
      </c>
      <c r="G254">
        <v>5.88</v>
      </c>
      <c r="H254">
        <v>0.64400000000000002</v>
      </c>
      <c r="J254" s="992">
        <v>0.42708333333333331</v>
      </c>
      <c r="K254">
        <v>19.899999999999999</v>
      </c>
      <c r="L254">
        <v>5.13</v>
      </c>
    </row>
    <row r="255" spans="1:12">
      <c r="A255" t="s">
        <v>1280</v>
      </c>
      <c r="B255" t="s">
        <v>1282</v>
      </c>
      <c r="C255" t="s">
        <v>1295</v>
      </c>
      <c r="D255">
        <v>10</v>
      </c>
      <c r="E255" t="s">
        <v>714</v>
      </c>
      <c r="F255" t="s">
        <v>714</v>
      </c>
      <c r="G255" t="s">
        <v>714</v>
      </c>
      <c r="H255" t="s">
        <v>714</v>
      </c>
      <c r="I255" t="s">
        <v>714</v>
      </c>
      <c r="J255" t="s">
        <v>714</v>
      </c>
      <c r="K255">
        <v>19.899999999999999</v>
      </c>
      <c r="L255">
        <v>5.13</v>
      </c>
    </row>
    <row r="256" spans="1:12">
      <c r="A256" t="s">
        <v>1280</v>
      </c>
      <c r="B256" t="s">
        <v>1282</v>
      </c>
      <c r="C256" t="s">
        <v>1295</v>
      </c>
      <c r="D256">
        <v>11</v>
      </c>
      <c r="E256" t="s">
        <v>714</v>
      </c>
      <c r="F256" t="s">
        <v>714</v>
      </c>
      <c r="G256" t="s">
        <v>714</v>
      </c>
      <c r="H256" t="s">
        <v>714</v>
      </c>
      <c r="I256" t="s">
        <v>714</v>
      </c>
      <c r="J256" t="s">
        <v>714</v>
      </c>
      <c r="K256">
        <v>19.899999999999999</v>
      </c>
      <c r="L256">
        <v>5.13</v>
      </c>
    </row>
    <row r="257" spans="1:12">
      <c r="A257" t="s">
        <v>1280</v>
      </c>
      <c r="B257" t="s">
        <v>1282</v>
      </c>
      <c r="C257" t="s">
        <v>1295</v>
      </c>
      <c r="D257">
        <v>12</v>
      </c>
      <c r="E257" t="s">
        <v>714</v>
      </c>
      <c r="F257" t="s">
        <v>714</v>
      </c>
      <c r="G257" t="s">
        <v>714</v>
      </c>
      <c r="H257" t="s">
        <v>714</v>
      </c>
      <c r="I257" t="s">
        <v>714</v>
      </c>
      <c r="J257" t="s">
        <v>714</v>
      </c>
      <c r="K257">
        <v>19.899999999999999</v>
      </c>
      <c r="L257">
        <v>5.13</v>
      </c>
    </row>
    <row r="258" spans="1:12">
      <c r="A258" t="s">
        <v>1280</v>
      </c>
      <c r="B258" t="s">
        <v>1282</v>
      </c>
      <c r="C258" t="s">
        <v>1295</v>
      </c>
      <c r="D258">
        <v>13</v>
      </c>
      <c r="E258" t="s">
        <v>714</v>
      </c>
      <c r="F258" t="s">
        <v>714</v>
      </c>
      <c r="G258" t="s">
        <v>714</v>
      </c>
      <c r="H258" t="s">
        <v>714</v>
      </c>
      <c r="I258" t="s">
        <v>714</v>
      </c>
      <c r="J258" t="s">
        <v>714</v>
      </c>
      <c r="K258">
        <v>19.899999999999999</v>
      </c>
      <c r="L258">
        <v>5.13</v>
      </c>
    </row>
    <row r="259" spans="1:12">
      <c r="A259" t="s">
        <v>1280</v>
      </c>
      <c r="B259" t="s">
        <v>1282</v>
      </c>
      <c r="C259" t="s">
        <v>1295</v>
      </c>
      <c r="D259">
        <v>14</v>
      </c>
      <c r="E259" t="s">
        <v>714</v>
      </c>
      <c r="F259" t="s">
        <v>714</v>
      </c>
      <c r="G259" t="s">
        <v>714</v>
      </c>
      <c r="H259" t="s">
        <v>714</v>
      </c>
      <c r="I259" t="s">
        <v>714</v>
      </c>
      <c r="J259" t="s">
        <v>714</v>
      </c>
      <c r="K259">
        <v>19.899999999999999</v>
      </c>
      <c r="L259">
        <v>5.13</v>
      </c>
    </row>
    <row r="260" spans="1:12">
      <c r="A260" t="s">
        <v>1280</v>
      </c>
      <c r="B260" t="s">
        <v>1282</v>
      </c>
      <c r="C260" t="s">
        <v>1295</v>
      </c>
      <c r="D260">
        <v>15</v>
      </c>
      <c r="E260" t="s">
        <v>714</v>
      </c>
      <c r="F260" t="s">
        <v>714</v>
      </c>
      <c r="G260" t="s">
        <v>714</v>
      </c>
      <c r="H260" t="s">
        <v>714</v>
      </c>
      <c r="I260" t="s">
        <v>714</v>
      </c>
      <c r="J260" t="s">
        <v>714</v>
      </c>
      <c r="K260">
        <v>19.899999999999999</v>
      </c>
      <c r="L260">
        <v>5.13</v>
      </c>
    </row>
    <row r="261" spans="1:12">
      <c r="A261" t="s">
        <v>1280</v>
      </c>
      <c r="B261" t="s">
        <v>1282</v>
      </c>
      <c r="C261" t="s">
        <v>1295</v>
      </c>
      <c r="D261">
        <v>16</v>
      </c>
      <c r="E261" t="s">
        <v>714</v>
      </c>
      <c r="F261" t="s">
        <v>714</v>
      </c>
      <c r="G261" t="s">
        <v>714</v>
      </c>
      <c r="H261" t="s">
        <v>714</v>
      </c>
      <c r="I261" t="s">
        <v>714</v>
      </c>
      <c r="J261" t="s">
        <v>714</v>
      </c>
      <c r="K261">
        <v>19.899999999999999</v>
      </c>
      <c r="L261">
        <v>5.13</v>
      </c>
    </row>
    <row r="262" spans="1:12">
      <c r="A262" t="s">
        <v>1280</v>
      </c>
      <c r="B262" t="s">
        <v>1282</v>
      </c>
      <c r="C262" t="s">
        <v>1295</v>
      </c>
      <c r="D262">
        <v>17</v>
      </c>
      <c r="E262" t="s">
        <v>714</v>
      </c>
      <c r="F262" t="s">
        <v>714</v>
      </c>
      <c r="G262" t="s">
        <v>714</v>
      </c>
      <c r="H262" t="s">
        <v>714</v>
      </c>
      <c r="I262" t="s">
        <v>714</v>
      </c>
      <c r="J262" t="s">
        <v>714</v>
      </c>
      <c r="K262">
        <v>19.899999999999999</v>
      </c>
      <c r="L262">
        <v>5.13</v>
      </c>
    </row>
    <row r="263" spans="1:12">
      <c r="A263" t="s">
        <v>1280</v>
      </c>
      <c r="B263" t="s">
        <v>1282</v>
      </c>
      <c r="C263" t="s">
        <v>1295</v>
      </c>
      <c r="D263">
        <v>18</v>
      </c>
      <c r="E263" t="s">
        <v>714</v>
      </c>
      <c r="F263" t="s">
        <v>714</v>
      </c>
      <c r="G263" t="s">
        <v>714</v>
      </c>
      <c r="H263" t="s">
        <v>714</v>
      </c>
      <c r="I263" t="s">
        <v>714</v>
      </c>
      <c r="J263" t="s">
        <v>714</v>
      </c>
      <c r="K263">
        <v>19.899999999999999</v>
      </c>
      <c r="L263">
        <v>5.13</v>
      </c>
    </row>
    <row r="264" spans="1:12">
      <c r="A264" t="s">
        <v>1280</v>
      </c>
      <c r="B264" t="s">
        <v>1282</v>
      </c>
      <c r="C264" t="s">
        <v>1295</v>
      </c>
      <c r="D264">
        <v>18.899999999999999</v>
      </c>
      <c r="E264" s="55">
        <v>45162</v>
      </c>
      <c r="F264" t="s">
        <v>1292</v>
      </c>
      <c r="G264" t="s">
        <v>713</v>
      </c>
      <c r="H264">
        <v>3.94</v>
      </c>
      <c r="J264" s="992">
        <v>0.43194444444444446</v>
      </c>
      <c r="K264">
        <v>19.899999999999999</v>
      </c>
      <c r="L264">
        <v>5.13</v>
      </c>
    </row>
    <row r="265" spans="1:12">
      <c r="A265" t="s">
        <v>1280</v>
      </c>
      <c r="B265" t="s">
        <v>1282</v>
      </c>
      <c r="C265" t="s">
        <v>1295</v>
      </c>
      <c r="D265">
        <v>19</v>
      </c>
      <c r="E265" t="s">
        <v>714</v>
      </c>
      <c r="F265" t="s">
        <v>714</v>
      </c>
      <c r="G265" t="s">
        <v>714</v>
      </c>
      <c r="H265" t="s">
        <v>714</v>
      </c>
      <c r="I265" t="s">
        <v>714</v>
      </c>
      <c r="J265" t="s">
        <v>714</v>
      </c>
      <c r="K265">
        <v>19.899999999999999</v>
      </c>
      <c r="L265">
        <v>5.13</v>
      </c>
    </row>
    <row r="266" spans="1:12">
      <c r="A266" t="s">
        <v>1280</v>
      </c>
      <c r="B266" t="s">
        <v>1282</v>
      </c>
      <c r="C266" t="s">
        <v>1295</v>
      </c>
      <c r="D266">
        <v>19.399999999999999</v>
      </c>
      <c r="E266" t="s">
        <v>714</v>
      </c>
      <c r="F266" t="s">
        <v>714</v>
      </c>
      <c r="G266" t="s">
        <v>714</v>
      </c>
      <c r="H266" t="s">
        <v>714</v>
      </c>
      <c r="I266" t="s">
        <v>714</v>
      </c>
      <c r="J266" t="s">
        <v>714</v>
      </c>
      <c r="K266">
        <v>19.899999999999999</v>
      </c>
      <c r="L266">
        <v>5.13</v>
      </c>
    </row>
    <row r="267" spans="1:12">
      <c r="A267" t="s">
        <v>1280</v>
      </c>
      <c r="B267" t="s">
        <v>1282</v>
      </c>
      <c r="C267" t="s">
        <v>1296</v>
      </c>
      <c r="D267">
        <v>0.5</v>
      </c>
      <c r="E267" s="55">
        <v>45196</v>
      </c>
      <c r="F267" t="s">
        <v>1292</v>
      </c>
      <c r="G267">
        <v>8.49</v>
      </c>
      <c r="H267">
        <v>0.69099999999999995</v>
      </c>
      <c r="J267" s="992">
        <v>0.38958333333333334</v>
      </c>
      <c r="K267">
        <v>19.2</v>
      </c>
      <c r="L267">
        <v>4.08</v>
      </c>
    </row>
    <row r="268" spans="1:12">
      <c r="A268" t="s">
        <v>1280</v>
      </c>
      <c r="B268" t="s">
        <v>1282</v>
      </c>
      <c r="C268" t="s">
        <v>1296</v>
      </c>
      <c r="D268">
        <v>1</v>
      </c>
      <c r="E268" t="s">
        <v>714</v>
      </c>
      <c r="F268" t="s">
        <v>714</v>
      </c>
      <c r="G268" t="s">
        <v>714</v>
      </c>
      <c r="H268" t="s">
        <v>714</v>
      </c>
      <c r="I268" t="s">
        <v>714</v>
      </c>
      <c r="J268" t="s">
        <v>714</v>
      </c>
      <c r="K268">
        <v>19.2</v>
      </c>
      <c r="L268">
        <v>4.08</v>
      </c>
    </row>
    <row r="269" spans="1:12">
      <c r="A269" t="s">
        <v>1280</v>
      </c>
      <c r="B269" t="s">
        <v>1282</v>
      </c>
      <c r="C269" t="s">
        <v>1296</v>
      </c>
      <c r="D269">
        <v>2</v>
      </c>
      <c r="E269" t="s">
        <v>714</v>
      </c>
      <c r="F269" t="s">
        <v>714</v>
      </c>
      <c r="G269" t="s">
        <v>714</v>
      </c>
      <c r="H269" t="s">
        <v>714</v>
      </c>
      <c r="I269" t="s">
        <v>714</v>
      </c>
      <c r="J269" t="s">
        <v>714</v>
      </c>
      <c r="K269">
        <v>19.2</v>
      </c>
      <c r="L269">
        <v>4.08</v>
      </c>
    </row>
    <row r="270" spans="1:12">
      <c r="A270" t="s">
        <v>1280</v>
      </c>
      <c r="B270" t="s">
        <v>1282</v>
      </c>
      <c r="C270" t="s">
        <v>1296</v>
      </c>
      <c r="D270">
        <v>3</v>
      </c>
      <c r="E270" s="55">
        <v>45196</v>
      </c>
      <c r="F270" t="s">
        <v>1292</v>
      </c>
      <c r="G270">
        <v>8.33</v>
      </c>
      <c r="H270">
        <v>0.54900000000000004</v>
      </c>
      <c r="J270" s="992">
        <v>0.39444444444444443</v>
      </c>
      <c r="K270">
        <v>19.2</v>
      </c>
      <c r="L270">
        <v>4.08</v>
      </c>
    </row>
    <row r="271" spans="1:12">
      <c r="A271" t="s">
        <v>1280</v>
      </c>
      <c r="B271" t="s">
        <v>1282</v>
      </c>
      <c r="C271" t="s">
        <v>1296</v>
      </c>
      <c r="D271">
        <v>4</v>
      </c>
      <c r="E271" t="s">
        <v>714</v>
      </c>
      <c r="F271" t="s">
        <v>714</v>
      </c>
      <c r="G271" t="s">
        <v>714</v>
      </c>
      <c r="H271" t="s">
        <v>714</v>
      </c>
      <c r="I271" t="s">
        <v>714</v>
      </c>
      <c r="J271" t="s">
        <v>714</v>
      </c>
      <c r="K271">
        <v>19.2</v>
      </c>
      <c r="L271">
        <v>4.08</v>
      </c>
    </row>
    <row r="272" spans="1:12">
      <c r="A272" t="s">
        <v>1280</v>
      </c>
      <c r="B272" t="s">
        <v>1282</v>
      </c>
      <c r="C272" t="s">
        <v>1296</v>
      </c>
      <c r="D272">
        <v>5</v>
      </c>
      <c r="E272" t="s">
        <v>714</v>
      </c>
      <c r="F272" t="s">
        <v>714</v>
      </c>
      <c r="G272" t="s">
        <v>714</v>
      </c>
      <c r="H272" t="s">
        <v>714</v>
      </c>
      <c r="I272" t="s">
        <v>714</v>
      </c>
      <c r="J272" t="s">
        <v>714</v>
      </c>
      <c r="K272">
        <v>19.2</v>
      </c>
      <c r="L272">
        <v>4.08</v>
      </c>
    </row>
    <row r="273" spans="1:12">
      <c r="A273" t="s">
        <v>1280</v>
      </c>
      <c r="B273" t="s">
        <v>1282</v>
      </c>
      <c r="C273" t="s">
        <v>1296</v>
      </c>
      <c r="D273">
        <v>6</v>
      </c>
      <c r="E273" t="s">
        <v>714</v>
      </c>
      <c r="F273" t="s">
        <v>714</v>
      </c>
      <c r="G273" t="s">
        <v>714</v>
      </c>
      <c r="H273" t="s">
        <v>714</v>
      </c>
      <c r="I273" t="s">
        <v>714</v>
      </c>
      <c r="J273" t="s">
        <v>714</v>
      </c>
      <c r="K273">
        <v>19.2</v>
      </c>
      <c r="L273">
        <v>4.08</v>
      </c>
    </row>
    <row r="274" spans="1:12">
      <c r="A274" t="s">
        <v>1280</v>
      </c>
      <c r="B274" t="s">
        <v>1282</v>
      </c>
      <c r="C274" t="s">
        <v>1296</v>
      </c>
      <c r="D274">
        <v>7</v>
      </c>
      <c r="E274" t="s">
        <v>714</v>
      </c>
      <c r="F274" t="s">
        <v>714</v>
      </c>
      <c r="G274" t="s">
        <v>714</v>
      </c>
      <c r="H274" t="s">
        <v>714</v>
      </c>
      <c r="I274" t="s">
        <v>714</v>
      </c>
      <c r="J274" t="s">
        <v>714</v>
      </c>
      <c r="K274">
        <v>19.2</v>
      </c>
      <c r="L274">
        <v>4.08</v>
      </c>
    </row>
    <row r="275" spans="1:12">
      <c r="A275" t="s">
        <v>1280</v>
      </c>
      <c r="B275" t="s">
        <v>1282</v>
      </c>
      <c r="C275" t="s">
        <v>1296</v>
      </c>
      <c r="D275">
        <v>8</v>
      </c>
      <c r="E275" t="s">
        <v>714</v>
      </c>
      <c r="F275" t="s">
        <v>714</v>
      </c>
      <c r="G275" t="s">
        <v>714</v>
      </c>
      <c r="H275" t="s">
        <v>714</v>
      </c>
      <c r="I275" t="s">
        <v>714</v>
      </c>
      <c r="J275" t="s">
        <v>714</v>
      </c>
      <c r="K275">
        <v>19.2</v>
      </c>
      <c r="L275">
        <v>4.08</v>
      </c>
    </row>
    <row r="276" spans="1:12">
      <c r="A276" t="s">
        <v>1280</v>
      </c>
      <c r="B276" t="s">
        <v>1282</v>
      </c>
      <c r="C276" t="s">
        <v>1296</v>
      </c>
      <c r="D276">
        <v>9</v>
      </c>
      <c r="E276" s="55">
        <v>45196</v>
      </c>
      <c r="F276" t="s">
        <v>1292</v>
      </c>
      <c r="G276">
        <v>8.26</v>
      </c>
      <c r="H276">
        <v>0.53200000000000003</v>
      </c>
      <c r="J276" s="992">
        <v>0.39999999999999997</v>
      </c>
      <c r="K276">
        <v>19.2</v>
      </c>
      <c r="L276">
        <v>4.08</v>
      </c>
    </row>
    <row r="277" spans="1:12">
      <c r="A277" t="s">
        <v>1280</v>
      </c>
      <c r="B277" t="s">
        <v>1282</v>
      </c>
      <c r="C277" t="s">
        <v>1296</v>
      </c>
      <c r="D277">
        <v>10</v>
      </c>
      <c r="E277" t="s">
        <v>714</v>
      </c>
      <c r="F277" t="s">
        <v>714</v>
      </c>
      <c r="G277" t="s">
        <v>714</v>
      </c>
      <c r="H277" t="s">
        <v>714</v>
      </c>
      <c r="I277" t="s">
        <v>714</v>
      </c>
      <c r="J277" t="s">
        <v>714</v>
      </c>
      <c r="K277">
        <v>19.2</v>
      </c>
      <c r="L277">
        <v>4.08</v>
      </c>
    </row>
    <row r="278" spans="1:12">
      <c r="A278" t="s">
        <v>1280</v>
      </c>
      <c r="B278" t="s">
        <v>1282</v>
      </c>
      <c r="C278" t="s">
        <v>1296</v>
      </c>
      <c r="D278">
        <v>11</v>
      </c>
      <c r="E278" t="s">
        <v>714</v>
      </c>
      <c r="F278" t="s">
        <v>714</v>
      </c>
      <c r="G278" t="s">
        <v>714</v>
      </c>
      <c r="H278" t="s">
        <v>714</v>
      </c>
      <c r="I278" t="s">
        <v>714</v>
      </c>
      <c r="J278" t="s">
        <v>714</v>
      </c>
      <c r="K278">
        <v>19.2</v>
      </c>
      <c r="L278">
        <v>4.08</v>
      </c>
    </row>
    <row r="279" spans="1:12">
      <c r="A279" t="s">
        <v>1280</v>
      </c>
      <c r="B279" t="s">
        <v>1282</v>
      </c>
      <c r="C279" t="s">
        <v>1296</v>
      </c>
      <c r="D279">
        <v>12</v>
      </c>
      <c r="E279" t="s">
        <v>714</v>
      </c>
      <c r="F279" t="s">
        <v>714</v>
      </c>
      <c r="G279" t="s">
        <v>714</v>
      </c>
      <c r="H279" t="s">
        <v>714</v>
      </c>
      <c r="I279" t="s">
        <v>714</v>
      </c>
      <c r="J279" t="s">
        <v>714</v>
      </c>
      <c r="K279">
        <v>19.2</v>
      </c>
      <c r="L279">
        <v>4.08</v>
      </c>
    </row>
    <row r="280" spans="1:12">
      <c r="A280" t="s">
        <v>1280</v>
      </c>
      <c r="B280" t="s">
        <v>1282</v>
      </c>
      <c r="C280" t="s">
        <v>1296</v>
      </c>
      <c r="D280">
        <v>13</v>
      </c>
      <c r="E280" t="s">
        <v>714</v>
      </c>
      <c r="F280" t="s">
        <v>714</v>
      </c>
      <c r="G280" t="s">
        <v>714</v>
      </c>
      <c r="H280" t="s">
        <v>714</v>
      </c>
      <c r="I280" t="s">
        <v>714</v>
      </c>
      <c r="J280" t="s">
        <v>714</v>
      </c>
      <c r="K280">
        <v>19.2</v>
      </c>
      <c r="L280">
        <v>4.08</v>
      </c>
    </row>
    <row r="281" spans="1:12">
      <c r="A281" t="s">
        <v>1280</v>
      </c>
      <c r="B281" t="s">
        <v>1282</v>
      </c>
      <c r="C281" t="s">
        <v>1296</v>
      </c>
      <c r="D281">
        <v>14</v>
      </c>
      <c r="E281" t="s">
        <v>714</v>
      </c>
      <c r="F281" t="s">
        <v>714</v>
      </c>
      <c r="G281" t="s">
        <v>714</v>
      </c>
      <c r="H281" t="s">
        <v>714</v>
      </c>
      <c r="I281" t="s">
        <v>714</v>
      </c>
      <c r="J281" t="s">
        <v>714</v>
      </c>
      <c r="K281">
        <v>19.2</v>
      </c>
      <c r="L281">
        <v>4.08</v>
      </c>
    </row>
    <row r="282" spans="1:12">
      <c r="A282" t="s">
        <v>1280</v>
      </c>
      <c r="B282" t="s">
        <v>1282</v>
      </c>
      <c r="C282" t="s">
        <v>1296</v>
      </c>
      <c r="D282">
        <v>15</v>
      </c>
      <c r="E282" t="s">
        <v>714</v>
      </c>
      <c r="F282" t="s">
        <v>714</v>
      </c>
      <c r="G282" t="s">
        <v>714</v>
      </c>
      <c r="H282" t="s">
        <v>714</v>
      </c>
      <c r="I282" t="s">
        <v>714</v>
      </c>
      <c r="J282" t="s">
        <v>714</v>
      </c>
      <c r="K282">
        <v>19.2</v>
      </c>
      <c r="L282">
        <v>4.08</v>
      </c>
    </row>
    <row r="283" spans="1:12">
      <c r="A283" t="s">
        <v>1280</v>
      </c>
      <c r="B283" t="s">
        <v>1282</v>
      </c>
      <c r="C283" t="s">
        <v>1296</v>
      </c>
      <c r="D283">
        <v>16</v>
      </c>
      <c r="E283" t="s">
        <v>714</v>
      </c>
      <c r="F283" t="s">
        <v>714</v>
      </c>
      <c r="G283" t="s">
        <v>714</v>
      </c>
      <c r="H283" t="s">
        <v>714</v>
      </c>
      <c r="I283" t="s">
        <v>714</v>
      </c>
      <c r="J283" t="s">
        <v>714</v>
      </c>
      <c r="K283">
        <v>19.2</v>
      </c>
      <c r="L283">
        <v>4.08</v>
      </c>
    </row>
    <row r="284" spans="1:12">
      <c r="A284" t="s">
        <v>1280</v>
      </c>
      <c r="B284" t="s">
        <v>1282</v>
      </c>
      <c r="C284" t="s">
        <v>1296</v>
      </c>
      <c r="D284">
        <v>17</v>
      </c>
      <c r="E284" t="s">
        <v>714</v>
      </c>
      <c r="F284" t="s">
        <v>714</v>
      </c>
      <c r="G284" t="s">
        <v>714</v>
      </c>
      <c r="H284" t="s">
        <v>714</v>
      </c>
      <c r="I284" t="s">
        <v>714</v>
      </c>
      <c r="J284" t="s">
        <v>714</v>
      </c>
      <c r="K284">
        <v>19.2</v>
      </c>
      <c r="L284">
        <v>4.08</v>
      </c>
    </row>
    <row r="285" spans="1:12">
      <c r="A285" t="s">
        <v>1280</v>
      </c>
      <c r="B285" t="s">
        <v>1282</v>
      </c>
      <c r="C285" t="s">
        <v>1296</v>
      </c>
      <c r="D285">
        <v>18</v>
      </c>
      <c r="E285" t="s">
        <v>714</v>
      </c>
      <c r="F285" t="s">
        <v>714</v>
      </c>
      <c r="G285" t="s">
        <v>714</v>
      </c>
      <c r="H285" t="s">
        <v>714</v>
      </c>
      <c r="I285" t="s">
        <v>714</v>
      </c>
      <c r="J285" t="s">
        <v>714</v>
      </c>
      <c r="K285">
        <v>19.2</v>
      </c>
      <c r="L285">
        <v>4.08</v>
      </c>
    </row>
    <row r="286" spans="1:12">
      <c r="A286" t="s">
        <v>1280</v>
      </c>
      <c r="B286" t="s">
        <v>1282</v>
      </c>
      <c r="C286" t="s">
        <v>1296</v>
      </c>
      <c r="D286">
        <v>18.2</v>
      </c>
      <c r="E286" s="55">
        <v>45196</v>
      </c>
      <c r="F286" t="s">
        <v>1292</v>
      </c>
      <c r="G286">
        <v>1.2</v>
      </c>
      <c r="H286">
        <v>1.44</v>
      </c>
      <c r="J286" s="992">
        <v>0.40277777777777773</v>
      </c>
      <c r="K286">
        <v>19.2</v>
      </c>
      <c r="L286">
        <v>4.08</v>
      </c>
    </row>
    <row r="287" spans="1:12">
      <c r="A287" t="s">
        <v>1280</v>
      </c>
      <c r="B287" t="s">
        <v>1282</v>
      </c>
      <c r="C287" t="s">
        <v>1296</v>
      </c>
      <c r="D287">
        <v>18.7</v>
      </c>
      <c r="E287" t="s">
        <v>714</v>
      </c>
      <c r="F287" t="s">
        <v>714</v>
      </c>
      <c r="G287" t="s">
        <v>714</v>
      </c>
      <c r="H287" t="s">
        <v>714</v>
      </c>
      <c r="I287" t="s">
        <v>714</v>
      </c>
      <c r="J287" t="s">
        <v>714</v>
      </c>
      <c r="K287">
        <v>19.2</v>
      </c>
      <c r="L287">
        <v>4.08</v>
      </c>
    </row>
    <row r="288" spans="1:12">
      <c r="A288" t="s">
        <v>1280</v>
      </c>
      <c r="B288" t="s">
        <v>1282</v>
      </c>
      <c r="C288" t="s">
        <v>1297</v>
      </c>
      <c r="D288">
        <v>0.5</v>
      </c>
      <c r="E288" s="55">
        <v>45215</v>
      </c>
      <c r="F288" t="s">
        <v>1292</v>
      </c>
      <c r="G288">
        <v>4.3600000000000003</v>
      </c>
      <c r="H288">
        <v>0.46800000000000003</v>
      </c>
      <c r="J288" s="992">
        <v>0.3888888888888889</v>
      </c>
      <c r="K288">
        <v>19.899999999999999</v>
      </c>
      <c r="L288">
        <v>4.6399999999999997</v>
      </c>
    </row>
    <row r="289" spans="1:12">
      <c r="A289" t="s">
        <v>1280</v>
      </c>
      <c r="B289" t="s">
        <v>1282</v>
      </c>
      <c r="C289" t="s">
        <v>1297</v>
      </c>
      <c r="D289">
        <v>1</v>
      </c>
      <c r="E289" t="s">
        <v>714</v>
      </c>
      <c r="F289" t="s">
        <v>714</v>
      </c>
      <c r="G289" t="s">
        <v>714</v>
      </c>
      <c r="H289" t="s">
        <v>714</v>
      </c>
      <c r="I289" t="s">
        <v>714</v>
      </c>
      <c r="J289" t="s">
        <v>714</v>
      </c>
      <c r="K289">
        <v>19.899999999999999</v>
      </c>
      <c r="L289">
        <v>4.6399999999999997</v>
      </c>
    </row>
    <row r="290" spans="1:12">
      <c r="A290" t="s">
        <v>1280</v>
      </c>
      <c r="B290" t="s">
        <v>1282</v>
      </c>
      <c r="C290" t="s">
        <v>1297</v>
      </c>
      <c r="D290">
        <v>2</v>
      </c>
      <c r="E290" t="s">
        <v>714</v>
      </c>
      <c r="F290" t="s">
        <v>714</v>
      </c>
      <c r="G290" t="s">
        <v>714</v>
      </c>
      <c r="H290" t="s">
        <v>714</v>
      </c>
      <c r="I290" t="s">
        <v>714</v>
      </c>
      <c r="J290" t="s">
        <v>714</v>
      </c>
      <c r="K290">
        <v>19.899999999999999</v>
      </c>
      <c r="L290">
        <v>4.6399999999999997</v>
      </c>
    </row>
    <row r="291" spans="1:12">
      <c r="A291" t="s">
        <v>1280</v>
      </c>
      <c r="B291" t="s">
        <v>1282</v>
      </c>
      <c r="C291" t="s">
        <v>1297</v>
      </c>
      <c r="D291">
        <v>3</v>
      </c>
      <c r="E291" s="55">
        <v>45215</v>
      </c>
      <c r="F291" t="s">
        <v>1292</v>
      </c>
      <c r="G291">
        <v>3.94</v>
      </c>
      <c r="H291">
        <v>0.91900000000000004</v>
      </c>
      <c r="J291" s="992">
        <v>0.39374999999999999</v>
      </c>
      <c r="K291">
        <v>19.899999999999999</v>
      </c>
      <c r="L291">
        <v>4.6399999999999997</v>
      </c>
    </row>
    <row r="292" spans="1:12">
      <c r="A292" t="s">
        <v>1280</v>
      </c>
      <c r="B292" t="s">
        <v>1282</v>
      </c>
      <c r="C292" t="s">
        <v>1297</v>
      </c>
      <c r="D292">
        <v>4</v>
      </c>
      <c r="E292" t="s">
        <v>714</v>
      </c>
      <c r="F292" t="s">
        <v>714</v>
      </c>
      <c r="G292" t="s">
        <v>714</v>
      </c>
      <c r="H292" t="s">
        <v>714</v>
      </c>
      <c r="I292" t="s">
        <v>714</v>
      </c>
      <c r="J292" t="s">
        <v>714</v>
      </c>
      <c r="K292">
        <v>19.899999999999999</v>
      </c>
      <c r="L292">
        <v>4.6399999999999997</v>
      </c>
    </row>
    <row r="293" spans="1:12">
      <c r="A293" t="s">
        <v>1280</v>
      </c>
      <c r="B293" t="s">
        <v>1282</v>
      </c>
      <c r="C293" t="s">
        <v>1297</v>
      </c>
      <c r="D293">
        <v>5</v>
      </c>
      <c r="E293" t="s">
        <v>714</v>
      </c>
      <c r="F293" t="s">
        <v>714</v>
      </c>
      <c r="G293" t="s">
        <v>714</v>
      </c>
      <c r="H293" t="s">
        <v>714</v>
      </c>
      <c r="I293" t="s">
        <v>714</v>
      </c>
      <c r="J293" t="s">
        <v>714</v>
      </c>
      <c r="K293">
        <v>19.899999999999999</v>
      </c>
      <c r="L293">
        <v>4.6399999999999997</v>
      </c>
    </row>
    <row r="294" spans="1:12">
      <c r="A294" t="s">
        <v>1280</v>
      </c>
      <c r="B294" t="s">
        <v>1282</v>
      </c>
      <c r="C294" t="s">
        <v>1297</v>
      </c>
      <c r="D294">
        <v>6</v>
      </c>
      <c r="E294" t="s">
        <v>714</v>
      </c>
      <c r="F294" t="s">
        <v>714</v>
      </c>
      <c r="G294" t="s">
        <v>714</v>
      </c>
      <c r="H294" t="s">
        <v>714</v>
      </c>
      <c r="I294" t="s">
        <v>714</v>
      </c>
      <c r="J294" t="s">
        <v>714</v>
      </c>
      <c r="K294">
        <v>19.899999999999999</v>
      </c>
      <c r="L294">
        <v>4.6399999999999997</v>
      </c>
    </row>
    <row r="295" spans="1:12">
      <c r="A295" t="s">
        <v>1280</v>
      </c>
      <c r="B295" t="s">
        <v>1282</v>
      </c>
      <c r="C295" t="s">
        <v>1297</v>
      </c>
      <c r="D295">
        <v>7</v>
      </c>
      <c r="E295" t="s">
        <v>714</v>
      </c>
      <c r="F295" t="s">
        <v>714</v>
      </c>
      <c r="G295" t="s">
        <v>714</v>
      </c>
      <c r="H295" t="s">
        <v>714</v>
      </c>
      <c r="I295" t="s">
        <v>714</v>
      </c>
      <c r="J295" t="s">
        <v>714</v>
      </c>
      <c r="K295">
        <v>19.899999999999999</v>
      </c>
      <c r="L295">
        <v>4.6399999999999997</v>
      </c>
    </row>
    <row r="296" spans="1:12">
      <c r="A296" t="s">
        <v>1280</v>
      </c>
      <c r="B296" t="s">
        <v>1282</v>
      </c>
      <c r="C296" t="s">
        <v>1297</v>
      </c>
      <c r="D296">
        <v>8</v>
      </c>
      <c r="E296" t="s">
        <v>714</v>
      </c>
      <c r="F296" t="s">
        <v>714</v>
      </c>
      <c r="G296" t="s">
        <v>714</v>
      </c>
      <c r="H296" t="s">
        <v>714</v>
      </c>
      <c r="I296" t="s">
        <v>714</v>
      </c>
      <c r="J296" t="s">
        <v>714</v>
      </c>
      <c r="K296">
        <v>19.899999999999999</v>
      </c>
      <c r="L296">
        <v>4.6399999999999997</v>
      </c>
    </row>
    <row r="297" spans="1:12">
      <c r="A297" t="s">
        <v>1280</v>
      </c>
      <c r="B297" t="s">
        <v>1282</v>
      </c>
      <c r="C297" t="s">
        <v>1297</v>
      </c>
      <c r="D297">
        <v>9</v>
      </c>
      <c r="E297" s="55">
        <v>45215</v>
      </c>
      <c r="F297" t="s">
        <v>1292</v>
      </c>
      <c r="G297">
        <v>4.12</v>
      </c>
      <c r="H297">
        <v>0.39100000000000001</v>
      </c>
      <c r="J297" s="992">
        <v>0.39999999999999997</v>
      </c>
      <c r="K297">
        <v>19.899999999999999</v>
      </c>
      <c r="L297">
        <v>4.6399999999999997</v>
      </c>
    </row>
    <row r="298" spans="1:12">
      <c r="A298" t="s">
        <v>1280</v>
      </c>
      <c r="B298" t="s">
        <v>1282</v>
      </c>
      <c r="C298" t="s">
        <v>1297</v>
      </c>
      <c r="D298">
        <v>10</v>
      </c>
      <c r="E298" t="s">
        <v>714</v>
      </c>
      <c r="F298" t="s">
        <v>714</v>
      </c>
      <c r="G298" t="s">
        <v>714</v>
      </c>
      <c r="H298" t="s">
        <v>714</v>
      </c>
      <c r="I298" t="s">
        <v>714</v>
      </c>
      <c r="J298" t="s">
        <v>714</v>
      </c>
      <c r="K298">
        <v>19.899999999999999</v>
      </c>
      <c r="L298">
        <v>4.6399999999999997</v>
      </c>
    </row>
    <row r="299" spans="1:12">
      <c r="A299" t="s">
        <v>1280</v>
      </c>
      <c r="B299" t="s">
        <v>1282</v>
      </c>
      <c r="C299" t="s">
        <v>1297</v>
      </c>
      <c r="D299">
        <v>11</v>
      </c>
      <c r="E299" t="s">
        <v>714</v>
      </c>
      <c r="F299" t="s">
        <v>714</v>
      </c>
      <c r="G299" t="s">
        <v>714</v>
      </c>
      <c r="H299" t="s">
        <v>714</v>
      </c>
      <c r="I299" t="s">
        <v>714</v>
      </c>
      <c r="J299" t="s">
        <v>714</v>
      </c>
      <c r="K299">
        <v>19.899999999999999</v>
      </c>
      <c r="L299">
        <v>4.6399999999999997</v>
      </c>
    </row>
    <row r="300" spans="1:12">
      <c r="A300" t="s">
        <v>1280</v>
      </c>
      <c r="B300" t="s">
        <v>1282</v>
      </c>
      <c r="C300" t="s">
        <v>1297</v>
      </c>
      <c r="D300">
        <v>12</v>
      </c>
      <c r="E300" t="s">
        <v>714</v>
      </c>
      <c r="F300" t="s">
        <v>714</v>
      </c>
      <c r="G300" t="s">
        <v>714</v>
      </c>
      <c r="H300" t="s">
        <v>714</v>
      </c>
      <c r="I300" t="s">
        <v>714</v>
      </c>
      <c r="J300" t="s">
        <v>714</v>
      </c>
      <c r="K300">
        <v>19.899999999999999</v>
      </c>
      <c r="L300">
        <v>4.6399999999999997</v>
      </c>
    </row>
    <row r="301" spans="1:12">
      <c r="A301" t="s">
        <v>1280</v>
      </c>
      <c r="B301" t="s">
        <v>1282</v>
      </c>
      <c r="C301" t="s">
        <v>1297</v>
      </c>
      <c r="D301">
        <v>13</v>
      </c>
      <c r="E301" t="s">
        <v>714</v>
      </c>
      <c r="F301" t="s">
        <v>714</v>
      </c>
      <c r="G301" t="s">
        <v>714</v>
      </c>
      <c r="H301" t="s">
        <v>714</v>
      </c>
      <c r="I301" t="s">
        <v>714</v>
      </c>
      <c r="J301" t="s">
        <v>714</v>
      </c>
      <c r="K301">
        <v>19.899999999999999</v>
      </c>
      <c r="L301">
        <v>4.6399999999999997</v>
      </c>
    </row>
    <row r="302" spans="1:12">
      <c r="A302" t="s">
        <v>1280</v>
      </c>
      <c r="B302" t="s">
        <v>1282</v>
      </c>
      <c r="C302" t="s">
        <v>1297</v>
      </c>
      <c r="D302">
        <v>14</v>
      </c>
      <c r="E302" t="s">
        <v>714</v>
      </c>
      <c r="F302" t="s">
        <v>714</v>
      </c>
      <c r="G302" t="s">
        <v>714</v>
      </c>
      <c r="H302" t="s">
        <v>714</v>
      </c>
      <c r="I302" t="s">
        <v>714</v>
      </c>
      <c r="J302" t="s">
        <v>714</v>
      </c>
      <c r="K302">
        <v>19.899999999999999</v>
      </c>
      <c r="L302">
        <v>4.6399999999999997</v>
      </c>
    </row>
    <row r="303" spans="1:12">
      <c r="A303" t="s">
        <v>1280</v>
      </c>
      <c r="B303" t="s">
        <v>1282</v>
      </c>
      <c r="C303" t="s">
        <v>1297</v>
      </c>
      <c r="D303">
        <v>15</v>
      </c>
      <c r="E303" t="s">
        <v>714</v>
      </c>
      <c r="F303" t="s">
        <v>714</v>
      </c>
      <c r="G303" t="s">
        <v>714</v>
      </c>
      <c r="H303" t="s">
        <v>714</v>
      </c>
      <c r="I303" t="s">
        <v>714</v>
      </c>
      <c r="J303" t="s">
        <v>714</v>
      </c>
      <c r="K303">
        <v>19.899999999999999</v>
      </c>
      <c r="L303">
        <v>4.6399999999999997</v>
      </c>
    </row>
    <row r="304" spans="1:12">
      <c r="A304" t="s">
        <v>1280</v>
      </c>
      <c r="B304" t="s">
        <v>1282</v>
      </c>
      <c r="C304" t="s">
        <v>1297</v>
      </c>
      <c r="D304">
        <v>16</v>
      </c>
      <c r="E304" t="s">
        <v>714</v>
      </c>
      <c r="F304" t="s">
        <v>714</v>
      </c>
      <c r="G304" t="s">
        <v>714</v>
      </c>
      <c r="H304" t="s">
        <v>714</v>
      </c>
      <c r="I304" t="s">
        <v>714</v>
      </c>
      <c r="J304" t="s">
        <v>714</v>
      </c>
      <c r="K304">
        <v>19.899999999999999</v>
      </c>
      <c r="L304">
        <v>4.6399999999999997</v>
      </c>
    </row>
    <row r="305" spans="1:12">
      <c r="A305" t="s">
        <v>1280</v>
      </c>
      <c r="B305" t="s">
        <v>1282</v>
      </c>
      <c r="C305" t="s">
        <v>1297</v>
      </c>
      <c r="D305">
        <v>17</v>
      </c>
      <c r="E305" t="s">
        <v>714</v>
      </c>
      <c r="F305" t="s">
        <v>714</v>
      </c>
      <c r="G305" t="s">
        <v>714</v>
      </c>
      <c r="H305" t="s">
        <v>714</v>
      </c>
      <c r="I305" t="s">
        <v>714</v>
      </c>
      <c r="J305" t="s">
        <v>714</v>
      </c>
      <c r="K305">
        <v>19.899999999999999</v>
      </c>
      <c r="L305">
        <v>4.6399999999999997</v>
      </c>
    </row>
    <row r="306" spans="1:12">
      <c r="A306" t="s">
        <v>1280</v>
      </c>
      <c r="B306" t="s">
        <v>1282</v>
      </c>
      <c r="C306" t="s">
        <v>1297</v>
      </c>
      <c r="D306">
        <v>18</v>
      </c>
      <c r="E306" t="s">
        <v>714</v>
      </c>
      <c r="F306" t="s">
        <v>714</v>
      </c>
      <c r="G306" t="s">
        <v>714</v>
      </c>
      <c r="H306" t="s">
        <v>714</v>
      </c>
      <c r="I306" t="s">
        <v>714</v>
      </c>
      <c r="J306" t="s">
        <v>714</v>
      </c>
      <c r="K306">
        <v>19.899999999999999</v>
      </c>
      <c r="L306">
        <v>4.6399999999999997</v>
      </c>
    </row>
    <row r="307" spans="1:12">
      <c r="A307" t="s">
        <v>1280</v>
      </c>
      <c r="B307" t="s">
        <v>1282</v>
      </c>
      <c r="C307" t="s">
        <v>1297</v>
      </c>
      <c r="D307">
        <v>18.100000000000001</v>
      </c>
      <c r="E307" s="55">
        <v>45215</v>
      </c>
      <c r="F307" t="s">
        <v>1292</v>
      </c>
      <c r="G307">
        <v>3.79</v>
      </c>
      <c r="H307">
        <v>0.71499999999999997</v>
      </c>
      <c r="J307" s="992">
        <v>0.40486111111111112</v>
      </c>
      <c r="K307">
        <v>19.899999999999999</v>
      </c>
      <c r="L307">
        <v>4.6399999999999997</v>
      </c>
    </row>
    <row r="308" spans="1:12">
      <c r="A308" t="s">
        <v>1280</v>
      </c>
      <c r="B308" t="s">
        <v>1282</v>
      </c>
      <c r="C308" t="s">
        <v>1297</v>
      </c>
      <c r="D308">
        <v>18.899999999999999</v>
      </c>
      <c r="E308" t="s">
        <v>714</v>
      </c>
      <c r="F308" t="s">
        <v>714</v>
      </c>
      <c r="G308" t="s">
        <v>714</v>
      </c>
      <c r="H308" t="s">
        <v>714</v>
      </c>
      <c r="I308" t="s">
        <v>714</v>
      </c>
      <c r="J308" t="s">
        <v>714</v>
      </c>
      <c r="K308">
        <v>19.899999999999999</v>
      </c>
      <c r="L308">
        <v>4.6399999999999997</v>
      </c>
    </row>
    <row r="309" spans="1:12">
      <c r="A309" t="s">
        <v>1280</v>
      </c>
      <c r="B309" t="s">
        <v>1282</v>
      </c>
      <c r="C309" t="s">
        <v>1297</v>
      </c>
      <c r="D309">
        <v>19</v>
      </c>
      <c r="E309" t="s">
        <v>714</v>
      </c>
      <c r="F309" t="s">
        <v>714</v>
      </c>
      <c r="G309" t="s">
        <v>714</v>
      </c>
      <c r="H309" t="s">
        <v>714</v>
      </c>
      <c r="I309" t="s">
        <v>714</v>
      </c>
      <c r="J309" t="s">
        <v>714</v>
      </c>
      <c r="K309">
        <v>19.899999999999999</v>
      </c>
      <c r="L309">
        <v>4.6399999999999997</v>
      </c>
    </row>
    <row r="310" spans="1:12">
      <c r="A310" t="s">
        <v>1280</v>
      </c>
      <c r="B310" t="s">
        <v>1282</v>
      </c>
      <c r="C310" t="s">
        <v>1297</v>
      </c>
      <c r="D310">
        <v>19.399999999999999</v>
      </c>
      <c r="E310" t="s">
        <v>714</v>
      </c>
      <c r="F310" t="s">
        <v>714</v>
      </c>
      <c r="G310" t="s">
        <v>714</v>
      </c>
      <c r="H310" t="s">
        <v>714</v>
      </c>
      <c r="I310" t="s">
        <v>714</v>
      </c>
      <c r="J310" t="s">
        <v>714</v>
      </c>
      <c r="K310">
        <v>19.899999999999999</v>
      </c>
      <c r="L310">
        <v>4.6399999999999997</v>
      </c>
    </row>
    <row r="311" spans="1:12">
      <c r="A311" t="s">
        <v>1280</v>
      </c>
      <c r="B311" t="s">
        <v>1282</v>
      </c>
      <c r="C311" t="s">
        <v>1297</v>
      </c>
      <c r="D311">
        <v>19.7</v>
      </c>
      <c r="E311" t="s">
        <v>714</v>
      </c>
      <c r="F311" t="s">
        <v>714</v>
      </c>
      <c r="G311" t="s">
        <v>714</v>
      </c>
      <c r="H311" t="s">
        <v>714</v>
      </c>
      <c r="I311" t="s">
        <v>714</v>
      </c>
      <c r="J311" t="s">
        <v>714</v>
      </c>
      <c r="K311">
        <v>19.899999999999999</v>
      </c>
      <c r="L311">
        <v>4.6399999999999997</v>
      </c>
    </row>
    <row r="312" spans="1:12">
      <c r="A312" t="s">
        <v>1280</v>
      </c>
      <c r="B312" t="s">
        <v>1282</v>
      </c>
      <c r="C312" t="s">
        <v>1297</v>
      </c>
      <c r="D312">
        <v>19.8</v>
      </c>
      <c r="E312" t="s">
        <v>714</v>
      </c>
      <c r="F312" t="s">
        <v>714</v>
      </c>
      <c r="G312" t="s">
        <v>714</v>
      </c>
      <c r="H312" t="s">
        <v>714</v>
      </c>
      <c r="I312" t="s">
        <v>714</v>
      </c>
      <c r="J312" t="s">
        <v>714</v>
      </c>
      <c r="K312">
        <v>19.899999999999999</v>
      </c>
      <c r="L312">
        <v>4.6399999999999997</v>
      </c>
    </row>
    <row r="313" spans="1:12">
      <c r="A313" t="s">
        <v>1280</v>
      </c>
      <c r="B313" t="s">
        <v>1282</v>
      </c>
      <c r="C313" t="s">
        <v>1297</v>
      </c>
      <c r="D313">
        <v>19.899999999999999</v>
      </c>
      <c r="E313" t="s">
        <v>714</v>
      </c>
      <c r="F313" t="s">
        <v>714</v>
      </c>
      <c r="G313" t="s">
        <v>714</v>
      </c>
      <c r="H313" t="s">
        <v>714</v>
      </c>
      <c r="I313" t="s">
        <v>714</v>
      </c>
      <c r="J313" t="s">
        <v>714</v>
      </c>
      <c r="K313">
        <v>19.899999999999999</v>
      </c>
      <c r="L313">
        <v>4.6399999999999997</v>
      </c>
    </row>
    <row r="316" spans="1:12">
      <c r="A316" t="s">
        <v>20</v>
      </c>
      <c r="B316" t="s">
        <v>701</v>
      </c>
      <c r="C316" t="s">
        <v>2668</v>
      </c>
      <c r="D316" t="s">
        <v>1538</v>
      </c>
      <c r="E316" t="s">
        <v>786</v>
      </c>
      <c r="F316" t="s">
        <v>2669</v>
      </c>
      <c r="G316" t="s">
        <v>2670</v>
      </c>
      <c r="H316" t="s">
        <v>809</v>
      </c>
      <c r="I316" t="s">
        <v>707</v>
      </c>
      <c r="J316" t="s">
        <v>2671</v>
      </c>
      <c r="K316" t="s">
        <v>847</v>
      </c>
      <c r="L316" t="s">
        <v>2672</v>
      </c>
    </row>
    <row r="317" spans="1:12">
      <c r="A317" t="s">
        <v>1280</v>
      </c>
      <c r="B317" t="s">
        <v>1283</v>
      </c>
      <c r="C317" t="s">
        <v>1298</v>
      </c>
      <c r="D317">
        <v>0.5</v>
      </c>
      <c r="E317" s="55">
        <v>45033</v>
      </c>
      <c r="F317" t="s">
        <v>1299</v>
      </c>
      <c r="G317">
        <v>3.34</v>
      </c>
      <c r="H317">
        <v>0.59199999999999997</v>
      </c>
      <c r="J317" s="992">
        <v>0.42291666666666666</v>
      </c>
      <c r="K317">
        <v>6.5</v>
      </c>
      <c r="L317">
        <v>3.93</v>
      </c>
    </row>
    <row r="318" spans="1:12">
      <c r="A318" t="s">
        <v>1280</v>
      </c>
      <c r="B318" t="s">
        <v>1283</v>
      </c>
      <c r="C318" t="s">
        <v>1298</v>
      </c>
      <c r="D318">
        <v>1</v>
      </c>
      <c r="E318" t="s">
        <v>714</v>
      </c>
      <c r="F318" t="s">
        <v>714</v>
      </c>
      <c r="G318" t="s">
        <v>714</v>
      </c>
      <c r="H318" t="s">
        <v>714</v>
      </c>
      <c r="I318" t="s">
        <v>714</v>
      </c>
      <c r="J318" t="s">
        <v>714</v>
      </c>
      <c r="K318">
        <v>6.5</v>
      </c>
      <c r="L318">
        <v>3.93</v>
      </c>
    </row>
    <row r="319" spans="1:12">
      <c r="A319" t="s">
        <v>1280</v>
      </c>
      <c r="B319" t="s">
        <v>1283</v>
      </c>
      <c r="C319" t="s">
        <v>1298</v>
      </c>
      <c r="D319">
        <v>2</v>
      </c>
      <c r="E319" t="s">
        <v>714</v>
      </c>
      <c r="F319" t="s">
        <v>714</v>
      </c>
      <c r="G319" t="s">
        <v>714</v>
      </c>
      <c r="H319" t="s">
        <v>714</v>
      </c>
      <c r="I319" t="s">
        <v>714</v>
      </c>
      <c r="J319" t="s">
        <v>714</v>
      </c>
      <c r="K319">
        <v>6.5</v>
      </c>
      <c r="L319">
        <v>3.93</v>
      </c>
    </row>
    <row r="320" spans="1:12">
      <c r="A320" t="s">
        <v>1280</v>
      </c>
      <c r="B320" t="s">
        <v>1283</v>
      </c>
      <c r="C320" t="s">
        <v>1298</v>
      </c>
      <c r="D320">
        <v>3</v>
      </c>
      <c r="E320" t="s">
        <v>714</v>
      </c>
      <c r="F320" t="s">
        <v>714</v>
      </c>
      <c r="G320" t="s">
        <v>714</v>
      </c>
      <c r="H320" t="s">
        <v>714</v>
      </c>
      <c r="I320" t="s">
        <v>714</v>
      </c>
      <c r="J320" t="s">
        <v>714</v>
      </c>
      <c r="K320">
        <v>6.5</v>
      </c>
      <c r="L320">
        <v>3.93</v>
      </c>
    </row>
    <row r="321" spans="1:12">
      <c r="A321" t="s">
        <v>1280</v>
      </c>
      <c r="B321" t="s">
        <v>1283</v>
      </c>
      <c r="C321" t="s">
        <v>1298</v>
      </c>
      <c r="D321">
        <v>4</v>
      </c>
      <c r="E321" t="s">
        <v>714</v>
      </c>
      <c r="F321" t="s">
        <v>714</v>
      </c>
      <c r="G321" t="s">
        <v>714</v>
      </c>
      <c r="H321" t="s">
        <v>714</v>
      </c>
      <c r="I321" t="s">
        <v>714</v>
      </c>
      <c r="J321" t="s">
        <v>714</v>
      </c>
      <c r="K321">
        <v>6.5</v>
      </c>
      <c r="L321">
        <v>3.93</v>
      </c>
    </row>
    <row r="322" spans="1:12">
      <c r="A322" t="s">
        <v>1280</v>
      </c>
      <c r="B322" t="s">
        <v>1283</v>
      </c>
      <c r="C322" t="s">
        <v>1298</v>
      </c>
      <c r="D322">
        <v>5</v>
      </c>
      <c r="E322" t="s">
        <v>714</v>
      </c>
      <c r="F322" t="s">
        <v>714</v>
      </c>
      <c r="G322" t="s">
        <v>714</v>
      </c>
      <c r="H322" t="s">
        <v>714</v>
      </c>
      <c r="I322" t="s">
        <v>714</v>
      </c>
      <c r="J322" t="s">
        <v>714</v>
      </c>
      <c r="K322">
        <v>6.5</v>
      </c>
      <c r="L322">
        <v>3.93</v>
      </c>
    </row>
    <row r="323" spans="1:12">
      <c r="A323" t="s">
        <v>1280</v>
      </c>
      <c r="B323" t="s">
        <v>1283</v>
      </c>
      <c r="C323" t="s">
        <v>1298</v>
      </c>
      <c r="D323">
        <v>5.45</v>
      </c>
      <c r="E323" s="55">
        <v>45033</v>
      </c>
      <c r="F323" t="s">
        <v>1299</v>
      </c>
      <c r="G323">
        <v>5.63</v>
      </c>
      <c r="H323">
        <v>0.52</v>
      </c>
      <c r="J323" s="992">
        <v>0.42777777777777781</v>
      </c>
      <c r="K323">
        <v>6.5</v>
      </c>
      <c r="L323">
        <v>3.93</v>
      </c>
    </row>
    <row r="324" spans="1:12">
      <c r="A324" t="s">
        <v>1280</v>
      </c>
      <c r="B324" t="s">
        <v>1283</v>
      </c>
      <c r="C324" t="s">
        <v>1298</v>
      </c>
      <c r="D324">
        <v>5.5</v>
      </c>
      <c r="E324" t="s">
        <v>714</v>
      </c>
      <c r="F324" t="s">
        <v>714</v>
      </c>
      <c r="G324" t="s">
        <v>714</v>
      </c>
      <c r="H324" t="s">
        <v>714</v>
      </c>
      <c r="I324" t="s">
        <v>714</v>
      </c>
      <c r="J324" t="s">
        <v>714</v>
      </c>
      <c r="K324">
        <v>6.5</v>
      </c>
      <c r="L324">
        <v>3.93</v>
      </c>
    </row>
    <row r="325" spans="1:12">
      <c r="A325" t="s">
        <v>1280</v>
      </c>
      <c r="B325" t="s">
        <v>1283</v>
      </c>
      <c r="C325" t="s">
        <v>1298</v>
      </c>
      <c r="D325">
        <v>6</v>
      </c>
      <c r="E325" t="s">
        <v>714</v>
      </c>
      <c r="F325" t="s">
        <v>714</v>
      </c>
      <c r="G325" t="s">
        <v>714</v>
      </c>
      <c r="H325" t="s">
        <v>714</v>
      </c>
      <c r="I325" t="s">
        <v>714</v>
      </c>
      <c r="J325" t="s">
        <v>714</v>
      </c>
      <c r="K325">
        <v>6.5</v>
      </c>
      <c r="L325">
        <v>3.93</v>
      </c>
    </row>
    <row r="326" spans="1:12">
      <c r="A326" t="s">
        <v>1280</v>
      </c>
      <c r="B326" t="s">
        <v>1283</v>
      </c>
      <c r="C326" t="s">
        <v>1300</v>
      </c>
      <c r="D326">
        <v>0.5</v>
      </c>
      <c r="E326" s="55">
        <v>45056</v>
      </c>
      <c r="F326" t="s">
        <v>1299</v>
      </c>
      <c r="G326">
        <v>2.4500000000000002</v>
      </c>
      <c r="H326">
        <v>0.47399999999999998</v>
      </c>
      <c r="J326" s="992">
        <v>0.49722222222222223</v>
      </c>
      <c r="K326">
        <v>6.3</v>
      </c>
      <c r="L326">
        <v>4.91</v>
      </c>
    </row>
    <row r="327" spans="1:12">
      <c r="A327" t="s">
        <v>1280</v>
      </c>
      <c r="B327" t="s">
        <v>1283</v>
      </c>
      <c r="C327" t="s">
        <v>1300</v>
      </c>
      <c r="D327">
        <v>1</v>
      </c>
      <c r="E327" t="s">
        <v>714</v>
      </c>
      <c r="F327" t="s">
        <v>714</v>
      </c>
      <c r="G327" t="s">
        <v>714</v>
      </c>
      <c r="H327" t="s">
        <v>714</v>
      </c>
      <c r="I327" t="s">
        <v>714</v>
      </c>
      <c r="J327" t="s">
        <v>714</v>
      </c>
      <c r="K327">
        <v>6.3</v>
      </c>
      <c r="L327">
        <v>4.91</v>
      </c>
    </row>
    <row r="328" spans="1:12">
      <c r="A328" t="s">
        <v>1280</v>
      </c>
      <c r="B328" t="s">
        <v>1283</v>
      </c>
      <c r="C328" t="s">
        <v>1300</v>
      </c>
      <c r="D328">
        <v>2</v>
      </c>
      <c r="E328" t="s">
        <v>714</v>
      </c>
      <c r="F328" t="s">
        <v>714</v>
      </c>
      <c r="G328" t="s">
        <v>714</v>
      </c>
      <c r="H328" t="s">
        <v>714</v>
      </c>
      <c r="I328" t="s">
        <v>714</v>
      </c>
      <c r="J328" t="s">
        <v>714</v>
      </c>
      <c r="K328">
        <v>6.3</v>
      </c>
      <c r="L328">
        <v>4.91</v>
      </c>
    </row>
    <row r="329" spans="1:12">
      <c r="A329" t="s">
        <v>1280</v>
      </c>
      <c r="B329" t="s">
        <v>1283</v>
      </c>
      <c r="C329" t="s">
        <v>1300</v>
      </c>
      <c r="D329">
        <v>3</v>
      </c>
      <c r="E329" t="s">
        <v>714</v>
      </c>
      <c r="F329" t="s">
        <v>714</v>
      </c>
      <c r="G329" t="s">
        <v>714</v>
      </c>
      <c r="H329" t="s">
        <v>714</v>
      </c>
      <c r="I329" t="s">
        <v>714</v>
      </c>
      <c r="J329" t="s">
        <v>714</v>
      </c>
      <c r="K329">
        <v>6.3</v>
      </c>
      <c r="L329">
        <v>4.91</v>
      </c>
    </row>
    <row r="330" spans="1:12">
      <c r="A330" t="s">
        <v>1280</v>
      </c>
      <c r="B330" t="s">
        <v>1283</v>
      </c>
      <c r="C330" t="s">
        <v>1300</v>
      </c>
      <c r="D330">
        <v>4</v>
      </c>
      <c r="E330" t="s">
        <v>714</v>
      </c>
      <c r="F330" t="s">
        <v>714</v>
      </c>
      <c r="G330" t="s">
        <v>714</v>
      </c>
      <c r="H330" t="s">
        <v>714</v>
      </c>
      <c r="I330" t="s">
        <v>714</v>
      </c>
      <c r="J330" t="s">
        <v>714</v>
      </c>
      <c r="K330">
        <v>6.3</v>
      </c>
      <c r="L330">
        <v>4.91</v>
      </c>
    </row>
    <row r="331" spans="1:12">
      <c r="A331" t="s">
        <v>1280</v>
      </c>
      <c r="B331" t="s">
        <v>1283</v>
      </c>
      <c r="C331" t="s">
        <v>1300</v>
      </c>
      <c r="D331">
        <v>5</v>
      </c>
      <c r="E331" t="s">
        <v>714</v>
      </c>
      <c r="F331" t="s">
        <v>714</v>
      </c>
      <c r="G331" t="s">
        <v>714</v>
      </c>
      <c r="H331" t="s">
        <v>714</v>
      </c>
      <c r="I331" t="s">
        <v>714</v>
      </c>
      <c r="J331" t="s">
        <v>714</v>
      </c>
      <c r="K331">
        <v>6.3</v>
      </c>
      <c r="L331">
        <v>4.91</v>
      </c>
    </row>
    <row r="332" spans="1:12">
      <c r="A332" t="s">
        <v>1280</v>
      </c>
      <c r="B332" t="s">
        <v>1283</v>
      </c>
      <c r="C332" t="s">
        <v>1300</v>
      </c>
      <c r="D332">
        <v>5.3</v>
      </c>
      <c r="E332" s="55">
        <v>45056</v>
      </c>
      <c r="F332" t="s">
        <v>1299</v>
      </c>
      <c r="G332">
        <v>2.97</v>
      </c>
      <c r="H332">
        <v>0.61799999999999999</v>
      </c>
      <c r="J332" s="992">
        <v>0.50138888888888888</v>
      </c>
      <c r="K332">
        <v>6.3</v>
      </c>
      <c r="L332">
        <v>4.91</v>
      </c>
    </row>
    <row r="333" spans="1:12">
      <c r="A333" t="s">
        <v>1280</v>
      </c>
      <c r="B333" t="s">
        <v>1283</v>
      </c>
      <c r="C333" t="s">
        <v>1300</v>
      </c>
      <c r="D333">
        <v>5.8</v>
      </c>
      <c r="E333" t="s">
        <v>714</v>
      </c>
      <c r="F333" t="s">
        <v>714</v>
      </c>
      <c r="G333" t="s">
        <v>714</v>
      </c>
      <c r="H333" t="s">
        <v>714</v>
      </c>
      <c r="I333" t="s">
        <v>714</v>
      </c>
      <c r="J333" t="s">
        <v>714</v>
      </c>
      <c r="K333">
        <v>6.3</v>
      </c>
      <c r="L333">
        <v>4.91</v>
      </c>
    </row>
    <row r="334" spans="1:12">
      <c r="A334" t="s">
        <v>1280</v>
      </c>
      <c r="B334" t="s">
        <v>1283</v>
      </c>
      <c r="C334" t="s">
        <v>1301</v>
      </c>
      <c r="D334">
        <v>0.5</v>
      </c>
      <c r="E334" s="55">
        <v>45091</v>
      </c>
      <c r="F334" t="s">
        <v>1299</v>
      </c>
      <c r="G334">
        <v>2.04</v>
      </c>
      <c r="H334">
        <v>0.35899999999999999</v>
      </c>
      <c r="J334" s="992">
        <v>0.50555555555555554</v>
      </c>
      <c r="K334">
        <v>6.4</v>
      </c>
      <c r="L334">
        <v>4.04</v>
      </c>
    </row>
    <row r="335" spans="1:12">
      <c r="A335" t="s">
        <v>1280</v>
      </c>
      <c r="B335" t="s">
        <v>1283</v>
      </c>
      <c r="C335" t="s">
        <v>1301</v>
      </c>
      <c r="D335">
        <v>1</v>
      </c>
      <c r="E335" t="s">
        <v>714</v>
      </c>
      <c r="F335" t="s">
        <v>714</v>
      </c>
      <c r="G335" t="s">
        <v>714</v>
      </c>
      <c r="H335" t="s">
        <v>714</v>
      </c>
      <c r="I335" t="s">
        <v>714</v>
      </c>
      <c r="J335" t="s">
        <v>714</v>
      </c>
      <c r="K335">
        <v>6.4</v>
      </c>
      <c r="L335">
        <v>4.04</v>
      </c>
    </row>
    <row r="336" spans="1:12">
      <c r="A336" t="s">
        <v>1280</v>
      </c>
      <c r="B336" t="s">
        <v>1283</v>
      </c>
      <c r="C336" t="s">
        <v>1301</v>
      </c>
      <c r="D336">
        <v>2</v>
      </c>
      <c r="E336" t="s">
        <v>714</v>
      </c>
      <c r="F336" t="s">
        <v>714</v>
      </c>
      <c r="G336" t="s">
        <v>714</v>
      </c>
      <c r="H336" t="s">
        <v>714</v>
      </c>
      <c r="I336" t="s">
        <v>714</v>
      </c>
      <c r="J336" t="s">
        <v>714</v>
      </c>
      <c r="K336">
        <v>6.4</v>
      </c>
      <c r="L336">
        <v>4.04</v>
      </c>
    </row>
    <row r="337" spans="1:12">
      <c r="A337" t="s">
        <v>1280</v>
      </c>
      <c r="B337" t="s">
        <v>1283</v>
      </c>
      <c r="C337" t="s">
        <v>1301</v>
      </c>
      <c r="D337">
        <v>3</v>
      </c>
      <c r="E337" t="s">
        <v>714</v>
      </c>
      <c r="F337" t="s">
        <v>714</v>
      </c>
      <c r="G337" t="s">
        <v>714</v>
      </c>
      <c r="H337" t="s">
        <v>714</v>
      </c>
      <c r="I337" t="s">
        <v>714</v>
      </c>
      <c r="J337" t="s">
        <v>714</v>
      </c>
      <c r="K337">
        <v>6.4</v>
      </c>
      <c r="L337">
        <v>4.04</v>
      </c>
    </row>
    <row r="338" spans="1:12">
      <c r="A338" t="s">
        <v>1280</v>
      </c>
      <c r="B338" t="s">
        <v>1283</v>
      </c>
      <c r="C338" t="s">
        <v>1301</v>
      </c>
      <c r="D338">
        <v>4</v>
      </c>
      <c r="E338" t="s">
        <v>714</v>
      </c>
      <c r="F338" t="s">
        <v>714</v>
      </c>
      <c r="G338" t="s">
        <v>714</v>
      </c>
      <c r="H338" t="s">
        <v>714</v>
      </c>
      <c r="I338" t="s">
        <v>714</v>
      </c>
      <c r="J338" t="s">
        <v>714</v>
      </c>
      <c r="K338">
        <v>6.4</v>
      </c>
      <c r="L338">
        <v>4.04</v>
      </c>
    </row>
    <row r="339" spans="1:12">
      <c r="A339" t="s">
        <v>1280</v>
      </c>
      <c r="B339" t="s">
        <v>1283</v>
      </c>
      <c r="C339" t="s">
        <v>1301</v>
      </c>
      <c r="D339">
        <v>5</v>
      </c>
      <c r="E339" t="s">
        <v>714</v>
      </c>
      <c r="F339" t="s">
        <v>714</v>
      </c>
      <c r="G339" t="s">
        <v>714</v>
      </c>
      <c r="H339" t="s">
        <v>714</v>
      </c>
      <c r="I339" t="s">
        <v>714</v>
      </c>
      <c r="J339" t="s">
        <v>714</v>
      </c>
      <c r="K339">
        <v>6.4</v>
      </c>
      <c r="L339">
        <v>4.04</v>
      </c>
    </row>
    <row r="340" spans="1:12">
      <c r="A340" t="s">
        <v>1280</v>
      </c>
      <c r="B340" t="s">
        <v>1283</v>
      </c>
      <c r="C340" t="s">
        <v>1301</v>
      </c>
      <c r="D340">
        <v>5.4</v>
      </c>
      <c r="E340" s="55">
        <v>45091</v>
      </c>
      <c r="F340" t="s">
        <v>1299</v>
      </c>
      <c r="G340">
        <v>16.170000000000002</v>
      </c>
      <c r="H340">
        <v>0.65</v>
      </c>
      <c r="J340" s="992">
        <v>0.5083333333333333</v>
      </c>
      <c r="K340">
        <v>6.4</v>
      </c>
      <c r="L340">
        <v>4.04</v>
      </c>
    </row>
    <row r="341" spans="1:12">
      <c r="A341" t="s">
        <v>1280</v>
      </c>
      <c r="B341" t="s">
        <v>1283</v>
      </c>
      <c r="C341" t="s">
        <v>1301</v>
      </c>
      <c r="D341">
        <v>5.9</v>
      </c>
      <c r="E341" t="s">
        <v>714</v>
      </c>
      <c r="F341" t="s">
        <v>714</v>
      </c>
      <c r="G341" t="s">
        <v>714</v>
      </c>
      <c r="H341" t="s">
        <v>714</v>
      </c>
      <c r="I341" t="s">
        <v>714</v>
      </c>
      <c r="J341" t="s">
        <v>714</v>
      </c>
      <c r="K341">
        <v>6.4</v>
      </c>
      <c r="L341">
        <v>4.04</v>
      </c>
    </row>
    <row r="342" spans="1:12">
      <c r="A342" t="s">
        <v>1280</v>
      </c>
      <c r="B342" t="s">
        <v>1283</v>
      </c>
      <c r="C342" t="s">
        <v>1301</v>
      </c>
      <c r="D342">
        <v>6</v>
      </c>
      <c r="E342" t="s">
        <v>714</v>
      </c>
      <c r="F342" t="s">
        <v>714</v>
      </c>
      <c r="G342" t="s">
        <v>714</v>
      </c>
      <c r="H342" t="s">
        <v>714</v>
      </c>
      <c r="I342" t="s">
        <v>714</v>
      </c>
      <c r="J342" t="s">
        <v>714</v>
      </c>
      <c r="K342">
        <v>6.4</v>
      </c>
      <c r="L342">
        <v>4.04</v>
      </c>
    </row>
    <row r="343" spans="1:12">
      <c r="A343" t="s">
        <v>1280</v>
      </c>
      <c r="B343" t="s">
        <v>1283</v>
      </c>
      <c r="C343" t="s">
        <v>1302</v>
      </c>
      <c r="D343">
        <v>0.5</v>
      </c>
      <c r="E343" s="55">
        <v>45124</v>
      </c>
      <c r="F343" t="s">
        <v>1299</v>
      </c>
      <c r="G343">
        <v>5.46</v>
      </c>
      <c r="H343">
        <v>0.39600000000000002</v>
      </c>
      <c r="J343" s="992">
        <v>0.64652777777777781</v>
      </c>
      <c r="K343">
        <v>6.5</v>
      </c>
      <c r="L343">
        <v>3.47</v>
      </c>
    </row>
    <row r="344" spans="1:12">
      <c r="A344" t="s">
        <v>1280</v>
      </c>
      <c r="B344" t="s">
        <v>1283</v>
      </c>
      <c r="C344" t="s">
        <v>1302</v>
      </c>
      <c r="D344">
        <v>1</v>
      </c>
      <c r="E344" t="s">
        <v>714</v>
      </c>
      <c r="F344" t="s">
        <v>714</v>
      </c>
      <c r="G344" t="s">
        <v>714</v>
      </c>
      <c r="H344" t="s">
        <v>714</v>
      </c>
      <c r="I344" t="s">
        <v>714</v>
      </c>
      <c r="J344" t="s">
        <v>714</v>
      </c>
      <c r="K344">
        <v>6.5</v>
      </c>
      <c r="L344">
        <v>3.47</v>
      </c>
    </row>
    <row r="345" spans="1:12">
      <c r="A345" t="s">
        <v>1280</v>
      </c>
      <c r="B345" t="s">
        <v>1283</v>
      </c>
      <c r="C345" t="s">
        <v>1302</v>
      </c>
      <c r="D345">
        <v>2</v>
      </c>
      <c r="E345" t="s">
        <v>714</v>
      </c>
      <c r="F345" t="s">
        <v>714</v>
      </c>
      <c r="G345" t="s">
        <v>714</v>
      </c>
      <c r="H345" t="s">
        <v>714</v>
      </c>
      <c r="I345" t="s">
        <v>714</v>
      </c>
      <c r="J345" t="s">
        <v>714</v>
      </c>
      <c r="K345">
        <v>6.5</v>
      </c>
      <c r="L345">
        <v>3.47</v>
      </c>
    </row>
    <row r="346" spans="1:12">
      <c r="A346" t="s">
        <v>1280</v>
      </c>
      <c r="B346" t="s">
        <v>1283</v>
      </c>
      <c r="C346" t="s">
        <v>1302</v>
      </c>
      <c r="D346">
        <v>3</v>
      </c>
      <c r="E346" t="s">
        <v>714</v>
      </c>
      <c r="F346" t="s">
        <v>714</v>
      </c>
      <c r="G346" t="s">
        <v>714</v>
      </c>
      <c r="H346" t="s">
        <v>714</v>
      </c>
      <c r="I346" t="s">
        <v>714</v>
      </c>
      <c r="J346" t="s">
        <v>714</v>
      </c>
      <c r="K346">
        <v>6.5</v>
      </c>
      <c r="L346">
        <v>3.47</v>
      </c>
    </row>
    <row r="347" spans="1:12">
      <c r="A347" t="s">
        <v>1280</v>
      </c>
      <c r="B347" t="s">
        <v>1283</v>
      </c>
      <c r="C347" t="s">
        <v>1302</v>
      </c>
      <c r="D347">
        <v>4</v>
      </c>
      <c r="E347" t="s">
        <v>714</v>
      </c>
      <c r="F347" t="s">
        <v>714</v>
      </c>
      <c r="G347" t="s">
        <v>714</v>
      </c>
      <c r="H347" t="s">
        <v>714</v>
      </c>
      <c r="I347" t="s">
        <v>714</v>
      </c>
      <c r="J347" t="s">
        <v>714</v>
      </c>
      <c r="K347">
        <v>6.5</v>
      </c>
      <c r="L347">
        <v>3.47</v>
      </c>
    </row>
    <row r="348" spans="1:12">
      <c r="A348" t="s">
        <v>1280</v>
      </c>
      <c r="B348" t="s">
        <v>1283</v>
      </c>
      <c r="C348" t="s">
        <v>1302</v>
      </c>
      <c r="D348">
        <v>5</v>
      </c>
      <c r="E348" t="s">
        <v>714</v>
      </c>
      <c r="F348" t="s">
        <v>714</v>
      </c>
      <c r="G348" t="s">
        <v>714</v>
      </c>
      <c r="H348" t="s">
        <v>714</v>
      </c>
      <c r="I348" t="s">
        <v>714</v>
      </c>
      <c r="J348" t="s">
        <v>714</v>
      </c>
      <c r="K348">
        <v>6.5</v>
      </c>
      <c r="L348">
        <v>3.47</v>
      </c>
    </row>
    <row r="349" spans="1:12">
      <c r="A349" t="s">
        <v>1280</v>
      </c>
      <c r="B349" t="s">
        <v>1283</v>
      </c>
      <c r="C349" t="s">
        <v>1302</v>
      </c>
      <c r="D349">
        <v>5.5</v>
      </c>
      <c r="E349" s="55">
        <v>45124</v>
      </c>
      <c r="F349" t="s">
        <v>1299</v>
      </c>
      <c r="G349">
        <v>26.94</v>
      </c>
      <c r="H349">
        <v>0.57699999999999996</v>
      </c>
      <c r="J349" s="992">
        <v>0.65069444444444446</v>
      </c>
      <c r="K349">
        <v>6.5</v>
      </c>
      <c r="L349">
        <v>3.47</v>
      </c>
    </row>
    <row r="350" spans="1:12">
      <c r="A350" t="s">
        <v>1280</v>
      </c>
      <c r="B350" t="s">
        <v>1283</v>
      </c>
      <c r="C350" t="s">
        <v>1302</v>
      </c>
      <c r="D350">
        <v>6</v>
      </c>
      <c r="E350" t="s">
        <v>714</v>
      </c>
      <c r="F350" t="s">
        <v>714</v>
      </c>
      <c r="G350" t="s">
        <v>714</v>
      </c>
      <c r="H350" t="s">
        <v>714</v>
      </c>
      <c r="I350" t="s">
        <v>714</v>
      </c>
      <c r="J350" t="s">
        <v>714</v>
      </c>
      <c r="K350">
        <v>6.5</v>
      </c>
      <c r="L350">
        <v>3.47</v>
      </c>
    </row>
    <row r="351" spans="1:12">
      <c r="A351" t="s">
        <v>1280</v>
      </c>
      <c r="B351" t="s">
        <v>1283</v>
      </c>
      <c r="C351" t="s">
        <v>1303</v>
      </c>
      <c r="D351">
        <v>0.5</v>
      </c>
      <c r="E351" s="55">
        <v>45162</v>
      </c>
      <c r="F351" t="s">
        <v>1299</v>
      </c>
      <c r="G351">
        <v>9.65</v>
      </c>
      <c r="H351">
        <v>0.29199999999999998</v>
      </c>
      <c r="J351" s="992">
        <v>0.52361111111111114</v>
      </c>
      <c r="K351">
        <v>6.3</v>
      </c>
      <c r="L351">
        <v>3.68</v>
      </c>
    </row>
    <row r="352" spans="1:12">
      <c r="A352" t="s">
        <v>1280</v>
      </c>
      <c r="B352" t="s">
        <v>1283</v>
      </c>
      <c r="C352" t="s">
        <v>1303</v>
      </c>
      <c r="D352">
        <v>1</v>
      </c>
      <c r="E352" t="s">
        <v>714</v>
      </c>
      <c r="F352" t="s">
        <v>714</v>
      </c>
      <c r="G352" t="s">
        <v>714</v>
      </c>
      <c r="H352" t="s">
        <v>714</v>
      </c>
      <c r="I352" t="s">
        <v>714</v>
      </c>
      <c r="J352" t="s">
        <v>714</v>
      </c>
      <c r="K352">
        <v>6.3</v>
      </c>
      <c r="L352">
        <v>3.68</v>
      </c>
    </row>
    <row r="353" spans="1:12">
      <c r="A353" t="s">
        <v>1280</v>
      </c>
      <c r="B353" t="s">
        <v>1283</v>
      </c>
      <c r="C353" t="s">
        <v>1303</v>
      </c>
      <c r="D353">
        <v>2</v>
      </c>
      <c r="E353" t="s">
        <v>714</v>
      </c>
      <c r="F353" t="s">
        <v>714</v>
      </c>
      <c r="G353" t="s">
        <v>714</v>
      </c>
      <c r="H353" t="s">
        <v>714</v>
      </c>
      <c r="I353" t="s">
        <v>714</v>
      </c>
      <c r="J353" t="s">
        <v>714</v>
      </c>
      <c r="K353">
        <v>6.3</v>
      </c>
      <c r="L353">
        <v>3.68</v>
      </c>
    </row>
    <row r="354" spans="1:12">
      <c r="A354" t="s">
        <v>1280</v>
      </c>
      <c r="B354" t="s">
        <v>1283</v>
      </c>
      <c r="C354" t="s">
        <v>1303</v>
      </c>
      <c r="D354">
        <v>3</v>
      </c>
      <c r="E354" t="s">
        <v>714</v>
      </c>
      <c r="F354" t="s">
        <v>714</v>
      </c>
      <c r="G354" t="s">
        <v>714</v>
      </c>
      <c r="H354" t="s">
        <v>714</v>
      </c>
      <c r="I354" t="s">
        <v>714</v>
      </c>
      <c r="J354" t="s">
        <v>714</v>
      </c>
      <c r="K354">
        <v>6.3</v>
      </c>
      <c r="L354">
        <v>3.68</v>
      </c>
    </row>
    <row r="355" spans="1:12">
      <c r="A355" t="s">
        <v>1280</v>
      </c>
      <c r="B355" t="s">
        <v>1283</v>
      </c>
      <c r="C355" t="s">
        <v>1303</v>
      </c>
      <c r="D355">
        <v>4</v>
      </c>
      <c r="E355" t="s">
        <v>714</v>
      </c>
      <c r="F355" t="s">
        <v>714</v>
      </c>
      <c r="G355" t="s">
        <v>714</v>
      </c>
      <c r="H355" t="s">
        <v>714</v>
      </c>
      <c r="I355" t="s">
        <v>714</v>
      </c>
      <c r="J355" t="s">
        <v>714</v>
      </c>
      <c r="K355">
        <v>6.3</v>
      </c>
      <c r="L355">
        <v>3.68</v>
      </c>
    </row>
    <row r="356" spans="1:12">
      <c r="A356" t="s">
        <v>1280</v>
      </c>
      <c r="B356" t="s">
        <v>1283</v>
      </c>
      <c r="C356" t="s">
        <v>1303</v>
      </c>
      <c r="D356">
        <v>5</v>
      </c>
      <c r="E356" t="s">
        <v>714</v>
      </c>
      <c r="F356" t="s">
        <v>714</v>
      </c>
      <c r="G356" t="s">
        <v>714</v>
      </c>
      <c r="H356" t="s">
        <v>714</v>
      </c>
      <c r="I356" t="s">
        <v>714</v>
      </c>
      <c r="J356" t="s">
        <v>714</v>
      </c>
      <c r="K356">
        <v>6.3</v>
      </c>
      <c r="L356">
        <v>3.68</v>
      </c>
    </row>
    <row r="357" spans="1:12">
      <c r="A357" t="s">
        <v>1280</v>
      </c>
      <c r="B357" t="s">
        <v>1283</v>
      </c>
      <c r="C357" t="s">
        <v>1303</v>
      </c>
      <c r="D357">
        <v>5.3</v>
      </c>
      <c r="E357" s="55">
        <v>45162</v>
      </c>
      <c r="F357" t="s">
        <v>1299</v>
      </c>
      <c r="G357">
        <v>16.89</v>
      </c>
      <c r="H357">
        <v>0.433</v>
      </c>
      <c r="I357" t="s">
        <v>724</v>
      </c>
      <c r="J357" s="992">
        <v>0.53402777777777777</v>
      </c>
      <c r="K357">
        <v>6.3</v>
      </c>
      <c r="L357">
        <v>3.68</v>
      </c>
    </row>
    <row r="358" spans="1:12">
      <c r="A358" t="s">
        <v>1280</v>
      </c>
      <c r="B358" t="s">
        <v>1283</v>
      </c>
      <c r="C358" t="s">
        <v>1303</v>
      </c>
      <c r="D358">
        <v>5.3</v>
      </c>
      <c r="E358" s="55">
        <v>45162</v>
      </c>
      <c r="F358" t="s">
        <v>1299</v>
      </c>
      <c r="G358">
        <v>18.04</v>
      </c>
      <c r="H358">
        <v>0.495</v>
      </c>
      <c r="J358" s="992">
        <v>0.52847222222222223</v>
      </c>
      <c r="K358">
        <v>6.3</v>
      </c>
      <c r="L358">
        <v>3.68</v>
      </c>
    </row>
    <row r="359" spans="1:12">
      <c r="A359" t="s">
        <v>1280</v>
      </c>
      <c r="B359" t="s">
        <v>1283</v>
      </c>
      <c r="C359" t="s">
        <v>1303</v>
      </c>
      <c r="D359">
        <v>5.8</v>
      </c>
      <c r="E359" t="s">
        <v>714</v>
      </c>
      <c r="F359" t="s">
        <v>714</v>
      </c>
      <c r="G359" t="s">
        <v>714</v>
      </c>
      <c r="H359" t="s">
        <v>714</v>
      </c>
      <c r="I359" t="s">
        <v>714</v>
      </c>
      <c r="J359" t="s">
        <v>714</v>
      </c>
      <c r="K359">
        <v>6.3</v>
      </c>
      <c r="L359">
        <v>3.68</v>
      </c>
    </row>
    <row r="360" spans="1:12">
      <c r="A360" t="s">
        <v>1280</v>
      </c>
      <c r="B360" t="s">
        <v>1283</v>
      </c>
      <c r="C360" t="s">
        <v>1304</v>
      </c>
      <c r="D360">
        <v>0.5</v>
      </c>
      <c r="E360" s="55">
        <v>45196</v>
      </c>
      <c r="F360" t="s">
        <v>1299</v>
      </c>
      <c r="G360">
        <v>8.39</v>
      </c>
      <c r="H360">
        <v>0.55800000000000005</v>
      </c>
      <c r="J360" s="992">
        <v>0.47222222222222227</v>
      </c>
      <c r="K360">
        <v>6.3</v>
      </c>
      <c r="L360">
        <v>3.85</v>
      </c>
    </row>
    <row r="361" spans="1:12">
      <c r="A361" t="s">
        <v>1280</v>
      </c>
      <c r="B361" t="s">
        <v>1283</v>
      </c>
      <c r="C361" t="s">
        <v>1304</v>
      </c>
      <c r="D361">
        <v>1</v>
      </c>
      <c r="E361" t="s">
        <v>714</v>
      </c>
      <c r="F361" t="s">
        <v>714</v>
      </c>
      <c r="G361" t="s">
        <v>714</v>
      </c>
      <c r="H361" t="s">
        <v>714</v>
      </c>
      <c r="I361" t="s">
        <v>714</v>
      </c>
      <c r="J361" t="s">
        <v>714</v>
      </c>
      <c r="K361">
        <v>6.3</v>
      </c>
      <c r="L361">
        <v>3.85</v>
      </c>
    </row>
    <row r="362" spans="1:12">
      <c r="A362" t="s">
        <v>1280</v>
      </c>
      <c r="B362" t="s">
        <v>1283</v>
      </c>
      <c r="C362" t="s">
        <v>1304</v>
      </c>
      <c r="D362">
        <v>2</v>
      </c>
      <c r="E362" t="s">
        <v>714</v>
      </c>
      <c r="F362" t="s">
        <v>714</v>
      </c>
      <c r="G362" t="s">
        <v>714</v>
      </c>
      <c r="H362" t="s">
        <v>714</v>
      </c>
      <c r="I362" t="s">
        <v>714</v>
      </c>
      <c r="J362" t="s">
        <v>714</v>
      </c>
      <c r="K362">
        <v>6.3</v>
      </c>
      <c r="L362">
        <v>3.85</v>
      </c>
    </row>
    <row r="363" spans="1:12">
      <c r="A363" t="s">
        <v>1280</v>
      </c>
      <c r="B363" t="s">
        <v>1283</v>
      </c>
      <c r="C363" t="s">
        <v>1304</v>
      </c>
      <c r="D363">
        <v>3</v>
      </c>
      <c r="E363" t="s">
        <v>714</v>
      </c>
      <c r="F363" t="s">
        <v>714</v>
      </c>
      <c r="G363" t="s">
        <v>714</v>
      </c>
      <c r="H363" t="s">
        <v>714</v>
      </c>
      <c r="I363" t="s">
        <v>714</v>
      </c>
      <c r="J363" t="s">
        <v>714</v>
      </c>
      <c r="K363">
        <v>6.3</v>
      </c>
      <c r="L363">
        <v>3.85</v>
      </c>
    </row>
    <row r="364" spans="1:12">
      <c r="A364" t="s">
        <v>1280</v>
      </c>
      <c r="B364" t="s">
        <v>1283</v>
      </c>
      <c r="C364" t="s">
        <v>1304</v>
      </c>
      <c r="D364">
        <v>4</v>
      </c>
      <c r="E364" t="s">
        <v>714</v>
      </c>
      <c r="F364" t="s">
        <v>714</v>
      </c>
      <c r="G364" t="s">
        <v>714</v>
      </c>
      <c r="H364" t="s">
        <v>714</v>
      </c>
      <c r="I364" t="s">
        <v>714</v>
      </c>
      <c r="J364" t="s">
        <v>714</v>
      </c>
      <c r="K364">
        <v>6.3</v>
      </c>
      <c r="L364">
        <v>3.85</v>
      </c>
    </row>
    <row r="365" spans="1:12">
      <c r="A365" t="s">
        <v>1280</v>
      </c>
      <c r="B365" t="s">
        <v>1283</v>
      </c>
      <c r="C365" t="s">
        <v>1304</v>
      </c>
      <c r="D365">
        <v>5</v>
      </c>
      <c r="E365" t="s">
        <v>714</v>
      </c>
      <c r="F365" t="s">
        <v>714</v>
      </c>
      <c r="G365" t="s">
        <v>714</v>
      </c>
      <c r="H365" t="s">
        <v>714</v>
      </c>
      <c r="I365" t="s">
        <v>714</v>
      </c>
      <c r="J365" t="s">
        <v>714</v>
      </c>
      <c r="K365">
        <v>6.3</v>
      </c>
      <c r="L365">
        <v>3.85</v>
      </c>
    </row>
    <row r="366" spans="1:12">
      <c r="A366" t="s">
        <v>1280</v>
      </c>
      <c r="B366" t="s">
        <v>1283</v>
      </c>
      <c r="C366" t="s">
        <v>1304</v>
      </c>
      <c r="D366">
        <v>5.3</v>
      </c>
      <c r="E366" s="55">
        <v>45196</v>
      </c>
      <c r="F366" t="s">
        <v>1299</v>
      </c>
      <c r="G366">
        <v>8.3800000000000008</v>
      </c>
      <c r="H366">
        <v>0.51500000000000001</v>
      </c>
      <c r="J366" s="992">
        <v>0.47638888888888892</v>
      </c>
      <c r="K366">
        <v>6.3</v>
      </c>
      <c r="L366">
        <v>3.85</v>
      </c>
    </row>
    <row r="367" spans="1:12">
      <c r="A367" t="s">
        <v>1280</v>
      </c>
      <c r="B367" t="s">
        <v>1283</v>
      </c>
      <c r="C367" t="s">
        <v>1304</v>
      </c>
      <c r="D367">
        <v>5.8</v>
      </c>
      <c r="E367" t="s">
        <v>714</v>
      </c>
      <c r="F367" t="s">
        <v>714</v>
      </c>
      <c r="G367" t="s">
        <v>714</v>
      </c>
      <c r="H367" t="s">
        <v>714</v>
      </c>
      <c r="I367" t="s">
        <v>714</v>
      </c>
      <c r="J367" t="s">
        <v>714</v>
      </c>
      <c r="K367">
        <v>6.3</v>
      </c>
      <c r="L367">
        <v>3.85</v>
      </c>
    </row>
    <row r="368" spans="1:12">
      <c r="A368" t="s">
        <v>1280</v>
      </c>
      <c r="B368" t="s">
        <v>1283</v>
      </c>
      <c r="C368" t="s">
        <v>1304</v>
      </c>
      <c r="D368">
        <v>6</v>
      </c>
      <c r="E368" t="s">
        <v>714</v>
      </c>
      <c r="F368" t="s">
        <v>714</v>
      </c>
      <c r="G368" t="s">
        <v>714</v>
      </c>
      <c r="H368" t="s">
        <v>714</v>
      </c>
      <c r="I368" t="s">
        <v>714</v>
      </c>
      <c r="J368" t="s">
        <v>714</v>
      </c>
      <c r="K368">
        <v>6.3</v>
      </c>
      <c r="L368">
        <v>3.85</v>
      </c>
    </row>
    <row r="369" spans="1:12">
      <c r="A369" t="s">
        <v>1280</v>
      </c>
      <c r="B369" t="s">
        <v>1283</v>
      </c>
      <c r="C369" t="s">
        <v>1304</v>
      </c>
      <c r="D369">
        <v>6.15</v>
      </c>
      <c r="E369" t="s">
        <v>714</v>
      </c>
      <c r="F369" t="s">
        <v>714</v>
      </c>
      <c r="G369" t="s">
        <v>714</v>
      </c>
      <c r="H369" t="s">
        <v>714</v>
      </c>
      <c r="I369" t="s">
        <v>714</v>
      </c>
      <c r="J369" t="s">
        <v>714</v>
      </c>
      <c r="K369">
        <v>6.3</v>
      </c>
      <c r="L369">
        <v>3.85</v>
      </c>
    </row>
    <row r="370" spans="1:12">
      <c r="A370" t="s">
        <v>1280</v>
      </c>
      <c r="B370" t="s">
        <v>1283</v>
      </c>
      <c r="C370" t="s">
        <v>1305</v>
      </c>
      <c r="D370">
        <v>0.5</v>
      </c>
      <c r="E370" s="55">
        <v>45215</v>
      </c>
      <c r="F370" t="s">
        <v>1299</v>
      </c>
      <c r="G370">
        <v>6.04</v>
      </c>
      <c r="H370">
        <v>0.29399999999999998</v>
      </c>
      <c r="J370" s="992">
        <v>0.47916666666666669</v>
      </c>
      <c r="K370">
        <v>6.1</v>
      </c>
      <c r="L370">
        <v>4.3150000000000004</v>
      </c>
    </row>
    <row r="371" spans="1:12">
      <c r="A371" t="s">
        <v>1280</v>
      </c>
      <c r="B371" t="s">
        <v>1283</v>
      </c>
      <c r="C371" t="s">
        <v>1305</v>
      </c>
      <c r="D371">
        <v>1</v>
      </c>
      <c r="E371" t="s">
        <v>714</v>
      </c>
      <c r="F371" t="s">
        <v>714</v>
      </c>
      <c r="G371" t="s">
        <v>714</v>
      </c>
      <c r="H371" t="s">
        <v>714</v>
      </c>
      <c r="I371" t="s">
        <v>714</v>
      </c>
      <c r="J371" t="s">
        <v>714</v>
      </c>
      <c r="K371">
        <v>6.1</v>
      </c>
      <c r="L371">
        <v>4.3150000000000004</v>
      </c>
    </row>
    <row r="372" spans="1:12">
      <c r="A372" t="s">
        <v>1280</v>
      </c>
      <c r="B372" t="s">
        <v>1283</v>
      </c>
      <c r="C372" t="s">
        <v>1305</v>
      </c>
      <c r="D372">
        <v>2</v>
      </c>
      <c r="E372" t="s">
        <v>714</v>
      </c>
      <c r="F372" t="s">
        <v>714</v>
      </c>
      <c r="G372" t="s">
        <v>714</v>
      </c>
      <c r="H372" t="s">
        <v>714</v>
      </c>
      <c r="I372" t="s">
        <v>714</v>
      </c>
      <c r="J372" t="s">
        <v>714</v>
      </c>
      <c r="K372">
        <v>6.1</v>
      </c>
      <c r="L372">
        <v>4.3150000000000004</v>
      </c>
    </row>
    <row r="373" spans="1:12">
      <c r="A373" t="s">
        <v>1280</v>
      </c>
      <c r="B373" t="s">
        <v>1283</v>
      </c>
      <c r="C373" t="s">
        <v>1305</v>
      </c>
      <c r="D373">
        <v>3</v>
      </c>
      <c r="E373" t="s">
        <v>714</v>
      </c>
      <c r="F373" t="s">
        <v>714</v>
      </c>
      <c r="G373" t="s">
        <v>714</v>
      </c>
      <c r="H373" t="s">
        <v>714</v>
      </c>
      <c r="I373" t="s">
        <v>714</v>
      </c>
      <c r="J373" t="s">
        <v>714</v>
      </c>
      <c r="K373">
        <v>6.1</v>
      </c>
      <c r="L373">
        <v>4.3150000000000004</v>
      </c>
    </row>
    <row r="374" spans="1:12">
      <c r="A374" t="s">
        <v>1280</v>
      </c>
      <c r="B374" t="s">
        <v>1283</v>
      </c>
      <c r="C374" t="s">
        <v>1305</v>
      </c>
      <c r="D374">
        <v>4</v>
      </c>
      <c r="E374" t="s">
        <v>714</v>
      </c>
      <c r="F374" t="s">
        <v>714</v>
      </c>
      <c r="G374" t="s">
        <v>714</v>
      </c>
      <c r="H374" t="s">
        <v>714</v>
      </c>
      <c r="I374" t="s">
        <v>714</v>
      </c>
      <c r="J374" t="s">
        <v>714</v>
      </c>
      <c r="K374">
        <v>6.1</v>
      </c>
      <c r="L374">
        <v>4.3150000000000004</v>
      </c>
    </row>
    <row r="375" spans="1:12">
      <c r="A375" t="s">
        <v>1280</v>
      </c>
      <c r="B375" t="s">
        <v>1283</v>
      </c>
      <c r="C375" t="s">
        <v>1305</v>
      </c>
      <c r="D375">
        <v>5</v>
      </c>
      <c r="E375" t="s">
        <v>714</v>
      </c>
      <c r="F375" t="s">
        <v>714</v>
      </c>
      <c r="G375" t="s">
        <v>714</v>
      </c>
      <c r="H375" t="s">
        <v>714</v>
      </c>
      <c r="I375" t="s">
        <v>714</v>
      </c>
      <c r="J375" t="s">
        <v>714</v>
      </c>
      <c r="K375">
        <v>6.1</v>
      </c>
      <c r="L375">
        <v>4.3150000000000004</v>
      </c>
    </row>
    <row r="376" spans="1:12">
      <c r="A376" t="s">
        <v>1280</v>
      </c>
      <c r="B376" t="s">
        <v>1283</v>
      </c>
      <c r="C376" t="s">
        <v>1305</v>
      </c>
      <c r="D376">
        <v>5.0999999999999996</v>
      </c>
      <c r="E376" s="55">
        <v>45215</v>
      </c>
      <c r="F376" t="s">
        <v>1299</v>
      </c>
      <c r="G376">
        <v>6.63</v>
      </c>
      <c r="H376">
        <v>0.53900000000000003</v>
      </c>
      <c r="J376" s="992">
        <v>0.48402777777777778</v>
      </c>
      <c r="K376">
        <v>6.1</v>
      </c>
      <c r="L376">
        <v>4.3150000000000004</v>
      </c>
    </row>
    <row r="377" spans="1:12">
      <c r="A377" t="s">
        <v>1280</v>
      </c>
      <c r="B377" t="s">
        <v>1283</v>
      </c>
      <c r="C377" t="s">
        <v>1305</v>
      </c>
      <c r="D377">
        <v>5.6</v>
      </c>
      <c r="E377" t="s">
        <v>714</v>
      </c>
      <c r="F377" t="s">
        <v>714</v>
      </c>
      <c r="G377" t="s">
        <v>714</v>
      </c>
      <c r="H377" t="s">
        <v>714</v>
      </c>
      <c r="I377" t="s">
        <v>714</v>
      </c>
      <c r="J377" t="s">
        <v>714</v>
      </c>
      <c r="K377">
        <v>6.1</v>
      </c>
      <c r="L377">
        <v>4.3150000000000004</v>
      </c>
    </row>
    <row r="378" spans="1:12">
      <c r="A378" t="s">
        <v>1280</v>
      </c>
      <c r="B378" t="s">
        <v>1283</v>
      </c>
      <c r="C378" t="s">
        <v>1305</v>
      </c>
      <c r="D378">
        <v>6</v>
      </c>
      <c r="E378" t="s">
        <v>714</v>
      </c>
      <c r="F378" t="s">
        <v>714</v>
      </c>
      <c r="G378" t="s">
        <v>714</v>
      </c>
      <c r="H378" t="s">
        <v>714</v>
      </c>
      <c r="I378" t="s">
        <v>714</v>
      </c>
      <c r="J378" t="s">
        <v>714</v>
      </c>
      <c r="K378">
        <v>6.1</v>
      </c>
      <c r="L378">
        <v>4.3150000000000004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3B730-A79C-4F56-98F0-EFEDF5480E69}">
  <dimension ref="A1:U152"/>
  <sheetViews>
    <sheetView workbookViewId="0">
      <selection activeCell="L11" sqref="L11"/>
    </sheetView>
  </sheetViews>
  <sheetFormatPr defaultColWidth="8.796875" defaultRowHeight="15.6"/>
  <cols>
    <col min="5" max="5" width="14.796875" customWidth="1"/>
  </cols>
  <sheetData>
    <row r="1" spans="1:21">
      <c r="A1" s="592" t="s">
        <v>1306</v>
      </c>
      <c r="B1" s="592"/>
      <c r="C1" s="592"/>
      <c r="D1" s="592"/>
      <c r="E1" s="592"/>
      <c r="F1" s="592"/>
      <c r="G1" s="592"/>
      <c r="H1" s="592"/>
      <c r="I1" s="1776" t="s">
        <v>1270</v>
      </c>
      <c r="J1" s="1776"/>
      <c r="K1" s="1776"/>
      <c r="L1" s="1776"/>
      <c r="M1" s="2020"/>
      <c r="N1" s="1776" t="s">
        <v>1271</v>
      </c>
      <c r="O1" s="2020"/>
      <c r="P1" s="1776"/>
      <c r="Q1" s="593"/>
      <c r="R1" s="986"/>
      <c r="S1" s="986"/>
      <c r="T1" s="986"/>
    </row>
    <row r="2" spans="1:21">
      <c r="A2" s="571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3"/>
      <c r="M2" s="592"/>
      <c r="N2" s="593"/>
      <c r="O2" s="592"/>
      <c r="P2" s="593"/>
      <c r="Q2" s="593"/>
      <c r="R2" s="986"/>
      <c r="S2" s="986"/>
      <c r="T2" s="986"/>
    </row>
    <row r="3" spans="1:21">
      <c r="A3" s="2563" t="s">
        <v>1272</v>
      </c>
      <c r="B3" s="2563"/>
      <c r="C3" s="2563"/>
      <c r="D3" s="2563"/>
      <c r="E3" s="2563"/>
      <c r="F3" s="2563"/>
      <c r="G3" s="2563"/>
      <c r="H3" s="2563"/>
      <c r="I3" s="2563"/>
      <c r="J3" s="2038"/>
      <c r="K3" s="2038"/>
      <c r="L3" s="1617"/>
      <c r="M3" s="2038"/>
      <c r="N3" s="1617"/>
      <c r="O3" s="2038"/>
      <c r="P3" s="1617"/>
      <c r="Q3" s="1617"/>
      <c r="R3" s="1245"/>
      <c r="S3" s="1245"/>
      <c r="T3" s="1245"/>
      <c r="U3" s="437"/>
    </row>
    <row r="4" spans="1:21">
      <c r="A4" s="592" t="s">
        <v>1307</v>
      </c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3"/>
      <c r="M4" s="592"/>
      <c r="N4" s="593"/>
      <c r="O4" s="592"/>
      <c r="P4" s="593"/>
      <c r="Q4" s="593"/>
      <c r="R4" s="986"/>
      <c r="S4" s="986"/>
      <c r="T4" s="986"/>
    </row>
    <row r="5" spans="1:21" ht="46.8">
      <c r="A5" s="1137" t="s">
        <v>804</v>
      </c>
      <c r="B5" s="1138" t="s">
        <v>20</v>
      </c>
      <c r="C5" s="1138" t="s">
        <v>701</v>
      </c>
      <c r="D5" s="1139" t="s">
        <v>805</v>
      </c>
      <c r="E5" s="1185" t="s">
        <v>786</v>
      </c>
      <c r="F5" s="1139" t="s">
        <v>806</v>
      </c>
      <c r="G5" s="1139" t="s">
        <v>807</v>
      </c>
      <c r="H5" s="1205" t="s">
        <v>809</v>
      </c>
      <c r="I5" s="1209" t="s">
        <v>810</v>
      </c>
      <c r="J5" s="1140" t="s">
        <v>808</v>
      </c>
      <c r="K5" s="2201" t="s">
        <v>1274</v>
      </c>
      <c r="L5" s="1184" t="s">
        <v>1275</v>
      </c>
      <c r="M5" s="1184" t="s">
        <v>1276</v>
      </c>
      <c r="N5" s="1184" t="s">
        <v>1277</v>
      </c>
      <c r="O5" s="1184" t="s">
        <v>1278</v>
      </c>
      <c r="P5" s="1184" t="s">
        <v>1279</v>
      </c>
      <c r="Q5" s="1184" t="s">
        <v>795</v>
      </c>
      <c r="R5" s="2237" t="s">
        <v>796</v>
      </c>
      <c r="S5" s="2238" t="s">
        <v>797</v>
      </c>
      <c r="T5" s="2239" t="s">
        <v>798</v>
      </c>
      <c r="U5" s="483"/>
    </row>
    <row r="6" spans="1:21">
      <c r="A6" s="91" t="s">
        <v>825</v>
      </c>
      <c r="B6" s="91" t="s">
        <v>1308</v>
      </c>
      <c r="C6" s="91" t="s">
        <v>1307</v>
      </c>
      <c r="D6" s="91">
        <v>0.5</v>
      </c>
      <c r="E6" s="392">
        <v>45035</v>
      </c>
      <c r="F6" s="91">
        <v>7.1</v>
      </c>
      <c r="G6" s="91">
        <v>4.3</v>
      </c>
      <c r="H6" s="355">
        <v>0.77900000000000003</v>
      </c>
      <c r="I6" s="373">
        <f t="shared" ref="I6" si="0">IF(AND(H6&gt;0),  H6*30.974," ")</f>
        <v>24.128746</v>
      </c>
      <c r="J6" s="355">
        <v>3.58</v>
      </c>
    </row>
    <row r="7" spans="1:21">
      <c r="A7" s="91" t="s">
        <v>825</v>
      </c>
      <c r="B7" s="91" t="s">
        <v>1308</v>
      </c>
      <c r="C7" s="91" t="s">
        <v>1307</v>
      </c>
      <c r="D7" s="91">
        <v>1</v>
      </c>
      <c r="E7" s="392">
        <v>45035</v>
      </c>
      <c r="F7" s="91"/>
      <c r="G7" s="91"/>
      <c r="H7" s="355" t="s">
        <v>811</v>
      </c>
      <c r="I7" s="91"/>
      <c r="J7" s="355" t="s">
        <v>811</v>
      </c>
    </row>
    <row r="8" spans="1:21">
      <c r="A8" s="91" t="s">
        <v>825</v>
      </c>
      <c r="B8" s="91" t="s">
        <v>1308</v>
      </c>
      <c r="C8" s="91" t="s">
        <v>1307</v>
      </c>
      <c r="D8" s="91">
        <v>2</v>
      </c>
      <c r="E8" s="392">
        <v>45035</v>
      </c>
      <c r="F8" s="91"/>
      <c r="G8" s="91"/>
      <c r="H8" s="355" t="s">
        <v>811</v>
      </c>
      <c r="I8" s="91"/>
      <c r="J8" s="355" t="s">
        <v>811</v>
      </c>
    </row>
    <row r="9" spans="1:21">
      <c r="A9" s="91" t="s">
        <v>825</v>
      </c>
      <c r="B9" s="91" t="s">
        <v>1308</v>
      </c>
      <c r="C9" s="91" t="s">
        <v>1307</v>
      </c>
      <c r="D9" s="91">
        <v>3</v>
      </c>
      <c r="E9" s="392">
        <v>45035</v>
      </c>
      <c r="F9" s="91"/>
      <c r="G9" s="91"/>
      <c r="H9" s="355" t="s">
        <v>811</v>
      </c>
      <c r="I9" s="91"/>
      <c r="J9" s="355" t="s">
        <v>811</v>
      </c>
    </row>
    <row r="10" spans="1:21">
      <c r="A10" s="91" t="s">
        <v>825</v>
      </c>
      <c r="B10" s="91" t="s">
        <v>1308</v>
      </c>
      <c r="C10" s="91" t="s">
        <v>1307</v>
      </c>
      <c r="D10" s="91">
        <v>4</v>
      </c>
      <c r="E10" s="392">
        <v>45035</v>
      </c>
      <c r="F10" s="91"/>
      <c r="G10" s="91"/>
      <c r="H10" s="355" t="s">
        <v>811</v>
      </c>
      <c r="I10" s="91"/>
      <c r="J10" s="355" t="s">
        <v>811</v>
      </c>
    </row>
    <row r="11" spans="1:21">
      <c r="A11" s="91" t="s">
        <v>825</v>
      </c>
      <c r="B11" s="91" t="s">
        <v>1308</v>
      </c>
      <c r="C11" s="91" t="s">
        <v>1307</v>
      </c>
      <c r="D11" s="91">
        <v>5</v>
      </c>
      <c r="E11" s="392">
        <v>45035</v>
      </c>
      <c r="F11" s="91"/>
      <c r="G11" s="91"/>
      <c r="H11" s="355" t="s">
        <v>811</v>
      </c>
      <c r="I11" s="91"/>
      <c r="J11" s="355" t="s">
        <v>811</v>
      </c>
    </row>
    <row r="12" spans="1:21">
      <c r="A12" s="91" t="s">
        <v>825</v>
      </c>
      <c r="B12" s="91" t="s">
        <v>1308</v>
      </c>
      <c r="C12" s="91" t="s">
        <v>1307</v>
      </c>
      <c r="D12" s="91">
        <v>6</v>
      </c>
      <c r="E12" s="392">
        <v>45035</v>
      </c>
      <c r="F12" s="91"/>
      <c r="G12" s="91"/>
      <c r="H12" s="355" t="s">
        <v>811</v>
      </c>
      <c r="I12" s="91"/>
      <c r="J12" s="355" t="s">
        <v>811</v>
      </c>
    </row>
    <row r="13" spans="1:21">
      <c r="A13" s="91" t="s">
        <v>825</v>
      </c>
      <c r="B13" s="91" t="s">
        <v>1308</v>
      </c>
      <c r="C13" s="91" t="s">
        <v>1307</v>
      </c>
      <c r="D13" s="91">
        <v>6.1</v>
      </c>
      <c r="E13" s="392">
        <v>45035</v>
      </c>
      <c r="F13" s="91"/>
      <c r="G13" s="91"/>
      <c r="H13" s="355">
        <v>0.68899999999999995</v>
      </c>
      <c r="I13" s="373">
        <f t="shared" ref="I13" si="1">IF(AND(H13&gt;0),  H13*30.974," ")</f>
        <v>21.341085999999997</v>
      </c>
      <c r="J13" s="355">
        <v>1.9</v>
      </c>
    </row>
    <row r="14" spans="1:21">
      <c r="A14" s="91" t="s">
        <v>825</v>
      </c>
      <c r="B14" s="91" t="s">
        <v>1308</v>
      </c>
      <c r="C14" s="91" t="s">
        <v>1307</v>
      </c>
      <c r="D14" s="91">
        <v>6.8</v>
      </c>
      <c r="E14" s="392">
        <v>45035</v>
      </c>
      <c r="F14" s="91"/>
      <c r="G14" s="91"/>
      <c r="H14" s="355" t="s">
        <v>811</v>
      </c>
      <c r="I14" s="91"/>
      <c r="J14" s="355" t="s">
        <v>811</v>
      </c>
    </row>
    <row r="15" spans="1:21">
      <c r="A15" s="91" t="s">
        <v>825</v>
      </c>
      <c r="B15" s="91" t="s">
        <v>1308</v>
      </c>
      <c r="C15" s="91" t="s">
        <v>1307</v>
      </c>
      <c r="D15" s="91">
        <v>0.5</v>
      </c>
      <c r="E15" s="392">
        <v>45061</v>
      </c>
      <c r="F15" s="91">
        <v>7.4</v>
      </c>
      <c r="G15" s="91">
        <v>3.59</v>
      </c>
      <c r="H15" s="355">
        <v>0.59399999999999997</v>
      </c>
      <c r="I15" s="373">
        <f t="shared" ref="I15" si="2">IF(AND(H15&gt;0),  H15*30.974," ")</f>
        <v>18.398555999999999</v>
      </c>
      <c r="J15" s="355">
        <v>7.05</v>
      </c>
    </row>
    <row r="16" spans="1:21">
      <c r="A16" s="91" t="s">
        <v>825</v>
      </c>
      <c r="B16" s="91" t="s">
        <v>1308</v>
      </c>
      <c r="C16" s="91" t="s">
        <v>1307</v>
      </c>
      <c r="D16" s="91">
        <v>1</v>
      </c>
      <c r="E16" s="392">
        <v>45061</v>
      </c>
      <c r="F16" s="91"/>
      <c r="G16" s="91"/>
      <c r="H16" s="355" t="s">
        <v>811</v>
      </c>
      <c r="I16" s="91"/>
      <c r="J16" s="355" t="s">
        <v>811</v>
      </c>
    </row>
    <row r="17" spans="1:10">
      <c r="A17" s="91" t="s">
        <v>825</v>
      </c>
      <c r="B17" s="91" t="s">
        <v>1308</v>
      </c>
      <c r="C17" s="91" t="s">
        <v>1307</v>
      </c>
      <c r="D17" s="91">
        <v>2</v>
      </c>
      <c r="E17" s="392">
        <v>45061</v>
      </c>
      <c r="F17" s="91"/>
      <c r="G17" s="91"/>
      <c r="H17" s="355" t="s">
        <v>811</v>
      </c>
      <c r="I17" s="91"/>
      <c r="J17" s="355" t="s">
        <v>811</v>
      </c>
    </row>
    <row r="18" spans="1:10">
      <c r="A18" s="91" t="s">
        <v>825</v>
      </c>
      <c r="B18" s="91" t="s">
        <v>1308</v>
      </c>
      <c r="C18" s="91" t="s">
        <v>1307</v>
      </c>
      <c r="D18" s="91">
        <v>3</v>
      </c>
      <c r="E18" s="392">
        <v>45061</v>
      </c>
      <c r="F18" s="91"/>
      <c r="G18" s="91"/>
      <c r="H18" s="355" t="s">
        <v>811</v>
      </c>
      <c r="I18" s="91"/>
      <c r="J18" s="355" t="s">
        <v>811</v>
      </c>
    </row>
    <row r="19" spans="1:10">
      <c r="A19" s="91" t="s">
        <v>825</v>
      </c>
      <c r="B19" s="91" t="s">
        <v>1308</v>
      </c>
      <c r="C19" s="91" t="s">
        <v>1307</v>
      </c>
      <c r="D19" s="91">
        <v>4</v>
      </c>
      <c r="E19" s="392">
        <v>45061</v>
      </c>
      <c r="F19" s="91"/>
      <c r="G19" s="91"/>
      <c r="H19" s="355" t="s">
        <v>811</v>
      </c>
      <c r="I19" s="91"/>
      <c r="J19" s="355" t="s">
        <v>811</v>
      </c>
    </row>
    <row r="20" spans="1:10">
      <c r="A20" s="91" t="s">
        <v>825</v>
      </c>
      <c r="B20" s="91" t="s">
        <v>1308</v>
      </c>
      <c r="C20" s="91" t="s">
        <v>1307</v>
      </c>
      <c r="D20" s="91">
        <v>5</v>
      </c>
      <c r="E20" s="392">
        <v>45061</v>
      </c>
      <c r="F20" s="91"/>
      <c r="G20" s="91"/>
      <c r="H20" s="355" t="s">
        <v>811</v>
      </c>
      <c r="I20" s="91"/>
      <c r="J20" s="355" t="s">
        <v>811</v>
      </c>
    </row>
    <row r="21" spans="1:10">
      <c r="A21" s="91" t="s">
        <v>825</v>
      </c>
      <c r="B21" s="91" t="s">
        <v>1308</v>
      </c>
      <c r="C21" s="91" t="s">
        <v>1307</v>
      </c>
      <c r="D21" s="91">
        <v>6</v>
      </c>
      <c r="E21" s="392">
        <v>45061</v>
      </c>
      <c r="F21" s="91"/>
      <c r="G21" s="91"/>
      <c r="H21" s="355" t="s">
        <v>811</v>
      </c>
      <c r="I21" s="91"/>
      <c r="J21" s="355" t="s">
        <v>811</v>
      </c>
    </row>
    <row r="22" spans="1:10">
      <c r="A22" s="91" t="s">
        <v>825</v>
      </c>
      <c r="B22" s="91" t="s">
        <v>1308</v>
      </c>
      <c r="C22" s="91" t="s">
        <v>1307</v>
      </c>
      <c r="D22" s="91">
        <v>6.4</v>
      </c>
      <c r="E22" s="392">
        <v>45061</v>
      </c>
      <c r="F22" s="91"/>
      <c r="G22" s="91"/>
      <c r="H22" s="355">
        <v>2.0299999999999998</v>
      </c>
      <c r="I22" s="373">
        <f t="shared" ref="I22" si="3">IF(AND(H22&gt;0),  H22*30.974," ")</f>
        <v>62.877219999999994</v>
      </c>
      <c r="J22" s="355">
        <v>7.68</v>
      </c>
    </row>
    <row r="23" spans="1:10">
      <c r="A23" s="91" t="s">
        <v>825</v>
      </c>
      <c r="B23" s="91" t="s">
        <v>1308</v>
      </c>
      <c r="C23" s="91" t="s">
        <v>1307</v>
      </c>
      <c r="D23" s="91">
        <v>6.9</v>
      </c>
      <c r="E23" s="392">
        <v>45061</v>
      </c>
      <c r="F23" s="91"/>
      <c r="G23" s="91"/>
      <c r="H23" s="355" t="s">
        <v>811</v>
      </c>
      <c r="I23" s="91"/>
      <c r="J23" s="355" t="s">
        <v>811</v>
      </c>
    </row>
    <row r="24" spans="1:10">
      <c r="A24" s="91" t="s">
        <v>825</v>
      </c>
      <c r="B24" s="91" t="s">
        <v>1308</v>
      </c>
      <c r="C24" s="91" t="s">
        <v>1307</v>
      </c>
      <c r="D24" s="91">
        <v>7</v>
      </c>
      <c r="E24" s="392">
        <v>45061</v>
      </c>
      <c r="F24" s="91"/>
      <c r="G24" s="91"/>
      <c r="H24" s="355" t="s">
        <v>811</v>
      </c>
      <c r="I24" s="91"/>
      <c r="J24" s="355" t="s">
        <v>811</v>
      </c>
    </row>
    <row r="25" spans="1:10">
      <c r="A25" t="s">
        <v>825</v>
      </c>
      <c r="B25" t="s">
        <v>1308</v>
      </c>
      <c r="C25" t="s">
        <v>1307</v>
      </c>
      <c r="D25">
        <v>0.5</v>
      </c>
      <c r="E25" s="55">
        <v>45078</v>
      </c>
      <c r="F25">
        <v>7.1</v>
      </c>
      <c r="G25">
        <v>3.38</v>
      </c>
      <c r="H25" s="27">
        <v>0.72</v>
      </c>
      <c r="I25" s="371">
        <f t="shared" ref="I25" si="4">IF(AND(H25&gt;0),  H25*30.974," ")</f>
        <v>22.301279999999998</v>
      </c>
      <c r="J25" s="27">
        <v>3.51</v>
      </c>
    </row>
    <row r="26" spans="1:10">
      <c r="A26" t="s">
        <v>825</v>
      </c>
      <c r="B26" t="s">
        <v>1308</v>
      </c>
      <c r="C26" t="s">
        <v>1307</v>
      </c>
      <c r="D26">
        <v>1</v>
      </c>
      <c r="E26" s="55">
        <v>45078</v>
      </c>
      <c r="H26" s="27" t="s">
        <v>811</v>
      </c>
      <c r="J26" s="27" t="s">
        <v>811</v>
      </c>
    </row>
    <row r="27" spans="1:10">
      <c r="A27" t="s">
        <v>825</v>
      </c>
      <c r="B27" t="s">
        <v>1308</v>
      </c>
      <c r="C27" t="s">
        <v>1307</v>
      </c>
      <c r="D27">
        <v>2</v>
      </c>
      <c r="E27" s="55">
        <v>45078</v>
      </c>
      <c r="H27" s="27" t="s">
        <v>811</v>
      </c>
      <c r="J27" s="27" t="s">
        <v>811</v>
      </c>
    </row>
    <row r="28" spans="1:10">
      <c r="A28" t="s">
        <v>825</v>
      </c>
      <c r="B28" t="s">
        <v>1308</v>
      </c>
      <c r="C28" t="s">
        <v>1307</v>
      </c>
      <c r="D28">
        <v>3</v>
      </c>
      <c r="E28" s="55">
        <v>45078</v>
      </c>
      <c r="H28" s="27" t="s">
        <v>811</v>
      </c>
      <c r="J28" s="27" t="s">
        <v>811</v>
      </c>
    </row>
    <row r="29" spans="1:10">
      <c r="A29" t="s">
        <v>825</v>
      </c>
      <c r="B29" t="s">
        <v>1308</v>
      </c>
      <c r="C29" t="s">
        <v>1307</v>
      </c>
      <c r="D29">
        <v>4</v>
      </c>
      <c r="E29" s="55">
        <v>45078</v>
      </c>
      <c r="H29" s="27" t="s">
        <v>811</v>
      </c>
      <c r="J29" s="27" t="s">
        <v>811</v>
      </c>
    </row>
    <row r="30" spans="1:10">
      <c r="A30" t="s">
        <v>825</v>
      </c>
      <c r="B30" t="s">
        <v>1308</v>
      </c>
      <c r="C30" t="s">
        <v>1307</v>
      </c>
      <c r="D30">
        <v>5</v>
      </c>
      <c r="E30" s="55">
        <v>45078</v>
      </c>
      <c r="H30" s="27" t="s">
        <v>811</v>
      </c>
      <c r="J30" s="27" t="s">
        <v>811</v>
      </c>
    </row>
    <row r="31" spans="1:10">
      <c r="A31" t="s">
        <v>825</v>
      </c>
      <c r="B31" t="s">
        <v>1308</v>
      </c>
      <c r="C31" t="s">
        <v>1307</v>
      </c>
      <c r="D31">
        <v>6</v>
      </c>
      <c r="E31" s="55">
        <v>45078</v>
      </c>
      <c r="H31" s="27" t="s">
        <v>811</v>
      </c>
      <c r="J31" s="27" t="s">
        <v>811</v>
      </c>
    </row>
    <row r="32" spans="1:10">
      <c r="A32" t="s">
        <v>825</v>
      </c>
      <c r="B32" t="s">
        <v>1308</v>
      </c>
      <c r="C32" t="s">
        <v>1307</v>
      </c>
      <c r="D32">
        <v>6.1</v>
      </c>
      <c r="E32" s="55">
        <v>45078</v>
      </c>
      <c r="H32" s="27">
        <v>1.45</v>
      </c>
      <c r="I32" s="371">
        <f t="shared" ref="I32" si="5">IF(AND(H32&gt;0),  H32*30.974," ")</f>
        <v>44.912300000000002</v>
      </c>
      <c r="J32" s="27">
        <v>17.510000000000002</v>
      </c>
    </row>
    <row r="33" spans="1:10">
      <c r="A33" t="s">
        <v>825</v>
      </c>
      <c r="B33" t="s">
        <v>1308</v>
      </c>
      <c r="C33" t="s">
        <v>1307</v>
      </c>
      <c r="D33">
        <v>6.6</v>
      </c>
      <c r="E33" s="55">
        <v>45078</v>
      </c>
      <c r="H33" s="27" t="s">
        <v>811</v>
      </c>
      <c r="J33" s="27" t="s">
        <v>811</v>
      </c>
    </row>
    <row r="34" spans="1:10">
      <c r="A34" t="s">
        <v>825</v>
      </c>
      <c r="B34" t="s">
        <v>1308</v>
      </c>
      <c r="C34" t="s">
        <v>1307</v>
      </c>
      <c r="D34">
        <v>0.5</v>
      </c>
      <c r="E34" s="55">
        <v>45120</v>
      </c>
      <c r="F34">
        <v>7.1</v>
      </c>
      <c r="G34">
        <v>2.67</v>
      </c>
      <c r="H34" s="27">
        <v>0.69399999999999995</v>
      </c>
      <c r="I34" s="371">
        <f t="shared" ref="I34" si="6">IF(AND(H34&gt;0),  H34*30.974," ")</f>
        <v>21.495956</v>
      </c>
      <c r="J34" s="27">
        <v>12.76</v>
      </c>
    </row>
    <row r="35" spans="1:10">
      <c r="A35" t="s">
        <v>825</v>
      </c>
      <c r="B35" t="s">
        <v>1308</v>
      </c>
      <c r="C35" t="s">
        <v>1307</v>
      </c>
      <c r="D35">
        <v>1</v>
      </c>
      <c r="E35" s="55">
        <v>45120</v>
      </c>
      <c r="H35" s="27" t="s">
        <v>811</v>
      </c>
      <c r="J35" s="27" t="s">
        <v>811</v>
      </c>
    </row>
    <row r="36" spans="1:10">
      <c r="A36" t="s">
        <v>825</v>
      </c>
      <c r="B36" t="s">
        <v>1308</v>
      </c>
      <c r="C36" t="s">
        <v>1307</v>
      </c>
      <c r="D36">
        <v>2</v>
      </c>
      <c r="E36" s="55">
        <v>45120</v>
      </c>
      <c r="H36" s="27" t="s">
        <v>811</v>
      </c>
      <c r="J36" s="27" t="s">
        <v>811</v>
      </c>
    </row>
    <row r="37" spans="1:10">
      <c r="A37" t="s">
        <v>825</v>
      </c>
      <c r="B37" t="s">
        <v>1308</v>
      </c>
      <c r="C37" t="s">
        <v>1307</v>
      </c>
      <c r="D37">
        <v>3</v>
      </c>
      <c r="E37" s="55">
        <v>45120</v>
      </c>
      <c r="H37" s="27" t="s">
        <v>811</v>
      </c>
      <c r="J37" s="27" t="s">
        <v>811</v>
      </c>
    </row>
    <row r="38" spans="1:10">
      <c r="A38" t="s">
        <v>825</v>
      </c>
      <c r="B38" t="s">
        <v>1308</v>
      </c>
      <c r="C38" t="s">
        <v>1307</v>
      </c>
      <c r="D38">
        <v>4</v>
      </c>
      <c r="E38" s="55">
        <v>45120</v>
      </c>
      <c r="H38" s="27" t="s">
        <v>811</v>
      </c>
      <c r="J38" s="27" t="s">
        <v>811</v>
      </c>
    </row>
    <row r="39" spans="1:10">
      <c r="A39" t="s">
        <v>825</v>
      </c>
      <c r="B39" t="s">
        <v>1308</v>
      </c>
      <c r="C39" t="s">
        <v>1307</v>
      </c>
      <c r="D39">
        <v>5</v>
      </c>
      <c r="E39" s="55">
        <v>45120</v>
      </c>
      <c r="H39" s="27" t="s">
        <v>811</v>
      </c>
      <c r="J39" s="27" t="s">
        <v>811</v>
      </c>
    </row>
    <row r="40" spans="1:10">
      <c r="A40" t="s">
        <v>825</v>
      </c>
      <c r="B40" t="s">
        <v>1308</v>
      </c>
      <c r="C40" t="s">
        <v>1307</v>
      </c>
      <c r="D40">
        <v>6</v>
      </c>
      <c r="E40" s="55">
        <v>45120</v>
      </c>
      <c r="H40" s="27" t="s">
        <v>811</v>
      </c>
      <c r="J40" s="27" t="s">
        <v>811</v>
      </c>
    </row>
    <row r="41" spans="1:10">
      <c r="A41" t="s">
        <v>825</v>
      </c>
      <c r="B41" t="s">
        <v>1308</v>
      </c>
      <c r="C41" t="s">
        <v>1307</v>
      </c>
      <c r="D41">
        <v>6.1</v>
      </c>
      <c r="E41" s="55">
        <v>45120</v>
      </c>
      <c r="H41" s="27">
        <v>1.41</v>
      </c>
      <c r="I41" s="371">
        <f t="shared" ref="I41:I42" si="7">IF(AND(H41&gt;0),  H41*30.974," ")</f>
        <v>43.673339999999996</v>
      </c>
      <c r="J41" s="27">
        <v>85.18</v>
      </c>
    </row>
    <row r="42" spans="1:10">
      <c r="A42" t="s">
        <v>825</v>
      </c>
      <c r="B42" t="s">
        <v>1308</v>
      </c>
      <c r="C42" t="s">
        <v>1307</v>
      </c>
      <c r="D42">
        <v>6.1</v>
      </c>
      <c r="E42" s="55">
        <v>45120</v>
      </c>
      <c r="H42" s="27">
        <v>1.29</v>
      </c>
      <c r="I42" s="371">
        <f t="shared" si="7"/>
        <v>39.95646</v>
      </c>
      <c r="J42" s="27">
        <v>70.64</v>
      </c>
    </row>
    <row r="43" spans="1:10">
      <c r="A43" t="s">
        <v>825</v>
      </c>
      <c r="B43" t="s">
        <v>1308</v>
      </c>
      <c r="C43" t="s">
        <v>1307</v>
      </c>
      <c r="D43">
        <v>6.6</v>
      </c>
      <c r="E43" s="55">
        <v>45120</v>
      </c>
      <c r="H43" s="27" t="s">
        <v>811</v>
      </c>
      <c r="J43" s="27" t="s">
        <v>811</v>
      </c>
    </row>
    <row r="44" spans="1:10">
      <c r="A44" t="s">
        <v>825</v>
      </c>
      <c r="B44" t="s">
        <v>1308</v>
      </c>
      <c r="C44" t="s">
        <v>1307</v>
      </c>
      <c r="D44">
        <v>0.5</v>
      </c>
      <c r="E44" s="55">
        <v>45139</v>
      </c>
      <c r="F44">
        <v>7.1</v>
      </c>
      <c r="G44">
        <v>2.52</v>
      </c>
      <c r="H44" s="27">
        <v>0.92400000000000004</v>
      </c>
      <c r="I44" s="371">
        <f t="shared" ref="I44" si="8">IF(AND(H44&gt;0),  H44*30.974," ")</f>
        <v>28.619976000000001</v>
      </c>
      <c r="J44" s="27">
        <v>10.130000000000001</v>
      </c>
    </row>
    <row r="45" spans="1:10">
      <c r="A45" t="s">
        <v>825</v>
      </c>
      <c r="B45" t="s">
        <v>1308</v>
      </c>
      <c r="C45" t="s">
        <v>1307</v>
      </c>
      <c r="D45">
        <v>1</v>
      </c>
      <c r="E45" s="55">
        <v>45139</v>
      </c>
      <c r="H45" s="27" t="s">
        <v>811</v>
      </c>
      <c r="J45" s="27" t="s">
        <v>811</v>
      </c>
    </row>
    <row r="46" spans="1:10">
      <c r="A46" t="s">
        <v>825</v>
      </c>
      <c r="B46" t="s">
        <v>1308</v>
      </c>
      <c r="C46" t="s">
        <v>1307</v>
      </c>
      <c r="D46">
        <v>2</v>
      </c>
      <c r="E46" s="55">
        <v>45139</v>
      </c>
      <c r="H46" s="27" t="s">
        <v>811</v>
      </c>
      <c r="J46" s="27" t="s">
        <v>811</v>
      </c>
    </row>
    <row r="47" spans="1:10">
      <c r="A47" t="s">
        <v>825</v>
      </c>
      <c r="B47" t="s">
        <v>1308</v>
      </c>
      <c r="C47" t="s">
        <v>1307</v>
      </c>
      <c r="D47">
        <v>3</v>
      </c>
      <c r="E47" s="55">
        <v>45139</v>
      </c>
      <c r="H47" s="27" t="s">
        <v>811</v>
      </c>
      <c r="J47" s="27" t="s">
        <v>811</v>
      </c>
    </row>
    <row r="48" spans="1:10">
      <c r="A48" t="s">
        <v>825</v>
      </c>
      <c r="B48" t="s">
        <v>1308</v>
      </c>
      <c r="C48" t="s">
        <v>1307</v>
      </c>
      <c r="D48">
        <v>4</v>
      </c>
      <c r="E48" s="55">
        <v>45139</v>
      </c>
      <c r="H48" s="27" t="s">
        <v>811</v>
      </c>
      <c r="J48" s="27" t="s">
        <v>811</v>
      </c>
    </row>
    <row r="49" spans="1:21">
      <c r="A49" t="s">
        <v>825</v>
      </c>
      <c r="B49" t="s">
        <v>1308</v>
      </c>
      <c r="C49" t="s">
        <v>1307</v>
      </c>
      <c r="D49">
        <v>5</v>
      </c>
      <c r="E49" s="55">
        <v>45139</v>
      </c>
      <c r="H49" s="27" t="s">
        <v>811</v>
      </c>
      <c r="J49" s="27" t="s">
        <v>811</v>
      </c>
    </row>
    <row r="50" spans="1:21">
      <c r="A50" t="s">
        <v>825</v>
      </c>
      <c r="B50" t="s">
        <v>1308</v>
      </c>
      <c r="C50" t="s">
        <v>1307</v>
      </c>
      <c r="D50">
        <v>6</v>
      </c>
      <c r="E50" s="55">
        <v>45139</v>
      </c>
      <c r="H50" s="27" t="s">
        <v>811</v>
      </c>
      <c r="J50" s="27" t="s">
        <v>811</v>
      </c>
    </row>
    <row r="51" spans="1:21">
      <c r="A51" t="s">
        <v>825</v>
      </c>
      <c r="B51" t="s">
        <v>1308</v>
      </c>
      <c r="C51" t="s">
        <v>1307</v>
      </c>
      <c r="D51">
        <v>6.1</v>
      </c>
      <c r="E51" s="55">
        <v>45139</v>
      </c>
      <c r="H51" s="27">
        <v>2.42</v>
      </c>
      <c r="I51" s="371">
        <f t="shared" ref="I51" si="9">IF(AND(H51&gt;0),  H51*30.974," ")</f>
        <v>74.957080000000005</v>
      </c>
      <c r="J51" s="27">
        <v>53.31</v>
      </c>
    </row>
    <row r="52" spans="1:21">
      <c r="A52" t="s">
        <v>825</v>
      </c>
      <c r="B52" t="s">
        <v>1308</v>
      </c>
      <c r="C52" t="s">
        <v>1307</v>
      </c>
      <c r="D52">
        <v>6.6</v>
      </c>
      <c r="E52" s="55">
        <v>45139</v>
      </c>
      <c r="H52" s="27" t="s">
        <v>811</v>
      </c>
      <c r="J52" s="27" t="s">
        <v>811</v>
      </c>
    </row>
    <row r="53" spans="1:21">
      <c r="A53" t="s">
        <v>825</v>
      </c>
      <c r="B53" t="s">
        <v>1308</v>
      </c>
      <c r="C53" t="s">
        <v>1307</v>
      </c>
      <c r="D53">
        <v>0.5</v>
      </c>
      <c r="E53" s="55">
        <v>45173</v>
      </c>
      <c r="F53">
        <v>6.7</v>
      </c>
      <c r="G53">
        <v>1.6</v>
      </c>
      <c r="H53" s="27">
        <v>0.69599999999999995</v>
      </c>
      <c r="I53" s="371">
        <f t="shared" ref="I53" si="10">IF(AND(H53&gt;0),  H53*30.974," ")</f>
        <v>21.557903999999997</v>
      </c>
      <c r="J53" s="27">
        <v>13.7</v>
      </c>
    </row>
    <row r="54" spans="1:21">
      <c r="A54" t="s">
        <v>825</v>
      </c>
      <c r="B54" t="s">
        <v>1308</v>
      </c>
      <c r="C54" t="s">
        <v>1307</v>
      </c>
      <c r="D54">
        <v>1</v>
      </c>
      <c r="E54" s="55">
        <v>45173</v>
      </c>
      <c r="H54" s="27" t="s">
        <v>811</v>
      </c>
      <c r="J54" s="27" t="s">
        <v>811</v>
      </c>
    </row>
    <row r="55" spans="1:21">
      <c r="A55" t="s">
        <v>825</v>
      </c>
      <c r="B55" t="s">
        <v>1308</v>
      </c>
      <c r="C55" t="s">
        <v>1307</v>
      </c>
      <c r="D55">
        <v>2</v>
      </c>
      <c r="E55" s="55">
        <v>45173</v>
      </c>
      <c r="H55" s="27" t="s">
        <v>811</v>
      </c>
      <c r="J55" s="27" t="s">
        <v>811</v>
      </c>
    </row>
    <row r="56" spans="1:21">
      <c r="A56" t="s">
        <v>825</v>
      </c>
      <c r="B56" t="s">
        <v>1308</v>
      </c>
      <c r="C56" t="s">
        <v>1307</v>
      </c>
      <c r="D56">
        <v>3</v>
      </c>
      <c r="E56" s="55">
        <v>45173</v>
      </c>
      <c r="H56" s="27" t="s">
        <v>811</v>
      </c>
      <c r="J56" s="27" t="s">
        <v>811</v>
      </c>
    </row>
    <row r="57" spans="1:21">
      <c r="A57" t="s">
        <v>825</v>
      </c>
      <c r="B57" t="s">
        <v>1308</v>
      </c>
      <c r="C57" t="s">
        <v>1307</v>
      </c>
      <c r="D57">
        <v>4</v>
      </c>
      <c r="E57" s="55">
        <v>45173</v>
      </c>
      <c r="H57" s="27" t="s">
        <v>811</v>
      </c>
      <c r="J57" s="27" t="s">
        <v>811</v>
      </c>
    </row>
    <row r="58" spans="1:21">
      <c r="A58" t="s">
        <v>825</v>
      </c>
      <c r="B58" t="s">
        <v>1308</v>
      </c>
      <c r="C58" t="s">
        <v>1307</v>
      </c>
      <c r="D58">
        <v>5</v>
      </c>
      <c r="E58" s="55">
        <v>45173</v>
      </c>
      <c r="H58" s="27" t="s">
        <v>811</v>
      </c>
      <c r="J58" s="27" t="s">
        <v>811</v>
      </c>
    </row>
    <row r="59" spans="1:21">
      <c r="A59" t="s">
        <v>825</v>
      </c>
      <c r="B59" t="s">
        <v>1308</v>
      </c>
      <c r="C59" t="s">
        <v>1307</v>
      </c>
      <c r="D59">
        <v>5.7</v>
      </c>
      <c r="E59" s="55">
        <v>45173</v>
      </c>
      <c r="H59" s="27">
        <v>2.19</v>
      </c>
      <c r="I59" s="371">
        <f t="shared" ref="I59" si="11">IF(AND(H59&gt;0),  H59*30.974," ")</f>
        <v>67.833060000000003</v>
      </c>
      <c r="J59" s="27">
        <v>82.34</v>
      </c>
    </row>
    <row r="60" spans="1:21">
      <c r="A60" t="s">
        <v>825</v>
      </c>
      <c r="B60" t="s">
        <v>1308</v>
      </c>
      <c r="C60" t="s">
        <v>1307</v>
      </c>
      <c r="D60">
        <v>6</v>
      </c>
      <c r="E60" s="55">
        <v>45173</v>
      </c>
      <c r="H60" s="27" t="s">
        <v>811</v>
      </c>
      <c r="J60" s="27" t="s">
        <v>811</v>
      </c>
    </row>
    <row r="61" spans="1:21">
      <c r="A61" t="s">
        <v>825</v>
      </c>
      <c r="B61" t="s">
        <v>1308</v>
      </c>
      <c r="C61" t="s">
        <v>1307</v>
      </c>
      <c r="D61">
        <v>6.2</v>
      </c>
      <c r="E61" s="55">
        <v>45173</v>
      </c>
      <c r="H61" s="27" t="s">
        <v>811</v>
      </c>
      <c r="J61" s="27" t="s">
        <v>811</v>
      </c>
      <c r="K61" s="2221">
        <f>AVERAGE(G25:G61)</f>
        <v>2.5425</v>
      </c>
      <c r="L61" s="2220">
        <f>10*(6-(LN(K61)/LN(2)))</f>
        <v>46.537522259172242</v>
      </c>
      <c r="M61" s="2221">
        <f>AVERAGE(I25:I61)</f>
        <v>40.589706222222226</v>
      </c>
      <c r="N61" s="1574">
        <f>10*(6-(LN(48/M61)/LN(2)))</f>
        <v>57.580794923866634</v>
      </c>
      <c r="O61" s="1632">
        <f>AVERAGE(J25:J61)</f>
        <v>38.786666666666669</v>
      </c>
      <c r="P61" s="1574">
        <f>10*(6-((2.04-0.68*LN(O61))/LN(2)))</f>
        <v>66.455945621975246</v>
      </c>
      <c r="Q61" s="1574">
        <f>AVERAGE(L61,N61,P61)</f>
        <v>56.858087601671372</v>
      </c>
      <c r="R61" s="1625">
        <f>AVERAGE(Q25:Q61)</f>
        <v>56.858087601671372</v>
      </c>
      <c r="S61" s="1626">
        <v>2023</v>
      </c>
      <c r="T61" s="1627" t="str">
        <f>IF(_xlfn.NUMBERVALUE(R61), IF(R61&lt;50, "Acceptable; Ongoing Protection is Required", "Unacceptable; Immediate Restoration is Required"), " ")</f>
        <v>Unacceptable; Immediate Restoration is Required</v>
      </c>
      <c r="U61" t="s">
        <v>1281</v>
      </c>
    </row>
    <row r="62" spans="1:21">
      <c r="A62" s="91" t="s">
        <v>825</v>
      </c>
      <c r="B62" s="91" t="s">
        <v>1308</v>
      </c>
      <c r="C62" s="91" t="s">
        <v>1307</v>
      </c>
      <c r="D62" s="91">
        <v>0.5</v>
      </c>
      <c r="E62" s="392">
        <v>45201</v>
      </c>
      <c r="F62" s="91">
        <v>6.8</v>
      </c>
      <c r="G62" s="91">
        <v>3.45</v>
      </c>
      <c r="H62" s="355">
        <v>0.67700000000000005</v>
      </c>
      <c r="I62" s="373">
        <f t="shared" ref="I62" si="12">IF(AND(H62&gt;0),  H62*30.974," ")</f>
        <v>20.969398000000002</v>
      </c>
      <c r="J62" s="355">
        <v>8.73</v>
      </c>
    </row>
    <row r="63" spans="1:21">
      <c r="A63" s="91" t="s">
        <v>825</v>
      </c>
      <c r="B63" s="91" t="s">
        <v>1308</v>
      </c>
      <c r="C63" s="91" t="s">
        <v>1307</v>
      </c>
      <c r="D63" s="91">
        <v>1</v>
      </c>
      <c r="E63" s="392">
        <v>45201</v>
      </c>
      <c r="F63" s="91"/>
      <c r="G63" s="91"/>
      <c r="H63" s="355" t="s">
        <v>811</v>
      </c>
      <c r="I63" s="91"/>
      <c r="J63" s="355" t="s">
        <v>811</v>
      </c>
    </row>
    <row r="64" spans="1:21">
      <c r="A64" s="91" t="s">
        <v>825</v>
      </c>
      <c r="B64" s="91" t="s">
        <v>1308</v>
      </c>
      <c r="C64" s="91" t="s">
        <v>1307</v>
      </c>
      <c r="D64" s="91">
        <v>2</v>
      </c>
      <c r="E64" s="392">
        <v>45201</v>
      </c>
      <c r="F64" s="91"/>
      <c r="G64" s="91"/>
      <c r="H64" s="355" t="s">
        <v>811</v>
      </c>
      <c r="I64" s="91"/>
      <c r="J64" s="355" t="s">
        <v>811</v>
      </c>
    </row>
    <row r="65" spans="1:10">
      <c r="A65" s="91" t="s">
        <v>825</v>
      </c>
      <c r="B65" s="91" t="s">
        <v>1308</v>
      </c>
      <c r="C65" s="91" t="s">
        <v>1307</v>
      </c>
      <c r="D65" s="91">
        <v>3</v>
      </c>
      <c r="E65" s="392">
        <v>45201</v>
      </c>
      <c r="F65" s="91"/>
      <c r="G65" s="91"/>
      <c r="H65" s="355" t="s">
        <v>811</v>
      </c>
      <c r="I65" s="91"/>
      <c r="J65" s="355" t="s">
        <v>811</v>
      </c>
    </row>
    <row r="66" spans="1:10">
      <c r="A66" s="91" t="s">
        <v>825</v>
      </c>
      <c r="B66" s="91" t="s">
        <v>1308</v>
      </c>
      <c r="C66" s="91" t="s">
        <v>1307</v>
      </c>
      <c r="D66" s="91">
        <v>4</v>
      </c>
      <c r="E66" s="392">
        <v>45201</v>
      </c>
      <c r="F66" s="91"/>
      <c r="G66" s="91"/>
      <c r="H66" s="355" t="s">
        <v>811</v>
      </c>
      <c r="I66" s="91"/>
      <c r="J66" s="355" t="s">
        <v>811</v>
      </c>
    </row>
    <row r="67" spans="1:10">
      <c r="A67" s="91" t="s">
        <v>825</v>
      </c>
      <c r="B67" s="91" t="s">
        <v>1308</v>
      </c>
      <c r="C67" s="91" t="s">
        <v>1307</v>
      </c>
      <c r="D67" s="91">
        <v>5</v>
      </c>
      <c r="E67" s="392">
        <v>45201</v>
      </c>
      <c r="F67" s="91"/>
      <c r="G67" s="91"/>
      <c r="H67" s="355" t="s">
        <v>811</v>
      </c>
      <c r="I67" s="91"/>
      <c r="J67" s="355" t="s">
        <v>811</v>
      </c>
    </row>
    <row r="68" spans="1:10">
      <c r="A68" s="91" t="s">
        <v>825</v>
      </c>
      <c r="B68" s="91" t="s">
        <v>1308</v>
      </c>
      <c r="C68" s="91" t="s">
        <v>1307</v>
      </c>
      <c r="D68" s="91">
        <v>5.8</v>
      </c>
      <c r="E68" s="392">
        <v>45201</v>
      </c>
      <c r="F68" s="91"/>
      <c r="G68" s="91"/>
      <c r="H68" s="355">
        <v>0.56999999999999995</v>
      </c>
      <c r="I68" s="373">
        <f t="shared" ref="I68" si="13">IF(AND(H68&gt;0),  H68*30.974," ")</f>
        <v>17.655179999999998</v>
      </c>
      <c r="J68" s="355">
        <v>2.92</v>
      </c>
    </row>
    <row r="69" spans="1:10">
      <c r="A69" s="91" t="s">
        <v>825</v>
      </c>
      <c r="B69" s="91" t="s">
        <v>1308</v>
      </c>
      <c r="C69" s="91" t="s">
        <v>1307</v>
      </c>
      <c r="D69" s="91">
        <v>6</v>
      </c>
      <c r="E69" s="392">
        <v>45201</v>
      </c>
      <c r="F69" s="91"/>
      <c r="G69" s="91"/>
      <c r="H69" s="355" t="s">
        <v>811</v>
      </c>
      <c r="I69" s="91"/>
      <c r="J69" s="355" t="s">
        <v>811</v>
      </c>
    </row>
    <row r="70" spans="1:10">
      <c r="A70" s="91" t="s">
        <v>825</v>
      </c>
      <c r="B70" s="91" t="s">
        <v>1308</v>
      </c>
      <c r="C70" s="91" t="s">
        <v>1307</v>
      </c>
      <c r="D70" s="91">
        <v>6.3</v>
      </c>
      <c r="E70" s="392">
        <v>45201</v>
      </c>
      <c r="F70" s="91"/>
      <c r="G70" s="91"/>
      <c r="H70" s="355" t="s">
        <v>811</v>
      </c>
      <c r="I70" s="91"/>
      <c r="J70" s="355" t="s">
        <v>811</v>
      </c>
    </row>
    <row r="71" spans="1:10">
      <c r="A71" s="91" t="s">
        <v>825</v>
      </c>
      <c r="B71" s="91" t="s">
        <v>1308</v>
      </c>
      <c r="C71" s="91" t="s">
        <v>1307</v>
      </c>
      <c r="D71" s="91">
        <v>0.5</v>
      </c>
      <c r="E71" s="392">
        <v>45243</v>
      </c>
      <c r="F71" s="91">
        <v>6.8</v>
      </c>
      <c r="G71" s="91">
        <v>4.0250000000000004</v>
      </c>
      <c r="H71" s="355">
        <v>0.85499999999999998</v>
      </c>
      <c r="I71" s="373">
        <f t="shared" ref="I71" si="14">IF(AND(H71&gt;0),  H71*30.974," ")</f>
        <v>26.482769999999999</v>
      </c>
      <c r="J71" s="355">
        <v>10.53</v>
      </c>
    </row>
    <row r="72" spans="1:10">
      <c r="A72" s="91" t="s">
        <v>825</v>
      </c>
      <c r="B72" s="91" t="s">
        <v>1308</v>
      </c>
      <c r="C72" s="91" t="s">
        <v>1307</v>
      </c>
      <c r="D72" s="91">
        <v>1</v>
      </c>
      <c r="E72" s="392">
        <v>45243</v>
      </c>
      <c r="F72" s="91"/>
      <c r="G72" s="91"/>
      <c r="H72" s="355" t="s">
        <v>811</v>
      </c>
      <c r="I72" s="91"/>
      <c r="J72" s="355" t="s">
        <v>811</v>
      </c>
    </row>
    <row r="73" spans="1:10">
      <c r="A73" s="91" t="s">
        <v>825</v>
      </c>
      <c r="B73" s="91" t="s">
        <v>1308</v>
      </c>
      <c r="C73" s="91" t="s">
        <v>1307</v>
      </c>
      <c r="D73" s="91">
        <v>2</v>
      </c>
      <c r="E73" s="392">
        <v>45243</v>
      </c>
      <c r="F73" s="91"/>
      <c r="G73" s="91"/>
      <c r="H73" s="355" t="s">
        <v>811</v>
      </c>
      <c r="I73" s="91"/>
      <c r="J73" s="355" t="s">
        <v>811</v>
      </c>
    </row>
    <row r="74" spans="1:10">
      <c r="A74" s="91" t="s">
        <v>825</v>
      </c>
      <c r="B74" s="91" t="s">
        <v>1308</v>
      </c>
      <c r="C74" s="91" t="s">
        <v>1307</v>
      </c>
      <c r="D74" s="91">
        <v>3</v>
      </c>
      <c r="E74" s="392">
        <v>45243</v>
      </c>
      <c r="F74" s="91"/>
      <c r="G74" s="91"/>
      <c r="H74" s="355" t="s">
        <v>811</v>
      </c>
      <c r="I74" s="91"/>
      <c r="J74" s="355" t="s">
        <v>811</v>
      </c>
    </row>
    <row r="75" spans="1:10">
      <c r="A75" s="91" t="s">
        <v>825</v>
      </c>
      <c r="B75" s="91" t="s">
        <v>1308</v>
      </c>
      <c r="C75" s="91" t="s">
        <v>1307</v>
      </c>
      <c r="D75" s="91">
        <v>4</v>
      </c>
      <c r="E75" s="392">
        <v>45243</v>
      </c>
      <c r="F75" s="91"/>
      <c r="G75" s="91"/>
      <c r="H75" s="355" t="s">
        <v>811</v>
      </c>
      <c r="I75" s="91"/>
      <c r="J75" s="355" t="s">
        <v>811</v>
      </c>
    </row>
    <row r="76" spans="1:10">
      <c r="A76" s="91" t="s">
        <v>825</v>
      </c>
      <c r="B76" s="91" t="s">
        <v>1308</v>
      </c>
      <c r="C76" s="91" t="s">
        <v>1307</v>
      </c>
      <c r="D76" s="91">
        <v>5</v>
      </c>
      <c r="E76" s="392">
        <v>45243</v>
      </c>
      <c r="F76" s="91"/>
      <c r="G76" s="91"/>
      <c r="H76" s="355" t="s">
        <v>811</v>
      </c>
      <c r="I76" s="91"/>
      <c r="J76" s="355" t="s">
        <v>811</v>
      </c>
    </row>
    <row r="77" spans="1:10">
      <c r="A77" s="91" t="s">
        <v>825</v>
      </c>
      <c r="B77" s="91" t="s">
        <v>1308</v>
      </c>
      <c r="C77" s="91" t="s">
        <v>1307</v>
      </c>
      <c r="D77" s="91">
        <v>5.8</v>
      </c>
      <c r="E77" s="392">
        <v>45243</v>
      </c>
      <c r="F77" s="91"/>
      <c r="G77" s="91"/>
      <c r="H77" s="355">
        <v>0.70299999999999996</v>
      </c>
      <c r="I77" s="373">
        <f t="shared" ref="I77:I78" si="15">IF(AND(H77&gt;0),  H77*30.974," ")</f>
        <v>21.774722000000001</v>
      </c>
      <c r="J77" s="355">
        <v>6.91</v>
      </c>
    </row>
    <row r="78" spans="1:10">
      <c r="A78" s="91" t="s">
        <v>825</v>
      </c>
      <c r="B78" s="91" t="s">
        <v>1308</v>
      </c>
      <c r="C78" s="91" t="s">
        <v>1307</v>
      </c>
      <c r="D78" s="91">
        <v>5.8</v>
      </c>
      <c r="E78" s="392">
        <v>45243</v>
      </c>
      <c r="F78" s="91"/>
      <c r="G78" s="91"/>
      <c r="H78" s="355">
        <v>0.71599999999999997</v>
      </c>
      <c r="I78" s="373">
        <f t="shared" si="15"/>
        <v>22.177384</v>
      </c>
      <c r="J78" s="355">
        <v>7.26</v>
      </c>
    </row>
    <row r="79" spans="1:10">
      <c r="A79" s="91" t="s">
        <v>825</v>
      </c>
      <c r="B79" s="91" t="s">
        <v>1308</v>
      </c>
      <c r="C79" s="91" t="s">
        <v>1307</v>
      </c>
      <c r="D79" s="91">
        <v>6</v>
      </c>
      <c r="E79" s="392">
        <v>45243</v>
      </c>
      <c r="F79" s="91"/>
      <c r="G79" s="91"/>
      <c r="H79" s="355" t="s">
        <v>811</v>
      </c>
      <c r="I79" s="91"/>
      <c r="J79" s="355" t="s">
        <v>811</v>
      </c>
    </row>
    <row r="80" spans="1:10">
      <c r="A80" s="91" t="s">
        <v>825</v>
      </c>
      <c r="B80" s="91" t="s">
        <v>1308</v>
      </c>
      <c r="C80" s="91" t="s">
        <v>1307</v>
      </c>
      <c r="D80" s="91">
        <v>6.3</v>
      </c>
      <c r="E80" s="392">
        <v>45243</v>
      </c>
      <c r="F80" s="91"/>
      <c r="G80" s="91"/>
      <c r="H80" s="355" t="s">
        <v>811</v>
      </c>
      <c r="I80" s="91"/>
      <c r="J80" s="355" t="s">
        <v>811</v>
      </c>
    </row>
    <row r="81" spans="1:21">
      <c r="A81" s="91" t="s">
        <v>825</v>
      </c>
      <c r="B81" s="91" t="s">
        <v>1308</v>
      </c>
      <c r="C81" s="91" t="s">
        <v>1307</v>
      </c>
      <c r="D81" s="91">
        <v>6.6</v>
      </c>
      <c r="E81" s="392">
        <v>45243</v>
      </c>
      <c r="F81" s="91"/>
      <c r="G81" s="91"/>
      <c r="H81" s="355" t="s">
        <v>811</v>
      </c>
      <c r="I81" s="91"/>
      <c r="J81" s="355" t="s">
        <v>811</v>
      </c>
    </row>
    <row r="82" spans="1:21">
      <c r="A82" s="91" t="s">
        <v>825</v>
      </c>
      <c r="B82" s="91" t="s">
        <v>1308</v>
      </c>
      <c r="C82" s="91" t="s">
        <v>1307</v>
      </c>
      <c r="D82" s="91">
        <v>6.7</v>
      </c>
      <c r="E82" s="392">
        <v>45243</v>
      </c>
      <c r="F82" s="91"/>
      <c r="G82" s="91"/>
      <c r="H82" s="355" t="s">
        <v>811</v>
      </c>
      <c r="I82" s="91"/>
      <c r="J82" s="355" t="s">
        <v>811</v>
      </c>
    </row>
    <row r="85" spans="1:21">
      <c r="A85" s="592" t="s">
        <v>1309</v>
      </c>
      <c r="B85" s="592"/>
      <c r="C85" s="592"/>
      <c r="D85" s="592"/>
      <c r="E85" s="592"/>
      <c r="F85" s="592"/>
      <c r="G85" s="592"/>
      <c r="H85" s="592"/>
      <c r="I85" s="592"/>
      <c r="J85" s="592"/>
      <c r="K85" s="592"/>
      <c r="L85" s="593"/>
      <c r="M85" s="592"/>
      <c r="N85" s="593"/>
      <c r="O85" s="592"/>
      <c r="P85" s="593"/>
      <c r="Q85" s="593"/>
      <c r="R85" s="986"/>
      <c r="S85" s="986"/>
      <c r="T85" s="986"/>
    </row>
    <row r="86" spans="1:21" ht="46.8">
      <c r="A86" s="1137" t="s">
        <v>804</v>
      </c>
      <c r="B86" s="1138" t="s">
        <v>20</v>
      </c>
      <c r="C86" s="1138" t="s">
        <v>701</v>
      </c>
      <c r="D86" s="1139" t="s">
        <v>805</v>
      </c>
      <c r="E86" s="1185" t="s">
        <v>786</v>
      </c>
      <c r="F86" s="1139" t="s">
        <v>806</v>
      </c>
      <c r="G86" s="1139" t="s">
        <v>807</v>
      </c>
      <c r="H86" s="1205" t="s">
        <v>809</v>
      </c>
      <c r="I86" s="1209" t="s">
        <v>810</v>
      </c>
      <c r="J86" s="1140" t="s">
        <v>808</v>
      </c>
      <c r="K86" s="2201" t="s">
        <v>1274</v>
      </c>
      <c r="L86" s="1184" t="s">
        <v>1275</v>
      </c>
      <c r="M86" s="1184" t="s">
        <v>1276</v>
      </c>
      <c r="N86" s="1184" t="s">
        <v>1277</v>
      </c>
      <c r="O86" s="1184" t="s">
        <v>1278</v>
      </c>
      <c r="P86" s="1184" t="s">
        <v>1279</v>
      </c>
      <c r="Q86" s="1184" t="s">
        <v>795</v>
      </c>
      <c r="R86" s="2237" t="s">
        <v>796</v>
      </c>
      <c r="S86" s="2238" t="s">
        <v>797</v>
      </c>
      <c r="T86" s="2239" t="s">
        <v>798</v>
      </c>
      <c r="U86" s="483"/>
    </row>
    <row r="87" spans="1:21">
      <c r="A87" s="91" t="s">
        <v>825</v>
      </c>
      <c r="B87" s="91" t="s">
        <v>1308</v>
      </c>
      <c r="C87" s="91" t="s">
        <v>1310</v>
      </c>
      <c r="D87" s="91">
        <v>0.5</v>
      </c>
      <c r="E87" s="392">
        <v>45035</v>
      </c>
      <c r="F87" s="91">
        <v>0.8</v>
      </c>
      <c r="G87" s="91">
        <v>1.8</v>
      </c>
      <c r="H87" s="355">
        <v>0.32300000000000001</v>
      </c>
      <c r="I87" s="373">
        <f t="shared" ref="I87:I88" si="16">IF(AND(H87&gt;0),  H87*30.974," ")</f>
        <v>10.004602</v>
      </c>
      <c r="J87" s="355">
        <v>0.41</v>
      </c>
    </row>
    <row r="88" spans="1:21">
      <c r="A88" s="91" t="s">
        <v>825</v>
      </c>
      <c r="B88" s="91" t="s">
        <v>1308</v>
      </c>
      <c r="C88" s="91" t="s">
        <v>1310</v>
      </c>
      <c r="D88" s="91">
        <v>0.8</v>
      </c>
      <c r="E88" s="392">
        <v>45035</v>
      </c>
      <c r="F88" s="91"/>
      <c r="G88" s="91"/>
      <c r="H88" s="355">
        <v>0.26300000000000001</v>
      </c>
      <c r="I88" s="373">
        <f t="shared" si="16"/>
        <v>8.1461620000000003</v>
      </c>
      <c r="J88" s="355">
        <v>0.41</v>
      </c>
    </row>
    <row r="89" spans="1:21">
      <c r="A89" s="91" t="s">
        <v>825</v>
      </c>
      <c r="B89" s="91" t="s">
        <v>1308</v>
      </c>
      <c r="C89" s="91" t="s">
        <v>1310</v>
      </c>
      <c r="D89" s="91">
        <v>1</v>
      </c>
      <c r="E89" s="392">
        <v>45035</v>
      </c>
      <c r="F89" s="91"/>
      <c r="G89" s="91"/>
      <c r="H89" s="355" t="s">
        <v>811</v>
      </c>
      <c r="I89" s="91"/>
      <c r="J89" s="355" t="s">
        <v>811</v>
      </c>
    </row>
    <row r="90" spans="1:21">
      <c r="A90" s="91" t="s">
        <v>825</v>
      </c>
      <c r="B90" s="91" t="s">
        <v>1308</v>
      </c>
      <c r="C90" s="91" t="s">
        <v>1310</v>
      </c>
      <c r="D90" s="91">
        <v>1.6</v>
      </c>
      <c r="E90" s="392">
        <v>45035</v>
      </c>
      <c r="F90" s="91"/>
      <c r="G90" s="91"/>
      <c r="H90" s="355" t="s">
        <v>811</v>
      </c>
      <c r="I90" s="91"/>
      <c r="J90" s="355" t="s">
        <v>811</v>
      </c>
    </row>
    <row r="91" spans="1:21">
      <c r="A91" s="91" t="s">
        <v>825</v>
      </c>
      <c r="B91" s="91" t="s">
        <v>1308</v>
      </c>
      <c r="C91" s="91" t="s">
        <v>1310</v>
      </c>
      <c r="D91" s="91">
        <v>0.5</v>
      </c>
      <c r="E91" s="392">
        <v>45061</v>
      </c>
      <c r="F91" s="91">
        <v>1.8</v>
      </c>
      <c r="G91" s="91">
        <v>1.845</v>
      </c>
      <c r="H91" s="355">
        <v>0.29799999999999999</v>
      </c>
      <c r="I91" s="373">
        <f t="shared" ref="I91:I92" si="17">IF(AND(H91&gt;0),  H91*30.974," ")</f>
        <v>9.2302520000000001</v>
      </c>
      <c r="J91" s="355">
        <v>0.81</v>
      </c>
    </row>
    <row r="92" spans="1:21">
      <c r="A92" s="91" t="s">
        <v>825</v>
      </c>
      <c r="B92" s="91" t="s">
        <v>1308</v>
      </c>
      <c r="C92" s="91" t="s">
        <v>1310</v>
      </c>
      <c r="D92" s="91">
        <v>0.8</v>
      </c>
      <c r="E92" s="392">
        <v>45061</v>
      </c>
      <c r="F92" s="91"/>
      <c r="G92" s="91"/>
      <c r="H92" s="355">
        <v>0.375</v>
      </c>
      <c r="I92" s="373">
        <f t="shared" si="17"/>
        <v>11.61525</v>
      </c>
      <c r="J92" s="355">
        <v>0.77</v>
      </c>
    </row>
    <row r="93" spans="1:21">
      <c r="A93" s="91" t="s">
        <v>825</v>
      </c>
      <c r="B93" s="91" t="s">
        <v>1308</v>
      </c>
      <c r="C93" s="91" t="s">
        <v>1310</v>
      </c>
      <c r="D93" s="91">
        <v>1</v>
      </c>
      <c r="E93" s="392">
        <v>45061</v>
      </c>
      <c r="F93" s="91"/>
      <c r="G93" s="91"/>
      <c r="H93" s="355" t="s">
        <v>811</v>
      </c>
      <c r="I93" s="91"/>
      <c r="J93" s="355" t="s">
        <v>811</v>
      </c>
    </row>
    <row r="94" spans="1:21">
      <c r="A94" s="91" t="s">
        <v>825</v>
      </c>
      <c r="B94" s="91" t="s">
        <v>1308</v>
      </c>
      <c r="C94" s="91" t="s">
        <v>1310</v>
      </c>
      <c r="D94" s="91">
        <v>1.3</v>
      </c>
      <c r="E94" s="392">
        <v>45061</v>
      </c>
      <c r="F94" s="91"/>
      <c r="G94" s="91"/>
      <c r="H94" s="355" t="s">
        <v>811</v>
      </c>
      <c r="I94" s="91"/>
      <c r="J94" s="355" t="s">
        <v>811</v>
      </c>
    </row>
    <row r="95" spans="1:21">
      <c r="A95" t="s">
        <v>825</v>
      </c>
      <c r="B95" t="s">
        <v>1308</v>
      </c>
      <c r="C95" t="s">
        <v>1310</v>
      </c>
      <c r="D95">
        <v>0.5</v>
      </c>
      <c r="E95" s="55">
        <v>45078</v>
      </c>
      <c r="F95">
        <v>1.9</v>
      </c>
      <c r="G95">
        <v>1.84</v>
      </c>
      <c r="H95" s="27">
        <v>0.33400000000000002</v>
      </c>
      <c r="I95" s="371">
        <f t="shared" ref="I95:I97" si="18">IF(AND(H95&gt;0),  H95*30.974," ")</f>
        <v>10.345316</v>
      </c>
      <c r="J95" s="27">
        <v>1.78</v>
      </c>
    </row>
    <row r="96" spans="1:21">
      <c r="A96" t="s">
        <v>825</v>
      </c>
      <c r="B96" t="s">
        <v>1308</v>
      </c>
      <c r="C96" t="s">
        <v>1310</v>
      </c>
      <c r="D96">
        <v>0.5</v>
      </c>
      <c r="E96" s="55">
        <v>45078</v>
      </c>
      <c r="H96" s="27">
        <v>0.371</v>
      </c>
      <c r="I96" s="371">
        <f t="shared" si="18"/>
        <v>11.491353999999999</v>
      </c>
      <c r="J96" s="27">
        <v>1.81</v>
      </c>
    </row>
    <row r="97" spans="1:21">
      <c r="A97" t="s">
        <v>825</v>
      </c>
      <c r="B97" t="s">
        <v>1308</v>
      </c>
      <c r="C97" t="s">
        <v>1310</v>
      </c>
      <c r="D97">
        <v>0.9</v>
      </c>
      <c r="E97" s="55">
        <v>45078</v>
      </c>
      <c r="H97" s="27">
        <v>0.50900000000000001</v>
      </c>
      <c r="I97" s="371">
        <f t="shared" si="18"/>
        <v>15.765766000000001</v>
      </c>
      <c r="J97" s="27">
        <v>1.96</v>
      </c>
    </row>
    <row r="98" spans="1:21">
      <c r="A98" t="s">
        <v>825</v>
      </c>
      <c r="B98" t="s">
        <v>1308</v>
      </c>
      <c r="C98" t="s">
        <v>1310</v>
      </c>
      <c r="D98">
        <v>1</v>
      </c>
      <c r="E98" s="55">
        <v>45078</v>
      </c>
      <c r="H98" s="27" t="s">
        <v>811</v>
      </c>
      <c r="J98" s="27" t="s">
        <v>811</v>
      </c>
    </row>
    <row r="99" spans="1:21">
      <c r="A99" t="s">
        <v>825</v>
      </c>
      <c r="B99" t="s">
        <v>1308</v>
      </c>
      <c r="C99" t="s">
        <v>1310</v>
      </c>
      <c r="D99">
        <v>1.4</v>
      </c>
      <c r="E99" s="55">
        <v>45078</v>
      </c>
      <c r="H99" s="27" t="s">
        <v>811</v>
      </c>
      <c r="J99" s="27" t="s">
        <v>811</v>
      </c>
    </row>
    <row r="100" spans="1:21">
      <c r="A100" t="s">
        <v>825</v>
      </c>
      <c r="B100" t="s">
        <v>1308</v>
      </c>
      <c r="C100" t="s">
        <v>1310</v>
      </c>
      <c r="D100">
        <v>0.5</v>
      </c>
      <c r="E100" s="55">
        <v>45120</v>
      </c>
      <c r="F100">
        <v>1.6</v>
      </c>
      <c r="G100">
        <v>1.57</v>
      </c>
      <c r="H100" s="27">
        <v>0.34300000000000003</v>
      </c>
      <c r="I100" s="371">
        <f t="shared" ref="I100:I101" si="19">IF(AND(H100&gt;0),  H100*30.974," ")</f>
        <v>10.624082000000001</v>
      </c>
      <c r="J100" s="27">
        <v>5.54</v>
      </c>
    </row>
    <row r="101" spans="1:21">
      <c r="A101" t="s">
        <v>825</v>
      </c>
      <c r="B101" t="s">
        <v>1308</v>
      </c>
      <c r="C101" t="s">
        <v>1310</v>
      </c>
      <c r="D101">
        <v>0.6</v>
      </c>
      <c r="E101" s="55">
        <v>45120</v>
      </c>
      <c r="H101" s="27">
        <v>0.33900000000000002</v>
      </c>
      <c r="I101" s="371">
        <f t="shared" si="19"/>
        <v>10.500186000000001</v>
      </c>
      <c r="J101" s="27">
        <v>4.55</v>
      </c>
    </row>
    <row r="102" spans="1:21">
      <c r="A102" t="s">
        <v>825</v>
      </c>
      <c r="B102" t="s">
        <v>1308</v>
      </c>
      <c r="C102" t="s">
        <v>1310</v>
      </c>
      <c r="D102">
        <v>1</v>
      </c>
      <c r="E102" s="55">
        <v>45120</v>
      </c>
      <c r="H102" s="27" t="s">
        <v>811</v>
      </c>
      <c r="J102" s="27" t="s">
        <v>811</v>
      </c>
    </row>
    <row r="103" spans="1:21">
      <c r="A103" t="s">
        <v>825</v>
      </c>
      <c r="B103" t="s">
        <v>1308</v>
      </c>
      <c r="C103" t="s">
        <v>1310</v>
      </c>
      <c r="D103">
        <v>1.1000000000000001</v>
      </c>
      <c r="E103" s="55">
        <v>45120</v>
      </c>
      <c r="H103" s="27" t="s">
        <v>811</v>
      </c>
      <c r="J103" s="27" t="s">
        <v>811</v>
      </c>
    </row>
    <row r="104" spans="1:21">
      <c r="A104" t="s">
        <v>825</v>
      </c>
      <c r="B104" t="s">
        <v>1308</v>
      </c>
      <c r="C104" t="s">
        <v>1310</v>
      </c>
      <c r="D104">
        <v>0.5</v>
      </c>
      <c r="E104" s="55">
        <v>45139</v>
      </c>
      <c r="F104">
        <v>1.6</v>
      </c>
      <c r="G104">
        <v>1.47</v>
      </c>
      <c r="H104" s="27">
        <v>0.253</v>
      </c>
      <c r="I104" s="371">
        <f t="shared" ref="I104:I105" si="20">IF(AND(H104&gt;0),  H104*30.974," ")</f>
        <v>7.8364219999999998</v>
      </c>
      <c r="J104" s="27">
        <v>1.77</v>
      </c>
    </row>
    <row r="105" spans="1:21">
      <c r="A105" t="s">
        <v>825</v>
      </c>
      <c r="B105" t="s">
        <v>1308</v>
      </c>
      <c r="C105" t="s">
        <v>1310</v>
      </c>
      <c r="D105">
        <v>0.6</v>
      </c>
      <c r="E105" s="55">
        <v>45139</v>
      </c>
      <c r="H105" s="27">
        <v>0.41</v>
      </c>
      <c r="I105" s="371">
        <f t="shared" si="20"/>
        <v>12.699339999999999</v>
      </c>
      <c r="J105" s="27">
        <v>1.75</v>
      </c>
    </row>
    <row r="106" spans="1:21">
      <c r="A106" t="s">
        <v>825</v>
      </c>
      <c r="B106" t="s">
        <v>1308</v>
      </c>
      <c r="C106" t="s">
        <v>1310</v>
      </c>
      <c r="D106">
        <v>1</v>
      </c>
      <c r="E106" s="55">
        <v>45139</v>
      </c>
      <c r="H106" s="27" t="s">
        <v>811</v>
      </c>
      <c r="J106" s="27" t="s">
        <v>811</v>
      </c>
    </row>
    <row r="107" spans="1:21">
      <c r="A107" t="s">
        <v>825</v>
      </c>
      <c r="B107" t="s">
        <v>1308</v>
      </c>
      <c r="C107" t="s">
        <v>1310</v>
      </c>
      <c r="D107">
        <v>1.1000000000000001</v>
      </c>
      <c r="E107" s="55">
        <v>45139</v>
      </c>
      <c r="H107" s="27" t="s">
        <v>811</v>
      </c>
      <c r="J107" s="27" t="s">
        <v>811</v>
      </c>
    </row>
    <row r="108" spans="1:21">
      <c r="A108" t="s">
        <v>825</v>
      </c>
      <c r="B108" t="s">
        <v>1308</v>
      </c>
      <c r="C108" t="s">
        <v>1310</v>
      </c>
      <c r="D108">
        <v>0.5</v>
      </c>
      <c r="E108" s="55">
        <v>45173</v>
      </c>
      <c r="F108">
        <v>1.7</v>
      </c>
      <c r="G108">
        <v>1.74</v>
      </c>
      <c r="H108" s="27">
        <v>0.223</v>
      </c>
      <c r="I108" s="371">
        <f t="shared" ref="I108:I109" si="21">IF(AND(H108&gt;0),  H108*30.974," ")</f>
        <v>6.9072019999999998</v>
      </c>
      <c r="J108" s="27">
        <v>1.03</v>
      </c>
    </row>
    <row r="109" spans="1:21">
      <c r="A109" t="s">
        <v>825</v>
      </c>
      <c r="B109" t="s">
        <v>1308</v>
      </c>
      <c r="C109" t="s">
        <v>1310</v>
      </c>
      <c r="D109">
        <v>0.7</v>
      </c>
      <c r="E109" s="55">
        <v>45173</v>
      </c>
      <c r="H109" s="27">
        <v>0.20399999999999999</v>
      </c>
      <c r="I109" s="371">
        <f t="shared" si="21"/>
        <v>6.3186959999999992</v>
      </c>
      <c r="J109" s="27">
        <v>1.01</v>
      </c>
    </row>
    <row r="110" spans="1:21">
      <c r="A110" t="s">
        <v>825</v>
      </c>
      <c r="B110" t="s">
        <v>1308</v>
      </c>
      <c r="C110" t="s">
        <v>1310</v>
      </c>
      <c r="D110">
        <v>1</v>
      </c>
      <c r="E110" s="55">
        <v>45173</v>
      </c>
      <c r="H110" s="27" t="s">
        <v>811</v>
      </c>
      <c r="J110" s="27" t="s">
        <v>811</v>
      </c>
    </row>
    <row r="111" spans="1:21">
      <c r="A111" t="s">
        <v>825</v>
      </c>
      <c r="B111" t="s">
        <v>1308</v>
      </c>
      <c r="C111" t="s">
        <v>1310</v>
      </c>
      <c r="D111">
        <v>1.2</v>
      </c>
      <c r="E111" s="55">
        <v>45173</v>
      </c>
      <c r="H111" s="27" t="s">
        <v>811</v>
      </c>
      <c r="J111" s="27" t="s">
        <v>811</v>
      </c>
      <c r="K111" s="2221">
        <f>AVERAGE(G95:G111)</f>
        <v>1.655</v>
      </c>
      <c r="L111" s="2220">
        <f>10*(6-(LN(K111)/LN(2)))</f>
        <v>52.731687829675067</v>
      </c>
      <c r="M111" s="2221">
        <f>AVERAGE(I95:I111)</f>
        <v>10.276484888888888</v>
      </c>
      <c r="N111" s="1574">
        <f>10*(6-(LN(48/M111)/LN(2)))</f>
        <v>37.763124636992885</v>
      </c>
      <c r="O111" s="1632">
        <f>AVERAGE(J95:J111)</f>
        <v>2.3555555555555561</v>
      </c>
      <c r="P111" s="1574">
        <f>10*(6-((2.04-0.68*LN(O111))/LN(2)))</f>
        <v>38.974279201853115</v>
      </c>
      <c r="Q111" s="1574">
        <f>AVERAGE(L111,N111,P111)</f>
        <v>43.15636388950702</v>
      </c>
      <c r="R111" s="1625">
        <f>AVERAGE(Q95:Q111)</f>
        <v>43.15636388950702</v>
      </c>
      <c r="S111" s="1626">
        <v>2023</v>
      </c>
      <c r="T111" s="1627" t="str">
        <f>IF(_xlfn.NUMBERVALUE(R111), IF(R111&lt;50, "Acceptable; Ongoing Protection is Required", "Unacceptable; Immediate Restoration is Required"), " ")</f>
        <v>Acceptable; Ongoing Protection is Required</v>
      </c>
      <c r="U111" t="s">
        <v>1281</v>
      </c>
    </row>
    <row r="112" spans="1:21">
      <c r="A112" s="91" t="s">
        <v>825</v>
      </c>
      <c r="B112" s="91" t="s">
        <v>1308</v>
      </c>
      <c r="C112" s="91" t="s">
        <v>1310</v>
      </c>
      <c r="D112" s="91">
        <v>0.5</v>
      </c>
      <c r="E112" s="392">
        <v>45201</v>
      </c>
      <c r="F112" s="91">
        <v>1.7</v>
      </c>
      <c r="G112" s="91">
        <v>1.69</v>
      </c>
      <c r="H112" s="355">
        <v>0.14699999999999999</v>
      </c>
      <c r="I112" s="373">
        <f t="shared" ref="I112:I113" si="22">IF(AND(H112&gt;0),  H112*30.974," ")</f>
        <v>4.5531779999999999</v>
      </c>
      <c r="J112" s="355">
        <v>1.06</v>
      </c>
    </row>
    <row r="113" spans="1:21">
      <c r="A113" s="91" t="s">
        <v>825</v>
      </c>
      <c r="B113" s="91" t="s">
        <v>1308</v>
      </c>
      <c r="C113" s="91" t="s">
        <v>1310</v>
      </c>
      <c r="D113" s="91">
        <v>0.5</v>
      </c>
      <c r="E113" s="392">
        <v>45201</v>
      </c>
      <c r="F113" s="91"/>
      <c r="G113" s="91"/>
      <c r="H113" s="355">
        <v>0.17799999999999999</v>
      </c>
      <c r="I113" s="373">
        <f t="shared" si="22"/>
        <v>5.5133719999999995</v>
      </c>
      <c r="J113" s="355">
        <v>0.94</v>
      </c>
    </row>
    <row r="114" spans="1:21">
      <c r="A114" s="91" t="s">
        <v>825</v>
      </c>
      <c r="B114" s="91" t="s">
        <v>1308</v>
      </c>
      <c r="C114" s="91" t="s">
        <v>1310</v>
      </c>
      <c r="D114" s="91">
        <v>0.7</v>
      </c>
      <c r="E114" s="392">
        <v>45201</v>
      </c>
      <c r="F114" s="91"/>
      <c r="G114" s="91"/>
      <c r="H114" s="355" t="s">
        <v>811</v>
      </c>
      <c r="I114" s="91"/>
      <c r="J114" s="355" t="s">
        <v>811</v>
      </c>
    </row>
    <row r="115" spans="1:21">
      <c r="A115" s="91" t="s">
        <v>825</v>
      </c>
      <c r="B115" s="91" t="s">
        <v>1308</v>
      </c>
      <c r="C115" s="91" t="s">
        <v>1310</v>
      </c>
      <c r="D115" s="91">
        <v>1</v>
      </c>
      <c r="E115" s="392">
        <v>45201</v>
      </c>
      <c r="F115" s="91"/>
      <c r="G115" s="91"/>
      <c r="H115" s="355" t="s">
        <v>811</v>
      </c>
      <c r="I115" s="91"/>
      <c r="J115" s="355" t="s">
        <v>811</v>
      </c>
    </row>
    <row r="116" spans="1:21">
      <c r="A116" s="91" t="s">
        <v>825</v>
      </c>
      <c r="B116" s="91" t="s">
        <v>1308</v>
      </c>
      <c r="C116" s="91" t="s">
        <v>1310</v>
      </c>
      <c r="D116" s="91">
        <v>1.2</v>
      </c>
      <c r="E116" s="392">
        <v>45201</v>
      </c>
      <c r="F116" s="91"/>
      <c r="G116" s="91"/>
      <c r="H116" s="355" t="s">
        <v>811</v>
      </c>
      <c r="I116" s="91"/>
      <c r="J116" s="355" t="s">
        <v>811</v>
      </c>
    </row>
    <row r="117" spans="1:21">
      <c r="A117" s="91" t="s">
        <v>825</v>
      </c>
      <c r="B117" s="91" t="s">
        <v>1308</v>
      </c>
      <c r="C117" s="91" t="s">
        <v>1310</v>
      </c>
      <c r="D117" s="91">
        <v>1.3</v>
      </c>
      <c r="E117" s="392">
        <v>45201</v>
      </c>
      <c r="F117" s="91"/>
      <c r="G117" s="91"/>
      <c r="H117" s="355" t="s">
        <v>811</v>
      </c>
      <c r="I117" s="91"/>
      <c r="J117" s="355" t="s">
        <v>811</v>
      </c>
    </row>
    <row r="118" spans="1:21">
      <c r="A118" s="91" t="s">
        <v>825</v>
      </c>
      <c r="B118" s="91" t="s">
        <v>1308</v>
      </c>
      <c r="C118" s="91" t="s">
        <v>1310</v>
      </c>
      <c r="D118" s="91">
        <v>1.4</v>
      </c>
      <c r="E118" s="392">
        <v>45201</v>
      </c>
      <c r="F118" s="91"/>
      <c r="G118" s="91"/>
      <c r="H118" s="355" t="s">
        <v>811</v>
      </c>
      <c r="I118" s="91"/>
      <c r="J118" s="355" t="s">
        <v>811</v>
      </c>
    </row>
    <row r="119" spans="1:21">
      <c r="A119" s="91" t="s">
        <v>825</v>
      </c>
      <c r="B119" s="91" t="s">
        <v>1308</v>
      </c>
      <c r="C119" s="91" t="s">
        <v>1310</v>
      </c>
      <c r="D119" s="91">
        <v>1.6</v>
      </c>
      <c r="E119" s="392">
        <v>45201</v>
      </c>
      <c r="F119" s="91"/>
      <c r="G119" s="91"/>
      <c r="H119" s="355" t="s">
        <v>811</v>
      </c>
      <c r="I119" s="91"/>
      <c r="J119" s="355" t="s">
        <v>811</v>
      </c>
    </row>
    <row r="120" spans="1:21">
      <c r="H120" s="27"/>
    </row>
    <row r="122" spans="1:21">
      <c r="A122" s="592" t="s">
        <v>1311</v>
      </c>
      <c r="B122" s="592"/>
      <c r="C122" s="592"/>
      <c r="D122" s="592"/>
      <c r="E122" s="592"/>
      <c r="F122" s="592"/>
      <c r="G122" s="592"/>
      <c r="H122" s="592"/>
      <c r="I122" s="592"/>
      <c r="J122" s="592"/>
      <c r="K122" s="592"/>
      <c r="L122" s="593"/>
      <c r="M122" s="592"/>
      <c r="N122" s="593"/>
      <c r="O122" s="592"/>
      <c r="P122" s="593"/>
      <c r="Q122" s="593"/>
      <c r="R122" s="986"/>
      <c r="S122" s="986"/>
      <c r="T122" s="986"/>
    </row>
    <row r="123" spans="1:21" ht="46.8">
      <c r="A123" s="1137" t="s">
        <v>804</v>
      </c>
      <c r="B123" s="1138" t="s">
        <v>20</v>
      </c>
      <c r="C123" s="1138" t="s">
        <v>701</v>
      </c>
      <c r="D123" s="1139" t="s">
        <v>805</v>
      </c>
      <c r="E123" s="1185" t="s">
        <v>786</v>
      </c>
      <c r="F123" s="1139" t="s">
        <v>806</v>
      </c>
      <c r="G123" s="1139" t="s">
        <v>807</v>
      </c>
      <c r="H123" s="1205" t="s">
        <v>809</v>
      </c>
      <c r="I123" s="1209" t="s">
        <v>810</v>
      </c>
      <c r="J123" s="1140" t="s">
        <v>808</v>
      </c>
      <c r="K123" s="2201" t="s">
        <v>1274</v>
      </c>
      <c r="L123" s="1184" t="s">
        <v>1275</v>
      </c>
      <c r="M123" s="1184" t="s">
        <v>1276</v>
      </c>
      <c r="N123" s="1184" t="s">
        <v>1277</v>
      </c>
      <c r="O123" s="1184" t="s">
        <v>1278</v>
      </c>
      <c r="P123" s="1184" t="s">
        <v>1279</v>
      </c>
      <c r="Q123" s="1184" t="s">
        <v>795</v>
      </c>
      <c r="R123" s="2237" t="s">
        <v>796</v>
      </c>
      <c r="S123" s="2238" t="s">
        <v>797</v>
      </c>
      <c r="T123" s="2239" t="s">
        <v>798</v>
      </c>
      <c r="U123" s="483"/>
    </row>
    <row r="124" spans="1:21">
      <c r="A124" s="91" t="s">
        <v>825</v>
      </c>
      <c r="B124" s="91" t="s">
        <v>1308</v>
      </c>
      <c r="C124" s="91" t="s">
        <v>1311</v>
      </c>
      <c r="D124" s="91">
        <v>0.5</v>
      </c>
      <c r="E124" s="392">
        <v>45061</v>
      </c>
      <c r="F124" s="91">
        <v>1.7</v>
      </c>
      <c r="G124" s="91">
        <v>1.84</v>
      </c>
      <c r="H124" s="355">
        <v>0.47799999999999998</v>
      </c>
      <c r="I124" s="373">
        <f t="shared" ref="I124:I126" si="23">IF(AND(H124&gt;0),  H124*30.974," ")</f>
        <v>14.805572</v>
      </c>
      <c r="J124" s="355">
        <v>2.84</v>
      </c>
    </row>
    <row r="125" spans="1:21">
      <c r="A125" s="91" t="s">
        <v>825</v>
      </c>
      <c r="B125" s="91" t="s">
        <v>1308</v>
      </c>
      <c r="C125" s="91" t="s">
        <v>1311</v>
      </c>
      <c r="D125" s="91">
        <v>0.5</v>
      </c>
      <c r="E125" s="392">
        <v>45061</v>
      </c>
      <c r="F125" s="91"/>
      <c r="G125" s="91"/>
      <c r="H125" s="355">
        <v>0.57999999999999996</v>
      </c>
      <c r="I125" s="373">
        <f t="shared" si="23"/>
        <v>17.964919999999999</v>
      </c>
      <c r="J125" s="355">
        <v>2.94</v>
      </c>
    </row>
    <row r="126" spans="1:21">
      <c r="A126" s="91" t="s">
        <v>825</v>
      </c>
      <c r="B126" s="91" t="s">
        <v>1308</v>
      </c>
      <c r="C126" s="91" t="s">
        <v>1311</v>
      </c>
      <c r="D126" s="91">
        <v>0.7</v>
      </c>
      <c r="E126" s="392">
        <v>45061</v>
      </c>
      <c r="F126" s="91"/>
      <c r="G126" s="91"/>
      <c r="H126" s="355">
        <v>0.52200000000000002</v>
      </c>
      <c r="I126" s="373">
        <f t="shared" si="23"/>
        <v>16.168428000000002</v>
      </c>
      <c r="J126" s="355">
        <v>2.6</v>
      </c>
    </row>
    <row r="127" spans="1:21">
      <c r="A127" s="91" t="s">
        <v>825</v>
      </c>
      <c r="B127" s="91" t="s">
        <v>1308</v>
      </c>
      <c r="C127" s="91" t="s">
        <v>1311</v>
      </c>
      <c r="D127" s="91">
        <v>1</v>
      </c>
      <c r="E127" s="392">
        <v>45061</v>
      </c>
      <c r="F127" s="91"/>
      <c r="G127" s="91"/>
      <c r="H127" s="355" t="s">
        <v>811</v>
      </c>
      <c r="I127" s="91"/>
      <c r="J127" s="355" t="s">
        <v>811</v>
      </c>
    </row>
    <row r="128" spans="1:21">
      <c r="A128" s="91" t="s">
        <v>825</v>
      </c>
      <c r="B128" s="91" t="s">
        <v>1308</v>
      </c>
      <c r="C128" s="91" t="s">
        <v>1311</v>
      </c>
      <c r="D128" s="91">
        <v>1.2</v>
      </c>
      <c r="E128" s="392">
        <v>45061</v>
      </c>
      <c r="F128" s="91"/>
      <c r="G128" s="91"/>
      <c r="H128" s="355" t="s">
        <v>811</v>
      </c>
      <c r="I128" s="91"/>
      <c r="J128" s="355" t="s">
        <v>811</v>
      </c>
    </row>
    <row r="129" spans="1:10">
      <c r="A129" t="s">
        <v>825</v>
      </c>
      <c r="B129" t="s">
        <v>1308</v>
      </c>
      <c r="C129" t="s">
        <v>1311</v>
      </c>
      <c r="D129">
        <v>0.5</v>
      </c>
      <c r="E129" s="55">
        <v>45078</v>
      </c>
      <c r="F129">
        <v>2.6</v>
      </c>
      <c r="G129">
        <v>2.5</v>
      </c>
      <c r="H129" s="27">
        <v>0.621</v>
      </c>
      <c r="I129" s="371">
        <f t="shared" ref="I129" si="24">IF(AND(H129&gt;0),  H129*30.974," ")</f>
        <v>19.234853999999999</v>
      </c>
      <c r="J129" s="27">
        <v>3.77</v>
      </c>
    </row>
    <row r="130" spans="1:10">
      <c r="A130" t="s">
        <v>825</v>
      </c>
      <c r="B130" t="s">
        <v>1308</v>
      </c>
      <c r="C130" t="s">
        <v>1311</v>
      </c>
      <c r="D130">
        <v>1</v>
      </c>
      <c r="E130" s="55">
        <v>45078</v>
      </c>
      <c r="H130" s="27" t="s">
        <v>811</v>
      </c>
      <c r="J130" s="27" t="s">
        <v>811</v>
      </c>
    </row>
    <row r="131" spans="1:10">
      <c r="A131" t="s">
        <v>825</v>
      </c>
      <c r="B131" t="s">
        <v>1308</v>
      </c>
      <c r="C131" t="s">
        <v>1311</v>
      </c>
      <c r="D131">
        <v>1.6</v>
      </c>
      <c r="E131" s="55">
        <v>45078</v>
      </c>
      <c r="H131" s="27">
        <v>0.51600000000000001</v>
      </c>
      <c r="I131" s="371">
        <f t="shared" ref="I131" si="25">IF(AND(H131&gt;0),  H131*30.974," ")</f>
        <v>15.982584000000001</v>
      </c>
      <c r="J131" s="27">
        <v>2.75</v>
      </c>
    </row>
    <row r="132" spans="1:10">
      <c r="A132" t="s">
        <v>825</v>
      </c>
      <c r="B132" t="s">
        <v>1308</v>
      </c>
      <c r="C132" t="s">
        <v>1311</v>
      </c>
      <c r="D132">
        <v>2</v>
      </c>
      <c r="E132" s="55">
        <v>45078</v>
      </c>
      <c r="H132" s="27" t="s">
        <v>811</v>
      </c>
      <c r="J132" s="27" t="s">
        <v>811</v>
      </c>
    </row>
    <row r="133" spans="1:10">
      <c r="A133" t="s">
        <v>825</v>
      </c>
      <c r="B133" t="s">
        <v>1308</v>
      </c>
      <c r="C133" t="s">
        <v>1311</v>
      </c>
      <c r="D133">
        <v>2.1</v>
      </c>
      <c r="E133" s="55">
        <v>45078</v>
      </c>
      <c r="H133" s="27" t="s">
        <v>811</v>
      </c>
      <c r="J133" s="27" t="s">
        <v>811</v>
      </c>
    </row>
    <row r="134" spans="1:10">
      <c r="A134" t="s">
        <v>825</v>
      </c>
      <c r="B134" t="s">
        <v>1308</v>
      </c>
      <c r="C134" t="s">
        <v>1311</v>
      </c>
      <c r="D134">
        <v>0.5</v>
      </c>
      <c r="E134" s="55">
        <v>45120</v>
      </c>
      <c r="F134">
        <v>2.6</v>
      </c>
      <c r="G134">
        <v>1.95</v>
      </c>
      <c r="H134" s="27">
        <v>0.63700000000000001</v>
      </c>
      <c r="I134" s="371">
        <f t="shared" ref="I134" si="26">IF(AND(H134&gt;0),  H134*30.974," ")</f>
        <v>19.730437999999999</v>
      </c>
      <c r="J134" s="27">
        <v>5.75</v>
      </c>
    </row>
    <row r="135" spans="1:10">
      <c r="A135" t="s">
        <v>825</v>
      </c>
      <c r="B135" t="s">
        <v>1308</v>
      </c>
      <c r="C135" t="s">
        <v>1311</v>
      </c>
      <c r="D135">
        <v>1</v>
      </c>
      <c r="E135" s="55">
        <v>45120</v>
      </c>
      <c r="H135" s="27" t="s">
        <v>811</v>
      </c>
      <c r="J135" s="27" t="s">
        <v>811</v>
      </c>
    </row>
    <row r="136" spans="1:10">
      <c r="A136" t="s">
        <v>825</v>
      </c>
      <c r="B136" t="s">
        <v>1308</v>
      </c>
      <c r="C136" t="s">
        <v>1311</v>
      </c>
      <c r="D136">
        <v>1.6</v>
      </c>
      <c r="E136" s="55">
        <v>45120</v>
      </c>
      <c r="H136" s="27">
        <v>1.88</v>
      </c>
      <c r="I136" s="371">
        <f t="shared" ref="I136" si="27">IF(AND(H136&gt;0),  H136*30.974," ")</f>
        <v>58.231119999999997</v>
      </c>
      <c r="J136" s="27">
        <v>30.12</v>
      </c>
    </row>
    <row r="137" spans="1:10">
      <c r="A137" t="s">
        <v>825</v>
      </c>
      <c r="B137" t="s">
        <v>1308</v>
      </c>
      <c r="C137" t="s">
        <v>1311</v>
      </c>
      <c r="D137">
        <v>2.1</v>
      </c>
      <c r="E137" s="55">
        <v>45120</v>
      </c>
      <c r="H137" s="27" t="s">
        <v>811</v>
      </c>
      <c r="J137" s="27" t="s">
        <v>811</v>
      </c>
    </row>
    <row r="138" spans="1:10">
      <c r="A138" t="s">
        <v>825</v>
      </c>
      <c r="B138" t="s">
        <v>1308</v>
      </c>
      <c r="C138" t="s">
        <v>1311</v>
      </c>
      <c r="D138">
        <v>0.5</v>
      </c>
      <c r="E138" s="55">
        <v>45139</v>
      </c>
      <c r="F138">
        <v>2.2999999999999998</v>
      </c>
      <c r="G138">
        <v>2.4500000000000002</v>
      </c>
      <c r="H138" s="27">
        <v>0.86499999999999999</v>
      </c>
      <c r="I138" s="371">
        <f t="shared" ref="I138" si="28">IF(AND(H138&gt;0),  H138*30.974," ")</f>
        <v>26.79251</v>
      </c>
      <c r="J138" s="27">
        <v>9.42</v>
      </c>
    </row>
    <row r="139" spans="1:10">
      <c r="A139" t="s">
        <v>825</v>
      </c>
      <c r="B139" t="s">
        <v>1308</v>
      </c>
      <c r="C139" t="s">
        <v>1311</v>
      </c>
      <c r="D139">
        <v>1</v>
      </c>
      <c r="E139" s="55">
        <v>45139</v>
      </c>
      <c r="H139" s="27" t="s">
        <v>811</v>
      </c>
      <c r="J139" s="27" t="s">
        <v>811</v>
      </c>
    </row>
    <row r="140" spans="1:10">
      <c r="A140" t="s">
        <v>825</v>
      </c>
      <c r="B140" t="s">
        <v>1308</v>
      </c>
      <c r="C140" t="s">
        <v>1311</v>
      </c>
      <c r="D140">
        <v>1.3</v>
      </c>
      <c r="E140" s="55">
        <v>45139</v>
      </c>
      <c r="H140" s="27">
        <v>0.97299999999999998</v>
      </c>
      <c r="I140" s="371">
        <f t="shared" ref="I140" si="29">IF(AND(H140&gt;0),  H140*30.974," ")</f>
        <v>30.137702000000001</v>
      </c>
      <c r="J140" s="27">
        <v>11</v>
      </c>
    </row>
    <row r="141" spans="1:10">
      <c r="A141" t="s">
        <v>825</v>
      </c>
      <c r="B141" t="s">
        <v>1308</v>
      </c>
      <c r="C141" t="s">
        <v>1311</v>
      </c>
      <c r="D141">
        <v>1.8</v>
      </c>
      <c r="E141" s="55">
        <v>45139</v>
      </c>
      <c r="H141" s="27" t="s">
        <v>811</v>
      </c>
      <c r="J141" s="27" t="s">
        <v>811</v>
      </c>
    </row>
    <row r="142" spans="1:10">
      <c r="A142" t="s">
        <v>825</v>
      </c>
      <c r="B142" t="s">
        <v>1308</v>
      </c>
      <c r="C142" t="s">
        <v>1311</v>
      </c>
      <c r="D142">
        <v>0.5</v>
      </c>
      <c r="E142" s="55">
        <v>45173</v>
      </c>
      <c r="F142">
        <v>2.4</v>
      </c>
      <c r="G142">
        <v>2.4</v>
      </c>
      <c r="H142" s="27">
        <v>0.39900000000000002</v>
      </c>
      <c r="I142" s="371">
        <f t="shared" ref="I142" si="30">IF(AND(H142&gt;0),  H142*30.974," ")</f>
        <v>12.358626000000001</v>
      </c>
      <c r="J142" s="27">
        <v>7.58</v>
      </c>
    </row>
    <row r="143" spans="1:10">
      <c r="A143" t="s">
        <v>825</v>
      </c>
      <c r="B143" t="s">
        <v>1308</v>
      </c>
      <c r="C143" t="s">
        <v>1311</v>
      </c>
      <c r="D143">
        <v>1</v>
      </c>
      <c r="E143" s="55">
        <v>45173</v>
      </c>
      <c r="H143" s="27" t="s">
        <v>811</v>
      </c>
      <c r="J143" s="27" t="s">
        <v>811</v>
      </c>
    </row>
    <row r="144" spans="1:10">
      <c r="A144" t="s">
        <v>825</v>
      </c>
      <c r="B144" t="s">
        <v>1308</v>
      </c>
      <c r="C144" t="s">
        <v>1311</v>
      </c>
      <c r="D144">
        <v>1.4</v>
      </c>
      <c r="E144" s="55">
        <v>45173</v>
      </c>
      <c r="H144" s="27">
        <v>0.42299999999999999</v>
      </c>
      <c r="I144" s="371">
        <f t="shared" ref="I144:I145" si="31">IF(AND(H144&gt;0),  H144*30.974," ")</f>
        <v>13.102001999999999</v>
      </c>
      <c r="J144" s="27">
        <v>7.67</v>
      </c>
    </row>
    <row r="145" spans="1:21">
      <c r="A145" t="s">
        <v>825</v>
      </c>
      <c r="B145" t="s">
        <v>1308</v>
      </c>
      <c r="C145" t="s">
        <v>1311</v>
      </c>
      <c r="D145">
        <v>1.4</v>
      </c>
      <c r="E145" s="55">
        <v>45173</v>
      </c>
      <c r="H145" s="27">
        <v>0.44800000000000001</v>
      </c>
      <c r="I145" s="371">
        <f t="shared" si="31"/>
        <v>13.876352000000001</v>
      </c>
      <c r="J145" s="27">
        <v>8.5299999999999994</v>
      </c>
    </row>
    <row r="146" spans="1:21">
      <c r="A146" t="s">
        <v>825</v>
      </c>
      <c r="B146" t="s">
        <v>1308</v>
      </c>
      <c r="C146" t="s">
        <v>1311</v>
      </c>
      <c r="D146">
        <v>1.9</v>
      </c>
      <c r="E146" s="55">
        <v>45173</v>
      </c>
      <c r="H146" s="27" t="s">
        <v>811</v>
      </c>
      <c r="J146" s="27" t="s">
        <v>811</v>
      </c>
      <c r="K146" s="2221">
        <f>AVERAGE(G129:G146)</f>
        <v>2.3250000000000002</v>
      </c>
      <c r="L146" s="2220">
        <f>10*(6-(LN(K146)/LN(2)))</f>
        <v>47.827692837793307</v>
      </c>
      <c r="M146" s="2221">
        <f>AVERAGE(I129:I146)</f>
        <v>23.271798666666665</v>
      </c>
      <c r="N146" s="1574">
        <f>10*(6-(LN(48/M146)/LN(2)))</f>
        <v>49.555483144581245</v>
      </c>
      <c r="O146" s="1632">
        <f>AVERAGE(J129:J146)</f>
        <v>9.6211111111111123</v>
      </c>
      <c r="P146" s="1574">
        <f>10*(6-((2.04-0.68*LN(O146))/LN(2)))</f>
        <v>52.779205073420314</v>
      </c>
      <c r="Q146" s="1574">
        <f>AVERAGE(L146,N146,P146)</f>
        <v>50.054127018598287</v>
      </c>
      <c r="R146" s="1625">
        <f>AVERAGE(Q129:Q146)</f>
        <v>50.054127018598287</v>
      </c>
      <c r="S146" s="1626">
        <v>2023</v>
      </c>
      <c r="T146" s="1627" t="str">
        <f>IF(_xlfn.NUMBERVALUE(R146), IF(R146&lt;50, "Acceptable; Ongoing Protection is Required", "Unacceptable; Immediate Restoration is Required"), " ")</f>
        <v>Unacceptable; Immediate Restoration is Required</v>
      </c>
      <c r="U146" t="s">
        <v>1281</v>
      </c>
    </row>
    <row r="147" spans="1:21">
      <c r="A147" s="91" t="s">
        <v>825</v>
      </c>
      <c r="B147" s="91" t="s">
        <v>1308</v>
      </c>
      <c r="C147" s="91" t="s">
        <v>1311</v>
      </c>
      <c r="D147" s="91">
        <v>0.5</v>
      </c>
      <c r="E147" s="392">
        <v>45201</v>
      </c>
      <c r="F147" s="91">
        <v>2.2999999999999998</v>
      </c>
      <c r="G147" s="91">
        <v>2.15</v>
      </c>
      <c r="H147" s="355">
        <v>0.23699999999999999</v>
      </c>
      <c r="I147" s="373">
        <f t="shared" ref="I147" si="32">IF(AND(H147&gt;0),  H147*30.974," ")</f>
        <v>7.3408379999999998</v>
      </c>
      <c r="J147" s="355">
        <v>2.0299999999999998</v>
      </c>
    </row>
    <row r="148" spans="1:21">
      <c r="A148" s="91" t="s">
        <v>825</v>
      </c>
      <c r="B148" s="91" t="s">
        <v>1308</v>
      </c>
      <c r="C148" s="91" t="s">
        <v>1311</v>
      </c>
      <c r="D148" s="91">
        <v>1</v>
      </c>
      <c r="E148" s="392">
        <v>45201</v>
      </c>
      <c r="F148" s="91"/>
      <c r="G148" s="91"/>
      <c r="H148" s="355" t="s">
        <v>811</v>
      </c>
      <c r="I148" s="91"/>
      <c r="J148" s="355" t="s">
        <v>811</v>
      </c>
    </row>
    <row r="149" spans="1:21">
      <c r="A149" s="91" t="s">
        <v>825</v>
      </c>
      <c r="B149" s="91" t="s">
        <v>1308</v>
      </c>
      <c r="C149" s="91" t="s">
        <v>1311</v>
      </c>
      <c r="D149" s="91">
        <v>1.3</v>
      </c>
      <c r="E149" s="392">
        <v>45201</v>
      </c>
      <c r="F149" s="91"/>
      <c r="G149" s="91"/>
      <c r="H149" s="355">
        <v>0.20100000000000001</v>
      </c>
      <c r="I149" s="373">
        <f t="shared" ref="I149" si="33">IF(AND(H149&gt;0),  H149*30.974," ")</f>
        <v>6.2257740000000004</v>
      </c>
      <c r="J149" s="355">
        <v>1.77</v>
      </c>
    </row>
    <row r="150" spans="1:21">
      <c r="A150" s="91" t="s">
        <v>825</v>
      </c>
      <c r="B150" s="91" t="s">
        <v>1308</v>
      </c>
      <c r="C150" s="91" t="s">
        <v>1311</v>
      </c>
      <c r="D150" s="91">
        <v>1.8</v>
      </c>
      <c r="E150" s="392">
        <v>45201</v>
      </c>
      <c r="F150" s="91"/>
      <c r="G150" s="91"/>
      <c r="H150" s="355" t="s">
        <v>811</v>
      </c>
      <c r="I150" s="91"/>
      <c r="J150" s="355" t="s">
        <v>811</v>
      </c>
    </row>
    <row r="151" spans="1:21">
      <c r="A151" s="91" t="s">
        <v>825</v>
      </c>
      <c r="B151" s="91" t="s">
        <v>1308</v>
      </c>
      <c r="C151" s="91" t="s">
        <v>1311</v>
      </c>
      <c r="D151" s="91">
        <v>2</v>
      </c>
      <c r="E151" s="392">
        <v>45201</v>
      </c>
      <c r="F151" s="91"/>
      <c r="G151" s="91"/>
      <c r="H151" s="355" t="s">
        <v>811</v>
      </c>
      <c r="I151" s="91"/>
      <c r="J151" s="355" t="s">
        <v>811</v>
      </c>
    </row>
    <row r="152" spans="1:21">
      <c r="A152" s="91" t="s">
        <v>825</v>
      </c>
      <c r="B152" s="91" t="s">
        <v>1308</v>
      </c>
      <c r="C152" s="91" t="s">
        <v>1311</v>
      </c>
      <c r="D152" s="91">
        <v>2.2000000000000002</v>
      </c>
      <c r="E152" s="392">
        <v>45201</v>
      </c>
      <c r="F152" s="91"/>
      <c r="G152" s="91"/>
      <c r="H152" s="355" t="s">
        <v>811</v>
      </c>
      <c r="I152" s="91"/>
      <c r="J152" s="355" t="s">
        <v>811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9718B-6A97-43C7-8D96-C1754AD1CD7B}">
  <dimension ref="A1:L152"/>
  <sheetViews>
    <sheetView workbookViewId="0">
      <selection activeCell="L5" sqref="L5"/>
    </sheetView>
  </sheetViews>
  <sheetFormatPr defaultColWidth="8.796875" defaultRowHeight="15.6"/>
  <sheetData>
    <row r="1" spans="1:12">
      <c r="A1" s="105" t="s">
        <v>2673</v>
      </c>
      <c r="B1" s="105"/>
    </row>
    <row r="2" spans="1:12">
      <c r="A2" s="105" t="s">
        <v>2675</v>
      </c>
      <c r="B2" s="105"/>
    </row>
    <row r="3" spans="1:12">
      <c r="A3" s="105" t="s">
        <v>2674</v>
      </c>
      <c r="B3" s="105"/>
    </row>
    <row r="4" spans="1:12">
      <c r="A4" s="105"/>
      <c r="B4" s="105"/>
    </row>
    <row r="6" spans="1:12">
      <c r="A6" t="s">
        <v>20</v>
      </c>
      <c r="B6" t="s">
        <v>701</v>
      </c>
      <c r="C6" t="s">
        <v>2668</v>
      </c>
      <c r="D6" t="s">
        <v>1538</v>
      </c>
      <c r="E6" t="s">
        <v>786</v>
      </c>
      <c r="F6" t="s">
        <v>2669</v>
      </c>
      <c r="G6" t="s">
        <v>2670</v>
      </c>
      <c r="H6" t="s">
        <v>809</v>
      </c>
      <c r="I6" t="s">
        <v>707</v>
      </c>
      <c r="J6" t="s">
        <v>2671</v>
      </c>
      <c r="K6" t="s">
        <v>847</v>
      </c>
      <c r="L6" t="s">
        <v>2672</v>
      </c>
    </row>
    <row r="7" spans="1:12">
      <c r="A7" t="s">
        <v>1308</v>
      </c>
      <c r="B7" t="s">
        <v>1307</v>
      </c>
      <c r="C7" t="s">
        <v>1312</v>
      </c>
      <c r="D7">
        <v>0.5</v>
      </c>
      <c r="E7" s="55">
        <v>45035</v>
      </c>
      <c r="F7" t="s">
        <v>1313</v>
      </c>
      <c r="G7">
        <v>3.58</v>
      </c>
      <c r="H7">
        <v>0.77900000000000003</v>
      </c>
      <c r="J7" s="992">
        <v>0.3923611111111111</v>
      </c>
      <c r="K7">
        <v>7.1</v>
      </c>
      <c r="L7">
        <v>4.3</v>
      </c>
    </row>
    <row r="8" spans="1:12">
      <c r="A8" t="s">
        <v>1308</v>
      </c>
      <c r="B8" t="s">
        <v>1307</v>
      </c>
      <c r="C8" t="s">
        <v>1312</v>
      </c>
      <c r="D8">
        <v>1</v>
      </c>
      <c r="E8" t="s">
        <v>714</v>
      </c>
      <c r="F8" t="s">
        <v>714</v>
      </c>
      <c r="G8" t="s">
        <v>714</v>
      </c>
      <c r="H8" t="s">
        <v>714</v>
      </c>
      <c r="I8" t="s">
        <v>714</v>
      </c>
      <c r="J8" t="s">
        <v>714</v>
      </c>
      <c r="K8">
        <v>7.1</v>
      </c>
      <c r="L8">
        <v>4.3</v>
      </c>
    </row>
    <row r="9" spans="1:12">
      <c r="A9" t="s">
        <v>1308</v>
      </c>
      <c r="B9" t="s">
        <v>1307</v>
      </c>
      <c r="C9" t="s">
        <v>1312</v>
      </c>
      <c r="D9">
        <v>2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  <c r="K9">
        <v>7.1</v>
      </c>
      <c r="L9">
        <v>4.3</v>
      </c>
    </row>
    <row r="10" spans="1:12">
      <c r="A10" t="s">
        <v>1308</v>
      </c>
      <c r="B10" t="s">
        <v>1307</v>
      </c>
      <c r="C10" t="s">
        <v>1312</v>
      </c>
      <c r="D10">
        <v>3</v>
      </c>
      <c r="E10" t="s">
        <v>714</v>
      </c>
      <c r="F10" t="s">
        <v>714</v>
      </c>
      <c r="G10" t="s">
        <v>714</v>
      </c>
      <c r="H10" t="s">
        <v>714</v>
      </c>
      <c r="I10" t="s">
        <v>714</v>
      </c>
      <c r="J10" t="s">
        <v>714</v>
      </c>
      <c r="K10">
        <v>7.1</v>
      </c>
      <c r="L10">
        <v>4.3</v>
      </c>
    </row>
    <row r="11" spans="1:12">
      <c r="A11" t="s">
        <v>1308</v>
      </c>
      <c r="B11" t="s">
        <v>1307</v>
      </c>
      <c r="C11" t="s">
        <v>1312</v>
      </c>
      <c r="D11">
        <v>4</v>
      </c>
      <c r="E11" t="s">
        <v>714</v>
      </c>
      <c r="F11" t="s">
        <v>714</v>
      </c>
      <c r="G11" t="s">
        <v>714</v>
      </c>
      <c r="H11" t="s">
        <v>714</v>
      </c>
      <c r="I11" t="s">
        <v>714</v>
      </c>
      <c r="J11" t="s">
        <v>714</v>
      </c>
      <c r="K11">
        <v>7.1</v>
      </c>
      <c r="L11">
        <v>4.3</v>
      </c>
    </row>
    <row r="12" spans="1:12">
      <c r="A12" t="s">
        <v>1308</v>
      </c>
      <c r="B12" t="s">
        <v>1307</v>
      </c>
      <c r="C12" t="s">
        <v>1312</v>
      </c>
      <c r="D12">
        <v>5</v>
      </c>
      <c r="E12" t="s">
        <v>714</v>
      </c>
      <c r="F12" t="s">
        <v>714</v>
      </c>
      <c r="G12" t="s">
        <v>714</v>
      </c>
      <c r="H12" t="s">
        <v>714</v>
      </c>
      <c r="I12" t="s">
        <v>714</v>
      </c>
      <c r="J12" t="s">
        <v>714</v>
      </c>
      <c r="K12">
        <v>7.1</v>
      </c>
      <c r="L12">
        <v>4.3</v>
      </c>
    </row>
    <row r="13" spans="1:12">
      <c r="A13" t="s">
        <v>1308</v>
      </c>
      <c r="B13" t="s">
        <v>1307</v>
      </c>
      <c r="C13" t="s">
        <v>1312</v>
      </c>
      <c r="D13">
        <v>6</v>
      </c>
      <c r="E13" t="s">
        <v>714</v>
      </c>
      <c r="F13" t="s">
        <v>714</v>
      </c>
      <c r="G13" t="s">
        <v>714</v>
      </c>
      <c r="H13" t="s">
        <v>714</v>
      </c>
      <c r="I13" t="s">
        <v>714</v>
      </c>
      <c r="J13" t="s">
        <v>714</v>
      </c>
      <c r="K13">
        <v>7.1</v>
      </c>
      <c r="L13">
        <v>4.3</v>
      </c>
    </row>
    <row r="14" spans="1:12">
      <c r="A14" t="s">
        <v>1308</v>
      </c>
      <c r="B14" t="s">
        <v>1307</v>
      </c>
      <c r="C14" t="s">
        <v>1312</v>
      </c>
      <c r="D14">
        <v>6.1</v>
      </c>
      <c r="E14" s="55">
        <v>45035</v>
      </c>
      <c r="F14" t="s">
        <v>1313</v>
      </c>
      <c r="G14">
        <v>1.9</v>
      </c>
      <c r="H14">
        <v>0.68899999999999995</v>
      </c>
      <c r="J14" s="992">
        <v>0.39583333333333331</v>
      </c>
      <c r="K14">
        <v>7.1</v>
      </c>
      <c r="L14">
        <v>4.3</v>
      </c>
    </row>
    <row r="15" spans="1:12">
      <c r="A15" t="s">
        <v>1308</v>
      </c>
      <c r="B15" t="s">
        <v>1307</v>
      </c>
      <c r="C15" t="s">
        <v>1312</v>
      </c>
      <c r="D15">
        <v>6.8</v>
      </c>
      <c r="E15" t="s">
        <v>714</v>
      </c>
      <c r="F15" t="s">
        <v>714</v>
      </c>
      <c r="G15" t="s">
        <v>714</v>
      </c>
      <c r="H15" t="s">
        <v>714</v>
      </c>
      <c r="I15" t="s">
        <v>714</v>
      </c>
      <c r="J15" t="s">
        <v>714</v>
      </c>
      <c r="K15">
        <v>7.1</v>
      </c>
      <c r="L15">
        <v>4.3</v>
      </c>
    </row>
    <row r="16" spans="1:12">
      <c r="A16" t="s">
        <v>1308</v>
      </c>
      <c r="B16" t="s">
        <v>1307</v>
      </c>
      <c r="C16" t="s">
        <v>1314</v>
      </c>
      <c r="D16">
        <v>0.5</v>
      </c>
      <c r="E16" s="55">
        <v>45061</v>
      </c>
      <c r="F16" t="s">
        <v>1313</v>
      </c>
      <c r="G16">
        <v>7.05</v>
      </c>
      <c r="H16">
        <v>0.59399999999999997</v>
      </c>
      <c r="J16" s="992">
        <v>0.39166666666666666</v>
      </c>
      <c r="K16">
        <v>7.4</v>
      </c>
      <c r="L16">
        <v>3.59</v>
      </c>
    </row>
    <row r="17" spans="1:12">
      <c r="A17" t="s">
        <v>1308</v>
      </c>
      <c r="B17" t="s">
        <v>1307</v>
      </c>
      <c r="C17" t="s">
        <v>1314</v>
      </c>
      <c r="D17">
        <v>1</v>
      </c>
      <c r="E17" t="s">
        <v>714</v>
      </c>
      <c r="F17" t="s">
        <v>714</v>
      </c>
      <c r="G17" t="s">
        <v>714</v>
      </c>
      <c r="H17" t="s">
        <v>714</v>
      </c>
      <c r="I17" t="s">
        <v>714</v>
      </c>
      <c r="J17" t="s">
        <v>714</v>
      </c>
      <c r="K17">
        <v>7.4</v>
      </c>
      <c r="L17">
        <v>3.59</v>
      </c>
    </row>
    <row r="18" spans="1:12">
      <c r="A18" t="s">
        <v>1308</v>
      </c>
      <c r="B18" t="s">
        <v>1307</v>
      </c>
      <c r="C18" t="s">
        <v>1314</v>
      </c>
      <c r="D18">
        <v>2</v>
      </c>
      <c r="E18" t="s">
        <v>714</v>
      </c>
      <c r="F18" t="s">
        <v>714</v>
      </c>
      <c r="G18" t="s">
        <v>714</v>
      </c>
      <c r="H18" t="s">
        <v>714</v>
      </c>
      <c r="I18" t="s">
        <v>714</v>
      </c>
      <c r="J18" t="s">
        <v>714</v>
      </c>
      <c r="K18">
        <v>7.4</v>
      </c>
      <c r="L18">
        <v>3.59</v>
      </c>
    </row>
    <row r="19" spans="1:12">
      <c r="A19" t="s">
        <v>1308</v>
      </c>
      <c r="B19" t="s">
        <v>1307</v>
      </c>
      <c r="C19" t="s">
        <v>1314</v>
      </c>
      <c r="D19">
        <v>3</v>
      </c>
      <c r="E19" t="s">
        <v>714</v>
      </c>
      <c r="F19" t="s">
        <v>714</v>
      </c>
      <c r="G19" t="s">
        <v>714</v>
      </c>
      <c r="H19" t="s">
        <v>714</v>
      </c>
      <c r="I19" t="s">
        <v>714</v>
      </c>
      <c r="J19" t="s">
        <v>714</v>
      </c>
      <c r="K19">
        <v>7.4</v>
      </c>
      <c r="L19">
        <v>3.59</v>
      </c>
    </row>
    <row r="20" spans="1:12">
      <c r="A20" t="s">
        <v>1308</v>
      </c>
      <c r="B20" t="s">
        <v>1307</v>
      </c>
      <c r="C20" t="s">
        <v>1314</v>
      </c>
      <c r="D20">
        <v>4</v>
      </c>
      <c r="E20" t="s">
        <v>714</v>
      </c>
      <c r="F20" t="s">
        <v>714</v>
      </c>
      <c r="G20" t="s">
        <v>714</v>
      </c>
      <c r="H20" t="s">
        <v>714</v>
      </c>
      <c r="I20" t="s">
        <v>714</v>
      </c>
      <c r="J20" t="s">
        <v>714</v>
      </c>
      <c r="K20">
        <v>7.4</v>
      </c>
      <c r="L20">
        <v>3.59</v>
      </c>
    </row>
    <row r="21" spans="1:12">
      <c r="A21" t="s">
        <v>1308</v>
      </c>
      <c r="B21" t="s">
        <v>1307</v>
      </c>
      <c r="C21" t="s">
        <v>1314</v>
      </c>
      <c r="D21">
        <v>5</v>
      </c>
      <c r="E21" t="s">
        <v>714</v>
      </c>
      <c r="F21" t="s">
        <v>714</v>
      </c>
      <c r="G21" t="s">
        <v>714</v>
      </c>
      <c r="H21" t="s">
        <v>714</v>
      </c>
      <c r="I21" t="s">
        <v>714</v>
      </c>
      <c r="J21" t="s">
        <v>714</v>
      </c>
      <c r="K21">
        <v>7.4</v>
      </c>
      <c r="L21">
        <v>3.59</v>
      </c>
    </row>
    <row r="22" spans="1:12">
      <c r="A22" t="s">
        <v>1308</v>
      </c>
      <c r="B22" t="s">
        <v>1307</v>
      </c>
      <c r="C22" t="s">
        <v>1314</v>
      </c>
      <c r="D22">
        <v>6</v>
      </c>
      <c r="E22" t="s">
        <v>714</v>
      </c>
      <c r="F22" t="s">
        <v>714</v>
      </c>
      <c r="G22" t="s">
        <v>714</v>
      </c>
      <c r="H22" t="s">
        <v>714</v>
      </c>
      <c r="I22" t="s">
        <v>714</v>
      </c>
      <c r="J22" t="s">
        <v>714</v>
      </c>
      <c r="K22">
        <v>7.4</v>
      </c>
      <c r="L22">
        <v>3.59</v>
      </c>
    </row>
    <row r="23" spans="1:12">
      <c r="A23" t="s">
        <v>1308</v>
      </c>
      <c r="B23" t="s">
        <v>1307</v>
      </c>
      <c r="C23" t="s">
        <v>1314</v>
      </c>
      <c r="D23">
        <v>6.4</v>
      </c>
      <c r="E23" s="55">
        <v>45061</v>
      </c>
      <c r="F23" t="s">
        <v>1313</v>
      </c>
      <c r="G23">
        <v>7.68</v>
      </c>
      <c r="H23">
        <v>2.0299999999999998</v>
      </c>
      <c r="J23" s="992">
        <v>0.39930555555555558</v>
      </c>
      <c r="K23">
        <v>7.4</v>
      </c>
      <c r="L23">
        <v>3.59</v>
      </c>
    </row>
    <row r="24" spans="1:12">
      <c r="A24" t="s">
        <v>1308</v>
      </c>
      <c r="B24" t="s">
        <v>1307</v>
      </c>
      <c r="C24" t="s">
        <v>1314</v>
      </c>
      <c r="D24">
        <v>6.9</v>
      </c>
      <c r="E24" t="s">
        <v>714</v>
      </c>
      <c r="F24" t="s">
        <v>714</v>
      </c>
      <c r="G24" t="s">
        <v>714</v>
      </c>
      <c r="H24" t="s">
        <v>714</v>
      </c>
      <c r="I24" t="s">
        <v>714</v>
      </c>
      <c r="J24" t="s">
        <v>714</v>
      </c>
      <c r="K24">
        <v>7.4</v>
      </c>
      <c r="L24">
        <v>3.59</v>
      </c>
    </row>
    <row r="25" spans="1:12">
      <c r="A25" t="s">
        <v>1308</v>
      </c>
      <c r="B25" t="s">
        <v>1307</v>
      </c>
      <c r="C25" t="s">
        <v>1314</v>
      </c>
      <c r="D25">
        <v>7</v>
      </c>
      <c r="E25" t="s">
        <v>714</v>
      </c>
      <c r="F25" t="s">
        <v>714</v>
      </c>
      <c r="G25" t="s">
        <v>714</v>
      </c>
      <c r="H25" t="s">
        <v>714</v>
      </c>
      <c r="I25" t="s">
        <v>714</v>
      </c>
      <c r="J25" t="s">
        <v>714</v>
      </c>
      <c r="K25">
        <v>7.4</v>
      </c>
      <c r="L25">
        <v>3.59</v>
      </c>
    </row>
    <row r="26" spans="1:12">
      <c r="A26" t="s">
        <v>1308</v>
      </c>
      <c r="B26" t="s">
        <v>1307</v>
      </c>
      <c r="C26" t="s">
        <v>1315</v>
      </c>
      <c r="D26">
        <v>0.5</v>
      </c>
      <c r="E26" s="55">
        <v>45078</v>
      </c>
      <c r="F26" t="s">
        <v>1313</v>
      </c>
      <c r="G26">
        <v>3.51</v>
      </c>
      <c r="H26">
        <v>0.72</v>
      </c>
      <c r="J26" s="992">
        <v>0.3743055555555555</v>
      </c>
      <c r="K26">
        <v>7.1</v>
      </c>
      <c r="L26">
        <v>3.38</v>
      </c>
    </row>
    <row r="27" spans="1:12">
      <c r="A27" t="s">
        <v>1308</v>
      </c>
      <c r="B27" t="s">
        <v>1307</v>
      </c>
      <c r="C27" t="s">
        <v>1315</v>
      </c>
      <c r="D27">
        <v>1</v>
      </c>
      <c r="E27" t="s">
        <v>714</v>
      </c>
      <c r="F27" t="s">
        <v>714</v>
      </c>
      <c r="G27" t="s">
        <v>714</v>
      </c>
      <c r="H27" t="s">
        <v>714</v>
      </c>
      <c r="I27" t="s">
        <v>714</v>
      </c>
      <c r="J27" t="s">
        <v>714</v>
      </c>
      <c r="K27">
        <v>7.1</v>
      </c>
      <c r="L27">
        <v>3.38</v>
      </c>
    </row>
    <row r="28" spans="1:12">
      <c r="A28" t="s">
        <v>1308</v>
      </c>
      <c r="B28" t="s">
        <v>1307</v>
      </c>
      <c r="C28" t="s">
        <v>1315</v>
      </c>
      <c r="D28">
        <v>2</v>
      </c>
      <c r="E28" t="s">
        <v>714</v>
      </c>
      <c r="F28" t="s">
        <v>714</v>
      </c>
      <c r="G28" t="s">
        <v>714</v>
      </c>
      <c r="H28" t="s">
        <v>714</v>
      </c>
      <c r="I28" t="s">
        <v>714</v>
      </c>
      <c r="J28" t="s">
        <v>714</v>
      </c>
      <c r="K28">
        <v>7.1</v>
      </c>
      <c r="L28">
        <v>3.38</v>
      </c>
    </row>
    <row r="29" spans="1:12">
      <c r="A29" t="s">
        <v>1308</v>
      </c>
      <c r="B29" t="s">
        <v>1307</v>
      </c>
      <c r="C29" t="s">
        <v>1315</v>
      </c>
      <c r="D29">
        <v>3</v>
      </c>
      <c r="E29" t="s">
        <v>714</v>
      </c>
      <c r="F29" t="s">
        <v>714</v>
      </c>
      <c r="G29" t="s">
        <v>714</v>
      </c>
      <c r="H29" t="s">
        <v>714</v>
      </c>
      <c r="I29" t="s">
        <v>714</v>
      </c>
      <c r="J29" t="s">
        <v>714</v>
      </c>
      <c r="K29">
        <v>7.1</v>
      </c>
      <c r="L29">
        <v>3.38</v>
      </c>
    </row>
    <row r="30" spans="1:12">
      <c r="A30" t="s">
        <v>1308</v>
      </c>
      <c r="B30" t="s">
        <v>1307</v>
      </c>
      <c r="C30" t="s">
        <v>1315</v>
      </c>
      <c r="D30">
        <v>4</v>
      </c>
      <c r="E30" t="s">
        <v>714</v>
      </c>
      <c r="F30" t="s">
        <v>714</v>
      </c>
      <c r="G30" t="s">
        <v>714</v>
      </c>
      <c r="H30" t="s">
        <v>714</v>
      </c>
      <c r="I30" t="s">
        <v>714</v>
      </c>
      <c r="J30" t="s">
        <v>714</v>
      </c>
      <c r="K30">
        <v>7.1</v>
      </c>
      <c r="L30">
        <v>3.38</v>
      </c>
    </row>
    <row r="31" spans="1:12">
      <c r="A31" t="s">
        <v>1308</v>
      </c>
      <c r="B31" t="s">
        <v>1307</v>
      </c>
      <c r="C31" t="s">
        <v>1315</v>
      </c>
      <c r="D31">
        <v>5</v>
      </c>
      <c r="E31" t="s">
        <v>714</v>
      </c>
      <c r="F31" t="s">
        <v>714</v>
      </c>
      <c r="G31" t="s">
        <v>714</v>
      </c>
      <c r="H31" t="s">
        <v>714</v>
      </c>
      <c r="I31" t="s">
        <v>714</v>
      </c>
      <c r="J31" t="s">
        <v>714</v>
      </c>
      <c r="K31">
        <v>7.1</v>
      </c>
      <c r="L31">
        <v>3.38</v>
      </c>
    </row>
    <row r="32" spans="1:12">
      <c r="A32" t="s">
        <v>1308</v>
      </c>
      <c r="B32" t="s">
        <v>1307</v>
      </c>
      <c r="C32" t="s">
        <v>1315</v>
      </c>
      <c r="D32">
        <v>6</v>
      </c>
      <c r="E32" t="s">
        <v>714</v>
      </c>
      <c r="F32" t="s">
        <v>714</v>
      </c>
      <c r="G32" t="s">
        <v>714</v>
      </c>
      <c r="H32" t="s">
        <v>714</v>
      </c>
      <c r="I32" t="s">
        <v>714</v>
      </c>
      <c r="J32" t="s">
        <v>714</v>
      </c>
      <c r="K32">
        <v>7.1</v>
      </c>
      <c r="L32">
        <v>3.38</v>
      </c>
    </row>
    <row r="33" spans="1:12">
      <c r="A33" t="s">
        <v>1308</v>
      </c>
      <c r="B33" t="s">
        <v>1307</v>
      </c>
      <c r="C33" t="s">
        <v>1315</v>
      </c>
      <c r="D33">
        <v>6.1</v>
      </c>
      <c r="E33" s="55">
        <v>45078</v>
      </c>
      <c r="F33" t="s">
        <v>1313</v>
      </c>
      <c r="G33">
        <v>17.510000000000002</v>
      </c>
      <c r="H33">
        <v>1.45</v>
      </c>
      <c r="J33" s="992">
        <v>0.37916666666666665</v>
      </c>
      <c r="K33">
        <v>7.1</v>
      </c>
      <c r="L33">
        <v>3.38</v>
      </c>
    </row>
    <row r="34" spans="1:12">
      <c r="A34" t="s">
        <v>1308</v>
      </c>
      <c r="B34" t="s">
        <v>1307</v>
      </c>
      <c r="C34" t="s">
        <v>1315</v>
      </c>
      <c r="D34">
        <v>6.6</v>
      </c>
      <c r="E34" t="s">
        <v>714</v>
      </c>
      <c r="F34" t="s">
        <v>714</v>
      </c>
      <c r="G34" t="s">
        <v>714</v>
      </c>
      <c r="H34" t="s">
        <v>714</v>
      </c>
      <c r="I34" t="s">
        <v>714</v>
      </c>
      <c r="J34" t="s">
        <v>714</v>
      </c>
      <c r="K34">
        <v>7.1</v>
      </c>
      <c r="L34">
        <v>3.38</v>
      </c>
    </row>
    <row r="35" spans="1:12">
      <c r="A35" t="s">
        <v>1308</v>
      </c>
      <c r="B35" t="s">
        <v>1307</v>
      </c>
      <c r="C35" t="s">
        <v>1316</v>
      </c>
      <c r="D35">
        <v>0.5</v>
      </c>
      <c r="E35" s="55">
        <v>45120</v>
      </c>
      <c r="F35" t="s">
        <v>1313</v>
      </c>
      <c r="G35">
        <v>12.76</v>
      </c>
      <c r="H35">
        <v>0.69399999999999995</v>
      </c>
      <c r="J35" s="992">
        <v>0.36041666666666666</v>
      </c>
      <c r="K35">
        <v>7.1</v>
      </c>
      <c r="L35">
        <v>2.67</v>
      </c>
    </row>
    <row r="36" spans="1:12">
      <c r="A36" t="s">
        <v>1308</v>
      </c>
      <c r="B36" t="s">
        <v>1307</v>
      </c>
      <c r="C36" t="s">
        <v>1316</v>
      </c>
      <c r="D36">
        <v>1</v>
      </c>
      <c r="E36" t="s">
        <v>714</v>
      </c>
      <c r="F36" t="s">
        <v>714</v>
      </c>
      <c r="G36" t="s">
        <v>714</v>
      </c>
      <c r="H36" t="s">
        <v>714</v>
      </c>
      <c r="I36" t="s">
        <v>714</v>
      </c>
      <c r="J36" t="s">
        <v>714</v>
      </c>
      <c r="K36">
        <v>7.1</v>
      </c>
      <c r="L36">
        <v>2.67</v>
      </c>
    </row>
    <row r="37" spans="1:12">
      <c r="A37" t="s">
        <v>1308</v>
      </c>
      <c r="B37" t="s">
        <v>1307</v>
      </c>
      <c r="C37" t="s">
        <v>1316</v>
      </c>
      <c r="D37">
        <v>2</v>
      </c>
      <c r="E37" t="s">
        <v>714</v>
      </c>
      <c r="F37" t="s">
        <v>714</v>
      </c>
      <c r="G37" t="s">
        <v>714</v>
      </c>
      <c r="H37" t="s">
        <v>714</v>
      </c>
      <c r="I37" t="s">
        <v>714</v>
      </c>
      <c r="J37" t="s">
        <v>714</v>
      </c>
      <c r="K37">
        <v>7.1</v>
      </c>
      <c r="L37">
        <v>2.67</v>
      </c>
    </row>
    <row r="38" spans="1:12">
      <c r="A38" t="s">
        <v>1308</v>
      </c>
      <c r="B38" t="s">
        <v>1307</v>
      </c>
      <c r="C38" t="s">
        <v>1316</v>
      </c>
      <c r="D38">
        <v>3</v>
      </c>
      <c r="E38" t="s">
        <v>714</v>
      </c>
      <c r="F38" t="s">
        <v>714</v>
      </c>
      <c r="G38" t="s">
        <v>714</v>
      </c>
      <c r="H38" t="s">
        <v>714</v>
      </c>
      <c r="I38" t="s">
        <v>714</v>
      </c>
      <c r="J38" t="s">
        <v>714</v>
      </c>
      <c r="K38">
        <v>7.1</v>
      </c>
      <c r="L38">
        <v>2.67</v>
      </c>
    </row>
    <row r="39" spans="1:12">
      <c r="A39" t="s">
        <v>1308</v>
      </c>
      <c r="B39" t="s">
        <v>1307</v>
      </c>
      <c r="C39" t="s">
        <v>1316</v>
      </c>
      <c r="D39">
        <v>4</v>
      </c>
      <c r="E39" t="s">
        <v>714</v>
      </c>
      <c r="F39" t="s">
        <v>714</v>
      </c>
      <c r="G39" t="s">
        <v>714</v>
      </c>
      <c r="H39" t="s">
        <v>714</v>
      </c>
      <c r="I39" t="s">
        <v>714</v>
      </c>
      <c r="J39" t="s">
        <v>714</v>
      </c>
      <c r="K39">
        <v>7.1</v>
      </c>
      <c r="L39">
        <v>2.67</v>
      </c>
    </row>
    <row r="40" spans="1:12">
      <c r="A40" t="s">
        <v>1308</v>
      </c>
      <c r="B40" t="s">
        <v>1307</v>
      </c>
      <c r="C40" t="s">
        <v>1316</v>
      </c>
      <c r="D40">
        <v>5</v>
      </c>
      <c r="E40" t="s">
        <v>714</v>
      </c>
      <c r="F40" t="s">
        <v>714</v>
      </c>
      <c r="G40" t="s">
        <v>714</v>
      </c>
      <c r="H40" t="s">
        <v>714</v>
      </c>
      <c r="I40" t="s">
        <v>714</v>
      </c>
      <c r="J40" t="s">
        <v>714</v>
      </c>
      <c r="K40">
        <v>7.1</v>
      </c>
      <c r="L40">
        <v>2.67</v>
      </c>
    </row>
    <row r="41" spans="1:12">
      <c r="A41" t="s">
        <v>1308</v>
      </c>
      <c r="B41" t="s">
        <v>1307</v>
      </c>
      <c r="C41" t="s">
        <v>1316</v>
      </c>
      <c r="D41">
        <v>6</v>
      </c>
      <c r="E41" t="s">
        <v>714</v>
      </c>
      <c r="F41" t="s">
        <v>714</v>
      </c>
      <c r="G41" t="s">
        <v>714</v>
      </c>
      <c r="H41" t="s">
        <v>714</v>
      </c>
      <c r="I41" t="s">
        <v>714</v>
      </c>
      <c r="J41" t="s">
        <v>714</v>
      </c>
      <c r="K41">
        <v>7.1</v>
      </c>
      <c r="L41">
        <v>2.67</v>
      </c>
    </row>
    <row r="42" spans="1:12">
      <c r="A42" t="s">
        <v>1308</v>
      </c>
      <c r="B42" t="s">
        <v>1307</v>
      </c>
      <c r="C42" t="s">
        <v>1316</v>
      </c>
      <c r="D42">
        <v>6.1</v>
      </c>
      <c r="E42" s="55">
        <v>45120</v>
      </c>
      <c r="F42" t="s">
        <v>1313</v>
      </c>
      <c r="G42">
        <v>85.18</v>
      </c>
      <c r="H42">
        <v>1.41</v>
      </c>
      <c r="I42" t="s">
        <v>724</v>
      </c>
      <c r="J42" s="992">
        <v>0.36805555555555558</v>
      </c>
      <c r="K42">
        <v>7.1</v>
      </c>
      <c r="L42">
        <v>2.67</v>
      </c>
    </row>
    <row r="43" spans="1:12">
      <c r="A43" t="s">
        <v>1308</v>
      </c>
      <c r="B43" t="s">
        <v>1307</v>
      </c>
      <c r="C43" t="s">
        <v>1316</v>
      </c>
      <c r="D43">
        <v>6.1</v>
      </c>
      <c r="E43" s="55">
        <v>45120</v>
      </c>
      <c r="F43" t="s">
        <v>1313</v>
      </c>
      <c r="G43">
        <v>70.64</v>
      </c>
      <c r="H43">
        <v>1.29</v>
      </c>
      <c r="J43" s="992">
        <v>0.36458333333333331</v>
      </c>
      <c r="K43">
        <v>7.1</v>
      </c>
      <c r="L43">
        <v>2.67</v>
      </c>
    </row>
    <row r="44" spans="1:12">
      <c r="A44" t="s">
        <v>1308</v>
      </c>
      <c r="B44" t="s">
        <v>1307</v>
      </c>
      <c r="C44" t="s">
        <v>1316</v>
      </c>
      <c r="D44">
        <v>6.6</v>
      </c>
      <c r="E44" t="s">
        <v>714</v>
      </c>
      <c r="F44" t="s">
        <v>714</v>
      </c>
      <c r="G44" t="s">
        <v>714</v>
      </c>
      <c r="H44" t="s">
        <v>714</v>
      </c>
      <c r="I44" t="s">
        <v>714</v>
      </c>
      <c r="J44" t="s">
        <v>714</v>
      </c>
      <c r="K44">
        <v>7.1</v>
      </c>
      <c r="L44">
        <v>2.67</v>
      </c>
    </row>
    <row r="45" spans="1:12">
      <c r="A45" t="s">
        <v>1308</v>
      </c>
      <c r="B45" t="s">
        <v>1307</v>
      </c>
      <c r="C45" t="s">
        <v>1317</v>
      </c>
      <c r="D45">
        <v>0.5</v>
      </c>
      <c r="E45" s="55">
        <v>45139</v>
      </c>
      <c r="F45" t="s">
        <v>1313</v>
      </c>
      <c r="G45">
        <v>10.130000000000001</v>
      </c>
      <c r="H45">
        <v>0.92400000000000004</v>
      </c>
      <c r="J45" s="992">
        <v>0.37152777777777773</v>
      </c>
      <c r="K45">
        <v>7.1</v>
      </c>
      <c r="L45">
        <v>2.52</v>
      </c>
    </row>
    <row r="46" spans="1:12">
      <c r="A46" t="s">
        <v>1308</v>
      </c>
      <c r="B46" t="s">
        <v>1307</v>
      </c>
      <c r="C46" t="s">
        <v>1317</v>
      </c>
      <c r="D46">
        <v>1</v>
      </c>
      <c r="E46" t="s">
        <v>714</v>
      </c>
      <c r="F46" t="s">
        <v>714</v>
      </c>
      <c r="G46" t="s">
        <v>714</v>
      </c>
      <c r="H46" t="s">
        <v>714</v>
      </c>
      <c r="I46" t="s">
        <v>714</v>
      </c>
      <c r="J46" t="s">
        <v>714</v>
      </c>
      <c r="K46">
        <v>7.1</v>
      </c>
      <c r="L46">
        <v>2.52</v>
      </c>
    </row>
    <row r="47" spans="1:12">
      <c r="A47" t="s">
        <v>1308</v>
      </c>
      <c r="B47" t="s">
        <v>1307</v>
      </c>
      <c r="C47" t="s">
        <v>1317</v>
      </c>
      <c r="D47">
        <v>2</v>
      </c>
      <c r="E47" t="s">
        <v>714</v>
      </c>
      <c r="F47" t="s">
        <v>714</v>
      </c>
      <c r="G47" t="s">
        <v>714</v>
      </c>
      <c r="H47" t="s">
        <v>714</v>
      </c>
      <c r="I47" t="s">
        <v>714</v>
      </c>
      <c r="J47" t="s">
        <v>714</v>
      </c>
      <c r="K47">
        <v>7.1</v>
      </c>
      <c r="L47">
        <v>2.52</v>
      </c>
    </row>
    <row r="48" spans="1:12">
      <c r="A48" t="s">
        <v>1308</v>
      </c>
      <c r="B48" t="s">
        <v>1307</v>
      </c>
      <c r="C48" t="s">
        <v>1317</v>
      </c>
      <c r="D48">
        <v>3</v>
      </c>
      <c r="E48" t="s">
        <v>714</v>
      </c>
      <c r="F48" t="s">
        <v>714</v>
      </c>
      <c r="G48" t="s">
        <v>714</v>
      </c>
      <c r="H48" t="s">
        <v>714</v>
      </c>
      <c r="I48" t="s">
        <v>714</v>
      </c>
      <c r="J48" t="s">
        <v>714</v>
      </c>
      <c r="K48">
        <v>7.1</v>
      </c>
      <c r="L48">
        <v>2.52</v>
      </c>
    </row>
    <row r="49" spans="1:12">
      <c r="A49" t="s">
        <v>1308</v>
      </c>
      <c r="B49" t="s">
        <v>1307</v>
      </c>
      <c r="C49" t="s">
        <v>1317</v>
      </c>
      <c r="D49">
        <v>4</v>
      </c>
      <c r="E49" t="s">
        <v>714</v>
      </c>
      <c r="F49" t="s">
        <v>714</v>
      </c>
      <c r="G49" t="s">
        <v>714</v>
      </c>
      <c r="H49" t="s">
        <v>714</v>
      </c>
      <c r="I49" t="s">
        <v>714</v>
      </c>
      <c r="J49" t="s">
        <v>714</v>
      </c>
      <c r="K49">
        <v>7.1</v>
      </c>
      <c r="L49">
        <v>2.52</v>
      </c>
    </row>
    <row r="50" spans="1:12">
      <c r="A50" t="s">
        <v>1308</v>
      </c>
      <c r="B50" t="s">
        <v>1307</v>
      </c>
      <c r="C50" t="s">
        <v>1317</v>
      </c>
      <c r="D50">
        <v>5</v>
      </c>
      <c r="E50" t="s">
        <v>714</v>
      </c>
      <c r="F50" t="s">
        <v>714</v>
      </c>
      <c r="G50" t="s">
        <v>714</v>
      </c>
      <c r="H50" t="s">
        <v>714</v>
      </c>
      <c r="I50" t="s">
        <v>714</v>
      </c>
      <c r="J50" t="s">
        <v>714</v>
      </c>
      <c r="K50">
        <v>7.1</v>
      </c>
      <c r="L50">
        <v>2.52</v>
      </c>
    </row>
    <row r="51" spans="1:12">
      <c r="A51" t="s">
        <v>1308</v>
      </c>
      <c r="B51" t="s">
        <v>1307</v>
      </c>
      <c r="C51" t="s">
        <v>1317</v>
      </c>
      <c r="D51">
        <v>6</v>
      </c>
      <c r="E51" t="s">
        <v>714</v>
      </c>
      <c r="F51" t="s">
        <v>714</v>
      </c>
      <c r="G51" t="s">
        <v>714</v>
      </c>
      <c r="H51" t="s">
        <v>714</v>
      </c>
      <c r="I51" t="s">
        <v>714</v>
      </c>
      <c r="J51" t="s">
        <v>714</v>
      </c>
      <c r="K51">
        <v>7.1</v>
      </c>
      <c r="L51">
        <v>2.52</v>
      </c>
    </row>
    <row r="52" spans="1:12">
      <c r="A52" t="s">
        <v>1308</v>
      </c>
      <c r="B52" t="s">
        <v>1307</v>
      </c>
      <c r="C52" t="s">
        <v>1317</v>
      </c>
      <c r="D52">
        <v>6.1</v>
      </c>
      <c r="E52" s="55">
        <v>45139</v>
      </c>
      <c r="F52" t="s">
        <v>1313</v>
      </c>
      <c r="G52">
        <v>53.31</v>
      </c>
      <c r="H52">
        <v>2.42</v>
      </c>
      <c r="J52" s="992">
        <v>0.3756944444444445</v>
      </c>
      <c r="K52">
        <v>7.1</v>
      </c>
      <c r="L52">
        <v>2.52</v>
      </c>
    </row>
    <row r="53" spans="1:12">
      <c r="A53" t="s">
        <v>1308</v>
      </c>
      <c r="B53" t="s">
        <v>1307</v>
      </c>
      <c r="C53" t="s">
        <v>1317</v>
      </c>
      <c r="D53">
        <v>6.6</v>
      </c>
      <c r="E53" t="s">
        <v>714</v>
      </c>
      <c r="F53" t="s">
        <v>714</v>
      </c>
      <c r="G53" t="s">
        <v>714</v>
      </c>
      <c r="H53" t="s">
        <v>714</v>
      </c>
      <c r="I53" t="s">
        <v>714</v>
      </c>
      <c r="J53" t="s">
        <v>714</v>
      </c>
      <c r="K53">
        <v>7.1</v>
      </c>
      <c r="L53">
        <v>2.52</v>
      </c>
    </row>
    <row r="54" spans="1:12">
      <c r="A54" t="s">
        <v>1308</v>
      </c>
      <c r="B54" t="s">
        <v>1307</v>
      </c>
      <c r="C54" t="s">
        <v>1318</v>
      </c>
      <c r="D54">
        <v>0.5</v>
      </c>
      <c r="E54" s="55">
        <v>45173</v>
      </c>
      <c r="F54" t="s">
        <v>1313</v>
      </c>
      <c r="G54">
        <v>13.7</v>
      </c>
      <c r="H54">
        <v>0.69599999999999995</v>
      </c>
      <c r="J54" s="992">
        <v>0.36874999999999997</v>
      </c>
      <c r="K54">
        <v>6.7</v>
      </c>
      <c r="L54">
        <v>1.6</v>
      </c>
    </row>
    <row r="55" spans="1:12">
      <c r="A55" t="s">
        <v>1308</v>
      </c>
      <c r="B55" t="s">
        <v>1307</v>
      </c>
      <c r="C55" t="s">
        <v>1318</v>
      </c>
      <c r="D55">
        <v>1</v>
      </c>
      <c r="E55" t="s">
        <v>714</v>
      </c>
      <c r="F55" t="s">
        <v>714</v>
      </c>
      <c r="G55" t="s">
        <v>714</v>
      </c>
      <c r="H55" t="s">
        <v>714</v>
      </c>
      <c r="I55" t="s">
        <v>714</v>
      </c>
      <c r="J55" t="s">
        <v>714</v>
      </c>
      <c r="K55">
        <v>6.7</v>
      </c>
      <c r="L55">
        <v>1.6</v>
      </c>
    </row>
    <row r="56" spans="1:12">
      <c r="A56" t="s">
        <v>1308</v>
      </c>
      <c r="B56" t="s">
        <v>1307</v>
      </c>
      <c r="C56" t="s">
        <v>1318</v>
      </c>
      <c r="D56">
        <v>2</v>
      </c>
      <c r="E56" t="s">
        <v>714</v>
      </c>
      <c r="F56" t="s">
        <v>714</v>
      </c>
      <c r="G56" t="s">
        <v>714</v>
      </c>
      <c r="H56" t="s">
        <v>714</v>
      </c>
      <c r="I56" t="s">
        <v>714</v>
      </c>
      <c r="J56" t="s">
        <v>714</v>
      </c>
      <c r="K56">
        <v>6.7</v>
      </c>
      <c r="L56">
        <v>1.6</v>
      </c>
    </row>
    <row r="57" spans="1:12">
      <c r="A57" t="s">
        <v>1308</v>
      </c>
      <c r="B57" t="s">
        <v>1307</v>
      </c>
      <c r="C57" t="s">
        <v>1318</v>
      </c>
      <c r="D57">
        <v>3</v>
      </c>
      <c r="E57" t="s">
        <v>714</v>
      </c>
      <c r="F57" t="s">
        <v>714</v>
      </c>
      <c r="G57" t="s">
        <v>714</v>
      </c>
      <c r="H57" t="s">
        <v>714</v>
      </c>
      <c r="I57" t="s">
        <v>714</v>
      </c>
      <c r="J57" t="s">
        <v>714</v>
      </c>
      <c r="K57">
        <v>6.7</v>
      </c>
      <c r="L57">
        <v>1.6</v>
      </c>
    </row>
    <row r="58" spans="1:12">
      <c r="A58" t="s">
        <v>1308</v>
      </c>
      <c r="B58" t="s">
        <v>1307</v>
      </c>
      <c r="C58" t="s">
        <v>1318</v>
      </c>
      <c r="D58">
        <v>4</v>
      </c>
      <c r="E58" t="s">
        <v>714</v>
      </c>
      <c r="F58" t="s">
        <v>714</v>
      </c>
      <c r="G58" t="s">
        <v>714</v>
      </c>
      <c r="H58" t="s">
        <v>714</v>
      </c>
      <c r="I58" t="s">
        <v>714</v>
      </c>
      <c r="J58" t="s">
        <v>714</v>
      </c>
      <c r="K58">
        <v>6.7</v>
      </c>
      <c r="L58">
        <v>1.6</v>
      </c>
    </row>
    <row r="59" spans="1:12">
      <c r="A59" t="s">
        <v>1308</v>
      </c>
      <c r="B59" t="s">
        <v>1307</v>
      </c>
      <c r="C59" t="s">
        <v>1318</v>
      </c>
      <c r="D59">
        <v>5</v>
      </c>
      <c r="E59" t="s">
        <v>714</v>
      </c>
      <c r="F59" t="s">
        <v>714</v>
      </c>
      <c r="G59" t="s">
        <v>714</v>
      </c>
      <c r="H59" t="s">
        <v>714</v>
      </c>
      <c r="I59" t="s">
        <v>714</v>
      </c>
      <c r="J59" t="s">
        <v>714</v>
      </c>
      <c r="K59">
        <v>6.7</v>
      </c>
      <c r="L59">
        <v>1.6</v>
      </c>
    </row>
    <row r="60" spans="1:12">
      <c r="A60" t="s">
        <v>1308</v>
      </c>
      <c r="B60" t="s">
        <v>1307</v>
      </c>
      <c r="C60" t="s">
        <v>1318</v>
      </c>
      <c r="D60">
        <v>5.7</v>
      </c>
      <c r="E60" s="55">
        <v>45173</v>
      </c>
      <c r="F60" t="s">
        <v>1313</v>
      </c>
      <c r="G60">
        <v>82.34</v>
      </c>
      <c r="H60">
        <v>2.19</v>
      </c>
      <c r="J60" s="992">
        <v>0.37152777777777773</v>
      </c>
      <c r="K60">
        <v>6.7</v>
      </c>
      <c r="L60">
        <v>1.6</v>
      </c>
    </row>
    <row r="61" spans="1:12">
      <c r="A61" t="s">
        <v>1308</v>
      </c>
      <c r="B61" t="s">
        <v>1307</v>
      </c>
      <c r="C61" t="s">
        <v>1318</v>
      </c>
      <c r="D61">
        <v>6</v>
      </c>
      <c r="E61" t="s">
        <v>714</v>
      </c>
      <c r="F61" t="s">
        <v>714</v>
      </c>
      <c r="G61" t="s">
        <v>714</v>
      </c>
      <c r="H61" t="s">
        <v>714</v>
      </c>
      <c r="I61" t="s">
        <v>714</v>
      </c>
      <c r="J61" t="s">
        <v>714</v>
      </c>
      <c r="K61">
        <v>6.7</v>
      </c>
      <c r="L61">
        <v>1.6</v>
      </c>
    </row>
    <row r="62" spans="1:12">
      <c r="A62" t="s">
        <v>1308</v>
      </c>
      <c r="B62" t="s">
        <v>1307</v>
      </c>
      <c r="C62" t="s">
        <v>1318</v>
      </c>
      <c r="D62">
        <v>6.2</v>
      </c>
      <c r="E62" t="s">
        <v>714</v>
      </c>
      <c r="F62" t="s">
        <v>714</v>
      </c>
      <c r="G62" t="s">
        <v>714</v>
      </c>
      <c r="H62" t="s">
        <v>714</v>
      </c>
      <c r="I62" t="s">
        <v>714</v>
      </c>
      <c r="J62" t="s">
        <v>714</v>
      </c>
      <c r="K62">
        <v>6.7</v>
      </c>
      <c r="L62">
        <v>1.6</v>
      </c>
    </row>
    <row r="63" spans="1:12">
      <c r="A63" t="s">
        <v>1308</v>
      </c>
      <c r="B63" t="s">
        <v>1307</v>
      </c>
      <c r="C63" t="s">
        <v>1319</v>
      </c>
      <c r="D63">
        <v>0.5</v>
      </c>
      <c r="E63" s="55">
        <v>45201</v>
      </c>
      <c r="F63" t="s">
        <v>1313</v>
      </c>
      <c r="G63">
        <v>8.73</v>
      </c>
      <c r="H63">
        <v>0.67700000000000005</v>
      </c>
      <c r="J63" s="992">
        <v>0.39652777777777781</v>
      </c>
      <c r="K63">
        <v>6.8</v>
      </c>
      <c r="L63">
        <v>3.45</v>
      </c>
    </row>
    <row r="64" spans="1:12">
      <c r="A64" t="s">
        <v>1308</v>
      </c>
      <c r="B64" t="s">
        <v>1307</v>
      </c>
      <c r="C64" t="s">
        <v>1319</v>
      </c>
      <c r="D64">
        <v>1</v>
      </c>
      <c r="E64" t="s">
        <v>714</v>
      </c>
      <c r="F64" t="s">
        <v>714</v>
      </c>
      <c r="G64" t="s">
        <v>714</v>
      </c>
      <c r="H64" t="s">
        <v>714</v>
      </c>
      <c r="I64" t="s">
        <v>714</v>
      </c>
      <c r="J64" t="s">
        <v>714</v>
      </c>
      <c r="K64">
        <v>6.8</v>
      </c>
      <c r="L64">
        <v>3.45</v>
      </c>
    </row>
    <row r="65" spans="1:12">
      <c r="A65" t="s">
        <v>1308</v>
      </c>
      <c r="B65" t="s">
        <v>1307</v>
      </c>
      <c r="C65" t="s">
        <v>1319</v>
      </c>
      <c r="D65">
        <v>2</v>
      </c>
      <c r="E65" t="s">
        <v>714</v>
      </c>
      <c r="F65" t="s">
        <v>714</v>
      </c>
      <c r="G65" t="s">
        <v>714</v>
      </c>
      <c r="H65" t="s">
        <v>714</v>
      </c>
      <c r="I65" t="s">
        <v>714</v>
      </c>
      <c r="J65" t="s">
        <v>714</v>
      </c>
      <c r="K65">
        <v>6.8</v>
      </c>
      <c r="L65">
        <v>3.45</v>
      </c>
    </row>
    <row r="66" spans="1:12">
      <c r="A66" t="s">
        <v>1308</v>
      </c>
      <c r="B66" t="s">
        <v>1307</v>
      </c>
      <c r="C66" t="s">
        <v>1319</v>
      </c>
      <c r="D66">
        <v>3</v>
      </c>
      <c r="E66" t="s">
        <v>714</v>
      </c>
      <c r="F66" t="s">
        <v>714</v>
      </c>
      <c r="G66" t="s">
        <v>714</v>
      </c>
      <c r="H66" t="s">
        <v>714</v>
      </c>
      <c r="I66" t="s">
        <v>714</v>
      </c>
      <c r="J66" t="s">
        <v>714</v>
      </c>
      <c r="K66">
        <v>6.8</v>
      </c>
      <c r="L66">
        <v>3.45</v>
      </c>
    </row>
    <row r="67" spans="1:12">
      <c r="A67" t="s">
        <v>1308</v>
      </c>
      <c r="B67" t="s">
        <v>1307</v>
      </c>
      <c r="C67" t="s">
        <v>1319</v>
      </c>
      <c r="D67">
        <v>4</v>
      </c>
      <c r="E67" t="s">
        <v>714</v>
      </c>
      <c r="F67" t="s">
        <v>714</v>
      </c>
      <c r="G67" t="s">
        <v>714</v>
      </c>
      <c r="H67" t="s">
        <v>714</v>
      </c>
      <c r="I67" t="s">
        <v>714</v>
      </c>
      <c r="J67" t="s">
        <v>714</v>
      </c>
      <c r="K67">
        <v>6.8</v>
      </c>
      <c r="L67">
        <v>3.45</v>
      </c>
    </row>
    <row r="68" spans="1:12">
      <c r="A68" t="s">
        <v>1308</v>
      </c>
      <c r="B68" t="s">
        <v>1307</v>
      </c>
      <c r="C68" t="s">
        <v>1319</v>
      </c>
      <c r="D68">
        <v>5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>
        <v>6.8</v>
      </c>
      <c r="L68">
        <v>3.45</v>
      </c>
    </row>
    <row r="69" spans="1:12">
      <c r="A69" t="s">
        <v>1308</v>
      </c>
      <c r="B69" t="s">
        <v>1307</v>
      </c>
      <c r="C69" t="s">
        <v>1319</v>
      </c>
      <c r="D69">
        <v>5.8</v>
      </c>
      <c r="E69" s="55">
        <v>45201</v>
      </c>
      <c r="F69" t="s">
        <v>1313</v>
      </c>
      <c r="G69">
        <v>2.92</v>
      </c>
      <c r="H69">
        <v>0.56999999999999995</v>
      </c>
      <c r="J69" s="992">
        <v>0.40208333333333335</v>
      </c>
      <c r="K69">
        <v>6.8</v>
      </c>
      <c r="L69">
        <v>3.45</v>
      </c>
    </row>
    <row r="70" spans="1:12">
      <c r="A70" t="s">
        <v>1308</v>
      </c>
      <c r="B70" t="s">
        <v>1307</v>
      </c>
      <c r="C70" t="s">
        <v>1319</v>
      </c>
      <c r="D70">
        <v>6</v>
      </c>
      <c r="E70" t="s">
        <v>714</v>
      </c>
      <c r="F70" t="s">
        <v>714</v>
      </c>
      <c r="G70" t="s">
        <v>714</v>
      </c>
      <c r="H70" t="s">
        <v>714</v>
      </c>
      <c r="I70" t="s">
        <v>714</v>
      </c>
      <c r="J70" t="s">
        <v>714</v>
      </c>
      <c r="K70">
        <v>6.8</v>
      </c>
      <c r="L70">
        <v>3.45</v>
      </c>
    </row>
    <row r="71" spans="1:12">
      <c r="A71" t="s">
        <v>1308</v>
      </c>
      <c r="B71" t="s">
        <v>1307</v>
      </c>
      <c r="C71" t="s">
        <v>1319</v>
      </c>
      <c r="D71">
        <v>6.3</v>
      </c>
      <c r="E71" t="s">
        <v>714</v>
      </c>
      <c r="F71" t="s">
        <v>714</v>
      </c>
      <c r="G71" t="s">
        <v>714</v>
      </c>
      <c r="H71" t="s">
        <v>714</v>
      </c>
      <c r="I71" t="s">
        <v>714</v>
      </c>
      <c r="J71" t="s">
        <v>714</v>
      </c>
      <c r="K71">
        <v>6.8</v>
      </c>
      <c r="L71">
        <v>3.45</v>
      </c>
    </row>
    <row r="72" spans="1:12">
      <c r="A72" t="s">
        <v>1308</v>
      </c>
      <c r="B72" t="s">
        <v>1307</v>
      </c>
      <c r="C72" t="s">
        <v>1320</v>
      </c>
      <c r="D72">
        <v>0.5</v>
      </c>
      <c r="E72" s="55">
        <v>45243</v>
      </c>
      <c r="F72" t="s">
        <v>1313</v>
      </c>
      <c r="G72">
        <v>10.53</v>
      </c>
      <c r="H72">
        <v>0.85499999999999998</v>
      </c>
      <c r="J72" s="992">
        <v>0.38125000000000003</v>
      </c>
      <c r="K72">
        <v>6.8</v>
      </c>
      <c r="L72">
        <v>4.0250000000000004</v>
      </c>
    </row>
    <row r="73" spans="1:12">
      <c r="A73" t="s">
        <v>1308</v>
      </c>
      <c r="B73" t="s">
        <v>1307</v>
      </c>
      <c r="C73" t="s">
        <v>1320</v>
      </c>
      <c r="D73">
        <v>1</v>
      </c>
      <c r="E73" t="s">
        <v>714</v>
      </c>
      <c r="F73" t="s">
        <v>714</v>
      </c>
      <c r="G73" t="s">
        <v>714</v>
      </c>
      <c r="H73" t="s">
        <v>714</v>
      </c>
      <c r="I73" t="s">
        <v>714</v>
      </c>
      <c r="J73" t="s">
        <v>714</v>
      </c>
      <c r="K73">
        <v>6.8</v>
      </c>
      <c r="L73">
        <v>4.0250000000000004</v>
      </c>
    </row>
    <row r="74" spans="1:12">
      <c r="A74" t="s">
        <v>1308</v>
      </c>
      <c r="B74" t="s">
        <v>1307</v>
      </c>
      <c r="C74" t="s">
        <v>1320</v>
      </c>
      <c r="D74">
        <v>2</v>
      </c>
      <c r="E74" t="s">
        <v>714</v>
      </c>
      <c r="F74" t="s">
        <v>714</v>
      </c>
      <c r="G74" t="s">
        <v>714</v>
      </c>
      <c r="H74" t="s">
        <v>714</v>
      </c>
      <c r="I74" t="s">
        <v>714</v>
      </c>
      <c r="J74" t="s">
        <v>714</v>
      </c>
      <c r="K74">
        <v>6.8</v>
      </c>
      <c r="L74">
        <v>4.0250000000000004</v>
      </c>
    </row>
    <row r="75" spans="1:12">
      <c r="A75" t="s">
        <v>1308</v>
      </c>
      <c r="B75" t="s">
        <v>1307</v>
      </c>
      <c r="C75" t="s">
        <v>1320</v>
      </c>
      <c r="D75">
        <v>3</v>
      </c>
      <c r="E75" t="s">
        <v>714</v>
      </c>
      <c r="F75" t="s">
        <v>714</v>
      </c>
      <c r="G75" t="s">
        <v>714</v>
      </c>
      <c r="H75" t="s">
        <v>714</v>
      </c>
      <c r="I75" t="s">
        <v>714</v>
      </c>
      <c r="J75" t="s">
        <v>714</v>
      </c>
      <c r="K75">
        <v>6.8</v>
      </c>
      <c r="L75">
        <v>4.0250000000000004</v>
      </c>
    </row>
    <row r="76" spans="1:12">
      <c r="A76" t="s">
        <v>1308</v>
      </c>
      <c r="B76" t="s">
        <v>1307</v>
      </c>
      <c r="C76" t="s">
        <v>1320</v>
      </c>
      <c r="D76">
        <v>4</v>
      </c>
      <c r="E76" t="s">
        <v>714</v>
      </c>
      <c r="F76" t="s">
        <v>714</v>
      </c>
      <c r="G76" t="s">
        <v>714</v>
      </c>
      <c r="H76" t="s">
        <v>714</v>
      </c>
      <c r="I76" t="s">
        <v>714</v>
      </c>
      <c r="J76" t="s">
        <v>714</v>
      </c>
      <c r="K76">
        <v>6.8</v>
      </c>
      <c r="L76">
        <v>4.0250000000000004</v>
      </c>
    </row>
    <row r="77" spans="1:12">
      <c r="A77" t="s">
        <v>1308</v>
      </c>
      <c r="B77" t="s">
        <v>1307</v>
      </c>
      <c r="C77" t="s">
        <v>1320</v>
      </c>
      <c r="D77">
        <v>5</v>
      </c>
      <c r="E77" t="s">
        <v>714</v>
      </c>
      <c r="F77" t="s">
        <v>714</v>
      </c>
      <c r="G77" t="s">
        <v>714</v>
      </c>
      <c r="H77" t="s">
        <v>714</v>
      </c>
      <c r="I77" t="s">
        <v>714</v>
      </c>
      <c r="J77" t="s">
        <v>714</v>
      </c>
      <c r="K77">
        <v>6.8</v>
      </c>
      <c r="L77">
        <v>4.0250000000000004</v>
      </c>
    </row>
    <row r="78" spans="1:12">
      <c r="A78" t="s">
        <v>1308</v>
      </c>
      <c r="B78" t="s">
        <v>1307</v>
      </c>
      <c r="C78" t="s">
        <v>1320</v>
      </c>
      <c r="D78">
        <v>5.8</v>
      </c>
      <c r="E78" s="55">
        <v>45243</v>
      </c>
      <c r="F78" t="s">
        <v>1313</v>
      </c>
      <c r="G78">
        <v>6.91</v>
      </c>
      <c r="H78">
        <v>0.70299999999999996</v>
      </c>
      <c r="J78" s="992">
        <v>0.38611111111111113</v>
      </c>
      <c r="K78">
        <v>6.8</v>
      </c>
      <c r="L78">
        <v>4.0250000000000004</v>
      </c>
    </row>
    <row r="79" spans="1:12">
      <c r="A79" t="s">
        <v>1308</v>
      </c>
      <c r="B79" t="s">
        <v>1307</v>
      </c>
      <c r="C79" t="s">
        <v>1320</v>
      </c>
      <c r="D79">
        <v>5.8</v>
      </c>
      <c r="E79" s="55">
        <v>45243</v>
      </c>
      <c r="F79" t="s">
        <v>1313</v>
      </c>
      <c r="G79">
        <v>7.26</v>
      </c>
      <c r="H79">
        <v>0.71599999999999997</v>
      </c>
      <c r="I79" t="s">
        <v>724</v>
      </c>
      <c r="J79" s="992">
        <v>0.39027777777777778</v>
      </c>
      <c r="K79">
        <v>6.8</v>
      </c>
      <c r="L79">
        <v>4.0250000000000004</v>
      </c>
    </row>
    <row r="80" spans="1:12">
      <c r="A80" t="s">
        <v>1308</v>
      </c>
      <c r="B80" t="s">
        <v>1307</v>
      </c>
      <c r="C80" t="s">
        <v>1320</v>
      </c>
      <c r="D80">
        <v>6</v>
      </c>
      <c r="E80" t="s">
        <v>714</v>
      </c>
      <c r="F80" t="s">
        <v>714</v>
      </c>
      <c r="G80" t="s">
        <v>714</v>
      </c>
      <c r="H80" t="s">
        <v>714</v>
      </c>
      <c r="I80" t="s">
        <v>714</v>
      </c>
      <c r="J80" t="s">
        <v>714</v>
      </c>
      <c r="K80">
        <v>6.8</v>
      </c>
      <c r="L80">
        <v>4.0250000000000004</v>
      </c>
    </row>
    <row r="81" spans="1:12">
      <c r="A81" t="s">
        <v>1308</v>
      </c>
      <c r="B81" t="s">
        <v>1307</v>
      </c>
      <c r="C81" t="s">
        <v>1320</v>
      </c>
      <c r="D81">
        <v>6.3</v>
      </c>
      <c r="E81" t="s">
        <v>714</v>
      </c>
      <c r="F81" t="s">
        <v>714</v>
      </c>
      <c r="G81" t="s">
        <v>714</v>
      </c>
      <c r="H81" t="s">
        <v>714</v>
      </c>
      <c r="I81" t="s">
        <v>714</v>
      </c>
      <c r="J81" t="s">
        <v>714</v>
      </c>
      <c r="K81">
        <v>6.8</v>
      </c>
      <c r="L81">
        <v>4.0250000000000004</v>
      </c>
    </row>
    <row r="82" spans="1:12">
      <c r="A82" t="s">
        <v>1308</v>
      </c>
      <c r="B82" t="s">
        <v>1307</v>
      </c>
      <c r="C82" t="s">
        <v>1320</v>
      </c>
      <c r="D82">
        <v>6.6</v>
      </c>
      <c r="E82" t="s">
        <v>714</v>
      </c>
      <c r="F82" t="s">
        <v>714</v>
      </c>
      <c r="G82" t="s">
        <v>714</v>
      </c>
      <c r="H82" t="s">
        <v>714</v>
      </c>
      <c r="I82" t="s">
        <v>714</v>
      </c>
      <c r="J82" t="s">
        <v>714</v>
      </c>
      <c r="K82">
        <v>6.8</v>
      </c>
      <c r="L82">
        <v>4.0250000000000004</v>
      </c>
    </row>
    <row r="83" spans="1:12">
      <c r="A83" t="s">
        <v>1308</v>
      </c>
      <c r="B83" t="s">
        <v>1307</v>
      </c>
      <c r="C83" t="s">
        <v>1320</v>
      </c>
      <c r="D83">
        <v>6.7</v>
      </c>
      <c r="E83" t="s">
        <v>714</v>
      </c>
      <c r="F83" t="s">
        <v>714</v>
      </c>
      <c r="G83" t="s">
        <v>714</v>
      </c>
      <c r="H83" t="s">
        <v>714</v>
      </c>
      <c r="I83" t="s">
        <v>714</v>
      </c>
      <c r="J83" t="s">
        <v>714</v>
      </c>
      <c r="K83">
        <v>6.8</v>
      </c>
      <c r="L83">
        <v>4.0250000000000004</v>
      </c>
    </row>
    <row r="85" spans="1:12">
      <c r="A85" t="s">
        <v>1309</v>
      </c>
    </row>
    <row r="86" spans="1:12">
      <c r="A86" t="s">
        <v>20</v>
      </c>
      <c r="B86" t="s">
        <v>701</v>
      </c>
      <c r="C86" t="s">
        <v>2668</v>
      </c>
      <c r="D86" t="s">
        <v>1538</v>
      </c>
      <c r="E86" t="s">
        <v>786</v>
      </c>
      <c r="F86" t="s">
        <v>2669</v>
      </c>
      <c r="G86" t="s">
        <v>2670</v>
      </c>
      <c r="H86" t="s">
        <v>809</v>
      </c>
      <c r="I86" t="s">
        <v>707</v>
      </c>
      <c r="J86" t="s">
        <v>2671</v>
      </c>
      <c r="K86" t="s">
        <v>847</v>
      </c>
      <c r="L86" t="s">
        <v>2672</v>
      </c>
    </row>
    <row r="87" spans="1:12">
      <c r="A87" t="s">
        <v>1308</v>
      </c>
      <c r="B87" t="s">
        <v>1310</v>
      </c>
      <c r="C87" t="s">
        <v>1321</v>
      </c>
      <c r="D87">
        <v>0.5</v>
      </c>
      <c r="E87" s="55">
        <v>45035</v>
      </c>
      <c r="F87" t="s">
        <v>1322</v>
      </c>
      <c r="G87">
        <v>0.41</v>
      </c>
      <c r="H87">
        <v>0.32300000000000001</v>
      </c>
      <c r="J87" s="992">
        <v>0.47083333333333338</v>
      </c>
      <c r="K87">
        <v>0.8</v>
      </c>
      <c r="L87">
        <v>1.8</v>
      </c>
    </row>
    <row r="88" spans="1:12">
      <c r="A88" t="s">
        <v>1308</v>
      </c>
      <c r="B88" t="s">
        <v>1310</v>
      </c>
      <c r="C88" t="s">
        <v>1321</v>
      </c>
      <c r="D88">
        <v>0.8</v>
      </c>
      <c r="E88" s="55">
        <v>45035</v>
      </c>
      <c r="F88" t="s">
        <v>1322</v>
      </c>
      <c r="G88">
        <v>0.41</v>
      </c>
      <c r="H88">
        <v>0.26300000000000001</v>
      </c>
      <c r="J88" s="992">
        <v>0.47430555555555554</v>
      </c>
      <c r="K88">
        <v>0.8</v>
      </c>
      <c r="L88">
        <v>1.8</v>
      </c>
    </row>
    <row r="89" spans="1:12">
      <c r="A89" t="s">
        <v>1308</v>
      </c>
      <c r="B89" t="s">
        <v>1310</v>
      </c>
      <c r="C89" t="s">
        <v>1321</v>
      </c>
      <c r="D89">
        <v>1</v>
      </c>
      <c r="E89" t="s">
        <v>714</v>
      </c>
      <c r="F89" t="s">
        <v>714</v>
      </c>
      <c r="G89" t="s">
        <v>714</v>
      </c>
      <c r="H89" t="s">
        <v>714</v>
      </c>
      <c r="I89" t="s">
        <v>714</v>
      </c>
      <c r="J89" t="s">
        <v>714</v>
      </c>
      <c r="K89">
        <v>0.8</v>
      </c>
      <c r="L89">
        <v>1.8</v>
      </c>
    </row>
    <row r="90" spans="1:12">
      <c r="A90" t="s">
        <v>1308</v>
      </c>
      <c r="B90" t="s">
        <v>1310</v>
      </c>
      <c r="C90" t="s">
        <v>1321</v>
      </c>
      <c r="D90">
        <v>1.6</v>
      </c>
      <c r="E90" t="s">
        <v>714</v>
      </c>
      <c r="F90" t="s">
        <v>714</v>
      </c>
      <c r="G90" t="s">
        <v>714</v>
      </c>
      <c r="H90" t="s">
        <v>714</v>
      </c>
      <c r="I90" t="s">
        <v>714</v>
      </c>
      <c r="J90" t="s">
        <v>714</v>
      </c>
      <c r="K90">
        <v>0.8</v>
      </c>
      <c r="L90">
        <v>1.8</v>
      </c>
    </row>
    <row r="91" spans="1:12">
      <c r="A91" t="s">
        <v>1308</v>
      </c>
      <c r="B91" t="s">
        <v>1310</v>
      </c>
      <c r="C91" t="s">
        <v>1323</v>
      </c>
      <c r="D91">
        <v>0.5</v>
      </c>
      <c r="E91" s="55">
        <v>45061</v>
      </c>
      <c r="F91" t="s">
        <v>1322</v>
      </c>
      <c r="G91">
        <v>0.81</v>
      </c>
      <c r="H91">
        <v>0.29799999999999999</v>
      </c>
      <c r="J91" s="992">
        <v>0.48472222222222222</v>
      </c>
      <c r="K91">
        <v>1.8</v>
      </c>
      <c r="L91">
        <v>1.845</v>
      </c>
    </row>
    <row r="92" spans="1:12">
      <c r="A92" t="s">
        <v>1308</v>
      </c>
      <c r="B92" t="s">
        <v>1310</v>
      </c>
      <c r="C92" t="s">
        <v>1323</v>
      </c>
      <c r="D92">
        <v>0.8</v>
      </c>
      <c r="E92" s="55">
        <v>45061</v>
      </c>
      <c r="F92" t="s">
        <v>1322</v>
      </c>
      <c r="G92">
        <v>0.77</v>
      </c>
      <c r="H92">
        <v>0.375</v>
      </c>
      <c r="J92" s="992">
        <v>0.4916666666666667</v>
      </c>
      <c r="K92">
        <v>1.8</v>
      </c>
      <c r="L92">
        <v>1.845</v>
      </c>
    </row>
    <row r="93" spans="1:12">
      <c r="A93" t="s">
        <v>1308</v>
      </c>
      <c r="B93" t="s">
        <v>1310</v>
      </c>
      <c r="C93" t="s">
        <v>1323</v>
      </c>
      <c r="D93">
        <v>1</v>
      </c>
      <c r="E93" t="s">
        <v>714</v>
      </c>
      <c r="F93" t="s">
        <v>714</v>
      </c>
      <c r="G93" t="s">
        <v>714</v>
      </c>
      <c r="H93" t="s">
        <v>714</v>
      </c>
      <c r="I93" t="s">
        <v>714</v>
      </c>
      <c r="J93" t="s">
        <v>714</v>
      </c>
      <c r="K93">
        <v>1.8</v>
      </c>
      <c r="L93">
        <v>1.845</v>
      </c>
    </row>
    <row r="94" spans="1:12">
      <c r="A94" t="s">
        <v>1308</v>
      </c>
      <c r="B94" t="s">
        <v>1310</v>
      </c>
      <c r="C94" t="s">
        <v>1323</v>
      </c>
      <c r="D94">
        <v>1.3</v>
      </c>
      <c r="E94" t="s">
        <v>714</v>
      </c>
      <c r="F94" t="s">
        <v>714</v>
      </c>
      <c r="G94" t="s">
        <v>714</v>
      </c>
      <c r="H94" t="s">
        <v>714</v>
      </c>
      <c r="I94" t="s">
        <v>714</v>
      </c>
      <c r="J94" t="s">
        <v>714</v>
      </c>
      <c r="K94">
        <v>1.8</v>
      </c>
      <c r="L94">
        <v>1.845</v>
      </c>
    </row>
    <row r="95" spans="1:12">
      <c r="A95" t="s">
        <v>1308</v>
      </c>
      <c r="B95" t="s">
        <v>1310</v>
      </c>
      <c r="C95" t="s">
        <v>1324</v>
      </c>
      <c r="D95">
        <v>0.5</v>
      </c>
      <c r="E95" s="55">
        <v>45078</v>
      </c>
      <c r="F95" t="s">
        <v>1322</v>
      </c>
      <c r="G95">
        <v>1.78</v>
      </c>
      <c r="H95">
        <v>0.33400000000000002</v>
      </c>
      <c r="J95" s="992">
        <v>0.44861111111111113</v>
      </c>
      <c r="K95">
        <v>1.9</v>
      </c>
      <c r="L95">
        <v>1.84</v>
      </c>
    </row>
    <row r="96" spans="1:12">
      <c r="A96" t="s">
        <v>1308</v>
      </c>
      <c r="B96" t="s">
        <v>1310</v>
      </c>
      <c r="C96" t="s">
        <v>1324</v>
      </c>
      <c r="D96">
        <v>0.5</v>
      </c>
      <c r="E96" s="55">
        <v>45078</v>
      </c>
      <c r="F96" t="s">
        <v>1322</v>
      </c>
      <c r="G96">
        <v>1.81</v>
      </c>
      <c r="H96">
        <v>0.371</v>
      </c>
      <c r="I96" t="s">
        <v>724</v>
      </c>
      <c r="J96" s="992">
        <v>0.45416666666666666</v>
      </c>
      <c r="K96">
        <v>1.9</v>
      </c>
      <c r="L96">
        <v>1.84</v>
      </c>
    </row>
    <row r="97" spans="1:12">
      <c r="A97" t="s">
        <v>1308</v>
      </c>
      <c r="B97" t="s">
        <v>1310</v>
      </c>
      <c r="C97" t="s">
        <v>1324</v>
      </c>
      <c r="D97">
        <v>0.9</v>
      </c>
      <c r="E97" s="55">
        <v>45078</v>
      </c>
      <c r="F97" t="s">
        <v>1322</v>
      </c>
      <c r="G97">
        <v>1.96</v>
      </c>
      <c r="H97">
        <v>0.50900000000000001</v>
      </c>
      <c r="J97" s="992">
        <v>0.45555555555555555</v>
      </c>
      <c r="K97">
        <v>1.9</v>
      </c>
      <c r="L97">
        <v>1.84</v>
      </c>
    </row>
    <row r="98" spans="1:12">
      <c r="A98" t="s">
        <v>1308</v>
      </c>
      <c r="B98" t="s">
        <v>1310</v>
      </c>
      <c r="C98" t="s">
        <v>1324</v>
      </c>
      <c r="D98">
        <v>1</v>
      </c>
      <c r="E98" t="s">
        <v>714</v>
      </c>
      <c r="F98" t="s">
        <v>714</v>
      </c>
      <c r="G98" t="s">
        <v>714</v>
      </c>
      <c r="H98" t="s">
        <v>714</v>
      </c>
      <c r="I98" t="s">
        <v>714</v>
      </c>
      <c r="J98" t="s">
        <v>714</v>
      </c>
      <c r="K98">
        <v>1.9</v>
      </c>
      <c r="L98">
        <v>1.84</v>
      </c>
    </row>
    <row r="99" spans="1:12">
      <c r="A99" t="s">
        <v>1308</v>
      </c>
      <c r="B99" t="s">
        <v>1310</v>
      </c>
      <c r="C99" t="s">
        <v>1324</v>
      </c>
      <c r="D99">
        <v>1.4</v>
      </c>
      <c r="E99" t="s">
        <v>714</v>
      </c>
      <c r="F99" t="s">
        <v>714</v>
      </c>
      <c r="G99" t="s">
        <v>714</v>
      </c>
      <c r="H99" t="s">
        <v>714</v>
      </c>
      <c r="I99" t="s">
        <v>714</v>
      </c>
      <c r="J99" t="s">
        <v>714</v>
      </c>
      <c r="K99">
        <v>1.9</v>
      </c>
      <c r="L99">
        <v>1.84</v>
      </c>
    </row>
    <row r="100" spans="1:12">
      <c r="A100" t="s">
        <v>1308</v>
      </c>
      <c r="B100" t="s">
        <v>1310</v>
      </c>
      <c r="C100" t="s">
        <v>1325</v>
      </c>
      <c r="D100">
        <v>0.5</v>
      </c>
      <c r="E100" s="55">
        <v>45120</v>
      </c>
      <c r="F100" t="s">
        <v>1322</v>
      </c>
      <c r="G100">
        <v>5.54</v>
      </c>
      <c r="H100">
        <v>0.34300000000000003</v>
      </c>
      <c r="J100" s="992">
        <v>0.44930555555555557</v>
      </c>
      <c r="K100">
        <v>1.6</v>
      </c>
      <c r="L100">
        <v>1.57</v>
      </c>
    </row>
    <row r="101" spans="1:12">
      <c r="A101" t="s">
        <v>1308</v>
      </c>
      <c r="B101" t="s">
        <v>1310</v>
      </c>
      <c r="C101" t="s">
        <v>1325</v>
      </c>
      <c r="D101">
        <v>0.6</v>
      </c>
      <c r="E101" s="55">
        <v>45120</v>
      </c>
      <c r="F101" t="s">
        <v>1322</v>
      </c>
      <c r="G101">
        <v>4.55</v>
      </c>
      <c r="H101">
        <v>0.33900000000000002</v>
      </c>
      <c r="J101" s="992">
        <v>0.45277777777777778</v>
      </c>
      <c r="K101">
        <v>1.6</v>
      </c>
      <c r="L101">
        <v>1.57</v>
      </c>
    </row>
    <row r="102" spans="1:12">
      <c r="A102" t="s">
        <v>1308</v>
      </c>
      <c r="B102" t="s">
        <v>1310</v>
      </c>
      <c r="C102" t="s">
        <v>1325</v>
      </c>
      <c r="D102">
        <v>1</v>
      </c>
      <c r="E102" t="s">
        <v>714</v>
      </c>
      <c r="F102" t="s">
        <v>714</v>
      </c>
      <c r="G102" t="s">
        <v>714</v>
      </c>
      <c r="H102" t="s">
        <v>714</v>
      </c>
      <c r="I102" t="s">
        <v>714</v>
      </c>
      <c r="J102" t="s">
        <v>714</v>
      </c>
      <c r="K102">
        <v>1.6</v>
      </c>
      <c r="L102">
        <v>1.57</v>
      </c>
    </row>
    <row r="103" spans="1:12">
      <c r="A103" t="s">
        <v>1308</v>
      </c>
      <c r="B103" t="s">
        <v>1310</v>
      </c>
      <c r="C103" t="s">
        <v>1325</v>
      </c>
      <c r="D103">
        <v>1.1000000000000001</v>
      </c>
      <c r="E103" t="s">
        <v>714</v>
      </c>
      <c r="F103" t="s">
        <v>714</v>
      </c>
      <c r="G103" t="s">
        <v>714</v>
      </c>
      <c r="H103" t="s">
        <v>714</v>
      </c>
      <c r="I103" t="s">
        <v>714</v>
      </c>
      <c r="J103" t="s">
        <v>714</v>
      </c>
      <c r="K103">
        <v>1.6</v>
      </c>
      <c r="L103">
        <v>1.57</v>
      </c>
    </row>
    <row r="104" spans="1:12">
      <c r="A104" t="s">
        <v>1308</v>
      </c>
      <c r="B104" t="s">
        <v>1310</v>
      </c>
      <c r="C104" t="s">
        <v>1326</v>
      </c>
      <c r="D104">
        <v>0.5</v>
      </c>
      <c r="E104" s="55">
        <v>45139</v>
      </c>
      <c r="F104" t="s">
        <v>1322</v>
      </c>
      <c r="G104">
        <v>1.77</v>
      </c>
      <c r="H104">
        <v>0.253</v>
      </c>
      <c r="J104" s="992">
        <v>0.46527777777777773</v>
      </c>
      <c r="K104">
        <v>1.6</v>
      </c>
      <c r="L104">
        <v>1.47</v>
      </c>
    </row>
    <row r="105" spans="1:12">
      <c r="A105" t="s">
        <v>1308</v>
      </c>
      <c r="B105" t="s">
        <v>1310</v>
      </c>
      <c r="C105" t="s">
        <v>1326</v>
      </c>
      <c r="D105">
        <v>0.6</v>
      </c>
      <c r="E105" s="55">
        <v>45139</v>
      </c>
      <c r="F105" t="s">
        <v>1322</v>
      </c>
      <c r="G105">
        <v>1.75</v>
      </c>
      <c r="H105">
        <v>0.41</v>
      </c>
      <c r="J105" s="992">
        <v>0.46875</v>
      </c>
      <c r="K105">
        <v>1.6</v>
      </c>
      <c r="L105">
        <v>1.47</v>
      </c>
    </row>
    <row r="106" spans="1:12">
      <c r="A106" t="s">
        <v>1308</v>
      </c>
      <c r="B106" t="s">
        <v>1310</v>
      </c>
      <c r="C106" t="s">
        <v>1326</v>
      </c>
      <c r="D106">
        <v>1</v>
      </c>
      <c r="E106" t="s">
        <v>714</v>
      </c>
      <c r="F106" t="s">
        <v>714</v>
      </c>
      <c r="G106" t="s">
        <v>714</v>
      </c>
      <c r="H106" t="s">
        <v>714</v>
      </c>
      <c r="I106" t="s">
        <v>714</v>
      </c>
      <c r="J106" t="s">
        <v>714</v>
      </c>
      <c r="K106">
        <v>1.6</v>
      </c>
      <c r="L106">
        <v>1.47</v>
      </c>
    </row>
    <row r="107" spans="1:12">
      <c r="A107" t="s">
        <v>1308</v>
      </c>
      <c r="B107" t="s">
        <v>1310</v>
      </c>
      <c r="C107" t="s">
        <v>1326</v>
      </c>
      <c r="D107">
        <v>1.1000000000000001</v>
      </c>
      <c r="E107" t="s">
        <v>714</v>
      </c>
      <c r="F107" t="s">
        <v>714</v>
      </c>
      <c r="G107" t="s">
        <v>714</v>
      </c>
      <c r="H107" t="s">
        <v>714</v>
      </c>
      <c r="I107" t="s">
        <v>714</v>
      </c>
      <c r="J107" t="s">
        <v>714</v>
      </c>
      <c r="K107">
        <v>1.6</v>
      </c>
      <c r="L107">
        <v>1.47</v>
      </c>
    </row>
    <row r="108" spans="1:12">
      <c r="A108" t="s">
        <v>1308</v>
      </c>
      <c r="B108" t="s">
        <v>1310</v>
      </c>
      <c r="C108" t="s">
        <v>1327</v>
      </c>
      <c r="D108">
        <v>0.5</v>
      </c>
      <c r="E108" s="55">
        <v>45173</v>
      </c>
      <c r="F108" t="s">
        <v>1322</v>
      </c>
      <c r="G108">
        <v>1.03</v>
      </c>
      <c r="H108">
        <v>0.223</v>
      </c>
      <c r="J108" s="992">
        <v>0.4381944444444445</v>
      </c>
      <c r="K108">
        <v>1.7</v>
      </c>
      <c r="L108">
        <v>1.74</v>
      </c>
    </row>
    <row r="109" spans="1:12">
      <c r="A109" t="s">
        <v>1308</v>
      </c>
      <c r="B109" t="s">
        <v>1310</v>
      </c>
      <c r="C109" t="s">
        <v>1327</v>
      </c>
      <c r="D109">
        <v>0.7</v>
      </c>
      <c r="E109" s="55">
        <v>45173</v>
      </c>
      <c r="F109" t="s">
        <v>1322</v>
      </c>
      <c r="G109">
        <v>1.01</v>
      </c>
      <c r="H109">
        <v>0.20399999999999999</v>
      </c>
      <c r="J109" s="992">
        <v>0.44236111111111115</v>
      </c>
      <c r="K109">
        <v>1.7</v>
      </c>
      <c r="L109">
        <v>1.74</v>
      </c>
    </row>
    <row r="110" spans="1:12">
      <c r="A110" t="s">
        <v>1308</v>
      </c>
      <c r="B110" t="s">
        <v>1310</v>
      </c>
      <c r="C110" t="s">
        <v>1327</v>
      </c>
      <c r="D110">
        <v>1</v>
      </c>
      <c r="E110" t="s">
        <v>714</v>
      </c>
      <c r="F110" t="s">
        <v>714</v>
      </c>
      <c r="G110" t="s">
        <v>714</v>
      </c>
      <c r="H110" t="s">
        <v>714</v>
      </c>
      <c r="I110" t="s">
        <v>714</v>
      </c>
      <c r="J110" t="s">
        <v>714</v>
      </c>
      <c r="K110">
        <v>1.7</v>
      </c>
      <c r="L110">
        <v>1.74</v>
      </c>
    </row>
    <row r="111" spans="1:12">
      <c r="A111" t="s">
        <v>1308</v>
      </c>
      <c r="B111" t="s">
        <v>1310</v>
      </c>
      <c r="C111" t="s">
        <v>1327</v>
      </c>
      <c r="D111">
        <v>1.2</v>
      </c>
      <c r="E111" t="s">
        <v>714</v>
      </c>
      <c r="F111" t="s">
        <v>714</v>
      </c>
      <c r="G111" t="s">
        <v>714</v>
      </c>
      <c r="H111" t="s">
        <v>714</v>
      </c>
      <c r="I111" t="s">
        <v>714</v>
      </c>
      <c r="J111" t="s">
        <v>714</v>
      </c>
      <c r="K111">
        <v>1.7</v>
      </c>
      <c r="L111">
        <v>1.74</v>
      </c>
    </row>
    <row r="112" spans="1:12">
      <c r="A112" t="s">
        <v>1308</v>
      </c>
      <c r="B112" t="s">
        <v>1310</v>
      </c>
      <c r="C112" t="s">
        <v>1328</v>
      </c>
      <c r="D112">
        <v>0.5</v>
      </c>
      <c r="E112" s="55">
        <v>45201</v>
      </c>
      <c r="F112" t="s">
        <v>1322</v>
      </c>
      <c r="G112">
        <v>1.06</v>
      </c>
      <c r="H112">
        <v>0.14699999999999999</v>
      </c>
      <c r="I112" t="s">
        <v>724</v>
      </c>
      <c r="J112" s="992">
        <v>0.50069444444444444</v>
      </c>
      <c r="K112">
        <v>1.7</v>
      </c>
      <c r="L112">
        <v>1.69</v>
      </c>
    </row>
    <row r="113" spans="1:12">
      <c r="A113" t="s">
        <v>1308</v>
      </c>
      <c r="B113" t="s">
        <v>1310</v>
      </c>
      <c r="C113" t="s">
        <v>1328</v>
      </c>
      <c r="D113">
        <v>0.5</v>
      </c>
      <c r="E113" s="55">
        <v>45201</v>
      </c>
      <c r="F113" t="s">
        <v>1322</v>
      </c>
      <c r="G113">
        <v>0.94</v>
      </c>
      <c r="H113">
        <v>0.17799999999999999</v>
      </c>
      <c r="J113" s="992">
        <v>0.49722222222222223</v>
      </c>
      <c r="K113">
        <v>1.7</v>
      </c>
      <c r="L113">
        <v>1.69</v>
      </c>
    </row>
    <row r="114" spans="1:12">
      <c r="A114" t="s">
        <v>1308</v>
      </c>
      <c r="B114" t="s">
        <v>1310</v>
      </c>
      <c r="C114" t="s">
        <v>1328</v>
      </c>
      <c r="D114">
        <v>0.7</v>
      </c>
      <c r="E114" t="s">
        <v>714</v>
      </c>
      <c r="F114" t="s">
        <v>714</v>
      </c>
      <c r="G114" t="s">
        <v>714</v>
      </c>
      <c r="H114" t="s">
        <v>714</v>
      </c>
      <c r="I114" t="s">
        <v>714</v>
      </c>
      <c r="J114" t="s">
        <v>714</v>
      </c>
      <c r="K114">
        <v>1.7</v>
      </c>
      <c r="L114">
        <v>1.69</v>
      </c>
    </row>
    <row r="115" spans="1:12">
      <c r="A115" t="s">
        <v>1308</v>
      </c>
      <c r="B115" t="s">
        <v>1310</v>
      </c>
      <c r="C115" t="s">
        <v>1328</v>
      </c>
      <c r="D115">
        <v>1</v>
      </c>
      <c r="E115" t="s">
        <v>714</v>
      </c>
      <c r="F115" t="s">
        <v>714</v>
      </c>
      <c r="G115" t="s">
        <v>714</v>
      </c>
      <c r="H115" t="s">
        <v>714</v>
      </c>
      <c r="I115" t="s">
        <v>714</v>
      </c>
      <c r="J115" t="s">
        <v>714</v>
      </c>
      <c r="K115">
        <v>1.7</v>
      </c>
      <c r="L115">
        <v>1.69</v>
      </c>
    </row>
    <row r="116" spans="1:12">
      <c r="A116" t="s">
        <v>1308</v>
      </c>
      <c r="B116" t="s">
        <v>1310</v>
      </c>
      <c r="C116" t="s">
        <v>1328</v>
      </c>
      <c r="D116">
        <v>1.2</v>
      </c>
      <c r="E116" t="s">
        <v>714</v>
      </c>
      <c r="F116" t="s">
        <v>714</v>
      </c>
      <c r="G116" t="s">
        <v>714</v>
      </c>
      <c r="H116" t="s">
        <v>714</v>
      </c>
      <c r="I116" t="s">
        <v>714</v>
      </c>
      <c r="J116" t="s">
        <v>714</v>
      </c>
      <c r="K116">
        <v>1.7</v>
      </c>
      <c r="L116">
        <v>1.69</v>
      </c>
    </row>
    <row r="117" spans="1:12">
      <c r="A117" t="s">
        <v>1308</v>
      </c>
      <c r="B117" t="s">
        <v>1310</v>
      </c>
      <c r="C117" t="s">
        <v>1328</v>
      </c>
      <c r="D117">
        <v>1.3</v>
      </c>
      <c r="E117" t="s">
        <v>714</v>
      </c>
      <c r="F117" t="s">
        <v>714</v>
      </c>
      <c r="G117" t="s">
        <v>714</v>
      </c>
      <c r="H117" t="s">
        <v>714</v>
      </c>
      <c r="I117" t="s">
        <v>714</v>
      </c>
      <c r="J117" t="s">
        <v>714</v>
      </c>
      <c r="K117">
        <v>1.7</v>
      </c>
      <c r="L117">
        <v>1.69</v>
      </c>
    </row>
    <row r="118" spans="1:12">
      <c r="A118" t="s">
        <v>1308</v>
      </c>
      <c r="B118" t="s">
        <v>1310</v>
      </c>
      <c r="C118" t="s">
        <v>1328</v>
      </c>
      <c r="D118">
        <v>1.4</v>
      </c>
      <c r="E118" t="s">
        <v>714</v>
      </c>
      <c r="F118" t="s">
        <v>714</v>
      </c>
      <c r="G118" t="s">
        <v>714</v>
      </c>
      <c r="H118" t="s">
        <v>714</v>
      </c>
      <c r="I118" t="s">
        <v>714</v>
      </c>
      <c r="J118" t="s">
        <v>714</v>
      </c>
      <c r="K118">
        <v>1.7</v>
      </c>
      <c r="L118">
        <v>1.69</v>
      </c>
    </row>
    <row r="119" spans="1:12">
      <c r="A119" t="s">
        <v>1308</v>
      </c>
      <c r="B119" t="s">
        <v>1310</v>
      </c>
      <c r="C119" t="s">
        <v>1328</v>
      </c>
      <c r="D119">
        <v>1.6</v>
      </c>
      <c r="E119" t="s">
        <v>714</v>
      </c>
      <c r="F119" t="s">
        <v>714</v>
      </c>
      <c r="G119" t="s">
        <v>714</v>
      </c>
      <c r="H119" t="s">
        <v>714</v>
      </c>
      <c r="I119" t="s">
        <v>714</v>
      </c>
      <c r="J119" t="s">
        <v>714</v>
      </c>
      <c r="K119">
        <v>1.7</v>
      </c>
      <c r="L119">
        <v>1.69</v>
      </c>
    </row>
    <row r="123" spans="1:12">
      <c r="A123" t="s">
        <v>20</v>
      </c>
      <c r="B123" t="s">
        <v>701</v>
      </c>
      <c r="C123" t="s">
        <v>2668</v>
      </c>
      <c r="D123" t="s">
        <v>1538</v>
      </c>
      <c r="E123" t="s">
        <v>786</v>
      </c>
      <c r="F123" t="s">
        <v>2669</v>
      </c>
      <c r="G123" t="s">
        <v>2670</v>
      </c>
      <c r="H123" t="s">
        <v>809</v>
      </c>
      <c r="I123" t="s">
        <v>707</v>
      </c>
      <c r="J123" t="s">
        <v>2671</v>
      </c>
      <c r="K123" t="s">
        <v>847</v>
      </c>
      <c r="L123" t="s">
        <v>2672</v>
      </c>
    </row>
    <row r="124" spans="1:12">
      <c r="A124" t="s">
        <v>1308</v>
      </c>
      <c r="B124" t="s">
        <v>1311</v>
      </c>
      <c r="C124" t="s">
        <v>1329</v>
      </c>
      <c r="D124">
        <v>0.5</v>
      </c>
      <c r="E124" s="55">
        <v>45061</v>
      </c>
      <c r="F124" t="s">
        <v>1330</v>
      </c>
      <c r="G124">
        <v>2.84</v>
      </c>
      <c r="H124">
        <v>0.47799999999999998</v>
      </c>
      <c r="J124" s="992">
        <v>0.47083333333333338</v>
      </c>
      <c r="K124">
        <v>1.7</v>
      </c>
      <c r="L124">
        <v>1.84</v>
      </c>
    </row>
    <row r="125" spans="1:12">
      <c r="A125" t="s">
        <v>1308</v>
      </c>
      <c r="B125" t="s">
        <v>1311</v>
      </c>
      <c r="C125" t="s">
        <v>1329</v>
      </c>
      <c r="D125">
        <v>0.5</v>
      </c>
      <c r="E125" s="55">
        <v>45061</v>
      </c>
      <c r="F125" t="s">
        <v>1330</v>
      </c>
      <c r="G125">
        <v>2.94</v>
      </c>
      <c r="H125">
        <v>0.57999999999999996</v>
      </c>
      <c r="I125" t="s">
        <v>724</v>
      </c>
      <c r="J125" s="992">
        <v>0.47222222222222227</v>
      </c>
      <c r="K125">
        <v>1.7</v>
      </c>
      <c r="L125">
        <v>1.84</v>
      </c>
    </row>
    <row r="126" spans="1:12">
      <c r="A126" t="s">
        <v>1308</v>
      </c>
      <c r="B126" t="s">
        <v>1311</v>
      </c>
      <c r="C126" t="s">
        <v>1329</v>
      </c>
      <c r="D126">
        <v>0.7</v>
      </c>
      <c r="E126" s="55">
        <v>45061</v>
      </c>
      <c r="F126" t="s">
        <v>1330</v>
      </c>
      <c r="G126">
        <v>2.6</v>
      </c>
      <c r="H126">
        <v>0.52200000000000002</v>
      </c>
      <c r="J126" s="992">
        <v>0.47638888888888892</v>
      </c>
      <c r="K126">
        <v>1.7</v>
      </c>
      <c r="L126">
        <v>1.84</v>
      </c>
    </row>
    <row r="127" spans="1:12">
      <c r="A127" t="s">
        <v>1308</v>
      </c>
      <c r="B127" t="s">
        <v>1311</v>
      </c>
      <c r="C127" t="s">
        <v>1329</v>
      </c>
      <c r="D127">
        <v>1</v>
      </c>
      <c r="E127" t="s">
        <v>714</v>
      </c>
      <c r="F127" t="s">
        <v>714</v>
      </c>
      <c r="G127" t="s">
        <v>714</v>
      </c>
      <c r="H127" t="s">
        <v>714</v>
      </c>
      <c r="I127" t="s">
        <v>714</v>
      </c>
      <c r="J127" t="s">
        <v>714</v>
      </c>
      <c r="K127">
        <v>1.7</v>
      </c>
      <c r="L127">
        <v>1.84</v>
      </c>
    </row>
    <row r="128" spans="1:12">
      <c r="A128" t="s">
        <v>1308</v>
      </c>
      <c r="B128" t="s">
        <v>1311</v>
      </c>
      <c r="C128" t="s">
        <v>1329</v>
      </c>
      <c r="D128">
        <v>1.2</v>
      </c>
      <c r="E128" t="s">
        <v>714</v>
      </c>
      <c r="F128" t="s">
        <v>714</v>
      </c>
      <c r="G128" t="s">
        <v>714</v>
      </c>
      <c r="H128" t="s">
        <v>714</v>
      </c>
      <c r="I128" t="s">
        <v>714</v>
      </c>
      <c r="J128" t="s">
        <v>714</v>
      </c>
      <c r="K128">
        <v>1.7</v>
      </c>
      <c r="L128">
        <v>1.84</v>
      </c>
    </row>
    <row r="129" spans="1:12">
      <c r="A129" t="s">
        <v>1308</v>
      </c>
      <c r="B129" t="s">
        <v>1311</v>
      </c>
      <c r="C129" t="s">
        <v>1331</v>
      </c>
      <c r="D129">
        <v>0.5</v>
      </c>
      <c r="E129" s="55">
        <v>45078</v>
      </c>
      <c r="F129" t="s">
        <v>1330</v>
      </c>
      <c r="G129">
        <v>3.77</v>
      </c>
      <c r="H129">
        <v>0.621</v>
      </c>
      <c r="J129" s="992">
        <v>0.43263888888888885</v>
      </c>
      <c r="K129">
        <v>2.6</v>
      </c>
      <c r="L129">
        <v>2.5</v>
      </c>
    </row>
    <row r="130" spans="1:12">
      <c r="A130" t="s">
        <v>1308</v>
      </c>
      <c r="B130" t="s">
        <v>1311</v>
      </c>
      <c r="C130" t="s">
        <v>1331</v>
      </c>
      <c r="D130">
        <v>1</v>
      </c>
      <c r="E130" t="s">
        <v>714</v>
      </c>
      <c r="F130" t="s">
        <v>714</v>
      </c>
      <c r="G130" t="s">
        <v>714</v>
      </c>
      <c r="H130" t="s">
        <v>714</v>
      </c>
      <c r="I130" t="s">
        <v>714</v>
      </c>
      <c r="J130" t="s">
        <v>714</v>
      </c>
      <c r="K130">
        <v>2.6</v>
      </c>
      <c r="L130">
        <v>2.5</v>
      </c>
    </row>
    <row r="131" spans="1:12">
      <c r="A131" t="s">
        <v>1308</v>
      </c>
      <c r="B131" t="s">
        <v>1311</v>
      </c>
      <c r="C131" t="s">
        <v>1331</v>
      </c>
      <c r="D131">
        <v>1.6</v>
      </c>
      <c r="E131" s="55">
        <v>45078</v>
      </c>
      <c r="F131" t="s">
        <v>1330</v>
      </c>
      <c r="G131">
        <v>2.75</v>
      </c>
      <c r="H131">
        <v>0.51600000000000001</v>
      </c>
      <c r="J131" s="992">
        <v>0.4375</v>
      </c>
      <c r="K131">
        <v>2.6</v>
      </c>
      <c r="L131">
        <v>2.5</v>
      </c>
    </row>
    <row r="132" spans="1:12">
      <c r="A132" t="s">
        <v>1308</v>
      </c>
      <c r="B132" t="s">
        <v>1311</v>
      </c>
      <c r="C132" t="s">
        <v>1331</v>
      </c>
      <c r="D132">
        <v>2</v>
      </c>
      <c r="E132" t="s">
        <v>714</v>
      </c>
      <c r="F132" t="s">
        <v>714</v>
      </c>
      <c r="G132" t="s">
        <v>714</v>
      </c>
      <c r="H132" t="s">
        <v>714</v>
      </c>
      <c r="I132" t="s">
        <v>714</v>
      </c>
      <c r="J132" t="s">
        <v>714</v>
      </c>
      <c r="K132">
        <v>2.6</v>
      </c>
      <c r="L132">
        <v>2.5</v>
      </c>
    </row>
    <row r="133" spans="1:12">
      <c r="A133" t="s">
        <v>1308</v>
      </c>
      <c r="B133" t="s">
        <v>1311</v>
      </c>
      <c r="C133" t="s">
        <v>1331</v>
      </c>
      <c r="D133">
        <v>2.1</v>
      </c>
      <c r="E133" t="s">
        <v>714</v>
      </c>
      <c r="F133" t="s">
        <v>714</v>
      </c>
      <c r="G133" t="s">
        <v>714</v>
      </c>
      <c r="H133" t="s">
        <v>714</v>
      </c>
      <c r="I133" t="s">
        <v>714</v>
      </c>
      <c r="J133" t="s">
        <v>714</v>
      </c>
      <c r="K133">
        <v>2.6</v>
      </c>
      <c r="L133">
        <v>2.5</v>
      </c>
    </row>
    <row r="134" spans="1:12">
      <c r="A134" t="s">
        <v>1308</v>
      </c>
      <c r="B134" t="s">
        <v>1311</v>
      </c>
      <c r="C134" t="s">
        <v>1332</v>
      </c>
      <c r="D134">
        <v>0.5</v>
      </c>
      <c r="E134" s="55">
        <v>45120</v>
      </c>
      <c r="F134" t="s">
        <v>1330</v>
      </c>
      <c r="G134">
        <v>5.75</v>
      </c>
      <c r="H134">
        <v>0.63700000000000001</v>
      </c>
      <c r="J134" s="992">
        <v>0.44166666666666665</v>
      </c>
      <c r="K134">
        <v>2.6</v>
      </c>
      <c r="L134">
        <v>1.95</v>
      </c>
    </row>
    <row r="135" spans="1:12">
      <c r="A135" t="s">
        <v>1308</v>
      </c>
      <c r="B135" t="s">
        <v>1311</v>
      </c>
      <c r="C135" t="s">
        <v>1332</v>
      </c>
      <c r="D135">
        <v>1</v>
      </c>
      <c r="E135" t="s">
        <v>714</v>
      </c>
      <c r="F135" t="s">
        <v>714</v>
      </c>
      <c r="G135" t="s">
        <v>714</v>
      </c>
      <c r="H135" t="s">
        <v>714</v>
      </c>
      <c r="I135" t="s">
        <v>714</v>
      </c>
      <c r="J135" t="s">
        <v>714</v>
      </c>
      <c r="K135">
        <v>2.6</v>
      </c>
      <c r="L135">
        <v>1.95</v>
      </c>
    </row>
    <row r="136" spans="1:12">
      <c r="A136" t="s">
        <v>1308</v>
      </c>
      <c r="B136" t="s">
        <v>1311</v>
      </c>
      <c r="C136" t="s">
        <v>1332</v>
      </c>
      <c r="D136">
        <v>1.6</v>
      </c>
      <c r="E136" s="55">
        <v>45120</v>
      </c>
      <c r="F136" t="s">
        <v>1330</v>
      </c>
      <c r="G136">
        <v>30.12</v>
      </c>
      <c r="H136">
        <v>1.88</v>
      </c>
      <c r="J136" s="992">
        <v>0.44513888888888892</v>
      </c>
      <c r="K136">
        <v>2.6</v>
      </c>
      <c r="L136">
        <v>1.95</v>
      </c>
    </row>
    <row r="137" spans="1:12">
      <c r="A137" t="s">
        <v>1308</v>
      </c>
      <c r="B137" t="s">
        <v>1311</v>
      </c>
      <c r="C137" t="s">
        <v>1332</v>
      </c>
      <c r="D137">
        <v>2.1</v>
      </c>
      <c r="E137" t="s">
        <v>714</v>
      </c>
      <c r="F137" t="s">
        <v>714</v>
      </c>
      <c r="G137" t="s">
        <v>714</v>
      </c>
      <c r="H137" t="s">
        <v>714</v>
      </c>
      <c r="I137" t="s">
        <v>714</v>
      </c>
      <c r="J137" t="s">
        <v>714</v>
      </c>
      <c r="K137">
        <v>2.6</v>
      </c>
      <c r="L137">
        <v>1.95</v>
      </c>
    </row>
    <row r="138" spans="1:12">
      <c r="A138" t="s">
        <v>1308</v>
      </c>
      <c r="B138" t="s">
        <v>1311</v>
      </c>
      <c r="C138" t="s">
        <v>1333</v>
      </c>
      <c r="D138">
        <v>0.5</v>
      </c>
      <c r="E138" s="55">
        <v>45139</v>
      </c>
      <c r="F138" t="s">
        <v>1330</v>
      </c>
      <c r="G138">
        <v>9.42</v>
      </c>
      <c r="H138">
        <v>0.86499999999999999</v>
      </c>
      <c r="J138" s="992">
        <v>0.45416666666666666</v>
      </c>
      <c r="K138">
        <v>2.2999999999999998</v>
      </c>
      <c r="L138">
        <v>2.4500000000000002</v>
      </c>
    </row>
    <row r="139" spans="1:12">
      <c r="A139" t="s">
        <v>1308</v>
      </c>
      <c r="B139" t="s">
        <v>1311</v>
      </c>
      <c r="C139" t="s">
        <v>1333</v>
      </c>
      <c r="D139">
        <v>1</v>
      </c>
      <c r="E139" t="s">
        <v>714</v>
      </c>
      <c r="F139" t="s">
        <v>714</v>
      </c>
      <c r="G139" t="s">
        <v>714</v>
      </c>
      <c r="H139" t="s">
        <v>714</v>
      </c>
      <c r="I139" t="s">
        <v>714</v>
      </c>
      <c r="J139" t="s">
        <v>714</v>
      </c>
      <c r="K139">
        <v>2.2999999999999998</v>
      </c>
      <c r="L139">
        <v>2.4500000000000002</v>
      </c>
    </row>
    <row r="140" spans="1:12">
      <c r="A140" t="s">
        <v>1308</v>
      </c>
      <c r="B140" t="s">
        <v>1311</v>
      </c>
      <c r="C140" t="s">
        <v>1333</v>
      </c>
      <c r="D140">
        <v>1.3</v>
      </c>
      <c r="E140" s="55">
        <v>45139</v>
      </c>
      <c r="F140" t="s">
        <v>1330</v>
      </c>
      <c r="G140">
        <v>11</v>
      </c>
      <c r="H140">
        <v>0.97299999999999998</v>
      </c>
      <c r="J140" s="992">
        <v>0.4597222222222222</v>
      </c>
      <c r="K140">
        <v>2.2999999999999998</v>
      </c>
      <c r="L140">
        <v>2.4500000000000002</v>
      </c>
    </row>
    <row r="141" spans="1:12">
      <c r="A141" t="s">
        <v>1308</v>
      </c>
      <c r="B141" t="s">
        <v>1311</v>
      </c>
      <c r="C141" t="s">
        <v>1333</v>
      </c>
      <c r="D141">
        <v>1.8</v>
      </c>
      <c r="E141" t="s">
        <v>714</v>
      </c>
      <c r="F141" t="s">
        <v>714</v>
      </c>
      <c r="G141" t="s">
        <v>714</v>
      </c>
      <c r="H141" t="s">
        <v>714</v>
      </c>
      <c r="I141" t="s">
        <v>714</v>
      </c>
      <c r="J141" t="s">
        <v>714</v>
      </c>
      <c r="K141">
        <v>2.2999999999999998</v>
      </c>
      <c r="L141">
        <v>2.4500000000000002</v>
      </c>
    </row>
    <row r="142" spans="1:12">
      <c r="A142" t="s">
        <v>1308</v>
      </c>
      <c r="B142" t="s">
        <v>1311</v>
      </c>
      <c r="C142" t="s">
        <v>1334</v>
      </c>
      <c r="D142">
        <v>0.5</v>
      </c>
      <c r="E142" s="55">
        <v>45173</v>
      </c>
      <c r="F142" t="s">
        <v>1330</v>
      </c>
      <c r="G142">
        <v>7.58</v>
      </c>
      <c r="H142">
        <v>0.39900000000000002</v>
      </c>
      <c r="J142" s="992">
        <v>0.43958333333333338</v>
      </c>
      <c r="K142">
        <v>2.4</v>
      </c>
      <c r="L142">
        <v>2.4</v>
      </c>
    </row>
    <row r="143" spans="1:12">
      <c r="A143" t="s">
        <v>1308</v>
      </c>
      <c r="B143" t="s">
        <v>1311</v>
      </c>
      <c r="C143" t="s">
        <v>1334</v>
      </c>
      <c r="D143">
        <v>1</v>
      </c>
      <c r="E143" t="s">
        <v>714</v>
      </c>
      <c r="F143" t="s">
        <v>714</v>
      </c>
      <c r="G143" t="s">
        <v>714</v>
      </c>
      <c r="H143" t="s">
        <v>714</v>
      </c>
      <c r="I143" t="s">
        <v>714</v>
      </c>
      <c r="J143" t="s">
        <v>714</v>
      </c>
      <c r="K143">
        <v>2.4</v>
      </c>
      <c r="L143">
        <v>2.4</v>
      </c>
    </row>
    <row r="144" spans="1:12">
      <c r="A144" t="s">
        <v>1308</v>
      </c>
      <c r="B144" t="s">
        <v>1311</v>
      </c>
      <c r="C144" t="s">
        <v>1334</v>
      </c>
      <c r="D144">
        <v>1.4</v>
      </c>
      <c r="E144" s="55">
        <v>45173</v>
      </c>
      <c r="F144" t="s">
        <v>1330</v>
      </c>
      <c r="G144">
        <v>7.67</v>
      </c>
      <c r="H144">
        <v>0.42299999999999999</v>
      </c>
      <c r="I144" t="s">
        <v>724</v>
      </c>
      <c r="J144" s="992">
        <v>0.44861111111111113</v>
      </c>
      <c r="K144">
        <v>2.4</v>
      </c>
      <c r="L144">
        <v>2.4</v>
      </c>
    </row>
    <row r="145" spans="1:12">
      <c r="A145" t="s">
        <v>1308</v>
      </c>
      <c r="B145" t="s">
        <v>1311</v>
      </c>
      <c r="C145" t="s">
        <v>1334</v>
      </c>
      <c r="D145">
        <v>1.4</v>
      </c>
      <c r="E145" s="55">
        <v>45173</v>
      </c>
      <c r="F145" t="s">
        <v>1330</v>
      </c>
      <c r="G145">
        <v>8.5299999999999994</v>
      </c>
      <c r="H145">
        <v>0.44800000000000001</v>
      </c>
      <c r="J145" s="992">
        <v>0.44305555555555554</v>
      </c>
      <c r="K145">
        <v>2.4</v>
      </c>
      <c r="L145">
        <v>2.4</v>
      </c>
    </row>
    <row r="146" spans="1:12">
      <c r="A146" t="s">
        <v>1308</v>
      </c>
      <c r="B146" t="s">
        <v>1311</v>
      </c>
      <c r="C146" t="s">
        <v>1334</v>
      </c>
      <c r="D146">
        <v>1.9</v>
      </c>
      <c r="E146" t="s">
        <v>714</v>
      </c>
      <c r="F146" t="s">
        <v>714</v>
      </c>
      <c r="G146" t="s">
        <v>714</v>
      </c>
      <c r="H146" t="s">
        <v>714</v>
      </c>
      <c r="I146" t="s">
        <v>714</v>
      </c>
      <c r="J146" t="s">
        <v>714</v>
      </c>
      <c r="K146">
        <v>2.4</v>
      </c>
      <c r="L146">
        <v>2.4</v>
      </c>
    </row>
    <row r="147" spans="1:12">
      <c r="A147" t="s">
        <v>1308</v>
      </c>
      <c r="B147" t="s">
        <v>1311</v>
      </c>
      <c r="C147" t="s">
        <v>1335</v>
      </c>
      <c r="D147">
        <v>0.5</v>
      </c>
      <c r="E147" s="55">
        <v>45201</v>
      </c>
      <c r="F147" t="s">
        <v>1330</v>
      </c>
      <c r="G147">
        <v>2.0299999999999998</v>
      </c>
      <c r="H147">
        <v>0.23699999999999999</v>
      </c>
      <c r="J147" s="992">
        <v>0.4236111111111111</v>
      </c>
      <c r="K147">
        <v>2.2999999999999998</v>
      </c>
      <c r="L147">
        <v>2.15</v>
      </c>
    </row>
    <row r="148" spans="1:12">
      <c r="A148" t="s">
        <v>1308</v>
      </c>
      <c r="B148" t="s">
        <v>1311</v>
      </c>
      <c r="C148" t="s">
        <v>1335</v>
      </c>
      <c r="D148">
        <v>1</v>
      </c>
      <c r="E148" t="s">
        <v>714</v>
      </c>
      <c r="F148" t="s">
        <v>714</v>
      </c>
      <c r="G148" t="s">
        <v>714</v>
      </c>
      <c r="H148" t="s">
        <v>714</v>
      </c>
      <c r="I148" t="s">
        <v>714</v>
      </c>
      <c r="J148" t="s">
        <v>714</v>
      </c>
      <c r="K148">
        <v>2.2999999999999998</v>
      </c>
      <c r="L148">
        <v>2.15</v>
      </c>
    </row>
    <row r="149" spans="1:12">
      <c r="A149" t="s">
        <v>1308</v>
      </c>
      <c r="B149" t="s">
        <v>1311</v>
      </c>
      <c r="C149" t="s">
        <v>1335</v>
      </c>
      <c r="D149">
        <v>1.3</v>
      </c>
      <c r="E149" s="55">
        <v>45201</v>
      </c>
      <c r="F149" t="s">
        <v>1330</v>
      </c>
      <c r="G149">
        <v>1.77</v>
      </c>
      <c r="H149">
        <v>0.20100000000000001</v>
      </c>
      <c r="J149" s="992">
        <v>0.4284722222222222</v>
      </c>
      <c r="K149">
        <v>2.2999999999999998</v>
      </c>
      <c r="L149">
        <v>2.15</v>
      </c>
    </row>
    <row r="150" spans="1:12">
      <c r="A150" t="s">
        <v>1308</v>
      </c>
      <c r="B150" t="s">
        <v>1311</v>
      </c>
      <c r="C150" t="s">
        <v>1335</v>
      </c>
      <c r="D150">
        <v>1.8</v>
      </c>
      <c r="E150" t="s">
        <v>714</v>
      </c>
      <c r="F150" t="s">
        <v>714</v>
      </c>
      <c r="G150" t="s">
        <v>714</v>
      </c>
      <c r="H150" t="s">
        <v>714</v>
      </c>
      <c r="I150" t="s">
        <v>714</v>
      </c>
      <c r="J150" t="s">
        <v>714</v>
      </c>
      <c r="K150">
        <v>2.2999999999999998</v>
      </c>
      <c r="L150">
        <v>2.15</v>
      </c>
    </row>
    <row r="151" spans="1:12">
      <c r="A151" t="s">
        <v>1308</v>
      </c>
      <c r="B151" t="s">
        <v>1311</v>
      </c>
      <c r="C151" t="s">
        <v>1335</v>
      </c>
      <c r="D151">
        <v>2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>
        <v>2.2999999999999998</v>
      </c>
      <c r="L151">
        <v>2.15</v>
      </c>
    </row>
    <row r="152" spans="1:12">
      <c r="A152" t="s">
        <v>1308</v>
      </c>
      <c r="B152" t="s">
        <v>1311</v>
      </c>
      <c r="C152" t="s">
        <v>1335</v>
      </c>
      <c r="D152">
        <v>2.2000000000000002</v>
      </c>
      <c r="E152" t="s">
        <v>714</v>
      </c>
      <c r="F152" t="s">
        <v>714</v>
      </c>
      <c r="G152" t="s">
        <v>714</v>
      </c>
      <c r="H152" t="s">
        <v>714</v>
      </c>
      <c r="I152" t="s">
        <v>714</v>
      </c>
      <c r="J152" t="s">
        <v>714</v>
      </c>
      <c r="K152">
        <v>2.2999999999999998</v>
      </c>
      <c r="L152">
        <v>2.15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078BD-FC07-4D80-932C-085F65DBFE84}">
  <dimension ref="A1:F29"/>
  <sheetViews>
    <sheetView workbookViewId="0">
      <selection activeCell="F16" sqref="F16"/>
    </sheetView>
  </sheetViews>
  <sheetFormatPr defaultColWidth="11" defaultRowHeight="15.6"/>
  <cols>
    <col min="1" max="1" width="44.5" style="113" customWidth="1"/>
  </cols>
  <sheetData>
    <row r="1" spans="1:6">
      <c r="A1" s="2387" t="s">
        <v>0</v>
      </c>
      <c r="D1" s="55"/>
    </row>
    <row r="2" spans="1:6">
      <c r="A2" s="113" t="s">
        <v>2666</v>
      </c>
      <c r="D2" s="55"/>
    </row>
    <row r="3" spans="1:6" ht="15" customHeight="1">
      <c r="A3" s="1334"/>
      <c r="F3" s="2272"/>
    </row>
    <row r="4" spans="1:6">
      <c r="A4" s="2387" t="s">
        <v>1</v>
      </c>
      <c r="F4" t="s">
        <v>8</v>
      </c>
    </row>
    <row r="5" spans="1:6">
      <c r="A5" s="2387"/>
    </row>
    <row r="6" spans="1:6">
      <c r="A6" s="113" t="s">
        <v>2</v>
      </c>
      <c r="F6" t="s">
        <v>9</v>
      </c>
    </row>
    <row r="7" spans="1:6">
      <c r="A7" s="2558"/>
      <c r="B7" t="s">
        <v>3</v>
      </c>
      <c r="D7">
        <v>95</v>
      </c>
    </row>
    <row r="8" spans="1:6">
      <c r="A8" s="2558"/>
      <c r="B8" t="s">
        <v>4</v>
      </c>
      <c r="D8">
        <v>24</v>
      </c>
    </row>
    <row r="9" spans="1:6">
      <c r="B9" t="s">
        <v>5</v>
      </c>
      <c r="D9">
        <v>119</v>
      </c>
    </row>
    <row r="11" spans="1:6">
      <c r="A11" s="113" t="s">
        <v>6</v>
      </c>
      <c r="F11" t="s">
        <v>10</v>
      </c>
    </row>
    <row r="12" spans="1:6">
      <c r="B12" s="594" t="s">
        <v>3</v>
      </c>
      <c r="D12" s="594">
        <v>32</v>
      </c>
    </row>
    <row r="13" spans="1:6">
      <c r="B13" t="s">
        <v>4</v>
      </c>
      <c r="D13">
        <v>32</v>
      </c>
    </row>
    <row r="14" spans="1:6">
      <c r="B14" t="s">
        <v>5</v>
      </c>
      <c r="D14">
        <v>64</v>
      </c>
    </row>
    <row r="16" spans="1:6" ht="31.2">
      <c r="A16" s="113" t="s">
        <v>7</v>
      </c>
    </row>
    <row r="17" spans="1:4">
      <c r="B17" s="594" t="s">
        <v>3</v>
      </c>
      <c r="D17" s="594">
        <v>87</v>
      </c>
    </row>
    <row r="18" spans="1:4">
      <c r="B18" t="s">
        <v>4</v>
      </c>
      <c r="D18">
        <v>52</v>
      </c>
    </row>
    <row r="19" spans="1:4">
      <c r="B19" t="s">
        <v>5</v>
      </c>
      <c r="D19">
        <v>139</v>
      </c>
    </row>
    <row r="21" spans="1:4">
      <c r="A21" s="113" t="s">
        <v>11</v>
      </c>
      <c r="D21">
        <v>44</v>
      </c>
    </row>
    <row r="22" spans="1:4">
      <c r="A22" s="113" t="s">
        <v>12</v>
      </c>
      <c r="B22" s="594"/>
      <c r="C22" s="594"/>
      <c r="D22" s="594">
        <v>23</v>
      </c>
    </row>
    <row r="23" spans="1:4">
      <c r="A23" s="113" t="s">
        <v>13</v>
      </c>
      <c r="D23">
        <v>17</v>
      </c>
    </row>
    <row r="24" spans="1:4" ht="46.8">
      <c r="A24" s="113" t="s">
        <v>14</v>
      </c>
      <c r="D24">
        <v>3</v>
      </c>
    </row>
    <row r="25" spans="1:4" ht="46.8">
      <c r="A25" s="113" t="s">
        <v>15</v>
      </c>
      <c r="D25">
        <v>14</v>
      </c>
    </row>
    <row r="26" spans="1:4">
      <c r="A26" s="113" t="s">
        <v>16</v>
      </c>
      <c r="D26">
        <v>4</v>
      </c>
    </row>
    <row r="27" spans="1:4" ht="46.8">
      <c r="A27" s="113" t="s">
        <v>14</v>
      </c>
      <c r="D27">
        <f>'2023 All Ponds'!N186</f>
        <v>3</v>
      </c>
    </row>
    <row r="28" spans="1:4" ht="46.8">
      <c r="A28" s="113" t="s">
        <v>15</v>
      </c>
      <c r="D28">
        <f>'2023 All Ponds'!O186</f>
        <v>14</v>
      </c>
    </row>
    <row r="29" spans="1:4">
      <c r="A29" s="113" t="s">
        <v>16</v>
      </c>
      <c r="D29">
        <f>'2023 All Ponds'!L186</f>
        <v>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F86F7-FFE1-4A49-9AEC-0F5D7B133225}">
  <dimension ref="A1:Y178"/>
  <sheetViews>
    <sheetView topLeftCell="D1" workbookViewId="0">
      <selection activeCell="N12" sqref="N12"/>
    </sheetView>
  </sheetViews>
  <sheetFormatPr defaultColWidth="8.796875" defaultRowHeight="15.6"/>
  <cols>
    <col min="5" max="5" width="12.296875" customWidth="1"/>
  </cols>
  <sheetData>
    <row r="1" spans="1:25">
      <c r="A1" s="592" t="s">
        <v>1336</v>
      </c>
      <c r="B1" s="592"/>
      <c r="C1" s="592"/>
      <c r="D1" s="592"/>
      <c r="E1" s="592"/>
      <c r="F1" s="592"/>
      <c r="G1" s="1776" t="s">
        <v>1270</v>
      </c>
      <c r="H1" s="1776"/>
      <c r="I1" s="1776"/>
      <c r="J1" s="1776"/>
      <c r="K1" s="2020"/>
      <c r="L1" s="1776" t="s">
        <v>1271</v>
      </c>
      <c r="M1" s="2020"/>
      <c r="N1" s="1776"/>
      <c r="O1" s="592"/>
      <c r="P1" s="593"/>
      <c r="Q1" s="593"/>
      <c r="R1" s="986"/>
      <c r="S1" s="986"/>
      <c r="T1" s="986"/>
    </row>
    <row r="2" spans="1:25">
      <c r="A2" s="571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3"/>
      <c r="M2" s="592"/>
      <c r="N2" s="593"/>
      <c r="O2" s="592"/>
      <c r="P2" s="593"/>
      <c r="Q2" s="593"/>
      <c r="R2" s="986"/>
      <c r="S2" s="986"/>
      <c r="T2" s="986"/>
    </row>
    <row r="3" spans="1:25">
      <c r="A3" s="2563" t="s">
        <v>1272</v>
      </c>
      <c r="B3" s="2563"/>
      <c r="C3" s="2563"/>
      <c r="D3" s="2563"/>
      <c r="E3" s="2563"/>
      <c r="F3" s="2563"/>
      <c r="G3" s="2563"/>
      <c r="H3" s="2563"/>
      <c r="I3" s="2563"/>
      <c r="J3" s="2038"/>
      <c r="K3" s="2038"/>
      <c r="L3" s="1617"/>
      <c r="M3" s="2038"/>
      <c r="N3" s="1617"/>
      <c r="O3" s="2038"/>
      <c r="P3" s="1617"/>
      <c r="Q3" s="1617"/>
      <c r="R3" s="1245"/>
      <c r="S3" s="1245"/>
      <c r="T3" s="1245"/>
      <c r="U3" s="437"/>
      <c r="V3" s="437"/>
      <c r="W3" s="437"/>
      <c r="X3" s="437"/>
      <c r="Y3" s="437"/>
    </row>
    <row r="4" spans="1:25">
      <c r="A4" s="592" t="s">
        <v>1337</v>
      </c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3"/>
      <c r="M4" s="592"/>
      <c r="N4" s="593"/>
      <c r="O4" s="592"/>
      <c r="P4" s="593"/>
      <c r="Q4" s="593"/>
      <c r="R4" s="986"/>
      <c r="S4" s="986"/>
      <c r="T4" s="986"/>
    </row>
    <row r="5" spans="1:25" ht="46.8">
      <c r="A5" s="1137" t="s">
        <v>804</v>
      </c>
      <c r="B5" s="1138" t="s">
        <v>20</v>
      </c>
      <c r="C5" s="1138" t="s">
        <v>701</v>
      </c>
      <c r="D5" s="1139" t="s">
        <v>805</v>
      </c>
      <c r="E5" s="1185" t="s">
        <v>786</v>
      </c>
      <c r="F5" s="1139" t="s">
        <v>806</v>
      </c>
      <c r="G5" s="1139" t="s">
        <v>807</v>
      </c>
      <c r="H5" s="1205" t="s">
        <v>809</v>
      </c>
      <c r="I5" s="1209" t="s">
        <v>810</v>
      </c>
      <c r="J5" s="1140" t="s">
        <v>808</v>
      </c>
      <c r="K5" s="2201" t="s">
        <v>1274</v>
      </c>
      <c r="L5" s="1184" t="s">
        <v>1275</v>
      </c>
      <c r="M5" s="1184" t="s">
        <v>1276</v>
      </c>
      <c r="N5" s="1184" t="s">
        <v>1277</v>
      </c>
      <c r="O5" s="1184" t="s">
        <v>1278</v>
      </c>
      <c r="P5" s="1184" t="s">
        <v>1279</v>
      </c>
      <c r="Q5" s="1184" t="s">
        <v>795</v>
      </c>
      <c r="R5" s="2237" t="s">
        <v>796</v>
      </c>
      <c r="S5" s="2238" t="s">
        <v>797</v>
      </c>
      <c r="T5" s="2239" t="s">
        <v>798</v>
      </c>
      <c r="U5" s="483"/>
    </row>
    <row r="6" spans="1:25">
      <c r="A6" s="91" t="s">
        <v>825</v>
      </c>
      <c r="B6" s="91" t="s">
        <v>1338</v>
      </c>
      <c r="C6" s="91" t="s">
        <v>1337</v>
      </c>
      <c r="D6" s="91">
        <v>0.5</v>
      </c>
      <c r="E6" s="392">
        <v>45054</v>
      </c>
      <c r="F6" s="91">
        <v>12.3</v>
      </c>
      <c r="G6" s="91">
        <v>9.9600000000000009</v>
      </c>
      <c r="H6" s="355">
        <v>0.307</v>
      </c>
      <c r="I6" s="373">
        <f t="shared" ref="I6" si="0">IF(AND(H6&gt;0),  H6*30.974," ")</f>
        <v>9.5090179999999993</v>
      </c>
      <c r="J6" s="2797">
        <v>0.71</v>
      </c>
      <c r="Q6" s="2790"/>
    </row>
    <row r="7" spans="1:25">
      <c r="A7" s="91" t="s">
        <v>825</v>
      </c>
      <c r="B7" s="91" t="s">
        <v>1338</v>
      </c>
      <c r="C7" s="91" t="s">
        <v>1337</v>
      </c>
      <c r="D7" s="91">
        <v>1</v>
      </c>
      <c r="E7" s="392">
        <v>45054</v>
      </c>
      <c r="F7" s="91"/>
      <c r="G7" s="91"/>
      <c r="H7" s="355" t="s">
        <v>811</v>
      </c>
      <c r="I7" s="91"/>
      <c r="J7" s="2797" t="s">
        <v>811</v>
      </c>
      <c r="Q7" s="2790"/>
    </row>
    <row r="8" spans="1:25">
      <c r="A8" s="91" t="s">
        <v>825</v>
      </c>
      <c r="B8" s="91" t="s">
        <v>1338</v>
      </c>
      <c r="C8" s="91" t="s">
        <v>1337</v>
      </c>
      <c r="D8" s="91">
        <v>2</v>
      </c>
      <c r="E8" s="392">
        <v>45054</v>
      </c>
      <c r="F8" s="91"/>
      <c r="G8" s="91"/>
      <c r="H8" s="355" t="s">
        <v>811</v>
      </c>
      <c r="I8" s="91"/>
      <c r="J8" s="2797" t="s">
        <v>811</v>
      </c>
      <c r="Q8" s="2790"/>
    </row>
    <row r="9" spans="1:25">
      <c r="A9" s="91" t="s">
        <v>825</v>
      </c>
      <c r="B9" s="91" t="s">
        <v>1338</v>
      </c>
      <c r="C9" s="91" t="s">
        <v>1337</v>
      </c>
      <c r="D9" s="91">
        <v>3</v>
      </c>
      <c r="E9" s="392">
        <v>45054</v>
      </c>
      <c r="F9" s="91"/>
      <c r="G9" s="91"/>
      <c r="H9" s="355">
        <v>0.11600000000000001</v>
      </c>
      <c r="I9" s="373">
        <f t="shared" ref="I9" si="1">IF(AND(H9&gt;0),  H9*30.974," ")</f>
        <v>3.5929840000000004</v>
      </c>
      <c r="J9" s="2797">
        <v>0.8</v>
      </c>
      <c r="Q9" s="2790"/>
    </row>
    <row r="10" spans="1:25">
      <c r="A10" s="91" t="s">
        <v>825</v>
      </c>
      <c r="B10" s="91" t="s">
        <v>1338</v>
      </c>
      <c r="C10" s="91" t="s">
        <v>1337</v>
      </c>
      <c r="D10" s="91">
        <v>4</v>
      </c>
      <c r="E10" s="392">
        <v>45054</v>
      </c>
      <c r="F10" s="91"/>
      <c r="G10" s="91"/>
      <c r="H10" s="355" t="s">
        <v>811</v>
      </c>
      <c r="I10" s="91"/>
      <c r="J10" s="2797" t="s">
        <v>811</v>
      </c>
      <c r="Q10" s="2790"/>
    </row>
    <row r="11" spans="1:25">
      <c r="A11" s="91" t="s">
        <v>825</v>
      </c>
      <c r="B11" s="91" t="s">
        <v>1338</v>
      </c>
      <c r="C11" s="91" t="s">
        <v>1337</v>
      </c>
      <c r="D11" s="91">
        <v>5</v>
      </c>
      <c r="E11" s="392">
        <v>45054</v>
      </c>
      <c r="F11" s="91"/>
      <c r="G11" s="91"/>
      <c r="H11" s="355" t="s">
        <v>811</v>
      </c>
      <c r="I11" s="91"/>
      <c r="J11" s="2797" t="s">
        <v>811</v>
      </c>
      <c r="Q11" s="2790"/>
    </row>
    <row r="12" spans="1:25">
      <c r="A12" s="91" t="s">
        <v>825</v>
      </c>
      <c r="B12" s="91" t="s">
        <v>1338</v>
      </c>
      <c r="C12" s="91" t="s">
        <v>1337</v>
      </c>
      <c r="D12" s="91">
        <v>6</v>
      </c>
      <c r="E12" s="392">
        <v>45054</v>
      </c>
      <c r="F12" s="91"/>
      <c r="G12" s="91"/>
      <c r="H12" s="355" t="s">
        <v>811</v>
      </c>
      <c r="I12" s="91"/>
      <c r="J12" s="2797" t="s">
        <v>811</v>
      </c>
      <c r="Q12" s="2790"/>
    </row>
    <row r="13" spans="1:25">
      <c r="A13" s="91" t="s">
        <v>825</v>
      </c>
      <c r="B13" s="91" t="s">
        <v>1338</v>
      </c>
      <c r="C13" s="91" t="s">
        <v>1337</v>
      </c>
      <c r="D13" s="91">
        <v>7</v>
      </c>
      <c r="E13" s="392">
        <v>45054</v>
      </c>
      <c r="F13" s="91"/>
      <c r="G13" s="91"/>
      <c r="H13" s="355" t="s">
        <v>811</v>
      </c>
      <c r="I13" s="91"/>
      <c r="J13" s="2797" t="s">
        <v>811</v>
      </c>
      <c r="Q13" s="2790"/>
    </row>
    <row r="14" spans="1:25">
      <c r="A14" s="91" t="s">
        <v>825</v>
      </c>
      <c r="B14" s="91" t="s">
        <v>1338</v>
      </c>
      <c r="C14" s="91" t="s">
        <v>1337</v>
      </c>
      <c r="D14" s="91">
        <v>8</v>
      </c>
      <c r="E14" s="392">
        <v>45054</v>
      </c>
      <c r="F14" s="91"/>
      <c r="G14" s="91"/>
      <c r="H14" s="355" t="s">
        <v>811</v>
      </c>
      <c r="I14" s="91"/>
      <c r="J14" s="2797" t="s">
        <v>811</v>
      </c>
      <c r="Q14" s="2790"/>
    </row>
    <row r="15" spans="1:25">
      <c r="A15" s="91" t="s">
        <v>825</v>
      </c>
      <c r="B15" s="91" t="s">
        <v>1338</v>
      </c>
      <c r="C15" s="91" t="s">
        <v>1337</v>
      </c>
      <c r="D15" s="91">
        <v>9</v>
      </c>
      <c r="E15" s="392">
        <v>45054</v>
      </c>
      <c r="F15" s="91"/>
      <c r="G15" s="91"/>
      <c r="H15" s="355">
        <v>0.32800000000000001</v>
      </c>
      <c r="I15" s="373">
        <f t="shared" ref="I15:I16" si="2">IF(AND(H15&gt;0),  H15*30.974," ")</f>
        <v>10.159472000000001</v>
      </c>
      <c r="J15" s="2797">
        <v>1.0900000000000001</v>
      </c>
      <c r="Q15" s="2790"/>
    </row>
    <row r="16" spans="1:25">
      <c r="A16" s="91" t="s">
        <v>825</v>
      </c>
      <c r="B16" s="91" t="s">
        <v>1338</v>
      </c>
      <c r="C16" s="91" t="s">
        <v>1337</v>
      </c>
      <c r="D16" s="91">
        <v>9</v>
      </c>
      <c r="E16" s="392">
        <v>45054</v>
      </c>
      <c r="F16" s="91"/>
      <c r="G16" s="91"/>
      <c r="H16" s="355">
        <v>0.47499999999999998</v>
      </c>
      <c r="I16" s="373">
        <f t="shared" si="2"/>
        <v>14.71265</v>
      </c>
      <c r="J16" s="2797">
        <v>1.23</v>
      </c>
      <c r="Q16" s="2790"/>
    </row>
    <row r="17" spans="1:17">
      <c r="A17" s="91" t="s">
        <v>825</v>
      </c>
      <c r="B17" s="91" t="s">
        <v>1338</v>
      </c>
      <c r="C17" s="91" t="s">
        <v>1337</v>
      </c>
      <c r="D17" s="91">
        <v>10</v>
      </c>
      <c r="E17" s="392">
        <v>45054</v>
      </c>
      <c r="F17" s="91"/>
      <c r="G17" s="91"/>
      <c r="H17" s="355" t="s">
        <v>811</v>
      </c>
      <c r="I17" s="91"/>
      <c r="J17" s="2797" t="s">
        <v>811</v>
      </c>
      <c r="Q17" s="2790"/>
    </row>
    <row r="18" spans="1:17">
      <c r="A18" s="91" t="s">
        <v>825</v>
      </c>
      <c r="B18" s="91" t="s">
        <v>1338</v>
      </c>
      <c r="C18" s="91" t="s">
        <v>1337</v>
      </c>
      <c r="D18" s="91">
        <v>11</v>
      </c>
      <c r="E18" s="392">
        <v>45054</v>
      </c>
      <c r="F18" s="91"/>
      <c r="G18" s="91"/>
      <c r="H18" s="355" t="s">
        <v>811</v>
      </c>
      <c r="I18" s="91"/>
      <c r="J18" s="2797" t="s">
        <v>811</v>
      </c>
      <c r="Q18" s="2790"/>
    </row>
    <row r="19" spans="1:17">
      <c r="A19" s="91" t="s">
        <v>825</v>
      </c>
      <c r="B19" s="91" t="s">
        <v>1338</v>
      </c>
      <c r="C19" s="91" t="s">
        <v>1337</v>
      </c>
      <c r="D19" s="91">
        <v>11.3</v>
      </c>
      <c r="E19" s="392">
        <v>45054</v>
      </c>
      <c r="F19" s="91"/>
      <c r="G19" s="91"/>
      <c r="H19" s="355">
        <v>0.31900000000000001</v>
      </c>
      <c r="I19" s="373">
        <f t="shared" ref="I19" si="3">IF(AND(H19&gt;0),  H19*30.974," ")</f>
        <v>9.880706</v>
      </c>
      <c r="J19" s="2797">
        <v>2.5</v>
      </c>
      <c r="Q19" s="2790"/>
    </row>
    <row r="20" spans="1:17">
      <c r="A20" s="91" t="s">
        <v>825</v>
      </c>
      <c r="B20" s="91" t="s">
        <v>1338</v>
      </c>
      <c r="C20" s="91" t="s">
        <v>1337</v>
      </c>
      <c r="D20" s="91">
        <v>11.8</v>
      </c>
      <c r="E20" s="392">
        <v>45054</v>
      </c>
      <c r="F20" s="91"/>
      <c r="G20" s="91"/>
      <c r="H20" s="355" t="s">
        <v>811</v>
      </c>
      <c r="I20" s="91"/>
      <c r="J20" s="2797" t="s">
        <v>811</v>
      </c>
      <c r="Q20" s="2790"/>
    </row>
    <row r="21" spans="1:17">
      <c r="A21" t="s">
        <v>825</v>
      </c>
      <c r="B21" t="s">
        <v>1338</v>
      </c>
      <c r="C21" t="s">
        <v>1337</v>
      </c>
      <c r="D21">
        <v>0.5</v>
      </c>
      <c r="E21" s="55">
        <v>45097</v>
      </c>
      <c r="F21">
        <v>12.7</v>
      </c>
      <c r="G21">
        <v>7.23</v>
      </c>
      <c r="H21" s="27">
        <v>0.246</v>
      </c>
      <c r="I21" s="371">
        <f t="shared" ref="I21" si="4">IF(AND(H21&gt;0),  H21*30.974," ")</f>
        <v>7.6196039999999998</v>
      </c>
      <c r="J21" s="2794">
        <v>0.85</v>
      </c>
      <c r="Q21" s="2790"/>
    </row>
    <row r="22" spans="1:17">
      <c r="A22" t="s">
        <v>825</v>
      </c>
      <c r="B22" t="s">
        <v>1338</v>
      </c>
      <c r="C22" t="s">
        <v>1337</v>
      </c>
      <c r="D22">
        <v>1</v>
      </c>
      <c r="E22" s="55">
        <v>45097</v>
      </c>
      <c r="H22" s="27" t="s">
        <v>811</v>
      </c>
      <c r="J22" s="2794" t="s">
        <v>811</v>
      </c>
      <c r="Q22" s="2790"/>
    </row>
    <row r="23" spans="1:17">
      <c r="A23" t="s">
        <v>825</v>
      </c>
      <c r="B23" t="s">
        <v>1338</v>
      </c>
      <c r="C23" t="s">
        <v>1337</v>
      </c>
      <c r="D23">
        <v>2</v>
      </c>
      <c r="E23" s="55">
        <v>45097</v>
      </c>
      <c r="H23" s="27" t="s">
        <v>811</v>
      </c>
      <c r="J23" s="2794" t="s">
        <v>811</v>
      </c>
      <c r="Q23" s="2790"/>
    </row>
    <row r="24" spans="1:17">
      <c r="A24" t="s">
        <v>825</v>
      </c>
      <c r="B24" t="s">
        <v>1338</v>
      </c>
      <c r="C24" t="s">
        <v>1337</v>
      </c>
      <c r="D24">
        <v>3</v>
      </c>
      <c r="E24" s="55">
        <v>45097</v>
      </c>
      <c r="H24" s="27">
        <v>0.20699999999999999</v>
      </c>
      <c r="I24" s="371">
        <f t="shared" ref="I24" si="5">IF(AND(H24&gt;0),  H24*30.974," ")</f>
        <v>6.4116179999999998</v>
      </c>
      <c r="J24" s="2794">
        <v>0.85</v>
      </c>
      <c r="Q24" s="2790"/>
    </row>
    <row r="25" spans="1:17">
      <c r="A25" t="s">
        <v>825</v>
      </c>
      <c r="B25" t="s">
        <v>1338</v>
      </c>
      <c r="C25" t="s">
        <v>1337</v>
      </c>
      <c r="D25">
        <v>4</v>
      </c>
      <c r="E25" s="55">
        <v>45097</v>
      </c>
      <c r="H25" s="27" t="s">
        <v>811</v>
      </c>
      <c r="J25" s="2794" t="s">
        <v>811</v>
      </c>
      <c r="Q25" s="2790"/>
    </row>
    <row r="26" spans="1:17">
      <c r="A26" t="s">
        <v>825</v>
      </c>
      <c r="B26" t="s">
        <v>1338</v>
      </c>
      <c r="C26" t="s">
        <v>1337</v>
      </c>
      <c r="D26">
        <v>5</v>
      </c>
      <c r="E26" s="55">
        <v>45097</v>
      </c>
      <c r="H26" s="27" t="s">
        <v>811</v>
      </c>
      <c r="J26" s="2794" t="s">
        <v>811</v>
      </c>
      <c r="Q26" s="2790"/>
    </row>
    <row r="27" spans="1:17">
      <c r="A27" t="s">
        <v>825</v>
      </c>
      <c r="B27" t="s">
        <v>1338</v>
      </c>
      <c r="C27" t="s">
        <v>1337</v>
      </c>
      <c r="D27">
        <v>6</v>
      </c>
      <c r="E27" s="55">
        <v>45097</v>
      </c>
      <c r="H27" s="27" t="s">
        <v>811</v>
      </c>
      <c r="J27" s="2794" t="s">
        <v>811</v>
      </c>
      <c r="Q27" s="2790"/>
    </row>
    <row r="28" spans="1:17">
      <c r="A28" t="s">
        <v>825</v>
      </c>
      <c r="B28" t="s">
        <v>1338</v>
      </c>
      <c r="C28" t="s">
        <v>1337</v>
      </c>
      <c r="D28">
        <v>7</v>
      </c>
      <c r="E28" s="55">
        <v>45097</v>
      </c>
      <c r="H28" s="27" t="s">
        <v>811</v>
      </c>
      <c r="J28" s="2794" t="s">
        <v>811</v>
      </c>
      <c r="Q28" s="2790"/>
    </row>
    <row r="29" spans="1:17">
      <c r="A29" t="s">
        <v>825</v>
      </c>
      <c r="B29" t="s">
        <v>1338</v>
      </c>
      <c r="C29" t="s">
        <v>1337</v>
      </c>
      <c r="D29">
        <v>8</v>
      </c>
      <c r="E29" s="55">
        <v>45097</v>
      </c>
      <c r="H29" s="27" t="s">
        <v>811</v>
      </c>
      <c r="J29" s="2794" t="s">
        <v>811</v>
      </c>
      <c r="Q29" s="2790"/>
    </row>
    <row r="30" spans="1:17">
      <c r="A30" t="s">
        <v>825</v>
      </c>
      <c r="B30" t="s">
        <v>1338</v>
      </c>
      <c r="C30" t="s">
        <v>1337</v>
      </c>
      <c r="D30">
        <v>9</v>
      </c>
      <c r="E30" s="55">
        <v>45097</v>
      </c>
      <c r="H30" s="27">
        <v>0.27600000000000002</v>
      </c>
      <c r="I30" s="371">
        <f t="shared" ref="I30" si="6">IF(AND(H30&gt;0),  H30*30.974," ")</f>
        <v>8.5488240000000015</v>
      </c>
      <c r="J30" s="2794">
        <v>1.7</v>
      </c>
      <c r="Q30" s="2790"/>
    </row>
    <row r="31" spans="1:17">
      <c r="A31" t="s">
        <v>825</v>
      </c>
      <c r="B31" t="s">
        <v>1338</v>
      </c>
      <c r="C31" t="s">
        <v>1337</v>
      </c>
      <c r="D31">
        <v>10</v>
      </c>
      <c r="E31" s="55">
        <v>45097</v>
      </c>
      <c r="H31" s="27" t="s">
        <v>811</v>
      </c>
      <c r="J31" s="2794" t="s">
        <v>811</v>
      </c>
      <c r="Q31" s="2790"/>
    </row>
    <row r="32" spans="1:17">
      <c r="A32" t="s">
        <v>825</v>
      </c>
      <c r="B32" t="s">
        <v>1338</v>
      </c>
      <c r="C32" t="s">
        <v>1337</v>
      </c>
      <c r="D32">
        <v>11</v>
      </c>
      <c r="E32" s="55">
        <v>45097</v>
      </c>
      <c r="H32" s="27" t="s">
        <v>811</v>
      </c>
      <c r="J32" s="2794" t="s">
        <v>811</v>
      </c>
      <c r="Q32" s="2790"/>
    </row>
    <row r="33" spans="1:17">
      <c r="A33" t="s">
        <v>825</v>
      </c>
      <c r="B33" t="s">
        <v>1338</v>
      </c>
      <c r="C33" t="s">
        <v>1337</v>
      </c>
      <c r="D33">
        <v>11.7</v>
      </c>
      <c r="E33" s="55">
        <v>45097</v>
      </c>
      <c r="H33" s="27">
        <v>0.44</v>
      </c>
      <c r="I33" s="371">
        <f t="shared" ref="I33" si="7">IF(AND(H33&gt;0),  H33*30.974," ")</f>
        <v>13.62856</v>
      </c>
      <c r="J33" s="2794">
        <v>1.64</v>
      </c>
      <c r="Q33" s="2790"/>
    </row>
    <row r="34" spans="1:17">
      <c r="A34" t="s">
        <v>825</v>
      </c>
      <c r="B34" t="s">
        <v>1338</v>
      </c>
      <c r="C34" t="s">
        <v>1337</v>
      </c>
      <c r="D34">
        <v>12</v>
      </c>
      <c r="E34" s="55">
        <v>45097</v>
      </c>
      <c r="H34" s="27" t="s">
        <v>811</v>
      </c>
      <c r="J34" s="2794" t="s">
        <v>811</v>
      </c>
      <c r="Q34" s="2790"/>
    </row>
    <row r="35" spans="1:17">
      <c r="A35" t="s">
        <v>825</v>
      </c>
      <c r="B35" t="s">
        <v>1338</v>
      </c>
      <c r="C35" t="s">
        <v>1337</v>
      </c>
      <c r="D35">
        <v>12.2</v>
      </c>
      <c r="E35" s="55">
        <v>45097</v>
      </c>
      <c r="H35" s="27" t="s">
        <v>811</v>
      </c>
      <c r="J35" s="2794" t="s">
        <v>811</v>
      </c>
      <c r="Q35" s="2790"/>
    </row>
    <row r="36" spans="1:17">
      <c r="A36" t="s">
        <v>825</v>
      </c>
      <c r="B36" t="s">
        <v>1338</v>
      </c>
      <c r="C36" t="s">
        <v>1337</v>
      </c>
      <c r="D36">
        <v>0.5</v>
      </c>
      <c r="E36" s="55">
        <v>45126</v>
      </c>
      <c r="F36">
        <v>12.1</v>
      </c>
      <c r="G36">
        <v>6.75</v>
      </c>
      <c r="H36" s="27">
        <v>0.40100000000000002</v>
      </c>
      <c r="I36" s="371">
        <f t="shared" ref="I36" si="8">IF(AND(H36&gt;0),  H36*30.974," ")</f>
        <v>12.420574</v>
      </c>
      <c r="J36" s="2794">
        <v>1.49</v>
      </c>
      <c r="Q36" s="2790"/>
    </row>
    <row r="37" spans="1:17">
      <c r="A37" t="s">
        <v>825</v>
      </c>
      <c r="B37" t="s">
        <v>1338</v>
      </c>
      <c r="C37" t="s">
        <v>1337</v>
      </c>
      <c r="D37">
        <v>1</v>
      </c>
      <c r="E37" s="55">
        <v>45126</v>
      </c>
      <c r="H37" s="27" t="s">
        <v>811</v>
      </c>
      <c r="J37" s="2794" t="s">
        <v>811</v>
      </c>
      <c r="Q37" s="2790"/>
    </row>
    <row r="38" spans="1:17">
      <c r="A38" t="s">
        <v>825</v>
      </c>
      <c r="B38" t="s">
        <v>1338</v>
      </c>
      <c r="C38" t="s">
        <v>1337</v>
      </c>
      <c r="D38">
        <v>2</v>
      </c>
      <c r="E38" s="55">
        <v>45126</v>
      </c>
      <c r="H38" s="27" t="s">
        <v>811</v>
      </c>
      <c r="J38" s="2794" t="s">
        <v>811</v>
      </c>
      <c r="Q38" s="2790"/>
    </row>
    <row r="39" spans="1:17">
      <c r="A39" t="s">
        <v>825</v>
      </c>
      <c r="B39" t="s">
        <v>1338</v>
      </c>
      <c r="C39" t="s">
        <v>1337</v>
      </c>
      <c r="D39">
        <v>3</v>
      </c>
      <c r="E39" s="55">
        <v>45126</v>
      </c>
      <c r="H39" s="27">
        <v>0.13</v>
      </c>
      <c r="I39" s="371">
        <f t="shared" ref="I39" si="9">IF(AND(H39&gt;0),  H39*30.974," ")</f>
        <v>4.0266200000000003</v>
      </c>
      <c r="J39" s="2794">
        <v>1.35</v>
      </c>
      <c r="Q39" s="2790"/>
    </row>
    <row r="40" spans="1:17">
      <c r="A40" t="s">
        <v>825</v>
      </c>
      <c r="B40" t="s">
        <v>1338</v>
      </c>
      <c r="C40" t="s">
        <v>1337</v>
      </c>
      <c r="D40">
        <v>4</v>
      </c>
      <c r="E40" s="55">
        <v>45126</v>
      </c>
      <c r="H40" s="27" t="s">
        <v>811</v>
      </c>
      <c r="J40" s="2794" t="s">
        <v>811</v>
      </c>
      <c r="Q40" s="2790"/>
    </row>
    <row r="41" spans="1:17">
      <c r="A41" t="s">
        <v>825</v>
      </c>
      <c r="B41" t="s">
        <v>1338</v>
      </c>
      <c r="C41" t="s">
        <v>1337</v>
      </c>
      <c r="D41">
        <v>5</v>
      </c>
      <c r="E41" s="55">
        <v>45126</v>
      </c>
      <c r="H41" s="27" t="s">
        <v>811</v>
      </c>
      <c r="J41" s="2794" t="s">
        <v>811</v>
      </c>
      <c r="Q41" s="2790"/>
    </row>
    <row r="42" spans="1:17">
      <c r="A42" t="s">
        <v>825</v>
      </c>
      <c r="B42" t="s">
        <v>1338</v>
      </c>
      <c r="C42" t="s">
        <v>1337</v>
      </c>
      <c r="D42">
        <v>6</v>
      </c>
      <c r="E42" s="55">
        <v>45126</v>
      </c>
      <c r="H42" s="27" t="s">
        <v>811</v>
      </c>
      <c r="J42" s="2794" t="s">
        <v>811</v>
      </c>
      <c r="Q42" s="2790"/>
    </row>
    <row r="43" spans="1:17">
      <c r="A43" t="s">
        <v>825</v>
      </c>
      <c r="B43" t="s">
        <v>1338</v>
      </c>
      <c r="C43" t="s">
        <v>1337</v>
      </c>
      <c r="D43">
        <v>7</v>
      </c>
      <c r="E43" s="55">
        <v>45126</v>
      </c>
      <c r="H43" s="27" t="s">
        <v>811</v>
      </c>
      <c r="J43" s="2794" t="s">
        <v>811</v>
      </c>
      <c r="Q43" s="2790"/>
    </row>
    <row r="44" spans="1:17">
      <c r="A44" t="s">
        <v>825</v>
      </c>
      <c r="B44" t="s">
        <v>1338</v>
      </c>
      <c r="C44" t="s">
        <v>1337</v>
      </c>
      <c r="D44">
        <v>8</v>
      </c>
      <c r="E44" s="55">
        <v>45126</v>
      </c>
      <c r="H44" s="27" t="s">
        <v>811</v>
      </c>
      <c r="J44" s="2794" t="s">
        <v>811</v>
      </c>
      <c r="Q44" s="2790"/>
    </row>
    <row r="45" spans="1:17">
      <c r="A45" t="s">
        <v>825</v>
      </c>
      <c r="B45" t="s">
        <v>1338</v>
      </c>
      <c r="C45" t="s">
        <v>1337</v>
      </c>
      <c r="D45">
        <v>9</v>
      </c>
      <c r="E45" s="55">
        <v>45126</v>
      </c>
      <c r="H45" s="27">
        <v>0.25600000000000001</v>
      </c>
      <c r="I45" s="371">
        <f t="shared" ref="I45" si="10">IF(AND(H45&gt;0),  H45*30.974," ")</f>
        <v>7.9293440000000004</v>
      </c>
      <c r="J45" s="2794">
        <v>4.4000000000000004</v>
      </c>
      <c r="Q45" s="2790"/>
    </row>
    <row r="46" spans="1:17">
      <c r="A46" t="s">
        <v>825</v>
      </c>
      <c r="B46" t="s">
        <v>1338</v>
      </c>
      <c r="C46" t="s">
        <v>1337</v>
      </c>
      <c r="D46">
        <v>10</v>
      </c>
      <c r="E46" s="55">
        <v>45126</v>
      </c>
      <c r="H46" s="27" t="s">
        <v>811</v>
      </c>
      <c r="J46" s="2794" t="s">
        <v>811</v>
      </c>
      <c r="Q46" s="2790"/>
    </row>
    <row r="47" spans="1:17">
      <c r="A47" t="s">
        <v>825</v>
      </c>
      <c r="B47" t="s">
        <v>1338</v>
      </c>
      <c r="C47" t="s">
        <v>1337</v>
      </c>
      <c r="D47">
        <v>11</v>
      </c>
      <c r="E47" s="55">
        <v>45126</v>
      </c>
      <c r="H47" s="27" t="s">
        <v>811</v>
      </c>
      <c r="J47" s="2794" t="s">
        <v>811</v>
      </c>
      <c r="Q47" s="2790"/>
    </row>
    <row r="48" spans="1:17">
      <c r="A48" t="s">
        <v>825</v>
      </c>
      <c r="B48" t="s">
        <v>1338</v>
      </c>
      <c r="C48" t="s">
        <v>1337</v>
      </c>
      <c r="D48">
        <v>11.1</v>
      </c>
      <c r="E48" s="55">
        <v>45126</v>
      </c>
      <c r="H48" s="27">
        <v>0.27700000000000002</v>
      </c>
      <c r="I48" s="371">
        <f t="shared" ref="I48" si="11">IF(AND(H48&gt;0),  H48*30.974," ")</f>
        <v>8.5797980000000003</v>
      </c>
      <c r="J48" s="2794">
        <v>2.44</v>
      </c>
      <c r="Q48" s="2790"/>
    </row>
    <row r="49" spans="1:17">
      <c r="A49" t="s">
        <v>825</v>
      </c>
      <c r="B49" t="s">
        <v>1338</v>
      </c>
      <c r="C49" t="s">
        <v>1337</v>
      </c>
      <c r="D49">
        <v>11.6</v>
      </c>
      <c r="E49" s="55">
        <v>45126</v>
      </c>
      <c r="H49" s="27" t="s">
        <v>811</v>
      </c>
      <c r="J49" s="2794" t="s">
        <v>811</v>
      </c>
      <c r="Q49" s="2790"/>
    </row>
    <row r="50" spans="1:17">
      <c r="A50" t="s">
        <v>825</v>
      </c>
      <c r="B50" t="s">
        <v>1338</v>
      </c>
      <c r="C50" t="s">
        <v>1337</v>
      </c>
      <c r="D50">
        <v>0.5</v>
      </c>
      <c r="E50" s="55">
        <v>45155</v>
      </c>
      <c r="F50">
        <v>12.8</v>
      </c>
      <c r="G50">
        <v>4.7300000000000004</v>
      </c>
      <c r="H50" s="27">
        <v>0.38100000000000001</v>
      </c>
      <c r="I50" s="371">
        <f t="shared" ref="I50" si="12">IF(AND(H50&gt;0),  H50*30.974," ")</f>
        <v>11.801094000000001</v>
      </c>
      <c r="J50" s="2794">
        <v>3.31</v>
      </c>
      <c r="Q50" s="2790"/>
    </row>
    <row r="51" spans="1:17">
      <c r="A51" t="s">
        <v>825</v>
      </c>
      <c r="B51" t="s">
        <v>1338</v>
      </c>
      <c r="C51" t="s">
        <v>1337</v>
      </c>
      <c r="D51">
        <v>1</v>
      </c>
      <c r="E51" s="55">
        <v>45155</v>
      </c>
      <c r="H51" s="27" t="s">
        <v>811</v>
      </c>
      <c r="J51" s="2794" t="s">
        <v>811</v>
      </c>
      <c r="Q51" s="2790"/>
    </row>
    <row r="52" spans="1:17">
      <c r="A52" t="s">
        <v>825</v>
      </c>
      <c r="B52" t="s">
        <v>1338</v>
      </c>
      <c r="C52" t="s">
        <v>1337</v>
      </c>
      <c r="D52">
        <v>2</v>
      </c>
      <c r="E52" s="55">
        <v>45155</v>
      </c>
      <c r="H52" s="27" t="s">
        <v>811</v>
      </c>
      <c r="J52" s="2794" t="s">
        <v>811</v>
      </c>
      <c r="Q52" s="2790"/>
    </row>
    <row r="53" spans="1:17">
      <c r="A53" t="s">
        <v>825</v>
      </c>
      <c r="B53" t="s">
        <v>1338</v>
      </c>
      <c r="C53" t="s">
        <v>1337</v>
      </c>
      <c r="D53">
        <v>3</v>
      </c>
      <c r="E53" s="55">
        <v>45155</v>
      </c>
      <c r="H53" s="27">
        <v>0.40300000000000002</v>
      </c>
      <c r="I53" s="371">
        <f t="shared" ref="I53" si="13">IF(AND(H53&gt;0),  H53*30.974," ")</f>
        <v>12.482522000000001</v>
      </c>
      <c r="J53" s="2794">
        <v>3.07</v>
      </c>
      <c r="Q53" s="2790"/>
    </row>
    <row r="54" spans="1:17">
      <c r="A54" t="s">
        <v>825</v>
      </c>
      <c r="B54" t="s">
        <v>1338</v>
      </c>
      <c r="C54" t="s">
        <v>1337</v>
      </c>
      <c r="D54">
        <v>4</v>
      </c>
      <c r="E54" s="55">
        <v>45155</v>
      </c>
      <c r="H54" s="27" t="s">
        <v>811</v>
      </c>
      <c r="J54" s="2794" t="s">
        <v>811</v>
      </c>
      <c r="Q54" s="2790"/>
    </row>
    <row r="55" spans="1:17">
      <c r="A55" t="s">
        <v>825</v>
      </c>
      <c r="B55" t="s">
        <v>1338</v>
      </c>
      <c r="C55" t="s">
        <v>1337</v>
      </c>
      <c r="D55">
        <v>5</v>
      </c>
      <c r="E55" s="55">
        <v>45155</v>
      </c>
      <c r="H55" s="27" t="s">
        <v>811</v>
      </c>
      <c r="J55" s="2794" t="s">
        <v>811</v>
      </c>
      <c r="Q55" s="2790"/>
    </row>
    <row r="56" spans="1:17">
      <c r="A56" t="s">
        <v>825</v>
      </c>
      <c r="B56" t="s">
        <v>1338</v>
      </c>
      <c r="C56" t="s">
        <v>1337</v>
      </c>
      <c r="D56">
        <v>6</v>
      </c>
      <c r="E56" s="55">
        <v>45155</v>
      </c>
      <c r="H56" s="27" t="s">
        <v>811</v>
      </c>
      <c r="J56" s="2794" t="s">
        <v>811</v>
      </c>
      <c r="Q56" s="2790"/>
    </row>
    <row r="57" spans="1:17">
      <c r="A57" t="s">
        <v>825</v>
      </c>
      <c r="B57" t="s">
        <v>1338</v>
      </c>
      <c r="C57" t="s">
        <v>1337</v>
      </c>
      <c r="D57">
        <v>7</v>
      </c>
      <c r="E57" s="55">
        <v>45155</v>
      </c>
      <c r="H57" s="27" t="s">
        <v>811</v>
      </c>
      <c r="J57" s="2794" t="s">
        <v>811</v>
      </c>
      <c r="Q57" s="2790"/>
    </row>
    <row r="58" spans="1:17">
      <c r="A58" t="s">
        <v>825</v>
      </c>
      <c r="B58" t="s">
        <v>1338</v>
      </c>
      <c r="C58" t="s">
        <v>1337</v>
      </c>
      <c r="D58">
        <v>8</v>
      </c>
      <c r="E58" s="55">
        <v>45155</v>
      </c>
      <c r="H58" s="27" t="s">
        <v>811</v>
      </c>
      <c r="J58" s="2794" t="s">
        <v>811</v>
      </c>
      <c r="Q58" s="2790"/>
    </row>
    <row r="59" spans="1:17">
      <c r="A59" t="s">
        <v>825</v>
      </c>
      <c r="B59" t="s">
        <v>1338</v>
      </c>
      <c r="C59" t="s">
        <v>1337</v>
      </c>
      <c r="D59">
        <v>9</v>
      </c>
      <c r="E59" s="55">
        <v>45155</v>
      </c>
      <c r="H59" s="27">
        <v>0.67800000000000005</v>
      </c>
      <c r="I59" s="371">
        <f t="shared" ref="I59" si="14">IF(AND(H59&gt;0),  H59*30.974," ")</f>
        <v>21.000372000000002</v>
      </c>
      <c r="J59" s="2794">
        <v>5.13</v>
      </c>
      <c r="Q59" s="2790"/>
    </row>
    <row r="60" spans="1:17">
      <c r="A60" t="s">
        <v>825</v>
      </c>
      <c r="B60" t="s">
        <v>1338</v>
      </c>
      <c r="C60" t="s">
        <v>1337</v>
      </c>
      <c r="D60">
        <v>10</v>
      </c>
      <c r="E60" s="55">
        <v>45155</v>
      </c>
      <c r="H60" s="27" t="s">
        <v>811</v>
      </c>
      <c r="J60" s="2794" t="s">
        <v>811</v>
      </c>
      <c r="Q60" s="2790"/>
    </row>
    <row r="61" spans="1:17">
      <c r="A61" t="s">
        <v>825</v>
      </c>
      <c r="B61" t="s">
        <v>1338</v>
      </c>
      <c r="C61" t="s">
        <v>1337</v>
      </c>
      <c r="D61">
        <v>11</v>
      </c>
      <c r="E61" s="55">
        <v>45155</v>
      </c>
      <c r="H61" s="27" t="s">
        <v>811</v>
      </c>
      <c r="J61" s="2794" t="s">
        <v>811</v>
      </c>
      <c r="Q61" s="2790"/>
    </row>
    <row r="62" spans="1:17">
      <c r="A62" t="s">
        <v>825</v>
      </c>
      <c r="B62" t="s">
        <v>1338</v>
      </c>
      <c r="C62" t="s">
        <v>1337</v>
      </c>
      <c r="D62">
        <v>11.8</v>
      </c>
      <c r="E62" s="55">
        <v>45155</v>
      </c>
      <c r="H62" s="27">
        <v>0.625</v>
      </c>
      <c r="I62" s="371">
        <f t="shared" ref="I62" si="15">IF(AND(H62&gt;0),  H62*30.974," ")</f>
        <v>19.358750000000001</v>
      </c>
      <c r="J62" s="2794">
        <v>13.39</v>
      </c>
      <c r="Q62" s="2790"/>
    </row>
    <row r="63" spans="1:17">
      <c r="A63" t="s">
        <v>825</v>
      </c>
      <c r="B63" t="s">
        <v>1338</v>
      </c>
      <c r="C63" t="s">
        <v>1337</v>
      </c>
      <c r="D63">
        <v>12</v>
      </c>
      <c r="E63" s="55">
        <v>45155</v>
      </c>
      <c r="H63" s="27" t="s">
        <v>811</v>
      </c>
      <c r="J63" s="2794" t="s">
        <v>811</v>
      </c>
      <c r="Q63" s="2790"/>
    </row>
    <row r="64" spans="1:17">
      <c r="A64" t="s">
        <v>825</v>
      </c>
      <c r="B64" t="s">
        <v>1338</v>
      </c>
      <c r="C64" t="s">
        <v>1337</v>
      </c>
      <c r="D64">
        <v>12.3</v>
      </c>
      <c r="E64" s="55">
        <v>45155</v>
      </c>
      <c r="H64" s="27" t="s">
        <v>811</v>
      </c>
      <c r="J64" s="2794" t="s">
        <v>811</v>
      </c>
      <c r="Q64" s="2790"/>
    </row>
    <row r="65" spans="1:21">
      <c r="A65" t="s">
        <v>825</v>
      </c>
      <c r="B65" t="s">
        <v>1338</v>
      </c>
      <c r="C65" t="s">
        <v>1337</v>
      </c>
      <c r="D65">
        <v>0.5</v>
      </c>
      <c r="E65" s="55">
        <v>45189</v>
      </c>
      <c r="F65">
        <v>12.4</v>
      </c>
      <c r="G65">
        <v>5.56</v>
      </c>
      <c r="H65" s="27">
        <v>0.35</v>
      </c>
      <c r="I65" s="371">
        <f t="shared" ref="I65" si="16">IF(AND(H65&gt;0),  H65*30.974," ")</f>
        <v>10.8409</v>
      </c>
      <c r="J65" s="2794">
        <v>2.09</v>
      </c>
      <c r="Q65" s="2790"/>
    </row>
    <row r="66" spans="1:21">
      <c r="A66" t="s">
        <v>825</v>
      </c>
      <c r="B66" t="s">
        <v>1338</v>
      </c>
      <c r="C66" t="s">
        <v>1337</v>
      </c>
      <c r="D66">
        <v>1</v>
      </c>
      <c r="E66" s="55">
        <v>45189</v>
      </c>
      <c r="H66" s="27" t="s">
        <v>811</v>
      </c>
      <c r="J66" s="2794" t="s">
        <v>811</v>
      </c>
      <c r="Q66" s="2790"/>
    </row>
    <row r="67" spans="1:21">
      <c r="A67" t="s">
        <v>825</v>
      </c>
      <c r="B67" t="s">
        <v>1338</v>
      </c>
      <c r="C67" t="s">
        <v>1337</v>
      </c>
      <c r="D67">
        <v>2</v>
      </c>
      <c r="E67" s="55">
        <v>45189</v>
      </c>
      <c r="H67" s="27" t="s">
        <v>811</v>
      </c>
      <c r="J67" s="2794" t="s">
        <v>811</v>
      </c>
      <c r="Q67" s="2790"/>
    </row>
    <row r="68" spans="1:21">
      <c r="A68" t="s">
        <v>825</v>
      </c>
      <c r="B68" t="s">
        <v>1338</v>
      </c>
      <c r="C68" t="s">
        <v>1337</v>
      </c>
      <c r="D68">
        <v>3</v>
      </c>
      <c r="E68" s="55">
        <v>45189</v>
      </c>
      <c r="H68" s="27">
        <v>0.39700000000000002</v>
      </c>
      <c r="I68" s="371">
        <f t="shared" ref="I68" si="17">IF(AND(H68&gt;0),  H68*30.974," ")</f>
        <v>12.296678</v>
      </c>
      <c r="J68" s="2794">
        <v>2.29</v>
      </c>
      <c r="Q68" s="2790"/>
    </row>
    <row r="69" spans="1:21">
      <c r="A69" t="s">
        <v>825</v>
      </c>
      <c r="B69" t="s">
        <v>1338</v>
      </c>
      <c r="C69" t="s">
        <v>1337</v>
      </c>
      <c r="D69">
        <v>4</v>
      </c>
      <c r="E69" s="55">
        <v>45189</v>
      </c>
      <c r="H69" s="27" t="s">
        <v>811</v>
      </c>
      <c r="J69" s="2794" t="s">
        <v>811</v>
      </c>
      <c r="Q69" s="2790"/>
    </row>
    <row r="70" spans="1:21">
      <c r="A70" t="s">
        <v>825</v>
      </c>
      <c r="B70" t="s">
        <v>1338</v>
      </c>
      <c r="C70" t="s">
        <v>1337</v>
      </c>
      <c r="D70">
        <v>5</v>
      </c>
      <c r="E70" s="55">
        <v>45189</v>
      </c>
      <c r="H70" s="27" t="s">
        <v>811</v>
      </c>
      <c r="J70" s="2794" t="s">
        <v>811</v>
      </c>
      <c r="Q70" s="2790"/>
    </row>
    <row r="71" spans="1:21">
      <c r="A71" t="s">
        <v>825</v>
      </c>
      <c r="B71" t="s">
        <v>1338</v>
      </c>
      <c r="C71" t="s">
        <v>1337</v>
      </c>
      <c r="D71">
        <v>6</v>
      </c>
      <c r="E71" s="55">
        <v>45189</v>
      </c>
      <c r="H71" s="27" t="s">
        <v>811</v>
      </c>
      <c r="J71" s="2794" t="s">
        <v>811</v>
      </c>
      <c r="Q71" s="2790"/>
    </row>
    <row r="72" spans="1:21">
      <c r="A72" t="s">
        <v>825</v>
      </c>
      <c r="B72" t="s">
        <v>1338</v>
      </c>
      <c r="C72" t="s">
        <v>1337</v>
      </c>
      <c r="D72">
        <v>7</v>
      </c>
      <c r="E72" s="55">
        <v>45189</v>
      </c>
      <c r="H72" s="27" t="s">
        <v>811</v>
      </c>
      <c r="J72" s="2794" t="s">
        <v>811</v>
      </c>
      <c r="Q72" s="2790"/>
    </row>
    <row r="73" spans="1:21">
      <c r="A73" t="s">
        <v>825</v>
      </c>
      <c r="B73" t="s">
        <v>1338</v>
      </c>
      <c r="C73" t="s">
        <v>1337</v>
      </c>
      <c r="D73">
        <v>8</v>
      </c>
      <c r="E73" s="55">
        <v>45189</v>
      </c>
      <c r="H73" s="27" t="s">
        <v>811</v>
      </c>
      <c r="J73" s="2794" t="s">
        <v>811</v>
      </c>
      <c r="Q73" s="2790"/>
    </row>
    <row r="74" spans="1:21">
      <c r="A74" t="s">
        <v>825</v>
      </c>
      <c r="B74" t="s">
        <v>1338</v>
      </c>
      <c r="C74" t="s">
        <v>1337</v>
      </c>
      <c r="D74">
        <v>9</v>
      </c>
      <c r="E74" s="55">
        <v>45189</v>
      </c>
      <c r="H74" s="27">
        <v>0.46200000000000002</v>
      </c>
      <c r="I74" s="371">
        <f t="shared" ref="I74" si="18">IF(AND(H74&gt;0),  H74*30.974," ")</f>
        <v>14.309988000000001</v>
      </c>
      <c r="J74" s="2794">
        <v>2.0499999999999998</v>
      </c>
      <c r="Q74" s="2790"/>
    </row>
    <row r="75" spans="1:21">
      <c r="A75" t="s">
        <v>825</v>
      </c>
      <c r="B75" t="s">
        <v>1338</v>
      </c>
      <c r="C75" t="s">
        <v>1337</v>
      </c>
      <c r="D75">
        <v>10</v>
      </c>
      <c r="E75" s="55">
        <v>45189</v>
      </c>
      <c r="H75" s="27" t="s">
        <v>811</v>
      </c>
      <c r="J75" s="2794" t="s">
        <v>811</v>
      </c>
      <c r="Q75" s="2790"/>
    </row>
    <row r="76" spans="1:21">
      <c r="A76" t="s">
        <v>825</v>
      </c>
      <c r="B76" t="s">
        <v>1338</v>
      </c>
      <c r="C76" t="s">
        <v>1337</v>
      </c>
      <c r="D76">
        <v>11</v>
      </c>
      <c r="E76" s="55">
        <v>45189</v>
      </c>
      <c r="H76" s="27" t="s">
        <v>811</v>
      </c>
      <c r="J76" s="2794" t="s">
        <v>811</v>
      </c>
      <c r="Q76" s="2790"/>
    </row>
    <row r="77" spans="1:21">
      <c r="A77" t="s">
        <v>825</v>
      </c>
      <c r="B77" t="s">
        <v>1338</v>
      </c>
      <c r="C77" t="s">
        <v>1337</v>
      </c>
      <c r="D77">
        <v>11.4</v>
      </c>
      <c r="E77" s="55">
        <v>45189</v>
      </c>
      <c r="H77" s="27">
        <v>0.63900000000000001</v>
      </c>
      <c r="I77" s="371">
        <f t="shared" ref="I77:I79" si="19">IF(AND(H77&gt;0),  H77*30.974," ")</f>
        <v>19.792386</v>
      </c>
      <c r="J77" s="2794">
        <v>8.0500000000000007</v>
      </c>
      <c r="Q77" s="2790"/>
    </row>
    <row r="78" spans="1:21">
      <c r="A78" t="s">
        <v>825</v>
      </c>
      <c r="B78" t="s">
        <v>1338</v>
      </c>
      <c r="C78" t="s">
        <v>1337</v>
      </c>
      <c r="D78">
        <v>11.9</v>
      </c>
      <c r="E78" s="55">
        <v>45189</v>
      </c>
      <c r="H78" s="27" t="s">
        <v>811</v>
      </c>
      <c r="J78" s="2794" t="s">
        <v>811</v>
      </c>
      <c r="K78" s="2221">
        <f>AVERAGE(G21:G78)</f>
        <v>6.0674999999999999</v>
      </c>
      <c r="L78" s="2220">
        <f>10*(6-(LN(K78)/LN(2)))</f>
        <v>33.988977966235908</v>
      </c>
      <c r="M78" s="2221">
        <f>AVERAGE(I21:I78)</f>
        <v>11.940477000000001</v>
      </c>
      <c r="N78" s="1574">
        <f>10*(6-(LN(48/M78)/LN(2)))</f>
        <v>39.928260649220945</v>
      </c>
      <c r="O78" s="1632">
        <f>AVERAGE(J21:J78)</f>
        <v>3.3812500000000005</v>
      </c>
      <c r="P78" s="1574">
        <f>10*(6-((2.04-0.68*LN(O78))/LN(2)))</f>
        <v>42.520406650653428</v>
      </c>
      <c r="Q78" s="1574">
        <f>AVERAGE(L78,N78,P78)</f>
        <v>38.812548422036762</v>
      </c>
      <c r="R78" s="1625">
        <f>AVERAGE(Q21:Q78)</f>
        <v>38.812548422036762</v>
      </c>
      <c r="S78" s="1626">
        <v>2023</v>
      </c>
      <c r="T78" s="1627" t="str">
        <f>IF(_xlfn.NUMBERVALUE(R78), IF(R78&lt;50, "Acceptable; Ongoing Protection is Required", "Unacceptable; Immediate Restoration is Required"), " ")</f>
        <v>Acceptable; Ongoing Protection is Required</v>
      </c>
      <c r="U78" t="s">
        <v>1281</v>
      </c>
    </row>
    <row r="79" spans="1:21">
      <c r="A79" s="91" t="s">
        <v>825</v>
      </c>
      <c r="B79" s="91" t="s">
        <v>1338</v>
      </c>
      <c r="C79" s="91" t="s">
        <v>1337</v>
      </c>
      <c r="D79" s="91">
        <v>0.5</v>
      </c>
      <c r="E79" s="392">
        <v>45217</v>
      </c>
      <c r="F79" s="91">
        <v>12.1</v>
      </c>
      <c r="G79" s="91">
        <v>5.31</v>
      </c>
      <c r="H79" s="355">
        <v>0.20100000000000001</v>
      </c>
      <c r="I79" s="373">
        <f t="shared" si="19"/>
        <v>6.2257740000000004</v>
      </c>
      <c r="J79" s="2797">
        <v>3.04</v>
      </c>
      <c r="Q79" s="2790"/>
    </row>
    <row r="80" spans="1:21">
      <c r="A80" s="91" t="s">
        <v>825</v>
      </c>
      <c r="B80" s="91" t="s">
        <v>1338</v>
      </c>
      <c r="C80" s="91" t="s">
        <v>1337</v>
      </c>
      <c r="D80" s="91">
        <v>1</v>
      </c>
      <c r="E80" s="392">
        <v>45217</v>
      </c>
      <c r="F80" s="91"/>
      <c r="G80" s="91"/>
      <c r="H80" s="355" t="s">
        <v>811</v>
      </c>
      <c r="I80" s="91"/>
      <c r="J80" s="2797" t="s">
        <v>811</v>
      </c>
      <c r="Q80" s="2790"/>
    </row>
    <row r="81" spans="1:17">
      <c r="A81" s="91" t="s">
        <v>825</v>
      </c>
      <c r="B81" s="91" t="s">
        <v>1338</v>
      </c>
      <c r="C81" s="91" t="s">
        <v>1337</v>
      </c>
      <c r="D81" s="91">
        <v>2</v>
      </c>
      <c r="E81" s="392">
        <v>45217</v>
      </c>
      <c r="F81" s="91"/>
      <c r="G81" s="91"/>
      <c r="H81" s="355" t="s">
        <v>811</v>
      </c>
      <c r="I81" s="91"/>
      <c r="J81" s="2797" t="s">
        <v>811</v>
      </c>
      <c r="Q81" s="2790"/>
    </row>
    <row r="82" spans="1:17">
      <c r="A82" s="91" t="s">
        <v>825</v>
      </c>
      <c r="B82" s="91" t="s">
        <v>1338</v>
      </c>
      <c r="C82" s="91" t="s">
        <v>1337</v>
      </c>
      <c r="D82" s="91">
        <v>3</v>
      </c>
      <c r="E82" s="392">
        <v>45217</v>
      </c>
      <c r="F82" s="91"/>
      <c r="G82" s="91"/>
      <c r="H82" s="355">
        <v>0.221</v>
      </c>
      <c r="I82" s="373">
        <f t="shared" ref="I82" si="20">IF(AND(H82&gt;0),  H82*30.974," ")</f>
        <v>6.8452539999999997</v>
      </c>
      <c r="J82" s="2797">
        <v>3.46</v>
      </c>
      <c r="Q82" s="2790"/>
    </row>
    <row r="83" spans="1:17">
      <c r="A83" s="91" t="s">
        <v>825</v>
      </c>
      <c r="B83" s="91" t="s">
        <v>1338</v>
      </c>
      <c r="C83" s="91" t="s">
        <v>1337</v>
      </c>
      <c r="D83" s="91">
        <v>4</v>
      </c>
      <c r="E83" s="392">
        <v>45217</v>
      </c>
      <c r="F83" s="91"/>
      <c r="G83" s="91"/>
      <c r="H83" s="355" t="s">
        <v>811</v>
      </c>
      <c r="I83" s="91"/>
      <c r="J83" s="2797" t="s">
        <v>811</v>
      </c>
      <c r="Q83" s="2790"/>
    </row>
    <row r="84" spans="1:17">
      <c r="A84" s="91" t="s">
        <v>825</v>
      </c>
      <c r="B84" s="91" t="s">
        <v>1338</v>
      </c>
      <c r="C84" s="91" t="s">
        <v>1337</v>
      </c>
      <c r="D84" s="91">
        <v>5</v>
      </c>
      <c r="E84" s="392">
        <v>45217</v>
      </c>
      <c r="F84" s="91"/>
      <c r="G84" s="91"/>
      <c r="H84" s="355" t="s">
        <v>811</v>
      </c>
      <c r="I84" s="91"/>
      <c r="J84" s="2797" t="s">
        <v>811</v>
      </c>
      <c r="Q84" s="2790"/>
    </row>
    <row r="85" spans="1:17">
      <c r="A85" s="91" t="s">
        <v>825</v>
      </c>
      <c r="B85" s="91" t="s">
        <v>1338</v>
      </c>
      <c r="C85" s="91" t="s">
        <v>1337</v>
      </c>
      <c r="D85" s="91">
        <v>6</v>
      </c>
      <c r="E85" s="392">
        <v>45217</v>
      </c>
      <c r="F85" s="91"/>
      <c r="G85" s="91"/>
      <c r="H85" s="355" t="s">
        <v>811</v>
      </c>
      <c r="I85" s="91"/>
      <c r="J85" s="2797" t="s">
        <v>811</v>
      </c>
      <c r="Q85" s="2790"/>
    </row>
    <row r="86" spans="1:17">
      <c r="A86" s="91" t="s">
        <v>825</v>
      </c>
      <c r="B86" s="91" t="s">
        <v>1338</v>
      </c>
      <c r="C86" s="91" t="s">
        <v>1337</v>
      </c>
      <c r="D86" s="91">
        <v>7</v>
      </c>
      <c r="E86" s="392">
        <v>45217</v>
      </c>
      <c r="F86" s="91"/>
      <c r="G86" s="91"/>
      <c r="H86" s="355" t="s">
        <v>811</v>
      </c>
      <c r="I86" s="91"/>
      <c r="J86" s="2797" t="s">
        <v>811</v>
      </c>
      <c r="Q86" s="2790"/>
    </row>
    <row r="87" spans="1:17">
      <c r="A87" s="91" t="s">
        <v>825</v>
      </c>
      <c r="B87" s="91" t="s">
        <v>1338</v>
      </c>
      <c r="C87" s="91" t="s">
        <v>1337</v>
      </c>
      <c r="D87" s="91">
        <v>8</v>
      </c>
      <c r="E87" s="392">
        <v>45217</v>
      </c>
      <c r="F87" s="91"/>
      <c r="G87" s="91"/>
      <c r="H87" s="355" t="s">
        <v>811</v>
      </c>
      <c r="I87" s="91"/>
      <c r="J87" s="2797" t="s">
        <v>811</v>
      </c>
      <c r="Q87" s="2790"/>
    </row>
    <row r="88" spans="1:17">
      <c r="A88" s="91" t="s">
        <v>825</v>
      </c>
      <c r="B88" s="91" t="s">
        <v>1338</v>
      </c>
      <c r="C88" s="91" t="s">
        <v>1337</v>
      </c>
      <c r="D88" s="91">
        <v>9</v>
      </c>
      <c r="E88" s="392">
        <v>45217</v>
      </c>
      <c r="F88" s="91"/>
      <c r="G88" s="91"/>
      <c r="H88" s="355">
        <v>0.215</v>
      </c>
      <c r="I88" s="373">
        <f t="shared" ref="I88" si="21">IF(AND(H88&gt;0),  H88*30.974," ")</f>
        <v>6.6594100000000003</v>
      </c>
      <c r="J88" s="2797">
        <v>3.41</v>
      </c>
      <c r="Q88" s="2790"/>
    </row>
    <row r="89" spans="1:17">
      <c r="A89" s="91" t="s">
        <v>825</v>
      </c>
      <c r="B89" s="91" t="s">
        <v>1338</v>
      </c>
      <c r="C89" s="91" t="s">
        <v>1337</v>
      </c>
      <c r="D89" s="91">
        <v>10</v>
      </c>
      <c r="E89" s="392">
        <v>45217</v>
      </c>
      <c r="F89" s="91"/>
      <c r="G89" s="91"/>
      <c r="H89" s="355" t="s">
        <v>811</v>
      </c>
      <c r="I89" s="91"/>
      <c r="J89" s="2797" t="s">
        <v>811</v>
      </c>
      <c r="Q89" s="2790"/>
    </row>
    <row r="90" spans="1:17">
      <c r="A90" s="91" t="s">
        <v>825</v>
      </c>
      <c r="B90" s="91" t="s">
        <v>1338</v>
      </c>
      <c r="C90" s="91" t="s">
        <v>1337</v>
      </c>
      <c r="D90" s="91">
        <v>11</v>
      </c>
      <c r="E90" s="392">
        <v>45217</v>
      </c>
      <c r="F90" s="91"/>
      <c r="G90" s="91"/>
      <c r="H90" s="355" t="s">
        <v>811</v>
      </c>
      <c r="I90" s="91"/>
      <c r="J90" s="2797" t="s">
        <v>811</v>
      </c>
      <c r="Q90" s="2790"/>
    </row>
    <row r="91" spans="1:17">
      <c r="A91" s="91" t="s">
        <v>825</v>
      </c>
      <c r="B91" s="91" t="s">
        <v>1338</v>
      </c>
      <c r="C91" s="91" t="s">
        <v>1337</v>
      </c>
      <c r="D91" s="91">
        <v>11.1</v>
      </c>
      <c r="E91" s="392">
        <v>45217</v>
      </c>
      <c r="F91" s="91"/>
      <c r="G91" s="91"/>
      <c r="H91" s="355">
        <v>0.17199999999999999</v>
      </c>
      <c r="I91" s="373">
        <f t="shared" ref="I91" si="22">IF(AND(H91&gt;0),  H91*30.974," ")</f>
        <v>5.327528</v>
      </c>
      <c r="J91" s="2797">
        <v>2.39</v>
      </c>
      <c r="Q91" s="2790"/>
    </row>
    <row r="92" spans="1:17">
      <c r="A92" s="91" t="s">
        <v>825</v>
      </c>
      <c r="B92" s="91" t="s">
        <v>1338</v>
      </c>
      <c r="C92" s="91" t="s">
        <v>1337</v>
      </c>
      <c r="D92" s="91">
        <v>11.3</v>
      </c>
      <c r="E92" s="392">
        <v>45217</v>
      </c>
      <c r="F92" s="91"/>
      <c r="G92" s="91"/>
      <c r="H92" s="355" t="s">
        <v>811</v>
      </c>
      <c r="I92" s="91"/>
      <c r="J92" s="2797" t="s">
        <v>811</v>
      </c>
      <c r="Q92" s="2790"/>
    </row>
    <row r="93" spans="1:17">
      <c r="A93" s="91" t="s">
        <v>825</v>
      </c>
      <c r="B93" s="91" t="s">
        <v>1338</v>
      </c>
      <c r="C93" s="91" t="s">
        <v>1337</v>
      </c>
      <c r="D93" s="91">
        <v>11.8</v>
      </c>
      <c r="E93" s="392">
        <v>45217</v>
      </c>
      <c r="F93" s="91"/>
      <c r="G93" s="91"/>
      <c r="H93" s="355" t="s">
        <v>811</v>
      </c>
      <c r="I93" s="91"/>
      <c r="J93" s="2797" t="s">
        <v>811</v>
      </c>
      <c r="Q93" s="2790"/>
    </row>
    <row r="94" spans="1:17">
      <c r="A94" s="91" t="s">
        <v>825</v>
      </c>
      <c r="B94" s="91" t="s">
        <v>1338</v>
      </c>
      <c r="C94" s="91" t="s">
        <v>1337</v>
      </c>
      <c r="D94" s="91">
        <v>11.9</v>
      </c>
      <c r="E94" s="392">
        <v>45217</v>
      </c>
      <c r="F94" s="91"/>
      <c r="G94" s="91"/>
      <c r="H94" s="355" t="s">
        <v>811</v>
      </c>
      <c r="I94" s="91"/>
      <c r="J94" s="2797" t="s">
        <v>811</v>
      </c>
    </row>
    <row r="97" spans="1:21">
      <c r="A97" s="592" t="s">
        <v>1337</v>
      </c>
      <c r="B97" s="592"/>
      <c r="C97" s="592"/>
      <c r="D97" s="592"/>
      <c r="E97" s="592"/>
      <c r="F97" s="592"/>
      <c r="G97" s="592"/>
      <c r="H97" s="592"/>
      <c r="I97" s="592"/>
      <c r="J97" s="592"/>
      <c r="K97" s="592"/>
      <c r="L97" s="593"/>
      <c r="M97" s="592"/>
      <c r="N97" s="593"/>
      <c r="O97" s="592"/>
      <c r="P97" s="593"/>
      <c r="Q97" s="593"/>
      <c r="R97" s="986"/>
      <c r="S97" s="986"/>
      <c r="T97" s="986"/>
    </row>
    <row r="98" spans="1:21" ht="46.8">
      <c r="A98" s="1137" t="s">
        <v>804</v>
      </c>
      <c r="B98" s="1138" t="s">
        <v>20</v>
      </c>
      <c r="C98" s="1138" t="s">
        <v>701</v>
      </c>
      <c r="D98" s="1139" t="s">
        <v>805</v>
      </c>
      <c r="E98" s="1185" t="s">
        <v>786</v>
      </c>
      <c r="F98" s="1139" t="s">
        <v>806</v>
      </c>
      <c r="G98" s="1139" t="s">
        <v>807</v>
      </c>
      <c r="H98" s="1205" t="s">
        <v>809</v>
      </c>
      <c r="I98" s="1209" t="s">
        <v>810</v>
      </c>
      <c r="J98" s="1140" t="s">
        <v>808</v>
      </c>
      <c r="K98" s="2201" t="s">
        <v>1274</v>
      </c>
      <c r="L98" s="1184" t="s">
        <v>1275</v>
      </c>
      <c r="M98" s="1184" t="s">
        <v>1276</v>
      </c>
      <c r="N98" s="1184" t="s">
        <v>1277</v>
      </c>
      <c r="O98" s="1184" t="s">
        <v>1278</v>
      </c>
      <c r="P98" s="1184" t="s">
        <v>1279</v>
      </c>
      <c r="Q98" s="1184" t="s">
        <v>795</v>
      </c>
      <c r="R98" s="2237" t="s">
        <v>796</v>
      </c>
      <c r="S98" s="2238" t="s">
        <v>797</v>
      </c>
      <c r="T98" s="2239" t="s">
        <v>798</v>
      </c>
      <c r="U98" s="483"/>
    </row>
    <row r="99" spans="1:21">
      <c r="A99" s="91" t="s">
        <v>825</v>
      </c>
      <c r="B99" s="91" t="s">
        <v>1338</v>
      </c>
      <c r="C99" s="91" t="s">
        <v>1339</v>
      </c>
      <c r="D99" s="91">
        <v>0.5</v>
      </c>
      <c r="E99" s="392">
        <v>45054</v>
      </c>
      <c r="F99" s="91">
        <v>8.8000000000000007</v>
      </c>
      <c r="G99" s="91">
        <v>1.655</v>
      </c>
      <c r="H99" s="355">
        <v>1.2</v>
      </c>
      <c r="I99" s="373">
        <f t="shared" ref="I99" si="23">IF(AND(H99&gt;0),  H99*30.974," ")</f>
        <v>37.168799999999997</v>
      </c>
      <c r="J99" s="355">
        <v>3.47</v>
      </c>
      <c r="K99" s="2792"/>
      <c r="R99" s="2792"/>
    </row>
    <row r="100" spans="1:21">
      <c r="A100" s="91" t="s">
        <v>825</v>
      </c>
      <c r="B100" s="91" t="s">
        <v>1338</v>
      </c>
      <c r="C100" s="91" t="s">
        <v>1339</v>
      </c>
      <c r="D100" s="91">
        <v>1</v>
      </c>
      <c r="E100" s="392">
        <v>45054</v>
      </c>
      <c r="F100" s="91"/>
      <c r="G100" s="91"/>
      <c r="H100" s="355" t="s">
        <v>811</v>
      </c>
      <c r="I100" s="91"/>
      <c r="J100" s="355" t="s">
        <v>811</v>
      </c>
      <c r="K100" s="2792"/>
      <c r="R100" s="2792"/>
    </row>
    <row r="101" spans="1:21">
      <c r="A101" s="91" t="s">
        <v>825</v>
      </c>
      <c r="B101" s="91" t="s">
        <v>1338</v>
      </c>
      <c r="C101" s="91" t="s">
        <v>1339</v>
      </c>
      <c r="D101" s="91">
        <v>2</v>
      </c>
      <c r="E101" s="392">
        <v>45054</v>
      </c>
      <c r="F101" s="91"/>
      <c r="G101" s="91"/>
      <c r="H101" s="355" t="s">
        <v>811</v>
      </c>
      <c r="I101" s="91"/>
      <c r="J101" s="355" t="s">
        <v>811</v>
      </c>
      <c r="K101" s="2792"/>
      <c r="R101" s="2792"/>
    </row>
    <row r="102" spans="1:21">
      <c r="A102" s="91" t="s">
        <v>825</v>
      </c>
      <c r="B102" s="91" t="s">
        <v>1338</v>
      </c>
      <c r="C102" s="91" t="s">
        <v>1339</v>
      </c>
      <c r="D102" s="91">
        <v>3</v>
      </c>
      <c r="E102" s="392">
        <v>45054</v>
      </c>
      <c r="F102" s="91"/>
      <c r="G102" s="91"/>
      <c r="H102" s="355" t="s">
        <v>811</v>
      </c>
      <c r="I102" s="91"/>
      <c r="J102" s="355" t="s">
        <v>811</v>
      </c>
      <c r="K102" s="2792"/>
      <c r="R102" s="2792"/>
    </row>
    <row r="103" spans="1:21">
      <c r="A103" s="91" t="s">
        <v>825</v>
      </c>
      <c r="B103" s="91" t="s">
        <v>1338</v>
      </c>
      <c r="C103" s="91" t="s">
        <v>1339</v>
      </c>
      <c r="D103" s="91">
        <v>4</v>
      </c>
      <c r="E103" s="392">
        <v>45054</v>
      </c>
      <c r="F103" s="91"/>
      <c r="G103" s="91"/>
      <c r="H103" s="355" t="s">
        <v>811</v>
      </c>
      <c r="I103" s="91"/>
      <c r="J103" s="355" t="s">
        <v>811</v>
      </c>
      <c r="K103" s="2792"/>
      <c r="R103" s="2792"/>
    </row>
    <row r="104" spans="1:21">
      <c r="A104" s="91" t="s">
        <v>825</v>
      </c>
      <c r="B104" s="91" t="s">
        <v>1338</v>
      </c>
      <c r="C104" s="91" t="s">
        <v>1339</v>
      </c>
      <c r="D104" s="91">
        <v>5</v>
      </c>
      <c r="E104" s="392">
        <v>45054</v>
      </c>
      <c r="F104" s="91"/>
      <c r="G104" s="91"/>
      <c r="H104" s="355" t="s">
        <v>811</v>
      </c>
      <c r="I104" s="91"/>
      <c r="J104" s="355" t="s">
        <v>811</v>
      </c>
      <c r="K104" s="2792"/>
      <c r="R104" s="2792"/>
    </row>
    <row r="105" spans="1:21">
      <c r="A105" s="91" t="s">
        <v>825</v>
      </c>
      <c r="B105" s="91" t="s">
        <v>1338</v>
      </c>
      <c r="C105" s="91" t="s">
        <v>1339</v>
      </c>
      <c r="D105" s="91">
        <v>6</v>
      </c>
      <c r="E105" s="392">
        <v>45054</v>
      </c>
      <c r="F105" s="91"/>
      <c r="G105" s="91"/>
      <c r="H105" s="355" t="s">
        <v>811</v>
      </c>
      <c r="I105" s="91"/>
      <c r="J105" s="355" t="s">
        <v>811</v>
      </c>
      <c r="K105" s="2792"/>
      <c r="R105" s="2792"/>
    </row>
    <row r="106" spans="1:21">
      <c r="A106" s="91" t="s">
        <v>825</v>
      </c>
      <c r="B106" s="91" t="s">
        <v>1338</v>
      </c>
      <c r="C106" s="91" t="s">
        <v>1339</v>
      </c>
      <c r="D106" s="91">
        <v>7</v>
      </c>
      <c r="E106" s="392">
        <v>45054</v>
      </c>
      <c r="F106" s="91"/>
      <c r="G106" s="91"/>
      <c r="H106" s="355" t="s">
        <v>811</v>
      </c>
      <c r="I106" s="91"/>
      <c r="J106" s="355" t="s">
        <v>811</v>
      </c>
      <c r="K106" s="2792"/>
      <c r="R106" s="2792"/>
    </row>
    <row r="107" spans="1:21">
      <c r="A107" s="91" t="s">
        <v>825</v>
      </c>
      <c r="B107" s="91" t="s">
        <v>1338</v>
      </c>
      <c r="C107" s="91" t="s">
        <v>1339</v>
      </c>
      <c r="D107" s="91">
        <v>7.8</v>
      </c>
      <c r="E107" s="392">
        <v>45054</v>
      </c>
      <c r="F107" s="91"/>
      <c r="G107" s="91"/>
      <c r="H107" s="355">
        <v>1.0900000000000001</v>
      </c>
      <c r="I107" s="373">
        <f t="shared" ref="I107" si="24">IF(AND(H107&gt;0),  H107*30.974," ")</f>
        <v>33.761660000000006</v>
      </c>
      <c r="J107" s="355">
        <v>15.54</v>
      </c>
      <c r="K107" s="2792"/>
      <c r="R107" s="2792"/>
    </row>
    <row r="108" spans="1:21">
      <c r="A108" s="91" t="s">
        <v>825</v>
      </c>
      <c r="B108" s="91" t="s">
        <v>1338</v>
      </c>
      <c r="C108" s="91" t="s">
        <v>1339</v>
      </c>
      <c r="D108" s="91">
        <v>8</v>
      </c>
      <c r="E108" s="392">
        <v>45054</v>
      </c>
      <c r="F108" s="91"/>
      <c r="G108" s="91"/>
      <c r="H108" s="355" t="s">
        <v>811</v>
      </c>
      <c r="I108" s="91"/>
      <c r="J108" s="355" t="s">
        <v>811</v>
      </c>
      <c r="K108" s="2792"/>
      <c r="R108" s="2792"/>
    </row>
    <row r="109" spans="1:21">
      <c r="A109" s="91" t="s">
        <v>825</v>
      </c>
      <c r="B109" s="91" t="s">
        <v>1338</v>
      </c>
      <c r="C109" s="91" t="s">
        <v>1339</v>
      </c>
      <c r="D109" s="91">
        <v>8.3000000000000007</v>
      </c>
      <c r="E109" s="392">
        <v>45054</v>
      </c>
      <c r="F109" s="91"/>
      <c r="G109" s="91"/>
      <c r="H109" s="355" t="s">
        <v>811</v>
      </c>
      <c r="I109" s="91"/>
      <c r="J109" s="355" t="s">
        <v>811</v>
      </c>
      <c r="K109" s="2792"/>
      <c r="R109" s="2792"/>
    </row>
    <row r="110" spans="1:21">
      <c r="A110" t="s">
        <v>825</v>
      </c>
      <c r="B110" t="s">
        <v>1338</v>
      </c>
      <c r="C110" t="s">
        <v>1339</v>
      </c>
      <c r="D110">
        <v>0.5</v>
      </c>
      <c r="E110" s="55">
        <v>45097</v>
      </c>
      <c r="F110">
        <v>8.8000000000000007</v>
      </c>
      <c r="G110">
        <v>1.73</v>
      </c>
      <c r="H110" s="27">
        <v>0.88700000000000001</v>
      </c>
      <c r="I110" s="371">
        <f t="shared" ref="I110" si="25">IF(AND(H110&gt;0),  H110*30.974," ")</f>
        <v>27.473938</v>
      </c>
      <c r="J110" s="27">
        <v>7.45</v>
      </c>
      <c r="K110" s="2792"/>
      <c r="R110" s="2792"/>
    </row>
    <row r="111" spans="1:21">
      <c r="A111" t="s">
        <v>825</v>
      </c>
      <c r="B111" t="s">
        <v>1338</v>
      </c>
      <c r="C111" t="s">
        <v>1339</v>
      </c>
      <c r="D111">
        <v>1</v>
      </c>
      <c r="E111" s="55">
        <v>45097</v>
      </c>
      <c r="H111" s="27" t="s">
        <v>811</v>
      </c>
      <c r="J111" s="27" t="s">
        <v>811</v>
      </c>
      <c r="K111" s="2792"/>
      <c r="R111" s="2792"/>
    </row>
    <row r="112" spans="1:21">
      <c r="A112" t="s">
        <v>825</v>
      </c>
      <c r="B112" t="s">
        <v>1338</v>
      </c>
      <c r="C112" t="s">
        <v>1339</v>
      </c>
      <c r="D112">
        <v>2</v>
      </c>
      <c r="E112" s="55">
        <v>45097</v>
      </c>
      <c r="H112" s="27" t="s">
        <v>811</v>
      </c>
      <c r="J112" s="27" t="s">
        <v>811</v>
      </c>
      <c r="K112" s="2792"/>
      <c r="R112" s="2792"/>
    </row>
    <row r="113" spans="1:18">
      <c r="A113" t="s">
        <v>825</v>
      </c>
      <c r="B113" t="s">
        <v>1338</v>
      </c>
      <c r="C113" t="s">
        <v>1339</v>
      </c>
      <c r="D113">
        <v>3</v>
      </c>
      <c r="E113" s="55">
        <v>45097</v>
      </c>
      <c r="H113" s="27" t="s">
        <v>811</v>
      </c>
      <c r="J113" s="27" t="s">
        <v>811</v>
      </c>
      <c r="K113" s="2792"/>
      <c r="R113" s="2792"/>
    </row>
    <row r="114" spans="1:18">
      <c r="A114" t="s">
        <v>825</v>
      </c>
      <c r="B114" t="s">
        <v>1338</v>
      </c>
      <c r="C114" t="s">
        <v>1339</v>
      </c>
      <c r="D114">
        <v>4</v>
      </c>
      <c r="E114" s="55">
        <v>45097</v>
      </c>
      <c r="H114" s="27" t="s">
        <v>811</v>
      </c>
      <c r="J114" s="27" t="s">
        <v>811</v>
      </c>
      <c r="K114" s="2792"/>
      <c r="R114" s="2792"/>
    </row>
    <row r="115" spans="1:18">
      <c r="A115" t="s">
        <v>825</v>
      </c>
      <c r="B115" t="s">
        <v>1338</v>
      </c>
      <c r="C115" t="s">
        <v>1339</v>
      </c>
      <c r="D115">
        <v>5</v>
      </c>
      <c r="E115" s="55">
        <v>45097</v>
      </c>
      <c r="H115" s="27" t="s">
        <v>811</v>
      </c>
      <c r="J115" s="27" t="s">
        <v>811</v>
      </c>
      <c r="K115" s="2792"/>
      <c r="R115" s="2792"/>
    </row>
    <row r="116" spans="1:18">
      <c r="A116" t="s">
        <v>825</v>
      </c>
      <c r="B116" t="s">
        <v>1338</v>
      </c>
      <c r="C116" t="s">
        <v>1339</v>
      </c>
      <c r="D116">
        <v>6</v>
      </c>
      <c r="E116" s="55">
        <v>45097</v>
      </c>
      <c r="H116" s="27" t="s">
        <v>811</v>
      </c>
      <c r="J116" s="27" t="s">
        <v>811</v>
      </c>
      <c r="K116" s="2792"/>
      <c r="R116" s="2792"/>
    </row>
    <row r="117" spans="1:18">
      <c r="A117" t="s">
        <v>825</v>
      </c>
      <c r="B117" t="s">
        <v>1338</v>
      </c>
      <c r="C117" t="s">
        <v>1339</v>
      </c>
      <c r="D117">
        <v>7</v>
      </c>
      <c r="E117" s="55">
        <v>45097</v>
      </c>
      <c r="H117" s="27" t="s">
        <v>811</v>
      </c>
      <c r="J117" s="27" t="s">
        <v>811</v>
      </c>
      <c r="K117" s="2792"/>
      <c r="R117" s="2792"/>
    </row>
    <row r="118" spans="1:18">
      <c r="A118" t="s">
        <v>825</v>
      </c>
      <c r="B118" t="s">
        <v>1338</v>
      </c>
      <c r="C118" t="s">
        <v>1339</v>
      </c>
      <c r="D118">
        <v>7.8</v>
      </c>
      <c r="E118" s="55">
        <v>45097</v>
      </c>
      <c r="H118" s="27">
        <v>3.44</v>
      </c>
      <c r="I118" s="371">
        <f t="shared" ref="I118" si="26">IF(AND(H118&gt;0),  H118*30.974," ")</f>
        <v>106.55056</v>
      </c>
      <c r="J118" s="27">
        <v>4.6900000000000004</v>
      </c>
      <c r="K118" s="2792"/>
      <c r="R118" s="2792"/>
    </row>
    <row r="119" spans="1:18">
      <c r="A119" t="s">
        <v>825</v>
      </c>
      <c r="B119" t="s">
        <v>1338</v>
      </c>
      <c r="C119" t="s">
        <v>1339</v>
      </c>
      <c r="D119">
        <v>8</v>
      </c>
      <c r="E119" s="55">
        <v>45097</v>
      </c>
      <c r="H119" s="27" t="s">
        <v>811</v>
      </c>
      <c r="J119" s="27" t="s">
        <v>811</v>
      </c>
      <c r="K119" s="2792"/>
      <c r="R119" s="2792"/>
    </row>
    <row r="120" spans="1:18">
      <c r="A120" t="s">
        <v>825</v>
      </c>
      <c r="B120" t="s">
        <v>1338</v>
      </c>
      <c r="C120" t="s">
        <v>1339</v>
      </c>
      <c r="D120">
        <v>8.3000000000000007</v>
      </c>
      <c r="E120" s="55">
        <v>45097</v>
      </c>
      <c r="H120" s="27" t="s">
        <v>811</v>
      </c>
      <c r="J120" s="27" t="s">
        <v>811</v>
      </c>
      <c r="K120" s="2792"/>
      <c r="R120" s="2792"/>
    </row>
    <row r="121" spans="1:18">
      <c r="A121" t="s">
        <v>825</v>
      </c>
      <c r="B121" t="s">
        <v>1338</v>
      </c>
      <c r="C121" t="s">
        <v>1339</v>
      </c>
      <c r="D121">
        <v>0.5</v>
      </c>
      <c r="E121" s="55">
        <v>45126</v>
      </c>
      <c r="F121">
        <v>8.9</v>
      </c>
      <c r="G121">
        <v>1.26</v>
      </c>
      <c r="H121" s="27">
        <v>0.58399999999999996</v>
      </c>
      <c r="I121" s="371">
        <f t="shared" ref="I121" si="27">IF(AND(H121&gt;0),  H121*30.974," ")</f>
        <v>18.088815999999998</v>
      </c>
      <c r="J121" s="27">
        <v>17.77</v>
      </c>
      <c r="K121" s="2792"/>
      <c r="R121" s="2792"/>
    </row>
    <row r="122" spans="1:18">
      <c r="A122" t="s">
        <v>825</v>
      </c>
      <c r="B122" t="s">
        <v>1338</v>
      </c>
      <c r="C122" t="s">
        <v>1339</v>
      </c>
      <c r="D122">
        <v>1</v>
      </c>
      <c r="E122" s="55">
        <v>45126</v>
      </c>
      <c r="H122" s="27" t="s">
        <v>811</v>
      </c>
      <c r="J122" s="27" t="s">
        <v>811</v>
      </c>
      <c r="K122" s="2792"/>
      <c r="R122" s="2792"/>
    </row>
    <row r="123" spans="1:18">
      <c r="A123" t="s">
        <v>825</v>
      </c>
      <c r="B123" t="s">
        <v>1338</v>
      </c>
      <c r="C123" t="s">
        <v>1339</v>
      </c>
      <c r="D123">
        <v>2</v>
      </c>
      <c r="E123" s="55">
        <v>45126</v>
      </c>
      <c r="H123" s="27" t="s">
        <v>811</v>
      </c>
      <c r="J123" s="27" t="s">
        <v>811</v>
      </c>
      <c r="K123" s="2792"/>
      <c r="R123" s="2792"/>
    </row>
    <row r="124" spans="1:18">
      <c r="A124" t="s">
        <v>825</v>
      </c>
      <c r="B124" t="s">
        <v>1338</v>
      </c>
      <c r="C124" t="s">
        <v>1339</v>
      </c>
      <c r="D124">
        <v>3</v>
      </c>
      <c r="E124" s="55">
        <v>45126</v>
      </c>
      <c r="H124" s="27" t="s">
        <v>811</v>
      </c>
      <c r="J124" s="27" t="s">
        <v>811</v>
      </c>
      <c r="K124" s="2792"/>
      <c r="R124" s="2792"/>
    </row>
    <row r="125" spans="1:18">
      <c r="A125" t="s">
        <v>825</v>
      </c>
      <c r="B125" t="s">
        <v>1338</v>
      </c>
      <c r="C125" t="s">
        <v>1339</v>
      </c>
      <c r="D125">
        <v>4</v>
      </c>
      <c r="E125" s="55">
        <v>45126</v>
      </c>
      <c r="H125" s="27" t="s">
        <v>811</v>
      </c>
      <c r="J125" s="27" t="s">
        <v>811</v>
      </c>
      <c r="K125" s="2792"/>
      <c r="R125" s="2792"/>
    </row>
    <row r="126" spans="1:18">
      <c r="A126" t="s">
        <v>825</v>
      </c>
      <c r="B126" t="s">
        <v>1338</v>
      </c>
      <c r="C126" t="s">
        <v>1339</v>
      </c>
      <c r="D126">
        <v>5</v>
      </c>
      <c r="E126" s="55">
        <v>45126</v>
      </c>
      <c r="H126" s="27" t="s">
        <v>811</v>
      </c>
      <c r="J126" s="27" t="s">
        <v>811</v>
      </c>
      <c r="K126" s="2792"/>
      <c r="R126" s="2792"/>
    </row>
    <row r="127" spans="1:18">
      <c r="A127" t="s">
        <v>825</v>
      </c>
      <c r="B127" t="s">
        <v>1338</v>
      </c>
      <c r="C127" t="s">
        <v>1339</v>
      </c>
      <c r="D127">
        <v>6</v>
      </c>
      <c r="E127" s="55">
        <v>45126</v>
      </c>
      <c r="H127" s="27" t="s">
        <v>811</v>
      </c>
      <c r="J127" s="27" t="s">
        <v>811</v>
      </c>
      <c r="K127" s="2792"/>
      <c r="R127" s="2792"/>
    </row>
    <row r="128" spans="1:18">
      <c r="A128" t="s">
        <v>825</v>
      </c>
      <c r="B128" t="s">
        <v>1338</v>
      </c>
      <c r="C128" t="s">
        <v>1339</v>
      </c>
      <c r="D128">
        <v>7</v>
      </c>
      <c r="E128" s="55">
        <v>45126</v>
      </c>
      <c r="H128" s="27" t="s">
        <v>811</v>
      </c>
      <c r="J128" s="27" t="s">
        <v>811</v>
      </c>
      <c r="K128" s="2792"/>
      <c r="R128" s="2792"/>
    </row>
    <row r="129" spans="1:18">
      <c r="A129" t="s">
        <v>825</v>
      </c>
      <c r="B129" t="s">
        <v>1338</v>
      </c>
      <c r="C129" t="s">
        <v>1339</v>
      </c>
      <c r="D129">
        <v>7.9</v>
      </c>
      <c r="E129" s="55">
        <v>45126</v>
      </c>
      <c r="H129" s="27">
        <v>4.37</v>
      </c>
      <c r="I129" s="371">
        <f t="shared" ref="I129" si="28">IF(AND(H129&gt;0),  H129*30.974," ")</f>
        <v>135.35638</v>
      </c>
      <c r="J129" s="27">
        <v>6.24</v>
      </c>
      <c r="K129" s="2792"/>
      <c r="R129" s="2792"/>
    </row>
    <row r="130" spans="1:18">
      <c r="A130" t="s">
        <v>825</v>
      </c>
      <c r="B130" t="s">
        <v>1338</v>
      </c>
      <c r="C130" t="s">
        <v>1339</v>
      </c>
      <c r="D130">
        <v>8</v>
      </c>
      <c r="E130" s="55">
        <v>45126</v>
      </c>
      <c r="H130" s="27" t="s">
        <v>811</v>
      </c>
      <c r="J130" s="27" t="s">
        <v>811</v>
      </c>
      <c r="K130" s="2792"/>
      <c r="R130" s="2792"/>
    </row>
    <row r="131" spans="1:18">
      <c r="A131" t="s">
        <v>825</v>
      </c>
      <c r="B131" t="s">
        <v>1338</v>
      </c>
      <c r="C131" t="s">
        <v>1339</v>
      </c>
      <c r="D131">
        <v>8.4</v>
      </c>
      <c r="E131" s="55">
        <v>45126</v>
      </c>
      <c r="H131" s="27" t="s">
        <v>811</v>
      </c>
      <c r="J131" s="27" t="s">
        <v>811</v>
      </c>
      <c r="K131" s="2792"/>
      <c r="R131" s="2792"/>
    </row>
    <row r="132" spans="1:18">
      <c r="A132" t="s">
        <v>825</v>
      </c>
      <c r="B132" t="s">
        <v>1338</v>
      </c>
      <c r="C132" t="s">
        <v>1339</v>
      </c>
      <c r="D132">
        <v>0.5</v>
      </c>
      <c r="E132" s="55">
        <v>45155</v>
      </c>
      <c r="F132">
        <v>8.6999999999999993</v>
      </c>
      <c r="G132">
        <v>1.25</v>
      </c>
      <c r="H132" s="27">
        <v>1.38</v>
      </c>
      <c r="I132" s="371">
        <f t="shared" ref="I132" si="29">IF(AND(H132&gt;0),  H132*30.974," ")</f>
        <v>42.744119999999995</v>
      </c>
      <c r="J132" s="27">
        <v>30.15</v>
      </c>
      <c r="K132" s="2792"/>
      <c r="R132" s="2792"/>
    </row>
    <row r="133" spans="1:18">
      <c r="A133" t="s">
        <v>825</v>
      </c>
      <c r="B133" t="s">
        <v>1338</v>
      </c>
      <c r="C133" t="s">
        <v>1339</v>
      </c>
      <c r="D133">
        <v>1</v>
      </c>
      <c r="E133" s="55">
        <v>45155</v>
      </c>
      <c r="H133" s="27" t="s">
        <v>811</v>
      </c>
      <c r="J133" s="27" t="s">
        <v>811</v>
      </c>
      <c r="K133" s="2792"/>
      <c r="R133" s="2792"/>
    </row>
    <row r="134" spans="1:18">
      <c r="A134" t="s">
        <v>825</v>
      </c>
      <c r="B134" t="s">
        <v>1338</v>
      </c>
      <c r="C134" t="s">
        <v>1339</v>
      </c>
      <c r="D134">
        <v>2</v>
      </c>
      <c r="E134" s="55">
        <v>45155</v>
      </c>
      <c r="H134" s="27" t="s">
        <v>811</v>
      </c>
      <c r="J134" s="27" t="s">
        <v>811</v>
      </c>
      <c r="K134" s="2792"/>
      <c r="R134" s="2792"/>
    </row>
    <row r="135" spans="1:18">
      <c r="A135" t="s">
        <v>825</v>
      </c>
      <c r="B135" t="s">
        <v>1338</v>
      </c>
      <c r="C135" t="s">
        <v>1339</v>
      </c>
      <c r="D135">
        <v>3</v>
      </c>
      <c r="E135" s="55">
        <v>45155</v>
      </c>
      <c r="H135" s="27" t="s">
        <v>811</v>
      </c>
      <c r="J135" s="27" t="s">
        <v>811</v>
      </c>
      <c r="K135" s="2792"/>
      <c r="R135" s="2792"/>
    </row>
    <row r="136" spans="1:18">
      <c r="A136" t="s">
        <v>825</v>
      </c>
      <c r="B136" t="s">
        <v>1338</v>
      </c>
      <c r="C136" t="s">
        <v>1339</v>
      </c>
      <c r="D136">
        <v>4</v>
      </c>
      <c r="E136" s="55">
        <v>45155</v>
      </c>
      <c r="H136" s="27" t="s">
        <v>811</v>
      </c>
      <c r="J136" s="27" t="s">
        <v>811</v>
      </c>
      <c r="K136" s="2792"/>
      <c r="R136" s="2792"/>
    </row>
    <row r="137" spans="1:18">
      <c r="A137" t="s">
        <v>825</v>
      </c>
      <c r="B137" t="s">
        <v>1338</v>
      </c>
      <c r="C137" t="s">
        <v>1339</v>
      </c>
      <c r="D137">
        <v>5</v>
      </c>
      <c r="E137" s="55">
        <v>45155</v>
      </c>
      <c r="H137" s="27" t="s">
        <v>811</v>
      </c>
      <c r="J137" s="27" t="s">
        <v>811</v>
      </c>
      <c r="K137" s="2792"/>
      <c r="R137" s="2792"/>
    </row>
    <row r="138" spans="1:18">
      <c r="A138" t="s">
        <v>825</v>
      </c>
      <c r="B138" t="s">
        <v>1338</v>
      </c>
      <c r="C138" t="s">
        <v>1339</v>
      </c>
      <c r="D138">
        <v>6</v>
      </c>
      <c r="E138" s="55">
        <v>45155</v>
      </c>
      <c r="H138" s="27" t="s">
        <v>811</v>
      </c>
      <c r="J138" s="27" t="s">
        <v>811</v>
      </c>
      <c r="K138" s="2792"/>
      <c r="R138" s="2792"/>
    </row>
    <row r="139" spans="1:18">
      <c r="A139" t="s">
        <v>825</v>
      </c>
      <c r="B139" t="s">
        <v>1338</v>
      </c>
      <c r="C139" t="s">
        <v>1339</v>
      </c>
      <c r="D139">
        <v>7</v>
      </c>
      <c r="E139" s="55">
        <v>45155</v>
      </c>
      <c r="H139" s="27" t="s">
        <v>811</v>
      </c>
      <c r="J139" s="27" t="s">
        <v>811</v>
      </c>
      <c r="K139" s="2792"/>
      <c r="R139" s="2792"/>
    </row>
    <row r="140" spans="1:18">
      <c r="A140" t="s">
        <v>825</v>
      </c>
      <c r="B140" t="s">
        <v>1338</v>
      </c>
      <c r="C140" t="s">
        <v>1339</v>
      </c>
      <c r="D140">
        <v>7.7</v>
      </c>
      <c r="E140" s="55">
        <v>45155</v>
      </c>
      <c r="H140" s="27">
        <v>1.96</v>
      </c>
      <c r="I140" s="371">
        <f t="shared" ref="I140:I141" si="30">IF(AND(H140&gt;0),  H140*30.974," ")</f>
        <v>60.709040000000002</v>
      </c>
      <c r="J140" s="27">
        <v>16.09</v>
      </c>
      <c r="K140" s="2792"/>
      <c r="R140" s="2792"/>
    </row>
    <row r="141" spans="1:18">
      <c r="A141" t="s">
        <v>825</v>
      </c>
      <c r="B141" t="s">
        <v>1338</v>
      </c>
      <c r="C141" t="s">
        <v>1339</v>
      </c>
      <c r="D141">
        <v>7.7</v>
      </c>
      <c r="E141" s="55">
        <v>45155</v>
      </c>
      <c r="H141" s="27">
        <v>2.27</v>
      </c>
      <c r="I141" s="371">
        <f t="shared" si="30"/>
        <v>70.310980000000001</v>
      </c>
      <c r="J141" s="27">
        <v>18.420000000000002</v>
      </c>
      <c r="K141" s="2792"/>
      <c r="R141" s="2792"/>
    </row>
    <row r="142" spans="1:18">
      <c r="A142" t="s">
        <v>825</v>
      </c>
      <c r="B142" t="s">
        <v>1338</v>
      </c>
      <c r="C142" t="s">
        <v>1339</v>
      </c>
      <c r="D142">
        <v>8</v>
      </c>
      <c r="E142" s="55">
        <v>45155</v>
      </c>
      <c r="H142" s="27" t="s">
        <v>811</v>
      </c>
      <c r="J142" s="27" t="s">
        <v>811</v>
      </c>
      <c r="K142" s="2792"/>
      <c r="R142" s="2792"/>
    </row>
    <row r="143" spans="1:18">
      <c r="A143" t="s">
        <v>825</v>
      </c>
      <c r="B143" t="s">
        <v>1338</v>
      </c>
      <c r="C143" t="s">
        <v>1339</v>
      </c>
      <c r="D143">
        <v>8.1999999999999993</v>
      </c>
      <c r="E143" s="55">
        <v>45155</v>
      </c>
      <c r="H143" s="27" t="s">
        <v>811</v>
      </c>
      <c r="J143" s="27" t="s">
        <v>811</v>
      </c>
      <c r="K143" s="2792"/>
      <c r="R143" s="2792"/>
    </row>
    <row r="144" spans="1:18">
      <c r="A144" t="s">
        <v>825</v>
      </c>
      <c r="B144" t="s">
        <v>1338</v>
      </c>
      <c r="C144" t="s">
        <v>1339</v>
      </c>
      <c r="D144">
        <v>0.5</v>
      </c>
      <c r="E144" s="55">
        <v>45189</v>
      </c>
      <c r="F144">
        <v>8.4</v>
      </c>
      <c r="G144">
        <v>1.88</v>
      </c>
      <c r="H144" s="27">
        <v>0.50700000000000001</v>
      </c>
      <c r="I144" s="371">
        <f t="shared" ref="I144" si="31">IF(AND(H144&gt;0),  H144*30.974," ")</f>
        <v>15.703818</v>
      </c>
      <c r="J144" s="27">
        <v>12.04</v>
      </c>
      <c r="K144" s="2792"/>
      <c r="R144" s="2792"/>
    </row>
    <row r="145" spans="1:21">
      <c r="A145" t="s">
        <v>825</v>
      </c>
      <c r="B145" t="s">
        <v>1338</v>
      </c>
      <c r="C145" t="s">
        <v>1339</v>
      </c>
      <c r="D145">
        <v>1</v>
      </c>
      <c r="E145" s="55">
        <v>45189</v>
      </c>
      <c r="H145" s="27" t="s">
        <v>811</v>
      </c>
      <c r="J145" s="27" t="s">
        <v>811</v>
      </c>
      <c r="K145" s="2792"/>
      <c r="R145" s="2792"/>
    </row>
    <row r="146" spans="1:21">
      <c r="A146" t="s">
        <v>825</v>
      </c>
      <c r="B146" t="s">
        <v>1338</v>
      </c>
      <c r="C146" t="s">
        <v>1339</v>
      </c>
      <c r="D146">
        <v>2</v>
      </c>
      <c r="E146" s="55">
        <v>45189</v>
      </c>
      <c r="H146" s="27" t="s">
        <v>811</v>
      </c>
      <c r="J146" s="27" t="s">
        <v>811</v>
      </c>
      <c r="K146" s="2792"/>
      <c r="R146" s="2792"/>
    </row>
    <row r="147" spans="1:21">
      <c r="A147" t="s">
        <v>825</v>
      </c>
      <c r="B147" t="s">
        <v>1338</v>
      </c>
      <c r="C147" t="s">
        <v>1339</v>
      </c>
      <c r="D147">
        <v>3</v>
      </c>
      <c r="E147" s="55">
        <v>45189</v>
      </c>
      <c r="H147" s="27" t="s">
        <v>811</v>
      </c>
      <c r="J147" s="27" t="s">
        <v>811</v>
      </c>
      <c r="K147" s="2792"/>
      <c r="R147" s="2792"/>
    </row>
    <row r="148" spans="1:21">
      <c r="A148" t="s">
        <v>825</v>
      </c>
      <c r="B148" t="s">
        <v>1338</v>
      </c>
      <c r="C148" t="s">
        <v>1339</v>
      </c>
      <c r="D148">
        <v>4</v>
      </c>
      <c r="E148" s="55">
        <v>45189</v>
      </c>
      <c r="H148" s="27" t="s">
        <v>811</v>
      </c>
      <c r="J148" s="27" t="s">
        <v>811</v>
      </c>
      <c r="K148" s="2792"/>
      <c r="R148" s="2792"/>
    </row>
    <row r="149" spans="1:21">
      <c r="A149" t="s">
        <v>825</v>
      </c>
      <c r="B149" t="s">
        <v>1338</v>
      </c>
      <c r="C149" t="s">
        <v>1339</v>
      </c>
      <c r="D149">
        <v>5</v>
      </c>
      <c r="E149" s="55">
        <v>45189</v>
      </c>
      <c r="H149" s="27" t="s">
        <v>811</v>
      </c>
      <c r="J149" s="27" t="s">
        <v>811</v>
      </c>
      <c r="K149" s="2792"/>
      <c r="R149" s="2792"/>
    </row>
    <row r="150" spans="1:21">
      <c r="A150" t="s">
        <v>825</v>
      </c>
      <c r="B150" t="s">
        <v>1338</v>
      </c>
      <c r="C150" t="s">
        <v>1339</v>
      </c>
      <c r="D150">
        <v>6</v>
      </c>
      <c r="E150" s="55">
        <v>45189</v>
      </c>
      <c r="H150" s="27" t="s">
        <v>811</v>
      </c>
      <c r="J150" s="27" t="s">
        <v>811</v>
      </c>
      <c r="K150" s="2792"/>
      <c r="R150" s="2792"/>
    </row>
    <row r="151" spans="1:21">
      <c r="A151" t="s">
        <v>825</v>
      </c>
      <c r="B151" t="s">
        <v>1338</v>
      </c>
      <c r="C151" t="s">
        <v>1339</v>
      </c>
      <c r="D151">
        <v>7</v>
      </c>
      <c r="E151" s="55">
        <v>45189</v>
      </c>
      <c r="H151" s="27" t="s">
        <v>811</v>
      </c>
      <c r="J151" s="27" t="s">
        <v>811</v>
      </c>
      <c r="K151" s="2792"/>
      <c r="R151" s="2792"/>
    </row>
    <row r="152" spans="1:21">
      <c r="A152" t="s">
        <v>825</v>
      </c>
      <c r="B152" t="s">
        <v>1338</v>
      </c>
      <c r="C152" t="s">
        <v>1339</v>
      </c>
      <c r="D152">
        <v>7.4</v>
      </c>
      <c r="E152" s="55">
        <v>45189</v>
      </c>
      <c r="H152" s="27">
        <v>4.63</v>
      </c>
      <c r="I152" s="371">
        <f t="shared" ref="I152" si="32">IF(AND(H152&gt;0),  H152*30.974," ")</f>
        <v>143.40961999999999</v>
      </c>
      <c r="J152" s="27">
        <v>43.89</v>
      </c>
      <c r="K152" s="2792"/>
      <c r="R152" s="2792"/>
    </row>
    <row r="153" spans="1:21">
      <c r="A153" t="s">
        <v>825</v>
      </c>
      <c r="B153" t="s">
        <v>1338</v>
      </c>
      <c r="C153" t="s">
        <v>1339</v>
      </c>
      <c r="D153">
        <v>7.9</v>
      </c>
      <c r="E153" s="55">
        <v>45189</v>
      </c>
      <c r="H153" s="27" t="s">
        <v>811</v>
      </c>
      <c r="J153" s="27" t="s">
        <v>811</v>
      </c>
      <c r="K153" s="2795">
        <f>AVERAGE(G110:G153)</f>
        <v>1.53</v>
      </c>
      <c r="L153" s="2220">
        <f>10*(6-(LN(K153)/LN(2)))</f>
        <v>53.864683470820729</v>
      </c>
      <c r="M153" s="2221">
        <f>AVERAGE(I110:I153)</f>
        <v>68.927474666666669</v>
      </c>
      <c r="N153" s="1574">
        <f>10*(6-(LN(48/M153)/LN(2)))</f>
        <v>65.220447536485025</v>
      </c>
      <c r="O153" s="1632">
        <f>AVERAGE(J110:J153)</f>
        <v>17.415555555555557</v>
      </c>
      <c r="P153" s="1574">
        <f>10*(6-((2.04-0.68*LN(O153))/LN(2)))</f>
        <v>58.600692381011108</v>
      </c>
      <c r="Q153" s="1574">
        <f>AVERAGE(L153,N153,P153)</f>
        <v>59.228607796105621</v>
      </c>
      <c r="R153" s="2796">
        <f>AVERAGE(Q110:Q153)</f>
        <v>59.228607796105621</v>
      </c>
      <c r="S153" s="1626">
        <v>2023</v>
      </c>
      <c r="T153" s="1627" t="str">
        <f>IF(_xlfn.NUMBERVALUE(R153), IF(R153&lt;50, "Acceptable; Ongoing Protection is Required", "Unacceptable; Immediate Restoration is Required"), " ")</f>
        <v>Unacceptable; Immediate Restoration is Required</v>
      </c>
      <c r="U153" t="s">
        <v>1281</v>
      </c>
    </row>
    <row r="154" spans="1:21">
      <c r="A154" s="91" t="s">
        <v>825</v>
      </c>
      <c r="B154" s="91" t="s">
        <v>1338</v>
      </c>
      <c r="C154" s="91" t="s">
        <v>1339</v>
      </c>
      <c r="D154" s="91">
        <v>0.5</v>
      </c>
      <c r="E154" s="392">
        <v>45217</v>
      </c>
      <c r="F154" s="91">
        <v>8.4</v>
      </c>
      <c r="G154" s="91">
        <v>1.89</v>
      </c>
      <c r="H154" s="355">
        <v>0.61099999999999999</v>
      </c>
      <c r="I154" s="373">
        <f t="shared" ref="I154" si="33">IF(AND(H154&gt;0),  H154*30.974," ")</f>
        <v>18.925114000000001</v>
      </c>
      <c r="J154" s="355">
        <v>12.13</v>
      </c>
      <c r="K154" s="2792"/>
      <c r="R154" s="2792"/>
    </row>
    <row r="155" spans="1:21">
      <c r="A155" s="91" t="s">
        <v>825</v>
      </c>
      <c r="B155" s="91" t="s">
        <v>1338</v>
      </c>
      <c r="C155" s="91" t="s">
        <v>1339</v>
      </c>
      <c r="D155" s="91">
        <v>1</v>
      </c>
      <c r="E155" s="392">
        <v>45217</v>
      </c>
      <c r="F155" s="91"/>
      <c r="G155" s="91"/>
      <c r="H155" s="355" t="s">
        <v>811</v>
      </c>
      <c r="I155" s="91"/>
      <c r="J155" s="355" t="s">
        <v>811</v>
      </c>
      <c r="K155" s="2792"/>
      <c r="R155" s="2792"/>
    </row>
    <row r="156" spans="1:21">
      <c r="A156" s="91" t="s">
        <v>825</v>
      </c>
      <c r="B156" s="91" t="s">
        <v>1338</v>
      </c>
      <c r="C156" s="91" t="s">
        <v>1339</v>
      </c>
      <c r="D156" s="91">
        <v>2</v>
      </c>
      <c r="E156" s="392">
        <v>45217</v>
      </c>
      <c r="F156" s="91"/>
      <c r="G156" s="91"/>
      <c r="H156" s="355" t="s">
        <v>811</v>
      </c>
      <c r="I156" s="91"/>
      <c r="J156" s="355" t="s">
        <v>811</v>
      </c>
      <c r="K156" s="2792"/>
      <c r="R156" s="2792"/>
    </row>
    <row r="157" spans="1:21">
      <c r="A157" s="91" t="s">
        <v>825</v>
      </c>
      <c r="B157" s="91" t="s">
        <v>1338</v>
      </c>
      <c r="C157" s="91" t="s">
        <v>1339</v>
      </c>
      <c r="D157" s="91">
        <v>3</v>
      </c>
      <c r="E157" s="392">
        <v>45217</v>
      </c>
      <c r="F157" s="91"/>
      <c r="G157" s="91"/>
      <c r="H157" s="355" t="s">
        <v>811</v>
      </c>
      <c r="I157" s="91"/>
      <c r="J157" s="355" t="s">
        <v>811</v>
      </c>
      <c r="K157" s="2792"/>
      <c r="R157" s="2792"/>
    </row>
    <row r="158" spans="1:21">
      <c r="A158" s="91" t="s">
        <v>825</v>
      </c>
      <c r="B158" s="91" t="s">
        <v>1338</v>
      </c>
      <c r="C158" s="91" t="s">
        <v>1339</v>
      </c>
      <c r="D158" s="91">
        <v>4</v>
      </c>
      <c r="E158" s="392">
        <v>45217</v>
      </c>
      <c r="F158" s="91"/>
      <c r="G158" s="91"/>
      <c r="H158" s="355" t="s">
        <v>811</v>
      </c>
      <c r="I158" s="91"/>
      <c r="J158" s="355" t="s">
        <v>811</v>
      </c>
      <c r="K158" s="2792"/>
      <c r="R158" s="2792"/>
    </row>
    <row r="159" spans="1:21">
      <c r="A159" s="91" t="s">
        <v>825</v>
      </c>
      <c r="B159" s="91" t="s">
        <v>1338</v>
      </c>
      <c r="C159" s="91" t="s">
        <v>1339</v>
      </c>
      <c r="D159" s="91">
        <v>5</v>
      </c>
      <c r="E159" s="392">
        <v>45217</v>
      </c>
      <c r="F159" s="91"/>
      <c r="G159" s="91"/>
      <c r="H159" s="355" t="s">
        <v>811</v>
      </c>
      <c r="I159" s="91"/>
      <c r="J159" s="355" t="s">
        <v>811</v>
      </c>
      <c r="K159" s="2792"/>
      <c r="R159" s="2792"/>
    </row>
    <row r="160" spans="1:21">
      <c r="A160" s="91" t="s">
        <v>825</v>
      </c>
      <c r="B160" s="91" t="s">
        <v>1338</v>
      </c>
      <c r="C160" s="91" t="s">
        <v>1339</v>
      </c>
      <c r="D160" s="91">
        <v>6</v>
      </c>
      <c r="E160" s="392">
        <v>45217</v>
      </c>
      <c r="F160" s="91"/>
      <c r="G160" s="91"/>
      <c r="H160" s="355" t="s">
        <v>811</v>
      </c>
      <c r="I160" s="91"/>
      <c r="J160" s="355" t="s">
        <v>811</v>
      </c>
      <c r="K160" s="2792"/>
      <c r="R160" s="2792"/>
    </row>
    <row r="161" spans="1:18">
      <c r="A161" s="91" t="s">
        <v>825</v>
      </c>
      <c r="B161" s="91" t="s">
        <v>1338</v>
      </c>
      <c r="C161" s="91" t="s">
        <v>1339</v>
      </c>
      <c r="D161" s="91">
        <v>7</v>
      </c>
      <c r="E161" s="392">
        <v>45217</v>
      </c>
      <c r="F161" s="91"/>
      <c r="G161" s="91"/>
      <c r="H161" s="355" t="s">
        <v>811</v>
      </c>
      <c r="I161" s="91"/>
      <c r="J161" s="355" t="s">
        <v>811</v>
      </c>
      <c r="K161" s="2792"/>
      <c r="R161" s="2792"/>
    </row>
    <row r="162" spans="1:18">
      <c r="A162" s="91" t="s">
        <v>825</v>
      </c>
      <c r="B162" s="91" t="s">
        <v>1338</v>
      </c>
      <c r="C162" s="91" t="s">
        <v>1339</v>
      </c>
      <c r="D162" s="91">
        <v>7.4</v>
      </c>
      <c r="E162" s="392">
        <v>45217</v>
      </c>
      <c r="F162" s="91"/>
      <c r="G162" s="91"/>
      <c r="H162" s="355">
        <v>3.27</v>
      </c>
      <c r="I162" s="373">
        <f t="shared" ref="I162:I163" si="34">IF(AND(H162&gt;0),  H162*30.974," ")</f>
        <v>101.28498</v>
      </c>
      <c r="J162" s="355">
        <v>59.39</v>
      </c>
      <c r="K162" s="2792"/>
      <c r="R162" s="2792"/>
    </row>
    <row r="163" spans="1:18">
      <c r="A163" s="91" t="s">
        <v>825</v>
      </c>
      <c r="B163" s="91" t="s">
        <v>1338</v>
      </c>
      <c r="C163" s="91" t="s">
        <v>1339</v>
      </c>
      <c r="D163" s="91">
        <v>7.4</v>
      </c>
      <c r="E163" s="392">
        <v>45217</v>
      </c>
      <c r="F163" s="91"/>
      <c r="G163" s="91"/>
      <c r="H163" s="355">
        <v>3.19</v>
      </c>
      <c r="I163" s="373">
        <f t="shared" si="34"/>
        <v>98.807059999999993</v>
      </c>
      <c r="J163" s="355">
        <v>60.45</v>
      </c>
      <c r="K163" s="2792"/>
      <c r="R163" s="2792"/>
    </row>
    <row r="164" spans="1:18">
      <c r="A164" s="91" t="s">
        <v>825</v>
      </c>
      <c r="B164" s="91" t="s">
        <v>1338</v>
      </c>
      <c r="C164" s="91" t="s">
        <v>1339</v>
      </c>
      <c r="D164" s="91">
        <v>7.9</v>
      </c>
      <c r="E164" s="392">
        <v>45217</v>
      </c>
      <c r="F164" s="91"/>
      <c r="G164" s="91"/>
      <c r="H164" s="355" t="s">
        <v>811</v>
      </c>
      <c r="I164" s="91"/>
      <c r="J164" s="355" t="s">
        <v>811</v>
      </c>
      <c r="K164" s="2792"/>
      <c r="R164" s="2792"/>
    </row>
    <row r="165" spans="1:18">
      <c r="A165" s="91" t="s">
        <v>825</v>
      </c>
      <c r="B165" s="91" t="s">
        <v>1338</v>
      </c>
      <c r="C165" s="91" t="s">
        <v>1339</v>
      </c>
      <c r="D165" s="91">
        <v>0.5</v>
      </c>
      <c r="E165" s="392">
        <v>45259</v>
      </c>
      <c r="F165" s="91">
        <v>8.4</v>
      </c>
      <c r="G165" s="91">
        <v>1.0049999999999999</v>
      </c>
      <c r="H165" s="355">
        <v>0.78800000000000003</v>
      </c>
      <c r="I165" s="373">
        <f t="shared" ref="I165" si="35">IF(AND(H165&gt;0),  H165*30.974," ")</f>
        <v>24.407512000000001</v>
      </c>
      <c r="J165" s="355">
        <v>17.07</v>
      </c>
      <c r="K165" s="2792"/>
      <c r="R165" s="2792"/>
    </row>
    <row r="166" spans="1:18">
      <c r="A166" s="91" t="s">
        <v>825</v>
      </c>
      <c r="B166" s="91" t="s">
        <v>1338</v>
      </c>
      <c r="C166" s="91" t="s">
        <v>1339</v>
      </c>
      <c r="D166" s="91">
        <v>1</v>
      </c>
      <c r="E166" s="392">
        <v>45259</v>
      </c>
      <c r="F166" s="91"/>
      <c r="G166" s="91"/>
      <c r="H166" s="355" t="s">
        <v>811</v>
      </c>
      <c r="I166" s="91"/>
      <c r="J166" s="355" t="s">
        <v>811</v>
      </c>
      <c r="K166" s="2792"/>
      <c r="R166" s="2792"/>
    </row>
    <row r="167" spans="1:18">
      <c r="A167" s="91" t="s">
        <v>825</v>
      </c>
      <c r="B167" s="91" t="s">
        <v>1338</v>
      </c>
      <c r="C167" s="91" t="s">
        <v>1339</v>
      </c>
      <c r="D167" s="91">
        <v>2</v>
      </c>
      <c r="E167" s="392">
        <v>45259</v>
      </c>
      <c r="F167" s="91"/>
      <c r="G167" s="91"/>
      <c r="H167" s="355" t="s">
        <v>811</v>
      </c>
      <c r="I167" s="91"/>
      <c r="J167" s="355" t="s">
        <v>811</v>
      </c>
      <c r="K167" s="2792"/>
      <c r="R167" s="2792"/>
    </row>
    <row r="168" spans="1:18">
      <c r="A168" s="91" t="s">
        <v>825</v>
      </c>
      <c r="B168" s="91" t="s">
        <v>1338</v>
      </c>
      <c r="C168" s="91" t="s">
        <v>1339</v>
      </c>
      <c r="D168" s="91">
        <v>3</v>
      </c>
      <c r="E168" s="392">
        <v>45259</v>
      </c>
      <c r="F168" s="91"/>
      <c r="G168" s="91"/>
      <c r="H168" s="355" t="s">
        <v>811</v>
      </c>
      <c r="I168" s="91"/>
      <c r="J168" s="355" t="s">
        <v>811</v>
      </c>
      <c r="K168" s="2792"/>
      <c r="R168" s="2792"/>
    </row>
    <row r="169" spans="1:18">
      <c r="A169" s="91" t="s">
        <v>825</v>
      </c>
      <c r="B169" s="91" t="s">
        <v>1338</v>
      </c>
      <c r="C169" s="91" t="s">
        <v>1339</v>
      </c>
      <c r="D169" s="91">
        <v>4</v>
      </c>
      <c r="E169" s="392">
        <v>45259</v>
      </c>
      <c r="F169" s="91"/>
      <c r="G169" s="91"/>
      <c r="H169" s="355" t="s">
        <v>811</v>
      </c>
      <c r="I169" s="91"/>
      <c r="J169" s="355" t="s">
        <v>811</v>
      </c>
      <c r="K169" s="2792"/>
      <c r="R169" s="2792"/>
    </row>
    <row r="170" spans="1:18">
      <c r="A170" s="91" t="s">
        <v>825</v>
      </c>
      <c r="B170" s="91" t="s">
        <v>1338</v>
      </c>
      <c r="C170" s="91" t="s">
        <v>1339</v>
      </c>
      <c r="D170" s="91">
        <v>5</v>
      </c>
      <c r="E170" s="392">
        <v>45259</v>
      </c>
      <c r="F170" s="91"/>
      <c r="G170" s="91"/>
      <c r="H170" s="355" t="s">
        <v>811</v>
      </c>
      <c r="I170" s="91"/>
      <c r="J170" s="355" t="s">
        <v>811</v>
      </c>
      <c r="K170" s="2792"/>
      <c r="R170" s="2792"/>
    </row>
    <row r="171" spans="1:18">
      <c r="A171" s="91" t="s">
        <v>825</v>
      </c>
      <c r="B171" s="91" t="s">
        <v>1338</v>
      </c>
      <c r="C171" s="91" t="s">
        <v>1339</v>
      </c>
      <c r="D171" s="91">
        <v>6</v>
      </c>
      <c r="E171" s="392">
        <v>45259</v>
      </c>
      <c r="F171" s="91"/>
      <c r="G171" s="91"/>
      <c r="H171" s="355" t="s">
        <v>811</v>
      </c>
      <c r="I171" s="91"/>
      <c r="J171" s="355" t="s">
        <v>811</v>
      </c>
      <c r="K171" s="2792"/>
      <c r="R171" s="2792"/>
    </row>
    <row r="172" spans="1:18">
      <c r="A172" s="91" t="s">
        <v>825</v>
      </c>
      <c r="B172" s="91" t="s">
        <v>1338</v>
      </c>
      <c r="C172" s="91" t="s">
        <v>1339</v>
      </c>
      <c r="D172" s="91">
        <v>7</v>
      </c>
      <c r="E172" s="392">
        <v>45259</v>
      </c>
      <c r="F172" s="91"/>
      <c r="G172" s="91"/>
      <c r="H172" s="355" t="s">
        <v>811</v>
      </c>
      <c r="I172" s="91"/>
      <c r="J172" s="355" t="s">
        <v>811</v>
      </c>
      <c r="K172" s="2792"/>
      <c r="R172" s="2792"/>
    </row>
    <row r="173" spans="1:18">
      <c r="A173" s="91" t="s">
        <v>825</v>
      </c>
      <c r="B173" s="91" t="s">
        <v>1338</v>
      </c>
      <c r="C173" s="91" t="s">
        <v>1339</v>
      </c>
      <c r="D173" s="91">
        <v>7.4</v>
      </c>
      <c r="E173" s="392">
        <v>45259</v>
      </c>
      <c r="F173" s="91"/>
      <c r="G173" s="91"/>
      <c r="H173" s="355">
        <v>3.24</v>
      </c>
      <c r="I173" s="373">
        <f t="shared" ref="I173:I174" si="36">IF(AND(H173&gt;0),  H173*30.974," ")</f>
        <v>100.35576</v>
      </c>
      <c r="J173" s="355">
        <v>29.21</v>
      </c>
      <c r="K173" s="2792"/>
      <c r="R173" s="2792"/>
    </row>
    <row r="174" spans="1:18">
      <c r="A174" s="91" t="s">
        <v>825</v>
      </c>
      <c r="B174" s="91" t="s">
        <v>1338</v>
      </c>
      <c r="C174" s="91" t="s">
        <v>1339</v>
      </c>
      <c r="D174" s="91">
        <v>7.4</v>
      </c>
      <c r="E174" s="392">
        <v>45259</v>
      </c>
      <c r="F174" s="91"/>
      <c r="G174" s="91"/>
      <c r="H174" s="355">
        <v>4.55</v>
      </c>
      <c r="I174" s="373">
        <f t="shared" si="36"/>
        <v>140.93170000000001</v>
      </c>
      <c r="J174" s="355">
        <v>46.45</v>
      </c>
      <c r="K174" s="2792"/>
      <c r="R174" s="2792"/>
    </row>
    <row r="175" spans="1:18">
      <c r="A175" s="91" t="s">
        <v>825</v>
      </c>
      <c r="B175" s="91" t="s">
        <v>1338</v>
      </c>
      <c r="C175" s="91" t="s">
        <v>1339</v>
      </c>
      <c r="D175" s="91">
        <v>7.9</v>
      </c>
      <c r="E175" s="392">
        <v>45259</v>
      </c>
      <c r="F175" s="91"/>
      <c r="G175" s="91"/>
      <c r="H175" s="355" t="s">
        <v>811</v>
      </c>
      <c r="I175" s="91"/>
      <c r="J175" s="355" t="s">
        <v>811</v>
      </c>
      <c r="K175" s="2792"/>
      <c r="R175" s="2792"/>
    </row>
    <row r="176" spans="1:18">
      <c r="A176" s="91" t="s">
        <v>825</v>
      </c>
      <c r="B176" s="91" t="s">
        <v>1338</v>
      </c>
      <c r="C176" s="91" t="s">
        <v>1339</v>
      </c>
      <c r="D176" s="91">
        <v>8.1999999999999993</v>
      </c>
      <c r="E176" s="392">
        <v>45259</v>
      </c>
      <c r="F176" s="91"/>
      <c r="G176" s="91"/>
      <c r="H176" s="355" t="s">
        <v>811</v>
      </c>
      <c r="I176" s="91"/>
      <c r="J176" s="355" t="s">
        <v>811</v>
      </c>
      <c r="K176" s="2792"/>
      <c r="R176" s="2792"/>
    </row>
    <row r="177" spans="1:10">
      <c r="A177" s="91" t="s">
        <v>825</v>
      </c>
      <c r="B177" s="91" t="s">
        <v>1338</v>
      </c>
      <c r="C177" s="91" t="s">
        <v>1339</v>
      </c>
      <c r="D177" s="91">
        <v>8.3000000000000007</v>
      </c>
      <c r="E177" s="392">
        <v>45259</v>
      </c>
      <c r="F177" s="91"/>
      <c r="G177" s="91"/>
      <c r="H177" s="355" t="s">
        <v>811</v>
      </c>
      <c r="I177" s="91"/>
      <c r="J177" s="355" t="s">
        <v>811</v>
      </c>
    </row>
    <row r="178" spans="1:10">
      <c r="J178" s="27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FD56-8BEE-4D95-8646-6D6070DDC541}">
  <dimension ref="A1:L177"/>
  <sheetViews>
    <sheetView workbookViewId="0">
      <selection activeCell="M12" sqref="M12"/>
    </sheetView>
  </sheetViews>
  <sheetFormatPr defaultColWidth="8.796875" defaultRowHeight="15.6"/>
  <cols>
    <col min="4" max="4" width="8.69921875" customWidth="1"/>
    <col min="5" max="5" width="12.796875" customWidth="1"/>
  </cols>
  <sheetData>
    <row r="1" spans="1:12">
      <c r="A1" s="105" t="s">
        <v>2673</v>
      </c>
      <c r="B1" s="105"/>
    </row>
    <row r="2" spans="1:12">
      <c r="A2" s="105" t="s">
        <v>2675</v>
      </c>
      <c r="B2" s="105"/>
    </row>
    <row r="3" spans="1:12">
      <c r="A3" s="105" t="s">
        <v>2674</v>
      </c>
      <c r="B3" s="105"/>
    </row>
    <row r="4" spans="1:12">
      <c r="A4" s="105"/>
      <c r="B4" s="105"/>
    </row>
    <row r="6" spans="1:12">
      <c r="A6" t="s">
        <v>20</v>
      </c>
      <c r="B6" t="s">
        <v>701</v>
      </c>
      <c r="C6" t="s">
        <v>2668</v>
      </c>
      <c r="D6" t="s">
        <v>1538</v>
      </c>
      <c r="E6" t="s">
        <v>786</v>
      </c>
      <c r="F6" t="s">
        <v>2669</v>
      </c>
      <c r="G6" t="s">
        <v>2670</v>
      </c>
      <c r="H6" t="s">
        <v>809</v>
      </c>
      <c r="I6" t="s">
        <v>707</v>
      </c>
      <c r="J6" t="s">
        <v>2671</v>
      </c>
      <c r="K6" t="s">
        <v>847</v>
      </c>
      <c r="L6" t="s">
        <v>2672</v>
      </c>
    </row>
    <row r="7" spans="1:12">
      <c r="A7" t="s">
        <v>1338</v>
      </c>
      <c r="B7" t="s">
        <v>1337</v>
      </c>
      <c r="C7" t="s">
        <v>1340</v>
      </c>
      <c r="D7">
        <v>0.5</v>
      </c>
      <c r="E7" s="55">
        <v>45054</v>
      </c>
      <c r="F7" t="s">
        <v>1341</v>
      </c>
      <c r="G7">
        <v>0.71</v>
      </c>
      <c r="H7">
        <v>0.307</v>
      </c>
      <c r="J7" s="992">
        <v>0.4770833333333333</v>
      </c>
      <c r="K7">
        <v>12.3</v>
      </c>
      <c r="L7">
        <v>9.9600000000000009</v>
      </c>
    </row>
    <row r="8" spans="1:12">
      <c r="A8" t="s">
        <v>1338</v>
      </c>
      <c r="B8" t="s">
        <v>1337</v>
      </c>
      <c r="C8" t="s">
        <v>1340</v>
      </c>
      <c r="D8">
        <v>1</v>
      </c>
      <c r="E8" t="s">
        <v>714</v>
      </c>
      <c r="F8" t="s">
        <v>714</v>
      </c>
      <c r="G8" t="s">
        <v>714</v>
      </c>
      <c r="H8" t="s">
        <v>714</v>
      </c>
      <c r="I8" t="s">
        <v>714</v>
      </c>
      <c r="J8" t="s">
        <v>714</v>
      </c>
      <c r="K8">
        <v>12.3</v>
      </c>
      <c r="L8">
        <v>9.9600000000000009</v>
      </c>
    </row>
    <row r="9" spans="1:12">
      <c r="A9" t="s">
        <v>1338</v>
      </c>
      <c r="B9" t="s">
        <v>1337</v>
      </c>
      <c r="C9" t="s">
        <v>1340</v>
      </c>
      <c r="D9">
        <v>2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  <c r="K9">
        <v>12.3</v>
      </c>
      <c r="L9">
        <v>9.9600000000000009</v>
      </c>
    </row>
    <row r="10" spans="1:12">
      <c r="A10" t="s">
        <v>1338</v>
      </c>
      <c r="B10" t="s">
        <v>1337</v>
      </c>
      <c r="C10" t="s">
        <v>1340</v>
      </c>
      <c r="D10">
        <v>3</v>
      </c>
      <c r="E10" s="55">
        <v>45054</v>
      </c>
      <c r="F10" t="s">
        <v>1341</v>
      </c>
      <c r="G10">
        <v>0.8</v>
      </c>
      <c r="H10">
        <v>0.11600000000000001</v>
      </c>
      <c r="J10" s="992">
        <v>0.48680555555555555</v>
      </c>
      <c r="K10">
        <v>12.3</v>
      </c>
      <c r="L10">
        <v>9.9600000000000009</v>
      </c>
    </row>
    <row r="11" spans="1:12">
      <c r="A11" t="s">
        <v>1338</v>
      </c>
      <c r="B11" t="s">
        <v>1337</v>
      </c>
      <c r="C11" t="s">
        <v>1340</v>
      </c>
      <c r="D11">
        <v>4</v>
      </c>
      <c r="E11" t="s">
        <v>714</v>
      </c>
      <c r="F11" t="s">
        <v>714</v>
      </c>
      <c r="G11" t="s">
        <v>714</v>
      </c>
      <c r="H11" t="s">
        <v>714</v>
      </c>
      <c r="I11" t="s">
        <v>714</v>
      </c>
      <c r="J11" t="s">
        <v>714</v>
      </c>
      <c r="K11">
        <v>12.3</v>
      </c>
      <c r="L11">
        <v>9.9600000000000009</v>
      </c>
    </row>
    <row r="12" spans="1:12">
      <c r="A12" t="s">
        <v>1338</v>
      </c>
      <c r="B12" t="s">
        <v>1337</v>
      </c>
      <c r="C12" t="s">
        <v>1340</v>
      </c>
      <c r="D12">
        <v>5</v>
      </c>
      <c r="E12" t="s">
        <v>714</v>
      </c>
      <c r="F12" t="s">
        <v>714</v>
      </c>
      <c r="G12" t="s">
        <v>714</v>
      </c>
      <c r="H12" t="s">
        <v>714</v>
      </c>
      <c r="I12" t="s">
        <v>714</v>
      </c>
      <c r="J12" t="s">
        <v>714</v>
      </c>
      <c r="K12">
        <v>12.3</v>
      </c>
      <c r="L12">
        <v>9.9600000000000009</v>
      </c>
    </row>
    <row r="13" spans="1:12">
      <c r="A13" t="s">
        <v>1338</v>
      </c>
      <c r="B13" t="s">
        <v>1337</v>
      </c>
      <c r="C13" t="s">
        <v>1340</v>
      </c>
      <c r="D13">
        <v>6</v>
      </c>
      <c r="E13" t="s">
        <v>714</v>
      </c>
      <c r="F13" t="s">
        <v>714</v>
      </c>
      <c r="G13" t="s">
        <v>714</v>
      </c>
      <c r="H13" t="s">
        <v>714</v>
      </c>
      <c r="I13" t="s">
        <v>714</v>
      </c>
      <c r="J13" t="s">
        <v>714</v>
      </c>
      <c r="K13">
        <v>12.3</v>
      </c>
      <c r="L13">
        <v>9.9600000000000009</v>
      </c>
    </row>
    <row r="14" spans="1:12">
      <c r="A14" t="s">
        <v>1338</v>
      </c>
      <c r="B14" t="s">
        <v>1337</v>
      </c>
      <c r="C14" t="s">
        <v>1340</v>
      </c>
      <c r="D14">
        <v>7</v>
      </c>
      <c r="E14" t="s">
        <v>714</v>
      </c>
      <c r="F14" t="s">
        <v>714</v>
      </c>
      <c r="G14" t="s">
        <v>714</v>
      </c>
      <c r="H14" t="s">
        <v>714</v>
      </c>
      <c r="I14" t="s">
        <v>714</v>
      </c>
      <c r="J14" t="s">
        <v>714</v>
      </c>
      <c r="K14">
        <v>12.3</v>
      </c>
      <c r="L14">
        <v>9.9600000000000009</v>
      </c>
    </row>
    <row r="15" spans="1:12">
      <c r="A15" t="s">
        <v>1338</v>
      </c>
      <c r="B15" t="s">
        <v>1337</v>
      </c>
      <c r="C15" t="s">
        <v>1340</v>
      </c>
      <c r="D15">
        <v>8</v>
      </c>
      <c r="E15" t="s">
        <v>714</v>
      </c>
      <c r="F15" t="s">
        <v>714</v>
      </c>
      <c r="G15" t="s">
        <v>714</v>
      </c>
      <c r="H15" t="s">
        <v>714</v>
      </c>
      <c r="I15" t="s">
        <v>714</v>
      </c>
      <c r="J15" t="s">
        <v>714</v>
      </c>
      <c r="K15">
        <v>12.3</v>
      </c>
      <c r="L15">
        <v>9.9600000000000009</v>
      </c>
    </row>
    <row r="16" spans="1:12">
      <c r="A16" t="s">
        <v>1338</v>
      </c>
      <c r="B16" t="s">
        <v>1337</v>
      </c>
      <c r="C16" t="s">
        <v>1340</v>
      </c>
      <c r="D16">
        <v>9</v>
      </c>
      <c r="E16" s="55">
        <v>45054</v>
      </c>
      <c r="F16" t="s">
        <v>1341</v>
      </c>
      <c r="G16">
        <v>1.0900000000000001</v>
      </c>
      <c r="H16">
        <v>0.32800000000000001</v>
      </c>
      <c r="J16" s="992">
        <v>0.49305555555555558</v>
      </c>
      <c r="K16">
        <v>12.3</v>
      </c>
      <c r="L16">
        <v>9.9600000000000009</v>
      </c>
    </row>
    <row r="17" spans="1:12">
      <c r="A17" t="s">
        <v>1338</v>
      </c>
      <c r="B17" t="s">
        <v>1337</v>
      </c>
      <c r="C17" t="s">
        <v>1340</v>
      </c>
      <c r="D17">
        <v>9</v>
      </c>
      <c r="E17" s="55">
        <v>45054</v>
      </c>
      <c r="F17" t="s">
        <v>1341</v>
      </c>
      <c r="G17">
        <v>1.23</v>
      </c>
      <c r="H17">
        <v>0.47499999999999998</v>
      </c>
      <c r="I17" t="s">
        <v>724</v>
      </c>
      <c r="J17" s="992">
        <v>0.49861111111111112</v>
      </c>
      <c r="K17">
        <v>12.3</v>
      </c>
      <c r="L17">
        <v>9.9600000000000009</v>
      </c>
    </row>
    <row r="18" spans="1:12">
      <c r="A18" t="s">
        <v>1338</v>
      </c>
      <c r="B18" t="s">
        <v>1337</v>
      </c>
      <c r="C18" t="s">
        <v>1340</v>
      </c>
      <c r="D18">
        <v>10</v>
      </c>
      <c r="E18" t="s">
        <v>714</v>
      </c>
      <c r="F18" t="s">
        <v>714</v>
      </c>
      <c r="G18" t="s">
        <v>714</v>
      </c>
      <c r="H18" t="s">
        <v>714</v>
      </c>
      <c r="I18" t="s">
        <v>714</v>
      </c>
      <c r="J18" t="s">
        <v>714</v>
      </c>
      <c r="K18">
        <v>12.3</v>
      </c>
      <c r="L18">
        <v>9.9600000000000009</v>
      </c>
    </row>
    <row r="19" spans="1:12">
      <c r="A19" t="s">
        <v>1338</v>
      </c>
      <c r="B19" t="s">
        <v>1337</v>
      </c>
      <c r="C19" t="s">
        <v>1340</v>
      </c>
      <c r="D19">
        <v>11</v>
      </c>
      <c r="E19" t="s">
        <v>714</v>
      </c>
      <c r="F19" t="s">
        <v>714</v>
      </c>
      <c r="G19" t="s">
        <v>714</v>
      </c>
      <c r="H19" t="s">
        <v>714</v>
      </c>
      <c r="I19" t="s">
        <v>714</v>
      </c>
      <c r="J19" t="s">
        <v>714</v>
      </c>
      <c r="K19">
        <v>12.3</v>
      </c>
      <c r="L19">
        <v>9.9600000000000009</v>
      </c>
    </row>
    <row r="20" spans="1:12">
      <c r="A20" t="s">
        <v>1338</v>
      </c>
      <c r="B20" t="s">
        <v>1337</v>
      </c>
      <c r="C20" t="s">
        <v>1340</v>
      </c>
      <c r="D20">
        <v>11.3</v>
      </c>
      <c r="E20" s="55">
        <v>45054</v>
      </c>
      <c r="F20" t="s">
        <v>1341</v>
      </c>
      <c r="G20">
        <v>2.5</v>
      </c>
      <c r="H20">
        <v>0.31900000000000001</v>
      </c>
      <c r="J20" s="992">
        <v>0.50763888888888886</v>
      </c>
      <c r="K20">
        <v>12.3</v>
      </c>
      <c r="L20">
        <v>9.9600000000000009</v>
      </c>
    </row>
    <row r="21" spans="1:12">
      <c r="A21" t="s">
        <v>1338</v>
      </c>
      <c r="B21" t="s">
        <v>1337</v>
      </c>
      <c r="C21" t="s">
        <v>1340</v>
      </c>
      <c r="D21">
        <v>11.8</v>
      </c>
      <c r="E21" t="s">
        <v>714</v>
      </c>
      <c r="F21" t="s">
        <v>714</v>
      </c>
      <c r="G21" t="s">
        <v>714</v>
      </c>
      <c r="H21" t="s">
        <v>714</v>
      </c>
      <c r="I21" t="s">
        <v>714</v>
      </c>
      <c r="J21" t="s">
        <v>714</v>
      </c>
      <c r="K21">
        <v>12.3</v>
      </c>
      <c r="L21">
        <v>9.9600000000000009</v>
      </c>
    </row>
    <row r="22" spans="1:12">
      <c r="A22" t="s">
        <v>1338</v>
      </c>
      <c r="B22" t="s">
        <v>1337</v>
      </c>
      <c r="C22" t="s">
        <v>1342</v>
      </c>
      <c r="D22">
        <v>0.5</v>
      </c>
      <c r="E22" s="55">
        <v>45097</v>
      </c>
      <c r="F22" t="s">
        <v>1341</v>
      </c>
      <c r="G22">
        <v>0.85</v>
      </c>
      <c r="H22">
        <v>0.246</v>
      </c>
      <c r="J22" s="992">
        <v>0.38680555555555557</v>
      </c>
      <c r="K22">
        <v>12.7</v>
      </c>
      <c r="L22">
        <v>7.23</v>
      </c>
    </row>
    <row r="23" spans="1:12">
      <c r="A23" t="s">
        <v>1338</v>
      </c>
      <c r="B23" t="s">
        <v>1337</v>
      </c>
      <c r="C23" t="s">
        <v>1342</v>
      </c>
      <c r="D23">
        <v>1</v>
      </c>
      <c r="E23" t="s">
        <v>714</v>
      </c>
      <c r="F23" t="s">
        <v>714</v>
      </c>
      <c r="G23" t="s">
        <v>714</v>
      </c>
      <c r="H23" t="s">
        <v>714</v>
      </c>
      <c r="I23" t="s">
        <v>714</v>
      </c>
      <c r="J23" t="s">
        <v>714</v>
      </c>
      <c r="K23">
        <v>12.7</v>
      </c>
      <c r="L23">
        <v>7.23</v>
      </c>
    </row>
    <row r="24" spans="1:12">
      <c r="A24" t="s">
        <v>1338</v>
      </c>
      <c r="B24" t="s">
        <v>1337</v>
      </c>
      <c r="C24" t="s">
        <v>1342</v>
      </c>
      <c r="D24">
        <v>2</v>
      </c>
      <c r="E24" t="s">
        <v>714</v>
      </c>
      <c r="F24" t="s">
        <v>714</v>
      </c>
      <c r="G24" t="s">
        <v>714</v>
      </c>
      <c r="H24" t="s">
        <v>714</v>
      </c>
      <c r="I24" t="s">
        <v>714</v>
      </c>
      <c r="J24" t="s">
        <v>714</v>
      </c>
      <c r="K24">
        <v>12.7</v>
      </c>
      <c r="L24">
        <v>7.23</v>
      </c>
    </row>
    <row r="25" spans="1:12">
      <c r="A25" t="s">
        <v>1338</v>
      </c>
      <c r="B25" t="s">
        <v>1337</v>
      </c>
      <c r="C25" t="s">
        <v>1342</v>
      </c>
      <c r="D25">
        <v>3</v>
      </c>
      <c r="E25" s="55">
        <v>45097</v>
      </c>
      <c r="F25" t="s">
        <v>1341</v>
      </c>
      <c r="G25">
        <v>0.85</v>
      </c>
      <c r="H25">
        <v>0.20699999999999999</v>
      </c>
      <c r="J25" s="992">
        <v>0.38958333333333334</v>
      </c>
      <c r="K25">
        <v>12.7</v>
      </c>
      <c r="L25">
        <v>7.23</v>
      </c>
    </row>
    <row r="26" spans="1:12">
      <c r="A26" t="s">
        <v>1338</v>
      </c>
      <c r="B26" t="s">
        <v>1337</v>
      </c>
      <c r="C26" t="s">
        <v>1342</v>
      </c>
      <c r="D26">
        <v>4</v>
      </c>
      <c r="E26" t="s">
        <v>714</v>
      </c>
      <c r="F26" t="s">
        <v>714</v>
      </c>
      <c r="G26" t="s">
        <v>714</v>
      </c>
      <c r="H26" t="s">
        <v>714</v>
      </c>
      <c r="I26" t="s">
        <v>714</v>
      </c>
      <c r="J26" t="s">
        <v>714</v>
      </c>
      <c r="K26">
        <v>12.7</v>
      </c>
      <c r="L26">
        <v>7.23</v>
      </c>
    </row>
    <row r="27" spans="1:12">
      <c r="A27" t="s">
        <v>1338</v>
      </c>
      <c r="B27" t="s">
        <v>1337</v>
      </c>
      <c r="C27" t="s">
        <v>1342</v>
      </c>
      <c r="D27">
        <v>5</v>
      </c>
      <c r="E27" t="s">
        <v>714</v>
      </c>
      <c r="F27" t="s">
        <v>714</v>
      </c>
      <c r="G27" t="s">
        <v>714</v>
      </c>
      <c r="H27" t="s">
        <v>714</v>
      </c>
      <c r="I27" t="s">
        <v>714</v>
      </c>
      <c r="J27" t="s">
        <v>714</v>
      </c>
      <c r="K27">
        <v>12.7</v>
      </c>
      <c r="L27">
        <v>7.23</v>
      </c>
    </row>
    <row r="28" spans="1:12">
      <c r="A28" t="s">
        <v>1338</v>
      </c>
      <c r="B28" t="s">
        <v>1337</v>
      </c>
      <c r="C28" t="s">
        <v>1342</v>
      </c>
      <c r="D28">
        <v>6</v>
      </c>
      <c r="E28" t="s">
        <v>714</v>
      </c>
      <c r="F28" t="s">
        <v>714</v>
      </c>
      <c r="G28" t="s">
        <v>714</v>
      </c>
      <c r="H28" t="s">
        <v>714</v>
      </c>
      <c r="I28" t="s">
        <v>714</v>
      </c>
      <c r="J28" t="s">
        <v>714</v>
      </c>
      <c r="K28">
        <v>12.7</v>
      </c>
      <c r="L28">
        <v>7.23</v>
      </c>
    </row>
    <row r="29" spans="1:12">
      <c r="A29" t="s">
        <v>1338</v>
      </c>
      <c r="B29" t="s">
        <v>1337</v>
      </c>
      <c r="C29" t="s">
        <v>1342</v>
      </c>
      <c r="D29">
        <v>7</v>
      </c>
      <c r="E29" t="s">
        <v>714</v>
      </c>
      <c r="F29" t="s">
        <v>714</v>
      </c>
      <c r="G29" t="s">
        <v>714</v>
      </c>
      <c r="H29" t="s">
        <v>714</v>
      </c>
      <c r="I29" t="s">
        <v>714</v>
      </c>
      <c r="J29" t="s">
        <v>714</v>
      </c>
      <c r="K29">
        <v>12.7</v>
      </c>
      <c r="L29">
        <v>7.23</v>
      </c>
    </row>
    <row r="30" spans="1:12">
      <c r="A30" t="s">
        <v>1338</v>
      </c>
      <c r="B30" t="s">
        <v>1337</v>
      </c>
      <c r="C30" t="s">
        <v>1342</v>
      </c>
      <c r="D30">
        <v>8</v>
      </c>
      <c r="E30" t="s">
        <v>714</v>
      </c>
      <c r="F30" t="s">
        <v>714</v>
      </c>
      <c r="G30" t="s">
        <v>714</v>
      </c>
      <c r="H30" t="s">
        <v>714</v>
      </c>
      <c r="I30" t="s">
        <v>714</v>
      </c>
      <c r="J30" t="s">
        <v>714</v>
      </c>
      <c r="K30">
        <v>12.7</v>
      </c>
      <c r="L30">
        <v>7.23</v>
      </c>
    </row>
    <row r="31" spans="1:12">
      <c r="A31" t="s">
        <v>1338</v>
      </c>
      <c r="B31" t="s">
        <v>1337</v>
      </c>
      <c r="C31" t="s">
        <v>1342</v>
      </c>
      <c r="D31">
        <v>9</v>
      </c>
      <c r="E31" s="55">
        <v>45097</v>
      </c>
      <c r="F31" t="s">
        <v>1341</v>
      </c>
      <c r="G31">
        <v>1.7</v>
      </c>
      <c r="H31">
        <v>0.27600000000000002</v>
      </c>
      <c r="J31" s="992">
        <v>0.39652777777777781</v>
      </c>
      <c r="K31">
        <v>12.7</v>
      </c>
      <c r="L31">
        <v>7.23</v>
      </c>
    </row>
    <row r="32" spans="1:12">
      <c r="A32" t="s">
        <v>1338</v>
      </c>
      <c r="B32" t="s">
        <v>1337</v>
      </c>
      <c r="C32" t="s">
        <v>1342</v>
      </c>
      <c r="D32">
        <v>10</v>
      </c>
      <c r="E32" t="s">
        <v>714</v>
      </c>
      <c r="F32" t="s">
        <v>714</v>
      </c>
      <c r="G32" t="s">
        <v>714</v>
      </c>
      <c r="H32" t="s">
        <v>714</v>
      </c>
      <c r="I32" t="s">
        <v>714</v>
      </c>
      <c r="J32" t="s">
        <v>714</v>
      </c>
      <c r="K32">
        <v>12.7</v>
      </c>
      <c r="L32">
        <v>7.23</v>
      </c>
    </row>
    <row r="33" spans="1:12">
      <c r="A33" t="s">
        <v>1338</v>
      </c>
      <c r="B33" t="s">
        <v>1337</v>
      </c>
      <c r="C33" t="s">
        <v>1342</v>
      </c>
      <c r="D33">
        <v>11</v>
      </c>
      <c r="E33" t="s">
        <v>714</v>
      </c>
      <c r="F33" t="s">
        <v>714</v>
      </c>
      <c r="G33" t="s">
        <v>714</v>
      </c>
      <c r="H33" t="s">
        <v>714</v>
      </c>
      <c r="I33" t="s">
        <v>714</v>
      </c>
      <c r="J33" t="s">
        <v>714</v>
      </c>
      <c r="K33">
        <v>12.7</v>
      </c>
      <c r="L33">
        <v>7.23</v>
      </c>
    </row>
    <row r="34" spans="1:12">
      <c r="A34" t="s">
        <v>1338</v>
      </c>
      <c r="B34" t="s">
        <v>1337</v>
      </c>
      <c r="C34" t="s">
        <v>1342</v>
      </c>
      <c r="D34">
        <v>11.7</v>
      </c>
      <c r="E34" s="55">
        <v>45097</v>
      </c>
      <c r="F34" t="s">
        <v>1341</v>
      </c>
      <c r="G34">
        <v>1.64</v>
      </c>
      <c r="H34">
        <v>0.44</v>
      </c>
      <c r="J34" s="992">
        <v>0.39930555555555558</v>
      </c>
      <c r="K34">
        <v>12.7</v>
      </c>
      <c r="L34">
        <v>7.23</v>
      </c>
    </row>
    <row r="35" spans="1:12">
      <c r="A35" t="s">
        <v>1338</v>
      </c>
      <c r="B35" t="s">
        <v>1337</v>
      </c>
      <c r="C35" t="s">
        <v>1342</v>
      </c>
      <c r="D35">
        <v>12</v>
      </c>
      <c r="E35" t="s">
        <v>714</v>
      </c>
      <c r="F35" t="s">
        <v>714</v>
      </c>
      <c r="G35" t="s">
        <v>714</v>
      </c>
      <c r="H35" t="s">
        <v>714</v>
      </c>
      <c r="I35" t="s">
        <v>714</v>
      </c>
      <c r="J35" t="s">
        <v>714</v>
      </c>
      <c r="K35">
        <v>12.7</v>
      </c>
      <c r="L35">
        <v>7.23</v>
      </c>
    </row>
    <row r="36" spans="1:12">
      <c r="A36" t="s">
        <v>1338</v>
      </c>
      <c r="B36" t="s">
        <v>1337</v>
      </c>
      <c r="C36" t="s">
        <v>1342</v>
      </c>
      <c r="D36">
        <v>12.2</v>
      </c>
      <c r="E36" t="s">
        <v>714</v>
      </c>
      <c r="F36" t="s">
        <v>714</v>
      </c>
      <c r="G36" t="s">
        <v>714</v>
      </c>
      <c r="H36" t="s">
        <v>714</v>
      </c>
      <c r="I36" t="s">
        <v>714</v>
      </c>
      <c r="J36" t="s">
        <v>714</v>
      </c>
      <c r="K36">
        <v>12.7</v>
      </c>
      <c r="L36">
        <v>7.23</v>
      </c>
    </row>
    <row r="37" spans="1:12">
      <c r="A37" t="s">
        <v>1338</v>
      </c>
      <c r="B37" t="s">
        <v>1337</v>
      </c>
      <c r="C37" t="s">
        <v>1343</v>
      </c>
      <c r="D37">
        <v>0.5</v>
      </c>
      <c r="E37" s="55">
        <v>45126</v>
      </c>
      <c r="F37" t="s">
        <v>1341</v>
      </c>
      <c r="G37">
        <v>1.49</v>
      </c>
      <c r="H37">
        <v>0.40100000000000002</v>
      </c>
      <c r="J37" s="992">
        <v>0.38680555555555557</v>
      </c>
      <c r="K37">
        <v>12.1</v>
      </c>
      <c r="L37">
        <v>6.75</v>
      </c>
    </row>
    <row r="38" spans="1:12">
      <c r="A38" t="s">
        <v>1338</v>
      </c>
      <c r="B38" t="s">
        <v>1337</v>
      </c>
      <c r="C38" t="s">
        <v>1343</v>
      </c>
      <c r="D38">
        <v>1</v>
      </c>
      <c r="E38" t="s">
        <v>714</v>
      </c>
      <c r="F38" t="s">
        <v>714</v>
      </c>
      <c r="G38" t="s">
        <v>714</v>
      </c>
      <c r="H38" t="s">
        <v>714</v>
      </c>
      <c r="I38" t="s">
        <v>714</v>
      </c>
      <c r="J38" t="s">
        <v>714</v>
      </c>
      <c r="K38">
        <v>12.1</v>
      </c>
      <c r="L38">
        <v>6.75</v>
      </c>
    </row>
    <row r="39" spans="1:12">
      <c r="A39" t="s">
        <v>1338</v>
      </c>
      <c r="B39" t="s">
        <v>1337</v>
      </c>
      <c r="C39" t="s">
        <v>1343</v>
      </c>
      <c r="D39">
        <v>2</v>
      </c>
      <c r="E39" t="s">
        <v>714</v>
      </c>
      <c r="F39" t="s">
        <v>714</v>
      </c>
      <c r="G39" t="s">
        <v>714</v>
      </c>
      <c r="H39" t="s">
        <v>714</v>
      </c>
      <c r="I39" t="s">
        <v>714</v>
      </c>
      <c r="J39" t="s">
        <v>714</v>
      </c>
      <c r="K39">
        <v>12.1</v>
      </c>
      <c r="L39">
        <v>6.75</v>
      </c>
    </row>
    <row r="40" spans="1:12">
      <c r="A40" t="s">
        <v>1338</v>
      </c>
      <c r="B40" t="s">
        <v>1337</v>
      </c>
      <c r="C40" t="s">
        <v>1343</v>
      </c>
      <c r="D40">
        <v>3</v>
      </c>
      <c r="E40" s="55">
        <v>45126</v>
      </c>
      <c r="F40" t="s">
        <v>1341</v>
      </c>
      <c r="G40">
        <v>1.35</v>
      </c>
      <c r="H40">
        <v>0.13</v>
      </c>
      <c r="J40" s="992">
        <v>0.39097222222222222</v>
      </c>
      <c r="K40">
        <v>12.1</v>
      </c>
      <c r="L40">
        <v>6.75</v>
      </c>
    </row>
    <row r="41" spans="1:12">
      <c r="A41" t="s">
        <v>1338</v>
      </c>
      <c r="B41" t="s">
        <v>1337</v>
      </c>
      <c r="C41" t="s">
        <v>1343</v>
      </c>
      <c r="D41">
        <v>4</v>
      </c>
      <c r="E41" t="s">
        <v>714</v>
      </c>
      <c r="F41" t="s">
        <v>714</v>
      </c>
      <c r="G41" t="s">
        <v>714</v>
      </c>
      <c r="H41" t="s">
        <v>714</v>
      </c>
      <c r="I41" t="s">
        <v>714</v>
      </c>
      <c r="J41" t="s">
        <v>714</v>
      </c>
      <c r="K41">
        <v>12.1</v>
      </c>
      <c r="L41">
        <v>6.75</v>
      </c>
    </row>
    <row r="42" spans="1:12">
      <c r="A42" t="s">
        <v>1338</v>
      </c>
      <c r="B42" t="s">
        <v>1337</v>
      </c>
      <c r="C42" t="s">
        <v>1343</v>
      </c>
      <c r="D42">
        <v>5</v>
      </c>
      <c r="E42" t="s">
        <v>714</v>
      </c>
      <c r="F42" t="s">
        <v>714</v>
      </c>
      <c r="G42" t="s">
        <v>714</v>
      </c>
      <c r="H42" t="s">
        <v>714</v>
      </c>
      <c r="I42" t="s">
        <v>714</v>
      </c>
      <c r="J42" t="s">
        <v>714</v>
      </c>
      <c r="K42">
        <v>12.1</v>
      </c>
      <c r="L42">
        <v>6.75</v>
      </c>
    </row>
    <row r="43" spans="1:12">
      <c r="A43" t="s">
        <v>1338</v>
      </c>
      <c r="B43" t="s">
        <v>1337</v>
      </c>
      <c r="C43" t="s">
        <v>1343</v>
      </c>
      <c r="D43">
        <v>6</v>
      </c>
      <c r="E43" t="s">
        <v>714</v>
      </c>
      <c r="F43" t="s">
        <v>714</v>
      </c>
      <c r="G43" t="s">
        <v>714</v>
      </c>
      <c r="H43" t="s">
        <v>714</v>
      </c>
      <c r="I43" t="s">
        <v>714</v>
      </c>
      <c r="J43" t="s">
        <v>714</v>
      </c>
      <c r="K43">
        <v>12.1</v>
      </c>
      <c r="L43">
        <v>6.75</v>
      </c>
    </row>
    <row r="44" spans="1:12">
      <c r="A44" t="s">
        <v>1338</v>
      </c>
      <c r="B44" t="s">
        <v>1337</v>
      </c>
      <c r="C44" t="s">
        <v>1343</v>
      </c>
      <c r="D44">
        <v>7</v>
      </c>
      <c r="E44" t="s">
        <v>714</v>
      </c>
      <c r="F44" t="s">
        <v>714</v>
      </c>
      <c r="G44" t="s">
        <v>714</v>
      </c>
      <c r="H44" t="s">
        <v>714</v>
      </c>
      <c r="I44" t="s">
        <v>714</v>
      </c>
      <c r="J44" t="s">
        <v>714</v>
      </c>
      <c r="K44">
        <v>12.1</v>
      </c>
      <c r="L44">
        <v>6.75</v>
      </c>
    </row>
    <row r="45" spans="1:12">
      <c r="A45" t="s">
        <v>1338</v>
      </c>
      <c r="B45" t="s">
        <v>1337</v>
      </c>
      <c r="C45" t="s">
        <v>1343</v>
      </c>
      <c r="D45">
        <v>8</v>
      </c>
      <c r="E45" t="s">
        <v>714</v>
      </c>
      <c r="F45" t="s">
        <v>714</v>
      </c>
      <c r="G45" t="s">
        <v>714</v>
      </c>
      <c r="H45" t="s">
        <v>714</v>
      </c>
      <c r="I45" t="s">
        <v>714</v>
      </c>
      <c r="J45" t="s">
        <v>714</v>
      </c>
      <c r="K45">
        <v>12.1</v>
      </c>
      <c r="L45">
        <v>6.75</v>
      </c>
    </row>
    <row r="46" spans="1:12">
      <c r="A46" t="s">
        <v>1338</v>
      </c>
      <c r="B46" t="s">
        <v>1337</v>
      </c>
      <c r="C46" t="s">
        <v>1343</v>
      </c>
      <c r="D46">
        <v>9</v>
      </c>
      <c r="E46" s="55">
        <v>45126</v>
      </c>
      <c r="F46" t="s">
        <v>1341</v>
      </c>
      <c r="G46">
        <v>4.4000000000000004</v>
      </c>
      <c r="H46">
        <v>0.25600000000000001</v>
      </c>
      <c r="J46" s="992">
        <v>0.39513888888888887</v>
      </c>
      <c r="K46">
        <v>12.1</v>
      </c>
      <c r="L46">
        <v>6.75</v>
      </c>
    </row>
    <row r="47" spans="1:12">
      <c r="A47" t="s">
        <v>1338</v>
      </c>
      <c r="B47" t="s">
        <v>1337</v>
      </c>
      <c r="C47" t="s">
        <v>1343</v>
      </c>
      <c r="D47">
        <v>10</v>
      </c>
      <c r="E47" t="s">
        <v>714</v>
      </c>
      <c r="F47" t="s">
        <v>714</v>
      </c>
      <c r="G47" t="s">
        <v>714</v>
      </c>
      <c r="H47" t="s">
        <v>714</v>
      </c>
      <c r="I47" t="s">
        <v>714</v>
      </c>
      <c r="J47" t="s">
        <v>714</v>
      </c>
      <c r="K47">
        <v>12.1</v>
      </c>
      <c r="L47">
        <v>6.75</v>
      </c>
    </row>
    <row r="48" spans="1:12">
      <c r="A48" t="s">
        <v>1338</v>
      </c>
      <c r="B48" t="s">
        <v>1337</v>
      </c>
      <c r="C48" t="s">
        <v>1343</v>
      </c>
      <c r="D48">
        <v>11</v>
      </c>
      <c r="E48" t="s">
        <v>714</v>
      </c>
      <c r="F48" t="s">
        <v>714</v>
      </c>
      <c r="G48" t="s">
        <v>714</v>
      </c>
      <c r="H48" t="s">
        <v>714</v>
      </c>
      <c r="I48" t="s">
        <v>714</v>
      </c>
      <c r="J48" t="s">
        <v>714</v>
      </c>
      <c r="K48">
        <v>12.1</v>
      </c>
      <c r="L48">
        <v>6.75</v>
      </c>
    </row>
    <row r="49" spans="1:12">
      <c r="A49" t="s">
        <v>1338</v>
      </c>
      <c r="B49" t="s">
        <v>1337</v>
      </c>
      <c r="C49" t="s">
        <v>1343</v>
      </c>
      <c r="D49">
        <v>11.1</v>
      </c>
      <c r="E49" s="55">
        <v>45126</v>
      </c>
      <c r="F49" t="s">
        <v>1341</v>
      </c>
      <c r="G49">
        <v>2.44</v>
      </c>
      <c r="H49">
        <v>0.27700000000000002</v>
      </c>
      <c r="J49" s="992">
        <v>0.39999999999999997</v>
      </c>
      <c r="K49">
        <v>12.1</v>
      </c>
      <c r="L49">
        <v>6.75</v>
      </c>
    </row>
    <row r="50" spans="1:12">
      <c r="A50" t="s">
        <v>1338</v>
      </c>
      <c r="B50" t="s">
        <v>1337</v>
      </c>
      <c r="C50" t="s">
        <v>1343</v>
      </c>
      <c r="D50">
        <v>11.6</v>
      </c>
      <c r="E50" t="s">
        <v>714</v>
      </c>
      <c r="F50" t="s">
        <v>714</v>
      </c>
      <c r="G50" t="s">
        <v>714</v>
      </c>
      <c r="H50" t="s">
        <v>714</v>
      </c>
      <c r="I50" t="s">
        <v>714</v>
      </c>
      <c r="J50" t="s">
        <v>714</v>
      </c>
      <c r="K50">
        <v>12.1</v>
      </c>
      <c r="L50">
        <v>6.75</v>
      </c>
    </row>
    <row r="51" spans="1:12">
      <c r="A51" t="s">
        <v>1338</v>
      </c>
      <c r="B51" t="s">
        <v>1337</v>
      </c>
      <c r="C51" t="s">
        <v>1344</v>
      </c>
      <c r="D51">
        <v>0.5</v>
      </c>
      <c r="E51" s="55">
        <v>45155</v>
      </c>
      <c r="F51" t="s">
        <v>1341</v>
      </c>
      <c r="G51">
        <v>3.31</v>
      </c>
      <c r="H51">
        <v>0.38100000000000001</v>
      </c>
      <c r="J51" s="992">
        <v>0.37361111111111112</v>
      </c>
      <c r="K51">
        <v>12.8</v>
      </c>
      <c r="L51">
        <v>4.7300000000000004</v>
      </c>
    </row>
    <row r="52" spans="1:12">
      <c r="A52" t="s">
        <v>1338</v>
      </c>
      <c r="B52" t="s">
        <v>1337</v>
      </c>
      <c r="C52" t="s">
        <v>1344</v>
      </c>
      <c r="D52">
        <v>1</v>
      </c>
      <c r="E52" t="s">
        <v>714</v>
      </c>
      <c r="F52" t="s">
        <v>714</v>
      </c>
      <c r="G52" t="s">
        <v>714</v>
      </c>
      <c r="H52" t="s">
        <v>714</v>
      </c>
      <c r="I52" t="s">
        <v>714</v>
      </c>
      <c r="J52" t="s">
        <v>714</v>
      </c>
      <c r="K52">
        <v>12.8</v>
      </c>
      <c r="L52">
        <v>4.7300000000000004</v>
      </c>
    </row>
    <row r="53" spans="1:12">
      <c r="A53" t="s">
        <v>1338</v>
      </c>
      <c r="B53" t="s">
        <v>1337</v>
      </c>
      <c r="C53" t="s">
        <v>1344</v>
      </c>
      <c r="D53">
        <v>2</v>
      </c>
      <c r="E53" t="s">
        <v>714</v>
      </c>
      <c r="F53" t="s">
        <v>714</v>
      </c>
      <c r="G53" t="s">
        <v>714</v>
      </c>
      <c r="H53" t="s">
        <v>714</v>
      </c>
      <c r="I53" t="s">
        <v>714</v>
      </c>
      <c r="J53" t="s">
        <v>714</v>
      </c>
      <c r="K53">
        <v>12.8</v>
      </c>
      <c r="L53">
        <v>4.7300000000000004</v>
      </c>
    </row>
    <row r="54" spans="1:12">
      <c r="A54" t="s">
        <v>1338</v>
      </c>
      <c r="B54" t="s">
        <v>1337</v>
      </c>
      <c r="C54" t="s">
        <v>1344</v>
      </c>
      <c r="D54">
        <v>3</v>
      </c>
      <c r="E54" s="55">
        <v>45155</v>
      </c>
      <c r="F54" t="s">
        <v>1341</v>
      </c>
      <c r="G54">
        <v>3.07</v>
      </c>
      <c r="H54">
        <v>0.40300000000000002</v>
      </c>
      <c r="J54" s="992">
        <v>0.37777777777777777</v>
      </c>
      <c r="K54">
        <v>12.8</v>
      </c>
      <c r="L54">
        <v>4.7300000000000004</v>
      </c>
    </row>
    <row r="55" spans="1:12">
      <c r="A55" t="s">
        <v>1338</v>
      </c>
      <c r="B55" t="s">
        <v>1337</v>
      </c>
      <c r="C55" t="s">
        <v>1344</v>
      </c>
      <c r="D55">
        <v>4</v>
      </c>
      <c r="E55" t="s">
        <v>714</v>
      </c>
      <c r="F55" t="s">
        <v>714</v>
      </c>
      <c r="G55" t="s">
        <v>714</v>
      </c>
      <c r="H55" t="s">
        <v>714</v>
      </c>
      <c r="I55" t="s">
        <v>714</v>
      </c>
      <c r="J55" t="s">
        <v>714</v>
      </c>
      <c r="K55">
        <v>12.8</v>
      </c>
      <c r="L55">
        <v>4.7300000000000004</v>
      </c>
    </row>
    <row r="56" spans="1:12">
      <c r="A56" t="s">
        <v>1338</v>
      </c>
      <c r="B56" t="s">
        <v>1337</v>
      </c>
      <c r="C56" t="s">
        <v>1344</v>
      </c>
      <c r="D56">
        <v>5</v>
      </c>
      <c r="E56" t="s">
        <v>714</v>
      </c>
      <c r="F56" t="s">
        <v>714</v>
      </c>
      <c r="G56" t="s">
        <v>714</v>
      </c>
      <c r="H56" t="s">
        <v>714</v>
      </c>
      <c r="I56" t="s">
        <v>714</v>
      </c>
      <c r="J56" t="s">
        <v>714</v>
      </c>
      <c r="K56">
        <v>12.8</v>
      </c>
      <c r="L56">
        <v>4.7300000000000004</v>
      </c>
    </row>
    <row r="57" spans="1:12">
      <c r="A57" t="s">
        <v>1338</v>
      </c>
      <c r="B57" t="s">
        <v>1337</v>
      </c>
      <c r="C57" t="s">
        <v>1344</v>
      </c>
      <c r="D57">
        <v>6</v>
      </c>
      <c r="E57" t="s">
        <v>714</v>
      </c>
      <c r="F57" t="s">
        <v>714</v>
      </c>
      <c r="G57" t="s">
        <v>714</v>
      </c>
      <c r="H57" t="s">
        <v>714</v>
      </c>
      <c r="I57" t="s">
        <v>714</v>
      </c>
      <c r="J57" t="s">
        <v>714</v>
      </c>
      <c r="K57">
        <v>12.8</v>
      </c>
      <c r="L57">
        <v>4.7300000000000004</v>
      </c>
    </row>
    <row r="58" spans="1:12">
      <c r="A58" t="s">
        <v>1338</v>
      </c>
      <c r="B58" t="s">
        <v>1337</v>
      </c>
      <c r="C58" t="s">
        <v>1344</v>
      </c>
      <c r="D58">
        <v>7</v>
      </c>
      <c r="E58" t="s">
        <v>714</v>
      </c>
      <c r="F58" t="s">
        <v>714</v>
      </c>
      <c r="G58" t="s">
        <v>714</v>
      </c>
      <c r="H58" t="s">
        <v>714</v>
      </c>
      <c r="I58" t="s">
        <v>714</v>
      </c>
      <c r="J58" t="s">
        <v>714</v>
      </c>
      <c r="K58">
        <v>12.8</v>
      </c>
      <c r="L58">
        <v>4.7300000000000004</v>
      </c>
    </row>
    <row r="59" spans="1:12">
      <c r="A59" t="s">
        <v>1338</v>
      </c>
      <c r="B59" t="s">
        <v>1337</v>
      </c>
      <c r="C59" t="s">
        <v>1344</v>
      </c>
      <c r="D59">
        <v>8</v>
      </c>
      <c r="E59" t="s">
        <v>714</v>
      </c>
      <c r="F59" t="s">
        <v>714</v>
      </c>
      <c r="G59" t="s">
        <v>714</v>
      </c>
      <c r="H59" t="s">
        <v>714</v>
      </c>
      <c r="I59" t="s">
        <v>714</v>
      </c>
      <c r="J59" t="s">
        <v>714</v>
      </c>
      <c r="K59">
        <v>12.8</v>
      </c>
      <c r="L59">
        <v>4.7300000000000004</v>
      </c>
    </row>
    <row r="60" spans="1:12">
      <c r="A60" t="s">
        <v>1338</v>
      </c>
      <c r="B60" t="s">
        <v>1337</v>
      </c>
      <c r="C60" t="s">
        <v>1344</v>
      </c>
      <c r="D60">
        <v>9</v>
      </c>
      <c r="E60" s="55">
        <v>45155</v>
      </c>
      <c r="F60" t="s">
        <v>1341</v>
      </c>
      <c r="G60">
        <v>5.13</v>
      </c>
      <c r="H60">
        <v>0.67800000000000005</v>
      </c>
      <c r="J60" s="992">
        <v>0.38055555555555554</v>
      </c>
      <c r="K60">
        <v>12.8</v>
      </c>
      <c r="L60">
        <v>4.7300000000000004</v>
      </c>
    </row>
    <row r="61" spans="1:12">
      <c r="A61" t="s">
        <v>1338</v>
      </c>
      <c r="B61" t="s">
        <v>1337</v>
      </c>
      <c r="C61" t="s">
        <v>1344</v>
      </c>
      <c r="D61">
        <v>10</v>
      </c>
      <c r="E61" t="s">
        <v>714</v>
      </c>
      <c r="F61" t="s">
        <v>714</v>
      </c>
      <c r="G61" t="s">
        <v>714</v>
      </c>
      <c r="H61" t="s">
        <v>714</v>
      </c>
      <c r="I61" t="s">
        <v>714</v>
      </c>
      <c r="J61" t="s">
        <v>714</v>
      </c>
      <c r="K61">
        <v>12.8</v>
      </c>
      <c r="L61">
        <v>4.7300000000000004</v>
      </c>
    </row>
    <row r="62" spans="1:12">
      <c r="A62" t="s">
        <v>1338</v>
      </c>
      <c r="B62" t="s">
        <v>1337</v>
      </c>
      <c r="C62" t="s">
        <v>1344</v>
      </c>
      <c r="D62">
        <v>11</v>
      </c>
      <c r="E62" t="s">
        <v>714</v>
      </c>
      <c r="F62" t="s">
        <v>714</v>
      </c>
      <c r="G62" t="s">
        <v>714</v>
      </c>
      <c r="H62" t="s">
        <v>714</v>
      </c>
      <c r="I62" t="s">
        <v>714</v>
      </c>
      <c r="J62" t="s">
        <v>714</v>
      </c>
      <c r="K62">
        <v>12.8</v>
      </c>
      <c r="L62">
        <v>4.7300000000000004</v>
      </c>
    </row>
    <row r="63" spans="1:12">
      <c r="A63" t="s">
        <v>1338</v>
      </c>
      <c r="B63" t="s">
        <v>1337</v>
      </c>
      <c r="C63" t="s">
        <v>1344</v>
      </c>
      <c r="D63">
        <v>11.8</v>
      </c>
      <c r="E63" s="55">
        <v>45155</v>
      </c>
      <c r="F63" t="s">
        <v>1341</v>
      </c>
      <c r="G63">
        <v>13.39</v>
      </c>
      <c r="H63">
        <v>0.625</v>
      </c>
      <c r="J63" s="992">
        <v>0.38472222222222219</v>
      </c>
      <c r="K63">
        <v>12.8</v>
      </c>
      <c r="L63">
        <v>4.7300000000000004</v>
      </c>
    </row>
    <row r="64" spans="1:12">
      <c r="A64" t="s">
        <v>1338</v>
      </c>
      <c r="B64" t="s">
        <v>1337</v>
      </c>
      <c r="C64" t="s">
        <v>1344</v>
      </c>
      <c r="D64">
        <v>12</v>
      </c>
      <c r="E64" t="s">
        <v>714</v>
      </c>
      <c r="F64" t="s">
        <v>714</v>
      </c>
      <c r="G64" t="s">
        <v>714</v>
      </c>
      <c r="H64" t="s">
        <v>714</v>
      </c>
      <c r="I64" t="s">
        <v>714</v>
      </c>
      <c r="J64" t="s">
        <v>714</v>
      </c>
      <c r="K64">
        <v>12.8</v>
      </c>
      <c r="L64">
        <v>4.7300000000000004</v>
      </c>
    </row>
    <row r="65" spans="1:12">
      <c r="A65" t="s">
        <v>1338</v>
      </c>
      <c r="B65" t="s">
        <v>1337</v>
      </c>
      <c r="C65" t="s">
        <v>1344</v>
      </c>
      <c r="D65">
        <v>12.3</v>
      </c>
      <c r="E65" t="s">
        <v>714</v>
      </c>
      <c r="F65" t="s">
        <v>714</v>
      </c>
      <c r="G65" t="s">
        <v>714</v>
      </c>
      <c r="H65" t="s">
        <v>714</v>
      </c>
      <c r="I65" t="s">
        <v>714</v>
      </c>
      <c r="J65" t="s">
        <v>714</v>
      </c>
      <c r="K65">
        <v>12.8</v>
      </c>
      <c r="L65">
        <v>4.7300000000000004</v>
      </c>
    </row>
    <row r="66" spans="1:12">
      <c r="A66" t="s">
        <v>1338</v>
      </c>
      <c r="B66" t="s">
        <v>1337</v>
      </c>
      <c r="C66" t="s">
        <v>1345</v>
      </c>
      <c r="D66">
        <v>0.5</v>
      </c>
      <c r="E66" s="55">
        <v>45189</v>
      </c>
      <c r="F66" t="s">
        <v>1341</v>
      </c>
      <c r="G66">
        <v>2.09</v>
      </c>
      <c r="H66">
        <v>0.35</v>
      </c>
      <c r="J66" s="992">
        <v>0.36874999999999997</v>
      </c>
      <c r="K66">
        <v>12.4</v>
      </c>
      <c r="L66">
        <v>5.56</v>
      </c>
    </row>
    <row r="67" spans="1:12">
      <c r="A67" t="s">
        <v>1338</v>
      </c>
      <c r="B67" t="s">
        <v>1337</v>
      </c>
      <c r="C67" t="s">
        <v>1345</v>
      </c>
      <c r="D67">
        <v>1</v>
      </c>
      <c r="E67" t="s">
        <v>714</v>
      </c>
      <c r="F67" t="s">
        <v>714</v>
      </c>
      <c r="G67" t="s">
        <v>714</v>
      </c>
      <c r="H67" t="s">
        <v>714</v>
      </c>
      <c r="I67" t="s">
        <v>714</v>
      </c>
      <c r="J67" t="s">
        <v>714</v>
      </c>
      <c r="K67">
        <v>12.4</v>
      </c>
      <c r="L67">
        <v>5.56</v>
      </c>
    </row>
    <row r="68" spans="1:12">
      <c r="A68" t="s">
        <v>1338</v>
      </c>
      <c r="B68" t="s">
        <v>1337</v>
      </c>
      <c r="C68" t="s">
        <v>1345</v>
      </c>
      <c r="D68">
        <v>2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>
        <v>12.4</v>
      </c>
      <c r="L68">
        <v>5.56</v>
      </c>
    </row>
    <row r="69" spans="1:12">
      <c r="A69" t="s">
        <v>1338</v>
      </c>
      <c r="B69" t="s">
        <v>1337</v>
      </c>
      <c r="C69" t="s">
        <v>1345</v>
      </c>
      <c r="D69">
        <v>3</v>
      </c>
      <c r="E69" s="55">
        <v>45189</v>
      </c>
      <c r="F69" t="s">
        <v>1341</v>
      </c>
      <c r="G69">
        <v>2.29</v>
      </c>
      <c r="H69">
        <v>0.39700000000000002</v>
      </c>
      <c r="J69" s="992">
        <v>0.37291666666666662</v>
      </c>
      <c r="K69">
        <v>12.4</v>
      </c>
      <c r="L69">
        <v>5.56</v>
      </c>
    </row>
    <row r="70" spans="1:12">
      <c r="A70" t="s">
        <v>1338</v>
      </c>
      <c r="B70" t="s">
        <v>1337</v>
      </c>
      <c r="C70" t="s">
        <v>1345</v>
      </c>
      <c r="D70">
        <v>4</v>
      </c>
      <c r="E70" t="s">
        <v>714</v>
      </c>
      <c r="F70" t="s">
        <v>714</v>
      </c>
      <c r="G70" t="s">
        <v>714</v>
      </c>
      <c r="H70" t="s">
        <v>714</v>
      </c>
      <c r="I70" t="s">
        <v>714</v>
      </c>
      <c r="J70" t="s">
        <v>714</v>
      </c>
      <c r="K70">
        <v>12.4</v>
      </c>
      <c r="L70">
        <v>5.56</v>
      </c>
    </row>
    <row r="71" spans="1:12">
      <c r="A71" t="s">
        <v>1338</v>
      </c>
      <c r="B71" t="s">
        <v>1337</v>
      </c>
      <c r="C71" t="s">
        <v>1345</v>
      </c>
      <c r="D71">
        <v>5</v>
      </c>
      <c r="E71" t="s">
        <v>714</v>
      </c>
      <c r="F71" t="s">
        <v>714</v>
      </c>
      <c r="G71" t="s">
        <v>714</v>
      </c>
      <c r="H71" t="s">
        <v>714</v>
      </c>
      <c r="I71" t="s">
        <v>714</v>
      </c>
      <c r="J71" t="s">
        <v>714</v>
      </c>
      <c r="K71">
        <v>12.4</v>
      </c>
      <c r="L71">
        <v>5.56</v>
      </c>
    </row>
    <row r="72" spans="1:12">
      <c r="A72" t="s">
        <v>1338</v>
      </c>
      <c r="B72" t="s">
        <v>1337</v>
      </c>
      <c r="C72" t="s">
        <v>1345</v>
      </c>
      <c r="D72">
        <v>6</v>
      </c>
      <c r="E72" t="s">
        <v>714</v>
      </c>
      <c r="F72" t="s">
        <v>714</v>
      </c>
      <c r="G72" t="s">
        <v>714</v>
      </c>
      <c r="H72" t="s">
        <v>714</v>
      </c>
      <c r="I72" t="s">
        <v>714</v>
      </c>
      <c r="J72" t="s">
        <v>714</v>
      </c>
      <c r="K72">
        <v>12.4</v>
      </c>
      <c r="L72">
        <v>5.56</v>
      </c>
    </row>
    <row r="73" spans="1:12">
      <c r="A73" t="s">
        <v>1338</v>
      </c>
      <c r="B73" t="s">
        <v>1337</v>
      </c>
      <c r="C73" t="s">
        <v>1345</v>
      </c>
      <c r="D73">
        <v>7</v>
      </c>
      <c r="E73" t="s">
        <v>714</v>
      </c>
      <c r="F73" t="s">
        <v>714</v>
      </c>
      <c r="G73" t="s">
        <v>714</v>
      </c>
      <c r="H73" t="s">
        <v>714</v>
      </c>
      <c r="I73" t="s">
        <v>714</v>
      </c>
      <c r="J73" t="s">
        <v>714</v>
      </c>
      <c r="K73">
        <v>12.4</v>
      </c>
      <c r="L73">
        <v>5.56</v>
      </c>
    </row>
    <row r="74" spans="1:12">
      <c r="A74" t="s">
        <v>1338</v>
      </c>
      <c r="B74" t="s">
        <v>1337</v>
      </c>
      <c r="C74" t="s">
        <v>1345</v>
      </c>
      <c r="D74">
        <v>8</v>
      </c>
      <c r="E74" t="s">
        <v>714</v>
      </c>
      <c r="F74" t="s">
        <v>714</v>
      </c>
      <c r="G74" t="s">
        <v>714</v>
      </c>
      <c r="H74" t="s">
        <v>714</v>
      </c>
      <c r="I74" t="s">
        <v>714</v>
      </c>
      <c r="J74" t="s">
        <v>714</v>
      </c>
      <c r="K74">
        <v>12.4</v>
      </c>
      <c r="L74">
        <v>5.56</v>
      </c>
    </row>
    <row r="75" spans="1:12">
      <c r="A75" t="s">
        <v>1338</v>
      </c>
      <c r="B75" t="s">
        <v>1337</v>
      </c>
      <c r="C75" t="s">
        <v>1345</v>
      </c>
      <c r="D75">
        <v>9</v>
      </c>
      <c r="E75" s="55">
        <v>45189</v>
      </c>
      <c r="F75" t="s">
        <v>1341</v>
      </c>
      <c r="G75">
        <v>2.0499999999999998</v>
      </c>
      <c r="H75">
        <v>0.46200000000000002</v>
      </c>
      <c r="J75" s="992">
        <v>0.37708333333333338</v>
      </c>
      <c r="K75">
        <v>12.4</v>
      </c>
      <c r="L75">
        <v>5.56</v>
      </c>
    </row>
    <row r="76" spans="1:12">
      <c r="A76" t="s">
        <v>1338</v>
      </c>
      <c r="B76" t="s">
        <v>1337</v>
      </c>
      <c r="C76" t="s">
        <v>1345</v>
      </c>
      <c r="D76">
        <v>10</v>
      </c>
      <c r="E76" t="s">
        <v>714</v>
      </c>
      <c r="F76" t="s">
        <v>714</v>
      </c>
      <c r="G76" t="s">
        <v>714</v>
      </c>
      <c r="H76" t="s">
        <v>714</v>
      </c>
      <c r="I76" t="s">
        <v>714</v>
      </c>
      <c r="J76" t="s">
        <v>714</v>
      </c>
      <c r="K76">
        <v>12.4</v>
      </c>
      <c r="L76">
        <v>5.56</v>
      </c>
    </row>
    <row r="77" spans="1:12">
      <c r="A77" t="s">
        <v>1338</v>
      </c>
      <c r="B77" t="s">
        <v>1337</v>
      </c>
      <c r="C77" t="s">
        <v>1345</v>
      </c>
      <c r="D77">
        <v>11</v>
      </c>
      <c r="E77" t="s">
        <v>714</v>
      </c>
      <c r="F77" t="s">
        <v>714</v>
      </c>
      <c r="G77" t="s">
        <v>714</v>
      </c>
      <c r="H77" t="s">
        <v>714</v>
      </c>
      <c r="I77" t="s">
        <v>714</v>
      </c>
      <c r="J77" t="s">
        <v>714</v>
      </c>
      <c r="K77">
        <v>12.4</v>
      </c>
      <c r="L77">
        <v>5.56</v>
      </c>
    </row>
    <row r="78" spans="1:12">
      <c r="A78" t="s">
        <v>1338</v>
      </c>
      <c r="B78" t="s">
        <v>1337</v>
      </c>
      <c r="C78" t="s">
        <v>1345</v>
      </c>
      <c r="D78">
        <v>11.4</v>
      </c>
      <c r="E78" s="55">
        <v>45189</v>
      </c>
      <c r="F78" t="s">
        <v>1341</v>
      </c>
      <c r="G78">
        <v>8.0500000000000007</v>
      </c>
      <c r="H78">
        <v>0.63900000000000001</v>
      </c>
      <c r="J78" s="992">
        <v>0.38125000000000003</v>
      </c>
      <c r="K78">
        <v>12.4</v>
      </c>
      <c r="L78">
        <v>5.56</v>
      </c>
    </row>
    <row r="79" spans="1:12">
      <c r="A79" t="s">
        <v>1338</v>
      </c>
      <c r="B79" t="s">
        <v>1337</v>
      </c>
      <c r="C79" t="s">
        <v>1345</v>
      </c>
      <c r="D79">
        <v>11.9</v>
      </c>
      <c r="E79" t="s">
        <v>714</v>
      </c>
      <c r="F79" t="s">
        <v>714</v>
      </c>
      <c r="G79" t="s">
        <v>714</v>
      </c>
      <c r="H79" t="s">
        <v>714</v>
      </c>
      <c r="I79" t="s">
        <v>714</v>
      </c>
      <c r="J79" t="s">
        <v>714</v>
      </c>
      <c r="K79">
        <v>12.4</v>
      </c>
      <c r="L79">
        <v>5.56</v>
      </c>
    </row>
    <row r="80" spans="1:12">
      <c r="A80" t="s">
        <v>1338</v>
      </c>
      <c r="B80" t="s">
        <v>1337</v>
      </c>
      <c r="C80" t="s">
        <v>1346</v>
      </c>
      <c r="D80">
        <v>0.5</v>
      </c>
      <c r="E80" s="55">
        <v>45217</v>
      </c>
      <c r="F80" t="s">
        <v>1341</v>
      </c>
      <c r="G80">
        <v>3.04</v>
      </c>
      <c r="H80">
        <v>0.20100000000000001</v>
      </c>
      <c r="J80" s="992">
        <v>0.3840277777777778</v>
      </c>
      <c r="K80">
        <v>12.1</v>
      </c>
      <c r="L80">
        <v>5.31</v>
      </c>
    </row>
    <row r="81" spans="1:12">
      <c r="A81" t="s">
        <v>1338</v>
      </c>
      <c r="B81" t="s">
        <v>1337</v>
      </c>
      <c r="C81" t="s">
        <v>1346</v>
      </c>
      <c r="D81">
        <v>1</v>
      </c>
      <c r="E81" t="s">
        <v>714</v>
      </c>
      <c r="F81" t="s">
        <v>714</v>
      </c>
      <c r="G81" t="s">
        <v>714</v>
      </c>
      <c r="H81" t="s">
        <v>714</v>
      </c>
      <c r="I81" t="s">
        <v>714</v>
      </c>
      <c r="J81" t="s">
        <v>714</v>
      </c>
      <c r="K81">
        <v>12.1</v>
      </c>
      <c r="L81">
        <v>5.31</v>
      </c>
    </row>
    <row r="82" spans="1:12">
      <c r="A82" t="s">
        <v>1338</v>
      </c>
      <c r="B82" t="s">
        <v>1337</v>
      </c>
      <c r="C82" t="s">
        <v>1346</v>
      </c>
      <c r="D82">
        <v>2</v>
      </c>
      <c r="E82" t="s">
        <v>714</v>
      </c>
      <c r="F82" t="s">
        <v>714</v>
      </c>
      <c r="G82" t="s">
        <v>714</v>
      </c>
      <c r="H82" t="s">
        <v>714</v>
      </c>
      <c r="I82" t="s">
        <v>714</v>
      </c>
      <c r="J82" t="s">
        <v>714</v>
      </c>
      <c r="K82">
        <v>12.1</v>
      </c>
      <c r="L82">
        <v>5.31</v>
      </c>
    </row>
    <row r="83" spans="1:12">
      <c r="A83" t="s">
        <v>1338</v>
      </c>
      <c r="B83" t="s">
        <v>1337</v>
      </c>
      <c r="C83" t="s">
        <v>1346</v>
      </c>
      <c r="D83">
        <v>3</v>
      </c>
      <c r="E83" s="55">
        <v>45217</v>
      </c>
      <c r="F83" t="s">
        <v>1341</v>
      </c>
      <c r="G83">
        <v>3.46</v>
      </c>
      <c r="H83">
        <v>0.221</v>
      </c>
      <c r="J83" s="992">
        <v>0.38819444444444445</v>
      </c>
      <c r="K83">
        <v>12.1</v>
      </c>
      <c r="L83">
        <v>5.31</v>
      </c>
    </row>
    <row r="84" spans="1:12">
      <c r="A84" t="s">
        <v>1338</v>
      </c>
      <c r="B84" t="s">
        <v>1337</v>
      </c>
      <c r="C84" t="s">
        <v>1346</v>
      </c>
      <c r="D84">
        <v>4</v>
      </c>
      <c r="E84" t="s">
        <v>714</v>
      </c>
      <c r="F84" t="s">
        <v>714</v>
      </c>
      <c r="G84" t="s">
        <v>714</v>
      </c>
      <c r="H84" t="s">
        <v>714</v>
      </c>
      <c r="I84" t="s">
        <v>714</v>
      </c>
      <c r="J84" t="s">
        <v>714</v>
      </c>
      <c r="K84">
        <v>12.1</v>
      </c>
      <c r="L84">
        <v>5.31</v>
      </c>
    </row>
    <row r="85" spans="1:12">
      <c r="A85" t="s">
        <v>1338</v>
      </c>
      <c r="B85" t="s">
        <v>1337</v>
      </c>
      <c r="C85" t="s">
        <v>1346</v>
      </c>
      <c r="D85">
        <v>5</v>
      </c>
      <c r="E85" t="s">
        <v>714</v>
      </c>
      <c r="F85" t="s">
        <v>714</v>
      </c>
      <c r="G85" t="s">
        <v>714</v>
      </c>
      <c r="H85" t="s">
        <v>714</v>
      </c>
      <c r="I85" t="s">
        <v>714</v>
      </c>
      <c r="J85" t="s">
        <v>714</v>
      </c>
      <c r="K85">
        <v>12.1</v>
      </c>
      <c r="L85">
        <v>5.31</v>
      </c>
    </row>
    <row r="86" spans="1:12">
      <c r="A86" t="s">
        <v>1338</v>
      </c>
      <c r="B86" t="s">
        <v>1337</v>
      </c>
      <c r="C86" t="s">
        <v>1346</v>
      </c>
      <c r="D86">
        <v>6</v>
      </c>
      <c r="E86" t="s">
        <v>714</v>
      </c>
      <c r="F86" t="s">
        <v>714</v>
      </c>
      <c r="G86" t="s">
        <v>714</v>
      </c>
      <c r="H86" t="s">
        <v>714</v>
      </c>
      <c r="I86" t="s">
        <v>714</v>
      </c>
      <c r="J86" t="s">
        <v>714</v>
      </c>
      <c r="K86">
        <v>12.1</v>
      </c>
      <c r="L86">
        <v>5.31</v>
      </c>
    </row>
    <row r="87" spans="1:12">
      <c r="A87" t="s">
        <v>1338</v>
      </c>
      <c r="B87" t="s">
        <v>1337</v>
      </c>
      <c r="C87" t="s">
        <v>1346</v>
      </c>
      <c r="D87">
        <v>7</v>
      </c>
      <c r="E87" t="s">
        <v>714</v>
      </c>
      <c r="F87" t="s">
        <v>714</v>
      </c>
      <c r="G87" t="s">
        <v>714</v>
      </c>
      <c r="H87" t="s">
        <v>714</v>
      </c>
      <c r="I87" t="s">
        <v>714</v>
      </c>
      <c r="J87" t="s">
        <v>714</v>
      </c>
      <c r="K87">
        <v>12.1</v>
      </c>
      <c r="L87">
        <v>5.31</v>
      </c>
    </row>
    <row r="88" spans="1:12">
      <c r="A88" t="s">
        <v>1338</v>
      </c>
      <c r="B88" t="s">
        <v>1337</v>
      </c>
      <c r="C88" t="s">
        <v>1346</v>
      </c>
      <c r="D88">
        <v>8</v>
      </c>
      <c r="E88" t="s">
        <v>714</v>
      </c>
      <c r="F88" t="s">
        <v>714</v>
      </c>
      <c r="G88" t="s">
        <v>714</v>
      </c>
      <c r="H88" t="s">
        <v>714</v>
      </c>
      <c r="I88" t="s">
        <v>714</v>
      </c>
      <c r="J88" t="s">
        <v>714</v>
      </c>
      <c r="K88">
        <v>12.1</v>
      </c>
      <c r="L88">
        <v>5.31</v>
      </c>
    </row>
    <row r="89" spans="1:12">
      <c r="A89" t="s">
        <v>1338</v>
      </c>
      <c r="B89" t="s">
        <v>1337</v>
      </c>
      <c r="C89" t="s">
        <v>1346</v>
      </c>
      <c r="D89">
        <v>9</v>
      </c>
      <c r="E89" s="55">
        <v>45217</v>
      </c>
      <c r="F89" t="s">
        <v>1341</v>
      </c>
      <c r="G89">
        <v>3.41</v>
      </c>
      <c r="H89">
        <v>0.215</v>
      </c>
      <c r="J89" s="992">
        <v>0.39305555555555555</v>
      </c>
      <c r="K89">
        <v>12.1</v>
      </c>
      <c r="L89">
        <v>5.31</v>
      </c>
    </row>
    <row r="90" spans="1:12">
      <c r="A90" t="s">
        <v>1338</v>
      </c>
      <c r="B90" t="s">
        <v>1337</v>
      </c>
      <c r="C90" t="s">
        <v>1346</v>
      </c>
      <c r="D90">
        <v>10</v>
      </c>
      <c r="E90" t="s">
        <v>714</v>
      </c>
      <c r="F90" t="s">
        <v>714</v>
      </c>
      <c r="G90" t="s">
        <v>714</v>
      </c>
      <c r="H90" t="s">
        <v>714</v>
      </c>
      <c r="I90" t="s">
        <v>714</v>
      </c>
      <c r="J90" t="s">
        <v>714</v>
      </c>
      <c r="K90">
        <v>12.1</v>
      </c>
      <c r="L90">
        <v>5.31</v>
      </c>
    </row>
    <row r="91" spans="1:12">
      <c r="A91" t="s">
        <v>1338</v>
      </c>
      <c r="B91" t="s">
        <v>1337</v>
      </c>
      <c r="C91" t="s">
        <v>1346</v>
      </c>
      <c r="D91">
        <v>11</v>
      </c>
      <c r="E91" t="s">
        <v>714</v>
      </c>
      <c r="F91" t="s">
        <v>714</v>
      </c>
      <c r="G91" t="s">
        <v>714</v>
      </c>
      <c r="H91" t="s">
        <v>714</v>
      </c>
      <c r="I91" t="s">
        <v>714</v>
      </c>
      <c r="J91" t="s">
        <v>714</v>
      </c>
      <c r="K91">
        <v>12.1</v>
      </c>
      <c r="L91">
        <v>5.31</v>
      </c>
    </row>
    <row r="92" spans="1:12">
      <c r="A92" t="s">
        <v>1338</v>
      </c>
      <c r="B92" t="s">
        <v>1337</v>
      </c>
      <c r="C92" t="s">
        <v>1346</v>
      </c>
      <c r="D92">
        <v>11.1</v>
      </c>
      <c r="E92" s="55">
        <v>45217</v>
      </c>
      <c r="F92" t="s">
        <v>1341</v>
      </c>
      <c r="G92">
        <v>2.39</v>
      </c>
      <c r="H92">
        <v>0.17199999999999999</v>
      </c>
      <c r="J92" s="992">
        <v>0.3979166666666667</v>
      </c>
      <c r="K92">
        <v>12.1</v>
      </c>
      <c r="L92">
        <v>5.31</v>
      </c>
    </row>
    <row r="93" spans="1:12">
      <c r="A93" t="s">
        <v>1338</v>
      </c>
      <c r="B93" t="s">
        <v>1337</v>
      </c>
      <c r="C93" t="s">
        <v>1346</v>
      </c>
      <c r="D93">
        <v>11.3</v>
      </c>
      <c r="E93" t="s">
        <v>714</v>
      </c>
      <c r="F93" t="s">
        <v>714</v>
      </c>
      <c r="G93" t="s">
        <v>714</v>
      </c>
      <c r="H93" t="s">
        <v>714</v>
      </c>
      <c r="I93" t="s">
        <v>714</v>
      </c>
      <c r="J93" t="s">
        <v>714</v>
      </c>
      <c r="K93">
        <v>12.1</v>
      </c>
      <c r="L93">
        <v>5.31</v>
      </c>
    </row>
    <row r="94" spans="1:12">
      <c r="A94" t="s">
        <v>1338</v>
      </c>
      <c r="B94" t="s">
        <v>1337</v>
      </c>
      <c r="C94" t="s">
        <v>1346</v>
      </c>
      <c r="D94">
        <v>11.8</v>
      </c>
      <c r="E94" t="s">
        <v>714</v>
      </c>
      <c r="F94" t="s">
        <v>714</v>
      </c>
      <c r="G94" t="s">
        <v>714</v>
      </c>
      <c r="H94" t="s">
        <v>714</v>
      </c>
      <c r="I94" t="s">
        <v>714</v>
      </c>
      <c r="J94" t="s">
        <v>714</v>
      </c>
      <c r="K94">
        <v>12.1</v>
      </c>
      <c r="L94">
        <v>5.31</v>
      </c>
    </row>
    <row r="95" spans="1:12">
      <c r="A95" t="s">
        <v>1338</v>
      </c>
      <c r="B95" t="s">
        <v>1337</v>
      </c>
      <c r="C95" t="s">
        <v>1346</v>
      </c>
      <c r="D95">
        <v>11.9</v>
      </c>
      <c r="E95" t="s">
        <v>714</v>
      </c>
      <c r="F95" t="s">
        <v>714</v>
      </c>
      <c r="G95" t="s">
        <v>714</v>
      </c>
      <c r="H95" t="s">
        <v>714</v>
      </c>
      <c r="I95" t="s">
        <v>714</v>
      </c>
      <c r="J95" t="s">
        <v>714</v>
      </c>
      <c r="K95">
        <v>12.1</v>
      </c>
      <c r="L95">
        <v>5.31</v>
      </c>
    </row>
    <row r="98" spans="1:12">
      <c r="A98" t="s">
        <v>20</v>
      </c>
      <c r="B98" t="s">
        <v>701</v>
      </c>
      <c r="C98" t="s">
        <v>2668</v>
      </c>
      <c r="D98" t="s">
        <v>1538</v>
      </c>
      <c r="E98" t="s">
        <v>786</v>
      </c>
      <c r="F98" t="s">
        <v>2669</v>
      </c>
      <c r="G98" t="s">
        <v>2670</v>
      </c>
      <c r="H98" t="s">
        <v>809</v>
      </c>
      <c r="I98" t="s">
        <v>707</v>
      </c>
      <c r="J98" t="s">
        <v>2671</v>
      </c>
      <c r="K98" t="s">
        <v>847</v>
      </c>
      <c r="L98" t="s">
        <v>2672</v>
      </c>
    </row>
    <row r="99" spans="1:12">
      <c r="A99" t="s">
        <v>1338</v>
      </c>
      <c r="B99" t="s">
        <v>1339</v>
      </c>
      <c r="C99" t="s">
        <v>1347</v>
      </c>
      <c r="D99">
        <v>0.5</v>
      </c>
      <c r="E99" s="55">
        <v>45054</v>
      </c>
      <c r="F99" t="s">
        <v>1348</v>
      </c>
      <c r="G99">
        <v>3.47</v>
      </c>
      <c r="H99">
        <v>1.2</v>
      </c>
      <c r="J99" s="992">
        <v>0.36944444444444446</v>
      </c>
      <c r="K99">
        <v>8.8000000000000007</v>
      </c>
      <c r="L99">
        <v>1.655</v>
      </c>
    </row>
    <row r="100" spans="1:12">
      <c r="A100" t="s">
        <v>1338</v>
      </c>
      <c r="B100" t="s">
        <v>1339</v>
      </c>
      <c r="C100" t="s">
        <v>1347</v>
      </c>
      <c r="D100">
        <v>1</v>
      </c>
      <c r="E100" t="s">
        <v>714</v>
      </c>
      <c r="F100" t="s">
        <v>714</v>
      </c>
      <c r="G100" t="s">
        <v>714</v>
      </c>
      <c r="H100" t="s">
        <v>714</v>
      </c>
      <c r="I100" t="s">
        <v>714</v>
      </c>
      <c r="J100" t="s">
        <v>714</v>
      </c>
      <c r="K100">
        <v>8.8000000000000007</v>
      </c>
      <c r="L100">
        <v>1.655</v>
      </c>
    </row>
    <row r="101" spans="1:12">
      <c r="A101" t="s">
        <v>1338</v>
      </c>
      <c r="B101" t="s">
        <v>1339</v>
      </c>
      <c r="C101" t="s">
        <v>1347</v>
      </c>
      <c r="D101">
        <v>2</v>
      </c>
      <c r="E101" t="s">
        <v>714</v>
      </c>
      <c r="F101" t="s">
        <v>714</v>
      </c>
      <c r="G101" t="s">
        <v>714</v>
      </c>
      <c r="H101" t="s">
        <v>714</v>
      </c>
      <c r="I101" t="s">
        <v>714</v>
      </c>
      <c r="J101" t="s">
        <v>714</v>
      </c>
      <c r="K101">
        <v>8.8000000000000007</v>
      </c>
      <c r="L101">
        <v>1.655</v>
      </c>
    </row>
    <row r="102" spans="1:12">
      <c r="A102" t="s">
        <v>1338</v>
      </c>
      <c r="B102" t="s">
        <v>1339</v>
      </c>
      <c r="C102" t="s">
        <v>1347</v>
      </c>
      <c r="D102">
        <v>3</v>
      </c>
      <c r="E102" t="s">
        <v>714</v>
      </c>
      <c r="F102" t="s">
        <v>714</v>
      </c>
      <c r="G102" t="s">
        <v>714</v>
      </c>
      <c r="H102" t="s">
        <v>714</v>
      </c>
      <c r="I102" t="s">
        <v>714</v>
      </c>
      <c r="J102" t="s">
        <v>714</v>
      </c>
      <c r="K102">
        <v>8.8000000000000007</v>
      </c>
      <c r="L102">
        <v>1.655</v>
      </c>
    </row>
    <row r="103" spans="1:12">
      <c r="A103" t="s">
        <v>1338</v>
      </c>
      <c r="B103" t="s">
        <v>1339</v>
      </c>
      <c r="C103" t="s">
        <v>1347</v>
      </c>
      <c r="D103">
        <v>4</v>
      </c>
      <c r="E103" t="s">
        <v>714</v>
      </c>
      <c r="F103" t="s">
        <v>714</v>
      </c>
      <c r="G103" t="s">
        <v>714</v>
      </c>
      <c r="H103" t="s">
        <v>714</v>
      </c>
      <c r="I103" t="s">
        <v>714</v>
      </c>
      <c r="J103" t="s">
        <v>714</v>
      </c>
      <c r="K103">
        <v>8.8000000000000007</v>
      </c>
      <c r="L103">
        <v>1.655</v>
      </c>
    </row>
    <row r="104" spans="1:12">
      <c r="A104" t="s">
        <v>1338</v>
      </c>
      <c r="B104" t="s">
        <v>1339</v>
      </c>
      <c r="C104" t="s">
        <v>1347</v>
      </c>
      <c r="D104">
        <v>5</v>
      </c>
      <c r="E104" t="s">
        <v>714</v>
      </c>
      <c r="F104" t="s">
        <v>714</v>
      </c>
      <c r="G104" t="s">
        <v>714</v>
      </c>
      <c r="H104" t="s">
        <v>714</v>
      </c>
      <c r="I104" t="s">
        <v>714</v>
      </c>
      <c r="J104" t="s">
        <v>714</v>
      </c>
      <c r="K104">
        <v>8.8000000000000007</v>
      </c>
      <c r="L104">
        <v>1.655</v>
      </c>
    </row>
    <row r="105" spans="1:12">
      <c r="A105" t="s">
        <v>1338</v>
      </c>
      <c r="B105" t="s">
        <v>1339</v>
      </c>
      <c r="C105" t="s">
        <v>1347</v>
      </c>
      <c r="D105">
        <v>6</v>
      </c>
      <c r="E105" t="s">
        <v>714</v>
      </c>
      <c r="F105" t="s">
        <v>714</v>
      </c>
      <c r="G105" t="s">
        <v>714</v>
      </c>
      <c r="H105" t="s">
        <v>714</v>
      </c>
      <c r="I105" t="s">
        <v>714</v>
      </c>
      <c r="J105" t="s">
        <v>714</v>
      </c>
      <c r="K105">
        <v>8.8000000000000007</v>
      </c>
      <c r="L105">
        <v>1.655</v>
      </c>
    </row>
    <row r="106" spans="1:12">
      <c r="A106" t="s">
        <v>1338</v>
      </c>
      <c r="B106" t="s">
        <v>1339</v>
      </c>
      <c r="C106" t="s">
        <v>1347</v>
      </c>
      <c r="D106">
        <v>7</v>
      </c>
      <c r="E106" t="s">
        <v>714</v>
      </c>
      <c r="F106" t="s">
        <v>714</v>
      </c>
      <c r="G106" t="s">
        <v>714</v>
      </c>
      <c r="H106" t="s">
        <v>714</v>
      </c>
      <c r="I106" t="s">
        <v>714</v>
      </c>
      <c r="J106" t="s">
        <v>714</v>
      </c>
      <c r="K106">
        <v>8.8000000000000007</v>
      </c>
      <c r="L106">
        <v>1.655</v>
      </c>
    </row>
    <row r="107" spans="1:12">
      <c r="A107" t="s">
        <v>1338</v>
      </c>
      <c r="B107" t="s">
        <v>1339</v>
      </c>
      <c r="C107" t="s">
        <v>1347</v>
      </c>
      <c r="D107">
        <v>7.8</v>
      </c>
      <c r="E107" s="55">
        <v>45054</v>
      </c>
      <c r="F107" t="s">
        <v>1348</v>
      </c>
      <c r="G107">
        <v>15.54</v>
      </c>
      <c r="H107">
        <v>1.0900000000000001</v>
      </c>
      <c r="J107" s="992">
        <v>0.37777777777777777</v>
      </c>
      <c r="K107">
        <v>8.8000000000000007</v>
      </c>
      <c r="L107">
        <v>1.655</v>
      </c>
    </row>
    <row r="108" spans="1:12">
      <c r="A108" t="s">
        <v>1338</v>
      </c>
      <c r="B108" t="s">
        <v>1339</v>
      </c>
      <c r="C108" t="s">
        <v>1347</v>
      </c>
      <c r="D108">
        <v>8</v>
      </c>
      <c r="E108" t="s">
        <v>714</v>
      </c>
      <c r="F108" t="s">
        <v>714</v>
      </c>
      <c r="G108" t="s">
        <v>714</v>
      </c>
      <c r="H108" t="s">
        <v>714</v>
      </c>
      <c r="I108" t="s">
        <v>714</v>
      </c>
      <c r="J108" t="s">
        <v>714</v>
      </c>
      <c r="K108">
        <v>8.8000000000000007</v>
      </c>
      <c r="L108">
        <v>1.655</v>
      </c>
    </row>
    <row r="109" spans="1:12">
      <c r="A109" t="s">
        <v>1338</v>
      </c>
      <c r="B109" t="s">
        <v>1339</v>
      </c>
      <c r="C109" t="s">
        <v>1347</v>
      </c>
      <c r="D109">
        <v>8.3000000000000007</v>
      </c>
      <c r="E109" t="s">
        <v>714</v>
      </c>
      <c r="F109" t="s">
        <v>714</v>
      </c>
      <c r="G109" t="s">
        <v>714</v>
      </c>
      <c r="H109" t="s">
        <v>714</v>
      </c>
      <c r="I109" t="s">
        <v>714</v>
      </c>
      <c r="J109" t="s">
        <v>714</v>
      </c>
      <c r="K109">
        <v>8.8000000000000007</v>
      </c>
      <c r="L109">
        <v>1.655</v>
      </c>
    </row>
    <row r="110" spans="1:12">
      <c r="A110" t="s">
        <v>1338</v>
      </c>
      <c r="B110" t="s">
        <v>1339</v>
      </c>
      <c r="C110" t="s">
        <v>1349</v>
      </c>
      <c r="D110">
        <v>0.5</v>
      </c>
      <c r="E110" s="55">
        <v>45097</v>
      </c>
      <c r="F110" t="s">
        <v>1348</v>
      </c>
      <c r="G110">
        <v>7.45</v>
      </c>
      <c r="H110">
        <v>0.88700000000000001</v>
      </c>
      <c r="J110" s="992">
        <v>0.49722222222222223</v>
      </c>
      <c r="K110">
        <v>8.8000000000000007</v>
      </c>
      <c r="L110">
        <v>1.73</v>
      </c>
    </row>
    <row r="111" spans="1:12">
      <c r="A111" t="s">
        <v>1338</v>
      </c>
      <c r="B111" t="s">
        <v>1339</v>
      </c>
      <c r="C111" t="s">
        <v>1349</v>
      </c>
      <c r="D111">
        <v>1</v>
      </c>
      <c r="E111" t="s">
        <v>714</v>
      </c>
      <c r="F111" t="s">
        <v>714</v>
      </c>
      <c r="G111" t="s">
        <v>714</v>
      </c>
      <c r="H111" t="s">
        <v>714</v>
      </c>
      <c r="I111" t="s">
        <v>714</v>
      </c>
      <c r="J111" t="s">
        <v>714</v>
      </c>
      <c r="K111">
        <v>8.8000000000000007</v>
      </c>
      <c r="L111">
        <v>1.73</v>
      </c>
    </row>
    <row r="112" spans="1:12">
      <c r="A112" t="s">
        <v>1338</v>
      </c>
      <c r="B112" t="s">
        <v>1339</v>
      </c>
      <c r="C112" t="s">
        <v>1349</v>
      </c>
      <c r="D112">
        <v>2</v>
      </c>
      <c r="E112" t="s">
        <v>714</v>
      </c>
      <c r="F112" t="s">
        <v>714</v>
      </c>
      <c r="G112" t="s">
        <v>714</v>
      </c>
      <c r="H112" t="s">
        <v>714</v>
      </c>
      <c r="I112" t="s">
        <v>714</v>
      </c>
      <c r="J112" t="s">
        <v>714</v>
      </c>
      <c r="K112">
        <v>8.8000000000000007</v>
      </c>
      <c r="L112">
        <v>1.73</v>
      </c>
    </row>
    <row r="113" spans="1:12">
      <c r="A113" t="s">
        <v>1338</v>
      </c>
      <c r="B113" t="s">
        <v>1339</v>
      </c>
      <c r="C113" t="s">
        <v>1349</v>
      </c>
      <c r="D113">
        <v>3</v>
      </c>
      <c r="E113" t="s">
        <v>714</v>
      </c>
      <c r="F113" t="s">
        <v>714</v>
      </c>
      <c r="G113" t="s">
        <v>714</v>
      </c>
      <c r="H113" t="s">
        <v>714</v>
      </c>
      <c r="I113" t="s">
        <v>714</v>
      </c>
      <c r="J113" t="s">
        <v>714</v>
      </c>
      <c r="K113">
        <v>8.8000000000000007</v>
      </c>
      <c r="L113">
        <v>1.73</v>
      </c>
    </row>
    <row r="114" spans="1:12">
      <c r="A114" t="s">
        <v>1338</v>
      </c>
      <c r="B114" t="s">
        <v>1339</v>
      </c>
      <c r="C114" t="s">
        <v>1349</v>
      </c>
      <c r="D114">
        <v>4</v>
      </c>
      <c r="E114" t="s">
        <v>714</v>
      </c>
      <c r="F114" t="s">
        <v>714</v>
      </c>
      <c r="G114" t="s">
        <v>714</v>
      </c>
      <c r="H114" t="s">
        <v>714</v>
      </c>
      <c r="I114" t="s">
        <v>714</v>
      </c>
      <c r="J114" t="s">
        <v>714</v>
      </c>
      <c r="K114">
        <v>8.8000000000000007</v>
      </c>
      <c r="L114">
        <v>1.73</v>
      </c>
    </row>
    <row r="115" spans="1:12">
      <c r="A115" t="s">
        <v>1338</v>
      </c>
      <c r="B115" t="s">
        <v>1339</v>
      </c>
      <c r="C115" t="s">
        <v>1349</v>
      </c>
      <c r="D115">
        <v>5</v>
      </c>
      <c r="E115" t="s">
        <v>714</v>
      </c>
      <c r="F115" t="s">
        <v>714</v>
      </c>
      <c r="G115" t="s">
        <v>714</v>
      </c>
      <c r="H115" t="s">
        <v>714</v>
      </c>
      <c r="I115" t="s">
        <v>714</v>
      </c>
      <c r="J115" t="s">
        <v>714</v>
      </c>
      <c r="K115">
        <v>8.8000000000000007</v>
      </c>
      <c r="L115">
        <v>1.73</v>
      </c>
    </row>
    <row r="116" spans="1:12">
      <c r="A116" t="s">
        <v>1338</v>
      </c>
      <c r="B116" t="s">
        <v>1339</v>
      </c>
      <c r="C116" t="s">
        <v>1349</v>
      </c>
      <c r="D116">
        <v>6</v>
      </c>
      <c r="E116" t="s">
        <v>714</v>
      </c>
      <c r="F116" t="s">
        <v>714</v>
      </c>
      <c r="G116" t="s">
        <v>714</v>
      </c>
      <c r="H116" t="s">
        <v>714</v>
      </c>
      <c r="I116" t="s">
        <v>714</v>
      </c>
      <c r="J116" t="s">
        <v>714</v>
      </c>
      <c r="K116">
        <v>8.8000000000000007</v>
      </c>
      <c r="L116">
        <v>1.73</v>
      </c>
    </row>
    <row r="117" spans="1:12">
      <c r="A117" t="s">
        <v>1338</v>
      </c>
      <c r="B117" t="s">
        <v>1339</v>
      </c>
      <c r="C117" t="s">
        <v>1349</v>
      </c>
      <c r="D117">
        <v>7</v>
      </c>
      <c r="E117" t="s">
        <v>714</v>
      </c>
      <c r="F117" t="s">
        <v>714</v>
      </c>
      <c r="G117" t="s">
        <v>714</v>
      </c>
      <c r="H117" t="s">
        <v>714</v>
      </c>
      <c r="I117" t="s">
        <v>714</v>
      </c>
      <c r="J117" t="s">
        <v>714</v>
      </c>
      <c r="K117">
        <v>8.8000000000000007</v>
      </c>
      <c r="L117">
        <v>1.73</v>
      </c>
    </row>
    <row r="118" spans="1:12">
      <c r="A118" t="s">
        <v>1338</v>
      </c>
      <c r="B118" t="s">
        <v>1339</v>
      </c>
      <c r="C118" t="s">
        <v>1349</v>
      </c>
      <c r="D118">
        <v>7.8</v>
      </c>
      <c r="E118" s="55">
        <v>45097</v>
      </c>
      <c r="F118" t="s">
        <v>1348</v>
      </c>
      <c r="G118">
        <v>4.6900000000000004</v>
      </c>
      <c r="H118">
        <v>3.44</v>
      </c>
      <c r="J118" s="992">
        <v>0.50069444444444444</v>
      </c>
      <c r="K118">
        <v>8.8000000000000007</v>
      </c>
      <c r="L118">
        <v>1.73</v>
      </c>
    </row>
    <row r="119" spans="1:12">
      <c r="A119" t="s">
        <v>1338</v>
      </c>
      <c r="B119" t="s">
        <v>1339</v>
      </c>
      <c r="C119" t="s">
        <v>1349</v>
      </c>
      <c r="D119">
        <v>8</v>
      </c>
      <c r="E119" t="s">
        <v>714</v>
      </c>
      <c r="F119" t="s">
        <v>714</v>
      </c>
      <c r="G119" t="s">
        <v>714</v>
      </c>
      <c r="H119" t="s">
        <v>714</v>
      </c>
      <c r="I119" t="s">
        <v>714</v>
      </c>
      <c r="J119" t="s">
        <v>714</v>
      </c>
      <c r="K119">
        <v>8.8000000000000007</v>
      </c>
      <c r="L119">
        <v>1.73</v>
      </c>
    </row>
    <row r="120" spans="1:12">
      <c r="A120" t="s">
        <v>1338</v>
      </c>
      <c r="B120" t="s">
        <v>1339</v>
      </c>
      <c r="C120" t="s">
        <v>1349</v>
      </c>
      <c r="D120">
        <v>8.3000000000000007</v>
      </c>
      <c r="E120" t="s">
        <v>714</v>
      </c>
      <c r="F120" t="s">
        <v>714</v>
      </c>
      <c r="G120" t="s">
        <v>714</v>
      </c>
      <c r="H120" t="s">
        <v>714</v>
      </c>
      <c r="I120" t="s">
        <v>714</v>
      </c>
      <c r="J120" t="s">
        <v>714</v>
      </c>
      <c r="K120">
        <v>8.8000000000000007</v>
      </c>
      <c r="L120">
        <v>1.73</v>
      </c>
    </row>
    <row r="121" spans="1:12">
      <c r="A121" t="s">
        <v>1338</v>
      </c>
      <c r="B121" t="s">
        <v>1339</v>
      </c>
      <c r="C121" t="s">
        <v>1350</v>
      </c>
      <c r="D121">
        <v>0.5</v>
      </c>
      <c r="E121" s="55">
        <v>45126</v>
      </c>
      <c r="F121" t="s">
        <v>1348</v>
      </c>
      <c r="G121">
        <v>17.77</v>
      </c>
      <c r="H121">
        <v>0.58399999999999996</v>
      </c>
      <c r="J121" s="992">
        <v>0.47013888888888888</v>
      </c>
      <c r="K121">
        <v>8.9</v>
      </c>
      <c r="L121">
        <v>1.26</v>
      </c>
    </row>
    <row r="122" spans="1:12">
      <c r="A122" t="s">
        <v>1338</v>
      </c>
      <c r="B122" t="s">
        <v>1339</v>
      </c>
      <c r="C122" t="s">
        <v>1350</v>
      </c>
      <c r="D122">
        <v>1</v>
      </c>
      <c r="E122" t="s">
        <v>714</v>
      </c>
      <c r="F122" t="s">
        <v>714</v>
      </c>
      <c r="G122" t="s">
        <v>714</v>
      </c>
      <c r="H122" t="s">
        <v>714</v>
      </c>
      <c r="I122" t="s">
        <v>714</v>
      </c>
      <c r="J122" t="s">
        <v>714</v>
      </c>
      <c r="K122">
        <v>8.9</v>
      </c>
      <c r="L122">
        <v>1.26</v>
      </c>
    </row>
    <row r="123" spans="1:12">
      <c r="A123" t="s">
        <v>1338</v>
      </c>
      <c r="B123" t="s">
        <v>1339</v>
      </c>
      <c r="C123" t="s">
        <v>1350</v>
      </c>
      <c r="D123">
        <v>2</v>
      </c>
      <c r="E123" t="s">
        <v>714</v>
      </c>
      <c r="F123" t="s">
        <v>714</v>
      </c>
      <c r="G123" t="s">
        <v>714</v>
      </c>
      <c r="H123" t="s">
        <v>714</v>
      </c>
      <c r="I123" t="s">
        <v>714</v>
      </c>
      <c r="J123" t="s">
        <v>714</v>
      </c>
      <c r="K123">
        <v>8.9</v>
      </c>
      <c r="L123">
        <v>1.26</v>
      </c>
    </row>
    <row r="124" spans="1:12">
      <c r="A124" t="s">
        <v>1338</v>
      </c>
      <c r="B124" t="s">
        <v>1339</v>
      </c>
      <c r="C124" t="s">
        <v>1350</v>
      </c>
      <c r="D124">
        <v>3</v>
      </c>
      <c r="E124" t="s">
        <v>714</v>
      </c>
      <c r="F124" t="s">
        <v>714</v>
      </c>
      <c r="G124" t="s">
        <v>714</v>
      </c>
      <c r="H124" t="s">
        <v>714</v>
      </c>
      <c r="I124" t="s">
        <v>714</v>
      </c>
      <c r="J124" t="s">
        <v>714</v>
      </c>
      <c r="K124">
        <v>8.9</v>
      </c>
      <c r="L124">
        <v>1.26</v>
      </c>
    </row>
    <row r="125" spans="1:12">
      <c r="A125" t="s">
        <v>1338</v>
      </c>
      <c r="B125" t="s">
        <v>1339</v>
      </c>
      <c r="C125" t="s">
        <v>1350</v>
      </c>
      <c r="D125">
        <v>4</v>
      </c>
      <c r="E125" t="s">
        <v>714</v>
      </c>
      <c r="F125" t="s">
        <v>714</v>
      </c>
      <c r="G125" t="s">
        <v>714</v>
      </c>
      <c r="H125" t="s">
        <v>714</v>
      </c>
      <c r="I125" t="s">
        <v>714</v>
      </c>
      <c r="J125" t="s">
        <v>714</v>
      </c>
      <c r="K125">
        <v>8.9</v>
      </c>
      <c r="L125">
        <v>1.26</v>
      </c>
    </row>
    <row r="126" spans="1:12">
      <c r="A126" t="s">
        <v>1338</v>
      </c>
      <c r="B126" t="s">
        <v>1339</v>
      </c>
      <c r="C126" t="s">
        <v>1350</v>
      </c>
      <c r="D126">
        <v>5</v>
      </c>
      <c r="E126" t="s">
        <v>714</v>
      </c>
      <c r="F126" t="s">
        <v>714</v>
      </c>
      <c r="G126" t="s">
        <v>714</v>
      </c>
      <c r="H126" t="s">
        <v>714</v>
      </c>
      <c r="I126" t="s">
        <v>714</v>
      </c>
      <c r="J126" t="s">
        <v>714</v>
      </c>
      <c r="K126">
        <v>8.9</v>
      </c>
      <c r="L126">
        <v>1.26</v>
      </c>
    </row>
    <row r="127" spans="1:12">
      <c r="A127" t="s">
        <v>1338</v>
      </c>
      <c r="B127" t="s">
        <v>1339</v>
      </c>
      <c r="C127" t="s">
        <v>1350</v>
      </c>
      <c r="D127">
        <v>6</v>
      </c>
      <c r="E127" t="s">
        <v>714</v>
      </c>
      <c r="F127" t="s">
        <v>714</v>
      </c>
      <c r="G127" t="s">
        <v>714</v>
      </c>
      <c r="H127" t="s">
        <v>714</v>
      </c>
      <c r="I127" t="s">
        <v>714</v>
      </c>
      <c r="J127" t="s">
        <v>714</v>
      </c>
      <c r="K127">
        <v>8.9</v>
      </c>
      <c r="L127">
        <v>1.26</v>
      </c>
    </row>
    <row r="128" spans="1:12">
      <c r="A128" t="s">
        <v>1338</v>
      </c>
      <c r="B128" t="s">
        <v>1339</v>
      </c>
      <c r="C128" t="s">
        <v>1350</v>
      </c>
      <c r="D128">
        <v>7</v>
      </c>
      <c r="E128" t="s">
        <v>714</v>
      </c>
      <c r="F128" t="s">
        <v>714</v>
      </c>
      <c r="G128" t="s">
        <v>714</v>
      </c>
      <c r="H128" t="s">
        <v>714</v>
      </c>
      <c r="I128" t="s">
        <v>714</v>
      </c>
      <c r="J128" t="s">
        <v>714</v>
      </c>
      <c r="K128">
        <v>8.9</v>
      </c>
      <c r="L128">
        <v>1.26</v>
      </c>
    </row>
    <row r="129" spans="1:12">
      <c r="A129" t="s">
        <v>1338</v>
      </c>
      <c r="B129" t="s">
        <v>1339</v>
      </c>
      <c r="C129" t="s">
        <v>1350</v>
      </c>
      <c r="D129">
        <v>7.9</v>
      </c>
      <c r="E129" s="55">
        <v>45126</v>
      </c>
      <c r="F129" t="s">
        <v>1348</v>
      </c>
      <c r="G129">
        <v>6.24</v>
      </c>
      <c r="H129">
        <v>4.37</v>
      </c>
      <c r="J129" s="992">
        <v>0.47569444444444442</v>
      </c>
      <c r="K129">
        <v>8.9</v>
      </c>
      <c r="L129">
        <v>1.26</v>
      </c>
    </row>
    <row r="130" spans="1:12">
      <c r="A130" t="s">
        <v>1338</v>
      </c>
      <c r="B130" t="s">
        <v>1339</v>
      </c>
      <c r="C130" t="s">
        <v>1350</v>
      </c>
      <c r="D130">
        <v>8</v>
      </c>
      <c r="E130" t="s">
        <v>714</v>
      </c>
      <c r="F130" t="s">
        <v>714</v>
      </c>
      <c r="G130" t="s">
        <v>714</v>
      </c>
      <c r="H130" t="s">
        <v>714</v>
      </c>
      <c r="I130" t="s">
        <v>714</v>
      </c>
      <c r="J130" t="s">
        <v>714</v>
      </c>
      <c r="K130">
        <v>8.9</v>
      </c>
      <c r="L130">
        <v>1.26</v>
      </c>
    </row>
    <row r="131" spans="1:12">
      <c r="A131" t="s">
        <v>1338</v>
      </c>
      <c r="B131" t="s">
        <v>1339</v>
      </c>
      <c r="C131" t="s">
        <v>1350</v>
      </c>
      <c r="D131">
        <v>8.4</v>
      </c>
      <c r="E131" t="s">
        <v>714</v>
      </c>
      <c r="F131" t="s">
        <v>714</v>
      </c>
      <c r="G131" t="s">
        <v>714</v>
      </c>
      <c r="H131" t="s">
        <v>714</v>
      </c>
      <c r="I131" t="s">
        <v>714</v>
      </c>
      <c r="J131" t="s">
        <v>714</v>
      </c>
      <c r="K131">
        <v>8.9</v>
      </c>
      <c r="L131">
        <v>1.26</v>
      </c>
    </row>
    <row r="132" spans="1:12">
      <c r="A132" t="s">
        <v>1338</v>
      </c>
      <c r="B132" t="s">
        <v>1339</v>
      </c>
      <c r="C132" t="s">
        <v>1351</v>
      </c>
      <c r="D132">
        <v>0.5</v>
      </c>
      <c r="E132" s="55">
        <v>45155</v>
      </c>
      <c r="F132" t="s">
        <v>1348</v>
      </c>
      <c r="G132">
        <v>30.15</v>
      </c>
      <c r="H132">
        <v>1.38</v>
      </c>
      <c r="J132" s="992">
        <v>0.47222222222222227</v>
      </c>
      <c r="K132">
        <v>8.6999999999999993</v>
      </c>
      <c r="L132">
        <v>1.25</v>
      </c>
    </row>
    <row r="133" spans="1:12">
      <c r="A133" t="s">
        <v>1338</v>
      </c>
      <c r="B133" t="s">
        <v>1339</v>
      </c>
      <c r="C133" t="s">
        <v>1351</v>
      </c>
      <c r="D133">
        <v>1</v>
      </c>
      <c r="E133" t="s">
        <v>714</v>
      </c>
      <c r="F133" t="s">
        <v>714</v>
      </c>
      <c r="G133" t="s">
        <v>714</v>
      </c>
      <c r="H133" t="s">
        <v>714</v>
      </c>
      <c r="I133" t="s">
        <v>714</v>
      </c>
      <c r="J133" t="s">
        <v>714</v>
      </c>
      <c r="K133">
        <v>8.6999999999999993</v>
      </c>
      <c r="L133">
        <v>1.25</v>
      </c>
    </row>
    <row r="134" spans="1:12">
      <c r="A134" t="s">
        <v>1338</v>
      </c>
      <c r="B134" t="s">
        <v>1339</v>
      </c>
      <c r="C134" t="s">
        <v>1351</v>
      </c>
      <c r="D134">
        <v>2</v>
      </c>
      <c r="E134" t="s">
        <v>714</v>
      </c>
      <c r="F134" t="s">
        <v>714</v>
      </c>
      <c r="G134" t="s">
        <v>714</v>
      </c>
      <c r="H134" t="s">
        <v>714</v>
      </c>
      <c r="I134" t="s">
        <v>714</v>
      </c>
      <c r="J134" t="s">
        <v>714</v>
      </c>
      <c r="K134">
        <v>8.6999999999999993</v>
      </c>
      <c r="L134">
        <v>1.25</v>
      </c>
    </row>
    <row r="135" spans="1:12">
      <c r="A135" t="s">
        <v>1338</v>
      </c>
      <c r="B135" t="s">
        <v>1339</v>
      </c>
      <c r="C135" t="s">
        <v>1351</v>
      </c>
      <c r="D135">
        <v>3</v>
      </c>
      <c r="E135" t="s">
        <v>714</v>
      </c>
      <c r="F135" t="s">
        <v>714</v>
      </c>
      <c r="G135" t="s">
        <v>714</v>
      </c>
      <c r="H135" t="s">
        <v>714</v>
      </c>
      <c r="I135" t="s">
        <v>714</v>
      </c>
      <c r="J135" t="s">
        <v>714</v>
      </c>
      <c r="K135">
        <v>8.6999999999999993</v>
      </c>
      <c r="L135">
        <v>1.25</v>
      </c>
    </row>
    <row r="136" spans="1:12">
      <c r="A136" t="s">
        <v>1338</v>
      </c>
      <c r="B136" t="s">
        <v>1339</v>
      </c>
      <c r="C136" t="s">
        <v>1351</v>
      </c>
      <c r="D136">
        <v>4</v>
      </c>
      <c r="E136" t="s">
        <v>714</v>
      </c>
      <c r="F136" t="s">
        <v>714</v>
      </c>
      <c r="G136" t="s">
        <v>714</v>
      </c>
      <c r="H136" t="s">
        <v>714</v>
      </c>
      <c r="I136" t="s">
        <v>714</v>
      </c>
      <c r="J136" t="s">
        <v>714</v>
      </c>
      <c r="K136">
        <v>8.6999999999999993</v>
      </c>
      <c r="L136">
        <v>1.25</v>
      </c>
    </row>
    <row r="137" spans="1:12">
      <c r="A137" t="s">
        <v>1338</v>
      </c>
      <c r="B137" t="s">
        <v>1339</v>
      </c>
      <c r="C137" t="s">
        <v>1351</v>
      </c>
      <c r="D137">
        <v>5</v>
      </c>
      <c r="E137" t="s">
        <v>714</v>
      </c>
      <c r="F137" t="s">
        <v>714</v>
      </c>
      <c r="G137" t="s">
        <v>714</v>
      </c>
      <c r="H137" t="s">
        <v>714</v>
      </c>
      <c r="I137" t="s">
        <v>714</v>
      </c>
      <c r="J137" t="s">
        <v>714</v>
      </c>
      <c r="K137">
        <v>8.6999999999999993</v>
      </c>
      <c r="L137">
        <v>1.25</v>
      </c>
    </row>
    <row r="138" spans="1:12">
      <c r="A138" t="s">
        <v>1338</v>
      </c>
      <c r="B138" t="s">
        <v>1339</v>
      </c>
      <c r="C138" t="s">
        <v>1351</v>
      </c>
      <c r="D138">
        <v>6</v>
      </c>
      <c r="E138" t="s">
        <v>714</v>
      </c>
      <c r="F138" t="s">
        <v>714</v>
      </c>
      <c r="G138" t="s">
        <v>714</v>
      </c>
      <c r="H138" t="s">
        <v>714</v>
      </c>
      <c r="I138" t="s">
        <v>714</v>
      </c>
      <c r="J138" t="s">
        <v>714</v>
      </c>
      <c r="K138">
        <v>8.6999999999999993</v>
      </c>
      <c r="L138">
        <v>1.25</v>
      </c>
    </row>
    <row r="139" spans="1:12">
      <c r="A139" t="s">
        <v>1338</v>
      </c>
      <c r="B139" t="s">
        <v>1339</v>
      </c>
      <c r="C139" t="s">
        <v>1351</v>
      </c>
      <c r="D139">
        <v>7</v>
      </c>
      <c r="E139" t="s">
        <v>714</v>
      </c>
      <c r="F139" t="s">
        <v>714</v>
      </c>
      <c r="G139" t="s">
        <v>714</v>
      </c>
      <c r="H139" t="s">
        <v>714</v>
      </c>
      <c r="I139" t="s">
        <v>714</v>
      </c>
      <c r="J139" t="s">
        <v>714</v>
      </c>
      <c r="K139">
        <v>8.6999999999999993</v>
      </c>
      <c r="L139">
        <v>1.25</v>
      </c>
    </row>
    <row r="140" spans="1:12">
      <c r="A140" t="s">
        <v>1338</v>
      </c>
      <c r="B140" t="s">
        <v>1339</v>
      </c>
      <c r="C140" t="s">
        <v>1351</v>
      </c>
      <c r="D140">
        <v>7.7</v>
      </c>
      <c r="E140" s="55">
        <v>45155</v>
      </c>
      <c r="F140" t="s">
        <v>1348</v>
      </c>
      <c r="G140">
        <v>16.09</v>
      </c>
      <c r="H140">
        <v>1.96</v>
      </c>
      <c r="J140" s="992">
        <v>0.47638888888888892</v>
      </c>
      <c r="K140">
        <v>8.6999999999999993</v>
      </c>
      <c r="L140">
        <v>1.25</v>
      </c>
    </row>
    <row r="141" spans="1:12">
      <c r="A141" t="s">
        <v>1338</v>
      </c>
      <c r="B141" t="s">
        <v>1339</v>
      </c>
      <c r="C141" t="s">
        <v>1351</v>
      </c>
      <c r="D141">
        <v>7.7</v>
      </c>
      <c r="E141" s="55">
        <v>45155</v>
      </c>
      <c r="F141" t="s">
        <v>1348</v>
      </c>
      <c r="G141">
        <v>18.420000000000002</v>
      </c>
      <c r="H141">
        <v>2.27</v>
      </c>
      <c r="I141" t="s">
        <v>724</v>
      </c>
      <c r="J141" s="992">
        <v>0.47986111111111113</v>
      </c>
      <c r="K141">
        <v>8.6999999999999993</v>
      </c>
      <c r="L141">
        <v>1.25</v>
      </c>
    </row>
    <row r="142" spans="1:12">
      <c r="A142" t="s">
        <v>1338</v>
      </c>
      <c r="B142" t="s">
        <v>1339</v>
      </c>
      <c r="C142" t="s">
        <v>1351</v>
      </c>
      <c r="D142">
        <v>8</v>
      </c>
      <c r="E142" t="s">
        <v>714</v>
      </c>
      <c r="F142" t="s">
        <v>714</v>
      </c>
      <c r="G142" t="s">
        <v>714</v>
      </c>
      <c r="H142" t="s">
        <v>714</v>
      </c>
      <c r="I142" t="s">
        <v>714</v>
      </c>
      <c r="J142" t="s">
        <v>714</v>
      </c>
      <c r="K142">
        <v>8.6999999999999993</v>
      </c>
      <c r="L142">
        <v>1.25</v>
      </c>
    </row>
    <row r="143" spans="1:12">
      <c r="A143" t="s">
        <v>1338</v>
      </c>
      <c r="B143" t="s">
        <v>1339</v>
      </c>
      <c r="C143" t="s">
        <v>1351</v>
      </c>
      <c r="D143">
        <v>8.1999999999999993</v>
      </c>
      <c r="E143" t="s">
        <v>714</v>
      </c>
      <c r="F143" t="s">
        <v>714</v>
      </c>
      <c r="G143" t="s">
        <v>714</v>
      </c>
      <c r="H143" t="s">
        <v>714</v>
      </c>
      <c r="I143" t="s">
        <v>714</v>
      </c>
      <c r="J143" t="s">
        <v>714</v>
      </c>
      <c r="K143">
        <v>8.6999999999999993</v>
      </c>
      <c r="L143">
        <v>1.25</v>
      </c>
    </row>
    <row r="144" spans="1:12">
      <c r="A144" t="s">
        <v>1338</v>
      </c>
      <c r="B144" t="s">
        <v>1339</v>
      </c>
      <c r="C144" t="s">
        <v>1352</v>
      </c>
      <c r="D144">
        <v>0.5</v>
      </c>
      <c r="E144" s="55">
        <v>45189</v>
      </c>
      <c r="F144" t="s">
        <v>1348</v>
      </c>
      <c r="G144">
        <v>12.04</v>
      </c>
      <c r="H144">
        <v>0.50700000000000001</v>
      </c>
      <c r="J144" s="992">
        <v>0.46388888888888885</v>
      </c>
      <c r="K144">
        <v>8.4</v>
      </c>
      <c r="L144">
        <v>1.88</v>
      </c>
    </row>
    <row r="145" spans="1:12">
      <c r="A145" t="s">
        <v>1338</v>
      </c>
      <c r="B145" t="s">
        <v>1339</v>
      </c>
      <c r="C145" t="s">
        <v>1352</v>
      </c>
      <c r="D145">
        <v>1</v>
      </c>
      <c r="E145" t="s">
        <v>714</v>
      </c>
      <c r="F145" t="s">
        <v>714</v>
      </c>
      <c r="G145" t="s">
        <v>714</v>
      </c>
      <c r="H145" t="s">
        <v>714</v>
      </c>
      <c r="I145" t="s">
        <v>714</v>
      </c>
      <c r="J145" t="s">
        <v>714</v>
      </c>
      <c r="K145">
        <v>8.4</v>
      </c>
      <c r="L145">
        <v>1.88</v>
      </c>
    </row>
    <row r="146" spans="1:12">
      <c r="A146" t="s">
        <v>1338</v>
      </c>
      <c r="B146" t="s">
        <v>1339</v>
      </c>
      <c r="C146" t="s">
        <v>1352</v>
      </c>
      <c r="D146">
        <v>2</v>
      </c>
      <c r="E146" t="s">
        <v>714</v>
      </c>
      <c r="F146" t="s">
        <v>714</v>
      </c>
      <c r="G146" t="s">
        <v>714</v>
      </c>
      <c r="H146" t="s">
        <v>714</v>
      </c>
      <c r="I146" t="s">
        <v>714</v>
      </c>
      <c r="J146" t="s">
        <v>714</v>
      </c>
      <c r="K146">
        <v>8.4</v>
      </c>
      <c r="L146">
        <v>1.88</v>
      </c>
    </row>
    <row r="147" spans="1:12">
      <c r="A147" t="s">
        <v>1338</v>
      </c>
      <c r="B147" t="s">
        <v>1339</v>
      </c>
      <c r="C147" t="s">
        <v>1352</v>
      </c>
      <c r="D147">
        <v>3</v>
      </c>
      <c r="E147" t="s">
        <v>714</v>
      </c>
      <c r="F147" t="s">
        <v>714</v>
      </c>
      <c r="G147" t="s">
        <v>714</v>
      </c>
      <c r="H147" t="s">
        <v>714</v>
      </c>
      <c r="I147" t="s">
        <v>714</v>
      </c>
      <c r="J147" t="s">
        <v>714</v>
      </c>
      <c r="K147">
        <v>8.4</v>
      </c>
      <c r="L147">
        <v>1.88</v>
      </c>
    </row>
    <row r="148" spans="1:12">
      <c r="A148" t="s">
        <v>1338</v>
      </c>
      <c r="B148" t="s">
        <v>1339</v>
      </c>
      <c r="C148" t="s">
        <v>1352</v>
      </c>
      <c r="D148">
        <v>4</v>
      </c>
      <c r="E148" t="s">
        <v>714</v>
      </c>
      <c r="F148" t="s">
        <v>714</v>
      </c>
      <c r="G148" t="s">
        <v>714</v>
      </c>
      <c r="H148" t="s">
        <v>714</v>
      </c>
      <c r="I148" t="s">
        <v>714</v>
      </c>
      <c r="J148" t="s">
        <v>714</v>
      </c>
      <c r="K148">
        <v>8.4</v>
      </c>
      <c r="L148">
        <v>1.88</v>
      </c>
    </row>
    <row r="149" spans="1:12">
      <c r="A149" t="s">
        <v>1338</v>
      </c>
      <c r="B149" t="s">
        <v>1339</v>
      </c>
      <c r="C149" t="s">
        <v>1352</v>
      </c>
      <c r="D149">
        <v>5</v>
      </c>
      <c r="E149" t="s">
        <v>714</v>
      </c>
      <c r="F149" t="s">
        <v>714</v>
      </c>
      <c r="G149" t="s">
        <v>714</v>
      </c>
      <c r="H149" t="s">
        <v>714</v>
      </c>
      <c r="I149" t="s">
        <v>714</v>
      </c>
      <c r="J149" t="s">
        <v>714</v>
      </c>
      <c r="K149">
        <v>8.4</v>
      </c>
      <c r="L149">
        <v>1.88</v>
      </c>
    </row>
    <row r="150" spans="1:12">
      <c r="A150" t="s">
        <v>1338</v>
      </c>
      <c r="B150" t="s">
        <v>1339</v>
      </c>
      <c r="C150" t="s">
        <v>1352</v>
      </c>
      <c r="D150">
        <v>6</v>
      </c>
      <c r="E150" t="s">
        <v>714</v>
      </c>
      <c r="F150" t="s">
        <v>714</v>
      </c>
      <c r="G150" t="s">
        <v>714</v>
      </c>
      <c r="H150" t="s">
        <v>714</v>
      </c>
      <c r="I150" t="s">
        <v>714</v>
      </c>
      <c r="J150" t="s">
        <v>714</v>
      </c>
      <c r="K150">
        <v>8.4</v>
      </c>
      <c r="L150">
        <v>1.88</v>
      </c>
    </row>
    <row r="151" spans="1:12">
      <c r="A151" t="s">
        <v>1338</v>
      </c>
      <c r="B151" t="s">
        <v>1339</v>
      </c>
      <c r="C151" t="s">
        <v>1352</v>
      </c>
      <c r="D151">
        <v>7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>
        <v>8.4</v>
      </c>
      <c r="L151">
        <v>1.88</v>
      </c>
    </row>
    <row r="152" spans="1:12">
      <c r="A152" t="s">
        <v>1338</v>
      </c>
      <c r="B152" t="s">
        <v>1339</v>
      </c>
      <c r="C152" t="s">
        <v>1352</v>
      </c>
      <c r="D152">
        <v>7.4</v>
      </c>
      <c r="E152" s="55">
        <v>45189</v>
      </c>
      <c r="F152" t="s">
        <v>1348</v>
      </c>
      <c r="G152">
        <v>43.89</v>
      </c>
      <c r="H152">
        <v>4.63</v>
      </c>
      <c r="J152" s="992">
        <v>0.4680555555555555</v>
      </c>
      <c r="K152">
        <v>8.4</v>
      </c>
      <c r="L152">
        <v>1.88</v>
      </c>
    </row>
    <row r="153" spans="1:12">
      <c r="A153" t="s">
        <v>1338</v>
      </c>
      <c r="B153" t="s">
        <v>1339</v>
      </c>
      <c r="C153" t="s">
        <v>1352</v>
      </c>
      <c r="D153">
        <v>7.9</v>
      </c>
      <c r="E153" t="s">
        <v>714</v>
      </c>
      <c r="F153" t="s">
        <v>714</v>
      </c>
      <c r="G153" t="s">
        <v>714</v>
      </c>
      <c r="H153" t="s">
        <v>714</v>
      </c>
      <c r="I153" t="s">
        <v>714</v>
      </c>
      <c r="J153" t="s">
        <v>714</v>
      </c>
      <c r="K153">
        <v>8.4</v>
      </c>
      <c r="L153">
        <v>1.88</v>
      </c>
    </row>
    <row r="154" spans="1:12">
      <c r="A154" t="s">
        <v>1338</v>
      </c>
      <c r="B154" t="s">
        <v>1339</v>
      </c>
      <c r="C154" t="s">
        <v>1353</v>
      </c>
      <c r="D154">
        <v>0.5</v>
      </c>
      <c r="E154" s="55">
        <v>45217</v>
      </c>
      <c r="F154" t="s">
        <v>1348</v>
      </c>
      <c r="G154">
        <v>12.13</v>
      </c>
      <c r="H154">
        <v>0.61099999999999999</v>
      </c>
      <c r="J154" s="992">
        <v>0.45694444444444443</v>
      </c>
      <c r="K154">
        <v>8.4</v>
      </c>
      <c r="L154">
        <v>1.89</v>
      </c>
    </row>
    <row r="155" spans="1:12">
      <c r="A155" t="s">
        <v>1338</v>
      </c>
      <c r="B155" t="s">
        <v>1339</v>
      </c>
      <c r="C155" t="s">
        <v>1353</v>
      </c>
      <c r="D155">
        <v>1</v>
      </c>
      <c r="E155" t="s">
        <v>714</v>
      </c>
      <c r="F155" t="s">
        <v>714</v>
      </c>
      <c r="G155" t="s">
        <v>714</v>
      </c>
      <c r="H155" t="s">
        <v>714</v>
      </c>
      <c r="I155" t="s">
        <v>714</v>
      </c>
      <c r="J155" t="s">
        <v>714</v>
      </c>
      <c r="K155">
        <v>8.4</v>
      </c>
      <c r="L155">
        <v>1.89</v>
      </c>
    </row>
    <row r="156" spans="1:12">
      <c r="A156" t="s">
        <v>1338</v>
      </c>
      <c r="B156" t="s">
        <v>1339</v>
      </c>
      <c r="C156" t="s">
        <v>1353</v>
      </c>
      <c r="D156">
        <v>2</v>
      </c>
      <c r="E156" t="s">
        <v>714</v>
      </c>
      <c r="F156" t="s">
        <v>714</v>
      </c>
      <c r="G156" t="s">
        <v>714</v>
      </c>
      <c r="H156" t="s">
        <v>714</v>
      </c>
      <c r="I156" t="s">
        <v>714</v>
      </c>
      <c r="J156" t="s">
        <v>714</v>
      </c>
      <c r="K156">
        <v>8.4</v>
      </c>
      <c r="L156">
        <v>1.89</v>
      </c>
    </row>
    <row r="157" spans="1:12">
      <c r="A157" t="s">
        <v>1338</v>
      </c>
      <c r="B157" t="s">
        <v>1339</v>
      </c>
      <c r="C157" t="s">
        <v>1353</v>
      </c>
      <c r="D157">
        <v>3</v>
      </c>
      <c r="E157" t="s">
        <v>714</v>
      </c>
      <c r="F157" t="s">
        <v>714</v>
      </c>
      <c r="G157" t="s">
        <v>714</v>
      </c>
      <c r="H157" t="s">
        <v>714</v>
      </c>
      <c r="I157" t="s">
        <v>714</v>
      </c>
      <c r="J157" t="s">
        <v>714</v>
      </c>
      <c r="K157">
        <v>8.4</v>
      </c>
      <c r="L157">
        <v>1.89</v>
      </c>
    </row>
    <row r="158" spans="1:12">
      <c r="A158" t="s">
        <v>1338</v>
      </c>
      <c r="B158" t="s">
        <v>1339</v>
      </c>
      <c r="C158" t="s">
        <v>1353</v>
      </c>
      <c r="D158">
        <v>4</v>
      </c>
      <c r="E158" t="s">
        <v>714</v>
      </c>
      <c r="F158" t="s">
        <v>714</v>
      </c>
      <c r="G158" t="s">
        <v>714</v>
      </c>
      <c r="H158" t="s">
        <v>714</v>
      </c>
      <c r="I158" t="s">
        <v>714</v>
      </c>
      <c r="J158" t="s">
        <v>714</v>
      </c>
      <c r="K158">
        <v>8.4</v>
      </c>
      <c r="L158">
        <v>1.89</v>
      </c>
    </row>
    <row r="159" spans="1:12">
      <c r="A159" t="s">
        <v>1338</v>
      </c>
      <c r="B159" t="s">
        <v>1339</v>
      </c>
      <c r="C159" t="s">
        <v>1353</v>
      </c>
      <c r="D159">
        <v>5</v>
      </c>
      <c r="E159" t="s">
        <v>714</v>
      </c>
      <c r="F159" t="s">
        <v>714</v>
      </c>
      <c r="G159" t="s">
        <v>714</v>
      </c>
      <c r="H159" t="s">
        <v>714</v>
      </c>
      <c r="I159" t="s">
        <v>714</v>
      </c>
      <c r="J159" t="s">
        <v>714</v>
      </c>
      <c r="K159">
        <v>8.4</v>
      </c>
      <c r="L159">
        <v>1.89</v>
      </c>
    </row>
    <row r="160" spans="1:12">
      <c r="A160" t="s">
        <v>1338</v>
      </c>
      <c r="B160" t="s">
        <v>1339</v>
      </c>
      <c r="C160" t="s">
        <v>1353</v>
      </c>
      <c r="D160">
        <v>6</v>
      </c>
      <c r="E160" t="s">
        <v>714</v>
      </c>
      <c r="F160" t="s">
        <v>714</v>
      </c>
      <c r="G160" t="s">
        <v>714</v>
      </c>
      <c r="H160" t="s">
        <v>714</v>
      </c>
      <c r="I160" t="s">
        <v>714</v>
      </c>
      <c r="J160" t="s">
        <v>714</v>
      </c>
      <c r="K160">
        <v>8.4</v>
      </c>
      <c r="L160">
        <v>1.89</v>
      </c>
    </row>
    <row r="161" spans="1:12">
      <c r="A161" t="s">
        <v>1338</v>
      </c>
      <c r="B161" t="s">
        <v>1339</v>
      </c>
      <c r="C161" t="s">
        <v>1353</v>
      </c>
      <c r="D161">
        <v>7</v>
      </c>
      <c r="E161" t="s">
        <v>714</v>
      </c>
      <c r="F161" t="s">
        <v>714</v>
      </c>
      <c r="G161" t="s">
        <v>714</v>
      </c>
      <c r="H161" t="s">
        <v>714</v>
      </c>
      <c r="I161" t="s">
        <v>714</v>
      </c>
      <c r="J161" t="s">
        <v>714</v>
      </c>
      <c r="K161">
        <v>8.4</v>
      </c>
      <c r="L161">
        <v>1.89</v>
      </c>
    </row>
    <row r="162" spans="1:12">
      <c r="A162" t="s">
        <v>1338</v>
      </c>
      <c r="B162" t="s">
        <v>1339</v>
      </c>
      <c r="C162" t="s">
        <v>1353</v>
      </c>
      <c r="D162">
        <v>7.4</v>
      </c>
      <c r="E162" s="55">
        <v>45217</v>
      </c>
      <c r="F162" t="s">
        <v>1348</v>
      </c>
      <c r="G162">
        <v>59.39</v>
      </c>
      <c r="H162">
        <v>3.27</v>
      </c>
      <c r="J162" s="992">
        <v>0.46180555555555558</v>
      </c>
      <c r="K162">
        <v>8.4</v>
      </c>
      <c r="L162">
        <v>1.89</v>
      </c>
    </row>
    <row r="163" spans="1:12">
      <c r="A163" t="s">
        <v>1338</v>
      </c>
      <c r="B163" t="s">
        <v>1339</v>
      </c>
      <c r="C163" t="s">
        <v>1353</v>
      </c>
      <c r="D163">
        <v>7.4</v>
      </c>
      <c r="E163" s="55">
        <v>45217</v>
      </c>
      <c r="F163" t="s">
        <v>1348</v>
      </c>
      <c r="G163">
        <v>60.45</v>
      </c>
      <c r="H163">
        <v>3.19</v>
      </c>
      <c r="I163" t="s">
        <v>724</v>
      </c>
      <c r="J163" s="992">
        <v>0.46597222222222223</v>
      </c>
      <c r="K163">
        <v>8.4</v>
      </c>
      <c r="L163">
        <v>1.89</v>
      </c>
    </row>
    <row r="164" spans="1:12">
      <c r="A164" t="s">
        <v>1338</v>
      </c>
      <c r="B164" t="s">
        <v>1339</v>
      </c>
      <c r="C164" t="s">
        <v>1353</v>
      </c>
      <c r="D164">
        <v>7.9</v>
      </c>
      <c r="E164" t="s">
        <v>714</v>
      </c>
      <c r="F164" t="s">
        <v>714</v>
      </c>
      <c r="G164" t="s">
        <v>714</v>
      </c>
      <c r="H164" t="s">
        <v>714</v>
      </c>
      <c r="I164" t="s">
        <v>714</v>
      </c>
      <c r="J164" t="s">
        <v>714</v>
      </c>
      <c r="K164">
        <v>8.4</v>
      </c>
      <c r="L164">
        <v>1.89</v>
      </c>
    </row>
    <row r="165" spans="1:12">
      <c r="A165" t="s">
        <v>1338</v>
      </c>
      <c r="B165" t="s">
        <v>1339</v>
      </c>
      <c r="C165" t="s">
        <v>1354</v>
      </c>
      <c r="D165">
        <v>0.5</v>
      </c>
      <c r="E165" s="55">
        <v>45259</v>
      </c>
      <c r="F165" t="s">
        <v>1348</v>
      </c>
      <c r="G165">
        <v>17.07</v>
      </c>
      <c r="H165">
        <v>0.78800000000000003</v>
      </c>
      <c r="J165" s="992">
        <v>0.38055555555555554</v>
      </c>
      <c r="K165">
        <v>8.4</v>
      </c>
      <c r="L165">
        <v>1.0049999999999999</v>
      </c>
    </row>
    <row r="166" spans="1:12">
      <c r="A166" t="s">
        <v>1338</v>
      </c>
      <c r="B166" t="s">
        <v>1339</v>
      </c>
      <c r="C166" t="s">
        <v>1354</v>
      </c>
      <c r="D166">
        <v>1</v>
      </c>
      <c r="E166" t="s">
        <v>714</v>
      </c>
      <c r="F166" t="s">
        <v>714</v>
      </c>
      <c r="G166" t="s">
        <v>714</v>
      </c>
      <c r="H166" t="s">
        <v>714</v>
      </c>
      <c r="I166" t="s">
        <v>714</v>
      </c>
      <c r="J166" t="s">
        <v>714</v>
      </c>
      <c r="K166">
        <v>8.4</v>
      </c>
      <c r="L166">
        <v>1.0049999999999999</v>
      </c>
    </row>
    <row r="167" spans="1:12">
      <c r="A167" t="s">
        <v>1338</v>
      </c>
      <c r="B167" t="s">
        <v>1339</v>
      </c>
      <c r="C167" t="s">
        <v>1354</v>
      </c>
      <c r="D167">
        <v>2</v>
      </c>
      <c r="E167" t="s">
        <v>714</v>
      </c>
      <c r="F167" t="s">
        <v>714</v>
      </c>
      <c r="G167" t="s">
        <v>714</v>
      </c>
      <c r="H167" t="s">
        <v>714</v>
      </c>
      <c r="I167" t="s">
        <v>714</v>
      </c>
      <c r="J167" t="s">
        <v>714</v>
      </c>
      <c r="K167">
        <v>8.4</v>
      </c>
      <c r="L167">
        <v>1.0049999999999999</v>
      </c>
    </row>
    <row r="168" spans="1:12">
      <c r="A168" t="s">
        <v>1338</v>
      </c>
      <c r="B168" t="s">
        <v>1339</v>
      </c>
      <c r="C168" t="s">
        <v>1354</v>
      </c>
      <c r="D168">
        <v>3</v>
      </c>
      <c r="E168" t="s">
        <v>714</v>
      </c>
      <c r="F168" t="s">
        <v>714</v>
      </c>
      <c r="G168" t="s">
        <v>714</v>
      </c>
      <c r="H168" t="s">
        <v>714</v>
      </c>
      <c r="I168" t="s">
        <v>714</v>
      </c>
      <c r="J168" t="s">
        <v>714</v>
      </c>
      <c r="K168">
        <v>8.4</v>
      </c>
      <c r="L168">
        <v>1.0049999999999999</v>
      </c>
    </row>
    <row r="169" spans="1:12">
      <c r="A169" t="s">
        <v>1338</v>
      </c>
      <c r="B169" t="s">
        <v>1339</v>
      </c>
      <c r="C169" t="s">
        <v>1354</v>
      </c>
      <c r="D169">
        <v>4</v>
      </c>
      <c r="E169" t="s">
        <v>714</v>
      </c>
      <c r="F169" t="s">
        <v>714</v>
      </c>
      <c r="G169" t="s">
        <v>714</v>
      </c>
      <c r="H169" t="s">
        <v>714</v>
      </c>
      <c r="I169" t="s">
        <v>714</v>
      </c>
      <c r="J169" t="s">
        <v>714</v>
      </c>
      <c r="K169">
        <v>8.4</v>
      </c>
      <c r="L169">
        <v>1.0049999999999999</v>
      </c>
    </row>
    <row r="170" spans="1:12">
      <c r="A170" t="s">
        <v>1338</v>
      </c>
      <c r="B170" t="s">
        <v>1339</v>
      </c>
      <c r="C170" t="s">
        <v>1354</v>
      </c>
      <c r="D170">
        <v>5</v>
      </c>
      <c r="E170" t="s">
        <v>714</v>
      </c>
      <c r="F170" t="s">
        <v>714</v>
      </c>
      <c r="G170" t="s">
        <v>714</v>
      </c>
      <c r="H170" t="s">
        <v>714</v>
      </c>
      <c r="I170" t="s">
        <v>714</v>
      </c>
      <c r="J170" t="s">
        <v>714</v>
      </c>
      <c r="K170">
        <v>8.4</v>
      </c>
      <c r="L170">
        <v>1.0049999999999999</v>
      </c>
    </row>
    <row r="171" spans="1:12">
      <c r="A171" t="s">
        <v>1338</v>
      </c>
      <c r="B171" t="s">
        <v>1339</v>
      </c>
      <c r="C171" t="s">
        <v>1354</v>
      </c>
      <c r="D171">
        <v>6</v>
      </c>
      <c r="E171" t="s">
        <v>714</v>
      </c>
      <c r="F171" t="s">
        <v>714</v>
      </c>
      <c r="G171" t="s">
        <v>714</v>
      </c>
      <c r="H171" t="s">
        <v>714</v>
      </c>
      <c r="I171" t="s">
        <v>714</v>
      </c>
      <c r="J171" t="s">
        <v>714</v>
      </c>
      <c r="K171">
        <v>8.4</v>
      </c>
      <c r="L171">
        <v>1.0049999999999999</v>
      </c>
    </row>
    <row r="172" spans="1:12">
      <c r="A172" t="s">
        <v>1338</v>
      </c>
      <c r="B172" t="s">
        <v>1339</v>
      </c>
      <c r="C172" t="s">
        <v>1354</v>
      </c>
      <c r="D172">
        <v>7</v>
      </c>
      <c r="E172" t="s">
        <v>714</v>
      </c>
      <c r="F172" t="s">
        <v>714</v>
      </c>
      <c r="G172" t="s">
        <v>714</v>
      </c>
      <c r="H172" t="s">
        <v>714</v>
      </c>
      <c r="I172" t="s">
        <v>714</v>
      </c>
      <c r="J172" t="s">
        <v>714</v>
      </c>
      <c r="K172">
        <v>8.4</v>
      </c>
      <c r="L172">
        <v>1.0049999999999999</v>
      </c>
    </row>
    <row r="173" spans="1:12">
      <c r="A173" t="s">
        <v>1338</v>
      </c>
      <c r="B173" t="s">
        <v>1339</v>
      </c>
      <c r="C173" t="s">
        <v>1354</v>
      </c>
      <c r="D173">
        <v>7.4</v>
      </c>
      <c r="E173" s="55">
        <v>45259</v>
      </c>
      <c r="F173" t="s">
        <v>1348</v>
      </c>
      <c r="G173">
        <v>29.21</v>
      </c>
      <c r="H173">
        <v>3.24</v>
      </c>
      <c r="J173" s="992">
        <v>0.38611111111111113</v>
      </c>
      <c r="K173">
        <v>8.4</v>
      </c>
      <c r="L173">
        <v>1.0049999999999999</v>
      </c>
    </row>
    <row r="174" spans="1:12">
      <c r="A174" t="s">
        <v>1338</v>
      </c>
      <c r="B174" t="s">
        <v>1339</v>
      </c>
      <c r="C174" t="s">
        <v>1354</v>
      </c>
      <c r="D174">
        <v>7.4</v>
      </c>
      <c r="E174" s="55">
        <v>45259</v>
      </c>
      <c r="F174" t="s">
        <v>1348</v>
      </c>
      <c r="G174">
        <v>46.45</v>
      </c>
      <c r="H174">
        <v>4.55</v>
      </c>
      <c r="I174" t="s">
        <v>724</v>
      </c>
      <c r="J174" s="992">
        <v>0.39097222222222222</v>
      </c>
      <c r="K174">
        <v>8.4</v>
      </c>
      <c r="L174">
        <v>1.0049999999999999</v>
      </c>
    </row>
    <row r="175" spans="1:12">
      <c r="A175" t="s">
        <v>1338</v>
      </c>
      <c r="B175" t="s">
        <v>1339</v>
      </c>
      <c r="C175" t="s">
        <v>1354</v>
      </c>
      <c r="D175">
        <v>7.9</v>
      </c>
      <c r="E175" t="s">
        <v>714</v>
      </c>
      <c r="F175" t="s">
        <v>714</v>
      </c>
      <c r="G175" t="s">
        <v>714</v>
      </c>
      <c r="H175" t="s">
        <v>714</v>
      </c>
      <c r="I175" t="s">
        <v>714</v>
      </c>
      <c r="J175" t="s">
        <v>714</v>
      </c>
      <c r="K175">
        <v>8.4</v>
      </c>
      <c r="L175">
        <v>1.0049999999999999</v>
      </c>
    </row>
    <row r="176" spans="1:12">
      <c r="A176" t="s">
        <v>1338</v>
      </c>
      <c r="B176" t="s">
        <v>1339</v>
      </c>
      <c r="C176" t="s">
        <v>1354</v>
      </c>
      <c r="D176">
        <v>8.1999999999999993</v>
      </c>
      <c r="E176" t="s">
        <v>714</v>
      </c>
      <c r="F176" t="s">
        <v>714</v>
      </c>
      <c r="G176" t="s">
        <v>714</v>
      </c>
      <c r="H176" t="s">
        <v>714</v>
      </c>
      <c r="I176" t="s">
        <v>714</v>
      </c>
      <c r="J176" t="s">
        <v>714</v>
      </c>
      <c r="K176">
        <v>8.4</v>
      </c>
      <c r="L176">
        <v>1.0049999999999999</v>
      </c>
    </row>
    <row r="177" spans="1:12">
      <c r="A177" t="s">
        <v>1338</v>
      </c>
      <c r="B177" t="s">
        <v>1339</v>
      </c>
      <c r="C177" t="s">
        <v>1354</v>
      </c>
      <c r="D177">
        <v>8.3000000000000007</v>
      </c>
      <c r="E177" t="s">
        <v>714</v>
      </c>
      <c r="F177" t="s">
        <v>714</v>
      </c>
      <c r="G177" t="s">
        <v>714</v>
      </c>
      <c r="H177" t="s">
        <v>714</v>
      </c>
      <c r="I177" t="s">
        <v>714</v>
      </c>
      <c r="J177" t="s">
        <v>714</v>
      </c>
      <c r="K177">
        <v>8.4</v>
      </c>
      <c r="L177">
        <v>1.0049999999999999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63AA1-2147-4A36-83AB-7B7AB52A08C2}">
  <dimension ref="A1:Y725"/>
  <sheetViews>
    <sheetView workbookViewId="0">
      <selection activeCell="S12" sqref="S12"/>
    </sheetView>
  </sheetViews>
  <sheetFormatPr defaultColWidth="8.796875" defaultRowHeight="15.6"/>
  <cols>
    <col min="5" max="5" width="12.19921875" customWidth="1"/>
  </cols>
  <sheetData>
    <row r="1" spans="1:25">
      <c r="A1" s="592" t="s">
        <v>1355</v>
      </c>
      <c r="B1" s="592"/>
      <c r="C1" s="592"/>
      <c r="D1" s="592"/>
      <c r="E1" s="592"/>
      <c r="F1" s="592"/>
      <c r="G1" s="592"/>
      <c r="H1" s="1776" t="s">
        <v>1270</v>
      </c>
      <c r="I1" s="1776"/>
      <c r="J1" s="1776"/>
      <c r="K1" s="1776"/>
      <c r="L1" s="2020"/>
      <c r="M1" s="1776" t="s">
        <v>1271</v>
      </c>
      <c r="N1" s="2020"/>
      <c r="O1" s="1776"/>
      <c r="P1" s="593"/>
      <c r="Q1" s="593"/>
      <c r="R1" s="986"/>
      <c r="S1" s="986"/>
      <c r="T1" s="986"/>
    </row>
    <row r="2" spans="1:25">
      <c r="A2" s="571" t="s">
        <v>1356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3"/>
      <c r="M2" s="592"/>
      <c r="N2" s="593"/>
      <c r="O2" s="592"/>
      <c r="P2" s="593"/>
      <c r="Q2" s="593"/>
      <c r="R2" s="986"/>
      <c r="S2" s="986"/>
      <c r="T2" s="986"/>
    </row>
    <row r="3" spans="1:25">
      <c r="A3" s="2563" t="s">
        <v>1272</v>
      </c>
      <c r="B3" s="2563"/>
      <c r="C3" s="2563"/>
      <c r="D3" s="2563"/>
      <c r="E3" s="2563"/>
      <c r="F3" s="2563"/>
      <c r="G3" s="2563"/>
      <c r="H3" s="2563"/>
      <c r="I3" s="2563"/>
      <c r="J3" s="2038"/>
      <c r="K3" s="2038"/>
      <c r="L3" s="1617"/>
      <c r="M3" s="2038"/>
      <c r="N3" s="1617"/>
      <c r="O3" s="2038"/>
      <c r="P3" s="1617"/>
      <c r="Q3" s="1617"/>
      <c r="R3" s="1245"/>
      <c r="S3" s="1245"/>
      <c r="T3" s="1245"/>
      <c r="U3" s="437"/>
      <c r="V3" s="437"/>
      <c r="W3" s="437"/>
      <c r="X3" s="437"/>
      <c r="Y3" s="437"/>
    </row>
    <row r="4" spans="1:25">
      <c r="A4" s="592" t="s">
        <v>1357</v>
      </c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3"/>
      <c r="M4" s="592"/>
      <c r="N4" s="593"/>
      <c r="O4" s="592"/>
      <c r="P4" s="593"/>
      <c r="Q4" s="593"/>
      <c r="R4" s="986"/>
      <c r="S4" s="986"/>
      <c r="T4" s="986"/>
    </row>
    <row r="5" spans="1:25" ht="46.8">
      <c r="A5" s="1137" t="s">
        <v>804</v>
      </c>
      <c r="B5" s="1138" t="s">
        <v>20</v>
      </c>
      <c r="C5" s="1138" t="s">
        <v>701</v>
      </c>
      <c r="D5" s="1139" t="s">
        <v>805</v>
      </c>
      <c r="E5" s="1185" t="s">
        <v>786</v>
      </c>
      <c r="F5" s="1139" t="s">
        <v>806</v>
      </c>
      <c r="G5" s="1139" t="s">
        <v>807</v>
      </c>
      <c r="H5" s="1205" t="s">
        <v>809</v>
      </c>
      <c r="I5" s="1209" t="s">
        <v>810</v>
      </c>
      <c r="J5" s="1140" t="s">
        <v>808</v>
      </c>
      <c r="K5" s="2201" t="s">
        <v>1274</v>
      </c>
      <c r="L5" s="1184" t="s">
        <v>1275</v>
      </c>
      <c r="M5" s="1184" t="s">
        <v>1276</v>
      </c>
      <c r="N5" s="1184" t="s">
        <v>1277</v>
      </c>
      <c r="O5" s="1184" t="s">
        <v>1278</v>
      </c>
      <c r="P5" s="1184" t="s">
        <v>1279</v>
      </c>
      <c r="Q5" s="1184" t="s">
        <v>795</v>
      </c>
      <c r="R5" s="2237" t="s">
        <v>796</v>
      </c>
      <c r="S5" s="2238" t="s">
        <v>797</v>
      </c>
      <c r="T5" s="2239" t="s">
        <v>798</v>
      </c>
      <c r="U5" s="483"/>
    </row>
    <row r="6" spans="1:25">
      <c r="A6" s="1959">
        <v>380</v>
      </c>
      <c r="B6" s="1613" t="s">
        <v>1358</v>
      </c>
      <c r="C6" s="1613" t="s">
        <v>1357</v>
      </c>
      <c r="D6" s="1613">
        <v>0.5</v>
      </c>
      <c r="E6" s="2240">
        <v>42990</v>
      </c>
      <c r="F6" s="1613">
        <v>6.2</v>
      </c>
      <c r="G6" s="1613">
        <v>2.15</v>
      </c>
      <c r="H6" s="373">
        <v>0.61571661798462163</v>
      </c>
      <c r="I6" s="373">
        <f>IF(AND(H6&gt;0),  H6*30.974," ")</f>
        <v>19.071206525455672</v>
      </c>
      <c r="J6" s="1967">
        <v>2.8394158227848099</v>
      </c>
      <c r="K6" s="2199">
        <f>G6</f>
        <v>2.15</v>
      </c>
      <c r="L6" s="2241">
        <f>10*(6-(LN(K6)/LN(2)))</f>
        <v>48.956633401852642</v>
      </c>
      <c r="M6" s="2054">
        <f>I6</f>
        <v>19.071206525455672</v>
      </c>
      <c r="N6" s="2241">
        <f>10*(6-(LN(48/M6)/LN(2)))</f>
        <v>46.683617117146227</v>
      </c>
      <c r="O6" s="2054">
        <f>J6</f>
        <v>2.8394158227848099</v>
      </c>
      <c r="P6" s="2241">
        <f>10*(6-((2.04-0.68*LN(O6))/LN(2)))</f>
        <v>40.807061333597396</v>
      </c>
      <c r="Q6" s="2241">
        <f>AVERAGE(L6,N6,P6)</f>
        <v>45.48243728419876</v>
      </c>
      <c r="R6" s="1233"/>
      <c r="S6" s="986"/>
      <c r="T6" s="1244"/>
      <c r="U6" s="1113"/>
      <c r="V6" s="571"/>
      <c r="W6" s="571"/>
      <c r="X6" s="571"/>
      <c r="Y6" s="571"/>
    </row>
    <row r="7" spans="1:25">
      <c r="A7" s="1959">
        <v>381</v>
      </c>
      <c r="B7" s="1613" t="s">
        <v>1358</v>
      </c>
      <c r="C7" s="1613" t="s">
        <v>1357</v>
      </c>
      <c r="D7" s="1613">
        <v>1</v>
      </c>
      <c r="E7" s="2240">
        <v>42990</v>
      </c>
      <c r="F7" s="1613"/>
      <c r="G7" s="1613"/>
      <c r="H7" s="1613"/>
      <c r="I7" s="1613"/>
      <c r="J7" s="2122"/>
      <c r="K7" s="2199"/>
      <c r="L7" s="2241"/>
      <c r="M7" s="1968"/>
      <c r="N7" s="2241"/>
      <c r="O7" s="1968"/>
      <c r="P7" s="2241"/>
      <c r="Q7" s="2241"/>
      <c r="R7" s="1233"/>
      <c r="S7" s="986"/>
      <c r="T7" s="1244"/>
      <c r="U7" s="483"/>
    </row>
    <row r="8" spans="1:25">
      <c r="A8" s="1959">
        <v>382</v>
      </c>
      <c r="B8" s="1613" t="s">
        <v>1358</v>
      </c>
      <c r="C8" s="1613" t="s">
        <v>1357</v>
      </c>
      <c r="D8" s="1613">
        <v>5</v>
      </c>
      <c r="E8" s="2240">
        <v>42990</v>
      </c>
      <c r="F8" s="1613"/>
      <c r="G8" s="1613"/>
      <c r="H8" s="1613"/>
      <c r="I8" s="1613"/>
      <c r="J8" s="2122"/>
      <c r="K8" s="2199"/>
      <c r="L8" s="2241"/>
      <c r="M8" s="2054"/>
      <c r="N8" s="2241"/>
      <c r="O8" s="2054"/>
      <c r="P8" s="2241"/>
      <c r="Q8" s="2241"/>
      <c r="R8" s="1233"/>
      <c r="S8" s="986"/>
      <c r="T8" s="1244"/>
      <c r="U8" s="483"/>
    </row>
    <row r="9" spans="1:25">
      <c r="A9" s="1971"/>
      <c r="B9" s="1853"/>
      <c r="C9" s="1853"/>
      <c r="D9" s="1853"/>
      <c r="E9" s="2242"/>
      <c r="F9" s="1853"/>
      <c r="G9" s="1853"/>
      <c r="H9" s="1853"/>
      <c r="I9" s="1853"/>
      <c r="J9" s="2243"/>
      <c r="K9" s="2244"/>
      <c r="L9" s="2132"/>
      <c r="M9" s="1980"/>
      <c r="N9" s="2132"/>
      <c r="O9" s="1980"/>
      <c r="P9" s="2132"/>
      <c r="Q9" s="2245"/>
      <c r="R9" s="1233"/>
      <c r="S9" s="986"/>
      <c r="T9" s="1244"/>
      <c r="U9" s="483"/>
    </row>
    <row r="10" spans="1:25" ht="46.8">
      <c r="A10" s="1281"/>
      <c r="B10" s="627" t="s">
        <v>20</v>
      </c>
      <c r="C10" s="627" t="s">
        <v>701</v>
      </c>
      <c r="D10" s="627" t="s">
        <v>846</v>
      </c>
      <c r="E10" s="1135" t="s">
        <v>786</v>
      </c>
      <c r="F10" s="1136" t="s">
        <v>806</v>
      </c>
      <c r="G10" s="1136" t="s">
        <v>807</v>
      </c>
      <c r="H10" s="632" t="s">
        <v>809</v>
      </c>
      <c r="I10" s="1621" t="s">
        <v>810</v>
      </c>
      <c r="J10" s="1110" t="s">
        <v>808</v>
      </c>
      <c r="K10" s="1285"/>
      <c r="L10" s="593"/>
      <c r="M10" s="592"/>
      <c r="N10" s="593"/>
      <c r="O10" s="592"/>
      <c r="P10" s="593"/>
      <c r="Q10" s="593"/>
      <c r="R10" s="1233"/>
      <c r="S10" s="986"/>
      <c r="T10" s="1244"/>
      <c r="U10" s="483"/>
    </row>
    <row r="11" spans="1:25">
      <c r="A11" s="1959"/>
      <c r="B11" s="1613" t="s">
        <v>1358</v>
      </c>
      <c r="C11" s="1613" t="s">
        <v>1357</v>
      </c>
      <c r="D11" s="1613">
        <v>0.5</v>
      </c>
      <c r="E11" s="2240">
        <v>43363</v>
      </c>
      <c r="F11" s="1613">
        <v>6.3</v>
      </c>
      <c r="G11" s="1613">
        <v>2.9</v>
      </c>
      <c r="H11" s="373">
        <v>0.4515638607954976</v>
      </c>
      <c r="I11" s="373">
        <f>IF(AND(H11&gt;0),  H11*30.974," ")</f>
        <v>13.986739024279743</v>
      </c>
      <c r="J11" s="1967">
        <v>4.1237974683544305</v>
      </c>
      <c r="K11" s="2199"/>
      <c r="L11" s="2241"/>
      <c r="M11" s="1968"/>
      <c r="N11" s="2241"/>
      <c r="O11" s="1968"/>
      <c r="P11" s="2241"/>
      <c r="Q11" s="2241"/>
      <c r="R11" s="1233"/>
      <c r="S11" s="986"/>
      <c r="T11" s="1244"/>
      <c r="U11" s="1113"/>
      <c r="V11" s="571"/>
      <c r="W11" s="571"/>
      <c r="X11" s="571"/>
      <c r="Y11" s="571"/>
    </row>
    <row r="12" spans="1:25">
      <c r="A12" s="1959"/>
      <c r="B12" s="1613" t="s">
        <v>1358</v>
      </c>
      <c r="C12" s="1613" t="s">
        <v>1357</v>
      </c>
      <c r="D12" s="1613">
        <v>1</v>
      </c>
      <c r="E12" s="2240">
        <v>43363</v>
      </c>
      <c r="F12" s="1613"/>
      <c r="G12" s="1613"/>
      <c r="H12" s="373" t="s">
        <v>811</v>
      </c>
      <c r="I12" s="373"/>
      <c r="J12" s="2122" t="s">
        <v>811</v>
      </c>
      <c r="K12" s="2199"/>
      <c r="L12" s="2241"/>
      <c r="M12" s="1968"/>
      <c r="N12" s="2241"/>
      <c r="O12" s="1968"/>
      <c r="P12" s="2241"/>
      <c r="Q12" s="2241"/>
      <c r="R12" s="1233"/>
      <c r="S12" s="986"/>
      <c r="T12" s="1244"/>
      <c r="U12" s="483"/>
    </row>
    <row r="13" spans="1:25">
      <c r="A13" s="1959"/>
      <c r="B13" s="1613" t="s">
        <v>1358</v>
      </c>
      <c r="C13" s="1613" t="s">
        <v>1357</v>
      </c>
      <c r="D13" s="1613">
        <v>2</v>
      </c>
      <c r="E13" s="2240">
        <v>43363</v>
      </c>
      <c r="F13" s="1613"/>
      <c r="G13" s="1613"/>
      <c r="H13" s="373" t="s">
        <v>811</v>
      </c>
      <c r="I13" s="373"/>
      <c r="J13" s="2122" t="s">
        <v>811</v>
      </c>
      <c r="K13" s="2199"/>
      <c r="L13" s="2241"/>
      <c r="M13" s="1968"/>
      <c r="N13" s="2241"/>
      <c r="O13" s="1968"/>
      <c r="P13" s="2241"/>
      <c r="Q13" s="2241"/>
      <c r="R13" s="1233"/>
      <c r="S13" s="986"/>
      <c r="T13" s="1244"/>
      <c r="U13" s="483"/>
    </row>
    <row r="14" spans="1:25">
      <c r="A14" s="1959"/>
      <c r="B14" s="1613" t="s">
        <v>1358</v>
      </c>
      <c r="C14" s="1613" t="s">
        <v>1357</v>
      </c>
      <c r="D14" s="1613">
        <v>3</v>
      </c>
      <c r="E14" s="2240">
        <v>43363</v>
      </c>
      <c r="F14" s="1613"/>
      <c r="G14" s="1613"/>
      <c r="H14" s="373" t="s">
        <v>811</v>
      </c>
      <c r="I14" s="373"/>
      <c r="J14" s="2122" t="s">
        <v>811</v>
      </c>
      <c r="K14" s="2199"/>
      <c r="L14" s="2241"/>
      <c r="M14" s="1968"/>
      <c r="N14" s="2241"/>
      <c r="O14" s="1968"/>
      <c r="P14" s="2241"/>
      <c r="Q14" s="2241"/>
      <c r="R14" s="1233"/>
      <c r="S14" s="986"/>
      <c r="T14" s="1244"/>
      <c r="U14" s="483"/>
    </row>
    <row r="15" spans="1:25">
      <c r="A15" s="1959"/>
      <c r="B15" s="1613" t="s">
        <v>1358</v>
      </c>
      <c r="C15" s="1613" t="s">
        <v>1357</v>
      </c>
      <c r="D15" s="1613">
        <v>4</v>
      </c>
      <c r="E15" s="2240">
        <v>43363</v>
      </c>
      <c r="F15" s="1613"/>
      <c r="G15" s="1613"/>
      <c r="H15" s="373" t="s">
        <v>811</v>
      </c>
      <c r="I15" s="373"/>
      <c r="J15" s="2122" t="s">
        <v>811</v>
      </c>
      <c r="K15" s="2199"/>
      <c r="L15" s="2241"/>
      <c r="M15" s="1968"/>
      <c r="N15" s="2241"/>
      <c r="O15" s="1968"/>
      <c r="P15" s="2241"/>
      <c r="Q15" s="2241"/>
      <c r="R15" s="1233"/>
      <c r="S15" s="986"/>
      <c r="T15" s="1244"/>
      <c r="U15" s="483"/>
    </row>
    <row r="16" spans="1:25">
      <c r="A16" s="1959"/>
      <c r="B16" s="1613" t="s">
        <v>1358</v>
      </c>
      <c r="C16" s="1613" t="s">
        <v>1357</v>
      </c>
      <c r="D16" s="1613">
        <v>5</v>
      </c>
      <c r="E16" s="2240">
        <v>43363</v>
      </c>
      <c r="F16" s="1613"/>
      <c r="G16" s="1613"/>
      <c r="H16" s="373" t="s">
        <v>811</v>
      </c>
      <c r="I16" s="373"/>
      <c r="J16" s="2122" t="s">
        <v>811</v>
      </c>
      <c r="K16" s="2199"/>
      <c r="L16" s="2241"/>
      <c r="M16" s="1968"/>
      <c r="N16" s="2241"/>
      <c r="O16" s="1968"/>
      <c r="P16" s="2241"/>
      <c r="Q16" s="2241"/>
      <c r="R16" s="1233"/>
      <c r="S16" s="986"/>
      <c r="T16" s="1244"/>
      <c r="U16" s="483"/>
    </row>
    <row r="17" spans="1:25">
      <c r="A17" s="1959"/>
      <c r="B17" s="1613" t="s">
        <v>1358</v>
      </c>
      <c r="C17" s="1613" t="s">
        <v>1357</v>
      </c>
      <c r="D17" s="1613">
        <v>5.5</v>
      </c>
      <c r="E17" s="2240">
        <v>43363</v>
      </c>
      <c r="F17" s="1613"/>
      <c r="G17" s="1613"/>
      <c r="H17" s="373">
        <v>1.2572164979997527</v>
      </c>
      <c r="I17" s="373">
        <f t="shared" ref="I17:I150" si="0">IF(AND(H17&gt;0),  H17*30.974," ")</f>
        <v>38.941023809044339</v>
      </c>
      <c r="J17" s="1967">
        <v>37.612658227848101</v>
      </c>
      <c r="K17" s="1968"/>
      <c r="L17" s="1968"/>
      <c r="M17" s="1968"/>
      <c r="N17" s="2241"/>
      <c r="O17" s="1968"/>
      <c r="P17" s="2241"/>
      <c r="Q17" s="2241"/>
      <c r="R17" s="1233"/>
      <c r="S17" s="986"/>
      <c r="T17" s="1244"/>
      <c r="U17" s="1113"/>
      <c r="V17" s="571"/>
      <c r="W17" s="571"/>
      <c r="X17" s="571"/>
      <c r="Y17" s="571"/>
    </row>
    <row r="18" spans="1:25">
      <c r="A18" s="1971"/>
      <c r="B18" s="1853" t="s">
        <v>1358</v>
      </c>
      <c r="C18" s="1853" t="s">
        <v>1357</v>
      </c>
      <c r="D18" s="1853">
        <v>6</v>
      </c>
      <c r="E18" s="2242">
        <v>43363</v>
      </c>
      <c r="F18" s="1853"/>
      <c r="G18" s="1853"/>
      <c r="H18" s="1998" t="s">
        <v>811</v>
      </c>
      <c r="I18" s="1998"/>
      <c r="J18" s="2243" t="s">
        <v>811</v>
      </c>
      <c r="K18" s="2244">
        <f>AVERAGE(G11:G17)</f>
        <v>2.9</v>
      </c>
      <c r="L18" s="2132">
        <f>10*(6-(LN(K18)/LN(2)))</f>
        <v>44.639470997597911</v>
      </c>
      <c r="M18" s="2188">
        <f>AVERAGE(I11:I18)</f>
        <v>26.463881416662041</v>
      </c>
      <c r="N18" s="2132">
        <f>10*(6-(LN(48/M18)/LN(2)))</f>
        <v>51.409902691577074</v>
      </c>
      <c r="O18" s="2188">
        <f>AVERAGE(J11:J18)</f>
        <v>20.868227848101267</v>
      </c>
      <c r="P18" s="2132">
        <f>10*(6-((2.04-0.68*LN(O18))/LN(2)))</f>
        <v>60.375027226610747</v>
      </c>
      <c r="Q18" s="2245">
        <f t="shared" ref="Q18:Q144" si="1">AVERAGE(L18,N18,P18)</f>
        <v>52.141466971928573</v>
      </c>
      <c r="R18" s="1233"/>
      <c r="S18" s="986"/>
      <c r="T18" s="1244"/>
      <c r="U18" s="483"/>
    </row>
    <row r="19" spans="1:25" ht="46.8">
      <c r="A19" s="1117" t="s">
        <v>804</v>
      </c>
      <c r="B19" s="1100" t="s">
        <v>20</v>
      </c>
      <c r="C19" s="1100" t="s">
        <v>701</v>
      </c>
      <c r="D19" s="1101" t="s">
        <v>805</v>
      </c>
      <c r="E19" s="1102" t="s">
        <v>786</v>
      </c>
      <c r="F19" s="1101" t="s">
        <v>806</v>
      </c>
      <c r="G19" s="1101" t="s">
        <v>807</v>
      </c>
      <c r="H19" s="1119" t="s">
        <v>809</v>
      </c>
      <c r="I19" s="1621" t="s">
        <v>810</v>
      </c>
      <c r="J19" s="1118" t="s">
        <v>808</v>
      </c>
      <c r="K19" s="1285"/>
      <c r="L19" s="593"/>
      <c r="M19" s="592"/>
      <c r="N19" s="593"/>
      <c r="O19" s="592"/>
      <c r="P19" s="593"/>
      <c r="Q19" s="593"/>
      <c r="R19" s="1233"/>
      <c r="S19" s="986"/>
      <c r="T19" s="1244"/>
      <c r="U19" s="483"/>
    </row>
    <row r="20" spans="1:25">
      <c r="A20" s="1285">
        <v>120</v>
      </c>
      <c r="B20" s="592" t="s">
        <v>1359</v>
      </c>
      <c r="C20" s="592" t="s">
        <v>1357</v>
      </c>
      <c r="D20" s="629">
        <v>0.5</v>
      </c>
      <c r="E20" s="2207">
        <v>43719</v>
      </c>
      <c r="F20" s="2208">
        <v>6.25</v>
      </c>
      <c r="G20" s="933">
        <v>1.65</v>
      </c>
      <c r="H20" s="371">
        <v>0.61685406603848292</v>
      </c>
      <c r="I20" s="371">
        <f t="shared" si="0"/>
        <v>19.106437841475969</v>
      </c>
      <c r="J20" s="1211">
        <v>10.062654936708858</v>
      </c>
      <c r="K20" s="1285"/>
      <c r="L20" s="593"/>
      <c r="M20" s="592"/>
      <c r="N20" s="593"/>
      <c r="O20" s="592"/>
      <c r="P20" s="593"/>
      <c r="Q20" s="593"/>
      <c r="R20" s="1233"/>
      <c r="S20" s="986"/>
      <c r="T20" s="1244"/>
      <c r="U20" s="1113"/>
      <c r="V20" s="571"/>
      <c r="W20" s="571"/>
      <c r="X20" s="571"/>
      <c r="Y20" s="571"/>
    </row>
    <row r="21" spans="1:25">
      <c r="A21" s="1285"/>
      <c r="B21" s="592" t="s">
        <v>1359</v>
      </c>
      <c r="C21" s="592" t="s">
        <v>1357</v>
      </c>
      <c r="D21" s="629">
        <v>1</v>
      </c>
      <c r="E21" s="2207">
        <v>43719</v>
      </c>
      <c r="F21" s="2208"/>
      <c r="G21" s="933"/>
      <c r="H21" s="591" t="s">
        <v>811</v>
      </c>
      <c r="I21" s="371"/>
      <c r="J21" s="2161" t="s">
        <v>811</v>
      </c>
      <c r="K21" s="1285"/>
      <c r="L21" s="593"/>
      <c r="M21" s="592"/>
      <c r="N21" s="593"/>
      <c r="O21" s="592"/>
      <c r="P21" s="593"/>
      <c r="Q21" s="593"/>
      <c r="R21" s="1233"/>
      <c r="S21" s="986"/>
      <c r="T21" s="1244"/>
      <c r="U21" s="483"/>
    </row>
    <row r="22" spans="1:25">
      <c r="A22" s="1285"/>
      <c r="B22" s="592" t="s">
        <v>1359</v>
      </c>
      <c r="C22" s="592" t="s">
        <v>1357</v>
      </c>
      <c r="D22" s="629">
        <v>2</v>
      </c>
      <c r="E22" s="2207">
        <v>43719</v>
      </c>
      <c r="F22" s="2208"/>
      <c r="G22" s="933"/>
      <c r="H22" s="591" t="s">
        <v>811</v>
      </c>
      <c r="I22" s="371"/>
      <c r="J22" s="2161" t="s">
        <v>811</v>
      </c>
      <c r="K22" s="1285"/>
      <c r="L22" s="593"/>
      <c r="M22" s="592"/>
      <c r="N22" s="593"/>
      <c r="O22" s="592"/>
      <c r="P22" s="593"/>
      <c r="Q22" s="593"/>
      <c r="R22" s="1233"/>
      <c r="S22" s="986"/>
      <c r="T22" s="1244"/>
      <c r="U22" s="483"/>
    </row>
    <row r="23" spans="1:25">
      <c r="A23" s="1285"/>
      <c r="B23" s="592" t="s">
        <v>1359</v>
      </c>
      <c r="C23" s="592" t="s">
        <v>1357</v>
      </c>
      <c r="D23" s="629">
        <v>3</v>
      </c>
      <c r="E23" s="2207">
        <v>43719</v>
      </c>
      <c r="F23" s="2208"/>
      <c r="G23" s="933"/>
      <c r="H23" s="591" t="s">
        <v>811</v>
      </c>
      <c r="I23" s="371"/>
      <c r="J23" s="2161" t="s">
        <v>811</v>
      </c>
      <c r="K23" s="1285"/>
      <c r="L23" s="593"/>
      <c r="M23" s="592"/>
      <c r="N23" s="593"/>
      <c r="O23" s="592"/>
      <c r="P23" s="593"/>
      <c r="Q23" s="593"/>
      <c r="R23" s="1233"/>
      <c r="S23" s="986"/>
      <c r="T23" s="1244"/>
      <c r="U23" s="483"/>
    </row>
    <row r="24" spans="1:25">
      <c r="A24" s="1285"/>
      <c r="B24" s="592" t="s">
        <v>1359</v>
      </c>
      <c r="C24" s="592" t="s">
        <v>1357</v>
      </c>
      <c r="D24" s="629">
        <v>4</v>
      </c>
      <c r="E24" s="2207">
        <v>43719</v>
      </c>
      <c r="F24" s="2208"/>
      <c r="G24" s="933"/>
      <c r="H24" s="591" t="s">
        <v>811</v>
      </c>
      <c r="I24" s="371"/>
      <c r="J24" s="2161" t="s">
        <v>811</v>
      </c>
      <c r="K24" s="1285"/>
      <c r="L24" s="593"/>
      <c r="M24" s="592"/>
      <c r="N24" s="593"/>
      <c r="O24" s="592"/>
      <c r="P24" s="593"/>
      <c r="Q24" s="593"/>
      <c r="R24" s="1233"/>
      <c r="S24" s="986"/>
      <c r="T24" s="1244"/>
      <c r="U24" s="483"/>
    </row>
    <row r="25" spans="1:25">
      <c r="A25" s="1654"/>
      <c r="B25" s="1649" t="s">
        <v>1359</v>
      </c>
      <c r="C25" s="1649" t="s">
        <v>1357</v>
      </c>
      <c r="D25" s="1642">
        <v>5</v>
      </c>
      <c r="E25" s="2209">
        <v>43719</v>
      </c>
      <c r="F25" s="2210"/>
      <c r="G25" s="1632"/>
      <c r="H25" s="1576">
        <v>0.72571066592762679</v>
      </c>
      <c r="I25" s="1576">
        <f t="shared" si="0"/>
        <v>22.478162166442313</v>
      </c>
      <c r="J25" s="1630">
        <v>12.164024303797467</v>
      </c>
      <c r="K25" s="2211">
        <f>AVERAGE(G20:G25)</f>
        <v>1.65</v>
      </c>
      <c r="L25" s="1574">
        <f>10*(6-(LN(K25)/LN(2)))</f>
        <v>52.775339755289096</v>
      </c>
      <c r="M25" s="1632">
        <f>AVERAGE(I20:I25)</f>
        <v>20.792300003959141</v>
      </c>
      <c r="N25" s="1574">
        <f t="shared" ref="N25:N144" si="2">10*(6-(LN(48/M25)/LN(2)))</f>
        <v>47.930149493212404</v>
      </c>
      <c r="O25" s="1632">
        <f>AVERAGE(J20:J25)</f>
        <v>11.113339620253162</v>
      </c>
      <c r="P25" s="1574">
        <f t="shared" ref="P25:P144" si="3">10*(6-((2.04-0.68*LN(O25))/LN(2)))</f>
        <v>54.193720665395389</v>
      </c>
      <c r="Q25" s="2206">
        <f t="shared" si="1"/>
        <v>51.633069971298958</v>
      </c>
      <c r="R25" s="1233"/>
      <c r="S25" s="986"/>
      <c r="T25" s="1244"/>
      <c r="U25" s="1113"/>
      <c r="V25" s="571"/>
      <c r="W25" s="571"/>
      <c r="X25" s="571"/>
      <c r="Y25" s="571"/>
    </row>
    <row r="26" spans="1:25">
      <c r="A26" s="1285"/>
      <c r="B26" s="592"/>
      <c r="C26" s="592"/>
      <c r="D26" s="592"/>
      <c r="E26" s="592"/>
      <c r="F26" s="592"/>
      <c r="G26" s="592"/>
      <c r="H26" s="592"/>
      <c r="I26" s="371" t="str">
        <f t="shared" si="0"/>
        <v xml:space="preserve"> </v>
      </c>
      <c r="J26" s="1932"/>
      <c r="K26" s="1285"/>
      <c r="L26" s="593"/>
      <c r="M26" s="592"/>
      <c r="N26" s="593"/>
      <c r="O26" s="592"/>
      <c r="P26" s="593"/>
      <c r="Q26" s="593"/>
      <c r="R26" s="1233"/>
      <c r="S26" s="986"/>
      <c r="T26" s="1244"/>
      <c r="U26" s="483"/>
    </row>
    <row r="27" spans="1:25" ht="46.8">
      <c r="A27" s="1186" t="s">
        <v>804</v>
      </c>
      <c r="B27" s="1136" t="s">
        <v>20</v>
      </c>
      <c r="C27" s="1136" t="s">
        <v>701</v>
      </c>
      <c r="D27" s="1136" t="s">
        <v>805</v>
      </c>
      <c r="E27" s="1187" t="s">
        <v>786</v>
      </c>
      <c r="F27" s="1136" t="s">
        <v>806</v>
      </c>
      <c r="G27" s="1136" t="s">
        <v>807</v>
      </c>
      <c r="H27" s="1206" t="s">
        <v>809</v>
      </c>
      <c r="I27" s="1621" t="s">
        <v>810</v>
      </c>
      <c r="J27" s="1210" t="s">
        <v>808</v>
      </c>
      <c r="K27" s="2212"/>
      <c r="L27" s="2213"/>
      <c r="M27" s="2214"/>
      <c r="N27" s="593"/>
      <c r="O27" s="592"/>
      <c r="P27" s="593"/>
      <c r="Q27" s="593"/>
      <c r="R27" s="1233"/>
      <c r="S27" s="986"/>
      <c r="T27" s="1244"/>
      <c r="U27" s="483"/>
    </row>
    <row r="28" spans="1:25">
      <c r="A28" s="1281">
        <v>39</v>
      </c>
      <c r="B28" s="592" t="s">
        <v>1358</v>
      </c>
      <c r="C28" s="592" t="s">
        <v>1357</v>
      </c>
      <c r="D28" s="591">
        <v>0.5</v>
      </c>
      <c r="E28" s="2215">
        <v>44440</v>
      </c>
      <c r="F28" s="592">
        <v>6</v>
      </c>
      <c r="G28" s="592">
        <v>2.4500000000000002</v>
      </c>
      <c r="H28" s="371">
        <v>0.70011957232333033</v>
      </c>
      <c r="I28" s="371">
        <f>IF(AND(H28&gt;0),  H28*30.974," ")</f>
        <v>21.685503633142833</v>
      </c>
      <c r="J28" s="1211">
        <v>7.3504761904761917</v>
      </c>
      <c r="K28" s="2212"/>
      <c r="L28" s="2213"/>
      <c r="M28" s="2214"/>
      <c r="N28" s="593"/>
      <c r="O28" s="592"/>
      <c r="P28" s="593"/>
      <c r="Q28" s="593"/>
      <c r="R28" s="1233"/>
      <c r="S28" s="986"/>
      <c r="T28" s="1244"/>
      <c r="U28" s="1113"/>
      <c r="V28" s="571"/>
      <c r="W28" s="571"/>
      <c r="X28" s="571"/>
      <c r="Y28" s="571"/>
    </row>
    <row r="29" spans="1:25">
      <c r="A29" s="1281">
        <v>39</v>
      </c>
      <c r="B29" s="592" t="s">
        <v>1358</v>
      </c>
      <c r="C29" s="592" t="s">
        <v>1357</v>
      </c>
      <c r="D29" s="591">
        <v>1</v>
      </c>
      <c r="E29" s="2215">
        <v>44440</v>
      </c>
      <c r="F29" s="592"/>
      <c r="G29" s="592"/>
      <c r="H29" s="371" t="s">
        <v>811</v>
      </c>
      <c r="I29" s="371"/>
      <c r="J29" s="1211" t="s">
        <v>811</v>
      </c>
      <c r="K29" s="2212"/>
      <c r="L29" s="2213"/>
      <c r="M29" s="2214"/>
      <c r="N29" s="593"/>
      <c r="O29" s="592"/>
      <c r="P29" s="593"/>
      <c r="Q29" s="593"/>
      <c r="R29" s="1233"/>
      <c r="S29" s="986"/>
      <c r="T29" s="1244"/>
      <c r="U29" s="483"/>
    </row>
    <row r="30" spans="1:25">
      <c r="A30" s="1281">
        <v>39</v>
      </c>
      <c r="B30" s="592" t="s">
        <v>1358</v>
      </c>
      <c r="C30" s="592" t="s">
        <v>1357</v>
      </c>
      <c r="D30" s="591">
        <v>2</v>
      </c>
      <c r="E30" s="2215">
        <v>44440</v>
      </c>
      <c r="F30" s="592"/>
      <c r="G30" s="592"/>
      <c r="H30" s="371" t="s">
        <v>811</v>
      </c>
      <c r="I30" s="371"/>
      <c r="J30" s="1211" t="s">
        <v>811</v>
      </c>
      <c r="K30" s="2212"/>
      <c r="L30" s="2213"/>
      <c r="M30" s="2214"/>
      <c r="N30" s="593"/>
      <c r="O30" s="592"/>
      <c r="P30" s="593"/>
      <c r="Q30" s="593"/>
      <c r="R30" s="1233"/>
      <c r="S30" s="986"/>
      <c r="T30" s="1244"/>
      <c r="U30" s="483"/>
    </row>
    <row r="31" spans="1:25">
      <c r="A31" s="1281">
        <v>39</v>
      </c>
      <c r="B31" s="592" t="s">
        <v>1358</v>
      </c>
      <c r="C31" s="592" t="s">
        <v>1357</v>
      </c>
      <c r="D31" s="591">
        <v>3</v>
      </c>
      <c r="E31" s="2215">
        <v>44440</v>
      </c>
      <c r="F31" s="592"/>
      <c r="G31" s="592"/>
      <c r="H31" s="371" t="s">
        <v>811</v>
      </c>
      <c r="I31" s="371"/>
      <c r="J31" s="1211" t="s">
        <v>811</v>
      </c>
      <c r="K31" s="2212"/>
      <c r="L31" s="2213"/>
      <c r="M31" s="2214"/>
      <c r="N31" s="593"/>
      <c r="O31" s="592"/>
      <c r="P31" s="593"/>
      <c r="Q31" s="593"/>
      <c r="R31" s="1233"/>
      <c r="S31" s="986"/>
      <c r="T31" s="1244"/>
      <c r="U31" s="483"/>
    </row>
    <row r="32" spans="1:25">
      <c r="A32" s="1281">
        <v>39</v>
      </c>
      <c r="B32" s="592" t="s">
        <v>1358</v>
      </c>
      <c r="C32" s="592" t="s">
        <v>1357</v>
      </c>
      <c r="D32" s="591">
        <v>4</v>
      </c>
      <c r="E32" s="2215">
        <v>44440</v>
      </c>
      <c r="F32" s="592"/>
      <c r="G32" s="592"/>
      <c r="H32" s="371" t="s">
        <v>811</v>
      </c>
      <c r="I32" s="371"/>
      <c r="J32" s="1211" t="s">
        <v>811</v>
      </c>
      <c r="K32" s="2212"/>
      <c r="L32" s="2213"/>
      <c r="M32" s="2214"/>
      <c r="N32" s="593"/>
      <c r="O32" s="592"/>
      <c r="P32" s="593"/>
      <c r="Q32" s="593"/>
      <c r="R32" s="1233"/>
      <c r="S32" s="986"/>
      <c r="T32" s="1244"/>
      <c r="U32" s="483"/>
    </row>
    <row r="33" spans="1:25">
      <c r="A33" s="1281">
        <v>39</v>
      </c>
      <c r="B33" s="592" t="s">
        <v>1358</v>
      </c>
      <c r="C33" s="592" t="s">
        <v>1357</v>
      </c>
      <c r="D33" s="591">
        <v>5</v>
      </c>
      <c r="E33" s="2215">
        <v>44440</v>
      </c>
      <c r="F33" s="592"/>
      <c r="G33" s="592"/>
      <c r="H33" s="371">
        <v>1.2668830356326932</v>
      </c>
      <c r="I33" s="371">
        <f t="shared" si="0"/>
        <v>39.240435145687037</v>
      </c>
      <c r="J33" s="1211">
        <v>18.861904761904771</v>
      </c>
      <c r="K33" s="2216"/>
      <c r="L33" s="2217"/>
      <c r="M33" s="2214"/>
      <c r="N33" s="593"/>
      <c r="O33" s="592"/>
      <c r="P33" s="593"/>
      <c r="Q33" s="593"/>
      <c r="R33" s="1233"/>
      <c r="S33" s="986"/>
      <c r="T33" s="1244"/>
      <c r="U33" s="1180"/>
      <c r="V33" s="1047"/>
      <c r="W33" s="1047"/>
      <c r="X33" s="1047"/>
      <c r="Y33" s="1047"/>
    </row>
    <row r="34" spans="1:25">
      <c r="A34" s="2203">
        <v>39</v>
      </c>
      <c r="B34" s="1649" t="s">
        <v>1358</v>
      </c>
      <c r="C34" s="1649" t="s">
        <v>1357</v>
      </c>
      <c r="D34" s="1643">
        <v>5.6</v>
      </c>
      <c r="E34" s="2218">
        <v>44440</v>
      </c>
      <c r="F34" s="1649"/>
      <c r="G34" s="1649"/>
      <c r="H34" s="1576" t="s">
        <v>811</v>
      </c>
      <c r="I34" s="1576"/>
      <c r="J34" s="1630" t="s">
        <v>811</v>
      </c>
      <c r="K34" s="2219">
        <f>AVERAGE(G28:G33)</f>
        <v>2.4500000000000002</v>
      </c>
      <c r="L34" s="2220">
        <f>10*(6-(LN(K34)/LN(2)))</f>
        <v>47.072182507721543</v>
      </c>
      <c r="M34" s="2221">
        <f>AVERAGE(I28:I34)</f>
        <v>30.462969389414937</v>
      </c>
      <c r="N34" s="1574">
        <f t="shared" si="2"/>
        <v>53.440221700881963</v>
      </c>
      <c r="O34" s="1632">
        <f>AVERAGE(J28:J34)</f>
        <v>13.106190476190481</v>
      </c>
      <c r="P34" s="1574">
        <f t="shared" si="3"/>
        <v>55.811821359061213</v>
      </c>
      <c r="Q34" s="1574">
        <f>AVERAGE(L34,N34,P34)</f>
        <v>52.108075189221573</v>
      </c>
      <c r="R34" s="1625"/>
      <c r="S34" s="1626"/>
      <c r="T34" s="1627"/>
      <c r="U34" s="1104"/>
      <c r="V34" s="451"/>
      <c r="W34" s="451"/>
      <c r="X34" s="451"/>
      <c r="Y34" s="451"/>
    </row>
    <row r="35" spans="1:25">
      <c r="A35" s="1281"/>
      <c r="B35" s="592"/>
      <c r="C35" s="592"/>
      <c r="D35" s="591"/>
      <c r="E35" s="2215"/>
      <c r="F35" s="592"/>
      <c r="G35" s="592"/>
      <c r="H35" s="371"/>
      <c r="I35" s="371"/>
      <c r="J35" s="1211"/>
      <c r="K35" s="2212"/>
      <c r="L35" s="2213"/>
      <c r="M35" s="2222"/>
      <c r="N35" s="593"/>
      <c r="O35" s="933"/>
      <c r="P35" s="593"/>
      <c r="Q35" s="593"/>
      <c r="R35" s="1233"/>
      <c r="S35" s="986"/>
      <c r="T35" s="1244"/>
      <c r="U35" s="483"/>
    </row>
    <row r="36" spans="1:25" ht="46.8">
      <c r="A36" s="1186" t="s">
        <v>804</v>
      </c>
      <c r="B36" s="1136" t="s">
        <v>20</v>
      </c>
      <c r="C36" s="1136" t="s">
        <v>701</v>
      </c>
      <c r="D36" s="1136" t="s">
        <v>805</v>
      </c>
      <c r="E36" s="1187" t="s">
        <v>786</v>
      </c>
      <c r="F36" s="1136" t="s">
        <v>806</v>
      </c>
      <c r="G36" s="1136" t="s">
        <v>807</v>
      </c>
      <c r="H36" s="1206" t="s">
        <v>809</v>
      </c>
      <c r="I36" s="1621" t="s">
        <v>810</v>
      </c>
      <c r="J36" s="1210" t="s">
        <v>808</v>
      </c>
      <c r="K36" s="2212"/>
      <c r="L36" s="2213"/>
      <c r="M36" s="2222"/>
      <c r="N36" s="593"/>
      <c r="O36" s="933"/>
      <c r="P36" s="593"/>
      <c r="Q36" s="593"/>
      <c r="R36" s="1233"/>
      <c r="S36" s="986"/>
      <c r="T36" s="1244"/>
      <c r="U36" s="483"/>
    </row>
    <row r="37" spans="1:25">
      <c r="A37" s="1281"/>
      <c r="B37" s="592" t="s">
        <v>1358</v>
      </c>
      <c r="C37" s="592" t="s">
        <v>1357</v>
      </c>
      <c r="D37" s="591">
        <v>0.5</v>
      </c>
      <c r="E37" s="2207">
        <v>44802</v>
      </c>
      <c r="F37" s="592">
        <v>5.8</v>
      </c>
      <c r="G37" s="592">
        <v>3.05</v>
      </c>
      <c r="H37" s="371">
        <v>0.604696798413071</v>
      </c>
      <c r="I37" s="371">
        <f>IF(AND(H37&gt;0),  H37*30.974," ")</f>
        <v>18.729878634046461</v>
      </c>
      <c r="J37" s="371">
        <v>1.1921516642668777</v>
      </c>
      <c r="K37" s="2212"/>
      <c r="L37" s="2213"/>
      <c r="M37" s="2222"/>
      <c r="N37" s="593"/>
      <c r="O37" s="933"/>
      <c r="P37" s="593"/>
      <c r="Q37" s="593"/>
      <c r="R37" s="1233"/>
      <c r="S37" s="986"/>
      <c r="T37" s="1244"/>
      <c r="U37" s="483"/>
    </row>
    <row r="38" spans="1:25">
      <c r="A38" s="1281"/>
      <c r="B38" s="592" t="s">
        <v>1358</v>
      </c>
      <c r="C38" s="592" t="s">
        <v>1357</v>
      </c>
      <c r="D38" s="591">
        <v>1</v>
      </c>
      <c r="E38" s="2207">
        <v>44802</v>
      </c>
      <c r="F38" s="592"/>
      <c r="G38" s="592"/>
      <c r="H38" s="371" t="s">
        <v>811</v>
      </c>
      <c r="I38" s="371"/>
      <c r="J38" s="371" t="s">
        <v>811</v>
      </c>
      <c r="K38" s="2212"/>
      <c r="L38" s="2213"/>
      <c r="M38" s="2222"/>
      <c r="N38" s="593"/>
      <c r="O38" s="933"/>
      <c r="P38" s="593"/>
      <c r="Q38" s="593"/>
      <c r="R38" s="1233"/>
      <c r="S38" s="986"/>
      <c r="T38" s="1244"/>
      <c r="U38" s="483"/>
    </row>
    <row r="39" spans="1:25">
      <c r="A39" s="1281"/>
      <c r="B39" s="592" t="s">
        <v>1358</v>
      </c>
      <c r="C39" s="592" t="s">
        <v>1357</v>
      </c>
      <c r="D39" s="591">
        <v>2</v>
      </c>
      <c r="E39" s="2207">
        <v>44802</v>
      </c>
      <c r="F39" s="592"/>
      <c r="G39" s="592"/>
      <c r="H39" s="371" t="s">
        <v>811</v>
      </c>
      <c r="I39" s="371"/>
      <c r="J39" s="371" t="s">
        <v>811</v>
      </c>
      <c r="K39" s="2212"/>
      <c r="L39" s="2213"/>
      <c r="M39" s="2222"/>
      <c r="N39" s="593"/>
      <c r="O39" s="933"/>
      <c r="P39" s="593"/>
      <c r="Q39" s="593"/>
      <c r="R39" s="1233"/>
      <c r="S39" s="986"/>
      <c r="T39" s="1244"/>
      <c r="U39" s="483"/>
    </row>
    <row r="40" spans="1:25">
      <c r="A40" s="1281"/>
      <c r="B40" s="592" t="s">
        <v>1358</v>
      </c>
      <c r="C40" s="592" t="s">
        <v>1357</v>
      </c>
      <c r="D40" s="591">
        <v>3</v>
      </c>
      <c r="E40" s="2207">
        <v>44802</v>
      </c>
      <c r="F40" s="592"/>
      <c r="G40" s="592"/>
      <c r="H40" s="371" t="s">
        <v>811</v>
      </c>
      <c r="I40" s="371"/>
      <c r="J40" s="371" t="s">
        <v>811</v>
      </c>
      <c r="K40" s="2212"/>
      <c r="L40" s="2213"/>
      <c r="M40" s="2222"/>
      <c r="N40" s="593"/>
      <c r="O40" s="933"/>
      <c r="P40" s="593"/>
      <c r="Q40" s="593"/>
      <c r="R40" s="1233"/>
      <c r="S40" s="986"/>
      <c r="T40" s="1244"/>
      <c r="U40" s="483"/>
    </row>
    <row r="41" spans="1:25">
      <c r="A41" s="1281"/>
      <c r="B41" s="592" t="s">
        <v>1358</v>
      </c>
      <c r="C41" s="592" t="s">
        <v>1357</v>
      </c>
      <c r="D41" s="591">
        <v>4</v>
      </c>
      <c r="E41" s="2207">
        <v>44802</v>
      </c>
      <c r="F41" s="592"/>
      <c r="G41" s="592"/>
      <c r="H41" s="371" t="s">
        <v>811</v>
      </c>
      <c r="I41" s="371"/>
      <c r="J41" s="371" t="s">
        <v>811</v>
      </c>
      <c r="K41" s="2212"/>
      <c r="L41" s="2213"/>
      <c r="M41" s="2222"/>
      <c r="N41" s="593"/>
      <c r="O41" s="933"/>
      <c r="P41" s="593"/>
      <c r="Q41" s="593"/>
      <c r="R41" s="1233"/>
      <c r="S41" s="986"/>
      <c r="T41" s="1244"/>
      <c r="U41" s="483"/>
    </row>
    <row r="42" spans="1:25">
      <c r="A42" s="1281"/>
      <c r="B42" s="592" t="s">
        <v>1358</v>
      </c>
      <c r="C42" s="592" t="s">
        <v>1357</v>
      </c>
      <c r="D42" s="591">
        <v>5</v>
      </c>
      <c r="E42" s="2207">
        <v>44802</v>
      </c>
      <c r="F42" s="592"/>
      <c r="G42" s="592"/>
      <c r="H42" s="371">
        <v>0.82291740937158953</v>
      </c>
      <c r="I42" s="371">
        <f>IF(AND(H42&gt;0),  H42*30.974," ")</f>
        <v>25.489043837875613</v>
      </c>
      <c r="J42" s="371">
        <v>5.3267874693301698</v>
      </c>
      <c r="K42" s="2212"/>
      <c r="L42" s="2213"/>
      <c r="M42" s="2222"/>
      <c r="N42" s="593"/>
      <c r="O42" s="933"/>
      <c r="P42" s="593"/>
      <c r="Q42" s="593"/>
      <c r="R42" s="1233"/>
      <c r="S42" s="986"/>
      <c r="T42" s="1244"/>
      <c r="U42" s="483"/>
    </row>
    <row r="43" spans="1:25">
      <c r="A43" s="2203"/>
      <c r="B43" s="1649" t="s">
        <v>1358</v>
      </c>
      <c r="C43" s="1649" t="s">
        <v>1357</v>
      </c>
      <c r="D43" s="1643">
        <v>5.5</v>
      </c>
      <c r="E43" s="2209">
        <v>44802</v>
      </c>
      <c r="F43" s="1649"/>
      <c r="G43" s="1649"/>
      <c r="H43" s="1576" t="s">
        <v>811</v>
      </c>
      <c r="I43" s="1576"/>
      <c r="J43" s="1576" t="s">
        <v>811</v>
      </c>
      <c r="K43" s="2219">
        <f>AVERAGE(G37:G43)</f>
        <v>3.05</v>
      </c>
      <c r="L43" s="2220">
        <f>10*(6-(LN(K43)/LN(2)))</f>
        <v>43.911907573244761</v>
      </c>
      <c r="M43" s="2221">
        <f>AVERAGE(I37:I43)</f>
        <v>22.109461235961035</v>
      </c>
      <c r="N43" s="1574">
        <f>10*(6-(LN(48/M43)/LN(2)))</f>
        <v>48.816294641110531</v>
      </c>
      <c r="O43" s="1632">
        <f>AVERAGE(J37:J43)</f>
        <v>3.2594695667985238</v>
      </c>
      <c r="P43" s="1574">
        <f>10*(6-((2.04-0.68*LN(O43))/LN(2)))</f>
        <v>42.16055416031287</v>
      </c>
      <c r="Q43" s="1574">
        <f>AVERAGE(L43,N43,P43)</f>
        <v>44.962918791556056</v>
      </c>
      <c r="R43" s="1625"/>
      <c r="S43" s="1626"/>
      <c r="T43" s="1627"/>
      <c r="U43" s="1104"/>
      <c r="V43" s="451"/>
      <c r="W43" s="451"/>
      <c r="X43" s="451"/>
      <c r="Y43" s="451"/>
    </row>
    <row r="44" spans="1:25">
      <c r="A44" s="1281"/>
      <c r="B44" s="756"/>
      <c r="C44" s="592"/>
      <c r="D44" s="591"/>
      <c r="E44" s="2215"/>
      <c r="F44" s="592"/>
      <c r="G44" s="592"/>
      <c r="H44" s="371"/>
      <c r="I44" s="371"/>
      <c r="J44" s="1211"/>
      <c r="K44" s="2212"/>
      <c r="L44" s="2213"/>
      <c r="M44" s="2222"/>
      <c r="N44" s="593"/>
      <c r="O44" s="933"/>
      <c r="P44" s="593"/>
      <c r="Q44" s="593"/>
      <c r="R44" s="1233"/>
      <c r="S44" s="986"/>
      <c r="T44" s="1244"/>
      <c r="U44" s="483"/>
    </row>
    <row r="45" spans="1:25" ht="39" customHeight="1">
      <c r="A45" s="1186" t="s">
        <v>804</v>
      </c>
      <c r="B45" s="1136" t="s">
        <v>20</v>
      </c>
      <c r="C45" s="1136" t="s">
        <v>701</v>
      </c>
      <c r="D45" s="1136" t="s">
        <v>805</v>
      </c>
      <c r="E45" s="1187" t="s">
        <v>786</v>
      </c>
      <c r="F45" s="1136" t="s">
        <v>806</v>
      </c>
      <c r="G45" s="1136" t="s">
        <v>807</v>
      </c>
      <c r="H45" s="1206" t="s">
        <v>809</v>
      </c>
      <c r="I45" s="1621" t="s">
        <v>810</v>
      </c>
      <c r="J45" s="1210" t="s">
        <v>808</v>
      </c>
      <c r="K45" s="2212"/>
      <c r="L45" s="2213"/>
      <c r="M45" s="2222"/>
      <c r="N45" s="593"/>
      <c r="O45" s="933"/>
      <c r="P45" s="593"/>
      <c r="Q45" s="593"/>
      <c r="R45" s="1233"/>
      <c r="S45" s="986"/>
      <c r="T45" s="1244"/>
      <c r="U45" s="483"/>
    </row>
    <row r="46" spans="1:25">
      <c r="A46" s="1281" t="s">
        <v>824</v>
      </c>
      <c r="B46" s="24" t="s">
        <v>1358</v>
      </c>
      <c r="C46" s="24" t="s">
        <v>1357</v>
      </c>
      <c r="D46" s="23">
        <v>0.5</v>
      </c>
      <c r="E46" s="445">
        <v>45167</v>
      </c>
      <c r="F46" s="24">
        <v>6.1</v>
      </c>
      <c r="G46" s="24">
        <v>2.95</v>
      </c>
      <c r="H46" s="24">
        <v>0.86126729517159883</v>
      </c>
      <c r="I46" s="371">
        <f>IF(AND(H46&gt;0),  H46*30.974," ")</f>
        <v>26.676893200645104</v>
      </c>
      <c r="J46" s="25">
        <v>6.6162025316455679</v>
      </c>
      <c r="K46" s="2212"/>
      <c r="L46" s="2213"/>
      <c r="M46" s="2222"/>
      <c r="N46" s="593"/>
      <c r="O46" s="933"/>
      <c r="P46" s="593"/>
      <c r="Q46" s="593"/>
      <c r="R46" s="1233"/>
      <c r="S46" s="986"/>
      <c r="T46" s="1244"/>
      <c r="U46" s="483"/>
    </row>
    <row r="47" spans="1:25">
      <c r="A47" s="1281" t="s">
        <v>824</v>
      </c>
      <c r="B47" s="24" t="s">
        <v>1358</v>
      </c>
      <c r="C47" s="24" t="s">
        <v>1357</v>
      </c>
      <c r="D47" s="23">
        <v>1</v>
      </c>
      <c r="E47" s="445">
        <v>45167</v>
      </c>
      <c r="F47" s="24"/>
      <c r="G47" s="24"/>
      <c r="H47" s="24" t="s">
        <v>811</v>
      </c>
      <c r="I47" s="371"/>
      <c r="J47" s="24" t="s">
        <v>811</v>
      </c>
      <c r="K47" s="2212"/>
      <c r="L47" s="2213"/>
      <c r="M47" s="2222"/>
      <c r="N47" s="593"/>
      <c r="O47" s="933"/>
      <c r="P47" s="593"/>
      <c r="Q47" s="593"/>
      <c r="R47" s="1233"/>
      <c r="S47" s="986"/>
      <c r="T47" s="1244"/>
      <c r="U47" s="483"/>
    </row>
    <row r="48" spans="1:25">
      <c r="A48" s="1281" t="s">
        <v>824</v>
      </c>
      <c r="B48" s="24" t="s">
        <v>1358</v>
      </c>
      <c r="C48" s="24" t="s">
        <v>1357</v>
      </c>
      <c r="D48" s="23">
        <v>2</v>
      </c>
      <c r="E48" s="445">
        <v>45167</v>
      </c>
      <c r="F48" s="24"/>
      <c r="G48" s="24"/>
      <c r="H48" s="24" t="s">
        <v>811</v>
      </c>
      <c r="I48" s="371"/>
      <c r="J48" s="24" t="s">
        <v>811</v>
      </c>
      <c r="K48" s="2212"/>
      <c r="L48" s="2213"/>
      <c r="M48" s="2222"/>
      <c r="N48" s="593"/>
      <c r="O48" s="933"/>
      <c r="P48" s="593"/>
      <c r="Q48" s="593"/>
      <c r="R48" s="1233"/>
      <c r="S48" s="986"/>
      <c r="T48" s="1244"/>
      <c r="U48" s="483"/>
    </row>
    <row r="49" spans="1:21">
      <c r="A49" s="1281" t="s">
        <v>824</v>
      </c>
      <c r="B49" s="24" t="s">
        <v>1358</v>
      </c>
      <c r="C49" s="24" t="s">
        <v>1357</v>
      </c>
      <c r="D49" s="23">
        <v>3</v>
      </c>
      <c r="E49" s="445">
        <v>45167</v>
      </c>
      <c r="F49" s="24"/>
      <c r="G49" s="24"/>
      <c r="H49" s="24" t="s">
        <v>811</v>
      </c>
      <c r="I49" s="371"/>
      <c r="J49" s="24" t="s">
        <v>811</v>
      </c>
      <c r="K49" s="2212"/>
      <c r="L49" s="2213"/>
      <c r="M49" s="2222"/>
      <c r="N49" s="593"/>
      <c r="O49" s="933"/>
      <c r="P49" s="593"/>
      <c r="Q49" s="593"/>
      <c r="R49" s="1233"/>
      <c r="S49" s="986"/>
      <c r="T49" s="1244"/>
      <c r="U49" s="483"/>
    </row>
    <row r="50" spans="1:21">
      <c r="A50" s="1281" t="s">
        <v>824</v>
      </c>
      <c r="B50" s="24" t="s">
        <v>1358</v>
      </c>
      <c r="C50" s="24" t="s">
        <v>1357</v>
      </c>
      <c r="D50" s="23">
        <v>4</v>
      </c>
      <c r="E50" s="445">
        <v>45167</v>
      </c>
      <c r="F50" s="24"/>
      <c r="G50" s="24"/>
      <c r="H50" s="24" t="s">
        <v>811</v>
      </c>
      <c r="I50" s="371"/>
      <c r="J50" s="24" t="s">
        <v>811</v>
      </c>
      <c r="K50" s="2212"/>
      <c r="L50" s="2213"/>
      <c r="M50" s="2222"/>
      <c r="N50" s="593"/>
      <c r="O50" s="933"/>
      <c r="P50" s="593"/>
      <c r="Q50" s="593"/>
      <c r="R50" s="1233"/>
      <c r="S50" s="986"/>
      <c r="T50" s="1244"/>
      <c r="U50" s="483"/>
    </row>
    <row r="51" spans="1:21">
      <c r="A51" s="1281" t="s">
        <v>824</v>
      </c>
      <c r="B51" s="24" t="s">
        <v>1358</v>
      </c>
      <c r="C51" s="24" t="s">
        <v>1357</v>
      </c>
      <c r="D51" s="23">
        <v>5</v>
      </c>
      <c r="E51" s="445">
        <v>45167</v>
      </c>
      <c r="F51" s="24"/>
      <c r="G51" s="24"/>
      <c r="H51" s="24">
        <v>0.75791521975100673</v>
      </c>
      <c r="I51" s="371">
        <f>IF(AND(H51&gt;0),  H51*30.974," ")</f>
        <v>23.475666016567683</v>
      </c>
      <c r="J51" s="25">
        <v>8.7687341772151903</v>
      </c>
      <c r="K51" s="2591"/>
      <c r="L51" s="2220"/>
      <c r="M51" s="2221"/>
      <c r="N51" s="1574"/>
      <c r="O51" s="1632"/>
      <c r="P51" s="1574"/>
      <c r="Q51" s="1574"/>
      <c r="R51" s="1233"/>
      <c r="S51" s="986"/>
      <c r="T51" s="1244"/>
      <c r="U51" s="483"/>
    </row>
    <row r="52" spans="1:21">
      <c r="A52" s="2578" t="s">
        <v>825</v>
      </c>
      <c r="B52" s="2579" t="s">
        <v>1358</v>
      </c>
      <c r="C52" s="2579" t="s">
        <v>1357</v>
      </c>
      <c r="D52" s="2583">
        <v>0.5</v>
      </c>
      <c r="E52" s="2580">
        <v>45098</v>
      </c>
      <c r="F52" s="2581">
        <v>6</v>
      </c>
      <c r="G52" s="2581">
        <v>3.95</v>
      </c>
      <c r="H52" s="2583">
        <v>0.439</v>
      </c>
      <c r="I52" s="2582">
        <f>IF(AND(H52&gt;0),  H52*30.974," ")</f>
        <v>13.597586</v>
      </c>
      <c r="J52" s="2583">
        <v>2.2799999999999998</v>
      </c>
      <c r="K52" s="2212"/>
      <c r="L52" s="2213"/>
      <c r="M52" s="2222"/>
      <c r="N52" s="593"/>
      <c r="O52" s="933"/>
      <c r="P52" s="593"/>
      <c r="Q52" s="593"/>
      <c r="R52" s="1233"/>
      <c r="S52" s="986"/>
      <c r="T52" s="1244"/>
      <c r="U52" s="483"/>
    </row>
    <row r="53" spans="1:21">
      <c r="A53" s="1281" t="s">
        <v>825</v>
      </c>
      <c r="B53" s="24" t="s">
        <v>1358</v>
      </c>
      <c r="C53" s="24" t="s">
        <v>1357</v>
      </c>
      <c r="D53" s="2584">
        <v>1</v>
      </c>
      <c r="E53" s="2561">
        <v>45098</v>
      </c>
      <c r="F53" s="2577"/>
      <c r="G53" s="2577"/>
      <c r="H53" s="2584" t="s">
        <v>811</v>
      </c>
      <c r="I53" s="371"/>
      <c r="J53" s="2584" t="s">
        <v>811</v>
      </c>
      <c r="K53" s="2212"/>
      <c r="L53" s="2213"/>
      <c r="M53" s="2222"/>
      <c r="N53" s="593"/>
      <c r="O53" s="933"/>
      <c r="P53" s="593"/>
      <c r="Q53" s="593"/>
      <c r="R53" s="1233"/>
      <c r="S53" s="986"/>
      <c r="T53" s="1244"/>
      <c r="U53" s="483"/>
    </row>
    <row r="54" spans="1:21">
      <c r="A54" s="1281" t="s">
        <v>825</v>
      </c>
      <c r="B54" s="24" t="s">
        <v>1358</v>
      </c>
      <c r="C54" s="24" t="s">
        <v>1357</v>
      </c>
      <c r="D54" s="2584">
        <v>2</v>
      </c>
      <c r="E54" s="2561">
        <v>45098</v>
      </c>
      <c r="F54" s="2577"/>
      <c r="G54" s="2577"/>
      <c r="H54" s="2584" t="s">
        <v>811</v>
      </c>
      <c r="I54" s="371"/>
      <c r="J54" s="2584" t="s">
        <v>811</v>
      </c>
      <c r="K54" s="2212"/>
      <c r="L54" s="2213"/>
      <c r="M54" s="2222"/>
      <c r="N54" s="593"/>
      <c r="O54" s="933"/>
      <c r="P54" s="593"/>
      <c r="Q54" s="593"/>
      <c r="R54" s="1233"/>
      <c r="S54" s="986"/>
      <c r="T54" s="1244"/>
      <c r="U54" s="483"/>
    </row>
    <row r="55" spans="1:21">
      <c r="A55" s="1281" t="s">
        <v>825</v>
      </c>
      <c r="B55" s="24" t="s">
        <v>1358</v>
      </c>
      <c r="C55" s="24" t="s">
        <v>1357</v>
      </c>
      <c r="D55" s="2584">
        <v>3</v>
      </c>
      <c r="E55" s="2561">
        <v>45098</v>
      </c>
      <c r="F55" s="2577"/>
      <c r="G55" s="2577"/>
      <c r="H55" s="2584" t="s">
        <v>811</v>
      </c>
      <c r="I55" s="371"/>
      <c r="J55" s="2584" t="s">
        <v>811</v>
      </c>
      <c r="K55" s="2212"/>
      <c r="L55" s="2213"/>
      <c r="M55" s="2222"/>
      <c r="N55" s="593"/>
      <c r="O55" s="933"/>
      <c r="P55" s="593"/>
      <c r="Q55" s="593"/>
      <c r="R55" s="1233"/>
      <c r="S55" s="986"/>
      <c r="T55" s="1244"/>
      <c r="U55" s="483"/>
    </row>
    <row r="56" spans="1:21">
      <c r="A56" s="1281" t="s">
        <v>825</v>
      </c>
      <c r="B56" s="24" t="s">
        <v>1358</v>
      </c>
      <c r="C56" s="24" t="s">
        <v>1357</v>
      </c>
      <c r="D56" s="2584">
        <v>4</v>
      </c>
      <c r="E56" s="2561">
        <v>45098</v>
      </c>
      <c r="F56" s="2577"/>
      <c r="G56" s="2577"/>
      <c r="H56" s="2584" t="s">
        <v>811</v>
      </c>
      <c r="I56" s="371"/>
      <c r="J56" s="2584" t="s">
        <v>811</v>
      </c>
      <c r="K56" s="2212"/>
      <c r="L56" s="2213"/>
      <c r="M56" s="2222"/>
      <c r="N56" s="593"/>
      <c r="O56" s="933"/>
      <c r="P56" s="593"/>
      <c r="Q56" s="593"/>
      <c r="R56" s="1233"/>
      <c r="S56" s="986"/>
      <c r="T56" s="1244"/>
      <c r="U56" s="483"/>
    </row>
    <row r="57" spans="1:21">
      <c r="A57" s="1281" t="s">
        <v>825</v>
      </c>
      <c r="B57" s="24" t="s">
        <v>1358</v>
      </c>
      <c r="C57" s="24" t="s">
        <v>1357</v>
      </c>
      <c r="D57" s="2584">
        <v>5</v>
      </c>
      <c r="E57" s="2561">
        <v>45098</v>
      </c>
      <c r="F57" s="2577"/>
      <c r="G57" s="2577"/>
      <c r="H57" s="2584">
        <v>0.56499999999999995</v>
      </c>
      <c r="I57" s="371">
        <f>IF(AND(H57&gt;0),  H57*30.974," ")</f>
        <v>17.500309999999999</v>
      </c>
      <c r="J57" s="2584">
        <v>11.16</v>
      </c>
      <c r="K57" s="2212"/>
      <c r="L57" s="2213"/>
      <c r="M57" s="2222"/>
      <c r="N57" s="593"/>
      <c r="O57" s="933"/>
      <c r="P57" s="593"/>
      <c r="Q57" s="593"/>
      <c r="R57" s="1233"/>
      <c r="S57" s="986"/>
      <c r="T57" s="1244"/>
      <c r="U57" s="483"/>
    </row>
    <row r="58" spans="1:21">
      <c r="A58" s="2585" t="s">
        <v>825</v>
      </c>
      <c r="B58" s="2586" t="s">
        <v>1358</v>
      </c>
      <c r="C58" s="2586" t="s">
        <v>1357</v>
      </c>
      <c r="D58" s="2587">
        <v>5.5</v>
      </c>
      <c r="E58" s="2588">
        <v>45098</v>
      </c>
      <c r="F58" s="2589"/>
      <c r="G58" s="2589"/>
      <c r="H58" s="2587" t="s">
        <v>811</v>
      </c>
      <c r="I58" s="2590"/>
      <c r="J58" s="2587" t="s">
        <v>811</v>
      </c>
      <c r="K58" s="2219"/>
      <c r="L58" s="2220"/>
      <c r="M58" s="2221"/>
      <c r="N58" s="1574"/>
      <c r="O58" s="1632"/>
      <c r="P58" s="1574"/>
      <c r="Q58" s="1574"/>
      <c r="R58" s="1233"/>
      <c r="S58" s="986"/>
      <c r="T58" s="1244"/>
      <c r="U58" s="483"/>
    </row>
    <row r="59" spans="1:21">
      <c r="A59" s="1281" t="s">
        <v>825</v>
      </c>
      <c r="B59" s="24" t="s">
        <v>1358</v>
      </c>
      <c r="C59" s="24" t="s">
        <v>1357</v>
      </c>
      <c r="D59" s="2584">
        <v>0.5</v>
      </c>
      <c r="E59" s="2561">
        <v>45127</v>
      </c>
      <c r="F59" s="2584">
        <v>6.2</v>
      </c>
      <c r="G59" s="2584">
        <v>3.11</v>
      </c>
      <c r="H59" s="2584">
        <v>0.39</v>
      </c>
      <c r="I59" s="371">
        <f>IF(AND(H59&gt;0),  H59*30.974," ")</f>
        <v>12.07986</v>
      </c>
      <c r="J59" s="2584">
        <v>4.75</v>
      </c>
      <c r="K59" s="2212"/>
      <c r="L59" s="2213"/>
      <c r="M59" s="2222"/>
      <c r="N59" s="593"/>
      <c r="O59" s="933"/>
      <c r="P59" s="593"/>
      <c r="Q59" s="593"/>
      <c r="R59" s="1233"/>
      <c r="S59" s="986"/>
      <c r="T59" s="1244"/>
      <c r="U59" s="483"/>
    </row>
    <row r="60" spans="1:21">
      <c r="A60" s="1281" t="s">
        <v>825</v>
      </c>
      <c r="B60" s="24" t="s">
        <v>1358</v>
      </c>
      <c r="C60" s="24" t="s">
        <v>1357</v>
      </c>
      <c r="D60" s="2584">
        <v>1</v>
      </c>
      <c r="E60" s="2561">
        <v>45127</v>
      </c>
      <c r="F60" s="2584"/>
      <c r="G60" s="2584"/>
      <c r="H60" s="2584" t="s">
        <v>811</v>
      </c>
      <c r="I60" s="371"/>
      <c r="J60" s="2584" t="s">
        <v>811</v>
      </c>
      <c r="K60" s="2212"/>
      <c r="L60" s="2213"/>
      <c r="M60" s="2222"/>
      <c r="N60" s="593"/>
      <c r="O60" s="933"/>
      <c r="P60" s="593"/>
      <c r="Q60" s="593"/>
      <c r="R60" s="1233"/>
      <c r="S60" s="986"/>
      <c r="T60" s="1244"/>
      <c r="U60" s="483"/>
    </row>
    <row r="61" spans="1:21">
      <c r="A61" s="1281" t="s">
        <v>825</v>
      </c>
      <c r="B61" s="24" t="s">
        <v>1358</v>
      </c>
      <c r="C61" s="24" t="s">
        <v>1357</v>
      </c>
      <c r="D61" s="2584">
        <v>2</v>
      </c>
      <c r="E61" s="2561">
        <v>45127</v>
      </c>
      <c r="F61" s="2584"/>
      <c r="G61" s="2584"/>
      <c r="H61" s="2584" t="s">
        <v>811</v>
      </c>
      <c r="I61" s="371"/>
      <c r="J61" s="2584" t="s">
        <v>811</v>
      </c>
      <c r="K61" s="2212"/>
      <c r="L61" s="2213"/>
      <c r="M61" s="2222"/>
      <c r="N61" s="593"/>
      <c r="O61" s="933"/>
      <c r="P61" s="593"/>
      <c r="Q61" s="593"/>
      <c r="R61" s="1233"/>
      <c r="S61" s="986"/>
      <c r="T61" s="1244"/>
      <c r="U61" s="483"/>
    </row>
    <row r="62" spans="1:21">
      <c r="A62" s="1281" t="s">
        <v>825</v>
      </c>
      <c r="B62" s="24" t="s">
        <v>1358</v>
      </c>
      <c r="C62" s="24" t="s">
        <v>1357</v>
      </c>
      <c r="D62" s="2584">
        <v>3</v>
      </c>
      <c r="E62" s="2561">
        <v>45127</v>
      </c>
      <c r="F62" s="2584"/>
      <c r="G62" s="2584"/>
      <c r="H62" s="2584" t="s">
        <v>811</v>
      </c>
      <c r="I62" s="371"/>
      <c r="J62" s="2584" t="s">
        <v>811</v>
      </c>
      <c r="K62" s="2212"/>
      <c r="L62" s="2213"/>
      <c r="M62" s="2222"/>
      <c r="N62" s="593"/>
      <c r="O62" s="933"/>
      <c r="P62" s="593"/>
      <c r="Q62" s="593"/>
      <c r="R62" s="1233"/>
      <c r="S62" s="986"/>
      <c r="T62" s="1244"/>
      <c r="U62" s="483"/>
    </row>
    <row r="63" spans="1:21">
      <c r="A63" s="1281" t="s">
        <v>825</v>
      </c>
      <c r="B63" s="24" t="s">
        <v>1358</v>
      </c>
      <c r="C63" s="24" t="s">
        <v>1357</v>
      </c>
      <c r="D63" s="2584">
        <v>4</v>
      </c>
      <c r="E63" s="2561">
        <v>45127</v>
      </c>
      <c r="F63" s="2584"/>
      <c r="G63" s="2584"/>
      <c r="H63" s="2584" t="s">
        <v>811</v>
      </c>
      <c r="I63" s="371"/>
      <c r="J63" s="2584" t="s">
        <v>811</v>
      </c>
      <c r="K63" s="2212"/>
      <c r="L63" s="2213"/>
      <c r="M63" s="2222"/>
      <c r="N63" s="593"/>
      <c r="O63" s="933"/>
      <c r="P63" s="593"/>
      <c r="Q63" s="593"/>
      <c r="R63" s="1233"/>
      <c r="S63" s="986"/>
      <c r="T63" s="1244"/>
      <c r="U63" s="483"/>
    </row>
    <row r="64" spans="1:21">
      <c r="A64" s="1281" t="s">
        <v>825</v>
      </c>
      <c r="B64" s="24" t="s">
        <v>1358</v>
      </c>
      <c r="C64" s="24" t="s">
        <v>1357</v>
      </c>
      <c r="D64" s="2584">
        <v>5</v>
      </c>
      <c r="E64" s="2561">
        <v>45127</v>
      </c>
      <c r="F64" s="2584"/>
      <c r="G64" s="2584"/>
      <c r="H64" s="2584" t="s">
        <v>811</v>
      </c>
      <c r="I64" s="371"/>
      <c r="J64" s="2584" t="s">
        <v>811</v>
      </c>
      <c r="K64" s="2212"/>
      <c r="L64" s="2213"/>
      <c r="M64" s="2222"/>
      <c r="N64" s="593"/>
      <c r="O64" s="933"/>
      <c r="P64" s="593"/>
      <c r="Q64" s="593"/>
      <c r="R64" s="1233"/>
      <c r="S64" s="986"/>
      <c r="T64" s="1244"/>
      <c r="U64" s="483"/>
    </row>
    <row r="65" spans="1:21">
      <c r="A65" s="1281" t="s">
        <v>825</v>
      </c>
      <c r="B65" s="24" t="s">
        <v>1358</v>
      </c>
      <c r="C65" s="24" t="s">
        <v>1357</v>
      </c>
      <c r="D65" s="2584">
        <v>5.2</v>
      </c>
      <c r="E65" s="2561">
        <v>45127</v>
      </c>
      <c r="F65" s="2584"/>
      <c r="G65" s="2584"/>
      <c r="H65" s="2584">
        <v>0.54700000000000004</v>
      </c>
      <c r="I65" s="371">
        <f>IF(AND(H65&gt;0),  H65*30.974," ")</f>
        <v>16.942778000000001</v>
      </c>
      <c r="J65" s="2584">
        <v>13.54</v>
      </c>
      <c r="K65" s="2212"/>
      <c r="L65" s="2213"/>
      <c r="M65" s="2222"/>
      <c r="N65" s="593"/>
      <c r="O65" s="933"/>
      <c r="P65" s="593"/>
      <c r="Q65" s="593"/>
      <c r="R65" s="1233"/>
      <c r="S65" s="986"/>
      <c r="T65" s="1244"/>
      <c r="U65" s="483"/>
    </row>
    <row r="66" spans="1:21">
      <c r="A66" s="2585" t="s">
        <v>825</v>
      </c>
      <c r="B66" s="2586" t="s">
        <v>1358</v>
      </c>
      <c r="C66" s="2586" t="s">
        <v>1357</v>
      </c>
      <c r="D66" s="2587">
        <v>5.7</v>
      </c>
      <c r="E66" s="2588">
        <v>45127</v>
      </c>
      <c r="F66" s="2587"/>
      <c r="G66" s="2587"/>
      <c r="H66" s="2587" t="s">
        <v>811</v>
      </c>
      <c r="I66" s="2590"/>
      <c r="J66" s="2587" t="s">
        <v>811</v>
      </c>
      <c r="K66" s="2219"/>
      <c r="L66" s="2220"/>
      <c r="M66" s="2221"/>
      <c r="N66" s="1574"/>
      <c r="O66" s="1632"/>
      <c r="P66" s="1574"/>
      <c r="Q66" s="1574"/>
      <c r="R66" s="1233"/>
      <c r="S66" s="986"/>
      <c r="T66" s="1244"/>
      <c r="U66" s="483"/>
    </row>
    <row r="67" spans="1:21">
      <c r="A67" s="1281" t="s">
        <v>825</v>
      </c>
      <c r="B67" s="24" t="s">
        <v>1358</v>
      </c>
      <c r="C67" s="24" t="s">
        <v>1357</v>
      </c>
      <c r="D67" s="2584">
        <v>0.5</v>
      </c>
      <c r="E67" s="2561">
        <v>45159</v>
      </c>
      <c r="F67" s="2584">
        <v>6.2</v>
      </c>
      <c r="G67" s="2584">
        <v>3.23</v>
      </c>
      <c r="H67" s="2584">
        <v>0.41699999999999998</v>
      </c>
      <c r="I67" s="371">
        <f>IF(AND(H67&gt;0),  H67*30.974," ")</f>
        <v>12.916157999999999</v>
      </c>
      <c r="J67" s="2584">
        <v>4.83</v>
      </c>
      <c r="K67" s="2212"/>
      <c r="L67" s="2213"/>
      <c r="M67" s="2222"/>
      <c r="N67" s="593"/>
      <c r="O67" s="933"/>
      <c r="P67" s="593"/>
      <c r="Q67" s="593"/>
      <c r="R67" s="1233"/>
      <c r="S67" s="986"/>
      <c r="T67" s="1244"/>
      <c r="U67" s="483"/>
    </row>
    <row r="68" spans="1:21">
      <c r="A68" s="1281" t="s">
        <v>825</v>
      </c>
      <c r="B68" s="24" t="s">
        <v>1358</v>
      </c>
      <c r="C68" s="24" t="s">
        <v>1357</v>
      </c>
      <c r="D68" s="2584">
        <v>0.5</v>
      </c>
      <c r="E68" s="2561">
        <v>45159</v>
      </c>
      <c r="F68" s="2584"/>
      <c r="G68" s="2584"/>
      <c r="H68" s="2584">
        <v>0.47799999999999998</v>
      </c>
      <c r="I68" s="371">
        <f>IF(AND(H68&gt;0),  H68*30.974," ")</f>
        <v>14.805572</v>
      </c>
      <c r="J68" s="2584">
        <v>5.28</v>
      </c>
      <c r="K68" s="2212"/>
      <c r="L68" s="2213"/>
      <c r="M68" s="2222"/>
      <c r="N68" s="593"/>
      <c r="O68" s="933"/>
      <c r="P68" s="593"/>
      <c r="Q68" s="593"/>
      <c r="R68" s="1233"/>
      <c r="S68" s="986"/>
      <c r="T68" s="1244"/>
      <c r="U68" s="483"/>
    </row>
    <row r="69" spans="1:21">
      <c r="A69" s="1281" t="s">
        <v>825</v>
      </c>
      <c r="B69" s="24" t="s">
        <v>1358</v>
      </c>
      <c r="C69" s="24" t="s">
        <v>1357</v>
      </c>
      <c r="D69" s="2584">
        <v>1</v>
      </c>
      <c r="E69" s="2561">
        <v>45159</v>
      </c>
      <c r="F69" s="2584"/>
      <c r="G69" s="2584"/>
      <c r="H69" s="2584" t="s">
        <v>811</v>
      </c>
      <c r="I69" s="371"/>
      <c r="J69" s="2584" t="s">
        <v>811</v>
      </c>
      <c r="K69" s="2212"/>
      <c r="L69" s="2213"/>
      <c r="M69" s="2222"/>
      <c r="N69" s="593"/>
      <c r="O69" s="933"/>
      <c r="P69" s="593"/>
      <c r="Q69" s="593"/>
      <c r="R69" s="1233"/>
      <c r="S69" s="986"/>
      <c r="T69" s="1244"/>
      <c r="U69" s="483"/>
    </row>
    <row r="70" spans="1:21">
      <c r="A70" s="1281" t="s">
        <v>825</v>
      </c>
      <c r="B70" s="24" t="s">
        <v>1358</v>
      </c>
      <c r="C70" s="24" t="s">
        <v>1357</v>
      </c>
      <c r="D70" s="2584">
        <v>2</v>
      </c>
      <c r="E70" s="2561">
        <v>45159</v>
      </c>
      <c r="F70" s="2584"/>
      <c r="G70" s="2584"/>
      <c r="H70" s="2584" t="s">
        <v>811</v>
      </c>
      <c r="I70" s="371"/>
      <c r="J70" s="2584" t="s">
        <v>811</v>
      </c>
      <c r="K70" s="2212"/>
      <c r="L70" s="2213"/>
      <c r="M70" s="2222"/>
      <c r="N70" s="593"/>
      <c r="O70" s="933"/>
      <c r="P70" s="593"/>
      <c r="Q70" s="593"/>
      <c r="R70" s="1233"/>
      <c r="S70" s="986"/>
      <c r="T70" s="1244"/>
      <c r="U70" s="483"/>
    </row>
    <row r="71" spans="1:21">
      <c r="A71" s="1281" t="s">
        <v>825</v>
      </c>
      <c r="B71" s="24" t="s">
        <v>1358</v>
      </c>
      <c r="C71" s="24" t="s">
        <v>1357</v>
      </c>
      <c r="D71" s="2584">
        <v>3</v>
      </c>
      <c r="E71" s="2561">
        <v>45159</v>
      </c>
      <c r="F71" s="2584"/>
      <c r="G71" s="2584"/>
      <c r="H71" s="2584" t="s">
        <v>811</v>
      </c>
      <c r="I71" s="371"/>
      <c r="J71" s="2584" t="s">
        <v>811</v>
      </c>
      <c r="K71" s="2212"/>
      <c r="L71" s="2213"/>
      <c r="M71" s="2222"/>
      <c r="N71" s="593"/>
      <c r="O71" s="933"/>
      <c r="P71" s="593"/>
      <c r="Q71" s="593"/>
      <c r="R71" s="1233"/>
      <c r="S71" s="986"/>
      <c r="T71" s="1244"/>
      <c r="U71" s="483"/>
    </row>
    <row r="72" spans="1:21">
      <c r="A72" s="1281" t="s">
        <v>825</v>
      </c>
      <c r="B72" s="24" t="s">
        <v>1358</v>
      </c>
      <c r="C72" s="24" t="s">
        <v>1357</v>
      </c>
      <c r="D72" s="2584">
        <v>4</v>
      </c>
      <c r="E72" s="2561">
        <v>45159</v>
      </c>
      <c r="F72" s="2584"/>
      <c r="G72" s="2584"/>
      <c r="H72" s="2584" t="s">
        <v>811</v>
      </c>
      <c r="I72" s="371"/>
      <c r="J72" s="2584" t="s">
        <v>811</v>
      </c>
      <c r="K72" s="2212"/>
      <c r="L72" s="2213"/>
      <c r="M72" s="2222"/>
      <c r="N72" s="593"/>
      <c r="O72" s="933"/>
      <c r="P72" s="593"/>
      <c r="Q72" s="593"/>
      <c r="R72" s="1233"/>
      <c r="S72" s="986"/>
      <c r="T72" s="1244"/>
      <c r="U72" s="483"/>
    </row>
    <row r="73" spans="1:21">
      <c r="A73" s="1281" t="s">
        <v>825</v>
      </c>
      <c r="B73" s="24" t="s">
        <v>1358</v>
      </c>
      <c r="C73" s="24" t="s">
        <v>1357</v>
      </c>
      <c r="D73" s="2584">
        <v>5</v>
      </c>
      <c r="E73" s="2561">
        <v>45159</v>
      </c>
      <c r="F73" s="2584"/>
      <c r="G73" s="2584"/>
      <c r="H73" s="2584" t="s">
        <v>811</v>
      </c>
      <c r="I73" s="371"/>
      <c r="J73" s="2584" t="s">
        <v>811</v>
      </c>
      <c r="K73" s="2212"/>
      <c r="L73" s="2213"/>
      <c r="M73" s="2222"/>
      <c r="N73" s="593"/>
      <c r="O73" s="933"/>
      <c r="P73" s="593"/>
      <c r="Q73" s="593"/>
      <c r="R73" s="1233"/>
      <c r="S73" s="986"/>
      <c r="T73" s="1244"/>
      <c r="U73" s="483"/>
    </row>
    <row r="74" spans="1:21">
      <c r="A74" s="1281" t="s">
        <v>825</v>
      </c>
      <c r="B74" s="24" t="s">
        <v>1358</v>
      </c>
      <c r="C74" s="24" t="s">
        <v>1357</v>
      </c>
      <c r="D74" s="2584">
        <v>5.2</v>
      </c>
      <c r="E74" s="2561">
        <v>45159</v>
      </c>
      <c r="F74" s="2584"/>
      <c r="G74" s="2584"/>
      <c r="H74" s="2584">
        <v>0.84199999999999997</v>
      </c>
      <c r="I74" s="371">
        <f>IF(AND(H74&gt;0),  H74*30.974," ")</f>
        <v>26.080107999999999</v>
      </c>
      <c r="J74" s="2584">
        <v>33.19</v>
      </c>
      <c r="K74" s="2212"/>
      <c r="L74" s="2213"/>
      <c r="M74" s="2222"/>
      <c r="N74" s="593"/>
      <c r="O74" s="933"/>
      <c r="P74" s="593"/>
      <c r="Q74" s="593"/>
      <c r="R74" s="1233"/>
      <c r="S74" s="986"/>
      <c r="T74" s="1244"/>
      <c r="U74" s="483"/>
    </row>
    <row r="75" spans="1:21">
      <c r="A75" s="1281" t="s">
        <v>825</v>
      </c>
      <c r="B75" s="24" t="s">
        <v>1358</v>
      </c>
      <c r="C75" s="24" t="s">
        <v>1357</v>
      </c>
      <c r="D75" s="2584">
        <v>5.7</v>
      </c>
      <c r="E75" s="2561">
        <v>45159</v>
      </c>
      <c r="F75" s="2584"/>
      <c r="G75" s="2584"/>
      <c r="H75" s="2584" t="s">
        <v>811</v>
      </c>
      <c r="I75" s="371"/>
      <c r="J75" s="2584" t="s">
        <v>811</v>
      </c>
      <c r="K75" s="2219"/>
      <c r="L75" s="2220"/>
      <c r="M75" s="2221"/>
      <c r="N75" s="1574"/>
      <c r="O75" s="1632"/>
      <c r="P75" s="1574"/>
      <c r="Q75" s="1574"/>
      <c r="R75" s="1233"/>
      <c r="S75" s="986"/>
      <c r="T75" s="1244"/>
      <c r="U75" s="483"/>
    </row>
    <row r="76" spans="1:21">
      <c r="A76" s="2578" t="s">
        <v>825</v>
      </c>
      <c r="B76" s="2579" t="s">
        <v>1358</v>
      </c>
      <c r="C76" s="2579" t="s">
        <v>1357</v>
      </c>
      <c r="D76" s="2583">
        <v>0.5</v>
      </c>
      <c r="E76" s="2580">
        <v>45190</v>
      </c>
      <c r="F76" s="2583">
        <v>6.1</v>
      </c>
      <c r="G76" s="2583">
        <v>1.8</v>
      </c>
      <c r="H76" s="2583">
        <v>0.56599999999999995</v>
      </c>
      <c r="I76" s="2582">
        <f>IF(AND(H76&gt;0),  H76*30.974," ")</f>
        <v>17.531283999999999</v>
      </c>
      <c r="J76" s="2583">
        <v>15.37</v>
      </c>
      <c r="K76" s="2212"/>
      <c r="L76" s="2213"/>
      <c r="M76" s="2222"/>
      <c r="N76" s="593"/>
      <c r="O76" s="933"/>
      <c r="P76" s="593"/>
      <c r="Q76" s="593"/>
      <c r="R76" s="1233"/>
      <c r="S76" s="986"/>
      <c r="T76" s="1244"/>
      <c r="U76" s="483"/>
    </row>
    <row r="77" spans="1:21">
      <c r="A77" s="1281" t="s">
        <v>825</v>
      </c>
      <c r="B77" s="24" t="s">
        <v>1358</v>
      </c>
      <c r="C77" s="24" t="s">
        <v>1357</v>
      </c>
      <c r="D77" s="2584">
        <v>1</v>
      </c>
      <c r="E77" s="2561">
        <v>45190</v>
      </c>
      <c r="F77" s="2584"/>
      <c r="G77" s="2584"/>
      <c r="H77" s="2584" t="s">
        <v>811</v>
      </c>
      <c r="I77" s="371"/>
      <c r="J77" s="2584" t="s">
        <v>811</v>
      </c>
      <c r="K77" s="2212"/>
      <c r="L77" s="2213"/>
      <c r="M77" s="2222"/>
      <c r="N77" s="593"/>
      <c r="O77" s="933"/>
      <c r="P77" s="593"/>
      <c r="Q77" s="593"/>
      <c r="R77" s="1233"/>
      <c r="S77" s="986"/>
      <c r="T77" s="1244"/>
      <c r="U77" s="483"/>
    </row>
    <row r="78" spans="1:21">
      <c r="A78" s="1281" t="s">
        <v>825</v>
      </c>
      <c r="B78" s="24" t="s">
        <v>1358</v>
      </c>
      <c r="C78" s="24" t="s">
        <v>1357</v>
      </c>
      <c r="D78" s="2584">
        <v>2</v>
      </c>
      <c r="E78" s="2561">
        <v>45190</v>
      </c>
      <c r="F78" s="2584"/>
      <c r="G78" s="2584"/>
      <c r="H78" s="2584" t="s">
        <v>811</v>
      </c>
      <c r="I78" s="371"/>
      <c r="J78" s="2584" t="s">
        <v>811</v>
      </c>
      <c r="K78" s="2212"/>
      <c r="L78" s="2213"/>
      <c r="M78" s="2222"/>
      <c r="N78" s="593"/>
      <c r="O78" s="933"/>
      <c r="P78" s="593"/>
      <c r="Q78" s="593"/>
      <c r="R78" s="1233"/>
      <c r="S78" s="986"/>
      <c r="T78" s="1244"/>
      <c r="U78" s="483"/>
    </row>
    <row r="79" spans="1:21">
      <c r="A79" s="1281" t="s">
        <v>825</v>
      </c>
      <c r="B79" s="24" t="s">
        <v>1358</v>
      </c>
      <c r="C79" s="24" t="s">
        <v>1357</v>
      </c>
      <c r="D79" s="2584">
        <v>3</v>
      </c>
      <c r="E79" s="2561">
        <v>45190</v>
      </c>
      <c r="F79" s="2584"/>
      <c r="G79" s="2584"/>
      <c r="H79" s="2584" t="s">
        <v>811</v>
      </c>
      <c r="I79" s="371"/>
      <c r="J79" s="2584" t="s">
        <v>811</v>
      </c>
      <c r="K79" s="2212"/>
      <c r="L79" s="2213"/>
      <c r="M79" s="2222"/>
      <c r="N79" s="593"/>
      <c r="O79" s="933"/>
      <c r="P79" s="593"/>
      <c r="Q79" s="593"/>
      <c r="R79" s="1233"/>
      <c r="S79" s="986"/>
      <c r="T79" s="1244"/>
      <c r="U79" s="483"/>
    </row>
    <row r="80" spans="1:21">
      <c r="A80" s="1281" t="s">
        <v>825</v>
      </c>
      <c r="B80" s="24" t="s">
        <v>1358</v>
      </c>
      <c r="C80" s="24" t="s">
        <v>1357</v>
      </c>
      <c r="D80" s="2584">
        <v>4</v>
      </c>
      <c r="E80" s="2561">
        <v>45190</v>
      </c>
      <c r="F80" s="2584"/>
      <c r="G80" s="2584"/>
      <c r="H80" s="2584" t="s">
        <v>811</v>
      </c>
      <c r="I80" s="371"/>
      <c r="J80" s="2584" t="s">
        <v>811</v>
      </c>
      <c r="K80" s="2212"/>
      <c r="L80" s="2213"/>
      <c r="M80" s="2222"/>
      <c r="N80" s="593"/>
      <c r="O80" s="933"/>
      <c r="P80" s="593"/>
      <c r="Q80" s="593"/>
      <c r="R80" s="1233"/>
      <c r="S80" s="986"/>
      <c r="T80" s="1244"/>
      <c r="U80" s="483"/>
    </row>
    <row r="81" spans="1:23">
      <c r="A81" s="1281" t="s">
        <v>825</v>
      </c>
      <c r="B81" s="24" t="s">
        <v>1358</v>
      </c>
      <c r="C81" s="24" t="s">
        <v>1357</v>
      </c>
      <c r="D81" s="2584">
        <v>5</v>
      </c>
      <c r="E81" s="2561">
        <v>45190</v>
      </c>
      <c r="F81" s="2584"/>
      <c r="G81" s="2584"/>
      <c r="H81" s="2584" t="s">
        <v>811</v>
      </c>
      <c r="I81" s="371"/>
      <c r="J81" s="2584" t="s">
        <v>811</v>
      </c>
      <c r="K81" s="2212"/>
      <c r="L81" s="2213"/>
      <c r="M81" s="2222"/>
      <c r="N81" s="593"/>
      <c r="O81" s="933"/>
      <c r="P81" s="593"/>
      <c r="Q81" s="593"/>
      <c r="R81" s="1233"/>
      <c r="S81" s="986"/>
      <c r="T81" s="1244"/>
      <c r="U81" s="483"/>
    </row>
    <row r="82" spans="1:23">
      <c r="A82" s="1281" t="s">
        <v>825</v>
      </c>
      <c r="B82" s="24" t="s">
        <v>1358</v>
      </c>
      <c r="C82" s="24" t="s">
        <v>1357</v>
      </c>
      <c r="D82" s="2584">
        <v>5.0999999999999996</v>
      </c>
      <c r="E82" s="2561">
        <v>45190</v>
      </c>
      <c r="F82" s="2584"/>
      <c r="G82" s="2584"/>
      <c r="H82" s="2584">
        <v>0.85899999999999999</v>
      </c>
      <c r="I82" s="371">
        <f>IF(AND(H82&gt;0),  H82*30.974," ")</f>
        <v>26.606666000000001</v>
      </c>
      <c r="J82" s="2584">
        <v>10.71</v>
      </c>
      <c r="K82" s="2212"/>
      <c r="L82" s="2213"/>
      <c r="M82" s="2222"/>
      <c r="N82" s="593"/>
      <c r="O82" s="933"/>
      <c r="P82" s="593"/>
      <c r="Q82" s="593"/>
      <c r="R82" s="1233"/>
      <c r="S82" s="986"/>
      <c r="T82" s="1244"/>
      <c r="U82" s="483"/>
    </row>
    <row r="83" spans="1:23">
      <c r="A83" s="1281" t="s">
        <v>825</v>
      </c>
      <c r="B83" s="24" t="s">
        <v>1358</v>
      </c>
      <c r="C83" s="24" t="s">
        <v>1357</v>
      </c>
      <c r="D83" s="2584">
        <v>5.6</v>
      </c>
      <c r="E83" s="2561">
        <v>45190</v>
      </c>
      <c r="F83" s="2584"/>
      <c r="G83" s="2584"/>
      <c r="H83" s="2584" t="s">
        <v>811</v>
      </c>
      <c r="I83" s="371"/>
      <c r="J83" s="2584" t="s">
        <v>811</v>
      </c>
      <c r="K83" s="2212"/>
      <c r="L83" s="2213"/>
      <c r="M83" s="2222"/>
      <c r="N83" s="593"/>
      <c r="O83" s="933"/>
      <c r="P83" s="593"/>
      <c r="Q83" s="593"/>
      <c r="R83" s="1233"/>
      <c r="S83" s="986"/>
      <c r="T83" s="1244"/>
      <c r="U83" s="483"/>
    </row>
    <row r="84" spans="1:23">
      <c r="A84" s="1281" t="s">
        <v>825</v>
      </c>
      <c r="B84" s="24" t="s">
        <v>1358</v>
      </c>
      <c r="C84" s="24" t="s">
        <v>1357</v>
      </c>
      <c r="D84" s="2584">
        <v>5.9</v>
      </c>
      <c r="E84" s="2561">
        <v>45190</v>
      </c>
      <c r="F84" s="2584"/>
      <c r="G84" s="2584"/>
      <c r="H84" s="2584" t="s">
        <v>811</v>
      </c>
      <c r="I84" s="371"/>
      <c r="J84" s="2584" t="s">
        <v>811</v>
      </c>
      <c r="K84" s="2212"/>
      <c r="L84" s="2213"/>
      <c r="M84" s="2222"/>
      <c r="N84" s="593"/>
      <c r="O84" s="933"/>
      <c r="P84" s="593"/>
      <c r="Q84" s="593"/>
      <c r="R84" s="1233"/>
      <c r="S84" s="986"/>
      <c r="T84" s="1244"/>
      <c r="U84" s="483"/>
    </row>
    <row r="85" spans="1:23">
      <c r="A85" s="1281" t="s">
        <v>825</v>
      </c>
      <c r="B85" s="24" t="s">
        <v>1358</v>
      </c>
      <c r="C85" s="24" t="s">
        <v>1357</v>
      </c>
      <c r="D85" s="2584">
        <v>6</v>
      </c>
      <c r="E85" s="2561">
        <v>45190</v>
      </c>
      <c r="F85" s="2584"/>
      <c r="G85" s="2584"/>
      <c r="H85" s="2584" t="s">
        <v>811</v>
      </c>
      <c r="I85" s="371"/>
      <c r="J85" s="2584" t="s">
        <v>811</v>
      </c>
      <c r="K85" s="2212"/>
      <c r="L85" s="2213"/>
      <c r="M85" s="2222"/>
      <c r="N85" s="593"/>
      <c r="O85" s="933"/>
      <c r="P85" s="593"/>
      <c r="Q85" s="593"/>
      <c r="R85" s="1233"/>
      <c r="S85" s="986"/>
      <c r="T85" s="1244"/>
      <c r="U85" s="483"/>
    </row>
    <row r="86" spans="1:23">
      <c r="A86" s="1281" t="s">
        <v>825</v>
      </c>
      <c r="B86" s="24" t="s">
        <v>1358</v>
      </c>
      <c r="C86" s="24" t="s">
        <v>1357</v>
      </c>
      <c r="D86" s="2584">
        <v>6.1</v>
      </c>
      <c r="E86" s="2561">
        <v>45190</v>
      </c>
      <c r="F86" s="2584"/>
      <c r="G86" s="2584"/>
      <c r="H86" s="2584" t="s">
        <v>811</v>
      </c>
      <c r="I86" s="371"/>
      <c r="J86" s="2584" t="s">
        <v>811</v>
      </c>
      <c r="K86" s="2591">
        <f>AVERAGE(G46:G86)</f>
        <v>3.008</v>
      </c>
      <c r="L86" s="2220">
        <f>10*(6-(LN(K86)/LN(2)))</f>
        <v>44.111954329844494</v>
      </c>
      <c r="M86" s="2221">
        <f>AVERAGE(I46:I86)</f>
        <v>18.928443747019344</v>
      </c>
      <c r="N86" s="1574">
        <f>10*(6-(LN(48/M86)/LN(2)))</f>
        <v>46.575213950254394</v>
      </c>
      <c r="O86" s="1632">
        <f>AVERAGE(J46:J86)</f>
        <v>10.590448791714614</v>
      </c>
      <c r="P86" s="1574">
        <f>10*(6-((2.04-0.68*LN(O86))/LN(2)))</f>
        <v>53.720925559797152</v>
      </c>
      <c r="Q86" s="1574">
        <f>AVERAGE(L86,N86,P86)</f>
        <v>48.136031279965344</v>
      </c>
      <c r="R86" s="1625">
        <f>AVERAGE(Q19:Q86)</f>
        <v>49.210023808010483</v>
      </c>
      <c r="S86" s="1626" t="s">
        <v>346</v>
      </c>
      <c r="T86" s="1627" t="str">
        <f>IF(_xlfn.NUMBERVALUE(R86), IF(R86&lt;50, "Acceptable; Ongoing Protection is Required", "Unacceptable; Immediate Restoration is Required"), " ")</f>
        <v>Acceptable; Ongoing Protection is Required</v>
      </c>
      <c r="U86" s="1104"/>
      <c r="V86" s="451"/>
      <c r="W86" s="451"/>
    </row>
    <row r="87" spans="1:23">
      <c r="A87" s="1959" t="s">
        <v>825</v>
      </c>
      <c r="B87" s="2608" t="s">
        <v>1358</v>
      </c>
      <c r="C87" s="2608" t="s">
        <v>1357</v>
      </c>
      <c r="D87" s="2609">
        <v>0.5</v>
      </c>
      <c r="E87" s="2610">
        <v>45218</v>
      </c>
      <c r="F87" s="2609">
        <v>5.9</v>
      </c>
      <c r="G87" s="2609">
        <v>3.65</v>
      </c>
      <c r="H87" s="2609">
        <v>0.29899999999999999</v>
      </c>
      <c r="I87" s="2611">
        <f>IF(AND(H87&gt;0),  H87*30.974," ")</f>
        <v>9.2612259999999988</v>
      </c>
      <c r="J87" s="2612">
        <v>4.7</v>
      </c>
      <c r="K87" s="2212"/>
      <c r="L87" s="2213"/>
      <c r="M87" s="2222"/>
      <c r="N87" s="593"/>
      <c r="O87" s="933"/>
      <c r="P87" s="593"/>
      <c r="Q87" s="593"/>
      <c r="R87" s="1233"/>
      <c r="S87" s="986"/>
      <c r="T87" s="1244"/>
      <c r="U87" s="483"/>
    </row>
    <row r="88" spans="1:23">
      <c r="A88" s="1959" t="s">
        <v>825</v>
      </c>
      <c r="B88" s="90" t="s">
        <v>1358</v>
      </c>
      <c r="C88" s="90" t="s">
        <v>1357</v>
      </c>
      <c r="D88" s="2613">
        <v>1</v>
      </c>
      <c r="E88" s="2614">
        <v>45218</v>
      </c>
      <c r="F88" s="2613"/>
      <c r="G88" s="2613"/>
      <c r="H88" s="2613" t="s">
        <v>714</v>
      </c>
      <c r="I88" s="373"/>
      <c r="J88" s="2615" t="s">
        <v>714</v>
      </c>
      <c r="K88" s="2212"/>
      <c r="L88" s="2213"/>
      <c r="M88" s="2222"/>
      <c r="N88" s="593"/>
      <c r="O88" s="933"/>
      <c r="P88" s="593"/>
      <c r="Q88" s="593"/>
      <c r="R88" s="1233"/>
      <c r="S88" s="986"/>
      <c r="T88" s="1244"/>
      <c r="U88" s="483"/>
    </row>
    <row r="89" spans="1:23">
      <c r="A89" s="1959" t="s">
        <v>825</v>
      </c>
      <c r="B89" s="90" t="s">
        <v>1358</v>
      </c>
      <c r="C89" s="90" t="s">
        <v>1357</v>
      </c>
      <c r="D89" s="2613">
        <v>2</v>
      </c>
      <c r="E89" s="2614">
        <v>45218</v>
      </c>
      <c r="F89" s="2613"/>
      <c r="G89" s="2613"/>
      <c r="H89" s="2613" t="s">
        <v>714</v>
      </c>
      <c r="I89" s="373"/>
      <c r="J89" s="2615" t="s">
        <v>714</v>
      </c>
      <c r="K89" s="2212"/>
      <c r="L89" s="2213"/>
      <c r="M89" s="2222"/>
      <c r="N89" s="593"/>
      <c r="O89" s="933"/>
      <c r="P89" s="593"/>
      <c r="Q89" s="593"/>
      <c r="R89" s="1233"/>
      <c r="S89" s="986"/>
      <c r="T89" s="1244"/>
      <c r="U89" s="483"/>
    </row>
    <row r="90" spans="1:23">
      <c r="A90" s="1959" t="s">
        <v>825</v>
      </c>
      <c r="B90" s="90" t="s">
        <v>1358</v>
      </c>
      <c r="C90" s="90" t="s">
        <v>1357</v>
      </c>
      <c r="D90" s="2613">
        <v>3</v>
      </c>
      <c r="E90" s="2614">
        <v>45218</v>
      </c>
      <c r="F90" s="2613"/>
      <c r="G90" s="2613"/>
      <c r="H90" s="2613" t="s">
        <v>714</v>
      </c>
      <c r="I90" s="373"/>
      <c r="J90" s="2615" t="s">
        <v>714</v>
      </c>
      <c r="K90" s="2212"/>
      <c r="L90" s="2213"/>
      <c r="M90" s="2222"/>
      <c r="N90" s="593"/>
      <c r="O90" s="933"/>
      <c r="P90" s="593"/>
      <c r="Q90" s="593"/>
      <c r="R90" s="1233"/>
      <c r="S90" s="986"/>
      <c r="T90" s="1244"/>
      <c r="U90" s="483"/>
    </row>
    <row r="91" spans="1:23">
      <c r="A91" s="1959" t="s">
        <v>825</v>
      </c>
      <c r="B91" s="90" t="s">
        <v>1358</v>
      </c>
      <c r="C91" s="90" t="s">
        <v>1357</v>
      </c>
      <c r="D91" s="2613">
        <v>4</v>
      </c>
      <c r="E91" s="2614">
        <v>45218</v>
      </c>
      <c r="F91" s="2613"/>
      <c r="G91" s="2613"/>
      <c r="H91" s="2613" t="s">
        <v>714</v>
      </c>
      <c r="I91" s="373"/>
      <c r="J91" s="2615" t="s">
        <v>714</v>
      </c>
      <c r="K91" s="2212"/>
      <c r="L91" s="2213"/>
      <c r="M91" s="2222"/>
      <c r="N91" s="593"/>
      <c r="O91" s="933"/>
      <c r="P91" s="593"/>
      <c r="Q91" s="593"/>
      <c r="R91" s="1233"/>
      <c r="S91" s="986"/>
      <c r="T91" s="1244"/>
      <c r="U91" s="483"/>
    </row>
    <row r="92" spans="1:23">
      <c r="A92" s="1959" t="s">
        <v>825</v>
      </c>
      <c r="B92" s="90" t="s">
        <v>1358</v>
      </c>
      <c r="C92" s="90" t="s">
        <v>1357</v>
      </c>
      <c r="D92" s="2613">
        <v>4.9000000000000004</v>
      </c>
      <c r="E92" s="2614">
        <v>45218</v>
      </c>
      <c r="F92" s="2613"/>
      <c r="G92" s="2613"/>
      <c r="H92" s="2613">
        <v>0.38700000000000001</v>
      </c>
      <c r="I92" s="373">
        <f>IF(AND(H92&gt;0),  H92*30.974," ")</f>
        <v>11.986938</v>
      </c>
      <c r="J92" s="2615">
        <v>4.04</v>
      </c>
      <c r="K92" s="2212"/>
      <c r="L92" s="2213"/>
      <c r="M92" s="2222"/>
      <c r="N92" s="593"/>
      <c r="O92" s="933"/>
      <c r="P92" s="593"/>
      <c r="Q92" s="593"/>
      <c r="R92" s="1233"/>
      <c r="S92" s="986"/>
      <c r="T92" s="1244"/>
      <c r="U92" s="483"/>
    </row>
    <row r="93" spans="1:23">
      <c r="A93" s="1959" t="s">
        <v>825</v>
      </c>
      <c r="B93" s="90" t="s">
        <v>1358</v>
      </c>
      <c r="C93" s="90" t="s">
        <v>1357</v>
      </c>
      <c r="D93" s="2613">
        <v>4.9000000000000004</v>
      </c>
      <c r="E93" s="2614">
        <v>45218</v>
      </c>
      <c r="F93" s="2613"/>
      <c r="G93" s="2613"/>
      <c r="H93" s="2613">
        <v>0.42</v>
      </c>
      <c r="I93" s="373">
        <f>IF(AND(H93&gt;0),  H93*30.974," ")</f>
        <v>13.009079999999999</v>
      </c>
      <c r="J93" s="2615">
        <v>4.17</v>
      </c>
      <c r="K93" s="2212"/>
      <c r="L93" s="2213"/>
      <c r="M93" s="2222"/>
      <c r="N93" s="593"/>
      <c r="O93" s="933"/>
      <c r="P93" s="593"/>
      <c r="Q93" s="593"/>
      <c r="R93" s="1233"/>
      <c r="S93" s="986"/>
      <c r="T93" s="1244"/>
      <c r="U93" s="483"/>
    </row>
    <row r="94" spans="1:23">
      <c r="A94" s="1959" t="s">
        <v>825</v>
      </c>
      <c r="B94" s="90" t="s">
        <v>1358</v>
      </c>
      <c r="C94" s="90" t="s">
        <v>1357</v>
      </c>
      <c r="D94" s="2613">
        <v>5</v>
      </c>
      <c r="E94" s="2614">
        <v>45218</v>
      </c>
      <c r="F94" s="2613"/>
      <c r="G94" s="2613"/>
      <c r="H94" s="2613" t="s">
        <v>714</v>
      </c>
      <c r="I94" s="373"/>
      <c r="J94" s="2615" t="s">
        <v>714</v>
      </c>
      <c r="K94" s="2212"/>
      <c r="L94" s="2213"/>
      <c r="M94" s="2222"/>
      <c r="N94" s="593"/>
      <c r="O94" s="933"/>
      <c r="P94" s="593"/>
      <c r="Q94" s="593"/>
      <c r="R94" s="1233"/>
      <c r="S94" s="986"/>
      <c r="T94" s="1244"/>
      <c r="U94" s="483"/>
    </row>
    <row r="95" spans="1:23">
      <c r="A95" s="1959" t="s">
        <v>825</v>
      </c>
      <c r="B95" s="90" t="s">
        <v>1358</v>
      </c>
      <c r="C95" s="90" t="s">
        <v>1357</v>
      </c>
      <c r="D95" s="2613">
        <v>5.5</v>
      </c>
      <c r="E95" s="2614">
        <v>45218</v>
      </c>
      <c r="F95" s="2613"/>
      <c r="G95" s="2613"/>
      <c r="H95" s="2613" t="s">
        <v>714</v>
      </c>
      <c r="I95" s="373"/>
      <c r="J95" s="2615" t="s">
        <v>714</v>
      </c>
      <c r="K95" s="2212"/>
      <c r="L95" s="2213"/>
      <c r="M95" s="2222"/>
      <c r="N95" s="593"/>
      <c r="O95" s="933"/>
      <c r="P95" s="593"/>
      <c r="Q95" s="593"/>
      <c r="R95" s="1233"/>
      <c r="S95" s="986"/>
      <c r="T95" s="1244"/>
      <c r="U95" s="483"/>
    </row>
    <row r="96" spans="1:23">
      <c r="A96" s="2616" t="s">
        <v>825</v>
      </c>
      <c r="B96" s="2617" t="s">
        <v>1358</v>
      </c>
      <c r="C96" s="2617" t="s">
        <v>1357</v>
      </c>
      <c r="D96" s="2618">
        <v>5.8</v>
      </c>
      <c r="E96" s="2619">
        <v>45218</v>
      </c>
      <c r="F96" s="2618"/>
      <c r="G96" s="2618"/>
      <c r="H96" s="2618" t="s">
        <v>714</v>
      </c>
      <c r="I96" s="2620"/>
      <c r="J96" s="2621" t="s">
        <v>714</v>
      </c>
      <c r="K96" s="2599"/>
      <c r="L96" s="2600"/>
      <c r="M96" s="2601"/>
      <c r="N96" s="2596"/>
      <c r="O96" s="2602"/>
      <c r="P96" s="2596"/>
      <c r="Q96" s="2596"/>
    </row>
    <row r="97" spans="1:25">
      <c r="A97" s="2622" t="s">
        <v>825</v>
      </c>
      <c r="B97" s="2608" t="s">
        <v>1358</v>
      </c>
      <c r="C97" s="2608" t="s">
        <v>1357</v>
      </c>
      <c r="D97" s="2623">
        <v>0.5</v>
      </c>
      <c r="E97" s="2610">
        <v>45068</v>
      </c>
      <c r="F97" s="2623">
        <v>6.2</v>
      </c>
      <c r="G97" s="2623">
        <v>4.6950000000000003</v>
      </c>
      <c r="H97" s="2609">
        <v>0.45200000000000001</v>
      </c>
      <c r="I97" s="2611">
        <f>IF(AND(H97&gt;0),  H97*30.974," ")</f>
        <v>14.000248000000001</v>
      </c>
      <c r="J97" s="2609">
        <v>2.29</v>
      </c>
      <c r="K97" s="2212"/>
      <c r="L97" s="2213"/>
      <c r="M97" s="2222"/>
      <c r="N97" s="593"/>
      <c r="O97" s="933"/>
      <c r="P97" s="593"/>
      <c r="Q97" s="593"/>
      <c r="R97" s="1233"/>
      <c r="S97" s="986"/>
      <c r="T97" s="1244"/>
      <c r="U97" s="483"/>
    </row>
    <row r="98" spans="1:25">
      <c r="A98" s="1959" t="s">
        <v>825</v>
      </c>
      <c r="B98" s="90" t="s">
        <v>1358</v>
      </c>
      <c r="C98" s="90" t="s">
        <v>1357</v>
      </c>
      <c r="D98" s="2624">
        <v>1</v>
      </c>
      <c r="E98" s="2614">
        <v>45068</v>
      </c>
      <c r="F98" s="2624"/>
      <c r="G98" s="2624"/>
      <c r="H98" s="2613" t="s">
        <v>811</v>
      </c>
      <c r="I98" s="91"/>
      <c r="J98" s="2613" t="s">
        <v>811</v>
      </c>
      <c r="K98" s="2212"/>
      <c r="L98" s="2213"/>
      <c r="M98" s="2222"/>
      <c r="N98" s="593"/>
      <c r="O98" s="933"/>
      <c r="P98" s="593"/>
      <c r="Q98" s="593"/>
      <c r="R98" s="1233"/>
      <c r="S98" s="986"/>
      <c r="T98" s="1244"/>
      <c r="U98" s="483"/>
    </row>
    <row r="99" spans="1:25">
      <c r="A99" s="1959" t="s">
        <v>825</v>
      </c>
      <c r="B99" s="90" t="s">
        <v>1358</v>
      </c>
      <c r="C99" s="90" t="s">
        <v>1357</v>
      </c>
      <c r="D99" s="2624">
        <v>2</v>
      </c>
      <c r="E99" s="2614">
        <v>45068</v>
      </c>
      <c r="F99" s="2624"/>
      <c r="G99" s="2624"/>
      <c r="H99" s="2613" t="s">
        <v>811</v>
      </c>
      <c r="I99" s="91"/>
      <c r="J99" s="2613" t="s">
        <v>811</v>
      </c>
      <c r="K99" s="2212"/>
      <c r="L99" s="2213"/>
      <c r="M99" s="2222"/>
      <c r="N99" s="593"/>
      <c r="O99" s="933"/>
      <c r="P99" s="593"/>
      <c r="Q99" s="593"/>
      <c r="R99" s="1233"/>
      <c r="S99" s="986"/>
      <c r="T99" s="1244"/>
      <c r="U99" s="483"/>
    </row>
    <row r="100" spans="1:25">
      <c r="A100" s="1959" t="s">
        <v>825</v>
      </c>
      <c r="B100" s="90" t="s">
        <v>1358</v>
      </c>
      <c r="C100" s="90" t="s">
        <v>1357</v>
      </c>
      <c r="D100" s="2624">
        <v>3</v>
      </c>
      <c r="E100" s="2614">
        <v>45068</v>
      </c>
      <c r="F100" s="2624"/>
      <c r="G100" s="2624"/>
      <c r="H100" s="2613" t="s">
        <v>811</v>
      </c>
      <c r="I100" s="91"/>
      <c r="J100" s="2613" t="s">
        <v>811</v>
      </c>
      <c r="K100" s="2212"/>
      <c r="L100" s="2213"/>
      <c r="M100" s="2222"/>
      <c r="N100" s="593"/>
      <c r="O100" s="933"/>
      <c r="P100" s="593"/>
      <c r="Q100" s="593"/>
      <c r="R100" s="1233"/>
      <c r="S100" s="986"/>
      <c r="T100" s="1244"/>
      <c r="U100" s="483"/>
    </row>
    <row r="101" spans="1:25">
      <c r="A101" s="1959" t="s">
        <v>825</v>
      </c>
      <c r="B101" s="90" t="s">
        <v>1358</v>
      </c>
      <c r="C101" s="90" t="s">
        <v>1357</v>
      </c>
      <c r="D101" s="2624">
        <v>4</v>
      </c>
      <c r="E101" s="2614">
        <v>45068</v>
      </c>
      <c r="F101" s="2624"/>
      <c r="G101" s="2624"/>
      <c r="H101" s="2613" t="s">
        <v>811</v>
      </c>
      <c r="I101" s="91"/>
      <c r="J101" s="2613" t="s">
        <v>811</v>
      </c>
      <c r="K101" s="2212"/>
      <c r="L101" s="2213"/>
      <c r="M101" s="2222"/>
      <c r="N101" s="593"/>
      <c r="O101" s="933"/>
      <c r="P101" s="593"/>
      <c r="Q101" s="593"/>
      <c r="R101" s="1233"/>
      <c r="S101" s="986"/>
      <c r="T101" s="1244"/>
      <c r="U101" s="483"/>
    </row>
    <row r="102" spans="1:25">
      <c r="A102" s="1959" t="s">
        <v>825</v>
      </c>
      <c r="B102" s="90" t="s">
        <v>1358</v>
      </c>
      <c r="C102" s="90" t="s">
        <v>1357</v>
      </c>
      <c r="D102" s="2624">
        <v>5</v>
      </c>
      <c r="E102" s="2614">
        <v>45068</v>
      </c>
      <c r="F102" s="2624"/>
      <c r="G102" s="2624"/>
      <c r="H102" s="2613" t="s">
        <v>811</v>
      </c>
      <c r="I102" s="91"/>
      <c r="J102" s="2613" t="s">
        <v>811</v>
      </c>
      <c r="K102" s="2212"/>
      <c r="L102" s="2213"/>
      <c r="M102" s="2222"/>
      <c r="N102" s="593"/>
      <c r="O102" s="933"/>
      <c r="P102" s="593"/>
      <c r="Q102" s="593"/>
      <c r="R102" s="1233"/>
      <c r="S102" s="986"/>
      <c r="T102" s="1244"/>
      <c r="U102" s="483"/>
    </row>
    <row r="103" spans="1:25">
      <c r="A103" s="1959" t="s">
        <v>825</v>
      </c>
      <c r="B103" s="90" t="s">
        <v>1358</v>
      </c>
      <c r="C103" s="90" t="s">
        <v>1357</v>
      </c>
      <c r="D103" s="2624">
        <v>5.2</v>
      </c>
      <c r="E103" s="2614">
        <v>45068</v>
      </c>
      <c r="F103" s="2624"/>
      <c r="G103" s="2624"/>
      <c r="H103" s="2613">
        <v>0.81699999999999995</v>
      </c>
      <c r="I103" s="373">
        <f>IF(AND(H103&gt;0),  H103*30.974," ")</f>
        <v>25.305757999999997</v>
      </c>
      <c r="J103" s="2613">
        <v>7.5</v>
      </c>
      <c r="K103" s="2212"/>
      <c r="L103" s="2213"/>
      <c r="M103" s="2222"/>
      <c r="N103" s="593"/>
      <c r="O103" s="933"/>
      <c r="P103" s="593"/>
      <c r="Q103" s="593"/>
      <c r="R103" s="1233"/>
      <c r="S103" s="986"/>
      <c r="T103" s="1244"/>
      <c r="U103" s="483"/>
    </row>
    <row r="104" spans="1:25">
      <c r="A104" s="1959" t="s">
        <v>825</v>
      </c>
      <c r="B104" s="90" t="s">
        <v>1358</v>
      </c>
      <c r="C104" s="90" t="s">
        <v>1357</v>
      </c>
      <c r="D104" s="2624">
        <v>5.7</v>
      </c>
      <c r="E104" s="2614">
        <v>45068</v>
      </c>
      <c r="F104" s="2624"/>
      <c r="G104" s="2624"/>
      <c r="H104" s="2613" t="s">
        <v>811</v>
      </c>
      <c r="I104" s="91"/>
      <c r="J104" s="2613" t="s">
        <v>811</v>
      </c>
      <c r="K104" s="2219"/>
      <c r="L104" s="2220"/>
      <c r="M104" s="2221"/>
      <c r="N104" s="1574"/>
      <c r="O104" s="1632"/>
      <c r="P104" s="1574"/>
      <c r="Q104" s="1574"/>
      <c r="R104" s="1233"/>
      <c r="S104" s="986"/>
      <c r="T104" s="1244"/>
      <c r="U104" s="483"/>
    </row>
    <row r="105" spans="1:25">
      <c r="A105" s="591"/>
      <c r="B105" s="756"/>
      <c r="C105" s="592"/>
      <c r="D105" s="591"/>
      <c r="E105" s="2215"/>
      <c r="F105" s="592"/>
      <c r="G105" s="592"/>
      <c r="H105" s="371"/>
      <c r="I105" s="371"/>
      <c r="J105" s="371"/>
      <c r="K105" s="2214"/>
      <c r="L105" s="2213"/>
      <c r="M105" s="2222"/>
      <c r="N105" s="593"/>
      <c r="O105" s="933"/>
      <c r="P105" s="593"/>
      <c r="Q105" s="593"/>
      <c r="R105" s="986"/>
      <c r="S105" s="986"/>
      <c r="T105" s="986"/>
    </row>
    <row r="106" spans="1:25">
      <c r="A106" s="591"/>
      <c r="B106" s="756"/>
      <c r="C106" s="592"/>
      <c r="D106" s="591"/>
      <c r="E106" s="2215"/>
      <c r="F106" s="592"/>
      <c r="G106" s="592"/>
      <c r="H106" s="371"/>
      <c r="I106" s="371"/>
      <c r="J106" s="371"/>
      <c r="K106" s="2214"/>
      <c r="L106" s="2213"/>
      <c r="M106" s="2222"/>
      <c r="N106" s="593"/>
      <c r="O106" s="933"/>
      <c r="P106" s="593"/>
      <c r="Q106" s="593"/>
      <c r="R106" s="986"/>
      <c r="S106" s="986"/>
      <c r="T106" s="986"/>
    </row>
    <row r="107" spans="1:25">
      <c r="A107" s="976"/>
      <c r="B107" s="756"/>
      <c r="C107" s="592"/>
      <c r="D107" s="591"/>
      <c r="E107" s="2215"/>
      <c r="F107" s="592"/>
      <c r="G107" s="592"/>
      <c r="I107" s="371"/>
      <c r="J107" s="371"/>
      <c r="R107" s="986"/>
      <c r="S107" s="986"/>
      <c r="T107" s="986"/>
    </row>
    <row r="108" spans="1:25">
      <c r="A108" s="591"/>
      <c r="B108" s="756"/>
      <c r="C108" s="592"/>
      <c r="D108" s="591"/>
      <c r="E108" s="2215"/>
      <c r="F108" s="592"/>
      <c r="G108" s="592"/>
      <c r="H108" s="371"/>
      <c r="I108" s="371"/>
      <c r="J108" s="371"/>
      <c r="K108" s="2214"/>
      <c r="L108" s="2213"/>
      <c r="M108" s="2222"/>
      <c r="N108" s="593"/>
      <c r="O108" s="933"/>
      <c r="P108" s="593"/>
      <c r="Q108" s="593"/>
      <c r="R108" s="986"/>
      <c r="S108" s="986"/>
      <c r="T108" s="986"/>
    </row>
    <row r="109" spans="1:25">
      <c r="A109" s="2592"/>
      <c r="B109" s="2592"/>
      <c r="C109" s="2592"/>
      <c r="D109" s="2592"/>
      <c r="E109" s="2593"/>
      <c r="F109" s="2592"/>
      <c r="G109" s="2592"/>
      <c r="H109" s="2592"/>
      <c r="I109" s="2594" t="str">
        <f t="shared" si="0"/>
        <v xml:space="preserve"> </v>
      </c>
      <c r="J109" s="2592"/>
      <c r="K109" s="2592"/>
      <c r="L109" s="2595"/>
      <c r="M109" s="2592"/>
      <c r="N109" s="2596"/>
      <c r="O109" s="2597"/>
      <c r="P109" s="2596"/>
      <c r="Q109" s="2596"/>
      <c r="R109" s="2598"/>
      <c r="S109" s="2598"/>
      <c r="T109" s="2598"/>
      <c r="U109" s="47"/>
    </row>
    <row r="110" spans="1:25">
      <c r="A110" s="1900" t="s">
        <v>1360</v>
      </c>
      <c r="B110" s="934"/>
      <c r="C110" s="934"/>
      <c r="D110" s="934"/>
      <c r="E110" s="2223"/>
      <c r="F110" s="934"/>
      <c r="G110" s="934"/>
      <c r="H110" s="934"/>
      <c r="I110" s="939"/>
      <c r="J110" s="2224"/>
      <c r="K110" s="1900"/>
      <c r="L110" s="2225"/>
      <c r="M110" s="934"/>
      <c r="N110" s="1617"/>
      <c r="O110" s="2038"/>
      <c r="P110" s="1617"/>
      <c r="Q110" s="1617"/>
      <c r="R110" s="1235"/>
      <c r="S110" s="1245"/>
      <c r="T110" s="1246"/>
      <c r="U110" s="2251"/>
      <c r="V110" s="437"/>
      <c r="W110" s="437"/>
      <c r="X110" s="437"/>
      <c r="Y110" s="437"/>
    </row>
    <row r="111" spans="1:25" ht="46.8">
      <c r="A111" s="1117" t="s">
        <v>804</v>
      </c>
      <c r="B111" s="1100" t="s">
        <v>20</v>
      </c>
      <c r="C111" s="1100" t="s">
        <v>701</v>
      </c>
      <c r="D111" s="1101" t="s">
        <v>805</v>
      </c>
      <c r="E111" s="1102" t="s">
        <v>786</v>
      </c>
      <c r="F111" s="1101" t="s">
        <v>806</v>
      </c>
      <c r="G111" s="1101" t="s">
        <v>807</v>
      </c>
      <c r="H111" s="1119" t="s">
        <v>809</v>
      </c>
      <c r="I111" s="1621" t="s">
        <v>810</v>
      </c>
      <c r="J111" s="1118" t="s">
        <v>808</v>
      </c>
      <c r="K111" s="1285"/>
      <c r="L111" s="593"/>
      <c r="M111" s="592"/>
      <c r="N111" s="593"/>
      <c r="O111" s="592"/>
      <c r="P111" s="593"/>
      <c r="Q111" s="593"/>
      <c r="R111" s="1233"/>
      <c r="S111" s="986"/>
      <c r="T111" s="1244"/>
      <c r="U111" s="483"/>
    </row>
    <row r="112" spans="1:25">
      <c r="A112" s="1959">
        <v>191</v>
      </c>
      <c r="B112" s="1613" t="s">
        <v>1358</v>
      </c>
      <c r="C112" s="1613" t="s">
        <v>1360</v>
      </c>
      <c r="D112" s="1613">
        <v>0.5</v>
      </c>
      <c r="E112" s="2240">
        <v>42989</v>
      </c>
      <c r="F112" s="1613">
        <v>9.57</v>
      </c>
      <c r="G112" s="1613">
        <v>4.3</v>
      </c>
      <c r="H112" s="373">
        <v>0.3183126660761737</v>
      </c>
      <c r="I112" s="373">
        <f t="shared" si="0"/>
        <v>9.8594165190434051</v>
      </c>
      <c r="J112" s="1967">
        <v>2.6704987341772148</v>
      </c>
      <c r="K112" s="2199"/>
      <c r="L112" s="2241"/>
      <c r="M112" s="1968"/>
      <c r="N112" s="2241"/>
      <c r="O112" s="1968"/>
      <c r="P112" s="2241"/>
      <c r="Q112" s="2241"/>
      <c r="R112" s="1233"/>
      <c r="S112" s="986"/>
      <c r="T112" s="1244"/>
      <c r="U112" s="1113"/>
      <c r="V112" s="571"/>
      <c r="W112" s="571"/>
      <c r="X112" s="571"/>
      <c r="Y112" s="571"/>
    </row>
    <row r="113" spans="1:25">
      <c r="A113" s="1959">
        <v>192</v>
      </c>
      <c r="B113" s="1613" t="s">
        <v>1358</v>
      </c>
      <c r="C113" s="1613" t="s">
        <v>1360</v>
      </c>
      <c r="D113" s="1613">
        <v>1</v>
      </c>
      <c r="E113" s="2240">
        <v>42989</v>
      </c>
      <c r="F113" s="1613"/>
      <c r="G113" s="1613"/>
      <c r="H113" s="1613"/>
      <c r="I113" s="373" t="str">
        <f t="shared" si="0"/>
        <v xml:space="preserve"> </v>
      </c>
      <c r="J113" s="2122"/>
      <c r="K113" s="2199"/>
      <c r="L113" s="2241"/>
      <c r="M113" s="1968"/>
      <c r="N113" s="2241"/>
      <c r="O113" s="1968"/>
      <c r="P113" s="2241"/>
      <c r="Q113" s="2241"/>
      <c r="R113" s="1233"/>
      <c r="S113" s="986"/>
      <c r="T113" s="1244"/>
      <c r="U113" s="483"/>
    </row>
    <row r="114" spans="1:25">
      <c r="A114" s="1959">
        <v>193</v>
      </c>
      <c r="B114" s="1613" t="s">
        <v>1358</v>
      </c>
      <c r="C114" s="1613" t="s">
        <v>1360</v>
      </c>
      <c r="D114" s="1613">
        <v>2</v>
      </c>
      <c r="E114" s="2240">
        <v>42989</v>
      </c>
      <c r="F114" s="1613"/>
      <c r="G114" s="1613"/>
      <c r="H114" s="1613"/>
      <c r="I114" s="373" t="str">
        <f t="shared" si="0"/>
        <v xml:space="preserve"> </v>
      </c>
      <c r="J114" s="2122"/>
      <c r="K114" s="2199"/>
      <c r="L114" s="2241"/>
      <c r="M114" s="1968"/>
      <c r="N114" s="2241"/>
      <c r="O114" s="1968"/>
      <c r="P114" s="2241"/>
      <c r="Q114" s="2241"/>
      <c r="R114" s="1233"/>
      <c r="S114" s="986"/>
      <c r="T114" s="1244"/>
      <c r="U114" s="483"/>
    </row>
    <row r="115" spans="1:25">
      <c r="A115" s="1959">
        <v>194</v>
      </c>
      <c r="B115" s="1613" t="s">
        <v>1358</v>
      </c>
      <c r="C115" s="1613" t="s">
        <v>1360</v>
      </c>
      <c r="D115" s="1613">
        <v>3</v>
      </c>
      <c r="E115" s="2240">
        <v>42989</v>
      </c>
      <c r="F115" s="1613"/>
      <c r="G115" s="1613"/>
      <c r="H115" s="373">
        <v>0.3183126660761737</v>
      </c>
      <c r="I115" s="373">
        <f t="shared" si="0"/>
        <v>9.8594165190434051</v>
      </c>
      <c r="J115" s="1967">
        <v>2.2522278481012661</v>
      </c>
      <c r="K115" s="2199"/>
      <c r="L115" s="2241"/>
      <c r="M115" s="1968"/>
      <c r="N115" s="2241"/>
      <c r="O115" s="1968"/>
      <c r="P115" s="2241"/>
      <c r="Q115" s="2241"/>
      <c r="R115" s="1233"/>
      <c r="S115" s="986"/>
      <c r="T115" s="1244"/>
      <c r="U115" s="1113"/>
      <c r="V115" s="571"/>
      <c r="W115" s="571"/>
      <c r="X115" s="571"/>
      <c r="Y115" s="571"/>
    </row>
    <row r="116" spans="1:25">
      <c r="A116" s="1959">
        <v>195</v>
      </c>
      <c r="B116" s="1613" t="s">
        <v>1358</v>
      </c>
      <c r="C116" s="1613" t="s">
        <v>1360</v>
      </c>
      <c r="D116" s="1613">
        <v>4</v>
      </c>
      <c r="E116" s="2240">
        <v>42989</v>
      </c>
      <c r="F116" s="1613"/>
      <c r="G116" s="1613"/>
      <c r="H116" s="1613"/>
      <c r="I116" s="373" t="str">
        <f t="shared" si="0"/>
        <v xml:space="preserve"> </v>
      </c>
      <c r="J116" s="2122"/>
      <c r="K116" s="2199"/>
      <c r="L116" s="2241"/>
      <c r="M116" s="1968"/>
      <c r="N116" s="2241"/>
      <c r="O116" s="1968"/>
      <c r="P116" s="2241"/>
      <c r="Q116" s="2241"/>
      <c r="R116" s="1233"/>
      <c r="S116" s="986"/>
      <c r="T116" s="1244"/>
      <c r="U116" s="483"/>
    </row>
    <row r="117" spans="1:25">
      <c r="A117" s="1959">
        <v>196</v>
      </c>
      <c r="B117" s="1613" t="s">
        <v>1358</v>
      </c>
      <c r="C117" s="1613" t="s">
        <v>1360</v>
      </c>
      <c r="D117" s="1613">
        <v>5</v>
      </c>
      <c r="E117" s="2240">
        <v>42989</v>
      </c>
      <c r="F117" s="1613"/>
      <c r="G117" s="1613"/>
      <c r="H117" s="1613"/>
      <c r="I117" s="373" t="str">
        <f t="shared" si="0"/>
        <v xml:space="preserve"> </v>
      </c>
      <c r="J117" s="2122"/>
      <c r="K117" s="2199"/>
      <c r="L117" s="2241"/>
      <c r="M117" s="1968"/>
      <c r="N117" s="2241"/>
      <c r="O117" s="1968"/>
      <c r="P117" s="2241"/>
      <c r="Q117" s="2241"/>
      <c r="R117" s="1233"/>
      <c r="S117" s="986"/>
      <c r="T117" s="1244"/>
      <c r="U117" s="483"/>
    </row>
    <row r="118" spans="1:25">
      <c r="A118" s="1959">
        <v>197</v>
      </c>
      <c r="B118" s="1613" t="s">
        <v>1358</v>
      </c>
      <c r="C118" s="1613" t="s">
        <v>1360</v>
      </c>
      <c r="D118" s="1613">
        <v>6</v>
      </c>
      <c r="E118" s="2240">
        <v>42989</v>
      </c>
      <c r="F118" s="1613"/>
      <c r="G118" s="1613"/>
      <c r="H118" s="1613"/>
      <c r="I118" s="373" t="str">
        <f t="shared" si="0"/>
        <v xml:space="preserve"> </v>
      </c>
      <c r="J118" s="2122"/>
      <c r="K118" s="2199"/>
      <c r="L118" s="2241"/>
      <c r="M118" s="1968"/>
      <c r="N118" s="2241"/>
      <c r="O118" s="1968"/>
      <c r="P118" s="2241"/>
      <c r="Q118" s="2241"/>
      <c r="R118" s="1233"/>
      <c r="S118" s="986"/>
      <c r="T118" s="1244"/>
      <c r="U118" s="483"/>
    </row>
    <row r="119" spans="1:25">
      <c r="A119" s="1959">
        <v>198</v>
      </c>
      <c r="B119" s="1613" t="s">
        <v>1358</v>
      </c>
      <c r="C119" s="1613" t="s">
        <v>1360</v>
      </c>
      <c r="D119" s="1613">
        <v>7</v>
      </c>
      <c r="E119" s="2240">
        <v>42989</v>
      </c>
      <c r="F119" s="1613"/>
      <c r="G119" s="1613"/>
      <c r="H119" s="1613"/>
      <c r="I119" s="373" t="str">
        <f t="shared" si="0"/>
        <v xml:space="preserve"> </v>
      </c>
      <c r="J119" s="2122"/>
      <c r="K119" s="2199"/>
      <c r="L119" s="2241"/>
      <c r="M119" s="1968"/>
      <c r="N119" s="2241"/>
      <c r="O119" s="1968"/>
      <c r="P119" s="2241"/>
      <c r="Q119" s="2241"/>
      <c r="R119" s="1233"/>
      <c r="S119" s="986"/>
      <c r="T119" s="1244"/>
      <c r="U119" s="483"/>
    </row>
    <row r="120" spans="1:25">
      <c r="A120" s="1959">
        <v>199</v>
      </c>
      <c r="B120" s="1613" t="s">
        <v>1358</v>
      </c>
      <c r="C120" s="1613" t="s">
        <v>1360</v>
      </c>
      <c r="D120" s="1613">
        <v>8</v>
      </c>
      <c r="E120" s="2240">
        <v>42989</v>
      </c>
      <c r="F120" s="1613"/>
      <c r="G120" s="1613"/>
      <c r="H120" s="1613"/>
      <c r="I120" s="373" t="str">
        <f t="shared" si="0"/>
        <v xml:space="preserve"> </v>
      </c>
      <c r="J120" s="2122"/>
      <c r="K120" s="2199"/>
      <c r="L120" s="2241"/>
      <c r="M120" s="1968"/>
      <c r="N120" s="2241"/>
      <c r="O120" s="1968"/>
      <c r="P120" s="2241"/>
      <c r="Q120" s="2241"/>
      <c r="R120" s="1233"/>
      <c r="S120" s="986"/>
      <c r="T120" s="1244"/>
      <c r="U120" s="483"/>
    </row>
    <row r="121" spans="1:25">
      <c r="A121" s="1971">
        <v>200</v>
      </c>
      <c r="B121" s="1853" t="s">
        <v>1358</v>
      </c>
      <c r="C121" s="1853" t="s">
        <v>1360</v>
      </c>
      <c r="D121" s="1853">
        <v>8.5</v>
      </c>
      <c r="E121" s="2242">
        <v>42989</v>
      </c>
      <c r="F121" s="1853"/>
      <c r="G121" s="1853"/>
      <c r="H121" s="1998">
        <v>1.3324056398443698</v>
      </c>
      <c r="I121" s="1998">
        <f t="shared" si="0"/>
        <v>41.269932288539508</v>
      </c>
      <c r="J121" s="1979">
        <v>44.594111392405054</v>
      </c>
      <c r="K121" s="2244">
        <f>AVERAGE(G112:G121)</f>
        <v>4.3</v>
      </c>
      <c r="L121" s="2132">
        <f>10*(6-(LN(K121)/LN(2)))</f>
        <v>38.956633401852642</v>
      </c>
      <c r="M121" s="2188">
        <f>AVERAGE(I112:I121)</f>
        <v>20.329588442208774</v>
      </c>
      <c r="N121" s="2132">
        <f t="shared" si="2"/>
        <v>47.605466033284657</v>
      </c>
      <c r="O121" s="2188">
        <f>AVERAGE(J112:J121)</f>
        <v>16.505612658227843</v>
      </c>
      <c r="P121" s="2132">
        <f t="shared" si="3"/>
        <v>58.074237701481337</v>
      </c>
      <c r="Q121" s="2245">
        <f t="shared" si="1"/>
        <v>48.212112378872881</v>
      </c>
      <c r="R121" s="1233"/>
      <c r="S121" s="986"/>
      <c r="T121" s="1244"/>
      <c r="U121" s="1113"/>
      <c r="V121" s="571"/>
      <c r="W121" s="571"/>
      <c r="X121" s="571"/>
      <c r="Y121" s="571"/>
    </row>
    <row r="122" spans="1:25">
      <c r="A122" s="1281"/>
      <c r="B122" s="591"/>
      <c r="C122" s="591"/>
      <c r="D122" s="591"/>
      <c r="E122" s="2202"/>
      <c r="F122" s="591"/>
      <c r="G122" s="591"/>
      <c r="H122" s="591"/>
      <c r="I122" s="371" t="str">
        <f t="shared" si="0"/>
        <v xml:space="preserve"> </v>
      </c>
      <c r="J122" s="2227"/>
      <c r="K122" s="1281"/>
      <c r="L122" s="1100"/>
      <c r="M122" s="606"/>
      <c r="N122" s="593"/>
      <c r="O122" s="371"/>
      <c r="P122" s="593"/>
      <c r="Q122" s="593"/>
      <c r="R122" s="1236"/>
      <c r="S122" s="986"/>
      <c r="T122" s="1247"/>
      <c r="U122" s="483"/>
    </row>
    <row r="123" spans="1:25" ht="46.8">
      <c r="A123" s="1281"/>
      <c r="B123" s="627" t="s">
        <v>20</v>
      </c>
      <c r="C123" s="627" t="s">
        <v>701</v>
      </c>
      <c r="D123" s="627" t="s">
        <v>846</v>
      </c>
      <c r="E123" s="1135" t="s">
        <v>786</v>
      </c>
      <c r="F123" s="1136" t="s">
        <v>806</v>
      </c>
      <c r="G123" s="1136" t="s">
        <v>807</v>
      </c>
      <c r="H123" s="632" t="s">
        <v>809</v>
      </c>
      <c r="I123" s="1621" t="s">
        <v>810</v>
      </c>
      <c r="J123" s="1110" t="s">
        <v>808</v>
      </c>
      <c r="K123" s="1285"/>
      <c r="L123" s="593"/>
      <c r="M123" s="592"/>
      <c r="N123" s="593"/>
      <c r="O123" s="592"/>
      <c r="P123" s="593"/>
      <c r="Q123" s="593"/>
      <c r="R123" s="1233"/>
      <c r="S123" s="986"/>
      <c r="T123" s="1244"/>
      <c r="U123" s="483"/>
    </row>
    <row r="124" spans="1:25">
      <c r="A124" s="1959"/>
      <c r="B124" s="1613" t="s">
        <v>1358</v>
      </c>
      <c r="C124" s="1613" t="s">
        <v>1360</v>
      </c>
      <c r="D124" s="1613">
        <v>0.5</v>
      </c>
      <c r="E124" s="2240">
        <v>43353</v>
      </c>
      <c r="F124" s="1613">
        <v>9.1</v>
      </c>
      <c r="G124" s="1613">
        <v>3.6</v>
      </c>
      <c r="H124" s="373">
        <v>0.34735681599653651</v>
      </c>
      <c r="I124" s="373">
        <f t="shared" si="0"/>
        <v>10.759030018676722</v>
      </c>
      <c r="J124" s="1967">
        <v>3.5470322784810135</v>
      </c>
      <c r="K124" s="2199"/>
      <c r="L124" s="2241"/>
      <c r="M124" s="1968"/>
      <c r="N124" s="2241"/>
      <c r="O124" s="1968"/>
      <c r="P124" s="2241"/>
      <c r="Q124" s="2241"/>
      <c r="R124" s="1233"/>
      <c r="S124" s="986"/>
      <c r="T124" s="1244"/>
      <c r="U124" s="1113"/>
      <c r="V124" s="571"/>
      <c r="W124" s="571"/>
      <c r="X124" s="571"/>
      <c r="Y124" s="571"/>
    </row>
    <row r="125" spans="1:25">
      <c r="A125" s="1959"/>
      <c r="B125" s="1613" t="s">
        <v>1358</v>
      </c>
      <c r="C125" s="1613" t="s">
        <v>1360</v>
      </c>
      <c r="D125" s="1613">
        <v>1</v>
      </c>
      <c r="E125" s="2240">
        <v>43353</v>
      </c>
      <c r="F125" s="1613"/>
      <c r="G125" s="1613"/>
      <c r="H125" s="373" t="s">
        <v>811</v>
      </c>
      <c r="I125" s="373"/>
      <c r="J125" s="2122" t="s">
        <v>811</v>
      </c>
      <c r="K125" s="2199"/>
      <c r="L125" s="2241"/>
      <c r="M125" s="1968"/>
      <c r="N125" s="2241"/>
      <c r="O125" s="1968"/>
      <c r="P125" s="2241"/>
      <c r="Q125" s="2241"/>
      <c r="R125" s="1233"/>
      <c r="S125" s="986"/>
      <c r="T125" s="1244"/>
      <c r="U125" s="483"/>
    </row>
    <row r="126" spans="1:25">
      <c r="A126" s="1959"/>
      <c r="B126" s="1613" t="s">
        <v>1358</v>
      </c>
      <c r="C126" s="1613" t="s">
        <v>1360</v>
      </c>
      <c r="D126" s="1613">
        <v>2</v>
      </c>
      <c r="E126" s="2240">
        <v>43353</v>
      </c>
      <c r="F126" s="1613"/>
      <c r="G126" s="1613"/>
      <c r="H126" s="373" t="s">
        <v>811</v>
      </c>
      <c r="I126" s="373"/>
      <c r="J126" s="2122" t="s">
        <v>811</v>
      </c>
      <c r="K126" s="2199"/>
      <c r="L126" s="2241"/>
      <c r="M126" s="1968"/>
      <c r="N126" s="2241"/>
      <c r="O126" s="1968"/>
      <c r="P126" s="2241"/>
      <c r="Q126" s="2241"/>
      <c r="R126" s="1233"/>
      <c r="S126" s="986"/>
      <c r="T126" s="1244"/>
      <c r="U126" s="483"/>
    </row>
    <row r="127" spans="1:25">
      <c r="A127" s="1959"/>
      <c r="B127" s="1613" t="s">
        <v>1358</v>
      </c>
      <c r="C127" s="1613" t="s">
        <v>1360</v>
      </c>
      <c r="D127" s="1613">
        <v>3</v>
      </c>
      <c r="E127" s="2240">
        <v>43353</v>
      </c>
      <c r="F127" s="1613"/>
      <c r="G127" s="1613"/>
      <c r="H127" s="373">
        <v>0.41682817919584392</v>
      </c>
      <c r="I127" s="373">
        <f t="shared" si="0"/>
        <v>12.91083602241207</v>
      </c>
      <c r="J127" s="1967">
        <v>3.3615180379746845</v>
      </c>
      <c r="K127" s="2199"/>
      <c r="L127" s="2241"/>
      <c r="M127" s="1968"/>
      <c r="N127" s="2241"/>
      <c r="O127" s="1968"/>
      <c r="P127" s="2241"/>
      <c r="Q127" s="2241"/>
      <c r="R127" s="1233"/>
      <c r="S127" s="986"/>
      <c r="T127" s="1244"/>
      <c r="U127" s="1113"/>
      <c r="V127" s="571"/>
      <c r="W127" s="571"/>
      <c r="X127" s="571"/>
      <c r="Y127" s="571"/>
    </row>
    <row r="128" spans="1:25">
      <c r="A128" s="1959"/>
      <c r="B128" s="1613" t="s">
        <v>1358</v>
      </c>
      <c r="C128" s="1613" t="s">
        <v>1360</v>
      </c>
      <c r="D128" s="1613">
        <v>4</v>
      </c>
      <c r="E128" s="2240">
        <v>43353</v>
      </c>
      <c r="F128" s="1613"/>
      <c r="G128" s="1613"/>
      <c r="H128" s="373" t="s">
        <v>811</v>
      </c>
      <c r="I128" s="373"/>
      <c r="J128" s="2122" t="s">
        <v>811</v>
      </c>
      <c r="K128" s="2199"/>
      <c r="L128" s="2241"/>
      <c r="M128" s="1968"/>
      <c r="N128" s="2241"/>
      <c r="O128" s="1968"/>
      <c r="P128" s="2241"/>
      <c r="Q128" s="2241"/>
      <c r="R128" s="1233"/>
      <c r="S128" s="986"/>
      <c r="T128" s="1244"/>
      <c r="U128" s="483"/>
    </row>
    <row r="129" spans="1:25">
      <c r="A129" s="1959"/>
      <c r="B129" s="1613" t="s">
        <v>1358</v>
      </c>
      <c r="C129" s="1613" t="s">
        <v>1360</v>
      </c>
      <c r="D129" s="1613">
        <v>5</v>
      </c>
      <c r="E129" s="2240">
        <v>43353</v>
      </c>
      <c r="F129" s="1613"/>
      <c r="G129" s="1613"/>
      <c r="H129" s="373" t="s">
        <v>811</v>
      </c>
      <c r="I129" s="373"/>
      <c r="J129" s="2122" t="s">
        <v>811</v>
      </c>
      <c r="K129" s="2199"/>
      <c r="L129" s="2241"/>
      <c r="M129" s="1968"/>
      <c r="N129" s="2241"/>
      <c r="O129" s="1968"/>
      <c r="P129" s="2241"/>
      <c r="Q129" s="2241"/>
      <c r="R129" s="1233"/>
      <c r="S129" s="986"/>
      <c r="T129" s="1244"/>
      <c r="U129" s="483"/>
    </row>
    <row r="130" spans="1:25">
      <c r="A130" s="1959"/>
      <c r="B130" s="1613" t="s">
        <v>1358</v>
      </c>
      <c r="C130" s="1613" t="s">
        <v>1360</v>
      </c>
      <c r="D130" s="1613">
        <v>6</v>
      </c>
      <c r="E130" s="2240">
        <v>43353</v>
      </c>
      <c r="F130" s="1613"/>
      <c r="G130" s="1613"/>
      <c r="H130" s="373" t="s">
        <v>811</v>
      </c>
      <c r="I130" s="373"/>
      <c r="J130" s="2122" t="s">
        <v>811</v>
      </c>
      <c r="K130" s="2199"/>
      <c r="L130" s="2241"/>
      <c r="M130" s="1968"/>
      <c r="N130" s="2241"/>
      <c r="O130" s="1968"/>
      <c r="P130" s="2241"/>
      <c r="Q130" s="2241"/>
      <c r="R130" s="1233"/>
      <c r="S130" s="986"/>
      <c r="T130" s="1244"/>
      <c r="U130" s="483"/>
    </row>
    <row r="131" spans="1:25">
      <c r="A131" s="1959"/>
      <c r="B131" s="1613" t="s">
        <v>1358</v>
      </c>
      <c r="C131" s="1613" t="s">
        <v>1360</v>
      </c>
      <c r="D131" s="1613">
        <v>7</v>
      </c>
      <c r="E131" s="2240">
        <v>43353</v>
      </c>
      <c r="F131" s="1613"/>
      <c r="G131" s="1613"/>
      <c r="H131" s="373" t="s">
        <v>811</v>
      </c>
      <c r="I131" s="373"/>
      <c r="J131" s="2122" t="s">
        <v>811</v>
      </c>
      <c r="K131" s="2199"/>
      <c r="L131" s="2241"/>
      <c r="M131" s="1968"/>
      <c r="N131" s="2241"/>
      <c r="O131" s="1968"/>
      <c r="P131" s="2241"/>
      <c r="Q131" s="2241"/>
      <c r="R131" s="1233"/>
      <c r="S131" s="986"/>
      <c r="T131" s="1244"/>
      <c r="U131" s="483"/>
    </row>
    <row r="132" spans="1:25">
      <c r="A132" s="1971"/>
      <c r="B132" s="1853" t="s">
        <v>1358</v>
      </c>
      <c r="C132" s="1853" t="s">
        <v>1360</v>
      </c>
      <c r="D132" s="1853">
        <v>8</v>
      </c>
      <c r="E132" s="2242">
        <v>43353</v>
      </c>
      <c r="F132" s="1853"/>
      <c r="G132" s="1853"/>
      <c r="H132" s="1998">
        <v>0.95140707956738046</v>
      </c>
      <c r="I132" s="1998">
        <f t="shared" si="0"/>
        <v>29.468882882520042</v>
      </c>
      <c r="J132" s="1979">
        <v>47.981403164556959</v>
      </c>
      <c r="K132" s="2244">
        <f>AVERAGE(G124:G132)</f>
        <v>3.6</v>
      </c>
      <c r="L132" s="2132">
        <f>10*(6-(LN(K132)/LN(2)))</f>
        <v>41.520030934450496</v>
      </c>
      <c r="M132" s="2188">
        <f>AVERAGE(I124:I132)</f>
        <v>17.712916307869609</v>
      </c>
      <c r="N132" s="2132">
        <f t="shared" si="2"/>
        <v>45.617673554670652</v>
      </c>
      <c r="O132" s="2188">
        <f>AVERAGE(J124:J132)</f>
        <v>18.29665116033755</v>
      </c>
      <c r="P132" s="2132">
        <f t="shared" si="3"/>
        <v>59.084873599316516</v>
      </c>
      <c r="Q132" s="2245">
        <f t="shared" si="1"/>
        <v>48.740859362812557</v>
      </c>
      <c r="R132" s="1233"/>
      <c r="S132" s="986"/>
      <c r="T132" s="1244"/>
      <c r="U132" s="1113"/>
      <c r="V132" s="571"/>
      <c r="W132" s="571"/>
      <c r="X132" s="571"/>
      <c r="Y132" s="571"/>
    </row>
    <row r="133" spans="1:25">
      <c r="A133" s="1281"/>
      <c r="B133" s="591"/>
      <c r="C133" s="591"/>
      <c r="D133" s="591"/>
      <c r="E133" s="2202"/>
      <c r="F133" s="591"/>
      <c r="G133" s="591"/>
      <c r="H133" s="591"/>
      <c r="I133" s="371" t="str">
        <f t="shared" si="0"/>
        <v xml:space="preserve"> </v>
      </c>
      <c r="J133" s="2161"/>
      <c r="K133" s="1281"/>
      <c r="L133" s="1100"/>
      <c r="M133" s="591"/>
      <c r="N133" s="593"/>
      <c r="O133" s="591"/>
      <c r="P133" s="593"/>
      <c r="Q133" s="593"/>
      <c r="R133" s="1236"/>
      <c r="S133" s="1248"/>
      <c r="T133" s="1247"/>
      <c r="U133" s="1179"/>
      <c r="V133" s="27"/>
      <c r="W133" s="24"/>
    </row>
    <row r="134" spans="1:25" ht="46.8">
      <c r="A134" s="1117" t="s">
        <v>804</v>
      </c>
      <c r="B134" s="1100" t="s">
        <v>20</v>
      </c>
      <c r="C134" s="1100" t="s">
        <v>701</v>
      </c>
      <c r="D134" s="1101" t="s">
        <v>805</v>
      </c>
      <c r="E134" s="1102" t="s">
        <v>786</v>
      </c>
      <c r="F134" s="1101" t="s">
        <v>806</v>
      </c>
      <c r="G134" s="1101" t="s">
        <v>807</v>
      </c>
      <c r="H134" s="1119" t="s">
        <v>809</v>
      </c>
      <c r="I134" s="1621" t="s">
        <v>810</v>
      </c>
      <c r="J134" s="1118" t="s">
        <v>808</v>
      </c>
      <c r="K134" s="1285"/>
      <c r="L134" s="593"/>
      <c r="M134" s="592"/>
      <c r="N134" s="593"/>
      <c r="O134" s="592"/>
      <c r="P134" s="593"/>
      <c r="Q134" s="593"/>
      <c r="R134" s="1233"/>
      <c r="S134" s="986"/>
      <c r="T134" s="1244"/>
      <c r="U134" s="483"/>
    </row>
    <row r="135" spans="1:25">
      <c r="A135" s="1285">
        <v>121</v>
      </c>
      <c r="B135" s="592" t="s">
        <v>1359</v>
      </c>
      <c r="C135" s="592" t="s">
        <v>1360</v>
      </c>
      <c r="D135" s="629">
        <v>0.5</v>
      </c>
      <c r="E135" s="2207">
        <v>43719</v>
      </c>
      <c r="F135" s="2208">
        <v>9.4</v>
      </c>
      <c r="G135" s="933">
        <v>2.75</v>
      </c>
      <c r="H135" s="371">
        <v>0.43542639955657608</v>
      </c>
      <c r="I135" s="371">
        <f t="shared" si="0"/>
        <v>13.486897299865388</v>
      </c>
      <c r="J135" s="1211">
        <v>4.3223288607594945</v>
      </c>
      <c r="K135" s="1285"/>
      <c r="L135" s="593"/>
      <c r="M135" s="592"/>
      <c r="N135" s="593"/>
      <c r="O135" s="592"/>
      <c r="P135" s="593"/>
      <c r="Q135" s="593"/>
      <c r="R135" s="1233"/>
      <c r="S135" s="986"/>
      <c r="T135" s="1244"/>
      <c r="U135" s="1113"/>
      <c r="V135" s="571"/>
      <c r="W135" s="571"/>
      <c r="X135" s="571"/>
      <c r="Y135" s="571"/>
    </row>
    <row r="136" spans="1:25">
      <c r="A136" s="1285"/>
      <c r="B136" s="592" t="s">
        <v>1359</v>
      </c>
      <c r="C136" s="592" t="s">
        <v>1360</v>
      </c>
      <c r="D136" s="629">
        <v>1</v>
      </c>
      <c r="E136" s="2207">
        <v>43719</v>
      </c>
      <c r="F136" s="2208"/>
      <c r="G136" s="933"/>
      <c r="H136" s="591" t="s">
        <v>811</v>
      </c>
      <c r="I136" s="371"/>
      <c r="J136" s="2161" t="s">
        <v>811</v>
      </c>
      <c r="K136" s="1285"/>
      <c r="L136" s="593"/>
      <c r="M136" s="592"/>
      <c r="N136" s="593"/>
      <c r="O136" s="592"/>
      <c r="P136" s="593"/>
      <c r="Q136" s="593"/>
      <c r="R136" s="1233"/>
      <c r="S136" s="986"/>
      <c r="T136" s="1244"/>
      <c r="U136" s="483"/>
    </row>
    <row r="137" spans="1:25">
      <c r="A137" s="1285"/>
      <c r="B137" s="592" t="s">
        <v>1359</v>
      </c>
      <c r="C137" s="592" t="s">
        <v>1360</v>
      </c>
      <c r="D137" s="629">
        <v>2</v>
      </c>
      <c r="E137" s="2207">
        <v>43719</v>
      </c>
      <c r="F137" s="2208"/>
      <c r="G137" s="933"/>
      <c r="H137" s="591" t="s">
        <v>811</v>
      </c>
      <c r="I137" s="371"/>
      <c r="J137" s="2161" t="s">
        <v>811</v>
      </c>
      <c r="K137" s="1285"/>
      <c r="L137" s="593"/>
      <c r="M137" s="592"/>
      <c r="N137" s="593"/>
      <c r="O137" s="592"/>
      <c r="P137" s="593"/>
      <c r="Q137" s="593"/>
      <c r="R137" s="1233"/>
      <c r="S137" s="986"/>
      <c r="T137" s="1244"/>
      <c r="U137" s="483"/>
    </row>
    <row r="138" spans="1:25">
      <c r="A138" s="1285"/>
      <c r="B138" s="592" t="s">
        <v>1359</v>
      </c>
      <c r="C138" s="592" t="s">
        <v>1360</v>
      </c>
      <c r="D138" s="629">
        <v>3</v>
      </c>
      <c r="E138" s="2207">
        <v>43719</v>
      </c>
      <c r="F138" s="2208"/>
      <c r="G138" s="933"/>
      <c r="H138" s="371">
        <v>0.43542639955657608</v>
      </c>
      <c r="I138" s="371">
        <f t="shared" si="0"/>
        <v>13.486897299865388</v>
      </c>
      <c r="J138" s="1211">
        <v>4.5558143459915597</v>
      </c>
      <c r="K138" s="1285"/>
      <c r="L138" s="593"/>
      <c r="M138" s="592"/>
      <c r="N138" s="593"/>
      <c r="O138" s="592"/>
      <c r="P138" s="593"/>
      <c r="Q138" s="593"/>
      <c r="R138" s="1233"/>
      <c r="S138" s="986"/>
      <c r="T138" s="1244"/>
      <c r="U138" s="1113"/>
      <c r="V138" s="571"/>
      <c r="W138" s="571"/>
      <c r="X138" s="571"/>
      <c r="Y138" s="571"/>
    </row>
    <row r="139" spans="1:25">
      <c r="A139" s="1285"/>
      <c r="B139" s="592" t="s">
        <v>1359</v>
      </c>
      <c r="C139" s="592" t="s">
        <v>1360</v>
      </c>
      <c r="D139" s="629">
        <v>4</v>
      </c>
      <c r="E139" s="2207">
        <v>43719</v>
      </c>
      <c r="F139" s="2208"/>
      <c r="G139" s="933"/>
      <c r="H139" s="591" t="s">
        <v>811</v>
      </c>
      <c r="I139" s="371"/>
      <c r="J139" s="2161" t="s">
        <v>811</v>
      </c>
      <c r="K139" s="1285"/>
      <c r="L139" s="593"/>
      <c r="M139" s="592"/>
      <c r="N139" s="593"/>
      <c r="O139" s="592"/>
      <c r="P139" s="593"/>
      <c r="Q139" s="593"/>
      <c r="R139" s="1233"/>
      <c r="S139" s="986"/>
      <c r="T139" s="1244"/>
      <c r="U139" s="483"/>
    </row>
    <row r="140" spans="1:25">
      <c r="A140" s="1285"/>
      <c r="B140" s="592" t="s">
        <v>1359</v>
      </c>
      <c r="C140" s="592" t="s">
        <v>1360</v>
      </c>
      <c r="D140" s="629">
        <v>5</v>
      </c>
      <c r="E140" s="2207">
        <v>43719</v>
      </c>
      <c r="F140" s="2208"/>
      <c r="G140" s="933"/>
      <c r="H140" s="591" t="s">
        <v>811</v>
      </c>
      <c r="I140" s="371"/>
      <c r="J140" s="2161" t="s">
        <v>811</v>
      </c>
      <c r="K140" s="1285"/>
      <c r="L140" s="593"/>
      <c r="M140" s="592"/>
      <c r="N140" s="593"/>
      <c r="O140" s="592"/>
      <c r="P140" s="593"/>
      <c r="Q140" s="593"/>
      <c r="R140" s="1233"/>
      <c r="S140" s="986"/>
      <c r="T140" s="1244"/>
      <c r="U140" s="483"/>
    </row>
    <row r="141" spans="1:25">
      <c r="A141" s="1285"/>
      <c r="B141" s="592" t="s">
        <v>1359</v>
      </c>
      <c r="C141" s="592" t="s">
        <v>1360</v>
      </c>
      <c r="D141" s="629">
        <v>6</v>
      </c>
      <c r="E141" s="2207">
        <v>43719</v>
      </c>
      <c r="F141" s="2208"/>
      <c r="G141" s="933"/>
      <c r="H141" s="591" t="s">
        <v>811</v>
      </c>
      <c r="I141" s="371"/>
      <c r="J141" s="2161" t="s">
        <v>811</v>
      </c>
      <c r="K141" s="1285"/>
      <c r="L141" s="593"/>
      <c r="M141" s="592"/>
      <c r="N141" s="593"/>
      <c r="O141" s="592"/>
      <c r="P141" s="593"/>
      <c r="Q141" s="593"/>
      <c r="R141" s="1233"/>
      <c r="S141" s="986"/>
      <c r="T141" s="1244"/>
      <c r="U141" s="483"/>
    </row>
    <row r="142" spans="1:25">
      <c r="A142" s="1285"/>
      <c r="B142" s="592" t="s">
        <v>1359</v>
      </c>
      <c r="C142" s="592" t="s">
        <v>1360</v>
      </c>
      <c r="D142" s="629">
        <v>7</v>
      </c>
      <c r="E142" s="2207">
        <v>43719</v>
      </c>
      <c r="F142" s="2208"/>
      <c r="G142" s="933"/>
      <c r="H142" s="591" t="s">
        <v>811</v>
      </c>
      <c r="I142" s="371"/>
      <c r="J142" s="2161" t="s">
        <v>811</v>
      </c>
      <c r="K142" s="1285"/>
      <c r="L142" s="593"/>
      <c r="M142" s="592"/>
      <c r="N142" s="593"/>
      <c r="O142" s="592"/>
      <c r="P142" s="593"/>
      <c r="Q142" s="593"/>
      <c r="R142" s="1233"/>
      <c r="S142" s="986"/>
      <c r="T142" s="1244"/>
      <c r="U142" s="483"/>
    </row>
    <row r="143" spans="1:25">
      <c r="A143" s="1285"/>
      <c r="B143" s="592" t="s">
        <v>1359</v>
      </c>
      <c r="C143" s="592" t="s">
        <v>1360</v>
      </c>
      <c r="D143" s="629">
        <v>7.2</v>
      </c>
      <c r="E143" s="2207">
        <v>43719</v>
      </c>
      <c r="F143" s="2208"/>
      <c r="G143" s="933"/>
      <c r="H143" s="591" t="s">
        <v>811</v>
      </c>
      <c r="I143" s="371"/>
      <c r="J143" s="2161" t="s">
        <v>811</v>
      </c>
      <c r="K143" s="1285"/>
      <c r="L143" s="593"/>
      <c r="M143" s="592"/>
      <c r="N143" s="593"/>
      <c r="O143" s="592"/>
      <c r="P143" s="593"/>
      <c r="Q143" s="593"/>
      <c r="R143" s="1233"/>
      <c r="S143" s="986"/>
      <c r="T143" s="1244"/>
      <c r="U143" s="483"/>
    </row>
    <row r="144" spans="1:25">
      <c r="A144" s="1654"/>
      <c r="B144" s="1649" t="s">
        <v>1359</v>
      </c>
      <c r="C144" s="1649" t="s">
        <v>1360</v>
      </c>
      <c r="D144" s="1642">
        <v>8</v>
      </c>
      <c r="E144" s="2209">
        <v>43719</v>
      </c>
      <c r="F144" s="2210"/>
      <c r="G144" s="1632"/>
      <c r="H144" s="1576">
        <v>1.0871784582740445</v>
      </c>
      <c r="I144" s="1576">
        <f t="shared" si="0"/>
        <v>33.674265566580253</v>
      </c>
      <c r="J144" s="1630">
        <v>29.743772911392398</v>
      </c>
      <c r="K144" s="2211">
        <f>AVERAGE(G135:G144)</f>
        <v>2.75</v>
      </c>
      <c r="L144" s="1574">
        <f>10*(6-(LN(K144)/LN(2)))</f>
        <v>45.405683813627029</v>
      </c>
      <c r="M144" s="1632">
        <f>AVERAGE(I135:I144)</f>
        <v>20.21602005543701</v>
      </c>
      <c r="N144" s="1574">
        <f t="shared" si="2"/>
        <v>47.52464594797442</v>
      </c>
      <c r="O144" s="1632">
        <f>AVERAGE(J135:J144)</f>
        <v>12.873972039381151</v>
      </c>
      <c r="P144" s="1574">
        <f t="shared" si="3"/>
        <v>55.636441447279594</v>
      </c>
      <c r="Q144" s="2206">
        <f t="shared" si="1"/>
        <v>49.522257069627017</v>
      </c>
      <c r="R144" s="1233"/>
      <c r="S144" s="986"/>
      <c r="T144" s="1244"/>
      <c r="U144" s="1113"/>
      <c r="V144" s="571"/>
      <c r="W144" s="571"/>
      <c r="X144" s="571"/>
      <c r="Y144" s="571"/>
    </row>
    <row r="145" spans="1:25">
      <c r="A145" s="1285"/>
      <c r="B145" s="592"/>
      <c r="C145" s="592"/>
      <c r="D145" s="592"/>
      <c r="E145" s="592"/>
      <c r="F145" s="592"/>
      <c r="G145" s="592"/>
      <c r="H145" s="592"/>
      <c r="I145" s="371" t="str">
        <f t="shared" si="0"/>
        <v xml:space="preserve"> </v>
      </c>
      <c r="J145" s="1932"/>
      <c r="K145" s="1285"/>
      <c r="L145" s="593"/>
      <c r="M145" s="592"/>
      <c r="N145" s="593"/>
      <c r="O145" s="592"/>
      <c r="P145" s="593"/>
      <c r="Q145" s="593"/>
      <c r="R145" s="1233"/>
      <c r="S145" s="986"/>
      <c r="T145" s="1244"/>
      <c r="U145" s="483"/>
    </row>
    <row r="146" spans="1:25" ht="46.8">
      <c r="A146" s="1186" t="s">
        <v>804</v>
      </c>
      <c r="B146" s="1136" t="s">
        <v>20</v>
      </c>
      <c r="C146" s="1136" t="s">
        <v>701</v>
      </c>
      <c r="D146" s="1136" t="s">
        <v>805</v>
      </c>
      <c r="E146" s="1187" t="s">
        <v>786</v>
      </c>
      <c r="F146" s="1136" t="s">
        <v>806</v>
      </c>
      <c r="G146" s="1136" t="s">
        <v>807</v>
      </c>
      <c r="H146" s="1206" t="s">
        <v>809</v>
      </c>
      <c r="I146" s="1621" t="s">
        <v>810</v>
      </c>
      <c r="J146" s="1210" t="s">
        <v>808</v>
      </c>
      <c r="K146" s="2212"/>
      <c r="L146" s="2213"/>
      <c r="M146" s="2214"/>
      <c r="N146" s="593"/>
      <c r="O146" s="592"/>
      <c r="P146" s="593"/>
      <c r="Q146" s="593"/>
      <c r="R146" s="1233"/>
      <c r="S146" s="986"/>
      <c r="T146" s="1244"/>
      <c r="U146" s="483"/>
    </row>
    <row r="147" spans="1:25">
      <c r="A147" s="1281">
        <v>39</v>
      </c>
      <c r="B147" s="592" t="s">
        <v>1358</v>
      </c>
      <c r="C147" s="592" t="s">
        <v>1360</v>
      </c>
      <c r="D147" s="591">
        <v>0.5</v>
      </c>
      <c r="E147" s="2215">
        <v>44440</v>
      </c>
      <c r="F147" s="592">
        <v>9.4</v>
      </c>
      <c r="G147" s="592">
        <v>3.95</v>
      </c>
      <c r="H147" s="371">
        <v>0.39200000000000007</v>
      </c>
      <c r="I147" s="371">
        <f t="shared" si="0"/>
        <v>12.141808000000003</v>
      </c>
      <c r="J147" s="1211">
        <v>1.4037142857142852</v>
      </c>
      <c r="K147" s="2212"/>
      <c r="L147" s="2213"/>
      <c r="M147" s="2214"/>
      <c r="N147" s="593"/>
      <c r="O147" s="592"/>
      <c r="P147" s="593"/>
      <c r="Q147" s="593"/>
      <c r="R147" s="1233"/>
      <c r="S147" s="986"/>
      <c r="T147" s="1244"/>
      <c r="U147" s="1113"/>
      <c r="V147" s="571"/>
      <c r="W147" s="571"/>
      <c r="X147" s="571"/>
      <c r="Y147" s="571"/>
    </row>
    <row r="148" spans="1:25">
      <c r="A148" s="1281">
        <v>39</v>
      </c>
      <c r="B148" s="592" t="s">
        <v>1358</v>
      </c>
      <c r="C148" s="592" t="s">
        <v>1360</v>
      </c>
      <c r="D148" s="591">
        <v>1</v>
      </c>
      <c r="E148" s="2215">
        <v>44440</v>
      </c>
      <c r="F148" s="592"/>
      <c r="G148" s="592"/>
      <c r="H148" s="371" t="s">
        <v>811</v>
      </c>
      <c r="I148" s="371"/>
      <c r="J148" s="1211" t="s">
        <v>811</v>
      </c>
      <c r="K148" s="2212"/>
      <c r="L148" s="2213"/>
      <c r="M148" s="2214"/>
      <c r="N148" s="593"/>
      <c r="O148" s="592"/>
      <c r="P148" s="593"/>
      <c r="Q148" s="593"/>
      <c r="R148" s="1233"/>
      <c r="S148" s="986"/>
      <c r="T148" s="1244"/>
      <c r="U148" s="483"/>
    </row>
    <row r="149" spans="1:25">
      <c r="A149" s="1281">
        <v>39</v>
      </c>
      <c r="B149" s="592" t="s">
        <v>1358</v>
      </c>
      <c r="C149" s="592" t="s">
        <v>1360</v>
      </c>
      <c r="D149" s="591">
        <v>2</v>
      </c>
      <c r="E149" s="2215">
        <v>44440</v>
      </c>
      <c r="F149" s="592"/>
      <c r="G149" s="592"/>
      <c r="H149" s="371" t="s">
        <v>811</v>
      </c>
      <c r="I149" s="371"/>
      <c r="J149" s="1211" t="s">
        <v>811</v>
      </c>
      <c r="K149" s="2212"/>
      <c r="L149" s="2213"/>
      <c r="M149" s="2214"/>
      <c r="N149" s="593"/>
      <c r="O149" s="592"/>
      <c r="P149" s="593"/>
      <c r="Q149" s="593"/>
      <c r="R149" s="1233"/>
      <c r="S149" s="986"/>
      <c r="T149" s="1244"/>
      <c r="U149" s="483"/>
    </row>
    <row r="150" spans="1:25">
      <c r="A150" s="1281">
        <v>39</v>
      </c>
      <c r="B150" s="592" t="s">
        <v>1358</v>
      </c>
      <c r="C150" s="592" t="s">
        <v>1360</v>
      </c>
      <c r="D150" s="591">
        <v>3</v>
      </c>
      <c r="E150" s="2215">
        <v>44440</v>
      </c>
      <c r="F150" s="592"/>
      <c r="G150" s="592"/>
      <c r="H150" s="371">
        <v>0.39200000000000007</v>
      </c>
      <c r="I150" s="371">
        <f t="shared" si="0"/>
        <v>12.141808000000003</v>
      </c>
      <c r="J150" s="1211">
        <v>1.8044285714285708</v>
      </c>
      <c r="K150" s="2212"/>
      <c r="L150" s="2213"/>
      <c r="M150" s="2214"/>
      <c r="N150" s="593"/>
      <c r="O150" s="592"/>
      <c r="P150" s="593"/>
      <c r="Q150" s="593"/>
      <c r="R150" s="1233"/>
      <c r="S150" s="986"/>
      <c r="T150" s="1244"/>
      <c r="U150" s="1113"/>
      <c r="V150" s="571"/>
      <c r="W150" s="571"/>
      <c r="X150" s="571"/>
      <c r="Y150" s="571"/>
    </row>
    <row r="151" spans="1:25">
      <c r="A151" s="1281">
        <v>39</v>
      </c>
      <c r="B151" s="592" t="s">
        <v>1358</v>
      </c>
      <c r="C151" s="592" t="s">
        <v>1360</v>
      </c>
      <c r="D151" s="591">
        <v>4</v>
      </c>
      <c r="E151" s="2215">
        <v>44440</v>
      </c>
      <c r="F151" s="592"/>
      <c r="G151" s="592"/>
      <c r="H151" s="371" t="s">
        <v>811</v>
      </c>
      <c r="I151" s="371"/>
      <c r="J151" s="1211" t="s">
        <v>811</v>
      </c>
      <c r="K151" s="2212"/>
      <c r="L151" s="2213"/>
      <c r="M151" s="2214"/>
      <c r="N151" s="593"/>
      <c r="O151" s="592"/>
      <c r="P151" s="593"/>
      <c r="Q151" s="593"/>
      <c r="R151" s="1233"/>
      <c r="S151" s="986"/>
      <c r="T151" s="1244"/>
      <c r="U151" s="483"/>
    </row>
    <row r="152" spans="1:25">
      <c r="A152" s="1281">
        <v>39</v>
      </c>
      <c r="B152" s="592" t="s">
        <v>1358</v>
      </c>
      <c r="C152" s="592" t="s">
        <v>1360</v>
      </c>
      <c r="D152" s="591">
        <v>5</v>
      </c>
      <c r="E152" s="2215">
        <v>44440</v>
      </c>
      <c r="F152" s="592"/>
      <c r="G152" s="592"/>
      <c r="H152" s="371" t="s">
        <v>811</v>
      </c>
      <c r="I152" s="371"/>
      <c r="J152" s="1211" t="s">
        <v>811</v>
      </c>
      <c r="K152" s="2212"/>
      <c r="L152" s="2213"/>
      <c r="M152" s="2214"/>
      <c r="N152" s="593"/>
      <c r="O152" s="592"/>
      <c r="P152" s="593"/>
      <c r="Q152" s="593"/>
      <c r="R152" s="1233"/>
      <c r="S152" s="986"/>
      <c r="T152" s="1244"/>
      <c r="U152" s="483"/>
    </row>
    <row r="153" spans="1:25">
      <c r="A153" s="1281">
        <v>39</v>
      </c>
      <c r="B153" s="592" t="s">
        <v>1358</v>
      </c>
      <c r="C153" s="592" t="s">
        <v>1360</v>
      </c>
      <c r="D153" s="591">
        <v>6</v>
      </c>
      <c r="E153" s="2215">
        <v>44440</v>
      </c>
      <c r="F153" s="592"/>
      <c r="G153" s="592"/>
      <c r="H153" s="371" t="s">
        <v>811</v>
      </c>
      <c r="I153" s="371"/>
      <c r="J153" s="1211" t="s">
        <v>811</v>
      </c>
      <c r="K153" s="2212"/>
      <c r="L153" s="2213"/>
      <c r="M153" s="2214"/>
      <c r="N153" s="593"/>
      <c r="O153" s="592"/>
      <c r="P153" s="593"/>
      <c r="Q153" s="593"/>
      <c r="R153" s="1233"/>
      <c r="S153" s="986"/>
      <c r="T153" s="1244"/>
      <c r="U153" s="483"/>
    </row>
    <row r="154" spans="1:25">
      <c r="A154" s="1281">
        <v>39</v>
      </c>
      <c r="B154" s="592" t="s">
        <v>1358</v>
      </c>
      <c r="C154" s="592" t="s">
        <v>1360</v>
      </c>
      <c r="D154" s="591">
        <v>7</v>
      </c>
      <c r="E154" s="2215">
        <v>44440</v>
      </c>
      <c r="F154" s="592"/>
      <c r="G154" s="592"/>
      <c r="H154" s="371" t="s">
        <v>811</v>
      </c>
      <c r="I154" s="371"/>
      <c r="J154" s="1211" t="s">
        <v>811</v>
      </c>
      <c r="K154" s="2212"/>
      <c r="L154" s="2213"/>
      <c r="M154" s="2214"/>
      <c r="N154" s="593"/>
      <c r="O154" s="592"/>
      <c r="P154" s="593"/>
      <c r="Q154" s="593"/>
      <c r="R154" s="1233"/>
      <c r="S154" s="986"/>
      <c r="T154" s="1244"/>
      <c r="U154" s="483"/>
    </row>
    <row r="155" spans="1:25">
      <c r="A155" s="1281">
        <v>39</v>
      </c>
      <c r="B155" s="592" t="s">
        <v>1358</v>
      </c>
      <c r="C155" s="592" t="s">
        <v>1360</v>
      </c>
      <c r="D155" s="591">
        <v>8</v>
      </c>
      <c r="E155" s="2215">
        <v>44440</v>
      </c>
      <c r="F155" s="592"/>
      <c r="G155" s="592"/>
      <c r="H155" s="371" t="s">
        <v>811</v>
      </c>
      <c r="I155" s="371"/>
      <c r="J155" s="1211" t="s">
        <v>811</v>
      </c>
      <c r="K155" s="2212"/>
      <c r="L155" s="2213"/>
      <c r="M155" s="2214"/>
      <c r="N155" s="593"/>
      <c r="O155" s="592"/>
      <c r="P155" s="593"/>
      <c r="Q155" s="593"/>
      <c r="R155" s="1233"/>
      <c r="S155" s="986"/>
      <c r="T155" s="1244"/>
      <c r="U155" s="483"/>
    </row>
    <row r="156" spans="1:25">
      <c r="A156" s="1281">
        <v>39</v>
      </c>
      <c r="B156" s="592" t="s">
        <v>1358</v>
      </c>
      <c r="C156" s="592" t="s">
        <v>1360</v>
      </c>
      <c r="D156" s="591">
        <v>8.5</v>
      </c>
      <c r="E156" s="2215">
        <v>44440</v>
      </c>
      <c r="F156" s="592"/>
      <c r="G156" s="592"/>
      <c r="H156" s="371">
        <v>0.58800000000000008</v>
      </c>
      <c r="I156" s="371">
        <f t="shared" ref="I156:I271" si="4">IF(AND(H156&gt;0),  H156*30.974," ")</f>
        <v>18.212712000000003</v>
      </c>
      <c r="J156" s="1211">
        <v>3.5165714285714289</v>
      </c>
      <c r="K156" s="592"/>
      <c r="L156" s="593"/>
      <c r="M156" s="2214"/>
      <c r="N156" s="593"/>
      <c r="O156" s="592"/>
      <c r="P156" s="593"/>
      <c r="Q156" s="593"/>
      <c r="R156" s="1233"/>
      <c r="S156" s="986"/>
      <c r="T156" s="1244"/>
      <c r="U156" s="1113"/>
      <c r="V156" s="571"/>
      <c r="W156" s="571"/>
      <c r="X156" s="571"/>
      <c r="Y156" s="571"/>
    </row>
    <row r="157" spans="1:25">
      <c r="A157" s="2203">
        <v>39</v>
      </c>
      <c r="B157" s="1649" t="s">
        <v>1358</v>
      </c>
      <c r="C157" s="1649" t="s">
        <v>1360</v>
      </c>
      <c r="D157" s="1643">
        <v>9</v>
      </c>
      <c r="E157" s="2218">
        <v>44440</v>
      </c>
      <c r="F157" s="1649"/>
      <c r="G157" s="1649"/>
      <c r="H157" s="1576" t="s">
        <v>811</v>
      </c>
      <c r="I157" s="1576"/>
      <c r="J157" s="1630" t="s">
        <v>811</v>
      </c>
      <c r="K157" s="2219">
        <f>AVERAGE(G147:G156)</f>
        <v>3.95</v>
      </c>
      <c r="L157" s="2220">
        <f>10*(6-(LN(K157)/LN(2)))</f>
        <v>40.181473467102592</v>
      </c>
      <c r="M157" s="2221">
        <f>AVERAGE(I147:I157)</f>
        <v>14.165442666666669</v>
      </c>
      <c r="N157" s="1574">
        <f t="shared" ref="N157:N227" si="5">10*(6-(LN(48/M157)/LN(2)))</f>
        <v>42.393412804587165</v>
      </c>
      <c r="O157" s="1632">
        <f>AVERAGE(J147:J157)</f>
        <v>2.2415714285714281</v>
      </c>
      <c r="P157" s="1574">
        <f t="shared" ref="P157:P227" si="6">10*(6-((2.04-0.68*LN(O157))/LN(2)))</f>
        <v>38.487692376664818</v>
      </c>
      <c r="Q157" s="1574">
        <f t="shared" ref="Q157:Q227" si="7">AVERAGE(L157,N157,P157)</f>
        <v>40.354192882784865</v>
      </c>
      <c r="R157" s="1625"/>
      <c r="S157" s="1626"/>
      <c r="T157" s="1627"/>
      <c r="U157" s="1104"/>
      <c r="V157" s="451"/>
      <c r="W157" s="451"/>
      <c r="X157" s="451"/>
      <c r="Y157" s="451"/>
    </row>
    <row r="158" spans="1:25">
      <c r="A158" s="1281"/>
      <c r="B158" s="592"/>
      <c r="C158" s="592"/>
      <c r="D158" s="591"/>
      <c r="E158" s="2215"/>
      <c r="F158" s="592"/>
      <c r="G158" s="592"/>
      <c r="H158" s="371"/>
      <c r="I158" s="371"/>
      <c r="J158" s="1211"/>
      <c r="K158" s="2212"/>
      <c r="L158" s="2213"/>
      <c r="M158" s="2222"/>
      <c r="N158" s="593"/>
      <c r="O158" s="933"/>
      <c r="P158" s="593"/>
      <c r="Q158" s="593"/>
      <c r="R158" s="1233"/>
      <c r="S158" s="986"/>
      <c r="T158" s="1244"/>
      <c r="U158" s="483"/>
    </row>
    <row r="159" spans="1:25" ht="46.8">
      <c r="A159" s="1186" t="s">
        <v>804</v>
      </c>
      <c r="B159" s="1136" t="s">
        <v>20</v>
      </c>
      <c r="C159" s="1136" t="s">
        <v>701</v>
      </c>
      <c r="D159" s="1136" t="s">
        <v>805</v>
      </c>
      <c r="E159" s="1187" t="s">
        <v>786</v>
      </c>
      <c r="F159" s="1136" t="s">
        <v>806</v>
      </c>
      <c r="G159" s="1136" t="s">
        <v>807</v>
      </c>
      <c r="H159" s="1206" t="s">
        <v>809</v>
      </c>
      <c r="I159" s="1621" t="s">
        <v>810</v>
      </c>
      <c r="J159" s="1210" t="s">
        <v>808</v>
      </c>
      <c r="K159" s="2212"/>
      <c r="L159" s="2213"/>
      <c r="M159" s="2222"/>
      <c r="N159" s="593"/>
      <c r="O159" s="933"/>
      <c r="P159" s="593"/>
      <c r="Q159" s="593"/>
      <c r="R159" s="1233"/>
      <c r="S159" s="986"/>
      <c r="T159" s="1244"/>
      <c r="U159" s="483"/>
    </row>
    <row r="160" spans="1:25">
      <c r="A160" s="1281"/>
      <c r="B160" s="592" t="s">
        <v>1358</v>
      </c>
      <c r="C160" s="592" t="s">
        <v>1360</v>
      </c>
      <c r="D160" s="591">
        <v>0.5</v>
      </c>
      <c r="E160" s="2207">
        <v>44805</v>
      </c>
      <c r="F160" s="592">
        <v>9</v>
      </c>
      <c r="G160" s="592">
        <v>3.15</v>
      </c>
      <c r="H160" s="371">
        <v>0.41572904890898632</v>
      </c>
      <c r="I160" s="371">
        <f>IF(AND(H160&gt;0),  H160*30.974," ")</f>
        <v>12.876791560906943</v>
      </c>
      <c r="J160" s="371">
        <v>0.77646355339310846</v>
      </c>
      <c r="K160" s="2212"/>
      <c r="L160" s="2213"/>
      <c r="M160" s="2222"/>
      <c r="N160" s="593"/>
      <c r="O160" s="933"/>
      <c r="P160" s="593"/>
      <c r="Q160" s="593"/>
      <c r="R160" s="1233"/>
      <c r="S160" s="986"/>
      <c r="T160" s="1244"/>
      <c r="U160" s="483"/>
    </row>
    <row r="161" spans="1:25">
      <c r="A161" s="1281"/>
      <c r="B161" s="592" t="s">
        <v>1358</v>
      </c>
      <c r="C161" s="592" t="s">
        <v>1360</v>
      </c>
      <c r="D161" s="591">
        <v>1</v>
      </c>
      <c r="E161" s="2207">
        <v>44805</v>
      </c>
      <c r="F161" s="592"/>
      <c r="G161" s="592"/>
      <c r="H161" s="591" t="s">
        <v>811</v>
      </c>
      <c r="I161" s="371"/>
      <c r="J161" s="371" t="s">
        <v>811</v>
      </c>
      <c r="K161" s="2212"/>
      <c r="L161" s="2213"/>
      <c r="M161" s="2222"/>
      <c r="N161" s="593"/>
      <c r="O161" s="933"/>
      <c r="P161" s="593"/>
      <c r="Q161" s="593"/>
      <c r="R161" s="1233"/>
      <c r="S161" s="986"/>
      <c r="T161" s="1244"/>
      <c r="U161" s="483"/>
    </row>
    <row r="162" spans="1:25">
      <c r="A162" s="1281"/>
      <c r="B162" s="592" t="s">
        <v>1358</v>
      </c>
      <c r="C162" s="592" t="s">
        <v>1360</v>
      </c>
      <c r="D162" s="591">
        <v>2</v>
      </c>
      <c r="E162" s="2207">
        <v>44805</v>
      </c>
      <c r="F162" s="592"/>
      <c r="G162" s="592"/>
      <c r="H162" s="591" t="s">
        <v>811</v>
      </c>
      <c r="I162" s="371"/>
      <c r="J162" s="371" t="s">
        <v>811</v>
      </c>
      <c r="K162" s="2212"/>
      <c r="L162" s="2213"/>
      <c r="M162" s="2222"/>
      <c r="N162" s="593"/>
      <c r="O162" s="933"/>
      <c r="P162" s="593"/>
      <c r="Q162" s="593"/>
      <c r="R162" s="1233"/>
      <c r="S162" s="986"/>
      <c r="T162" s="1244"/>
      <c r="U162" s="483"/>
    </row>
    <row r="163" spans="1:25">
      <c r="A163" s="1281"/>
      <c r="B163" s="592" t="s">
        <v>1358</v>
      </c>
      <c r="C163" s="592" t="s">
        <v>1360</v>
      </c>
      <c r="D163" s="591">
        <v>3</v>
      </c>
      <c r="E163" s="2207">
        <v>44805</v>
      </c>
      <c r="F163" s="592"/>
      <c r="G163" s="592"/>
      <c r="H163" s="371">
        <v>0.34014194910735251</v>
      </c>
      <c r="I163" s="371">
        <f>IF(AND(H163&gt;0),  H163*30.974," ")</f>
        <v>10.535556731651138</v>
      </c>
      <c r="J163" s="371">
        <v>0.85917152301336164</v>
      </c>
      <c r="K163" s="2212"/>
      <c r="L163" s="2213"/>
      <c r="M163" s="2222"/>
      <c r="N163" s="593"/>
      <c r="O163" s="933"/>
      <c r="P163" s="593"/>
      <c r="Q163" s="593"/>
      <c r="R163" s="1233"/>
      <c r="S163" s="986"/>
      <c r="T163" s="1244"/>
      <c r="U163" s="483"/>
    </row>
    <row r="164" spans="1:25">
      <c r="A164" s="1281"/>
      <c r="B164" s="592" t="s">
        <v>1358</v>
      </c>
      <c r="C164" s="592" t="s">
        <v>1360</v>
      </c>
      <c r="D164" s="591">
        <v>4</v>
      </c>
      <c r="E164" s="2207">
        <v>44805</v>
      </c>
      <c r="F164" s="592"/>
      <c r="G164" s="592"/>
      <c r="H164" s="591" t="s">
        <v>811</v>
      </c>
      <c r="I164" s="371"/>
      <c r="J164" s="371" t="s">
        <v>811</v>
      </c>
      <c r="K164" s="2212"/>
      <c r="L164" s="2213"/>
      <c r="M164" s="2222"/>
      <c r="N164" s="593"/>
      <c r="O164" s="933"/>
      <c r="P164" s="593"/>
      <c r="Q164" s="593"/>
      <c r="R164" s="1233"/>
      <c r="S164" s="986"/>
      <c r="T164" s="1244"/>
      <c r="U164" s="483"/>
    </row>
    <row r="165" spans="1:25">
      <c r="A165" s="1281"/>
      <c r="B165" s="592" t="s">
        <v>1358</v>
      </c>
      <c r="C165" s="592" t="s">
        <v>1360</v>
      </c>
      <c r="D165" s="591">
        <v>5</v>
      </c>
      <c r="E165" s="2207">
        <v>44805</v>
      </c>
      <c r="F165" s="592"/>
      <c r="G165" s="592"/>
      <c r="H165" s="591" t="s">
        <v>811</v>
      </c>
      <c r="I165" s="371"/>
      <c r="J165" s="371" t="s">
        <v>811</v>
      </c>
      <c r="K165" s="2212"/>
      <c r="L165" s="2213"/>
      <c r="M165" s="2222"/>
      <c r="N165" s="593"/>
      <c r="O165" s="933"/>
      <c r="P165" s="593"/>
      <c r="Q165" s="593"/>
      <c r="R165" s="1233"/>
      <c r="S165" s="986"/>
      <c r="T165" s="1244"/>
      <c r="U165" s="483"/>
    </row>
    <row r="166" spans="1:25">
      <c r="A166" s="1281"/>
      <c r="B166" s="592" t="s">
        <v>1358</v>
      </c>
      <c r="C166" s="592" t="s">
        <v>1360</v>
      </c>
      <c r="D166" s="591">
        <v>6</v>
      </c>
      <c r="E166" s="2207">
        <v>44805</v>
      </c>
      <c r="F166" s="592"/>
      <c r="G166" s="592"/>
      <c r="H166" s="591" t="s">
        <v>811</v>
      </c>
      <c r="I166" s="371"/>
      <c r="J166" s="371" t="s">
        <v>811</v>
      </c>
      <c r="K166" s="2212"/>
      <c r="L166" s="2213"/>
      <c r="M166" s="2222"/>
      <c r="N166" s="593"/>
      <c r="O166" s="933"/>
      <c r="P166" s="593"/>
      <c r="Q166" s="593"/>
      <c r="R166" s="1233"/>
      <c r="S166" s="986"/>
      <c r="T166" s="1244"/>
      <c r="U166" s="483"/>
    </row>
    <row r="167" spans="1:25">
      <c r="A167" s="1281"/>
      <c r="B167" s="592" t="s">
        <v>1358</v>
      </c>
      <c r="C167" s="592" t="s">
        <v>1360</v>
      </c>
      <c r="D167" s="591">
        <v>7</v>
      </c>
      <c r="E167" s="2207">
        <v>44805</v>
      </c>
      <c r="F167" s="592"/>
      <c r="G167" s="592"/>
      <c r="H167" s="591" t="s">
        <v>811</v>
      </c>
      <c r="I167" s="371"/>
      <c r="J167" s="371" t="s">
        <v>811</v>
      </c>
      <c r="K167" s="2212"/>
      <c r="L167" s="2213"/>
      <c r="M167" s="2222"/>
      <c r="N167" s="593"/>
      <c r="O167" s="933"/>
      <c r="P167" s="593"/>
      <c r="Q167" s="593"/>
      <c r="R167" s="1233"/>
      <c r="S167" s="986"/>
      <c r="T167" s="1244"/>
      <c r="U167" s="483"/>
    </row>
    <row r="168" spans="1:25">
      <c r="A168" s="1281"/>
      <c r="B168" s="592" t="s">
        <v>1358</v>
      </c>
      <c r="C168" s="592" t="s">
        <v>1360</v>
      </c>
      <c r="D168" s="591">
        <v>8</v>
      </c>
      <c r="E168" s="2207">
        <v>44805</v>
      </c>
      <c r="F168" s="592"/>
      <c r="G168" s="592"/>
      <c r="H168" s="371">
        <v>0.37793549900816936</v>
      </c>
      <c r="I168" s="371">
        <f>IF(AND(H168&gt;0),  H168*30.974," ")</f>
        <v>11.706174146279038</v>
      </c>
      <c r="J168" s="371">
        <v>1.2837842960091423</v>
      </c>
      <c r="K168" s="2212"/>
      <c r="L168" s="2213"/>
      <c r="M168" s="2222"/>
      <c r="N168" s="593"/>
      <c r="O168" s="933"/>
      <c r="P168" s="593"/>
      <c r="Q168" s="593"/>
      <c r="R168" s="1233"/>
      <c r="S168" s="986"/>
      <c r="T168" s="1244"/>
      <c r="U168" s="483"/>
    </row>
    <row r="169" spans="1:25">
      <c r="A169" s="2203"/>
      <c r="B169" s="1649" t="s">
        <v>1358</v>
      </c>
      <c r="C169" s="1649" t="s">
        <v>1360</v>
      </c>
      <c r="D169" s="1643">
        <v>8.5</v>
      </c>
      <c r="E169" s="2209">
        <v>44805</v>
      </c>
      <c r="F169" s="1649"/>
      <c r="G169" s="1649"/>
      <c r="H169" s="1643" t="s">
        <v>811</v>
      </c>
      <c r="I169" s="1576"/>
      <c r="J169" s="1576" t="s">
        <v>811</v>
      </c>
      <c r="K169" s="2219">
        <f>AVERAGE(G160:G169)</f>
        <v>3.15</v>
      </c>
      <c r="L169" s="2220">
        <f>10*(6-(LN(K169)/LN(2)))</f>
        <v>43.446481713874462</v>
      </c>
      <c r="M169" s="2221">
        <f>AVERAGE(I160:I169)</f>
        <v>11.706174146279039</v>
      </c>
      <c r="N169" s="1574">
        <f>10*(6-(LN(48/M169)/LN(2)))</f>
        <v>39.642352402828671</v>
      </c>
      <c r="O169" s="1632">
        <f>AVERAGE(J160:J169)</f>
        <v>0.97313979080520419</v>
      </c>
      <c r="P169" s="1574">
        <f>10*(6-((2.04-0.68*LN(O169))/LN(2)))</f>
        <v>30.301910141956302</v>
      </c>
      <c r="Q169" s="1574">
        <f>AVERAGE(L169,N169,P169)</f>
        <v>37.79691475288648</v>
      </c>
      <c r="R169" s="1625"/>
      <c r="S169" s="1626"/>
      <c r="T169" s="1627"/>
      <c r="U169" s="1104"/>
      <c r="V169" s="451"/>
      <c r="W169" s="451"/>
      <c r="X169" s="451"/>
      <c r="Y169" s="451"/>
    </row>
    <row r="170" spans="1:25">
      <c r="A170" s="1281"/>
      <c r="B170" s="592"/>
      <c r="C170" s="592"/>
      <c r="D170" s="591"/>
      <c r="E170" s="2215"/>
      <c r="F170" s="592"/>
      <c r="G170" s="592"/>
      <c r="H170" s="371"/>
      <c r="I170" s="371"/>
      <c r="J170" s="1211"/>
      <c r="K170" s="2212"/>
      <c r="L170" s="2213"/>
      <c r="M170" s="2222"/>
      <c r="N170" s="593"/>
      <c r="O170" s="933"/>
      <c r="P170" s="593"/>
      <c r="Q170" s="593"/>
      <c r="R170" s="1233"/>
      <c r="S170" s="986"/>
      <c r="T170" s="1244"/>
      <c r="U170" s="483"/>
    </row>
    <row r="171" spans="1:25" ht="46.8">
      <c r="A171" s="1186" t="s">
        <v>804</v>
      </c>
      <c r="B171" s="1136" t="s">
        <v>20</v>
      </c>
      <c r="C171" s="1136" t="s">
        <v>701</v>
      </c>
      <c r="D171" s="1136" t="s">
        <v>805</v>
      </c>
      <c r="E171" s="1187" t="s">
        <v>786</v>
      </c>
      <c r="F171" s="1136" t="s">
        <v>806</v>
      </c>
      <c r="G171" s="1136" t="s">
        <v>807</v>
      </c>
      <c r="H171" s="1206" t="s">
        <v>809</v>
      </c>
      <c r="I171" s="1621" t="s">
        <v>810</v>
      </c>
      <c r="J171" s="1210" t="s">
        <v>808</v>
      </c>
      <c r="K171" s="2212"/>
      <c r="L171" s="2213"/>
      <c r="M171" s="2222"/>
      <c r="N171" s="593"/>
      <c r="O171" s="933"/>
      <c r="P171" s="593"/>
      <c r="Q171" s="593"/>
      <c r="R171" s="1233"/>
      <c r="S171" s="986"/>
      <c r="T171" s="1244"/>
      <c r="U171" s="483"/>
    </row>
    <row r="172" spans="1:25">
      <c r="A172" s="1281"/>
      <c r="B172" s="24" t="s">
        <v>1358</v>
      </c>
      <c r="C172" s="24" t="s">
        <v>1360</v>
      </c>
      <c r="D172" s="23">
        <v>0.5</v>
      </c>
      <c r="E172" s="47">
        <v>45167</v>
      </c>
      <c r="F172" s="24">
        <v>9.1999999999999993</v>
      </c>
      <c r="G172" s="24">
        <v>4.05</v>
      </c>
      <c r="H172" s="24">
        <v>0.46087999494981385</v>
      </c>
      <c r="I172" s="371">
        <f>IF(AND(H172&gt;0),  H172*30.974," ")</f>
        <v>14.275296963575535</v>
      </c>
      <c r="J172" s="25">
        <v>6.434936708860759</v>
      </c>
      <c r="K172" s="2212"/>
      <c r="L172" s="2213"/>
      <c r="M172" s="2222"/>
      <c r="N172" s="593"/>
      <c r="O172" s="933"/>
      <c r="P172" s="593"/>
      <c r="Q172" s="593"/>
      <c r="R172" s="1233"/>
      <c r="S172" s="986"/>
      <c r="T172" s="1244"/>
      <c r="U172" s="483"/>
    </row>
    <row r="173" spans="1:25">
      <c r="A173" s="1281"/>
      <c r="B173" s="24" t="s">
        <v>1358</v>
      </c>
      <c r="C173" s="24" t="s">
        <v>1360</v>
      </c>
      <c r="D173" s="23">
        <v>1</v>
      </c>
      <c r="E173" s="47">
        <v>45167</v>
      </c>
      <c r="F173" s="24"/>
      <c r="G173" s="24"/>
      <c r="H173" s="24" t="s">
        <v>811</v>
      </c>
      <c r="I173" s="371"/>
      <c r="J173" s="24" t="s">
        <v>811</v>
      </c>
      <c r="K173" s="2212"/>
      <c r="L173" s="2213"/>
      <c r="M173" s="2222"/>
      <c r="N173" s="593"/>
      <c r="O173" s="933"/>
      <c r="P173" s="593"/>
      <c r="Q173" s="593"/>
      <c r="R173" s="1233"/>
      <c r="S173" s="986"/>
      <c r="T173" s="1244"/>
      <c r="U173" s="483"/>
    </row>
    <row r="174" spans="1:25">
      <c r="A174" s="1281"/>
      <c r="B174" s="24" t="s">
        <v>1358</v>
      </c>
      <c r="C174" s="24" t="s">
        <v>1360</v>
      </c>
      <c r="D174" s="23">
        <v>2</v>
      </c>
      <c r="E174" s="47">
        <v>45167</v>
      </c>
      <c r="F174" s="24"/>
      <c r="G174" s="24"/>
      <c r="H174" s="24" t="s">
        <v>811</v>
      </c>
      <c r="I174" s="371"/>
      <c r="J174" s="24" t="s">
        <v>811</v>
      </c>
      <c r="K174" s="2212"/>
      <c r="L174" s="2213"/>
      <c r="M174" s="2222"/>
      <c r="N174" s="593"/>
      <c r="O174" s="933"/>
      <c r="P174" s="593"/>
      <c r="Q174" s="593"/>
      <c r="R174" s="1233"/>
      <c r="S174" s="986"/>
      <c r="T174" s="1244"/>
      <c r="U174" s="483"/>
    </row>
    <row r="175" spans="1:25">
      <c r="A175" s="1281"/>
      <c r="B175" s="24" t="s">
        <v>1358</v>
      </c>
      <c r="C175" s="24" t="s">
        <v>1360</v>
      </c>
      <c r="D175" s="23">
        <v>3</v>
      </c>
      <c r="E175" s="47">
        <v>45167</v>
      </c>
      <c r="F175" s="24"/>
      <c r="G175" s="24"/>
      <c r="H175" s="24">
        <v>0.72346452794414273</v>
      </c>
      <c r="I175" s="371">
        <f>IF(AND(H175&gt;0),  H175*30.974," ")</f>
        <v>22.408590288541877</v>
      </c>
      <c r="J175" s="25">
        <v>1.9259493670886079</v>
      </c>
      <c r="K175" s="2212"/>
      <c r="L175" s="2213"/>
      <c r="M175" s="2222"/>
      <c r="N175" s="593"/>
      <c r="O175" s="933"/>
      <c r="P175" s="593"/>
      <c r="Q175" s="593"/>
      <c r="R175" s="1233"/>
      <c r="S175" s="986"/>
      <c r="T175" s="1244"/>
      <c r="U175" s="483"/>
    </row>
    <row r="176" spans="1:25">
      <c r="A176" s="1281"/>
      <c r="B176" s="24" t="s">
        <v>1358</v>
      </c>
      <c r="C176" s="24" t="s">
        <v>1360</v>
      </c>
      <c r="D176" s="23">
        <v>4</v>
      </c>
      <c r="E176" s="47">
        <v>45167</v>
      </c>
      <c r="F176" s="24"/>
      <c r="G176" s="24"/>
      <c r="H176" s="24" t="s">
        <v>811</v>
      </c>
      <c r="I176" s="371"/>
      <c r="J176" s="24" t="s">
        <v>811</v>
      </c>
      <c r="K176" s="2212"/>
      <c r="L176" s="2213"/>
      <c r="M176" s="2222"/>
      <c r="N176" s="593"/>
      <c r="O176" s="933"/>
      <c r="P176" s="593"/>
      <c r="Q176" s="593"/>
      <c r="R176" s="1233"/>
      <c r="S176" s="986"/>
      <c r="T176" s="1244"/>
      <c r="U176" s="483"/>
    </row>
    <row r="177" spans="1:25">
      <c r="A177" s="1281"/>
      <c r="B177" s="24" t="s">
        <v>1358</v>
      </c>
      <c r="C177" s="24" t="s">
        <v>1360</v>
      </c>
      <c r="D177" s="23">
        <v>5</v>
      </c>
      <c r="E177" s="47">
        <v>45167</v>
      </c>
      <c r="F177" s="24"/>
      <c r="G177" s="24"/>
      <c r="H177" s="24" t="s">
        <v>811</v>
      </c>
      <c r="I177" s="371"/>
      <c r="J177" s="24" t="s">
        <v>811</v>
      </c>
      <c r="K177" s="2212"/>
      <c r="L177" s="2213"/>
      <c r="M177" s="2222"/>
      <c r="N177" s="593"/>
      <c r="O177" s="933"/>
      <c r="P177" s="593"/>
      <c r="Q177" s="593"/>
      <c r="R177" s="1233"/>
      <c r="S177" s="986"/>
      <c r="T177" s="1244"/>
      <c r="U177" s="483"/>
    </row>
    <row r="178" spans="1:25">
      <c r="A178" s="1281"/>
      <c r="B178" s="24" t="s">
        <v>1358</v>
      </c>
      <c r="C178" s="24" t="s">
        <v>1360</v>
      </c>
      <c r="D178" s="23">
        <v>6</v>
      </c>
      <c r="E178" s="47">
        <v>45167</v>
      </c>
      <c r="F178" s="24"/>
      <c r="G178" s="24"/>
      <c r="H178" s="24" t="s">
        <v>811</v>
      </c>
      <c r="I178" s="371"/>
      <c r="J178" s="24" t="s">
        <v>811</v>
      </c>
      <c r="K178" s="2212"/>
      <c r="L178" s="2213"/>
      <c r="M178" s="2222"/>
      <c r="N178" s="593"/>
      <c r="O178" s="933"/>
      <c r="P178" s="593"/>
      <c r="Q178" s="593"/>
      <c r="R178" s="1233"/>
      <c r="S178" s="986"/>
      <c r="T178" s="1244"/>
      <c r="U178" s="483"/>
    </row>
    <row r="179" spans="1:25">
      <c r="A179" s="1281"/>
      <c r="B179" s="24" t="s">
        <v>1358</v>
      </c>
      <c r="C179" s="24" t="s">
        <v>1360</v>
      </c>
      <c r="D179" s="23">
        <v>7</v>
      </c>
      <c r="E179" s="47">
        <v>45167</v>
      </c>
      <c r="F179" s="24"/>
      <c r="G179" s="24"/>
      <c r="H179" s="24" t="s">
        <v>811</v>
      </c>
      <c r="I179" s="371"/>
      <c r="J179" s="24" t="s">
        <v>811</v>
      </c>
      <c r="K179" s="2212"/>
      <c r="L179" s="2213"/>
      <c r="M179" s="2222"/>
      <c r="N179" s="593"/>
      <c r="O179" s="933"/>
      <c r="P179" s="593"/>
      <c r="Q179" s="593"/>
      <c r="R179" s="1233"/>
      <c r="S179" s="986"/>
      <c r="T179" s="1244"/>
      <c r="U179" s="483"/>
    </row>
    <row r="180" spans="1:25">
      <c r="A180" s="1281"/>
      <c r="B180" s="24" t="s">
        <v>1358</v>
      </c>
      <c r="C180" s="24" t="s">
        <v>1360</v>
      </c>
      <c r="D180" s="23">
        <v>8</v>
      </c>
      <c r="E180" s="47">
        <v>45167</v>
      </c>
      <c r="F180" s="24"/>
      <c r="G180" s="24"/>
      <c r="H180" s="24">
        <v>0.56723691686130928</v>
      </c>
      <c r="I180" s="371">
        <f>IF(AND(H180&gt;0),  H180*30.974," ")</f>
        <v>17.569596262862195</v>
      </c>
      <c r="J180" s="25">
        <v>1.8126582278481009</v>
      </c>
      <c r="K180" s="2212"/>
      <c r="L180" s="2213"/>
      <c r="M180" s="2222"/>
      <c r="N180" s="593"/>
      <c r="O180" s="933"/>
      <c r="P180" s="593"/>
      <c r="Q180" s="593"/>
      <c r="R180" s="1233"/>
      <c r="S180" s="986"/>
      <c r="T180" s="1244"/>
      <c r="U180" s="483"/>
    </row>
    <row r="181" spans="1:25">
      <c r="A181" s="2585"/>
      <c r="B181" s="2586" t="s">
        <v>1358</v>
      </c>
      <c r="C181" s="2586" t="s">
        <v>1360</v>
      </c>
      <c r="D181" s="2604">
        <v>9</v>
      </c>
      <c r="E181" s="2605">
        <v>45167</v>
      </c>
      <c r="F181" s="2586"/>
      <c r="G181" s="2586"/>
      <c r="H181" s="24" t="s">
        <v>811</v>
      </c>
      <c r="I181" s="2590"/>
      <c r="J181" s="2586" t="s">
        <v>811</v>
      </c>
      <c r="K181" s="2219">
        <f>AVERAGE(G172:G181)</f>
        <v>4.05</v>
      </c>
      <c r="L181" s="2220">
        <f>10*(6-(LN(K181)/LN(2)))</f>
        <v>39.820780920027374</v>
      </c>
      <c r="M181" s="2221">
        <f>AVERAGE(I172:I181)</f>
        <v>18.084494504993202</v>
      </c>
      <c r="N181" s="1574">
        <f>10*(6-(LN(48/M181)/LN(2)))</f>
        <v>45.917188667337555</v>
      </c>
      <c r="O181" s="1632">
        <f>AVERAGE(J172:J181)</f>
        <v>3.3911814345991558</v>
      </c>
      <c r="P181" s="1574">
        <f>10*(6-((2.04-0.68*LN(O181))/LN(2)))</f>
        <v>42.549179384525601</v>
      </c>
      <c r="Q181" s="1574">
        <f>AVERAGE(L181,N181,P181)</f>
        <v>42.762382990630179</v>
      </c>
      <c r="R181" s="1625">
        <f>AVERAGE(Q135:Q181)</f>
        <v>42.608936923982135</v>
      </c>
      <c r="S181" s="1626" t="s">
        <v>346</v>
      </c>
      <c r="T181" s="1627" t="str">
        <f>IF(_xlfn.NUMBERVALUE(R181), IF(R181&lt;50, "Acceptable; Ongoing Protection is Required", "Unacceptable; Immediate Restoration is Required"), " ")</f>
        <v>Acceptable; Ongoing Protection is Required</v>
      </c>
      <c r="U181" s="1104"/>
    </row>
    <row r="182" spans="1:25">
      <c r="A182" s="1281"/>
      <c r="B182" s="592"/>
      <c r="C182" s="592"/>
      <c r="D182" s="591"/>
      <c r="E182" s="2215"/>
      <c r="F182" s="592"/>
      <c r="G182" s="592"/>
      <c r="H182" s="371"/>
      <c r="I182" s="371"/>
      <c r="J182" s="1211"/>
      <c r="K182" s="2212"/>
      <c r="L182" s="2213"/>
      <c r="M182" s="2222"/>
      <c r="N182" s="593"/>
      <c r="O182" s="933"/>
      <c r="P182" s="593"/>
      <c r="Q182" s="593"/>
      <c r="R182" s="1233"/>
      <c r="S182" s="986"/>
      <c r="T182" s="1244"/>
      <c r="U182" s="483"/>
    </row>
    <row r="183" spans="1:25">
      <c r="A183" s="1281"/>
      <c r="B183" s="592"/>
      <c r="C183" s="592"/>
      <c r="D183" s="591"/>
      <c r="E183" s="2215"/>
      <c r="F183" s="592"/>
      <c r="G183" s="592"/>
      <c r="H183" s="371"/>
      <c r="I183" s="371"/>
      <c r="J183" s="1211"/>
      <c r="K183" s="2212"/>
      <c r="L183" s="2213"/>
      <c r="M183" s="2222"/>
      <c r="N183" s="593"/>
      <c r="O183" s="933"/>
      <c r="P183" s="593"/>
      <c r="Q183" s="593"/>
      <c r="R183" s="1233"/>
      <c r="S183" s="986"/>
      <c r="T183" s="1244"/>
      <c r="U183" s="483"/>
    </row>
    <row r="184" spans="1:25">
      <c r="A184" s="1281"/>
      <c r="B184" s="592"/>
      <c r="C184" s="592"/>
      <c r="D184" s="591"/>
      <c r="E184" s="2215"/>
      <c r="F184" s="592"/>
      <c r="G184" s="592"/>
      <c r="H184" s="371"/>
      <c r="I184" s="371"/>
      <c r="J184" s="1211"/>
      <c r="K184" s="2212"/>
      <c r="L184" s="2213"/>
      <c r="M184" s="2222"/>
      <c r="N184" s="593"/>
      <c r="O184" s="933"/>
      <c r="P184" s="593"/>
      <c r="Q184" s="593"/>
      <c r="R184" s="1233"/>
      <c r="S184" s="986"/>
      <c r="T184" s="1244"/>
      <c r="U184" s="483"/>
    </row>
    <row r="185" spans="1:25">
      <c r="A185" s="1281"/>
      <c r="B185" s="592"/>
      <c r="C185" s="592"/>
      <c r="D185" s="591"/>
      <c r="E185" s="2215"/>
      <c r="F185" s="592"/>
      <c r="G185" s="592"/>
      <c r="H185" s="371"/>
      <c r="I185" s="371"/>
      <c r="J185" s="1211"/>
      <c r="K185" s="2212"/>
      <c r="L185" s="2213"/>
      <c r="M185" s="2222"/>
      <c r="N185" s="593"/>
      <c r="O185" s="933"/>
      <c r="P185" s="593"/>
      <c r="Q185" s="593"/>
      <c r="R185" s="1233"/>
      <c r="S185" s="986"/>
      <c r="T185" s="1244"/>
      <c r="U185" s="483"/>
    </row>
    <row r="186" spans="1:25">
      <c r="A186" s="1188"/>
      <c r="B186" s="1189"/>
      <c r="C186" s="1189"/>
      <c r="D186" s="1189"/>
      <c r="E186" s="1190"/>
      <c r="F186" s="1189"/>
      <c r="G186" s="1189"/>
      <c r="H186" s="1207"/>
      <c r="I186" s="939" t="str">
        <f t="shared" si="4"/>
        <v xml:space="preserve"> </v>
      </c>
      <c r="J186" s="1213"/>
      <c r="K186" s="1188"/>
      <c r="L186" s="1189"/>
      <c r="M186" s="1189"/>
      <c r="N186" s="1617"/>
      <c r="O186" s="1191"/>
      <c r="P186" s="1617"/>
      <c r="Q186" s="2226"/>
      <c r="R186" s="1238"/>
      <c r="S186" s="1241"/>
      <c r="T186" s="1242"/>
      <c r="U186" s="1178"/>
      <c r="V186" s="756"/>
      <c r="W186" s="747"/>
      <c r="X186" s="747"/>
      <c r="Y186" s="747"/>
    </row>
    <row r="187" spans="1:25">
      <c r="A187" s="1188" t="s">
        <v>1361</v>
      </c>
      <c r="B187" s="1189"/>
      <c r="C187" s="1189"/>
      <c r="D187" s="1189"/>
      <c r="E187" s="1190"/>
      <c r="F187" s="1189"/>
      <c r="G187" s="1189"/>
      <c r="H187" s="1207"/>
      <c r="I187" s="939"/>
      <c r="J187" s="1213"/>
      <c r="K187" s="1188"/>
      <c r="L187" s="1189"/>
      <c r="M187" s="1189"/>
      <c r="N187" s="1617"/>
      <c r="O187" s="1191"/>
      <c r="P187" s="1617"/>
      <c r="Q187" s="1617"/>
      <c r="R187" s="1238"/>
      <c r="S187" s="1241"/>
      <c r="T187" s="1242"/>
      <c r="U187" s="2250"/>
      <c r="V187" s="2248"/>
      <c r="W187" s="781"/>
      <c r="X187" s="781"/>
      <c r="Y187" s="781"/>
    </row>
    <row r="188" spans="1:25" ht="46.8">
      <c r="A188" s="1117" t="s">
        <v>804</v>
      </c>
      <c r="B188" s="1100" t="s">
        <v>20</v>
      </c>
      <c r="C188" s="1100" t="s">
        <v>701</v>
      </c>
      <c r="D188" s="1101" t="s">
        <v>805</v>
      </c>
      <c r="E188" s="1102" t="s">
        <v>786</v>
      </c>
      <c r="F188" s="1101" t="s">
        <v>806</v>
      </c>
      <c r="G188" s="1101" t="s">
        <v>807</v>
      </c>
      <c r="H188" s="1119" t="s">
        <v>809</v>
      </c>
      <c r="I188" s="1621" t="s">
        <v>810</v>
      </c>
      <c r="J188" s="1118" t="s">
        <v>808</v>
      </c>
      <c r="K188" s="1285"/>
      <c r="L188" s="593"/>
      <c r="M188" s="592"/>
      <c r="N188" s="593"/>
      <c r="O188" s="592"/>
      <c r="P188" s="593"/>
      <c r="Q188" s="593"/>
      <c r="R188" s="1233"/>
      <c r="S188" s="986"/>
      <c r="T188" s="1244"/>
      <c r="U188" s="483"/>
    </row>
    <row r="189" spans="1:25">
      <c r="A189" s="1959">
        <v>207</v>
      </c>
      <c r="B189" s="1613" t="s">
        <v>1358</v>
      </c>
      <c r="C189" s="1613" t="s">
        <v>1361</v>
      </c>
      <c r="D189" s="1613">
        <v>0.5</v>
      </c>
      <c r="E189" s="2240">
        <v>42989</v>
      </c>
      <c r="F189" s="1613">
        <v>10.9</v>
      </c>
      <c r="G189" s="1613">
        <v>2.1</v>
      </c>
      <c r="H189" s="373">
        <v>0.44563773250664312</v>
      </c>
      <c r="I189" s="373">
        <f t="shared" si="4"/>
        <v>13.803183126660764</v>
      </c>
      <c r="J189" s="1967">
        <v>4.4883683544303787</v>
      </c>
      <c r="K189" s="2199"/>
      <c r="L189" s="2241"/>
      <c r="M189" s="1968"/>
      <c r="N189" s="2241"/>
      <c r="O189" s="1968"/>
      <c r="P189" s="2241"/>
      <c r="Q189" s="2241"/>
      <c r="R189" s="1233"/>
      <c r="S189" s="986"/>
      <c r="T189" s="1244"/>
      <c r="U189" s="1113"/>
      <c r="V189" s="571"/>
      <c r="W189" s="571"/>
      <c r="X189" s="571"/>
      <c r="Y189" s="571"/>
    </row>
    <row r="190" spans="1:25">
      <c r="A190" s="1959">
        <v>208</v>
      </c>
      <c r="B190" s="1613" t="s">
        <v>1358</v>
      </c>
      <c r="C190" s="1613" t="s">
        <v>1361</v>
      </c>
      <c r="D190" s="1613">
        <v>1</v>
      </c>
      <c r="E190" s="2240">
        <v>42989</v>
      </c>
      <c r="F190" s="1613"/>
      <c r="G190" s="1613"/>
      <c r="H190" s="1613"/>
      <c r="I190" s="373" t="str">
        <f t="shared" si="4"/>
        <v xml:space="preserve"> </v>
      </c>
      <c r="J190" s="2122"/>
      <c r="K190" s="2199"/>
      <c r="L190" s="2241"/>
      <c r="M190" s="1968"/>
      <c r="N190" s="2241"/>
      <c r="O190" s="1968"/>
      <c r="P190" s="2241"/>
      <c r="Q190" s="2241"/>
      <c r="R190" s="1233"/>
      <c r="S190" s="986"/>
      <c r="T190" s="1244"/>
      <c r="U190" s="483"/>
    </row>
    <row r="191" spans="1:25">
      <c r="A191" s="1959">
        <v>209</v>
      </c>
      <c r="B191" s="1613" t="s">
        <v>1358</v>
      </c>
      <c r="C191" s="1613" t="s">
        <v>1361</v>
      </c>
      <c r="D191" s="1613">
        <v>2</v>
      </c>
      <c r="E191" s="2240">
        <v>42989</v>
      </c>
      <c r="F191" s="1613"/>
      <c r="G191" s="1613"/>
      <c r="H191" s="1613"/>
      <c r="I191" s="373" t="str">
        <f t="shared" si="4"/>
        <v xml:space="preserve"> </v>
      </c>
      <c r="J191" s="2122"/>
      <c r="K191" s="2199"/>
      <c r="L191" s="2241"/>
      <c r="M191" s="1968"/>
      <c r="N191" s="2241"/>
      <c r="O191" s="1968"/>
      <c r="P191" s="2241"/>
      <c r="Q191" s="2241"/>
      <c r="R191" s="1233"/>
      <c r="S191" s="986"/>
      <c r="T191" s="1244"/>
      <c r="U191" s="483"/>
    </row>
    <row r="192" spans="1:25">
      <c r="A192" s="1959">
        <v>210</v>
      </c>
      <c r="B192" s="1613" t="s">
        <v>1358</v>
      </c>
      <c r="C192" s="1613" t="s">
        <v>1361</v>
      </c>
      <c r="D192" s="1613">
        <v>3</v>
      </c>
      <c r="E192" s="2240">
        <v>42989</v>
      </c>
      <c r="F192" s="1613"/>
      <c r="G192" s="1613"/>
      <c r="H192" s="373">
        <v>0.54113153232949529</v>
      </c>
      <c r="I192" s="373">
        <f t="shared" si="4"/>
        <v>16.761008082373788</v>
      </c>
      <c r="J192" s="1967">
        <v>4.6170670886075946</v>
      </c>
      <c r="K192" s="2199"/>
      <c r="L192" s="2241"/>
      <c r="M192" s="1968"/>
      <c r="N192" s="2241"/>
      <c r="O192" s="1968"/>
      <c r="P192" s="2241"/>
      <c r="Q192" s="2241"/>
      <c r="R192" s="1233"/>
      <c r="S192" s="986"/>
      <c r="T192" s="1244"/>
      <c r="U192" s="1113"/>
      <c r="V192" s="571"/>
      <c r="W192" s="571"/>
      <c r="X192" s="571"/>
      <c r="Y192" s="571"/>
    </row>
    <row r="193" spans="1:25">
      <c r="A193" s="1959">
        <v>211</v>
      </c>
      <c r="B193" s="1613" t="s">
        <v>1358</v>
      </c>
      <c r="C193" s="1613" t="s">
        <v>1361</v>
      </c>
      <c r="D193" s="1613">
        <v>4</v>
      </c>
      <c r="E193" s="2240">
        <v>42989</v>
      </c>
      <c r="F193" s="1613"/>
      <c r="G193" s="1613"/>
      <c r="H193" s="1613"/>
      <c r="I193" s="373" t="str">
        <f t="shared" si="4"/>
        <v xml:space="preserve"> </v>
      </c>
      <c r="J193" s="2122"/>
      <c r="K193" s="2199"/>
      <c r="L193" s="2241"/>
      <c r="M193" s="1968"/>
      <c r="N193" s="2241"/>
      <c r="O193" s="1968"/>
      <c r="P193" s="2241"/>
      <c r="Q193" s="2241"/>
      <c r="R193" s="1233"/>
      <c r="S193" s="986"/>
      <c r="T193" s="1244"/>
      <c r="U193" s="483"/>
    </row>
    <row r="194" spans="1:25">
      <c r="A194" s="1959">
        <v>212</v>
      </c>
      <c r="B194" s="1613" t="s">
        <v>1358</v>
      </c>
      <c r="C194" s="1613" t="s">
        <v>1361</v>
      </c>
      <c r="D194" s="1613">
        <v>5</v>
      </c>
      <c r="E194" s="2240">
        <v>42989</v>
      </c>
      <c r="F194" s="1613"/>
      <c r="G194" s="1613"/>
      <c r="H194" s="1613"/>
      <c r="I194" s="373" t="str">
        <f t="shared" si="4"/>
        <v xml:space="preserve"> </v>
      </c>
      <c r="J194" s="2122"/>
      <c r="K194" s="2199"/>
      <c r="L194" s="2241"/>
      <c r="M194" s="1968"/>
      <c r="N194" s="2241"/>
      <c r="O194" s="1968"/>
      <c r="P194" s="2241"/>
      <c r="Q194" s="2241"/>
      <c r="R194" s="1233"/>
      <c r="S194" s="986"/>
      <c r="T194" s="1244"/>
      <c r="U194" s="483"/>
    </row>
    <row r="195" spans="1:25">
      <c r="A195" s="1959">
        <v>213</v>
      </c>
      <c r="B195" s="1613" t="s">
        <v>1358</v>
      </c>
      <c r="C195" s="1613" t="s">
        <v>1361</v>
      </c>
      <c r="D195" s="1613">
        <v>6</v>
      </c>
      <c r="E195" s="2240">
        <v>42989</v>
      </c>
      <c r="F195" s="1613"/>
      <c r="G195" s="1613"/>
      <c r="H195" s="1613"/>
      <c r="I195" s="373" t="str">
        <f t="shared" si="4"/>
        <v xml:space="preserve"> </v>
      </c>
      <c r="J195" s="2122"/>
      <c r="K195" s="2199"/>
      <c r="L195" s="2241"/>
      <c r="M195" s="1968"/>
      <c r="N195" s="2241"/>
      <c r="O195" s="1968"/>
      <c r="P195" s="2241"/>
      <c r="Q195" s="2241"/>
      <c r="R195" s="1233"/>
      <c r="S195" s="986"/>
      <c r="T195" s="1244"/>
      <c r="U195" s="483"/>
    </row>
    <row r="196" spans="1:25">
      <c r="A196" s="1959">
        <v>214</v>
      </c>
      <c r="B196" s="1613" t="s">
        <v>1358</v>
      </c>
      <c r="C196" s="1613" t="s">
        <v>1361</v>
      </c>
      <c r="D196" s="1613">
        <v>7</v>
      </c>
      <c r="E196" s="2240">
        <v>42989</v>
      </c>
      <c r="F196" s="1613"/>
      <c r="G196" s="1613"/>
      <c r="H196" s="1613"/>
      <c r="I196" s="373" t="str">
        <f t="shared" si="4"/>
        <v xml:space="preserve"> </v>
      </c>
      <c r="J196" s="2122"/>
      <c r="K196" s="2199"/>
      <c r="L196" s="2241"/>
      <c r="M196" s="1968"/>
      <c r="N196" s="2241"/>
      <c r="O196" s="1968"/>
      <c r="P196" s="2241"/>
      <c r="Q196" s="2241"/>
      <c r="R196" s="1233"/>
      <c r="S196" s="986"/>
      <c r="T196" s="1244"/>
      <c r="U196" s="483"/>
    </row>
    <row r="197" spans="1:25">
      <c r="A197" s="1959">
        <v>215</v>
      </c>
      <c r="B197" s="1613" t="s">
        <v>1358</v>
      </c>
      <c r="C197" s="1613" t="s">
        <v>1361</v>
      </c>
      <c r="D197" s="1613">
        <v>8</v>
      </c>
      <c r="E197" s="2240">
        <v>42989</v>
      </c>
      <c r="F197" s="1613"/>
      <c r="G197" s="1613"/>
      <c r="H197" s="1613"/>
      <c r="I197" s="373" t="str">
        <f t="shared" si="4"/>
        <v xml:space="preserve"> </v>
      </c>
      <c r="J197" s="2122"/>
      <c r="K197" s="2199"/>
      <c r="L197" s="2241"/>
      <c r="M197" s="1968"/>
      <c r="N197" s="2241"/>
      <c r="O197" s="1968"/>
      <c r="P197" s="2241"/>
      <c r="Q197" s="2241"/>
      <c r="R197" s="1233"/>
      <c r="S197" s="986"/>
      <c r="T197" s="1244"/>
      <c r="U197" s="483"/>
    </row>
    <row r="198" spans="1:25">
      <c r="A198" s="1959">
        <v>216</v>
      </c>
      <c r="B198" s="1613" t="s">
        <v>1358</v>
      </c>
      <c r="C198" s="1613" t="s">
        <v>1361</v>
      </c>
      <c r="D198" s="1613">
        <v>9</v>
      </c>
      <c r="E198" s="2240">
        <v>42989</v>
      </c>
      <c r="F198" s="1613"/>
      <c r="G198" s="1613"/>
      <c r="H198" s="373">
        <v>0.96599408888716809</v>
      </c>
      <c r="I198" s="373">
        <f t="shared" si="4"/>
        <v>29.920700909191144</v>
      </c>
      <c r="J198" s="1967">
        <v>16.521700000000006</v>
      </c>
      <c r="K198" s="2199"/>
      <c r="L198" s="2241"/>
      <c r="M198" s="1968"/>
      <c r="N198" s="2241"/>
      <c r="O198" s="1968"/>
      <c r="P198" s="2241"/>
      <c r="Q198" s="2241"/>
      <c r="R198" s="1233"/>
      <c r="S198" s="986"/>
      <c r="T198" s="1244"/>
      <c r="U198" s="1113"/>
      <c r="V198" s="571"/>
      <c r="W198" s="571"/>
      <c r="X198" s="571"/>
      <c r="Y198" s="571"/>
    </row>
    <row r="199" spans="1:25">
      <c r="A199" s="1971">
        <v>217</v>
      </c>
      <c r="B199" s="1853" t="s">
        <v>1358</v>
      </c>
      <c r="C199" s="1853" t="s">
        <v>1361</v>
      </c>
      <c r="D199" s="1853">
        <v>10</v>
      </c>
      <c r="E199" s="2242">
        <v>42989</v>
      </c>
      <c r="F199" s="1853"/>
      <c r="G199" s="1853"/>
      <c r="H199" s="1998">
        <v>1.099234652871605</v>
      </c>
      <c r="I199" s="1998">
        <f t="shared" si="4"/>
        <v>34.047694138045095</v>
      </c>
      <c r="J199" s="1979">
        <v>9.4432696202531652</v>
      </c>
      <c r="K199" s="2244">
        <f>AVERAGE(G189:G199)</f>
        <v>2.1</v>
      </c>
      <c r="L199" s="2132">
        <f>10*(6-(LN(K199)/LN(2)))</f>
        <v>49.296106721086019</v>
      </c>
      <c r="M199" s="2188">
        <f>AVERAGE(I189:I199)</f>
        <v>23.633146564067701</v>
      </c>
      <c r="N199" s="2132">
        <f t="shared" si="5"/>
        <v>49.777773195491342</v>
      </c>
      <c r="O199" s="2188">
        <f>AVERAGE(J189:J199)</f>
        <v>8.7676012658227869</v>
      </c>
      <c r="P199" s="2132">
        <f t="shared" si="6"/>
        <v>51.867860049070543</v>
      </c>
      <c r="Q199" s="2245">
        <f t="shared" si="7"/>
        <v>50.313913321882637</v>
      </c>
      <c r="R199" s="1233"/>
      <c r="S199" s="986"/>
      <c r="T199" s="1244"/>
      <c r="U199" s="1113"/>
      <c r="V199" s="571"/>
      <c r="W199" s="571"/>
      <c r="X199" s="571"/>
      <c r="Y199" s="571"/>
    </row>
    <row r="200" spans="1:25">
      <c r="A200" s="1281"/>
      <c r="B200" s="591"/>
      <c r="C200" s="591"/>
      <c r="D200" s="591"/>
      <c r="E200" s="2202"/>
      <c r="F200" s="591"/>
      <c r="G200" s="591"/>
      <c r="H200" s="371"/>
      <c r="I200" s="371" t="str">
        <f t="shared" si="4"/>
        <v xml:space="preserve"> </v>
      </c>
      <c r="J200" s="1211"/>
      <c r="K200" s="1285"/>
      <c r="L200" s="593"/>
      <c r="M200" s="592"/>
      <c r="N200" s="593"/>
      <c r="O200" s="592"/>
      <c r="P200" s="593"/>
      <c r="Q200" s="593"/>
      <c r="R200" s="1233"/>
      <c r="S200" s="986"/>
      <c r="T200" s="1244"/>
      <c r="U200" s="483"/>
    </row>
    <row r="201" spans="1:25" ht="46.8">
      <c r="A201" s="1281"/>
      <c r="B201" s="627" t="s">
        <v>20</v>
      </c>
      <c r="C201" s="627" t="s">
        <v>701</v>
      </c>
      <c r="D201" s="627" t="s">
        <v>846</v>
      </c>
      <c r="E201" s="1135" t="s">
        <v>786</v>
      </c>
      <c r="F201" s="1136" t="s">
        <v>806</v>
      </c>
      <c r="G201" s="1136" t="s">
        <v>807</v>
      </c>
      <c r="H201" s="632" t="s">
        <v>809</v>
      </c>
      <c r="I201" s="1621" t="s">
        <v>810</v>
      </c>
      <c r="J201" s="1110" t="s">
        <v>808</v>
      </c>
      <c r="K201" s="1285"/>
      <c r="L201" s="593"/>
      <c r="M201" s="592"/>
      <c r="N201" s="593"/>
      <c r="O201" s="592"/>
      <c r="P201" s="593"/>
      <c r="Q201" s="593"/>
      <c r="R201" s="1233"/>
      <c r="S201" s="986"/>
      <c r="T201" s="1244"/>
      <c r="U201" s="483"/>
    </row>
    <row r="202" spans="1:25">
      <c r="A202" s="1959"/>
      <c r="B202" s="1613" t="s">
        <v>1358</v>
      </c>
      <c r="C202" s="1613" t="s">
        <v>1361</v>
      </c>
      <c r="D202" s="1613">
        <v>0.5</v>
      </c>
      <c r="E202" s="2240">
        <v>43355</v>
      </c>
      <c r="F202" s="1613">
        <v>11.2</v>
      </c>
      <c r="G202" s="1613">
        <v>2</v>
      </c>
      <c r="H202" s="373">
        <v>0.55577090559445852</v>
      </c>
      <c r="I202" s="373">
        <f t="shared" si="4"/>
        <v>17.214448029882757</v>
      </c>
      <c r="J202" s="1967">
        <v>9.4389645569620271</v>
      </c>
      <c r="K202" s="2199"/>
      <c r="L202" s="2241"/>
      <c r="M202" s="1968"/>
      <c r="N202" s="2241"/>
      <c r="O202" s="1968"/>
      <c r="P202" s="2241"/>
      <c r="Q202" s="2241"/>
      <c r="R202" s="1233"/>
      <c r="S202" s="986"/>
      <c r="T202" s="1244"/>
      <c r="U202" s="1113"/>
      <c r="V202" s="571"/>
      <c r="W202" s="571"/>
      <c r="X202" s="571"/>
      <c r="Y202" s="571"/>
    </row>
    <row r="203" spans="1:25">
      <c r="A203" s="1959"/>
      <c r="B203" s="1613" t="s">
        <v>1358</v>
      </c>
      <c r="C203" s="1613" t="s">
        <v>1361</v>
      </c>
      <c r="D203" s="1613">
        <v>1</v>
      </c>
      <c r="E203" s="2240">
        <v>43355</v>
      </c>
      <c r="F203" s="1613"/>
      <c r="G203" s="1613"/>
      <c r="H203" s="373" t="s">
        <v>811</v>
      </c>
      <c r="I203" s="373"/>
      <c r="J203" s="2122" t="s">
        <v>811</v>
      </c>
      <c r="K203" s="2199"/>
      <c r="L203" s="2241"/>
      <c r="M203" s="1968"/>
      <c r="N203" s="2241"/>
      <c r="O203" s="1968"/>
      <c r="P203" s="2241"/>
      <c r="Q203" s="2241"/>
      <c r="R203" s="1233"/>
      <c r="S203" s="986"/>
      <c r="T203" s="1244"/>
      <c r="U203" s="483"/>
    </row>
    <row r="204" spans="1:25">
      <c r="A204" s="1959"/>
      <c r="B204" s="1613" t="s">
        <v>1358</v>
      </c>
      <c r="C204" s="1613" t="s">
        <v>1361</v>
      </c>
      <c r="D204" s="1613">
        <v>2</v>
      </c>
      <c r="E204" s="2240">
        <v>43355</v>
      </c>
      <c r="F204" s="1613"/>
      <c r="G204" s="1613"/>
      <c r="H204" s="373" t="s">
        <v>811</v>
      </c>
      <c r="I204" s="373"/>
      <c r="J204" s="2122" t="s">
        <v>811</v>
      </c>
      <c r="K204" s="2199"/>
      <c r="L204" s="2241"/>
      <c r="M204" s="1968"/>
      <c r="N204" s="2241"/>
      <c r="O204" s="1968"/>
      <c r="P204" s="2241"/>
      <c r="Q204" s="2241"/>
      <c r="R204" s="1233"/>
      <c r="S204" s="986"/>
      <c r="T204" s="1244"/>
      <c r="U204" s="483"/>
    </row>
    <row r="205" spans="1:25">
      <c r="A205" s="1959"/>
      <c r="B205" s="1613" t="s">
        <v>1358</v>
      </c>
      <c r="C205" s="1613" t="s">
        <v>1361</v>
      </c>
      <c r="D205" s="1613">
        <v>3</v>
      </c>
      <c r="E205" s="2240">
        <v>43355</v>
      </c>
      <c r="F205" s="1613"/>
      <c r="G205" s="1613"/>
      <c r="H205" s="373">
        <v>0.48629954239515116</v>
      </c>
      <c r="I205" s="373">
        <f t="shared" si="4"/>
        <v>15.062642026147412</v>
      </c>
      <c r="J205" s="1967">
        <v>11.200113080168776</v>
      </c>
      <c r="K205" s="2199"/>
      <c r="L205" s="2241"/>
      <c r="M205" s="1968"/>
      <c r="N205" s="2241"/>
      <c r="O205" s="1968"/>
      <c r="P205" s="2241"/>
      <c r="Q205" s="2241"/>
      <c r="R205" s="1233"/>
      <c r="S205" s="986"/>
      <c r="T205" s="1244"/>
      <c r="U205" s="1113"/>
      <c r="V205" s="571"/>
      <c r="W205" s="571"/>
      <c r="X205" s="571"/>
      <c r="Y205" s="571"/>
    </row>
    <row r="206" spans="1:25">
      <c r="A206" s="1959"/>
      <c r="B206" s="1613" t="s">
        <v>1358</v>
      </c>
      <c r="C206" s="1613" t="s">
        <v>1361</v>
      </c>
      <c r="D206" s="1613">
        <v>4</v>
      </c>
      <c r="E206" s="2240">
        <v>43355</v>
      </c>
      <c r="F206" s="1613"/>
      <c r="G206" s="1613"/>
      <c r="H206" s="373" t="s">
        <v>811</v>
      </c>
      <c r="I206" s="373"/>
      <c r="J206" s="2122" t="s">
        <v>811</v>
      </c>
      <c r="K206" s="2199"/>
      <c r="L206" s="2241"/>
      <c r="M206" s="1968"/>
      <c r="N206" s="2241"/>
      <c r="O206" s="1968"/>
      <c r="P206" s="2241"/>
      <c r="Q206" s="2241"/>
      <c r="R206" s="1233"/>
      <c r="S206" s="986"/>
      <c r="T206" s="1244"/>
      <c r="U206" s="483"/>
    </row>
    <row r="207" spans="1:25">
      <c r="A207" s="1959"/>
      <c r="B207" s="1613" t="s">
        <v>1358</v>
      </c>
      <c r="C207" s="1613" t="s">
        <v>1361</v>
      </c>
      <c r="D207" s="1613">
        <v>5</v>
      </c>
      <c r="E207" s="2240">
        <v>43355</v>
      </c>
      <c r="F207" s="1613"/>
      <c r="G207" s="1613"/>
      <c r="H207" s="373" t="s">
        <v>811</v>
      </c>
      <c r="I207" s="373"/>
      <c r="J207" s="2122" t="s">
        <v>811</v>
      </c>
      <c r="K207" s="2199"/>
      <c r="L207" s="2241"/>
      <c r="M207" s="1968"/>
      <c r="N207" s="2241"/>
      <c r="O207" s="1968"/>
      <c r="P207" s="2241"/>
      <c r="Q207" s="2241"/>
      <c r="R207" s="1233"/>
      <c r="S207" s="986"/>
      <c r="T207" s="1244"/>
      <c r="U207" s="483"/>
    </row>
    <row r="208" spans="1:25">
      <c r="A208" s="1959"/>
      <c r="B208" s="1613" t="s">
        <v>1358</v>
      </c>
      <c r="C208" s="1613" t="s">
        <v>1361</v>
      </c>
      <c r="D208" s="1613">
        <v>6</v>
      </c>
      <c r="E208" s="2240">
        <v>43355</v>
      </c>
      <c r="F208" s="1613"/>
      <c r="G208" s="1613"/>
      <c r="H208" s="373" t="s">
        <v>811</v>
      </c>
      <c r="I208" s="373"/>
      <c r="J208" s="2122" t="s">
        <v>811</v>
      </c>
      <c r="K208" s="2199"/>
      <c r="L208" s="2241"/>
      <c r="M208" s="1968"/>
      <c r="N208" s="2241"/>
      <c r="O208" s="1968"/>
      <c r="P208" s="2241"/>
      <c r="Q208" s="2241"/>
      <c r="R208" s="1233"/>
      <c r="S208" s="986"/>
      <c r="T208" s="1244"/>
      <c r="U208" s="483"/>
    </row>
    <row r="209" spans="1:25">
      <c r="A209" s="1959"/>
      <c r="B209" s="1613" t="s">
        <v>1358</v>
      </c>
      <c r="C209" s="1613" t="s">
        <v>1361</v>
      </c>
      <c r="D209" s="1613">
        <v>7</v>
      </c>
      <c r="E209" s="2240">
        <v>43355</v>
      </c>
      <c r="F209" s="1613"/>
      <c r="G209" s="1613"/>
      <c r="H209" s="373" t="s">
        <v>811</v>
      </c>
      <c r="I209" s="373"/>
      <c r="J209" s="2122" t="s">
        <v>811</v>
      </c>
      <c r="K209" s="2199"/>
      <c r="L209" s="2241"/>
      <c r="M209" s="1968"/>
      <c r="N209" s="2241"/>
      <c r="O209" s="1968"/>
      <c r="P209" s="2241"/>
      <c r="Q209" s="2241"/>
      <c r="R209" s="1233"/>
      <c r="S209" s="986"/>
      <c r="T209" s="1244"/>
      <c r="U209" s="483"/>
    </row>
    <row r="210" spans="1:25">
      <c r="A210" s="1959"/>
      <c r="B210" s="1613" t="s">
        <v>1358</v>
      </c>
      <c r="C210" s="1613" t="s">
        <v>1361</v>
      </c>
      <c r="D210" s="1613">
        <v>8</v>
      </c>
      <c r="E210" s="2240">
        <v>43355</v>
      </c>
      <c r="F210" s="1613"/>
      <c r="G210" s="1613"/>
      <c r="H210" s="373" t="s">
        <v>811</v>
      </c>
      <c r="I210" s="373"/>
      <c r="J210" s="2122" t="s">
        <v>811</v>
      </c>
      <c r="K210" s="2199"/>
      <c r="L210" s="2241"/>
      <c r="M210" s="1968"/>
      <c r="N210" s="2241"/>
      <c r="O210" s="1968"/>
      <c r="P210" s="2241"/>
      <c r="Q210" s="2241"/>
      <c r="R210" s="1233"/>
      <c r="S210" s="986"/>
      <c r="T210" s="1244"/>
      <c r="U210" s="483"/>
    </row>
    <row r="211" spans="1:25">
      <c r="A211" s="1959"/>
      <c r="B211" s="1613" t="s">
        <v>1358</v>
      </c>
      <c r="C211" s="1613" t="s">
        <v>1361</v>
      </c>
      <c r="D211" s="1613">
        <v>9</v>
      </c>
      <c r="E211" s="2240">
        <v>43355</v>
      </c>
      <c r="F211" s="1613"/>
      <c r="G211" s="1613"/>
      <c r="H211" s="373">
        <v>0.95140707956738046</v>
      </c>
      <c r="I211" s="373">
        <f t="shared" si="4"/>
        <v>29.468882882520042</v>
      </c>
      <c r="J211" s="1967">
        <v>7.5689810126582273</v>
      </c>
      <c r="K211" s="2199"/>
      <c r="L211" s="2241"/>
      <c r="M211" s="1968"/>
      <c r="N211" s="2241"/>
      <c r="O211" s="1968"/>
      <c r="P211" s="2241"/>
      <c r="Q211" s="2241"/>
      <c r="R211" s="1233"/>
      <c r="S211" s="986"/>
      <c r="T211" s="1244"/>
      <c r="U211" s="1113"/>
      <c r="V211" s="571"/>
      <c r="W211" s="571"/>
      <c r="X211" s="571"/>
      <c r="Y211" s="571"/>
    </row>
    <row r="212" spans="1:25">
      <c r="A212" s="1959"/>
      <c r="B212" s="1613" t="s">
        <v>1358</v>
      </c>
      <c r="C212" s="1613" t="s">
        <v>1361</v>
      </c>
      <c r="D212" s="1613">
        <v>10</v>
      </c>
      <c r="E212" s="2240">
        <v>43355</v>
      </c>
      <c r="F212" s="1613"/>
      <c r="G212" s="1613"/>
      <c r="H212" s="373" t="s">
        <v>811</v>
      </c>
      <c r="I212" s="373"/>
      <c r="J212" s="2122" t="s">
        <v>811</v>
      </c>
      <c r="K212" s="2199"/>
      <c r="L212" s="2241"/>
      <c r="M212" s="1968"/>
      <c r="N212" s="2241"/>
      <c r="O212" s="1968"/>
      <c r="P212" s="2241"/>
      <c r="Q212" s="2241"/>
      <c r="R212" s="1233"/>
      <c r="S212" s="986"/>
      <c r="T212" s="1244"/>
      <c r="U212" s="483"/>
    </row>
    <row r="213" spans="1:25">
      <c r="A213" s="1971"/>
      <c r="B213" s="1853" t="s">
        <v>1358</v>
      </c>
      <c r="C213" s="1853" t="s">
        <v>1361</v>
      </c>
      <c r="D213" s="1853">
        <v>12</v>
      </c>
      <c r="E213" s="2242">
        <v>43355</v>
      </c>
      <c r="F213" s="1853"/>
      <c r="G213" s="1853"/>
      <c r="H213" s="1998">
        <v>1.223237673729489</v>
      </c>
      <c r="I213" s="1998">
        <f t="shared" si="4"/>
        <v>37.888563706097194</v>
      </c>
      <c r="J213" s="1979">
        <v>3.6806025316455697</v>
      </c>
      <c r="K213" s="2244">
        <f>AVERAGE(G202:G213)</f>
        <v>2</v>
      </c>
      <c r="L213" s="2132">
        <f>10*(6-(LN(K213)/LN(2)))</f>
        <v>50</v>
      </c>
      <c r="M213" s="2188">
        <f>AVERAGE(I202:I213)</f>
        <v>24.908634161161849</v>
      </c>
      <c r="N213" s="2132">
        <f t="shared" si="5"/>
        <v>50.536115092438585</v>
      </c>
      <c r="O213" s="2188">
        <f>AVERAGE(J202:J213)</f>
        <v>7.9721652953586499</v>
      </c>
      <c r="P213" s="2132">
        <f t="shared" si="6"/>
        <v>50.934828205077238</v>
      </c>
      <c r="Q213" s="2245">
        <f t="shared" si="7"/>
        <v>50.490314432505272</v>
      </c>
      <c r="R213" s="1625"/>
      <c r="S213" s="1626"/>
      <c r="T213" s="1627"/>
      <c r="U213" s="1104"/>
      <c r="V213" s="451"/>
      <c r="W213" s="451"/>
      <c r="X213" s="451"/>
      <c r="Y213" s="451"/>
    </row>
    <row r="214" spans="1:25">
      <c r="A214" s="1281"/>
      <c r="B214" s="591"/>
      <c r="C214" s="591"/>
      <c r="D214" s="591"/>
      <c r="E214" s="2202"/>
      <c r="F214" s="591"/>
      <c r="G214" s="591"/>
      <c r="H214" s="591"/>
      <c r="I214" s="371" t="str">
        <f t="shared" si="4"/>
        <v xml:space="preserve"> </v>
      </c>
      <c r="J214" s="2161"/>
      <c r="K214" s="1281"/>
      <c r="L214" s="1100"/>
      <c r="M214" s="591"/>
      <c r="N214" s="593"/>
      <c r="O214" s="371"/>
      <c r="P214" s="593"/>
      <c r="Q214" s="593"/>
      <c r="R214" s="1233"/>
      <c r="S214" s="986"/>
      <c r="T214" s="1244"/>
      <c r="U214" s="528"/>
      <c r="V214" s="27"/>
      <c r="X214" s="24"/>
    </row>
    <row r="215" spans="1:25" ht="46.8">
      <c r="A215" s="1117" t="s">
        <v>804</v>
      </c>
      <c r="B215" s="1100" t="s">
        <v>20</v>
      </c>
      <c r="C215" s="1100" t="s">
        <v>701</v>
      </c>
      <c r="D215" s="1101" t="s">
        <v>805</v>
      </c>
      <c r="E215" s="1102" t="s">
        <v>786</v>
      </c>
      <c r="F215" s="1101" t="s">
        <v>806</v>
      </c>
      <c r="G215" s="1101" t="s">
        <v>807</v>
      </c>
      <c r="H215" s="1119" t="s">
        <v>809</v>
      </c>
      <c r="I215" s="1621" t="s">
        <v>810</v>
      </c>
      <c r="J215" s="1118" t="s">
        <v>808</v>
      </c>
      <c r="K215" s="1285"/>
      <c r="L215" s="593"/>
      <c r="M215" s="592"/>
      <c r="N215" s="593"/>
      <c r="O215" s="592"/>
      <c r="P215" s="593"/>
      <c r="Q215" s="593"/>
      <c r="R215" s="1233"/>
      <c r="S215" s="986"/>
      <c r="T215" s="1244"/>
      <c r="U215" s="483"/>
    </row>
    <row r="216" spans="1:25">
      <c r="A216" s="1285">
        <v>122</v>
      </c>
      <c r="B216" s="592" t="s">
        <v>1359</v>
      </c>
      <c r="C216" s="592" t="s">
        <v>1361</v>
      </c>
      <c r="D216" s="629">
        <v>0.5</v>
      </c>
      <c r="E216" s="2207">
        <v>43719</v>
      </c>
      <c r="F216" s="2208">
        <v>11.3</v>
      </c>
      <c r="G216" s="933">
        <v>2.7749999999999999</v>
      </c>
      <c r="H216" s="371">
        <v>0.36285533296381339</v>
      </c>
      <c r="I216" s="371">
        <f t="shared" si="4"/>
        <v>11.239081083221157</v>
      </c>
      <c r="J216" s="1211">
        <v>5.996590632911392</v>
      </c>
      <c r="K216" s="1285"/>
      <c r="L216" s="593"/>
      <c r="M216" s="592"/>
      <c r="N216" s="593"/>
      <c r="O216" s="592"/>
      <c r="P216" s="593"/>
      <c r="Q216" s="593"/>
      <c r="R216" s="1233"/>
      <c r="S216" s="986"/>
      <c r="T216" s="1244"/>
      <c r="U216" s="1113"/>
      <c r="V216" s="571"/>
      <c r="W216" s="571"/>
      <c r="X216" s="571"/>
      <c r="Y216" s="571"/>
    </row>
    <row r="217" spans="1:25">
      <c r="A217" s="1285"/>
      <c r="B217" s="592" t="s">
        <v>1359</v>
      </c>
      <c r="C217" s="592" t="s">
        <v>1361</v>
      </c>
      <c r="D217" s="629">
        <v>1</v>
      </c>
      <c r="E217" s="2207">
        <v>43719</v>
      </c>
      <c r="F217" s="2208"/>
      <c r="G217" s="933"/>
      <c r="H217" s="591" t="s">
        <v>811</v>
      </c>
      <c r="I217" s="371"/>
      <c r="J217" s="2161" t="s">
        <v>811</v>
      </c>
      <c r="K217" s="1285"/>
      <c r="L217" s="593"/>
      <c r="M217" s="592"/>
      <c r="N217" s="593"/>
      <c r="O217" s="592"/>
      <c r="P217" s="593"/>
      <c r="Q217" s="593"/>
      <c r="R217" s="1233"/>
      <c r="S217" s="986"/>
      <c r="T217" s="1244"/>
      <c r="U217" s="483"/>
    </row>
    <row r="218" spans="1:25">
      <c r="A218" s="1285"/>
      <c r="B218" s="592" t="s">
        <v>1359</v>
      </c>
      <c r="C218" s="592" t="s">
        <v>1361</v>
      </c>
      <c r="D218" s="629">
        <v>2</v>
      </c>
      <c r="E218" s="2207">
        <v>43719</v>
      </c>
      <c r="F218" s="2208"/>
      <c r="G218" s="933"/>
      <c r="H218" s="591" t="s">
        <v>811</v>
      </c>
      <c r="I218" s="371"/>
      <c r="J218" s="2161" t="s">
        <v>811</v>
      </c>
      <c r="K218" s="1285"/>
      <c r="L218" s="593"/>
      <c r="M218" s="592"/>
      <c r="N218" s="593"/>
      <c r="O218" s="592"/>
      <c r="P218" s="593"/>
      <c r="Q218" s="593"/>
      <c r="R218" s="1233"/>
      <c r="S218" s="986"/>
      <c r="T218" s="1244"/>
      <c r="U218" s="483"/>
    </row>
    <row r="219" spans="1:25">
      <c r="A219" s="1285"/>
      <c r="B219" s="592" t="s">
        <v>1359</v>
      </c>
      <c r="C219" s="592" t="s">
        <v>1361</v>
      </c>
      <c r="D219" s="629">
        <v>3</v>
      </c>
      <c r="E219" s="2207">
        <v>43719</v>
      </c>
      <c r="F219" s="2208"/>
      <c r="G219" s="933"/>
      <c r="H219" s="371">
        <v>0.43542639955657608</v>
      </c>
      <c r="I219" s="371">
        <f t="shared" si="4"/>
        <v>13.486897299865388</v>
      </c>
      <c r="J219" s="1211">
        <v>5.1423754430379747</v>
      </c>
      <c r="K219" s="1285"/>
      <c r="L219" s="593"/>
      <c r="M219" s="592"/>
      <c r="N219" s="593"/>
      <c r="O219" s="592"/>
      <c r="P219" s="593"/>
      <c r="Q219" s="593"/>
      <c r="R219" s="1233"/>
      <c r="S219" s="986"/>
      <c r="T219" s="1244"/>
      <c r="U219" s="1113"/>
      <c r="V219" s="571"/>
      <c r="W219" s="571"/>
      <c r="X219" s="571"/>
      <c r="Y219" s="571"/>
    </row>
    <row r="220" spans="1:25">
      <c r="A220" s="1285"/>
      <c r="B220" s="592" t="s">
        <v>1359</v>
      </c>
      <c r="C220" s="592" t="s">
        <v>1361</v>
      </c>
      <c r="D220" s="629">
        <v>4</v>
      </c>
      <c r="E220" s="2207">
        <v>43719</v>
      </c>
      <c r="F220" s="2208"/>
      <c r="G220" s="933"/>
      <c r="H220" s="591" t="s">
        <v>811</v>
      </c>
      <c r="I220" s="371"/>
      <c r="J220" s="2161" t="s">
        <v>811</v>
      </c>
      <c r="K220" s="1285"/>
      <c r="L220" s="593"/>
      <c r="M220" s="592"/>
      <c r="N220" s="593"/>
      <c r="O220" s="592"/>
      <c r="P220" s="593"/>
      <c r="Q220" s="593"/>
      <c r="R220" s="1233"/>
      <c r="S220" s="986"/>
      <c r="T220" s="1244"/>
      <c r="U220" s="483"/>
    </row>
    <row r="221" spans="1:25">
      <c r="A221" s="1285"/>
      <c r="B221" s="592" t="s">
        <v>1359</v>
      </c>
      <c r="C221" s="592" t="s">
        <v>1361</v>
      </c>
      <c r="D221" s="629">
        <v>5</v>
      </c>
      <c r="E221" s="2207">
        <v>43719</v>
      </c>
      <c r="F221" s="2208"/>
      <c r="G221" s="933"/>
      <c r="H221" s="591" t="s">
        <v>811</v>
      </c>
      <c r="I221" s="371"/>
      <c r="J221" s="2161" t="s">
        <v>811</v>
      </c>
      <c r="K221" s="1285"/>
      <c r="L221" s="593"/>
      <c r="M221" s="592"/>
      <c r="N221" s="593"/>
      <c r="O221" s="592"/>
      <c r="P221" s="593"/>
      <c r="Q221" s="593"/>
      <c r="R221" s="1233"/>
      <c r="S221" s="986"/>
      <c r="T221" s="1244"/>
      <c r="U221" s="483"/>
    </row>
    <row r="222" spans="1:25">
      <c r="A222" s="1285"/>
      <c r="B222" s="592" t="s">
        <v>1359</v>
      </c>
      <c r="C222" s="592" t="s">
        <v>1361</v>
      </c>
      <c r="D222" s="629">
        <v>6</v>
      </c>
      <c r="E222" s="2207">
        <v>43719</v>
      </c>
      <c r="F222" s="2208"/>
      <c r="G222" s="933"/>
      <c r="H222" s="591" t="s">
        <v>811</v>
      </c>
      <c r="I222" s="371"/>
      <c r="J222" s="2161" t="s">
        <v>811</v>
      </c>
      <c r="K222" s="1285"/>
      <c r="L222" s="593"/>
      <c r="M222" s="592"/>
      <c r="N222" s="593"/>
      <c r="O222" s="592"/>
      <c r="P222" s="593"/>
      <c r="Q222" s="593"/>
      <c r="R222" s="1233"/>
      <c r="S222" s="986"/>
      <c r="T222" s="1244"/>
      <c r="U222" s="483"/>
    </row>
    <row r="223" spans="1:25">
      <c r="A223" s="1285"/>
      <c r="B223" s="592" t="s">
        <v>1359</v>
      </c>
      <c r="C223" s="592" t="s">
        <v>1361</v>
      </c>
      <c r="D223" s="629">
        <v>7</v>
      </c>
      <c r="E223" s="2207">
        <v>43719</v>
      </c>
      <c r="F223" s="2208"/>
      <c r="G223" s="933"/>
      <c r="H223" s="591" t="s">
        <v>811</v>
      </c>
      <c r="I223" s="371"/>
      <c r="J223" s="2161" t="s">
        <v>811</v>
      </c>
      <c r="K223" s="1285"/>
      <c r="L223" s="593"/>
      <c r="M223" s="592"/>
      <c r="N223" s="593"/>
      <c r="O223" s="592"/>
      <c r="P223" s="593"/>
      <c r="Q223" s="593"/>
      <c r="R223" s="1233"/>
      <c r="S223" s="986"/>
      <c r="T223" s="1244"/>
      <c r="U223" s="483"/>
    </row>
    <row r="224" spans="1:25">
      <c r="A224" s="1285"/>
      <c r="B224" s="592" t="s">
        <v>1359</v>
      </c>
      <c r="C224" s="592" t="s">
        <v>1361</v>
      </c>
      <c r="D224" s="629">
        <v>8</v>
      </c>
      <c r="E224" s="2207">
        <v>43719</v>
      </c>
      <c r="F224" s="2208"/>
      <c r="G224" s="933"/>
      <c r="H224" s="591" t="s">
        <v>811</v>
      </c>
      <c r="I224" s="371"/>
      <c r="J224" s="2161" t="s">
        <v>811</v>
      </c>
      <c r="K224" s="1285"/>
      <c r="L224" s="593"/>
      <c r="M224" s="592"/>
      <c r="N224" s="593"/>
      <c r="O224" s="592"/>
      <c r="P224" s="593"/>
      <c r="Q224" s="593"/>
      <c r="R224" s="1233"/>
      <c r="S224" s="986"/>
      <c r="T224" s="1244"/>
      <c r="U224" s="483"/>
    </row>
    <row r="225" spans="1:25">
      <c r="A225" s="1285"/>
      <c r="B225" s="592" t="s">
        <v>1359</v>
      </c>
      <c r="C225" s="592" t="s">
        <v>1361</v>
      </c>
      <c r="D225" s="629">
        <v>9</v>
      </c>
      <c r="E225" s="2207">
        <v>43719</v>
      </c>
      <c r="F225" s="2208"/>
      <c r="G225" s="933"/>
      <c r="H225" s="371">
        <v>1.0146998943891083</v>
      </c>
      <c r="I225" s="371">
        <f t="shared" si="4"/>
        <v>31.429314528808241</v>
      </c>
      <c r="J225" s="1211">
        <v>18.331457974683545</v>
      </c>
      <c r="K225" s="1285"/>
      <c r="L225" s="593"/>
      <c r="M225" s="592"/>
      <c r="N225" s="593"/>
      <c r="O225" s="592"/>
      <c r="P225" s="593"/>
      <c r="Q225" s="593"/>
      <c r="R225" s="1233"/>
      <c r="S225" s="986"/>
      <c r="T225" s="1244"/>
      <c r="U225" s="1113"/>
      <c r="V225" s="571"/>
      <c r="W225" s="571"/>
      <c r="X225" s="571"/>
      <c r="Y225" s="571"/>
    </row>
    <row r="226" spans="1:25">
      <c r="A226" s="1285"/>
      <c r="B226" s="592" t="s">
        <v>1359</v>
      </c>
      <c r="C226" s="592" t="s">
        <v>1361</v>
      </c>
      <c r="D226" s="629">
        <v>10</v>
      </c>
      <c r="E226" s="2207">
        <v>43719</v>
      </c>
      <c r="F226" s="2208"/>
      <c r="G226" s="933"/>
      <c r="H226" s="591" t="s">
        <v>811</v>
      </c>
      <c r="I226" s="371"/>
      <c r="J226" s="2161" t="s">
        <v>811</v>
      </c>
      <c r="K226" s="1285"/>
      <c r="L226" s="593"/>
      <c r="M226" s="592"/>
      <c r="N226" s="593"/>
      <c r="O226" s="592"/>
      <c r="P226" s="593"/>
      <c r="Q226" s="593"/>
      <c r="R226" s="1233"/>
      <c r="S226" s="986"/>
      <c r="T226" s="1244"/>
      <c r="U226" s="483"/>
    </row>
    <row r="227" spans="1:25">
      <c r="A227" s="1654"/>
      <c r="B227" s="1649" t="s">
        <v>1359</v>
      </c>
      <c r="C227" s="1649" t="s">
        <v>1361</v>
      </c>
      <c r="D227" s="1642" t="s">
        <v>814</v>
      </c>
      <c r="E227" s="2209">
        <v>43719</v>
      </c>
      <c r="F227" s="2210"/>
      <c r="G227" s="1632"/>
      <c r="H227" s="1576">
        <v>0.94222133050417201</v>
      </c>
      <c r="I227" s="1576">
        <f t="shared" si="4"/>
        <v>29.184363491036223</v>
      </c>
      <c r="J227" s="1630">
        <v>10.968123037974685</v>
      </c>
      <c r="K227" s="2211">
        <f>AVERAGE(G216:G227)</f>
        <v>2.7749999999999999</v>
      </c>
      <c r="L227" s="1574">
        <f>10*(6-(LN(K227)/LN(2)))</f>
        <v>45.275122285372561</v>
      </c>
      <c r="M227" s="1632">
        <f>AVERAGE(I216:I227)</f>
        <v>21.334914100732753</v>
      </c>
      <c r="N227" s="1574">
        <f t="shared" si="5"/>
        <v>48.301818960951366</v>
      </c>
      <c r="O227" s="1632">
        <f>AVERAGE(J216:J227)</f>
        <v>10.109636772151898</v>
      </c>
      <c r="P227" s="1574">
        <f t="shared" si="6"/>
        <v>53.265104124709772</v>
      </c>
      <c r="Q227" s="2206">
        <f t="shared" si="7"/>
        <v>48.94734845701123</v>
      </c>
      <c r="R227" s="1233"/>
      <c r="S227" s="986"/>
      <c r="T227" s="1244"/>
      <c r="U227" s="1113"/>
      <c r="V227" s="571"/>
      <c r="W227" s="571"/>
      <c r="X227" s="571"/>
      <c r="Y227" s="571"/>
    </row>
    <row r="228" spans="1:25">
      <c r="A228" s="1285"/>
      <c r="B228" s="592"/>
      <c r="C228" s="592"/>
      <c r="D228" s="592"/>
      <c r="E228" s="592"/>
      <c r="F228" s="592"/>
      <c r="G228" s="592"/>
      <c r="H228" s="592"/>
      <c r="I228" s="371" t="str">
        <f t="shared" si="4"/>
        <v xml:space="preserve"> </v>
      </c>
      <c r="J228" s="1932"/>
      <c r="K228" s="1285"/>
      <c r="L228" s="593"/>
      <c r="M228" s="592"/>
      <c r="N228" s="593"/>
      <c r="O228" s="592"/>
      <c r="P228" s="593"/>
      <c r="Q228" s="593"/>
      <c r="R228" s="1233"/>
      <c r="S228" s="986"/>
      <c r="T228" s="1244"/>
      <c r="U228" s="483"/>
    </row>
    <row r="229" spans="1:25" ht="46.8">
      <c r="A229" s="1186" t="s">
        <v>804</v>
      </c>
      <c r="B229" s="1136" t="s">
        <v>20</v>
      </c>
      <c r="C229" s="1136" t="s">
        <v>701</v>
      </c>
      <c r="D229" s="1136" t="s">
        <v>805</v>
      </c>
      <c r="E229" s="1187" t="s">
        <v>786</v>
      </c>
      <c r="F229" s="1136" t="s">
        <v>806</v>
      </c>
      <c r="G229" s="1136" t="s">
        <v>807</v>
      </c>
      <c r="H229" s="1206" t="s">
        <v>809</v>
      </c>
      <c r="I229" s="1621" t="s">
        <v>810</v>
      </c>
      <c r="J229" s="1210" t="s">
        <v>808</v>
      </c>
      <c r="K229" s="2212"/>
      <c r="L229" s="2213"/>
      <c r="M229" s="2214"/>
      <c r="N229" s="593"/>
      <c r="O229" s="592"/>
      <c r="P229" s="593"/>
      <c r="Q229" s="593"/>
      <c r="R229" s="1233"/>
      <c r="S229" s="986"/>
      <c r="T229" s="1244"/>
      <c r="U229" s="483"/>
    </row>
    <row r="230" spans="1:25">
      <c r="A230" s="1281">
        <v>39</v>
      </c>
      <c r="B230" s="592" t="s">
        <v>1358</v>
      </c>
      <c r="C230" s="592" t="s">
        <v>1361</v>
      </c>
      <c r="D230" s="591">
        <v>0.5</v>
      </c>
      <c r="E230" s="2215">
        <v>44440</v>
      </c>
      <c r="F230" s="592">
        <v>11</v>
      </c>
      <c r="G230" s="592">
        <v>3.25</v>
      </c>
      <c r="H230" s="2042">
        <v>1.4669171991536447</v>
      </c>
      <c r="I230" s="371">
        <f t="shared" si="4"/>
        <v>45.436293326584995</v>
      </c>
      <c r="J230" s="1211">
        <v>2.503047619047619</v>
      </c>
      <c r="K230" s="2212"/>
      <c r="L230" s="2213"/>
      <c r="M230" s="2214"/>
      <c r="N230" s="593"/>
      <c r="O230" s="592"/>
      <c r="P230" s="593"/>
      <c r="Q230" s="593"/>
      <c r="R230" s="1233"/>
      <c r="S230" s="986"/>
      <c r="T230" s="1244"/>
      <c r="U230" s="1113"/>
      <c r="V230" s="571"/>
      <c r="W230" s="571"/>
      <c r="X230" s="571"/>
      <c r="Y230" s="571"/>
    </row>
    <row r="231" spans="1:25">
      <c r="A231" s="1281">
        <v>39</v>
      </c>
      <c r="B231" s="592" t="s">
        <v>1358</v>
      </c>
      <c r="C231" s="592" t="s">
        <v>1361</v>
      </c>
      <c r="D231" s="591">
        <v>1</v>
      </c>
      <c r="E231" s="2215">
        <v>44440</v>
      </c>
      <c r="F231" s="592"/>
      <c r="G231" s="592"/>
      <c r="H231" s="371" t="s">
        <v>811</v>
      </c>
      <c r="I231" s="371"/>
      <c r="J231" s="1211" t="s">
        <v>811</v>
      </c>
      <c r="K231" s="2212"/>
      <c r="L231" s="2213"/>
      <c r="M231" s="2214"/>
      <c r="N231" s="593"/>
      <c r="O231" s="592"/>
      <c r="P231" s="593"/>
      <c r="Q231" s="593"/>
      <c r="R231" s="1233"/>
      <c r="S231" s="986"/>
      <c r="T231" s="1244"/>
      <c r="U231" s="483"/>
    </row>
    <row r="232" spans="1:25">
      <c r="A232" s="1281">
        <v>39</v>
      </c>
      <c r="B232" s="592" t="s">
        <v>1358</v>
      </c>
      <c r="C232" s="592" t="s">
        <v>1361</v>
      </c>
      <c r="D232" s="591">
        <v>2</v>
      </c>
      <c r="E232" s="2215">
        <v>44440</v>
      </c>
      <c r="F232" s="592"/>
      <c r="G232" s="592"/>
      <c r="H232" s="371" t="s">
        <v>811</v>
      </c>
      <c r="I232" s="371"/>
      <c r="J232" s="1211" t="s">
        <v>811</v>
      </c>
      <c r="K232" s="2212"/>
      <c r="L232" s="2213"/>
      <c r="M232" s="2214"/>
      <c r="N232" s="593"/>
      <c r="O232" s="592"/>
      <c r="P232" s="593"/>
      <c r="Q232" s="593"/>
      <c r="R232" s="1233"/>
      <c r="S232" s="986"/>
      <c r="T232" s="1244"/>
      <c r="U232" s="483"/>
    </row>
    <row r="233" spans="1:25">
      <c r="A233" s="1281">
        <v>39</v>
      </c>
      <c r="B233" s="592" t="s">
        <v>1358</v>
      </c>
      <c r="C233" s="592" t="s">
        <v>1361</v>
      </c>
      <c r="D233" s="591">
        <v>3</v>
      </c>
      <c r="E233" s="2215">
        <v>44440</v>
      </c>
      <c r="F233" s="592"/>
      <c r="G233" s="592"/>
      <c r="H233" s="2042">
        <v>1.3002220628861851</v>
      </c>
      <c r="I233" s="371">
        <f t="shared" si="4"/>
        <v>40.273078175836702</v>
      </c>
      <c r="J233" s="1211">
        <v>2.5386666666666664</v>
      </c>
      <c r="K233" s="2212"/>
      <c r="L233" s="2213"/>
      <c r="M233" s="2214"/>
      <c r="N233" s="593"/>
      <c r="O233" s="592"/>
      <c r="P233" s="593"/>
      <c r="Q233" s="593"/>
      <c r="R233" s="1233"/>
      <c r="S233" s="986"/>
      <c r="T233" s="1244"/>
      <c r="U233" s="1113"/>
      <c r="V233" s="571"/>
      <c r="W233" s="571"/>
      <c r="X233" s="571"/>
      <c r="Y233" s="571"/>
    </row>
    <row r="234" spans="1:25">
      <c r="A234" s="1281">
        <v>39</v>
      </c>
      <c r="B234" s="592" t="s">
        <v>1358</v>
      </c>
      <c r="C234" s="592" t="s">
        <v>1361</v>
      </c>
      <c r="D234" s="591">
        <v>4</v>
      </c>
      <c r="E234" s="2215">
        <v>44440</v>
      </c>
      <c r="F234" s="592"/>
      <c r="G234" s="592"/>
      <c r="H234" s="371" t="s">
        <v>811</v>
      </c>
      <c r="I234" s="371"/>
      <c r="J234" s="1211" t="s">
        <v>811</v>
      </c>
      <c r="K234" s="2212"/>
      <c r="L234" s="2213"/>
      <c r="M234" s="2214"/>
      <c r="N234" s="593"/>
      <c r="O234" s="592"/>
      <c r="P234" s="593"/>
      <c r="Q234" s="593"/>
      <c r="R234" s="1233"/>
      <c r="S234" s="986"/>
      <c r="T234" s="1244"/>
      <c r="U234" s="483"/>
    </row>
    <row r="235" spans="1:25">
      <c r="A235" s="1281">
        <v>39</v>
      </c>
      <c r="B235" s="592" t="s">
        <v>1358</v>
      </c>
      <c r="C235" s="592" t="s">
        <v>1361</v>
      </c>
      <c r="D235" s="591">
        <v>5</v>
      </c>
      <c r="E235" s="2215">
        <v>44440</v>
      </c>
      <c r="F235" s="592"/>
      <c r="G235" s="592"/>
      <c r="H235" s="371" t="s">
        <v>811</v>
      </c>
      <c r="I235" s="371"/>
      <c r="J235" s="1211" t="s">
        <v>811</v>
      </c>
      <c r="K235" s="2212"/>
      <c r="L235" s="2213"/>
      <c r="M235" s="2214"/>
      <c r="N235" s="593"/>
      <c r="O235" s="592"/>
      <c r="P235" s="593"/>
      <c r="Q235" s="593"/>
      <c r="R235" s="1233"/>
      <c r="S235" s="986"/>
      <c r="T235" s="1244"/>
      <c r="U235" s="483"/>
    </row>
    <row r="236" spans="1:25">
      <c r="A236" s="1281">
        <v>39</v>
      </c>
      <c r="B236" s="592" t="s">
        <v>1358</v>
      </c>
      <c r="C236" s="592" t="s">
        <v>1361</v>
      </c>
      <c r="D236" s="591">
        <v>6</v>
      </c>
      <c r="E236" s="2215">
        <v>44440</v>
      </c>
      <c r="F236" s="592"/>
      <c r="G236" s="592"/>
      <c r="H236" s="371" t="s">
        <v>811</v>
      </c>
      <c r="I236" s="371"/>
      <c r="J236" s="1211" t="s">
        <v>811</v>
      </c>
      <c r="K236" s="2212"/>
      <c r="L236" s="2213"/>
      <c r="M236" s="2214"/>
      <c r="N236" s="593"/>
      <c r="O236" s="592"/>
      <c r="P236" s="593"/>
      <c r="Q236" s="593"/>
      <c r="R236" s="1233"/>
      <c r="S236" s="986"/>
      <c r="T236" s="1244"/>
      <c r="U236" s="483"/>
    </row>
    <row r="237" spans="1:25">
      <c r="A237" s="1281">
        <v>39</v>
      </c>
      <c r="B237" s="592" t="s">
        <v>1358</v>
      </c>
      <c r="C237" s="592" t="s">
        <v>1361</v>
      </c>
      <c r="D237" s="591">
        <v>7</v>
      </c>
      <c r="E237" s="2215">
        <v>44440</v>
      </c>
      <c r="F237" s="592"/>
      <c r="G237" s="592"/>
      <c r="H237" s="371" t="s">
        <v>811</v>
      </c>
      <c r="I237" s="371"/>
      <c r="J237" s="1211" t="s">
        <v>811</v>
      </c>
      <c r="K237" s="2212"/>
      <c r="L237" s="2213"/>
      <c r="M237" s="2214"/>
      <c r="N237" s="593"/>
      <c r="O237" s="592"/>
      <c r="P237" s="593"/>
      <c r="Q237" s="593"/>
      <c r="R237" s="1233"/>
      <c r="S237" s="986"/>
      <c r="T237" s="1244"/>
      <c r="U237" s="483"/>
    </row>
    <row r="238" spans="1:25">
      <c r="A238" s="1281">
        <v>39</v>
      </c>
      <c r="B238" s="592" t="s">
        <v>1358</v>
      </c>
      <c r="C238" s="592" t="s">
        <v>1361</v>
      </c>
      <c r="D238" s="591">
        <v>8</v>
      </c>
      <c r="E238" s="2215">
        <v>44440</v>
      </c>
      <c r="F238" s="592"/>
      <c r="G238" s="592"/>
      <c r="H238" s="371" t="s">
        <v>811</v>
      </c>
      <c r="I238" s="371"/>
      <c r="J238" s="1211" t="s">
        <v>811</v>
      </c>
      <c r="K238" s="2212"/>
      <c r="L238" s="2213"/>
      <c r="M238" s="2214"/>
      <c r="N238" s="593"/>
      <c r="O238" s="592"/>
      <c r="P238" s="593"/>
      <c r="Q238" s="593"/>
      <c r="R238" s="1233"/>
      <c r="S238" s="986"/>
      <c r="T238" s="1244"/>
      <c r="U238" s="483"/>
    </row>
    <row r="239" spans="1:25">
      <c r="A239" s="1281">
        <v>39</v>
      </c>
      <c r="B239" s="592" t="s">
        <v>1358</v>
      </c>
      <c r="C239" s="592" t="s">
        <v>1361</v>
      </c>
      <c r="D239" s="591">
        <v>9</v>
      </c>
      <c r="E239" s="2215">
        <v>44440</v>
      </c>
      <c r="F239" s="592"/>
      <c r="G239" s="592"/>
      <c r="H239" s="371">
        <v>1.4669171991536447</v>
      </c>
      <c r="I239" s="371">
        <f t="shared" si="4"/>
        <v>45.436293326584995</v>
      </c>
      <c r="J239" s="1211">
        <v>4.0217142857142862</v>
      </c>
      <c r="K239" s="2212"/>
      <c r="L239" s="2213"/>
      <c r="M239" s="2214"/>
      <c r="N239" s="593"/>
      <c r="O239" s="592"/>
      <c r="P239" s="593"/>
      <c r="Q239" s="593"/>
      <c r="R239" s="1233"/>
      <c r="S239" s="986"/>
      <c r="T239" s="1244"/>
      <c r="U239" s="1113"/>
      <c r="V239" s="571"/>
      <c r="W239" s="571"/>
      <c r="X239" s="571"/>
      <c r="Y239" s="571"/>
    </row>
    <row r="240" spans="1:25">
      <c r="A240" s="2203">
        <v>39</v>
      </c>
      <c r="B240" s="1649" t="s">
        <v>1358</v>
      </c>
      <c r="C240" s="1649" t="s">
        <v>1361</v>
      </c>
      <c r="D240" s="1643">
        <v>10</v>
      </c>
      <c r="E240" s="2218">
        <v>44440</v>
      </c>
      <c r="F240" s="1649"/>
      <c r="G240" s="1649"/>
      <c r="H240" s="1576">
        <v>1.3002220628861851</v>
      </c>
      <c r="I240" s="1576">
        <f t="shared" si="4"/>
        <v>40.273078175836702</v>
      </c>
      <c r="J240" s="1630">
        <v>7.1837142857142862</v>
      </c>
      <c r="K240" s="2219">
        <f>AVERAGE(G230:G240)</f>
        <v>3.25</v>
      </c>
      <c r="L240" s="2220">
        <f>10*(6-(LN(K240)/LN(2)))</f>
        <v>42.995602818589077</v>
      </c>
      <c r="M240" s="2221">
        <f>AVERAGE(I230:I240)</f>
        <v>42.854685751210852</v>
      </c>
      <c r="N240" s="1574">
        <f t="shared" ref="N240:N431" si="8">10*(6-(LN(48/M240)/LN(2)))</f>
        <v>58.364185520732804</v>
      </c>
      <c r="O240" s="1632">
        <f>AVERAGE(J230:J240)</f>
        <v>4.0617857142857137</v>
      </c>
      <c r="P240" s="1574">
        <f t="shared" ref="P240:P431" si="9">10*(6-((2.04-0.68*LN(O240))/LN(2)))</f>
        <v>44.31939725026956</v>
      </c>
      <c r="Q240" s="1574">
        <f t="shared" ref="Q240:Q431" si="10">AVERAGE(L240,N240,P240)</f>
        <v>48.559728529863811</v>
      </c>
      <c r="R240" s="1625"/>
      <c r="S240" s="1626"/>
      <c r="T240" s="1627"/>
      <c r="U240" s="1141"/>
      <c r="V240" s="1147"/>
      <c r="W240" s="1147"/>
      <c r="X240" s="1147"/>
      <c r="Y240" s="1147"/>
    </row>
    <row r="241" spans="1:25">
      <c r="A241" s="1281"/>
      <c r="B241" s="592"/>
      <c r="C241" s="592"/>
      <c r="D241" s="591"/>
      <c r="E241" s="2215"/>
      <c r="F241" s="592"/>
      <c r="G241" s="592"/>
      <c r="H241" s="371"/>
      <c r="I241" s="371"/>
      <c r="J241" s="1211"/>
      <c r="K241" s="2212"/>
      <c r="L241" s="2213"/>
      <c r="M241" s="2222"/>
      <c r="N241" s="593"/>
      <c r="O241" s="933"/>
      <c r="P241" s="593"/>
      <c r="Q241" s="593"/>
      <c r="R241" s="1233"/>
      <c r="S241" s="986"/>
      <c r="T241" s="1244"/>
      <c r="U241" s="1113"/>
      <c r="V241" s="571"/>
      <c r="W241" s="571"/>
      <c r="X241" s="571"/>
      <c r="Y241" s="571"/>
    </row>
    <row r="242" spans="1:25" ht="46.8">
      <c r="A242" s="1186" t="s">
        <v>804</v>
      </c>
      <c r="B242" s="1136" t="s">
        <v>20</v>
      </c>
      <c r="C242" s="1136" t="s">
        <v>701</v>
      </c>
      <c r="D242" s="1136" t="s">
        <v>805</v>
      </c>
      <c r="E242" s="1187" t="s">
        <v>786</v>
      </c>
      <c r="F242" s="1136" t="s">
        <v>806</v>
      </c>
      <c r="G242" s="1136" t="s">
        <v>807</v>
      </c>
      <c r="H242" s="1206" t="s">
        <v>809</v>
      </c>
      <c r="I242" s="1621" t="s">
        <v>810</v>
      </c>
      <c r="J242" s="1210" t="s">
        <v>808</v>
      </c>
      <c r="K242" s="2212"/>
      <c r="L242" s="2213"/>
      <c r="M242" s="2222"/>
      <c r="N242" s="593"/>
      <c r="O242" s="933"/>
      <c r="P242" s="593"/>
      <c r="Q242" s="593"/>
      <c r="R242" s="1233"/>
      <c r="S242" s="986"/>
      <c r="T242" s="1244"/>
      <c r="U242" s="1113"/>
      <c r="V242" s="571"/>
      <c r="W242" s="571"/>
      <c r="X242" s="571"/>
      <c r="Y242" s="571"/>
    </row>
    <row r="243" spans="1:25">
      <c r="A243" s="1281"/>
      <c r="B243" s="592" t="s">
        <v>1358</v>
      </c>
      <c r="C243" s="592" t="s">
        <v>1361</v>
      </c>
      <c r="D243" s="591">
        <v>0.5</v>
      </c>
      <c r="E243" s="2207">
        <v>44804</v>
      </c>
      <c r="F243" s="592">
        <v>11</v>
      </c>
      <c r="G243" s="592">
        <v>3.05</v>
      </c>
      <c r="H243" s="371">
        <v>0.41572904890898632</v>
      </c>
      <c r="I243" s="371">
        <f t="shared" si="4"/>
        <v>12.876791560906943</v>
      </c>
      <c r="J243" s="371">
        <v>0.64082169464662464</v>
      </c>
      <c r="K243" s="2212"/>
      <c r="L243" s="2213"/>
      <c r="M243" s="2222"/>
      <c r="N243" s="593"/>
      <c r="O243" s="933"/>
      <c r="P243" s="593"/>
      <c r="Q243" s="593"/>
      <c r="R243" s="1233"/>
      <c r="S243" s="986"/>
      <c r="T243" s="1244"/>
      <c r="U243" s="1113"/>
      <c r="V243" s="571"/>
      <c r="W243" s="571"/>
      <c r="X243" s="571"/>
      <c r="Y243" s="571"/>
    </row>
    <row r="244" spans="1:25">
      <c r="A244" s="1281"/>
      <c r="B244" s="592" t="s">
        <v>1358</v>
      </c>
      <c r="C244" s="592" t="s">
        <v>1361</v>
      </c>
      <c r="D244" s="591">
        <v>1</v>
      </c>
      <c r="E244" s="2207">
        <v>44804</v>
      </c>
      <c r="F244" s="592"/>
      <c r="G244" s="592"/>
      <c r="H244" s="591" t="s">
        <v>811</v>
      </c>
      <c r="I244" s="371"/>
      <c r="J244" s="371" t="s">
        <v>811</v>
      </c>
      <c r="K244" s="2212"/>
      <c r="L244" s="2213"/>
      <c r="M244" s="2222"/>
      <c r="N244" s="593"/>
      <c r="O244" s="933"/>
      <c r="P244" s="593"/>
      <c r="Q244" s="593"/>
      <c r="R244" s="1233"/>
      <c r="S244" s="986"/>
      <c r="T244" s="1244"/>
      <c r="U244" s="1113"/>
      <c r="V244" s="571"/>
      <c r="W244" s="571"/>
      <c r="X244" s="571"/>
      <c r="Y244" s="571"/>
    </row>
    <row r="245" spans="1:25">
      <c r="A245" s="1281"/>
      <c r="B245" s="592" t="s">
        <v>1358</v>
      </c>
      <c r="C245" s="592" t="s">
        <v>1361</v>
      </c>
      <c r="D245" s="591">
        <v>2</v>
      </c>
      <c r="E245" s="2207">
        <v>44804</v>
      </c>
      <c r="F245" s="592"/>
      <c r="G245" s="592"/>
      <c r="H245" s="591" t="s">
        <v>811</v>
      </c>
      <c r="I245" s="371"/>
      <c r="J245" s="371" t="s">
        <v>811</v>
      </c>
      <c r="K245" s="2212"/>
      <c r="L245" s="2213"/>
      <c r="M245" s="2222"/>
      <c r="N245" s="593"/>
      <c r="O245" s="933"/>
      <c r="P245" s="593"/>
      <c r="Q245" s="593"/>
      <c r="R245" s="1233"/>
      <c r="S245" s="986"/>
      <c r="T245" s="1244"/>
      <c r="U245" s="1113"/>
      <c r="V245" s="571"/>
      <c r="W245" s="571"/>
      <c r="X245" s="571"/>
      <c r="Y245" s="571"/>
    </row>
    <row r="246" spans="1:25">
      <c r="A246" s="1281"/>
      <c r="B246" s="592" t="s">
        <v>1358</v>
      </c>
      <c r="C246" s="592" t="s">
        <v>1361</v>
      </c>
      <c r="D246" s="591">
        <v>3</v>
      </c>
      <c r="E246" s="2207">
        <v>44804</v>
      </c>
      <c r="F246" s="592"/>
      <c r="G246" s="592"/>
      <c r="H246" s="371">
        <v>0.37793549900816936</v>
      </c>
      <c r="I246" s="371">
        <f t="shared" si="4"/>
        <v>11.706174146279038</v>
      </c>
      <c r="J246" s="371">
        <v>0.7135301351529536</v>
      </c>
      <c r="K246" s="2212"/>
      <c r="L246" s="2213"/>
      <c r="M246" s="2222"/>
      <c r="N246" s="593"/>
      <c r="O246" s="933"/>
      <c r="P246" s="593"/>
      <c r="Q246" s="593"/>
      <c r="R246" s="1233"/>
      <c r="S246" s="986"/>
      <c r="T246" s="1244"/>
      <c r="U246" s="1113"/>
      <c r="V246" s="571"/>
      <c r="W246" s="571"/>
      <c r="X246" s="571"/>
      <c r="Y246" s="571"/>
    </row>
    <row r="247" spans="1:25">
      <c r="A247" s="1281"/>
      <c r="B247" s="592" t="s">
        <v>1358</v>
      </c>
      <c r="C247" s="592" t="s">
        <v>1361</v>
      </c>
      <c r="D247" s="591">
        <v>4</v>
      </c>
      <c r="E247" s="2207">
        <v>44804</v>
      </c>
      <c r="F247" s="592"/>
      <c r="G247" s="592"/>
      <c r="H247" s="591" t="s">
        <v>811</v>
      </c>
      <c r="I247" s="371"/>
      <c r="J247" s="371" t="s">
        <v>811</v>
      </c>
      <c r="K247" s="2212"/>
      <c r="L247" s="2213"/>
      <c r="M247" s="2222"/>
      <c r="N247" s="593"/>
      <c r="O247" s="933"/>
      <c r="P247" s="593"/>
      <c r="Q247" s="593"/>
      <c r="R247" s="1233"/>
      <c r="S247" s="986"/>
      <c r="T247" s="1244"/>
      <c r="U247" s="1113"/>
      <c r="V247" s="571"/>
      <c r="W247" s="571"/>
      <c r="X247" s="571"/>
      <c r="Y247" s="571"/>
    </row>
    <row r="248" spans="1:25">
      <c r="A248" s="1281"/>
      <c r="B248" s="592" t="s">
        <v>1358</v>
      </c>
      <c r="C248" s="592" t="s">
        <v>1361</v>
      </c>
      <c r="D248" s="591">
        <v>5</v>
      </c>
      <c r="E248" s="2207">
        <v>44804</v>
      </c>
      <c r="F248" s="592"/>
      <c r="G248" s="592"/>
      <c r="H248" s="591" t="s">
        <v>811</v>
      </c>
      <c r="I248" s="371"/>
      <c r="J248" s="371" t="s">
        <v>811</v>
      </c>
      <c r="K248" s="2212"/>
      <c r="L248" s="2213"/>
      <c r="M248" s="2222"/>
      <c r="N248" s="593"/>
      <c r="O248" s="933"/>
      <c r="P248" s="593"/>
      <c r="Q248" s="593"/>
      <c r="R248" s="1233"/>
      <c r="S248" s="986"/>
      <c r="T248" s="1244"/>
      <c r="U248" s="1113"/>
      <c r="V248" s="571"/>
      <c r="W248" s="571"/>
      <c r="X248" s="571"/>
      <c r="Y248" s="571"/>
    </row>
    <row r="249" spans="1:25">
      <c r="A249" s="1281"/>
      <c r="B249" s="592" t="s">
        <v>1358</v>
      </c>
      <c r="C249" s="592" t="s">
        <v>1361</v>
      </c>
      <c r="D249" s="591">
        <v>6</v>
      </c>
      <c r="E249" s="2207">
        <v>44804</v>
      </c>
      <c r="F249" s="592"/>
      <c r="G249" s="592"/>
      <c r="H249" s="591" t="s">
        <v>811</v>
      </c>
      <c r="I249" s="371"/>
      <c r="J249" s="371" t="s">
        <v>811</v>
      </c>
      <c r="K249" s="2212"/>
      <c r="L249" s="2213"/>
      <c r="M249" s="2222"/>
      <c r="N249" s="593"/>
      <c r="O249" s="933"/>
      <c r="P249" s="593"/>
      <c r="Q249" s="593"/>
      <c r="R249" s="1233"/>
      <c r="S249" s="986"/>
      <c r="T249" s="1244"/>
      <c r="U249" s="1113"/>
      <c r="V249" s="571"/>
      <c r="W249" s="571"/>
      <c r="X249" s="571"/>
      <c r="Y249" s="571"/>
    </row>
    <row r="250" spans="1:25">
      <c r="A250" s="1281"/>
      <c r="B250" s="592" t="s">
        <v>1358</v>
      </c>
      <c r="C250" s="592" t="s">
        <v>1361</v>
      </c>
      <c r="D250" s="591">
        <v>7</v>
      </c>
      <c r="E250" s="2207">
        <v>44804</v>
      </c>
      <c r="F250" s="592"/>
      <c r="G250" s="592"/>
      <c r="H250" s="591" t="s">
        <v>811</v>
      </c>
      <c r="I250" s="371"/>
      <c r="J250" s="371" t="s">
        <v>811</v>
      </c>
      <c r="K250" s="2212"/>
      <c r="L250" s="2213"/>
      <c r="M250" s="2222"/>
      <c r="N250" s="593"/>
      <c r="O250" s="933"/>
      <c r="P250" s="593"/>
      <c r="Q250" s="593"/>
      <c r="R250" s="1233"/>
      <c r="S250" s="986"/>
      <c r="T250" s="1244"/>
      <c r="U250" s="1113"/>
      <c r="V250" s="571"/>
      <c r="W250" s="571"/>
      <c r="X250" s="571"/>
      <c r="Y250" s="571"/>
    </row>
    <row r="251" spans="1:25">
      <c r="A251" s="1281"/>
      <c r="B251" s="592" t="s">
        <v>1358</v>
      </c>
      <c r="C251" s="592" t="s">
        <v>1361</v>
      </c>
      <c r="D251" s="591">
        <v>8</v>
      </c>
      <c r="E251" s="2207">
        <v>44804</v>
      </c>
      <c r="F251" s="592"/>
      <c r="G251" s="592"/>
      <c r="H251" s="591" t="s">
        <v>811</v>
      </c>
      <c r="I251" s="371"/>
      <c r="J251" s="371" t="s">
        <v>811</v>
      </c>
      <c r="K251" s="2212"/>
      <c r="L251" s="2213"/>
      <c r="M251" s="2222"/>
      <c r="N251" s="593"/>
      <c r="O251" s="933"/>
      <c r="P251" s="593"/>
      <c r="Q251" s="593"/>
      <c r="R251" s="1233"/>
      <c r="S251" s="986"/>
      <c r="T251" s="1244"/>
      <c r="U251" s="1113"/>
      <c r="V251" s="571"/>
      <c r="W251" s="571"/>
      <c r="X251" s="571"/>
      <c r="Y251" s="571"/>
    </row>
    <row r="252" spans="1:25">
      <c r="A252" s="1281"/>
      <c r="B252" s="592" t="s">
        <v>1358</v>
      </c>
      <c r="C252" s="592" t="s">
        <v>1361</v>
      </c>
      <c r="D252" s="591">
        <v>9</v>
      </c>
      <c r="E252" s="2207">
        <v>44804</v>
      </c>
      <c r="F252" s="592"/>
      <c r="G252" s="592"/>
      <c r="H252" s="371">
        <v>0.71558035597529535</v>
      </c>
      <c r="I252" s="371">
        <f t="shared" si="4"/>
        <v>22.164385945978797</v>
      </c>
      <c r="J252" s="371">
        <v>2.566408983254219</v>
      </c>
      <c r="K252" s="2212"/>
      <c r="L252" s="2213"/>
      <c r="M252" s="2222"/>
      <c r="N252" s="593"/>
      <c r="O252" s="933"/>
      <c r="P252" s="593"/>
      <c r="Q252" s="593"/>
      <c r="R252" s="1233"/>
      <c r="S252" s="986"/>
      <c r="T252" s="1244"/>
      <c r="U252" s="1113"/>
      <c r="V252" s="571"/>
      <c r="W252" s="571"/>
      <c r="X252" s="571"/>
      <c r="Y252" s="571"/>
    </row>
    <row r="253" spans="1:25">
      <c r="A253" s="2203"/>
      <c r="B253" s="1649" t="s">
        <v>1358</v>
      </c>
      <c r="C253" s="1649" t="s">
        <v>1361</v>
      </c>
      <c r="D253" s="1643">
        <v>10</v>
      </c>
      <c r="E253" s="2209">
        <v>44804</v>
      </c>
      <c r="F253" s="1649"/>
      <c r="G253" s="1649"/>
      <c r="H253" s="1576">
        <v>1.1807075873592372</v>
      </c>
      <c r="I253" s="1576">
        <f t="shared" si="4"/>
        <v>36.571236810865017</v>
      </c>
      <c r="J253" s="1576">
        <v>3.0146929579377639</v>
      </c>
      <c r="K253" s="2219">
        <f>AVERAGE(G243:G253)</f>
        <v>3.05</v>
      </c>
      <c r="L253" s="2220">
        <f>10*(6-(LN(K253)/LN(2)))</f>
        <v>43.911907573244761</v>
      </c>
      <c r="M253" s="2221">
        <f>AVERAGE(I243:I253)</f>
        <v>20.82964711600745</v>
      </c>
      <c r="N253" s="1574">
        <f>10*(6-(LN(48/M253)/LN(2)))</f>
        <v>47.956039924358592</v>
      </c>
      <c r="O253" s="1632">
        <f>AVERAGE(J243:J253)</f>
        <v>1.7338634427478903</v>
      </c>
      <c r="P253" s="1574">
        <f>10*(6-((2.04-0.68*LN(O253))/LN(2)))</f>
        <v>35.968155055567983</v>
      </c>
      <c r="Q253" s="1574">
        <f>AVERAGE(L253,N253,P253)</f>
        <v>42.612034184390446</v>
      </c>
      <c r="R253" s="1625"/>
      <c r="S253" s="1626"/>
      <c r="T253" s="1627"/>
      <c r="U253" s="1141"/>
      <c r="V253" s="1147"/>
      <c r="W253" s="1147"/>
      <c r="X253" s="1147"/>
      <c r="Y253" s="1147"/>
    </row>
    <row r="254" spans="1:25">
      <c r="A254" s="1281"/>
      <c r="B254" s="592"/>
      <c r="C254" s="592"/>
      <c r="D254" s="591"/>
      <c r="E254" s="2215"/>
      <c r="F254" s="592"/>
      <c r="G254" s="592"/>
      <c r="H254" s="371"/>
      <c r="I254" s="371"/>
      <c r="J254" s="1211"/>
      <c r="K254" s="2212"/>
      <c r="L254" s="2213"/>
      <c r="M254" s="2222"/>
      <c r="N254" s="593"/>
      <c r="O254" s="933"/>
      <c r="P254" s="593"/>
      <c r="Q254" s="593"/>
      <c r="R254" s="1233"/>
      <c r="S254" s="986"/>
      <c r="T254" s="1244"/>
      <c r="U254" s="1113"/>
      <c r="V254" s="571"/>
      <c r="W254" s="571"/>
      <c r="X254" s="571"/>
      <c r="Y254" s="571"/>
    </row>
    <row r="255" spans="1:25" ht="46.8">
      <c r="A255" s="1186" t="s">
        <v>804</v>
      </c>
      <c r="B255" s="1136" t="s">
        <v>20</v>
      </c>
      <c r="C255" s="1136" t="s">
        <v>701</v>
      </c>
      <c r="D255" s="1136" t="s">
        <v>805</v>
      </c>
      <c r="E255" s="1187" t="s">
        <v>786</v>
      </c>
      <c r="F255" s="1136" t="s">
        <v>806</v>
      </c>
      <c r="G255" s="1136" t="s">
        <v>807</v>
      </c>
      <c r="H255" s="1206" t="s">
        <v>809</v>
      </c>
      <c r="I255" s="1621" t="s">
        <v>810</v>
      </c>
      <c r="J255" s="1210" t="s">
        <v>808</v>
      </c>
      <c r="K255" s="2212"/>
      <c r="L255" s="2213"/>
      <c r="M255" s="2222"/>
      <c r="N255" s="593"/>
      <c r="O255" s="933"/>
      <c r="P255" s="593"/>
      <c r="Q255" s="593"/>
      <c r="R255" s="1233"/>
      <c r="S255" s="986"/>
      <c r="T255" s="1244"/>
      <c r="U255" s="1113"/>
      <c r="V255" s="571"/>
      <c r="W255" s="571"/>
      <c r="X255" s="571"/>
      <c r="Y255" s="571"/>
    </row>
    <row r="256" spans="1:25">
      <c r="A256" s="1281"/>
      <c r="B256" s="24" t="s">
        <v>1358</v>
      </c>
      <c r="C256" s="24" t="s">
        <v>1361</v>
      </c>
      <c r="D256" s="23">
        <v>0.5</v>
      </c>
      <c r="E256" s="47">
        <v>45168</v>
      </c>
      <c r="F256" s="24">
        <v>11</v>
      </c>
      <c r="G256" s="24">
        <v>4.05</v>
      </c>
      <c r="H256" s="24">
        <v>0.38997538034215007</v>
      </c>
      <c r="I256" s="371">
        <f t="shared" si="4"/>
        <v>12.079097430717756</v>
      </c>
      <c r="J256" s="25">
        <v>2.5263924050632913</v>
      </c>
      <c r="K256" s="2212"/>
      <c r="L256" s="2213"/>
      <c r="M256" s="2222"/>
      <c r="N256" s="593"/>
      <c r="O256" s="933"/>
      <c r="P256" s="593"/>
      <c r="Q256" s="593"/>
      <c r="R256" s="1233"/>
      <c r="S256" s="986"/>
      <c r="T256" s="1244"/>
      <c r="U256" s="1113"/>
      <c r="V256" s="571"/>
      <c r="W256" s="571"/>
      <c r="X256" s="571"/>
      <c r="Y256" s="571"/>
    </row>
    <row r="257" spans="1:25">
      <c r="A257" s="1281"/>
      <c r="B257" s="24" t="s">
        <v>1358</v>
      </c>
      <c r="C257" s="24" t="s">
        <v>1361</v>
      </c>
      <c r="D257" s="23">
        <v>1</v>
      </c>
      <c r="E257" s="47">
        <v>45168</v>
      </c>
      <c r="F257" s="24"/>
      <c r="G257" s="24"/>
      <c r="H257" s="24" t="s">
        <v>811</v>
      </c>
      <c r="I257" s="371"/>
      <c r="J257" s="24" t="s">
        <v>811</v>
      </c>
      <c r="K257" s="2212"/>
      <c r="L257" s="2213"/>
      <c r="M257" s="2222"/>
      <c r="N257" s="593"/>
      <c r="O257" s="933"/>
      <c r="P257" s="593"/>
      <c r="Q257" s="593"/>
      <c r="R257" s="1233"/>
      <c r="S257" s="986"/>
      <c r="T257" s="1244"/>
      <c r="U257" s="1113"/>
      <c r="V257" s="571"/>
      <c r="W257" s="571"/>
      <c r="X257" s="571"/>
      <c r="Y257" s="571"/>
    </row>
    <row r="258" spans="1:25">
      <c r="A258" s="1281"/>
      <c r="B258" s="24" t="s">
        <v>1358</v>
      </c>
      <c r="C258" s="24" t="s">
        <v>1361</v>
      </c>
      <c r="D258" s="23">
        <v>2</v>
      </c>
      <c r="E258" s="47">
        <v>45168</v>
      </c>
      <c r="F258" s="24"/>
      <c r="G258" s="24"/>
      <c r="H258" s="24" t="s">
        <v>811</v>
      </c>
      <c r="I258" s="371"/>
      <c r="J258" s="24" t="s">
        <v>811</v>
      </c>
      <c r="K258" s="2212"/>
      <c r="L258" s="2213"/>
      <c r="M258" s="2222"/>
      <c r="N258" s="593"/>
      <c r="O258" s="933"/>
      <c r="P258" s="593"/>
      <c r="Q258" s="593"/>
      <c r="R258" s="1233"/>
      <c r="S258" s="986"/>
      <c r="T258" s="1244"/>
      <c r="U258" s="1113"/>
      <c r="V258" s="571"/>
      <c r="W258" s="571"/>
      <c r="X258" s="571"/>
      <c r="Y258" s="571"/>
    </row>
    <row r="259" spans="1:25">
      <c r="A259" s="1281"/>
      <c r="B259" s="24" t="s">
        <v>1358</v>
      </c>
      <c r="C259" s="24" t="s">
        <v>1361</v>
      </c>
      <c r="D259" s="23">
        <v>3</v>
      </c>
      <c r="E259" s="47">
        <v>45168</v>
      </c>
      <c r="F259" s="24"/>
      <c r="G259" s="24"/>
      <c r="H259" s="24">
        <v>0.35452307303831826</v>
      </c>
      <c r="I259" s="371">
        <f t="shared" si="4"/>
        <v>10.98099766428887</v>
      </c>
      <c r="J259" s="25">
        <v>2.1412025316455696</v>
      </c>
      <c r="K259" s="2212"/>
      <c r="L259" s="2213"/>
      <c r="M259" s="2222"/>
      <c r="N259" s="593"/>
      <c r="O259" s="933"/>
      <c r="P259" s="593"/>
      <c r="Q259" s="593"/>
      <c r="R259" s="1233"/>
      <c r="S259" s="986"/>
      <c r="T259" s="1244"/>
      <c r="U259" s="1113"/>
      <c r="V259" s="571"/>
      <c r="W259" s="571"/>
      <c r="X259" s="571"/>
      <c r="Y259" s="571"/>
    </row>
    <row r="260" spans="1:25">
      <c r="A260" s="1281"/>
      <c r="B260" s="24" t="s">
        <v>1358</v>
      </c>
      <c r="C260" s="24" t="s">
        <v>1361</v>
      </c>
      <c r="D260" s="23">
        <v>4</v>
      </c>
      <c r="E260" s="47">
        <v>45168</v>
      </c>
      <c r="F260" s="24"/>
      <c r="G260" s="24"/>
      <c r="H260" s="24" t="s">
        <v>811</v>
      </c>
      <c r="I260" s="371"/>
      <c r="J260" s="24" t="s">
        <v>811</v>
      </c>
      <c r="K260" s="2212"/>
      <c r="L260" s="2213"/>
      <c r="M260" s="2222"/>
      <c r="N260" s="593"/>
      <c r="O260" s="933"/>
      <c r="P260" s="593"/>
      <c r="Q260" s="593"/>
      <c r="R260" s="1233"/>
      <c r="S260" s="986"/>
      <c r="T260" s="1244"/>
      <c r="U260" s="1113"/>
      <c r="V260" s="571"/>
      <c r="W260" s="571"/>
      <c r="X260" s="571"/>
      <c r="Y260" s="571"/>
    </row>
    <row r="261" spans="1:25">
      <c r="A261" s="1281"/>
      <c r="B261" s="24" t="s">
        <v>1358</v>
      </c>
      <c r="C261" s="24" t="s">
        <v>1361</v>
      </c>
      <c r="D261" s="23">
        <v>5</v>
      </c>
      <c r="E261" s="47">
        <v>45168</v>
      </c>
      <c r="F261" s="24"/>
      <c r="G261" s="24"/>
      <c r="H261" s="24" t="s">
        <v>811</v>
      </c>
      <c r="I261" s="371"/>
      <c r="J261" s="24" t="s">
        <v>811</v>
      </c>
      <c r="K261" s="2212"/>
      <c r="L261" s="2213"/>
      <c r="M261" s="2222"/>
      <c r="N261" s="593"/>
      <c r="O261" s="933"/>
      <c r="P261" s="593"/>
      <c r="Q261" s="593"/>
      <c r="R261" s="1233"/>
      <c r="S261" s="986"/>
      <c r="T261" s="1244"/>
      <c r="U261" s="1113"/>
      <c r="V261" s="571"/>
      <c r="W261" s="571"/>
      <c r="X261" s="571"/>
      <c r="Y261" s="571"/>
    </row>
    <row r="262" spans="1:25">
      <c r="A262" s="1281"/>
      <c r="B262" s="24" t="s">
        <v>1358</v>
      </c>
      <c r="C262" s="24" t="s">
        <v>1361</v>
      </c>
      <c r="D262" s="23">
        <v>6</v>
      </c>
      <c r="E262" s="47">
        <v>45168</v>
      </c>
      <c r="F262" s="24"/>
      <c r="G262" s="24"/>
      <c r="H262" s="24" t="s">
        <v>811</v>
      </c>
      <c r="I262" s="371"/>
      <c r="J262" s="24" t="s">
        <v>811</v>
      </c>
      <c r="K262" s="2212"/>
      <c r="L262" s="2213"/>
      <c r="M262" s="2222"/>
      <c r="N262" s="593"/>
      <c r="O262" s="933"/>
      <c r="P262" s="593"/>
      <c r="Q262" s="593"/>
      <c r="R262" s="1233"/>
      <c r="S262" s="986"/>
      <c r="T262" s="1244"/>
      <c r="U262" s="1113"/>
      <c r="V262" s="571"/>
      <c r="W262" s="571"/>
      <c r="X262" s="571"/>
      <c r="Y262" s="571"/>
    </row>
    <row r="263" spans="1:25">
      <c r="A263" s="1281"/>
      <c r="B263" s="24" t="s">
        <v>1358</v>
      </c>
      <c r="C263" s="24" t="s">
        <v>1361</v>
      </c>
      <c r="D263" s="23">
        <v>7</v>
      </c>
      <c r="E263" s="47">
        <v>45168</v>
      </c>
      <c r="F263" s="24"/>
      <c r="G263" s="24"/>
      <c r="H263" s="24" t="s">
        <v>811</v>
      </c>
      <c r="I263" s="371"/>
      <c r="J263" s="24" t="s">
        <v>811</v>
      </c>
      <c r="K263" s="2212"/>
      <c r="L263" s="2213"/>
      <c r="M263" s="2222"/>
      <c r="N263" s="593"/>
      <c r="O263" s="933"/>
      <c r="P263" s="593"/>
      <c r="Q263" s="593"/>
      <c r="R263" s="1233"/>
      <c r="S263" s="986"/>
      <c r="T263" s="1244"/>
      <c r="U263" s="1113"/>
      <c r="V263" s="571"/>
      <c r="W263" s="571"/>
      <c r="X263" s="571"/>
      <c r="Y263" s="571"/>
    </row>
    <row r="264" spans="1:25">
      <c r="A264" s="1281"/>
      <c r="B264" s="24" t="s">
        <v>1358</v>
      </c>
      <c r="C264" s="24" t="s">
        <v>1361</v>
      </c>
      <c r="D264" s="23">
        <v>8</v>
      </c>
      <c r="E264" s="47">
        <v>45168</v>
      </c>
      <c r="F264" s="24"/>
      <c r="G264" s="24"/>
      <c r="H264" s="24" t="s">
        <v>811</v>
      </c>
      <c r="I264" s="371"/>
      <c r="J264" s="24" t="s">
        <v>811</v>
      </c>
      <c r="K264" s="2212"/>
      <c r="L264" s="2213"/>
      <c r="M264" s="2222"/>
      <c r="N264" s="593"/>
      <c r="O264" s="933"/>
      <c r="P264" s="593"/>
      <c r="Q264" s="593"/>
      <c r="R264" s="1233"/>
      <c r="S264" s="986"/>
      <c r="T264" s="1244"/>
      <c r="U264" s="1113"/>
      <c r="V264" s="571"/>
      <c r="W264" s="571"/>
      <c r="X264" s="571"/>
      <c r="Y264" s="571"/>
    </row>
    <row r="265" spans="1:25">
      <c r="A265" s="1281"/>
      <c r="B265" s="24" t="s">
        <v>1358</v>
      </c>
      <c r="C265" s="24" t="s">
        <v>1361</v>
      </c>
      <c r="D265" s="23">
        <v>9</v>
      </c>
      <c r="E265" s="47">
        <v>45168</v>
      </c>
      <c r="F265" s="24"/>
      <c r="G265" s="24"/>
      <c r="H265" s="24">
        <v>1.2500814374817422</v>
      </c>
      <c r="I265" s="371">
        <f t="shared" si="4"/>
        <v>38.720022444559483</v>
      </c>
      <c r="J265" s="25">
        <v>28.549367088607596</v>
      </c>
      <c r="K265" s="2212"/>
      <c r="L265" s="2213"/>
      <c r="M265" s="2222"/>
      <c r="N265" s="593"/>
      <c r="O265" s="933"/>
      <c r="P265" s="593"/>
      <c r="Q265" s="593"/>
      <c r="R265" s="1233"/>
      <c r="S265" s="986"/>
      <c r="T265" s="1244"/>
      <c r="U265" s="1113"/>
      <c r="V265" s="571"/>
      <c r="W265" s="571"/>
      <c r="X265" s="571"/>
      <c r="Y265" s="571"/>
    </row>
    <row r="266" spans="1:25">
      <c r="A266" s="2585"/>
      <c r="B266" s="2586" t="s">
        <v>1358</v>
      </c>
      <c r="C266" s="2586" t="s">
        <v>1361</v>
      </c>
      <c r="D266" s="2604">
        <v>10</v>
      </c>
      <c r="E266" s="2605">
        <v>45168</v>
      </c>
      <c r="F266" s="2586"/>
      <c r="G266" s="2586"/>
      <c r="H266" s="24">
        <v>2.2392949674461566</v>
      </c>
      <c r="I266" s="2590">
        <f t="shared" si="4"/>
        <v>69.35992232167726</v>
      </c>
      <c r="J266" s="2607">
        <v>11.895569620253164</v>
      </c>
      <c r="K266" s="2219">
        <f>AVERAGE(G256:G266)</f>
        <v>4.05</v>
      </c>
      <c r="L266" s="2220">
        <f>10*(6-(LN(K266)/LN(2)))</f>
        <v>39.820780920027374</v>
      </c>
      <c r="M266" s="2221">
        <f>AVERAGE(I256:I266)</f>
        <v>32.785009965310842</v>
      </c>
      <c r="N266" s="1574">
        <f>10*(6-(LN(48/M266)/LN(2)))</f>
        <v>54.500019275488832</v>
      </c>
      <c r="O266" s="1632">
        <f>AVERAGE(J256:J266)</f>
        <v>11.278132911392404</v>
      </c>
      <c r="P266" s="1574">
        <f>10*(6-((2.04-0.68*LN(O266))/LN(2)))</f>
        <v>54.338124312089079</v>
      </c>
      <c r="Q266" s="1574">
        <f>AVERAGE(L266,N266,P266)</f>
        <v>49.552974835868419</v>
      </c>
      <c r="R266" s="1625">
        <f>AVERAGE(Q216:Q266)</f>
        <v>47.418021501783471</v>
      </c>
      <c r="S266" s="1626" t="s">
        <v>346</v>
      </c>
      <c r="T266" s="1627" t="str">
        <f>IF(_xlfn.NUMBERVALUE(R266), IF(R266&lt;50, "Acceptable; Ongoing Protection is Required", "Unacceptable; Immediate Restoration is Required"), " ")</f>
        <v>Acceptable; Ongoing Protection is Required</v>
      </c>
      <c r="U266" s="1113"/>
      <c r="V266" s="571"/>
      <c r="W266" s="571"/>
      <c r="X266" s="571"/>
      <c r="Y266" s="571"/>
    </row>
    <row r="267" spans="1:25">
      <c r="A267" s="1281"/>
      <c r="B267" s="592"/>
      <c r="C267" s="592"/>
      <c r="D267" s="591"/>
      <c r="E267" s="2215"/>
      <c r="F267" s="592"/>
      <c r="G267" s="592"/>
      <c r="H267" s="371"/>
      <c r="I267" s="371"/>
      <c r="J267" s="1211"/>
      <c r="K267" s="2212"/>
      <c r="L267" s="2213"/>
      <c r="M267" s="2222"/>
      <c r="N267" s="593"/>
      <c r="O267" s="933"/>
      <c r="P267" s="593"/>
      <c r="Q267" s="593"/>
      <c r="R267" s="1233"/>
      <c r="S267" s="986"/>
      <c r="T267" s="1244"/>
      <c r="U267" s="1113"/>
      <c r="V267" s="571"/>
      <c r="W267" s="571"/>
      <c r="X267" s="571"/>
      <c r="Y267" s="571"/>
    </row>
    <row r="268" spans="1:25">
      <c r="A268" s="1281"/>
      <c r="B268" s="592"/>
      <c r="C268" s="592"/>
      <c r="D268" s="591"/>
      <c r="E268" s="2215"/>
      <c r="F268" s="592"/>
      <c r="G268" s="592"/>
      <c r="H268" s="371"/>
      <c r="I268" s="371"/>
      <c r="J268" s="1211"/>
      <c r="K268" s="2212"/>
      <c r="L268" s="2213"/>
      <c r="M268" s="2222"/>
      <c r="N268" s="593"/>
      <c r="O268" s="933"/>
      <c r="P268" s="593"/>
      <c r="Q268" s="593"/>
      <c r="R268" s="1233"/>
      <c r="S268" s="986"/>
      <c r="T268" s="1244"/>
      <c r="U268" s="1113"/>
      <c r="V268" s="571"/>
      <c r="W268" s="571"/>
      <c r="X268" s="571"/>
      <c r="Y268" s="571"/>
    </row>
    <row r="269" spans="1:25">
      <c r="A269" s="1281"/>
      <c r="B269" s="592"/>
      <c r="C269" s="592"/>
      <c r="D269" s="591"/>
      <c r="E269" s="2215"/>
      <c r="F269" s="592"/>
      <c r="G269" s="592"/>
      <c r="H269" s="371"/>
      <c r="I269" s="371"/>
      <c r="J269" s="1211"/>
      <c r="K269" s="2212"/>
      <c r="L269" s="2213"/>
      <c r="M269" s="2222"/>
      <c r="N269" s="593"/>
      <c r="O269" s="933"/>
      <c r="P269" s="593"/>
      <c r="Q269" s="593"/>
      <c r="R269" s="1233"/>
      <c r="S269" s="986"/>
      <c r="T269" s="1244"/>
      <c r="U269" s="1113"/>
      <c r="V269" s="571"/>
      <c r="W269" s="571"/>
      <c r="X269" s="571"/>
      <c r="Y269" s="571"/>
    </row>
    <row r="270" spans="1:25">
      <c r="A270" s="1281"/>
      <c r="B270" s="592"/>
      <c r="C270" s="592"/>
      <c r="D270" s="591"/>
      <c r="E270" s="2215"/>
      <c r="F270" s="592"/>
      <c r="G270" s="592"/>
      <c r="H270" s="371"/>
      <c r="I270" s="371"/>
      <c r="J270" s="1211"/>
      <c r="K270" s="2212"/>
      <c r="L270" s="2213"/>
      <c r="M270" s="2222"/>
      <c r="N270" s="593"/>
      <c r="O270" s="933"/>
      <c r="P270" s="593"/>
      <c r="Q270" s="593"/>
      <c r="R270" s="1233"/>
      <c r="S270" s="986"/>
      <c r="T270" s="1244"/>
      <c r="U270" s="1113"/>
      <c r="V270" s="571"/>
      <c r="W270" s="571"/>
      <c r="X270" s="571"/>
      <c r="Y270" s="571"/>
    </row>
    <row r="271" spans="1:25">
      <c r="A271" s="1188"/>
      <c r="B271" s="1189"/>
      <c r="C271" s="1189"/>
      <c r="D271" s="1189"/>
      <c r="E271" s="1190"/>
      <c r="F271" s="1189"/>
      <c r="G271" s="1189"/>
      <c r="H271" s="1191"/>
      <c r="I271" s="939" t="str">
        <f t="shared" si="4"/>
        <v xml:space="preserve"> </v>
      </c>
      <c r="J271" s="1213"/>
      <c r="K271" s="2228"/>
      <c r="L271" s="2229"/>
      <c r="M271" s="2230"/>
      <c r="N271" s="1617"/>
      <c r="O271" s="2038"/>
      <c r="P271" s="1617"/>
      <c r="Q271" s="1617"/>
      <c r="R271" s="1235"/>
      <c r="S271" s="1245"/>
      <c r="T271" s="1246"/>
      <c r="U271" s="483"/>
    </row>
    <row r="272" spans="1:25" ht="31.2">
      <c r="A272" s="1188" t="s">
        <v>1362</v>
      </c>
      <c r="B272" s="1189"/>
      <c r="C272" s="1189"/>
      <c r="D272" s="1189"/>
      <c r="E272" s="1190"/>
      <c r="F272" s="1189"/>
      <c r="G272" s="1189"/>
      <c r="H272" s="1191"/>
      <c r="I272" s="939"/>
      <c r="J272" s="1213"/>
      <c r="K272" s="2228"/>
      <c r="L272" s="2229"/>
      <c r="M272" s="2230"/>
      <c r="N272" s="1617"/>
      <c r="O272" s="2038"/>
      <c r="P272" s="1617"/>
      <c r="Q272" s="1617"/>
      <c r="R272" s="1235"/>
      <c r="S272" s="1245"/>
      <c r="T272" s="1246"/>
      <c r="U272" s="485"/>
      <c r="V272" s="437"/>
      <c r="W272" s="437"/>
      <c r="X272" s="437"/>
      <c r="Y272" s="437"/>
    </row>
    <row r="273" spans="1:25" ht="46.8">
      <c r="A273" s="1117" t="s">
        <v>804</v>
      </c>
      <c r="B273" s="1100" t="s">
        <v>20</v>
      </c>
      <c r="C273" s="1100" t="s">
        <v>701</v>
      </c>
      <c r="D273" s="1101" t="s">
        <v>805</v>
      </c>
      <c r="E273" s="1102" t="s">
        <v>786</v>
      </c>
      <c r="F273" s="1101" t="s">
        <v>806</v>
      </c>
      <c r="G273" s="1101" t="s">
        <v>807</v>
      </c>
      <c r="H273" s="1119" t="s">
        <v>809</v>
      </c>
      <c r="I273" s="1621" t="s">
        <v>810</v>
      </c>
      <c r="J273" s="1118" t="s">
        <v>808</v>
      </c>
      <c r="K273" s="1285"/>
      <c r="L273" s="593"/>
      <c r="M273" s="592"/>
      <c r="N273" s="593"/>
      <c r="O273" s="592"/>
      <c r="P273" s="593"/>
      <c r="Q273" s="593"/>
      <c r="R273" s="1233"/>
      <c r="S273" s="986"/>
      <c r="T273" s="1244"/>
      <c r="U273" s="483"/>
    </row>
    <row r="274" spans="1:25">
      <c r="A274" s="1959">
        <v>218</v>
      </c>
      <c r="B274" s="1613" t="s">
        <v>1358</v>
      </c>
      <c r="C274" s="1613" t="s">
        <v>1362</v>
      </c>
      <c r="D274" s="1613">
        <v>0.5</v>
      </c>
      <c r="E274" s="2240">
        <v>42989</v>
      </c>
      <c r="F274" s="1613">
        <v>10.45</v>
      </c>
      <c r="G274" s="1613">
        <v>4.25</v>
      </c>
      <c r="H274" s="373">
        <v>0.41380646589902575</v>
      </c>
      <c r="I274" s="373">
        <f t="shared" ref="I274:I439" si="11">IF(AND(H274&gt;0),  H274*30.974," ")</f>
        <v>12.817241474756424</v>
      </c>
      <c r="J274" s="1967">
        <v>1.7374329113924054</v>
      </c>
      <c r="K274" s="2199"/>
      <c r="L274" s="2241"/>
      <c r="M274" s="1968"/>
      <c r="N274" s="2241"/>
      <c r="O274" s="1968"/>
      <c r="P274" s="2241"/>
      <c r="Q274" s="2241"/>
      <c r="R274" s="1233"/>
      <c r="S274" s="986"/>
      <c r="T274" s="1244"/>
      <c r="U274" s="1113"/>
      <c r="V274" s="571"/>
      <c r="W274" s="571"/>
      <c r="X274" s="571"/>
      <c r="Y274" s="571"/>
    </row>
    <row r="275" spans="1:25">
      <c r="A275" s="1959">
        <v>219</v>
      </c>
      <c r="B275" s="1613" t="s">
        <v>1358</v>
      </c>
      <c r="C275" s="1613" t="s">
        <v>1362</v>
      </c>
      <c r="D275" s="1613">
        <v>1</v>
      </c>
      <c r="E275" s="2240">
        <v>42989</v>
      </c>
      <c r="F275" s="1613"/>
      <c r="G275" s="1613"/>
      <c r="H275" s="1613"/>
      <c r="I275" s="373" t="str">
        <f t="shared" si="11"/>
        <v xml:space="preserve"> </v>
      </c>
      <c r="J275" s="2122"/>
      <c r="K275" s="2199"/>
      <c r="L275" s="2241"/>
      <c r="M275" s="1968"/>
      <c r="N275" s="2241"/>
      <c r="O275" s="1968"/>
      <c r="P275" s="2241"/>
      <c r="Q275" s="2241"/>
      <c r="R275" s="1233"/>
      <c r="S275" s="986"/>
      <c r="T275" s="1244"/>
      <c r="U275" s="483"/>
    </row>
    <row r="276" spans="1:25">
      <c r="A276" s="1959">
        <v>220</v>
      </c>
      <c r="B276" s="1613" t="s">
        <v>1358</v>
      </c>
      <c r="C276" s="1613" t="s">
        <v>1362</v>
      </c>
      <c r="D276" s="1613">
        <v>2</v>
      </c>
      <c r="E276" s="2240">
        <v>42989</v>
      </c>
      <c r="F276" s="1613"/>
      <c r="G276" s="1613"/>
      <c r="H276" s="1613"/>
      <c r="I276" s="373" t="str">
        <f t="shared" si="11"/>
        <v xml:space="preserve"> </v>
      </c>
      <c r="J276" s="2122"/>
      <c r="K276" s="2199"/>
      <c r="L276" s="2241"/>
      <c r="M276" s="1968"/>
      <c r="N276" s="2241"/>
      <c r="O276" s="1968"/>
      <c r="P276" s="2241"/>
      <c r="Q276" s="2241"/>
      <c r="R276" s="1233"/>
      <c r="S276" s="986"/>
      <c r="T276" s="1244"/>
      <c r="U276" s="483"/>
    </row>
    <row r="277" spans="1:25">
      <c r="A277" s="1959">
        <v>221</v>
      </c>
      <c r="B277" s="1613" t="s">
        <v>1358</v>
      </c>
      <c r="C277" s="1613" t="s">
        <v>1362</v>
      </c>
      <c r="D277" s="1613">
        <v>3</v>
      </c>
      <c r="E277" s="2240">
        <v>42989</v>
      </c>
      <c r="F277" s="1613"/>
      <c r="G277" s="1613"/>
      <c r="H277" s="373">
        <v>0.44563773250664312</v>
      </c>
      <c r="I277" s="373">
        <f t="shared" si="11"/>
        <v>13.803183126660764</v>
      </c>
      <c r="J277" s="1967">
        <v>2.4452759493670881</v>
      </c>
      <c r="K277" s="2199"/>
      <c r="L277" s="2241"/>
      <c r="M277" s="1968"/>
      <c r="N277" s="2241"/>
      <c r="O277" s="1968"/>
      <c r="P277" s="2241"/>
      <c r="Q277" s="2241"/>
      <c r="R277" s="1233"/>
      <c r="S277" s="986"/>
      <c r="T277" s="1244"/>
      <c r="U277" s="1113"/>
      <c r="V277" s="571"/>
      <c r="W277" s="571"/>
      <c r="X277" s="571"/>
      <c r="Y277" s="571"/>
    </row>
    <row r="278" spans="1:25">
      <c r="A278" s="1959">
        <v>222</v>
      </c>
      <c r="B278" s="1613" t="s">
        <v>1358</v>
      </c>
      <c r="C278" s="1613" t="s">
        <v>1362</v>
      </c>
      <c r="D278" s="1613">
        <v>4</v>
      </c>
      <c r="E278" s="2240">
        <v>42989</v>
      </c>
      <c r="F278" s="1613"/>
      <c r="G278" s="1613"/>
      <c r="H278" s="1613"/>
      <c r="I278" s="373" t="str">
        <f t="shared" si="11"/>
        <v xml:space="preserve"> </v>
      </c>
      <c r="J278" s="2122"/>
      <c r="K278" s="2199"/>
      <c r="L278" s="2241"/>
      <c r="M278" s="1968"/>
      <c r="N278" s="2241"/>
      <c r="O278" s="1968"/>
      <c r="P278" s="2241"/>
      <c r="Q278" s="2241"/>
      <c r="R278" s="1233"/>
      <c r="S278" s="986"/>
      <c r="T278" s="1244"/>
      <c r="U278" s="483"/>
    </row>
    <row r="279" spans="1:25">
      <c r="A279" s="1959">
        <v>223</v>
      </c>
      <c r="B279" s="1613" t="s">
        <v>1358</v>
      </c>
      <c r="C279" s="1613" t="s">
        <v>1362</v>
      </c>
      <c r="D279" s="1613">
        <v>5</v>
      </c>
      <c r="E279" s="2240">
        <v>42989</v>
      </c>
      <c r="F279" s="1613"/>
      <c r="G279" s="1613"/>
      <c r="H279" s="1613"/>
      <c r="I279" s="373" t="str">
        <f t="shared" si="11"/>
        <v xml:space="preserve"> </v>
      </c>
      <c r="J279" s="2122"/>
      <c r="K279" s="2199"/>
      <c r="L279" s="2241"/>
      <c r="M279" s="1968"/>
      <c r="N279" s="2241"/>
      <c r="O279" s="1968"/>
      <c r="P279" s="2241"/>
      <c r="Q279" s="2241"/>
      <c r="R279" s="1233"/>
      <c r="S279" s="986"/>
      <c r="T279" s="1244"/>
      <c r="U279" s="483"/>
    </row>
    <row r="280" spans="1:25">
      <c r="A280" s="1959">
        <v>224</v>
      </c>
      <c r="B280" s="1613" t="s">
        <v>1358</v>
      </c>
      <c r="C280" s="1613" t="s">
        <v>1362</v>
      </c>
      <c r="D280" s="1613">
        <v>6</v>
      </c>
      <c r="E280" s="2240">
        <v>42989</v>
      </c>
      <c r="F280" s="1613"/>
      <c r="G280" s="1613"/>
      <c r="H280" s="1613"/>
      <c r="I280" s="373" t="str">
        <f t="shared" si="11"/>
        <v xml:space="preserve"> </v>
      </c>
      <c r="J280" s="2122"/>
      <c r="K280" s="2199"/>
      <c r="L280" s="2241"/>
      <c r="M280" s="1968"/>
      <c r="N280" s="2241"/>
      <c r="O280" s="1968"/>
      <c r="P280" s="2241"/>
      <c r="Q280" s="2241"/>
      <c r="R280" s="1233"/>
      <c r="S280" s="986"/>
      <c r="T280" s="1244"/>
      <c r="U280" s="483"/>
    </row>
    <row r="281" spans="1:25">
      <c r="A281" s="1959">
        <v>225</v>
      </c>
      <c r="B281" s="1613" t="s">
        <v>1358</v>
      </c>
      <c r="C281" s="1613" t="s">
        <v>1362</v>
      </c>
      <c r="D281" s="1613">
        <v>7</v>
      </c>
      <c r="E281" s="2240">
        <v>42989</v>
      </c>
      <c r="F281" s="1613"/>
      <c r="G281" s="1613"/>
      <c r="H281" s="1613"/>
      <c r="I281" s="373" t="str">
        <f t="shared" si="11"/>
        <v xml:space="preserve"> </v>
      </c>
      <c r="J281" s="2122"/>
      <c r="K281" s="2199"/>
      <c r="L281" s="2241"/>
      <c r="M281" s="1968"/>
      <c r="N281" s="2241"/>
      <c r="O281" s="1968"/>
      <c r="P281" s="2241"/>
      <c r="Q281" s="2241"/>
      <c r="R281" s="1233"/>
      <c r="S281" s="986"/>
      <c r="T281" s="1244"/>
      <c r="U281" s="483"/>
    </row>
    <row r="282" spans="1:25">
      <c r="A282" s="1959">
        <v>226</v>
      </c>
      <c r="B282" s="1613" t="s">
        <v>1358</v>
      </c>
      <c r="C282" s="1613" t="s">
        <v>1362</v>
      </c>
      <c r="D282" s="1613">
        <v>8</v>
      </c>
      <c r="E282" s="2240">
        <v>42989</v>
      </c>
      <c r="F282" s="1613"/>
      <c r="G282" s="1613"/>
      <c r="H282" s="1613"/>
      <c r="I282" s="373" t="str">
        <f t="shared" si="11"/>
        <v xml:space="preserve"> </v>
      </c>
      <c r="J282" s="2122"/>
      <c r="K282" s="2199"/>
      <c r="L282" s="2241"/>
      <c r="M282" s="1968"/>
      <c r="N282" s="2241"/>
      <c r="O282" s="1968"/>
      <c r="P282" s="2241"/>
      <c r="Q282" s="2241"/>
      <c r="R282" s="1233"/>
      <c r="S282" s="986"/>
      <c r="T282" s="1244"/>
      <c r="U282" s="483"/>
    </row>
    <row r="283" spans="1:25">
      <c r="A283" s="1959">
        <v>227</v>
      </c>
      <c r="B283" s="1613" t="s">
        <v>1358</v>
      </c>
      <c r="C283" s="1613" t="s">
        <v>1362</v>
      </c>
      <c r="D283" s="1613">
        <v>9</v>
      </c>
      <c r="E283" s="2240">
        <v>42989</v>
      </c>
      <c r="F283" s="1613"/>
      <c r="G283" s="1613"/>
      <c r="H283" s="373">
        <v>0.86606366589884043</v>
      </c>
      <c r="I283" s="373">
        <f t="shared" si="11"/>
        <v>26.825455987550683</v>
      </c>
      <c r="J283" s="1967">
        <v>8.2528063291139233</v>
      </c>
      <c r="K283" s="2199"/>
      <c r="L283" s="2241"/>
      <c r="M283" s="1968"/>
      <c r="N283" s="2241"/>
      <c r="O283" s="1968"/>
      <c r="P283" s="2241"/>
      <c r="Q283" s="2241"/>
      <c r="R283" s="1233"/>
      <c r="S283" s="986"/>
      <c r="T283" s="1244"/>
      <c r="U283" s="1113"/>
      <c r="V283" s="571"/>
      <c r="W283" s="571"/>
      <c r="X283" s="571"/>
      <c r="Y283" s="571"/>
    </row>
    <row r="284" spans="1:25">
      <c r="A284" s="1971">
        <v>228</v>
      </c>
      <c r="B284" s="1853" t="s">
        <v>1358</v>
      </c>
      <c r="C284" s="1853" t="s">
        <v>1362</v>
      </c>
      <c r="D284" s="1853">
        <v>9.4499999999999993</v>
      </c>
      <c r="E284" s="2242">
        <v>42989</v>
      </c>
      <c r="F284" s="1853"/>
      <c r="G284" s="1853"/>
      <c r="H284" s="1998">
        <v>1.1658549348638236</v>
      </c>
      <c r="I284" s="1998">
        <f t="shared" si="11"/>
        <v>36.111190752472076</v>
      </c>
      <c r="J284" s="1979">
        <v>24.951467088607597</v>
      </c>
      <c r="K284" s="2244">
        <f>AVERAGE(G274:G284)</f>
        <v>4.25</v>
      </c>
      <c r="L284" s="2132">
        <f>10*(6-(LN(K284)/LN(2)))</f>
        <v>39.125371587496602</v>
      </c>
      <c r="M284" s="2188">
        <f>AVERAGE(I274:I284)</f>
        <v>22.389267835359988</v>
      </c>
      <c r="N284" s="2132">
        <f t="shared" si="8"/>
        <v>48.997729447074867</v>
      </c>
      <c r="O284" s="2188">
        <f>AVERAGE(J274:J284)</f>
        <v>9.3467455696202535</v>
      </c>
      <c r="P284" s="2132">
        <f t="shared" si="9"/>
        <v>52.495377198504166</v>
      </c>
      <c r="Q284" s="2245">
        <f t="shared" si="10"/>
        <v>46.872826077691883</v>
      </c>
      <c r="R284" s="1233"/>
      <c r="S284" s="986"/>
      <c r="T284" s="1244"/>
      <c r="U284" s="1113"/>
      <c r="V284" s="571"/>
      <c r="W284" s="571"/>
      <c r="X284" s="571"/>
      <c r="Y284" s="571"/>
    </row>
    <row r="285" spans="1:25">
      <c r="A285" s="1281"/>
      <c r="B285" s="591"/>
      <c r="C285" s="591"/>
      <c r="D285" s="591"/>
      <c r="E285" s="2202"/>
      <c r="F285" s="591"/>
      <c r="G285" s="591"/>
      <c r="H285" s="591"/>
      <c r="I285" s="371" t="str">
        <f t="shared" si="11"/>
        <v xml:space="preserve"> </v>
      </c>
      <c r="J285" s="2227"/>
      <c r="K285" s="1281"/>
      <c r="L285" s="1100"/>
      <c r="M285" s="591"/>
      <c r="N285" s="593"/>
      <c r="O285" s="591"/>
      <c r="P285" s="593"/>
      <c r="Q285" s="593"/>
      <c r="R285" s="1236"/>
      <c r="S285" s="1248"/>
      <c r="T285" s="1247"/>
      <c r="U285" s="1302"/>
      <c r="V285" s="749"/>
      <c r="W285" s="27"/>
      <c r="X285" s="24"/>
    </row>
    <row r="286" spans="1:25" ht="46.8">
      <c r="A286" s="1281"/>
      <c r="B286" s="627" t="s">
        <v>20</v>
      </c>
      <c r="C286" s="627" t="s">
        <v>701</v>
      </c>
      <c r="D286" s="627" t="s">
        <v>846</v>
      </c>
      <c r="E286" s="1135" t="s">
        <v>786</v>
      </c>
      <c r="F286" s="1136" t="s">
        <v>806</v>
      </c>
      <c r="G286" s="1136" t="s">
        <v>807</v>
      </c>
      <c r="H286" s="632" t="s">
        <v>809</v>
      </c>
      <c r="I286" s="1621" t="s">
        <v>810</v>
      </c>
      <c r="J286" s="1110" t="s">
        <v>808</v>
      </c>
      <c r="K286" s="1285"/>
      <c r="L286" s="593"/>
      <c r="M286" s="592"/>
      <c r="N286" s="593"/>
      <c r="O286" s="592"/>
      <c r="P286" s="593"/>
      <c r="Q286" s="593"/>
      <c r="R286" s="1233"/>
      <c r="S286" s="986"/>
      <c r="T286" s="1244"/>
      <c r="U286" s="483"/>
    </row>
    <row r="287" spans="1:25">
      <c r="A287" s="1959"/>
      <c r="B287" s="1613" t="s">
        <v>1358</v>
      </c>
      <c r="C287" s="1613" t="s">
        <v>1363</v>
      </c>
      <c r="D287" s="1613">
        <v>0.5</v>
      </c>
      <c r="E287" s="2240">
        <v>43356</v>
      </c>
      <c r="F287" s="1613">
        <v>10.199999999999999</v>
      </c>
      <c r="G287" s="1613">
        <v>3.35</v>
      </c>
      <c r="H287" s="373">
        <v>0.41682817919584392</v>
      </c>
      <c r="I287" s="373">
        <f t="shared" si="11"/>
        <v>12.91083602241207</v>
      </c>
      <c r="J287" s="1967">
        <v>4.9734810126582287</v>
      </c>
      <c r="K287" s="2199"/>
      <c r="L287" s="2241"/>
      <c r="M287" s="1968"/>
      <c r="N287" s="2241"/>
      <c r="O287" s="1968"/>
      <c r="P287" s="2241"/>
      <c r="Q287" s="2241"/>
      <c r="R287" s="1233"/>
      <c r="S287" s="986"/>
      <c r="T287" s="1244"/>
      <c r="U287" s="1113"/>
      <c r="V287" s="571"/>
      <c r="W287" s="571"/>
      <c r="X287" s="571"/>
      <c r="Y287" s="571"/>
    </row>
    <row r="288" spans="1:25">
      <c r="A288" s="1959"/>
      <c r="B288" s="1613" t="s">
        <v>1358</v>
      </c>
      <c r="C288" s="1613" t="s">
        <v>1363</v>
      </c>
      <c r="D288" s="1613">
        <v>1</v>
      </c>
      <c r="E288" s="2240">
        <v>43356</v>
      </c>
      <c r="F288" s="1613"/>
      <c r="G288" s="1613"/>
      <c r="H288" s="373" t="s">
        <v>811</v>
      </c>
      <c r="I288" s="373"/>
      <c r="J288" s="2122" t="s">
        <v>811</v>
      </c>
      <c r="K288" s="2199"/>
      <c r="L288" s="2241"/>
      <c r="M288" s="1968"/>
      <c r="N288" s="2241"/>
      <c r="O288" s="1968"/>
      <c r="P288" s="2241"/>
      <c r="Q288" s="2241"/>
      <c r="R288" s="1233"/>
      <c r="S288" s="986"/>
      <c r="T288" s="1244"/>
      <c r="U288" s="483"/>
    </row>
    <row r="289" spans="1:25">
      <c r="A289" s="1959"/>
      <c r="B289" s="1613" t="s">
        <v>1358</v>
      </c>
      <c r="C289" s="1613" t="s">
        <v>1363</v>
      </c>
      <c r="D289" s="1613">
        <v>2</v>
      </c>
      <c r="E289" s="2240">
        <v>43356</v>
      </c>
      <c r="F289" s="1613"/>
      <c r="G289" s="1613"/>
      <c r="H289" s="373" t="s">
        <v>811</v>
      </c>
      <c r="I289" s="373"/>
      <c r="J289" s="2122" t="s">
        <v>811</v>
      </c>
      <c r="K289" s="2199"/>
      <c r="L289" s="2241"/>
      <c r="M289" s="1968"/>
      <c r="N289" s="2241"/>
      <c r="O289" s="1968"/>
      <c r="P289" s="2241"/>
      <c r="Q289" s="2241"/>
      <c r="R289" s="1233"/>
      <c r="S289" s="986"/>
      <c r="T289" s="1244"/>
      <c r="U289" s="483"/>
    </row>
    <row r="290" spans="1:25">
      <c r="A290" s="1959"/>
      <c r="B290" s="1613" t="s">
        <v>1358</v>
      </c>
      <c r="C290" s="1613" t="s">
        <v>1363</v>
      </c>
      <c r="D290" s="1613">
        <v>3</v>
      </c>
      <c r="E290" s="2240">
        <v>43356</v>
      </c>
      <c r="F290" s="1613"/>
      <c r="G290" s="1613"/>
      <c r="H290" s="373">
        <v>0.4515638607954976</v>
      </c>
      <c r="I290" s="373">
        <f t="shared" si="11"/>
        <v>13.986739024279743</v>
      </c>
      <c r="J290" s="1967">
        <v>4.441012658227848</v>
      </c>
      <c r="K290" s="2199"/>
      <c r="L290" s="2241"/>
      <c r="M290" s="1968"/>
      <c r="N290" s="2241"/>
      <c r="O290" s="1968"/>
      <c r="P290" s="2241"/>
      <c r="Q290" s="2241"/>
      <c r="R290" s="1233"/>
      <c r="S290" s="986"/>
      <c r="T290" s="1244"/>
      <c r="U290" s="1113"/>
      <c r="V290" s="571"/>
      <c r="W290" s="571"/>
      <c r="X290" s="571"/>
      <c r="Y290" s="571"/>
    </row>
    <row r="291" spans="1:25">
      <c r="A291" s="1959"/>
      <c r="B291" s="1613" t="s">
        <v>1358</v>
      </c>
      <c r="C291" s="1613" t="s">
        <v>1363</v>
      </c>
      <c r="D291" s="1613">
        <v>4</v>
      </c>
      <c r="E291" s="2240">
        <v>43356</v>
      </c>
      <c r="F291" s="1613"/>
      <c r="G291" s="1613"/>
      <c r="H291" s="373" t="s">
        <v>811</v>
      </c>
      <c r="I291" s="373"/>
      <c r="J291" s="2122" t="s">
        <v>811</v>
      </c>
      <c r="K291" s="2199"/>
      <c r="L291" s="2241"/>
      <c r="M291" s="1968"/>
      <c r="N291" s="2241"/>
      <c r="O291" s="1968"/>
      <c r="P291" s="2241"/>
      <c r="Q291" s="2241"/>
      <c r="R291" s="1233"/>
      <c r="S291" s="986"/>
      <c r="T291" s="1244"/>
      <c r="U291" s="483"/>
    </row>
    <row r="292" spans="1:25">
      <c r="A292" s="1959"/>
      <c r="B292" s="1613" t="s">
        <v>1358</v>
      </c>
      <c r="C292" s="1613" t="s">
        <v>1363</v>
      </c>
      <c r="D292" s="1613">
        <v>5</v>
      </c>
      <c r="E292" s="2240">
        <v>43356</v>
      </c>
      <c r="F292" s="1613"/>
      <c r="G292" s="1613"/>
      <c r="H292" s="373" t="s">
        <v>811</v>
      </c>
      <c r="I292" s="373"/>
      <c r="J292" s="2122" t="s">
        <v>811</v>
      </c>
      <c r="K292" s="2199"/>
      <c r="L292" s="2241"/>
      <c r="M292" s="1968"/>
      <c r="N292" s="2241"/>
      <c r="O292" s="1968"/>
      <c r="P292" s="2241"/>
      <c r="Q292" s="2241"/>
      <c r="R292" s="1233"/>
      <c r="S292" s="986"/>
      <c r="T292" s="1244"/>
      <c r="U292" s="483"/>
    </row>
    <row r="293" spans="1:25">
      <c r="A293" s="1959"/>
      <c r="B293" s="1613" t="s">
        <v>1358</v>
      </c>
      <c r="C293" s="1613" t="s">
        <v>1363</v>
      </c>
      <c r="D293" s="1613">
        <v>6</v>
      </c>
      <c r="E293" s="2240">
        <v>43356</v>
      </c>
      <c r="F293" s="1613"/>
      <c r="G293" s="1613"/>
      <c r="H293" s="373" t="s">
        <v>811</v>
      </c>
      <c r="I293" s="373"/>
      <c r="J293" s="2122" t="s">
        <v>811</v>
      </c>
      <c r="K293" s="2199"/>
      <c r="L293" s="2241"/>
      <c r="M293" s="1968"/>
      <c r="N293" s="2241"/>
      <c r="O293" s="1968"/>
      <c r="P293" s="2241"/>
      <c r="Q293" s="2241"/>
      <c r="R293" s="1233"/>
      <c r="S293" s="986"/>
      <c r="T293" s="1244"/>
      <c r="U293" s="483"/>
    </row>
    <row r="294" spans="1:25">
      <c r="A294" s="1959"/>
      <c r="B294" s="1613" t="s">
        <v>1358</v>
      </c>
      <c r="C294" s="1613" t="s">
        <v>1363</v>
      </c>
      <c r="D294" s="1613">
        <v>7</v>
      </c>
      <c r="E294" s="2240">
        <v>43356</v>
      </c>
      <c r="F294" s="1613"/>
      <c r="G294" s="1613"/>
      <c r="H294" s="373" t="s">
        <v>811</v>
      </c>
      <c r="I294" s="373"/>
      <c r="J294" s="2122" t="s">
        <v>811</v>
      </c>
      <c r="K294" s="2199"/>
      <c r="L294" s="2241"/>
      <c r="M294" s="1968"/>
      <c r="N294" s="2241"/>
      <c r="O294" s="1968"/>
      <c r="P294" s="2241"/>
      <c r="Q294" s="2241"/>
      <c r="R294" s="1233"/>
      <c r="S294" s="986"/>
      <c r="T294" s="1244"/>
      <c r="U294" s="483"/>
    </row>
    <row r="295" spans="1:25">
      <c r="A295" s="1959"/>
      <c r="B295" s="1613" t="s">
        <v>1358</v>
      </c>
      <c r="C295" s="1613" t="s">
        <v>1363</v>
      </c>
      <c r="D295" s="1613">
        <v>8</v>
      </c>
      <c r="E295" s="2240">
        <v>43356</v>
      </c>
      <c r="F295" s="1613"/>
      <c r="G295" s="1613"/>
      <c r="H295" s="373" t="s">
        <v>811</v>
      </c>
      <c r="I295" s="373"/>
      <c r="J295" s="2122" t="s">
        <v>811</v>
      </c>
      <c r="K295" s="2199"/>
      <c r="L295" s="2241"/>
      <c r="M295" s="1968"/>
      <c r="N295" s="2241"/>
      <c r="O295" s="1968"/>
      <c r="P295" s="2241"/>
      <c r="Q295" s="2241"/>
      <c r="R295" s="1233"/>
      <c r="S295" s="986"/>
      <c r="T295" s="1244"/>
      <c r="U295" s="483"/>
    </row>
    <row r="296" spans="1:25">
      <c r="A296" s="1959"/>
      <c r="B296" s="1613" t="s">
        <v>1358</v>
      </c>
      <c r="C296" s="1613" t="s">
        <v>1363</v>
      </c>
      <c r="D296" s="1613">
        <v>9</v>
      </c>
      <c r="E296" s="2240">
        <v>43356</v>
      </c>
      <c r="F296" s="1613"/>
      <c r="G296" s="1613"/>
      <c r="H296" s="373">
        <v>0.62524226879376577</v>
      </c>
      <c r="I296" s="373">
        <f t="shared" si="11"/>
        <v>19.366254033618102</v>
      </c>
      <c r="J296" s="1967">
        <v>4.4636708860759491</v>
      </c>
      <c r="K296" s="2199"/>
      <c r="L296" s="2241"/>
      <c r="M296" s="1968"/>
      <c r="N296" s="2241"/>
      <c r="O296" s="1968"/>
      <c r="P296" s="2241"/>
      <c r="Q296" s="2241"/>
      <c r="R296" s="1233"/>
      <c r="S296" s="986"/>
      <c r="T296" s="1244"/>
      <c r="U296" s="483"/>
    </row>
    <row r="297" spans="1:25">
      <c r="A297" s="1971"/>
      <c r="B297" s="1853" t="s">
        <v>1358</v>
      </c>
      <c r="C297" s="1853" t="s">
        <v>1363</v>
      </c>
      <c r="D297" s="1853">
        <v>10</v>
      </c>
      <c r="E297" s="2242">
        <v>43356</v>
      </c>
      <c r="F297" s="1853"/>
      <c r="G297" s="1853"/>
      <c r="H297" s="1998">
        <v>0.88344943102685336</v>
      </c>
      <c r="I297" s="1998">
        <f t="shared" si="11"/>
        <v>27.363962676625757</v>
      </c>
      <c r="J297" s="1979">
        <v>8.0210126582278463</v>
      </c>
      <c r="K297" s="2244">
        <f>AVERAGE(G287:G297)</f>
        <v>3.35</v>
      </c>
      <c r="L297" s="2132">
        <f>10*(6-(LN(K297)/LN(2)))</f>
        <v>42.558389044295893</v>
      </c>
      <c r="M297" s="2188">
        <f>AVERAGE(I287:I297)</f>
        <v>18.40694793923392</v>
      </c>
      <c r="N297" s="2132">
        <f t="shared" si="8"/>
        <v>46.172160270485492</v>
      </c>
      <c r="O297" s="2188">
        <f>AVERAGE(J287:J297)</f>
        <v>5.4747943037974682</v>
      </c>
      <c r="P297" s="2132">
        <f t="shared" si="9"/>
        <v>47.248093544226066</v>
      </c>
      <c r="Q297" s="2245">
        <f t="shared" si="10"/>
        <v>45.326214286335812</v>
      </c>
      <c r="R297" s="1233"/>
      <c r="S297" s="986"/>
      <c r="T297" s="1244"/>
      <c r="U297" s="483"/>
    </row>
    <row r="298" spans="1:25">
      <c r="A298" s="1281"/>
      <c r="B298" s="591"/>
      <c r="C298" s="591"/>
      <c r="D298" s="591"/>
      <c r="E298" s="2202"/>
      <c r="F298" s="591"/>
      <c r="G298" s="591"/>
      <c r="H298" s="591"/>
      <c r="I298" s="371" t="str">
        <f t="shared" si="11"/>
        <v xml:space="preserve"> </v>
      </c>
      <c r="J298" s="2227"/>
      <c r="K298" s="1281"/>
      <c r="L298" s="1100"/>
      <c r="M298" s="591"/>
      <c r="N298" s="593"/>
      <c r="O298" s="591"/>
      <c r="P298" s="593"/>
      <c r="Q298" s="593"/>
      <c r="R298" s="1236"/>
      <c r="S298" s="1248"/>
      <c r="T298" s="1247"/>
      <c r="U298" s="1302"/>
      <c r="V298" s="749"/>
      <c r="W298" s="27"/>
      <c r="X298" s="24"/>
    </row>
    <row r="299" spans="1:25" ht="46.8">
      <c r="A299" s="1117" t="s">
        <v>804</v>
      </c>
      <c r="B299" s="1100" t="s">
        <v>20</v>
      </c>
      <c r="C299" s="1100" t="s">
        <v>701</v>
      </c>
      <c r="D299" s="1101" t="s">
        <v>805</v>
      </c>
      <c r="E299" s="1102" t="s">
        <v>786</v>
      </c>
      <c r="F299" s="1101" t="s">
        <v>806</v>
      </c>
      <c r="G299" s="1101" t="s">
        <v>807</v>
      </c>
      <c r="H299" s="1119" t="s">
        <v>809</v>
      </c>
      <c r="I299" s="1621" t="s">
        <v>810</v>
      </c>
      <c r="J299" s="1118" t="s">
        <v>808</v>
      </c>
      <c r="K299" s="1285"/>
      <c r="L299" s="593"/>
      <c r="M299" s="592"/>
      <c r="N299" s="593"/>
      <c r="O299" s="592"/>
      <c r="P299" s="593"/>
      <c r="Q299" s="593"/>
      <c r="R299" s="1233"/>
      <c r="S299" s="986"/>
      <c r="T299" s="1244"/>
      <c r="U299" s="483"/>
    </row>
    <row r="300" spans="1:25">
      <c r="A300" s="1285">
        <v>128</v>
      </c>
      <c r="B300" s="592" t="s">
        <v>1359</v>
      </c>
      <c r="C300" s="592" t="s">
        <v>1364</v>
      </c>
      <c r="D300" s="629">
        <v>0.5</v>
      </c>
      <c r="E300" s="2207">
        <v>43719</v>
      </c>
      <c r="F300" s="2208">
        <v>10</v>
      </c>
      <c r="G300" s="933">
        <v>3.7</v>
      </c>
      <c r="H300" s="371">
        <v>0.50799746614933883</v>
      </c>
      <c r="I300" s="371">
        <f t="shared" si="11"/>
        <v>15.73471351650962</v>
      </c>
      <c r="J300" s="1211">
        <v>5.1936283544303805</v>
      </c>
      <c r="K300" s="1285"/>
      <c r="L300" s="593"/>
      <c r="M300" s="592"/>
      <c r="N300" s="593"/>
      <c r="O300" s="592"/>
      <c r="P300" s="593"/>
      <c r="Q300" s="593"/>
      <c r="R300" s="1233"/>
      <c r="S300" s="986"/>
      <c r="T300" s="1244"/>
      <c r="U300" s="1113"/>
      <c r="V300" s="571"/>
      <c r="W300" s="571"/>
      <c r="X300" s="571"/>
      <c r="Y300" s="571"/>
    </row>
    <row r="301" spans="1:25">
      <c r="A301" s="1285"/>
      <c r="B301" s="592" t="s">
        <v>1359</v>
      </c>
      <c r="C301" s="592" t="s">
        <v>1364</v>
      </c>
      <c r="D301" s="629">
        <v>1</v>
      </c>
      <c r="E301" s="2207">
        <v>43719</v>
      </c>
      <c r="F301" s="2208"/>
      <c r="G301" s="933"/>
      <c r="H301" s="591" t="s">
        <v>811</v>
      </c>
      <c r="I301" s="371"/>
      <c r="J301" s="2161" t="s">
        <v>811</v>
      </c>
      <c r="K301" s="1285"/>
      <c r="L301" s="593"/>
      <c r="M301" s="592"/>
      <c r="N301" s="593"/>
      <c r="O301" s="592"/>
      <c r="P301" s="593"/>
      <c r="Q301" s="593"/>
      <c r="R301" s="1233"/>
      <c r="S301" s="986"/>
      <c r="T301" s="1244"/>
      <c r="U301" s="483"/>
    </row>
    <row r="302" spans="1:25">
      <c r="A302" s="1285"/>
      <c r="B302" s="592" t="s">
        <v>1359</v>
      </c>
      <c r="C302" s="592" t="s">
        <v>1364</v>
      </c>
      <c r="D302" s="629">
        <v>2</v>
      </c>
      <c r="E302" s="2207">
        <v>43719</v>
      </c>
      <c r="F302" s="2208"/>
      <c r="G302" s="933"/>
      <c r="H302" s="591" t="s">
        <v>811</v>
      </c>
      <c r="I302" s="371"/>
      <c r="J302" s="2161" t="s">
        <v>811</v>
      </c>
      <c r="K302" s="1285"/>
      <c r="L302" s="593"/>
      <c r="M302" s="592"/>
      <c r="N302" s="593"/>
      <c r="O302" s="592"/>
      <c r="P302" s="593"/>
      <c r="Q302" s="593"/>
      <c r="R302" s="1233"/>
      <c r="S302" s="986"/>
      <c r="T302" s="1244"/>
      <c r="U302" s="483"/>
    </row>
    <row r="303" spans="1:25">
      <c r="A303" s="1285"/>
      <c r="B303" s="592" t="s">
        <v>1359</v>
      </c>
      <c r="C303" s="592" t="s">
        <v>1364</v>
      </c>
      <c r="D303" s="629">
        <v>3</v>
      </c>
      <c r="E303" s="2207">
        <v>43719</v>
      </c>
      <c r="F303" s="2208"/>
      <c r="G303" s="933"/>
      <c r="H303" s="371">
        <v>0.43542639955657608</v>
      </c>
      <c r="I303" s="371">
        <f t="shared" si="11"/>
        <v>13.486897299865388</v>
      </c>
      <c r="J303" s="1211">
        <v>3.4851979746835449</v>
      </c>
      <c r="K303" s="1285"/>
      <c r="L303" s="593"/>
      <c r="M303" s="592"/>
      <c r="N303" s="593"/>
      <c r="O303" s="592"/>
      <c r="P303" s="593"/>
      <c r="Q303" s="593"/>
      <c r="R303" s="1233"/>
      <c r="S303" s="986"/>
      <c r="T303" s="1244"/>
      <c r="U303" s="1113"/>
      <c r="V303" s="571"/>
      <c r="W303" s="571"/>
      <c r="X303" s="571"/>
      <c r="Y303" s="571"/>
    </row>
    <row r="304" spans="1:25">
      <c r="A304" s="1285"/>
      <c r="B304" s="592" t="s">
        <v>1359</v>
      </c>
      <c r="C304" s="592" t="s">
        <v>1364</v>
      </c>
      <c r="D304" s="629">
        <v>4</v>
      </c>
      <c r="E304" s="2207">
        <v>43719</v>
      </c>
      <c r="F304" s="2208"/>
      <c r="G304" s="933"/>
      <c r="H304" s="591" t="s">
        <v>811</v>
      </c>
      <c r="I304" s="371"/>
      <c r="J304" s="2161" t="s">
        <v>811</v>
      </c>
      <c r="K304" s="1285"/>
      <c r="L304" s="593"/>
      <c r="M304" s="592"/>
      <c r="N304" s="593"/>
      <c r="O304" s="592"/>
      <c r="P304" s="593"/>
      <c r="Q304" s="593"/>
      <c r="R304" s="1233"/>
      <c r="S304" s="986"/>
      <c r="T304" s="1244"/>
      <c r="U304" s="483"/>
    </row>
    <row r="305" spans="1:25">
      <c r="A305" s="1285"/>
      <c r="B305" s="592" t="s">
        <v>1359</v>
      </c>
      <c r="C305" s="592" t="s">
        <v>1364</v>
      </c>
      <c r="D305" s="629">
        <v>5</v>
      </c>
      <c r="E305" s="2207">
        <v>43719</v>
      </c>
      <c r="F305" s="2208"/>
      <c r="G305" s="933"/>
      <c r="H305" s="591" t="s">
        <v>811</v>
      </c>
      <c r="I305" s="371"/>
      <c r="J305" s="2161" t="s">
        <v>811</v>
      </c>
      <c r="K305" s="1285"/>
      <c r="L305" s="593"/>
      <c r="M305" s="592"/>
      <c r="N305" s="593"/>
      <c r="O305" s="592"/>
      <c r="P305" s="593"/>
      <c r="Q305" s="593"/>
      <c r="R305" s="1233"/>
      <c r="S305" s="986"/>
      <c r="T305" s="1244"/>
      <c r="U305" s="483"/>
    </row>
    <row r="306" spans="1:25">
      <c r="A306" s="1285"/>
      <c r="B306" s="592" t="s">
        <v>1359</v>
      </c>
      <c r="C306" s="592" t="s">
        <v>1364</v>
      </c>
      <c r="D306" s="629">
        <v>6</v>
      </c>
      <c r="E306" s="2207">
        <v>43719</v>
      </c>
      <c r="F306" s="2208"/>
      <c r="G306" s="933"/>
      <c r="H306" s="591" t="s">
        <v>811</v>
      </c>
      <c r="I306" s="371"/>
      <c r="J306" s="2161" t="s">
        <v>811</v>
      </c>
      <c r="K306" s="1285"/>
      <c r="L306" s="593"/>
      <c r="M306" s="592"/>
      <c r="N306" s="593"/>
      <c r="O306" s="592"/>
      <c r="P306" s="593"/>
      <c r="Q306" s="593"/>
      <c r="R306" s="1233"/>
      <c r="S306" s="986"/>
      <c r="T306" s="1244"/>
      <c r="U306" s="483"/>
    </row>
    <row r="307" spans="1:25">
      <c r="A307" s="1285"/>
      <c r="B307" s="592" t="s">
        <v>1359</v>
      </c>
      <c r="C307" s="592" t="s">
        <v>1364</v>
      </c>
      <c r="D307" s="629">
        <v>7</v>
      </c>
      <c r="E307" s="2207">
        <v>43719</v>
      </c>
      <c r="F307" s="2208"/>
      <c r="G307" s="933"/>
      <c r="H307" s="591" t="s">
        <v>811</v>
      </c>
      <c r="I307" s="371"/>
      <c r="J307" s="2161" t="s">
        <v>811</v>
      </c>
      <c r="K307" s="1285"/>
      <c r="L307" s="593"/>
      <c r="M307" s="592"/>
      <c r="N307" s="593"/>
      <c r="O307" s="592"/>
      <c r="P307" s="593"/>
      <c r="Q307" s="593"/>
      <c r="R307" s="1233"/>
      <c r="S307" s="986"/>
      <c r="T307" s="1244"/>
      <c r="U307" s="483"/>
    </row>
    <row r="308" spans="1:25">
      <c r="A308" s="1285"/>
      <c r="B308" s="592" t="s">
        <v>1359</v>
      </c>
      <c r="C308" s="592" t="s">
        <v>1364</v>
      </c>
      <c r="D308" s="629">
        <v>8</v>
      </c>
      <c r="E308" s="2207">
        <v>43719</v>
      </c>
      <c r="F308" s="2208"/>
      <c r="G308" s="933"/>
      <c r="H308" s="591" t="s">
        <v>811</v>
      </c>
      <c r="I308" s="371"/>
      <c r="J308" s="2161" t="s">
        <v>811</v>
      </c>
      <c r="K308" s="1285"/>
      <c r="L308" s="593"/>
      <c r="M308" s="592"/>
      <c r="N308" s="593"/>
      <c r="O308" s="592"/>
      <c r="P308" s="593"/>
      <c r="Q308" s="593"/>
      <c r="R308" s="1233"/>
      <c r="S308" s="986"/>
      <c r="T308" s="1244"/>
      <c r="U308" s="483"/>
    </row>
    <row r="309" spans="1:25">
      <c r="A309" s="1285"/>
      <c r="B309" s="592" t="s">
        <v>1359</v>
      </c>
      <c r="C309" s="592" t="s">
        <v>1364</v>
      </c>
      <c r="D309" s="629">
        <v>9</v>
      </c>
      <c r="E309" s="2207">
        <v>43719</v>
      </c>
      <c r="F309" s="2208"/>
      <c r="G309" s="933"/>
      <c r="H309" s="371">
        <v>1.3046141499288533</v>
      </c>
      <c r="I309" s="371">
        <f t="shared" si="11"/>
        <v>40.409118679896302</v>
      </c>
      <c r="J309" s="1211">
        <v>20.449911645569617</v>
      </c>
      <c r="K309" s="1285"/>
      <c r="L309" s="593"/>
      <c r="M309" s="592"/>
      <c r="N309" s="593"/>
      <c r="O309" s="592"/>
      <c r="P309" s="593"/>
      <c r="Q309" s="593"/>
      <c r="R309" s="1233"/>
      <c r="S309" s="986"/>
      <c r="T309" s="1244"/>
      <c r="U309" s="1113"/>
      <c r="V309" s="571"/>
      <c r="W309" s="571"/>
      <c r="X309" s="571"/>
      <c r="Y309" s="571"/>
    </row>
    <row r="310" spans="1:25">
      <c r="A310" s="1654"/>
      <c r="B310" s="1649" t="s">
        <v>1359</v>
      </c>
      <c r="C310" s="1649" t="s">
        <v>1364</v>
      </c>
      <c r="D310" s="1642" t="s">
        <v>814</v>
      </c>
      <c r="E310" s="2209">
        <v>43719</v>
      </c>
      <c r="F310" s="2210"/>
      <c r="G310" s="1632"/>
      <c r="H310" s="1576">
        <v>1.3408534318713214</v>
      </c>
      <c r="I310" s="1576">
        <f t="shared" si="11"/>
        <v>41.531594198782308</v>
      </c>
      <c r="J310" s="1630">
        <v>17.98977189873418</v>
      </c>
      <c r="K310" s="2211">
        <f>AVERAGE(G300:G310)</f>
        <v>3.7</v>
      </c>
      <c r="L310" s="1574">
        <f>10*(6-(LN(K310)/LN(2)))</f>
        <v>41.124747292584125</v>
      </c>
      <c r="M310" s="1632">
        <f>AVERAGE(I300:I310)</f>
        <v>27.790580923763407</v>
      </c>
      <c r="N310" s="1574">
        <f t="shared" si="8"/>
        <v>52.115615865698459</v>
      </c>
      <c r="O310" s="1632">
        <f>AVERAGE(J300:J310)</f>
        <v>11.77962746835443</v>
      </c>
      <c r="P310" s="1574">
        <f t="shared" si="9"/>
        <v>54.764930830009455</v>
      </c>
      <c r="Q310" s="2206">
        <f t="shared" si="10"/>
        <v>49.335097996097346</v>
      </c>
      <c r="R310" s="1233"/>
      <c r="S310" s="986"/>
      <c r="T310" s="1244"/>
      <c r="U310" s="1113"/>
      <c r="V310" s="571"/>
      <c r="W310" s="571"/>
      <c r="X310" s="571"/>
      <c r="Y310" s="571"/>
    </row>
    <row r="311" spans="1:25">
      <c r="A311" s="1285"/>
      <c r="B311" s="592"/>
      <c r="C311" s="592"/>
      <c r="D311" s="592"/>
      <c r="E311" s="592"/>
      <c r="F311" s="592"/>
      <c r="G311" s="592"/>
      <c r="H311" s="592"/>
      <c r="I311" s="371" t="str">
        <f t="shared" si="11"/>
        <v xml:space="preserve"> </v>
      </c>
      <c r="J311" s="1932"/>
      <c r="K311" s="1285"/>
      <c r="L311" s="593"/>
      <c r="M311" s="592"/>
      <c r="N311" s="593"/>
      <c r="O311" s="592"/>
      <c r="P311" s="593"/>
      <c r="Q311" s="593"/>
      <c r="R311" s="1233"/>
      <c r="S311" s="986"/>
      <c r="T311" s="1244"/>
      <c r="U311" s="483"/>
    </row>
    <row r="312" spans="1:25" ht="46.8">
      <c r="A312" s="1186" t="s">
        <v>804</v>
      </c>
      <c r="B312" s="1136" t="s">
        <v>20</v>
      </c>
      <c r="C312" s="1136" t="s">
        <v>701</v>
      </c>
      <c r="D312" s="1136" t="s">
        <v>805</v>
      </c>
      <c r="E312" s="1187" t="s">
        <v>786</v>
      </c>
      <c r="F312" s="1136" t="s">
        <v>806</v>
      </c>
      <c r="G312" s="1136" t="s">
        <v>807</v>
      </c>
      <c r="H312" s="1206" t="s">
        <v>809</v>
      </c>
      <c r="I312" s="1621" t="s">
        <v>810</v>
      </c>
      <c r="J312" s="1210" t="s">
        <v>808</v>
      </c>
      <c r="K312" s="2212"/>
      <c r="L312" s="2213"/>
      <c r="M312" s="2214"/>
      <c r="N312" s="593"/>
      <c r="O312" s="592"/>
      <c r="P312" s="593"/>
      <c r="Q312" s="593"/>
      <c r="R312" s="1233"/>
      <c r="S312" s="986"/>
      <c r="T312" s="1244"/>
      <c r="U312" s="483"/>
    </row>
    <row r="313" spans="1:25">
      <c r="A313" s="1281">
        <v>39</v>
      </c>
      <c r="B313" s="592" t="s">
        <v>1358</v>
      </c>
      <c r="C313" s="592" t="s">
        <v>1364</v>
      </c>
      <c r="D313" s="591">
        <v>0.5</v>
      </c>
      <c r="E313" s="2215">
        <v>44440</v>
      </c>
      <c r="F313" s="592">
        <v>9.1</v>
      </c>
      <c r="G313" s="592">
        <v>1.55</v>
      </c>
      <c r="H313" s="2042">
        <v>0.57751245051717537</v>
      </c>
      <c r="I313" s="371">
        <f t="shared" si="11"/>
        <v>17.88787064231899</v>
      </c>
      <c r="J313" s="1211">
        <v>6.0714285714285747</v>
      </c>
      <c r="K313" s="2212"/>
      <c r="L313" s="2213"/>
      <c r="M313" s="2214"/>
      <c r="N313" s="593"/>
      <c r="O313" s="592"/>
      <c r="P313" s="593"/>
      <c r="Q313" s="593"/>
      <c r="R313" s="1233"/>
      <c r="S313" s="986"/>
      <c r="T313" s="1244"/>
      <c r="U313" s="1113"/>
      <c r="V313" s="571"/>
      <c r="W313" s="571"/>
      <c r="X313" s="571"/>
      <c r="Y313" s="571"/>
    </row>
    <row r="314" spans="1:25">
      <c r="A314" s="1281">
        <v>39</v>
      </c>
      <c r="B314" s="592" t="s">
        <v>1358</v>
      </c>
      <c r="C314" s="592" t="s">
        <v>1364</v>
      </c>
      <c r="D314" s="591">
        <v>1</v>
      </c>
      <c r="E314" s="2215">
        <v>44440</v>
      </c>
      <c r="F314" s="592"/>
      <c r="G314" s="592"/>
      <c r="H314" s="371" t="s">
        <v>811</v>
      </c>
      <c r="I314" s="371"/>
      <c r="J314" s="1211" t="s">
        <v>811</v>
      </c>
      <c r="K314" s="2212"/>
      <c r="L314" s="2213"/>
      <c r="M314" s="2214"/>
      <c r="N314" s="593"/>
      <c r="O314" s="592"/>
      <c r="P314" s="593"/>
      <c r="Q314" s="593"/>
      <c r="R314" s="1233"/>
      <c r="S314" s="986"/>
      <c r="T314" s="1244"/>
      <c r="U314" s="483"/>
    </row>
    <row r="315" spans="1:25">
      <c r="A315" s="1281">
        <v>39</v>
      </c>
      <c r="B315" s="592" t="s">
        <v>1358</v>
      </c>
      <c r="C315" s="592" t="s">
        <v>1364</v>
      </c>
      <c r="D315" s="591">
        <v>2</v>
      </c>
      <c r="E315" s="2215">
        <v>44440</v>
      </c>
      <c r="F315" s="592"/>
      <c r="G315" s="592"/>
      <c r="H315" s="371" t="s">
        <v>811</v>
      </c>
      <c r="I315" s="371"/>
      <c r="J315" s="1211" t="s">
        <v>811</v>
      </c>
      <c r="K315" s="2212"/>
      <c r="L315" s="2213"/>
      <c r="M315" s="2214"/>
      <c r="N315" s="593"/>
      <c r="O315" s="592"/>
      <c r="P315" s="593"/>
      <c r="Q315" s="593"/>
      <c r="R315" s="1233"/>
      <c r="S315" s="986"/>
      <c r="T315" s="1244"/>
      <c r="U315" s="483"/>
    </row>
    <row r="316" spans="1:25">
      <c r="A316" s="1281">
        <v>39</v>
      </c>
      <c r="B316" s="592" t="s">
        <v>1358</v>
      </c>
      <c r="C316" s="592" t="s">
        <v>1364</v>
      </c>
      <c r="D316" s="591">
        <v>3</v>
      </c>
      <c r="E316" s="2215">
        <v>44440</v>
      </c>
      <c r="F316" s="592"/>
      <c r="G316" s="592"/>
      <c r="H316" s="371">
        <v>0.55533333333333346</v>
      </c>
      <c r="I316" s="371">
        <f t="shared" si="11"/>
        <v>17.20089466666667</v>
      </c>
      <c r="J316" s="1211">
        <v>4.886285714285715</v>
      </c>
      <c r="K316" s="2212"/>
      <c r="L316" s="2213"/>
      <c r="M316" s="2214"/>
      <c r="N316" s="593"/>
      <c r="O316" s="592"/>
      <c r="P316" s="593"/>
      <c r="Q316" s="593"/>
      <c r="R316" s="1233"/>
      <c r="S316" s="986"/>
      <c r="T316" s="1244"/>
      <c r="U316" s="1113"/>
      <c r="V316" s="571"/>
      <c r="W316" s="571"/>
      <c r="X316" s="571"/>
      <c r="Y316" s="571"/>
    </row>
    <row r="317" spans="1:25">
      <c r="A317" s="1281">
        <v>39</v>
      </c>
      <c r="B317" s="592" t="s">
        <v>1358</v>
      </c>
      <c r="C317" s="592" t="s">
        <v>1364</v>
      </c>
      <c r="D317" s="591">
        <v>4</v>
      </c>
      <c r="E317" s="2215">
        <v>44440</v>
      </c>
      <c r="F317" s="592"/>
      <c r="G317" s="592"/>
      <c r="H317" s="371" t="s">
        <v>811</v>
      </c>
      <c r="I317" s="371"/>
      <c r="J317" s="1211" t="s">
        <v>811</v>
      </c>
      <c r="K317" s="2212"/>
      <c r="L317" s="2213"/>
      <c r="M317" s="2214"/>
      <c r="N317" s="593"/>
      <c r="O317" s="592"/>
      <c r="P317" s="593"/>
      <c r="Q317" s="593"/>
      <c r="R317" s="1233"/>
      <c r="S317" s="986"/>
      <c r="T317" s="1244"/>
      <c r="U317" s="483"/>
    </row>
    <row r="318" spans="1:25">
      <c r="A318" s="1281">
        <v>39</v>
      </c>
      <c r="B318" s="592" t="s">
        <v>1358</v>
      </c>
      <c r="C318" s="592" t="s">
        <v>1364</v>
      </c>
      <c r="D318" s="591">
        <v>5</v>
      </c>
      <c r="E318" s="2215">
        <v>44440</v>
      </c>
      <c r="F318" s="592"/>
      <c r="G318" s="592"/>
      <c r="H318" s="371" t="s">
        <v>811</v>
      </c>
      <c r="I318" s="371"/>
      <c r="J318" s="1211" t="s">
        <v>811</v>
      </c>
      <c r="K318" s="2212"/>
      <c r="L318" s="2213"/>
      <c r="M318" s="2214"/>
      <c r="N318" s="593"/>
      <c r="O318" s="592"/>
      <c r="P318" s="593"/>
      <c r="Q318" s="593"/>
      <c r="R318" s="1233"/>
      <c r="S318" s="986"/>
      <c r="T318" s="1244"/>
      <c r="U318" s="483"/>
    </row>
    <row r="319" spans="1:25">
      <c r="A319" s="1281">
        <v>39</v>
      </c>
      <c r="B319" s="592" t="s">
        <v>1358</v>
      </c>
      <c r="C319" s="592" t="s">
        <v>1364</v>
      </c>
      <c r="D319" s="591">
        <v>6</v>
      </c>
      <c r="E319" s="2215">
        <v>44440</v>
      </c>
      <c r="F319" s="592"/>
      <c r="G319" s="592"/>
      <c r="H319" s="371" t="s">
        <v>811</v>
      </c>
      <c r="I319" s="371"/>
      <c r="J319" s="1211" t="s">
        <v>811</v>
      </c>
      <c r="K319" s="2212"/>
      <c r="L319" s="2213"/>
      <c r="M319" s="2214"/>
      <c r="N319" s="593"/>
      <c r="O319" s="592"/>
      <c r="P319" s="593"/>
      <c r="Q319" s="593"/>
      <c r="R319" s="1233"/>
      <c r="S319" s="986"/>
      <c r="T319" s="1244"/>
      <c r="U319" s="483"/>
    </row>
    <row r="320" spans="1:25">
      <c r="A320" s="1281">
        <v>39</v>
      </c>
      <c r="B320" s="592" t="s">
        <v>1358</v>
      </c>
      <c r="C320" s="592" t="s">
        <v>1364</v>
      </c>
      <c r="D320" s="591">
        <v>7</v>
      </c>
      <c r="E320" s="2215">
        <v>44440</v>
      </c>
      <c r="F320" s="592"/>
      <c r="G320" s="592"/>
      <c r="H320" s="371" t="s">
        <v>811</v>
      </c>
      <c r="I320" s="371"/>
      <c r="J320" s="1211" t="s">
        <v>811</v>
      </c>
      <c r="K320" s="2212"/>
      <c r="L320" s="2213"/>
      <c r="M320" s="2214"/>
      <c r="N320" s="593"/>
      <c r="O320" s="592"/>
      <c r="P320" s="593"/>
      <c r="Q320" s="593"/>
      <c r="R320" s="1233"/>
      <c r="S320" s="986"/>
      <c r="T320" s="1244"/>
      <c r="U320" s="483"/>
    </row>
    <row r="321" spans="1:25">
      <c r="A321" s="1281">
        <v>39</v>
      </c>
      <c r="B321" s="592" t="s">
        <v>1358</v>
      </c>
      <c r="C321" s="592" t="s">
        <v>1364</v>
      </c>
      <c r="D321" s="591">
        <v>8</v>
      </c>
      <c r="E321" s="2215">
        <v>44440</v>
      </c>
      <c r="F321" s="592"/>
      <c r="G321" s="592"/>
      <c r="H321" s="371">
        <v>3.3005636980957003</v>
      </c>
      <c r="I321" s="371">
        <f t="shared" si="11"/>
        <v>102.23165998481622</v>
      </c>
      <c r="J321" s="1211">
        <v>4.0120000000000022</v>
      </c>
      <c r="K321" s="2212"/>
      <c r="L321" s="2213"/>
      <c r="M321" s="2214"/>
      <c r="N321" s="593"/>
      <c r="O321" s="592"/>
      <c r="P321" s="593"/>
      <c r="Q321" s="593"/>
      <c r="R321" s="1233"/>
      <c r="S321" s="986"/>
      <c r="T321" s="1244"/>
      <c r="U321" s="1113"/>
      <c r="V321" s="571"/>
      <c r="W321" s="571"/>
      <c r="X321" s="571"/>
      <c r="Y321" s="571"/>
    </row>
    <row r="322" spans="1:25">
      <c r="A322" s="2203">
        <v>39</v>
      </c>
      <c r="B322" s="1649" t="s">
        <v>1358</v>
      </c>
      <c r="C322" s="1649" t="s">
        <v>1364</v>
      </c>
      <c r="D322" s="1643">
        <v>9</v>
      </c>
      <c r="E322" s="2218">
        <v>44440</v>
      </c>
      <c r="F322" s="1649"/>
      <c r="G322" s="1649"/>
      <c r="H322" s="1576" t="s">
        <v>811</v>
      </c>
      <c r="I322" s="1576"/>
      <c r="J322" s="1630" t="s">
        <v>811</v>
      </c>
      <c r="K322" s="2219">
        <f>AVERAGE(G313:G322)</f>
        <v>1.55</v>
      </c>
      <c r="L322" s="2220">
        <f>10*(6-(LN(K322)/LN(2)))</f>
        <v>53.677317845004865</v>
      </c>
      <c r="M322" s="2221">
        <f>AVERAGE(I313:I322)</f>
        <v>45.773475097933954</v>
      </c>
      <c r="N322" s="1574">
        <f t="shared" si="8"/>
        <v>59.31477418904425</v>
      </c>
      <c r="O322" s="1632">
        <f>AVERAGE(J313:J322)</f>
        <v>4.9899047619047634</v>
      </c>
      <c r="P322" s="1574">
        <f t="shared" si="9"/>
        <v>46.338304672070237</v>
      </c>
      <c r="Q322" s="1574">
        <f t="shared" si="10"/>
        <v>53.110132235373122</v>
      </c>
      <c r="R322" s="1625"/>
      <c r="S322" s="1626"/>
      <c r="T322" s="1627"/>
      <c r="U322" s="1104"/>
      <c r="V322" s="451"/>
      <c r="W322" s="451"/>
      <c r="X322" s="451"/>
      <c r="Y322" s="451"/>
    </row>
    <row r="323" spans="1:25">
      <c r="A323" s="1281"/>
      <c r="B323" s="592"/>
      <c r="C323" s="592"/>
      <c r="D323" s="591"/>
      <c r="E323" s="2215"/>
      <c r="F323" s="592"/>
      <c r="G323" s="592"/>
      <c r="H323" s="371"/>
      <c r="I323" s="371"/>
      <c r="J323" s="1211"/>
      <c r="K323" s="2212"/>
      <c r="L323" s="2213"/>
      <c r="M323" s="2222"/>
      <c r="N323" s="593"/>
      <c r="O323" s="933"/>
      <c r="P323" s="593"/>
      <c r="Q323" s="593"/>
      <c r="R323" s="1233"/>
      <c r="S323" s="986"/>
      <c r="T323" s="1244"/>
      <c r="U323" s="483"/>
    </row>
    <row r="324" spans="1:25" ht="46.8">
      <c r="A324" s="1186" t="s">
        <v>804</v>
      </c>
      <c r="B324" s="1136" t="s">
        <v>20</v>
      </c>
      <c r="C324" s="1136" t="s">
        <v>701</v>
      </c>
      <c r="D324" s="1136" t="s">
        <v>805</v>
      </c>
      <c r="E324" s="1187" t="s">
        <v>786</v>
      </c>
      <c r="F324" s="1136" t="s">
        <v>806</v>
      </c>
      <c r="G324" s="1136" t="s">
        <v>807</v>
      </c>
      <c r="H324" s="1206" t="s">
        <v>809</v>
      </c>
      <c r="I324" s="1621" t="s">
        <v>810</v>
      </c>
      <c r="J324" s="1210" t="s">
        <v>808</v>
      </c>
      <c r="K324" s="2212"/>
      <c r="L324" s="2213"/>
      <c r="M324" s="2222"/>
      <c r="N324" s="593"/>
      <c r="O324" s="933"/>
      <c r="P324" s="593"/>
      <c r="Q324" s="593"/>
      <c r="R324" s="1233"/>
      <c r="S324" s="986"/>
      <c r="T324" s="1244"/>
      <c r="U324" s="483"/>
    </row>
    <row r="325" spans="1:25">
      <c r="A325" s="1281"/>
      <c r="B325" s="592" t="s">
        <v>1358</v>
      </c>
      <c r="C325" s="592" t="s">
        <v>1364</v>
      </c>
      <c r="D325" s="591">
        <v>0.5</v>
      </c>
      <c r="E325" s="2207">
        <v>44804</v>
      </c>
      <c r="F325" s="592">
        <v>9.5</v>
      </c>
      <c r="G325" s="592">
        <v>2.4500000000000002</v>
      </c>
      <c r="H325" s="371">
        <v>0.49131614871062024</v>
      </c>
      <c r="I325" s="371">
        <f>IF(AND(H325&gt;0),  H325*30.974," ")</f>
        <v>15.218026390162752</v>
      </c>
      <c r="J325" s="371">
        <v>0.86343833008966253</v>
      </c>
      <c r="K325" s="2212"/>
      <c r="L325" s="2213"/>
      <c r="M325" s="2222"/>
      <c r="N325" s="593"/>
      <c r="O325" s="933"/>
      <c r="P325" s="593"/>
      <c r="Q325" s="593"/>
      <c r="R325" s="1233"/>
      <c r="S325" s="986"/>
      <c r="T325" s="1244"/>
      <c r="U325" s="483"/>
    </row>
    <row r="326" spans="1:25">
      <c r="A326" s="1281"/>
      <c r="B326" s="592" t="s">
        <v>1358</v>
      </c>
      <c r="C326" s="592" t="s">
        <v>1364</v>
      </c>
      <c r="D326" s="591">
        <v>1</v>
      </c>
      <c r="E326" s="2207">
        <v>44804</v>
      </c>
      <c r="F326" s="592"/>
      <c r="G326" s="592"/>
      <c r="H326" s="591" t="s">
        <v>811</v>
      </c>
      <c r="I326" s="371"/>
      <c r="J326" s="371" t="s">
        <v>811</v>
      </c>
      <c r="K326" s="2212"/>
      <c r="L326" s="2213"/>
      <c r="M326" s="2222"/>
      <c r="N326" s="593"/>
      <c r="O326" s="933"/>
      <c r="P326" s="593"/>
      <c r="Q326" s="593"/>
      <c r="R326" s="1233"/>
      <c r="S326" s="986"/>
      <c r="T326" s="1244"/>
      <c r="U326" s="483"/>
    </row>
    <row r="327" spans="1:25">
      <c r="A327" s="1281"/>
      <c r="B327" s="592" t="s">
        <v>1358</v>
      </c>
      <c r="C327" s="592" t="s">
        <v>1364</v>
      </c>
      <c r="D327" s="591">
        <v>2</v>
      </c>
      <c r="E327" s="2207">
        <v>44804</v>
      </c>
      <c r="F327" s="592"/>
      <c r="G327" s="592"/>
      <c r="H327" s="591" t="s">
        <v>811</v>
      </c>
      <c r="I327" s="371"/>
      <c r="J327" s="371" t="s">
        <v>811</v>
      </c>
      <c r="K327" s="2212"/>
      <c r="L327" s="2213"/>
      <c r="M327" s="2222"/>
      <c r="N327" s="593"/>
      <c r="O327" s="933"/>
      <c r="P327" s="593"/>
      <c r="Q327" s="593"/>
      <c r="R327" s="1233"/>
      <c r="S327" s="986"/>
      <c r="T327" s="1244"/>
      <c r="U327" s="483"/>
    </row>
    <row r="328" spans="1:25">
      <c r="A328" s="1281"/>
      <c r="B328" s="592" t="s">
        <v>1358</v>
      </c>
      <c r="C328" s="592" t="s">
        <v>1364</v>
      </c>
      <c r="D328" s="591">
        <v>3</v>
      </c>
      <c r="E328" s="2207">
        <v>44804</v>
      </c>
      <c r="F328" s="592"/>
      <c r="G328" s="592"/>
      <c r="H328" s="371">
        <v>0.52910969861143708</v>
      </c>
      <c r="I328" s="371">
        <f>IF(AND(H328&gt;0),  H328*30.974," ")</f>
        <v>16.388643804790654</v>
      </c>
      <c r="J328" s="371">
        <v>0.98394113008966244</v>
      </c>
      <c r="K328" s="2212"/>
      <c r="L328" s="2213"/>
      <c r="M328" s="2222"/>
      <c r="N328" s="593"/>
      <c r="O328" s="933"/>
      <c r="P328" s="593"/>
      <c r="Q328" s="593"/>
      <c r="R328" s="1233"/>
      <c r="S328" s="986"/>
      <c r="T328" s="1244"/>
      <c r="U328" s="483"/>
    </row>
    <row r="329" spans="1:25">
      <c r="A329" s="1281"/>
      <c r="B329" s="592" t="s">
        <v>1358</v>
      </c>
      <c r="C329" s="592" t="s">
        <v>1364</v>
      </c>
      <c r="D329" s="591">
        <v>4</v>
      </c>
      <c r="E329" s="2207">
        <v>44804</v>
      </c>
      <c r="F329" s="592"/>
      <c r="G329" s="592"/>
      <c r="H329" s="591" t="s">
        <v>811</v>
      </c>
      <c r="I329" s="371"/>
      <c r="J329" s="371" t="s">
        <v>811</v>
      </c>
      <c r="K329" s="2212"/>
      <c r="L329" s="2213"/>
      <c r="M329" s="2222"/>
      <c r="N329" s="593"/>
      <c r="O329" s="933"/>
      <c r="P329" s="593"/>
      <c r="Q329" s="593"/>
      <c r="R329" s="1233"/>
      <c r="S329" s="986"/>
      <c r="T329" s="1244"/>
      <c r="U329" s="483"/>
    </row>
    <row r="330" spans="1:25">
      <c r="A330" s="1281"/>
      <c r="B330" s="592" t="s">
        <v>1358</v>
      </c>
      <c r="C330" s="592" t="s">
        <v>1364</v>
      </c>
      <c r="D330" s="591">
        <v>5</v>
      </c>
      <c r="E330" s="2207">
        <v>44804</v>
      </c>
      <c r="F330" s="592"/>
      <c r="G330" s="592"/>
      <c r="H330" s="591" t="s">
        <v>811</v>
      </c>
      <c r="I330" s="371"/>
      <c r="J330" s="371" t="s">
        <v>811</v>
      </c>
      <c r="K330" s="2212"/>
      <c r="L330" s="2213"/>
      <c r="M330" s="2222"/>
      <c r="N330" s="593"/>
      <c r="O330" s="933"/>
      <c r="P330" s="593"/>
      <c r="Q330" s="593"/>
      <c r="R330" s="1233"/>
      <c r="S330" s="986"/>
      <c r="T330" s="1244"/>
      <c r="U330" s="483"/>
    </row>
    <row r="331" spans="1:25">
      <c r="A331" s="1281"/>
      <c r="B331" s="592" t="s">
        <v>1358</v>
      </c>
      <c r="C331" s="592" t="s">
        <v>1364</v>
      </c>
      <c r="D331" s="591">
        <v>6</v>
      </c>
      <c r="E331" s="2207">
        <v>44804</v>
      </c>
      <c r="F331" s="592"/>
      <c r="G331" s="592"/>
      <c r="H331" s="591" t="s">
        <v>811</v>
      </c>
      <c r="I331" s="371"/>
      <c r="J331" s="371" t="s">
        <v>811</v>
      </c>
      <c r="K331" s="2212"/>
      <c r="L331" s="2213"/>
      <c r="M331" s="2222"/>
      <c r="N331" s="593"/>
      <c r="O331" s="933"/>
      <c r="P331" s="593"/>
      <c r="Q331" s="593"/>
      <c r="R331" s="1233"/>
      <c r="S331" s="986"/>
      <c r="T331" s="1244"/>
      <c r="U331" s="483"/>
    </row>
    <row r="332" spans="1:25">
      <c r="A332" s="1281"/>
      <c r="B332" s="592" t="s">
        <v>1358</v>
      </c>
      <c r="C332" s="592" t="s">
        <v>1364</v>
      </c>
      <c r="D332" s="591">
        <v>7</v>
      </c>
      <c r="E332" s="2207">
        <v>44804</v>
      </c>
      <c r="F332" s="592"/>
      <c r="G332" s="592"/>
      <c r="H332" s="591" t="s">
        <v>811</v>
      </c>
      <c r="I332" s="371"/>
      <c r="J332" s="371" t="s">
        <v>811</v>
      </c>
      <c r="K332" s="2212"/>
      <c r="L332" s="2213"/>
      <c r="M332" s="2222"/>
      <c r="N332" s="593"/>
      <c r="O332" s="933"/>
      <c r="P332" s="593"/>
      <c r="Q332" s="593"/>
      <c r="R332" s="1233"/>
      <c r="S332" s="986"/>
      <c r="T332" s="1244"/>
      <c r="U332" s="483"/>
    </row>
    <row r="333" spans="1:25">
      <c r="A333" s="1281"/>
      <c r="B333" s="592" t="s">
        <v>1358</v>
      </c>
      <c r="C333" s="592" t="s">
        <v>1364</v>
      </c>
      <c r="D333" s="591">
        <v>8</v>
      </c>
      <c r="E333" s="2207">
        <v>44804</v>
      </c>
      <c r="F333" s="592"/>
      <c r="G333" s="592"/>
      <c r="H333" s="591" t="s">
        <v>811</v>
      </c>
      <c r="I333" s="371"/>
      <c r="J333" s="371" t="s">
        <v>811</v>
      </c>
      <c r="K333" s="2212"/>
      <c r="L333" s="2213"/>
      <c r="M333" s="2222"/>
      <c r="N333" s="593"/>
      <c r="O333" s="933"/>
      <c r="P333" s="593"/>
      <c r="Q333" s="593"/>
      <c r="R333" s="1233"/>
      <c r="S333" s="986"/>
      <c r="T333" s="1244"/>
      <c r="U333" s="483"/>
    </row>
    <row r="334" spans="1:25">
      <c r="A334" s="2203"/>
      <c r="B334" s="1649" t="s">
        <v>1358</v>
      </c>
      <c r="C334" s="1649" t="s">
        <v>1364</v>
      </c>
      <c r="D334" s="1643">
        <v>9</v>
      </c>
      <c r="E334" s="2209">
        <v>44804</v>
      </c>
      <c r="F334" s="1649"/>
      <c r="G334" s="1649"/>
      <c r="H334" s="1576">
        <v>1.1807075873592372</v>
      </c>
      <c r="I334" s="1576">
        <f>IF(AND(H334&gt;0),  H334*30.974," ")</f>
        <v>36.571236810865017</v>
      </c>
      <c r="J334" s="1576">
        <v>1.5623884667985235</v>
      </c>
      <c r="K334" s="2219">
        <f>AVERAGE(G325:G334)</f>
        <v>2.4500000000000002</v>
      </c>
      <c r="L334" s="2220">
        <f>10*(6-(LN(K334)/LN(2)))</f>
        <v>47.072182507721543</v>
      </c>
      <c r="M334" s="2221">
        <f>AVERAGE(I325:I334)</f>
        <v>22.725969001939475</v>
      </c>
      <c r="N334" s="1574">
        <f t="shared" ref="N334" si="12">10*(6-(LN(48/M334)/LN(2)))</f>
        <v>49.213074042946523</v>
      </c>
      <c r="O334" s="1632">
        <f>AVERAGE(J325:J334)</f>
        <v>1.1365893089926162</v>
      </c>
      <c r="P334" s="1574">
        <f t="shared" ref="P334" si="13">10*(6-((2.04-0.68*LN(O334))/LN(2)))</f>
        <v>31.825056307639407</v>
      </c>
      <c r="Q334" s="1574">
        <f>AVERAGE(L334,N334,P334)</f>
        <v>42.703437619435825</v>
      </c>
      <c r="V334" s="451"/>
      <c r="W334" s="451"/>
      <c r="X334" s="451"/>
      <c r="Y334" s="451"/>
    </row>
    <row r="335" spans="1:25">
      <c r="A335" s="1281"/>
      <c r="B335" s="592"/>
      <c r="C335" s="592"/>
      <c r="D335" s="591"/>
      <c r="E335" s="2215"/>
      <c r="F335" s="592"/>
      <c r="G335" s="592"/>
      <c r="H335" s="371"/>
      <c r="I335" s="371"/>
      <c r="J335" s="1211"/>
      <c r="K335" s="2212"/>
      <c r="L335" s="2213"/>
      <c r="M335" s="2222"/>
      <c r="N335" s="593"/>
      <c r="O335" s="933"/>
      <c r="P335" s="593"/>
      <c r="Q335" s="593"/>
      <c r="R335" s="1233"/>
      <c r="S335" s="986"/>
      <c r="T335" s="1244"/>
      <c r="U335" s="483"/>
    </row>
    <row r="336" spans="1:25" ht="46.8">
      <c r="A336" s="1186" t="s">
        <v>804</v>
      </c>
      <c r="B336" s="1136" t="s">
        <v>20</v>
      </c>
      <c r="C336" s="1136" t="s">
        <v>701</v>
      </c>
      <c r="D336" s="1136" t="s">
        <v>805</v>
      </c>
      <c r="E336" s="1187" t="s">
        <v>786</v>
      </c>
      <c r="F336" s="1136" t="s">
        <v>806</v>
      </c>
      <c r="G336" s="1136" t="s">
        <v>807</v>
      </c>
      <c r="H336" s="1206" t="s">
        <v>809</v>
      </c>
      <c r="I336" s="1621" t="s">
        <v>810</v>
      </c>
      <c r="J336" s="1210" t="s">
        <v>808</v>
      </c>
      <c r="K336" s="2212"/>
      <c r="L336" s="2213"/>
      <c r="M336" s="2222"/>
      <c r="N336" s="593"/>
      <c r="O336" s="933"/>
      <c r="P336" s="593"/>
      <c r="Q336" s="593"/>
      <c r="R336" s="1233"/>
      <c r="S336" s="986"/>
      <c r="T336" s="1244"/>
      <c r="U336" s="483"/>
    </row>
    <row r="337" spans="1:21">
      <c r="A337" s="1281" t="s">
        <v>824</v>
      </c>
      <c r="B337" s="24" t="s">
        <v>1358</v>
      </c>
      <c r="C337" s="24" t="s">
        <v>1364</v>
      </c>
      <c r="D337" s="23">
        <v>0.5</v>
      </c>
      <c r="E337" s="47">
        <v>45167</v>
      </c>
      <c r="F337" s="24">
        <v>9.5</v>
      </c>
      <c r="G337" s="24">
        <v>3.55</v>
      </c>
      <c r="H337" s="24">
        <v>0.60268922416514126</v>
      </c>
      <c r="I337" s="371">
        <f>IF(AND(H337&gt;0),  H337*30.974," ")</f>
        <v>18.667696029291086</v>
      </c>
      <c r="J337" s="25">
        <v>5.120759493670886</v>
      </c>
      <c r="K337" s="2212"/>
      <c r="L337" s="2213"/>
      <c r="M337" s="2222"/>
      <c r="N337" s="593"/>
      <c r="O337" s="933"/>
      <c r="P337" s="593"/>
      <c r="Q337" s="593"/>
      <c r="R337" s="1233"/>
      <c r="S337" s="986"/>
      <c r="T337" s="1244"/>
      <c r="U337" s="483"/>
    </row>
    <row r="338" spans="1:21">
      <c r="A338" s="1281" t="s">
        <v>824</v>
      </c>
      <c r="B338" s="24" t="s">
        <v>1358</v>
      </c>
      <c r="C338" s="24" t="s">
        <v>1364</v>
      </c>
      <c r="D338" s="23">
        <v>1</v>
      </c>
      <c r="E338" s="47">
        <v>45167</v>
      </c>
      <c r="F338" s="24"/>
      <c r="G338" s="24"/>
      <c r="H338" s="24" t="s">
        <v>811</v>
      </c>
      <c r="I338" s="371"/>
      <c r="J338" s="24" t="s">
        <v>811</v>
      </c>
      <c r="K338" s="2212"/>
      <c r="L338" s="2213"/>
      <c r="M338" s="2222"/>
      <c r="N338" s="593"/>
      <c r="O338" s="933"/>
      <c r="P338" s="593"/>
      <c r="Q338" s="593"/>
      <c r="R338" s="1233"/>
      <c r="S338" s="986"/>
      <c r="T338" s="1244"/>
      <c r="U338" s="483"/>
    </row>
    <row r="339" spans="1:21">
      <c r="A339" s="1281" t="s">
        <v>824</v>
      </c>
      <c r="B339" s="24" t="s">
        <v>1358</v>
      </c>
      <c r="C339" s="24" t="s">
        <v>1364</v>
      </c>
      <c r="D339" s="23">
        <v>2</v>
      </c>
      <c r="E339" s="47">
        <v>45167</v>
      </c>
      <c r="F339" s="24"/>
      <c r="G339" s="24"/>
      <c r="H339" s="24" t="s">
        <v>811</v>
      </c>
      <c r="I339" s="371"/>
      <c r="J339" s="24" t="s">
        <v>811</v>
      </c>
      <c r="K339" s="2212"/>
      <c r="L339" s="2213"/>
      <c r="M339" s="2222"/>
      <c r="N339" s="593"/>
      <c r="O339" s="933"/>
      <c r="P339" s="593"/>
      <c r="Q339" s="593"/>
      <c r="R339" s="1233"/>
      <c r="S339" s="986"/>
      <c r="T339" s="1244"/>
      <c r="U339" s="483"/>
    </row>
    <row r="340" spans="1:21">
      <c r="A340" s="1281" t="s">
        <v>824</v>
      </c>
      <c r="B340" s="24" t="s">
        <v>1358</v>
      </c>
      <c r="C340" s="24" t="s">
        <v>1364</v>
      </c>
      <c r="D340" s="23">
        <v>3</v>
      </c>
      <c r="E340" s="47">
        <v>45167</v>
      </c>
      <c r="F340" s="24"/>
      <c r="G340" s="24"/>
      <c r="H340" s="24">
        <v>0.49633230225364566</v>
      </c>
      <c r="I340" s="371">
        <f>IF(AND(H340&gt;0),  H340*30.974," ")</f>
        <v>15.373396730004421</v>
      </c>
      <c r="J340" s="25">
        <v>7.34126582278481</v>
      </c>
      <c r="K340" s="2212"/>
      <c r="L340" s="2213"/>
      <c r="M340" s="2222"/>
      <c r="N340" s="593"/>
      <c r="O340" s="933"/>
      <c r="P340" s="593"/>
      <c r="Q340" s="593"/>
      <c r="R340" s="1233"/>
      <c r="S340" s="986"/>
      <c r="T340" s="1244"/>
      <c r="U340" s="483"/>
    </row>
    <row r="341" spans="1:21">
      <c r="A341" s="1281" t="s">
        <v>824</v>
      </c>
      <c r="B341" s="24" t="s">
        <v>1358</v>
      </c>
      <c r="C341" s="24" t="s">
        <v>1364</v>
      </c>
      <c r="D341" s="23">
        <v>4</v>
      </c>
      <c r="E341" s="47">
        <v>45167</v>
      </c>
      <c r="F341" s="24"/>
      <c r="G341" s="24"/>
      <c r="H341" s="24" t="s">
        <v>811</v>
      </c>
      <c r="I341" s="371"/>
      <c r="J341" s="24" t="s">
        <v>811</v>
      </c>
      <c r="K341" s="2212"/>
      <c r="L341" s="2213"/>
      <c r="M341" s="2222"/>
      <c r="N341" s="593"/>
      <c r="O341" s="933"/>
      <c r="P341" s="593"/>
      <c r="Q341" s="593"/>
      <c r="R341" s="1233"/>
      <c r="S341" s="986"/>
      <c r="T341" s="1244"/>
      <c r="U341" s="483"/>
    </row>
    <row r="342" spans="1:21">
      <c r="A342" s="1281" t="s">
        <v>824</v>
      </c>
      <c r="B342" s="24" t="s">
        <v>1358</v>
      </c>
      <c r="C342" s="24" t="s">
        <v>1364</v>
      </c>
      <c r="D342" s="23">
        <v>5</v>
      </c>
      <c r="E342" s="47">
        <v>45167</v>
      </c>
      <c r="F342" s="24"/>
      <c r="G342" s="24"/>
      <c r="H342" s="24" t="s">
        <v>811</v>
      </c>
      <c r="I342" s="371"/>
      <c r="J342" s="24" t="s">
        <v>811</v>
      </c>
      <c r="K342" s="2212"/>
      <c r="L342" s="2213"/>
      <c r="M342" s="2222"/>
      <c r="N342" s="593"/>
      <c r="O342" s="933"/>
      <c r="P342" s="593"/>
      <c r="Q342" s="593"/>
      <c r="R342" s="1233"/>
      <c r="S342" s="986"/>
      <c r="T342" s="1244"/>
      <c r="U342" s="483"/>
    </row>
    <row r="343" spans="1:21">
      <c r="A343" s="1281" t="s">
        <v>824</v>
      </c>
      <c r="B343" s="24" t="s">
        <v>1358</v>
      </c>
      <c r="C343" s="24" t="s">
        <v>1364</v>
      </c>
      <c r="D343" s="23">
        <v>6</v>
      </c>
      <c r="E343" s="47">
        <v>45167</v>
      </c>
      <c r="F343" s="24"/>
      <c r="G343" s="24"/>
      <c r="H343" s="24" t="s">
        <v>811</v>
      </c>
      <c r="I343" s="371"/>
      <c r="J343" s="24" t="s">
        <v>811</v>
      </c>
      <c r="K343" s="2212"/>
      <c r="L343" s="2213"/>
      <c r="M343" s="2222"/>
      <c r="N343" s="593"/>
      <c r="O343" s="933"/>
      <c r="P343" s="593"/>
      <c r="Q343" s="593"/>
      <c r="R343" s="1233"/>
      <c r="S343" s="986"/>
      <c r="T343" s="1244"/>
      <c r="U343" s="483"/>
    </row>
    <row r="344" spans="1:21">
      <c r="A344" s="1281" t="s">
        <v>824</v>
      </c>
      <c r="B344" s="24" t="s">
        <v>1358</v>
      </c>
      <c r="C344" s="24" t="s">
        <v>1364</v>
      </c>
      <c r="D344" s="23">
        <v>7</v>
      </c>
      <c r="E344" s="47">
        <v>45167</v>
      </c>
      <c r="F344" s="24"/>
      <c r="G344" s="24"/>
      <c r="H344" s="24" t="s">
        <v>811</v>
      </c>
      <c r="I344" s="371"/>
      <c r="J344" s="24" t="s">
        <v>811</v>
      </c>
      <c r="K344" s="2212"/>
      <c r="L344" s="2213"/>
      <c r="M344" s="2222"/>
      <c r="N344" s="593"/>
      <c r="O344" s="933"/>
      <c r="P344" s="593"/>
      <c r="Q344" s="593"/>
      <c r="R344" s="1233"/>
      <c r="S344" s="986"/>
      <c r="T344" s="1244"/>
      <c r="U344" s="483"/>
    </row>
    <row r="345" spans="1:21">
      <c r="A345" s="1281" t="s">
        <v>824</v>
      </c>
      <c r="B345" s="24" t="s">
        <v>1358</v>
      </c>
      <c r="C345" s="24" t="s">
        <v>1364</v>
      </c>
      <c r="D345" s="23">
        <v>8</v>
      </c>
      <c r="E345" s="47">
        <v>45167</v>
      </c>
      <c r="F345" s="24"/>
      <c r="G345" s="24"/>
      <c r="H345" s="24" t="s">
        <v>811</v>
      </c>
      <c r="I345" s="371"/>
      <c r="J345" s="24" t="s">
        <v>811</v>
      </c>
      <c r="K345" s="2212"/>
      <c r="L345" s="2213"/>
      <c r="M345" s="2222"/>
      <c r="N345" s="593"/>
      <c r="O345" s="933"/>
      <c r="P345" s="593"/>
      <c r="Q345" s="593"/>
      <c r="R345" s="1233"/>
      <c r="S345" s="986"/>
      <c r="T345" s="1244"/>
      <c r="U345" s="483"/>
    </row>
    <row r="346" spans="1:21">
      <c r="A346" s="1281" t="s">
        <v>824</v>
      </c>
      <c r="B346" s="2586" t="s">
        <v>1358</v>
      </c>
      <c r="C346" s="2586" t="s">
        <v>1364</v>
      </c>
      <c r="D346" s="2604">
        <v>9</v>
      </c>
      <c r="E346" s="2605">
        <v>45167</v>
      </c>
      <c r="F346" s="2586"/>
      <c r="G346" s="2586"/>
      <c r="H346" s="24">
        <v>0.68901383613727896</v>
      </c>
      <c r="I346" s="2590">
        <f>IF(AND(H346&gt;0),  H346*30.974," ")</f>
        <v>21.341514560516078</v>
      </c>
      <c r="J346" s="2607">
        <v>6.8201265822784807</v>
      </c>
      <c r="K346" s="2219"/>
      <c r="L346" s="2220"/>
      <c r="M346" s="2221"/>
      <c r="N346" s="1574"/>
      <c r="O346" s="1632"/>
      <c r="P346" s="1574"/>
      <c r="Q346" s="1574"/>
      <c r="R346" s="1233"/>
      <c r="S346" s="986"/>
      <c r="T346" s="1244"/>
      <c r="U346" s="483"/>
    </row>
    <row r="347" spans="1:21">
      <c r="A347" s="1281" t="s">
        <v>825</v>
      </c>
      <c r="B347" s="24" t="s">
        <v>1358</v>
      </c>
      <c r="C347" s="24" t="s">
        <v>1364</v>
      </c>
      <c r="D347" s="27">
        <v>0.5</v>
      </c>
      <c r="E347" s="47">
        <v>45098</v>
      </c>
      <c r="F347" s="27">
        <v>10.6</v>
      </c>
      <c r="G347" s="27">
        <v>8.1199999999999992</v>
      </c>
      <c r="H347" s="27">
        <v>0.28599999999999998</v>
      </c>
      <c r="I347" s="371">
        <f>IF(AND(H347&gt;0),  H347*30.974," ")</f>
        <v>8.8585639999999994</v>
      </c>
      <c r="J347" s="27">
        <v>0.89</v>
      </c>
      <c r="K347" s="2212"/>
      <c r="L347" s="2213"/>
      <c r="M347" s="2222"/>
      <c r="N347" s="593"/>
      <c r="O347" s="933"/>
      <c r="P347" s="593"/>
      <c r="Q347" s="593"/>
      <c r="R347" s="1233"/>
      <c r="S347" s="986"/>
      <c r="T347" s="1244"/>
      <c r="U347" s="483"/>
    </row>
    <row r="348" spans="1:21">
      <c r="A348" s="1281" t="s">
        <v>825</v>
      </c>
      <c r="B348" s="24" t="s">
        <v>1358</v>
      </c>
      <c r="C348" s="24" t="s">
        <v>1364</v>
      </c>
      <c r="D348" s="27">
        <v>1</v>
      </c>
      <c r="E348" s="47">
        <v>45098</v>
      </c>
      <c r="F348" s="27"/>
      <c r="G348" s="27"/>
      <c r="H348" s="27" t="s">
        <v>811</v>
      </c>
      <c r="I348" s="371"/>
      <c r="J348" s="27" t="s">
        <v>811</v>
      </c>
      <c r="K348" s="2212"/>
      <c r="L348" s="2213"/>
      <c r="M348" s="2222"/>
      <c r="N348" s="593"/>
      <c r="O348" s="933"/>
      <c r="P348" s="593"/>
      <c r="Q348" s="593"/>
      <c r="R348" s="1233"/>
      <c r="S348" s="986"/>
      <c r="T348" s="1244"/>
      <c r="U348" s="483"/>
    </row>
    <row r="349" spans="1:21">
      <c r="A349" s="1281" t="s">
        <v>825</v>
      </c>
      <c r="B349" s="24" t="s">
        <v>1358</v>
      </c>
      <c r="C349" s="24" t="s">
        <v>1364</v>
      </c>
      <c r="D349" s="27">
        <v>2</v>
      </c>
      <c r="E349" s="47">
        <v>45098</v>
      </c>
      <c r="F349" s="27"/>
      <c r="G349" s="27"/>
      <c r="H349" s="27" t="s">
        <v>811</v>
      </c>
      <c r="I349" s="371"/>
      <c r="J349" s="27" t="s">
        <v>811</v>
      </c>
      <c r="K349" s="2212"/>
      <c r="L349" s="2213"/>
      <c r="M349" s="2222"/>
      <c r="N349" s="593"/>
      <c r="O349" s="933"/>
      <c r="P349" s="593"/>
      <c r="Q349" s="593"/>
      <c r="R349" s="1233"/>
      <c r="S349" s="986"/>
      <c r="T349" s="1244"/>
      <c r="U349" s="483"/>
    </row>
    <row r="350" spans="1:21">
      <c r="A350" s="1281" t="s">
        <v>825</v>
      </c>
      <c r="B350" s="24" t="s">
        <v>1358</v>
      </c>
      <c r="C350" s="24" t="s">
        <v>1364</v>
      </c>
      <c r="D350" s="27">
        <v>3</v>
      </c>
      <c r="E350" s="47">
        <v>45098</v>
      </c>
      <c r="F350" s="27"/>
      <c r="G350" s="27"/>
      <c r="H350" s="27">
        <v>0.28199999999999997</v>
      </c>
      <c r="I350" s="371">
        <f>IF(AND(H350&gt;0),  H350*30.974," ")</f>
        <v>8.7346679999999992</v>
      </c>
      <c r="J350" s="27">
        <v>0.93</v>
      </c>
      <c r="K350" s="2212"/>
      <c r="L350" s="2213"/>
      <c r="M350" s="2222"/>
      <c r="N350" s="593"/>
      <c r="O350" s="933"/>
      <c r="P350" s="593"/>
      <c r="Q350" s="593"/>
      <c r="R350" s="1233"/>
      <c r="S350" s="986"/>
      <c r="T350" s="1244"/>
      <c r="U350" s="483"/>
    </row>
    <row r="351" spans="1:21">
      <c r="A351" s="1281" t="s">
        <v>825</v>
      </c>
      <c r="B351" s="24" t="s">
        <v>1358</v>
      </c>
      <c r="C351" s="24" t="s">
        <v>1364</v>
      </c>
      <c r="D351" s="27">
        <v>4</v>
      </c>
      <c r="E351" s="47">
        <v>45098</v>
      </c>
      <c r="F351" s="27"/>
      <c r="G351" s="27"/>
      <c r="H351" s="27" t="s">
        <v>811</v>
      </c>
      <c r="I351" s="371"/>
      <c r="J351" s="27" t="s">
        <v>811</v>
      </c>
      <c r="K351" s="2212"/>
      <c r="L351" s="2213"/>
      <c r="M351" s="2222"/>
      <c r="N351" s="593"/>
      <c r="O351" s="933"/>
      <c r="P351" s="593"/>
      <c r="Q351" s="593"/>
      <c r="R351" s="1233"/>
      <c r="S351" s="986"/>
      <c r="T351" s="1244"/>
      <c r="U351" s="483"/>
    </row>
    <row r="352" spans="1:21">
      <c r="A352" s="1281" t="s">
        <v>825</v>
      </c>
      <c r="B352" s="24" t="s">
        <v>1358</v>
      </c>
      <c r="C352" s="24" t="s">
        <v>1364</v>
      </c>
      <c r="D352" s="27">
        <v>5</v>
      </c>
      <c r="E352" s="47">
        <v>45098</v>
      </c>
      <c r="F352" s="27"/>
      <c r="G352" s="27"/>
      <c r="H352" s="27" t="s">
        <v>811</v>
      </c>
      <c r="I352" s="371"/>
      <c r="J352" s="27" t="s">
        <v>811</v>
      </c>
      <c r="K352" s="2212"/>
      <c r="L352" s="2213"/>
      <c r="M352" s="2222"/>
      <c r="N352" s="593"/>
      <c r="O352" s="933"/>
      <c r="P352" s="593"/>
      <c r="Q352" s="593"/>
      <c r="R352" s="1233"/>
      <c r="S352" s="986"/>
      <c r="T352" s="1244"/>
      <c r="U352" s="483"/>
    </row>
    <row r="353" spans="1:21">
      <c r="A353" s="1281" t="s">
        <v>825</v>
      </c>
      <c r="B353" s="24" t="s">
        <v>1358</v>
      </c>
      <c r="C353" s="24" t="s">
        <v>1364</v>
      </c>
      <c r="D353" s="27">
        <v>6</v>
      </c>
      <c r="E353" s="47">
        <v>45098</v>
      </c>
      <c r="F353" s="27"/>
      <c r="G353" s="27"/>
      <c r="H353" s="27" t="s">
        <v>811</v>
      </c>
      <c r="I353" s="371"/>
      <c r="J353" s="27" t="s">
        <v>811</v>
      </c>
      <c r="K353" s="2212"/>
      <c r="L353" s="2213"/>
      <c r="M353" s="2222"/>
      <c r="N353" s="593"/>
      <c r="O353" s="933"/>
      <c r="P353" s="593"/>
      <c r="Q353" s="593"/>
      <c r="R353" s="1233"/>
      <c r="S353" s="986"/>
      <c r="T353" s="1244"/>
      <c r="U353" s="483"/>
    </row>
    <row r="354" spans="1:21">
      <c r="A354" s="1281" t="s">
        <v>825</v>
      </c>
      <c r="B354" s="24" t="s">
        <v>1358</v>
      </c>
      <c r="C354" s="24" t="s">
        <v>1364</v>
      </c>
      <c r="D354" s="27">
        <v>7</v>
      </c>
      <c r="E354" s="47">
        <v>45098</v>
      </c>
      <c r="F354" s="27"/>
      <c r="G354" s="27"/>
      <c r="H354" s="27" t="s">
        <v>811</v>
      </c>
      <c r="I354" s="371"/>
      <c r="J354" s="27" t="s">
        <v>811</v>
      </c>
      <c r="K354" s="2212"/>
      <c r="L354" s="2213"/>
      <c r="M354" s="2222"/>
      <c r="N354" s="593"/>
      <c r="O354" s="933"/>
      <c r="P354" s="593"/>
      <c r="Q354" s="593"/>
      <c r="R354" s="1233"/>
      <c r="S354" s="986"/>
      <c r="T354" s="1244"/>
      <c r="U354" s="483"/>
    </row>
    <row r="355" spans="1:21">
      <c r="A355" s="1281" t="s">
        <v>825</v>
      </c>
      <c r="B355" s="24" t="s">
        <v>1358</v>
      </c>
      <c r="C355" s="24" t="s">
        <v>1364</v>
      </c>
      <c r="D355" s="27">
        <v>8</v>
      </c>
      <c r="E355" s="47">
        <v>45098</v>
      </c>
      <c r="F355" s="27"/>
      <c r="G355" s="27"/>
      <c r="H355" s="27" t="s">
        <v>811</v>
      </c>
      <c r="I355" s="371"/>
      <c r="J355" s="27" t="s">
        <v>811</v>
      </c>
      <c r="K355" s="2212"/>
      <c r="L355" s="2213"/>
      <c r="M355" s="2222"/>
      <c r="N355" s="593"/>
      <c r="O355" s="933"/>
      <c r="P355" s="593"/>
      <c r="Q355" s="593"/>
      <c r="R355" s="1233"/>
      <c r="S355" s="986"/>
      <c r="T355" s="1244"/>
      <c r="U355" s="483"/>
    </row>
    <row r="356" spans="1:21">
      <c r="A356" s="1281" t="s">
        <v>825</v>
      </c>
      <c r="B356" s="24" t="s">
        <v>1358</v>
      </c>
      <c r="C356" s="24" t="s">
        <v>1364</v>
      </c>
      <c r="D356" s="27">
        <v>9</v>
      </c>
      <c r="E356" s="47">
        <v>45098</v>
      </c>
      <c r="F356" s="27"/>
      <c r="G356" s="27"/>
      <c r="H356" s="27" t="s">
        <v>811</v>
      </c>
      <c r="I356" s="371"/>
      <c r="J356" s="27" t="s">
        <v>811</v>
      </c>
      <c r="K356" s="2212"/>
      <c r="L356" s="2213"/>
      <c r="M356" s="2222"/>
      <c r="N356" s="593"/>
      <c r="O356" s="933"/>
      <c r="P356" s="593"/>
      <c r="Q356" s="593"/>
      <c r="R356" s="1233"/>
      <c r="S356" s="986"/>
      <c r="T356" s="1244"/>
      <c r="U356" s="483"/>
    </row>
    <row r="357" spans="1:21">
      <c r="A357" s="1281" t="s">
        <v>825</v>
      </c>
      <c r="B357" s="24" t="s">
        <v>1358</v>
      </c>
      <c r="C357" s="24" t="s">
        <v>1364</v>
      </c>
      <c r="D357" s="27">
        <v>9.6</v>
      </c>
      <c r="E357" s="47">
        <v>45098</v>
      </c>
      <c r="F357" s="27"/>
      <c r="G357" s="27"/>
      <c r="H357" s="27">
        <v>0.40400000000000003</v>
      </c>
      <c r="I357" s="371">
        <f>IF(AND(H357&gt;0),  H357*30.974," ")</f>
        <v>12.513496000000002</v>
      </c>
      <c r="J357" s="27">
        <v>5.48</v>
      </c>
      <c r="K357" s="2212"/>
      <c r="L357" s="2213"/>
      <c r="M357" s="2222"/>
      <c r="N357" s="593"/>
      <c r="O357" s="933"/>
      <c r="P357" s="593"/>
      <c r="Q357" s="593"/>
      <c r="R357" s="1233"/>
      <c r="S357" s="986"/>
      <c r="T357" s="1244"/>
      <c r="U357" s="483"/>
    </row>
    <row r="358" spans="1:21">
      <c r="A358" s="1281" t="s">
        <v>825</v>
      </c>
      <c r="B358" s="24" t="s">
        <v>1358</v>
      </c>
      <c r="C358" s="24" t="s">
        <v>1364</v>
      </c>
      <c r="D358" s="27">
        <v>10</v>
      </c>
      <c r="E358" s="47">
        <v>45098</v>
      </c>
      <c r="F358" s="27"/>
      <c r="G358" s="27"/>
      <c r="H358" s="27" t="s">
        <v>811</v>
      </c>
      <c r="I358" s="371"/>
      <c r="J358" s="27" t="s">
        <v>811</v>
      </c>
      <c r="K358" s="2212"/>
      <c r="L358" s="2213"/>
      <c r="M358" s="2222"/>
      <c r="N358" s="593"/>
      <c r="O358" s="933"/>
      <c r="P358" s="593"/>
      <c r="Q358" s="593"/>
      <c r="R358" s="1233"/>
      <c r="S358" s="986"/>
      <c r="T358" s="1244"/>
      <c r="U358" s="483"/>
    </row>
    <row r="359" spans="1:21">
      <c r="A359" s="2585" t="s">
        <v>825</v>
      </c>
      <c r="B359" s="2586" t="s">
        <v>1358</v>
      </c>
      <c r="C359" s="2586" t="s">
        <v>1364</v>
      </c>
      <c r="D359" s="2625">
        <v>10.1</v>
      </c>
      <c r="E359" s="2605">
        <v>45098</v>
      </c>
      <c r="F359" s="2625"/>
      <c r="G359" s="2625"/>
      <c r="H359" s="2625" t="s">
        <v>811</v>
      </c>
      <c r="I359" s="2590"/>
      <c r="J359" s="2625" t="s">
        <v>811</v>
      </c>
      <c r="K359" s="2212"/>
      <c r="L359" s="2213"/>
      <c r="M359" s="2222"/>
      <c r="N359" s="593"/>
      <c r="O359" s="933"/>
      <c r="P359" s="593"/>
      <c r="Q359" s="593"/>
      <c r="R359" s="1233"/>
      <c r="S359" s="986"/>
      <c r="T359" s="1244"/>
      <c r="U359" s="483"/>
    </row>
    <row r="360" spans="1:21">
      <c r="A360" s="1281" t="s">
        <v>825</v>
      </c>
      <c r="B360" s="24" t="s">
        <v>1358</v>
      </c>
      <c r="C360" s="24" t="s">
        <v>1364</v>
      </c>
      <c r="D360" s="27">
        <v>0.5</v>
      </c>
      <c r="E360" s="47">
        <v>45127</v>
      </c>
      <c r="F360" s="27">
        <v>10.3</v>
      </c>
      <c r="G360" s="27">
        <v>4.92</v>
      </c>
      <c r="H360" s="27">
        <v>0.33800000000000002</v>
      </c>
      <c r="I360" s="371">
        <f>IF(AND(H360&gt;0),  H360*30.974," ")</f>
        <v>10.469212000000001</v>
      </c>
      <c r="J360" s="27">
        <v>2.04</v>
      </c>
      <c r="K360" s="2212"/>
      <c r="L360" s="2213"/>
      <c r="M360" s="2222"/>
      <c r="N360" s="593"/>
      <c r="O360" s="933"/>
      <c r="P360" s="593"/>
      <c r="Q360" s="593"/>
      <c r="R360" s="1233"/>
      <c r="S360" s="986"/>
      <c r="T360" s="1244"/>
      <c r="U360" s="483"/>
    </row>
    <row r="361" spans="1:21">
      <c r="A361" s="1281" t="s">
        <v>825</v>
      </c>
      <c r="B361" s="24" t="s">
        <v>1358</v>
      </c>
      <c r="C361" s="24" t="s">
        <v>1364</v>
      </c>
      <c r="D361" s="27">
        <v>1</v>
      </c>
      <c r="E361" s="47">
        <v>45127</v>
      </c>
      <c r="F361" s="27"/>
      <c r="G361" s="27"/>
      <c r="H361" s="27" t="s">
        <v>811</v>
      </c>
      <c r="I361" s="371"/>
      <c r="J361" s="27" t="s">
        <v>811</v>
      </c>
      <c r="K361" s="2212"/>
      <c r="L361" s="2213"/>
      <c r="M361" s="2222"/>
      <c r="N361" s="593"/>
      <c r="O361" s="933"/>
      <c r="P361" s="593"/>
      <c r="Q361" s="593"/>
      <c r="R361" s="1233"/>
      <c r="S361" s="986"/>
      <c r="T361" s="1244"/>
      <c r="U361" s="483"/>
    </row>
    <row r="362" spans="1:21">
      <c r="A362" s="1281" t="s">
        <v>825</v>
      </c>
      <c r="B362" s="24" t="s">
        <v>1358</v>
      </c>
      <c r="C362" s="24" t="s">
        <v>1364</v>
      </c>
      <c r="D362" s="27">
        <v>2</v>
      </c>
      <c r="E362" s="47">
        <v>45127</v>
      </c>
      <c r="F362" s="27"/>
      <c r="G362" s="27"/>
      <c r="H362" s="27" t="s">
        <v>811</v>
      </c>
      <c r="I362" s="371"/>
      <c r="J362" s="27" t="s">
        <v>811</v>
      </c>
      <c r="K362" s="2212"/>
      <c r="L362" s="2213"/>
      <c r="M362" s="2222"/>
      <c r="N362" s="593"/>
      <c r="O362" s="933"/>
      <c r="P362" s="593"/>
      <c r="Q362" s="593"/>
      <c r="R362" s="1233"/>
      <c r="S362" s="986"/>
      <c r="T362" s="1244"/>
      <c r="U362" s="483"/>
    </row>
    <row r="363" spans="1:21">
      <c r="A363" s="1281" t="s">
        <v>825</v>
      </c>
      <c r="B363" s="24" t="s">
        <v>1358</v>
      </c>
      <c r="C363" s="24" t="s">
        <v>1364</v>
      </c>
      <c r="D363" s="27">
        <v>3</v>
      </c>
      <c r="E363" s="47">
        <v>45127</v>
      </c>
      <c r="F363" s="27"/>
      <c r="G363" s="27"/>
      <c r="H363" s="27">
        <v>0.215</v>
      </c>
      <c r="I363" s="371">
        <f>IF(AND(H363&gt;0),  H363*30.974," ")</f>
        <v>6.6594100000000003</v>
      </c>
      <c r="J363" s="27">
        <v>1.85</v>
      </c>
      <c r="K363" s="2212"/>
      <c r="L363" s="2213"/>
      <c r="M363" s="2222"/>
      <c r="N363" s="593"/>
      <c r="O363" s="933"/>
      <c r="P363" s="593"/>
      <c r="Q363" s="593"/>
      <c r="R363" s="1233"/>
      <c r="S363" s="986"/>
      <c r="T363" s="1244"/>
      <c r="U363" s="483"/>
    </row>
    <row r="364" spans="1:21">
      <c r="A364" s="1281" t="s">
        <v>825</v>
      </c>
      <c r="B364" s="24" t="s">
        <v>1358</v>
      </c>
      <c r="C364" s="24" t="s">
        <v>1364</v>
      </c>
      <c r="D364" s="27">
        <v>4</v>
      </c>
      <c r="E364" s="47">
        <v>45127</v>
      </c>
      <c r="F364" s="27"/>
      <c r="G364" s="27"/>
      <c r="H364" s="27" t="s">
        <v>811</v>
      </c>
      <c r="I364" s="371"/>
      <c r="J364" s="27" t="s">
        <v>811</v>
      </c>
      <c r="K364" s="2212"/>
      <c r="L364" s="2213"/>
      <c r="M364" s="2222"/>
      <c r="N364" s="593"/>
      <c r="O364" s="933"/>
      <c r="P364" s="593"/>
      <c r="Q364" s="593"/>
      <c r="R364" s="1233"/>
      <c r="S364" s="986"/>
      <c r="T364" s="1244"/>
      <c r="U364" s="483"/>
    </row>
    <row r="365" spans="1:21">
      <c r="A365" s="1281" t="s">
        <v>825</v>
      </c>
      <c r="B365" s="24" t="s">
        <v>1358</v>
      </c>
      <c r="C365" s="24" t="s">
        <v>1364</v>
      </c>
      <c r="D365" s="27">
        <v>5</v>
      </c>
      <c r="E365" s="47">
        <v>45127</v>
      </c>
      <c r="F365" s="27"/>
      <c r="G365" s="27"/>
      <c r="H365" s="27" t="s">
        <v>811</v>
      </c>
      <c r="I365" s="371"/>
      <c r="J365" s="27" t="s">
        <v>811</v>
      </c>
      <c r="K365" s="2212"/>
      <c r="L365" s="2213"/>
      <c r="M365" s="2222"/>
      <c r="N365" s="593"/>
      <c r="O365" s="933"/>
      <c r="P365" s="593"/>
      <c r="Q365" s="593"/>
      <c r="R365" s="1233"/>
      <c r="S365" s="986"/>
      <c r="T365" s="1244"/>
      <c r="U365" s="483"/>
    </row>
    <row r="366" spans="1:21">
      <c r="A366" s="1281" t="s">
        <v>825</v>
      </c>
      <c r="B366" s="24" t="s">
        <v>1358</v>
      </c>
      <c r="C366" s="24" t="s">
        <v>1364</v>
      </c>
      <c r="D366" s="27">
        <v>6</v>
      </c>
      <c r="E366" s="47">
        <v>45127</v>
      </c>
      <c r="F366" s="27"/>
      <c r="G366" s="27"/>
      <c r="H366" s="27" t="s">
        <v>811</v>
      </c>
      <c r="I366" s="371"/>
      <c r="J366" s="27" t="s">
        <v>811</v>
      </c>
      <c r="K366" s="2212"/>
      <c r="L366" s="2213"/>
      <c r="M366" s="2222"/>
      <c r="N366" s="593"/>
      <c r="O366" s="933"/>
      <c r="P366" s="593"/>
      <c r="Q366" s="593"/>
      <c r="R366" s="1233"/>
      <c r="S366" s="986"/>
      <c r="T366" s="1244"/>
      <c r="U366" s="483"/>
    </row>
    <row r="367" spans="1:21">
      <c r="A367" s="1281" t="s">
        <v>825</v>
      </c>
      <c r="B367" s="24" t="s">
        <v>1358</v>
      </c>
      <c r="C367" s="24" t="s">
        <v>1364</v>
      </c>
      <c r="D367" s="27">
        <v>7</v>
      </c>
      <c r="E367" s="47">
        <v>45127</v>
      </c>
      <c r="F367" s="27"/>
      <c r="G367" s="27"/>
      <c r="H367" s="27" t="s">
        <v>811</v>
      </c>
      <c r="I367" s="371"/>
      <c r="J367" s="27" t="s">
        <v>811</v>
      </c>
      <c r="K367" s="2212"/>
      <c r="L367" s="2213"/>
      <c r="M367" s="2222"/>
      <c r="N367" s="593"/>
      <c r="O367" s="933"/>
      <c r="P367" s="593"/>
      <c r="Q367" s="593"/>
      <c r="R367" s="1233"/>
      <c r="S367" s="986"/>
      <c r="T367" s="1244"/>
      <c r="U367" s="483"/>
    </row>
    <row r="368" spans="1:21">
      <c r="A368" s="1281" t="s">
        <v>825</v>
      </c>
      <c r="B368" s="24" t="s">
        <v>1358</v>
      </c>
      <c r="C368" s="24" t="s">
        <v>1364</v>
      </c>
      <c r="D368" s="27">
        <v>8</v>
      </c>
      <c r="E368" s="47">
        <v>45127</v>
      </c>
      <c r="F368" s="27"/>
      <c r="G368" s="27"/>
      <c r="H368" s="27" t="s">
        <v>811</v>
      </c>
      <c r="I368" s="371"/>
      <c r="J368" s="27" t="s">
        <v>811</v>
      </c>
      <c r="K368" s="2212"/>
      <c r="L368" s="2213"/>
      <c r="M368" s="2222"/>
      <c r="N368" s="593"/>
      <c r="O368" s="933"/>
      <c r="P368" s="593"/>
      <c r="Q368" s="593"/>
      <c r="R368" s="1233"/>
      <c r="S368" s="986"/>
      <c r="T368" s="1244"/>
      <c r="U368" s="483"/>
    </row>
    <row r="369" spans="1:21">
      <c r="A369" s="1281" t="s">
        <v>825</v>
      </c>
      <c r="B369" s="24" t="s">
        <v>1358</v>
      </c>
      <c r="C369" s="24" t="s">
        <v>1364</v>
      </c>
      <c r="D369" s="27">
        <v>9</v>
      </c>
      <c r="E369" s="47">
        <v>45127</v>
      </c>
      <c r="F369" s="27"/>
      <c r="G369" s="27"/>
      <c r="H369" s="27" t="s">
        <v>811</v>
      </c>
      <c r="I369" s="371"/>
      <c r="J369" s="27" t="s">
        <v>811</v>
      </c>
      <c r="K369" s="2212"/>
      <c r="L369" s="2213"/>
      <c r="M369" s="2222"/>
      <c r="N369" s="593"/>
      <c r="O369" s="933"/>
      <c r="P369" s="593"/>
      <c r="Q369" s="593"/>
      <c r="R369" s="1233"/>
      <c r="S369" s="986"/>
      <c r="T369" s="1244"/>
      <c r="U369" s="483"/>
    </row>
    <row r="370" spans="1:21">
      <c r="A370" s="1281" t="s">
        <v>825</v>
      </c>
      <c r="B370" s="24" t="s">
        <v>1358</v>
      </c>
      <c r="C370" s="24" t="s">
        <v>1364</v>
      </c>
      <c r="D370" s="27">
        <v>9.3000000000000007</v>
      </c>
      <c r="E370" s="47">
        <v>45127</v>
      </c>
      <c r="F370" s="27"/>
      <c r="G370" s="27"/>
      <c r="H370" s="27">
        <v>1.21</v>
      </c>
      <c r="I370" s="371">
        <f>IF(AND(H370&gt;0),  H370*30.974," ")</f>
        <v>37.478540000000002</v>
      </c>
      <c r="J370" s="27">
        <v>20.68</v>
      </c>
      <c r="K370" s="2212"/>
      <c r="L370" s="2213"/>
      <c r="M370" s="2222"/>
      <c r="N370" s="593"/>
      <c r="O370" s="933"/>
      <c r="P370" s="593"/>
      <c r="Q370" s="593"/>
      <c r="R370" s="1233"/>
      <c r="S370" s="986"/>
      <c r="T370" s="1244"/>
      <c r="U370" s="483"/>
    </row>
    <row r="371" spans="1:21">
      <c r="A371" s="2585" t="s">
        <v>825</v>
      </c>
      <c r="B371" s="2586" t="s">
        <v>1358</v>
      </c>
      <c r="C371" s="2586" t="s">
        <v>1364</v>
      </c>
      <c r="D371" s="2625">
        <v>9.8000000000000007</v>
      </c>
      <c r="E371" s="2605">
        <v>45127</v>
      </c>
      <c r="F371" s="2625"/>
      <c r="G371" s="2625"/>
      <c r="H371" s="2625" t="s">
        <v>811</v>
      </c>
      <c r="I371" s="2590"/>
      <c r="J371" s="2625" t="s">
        <v>811</v>
      </c>
      <c r="K371" s="2212"/>
      <c r="L371" s="2213"/>
      <c r="M371" s="2222"/>
      <c r="N371" s="593"/>
      <c r="O371" s="933"/>
      <c r="P371" s="593"/>
      <c r="Q371" s="593"/>
      <c r="R371" s="1233"/>
      <c r="S371" s="986"/>
      <c r="T371" s="1244"/>
      <c r="U371" s="483"/>
    </row>
    <row r="372" spans="1:21">
      <c r="A372" s="1281" t="s">
        <v>825</v>
      </c>
      <c r="B372" s="24" t="s">
        <v>1358</v>
      </c>
      <c r="C372" s="24" t="s">
        <v>1364</v>
      </c>
      <c r="D372" s="27">
        <v>0.5</v>
      </c>
      <c r="E372" s="47">
        <v>45159</v>
      </c>
      <c r="F372" s="27">
        <v>10.4</v>
      </c>
      <c r="G372" s="27">
        <v>3.8</v>
      </c>
      <c r="H372" s="27">
        <v>0.38</v>
      </c>
      <c r="I372" s="371">
        <f>IF(AND(H372&gt;0),  H372*30.974," ")</f>
        <v>11.77012</v>
      </c>
      <c r="J372" s="27">
        <v>4.32</v>
      </c>
      <c r="K372" s="2212"/>
      <c r="L372" s="2213"/>
      <c r="M372" s="2222"/>
      <c r="N372" s="593"/>
      <c r="O372" s="933"/>
      <c r="P372" s="593"/>
      <c r="Q372" s="593"/>
      <c r="R372" s="1233"/>
      <c r="S372" s="986"/>
      <c r="T372" s="1244"/>
      <c r="U372" s="483"/>
    </row>
    <row r="373" spans="1:21">
      <c r="A373" s="1281" t="s">
        <v>825</v>
      </c>
      <c r="B373" s="24" t="s">
        <v>1358</v>
      </c>
      <c r="C373" s="24" t="s">
        <v>1364</v>
      </c>
      <c r="D373" s="27">
        <v>1</v>
      </c>
      <c r="E373" s="47">
        <v>45159</v>
      </c>
      <c r="F373" s="27"/>
      <c r="G373" s="27"/>
      <c r="H373" s="27" t="s">
        <v>811</v>
      </c>
      <c r="I373" s="371"/>
      <c r="J373" s="27" t="s">
        <v>811</v>
      </c>
      <c r="K373" s="2212"/>
      <c r="L373" s="2213"/>
      <c r="M373" s="2222"/>
      <c r="N373" s="593"/>
      <c r="O373" s="933"/>
      <c r="P373" s="593"/>
      <c r="Q373" s="593"/>
      <c r="R373" s="1233"/>
      <c r="S373" s="986"/>
      <c r="T373" s="1244"/>
      <c r="U373" s="483"/>
    </row>
    <row r="374" spans="1:21">
      <c r="A374" s="1281" t="s">
        <v>825</v>
      </c>
      <c r="B374" s="24" t="s">
        <v>1358</v>
      </c>
      <c r="C374" s="24" t="s">
        <v>1364</v>
      </c>
      <c r="D374" s="27">
        <v>2</v>
      </c>
      <c r="E374" s="47">
        <v>45159</v>
      </c>
      <c r="F374" s="27"/>
      <c r="G374" s="27"/>
      <c r="H374" s="27" t="s">
        <v>811</v>
      </c>
      <c r="I374" s="371"/>
      <c r="J374" s="27" t="s">
        <v>811</v>
      </c>
      <c r="K374" s="2212"/>
      <c r="L374" s="2213"/>
      <c r="M374" s="2222"/>
      <c r="N374" s="593"/>
      <c r="O374" s="933"/>
      <c r="P374" s="593"/>
      <c r="Q374" s="593"/>
      <c r="R374" s="1233"/>
      <c r="S374" s="986"/>
      <c r="T374" s="1244"/>
      <c r="U374" s="483"/>
    </row>
    <row r="375" spans="1:21">
      <c r="A375" s="1281" t="s">
        <v>825</v>
      </c>
      <c r="B375" s="24" t="s">
        <v>1358</v>
      </c>
      <c r="C375" s="24" t="s">
        <v>1364</v>
      </c>
      <c r="D375" s="27">
        <v>3</v>
      </c>
      <c r="E375" s="47">
        <v>45159</v>
      </c>
      <c r="F375" s="27"/>
      <c r="G375" s="27"/>
      <c r="H375" s="27">
        <v>0.48299999999999998</v>
      </c>
      <c r="I375" s="371">
        <f>IF(AND(H375&gt;0),  H375*30.974," ")</f>
        <v>14.960442</v>
      </c>
      <c r="J375" s="27">
        <v>4.3600000000000003</v>
      </c>
      <c r="K375" s="2212"/>
      <c r="L375" s="2213"/>
      <c r="M375" s="2222"/>
      <c r="N375" s="593"/>
      <c r="O375" s="933"/>
      <c r="P375" s="593"/>
      <c r="Q375" s="593"/>
      <c r="R375" s="1233"/>
      <c r="S375" s="986"/>
      <c r="T375" s="1244"/>
      <c r="U375" s="483"/>
    </row>
    <row r="376" spans="1:21">
      <c r="A376" s="1281" t="s">
        <v>825</v>
      </c>
      <c r="B376" s="24" t="s">
        <v>1358</v>
      </c>
      <c r="C376" s="24" t="s">
        <v>1364</v>
      </c>
      <c r="D376" s="27">
        <v>4</v>
      </c>
      <c r="E376" s="47">
        <v>45159</v>
      </c>
      <c r="F376" s="27"/>
      <c r="G376" s="27"/>
      <c r="H376" s="27" t="s">
        <v>811</v>
      </c>
      <c r="I376" s="371"/>
      <c r="J376" s="27" t="s">
        <v>811</v>
      </c>
      <c r="K376" s="2212"/>
      <c r="L376" s="2213"/>
      <c r="M376" s="2222"/>
      <c r="N376" s="593"/>
      <c r="O376" s="933"/>
      <c r="P376" s="593"/>
      <c r="Q376" s="593"/>
      <c r="R376" s="1233"/>
      <c r="S376" s="986"/>
      <c r="T376" s="1244"/>
      <c r="U376" s="483"/>
    </row>
    <row r="377" spans="1:21">
      <c r="A377" s="1281" t="s">
        <v>825</v>
      </c>
      <c r="B377" s="24" t="s">
        <v>1358</v>
      </c>
      <c r="C377" s="24" t="s">
        <v>1364</v>
      </c>
      <c r="D377" s="27">
        <v>5</v>
      </c>
      <c r="E377" s="47">
        <v>45159</v>
      </c>
      <c r="F377" s="27"/>
      <c r="G377" s="27"/>
      <c r="H377" s="27" t="s">
        <v>811</v>
      </c>
      <c r="I377" s="371"/>
      <c r="J377" s="27" t="s">
        <v>811</v>
      </c>
      <c r="K377" s="2212"/>
      <c r="L377" s="2213"/>
      <c r="M377" s="2222"/>
      <c r="N377" s="593"/>
      <c r="O377" s="933"/>
      <c r="P377" s="593"/>
      <c r="Q377" s="593"/>
      <c r="R377" s="1233"/>
      <c r="S377" s="986"/>
      <c r="T377" s="1244"/>
      <c r="U377" s="483"/>
    </row>
    <row r="378" spans="1:21">
      <c r="A378" s="1281" t="s">
        <v>825</v>
      </c>
      <c r="B378" s="24" t="s">
        <v>1358</v>
      </c>
      <c r="C378" s="24" t="s">
        <v>1364</v>
      </c>
      <c r="D378" s="27">
        <v>6</v>
      </c>
      <c r="E378" s="47">
        <v>45159</v>
      </c>
      <c r="F378" s="27"/>
      <c r="G378" s="27"/>
      <c r="H378" s="27" t="s">
        <v>811</v>
      </c>
      <c r="I378" s="371"/>
      <c r="J378" s="27" t="s">
        <v>811</v>
      </c>
      <c r="K378" s="2212"/>
      <c r="L378" s="2213"/>
      <c r="M378" s="2222"/>
      <c r="N378" s="593"/>
      <c r="O378" s="933"/>
      <c r="P378" s="593"/>
      <c r="Q378" s="593"/>
      <c r="R378" s="1233"/>
      <c r="S378" s="986"/>
      <c r="T378" s="1244"/>
      <c r="U378" s="483"/>
    </row>
    <row r="379" spans="1:21">
      <c r="A379" s="1281" t="s">
        <v>825</v>
      </c>
      <c r="B379" s="24" t="s">
        <v>1358</v>
      </c>
      <c r="C379" s="24" t="s">
        <v>1364</v>
      </c>
      <c r="D379" s="27">
        <v>7</v>
      </c>
      <c r="E379" s="47">
        <v>45159</v>
      </c>
      <c r="F379" s="27"/>
      <c r="G379" s="27"/>
      <c r="H379" s="27" t="s">
        <v>811</v>
      </c>
      <c r="I379" s="371"/>
      <c r="J379" s="27" t="s">
        <v>811</v>
      </c>
      <c r="K379" s="2212"/>
      <c r="L379" s="2213"/>
      <c r="M379" s="2222"/>
      <c r="N379" s="593"/>
      <c r="O379" s="933"/>
      <c r="P379" s="593"/>
      <c r="Q379" s="593"/>
      <c r="R379" s="1233"/>
      <c r="S379" s="986"/>
      <c r="T379" s="1244"/>
      <c r="U379" s="483"/>
    </row>
    <row r="380" spans="1:21">
      <c r="A380" s="1281" t="s">
        <v>825</v>
      </c>
      <c r="B380" s="24" t="s">
        <v>1358</v>
      </c>
      <c r="C380" s="24" t="s">
        <v>1364</v>
      </c>
      <c r="D380" s="27">
        <v>8</v>
      </c>
      <c r="E380" s="47">
        <v>45159</v>
      </c>
      <c r="F380" s="27"/>
      <c r="G380" s="27"/>
      <c r="H380" s="27" t="s">
        <v>811</v>
      </c>
      <c r="I380" s="371"/>
      <c r="J380" s="27" t="s">
        <v>811</v>
      </c>
      <c r="K380" s="2212"/>
      <c r="L380" s="2213"/>
      <c r="M380" s="2222"/>
      <c r="N380" s="593"/>
      <c r="O380" s="933"/>
      <c r="P380" s="593"/>
      <c r="Q380" s="593"/>
      <c r="R380" s="1233"/>
      <c r="S380" s="986"/>
      <c r="T380" s="1244"/>
      <c r="U380" s="483"/>
    </row>
    <row r="381" spans="1:21">
      <c r="A381" s="1281" t="s">
        <v>825</v>
      </c>
      <c r="B381" s="24" t="s">
        <v>1358</v>
      </c>
      <c r="C381" s="24" t="s">
        <v>1364</v>
      </c>
      <c r="D381" s="27">
        <v>9</v>
      </c>
      <c r="E381" s="47">
        <v>45159</v>
      </c>
      <c r="F381" s="27"/>
      <c r="G381" s="27"/>
      <c r="H381" s="27" t="s">
        <v>811</v>
      </c>
      <c r="I381" s="371"/>
      <c r="J381" s="27" t="s">
        <v>811</v>
      </c>
      <c r="K381" s="2212"/>
      <c r="L381" s="2213"/>
      <c r="M381" s="2222"/>
      <c r="N381" s="593"/>
      <c r="O381" s="933"/>
      <c r="P381" s="593"/>
      <c r="Q381" s="593"/>
      <c r="R381" s="1233"/>
      <c r="S381" s="986"/>
      <c r="T381" s="1244"/>
      <c r="U381" s="483"/>
    </row>
    <row r="382" spans="1:21">
      <c r="A382" s="1281" t="s">
        <v>825</v>
      </c>
      <c r="B382" s="24" t="s">
        <v>1358</v>
      </c>
      <c r="C382" s="24" t="s">
        <v>1364</v>
      </c>
      <c r="D382" s="27">
        <v>9.4</v>
      </c>
      <c r="E382" s="47">
        <v>45159</v>
      </c>
      <c r="F382" s="27"/>
      <c r="G382" s="27"/>
      <c r="H382" s="27">
        <v>1.22</v>
      </c>
      <c r="I382" s="371">
        <f>IF(AND(H382&gt;0),  H382*30.974," ")</f>
        <v>37.78828</v>
      </c>
      <c r="J382" s="27">
        <v>21.59</v>
      </c>
      <c r="K382" s="2212"/>
      <c r="L382" s="2213"/>
      <c r="M382" s="2222"/>
      <c r="N382" s="593"/>
      <c r="O382" s="933"/>
      <c r="P382" s="593"/>
      <c r="Q382" s="593"/>
      <c r="R382" s="1233"/>
      <c r="S382" s="986"/>
      <c r="T382" s="1244"/>
      <c r="U382" s="483"/>
    </row>
    <row r="383" spans="1:21">
      <c r="A383" s="1281" t="s">
        <v>825</v>
      </c>
      <c r="B383" s="24" t="s">
        <v>1358</v>
      </c>
      <c r="C383" s="24" t="s">
        <v>1364</v>
      </c>
      <c r="D383" s="27">
        <v>9.9</v>
      </c>
      <c r="E383" s="47">
        <v>45159</v>
      </c>
      <c r="F383" s="27"/>
      <c r="G383" s="27"/>
      <c r="H383" s="27" t="s">
        <v>811</v>
      </c>
      <c r="I383" s="371"/>
      <c r="J383" s="27" t="s">
        <v>811</v>
      </c>
      <c r="K383" s="2212"/>
      <c r="L383" s="2213"/>
      <c r="M383" s="2222"/>
      <c r="N383" s="593"/>
      <c r="O383" s="933"/>
      <c r="P383" s="593"/>
      <c r="Q383" s="593"/>
      <c r="R383" s="1233"/>
      <c r="S383" s="986"/>
      <c r="T383" s="1244"/>
      <c r="U383" s="483"/>
    </row>
    <row r="384" spans="1:21">
      <c r="A384" s="2585" t="s">
        <v>825</v>
      </c>
      <c r="B384" s="2586" t="s">
        <v>1358</v>
      </c>
      <c r="C384" s="2586" t="s">
        <v>1364</v>
      </c>
      <c r="D384" s="2625">
        <v>10</v>
      </c>
      <c r="E384" s="2605">
        <v>45159</v>
      </c>
      <c r="F384" s="2625"/>
      <c r="G384" s="2625"/>
      <c r="H384" s="2625" t="s">
        <v>811</v>
      </c>
      <c r="I384" s="2590"/>
      <c r="J384" s="2625" t="s">
        <v>811</v>
      </c>
      <c r="K384" s="2212"/>
      <c r="L384" s="2213"/>
      <c r="M384" s="2222"/>
      <c r="N384" s="593"/>
      <c r="O384" s="933"/>
      <c r="P384" s="593"/>
      <c r="Q384" s="593"/>
      <c r="R384" s="1233"/>
      <c r="S384" s="986"/>
      <c r="T384" s="1244"/>
      <c r="U384" s="483"/>
    </row>
    <row r="385" spans="1:21">
      <c r="A385" s="1281" t="s">
        <v>825</v>
      </c>
      <c r="B385" s="24" t="s">
        <v>1358</v>
      </c>
      <c r="C385" s="24" t="s">
        <v>1364</v>
      </c>
      <c r="D385" s="27">
        <v>0.5</v>
      </c>
      <c r="E385" s="47">
        <v>45190</v>
      </c>
      <c r="F385" s="27">
        <v>10.199999999999999</v>
      </c>
      <c r="G385" s="27">
        <v>1.53</v>
      </c>
      <c r="H385" s="27">
        <v>0.63300000000000001</v>
      </c>
      <c r="I385" s="371">
        <f>IF(AND(H385&gt;0),  H385*30.974," ")</f>
        <v>19.606542000000001</v>
      </c>
      <c r="J385" s="27">
        <v>17.329999999999998</v>
      </c>
      <c r="K385" s="2212"/>
      <c r="L385" s="2213"/>
      <c r="M385" s="2222"/>
      <c r="N385" s="593"/>
      <c r="O385" s="933"/>
      <c r="P385" s="593"/>
      <c r="Q385" s="593"/>
      <c r="R385" s="1233"/>
      <c r="S385" s="986"/>
      <c r="T385" s="1244"/>
      <c r="U385" s="483"/>
    </row>
    <row r="386" spans="1:21">
      <c r="A386" s="1281" t="s">
        <v>825</v>
      </c>
      <c r="B386" s="24" t="s">
        <v>1358</v>
      </c>
      <c r="C386" s="24" t="s">
        <v>1364</v>
      </c>
      <c r="D386" s="27">
        <v>1</v>
      </c>
      <c r="E386" s="47">
        <v>45190</v>
      </c>
      <c r="F386" s="27"/>
      <c r="G386" s="27"/>
      <c r="H386" s="27" t="s">
        <v>811</v>
      </c>
      <c r="I386" s="371"/>
      <c r="J386" s="27" t="s">
        <v>811</v>
      </c>
      <c r="K386" s="2212"/>
      <c r="L386" s="2213"/>
      <c r="M386" s="2222"/>
      <c r="N386" s="593"/>
      <c r="O386" s="933"/>
      <c r="P386" s="593"/>
      <c r="Q386" s="593"/>
      <c r="R386" s="1233"/>
      <c r="S386" s="986"/>
      <c r="T386" s="1244"/>
      <c r="U386" s="483"/>
    </row>
    <row r="387" spans="1:21">
      <c r="A387" s="1281" t="s">
        <v>825</v>
      </c>
      <c r="B387" s="24" t="s">
        <v>1358</v>
      </c>
      <c r="C387" s="24" t="s">
        <v>1364</v>
      </c>
      <c r="D387" s="27">
        <v>2</v>
      </c>
      <c r="E387" s="47">
        <v>45190</v>
      </c>
      <c r="F387" s="27"/>
      <c r="G387" s="27"/>
      <c r="H387" s="27" t="s">
        <v>811</v>
      </c>
      <c r="I387" s="371"/>
      <c r="J387" s="27" t="s">
        <v>811</v>
      </c>
      <c r="K387" s="2212"/>
      <c r="L387" s="2213"/>
      <c r="M387" s="2222"/>
      <c r="N387" s="593"/>
      <c r="O387" s="933"/>
      <c r="P387" s="593"/>
      <c r="Q387" s="593"/>
      <c r="R387" s="1233"/>
      <c r="S387" s="986"/>
      <c r="T387" s="1244"/>
      <c r="U387" s="483"/>
    </row>
    <row r="388" spans="1:21">
      <c r="A388" s="1281" t="s">
        <v>825</v>
      </c>
      <c r="B388" s="24" t="s">
        <v>1358</v>
      </c>
      <c r="C388" s="24" t="s">
        <v>1364</v>
      </c>
      <c r="D388" s="27">
        <v>3</v>
      </c>
      <c r="E388" s="47">
        <v>45190</v>
      </c>
      <c r="F388" s="27"/>
      <c r="G388" s="27"/>
      <c r="H388" s="27">
        <v>0.45</v>
      </c>
      <c r="I388" s="371">
        <f>IF(AND(H388&gt;0),  H388*30.974," ")</f>
        <v>13.9383</v>
      </c>
      <c r="J388" s="27">
        <v>16.73</v>
      </c>
      <c r="K388" s="2212"/>
      <c r="L388" s="2213"/>
      <c r="M388" s="2222"/>
      <c r="N388" s="593"/>
      <c r="O388" s="933"/>
      <c r="P388" s="593"/>
      <c r="Q388" s="593"/>
      <c r="R388" s="1233"/>
      <c r="S388" s="986"/>
      <c r="T388" s="1244"/>
      <c r="U388" s="483"/>
    </row>
    <row r="389" spans="1:21">
      <c r="A389" s="1281" t="s">
        <v>825</v>
      </c>
      <c r="B389" s="24" t="s">
        <v>1358</v>
      </c>
      <c r="C389" s="24" t="s">
        <v>1364</v>
      </c>
      <c r="D389" s="27">
        <v>4</v>
      </c>
      <c r="E389" s="47">
        <v>45190</v>
      </c>
      <c r="F389" s="27"/>
      <c r="G389" s="27"/>
      <c r="H389" s="27" t="s">
        <v>811</v>
      </c>
      <c r="I389" s="371"/>
      <c r="J389" s="27" t="s">
        <v>811</v>
      </c>
      <c r="K389" s="2212"/>
      <c r="L389" s="2213"/>
      <c r="M389" s="2222"/>
      <c r="N389" s="593"/>
      <c r="O389" s="933"/>
      <c r="P389" s="593"/>
      <c r="Q389" s="593"/>
      <c r="R389" s="1233"/>
      <c r="S389" s="986"/>
      <c r="T389" s="1244"/>
      <c r="U389" s="483"/>
    </row>
    <row r="390" spans="1:21">
      <c r="A390" s="1281" t="s">
        <v>825</v>
      </c>
      <c r="B390" s="24" t="s">
        <v>1358</v>
      </c>
      <c r="C390" s="24" t="s">
        <v>1364</v>
      </c>
      <c r="D390" s="27">
        <v>5</v>
      </c>
      <c r="E390" s="47">
        <v>45190</v>
      </c>
      <c r="F390" s="27"/>
      <c r="G390" s="27"/>
      <c r="H390" s="27" t="s">
        <v>811</v>
      </c>
      <c r="I390" s="371"/>
      <c r="J390" s="27" t="s">
        <v>811</v>
      </c>
      <c r="K390" s="2212"/>
      <c r="L390" s="2213"/>
      <c r="M390" s="2222"/>
      <c r="N390" s="593"/>
      <c r="O390" s="933"/>
      <c r="P390" s="593"/>
      <c r="Q390" s="593"/>
      <c r="R390" s="1233"/>
      <c r="S390" s="986"/>
      <c r="T390" s="1244"/>
      <c r="U390" s="483"/>
    </row>
    <row r="391" spans="1:21">
      <c r="A391" s="1281" t="s">
        <v>825</v>
      </c>
      <c r="B391" s="24" t="s">
        <v>1358</v>
      </c>
      <c r="C391" s="24" t="s">
        <v>1364</v>
      </c>
      <c r="D391" s="27">
        <v>6</v>
      </c>
      <c r="E391" s="47">
        <v>45190</v>
      </c>
      <c r="F391" s="27"/>
      <c r="G391" s="27"/>
      <c r="H391" s="27" t="s">
        <v>811</v>
      </c>
      <c r="I391" s="371"/>
      <c r="J391" s="27" t="s">
        <v>811</v>
      </c>
      <c r="K391" s="2212"/>
      <c r="L391" s="2213"/>
      <c r="M391" s="2222"/>
      <c r="N391" s="593"/>
      <c r="O391" s="933"/>
      <c r="P391" s="593"/>
      <c r="Q391" s="593"/>
      <c r="R391" s="1233"/>
      <c r="S391" s="986"/>
      <c r="T391" s="1244"/>
      <c r="U391" s="483"/>
    </row>
    <row r="392" spans="1:21">
      <c r="A392" s="1281" t="s">
        <v>825</v>
      </c>
      <c r="B392" s="24" t="s">
        <v>1358</v>
      </c>
      <c r="C392" s="24" t="s">
        <v>1364</v>
      </c>
      <c r="D392" s="27">
        <v>7</v>
      </c>
      <c r="E392" s="47">
        <v>45190</v>
      </c>
      <c r="F392" s="27"/>
      <c r="G392" s="27"/>
      <c r="H392" s="27" t="s">
        <v>811</v>
      </c>
      <c r="I392" s="371"/>
      <c r="J392" s="27" t="s">
        <v>811</v>
      </c>
      <c r="K392" s="2212"/>
      <c r="L392" s="2213"/>
      <c r="M392" s="2222"/>
      <c r="N392" s="593"/>
      <c r="O392" s="933"/>
      <c r="P392" s="593"/>
      <c r="Q392" s="593"/>
      <c r="R392" s="1233"/>
      <c r="S392" s="986"/>
      <c r="T392" s="1244"/>
      <c r="U392" s="483"/>
    </row>
    <row r="393" spans="1:21">
      <c r="A393" s="1281" t="s">
        <v>825</v>
      </c>
      <c r="B393" s="24" t="s">
        <v>1358</v>
      </c>
      <c r="C393" s="24" t="s">
        <v>1364</v>
      </c>
      <c r="D393" s="27">
        <v>8</v>
      </c>
      <c r="E393" s="47">
        <v>45190</v>
      </c>
      <c r="F393" s="27"/>
      <c r="G393" s="27"/>
      <c r="H393" s="27" t="s">
        <v>811</v>
      </c>
      <c r="I393" s="371"/>
      <c r="J393" s="27" t="s">
        <v>811</v>
      </c>
      <c r="K393" s="2212"/>
      <c r="L393" s="2213"/>
      <c r="M393" s="2222"/>
      <c r="N393" s="593"/>
      <c r="O393" s="933"/>
      <c r="P393" s="593"/>
      <c r="Q393" s="593"/>
      <c r="R393" s="1233"/>
      <c r="S393" s="986"/>
      <c r="T393" s="1244"/>
      <c r="U393" s="483"/>
    </row>
    <row r="394" spans="1:21">
      <c r="A394" s="1281" t="s">
        <v>825</v>
      </c>
      <c r="B394" s="24" t="s">
        <v>1358</v>
      </c>
      <c r="C394" s="24" t="s">
        <v>1364</v>
      </c>
      <c r="D394" s="27">
        <v>9</v>
      </c>
      <c r="E394" s="47">
        <v>45190</v>
      </c>
      <c r="F394" s="27"/>
      <c r="G394" s="27"/>
      <c r="H394" s="27" t="s">
        <v>811</v>
      </c>
      <c r="I394" s="371"/>
      <c r="J394" s="27" t="s">
        <v>811</v>
      </c>
      <c r="K394" s="2212"/>
      <c r="L394" s="2213"/>
      <c r="M394" s="2222"/>
      <c r="N394" s="593"/>
      <c r="O394" s="933"/>
      <c r="P394" s="593"/>
      <c r="Q394" s="593"/>
      <c r="R394" s="1233"/>
      <c r="S394" s="986"/>
      <c r="T394" s="1244"/>
      <c r="U394" s="483"/>
    </row>
    <row r="395" spans="1:21">
      <c r="A395" s="1281" t="s">
        <v>825</v>
      </c>
      <c r="B395" s="24" t="s">
        <v>1358</v>
      </c>
      <c r="C395" s="24" t="s">
        <v>1364</v>
      </c>
      <c r="D395" s="27">
        <v>9.1999999999999993</v>
      </c>
      <c r="E395" s="47">
        <v>45190</v>
      </c>
      <c r="F395" s="27"/>
      <c r="G395" s="27"/>
      <c r="H395" s="27">
        <v>1.89</v>
      </c>
      <c r="I395" s="371">
        <f>IF(AND(H395&gt;0),  H395*30.974," ")</f>
        <v>58.540859999999995</v>
      </c>
      <c r="J395" s="27">
        <v>45.58</v>
      </c>
      <c r="K395" s="2212"/>
      <c r="L395" s="2213"/>
      <c r="M395" s="2222"/>
      <c r="N395" s="593"/>
      <c r="O395" s="933"/>
      <c r="P395" s="593"/>
      <c r="Q395" s="593"/>
      <c r="R395" s="1233"/>
      <c r="S395" s="986"/>
      <c r="T395" s="1244"/>
      <c r="U395" s="483"/>
    </row>
    <row r="396" spans="1:21">
      <c r="A396" s="2585" t="s">
        <v>825</v>
      </c>
      <c r="B396" s="2586" t="s">
        <v>1358</v>
      </c>
      <c r="C396" s="2586" t="s">
        <v>1364</v>
      </c>
      <c r="D396" s="2625">
        <v>9.6999999999999993</v>
      </c>
      <c r="E396" s="2605">
        <v>45190</v>
      </c>
      <c r="F396" s="2625"/>
      <c r="G396" s="2625"/>
      <c r="H396" s="2625" t="s">
        <v>811</v>
      </c>
      <c r="I396" s="2590"/>
      <c r="J396" s="2625" t="s">
        <v>811</v>
      </c>
      <c r="K396" s="2591">
        <f>AVERAGE(G337:G396)</f>
        <v>4.3839999999999995</v>
      </c>
      <c r="L396" s="2220">
        <f>10*(6-(LN(K396)/LN(2)))</f>
        <v>38.677522017015605</v>
      </c>
      <c r="M396" s="2221">
        <f>AVERAGE(I337:I396)</f>
        <v>19.780069421320771</v>
      </c>
      <c r="N396" s="1574">
        <f t="shared" ref="N396" si="14">10*(6-(LN(48/M396)/LN(2)))</f>
        <v>47.210130836413626</v>
      </c>
      <c r="O396" s="1632">
        <f>AVERAGE(J337:J396)</f>
        <v>10.737476793248943</v>
      </c>
      <c r="P396" s="1574">
        <f t="shared" ref="P396" si="15">10*(6-((2.04-0.68*LN(O396))/LN(2)))</f>
        <v>53.856186301481301</v>
      </c>
      <c r="Q396" s="1574">
        <f>AVERAGE(L396,N396,P396)</f>
        <v>46.581279718303506</v>
      </c>
      <c r="R396" s="1625">
        <f>AVERAGE(Q300:Q396)</f>
        <v>47.93248689230245</v>
      </c>
      <c r="S396" s="1626" t="s">
        <v>346</v>
      </c>
      <c r="T396" s="1627" t="str">
        <f>IF(_xlfn.NUMBERVALUE(R396), IF(R396&lt;50, "Acceptable; Ongoing Protection is Required", "Unacceptable; Immediate Restoration is Required"), " ")</f>
        <v>Acceptable; Ongoing Protection is Required</v>
      </c>
      <c r="U396" s="1104"/>
    </row>
    <row r="397" spans="1:21">
      <c r="A397" s="1959" t="s">
        <v>825</v>
      </c>
      <c r="B397" s="90" t="s">
        <v>1358</v>
      </c>
      <c r="C397" s="90" t="s">
        <v>1364</v>
      </c>
      <c r="D397" s="355">
        <v>0.5</v>
      </c>
      <c r="E397" s="358">
        <v>45218</v>
      </c>
      <c r="F397" s="355">
        <v>10.199999999999999</v>
      </c>
      <c r="G397" s="355">
        <v>2.375</v>
      </c>
      <c r="H397" s="355">
        <v>0.53600000000000003</v>
      </c>
      <c r="I397" s="373">
        <f>IF(AND(H397&gt;0),  H397*30.974," ")</f>
        <v>16.602064000000002</v>
      </c>
      <c r="J397" s="355">
        <v>6.51</v>
      </c>
      <c r="K397" s="2212"/>
      <c r="L397" s="2213"/>
      <c r="M397" s="2222"/>
      <c r="N397" s="593"/>
      <c r="O397" s="933"/>
      <c r="P397" s="593"/>
      <c r="Q397" s="593"/>
      <c r="R397" s="1233"/>
      <c r="S397" s="986"/>
      <c r="T397" s="1244"/>
      <c r="U397" s="483"/>
    </row>
    <row r="398" spans="1:21">
      <c r="A398" s="1959" t="s">
        <v>825</v>
      </c>
      <c r="B398" s="90" t="s">
        <v>1358</v>
      </c>
      <c r="C398" s="90" t="s">
        <v>1364</v>
      </c>
      <c r="D398" s="355">
        <v>1</v>
      </c>
      <c r="E398" s="358">
        <v>45218</v>
      </c>
      <c r="F398" s="355"/>
      <c r="G398" s="355"/>
      <c r="H398" s="355" t="s">
        <v>811</v>
      </c>
      <c r="I398" s="373"/>
      <c r="J398" s="355" t="s">
        <v>811</v>
      </c>
      <c r="K398" s="2212"/>
      <c r="L398" s="2213"/>
      <c r="M398" s="2222"/>
      <c r="N398" s="593"/>
      <c r="O398" s="933"/>
      <c r="P398" s="593"/>
      <c r="Q398" s="593"/>
      <c r="R398" s="1233"/>
      <c r="S398" s="986"/>
      <c r="T398" s="1244"/>
      <c r="U398" s="483"/>
    </row>
    <row r="399" spans="1:21">
      <c r="A399" s="1959" t="s">
        <v>825</v>
      </c>
      <c r="B399" s="90" t="s">
        <v>1358</v>
      </c>
      <c r="C399" s="90" t="s">
        <v>1364</v>
      </c>
      <c r="D399" s="355">
        <v>2</v>
      </c>
      <c r="E399" s="358">
        <v>45218</v>
      </c>
      <c r="F399" s="355"/>
      <c r="G399" s="355"/>
      <c r="H399" s="355" t="s">
        <v>811</v>
      </c>
      <c r="I399" s="373"/>
      <c r="J399" s="355" t="s">
        <v>811</v>
      </c>
      <c r="K399" s="2212"/>
      <c r="L399" s="2213"/>
      <c r="M399" s="2222"/>
      <c r="N399" s="593"/>
      <c r="O399" s="933"/>
      <c r="P399" s="593"/>
      <c r="Q399" s="593"/>
      <c r="R399" s="1233"/>
      <c r="S399" s="986"/>
      <c r="T399" s="1244"/>
      <c r="U399" s="483"/>
    </row>
    <row r="400" spans="1:21">
      <c r="A400" s="1959" t="s">
        <v>825</v>
      </c>
      <c r="B400" s="90" t="s">
        <v>1358</v>
      </c>
      <c r="C400" s="90" t="s">
        <v>1364</v>
      </c>
      <c r="D400" s="355">
        <v>3</v>
      </c>
      <c r="E400" s="358">
        <v>45218</v>
      </c>
      <c r="F400" s="355"/>
      <c r="G400" s="355"/>
      <c r="H400" s="355">
        <v>0.53800000000000003</v>
      </c>
      <c r="I400" s="373">
        <f>IF(AND(H400&gt;0),  H400*30.974," ")</f>
        <v>16.664012</v>
      </c>
      <c r="J400" s="355">
        <v>7.21</v>
      </c>
      <c r="K400" s="2212"/>
      <c r="L400" s="2213"/>
      <c r="M400" s="2222"/>
      <c r="N400" s="593"/>
      <c r="O400" s="933"/>
      <c r="P400" s="593"/>
      <c r="Q400" s="593"/>
      <c r="R400" s="1233"/>
      <c r="S400" s="986"/>
      <c r="T400" s="1244"/>
      <c r="U400" s="483"/>
    </row>
    <row r="401" spans="1:21">
      <c r="A401" s="1959" t="s">
        <v>825</v>
      </c>
      <c r="B401" s="90" t="s">
        <v>1358</v>
      </c>
      <c r="C401" s="90" t="s">
        <v>1364</v>
      </c>
      <c r="D401" s="355">
        <v>4</v>
      </c>
      <c r="E401" s="358">
        <v>45218</v>
      </c>
      <c r="F401" s="355"/>
      <c r="G401" s="355"/>
      <c r="H401" s="355" t="s">
        <v>811</v>
      </c>
      <c r="I401" s="373"/>
      <c r="J401" s="355" t="s">
        <v>811</v>
      </c>
      <c r="K401" s="2212"/>
      <c r="L401" s="2213"/>
      <c r="M401" s="2222"/>
      <c r="N401" s="593"/>
      <c r="O401" s="933"/>
      <c r="P401" s="593"/>
      <c r="Q401" s="593"/>
      <c r="R401" s="1233"/>
      <c r="S401" s="986"/>
      <c r="T401" s="1244"/>
      <c r="U401" s="483"/>
    </row>
    <row r="402" spans="1:21">
      <c r="A402" s="1959" t="s">
        <v>825</v>
      </c>
      <c r="B402" s="90" t="s">
        <v>1358</v>
      </c>
      <c r="C402" s="90" t="s">
        <v>1364</v>
      </c>
      <c r="D402" s="355">
        <v>5</v>
      </c>
      <c r="E402" s="358">
        <v>45218</v>
      </c>
      <c r="F402" s="355"/>
      <c r="G402" s="355"/>
      <c r="H402" s="355" t="s">
        <v>811</v>
      </c>
      <c r="I402" s="373"/>
      <c r="J402" s="355" t="s">
        <v>811</v>
      </c>
      <c r="K402" s="2212"/>
      <c r="L402" s="2213"/>
      <c r="M402" s="2222"/>
      <c r="N402" s="593"/>
      <c r="O402" s="933"/>
      <c r="P402" s="593"/>
      <c r="Q402" s="593"/>
      <c r="R402" s="1233"/>
      <c r="S402" s="986"/>
      <c r="T402" s="1244"/>
      <c r="U402" s="483"/>
    </row>
    <row r="403" spans="1:21">
      <c r="A403" s="1959" t="s">
        <v>825</v>
      </c>
      <c r="B403" s="90" t="s">
        <v>1358</v>
      </c>
      <c r="C403" s="90" t="s">
        <v>1364</v>
      </c>
      <c r="D403" s="355">
        <v>6</v>
      </c>
      <c r="E403" s="358">
        <v>45218</v>
      </c>
      <c r="F403" s="355"/>
      <c r="G403" s="355"/>
      <c r="H403" s="355" t="s">
        <v>811</v>
      </c>
      <c r="I403" s="373"/>
      <c r="J403" s="355" t="s">
        <v>811</v>
      </c>
      <c r="K403" s="2212"/>
      <c r="L403" s="2213"/>
      <c r="M403" s="2222"/>
      <c r="N403" s="593"/>
      <c r="O403" s="933"/>
      <c r="P403" s="593"/>
      <c r="Q403" s="593"/>
      <c r="R403" s="1233"/>
      <c r="S403" s="986"/>
      <c r="T403" s="1244"/>
      <c r="U403" s="483"/>
    </row>
    <row r="404" spans="1:21">
      <c r="A404" s="1959" t="s">
        <v>825</v>
      </c>
      <c r="B404" s="90" t="s">
        <v>1358</v>
      </c>
      <c r="C404" s="90" t="s">
        <v>1364</v>
      </c>
      <c r="D404" s="355">
        <v>7</v>
      </c>
      <c r="E404" s="358">
        <v>45218</v>
      </c>
      <c r="F404" s="355"/>
      <c r="G404" s="355"/>
      <c r="H404" s="355" t="s">
        <v>811</v>
      </c>
      <c r="I404" s="373"/>
      <c r="J404" s="355" t="s">
        <v>811</v>
      </c>
      <c r="K404" s="2212"/>
      <c r="L404" s="2213"/>
      <c r="M404" s="2222"/>
      <c r="N404" s="593"/>
      <c r="O404" s="933"/>
      <c r="P404" s="593"/>
      <c r="Q404" s="593"/>
      <c r="R404" s="1233"/>
      <c r="S404" s="986"/>
      <c r="T404" s="1244"/>
      <c r="U404" s="483"/>
    </row>
    <row r="405" spans="1:21">
      <c r="A405" s="1959" t="s">
        <v>825</v>
      </c>
      <c r="B405" s="90" t="s">
        <v>1358</v>
      </c>
      <c r="C405" s="90" t="s">
        <v>1364</v>
      </c>
      <c r="D405" s="355">
        <v>8</v>
      </c>
      <c r="E405" s="358">
        <v>45218</v>
      </c>
      <c r="F405" s="355"/>
      <c r="G405" s="355"/>
      <c r="H405" s="355" t="s">
        <v>811</v>
      </c>
      <c r="I405" s="373"/>
      <c r="J405" s="355" t="s">
        <v>811</v>
      </c>
      <c r="K405" s="2212"/>
      <c r="L405" s="2213"/>
      <c r="M405" s="2222"/>
      <c r="N405" s="593"/>
      <c r="O405" s="933"/>
      <c r="P405" s="593"/>
      <c r="Q405" s="593"/>
      <c r="R405" s="1233"/>
      <c r="S405" s="986"/>
      <c r="T405" s="1244"/>
      <c r="U405" s="483"/>
    </row>
    <row r="406" spans="1:21">
      <c r="A406" s="1959" t="s">
        <v>825</v>
      </c>
      <c r="B406" s="90" t="s">
        <v>1358</v>
      </c>
      <c r="C406" s="90" t="s">
        <v>1364</v>
      </c>
      <c r="D406" s="355">
        <v>9</v>
      </c>
      <c r="E406" s="358">
        <v>45218</v>
      </c>
      <c r="F406" s="355"/>
      <c r="G406" s="355"/>
      <c r="H406" s="355" t="s">
        <v>811</v>
      </c>
      <c r="I406" s="373"/>
      <c r="J406" s="355" t="s">
        <v>811</v>
      </c>
      <c r="K406" s="2212"/>
      <c r="L406" s="2213"/>
      <c r="M406" s="2222"/>
      <c r="N406" s="593"/>
      <c r="O406" s="933"/>
      <c r="P406" s="593"/>
      <c r="Q406" s="593"/>
      <c r="R406" s="1233"/>
      <c r="S406" s="986"/>
      <c r="T406" s="1244"/>
      <c r="U406" s="483"/>
    </row>
    <row r="407" spans="1:21">
      <c r="A407" s="1959" t="s">
        <v>825</v>
      </c>
      <c r="B407" s="90" t="s">
        <v>1358</v>
      </c>
      <c r="C407" s="90" t="s">
        <v>1364</v>
      </c>
      <c r="D407" s="355">
        <v>9.1999999999999993</v>
      </c>
      <c r="E407" s="358">
        <v>45218</v>
      </c>
      <c r="F407" s="355"/>
      <c r="G407" s="355"/>
      <c r="H407" s="355">
        <v>0.61799999999999999</v>
      </c>
      <c r="I407" s="373">
        <f>IF(AND(H407&gt;0),  H407*30.974," ")</f>
        <v>19.141932000000001</v>
      </c>
      <c r="J407" s="355">
        <v>7.08</v>
      </c>
      <c r="K407" s="2212"/>
      <c r="L407" s="2213"/>
      <c r="M407" s="2222"/>
      <c r="N407" s="593"/>
      <c r="O407" s="933"/>
      <c r="P407" s="593"/>
      <c r="Q407" s="593"/>
      <c r="R407" s="1233"/>
      <c r="S407" s="986"/>
      <c r="T407" s="1244"/>
      <c r="U407" s="483"/>
    </row>
    <row r="408" spans="1:21">
      <c r="A408" s="1959" t="s">
        <v>825</v>
      </c>
      <c r="B408" s="90" t="s">
        <v>1358</v>
      </c>
      <c r="C408" s="90" t="s">
        <v>1364</v>
      </c>
      <c r="D408" s="355">
        <v>9.6999999999999993</v>
      </c>
      <c r="E408" s="358">
        <v>45218</v>
      </c>
      <c r="F408" s="355"/>
      <c r="G408" s="355"/>
      <c r="H408" s="355" t="s">
        <v>811</v>
      </c>
      <c r="I408" s="373"/>
      <c r="J408" s="355" t="s">
        <v>811</v>
      </c>
      <c r="K408" s="2212"/>
      <c r="L408" s="2213"/>
      <c r="M408" s="2222"/>
      <c r="N408" s="593"/>
      <c r="O408" s="933"/>
      <c r="P408" s="593"/>
      <c r="Q408" s="593"/>
      <c r="R408" s="1233"/>
      <c r="S408" s="986"/>
      <c r="T408" s="1244"/>
      <c r="U408" s="483"/>
    </row>
    <row r="409" spans="1:21">
      <c r="A409" s="1959" t="s">
        <v>825</v>
      </c>
      <c r="B409" s="90" t="s">
        <v>1358</v>
      </c>
      <c r="C409" s="90" t="s">
        <v>1364</v>
      </c>
      <c r="D409" s="355">
        <v>10</v>
      </c>
      <c r="E409" s="358">
        <v>45218</v>
      </c>
      <c r="F409" s="355"/>
      <c r="G409" s="355"/>
      <c r="H409" s="355" t="s">
        <v>811</v>
      </c>
      <c r="I409" s="373"/>
      <c r="J409" s="355" t="s">
        <v>811</v>
      </c>
      <c r="K409" s="2212"/>
      <c r="L409" s="2213"/>
      <c r="M409" s="2222"/>
      <c r="N409" s="593"/>
      <c r="O409" s="933"/>
      <c r="P409" s="593"/>
      <c r="Q409" s="593"/>
      <c r="R409" s="1233"/>
      <c r="S409" s="986"/>
      <c r="T409" s="1244"/>
      <c r="U409" s="483"/>
    </row>
    <row r="410" spans="1:21">
      <c r="A410" s="1959" t="s">
        <v>825</v>
      </c>
      <c r="B410" s="90" t="s">
        <v>1358</v>
      </c>
      <c r="C410" s="90" t="s">
        <v>1364</v>
      </c>
      <c r="D410" s="355">
        <v>0.5</v>
      </c>
      <c r="E410" s="81">
        <v>45049</v>
      </c>
      <c r="F410" s="2626">
        <v>10.6</v>
      </c>
      <c r="G410" s="355">
        <v>8.75</v>
      </c>
      <c r="H410" s="355">
        <v>0.27800000000000002</v>
      </c>
      <c r="I410" s="373">
        <f>IF(AND(H410&gt;0),  H410*30.974," ")</f>
        <v>8.6107720000000008</v>
      </c>
      <c r="J410" s="355">
        <v>0.6</v>
      </c>
      <c r="K410" s="2212"/>
      <c r="L410" s="2213"/>
      <c r="M410" s="2222"/>
      <c r="N410" s="593"/>
      <c r="O410" s="933"/>
      <c r="P410" s="593"/>
      <c r="Q410" s="593"/>
      <c r="R410" s="1233"/>
      <c r="S410" s="986"/>
      <c r="T410" s="1244"/>
      <c r="U410" s="483"/>
    </row>
    <row r="411" spans="1:21">
      <c r="A411" s="1959" t="s">
        <v>825</v>
      </c>
      <c r="B411" s="90" t="s">
        <v>1358</v>
      </c>
      <c r="C411" s="90" t="s">
        <v>1364</v>
      </c>
      <c r="D411" s="355">
        <v>1</v>
      </c>
      <c r="E411" s="81">
        <v>45049</v>
      </c>
      <c r="F411" s="2626"/>
      <c r="G411" s="355"/>
      <c r="H411" s="355" t="s">
        <v>811</v>
      </c>
      <c r="I411" s="373"/>
      <c r="J411" s="355" t="s">
        <v>811</v>
      </c>
      <c r="K411" s="2212"/>
      <c r="L411" s="2213"/>
      <c r="M411" s="2222"/>
      <c r="N411" s="593"/>
      <c r="O411" s="933"/>
      <c r="P411" s="593"/>
      <c r="Q411" s="593"/>
      <c r="R411" s="1233"/>
      <c r="S411" s="986"/>
      <c r="T411" s="1244"/>
      <c r="U411" s="483"/>
    </row>
    <row r="412" spans="1:21">
      <c r="A412" s="1959" t="s">
        <v>825</v>
      </c>
      <c r="B412" s="90" t="s">
        <v>1358</v>
      </c>
      <c r="C412" s="90" t="s">
        <v>1364</v>
      </c>
      <c r="D412" s="355">
        <v>2</v>
      </c>
      <c r="E412" s="81">
        <v>45049</v>
      </c>
      <c r="F412" s="2626"/>
      <c r="G412" s="355"/>
      <c r="H412" s="355" t="s">
        <v>811</v>
      </c>
      <c r="I412" s="373"/>
      <c r="J412" s="355" t="s">
        <v>811</v>
      </c>
      <c r="K412" s="2212"/>
      <c r="L412" s="2213"/>
      <c r="M412" s="2222"/>
      <c r="N412" s="593"/>
      <c r="O412" s="933"/>
      <c r="P412" s="593"/>
      <c r="Q412" s="593"/>
      <c r="R412" s="1233"/>
      <c r="S412" s="986"/>
      <c r="T412" s="1244"/>
      <c r="U412" s="483"/>
    </row>
    <row r="413" spans="1:21">
      <c r="A413" s="1959" t="s">
        <v>825</v>
      </c>
      <c r="B413" s="90" t="s">
        <v>1358</v>
      </c>
      <c r="C413" s="90" t="s">
        <v>1364</v>
      </c>
      <c r="D413" s="355">
        <v>3</v>
      </c>
      <c r="E413" s="81">
        <v>45049</v>
      </c>
      <c r="F413" s="2626"/>
      <c r="G413" s="355"/>
      <c r="H413" s="355">
        <v>0.94599999999999995</v>
      </c>
      <c r="I413" s="373">
        <f>IF(AND(H413&gt;0),  H413*30.974," ")</f>
        <v>29.301403999999998</v>
      </c>
      <c r="J413" s="355">
        <v>0.6</v>
      </c>
      <c r="K413" s="2212"/>
      <c r="L413" s="2213"/>
      <c r="M413" s="2222"/>
      <c r="N413" s="593"/>
      <c r="O413" s="933"/>
      <c r="P413" s="593"/>
      <c r="Q413" s="593"/>
      <c r="R413" s="1233"/>
      <c r="S413" s="986"/>
      <c r="T413" s="1244"/>
      <c r="U413" s="483"/>
    </row>
    <row r="414" spans="1:21">
      <c r="A414" s="1959" t="s">
        <v>825</v>
      </c>
      <c r="B414" s="90" t="s">
        <v>1358</v>
      </c>
      <c r="C414" s="90" t="s">
        <v>1364</v>
      </c>
      <c r="D414" s="355">
        <v>4</v>
      </c>
      <c r="E414" s="81">
        <v>45049</v>
      </c>
      <c r="F414" s="2626"/>
      <c r="G414" s="355"/>
      <c r="H414" s="355" t="s">
        <v>811</v>
      </c>
      <c r="I414" s="373"/>
      <c r="J414" s="355" t="s">
        <v>811</v>
      </c>
      <c r="K414" s="2212"/>
      <c r="L414" s="2213"/>
      <c r="M414" s="2222"/>
      <c r="N414" s="593"/>
      <c r="O414" s="933"/>
      <c r="P414" s="593"/>
      <c r="Q414" s="593"/>
      <c r="R414" s="1233"/>
      <c r="S414" s="986"/>
      <c r="T414" s="1244"/>
      <c r="U414" s="483"/>
    </row>
    <row r="415" spans="1:21">
      <c r="A415" s="1959" t="s">
        <v>825</v>
      </c>
      <c r="B415" s="90" t="s">
        <v>1358</v>
      </c>
      <c r="C415" s="90" t="s">
        <v>1364</v>
      </c>
      <c r="D415" s="355">
        <v>5</v>
      </c>
      <c r="E415" s="81">
        <v>45049</v>
      </c>
      <c r="F415" s="2626"/>
      <c r="G415" s="355"/>
      <c r="H415" s="355" t="s">
        <v>811</v>
      </c>
      <c r="I415" s="373"/>
      <c r="J415" s="355" t="s">
        <v>811</v>
      </c>
      <c r="K415" s="2212"/>
      <c r="L415" s="2213"/>
      <c r="M415" s="2222"/>
      <c r="N415" s="593"/>
      <c r="O415" s="933"/>
      <c r="P415" s="593"/>
      <c r="Q415" s="593"/>
      <c r="R415" s="1233"/>
      <c r="S415" s="986"/>
      <c r="T415" s="1244"/>
      <c r="U415" s="483"/>
    </row>
    <row r="416" spans="1:21">
      <c r="A416" s="1959" t="s">
        <v>825</v>
      </c>
      <c r="B416" s="90" t="s">
        <v>1358</v>
      </c>
      <c r="C416" s="90" t="s">
        <v>1364</v>
      </c>
      <c r="D416" s="355">
        <v>6</v>
      </c>
      <c r="E416" s="81">
        <v>45049</v>
      </c>
      <c r="F416" s="2626"/>
      <c r="G416" s="355"/>
      <c r="H416" s="355" t="s">
        <v>811</v>
      </c>
      <c r="I416" s="373"/>
      <c r="J416" s="355" t="s">
        <v>811</v>
      </c>
      <c r="K416" s="2212"/>
      <c r="L416" s="2213"/>
      <c r="M416" s="2222"/>
      <c r="N416" s="593"/>
      <c r="O416" s="933"/>
      <c r="P416" s="593"/>
      <c r="Q416" s="593"/>
      <c r="R416" s="1233"/>
      <c r="S416" s="986"/>
      <c r="T416" s="1244"/>
      <c r="U416" s="483"/>
    </row>
    <row r="417" spans="1:25">
      <c r="A417" s="1959" t="s">
        <v>825</v>
      </c>
      <c r="B417" s="90" t="s">
        <v>1358</v>
      </c>
      <c r="C417" s="90" t="s">
        <v>1364</v>
      </c>
      <c r="D417" s="355">
        <v>7</v>
      </c>
      <c r="E417" s="81">
        <v>45049</v>
      </c>
      <c r="F417" s="2626"/>
      <c r="G417" s="355"/>
      <c r="H417" s="355" t="s">
        <v>811</v>
      </c>
      <c r="I417" s="373"/>
      <c r="J417" s="355" t="s">
        <v>811</v>
      </c>
      <c r="K417" s="2212"/>
      <c r="L417" s="2213"/>
      <c r="M417" s="2222"/>
      <c r="N417" s="593"/>
      <c r="O417" s="933"/>
      <c r="P417" s="593"/>
      <c r="Q417" s="593"/>
      <c r="R417" s="1233"/>
      <c r="S417" s="986"/>
      <c r="T417" s="1244"/>
      <c r="U417" s="483"/>
    </row>
    <row r="418" spans="1:25">
      <c r="A418" s="1959" t="s">
        <v>825</v>
      </c>
      <c r="B418" s="90" t="s">
        <v>1358</v>
      </c>
      <c r="C418" s="90" t="s">
        <v>1364</v>
      </c>
      <c r="D418" s="355">
        <v>8</v>
      </c>
      <c r="E418" s="81">
        <v>45049</v>
      </c>
      <c r="F418" s="2626"/>
      <c r="G418" s="355"/>
      <c r="H418" s="355" t="s">
        <v>811</v>
      </c>
      <c r="I418" s="373"/>
      <c r="J418" s="355" t="s">
        <v>811</v>
      </c>
      <c r="K418" s="2212"/>
      <c r="L418" s="2213"/>
      <c r="M418" s="2222"/>
      <c r="N418" s="593"/>
      <c r="O418" s="933"/>
      <c r="P418" s="593"/>
      <c r="Q418" s="593"/>
      <c r="R418" s="1233"/>
      <c r="S418" s="986"/>
      <c r="T418" s="1244"/>
      <c r="U418" s="483"/>
    </row>
    <row r="419" spans="1:25">
      <c r="A419" s="1959" t="s">
        <v>825</v>
      </c>
      <c r="B419" s="90" t="s">
        <v>1358</v>
      </c>
      <c r="C419" s="90" t="s">
        <v>1364</v>
      </c>
      <c r="D419" s="355">
        <v>9</v>
      </c>
      <c r="E419" s="81">
        <v>45049</v>
      </c>
      <c r="F419" s="2626"/>
      <c r="G419" s="355"/>
      <c r="H419" s="355" t="s">
        <v>811</v>
      </c>
      <c r="I419" s="373"/>
      <c r="J419" s="355" t="s">
        <v>811</v>
      </c>
      <c r="K419" s="2212"/>
      <c r="L419" s="2213"/>
      <c r="M419" s="2222"/>
      <c r="N419" s="593"/>
      <c r="O419" s="933"/>
      <c r="P419" s="593"/>
      <c r="Q419" s="593"/>
      <c r="R419" s="1233"/>
      <c r="S419" s="986"/>
      <c r="T419" s="1244"/>
      <c r="U419" s="483"/>
    </row>
    <row r="420" spans="1:25">
      <c r="A420" s="1959" t="s">
        <v>825</v>
      </c>
      <c r="B420" s="90" t="s">
        <v>1358</v>
      </c>
      <c r="C420" s="90" t="s">
        <v>1364</v>
      </c>
      <c r="D420" s="355">
        <v>9.6</v>
      </c>
      <c r="E420" s="81">
        <v>45049</v>
      </c>
      <c r="F420" s="2626"/>
      <c r="G420" s="355"/>
      <c r="H420" s="355">
        <v>0.47899999999999998</v>
      </c>
      <c r="I420" s="373">
        <f>IF(AND(H420&gt;0),  H420*30.974," ")</f>
        <v>14.836546</v>
      </c>
      <c r="J420" s="355">
        <v>0.79</v>
      </c>
      <c r="K420" s="2212"/>
      <c r="L420" s="2213"/>
      <c r="M420" s="2222"/>
      <c r="N420" s="593"/>
      <c r="O420" s="933"/>
      <c r="P420" s="593"/>
      <c r="Q420" s="593"/>
      <c r="R420" s="1233"/>
      <c r="S420" s="986"/>
      <c r="T420" s="1244"/>
      <c r="U420" s="483"/>
    </row>
    <row r="421" spans="1:25">
      <c r="A421" s="1959" t="s">
        <v>825</v>
      </c>
      <c r="B421" s="90" t="s">
        <v>1358</v>
      </c>
      <c r="C421" s="90" t="s">
        <v>1364</v>
      </c>
      <c r="D421" s="355">
        <v>9.6</v>
      </c>
      <c r="E421" s="81">
        <v>45049</v>
      </c>
      <c r="F421" s="2626"/>
      <c r="G421" s="355"/>
      <c r="H421" s="355">
        <v>0.47899999999999998</v>
      </c>
      <c r="I421" s="373">
        <f>IF(AND(H421&gt;0),  H421*30.974," ")</f>
        <v>14.836546</v>
      </c>
      <c r="J421" s="355">
        <v>0.73</v>
      </c>
      <c r="K421" s="2212"/>
      <c r="L421" s="2213"/>
      <c r="M421" s="2222"/>
      <c r="N421" s="593"/>
      <c r="O421" s="933"/>
      <c r="P421" s="593"/>
      <c r="Q421" s="593"/>
      <c r="R421" s="1233"/>
      <c r="S421" s="986"/>
      <c r="T421" s="1244"/>
      <c r="U421" s="483"/>
    </row>
    <row r="422" spans="1:25">
      <c r="A422" s="2627" t="s">
        <v>825</v>
      </c>
      <c r="B422" s="2628" t="s">
        <v>1358</v>
      </c>
      <c r="C422" s="2628" t="s">
        <v>1364</v>
      </c>
      <c r="D422" s="2629">
        <v>10.1</v>
      </c>
      <c r="E422" s="2630">
        <v>45049</v>
      </c>
      <c r="F422" s="2631"/>
      <c r="G422" s="2629"/>
      <c r="H422" s="2629" t="s">
        <v>811</v>
      </c>
      <c r="I422" s="2632"/>
      <c r="J422" s="2629" t="s">
        <v>811</v>
      </c>
      <c r="K422" s="2212"/>
      <c r="L422" s="2213"/>
      <c r="M422" s="2222"/>
      <c r="N422" s="593"/>
      <c r="O422" s="933"/>
      <c r="P422" s="593"/>
      <c r="Q422" s="593"/>
      <c r="R422" s="1233"/>
      <c r="S422" s="986"/>
      <c r="T422" s="1244"/>
      <c r="U422" s="483"/>
    </row>
    <row r="423" spans="1:25">
      <c r="A423" s="1281"/>
      <c r="B423" s="592"/>
      <c r="C423" s="592"/>
      <c r="D423" s="591"/>
      <c r="E423" s="2215"/>
      <c r="F423" s="27"/>
      <c r="G423" s="27"/>
      <c r="H423" s="371"/>
      <c r="I423" s="371"/>
      <c r="J423" s="1211"/>
      <c r="K423" s="2212"/>
      <c r="L423" s="2213"/>
      <c r="M423" s="2222"/>
      <c r="N423" s="593"/>
      <c r="O423" s="933"/>
      <c r="P423" s="593"/>
      <c r="Q423" s="593"/>
      <c r="R423" s="1233"/>
      <c r="S423" s="986"/>
      <c r="T423" s="1244"/>
      <c r="U423" s="483"/>
    </row>
    <row r="424" spans="1:25">
      <c r="A424" s="1281"/>
      <c r="B424" s="592"/>
      <c r="C424" s="592"/>
      <c r="D424" s="591"/>
      <c r="E424" s="2215"/>
      <c r="F424" s="592"/>
      <c r="G424" s="592"/>
      <c r="H424" s="371"/>
      <c r="I424" s="371"/>
      <c r="J424" s="1211"/>
      <c r="K424" s="2212"/>
      <c r="L424" s="2213"/>
      <c r="M424" s="2222"/>
      <c r="N424" s="593"/>
      <c r="O424" s="933"/>
      <c r="P424" s="593"/>
      <c r="Q424" s="593"/>
      <c r="R424" s="1233"/>
      <c r="S424" s="986"/>
      <c r="T424" s="1244"/>
      <c r="U424" s="483"/>
    </row>
    <row r="425" spans="1:25">
      <c r="A425" s="1281"/>
      <c r="B425" s="592"/>
      <c r="C425" s="592"/>
      <c r="D425" s="591"/>
      <c r="E425" s="2215"/>
      <c r="F425" s="592"/>
      <c r="G425" s="592"/>
      <c r="H425" s="371"/>
      <c r="I425" s="371"/>
      <c r="J425" s="1211"/>
      <c r="K425" s="2212"/>
      <c r="L425" s="2213"/>
      <c r="M425" s="2222"/>
      <c r="N425" s="593"/>
      <c r="O425" s="933"/>
      <c r="P425" s="593"/>
      <c r="Q425" s="593"/>
      <c r="R425" s="1233"/>
      <c r="S425" s="986"/>
      <c r="T425" s="1244"/>
      <c r="U425" s="483"/>
    </row>
    <row r="426" spans="1:25">
      <c r="A426" s="1188"/>
      <c r="B426" s="1189"/>
      <c r="C426" s="1189"/>
      <c r="D426" s="1189"/>
      <c r="E426" s="1190"/>
      <c r="F426" s="1189"/>
      <c r="G426" s="1189"/>
      <c r="H426" s="1207"/>
      <c r="I426" s="939" t="str">
        <f t="shared" si="11"/>
        <v xml:space="preserve"> </v>
      </c>
      <c r="J426" s="1213"/>
      <c r="K426" s="1188"/>
      <c r="L426" s="1189"/>
      <c r="M426" s="1189"/>
      <c r="N426" s="1617"/>
      <c r="O426" s="1191"/>
      <c r="P426" s="1617"/>
      <c r="Q426" s="2226"/>
      <c r="R426" s="1238"/>
      <c r="S426" s="1241"/>
      <c r="T426" s="1242"/>
      <c r="U426" s="1178"/>
      <c r="V426" s="756"/>
      <c r="W426" s="747"/>
      <c r="X426" s="747"/>
      <c r="Y426" s="747"/>
    </row>
    <row r="427" spans="1:25">
      <c r="A427" s="1188" t="s">
        <v>1365</v>
      </c>
      <c r="B427" s="1189"/>
      <c r="C427" s="1189"/>
      <c r="D427" s="1189"/>
      <c r="E427" s="1190"/>
      <c r="F427" s="1189"/>
      <c r="G427" s="1189"/>
      <c r="H427" s="1207"/>
      <c r="I427" s="939"/>
      <c r="J427" s="1213"/>
      <c r="K427" s="1188"/>
      <c r="L427" s="1189"/>
      <c r="M427" s="1189"/>
      <c r="N427" s="1617"/>
      <c r="O427" s="1191"/>
      <c r="P427" s="1617"/>
      <c r="Q427" s="1617"/>
      <c r="R427" s="1238"/>
      <c r="S427" s="1241"/>
      <c r="T427" s="1242"/>
      <c r="U427" s="2250"/>
      <c r="V427" s="2248"/>
      <c r="W427" s="781"/>
      <c r="X427" s="781"/>
      <c r="Y427" s="781"/>
    </row>
    <row r="428" spans="1:25" ht="46.8">
      <c r="A428" s="1117" t="s">
        <v>804</v>
      </c>
      <c r="B428" s="1100" t="s">
        <v>20</v>
      </c>
      <c r="C428" s="1100" t="s">
        <v>701</v>
      </c>
      <c r="D428" s="1101" t="s">
        <v>805</v>
      </c>
      <c r="E428" s="1102" t="s">
        <v>786</v>
      </c>
      <c r="F428" s="1101" t="s">
        <v>806</v>
      </c>
      <c r="G428" s="1101" t="s">
        <v>807</v>
      </c>
      <c r="H428" s="1119" t="s">
        <v>809</v>
      </c>
      <c r="I428" s="1621" t="s">
        <v>810</v>
      </c>
      <c r="J428" s="1118" t="s">
        <v>808</v>
      </c>
      <c r="K428" s="1285"/>
      <c r="L428" s="593"/>
      <c r="M428" s="592"/>
      <c r="N428" s="593"/>
      <c r="O428" s="592"/>
      <c r="P428" s="593"/>
      <c r="Q428" s="593"/>
      <c r="R428" s="1233"/>
      <c r="S428" s="986"/>
      <c r="T428" s="1244"/>
      <c r="U428" s="483"/>
    </row>
    <row r="429" spans="1:25">
      <c r="A429" s="1959">
        <v>449</v>
      </c>
      <c r="B429" s="1613" t="s">
        <v>1358</v>
      </c>
      <c r="C429" s="1613" t="s">
        <v>1365</v>
      </c>
      <c r="D429" s="1613">
        <v>0.5</v>
      </c>
      <c r="E429" s="2240">
        <v>42992</v>
      </c>
      <c r="F429" s="1613">
        <v>3.3</v>
      </c>
      <c r="G429" s="1613">
        <v>3.3</v>
      </c>
      <c r="H429" s="1966">
        <v>0.65243421746849517</v>
      </c>
      <c r="I429" s="373">
        <f t="shared" si="11"/>
        <v>20.208497451869171</v>
      </c>
      <c r="J429" s="1967">
        <v>4.4561936708860754</v>
      </c>
      <c r="K429" s="2199"/>
      <c r="L429" s="2241"/>
      <c r="M429" s="1968"/>
      <c r="N429" s="2241"/>
      <c r="O429" s="1968"/>
      <c r="P429" s="2241"/>
      <c r="Q429" s="2241"/>
      <c r="R429" s="1233"/>
      <c r="S429" s="986"/>
      <c r="T429" s="1244"/>
      <c r="U429" s="1113"/>
      <c r="V429" s="571"/>
      <c r="W429" s="571"/>
      <c r="X429" s="571"/>
      <c r="Y429" s="571"/>
    </row>
    <row r="430" spans="1:25">
      <c r="A430" s="1959">
        <v>450</v>
      </c>
      <c r="B430" s="1613" t="s">
        <v>1358</v>
      </c>
      <c r="C430" s="1613" t="s">
        <v>1365</v>
      </c>
      <c r="D430" s="1613">
        <v>1</v>
      </c>
      <c r="E430" s="2240">
        <v>42992</v>
      </c>
      <c r="F430" s="1613"/>
      <c r="G430" s="1613"/>
      <c r="H430" s="1613"/>
      <c r="I430" s="373" t="str">
        <f t="shared" si="11"/>
        <v xml:space="preserve"> </v>
      </c>
      <c r="J430" s="2122"/>
      <c r="K430" s="2199"/>
      <c r="L430" s="2241"/>
      <c r="M430" s="1968"/>
      <c r="N430" s="2241"/>
      <c r="O430" s="1968"/>
      <c r="P430" s="2241"/>
      <c r="Q430" s="2241"/>
      <c r="R430" s="1233"/>
      <c r="S430" s="986"/>
      <c r="T430" s="1244"/>
      <c r="U430" s="483"/>
    </row>
    <row r="431" spans="1:25">
      <c r="A431" s="1971">
        <v>451</v>
      </c>
      <c r="B431" s="1853" t="s">
        <v>1358</v>
      </c>
      <c r="C431" s="1853" t="s">
        <v>1365</v>
      </c>
      <c r="D431" s="1853">
        <v>2</v>
      </c>
      <c r="E431" s="2242">
        <v>42992</v>
      </c>
      <c r="F431" s="1853"/>
      <c r="G431" s="1853"/>
      <c r="H431" s="1978">
        <v>0.51849820461862872</v>
      </c>
      <c r="I431" s="1998">
        <f t="shared" si="11"/>
        <v>16.059963389857405</v>
      </c>
      <c r="J431" s="1979">
        <v>6.0327531645569632</v>
      </c>
      <c r="K431" s="2244">
        <f>AVERAGE(G429:G431)</f>
        <v>3.3</v>
      </c>
      <c r="L431" s="2132">
        <f>10*(6-(LN(K431)/LN(2)))</f>
        <v>42.775339755289096</v>
      </c>
      <c r="M431" s="2188">
        <f>AVERAGE(I429:I431)</f>
        <v>18.13423042086329</v>
      </c>
      <c r="N431" s="2132">
        <f t="shared" si="8"/>
        <v>45.956811157874675</v>
      </c>
      <c r="O431" s="2188">
        <f>AVERAGE(J429:J431)</f>
        <v>5.2444734177215189</v>
      </c>
      <c r="P431" s="2132">
        <f t="shared" si="9"/>
        <v>46.826447044124691</v>
      </c>
      <c r="Q431" s="2245">
        <f t="shared" si="10"/>
        <v>45.186199319096147</v>
      </c>
      <c r="R431" s="1233"/>
      <c r="S431" s="986"/>
      <c r="T431" s="1244"/>
      <c r="U431" s="1113"/>
      <c r="V431" s="571"/>
      <c r="W431" s="571"/>
      <c r="X431" s="571"/>
      <c r="Y431" s="571"/>
    </row>
    <row r="432" spans="1:25">
      <c r="A432" s="1281"/>
      <c r="B432" s="591"/>
      <c r="C432" s="591"/>
      <c r="D432" s="591"/>
      <c r="E432" s="2202"/>
      <c r="F432" s="591"/>
      <c r="G432" s="591"/>
      <c r="H432" s="2042"/>
      <c r="I432" s="371" t="str">
        <f t="shared" si="11"/>
        <v xml:space="preserve"> </v>
      </c>
      <c r="J432" s="1211"/>
      <c r="K432" s="1285"/>
      <c r="L432" s="593"/>
      <c r="M432" s="592"/>
      <c r="N432" s="593"/>
      <c r="O432" s="592"/>
      <c r="P432" s="593"/>
      <c r="Q432" s="593"/>
      <c r="R432" s="1233"/>
      <c r="S432" s="986"/>
      <c r="T432" s="1244"/>
      <c r="U432" s="483"/>
    </row>
    <row r="433" spans="1:25" ht="46.8">
      <c r="A433" s="1281"/>
      <c r="B433" s="627" t="s">
        <v>20</v>
      </c>
      <c r="C433" s="627" t="s">
        <v>701</v>
      </c>
      <c r="D433" s="627" t="s">
        <v>846</v>
      </c>
      <c r="E433" s="1135" t="s">
        <v>786</v>
      </c>
      <c r="F433" s="1136" t="s">
        <v>806</v>
      </c>
      <c r="G433" s="1136" t="s">
        <v>807</v>
      </c>
      <c r="H433" s="632" t="s">
        <v>809</v>
      </c>
      <c r="I433" s="1621" t="s">
        <v>810</v>
      </c>
      <c r="J433" s="1110" t="s">
        <v>808</v>
      </c>
      <c r="K433" s="1285"/>
      <c r="L433" s="593"/>
      <c r="M433" s="592"/>
      <c r="N433" s="593"/>
      <c r="O433" s="592"/>
      <c r="P433" s="593"/>
      <c r="Q433" s="593"/>
      <c r="R433" s="1233"/>
      <c r="S433" s="986"/>
      <c r="T433" s="1244"/>
      <c r="U433" s="483"/>
    </row>
    <row r="434" spans="1:25">
      <c r="A434" s="1959"/>
      <c r="B434" s="1613" t="s">
        <v>1358</v>
      </c>
      <c r="C434" s="1613" t="s">
        <v>1365</v>
      </c>
      <c r="D434" s="1613">
        <v>0.5</v>
      </c>
      <c r="E434" s="2240">
        <v>43355</v>
      </c>
      <c r="F434" s="1613">
        <v>3.45</v>
      </c>
      <c r="G434" s="1613">
        <v>2.25</v>
      </c>
      <c r="H434" s="373">
        <v>0.67957648540527182</v>
      </c>
      <c r="I434" s="373">
        <f t="shared" si="11"/>
        <v>21.049202058942889</v>
      </c>
      <c r="J434" s="1967">
        <v>12.614968354430378</v>
      </c>
      <c r="K434" s="2199"/>
      <c r="L434" s="2241"/>
      <c r="M434" s="1968"/>
      <c r="N434" s="2241"/>
      <c r="O434" s="1968"/>
      <c r="P434" s="2241"/>
      <c r="Q434" s="2241"/>
      <c r="R434" s="1233"/>
      <c r="S434" s="986"/>
      <c r="T434" s="1244"/>
      <c r="U434" s="1113"/>
      <c r="V434" s="571"/>
      <c r="W434" s="571"/>
      <c r="X434" s="571"/>
      <c r="Y434" s="571"/>
    </row>
    <row r="435" spans="1:25">
      <c r="A435" s="1959"/>
      <c r="B435" s="1613" t="s">
        <v>1358</v>
      </c>
      <c r="C435" s="1613" t="s">
        <v>1365</v>
      </c>
      <c r="D435" s="1613">
        <v>1</v>
      </c>
      <c r="E435" s="2240">
        <v>43355</v>
      </c>
      <c r="F435" s="1613"/>
      <c r="G435" s="1613"/>
      <c r="H435" s="373" t="s">
        <v>811</v>
      </c>
      <c r="I435" s="373"/>
      <c r="J435" s="2122" t="s">
        <v>811</v>
      </c>
      <c r="K435" s="2199"/>
      <c r="L435" s="2241"/>
      <c r="M435" s="1968"/>
      <c r="N435" s="2241"/>
      <c r="O435" s="1968"/>
      <c r="P435" s="2241"/>
      <c r="Q435" s="2241"/>
      <c r="R435" s="1233"/>
      <c r="S435" s="986"/>
      <c r="T435" s="1244"/>
      <c r="U435" s="483"/>
    </row>
    <row r="436" spans="1:25">
      <c r="A436" s="1959"/>
      <c r="B436" s="1613" t="s">
        <v>1358</v>
      </c>
      <c r="C436" s="1613" t="s">
        <v>1365</v>
      </c>
      <c r="D436" s="1613">
        <v>2</v>
      </c>
      <c r="E436" s="2240">
        <v>43355</v>
      </c>
      <c r="F436" s="1613"/>
      <c r="G436" s="1613"/>
      <c r="H436" s="373" t="s">
        <v>811</v>
      </c>
      <c r="I436" s="373"/>
      <c r="J436" s="2122" t="s">
        <v>811</v>
      </c>
      <c r="K436" s="2199"/>
      <c r="L436" s="2241"/>
      <c r="M436" s="1968"/>
      <c r="N436" s="2241"/>
      <c r="O436" s="1968"/>
      <c r="P436" s="2241"/>
      <c r="Q436" s="2241"/>
      <c r="R436" s="1233"/>
      <c r="S436" s="986"/>
      <c r="T436" s="1244"/>
      <c r="U436" s="483"/>
    </row>
    <row r="437" spans="1:25">
      <c r="A437" s="1959"/>
      <c r="B437" s="1613" t="s">
        <v>1358</v>
      </c>
      <c r="C437" s="1613" t="s">
        <v>1365</v>
      </c>
      <c r="D437" s="1613">
        <v>2.5</v>
      </c>
      <c r="E437" s="2240">
        <v>43355</v>
      </c>
      <c r="F437" s="1613"/>
      <c r="G437" s="1613"/>
      <c r="H437" s="373">
        <v>0.62524226879376577</v>
      </c>
      <c r="I437" s="373">
        <f t="shared" si="11"/>
        <v>19.366254033618102</v>
      </c>
      <c r="J437" s="1967">
        <v>11.130854430379747</v>
      </c>
      <c r="K437" s="2199"/>
      <c r="L437" s="2241"/>
      <c r="M437" s="1968"/>
      <c r="N437" s="2241"/>
      <c r="O437" s="1968"/>
      <c r="P437" s="2241"/>
      <c r="Q437" s="2241"/>
      <c r="R437" s="1233"/>
      <c r="S437" s="986"/>
      <c r="T437" s="1244"/>
      <c r="U437" s="1113"/>
      <c r="V437" s="571"/>
      <c r="W437" s="571"/>
      <c r="X437" s="571"/>
      <c r="Y437" s="571"/>
    </row>
    <row r="438" spans="1:25">
      <c r="A438" s="2244"/>
      <c r="B438" s="1853" t="s">
        <v>1358</v>
      </c>
      <c r="C438" s="1853" t="s">
        <v>1365</v>
      </c>
      <c r="D438" s="1853">
        <v>3</v>
      </c>
      <c r="E438" s="2242">
        <v>43355</v>
      </c>
      <c r="F438" s="1853"/>
      <c r="G438" s="1853"/>
      <c r="H438" s="1998" t="s">
        <v>811</v>
      </c>
      <c r="I438" s="1998"/>
      <c r="J438" s="2243" t="s">
        <v>811</v>
      </c>
      <c r="K438" s="2244">
        <f>AVERAGE(G434:G438)</f>
        <v>2.25</v>
      </c>
      <c r="L438" s="2132">
        <f>10*(6-(LN(K438)/LN(2)))</f>
        <v>48.300749985576878</v>
      </c>
      <c r="M438" s="2188">
        <f>AVERAGE(I434:I438)</f>
        <v>20.207728046280494</v>
      </c>
      <c r="N438" s="2132">
        <f t="shared" ref="N438:N539" si="16">10*(6-(LN(48/M438)/LN(2)))</f>
        <v>47.518727228796379</v>
      </c>
      <c r="O438" s="2188">
        <f>AVERAGE(J434:J438)</f>
        <v>11.872911392405062</v>
      </c>
      <c r="P438" s="2132">
        <f t="shared" ref="P438:P539" si="17">10*(6-((2.04-0.68*LN(O438))/LN(2)))</f>
        <v>54.842313683644328</v>
      </c>
      <c r="Q438" s="2245">
        <f t="shared" ref="Q438:Q539" si="18">AVERAGE(L438,N438,P438)</f>
        <v>50.220596966005864</v>
      </c>
      <c r="R438" s="1233"/>
      <c r="S438" s="986"/>
      <c r="T438" s="1244"/>
      <c r="U438" s="483"/>
    </row>
    <row r="439" spans="1:25">
      <c r="A439" s="1281"/>
      <c r="B439" s="591"/>
      <c r="C439" s="591"/>
      <c r="D439" s="591"/>
      <c r="E439" s="2202"/>
      <c r="F439" s="591"/>
      <c r="G439" s="591"/>
      <c r="H439" s="591"/>
      <c r="I439" s="371" t="str">
        <f t="shared" si="11"/>
        <v xml:space="preserve"> </v>
      </c>
      <c r="J439" s="2161"/>
      <c r="K439" s="2231"/>
      <c r="L439" s="1100"/>
      <c r="M439" s="371"/>
      <c r="N439" s="593"/>
      <c r="O439" s="592"/>
      <c r="P439" s="593"/>
      <c r="Q439" s="593"/>
      <c r="R439" s="1233"/>
      <c r="S439" s="986"/>
      <c r="T439" s="1244"/>
      <c r="U439" s="483"/>
    </row>
    <row r="440" spans="1:25" ht="46.8">
      <c r="A440" s="1117" t="s">
        <v>804</v>
      </c>
      <c r="B440" s="1100" t="s">
        <v>20</v>
      </c>
      <c r="C440" s="1100" t="s">
        <v>701</v>
      </c>
      <c r="D440" s="1101" t="s">
        <v>805</v>
      </c>
      <c r="E440" s="1102" t="s">
        <v>786</v>
      </c>
      <c r="F440" s="1101" t="s">
        <v>806</v>
      </c>
      <c r="G440" s="1101" t="s">
        <v>807</v>
      </c>
      <c r="H440" s="1119" t="s">
        <v>809</v>
      </c>
      <c r="I440" s="1621" t="s">
        <v>810</v>
      </c>
      <c r="J440" s="1118" t="s">
        <v>808</v>
      </c>
      <c r="K440" s="1285"/>
      <c r="L440" s="593"/>
      <c r="M440" s="592"/>
      <c r="N440" s="593"/>
      <c r="O440" s="592"/>
      <c r="P440" s="593"/>
      <c r="Q440" s="593"/>
      <c r="R440" s="1233"/>
      <c r="S440" s="986"/>
      <c r="T440" s="1244"/>
      <c r="U440" s="483"/>
    </row>
    <row r="441" spans="1:25">
      <c r="A441" s="1285">
        <v>123</v>
      </c>
      <c r="B441" s="592" t="s">
        <v>1359</v>
      </c>
      <c r="C441" s="592" t="s">
        <v>1365</v>
      </c>
      <c r="D441" s="629">
        <v>0.5</v>
      </c>
      <c r="E441" s="2207">
        <v>43719</v>
      </c>
      <c r="F441" s="2208">
        <v>3.2</v>
      </c>
      <c r="G441" s="933">
        <v>2.2000000000000002</v>
      </c>
      <c r="H441" s="371">
        <v>0.50799746614933883</v>
      </c>
      <c r="I441" s="371">
        <f t="shared" ref="I441:I542" si="19">IF(AND(H441&gt;0),  H441*30.974," ")</f>
        <v>15.73471351650962</v>
      </c>
      <c r="J441" s="1211">
        <v>2.6480670886075943</v>
      </c>
      <c r="K441" s="1285"/>
      <c r="L441" s="593"/>
      <c r="M441" s="592"/>
      <c r="N441" s="593"/>
      <c r="O441" s="592"/>
      <c r="P441" s="593"/>
      <c r="Q441" s="593"/>
      <c r="R441" s="1233"/>
      <c r="S441" s="986"/>
      <c r="T441" s="1244"/>
      <c r="U441" s="1113"/>
      <c r="V441" s="571"/>
      <c r="W441" s="571"/>
      <c r="X441" s="571"/>
      <c r="Y441" s="571"/>
    </row>
    <row r="442" spans="1:25">
      <c r="A442" s="1285"/>
      <c r="B442" s="592" t="s">
        <v>1359</v>
      </c>
      <c r="C442" s="592" t="s">
        <v>1365</v>
      </c>
      <c r="D442" s="629">
        <v>1</v>
      </c>
      <c r="E442" s="2207">
        <v>43719</v>
      </c>
      <c r="F442" s="2208"/>
      <c r="G442" s="933"/>
      <c r="H442" s="591" t="s">
        <v>811</v>
      </c>
      <c r="I442" s="371"/>
      <c r="J442" s="2161" t="s">
        <v>811</v>
      </c>
      <c r="K442" s="1285"/>
      <c r="L442" s="593"/>
      <c r="M442" s="592"/>
      <c r="N442" s="593"/>
      <c r="O442" s="592"/>
      <c r="P442" s="593"/>
      <c r="Q442" s="593"/>
      <c r="R442" s="1233"/>
      <c r="S442" s="986"/>
      <c r="T442" s="1244"/>
      <c r="U442" s="483"/>
    </row>
    <row r="443" spans="1:25">
      <c r="A443" s="1285"/>
      <c r="B443" s="592" t="s">
        <v>1359</v>
      </c>
      <c r="C443" s="592" t="s">
        <v>1365</v>
      </c>
      <c r="D443" s="629">
        <v>2</v>
      </c>
      <c r="E443" s="2207">
        <v>43719</v>
      </c>
      <c r="F443" s="2208"/>
      <c r="G443" s="933"/>
      <c r="H443" s="591" t="s">
        <v>811</v>
      </c>
      <c r="I443" s="371"/>
      <c r="J443" s="2161" t="s">
        <v>811</v>
      </c>
      <c r="K443" s="1285"/>
      <c r="L443" s="593"/>
      <c r="M443" s="592"/>
      <c r="N443" s="593"/>
      <c r="O443" s="592"/>
      <c r="P443" s="593"/>
      <c r="Q443" s="593"/>
      <c r="R443" s="1233"/>
      <c r="S443" s="986"/>
      <c r="T443" s="1244"/>
      <c r="U443" s="483"/>
    </row>
    <row r="444" spans="1:25">
      <c r="A444" s="1285"/>
      <c r="B444" s="592" t="s">
        <v>1359</v>
      </c>
      <c r="C444" s="592" t="s">
        <v>1365</v>
      </c>
      <c r="D444" s="629">
        <v>2.5</v>
      </c>
      <c r="E444" s="2207">
        <v>43719</v>
      </c>
      <c r="F444" s="2208"/>
      <c r="G444" s="933"/>
      <c r="H444" s="591" t="s">
        <v>811</v>
      </c>
      <c r="I444" s="371"/>
      <c r="J444" s="2161" t="s">
        <v>811</v>
      </c>
      <c r="K444" s="1285"/>
      <c r="L444" s="593"/>
      <c r="M444" s="592"/>
      <c r="N444" s="593"/>
      <c r="O444" s="592"/>
      <c r="P444" s="593"/>
      <c r="Q444" s="593"/>
      <c r="R444" s="1233"/>
      <c r="S444" s="986"/>
      <c r="T444" s="1244"/>
      <c r="U444" s="483"/>
    </row>
    <row r="445" spans="1:25">
      <c r="A445" s="1654"/>
      <c r="B445" s="1649" t="s">
        <v>1359</v>
      </c>
      <c r="C445" s="1649" t="s">
        <v>1365</v>
      </c>
      <c r="D445" s="1642">
        <v>3</v>
      </c>
      <c r="E445" s="2209">
        <v>43719</v>
      </c>
      <c r="F445" s="2210"/>
      <c r="G445" s="1632"/>
      <c r="H445" s="1576">
        <v>1.3046141499288533</v>
      </c>
      <c r="I445" s="1576">
        <f t="shared" si="19"/>
        <v>40.409118679896302</v>
      </c>
      <c r="J445" s="1630">
        <v>57.591188101265821</v>
      </c>
      <c r="K445" s="2211">
        <f>AVERAGE(G441:G445)</f>
        <v>2.2000000000000002</v>
      </c>
      <c r="L445" s="1574">
        <f>10*(6-(LN(K445)/LN(2)))</f>
        <v>48.624964762500653</v>
      </c>
      <c r="M445" s="1632">
        <f>AVERAGE(I441:I445)</f>
        <v>28.071916098202962</v>
      </c>
      <c r="N445" s="1574">
        <f t="shared" si="16"/>
        <v>52.260931350750859</v>
      </c>
      <c r="O445" s="1632">
        <f>AVERAGE(J441:J445)</f>
        <v>30.119627594936709</v>
      </c>
      <c r="P445" s="1574">
        <f t="shared" si="17"/>
        <v>63.974918951091624</v>
      </c>
      <c r="Q445" s="2206">
        <f t="shared" si="18"/>
        <v>54.953605021447707</v>
      </c>
      <c r="R445" s="1233"/>
      <c r="S445" s="986"/>
      <c r="T445" s="1244"/>
      <c r="U445" s="1113"/>
      <c r="V445" s="571"/>
      <c r="W445" s="571"/>
      <c r="X445" s="571"/>
      <c r="Y445" s="571"/>
    </row>
    <row r="446" spans="1:25">
      <c r="A446" s="1285"/>
      <c r="B446" s="592"/>
      <c r="C446" s="592"/>
      <c r="D446" s="592"/>
      <c r="E446" s="592"/>
      <c r="F446" s="592"/>
      <c r="G446" s="592"/>
      <c r="H446" s="592"/>
      <c r="I446" s="371" t="str">
        <f t="shared" si="19"/>
        <v xml:space="preserve"> </v>
      </c>
      <c r="J446" s="1932"/>
      <c r="K446" s="1285"/>
      <c r="L446" s="593"/>
      <c r="M446" s="592"/>
      <c r="N446" s="593"/>
      <c r="O446" s="592"/>
      <c r="P446" s="593"/>
      <c r="Q446" s="593"/>
      <c r="R446" s="1233"/>
      <c r="S446" s="986"/>
      <c r="T446" s="1244"/>
      <c r="U446" s="483"/>
    </row>
    <row r="447" spans="1:25" ht="46.8">
      <c r="A447" s="1186" t="s">
        <v>804</v>
      </c>
      <c r="B447" s="1136" t="s">
        <v>20</v>
      </c>
      <c r="C447" s="1136" t="s">
        <v>701</v>
      </c>
      <c r="D447" s="1136" t="s">
        <v>805</v>
      </c>
      <c r="E447" s="1187" t="s">
        <v>786</v>
      </c>
      <c r="F447" s="1136" t="s">
        <v>806</v>
      </c>
      <c r="G447" s="1136" t="s">
        <v>807</v>
      </c>
      <c r="H447" s="1206" t="s">
        <v>809</v>
      </c>
      <c r="I447" s="1621" t="s">
        <v>810</v>
      </c>
      <c r="J447" s="1210" t="s">
        <v>808</v>
      </c>
      <c r="K447" s="2212"/>
      <c r="L447" s="2213"/>
      <c r="M447" s="2214"/>
      <c r="N447" s="593"/>
      <c r="O447" s="592"/>
      <c r="P447" s="593"/>
      <c r="Q447" s="593"/>
      <c r="R447" s="1233"/>
      <c r="S447" s="986"/>
      <c r="T447" s="1244"/>
      <c r="U447" s="483"/>
    </row>
    <row r="448" spans="1:25">
      <c r="A448" s="1281">
        <v>39</v>
      </c>
      <c r="B448" s="592" t="s">
        <v>1358</v>
      </c>
      <c r="C448" s="592" t="s">
        <v>1366</v>
      </c>
      <c r="D448" s="591">
        <v>0.5</v>
      </c>
      <c r="E448" s="2215">
        <v>44440</v>
      </c>
      <c r="F448" s="592">
        <v>3</v>
      </c>
      <c r="G448" s="592">
        <v>2.95</v>
      </c>
      <c r="H448" s="371">
        <v>0.66678054506983853</v>
      </c>
      <c r="I448" s="371">
        <f t="shared" si="19"/>
        <v>20.652860602993179</v>
      </c>
      <c r="J448" s="1211">
        <v>2.3605714285714283</v>
      </c>
      <c r="K448" s="2212"/>
      <c r="L448" s="2213"/>
      <c r="M448" s="2214"/>
      <c r="N448" s="593"/>
      <c r="O448" s="592"/>
      <c r="P448" s="593"/>
      <c r="Q448" s="593"/>
      <c r="R448" s="1233"/>
      <c r="S448" s="986"/>
      <c r="T448" s="1244"/>
      <c r="U448" s="1180"/>
      <c r="V448" s="1047"/>
      <c r="W448" s="1047"/>
      <c r="X448" s="1047"/>
      <c r="Y448" s="1047"/>
    </row>
    <row r="449" spans="1:25">
      <c r="A449" s="1281">
        <v>39</v>
      </c>
      <c r="B449" s="592" t="s">
        <v>1358</v>
      </c>
      <c r="C449" s="592" t="s">
        <v>1366</v>
      </c>
      <c r="D449" s="591">
        <v>1</v>
      </c>
      <c r="E449" s="2215">
        <v>44440</v>
      </c>
      <c r="F449" s="592"/>
      <c r="G449" s="592"/>
      <c r="H449" s="371" t="s">
        <v>811</v>
      </c>
      <c r="I449" s="371"/>
      <c r="J449" s="1211" t="s">
        <v>811</v>
      </c>
      <c r="K449" s="2212"/>
      <c r="L449" s="2213"/>
      <c r="M449" s="2214"/>
      <c r="N449" s="593"/>
      <c r="O449" s="592"/>
      <c r="P449" s="593"/>
      <c r="Q449" s="593"/>
      <c r="R449" s="1233"/>
      <c r="S449" s="986"/>
      <c r="T449" s="1244"/>
      <c r="U449" s="483"/>
    </row>
    <row r="450" spans="1:25">
      <c r="A450" s="1281">
        <v>39</v>
      </c>
      <c r="B450" s="592" t="s">
        <v>1358</v>
      </c>
      <c r="C450" s="592" t="s">
        <v>1366</v>
      </c>
      <c r="D450" s="591">
        <v>1.5</v>
      </c>
      <c r="E450" s="2215">
        <v>44440</v>
      </c>
      <c r="F450" s="592"/>
      <c r="G450" s="592"/>
      <c r="H450" s="371" t="s">
        <v>811</v>
      </c>
      <c r="I450" s="371"/>
      <c r="J450" s="1211" t="s">
        <v>811</v>
      </c>
      <c r="K450" s="2212"/>
      <c r="L450" s="2213"/>
      <c r="M450" s="2214"/>
      <c r="N450" s="593"/>
      <c r="O450" s="592"/>
      <c r="P450" s="593"/>
      <c r="Q450" s="593"/>
      <c r="R450" s="1233"/>
      <c r="S450" s="986"/>
      <c r="T450" s="1244"/>
      <c r="U450" s="483"/>
    </row>
    <row r="451" spans="1:25">
      <c r="A451" s="1281">
        <v>39</v>
      </c>
      <c r="B451" s="592" t="s">
        <v>1358</v>
      </c>
      <c r="C451" s="592" t="s">
        <v>1366</v>
      </c>
      <c r="D451" s="591">
        <v>2</v>
      </c>
      <c r="E451" s="2215">
        <v>44440</v>
      </c>
      <c r="F451" s="592"/>
      <c r="G451" s="592"/>
      <c r="H451" s="371">
        <v>0.66678054506983853</v>
      </c>
      <c r="I451" s="371">
        <f t="shared" si="19"/>
        <v>20.652860602993179</v>
      </c>
      <c r="J451" s="1211">
        <v>1.7906666666666664</v>
      </c>
      <c r="K451" s="2212"/>
      <c r="L451" s="2213"/>
      <c r="M451" s="2214"/>
      <c r="N451" s="593"/>
      <c r="O451" s="592"/>
      <c r="P451" s="593"/>
      <c r="Q451" s="593"/>
      <c r="R451" s="1233"/>
      <c r="S451" s="986"/>
      <c r="T451" s="1244"/>
      <c r="U451" s="1113"/>
      <c r="V451" s="571"/>
      <c r="W451" s="571"/>
      <c r="X451" s="571"/>
      <c r="Y451" s="571"/>
    </row>
    <row r="452" spans="1:25">
      <c r="A452" s="2203">
        <v>39</v>
      </c>
      <c r="B452" s="1649" t="s">
        <v>1358</v>
      </c>
      <c r="C452" s="1649" t="s">
        <v>1366</v>
      </c>
      <c r="D452" s="1643">
        <v>2.5</v>
      </c>
      <c r="E452" s="2218">
        <v>44440</v>
      </c>
      <c r="F452" s="1649"/>
      <c r="G452" s="1649"/>
      <c r="H452" s="1576" t="s">
        <v>811</v>
      </c>
      <c r="I452" s="1576"/>
      <c r="J452" s="1630" t="s">
        <v>811</v>
      </c>
      <c r="K452" s="2219">
        <f>AVERAGE(G448:G452)</f>
        <v>2.95</v>
      </c>
      <c r="L452" s="2220">
        <f>10*(6-(LN(K452)/LN(2)))</f>
        <v>44.392850455255214</v>
      </c>
      <c r="M452" s="2221">
        <f>AVERAGE(I448:I452)</f>
        <v>20.652860602993179</v>
      </c>
      <c r="N452" s="1574">
        <f t="shared" si="16"/>
        <v>47.833072156137185</v>
      </c>
      <c r="O452" s="1632">
        <f>AVERAGE(J448:J452)</f>
        <v>2.0756190476190475</v>
      </c>
      <c r="P452" s="1574">
        <f t="shared" si="17"/>
        <v>37.733104592777124</v>
      </c>
      <c r="Q452" s="1574">
        <f t="shared" si="18"/>
        <v>43.319675734723177</v>
      </c>
      <c r="R452" s="1625"/>
      <c r="S452" s="1626"/>
      <c r="T452" s="1627"/>
      <c r="U452" s="1104"/>
      <c r="V452" s="451"/>
      <c r="W452" s="451"/>
      <c r="X452" s="451"/>
      <c r="Y452" s="451"/>
    </row>
    <row r="453" spans="1:25">
      <c r="A453" s="1281"/>
      <c r="B453" s="592"/>
      <c r="C453" s="592"/>
      <c r="D453" s="591"/>
      <c r="E453" s="2215"/>
      <c r="F453" s="592"/>
      <c r="G453" s="592"/>
      <c r="H453" s="371"/>
      <c r="I453" s="371"/>
      <c r="J453" s="1211"/>
      <c r="K453" s="2212"/>
      <c r="L453" s="2213"/>
      <c r="M453" s="2222"/>
      <c r="N453" s="593"/>
      <c r="O453" s="933"/>
      <c r="P453" s="593"/>
      <c r="Q453" s="593"/>
      <c r="R453" s="1233"/>
      <c r="S453" s="986"/>
      <c r="T453" s="1244"/>
      <c r="U453" s="483"/>
    </row>
    <row r="454" spans="1:25" ht="46.8">
      <c r="A454" s="1186" t="s">
        <v>804</v>
      </c>
      <c r="B454" s="1136" t="s">
        <v>20</v>
      </c>
      <c r="C454" s="1136" t="s">
        <v>701</v>
      </c>
      <c r="D454" s="1136" t="s">
        <v>805</v>
      </c>
      <c r="E454" s="1187" t="s">
        <v>786</v>
      </c>
      <c r="F454" s="1136" t="s">
        <v>806</v>
      </c>
      <c r="G454" s="1136" t="s">
        <v>807</v>
      </c>
      <c r="H454" s="1206" t="s">
        <v>809</v>
      </c>
      <c r="I454" s="1621" t="s">
        <v>810</v>
      </c>
      <c r="J454" s="1210" t="s">
        <v>808</v>
      </c>
      <c r="K454" s="2212"/>
      <c r="L454" s="2213"/>
      <c r="M454" s="2222"/>
      <c r="N454" s="593"/>
      <c r="O454" s="933"/>
      <c r="P454" s="593"/>
      <c r="Q454" s="593"/>
      <c r="R454" s="1233"/>
      <c r="S454" s="986"/>
      <c r="T454" s="1244"/>
      <c r="U454" s="483"/>
    </row>
    <row r="455" spans="1:25">
      <c r="A455" s="1281"/>
      <c r="B455" s="592" t="s">
        <v>1358</v>
      </c>
      <c r="C455" s="592" t="s">
        <v>1366</v>
      </c>
      <c r="D455" s="591">
        <v>0.5</v>
      </c>
      <c r="E455" s="2207">
        <v>44802</v>
      </c>
      <c r="F455" s="592">
        <v>2.8</v>
      </c>
      <c r="G455" s="592">
        <v>2.8</v>
      </c>
      <c r="H455" s="371">
        <v>0.68028389821470503</v>
      </c>
      <c r="I455" s="371">
        <f>IF(AND(H455&gt;0),  H455*30.974," ")</f>
        <v>21.071113463302275</v>
      </c>
      <c r="J455" s="371">
        <v>1.012160140216245</v>
      </c>
      <c r="K455" s="2212"/>
      <c r="L455" s="2213"/>
      <c r="M455" s="2222"/>
      <c r="N455" s="593"/>
      <c r="O455" s="933"/>
      <c r="P455" s="593"/>
      <c r="Q455" s="593"/>
      <c r="R455" s="1233"/>
      <c r="S455" s="986"/>
      <c r="T455" s="1244"/>
      <c r="U455" s="483"/>
    </row>
    <row r="456" spans="1:25">
      <c r="A456" s="1281"/>
      <c r="B456" s="592" t="s">
        <v>1358</v>
      </c>
      <c r="C456" s="592" t="s">
        <v>1366</v>
      </c>
      <c r="D456" s="591">
        <v>1</v>
      </c>
      <c r="E456" s="2207">
        <v>44802</v>
      </c>
      <c r="F456" s="592"/>
      <c r="G456" s="592"/>
      <c r="H456" s="371" t="s">
        <v>811</v>
      </c>
      <c r="I456" s="371"/>
      <c r="J456" s="371" t="s">
        <v>811</v>
      </c>
      <c r="K456" s="2212"/>
      <c r="L456" s="2213"/>
      <c r="M456" s="2222"/>
      <c r="N456" s="593"/>
      <c r="O456" s="933"/>
      <c r="P456" s="593"/>
      <c r="Q456" s="593"/>
      <c r="R456" s="1233"/>
      <c r="S456" s="986"/>
      <c r="T456" s="1244"/>
      <c r="U456" s="483"/>
    </row>
    <row r="457" spans="1:25">
      <c r="A457" s="1281"/>
      <c r="B457" s="592" t="s">
        <v>1358</v>
      </c>
      <c r="C457" s="592" t="s">
        <v>1366</v>
      </c>
      <c r="D457" s="591">
        <v>1.5</v>
      </c>
      <c r="E457" s="2207">
        <v>44802</v>
      </c>
      <c r="F457" s="592"/>
      <c r="G457" s="592"/>
      <c r="H457" s="371" t="s">
        <v>811</v>
      </c>
      <c r="I457" s="371"/>
      <c r="J457" s="371" t="s">
        <v>811</v>
      </c>
      <c r="K457" s="2212"/>
      <c r="L457" s="2213"/>
      <c r="M457" s="2222"/>
      <c r="N457" s="593"/>
      <c r="O457" s="933"/>
      <c r="P457" s="593"/>
      <c r="Q457" s="593"/>
      <c r="R457" s="1233"/>
      <c r="S457" s="986"/>
      <c r="T457" s="1244"/>
      <c r="U457" s="483"/>
    </row>
    <row r="458" spans="1:25">
      <c r="A458" s="1281"/>
      <c r="B458" s="592" t="s">
        <v>1358</v>
      </c>
      <c r="C458" s="592" t="s">
        <v>1366</v>
      </c>
      <c r="D458" s="591">
        <v>2</v>
      </c>
      <c r="E458" s="2207">
        <v>44802</v>
      </c>
      <c r="F458" s="592"/>
      <c r="G458" s="592"/>
      <c r="H458" s="371" t="s">
        <v>811</v>
      </c>
      <c r="I458" s="371"/>
      <c r="J458" s="371" t="s">
        <v>811</v>
      </c>
      <c r="K458" s="2212"/>
      <c r="L458" s="2213"/>
      <c r="M458" s="2222"/>
      <c r="N458" s="593"/>
      <c r="O458" s="933"/>
      <c r="P458" s="593"/>
      <c r="Q458" s="593"/>
      <c r="R458" s="1233"/>
      <c r="S458" s="986"/>
      <c r="T458" s="1244"/>
      <c r="U458" s="483"/>
    </row>
    <row r="459" spans="1:25">
      <c r="A459" s="2203"/>
      <c r="B459" s="1649" t="s">
        <v>1358</v>
      </c>
      <c r="C459" s="1649" t="s">
        <v>1366</v>
      </c>
      <c r="D459" s="1643">
        <v>2.5</v>
      </c>
      <c r="E459" s="2209">
        <v>44802</v>
      </c>
      <c r="F459" s="1649"/>
      <c r="G459" s="1649"/>
      <c r="H459" s="1576">
        <v>0.604696798413071</v>
      </c>
      <c r="I459" s="1576">
        <f>IF(AND(H459&gt;0),  H459*30.974," ")</f>
        <v>18.729878634046461</v>
      </c>
      <c r="J459" s="1576">
        <v>1.8961015655327009</v>
      </c>
      <c r="K459" s="2219">
        <f>AVERAGE(G455:G459)</f>
        <v>2.8</v>
      </c>
      <c r="L459" s="2220">
        <f>10*(6-(LN(K459)/LN(2)))</f>
        <v>45.145731728297577</v>
      </c>
      <c r="M459" s="2221">
        <f>AVERAGE(I455:I459)</f>
        <v>19.90049604867437</v>
      </c>
      <c r="N459" s="1574">
        <f>10*(6-(LN(48/M459)/LN(2)))</f>
        <v>47.297699866458444</v>
      </c>
      <c r="O459" s="1632">
        <f>AVERAGE(J455:J459)</f>
        <v>1.454130852874473</v>
      </c>
      <c r="P459" s="1574">
        <f>10*(6-((2.04-0.68*LN(O459))/LN(2)))</f>
        <v>34.242089438379253</v>
      </c>
      <c r="Q459" s="2639">
        <f>AVERAGE(L459,N459,P459)</f>
        <v>42.228507011045089</v>
      </c>
      <c r="U459" s="1104"/>
      <c r="V459" s="451"/>
      <c r="W459" s="451"/>
      <c r="X459" s="451"/>
      <c r="Y459" s="451"/>
    </row>
    <row r="460" spans="1:25">
      <c r="A460" s="1281"/>
      <c r="B460" s="592"/>
      <c r="C460" s="592"/>
      <c r="D460" s="591"/>
      <c r="E460" s="2215"/>
      <c r="F460" s="592"/>
      <c r="G460" s="592"/>
      <c r="H460" s="371"/>
      <c r="I460" s="371"/>
      <c r="J460" s="1211"/>
      <c r="K460" s="2212"/>
      <c r="L460" s="2213"/>
      <c r="M460" s="2222"/>
      <c r="N460" s="593"/>
      <c r="O460" s="933"/>
      <c r="P460" s="593"/>
      <c r="Q460" s="593"/>
      <c r="R460" s="1233"/>
      <c r="S460" s="986"/>
      <c r="T460" s="1244"/>
      <c r="U460" s="483"/>
    </row>
    <row r="461" spans="1:25" ht="46.8">
      <c r="A461" s="1186" t="s">
        <v>804</v>
      </c>
      <c r="B461" s="1136" t="s">
        <v>20</v>
      </c>
      <c r="C461" s="1136" t="s">
        <v>701</v>
      </c>
      <c r="D461" s="1136" t="s">
        <v>805</v>
      </c>
      <c r="E461" s="1187" t="s">
        <v>786</v>
      </c>
      <c r="F461" s="1136" t="s">
        <v>806</v>
      </c>
      <c r="G461" s="1136" t="s">
        <v>807</v>
      </c>
      <c r="H461" s="1206" t="s">
        <v>809</v>
      </c>
      <c r="I461" s="1621" t="s">
        <v>810</v>
      </c>
      <c r="J461" s="1210" t="s">
        <v>808</v>
      </c>
      <c r="K461" s="2212"/>
      <c r="L461" s="2213"/>
      <c r="M461" s="2222"/>
      <c r="N461" s="593"/>
      <c r="O461" s="933"/>
      <c r="P461" s="593"/>
      <c r="Q461" s="593"/>
      <c r="R461" s="1233"/>
      <c r="S461" s="986"/>
      <c r="T461" s="1244"/>
      <c r="U461" s="483"/>
    </row>
    <row r="462" spans="1:25">
      <c r="A462" s="1281"/>
      <c r="B462" s="24" t="s">
        <v>1358</v>
      </c>
      <c r="C462" s="24" t="s">
        <v>1366</v>
      </c>
      <c r="D462" s="23">
        <v>0.5</v>
      </c>
      <c r="E462" s="47">
        <v>45167</v>
      </c>
      <c r="F462" s="24">
        <v>3.5</v>
      </c>
      <c r="G462" s="24">
        <v>3.5</v>
      </c>
      <c r="H462" s="24">
        <v>0.56723691686130928</v>
      </c>
      <c r="I462" s="371">
        <f>IF(AND(H462&gt;0),  H462*30.974," ")</f>
        <v>17.569596262862195</v>
      </c>
      <c r="J462" s="25">
        <v>5.120759493670886</v>
      </c>
      <c r="K462" s="2212"/>
      <c r="L462" s="2213"/>
      <c r="M462" s="2222"/>
      <c r="N462" s="593"/>
      <c r="O462" s="933"/>
      <c r="P462" s="593"/>
      <c r="Q462" s="593"/>
      <c r="R462" s="1233"/>
      <c r="S462" s="986"/>
      <c r="T462" s="1244"/>
      <c r="U462" s="483"/>
    </row>
    <row r="463" spans="1:25">
      <c r="A463" s="1281"/>
      <c r="B463" s="24" t="s">
        <v>1358</v>
      </c>
      <c r="C463" s="24" t="s">
        <v>1366</v>
      </c>
      <c r="D463" s="23">
        <v>1</v>
      </c>
      <c r="E463" s="47">
        <v>45167</v>
      </c>
      <c r="F463" s="24"/>
      <c r="G463" s="24"/>
      <c r="H463" s="24" t="s">
        <v>811</v>
      </c>
      <c r="I463" s="371"/>
      <c r="J463" s="24" t="s">
        <v>811</v>
      </c>
      <c r="K463" s="2212"/>
      <c r="L463" s="2213"/>
      <c r="M463" s="2222"/>
      <c r="N463" s="593"/>
      <c r="O463" s="933"/>
      <c r="P463" s="593"/>
      <c r="Q463" s="593"/>
      <c r="R463" s="1233"/>
      <c r="S463" s="986"/>
      <c r="T463" s="1244"/>
      <c r="U463" s="483"/>
    </row>
    <row r="464" spans="1:25">
      <c r="A464" s="1281"/>
      <c r="B464" s="24" t="s">
        <v>1358</v>
      </c>
      <c r="C464" s="24" t="s">
        <v>1366</v>
      </c>
      <c r="D464" s="23">
        <v>1.5</v>
      </c>
      <c r="E464" s="47">
        <v>45167</v>
      </c>
      <c r="F464" s="24"/>
      <c r="G464" s="24"/>
      <c r="H464" s="24" t="s">
        <v>811</v>
      </c>
      <c r="I464" s="371"/>
      <c r="J464" s="24" t="s">
        <v>811</v>
      </c>
      <c r="K464" s="2212"/>
      <c r="L464" s="2213"/>
      <c r="M464" s="2222"/>
      <c r="N464" s="593"/>
      <c r="O464" s="933"/>
      <c r="P464" s="593"/>
      <c r="Q464" s="593"/>
      <c r="R464" s="1233"/>
      <c r="S464" s="986"/>
      <c r="T464" s="1244"/>
      <c r="U464" s="483"/>
    </row>
    <row r="465" spans="1:25">
      <c r="A465" s="1281"/>
      <c r="B465" s="24" t="s">
        <v>1358</v>
      </c>
      <c r="C465" s="24" t="s">
        <v>1366</v>
      </c>
      <c r="D465" s="23">
        <v>2</v>
      </c>
      <c r="E465" s="47">
        <v>45167</v>
      </c>
      <c r="F465" s="24"/>
      <c r="G465" s="24"/>
      <c r="H465" s="24" t="s">
        <v>811</v>
      </c>
      <c r="I465" s="371"/>
      <c r="J465" s="24" t="s">
        <v>811</v>
      </c>
      <c r="K465" s="2212"/>
      <c r="L465" s="2213"/>
      <c r="M465" s="2222"/>
      <c r="N465" s="593"/>
      <c r="O465" s="933"/>
      <c r="P465" s="593"/>
      <c r="Q465" s="593"/>
      <c r="R465" s="1233"/>
      <c r="S465" s="986"/>
      <c r="T465" s="1244"/>
      <c r="U465" s="483"/>
    </row>
    <row r="466" spans="1:25">
      <c r="A466" s="1281"/>
      <c r="B466" s="24" t="s">
        <v>1358</v>
      </c>
      <c r="C466" s="24" t="s">
        <v>1366</v>
      </c>
      <c r="D466" s="23">
        <v>2.5</v>
      </c>
      <c r="E466" s="47">
        <v>45167</v>
      </c>
      <c r="F466" s="24"/>
      <c r="G466" s="24"/>
      <c r="H466" s="24" t="s">
        <v>811</v>
      </c>
      <c r="I466" s="371"/>
      <c r="J466" s="24" t="s">
        <v>811</v>
      </c>
      <c r="K466" s="2212"/>
      <c r="L466" s="2213"/>
      <c r="M466" s="2222"/>
      <c r="N466" s="593"/>
      <c r="O466" s="933"/>
      <c r="P466" s="593"/>
      <c r="Q466" s="593"/>
      <c r="R466" s="1233"/>
      <c r="S466" s="986"/>
      <c r="T466" s="1244"/>
      <c r="U466" s="483"/>
    </row>
    <row r="467" spans="1:25">
      <c r="A467" s="2585"/>
      <c r="B467" s="2586" t="s">
        <v>1358</v>
      </c>
      <c r="C467" s="2586" t="s">
        <v>1366</v>
      </c>
      <c r="D467" s="2604">
        <v>3</v>
      </c>
      <c r="E467" s="2605">
        <v>45167</v>
      </c>
      <c r="F467" s="2586"/>
      <c r="G467" s="2586"/>
      <c r="H467" s="2586">
        <v>0.68901383613727896</v>
      </c>
      <c r="I467" s="2590">
        <f>IF(AND(H467&gt;0),  H467*30.974," ")</f>
        <v>21.341514560516078</v>
      </c>
      <c r="J467" s="2607">
        <v>14.455949367088607</v>
      </c>
      <c r="K467" s="2591">
        <f>AVERAGE(G462:G467)</f>
        <v>3.5</v>
      </c>
      <c r="L467" s="2220">
        <f>10*(6-(LN(K467)/LN(2)))</f>
        <v>41.926450779423959</v>
      </c>
      <c r="M467" s="2221">
        <f>AVERAGE(I462:I467)</f>
        <v>19.455555411689136</v>
      </c>
      <c r="N467" s="1574">
        <f>10*(6-(LN(48/M467)/LN(2)))</f>
        <v>46.971477607145466</v>
      </c>
      <c r="O467" s="1632">
        <f>AVERAGE(J462:J467)</f>
        <v>9.7883544303797461</v>
      </c>
      <c r="P467" s="1574">
        <f>10*(6-((2.04-0.68*LN(O467))/LN(2)))</f>
        <v>52.948272287901247</v>
      </c>
      <c r="Q467" s="1574">
        <f>AVERAGE(L467,N467,P467)</f>
        <v>47.282066891490217</v>
      </c>
      <c r="R467" s="1625">
        <f>AVERAGE(Q441:Q467)</f>
        <v>46.945963664676547</v>
      </c>
      <c r="S467" s="1626" t="s">
        <v>346</v>
      </c>
      <c r="T467" s="1627" t="str">
        <f>IF(_xlfn.NUMBERVALUE(R467), IF(R467&lt;50, "Acceptable; Ongoing Protection is Required", "Unacceptable; Immediate Restoration is Required"), " ")</f>
        <v>Acceptable; Ongoing Protection is Required</v>
      </c>
      <c r="U467" s="483"/>
    </row>
    <row r="468" spans="1:25">
      <c r="A468" s="1281"/>
      <c r="B468" s="592"/>
      <c r="C468" s="592"/>
      <c r="D468" s="591"/>
      <c r="E468" s="2215"/>
      <c r="F468" s="592"/>
      <c r="G468" s="592"/>
      <c r="H468" s="371"/>
      <c r="I468" s="371"/>
      <c r="J468" s="1211"/>
      <c r="K468" s="2212"/>
      <c r="L468" s="2213"/>
      <c r="M468" s="2222"/>
      <c r="N468" s="593"/>
      <c r="O468" s="933"/>
      <c r="P468" s="593"/>
      <c r="Q468" s="593"/>
      <c r="R468" s="1233"/>
      <c r="S468" s="986"/>
      <c r="T468" s="1244"/>
      <c r="U468" s="483"/>
    </row>
    <row r="469" spans="1:25">
      <c r="A469" s="1281"/>
      <c r="B469" s="592"/>
      <c r="C469" s="592"/>
      <c r="D469" s="591"/>
      <c r="E469" s="2215"/>
      <c r="F469" s="592"/>
      <c r="G469" s="592"/>
      <c r="H469" s="371"/>
      <c r="I469" s="371"/>
      <c r="J469" s="1211"/>
      <c r="K469" s="2212"/>
      <c r="L469" s="2213"/>
      <c r="M469" s="2222"/>
      <c r="N469" s="593"/>
      <c r="O469" s="933"/>
      <c r="P469" s="593"/>
      <c r="Q469" s="593"/>
      <c r="R469" s="1233"/>
      <c r="S469" s="986"/>
      <c r="T469" s="1244"/>
      <c r="U469" s="483"/>
    </row>
    <row r="470" spans="1:25">
      <c r="A470" s="1281"/>
      <c r="B470" s="592"/>
      <c r="C470" s="592"/>
      <c r="D470" s="591"/>
      <c r="E470" s="2215"/>
      <c r="F470" s="592"/>
      <c r="G470" s="592"/>
      <c r="H470" s="371"/>
      <c r="I470" s="371"/>
      <c r="J470" s="1211"/>
      <c r="K470" s="2212"/>
      <c r="L470" s="2213"/>
      <c r="M470" s="2222"/>
      <c r="N470" s="593"/>
      <c r="O470" s="933"/>
      <c r="P470" s="593"/>
      <c r="Q470" s="593"/>
      <c r="R470" s="1233"/>
      <c r="S470" s="986"/>
      <c r="T470" s="1244"/>
      <c r="U470" s="483"/>
    </row>
    <row r="471" spans="1:25">
      <c r="A471" s="1281"/>
      <c r="B471" s="592"/>
      <c r="C471" s="592"/>
      <c r="D471" s="591"/>
      <c r="E471" s="2215"/>
      <c r="F471" s="592"/>
      <c r="G471" s="592"/>
      <c r="H471" s="371"/>
      <c r="I471" s="371"/>
      <c r="J471" s="1211"/>
      <c r="K471" s="2212"/>
      <c r="L471" s="2213"/>
      <c r="M471" s="2222"/>
      <c r="N471" s="593"/>
      <c r="O471" s="933"/>
      <c r="P471" s="593"/>
      <c r="Q471" s="593"/>
      <c r="R471" s="1233"/>
      <c r="S471" s="986"/>
      <c r="T471" s="1244"/>
      <c r="U471" s="483"/>
    </row>
    <row r="472" spans="1:25">
      <c r="A472" s="1188"/>
      <c r="B472" s="1189"/>
      <c r="C472" s="1189"/>
      <c r="D472" s="1189"/>
      <c r="E472" s="1190"/>
      <c r="F472" s="1189"/>
      <c r="G472" s="1189"/>
      <c r="H472" s="1207"/>
      <c r="I472" s="939" t="str">
        <f t="shared" si="19"/>
        <v xml:space="preserve"> </v>
      </c>
      <c r="J472" s="1213"/>
      <c r="K472" s="1188"/>
      <c r="L472" s="1189"/>
      <c r="M472" s="1189"/>
      <c r="N472" s="1617"/>
      <c r="O472" s="1191"/>
      <c r="P472" s="1617"/>
      <c r="Q472" s="2226"/>
      <c r="R472" s="1238"/>
      <c r="S472" s="1241"/>
      <c r="T472" s="1242"/>
      <c r="U472" s="1178"/>
      <c r="V472" s="756"/>
      <c r="W472" s="747"/>
      <c r="X472" s="747"/>
      <c r="Y472" s="747"/>
    </row>
    <row r="473" spans="1:25" ht="31.2">
      <c r="A473" s="1188" t="s">
        <v>1367</v>
      </c>
      <c r="B473" s="1189"/>
      <c r="C473" s="1189"/>
      <c r="D473" s="1189"/>
      <c r="E473" s="1190"/>
      <c r="F473" s="1189"/>
      <c r="G473" s="1189"/>
      <c r="H473" s="1207"/>
      <c r="I473" s="939"/>
      <c r="J473" s="1213"/>
      <c r="K473" s="1188"/>
      <c r="L473" s="1189"/>
      <c r="M473" s="1189"/>
      <c r="N473" s="1617"/>
      <c r="O473" s="1191"/>
      <c r="P473" s="1617"/>
      <c r="Q473" s="1617"/>
      <c r="R473" s="1238"/>
      <c r="S473" s="1241"/>
      <c r="T473" s="1242"/>
      <c r="U473" s="2250"/>
      <c r="V473" s="2248"/>
      <c r="W473" s="781"/>
      <c r="X473" s="781"/>
      <c r="Y473" s="781"/>
    </row>
    <row r="474" spans="1:25" ht="46.8">
      <c r="A474" s="1117" t="s">
        <v>804</v>
      </c>
      <c r="B474" s="1100" t="s">
        <v>20</v>
      </c>
      <c r="C474" s="1100" t="s">
        <v>701</v>
      </c>
      <c r="D474" s="1101" t="s">
        <v>805</v>
      </c>
      <c r="E474" s="1102" t="s">
        <v>786</v>
      </c>
      <c r="F474" s="1101" t="s">
        <v>806</v>
      </c>
      <c r="G474" s="1101" t="s">
        <v>807</v>
      </c>
      <c r="H474" s="1119" t="s">
        <v>809</v>
      </c>
      <c r="I474" s="1621" t="s">
        <v>810</v>
      </c>
      <c r="J474" s="1118" t="s">
        <v>808</v>
      </c>
      <c r="K474" s="1285"/>
      <c r="L474" s="593"/>
      <c r="M474" s="592"/>
      <c r="N474" s="593"/>
      <c r="O474" s="592"/>
      <c r="P474" s="593"/>
      <c r="Q474" s="593"/>
      <c r="R474" s="1233"/>
      <c r="S474" s="986"/>
      <c r="T474" s="1244"/>
      <c r="U474" s="483"/>
    </row>
    <row r="475" spans="1:25">
      <c r="A475" s="1959">
        <v>445</v>
      </c>
      <c r="B475" s="1613" t="s">
        <v>1358</v>
      </c>
      <c r="C475" s="1613" t="s">
        <v>1367</v>
      </c>
      <c r="D475" s="1613">
        <v>0.5</v>
      </c>
      <c r="E475" s="2240">
        <v>42992</v>
      </c>
      <c r="F475" s="1613">
        <v>4.2</v>
      </c>
      <c r="G475" s="1613">
        <v>1.5</v>
      </c>
      <c r="H475" s="1966">
        <v>2.5444934481271311</v>
      </c>
      <c r="I475" s="373">
        <f t="shared" si="19"/>
        <v>78.813140062289762</v>
      </c>
      <c r="J475" s="1967">
        <v>74.677440506329091</v>
      </c>
      <c r="K475" s="2199"/>
      <c r="L475" s="2241"/>
      <c r="M475" s="1968"/>
      <c r="N475" s="2241"/>
      <c r="O475" s="1968"/>
      <c r="P475" s="2241"/>
      <c r="Q475" s="2241"/>
      <c r="R475" s="1233"/>
      <c r="S475" s="986"/>
      <c r="T475" s="1244"/>
      <c r="U475" s="1113"/>
      <c r="V475" s="571"/>
      <c r="W475" s="571"/>
      <c r="X475" s="571"/>
      <c r="Y475" s="571"/>
    </row>
    <row r="476" spans="1:25">
      <c r="A476" s="1959">
        <v>446</v>
      </c>
      <c r="B476" s="1613" t="s">
        <v>1358</v>
      </c>
      <c r="C476" s="1613" t="s">
        <v>1367</v>
      </c>
      <c r="D476" s="1613">
        <v>1</v>
      </c>
      <c r="E476" s="2240">
        <v>42992</v>
      </c>
      <c r="F476" s="1613"/>
      <c r="G476" s="1613"/>
      <c r="H476" s="1613"/>
      <c r="I476" s="373" t="str">
        <f t="shared" si="19"/>
        <v xml:space="preserve"> </v>
      </c>
      <c r="J476" s="2122"/>
      <c r="K476" s="2199"/>
      <c r="L476" s="2241"/>
      <c r="M476" s="1968"/>
      <c r="N476" s="2241"/>
      <c r="O476" s="1968"/>
      <c r="P476" s="2241"/>
      <c r="Q476" s="2241"/>
      <c r="R476" s="1233"/>
      <c r="S476" s="986"/>
      <c r="T476" s="1244"/>
      <c r="U476" s="483"/>
    </row>
    <row r="477" spans="1:25">
      <c r="A477" s="1959">
        <v>447</v>
      </c>
      <c r="B477" s="1613" t="s">
        <v>1358</v>
      </c>
      <c r="C477" s="1613" t="s">
        <v>1367</v>
      </c>
      <c r="D477" s="1613">
        <v>2</v>
      </c>
      <c r="E477" s="2240">
        <v>42992</v>
      </c>
      <c r="F477" s="1613"/>
      <c r="G477" s="1613"/>
      <c r="H477" s="1613"/>
      <c r="I477" s="373" t="str">
        <f t="shared" si="19"/>
        <v xml:space="preserve"> </v>
      </c>
      <c r="J477" s="2122"/>
      <c r="K477" s="2199"/>
      <c r="L477" s="2241"/>
      <c r="M477" s="1968"/>
      <c r="N477" s="2241"/>
      <c r="O477" s="1968"/>
      <c r="P477" s="2241"/>
      <c r="Q477" s="2241"/>
      <c r="R477" s="1233"/>
      <c r="S477" s="986"/>
      <c r="T477" s="1244"/>
      <c r="U477" s="483"/>
    </row>
    <row r="478" spans="1:25">
      <c r="A478" s="1971">
        <v>448</v>
      </c>
      <c r="B478" s="1853" t="s">
        <v>1358</v>
      </c>
      <c r="C478" s="1853" t="s">
        <v>1367</v>
      </c>
      <c r="D478" s="1853">
        <v>3</v>
      </c>
      <c r="E478" s="2242">
        <v>42992</v>
      </c>
      <c r="F478" s="1853"/>
      <c r="G478" s="1853"/>
      <c r="H478" s="1978">
        <v>2.2182763393928835</v>
      </c>
      <c r="I478" s="1998">
        <f t="shared" si="19"/>
        <v>68.70889133635518</v>
      </c>
      <c r="J478" s="1979">
        <v>28.361983544303801</v>
      </c>
      <c r="K478" s="2244">
        <f>AVERAGE(G475:G478)</f>
        <v>1.5</v>
      </c>
      <c r="L478" s="2132">
        <f>10*(6-(LN(K478)/LN(2)))</f>
        <v>54.150374992788443</v>
      </c>
      <c r="M478" s="2188">
        <f>AVERAGE(I475:I478)</f>
        <v>73.761015699322471</v>
      </c>
      <c r="N478" s="2241">
        <f t="shared" si="16"/>
        <v>66.198241161792069</v>
      </c>
      <c r="O478" s="2188">
        <f>AVERAGE(J475:J478)</f>
        <v>51.519712025316444</v>
      </c>
      <c r="P478" s="2241">
        <f t="shared" si="17"/>
        <v>69.240979010910635</v>
      </c>
      <c r="Q478" s="2246">
        <f t="shared" si="18"/>
        <v>63.196531721830382</v>
      </c>
      <c r="R478" s="1233"/>
      <c r="S478" s="986"/>
      <c r="T478" s="1244"/>
      <c r="U478" s="1113"/>
      <c r="V478" s="571"/>
      <c r="W478" s="571"/>
      <c r="X478" s="571"/>
      <c r="Y478" s="571"/>
    </row>
    <row r="479" spans="1:25">
      <c r="A479" s="1281"/>
      <c r="B479" s="591"/>
      <c r="C479" s="591"/>
      <c r="D479" s="591"/>
      <c r="E479" s="2202"/>
      <c r="F479" s="591"/>
      <c r="G479" s="591"/>
      <c r="H479" s="2042"/>
      <c r="I479" s="371" t="str">
        <f t="shared" si="19"/>
        <v xml:space="preserve"> </v>
      </c>
      <c r="J479" s="1211"/>
      <c r="K479" s="1285"/>
      <c r="L479" s="593"/>
      <c r="M479" s="592"/>
      <c r="N479" s="593"/>
      <c r="O479" s="592"/>
      <c r="P479" s="593"/>
      <c r="Q479" s="593"/>
      <c r="R479" s="1233"/>
      <c r="S479" s="986"/>
      <c r="T479" s="1244"/>
      <c r="U479" s="483"/>
    </row>
    <row r="480" spans="1:25" ht="46.8">
      <c r="A480" s="1281"/>
      <c r="B480" s="627" t="s">
        <v>20</v>
      </c>
      <c r="C480" s="627" t="s">
        <v>701</v>
      </c>
      <c r="D480" s="627" t="s">
        <v>846</v>
      </c>
      <c r="E480" s="1135" t="s">
        <v>786</v>
      </c>
      <c r="F480" s="1136" t="s">
        <v>806</v>
      </c>
      <c r="G480" s="1136" t="s">
        <v>807</v>
      </c>
      <c r="H480" s="632" t="s">
        <v>809</v>
      </c>
      <c r="I480" s="1621" t="s">
        <v>810</v>
      </c>
      <c r="J480" s="1110" t="s">
        <v>808</v>
      </c>
      <c r="K480" s="1285"/>
      <c r="L480" s="593"/>
      <c r="M480" s="592"/>
      <c r="N480" s="593"/>
      <c r="O480" s="592"/>
      <c r="P480" s="593"/>
      <c r="Q480" s="593"/>
      <c r="R480" s="1233"/>
      <c r="S480" s="986"/>
      <c r="T480" s="1244"/>
      <c r="U480" s="483"/>
    </row>
    <row r="481" spans="1:25">
      <c r="A481" s="1959"/>
      <c r="B481" s="1613" t="s">
        <v>1358</v>
      </c>
      <c r="C481" s="1613" t="s">
        <v>1367</v>
      </c>
      <c r="D481" s="1613">
        <v>0.5</v>
      </c>
      <c r="E481" s="2240">
        <v>43355</v>
      </c>
      <c r="F481" s="1613">
        <v>4</v>
      </c>
      <c r="G481" s="1613">
        <v>0.9</v>
      </c>
      <c r="H481" s="373">
        <v>1.6989412135131794</v>
      </c>
      <c r="I481" s="373">
        <f t="shared" si="19"/>
        <v>52.623005147357219</v>
      </c>
      <c r="J481" s="1967">
        <v>21.207987974683551</v>
      </c>
      <c r="K481" s="2199"/>
      <c r="L481" s="2241"/>
      <c r="M481" s="1968"/>
      <c r="N481" s="2241"/>
      <c r="O481" s="1968"/>
      <c r="P481" s="2241"/>
      <c r="Q481" s="2241"/>
      <c r="R481" s="1233"/>
      <c r="S481" s="986"/>
      <c r="T481" s="1244"/>
      <c r="U481" s="1113"/>
      <c r="V481" s="571"/>
      <c r="W481" s="571"/>
      <c r="X481" s="571"/>
      <c r="Y481" s="571"/>
    </row>
    <row r="482" spans="1:25">
      <c r="A482" s="1959"/>
      <c r="B482" s="1613" t="s">
        <v>1358</v>
      </c>
      <c r="C482" s="1613" t="s">
        <v>1367</v>
      </c>
      <c r="D482" s="1613">
        <v>1</v>
      </c>
      <c r="E482" s="2240">
        <v>43355</v>
      </c>
      <c r="F482" s="1613"/>
      <c r="G482" s="1613"/>
      <c r="H482" s="373" t="s">
        <v>811</v>
      </c>
      <c r="I482" s="373"/>
      <c r="J482" s="2122" t="s">
        <v>811</v>
      </c>
      <c r="K482" s="2199"/>
      <c r="L482" s="2241"/>
      <c r="M482" s="1968"/>
      <c r="N482" s="2241"/>
      <c r="O482" s="1968"/>
      <c r="P482" s="2241"/>
      <c r="Q482" s="2241"/>
      <c r="R482" s="1233"/>
      <c r="S482" s="986"/>
      <c r="T482" s="1244"/>
      <c r="U482" s="483"/>
    </row>
    <row r="483" spans="1:25">
      <c r="A483" s="1959"/>
      <c r="B483" s="1613" t="s">
        <v>1358</v>
      </c>
      <c r="C483" s="1613" t="s">
        <v>1367</v>
      </c>
      <c r="D483" s="1613">
        <v>2</v>
      </c>
      <c r="E483" s="2240">
        <v>43355</v>
      </c>
      <c r="F483" s="1613"/>
      <c r="G483" s="1613"/>
      <c r="H483" s="373" t="s">
        <v>811</v>
      </c>
      <c r="I483" s="373"/>
      <c r="J483" s="2122" t="s">
        <v>811</v>
      </c>
      <c r="K483" s="2199"/>
      <c r="L483" s="2241"/>
      <c r="M483" s="1968"/>
      <c r="N483" s="2241"/>
      <c r="O483" s="1968"/>
      <c r="P483" s="2241"/>
      <c r="Q483" s="2241"/>
      <c r="R483" s="1233"/>
      <c r="S483" s="986"/>
      <c r="T483" s="1244"/>
      <c r="U483" s="483"/>
    </row>
    <row r="484" spans="1:25">
      <c r="A484" s="1971"/>
      <c r="B484" s="1853" t="s">
        <v>1358</v>
      </c>
      <c r="C484" s="1853" t="s">
        <v>1367</v>
      </c>
      <c r="D484" s="1853">
        <v>3</v>
      </c>
      <c r="E484" s="2242">
        <v>43355</v>
      </c>
      <c r="F484" s="1853"/>
      <c r="G484" s="1853"/>
      <c r="H484" s="1998">
        <v>1.7668988620537067</v>
      </c>
      <c r="I484" s="1998">
        <f t="shared" si="19"/>
        <v>54.727925353251514</v>
      </c>
      <c r="J484" s="1979">
        <v>56.025300632911389</v>
      </c>
      <c r="K484" s="2244">
        <f>AVERAGE(G481:G484)</f>
        <v>0.9</v>
      </c>
      <c r="L484" s="2132">
        <f>10*(6-(LN(K484)/LN(2)))</f>
        <v>61.520030934450496</v>
      </c>
      <c r="M484" s="2188">
        <f>AVERAGE(I481:I484)</f>
        <v>53.67546525030437</v>
      </c>
      <c r="N484" s="2132">
        <f t="shared" si="16"/>
        <v>61.612283853531494</v>
      </c>
      <c r="O484" s="2188">
        <f>AVERAGE(J481:J484)</f>
        <v>38.616644303797472</v>
      </c>
      <c r="P484" s="2132">
        <f t="shared" si="17"/>
        <v>66.412847270857199</v>
      </c>
      <c r="Q484" s="2245">
        <f t="shared" si="18"/>
        <v>63.181720686279732</v>
      </c>
      <c r="R484" s="1233"/>
      <c r="S484" s="986"/>
      <c r="T484" s="1244"/>
      <c r="U484" s="1113"/>
      <c r="V484" s="571"/>
      <c r="W484" s="571"/>
      <c r="X484" s="571"/>
      <c r="Y484" s="571"/>
    </row>
    <row r="485" spans="1:25">
      <c r="A485" s="1281"/>
      <c r="B485" s="591"/>
      <c r="C485" s="591"/>
      <c r="D485" s="591"/>
      <c r="E485" s="2202"/>
      <c r="F485" s="591"/>
      <c r="G485" s="591"/>
      <c r="H485" s="591"/>
      <c r="I485" s="371" t="str">
        <f t="shared" si="19"/>
        <v xml:space="preserve"> </v>
      </c>
      <c r="J485" s="2161"/>
      <c r="K485" s="1281"/>
      <c r="L485" s="1119"/>
      <c r="M485" s="592"/>
      <c r="N485" s="593"/>
      <c r="O485" s="592"/>
      <c r="P485" s="593"/>
      <c r="Q485" s="593"/>
      <c r="R485" s="1233"/>
      <c r="S485" s="986"/>
      <c r="T485" s="1244"/>
      <c r="U485" s="483"/>
    </row>
    <row r="486" spans="1:25" ht="46.8">
      <c r="A486" s="1117" t="s">
        <v>804</v>
      </c>
      <c r="B486" s="1100" t="s">
        <v>20</v>
      </c>
      <c r="C486" s="1100" t="s">
        <v>701</v>
      </c>
      <c r="D486" s="1101" t="s">
        <v>805</v>
      </c>
      <c r="E486" s="1102" t="s">
        <v>786</v>
      </c>
      <c r="F486" s="1101" t="s">
        <v>806</v>
      </c>
      <c r="G486" s="1101" t="s">
        <v>807</v>
      </c>
      <c r="H486" s="1119" t="s">
        <v>809</v>
      </c>
      <c r="I486" s="1621" t="s">
        <v>810</v>
      </c>
      <c r="J486" s="1118" t="s">
        <v>808</v>
      </c>
      <c r="K486" s="1285"/>
      <c r="L486" s="593"/>
      <c r="M486" s="592"/>
      <c r="N486" s="593"/>
      <c r="O486" s="592"/>
      <c r="P486" s="593"/>
      <c r="Q486" s="593"/>
      <c r="R486" s="1233"/>
      <c r="S486" s="986"/>
      <c r="T486" s="1244"/>
      <c r="U486" s="483"/>
    </row>
    <row r="487" spans="1:25">
      <c r="A487" s="1285">
        <v>124</v>
      </c>
      <c r="B487" s="592" t="s">
        <v>1359</v>
      </c>
      <c r="C487" s="592" t="s">
        <v>1367</v>
      </c>
      <c r="D487" s="629">
        <v>0.5</v>
      </c>
      <c r="E487" s="2207">
        <v>43719</v>
      </c>
      <c r="F487" s="2208">
        <v>3.9</v>
      </c>
      <c r="G487" s="933">
        <v>1.2</v>
      </c>
      <c r="H487" s="371">
        <v>1.884442661008344</v>
      </c>
      <c r="I487" s="371">
        <f t="shared" si="19"/>
        <v>58.368726982072445</v>
      </c>
      <c r="J487" s="1211">
        <v>22.260847848101267</v>
      </c>
      <c r="K487" s="1285"/>
      <c r="L487" s="593"/>
      <c r="M487" s="592"/>
      <c r="N487" s="593"/>
      <c r="O487" s="592"/>
      <c r="P487" s="593"/>
      <c r="Q487" s="593"/>
      <c r="R487" s="1233"/>
      <c r="S487" s="986"/>
      <c r="T487" s="1244"/>
      <c r="U487" s="1113"/>
      <c r="V487" s="571"/>
      <c r="W487" s="571"/>
      <c r="X487" s="571"/>
      <c r="Y487" s="571"/>
    </row>
    <row r="488" spans="1:25">
      <c r="A488" s="1285"/>
      <c r="B488" s="592" t="s">
        <v>1359</v>
      </c>
      <c r="C488" s="592" t="s">
        <v>1367</v>
      </c>
      <c r="D488" s="629">
        <v>1</v>
      </c>
      <c r="E488" s="2207">
        <v>43719</v>
      </c>
      <c r="F488" s="2208"/>
      <c r="G488" s="933"/>
      <c r="H488" s="591" t="s">
        <v>811</v>
      </c>
      <c r="I488" s="371"/>
      <c r="J488" s="2161" t="s">
        <v>811</v>
      </c>
      <c r="K488" s="1285"/>
      <c r="L488" s="593"/>
      <c r="M488" s="592"/>
      <c r="N488" s="593"/>
      <c r="O488" s="592"/>
      <c r="P488" s="593"/>
      <c r="Q488" s="593"/>
      <c r="R488" s="1233"/>
      <c r="S488" s="986"/>
      <c r="T488" s="1244"/>
      <c r="U488" s="483"/>
    </row>
    <row r="489" spans="1:25">
      <c r="A489" s="1285"/>
      <c r="B489" s="592" t="s">
        <v>1359</v>
      </c>
      <c r="C489" s="592" t="s">
        <v>1367</v>
      </c>
      <c r="D489" s="629">
        <v>2</v>
      </c>
      <c r="E489" s="2207">
        <v>43719</v>
      </c>
      <c r="F489" s="2208"/>
      <c r="G489" s="933"/>
      <c r="H489" s="591" t="s">
        <v>811</v>
      </c>
      <c r="I489" s="371"/>
      <c r="J489" s="2161" t="s">
        <v>811</v>
      </c>
      <c r="K489" s="1285"/>
      <c r="L489" s="593"/>
      <c r="M489" s="592"/>
      <c r="N489" s="593"/>
      <c r="O489" s="592"/>
      <c r="P489" s="593"/>
      <c r="Q489" s="593"/>
      <c r="R489" s="1233"/>
      <c r="S489" s="986"/>
      <c r="T489" s="1244"/>
      <c r="U489" s="483"/>
    </row>
    <row r="490" spans="1:25">
      <c r="A490" s="1654"/>
      <c r="B490" s="1649" t="s">
        <v>1359</v>
      </c>
      <c r="C490" s="1649" t="s">
        <v>1367</v>
      </c>
      <c r="D490" s="1642">
        <v>3</v>
      </c>
      <c r="E490" s="2209">
        <v>43719</v>
      </c>
      <c r="F490" s="2210"/>
      <c r="G490" s="1632"/>
      <c r="H490" s="1576">
        <v>7.9694821680149772</v>
      </c>
      <c r="I490" s="1576">
        <f t="shared" si="19"/>
        <v>246.8467406720959</v>
      </c>
      <c r="J490" s="1630">
        <v>81.697140759493621</v>
      </c>
      <c r="K490" s="2211">
        <f>AVERAGE(G487:G490)</f>
        <v>1.2</v>
      </c>
      <c r="L490" s="1574">
        <f>10*(6-(LN(K490)/LN(2)))</f>
        <v>57.369655941662067</v>
      </c>
      <c r="M490" s="1632">
        <f>AVERAGE(I487:I490)</f>
        <v>152.60773382708419</v>
      </c>
      <c r="N490" s="1574">
        <f t="shared" si="16"/>
        <v>76.687217657165519</v>
      </c>
      <c r="O490" s="1632">
        <f>AVERAGE(J487:J490)</f>
        <v>51.978994303797442</v>
      </c>
      <c r="P490" s="1574">
        <f t="shared" si="17"/>
        <v>69.328047511401806</v>
      </c>
      <c r="Q490" s="2206">
        <f t="shared" si="18"/>
        <v>67.794973703409809</v>
      </c>
      <c r="R490" s="1233"/>
      <c r="S490" s="986"/>
      <c r="T490" s="1244"/>
      <c r="U490" s="1113"/>
      <c r="V490" s="571"/>
      <c r="W490" s="571"/>
      <c r="X490" s="571"/>
      <c r="Y490" s="571"/>
    </row>
    <row r="491" spans="1:25">
      <c r="A491" s="1285"/>
      <c r="B491" s="592"/>
      <c r="C491" s="592"/>
      <c r="D491" s="592"/>
      <c r="E491" s="592"/>
      <c r="F491" s="592"/>
      <c r="G491" s="592"/>
      <c r="H491" s="592"/>
      <c r="I491" s="371" t="str">
        <f t="shared" si="19"/>
        <v xml:space="preserve"> </v>
      </c>
      <c r="J491" s="1932"/>
      <c r="K491" s="1285"/>
      <c r="L491" s="593"/>
      <c r="M491" s="592"/>
      <c r="N491" s="593"/>
      <c r="O491" s="592"/>
      <c r="P491" s="593"/>
      <c r="Q491" s="593"/>
      <c r="R491" s="1233"/>
      <c r="S491" s="986"/>
      <c r="T491" s="1244"/>
      <c r="U491" s="483"/>
    </row>
    <row r="492" spans="1:25" ht="46.8">
      <c r="A492" s="1186" t="s">
        <v>804</v>
      </c>
      <c r="B492" s="1136" t="s">
        <v>20</v>
      </c>
      <c r="C492" s="1136" t="s">
        <v>701</v>
      </c>
      <c r="D492" s="1136" t="s">
        <v>805</v>
      </c>
      <c r="E492" s="1187" t="s">
        <v>786</v>
      </c>
      <c r="F492" s="1136" t="s">
        <v>806</v>
      </c>
      <c r="G492" s="1136" t="s">
        <v>807</v>
      </c>
      <c r="H492" s="1206" t="s">
        <v>809</v>
      </c>
      <c r="I492" s="1621" t="s">
        <v>810</v>
      </c>
      <c r="J492" s="1210" t="s">
        <v>808</v>
      </c>
      <c r="K492" s="2212"/>
      <c r="L492" s="2213"/>
      <c r="M492" s="2214"/>
      <c r="N492" s="593"/>
      <c r="O492" s="592"/>
      <c r="P492" s="593"/>
      <c r="Q492" s="593"/>
      <c r="R492" s="1233"/>
      <c r="S492" s="986"/>
      <c r="T492" s="1244"/>
      <c r="U492" s="483"/>
    </row>
    <row r="493" spans="1:25">
      <c r="A493" s="1281">
        <v>39</v>
      </c>
      <c r="B493" s="592" t="s">
        <v>1358</v>
      </c>
      <c r="C493" s="592" t="s">
        <v>1367</v>
      </c>
      <c r="D493" s="591">
        <v>0.5</v>
      </c>
      <c r="E493" s="2215">
        <v>44440</v>
      </c>
      <c r="F493" s="592">
        <v>3.5</v>
      </c>
      <c r="G493" s="592">
        <v>1.1499999999999999</v>
      </c>
      <c r="H493" s="371">
        <v>1.4669171991536447</v>
      </c>
      <c r="I493" s="371">
        <f t="shared" si="19"/>
        <v>45.436293326584995</v>
      </c>
      <c r="J493" s="1211">
        <v>12.916761904761907</v>
      </c>
      <c r="K493" s="2212"/>
      <c r="L493" s="2213"/>
      <c r="M493" s="2214"/>
      <c r="N493" s="593"/>
      <c r="O493" s="592"/>
      <c r="P493" s="593"/>
      <c r="Q493" s="593"/>
      <c r="R493" s="1233"/>
      <c r="S493" s="986"/>
      <c r="T493" s="1244"/>
      <c r="U493" s="1113"/>
      <c r="V493" s="571"/>
      <c r="W493" s="571"/>
      <c r="X493" s="571"/>
      <c r="Y493" s="571"/>
    </row>
    <row r="494" spans="1:25">
      <c r="A494" s="1281">
        <v>39</v>
      </c>
      <c r="B494" s="592" t="s">
        <v>1358</v>
      </c>
      <c r="C494" s="592" t="s">
        <v>1367</v>
      </c>
      <c r="D494" s="591">
        <v>1</v>
      </c>
      <c r="E494" s="2215">
        <v>44440</v>
      </c>
      <c r="F494" s="592"/>
      <c r="G494" s="592"/>
      <c r="H494" s="371" t="s">
        <v>811</v>
      </c>
      <c r="I494" s="371"/>
      <c r="J494" s="1211" t="s">
        <v>811</v>
      </c>
      <c r="K494" s="2212"/>
      <c r="L494" s="2213"/>
      <c r="M494" s="2214"/>
      <c r="N494" s="593"/>
      <c r="O494" s="592"/>
      <c r="P494" s="593"/>
      <c r="Q494" s="593"/>
      <c r="R494" s="1233"/>
      <c r="S494" s="986"/>
      <c r="T494" s="1244"/>
      <c r="U494" s="483"/>
    </row>
    <row r="495" spans="1:25">
      <c r="A495" s="1281">
        <v>39</v>
      </c>
      <c r="B495" s="592" t="s">
        <v>1358</v>
      </c>
      <c r="C495" s="592" t="s">
        <v>1367</v>
      </c>
      <c r="D495" s="591">
        <v>2</v>
      </c>
      <c r="E495" s="2215">
        <v>44440</v>
      </c>
      <c r="F495" s="592"/>
      <c r="G495" s="592"/>
      <c r="H495" s="371" t="s">
        <v>811</v>
      </c>
      <c r="I495" s="371"/>
      <c r="J495" s="1211" t="s">
        <v>811</v>
      </c>
      <c r="K495" s="2212"/>
      <c r="L495" s="2213"/>
      <c r="M495" s="2214"/>
      <c r="N495" s="593"/>
      <c r="O495" s="592"/>
      <c r="P495" s="593"/>
      <c r="Q495" s="593"/>
      <c r="R495" s="1233"/>
      <c r="S495" s="986"/>
      <c r="T495" s="1244"/>
      <c r="U495" s="483"/>
    </row>
    <row r="496" spans="1:25">
      <c r="A496" s="2203">
        <v>39</v>
      </c>
      <c r="B496" s="1649" t="s">
        <v>1358</v>
      </c>
      <c r="C496" s="1649" t="s">
        <v>1367</v>
      </c>
      <c r="D496" s="1643">
        <v>3</v>
      </c>
      <c r="E496" s="2218">
        <v>44440</v>
      </c>
      <c r="F496" s="1649"/>
      <c r="G496" s="1649"/>
      <c r="H496" s="1576">
        <v>7.3444129760851533</v>
      </c>
      <c r="I496" s="1576">
        <f t="shared" si="19"/>
        <v>227.48584752126155</v>
      </c>
      <c r="J496" s="1630">
        <v>39.870666666666672</v>
      </c>
      <c r="K496" s="2219">
        <f>AVERAGE(G493:G496)</f>
        <v>1.1499999999999999</v>
      </c>
      <c r="L496" s="2220">
        <f>10*(6-(LN(K496)/LN(2)))</f>
        <v>57.983661388303496</v>
      </c>
      <c r="M496" s="2221">
        <f>AVERAGE(I493:I496)</f>
        <v>136.46107042392327</v>
      </c>
      <c r="N496" s="1574">
        <f t="shared" si="16"/>
        <v>75.073831272555253</v>
      </c>
      <c r="O496" s="1632">
        <f>AVERAGE(J493:J496)</f>
        <v>26.393714285714289</v>
      </c>
      <c r="P496" s="1574">
        <f t="shared" si="17"/>
        <v>62.679454062182991</v>
      </c>
      <c r="Q496" s="1574">
        <f t="shared" si="18"/>
        <v>65.245648907680575</v>
      </c>
      <c r="R496" s="1625"/>
      <c r="S496" s="1626"/>
      <c r="T496" s="1627"/>
      <c r="U496" s="1628"/>
      <c r="V496" s="1629"/>
      <c r="W496" s="1629"/>
      <c r="X496" s="1629"/>
      <c r="Y496" s="1629"/>
    </row>
    <row r="497" spans="1:25">
      <c r="A497" s="1281"/>
      <c r="B497" s="592"/>
      <c r="C497" s="592"/>
      <c r="D497" s="591"/>
      <c r="E497" s="2215"/>
      <c r="F497" s="592"/>
      <c r="G497" s="592"/>
      <c r="H497" s="371"/>
      <c r="I497" s="371"/>
      <c r="J497" s="1211"/>
      <c r="K497" s="2212"/>
      <c r="L497" s="2213"/>
      <c r="M497" s="2222"/>
      <c r="N497" s="593"/>
      <c r="O497" s="933"/>
      <c r="P497" s="593"/>
      <c r="Q497" s="593"/>
      <c r="R497" s="1233"/>
      <c r="S497" s="986"/>
      <c r="T497" s="1244"/>
      <c r="U497" s="1180"/>
      <c r="V497" s="1047"/>
      <c r="W497" s="1047"/>
      <c r="X497" s="1047"/>
      <c r="Y497" s="1047"/>
    </row>
    <row r="498" spans="1:25" ht="46.8">
      <c r="A498" s="1186" t="s">
        <v>804</v>
      </c>
      <c r="B498" s="1136" t="s">
        <v>20</v>
      </c>
      <c r="C498" s="1136" t="s">
        <v>701</v>
      </c>
      <c r="D498" s="1136" t="s">
        <v>805</v>
      </c>
      <c r="E498" s="1187" t="s">
        <v>786</v>
      </c>
      <c r="F498" s="1136" t="s">
        <v>806</v>
      </c>
      <c r="G498" s="1136" t="s">
        <v>807</v>
      </c>
      <c r="H498" s="1206" t="s">
        <v>809</v>
      </c>
      <c r="I498" s="1621" t="s">
        <v>810</v>
      </c>
      <c r="J498" s="1210" t="s">
        <v>808</v>
      </c>
      <c r="K498" s="2212"/>
      <c r="L498" s="2213"/>
      <c r="M498" s="2222"/>
      <c r="N498" s="593"/>
      <c r="O498" s="933"/>
      <c r="P498" s="593"/>
      <c r="Q498" s="593"/>
      <c r="R498" s="1233"/>
      <c r="S498" s="986"/>
      <c r="T498" s="1244"/>
      <c r="U498" s="1180"/>
      <c r="V498" s="1047"/>
      <c r="W498" s="1047"/>
      <c r="X498" s="1047"/>
      <c r="Y498" s="1047"/>
    </row>
    <row r="499" spans="1:25">
      <c r="A499" s="1281"/>
      <c r="B499" s="592" t="s">
        <v>1358</v>
      </c>
      <c r="C499" s="592" t="s">
        <v>1367</v>
      </c>
      <c r="D499" s="591">
        <v>0.5</v>
      </c>
      <c r="E499" s="2207">
        <v>44802</v>
      </c>
      <c r="F499" s="592">
        <v>3.5</v>
      </c>
      <c r="G499" s="592">
        <v>0.95</v>
      </c>
      <c r="H499" s="371">
        <v>1.9678459789320621</v>
      </c>
      <c r="I499" s="371">
        <f t="shared" si="19"/>
        <v>60.952061351441692</v>
      </c>
      <c r="J499" s="371">
        <v>6.0902260946466242</v>
      </c>
      <c r="K499" s="2212"/>
      <c r="L499" s="2213"/>
      <c r="M499" s="2222"/>
      <c r="N499" s="593"/>
      <c r="O499" s="933"/>
      <c r="P499" s="593"/>
      <c r="Q499" s="593"/>
      <c r="R499" s="1233"/>
      <c r="S499" s="986"/>
      <c r="T499" s="1244"/>
      <c r="U499" s="1180"/>
      <c r="V499" s="1047"/>
      <c r="W499" s="1047"/>
      <c r="X499" s="1047"/>
      <c r="Y499" s="1047"/>
    </row>
    <row r="500" spans="1:25">
      <c r="A500" s="1281"/>
      <c r="B500" s="592" t="s">
        <v>1358</v>
      </c>
      <c r="C500" s="592" t="s">
        <v>1367</v>
      </c>
      <c r="D500" s="591">
        <v>1</v>
      </c>
      <c r="E500" s="2207">
        <v>44802</v>
      </c>
      <c r="F500" s="592"/>
      <c r="G500" s="592"/>
      <c r="H500" s="371" t="s">
        <v>811</v>
      </c>
      <c r="I500" s="371"/>
      <c r="J500" s="371" t="s">
        <v>811</v>
      </c>
      <c r="K500" s="2212"/>
      <c r="L500" s="2213"/>
      <c r="M500" s="2222"/>
      <c r="N500" s="593"/>
      <c r="O500" s="933"/>
      <c r="P500" s="593"/>
      <c r="Q500" s="593"/>
      <c r="R500" s="1233"/>
      <c r="S500" s="986"/>
      <c r="T500" s="1244"/>
      <c r="U500" s="1180"/>
      <c r="V500" s="1047"/>
      <c r="W500" s="1047"/>
      <c r="X500" s="1047"/>
      <c r="Y500" s="1047"/>
    </row>
    <row r="501" spans="1:25">
      <c r="A501" s="1281"/>
      <c r="B501" s="592" t="s">
        <v>1358</v>
      </c>
      <c r="C501" s="592" t="s">
        <v>1367</v>
      </c>
      <c r="D501" s="591">
        <v>1.5</v>
      </c>
      <c r="E501" s="2207">
        <v>44802</v>
      </c>
      <c r="F501" s="592"/>
      <c r="G501" s="592"/>
      <c r="H501" s="371" t="s">
        <v>811</v>
      </c>
      <c r="I501" s="371"/>
      <c r="J501" s="371" t="s">
        <v>811</v>
      </c>
      <c r="K501" s="2212"/>
      <c r="L501" s="2213"/>
      <c r="M501" s="2222"/>
      <c r="N501" s="593"/>
      <c r="O501" s="933"/>
      <c r="P501" s="593"/>
      <c r="Q501" s="593"/>
      <c r="R501" s="1233"/>
      <c r="S501" s="986"/>
      <c r="T501" s="1244"/>
      <c r="U501" s="1180"/>
      <c r="V501" s="1047"/>
      <c r="W501" s="1047"/>
      <c r="X501" s="1047"/>
      <c r="Y501" s="1047"/>
    </row>
    <row r="502" spans="1:25">
      <c r="A502" s="1281"/>
      <c r="B502" s="592" t="s">
        <v>1358</v>
      </c>
      <c r="C502" s="592" t="s">
        <v>1367</v>
      </c>
      <c r="D502" s="591">
        <v>2</v>
      </c>
      <c r="E502" s="2207">
        <v>44802</v>
      </c>
      <c r="F502" s="592"/>
      <c r="G502" s="592"/>
      <c r="H502" s="371" t="s">
        <v>811</v>
      </c>
      <c r="I502" s="371"/>
      <c r="J502" s="371" t="s">
        <v>811</v>
      </c>
      <c r="K502" s="2212"/>
      <c r="L502" s="2213"/>
      <c r="M502" s="2222"/>
      <c r="N502" s="593"/>
      <c r="O502" s="933"/>
      <c r="P502" s="593"/>
      <c r="Q502" s="593"/>
      <c r="R502" s="1233"/>
      <c r="S502" s="986"/>
      <c r="T502" s="1244"/>
      <c r="U502" s="1180"/>
      <c r="V502" s="1047"/>
      <c r="W502" s="1047"/>
      <c r="X502" s="1047"/>
      <c r="Y502" s="1047"/>
    </row>
    <row r="503" spans="1:25">
      <c r="A503" s="1281"/>
      <c r="B503" s="592" t="s">
        <v>1358</v>
      </c>
      <c r="C503" s="592" t="s">
        <v>1367</v>
      </c>
      <c r="D503" s="591">
        <v>2.5</v>
      </c>
      <c r="E503" s="2207">
        <v>44802</v>
      </c>
      <c r="F503" s="592"/>
      <c r="G503" s="592"/>
      <c r="H503" s="371" t="s">
        <v>811</v>
      </c>
      <c r="I503" s="371"/>
      <c r="J503" s="371" t="s">
        <v>811</v>
      </c>
      <c r="K503" s="2212"/>
      <c r="L503" s="2213"/>
      <c r="M503" s="2222"/>
      <c r="N503" s="593"/>
      <c r="O503" s="933"/>
      <c r="P503" s="593"/>
      <c r="Q503" s="593"/>
      <c r="R503" s="1233"/>
      <c r="S503" s="986"/>
      <c r="T503" s="1244"/>
      <c r="U503" s="1180"/>
      <c r="V503" s="1047"/>
      <c r="W503" s="1047"/>
      <c r="X503" s="1047"/>
      <c r="Y503" s="1047"/>
    </row>
    <row r="504" spans="1:25">
      <c r="A504" s="2203"/>
      <c r="B504" s="1649" t="s">
        <v>1358</v>
      </c>
      <c r="C504" s="1649" t="s">
        <v>1367</v>
      </c>
      <c r="D504" s="1643">
        <v>3</v>
      </c>
      <c r="E504" s="2209">
        <v>44802</v>
      </c>
      <c r="F504" s="1649"/>
      <c r="G504" s="1649"/>
      <c r="H504" s="1576">
        <v>6.0466540079912452</v>
      </c>
      <c r="I504" s="1576">
        <f t="shared" si="19"/>
        <v>187.28906124352082</v>
      </c>
      <c r="J504" s="1576">
        <v>49.289462993380781</v>
      </c>
      <c r="K504" s="2219">
        <f>AVERAGE(G499:G504)</f>
        <v>0.95</v>
      </c>
      <c r="L504" s="2220">
        <f>10*(6-(LN(K504)/LN(2)))</f>
        <v>60.740005814437765</v>
      </c>
      <c r="M504" s="2221">
        <f>AVERAGE(I499:I504)</f>
        <v>124.12056129748126</v>
      </c>
      <c r="N504" s="1574">
        <f t="shared" ref="N504" si="20">10*(6-(LN(48/M504)/LN(2)))</f>
        <v>73.706358151970477</v>
      </c>
      <c r="O504" s="1632">
        <f>AVERAGE(J499:J504)</f>
        <v>27.689844544013702</v>
      </c>
      <c r="P504" s="1574">
        <f t="shared" ref="P504" si="21">10*(6-((2.04-0.68*LN(O504))/LN(2)))</f>
        <v>63.149759499433046</v>
      </c>
      <c r="Q504" s="1574">
        <f>AVERAGE(L504,N504,P504)</f>
        <v>65.865374488613767</v>
      </c>
      <c r="U504" s="1628"/>
      <c r="V504" s="1629"/>
      <c r="W504" s="1629"/>
      <c r="X504" s="1629"/>
      <c r="Y504" s="1629"/>
    </row>
    <row r="505" spans="1:25">
      <c r="A505" s="1281"/>
      <c r="B505" s="592"/>
      <c r="C505" s="592"/>
      <c r="D505" s="591"/>
      <c r="E505" s="2215"/>
      <c r="F505" s="592"/>
      <c r="G505" s="592"/>
      <c r="H505" s="371"/>
      <c r="I505" s="371"/>
      <c r="J505" s="1211"/>
      <c r="K505" s="2212"/>
      <c r="L505" s="2213"/>
      <c r="M505" s="2222"/>
      <c r="N505" s="593"/>
      <c r="O505" s="933"/>
      <c r="P505" s="593"/>
      <c r="Q505" s="593"/>
      <c r="R505" s="1233"/>
      <c r="S505" s="986"/>
      <c r="T505" s="1244"/>
      <c r="U505" s="1180"/>
      <c r="V505" s="1047"/>
      <c r="W505" s="1047"/>
      <c r="X505" s="1047"/>
      <c r="Y505" s="1047"/>
    </row>
    <row r="506" spans="1:25" ht="46.8">
      <c r="A506" s="1186" t="s">
        <v>804</v>
      </c>
      <c r="B506" s="1136" t="s">
        <v>20</v>
      </c>
      <c r="C506" s="1136" t="s">
        <v>701</v>
      </c>
      <c r="D506" s="1136" t="s">
        <v>805</v>
      </c>
      <c r="E506" s="1187" t="s">
        <v>786</v>
      </c>
      <c r="F506" s="1136" t="s">
        <v>806</v>
      </c>
      <c r="G506" s="1136" t="s">
        <v>807</v>
      </c>
      <c r="H506" s="1206" t="s">
        <v>809</v>
      </c>
      <c r="I506" s="1621" t="s">
        <v>810</v>
      </c>
      <c r="J506" s="1210" t="s">
        <v>808</v>
      </c>
      <c r="K506" s="2212"/>
      <c r="L506" s="2213"/>
      <c r="M506" s="2222"/>
      <c r="N506" s="593"/>
      <c r="O506" s="933"/>
      <c r="P506" s="593"/>
      <c r="Q506" s="593"/>
      <c r="R506" s="1233"/>
      <c r="S506" s="986"/>
      <c r="T506" s="1244"/>
      <c r="U506" s="1180"/>
      <c r="V506" s="1047"/>
      <c r="W506" s="1047"/>
      <c r="X506" s="1047"/>
      <c r="Y506" s="1047"/>
    </row>
    <row r="507" spans="1:25">
      <c r="A507" s="1281"/>
      <c r="B507" s="24" t="s">
        <v>1358</v>
      </c>
      <c r="C507" s="24" t="s">
        <v>1367</v>
      </c>
      <c r="D507" s="23">
        <v>0.5</v>
      </c>
      <c r="E507" s="47">
        <v>45167</v>
      </c>
      <c r="F507" s="24">
        <v>3.9</v>
      </c>
      <c r="G507" s="24">
        <v>2.35</v>
      </c>
      <c r="H507" s="24">
        <v>1.9981401247981092</v>
      </c>
      <c r="I507" s="371">
        <f t="shared" si="19"/>
        <v>61.890392225496633</v>
      </c>
      <c r="J507" s="25">
        <v>5.8458227848101263</v>
      </c>
      <c r="K507" s="2212"/>
      <c r="L507" s="2213"/>
      <c r="M507" s="2222"/>
      <c r="N507" s="593"/>
      <c r="O507" s="933"/>
      <c r="P507" s="593"/>
      <c r="Q507" s="593"/>
      <c r="R507" s="1233"/>
      <c r="S507" s="986"/>
      <c r="T507" s="1244"/>
      <c r="U507" s="1180"/>
      <c r="V507" s="1047"/>
      <c r="W507" s="1047"/>
      <c r="X507" s="1047"/>
      <c r="Y507" s="1047"/>
    </row>
    <row r="508" spans="1:25">
      <c r="A508" s="1281"/>
      <c r="B508" s="24" t="s">
        <v>1358</v>
      </c>
      <c r="C508" s="24" t="s">
        <v>1367</v>
      </c>
      <c r="D508" s="23">
        <v>1</v>
      </c>
      <c r="E508" s="47">
        <v>45167</v>
      </c>
      <c r="F508" s="24"/>
      <c r="G508" s="24"/>
      <c r="H508" s="24" t="s">
        <v>811</v>
      </c>
      <c r="I508" s="371"/>
      <c r="J508" s="24" t="s">
        <v>811</v>
      </c>
      <c r="K508" s="2212"/>
      <c r="L508" s="2213"/>
      <c r="M508" s="2222"/>
      <c r="N508" s="593"/>
      <c r="O508" s="933"/>
      <c r="P508" s="593"/>
      <c r="Q508" s="593"/>
      <c r="R508" s="1233"/>
      <c r="S508" s="986"/>
      <c r="T508" s="1244"/>
      <c r="U508" s="1180"/>
      <c r="V508" s="1047"/>
      <c r="W508" s="1047"/>
      <c r="X508" s="1047"/>
      <c r="Y508" s="1047"/>
    </row>
    <row r="509" spans="1:25">
      <c r="A509" s="1281"/>
      <c r="B509" s="24" t="s">
        <v>1358</v>
      </c>
      <c r="C509" s="24" t="s">
        <v>1367</v>
      </c>
      <c r="D509" s="23">
        <v>1.5</v>
      </c>
      <c r="E509" s="47">
        <v>45167</v>
      </c>
      <c r="F509" s="24"/>
      <c r="G509" s="24"/>
      <c r="H509" s="24" t="s">
        <v>811</v>
      </c>
      <c r="I509" s="371"/>
      <c r="J509" s="24" t="s">
        <v>811</v>
      </c>
      <c r="K509" s="2212"/>
      <c r="L509" s="2213"/>
      <c r="M509" s="2222"/>
      <c r="N509" s="593"/>
      <c r="O509" s="933"/>
      <c r="P509" s="593"/>
      <c r="Q509" s="593"/>
      <c r="R509" s="1233"/>
      <c r="S509" s="986"/>
      <c r="T509" s="1244"/>
      <c r="U509" s="1180"/>
      <c r="V509" s="1047"/>
      <c r="W509" s="1047"/>
      <c r="X509" s="1047"/>
      <c r="Y509" s="1047"/>
    </row>
    <row r="510" spans="1:25">
      <c r="A510" s="1281"/>
      <c r="B510" s="24" t="s">
        <v>1358</v>
      </c>
      <c r="C510" s="24" t="s">
        <v>1367</v>
      </c>
      <c r="D510" s="23">
        <v>2</v>
      </c>
      <c r="E510" s="47">
        <v>45167</v>
      </c>
      <c r="F510" s="24"/>
      <c r="G510" s="24"/>
      <c r="H510" s="24" t="s">
        <v>811</v>
      </c>
      <c r="I510" s="371"/>
      <c r="J510" s="24" t="s">
        <v>811</v>
      </c>
      <c r="K510" s="2212"/>
      <c r="L510" s="2213"/>
      <c r="M510" s="2222"/>
      <c r="N510" s="593"/>
      <c r="O510" s="933"/>
      <c r="P510" s="593"/>
      <c r="Q510" s="593"/>
      <c r="R510" s="1233"/>
      <c r="S510" s="986"/>
      <c r="T510" s="1244"/>
      <c r="U510" s="1180"/>
      <c r="V510" s="1047"/>
      <c r="W510" s="1047"/>
      <c r="X510" s="1047"/>
      <c r="Y510" s="1047"/>
    </row>
    <row r="511" spans="1:25">
      <c r="A511" s="1281"/>
      <c r="B511" s="24" t="s">
        <v>1358</v>
      </c>
      <c r="C511" s="24" t="s">
        <v>1367</v>
      </c>
      <c r="D511" s="23">
        <v>2.5</v>
      </c>
      <c r="E511" s="47">
        <v>45167</v>
      </c>
      <c r="F511" s="24"/>
      <c r="G511" s="24"/>
      <c r="H511" s="24" t="s">
        <v>811</v>
      </c>
      <c r="I511" s="371"/>
      <c r="J511" s="24" t="s">
        <v>811</v>
      </c>
      <c r="K511" s="2212"/>
      <c r="L511" s="2213"/>
      <c r="M511" s="2222"/>
      <c r="N511" s="593"/>
      <c r="O511" s="933"/>
      <c r="P511" s="593"/>
      <c r="Q511" s="593"/>
      <c r="R511" s="1233"/>
      <c r="S511" s="986"/>
      <c r="T511" s="1244"/>
      <c r="U511" s="1180"/>
      <c r="V511" s="1047"/>
      <c r="W511" s="1047"/>
      <c r="X511" s="1047"/>
      <c r="Y511" s="1047"/>
    </row>
    <row r="512" spans="1:25">
      <c r="A512" s="1281"/>
      <c r="B512" s="24" t="s">
        <v>1358</v>
      </c>
      <c r="C512" s="24" t="s">
        <v>1367</v>
      </c>
      <c r="D512" s="23">
        <v>3</v>
      </c>
      <c r="E512" s="47">
        <v>45167</v>
      </c>
      <c r="F512" s="24"/>
      <c r="G512" s="24"/>
      <c r="H512" s="24">
        <v>3.5828719479138504</v>
      </c>
      <c r="I512" s="371">
        <f t="shared" si="19"/>
        <v>110.97587571468361</v>
      </c>
      <c r="J512" s="25">
        <v>32.854430379746837</v>
      </c>
      <c r="K512" s="2212"/>
      <c r="L512" s="2213"/>
      <c r="M512" s="2222"/>
      <c r="N512" s="593"/>
      <c r="O512" s="933"/>
      <c r="P512" s="593"/>
      <c r="Q512" s="593"/>
      <c r="R512" s="1233"/>
      <c r="S512" s="986"/>
      <c r="T512" s="1244"/>
      <c r="U512" s="1180"/>
      <c r="V512" s="1047"/>
      <c r="W512" s="1047"/>
      <c r="X512" s="1047"/>
      <c r="Y512" s="1047"/>
    </row>
    <row r="513" spans="1:25">
      <c r="A513" s="2585"/>
      <c r="B513" s="2586" t="s">
        <v>1358</v>
      </c>
      <c r="C513" s="2586" t="s">
        <v>1367</v>
      </c>
      <c r="D513" s="2604">
        <v>3.5</v>
      </c>
      <c r="E513" s="2605">
        <v>45167</v>
      </c>
      <c r="F513" s="2586"/>
      <c r="G513" s="2586"/>
      <c r="H513" s="2586" t="s">
        <v>811</v>
      </c>
      <c r="I513" s="2590"/>
      <c r="J513" s="2586" t="s">
        <v>811</v>
      </c>
      <c r="K513" s="2591">
        <f>AVERAGE(G507:G513)</f>
        <v>2.35</v>
      </c>
      <c r="L513" s="2220">
        <f>10*(6-(LN(K513)/LN(2)))</f>
        <v>47.673392432097252</v>
      </c>
      <c r="M513" s="2221">
        <f>AVERAGE(I507:I513)</f>
        <v>86.433133970090125</v>
      </c>
      <c r="N513" s="1574">
        <f t="shared" ref="N513" si="22">10*(6-(LN(48/M513)/LN(2)))</f>
        <v>68.485500668642217</v>
      </c>
      <c r="O513" s="1632">
        <f>AVERAGE(J507:J513)</f>
        <v>19.350126582278481</v>
      </c>
      <c r="P513" s="1574">
        <f t="shared" ref="P513" si="23">10*(6-((2.04-0.68*LN(O513))/LN(2)))</f>
        <v>59.634064638608997</v>
      </c>
      <c r="Q513" s="1574">
        <f>AVERAGE(L513,N513,P513)</f>
        <v>58.597652579782824</v>
      </c>
      <c r="R513" s="1625">
        <f>AVERAGE(Q487:Q513)</f>
        <v>64.375912419871753</v>
      </c>
      <c r="S513" s="1626" t="s">
        <v>346</v>
      </c>
      <c r="T513" s="1627" t="str">
        <f>IF(_xlfn.NUMBERVALUE(R513), IF(R513&lt;50, "Acceptable; Ongoing Protection is Required", "Unacceptable; Immediate Restoration is Required"), " ")</f>
        <v>Unacceptable; Immediate Restoration is Required</v>
      </c>
      <c r="U513" s="1180"/>
      <c r="V513" s="1047"/>
      <c r="W513" s="1047"/>
      <c r="X513" s="1047"/>
      <c r="Y513" s="1047"/>
    </row>
    <row r="514" spans="1:25">
      <c r="A514" s="1281"/>
      <c r="B514" s="592"/>
      <c r="C514" s="592"/>
      <c r="D514" s="591"/>
      <c r="E514" s="2215"/>
      <c r="F514" s="592"/>
      <c r="G514" s="592"/>
      <c r="H514" s="371"/>
      <c r="I514" s="371"/>
      <c r="J514" s="1211"/>
      <c r="K514" s="2212"/>
      <c r="L514" s="2213"/>
      <c r="M514" s="2222"/>
      <c r="N514" s="593"/>
      <c r="O514" s="933"/>
      <c r="P514" s="593"/>
      <c r="Q514" s="593"/>
      <c r="R514" s="1233"/>
      <c r="S514" s="986"/>
      <c r="T514" s="1244"/>
      <c r="U514" s="1180"/>
      <c r="V514" s="1047"/>
      <c r="W514" s="1047"/>
      <c r="X514" s="1047"/>
      <c r="Y514" s="1047"/>
    </row>
    <row r="515" spans="1:25">
      <c r="A515" s="1281"/>
      <c r="B515" s="592"/>
      <c r="C515" s="592"/>
      <c r="D515" s="591"/>
      <c r="E515" s="2215"/>
      <c r="F515" s="592"/>
      <c r="G515" s="592"/>
      <c r="H515" s="371"/>
      <c r="I515" s="371"/>
      <c r="J515" s="1211"/>
      <c r="K515" s="2212"/>
      <c r="L515" s="2213"/>
      <c r="M515" s="2222"/>
      <c r="N515" s="593"/>
      <c r="O515" s="933"/>
      <c r="P515" s="593"/>
      <c r="Q515" s="593"/>
      <c r="R515" s="1233"/>
      <c r="S515" s="986"/>
      <c r="T515" s="1244"/>
      <c r="U515" s="1180"/>
      <c r="V515" s="1047"/>
      <c r="W515" s="1047"/>
      <c r="X515" s="1047"/>
      <c r="Y515" s="1047"/>
    </row>
    <row r="516" spans="1:25">
      <c r="A516" s="1281"/>
      <c r="B516" s="592"/>
      <c r="C516" s="592"/>
      <c r="D516" s="591"/>
      <c r="E516" s="2215"/>
      <c r="F516" s="592"/>
      <c r="G516" s="592"/>
      <c r="H516" s="371"/>
      <c r="I516" s="371"/>
      <c r="J516" s="1211"/>
      <c r="K516" s="2212"/>
      <c r="L516" s="2213"/>
      <c r="M516" s="2222"/>
      <c r="N516" s="593"/>
      <c r="O516" s="933"/>
      <c r="P516" s="593"/>
      <c r="Q516" s="593"/>
      <c r="R516" s="1233"/>
      <c r="S516" s="986"/>
      <c r="T516" s="1244"/>
      <c r="U516" s="1180"/>
      <c r="V516" s="1047"/>
      <c r="W516" s="1047"/>
      <c r="X516" s="1047"/>
      <c r="Y516" s="1047"/>
    </row>
    <row r="517" spans="1:25">
      <c r="A517" s="1188"/>
      <c r="B517" s="1189"/>
      <c r="C517" s="1189"/>
      <c r="D517" s="1189"/>
      <c r="E517" s="1190"/>
      <c r="F517" s="1189"/>
      <c r="G517" s="1189"/>
      <c r="H517" s="1207"/>
      <c r="I517" s="939" t="str">
        <f t="shared" si="19"/>
        <v xml:space="preserve"> </v>
      </c>
      <c r="J517" s="1213"/>
      <c r="K517" s="1188"/>
      <c r="L517" s="1189"/>
      <c r="M517" s="1189"/>
      <c r="N517" s="1617"/>
      <c r="O517" s="1191"/>
      <c r="P517" s="1617"/>
      <c r="Q517" s="2226"/>
      <c r="R517" s="1238"/>
      <c r="S517" s="1241"/>
      <c r="T517" s="1242"/>
      <c r="U517" s="1178"/>
      <c r="V517" s="756"/>
      <c r="W517" s="747"/>
      <c r="X517" s="747"/>
      <c r="Y517" s="747"/>
    </row>
    <row r="518" spans="1:25" ht="31.2">
      <c r="A518" s="1188" t="s">
        <v>1368</v>
      </c>
      <c r="B518" s="1189"/>
      <c r="C518" s="1189"/>
      <c r="D518" s="1189"/>
      <c r="E518" s="1190"/>
      <c r="F518" s="1189"/>
      <c r="G518" s="1189"/>
      <c r="H518" s="1207"/>
      <c r="I518" s="939"/>
      <c r="J518" s="1213"/>
      <c r="K518" s="1188"/>
      <c r="L518" s="1189"/>
      <c r="M518" s="1189"/>
      <c r="N518" s="1617"/>
      <c r="O518" s="1191"/>
      <c r="P518" s="1617"/>
      <c r="Q518" s="1617"/>
      <c r="R518" s="1238"/>
      <c r="S518" s="1241"/>
      <c r="T518" s="1242"/>
      <c r="U518" s="2250"/>
      <c r="V518" s="2248"/>
      <c r="W518" s="781"/>
      <c r="X518" s="781"/>
      <c r="Y518" s="781"/>
    </row>
    <row r="519" spans="1:25" ht="46.8">
      <c r="A519" s="1117" t="s">
        <v>804</v>
      </c>
      <c r="B519" s="1100" t="s">
        <v>20</v>
      </c>
      <c r="C519" s="1100" t="s">
        <v>701</v>
      </c>
      <c r="D519" s="1101" t="s">
        <v>805</v>
      </c>
      <c r="E519" s="1102" t="s">
        <v>786</v>
      </c>
      <c r="F519" s="1101" t="s">
        <v>806</v>
      </c>
      <c r="G519" s="1101" t="s">
        <v>807</v>
      </c>
      <c r="H519" s="1119" t="s">
        <v>809</v>
      </c>
      <c r="I519" s="1621" t="s">
        <v>810</v>
      </c>
      <c r="J519" s="1118" t="s">
        <v>808</v>
      </c>
      <c r="K519" s="1285"/>
      <c r="L519" s="593"/>
      <c r="M519" s="592"/>
      <c r="N519" s="593"/>
      <c r="O519" s="592"/>
      <c r="P519" s="593"/>
      <c r="Q519" s="593"/>
      <c r="R519" s="1233"/>
      <c r="S519" s="986"/>
      <c r="T519" s="1244"/>
      <c r="U519" s="483"/>
    </row>
    <row r="520" spans="1:25">
      <c r="A520" s="1959">
        <v>383</v>
      </c>
      <c r="B520" s="1613" t="s">
        <v>1358</v>
      </c>
      <c r="C520" s="1613" t="s">
        <v>1368</v>
      </c>
      <c r="D520" s="1613">
        <v>0.5</v>
      </c>
      <c r="E520" s="2240">
        <v>42990</v>
      </c>
      <c r="F520" s="1613">
        <v>3.5</v>
      </c>
      <c r="G520" s="1613">
        <v>1.55</v>
      </c>
      <c r="H520" s="373">
        <v>0.97865132620274264</v>
      </c>
      <c r="I520" s="373">
        <f t="shared" si="19"/>
        <v>30.312746177803749</v>
      </c>
      <c r="J520" s="1967">
        <v>7.3438715189873447</v>
      </c>
      <c r="K520" s="2199"/>
      <c r="L520" s="2241"/>
      <c r="M520" s="1968"/>
      <c r="N520" s="2241"/>
      <c r="O520" s="1968"/>
      <c r="P520" s="2241"/>
      <c r="Q520" s="2241"/>
      <c r="R520" s="1233"/>
      <c r="S520" s="986"/>
      <c r="T520" s="1244"/>
      <c r="U520" s="1113"/>
      <c r="V520" s="571"/>
      <c r="W520" s="571"/>
      <c r="X520" s="571"/>
      <c r="Y520" s="571"/>
    </row>
    <row r="521" spans="1:25">
      <c r="A521" s="1959">
        <v>384</v>
      </c>
      <c r="B521" s="1613" t="s">
        <v>1358</v>
      </c>
      <c r="C521" s="1613" t="s">
        <v>1368</v>
      </c>
      <c r="D521" s="1613">
        <v>1</v>
      </c>
      <c r="E521" s="2240">
        <v>42990</v>
      </c>
      <c r="F521" s="1613"/>
      <c r="G521" s="1613"/>
      <c r="H521" s="1613"/>
      <c r="I521" s="373" t="str">
        <f t="shared" si="19"/>
        <v xml:space="preserve"> </v>
      </c>
      <c r="J521" s="2122"/>
      <c r="K521" s="2199"/>
      <c r="L521" s="2241"/>
      <c r="M521" s="1968"/>
      <c r="N521" s="2241"/>
      <c r="O521" s="1968"/>
      <c r="P521" s="2241"/>
      <c r="Q521" s="2241"/>
      <c r="R521" s="1233"/>
      <c r="S521" s="986"/>
      <c r="T521" s="1244"/>
      <c r="U521" s="483"/>
    </row>
    <row r="522" spans="1:25">
      <c r="A522" s="1959">
        <v>385</v>
      </c>
      <c r="B522" s="1613" t="s">
        <v>1358</v>
      </c>
      <c r="C522" s="1613" t="s">
        <v>1368</v>
      </c>
      <c r="D522" s="1613">
        <v>2</v>
      </c>
      <c r="E522" s="2240">
        <v>42990</v>
      </c>
      <c r="F522" s="1613"/>
      <c r="G522" s="1613"/>
      <c r="H522" s="1613"/>
      <c r="I522" s="373" t="str">
        <f t="shared" si="19"/>
        <v xml:space="preserve"> </v>
      </c>
      <c r="J522" s="2122"/>
      <c r="K522" s="2199"/>
      <c r="L522" s="2241"/>
      <c r="M522" s="1968"/>
      <c r="N522" s="2241"/>
      <c r="O522" s="1968"/>
      <c r="P522" s="2241"/>
      <c r="Q522" s="2241"/>
      <c r="R522" s="1233"/>
      <c r="S522" s="986"/>
      <c r="T522" s="1244"/>
      <c r="U522" s="483"/>
    </row>
    <row r="523" spans="1:25">
      <c r="A523" s="1959">
        <v>386</v>
      </c>
      <c r="B523" s="1613" t="s">
        <v>1358</v>
      </c>
      <c r="C523" s="1613" t="s">
        <v>1368</v>
      </c>
      <c r="D523" s="1613">
        <v>2.5</v>
      </c>
      <c r="E523" s="2240">
        <v>42990</v>
      </c>
      <c r="F523" s="1613"/>
      <c r="G523" s="1613"/>
      <c r="H523" s="373">
        <v>1.1091381696964417</v>
      </c>
      <c r="I523" s="373">
        <f t="shared" si="19"/>
        <v>34.35444566817759</v>
      </c>
      <c r="J523" s="1967">
        <v>13.617934810126583</v>
      </c>
      <c r="K523" s="2199"/>
      <c r="L523" s="2241"/>
      <c r="M523" s="1968"/>
      <c r="N523" s="2241"/>
      <c r="O523" s="1968"/>
      <c r="P523" s="2241"/>
      <c r="Q523" s="2241"/>
      <c r="R523" s="1233"/>
      <c r="S523" s="986"/>
      <c r="T523" s="1244"/>
      <c r="U523" s="1113"/>
      <c r="V523" s="571"/>
      <c r="W523" s="571"/>
      <c r="X523" s="571"/>
      <c r="Y523" s="571"/>
    </row>
    <row r="524" spans="1:25">
      <c r="A524" s="1971">
        <v>387</v>
      </c>
      <c r="B524" s="1853" t="s">
        <v>1358</v>
      </c>
      <c r="C524" s="1853" t="s">
        <v>1368</v>
      </c>
      <c r="D524" s="1853">
        <v>3</v>
      </c>
      <c r="E524" s="2242">
        <v>42990</v>
      </c>
      <c r="F524" s="1853"/>
      <c r="G524" s="1853"/>
      <c r="H524" s="1853"/>
      <c r="I524" s="1998" t="str">
        <f t="shared" si="19"/>
        <v xml:space="preserve"> </v>
      </c>
      <c r="J524" s="2243"/>
      <c r="K524" s="2244">
        <f>AVERAGE(G520:G524)</f>
        <v>1.55</v>
      </c>
      <c r="L524" s="2132">
        <f>10*(6-(LN(K524)/LN(2)))</f>
        <v>53.677317845004865</v>
      </c>
      <c r="M524" s="2188">
        <f>AVERAGE(I520:I524)</f>
        <v>32.333595922990668</v>
      </c>
      <c r="N524" s="2132">
        <f t="shared" si="16"/>
        <v>54.299995572991897</v>
      </c>
      <c r="O524" s="2188">
        <f>AVERAGE(J520:J524)</f>
        <v>10.480903164556963</v>
      </c>
      <c r="P524" s="2132">
        <f t="shared" si="17"/>
        <v>53.61892090161669</v>
      </c>
      <c r="Q524" s="2245">
        <f t="shared" si="18"/>
        <v>53.865411439871146</v>
      </c>
      <c r="R524" s="1233"/>
      <c r="S524" s="986"/>
      <c r="T524" s="1244"/>
      <c r="U524" s="483"/>
    </row>
    <row r="525" spans="1:25">
      <c r="A525" s="1281"/>
      <c r="B525" s="591"/>
      <c r="C525" s="591"/>
      <c r="D525" s="591"/>
      <c r="E525" s="2202"/>
      <c r="F525" s="591"/>
      <c r="G525" s="591"/>
      <c r="H525" s="591"/>
      <c r="I525" s="371" t="str">
        <f t="shared" si="19"/>
        <v xml:space="preserve"> </v>
      </c>
      <c r="J525" s="2161"/>
      <c r="K525" s="1285"/>
      <c r="L525" s="593"/>
      <c r="M525" s="592"/>
      <c r="N525" s="593"/>
      <c r="O525" s="592"/>
      <c r="P525" s="593"/>
      <c r="Q525" s="593"/>
      <c r="R525" s="1233"/>
      <c r="S525" s="986"/>
      <c r="T525" s="1244"/>
      <c r="U525" s="483"/>
    </row>
    <row r="526" spans="1:25" ht="46.8">
      <c r="A526" s="1281"/>
      <c r="B526" s="627" t="s">
        <v>20</v>
      </c>
      <c r="C526" s="627" t="s">
        <v>701</v>
      </c>
      <c r="D526" s="627" t="s">
        <v>846</v>
      </c>
      <c r="E526" s="1135" t="s">
        <v>786</v>
      </c>
      <c r="F526" s="1136" t="s">
        <v>806</v>
      </c>
      <c r="G526" s="1136" t="s">
        <v>807</v>
      </c>
      <c r="H526" s="632" t="s">
        <v>809</v>
      </c>
      <c r="I526" s="1621" t="s">
        <v>810</v>
      </c>
      <c r="J526" s="1110" t="s">
        <v>808</v>
      </c>
      <c r="K526" s="1285"/>
      <c r="L526" s="593"/>
      <c r="M526" s="592"/>
      <c r="N526" s="593"/>
      <c r="O526" s="592"/>
      <c r="P526" s="593"/>
      <c r="Q526" s="593"/>
      <c r="R526" s="1233"/>
      <c r="S526" s="986"/>
      <c r="T526" s="1244"/>
      <c r="U526" s="483"/>
    </row>
    <row r="527" spans="1:25">
      <c r="A527" s="1959"/>
      <c r="B527" s="1613" t="s">
        <v>1358</v>
      </c>
      <c r="C527" s="1613" t="s">
        <v>1369</v>
      </c>
      <c r="D527" s="1613">
        <v>0.5</v>
      </c>
      <c r="E527" s="2240">
        <v>43355</v>
      </c>
      <c r="F527" s="1613">
        <v>4.05</v>
      </c>
      <c r="G527" s="1613">
        <v>1.1499999999999999</v>
      </c>
      <c r="H527" s="373">
        <v>1.0873223766484299</v>
      </c>
      <c r="I527" s="373">
        <f t="shared" si="19"/>
        <v>33.678723294308469</v>
      </c>
      <c r="J527" s="1967">
        <v>13.90614746835443</v>
      </c>
      <c r="K527" s="2199"/>
      <c r="L527" s="2241"/>
      <c r="M527" s="1968"/>
      <c r="N527" s="2241"/>
      <c r="O527" s="1968"/>
      <c r="P527" s="2241"/>
      <c r="Q527" s="2241"/>
      <c r="R527" s="1233"/>
      <c r="S527" s="986"/>
      <c r="T527" s="1244"/>
      <c r="U527" s="1113"/>
      <c r="V527" s="571"/>
      <c r="W527" s="571"/>
      <c r="X527" s="571"/>
      <c r="Y527" s="571"/>
    </row>
    <row r="528" spans="1:25">
      <c r="A528" s="1959"/>
      <c r="B528" s="1613" t="s">
        <v>1358</v>
      </c>
      <c r="C528" s="1613" t="s">
        <v>1369</v>
      </c>
      <c r="D528" s="1613">
        <v>1</v>
      </c>
      <c r="E528" s="2240">
        <v>43355</v>
      </c>
      <c r="F528" s="1613"/>
      <c r="G528" s="1613"/>
      <c r="H528" s="373" t="s">
        <v>811</v>
      </c>
      <c r="I528" s="373"/>
      <c r="J528" s="2122" t="s">
        <v>811</v>
      </c>
      <c r="K528" s="2199"/>
      <c r="L528" s="2241"/>
      <c r="M528" s="1968"/>
      <c r="N528" s="2241"/>
      <c r="O528" s="1968"/>
      <c r="P528" s="2241"/>
      <c r="Q528" s="2241"/>
      <c r="R528" s="1233"/>
      <c r="S528" s="986"/>
      <c r="T528" s="1244"/>
      <c r="U528" s="483"/>
    </row>
    <row r="529" spans="1:25">
      <c r="A529" s="1959"/>
      <c r="B529" s="1613" t="s">
        <v>1358</v>
      </c>
      <c r="C529" s="1613" t="s">
        <v>1369</v>
      </c>
      <c r="D529" s="1613">
        <v>2</v>
      </c>
      <c r="E529" s="2240">
        <v>43355</v>
      </c>
      <c r="F529" s="1613"/>
      <c r="G529" s="1613"/>
      <c r="H529" s="373" t="s">
        <v>811</v>
      </c>
      <c r="I529" s="373"/>
      <c r="J529" s="2122" t="s">
        <v>811</v>
      </c>
      <c r="K529" s="2199"/>
      <c r="L529" s="2241"/>
      <c r="M529" s="1968"/>
      <c r="N529" s="2241"/>
      <c r="O529" s="1968"/>
      <c r="P529" s="2241"/>
      <c r="Q529" s="2241"/>
      <c r="R529" s="1233"/>
      <c r="S529" s="986"/>
      <c r="T529" s="1244"/>
      <c r="U529" s="483"/>
    </row>
    <row r="530" spans="1:25">
      <c r="A530" s="1959"/>
      <c r="B530" s="1613" t="s">
        <v>1358</v>
      </c>
      <c r="C530" s="1613" t="s">
        <v>1369</v>
      </c>
      <c r="D530" s="1613">
        <v>3</v>
      </c>
      <c r="E530" s="2240">
        <v>43355</v>
      </c>
      <c r="F530" s="1613"/>
      <c r="G530" s="1613"/>
      <c r="H530" s="373">
        <v>2.0387294562158154</v>
      </c>
      <c r="I530" s="373">
        <f t="shared" si="19"/>
        <v>63.147606176828667</v>
      </c>
      <c r="J530" s="1967">
        <v>73.344910126582306</v>
      </c>
      <c r="K530" s="2199"/>
      <c r="L530" s="2241"/>
      <c r="M530" s="1968"/>
      <c r="N530" s="2241"/>
      <c r="O530" s="1968"/>
      <c r="P530" s="2241"/>
      <c r="Q530" s="2241"/>
      <c r="R530" s="1233"/>
      <c r="S530" s="986"/>
      <c r="T530" s="1244"/>
      <c r="U530" s="1113"/>
      <c r="V530" s="571"/>
      <c r="W530" s="571"/>
      <c r="X530" s="571"/>
      <c r="Y530" s="571"/>
    </row>
    <row r="531" spans="1:25">
      <c r="A531" s="1971"/>
      <c r="B531" s="1853" t="s">
        <v>1358</v>
      </c>
      <c r="C531" s="1853" t="s">
        <v>1369</v>
      </c>
      <c r="D531" s="1853">
        <v>4</v>
      </c>
      <c r="E531" s="2242">
        <v>43355</v>
      </c>
      <c r="F531" s="1853"/>
      <c r="G531" s="1853"/>
      <c r="H531" s="1998" t="s">
        <v>811</v>
      </c>
      <c r="I531" s="1998"/>
      <c r="J531" s="2243" t="s">
        <v>811</v>
      </c>
      <c r="K531" s="2244">
        <f>AVERAGE(G527:G531)</f>
        <v>1.1499999999999999</v>
      </c>
      <c r="L531" s="2132">
        <f>10*(6-(LN(K531)/LN(2)))</f>
        <v>57.983661388303496</v>
      </c>
      <c r="M531" s="2188">
        <f>AVERAGE(I527:I531)</f>
        <v>48.413164735568571</v>
      </c>
      <c r="N531" s="2132">
        <f t="shared" si="16"/>
        <v>60.123649994386653</v>
      </c>
      <c r="O531" s="2188">
        <f>AVERAGE(J527:J531)</f>
        <v>43.62552879746837</v>
      </c>
      <c r="P531" s="2132">
        <f t="shared" si="17"/>
        <v>67.609306018572369</v>
      </c>
      <c r="Q531" s="2245">
        <f t="shared" si="18"/>
        <v>61.905539133754168</v>
      </c>
      <c r="R531" s="1233"/>
      <c r="S531" s="986"/>
      <c r="T531" s="1244"/>
      <c r="U531" s="483"/>
    </row>
    <row r="532" spans="1:25">
      <c r="A532" s="1281"/>
      <c r="B532" s="591"/>
      <c r="C532" s="591"/>
      <c r="D532" s="591"/>
      <c r="E532" s="2202"/>
      <c r="F532" s="591"/>
      <c r="G532" s="591"/>
      <c r="H532" s="591"/>
      <c r="I532" s="371" t="str">
        <f t="shared" si="19"/>
        <v xml:space="preserve"> </v>
      </c>
      <c r="J532" s="2161"/>
      <c r="K532" s="1281"/>
      <c r="L532" s="1100"/>
      <c r="M532" s="591"/>
      <c r="N532" s="593"/>
      <c r="O532" s="592"/>
      <c r="P532" s="593"/>
      <c r="Q532" s="593"/>
      <c r="R532" s="1233"/>
      <c r="S532" s="986"/>
      <c r="T532" s="1244"/>
      <c r="U532" s="483"/>
    </row>
    <row r="533" spans="1:25" ht="46.8">
      <c r="A533" s="1117" t="s">
        <v>804</v>
      </c>
      <c r="B533" s="1100" t="s">
        <v>20</v>
      </c>
      <c r="C533" s="1100" t="s">
        <v>701</v>
      </c>
      <c r="D533" s="1101" t="s">
        <v>805</v>
      </c>
      <c r="E533" s="1102" t="s">
        <v>786</v>
      </c>
      <c r="F533" s="1101" t="s">
        <v>806</v>
      </c>
      <c r="G533" s="1101" t="s">
        <v>807</v>
      </c>
      <c r="H533" s="1119" t="s">
        <v>809</v>
      </c>
      <c r="I533" s="1621" t="s">
        <v>810</v>
      </c>
      <c r="J533" s="1118" t="s">
        <v>808</v>
      </c>
      <c r="K533" s="1285"/>
      <c r="L533" s="593"/>
      <c r="M533" s="592"/>
      <c r="N533" s="593"/>
      <c r="O533" s="592"/>
      <c r="P533" s="593"/>
      <c r="Q533" s="593"/>
      <c r="R533" s="1233"/>
      <c r="S533" s="986"/>
      <c r="T533" s="1244"/>
      <c r="U533" s="483"/>
    </row>
    <row r="534" spans="1:25">
      <c r="A534" s="1285">
        <v>125</v>
      </c>
      <c r="B534" s="592" t="s">
        <v>1359</v>
      </c>
      <c r="C534" s="592" t="s">
        <v>1368</v>
      </c>
      <c r="D534" s="629">
        <v>0.5</v>
      </c>
      <c r="E534" s="2207">
        <v>43719</v>
      </c>
      <c r="F534" s="2208">
        <v>4.45</v>
      </c>
      <c r="G534" s="933">
        <v>2.1800000000000002</v>
      </c>
      <c r="H534" s="371">
        <v>0.83350348467676749</v>
      </c>
      <c r="I534" s="371">
        <f t="shared" si="19"/>
        <v>25.816936934378198</v>
      </c>
      <c r="J534" s="1211">
        <v>10.592268354430376</v>
      </c>
      <c r="K534" s="1285"/>
      <c r="L534" s="593"/>
      <c r="M534" s="592"/>
      <c r="N534" s="593"/>
      <c r="O534" s="592"/>
      <c r="P534" s="593"/>
      <c r="Q534" s="593"/>
      <c r="R534" s="1233"/>
      <c r="S534" s="986"/>
      <c r="T534" s="1244"/>
      <c r="U534" s="1113"/>
      <c r="V534" s="571"/>
      <c r="W534" s="571"/>
      <c r="X534" s="571"/>
      <c r="Y534" s="571"/>
    </row>
    <row r="535" spans="1:25">
      <c r="A535" s="1285"/>
      <c r="B535" s="592" t="s">
        <v>1359</v>
      </c>
      <c r="C535" s="592" t="s">
        <v>1368</v>
      </c>
      <c r="D535" s="629">
        <v>1</v>
      </c>
      <c r="E535" s="2207">
        <v>43719</v>
      </c>
      <c r="F535" s="2208"/>
      <c r="G535" s="933"/>
      <c r="H535" s="591" t="s">
        <v>811</v>
      </c>
      <c r="I535" s="371"/>
      <c r="J535" s="2161" t="s">
        <v>811</v>
      </c>
      <c r="K535" s="1285"/>
      <c r="L535" s="593"/>
      <c r="M535" s="592"/>
      <c r="N535" s="593"/>
      <c r="O535" s="592"/>
      <c r="P535" s="593"/>
      <c r="Q535" s="593"/>
      <c r="R535" s="1233"/>
      <c r="S535" s="986"/>
      <c r="T535" s="1244"/>
      <c r="U535" s="483"/>
    </row>
    <row r="536" spans="1:25">
      <c r="A536" s="1285"/>
      <c r="B536" s="592" t="s">
        <v>1359</v>
      </c>
      <c r="C536" s="592" t="s">
        <v>1368</v>
      </c>
      <c r="D536" s="629">
        <v>2</v>
      </c>
      <c r="E536" s="2207">
        <v>43719</v>
      </c>
      <c r="F536" s="2208"/>
      <c r="G536" s="933"/>
      <c r="H536" s="591" t="s">
        <v>811</v>
      </c>
      <c r="I536" s="371"/>
      <c r="J536" s="2161" t="s">
        <v>811</v>
      </c>
      <c r="K536" s="1285"/>
      <c r="L536" s="593"/>
      <c r="M536" s="592"/>
      <c r="N536" s="593"/>
      <c r="O536" s="592"/>
      <c r="P536" s="593"/>
      <c r="Q536" s="593"/>
      <c r="R536" s="1233"/>
      <c r="S536" s="986"/>
      <c r="T536" s="1244"/>
      <c r="U536" s="483"/>
    </row>
    <row r="537" spans="1:25">
      <c r="A537" s="1285"/>
      <c r="B537" s="592" t="s">
        <v>1359</v>
      </c>
      <c r="C537" s="592" t="s">
        <v>1368</v>
      </c>
      <c r="D537" s="629">
        <v>3</v>
      </c>
      <c r="E537" s="2207">
        <v>43719</v>
      </c>
      <c r="F537" s="2208"/>
      <c r="G537" s="933"/>
      <c r="H537" s="591" t="s">
        <v>811</v>
      </c>
      <c r="I537" s="371"/>
      <c r="J537" s="2161" t="s">
        <v>811</v>
      </c>
      <c r="K537" s="1285"/>
      <c r="L537" s="593"/>
      <c r="M537" s="592"/>
      <c r="N537" s="593"/>
      <c r="O537" s="592"/>
      <c r="P537" s="593"/>
      <c r="Q537" s="593"/>
      <c r="R537" s="1233"/>
      <c r="S537" s="986"/>
      <c r="T537" s="1244"/>
      <c r="U537" s="483"/>
    </row>
    <row r="538" spans="1:25">
      <c r="A538" s="1285"/>
      <c r="B538" s="592" t="s">
        <v>1359</v>
      </c>
      <c r="C538" s="592" t="s">
        <v>1368</v>
      </c>
      <c r="D538" s="629">
        <v>3.5</v>
      </c>
      <c r="E538" s="2207">
        <v>43719</v>
      </c>
      <c r="F538" s="2208"/>
      <c r="G538" s="933"/>
      <c r="H538" s="371">
        <v>1.5945284054685986</v>
      </c>
      <c r="I538" s="371">
        <f t="shared" si="19"/>
        <v>49.388922830984377</v>
      </c>
      <c r="J538" s="1211">
        <v>29.590014177215192</v>
      </c>
      <c r="K538" s="1285"/>
      <c r="L538" s="593"/>
      <c r="M538" s="592"/>
      <c r="N538" s="593"/>
      <c r="O538" s="592"/>
      <c r="P538" s="593"/>
      <c r="Q538" s="593"/>
      <c r="R538" s="1233"/>
      <c r="S538" s="986"/>
      <c r="T538" s="1244"/>
      <c r="U538" s="1113"/>
      <c r="V538" s="571"/>
      <c r="W538" s="571"/>
      <c r="X538" s="571"/>
      <c r="Y538" s="571"/>
    </row>
    <row r="539" spans="1:25">
      <c r="A539" s="1654"/>
      <c r="B539" s="1649" t="s">
        <v>1359</v>
      </c>
      <c r="C539" s="1649" t="s">
        <v>1368</v>
      </c>
      <c r="D539" s="1642">
        <v>4</v>
      </c>
      <c r="E539" s="2209">
        <v>43719</v>
      </c>
      <c r="F539" s="2210"/>
      <c r="G539" s="1632"/>
      <c r="H539" s="1643" t="s">
        <v>811</v>
      </c>
      <c r="I539" s="1576"/>
      <c r="J539" s="2205" t="s">
        <v>811</v>
      </c>
      <c r="K539" s="2211">
        <f>AVERAGE(G534:G539)</f>
        <v>2.1800000000000002</v>
      </c>
      <c r="L539" s="1574">
        <f>10*(6-(LN(K539)/LN(2)))</f>
        <v>48.756718649977984</v>
      </c>
      <c r="M539" s="1632">
        <f>AVERAGE(I534:I539)</f>
        <v>37.602929882681288</v>
      </c>
      <c r="N539" s="1574">
        <f t="shared" si="16"/>
        <v>56.478106699663812</v>
      </c>
      <c r="O539" s="1632">
        <f>AVERAGE(J534:J539)</f>
        <v>20.091141265822785</v>
      </c>
      <c r="P539" s="1574">
        <f t="shared" si="17"/>
        <v>60.002736932601664</v>
      </c>
      <c r="Q539" s="2206">
        <f t="shared" si="18"/>
        <v>55.079187427414489</v>
      </c>
      <c r="R539" s="1233"/>
      <c r="S539" s="986"/>
      <c r="T539" s="1244"/>
      <c r="U539" s="483"/>
    </row>
    <row r="540" spans="1:25">
      <c r="A540" s="1285"/>
      <c r="B540" s="592"/>
      <c r="C540" s="592"/>
      <c r="D540" s="592"/>
      <c r="E540" s="592"/>
      <c r="F540" s="592"/>
      <c r="G540" s="592"/>
      <c r="H540" s="592"/>
      <c r="I540" s="371" t="str">
        <f t="shared" si="19"/>
        <v xml:space="preserve"> </v>
      </c>
      <c r="J540" s="1932"/>
      <c r="K540" s="1285"/>
      <c r="L540" s="593"/>
      <c r="M540" s="592"/>
      <c r="N540" s="593"/>
      <c r="O540" s="592"/>
      <c r="P540" s="593"/>
      <c r="Q540" s="593"/>
      <c r="R540" s="1233"/>
      <c r="S540" s="986"/>
      <c r="T540" s="1244"/>
      <c r="U540" s="483"/>
    </row>
    <row r="541" spans="1:25" ht="46.8">
      <c r="A541" s="1186" t="s">
        <v>804</v>
      </c>
      <c r="B541" s="1136" t="s">
        <v>20</v>
      </c>
      <c r="C541" s="1136" t="s">
        <v>701</v>
      </c>
      <c r="D541" s="1136" t="s">
        <v>805</v>
      </c>
      <c r="E541" s="1187" t="s">
        <v>786</v>
      </c>
      <c r="F541" s="1136" t="s">
        <v>806</v>
      </c>
      <c r="G541" s="1136" t="s">
        <v>807</v>
      </c>
      <c r="H541" s="1206" t="s">
        <v>809</v>
      </c>
      <c r="I541" s="1621" t="s">
        <v>810</v>
      </c>
      <c r="J541" s="1210" t="s">
        <v>808</v>
      </c>
      <c r="K541" s="1285"/>
      <c r="L541" s="593"/>
      <c r="M541" s="592"/>
      <c r="N541" s="593"/>
      <c r="O541" s="592"/>
      <c r="P541" s="593"/>
      <c r="Q541" s="593"/>
      <c r="R541" s="1233"/>
      <c r="S541" s="986"/>
      <c r="T541" s="1244"/>
      <c r="U541" s="483"/>
    </row>
    <row r="542" spans="1:25">
      <c r="A542" s="1186"/>
      <c r="B542" s="592" t="s">
        <v>1358</v>
      </c>
      <c r="C542" s="592" t="s">
        <v>1368</v>
      </c>
      <c r="D542" s="591">
        <v>0.5</v>
      </c>
      <c r="E542" s="2215">
        <v>44452</v>
      </c>
      <c r="F542" s="592">
        <v>4</v>
      </c>
      <c r="G542" s="592">
        <v>3.1</v>
      </c>
      <c r="H542" s="371">
        <v>0.58800000000000008</v>
      </c>
      <c r="I542" s="371">
        <f t="shared" si="19"/>
        <v>18.212712000000003</v>
      </c>
      <c r="J542" s="1211">
        <v>3.0175202380952393</v>
      </c>
      <c r="K542" s="1285"/>
      <c r="L542" s="593"/>
      <c r="M542" s="592"/>
      <c r="N542" s="593"/>
      <c r="O542" s="592"/>
      <c r="P542" s="593"/>
      <c r="Q542" s="593"/>
      <c r="R542" s="1233"/>
      <c r="S542" s="986"/>
      <c r="T542" s="1244"/>
      <c r="U542" s="1113"/>
      <c r="V542" s="571"/>
      <c r="W542" s="571"/>
      <c r="X542" s="571"/>
      <c r="Y542" s="571"/>
    </row>
    <row r="543" spans="1:25">
      <c r="A543" s="1186"/>
      <c r="B543" s="592" t="s">
        <v>1358</v>
      </c>
      <c r="C543" s="592" t="s">
        <v>1368</v>
      </c>
      <c r="D543" s="591">
        <v>1</v>
      </c>
      <c r="E543" s="2215">
        <v>44452</v>
      </c>
      <c r="F543" s="592"/>
      <c r="G543" s="592"/>
      <c r="H543" s="371" t="s">
        <v>811</v>
      </c>
      <c r="I543" s="371"/>
      <c r="J543" s="1211" t="s">
        <v>811</v>
      </c>
      <c r="K543" s="1285"/>
      <c r="L543" s="593"/>
      <c r="M543" s="592"/>
      <c r="N543" s="593"/>
      <c r="O543" s="592"/>
      <c r="P543" s="593"/>
      <c r="Q543" s="593"/>
      <c r="R543" s="1233"/>
      <c r="S543" s="986"/>
      <c r="T543" s="1244"/>
      <c r="U543" s="483"/>
    </row>
    <row r="544" spans="1:25">
      <c r="A544" s="1186"/>
      <c r="B544" s="592" t="s">
        <v>1358</v>
      </c>
      <c r="C544" s="592" t="s">
        <v>1368</v>
      </c>
      <c r="D544" s="591">
        <v>2</v>
      </c>
      <c r="E544" s="2215">
        <v>44452</v>
      </c>
      <c r="F544" s="592"/>
      <c r="G544" s="592"/>
      <c r="H544" s="371" t="s">
        <v>811</v>
      </c>
      <c r="I544" s="371"/>
      <c r="J544" s="1211" t="s">
        <v>811</v>
      </c>
      <c r="K544" s="1285"/>
      <c r="L544" s="593"/>
      <c r="M544" s="592"/>
      <c r="N544" s="593"/>
      <c r="O544" s="592"/>
      <c r="P544" s="593"/>
      <c r="Q544" s="593"/>
      <c r="R544" s="1233"/>
      <c r="S544" s="986"/>
      <c r="T544" s="1244"/>
      <c r="U544" s="483"/>
    </row>
    <row r="545" spans="1:25">
      <c r="A545" s="1186"/>
      <c r="B545" s="592" t="s">
        <v>1358</v>
      </c>
      <c r="C545" s="592" t="s">
        <v>1368</v>
      </c>
      <c r="D545" s="591">
        <v>3</v>
      </c>
      <c r="E545" s="2215">
        <v>44452</v>
      </c>
      <c r="F545" s="592"/>
      <c r="G545" s="592"/>
      <c r="H545" s="371">
        <v>0.63344151781634661</v>
      </c>
      <c r="I545" s="371">
        <f t="shared" ref="I545:I686" si="24">IF(AND(H545&gt;0),  H545*30.974," ")</f>
        <v>19.620217572843519</v>
      </c>
      <c r="J545" s="1211">
        <v>2.3326630952380953</v>
      </c>
      <c r="K545" s="1285"/>
      <c r="L545" s="593"/>
      <c r="M545" s="592"/>
      <c r="N545" s="593"/>
      <c r="O545" s="592"/>
      <c r="P545" s="593"/>
      <c r="Q545" s="593"/>
      <c r="R545" s="1233"/>
      <c r="S545" s="986"/>
      <c r="T545" s="1244"/>
      <c r="U545" s="1113"/>
      <c r="V545" s="571"/>
      <c r="W545" s="571"/>
      <c r="X545" s="571"/>
      <c r="Y545" s="571"/>
    </row>
    <row r="546" spans="1:25">
      <c r="A546" s="1624"/>
      <c r="B546" s="1649" t="s">
        <v>1358</v>
      </c>
      <c r="C546" s="1649" t="s">
        <v>1368</v>
      </c>
      <c r="D546" s="1643">
        <v>3.5</v>
      </c>
      <c r="E546" s="2218">
        <v>44452</v>
      </c>
      <c r="F546" s="1649"/>
      <c r="G546" s="1649"/>
      <c r="H546" s="1576" t="s">
        <v>811</v>
      </c>
      <c r="I546" s="1576"/>
      <c r="J546" s="1630" t="s">
        <v>811</v>
      </c>
      <c r="K546" s="1654">
        <f>AVERAGE(G542:G546)</f>
        <v>3.1</v>
      </c>
      <c r="L546" s="1574">
        <f>10*(6-(LN(K546)/LN(2)))</f>
        <v>43.677317845004865</v>
      </c>
      <c r="M546" s="1632">
        <f>AVERAGE(I542:I546)</f>
        <v>18.916464786421763</v>
      </c>
      <c r="N546" s="1574">
        <f t="shared" ref="N546:N683" si="25">10*(6-(LN(48/M546)/LN(2)))</f>
        <v>46.566080892046031</v>
      </c>
      <c r="O546" s="1632">
        <f>AVERAGE(J542:J546)</f>
        <v>2.6750916666666673</v>
      </c>
      <c r="P546" s="1574">
        <f t="shared" ref="P546:P683" si="26">10*(6-((2.04-0.68*LN(O546))/LN(2)))</f>
        <v>40.222221801804103</v>
      </c>
      <c r="Q546" s="1574">
        <f t="shared" ref="Q546:Q683" si="27">AVERAGE(L546,N546,P546)</f>
        <v>43.488540179618333</v>
      </c>
      <c r="R546" s="1625"/>
      <c r="S546" s="1626"/>
      <c r="T546" s="1627"/>
      <c r="U546" s="1104"/>
      <c r="V546" s="451"/>
      <c r="W546" s="451"/>
      <c r="X546" s="451"/>
      <c r="Y546" s="451"/>
    </row>
    <row r="547" spans="1:25">
      <c r="A547" s="1186"/>
      <c r="B547" s="592"/>
      <c r="C547" s="592"/>
      <c r="D547" s="591"/>
      <c r="E547" s="2215"/>
      <c r="F547" s="592"/>
      <c r="G547" s="592"/>
      <c r="H547" s="371"/>
      <c r="I547" s="371"/>
      <c r="J547" s="1211"/>
      <c r="K547" s="1285"/>
      <c r="L547" s="593"/>
      <c r="M547" s="933"/>
      <c r="N547" s="593"/>
      <c r="O547" s="933"/>
      <c r="P547" s="593"/>
      <c r="Q547" s="593"/>
      <c r="R547" s="1233"/>
      <c r="S547" s="986"/>
      <c r="T547" s="1244"/>
      <c r="U547" s="483"/>
    </row>
    <row r="548" spans="1:25" ht="46.8">
      <c r="A548" s="1186" t="s">
        <v>804</v>
      </c>
      <c r="B548" s="1136" t="s">
        <v>20</v>
      </c>
      <c r="C548" s="1136" t="s">
        <v>701</v>
      </c>
      <c r="D548" s="1136" t="s">
        <v>805</v>
      </c>
      <c r="E548" s="1187" t="s">
        <v>786</v>
      </c>
      <c r="F548" s="1136" t="s">
        <v>806</v>
      </c>
      <c r="G548" s="1136" t="s">
        <v>807</v>
      </c>
      <c r="H548" s="1206" t="s">
        <v>809</v>
      </c>
      <c r="I548" s="1621" t="s">
        <v>810</v>
      </c>
      <c r="J548" s="1210" t="s">
        <v>808</v>
      </c>
      <c r="K548" s="1285"/>
      <c r="L548" s="593"/>
      <c r="M548" s="933"/>
      <c r="N548" s="593"/>
      <c r="O548" s="933"/>
      <c r="P548" s="593"/>
      <c r="Q548" s="593"/>
      <c r="R548" s="1233"/>
      <c r="S548" s="986"/>
      <c r="T548" s="1244"/>
      <c r="U548" s="483"/>
    </row>
    <row r="549" spans="1:25">
      <c r="A549" s="1186"/>
      <c r="B549" s="592" t="s">
        <v>1358</v>
      </c>
      <c r="C549" s="592" t="s">
        <v>1369</v>
      </c>
      <c r="D549" s="591">
        <v>0.5</v>
      </c>
      <c r="E549" s="2207">
        <v>44805</v>
      </c>
      <c r="F549" s="592">
        <v>3.5</v>
      </c>
      <c r="G549" s="592">
        <v>2.5499999999999998</v>
      </c>
      <c r="H549" s="371">
        <v>0.89447544496911913</v>
      </c>
      <c r="I549" s="371">
        <f t="shared" ref="I549" si="28">IF(AND(H549&gt;0),  H549*30.974," ")</f>
        <v>27.705482432473495</v>
      </c>
      <c r="J549" s="371">
        <v>1.0374117171061887</v>
      </c>
      <c r="K549" s="1285"/>
      <c r="L549" s="593"/>
      <c r="M549" s="933"/>
      <c r="N549" s="593"/>
      <c r="O549" s="933"/>
      <c r="P549" s="593"/>
      <c r="Q549" s="593"/>
      <c r="R549" s="1233"/>
      <c r="S549" s="986"/>
      <c r="T549" s="1244"/>
      <c r="U549" s="483"/>
    </row>
    <row r="550" spans="1:25">
      <c r="A550" s="1186"/>
      <c r="B550" s="592" t="s">
        <v>1358</v>
      </c>
      <c r="C550" s="592" t="s">
        <v>1369</v>
      </c>
      <c r="D550" s="591">
        <v>1</v>
      </c>
      <c r="E550" s="2207">
        <v>44805</v>
      </c>
      <c r="F550" s="592"/>
      <c r="G550" s="592"/>
      <c r="H550" s="591" t="s">
        <v>811</v>
      </c>
      <c r="I550" s="371"/>
      <c r="J550" s="371" t="s">
        <v>811</v>
      </c>
      <c r="K550" s="1285"/>
      <c r="L550" s="593"/>
      <c r="M550" s="933"/>
      <c r="N550" s="593"/>
      <c r="O550" s="933"/>
      <c r="P550" s="593"/>
      <c r="Q550" s="593"/>
      <c r="R550" s="1233"/>
      <c r="S550" s="986"/>
      <c r="T550" s="1244"/>
      <c r="U550" s="483"/>
    </row>
    <row r="551" spans="1:25">
      <c r="A551" s="1186"/>
      <c r="B551" s="592" t="s">
        <v>1358</v>
      </c>
      <c r="C551" s="592" t="s">
        <v>1369</v>
      </c>
      <c r="D551" s="591">
        <v>1.5</v>
      </c>
      <c r="E551" s="2207">
        <v>44805</v>
      </c>
      <c r="F551" s="592"/>
      <c r="G551" s="592"/>
      <c r="H551" s="591" t="s">
        <v>811</v>
      </c>
      <c r="I551" s="371"/>
      <c r="J551" s="371" t="s">
        <v>811</v>
      </c>
      <c r="K551" s="1285"/>
      <c r="L551" s="593"/>
      <c r="M551" s="933"/>
      <c r="N551" s="593"/>
      <c r="O551" s="933"/>
      <c r="P551" s="593"/>
      <c r="Q551" s="593"/>
      <c r="R551" s="1233"/>
      <c r="S551" s="986"/>
      <c r="T551" s="1244"/>
      <c r="U551" s="483"/>
    </row>
    <row r="552" spans="1:25">
      <c r="A552" s="1186"/>
      <c r="B552" s="592" t="s">
        <v>1358</v>
      </c>
      <c r="C552" s="592" t="s">
        <v>1369</v>
      </c>
      <c r="D552" s="591">
        <v>2</v>
      </c>
      <c r="E552" s="2207">
        <v>44805</v>
      </c>
      <c r="F552" s="592"/>
      <c r="G552" s="592"/>
      <c r="H552" s="591" t="s">
        <v>811</v>
      </c>
      <c r="I552" s="371"/>
      <c r="J552" s="371" t="s">
        <v>811</v>
      </c>
      <c r="K552" s="1285"/>
      <c r="L552" s="593"/>
      <c r="M552" s="933"/>
      <c r="N552" s="593"/>
      <c r="O552" s="933"/>
      <c r="P552" s="593"/>
      <c r="Q552" s="593"/>
      <c r="R552" s="1233"/>
      <c r="S552" s="986"/>
      <c r="T552" s="1244"/>
      <c r="U552" s="483"/>
    </row>
    <row r="553" spans="1:25">
      <c r="A553" s="1186"/>
      <c r="B553" s="592" t="s">
        <v>1358</v>
      </c>
      <c r="C553" s="592" t="s">
        <v>1369</v>
      </c>
      <c r="D553" s="591">
        <v>2.5</v>
      </c>
      <c r="E553" s="2207">
        <v>44805</v>
      </c>
      <c r="F553" s="592"/>
      <c r="G553" s="592"/>
      <c r="H553" s="591" t="s">
        <v>811</v>
      </c>
      <c r="I553" s="371"/>
      <c r="J553" s="371" t="s">
        <v>811</v>
      </c>
      <c r="K553" s="1285"/>
      <c r="L553" s="593"/>
      <c r="M553" s="933"/>
      <c r="N553" s="593"/>
      <c r="O553" s="933"/>
      <c r="P553" s="593"/>
      <c r="Q553" s="593"/>
      <c r="R553" s="1233"/>
      <c r="S553" s="986"/>
      <c r="T553" s="1244"/>
      <c r="U553" s="483"/>
    </row>
    <row r="554" spans="1:25">
      <c r="A554" s="1624"/>
      <c r="B554" s="1649" t="s">
        <v>1358</v>
      </c>
      <c r="C554" s="1649" t="s">
        <v>1369</v>
      </c>
      <c r="D554" s="1643">
        <v>3</v>
      </c>
      <c r="E554" s="2209">
        <v>44805</v>
      </c>
      <c r="F554" s="1649"/>
      <c r="G554" s="1649"/>
      <c r="H554" s="1576">
        <v>1.4311607119505907</v>
      </c>
      <c r="I554" s="1576">
        <f>IF(AND(H554&gt;0),  H554*30.974," ")</f>
        <v>44.328771891957594</v>
      </c>
      <c r="J554" s="1576">
        <v>1.1893254673171592</v>
      </c>
      <c r="K554" s="1654">
        <f>AVERAGE(G549:G554)</f>
        <v>2.5499999999999998</v>
      </c>
      <c r="L554" s="1574">
        <f>10*(6-(LN(K554)/LN(2)))</f>
        <v>46.495027529158662</v>
      </c>
      <c r="M554" s="1632">
        <f>AVERAGE(I549:I554)</f>
        <v>36.017127162215544</v>
      </c>
      <c r="N554" s="1574">
        <f t="shared" ref="N554" si="29">10*(6-(LN(48/M554)/LN(2)))</f>
        <v>55.856487061678983</v>
      </c>
      <c r="O554" s="1632">
        <f>AVERAGE(J549:J554)</f>
        <v>1.1133685922116738</v>
      </c>
      <c r="P554" s="1574">
        <f t="shared" ref="P554" si="30">10*(6-((2.04-0.68*LN(O554))/LN(2)))</f>
        <v>31.622553944008519</v>
      </c>
      <c r="Q554" s="1574">
        <f>AVERAGE(L554,N554,P554)</f>
        <v>44.658022844948725</v>
      </c>
      <c r="U554" s="1104"/>
      <c r="V554" s="451"/>
      <c r="W554" s="451"/>
      <c r="X554" s="451"/>
      <c r="Y554" s="451"/>
    </row>
    <row r="555" spans="1:25">
      <c r="A555" s="1186"/>
      <c r="B555" s="592"/>
      <c r="C555" s="592"/>
      <c r="D555" s="591"/>
      <c r="E555" s="2215"/>
      <c r="F555" s="592"/>
      <c r="G555" s="592"/>
      <c r="H555" s="371"/>
      <c r="I555" s="371"/>
      <c r="J555" s="1211"/>
      <c r="K555" s="1285"/>
      <c r="L555" s="593"/>
      <c r="M555" s="933"/>
      <c r="N555" s="593"/>
      <c r="O555" s="933"/>
      <c r="P555" s="593"/>
      <c r="Q555" s="593"/>
      <c r="R555" s="1233"/>
      <c r="S555" s="986"/>
      <c r="T555" s="1244"/>
      <c r="U555" s="483"/>
    </row>
    <row r="556" spans="1:25" ht="46.8">
      <c r="A556" s="1186" t="s">
        <v>804</v>
      </c>
      <c r="B556" s="1136" t="s">
        <v>20</v>
      </c>
      <c r="C556" s="1136" t="s">
        <v>701</v>
      </c>
      <c r="D556" s="1136" t="s">
        <v>805</v>
      </c>
      <c r="E556" s="1187" t="s">
        <v>786</v>
      </c>
      <c r="F556" s="1136" t="s">
        <v>806</v>
      </c>
      <c r="G556" s="1136" t="s">
        <v>807</v>
      </c>
      <c r="H556" s="1206" t="s">
        <v>809</v>
      </c>
      <c r="I556" s="1621" t="s">
        <v>810</v>
      </c>
      <c r="J556" s="1210" t="s">
        <v>808</v>
      </c>
      <c r="K556" s="1285"/>
      <c r="L556" s="593"/>
      <c r="M556" s="933"/>
      <c r="N556" s="593"/>
      <c r="O556" s="933"/>
      <c r="P556" s="593"/>
      <c r="Q556" s="593"/>
      <c r="R556" s="1233"/>
      <c r="S556" s="986"/>
      <c r="T556" s="1244"/>
      <c r="U556" s="483"/>
    </row>
    <row r="557" spans="1:25">
      <c r="A557" s="1186" t="s">
        <v>824</v>
      </c>
      <c r="B557" s="24" t="s">
        <v>1358</v>
      </c>
      <c r="C557" s="24" t="s">
        <v>1369</v>
      </c>
      <c r="D557" s="23">
        <v>0.5</v>
      </c>
      <c r="E557" s="47">
        <v>45168</v>
      </c>
      <c r="F557" s="24">
        <v>4</v>
      </c>
      <c r="G557" s="24">
        <v>0.95</v>
      </c>
      <c r="H557" s="24">
        <v>1.9981401247981092</v>
      </c>
      <c r="I557" s="371">
        <f t="shared" ref="I557" si="31">IF(AND(H557&gt;0),  H557*30.974," ")</f>
        <v>61.890392225496633</v>
      </c>
      <c r="J557" s="2640">
        <v>25.263924050632912</v>
      </c>
      <c r="K557" s="1285"/>
      <c r="L557" s="593"/>
      <c r="M557" s="933"/>
      <c r="N557" s="593"/>
      <c r="O557" s="933"/>
      <c r="P557" s="593"/>
      <c r="Q557" s="593"/>
      <c r="R557" s="1233"/>
      <c r="S557" s="986"/>
      <c r="T557" s="1244"/>
      <c r="U557" s="483"/>
    </row>
    <row r="558" spans="1:25">
      <c r="A558" s="1186" t="s">
        <v>824</v>
      </c>
      <c r="B558" s="24" t="s">
        <v>1358</v>
      </c>
      <c r="C558" s="24" t="s">
        <v>1369</v>
      </c>
      <c r="D558" s="23">
        <v>1</v>
      </c>
      <c r="E558" s="47">
        <v>45168</v>
      </c>
      <c r="F558" s="24"/>
      <c r="G558" s="24"/>
      <c r="H558" s="24" t="s">
        <v>811</v>
      </c>
      <c r="I558" s="371"/>
      <c r="J558" s="24" t="s">
        <v>811</v>
      </c>
      <c r="K558" s="1285"/>
      <c r="L558" s="593"/>
      <c r="M558" s="933"/>
      <c r="N558" s="593"/>
      <c r="O558" s="933"/>
      <c r="P558" s="593"/>
      <c r="Q558" s="593"/>
      <c r="R558" s="1233"/>
      <c r="S558" s="986"/>
      <c r="T558" s="1244"/>
      <c r="U558" s="483"/>
    </row>
    <row r="559" spans="1:25">
      <c r="A559" s="1186" t="s">
        <v>824</v>
      </c>
      <c r="B559" s="24" t="s">
        <v>1358</v>
      </c>
      <c r="C559" s="24" t="s">
        <v>1369</v>
      </c>
      <c r="D559" s="23">
        <v>1.5</v>
      </c>
      <c r="E559" s="47">
        <v>45168</v>
      </c>
      <c r="F559" s="24"/>
      <c r="G559" s="24"/>
      <c r="H559" s="24" t="s">
        <v>811</v>
      </c>
      <c r="I559" s="371"/>
      <c r="J559" s="24" t="s">
        <v>811</v>
      </c>
      <c r="K559" s="1285"/>
      <c r="L559" s="593"/>
      <c r="M559" s="933"/>
      <c r="N559" s="593"/>
      <c r="O559" s="933"/>
      <c r="P559" s="593"/>
      <c r="Q559" s="593"/>
      <c r="R559" s="1233"/>
      <c r="S559" s="986"/>
      <c r="T559" s="1244"/>
      <c r="U559" s="483"/>
    </row>
    <row r="560" spans="1:25">
      <c r="A560" s="1186" t="s">
        <v>824</v>
      </c>
      <c r="B560" s="24" t="s">
        <v>1358</v>
      </c>
      <c r="C560" s="24" t="s">
        <v>1369</v>
      </c>
      <c r="D560" s="23">
        <v>2</v>
      </c>
      <c r="E560" s="47">
        <v>45168</v>
      </c>
      <c r="F560" s="24"/>
      <c r="G560" s="24"/>
      <c r="H560" s="24" t="s">
        <v>811</v>
      </c>
      <c r="I560" s="371"/>
      <c r="J560" s="24" t="s">
        <v>811</v>
      </c>
      <c r="K560" s="1285"/>
      <c r="L560" s="593"/>
      <c r="M560" s="933"/>
      <c r="N560" s="593"/>
      <c r="O560" s="933"/>
      <c r="P560" s="593"/>
      <c r="Q560" s="593"/>
      <c r="R560" s="1233"/>
      <c r="S560" s="986"/>
      <c r="T560" s="1244"/>
      <c r="U560" s="483"/>
    </row>
    <row r="561" spans="1:21">
      <c r="A561" s="1186" t="s">
        <v>824</v>
      </c>
      <c r="B561" s="24" t="s">
        <v>1358</v>
      </c>
      <c r="C561" s="24" t="s">
        <v>1369</v>
      </c>
      <c r="D561" s="23">
        <v>2.5</v>
      </c>
      <c r="E561" s="47">
        <v>45168</v>
      </c>
      <c r="F561" s="24"/>
      <c r="G561" s="24"/>
      <c r="H561" s="24" t="s">
        <v>811</v>
      </c>
      <c r="I561" s="371"/>
      <c r="J561" s="24" t="s">
        <v>811</v>
      </c>
      <c r="K561" s="1285"/>
      <c r="L561" s="593"/>
      <c r="M561" s="933"/>
      <c r="N561" s="593"/>
      <c r="O561" s="933"/>
      <c r="P561" s="593"/>
      <c r="Q561" s="593"/>
      <c r="R561" s="1233"/>
      <c r="S561" s="986"/>
      <c r="T561" s="1244"/>
      <c r="U561" s="483"/>
    </row>
    <row r="562" spans="1:21">
      <c r="A562" s="1186" t="s">
        <v>824</v>
      </c>
      <c r="B562" s="24" t="s">
        <v>1358</v>
      </c>
      <c r="C562" s="24" t="s">
        <v>1369</v>
      </c>
      <c r="D562" s="23">
        <v>3</v>
      </c>
      <c r="E562" s="47">
        <v>45168</v>
      </c>
      <c r="F562" s="24"/>
      <c r="G562" s="24"/>
      <c r="H562" s="24" t="s">
        <v>811</v>
      </c>
      <c r="I562" s="371"/>
      <c r="J562" s="24" t="s">
        <v>811</v>
      </c>
      <c r="K562" s="1285"/>
      <c r="L562" s="593"/>
      <c r="M562" s="933"/>
      <c r="N562" s="593"/>
      <c r="O562" s="933"/>
      <c r="P562" s="593"/>
      <c r="Q562" s="593"/>
      <c r="R562" s="1233"/>
      <c r="S562" s="986"/>
      <c r="T562" s="1244"/>
      <c r="U562" s="483"/>
    </row>
    <row r="563" spans="1:21">
      <c r="A563" s="1186" t="s">
        <v>824</v>
      </c>
      <c r="B563" s="2586" t="s">
        <v>1358</v>
      </c>
      <c r="C563" s="2586" t="s">
        <v>1369</v>
      </c>
      <c r="D563" s="2604">
        <v>3.5</v>
      </c>
      <c r="E563" s="2605">
        <v>45168</v>
      </c>
      <c r="F563" s="2586"/>
      <c r="G563" s="2586"/>
      <c r="H563" s="2586">
        <v>1.6880838985363338</v>
      </c>
      <c r="I563" s="2590">
        <f t="shared" ref="I563" si="32">IF(AND(H563&gt;0),  H563*30.974," ")</f>
        <v>52.286710673264402</v>
      </c>
      <c r="J563" s="2607">
        <v>8.0436708860759492</v>
      </c>
      <c r="K563" s="2211"/>
      <c r="L563" s="1574"/>
      <c r="M563" s="1632"/>
      <c r="N563" s="1574"/>
      <c r="O563" s="1632"/>
      <c r="P563" s="1574"/>
      <c r="Q563" s="1574"/>
      <c r="R563" s="1233"/>
      <c r="S563" s="986"/>
      <c r="T563" s="1244"/>
      <c r="U563" s="483"/>
    </row>
    <row r="564" spans="1:21">
      <c r="A564" s="1186" t="s">
        <v>825</v>
      </c>
      <c r="B564" s="24" t="s">
        <v>1358</v>
      </c>
      <c r="C564" s="24" t="s">
        <v>1369</v>
      </c>
      <c r="D564" s="27">
        <v>0.5</v>
      </c>
      <c r="E564" s="47">
        <v>45098</v>
      </c>
      <c r="F564" s="27">
        <v>4.5999999999999996</v>
      </c>
      <c r="G564" s="27">
        <v>1.83</v>
      </c>
      <c r="H564" s="27">
        <v>1.25</v>
      </c>
      <c r="I564" s="371">
        <f t="shared" ref="I564" si="33">IF(AND(H564&gt;0),  H564*30.974," ")</f>
        <v>38.717500000000001</v>
      </c>
      <c r="J564" s="27">
        <v>15.58</v>
      </c>
      <c r="K564" s="1285"/>
      <c r="L564" s="593"/>
      <c r="M564" s="933"/>
      <c r="N564" s="593"/>
      <c r="O564" s="933"/>
      <c r="P564" s="593"/>
      <c r="Q564" s="593"/>
      <c r="R564" s="1233"/>
      <c r="S564" s="986"/>
      <c r="T564" s="1244"/>
      <c r="U564" s="483"/>
    </row>
    <row r="565" spans="1:21">
      <c r="A565" s="1186" t="s">
        <v>825</v>
      </c>
      <c r="B565" s="24" t="s">
        <v>1358</v>
      </c>
      <c r="C565" s="24" t="s">
        <v>1369</v>
      </c>
      <c r="D565" s="27">
        <v>1</v>
      </c>
      <c r="E565" s="47">
        <v>45098</v>
      </c>
      <c r="F565" s="27"/>
      <c r="G565" s="27"/>
      <c r="H565" s="27" t="s">
        <v>811</v>
      </c>
      <c r="I565" s="371"/>
      <c r="J565" s="27" t="s">
        <v>811</v>
      </c>
      <c r="K565" s="1285"/>
      <c r="L565" s="593"/>
      <c r="M565" s="933"/>
      <c r="N565" s="593"/>
      <c r="O565" s="933"/>
      <c r="P565" s="593"/>
      <c r="Q565" s="593"/>
      <c r="R565" s="1233"/>
      <c r="S565" s="986"/>
      <c r="T565" s="1244"/>
      <c r="U565" s="483"/>
    </row>
    <row r="566" spans="1:21">
      <c r="A566" s="1186" t="s">
        <v>825</v>
      </c>
      <c r="B566" s="24" t="s">
        <v>1358</v>
      </c>
      <c r="C566" s="24" t="s">
        <v>1369</v>
      </c>
      <c r="D566" s="27">
        <v>2</v>
      </c>
      <c r="E566" s="47">
        <v>45098</v>
      </c>
      <c r="F566" s="27"/>
      <c r="G566" s="27"/>
      <c r="H566" s="27" t="s">
        <v>811</v>
      </c>
      <c r="I566" s="371"/>
      <c r="J566" s="27" t="s">
        <v>811</v>
      </c>
      <c r="K566" s="1285"/>
      <c r="L566" s="593"/>
      <c r="M566" s="933"/>
      <c r="N566" s="593"/>
      <c r="O566" s="933"/>
      <c r="P566" s="593"/>
      <c r="Q566" s="593"/>
      <c r="R566" s="1233"/>
      <c r="S566" s="986"/>
      <c r="T566" s="1244"/>
      <c r="U566" s="483"/>
    </row>
    <row r="567" spans="1:21">
      <c r="A567" s="1186" t="s">
        <v>825</v>
      </c>
      <c r="B567" s="24" t="s">
        <v>1358</v>
      </c>
      <c r="C567" s="24" t="s">
        <v>1369</v>
      </c>
      <c r="D567" s="27">
        <v>3</v>
      </c>
      <c r="E567" s="47">
        <v>45098</v>
      </c>
      <c r="F567" s="27"/>
      <c r="G567" s="27"/>
      <c r="H567" s="27" t="s">
        <v>811</v>
      </c>
      <c r="I567" s="371"/>
      <c r="J567" s="27" t="s">
        <v>811</v>
      </c>
      <c r="K567" s="1285"/>
      <c r="L567" s="593"/>
      <c r="M567" s="933"/>
      <c r="N567" s="593"/>
      <c r="O567" s="933"/>
      <c r="P567" s="593"/>
      <c r="Q567" s="593"/>
      <c r="R567" s="1233"/>
      <c r="S567" s="986"/>
      <c r="T567" s="1244"/>
      <c r="U567" s="483"/>
    </row>
    <row r="568" spans="1:21">
      <c r="A568" s="1186" t="s">
        <v>825</v>
      </c>
      <c r="B568" s="24" t="s">
        <v>1358</v>
      </c>
      <c r="C568" s="24" t="s">
        <v>1369</v>
      </c>
      <c r="D568" s="27">
        <v>3.6</v>
      </c>
      <c r="E568" s="47">
        <v>45098</v>
      </c>
      <c r="F568" s="27"/>
      <c r="G568" s="27"/>
      <c r="H568" s="27">
        <v>1.08</v>
      </c>
      <c r="I568" s="371">
        <f t="shared" ref="I568" si="34">IF(AND(H568&gt;0),  H568*30.974," ")</f>
        <v>33.451920000000001</v>
      </c>
      <c r="J568" s="27">
        <v>8.6199999999999992</v>
      </c>
      <c r="K568" s="1285"/>
      <c r="L568" s="593"/>
      <c r="M568" s="933"/>
      <c r="N568" s="593"/>
      <c r="O568" s="933"/>
      <c r="P568" s="593"/>
      <c r="Q568" s="593"/>
      <c r="R568" s="1233"/>
      <c r="S568" s="986"/>
      <c r="T568" s="1244"/>
      <c r="U568" s="483"/>
    </row>
    <row r="569" spans="1:21">
      <c r="A569" s="1186" t="s">
        <v>825</v>
      </c>
      <c r="B569" s="24" t="s">
        <v>1358</v>
      </c>
      <c r="C569" s="24" t="s">
        <v>1369</v>
      </c>
      <c r="D569" s="27">
        <v>4</v>
      </c>
      <c r="E569" s="47">
        <v>45098</v>
      </c>
      <c r="F569" s="27"/>
      <c r="G569" s="27"/>
      <c r="H569" s="27" t="s">
        <v>811</v>
      </c>
      <c r="I569" s="371"/>
      <c r="J569" s="27" t="s">
        <v>811</v>
      </c>
      <c r="K569" s="1285"/>
      <c r="L569" s="593"/>
      <c r="M569" s="933"/>
      <c r="N569" s="593"/>
      <c r="O569" s="933"/>
      <c r="P569" s="593"/>
      <c r="Q569" s="593"/>
      <c r="R569" s="1233"/>
      <c r="S569" s="986"/>
      <c r="T569" s="1244"/>
      <c r="U569" s="483"/>
    </row>
    <row r="570" spans="1:21">
      <c r="A570" s="2641" t="s">
        <v>825</v>
      </c>
      <c r="B570" s="2586" t="s">
        <v>1358</v>
      </c>
      <c r="C570" s="2586" t="s">
        <v>1369</v>
      </c>
      <c r="D570" s="2625">
        <v>4.0999999999999996</v>
      </c>
      <c r="E570" s="2605">
        <v>45098</v>
      </c>
      <c r="F570" s="2625"/>
      <c r="G570" s="2625"/>
      <c r="H570" s="2625" t="s">
        <v>811</v>
      </c>
      <c r="I570" s="2590"/>
      <c r="J570" s="2625" t="s">
        <v>811</v>
      </c>
      <c r="K570" s="1285"/>
      <c r="L570" s="593"/>
      <c r="M570" s="933"/>
      <c r="N570" s="593"/>
      <c r="O570" s="933"/>
      <c r="P570" s="593"/>
      <c r="Q570" s="593"/>
      <c r="R570" s="1233"/>
      <c r="S570" s="986"/>
      <c r="T570" s="1244"/>
      <c r="U570" s="483"/>
    </row>
    <row r="571" spans="1:21">
      <c r="A571" s="1186" t="s">
        <v>825</v>
      </c>
      <c r="B571" s="24" t="s">
        <v>1358</v>
      </c>
      <c r="C571" s="24" t="s">
        <v>1369</v>
      </c>
      <c r="D571" s="27">
        <v>0.5</v>
      </c>
      <c r="E571" s="47">
        <v>45127</v>
      </c>
      <c r="F571" s="27">
        <v>4.4000000000000004</v>
      </c>
      <c r="G571" s="27">
        <v>1.82</v>
      </c>
      <c r="H571" s="27">
        <v>1.01</v>
      </c>
      <c r="I571" s="371">
        <f t="shared" ref="I571" si="35">IF(AND(H571&gt;0),  H571*30.974," ")</f>
        <v>31.283740000000002</v>
      </c>
      <c r="J571" s="27">
        <v>17.38</v>
      </c>
      <c r="K571" s="1285"/>
      <c r="L571" s="593"/>
      <c r="M571" s="933"/>
      <c r="N571" s="593"/>
      <c r="O571" s="933"/>
      <c r="P571" s="593"/>
      <c r="Q571" s="593"/>
      <c r="R571" s="1233"/>
      <c r="S571" s="986"/>
      <c r="T571" s="1244"/>
      <c r="U571" s="483"/>
    </row>
    <row r="572" spans="1:21">
      <c r="A572" s="1186" t="s">
        <v>825</v>
      </c>
      <c r="B572" s="24" t="s">
        <v>1358</v>
      </c>
      <c r="C572" s="24" t="s">
        <v>1369</v>
      </c>
      <c r="D572" s="27">
        <v>1</v>
      </c>
      <c r="E572" s="47">
        <v>45127</v>
      </c>
      <c r="F572" s="27"/>
      <c r="G572" s="27"/>
      <c r="H572" s="27" t="s">
        <v>811</v>
      </c>
      <c r="I572" s="371"/>
      <c r="J572" s="27" t="s">
        <v>811</v>
      </c>
      <c r="K572" s="1285"/>
      <c r="L572" s="593"/>
      <c r="M572" s="933"/>
      <c r="N572" s="593"/>
      <c r="O572" s="933"/>
      <c r="P572" s="593"/>
      <c r="Q572" s="593"/>
      <c r="R572" s="1233"/>
      <c r="S572" s="986"/>
      <c r="T572" s="1244"/>
      <c r="U572" s="483"/>
    </row>
    <row r="573" spans="1:21">
      <c r="A573" s="1186" t="s">
        <v>825</v>
      </c>
      <c r="B573" s="24" t="s">
        <v>1358</v>
      </c>
      <c r="C573" s="24" t="s">
        <v>1369</v>
      </c>
      <c r="D573" s="27">
        <v>2</v>
      </c>
      <c r="E573" s="47">
        <v>45127</v>
      </c>
      <c r="F573" s="27"/>
      <c r="G573" s="27"/>
      <c r="H573" s="27" t="s">
        <v>811</v>
      </c>
      <c r="I573" s="371"/>
      <c r="J573" s="27" t="s">
        <v>811</v>
      </c>
      <c r="K573" s="1285"/>
      <c r="L573" s="593"/>
      <c r="M573" s="933"/>
      <c r="N573" s="593"/>
      <c r="O573" s="933"/>
      <c r="P573" s="593"/>
      <c r="Q573" s="593"/>
      <c r="R573" s="1233"/>
      <c r="S573" s="986"/>
      <c r="T573" s="1244"/>
      <c r="U573" s="483"/>
    </row>
    <row r="574" spans="1:21">
      <c r="A574" s="1186" t="s">
        <v>825</v>
      </c>
      <c r="B574" s="24" t="s">
        <v>1358</v>
      </c>
      <c r="C574" s="24" t="s">
        <v>1369</v>
      </c>
      <c r="D574" s="27">
        <v>3</v>
      </c>
      <c r="E574" s="47">
        <v>45127</v>
      </c>
      <c r="F574" s="27"/>
      <c r="G574" s="27"/>
      <c r="H574" s="27" t="s">
        <v>811</v>
      </c>
      <c r="I574" s="371"/>
      <c r="J574" s="27" t="s">
        <v>811</v>
      </c>
      <c r="K574" s="1285"/>
      <c r="L574" s="593"/>
      <c r="M574" s="933"/>
      <c r="N574" s="593"/>
      <c r="O574" s="933"/>
      <c r="P574" s="593"/>
      <c r="Q574" s="593"/>
      <c r="R574" s="1233"/>
      <c r="S574" s="986"/>
      <c r="T574" s="1244"/>
      <c r="U574" s="483"/>
    </row>
    <row r="575" spans="1:21">
      <c r="A575" s="1186" t="s">
        <v>825</v>
      </c>
      <c r="B575" s="24" t="s">
        <v>1358</v>
      </c>
      <c r="C575" s="24" t="s">
        <v>1369</v>
      </c>
      <c r="D575" s="27">
        <v>3.4</v>
      </c>
      <c r="E575" s="47">
        <v>45127</v>
      </c>
      <c r="F575" s="27"/>
      <c r="G575" s="27"/>
      <c r="H575" s="27">
        <v>0.96699999999999997</v>
      </c>
      <c r="I575" s="371">
        <f t="shared" ref="I575" si="36">IF(AND(H575&gt;0),  H575*30.974," ")</f>
        <v>29.951857999999998</v>
      </c>
      <c r="J575" s="27">
        <v>7.87</v>
      </c>
      <c r="K575" s="1285"/>
      <c r="L575" s="593"/>
      <c r="M575" s="933"/>
      <c r="N575" s="593"/>
      <c r="O575" s="933"/>
      <c r="P575" s="593"/>
      <c r="Q575" s="593"/>
      <c r="R575" s="1233"/>
      <c r="S575" s="986"/>
      <c r="T575" s="1244"/>
      <c r="U575" s="483"/>
    </row>
    <row r="576" spans="1:21">
      <c r="A576" s="2641" t="s">
        <v>825</v>
      </c>
      <c r="B576" s="2586" t="s">
        <v>1358</v>
      </c>
      <c r="C576" s="2586" t="s">
        <v>1369</v>
      </c>
      <c r="D576" s="2625">
        <v>3.9</v>
      </c>
      <c r="E576" s="2605">
        <v>45127</v>
      </c>
      <c r="F576" s="2625"/>
      <c r="G576" s="2625"/>
      <c r="H576" s="2625" t="s">
        <v>811</v>
      </c>
      <c r="I576" s="2590"/>
      <c r="J576" s="2625" t="s">
        <v>811</v>
      </c>
      <c r="K576" s="1285"/>
      <c r="L576" s="593"/>
      <c r="M576" s="933"/>
      <c r="N576" s="593"/>
      <c r="O576" s="933"/>
      <c r="P576" s="593"/>
      <c r="Q576" s="593"/>
      <c r="R576" s="1233"/>
      <c r="S576" s="986"/>
      <c r="T576" s="1244"/>
      <c r="U576" s="483"/>
    </row>
    <row r="577" spans="1:21">
      <c r="A577" s="1186" t="s">
        <v>825</v>
      </c>
      <c r="B577" s="24" t="s">
        <v>1358</v>
      </c>
      <c r="C577" s="24" t="s">
        <v>1369</v>
      </c>
      <c r="D577" s="27">
        <v>0.5</v>
      </c>
      <c r="E577" s="47">
        <v>45159</v>
      </c>
      <c r="F577" s="27">
        <v>4.3</v>
      </c>
      <c r="G577" s="27">
        <v>1.24</v>
      </c>
      <c r="H577" s="27">
        <v>1</v>
      </c>
      <c r="I577" s="371"/>
      <c r="J577" s="27">
        <v>21.04</v>
      </c>
      <c r="K577" s="1285"/>
      <c r="L577" s="593"/>
      <c r="M577" s="933"/>
      <c r="N577" s="593"/>
      <c r="O577" s="933"/>
      <c r="P577" s="593"/>
      <c r="Q577" s="593"/>
      <c r="R577" s="1233"/>
      <c r="S577" s="986"/>
      <c r="T577" s="1244"/>
      <c r="U577" s="483"/>
    </row>
    <row r="578" spans="1:21">
      <c r="A578" s="1186" t="s">
        <v>825</v>
      </c>
      <c r="B578" s="24" t="s">
        <v>1358</v>
      </c>
      <c r="C578" s="24" t="s">
        <v>1369</v>
      </c>
      <c r="D578" s="27">
        <v>1</v>
      </c>
      <c r="E578" s="47">
        <v>45159</v>
      </c>
      <c r="F578" s="27"/>
      <c r="G578" s="27"/>
      <c r="H578" s="27" t="s">
        <v>811</v>
      </c>
      <c r="I578" s="371"/>
      <c r="J578" s="27" t="s">
        <v>811</v>
      </c>
      <c r="K578" s="1285"/>
      <c r="L578" s="593"/>
      <c r="M578" s="933"/>
      <c r="N578" s="593"/>
      <c r="O578" s="933"/>
      <c r="P578" s="593"/>
      <c r="Q578" s="593"/>
      <c r="R578" s="1233"/>
      <c r="S578" s="986"/>
      <c r="T578" s="1244"/>
      <c r="U578" s="483"/>
    </row>
    <row r="579" spans="1:21">
      <c r="A579" s="1186" t="s">
        <v>825</v>
      </c>
      <c r="B579" s="24" t="s">
        <v>1358</v>
      </c>
      <c r="C579" s="24" t="s">
        <v>1369</v>
      </c>
      <c r="D579" s="27">
        <v>2</v>
      </c>
      <c r="E579" s="47">
        <v>45159</v>
      </c>
      <c r="F579" s="27"/>
      <c r="G579" s="27"/>
      <c r="H579" s="27" t="s">
        <v>811</v>
      </c>
      <c r="I579" s="371"/>
      <c r="J579" s="27" t="s">
        <v>811</v>
      </c>
      <c r="K579" s="1285"/>
      <c r="L579" s="593"/>
      <c r="M579" s="933"/>
      <c r="N579" s="593"/>
      <c r="O579" s="933"/>
      <c r="P579" s="593"/>
      <c r="Q579" s="593"/>
      <c r="R579" s="1233"/>
      <c r="S579" s="986"/>
      <c r="T579" s="1244"/>
      <c r="U579" s="483"/>
    </row>
    <row r="580" spans="1:21">
      <c r="A580" s="1186" t="s">
        <v>825</v>
      </c>
      <c r="B580" s="24" t="s">
        <v>1358</v>
      </c>
      <c r="C580" s="24" t="s">
        <v>1369</v>
      </c>
      <c r="D580" s="27">
        <v>3</v>
      </c>
      <c r="E580" s="47">
        <v>45159</v>
      </c>
      <c r="F580" s="27"/>
      <c r="G580" s="27"/>
      <c r="H580" s="27" t="s">
        <v>811</v>
      </c>
      <c r="I580" s="371"/>
      <c r="J580" s="27" t="s">
        <v>811</v>
      </c>
      <c r="K580" s="1285"/>
      <c r="L580" s="593"/>
      <c r="M580" s="933"/>
      <c r="N580" s="593"/>
      <c r="O580" s="933"/>
      <c r="P580" s="593"/>
      <c r="Q580" s="593"/>
      <c r="R580" s="1233"/>
      <c r="S580" s="986"/>
      <c r="T580" s="1244"/>
      <c r="U580" s="483"/>
    </row>
    <row r="581" spans="1:21">
      <c r="A581" s="1186" t="s">
        <v>825</v>
      </c>
      <c r="B581" s="24" t="s">
        <v>1358</v>
      </c>
      <c r="C581" s="24" t="s">
        <v>1369</v>
      </c>
      <c r="D581" s="27">
        <v>3.3</v>
      </c>
      <c r="E581" s="47">
        <v>45159</v>
      </c>
      <c r="F581" s="27"/>
      <c r="G581" s="27"/>
      <c r="H581" s="27">
        <v>1.19</v>
      </c>
      <c r="I581" s="371">
        <f t="shared" ref="I581" si="37">IF(AND(H581&gt;0),  H581*30.974," ")</f>
        <v>36.859059999999999</v>
      </c>
      <c r="J581" s="27">
        <v>38.479999999999997</v>
      </c>
      <c r="K581" s="1285"/>
      <c r="L581" s="593"/>
      <c r="M581" s="933"/>
      <c r="N581" s="593"/>
      <c r="O581" s="933"/>
      <c r="P581" s="593"/>
      <c r="Q581" s="593"/>
      <c r="R581" s="1233"/>
      <c r="S581" s="986"/>
      <c r="T581" s="1244"/>
      <c r="U581" s="483"/>
    </row>
    <row r="582" spans="1:21">
      <c r="A582" s="2641" t="s">
        <v>825</v>
      </c>
      <c r="B582" s="2586" t="s">
        <v>1358</v>
      </c>
      <c r="C582" s="2586" t="s">
        <v>1369</v>
      </c>
      <c r="D582" s="2625">
        <v>3.8</v>
      </c>
      <c r="E582" s="2605">
        <v>45159</v>
      </c>
      <c r="F582" s="2625"/>
      <c r="G582" s="2625"/>
      <c r="H582" s="2625" t="s">
        <v>811</v>
      </c>
      <c r="I582" s="2590"/>
      <c r="J582" s="2625" t="s">
        <v>811</v>
      </c>
      <c r="K582" s="1285"/>
      <c r="L582" s="593"/>
      <c r="M582" s="933"/>
      <c r="N582" s="593"/>
      <c r="O582" s="933"/>
      <c r="P582" s="593"/>
      <c r="Q582" s="593"/>
      <c r="R582" s="1233"/>
      <c r="S582" s="986"/>
      <c r="T582" s="1244"/>
      <c r="U582" s="483"/>
    </row>
    <row r="583" spans="1:21">
      <c r="A583" s="1186" t="s">
        <v>825</v>
      </c>
      <c r="B583" s="24" t="s">
        <v>1358</v>
      </c>
      <c r="C583" s="24" t="s">
        <v>1369</v>
      </c>
      <c r="D583" s="27">
        <v>0.5</v>
      </c>
      <c r="E583" s="47">
        <v>45190</v>
      </c>
      <c r="F583" s="27">
        <v>4.3</v>
      </c>
      <c r="G583" s="27">
        <v>2.2999999999999998</v>
      </c>
      <c r="H583" s="27">
        <v>0.77600000000000002</v>
      </c>
      <c r="I583" s="371">
        <f t="shared" ref="I583" si="38">IF(AND(H583&gt;0),  H583*30.974," ")</f>
        <v>24.035824000000002</v>
      </c>
      <c r="J583" s="27">
        <v>4.95</v>
      </c>
      <c r="K583" s="1285"/>
      <c r="L583" s="593"/>
      <c r="M583" s="933"/>
      <c r="N583" s="593"/>
      <c r="O583" s="933"/>
      <c r="P583" s="593"/>
      <c r="Q583" s="593"/>
      <c r="R583" s="1233"/>
      <c r="S583" s="986"/>
      <c r="T583" s="1244"/>
      <c r="U583" s="483"/>
    </row>
    <row r="584" spans="1:21">
      <c r="A584" s="1186" t="s">
        <v>825</v>
      </c>
      <c r="B584" s="24" t="s">
        <v>1358</v>
      </c>
      <c r="C584" s="24" t="s">
        <v>1369</v>
      </c>
      <c r="D584" s="27">
        <v>1</v>
      </c>
      <c r="E584" s="47">
        <v>45190</v>
      </c>
      <c r="F584" s="27"/>
      <c r="G584" s="27"/>
      <c r="H584" s="27" t="s">
        <v>811</v>
      </c>
      <c r="I584" s="371"/>
      <c r="J584" s="27" t="s">
        <v>811</v>
      </c>
      <c r="K584" s="1285"/>
      <c r="L584" s="593"/>
      <c r="M584" s="933"/>
      <c r="N584" s="593"/>
      <c r="O584" s="933"/>
      <c r="P584" s="593"/>
      <c r="Q584" s="593"/>
      <c r="R584" s="1233"/>
      <c r="S584" s="986"/>
      <c r="T584" s="1244"/>
      <c r="U584" s="483"/>
    </row>
    <row r="585" spans="1:21">
      <c r="A585" s="1186" t="s">
        <v>825</v>
      </c>
      <c r="B585" s="24" t="s">
        <v>1358</v>
      </c>
      <c r="C585" s="24" t="s">
        <v>1369</v>
      </c>
      <c r="D585" s="27">
        <v>2</v>
      </c>
      <c r="E585" s="47">
        <v>45190</v>
      </c>
      <c r="F585" s="27"/>
      <c r="G585" s="27"/>
      <c r="H585" s="27" t="s">
        <v>811</v>
      </c>
      <c r="I585" s="371"/>
      <c r="J585" s="27" t="s">
        <v>811</v>
      </c>
      <c r="K585" s="1285"/>
      <c r="L585" s="593"/>
      <c r="M585" s="933"/>
      <c r="N585" s="593"/>
      <c r="O585" s="933"/>
      <c r="P585" s="593"/>
      <c r="Q585" s="593"/>
      <c r="R585" s="1233"/>
      <c r="S585" s="986"/>
      <c r="T585" s="1244"/>
      <c r="U585" s="483"/>
    </row>
    <row r="586" spans="1:21">
      <c r="A586" s="1186" t="s">
        <v>825</v>
      </c>
      <c r="B586" s="24" t="s">
        <v>1358</v>
      </c>
      <c r="C586" s="24" t="s">
        <v>1369</v>
      </c>
      <c r="D586" s="27">
        <v>3</v>
      </c>
      <c r="E586" s="47">
        <v>45190</v>
      </c>
      <c r="F586" s="27"/>
      <c r="G586" s="27"/>
      <c r="H586" s="27" t="s">
        <v>811</v>
      </c>
      <c r="I586" s="371"/>
      <c r="J586" s="27" t="s">
        <v>811</v>
      </c>
      <c r="K586" s="1285"/>
      <c r="L586" s="593"/>
      <c r="M586" s="933"/>
      <c r="N586" s="593"/>
      <c r="O586" s="933"/>
      <c r="P586" s="593"/>
      <c r="Q586" s="593"/>
      <c r="R586" s="1233"/>
      <c r="S586" s="986"/>
      <c r="T586" s="1244"/>
      <c r="U586" s="483"/>
    </row>
    <row r="587" spans="1:21">
      <c r="A587" s="1186" t="s">
        <v>825</v>
      </c>
      <c r="B587" s="24" t="s">
        <v>1358</v>
      </c>
      <c r="C587" s="24" t="s">
        <v>1369</v>
      </c>
      <c r="D587" s="27">
        <v>3.3</v>
      </c>
      <c r="E587" s="47">
        <v>45190</v>
      </c>
      <c r="F587" s="27"/>
      <c r="G587" s="27"/>
      <c r="H587" s="27">
        <v>0.94399999999999995</v>
      </c>
      <c r="I587" s="371">
        <f t="shared" ref="I587:I588" si="39">IF(AND(H587&gt;0),  H587*30.974," ")</f>
        <v>29.239455999999997</v>
      </c>
      <c r="J587" s="27">
        <v>3.05</v>
      </c>
      <c r="K587" s="1285"/>
      <c r="L587" s="593"/>
      <c r="M587" s="933"/>
      <c r="N587" s="593"/>
      <c r="O587" s="933"/>
      <c r="P587" s="593"/>
      <c r="Q587" s="593"/>
      <c r="R587" s="1233"/>
      <c r="S587" s="986"/>
      <c r="T587" s="1244"/>
      <c r="U587" s="483"/>
    </row>
    <row r="588" spans="1:21">
      <c r="A588" s="1186" t="s">
        <v>825</v>
      </c>
      <c r="B588" s="24" t="s">
        <v>1358</v>
      </c>
      <c r="C588" s="24" t="s">
        <v>1369</v>
      </c>
      <c r="D588" s="27">
        <v>3.3</v>
      </c>
      <c r="E588" s="47">
        <v>45190</v>
      </c>
      <c r="F588" s="27"/>
      <c r="G588" s="27"/>
      <c r="H588" s="27">
        <v>0.877</v>
      </c>
      <c r="I588" s="371">
        <f t="shared" si="39"/>
        <v>27.164197999999999</v>
      </c>
      <c r="J588" s="27">
        <v>3.03</v>
      </c>
      <c r="K588" s="1285"/>
      <c r="L588" s="593"/>
      <c r="M588" s="933"/>
      <c r="N588" s="593"/>
      <c r="O588" s="933"/>
      <c r="P588" s="593"/>
      <c r="Q588" s="593"/>
      <c r="R588" s="1233"/>
      <c r="S588" s="986"/>
      <c r="T588" s="1244"/>
      <c r="U588" s="483"/>
    </row>
    <row r="589" spans="1:21">
      <c r="A589" s="1186" t="s">
        <v>825</v>
      </c>
      <c r="B589" s="24" t="s">
        <v>1358</v>
      </c>
      <c r="C589" s="24" t="s">
        <v>1369</v>
      </c>
      <c r="D589" s="27">
        <v>3.8</v>
      </c>
      <c r="E589" s="47">
        <v>45190</v>
      </c>
      <c r="F589" s="27"/>
      <c r="G589" s="27"/>
      <c r="H589" s="27" t="s">
        <v>811</v>
      </c>
      <c r="I589" s="371"/>
      <c r="J589" s="27" t="s">
        <v>811</v>
      </c>
      <c r="K589" s="1285"/>
      <c r="L589" s="593"/>
      <c r="M589" s="933"/>
      <c r="N589" s="593"/>
      <c r="O589" s="933"/>
      <c r="P589" s="593"/>
      <c r="Q589" s="593"/>
      <c r="R589" s="1233"/>
      <c r="S589" s="986"/>
      <c r="T589" s="1244"/>
      <c r="U589" s="483"/>
    </row>
    <row r="590" spans="1:21">
      <c r="A590" s="1186" t="s">
        <v>825</v>
      </c>
      <c r="B590" s="24" t="s">
        <v>1358</v>
      </c>
      <c r="C590" s="24" t="s">
        <v>1369</v>
      </c>
      <c r="D590" s="27">
        <v>3.9</v>
      </c>
      <c r="E590" s="47">
        <v>45190</v>
      </c>
      <c r="F590" s="27"/>
      <c r="G590" s="27"/>
      <c r="H590" s="27" t="s">
        <v>811</v>
      </c>
      <c r="I590" s="371"/>
      <c r="J590" s="27" t="s">
        <v>811</v>
      </c>
      <c r="K590" s="1285"/>
      <c r="L590" s="593"/>
      <c r="M590" s="933"/>
      <c r="N590" s="593"/>
      <c r="O590" s="933"/>
      <c r="P590" s="593"/>
      <c r="Q590" s="593"/>
      <c r="R590" s="1233"/>
      <c r="S590" s="986"/>
      <c r="T590" s="1244"/>
      <c r="U590" s="483"/>
    </row>
    <row r="591" spans="1:21">
      <c r="A591" s="1186" t="s">
        <v>825</v>
      </c>
      <c r="B591" s="24" t="s">
        <v>1358</v>
      </c>
      <c r="C591" s="24" t="s">
        <v>1369</v>
      </c>
      <c r="D591" s="27">
        <v>4</v>
      </c>
      <c r="E591" s="47">
        <v>45190</v>
      </c>
      <c r="F591" s="27"/>
      <c r="G591" s="27"/>
      <c r="H591" s="27" t="s">
        <v>811</v>
      </c>
      <c r="I591" s="371"/>
      <c r="J591" s="27" t="s">
        <v>811</v>
      </c>
      <c r="K591" s="1285"/>
      <c r="L591" s="593"/>
      <c r="M591" s="933"/>
      <c r="N591" s="593"/>
      <c r="O591" s="933"/>
      <c r="P591" s="593"/>
      <c r="Q591" s="593"/>
      <c r="R591" s="1233"/>
      <c r="S591" s="986"/>
      <c r="T591" s="1244"/>
      <c r="U591" s="483"/>
    </row>
    <row r="592" spans="1:21">
      <c r="A592" s="1186" t="s">
        <v>825</v>
      </c>
      <c r="B592" s="24" t="s">
        <v>1358</v>
      </c>
      <c r="C592" s="24" t="s">
        <v>1369</v>
      </c>
      <c r="D592" s="27">
        <v>4.0999999999999996</v>
      </c>
      <c r="E592" s="47">
        <v>45190</v>
      </c>
      <c r="F592" s="27"/>
      <c r="G592" s="27"/>
      <c r="H592" s="27" t="s">
        <v>811</v>
      </c>
      <c r="I592" s="371"/>
      <c r="J592" s="27" t="s">
        <v>811</v>
      </c>
      <c r="K592" s="1285"/>
      <c r="L592" s="593"/>
      <c r="M592" s="933"/>
      <c r="N592" s="593"/>
      <c r="O592" s="933"/>
      <c r="P592" s="593"/>
      <c r="Q592" s="593"/>
      <c r="R592" s="1233"/>
      <c r="S592" s="986"/>
      <c r="T592" s="1244"/>
      <c r="U592" s="483"/>
    </row>
    <row r="593" spans="1:21">
      <c r="A593" s="2641" t="s">
        <v>825</v>
      </c>
      <c r="B593" s="2586" t="s">
        <v>1358</v>
      </c>
      <c r="C593" s="2586" t="s">
        <v>1369</v>
      </c>
      <c r="D593" s="2625">
        <v>4.2</v>
      </c>
      <c r="E593" s="2605">
        <v>45190</v>
      </c>
      <c r="F593" s="2625"/>
      <c r="G593" s="2625"/>
      <c r="H593" s="2625" t="s">
        <v>811</v>
      </c>
      <c r="I593" s="2590"/>
      <c r="J593" s="2625" t="s">
        <v>811</v>
      </c>
      <c r="K593" s="2211">
        <f>AVERAGE(G557:G593)</f>
        <v>1.6280000000000001</v>
      </c>
      <c r="L593" s="1574">
        <f>10*(6-(LN(K593)/LN(2)))</f>
        <v>52.968993003958396</v>
      </c>
      <c r="M593" s="1632">
        <f>AVERAGE(I557:I593)</f>
        <v>36.488065889876097</v>
      </c>
      <c r="N593" s="1574">
        <f t="shared" ref="N593" si="40">10*(6-(LN(48/M593)/LN(2)))</f>
        <v>56.043902746847635</v>
      </c>
      <c r="O593" s="1632">
        <f>AVERAGE(J557:J593)</f>
        <v>13.937054085155351</v>
      </c>
      <c r="P593" s="1574">
        <f t="shared" ref="P593" si="41">10*(6-((2.04-0.68*LN(O593))/LN(2)))</f>
        <v>56.414826609800386</v>
      </c>
      <c r="Q593" s="1574">
        <f>AVERAGE(L593,N593,P593)</f>
        <v>55.142574120202141</v>
      </c>
      <c r="R593" s="1625">
        <f>AVERAGE(Q520:Q593)</f>
        <v>52.356545857634835</v>
      </c>
      <c r="S593" s="1626" t="s">
        <v>346</v>
      </c>
      <c r="T593" s="1627" t="str">
        <f>IF(_xlfn.NUMBERVALUE(R593), IF(R593&lt;50, "Acceptable; Ongoing Protection is Required", "Unacceptable; Immediate Restoration is Required"), " ")</f>
        <v>Unacceptable; Immediate Restoration is Required</v>
      </c>
      <c r="U593" s="483"/>
    </row>
    <row r="594" spans="1:21">
      <c r="A594" s="2642" t="s">
        <v>825</v>
      </c>
      <c r="B594" s="90" t="s">
        <v>1358</v>
      </c>
      <c r="C594" s="90" t="s">
        <v>1369</v>
      </c>
      <c r="D594" s="355">
        <v>0.5</v>
      </c>
      <c r="E594" s="358">
        <v>45218</v>
      </c>
      <c r="F594" s="355">
        <v>4.0999999999999996</v>
      </c>
      <c r="G594" s="355">
        <v>2.41</v>
      </c>
      <c r="H594" s="355">
        <v>0.59299999999999997</v>
      </c>
      <c r="I594" s="373">
        <f t="shared" ref="I594" si="42">IF(AND(H594&gt;0),  H594*30.974," ")</f>
        <v>18.367581999999999</v>
      </c>
      <c r="J594" s="355">
        <v>7.3</v>
      </c>
      <c r="K594" s="1285"/>
      <c r="L594" s="593"/>
      <c r="M594" s="933"/>
      <c r="N594" s="593"/>
      <c r="O594" s="933"/>
      <c r="P594" s="593"/>
      <c r="Q594" s="593"/>
      <c r="R594" s="1233"/>
      <c r="S594" s="986"/>
      <c r="T594" s="1244"/>
      <c r="U594" s="483"/>
    </row>
    <row r="595" spans="1:21">
      <c r="A595" s="2642" t="s">
        <v>825</v>
      </c>
      <c r="B595" s="90" t="s">
        <v>1358</v>
      </c>
      <c r="C595" s="90" t="s">
        <v>1369</v>
      </c>
      <c r="D595" s="355">
        <v>1</v>
      </c>
      <c r="E595" s="358">
        <v>45218</v>
      </c>
      <c r="F595" s="355"/>
      <c r="G595" s="355"/>
      <c r="H595" s="355" t="s">
        <v>811</v>
      </c>
      <c r="I595" s="373"/>
      <c r="J595" s="355" t="s">
        <v>811</v>
      </c>
      <c r="K595" s="1285"/>
      <c r="L595" s="593"/>
      <c r="M595" s="933"/>
      <c r="N595" s="593"/>
      <c r="O595" s="933"/>
      <c r="P595" s="593"/>
      <c r="Q595" s="593"/>
      <c r="R595" s="1233"/>
      <c r="S595" s="986"/>
      <c r="T595" s="1244"/>
      <c r="U595" s="483"/>
    </row>
    <row r="596" spans="1:21">
      <c r="A596" s="2642" t="s">
        <v>825</v>
      </c>
      <c r="B596" s="90" t="s">
        <v>1358</v>
      </c>
      <c r="C596" s="90" t="s">
        <v>1369</v>
      </c>
      <c r="D596" s="355">
        <v>2</v>
      </c>
      <c r="E596" s="358">
        <v>45218</v>
      </c>
      <c r="F596" s="355"/>
      <c r="G596" s="355"/>
      <c r="H596" s="355" t="s">
        <v>811</v>
      </c>
      <c r="I596" s="373"/>
      <c r="J596" s="355" t="s">
        <v>811</v>
      </c>
      <c r="K596" s="1285"/>
      <c r="L596" s="593"/>
      <c r="M596" s="933"/>
      <c r="N596" s="593"/>
      <c r="O596" s="933"/>
      <c r="P596" s="593"/>
      <c r="Q596" s="593"/>
      <c r="R596" s="1233"/>
      <c r="S596" s="986"/>
      <c r="T596" s="1244"/>
      <c r="U596" s="483"/>
    </row>
    <row r="597" spans="1:21">
      <c r="A597" s="2642" t="s">
        <v>825</v>
      </c>
      <c r="B597" s="90" t="s">
        <v>1358</v>
      </c>
      <c r="C597" s="90" t="s">
        <v>1369</v>
      </c>
      <c r="D597" s="355">
        <v>3</v>
      </c>
      <c r="E597" s="358">
        <v>45218</v>
      </c>
      <c r="F597" s="355"/>
      <c r="G597" s="355"/>
      <c r="H597" s="355" t="s">
        <v>811</v>
      </c>
      <c r="I597" s="373"/>
      <c r="J597" s="355" t="s">
        <v>811</v>
      </c>
      <c r="K597" s="1285"/>
      <c r="L597" s="593"/>
      <c r="M597" s="933"/>
      <c r="N597" s="593"/>
      <c r="O597" s="933"/>
      <c r="P597" s="593"/>
      <c r="Q597" s="593"/>
      <c r="R597" s="1233"/>
      <c r="S597" s="986"/>
      <c r="T597" s="1244"/>
      <c r="U597" s="483"/>
    </row>
    <row r="598" spans="1:21">
      <c r="A598" s="2642" t="s">
        <v>825</v>
      </c>
      <c r="B598" s="90" t="s">
        <v>1358</v>
      </c>
      <c r="C598" s="90" t="s">
        <v>1369</v>
      </c>
      <c r="D598" s="355">
        <v>3.1</v>
      </c>
      <c r="E598" s="358">
        <v>45218</v>
      </c>
      <c r="F598" s="355"/>
      <c r="G598" s="355"/>
      <c r="H598" s="355">
        <v>0.53100000000000003</v>
      </c>
      <c r="I598" s="373">
        <f t="shared" ref="I598" si="43">IF(AND(H598&gt;0),  H598*30.974," ")</f>
        <v>16.447194</v>
      </c>
      <c r="J598" s="355">
        <v>7.38</v>
      </c>
      <c r="K598" s="1285"/>
      <c r="L598" s="593"/>
      <c r="M598" s="933"/>
      <c r="N598" s="593"/>
      <c r="O598" s="933"/>
      <c r="P598" s="593"/>
      <c r="Q598" s="593"/>
      <c r="R598" s="1233"/>
      <c r="S598" s="986"/>
      <c r="T598" s="1244"/>
      <c r="U598" s="483"/>
    </row>
    <row r="599" spans="1:21">
      <c r="A599" s="2642" t="s">
        <v>825</v>
      </c>
      <c r="B599" s="90" t="s">
        <v>1358</v>
      </c>
      <c r="C599" s="90" t="s">
        <v>1369</v>
      </c>
      <c r="D599" s="355">
        <v>3.6</v>
      </c>
      <c r="E599" s="358">
        <v>45218</v>
      </c>
      <c r="F599" s="355"/>
      <c r="G599" s="355"/>
      <c r="H599" s="355" t="s">
        <v>811</v>
      </c>
      <c r="I599" s="373"/>
      <c r="J599" s="355" t="s">
        <v>811</v>
      </c>
      <c r="K599" s="1285"/>
      <c r="L599" s="593"/>
      <c r="M599" s="933"/>
      <c r="N599" s="593"/>
      <c r="O599" s="933"/>
      <c r="P599" s="593"/>
      <c r="Q599" s="593"/>
      <c r="R599" s="1233"/>
      <c r="S599" s="986"/>
      <c r="T599" s="1244"/>
      <c r="U599" s="483"/>
    </row>
    <row r="600" spans="1:21">
      <c r="A600" s="2642" t="s">
        <v>825</v>
      </c>
      <c r="B600" s="90" t="s">
        <v>1358</v>
      </c>
      <c r="C600" s="90" t="s">
        <v>1369</v>
      </c>
      <c r="D600" s="355">
        <v>3.9</v>
      </c>
      <c r="E600" s="358">
        <v>45218</v>
      </c>
      <c r="F600" s="355"/>
      <c r="G600" s="355"/>
      <c r="H600" s="355" t="s">
        <v>811</v>
      </c>
      <c r="I600" s="373"/>
      <c r="J600" s="355" t="s">
        <v>811</v>
      </c>
      <c r="K600" s="1285"/>
      <c r="L600" s="593"/>
      <c r="M600" s="933"/>
      <c r="N600" s="593"/>
      <c r="O600" s="933"/>
      <c r="P600" s="593"/>
      <c r="Q600" s="593"/>
      <c r="R600" s="1233"/>
      <c r="S600" s="986"/>
      <c r="T600" s="1244"/>
      <c r="U600" s="483"/>
    </row>
    <row r="601" spans="1:21">
      <c r="A601" s="2642" t="s">
        <v>825</v>
      </c>
      <c r="B601" s="90" t="s">
        <v>1358</v>
      </c>
      <c r="C601" s="90" t="s">
        <v>1369</v>
      </c>
      <c r="D601" s="355">
        <v>4</v>
      </c>
      <c r="E601" s="358">
        <v>45218</v>
      </c>
      <c r="F601" s="355"/>
      <c r="G601" s="355"/>
      <c r="H601" s="355" t="s">
        <v>811</v>
      </c>
      <c r="I601" s="373"/>
      <c r="J601" s="355" t="s">
        <v>811</v>
      </c>
      <c r="K601" s="1285"/>
      <c r="L601" s="593"/>
      <c r="M601" s="933"/>
      <c r="N601" s="593"/>
      <c r="O601" s="933"/>
      <c r="P601" s="593"/>
      <c r="Q601" s="593"/>
      <c r="R601" s="1233"/>
      <c r="S601" s="986"/>
      <c r="T601" s="1244"/>
      <c r="U601" s="483"/>
    </row>
    <row r="602" spans="1:21">
      <c r="A602" s="2642" t="s">
        <v>825</v>
      </c>
      <c r="B602" s="90" t="s">
        <v>1358</v>
      </c>
      <c r="C602" s="90" t="s">
        <v>1369</v>
      </c>
      <c r="D602" s="355">
        <v>0.5</v>
      </c>
      <c r="E602" s="358">
        <v>45049</v>
      </c>
      <c r="F602" s="355">
        <v>4.5</v>
      </c>
      <c r="G602" s="355">
        <v>2.1</v>
      </c>
      <c r="H602" s="355">
        <v>0.67800000000000005</v>
      </c>
      <c r="I602" s="373">
        <f>IF(AND(H602&gt;0),  H602*30.974," ")</f>
        <v>21.000372000000002</v>
      </c>
      <c r="J602" s="355">
        <v>5.83</v>
      </c>
      <c r="K602" s="1285"/>
      <c r="L602" s="593"/>
      <c r="M602" s="933"/>
      <c r="N602" s="593"/>
      <c r="O602" s="933"/>
      <c r="P602" s="593"/>
      <c r="Q602" s="593"/>
      <c r="R602" s="1233"/>
      <c r="S602" s="986"/>
      <c r="T602" s="1244"/>
      <c r="U602" s="483"/>
    </row>
    <row r="603" spans="1:21">
      <c r="A603" s="2642" t="s">
        <v>825</v>
      </c>
      <c r="B603" s="90" t="s">
        <v>1358</v>
      </c>
      <c r="C603" s="90" t="s">
        <v>1369</v>
      </c>
      <c r="D603" s="355">
        <v>1</v>
      </c>
      <c r="E603" s="358">
        <v>45049</v>
      </c>
      <c r="F603" s="355"/>
      <c r="G603" s="355"/>
      <c r="H603" s="355" t="s">
        <v>811</v>
      </c>
      <c r="I603" s="373"/>
      <c r="J603" s="355" t="s">
        <v>811</v>
      </c>
      <c r="K603" s="1285"/>
      <c r="L603" s="593"/>
      <c r="M603" s="933"/>
      <c r="N603" s="593"/>
      <c r="O603" s="933"/>
      <c r="P603" s="593"/>
      <c r="Q603" s="593"/>
      <c r="R603" s="1233"/>
      <c r="S603" s="986"/>
      <c r="T603" s="1244"/>
      <c r="U603" s="483"/>
    </row>
    <row r="604" spans="1:21">
      <c r="A604" s="2642" t="s">
        <v>825</v>
      </c>
      <c r="B604" s="90" t="s">
        <v>1358</v>
      </c>
      <c r="C604" s="90" t="s">
        <v>1369</v>
      </c>
      <c r="D604" s="355">
        <v>2</v>
      </c>
      <c r="E604" s="358">
        <v>45049</v>
      </c>
      <c r="F604" s="355"/>
      <c r="G604" s="355"/>
      <c r="H604" s="355" t="s">
        <v>811</v>
      </c>
      <c r="I604" s="373"/>
      <c r="J604" s="355" t="s">
        <v>811</v>
      </c>
      <c r="K604" s="1285"/>
      <c r="L604" s="593"/>
      <c r="M604" s="933"/>
      <c r="N604" s="593"/>
      <c r="O604" s="933"/>
      <c r="P604" s="593"/>
      <c r="Q604" s="593"/>
      <c r="R604" s="1233"/>
      <c r="S604" s="986"/>
      <c r="T604" s="1244"/>
      <c r="U604" s="483"/>
    </row>
    <row r="605" spans="1:21">
      <c r="A605" s="2642" t="s">
        <v>825</v>
      </c>
      <c r="B605" s="90" t="s">
        <v>1358</v>
      </c>
      <c r="C605" s="90" t="s">
        <v>1369</v>
      </c>
      <c r="D605" s="355">
        <v>3</v>
      </c>
      <c r="E605" s="358">
        <v>45049</v>
      </c>
      <c r="F605" s="355"/>
      <c r="G605" s="355"/>
      <c r="H605" s="355" t="s">
        <v>811</v>
      </c>
      <c r="I605" s="373"/>
      <c r="J605" s="355" t="s">
        <v>811</v>
      </c>
      <c r="K605" s="1285"/>
      <c r="L605" s="593"/>
      <c r="M605" s="933"/>
      <c r="N605" s="593"/>
      <c r="O605" s="933"/>
      <c r="P605" s="593"/>
      <c r="Q605" s="593"/>
      <c r="R605" s="1233"/>
      <c r="S605" s="986"/>
      <c r="T605" s="1244"/>
      <c r="U605" s="483"/>
    </row>
    <row r="606" spans="1:21">
      <c r="A606" s="2642" t="s">
        <v>825</v>
      </c>
      <c r="B606" s="90" t="s">
        <v>1358</v>
      </c>
      <c r="C606" s="90" t="s">
        <v>1369</v>
      </c>
      <c r="D606" s="355">
        <v>3.5</v>
      </c>
      <c r="E606" s="358">
        <v>45049</v>
      </c>
      <c r="F606" s="355"/>
      <c r="G606" s="355"/>
      <c r="H606" s="355">
        <v>0.75900000000000001</v>
      </c>
      <c r="I606" s="373">
        <f t="shared" ref="I606" si="44">IF(AND(H606&gt;0),  H606*30.974," ")</f>
        <v>23.509266</v>
      </c>
      <c r="J606" s="355">
        <v>4.62</v>
      </c>
      <c r="K606" s="1285"/>
      <c r="L606" s="593"/>
      <c r="M606" s="933"/>
      <c r="N606" s="593"/>
      <c r="O606" s="933"/>
      <c r="P606" s="593"/>
      <c r="Q606" s="593"/>
      <c r="R606" s="1233"/>
      <c r="S606" s="986"/>
      <c r="T606" s="1244"/>
      <c r="U606" s="483"/>
    </row>
    <row r="607" spans="1:21">
      <c r="A607" s="2643" t="s">
        <v>825</v>
      </c>
      <c r="B607" s="2628" t="s">
        <v>1358</v>
      </c>
      <c r="C607" s="2628" t="s">
        <v>1369</v>
      </c>
      <c r="D607" s="2629">
        <v>4</v>
      </c>
      <c r="E607" s="2644">
        <v>45049</v>
      </c>
      <c r="F607" s="2629"/>
      <c r="G607" s="2629"/>
      <c r="H607" s="2629" t="s">
        <v>811</v>
      </c>
      <c r="I607" s="2632"/>
      <c r="J607" s="2629" t="s">
        <v>811</v>
      </c>
      <c r="K607" s="1285"/>
      <c r="L607" s="593"/>
      <c r="M607" s="933"/>
      <c r="N607" s="593"/>
      <c r="O607" s="933"/>
      <c r="P607" s="593"/>
      <c r="Q607" s="593"/>
      <c r="R607" s="1233"/>
      <c r="S607" s="986"/>
      <c r="T607" s="1244"/>
      <c r="U607" s="483"/>
    </row>
    <row r="608" spans="1:21">
      <c r="A608" s="1186"/>
      <c r="B608" s="592"/>
      <c r="C608" s="592"/>
      <c r="D608" s="591"/>
      <c r="E608" s="2215"/>
      <c r="F608" s="592"/>
      <c r="G608" s="592"/>
      <c r="H608" s="371"/>
      <c r="I608" s="371"/>
      <c r="J608" s="1211"/>
      <c r="K608" s="1285"/>
      <c r="L608" s="593"/>
      <c r="M608" s="933"/>
      <c r="N608" s="593"/>
      <c r="O608" s="933"/>
      <c r="P608" s="593"/>
      <c r="Q608" s="593"/>
      <c r="R608" s="1233"/>
      <c r="S608" s="986"/>
      <c r="T608" s="1244"/>
      <c r="U608" s="483"/>
    </row>
    <row r="609" spans="1:25">
      <c r="A609" s="1186"/>
      <c r="B609" s="592"/>
      <c r="C609" s="592"/>
      <c r="D609" s="591"/>
      <c r="E609" s="2215"/>
      <c r="F609" s="592"/>
      <c r="G609" s="592"/>
      <c r="H609" s="371"/>
      <c r="I609" s="371"/>
      <c r="J609" s="1211"/>
      <c r="K609" s="1285"/>
      <c r="L609" s="593"/>
      <c r="M609" s="933"/>
      <c r="N609" s="593"/>
      <c r="O609" s="933"/>
      <c r="P609" s="593"/>
      <c r="Q609" s="593"/>
      <c r="R609" s="1233"/>
      <c r="S609" s="986"/>
      <c r="T609" s="1244"/>
      <c r="U609" s="483"/>
    </row>
    <row r="610" spans="1:25">
      <c r="A610" s="1186"/>
      <c r="B610" s="592"/>
      <c r="C610" s="592"/>
      <c r="D610" s="591"/>
      <c r="E610" s="2215"/>
      <c r="F610" s="592"/>
      <c r="G610" s="592"/>
      <c r="H610" s="371"/>
      <c r="I610" s="371"/>
      <c r="J610" s="1211"/>
      <c r="K610" s="1285"/>
      <c r="L610" s="593"/>
      <c r="M610" s="933"/>
      <c r="N610" s="593"/>
      <c r="O610" s="933"/>
      <c r="P610" s="593"/>
      <c r="Q610" s="593"/>
      <c r="R610" s="1233"/>
      <c r="S610" s="986"/>
      <c r="T610" s="1244"/>
      <c r="U610" s="483"/>
    </row>
    <row r="611" spans="1:25">
      <c r="A611" s="1900"/>
      <c r="B611" s="1193"/>
      <c r="C611" s="1193"/>
      <c r="D611" s="1193"/>
      <c r="E611" s="1194"/>
      <c r="F611" s="1189"/>
      <c r="G611" s="1189"/>
      <c r="H611" s="1208"/>
      <c r="I611" s="939" t="str">
        <f t="shared" si="24"/>
        <v xml:space="preserve"> </v>
      </c>
      <c r="J611" s="1214"/>
      <c r="K611" s="2232"/>
      <c r="L611" s="1189"/>
      <c r="M611" s="1193"/>
      <c r="N611" s="1617"/>
      <c r="O611" s="1195"/>
      <c r="P611" s="1617"/>
      <c r="Q611" s="2226"/>
      <c r="R611" s="1238"/>
      <c r="S611" s="1243"/>
      <c r="T611" s="1242"/>
      <c r="U611" s="1183"/>
      <c r="V611" s="756"/>
      <c r="W611" s="761"/>
    </row>
    <row r="612" spans="1:25">
      <c r="A612" s="1900" t="s">
        <v>1370</v>
      </c>
      <c r="B612" s="1193"/>
      <c r="C612" s="1193"/>
      <c r="D612" s="1193"/>
      <c r="E612" s="1194"/>
      <c r="F612" s="1189"/>
      <c r="G612" s="1189"/>
      <c r="H612" s="1208"/>
      <c r="I612" s="939"/>
      <c r="J612" s="1214"/>
      <c r="K612" s="2232"/>
      <c r="L612" s="1189"/>
      <c r="M612" s="1193"/>
      <c r="N612" s="1617"/>
      <c r="O612" s="1195"/>
      <c r="P612" s="1617"/>
      <c r="Q612" s="1617"/>
      <c r="R612" s="1238"/>
      <c r="S612" s="1243"/>
      <c r="T612" s="1242"/>
      <c r="U612" s="2247"/>
      <c r="V612" s="2248"/>
      <c r="W612" s="2249"/>
      <c r="X612" s="437"/>
      <c r="Y612" s="437"/>
    </row>
    <row r="613" spans="1:25" ht="46.8">
      <c r="A613" s="1117" t="s">
        <v>804</v>
      </c>
      <c r="B613" s="1100" t="s">
        <v>20</v>
      </c>
      <c r="C613" s="1100" t="s">
        <v>701</v>
      </c>
      <c r="D613" s="1101" t="s">
        <v>805</v>
      </c>
      <c r="E613" s="1102" t="s">
        <v>786</v>
      </c>
      <c r="F613" s="1101" t="s">
        <v>806</v>
      </c>
      <c r="G613" s="1101" t="s">
        <v>807</v>
      </c>
      <c r="H613" s="1119" t="s">
        <v>809</v>
      </c>
      <c r="I613" s="1621" t="s">
        <v>810</v>
      </c>
      <c r="J613" s="1118" t="s">
        <v>808</v>
      </c>
      <c r="K613" s="1285"/>
      <c r="L613" s="593"/>
      <c r="M613" s="592"/>
      <c r="N613" s="593"/>
      <c r="O613" s="592"/>
      <c r="P613" s="593"/>
      <c r="Q613" s="593"/>
      <c r="R613" s="1233"/>
      <c r="S613" s="986"/>
      <c r="T613" s="1244"/>
      <c r="U613" s="483"/>
    </row>
    <row r="614" spans="1:25">
      <c r="A614" s="1959">
        <v>508</v>
      </c>
      <c r="B614" s="1613" t="s">
        <v>1358</v>
      </c>
      <c r="C614" s="1613" t="s">
        <v>1370</v>
      </c>
      <c r="D614" s="1613">
        <v>0.5</v>
      </c>
      <c r="E614" s="2240">
        <v>42997</v>
      </c>
      <c r="F614" s="1613">
        <v>4.2</v>
      </c>
      <c r="G614" s="1613">
        <v>0.9</v>
      </c>
      <c r="H614" s="1966">
        <v>1.0438947479495921</v>
      </c>
      <c r="I614" s="373">
        <f t="shared" si="24"/>
        <v>32.333595922990668</v>
      </c>
      <c r="J614" s="1967">
        <v>12.281076708860756</v>
      </c>
      <c r="K614" s="2199"/>
      <c r="L614" s="2241"/>
      <c r="M614" s="1968"/>
      <c r="N614" s="2241"/>
      <c r="O614" s="1968"/>
      <c r="P614" s="2241"/>
      <c r="Q614" s="2241"/>
      <c r="R614" s="1233"/>
      <c r="S614" s="986"/>
      <c r="T614" s="1244"/>
      <c r="U614" s="1113"/>
      <c r="V614" s="571"/>
      <c r="W614" s="571"/>
      <c r="X614" s="571"/>
      <c r="Y614" s="571"/>
    </row>
    <row r="615" spans="1:25">
      <c r="A615" s="1959">
        <v>509</v>
      </c>
      <c r="B615" s="1613" t="s">
        <v>1358</v>
      </c>
      <c r="C615" s="1613" t="s">
        <v>1370</v>
      </c>
      <c r="D615" s="1613">
        <v>1</v>
      </c>
      <c r="E615" s="2240">
        <v>42997</v>
      </c>
      <c r="F615" s="1613"/>
      <c r="G615" s="1613"/>
      <c r="H615" s="1613"/>
      <c r="I615" s="373" t="str">
        <f t="shared" si="24"/>
        <v xml:space="preserve"> </v>
      </c>
      <c r="J615" s="2122"/>
      <c r="K615" s="2199"/>
      <c r="L615" s="2241"/>
      <c r="M615" s="1968"/>
      <c r="N615" s="2241"/>
      <c r="O615" s="1968"/>
      <c r="P615" s="2241"/>
      <c r="Q615" s="2241"/>
      <c r="R615" s="1233"/>
      <c r="S615" s="986"/>
      <c r="T615" s="1244"/>
      <c r="U615" s="483"/>
    </row>
    <row r="616" spans="1:25">
      <c r="A616" s="1959">
        <v>510</v>
      </c>
      <c r="B616" s="1613" t="s">
        <v>1358</v>
      </c>
      <c r="C616" s="1613" t="s">
        <v>1370</v>
      </c>
      <c r="D616" s="1613">
        <v>2</v>
      </c>
      <c r="E616" s="2240">
        <v>42997</v>
      </c>
      <c r="F616" s="1613"/>
      <c r="G616" s="1613"/>
      <c r="H616" s="1613"/>
      <c r="I616" s="373" t="str">
        <f t="shared" si="24"/>
        <v xml:space="preserve"> </v>
      </c>
      <c r="J616" s="2122"/>
      <c r="K616" s="2199"/>
      <c r="L616" s="2241"/>
      <c r="M616" s="1968"/>
      <c r="N616" s="2241"/>
      <c r="O616" s="1968"/>
      <c r="P616" s="2241"/>
      <c r="Q616" s="2241"/>
      <c r="R616" s="1233"/>
      <c r="S616" s="986"/>
      <c r="T616" s="1244"/>
      <c r="U616" s="483"/>
    </row>
    <row r="617" spans="1:25">
      <c r="A617" s="1959">
        <v>511</v>
      </c>
      <c r="B617" s="1613" t="s">
        <v>1358</v>
      </c>
      <c r="C617" s="1613" t="s">
        <v>1370</v>
      </c>
      <c r="D617" s="1613">
        <v>3</v>
      </c>
      <c r="E617" s="2240">
        <v>42997</v>
      </c>
      <c r="F617" s="1613"/>
      <c r="G617" s="1613"/>
      <c r="H617" s="1613"/>
      <c r="I617" s="373" t="str">
        <f t="shared" si="24"/>
        <v xml:space="preserve"> </v>
      </c>
      <c r="J617" s="2122"/>
      <c r="K617" s="2199"/>
      <c r="L617" s="2241"/>
      <c r="M617" s="1968"/>
      <c r="N617" s="2241"/>
      <c r="O617" s="1968"/>
      <c r="P617" s="2241"/>
      <c r="Q617" s="2241"/>
      <c r="R617" s="1233"/>
      <c r="S617" s="986"/>
      <c r="T617" s="1244"/>
      <c r="U617" s="483"/>
    </row>
    <row r="618" spans="1:25">
      <c r="A618" s="1971">
        <v>512</v>
      </c>
      <c r="B618" s="1853" t="s">
        <v>1358</v>
      </c>
      <c r="C618" s="1853" t="s">
        <v>1370</v>
      </c>
      <c r="D618" s="1853">
        <v>3.2</v>
      </c>
      <c r="E618" s="2242">
        <v>42997</v>
      </c>
      <c r="F618" s="1853"/>
      <c r="G618" s="1853"/>
      <c r="H618" s="1978">
        <v>1.1743815914432911</v>
      </c>
      <c r="I618" s="1998">
        <f t="shared" si="24"/>
        <v>36.375295413364498</v>
      </c>
      <c r="J618" s="1979">
        <v>22.795763291139245</v>
      </c>
      <c r="K618" s="2244">
        <f>AVERAGE(G614:G618)</f>
        <v>0.9</v>
      </c>
      <c r="L618" s="2132">
        <f>10*(6-(LN(K618)/LN(2)))</f>
        <v>61.520030934450496</v>
      </c>
      <c r="M618" s="2188">
        <f>AVERAGE(I614:I618)</f>
        <v>34.354445668177583</v>
      </c>
      <c r="N618" s="2132">
        <f t="shared" si="25"/>
        <v>55.174623985495288</v>
      </c>
      <c r="O618" s="2188">
        <f>AVERAGE(J614:J618)</f>
        <v>17.538420000000002</v>
      </c>
      <c r="P618" s="2132">
        <f t="shared" si="26"/>
        <v>58.669659943815162</v>
      </c>
      <c r="Q618" s="2245">
        <f t="shared" si="27"/>
        <v>58.454771621253649</v>
      </c>
      <c r="R618" s="1233"/>
      <c r="S618" s="986"/>
      <c r="T618" s="1244"/>
      <c r="U618" s="1113"/>
      <c r="V618" s="571"/>
      <c r="W618" s="571"/>
      <c r="X618" s="571"/>
      <c r="Y618" s="571"/>
    </row>
    <row r="619" spans="1:25">
      <c r="A619" s="1281"/>
      <c r="B619" s="591"/>
      <c r="C619" s="591"/>
      <c r="D619" s="591"/>
      <c r="E619" s="2202"/>
      <c r="F619" s="591"/>
      <c r="G619" s="591"/>
      <c r="H619" s="2042"/>
      <c r="I619" s="371" t="str">
        <f t="shared" si="24"/>
        <v xml:space="preserve"> </v>
      </c>
      <c r="J619" s="1211"/>
      <c r="K619" s="1285"/>
      <c r="L619" s="593"/>
      <c r="M619" s="592"/>
      <c r="N619" s="593"/>
      <c r="O619" s="592"/>
      <c r="P619" s="593"/>
      <c r="Q619" s="593"/>
      <c r="R619" s="1233"/>
      <c r="S619" s="986"/>
      <c r="T619" s="1244"/>
      <c r="U619" s="483"/>
    </row>
    <row r="620" spans="1:25" ht="46.8">
      <c r="A620" s="1281"/>
      <c r="B620" s="627" t="s">
        <v>20</v>
      </c>
      <c r="C620" s="627" t="s">
        <v>701</v>
      </c>
      <c r="D620" s="627" t="s">
        <v>846</v>
      </c>
      <c r="E620" s="1135" t="s">
        <v>786</v>
      </c>
      <c r="F620" s="1136" t="s">
        <v>806</v>
      </c>
      <c r="G620" s="1136" t="s">
        <v>807</v>
      </c>
      <c r="H620" s="632" t="s">
        <v>809</v>
      </c>
      <c r="I620" s="1621" t="s">
        <v>810</v>
      </c>
      <c r="J620" s="1110" t="s">
        <v>808</v>
      </c>
      <c r="K620" s="1285"/>
      <c r="L620" s="593"/>
      <c r="M620" s="592"/>
      <c r="N620" s="593"/>
      <c r="O620" s="592"/>
      <c r="P620" s="593"/>
      <c r="Q620" s="593"/>
      <c r="R620" s="1233"/>
      <c r="S620" s="986"/>
      <c r="T620" s="1244"/>
      <c r="U620" s="483"/>
    </row>
    <row r="621" spans="1:25">
      <c r="A621" s="1959"/>
      <c r="B621" s="1613" t="s">
        <v>1358</v>
      </c>
      <c r="C621" s="1613" t="s">
        <v>1370</v>
      </c>
      <c r="D621" s="1613">
        <v>0.5</v>
      </c>
      <c r="E621" s="2240">
        <v>43354</v>
      </c>
      <c r="F621" s="1613">
        <v>4.25</v>
      </c>
      <c r="G621" s="1613">
        <v>1.2</v>
      </c>
      <c r="H621" s="373">
        <v>0.95140707956738046</v>
      </c>
      <c r="I621" s="373">
        <f t="shared" si="24"/>
        <v>29.468882882520042</v>
      </c>
      <c r="J621" s="1967">
        <v>7.4205696202531639</v>
      </c>
      <c r="K621" s="2199"/>
      <c r="L621" s="2241"/>
      <c r="M621" s="1968"/>
      <c r="N621" s="2241"/>
      <c r="O621" s="1968"/>
      <c r="P621" s="2241"/>
      <c r="Q621" s="2241"/>
      <c r="R621" s="1233"/>
      <c r="S621" s="986"/>
      <c r="T621" s="1244"/>
      <c r="U621" s="1113"/>
      <c r="V621" s="571"/>
      <c r="W621" s="571"/>
      <c r="X621" s="571"/>
      <c r="Y621" s="571"/>
    </row>
    <row r="622" spans="1:25">
      <c r="A622" s="1959"/>
      <c r="B622" s="1613" t="s">
        <v>1358</v>
      </c>
      <c r="C622" s="1613" t="s">
        <v>1370</v>
      </c>
      <c r="D622" s="1613">
        <v>1</v>
      </c>
      <c r="E622" s="2240">
        <v>43354</v>
      </c>
      <c r="F622" s="1613"/>
      <c r="G622" s="1613"/>
      <c r="H622" s="373" t="s">
        <v>811</v>
      </c>
      <c r="I622" s="373"/>
      <c r="J622" s="2122" t="s">
        <v>811</v>
      </c>
      <c r="K622" s="2199"/>
      <c r="L622" s="2241"/>
      <c r="M622" s="1968"/>
      <c r="N622" s="2241"/>
      <c r="O622" s="1968"/>
      <c r="P622" s="2241"/>
      <c r="Q622" s="2241"/>
      <c r="R622" s="1233"/>
      <c r="S622" s="986"/>
      <c r="T622" s="1244"/>
      <c r="U622" s="483"/>
    </row>
    <row r="623" spans="1:25">
      <c r="A623" s="1959"/>
      <c r="B623" s="1613" t="s">
        <v>1358</v>
      </c>
      <c r="C623" s="1613" t="s">
        <v>1370</v>
      </c>
      <c r="D623" s="1613">
        <v>2</v>
      </c>
      <c r="E623" s="2240">
        <v>43354</v>
      </c>
      <c r="F623" s="1613"/>
      <c r="G623" s="1613"/>
      <c r="H623" s="373" t="s">
        <v>811</v>
      </c>
      <c r="I623" s="373"/>
      <c r="J623" s="2122" t="s">
        <v>811</v>
      </c>
      <c r="K623" s="2199"/>
      <c r="L623" s="2241"/>
      <c r="M623" s="1968"/>
      <c r="N623" s="2241"/>
      <c r="O623" s="1968"/>
      <c r="P623" s="2241"/>
      <c r="Q623" s="2241"/>
      <c r="R623" s="1233"/>
      <c r="S623" s="986"/>
      <c r="T623" s="1244"/>
      <c r="U623" s="483"/>
    </row>
    <row r="624" spans="1:25">
      <c r="A624" s="1959"/>
      <c r="B624" s="1613" t="s">
        <v>1358</v>
      </c>
      <c r="C624" s="1613" t="s">
        <v>1370</v>
      </c>
      <c r="D624" s="1613">
        <v>3</v>
      </c>
      <c r="E624" s="2240">
        <v>43354</v>
      </c>
      <c r="F624" s="1613"/>
      <c r="G624" s="1613"/>
      <c r="H624" s="373">
        <v>3.2619671299453041</v>
      </c>
      <c r="I624" s="373">
        <f t="shared" si="24"/>
        <v>101.03616988292585</v>
      </c>
      <c r="J624" s="1967">
        <v>283.66364135021092</v>
      </c>
      <c r="K624" s="2199"/>
      <c r="L624" s="2241"/>
      <c r="M624" s="1968"/>
      <c r="N624" s="2241"/>
      <c r="O624" s="1968"/>
      <c r="P624" s="2241"/>
      <c r="Q624" s="2241"/>
      <c r="R624" s="1233"/>
      <c r="S624" s="986"/>
      <c r="T624" s="1244"/>
      <c r="U624" s="1113"/>
      <c r="V624" s="571"/>
      <c r="W624" s="571"/>
      <c r="X624" s="571"/>
      <c r="Y624" s="571"/>
    </row>
    <row r="625" spans="1:25">
      <c r="A625" s="1971"/>
      <c r="B625" s="1853" t="s">
        <v>1358</v>
      </c>
      <c r="C625" s="1853" t="s">
        <v>1370</v>
      </c>
      <c r="D625" s="1853">
        <v>4</v>
      </c>
      <c r="E625" s="2242">
        <v>43354</v>
      </c>
      <c r="F625" s="1853"/>
      <c r="G625" s="1853"/>
      <c r="H625" s="1998" t="s">
        <v>811</v>
      </c>
      <c r="I625" s="1998"/>
      <c r="J625" s="2243" t="s">
        <v>811</v>
      </c>
      <c r="K625" s="2244">
        <f>AVERAGE(G621:G625)</f>
        <v>1.2</v>
      </c>
      <c r="L625" s="2132">
        <f>10*(6-(LN(K625)/LN(2)))</f>
        <v>57.369655941662067</v>
      </c>
      <c r="M625" s="2188">
        <f>AVERAGE(I621:I625)</f>
        <v>65.252526382722948</v>
      </c>
      <c r="N625" s="2132">
        <f t="shared" si="25"/>
        <v>64.429993537685291</v>
      </c>
      <c r="O625" s="2188">
        <f>AVERAGE(J621:J625)</f>
        <v>145.54210548523204</v>
      </c>
      <c r="P625" s="2132">
        <f t="shared" si="26"/>
        <v>79.429012046039247</v>
      </c>
      <c r="Q625" s="2245">
        <f t="shared" si="27"/>
        <v>67.0762205084622</v>
      </c>
      <c r="R625" s="1233"/>
      <c r="S625" s="986"/>
      <c r="T625" s="1244"/>
      <c r="U625" s="483"/>
    </row>
    <row r="626" spans="1:25">
      <c r="A626" s="1281"/>
      <c r="B626" s="591"/>
      <c r="C626" s="591"/>
      <c r="D626" s="591"/>
      <c r="E626" s="2202"/>
      <c r="F626" s="591"/>
      <c r="G626" s="591"/>
      <c r="H626" s="591"/>
      <c r="I626" s="371" t="str">
        <f t="shared" si="24"/>
        <v xml:space="preserve"> </v>
      </c>
      <c r="J626" s="2161"/>
      <c r="K626" s="1281"/>
      <c r="L626" s="1100"/>
      <c r="M626" s="592"/>
      <c r="N626" s="593"/>
      <c r="O626" s="592"/>
      <c r="P626" s="593"/>
      <c r="Q626" s="593"/>
      <c r="R626" s="1233"/>
      <c r="S626" s="986"/>
      <c r="T626" s="1244"/>
      <c r="U626" s="483"/>
    </row>
    <row r="627" spans="1:25" ht="46.8">
      <c r="A627" s="1117" t="s">
        <v>804</v>
      </c>
      <c r="B627" s="1100" t="s">
        <v>20</v>
      </c>
      <c r="C627" s="1100" t="s">
        <v>701</v>
      </c>
      <c r="D627" s="1101" t="s">
        <v>805</v>
      </c>
      <c r="E627" s="1102" t="s">
        <v>786</v>
      </c>
      <c r="F627" s="1101" t="s">
        <v>806</v>
      </c>
      <c r="G627" s="1101" t="s">
        <v>807</v>
      </c>
      <c r="H627" s="1119" t="s">
        <v>809</v>
      </c>
      <c r="I627" s="1621" t="s">
        <v>810</v>
      </c>
      <c r="J627" s="1118" t="s">
        <v>808</v>
      </c>
      <c r="K627" s="1285"/>
      <c r="L627" s="593"/>
      <c r="M627" s="592"/>
      <c r="N627" s="593"/>
      <c r="O627" s="592"/>
      <c r="P627" s="593"/>
      <c r="Q627" s="593"/>
      <c r="R627" s="1233"/>
      <c r="S627" s="986"/>
      <c r="T627" s="1244"/>
      <c r="U627" s="483"/>
    </row>
    <row r="628" spans="1:25">
      <c r="A628" s="1285">
        <v>126</v>
      </c>
      <c r="B628" s="592" t="s">
        <v>1359</v>
      </c>
      <c r="C628" s="592" t="s">
        <v>1371</v>
      </c>
      <c r="D628" s="629">
        <v>0.5</v>
      </c>
      <c r="E628" s="2207">
        <v>43719</v>
      </c>
      <c r="F628" s="2208">
        <v>4.3</v>
      </c>
      <c r="G628" s="933">
        <v>1.25</v>
      </c>
      <c r="H628" s="371">
        <v>0.79726420273429932</v>
      </c>
      <c r="I628" s="371">
        <f t="shared" si="24"/>
        <v>24.694461415492189</v>
      </c>
      <c r="J628" s="1211">
        <v>4.8519422784810136</v>
      </c>
      <c r="K628" s="1285"/>
      <c r="L628" s="593"/>
      <c r="M628" s="592"/>
      <c r="N628" s="593"/>
      <c r="O628" s="592"/>
      <c r="P628" s="593"/>
      <c r="Q628" s="593"/>
      <c r="R628" s="1233"/>
      <c r="S628" s="986"/>
      <c r="T628" s="1244"/>
      <c r="U628" s="1113"/>
      <c r="V628" s="571"/>
      <c r="W628" s="571"/>
      <c r="X628" s="571"/>
      <c r="Y628" s="571"/>
    </row>
    <row r="629" spans="1:25">
      <c r="A629" s="1285"/>
      <c r="B629" s="592" t="s">
        <v>1359</v>
      </c>
      <c r="C629" s="592" t="s">
        <v>1371</v>
      </c>
      <c r="D629" s="629">
        <v>1</v>
      </c>
      <c r="E629" s="2207">
        <v>43719</v>
      </c>
      <c r="F629" s="2208"/>
      <c r="G629" s="933"/>
      <c r="H629" s="591" t="s">
        <v>811</v>
      </c>
      <c r="I629" s="371"/>
      <c r="J629" s="2161" t="s">
        <v>811</v>
      </c>
      <c r="K629" s="1285"/>
      <c r="L629" s="593"/>
      <c r="M629" s="592"/>
      <c r="N629" s="593"/>
      <c r="O629" s="592"/>
      <c r="P629" s="593"/>
      <c r="Q629" s="593"/>
      <c r="R629" s="1233"/>
      <c r="S629" s="986"/>
      <c r="T629" s="1244"/>
      <c r="U629" s="483"/>
    </row>
    <row r="630" spans="1:25">
      <c r="A630" s="1285"/>
      <c r="B630" s="592" t="s">
        <v>1359</v>
      </c>
      <c r="C630" s="592" t="s">
        <v>1371</v>
      </c>
      <c r="D630" s="629">
        <v>2</v>
      </c>
      <c r="E630" s="2207">
        <v>43719</v>
      </c>
      <c r="F630" s="2208"/>
      <c r="G630" s="933"/>
      <c r="H630" s="591" t="s">
        <v>811</v>
      </c>
      <c r="I630" s="371"/>
      <c r="J630" s="2161" t="s">
        <v>811</v>
      </c>
      <c r="K630" s="1285"/>
      <c r="L630" s="593"/>
      <c r="M630" s="592"/>
      <c r="N630" s="593"/>
      <c r="O630" s="592"/>
      <c r="P630" s="593"/>
      <c r="Q630" s="593"/>
      <c r="R630" s="1233"/>
      <c r="S630" s="986"/>
      <c r="T630" s="1244"/>
      <c r="U630" s="483"/>
    </row>
    <row r="631" spans="1:25">
      <c r="A631" s="1285"/>
      <c r="B631" s="592" t="s">
        <v>1359</v>
      </c>
      <c r="C631" s="592" t="s">
        <v>1371</v>
      </c>
      <c r="D631" s="629">
        <v>3</v>
      </c>
      <c r="E631" s="2207">
        <v>43719</v>
      </c>
      <c r="F631" s="2208"/>
      <c r="G631" s="933"/>
      <c r="H631" s="591" t="s">
        <v>811</v>
      </c>
      <c r="I631" s="371"/>
      <c r="J631" s="2161" t="s">
        <v>811</v>
      </c>
      <c r="K631" s="1285"/>
      <c r="L631" s="593"/>
      <c r="M631" s="592"/>
      <c r="N631" s="593"/>
      <c r="O631" s="592"/>
      <c r="P631" s="593"/>
      <c r="Q631" s="593"/>
      <c r="R631" s="1233"/>
      <c r="S631" s="986"/>
      <c r="T631" s="1244"/>
      <c r="U631" s="483"/>
    </row>
    <row r="632" spans="1:25">
      <c r="A632" s="1285"/>
      <c r="B632" s="592" t="s">
        <v>1359</v>
      </c>
      <c r="C632" s="592" t="s">
        <v>1371</v>
      </c>
      <c r="D632" s="629">
        <v>3.25</v>
      </c>
      <c r="E632" s="2207">
        <v>43719</v>
      </c>
      <c r="F632" s="2208"/>
      <c r="G632" s="933"/>
      <c r="H632" s="371">
        <v>5.7982851107949038</v>
      </c>
      <c r="I632" s="371">
        <f t="shared" si="24"/>
        <v>179.59608302176136</v>
      </c>
      <c r="J632" s="1211">
        <v>59.111691139240492</v>
      </c>
      <c r="K632" s="1285"/>
      <c r="L632" s="593"/>
      <c r="M632" s="592"/>
      <c r="N632" s="593"/>
      <c r="O632" s="592"/>
      <c r="P632" s="593"/>
      <c r="Q632" s="593"/>
      <c r="R632" s="1233"/>
      <c r="S632" s="986"/>
      <c r="T632" s="1244"/>
      <c r="U632" s="483"/>
    </row>
    <row r="633" spans="1:25">
      <c r="A633" s="1654"/>
      <c r="B633" s="1649" t="s">
        <v>1359</v>
      </c>
      <c r="C633" s="1649" t="s">
        <v>1371</v>
      </c>
      <c r="D633" s="1642">
        <v>3.8</v>
      </c>
      <c r="E633" s="2209">
        <v>43719</v>
      </c>
      <c r="F633" s="2210"/>
      <c r="G633" s="1632"/>
      <c r="H633" s="1643" t="s">
        <v>811</v>
      </c>
      <c r="I633" s="1576"/>
      <c r="J633" s="2205" t="s">
        <v>811</v>
      </c>
      <c r="K633" s="2211">
        <f>AVERAGE(G628:G633)</f>
        <v>1.25</v>
      </c>
      <c r="L633" s="1574">
        <f>10*(6-(LN(K633)/LN(2)))</f>
        <v>56.780719051126376</v>
      </c>
      <c r="M633" s="1632">
        <f>AVERAGE(I628:I633)</f>
        <v>102.14527221862677</v>
      </c>
      <c r="N633" s="1574">
        <f t="shared" si="25"/>
        <v>70.895161197073051</v>
      </c>
      <c r="O633" s="1632">
        <f>AVERAGE(J628:J633)</f>
        <v>31.981816708860752</v>
      </c>
      <c r="P633" s="1574">
        <f t="shared" si="26"/>
        <v>64.563445080881536</v>
      </c>
      <c r="Q633" s="2206">
        <f t="shared" si="27"/>
        <v>64.079775109693657</v>
      </c>
      <c r="R633" s="1233"/>
      <c r="S633" s="986"/>
      <c r="T633" s="1244"/>
      <c r="U633" s="483"/>
    </row>
    <row r="634" spans="1:25">
      <c r="A634" s="1285"/>
      <c r="B634" s="592"/>
      <c r="C634" s="592"/>
      <c r="D634" s="592"/>
      <c r="E634" s="592"/>
      <c r="F634" s="592"/>
      <c r="G634" s="592"/>
      <c r="H634" s="592"/>
      <c r="I634" s="371" t="str">
        <f t="shared" si="24"/>
        <v xml:space="preserve"> </v>
      </c>
      <c r="J634" s="1932"/>
      <c r="K634" s="1285"/>
      <c r="L634" s="593"/>
      <c r="M634" s="592"/>
      <c r="N634" s="593"/>
      <c r="O634" s="592"/>
      <c r="P634" s="593"/>
      <c r="Q634" s="593"/>
      <c r="R634" s="1233"/>
      <c r="S634" s="986"/>
      <c r="T634" s="1244"/>
      <c r="U634" s="483"/>
    </row>
    <row r="635" spans="1:25" ht="46.8">
      <c r="A635" s="1186" t="s">
        <v>804</v>
      </c>
      <c r="B635" s="1136" t="s">
        <v>20</v>
      </c>
      <c r="C635" s="1136" t="s">
        <v>701</v>
      </c>
      <c r="D635" s="1136" t="s">
        <v>805</v>
      </c>
      <c r="E635" s="1187" t="s">
        <v>786</v>
      </c>
      <c r="F635" s="1136" t="s">
        <v>806</v>
      </c>
      <c r="G635" s="1136" t="s">
        <v>807</v>
      </c>
      <c r="H635" s="1206" t="s">
        <v>809</v>
      </c>
      <c r="I635" s="1621" t="s">
        <v>810</v>
      </c>
      <c r="J635" s="1210" t="s">
        <v>808</v>
      </c>
      <c r="K635" s="2212"/>
      <c r="L635" s="593"/>
      <c r="M635" s="592"/>
      <c r="N635" s="593"/>
      <c r="O635" s="592"/>
      <c r="P635" s="593"/>
      <c r="Q635" s="593"/>
      <c r="R635" s="1233"/>
      <c r="S635" s="986"/>
      <c r="T635" s="1244"/>
      <c r="U635" s="483"/>
    </row>
    <row r="636" spans="1:25">
      <c r="A636" s="1186"/>
      <c r="B636" s="592" t="s">
        <v>1358</v>
      </c>
      <c r="C636" s="592" t="s">
        <v>1372</v>
      </c>
      <c r="D636" s="591">
        <v>0.5</v>
      </c>
      <c r="E636" s="2215">
        <v>44452</v>
      </c>
      <c r="F636" s="592">
        <v>3.5</v>
      </c>
      <c r="G636" s="592">
        <v>2.2000000000000002</v>
      </c>
      <c r="H636" s="371">
        <v>1.3335610901396771</v>
      </c>
      <c r="I636" s="371">
        <f t="shared" si="24"/>
        <v>41.305721205986359</v>
      </c>
      <c r="J636" s="1211">
        <v>6.2754285714285736</v>
      </c>
      <c r="K636" s="2212"/>
      <c r="L636" s="593"/>
      <c r="M636" s="592"/>
      <c r="N636" s="593"/>
      <c r="O636" s="592"/>
      <c r="P636" s="593"/>
      <c r="Q636" s="593"/>
      <c r="R636" s="1233"/>
      <c r="S636" s="986"/>
      <c r="T636" s="1244"/>
      <c r="U636" s="1113"/>
      <c r="V636" s="571"/>
      <c r="W636" s="571"/>
      <c r="X636" s="571"/>
      <c r="Y636" s="571"/>
    </row>
    <row r="637" spans="1:25">
      <c r="A637" s="1186"/>
      <c r="B637" s="592" t="s">
        <v>1358</v>
      </c>
      <c r="C637" s="592" t="s">
        <v>1372</v>
      </c>
      <c r="D637" s="591">
        <v>1</v>
      </c>
      <c r="E637" s="2215">
        <v>44452</v>
      </c>
      <c r="F637" s="592"/>
      <c r="G637" s="592"/>
      <c r="H637" s="371" t="s">
        <v>811</v>
      </c>
      <c r="I637" s="371"/>
      <c r="J637" s="1211" t="s">
        <v>811</v>
      </c>
      <c r="K637" s="2212"/>
      <c r="L637" s="593"/>
      <c r="M637" s="592"/>
      <c r="N637" s="593"/>
      <c r="O637" s="592"/>
      <c r="P637" s="593"/>
      <c r="Q637" s="593"/>
      <c r="R637" s="1233"/>
      <c r="S637" s="986"/>
      <c r="T637" s="1244"/>
      <c r="U637" s="483"/>
    </row>
    <row r="638" spans="1:25">
      <c r="A638" s="1186"/>
      <c r="B638" s="592" t="s">
        <v>1358</v>
      </c>
      <c r="C638" s="592" t="s">
        <v>1372</v>
      </c>
      <c r="D638" s="591">
        <v>1.5</v>
      </c>
      <c r="E638" s="2215">
        <v>44452</v>
      </c>
      <c r="F638" s="592"/>
      <c r="G638" s="592"/>
      <c r="H638" s="371" t="s">
        <v>811</v>
      </c>
      <c r="I638" s="371"/>
      <c r="J638" s="1211" t="s">
        <v>811</v>
      </c>
      <c r="K638" s="2212"/>
      <c r="L638" s="593"/>
      <c r="M638" s="592"/>
      <c r="N638" s="593"/>
      <c r="O638" s="592"/>
      <c r="P638" s="593"/>
      <c r="Q638" s="593"/>
      <c r="R638" s="1233"/>
      <c r="S638" s="986"/>
      <c r="T638" s="1244"/>
      <c r="U638" s="483"/>
    </row>
    <row r="639" spans="1:25">
      <c r="A639" s="1186"/>
      <c r="B639" s="592" t="s">
        <v>1358</v>
      </c>
      <c r="C639" s="592" t="s">
        <v>1372</v>
      </c>
      <c r="D639" s="591">
        <v>2</v>
      </c>
      <c r="E639" s="2215">
        <v>44452</v>
      </c>
      <c r="F639" s="592"/>
      <c r="G639" s="592"/>
      <c r="H639" s="371" t="s">
        <v>811</v>
      </c>
      <c r="I639" s="371"/>
      <c r="J639" s="1211" t="s">
        <v>811</v>
      </c>
      <c r="K639" s="2212"/>
      <c r="L639" s="593"/>
      <c r="M639" s="592"/>
      <c r="N639" s="593"/>
      <c r="O639" s="592"/>
      <c r="P639" s="593"/>
      <c r="Q639" s="593"/>
      <c r="R639" s="1233"/>
      <c r="S639" s="986"/>
      <c r="T639" s="1244"/>
      <c r="U639" s="483"/>
    </row>
    <row r="640" spans="1:25">
      <c r="A640" s="1186"/>
      <c r="B640" s="592" t="s">
        <v>1358</v>
      </c>
      <c r="C640" s="592" t="s">
        <v>1372</v>
      </c>
      <c r="D640" s="591">
        <v>2.5</v>
      </c>
      <c r="E640" s="2215">
        <v>44452</v>
      </c>
      <c r="F640" s="592"/>
      <c r="G640" s="592"/>
      <c r="H640" s="371">
        <v>1.2002049811257094</v>
      </c>
      <c r="I640" s="371">
        <f t="shared" si="24"/>
        <v>37.175149085387723</v>
      </c>
      <c r="J640" s="1211">
        <v>7.4265714285714317</v>
      </c>
      <c r="K640" s="2212"/>
      <c r="L640" s="593"/>
      <c r="M640" s="592"/>
      <c r="N640" s="593"/>
      <c r="O640" s="592"/>
      <c r="P640" s="593"/>
      <c r="Q640" s="593"/>
      <c r="R640" s="1233"/>
      <c r="S640" s="986"/>
      <c r="T640" s="1244"/>
      <c r="U640" s="483"/>
    </row>
    <row r="641" spans="1:25">
      <c r="A641" s="1624"/>
      <c r="B641" s="1649" t="s">
        <v>1358</v>
      </c>
      <c r="C641" s="1649" t="s">
        <v>1372</v>
      </c>
      <c r="D641" s="1643">
        <v>3</v>
      </c>
      <c r="E641" s="2218">
        <v>44452</v>
      </c>
      <c r="F641" s="1649"/>
      <c r="G641" s="1649"/>
      <c r="H641" s="1576" t="s">
        <v>811</v>
      </c>
      <c r="I641" s="1576"/>
      <c r="J641" s="1630" t="s">
        <v>811</v>
      </c>
      <c r="K641" s="2219">
        <f>AVERAGE(G636:G641)</f>
        <v>2.2000000000000002</v>
      </c>
      <c r="L641" s="1574">
        <f>10*(6-(LN(K641)/LN(2)))</f>
        <v>48.624964762500653</v>
      </c>
      <c r="M641" s="1632">
        <f>AVERAGE(I636:I641)</f>
        <v>39.240435145687044</v>
      </c>
      <c r="N641" s="1574">
        <f t="shared" si="25"/>
        <v>57.093066341699412</v>
      </c>
      <c r="O641" s="1632">
        <f>AVERAGE(J636:J641)</f>
        <v>6.8510000000000026</v>
      </c>
      <c r="P641" s="1574">
        <f t="shared" si="26"/>
        <v>49.447960344655442</v>
      </c>
      <c r="Q641" s="1574">
        <f t="shared" si="27"/>
        <v>51.721997149618495</v>
      </c>
      <c r="R641" s="1625"/>
      <c r="S641" s="1626"/>
      <c r="T641" s="1627"/>
      <c r="U641" s="1104"/>
      <c r="V641" s="451"/>
      <c r="W641" s="451"/>
      <c r="X641" s="451"/>
      <c r="Y641" s="451"/>
    </row>
    <row r="642" spans="1:25">
      <c r="A642" s="1186"/>
      <c r="B642" s="592"/>
      <c r="C642" s="592"/>
      <c r="D642" s="591"/>
      <c r="E642" s="2215"/>
      <c r="F642" s="592"/>
      <c r="G642" s="592"/>
      <c r="H642" s="371"/>
      <c r="I642" s="371"/>
      <c r="J642" s="1211"/>
      <c r="K642" s="2212"/>
      <c r="L642" s="593"/>
      <c r="M642" s="933"/>
      <c r="N642" s="593"/>
      <c r="O642" s="933"/>
      <c r="P642" s="593"/>
      <c r="Q642" s="593"/>
      <c r="R642" s="1233"/>
      <c r="S642" s="986"/>
      <c r="T642" s="1244"/>
      <c r="U642" s="483"/>
    </row>
    <row r="643" spans="1:25" ht="46.8">
      <c r="A643" s="1186" t="s">
        <v>804</v>
      </c>
      <c r="B643" s="1136" t="s">
        <v>20</v>
      </c>
      <c r="C643" s="1136" t="s">
        <v>701</v>
      </c>
      <c r="D643" s="1136" t="s">
        <v>805</v>
      </c>
      <c r="E643" s="1187" t="s">
        <v>786</v>
      </c>
      <c r="F643" s="1136" t="s">
        <v>806</v>
      </c>
      <c r="G643" s="1136" t="s">
        <v>807</v>
      </c>
      <c r="H643" s="1206" t="s">
        <v>809</v>
      </c>
      <c r="I643" s="1621" t="s">
        <v>810</v>
      </c>
      <c r="J643" s="1210" t="s">
        <v>808</v>
      </c>
      <c r="K643" s="2212"/>
      <c r="L643" s="593"/>
      <c r="M643" s="933"/>
      <c r="N643" s="593"/>
      <c r="O643" s="933"/>
      <c r="P643" s="593"/>
      <c r="Q643" s="593"/>
      <c r="R643" s="1233"/>
      <c r="S643" s="986"/>
      <c r="T643" s="1244"/>
      <c r="U643" s="483"/>
    </row>
    <row r="644" spans="1:25">
      <c r="A644" s="1186"/>
      <c r="B644" s="592" t="s">
        <v>1358</v>
      </c>
      <c r="C644" s="592" t="s">
        <v>1370</v>
      </c>
      <c r="D644" s="591">
        <v>0.5</v>
      </c>
      <c r="E644" s="2207">
        <v>44805</v>
      </c>
      <c r="F644" s="592">
        <v>3.5</v>
      </c>
      <c r="G644" s="592">
        <v>3.15</v>
      </c>
      <c r="H644" s="371">
        <v>0.64249034831388796</v>
      </c>
      <c r="I644" s="371">
        <f t="shared" si="24"/>
        <v>19.900496048674366</v>
      </c>
      <c r="J644" s="371">
        <v>0.89690985887834052</v>
      </c>
      <c r="K644" s="2212"/>
      <c r="L644" s="593"/>
      <c r="M644" s="933"/>
      <c r="N644" s="593"/>
      <c r="O644" s="933"/>
      <c r="P644" s="593"/>
      <c r="Q644" s="593"/>
      <c r="R644" s="1233"/>
      <c r="S644" s="986"/>
      <c r="T644" s="1244"/>
      <c r="U644" s="483"/>
    </row>
    <row r="645" spans="1:25">
      <c r="A645" s="1186"/>
      <c r="B645" s="592" t="s">
        <v>1358</v>
      </c>
      <c r="C645" s="592" t="s">
        <v>1370</v>
      </c>
      <c r="D645" s="591">
        <v>1</v>
      </c>
      <c r="E645" s="2207">
        <v>44805</v>
      </c>
      <c r="F645" s="592"/>
      <c r="G645" s="592"/>
      <c r="H645" s="591" t="s">
        <v>811</v>
      </c>
      <c r="I645" s="371"/>
      <c r="J645" s="371" t="s">
        <v>811</v>
      </c>
      <c r="K645" s="2212"/>
      <c r="L645" s="593"/>
      <c r="M645" s="933"/>
      <c r="N645" s="593"/>
      <c r="O645" s="933"/>
      <c r="P645" s="593"/>
      <c r="Q645" s="593"/>
      <c r="R645" s="1233"/>
      <c r="S645" s="986"/>
      <c r="T645" s="1244"/>
      <c r="U645" s="483"/>
    </row>
    <row r="646" spans="1:25">
      <c r="A646" s="1186"/>
      <c r="B646" s="592" t="s">
        <v>1358</v>
      </c>
      <c r="C646" s="592" t="s">
        <v>1370</v>
      </c>
      <c r="D646" s="591">
        <v>1.5</v>
      </c>
      <c r="E646" s="2207">
        <v>44805</v>
      </c>
      <c r="F646" s="592"/>
      <c r="G646" s="592"/>
      <c r="H646" s="591" t="s">
        <v>811</v>
      </c>
      <c r="I646" s="371"/>
      <c r="J646" s="371" t="s">
        <v>811</v>
      </c>
      <c r="K646" s="2212"/>
      <c r="L646" s="593"/>
      <c r="M646" s="933"/>
      <c r="N646" s="593"/>
      <c r="O646" s="933"/>
      <c r="P646" s="593"/>
      <c r="Q646" s="593"/>
      <c r="R646" s="1233"/>
      <c r="S646" s="986"/>
      <c r="T646" s="1244"/>
      <c r="U646" s="483"/>
    </row>
    <row r="647" spans="1:25">
      <c r="A647" s="1186"/>
      <c r="B647" s="592" t="s">
        <v>1358</v>
      </c>
      <c r="C647" s="592" t="s">
        <v>1370</v>
      </c>
      <c r="D647" s="591">
        <v>2</v>
      </c>
      <c r="E647" s="2207">
        <v>44805</v>
      </c>
      <c r="F647" s="592"/>
      <c r="G647" s="592"/>
      <c r="H647" s="591" t="s">
        <v>811</v>
      </c>
      <c r="I647" s="371"/>
      <c r="J647" s="371" t="s">
        <v>811</v>
      </c>
      <c r="K647" s="2212"/>
      <c r="L647" s="593"/>
      <c r="M647" s="933"/>
      <c r="N647" s="593"/>
      <c r="O647" s="933"/>
      <c r="P647" s="593"/>
      <c r="Q647" s="593"/>
      <c r="R647" s="1233"/>
      <c r="S647" s="986"/>
      <c r="T647" s="1244"/>
      <c r="U647" s="483"/>
    </row>
    <row r="648" spans="1:25">
      <c r="A648" s="1186"/>
      <c r="B648" s="592" t="s">
        <v>1358</v>
      </c>
      <c r="C648" s="592" t="s">
        <v>1370</v>
      </c>
      <c r="D648" s="591">
        <v>2.5</v>
      </c>
      <c r="E648" s="2207">
        <v>44805</v>
      </c>
      <c r="F648" s="592"/>
      <c r="G648" s="592"/>
      <c r="H648" s="591" t="s">
        <v>811</v>
      </c>
      <c r="I648" s="371"/>
      <c r="J648" s="371" t="s">
        <v>811</v>
      </c>
      <c r="K648" s="2212"/>
      <c r="L648" s="593"/>
      <c r="M648" s="933"/>
      <c r="N648" s="593"/>
      <c r="O648" s="933"/>
      <c r="P648" s="593"/>
      <c r="Q648" s="593"/>
      <c r="R648" s="1233"/>
      <c r="S648" s="986"/>
      <c r="T648" s="1244"/>
      <c r="U648" s="483"/>
    </row>
    <row r="649" spans="1:25">
      <c r="A649" s="2641"/>
      <c r="B649" s="2645" t="s">
        <v>1358</v>
      </c>
      <c r="C649" s="2645" t="s">
        <v>1370</v>
      </c>
      <c r="D649" s="2646">
        <v>3</v>
      </c>
      <c r="E649" s="2647">
        <v>44805</v>
      </c>
      <c r="F649" s="2645"/>
      <c r="G649" s="2645"/>
      <c r="H649" s="2590">
        <v>0.68028389821470481</v>
      </c>
      <c r="I649" s="2590">
        <f>IF(AND(H649&gt;0),  H649*30.974," ")</f>
        <v>21.071113463302268</v>
      </c>
      <c r="J649" s="2590">
        <v>0.657147138203235</v>
      </c>
      <c r="K649" s="2648">
        <f>AVERAGE(G644:G649)</f>
        <v>3.15</v>
      </c>
      <c r="L649" s="2649">
        <f>10*(6-(LN(K649)/LN(2)))</f>
        <v>43.446481713874462</v>
      </c>
      <c r="M649" s="2650">
        <f>AVERAGE(I644:I649)</f>
        <v>20.485804755988319</v>
      </c>
      <c r="N649" s="2649">
        <f>10*(6-(LN(48/M649)/LN(2)))</f>
        <v>47.715901623404719</v>
      </c>
      <c r="O649" s="2650">
        <f>AVERAGE(J644:J649)</f>
        <v>0.77702849854078782</v>
      </c>
      <c r="P649" s="2649">
        <f>10*(6-((2.04-0.68*LN(O649))/LN(2)))</f>
        <v>28.09408920453555</v>
      </c>
      <c r="Q649" s="2649">
        <f>AVERAGE(L649,N649,P649)</f>
        <v>39.752157513938243</v>
      </c>
      <c r="U649" s="483"/>
    </row>
    <row r="650" spans="1:25">
      <c r="A650" s="1186"/>
      <c r="B650" s="592"/>
      <c r="C650" s="592"/>
      <c r="D650" s="591"/>
      <c r="E650" s="2215"/>
      <c r="F650" s="592"/>
      <c r="G650" s="592"/>
      <c r="H650" s="371"/>
      <c r="I650" s="371"/>
      <c r="J650" s="1211"/>
      <c r="K650" s="2212"/>
      <c r="L650" s="593"/>
      <c r="M650" s="933"/>
      <c r="N650" s="593"/>
      <c r="O650" s="933"/>
      <c r="P650" s="593"/>
      <c r="Q650" s="593"/>
      <c r="R650" s="1233"/>
      <c r="S650" s="986"/>
      <c r="T650" s="1244"/>
      <c r="U650" s="483"/>
    </row>
    <row r="651" spans="1:25" ht="46.8">
      <c r="A651" s="1186" t="s">
        <v>804</v>
      </c>
      <c r="B651" s="1136" t="s">
        <v>20</v>
      </c>
      <c r="C651" s="1136" t="s">
        <v>701</v>
      </c>
      <c r="D651" s="1136" t="s">
        <v>805</v>
      </c>
      <c r="E651" s="1187" t="s">
        <v>786</v>
      </c>
      <c r="F651" s="1136" t="s">
        <v>806</v>
      </c>
      <c r="G651" s="1136" t="s">
        <v>807</v>
      </c>
      <c r="H651" s="1206" t="s">
        <v>809</v>
      </c>
      <c r="I651" s="1621" t="s">
        <v>810</v>
      </c>
      <c r="J651" s="1210" t="s">
        <v>808</v>
      </c>
      <c r="K651" s="2212"/>
      <c r="L651" s="593"/>
      <c r="M651" s="933"/>
      <c r="N651" s="593"/>
      <c r="O651" s="933"/>
      <c r="P651" s="593"/>
      <c r="Q651" s="593"/>
      <c r="R651" s="1233"/>
      <c r="S651" s="986"/>
      <c r="T651" s="1244"/>
      <c r="U651" s="483"/>
    </row>
    <row r="652" spans="1:25">
      <c r="A652" s="1186"/>
      <c r="B652" s="24" t="s">
        <v>1358</v>
      </c>
      <c r="C652" s="24" t="s">
        <v>1370</v>
      </c>
      <c r="D652" s="23">
        <v>0.5</v>
      </c>
      <c r="E652" s="47">
        <v>45168</v>
      </c>
      <c r="F652" s="24">
        <v>4</v>
      </c>
      <c r="G652" s="24">
        <v>4</v>
      </c>
      <c r="H652" s="24">
        <v>0.49633230225364566</v>
      </c>
      <c r="I652" s="371">
        <f t="shared" si="24"/>
        <v>15.373396730004421</v>
      </c>
      <c r="J652" s="25">
        <v>2.8436075949367088</v>
      </c>
      <c r="K652" s="2212"/>
      <c r="L652" s="593"/>
      <c r="M652" s="933"/>
      <c r="N652" s="593"/>
      <c r="O652" s="933"/>
      <c r="P652" s="593"/>
      <c r="Q652" s="593"/>
      <c r="R652" s="1233"/>
      <c r="S652" s="986"/>
      <c r="T652" s="1244"/>
      <c r="U652" s="483"/>
    </row>
    <row r="653" spans="1:25">
      <c r="A653" s="1186"/>
      <c r="B653" s="24" t="s">
        <v>1358</v>
      </c>
      <c r="C653" s="24" t="s">
        <v>1370</v>
      </c>
      <c r="D653" s="23">
        <v>1</v>
      </c>
      <c r="E653" s="47">
        <v>45168</v>
      </c>
      <c r="F653" s="24"/>
      <c r="G653" s="24"/>
      <c r="H653" s="24" t="s">
        <v>811</v>
      </c>
      <c r="I653" s="371"/>
      <c r="J653" s="24" t="s">
        <v>811</v>
      </c>
      <c r="K653" s="2212"/>
      <c r="L653" s="593"/>
      <c r="M653" s="933"/>
      <c r="N653" s="593"/>
      <c r="O653" s="933"/>
      <c r="P653" s="593"/>
      <c r="Q653" s="593"/>
      <c r="R653" s="1233"/>
      <c r="S653" s="986"/>
      <c r="T653" s="1244"/>
      <c r="U653" s="483"/>
    </row>
    <row r="654" spans="1:25">
      <c r="A654" s="1186"/>
      <c r="B654" s="24" t="s">
        <v>1358</v>
      </c>
      <c r="C654" s="24" t="s">
        <v>1370</v>
      </c>
      <c r="D654" s="23">
        <v>1.5</v>
      </c>
      <c r="E654" s="47">
        <v>45168</v>
      </c>
      <c r="F654" s="24"/>
      <c r="G654" s="24"/>
      <c r="H654" s="24" t="s">
        <v>811</v>
      </c>
      <c r="I654" s="371"/>
      <c r="J654" s="24" t="s">
        <v>811</v>
      </c>
      <c r="K654" s="2212"/>
      <c r="L654" s="593"/>
      <c r="M654" s="933"/>
      <c r="N654" s="593"/>
      <c r="O654" s="933"/>
      <c r="P654" s="593"/>
      <c r="Q654" s="593"/>
      <c r="R654" s="1233"/>
      <c r="S654" s="986"/>
      <c r="T654" s="1244"/>
      <c r="U654" s="483"/>
    </row>
    <row r="655" spans="1:25">
      <c r="A655" s="1186"/>
      <c r="B655" s="24" t="s">
        <v>1358</v>
      </c>
      <c r="C655" s="24" t="s">
        <v>1370</v>
      </c>
      <c r="D655" s="23">
        <v>2</v>
      </c>
      <c r="E655" s="47">
        <v>45168</v>
      </c>
      <c r="F655" s="24"/>
      <c r="G655" s="24"/>
      <c r="H655" s="24" t="s">
        <v>811</v>
      </c>
      <c r="I655" s="371"/>
      <c r="J655" s="24" t="s">
        <v>811</v>
      </c>
      <c r="K655" s="2212"/>
      <c r="L655" s="593"/>
      <c r="M655" s="933"/>
      <c r="N655" s="593"/>
      <c r="O655" s="933"/>
      <c r="P655" s="593"/>
      <c r="Q655" s="593"/>
      <c r="R655" s="1233"/>
      <c r="S655" s="986"/>
      <c r="T655" s="1244"/>
      <c r="U655" s="483"/>
    </row>
    <row r="656" spans="1:25">
      <c r="A656" s="1186"/>
      <c r="B656" s="24" t="s">
        <v>1358</v>
      </c>
      <c r="C656" s="24" t="s">
        <v>1370</v>
      </c>
      <c r="D656" s="23">
        <v>2.5</v>
      </c>
      <c r="E656" s="47">
        <v>45168</v>
      </c>
      <c r="F656" s="24"/>
      <c r="G656" s="24"/>
      <c r="H656" s="24" t="s">
        <v>811</v>
      </c>
      <c r="I656" s="371"/>
      <c r="J656" s="24" t="s">
        <v>811</v>
      </c>
      <c r="K656" s="2212"/>
      <c r="L656" s="593"/>
      <c r="M656" s="933"/>
      <c r="N656" s="593"/>
      <c r="O656" s="933"/>
      <c r="P656" s="593"/>
      <c r="Q656" s="593"/>
      <c r="R656" s="1233"/>
      <c r="S656" s="986"/>
      <c r="T656" s="1244"/>
      <c r="U656" s="483"/>
    </row>
    <row r="657" spans="1:25">
      <c r="A657" s="1186"/>
      <c r="B657" s="24" t="s">
        <v>1358</v>
      </c>
      <c r="C657" s="24" t="s">
        <v>1370</v>
      </c>
      <c r="D657" s="23">
        <v>3</v>
      </c>
      <c r="E657" s="47">
        <v>45168</v>
      </c>
      <c r="F657" s="24"/>
      <c r="G657" s="24"/>
      <c r="H657" s="24">
        <v>0.49633230225364566</v>
      </c>
      <c r="I657" s="371">
        <f t="shared" si="24"/>
        <v>15.373396730004421</v>
      </c>
      <c r="J657" s="25">
        <v>2.1638607594936712</v>
      </c>
      <c r="K657" s="2212"/>
      <c r="L657" s="593"/>
      <c r="M657" s="933"/>
      <c r="N657" s="593"/>
      <c r="O657" s="933"/>
      <c r="P657" s="593"/>
      <c r="Q657" s="593"/>
      <c r="R657" s="1233"/>
      <c r="S657" s="986"/>
      <c r="T657" s="1244"/>
      <c r="U657" s="483"/>
    </row>
    <row r="658" spans="1:25">
      <c r="A658" s="1186"/>
      <c r="B658" s="24" t="s">
        <v>1358</v>
      </c>
      <c r="C658" s="24" t="s">
        <v>1370</v>
      </c>
      <c r="D658" s="23">
        <v>3</v>
      </c>
      <c r="E658" s="47">
        <v>45168</v>
      </c>
      <c r="F658" s="24"/>
      <c r="G658" s="24"/>
      <c r="H658" s="24">
        <v>0.5</v>
      </c>
      <c r="I658" s="371">
        <f t="shared" si="24"/>
        <v>15.487</v>
      </c>
      <c r="J658" s="2606" t="s">
        <v>815</v>
      </c>
      <c r="K658" s="2651">
        <f>AVERAGE(G652:G658)</f>
        <v>4</v>
      </c>
      <c r="L658" s="2649">
        <f>10*(6-(LN(K658)/LN(2)))</f>
        <v>40</v>
      </c>
      <c r="M658" s="2650">
        <f>AVERAGE(I652:I658)</f>
        <v>15.411264486669614</v>
      </c>
      <c r="N658" s="2649">
        <f>10*(6-(LN(48/M658)/LN(2)))</f>
        <v>43.609508332937459</v>
      </c>
      <c r="O658" s="2650">
        <f>AVERAGE(J652:J658)</f>
        <v>2.5037341772151898</v>
      </c>
      <c r="P658" s="2649">
        <f>10*(6-((2.04-0.68*LN(O658))/LN(2)))</f>
        <v>39.572774677051392</v>
      </c>
      <c r="Q658" s="2649">
        <f>AVERAGE(L658,N658,P658)</f>
        <v>41.060761003329617</v>
      </c>
      <c r="R658" s="1233">
        <f>AVERAGE(Q628:Q658)</f>
        <v>49.153672694145001</v>
      </c>
      <c r="S658" s="986" t="s">
        <v>346</v>
      </c>
      <c r="T658" s="1244" t="str">
        <f>IF(_xlfn.NUMBERVALUE(R658), IF(R658&lt;50, "Acceptable; Ongoing Protection is Required", "Unacceptable; Immediate Restoration is Required"), " ")</f>
        <v>Acceptable; Ongoing Protection is Required</v>
      </c>
      <c r="U658" s="483"/>
    </row>
    <row r="659" spans="1:25">
      <c r="A659" s="1186"/>
      <c r="B659" s="592"/>
      <c r="C659" s="592"/>
      <c r="D659" s="591"/>
      <c r="E659" s="2215"/>
      <c r="F659" s="592"/>
      <c r="G659" s="592"/>
      <c r="H659" s="371"/>
      <c r="I659" s="371"/>
      <c r="J659" s="1211"/>
      <c r="K659" s="2212"/>
      <c r="L659" s="593"/>
      <c r="M659" s="933"/>
      <c r="N659" s="593"/>
      <c r="O659" s="933"/>
      <c r="P659" s="593"/>
      <c r="Q659" s="593"/>
      <c r="R659" s="1233"/>
      <c r="S659" s="986"/>
      <c r="T659" s="1244"/>
      <c r="U659" s="483"/>
    </row>
    <row r="660" spans="1:25">
      <c r="A660" s="1900"/>
      <c r="B660" s="1193"/>
      <c r="C660" s="1193"/>
      <c r="D660" s="1193"/>
      <c r="E660" s="1194"/>
      <c r="F660" s="1189"/>
      <c r="G660" s="1189"/>
      <c r="H660" s="1208"/>
      <c r="I660" s="939" t="str">
        <f t="shared" si="24"/>
        <v xml:space="preserve"> </v>
      </c>
      <c r="J660" s="1214"/>
      <c r="K660" s="2232"/>
      <c r="L660" s="1189"/>
      <c r="M660" s="1193"/>
      <c r="N660" s="1617"/>
      <c r="O660" s="1195"/>
      <c r="P660" s="1617"/>
      <c r="Q660" s="2226"/>
      <c r="R660" s="1238"/>
      <c r="S660" s="1243"/>
      <c r="T660" s="1242"/>
      <c r="U660" s="1183"/>
      <c r="V660" s="756"/>
      <c r="W660" s="761"/>
    </row>
    <row r="661" spans="1:25">
      <c r="A661" s="1900" t="s">
        <v>955</v>
      </c>
      <c r="B661" s="1193"/>
      <c r="C661" s="1193"/>
      <c r="D661" s="1193"/>
      <c r="E661" s="1194"/>
      <c r="F661" s="1189"/>
      <c r="G661" s="1189"/>
      <c r="H661" s="1208"/>
      <c r="I661" s="939"/>
      <c r="J661" s="1214"/>
      <c r="K661" s="2232"/>
      <c r="L661" s="1189"/>
      <c r="M661" s="1193"/>
      <c r="N661" s="1617"/>
      <c r="O661" s="1195"/>
      <c r="P661" s="1617"/>
      <c r="Q661" s="1617"/>
      <c r="R661" s="1238"/>
      <c r="S661" s="1243"/>
      <c r="T661" s="1242"/>
      <c r="U661" s="2247"/>
      <c r="V661" s="2248"/>
      <c r="W661" s="2249"/>
      <c r="X661" s="437"/>
      <c r="Y661" s="437"/>
    </row>
    <row r="662" spans="1:25" ht="46.8">
      <c r="A662" s="1117" t="s">
        <v>804</v>
      </c>
      <c r="B662" s="1100" t="s">
        <v>20</v>
      </c>
      <c r="C662" s="1100" t="s">
        <v>701</v>
      </c>
      <c r="D662" s="1101" t="s">
        <v>805</v>
      </c>
      <c r="E662" s="1102" t="s">
        <v>786</v>
      </c>
      <c r="F662" s="1101" t="s">
        <v>806</v>
      </c>
      <c r="G662" s="1101" t="s">
        <v>807</v>
      </c>
      <c r="H662" s="1119" t="s">
        <v>809</v>
      </c>
      <c r="I662" s="1621" t="s">
        <v>810</v>
      </c>
      <c r="J662" s="1118" t="s">
        <v>808</v>
      </c>
      <c r="K662" s="1285"/>
      <c r="L662" s="593"/>
      <c r="M662" s="592"/>
      <c r="N662" s="593"/>
      <c r="O662" s="592"/>
      <c r="P662" s="593"/>
      <c r="Q662" s="593"/>
      <c r="R662" s="1233"/>
      <c r="S662" s="986"/>
      <c r="T662" s="1244"/>
      <c r="U662" s="483"/>
    </row>
    <row r="663" spans="1:25">
      <c r="A663" s="1959">
        <v>374</v>
      </c>
      <c r="B663" s="1613" t="s">
        <v>1358</v>
      </c>
      <c r="C663" s="1613" t="s">
        <v>955</v>
      </c>
      <c r="D663" s="1613">
        <v>0.5</v>
      </c>
      <c r="E663" s="2240">
        <v>42990</v>
      </c>
      <c r="F663" s="1613">
        <v>4.5999999999999996</v>
      </c>
      <c r="G663" s="1613">
        <v>1.7</v>
      </c>
      <c r="H663" s="373">
        <v>0.84816448270904365</v>
      </c>
      <c r="I663" s="373">
        <f t="shared" si="24"/>
        <v>26.271046687429919</v>
      </c>
      <c r="J663" s="1967">
        <v>4.3516259493670884</v>
      </c>
      <c r="K663" s="2199"/>
      <c r="L663" s="2241"/>
      <c r="M663" s="1968"/>
      <c r="N663" s="2241"/>
      <c r="O663" s="1968"/>
      <c r="P663" s="2241"/>
      <c r="Q663" s="2241"/>
      <c r="R663" s="1233"/>
      <c r="S663" s="986"/>
      <c r="T663" s="1244"/>
      <c r="U663" s="1113"/>
      <c r="V663" s="571"/>
      <c r="W663" s="571"/>
      <c r="X663" s="571"/>
      <c r="Y663" s="571"/>
    </row>
    <row r="664" spans="1:25">
      <c r="A664" s="1959">
        <v>375</v>
      </c>
      <c r="B664" s="1613" t="s">
        <v>1358</v>
      </c>
      <c r="C664" s="1613" t="s">
        <v>955</v>
      </c>
      <c r="D664" s="1613">
        <v>1</v>
      </c>
      <c r="E664" s="2240">
        <v>42990</v>
      </c>
      <c r="F664" s="1613"/>
      <c r="G664" s="1613"/>
      <c r="H664" s="1613"/>
      <c r="I664" s="373" t="str">
        <f t="shared" si="24"/>
        <v xml:space="preserve"> </v>
      </c>
      <c r="J664" s="2122"/>
      <c r="K664" s="2199"/>
      <c r="L664" s="2241"/>
      <c r="M664" s="1968"/>
      <c r="N664" s="2241"/>
      <c r="O664" s="1968"/>
      <c r="P664" s="2241"/>
      <c r="Q664" s="2241"/>
      <c r="R664" s="1233"/>
      <c r="S664" s="986"/>
      <c r="T664" s="1244"/>
      <c r="U664" s="483"/>
    </row>
    <row r="665" spans="1:25">
      <c r="A665" s="1959">
        <v>376</v>
      </c>
      <c r="B665" s="1613" t="s">
        <v>1358</v>
      </c>
      <c r="C665" s="1613" t="s">
        <v>955</v>
      </c>
      <c r="D665" s="1613">
        <v>2</v>
      </c>
      <c r="E665" s="2240">
        <v>42990</v>
      </c>
      <c r="F665" s="1613"/>
      <c r="G665" s="1613"/>
      <c r="H665" s="1613"/>
      <c r="I665" s="373" t="str">
        <f t="shared" si="24"/>
        <v xml:space="preserve"> </v>
      </c>
      <c r="J665" s="2122"/>
      <c r="K665" s="2199"/>
      <c r="L665" s="2241"/>
      <c r="M665" s="1968"/>
      <c r="N665" s="2241"/>
      <c r="O665" s="1968"/>
      <c r="P665" s="2241"/>
      <c r="Q665" s="2241"/>
      <c r="R665" s="1233"/>
      <c r="S665" s="986"/>
      <c r="T665" s="1244"/>
      <c r="U665" s="483"/>
    </row>
    <row r="666" spans="1:25">
      <c r="A666" s="1959">
        <v>377</v>
      </c>
      <c r="B666" s="1613" t="s">
        <v>1358</v>
      </c>
      <c r="C666" s="1613" t="s">
        <v>955</v>
      </c>
      <c r="D666" s="1613">
        <v>3</v>
      </c>
      <c r="E666" s="2240">
        <v>42990</v>
      </c>
      <c r="F666" s="1613"/>
      <c r="G666" s="1613"/>
      <c r="H666" s="1613"/>
      <c r="I666" s="373" t="str">
        <f t="shared" si="24"/>
        <v xml:space="preserve"> </v>
      </c>
      <c r="J666" s="2122"/>
      <c r="K666" s="2199"/>
      <c r="L666" s="2241"/>
      <c r="M666" s="1968"/>
      <c r="N666" s="2241"/>
      <c r="O666" s="1968"/>
      <c r="P666" s="2241"/>
      <c r="Q666" s="2241"/>
      <c r="R666" s="1233"/>
      <c r="S666" s="986"/>
      <c r="T666" s="1244"/>
      <c r="U666" s="483"/>
    </row>
    <row r="667" spans="1:25">
      <c r="A667" s="1959">
        <v>378</v>
      </c>
      <c r="B667" s="1613" t="s">
        <v>1358</v>
      </c>
      <c r="C667" s="1613" t="s">
        <v>955</v>
      </c>
      <c r="D667" s="1613">
        <v>3.6</v>
      </c>
      <c r="E667" s="2240">
        <v>42990</v>
      </c>
      <c r="F667" s="1613"/>
      <c r="G667" s="1613"/>
      <c r="H667" s="373">
        <v>1.0438947479495921</v>
      </c>
      <c r="I667" s="373">
        <f t="shared" si="24"/>
        <v>32.333595922990668</v>
      </c>
      <c r="J667" s="1967">
        <v>10.529165189873417</v>
      </c>
      <c r="K667" s="2199"/>
      <c r="L667" s="2241"/>
      <c r="M667" s="1968"/>
      <c r="N667" s="2241"/>
      <c r="O667" s="1968"/>
      <c r="P667" s="2241"/>
      <c r="Q667" s="2241"/>
      <c r="R667" s="1233"/>
      <c r="S667" s="986"/>
      <c r="T667" s="1244"/>
      <c r="U667" s="1113"/>
      <c r="V667" s="571"/>
      <c r="W667" s="571"/>
      <c r="X667" s="571"/>
      <c r="Y667" s="571"/>
    </row>
    <row r="668" spans="1:25">
      <c r="A668" s="1971">
        <v>379</v>
      </c>
      <c r="B668" s="1853" t="s">
        <v>1358</v>
      </c>
      <c r="C668" s="1853" t="s">
        <v>955</v>
      </c>
      <c r="D668" s="1853">
        <v>4</v>
      </c>
      <c r="E668" s="2242">
        <v>42990</v>
      </c>
      <c r="F668" s="1853"/>
      <c r="G668" s="1853"/>
      <c r="H668" s="1853"/>
      <c r="I668" s="1998" t="str">
        <f t="shared" si="24"/>
        <v xml:space="preserve"> </v>
      </c>
      <c r="J668" s="2243"/>
      <c r="K668" s="2244">
        <f>AVERAGE(G663:G668)</f>
        <v>1.7</v>
      </c>
      <c r="L668" s="2132">
        <f>10*(6-(LN(K668)/LN(2)))</f>
        <v>52.344652536370226</v>
      </c>
      <c r="M668" s="2188">
        <f>AVERAGE(I663:I668)</f>
        <v>29.302321305210292</v>
      </c>
      <c r="N668" s="2132">
        <f t="shared" si="25"/>
        <v>52.87980552426761</v>
      </c>
      <c r="O668" s="2188">
        <f>AVERAGE(J663:J668)</f>
        <v>7.4403955696202528</v>
      </c>
      <c r="P668" s="2132">
        <f t="shared" si="26"/>
        <v>50.257600572098362</v>
      </c>
      <c r="Q668" s="2245">
        <f t="shared" si="27"/>
        <v>51.827352877578733</v>
      </c>
      <c r="R668" s="1233"/>
      <c r="S668" s="986"/>
      <c r="T668" s="1244"/>
      <c r="U668" s="483"/>
    </row>
    <row r="669" spans="1:25">
      <c r="A669" s="1281"/>
      <c r="B669" s="591"/>
      <c r="C669" s="591"/>
      <c r="D669" s="591"/>
      <c r="E669" s="2202"/>
      <c r="F669" s="591"/>
      <c r="G669" s="591"/>
      <c r="H669" s="591"/>
      <c r="I669" s="371" t="str">
        <f t="shared" si="24"/>
        <v xml:space="preserve"> </v>
      </c>
      <c r="J669" s="2161"/>
      <c r="K669" s="1285"/>
      <c r="L669" s="593"/>
      <c r="M669" s="592"/>
      <c r="N669" s="593"/>
      <c r="O669" s="592"/>
      <c r="P669" s="593"/>
      <c r="Q669" s="593"/>
      <c r="R669" s="1233"/>
      <c r="S669" s="986"/>
      <c r="T669" s="1244"/>
      <c r="U669" s="483"/>
    </row>
    <row r="670" spans="1:25" ht="46.8">
      <c r="A670" s="1281"/>
      <c r="B670" s="627" t="s">
        <v>20</v>
      </c>
      <c r="C670" s="627" t="s">
        <v>701</v>
      </c>
      <c r="D670" s="627" t="s">
        <v>846</v>
      </c>
      <c r="E670" s="1135" t="s">
        <v>786</v>
      </c>
      <c r="F670" s="1136" t="s">
        <v>806</v>
      </c>
      <c r="G670" s="1136" t="s">
        <v>807</v>
      </c>
      <c r="H670" s="632" t="s">
        <v>809</v>
      </c>
      <c r="I670" s="1621" t="s">
        <v>810</v>
      </c>
      <c r="J670" s="1110" t="s">
        <v>808</v>
      </c>
      <c r="K670" s="1285"/>
      <c r="L670" s="593"/>
      <c r="M670" s="592"/>
      <c r="N670" s="593"/>
      <c r="O670" s="592"/>
      <c r="P670" s="593"/>
      <c r="Q670" s="593"/>
      <c r="R670" s="1233"/>
      <c r="S670" s="986"/>
      <c r="T670" s="1244"/>
      <c r="U670" s="483"/>
    </row>
    <row r="671" spans="1:25">
      <c r="A671" s="1959"/>
      <c r="B671" s="1613" t="s">
        <v>1358</v>
      </c>
      <c r="C671" s="1613" t="s">
        <v>1373</v>
      </c>
      <c r="D671" s="1613">
        <v>0.5</v>
      </c>
      <c r="E671" s="2240">
        <v>43355</v>
      </c>
      <c r="F671" s="1613">
        <v>4.5999999999999996</v>
      </c>
      <c r="G671" s="1613">
        <v>1.2</v>
      </c>
      <c r="H671" s="373">
        <v>1.0193647281079077</v>
      </c>
      <c r="I671" s="373">
        <f t="shared" si="24"/>
        <v>31.573803088414333</v>
      </c>
      <c r="J671" s="1967">
        <v>12.34782784810127</v>
      </c>
      <c r="K671" s="2199"/>
      <c r="L671" s="2241"/>
      <c r="M671" s="1968"/>
      <c r="N671" s="2241"/>
      <c r="O671" s="1968"/>
      <c r="P671" s="2241"/>
      <c r="Q671" s="2241"/>
      <c r="R671" s="1233"/>
      <c r="S671" s="986"/>
      <c r="T671" s="1244"/>
      <c r="U671" s="1113"/>
      <c r="V671" s="571"/>
      <c r="W671" s="571"/>
      <c r="X671" s="571"/>
      <c r="Y671" s="571"/>
    </row>
    <row r="672" spans="1:25">
      <c r="A672" s="1959"/>
      <c r="B672" s="1613" t="s">
        <v>1358</v>
      </c>
      <c r="C672" s="1613" t="s">
        <v>1373</v>
      </c>
      <c r="D672" s="1613">
        <v>1</v>
      </c>
      <c r="E672" s="2240">
        <v>43355</v>
      </c>
      <c r="F672" s="1613"/>
      <c r="G672" s="1613"/>
      <c r="H672" s="373" t="s">
        <v>811</v>
      </c>
      <c r="I672" s="373"/>
      <c r="J672" s="2122" t="s">
        <v>811</v>
      </c>
      <c r="K672" s="2199"/>
      <c r="L672" s="2241"/>
      <c r="M672" s="1968"/>
      <c r="N672" s="2241"/>
      <c r="O672" s="1968"/>
      <c r="P672" s="2241"/>
      <c r="Q672" s="2241"/>
      <c r="R672" s="1233"/>
      <c r="S672" s="986"/>
      <c r="T672" s="1244"/>
      <c r="U672" s="483"/>
    </row>
    <row r="673" spans="1:25">
      <c r="A673" s="1959"/>
      <c r="B673" s="1613" t="s">
        <v>1358</v>
      </c>
      <c r="C673" s="1613" t="s">
        <v>1373</v>
      </c>
      <c r="D673" s="1613">
        <v>2</v>
      </c>
      <c r="E673" s="2240">
        <v>43355</v>
      </c>
      <c r="F673" s="1613"/>
      <c r="G673" s="1613"/>
      <c r="H673" s="373" t="s">
        <v>811</v>
      </c>
      <c r="I673" s="373"/>
      <c r="J673" s="2122" t="s">
        <v>811</v>
      </c>
      <c r="K673" s="2199"/>
      <c r="L673" s="2241"/>
      <c r="M673" s="1968"/>
      <c r="N673" s="2241"/>
      <c r="O673" s="1968"/>
      <c r="P673" s="2241"/>
      <c r="Q673" s="2241"/>
      <c r="R673" s="1233"/>
      <c r="S673" s="986"/>
      <c r="T673" s="1244"/>
      <c r="U673" s="483"/>
    </row>
    <row r="674" spans="1:25">
      <c r="A674" s="1959"/>
      <c r="B674" s="1613" t="s">
        <v>1358</v>
      </c>
      <c r="C674" s="1613" t="s">
        <v>1373</v>
      </c>
      <c r="D674" s="1613">
        <v>3</v>
      </c>
      <c r="E674" s="2240">
        <v>43355</v>
      </c>
      <c r="F674" s="1613"/>
      <c r="G674" s="1613"/>
      <c r="H674" s="373">
        <v>1.1552800251889619</v>
      </c>
      <c r="I674" s="373">
        <f t="shared" si="24"/>
        <v>35.783643500202906</v>
      </c>
      <c r="J674" s="1967">
        <v>20.733071518987344</v>
      </c>
      <c r="K674" s="2199"/>
      <c r="L674" s="2241"/>
      <c r="M674" s="1968"/>
      <c r="N674" s="2241"/>
      <c r="O674" s="1968"/>
      <c r="P674" s="2241"/>
      <c r="Q674" s="2241"/>
      <c r="R674" s="1233"/>
      <c r="S674" s="986"/>
      <c r="T674" s="1244"/>
      <c r="U674" s="1113"/>
      <c r="V674" s="571"/>
      <c r="W674" s="571"/>
      <c r="X674" s="571"/>
      <c r="Y674" s="571"/>
    </row>
    <row r="675" spans="1:25">
      <c r="A675" s="1971"/>
      <c r="B675" s="1853" t="s">
        <v>1358</v>
      </c>
      <c r="C675" s="1853" t="s">
        <v>1373</v>
      </c>
      <c r="D675" s="1853">
        <v>4</v>
      </c>
      <c r="E675" s="2242">
        <v>43355</v>
      </c>
      <c r="F675" s="1853"/>
      <c r="G675" s="1853"/>
      <c r="H675" s="1998" t="s">
        <v>811</v>
      </c>
      <c r="I675" s="1998"/>
      <c r="J675" s="2243" t="s">
        <v>811</v>
      </c>
      <c r="K675" s="2244">
        <f>AVERAGE(G671:G675)</f>
        <v>1.2</v>
      </c>
      <c r="L675" s="2132">
        <f>10*(6-(LN(K675)/LN(2)))</f>
        <v>57.369655941662067</v>
      </c>
      <c r="M675" s="2188">
        <f>AVERAGE(I671:I675)</f>
        <v>33.678723294308618</v>
      </c>
      <c r="N675" s="2132">
        <f t="shared" si="25"/>
        <v>54.888030433816539</v>
      </c>
      <c r="O675" s="2188">
        <f>AVERAGE(J671:J675)</f>
        <v>16.540449683544306</v>
      </c>
      <c r="P675" s="2132">
        <f t="shared" si="26"/>
        <v>58.094921721742516</v>
      </c>
      <c r="Q675" s="2245">
        <f t="shared" si="27"/>
        <v>56.78420269907371</v>
      </c>
      <c r="R675" s="1233"/>
      <c r="S675" s="986"/>
      <c r="T675" s="1244"/>
      <c r="U675" s="483"/>
    </row>
    <row r="676" spans="1:25">
      <c r="A676" s="1281"/>
      <c r="B676" s="591"/>
      <c r="C676" s="591"/>
      <c r="D676" s="591"/>
      <c r="E676" s="2202"/>
      <c r="F676" s="591"/>
      <c r="G676" s="591"/>
      <c r="H676" s="2233"/>
      <c r="I676" s="371" t="str">
        <f t="shared" si="24"/>
        <v xml:space="preserve"> </v>
      </c>
      <c r="J676" s="2161"/>
      <c r="K676" s="1281"/>
      <c r="L676" s="1100"/>
      <c r="M676" s="592"/>
      <c r="N676" s="593"/>
      <c r="O676" s="592"/>
      <c r="P676" s="593"/>
      <c r="Q676" s="593"/>
      <c r="R676" s="1233"/>
      <c r="S676" s="986"/>
      <c r="T676" s="1244"/>
      <c r="U676" s="483"/>
    </row>
    <row r="677" spans="1:25" ht="46.8">
      <c r="A677" s="1117" t="s">
        <v>804</v>
      </c>
      <c r="B677" s="1100" t="s">
        <v>20</v>
      </c>
      <c r="C677" s="1100" t="s">
        <v>701</v>
      </c>
      <c r="D677" s="1101" t="s">
        <v>805</v>
      </c>
      <c r="E677" s="1102" t="s">
        <v>786</v>
      </c>
      <c r="F677" s="1101" t="s">
        <v>806</v>
      </c>
      <c r="G677" s="1101" t="s">
        <v>807</v>
      </c>
      <c r="H677" s="1119" t="s">
        <v>809</v>
      </c>
      <c r="I677" s="1621" t="s">
        <v>810</v>
      </c>
      <c r="J677" s="1118" t="s">
        <v>808</v>
      </c>
      <c r="K677" s="1285"/>
      <c r="L677" s="593"/>
      <c r="M677" s="592"/>
      <c r="N677" s="593"/>
      <c r="O677" s="592"/>
      <c r="P677" s="593"/>
      <c r="Q677" s="593"/>
      <c r="R677" s="1233"/>
      <c r="S677" s="986"/>
      <c r="T677" s="1244"/>
      <c r="U677" s="483"/>
    </row>
    <row r="678" spans="1:25">
      <c r="A678" s="1285">
        <v>127</v>
      </c>
      <c r="B678" s="592" t="s">
        <v>1359</v>
      </c>
      <c r="C678" s="592" t="s">
        <v>955</v>
      </c>
      <c r="D678" s="629">
        <v>0.5</v>
      </c>
      <c r="E678" s="2207">
        <v>43719</v>
      </c>
      <c r="F678" s="2208">
        <v>4.6500000000000004</v>
      </c>
      <c r="G678" s="933">
        <v>2.25</v>
      </c>
      <c r="H678" s="371">
        <v>0.72571066592762679</v>
      </c>
      <c r="I678" s="371">
        <f t="shared" si="24"/>
        <v>22.478162166442313</v>
      </c>
      <c r="J678" s="1211">
        <v>6.5945412658227847</v>
      </c>
      <c r="K678" s="1285"/>
      <c r="L678" s="593"/>
      <c r="M678" s="592"/>
      <c r="N678" s="593"/>
      <c r="O678" s="592"/>
      <c r="P678" s="593"/>
      <c r="Q678" s="593"/>
      <c r="R678" s="1233"/>
      <c r="S678" s="986"/>
      <c r="T678" s="1244"/>
      <c r="U678" s="1113"/>
      <c r="V678" s="571"/>
      <c r="W678" s="571"/>
      <c r="X678" s="571"/>
      <c r="Y678" s="571"/>
    </row>
    <row r="679" spans="1:25">
      <c r="A679" s="1285"/>
      <c r="B679" s="592" t="s">
        <v>1359</v>
      </c>
      <c r="C679" s="592" t="s">
        <v>955</v>
      </c>
      <c r="D679" s="629">
        <v>1</v>
      </c>
      <c r="E679" s="2207">
        <v>43719</v>
      </c>
      <c r="F679" s="2208"/>
      <c r="G679" s="933"/>
      <c r="H679" s="591" t="s">
        <v>811</v>
      </c>
      <c r="I679" s="371"/>
      <c r="J679" s="2161" t="s">
        <v>811</v>
      </c>
      <c r="K679" s="1285"/>
      <c r="L679" s="593"/>
      <c r="M679" s="592"/>
      <c r="N679" s="593"/>
      <c r="O679" s="592"/>
      <c r="P679" s="593"/>
      <c r="Q679" s="593"/>
      <c r="R679" s="1233"/>
      <c r="S679" s="986"/>
      <c r="T679" s="1244"/>
      <c r="U679" s="483"/>
    </row>
    <row r="680" spans="1:25">
      <c r="A680" s="1285"/>
      <c r="B680" s="592" t="s">
        <v>1359</v>
      </c>
      <c r="C680" s="592" t="s">
        <v>955</v>
      </c>
      <c r="D680" s="629">
        <v>2</v>
      </c>
      <c r="E680" s="2207">
        <v>43719</v>
      </c>
      <c r="F680" s="2208"/>
      <c r="G680" s="933"/>
      <c r="H680" s="591" t="s">
        <v>811</v>
      </c>
      <c r="I680" s="371"/>
      <c r="J680" s="2161" t="s">
        <v>811</v>
      </c>
      <c r="K680" s="1285"/>
      <c r="L680" s="593"/>
      <c r="M680" s="592"/>
      <c r="N680" s="593"/>
      <c r="O680" s="592"/>
      <c r="P680" s="593"/>
      <c r="Q680" s="593"/>
      <c r="R680" s="1233"/>
      <c r="S680" s="986"/>
      <c r="T680" s="1244"/>
      <c r="U680" s="483"/>
    </row>
    <row r="681" spans="1:25">
      <c r="A681" s="1285"/>
      <c r="B681" s="592" t="s">
        <v>1359</v>
      </c>
      <c r="C681" s="592" t="s">
        <v>955</v>
      </c>
      <c r="D681" s="629">
        <v>3</v>
      </c>
      <c r="E681" s="2207">
        <v>43719</v>
      </c>
      <c r="F681" s="2208"/>
      <c r="G681" s="933"/>
      <c r="H681" s="591" t="s">
        <v>811</v>
      </c>
      <c r="I681" s="371"/>
      <c r="J681" s="2161" t="s">
        <v>811</v>
      </c>
      <c r="K681" s="1285"/>
      <c r="L681" s="593"/>
      <c r="M681" s="592"/>
      <c r="N681" s="593"/>
      <c r="O681" s="592"/>
      <c r="P681" s="593"/>
      <c r="Q681" s="593"/>
      <c r="R681" s="1233"/>
      <c r="S681" s="986"/>
      <c r="T681" s="1244"/>
      <c r="U681" s="483"/>
    </row>
    <row r="682" spans="1:25">
      <c r="A682" s="1285"/>
      <c r="B682" s="592" t="s">
        <v>1359</v>
      </c>
      <c r="C682" s="592" t="s">
        <v>955</v>
      </c>
      <c r="D682" s="629">
        <v>3.6</v>
      </c>
      <c r="E682" s="2207">
        <v>43719</v>
      </c>
      <c r="F682" s="2208"/>
      <c r="G682" s="933"/>
      <c r="H682" s="371">
        <v>1.0146998943891083</v>
      </c>
      <c r="I682" s="371">
        <f t="shared" si="24"/>
        <v>31.429314528808241</v>
      </c>
      <c r="J682" s="1211">
        <v>28.42828151898733</v>
      </c>
      <c r="K682" s="1285"/>
      <c r="L682" s="593"/>
      <c r="M682" s="592"/>
      <c r="N682" s="593"/>
      <c r="O682" s="592"/>
      <c r="P682" s="593"/>
      <c r="Q682" s="593"/>
      <c r="R682" s="1233"/>
      <c r="S682" s="986"/>
      <c r="T682" s="1244"/>
      <c r="U682" s="1113"/>
      <c r="V682" s="571"/>
      <c r="W682" s="571"/>
      <c r="X682" s="571"/>
      <c r="Y682" s="571"/>
    </row>
    <row r="683" spans="1:25">
      <c r="A683" s="1654"/>
      <c r="B683" s="1649" t="s">
        <v>1359</v>
      </c>
      <c r="C683" s="1649" t="s">
        <v>955</v>
      </c>
      <c r="D683" s="1642">
        <v>4</v>
      </c>
      <c r="E683" s="2209">
        <v>43719</v>
      </c>
      <c r="F683" s="2210"/>
      <c r="G683" s="1632"/>
      <c r="H683" s="1643" t="s">
        <v>811</v>
      </c>
      <c r="I683" s="1576"/>
      <c r="J683" s="2205" t="s">
        <v>811</v>
      </c>
      <c r="K683" s="2211">
        <f>AVERAGE(G678:G683)</f>
        <v>2.25</v>
      </c>
      <c r="L683" s="1574">
        <f>10*(6-(LN(K683)/LN(2)))</f>
        <v>48.300749985576878</v>
      </c>
      <c r="M683" s="1632">
        <f>AVERAGE(I678:I683)</f>
        <v>26.953738347625276</v>
      </c>
      <c r="N683" s="1574">
        <f t="shared" si="25"/>
        <v>51.67450975550345</v>
      </c>
      <c r="O683" s="1632">
        <f>AVERAGE(J678:J683)</f>
        <v>17.511411392405059</v>
      </c>
      <c r="P683" s="1574">
        <f t="shared" si="26"/>
        <v>58.65454070958549</v>
      </c>
      <c r="Q683" s="2206">
        <f t="shared" si="27"/>
        <v>52.87660015022194</v>
      </c>
      <c r="R683" s="1625"/>
      <c r="S683" s="1626"/>
      <c r="T683" s="1627"/>
      <c r="U683" s="1104"/>
      <c r="V683" s="451"/>
      <c r="W683" s="451"/>
      <c r="X683" s="451"/>
      <c r="Y683" s="451"/>
    </row>
    <row r="684" spans="1:25">
      <c r="A684" s="1285"/>
      <c r="B684" s="592"/>
      <c r="C684" s="592"/>
      <c r="D684" s="592"/>
      <c r="E684" s="592"/>
      <c r="F684" s="592"/>
      <c r="G684" s="592"/>
      <c r="H684" s="592"/>
      <c r="I684" s="371" t="str">
        <f t="shared" si="24"/>
        <v xml:space="preserve"> </v>
      </c>
      <c r="J684" s="1932"/>
      <c r="K684" s="1285"/>
      <c r="L684" s="593"/>
      <c r="M684" s="592"/>
      <c r="N684" s="593"/>
      <c r="O684" s="592"/>
      <c r="P684" s="593"/>
      <c r="Q684" s="593"/>
      <c r="R684" s="1233"/>
      <c r="S684" s="986"/>
      <c r="T684" s="1244"/>
      <c r="U684" s="483"/>
    </row>
    <row r="685" spans="1:25" ht="46.8">
      <c r="A685" s="1186" t="s">
        <v>804</v>
      </c>
      <c r="B685" s="1136" t="s">
        <v>20</v>
      </c>
      <c r="C685" s="1136" t="s">
        <v>701</v>
      </c>
      <c r="D685" s="1136" t="s">
        <v>805</v>
      </c>
      <c r="E685" s="1187" t="s">
        <v>786</v>
      </c>
      <c r="F685" s="1136" t="s">
        <v>806</v>
      </c>
      <c r="G685" s="1136" t="s">
        <v>807</v>
      </c>
      <c r="H685" s="1206" t="s">
        <v>809</v>
      </c>
      <c r="I685" s="1621" t="s">
        <v>810</v>
      </c>
      <c r="J685" s="1210" t="s">
        <v>808</v>
      </c>
      <c r="K685" s="2212"/>
      <c r="L685" s="593"/>
      <c r="M685" s="592"/>
      <c r="N685" s="593"/>
      <c r="O685" s="592"/>
      <c r="P685" s="593"/>
      <c r="Q685" s="593"/>
      <c r="R685" s="1233"/>
      <c r="S685" s="986"/>
      <c r="T685" s="1244"/>
      <c r="U685" s="483"/>
    </row>
    <row r="686" spans="1:25">
      <c r="A686" s="1186"/>
      <c r="B686" s="592" t="s">
        <v>1358</v>
      </c>
      <c r="C686" s="592" t="s">
        <v>956</v>
      </c>
      <c r="D686" s="591">
        <v>0.5</v>
      </c>
      <c r="E686" s="2215">
        <v>44452</v>
      </c>
      <c r="F686" s="592">
        <v>4.2</v>
      </c>
      <c r="G686" s="592">
        <v>1.2</v>
      </c>
      <c r="H686" s="371">
        <v>1.1335269266187256</v>
      </c>
      <c r="I686" s="371">
        <f t="shared" si="24"/>
        <v>35.109863025088409</v>
      </c>
      <c r="J686" s="1211">
        <v>10.671142857142858</v>
      </c>
      <c r="K686" s="2212"/>
      <c r="L686" s="593"/>
      <c r="M686" s="592"/>
      <c r="N686" s="593"/>
      <c r="O686" s="592"/>
      <c r="P686" s="593"/>
      <c r="Q686" s="593"/>
      <c r="R686" s="1233"/>
      <c r="S686" s="986"/>
      <c r="T686" s="1244"/>
      <c r="U686" s="1113"/>
      <c r="V686" s="571"/>
      <c r="W686" s="571"/>
      <c r="X686" s="571"/>
      <c r="Y686" s="571"/>
    </row>
    <row r="687" spans="1:25">
      <c r="A687" s="1186"/>
      <c r="B687" s="592" t="s">
        <v>1358</v>
      </c>
      <c r="C687" s="592" t="s">
        <v>956</v>
      </c>
      <c r="D687" s="591">
        <v>1</v>
      </c>
      <c r="E687" s="2215">
        <v>44452</v>
      </c>
      <c r="F687" s="592"/>
      <c r="G687" s="592"/>
      <c r="H687" s="371" t="s">
        <v>811</v>
      </c>
      <c r="I687" s="371"/>
      <c r="J687" s="1211" t="s">
        <v>811</v>
      </c>
      <c r="K687" s="2212"/>
      <c r="L687" s="593"/>
      <c r="M687" s="592"/>
      <c r="N687" s="593"/>
      <c r="O687" s="592"/>
      <c r="P687" s="593"/>
      <c r="Q687" s="593"/>
      <c r="R687" s="1233"/>
      <c r="S687" s="986"/>
      <c r="T687" s="1244"/>
      <c r="U687" s="483"/>
    </row>
    <row r="688" spans="1:25">
      <c r="A688" s="1186"/>
      <c r="B688" s="592" t="s">
        <v>1358</v>
      </c>
      <c r="C688" s="592" t="s">
        <v>956</v>
      </c>
      <c r="D688" s="591">
        <v>2</v>
      </c>
      <c r="E688" s="2215">
        <v>44452</v>
      </c>
      <c r="F688" s="592"/>
      <c r="G688" s="592"/>
      <c r="H688" s="371" t="s">
        <v>811</v>
      </c>
      <c r="I688" s="371"/>
      <c r="J688" s="1211" t="s">
        <v>811</v>
      </c>
      <c r="K688" s="2212"/>
      <c r="L688" s="593"/>
      <c r="M688" s="592"/>
      <c r="N688" s="593"/>
      <c r="O688" s="592"/>
      <c r="P688" s="593"/>
      <c r="Q688" s="593"/>
      <c r="R688" s="1233"/>
      <c r="S688" s="986"/>
      <c r="T688" s="1244"/>
      <c r="U688" s="483"/>
    </row>
    <row r="689" spans="1:25">
      <c r="A689" s="1186"/>
      <c r="B689" s="592" t="s">
        <v>1358</v>
      </c>
      <c r="C689" s="592" t="s">
        <v>956</v>
      </c>
      <c r="D689" s="591">
        <v>3</v>
      </c>
      <c r="E689" s="2215">
        <v>44452</v>
      </c>
      <c r="F689" s="592"/>
      <c r="G689" s="592"/>
      <c r="H689" s="371" t="s">
        <v>811</v>
      </c>
      <c r="I689" s="371"/>
      <c r="J689" s="1211" t="s">
        <v>811</v>
      </c>
      <c r="K689" s="2212"/>
      <c r="L689" s="593"/>
      <c r="M689" s="592"/>
      <c r="N689" s="593"/>
      <c r="O689" s="592"/>
      <c r="P689" s="593"/>
      <c r="Q689" s="593"/>
      <c r="R689" s="1233"/>
      <c r="S689" s="986"/>
      <c r="T689" s="1244"/>
      <c r="U689" s="483"/>
    </row>
    <row r="690" spans="1:25">
      <c r="A690" s="1186"/>
      <c r="B690" s="592" t="s">
        <v>1358</v>
      </c>
      <c r="C690" s="592" t="s">
        <v>956</v>
      </c>
      <c r="D690" s="591">
        <v>3.5</v>
      </c>
      <c r="E690" s="2215">
        <v>44452</v>
      </c>
      <c r="F690" s="592"/>
      <c r="G690" s="592"/>
      <c r="H690" s="371">
        <v>1.2002049811257094</v>
      </c>
      <c r="I690" s="371">
        <f t="shared" ref="I690:I720" si="45">IF(AND(H690&gt;0),  H690*30.974," ")</f>
        <v>37.175149085387723</v>
      </c>
      <c r="J690" s="1211">
        <v>10.899428571428572</v>
      </c>
      <c r="K690" s="2212"/>
      <c r="L690" s="593"/>
      <c r="M690" s="592"/>
      <c r="N690" s="593"/>
      <c r="O690" s="592"/>
      <c r="P690" s="593"/>
      <c r="Q690" s="593"/>
      <c r="R690" s="1233"/>
      <c r="S690" s="986"/>
      <c r="T690" s="1244"/>
      <c r="U690" s="1113"/>
      <c r="V690" s="571"/>
      <c r="W690" s="571"/>
      <c r="X690" s="571"/>
      <c r="Y690" s="571"/>
    </row>
    <row r="691" spans="1:25">
      <c r="A691" s="1624"/>
      <c r="B691" s="1649" t="s">
        <v>1358</v>
      </c>
      <c r="C691" s="1649" t="s">
        <v>956</v>
      </c>
      <c r="D691" s="1643">
        <v>4</v>
      </c>
      <c r="E691" s="2218">
        <v>44452</v>
      </c>
      <c r="F691" s="1649"/>
      <c r="G691" s="1649"/>
      <c r="H691" s="1576" t="s">
        <v>811</v>
      </c>
      <c r="I691" s="1576"/>
      <c r="J691" s="1630" t="s">
        <v>811</v>
      </c>
      <c r="K691" s="2219">
        <f>AVERAGE(G686:G691)</f>
        <v>1.2</v>
      </c>
      <c r="L691" s="1574">
        <f>10*(6-(LN(K691)/LN(2)))</f>
        <v>57.369655941662067</v>
      </c>
      <c r="M691" s="1632">
        <f>AVERAGE(I686:I691)</f>
        <v>36.142506055238066</v>
      </c>
      <c r="N691" s="1574">
        <f t="shared" ref="N691:N719" si="46">10*(6-(LN(48/M691)/LN(2)))</f>
        <v>55.906621376713225</v>
      </c>
      <c r="O691" s="1632">
        <f>AVERAGE(J686:J691)</f>
        <v>10.785285714285715</v>
      </c>
      <c r="P691" s="1574">
        <f t="shared" ref="P691:P719" si="47">10*(6-((2.04-0.68*LN(O691))/LN(2)))</f>
        <v>53.899770101249928</v>
      </c>
      <c r="Q691" s="1574">
        <f t="shared" ref="Q691:Q719" si="48">AVERAGE(L691,N691,P691)</f>
        <v>55.725349139875071</v>
      </c>
      <c r="R691" s="1625"/>
      <c r="S691" s="1626"/>
      <c r="T691" s="1627"/>
      <c r="U691" s="1104"/>
      <c r="V691" s="451"/>
      <c r="W691" s="451"/>
      <c r="X691" s="451"/>
      <c r="Y691" s="451"/>
    </row>
    <row r="692" spans="1:25">
      <c r="A692" s="1186"/>
      <c r="B692" s="592"/>
      <c r="C692" s="592"/>
      <c r="D692" s="591"/>
      <c r="E692" s="2215"/>
      <c r="F692" s="592"/>
      <c r="G692" s="592"/>
      <c r="H692" s="371"/>
      <c r="I692" s="371"/>
      <c r="J692" s="1211"/>
      <c r="K692" s="2212"/>
      <c r="L692" s="593"/>
      <c r="M692" s="933"/>
      <c r="N692" s="593"/>
      <c r="O692" s="933"/>
      <c r="P692" s="593"/>
      <c r="Q692" s="593"/>
      <c r="R692" s="1233"/>
      <c r="S692" s="986"/>
      <c r="T692" s="1244"/>
      <c r="U692" s="483"/>
    </row>
    <row r="693" spans="1:25" ht="46.8">
      <c r="A693" s="1186" t="s">
        <v>804</v>
      </c>
      <c r="B693" s="1136" t="s">
        <v>20</v>
      </c>
      <c r="C693" s="1136" t="s">
        <v>701</v>
      </c>
      <c r="D693" s="1136" t="s">
        <v>805</v>
      </c>
      <c r="E693" s="1187" t="s">
        <v>786</v>
      </c>
      <c r="F693" s="1136" t="s">
        <v>806</v>
      </c>
      <c r="G693" s="1136" t="s">
        <v>807</v>
      </c>
      <c r="H693" s="1206" t="s">
        <v>809</v>
      </c>
      <c r="I693" s="1621" t="s">
        <v>810</v>
      </c>
      <c r="J693" s="1210" t="s">
        <v>808</v>
      </c>
      <c r="K693" s="2212"/>
      <c r="L693" s="593"/>
      <c r="M693" s="933"/>
      <c r="N693" s="593"/>
      <c r="O693" s="933"/>
      <c r="P693" s="593"/>
      <c r="Q693" s="593"/>
      <c r="R693" s="1233"/>
      <c r="S693" s="986"/>
      <c r="T693" s="1244"/>
      <c r="U693" s="483"/>
    </row>
    <row r="694" spans="1:25">
      <c r="A694" s="1186"/>
      <c r="B694" s="592" t="s">
        <v>1358</v>
      </c>
      <c r="C694" s="592" t="s">
        <v>955</v>
      </c>
      <c r="D694" s="591">
        <v>0.5</v>
      </c>
      <c r="E694" s="2207">
        <v>44805</v>
      </c>
      <c r="F694" s="592">
        <v>3.8</v>
      </c>
      <c r="G694" s="592">
        <v>1.55</v>
      </c>
      <c r="H694" s="371">
        <v>0.75135937377406004</v>
      </c>
      <c r="I694" s="371">
        <f t="shared" ref="I694" si="49">IF(AND(H694&gt;0),  H694*30.974," ")</f>
        <v>23.272605243277734</v>
      </c>
      <c r="J694" s="371">
        <v>2.1125023331399442</v>
      </c>
      <c r="K694" s="2212"/>
      <c r="L694" s="593"/>
      <c r="M694" s="933"/>
      <c r="N694" s="593"/>
      <c r="O694" s="933"/>
      <c r="P694" s="593"/>
      <c r="Q694" s="593"/>
      <c r="R694" s="1233"/>
      <c r="S694" s="986"/>
      <c r="T694" s="1244"/>
      <c r="U694" s="483"/>
    </row>
    <row r="695" spans="1:25">
      <c r="A695" s="1186"/>
      <c r="B695" s="592" t="s">
        <v>1358</v>
      </c>
      <c r="C695" s="592" t="s">
        <v>955</v>
      </c>
      <c r="D695" s="591">
        <v>1</v>
      </c>
      <c r="E695" s="2207">
        <v>44805</v>
      </c>
      <c r="F695" s="592"/>
      <c r="G695" s="592"/>
      <c r="H695" s="591" t="s">
        <v>811</v>
      </c>
      <c r="I695" s="371"/>
      <c r="J695" s="371" t="s">
        <v>811</v>
      </c>
      <c r="K695" s="2212"/>
      <c r="L695" s="593"/>
      <c r="M695" s="933"/>
      <c r="N695" s="593"/>
      <c r="O695" s="933"/>
      <c r="P695" s="593"/>
      <c r="Q695" s="593"/>
      <c r="R695" s="1233"/>
      <c r="S695" s="986"/>
      <c r="T695" s="1244"/>
      <c r="U695" s="483"/>
    </row>
    <row r="696" spans="1:25">
      <c r="A696" s="1186"/>
      <c r="B696" s="592" t="s">
        <v>1358</v>
      </c>
      <c r="C696" s="592" t="s">
        <v>955</v>
      </c>
      <c r="D696" s="591">
        <v>1.5</v>
      </c>
      <c r="E696" s="2207">
        <v>44805</v>
      </c>
      <c r="F696" s="592"/>
      <c r="G696" s="592"/>
      <c r="H696" s="591" t="s">
        <v>811</v>
      </c>
      <c r="I696" s="371"/>
      <c r="J696" s="371" t="s">
        <v>811</v>
      </c>
      <c r="K696" s="2212"/>
      <c r="L696" s="593"/>
      <c r="M696" s="933"/>
      <c r="N696" s="593"/>
      <c r="O696" s="933"/>
      <c r="P696" s="593"/>
      <c r="Q696" s="593"/>
      <c r="R696" s="1233"/>
      <c r="S696" s="986"/>
      <c r="T696" s="1244"/>
      <c r="U696" s="483"/>
    </row>
    <row r="697" spans="1:25">
      <c r="A697" s="1186"/>
      <c r="B697" s="592" t="s">
        <v>1358</v>
      </c>
      <c r="C697" s="592" t="s">
        <v>955</v>
      </c>
      <c r="D697" s="591">
        <v>2</v>
      </c>
      <c r="E697" s="2207">
        <v>44805</v>
      </c>
      <c r="F697" s="592"/>
      <c r="G697" s="592"/>
      <c r="H697" s="591" t="s">
        <v>811</v>
      </c>
      <c r="I697" s="371"/>
      <c r="J697" s="371" t="s">
        <v>811</v>
      </c>
      <c r="K697" s="2212"/>
      <c r="L697" s="593"/>
      <c r="M697" s="933"/>
      <c r="N697" s="593"/>
      <c r="O697" s="933"/>
      <c r="P697" s="593"/>
      <c r="Q697" s="593"/>
      <c r="R697" s="1233"/>
      <c r="S697" s="986"/>
      <c r="T697" s="1244"/>
      <c r="U697" s="483"/>
    </row>
    <row r="698" spans="1:25">
      <c r="A698" s="1186"/>
      <c r="B698" s="592" t="s">
        <v>1358</v>
      </c>
      <c r="C698" s="592" t="s">
        <v>955</v>
      </c>
      <c r="D698" s="591">
        <v>2.5</v>
      </c>
      <c r="E698" s="2207">
        <v>44805</v>
      </c>
      <c r="F698" s="592"/>
      <c r="G698" s="592"/>
      <c r="H698" s="591" t="s">
        <v>811</v>
      </c>
      <c r="I698" s="371"/>
      <c r="J698" s="371" t="s">
        <v>811</v>
      </c>
      <c r="K698" s="2212"/>
      <c r="L698" s="593"/>
      <c r="M698" s="933"/>
      <c r="N698" s="593"/>
      <c r="O698" s="933"/>
      <c r="P698" s="593"/>
      <c r="Q698" s="593"/>
      <c r="R698" s="1233"/>
      <c r="S698" s="986"/>
      <c r="T698" s="1244"/>
      <c r="U698" s="483"/>
    </row>
    <row r="699" spans="1:25">
      <c r="A699" s="1186"/>
      <c r="B699" s="592" t="s">
        <v>1358</v>
      </c>
      <c r="C699" s="592" t="s">
        <v>955</v>
      </c>
      <c r="D699" s="591">
        <v>3</v>
      </c>
      <c r="E699" s="2207">
        <v>44805</v>
      </c>
      <c r="F699" s="592"/>
      <c r="G699" s="592"/>
      <c r="H699" s="371">
        <v>0.85869642717035433</v>
      </c>
      <c r="I699" s="371">
        <f>IF(AND(H699&gt;0),  H699*30.974," ")</f>
        <v>26.597263135174554</v>
      </c>
      <c r="J699" s="371">
        <v>2.4456504867264424</v>
      </c>
      <c r="K699" s="2212"/>
      <c r="L699" s="593"/>
      <c r="M699" s="933"/>
      <c r="N699" s="593"/>
      <c r="O699" s="933"/>
      <c r="P699" s="593"/>
      <c r="Q699" s="593"/>
      <c r="R699" s="1233"/>
      <c r="S699" s="986"/>
      <c r="T699" s="1244"/>
      <c r="U699" s="483"/>
    </row>
    <row r="700" spans="1:25">
      <c r="A700" s="2641"/>
      <c r="B700" s="2645" t="s">
        <v>1358</v>
      </c>
      <c r="C700" s="2645" t="s">
        <v>955</v>
      </c>
      <c r="D700" s="2646">
        <v>3.5</v>
      </c>
      <c r="E700" s="2647">
        <v>44805</v>
      </c>
      <c r="F700" s="2645"/>
      <c r="G700" s="2645"/>
      <c r="H700" s="2646" t="s">
        <v>811</v>
      </c>
      <c r="I700" s="2590"/>
      <c r="J700" s="2590" t="s">
        <v>811</v>
      </c>
      <c r="K700" s="2648">
        <f>AVERAGE(G694:G700)</f>
        <v>1.55</v>
      </c>
      <c r="L700" s="2649">
        <f>10*(6-(LN(K700)/LN(2)))</f>
        <v>53.677317845004865</v>
      </c>
      <c r="M700" s="2650">
        <f>AVERAGE(I694:I700)</f>
        <v>24.934934189226144</v>
      </c>
      <c r="N700" s="2649">
        <f t="shared" ref="N700" si="50">10*(6-(LN(48/M700)/LN(2)))</f>
        <v>50.551339894691182</v>
      </c>
      <c r="O700" s="2650">
        <f>AVERAGE(J694:J700)</f>
        <v>2.279076409933193</v>
      </c>
      <c r="P700" s="2649">
        <f t="shared" ref="P700" si="51">10*(6-((2.04-0.68*LN(O700))/LN(2)))</f>
        <v>38.650476366641939</v>
      </c>
      <c r="Q700" s="2649">
        <f>AVERAGE(L700,N700,P700)</f>
        <v>47.626378035445988</v>
      </c>
      <c r="U700" s="483"/>
    </row>
    <row r="701" spans="1:25">
      <c r="A701" s="1186"/>
      <c r="B701" s="592"/>
      <c r="C701" s="592"/>
      <c r="D701" s="591"/>
      <c r="E701" s="2215"/>
      <c r="F701" s="592"/>
      <c r="G701" s="592"/>
      <c r="H701" s="371"/>
      <c r="I701" s="371"/>
      <c r="J701" s="1211"/>
      <c r="K701" s="2212"/>
      <c r="L701" s="593"/>
      <c r="M701" s="933"/>
      <c r="N701" s="593"/>
      <c r="O701" s="933"/>
      <c r="P701" s="593"/>
      <c r="Q701" s="593"/>
      <c r="R701" s="1233"/>
      <c r="S701" s="986"/>
      <c r="T701" s="1244"/>
      <c r="U701" s="483"/>
    </row>
    <row r="702" spans="1:25" ht="46.8">
      <c r="A702" s="1186" t="s">
        <v>804</v>
      </c>
      <c r="B702" s="1136" t="s">
        <v>20</v>
      </c>
      <c r="C702" s="1136" t="s">
        <v>701</v>
      </c>
      <c r="D702" s="1136" t="s">
        <v>805</v>
      </c>
      <c r="E702" s="1187" t="s">
        <v>786</v>
      </c>
      <c r="F702" s="1136" t="s">
        <v>806</v>
      </c>
      <c r="G702" s="1136" t="s">
        <v>807</v>
      </c>
      <c r="H702" s="1206" t="s">
        <v>809</v>
      </c>
      <c r="I702" s="1621" t="s">
        <v>810</v>
      </c>
      <c r="J702" s="1210" t="s">
        <v>808</v>
      </c>
      <c r="K702" s="2212"/>
      <c r="L702" s="593"/>
      <c r="M702" s="933"/>
      <c r="N702" s="593"/>
      <c r="O702" s="933"/>
      <c r="P702" s="593"/>
      <c r="Q702" s="593"/>
      <c r="R702" s="1233"/>
      <c r="S702" s="986"/>
      <c r="T702" s="1244"/>
      <c r="U702" s="483"/>
    </row>
    <row r="703" spans="1:25">
      <c r="A703" s="1186"/>
      <c r="B703" s="24" t="s">
        <v>1358</v>
      </c>
      <c r="C703" s="24" t="s">
        <v>955</v>
      </c>
      <c r="D703" s="23">
        <v>0.5</v>
      </c>
      <c r="E703" s="47">
        <v>45168</v>
      </c>
      <c r="F703" s="24">
        <v>4.2</v>
      </c>
      <c r="G703" s="24">
        <v>1.1499999999999999</v>
      </c>
      <c r="H703" s="24">
        <v>1.1713235214333744</v>
      </c>
      <c r="I703" s="371">
        <f>IF(AND(H703&gt;0),  H703*30.974," ")</f>
        <v>36.280574752877335</v>
      </c>
      <c r="J703" s="25">
        <v>13.821518987341772</v>
      </c>
      <c r="K703" s="2212"/>
      <c r="L703" s="593"/>
      <c r="M703" s="933"/>
      <c r="N703" s="593"/>
      <c r="O703" s="933"/>
      <c r="P703" s="593"/>
      <c r="Q703" s="593"/>
      <c r="R703" s="1233"/>
      <c r="S703" s="986"/>
      <c r="T703" s="1244"/>
      <c r="U703" s="483"/>
    </row>
    <row r="704" spans="1:25">
      <c r="A704" s="1186"/>
      <c r="B704" s="24" t="s">
        <v>1358</v>
      </c>
      <c r="C704" s="24" t="s">
        <v>955</v>
      </c>
      <c r="D704" s="23">
        <v>1</v>
      </c>
      <c r="E704" s="47">
        <v>45168</v>
      </c>
      <c r="F704" s="24"/>
      <c r="G704" s="24"/>
      <c r="H704" s="24" t="s">
        <v>811</v>
      </c>
      <c r="I704" s="371"/>
      <c r="J704" s="24" t="s">
        <v>811</v>
      </c>
      <c r="K704" s="2212"/>
      <c r="L704" s="593"/>
      <c r="M704" s="933"/>
      <c r="N704" s="593"/>
      <c r="O704" s="933"/>
      <c r="P704" s="593"/>
      <c r="Q704" s="593"/>
      <c r="R704" s="1233"/>
      <c r="S704" s="986"/>
      <c r="T704" s="1244"/>
      <c r="U704" s="483"/>
    </row>
    <row r="705" spans="1:25">
      <c r="A705" s="1186"/>
      <c r="B705" s="24" t="s">
        <v>1358</v>
      </c>
      <c r="C705" s="24" t="s">
        <v>955</v>
      </c>
      <c r="D705" s="23">
        <v>1.5</v>
      </c>
      <c r="E705" s="47">
        <v>45168</v>
      </c>
      <c r="F705" s="24"/>
      <c r="G705" s="24"/>
      <c r="H705" s="24" t="s">
        <v>811</v>
      </c>
      <c r="I705" s="371"/>
      <c r="J705" s="24" t="s">
        <v>811</v>
      </c>
      <c r="K705" s="2212"/>
      <c r="L705" s="593"/>
      <c r="M705" s="933"/>
      <c r="N705" s="593"/>
      <c r="O705" s="933"/>
      <c r="P705" s="593"/>
      <c r="Q705" s="593"/>
      <c r="R705" s="1233"/>
      <c r="S705" s="986"/>
      <c r="T705" s="1244"/>
      <c r="U705" s="483"/>
    </row>
    <row r="706" spans="1:25">
      <c r="A706" s="1186"/>
      <c r="B706" s="24" t="s">
        <v>1358</v>
      </c>
      <c r="C706" s="24" t="s">
        <v>955</v>
      </c>
      <c r="D706" s="23">
        <v>2</v>
      </c>
      <c r="E706" s="47">
        <v>45168</v>
      </c>
      <c r="F706" s="24"/>
      <c r="G706" s="24"/>
      <c r="H706" s="24" t="s">
        <v>811</v>
      </c>
      <c r="I706" s="371"/>
      <c r="J706" s="24" t="s">
        <v>811</v>
      </c>
      <c r="K706" s="2212"/>
      <c r="L706" s="593"/>
      <c r="M706" s="933"/>
      <c r="N706" s="593"/>
      <c r="O706" s="933"/>
      <c r="P706" s="593"/>
      <c r="Q706" s="593"/>
      <c r="R706" s="1233"/>
      <c r="S706" s="986"/>
      <c r="T706" s="1244"/>
      <c r="U706" s="483"/>
    </row>
    <row r="707" spans="1:25">
      <c r="A707" s="1186"/>
      <c r="B707" s="24" t="s">
        <v>1358</v>
      </c>
      <c r="C707" s="24" t="s">
        <v>955</v>
      </c>
      <c r="D707" s="23">
        <v>2.5</v>
      </c>
      <c r="E707" s="47">
        <v>45168</v>
      </c>
      <c r="F707" s="24"/>
      <c r="G707" s="24"/>
      <c r="H707" s="24" t="s">
        <v>811</v>
      </c>
      <c r="I707" s="371"/>
      <c r="J707" s="24" t="s">
        <v>811</v>
      </c>
      <c r="K707" s="2212"/>
      <c r="L707" s="593"/>
      <c r="M707" s="933"/>
      <c r="N707" s="593"/>
      <c r="O707" s="933"/>
      <c r="P707" s="593"/>
      <c r="Q707" s="593"/>
      <c r="R707" s="1233"/>
      <c r="S707" s="986"/>
      <c r="T707" s="1244"/>
      <c r="U707" s="483"/>
    </row>
    <row r="708" spans="1:25">
      <c r="A708" s="1186"/>
      <c r="B708" s="24" t="s">
        <v>1358</v>
      </c>
      <c r="C708" s="24" t="s">
        <v>955</v>
      </c>
      <c r="D708" s="23">
        <v>3</v>
      </c>
      <c r="E708" s="47">
        <v>45168</v>
      </c>
      <c r="F708" s="24"/>
      <c r="G708" s="24"/>
      <c r="H708" s="24" t="s">
        <v>811</v>
      </c>
      <c r="I708" s="371"/>
      <c r="J708" s="24" t="s">
        <v>811</v>
      </c>
      <c r="K708" s="2212"/>
      <c r="L708" s="593"/>
      <c r="M708" s="933"/>
      <c r="N708" s="593"/>
      <c r="O708" s="933"/>
      <c r="P708" s="593"/>
      <c r="Q708" s="593"/>
      <c r="R708" s="1233"/>
      <c r="S708" s="986"/>
      <c r="T708" s="1244"/>
      <c r="U708" s="483"/>
    </row>
    <row r="709" spans="1:25">
      <c r="A709" s="1186"/>
      <c r="B709" s="24" t="s">
        <v>1358</v>
      </c>
      <c r="C709" s="24" t="s">
        <v>955</v>
      </c>
      <c r="D709" s="23">
        <v>3.5</v>
      </c>
      <c r="E709" s="47">
        <v>45168</v>
      </c>
      <c r="F709" s="24"/>
      <c r="G709" s="24"/>
      <c r="H709" s="24">
        <v>0.69236965764153058</v>
      </c>
      <c r="I709" s="371">
        <f>IF(AND(H709&gt;0),  H709*30.974," ")</f>
        <v>21.445457775788768</v>
      </c>
      <c r="J709" s="25">
        <v>8.9499999999999993</v>
      </c>
      <c r="K709" s="2648">
        <f>AVERAGE(G703:G709)</f>
        <v>1.1499999999999999</v>
      </c>
      <c r="L709" s="2649">
        <f>10*(6-(LN(K709)/LN(2)))</f>
        <v>57.983661388303496</v>
      </c>
      <c r="M709" s="2650">
        <f>AVERAGE(I703:I709)</f>
        <v>28.863016264333051</v>
      </c>
      <c r="N709" s="2649">
        <f t="shared" ref="N709" si="52">10*(6-(LN(48/M709)/LN(2)))</f>
        <v>52.661876674607697</v>
      </c>
      <c r="O709" s="2650">
        <f>AVERAGE(J703:J709)</f>
        <v>11.385759493670886</v>
      </c>
      <c r="P709" s="2649">
        <f t="shared" ref="P709" si="53">10*(6-((2.04-0.68*LN(O709))/LN(2)))</f>
        <v>54.431299818440444</v>
      </c>
      <c r="Q709" s="2649">
        <f>AVERAGE(L709,N709,P709)</f>
        <v>55.025612627117205</v>
      </c>
      <c r="R709" s="1233">
        <f>AVERAGE(Q678:Q709)</f>
        <v>52.813484988165051</v>
      </c>
      <c r="S709" s="986" t="s">
        <v>346</v>
      </c>
      <c r="T709" s="1244" t="str">
        <f>IF(_xlfn.NUMBERVALUE(R709), IF(R709&lt;50, "Acceptable; Ongoing Protection is Required", "Unacceptable; Immediate Restoration is Required"), " ")</f>
        <v>Unacceptable; Immediate Restoration is Required</v>
      </c>
      <c r="U709" s="483"/>
    </row>
    <row r="710" spans="1:25">
      <c r="A710" s="1186"/>
      <c r="B710" s="592"/>
      <c r="C710" s="592"/>
      <c r="D710" s="591"/>
      <c r="E710" s="2215"/>
      <c r="F710" s="592"/>
      <c r="G710" s="592"/>
      <c r="H710" s="371"/>
      <c r="I710" s="371"/>
      <c r="J710" s="1211"/>
      <c r="K710" s="2212"/>
      <c r="L710" s="593"/>
      <c r="M710" s="933"/>
      <c r="N710" s="593"/>
      <c r="O710" s="933"/>
      <c r="P710" s="593"/>
      <c r="Q710" s="593"/>
      <c r="R710" s="1233"/>
      <c r="S710" s="986"/>
      <c r="T710" s="1244"/>
      <c r="U710" s="483"/>
    </row>
    <row r="711" spans="1:25">
      <c r="A711" s="1186"/>
      <c r="B711" s="592"/>
      <c r="C711" s="592"/>
      <c r="D711" s="591"/>
      <c r="E711" s="2215"/>
      <c r="F711" s="592"/>
      <c r="G711" s="592"/>
      <c r="H711" s="371"/>
      <c r="I711" s="371"/>
      <c r="J711" s="1211"/>
      <c r="K711" s="2212"/>
      <c r="L711" s="593"/>
      <c r="M711" s="933"/>
      <c r="N711" s="593"/>
      <c r="O711" s="933"/>
      <c r="P711" s="593"/>
      <c r="Q711" s="593"/>
      <c r="R711" s="1233"/>
      <c r="S711" s="986"/>
      <c r="T711" s="1244"/>
      <c r="U711" s="483"/>
    </row>
    <row r="712" spans="1:25">
      <c r="A712" s="1900"/>
      <c r="B712" s="934"/>
      <c r="C712" s="934"/>
      <c r="D712" s="934"/>
      <c r="E712" s="2223"/>
      <c r="F712" s="934"/>
      <c r="G712" s="934"/>
      <c r="H712" s="934"/>
      <c r="I712" s="939" t="str">
        <f t="shared" si="45"/>
        <v xml:space="preserve"> </v>
      </c>
      <c r="J712" s="2224"/>
      <c r="K712" s="2234"/>
      <c r="L712" s="2235"/>
      <c r="M712" s="934"/>
      <c r="N712" s="1617"/>
      <c r="O712" s="934"/>
      <c r="P712" s="1617"/>
      <c r="Q712" s="2226"/>
      <c r="R712" s="1235"/>
      <c r="S712" s="1245"/>
      <c r="T712" s="1246"/>
      <c r="U712" s="528"/>
    </row>
    <row r="713" spans="1:25">
      <c r="A713" s="1900" t="s">
        <v>1374</v>
      </c>
      <c r="B713" s="934"/>
      <c r="C713" s="934"/>
      <c r="D713" s="934"/>
      <c r="E713" s="2223"/>
      <c r="F713" s="934"/>
      <c r="G713" s="934"/>
      <c r="H713" s="934"/>
      <c r="I713" s="939"/>
      <c r="J713" s="2224"/>
      <c r="K713" s="2234"/>
      <c r="L713" s="2235"/>
      <c r="M713" s="934"/>
      <c r="N713" s="1617"/>
      <c r="O713" s="934"/>
      <c r="P713" s="1617"/>
      <c r="Q713" s="1617"/>
      <c r="R713" s="1235"/>
      <c r="S713" s="1245"/>
      <c r="T713" s="1246"/>
      <c r="U713" s="1018"/>
      <c r="V713" s="437"/>
      <c r="W713" s="437"/>
      <c r="X713" s="437"/>
      <c r="Y713" s="437"/>
    </row>
    <row r="714" spans="1:25" ht="46.8">
      <c r="A714" s="1117" t="s">
        <v>804</v>
      </c>
      <c r="B714" s="1100" t="s">
        <v>20</v>
      </c>
      <c r="C714" s="1100" t="s">
        <v>701</v>
      </c>
      <c r="D714" s="1101" t="s">
        <v>805</v>
      </c>
      <c r="E714" s="1102" t="s">
        <v>786</v>
      </c>
      <c r="F714" s="1101" t="s">
        <v>806</v>
      </c>
      <c r="G714" s="1101" t="s">
        <v>807</v>
      </c>
      <c r="H714" s="1119" t="s">
        <v>809</v>
      </c>
      <c r="I714" s="1621" t="s">
        <v>810</v>
      </c>
      <c r="J714" s="1140" t="s">
        <v>808</v>
      </c>
      <c r="K714" s="1285"/>
      <c r="L714" s="593"/>
      <c r="M714" s="592"/>
      <c r="N714" s="593"/>
      <c r="O714" s="592"/>
      <c r="P714" s="593"/>
      <c r="Q714" s="593"/>
      <c r="R714" s="1233"/>
      <c r="S714" s="986"/>
      <c r="T714" s="1244"/>
      <c r="U714" s="483"/>
    </row>
    <row r="715" spans="1:25">
      <c r="A715" s="1959">
        <v>645</v>
      </c>
      <c r="B715" s="1613" t="s">
        <v>1358</v>
      </c>
      <c r="C715" s="1613" t="s">
        <v>1375</v>
      </c>
      <c r="D715" s="1613">
        <v>0.5</v>
      </c>
      <c r="E715" s="2240">
        <v>43005</v>
      </c>
      <c r="F715" s="1613">
        <v>4.375</v>
      </c>
      <c r="G715" s="1613">
        <v>1.7</v>
      </c>
      <c r="H715" s="1966">
        <v>0.71767763921534455</v>
      </c>
      <c r="I715" s="373">
        <f t="shared" si="45"/>
        <v>22.229347197056082</v>
      </c>
      <c r="J715" s="1967">
        <v>5.6192405063291133</v>
      </c>
      <c r="K715" s="2199"/>
      <c r="L715" s="2241"/>
      <c r="M715" s="1968"/>
      <c r="N715" s="2241"/>
      <c r="O715" s="1968"/>
      <c r="P715" s="2241"/>
      <c r="Q715" s="2241"/>
      <c r="R715" s="2564"/>
      <c r="S715" s="2565"/>
      <c r="T715" s="2566"/>
      <c r="U715" s="1180"/>
      <c r="V715" s="1047"/>
      <c r="W715" s="1047"/>
      <c r="X715" s="1047"/>
      <c r="Y715" s="1047"/>
    </row>
    <row r="716" spans="1:25">
      <c r="A716" s="1959">
        <v>646</v>
      </c>
      <c r="B716" s="1613" t="s">
        <v>1358</v>
      </c>
      <c r="C716" s="1613" t="s">
        <v>1375</v>
      </c>
      <c r="D716" s="1613">
        <v>1</v>
      </c>
      <c r="E716" s="2240">
        <v>43005</v>
      </c>
      <c r="F716" s="1613"/>
      <c r="G716" s="1613"/>
      <c r="H716" s="1613"/>
      <c r="I716" s="373" t="str">
        <f t="shared" si="45"/>
        <v xml:space="preserve"> </v>
      </c>
      <c r="J716" s="2122"/>
      <c r="K716" s="2199"/>
      <c r="L716" s="2241"/>
      <c r="M716" s="1968"/>
      <c r="N716" s="2241"/>
      <c r="O716" s="1968"/>
      <c r="P716" s="2241"/>
      <c r="Q716" s="2241"/>
      <c r="R716" s="2564"/>
      <c r="S716" s="2565"/>
      <c r="T716" s="2566"/>
      <c r="U716" s="483"/>
    </row>
    <row r="717" spans="1:25">
      <c r="A717" s="1959">
        <v>647</v>
      </c>
      <c r="B717" s="1613" t="s">
        <v>1358</v>
      </c>
      <c r="C717" s="1613" t="s">
        <v>1375</v>
      </c>
      <c r="D717" s="1613">
        <v>2</v>
      </c>
      <c r="E717" s="2240">
        <v>43005</v>
      </c>
      <c r="F717" s="1613"/>
      <c r="G717" s="1613"/>
      <c r="H717" s="1613"/>
      <c r="I717" s="373" t="str">
        <f t="shared" si="45"/>
        <v xml:space="preserve"> </v>
      </c>
      <c r="J717" s="2122"/>
      <c r="K717" s="2199"/>
      <c r="L717" s="2241"/>
      <c r="M717" s="1968"/>
      <c r="N717" s="2241"/>
      <c r="O717" s="1968"/>
      <c r="P717" s="2241"/>
      <c r="Q717" s="2241"/>
      <c r="R717" s="2564"/>
      <c r="S717" s="2565"/>
      <c r="T717" s="2566"/>
      <c r="U717" s="483"/>
    </row>
    <row r="718" spans="1:25">
      <c r="A718" s="1959">
        <v>648</v>
      </c>
      <c r="B718" s="1613" t="s">
        <v>1358</v>
      </c>
      <c r="C718" s="1613" t="s">
        <v>1375</v>
      </c>
      <c r="D718" s="1613">
        <v>2.35</v>
      </c>
      <c r="E718" s="2240">
        <v>43005</v>
      </c>
      <c r="F718" s="1613"/>
      <c r="G718" s="1613"/>
      <c r="H718" s="1613"/>
      <c r="I718" s="373" t="str">
        <f t="shared" si="45"/>
        <v xml:space="preserve"> </v>
      </c>
      <c r="J718" s="2122"/>
      <c r="K718" s="2199"/>
      <c r="L718" s="2241"/>
      <c r="M718" s="1968"/>
      <c r="N718" s="2241"/>
      <c r="O718" s="1968"/>
      <c r="P718" s="2241"/>
      <c r="Q718" s="2241"/>
      <c r="R718" s="2564"/>
      <c r="S718" s="2565"/>
      <c r="T718" s="2566"/>
      <c r="U718" s="483"/>
    </row>
    <row r="719" spans="1:25">
      <c r="A719" s="1959">
        <v>649</v>
      </c>
      <c r="B719" s="1613" t="s">
        <v>1358</v>
      </c>
      <c r="C719" s="1613" t="s">
        <v>1375</v>
      </c>
      <c r="D719" s="1613">
        <v>2.5</v>
      </c>
      <c r="E719" s="2240">
        <v>43005</v>
      </c>
      <c r="F719" s="1613"/>
      <c r="G719" s="1613"/>
      <c r="H719" s="1966">
        <v>0.78292106096219405</v>
      </c>
      <c r="I719" s="373">
        <f t="shared" si="45"/>
        <v>24.250196942242997</v>
      </c>
      <c r="J719" s="1967">
        <v>8.9726582278481004</v>
      </c>
      <c r="K719" s="2199">
        <f>AVERAGE(G715:G719)</f>
        <v>1.7</v>
      </c>
      <c r="L719" s="2241">
        <f>10*(6-(LN(K719)/LN(2)))</f>
        <v>52.344652536370226</v>
      </c>
      <c r="M719" s="2054">
        <f>AVERAGE(I715:I719)</f>
        <v>23.23977206964954</v>
      </c>
      <c r="N719" s="2241">
        <f t="shared" si="46"/>
        <v>49.535615133562025</v>
      </c>
      <c r="O719" s="2054">
        <f>AVERAGE(J715:J719)</f>
        <v>7.2959493670886069</v>
      </c>
      <c r="P719" s="2241">
        <f t="shared" si="47"/>
        <v>50.06527204436906</v>
      </c>
      <c r="Q719" s="2241">
        <f t="shared" si="48"/>
        <v>50.648513238100435</v>
      </c>
      <c r="R719" s="2567" t="s">
        <v>1376</v>
      </c>
      <c r="S719" s="2567" t="s">
        <v>1377</v>
      </c>
      <c r="T719" s="2566"/>
      <c r="U719" s="1180"/>
      <c r="V719" s="1047"/>
      <c r="W719" s="1047"/>
      <c r="X719" s="1047"/>
      <c r="Y719" s="1047"/>
    </row>
    <row r="720" spans="1:25">
      <c r="A720" s="2568"/>
      <c r="B720" s="2563"/>
      <c r="C720" s="2563"/>
      <c r="D720" s="2563"/>
      <c r="E720" s="2563"/>
      <c r="F720" s="2563"/>
      <c r="G720" s="2563"/>
      <c r="H720" s="2563"/>
      <c r="I720" s="2569" t="str">
        <f t="shared" si="45"/>
        <v xml:space="preserve"> </v>
      </c>
      <c r="J720" s="2570"/>
      <c r="K720" s="2568"/>
      <c r="L720" s="2571"/>
      <c r="M720" s="2563"/>
      <c r="N720" s="2571"/>
      <c r="O720" s="2563"/>
      <c r="P720" s="2571"/>
      <c r="Q720" s="2572"/>
      <c r="R720" s="2573"/>
      <c r="S720" s="2574"/>
      <c r="T720" s="2575"/>
      <c r="U720" s="483"/>
    </row>
    <row r="721" spans="1:20">
      <c r="A721" s="592"/>
      <c r="B721" s="592"/>
      <c r="C721" s="592"/>
      <c r="D721" s="592"/>
      <c r="E721" s="592"/>
      <c r="F721" s="592"/>
      <c r="G721" s="592"/>
      <c r="H721" s="592"/>
      <c r="I721" s="592"/>
      <c r="J721" s="592"/>
      <c r="K721" s="592"/>
      <c r="L721" s="593"/>
      <c r="M721" s="592"/>
      <c r="N721" s="593"/>
      <c r="O721" s="592"/>
      <c r="P721" s="593"/>
      <c r="Q721" s="593"/>
      <c r="R721" s="986"/>
      <c r="S721" s="986"/>
      <c r="T721" s="986"/>
    </row>
    <row r="722" spans="1:20">
      <c r="A722" s="592"/>
      <c r="B722" s="592"/>
      <c r="C722" s="592"/>
      <c r="D722" s="592"/>
      <c r="E722" s="592"/>
      <c r="F722" s="592"/>
      <c r="G722" s="592"/>
      <c r="H722" s="592"/>
      <c r="I722" s="592"/>
      <c r="J722" s="592"/>
      <c r="K722" s="592"/>
      <c r="L722" s="593"/>
      <c r="M722" s="592"/>
      <c r="N722" s="593"/>
      <c r="O722" s="592"/>
      <c r="P722" s="593"/>
      <c r="Q722" s="593"/>
      <c r="R722" s="1669" t="s">
        <v>416</v>
      </c>
      <c r="S722" s="1670"/>
      <c r="T722" s="1671"/>
    </row>
    <row r="723" spans="1:20">
      <c r="A723" s="592"/>
      <c r="B723" s="592"/>
      <c r="C723" s="592"/>
      <c r="D723" s="592"/>
      <c r="E723" s="592"/>
      <c r="F723" s="592"/>
      <c r="G723" s="592"/>
      <c r="H723" s="592"/>
      <c r="I723" s="592"/>
      <c r="J723" s="592"/>
      <c r="K723" s="592"/>
      <c r="L723" s="593"/>
      <c r="M723" s="592"/>
      <c r="N723" s="593"/>
      <c r="O723" s="592"/>
      <c r="P723" s="593"/>
      <c r="Q723" s="593"/>
      <c r="R723" s="1667" t="s">
        <v>3</v>
      </c>
      <c r="S723" s="986"/>
      <c r="T723" s="1244">
        <f>COUNTIF(T6:T720,"Acceptable; Ongoing Protection is Required")</f>
        <v>6</v>
      </c>
    </row>
    <row r="724" spans="1:20">
      <c r="A724" s="592"/>
      <c r="B724" s="592"/>
      <c r="C724" s="592"/>
      <c r="D724" s="592"/>
      <c r="E724" s="592"/>
      <c r="F724" s="592"/>
      <c r="G724" s="592"/>
      <c r="H724" s="592"/>
      <c r="I724" s="592"/>
      <c r="J724" s="592"/>
      <c r="K724" s="592"/>
      <c r="L724" s="593"/>
      <c r="M724" s="592"/>
      <c r="N724" s="593"/>
      <c r="O724" s="592"/>
      <c r="P724" s="593"/>
      <c r="Q724" s="593"/>
      <c r="R724" s="1667" t="s">
        <v>4</v>
      </c>
      <c r="S724" s="986"/>
      <c r="T724" s="1244">
        <f>COUNTIF(T6:T720,"Unacceptable; Immediate Restoration is Required")</f>
        <v>3</v>
      </c>
    </row>
    <row r="725" spans="1:20">
      <c r="A725" s="592"/>
      <c r="B725" s="592"/>
      <c r="C725" s="592"/>
      <c r="D725" s="592"/>
      <c r="E725" s="592"/>
      <c r="F725" s="592"/>
      <c r="G725" s="592"/>
      <c r="H725" s="592"/>
      <c r="I725" s="592"/>
      <c r="J725" s="592"/>
      <c r="K725" s="592"/>
      <c r="L725" s="593"/>
      <c r="M725" s="592"/>
      <c r="N725" s="593"/>
      <c r="O725" s="592"/>
      <c r="P725" s="593"/>
      <c r="Q725" s="593"/>
      <c r="R725" s="1668" t="s">
        <v>5</v>
      </c>
      <c r="S725" s="1245"/>
      <c r="T725" s="1246">
        <f>SUM(T723:T724)</f>
        <v>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505E-9909-894D-9099-83E57287D793}">
  <dimension ref="A1:Y448"/>
  <sheetViews>
    <sheetView topLeftCell="A5" zoomScale="55" zoomScaleNormal="100" workbookViewId="0">
      <selection activeCell="E79" sqref="E79"/>
    </sheetView>
  </sheetViews>
  <sheetFormatPr defaultColWidth="11" defaultRowHeight="15.6"/>
  <cols>
    <col min="1" max="11" width="10.796875" style="592"/>
    <col min="12" max="12" width="12.19921875" style="593" bestFit="1" customWidth="1"/>
    <col min="13" max="13" width="10.796875" style="592"/>
    <col min="14" max="14" width="10.796875" style="593"/>
    <col min="15" max="15" width="10.796875" style="592"/>
    <col min="16" max="17" width="10.796875" style="593"/>
    <col min="18" max="18" width="10.796875" style="986"/>
    <col min="19" max="19" width="25.5" style="986" customWidth="1"/>
    <col min="20" max="20" width="49.296875" style="986" customWidth="1"/>
  </cols>
  <sheetData>
    <row r="1" spans="1:21">
      <c r="A1" s="592" t="s">
        <v>1378</v>
      </c>
    </row>
    <row r="2" spans="1:21">
      <c r="A2" s="571" t="s">
        <v>1379</v>
      </c>
    </row>
    <row r="3" spans="1:21" s="437" customFormat="1" ht="16.2" thickBot="1">
      <c r="A3" s="2038"/>
      <c r="B3" s="2038"/>
      <c r="C3" s="2038"/>
      <c r="D3" s="2038"/>
      <c r="E3" s="2038"/>
      <c r="F3" s="2038"/>
      <c r="G3" s="2038"/>
      <c r="H3" s="2038"/>
      <c r="I3" s="2038"/>
      <c r="J3" s="2038"/>
      <c r="K3" s="2038"/>
      <c r="L3" s="1617"/>
      <c r="M3" s="2038"/>
      <c r="N3" s="1617"/>
      <c r="O3" s="2038"/>
      <c r="P3" s="1617"/>
      <c r="Q3" s="1617"/>
      <c r="R3" s="1245"/>
      <c r="S3" s="1245"/>
      <c r="T3" s="1245"/>
    </row>
    <row r="4" spans="1:21" ht="16.2" thickBot="1">
      <c r="A4" s="592" t="s">
        <v>1357</v>
      </c>
    </row>
    <row r="5" spans="1:21" ht="47.4" thickBot="1">
      <c r="A5" s="1137" t="s">
        <v>804</v>
      </c>
      <c r="B5" s="1138" t="s">
        <v>20</v>
      </c>
      <c r="C5" s="1138" t="s">
        <v>701</v>
      </c>
      <c r="D5" s="1139" t="s">
        <v>805</v>
      </c>
      <c r="E5" s="1185" t="s">
        <v>786</v>
      </c>
      <c r="F5" s="1139" t="s">
        <v>806</v>
      </c>
      <c r="G5" s="1139" t="s">
        <v>807</v>
      </c>
      <c r="H5" s="1205" t="s">
        <v>809</v>
      </c>
      <c r="I5" s="1209" t="s">
        <v>810</v>
      </c>
      <c r="J5" s="1140" t="s">
        <v>808</v>
      </c>
      <c r="K5" s="2201" t="s">
        <v>1274</v>
      </c>
      <c r="L5" s="1184" t="s">
        <v>1275</v>
      </c>
      <c r="M5" s="1184" t="s">
        <v>1276</v>
      </c>
      <c r="N5" s="1184" t="s">
        <v>1277</v>
      </c>
      <c r="O5" s="1184" t="s">
        <v>1278</v>
      </c>
      <c r="P5" s="1184" t="s">
        <v>1279</v>
      </c>
      <c r="Q5" s="1184" t="s">
        <v>795</v>
      </c>
      <c r="R5" s="2237" t="s">
        <v>796</v>
      </c>
      <c r="S5" s="2238" t="s">
        <v>797</v>
      </c>
      <c r="T5" s="2239" t="s">
        <v>798</v>
      </c>
      <c r="U5" s="483"/>
    </row>
    <row r="6" spans="1:21" s="571" customFormat="1">
      <c r="A6" s="1959">
        <v>380</v>
      </c>
      <c r="B6" s="1613" t="s">
        <v>1358</v>
      </c>
      <c r="C6" s="1613" t="s">
        <v>1357</v>
      </c>
      <c r="D6" s="1613">
        <v>0.5</v>
      </c>
      <c r="E6" s="2240">
        <v>42990</v>
      </c>
      <c r="F6" s="1613">
        <v>6.2</v>
      </c>
      <c r="G6" s="1613">
        <v>2.15</v>
      </c>
      <c r="H6" s="373">
        <v>0.61571661798462163</v>
      </c>
      <c r="I6" s="373">
        <f>IF(AND(H6&gt;0),  H6*30.974," ")</f>
        <v>19.071206525455672</v>
      </c>
      <c r="J6" s="1967">
        <v>2.8394158227848099</v>
      </c>
      <c r="K6" s="2199">
        <f>G6</f>
        <v>2.15</v>
      </c>
      <c r="L6" s="2241">
        <f>10*(6-(LN(K6)/LN(2)))</f>
        <v>48.956633401852642</v>
      </c>
      <c r="M6" s="2054">
        <f>I6</f>
        <v>19.071206525455672</v>
      </c>
      <c r="N6" s="2241">
        <f>10*(6-(LN(48/M6)/LN(2)))</f>
        <v>46.683617117146227</v>
      </c>
      <c r="O6" s="2054">
        <f>J6</f>
        <v>2.8394158227848099</v>
      </c>
      <c r="P6" s="2241">
        <f>10*(6-((2.04-0.68*LN(O6))/LN(2)))</f>
        <v>40.807061333597396</v>
      </c>
      <c r="Q6" s="2241">
        <f>AVERAGE(L6,N6,P6)</f>
        <v>45.48243728419876</v>
      </c>
      <c r="R6" s="1233"/>
      <c r="S6" s="986"/>
      <c r="T6" s="1244"/>
      <c r="U6" s="1113"/>
    </row>
    <row r="7" spans="1:21">
      <c r="A7" s="1959">
        <v>381</v>
      </c>
      <c r="B7" s="1613" t="s">
        <v>1358</v>
      </c>
      <c r="C7" s="1613" t="s">
        <v>1357</v>
      </c>
      <c r="D7" s="1613">
        <v>1</v>
      </c>
      <c r="E7" s="2240">
        <v>42990</v>
      </c>
      <c r="F7" s="1613">
        <v>6.2</v>
      </c>
      <c r="G7" s="1613">
        <v>2.15</v>
      </c>
      <c r="H7" s="1613"/>
      <c r="I7" s="1613"/>
      <c r="J7" s="2122"/>
      <c r="K7" s="2199"/>
      <c r="L7" s="2241"/>
      <c r="M7" s="1968"/>
      <c r="N7" s="2241"/>
      <c r="O7" s="1968"/>
      <c r="P7" s="2241"/>
      <c r="Q7" s="2241"/>
      <c r="R7" s="1233"/>
      <c r="T7" s="1244"/>
      <c r="U7" s="483"/>
    </row>
    <row r="8" spans="1:21">
      <c r="A8" s="1959">
        <v>382</v>
      </c>
      <c r="B8" s="1613" t="s">
        <v>1358</v>
      </c>
      <c r="C8" s="1613" t="s">
        <v>1357</v>
      </c>
      <c r="D8" s="1613">
        <v>5</v>
      </c>
      <c r="E8" s="2240">
        <v>42990</v>
      </c>
      <c r="F8" s="1613">
        <v>6.2</v>
      </c>
      <c r="G8" s="1613">
        <v>2.15</v>
      </c>
      <c r="H8" s="1613"/>
      <c r="I8" s="1613"/>
      <c r="J8" s="2122"/>
      <c r="K8" s="2199"/>
      <c r="L8" s="2241"/>
      <c r="M8" s="2054"/>
      <c r="N8" s="2241"/>
      <c r="O8" s="2054"/>
      <c r="P8" s="2241"/>
      <c r="Q8" s="2241"/>
      <c r="R8" s="1233"/>
      <c r="T8" s="1244"/>
      <c r="U8" s="483"/>
    </row>
    <row r="9" spans="1:21">
      <c r="A9" s="1971"/>
      <c r="B9" s="1853"/>
      <c r="C9" s="1853"/>
      <c r="D9" s="1853"/>
      <c r="E9" s="2242"/>
      <c r="F9" s="1853"/>
      <c r="G9" s="1853"/>
      <c r="H9" s="1853"/>
      <c r="I9" s="1853"/>
      <c r="J9" s="2243"/>
      <c r="K9" s="2244"/>
      <c r="L9" s="2132"/>
      <c r="M9" s="1980"/>
      <c r="N9" s="2132"/>
      <c r="O9" s="1980"/>
      <c r="P9" s="2132"/>
      <c r="Q9" s="2245"/>
      <c r="R9" s="1233"/>
      <c r="T9" s="1244"/>
      <c r="U9" s="483"/>
    </row>
    <row r="10" spans="1:21" ht="31.2">
      <c r="A10" s="1281"/>
      <c r="B10" s="627" t="s">
        <v>20</v>
      </c>
      <c r="C10" s="627" t="s">
        <v>701</v>
      </c>
      <c r="D10" s="627" t="s">
        <v>846</v>
      </c>
      <c r="E10" s="1135" t="s">
        <v>786</v>
      </c>
      <c r="F10" s="1136" t="s">
        <v>806</v>
      </c>
      <c r="G10" s="1136" t="s">
        <v>807</v>
      </c>
      <c r="H10" s="632" t="s">
        <v>809</v>
      </c>
      <c r="I10" s="1621" t="s">
        <v>810</v>
      </c>
      <c r="J10" s="1110" t="s">
        <v>808</v>
      </c>
      <c r="K10" s="1285"/>
      <c r="R10" s="1233"/>
      <c r="T10" s="1244"/>
      <c r="U10" s="483"/>
    </row>
    <row r="11" spans="1:21" s="571" customFormat="1">
      <c r="A11" s="1281"/>
      <c r="B11" s="591" t="s">
        <v>1358</v>
      </c>
      <c r="C11" s="591" t="s">
        <v>1357</v>
      </c>
      <c r="D11" s="591">
        <v>0.5</v>
      </c>
      <c r="E11" s="2202">
        <v>43363</v>
      </c>
      <c r="F11" s="591">
        <v>6.3</v>
      </c>
      <c r="G11" s="591">
        <v>2.9</v>
      </c>
      <c r="H11" s="371">
        <v>0.4515638607954976</v>
      </c>
      <c r="I11" s="371">
        <f>IF(AND(H11&gt;0),  H11*30.974," ")</f>
        <v>13.986739024279743</v>
      </c>
      <c r="J11" s="1211">
        <v>4.1237974683544305</v>
      </c>
      <c r="K11" s="1285"/>
      <c r="L11" s="593"/>
      <c r="M11" s="592"/>
      <c r="N11" s="593"/>
      <c r="O11" s="592"/>
      <c r="P11" s="593"/>
      <c r="Q11" s="593"/>
      <c r="R11" s="1233"/>
      <c r="S11" s="986"/>
      <c r="T11" s="1244"/>
      <c r="U11" s="1113"/>
    </row>
    <row r="12" spans="1:21">
      <c r="A12" s="1281"/>
      <c r="B12" s="591" t="s">
        <v>1358</v>
      </c>
      <c r="C12" s="591" t="s">
        <v>1357</v>
      </c>
      <c r="D12" s="591">
        <v>1</v>
      </c>
      <c r="E12" s="2202">
        <v>43363</v>
      </c>
      <c r="F12" s="591"/>
      <c r="G12" s="591"/>
      <c r="H12" s="371" t="s">
        <v>811</v>
      </c>
      <c r="I12" s="371"/>
      <c r="J12" s="2161" t="s">
        <v>811</v>
      </c>
      <c r="K12" s="1285"/>
      <c r="R12" s="1233"/>
      <c r="T12" s="1244"/>
      <c r="U12" s="483"/>
    </row>
    <row r="13" spans="1:21">
      <c r="A13" s="1281"/>
      <c r="B13" s="591" t="s">
        <v>1358</v>
      </c>
      <c r="C13" s="591" t="s">
        <v>1357</v>
      </c>
      <c r="D13" s="591">
        <v>2</v>
      </c>
      <c r="E13" s="2202">
        <v>43363</v>
      </c>
      <c r="F13" s="591"/>
      <c r="G13" s="591"/>
      <c r="H13" s="371" t="s">
        <v>811</v>
      </c>
      <c r="I13" s="371"/>
      <c r="J13" s="2161" t="s">
        <v>811</v>
      </c>
      <c r="K13" s="1285"/>
      <c r="R13" s="1233"/>
      <c r="T13" s="1244"/>
      <c r="U13" s="483"/>
    </row>
    <row r="14" spans="1:21">
      <c r="A14" s="1281"/>
      <c r="B14" s="591" t="s">
        <v>1358</v>
      </c>
      <c r="C14" s="591" t="s">
        <v>1357</v>
      </c>
      <c r="D14" s="591">
        <v>3</v>
      </c>
      <c r="E14" s="2202">
        <v>43363</v>
      </c>
      <c r="F14" s="591"/>
      <c r="G14" s="591"/>
      <c r="H14" s="371" t="s">
        <v>811</v>
      </c>
      <c r="I14" s="371"/>
      <c r="J14" s="2161" t="s">
        <v>811</v>
      </c>
      <c r="K14" s="1285"/>
      <c r="R14" s="1233"/>
      <c r="T14" s="1244"/>
      <c r="U14" s="483"/>
    </row>
    <row r="15" spans="1:21">
      <c r="A15" s="1281"/>
      <c r="B15" s="591" t="s">
        <v>1358</v>
      </c>
      <c r="C15" s="591" t="s">
        <v>1357</v>
      </c>
      <c r="D15" s="591">
        <v>4</v>
      </c>
      <c r="E15" s="2202">
        <v>43363</v>
      </c>
      <c r="F15" s="591"/>
      <c r="G15" s="591"/>
      <c r="H15" s="371" t="s">
        <v>811</v>
      </c>
      <c r="I15" s="371"/>
      <c r="J15" s="2161" t="s">
        <v>811</v>
      </c>
      <c r="K15" s="1285"/>
      <c r="R15" s="1233"/>
      <c r="T15" s="1244"/>
      <c r="U15" s="483"/>
    </row>
    <row r="16" spans="1:21">
      <c r="A16" s="1281"/>
      <c r="B16" s="591" t="s">
        <v>1358</v>
      </c>
      <c r="C16" s="591" t="s">
        <v>1357</v>
      </c>
      <c r="D16" s="591">
        <v>5</v>
      </c>
      <c r="E16" s="2202">
        <v>43363</v>
      </c>
      <c r="F16" s="591"/>
      <c r="G16" s="591"/>
      <c r="H16" s="371" t="s">
        <v>811</v>
      </c>
      <c r="I16" s="371"/>
      <c r="J16" s="2161" t="s">
        <v>811</v>
      </c>
      <c r="K16" s="1285"/>
      <c r="R16" s="1233"/>
      <c r="T16" s="1244"/>
      <c r="U16" s="483"/>
    </row>
    <row r="17" spans="1:21" s="571" customFormat="1">
      <c r="A17" s="1281"/>
      <c r="B17" s="591" t="s">
        <v>1358</v>
      </c>
      <c r="C17" s="591" t="s">
        <v>1357</v>
      </c>
      <c r="D17" s="591">
        <v>5.5</v>
      </c>
      <c r="E17" s="2202">
        <v>43363</v>
      </c>
      <c r="F17" s="591">
        <v>6.3</v>
      </c>
      <c r="G17" s="591">
        <v>2.9</v>
      </c>
      <c r="H17" s="371">
        <v>1.2572164979997527</v>
      </c>
      <c r="I17" s="371">
        <f t="shared" ref="I17:I86" si="0">IF(AND(H17&gt;0),  H17*30.974," ")</f>
        <v>38.941023809044339</v>
      </c>
      <c r="J17" s="1211">
        <v>37.612658227848101</v>
      </c>
      <c r="K17" s="592"/>
      <c r="L17" s="592"/>
      <c r="M17" s="592"/>
      <c r="N17" s="593"/>
      <c r="O17" s="592"/>
      <c r="P17" s="593"/>
      <c r="Q17" s="593"/>
      <c r="R17" s="1233"/>
      <c r="S17" s="986"/>
      <c r="T17" s="1244"/>
      <c r="U17" s="1113"/>
    </row>
    <row r="18" spans="1:21">
      <c r="A18" s="2203"/>
      <c r="B18" s="1643" t="s">
        <v>1358</v>
      </c>
      <c r="C18" s="1643" t="s">
        <v>1357</v>
      </c>
      <c r="D18" s="1643">
        <v>6</v>
      </c>
      <c r="E18" s="2204">
        <v>43363</v>
      </c>
      <c r="F18" s="1643"/>
      <c r="G18" s="1643"/>
      <c r="H18" s="1576" t="s">
        <v>811</v>
      </c>
      <c r="I18" s="1576"/>
      <c r="J18" s="2205" t="s">
        <v>811</v>
      </c>
      <c r="K18" s="1654">
        <f>AVERAGE(G11:G17)</f>
        <v>2.9</v>
      </c>
      <c r="L18" s="1574">
        <f>10*(6-(LN(K18)/LN(2)))</f>
        <v>44.639470997597911</v>
      </c>
      <c r="M18" s="1632">
        <f>AVERAGE(I11:I18)</f>
        <v>26.463881416662041</v>
      </c>
      <c r="N18" s="1574">
        <f>10*(6-(LN(48/M18)/LN(2)))</f>
        <v>51.409902691577074</v>
      </c>
      <c r="O18" s="1632">
        <f>AVERAGE(J11:J18)</f>
        <v>20.868227848101267</v>
      </c>
      <c r="P18" s="1574">
        <f>10*(6-((2.04-0.68*LN(O18))/LN(2)))</f>
        <v>60.375027226610747</v>
      </c>
      <c r="Q18" s="2206">
        <f t="shared" ref="Q18:Q80" si="1">AVERAGE(L18,N18,P18)</f>
        <v>52.141466971928573</v>
      </c>
      <c r="R18" s="1233"/>
      <c r="T18" s="1244"/>
      <c r="U18" s="483"/>
    </row>
    <row r="19" spans="1:21" ht="31.2">
      <c r="A19" s="1117" t="s">
        <v>804</v>
      </c>
      <c r="B19" s="1100" t="s">
        <v>20</v>
      </c>
      <c r="C19" s="1100" t="s">
        <v>701</v>
      </c>
      <c r="D19" s="1101" t="s">
        <v>805</v>
      </c>
      <c r="E19" s="1102" t="s">
        <v>786</v>
      </c>
      <c r="F19" s="1101" t="s">
        <v>806</v>
      </c>
      <c r="G19" s="1101" t="s">
        <v>807</v>
      </c>
      <c r="H19" s="1119" t="s">
        <v>809</v>
      </c>
      <c r="I19" s="1621" t="s">
        <v>810</v>
      </c>
      <c r="J19" s="1118" t="s">
        <v>808</v>
      </c>
      <c r="K19" s="1285"/>
      <c r="R19" s="1233"/>
      <c r="T19" s="1244"/>
      <c r="U19" s="483"/>
    </row>
    <row r="20" spans="1:21" s="571" customFormat="1">
      <c r="A20" s="1285">
        <v>120</v>
      </c>
      <c r="B20" s="592" t="s">
        <v>1359</v>
      </c>
      <c r="C20" s="592" t="s">
        <v>1357</v>
      </c>
      <c r="D20" s="629">
        <v>0.5</v>
      </c>
      <c r="E20" s="2207">
        <v>43719</v>
      </c>
      <c r="F20" s="2208">
        <v>6.25</v>
      </c>
      <c r="G20" s="933">
        <v>1.65</v>
      </c>
      <c r="H20" s="371">
        <v>0.61685406603848292</v>
      </c>
      <c r="I20" s="371">
        <f t="shared" si="0"/>
        <v>19.106437841475969</v>
      </c>
      <c r="J20" s="1211">
        <v>10.062654936708858</v>
      </c>
      <c r="K20" s="1285"/>
      <c r="L20" s="593"/>
      <c r="M20" s="592"/>
      <c r="N20" s="593"/>
      <c r="O20" s="592"/>
      <c r="P20" s="593"/>
      <c r="Q20" s="593"/>
      <c r="R20" s="1233"/>
      <c r="S20" s="986"/>
      <c r="T20" s="1244"/>
      <c r="U20" s="1113"/>
    </row>
    <row r="21" spans="1:21">
      <c r="A21" s="1285"/>
      <c r="B21" s="592" t="s">
        <v>1359</v>
      </c>
      <c r="C21" s="592" t="s">
        <v>1357</v>
      </c>
      <c r="D21" s="629">
        <v>1</v>
      </c>
      <c r="E21" s="2207">
        <v>43719</v>
      </c>
      <c r="F21" s="2208"/>
      <c r="G21" s="933"/>
      <c r="H21" s="591" t="s">
        <v>811</v>
      </c>
      <c r="I21" s="371"/>
      <c r="J21" s="2161" t="s">
        <v>811</v>
      </c>
      <c r="K21" s="1285"/>
      <c r="R21" s="1233"/>
      <c r="T21" s="1244"/>
      <c r="U21" s="483"/>
    </row>
    <row r="22" spans="1:21">
      <c r="A22" s="1285"/>
      <c r="B22" s="592" t="s">
        <v>1359</v>
      </c>
      <c r="C22" s="592" t="s">
        <v>1357</v>
      </c>
      <c r="D22" s="629">
        <v>2</v>
      </c>
      <c r="E22" s="2207">
        <v>43719</v>
      </c>
      <c r="F22" s="2208"/>
      <c r="G22" s="933"/>
      <c r="H22" s="591" t="s">
        <v>811</v>
      </c>
      <c r="I22" s="371"/>
      <c r="J22" s="2161" t="s">
        <v>811</v>
      </c>
      <c r="K22" s="1285"/>
      <c r="R22" s="1233"/>
      <c r="T22" s="1244"/>
      <c r="U22" s="483"/>
    </row>
    <row r="23" spans="1:21">
      <c r="A23" s="1285"/>
      <c r="B23" s="592" t="s">
        <v>1359</v>
      </c>
      <c r="C23" s="592" t="s">
        <v>1357</v>
      </c>
      <c r="D23" s="629">
        <v>3</v>
      </c>
      <c r="E23" s="2207">
        <v>43719</v>
      </c>
      <c r="F23" s="2208"/>
      <c r="G23" s="933"/>
      <c r="H23" s="591" t="s">
        <v>811</v>
      </c>
      <c r="I23" s="371"/>
      <c r="J23" s="2161" t="s">
        <v>811</v>
      </c>
      <c r="K23" s="1285"/>
      <c r="R23" s="1233"/>
      <c r="T23" s="1244"/>
      <c r="U23" s="483"/>
    </row>
    <row r="24" spans="1:21">
      <c r="A24" s="1285"/>
      <c r="B24" s="592" t="s">
        <v>1359</v>
      </c>
      <c r="C24" s="592" t="s">
        <v>1357</v>
      </c>
      <c r="D24" s="629">
        <v>4</v>
      </c>
      <c r="E24" s="2207">
        <v>43719</v>
      </c>
      <c r="F24" s="2208"/>
      <c r="G24" s="933"/>
      <c r="H24" s="591" t="s">
        <v>811</v>
      </c>
      <c r="I24" s="371"/>
      <c r="J24" s="2161" t="s">
        <v>811</v>
      </c>
      <c r="K24" s="1285"/>
      <c r="R24" s="1233"/>
      <c r="T24" s="1244"/>
      <c r="U24" s="483"/>
    </row>
    <row r="25" spans="1:21" s="571" customFormat="1">
      <c r="A25" s="1654"/>
      <c r="B25" s="1649" t="s">
        <v>1359</v>
      </c>
      <c r="C25" s="1649" t="s">
        <v>1357</v>
      </c>
      <c r="D25" s="1642">
        <v>5</v>
      </c>
      <c r="E25" s="2209">
        <v>43719</v>
      </c>
      <c r="F25" s="2210"/>
      <c r="G25" s="1632">
        <v>1.65</v>
      </c>
      <c r="H25" s="1576">
        <v>0.72571066592762679</v>
      </c>
      <c r="I25" s="1576">
        <f t="shared" si="0"/>
        <v>22.478162166442313</v>
      </c>
      <c r="J25" s="1630">
        <v>12.164024303797467</v>
      </c>
      <c r="K25" s="2211">
        <f>AVERAGE(G20:G25)</f>
        <v>1.65</v>
      </c>
      <c r="L25" s="1574">
        <f>10*(6-(LN(K25)/LN(2)))</f>
        <v>52.775339755289096</v>
      </c>
      <c r="M25" s="1632">
        <f>AVERAGE(I20:I25)</f>
        <v>20.792300003959141</v>
      </c>
      <c r="N25" s="1574">
        <f t="shared" ref="N25:N80" si="2">10*(6-(LN(48/M25)/LN(2)))</f>
        <v>47.930149493212404</v>
      </c>
      <c r="O25" s="1632">
        <f>AVERAGE(J20:J25)</f>
        <v>11.113339620253162</v>
      </c>
      <c r="P25" s="1574">
        <f t="shared" ref="P25:P80" si="3">10*(6-((2.04-0.68*LN(O25))/LN(2)))</f>
        <v>54.193720665395389</v>
      </c>
      <c r="Q25" s="2206">
        <f t="shared" si="1"/>
        <v>51.633069971298958</v>
      </c>
      <c r="R25" s="1233"/>
      <c r="S25" s="986"/>
      <c r="T25" s="1244"/>
      <c r="U25" s="1113"/>
    </row>
    <row r="26" spans="1:21">
      <c r="A26" s="1285"/>
      <c r="I26" s="371" t="str">
        <f t="shared" si="0"/>
        <v xml:space="preserve"> </v>
      </c>
      <c r="J26" s="1932"/>
      <c r="K26" s="1285"/>
      <c r="R26" s="1233"/>
      <c r="T26" s="1244"/>
      <c r="U26" s="483"/>
    </row>
    <row r="27" spans="1:21" ht="31.2">
      <c r="A27" s="1186" t="s">
        <v>804</v>
      </c>
      <c r="B27" s="1136" t="s">
        <v>20</v>
      </c>
      <c r="C27" s="1136" t="s">
        <v>701</v>
      </c>
      <c r="D27" s="1136" t="s">
        <v>805</v>
      </c>
      <c r="E27" s="1187" t="s">
        <v>786</v>
      </c>
      <c r="F27" s="1136" t="s">
        <v>806</v>
      </c>
      <c r="G27" s="1136" t="s">
        <v>807</v>
      </c>
      <c r="H27" s="1206" t="s">
        <v>809</v>
      </c>
      <c r="I27" s="1621" t="s">
        <v>810</v>
      </c>
      <c r="J27" s="1210" t="s">
        <v>808</v>
      </c>
      <c r="K27" s="2212"/>
      <c r="L27" s="2213"/>
      <c r="M27" s="2214"/>
      <c r="R27" s="1233"/>
      <c r="T27" s="1244"/>
      <c r="U27" s="483"/>
    </row>
    <row r="28" spans="1:21" s="571" customFormat="1">
      <c r="A28" s="1281">
        <v>39</v>
      </c>
      <c r="B28" s="592" t="s">
        <v>1358</v>
      </c>
      <c r="C28" s="592" t="s">
        <v>1357</v>
      </c>
      <c r="D28" s="591">
        <v>0.5</v>
      </c>
      <c r="E28" s="2215">
        <v>44440</v>
      </c>
      <c r="F28" s="592">
        <v>6</v>
      </c>
      <c r="G28" s="592">
        <v>2.4500000000000002</v>
      </c>
      <c r="H28" s="371">
        <v>0.70011957232333033</v>
      </c>
      <c r="I28" s="371">
        <f>IF(AND(H28&gt;0),  H28*30.974," ")</f>
        <v>21.685503633142833</v>
      </c>
      <c r="J28" s="1211">
        <v>7.3504761904761917</v>
      </c>
      <c r="K28" s="2212"/>
      <c r="L28" s="2213"/>
      <c r="M28" s="2214"/>
      <c r="N28" s="593"/>
      <c r="O28" s="592"/>
      <c r="P28" s="593"/>
      <c r="Q28" s="593"/>
      <c r="R28" s="1233"/>
      <c r="S28" s="986"/>
      <c r="T28" s="1244"/>
      <c r="U28" s="1113"/>
    </row>
    <row r="29" spans="1:21">
      <c r="A29" s="1281">
        <v>39</v>
      </c>
      <c r="B29" s="592" t="s">
        <v>1358</v>
      </c>
      <c r="C29" s="592" t="s">
        <v>1357</v>
      </c>
      <c r="D29" s="591">
        <v>1</v>
      </c>
      <c r="E29" s="2215">
        <v>44440</v>
      </c>
      <c r="H29" s="371" t="s">
        <v>811</v>
      </c>
      <c r="I29" s="371"/>
      <c r="J29" s="1211" t="s">
        <v>811</v>
      </c>
      <c r="K29" s="2212"/>
      <c r="L29" s="2213"/>
      <c r="M29" s="2214"/>
      <c r="R29" s="1233"/>
      <c r="T29" s="1244"/>
      <c r="U29" s="483"/>
    </row>
    <row r="30" spans="1:21">
      <c r="A30" s="1281">
        <v>39</v>
      </c>
      <c r="B30" s="592" t="s">
        <v>1358</v>
      </c>
      <c r="C30" s="592" t="s">
        <v>1357</v>
      </c>
      <c r="D30" s="591">
        <v>2</v>
      </c>
      <c r="E30" s="2215">
        <v>44440</v>
      </c>
      <c r="H30" s="371" t="s">
        <v>811</v>
      </c>
      <c r="I30" s="371"/>
      <c r="J30" s="1211" t="s">
        <v>811</v>
      </c>
      <c r="K30" s="2212"/>
      <c r="L30" s="2213"/>
      <c r="M30" s="2214"/>
      <c r="R30" s="1233"/>
      <c r="T30" s="1244"/>
      <c r="U30" s="483"/>
    </row>
    <row r="31" spans="1:21">
      <c r="A31" s="1281">
        <v>39</v>
      </c>
      <c r="B31" s="592" t="s">
        <v>1358</v>
      </c>
      <c r="C31" s="592" t="s">
        <v>1357</v>
      </c>
      <c r="D31" s="591">
        <v>3</v>
      </c>
      <c r="E31" s="2215">
        <v>44440</v>
      </c>
      <c r="H31" s="371" t="s">
        <v>811</v>
      </c>
      <c r="I31" s="371"/>
      <c r="J31" s="1211" t="s">
        <v>811</v>
      </c>
      <c r="K31" s="2212"/>
      <c r="L31" s="2213"/>
      <c r="M31" s="2214"/>
      <c r="R31" s="1233"/>
      <c r="T31" s="1244"/>
      <c r="U31" s="483"/>
    </row>
    <row r="32" spans="1:21">
      <c r="A32" s="1281">
        <v>39</v>
      </c>
      <c r="B32" s="592" t="s">
        <v>1358</v>
      </c>
      <c r="C32" s="592" t="s">
        <v>1357</v>
      </c>
      <c r="D32" s="591">
        <v>4</v>
      </c>
      <c r="E32" s="2215">
        <v>44440</v>
      </c>
      <c r="H32" s="371" t="s">
        <v>811</v>
      </c>
      <c r="I32" s="371"/>
      <c r="J32" s="1211" t="s">
        <v>811</v>
      </c>
      <c r="K32" s="2212"/>
      <c r="L32" s="2213"/>
      <c r="M32" s="2214"/>
      <c r="R32" s="1233"/>
      <c r="T32" s="1244"/>
      <c r="U32" s="483"/>
    </row>
    <row r="33" spans="1:21" s="1047" customFormat="1">
      <c r="A33" s="1281">
        <v>39</v>
      </c>
      <c r="B33" s="592" t="s">
        <v>1358</v>
      </c>
      <c r="C33" s="592" t="s">
        <v>1357</v>
      </c>
      <c r="D33" s="591">
        <v>5</v>
      </c>
      <c r="E33" s="2215">
        <v>44440</v>
      </c>
      <c r="F33" s="592"/>
      <c r="G33" s="592">
        <v>2.4500000000000002</v>
      </c>
      <c r="H33" s="371">
        <v>1.2668830356326932</v>
      </c>
      <c r="I33" s="371">
        <f t="shared" si="0"/>
        <v>39.240435145687037</v>
      </c>
      <c r="J33" s="1211">
        <v>18.861904761904771</v>
      </c>
      <c r="K33" s="2216"/>
      <c r="L33" s="2217"/>
      <c r="M33" s="2214"/>
      <c r="N33" s="593"/>
      <c r="O33" s="592"/>
      <c r="P33" s="593"/>
      <c r="Q33" s="593"/>
      <c r="R33" s="1233"/>
      <c r="S33" s="986"/>
      <c r="T33" s="1244"/>
      <c r="U33" s="1180"/>
    </row>
    <row r="34" spans="1:21" s="451" customFormat="1">
      <c r="A34" s="2203">
        <v>39</v>
      </c>
      <c r="B34" s="1649" t="s">
        <v>1358</v>
      </c>
      <c r="C34" s="1649" t="s">
        <v>1357</v>
      </c>
      <c r="D34" s="1643">
        <v>5.6</v>
      </c>
      <c r="E34" s="2218">
        <v>44440</v>
      </c>
      <c r="F34" s="1649"/>
      <c r="G34" s="1649"/>
      <c r="H34" s="1576" t="s">
        <v>811</v>
      </c>
      <c r="I34" s="1576"/>
      <c r="J34" s="1630" t="s">
        <v>811</v>
      </c>
      <c r="K34" s="2219">
        <f>AVERAGE(G28:G33)</f>
        <v>2.4500000000000002</v>
      </c>
      <c r="L34" s="2220">
        <f>10*(6-(LN(K34)/LN(2)))</f>
        <v>47.072182507721543</v>
      </c>
      <c r="M34" s="2221">
        <f>AVERAGE(I28:I34)</f>
        <v>30.462969389414937</v>
      </c>
      <c r="N34" s="1574">
        <f t="shared" si="2"/>
        <v>53.440221700881963</v>
      </c>
      <c r="O34" s="1632">
        <f>AVERAGE(J28:J34)</f>
        <v>13.106190476190481</v>
      </c>
      <c r="P34" s="1574">
        <f t="shared" si="3"/>
        <v>55.811821359061213</v>
      </c>
      <c r="Q34" s="1574">
        <f>AVERAGE(L34,N34,P34)</f>
        <v>52.108075189221573</v>
      </c>
      <c r="R34" s="1625"/>
      <c r="S34" s="1626"/>
      <c r="T34" s="1627"/>
      <c r="U34" s="1104"/>
    </row>
    <row r="35" spans="1:21">
      <c r="A35" s="1281"/>
      <c r="D35" s="591"/>
      <c r="E35" s="2215"/>
      <c r="H35" s="371"/>
      <c r="I35" s="371"/>
      <c r="J35" s="1211"/>
      <c r="K35" s="2212"/>
      <c r="L35" s="2213"/>
      <c r="M35" s="2222"/>
      <c r="O35" s="933"/>
      <c r="R35" s="1233"/>
      <c r="T35" s="1244"/>
      <c r="U35" s="483"/>
    </row>
    <row r="36" spans="1:21" ht="31.2">
      <c r="A36" s="1186" t="s">
        <v>804</v>
      </c>
      <c r="B36" s="1136" t="s">
        <v>20</v>
      </c>
      <c r="C36" s="1136" t="s">
        <v>701</v>
      </c>
      <c r="D36" s="1136" t="s">
        <v>805</v>
      </c>
      <c r="E36" s="1187" t="s">
        <v>786</v>
      </c>
      <c r="F36" s="1136" t="s">
        <v>806</v>
      </c>
      <c r="G36" s="1136" t="s">
        <v>807</v>
      </c>
      <c r="H36" s="1206" t="s">
        <v>809</v>
      </c>
      <c r="I36" s="1621" t="s">
        <v>810</v>
      </c>
      <c r="J36" s="1210" t="s">
        <v>808</v>
      </c>
      <c r="K36" s="2212"/>
      <c r="L36" s="2213"/>
      <c r="M36" s="2222"/>
      <c r="O36" s="933"/>
      <c r="R36" s="1233"/>
      <c r="T36" s="1244"/>
      <c r="U36" s="483"/>
    </row>
    <row r="37" spans="1:21">
      <c r="A37" s="1281"/>
      <c r="B37" s="592" t="s">
        <v>1358</v>
      </c>
      <c r="C37" s="592" t="s">
        <v>1357</v>
      </c>
      <c r="D37" s="591">
        <v>0.5</v>
      </c>
      <c r="E37" s="2207">
        <v>44802</v>
      </c>
      <c r="F37" s="592">
        <v>5.8</v>
      </c>
      <c r="G37" s="592">
        <v>3.05</v>
      </c>
      <c r="H37" s="371">
        <v>0.604696798413071</v>
      </c>
      <c r="I37" s="371">
        <f>IF(AND(H37&gt;0),  H37*30.974," ")</f>
        <v>18.729878634046461</v>
      </c>
      <c r="J37" s="371">
        <v>1.1921516642668777</v>
      </c>
      <c r="K37" s="2212"/>
      <c r="L37" s="2213"/>
      <c r="M37" s="2222"/>
      <c r="O37" s="933"/>
      <c r="R37" s="1233"/>
      <c r="T37" s="1244"/>
      <c r="U37" s="483"/>
    </row>
    <row r="38" spans="1:21">
      <c r="A38" s="1281"/>
      <c r="B38" s="592" t="s">
        <v>1358</v>
      </c>
      <c r="C38" s="592" t="s">
        <v>1357</v>
      </c>
      <c r="D38" s="591">
        <v>1</v>
      </c>
      <c r="E38" s="2207">
        <v>44802</v>
      </c>
      <c r="H38" s="371" t="s">
        <v>811</v>
      </c>
      <c r="I38" s="371"/>
      <c r="J38" s="371" t="s">
        <v>811</v>
      </c>
      <c r="K38" s="2212"/>
      <c r="L38" s="2213"/>
      <c r="M38" s="2222"/>
      <c r="O38" s="933"/>
      <c r="R38" s="1233"/>
      <c r="T38" s="1244"/>
      <c r="U38" s="483"/>
    </row>
    <row r="39" spans="1:21">
      <c r="A39" s="1281"/>
      <c r="B39" s="592" t="s">
        <v>1358</v>
      </c>
      <c r="C39" s="592" t="s">
        <v>1357</v>
      </c>
      <c r="D39" s="591">
        <v>2</v>
      </c>
      <c r="E39" s="2207">
        <v>44802</v>
      </c>
      <c r="H39" s="371" t="s">
        <v>811</v>
      </c>
      <c r="I39" s="371"/>
      <c r="J39" s="371" t="s">
        <v>811</v>
      </c>
      <c r="K39" s="2212"/>
      <c r="L39" s="2213"/>
      <c r="M39" s="2222"/>
      <c r="O39" s="933"/>
      <c r="R39" s="1233"/>
      <c r="T39" s="1244"/>
      <c r="U39" s="483"/>
    </row>
    <row r="40" spans="1:21">
      <c r="A40" s="1281"/>
      <c r="B40" s="592" t="s">
        <v>1358</v>
      </c>
      <c r="C40" s="592" t="s">
        <v>1357</v>
      </c>
      <c r="D40" s="591">
        <v>3</v>
      </c>
      <c r="E40" s="2207">
        <v>44802</v>
      </c>
      <c r="H40" s="371" t="s">
        <v>811</v>
      </c>
      <c r="I40" s="371"/>
      <c r="J40" s="371" t="s">
        <v>811</v>
      </c>
      <c r="K40" s="2212"/>
      <c r="L40" s="2213"/>
      <c r="M40" s="2222"/>
      <c r="O40" s="933"/>
      <c r="R40" s="1233"/>
      <c r="T40" s="1244"/>
      <c r="U40" s="483"/>
    </row>
    <row r="41" spans="1:21">
      <c r="A41" s="1281"/>
      <c r="B41" s="592" t="s">
        <v>1358</v>
      </c>
      <c r="C41" s="592" t="s">
        <v>1357</v>
      </c>
      <c r="D41" s="591">
        <v>4</v>
      </c>
      <c r="E41" s="2207">
        <v>44802</v>
      </c>
      <c r="H41" s="371" t="s">
        <v>811</v>
      </c>
      <c r="I41" s="371"/>
      <c r="J41" s="371" t="s">
        <v>811</v>
      </c>
      <c r="K41" s="2212"/>
      <c r="L41" s="2213"/>
      <c r="M41" s="2222"/>
      <c r="O41" s="933"/>
      <c r="R41" s="1233"/>
      <c r="T41" s="1244"/>
      <c r="U41" s="483"/>
    </row>
    <row r="42" spans="1:21">
      <c r="A42" s="1281"/>
      <c r="B42" s="592" t="s">
        <v>1358</v>
      </c>
      <c r="C42" s="592" t="s">
        <v>1357</v>
      </c>
      <c r="D42" s="591">
        <v>5</v>
      </c>
      <c r="E42" s="2207">
        <v>44802</v>
      </c>
      <c r="H42" s="371">
        <v>0.82291740937158953</v>
      </c>
      <c r="I42" s="371">
        <f>IF(AND(H42&gt;0),  H42*30.974," ")</f>
        <v>25.489043837875613</v>
      </c>
      <c r="J42" s="371">
        <v>5.3267874693301698</v>
      </c>
      <c r="K42" s="2212"/>
      <c r="L42" s="2213"/>
      <c r="M42" s="2222"/>
      <c r="O42" s="933"/>
      <c r="R42" s="1233"/>
      <c r="T42" s="1244"/>
      <c r="U42" s="483"/>
    </row>
    <row r="43" spans="1:21" s="451" customFormat="1">
      <c r="A43" s="2203"/>
      <c r="B43" s="1649" t="s">
        <v>1358</v>
      </c>
      <c r="C43" s="1649" t="s">
        <v>1357</v>
      </c>
      <c r="D43" s="1643">
        <v>5.5</v>
      </c>
      <c r="E43" s="2209">
        <v>44802</v>
      </c>
      <c r="F43" s="1649"/>
      <c r="G43" s="1649"/>
      <c r="H43" s="1576" t="s">
        <v>811</v>
      </c>
      <c r="I43" s="1576"/>
      <c r="J43" s="1576" t="s">
        <v>811</v>
      </c>
      <c r="K43" s="2219">
        <f>AVERAGE(G37:G43)</f>
        <v>3.05</v>
      </c>
      <c r="L43" s="2220">
        <f>10*(6-(LN(K43)/LN(2)))</f>
        <v>43.911907573244761</v>
      </c>
      <c r="M43" s="2221">
        <f>AVERAGE(I37:I43)</f>
        <v>22.109461235961035</v>
      </c>
      <c r="N43" s="1574">
        <f>10*(6-(LN(48/M43)/LN(2)))</f>
        <v>48.816294641110531</v>
      </c>
      <c r="O43" s="1632">
        <f>AVERAGE(J37:J43)</f>
        <v>3.2594695667985238</v>
      </c>
      <c r="P43" s="1574">
        <f>10*(6-((2.04-0.68*LN(O43))/LN(2)))</f>
        <v>42.16055416031287</v>
      </c>
      <c r="Q43" s="1574">
        <f>AVERAGE(L43,N43,P43)</f>
        <v>44.962918791556056</v>
      </c>
      <c r="R43" s="1625">
        <f>AVERAGE(Q10:Q43)</f>
        <v>50.211382731001294</v>
      </c>
      <c r="S43" s="1626" t="s">
        <v>49</v>
      </c>
      <c r="T43" s="1627" t="str">
        <f>IF(_xlfn.NUMBERVALUE(R43), IF(R43&lt;50, "Acceptable; Ongoing Protection is Required", "Unacceptable; Immediate Restoration is Required"), " ")</f>
        <v>Unacceptable; Immediate Restoration is Required</v>
      </c>
      <c r="U43" s="1104"/>
    </row>
    <row r="44" spans="1:21">
      <c r="A44" s="1281"/>
      <c r="B44" s="756"/>
      <c r="D44" s="591"/>
      <c r="E44" s="2215"/>
      <c r="H44" s="371"/>
      <c r="I44" s="371"/>
      <c r="J44" s="1211"/>
      <c r="K44" s="2212"/>
      <c r="L44" s="2213"/>
      <c r="M44" s="2222"/>
      <c r="O44" s="933"/>
      <c r="R44" s="1233"/>
      <c r="T44" s="1244"/>
      <c r="U44" s="483"/>
    </row>
    <row r="45" spans="1:21" ht="16.2" thickBot="1">
      <c r="A45" s="1900"/>
      <c r="B45" s="934"/>
      <c r="C45" s="934"/>
      <c r="D45" s="934"/>
      <c r="E45" s="2223"/>
      <c r="F45" s="934"/>
      <c r="G45" s="934"/>
      <c r="H45" s="934"/>
      <c r="I45" s="939" t="str">
        <f t="shared" si="0"/>
        <v xml:space="preserve"> </v>
      </c>
      <c r="J45" s="2224"/>
      <c r="K45" s="1900"/>
      <c r="L45" s="2225"/>
      <c r="M45" s="934"/>
      <c r="N45" s="1617"/>
      <c r="O45" s="2038"/>
      <c r="P45" s="1617"/>
      <c r="Q45" s="2226"/>
      <c r="R45" s="1235"/>
      <c r="S45" s="1245"/>
      <c r="T45" s="1246"/>
      <c r="U45" s="1181"/>
    </row>
    <row r="46" spans="1:21" s="437" customFormat="1" ht="16.2" thickBot="1">
      <c r="A46" s="1900" t="s">
        <v>1360</v>
      </c>
      <c r="B46" s="934"/>
      <c r="C46" s="934"/>
      <c r="D46" s="934"/>
      <c r="E46" s="2223"/>
      <c r="F46" s="934"/>
      <c r="G46" s="934"/>
      <c r="H46" s="934"/>
      <c r="I46" s="939"/>
      <c r="J46" s="2224"/>
      <c r="K46" s="1900"/>
      <c r="L46" s="2225"/>
      <c r="M46" s="934"/>
      <c r="N46" s="1617"/>
      <c r="O46" s="2038"/>
      <c r="P46" s="1617"/>
      <c r="Q46" s="1617"/>
      <c r="R46" s="1235"/>
      <c r="S46" s="1245"/>
      <c r="T46" s="1246"/>
      <c r="U46" s="2251"/>
    </row>
    <row r="47" spans="1:21" ht="31.2">
      <c r="A47" s="1117" t="s">
        <v>804</v>
      </c>
      <c r="B47" s="1100" t="s">
        <v>20</v>
      </c>
      <c r="C47" s="1100" t="s">
        <v>701</v>
      </c>
      <c r="D47" s="1101" t="s">
        <v>805</v>
      </c>
      <c r="E47" s="1102" t="s">
        <v>786</v>
      </c>
      <c r="F47" s="1101" t="s">
        <v>806</v>
      </c>
      <c r="G47" s="1101" t="s">
        <v>807</v>
      </c>
      <c r="H47" s="1119" t="s">
        <v>809</v>
      </c>
      <c r="I47" s="1621" t="s">
        <v>810</v>
      </c>
      <c r="J47" s="1118" t="s">
        <v>808</v>
      </c>
      <c r="K47" s="1285"/>
      <c r="R47" s="1233"/>
      <c r="T47" s="1244"/>
      <c r="U47" s="483"/>
    </row>
    <row r="48" spans="1:21" s="571" customFormat="1">
      <c r="A48" s="1959">
        <v>191</v>
      </c>
      <c r="B48" s="1613" t="s">
        <v>1358</v>
      </c>
      <c r="C48" s="1613" t="s">
        <v>1360</v>
      </c>
      <c r="D48" s="1613">
        <v>0.5</v>
      </c>
      <c r="E48" s="2240">
        <v>42989</v>
      </c>
      <c r="F48" s="1613">
        <v>9.57</v>
      </c>
      <c r="G48" s="1613">
        <v>4.3</v>
      </c>
      <c r="H48" s="373">
        <v>0.3183126660761737</v>
      </c>
      <c r="I48" s="373">
        <f t="shared" si="0"/>
        <v>9.8594165190434051</v>
      </c>
      <c r="J48" s="1967">
        <v>2.6704987341772148</v>
      </c>
      <c r="K48" s="2199"/>
      <c r="L48" s="2241"/>
      <c r="M48" s="1968"/>
      <c r="N48" s="2241"/>
      <c r="O48" s="1968"/>
      <c r="P48" s="2241"/>
      <c r="Q48" s="2241"/>
      <c r="R48" s="1233"/>
      <c r="S48" s="986"/>
      <c r="T48" s="1244"/>
      <c r="U48" s="1113"/>
    </row>
    <row r="49" spans="1:21">
      <c r="A49" s="1959">
        <v>192</v>
      </c>
      <c r="B49" s="1613" t="s">
        <v>1358</v>
      </c>
      <c r="C49" s="1613" t="s">
        <v>1360</v>
      </c>
      <c r="D49" s="1613">
        <v>1</v>
      </c>
      <c r="E49" s="2240">
        <v>42989</v>
      </c>
      <c r="F49" s="1613">
        <v>9.57</v>
      </c>
      <c r="G49" s="1613"/>
      <c r="H49" s="1613"/>
      <c r="I49" s="373" t="str">
        <f t="shared" si="0"/>
        <v xml:space="preserve"> </v>
      </c>
      <c r="J49" s="2122"/>
      <c r="K49" s="2199"/>
      <c r="L49" s="2241"/>
      <c r="M49" s="1968"/>
      <c r="N49" s="2241"/>
      <c r="O49" s="1968"/>
      <c r="P49" s="2241"/>
      <c r="Q49" s="2241"/>
      <c r="R49" s="1233"/>
      <c r="T49" s="1244"/>
      <c r="U49" s="483"/>
    </row>
    <row r="50" spans="1:21">
      <c r="A50" s="1959">
        <v>193</v>
      </c>
      <c r="B50" s="1613" t="s">
        <v>1358</v>
      </c>
      <c r="C50" s="1613" t="s">
        <v>1360</v>
      </c>
      <c r="D50" s="1613">
        <v>2</v>
      </c>
      <c r="E50" s="2240">
        <v>42989</v>
      </c>
      <c r="F50" s="1613">
        <v>9.57</v>
      </c>
      <c r="G50" s="1613"/>
      <c r="H50" s="1613"/>
      <c r="I50" s="373" t="str">
        <f t="shared" si="0"/>
        <v xml:space="preserve"> </v>
      </c>
      <c r="J50" s="2122"/>
      <c r="K50" s="2199"/>
      <c r="L50" s="2241"/>
      <c r="M50" s="1968"/>
      <c r="N50" s="2241"/>
      <c r="O50" s="1968"/>
      <c r="P50" s="2241"/>
      <c r="Q50" s="2241"/>
      <c r="R50" s="1233"/>
      <c r="T50" s="1244"/>
      <c r="U50" s="483"/>
    </row>
    <row r="51" spans="1:21" s="571" customFormat="1">
      <c r="A51" s="1959">
        <v>194</v>
      </c>
      <c r="B51" s="1613" t="s">
        <v>1358</v>
      </c>
      <c r="C51" s="1613" t="s">
        <v>1360</v>
      </c>
      <c r="D51" s="1613">
        <v>3</v>
      </c>
      <c r="E51" s="2240">
        <v>42989</v>
      </c>
      <c r="F51" s="1613">
        <v>9.57</v>
      </c>
      <c r="G51" s="1613">
        <v>4.3</v>
      </c>
      <c r="H51" s="373">
        <v>0.3183126660761737</v>
      </c>
      <c r="I51" s="373">
        <f t="shared" si="0"/>
        <v>9.8594165190434051</v>
      </c>
      <c r="J51" s="1967">
        <v>2.2522278481012661</v>
      </c>
      <c r="K51" s="2199"/>
      <c r="L51" s="2241"/>
      <c r="M51" s="1968"/>
      <c r="N51" s="2241"/>
      <c r="O51" s="1968"/>
      <c r="P51" s="2241"/>
      <c r="Q51" s="2241"/>
      <c r="R51" s="1233"/>
      <c r="S51" s="986"/>
      <c r="T51" s="1244"/>
      <c r="U51" s="1113"/>
    </row>
    <row r="52" spans="1:21">
      <c r="A52" s="1959">
        <v>195</v>
      </c>
      <c r="B52" s="1613" t="s">
        <v>1358</v>
      </c>
      <c r="C52" s="1613" t="s">
        <v>1360</v>
      </c>
      <c r="D52" s="1613">
        <v>4</v>
      </c>
      <c r="E52" s="2240">
        <v>42989</v>
      </c>
      <c r="F52" s="1613">
        <v>9.57</v>
      </c>
      <c r="G52" s="1613"/>
      <c r="H52" s="1613"/>
      <c r="I52" s="373" t="str">
        <f t="shared" si="0"/>
        <v xml:space="preserve"> </v>
      </c>
      <c r="J52" s="2122"/>
      <c r="K52" s="2199"/>
      <c r="L52" s="2241"/>
      <c r="M52" s="1968"/>
      <c r="N52" s="2241"/>
      <c r="O52" s="1968"/>
      <c r="P52" s="2241"/>
      <c r="Q52" s="2241"/>
      <c r="R52" s="1233"/>
      <c r="T52" s="1244"/>
      <c r="U52" s="483"/>
    </row>
    <row r="53" spans="1:21">
      <c r="A53" s="1959">
        <v>196</v>
      </c>
      <c r="B53" s="1613" t="s">
        <v>1358</v>
      </c>
      <c r="C53" s="1613" t="s">
        <v>1360</v>
      </c>
      <c r="D53" s="1613">
        <v>5</v>
      </c>
      <c r="E53" s="2240">
        <v>42989</v>
      </c>
      <c r="F53" s="1613">
        <v>9.57</v>
      </c>
      <c r="G53" s="1613"/>
      <c r="H53" s="1613"/>
      <c r="I53" s="373" t="str">
        <f t="shared" si="0"/>
        <v xml:space="preserve"> </v>
      </c>
      <c r="J53" s="2122"/>
      <c r="K53" s="2199"/>
      <c r="L53" s="2241"/>
      <c r="M53" s="1968"/>
      <c r="N53" s="2241"/>
      <c r="O53" s="1968"/>
      <c r="P53" s="2241"/>
      <c r="Q53" s="2241"/>
      <c r="R53" s="1233"/>
      <c r="T53" s="1244"/>
      <c r="U53" s="483"/>
    </row>
    <row r="54" spans="1:21">
      <c r="A54" s="1959">
        <v>197</v>
      </c>
      <c r="B54" s="1613" t="s">
        <v>1358</v>
      </c>
      <c r="C54" s="1613" t="s">
        <v>1360</v>
      </c>
      <c r="D54" s="1613">
        <v>6</v>
      </c>
      <c r="E54" s="2240">
        <v>42989</v>
      </c>
      <c r="F54" s="1613">
        <v>9.57</v>
      </c>
      <c r="G54" s="1613"/>
      <c r="H54" s="1613"/>
      <c r="I54" s="373" t="str">
        <f t="shared" si="0"/>
        <v xml:space="preserve"> </v>
      </c>
      <c r="J54" s="2122"/>
      <c r="K54" s="2199"/>
      <c r="L54" s="2241"/>
      <c r="M54" s="1968"/>
      <c r="N54" s="2241"/>
      <c r="O54" s="1968"/>
      <c r="P54" s="2241"/>
      <c r="Q54" s="2241"/>
      <c r="R54" s="1233"/>
      <c r="T54" s="1244"/>
      <c r="U54" s="483"/>
    </row>
    <row r="55" spans="1:21">
      <c r="A55" s="1959">
        <v>198</v>
      </c>
      <c r="B55" s="1613" t="s">
        <v>1358</v>
      </c>
      <c r="C55" s="1613" t="s">
        <v>1360</v>
      </c>
      <c r="D55" s="1613">
        <v>7</v>
      </c>
      <c r="E55" s="2240">
        <v>42989</v>
      </c>
      <c r="F55" s="1613">
        <v>9.57</v>
      </c>
      <c r="G55" s="1613"/>
      <c r="H55" s="1613"/>
      <c r="I55" s="373" t="str">
        <f t="shared" si="0"/>
        <v xml:space="preserve"> </v>
      </c>
      <c r="J55" s="2122"/>
      <c r="K55" s="2199"/>
      <c r="L55" s="2241"/>
      <c r="M55" s="1968"/>
      <c r="N55" s="2241"/>
      <c r="O55" s="1968"/>
      <c r="P55" s="2241"/>
      <c r="Q55" s="2241"/>
      <c r="R55" s="1233"/>
      <c r="T55" s="1244"/>
      <c r="U55" s="483"/>
    </row>
    <row r="56" spans="1:21">
      <c r="A56" s="1959">
        <v>199</v>
      </c>
      <c r="B56" s="1613" t="s">
        <v>1358</v>
      </c>
      <c r="C56" s="1613" t="s">
        <v>1360</v>
      </c>
      <c r="D56" s="1613">
        <v>8</v>
      </c>
      <c r="E56" s="2240">
        <v>42989</v>
      </c>
      <c r="F56" s="1613">
        <v>9.57</v>
      </c>
      <c r="G56" s="1613"/>
      <c r="H56" s="1613"/>
      <c r="I56" s="373" t="str">
        <f t="shared" si="0"/>
        <v xml:space="preserve"> </v>
      </c>
      <c r="J56" s="2122"/>
      <c r="K56" s="2199"/>
      <c r="L56" s="2241"/>
      <c r="M56" s="1968"/>
      <c r="N56" s="2241"/>
      <c r="O56" s="1968"/>
      <c r="P56" s="2241"/>
      <c r="Q56" s="2241"/>
      <c r="R56" s="1233"/>
      <c r="T56" s="1244"/>
      <c r="U56" s="483"/>
    </row>
    <row r="57" spans="1:21" s="571" customFormat="1">
      <c r="A57" s="1971">
        <v>200</v>
      </c>
      <c r="B57" s="1853" t="s">
        <v>1358</v>
      </c>
      <c r="C57" s="1853" t="s">
        <v>1360</v>
      </c>
      <c r="D57" s="1853">
        <v>8.5</v>
      </c>
      <c r="E57" s="2242">
        <v>42989</v>
      </c>
      <c r="F57" s="1853">
        <v>9.57</v>
      </c>
      <c r="G57" s="1853">
        <v>4.3</v>
      </c>
      <c r="H57" s="1998">
        <v>1.3324056398443698</v>
      </c>
      <c r="I57" s="1998">
        <f t="shared" si="0"/>
        <v>41.269932288539508</v>
      </c>
      <c r="J57" s="1979">
        <v>44.594111392405054</v>
      </c>
      <c r="K57" s="2244">
        <f>AVERAGE(G48:G57)</f>
        <v>4.3</v>
      </c>
      <c r="L57" s="2132">
        <f>10*(6-(LN(K57)/LN(2)))</f>
        <v>38.956633401852642</v>
      </c>
      <c r="M57" s="2188">
        <f>AVERAGE(I48:I57)</f>
        <v>20.329588442208774</v>
      </c>
      <c r="N57" s="2132">
        <f t="shared" si="2"/>
        <v>47.605466033284657</v>
      </c>
      <c r="O57" s="2188">
        <f>AVERAGE(J48:J57)</f>
        <v>16.505612658227843</v>
      </c>
      <c r="P57" s="2132">
        <f t="shared" si="3"/>
        <v>58.074237701481337</v>
      </c>
      <c r="Q57" s="2245">
        <f t="shared" si="1"/>
        <v>48.212112378872881</v>
      </c>
      <c r="R57" s="1233"/>
      <c r="S57" s="986"/>
      <c r="T57" s="1244"/>
      <c r="U57" s="1113"/>
    </row>
    <row r="58" spans="1:21">
      <c r="A58" s="1281"/>
      <c r="B58" s="591"/>
      <c r="C58" s="591"/>
      <c r="D58" s="591"/>
      <c r="E58" s="2202"/>
      <c r="F58" s="591"/>
      <c r="G58" s="591"/>
      <c r="H58" s="591"/>
      <c r="I58" s="371" t="str">
        <f t="shared" si="0"/>
        <v xml:space="preserve"> </v>
      </c>
      <c r="J58" s="2227"/>
      <c r="K58" s="1281"/>
      <c r="L58" s="1100"/>
      <c r="M58" s="606"/>
      <c r="O58" s="371"/>
      <c r="R58" s="1236"/>
      <c r="T58" s="1247"/>
      <c r="U58" s="483"/>
    </row>
    <row r="59" spans="1:21" ht="31.2">
      <c r="A59" s="1281"/>
      <c r="B59" s="627" t="s">
        <v>20</v>
      </c>
      <c r="C59" s="627" t="s">
        <v>701</v>
      </c>
      <c r="D59" s="627" t="s">
        <v>846</v>
      </c>
      <c r="E59" s="1135" t="s">
        <v>786</v>
      </c>
      <c r="F59" s="1136" t="s">
        <v>806</v>
      </c>
      <c r="G59" s="1136" t="s">
        <v>807</v>
      </c>
      <c r="H59" s="632" t="s">
        <v>809</v>
      </c>
      <c r="I59" s="1621" t="s">
        <v>810</v>
      </c>
      <c r="J59" s="1110" t="s">
        <v>808</v>
      </c>
      <c r="K59" s="1285"/>
      <c r="R59" s="1233"/>
      <c r="T59" s="1244"/>
      <c r="U59" s="483"/>
    </row>
    <row r="60" spans="1:21" s="571" customFormat="1">
      <c r="A60" s="1281"/>
      <c r="B60" s="591" t="s">
        <v>1358</v>
      </c>
      <c r="C60" s="591" t="s">
        <v>1360</v>
      </c>
      <c r="D60" s="591">
        <v>0.5</v>
      </c>
      <c r="E60" s="2202">
        <v>43353</v>
      </c>
      <c r="F60" s="591">
        <v>9.1</v>
      </c>
      <c r="G60" s="591">
        <v>3.6</v>
      </c>
      <c r="H60" s="371">
        <v>0.34735681599653651</v>
      </c>
      <c r="I60" s="371">
        <f t="shared" si="0"/>
        <v>10.759030018676722</v>
      </c>
      <c r="J60" s="1211">
        <v>3.5470322784810135</v>
      </c>
      <c r="K60" s="1285"/>
      <c r="L60" s="593"/>
      <c r="M60" s="592"/>
      <c r="N60" s="593"/>
      <c r="O60" s="592"/>
      <c r="P60" s="593"/>
      <c r="Q60" s="593"/>
      <c r="R60" s="1233"/>
      <c r="S60" s="986"/>
      <c r="T60" s="1244"/>
      <c r="U60" s="1113"/>
    </row>
    <row r="61" spans="1:21">
      <c r="A61" s="1281"/>
      <c r="B61" s="591" t="s">
        <v>1358</v>
      </c>
      <c r="C61" s="591" t="s">
        <v>1360</v>
      </c>
      <c r="D61" s="591">
        <v>1</v>
      </c>
      <c r="E61" s="2202">
        <v>43353</v>
      </c>
      <c r="F61" s="591"/>
      <c r="G61" s="591"/>
      <c r="H61" s="371" t="s">
        <v>811</v>
      </c>
      <c r="I61" s="371"/>
      <c r="J61" s="2161" t="s">
        <v>811</v>
      </c>
      <c r="K61" s="1285"/>
      <c r="R61" s="1233"/>
      <c r="T61" s="1244"/>
      <c r="U61" s="483"/>
    </row>
    <row r="62" spans="1:21">
      <c r="A62" s="1281"/>
      <c r="B62" s="591" t="s">
        <v>1358</v>
      </c>
      <c r="C62" s="591" t="s">
        <v>1360</v>
      </c>
      <c r="D62" s="591">
        <v>2</v>
      </c>
      <c r="E62" s="2202">
        <v>43353</v>
      </c>
      <c r="F62" s="591"/>
      <c r="G62" s="591"/>
      <c r="H62" s="371" t="s">
        <v>811</v>
      </c>
      <c r="I62" s="371"/>
      <c r="J62" s="2161" t="s">
        <v>811</v>
      </c>
      <c r="K62" s="1285"/>
      <c r="R62" s="1233"/>
      <c r="T62" s="1244"/>
      <c r="U62" s="483"/>
    </row>
    <row r="63" spans="1:21" s="571" customFormat="1">
      <c r="A63" s="1281"/>
      <c r="B63" s="591" t="s">
        <v>1358</v>
      </c>
      <c r="C63" s="591" t="s">
        <v>1360</v>
      </c>
      <c r="D63" s="591">
        <v>3</v>
      </c>
      <c r="E63" s="2202">
        <v>43353</v>
      </c>
      <c r="F63" s="591"/>
      <c r="G63" s="591">
        <v>3.6</v>
      </c>
      <c r="H63" s="371">
        <v>0.41682817919584392</v>
      </c>
      <c r="I63" s="371">
        <f t="shared" si="0"/>
        <v>12.91083602241207</v>
      </c>
      <c r="J63" s="1211">
        <v>3.3615180379746845</v>
      </c>
      <c r="K63" s="1285"/>
      <c r="L63" s="593"/>
      <c r="M63" s="592"/>
      <c r="N63" s="593"/>
      <c r="O63" s="592"/>
      <c r="P63" s="593"/>
      <c r="Q63" s="593"/>
      <c r="R63" s="1233"/>
      <c r="S63" s="986"/>
      <c r="T63" s="1244"/>
      <c r="U63" s="1113"/>
    </row>
    <row r="64" spans="1:21">
      <c r="A64" s="1281"/>
      <c r="B64" s="591" t="s">
        <v>1358</v>
      </c>
      <c r="C64" s="591" t="s">
        <v>1360</v>
      </c>
      <c r="D64" s="591">
        <v>4</v>
      </c>
      <c r="E64" s="2202">
        <v>43353</v>
      </c>
      <c r="F64" s="591"/>
      <c r="G64" s="591"/>
      <c r="H64" s="371" t="s">
        <v>811</v>
      </c>
      <c r="I64" s="371"/>
      <c r="J64" s="2161" t="s">
        <v>811</v>
      </c>
      <c r="K64" s="1285"/>
      <c r="R64" s="1233"/>
      <c r="T64" s="1244"/>
      <c r="U64" s="483"/>
    </row>
    <row r="65" spans="1:23">
      <c r="A65" s="1281"/>
      <c r="B65" s="591" t="s">
        <v>1358</v>
      </c>
      <c r="C65" s="591" t="s">
        <v>1360</v>
      </c>
      <c r="D65" s="591">
        <v>5</v>
      </c>
      <c r="E65" s="2202">
        <v>43353</v>
      </c>
      <c r="F65" s="591"/>
      <c r="G65" s="591"/>
      <c r="H65" s="371" t="s">
        <v>811</v>
      </c>
      <c r="I65" s="371"/>
      <c r="J65" s="2161" t="s">
        <v>811</v>
      </c>
      <c r="K65" s="1285"/>
      <c r="R65" s="1233"/>
      <c r="T65" s="1244"/>
      <c r="U65" s="483"/>
    </row>
    <row r="66" spans="1:23">
      <c r="A66" s="1281"/>
      <c r="B66" s="591" t="s">
        <v>1358</v>
      </c>
      <c r="C66" s="591" t="s">
        <v>1360</v>
      </c>
      <c r="D66" s="591">
        <v>6</v>
      </c>
      <c r="E66" s="2202">
        <v>43353</v>
      </c>
      <c r="F66" s="591"/>
      <c r="G66" s="591"/>
      <c r="H66" s="371" t="s">
        <v>811</v>
      </c>
      <c r="I66" s="371"/>
      <c r="J66" s="2161" t="s">
        <v>811</v>
      </c>
      <c r="K66" s="1285"/>
      <c r="R66" s="1233"/>
      <c r="T66" s="1244"/>
      <c r="U66" s="483"/>
    </row>
    <row r="67" spans="1:23">
      <c r="A67" s="1281"/>
      <c r="B67" s="591" t="s">
        <v>1358</v>
      </c>
      <c r="C67" s="591" t="s">
        <v>1360</v>
      </c>
      <c r="D67" s="591">
        <v>7</v>
      </c>
      <c r="E67" s="2202">
        <v>43353</v>
      </c>
      <c r="F67" s="591"/>
      <c r="G67" s="591"/>
      <c r="H67" s="371" t="s">
        <v>811</v>
      </c>
      <c r="I67" s="371"/>
      <c r="J67" s="2161" t="s">
        <v>811</v>
      </c>
      <c r="K67" s="1285"/>
      <c r="R67" s="1233"/>
      <c r="T67" s="1244"/>
      <c r="U67" s="483"/>
    </row>
    <row r="68" spans="1:23" s="571" customFormat="1">
      <c r="A68" s="2203"/>
      <c r="B68" s="1643" t="s">
        <v>1358</v>
      </c>
      <c r="C68" s="1643" t="s">
        <v>1360</v>
      </c>
      <c r="D68" s="1643">
        <v>8</v>
      </c>
      <c r="E68" s="2204">
        <v>43353</v>
      </c>
      <c r="F68" s="1643"/>
      <c r="G68" s="1643">
        <v>3.6</v>
      </c>
      <c r="H68" s="1576">
        <v>0.95140707956738046</v>
      </c>
      <c r="I68" s="1576">
        <f t="shared" si="0"/>
        <v>29.468882882520042</v>
      </c>
      <c r="J68" s="1630">
        <v>47.981403164556959</v>
      </c>
      <c r="K68" s="1654">
        <f>AVERAGE(G60:G68)</f>
        <v>3.6</v>
      </c>
      <c r="L68" s="1574">
        <f>10*(6-(LN(K68)/LN(2)))</f>
        <v>41.520030934450496</v>
      </c>
      <c r="M68" s="1632">
        <f>AVERAGE(I60:I68)</f>
        <v>17.712916307869609</v>
      </c>
      <c r="N68" s="1574">
        <f t="shared" si="2"/>
        <v>45.617673554670652</v>
      </c>
      <c r="O68" s="1632">
        <f>AVERAGE(J60:J68)</f>
        <v>18.29665116033755</v>
      </c>
      <c r="P68" s="1574">
        <f t="shared" si="3"/>
        <v>59.084873599316516</v>
      </c>
      <c r="Q68" s="2206">
        <f t="shared" si="1"/>
        <v>48.740859362812557</v>
      </c>
      <c r="R68" s="1233"/>
      <c r="S68" s="986"/>
      <c r="T68" s="1244"/>
      <c r="U68" s="1113"/>
    </row>
    <row r="69" spans="1:23">
      <c r="A69" s="1281"/>
      <c r="B69" s="591"/>
      <c r="C69" s="591"/>
      <c r="D69" s="591"/>
      <c r="E69" s="2202"/>
      <c r="F69" s="591"/>
      <c r="G69" s="591"/>
      <c r="H69" s="591"/>
      <c r="I69" s="371" t="str">
        <f t="shared" si="0"/>
        <v xml:space="preserve"> </v>
      </c>
      <c r="J69" s="2161"/>
      <c r="K69" s="1281"/>
      <c r="L69" s="1100"/>
      <c r="M69" s="591"/>
      <c r="O69" s="591"/>
      <c r="R69" s="1236"/>
      <c r="S69" s="1248"/>
      <c r="T69" s="1247"/>
      <c r="U69" s="1179"/>
      <c r="V69" s="27"/>
      <c r="W69" s="24"/>
    </row>
    <row r="70" spans="1:23" ht="31.2">
      <c r="A70" s="1117" t="s">
        <v>804</v>
      </c>
      <c r="B70" s="1100" t="s">
        <v>20</v>
      </c>
      <c r="C70" s="1100" t="s">
        <v>701</v>
      </c>
      <c r="D70" s="1101" t="s">
        <v>805</v>
      </c>
      <c r="E70" s="1102" t="s">
        <v>786</v>
      </c>
      <c r="F70" s="1101" t="s">
        <v>806</v>
      </c>
      <c r="G70" s="1101" t="s">
        <v>807</v>
      </c>
      <c r="H70" s="1119" t="s">
        <v>809</v>
      </c>
      <c r="I70" s="1621" t="s">
        <v>810</v>
      </c>
      <c r="J70" s="1118" t="s">
        <v>808</v>
      </c>
      <c r="K70" s="1285"/>
      <c r="R70" s="1233"/>
      <c r="T70" s="1244"/>
      <c r="U70" s="483"/>
    </row>
    <row r="71" spans="1:23" s="571" customFormat="1">
      <c r="A71" s="1285">
        <v>121</v>
      </c>
      <c r="B71" s="592" t="s">
        <v>1359</v>
      </c>
      <c r="C71" s="592" t="s">
        <v>1360</v>
      </c>
      <c r="D71" s="629">
        <v>0.5</v>
      </c>
      <c r="E71" s="2207">
        <v>43719</v>
      </c>
      <c r="F71" s="2208">
        <v>9.4</v>
      </c>
      <c r="G71" s="933">
        <v>2.75</v>
      </c>
      <c r="H71" s="371">
        <v>0.43542639955657608</v>
      </c>
      <c r="I71" s="371">
        <f t="shared" si="0"/>
        <v>13.486897299865388</v>
      </c>
      <c r="J71" s="1211">
        <v>4.3223288607594945</v>
      </c>
      <c r="K71" s="1285"/>
      <c r="L71" s="593"/>
      <c r="M71" s="592"/>
      <c r="N71" s="593"/>
      <c r="O71" s="592"/>
      <c r="P71" s="593"/>
      <c r="Q71" s="593"/>
      <c r="R71" s="1233"/>
      <c r="S71" s="986"/>
      <c r="T71" s="1244"/>
      <c r="U71" s="1113"/>
    </row>
    <row r="72" spans="1:23">
      <c r="A72" s="1285"/>
      <c r="B72" s="592" t="s">
        <v>1359</v>
      </c>
      <c r="C72" s="592" t="s">
        <v>1360</v>
      </c>
      <c r="D72" s="629">
        <v>1</v>
      </c>
      <c r="E72" s="2207">
        <v>43719</v>
      </c>
      <c r="F72" s="2208"/>
      <c r="G72" s="933"/>
      <c r="H72" s="591" t="s">
        <v>811</v>
      </c>
      <c r="I72" s="371"/>
      <c r="J72" s="2161" t="s">
        <v>811</v>
      </c>
      <c r="K72" s="1285"/>
      <c r="R72" s="1233"/>
      <c r="T72" s="1244"/>
      <c r="U72" s="483"/>
    </row>
    <row r="73" spans="1:23">
      <c r="A73" s="1285"/>
      <c r="B73" s="592" t="s">
        <v>1359</v>
      </c>
      <c r="C73" s="592" t="s">
        <v>1360</v>
      </c>
      <c r="D73" s="629">
        <v>2</v>
      </c>
      <c r="E73" s="2207">
        <v>43719</v>
      </c>
      <c r="F73" s="2208"/>
      <c r="G73" s="933"/>
      <c r="H73" s="591" t="s">
        <v>811</v>
      </c>
      <c r="I73" s="371"/>
      <c r="J73" s="2161" t="s">
        <v>811</v>
      </c>
      <c r="K73" s="1285"/>
      <c r="R73" s="1233"/>
      <c r="T73" s="1244"/>
      <c r="U73" s="483"/>
    </row>
    <row r="74" spans="1:23" s="571" customFormat="1">
      <c r="A74" s="1285"/>
      <c r="B74" s="592" t="s">
        <v>1359</v>
      </c>
      <c r="C74" s="592" t="s">
        <v>1360</v>
      </c>
      <c r="D74" s="629">
        <v>3</v>
      </c>
      <c r="E74" s="2207">
        <v>43719</v>
      </c>
      <c r="F74" s="2208"/>
      <c r="G74" s="933">
        <v>2.75</v>
      </c>
      <c r="H74" s="371">
        <v>0.43542639955657608</v>
      </c>
      <c r="I74" s="371">
        <f t="shared" si="0"/>
        <v>13.486897299865388</v>
      </c>
      <c r="J74" s="1211">
        <v>4.5558143459915597</v>
      </c>
      <c r="K74" s="1285"/>
      <c r="L74" s="593"/>
      <c r="M74" s="592"/>
      <c r="N74" s="593"/>
      <c r="O74" s="592"/>
      <c r="P74" s="593"/>
      <c r="Q74" s="593"/>
      <c r="R74" s="1233"/>
      <c r="S74" s="986"/>
      <c r="T74" s="1244"/>
      <c r="U74" s="1113"/>
    </row>
    <row r="75" spans="1:23">
      <c r="A75" s="1285"/>
      <c r="B75" s="592" t="s">
        <v>1359</v>
      </c>
      <c r="C75" s="592" t="s">
        <v>1360</v>
      </c>
      <c r="D75" s="629">
        <v>4</v>
      </c>
      <c r="E75" s="2207">
        <v>43719</v>
      </c>
      <c r="F75" s="2208"/>
      <c r="G75" s="933"/>
      <c r="H75" s="591" t="s">
        <v>811</v>
      </c>
      <c r="I75" s="371"/>
      <c r="J75" s="2161" t="s">
        <v>811</v>
      </c>
      <c r="K75" s="1285"/>
      <c r="R75" s="1233"/>
      <c r="T75" s="1244"/>
      <c r="U75" s="483"/>
    </row>
    <row r="76" spans="1:23">
      <c r="A76" s="1285"/>
      <c r="B76" s="592" t="s">
        <v>1359</v>
      </c>
      <c r="C76" s="592" t="s">
        <v>1360</v>
      </c>
      <c r="D76" s="629">
        <v>5</v>
      </c>
      <c r="E76" s="2207">
        <v>43719</v>
      </c>
      <c r="F76" s="2208"/>
      <c r="G76" s="933"/>
      <c r="H76" s="591" t="s">
        <v>811</v>
      </c>
      <c r="I76" s="371"/>
      <c r="J76" s="2161" t="s">
        <v>811</v>
      </c>
      <c r="K76" s="1285"/>
      <c r="R76" s="1233"/>
      <c r="T76" s="1244"/>
      <c r="U76" s="483"/>
    </row>
    <row r="77" spans="1:23">
      <c r="A77" s="1285"/>
      <c r="B77" s="592" t="s">
        <v>1359</v>
      </c>
      <c r="C77" s="592" t="s">
        <v>1360</v>
      </c>
      <c r="D77" s="629">
        <v>6</v>
      </c>
      <c r="E77" s="2207">
        <v>43719</v>
      </c>
      <c r="F77" s="2208"/>
      <c r="G77" s="933"/>
      <c r="H77" s="591" t="s">
        <v>811</v>
      </c>
      <c r="I77" s="371"/>
      <c r="J77" s="2161" t="s">
        <v>811</v>
      </c>
      <c r="K77" s="1285"/>
      <c r="R77" s="1233"/>
      <c r="T77" s="1244"/>
      <c r="U77" s="483"/>
    </row>
    <row r="78" spans="1:23">
      <c r="A78" s="1285"/>
      <c r="B78" s="592" t="s">
        <v>1359</v>
      </c>
      <c r="C78" s="592" t="s">
        <v>1360</v>
      </c>
      <c r="D78" s="629">
        <v>7</v>
      </c>
      <c r="E78" s="2207">
        <v>43719</v>
      </c>
      <c r="F78" s="2208"/>
      <c r="G78" s="933"/>
      <c r="H78" s="591" t="s">
        <v>811</v>
      </c>
      <c r="I78" s="371"/>
      <c r="J78" s="2161" t="s">
        <v>811</v>
      </c>
      <c r="K78" s="1285"/>
      <c r="R78" s="1233"/>
      <c r="T78" s="1244"/>
      <c r="U78" s="483"/>
    </row>
    <row r="79" spans="1:23">
      <c r="A79" s="1285"/>
      <c r="B79" s="592" t="s">
        <v>1359</v>
      </c>
      <c r="C79" s="592" t="s">
        <v>1360</v>
      </c>
      <c r="D79" s="629">
        <v>7.2</v>
      </c>
      <c r="E79" s="2207">
        <v>43719</v>
      </c>
      <c r="F79" s="2208"/>
      <c r="G79" s="933"/>
      <c r="H79" s="591" t="s">
        <v>811</v>
      </c>
      <c r="I79" s="371"/>
      <c r="J79" s="2161" t="s">
        <v>811</v>
      </c>
      <c r="K79" s="1285"/>
      <c r="R79" s="1233"/>
      <c r="T79" s="1244"/>
      <c r="U79" s="483"/>
    </row>
    <row r="80" spans="1:23" s="571" customFormat="1">
      <c r="A80" s="1654"/>
      <c r="B80" s="1649" t="s">
        <v>1359</v>
      </c>
      <c r="C80" s="1649" t="s">
        <v>1360</v>
      </c>
      <c r="D80" s="1642">
        <v>8</v>
      </c>
      <c r="E80" s="2209">
        <v>43719</v>
      </c>
      <c r="F80" s="2210"/>
      <c r="G80" s="1632">
        <v>2.75</v>
      </c>
      <c r="H80" s="1576">
        <v>1.0871784582740445</v>
      </c>
      <c r="I80" s="1576">
        <f t="shared" si="0"/>
        <v>33.674265566580253</v>
      </c>
      <c r="J80" s="1630">
        <v>29.743772911392398</v>
      </c>
      <c r="K80" s="2211">
        <f>AVERAGE(G71:G80)</f>
        <v>2.75</v>
      </c>
      <c r="L80" s="1574">
        <f>10*(6-(LN(K80)/LN(2)))</f>
        <v>45.405683813627029</v>
      </c>
      <c r="M80" s="1632">
        <f>AVERAGE(I71:I80)</f>
        <v>20.21602005543701</v>
      </c>
      <c r="N80" s="1574">
        <f t="shared" si="2"/>
        <v>47.52464594797442</v>
      </c>
      <c r="O80" s="1632">
        <f>AVERAGE(J71:J80)</f>
        <v>12.873972039381151</v>
      </c>
      <c r="P80" s="1574">
        <f t="shared" si="3"/>
        <v>55.636441447279594</v>
      </c>
      <c r="Q80" s="2206">
        <f t="shared" si="1"/>
        <v>49.522257069627017</v>
      </c>
      <c r="R80" s="1233"/>
      <c r="S80" s="986"/>
      <c r="T80" s="1244"/>
      <c r="U80" s="1113"/>
    </row>
    <row r="81" spans="1:21">
      <c r="A81" s="1285"/>
      <c r="I81" s="371" t="str">
        <f t="shared" si="0"/>
        <v xml:space="preserve"> </v>
      </c>
      <c r="J81" s="1932"/>
      <c r="K81" s="1285"/>
      <c r="R81" s="1233"/>
      <c r="T81" s="1244"/>
      <c r="U81" s="483"/>
    </row>
    <row r="82" spans="1:21" ht="31.2">
      <c r="A82" s="1186" t="s">
        <v>804</v>
      </c>
      <c r="B82" s="1136" t="s">
        <v>20</v>
      </c>
      <c r="C82" s="1136" t="s">
        <v>701</v>
      </c>
      <c r="D82" s="1136" t="s">
        <v>805</v>
      </c>
      <c r="E82" s="1187" t="s">
        <v>786</v>
      </c>
      <c r="F82" s="1136" t="s">
        <v>806</v>
      </c>
      <c r="G82" s="1136" t="s">
        <v>807</v>
      </c>
      <c r="H82" s="1206" t="s">
        <v>809</v>
      </c>
      <c r="I82" s="1621" t="s">
        <v>810</v>
      </c>
      <c r="J82" s="1210" t="s">
        <v>808</v>
      </c>
      <c r="K82" s="2212"/>
      <c r="L82" s="2213"/>
      <c r="M82" s="2214"/>
      <c r="R82" s="1233"/>
      <c r="T82" s="1244"/>
      <c r="U82" s="483"/>
    </row>
    <row r="83" spans="1:21" s="571" customFormat="1">
      <c r="A83" s="1281">
        <v>39</v>
      </c>
      <c r="B83" s="592" t="s">
        <v>1358</v>
      </c>
      <c r="C83" s="592" t="s">
        <v>1360</v>
      </c>
      <c r="D83" s="591">
        <v>0.5</v>
      </c>
      <c r="E83" s="2215">
        <v>44440</v>
      </c>
      <c r="F83" s="592">
        <v>9.4</v>
      </c>
      <c r="G83" s="592">
        <v>3.95</v>
      </c>
      <c r="H83" s="371">
        <v>0.39200000000000007</v>
      </c>
      <c r="I83" s="371">
        <f t="shared" si="0"/>
        <v>12.141808000000003</v>
      </c>
      <c r="J83" s="1211">
        <v>1.4037142857142852</v>
      </c>
      <c r="K83" s="2212"/>
      <c r="L83" s="2213"/>
      <c r="M83" s="2214"/>
      <c r="N83" s="593"/>
      <c r="O83" s="592"/>
      <c r="P83" s="593"/>
      <c r="Q83" s="593"/>
      <c r="R83" s="1233"/>
      <c r="S83" s="986"/>
      <c r="T83" s="1244"/>
      <c r="U83" s="1113"/>
    </row>
    <row r="84" spans="1:21">
      <c r="A84" s="1281">
        <v>39</v>
      </c>
      <c r="B84" s="592" t="s">
        <v>1358</v>
      </c>
      <c r="C84" s="592" t="s">
        <v>1360</v>
      </c>
      <c r="D84" s="591">
        <v>1</v>
      </c>
      <c r="E84" s="2215">
        <v>44440</v>
      </c>
      <c r="H84" s="371" t="s">
        <v>811</v>
      </c>
      <c r="I84" s="371"/>
      <c r="J84" s="1211" t="s">
        <v>811</v>
      </c>
      <c r="K84" s="2212"/>
      <c r="L84" s="2213"/>
      <c r="M84" s="2214"/>
      <c r="R84" s="1233"/>
      <c r="T84" s="1244"/>
      <c r="U84" s="483"/>
    </row>
    <row r="85" spans="1:21">
      <c r="A85" s="1281">
        <v>39</v>
      </c>
      <c r="B85" s="592" t="s">
        <v>1358</v>
      </c>
      <c r="C85" s="592" t="s">
        <v>1360</v>
      </c>
      <c r="D85" s="591">
        <v>2</v>
      </c>
      <c r="E85" s="2215">
        <v>44440</v>
      </c>
      <c r="H85" s="371" t="s">
        <v>811</v>
      </c>
      <c r="I85" s="371"/>
      <c r="J85" s="1211" t="s">
        <v>811</v>
      </c>
      <c r="K85" s="2212"/>
      <c r="L85" s="2213"/>
      <c r="M85" s="2214"/>
      <c r="R85" s="1233"/>
      <c r="T85" s="1244"/>
      <c r="U85" s="483"/>
    </row>
    <row r="86" spans="1:21" s="571" customFormat="1">
      <c r="A86" s="1281">
        <v>39</v>
      </c>
      <c r="B86" s="592" t="s">
        <v>1358</v>
      </c>
      <c r="C86" s="592" t="s">
        <v>1360</v>
      </c>
      <c r="D86" s="591">
        <v>3</v>
      </c>
      <c r="E86" s="2215">
        <v>44440</v>
      </c>
      <c r="F86" s="592"/>
      <c r="G86" s="592">
        <v>3.95</v>
      </c>
      <c r="H86" s="371">
        <v>0.39200000000000007</v>
      </c>
      <c r="I86" s="371">
        <f t="shared" si="0"/>
        <v>12.141808000000003</v>
      </c>
      <c r="J86" s="1211">
        <v>1.8044285714285708</v>
      </c>
      <c r="K86" s="2212"/>
      <c r="L86" s="2213"/>
      <c r="M86" s="2214"/>
      <c r="N86" s="593"/>
      <c r="O86" s="592"/>
      <c r="P86" s="593"/>
      <c r="Q86" s="593"/>
      <c r="R86" s="1233"/>
      <c r="S86" s="986"/>
      <c r="T86" s="1244"/>
      <c r="U86" s="1113"/>
    </row>
    <row r="87" spans="1:21">
      <c r="A87" s="1281">
        <v>39</v>
      </c>
      <c r="B87" s="592" t="s">
        <v>1358</v>
      </c>
      <c r="C87" s="592" t="s">
        <v>1360</v>
      </c>
      <c r="D87" s="591">
        <v>4</v>
      </c>
      <c r="E87" s="2215">
        <v>44440</v>
      </c>
      <c r="H87" s="371" t="s">
        <v>811</v>
      </c>
      <c r="I87" s="371"/>
      <c r="J87" s="1211" t="s">
        <v>811</v>
      </c>
      <c r="K87" s="2212"/>
      <c r="L87" s="2213"/>
      <c r="M87" s="2214"/>
      <c r="R87" s="1233"/>
      <c r="T87" s="1244"/>
      <c r="U87" s="483"/>
    </row>
    <row r="88" spans="1:21">
      <c r="A88" s="1281">
        <v>39</v>
      </c>
      <c r="B88" s="592" t="s">
        <v>1358</v>
      </c>
      <c r="C88" s="592" t="s">
        <v>1360</v>
      </c>
      <c r="D88" s="591">
        <v>5</v>
      </c>
      <c r="E88" s="2215">
        <v>44440</v>
      </c>
      <c r="H88" s="371" t="s">
        <v>811</v>
      </c>
      <c r="I88" s="371"/>
      <c r="J88" s="1211" t="s">
        <v>811</v>
      </c>
      <c r="K88" s="2212"/>
      <c r="L88" s="2213"/>
      <c r="M88" s="2214"/>
      <c r="R88" s="1233"/>
      <c r="T88" s="1244"/>
      <c r="U88" s="483"/>
    </row>
    <row r="89" spans="1:21">
      <c r="A89" s="1281">
        <v>39</v>
      </c>
      <c r="B89" s="592" t="s">
        <v>1358</v>
      </c>
      <c r="C89" s="592" t="s">
        <v>1360</v>
      </c>
      <c r="D89" s="591">
        <v>6</v>
      </c>
      <c r="E89" s="2215">
        <v>44440</v>
      </c>
      <c r="H89" s="371" t="s">
        <v>811</v>
      </c>
      <c r="I89" s="371"/>
      <c r="J89" s="1211" t="s">
        <v>811</v>
      </c>
      <c r="K89" s="2212"/>
      <c r="L89" s="2213"/>
      <c r="M89" s="2214"/>
      <c r="R89" s="1233"/>
      <c r="T89" s="1244"/>
      <c r="U89" s="483"/>
    </row>
    <row r="90" spans="1:21">
      <c r="A90" s="1281">
        <v>39</v>
      </c>
      <c r="B90" s="592" t="s">
        <v>1358</v>
      </c>
      <c r="C90" s="592" t="s">
        <v>1360</v>
      </c>
      <c r="D90" s="591">
        <v>7</v>
      </c>
      <c r="E90" s="2215">
        <v>44440</v>
      </c>
      <c r="H90" s="371" t="s">
        <v>811</v>
      </c>
      <c r="I90" s="371"/>
      <c r="J90" s="1211" t="s">
        <v>811</v>
      </c>
      <c r="K90" s="2212"/>
      <c r="L90" s="2213"/>
      <c r="M90" s="2214"/>
      <c r="R90" s="1233"/>
      <c r="T90" s="1244"/>
      <c r="U90" s="483"/>
    </row>
    <row r="91" spans="1:21">
      <c r="A91" s="1281">
        <v>39</v>
      </c>
      <c r="B91" s="592" t="s">
        <v>1358</v>
      </c>
      <c r="C91" s="592" t="s">
        <v>1360</v>
      </c>
      <c r="D91" s="591">
        <v>8</v>
      </c>
      <c r="E91" s="2215">
        <v>44440</v>
      </c>
      <c r="H91" s="371" t="s">
        <v>811</v>
      </c>
      <c r="I91" s="371"/>
      <c r="J91" s="1211" t="s">
        <v>811</v>
      </c>
      <c r="K91" s="2212"/>
      <c r="L91" s="2213"/>
      <c r="M91" s="2214"/>
      <c r="R91" s="1233"/>
      <c r="T91" s="1244"/>
      <c r="U91" s="483"/>
    </row>
    <row r="92" spans="1:21" s="571" customFormat="1">
      <c r="A92" s="1281">
        <v>39</v>
      </c>
      <c r="B92" s="592" t="s">
        <v>1358</v>
      </c>
      <c r="C92" s="592" t="s">
        <v>1360</v>
      </c>
      <c r="D92" s="591">
        <v>8.5</v>
      </c>
      <c r="E92" s="2215">
        <v>44440</v>
      </c>
      <c r="F92" s="592"/>
      <c r="G92" s="592">
        <v>3.95</v>
      </c>
      <c r="H92" s="371">
        <v>0.58800000000000008</v>
      </c>
      <c r="I92" s="371">
        <f t="shared" ref="I92:I177" si="4">IF(AND(H92&gt;0),  H92*30.974," ")</f>
        <v>18.212712000000003</v>
      </c>
      <c r="J92" s="1211">
        <v>3.5165714285714289</v>
      </c>
      <c r="K92" s="592"/>
      <c r="L92" s="593"/>
      <c r="M92" s="2214"/>
      <c r="N92" s="593"/>
      <c r="O92" s="592"/>
      <c r="P92" s="593"/>
      <c r="Q92" s="593"/>
      <c r="R92" s="1233"/>
      <c r="S92" s="986"/>
      <c r="T92" s="1244"/>
      <c r="U92" s="1113"/>
    </row>
    <row r="93" spans="1:21" s="451" customFormat="1">
      <c r="A93" s="2203">
        <v>39</v>
      </c>
      <c r="B93" s="1649" t="s">
        <v>1358</v>
      </c>
      <c r="C93" s="1649" t="s">
        <v>1360</v>
      </c>
      <c r="D93" s="1643">
        <v>9</v>
      </c>
      <c r="E93" s="2218">
        <v>44440</v>
      </c>
      <c r="F93" s="1649"/>
      <c r="G93" s="1649"/>
      <c r="H93" s="1576" t="s">
        <v>811</v>
      </c>
      <c r="I93" s="1576"/>
      <c r="J93" s="1630" t="s">
        <v>811</v>
      </c>
      <c r="K93" s="2219">
        <f>AVERAGE(G83:G92)</f>
        <v>3.9500000000000006</v>
      </c>
      <c r="L93" s="2220">
        <f>10*(6-(LN(K93)/LN(2)))</f>
        <v>40.181473467102592</v>
      </c>
      <c r="M93" s="2221">
        <f>AVERAGE(I83:I93)</f>
        <v>14.165442666666669</v>
      </c>
      <c r="N93" s="1574">
        <f t="shared" ref="N93:N149" si="5">10*(6-(LN(48/M93)/LN(2)))</f>
        <v>42.393412804587165</v>
      </c>
      <c r="O93" s="1632">
        <f>AVERAGE(J83:J93)</f>
        <v>2.2415714285714281</v>
      </c>
      <c r="P93" s="1574">
        <f t="shared" ref="P93:P149" si="6">10*(6-((2.04-0.68*LN(O93))/LN(2)))</f>
        <v>38.487692376664818</v>
      </c>
      <c r="Q93" s="1574">
        <f t="shared" ref="Q93:Q149" si="7">AVERAGE(L93,N93,P93)</f>
        <v>40.354192882784865</v>
      </c>
      <c r="R93" s="1625"/>
      <c r="S93" s="1626"/>
      <c r="T93" s="1627"/>
      <c r="U93" s="1104"/>
    </row>
    <row r="94" spans="1:21">
      <c r="A94" s="1281"/>
      <c r="D94" s="591"/>
      <c r="E94" s="2215"/>
      <c r="H94" s="371"/>
      <c r="I94" s="371"/>
      <c r="J94" s="1211"/>
      <c r="K94" s="2212"/>
      <c r="L94" s="2213"/>
      <c r="M94" s="2222"/>
      <c r="O94" s="933"/>
      <c r="R94" s="1233"/>
      <c r="T94" s="1244"/>
      <c r="U94" s="483"/>
    </row>
    <row r="95" spans="1:21" ht="31.2">
      <c r="A95" s="1186" t="s">
        <v>804</v>
      </c>
      <c r="B95" s="1136" t="s">
        <v>20</v>
      </c>
      <c r="C95" s="1136" t="s">
        <v>701</v>
      </c>
      <c r="D95" s="1136" t="s">
        <v>805</v>
      </c>
      <c r="E95" s="1187" t="s">
        <v>786</v>
      </c>
      <c r="F95" s="1136" t="s">
        <v>806</v>
      </c>
      <c r="G95" s="1136" t="s">
        <v>807</v>
      </c>
      <c r="H95" s="1206" t="s">
        <v>809</v>
      </c>
      <c r="I95" s="1621" t="s">
        <v>810</v>
      </c>
      <c r="J95" s="1210" t="s">
        <v>808</v>
      </c>
      <c r="K95" s="2212"/>
      <c r="L95" s="2213"/>
      <c r="M95" s="2222"/>
      <c r="O95" s="933"/>
      <c r="R95" s="1233"/>
      <c r="T95" s="1244"/>
      <c r="U95" s="483"/>
    </row>
    <row r="96" spans="1:21">
      <c r="A96" s="1281"/>
      <c r="B96" s="592" t="s">
        <v>1358</v>
      </c>
      <c r="C96" s="592" t="s">
        <v>1360</v>
      </c>
      <c r="D96" s="591">
        <v>0.5</v>
      </c>
      <c r="E96" s="2207">
        <v>44805</v>
      </c>
      <c r="F96" s="592">
        <v>9</v>
      </c>
      <c r="G96" s="592">
        <v>3.15</v>
      </c>
      <c r="H96" s="371">
        <v>0.41572904890898632</v>
      </c>
      <c r="I96" s="371">
        <f>IF(AND(H96&gt;0),  H96*30.974," ")</f>
        <v>12.876791560906943</v>
      </c>
      <c r="J96" s="371">
        <v>0.77646355339310846</v>
      </c>
      <c r="K96" s="2212"/>
      <c r="L96" s="2213"/>
      <c r="M96" s="2222"/>
      <c r="O96" s="933"/>
      <c r="R96" s="1233"/>
      <c r="T96" s="1244"/>
      <c r="U96" s="483"/>
    </row>
    <row r="97" spans="1:25">
      <c r="A97" s="1281"/>
      <c r="B97" s="592" t="s">
        <v>1358</v>
      </c>
      <c r="C97" s="592" t="s">
        <v>1360</v>
      </c>
      <c r="D97" s="591">
        <v>1</v>
      </c>
      <c r="E97" s="2207">
        <v>44805</v>
      </c>
      <c r="H97" s="591" t="s">
        <v>811</v>
      </c>
      <c r="I97" s="371"/>
      <c r="J97" s="371" t="s">
        <v>811</v>
      </c>
      <c r="K97" s="2212"/>
      <c r="L97" s="2213"/>
      <c r="M97" s="2222"/>
      <c r="O97" s="933"/>
      <c r="R97" s="1233"/>
      <c r="T97" s="1244"/>
      <c r="U97" s="483"/>
    </row>
    <row r="98" spans="1:25">
      <c r="A98" s="1281"/>
      <c r="B98" s="592" t="s">
        <v>1358</v>
      </c>
      <c r="C98" s="592" t="s">
        <v>1360</v>
      </c>
      <c r="D98" s="591">
        <v>2</v>
      </c>
      <c r="E98" s="2207">
        <v>44805</v>
      </c>
      <c r="H98" s="591" t="s">
        <v>811</v>
      </c>
      <c r="I98" s="371"/>
      <c r="J98" s="371" t="s">
        <v>811</v>
      </c>
      <c r="K98" s="2212"/>
      <c r="L98" s="2213"/>
      <c r="M98" s="2222"/>
      <c r="O98" s="933"/>
      <c r="R98" s="1233"/>
      <c r="T98" s="1244"/>
      <c r="U98" s="483"/>
    </row>
    <row r="99" spans="1:25">
      <c r="A99" s="1281"/>
      <c r="B99" s="592" t="s">
        <v>1358</v>
      </c>
      <c r="C99" s="592" t="s">
        <v>1360</v>
      </c>
      <c r="D99" s="591">
        <v>3</v>
      </c>
      <c r="E99" s="2207">
        <v>44805</v>
      </c>
      <c r="H99" s="371">
        <v>0.34014194910735251</v>
      </c>
      <c r="I99" s="371">
        <f>IF(AND(H99&gt;0),  H99*30.974," ")</f>
        <v>10.535556731651138</v>
      </c>
      <c r="J99" s="371">
        <v>0.85917152301336164</v>
      </c>
      <c r="K99" s="2212"/>
      <c r="L99" s="2213"/>
      <c r="M99" s="2222"/>
      <c r="O99" s="933"/>
      <c r="R99" s="1233"/>
      <c r="T99" s="1244"/>
      <c r="U99" s="483"/>
    </row>
    <row r="100" spans="1:25">
      <c r="A100" s="1281"/>
      <c r="B100" s="592" t="s">
        <v>1358</v>
      </c>
      <c r="C100" s="592" t="s">
        <v>1360</v>
      </c>
      <c r="D100" s="591">
        <v>4</v>
      </c>
      <c r="E100" s="2207">
        <v>44805</v>
      </c>
      <c r="H100" s="591" t="s">
        <v>811</v>
      </c>
      <c r="I100" s="371"/>
      <c r="J100" s="371" t="s">
        <v>811</v>
      </c>
      <c r="K100" s="2212"/>
      <c r="L100" s="2213"/>
      <c r="M100" s="2222"/>
      <c r="O100" s="933"/>
      <c r="R100" s="1233"/>
      <c r="T100" s="1244"/>
      <c r="U100" s="483"/>
    </row>
    <row r="101" spans="1:25">
      <c r="A101" s="1281"/>
      <c r="B101" s="592" t="s">
        <v>1358</v>
      </c>
      <c r="C101" s="592" t="s">
        <v>1360</v>
      </c>
      <c r="D101" s="591">
        <v>5</v>
      </c>
      <c r="E101" s="2207">
        <v>44805</v>
      </c>
      <c r="H101" s="591" t="s">
        <v>811</v>
      </c>
      <c r="I101" s="371"/>
      <c r="J101" s="371" t="s">
        <v>811</v>
      </c>
      <c r="K101" s="2212"/>
      <c r="L101" s="2213"/>
      <c r="M101" s="2222"/>
      <c r="O101" s="933"/>
      <c r="R101" s="1233"/>
      <c r="T101" s="1244"/>
      <c r="U101" s="483"/>
    </row>
    <row r="102" spans="1:25">
      <c r="A102" s="1281"/>
      <c r="B102" s="592" t="s">
        <v>1358</v>
      </c>
      <c r="C102" s="592" t="s">
        <v>1360</v>
      </c>
      <c r="D102" s="591">
        <v>6</v>
      </c>
      <c r="E102" s="2207">
        <v>44805</v>
      </c>
      <c r="H102" s="591" t="s">
        <v>811</v>
      </c>
      <c r="I102" s="371"/>
      <c r="J102" s="371" t="s">
        <v>811</v>
      </c>
      <c r="K102" s="2212"/>
      <c r="L102" s="2213"/>
      <c r="M102" s="2222"/>
      <c r="O102" s="933"/>
      <c r="R102" s="1233"/>
      <c r="T102" s="1244"/>
      <c r="U102" s="483"/>
    </row>
    <row r="103" spans="1:25">
      <c r="A103" s="1281"/>
      <c r="B103" s="592" t="s">
        <v>1358</v>
      </c>
      <c r="C103" s="592" t="s">
        <v>1360</v>
      </c>
      <c r="D103" s="591">
        <v>7</v>
      </c>
      <c r="E103" s="2207">
        <v>44805</v>
      </c>
      <c r="H103" s="591" t="s">
        <v>811</v>
      </c>
      <c r="I103" s="371"/>
      <c r="J103" s="371" t="s">
        <v>811</v>
      </c>
      <c r="K103" s="2212"/>
      <c r="L103" s="2213"/>
      <c r="M103" s="2222"/>
      <c r="O103" s="933"/>
      <c r="R103" s="1233"/>
      <c r="T103" s="1244"/>
      <c r="U103" s="483"/>
    </row>
    <row r="104" spans="1:25">
      <c r="A104" s="1281"/>
      <c r="B104" s="592" t="s">
        <v>1358</v>
      </c>
      <c r="C104" s="592" t="s">
        <v>1360</v>
      </c>
      <c r="D104" s="591">
        <v>8</v>
      </c>
      <c r="E104" s="2207">
        <v>44805</v>
      </c>
      <c r="H104" s="371">
        <v>0.37793549900816936</v>
      </c>
      <c r="I104" s="371">
        <f>IF(AND(H104&gt;0),  H104*30.974," ")</f>
        <v>11.706174146279038</v>
      </c>
      <c r="J104" s="371">
        <v>1.2837842960091423</v>
      </c>
      <c r="K104" s="2212"/>
      <c r="L104" s="2213"/>
      <c r="M104" s="2222"/>
      <c r="O104" s="933"/>
      <c r="R104" s="1233"/>
      <c r="T104" s="1244"/>
      <c r="U104" s="483"/>
    </row>
    <row r="105" spans="1:25" s="451" customFormat="1">
      <c r="A105" s="2203"/>
      <c r="B105" s="1649" t="s">
        <v>1358</v>
      </c>
      <c r="C105" s="1649" t="s">
        <v>1360</v>
      </c>
      <c r="D105" s="1643">
        <v>8.5</v>
      </c>
      <c r="E105" s="2209">
        <v>44805</v>
      </c>
      <c r="F105" s="1649"/>
      <c r="G105" s="1649"/>
      <c r="H105" s="1643" t="s">
        <v>811</v>
      </c>
      <c r="I105" s="1576"/>
      <c r="J105" s="1576" t="s">
        <v>811</v>
      </c>
      <c r="K105" s="2219">
        <f>AVERAGE(G96:G105)</f>
        <v>3.15</v>
      </c>
      <c r="L105" s="2220">
        <f>10*(6-(LN(K105)/LN(2)))</f>
        <v>43.446481713874462</v>
      </c>
      <c r="M105" s="2221">
        <f>AVERAGE(I96:I105)</f>
        <v>11.706174146279039</v>
      </c>
      <c r="N105" s="1574">
        <f>10*(6-(LN(48/M105)/LN(2)))</f>
        <v>39.642352402828671</v>
      </c>
      <c r="O105" s="1632">
        <f>AVERAGE(J96:J105)</f>
        <v>0.97313979080520419</v>
      </c>
      <c r="P105" s="1574">
        <f>10*(6-((2.04-0.68*LN(O105))/LN(2)))</f>
        <v>30.301910141956302</v>
      </c>
      <c r="Q105" s="1574">
        <f>AVERAGE(L105,N105,P105)</f>
        <v>37.79691475288648</v>
      </c>
      <c r="R105" s="1625">
        <f>AVERAGE(Q62:Q105)</f>
        <v>44.103556017027728</v>
      </c>
      <c r="S105" s="1626" t="s">
        <v>49</v>
      </c>
      <c r="T105" s="1627" t="str">
        <f>IF(_xlfn.NUMBERVALUE(R105), IF(R105&lt;50, "Acceptable; Ongoing Protection is Required", "Unacceptable; Immediate Restoration is Required"), " ")</f>
        <v>Acceptable; Ongoing Protection is Required</v>
      </c>
      <c r="U105" s="1104"/>
    </row>
    <row r="106" spans="1:25">
      <c r="A106" s="1281"/>
      <c r="D106" s="591"/>
      <c r="E106" s="2215"/>
      <c r="H106" s="371"/>
      <c r="I106" s="371"/>
      <c r="J106" s="1211"/>
      <c r="K106" s="2212"/>
      <c r="L106" s="2213"/>
      <c r="M106" s="2222"/>
      <c r="O106" s="933"/>
      <c r="R106" s="1233"/>
      <c r="T106" s="1244"/>
      <c r="U106" s="483"/>
    </row>
    <row r="107" spans="1:25">
      <c r="A107" s="1281"/>
      <c r="D107" s="591"/>
      <c r="E107" s="2215"/>
      <c r="H107" s="371"/>
      <c r="I107" s="371"/>
      <c r="J107" s="1211"/>
      <c r="K107" s="2212"/>
      <c r="L107" s="2213"/>
      <c r="M107" s="2222"/>
      <c r="O107" s="933"/>
      <c r="R107" s="1233"/>
      <c r="T107" s="1244"/>
      <c r="U107" s="483"/>
    </row>
    <row r="108" spans="1:25" ht="16.2" thickBot="1">
      <c r="A108" s="1188"/>
      <c r="B108" s="1189"/>
      <c r="C108" s="1189"/>
      <c r="D108" s="1189"/>
      <c r="E108" s="1190"/>
      <c r="F108" s="1189"/>
      <c r="G108" s="1189"/>
      <c r="H108" s="1207"/>
      <c r="I108" s="939" t="str">
        <f t="shared" si="4"/>
        <v xml:space="preserve"> </v>
      </c>
      <c r="J108" s="1213"/>
      <c r="K108" s="1188"/>
      <c r="L108" s="1189"/>
      <c r="M108" s="1189"/>
      <c r="N108" s="1617"/>
      <c r="O108" s="1191"/>
      <c r="P108" s="1617"/>
      <c r="Q108" s="2226"/>
      <c r="R108" s="1238"/>
      <c r="S108" s="1241"/>
      <c r="T108" s="1242"/>
      <c r="U108" s="1178"/>
      <c r="V108" s="756"/>
      <c r="W108" s="747"/>
      <c r="X108" s="747"/>
      <c r="Y108" s="747"/>
    </row>
    <row r="109" spans="1:25" s="437" customFormat="1" ht="16.2" thickBot="1">
      <c r="A109" s="1188" t="s">
        <v>1361</v>
      </c>
      <c r="B109" s="1189"/>
      <c r="C109" s="1189"/>
      <c r="D109" s="1189"/>
      <c r="E109" s="1190"/>
      <c r="F109" s="1189"/>
      <c r="G109" s="1189"/>
      <c r="H109" s="1207"/>
      <c r="I109" s="939"/>
      <c r="J109" s="1213"/>
      <c r="K109" s="1188"/>
      <c r="L109" s="1189"/>
      <c r="M109" s="1189"/>
      <c r="N109" s="1617"/>
      <c r="O109" s="1191"/>
      <c r="P109" s="1617"/>
      <c r="Q109" s="1617"/>
      <c r="R109" s="1238"/>
      <c r="S109" s="1241"/>
      <c r="T109" s="1242"/>
      <c r="U109" s="2250"/>
      <c r="V109" s="2248"/>
      <c r="W109" s="781"/>
      <c r="X109" s="781"/>
      <c r="Y109" s="781"/>
    </row>
    <row r="110" spans="1:25" ht="31.2">
      <c r="A110" s="1117" t="s">
        <v>804</v>
      </c>
      <c r="B110" s="1100" t="s">
        <v>20</v>
      </c>
      <c r="C110" s="1100" t="s">
        <v>701</v>
      </c>
      <c r="D110" s="1101" t="s">
        <v>805</v>
      </c>
      <c r="E110" s="1102" t="s">
        <v>786</v>
      </c>
      <c r="F110" s="1101" t="s">
        <v>806</v>
      </c>
      <c r="G110" s="1101" t="s">
        <v>807</v>
      </c>
      <c r="H110" s="1119" t="s">
        <v>809</v>
      </c>
      <c r="I110" s="1621" t="s">
        <v>810</v>
      </c>
      <c r="J110" s="1118" t="s">
        <v>808</v>
      </c>
      <c r="K110" s="1285"/>
      <c r="R110" s="1233"/>
      <c r="T110" s="1244"/>
      <c r="U110" s="483"/>
    </row>
    <row r="111" spans="1:25" s="571" customFormat="1">
      <c r="A111" s="1959">
        <v>207</v>
      </c>
      <c r="B111" s="1613" t="s">
        <v>1358</v>
      </c>
      <c r="C111" s="1613" t="s">
        <v>1361</v>
      </c>
      <c r="D111" s="1613">
        <v>0.5</v>
      </c>
      <c r="E111" s="2240">
        <v>42989</v>
      </c>
      <c r="F111" s="1613">
        <v>10.9</v>
      </c>
      <c r="G111" s="1613">
        <v>2.1</v>
      </c>
      <c r="H111" s="373">
        <v>0.44563773250664312</v>
      </c>
      <c r="I111" s="373">
        <f t="shared" si="4"/>
        <v>13.803183126660764</v>
      </c>
      <c r="J111" s="1967">
        <v>4.4883683544303787</v>
      </c>
      <c r="K111" s="2199"/>
      <c r="L111" s="2241"/>
      <c r="M111" s="1968"/>
      <c r="N111" s="2241"/>
      <c r="O111" s="1968"/>
      <c r="P111" s="2241"/>
      <c r="Q111" s="2241"/>
      <c r="R111" s="1233"/>
      <c r="S111" s="986"/>
      <c r="T111" s="1244"/>
      <c r="U111" s="1113"/>
    </row>
    <row r="112" spans="1:25">
      <c r="A112" s="1959">
        <v>208</v>
      </c>
      <c r="B112" s="1613" t="s">
        <v>1358</v>
      </c>
      <c r="C112" s="1613" t="s">
        <v>1361</v>
      </c>
      <c r="D112" s="1613">
        <v>1</v>
      </c>
      <c r="E112" s="2240">
        <v>42989</v>
      </c>
      <c r="F112" s="1613">
        <v>10.9</v>
      </c>
      <c r="G112" s="1613"/>
      <c r="H112" s="1613"/>
      <c r="I112" s="373" t="str">
        <f t="shared" si="4"/>
        <v xml:space="preserve"> </v>
      </c>
      <c r="J112" s="2122"/>
      <c r="K112" s="2199"/>
      <c r="L112" s="2241"/>
      <c r="M112" s="1968"/>
      <c r="N112" s="2241"/>
      <c r="O112" s="1968"/>
      <c r="P112" s="2241"/>
      <c r="Q112" s="2241"/>
      <c r="R112" s="1233"/>
      <c r="T112" s="1244"/>
      <c r="U112" s="483"/>
    </row>
    <row r="113" spans="1:21">
      <c r="A113" s="1959">
        <v>209</v>
      </c>
      <c r="B113" s="1613" t="s">
        <v>1358</v>
      </c>
      <c r="C113" s="1613" t="s">
        <v>1361</v>
      </c>
      <c r="D113" s="1613">
        <v>2</v>
      </c>
      <c r="E113" s="2240">
        <v>42989</v>
      </c>
      <c r="F113" s="1613">
        <v>10.9</v>
      </c>
      <c r="G113" s="1613"/>
      <c r="H113" s="1613"/>
      <c r="I113" s="373" t="str">
        <f t="shared" si="4"/>
        <v xml:space="preserve"> </v>
      </c>
      <c r="J113" s="2122"/>
      <c r="K113" s="2199"/>
      <c r="L113" s="2241"/>
      <c r="M113" s="1968"/>
      <c r="N113" s="2241"/>
      <c r="O113" s="1968"/>
      <c r="P113" s="2241"/>
      <c r="Q113" s="2241"/>
      <c r="R113" s="1233"/>
      <c r="T113" s="1244"/>
      <c r="U113" s="483"/>
    </row>
    <row r="114" spans="1:21" s="571" customFormat="1">
      <c r="A114" s="1959">
        <v>210</v>
      </c>
      <c r="B114" s="1613" t="s">
        <v>1358</v>
      </c>
      <c r="C114" s="1613" t="s">
        <v>1361</v>
      </c>
      <c r="D114" s="1613">
        <v>3</v>
      </c>
      <c r="E114" s="2240">
        <v>42989</v>
      </c>
      <c r="F114" s="1613">
        <v>10.9</v>
      </c>
      <c r="G114" s="1613">
        <v>2.1</v>
      </c>
      <c r="H114" s="373">
        <v>0.54113153232949529</v>
      </c>
      <c r="I114" s="373">
        <f t="shared" si="4"/>
        <v>16.761008082373788</v>
      </c>
      <c r="J114" s="1967">
        <v>4.6170670886075946</v>
      </c>
      <c r="K114" s="2199"/>
      <c r="L114" s="2241"/>
      <c r="M114" s="1968"/>
      <c r="N114" s="2241"/>
      <c r="O114" s="1968"/>
      <c r="P114" s="2241"/>
      <c r="Q114" s="2241"/>
      <c r="R114" s="1233"/>
      <c r="S114" s="986"/>
      <c r="T114" s="1244"/>
      <c r="U114" s="1113"/>
    </row>
    <row r="115" spans="1:21">
      <c r="A115" s="1959">
        <v>211</v>
      </c>
      <c r="B115" s="1613" t="s">
        <v>1358</v>
      </c>
      <c r="C115" s="1613" t="s">
        <v>1361</v>
      </c>
      <c r="D115" s="1613">
        <v>4</v>
      </c>
      <c r="E115" s="2240">
        <v>42989</v>
      </c>
      <c r="F115" s="1613">
        <v>10.9</v>
      </c>
      <c r="G115" s="1613"/>
      <c r="H115" s="1613"/>
      <c r="I115" s="373" t="str">
        <f t="shared" si="4"/>
        <v xml:space="preserve"> </v>
      </c>
      <c r="J115" s="2122"/>
      <c r="K115" s="2199"/>
      <c r="L115" s="2241"/>
      <c r="M115" s="1968"/>
      <c r="N115" s="2241"/>
      <c r="O115" s="1968"/>
      <c r="P115" s="2241"/>
      <c r="Q115" s="2241"/>
      <c r="R115" s="1233"/>
      <c r="T115" s="1244"/>
      <c r="U115" s="483"/>
    </row>
    <row r="116" spans="1:21">
      <c r="A116" s="1959">
        <v>212</v>
      </c>
      <c r="B116" s="1613" t="s">
        <v>1358</v>
      </c>
      <c r="C116" s="1613" t="s">
        <v>1361</v>
      </c>
      <c r="D116" s="1613">
        <v>5</v>
      </c>
      <c r="E116" s="2240">
        <v>42989</v>
      </c>
      <c r="F116" s="1613">
        <v>10.9</v>
      </c>
      <c r="G116" s="1613"/>
      <c r="H116" s="1613"/>
      <c r="I116" s="373" t="str">
        <f t="shared" si="4"/>
        <v xml:space="preserve"> </v>
      </c>
      <c r="J116" s="2122"/>
      <c r="K116" s="2199"/>
      <c r="L116" s="2241"/>
      <c r="M116" s="1968"/>
      <c r="N116" s="2241"/>
      <c r="O116" s="1968"/>
      <c r="P116" s="2241"/>
      <c r="Q116" s="2241"/>
      <c r="R116" s="1233"/>
      <c r="T116" s="1244"/>
      <c r="U116" s="483"/>
    </row>
    <row r="117" spans="1:21">
      <c r="A117" s="1959">
        <v>213</v>
      </c>
      <c r="B117" s="1613" t="s">
        <v>1358</v>
      </c>
      <c r="C117" s="1613" t="s">
        <v>1361</v>
      </c>
      <c r="D117" s="1613">
        <v>6</v>
      </c>
      <c r="E117" s="2240">
        <v>42989</v>
      </c>
      <c r="F117" s="1613">
        <v>10.9</v>
      </c>
      <c r="G117" s="1613"/>
      <c r="H117" s="1613"/>
      <c r="I117" s="373" t="str">
        <f t="shared" si="4"/>
        <v xml:space="preserve"> </v>
      </c>
      <c r="J117" s="2122"/>
      <c r="K117" s="2199"/>
      <c r="L117" s="2241"/>
      <c r="M117" s="1968"/>
      <c r="N117" s="2241"/>
      <c r="O117" s="1968"/>
      <c r="P117" s="2241"/>
      <c r="Q117" s="2241"/>
      <c r="R117" s="1233"/>
      <c r="T117" s="1244"/>
      <c r="U117" s="483"/>
    </row>
    <row r="118" spans="1:21">
      <c r="A118" s="1959">
        <v>214</v>
      </c>
      <c r="B118" s="1613" t="s">
        <v>1358</v>
      </c>
      <c r="C118" s="1613" t="s">
        <v>1361</v>
      </c>
      <c r="D118" s="1613">
        <v>7</v>
      </c>
      <c r="E118" s="2240">
        <v>42989</v>
      </c>
      <c r="F118" s="1613">
        <v>10.9</v>
      </c>
      <c r="G118" s="1613"/>
      <c r="H118" s="1613"/>
      <c r="I118" s="373" t="str">
        <f t="shared" si="4"/>
        <v xml:space="preserve"> </v>
      </c>
      <c r="J118" s="2122"/>
      <c r="K118" s="2199"/>
      <c r="L118" s="2241"/>
      <c r="M118" s="1968"/>
      <c r="N118" s="2241"/>
      <c r="O118" s="1968"/>
      <c r="P118" s="2241"/>
      <c r="Q118" s="2241"/>
      <c r="R118" s="1233"/>
      <c r="T118" s="1244"/>
      <c r="U118" s="483"/>
    </row>
    <row r="119" spans="1:21">
      <c r="A119" s="1959">
        <v>215</v>
      </c>
      <c r="B119" s="1613" t="s">
        <v>1358</v>
      </c>
      <c r="C119" s="1613" t="s">
        <v>1361</v>
      </c>
      <c r="D119" s="1613">
        <v>8</v>
      </c>
      <c r="E119" s="2240">
        <v>42989</v>
      </c>
      <c r="F119" s="1613">
        <v>10.9</v>
      </c>
      <c r="G119" s="1613"/>
      <c r="H119" s="1613"/>
      <c r="I119" s="373" t="str">
        <f t="shared" si="4"/>
        <v xml:space="preserve"> </v>
      </c>
      <c r="J119" s="2122"/>
      <c r="K119" s="2199"/>
      <c r="L119" s="2241"/>
      <c r="M119" s="1968"/>
      <c r="N119" s="2241"/>
      <c r="O119" s="1968"/>
      <c r="P119" s="2241"/>
      <c r="Q119" s="2241"/>
      <c r="R119" s="1233"/>
      <c r="T119" s="1244"/>
      <c r="U119" s="483"/>
    </row>
    <row r="120" spans="1:21" s="571" customFormat="1">
      <c r="A120" s="1959">
        <v>216</v>
      </c>
      <c r="B120" s="1613" t="s">
        <v>1358</v>
      </c>
      <c r="C120" s="1613" t="s">
        <v>1361</v>
      </c>
      <c r="D120" s="1613">
        <v>9</v>
      </c>
      <c r="E120" s="2240">
        <v>42989</v>
      </c>
      <c r="F120" s="1613">
        <v>10.9</v>
      </c>
      <c r="G120" s="1613">
        <v>2.1</v>
      </c>
      <c r="H120" s="373">
        <v>0.96599408888716809</v>
      </c>
      <c r="I120" s="373">
        <f t="shared" si="4"/>
        <v>29.920700909191144</v>
      </c>
      <c r="J120" s="1967">
        <v>16.521700000000006</v>
      </c>
      <c r="K120" s="2199"/>
      <c r="L120" s="2241"/>
      <c r="M120" s="1968"/>
      <c r="N120" s="2241"/>
      <c r="O120" s="1968"/>
      <c r="P120" s="2241"/>
      <c r="Q120" s="2241"/>
      <c r="R120" s="1233"/>
      <c r="S120" s="986"/>
      <c r="T120" s="1244"/>
      <c r="U120" s="1113"/>
    </row>
    <row r="121" spans="1:21" s="571" customFormat="1">
      <c r="A121" s="1971">
        <v>217</v>
      </c>
      <c r="B121" s="1853" t="s">
        <v>1358</v>
      </c>
      <c r="C121" s="1853" t="s">
        <v>1361</v>
      </c>
      <c r="D121" s="1853">
        <v>10</v>
      </c>
      <c r="E121" s="2242">
        <v>42989</v>
      </c>
      <c r="F121" s="1853">
        <v>10.9</v>
      </c>
      <c r="G121" s="1853">
        <v>2.1</v>
      </c>
      <c r="H121" s="1998">
        <v>1.099234652871605</v>
      </c>
      <c r="I121" s="1998">
        <f t="shared" si="4"/>
        <v>34.047694138045095</v>
      </c>
      <c r="J121" s="1979">
        <v>9.4432696202531652</v>
      </c>
      <c r="K121" s="2244">
        <f>AVERAGE(G111:G121)</f>
        <v>2.1</v>
      </c>
      <c r="L121" s="2132">
        <f>10*(6-(LN(K121)/LN(2)))</f>
        <v>49.296106721086019</v>
      </c>
      <c r="M121" s="2188">
        <f>AVERAGE(I111:I121)</f>
        <v>23.633146564067701</v>
      </c>
      <c r="N121" s="2132">
        <f t="shared" si="5"/>
        <v>49.777773195491342</v>
      </c>
      <c r="O121" s="2188">
        <f>AVERAGE(J111:J121)</f>
        <v>8.7676012658227869</v>
      </c>
      <c r="P121" s="2132">
        <f t="shared" si="6"/>
        <v>51.867860049070543</v>
      </c>
      <c r="Q121" s="2245">
        <f t="shared" si="7"/>
        <v>50.313913321882637</v>
      </c>
      <c r="R121" s="1233"/>
      <c r="S121" s="986"/>
      <c r="T121" s="1244"/>
      <c r="U121" s="1113"/>
    </row>
    <row r="122" spans="1:21">
      <c r="A122" s="1281"/>
      <c r="B122" s="591"/>
      <c r="C122" s="591"/>
      <c r="D122" s="591"/>
      <c r="E122" s="2202"/>
      <c r="F122" s="591"/>
      <c r="G122" s="591"/>
      <c r="H122" s="371"/>
      <c r="I122" s="371" t="str">
        <f t="shared" si="4"/>
        <v xml:space="preserve"> </v>
      </c>
      <c r="J122" s="1211"/>
      <c r="K122" s="1285"/>
      <c r="R122" s="1233"/>
      <c r="T122" s="1244"/>
      <c r="U122" s="483"/>
    </row>
    <row r="123" spans="1:21" ht="31.2">
      <c r="A123" s="1281"/>
      <c r="B123" s="627" t="s">
        <v>20</v>
      </c>
      <c r="C123" s="627" t="s">
        <v>701</v>
      </c>
      <c r="D123" s="627" t="s">
        <v>846</v>
      </c>
      <c r="E123" s="1135" t="s">
        <v>786</v>
      </c>
      <c r="F123" s="1136" t="s">
        <v>806</v>
      </c>
      <c r="G123" s="1136" t="s">
        <v>807</v>
      </c>
      <c r="H123" s="632" t="s">
        <v>809</v>
      </c>
      <c r="I123" s="1621" t="s">
        <v>810</v>
      </c>
      <c r="J123" s="1110" t="s">
        <v>808</v>
      </c>
      <c r="K123" s="1285"/>
      <c r="R123" s="1233"/>
      <c r="T123" s="1244"/>
      <c r="U123" s="483"/>
    </row>
    <row r="124" spans="1:21" s="571" customFormat="1">
      <c r="A124" s="1281"/>
      <c r="B124" s="591" t="s">
        <v>1358</v>
      </c>
      <c r="C124" s="591" t="s">
        <v>1361</v>
      </c>
      <c r="D124" s="591">
        <v>0.5</v>
      </c>
      <c r="E124" s="2202">
        <v>43355</v>
      </c>
      <c r="F124" s="591">
        <v>11.2</v>
      </c>
      <c r="G124" s="591">
        <v>2</v>
      </c>
      <c r="H124" s="371">
        <v>0.55577090559445852</v>
      </c>
      <c r="I124" s="371">
        <f t="shared" si="4"/>
        <v>17.214448029882757</v>
      </c>
      <c r="J124" s="1211">
        <v>9.4389645569620271</v>
      </c>
      <c r="K124" s="1285"/>
      <c r="L124" s="593"/>
      <c r="M124" s="592"/>
      <c r="N124" s="593"/>
      <c r="O124" s="592"/>
      <c r="P124" s="593"/>
      <c r="Q124" s="593"/>
      <c r="R124" s="1233"/>
      <c r="S124" s="986"/>
      <c r="T124" s="1244"/>
      <c r="U124" s="1113"/>
    </row>
    <row r="125" spans="1:21">
      <c r="A125" s="1281"/>
      <c r="B125" s="591" t="s">
        <v>1358</v>
      </c>
      <c r="C125" s="591" t="s">
        <v>1361</v>
      </c>
      <c r="D125" s="591">
        <v>1</v>
      </c>
      <c r="E125" s="2202">
        <v>43355</v>
      </c>
      <c r="F125" s="591"/>
      <c r="G125" s="591"/>
      <c r="H125" s="371" t="s">
        <v>811</v>
      </c>
      <c r="I125" s="371"/>
      <c r="J125" s="2161" t="s">
        <v>811</v>
      </c>
      <c r="K125" s="1285"/>
      <c r="R125" s="1233"/>
      <c r="T125" s="1244"/>
      <c r="U125" s="483"/>
    </row>
    <row r="126" spans="1:21">
      <c r="A126" s="1281"/>
      <c r="B126" s="591" t="s">
        <v>1358</v>
      </c>
      <c r="C126" s="591" t="s">
        <v>1361</v>
      </c>
      <c r="D126" s="591">
        <v>2</v>
      </c>
      <c r="E126" s="2202">
        <v>43355</v>
      </c>
      <c r="F126" s="591"/>
      <c r="G126" s="591"/>
      <c r="H126" s="371" t="s">
        <v>811</v>
      </c>
      <c r="I126" s="371"/>
      <c r="J126" s="2161" t="s">
        <v>811</v>
      </c>
      <c r="K126" s="1285"/>
      <c r="R126" s="1233"/>
      <c r="T126" s="1244"/>
      <c r="U126" s="483"/>
    </row>
    <row r="127" spans="1:21" s="571" customFormat="1">
      <c r="A127" s="1281"/>
      <c r="B127" s="591" t="s">
        <v>1358</v>
      </c>
      <c r="C127" s="591" t="s">
        <v>1361</v>
      </c>
      <c r="D127" s="591">
        <v>3</v>
      </c>
      <c r="E127" s="2202">
        <v>43355</v>
      </c>
      <c r="F127" s="591"/>
      <c r="G127" s="591">
        <v>2</v>
      </c>
      <c r="H127" s="371">
        <v>0.48629954239515116</v>
      </c>
      <c r="I127" s="371">
        <f t="shared" si="4"/>
        <v>15.062642026147412</v>
      </c>
      <c r="J127" s="1211">
        <v>11.200113080168776</v>
      </c>
      <c r="K127" s="1285"/>
      <c r="L127" s="593"/>
      <c r="M127" s="592"/>
      <c r="N127" s="593"/>
      <c r="O127" s="592"/>
      <c r="P127" s="593"/>
      <c r="Q127" s="593"/>
      <c r="R127" s="1233"/>
      <c r="S127" s="986"/>
      <c r="T127" s="1244"/>
      <c r="U127" s="1113"/>
    </row>
    <row r="128" spans="1:21">
      <c r="A128" s="1281"/>
      <c r="B128" s="591" t="s">
        <v>1358</v>
      </c>
      <c r="C128" s="591" t="s">
        <v>1361</v>
      </c>
      <c r="D128" s="591">
        <v>4</v>
      </c>
      <c r="E128" s="2202">
        <v>43355</v>
      </c>
      <c r="F128" s="591"/>
      <c r="G128" s="591"/>
      <c r="H128" s="371" t="s">
        <v>811</v>
      </c>
      <c r="I128" s="371"/>
      <c r="J128" s="2161" t="s">
        <v>811</v>
      </c>
      <c r="K128" s="1285"/>
      <c r="R128" s="1233"/>
      <c r="T128" s="1244"/>
      <c r="U128" s="483"/>
    </row>
    <row r="129" spans="1:24">
      <c r="A129" s="1281"/>
      <c r="B129" s="591" t="s">
        <v>1358</v>
      </c>
      <c r="C129" s="591" t="s">
        <v>1361</v>
      </c>
      <c r="D129" s="591">
        <v>5</v>
      </c>
      <c r="E129" s="2202">
        <v>43355</v>
      </c>
      <c r="F129" s="591"/>
      <c r="G129" s="591"/>
      <c r="H129" s="371" t="s">
        <v>811</v>
      </c>
      <c r="I129" s="371"/>
      <c r="J129" s="2161" t="s">
        <v>811</v>
      </c>
      <c r="K129" s="1285"/>
      <c r="R129" s="1233"/>
      <c r="T129" s="1244"/>
      <c r="U129" s="483"/>
    </row>
    <row r="130" spans="1:24">
      <c r="A130" s="1281"/>
      <c r="B130" s="591" t="s">
        <v>1358</v>
      </c>
      <c r="C130" s="591" t="s">
        <v>1361</v>
      </c>
      <c r="D130" s="591">
        <v>6</v>
      </c>
      <c r="E130" s="2202">
        <v>43355</v>
      </c>
      <c r="F130" s="591"/>
      <c r="G130" s="591"/>
      <c r="H130" s="371" t="s">
        <v>811</v>
      </c>
      <c r="I130" s="371"/>
      <c r="J130" s="2161" t="s">
        <v>811</v>
      </c>
      <c r="K130" s="1285"/>
      <c r="R130" s="1233"/>
      <c r="T130" s="1244"/>
      <c r="U130" s="483"/>
    </row>
    <row r="131" spans="1:24">
      <c r="A131" s="1281"/>
      <c r="B131" s="591" t="s">
        <v>1358</v>
      </c>
      <c r="C131" s="591" t="s">
        <v>1361</v>
      </c>
      <c r="D131" s="591">
        <v>7</v>
      </c>
      <c r="E131" s="2202">
        <v>43355</v>
      </c>
      <c r="F131" s="591"/>
      <c r="G131" s="591"/>
      <c r="H131" s="371" t="s">
        <v>811</v>
      </c>
      <c r="I131" s="371"/>
      <c r="J131" s="2161" t="s">
        <v>811</v>
      </c>
      <c r="K131" s="1285"/>
      <c r="R131" s="1233"/>
      <c r="T131" s="1244"/>
      <c r="U131" s="483"/>
    </row>
    <row r="132" spans="1:24">
      <c r="A132" s="1281"/>
      <c r="B132" s="591" t="s">
        <v>1358</v>
      </c>
      <c r="C132" s="591" t="s">
        <v>1361</v>
      </c>
      <c r="D132" s="591">
        <v>8</v>
      </c>
      <c r="E132" s="2202">
        <v>43355</v>
      </c>
      <c r="F132" s="591"/>
      <c r="G132" s="591"/>
      <c r="H132" s="371" t="s">
        <v>811</v>
      </c>
      <c r="I132" s="371"/>
      <c r="J132" s="2161" t="s">
        <v>811</v>
      </c>
      <c r="K132" s="1285"/>
      <c r="R132" s="1233"/>
      <c r="T132" s="1244"/>
      <c r="U132" s="483"/>
    </row>
    <row r="133" spans="1:24" s="571" customFormat="1">
      <c r="A133" s="1281"/>
      <c r="B133" s="591" t="s">
        <v>1358</v>
      </c>
      <c r="C133" s="591" t="s">
        <v>1361</v>
      </c>
      <c r="D133" s="591">
        <v>9</v>
      </c>
      <c r="E133" s="2202">
        <v>43355</v>
      </c>
      <c r="F133" s="591"/>
      <c r="G133" s="591">
        <v>2</v>
      </c>
      <c r="H133" s="371">
        <v>0.95140707956738046</v>
      </c>
      <c r="I133" s="371">
        <f t="shared" si="4"/>
        <v>29.468882882520042</v>
      </c>
      <c r="J133" s="1211">
        <v>7.5689810126582273</v>
      </c>
      <c r="K133" s="1285"/>
      <c r="L133" s="593"/>
      <c r="M133" s="592"/>
      <c r="N133" s="593"/>
      <c r="O133" s="592"/>
      <c r="P133" s="593"/>
      <c r="Q133" s="593"/>
      <c r="R133" s="1233"/>
      <c r="S133" s="986"/>
      <c r="T133" s="1244"/>
      <c r="U133" s="1113"/>
    </row>
    <row r="134" spans="1:24">
      <c r="A134" s="1281"/>
      <c r="B134" s="591" t="s">
        <v>1358</v>
      </c>
      <c r="C134" s="591" t="s">
        <v>1361</v>
      </c>
      <c r="D134" s="591">
        <v>10</v>
      </c>
      <c r="E134" s="2202">
        <v>43355</v>
      </c>
      <c r="F134" s="591"/>
      <c r="G134" s="591"/>
      <c r="H134" s="371" t="s">
        <v>811</v>
      </c>
      <c r="I134" s="371"/>
      <c r="J134" s="2161" t="s">
        <v>811</v>
      </c>
      <c r="K134" s="1285"/>
      <c r="R134" s="1233"/>
      <c r="T134" s="1244"/>
      <c r="U134" s="483"/>
    </row>
    <row r="135" spans="1:24" s="451" customFormat="1">
      <c r="A135" s="2203"/>
      <c r="B135" s="1643" t="s">
        <v>1358</v>
      </c>
      <c r="C135" s="1643" t="s">
        <v>1361</v>
      </c>
      <c r="D135" s="1643">
        <v>12</v>
      </c>
      <c r="E135" s="2204">
        <v>43355</v>
      </c>
      <c r="F135" s="1643"/>
      <c r="G135" s="1643">
        <v>2</v>
      </c>
      <c r="H135" s="1576">
        <v>1.223237673729489</v>
      </c>
      <c r="I135" s="1576">
        <f t="shared" si="4"/>
        <v>37.888563706097194</v>
      </c>
      <c r="J135" s="1630">
        <v>3.6806025316455697</v>
      </c>
      <c r="K135" s="1654">
        <f>AVERAGE(G124:G135)</f>
        <v>2</v>
      </c>
      <c r="L135" s="1574">
        <f>10*(6-(LN(K135)/LN(2)))</f>
        <v>50</v>
      </c>
      <c r="M135" s="1632">
        <f>AVERAGE(I124:I135)</f>
        <v>24.908634161161849</v>
      </c>
      <c r="N135" s="1574">
        <f t="shared" si="5"/>
        <v>50.536115092438585</v>
      </c>
      <c r="O135" s="1632">
        <f>AVERAGE(J124:J135)</f>
        <v>7.9721652953586499</v>
      </c>
      <c r="P135" s="1574">
        <f t="shared" si="6"/>
        <v>50.934828205077238</v>
      </c>
      <c r="Q135" s="2206">
        <f t="shared" si="7"/>
        <v>50.490314432505272</v>
      </c>
      <c r="R135" s="1625"/>
      <c r="S135" s="1626"/>
      <c r="T135" s="1627"/>
      <c r="U135" s="1104"/>
    </row>
    <row r="136" spans="1:24">
      <c r="A136" s="1281"/>
      <c r="B136" s="591"/>
      <c r="C136" s="591"/>
      <c r="D136" s="591"/>
      <c r="E136" s="2202"/>
      <c r="F136" s="591"/>
      <c r="G136" s="591"/>
      <c r="H136" s="591"/>
      <c r="I136" s="371" t="str">
        <f t="shared" si="4"/>
        <v xml:space="preserve"> </v>
      </c>
      <c r="J136" s="2161"/>
      <c r="K136" s="1281"/>
      <c r="L136" s="1100"/>
      <c r="M136" s="591"/>
      <c r="O136" s="371"/>
      <c r="R136" s="1233"/>
      <c r="T136" s="1244"/>
      <c r="U136" s="528"/>
      <c r="V136" s="27"/>
      <c r="X136" s="24"/>
    </row>
    <row r="137" spans="1:24" ht="31.2">
      <c r="A137" s="1117" t="s">
        <v>804</v>
      </c>
      <c r="B137" s="1100" t="s">
        <v>20</v>
      </c>
      <c r="C137" s="1100" t="s">
        <v>701</v>
      </c>
      <c r="D137" s="1101" t="s">
        <v>805</v>
      </c>
      <c r="E137" s="1102" t="s">
        <v>786</v>
      </c>
      <c r="F137" s="1101" t="s">
        <v>806</v>
      </c>
      <c r="G137" s="1101" t="s">
        <v>807</v>
      </c>
      <c r="H137" s="1119" t="s">
        <v>809</v>
      </c>
      <c r="I137" s="1621" t="s">
        <v>810</v>
      </c>
      <c r="J137" s="1118" t="s">
        <v>808</v>
      </c>
      <c r="K137" s="1285"/>
      <c r="R137" s="1233"/>
      <c r="T137" s="1244"/>
      <c r="U137" s="483"/>
    </row>
    <row r="138" spans="1:24" s="571" customFormat="1">
      <c r="A138" s="1285">
        <v>122</v>
      </c>
      <c r="B138" s="592" t="s">
        <v>1359</v>
      </c>
      <c r="C138" s="592" t="s">
        <v>1361</v>
      </c>
      <c r="D138" s="629">
        <v>0.5</v>
      </c>
      <c r="E138" s="2207">
        <v>43719</v>
      </c>
      <c r="F138" s="2208">
        <v>11.3</v>
      </c>
      <c r="G138" s="933">
        <v>2.7749999999999999</v>
      </c>
      <c r="H138" s="371">
        <v>0.36285533296381339</v>
      </c>
      <c r="I138" s="371">
        <f t="shared" si="4"/>
        <v>11.239081083221157</v>
      </c>
      <c r="J138" s="1211">
        <v>5.996590632911392</v>
      </c>
      <c r="K138" s="1285"/>
      <c r="L138" s="593"/>
      <c r="M138" s="592"/>
      <c r="N138" s="593"/>
      <c r="O138" s="592"/>
      <c r="P138" s="593"/>
      <c r="Q138" s="593"/>
      <c r="R138" s="1233"/>
      <c r="S138" s="986"/>
      <c r="T138" s="1244"/>
      <c r="U138" s="1113"/>
    </row>
    <row r="139" spans="1:24">
      <c r="A139" s="1285"/>
      <c r="B139" s="592" t="s">
        <v>1359</v>
      </c>
      <c r="C139" s="592" t="s">
        <v>1361</v>
      </c>
      <c r="D139" s="629">
        <v>1</v>
      </c>
      <c r="E139" s="2207">
        <v>43719</v>
      </c>
      <c r="F139" s="2208"/>
      <c r="G139" s="933"/>
      <c r="H139" s="591" t="s">
        <v>811</v>
      </c>
      <c r="I139" s="371"/>
      <c r="J139" s="2161" t="s">
        <v>811</v>
      </c>
      <c r="K139" s="1285"/>
      <c r="R139" s="1233"/>
      <c r="T139" s="1244"/>
      <c r="U139" s="483"/>
    </row>
    <row r="140" spans="1:24">
      <c r="A140" s="1285"/>
      <c r="B140" s="592" t="s">
        <v>1359</v>
      </c>
      <c r="C140" s="592" t="s">
        <v>1361</v>
      </c>
      <c r="D140" s="629">
        <v>2</v>
      </c>
      <c r="E140" s="2207">
        <v>43719</v>
      </c>
      <c r="F140" s="2208"/>
      <c r="G140" s="933"/>
      <c r="H140" s="591" t="s">
        <v>811</v>
      </c>
      <c r="I140" s="371"/>
      <c r="J140" s="2161" t="s">
        <v>811</v>
      </c>
      <c r="K140" s="1285"/>
      <c r="R140" s="1233"/>
      <c r="T140" s="1244"/>
      <c r="U140" s="483"/>
    </row>
    <row r="141" spans="1:24" s="571" customFormat="1">
      <c r="A141" s="1285"/>
      <c r="B141" s="592" t="s">
        <v>1359</v>
      </c>
      <c r="C141" s="592" t="s">
        <v>1361</v>
      </c>
      <c r="D141" s="629">
        <v>3</v>
      </c>
      <c r="E141" s="2207">
        <v>43719</v>
      </c>
      <c r="F141" s="2208"/>
      <c r="G141" s="933">
        <v>2.7749999999999999</v>
      </c>
      <c r="H141" s="371">
        <v>0.43542639955657608</v>
      </c>
      <c r="I141" s="371">
        <f t="shared" si="4"/>
        <v>13.486897299865388</v>
      </c>
      <c r="J141" s="1211">
        <v>5.1423754430379747</v>
      </c>
      <c r="K141" s="1285"/>
      <c r="L141" s="593"/>
      <c r="M141" s="592"/>
      <c r="N141" s="593"/>
      <c r="O141" s="592"/>
      <c r="P141" s="593"/>
      <c r="Q141" s="593"/>
      <c r="R141" s="1233"/>
      <c r="S141" s="986"/>
      <c r="T141" s="1244"/>
      <c r="U141" s="1113"/>
    </row>
    <row r="142" spans="1:24">
      <c r="A142" s="1285"/>
      <c r="B142" s="592" t="s">
        <v>1359</v>
      </c>
      <c r="C142" s="592" t="s">
        <v>1361</v>
      </c>
      <c r="D142" s="629">
        <v>4</v>
      </c>
      <c r="E142" s="2207">
        <v>43719</v>
      </c>
      <c r="F142" s="2208"/>
      <c r="G142" s="933"/>
      <c r="H142" s="591" t="s">
        <v>811</v>
      </c>
      <c r="I142" s="371"/>
      <c r="J142" s="2161" t="s">
        <v>811</v>
      </c>
      <c r="K142" s="1285"/>
      <c r="R142" s="1233"/>
      <c r="T142" s="1244"/>
      <c r="U142" s="483"/>
    </row>
    <row r="143" spans="1:24">
      <c r="A143" s="1285"/>
      <c r="B143" s="592" t="s">
        <v>1359</v>
      </c>
      <c r="C143" s="592" t="s">
        <v>1361</v>
      </c>
      <c r="D143" s="629">
        <v>5</v>
      </c>
      <c r="E143" s="2207">
        <v>43719</v>
      </c>
      <c r="F143" s="2208"/>
      <c r="G143" s="933"/>
      <c r="H143" s="591" t="s">
        <v>811</v>
      </c>
      <c r="I143" s="371"/>
      <c r="J143" s="2161" t="s">
        <v>811</v>
      </c>
      <c r="K143" s="1285"/>
      <c r="R143" s="1233"/>
      <c r="T143" s="1244"/>
      <c r="U143" s="483"/>
    </row>
    <row r="144" spans="1:24">
      <c r="A144" s="1285"/>
      <c r="B144" s="592" t="s">
        <v>1359</v>
      </c>
      <c r="C144" s="592" t="s">
        <v>1361</v>
      </c>
      <c r="D144" s="629">
        <v>6</v>
      </c>
      <c r="E144" s="2207">
        <v>43719</v>
      </c>
      <c r="F144" s="2208"/>
      <c r="G144" s="933"/>
      <c r="H144" s="591" t="s">
        <v>811</v>
      </c>
      <c r="I144" s="371"/>
      <c r="J144" s="2161" t="s">
        <v>811</v>
      </c>
      <c r="K144" s="1285"/>
      <c r="R144" s="1233"/>
      <c r="T144" s="1244"/>
      <c r="U144" s="483"/>
    </row>
    <row r="145" spans="1:21">
      <c r="A145" s="1285"/>
      <c r="B145" s="592" t="s">
        <v>1359</v>
      </c>
      <c r="C145" s="592" t="s">
        <v>1361</v>
      </c>
      <c r="D145" s="629">
        <v>7</v>
      </c>
      <c r="E145" s="2207">
        <v>43719</v>
      </c>
      <c r="F145" s="2208"/>
      <c r="G145" s="933"/>
      <c r="H145" s="591" t="s">
        <v>811</v>
      </c>
      <c r="I145" s="371"/>
      <c r="J145" s="2161" t="s">
        <v>811</v>
      </c>
      <c r="K145" s="1285"/>
      <c r="R145" s="1233"/>
      <c r="T145" s="1244"/>
      <c r="U145" s="483"/>
    </row>
    <row r="146" spans="1:21">
      <c r="A146" s="1285"/>
      <c r="B146" s="592" t="s">
        <v>1359</v>
      </c>
      <c r="C146" s="592" t="s">
        <v>1361</v>
      </c>
      <c r="D146" s="629">
        <v>8</v>
      </c>
      <c r="E146" s="2207">
        <v>43719</v>
      </c>
      <c r="F146" s="2208"/>
      <c r="G146" s="933"/>
      <c r="H146" s="591" t="s">
        <v>811</v>
      </c>
      <c r="I146" s="371"/>
      <c r="J146" s="2161" t="s">
        <v>811</v>
      </c>
      <c r="K146" s="1285"/>
      <c r="R146" s="1233"/>
      <c r="T146" s="1244"/>
      <c r="U146" s="483"/>
    </row>
    <row r="147" spans="1:21" s="571" customFormat="1">
      <c r="A147" s="1285"/>
      <c r="B147" s="592" t="s">
        <v>1359</v>
      </c>
      <c r="C147" s="592" t="s">
        <v>1361</v>
      </c>
      <c r="D147" s="629">
        <v>9</v>
      </c>
      <c r="E147" s="2207">
        <v>43719</v>
      </c>
      <c r="F147" s="2208"/>
      <c r="G147" s="933">
        <v>2.7749999999999999</v>
      </c>
      <c r="H147" s="371">
        <v>1.0146998943891083</v>
      </c>
      <c r="I147" s="371">
        <f t="shared" si="4"/>
        <v>31.429314528808241</v>
      </c>
      <c r="J147" s="1211">
        <v>18.331457974683545</v>
      </c>
      <c r="K147" s="1285"/>
      <c r="L147" s="593"/>
      <c r="M147" s="592"/>
      <c r="N147" s="593"/>
      <c r="O147" s="592"/>
      <c r="P147" s="593"/>
      <c r="Q147" s="593"/>
      <c r="R147" s="1233"/>
      <c r="S147" s="986"/>
      <c r="T147" s="1244"/>
      <c r="U147" s="1113"/>
    </row>
    <row r="148" spans="1:21">
      <c r="A148" s="1285"/>
      <c r="B148" s="592" t="s">
        <v>1359</v>
      </c>
      <c r="C148" s="592" t="s">
        <v>1361</v>
      </c>
      <c r="D148" s="629">
        <v>10</v>
      </c>
      <c r="E148" s="2207">
        <v>43719</v>
      </c>
      <c r="F148" s="2208"/>
      <c r="G148" s="933"/>
      <c r="H148" s="591" t="s">
        <v>811</v>
      </c>
      <c r="I148" s="371"/>
      <c r="J148" s="2161" t="s">
        <v>811</v>
      </c>
      <c r="K148" s="1285"/>
      <c r="R148" s="1233"/>
      <c r="T148" s="1244"/>
      <c r="U148" s="483"/>
    </row>
    <row r="149" spans="1:21" s="571" customFormat="1">
      <c r="A149" s="1654"/>
      <c r="B149" s="1649" t="s">
        <v>1359</v>
      </c>
      <c r="C149" s="1649" t="s">
        <v>1361</v>
      </c>
      <c r="D149" s="1642" t="s">
        <v>814</v>
      </c>
      <c r="E149" s="2209">
        <v>43719</v>
      </c>
      <c r="F149" s="2210"/>
      <c r="G149" s="1632">
        <v>2.7749999999999999</v>
      </c>
      <c r="H149" s="1576">
        <v>0.94222133050417201</v>
      </c>
      <c r="I149" s="1576">
        <f t="shared" si="4"/>
        <v>29.184363491036223</v>
      </c>
      <c r="J149" s="1630">
        <v>10.968123037974685</v>
      </c>
      <c r="K149" s="2211">
        <f>AVERAGE(G138:G149)</f>
        <v>2.7749999999999999</v>
      </c>
      <c r="L149" s="1574">
        <f>10*(6-(LN(K149)/LN(2)))</f>
        <v>45.275122285372561</v>
      </c>
      <c r="M149" s="1632">
        <f>AVERAGE(I138:I149)</f>
        <v>21.334914100732753</v>
      </c>
      <c r="N149" s="1574">
        <f t="shared" si="5"/>
        <v>48.301818960951366</v>
      </c>
      <c r="O149" s="1632">
        <f>AVERAGE(J138:J149)</f>
        <v>10.109636772151898</v>
      </c>
      <c r="P149" s="1574">
        <f t="shared" si="6"/>
        <v>53.265104124709772</v>
      </c>
      <c r="Q149" s="2206">
        <f t="shared" si="7"/>
        <v>48.94734845701123</v>
      </c>
      <c r="R149" s="1233"/>
      <c r="S149" s="986"/>
      <c r="T149" s="1244"/>
      <c r="U149" s="1113"/>
    </row>
    <row r="150" spans="1:21">
      <c r="A150" s="1285"/>
      <c r="I150" s="371" t="str">
        <f t="shared" si="4"/>
        <v xml:space="preserve"> </v>
      </c>
      <c r="J150" s="1932"/>
      <c r="K150" s="1285"/>
      <c r="R150" s="1233"/>
      <c r="T150" s="1244"/>
      <c r="U150" s="483"/>
    </row>
    <row r="151" spans="1:21" ht="31.2">
      <c r="A151" s="1186" t="s">
        <v>804</v>
      </c>
      <c r="B151" s="1136" t="s">
        <v>20</v>
      </c>
      <c r="C151" s="1136" t="s">
        <v>701</v>
      </c>
      <c r="D151" s="1136" t="s">
        <v>805</v>
      </c>
      <c r="E151" s="1187" t="s">
        <v>786</v>
      </c>
      <c r="F151" s="1136" t="s">
        <v>806</v>
      </c>
      <c r="G151" s="1136" t="s">
        <v>807</v>
      </c>
      <c r="H151" s="1206" t="s">
        <v>809</v>
      </c>
      <c r="I151" s="1621" t="s">
        <v>810</v>
      </c>
      <c r="J151" s="1210" t="s">
        <v>808</v>
      </c>
      <c r="K151" s="2212"/>
      <c r="L151" s="2213"/>
      <c r="M151" s="2214"/>
      <c r="R151" s="1233"/>
      <c r="T151" s="1244"/>
      <c r="U151" s="483"/>
    </row>
    <row r="152" spans="1:21" s="571" customFormat="1">
      <c r="A152" s="1281">
        <v>39</v>
      </c>
      <c r="B152" s="592" t="s">
        <v>1358</v>
      </c>
      <c r="C152" s="592" t="s">
        <v>1361</v>
      </c>
      <c r="D152" s="591">
        <v>0.5</v>
      </c>
      <c r="E152" s="2215">
        <v>44440</v>
      </c>
      <c r="F152" s="592">
        <v>11</v>
      </c>
      <c r="G152" s="592">
        <v>3.25</v>
      </c>
      <c r="H152" s="2042">
        <v>1.4669171991536447</v>
      </c>
      <c r="I152" s="371">
        <f t="shared" si="4"/>
        <v>45.436293326584995</v>
      </c>
      <c r="J152" s="1211">
        <v>2.503047619047619</v>
      </c>
      <c r="K152" s="2212"/>
      <c r="L152" s="2213"/>
      <c r="M152" s="2214"/>
      <c r="N152" s="593"/>
      <c r="O152" s="592"/>
      <c r="P152" s="593"/>
      <c r="Q152" s="593"/>
      <c r="R152" s="1233"/>
      <c r="S152" s="986"/>
      <c r="T152" s="1244"/>
      <c r="U152" s="1113"/>
    </row>
    <row r="153" spans="1:21">
      <c r="A153" s="1281">
        <v>39</v>
      </c>
      <c r="B153" s="592" t="s">
        <v>1358</v>
      </c>
      <c r="C153" s="592" t="s">
        <v>1361</v>
      </c>
      <c r="D153" s="591">
        <v>1</v>
      </c>
      <c r="E153" s="2215">
        <v>44440</v>
      </c>
      <c r="H153" s="371" t="s">
        <v>811</v>
      </c>
      <c r="I153" s="371"/>
      <c r="J153" s="1211" t="s">
        <v>811</v>
      </c>
      <c r="K153" s="2212"/>
      <c r="L153" s="2213"/>
      <c r="M153" s="2214"/>
      <c r="R153" s="1233"/>
      <c r="T153" s="1244"/>
      <c r="U153" s="483"/>
    </row>
    <row r="154" spans="1:21">
      <c r="A154" s="1281">
        <v>39</v>
      </c>
      <c r="B154" s="592" t="s">
        <v>1358</v>
      </c>
      <c r="C154" s="592" t="s">
        <v>1361</v>
      </c>
      <c r="D154" s="591">
        <v>2</v>
      </c>
      <c r="E154" s="2215">
        <v>44440</v>
      </c>
      <c r="H154" s="371" t="s">
        <v>811</v>
      </c>
      <c r="I154" s="371"/>
      <c r="J154" s="1211" t="s">
        <v>811</v>
      </c>
      <c r="K154" s="2212"/>
      <c r="L154" s="2213"/>
      <c r="M154" s="2214"/>
      <c r="R154" s="1233"/>
      <c r="T154" s="1244"/>
      <c r="U154" s="483"/>
    </row>
    <row r="155" spans="1:21" s="571" customFormat="1">
      <c r="A155" s="1281">
        <v>39</v>
      </c>
      <c r="B155" s="592" t="s">
        <v>1358</v>
      </c>
      <c r="C155" s="592" t="s">
        <v>1361</v>
      </c>
      <c r="D155" s="591">
        <v>3</v>
      </c>
      <c r="E155" s="2215">
        <v>44440</v>
      </c>
      <c r="F155" s="592"/>
      <c r="G155" s="592">
        <v>3.25</v>
      </c>
      <c r="H155" s="2042">
        <v>1.3002220628861851</v>
      </c>
      <c r="I155" s="371">
        <f t="shared" si="4"/>
        <v>40.273078175836702</v>
      </c>
      <c r="J155" s="1211">
        <v>2.5386666666666664</v>
      </c>
      <c r="K155" s="2212"/>
      <c r="L155" s="2213"/>
      <c r="M155" s="2214"/>
      <c r="N155" s="593"/>
      <c r="O155" s="592"/>
      <c r="P155" s="593"/>
      <c r="Q155" s="593"/>
      <c r="R155" s="1233"/>
      <c r="S155" s="986"/>
      <c r="T155" s="1244"/>
      <c r="U155" s="1113"/>
    </row>
    <row r="156" spans="1:21">
      <c r="A156" s="1281">
        <v>39</v>
      </c>
      <c r="B156" s="592" t="s">
        <v>1358</v>
      </c>
      <c r="C156" s="592" t="s">
        <v>1361</v>
      </c>
      <c r="D156" s="591">
        <v>4</v>
      </c>
      <c r="E156" s="2215">
        <v>44440</v>
      </c>
      <c r="H156" s="371" t="s">
        <v>811</v>
      </c>
      <c r="I156" s="371"/>
      <c r="J156" s="1211" t="s">
        <v>811</v>
      </c>
      <c r="K156" s="2212"/>
      <c r="L156" s="2213"/>
      <c r="M156" s="2214"/>
      <c r="R156" s="1233"/>
      <c r="T156" s="1244"/>
      <c r="U156" s="483"/>
    </row>
    <row r="157" spans="1:21">
      <c r="A157" s="1281">
        <v>39</v>
      </c>
      <c r="B157" s="592" t="s">
        <v>1358</v>
      </c>
      <c r="C157" s="592" t="s">
        <v>1361</v>
      </c>
      <c r="D157" s="591">
        <v>5</v>
      </c>
      <c r="E157" s="2215">
        <v>44440</v>
      </c>
      <c r="H157" s="371" t="s">
        <v>811</v>
      </c>
      <c r="I157" s="371"/>
      <c r="J157" s="1211" t="s">
        <v>811</v>
      </c>
      <c r="K157" s="2212"/>
      <c r="L157" s="2213"/>
      <c r="M157" s="2214"/>
      <c r="R157" s="1233"/>
      <c r="T157" s="1244"/>
      <c r="U157" s="483"/>
    </row>
    <row r="158" spans="1:21">
      <c r="A158" s="1281">
        <v>39</v>
      </c>
      <c r="B158" s="592" t="s">
        <v>1358</v>
      </c>
      <c r="C158" s="592" t="s">
        <v>1361</v>
      </c>
      <c r="D158" s="591">
        <v>6</v>
      </c>
      <c r="E158" s="2215">
        <v>44440</v>
      </c>
      <c r="H158" s="371" t="s">
        <v>811</v>
      </c>
      <c r="I158" s="371"/>
      <c r="J158" s="1211" t="s">
        <v>811</v>
      </c>
      <c r="K158" s="2212"/>
      <c r="L158" s="2213"/>
      <c r="M158" s="2214"/>
      <c r="R158" s="1233"/>
      <c r="T158" s="1244"/>
      <c r="U158" s="483"/>
    </row>
    <row r="159" spans="1:21">
      <c r="A159" s="1281">
        <v>39</v>
      </c>
      <c r="B159" s="592" t="s">
        <v>1358</v>
      </c>
      <c r="C159" s="592" t="s">
        <v>1361</v>
      </c>
      <c r="D159" s="591">
        <v>7</v>
      </c>
      <c r="E159" s="2215">
        <v>44440</v>
      </c>
      <c r="H159" s="371" t="s">
        <v>811</v>
      </c>
      <c r="I159" s="371"/>
      <c r="J159" s="1211" t="s">
        <v>811</v>
      </c>
      <c r="K159" s="2212"/>
      <c r="L159" s="2213"/>
      <c r="M159" s="2214"/>
      <c r="R159" s="1233"/>
      <c r="T159" s="1244"/>
      <c r="U159" s="483"/>
    </row>
    <row r="160" spans="1:21">
      <c r="A160" s="1281">
        <v>39</v>
      </c>
      <c r="B160" s="592" t="s">
        <v>1358</v>
      </c>
      <c r="C160" s="592" t="s">
        <v>1361</v>
      </c>
      <c r="D160" s="591">
        <v>8</v>
      </c>
      <c r="E160" s="2215">
        <v>44440</v>
      </c>
      <c r="H160" s="371" t="s">
        <v>811</v>
      </c>
      <c r="I160" s="371"/>
      <c r="J160" s="1211" t="s">
        <v>811</v>
      </c>
      <c r="K160" s="2212"/>
      <c r="L160" s="2213"/>
      <c r="M160" s="2214"/>
      <c r="R160" s="1233"/>
      <c r="T160" s="1244"/>
      <c r="U160" s="483"/>
    </row>
    <row r="161" spans="1:21" s="571" customFormat="1">
      <c r="A161" s="1281">
        <v>39</v>
      </c>
      <c r="B161" s="592" t="s">
        <v>1358</v>
      </c>
      <c r="C161" s="592" t="s">
        <v>1361</v>
      </c>
      <c r="D161" s="591">
        <v>9</v>
      </c>
      <c r="E161" s="2215">
        <v>44440</v>
      </c>
      <c r="F161" s="592"/>
      <c r="G161" s="592">
        <v>3.25</v>
      </c>
      <c r="H161" s="371">
        <v>1.4669171991536447</v>
      </c>
      <c r="I161" s="371">
        <f t="shared" si="4"/>
        <v>45.436293326584995</v>
      </c>
      <c r="J161" s="1211">
        <v>4.0217142857142862</v>
      </c>
      <c r="K161" s="2212"/>
      <c r="L161" s="2213"/>
      <c r="M161" s="2214"/>
      <c r="N161" s="593"/>
      <c r="O161" s="592"/>
      <c r="P161" s="593"/>
      <c r="Q161" s="593"/>
      <c r="R161" s="1233"/>
      <c r="S161" s="986"/>
      <c r="T161" s="1244"/>
      <c r="U161" s="1113"/>
    </row>
    <row r="162" spans="1:21" s="1147" customFormat="1">
      <c r="A162" s="2203">
        <v>39</v>
      </c>
      <c r="B162" s="1649" t="s">
        <v>1358</v>
      </c>
      <c r="C162" s="1649" t="s">
        <v>1361</v>
      </c>
      <c r="D162" s="1643">
        <v>10</v>
      </c>
      <c r="E162" s="2218">
        <v>44440</v>
      </c>
      <c r="F162" s="1649"/>
      <c r="G162" s="1649">
        <v>3.25</v>
      </c>
      <c r="H162" s="1576">
        <v>1.3002220628861851</v>
      </c>
      <c r="I162" s="1576">
        <f t="shared" si="4"/>
        <v>40.273078175836702</v>
      </c>
      <c r="J162" s="1630">
        <v>7.1837142857142862</v>
      </c>
      <c r="K162" s="2219">
        <f>AVERAGE(G152:G162)</f>
        <v>3.25</v>
      </c>
      <c r="L162" s="2220">
        <f>10*(6-(LN(K162)/LN(2)))</f>
        <v>42.995602818589077</v>
      </c>
      <c r="M162" s="2221">
        <f>AVERAGE(I152:I162)</f>
        <v>42.854685751210852</v>
      </c>
      <c r="N162" s="1574">
        <f t="shared" ref="N162:N248" si="8">10*(6-(LN(48/M162)/LN(2)))</f>
        <v>58.364185520732804</v>
      </c>
      <c r="O162" s="1632">
        <f>AVERAGE(J152:J162)</f>
        <v>4.0617857142857137</v>
      </c>
      <c r="P162" s="1574">
        <f t="shared" ref="P162:P248" si="9">10*(6-((2.04-0.68*LN(O162))/LN(2)))</f>
        <v>44.31939725026956</v>
      </c>
      <c r="Q162" s="1574">
        <f t="shared" ref="Q162:Q248" si="10">AVERAGE(L162,N162,P162)</f>
        <v>48.559728529863811</v>
      </c>
      <c r="R162" s="1625"/>
      <c r="S162" s="1626"/>
      <c r="T162" s="1627"/>
      <c r="U162" s="1141"/>
    </row>
    <row r="163" spans="1:21" s="571" customFormat="1">
      <c r="A163" s="1281"/>
      <c r="B163" s="592"/>
      <c r="C163" s="592"/>
      <c r="D163" s="591"/>
      <c r="E163" s="2215"/>
      <c r="F163" s="592"/>
      <c r="G163" s="592"/>
      <c r="H163" s="371"/>
      <c r="I163" s="371"/>
      <c r="J163" s="1211"/>
      <c r="K163" s="2212"/>
      <c r="L163" s="2213"/>
      <c r="M163" s="2222"/>
      <c r="N163" s="593"/>
      <c r="O163" s="933"/>
      <c r="P163" s="593"/>
      <c r="Q163" s="593"/>
      <c r="R163" s="1233"/>
      <c r="S163" s="986"/>
      <c r="T163" s="1244"/>
      <c r="U163" s="1113"/>
    </row>
    <row r="164" spans="1:21" s="571" customFormat="1" ht="31.2">
      <c r="A164" s="1186" t="s">
        <v>804</v>
      </c>
      <c r="B164" s="1136" t="s">
        <v>20</v>
      </c>
      <c r="C164" s="1136" t="s">
        <v>701</v>
      </c>
      <c r="D164" s="1136" t="s">
        <v>805</v>
      </c>
      <c r="E164" s="1187" t="s">
        <v>786</v>
      </c>
      <c r="F164" s="1136" t="s">
        <v>806</v>
      </c>
      <c r="G164" s="1136" t="s">
        <v>807</v>
      </c>
      <c r="H164" s="1206" t="s">
        <v>809</v>
      </c>
      <c r="I164" s="1621" t="s">
        <v>810</v>
      </c>
      <c r="J164" s="1210" t="s">
        <v>808</v>
      </c>
      <c r="K164" s="2212"/>
      <c r="L164" s="2213"/>
      <c r="M164" s="2222"/>
      <c r="N164" s="593"/>
      <c r="O164" s="933"/>
      <c r="P164" s="593"/>
      <c r="Q164" s="593"/>
      <c r="R164" s="1233"/>
      <c r="S164" s="986"/>
      <c r="T164" s="1244"/>
      <c r="U164" s="1113"/>
    </row>
    <row r="165" spans="1:21" s="571" customFormat="1">
      <c r="A165" s="1281"/>
      <c r="B165" s="592" t="s">
        <v>1358</v>
      </c>
      <c r="C165" s="592" t="s">
        <v>1361</v>
      </c>
      <c r="D165" s="591">
        <v>0.5</v>
      </c>
      <c r="E165" s="2207">
        <v>44804</v>
      </c>
      <c r="F165" s="592">
        <v>11</v>
      </c>
      <c r="G165" s="592">
        <v>3.05</v>
      </c>
      <c r="H165" s="371">
        <v>0.41572904890898632</v>
      </c>
      <c r="I165" s="371">
        <f t="shared" si="4"/>
        <v>12.876791560906943</v>
      </c>
      <c r="J165" s="371">
        <v>0.64082169464662464</v>
      </c>
      <c r="K165" s="2212"/>
      <c r="L165" s="2213"/>
      <c r="M165" s="2222"/>
      <c r="N165" s="593"/>
      <c r="O165" s="933"/>
      <c r="P165" s="593"/>
      <c r="Q165" s="593"/>
      <c r="R165" s="1233"/>
      <c r="S165" s="986"/>
      <c r="T165" s="1244"/>
      <c r="U165" s="1113"/>
    </row>
    <row r="166" spans="1:21" s="571" customFormat="1">
      <c r="A166" s="1281"/>
      <c r="B166" s="592" t="s">
        <v>1358</v>
      </c>
      <c r="C166" s="592" t="s">
        <v>1361</v>
      </c>
      <c r="D166" s="591">
        <v>1</v>
      </c>
      <c r="E166" s="2207">
        <v>44804</v>
      </c>
      <c r="F166" s="592"/>
      <c r="G166" s="592"/>
      <c r="H166" s="591" t="s">
        <v>811</v>
      </c>
      <c r="I166" s="371"/>
      <c r="J166" s="371" t="s">
        <v>811</v>
      </c>
      <c r="K166" s="2212"/>
      <c r="L166" s="2213"/>
      <c r="M166" s="2222"/>
      <c r="N166" s="593"/>
      <c r="O166" s="933"/>
      <c r="P166" s="593"/>
      <c r="Q166" s="593"/>
      <c r="R166" s="1233"/>
      <c r="S166" s="986"/>
      <c r="T166" s="1244"/>
      <c r="U166" s="1113"/>
    </row>
    <row r="167" spans="1:21" s="571" customFormat="1">
      <c r="A167" s="1281"/>
      <c r="B167" s="592" t="s">
        <v>1358</v>
      </c>
      <c r="C167" s="592" t="s">
        <v>1361</v>
      </c>
      <c r="D167" s="591">
        <v>2</v>
      </c>
      <c r="E167" s="2207">
        <v>44804</v>
      </c>
      <c r="F167" s="592"/>
      <c r="G167" s="592"/>
      <c r="H167" s="591" t="s">
        <v>811</v>
      </c>
      <c r="I167" s="371"/>
      <c r="J167" s="371" t="s">
        <v>811</v>
      </c>
      <c r="K167" s="2212"/>
      <c r="L167" s="2213"/>
      <c r="M167" s="2222"/>
      <c r="N167" s="593"/>
      <c r="O167" s="933"/>
      <c r="P167" s="593"/>
      <c r="Q167" s="593"/>
      <c r="R167" s="1233"/>
      <c r="S167" s="986"/>
      <c r="T167" s="1244"/>
      <c r="U167" s="1113"/>
    </row>
    <row r="168" spans="1:21" s="571" customFormat="1">
      <c r="A168" s="1281"/>
      <c r="B168" s="592" t="s">
        <v>1358</v>
      </c>
      <c r="C168" s="592" t="s">
        <v>1361</v>
      </c>
      <c r="D168" s="591">
        <v>3</v>
      </c>
      <c r="E168" s="2207">
        <v>44804</v>
      </c>
      <c r="F168" s="592"/>
      <c r="G168" s="592"/>
      <c r="H168" s="371">
        <v>0.37793549900816936</v>
      </c>
      <c r="I168" s="371">
        <f t="shared" si="4"/>
        <v>11.706174146279038</v>
      </c>
      <c r="J168" s="371">
        <v>0.7135301351529536</v>
      </c>
      <c r="K168" s="2212"/>
      <c r="L168" s="2213"/>
      <c r="M168" s="2222"/>
      <c r="N168" s="593"/>
      <c r="O168" s="933"/>
      <c r="P168" s="593"/>
      <c r="Q168" s="593"/>
      <c r="R168" s="1233"/>
      <c r="S168" s="986"/>
      <c r="T168" s="1244"/>
      <c r="U168" s="1113"/>
    </row>
    <row r="169" spans="1:21" s="571" customFormat="1">
      <c r="A169" s="1281"/>
      <c r="B169" s="592" t="s">
        <v>1358</v>
      </c>
      <c r="C169" s="592" t="s">
        <v>1361</v>
      </c>
      <c r="D169" s="591">
        <v>4</v>
      </c>
      <c r="E169" s="2207">
        <v>44804</v>
      </c>
      <c r="F169" s="592"/>
      <c r="G169" s="592"/>
      <c r="H169" s="591" t="s">
        <v>811</v>
      </c>
      <c r="I169" s="371"/>
      <c r="J169" s="371" t="s">
        <v>811</v>
      </c>
      <c r="K169" s="2212"/>
      <c r="L169" s="2213"/>
      <c r="M169" s="2222"/>
      <c r="N169" s="593"/>
      <c r="O169" s="933"/>
      <c r="P169" s="593"/>
      <c r="Q169" s="593"/>
      <c r="R169" s="1233"/>
      <c r="S169" s="986"/>
      <c r="T169" s="1244"/>
      <c r="U169" s="1113"/>
    </row>
    <row r="170" spans="1:21" s="571" customFormat="1">
      <c r="A170" s="1281"/>
      <c r="B170" s="592" t="s">
        <v>1358</v>
      </c>
      <c r="C170" s="592" t="s">
        <v>1361</v>
      </c>
      <c r="D170" s="591">
        <v>5</v>
      </c>
      <c r="E170" s="2207">
        <v>44804</v>
      </c>
      <c r="F170" s="592"/>
      <c r="G170" s="592"/>
      <c r="H170" s="591" t="s">
        <v>811</v>
      </c>
      <c r="I170" s="371"/>
      <c r="J170" s="371" t="s">
        <v>811</v>
      </c>
      <c r="K170" s="2212"/>
      <c r="L170" s="2213"/>
      <c r="M170" s="2222"/>
      <c r="N170" s="593"/>
      <c r="O170" s="933"/>
      <c r="P170" s="593"/>
      <c r="Q170" s="593"/>
      <c r="R170" s="1233"/>
      <c r="S170" s="986"/>
      <c r="T170" s="1244"/>
      <c r="U170" s="1113"/>
    </row>
    <row r="171" spans="1:21" s="571" customFormat="1">
      <c r="A171" s="1281"/>
      <c r="B171" s="592" t="s">
        <v>1358</v>
      </c>
      <c r="C171" s="592" t="s">
        <v>1361</v>
      </c>
      <c r="D171" s="591">
        <v>6</v>
      </c>
      <c r="E171" s="2207">
        <v>44804</v>
      </c>
      <c r="F171" s="592"/>
      <c r="G171" s="592"/>
      <c r="H171" s="591" t="s">
        <v>811</v>
      </c>
      <c r="I171" s="371"/>
      <c r="J171" s="371" t="s">
        <v>811</v>
      </c>
      <c r="K171" s="2212"/>
      <c r="L171" s="2213"/>
      <c r="M171" s="2222"/>
      <c r="N171" s="593"/>
      <c r="O171" s="933"/>
      <c r="P171" s="593"/>
      <c r="Q171" s="593"/>
      <c r="R171" s="1233"/>
      <c r="S171" s="986"/>
      <c r="T171" s="1244"/>
      <c r="U171" s="1113"/>
    </row>
    <row r="172" spans="1:21" s="571" customFormat="1">
      <c r="A172" s="1281"/>
      <c r="B172" s="592" t="s">
        <v>1358</v>
      </c>
      <c r="C172" s="592" t="s">
        <v>1361</v>
      </c>
      <c r="D172" s="591">
        <v>7</v>
      </c>
      <c r="E172" s="2207">
        <v>44804</v>
      </c>
      <c r="F172" s="592"/>
      <c r="G172" s="592"/>
      <c r="H172" s="591" t="s">
        <v>811</v>
      </c>
      <c r="I172" s="371"/>
      <c r="J172" s="371" t="s">
        <v>811</v>
      </c>
      <c r="K172" s="2212"/>
      <c r="L172" s="2213"/>
      <c r="M172" s="2222"/>
      <c r="N172" s="593"/>
      <c r="O172" s="933"/>
      <c r="P172" s="593"/>
      <c r="Q172" s="593"/>
      <c r="R172" s="1233"/>
      <c r="S172" s="986"/>
      <c r="T172" s="1244"/>
      <c r="U172" s="1113"/>
    </row>
    <row r="173" spans="1:21" s="571" customFormat="1">
      <c r="A173" s="1281"/>
      <c r="B173" s="592" t="s">
        <v>1358</v>
      </c>
      <c r="C173" s="592" t="s">
        <v>1361</v>
      </c>
      <c r="D173" s="591">
        <v>8</v>
      </c>
      <c r="E173" s="2207">
        <v>44804</v>
      </c>
      <c r="F173" s="592"/>
      <c r="G173" s="592"/>
      <c r="H173" s="591" t="s">
        <v>811</v>
      </c>
      <c r="I173" s="371"/>
      <c r="J173" s="371" t="s">
        <v>811</v>
      </c>
      <c r="K173" s="2212"/>
      <c r="L173" s="2213"/>
      <c r="M173" s="2222"/>
      <c r="N173" s="593"/>
      <c r="O173" s="933"/>
      <c r="P173" s="593"/>
      <c r="Q173" s="593"/>
      <c r="R173" s="1233"/>
      <c r="S173" s="986"/>
      <c r="T173" s="1244"/>
      <c r="U173" s="1113"/>
    </row>
    <row r="174" spans="1:21" s="571" customFormat="1">
      <c r="A174" s="1281"/>
      <c r="B174" s="592" t="s">
        <v>1358</v>
      </c>
      <c r="C174" s="592" t="s">
        <v>1361</v>
      </c>
      <c r="D174" s="591">
        <v>9</v>
      </c>
      <c r="E174" s="2207">
        <v>44804</v>
      </c>
      <c r="F174" s="592"/>
      <c r="G174" s="592"/>
      <c r="H174" s="371">
        <v>0.71558035597529535</v>
      </c>
      <c r="I174" s="371">
        <f t="shared" si="4"/>
        <v>22.164385945978797</v>
      </c>
      <c r="J174" s="371">
        <v>2.566408983254219</v>
      </c>
      <c r="K174" s="2212"/>
      <c r="L174" s="2213"/>
      <c r="M174" s="2222"/>
      <c r="N174" s="593"/>
      <c r="O174" s="933"/>
      <c r="P174" s="593"/>
      <c r="Q174" s="593"/>
      <c r="R174" s="1233"/>
      <c r="S174" s="986"/>
      <c r="T174" s="1244"/>
      <c r="U174" s="1113"/>
    </row>
    <row r="175" spans="1:21" s="1147" customFormat="1">
      <c r="A175" s="2203"/>
      <c r="B175" s="1649" t="s">
        <v>1358</v>
      </c>
      <c r="C175" s="1649" t="s">
        <v>1361</v>
      </c>
      <c r="D175" s="1643">
        <v>10</v>
      </c>
      <c r="E175" s="2209">
        <v>44804</v>
      </c>
      <c r="F175" s="1649"/>
      <c r="G175" s="1649"/>
      <c r="H175" s="1576">
        <v>1.1807075873592372</v>
      </c>
      <c r="I175" s="1576">
        <f t="shared" si="4"/>
        <v>36.571236810865017</v>
      </c>
      <c r="J175" s="1576">
        <v>3.0146929579377639</v>
      </c>
      <c r="K175" s="2219">
        <f>AVERAGE(G165:G175)</f>
        <v>3.05</v>
      </c>
      <c r="L175" s="2220">
        <f>10*(6-(LN(K175)/LN(2)))</f>
        <v>43.911907573244761</v>
      </c>
      <c r="M175" s="2221">
        <f>AVERAGE(I165:I175)</f>
        <v>20.82964711600745</v>
      </c>
      <c r="N175" s="1574">
        <f>10*(6-(LN(48/M175)/LN(2)))</f>
        <v>47.956039924358592</v>
      </c>
      <c r="O175" s="1632">
        <f>AVERAGE(J165:J175)</f>
        <v>1.7338634427478903</v>
      </c>
      <c r="P175" s="1574">
        <f>10*(6-((2.04-0.68*LN(O175))/LN(2)))</f>
        <v>35.968155055567983</v>
      </c>
      <c r="Q175" s="1574">
        <f>AVERAGE(L175,N175,P175)</f>
        <v>42.612034184390446</v>
      </c>
      <c r="R175" s="1625">
        <f>AVERAGE(Q126:Q175)</f>
        <v>47.652356400942686</v>
      </c>
      <c r="S175" s="1626" t="s">
        <v>49</v>
      </c>
      <c r="T175" s="1627" t="str">
        <f>IF(_xlfn.NUMBERVALUE(R175), IF(R175&lt;50, "Acceptable; Ongoing Protection is Required", "Unacceptable; Immediate Restoration is Required"), " ")</f>
        <v>Acceptable; Ongoing Protection is Required</v>
      </c>
      <c r="U175" s="1141"/>
    </row>
    <row r="176" spans="1:21" s="571" customFormat="1">
      <c r="A176" s="1281"/>
      <c r="B176" s="592"/>
      <c r="C176" s="592"/>
      <c r="D176" s="591"/>
      <c r="E176" s="2215"/>
      <c r="F176" s="592"/>
      <c r="G176" s="592"/>
      <c r="H176" s="371"/>
      <c r="I176" s="371"/>
      <c r="J176" s="1211"/>
      <c r="K176" s="2212"/>
      <c r="L176" s="2213"/>
      <c r="M176" s="2222"/>
      <c r="N176" s="593"/>
      <c r="O176" s="933"/>
      <c r="P176" s="593"/>
      <c r="Q176" s="593"/>
      <c r="R176" s="1233"/>
      <c r="S176" s="986"/>
      <c r="T176" s="1244"/>
      <c r="U176" s="1113"/>
    </row>
    <row r="177" spans="1:24" ht="16.2" thickBot="1">
      <c r="A177" s="1188"/>
      <c r="B177" s="1189"/>
      <c r="C177" s="1189"/>
      <c r="D177" s="1189"/>
      <c r="E177" s="1190"/>
      <c r="F177" s="1189"/>
      <c r="G177" s="1189"/>
      <c r="H177" s="1191"/>
      <c r="I177" s="939" t="str">
        <f t="shared" si="4"/>
        <v xml:space="preserve"> </v>
      </c>
      <c r="J177" s="1213"/>
      <c r="K177" s="2228"/>
      <c r="L177" s="2229"/>
      <c r="M177" s="2230"/>
      <c r="N177" s="1617"/>
      <c r="O177" s="2038"/>
      <c r="P177" s="1617"/>
      <c r="Q177" s="1617"/>
      <c r="R177" s="1235"/>
      <c r="S177" s="1245"/>
      <c r="T177" s="1246"/>
      <c r="U177" s="483"/>
    </row>
    <row r="178" spans="1:24" s="437" customFormat="1" ht="31.8" thickBot="1">
      <c r="A178" s="1188" t="s">
        <v>1362</v>
      </c>
      <c r="B178" s="1189"/>
      <c r="C178" s="1189"/>
      <c r="D178" s="1189"/>
      <c r="E178" s="1190"/>
      <c r="F178" s="1189"/>
      <c r="G178" s="1189"/>
      <c r="H178" s="1191"/>
      <c r="I178" s="939"/>
      <c r="J178" s="1213"/>
      <c r="K178" s="2228"/>
      <c r="L178" s="2229"/>
      <c r="M178" s="2230"/>
      <c r="N178" s="1617"/>
      <c r="O178" s="2038"/>
      <c r="P178" s="1617"/>
      <c r="Q178" s="1617"/>
      <c r="R178" s="1235"/>
      <c r="S178" s="1245"/>
      <c r="T178" s="1246"/>
      <c r="U178" s="485"/>
    </row>
    <row r="179" spans="1:24" ht="31.2">
      <c r="A179" s="1117" t="s">
        <v>804</v>
      </c>
      <c r="B179" s="1100" t="s">
        <v>20</v>
      </c>
      <c r="C179" s="1100" t="s">
        <v>701</v>
      </c>
      <c r="D179" s="1101" t="s">
        <v>805</v>
      </c>
      <c r="E179" s="1102" t="s">
        <v>786</v>
      </c>
      <c r="F179" s="1101" t="s">
        <v>806</v>
      </c>
      <c r="G179" s="1101" t="s">
        <v>807</v>
      </c>
      <c r="H179" s="1119" t="s">
        <v>809</v>
      </c>
      <c r="I179" s="1621" t="s">
        <v>810</v>
      </c>
      <c r="J179" s="1118" t="s">
        <v>808</v>
      </c>
      <c r="K179" s="1285"/>
      <c r="R179" s="1233"/>
      <c r="T179" s="1244"/>
      <c r="U179" s="483"/>
    </row>
    <row r="180" spans="1:24" s="571" customFormat="1">
      <c r="A180" s="1959">
        <v>218</v>
      </c>
      <c r="B180" s="1613" t="s">
        <v>1358</v>
      </c>
      <c r="C180" s="1613" t="s">
        <v>1362</v>
      </c>
      <c r="D180" s="1613">
        <v>0.5</v>
      </c>
      <c r="E180" s="2240">
        <v>42989</v>
      </c>
      <c r="F180" s="1613">
        <v>10.45</v>
      </c>
      <c r="G180" s="1613">
        <v>4.25</v>
      </c>
      <c r="H180" s="373">
        <v>0.41380646589902575</v>
      </c>
      <c r="I180" s="373">
        <f t="shared" ref="I180:I256" si="11">IF(AND(H180&gt;0),  H180*30.974," ")</f>
        <v>12.817241474756424</v>
      </c>
      <c r="J180" s="1967">
        <v>1.7374329113924054</v>
      </c>
      <c r="K180" s="2199"/>
      <c r="L180" s="2241"/>
      <c r="M180" s="1968"/>
      <c r="N180" s="2241"/>
      <c r="O180" s="1968"/>
      <c r="P180" s="2241"/>
      <c r="Q180" s="2241"/>
      <c r="R180" s="1233"/>
      <c r="S180" s="986"/>
      <c r="T180" s="1244"/>
      <c r="U180" s="1113"/>
    </row>
    <row r="181" spans="1:24">
      <c r="A181" s="1959">
        <v>219</v>
      </c>
      <c r="B181" s="1613" t="s">
        <v>1358</v>
      </c>
      <c r="C181" s="1613" t="s">
        <v>1362</v>
      </c>
      <c r="D181" s="1613">
        <v>1</v>
      </c>
      <c r="E181" s="2240">
        <v>42989</v>
      </c>
      <c r="F181" s="1613">
        <v>10.45</v>
      </c>
      <c r="G181" s="1613"/>
      <c r="H181" s="1613"/>
      <c r="I181" s="373" t="str">
        <f t="shared" si="11"/>
        <v xml:space="preserve"> </v>
      </c>
      <c r="J181" s="2122"/>
      <c r="K181" s="2199"/>
      <c r="L181" s="2241"/>
      <c r="M181" s="1968"/>
      <c r="N181" s="2241"/>
      <c r="O181" s="1968"/>
      <c r="P181" s="2241"/>
      <c r="Q181" s="2241"/>
      <c r="R181" s="1233"/>
      <c r="T181" s="1244"/>
      <c r="U181" s="483"/>
    </row>
    <row r="182" spans="1:24">
      <c r="A182" s="1959">
        <v>220</v>
      </c>
      <c r="B182" s="1613" t="s">
        <v>1358</v>
      </c>
      <c r="C182" s="1613" t="s">
        <v>1362</v>
      </c>
      <c r="D182" s="1613">
        <v>2</v>
      </c>
      <c r="E182" s="2240">
        <v>42989</v>
      </c>
      <c r="F182" s="1613">
        <v>10.45</v>
      </c>
      <c r="G182" s="1613"/>
      <c r="H182" s="1613"/>
      <c r="I182" s="373" t="str">
        <f t="shared" si="11"/>
        <v xml:space="preserve"> </v>
      </c>
      <c r="J182" s="2122"/>
      <c r="K182" s="2199"/>
      <c r="L182" s="2241"/>
      <c r="M182" s="1968"/>
      <c r="N182" s="2241"/>
      <c r="O182" s="1968"/>
      <c r="P182" s="2241"/>
      <c r="Q182" s="2241"/>
      <c r="R182" s="1233"/>
      <c r="T182" s="1244"/>
      <c r="U182" s="483"/>
    </row>
    <row r="183" spans="1:24" s="571" customFormat="1">
      <c r="A183" s="1959">
        <v>221</v>
      </c>
      <c r="B183" s="1613" t="s">
        <v>1358</v>
      </c>
      <c r="C183" s="1613" t="s">
        <v>1362</v>
      </c>
      <c r="D183" s="1613">
        <v>3</v>
      </c>
      <c r="E183" s="2240">
        <v>42989</v>
      </c>
      <c r="F183" s="1613">
        <v>10.45</v>
      </c>
      <c r="G183" s="1613">
        <v>4.25</v>
      </c>
      <c r="H183" s="373">
        <v>0.44563773250664312</v>
      </c>
      <c r="I183" s="373">
        <f t="shared" si="11"/>
        <v>13.803183126660764</v>
      </c>
      <c r="J183" s="1967">
        <v>2.4452759493670881</v>
      </c>
      <c r="K183" s="2199"/>
      <c r="L183" s="2241"/>
      <c r="M183" s="1968"/>
      <c r="N183" s="2241"/>
      <c r="O183" s="1968"/>
      <c r="P183" s="2241"/>
      <c r="Q183" s="2241"/>
      <c r="R183" s="1233"/>
      <c r="S183" s="986"/>
      <c r="T183" s="1244"/>
      <c r="U183" s="1113"/>
    </row>
    <row r="184" spans="1:24">
      <c r="A184" s="1959">
        <v>222</v>
      </c>
      <c r="B184" s="1613" t="s">
        <v>1358</v>
      </c>
      <c r="C184" s="1613" t="s">
        <v>1362</v>
      </c>
      <c r="D184" s="1613">
        <v>4</v>
      </c>
      <c r="E184" s="2240">
        <v>42989</v>
      </c>
      <c r="F184" s="1613">
        <v>10.45</v>
      </c>
      <c r="G184" s="1613"/>
      <c r="H184" s="1613"/>
      <c r="I184" s="373" t="str">
        <f t="shared" si="11"/>
        <v xml:space="preserve"> </v>
      </c>
      <c r="J184" s="2122"/>
      <c r="K184" s="2199"/>
      <c r="L184" s="2241"/>
      <c r="M184" s="1968"/>
      <c r="N184" s="2241"/>
      <c r="O184" s="1968"/>
      <c r="P184" s="2241"/>
      <c r="Q184" s="2241"/>
      <c r="R184" s="1233"/>
      <c r="T184" s="1244"/>
      <c r="U184" s="483"/>
    </row>
    <row r="185" spans="1:24">
      <c r="A185" s="1959">
        <v>223</v>
      </c>
      <c r="B185" s="1613" t="s">
        <v>1358</v>
      </c>
      <c r="C185" s="1613" t="s">
        <v>1362</v>
      </c>
      <c r="D185" s="1613">
        <v>5</v>
      </c>
      <c r="E185" s="2240">
        <v>42989</v>
      </c>
      <c r="F185" s="1613">
        <v>10.45</v>
      </c>
      <c r="G185" s="1613"/>
      <c r="H185" s="1613"/>
      <c r="I185" s="373" t="str">
        <f t="shared" si="11"/>
        <v xml:space="preserve"> </v>
      </c>
      <c r="J185" s="2122"/>
      <c r="K185" s="2199"/>
      <c r="L185" s="2241"/>
      <c r="M185" s="1968"/>
      <c r="N185" s="2241"/>
      <c r="O185" s="1968"/>
      <c r="P185" s="2241"/>
      <c r="Q185" s="2241"/>
      <c r="R185" s="1233"/>
      <c r="T185" s="1244"/>
      <c r="U185" s="483"/>
    </row>
    <row r="186" spans="1:24">
      <c r="A186" s="1959">
        <v>224</v>
      </c>
      <c r="B186" s="1613" t="s">
        <v>1358</v>
      </c>
      <c r="C186" s="1613" t="s">
        <v>1362</v>
      </c>
      <c r="D186" s="1613">
        <v>6</v>
      </c>
      <c r="E186" s="2240">
        <v>42989</v>
      </c>
      <c r="F186" s="1613">
        <v>10.45</v>
      </c>
      <c r="G186" s="1613"/>
      <c r="H186" s="1613"/>
      <c r="I186" s="373" t="str">
        <f t="shared" si="11"/>
        <v xml:space="preserve"> </v>
      </c>
      <c r="J186" s="2122"/>
      <c r="K186" s="2199"/>
      <c r="L186" s="2241"/>
      <c r="M186" s="1968"/>
      <c r="N186" s="2241"/>
      <c r="O186" s="1968"/>
      <c r="P186" s="2241"/>
      <c r="Q186" s="2241"/>
      <c r="R186" s="1233"/>
      <c r="T186" s="1244"/>
      <c r="U186" s="483"/>
    </row>
    <row r="187" spans="1:24">
      <c r="A187" s="1959">
        <v>225</v>
      </c>
      <c r="B187" s="1613" t="s">
        <v>1358</v>
      </c>
      <c r="C187" s="1613" t="s">
        <v>1362</v>
      </c>
      <c r="D187" s="1613">
        <v>7</v>
      </c>
      <c r="E187" s="2240">
        <v>42989</v>
      </c>
      <c r="F187" s="1613">
        <v>10.45</v>
      </c>
      <c r="G187" s="1613"/>
      <c r="H187" s="1613"/>
      <c r="I187" s="373" t="str">
        <f t="shared" si="11"/>
        <v xml:space="preserve"> </v>
      </c>
      <c r="J187" s="2122"/>
      <c r="K187" s="2199"/>
      <c r="L187" s="2241"/>
      <c r="M187" s="1968"/>
      <c r="N187" s="2241"/>
      <c r="O187" s="1968"/>
      <c r="P187" s="2241"/>
      <c r="Q187" s="2241"/>
      <c r="R187" s="1233"/>
      <c r="T187" s="1244"/>
      <c r="U187" s="483"/>
    </row>
    <row r="188" spans="1:24">
      <c r="A188" s="1959">
        <v>226</v>
      </c>
      <c r="B188" s="1613" t="s">
        <v>1358</v>
      </c>
      <c r="C188" s="1613" t="s">
        <v>1362</v>
      </c>
      <c r="D188" s="1613">
        <v>8</v>
      </c>
      <c r="E188" s="2240">
        <v>42989</v>
      </c>
      <c r="F188" s="1613">
        <v>10.45</v>
      </c>
      <c r="G188" s="1613"/>
      <c r="H188" s="1613"/>
      <c r="I188" s="373" t="str">
        <f t="shared" si="11"/>
        <v xml:space="preserve"> </v>
      </c>
      <c r="J188" s="2122"/>
      <c r="K188" s="2199"/>
      <c r="L188" s="2241"/>
      <c r="M188" s="1968"/>
      <c r="N188" s="2241"/>
      <c r="O188" s="1968"/>
      <c r="P188" s="2241"/>
      <c r="Q188" s="2241"/>
      <c r="R188" s="1233"/>
      <c r="T188" s="1244"/>
      <c r="U188" s="483"/>
    </row>
    <row r="189" spans="1:24" s="571" customFormat="1">
      <c r="A189" s="1959">
        <v>227</v>
      </c>
      <c r="B189" s="1613" t="s">
        <v>1358</v>
      </c>
      <c r="C189" s="1613" t="s">
        <v>1362</v>
      </c>
      <c r="D189" s="1613">
        <v>9</v>
      </c>
      <c r="E189" s="2240">
        <v>42989</v>
      </c>
      <c r="F189" s="1613">
        <v>10.45</v>
      </c>
      <c r="G189" s="1613">
        <v>4.25</v>
      </c>
      <c r="H189" s="373">
        <v>0.86606366589884043</v>
      </c>
      <c r="I189" s="373">
        <f t="shared" si="11"/>
        <v>26.825455987550683</v>
      </c>
      <c r="J189" s="1967">
        <v>8.2528063291139233</v>
      </c>
      <c r="K189" s="2199"/>
      <c r="L189" s="2241"/>
      <c r="M189" s="1968"/>
      <c r="N189" s="2241"/>
      <c r="O189" s="1968"/>
      <c r="P189" s="2241"/>
      <c r="Q189" s="2241"/>
      <c r="R189" s="1233"/>
      <c r="S189" s="986"/>
      <c r="T189" s="1244"/>
      <c r="U189" s="1113"/>
    </row>
    <row r="190" spans="1:24" s="571" customFormat="1">
      <c r="A190" s="1971">
        <v>228</v>
      </c>
      <c r="B190" s="1853" t="s">
        <v>1358</v>
      </c>
      <c r="C190" s="1853" t="s">
        <v>1362</v>
      </c>
      <c r="D190" s="1853">
        <v>9.4499999999999993</v>
      </c>
      <c r="E190" s="2242">
        <v>42989</v>
      </c>
      <c r="F190" s="1853">
        <v>10.45</v>
      </c>
      <c r="G190" s="1853">
        <v>4.25</v>
      </c>
      <c r="H190" s="1998">
        <v>1.1658549348638236</v>
      </c>
      <c r="I190" s="1998">
        <f t="shared" si="11"/>
        <v>36.111190752472076</v>
      </c>
      <c r="J190" s="1979">
        <v>24.951467088607597</v>
      </c>
      <c r="K190" s="2244">
        <f>AVERAGE(G180:G190)</f>
        <v>4.25</v>
      </c>
      <c r="L190" s="2132">
        <f>10*(6-(LN(K190)/LN(2)))</f>
        <v>39.125371587496602</v>
      </c>
      <c r="M190" s="2188">
        <f>AVERAGE(I180:I190)</f>
        <v>22.389267835359988</v>
      </c>
      <c r="N190" s="2132">
        <f t="shared" si="8"/>
        <v>48.997729447074867</v>
      </c>
      <c r="O190" s="2188">
        <f>AVERAGE(J180:J190)</f>
        <v>9.3467455696202535</v>
      </c>
      <c r="P190" s="2132">
        <f t="shared" si="9"/>
        <v>52.495377198504166</v>
      </c>
      <c r="Q190" s="2245">
        <f t="shared" si="10"/>
        <v>46.872826077691883</v>
      </c>
      <c r="R190" s="1233"/>
      <c r="S190" s="986"/>
      <c r="T190" s="1244"/>
      <c r="U190" s="1113"/>
    </row>
    <row r="191" spans="1:24">
      <c r="A191" s="1281"/>
      <c r="B191" s="591"/>
      <c r="C191" s="591"/>
      <c r="D191" s="591"/>
      <c r="E191" s="2202"/>
      <c r="F191" s="591"/>
      <c r="G191" s="591"/>
      <c r="H191" s="591"/>
      <c r="I191" s="371" t="str">
        <f t="shared" si="11"/>
        <v xml:space="preserve"> </v>
      </c>
      <c r="J191" s="2227"/>
      <c r="K191" s="1281"/>
      <c r="L191" s="1100"/>
      <c r="M191" s="591"/>
      <c r="O191" s="591"/>
      <c r="R191" s="1236"/>
      <c r="S191" s="1248"/>
      <c r="T191" s="1247"/>
      <c r="U191" s="1302"/>
      <c r="V191" s="749"/>
      <c r="W191" s="27"/>
      <c r="X191" s="24"/>
    </row>
    <row r="192" spans="1:24" ht="31.2">
      <c r="A192" s="1281"/>
      <c r="B192" s="627" t="s">
        <v>20</v>
      </c>
      <c r="C192" s="627" t="s">
        <v>701</v>
      </c>
      <c r="D192" s="627" t="s">
        <v>846</v>
      </c>
      <c r="E192" s="1135" t="s">
        <v>786</v>
      </c>
      <c r="F192" s="1136" t="s">
        <v>806</v>
      </c>
      <c r="G192" s="1136" t="s">
        <v>807</v>
      </c>
      <c r="H192" s="632" t="s">
        <v>809</v>
      </c>
      <c r="I192" s="1621" t="s">
        <v>810</v>
      </c>
      <c r="J192" s="1110" t="s">
        <v>808</v>
      </c>
      <c r="K192" s="1285"/>
      <c r="R192" s="1233"/>
      <c r="T192" s="1244"/>
      <c r="U192" s="483"/>
    </row>
    <row r="193" spans="1:24" s="571" customFormat="1">
      <c r="A193" s="1281"/>
      <c r="B193" s="591" t="s">
        <v>1358</v>
      </c>
      <c r="C193" s="591" t="s">
        <v>1363</v>
      </c>
      <c r="D193" s="591">
        <v>0.5</v>
      </c>
      <c r="E193" s="2202">
        <v>43356</v>
      </c>
      <c r="F193" s="591">
        <v>10.199999999999999</v>
      </c>
      <c r="G193" s="591">
        <v>3.35</v>
      </c>
      <c r="H193" s="371">
        <v>0.41682817919584392</v>
      </c>
      <c r="I193" s="371">
        <f t="shared" si="11"/>
        <v>12.91083602241207</v>
      </c>
      <c r="J193" s="1211">
        <v>4.9734810126582287</v>
      </c>
      <c r="K193" s="1285"/>
      <c r="L193" s="593"/>
      <c r="M193" s="592"/>
      <c r="N193" s="593"/>
      <c r="O193" s="592"/>
      <c r="P193" s="593"/>
      <c r="Q193" s="593"/>
      <c r="R193" s="1233"/>
      <c r="S193" s="986"/>
      <c r="T193" s="1244"/>
      <c r="U193" s="1113"/>
    </row>
    <row r="194" spans="1:24">
      <c r="A194" s="1281"/>
      <c r="B194" s="591" t="s">
        <v>1358</v>
      </c>
      <c r="C194" s="591" t="s">
        <v>1363</v>
      </c>
      <c r="D194" s="591">
        <v>1</v>
      </c>
      <c r="E194" s="2202">
        <v>43356</v>
      </c>
      <c r="F194" s="591"/>
      <c r="G194" s="591"/>
      <c r="H194" s="371" t="s">
        <v>811</v>
      </c>
      <c r="I194" s="371"/>
      <c r="J194" s="2161" t="s">
        <v>811</v>
      </c>
      <c r="K194" s="1285"/>
      <c r="R194" s="1233"/>
      <c r="T194" s="1244"/>
      <c r="U194" s="483"/>
    </row>
    <row r="195" spans="1:24">
      <c r="A195" s="1281"/>
      <c r="B195" s="591" t="s">
        <v>1358</v>
      </c>
      <c r="C195" s="591" t="s">
        <v>1363</v>
      </c>
      <c r="D195" s="591">
        <v>2</v>
      </c>
      <c r="E195" s="2202">
        <v>43356</v>
      </c>
      <c r="F195" s="591"/>
      <c r="G195" s="591"/>
      <c r="H195" s="371" t="s">
        <v>811</v>
      </c>
      <c r="I195" s="371"/>
      <c r="J195" s="2161" t="s">
        <v>811</v>
      </c>
      <c r="K195" s="1285"/>
      <c r="R195" s="1233"/>
      <c r="T195" s="1244"/>
      <c r="U195" s="483"/>
    </row>
    <row r="196" spans="1:24" s="571" customFormat="1">
      <c r="A196" s="1281"/>
      <c r="B196" s="591" t="s">
        <v>1358</v>
      </c>
      <c r="C196" s="591" t="s">
        <v>1363</v>
      </c>
      <c r="D196" s="591">
        <v>3</v>
      </c>
      <c r="E196" s="2202">
        <v>43356</v>
      </c>
      <c r="F196" s="591"/>
      <c r="G196" s="591">
        <v>3.35</v>
      </c>
      <c r="H196" s="371">
        <v>0.4515638607954976</v>
      </c>
      <c r="I196" s="371">
        <f t="shared" si="11"/>
        <v>13.986739024279743</v>
      </c>
      <c r="J196" s="1211">
        <v>4.441012658227848</v>
      </c>
      <c r="K196" s="1285"/>
      <c r="L196" s="593"/>
      <c r="M196" s="592"/>
      <c r="N196" s="593"/>
      <c r="O196" s="592"/>
      <c r="P196" s="593"/>
      <c r="Q196" s="593"/>
      <c r="R196" s="1233"/>
      <c r="S196" s="986"/>
      <c r="T196" s="1244"/>
      <c r="U196" s="1113"/>
    </row>
    <row r="197" spans="1:24">
      <c r="A197" s="1281"/>
      <c r="B197" s="591" t="s">
        <v>1358</v>
      </c>
      <c r="C197" s="591" t="s">
        <v>1363</v>
      </c>
      <c r="D197" s="591">
        <v>4</v>
      </c>
      <c r="E197" s="2202">
        <v>43356</v>
      </c>
      <c r="F197" s="591"/>
      <c r="G197" s="591"/>
      <c r="H197" s="371" t="s">
        <v>811</v>
      </c>
      <c r="I197" s="371"/>
      <c r="J197" s="2161" t="s">
        <v>811</v>
      </c>
      <c r="K197" s="1285"/>
      <c r="R197" s="1233"/>
      <c r="T197" s="1244"/>
      <c r="U197" s="483"/>
    </row>
    <row r="198" spans="1:24">
      <c r="A198" s="1281"/>
      <c r="B198" s="591" t="s">
        <v>1358</v>
      </c>
      <c r="C198" s="591" t="s">
        <v>1363</v>
      </c>
      <c r="D198" s="591">
        <v>5</v>
      </c>
      <c r="E198" s="2202">
        <v>43356</v>
      </c>
      <c r="F198" s="591"/>
      <c r="G198" s="591"/>
      <c r="H198" s="371" t="s">
        <v>811</v>
      </c>
      <c r="I198" s="371"/>
      <c r="J198" s="2161" t="s">
        <v>811</v>
      </c>
      <c r="K198" s="1285"/>
      <c r="R198" s="1233"/>
      <c r="T198" s="1244"/>
      <c r="U198" s="483"/>
    </row>
    <row r="199" spans="1:24">
      <c r="A199" s="1281"/>
      <c r="B199" s="591" t="s">
        <v>1358</v>
      </c>
      <c r="C199" s="591" t="s">
        <v>1363</v>
      </c>
      <c r="D199" s="591">
        <v>6</v>
      </c>
      <c r="E199" s="2202">
        <v>43356</v>
      </c>
      <c r="F199" s="591"/>
      <c r="G199" s="591"/>
      <c r="H199" s="371" t="s">
        <v>811</v>
      </c>
      <c r="I199" s="371"/>
      <c r="J199" s="2161" t="s">
        <v>811</v>
      </c>
      <c r="K199" s="1285"/>
      <c r="R199" s="1233"/>
      <c r="T199" s="1244"/>
      <c r="U199" s="483"/>
    </row>
    <row r="200" spans="1:24">
      <c r="A200" s="1281"/>
      <c r="B200" s="591" t="s">
        <v>1358</v>
      </c>
      <c r="C200" s="591" t="s">
        <v>1363</v>
      </c>
      <c r="D200" s="591">
        <v>7</v>
      </c>
      <c r="E200" s="2202">
        <v>43356</v>
      </c>
      <c r="F200" s="591"/>
      <c r="G200" s="591"/>
      <c r="H200" s="371" t="s">
        <v>811</v>
      </c>
      <c r="I200" s="371"/>
      <c r="J200" s="2161" t="s">
        <v>811</v>
      </c>
      <c r="K200" s="1285"/>
      <c r="R200" s="1233"/>
      <c r="T200" s="1244"/>
      <c r="U200" s="483"/>
    </row>
    <row r="201" spans="1:24">
      <c r="A201" s="1281"/>
      <c r="B201" s="591" t="s">
        <v>1358</v>
      </c>
      <c r="C201" s="591" t="s">
        <v>1363</v>
      </c>
      <c r="D201" s="591">
        <v>8</v>
      </c>
      <c r="E201" s="2202">
        <v>43356</v>
      </c>
      <c r="F201" s="591"/>
      <c r="G201" s="591"/>
      <c r="H201" s="371" t="s">
        <v>811</v>
      </c>
      <c r="I201" s="371"/>
      <c r="J201" s="2161" t="s">
        <v>811</v>
      </c>
      <c r="K201" s="1285"/>
      <c r="R201" s="1233"/>
      <c r="T201" s="1244"/>
      <c r="U201" s="483"/>
    </row>
    <row r="202" spans="1:24">
      <c r="A202" s="1281"/>
      <c r="B202" s="591" t="s">
        <v>1358</v>
      </c>
      <c r="C202" s="591" t="s">
        <v>1363</v>
      </c>
      <c r="D202" s="591">
        <v>9</v>
      </c>
      <c r="E202" s="2202">
        <v>43356</v>
      </c>
      <c r="F202" s="591"/>
      <c r="G202" s="591">
        <v>3.35</v>
      </c>
      <c r="H202" s="371">
        <v>0.62524226879376577</v>
      </c>
      <c r="I202" s="371">
        <f t="shared" si="11"/>
        <v>19.366254033618102</v>
      </c>
      <c r="J202" s="1211">
        <v>4.4636708860759491</v>
      </c>
      <c r="K202" s="1285"/>
      <c r="R202" s="1233"/>
      <c r="T202" s="1244"/>
      <c r="U202" s="483"/>
    </row>
    <row r="203" spans="1:24">
      <c r="A203" s="2203"/>
      <c r="B203" s="1643" t="s">
        <v>1358</v>
      </c>
      <c r="C203" s="1643" t="s">
        <v>1363</v>
      </c>
      <c r="D203" s="1643">
        <v>10</v>
      </c>
      <c r="E203" s="2204">
        <v>43356</v>
      </c>
      <c r="F203" s="1643"/>
      <c r="G203" s="1643">
        <v>3.35</v>
      </c>
      <c r="H203" s="1576">
        <v>0.88344943102685336</v>
      </c>
      <c r="I203" s="1576">
        <f t="shared" si="11"/>
        <v>27.363962676625757</v>
      </c>
      <c r="J203" s="1630">
        <v>8.0210126582278463</v>
      </c>
      <c r="K203" s="1654">
        <f>AVERAGE(G193:G203)</f>
        <v>3.35</v>
      </c>
      <c r="L203" s="1574">
        <f>10*(6-(LN(K203)/LN(2)))</f>
        <v>42.558389044295893</v>
      </c>
      <c r="M203" s="1632">
        <f>AVERAGE(I193:I203)</f>
        <v>18.40694793923392</v>
      </c>
      <c r="N203" s="1574">
        <f t="shared" si="8"/>
        <v>46.172160270485492</v>
      </c>
      <c r="O203" s="1632">
        <f>AVERAGE(J193:J203)</f>
        <v>5.4747943037974682</v>
      </c>
      <c r="P203" s="1574">
        <f t="shared" si="9"/>
        <v>47.248093544226066</v>
      </c>
      <c r="Q203" s="2206">
        <f t="shared" si="10"/>
        <v>45.326214286335812</v>
      </c>
      <c r="R203" s="1233"/>
      <c r="T203" s="1244"/>
      <c r="U203" s="483"/>
    </row>
    <row r="204" spans="1:24">
      <c r="A204" s="1281"/>
      <c r="B204" s="591"/>
      <c r="C204" s="591"/>
      <c r="D204" s="591"/>
      <c r="E204" s="2202"/>
      <c r="F204" s="591"/>
      <c r="G204" s="591"/>
      <c r="H204" s="591"/>
      <c r="I204" s="371" t="str">
        <f t="shared" si="11"/>
        <v xml:space="preserve"> </v>
      </c>
      <c r="J204" s="2227"/>
      <c r="K204" s="1281"/>
      <c r="L204" s="1100"/>
      <c r="M204" s="591"/>
      <c r="O204" s="591"/>
      <c r="R204" s="1236"/>
      <c r="S204" s="1248"/>
      <c r="T204" s="1247"/>
      <c r="U204" s="1302"/>
      <c r="V204" s="749"/>
      <c r="W204" s="27"/>
      <c r="X204" s="24"/>
    </row>
    <row r="205" spans="1:24" ht="31.2">
      <c r="A205" s="1117" t="s">
        <v>804</v>
      </c>
      <c r="B205" s="1100" t="s">
        <v>20</v>
      </c>
      <c r="C205" s="1100" t="s">
        <v>701</v>
      </c>
      <c r="D205" s="1101" t="s">
        <v>805</v>
      </c>
      <c r="E205" s="1102" t="s">
        <v>786</v>
      </c>
      <c r="F205" s="1101" t="s">
        <v>806</v>
      </c>
      <c r="G205" s="1101" t="s">
        <v>807</v>
      </c>
      <c r="H205" s="1119" t="s">
        <v>809</v>
      </c>
      <c r="I205" s="1621" t="s">
        <v>810</v>
      </c>
      <c r="J205" s="1118" t="s">
        <v>808</v>
      </c>
      <c r="K205" s="1285"/>
      <c r="R205" s="1233"/>
      <c r="T205" s="1244"/>
      <c r="U205" s="483"/>
    </row>
    <row r="206" spans="1:24" s="571" customFormat="1">
      <c r="A206" s="1285">
        <v>128</v>
      </c>
      <c r="B206" s="592" t="s">
        <v>1359</v>
      </c>
      <c r="C206" s="592" t="s">
        <v>1364</v>
      </c>
      <c r="D206" s="629">
        <v>0.5</v>
      </c>
      <c r="E206" s="2207">
        <v>43719</v>
      </c>
      <c r="F206" s="2208">
        <v>10</v>
      </c>
      <c r="G206" s="933">
        <v>3.7</v>
      </c>
      <c r="H206" s="371">
        <v>0.50799746614933883</v>
      </c>
      <c r="I206" s="371">
        <f t="shared" si="11"/>
        <v>15.73471351650962</v>
      </c>
      <c r="J206" s="1211">
        <v>5.1936283544303805</v>
      </c>
      <c r="K206" s="1285"/>
      <c r="L206" s="593"/>
      <c r="M206" s="592"/>
      <c r="N206" s="593"/>
      <c r="O206" s="592"/>
      <c r="P206" s="593"/>
      <c r="Q206" s="593"/>
      <c r="R206" s="1233"/>
      <c r="S206" s="986"/>
      <c r="T206" s="1244"/>
      <c r="U206" s="1113"/>
    </row>
    <row r="207" spans="1:24">
      <c r="A207" s="1285"/>
      <c r="B207" s="592" t="s">
        <v>1359</v>
      </c>
      <c r="C207" s="592" t="s">
        <v>1364</v>
      </c>
      <c r="D207" s="629">
        <v>1</v>
      </c>
      <c r="E207" s="2207">
        <v>43719</v>
      </c>
      <c r="F207" s="2208"/>
      <c r="G207" s="933"/>
      <c r="H207" s="591" t="s">
        <v>811</v>
      </c>
      <c r="I207" s="371"/>
      <c r="J207" s="2161" t="s">
        <v>811</v>
      </c>
      <c r="K207" s="1285"/>
      <c r="R207" s="1233"/>
      <c r="T207" s="1244"/>
      <c r="U207" s="483"/>
    </row>
    <row r="208" spans="1:24">
      <c r="A208" s="1285"/>
      <c r="B208" s="592" t="s">
        <v>1359</v>
      </c>
      <c r="C208" s="592" t="s">
        <v>1364</v>
      </c>
      <c r="D208" s="629">
        <v>2</v>
      </c>
      <c r="E208" s="2207">
        <v>43719</v>
      </c>
      <c r="F208" s="2208"/>
      <c r="G208" s="933"/>
      <c r="H208" s="591" t="s">
        <v>811</v>
      </c>
      <c r="I208" s="371"/>
      <c r="J208" s="2161" t="s">
        <v>811</v>
      </c>
      <c r="K208" s="1285"/>
      <c r="R208" s="1233"/>
      <c r="T208" s="1244"/>
      <c r="U208" s="483"/>
    </row>
    <row r="209" spans="1:21" s="571" customFormat="1">
      <c r="A209" s="1285"/>
      <c r="B209" s="592" t="s">
        <v>1359</v>
      </c>
      <c r="C209" s="592" t="s">
        <v>1364</v>
      </c>
      <c r="D209" s="629">
        <v>3</v>
      </c>
      <c r="E209" s="2207">
        <v>43719</v>
      </c>
      <c r="F209" s="2208"/>
      <c r="G209" s="933">
        <v>3.7</v>
      </c>
      <c r="H209" s="371">
        <v>0.43542639955657608</v>
      </c>
      <c r="I209" s="371">
        <f t="shared" si="11"/>
        <v>13.486897299865388</v>
      </c>
      <c r="J209" s="1211">
        <v>3.4851979746835449</v>
      </c>
      <c r="K209" s="1285"/>
      <c r="L209" s="593"/>
      <c r="M209" s="592"/>
      <c r="N209" s="593"/>
      <c r="O209" s="592"/>
      <c r="P209" s="593"/>
      <c r="Q209" s="593"/>
      <c r="R209" s="1233"/>
      <c r="S209" s="986"/>
      <c r="T209" s="1244"/>
      <c r="U209" s="1113"/>
    </row>
    <row r="210" spans="1:21">
      <c r="A210" s="1285"/>
      <c r="B210" s="592" t="s">
        <v>1359</v>
      </c>
      <c r="C210" s="592" t="s">
        <v>1364</v>
      </c>
      <c r="D210" s="629">
        <v>4</v>
      </c>
      <c r="E210" s="2207">
        <v>43719</v>
      </c>
      <c r="F210" s="2208"/>
      <c r="G210" s="933"/>
      <c r="H210" s="591" t="s">
        <v>811</v>
      </c>
      <c r="I210" s="371"/>
      <c r="J210" s="2161" t="s">
        <v>811</v>
      </c>
      <c r="K210" s="1285"/>
      <c r="R210" s="1233"/>
      <c r="T210" s="1244"/>
      <c r="U210" s="483"/>
    </row>
    <row r="211" spans="1:21">
      <c r="A211" s="1285"/>
      <c r="B211" s="592" t="s">
        <v>1359</v>
      </c>
      <c r="C211" s="592" t="s">
        <v>1364</v>
      </c>
      <c r="D211" s="629">
        <v>5</v>
      </c>
      <c r="E211" s="2207">
        <v>43719</v>
      </c>
      <c r="F211" s="2208"/>
      <c r="G211" s="933"/>
      <c r="H211" s="591" t="s">
        <v>811</v>
      </c>
      <c r="I211" s="371"/>
      <c r="J211" s="2161" t="s">
        <v>811</v>
      </c>
      <c r="K211" s="1285"/>
      <c r="R211" s="1233"/>
      <c r="T211" s="1244"/>
      <c r="U211" s="483"/>
    </row>
    <row r="212" spans="1:21">
      <c r="A212" s="1285"/>
      <c r="B212" s="592" t="s">
        <v>1359</v>
      </c>
      <c r="C212" s="592" t="s">
        <v>1364</v>
      </c>
      <c r="D212" s="629">
        <v>6</v>
      </c>
      <c r="E212" s="2207">
        <v>43719</v>
      </c>
      <c r="F212" s="2208"/>
      <c r="G212" s="933"/>
      <c r="H212" s="591" t="s">
        <v>811</v>
      </c>
      <c r="I212" s="371"/>
      <c r="J212" s="2161" t="s">
        <v>811</v>
      </c>
      <c r="K212" s="1285"/>
      <c r="R212" s="1233"/>
      <c r="T212" s="1244"/>
      <c r="U212" s="483"/>
    </row>
    <row r="213" spans="1:21">
      <c r="A213" s="1285"/>
      <c r="B213" s="592" t="s">
        <v>1359</v>
      </c>
      <c r="C213" s="592" t="s">
        <v>1364</v>
      </c>
      <c r="D213" s="629">
        <v>7</v>
      </c>
      <c r="E213" s="2207">
        <v>43719</v>
      </c>
      <c r="F213" s="2208"/>
      <c r="G213" s="933"/>
      <c r="H213" s="591" t="s">
        <v>811</v>
      </c>
      <c r="I213" s="371"/>
      <c r="J213" s="2161" t="s">
        <v>811</v>
      </c>
      <c r="K213" s="1285"/>
      <c r="R213" s="1233"/>
      <c r="T213" s="1244"/>
      <c r="U213" s="483"/>
    </row>
    <row r="214" spans="1:21">
      <c r="A214" s="1285"/>
      <c r="B214" s="592" t="s">
        <v>1359</v>
      </c>
      <c r="C214" s="592" t="s">
        <v>1364</v>
      </c>
      <c r="D214" s="629">
        <v>8</v>
      </c>
      <c r="E214" s="2207">
        <v>43719</v>
      </c>
      <c r="F214" s="2208"/>
      <c r="G214" s="933"/>
      <c r="H214" s="591" t="s">
        <v>811</v>
      </c>
      <c r="I214" s="371"/>
      <c r="J214" s="2161" t="s">
        <v>811</v>
      </c>
      <c r="K214" s="1285"/>
      <c r="R214" s="1233"/>
      <c r="T214" s="1244"/>
      <c r="U214" s="483"/>
    </row>
    <row r="215" spans="1:21" s="571" customFormat="1">
      <c r="A215" s="1285"/>
      <c r="B215" s="592" t="s">
        <v>1359</v>
      </c>
      <c r="C215" s="592" t="s">
        <v>1364</v>
      </c>
      <c r="D215" s="629">
        <v>9</v>
      </c>
      <c r="E215" s="2207">
        <v>43719</v>
      </c>
      <c r="F215" s="2208"/>
      <c r="G215" s="933">
        <v>3.7</v>
      </c>
      <c r="H215" s="371">
        <v>1.3046141499288533</v>
      </c>
      <c r="I215" s="371">
        <f t="shared" si="11"/>
        <v>40.409118679896302</v>
      </c>
      <c r="J215" s="1211">
        <v>20.449911645569617</v>
      </c>
      <c r="K215" s="1285"/>
      <c r="L215" s="593"/>
      <c r="M215" s="592"/>
      <c r="N215" s="593"/>
      <c r="O215" s="592"/>
      <c r="P215" s="593"/>
      <c r="Q215" s="593"/>
      <c r="R215" s="1233"/>
      <c r="S215" s="986"/>
      <c r="T215" s="1244"/>
      <c r="U215" s="1113"/>
    </row>
    <row r="216" spans="1:21" s="571" customFormat="1">
      <c r="A216" s="1654"/>
      <c r="B216" s="1649" t="s">
        <v>1359</v>
      </c>
      <c r="C216" s="1649" t="s">
        <v>1364</v>
      </c>
      <c r="D216" s="1642" t="s">
        <v>814</v>
      </c>
      <c r="E216" s="2209">
        <v>43719</v>
      </c>
      <c r="F216" s="2210"/>
      <c r="G216" s="1632">
        <v>3.7</v>
      </c>
      <c r="H216" s="1576">
        <v>1.3408534318713214</v>
      </c>
      <c r="I216" s="1576">
        <f t="shared" si="11"/>
        <v>41.531594198782308</v>
      </c>
      <c r="J216" s="1630">
        <v>17.98977189873418</v>
      </c>
      <c r="K216" s="2211">
        <f>AVERAGE(G206:G216)</f>
        <v>3.7</v>
      </c>
      <c r="L216" s="1574">
        <f>10*(6-(LN(K216)/LN(2)))</f>
        <v>41.124747292584125</v>
      </c>
      <c r="M216" s="1632">
        <f>AVERAGE(I206:I216)</f>
        <v>27.790580923763407</v>
      </c>
      <c r="N216" s="1574">
        <f t="shared" si="8"/>
        <v>52.115615865698459</v>
      </c>
      <c r="O216" s="1632">
        <f>AVERAGE(J206:J216)</f>
        <v>11.77962746835443</v>
      </c>
      <c r="P216" s="1574">
        <f t="shared" si="9"/>
        <v>54.764930830009455</v>
      </c>
      <c r="Q216" s="2206">
        <f t="shared" si="10"/>
        <v>49.335097996097346</v>
      </c>
      <c r="R216" s="1233"/>
      <c r="S216" s="986"/>
      <c r="T216" s="1244"/>
      <c r="U216" s="1113"/>
    </row>
    <row r="217" spans="1:21">
      <c r="A217" s="1285"/>
      <c r="I217" s="371" t="str">
        <f t="shared" si="11"/>
        <v xml:space="preserve"> </v>
      </c>
      <c r="J217" s="1932"/>
      <c r="K217" s="1285"/>
      <c r="R217" s="1233"/>
      <c r="T217" s="1244"/>
      <c r="U217" s="483"/>
    </row>
    <row r="218" spans="1:21" ht="31.2">
      <c r="A218" s="1186" t="s">
        <v>804</v>
      </c>
      <c r="B218" s="1136" t="s">
        <v>20</v>
      </c>
      <c r="C218" s="1136" t="s">
        <v>701</v>
      </c>
      <c r="D218" s="1136" t="s">
        <v>805</v>
      </c>
      <c r="E218" s="1187" t="s">
        <v>786</v>
      </c>
      <c r="F218" s="1136" t="s">
        <v>806</v>
      </c>
      <c r="G218" s="1136" t="s">
        <v>807</v>
      </c>
      <c r="H218" s="1206" t="s">
        <v>809</v>
      </c>
      <c r="I218" s="1621" t="s">
        <v>810</v>
      </c>
      <c r="J218" s="1210" t="s">
        <v>808</v>
      </c>
      <c r="K218" s="2212"/>
      <c r="L218" s="2213"/>
      <c r="M218" s="2214"/>
      <c r="R218" s="1233"/>
      <c r="T218" s="1244"/>
      <c r="U218" s="483"/>
    </row>
    <row r="219" spans="1:21" s="571" customFormat="1">
      <c r="A219" s="1281">
        <v>39</v>
      </c>
      <c r="B219" s="592" t="s">
        <v>1358</v>
      </c>
      <c r="C219" s="592" t="s">
        <v>1364</v>
      </c>
      <c r="D219" s="591">
        <v>0.5</v>
      </c>
      <c r="E219" s="2215">
        <v>44440</v>
      </c>
      <c r="F219" s="592">
        <v>9.1</v>
      </c>
      <c r="G219" s="592">
        <v>1.55</v>
      </c>
      <c r="H219" s="2042">
        <v>0.57751245051717537</v>
      </c>
      <c r="I219" s="371">
        <f t="shared" si="11"/>
        <v>17.88787064231899</v>
      </c>
      <c r="J219" s="1211">
        <v>6.0714285714285747</v>
      </c>
      <c r="K219" s="2212"/>
      <c r="L219" s="2213"/>
      <c r="M219" s="2214"/>
      <c r="N219" s="593"/>
      <c r="O219" s="592"/>
      <c r="P219" s="593"/>
      <c r="Q219" s="593"/>
      <c r="R219" s="1233"/>
      <c r="S219" s="986"/>
      <c r="T219" s="1244"/>
      <c r="U219" s="1113"/>
    </row>
    <row r="220" spans="1:21">
      <c r="A220" s="1281">
        <v>39</v>
      </c>
      <c r="B220" s="592" t="s">
        <v>1358</v>
      </c>
      <c r="C220" s="592" t="s">
        <v>1364</v>
      </c>
      <c r="D220" s="591">
        <v>1</v>
      </c>
      <c r="E220" s="2215">
        <v>44440</v>
      </c>
      <c r="H220" s="371" t="s">
        <v>811</v>
      </c>
      <c r="I220" s="371"/>
      <c r="J220" s="1211" t="s">
        <v>811</v>
      </c>
      <c r="K220" s="2212"/>
      <c r="L220" s="2213"/>
      <c r="M220" s="2214"/>
      <c r="R220" s="1233"/>
      <c r="T220" s="1244"/>
      <c r="U220" s="483"/>
    </row>
    <row r="221" spans="1:21">
      <c r="A221" s="1281">
        <v>39</v>
      </c>
      <c r="B221" s="592" t="s">
        <v>1358</v>
      </c>
      <c r="C221" s="592" t="s">
        <v>1364</v>
      </c>
      <c r="D221" s="591">
        <v>2</v>
      </c>
      <c r="E221" s="2215">
        <v>44440</v>
      </c>
      <c r="H221" s="371" t="s">
        <v>811</v>
      </c>
      <c r="I221" s="371"/>
      <c r="J221" s="1211" t="s">
        <v>811</v>
      </c>
      <c r="K221" s="2212"/>
      <c r="L221" s="2213"/>
      <c r="M221" s="2214"/>
      <c r="R221" s="1233"/>
      <c r="T221" s="1244"/>
      <c r="U221" s="483"/>
    </row>
    <row r="222" spans="1:21" s="571" customFormat="1">
      <c r="A222" s="1281">
        <v>39</v>
      </c>
      <c r="B222" s="592" t="s">
        <v>1358</v>
      </c>
      <c r="C222" s="592" t="s">
        <v>1364</v>
      </c>
      <c r="D222" s="591">
        <v>3</v>
      </c>
      <c r="E222" s="2215">
        <v>44440</v>
      </c>
      <c r="F222" s="592"/>
      <c r="G222" s="592">
        <v>1.55</v>
      </c>
      <c r="H222" s="371">
        <v>0.55533333333333346</v>
      </c>
      <c r="I222" s="371">
        <f t="shared" si="11"/>
        <v>17.20089466666667</v>
      </c>
      <c r="J222" s="1211">
        <v>4.886285714285715</v>
      </c>
      <c r="K222" s="2212"/>
      <c r="L222" s="2213"/>
      <c r="M222" s="2214"/>
      <c r="N222" s="593"/>
      <c r="O222" s="592"/>
      <c r="P222" s="593"/>
      <c r="Q222" s="593"/>
      <c r="R222" s="1233"/>
      <c r="S222" s="986"/>
      <c r="T222" s="1244"/>
      <c r="U222" s="1113"/>
    </row>
    <row r="223" spans="1:21">
      <c r="A223" s="1281">
        <v>39</v>
      </c>
      <c r="B223" s="592" t="s">
        <v>1358</v>
      </c>
      <c r="C223" s="592" t="s">
        <v>1364</v>
      </c>
      <c r="D223" s="591">
        <v>4</v>
      </c>
      <c r="E223" s="2215">
        <v>44440</v>
      </c>
      <c r="H223" s="371" t="s">
        <v>811</v>
      </c>
      <c r="I223" s="371"/>
      <c r="J223" s="1211" t="s">
        <v>811</v>
      </c>
      <c r="K223" s="2212"/>
      <c r="L223" s="2213"/>
      <c r="M223" s="2214"/>
      <c r="R223" s="1233"/>
      <c r="T223" s="1244"/>
      <c r="U223" s="483"/>
    </row>
    <row r="224" spans="1:21">
      <c r="A224" s="1281">
        <v>39</v>
      </c>
      <c r="B224" s="592" t="s">
        <v>1358</v>
      </c>
      <c r="C224" s="592" t="s">
        <v>1364</v>
      </c>
      <c r="D224" s="591">
        <v>5</v>
      </c>
      <c r="E224" s="2215">
        <v>44440</v>
      </c>
      <c r="H224" s="371" t="s">
        <v>811</v>
      </c>
      <c r="I224" s="371"/>
      <c r="J224" s="1211" t="s">
        <v>811</v>
      </c>
      <c r="K224" s="2212"/>
      <c r="L224" s="2213"/>
      <c r="M224" s="2214"/>
      <c r="R224" s="1233"/>
      <c r="T224" s="1244"/>
      <c r="U224" s="483"/>
    </row>
    <row r="225" spans="1:21">
      <c r="A225" s="1281">
        <v>39</v>
      </c>
      <c r="B225" s="592" t="s">
        <v>1358</v>
      </c>
      <c r="C225" s="592" t="s">
        <v>1364</v>
      </c>
      <c r="D225" s="591">
        <v>6</v>
      </c>
      <c r="E225" s="2215">
        <v>44440</v>
      </c>
      <c r="H225" s="371" t="s">
        <v>811</v>
      </c>
      <c r="I225" s="371"/>
      <c r="J225" s="1211" t="s">
        <v>811</v>
      </c>
      <c r="K225" s="2212"/>
      <c r="L225" s="2213"/>
      <c r="M225" s="2214"/>
      <c r="R225" s="1233"/>
      <c r="T225" s="1244"/>
      <c r="U225" s="483"/>
    </row>
    <row r="226" spans="1:21">
      <c r="A226" s="1281">
        <v>39</v>
      </c>
      <c r="B226" s="592" t="s">
        <v>1358</v>
      </c>
      <c r="C226" s="592" t="s">
        <v>1364</v>
      </c>
      <c r="D226" s="591">
        <v>7</v>
      </c>
      <c r="E226" s="2215">
        <v>44440</v>
      </c>
      <c r="H226" s="371" t="s">
        <v>811</v>
      </c>
      <c r="I226" s="371"/>
      <c r="J226" s="1211" t="s">
        <v>811</v>
      </c>
      <c r="K226" s="2212"/>
      <c r="L226" s="2213"/>
      <c r="M226" s="2214"/>
      <c r="R226" s="1233"/>
      <c r="T226" s="1244"/>
      <c r="U226" s="483"/>
    </row>
    <row r="227" spans="1:21" s="571" customFormat="1">
      <c r="A227" s="1281">
        <v>39</v>
      </c>
      <c r="B227" s="592" t="s">
        <v>1358</v>
      </c>
      <c r="C227" s="592" t="s">
        <v>1364</v>
      </c>
      <c r="D227" s="591">
        <v>8</v>
      </c>
      <c r="E227" s="2215">
        <v>44440</v>
      </c>
      <c r="F227" s="592"/>
      <c r="G227" s="592">
        <v>1.55</v>
      </c>
      <c r="H227" s="371">
        <v>3.3005636980957003</v>
      </c>
      <c r="I227" s="371">
        <f t="shared" si="11"/>
        <v>102.23165998481622</v>
      </c>
      <c r="J227" s="1211">
        <v>4.0120000000000022</v>
      </c>
      <c r="K227" s="2212"/>
      <c r="L227" s="2213"/>
      <c r="M227" s="2214"/>
      <c r="N227" s="593"/>
      <c r="O227" s="592"/>
      <c r="P227" s="593"/>
      <c r="Q227" s="593"/>
      <c r="R227" s="1233"/>
      <c r="S227" s="986"/>
      <c r="T227" s="1244"/>
      <c r="U227" s="1113"/>
    </row>
    <row r="228" spans="1:21" s="451" customFormat="1">
      <c r="A228" s="2203">
        <v>39</v>
      </c>
      <c r="B228" s="1649" t="s">
        <v>1358</v>
      </c>
      <c r="C228" s="1649" t="s">
        <v>1364</v>
      </c>
      <c r="D228" s="1643">
        <v>9</v>
      </c>
      <c r="E228" s="2218">
        <v>44440</v>
      </c>
      <c r="F228" s="1649"/>
      <c r="G228" s="1649"/>
      <c r="H228" s="1576" t="s">
        <v>811</v>
      </c>
      <c r="I228" s="1576"/>
      <c r="J228" s="1630" t="s">
        <v>811</v>
      </c>
      <c r="K228" s="2219">
        <f>AVERAGE(G219:G228)</f>
        <v>1.55</v>
      </c>
      <c r="L228" s="2220">
        <f>10*(6-(LN(K228)/LN(2)))</f>
        <v>53.677317845004865</v>
      </c>
      <c r="M228" s="2221">
        <f>AVERAGE(I219:I228)</f>
        <v>45.773475097933954</v>
      </c>
      <c r="N228" s="1574">
        <f t="shared" si="8"/>
        <v>59.31477418904425</v>
      </c>
      <c r="O228" s="1632">
        <f>AVERAGE(J219:J228)</f>
        <v>4.9899047619047634</v>
      </c>
      <c r="P228" s="1574">
        <f t="shared" si="9"/>
        <v>46.338304672070237</v>
      </c>
      <c r="Q228" s="1574">
        <f t="shared" si="10"/>
        <v>53.110132235373122</v>
      </c>
      <c r="R228" s="1625"/>
      <c r="S228" s="1626"/>
      <c r="T228" s="1627"/>
      <c r="U228" s="1104"/>
    </row>
    <row r="229" spans="1:21">
      <c r="A229" s="1281"/>
      <c r="D229" s="591"/>
      <c r="E229" s="2215"/>
      <c r="H229" s="371"/>
      <c r="I229" s="371"/>
      <c r="J229" s="1211"/>
      <c r="K229" s="2212"/>
      <c r="L229" s="2213"/>
      <c r="M229" s="2222"/>
      <c r="O229" s="933"/>
      <c r="R229" s="1233"/>
      <c r="T229" s="1244"/>
      <c r="U229" s="483"/>
    </row>
    <row r="230" spans="1:21" ht="31.2">
      <c r="A230" s="1186" t="s">
        <v>804</v>
      </c>
      <c r="B230" s="1136" t="s">
        <v>20</v>
      </c>
      <c r="C230" s="1136" t="s">
        <v>701</v>
      </c>
      <c r="D230" s="1136" t="s">
        <v>805</v>
      </c>
      <c r="E230" s="1187" t="s">
        <v>786</v>
      </c>
      <c r="F230" s="1136" t="s">
        <v>806</v>
      </c>
      <c r="G230" s="1136" t="s">
        <v>807</v>
      </c>
      <c r="H230" s="1206" t="s">
        <v>809</v>
      </c>
      <c r="I230" s="1621" t="s">
        <v>810</v>
      </c>
      <c r="J230" s="1210" t="s">
        <v>808</v>
      </c>
      <c r="K230" s="2212"/>
      <c r="L230" s="2213"/>
      <c r="M230" s="2222"/>
      <c r="O230" s="933"/>
      <c r="R230" s="1233"/>
      <c r="T230" s="1244"/>
      <c r="U230" s="483"/>
    </row>
    <row r="231" spans="1:21">
      <c r="A231" s="1281"/>
      <c r="B231" s="592" t="s">
        <v>1358</v>
      </c>
      <c r="C231" s="592" t="s">
        <v>1364</v>
      </c>
      <c r="D231" s="591">
        <v>0.5</v>
      </c>
      <c r="E231" s="2207">
        <v>44804</v>
      </c>
      <c r="F231" s="592">
        <v>9.5</v>
      </c>
      <c r="G231" s="592">
        <v>2.4500000000000002</v>
      </c>
      <c r="H231" s="371">
        <v>0.49131614871062024</v>
      </c>
      <c r="I231" s="371">
        <f>IF(AND(H231&gt;0),  H231*30.974," ")</f>
        <v>15.218026390162752</v>
      </c>
      <c r="J231" s="371">
        <v>0.86343833008966253</v>
      </c>
      <c r="K231" s="2212"/>
      <c r="L231" s="2213"/>
      <c r="M231" s="2222"/>
      <c r="O231" s="933"/>
      <c r="R231" s="1233"/>
      <c r="T231" s="1244"/>
      <c r="U231" s="483"/>
    </row>
    <row r="232" spans="1:21">
      <c r="A232" s="1281"/>
      <c r="B232" s="592" t="s">
        <v>1358</v>
      </c>
      <c r="C232" s="592" t="s">
        <v>1364</v>
      </c>
      <c r="D232" s="591">
        <v>1</v>
      </c>
      <c r="E232" s="2207">
        <v>44804</v>
      </c>
      <c r="H232" s="591" t="s">
        <v>811</v>
      </c>
      <c r="I232" s="371"/>
      <c r="J232" s="371" t="s">
        <v>811</v>
      </c>
      <c r="K232" s="2212"/>
      <c r="L232" s="2213"/>
      <c r="M232" s="2222"/>
      <c r="O232" s="933"/>
      <c r="R232" s="1233"/>
      <c r="T232" s="1244"/>
      <c r="U232" s="483"/>
    </row>
    <row r="233" spans="1:21">
      <c r="A233" s="1281"/>
      <c r="B233" s="592" t="s">
        <v>1358</v>
      </c>
      <c r="C233" s="592" t="s">
        <v>1364</v>
      </c>
      <c r="D233" s="591">
        <v>2</v>
      </c>
      <c r="E233" s="2207">
        <v>44804</v>
      </c>
      <c r="H233" s="591" t="s">
        <v>811</v>
      </c>
      <c r="I233" s="371"/>
      <c r="J233" s="371" t="s">
        <v>811</v>
      </c>
      <c r="K233" s="2212"/>
      <c r="L233" s="2213"/>
      <c r="M233" s="2222"/>
      <c r="O233" s="933"/>
      <c r="R233" s="1233"/>
      <c r="T233" s="1244"/>
      <c r="U233" s="483"/>
    </row>
    <row r="234" spans="1:21">
      <c r="A234" s="1281"/>
      <c r="B234" s="592" t="s">
        <v>1358</v>
      </c>
      <c r="C234" s="592" t="s">
        <v>1364</v>
      </c>
      <c r="D234" s="591">
        <v>3</v>
      </c>
      <c r="E234" s="2207">
        <v>44804</v>
      </c>
      <c r="H234" s="371">
        <v>0.52910969861143708</v>
      </c>
      <c r="I234" s="371">
        <f>IF(AND(H234&gt;0),  H234*30.974," ")</f>
        <v>16.388643804790654</v>
      </c>
      <c r="J234" s="371">
        <v>0.98394113008966244</v>
      </c>
      <c r="K234" s="2212"/>
      <c r="L234" s="2213"/>
      <c r="M234" s="2222"/>
      <c r="O234" s="933"/>
      <c r="R234" s="1233"/>
      <c r="T234" s="1244"/>
      <c r="U234" s="483"/>
    </row>
    <row r="235" spans="1:21">
      <c r="A235" s="1281"/>
      <c r="B235" s="592" t="s">
        <v>1358</v>
      </c>
      <c r="C235" s="592" t="s">
        <v>1364</v>
      </c>
      <c r="D235" s="591">
        <v>4</v>
      </c>
      <c r="E235" s="2207">
        <v>44804</v>
      </c>
      <c r="H235" s="591" t="s">
        <v>811</v>
      </c>
      <c r="I235" s="371"/>
      <c r="J235" s="371" t="s">
        <v>811</v>
      </c>
      <c r="K235" s="2212"/>
      <c r="L235" s="2213"/>
      <c r="M235" s="2222"/>
      <c r="O235" s="933"/>
      <c r="R235" s="1233"/>
      <c r="T235" s="1244"/>
      <c r="U235" s="483"/>
    </row>
    <row r="236" spans="1:21">
      <c r="A236" s="1281"/>
      <c r="B236" s="592" t="s">
        <v>1358</v>
      </c>
      <c r="C236" s="592" t="s">
        <v>1364</v>
      </c>
      <c r="D236" s="591">
        <v>5</v>
      </c>
      <c r="E236" s="2207">
        <v>44804</v>
      </c>
      <c r="H236" s="591" t="s">
        <v>811</v>
      </c>
      <c r="I236" s="371"/>
      <c r="J236" s="371" t="s">
        <v>811</v>
      </c>
      <c r="K236" s="2212"/>
      <c r="L236" s="2213"/>
      <c r="M236" s="2222"/>
      <c r="O236" s="933"/>
      <c r="R236" s="1233"/>
      <c r="T236" s="1244"/>
      <c r="U236" s="483"/>
    </row>
    <row r="237" spans="1:21">
      <c r="A237" s="1281"/>
      <c r="B237" s="592" t="s">
        <v>1358</v>
      </c>
      <c r="C237" s="592" t="s">
        <v>1364</v>
      </c>
      <c r="D237" s="591">
        <v>6</v>
      </c>
      <c r="E237" s="2207">
        <v>44804</v>
      </c>
      <c r="H237" s="591" t="s">
        <v>811</v>
      </c>
      <c r="I237" s="371"/>
      <c r="J237" s="371" t="s">
        <v>811</v>
      </c>
      <c r="K237" s="2212"/>
      <c r="L237" s="2213"/>
      <c r="M237" s="2222"/>
      <c r="O237" s="933"/>
      <c r="R237" s="1233"/>
      <c r="T237" s="1244"/>
      <c r="U237" s="483"/>
    </row>
    <row r="238" spans="1:21">
      <c r="A238" s="1281"/>
      <c r="B238" s="592" t="s">
        <v>1358</v>
      </c>
      <c r="C238" s="592" t="s">
        <v>1364</v>
      </c>
      <c r="D238" s="591">
        <v>7</v>
      </c>
      <c r="E238" s="2207">
        <v>44804</v>
      </c>
      <c r="H238" s="591" t="s">
        <v>811</v>
      </c>
      <c r="I238" s="371"/>
      <c r="J238" s="371" t="s">
        <v>811</v>
      </c>
      <c r="K238" s="2212"/>
      <c r="L238" s="2213"/>
      <c r="M238" s="2222"/>
      <c r="O238" s="933"/>
      <c r="R238" s="1233"/>
      <c r="T238" s="1244"/>
      <c r="U238" s="483"/>
    </row>
    <row r="239" spans="1:21">
      <c r="A239" s="1281"/>
      <c r="B239" s="592" t="s">
        <v>1358</v>
      </c>
      <c r="C239" s="592" t="s">
        <v>1364</v>
      </c>
      <c r="D239" s="591">
        <v>8</v>
      </c>
      <c r="E239" s="2207">
        <v>44804</v>
      </c>
      <c r="H239" s="591" t="s">
        <v>811</v>
      </c>
      <c r="I239" s="371"/>
      <c r="J239" s="371" t="s">
        <v>811</v>
      </c>
      <c r="K239" s="2212"/>
      <c r="L239" s="2213"/>
      <c r="M239" s="2222"/>
      <c r="O239" s="933"/>
      <c r="R239" s="1233"/>
      <c r="T239" s="1244"/>
      <c r="U239" s="483"/>
    </row>
    <row r="240" spans="1:21" s="451" customFormat="1">
      <c r="A240" s="2203"/>
      <c r="B240" s="1649" t="s">
        <v>1358</v>
      </c>
      <c r="C240" s="1649" t="s">
        <v>1364</v>
      </c>
      <c r="D240" s="1643">
        <v>9</v>
      </c>
      <c r="E240" s="2209">
        <v>44804</v>
      </c>
      <c r="F240" s="1649"/>
      <c r="G240" s="1649"/>
      <c r="H240" s="1576">
        <v>1.1807075873592372</v>
      </c>
      <c r="I240" s="1576">
        <f>IF(AND(H240&gt;0),  H240*30.974," ")</f>
        <v>36.571236810865017</v>
      </c>
      <c r="J240" s="1576">
        <v>1.5623884667985235</v>
      </c>
      <c r="K240" s="2219">
        <f>AVERAGE(G231:G240)</f>
        <v>2.4500000000000002</v>
      </c>
      <c r="L240" s="2220">
        <f>10*(6-(LN(K240)/LN(2)))</f>
        <v>47.072182507721543</v>
      </c>
      <c r="M240" s="2221">
        <f>AVERAGE(I231:I240)</f>
        <v>22.725969001939475</v>
      </c>
      <c r="N240" s="1574">
        <f t="shared" ref="N240" si="12">10*(6-(LN(48/M240)/LN(2)))</f>
        <v>49.213074042946523</v>
      </c>
      <c r="O240" s="1632">
        <f>AVERAGE(J231:J240)</f>
        <v>1.1365893089926162</v>
      </c>
      <c r="P240" s="1574">
        <f t="shared" ref="P240" si="13">10*(6-((2.04-0.68*LN(O240))/LN(2)))</f>
        <v>31.825056307639407</v>
      </c>
      <c r="Q240" s="1574">
        <f>AVERAGE(L240,N240,P240)</f>
        <v>42.703437619435825</v>
      </c>
      <c r="R240" s="1625">
        <f>AVERAGE(Q192:Q240)</f>
        <v>47.618720534310526</v>
      </c>
      <c r="S240" s="1626" t="s">
        <v>49</v>
      </c>
      <c r="T240" s="1627" t="str">
        <f>IF(_xlfn.NUMBERVALUE(R240), IF(R240&lt;50, "Acceptable; Ongoing Protection is Required", "Unacceptable; Immediate Restoration is Required"), " ")</f>
        <v>Acceptable; Ongoing Protection is Required</v>
      </c>
      <c r="U240" s="1104"/>
    </row>
    <row r="241" spans="1:25">
      <c r="A241" s="1281"/>
      <c r="D241" s="591"/>
      <c r="E241" s="2215"/>
      <c r="H241" s="371"/>
      <c r="I241" s="371"/>
      <c r="J241" s="1211"/>
      <c r="K241" s="2212"/>
      <c r="L241" s="2213"/>
      <c r="M241" s="2222"/>
      <c r="O241" s="933"/>
      <c r="R241" s="1233"/>
      <c r="T241" s="1244"/>
      <c r="U241" s="483"/>
    </row>
    <row r="242" spans="1:25">
      <c r="A242" s="1281"/>
      <c r="D242" s="591"/>
      <c r="E242" s="2215"/>
      <c r="H242" s="371"/>
      <c r="I242" s="371"/>
      <c r="J242" s="1211"/>
      <c r="K242" s="2212"/>
      <c r="L242" s="2213"/>
      <c r="M242" s="2222"/>
      <c r="O242" s="933"/>
      <c r="R242" s="1233"/>
      <c r="T242" s="1244"/>
      <c r="U242" s="483"/>
    </row>
    <row r="243" spans="1:25" ht="16.2" thickBot="1">
      <c r="A243" s="1188"/>
      <c r="B243" s="1189"/>
      <c r="C243" s="1189"/>
      <c r="D243" s="1189"/>
      <c r="E243" s="1190"/>
      <c r="F243" s="1189"/>
      <c r="G243" s="1189"/>
      <c r="H243" s="1207"/>
      <c r="I243" s="939" t="str">
        <f t="shared" si="11"/>
        <v xml:space="preserve"> </v>
      </c>
      <c r="J243" s="1213"/>
      <c r="K243" s="1188"/>
      <c r="L243" s="1189"/>
      <c r="M243" s="1189"/>
      <c r="N243" s="1617"/>
      <c r="O243" s="1191"/>
      <c r="P243" s="1617"/>
      <c r="Q243" s="2226"/>
      <c r="R243" s="1238"/>
      <c r="S243" s="1241"/>
      <c r="T243" s="1242"/>
      <c r="U243" s="1178"/>
      <c r="V243" s="756"/>
      <c r="W243" s="747"/>
      <c r="X243" s="747"/>
      <c r="Y243" s="747"/>
    </row>
    <row r="244" spans="1:25" s="437" customFormat="1" ht="16.2" thickBot="1">
      <c r="A244" s="1188" t="s">
        <v>1365</v>
      </c>
      <c r="B244" s="1189"/>
      <c r="C244" s="1189"/>
      <c r="D244" s="1189"/>
      <c r="E244" s="1190"/>
      <c r="F244" s="1189"/>
      <c r="G244" s="1189"/>
      <c r="H244" s="1207"/>
      <c r="I244" s="939"/>
      <c r="J244" s="1213"/>
      <c r="K244" s="1188"/>
      <c r="L244" s="1189"/>
      <c r="M244" s="1189"/>
      <c r="N244" s="1617"/>
      <c r="O244" s="1191"/>
      <c r="P244" s="1617"/>
      <c r="Q244" s="1617"/>
      <c r="R244" s="1238"/>
      <c r="S244" s="1241"/>
      <c r="T244" s="1242"/>
      <c r="U244" s="2250"/>
      <c r="V244" s="2248"/>
      <c r="W244" s="781"/>
      <c r="X244" s="781"/>
      <c r="Y244" s="781"/>
    </row>
    <row r="245" spans="1:25" ht="31.2">
      <c r="A245" s="1117" t="s">
        <v>804</v>
      </c>
      <c r="B245" s="1100" t="s">
        <v>20</v>
      </c>
      <c r="C245" s="1100" t="s">
        <v>701</v>
      </c>
      <c r="D245" s="1101" t="s">
        <v>805</v>
      </c>
      <c r="E245" s="1102" t="s">
        <v>786</v>
      </c>
      <c r="F245" s="1101" t="s">
        <v>806</v>
      </c>
      <c r="G245" s="1101" t="s">
        <v>807</v>
      </c>
      <c r="H245" s="1119" t="s">
        <v>809</v>
      </c>
      <c r="I245" s="1621" t="s">
        <v>810</v>
      </c>
      <c r="J245" s="1118" t="s">
        <v>808</v>
      </c>
      <c r="K245" s="1285"/>
      <c r="R245" s="1233"/>
      <c r="T245" s="1244"/>
      <c r="U245" s="483"/>
    </row>
    <row r="246" spans="1:25" s="571" customFormat="1">
      <c r="A246" s="1959">
        <v>449</v>
      </c>
      <c r="B246" s="1613" t="s">
        <v>1358</v>
      </c>
      <c r="C246" s="1613" t="s">
        <v>1365</v>
      </c>
      <c r="D246" s="1613">
        <v>0.5</v>
      </c>
      <c r="E246" s="2240">
        <v>42992</v>
      </c>
      <c r="F246" s="1613">
        <v>3.3</v>
      </c>
      <c r="G246" s="1613">
        <v>3.3</v>
      </c>
      <c r="H246" s="1966">
        <v>0.65243421746849517</v>
      </c>
      <c r="I246" s="373">
        <f t="shared" si="11"/>
        <v>20.208497451869171</v>
      </c>
      <c r="J246" s="1967">
        <v>4.4561936708860754</v>
      </c>
      <c r="K246" s="2199"/>
      <c r="L246" s="2241"/>
      <c r="M246" s="1968"/>
      <c r="N246" s="2241"/>
      <c r="O246" s="1968"/>
      <c r="P246" s="2241"/>
      <c r="Q246" s="2241"/>
      <c r="R246" s="1233"/>
      <c r="S246" s="986"/>
      <c r="T246" s="1244"/>
      <c r="U246" s="1113"/>
    </row>
    <row r="247" spans="1:25">
      <c r="A247" s="1959">
        <v>450</v>
      </c>
      <c r="B247" s="1613" t="s">
        <v>1358</v>
      </c>
      <c r="C247" s="1613" t="s">
        <v>1365</v>
      </c>
      <c r="D247" s="1613">
        <v>1</v>
      </c>
      <c r="E247" s="2240">
        <v>42992</v>
      </c>
      <c r="F247" s="1613">
        <v>3.3</v>
      </c>
      <c r="G247" s="1613">
        <v>3.3</v>
      </c>
      <c r="H247" s="1613"/>
      <c r="I247" s="373" t="str">
        <f t="shared" si="11"/>
        <v xml:space="preserve"> </v>
      </c>
      <c r="J247" s="2122"/>
      <c r="K247" s="2199"/>
      <c r="L247" s="2241"/>
      <c r="M247" s="1968"/>
      <c r="N247" s="2241"/>
      <c r="O247" s="1968"/>
      <c r="P247" s="2241"/>
      <c r="Q247" s="2241"/>
      <c r="R247" s="1233"/>
      <c r="T247" s="1244"/>
      <c r="U247" s="483"/>
    </row>
    <row r="248" spans="1:25" s="571" customFormat="1">
      <c r="A248" s="1971">
        <v>451</v>
      </c>
      <c r="B248" s="1853" t="s">
        <v>1358</v>
      </c>
      <c r="C248" s="1853" t="s">
        <v>1365</v>
      </c>
      <c r="D248" s="1853">
        <v>2</v>
      </c>
      <c r="E248" s="2242">
        <v>42992</v>
      </c>
      <c r="F248" s="1853">
        <v>3.3</v>
      </c>
      <c r="G248" s="1853">
        <v>3.3</v>
      </c>
      <c r="H248" s="1978">
        <v>0.51849820461862872</v>
      </c>
      <c r="I248" s="1998">
        <f t="shared" si="11"/>
        <v>16.059963389857405</v>
      </c>
      <c r="J248" s="1979">
        <v>6.0327531645569632</v>
      </c>
      <c r="K248" s="2244">
        <f>AVERAGE(G246:G248)</f>
        <v>3.2999999999999994</v>
      </c>
      <c r="L248" s="2132">
        <f>10*(6-(LN(K248)/LN(2)))</f>
        <v>42.775339755289096</v>
      </c>
      <c r="M248" s="2188">
        <f>AVERAGE(I246:I248)</f>
        <v>18.13423042086329</v>
      </c>
      <c r="N248" s="2132">
        <f t="shared" si="8"/>
        <v>45.956811157874675</v>
      </c>
      <c r="O248" s="2188">
        <f>AVERAGE(J246:J248)</f>
        <v>5.2444734177215189</v>
      </c>
      <c r="P248" s="2132">
        <f t="shared" si="9"/>
        <v>46.826447044124691</v>
      </c>
      <c r="Q248" s="2245">
        <f t="shared" si="10"/>
        <v>45.186199319096147</v>
      </c>
      <c r="R248" s="1233"/>
      <c r="S248" s="986"/>
      <c r="T248" s="1244"/>
      <c r="U248" s="1113"/>
    </row>
    <row r="249" spans="1:25">
      <c r="A249" s="1281"/>
      <c r="B249" s="591"/>
      <c r="C249" s="591"/>
      <c r="D249" s="591"/>
      <c r="E249" s="2202"/>
      <c r="F249" s="591"/>
      <c r="G249" s="591"/>
      <c r="H249" s="2042"/>
      <c r="I249" s="371" t="str">
        <f t="shared" si="11"/>
        <v xml:space="preserve"> </v>
      </c>
      <c r="J249" s="1211"/>
      <c r="K249" s="1285"/>
      <c r="R249" s="1233"/>
      <c r="T249" s="1244"/>
      <c r="U249" s="483"/>
    </row>
    <row r="250" spans="1:25" ht="31.2">
      <c r="A250" s="1281"/>
      <c r="B250" s="627" t="s">
        <v>20</v>
      </c>
      <c r="C250" s="627" t="s">
        <v>701</v>
      </c>
      <c r="D250" s="627" t="s">
        <v>846</v>
      </c>
      <c r="E250" s="1135" t="s">
        <v>786</v>
      </c>
      <c r="F250" s="1136" t="s">
        <v>806</v>
      </c>
      <c r="G250" s="1136" t="s">
        <v>807</v>
      </c>
      <c r="H250" s="632" t="s">
        <v>809</v>
      </c>
      <c r="I250" s="1621" t="s">
        <v>810</v>
      </c>
      <c r="J250" s="1110" t="s">
        <v>808</v>
      </c>
      <c r="K250" s="1285"/>
      <c r="R250" s="1233"/>
      <c r="T250" s="1244"/>
      <c r="U250" s="483"/>
    </row>
    <row r="251" spans="1:25" s="571" customFormat="1">
      <c r="A251" s="1281"/>
      <c r="B251" s="591" t="s">
        <v>1358</v>
      </c>
      <c r="C251" s="591" t="s">
        <v>1365</v>
      </c>
      <c r="D251" s="591">
        <v>0.5</v>
      </c>
      <c r="E251" s="2202">
        <v>43355</v>
      </c>
      <c r="F251" s="591">
        <v>3.45</v>
      </c>
      <c r="G251" s="591">
        <v>2.25</v>
      </c>
      <c r="H251" s="371">
        <v>0.67957648540527182</v>
      </c>
      <c r="I251" s="371">
        <f t="shared" si="11"/>
        <v>21.049202058942889</v>
      </c>
      <c r="J251" s="1211">
        <v>12.614968354430378</v>
      </c>
      <c r="K251" s="1285"/>
      <c r="L251" s="593"/>
      <c r="M251" s="592"/>
      <c r="N251" s="593"/>
      <c r="O251" s="592"/>
      <c r="P251" s="593"/>
      <c r="Q251" s="593"/>
      <c r="R251" s="1233"/>
      <c r="S251" s="986"/>
      <c r="T251" s="1244"/>
      <c r="U251" s="1113"/>
    </row>
    <row r="252" spans="1:25">
      <c r="A252" s="1281"/>
      <c r="B252" s="591" t="s">
        <v>1358</v>
      </c>
      <c r="C252" s="591" t="s">
        <v>1365</v>
      </c>
      <c r="D252" s="591">
        <v>1</v>
      </c>
      <c r="E252" s="2202">
        <v>43355</v>
      </c>
      <c r="F252" s="591"/>
      <c r="G252" s="591"/>
      <c r="H252" s="371" t="s">
        <v>811</v>
      </c>
      <c r="I252" s="371"/>
      <c r="J252" s="2161" t="s">
        <v>811</v>
      </c>
      <c r="K252" s="1285"/>
      <c r="R252" s="1233"/>
      <c r="T252" s="1244"/>
      <c r="U252" s="483"/>
    </row>
    <row r="253" spans="1:25">
      <c r="A253" s="1281"/>
      <c r="B253" s="591" t="s">
        <v>1358</v>
      </c>
      <c r="C253" s="591" t="s">
        <v>1365</v>
      </c>
      <c r="D253" s="591">
        <v>2</v>
      </c>
      <c r="E253" s="2202">
        <v>43355</v>
      </c>
      <c r="F253" s="591"/>
      <c r="G253" s="591"/>
      <c r="H253" s="371" t="s">
        <v>811</v>
      </c>
      <c r="I253" s="371"/>
      <c r="J253" s="2161" t="s">
        <v>811</v>
      </c>
      <c r="K253" s="1285"/>
      <c r="R253" s="1233"/>
      <c r="T253" s="1244"/>
      <c r="U253" s="483"/>
    </row>
    <row r="254" spans="1:25" s="571" customFormat="1">
      <c r="A254" s="1281"/>
      <c r="B254" s="591" t="s">
        <v>1358</v>
      </c>
      <c r="C254" s="591" t="s">
        <v>1365</v>
      </c>
      <c r="D254" s="591">
        <v>2.5</v>
      </c>
      <c r="E254" s="2202">
        <v>43355</v>
      </c>
      <c r="F254" s="591"/>
      <c r="G254" s="591">
        <v>2.25</v>
      </c>
      <c r="H254" s="371">
        <v>0.62524226879376577</v>
      </c>
      <c r="I254" s="371">
        <f t="shared" si="11"/>
        <v>19.366254033618102</v>
      </c>
      <c r="J254" s="1211">
        <v>11.130854430379747</v>
      </c>
      <c r="K254" s="1285"/>
      <c r="L254" s="593"/>
      <c r="M254" s="592"/>
      <c r="N254" s="593"/>
      <c r="O254" s="592"/>
      <c r="P254" s="593"/>
      <c r="Q254" s="593"/>
      <c r="R254" s="1233"/>
      <c r="S254" s="986"/>
      <c r="T254" s="1244"/>
      <c r="U254" s="1113"/>
    </row>
    <row r="255" spans="1:25">
      <c r="A255" s="1654"/>
      <c r="B255" s="1643" t="s">
        <v>1358</v>
      </c>
      <c r="C255" s="1643" t="s">
        <v>1365</v>
      </c>
      <c r="D255" s="1643">
        <v>3</v>
      </c>
      <c r="E255" s="2204">
        <v>43355</v>
      </c>
      <c r="F255" s="1643"/>
      <c r="G255" s="1643"/>
      <c r="H255" s="1576" t="s">
        <v>811</v>
      </c>
      <c r="I255" s="1576"/>
      <c r="J255" s="2205" t="s">
        <v>811</v>
      </c>
      <c r="K255" s="1654">
        <f>AVERAGE(G251:G255)</f>
        <v>2.25</v>
      </c>
      <c r="L255" s="1574">
        <f>10*(6-(LN(K255)/LN(2)))</f>
        <v>48.300749985576878</v>
      </c>
      <c r="M255" s="1632">
        <f>AVERAGE(I251:I255)</f>
        <v>20.207728046280494</v>
      </c>
      <c r="N255" s="1574">
        <f t="shared" ref="N255:N334" si="14">10*(6-(LN(48/M255)/LN(2)))</f>
        <v>47.518727228796379</v>
      </c>
      <c r="O255" s="1632">
        <f>AVERAGE(J251:J255)</f>
        <v>11.872911392405062</v>
      </c>
      <c r="P255" s="1574">
        <f t="shared" ref="P255:P334" si="15">10*(6-((2.04-0.68*LN(O255))/LN(2)))</f>
        <v>54.842313683644328</v>
      </c>
      <c r="Q255" s="2206">
        <f t="shared" ref="Q255:Q334" si="16">AVERAGE(L255,N255,P255)</f>
        <v>50.220596966005864</v>
      </c>
      <c r="R255" s="1233"/>
      <c r="T255" s="1244"/>
      <c r="U255" s="483"/>
    </row>
    <row r="256" spans="1:25">
      <c r="A256" s="1281"/>
      <c r="B256" s="591"/>
      <c r="C256" s="591"/>
      <c r="D256" s="591"/>
      <c r="E256" s="2202"/>
      <c r="F256" s="591"/>
      <c r="G256" s="591"/>
      <c r="H256" s="591"/>
      <c r="I256" s="371" t="str">
        <f t="shared" si="11"/>
        <v xml:space="preserve"> </v>
      </c>
      <c r="J256" s="2161"/>
      <c r="K256" s="2231"/>
      <c r="L256" s="1100"/>
      <c r="M256" s="371"/>
      <c r="R256" s="1233"/>
      <c r="T256" s="1244"/>
      <c r="U256" s="483"/>
    </row>
    <row r="257" spans="1:21" ht="31.2">
      <c r="A257" s="1117" t="s">
        <v>804</v>
      </c>
      <c r="B257" s="1100" t="s">
        <v>20</v>
      </c>
      <c r="C257" s="1100" t="s">
        <v>701</v>
      </c>
      <c r="D257" s="1101" t="s">
        <v>805</v>
      </c>
      <c r="E257" s="1102" t="s">
        <v>786</v>
      </c>
      <c r="F257" s="1101" t="s">
        <v>806</v>
      </c>
      <c r="G257" s="1101" t="s">
        <v>807</v>
      </c>
      <c r="H257" s="1119" t="s">
        <v>809</v>
      </c>
      <c r="I257" s="1621" t="s">
        <v>810</v>
      </c>
      <c r="J257" s="1118" t="s">
        <v>808</v>
      </c>
      <c r="K257" s="1285"/>
      <c r="R257" s="1233"/>
      <c r="T257" s="1244"/>
      <c r="U257" s="483"/>
    </row>
    <row r="258" spans="1:21" s="571" customFormat="1">
      <c r="A258" s="1285">
        <v>123</v>
      </c>
      <c r="B258" s="592" t="s">
        <v>1359</v>
      </c>
      <c r="C258" s="592" t="s">
        <v>1365</v>
      </c>
      <c r="D258" s="629">
        <v>0.5</v>
      </c>
      <c r="E258" s="2207">
        <v>43719</v>
      </c>
      <c r="F258" s="2208">
        <v>3.2</v>
      </c>
      <c r="G258" s="933">
        <v>2.2000000000000002</v>
      </c>
      <c r="H258" s="371">
        <v>0.50799746614933883</v>
      </c>
      <c r="I258" s="371">
        <f t="shared" ref="I258:I337" si="17">IF(AND(H258&gt;0),  H258*30.974," ")</f>
        <v>15.73471351650962</v>
      </c>
      <c r="J258" s="1211">
        <v>2.6480670886075943</v>
      </c>
      <c r="K258" s="1285"/>
      <c r="L258" s="593"/>
      <c r="M258" s="592"/>
      <c r="N258" s="593"/>
      <c r="O258" s="592"/>
      <c r="P258" s="593"/>
      <c r="Q258" s="593"/>
      <c r="R258" s="1233"/>
      <c r="S258" s="986"/>
      <c r="T258" s="1244"/>
      <c r="U258" s="1113"/>
    </row>
    <row r="259" spans="1:21">
      <c r="A259" s="1285"/>
      <c r="B259" s="592" t="s">
        <v>1359</v>
      </c>
      <c r="C259" s="592" t="s">
        <v>1365</v>
      </c>
      <c r="D259" s="629">
        <v>1</v>
      </c>
      <c r="E259" s="2207">
        <v>43719</v>
      </c>
      <c r="F259" s="2208"/>
      <c r="G259" s="933"/>
      <c r="H259" s="591" t="s">
        <v>811</v>
      </c>
      <c r="I259" s="371"/>
      <c r="J259" s="2161" t="s">
        <v>811</v>
      </c>
      <c r="K259" s="1285"/>
      <c r="R259" s="1233"/>
      <c r="T259" s="1244"/>
      <c r="U259" s="483"/>
    </row>
    <row r="260" spans="1:21">
      <c r="A260" s="1285"/>
      <c r="B260" s="592" t="s">
        <v>1359</v>
      </c>
      <c r="C260" s="592" t="s">
        <v>1365</v>
      </c>
      <c r="D260" s="629">
        <v>2</v>
      </c>
      <c r="E260" s="2207">
        <v>43719</v>
      </c>
      <c r="F260" s="2208"/>
      <c r="G260" s="933"/>
      <c r="H260" s="591" t="s">
        <v>811</v>
      </c>
      <c r="I260" s="371"/>
      <c r="J260" s="2161" t="s">
        <v>811</v>
      </c>
      <c r="K260" s="1285"/>
      <c r="R260" s="1233"/>
      <c r="T260" s="1244"/>
      <c r="U260" s="483"/>
    </row>
    <row r="261" spans="1:21">
      <c r="A261" s="1285"/>
      <c r="B261" s="592" t="s">
        <v>1359</v>
      </c>
      <c r="C261" s="592" t="s">
        <v>1365</v>
      </c>
      <c r="D261" s="629">
        <v>2.5</v>
      </c>
      <c r="E261" s="2207">
        <v>43719</v>
      </c>
      <c r="F261" s="2208"/>
      <c r="G261" s="933"/>
      <c r="H261" s="591" t="s">
        <v>811</v>
      </c>
      <c r="I261" s="371"/>
      <c r="J261" s="2161" t="s">
        <v>811</v>
      </c>
      <c r="K261" s="1285"/>
      <c r="R261" s="1233"/>
      <c r="T261" s="1244"/>
      <c r="U261" s="483"/>
    </row>
    <row r="262" spans="1:21" s="571" customFormat="1">
      <c r="A262" s="1654"/>
      <c r="B262" s="1649" t="s">
        <v>1359</v>
      </c>
      <c r="C262" s="1649" t="s">
        <v>1365</v>
      </c>
      <c r="D262" s="1642">
        <v>3</v>
      </c>
      <c r="E262" s="2209">
        <v>43719</v>
      </c>
      <c r="F262" s="2210"/>
      <c r="G262" s="1632">
        <v>2.2000000000000002</v>
      </c>
      <c r="H262" s="1576">
        <v>1.3046141499288533</v>
      </c>
      <c r="I262" s="1576">
        <f t="shared" si="17"/>
        <v>40.409118679896302</v>
      </c>
      <c r="J262" s="1630">
        <v>57.591188101265821</v>
      </c>
      <c r="K262" s="2211">
        <f>AVERAGE(G258:G262)</f>
        <v>2.2000000000000002</v>
      </c>
      <c r="L262" s="1574">
        <f>10*(6-(LN(K262)/LN(2)))</f>
        <v>48.624964762500653</v>
      </c>
      <c r="M262" s="1632">
        <f>AVERAGE(I258:I262)</f>
        <v>28.071916098202962</v>
      </c>
      <c r="N262" s="1574">
        <f t="shared" si="14"/>
        <v>52.260931350750859</v>
      </c>
      <c r="O262" s="1632">
        <f>AVERAGE(J258:J262)</f>
        <v>30.119627594936709</v>
      </c>
      <c r="P262" s="1574">
        <f t="shared" si="15"/>
        <v>63.974918951091624</v>
      </c>
      <c r="Q262" s="2206">
        <f t="shared" si="16"/>
        <v>54.953605021447707</v>
      </c>
      <c r="R262" s="1233"/>
      <c r="S262" s="986"/>
      <c r="T262" s="1244"/>
      <c r="U262" s="1113"/>
    </row>
    <row r="263" spans="1:21">
      <c r="A263" s="1285"/>
      <c r="I263" s="371" t="str">
        <f t="shared" si="17"/>
        <v xml:space="preserve"> </v>
      </c>
      <c r="J263" s="1932"/>
      <c r="K263" s="1285"/>
      <c r="R263" s="1233"/>
      <c r="T263" s="1244"/>
      <c r="U263" s="483"/>
    </row>
    <row r="264" spans="1:21" ht="31.2">
      <c r="A264" s="1186" t="s">
        <v>804</v>
      </c>
      <c r="B264" s="1136" t="s">
        <v>20</v>
      </c>
      <c r="C264" s="1136" t="s">
        <v>701</v>
      </c>
      <c r="D264" s="1136" t="s">
        <v>805</v>
      </c>
      <c r="E264" s="1187" t="s">
        <v>786</v>
      </c>
      <c r="F264" s="1136" t="s">
        <v>806</v>
      </c>
      <c r="G264" s="1136" t="s">
        <v>807</v>
      </c>
      <c r="H264" s="1206" t="s">
        <v>809</v>
      </c>
      <c r="I264" s="1621" t="s">
        <v>810</v>
      </c>
      <c r="J264" s="1210" t="s">
        <v>808</v>
      </c>
      <c r="K264" s="2212"/>
      <c r="L264" s="2213"/>
      <c r="M264" s="2214"/>
      <c r="R264" s="1233"/>
      <c r="T264" s="1244"/>
      <c r="U264" s="483"/>
    </row>
    <row r="265" spans="1:21" s="1047" customFormat="1">
      <c r="A265" s="1281">
        <v>39</v>
      </c>
      <c r="B265" s="592" t="s">
        <v>1358</v>
      </c>
      <c r="C265" s="592" t="s">
        <v>1366</v>
      </c>
      <c r="D265" s="591">
        <v>0.5</v>
      </c>
      <c r="E265" s="2215">
        <v>44440</v>
      </c>
      <c r="F265" s="592">
        <v>3</v>
      </c>
      <c r="G265" s="592">
        <v>2.95</v>
      </c>
      <c r="H265" s="371">
        <v>0.66678054506983853</v>
      </c>
      <c r="I265" s="371">
        <f t="shared" si="17"/>
        <v>20.652860602993179</v>
      </c>
      <c r="J265" s="1211">
        <v>2.3605714285714283</v>
      </c>
      <c r="K265" s="2212"/>
      <c r="L265" s="2213"/>
      <c r="M265" s="2214"/>
      <c r="N265" s="593"/>
      <c r="O265" s="592"/>
      <c r="P265" s="593"/>
      <c r="Q265" s="593"/>
      <c r="R265" s="1233"/>
      <c r="S265" s="986"/>
      <c r="T265" s="1244"/>
      <c r="U265" s="1180"/>
    </row>
    <row r="266" spans="1:21">
      <c r="A266" s="1281">
        <v>39</v>
      </c>
      <c r="B266" s="592" t="s">
        <v>1358</v>
      </c>
      <c r="C266" s="592" t="s">
        <v>1366</v>
      </c>
      <c r="D266" s="591">
        <v>1</v>
      </c>
      <c r="E266" s="2215">
        <v>44440</v>
      </c>
      <c r="H266" s="371" t="s">
        <v>811</v>
      </c>
      <c r="I266" s="371"/>
      <c r="J266" s="1211" t="s">
        <v>811</v>
      </c>
      <c r="K266" s="2212"/>
      <c r="L266" s="2213"/>
      <c r="M266" s="2214"/>
      <c r="R266" s="1233"/>
      <c r="T266" s="1244"/>
      <c r="U266" s="483"/>
    </row>
    <row r="267" spans="1:21">
      <c r="A267" s="1281">
        <v>39</v>
      </c>
      <c r="B267" s="592" t="s">
        <v>1358</v>
      </c>
      <c r="C267" s="592" t="s">
        <v>1366</v>
      </c>
      <c r="D267" s="591">
        <v>1.5</v>
      </c>
      <c r="E267" s="2215">
        <v>44440</v>
      </c>
      <c r="H267" s="371" t="s">
        <v>811</v>
      </c>
      <c r="I267" s="371"/>
      <c r="J267" s="1211" t="s">
        <v>811</v>
      </c>
      <c r="K267" s="2212"/>
      <c r="L267" s="2213"/>
      <c r="M267" s="2214"/>
      <c r="R267" s="1233"/>
      <c r="T267" s="1244"/>
      <c r="U267" s="483"/>
    </row>
    <row r="268" spans="1:21" s="571" customFormat="1">
      <c r="A268" s="1281">
        <v>39</v>
      </c>
      <c r="B268" s="592" t="s">
        <v>1358</v>
      </c>
      <c r="C268" s="592" t="s">
        <v>1366</v>
      </c>
      <c r="D268" s="591">
        <v>2</v>
      </c>
      <c r="E268" s="2215">
        <v>44440</v>
      </c>
      <c r="F268" s="592"/>
      <c r="G268" s="592">
        <v>2.95</v>
      </c>
      <c r="H268" s="371">
        <v>0.66678054506983853</v>
      </c>
      <c r="I268" s="371">
        <f t="shared" si="17"/>
        <v>20.652860602993179</v>
      </c>
      <c r="J268" s="1211">
        <v>1.7906666666666664</v>
      </c>
      <c r="K268" s="2212"/>
      <c r="L268" s="2213"/>
      <c r="M268" s="2214"/>
      <c r="N268" s="593"/>
      <c r="O268" s="592"/>
      <c r="P268" s="593"/>
      <c r="Q268" s="593"/>
      <c r="R268" s="1233"/>
      <c r="S268" s="986"/>
      <c r="T268" s="1244"/>
      <c r="U268" s="1113"/>
    </row>
    <row r="269" spans="1:21" s="451" customFormat="1">
      <c r="A269" s="2203">
        <v>39</v>
      </c>
      <c r="B269" s="1649" t="s">
        <v>1358</v>
      </c>
      <c r="C269" s="1649" t="s">
        <v>1366</v>
      </c>
      <c r="D269" s="1643">
        <v>2.5</v>
      </c>
      <c r="E269" s="2218">
        <v>44440</v>
      </c>
      <c r="F269" s="1649"/>
      <c r="G269" s="1649"/>
      <c r="H269" s="1576" t="s">
        <v>811</v>
      </c>
      <c r="I269" s="1576"/>
      <c r="J269" s="1630" t="s">
        <v>811</v>
      </c>
      <c r="K269" s="2219">
        <f>AVERAGE(G265:G269)</f>
        <v>2.95</v>
      </c>
      <c r="L269" s="2220">
        <f>10*(6-(LN(K269)/LN(2)))</f>
        <v>44.392850455255214</v>
      </c>
      <c r="M269" s="2221">
        <f>AVERAGE(I265:I269)</f>
        <v>20.652860602993179</v>
      </c>
      <c r="N269" s="1574">
        <f t="shared" si="14"/>
        <v>47.833072156137185</v>
      </c>
      <c r="O269" s="1632">
        <f>AVERAGE(J265:J269)</f>
        <v>2.0756190476190475</v>
      </c>
      <c r="P269" s="1574">
        <f t="shared" si="15"/>
        <v>37.733104592777124</v>
      </c>
      <c r="Q269" s="1574">
        <f t="shared" si="16"/>
        <v>43.319675734723177</v>
      </c>
      <c r="R269" s="1625"/>
      <c r="S269" s="1626"/>
      <c r="T269" s="1627"/>
      <c r="U269" s="1104"/>
    </row>
    <row r="270" spans="1:21">
      <c r="A270" s="1281"/>
      <c r="D270" s="591"/>
      <c r="E270" s="2215"/>
      <c r="H270" s="371"/>
      <c r="I270" s="371"/>
      <c r="J270" s="1211"/>
      <c r="K270" s="2212"/>
      <c r="L270" s="2213"/>
      <c r="M270" s="2222"/>
      <c r="O270" s="933"/>
      <c r="R270" s="1233"/>
      <c r="T270" s="1244"/>
      <c r="U270" s="483"/>
    </row>
    <row r="271" spans="1:21" ht="31.2">
      <c r="A271" s="1186" t="s">
        <v>804</v>
      </c>
      <c r="B271" s="1136" t="s">
        <v>20</v>
      </c>
      <c r="C271" s="1136" t="s">
        <v>701</v>
      </c>
      <c r="D271" s="1136" t="s">
        <v>805</v>
      </c>
      <c r="E271" s="1187" t="s">
        <v>786</v>
      </c>
      <c r="F271" s="1136" t="s">
        <v>806</v>
      </c>
      <c r="G271" s="1136" t="s">
        <v>807</v>
      </c>
      <c r="H271" s="1206" t="s">
        <v>809</v>
      </c>
      <c r="I271" s="1621" t="s">
        <v>810</v>
      </c>
      <c r="J271" s="1210" t="s">
        <v>808</v>
      </c>
      <c r="K271" s="2212"/>
      <c r="L271" s="2213"/>
      <c r="M271" s="2222"/>
      <c r="O271" s="933"/>
      <c r="R271" s="1233"/>
      <c r="T271" s="1244"/>
      <c r="U271" s="483"/>
    </row>
    <row r="272" spans="1:21">
      <c r="A272" s="1281"/>
      <c r="B272" s="592" t="s">
        <v>1358</v>
      </c>
      <c r="C272" s="592" t="s">
        <v>1366</v>
      </c>
      <c r="D272" s="591">
        <v>0.5</v>
      </c>
      <c r="E272" s="2207">
        <v>44802</v>
      </c>
      <c r="F272" s="592">
        <v>2.8</v>
      </c>
      <c r="G272" s="592">
        <v>2.8</v>
      </c>
      <c r="H272" s="371">
        <v>0.68028389821470503</v>
      </c>
      <c r="I272" s="371">
        <f>IF(AND(H272&gt;0),  H272*30.974," ")</f>
        <v>21.071113463302275</v>
      </c>
      <c r="J272" s="371">
        <v>1.012160140216245</v>
      </c>
      <c r="K272" s="2212"/>
      <c r="L272" s="2213"/>
      <c r="M272" s="2222"/>
      <c r="O272" s="933"/>
      <c r="R272" s="1233"/>
      <c r="T272" s="1244"/>
      <c r="U272" s="483"/>
    </row>
    <row r="273" spans="1:25">
      <c r="A273" s="1281"/>
      <c r="B273" s="592" t="s">
        <v>1358</v>
      </c>
      <c r="C273" s="592" t="s">
        <v>1366</v>
      </c>
      <c r="D273" s="591">
        <v>1</v>
      </c>
      <c r="E273" s="2207">
        <v>44802</v>
      </c>
      <c r="H273" s="371" t="s">
        <v>811</v>
      </c>
      <c r="I273" s="371"/>
      <c r="J273" s="371" t="s">
        <v>811</v>
      </c>
      <c r="K273" s="2212"/>
      <c r="L273" s="2213"/>
      <c r="M273" s="2222"/>
      <c r="O273" s="933"/>
      <c r="R273" s="1233"/>
      <c r="T273" s="1244"/>
      <c r="U273" s="483"/>
    </row>
    <row r="274" spans="1:25">
      <c r="A274" s="1281"/>
      <c r="B274" s="592" t="s">
        <v>1358</v>
      </c>
      <c r="C274" s="592" t="s">
        <v>1366</v>
      </c>
      <c r="D274" s="591">
        <v>1.5</v>
      </c>
      <c r="E274" s="2207">
        <v>44802</v>
      </c>
      <c r="H274" s="371" t="s">
        <v>811</v>
      </c>
      <c r="I274" s="371"/>
      <c r="J274" s="371" t="s">
        <v>811</v>
      </c>
      <c r="K274" s="2212"/>
      <c r="L274" s="2213"/>
      <c r="M274" s="2222"/>
      <c r="O274" s="933"/>
      <c r="R274" s="1233"/>
      <c r="T274" s="1244"/>
      <c r="U274" s="483"/>
    </row>
    <row r="275" spans="1:25">
      <c r="A275" s="1281"/>
      <c r="B275" s="592" t="s">
        <v>1358</v>
      </c>
      <c r="C275" s="592" t="s">
        <v>1366</v>
      </c>
      <c r="D275" s="591">
        <v>2</v>
      </c>
      <c r="E275" s="2207">
        <v>44802</v>
      </c>
      <c r="H275" s="371" t="s">
        <v>811</v>
      </c>
      <c r="I275" s="371"/>
      <c r="J275" s="371" t="s">
        <v>811</v>
      </c>
      <c r="K275" s="2212"/>
      <c r="L275" s="2213"/>
      <c r="M275" s="2222"/>
      <c r="O275" s="933"/>
      <c r="R275" s="1233"/>
      <c r="T275" s="1244"/>
      <c r="U275" s="483"/>
    </row>
    <row r="276" spans="1:25" s="451" customFormat="1">
      <c r="A276" s="2203"/>
      <c r="B276" s="1649" t="s">
        <v>1358</v>
      </c>
      <c r="C276" s="1649" t="s">
        <v>1366</v>
      </c>
      <c r="D276" s="1643">
        <v>2.5</v>
      </c>
      <c r="E276" s="2209">
        <v>44802</v>
      </c>
      <c r="F276" s="1649"/>
      <c r="G276" s="1649"/>
      <c r="H276" s="1576">
        <v>0.604696798413071</v>
      </c>
      <c r="I276" s="1576">
        <f>IF(AND(H276&gt;0),  H276*30.974," ")</f>
        <v>18.729878634046461</v>
      </c>
      <c r="J276" s="1576">
        <v>1.8961015655327009</v>
      </c>
      <c r="K276" s="2219">
        <f>AVERAGE(G272:G276)</f>
        <v>2.8</v>
      </c>
      <c r="L276" s="2220">
        <f>10*(6-(LN(K276)/LN(2)))</f>
        <v>45.145731728297577</v>
      </c>
      <c r="M276" s="2221">
        <f>AVERAGE(I272:I276)</f>
        <v>19.90049604867437</v>
      </c>
      <c r="N276" s="1574">
        <f>10*(6-(LN(48/M276)/LN(2)))</f>
        <v>47.297699866458444</v>
      </c>
      <c r="O276" s="1632">
        <f>AVERAGE(J272:J276)</f>
        <v>1.454130852874473</v>
      </c>
      <c r="P276" s="1574">
        <f>10*(6-((2.04-0.68*LN(O276))/LN(2)))</f>
        <v>34.242089438379253</v>
      </c>
      <c r="Q276" s="1574">
        <f>AVERAGE(L276,N276,P276)</f>
        <v>42.228507011045089</v>
      </c>
      <c r="R276" s="1625">
        <f>AVERAGE(Q250:Q276)</f>
        <v>47.680596183305461</v>
      </c>
      <c r="S276" s="1626" t="s">
        <v>49</v>
      </c>
      <c r="T276" s="1627" t="str">
        <f>IF(_xlfn.NUMBERVALUE(R276), IF(R276&lt;50, "Acceptable; Ongoing Protection is Required", "Unacceptable; Immediate Restoration is Required"), " ")</f>
        <v>Acceptable; Ongoing Protection is Required</v>
      </c>
      <c r="U276" s="1104"/>
    </row>
    <row r="277" spans="1:25">
      <c r="A277" s="1281"/>
      <c r="D277" s="591"/>
      <c r="E277" s="2215"/>
      <c r="H277" s="371"/>
      <c r="I277" s="371"/>
      <c r="J277" s="1211"/>
      <c r="K277" s="2212"/>
      <c r="L277" s="2213"/>
      <c r="M277" s="2222"/>
      <c r="O277" s="933"/>
      <c r="R277" s="1233"/>
      <c r="T277" s="1244"/>
      <c r="U277" s="483"/>
    </row>
    <row r="278" spans="1:25" ht="16.2" thickBot="1">
      <c r="A278" s="1188"/>
      <c r="B278" s="1189"/>
      <c r="C278" s="1189"/>
      <c r="D278" s="1189"/>
      <c r="E278" s="1190"/>
      <c r="F278" s="1189"/>
      <c r="G278" s="1189"/>
      <c r="H278" s="1207"/>
      <c r="I278" s="939" t="str">
        <f t="shared" si="17"/>
        <v xml:space="preserve"> </v>
      </c>
      <c r="J278" s="1213"/>
      <c r="K278" s="1188"/>
      <c r="L278" s="1189"/>
      <c r="M278" s="1189"/>
      <c r="N278" s="1617"/>
      <c r="O278" s="1191"/>
      <c r="P278" s="1617"/>
      <c r="Q278" s="2226"/>
      <c r="R278" s="1238"/>
      <c r="S278" s="1241"/>
      <c r="T278" s="1242"/>
      <c r="U278" s="1178"/>
      <c r="V278" s="756"/>
      <c r="W278" s="747"/>
      <c r="X278" s="747"/>
      <c r="Y278" s="747"/>
    </row>
    <row r="279" spans="1:25" s="437" customFormat="1" ht="31.8" thickBot="1">
      <c r="A279" s="1188" t="s">
        <v>1367</v>
      </c>
      <c r="B279" s="1189"/>
      <c r="C279" s="1189"/>
      <c r="D279" s="1189"/>
      <c r="E279" s="1190"/>
      <c r="F279" s="1189"/>
      <c r="G279" s="1189"/>
      <c r="H279" s="1207"/>
      <c r="I279" s="939"/>
      <c r="J279" s="1213"/>
      <c r="K279" s="1188"/>
      <c r="L279" s="1189"/>
      <c r="M279" s="1189"/>
      <c r="N279" s="1617"/>
      <c r="O279" s="1191"/>
      <c r="P279" s="1617"/>
      <c r="Q279" s="1617"/>
      <c r="R279" s="1238"/>
      <c r="S279" s="1241"/>
      <c r="T279" s="1242"/>
      <c r="U279" s="2250"/>
      <c r="V279" s="2248"/>
      <c r="W279" s="781"/>
      <c r="X279" s="781"/>
      <c r="Y279" s="781"/>
    </row>
    <row r="280" spans="1:25" ht="31.2">
      <c r="A280" s="1117" t="s">
        <v>804</v>
      </c>
      <c r="B280" s="1100" t="s">
        <v>20</v>
      </c>
      <c r="C280" s="1100" t="s">
        <v>701</v>
      </c>
      <c r="D280" s="1101" t="s">
        <v>805</v>
      </c>
      <c r="E280" s="1102" t="s">
        <v>786</v>
      </c>
      <c r="F280" s="1101" t="s">
        <v>806</v>
      </c>
      <c r="G280" s="1101" t="s">
        <v>807</v>
      </c>
      <c r="H280" s="1119" t="s">
        <v>809</v>
      </c>
      <c r="I280" s="1621" t="s">
        <v>810</v>
      </c>
      <c r="J280" s="1118" t="s">
        <v>808</v>
      </c>
      <c r="K280" s="1285"/>
      <c r="R280" s="1233"/>
      <c r="T280" s="1244"/>
      <c r="U280" s="483"/>
    </row>
    <row r="281" spans="1:25" s="571" customFormat="1">
      <c r="A281" s="1959">
        <v>445</v>
      </c>
      <c r="B281" s="1613" t="s">
        <v>1358</v>
      </c>
      <c r="C281" s="1613" t="s">
        <v>1367</v>
      </c>
      <c r="D281" s="1613">
        <v>0.5</v>
      </c>
      <c r="E281" s="2240">
        <v>42992</v>
      </c>
      <c r="F281" s="1613">
        <v>4.2</v>
      </c>
      <c r="G281" s="1613">
        <v>1.5</v>
      </c>
      <c r="H281" s="1966">
        <v>2.5444934481271311</v>
      </c>
      <c r="I281" s="373">
        <f t="shared" si="17"/>
        <v>78.813140062289762</v>
      </c>
      <c r="J281" s="1967">
        <v>74.677440506329091</v>
      </c>
      <c r="K281" s="2199"/>
      <c r="L281" s="2241"/>
      <c r="M281" s="1968"/>
      <c r="N281" s="2241"/>
      <c r="O281" s="1968"/>
      <c r="P281" s="2241"/>
      <c r="Q281" s="2241"/>
      <c r="R281" s="1233"/>
      <c r="S281" s="986"/>
      <c r="T281" s="1244"/>
      <c r="U281" s="1113"/>
    </row>
    <row r="282" spans="1:25">
      <c r="A282" s="1959">
        <v>446</v>
      </c>
      <c r="B282" s="1613" t="s">
        <v>1358</v>
      </c>
      <c r="C282" s="1613" t="s">
        <v>1367</v>
      </c>
      <c r="D282" s="1613">
        <v>1</v>
      </c>
      <c r="E282" s="2240">
        <v>42992</v>
      </c>
      <c r="F282" s="1613">
        <v>4.2</v>
      </c>
      <c r="G282" s="1613">
        <v>1.5</v>
      </c>
      <c r="H282" s="1613"/>
      <c r="I282" s="373" t="str">
        <f t="shared" si="17"/>
        <v xml:space="preserve"> </v>
      </c>
      <c r="J282" s="2122"/>
      <c r="K282" s="2199"/>
      <c r="L282" s="2241"/>
      <c r="M282" s="1968"/>
      <c r="N282" s="2241"/>
      <c r="O282" s="1968"/>
      <c r="P282" s="2241"/>
      <c r="Q282" s="2241"/>
      <c r="R282" s="1233"/>
      <c r="T282" s="1244"/>
      <c r="U282" s="483"/>
    </row>
    <row r="283" spans="1:25">
      <c r="A283" s="1959">
        <v>447</v>
      </c>
      <c r="B283" s="1613" t="s">
        <v>1358</v>
      </c>
      <c r="C283" s="1613" t="s">
        <v>1367</v>
      </c>
      <c r="D283" s="1613">
        <v>2</v>
      </c>
      <c r="E283" s="2240">
        <v>42992</v>
      </c>
      <c r="F283" s="1613">
        <v>4.2</v>
      </c>
      <c r="G283" s="1613">
        <v>1.5</v>
      </c>
      <c r="H283" s="1613"/>
      <c r="I283" s="373" t="str">
        <f t="shared" si="17"/>
        <v xml:space="preserve"> </v>
      </c>
      <c r="J283" s="2122"/>
      <c r="K283" s="2199"/>
      <c r="L283" s="2241"/>
      <c r="M283" s="1968"/>
      <c r="N283" s="2241"/>
      <c r="O283" s="1968"/>
      <c r="P283" s="2241"/>
      <c r="Q283" s="2241"/>
      <c r="R283" s="1233"/>
      <c r="T283" s="1244"/>
      <c r="U283" s="483"/>
    </row>
    <row r="284" spans="1:25" s="571" customFormat="1">
      <c r="A284" s="1971">
        <v>448</v>
      </c>
      <c r="B284" s="1853" t="s">
        <v>1358</v>
      </c>
      <c r="C284" s="1853" t="s">
        <v>1367</v>
      </c>
      <c r="D284" s="1853">
        <v>3</v>
      </c>
      <c r="E284" s="2242">
        <v>42992</v>
      </c>
      <c r="F284" s="1853">
        <v>4.2</v>
      </c>
      <c r="G284" s="1853">
        <v>1.5</v>
      </c>
      <c r="H284" s="1978">
        <v>2.2182763393928835</v>
      </c>
      <c r="I284" s="1998">
        <f t="shared" si="17"/>
        <v>68.70889133635518</v>
      </c>
      <c r="J284" s="1979">
        <v>28.361983544303801</v>
      </c>
      <c r="K284" s="2244">
        <f>AVERAGE(G281:G284)</f>
        <v>1.5</v>
      </c>
      <c r="L284" s="2132">
        <f>10*(6-(LN(K284)/LN(2)))</f>
        <v>54.150374992788443</v>
      </c>
      <c r="M284" s="2188">
        <f>AVERAGE(I281:I284)</f>
        <v>73.761015699322471</v>
      </c>
      <c r="N284" s="2241">
        <f t="shared" si="14"/>
        <v>66.198241161792069</v>
      </c>
      <c r="O284" s="2188">
        <f>AVERAGE(J281:J284)</f>
        <v>51.519712025316444</v>
      </c>
      <c r="P284" s="2241">
        <f t="shared" si="15"/>
        <v>69.240979010910635</v>
      </c>
      <c r="Q284" s="2246">
        <f t="shared" si="16"/>
        <v>63.196531721830382</v>
      </c>
      <c r="R284" s="1233"/>
      <c r="S284" s="986"/>
      <c r="T284" s="1244"/>
      <c r="U284" s="1113"/>
    </row>
    <row r="285" spans="1:25">
      <c r="A285" s="1281"/>
      <c r="B285" s="591"/>
      <c r="C285" s="591"/>
      <c r="D285" s="591"/>
      <c r="E285" s="2202"/>
      <c r="F285" s="591"/>
      <c r="G285" s="591"/>
      <c r="H285" s="2042"/>
      <c r="I285" s="371" t="str">
        <f t="shared" si="17"/>
        <v xml:space="preserve"> </v>
      </c>
      <c r="J285" s="1211"/>
      <c r="K285" s="1285"/>
      <c r="R285" s="1233"/>
      <c r="T285" s="1244"/>
      <c r="U285" s="483"/>
    </row>
    <row r="286" spans="1:25" ht="31.2">
      <c r="A286" s="1281"/>
      <c r="B286" s="627" t="s">
        <v>20</v>
      </c>
      <c r="C286" s="627" t="s">
        <v>701</v>
      </c>
      <c r="D286" s="627" t="s">
        <v>846</v>
      </c>
      <c r="E286" s="1135" t="s">
        <v>786</v>
      </c>
      <c r="F286" s="1136" t="s">
        <v>806</v>
      </c>
      <c r="G286" s="1136" t="s">
        <v>807</v>
      </c>
      <c r="H286" s="632" t="s">
        <v>809</v>
      </c>
      <c r="I286" s="1621" t="s">
        <v>810</v>
      </c>
      <c r="J286" s="1110" t="s">
        <v>808</v>
      </c>
      <c r="K286" s="1285"/>
      <c r="R286" s="1233"/>
      <c r="T286" s="1244"/>
      <c r="U286" s="483"/>
    </row>
    <row r="287" spans="1:25" s="571" customFormat="1">
      <c r="A287" s="1281"/>
      <c r="B287" s="591" t="s">
        <v>1358</v>
      </c>
      <c r="C287" s="591" t="s">
        <v>1367</v>
      </c>
      <c r="D287" s="591">
        <v>0.5</v>
      </c>
      <c r="E287" s="2202">
        <v>43355</v>
      </c>
      <c r="F287" s="591">
        <v>4</v>
      </c>
      <c r="G287" s="591">
        <v>0.9</v>
      </c>
      <c r="H287" s="371">
        <v>1.6989412135131794</v>
      </c>
      <c r="I287" s="371">
        <f t="shared" si="17"/>
        <v>52.623005147357219</v>
      </c>
      <c r="J287" s="1211">
        <v>21.207987974683551</v>
      </c>
      <c r="K287" s="1285"/>
      <c r="L287" s="593"/>
      <c r="M287" s="592"/>
      <c r="N287" s="593"/>
      <c r="O287" s="592"/>
      <c r="P287" s="593"/>
      <c r="Q287" s="593"/>
      <c r="R287" s="1233"/>
      <c r="S287" s="986"/>
      <c r="T287" s="1244"/>
      <c r="U287" s="1113"/>
    </row>
    <row r="288" spans="1:25">
      <c r="A288" s="1281"/>
      <c r="B288" s="591" t="s">
        <v>1358</v>
      </c>
      <c r="C288" s="591" t="s">
        <v>1367</v>
      </c>
      <c r="D288" s="591">
        <v>1</v>
      </c>
      <c r="E288" s="2202">
        <v>43355</v>
      </c>
      <c r="F288" s="591"/>
      <c r="G288" s="591"/>
      <c r="H288" s="371" t="s">
        <v>811</v>
      </c>
      <c r="I288" s="371"/>
      <c r="J288" s="2161" t="s">
        <v>811</v>
      </c>
      <c r="K288" s="1285"/>
      <c r="R288" s="1233"/>
      <c r="T288" s="1244"/>
      <c r="U288" s="483"/>
    </row>
    <row r="289" spans="1:21">
      <c r="A289" s="1281"/>
      <c r="B289" s="591" t="s">
        <v>1358</v>
      </c>
      <c r="C289" s="591" t="s">
        <v>1367</v>
      </c>
      <c r="D289" s="591">
        <v>2</v>
      </c>
      <c r="E289" s="2202">
        <v>43355</v>
      </c>
      <c r="F289" s="591"/>
      <c r="G289" s="591"/>
      <c r="H289" s="371" t="s">
        <v>811</v>
      </c>
      <c r="I289" s="371"/>
      <c r="J289" s="2161" t="s">
        <v>811</v>
      </c>
      <c r="K289" s="1285"/>
      <c r="R289" s="1233"/>
      <c r="T289" s="1244"/>
      <c r="U289" s="483"/>
    </row>
    <row r="290" spans="1:21" s="571" customFormat="1">
      <c r="A290" s="2203"/>
      <c r="B290" s="1643" t="s">
        <v>1358</v>
      </c>
      <c r="C290" s="1643" t="s">
        <v>1367</v>
      </c>
      <c r="D290" s="1643">
        <v>3</v>
      </c>
      <c r="E290" s="2204">
        <v>43355</v>
      </c>
      <c r="F290" s="1643"/>
      <c r="G290" s="1643">
        <v>0.9</v>
      </c>
      <c r="H290" s="1576">
        <v>1.7668988620537067</v>
      </c>
      <c r="I290" s="1576">
        <f t="shared" si="17"/>
        <v>54.727925353251514</v>
      </c>
      <c r="J290" s="1630">
        <v>56.025300632911389</v>
      </c>
      <c r="K290" s="1654">
        <f>AVERAGE(G287:G290)</f>
        <v>0.9</v>
      </c>
      <c r="L290" s="1574">
        <f>10*(6-(LN(K290)/LN(2)))</f>
        <v>61.520030934450496</v>
      </c>
      <c r="M290" s="1632">
        <f>AVERAGE(I287:I290)</f>
        <v>53.67546525030437</v>
      </c>
      <c r="N290" s="1574">
        <f t="shared" si="14"/>
        <v>61.612283853531494</v>
      </c>
      <c r="O290" s="1632">
        <f>AVERAGE(J287:J290)</f>
        <v>38.616644303797472</v>
      </c>
      <c r="P290" s="1574">
        <f t="shared" si="15"/>
        <v>66.412847270857199</v>
      </c>
      <c r="Q290" s="2206">
        <f t="shared" si="16"/>
        <v>63.181720686279732</v>
      </c>
      <c r="R290" s="1233"/>
      <c r="S290" s="986"/>
      <c r="T290" s="1244"/>
      <c r="U290" s="1113"/>
    </row>
    <row r="291" spans="1:21">
      <c r="A291" s="1281"/>
      <c r="B291" s="591"/>
      <c r="C291" s="591"/>
      <c r="D291" s="591"/>
      <c r="E291" s="2202"/>
      <c r="F291" s="591"/>
      <c r="G291" s="591"/>
      <c r="H291" s="591"/>
      <c r="I291" s="371" t="str">
        <f t="shared" si="17"/>
        <v xml:space="preserve"> </v>
      </c>
      <c r="J291" s="2161"/>
      <c r="K291" s="1281"/>
      <c r="L291" s="1119"/>
      <c r="R291" s="1233"/>
      <c r="T291" s="1244"/>
      <c r="U291" s="483"/>
    </row>
    <row r="292" spans="1:21" ht="31.2">
      <c r="A292" s="1117" t="s">
        <v>804</v>
      </c>
      <c r="B292" s="1100" t="s">
        <v>20</v>
      </c>
      <c r="C292" s="1100" t="s">
        <v>701</v>
      </c>
      <c r="D292" s="1101" t="s">
        <v>805</v>
      </c>
      <c r="E292" s="1102" t="s">
        <v>786</v>
      </c>
      <c r="F292" s="1101" t="s">
        <v>806</v>
      </c>
      <c r="G292" s="1101" t="s">
        <v>807</v>
      </c>
      <c r="H292" s="1119" t="s">
        <v>809</v>
      </c>
      <c r="I292" s="1621" t="s">
        <v>810</v>
      </c>
      <c r="J292" s="1118" t="s">
        <v>808</v>
      </c>
      <c r="K292" s="1285"/>
      <c r="R292" s="1233"/>
      <c r="T292" s="1244"/>
      <c r="U292" s="483"/>
    </row>
    <row r="293" spans="1:21" s="571" customFormat="1">
      <c r="A293" s="1285">
        <v>124</v>
      </c>
      <c r="B293" s="592" t="s">
        <v>1359</v>
      </c>
      <c r="C293" s="592" t="s">
        <v>1367</v>
      </c>
      <c r="D293" s="629">
        <v>0.5</v>
      </c>
      <c r="E293" s="2207">
        <v>43719</v>
      </c>
      <c r="F293" s="2208">
        <v>3.9</v>
      </c>
      <c r="G293" s="933">
        <v>1.2</v>
      </c>
      <c r="H293" s="371">
        <v>1.884442661008344</v>
      </c>
      <c r="I293" s="371">
        <f t="shared" si="17"/>
        <v>58.368726982072445</v>
      </c>
      <c r="J293" s="1211">
        <v>22.260847848101267</v>
      </c>
      <c r="K293" s="1285"/>
      <c r="L293" s="593"/>
      <c r="M293" s="592"/>
      <c r="N293" s="593"/>
      <c r="O293" s="592"/>
      <c r="P293" s="593"/>
      <c r="Q293" s="593"/>
      <c r="R293" s="1233"/>
      <c r="S293" s="986"/>
      <c r="T293" s="1244"/>
      <c r="U293" s="1113"/>
    </row>
    <row r="294" spans="1:21">
      <c r="A294" s="1285"/>
      <c r="B294" s="592" t="s">
        <v>1359</v>
      </c>
      <c r="C294" s="592" t="s">
        <v>1367</v>
      </c>
      <c r="D294" s="629">
        <v>1</v>
      </c>
      <c r="E294" s="2207">
        <v>43719</v>
      </c>
      <c r="F294" s="2208"/>
      <c r="G294" s="933"/>
      <c r="H294" s="591" t="s">
        <v>811</v>
      </c>
      <c r="I294" s="371"/>
      <c r="J294" s="2161" t="s">
        <v>811</v>
      </c>
      <c r="K294" s="1285"/>
      <c r="R294" s="1233"/>
      <c r="T294" s="1244"/>
      <c r="U294" s="483"/>
    </row>
    <row r="295" spans="1:21">
      <c r="A295" s="1285"/>
      <c r="B295" s="592" t="s">
        <v>1359</v>
      </c>
      <c r="C295" s="592" t="s">
        <v>1367</v>
      </c>
      <c r="D295" s="629">
        <v>2</v>
      </c>
      <c r="E295" s="2207">
        <v>43719</v>
      </c>
      <c r="F295" s="2208"/>
      <c r="G295" s="933"/>
      <c r="H295" s="591" t="s">
        <v>811</v>
      </c>
      <c r="I295" s="371"/>
      <c r="J295" s="2161" t="s">
        <v>811</v>
      </c>
      <c r="K295" s="1285"/>
      <c r="R295" s="1233"/>
      <c r="T295" s="1244"/>
      <c r="U295" s="483"/>
    </row>
    <row r="296" spans="1:21" s="571" customFormat="1">
      <c r="A296" s="1654"/>
      <c r="B296" s="1649" t="s">
        <v>1359</v>
      </c>
      <c r="C296" s="1649" t="s">
        <v>1367</v>
      </c>
      <c r="D296" s="1642">
        <v>3</v>
      </c>
      <c r="E296" s="2209">
        <v>43719</v>
      </c>
      <c r="F296" s="2210"/>
      <c r="G296" s="1632">
        <v>1.2</v>
      </c>
      <c r="H296" s="1576">
        <v>7.9694821680149772</v>
      </c>
      <c r="I296" s="1576">
        <f t="shared" si="17"/>
        <v>246.8467406720959</v>
      </c>
      <c r="J296" s="1630">
        <v>81.697140759493621</v>
      </c>
      <c r="K296" s="2211">
        <f>AVERAGE(G293:G296)</f>
        <v>1.2</v>
      </c>
      <c r="L296" s="1574">
        <f>10*(6-(LN(K296)/LN(2)))</f>
        <v>57.369655941662067</v>
      </c>
      <c r="M296" s="1632">
        <f>AVERAGE(I293:I296)</f>
        <v>152.60773382708419</v>
      </c>
      <c r="N296" s="1574">
        <f t="shared" si="14"/>
        <v>76.687217657165519</v>
      </c>
      <c r="O296" s="1632">
        <f>AVERAGE(J293:J296)</f>
        <v>51.978994303797442</v>
      </c>
      <c r="P296" s="1574">
        <f t="shared" si="15"/>
        <v>69.328047511401806</v>
      </c>
      <c r="Q296" s="2206">
        <f t="shared" si="16"/>
        <v>67.794973703409809</v>
      </c>
      <c r="R296" s="1233"/>
      <c r="S296" s="986"/>
      <c r="T296" s="1244"/>
      <c r="U296" s="1113"/>
    </row>
    <row r="297" spans="1:21">
      <c r="A297" s="1285"/>
      <c r="I297" s="371" t="str">
        <f t="shared" si="17"/>
        <v xml:space="preserve"> </v>
      </c>
      <c r="J297" s="1932"/>
      <c r="K297" s="1285"/>
      <c r="R297" s="1233"/>
      <c r="T297" s="1244"/>
      <c r="U297" s="483"/>
    </row>
    <row r="298" spans="1:21" ht="31.2">
      <c r="A298" s="1186" t="s">
        <v>804</v>
      </c>
      <c r="B298" s="1136" t="s">
        <v>20</v>
      </c>
      <c r="C298" s="1136" t="s">
        <v>701</v>
      </c>
      <c r="D298" s="1136" t="s">
        <v>805</v>
      </c>
      <c r="E298" s="1187" t="s">
        <v>786</v>
      </c>
      <c r="F298" s="1136" t="s">
        <v>806</v>
      </c>
      <c r="G298" s="1136" t="s">
        <v>807</v>
      </c>
      <c r="H298" s="1206" t="s">
        <v>809</v>
      </c>
      <c r="I298" s="1621" t="s">
        <v>810</v>
      </c>
      <c r="J298" s="1210" t="s">
        <v>808</v>
      </c>
      <c r="K298" s="2212"/>
      <c r="L298" s="2213"/>
      <c r="M298" s="2214"/>
      <c r="R298" s="1233"/>
      <c r="T298" s="1244"/>
      <c r="U298" s="483"/>
    </row>
    <row r="299" spans="1:21" s="571" customFormat="1">
      <c r="A299" s="1281">
        <v>39</v>
      </c>
      <c r="B299" s="592" t="s">
        <v>1358</v>
      </c>
      <c r="C299" s="592" t="s">
        <v>1367</v>
      </c>
      <c r="D299" s="591">
        <v>0.5</v>
      </c>
      <c r="E299" s="2215">
        <v>44440</v>
      </c>
      <c r="F299" s="592">
        <v>3.5</v>
      </c>
      <c r="G299" s="592">
        <v>1.1499999999999999</v>
      </c>
      <c r="H299" s="371">
        <v>1.4669171991536447</v>
      </c>
      <c r="I299" s="371">
        <f t="shared" si="17"/>
        <v>45.436293326584995</v>
      </c>
      <c r="J299" s="1211">
        <v>12.916761904761907</v>
      </c>
      <c r="K299" s="2212"/>
      <c r="L299" s="2213"/>
      <c r="M299" s="2214"/>
      <c r="N299" s="593"/>
      <c r="O299" s="592"/>
      <c r="P299" s="593"/>
      <c r="Q299" s="593"/>
      <c r="R299" s="1233"/>
      <c r="S299" s="986"/>
      <c r="T299" s="1244"/>
      <c r="U299" s="1113"/>
    </row>
    <row r="300" spans="1:21">
      <c r="A300" s="1281">
        <v>39</v>
      </c>
      <c r="B300" s="592" t="s">
        <v>1358</v>
      </c>
      <c r="C300" s="592" t="s">
        <v>1367</v>
      </c>
      <c r="D300" s="591">
        <v>1</v>
      </c>
      <c r="E300" s="2215">
        <v>44440</v>
      </c>
      <c r="H300" s="371" t="s">
        <v>811</v>
      </c>
      <c r="I300" s="371"/>
      <c r="J300" s="1211" t="s">
        <v>811</v>
      </c>
      <c r="K300" s="2212"/>
      <c r="L300" s="2213"/>
      <c r="M300" s="2214"/>
      <c r="R300" s="1233"/>
      <c r="T300" s="1244"/>
      <c r="U300" s="483"/>
    </row>
    <row r="301" spans="1:21">
      <c r="A301" s="1281">
        <v>39</v>
      </c>
      <c r="B301" s="592" t="s">
        <v>1358</v>
      </c>
      <c r="C301" s="592" t="s">
        <v>1367</v>
      </c>
      <c r="D301" s="591">
        <v>2</v>
      </c>
      <c r="E301" s="2215">
        <v>44440</v>
      </c>
      <c r="H301" s="371" t="s">
        <v>811</v>
      </c>
      <c r="I301" s="371"/>
      <c r="J301" s="1211" t="s">
        <v>811</v>
      </c>
      <c r="K301" s="2212"/>
      <c r="L301" s="2213"/>
      <c r="M301" s="2214"/>
      <c r="R301" s="1233"/>
      <c r="T301" s="1244"/>
      <c r="U301" s="483"/>
    </row>
    <row r="302" spans="1:21" s="1629" customFormat="1">
      <c r="A302" s="2203">
        <v>39</v>
      </c>
      <c r="B302" s="1649" t="s">
        <v>1358</v>
      </c>
      <c r="C302" s="1649" t="s">
        <v>1367</v>
      </c>
      <c r="D302" s="1643">
        <v>3</v>
      </c>
      <c r="E302" s="2218">
        <v>44440</v>
      </c>
      <c r="F302" s="1649"/>
      <c r="G302" s="1649">
        <v>1.1499999999999999</v>
      </c>
      <c r="H302" s="1576">
        <v>7.3444129760851533</v>
      </c>
      <c r="I302" s="1576">
        <f t="shared" si="17"/>
        <v>227.48584752126155</v>
      </c>
      <c r="J302" s="1630">
        <v>39.870666666666672</v>
      </c>
      <c r="K302" s="2219">
        <f>AVERAGE(G299:G302)</f>
        <v>1.1499999999999999</v>
      </c>
      <c r="L302" s="2220">
        <f>10*(6-(LN(K302)/LN(2)))</f>
        <v>57.983661388303496</v>
      </c>
      <c r="M302" s="2221">
        <f>AVERAGE(I299:I302)</f>
        <v>136.46107042392327</v>
      </c>
      <c r="N302" s="1574">
        <f t="shared" si="14"/>
        <v>75.073831272555253</v>
      </c>
      <c r="O302" s="1632">
        <f>AVERAGE(J299:J302)</f>
        <v>26.393714285714289</v>
      </c>
      <c r="P302" s="1574">
        <f t="shared" si="15"/>
        <v>62.679454062182991</v>
      </c>
      <c r="Q302" s="1574">
        <f t="shared" si="16"/>
        <v>65.245648907680575</v>
      </c>
      <c r="R302" s="1625"/>
      <c r="S302" s="1626"/>
      <c r="T302" s="1627"/>
      <c r="U302" s="1628"/>
    </row>
    <row r="303" spans="1:21" s="1047" customFormat="1">
      <c r="A303" s="1281"/>
      <c r="B303" s="592"/>
      <c r="C303" s="592"/>
      <c r="D303" s="591"/>
      <c r="E303" s="2215"/>
      <c r="F303" s="592"/>
      <c r="G303" s="592"/>
      <c r="H303" s="371"/>
      <c r="I303" s="371"/>
      <c r="J303" s="1211"/>
      <c r="K303" s="2212"/>
      <c r="L303" s="2213"/>
      <c r="M303" s="2222"/>
      <c r="N303" s="593"/>
      <c r="O303" s="933"/>
      <c r="P303" s="593"/>
      <c r="Q303" s="593"/>
      <c r="R303" s="1233"/>
      <c r="S303" s="986"/>
      <c r="T303" s="1244"/>
      <c r="U303" s="1180"/>
    </row>
    <row r="304" spans="1:21" s="1047" customFormat="1" ht="31.2">
      <c r="A304" s="1186" t="s">
        <v>804</v>
      </c>
      <c r="B304" s="1136" t="s">
        <v>20</v>
      </c>
      <c r="C304" s="1136" t="s">
        <v>701</v>
      </c>
      <c r="D304" s="1136" t="s">
        <v>805</v>
      </c>
      <c r="E304" s="1187" t="s">
        <v>786</v>
      </c>
      <c r="F304" s="1136" t="s">
        <v>806</v>
      </c>
      <c r="G304" s="1136" t="s">
        <v>807</v>
      </c>
      <c r="H304" s="1206" t="s">
        <v>809</v>
      </c>
      <c r="I304" s="1621" t="s">
        <v>810</v>
      </c>
      <c r="J304" s="1210" t="s">
        <v>808</v>
      </c>
      <c r="K304" s="2212"/>
      <c r="L304" s="2213"/>
      <c r="M304" s="2222"/>
      <c r="N304" s="593"/>
      <c r="O304" s="933"/>
      <c r="P304" s="593"/>
      <c r="Q304" s="593"/>
      <c r="R304" s="1233"/>
      <c r="S304" s="986"/>
      <c r="T304" s="1244"/>
      <c r="U304" s="1180"/>
    </row>
    <row r="305" spans="1:25" s="1047" customFormat="1">
      <c r="A305" s="1281"/>
      <c r="B305" s="592" t="s">
        <v>1358</v>
      </c>
      <c r="C305" s="592" t="s">
        <v>1367</v>
      </c>
      <c r="D305" s="591">
        <v>0.5</v>
      </c>
      <c r="E305" s="2207">
        <v>44802</v>
      </c>
      <c r="F305" s="592">
        <v>3.5</v>
      </c>
      <c r="G305" s="592">
        <v>0.95</v>
      </c>
      <c r="H305" s="371">
        <v>1.9678459789320621</v>
      </c>
      <c r="I305" s="371">
        <f t="shared" si="17"/>
        <v>60.952061351441692</v>
      </c>
      <c r="J305" s="371">
        <v>6.0902260946466242</v>
      </c>
      <c r="K305" s="2212"/>
      <c r="L305" s="2213"/>
      <c r="M305" s="2222"/>
      <c r="N305" s="593"/>
      <c r="O305" s="933"/>
      <c r="P305" s="593"/>
      <c r="Q305" s="593"/>
      <c r="R305" s="1233"/>
      <c r="S305" s="986"/>
      <c r="T305" s="1244"/>
      <c r="U305" s="1180"/>
    </row>
    <row r="306" spans="1:25" s="1047" customFormat="1">
      <c r="A306" s="1281"/>
      <c r="B306" s="592" t="s">
        <v>1358</v>
      </c>
      <c r="C306" s="592" t="s">
        <v>1367</v>
      </c>
      <c r="D306" s="591">
        <v>1</v>
      </c>
      <c r="E306" s="2207">
        <v>44802</v>
      </c>
      <c r="F306" s="592"/>
      <c r="G306" s="592"/>
      <c r="H306" s="371" t="s">
        <v>811</v>
      </c>
      <c r="I306" s="371"/>
      <c r="J306" s="371" t="s">
        <v>811</v>
      </c>
      <c r="K306" s="2212"/>
      <c r="L306" s="2213"/>
      <c r="M306" s="2222"/>
      <c r="N306" s="593"/>
      <c r="O306" s="933"/>
      <c r="P306" s="593"/>
      <c r="Q306" s="593"/>
      <c r="R306" s="1233"/>
      <c r="S306" s="986"/>
      <c r="T306" s="1244"/>
      <c r="U306" s="1180"/>
    </row>
    <row r="307" spans="1:25" s="1047" customFormat="1">
      <c r="A307" s="1281"/>
      <c r="B307" s="592" t="s">
        <v>1358</v>
      </c>
      <c r="C307" s="592" t="s">
        <v>1367</v>
      </c>
      <c r="D307" s="591">
        <v>1.5</v>
      </c>
      <c r="E307" s="2207">
        <v>44802</v>
      </c>
      <c r="F307" s="592"/>
      <c r="G307" s="592"/>
      <c r="H307" s="371" t="s">
        <v>811</v>
      </c>
      <c r="I307" s="371"/>
      <c r="J307" s="371" t="s">
        <v>811</v>
      </c>
      <c r="K307" s="2212"/>
      <c r="L307" s="2213"/>
      <c r="M307" s="2222"/>
      <c r="N307" s="593"/>
      <c r="O307" s="933"/>
      <c r="P307" s="593"/>
      <c r="Q307" s="593"/>
      <c r="R307" s="1233"/>
      <c r="S307" s="986"/>
      <c r="T307" s="1244"/>
      <c r="U307" s="1180"/>
    </row>
    <row r="308" spans="1:25" s="1047" customFormat="1">
      <c r="A308" s="1281"/>
      <c r="B308" s="592" t="s">
        <v>1358</v>
      </c>
      <c r="C308" s="592" t="s">
        <v>1367</v>
      </c>
      <c r="D308" s="591">
        <v>2</v>
      </c>
      <c r="E308" s="2207">
        <v>44802</v>
      </c>
      <c r="F308" s="592"/>
      <c r="G308" s="592"/>
      <c r="H308" s="371" t="s">
        <v>811</v>
      </c>
      <c r="I308" s="371"/>
      <c r="J308" s="371" t="s">
        <v>811</v>
      </c>
      <c r="K308" s="2212"/>
      <c r="L308" s="2213"/>
      <c r="M308" s="2222"/>
      <c r="N308" s="593"/>
      <c r="O308" s="933"/>
      <c r="P308" s="593"/>
      <c r="Q308" s="593"/>
      <c r="R308" s="1233"/>
      <c r="S308" s="986"/>
      <c r="T308" s="1244"/>
      <c r="U308" s="1180"/>
    </row>
    <row r="309" spans="1:25" s="1047" customFormat="1">
      <c r="A309" s="1281"/>
      <c r="B309" s="592" t="s">
        <v>1358</v>
      </c>
      <c r="C309" s="592" t="s">
        <v>1367</v>
      </c>
      <c r="D309" s="591">
        <v>2.5</v>
      </c>
      <c r="E309" s="2207">
        <v>44802</v>
      </c>
      <c r="F309" s="592"/>
      <c r="G309" s="592"/>
      <c r="H309" s="371" t="s">
        <v>811</v>
      </c>
      <c r="I309" s="371"/>
      <c r="J309" s="371" t="s">
        <v>811</v>
      </c>
      <c r="K309" s="2212"/>
      <c r="L309" s="2213"/>
      <c r="M309" s="2222"/>
      <c r="N309" s="593"/>
      <c r="O309" s="933"/>
      <c r="P309" s="593"/>
      <c r="Q309" s="593"/>
      <c r="R309" s="1233"/>
      <c r="S309" s="986"/>
      <c r="T309" s="1244"/>
      <c r="U309" s="1180"/>
    </row>
    <row r="310" spans="1:25" s="1629" customFormat="1">
      <c r="A310" s="2203"/>
      <c r="B310" s="1649" t="s">
        <v>1358</v>
      </c>
      <c r="C310" s="1649" t="s">
        <v>1367</v>
      </c>
      <c r="D310" s="1643">
        <v>3</v>
      </c>
      <c r="E310" s="2209">
        <v>44802</v>
      </c>
      <c r="F310" s="1649"/>
      <c r="G310" s="1649"/>
      <c r="H310" s="1576">
        <v>6.0466540079912452</v>
      </c>
      <c r="I310" s="1576">
        <f t="shared" si="17"/>
        <v>187.28906124352082</v>
      </c>
      <c r="J310" s="1576">
        <v>49.289462993380781</v>
      </c>
      <c r="K310" s="2219">
        <f>AVERAGE(G305:G310)</f>
        <v>0.95</v>
      </c>
      <c r="L310" s="2220">
        <f>10*(6-(LN(K310)/LN(2)))</f>
        <v>60.740005814437765</v>
      </c>
      <c r="M310" s="2221">
        <f>AVERAGE(I305:I310)</f>
        <v>124.12056129748126</v>
      </c>
      <c r="N310" s="1574">
        <f t="shared" ref="N310" si="18">10*(6-(LN(48/M310)/LN(2)))</f>
        <v>73.706358151970477</v>
      </c>
      <c r="O310" s="1632">
        <f>AVERAGE(J305:J310)</f>
        <v>27.689844544013702</v>
      </c>
      <c r="P310" s="1574">
        <f t="shared" ref="P310" si="19">10*(6-((2.04-0.68*LN(O310))/LN(2)))</f>
        <v>63.149759499433046</v>
      </c>
      <c r="Q310" s="1574">
        <f>AVERAGE(L310,N310,P310)</f>
        <v>65.865374488613767</v>
      </c>
      <c r="R310" s="1625">
        <f>AVERAGE(Q286:Q310)</f>
        <v>65.521929446495975</v>
      </c>
      <c r="S310" s="1626" t="s">
        <v>49</v>
      </c>
      <c r="T310" s="1627" t="str">
        <f>IF(_xlfn.NUMBERVALUE(R310), IF(R310&lt;50, "Acceptable; Ongoing Protection is Required", "Unacceptable; Immediate Restoration is Required"), " ")</f>
        <v>Unacceptable; Immediate Restoration is Required</v>
      </c>
      <c r="U310" s="1628"/>
    </row>
    <row r="311" spans="1:25" s="1047" customFormat="1">
      <c r="A311" s="1281"/>
      <c r="B311" s="592"/>
      <c r="C311" s="592"/>
      <c r="D311" s="591"/>
      <c r="E311" s="2215"/>
      <c r="F311" s="592"/>
      <c r="G311" s="592"/>
      <c r="H311" s="371"/>
      <c r="I311" s="371"/>
      <c r="J311" s="1211"/>
      <c r="K311" s="2212"/>
      <c r="L311" s="2213"/>
      <c r="M311" s="2222"/>
      <c r="N311" s="593"/>
      <c r="O311" s="933"/>
      <c r="P311" s="593"/>
      <c r="Q311" s="593"/>
      <c r="R311" s="1233"/>
      <c r="S311" s="986"/>
      <c r="T311" s="1244"/>
      <c r="U311" s="1180"/>
    </row>
    <row r="312" spans="1:25" ht="16.2" thickBot="1">
      <c r="A312" s="1188"/>
      <c r="B312" s="1189"/>
      <c r="C312" s="1189"/>
      <c r="D312" s="1189"/>
      <c r="E312" s="1190"/>
      <c r="F312" s="1189"/>
      <c r="G312" s="1189"/>
      <c r="H312" s="1207"/>
      <c r="I312" s="939" t="str">
        <f t="shared" si="17"/>
        <v xml:space="preserve"> </v>
      </c>
      <c r="J312" s="1213"/>
      <c r="K312" s="1188"/>
      <c r="L312" s="1189"/>
      <c r="M312" s="1189"/>
      <c r="N312" s="1617"/>
      <c r="O312" s="1191"/>
      <c r="P312" s="1617"/>
      <c r="Q312" s="2226"/>
      <c r="R312" s="1238"/>
      <c r="S312" s="1241"/>
      <c r="T312" s="1242"/>
      <c r="U312" s="1178"/>
      <c r="V312" s="756"/>
      <c r="W312" s="747"/>
      <c r="X312" s="747"/>
      <c r="Y312" s="747"/>
    </row>
    <row r="313" spans="1:25" s="437" customFormat="1" ht="16.2" thickBot="1">
      <c r="A313" s="1188" t="s">
        <v>1368</v>
      </c>
      <c r="B313" s="1189"/>
      <c r="C313" s="1189"/>
      <c r="D313" s="1189"/>
      <c r="E313" s="1190"/>
      <c r="F313" s="1189"/>
      <c r="G313" s="1189"/>
      <c r="H313" s="1207"/>
      <c r="I313" s="939"/>
      <c r="J313" s="1213"/>
      <c r="K313" s="1188"/>
      <c r="L313" s="1189"/>
      <c r="M313" s="1189"/>
      <c r="N313" s="1617"/>
      <c r="O313" s="1191"/>
      <c r="P313" s="1617"/>
      <c r="Q313" s="1617"/>
      <c r="R313" s="1238"/>
      <c r="S313" s="1241"/>
      <c r="T313" s="1242"/>
      <c r="U313" s="2250"/>
      <c r="V313" s="2248"/>
      <c r="W313" s="781"/>
      <c r="X313" s="781"/>
      <c r="Y313" s="781"/>
    </row>
    <row r="314" spans="1:25" ht="31.2">
      <c r="A314" s="1117" t="s">
        <v>804</v>
      </c>
      <c r="B314" s="1100" t="s">
        <v>20</v>
      </c>
      <c r="C314" s="1100" t="s">
        <v>701</v>
      </c>
      <c r="D314" s="1101" t="s">
        <v>805</v>
      </c>
      <c r="E314" s="1102" t="s">
        <v>786</v>
      </c>
      <c r="F314" s="1101" t="s">
        <v>806</v>
      </c>
      <c r="G314" s="1101" t="s">
        <v>807</v>
      </c>
      <c r="H314" s="1119" t="s">
        <v>809</v>
      </c>
      <c r="I314" s="1621" t="s">
        <v>810</v>
      </c>
      <c r="J314" s="1118" t="s">
        <v>808</v>
      </c>
      <c r="K314" s="1285"/>
      <c r="R314" s="1233"/>
      <c r="T314" s="1244"/>
      <c r="U314" s="483"/>
    </row>
    <row r="315" spans="1:25" s="571" customFormat="1">
      <c r="A315" s="1959">
        <v>383</v>
      </c>
      <c r="B315" s="1613" t="s">
        <v>1358</v>
      </c>
      <c r="C315" s="1613" t="s">
        <v>1368</v>
      </c>
      <c r="D315" s="1613">
        <v>0.5</v>
      </c>
      <c r="E315" s="2240">
        <v>42990</v>
      </c>
      <c r="F315" s="1613">
        <v>3.5</v>
      </c>
      <c r="G315" s="1613">
        <v>1.55</v>
      </c>
      <c r="H315" s="373">
        <v>0.97865132620274264</v>
      </c>
      <c r="I315" s="373">
        <f t="shared" si="17"/>
        <v>30.312746177803749</v>
      </c>
      <c r="J315" s="1967">
        <v>7.3438715189873447</v>
      </c>
      <c r="K315" s="2199"/>
      <c r="L315" s="2241"/>
      <c r="M315" s="1968"/>
      <c r="N315" s="2241"/>
      <c r="O315" s="1968"/>
      <c r="P315" s="2241"/>
      <c r="Q315" s="2241"/>
      <c r="R315" s="1233"/>
      <c r="S315" s="986"/>
      <c r="T315" s="1244"/>
      <c r="U315" s="1113"/>
    </row>
    <row r="316" spans="1:25">
      <c r="A316" s="1959">
        <v>384</v>
      </c>
      <c r="B316" s="1613" t="s">
        <v>1358</v>
      </c>
      <c r="C316" s="1613" t="s">
        <v>1368</v>
      </c>
      <c r="D316" s="1613">
        <v>1</v>
      </c>
      <c r="E316" s="2240">
        <v>42990</v>
      </c>
      <c r="F316" s="1613">
        <v>3.5</v>
      </c>
      <c r="G316" s="1613">
        <v>1.55</v>
      </c>
      <c r="H316" s="1613"/>
      <c r="I316" s="373" t="str">
        <f t="shared" si="17"/>
        <v xml:space="preserve"> </v>
      </c>
      <c r="J316" s="2122"/>
      <c r="K316" s="2199"/>
      <c r="L316" s="2241"/>
      <c r="M316" s="1968"/>
      <c r="N316" s="2241"/>
      <c r="O316" s="1968"/>
      <c r="P316" s="2241"/>
      <c r="Q316" s="2241"/>
      <c r="R316" s="1233"/>
      <c r="T316" s="1244"/>
      <c r="U316" s="483"/>
    </row>
    <row r="317" spans="1:25">
      <c r="A317" s="1959">
        <v>385</v>
      </c>
      <c r="B317" s="1613" t="s">
        <v>1358</v>
      </c>
      <c r="C317" s="1613" t="s">
        <v>1368</v>
      </c>
      <c r="D317" s="1613">
        <v>2</v>
      </c>
      <c r="E317" s="2240">
        <v>42990</v>
      </c>
      <c r="F317" s="1613">
        <v>3.5</v>
      </c>
      <c r="G317" s="1613">
        <v>1.55</v>
      </c>
      <c r="H317" s="1613"/>
      <c r="I317" s="373" t="str">
        <f t="shared" si="17"/>
        <v xml:space="preserve"> </v>
      </c>
      <c r="J317" s="2122"/>
      <c r="K317" s="2199"/>
      <c r="L317" s="2241"/>
      <c r="M317" s="1968"/>
      <c r="N317" s="2241"/>
      <c r="O317" s="1968"/>
      <c r="P317" s="2241"/>
      <c r="Q317" s="2241"/>
      <c r="R317" s="1233"/>
      <c r="T317" s="1244"/>
      <c r="U317" s="483"/>
    </row>
    <row r="318" spans="1:25" s="571" customFormat="1">
      <c r="A318" s="1959">
        <v>386</v>
      </c>
      <c r="B318" s="1613" t="s">
        <v>1358</v>
      </c>
      <c r="C318" s="1613" t="s">
        <v>1368</v>
      </c>
      <c r="D318" s="1613">
        <v>2.5</v>
      </c>
      <c r="E318" s="2240">
        <v>42990</v>
      </c>
      <c r="F318" s="1613">
        <v>3.5</v>
      </c>
      <c r="G318" s="1613">
        <v>1.55</v>
      </c>
      <c r="H318" s="373">
        <v>1.1091381696964417</v>
      </c>
      <c r="I318" s="373">
        <f t="shared" si="17"/>
        <v>34.35444566817759</v>
      </c>
      <c r="J318" s="1967">
        <v>13.617934810126583</v>
      </c>
      <c r="K318" s="2199"/>
      <c r="L318" s="2241"/>
      <c r="M318" s="1968"/>
      <c r="N318" s="2241"/>
      <c r="O318" s="1968"/>
      <c r="P318" s="2241"/>
      <c r="Q318" s="2241"/>
      <c r="R318" s="1233"/>
      <c r="S318" s="986"/>
      <c r="T318" s="1244"/>
      <c r="U318" s="1113"/>
    </row>
    <row r="319" spans="1:25">
      <c r="A319" s="1971">
        <v>387</v>
      </c>
      <c r="B319" s="1853" t="s">
        <v>1358</v>
      </c>
      <c r="C319" s="1853" t="s">
        <v>1368</v>
      </c>
      <c r="D319" s="1853">
        <v>3</v>
      </c>
      <c r="E319" s="2242">
        <v>42990</v>
      </c>
      <c r="F319" s="1853">
        <v>3.5</v>
      </c>
      <c r="G319" s="1853">
        <v>1.55</v>
      </c>
      <c r="H319" s="1853"/>
      <c r="I319" s="1998" t="str">
        <f t="shared" si="17"/>
        <v xml:space="preserve"> </v>
      </c>
      <c r="J319" s="2243"/>
      <c r="K319" s="2244">
        <f>AVERAGE(G315:G319)</f>
        <v>1.55</v>
      </c>
      <c r="L319" s="2132">
        <f>10*(6-(LN(K319)/LN(2)))</f>
        <v>53.677317845004865</v>
      </c>
      <c r="M319" s="2188">
        <f>AVERAGE(I315:I319)</f>
        <v>32.333595922990668</v>
      </c>
      <c r="N319" s="2132">
        <f t="shared" si="14"/>
        <v>54.299995572991897</v>
      </c>
      <c r="O319" s="2188">
        <f>AVERAGE(J315:J319)</f>
        <v>10.480903164556963</v>
      </c>
      <c r="P319" s="2132">
        <f t="shared" si="15"/>
        <v>53.61892090161669</v>
      </c>
      <c r="Q319" s="2245">
        <f t="shared" si="16"/>
        <v>53.865411439871146</v>
      </c>
      <c r="R319" s="1233"/>
      <c r="T319" s="1244"/>
      <c r="U319" s="483"/>
    </row>
    <row r="320" spans="1:25">
      <c r="A320" s="1281"/>
      <c r="B320" s="591"/>
      <c r="C320" s="591"/>
      <c r="D320" s="591"/>
      <c r="E320" s="2202"/>
      <c r="F320" s="591"/>
      <c r="G320" s="591"/>
      <c r="H320" s="591"/>
      <c r="I320" s="371" t="str">
        <f t="shared" si="17"/>
        <v xml:space="preserve"> </v>
      </c>
      <c r="J320" s="2161"/>
      <c r="K320" s="1285"/>
      <c r="R320" s="1233"/>
      <c r="T320" s="1244"/>
      <c r="U320" s="483"/>
    </row>
    <row r="321" spans="1:21" ht="31.2">
      <c r="A321" s="1281"/>
      <c r="B321" s="627" t="s">
        <v>20</v>
      </c>
      <c r="C321" s="627" t="s">
        <v>701</v>
      </c>
      <c r="D321" s="627" t="s">
        <v>846</v>
      </c>
      <c r="E321" s="1135" t="s">
        <v>786</v>
      </c>
      <c r="F321" s="1136" t="s">
        <v>806</v>
      </c>
      <c r="G321" s="1136" t="s">
        <v>807</v>
      </c>
      <c r="H321" s="632" t="s">
        <v>809</v>
      </c>
      <c r="I321" s="1621" t="s">
        <v>810</v>
      </c>
      <c r="J321" s="1110" t="s">
        <v>808</v>
      </c>
      <c r="K321" s="1285"/>
      <c r="R321" s="1233"/>
      <c r="T321" s="1244"/>
      <c r="U321" s="483"/>
    </row>
    <row r="322" spans="1:21" s="571" customFormat="1">
      <c r="A322" s="1281"/>
      <c r="B322" s="591" t="s">
        <v>1358</v>
      </c>
      <c r="C322" s="591" t="s">
        <v>1369</v>
      </c>
      <c r="D322" s="591">
        <v>0.5</v>
      </c>
      <c r="E322" s="2202">
        <v>43355</v>
      </c>
      <c r="F322" s="591">
        <v>4.05</v>
      </c>
      <c r="G322" s="591">
        <v>1.1499999999999999</v>
      </c>
      <c r="H322" s="371">
        <v>1.0873223766484299</v>
      </c>
      <c r="I322" s="371">
        <f t="shared" si="17"/>
        <v>33.678723294308469</v>
      </c>
      <c r="J322" s="1211">
        <v>13.90614746835443</v>
      </c>
      <c r="K322" s="1285"/>
      <c r="L322" s="593"/>
      <c r="M322" s="592"/>
      <c r="N322" s="593"/>
      <c r="O322" s="592"/>
      <c r="P322" s="593"/>
      <c r="Q322" s="593"/>
      <c r="R322" s="1233"/>
      <c r="S322" s="986"/>
      <c r="T322" s="1244"/>
      <c r="U322" s="1113"/>
    </row>
    <row r="323" spans="1:21">
      <c r="A323" s="1281"/>
      <c r="B323" s="591" t="s">
        <v>1358</v>
      </c>
      <c r="C323" s="591" t="s">
        <v>1369</v>
      </c>
      <c r="D323" s="591">
        <v>1</v>
      </c>
      <c r="E323" s="2202">
        <v>43355</v>
      </c>
      <c r="F323" s="591"/>
      <c r="G323" s="591"/>
      <c r="H323" s="371" t="s">
        <v>811</v>
      </c>
      <c r="I323" s="371"/>
      <c r="J323" s="2161" t="s">
        <v>811</v>
      </c>
      <c r="K323" s="1285"/>
      <c r="R323" s="1233"/>
      <c r="T323" s="1244"/>
      <c r="U323" s="483"/>
    </row>
    <row r="324" spans="1:21">
      <c r="A324" s="1281"/>
      <c r="B324" s="591" t="s">
        <v>1358</v>
      </c>
      <c r="C324" s="591" t="s">
        <v>1369</v>
      </c>
      <c r="D324" s="591">
        <v>2</v>
      </c>
      <c r="E324" s="2202">
        <v>43355</v>
      </c>
      <c r="F324" s="591"/>
      <c r="G324" s="591"/>
      <c r="H324" s="371" t="s">
        <v>811</v>
      </c>
      <c r="I324" s="371"/>
      <c r="J324" s="2161" t="s">
        <v>811</v>
      </c>
      <c r="K324" s="1285"/>
      <c r="R324" s="1233"/>
      <c r="T324" s="1244"/>
      <c r="U324" s="483"/>
    </row>
    <row r="325" spans="1:21" s="571" customFormat="1">
      <c r="A325" s="1281"/>
      <c r="B325" s="591" t="s">
        <v>1358</v>
      </c>
      <c r="C325" s="591" t="s">
        <v>1369</v>
      </c>
      <c r="D325" s="591">
        <v>3</v>
      </c>
      <c r="E325" s="2202">
        <v>43355</v>
      </c>
      <c r="F325" s="591"/>
      <c r="G325" s="591">
        <v>1.1499999999999999</v>
      </c>
      <c r="H325" s="371">
        <v>2.0387294562158154</v>
      </c>
      <c r="I325" s="371">
        <f t="shared" si="17"/>
        <v>63.147606176828667</v>
      </c>
      <c r="J325" s="1211">
        <v>73.344910126582306</v>
      </c>
      <c r="K325" s="1285"/>
      <c r="L325" s="593"/>
      <c r="M325" s="592"/>
      <c r="N325" s="593"/>
      <c r="O325" s="592"/>
      <c r="P325" s="593"/>
      <c r="Q325" s="593"/>
      <c r="R325" s="1233"/>
      <c r="S325" s="986"/>
      <c r="T325" s="1244"/>
      <c r="U325" s="1113"/>
    </row>
    <row r="326" spans="1:21">
      <c r="A326" s="2203"/>
      <c r="B326" s="1643" t="s">
        <v>1358</v>
      </c>
      <c r="C326" s="1643" t="s">
        <v>1369</v>
      </c>
      <c r="D326" s="1643">
        <v>4</v>
      </c>
      <c r="E326" s="2204">
        <v>43355</v>
      </c>
      <c r="F326" s="1643"/>
      <c r="G326" s="1643"/>
      <c r="H326" s="1576" t="s">
        <v>811</v>
      </c>
      <c r="I326" s="1576"/>
      <c r="J326" s="2205" t="s">
        <v>811</v>
      </c>
      <c r="K326" s="1654">
        <f>AVERAGE(G322:G326)</f>
        <v>1.1499999999999999</v>
      </c>
      <c r="L326" s="1574">
        <f>10*(6-(LN(K326)/LN(2)))</f>
        <v>57.983661388303496</v>
      </c>
      <c r="M326" s="1632">
        <f>AVERAGE(I322:I326)</f>
        <v>48.413164735568571</v>
      </c>
      <c r="N326" s="1574">
        <f t="shared" si="14"/>
        <v>60.123649994386653</v>
      </c>
      <c r="O326" s="1632">
        <f>AVERAGE(J322:J326)</f>
        <v>43.62552879746837</v>
      </c>
      <c r="P326" s="1574">
        <f t="shared" si="15"/>
        <v>67.609306018572369</v>
      </c>
      <c r="Q326" s="2206">
        <f t="shared" si="16"/>
        <v>61.905539133754168</v>
      </c>
      <c r="R326" s="1233"/>
      <c r="T326" s="1244"/>
      <c r="U326" s="483"/>
    </row>
    <row r="327" spans="1:21">
      <c r="A327" s="1281"/>
      <c r="B327" s="591"/>
      <c r="C327" s="591"/>
      <c r="D327" s="591"/>
      <c r="E327" s="2202"/>
      <c r="F327" s="591"/>
      <c r="G327" s="591"/>
      <c r="H327" s="591"/>
      <c r="I327" s="371" t="str">
        <f t="shared" si="17"/>
        <v xml:space="preserve"> </v>
      </c>
      <c r="J327" s="2161"/>
      <c r="K327" s="1281"/>
      <c r="L327" s="1100"/>
      <c r="M327" s="591"/>
      <c r="R327" s="1233"/>
      <c r="T327" s="1244"/>
      <c r="U327" s="483"/>
    </row>
    <row r="328" spans="1:21" ht="31.2">
      <c r="A328" s="1117" t="s">
        <v>804</v>
      </c>
      <c r="B328" s="1100" t="s">
        <v>20</v>
      </c>
      <c r="C328" s="1100" t="s">
        <v>701</v>
      </c>
      <c r="D328" s="1101" t="s">
        <v>805</v>
      </c>
      <c r="E328" s="1102" t="s">
        <v>786</v>
      </c>
      <c r="F328" s="1101" t="s">
        <v>806</v>
      </c>
      <c r="G328" s="1101" t="s">
        <v>807</v>
      </c>
      <c r="H328" s="1119" t="s">
        <v>809</v>
      </c>
      <c r="I328" s="1621" t="s">
        <v>810</v>
      </c>
      <c r="J328" s="1118" t="s">
        <v>808</v>
      </c>
      <c r="K328" s="1285"/>
      <c r="R328" s="1233"/>
      <c r="T328" s="1244"/>
      <c r="U328" s="483"/>
    </row>
    <row r="329" spans="1:21" s="571" customFormat="1">
      <c r="A329" s="1285">
        <v>125</v>
      </c>
      <c r="B329" s="592" t="s">
        <v>1359</v>
      </c>
      <c r="C329" s="592" t="s">
        <v>1368</v>
      </c>
      <c r="D329" s="629">
        <v>0.5</v>
      </c>
      <c r="E329" s="2207">
        <v>43719</v>
      </c>
      <c r="F329" s="2208">
        <v>4.45</v>
      </c>
      <c r="G329" s="933">
        <v>2.1800000000000002</v>
      </c>
      <c r="H329" s="371">
        <v>0.83350348467676749</v>
      </c>
      <c r="I329" s="371">
        <f t="shared" si="17"/>
        <v>25.816936934378198</v>
      </c>
      <c r="J329" s="1211">
        <v>10.592268354430376</v>
      </c>
      <c r="K329" s="1285"/>
      <c r="L329" s="593"/>
      <c r="M329" s="592"/>
      <c r="N329" s="593"/>
      <c r="O329" s="592"/>
      <c r="P329" s="593"/>
      <c r="Q329" s="593"/>
      <c r="R329" s="1233"/>
      <c r="S329" s="986"/>
      <c r="T329" s="1244"/>
      <c r="U329" s="1113"/>
    </row>
    <row r="330" spans="1:21">
      <c r="A330" s="1285"/>
      <c r="B330" s="592" t="s">
        <v>1359</v>
      </c>
      <c r="C330" s="592" t="s">
        <v>1368</v>
      </c>
      <c r="D330" s="629">
        <v>1</v>
      </c>
      <c r="E330" s="2207">
        <v>43719</v>
      </c>
      <c r="F330" s="2208"/>
      <c r="G330" s="933"/>
      <c r="H330" s="591" t="s">
        <v>811</v>
      </c>
      <c r="I330" s="371"/>
      <c r="J330" s="2161" t="s">
        <v>811</v>
      </c>
      <c r="K330" s="1285"/>
      <c r="R330" s="1233"/>
      <c r="T330" s="1244"/>
      <c r="U330" s="483"/>
    </row>
    <row r="331" spans="1:21">
      <c r="A331" s="1285"/>
      <c r="B331" s="592" t="s">
        <v>1359</v>
      </c>
      <c r="C331" s="592" t="s">
        <v>1368</v>
      </c>
      <c r="D331" s="629">
        <v>2</v>
      </c>
      <c r="E331" s="2207">
        <v>43719</v>
      </c>
      <c r="F331" s="2208"/>
      <c r="G331" s="933"/>
      <c r="H331" s="591" t="s">
        <v>811</v>
      </c>
      <c r="I331" s="371"/>
      <c r="J331" s="2161" t="s">
        <v>811</v>
      </c>
      <c r="K331" s="1285"/>
      <c r="R331" s="1233"/>
      <c r="T331" s="1244"/>
      <c r="U331" s="483"/>
    </row>
    <row r="332" spans="1:21">
      <c r="A332" s="1285"/>
      <c r="B332" s="592" t="s">
        <v>1359</v>
      </c>
      <c r="C332" s="592" t="s">
        <v>1368</v>
      </c>
      <c r="D332" s="629">
        <v>3</v>
      </c>
      <c r="E332" s="2207">
        <v>43719</v>
      </c>
      <c r="F332" s="2208"/>
      <c r="G332" s="933"/>
      <c r="H332" s="591" t="s">
        <v>811</v>
      </c>
      <c r="I332" s="371"/>
      <c r="J332" s="2161" t="s">
        <v>811</v>
      </c>
      <c r="K332" s="1285"/>
      <c r="R332" s="1233"/>
      <c r="T332" s="1244"/>
      <c r="U332" s="483"/>
    </row>
    <row r="333" spans="1:21" s="571" customFormat="1">
      <c r="A333" s="1285"/>
      <c r="B333" s="592" t="s">
        <v>1359</v>
      </c>
      <c r="C333" s="592" t="s">
        <v>1368</v>
      </c>
      <c r="D333" s="629">
        <v>3.5</v>
      </c>
      <c r="E333" s="2207">
        <v>43719</v>
      </c>
      <c r="F333" s="2208"/>
      <c r="G333" s="933">
        <v>2.1800000000000002</v>
      </c>
      <c r="H333" s="371">
        <v>1.5945284054685986</v>
      </c>
      <c r="I333" s="371">
        <f t="shared" si="17"/>
        <v>49.388922830984377</v>
      </c>
      <c r="J333" s="1211">
        <v>29.590014177215192</v>
      </c>
      <c r="K333" s="1285"/>
      <c r="L333" s="593"/>
      <c r="M333" s="592"/>
      <c r="N333" s="593"/>
      <c r="O333" s="592"/>
      <c r="P333" s="593"/>
      <c r="Q333" s="593"/>
      <c r="R333" s="1233"/>
      <c r="S333" s="986"/>
      <c r="T333" s="1244"/>
      <c r="U333" s="1113"/>
    </row>
    <row r="334" spans="1:21">
      <c r="A334" s="1654"/>
      <c r="B334" s="1649" t="s">
        <v>1359</v>
      </c>
      <c r="C334" s="1649" t="s">
        <v>1368</v>
      </c>
      <c r="D334" s="1642">
        <v>4</v>
      </c>
      <c r="E334" s="2209">
        <v>43719</v>
      </c>
      <c r="F334" s="2210"/>
      <c r="G334" s="1632"/>
      <c r="H334" s="1643" t="s">
        <v>811</v>
      </c>
      <c r="I334" s="1576"/>
      <c r="J334" s="2205" t="s">
        <v>811</v>
      </c>
      <c r="K334" s="2211">
        <f>AVERAGE(G329:G334)</f>
        <v>2.1800000000000002</v>
      </c>
      <c r="L334" s="1574">
        <f>10*(6-(LN(K334)/LN(2)))</f>
        <v>48.756718649977984</v>
      </c>
      <c r="M334" s="1632">
        <f>AVERAGE(I329:I334)</f>
        <v>37.602929882681288</v>
      </c>
      <c r="N334" s="1574">
        <f t="shared" si="14"/>
        <v>56.478106699663812</v>
      </c>
      <c r="O334" s="1632">
        <f>AVERAGE(J329:J334)</f>
        <v>20.091141265822785</v>
      </c>
      <c r="P334" s="1574">
        <f t="shared" si="15"/>
        <v>60.002736932601664</v>
      </c>
      <c r="Q334" s="2206">
        <f t="shared" si="16"/>
        <v>55.079187427414489</v>
      </c>
      <c r="R334" s="1233"/>
      <c r="T334" s="1244"/>
      <c r="U334" s="483"/>
    </row>
    <row r="335" spans="1:21">
      <c r="A335" s="1285"/>
      <c r="I335" s="371" t="str">
        <f t="shared" si="17"/>
        <v xml:space="preserve"> </v>
      </c>
      <c r="J335" s="1932"/>
      <c r="K335" s="1285"/>
      <c r="R335" s="1233"/>
      <c r="T335" s="1244"/>
      <c r="U335" s="483"/>
    </row>
    <row r="336" spans="1:21" ht="31.2">
      <c r="A336" s="1186" t="s">
        <v>804</v>
      </c>
      <c r="B336" s="1136" t="s">
        <v>20</v>
      </c>
      <c r="C336" s="1136" t="s">
        <v>701</v>
      </c>
      <c r="D336" s="1136" t="s">
        <v>805</v>
      </c>
      <c r="E336" s="1187" t="s">
        <v>786</v>
      </c>
      <c r="F336" s="1136" t="s">
        <v>806</v>
      </c>
      <c r="G336" s="1136" t="s">
        <v>807</v>
      </c>
      <c r="H336" s="1206" t="s">
        <v>809</v>
      </c>
      <c r="I336" s="1621" t="s">
        <v>810</v>
      </c>
      <c r="J336" s="1210" t="s">
        <v>808</v>
      </c>
      <c r="K336" s="1285"/>
      <c r="R336" s="1233"/>
      <c r="T336" s="1244"/>
      <c r="U336" s="483"/>
    </row>
    <row r="337" spans="1:21" s="571" customFormat="1">
      <c r="A337" s="1186"/>
      <c r="B337" s="592" t="s">
        <v>1358</v>
      </c>
      <c r="C337" s="592" t="s">
        <v>1368</v>
      </c>
      <c r="D337" s="591">
        <v>0.5</v>
      </c>
      <c r="E337" s="2215">
        <v>44452</v>
      </c>
      <c r="F337" s="592">
        <v>4</v>
      </c>
      <c r="G337" s="592">
        <v>3.1</v>
      </c>
      <c r="H337" s="371">
        <v>0.58800000000000008</v>
      </c>
      <c r="I337" s="371">
        <f t="shared" si="17"/>
        <v>18.212712000000003</v>
      </c>
      <c r="J337" s="1211">
        <v>3.0175202380952393</v>
      </c>
      <c r="K337" s="1285"/>
      <c r="L337" s="593"/>
      <c r="M337" s="592"/>
      <c r="N337" s="593"/>
      <c r="O337" s="592"/>
      <c r="P337" s="593"/>
      <c r="Q337" s="593"/>
      <c r="R337" s="1233"/>
      <c r="S337" s="986"/>
      <c r="T337" s="1244"/>
      <c r="U337" s="1113"/>
    </row>
    <row r="338" spans="1:21">
      <c r="A338" s="1186"/>
      <c r="B338" s="592" t="s">
        <v>1358</v>
      </c>
      <c r="C338" s="592" t="s">
        <v>1368</v>
      </c>
      <c r="D338" s="591">
        <v>1</v>
      </c>
      <c r="E338" s="2215">
        <v>44452</v>
      </c>
      <c r="H338" s="371" t="s">
        <v>811</v>
      </c>
      <c r="I338" s="371"/>
      <c r="J338" s="1211" t="s">
        <v>811</v>
      </c>
      <c r="K338" s="1285"/>
      <c r="R338" s="1233"/>
      <c r="T338" s="1244"/>
      <c r="U338" s="483"/>
    </row>
    <row r="339" spans="1:21">
      <c r="A339" s="1186"/>
      <c r="B339" s="592" t="s">
        <v>1358</v>
      </c>
      <c r="C339" s="592" t="s">
        <v>1368</v>
      </c>
      <c r="D339" s="591">
        <v>2</v>
      </c>
      <c r="E339" s="2215">
        <v>44452</v>
      </c>
      <c r="H339" s="371" t="s">
        <v>811</v>
      </c>
      <c r="I339" s="371"/>
      <c r="J339" s="1211" t="s">
        <v>811</v>
      </c>
      <c r="K339" s="1285"/>
      <c r="R339" s="1233"/>
      <c r="T339" s="1244"/>
      <c r="U339" s="483"/>
    </row>
    <row r="340" spans="1:21" s="571" customFormat="1">
      <c r="A340" s="1186"/>
      <c r="B340" s="592" t="s">
        <v>1358</v>
      </c>
      <c r="C340" s="592" t="s">
        <v>1368</v>
      </c>
      <c r="D340" s="591">
        <v>3</v>
      </c>
      <c r="E340" s="2215">
        <v>44452</v>
      </c>
      <c r="F340" s="592"/>
      <c r="G340" s="592">
        <v>3.1</v>
      </c>
      <c r="H340" s="371">
        <v>0.63344151781634661</v>
      </c>
      <c r="I340" s="371">
        <f t="shared" ref="I340:I419" si="20">IF(AND(H340&gt;0),  H340*30.974," ")</f>
        <v>19.620217572843519</v>
      </c>
      <c r="J340" s="1211">
        <v>2.3326630952380953</v>
      </c>
      <c r="K340" s="1285"/>
      <c r="L340" s="593"/>
      <c r="M340" s="592"/>
      <c r="N340" s="593"/>
      <c r="O340" s="592"/>
      <c r="P340" s="593"/>
      <c r="Q340" s="593"/>
      <c r="R340" s="1233"/>
      <c r="S340" s="986"/>
      <c r="T340" s="1244"/>
      <c r="U340" s="1113"/>
    </row>
    <row r="341" spans="1:21" s="451" customFormat="1">
      <c r="A341" s="1624"/>
      <c r="B341" s="1649" t="s">
        <v>1358</v>
      </c>
      <c r="C341" s="1649" t="s">
        <v>1368</v>
      </c>
      <c r="D341" s="1643">
        <v>3.5</v>
      </c>
      <c r="E341" s="2218">
        <v>44452</v>
      </c>
      <c r="F341" s="1649"/>
      <c r="G341" s="1649"/>
      <c r="H341" s="1576" t="s">
        <v>811</v>
      </c>
      <c r="I341" s="1576"/>
      <c r="J341" s="1630" t="s">
        <v>811</v>
      </c>
      <c r="K341" s="1654">
        <f>AVERAGE(G337:G341)</f>
        <v>3.1</v>
      </c>
      <c r="L341" s="1574">
        <f>10*(6-(LN(K341)/LN(2)))</f>
        <v>43.677317845004865</v>
      </c>
      <c r="M341" s="1632">
        <f>AVERAGE(I337:I341)</f>
        <v>18.916464786421763</v>
      </c>
      <c r="N341" s="1574">
        <f t="shared" ref="N341:N416" si="21">10*(6-(LN(48/M341)/LN(2)))</f>
        <v>46.566080892046031</v>
      </c>
      <c r="O341" s="1632">
        <f>AVERAGE(J337:J341)</f>
        <v>2.6750916666666673</v>
      </c>
      <c r="P341" s="1574">
        <f t="shared" ref="P341:P416" si="22">10*(6-((2.04-0.68*LN(O341))/LN(2)))</f>
        <v>40.222221801804103</v>
      </c>
      <c r="Q341" s="1574">
        <f t="shared" ref="Q341:Q416" si="23">AVERAGE(L341,N341,P341)</f>
        <v>43.488540179618333</v>
      </c>
      <c r="R341" s="1625"/>
      <c r="S341" s="1626"/>
      <c r="T341" s="1627"/>
      <c r="U341" s="1104"/>
    </row>
    <row r="342" spans="1:21">
      <c r="A342" s="1186"/>
      <c r="D342" s="591"/>
      <c r="E342" s="2215"/>
      <c r="H342" s="371"/>
      <c r="I342" s="371"/>
      <c r="J342" s="1211"/>
      <c r="K342" s="1285"/>
      <c r="M342" s="933"/>
      <c r="O342" s="933"/>
      <c r="R342" s="1233"/>
      <c r="T342" s="1244"/>
      <c r="U342" s="483"/>
    </row>
    <row r="343" spans="1:21" ht="31.2">
      <c r="A343" s="1186" t="s">
        <v>804</v>
      </c>
      <c r="B343" s="1136" t="s">
        <v>20</v>
      </c>
      <c r="C343" s="1136" t="s">
        <v>701</v>
      </c>
      <c r="D343" s="1136" t="s">
        <v>805</v>
      </c>
      <c r="E343" s="1187" t="s">
        <v>786</v>
      </c>
      <c r="F343" s="1136" t="s">
        <v>806</v>
      </c>
      <c r="G343" s="1136" t="s">
        <v>807</v>
      </c>
      <c r="H343" s="1206" t="s">
        <v>809</v>
      </c>
      <c r="I343" s="1621" t="s">
        <v>810</v>
      </c>
      <c r="J343" s="1210" t="s">
        <v>808</v>
      </c>
      <c r="K343" s="1285"/>
      <c r="M343" s="933"/>
      <c r="O343" s="933"/>
      <c r="R343" s="1233"/>
      <c r="T343" s="1244"/>
      <c r="U343" s="483"/>
    </row>
    <row r="344" spans="1:21">
      <c r="A344" s="1186"/>
      <c r="B344" s="592" t="s">
        <v>1358</v>
      </c>
      <c r="C344" s="592" t="s">
        <v>1369</v>
      </c>
      <c r="D344" s="591">
        <v>0.5</v>
      </c>
      <c r="E344" s="2207">
        <v>44805</v>
      </c>
      <c r="F344" s="592">
        <v>3.5</v>
      </c>
      <c r="G344" s="592">
        <v>2.5499999999999998</v>
      </c>
      <c r="H344" s="371">
        <v>0.89447544496911913</v>
      </c>
      <c r="I344" s="371">
        <f t="shared" ref="I344" si="24">IF(AND(H344&gt;0),  H344*30.974," ")</f>
        <v>27.705482432473495</v>
      </c>
      <c r="J344" s="371">
        <v>1.0374117171061887</v>
      </c>
      <c r="K344" s="1285"/>
      <c r="M344" s="933"/>
      <c r="O344" s="933"/>
      <c r="R344" s="1233"/>
      <c r="T344" s="1244"/>
      <c r="U344" s="483"/>
    </row>
    <row r="345" spans="1:21">
      <c r="A345" s="1186"/>
      <c r="B345" s="592" t="s">
        <v>1358</v>
      </c>
      <c r="C345" s="592" t="s">
        <v>1369</v>
      </c>
      <c r="D345" s="591">
        <v>1</v>
      </c>
      <c r="E345" s="2207">
        <v>44805</v>
      </c>
      <c r="H345" s="591" t="s">
        <v>811</v>
      </c>
      <c r="I345" s="371"/>
      <c r="J345" s="371" t="s">
        <v>811</v>
      </c>
      <c r="K345" s="1285"/>
      <c r="M345" s="933"/>
      <c r="O345" s="933"/>
      <c r="R345" s="1233"/>
      <c r="T345" s="1244"/>
      <c r="U345" s="483"/>
    </row>
    <row r="346" spans="1:21">
      <c r="A346" s="1186"/>
      <c r="B346" s="592" t="s">
        <v>1358</v>
      </c>
      <c r="C346" s="592" t="s">
        <v>1369</v>
      </c>
      <c r="D346" s="591">
        <v>1.5</v>
      </c>
      <c r="E346" s="2207">
        <v>44805</v>
      </c>
      <c r="H346" s="591" t="s">
        <v>811</v>
      </c>
      <c r="I346" s="371"/>
      <c r="J346" s="371" t="s">
        <v>811</v>
      </c>
      <c r="K346" s="1285"/>
      <c r="M346" s="933"/>
      <c r="O346" s="933"/>
      <c r="R346" s="1233"/>
      <c r="T346" s="1244"/>
      <c r="U346" s="483"/>
    </row>
    <row r="347" spans="1:21">
      <c r="A347" s="1186"/>
      <c r="B347" s="592" t="s">
        <v>1358</v>
      </c>
      <c r="C347" s="592" t="s">
        <v>1369</v>
      </c>
      <c r="D347" s="591">
        <v>2</v>
      </c>
      <c r="E347" s="2207">
        <v>44805</v>
      </c>
      <c r="H347" s="591" t="s">
        <v>811</v>
      </c>
      <c r="I347" s="371"/>
      <c r="J347" s="371" t="s">
        <v>811</v>
      </c>
      <c r="K347" s="1285"/>
      <c r="M347" s="933"/>
      <c r="O347" s="933"/>
      <c r="R347" s="1233"/>
      <c r="T347" s="1244"/>
      <c r="U347" s="483"/>
    </row>
    <row r="348" spans="1:21">
      <c r="A348" s="1186"/>
      <c r="B348" s="592" t="s">
        <v>1358</v>
      </c>
      <c r="C348" s="592" t="s">
        <v>1369</v>
      </c>
      <c r="D348" s="591">
        <v>2.5</v>
      </c>
      <c r="E348" s="2207">
        <v>44805</v>
      </c>
      <c r="H348" s="591" t="s">
        <v>811</v>
      </c>
      <c r="I348" s="371"/>
      <c r="J348" s="371" t="s">
        <v>811</v>
      </c>
      <c r="K348" s="1285"/>
      <c r="M348" s="933"/>
      <c r="O348" s="933"/>
      <c r="R348" s="1233"/>
      <c r="T348" s="1244"/>
      <c r="U348" s="483"/>
    </row>
    <row r="349" spans="1:21" s="451" customFormat="1">
      <c r="A349" s="1624"/>
      <c r="B349" s="1649" t="s">
        <v>1358</v>
      </c>
      <c r="C349" s="1649" t="s">
        <v>1369</v>
      </c>
      <c r="D349" s="1643">
        <v>3</v>
      </c>
      <c r="E349" s="2209">
        <v>44805</v>
      </c>
      <c r="F349" s="1649"/>
      <c r="G349" s="1649"/>
      <c r="H349" s="1576">
        <v>1.4311607119505907</v>
      </c>
      <c r="I349" s="1576">
        <f>IF(AND(H349&gt;0),  H349*30.974," ")</f>
        <v>44.328771891957594</v>
      </c>
      <c r="J349" s="1576">
        <v>1.1893254673171592</v>
      </c>
      <c r="K349" s="1654">
        <f>AVERAGE(G344:G349)</f>
        <v>2.5499999999999998</v>
      </c>
      <c r="L349" s="1574">
        <f>10*(6-(LN(K349)/LN(2)))</f>
        <v>46.495027529158662</v>
      </c>
      <c r="M349" s="1632">
        <f>AVERAGE(I344:I349)</f>
        <v>36.017127162215544</v>
      </c>
      <c r="N349" s="1574">
        <f t="shared" ref="N349" si="25">10*(6-(LN(48/M349)/LN(2)))</f>
        <v>55.856487061678983</v>
      </c>
      <c r="O349" s="1632">
        <f>AVERAGE(J344:J349)</f>
        <v>1.1133685922116738</v>
      </c>
      <c r="P349" s="1574">
        <f t="shared" ref="P349" si="26">10*(6-((2.04-0.68*LN(O349))/LN(2)))</f>
        <v>31.622553944008519</v>
      </c>
      <c r="Q349" s="1574">
        <f>AVERAGE(L349,N349,P349)</f>
        <v>44.658022844948725</v>
      </c>
      <c r="R349" s="1625">
        <f>AVERAGE(Q321:Q349)</f>
        <v>51.282822396433929</v>
      </c>
      <c r="S349" s="1626" t="s">
        <v>49</v>
      </c>
      <c r="T349" s="1627" t="str">
        <f>IF(_xlfn.NUMBERVALUE(R349), IF(R349&lt;50, "Acceptable; Ongoing Protection is Required", "Unacceptable; Immediate Restoration is Required"), " ")</f>
        <v>Unacceptable; Immediate Restoration is Required</v>
      </c>
      <c r="U349" s="1104"/>
    </row>
    <row r="350" spans="1:21">
      <c r="A350" s="1186"/>
      <c r="D350" s="591"/>
      <c r="E350" s="2215"/>
      <c r="H350" s="371"/>
      <c r="I350" s="371"/>
      <c r="J350" s="1211"/>
      <c r="K350" s="1285"/>
      <c r="M350" s="933"/>
      <c r="O350" s="933"/>
      <c r="R350" s="1233"/>
      <c r="T350" s="1244"/>
      <c r="U350" s="483"/>
    </row>
    <row r="351" spans="1:21">
      <c r="A351" s="1186"/>
      <c r="D351" s="591"/>
      <c r="E351" s="2215"/>
      <c r="H351" s="371"/>
      <c r="I351" s="371"/>
      <c r="J351" s="1211"/>
      <c r="K351" s="1285"/>
      <c r="M351" s="933"/>
      <c r="O351" s="933"/>
      <c r="R351" s="1233"/>
      <c r="T351" s="1244"/>
      <c r="U351" s="483"/>
    </row>
    <row r="352" spans="1:21">
      <c r="A352" s="1186"/>
      <c r="D352" s="591"/>
      <c r="E352" s="2215"/>
      <c r="H352" s="371"/>
      <c r="I352" s="371"/>
      <c r="J352" s="1211"/>
      <c r="K352" s="1285"/>
      <c r="M352" s="933"/>
      <c r="O352" s="933"/>
      <c r="R352" s="1233"/>
      <c r="T352" s="1244"/>
      <c r="U352" s="483"/>
    </row>
    <row r="353" spans="1:23" ht="16.2" thickBot="1">
      <c r="A353" s="1900"/>
      <c r="B353" s="1193"/>
      <c r="C353" s="1193"/>
      <c r="D353" s="1193"/>
      <c r="E353" s="1194"/>
      <c r="F353" s="1189"/>
      <c r="G353" s="1189"/>
      <c r="H353" s="1208"/>
      <c r="I353" s="939" t="str">
        <f t="shared" si="20"/>
        <v xml:space="preserve"> </v>
      </c>
      <c r="J353" s="1214"/>
      <c r="K353" s="2232"/>
      <c r="L353" s="1189"/>
      <c r="M353" s="1193"/>
      <c r="N353" s="1617"/>
      <c r="O353" s="1195"/>
      <c r="P353" s="1617"/>
      <c r="Q353" s="2226"/>
      <c r="R353" s="1238"/>
      <c r="S353" s="1243"/>
      <c r="T353" s="1242"/>
      <c r="U353" s="1183"/>
      <c r="V353" s="756"/>
      <c r="W353" s="761"/>
    </row>
    <row r="354" spans="1:23" s="437" customFormat="1" ht="16.2" thickBot="1">
      <c r="A354" s="1900" t="s">
        <v>1370</v>
      </c>
      <c r="B354" s="1193"/>
      <c r="C354" s="1193"/>
      <c r="D354" s="1193"/>
      <c r="E354" s="1194"/>
      <c r="F354" s="1189"/>
      <c r="G354" s="1189"/>
      <c r="H354" s="1208"/>
      <c r="I354" s="939"/>
      <c r="J354" s="1214"/>
      <c r="K354" s="2232"/>
      <c r="L354" s="1189"/>
      <c r="M354" s="1193"/>
      <c r="N354" s="1617"/>
      <c r="O354" s="1195"/>
      <c r="P354" s="1617"/>
      <c r="Q354" s="1617"/>
      <c r="R354" s="1238"/>
      <c r="S354" s="1243"/>
      <c r="T354" s="1242"/>
      <c r="U354" s="2247"/>
      <c r="V354" s="2248"/>
      <c r="W354" s="2249"/>
    </row>
    <row r="355" spans="1:23" ht="31.2">
      <c r="A355" s="1117" t="s">
        <v>804</v>
      </c>
      <c r="B355" s="1100" t="s">
        <v>20</v>
      </c>
      <c r="C355" s="1100" t="s">
        <v>701</v>
      </c>
      <c r="D355" s="1101" t="s">
        <v>805</v>
      </c>
      <c r="E355" s="1102" t="s">
        <v>786</v>
      </c>
      <c r="F355" s="1101" t="s">
        <v>806</v>
      </c>
      <c r="G355" s="1101" t="s">
        <v>807</v>
      </c>
      <c r="H355" s="1119" t="s">
        <v>809</v>
      </c>
      <c r="I355" s="1621" t="s">
        <v>810</v>
      </c>
      <c r="J355" s="1118" t="s">
        <v>808</v>
      </c>
      <c r="K355" s="1285"/>
      <c r="R355" s="1233"/>
      <c r="T355" s="1244"/>
      <c r="U355" s="483"/>
    </row>
    <row r="356" spans="1:23" s="571" customFormat="1">
      <c r="A356" s="1959">
        <v>508</v>
      </c>
      <c r="B356" s="1613" t="s">
        <v>1358</v>
      </c>
      <c r="C356" s="1613" t="s">
        <v>1370</v>
      </c>
      <c r="D356" s="1613">
        <v>0.5</v>
      </c>
      <c r="E356" s="2240">
        <v>42997</v>
      </c>
      <c r="F356" s="1613">
        <v>4.2</v>
      </c>
      <c r="G356" s="1613">
        <v>0.9</v>
      </c>
      <c r="H356" s="1966">
        <v>1.0438947479495921</v>
      </c>
      <c r="I356" s="373">
        <f t="shared" si="20"/>
        <v>32.333595922990668</v>
      </c>
      <c r="J356" s="1967">
        <v>12.281076708860756</v>
      </c>
      <c r="K356" s="2199"/>
      <c r="L356" s="2241"/>
      <c r="M356" s="1968"/>
      <c r="N356" s="2241"/>
      <c r="O356" s="1968"/>
      <c r="P356" s="2241"/>
      <c r="Q356" s="2241"/>
      <c r="R356" s="1233"/>
      <c r="S356" s="986"/>
      <c r="T356" s="1244"/>
      <c r="U356" s="1113"/>
    </row>
    <row r="357" spans="1:23">
      <c r="A357" s="1959">
        <v>509</v>
      </c>
      <c r="B357" s="1613" t="s">
        <v>1358</v>
      </c>
      <c r="C357" s="1613" t="s">
        <v>1370</v>
      </c>
      <c r="D357" s="1613">
        <v>1</v>
      </c>
      <c r="E357" s="2240">
        <v>42997</v>
      </c>
      <c r="F357" s="1613">
        <v>4.2</v>
      </c>
      <c r="G357" s="1613">
        <v>0.9</v>
      </c>
      <c r="H357" s="1613"/>
      <c r="I357" s="373" t="str">
        <f t="shared" si="20"/>
        <v xml:space="preserve"> </v>
      </c>
      <c r="J357" s="2122"/>
      <c r="K357" s="2199"/>
      <c r="L357" s="2241"/>
      <c r="M357" s="1968"/>
      <c r="N357" s="2241"/>
      <c r="O357" s="1968"/>
      <c r="P357" s="2241"/>
      <c r="Q357" s="2241"/>
      <c r="R357" s="1233"/>
      <c r="T357" s="1244"/>
      <c r="U357" s="483"/>
    </row>
    <row r="358" spans="1:23">
      <c r="A358" s="1959">
        <v>510</v>
      </c>
      <c r="B358" s="1613" t="s">
        <v>1358</v>
      </c>
      <c r="C358" s="1613" t="s">
        <v>1370</v>
      </c>
      <c r="D358" s="1613">
        <v>2</v>
      </c>
      <c r="E358" s="2240">
        <v>42997</v>
      </c>
      <c r="F358" s="1613">
        <v>4.2</v>
      </c>
      <c r="G358" s="1613">
        <v>0.9</v>
      </c>
      <c r="H358" s="1613"/>
      <c r="I358" s="373" t="str">
        <f t="shared" si="20"/>
        <v xml:space="preserve"> </v>
      </c>
      <c r="J358" s="2122"/>
      <c r="K358" s="2199"/>
      <c r="L358" s="2241"/>
      <c r="M358" s="1968"/>
      <c r="N358" s="2241"/>
      <c r="O358" s="1968"/>
      <c r="P358" s="2241"/>
      <c r="Q358" s="2241"/>
      <c r="R358" s="1233"/>
      <c r="T358" s="1244"/>
      <c r="U358" s="483"/>
    </row>
    <row r="359" spans="1:23">
      <c r="A359" s="1959">
        <v>511</v>
      </c>
      <c r="B359" s="1613" t="s">
        <v>1358</v>
      </c>
      <c r="C359" s="1613" t="s">
        <v>1370</v>
      </c>
      <c r="D359" s="1613">
        <v>3</v>
      </c>
      <c r="E359" s="2240">
        <v>42997</v>
      </c>
      <c r="F359" s="1613">
        <v>4.2</v>
      </c>
      <c r="G359" s="1613">
        <v>0.9</v>
      </c>
      <c r="H359" s="1613"/>
      <c r="I359" s="373" t="str">
        <f t="shared" si="20"/>
        <v xml:space="preserve"> </v>
      </c>
      <c r="J359" s="2122"/>
      <c r="K359" s="2199"/>
      <c r="L359" s="2241"/>
      <c r="M359" s="1968"/>
      <c r="N359" s="2241"/>
      <c r="O359" s="1968"/>
      <c r="P359" s="2241"/>
      <c r="Q359" s="2241"/>
      <c r="R359" s="1233"/>
      <c r="T359" s="1244"/>
      <c r="U359" s="483"/>
    </row>
    <row r="360" spans="1:23" s="571" customFormat="1">
      <c r="A360" s="1971">
        <v>512</v>
      </c>
      <c r="B360" s="1853" t="s">
        <v>1358</v>
      </c>
      <c r="C360" s="1853" t="s">
        <v>1370</v>
      </c>
      <c r="D360" s="1853">
        <v>3.2</v>
      </c>
      <c r="E360" s="2242">
        <v>42997</v>
      </c>
      <c r="F360" s="1853">
        <v>4.2</v>
      </c>
      <c r="G360" s="1853">
        <v>0.9</v>
      </c>
      <c r="H360" s="1978">
        <v>1.1743815914432911</v>
      </c>
      <c r="I360" s="1998">
        <f t="shared" si="20"/>
        <v>36.375295413364498</v>
      </c>
      <c r="J360" s="1979">
        <v>22.795763291139245</v>
      </c>
      <c r="K360" s="2244">
        <f>AVERAGE(G356:G360)</f>
        <v>0.9</v>
      </c>
      <c r="L360" s="2132">
        <f>10*(6-(LN(K360)/LN(2)))</f>
        <v>61.520030934450496</v>
      </c>
      <c r="M360" s="2188">
        <f>AVERAGE(I356:I360)</f>
        <v>34.354445668177583</v>
      </c>
      <c r="N360" s="2132">
        <f t="shared" si="21"/>
        <v>55.174623985495288</v>
      </c>
      <c r="O360" s="2188">
        <f>AVERAGE(J356:J360)</f>
        <v>17.538420000000002</v>
      </c>
      <c r="P360" s="2132">
        <f t="shared" si="22"/>
        <v>58.669659943815162</v>
      </c>
      <c r="Q360" s="2245">
        <f t="shared" si="23"/>
        <v>58.454771621253649</v>
      </c>
      <c r="R360" s="1233"/>
      <c r="S360" s="986"/>
      <c r="T360" s="1244"/>
      <c r="U360" s="1113"/>
    </row>
    <row r="361" spans="1:23">
      <c r="A361" s="1281"/>
      <c r="B361" s="591"/>
      <c r="C361" s="591"/>
      <c r="D361" s="591"/>
      <c r="E361" s="2202"/>
      <c r="F361" s="591"/>
      <c r="G361" s="591"/>
      <c r="H361" s="2042"/>
      <c r="I361" s="371" t="str">
        <f t="shared" si="20"/>
        <v xml:space="preserve"> </v>
      </c>
      <c r="J361" s="1211"/>
      <c r="K361" s="1285"/>
      <c r="R361" s="1233"/>
      <c r="T361" s="1244"/>
      <c r="U361" s="483"/>
    </row>
    <row r="362" spans="1:23" ht="31.2">
      <c r="A362" s="1281"/>
      <c r="B362" s="627" t="s">
        <v>20</v>
      </c>
      <c r="C362" s="627" t="s">
        <v>701</v>
      </c>
      <c r="D362" s="627" t="s">
        <v>846</v>
      </c>
      <c r="E362" s="1135" t="s">
        <v>786</v>
      </c>
      <c r="F362" s="1136" t="s">
        <v>806</v>
      </c>
      <c r="G362" s="1136" t="s">
        <v>807</v>
      </c>
      <c r="H362" s="632" t="s">
        <v>809</v>
      </c>
      <c r="I362" s="1621" t="s">
        <v>810</v>
      </c>
      <c r="J362" s="1110" t="s">
        <v>808</v>
      </c>
      <c r="K362" s="1285"/>
      <c r="R362" s="1233"/>
      <c r="T362" s="1244"/>
      <c r="U362" s="483"/>
    </row>
    <row r="363" spans="1:23" s="571" customFormat="1">
      <c r="A363" s="1281"/>
      <c r="B363" s="591" t="s">
        <v>1358</v>
      </c>
      <c r="C363" s="591" t="s">
        <v>1370</v>
      </c>
      <c r="D363" s="591">
        <v>0.5</v>
      </c>
      <c r="E363" s="2202">
        <v>43354</v>
      </c>
      <c r="F363" s="591">
        <v>4.25</v>
      </c>
      <c r="G363" s="591">
        <v>1.2</v>
      </c>
      <c r="H363" s="371">
        <v>0.95140707956738046</v>
      </c>
      <c r="I363" s="371">
        <f t="shared" si="20"/>
        <v>29.468882882520042</v>
      </c>
      <c r="J363" s="1211">
        <v>7.4205696202531639</v>
      </c>
      <c r="K363" s="1285"/>
      <c r="L363" s="593"/>
      <c r="M363" s="592"/>
      <c r="N363" s="593"/>
      <c r="O363" s="592"/>
      <c r="P363" s="593"/>
      <c r="Q363" s="593"/>
      <c r="R363" s="1233"/>
      <c r="S363" s="986"/>
      <c r="T363" s="1244"/>
      <c r="U363" s="1113"/>
    </row>
    <row r="364" spans="1:23">
      <c r="A364" s="1281"/>
      <c r="B364" s="591" t="s">
        <v>1358</v>
      </c>
      <c r="C364" s="591" t="s">
        <v>1370</v>
      </c>
      <c r="D364" s="591">
        <v>1</v>
      </c>
      <c r="E364" s="2202">
        <v>43354</v>
      </c>
      <c r="F364" s="591"/>
      <c r="G364" s="591"/>
      <c r="H364" s="371" t="s">
        <v>811</v>
      </c>
      <c r="I364" s="371"/>
      <c r="J364" s="2161" t="s">
        <v>811</v>
      </c>
      <c r="K364" s="1285"/>
      <c r="R364" s="1233"/>
      <c r="T364" s="1244"/>
      <c r="U364" s="483"/>
    </row>
    <row r="365" spans="1:23">
      <c r="A365" s="1281"/>
      <c r="B365" s="591" t="s">
        <v>1358</v>
      </c>
      <c r="C365" s="591" t="s">
        <v>1370</v>
      </c>
      <c r="D365" s="591">
        <v>2</v>
      </c>
      <c r="E365" s="2202">
        <v>43354</v>
      </c>
      <c r="F365" s="591"/>
      <c r="G365" s="591"/>
      <c r="H365" s="371" t="s">
        <v>811</v>
      </c>
      <c r="I365" s="371"/>
      <c r="J365" s="2161" t="s">
        <v>811</v>
      </c>
      <c r="K365" s="1285"/>
      <c r="R365" s="1233"/>
      <c r="T365" s="1244"/>
      <c r="U365" s="483"/>
    </row>
    <row r="366" spans="1:23" s="571" customFormat="1">
      <c r="A366" s="1281"/>
      <c r="B366" s="591" t="s">
        <v>1358</v>
      </c>
      <c r="C366" s="591" t="s">
        <v>1370</v>
      </c>
      <c r="D366" s="591">
        <v>3</v>
      </c>
      <c r="E366" s="2202">
        <v>43354</v>
      </c>
      <c r="F366" s="591"/>
      <c r="G366" s="591">
        <v>1.2</v>
      </c>
      <c r="H366" s="371">
        <v>3.2619671299453041</v>
      </c>
      <c r="I366" s="371">
        <f t="shared" si="20"/>
        <v>101.03616988292585</v>
      </c>
      <c r="J366" s="1211">
        <v>283.66364135021092</v>
      </c>
      <c r="K366" s="1285"/>
      <c r="L366" s="593"/>
      <c r="M366" s="592"/>
      <c r="N366" s="593"/>
      <c r="O366" s="592"/>
      <c r="P366" s="593"/>
      <c r="Q366" s="593"/>
      <c r="R366" s="1233"/>
      <c r="S366" s="986"/>
      <c r="T366" s="1244"/>
      <c r="U366" s="1113"/>
    </row>
    <row r="367" spans="1:23">
      <c r="A367" s="2203"/>
      <c r="B367" s="1643" t="s">
        <v>1358</v>
      </c>
      <c r="C367" s="1643" t="s">
        <v>1370</v>
      </c>
      <c r="D367" s="1643">
        <v>4</v>
      </c>
      <c r="E367" s="2204">
        <v>43354</v>
      </c>
      <c r="F367" s="1643"/>
      <c r="G367" s="1643"/>
      <c r="H367" s="1576" t="s">
        <v>811</v>
      </c>
      <c r="I367" s="1576"/>
      <c r="J367" s="2205" t="s">
        <v>811</v>
      </c>
      <c r="K367" s="1654">
        <f>AVERAGE(G363:G367)</f>
        <v>1.2</v>
      </c>
      <c r="L367" s="1574">
        <f>10*(6-(LN(K367)/LN(2)))</f>
        <v>57.369655941662067</v>
      </c>
      <c r="M367" s="1632">
        <f>AVERAGE(I363:I367)</f>
        <v>65.252526382722948</v>
      </c>
      <c r="N367" s="1574">
        <f t="shared" si="21"/>
        <v>64.429993537685291</v>
      </c>
      <c r="O367" s="1632">
        <f>AVERAGE(J363:J367)</f>
        <v>145.54210548523204</v>
      </c>
      <c r="P367" s="1574">
        <f t="shared" si="22"/>
        <v>79.429012046039247</v>
      </c>
      <c r="Q367" s="2206">
        <f t="shared" si="23"/>
        <v>67.0762205084622</v>
      </c>
      <c r="R367" s="1233"/>
      <c r="T367" s="1244"/>
      <c r="U367" s="483"/>
    </row>
    <row r="368" spans="1:23">
      <c r="A368" s="1281"/>
      <c r="B368" s="591"/>
      <c r="C368" s="591"/>
      <c r="D368" s="591"/>
      <c r="E368" s="2202"/>
      <c r="F368" s="591"/>
      <c r="G368" s="591"/>
      <c r="H368" s="591"/>
      <c r="I368" s="371" t="str">
        <f t="shared" si="20"/>
        <v xml:space="preserve"> </v>
      </c>
      <c r="J368" s="2161"/>
      <c r="K368" s="1281"/>
      <c r="L368" s="1100"/>
      <c r="R368" s="1233"/>
      <c r="T368" s="1244"/>
      <c r="U368" s="483"/>
    </row>
    <row r="369" spans="1:21" ht="31.2">
      <c r="A369" s="1117" t="s">
        <v>804</v>
      </c>
      <c r="B369" s="1100" t="s">
        <v>20</v>
      </c>
      <c r="C369" s="1100" t="s">
        <v>701</v>
      </c>
      <c r="D369" s="1101" t="s">
        <v>805</v>
      </c>
      <c r="E369" s="1102" t="s">
        <v>786</v>
      </c>
      <c r="F369" s="1101" t="s">
        <v>806</v>
      </c>
      <c r="G369" s="1101" t="s">
        <v>807</v>
      </c>
      <c r="H369" s="1119" t="s">
        <v>809</v>
      </c>
      <c r="I369" s="1621" t="s">
        <v>810</v>
      </c>
      <c r="J369" s="1118" t="s">
        <v>808</v>
      </c>
      <c r="K369" s="1285"/>
      <c r="R369" s="1233"/>
      <c r="T369" s="1244"/>
      <c r="U369" s="483"/>
    </row>
    <row r="370" spans="1:21" s="571" customFormat="1">
      <c r="A370" s="1285">
        <v>126</v>
      </c>
      <c r="B370" s="592" t="s">
        <v>1359</v>
      </c>
      <c r="C370" s="592" t="s">
        <v>1371</v>
      </c>
      <c r="D370" s="629">
        <v>0.5</v>
      </c>
      <c r="E370" s="2207">
        <v>43719</v>
      </c>
      <c r="F370" s="2208">
        <v>4.3</v>
      </c>
      <c r="G370" s="933">
        <v>1.25</v>
      </c>
      <c r="H370" s="371">
        <v>0.79726420273429932</v>
      </c>
      <c r="I370" s="371">
        <f t="shared" si="20"/>
        <v>24.694461415492189</v>
      </c>
      <c r="J370" s="1211">
        <v>4.8519422784810136</v>
      </c>
      <c r="K370" s="1285"/>
      <c r="L370" s="593"/>
      <c r="M370" s="592"/>
      <c r="N370" s="593"/>
      <c r="O370" s="592"/>
      <c r="P370" s="593"/>
      <c r="Q370" s="593"/>
      <c r="R370" s="1233"/>
      <c r="S370" s="986"/>
      <c r="T370" s="1244"/>
      <c r="U370" s="1113"/>
    </row>
    <row r="371" spans="1:21">
      <c r="A371" s="1285"/>
      <c r="B371" s="592" t="s">
        <v>1359</v>
      </c>
      <c r="C371" s="592" t="s">
        <v>1371</v>
      </c>
      <c r="D371" s="629">
        <v>1</v>
      </c>
      <c r="E371" s="2207">
        <v>43719</v>
      </c>
      <c r="F371" s="2208"/>
      <c r="G371" s="933"/>
      <c r="H371" s="591" t="s">
        <v>811</v>
      </c>
      <c r="I371" s="371"/>
      <c r="J371" s="2161" t="s">
        <v>811</v>
      </c>
      <c r="K371" s="1285"/>
      <c r="R371" s="1233"/>
      <c r="T371" s="1244"/>
      <c r="U371" s="483"/>
    </row>
    <row r="372" spans="1:21">
      <c r="A372" s="1285"/>
      <c r="B372" s="592" t="s">
        <v>1359</v>
      </c>
      <c r="C372" s="592" t="s">
        <v>1371</v>
      </c>
      <c r="D372" s="629">
        <v>2</v>
      </c>
      <c r="E372" s="2207">
        <v>43719</v>
      </c>
      <c r="F372" s="2208"/>
      <c r="G372" s="933"/>
      <c r="H372" s="591" t="s">
        <v>811</v>
      </c>
      <c r="I372" s="371"/>
      <c r="J372" s="2161" t="s">
        <v>811</v>
      </c>
      <c r="K372" s="1285"/>
      <c r="R372" s="1233"/>
      <c r="T372" s="1244"/>
      <c r="U372" s="483"/>
    </row>
    <row r="373" spans="1:21">
      <c r="A373" s="1285"/>
      <c r="B373" s="592" t="s">
        <v>1359</v>
      </c>
      <c r="C373" s="592" t="s">
        <v>1371</v>
      </c>
      <c r="D373" s="629">
        <v>3</v>
      </c>
      <c r="E373" s="2207">
        <v>43719</v>
      </c>
      <c r="F373" s="2208"/>
      <c r="G373" s="933"/>
      <c r="H373" s="591" t="s">
        <v>811</v>
      </c>
      <c r="I373" s="371"/>
      <c r="J373" s="2161" t="s">
        <v>811</v>
      </c>
      <c r="K373" s="1285"/>
      <c r="R373" s="1233"/>
      <c r="T373" s="1244"/>
      <c r="U373" s="483"/>
    </row>
    <row r="374" spans="1:21">
      <c r="A374" s="1285"/>
      <c r="B374" s="592" t="s">
        <v>1359</v>
      </c>
      <c r="C374" s="592" t="s">
        <v>1371</v>
      </c>
      <c r="D374" s="629">
        <v>3.25</v>
      </c>
      <c r="E374" s="2207">
        <v>43719</v>
      </c>
      <c r="F374" s="2208"/>
      <c r="G374" s="933">
        <v>1.25</v>
      </c>
      <c r="H374" s="371">
        <v>5.7982851107949038</v>
      </c>
      <c r="I374" s="371">
        <f t="shared" si="20"/>
        <v>179.59608302176136</v>
      </c>
      <c r="J374" s="1211">
        <v>59.111691139240492</v>
      </c>
      <c r="K374" s="1285"/>
      <c r="R374" s="1233"/>
      <c r="T374" s="1244"/>
      <c r="U374" s="483"/>
    </row>
    <row r="375" spans="1:21">
      <c r="A375" s="1654"/>
      <c r="B375" s="1649" t="s">
        <v>1359</v>
      </c>
      <c r="C375" s="1649" t="s">
        <v>1371</v>
      </c>
      <c r="D375" s="1642">
        <v>3.8</v>
      </c>
      <c r="E375" s="2209">
        <v>43719</v>
      </c>
      <c r="F375" s="2210"/>
      <c r="G375" s="1632"/>
      <c r="H375" s="1643" t="s">
        <v>811</v>
      </c>
      <c r="I375" s="1576"/>
      <c r="J375" s="2205" t="s">
        <v>811</v>
      </c>
      <c r="K375" s="2211">
        <f>AVERAGE(G370:G375)</f>
        <v>1.25</v>
      </c>
      <c r="L375" s="1574">
        <f>10*(6-(LN(K375)/LN(2)))</f>
        <v>56.780719051126376</v>
      </c>
      <c r="M375" s="1632">
        <f>AVERAGE(I370:I375)</f>
        <v>102.14527221862677</v>
      </c>
      <c r="N375" s="1574">
        <f t="shared" si="21"/>
        <v>70.895161197073051</v>
      </c>
      <c r="O375" s="1632">
        <f>AVERAGE(J370:J375)</f>
        <v>31.981816708860752</v>
      </c>
      <c r="P375" s="1574">
        <f t="shared" si="22"/>
        <v>64.563445080881536</v>
      </c>
      <c r="Q375" s="2206">
        <f t="shared" si="23"/>
        <v>64.079775109693657</v>
      </c>
      <c r="R375" s="1233"/>
      <c r="T375" s="1244"/>
      <c r="U375" s="483"/>
    </row>
    <row r="376" spans="1:21">
      <c r="A376" s="1285"/>
      <c r="I376" s="371" t="str">
        <f t="shared" si="20"/>
        <v xml:space="preserve"> </v>
      </c>
      <c r="J376" s="1932"/>
      <c r="K376" s="1285"/>
      <c r="R376" s="1233"/>
      <c r="T376" s="1244"/>
      <c r="U376" s="483"/>
    </row>
    <row r="377" spans="1:21" ht="31.2">
      <c r="A377" s="1186" t="s">
        <v>804</v>
      </c>
      <c r="B377" s="1136" t="s">
        <v>20</v>
      </c>
      <c r="C377" s="1136" t="s">
        <v>701</v>
      </c>
      <c r="D377" s="1136" t="s">
        <v>805</v>
      </c>
      <c r="E377" s="1187" t="s">
        <v>786</v>
      </c>
      <c r="F377" s="1136" t="s">
        <v>806</v>
      </c>
      <c r="G377" s="1136" t="s">
        <v>807</v>
      </c>
      <c r="H377" s="1206" t="s">
        <v>809</v>
      </c>
      <c r="I377" s="1621" t="s">
        <v>810</v>
      </c>
      <c r="J377" s="1210" t="s">
        <v>808</v>
      </c>
      <c r="K377" s="2212"/>
      <c r="R377" s="1233"/>
      <c r="T377" s="1244"/>
      <c r="U377" s="483"/>
    </row>
    <row r="378" spans="1:21" s="571" customFormat="1">
      <c r="A378" s="1186"/>
      <c r="B378" s="592" t="s">
        <v>1358</v>
      </c>
      <c r="C378" s="592" t="s">
        <v>1372</v>
      </c>
      <c r="D378" s="591">
        <v>0.5</v>
      </c>
      <c r="E378" s="2215">
        <v>44452</v>
      </c>
      <c r="F378" s="592">
        <v>3.5</v>
      </c>
      <c r="G378" s="592">
        <v>2.2000000000000002</v>
      </c>
      <c r="H378" s="371">
        <v>1.3335610901396771</v>
      </c>
      <c r="I378" s="371">
        <f t="shared" si="20"/>
        <v>41.305721205986359</v>
      </c>
      <c r="J378" s="1211">
        <v>6.2754285714285736</v>
      </c>
      <c r="K378" s="2212"/>
      <c r="L378" s="593"/>
      <c r="M378" s="592"/>
      <c r="N378" s="593"/>
      <c r="O378" s="592"/>
      <c r="P378" s="593"/>
      <c r="Q378" s="593"/>
      <c r="R378" s="1233"/>
      <c r="S378" s="986"/>
      <c r="T378" s="1244"/>
      <c r="U378" s="1113"/>
    </row>
    <row r="379" spans="1:21">
      <c r="A379" s="1186"/>
      <c r="B379" s="592" t="s">
        <v>1358</v>
      </c>
      <c r="C379" s="592" t="s">
        <v>1372</v>
      </c>
      <c r="D379" s="591">
        <v>1</v>
      </c>
      <c r="E379" s="2215">
        <v>44452</v>
      </c>
      <c r="H379" s="371" t="s">
        <v>811</v>
      </c>
      <c r="I379" s="371"/>
      <c r="J379" s="1211" t="s">
        <v>811</v>
      </c>
      <c r="K379" s="2212"/>
      <c r="R379" s="1233"/>
      <c r="T379" s="1244"/>
      <c r="U379" s="483"/>
    </row>
    <row r="380" spans="1:21">
      <c r="A380" s="1186"/>
      <c r="B380" s="592" t="s">
        <v>1358</v>
      </c>
      <c r="C380" s="592" t="s">
        <v>1372</v>
      </c>
      <c r="D380" s="591">
        <v>1.5</v>
      </c>
      <c r="E380" s="2215">
        <v>44452</v>
      </c>
      <c r="H380" s="371" t="s">
        <v>811</v>
      </c>
      <c r="I380" s="371"/>
      <c r="J380" s="1211" t="s">
        <v>811</v>
      </c>
      <c r="K380" s="2212"/>
      <c r="R380" s="1233"/>
      <c r="T380" s="1244"/>
      <c r="U380" s="483"/>
    </row>
    <row r="381" spans="1:21">
      <c r="A381" s="1186"/>
      <c r="B381" s="592" t="s">
        <v>1358</v>
      </c>
      <c r="C381" s="592" t="s">
        <v>1372</v>
      </c>
      <c r="D381" s="591">
        <v>2</v>
      </c>
      <c r="E381" s="2215">
        <v>44452</v>
      </c>
      <c r="H381" s="371" t="s">
        <v>811</v>
      </c>
      <c r="I381" s="371"/>
      <c r="J381" s="1211" t="s">
        <v>811</v>
      </c>
      <c r="K381" s="2212"/>
      <c r="R381" s="1233"/>
      <c r="T381" s="1244"/>
      <c r="U381" s="483"/>
    </row>
    <row r="382" spans="1:21">
      <c r="A382" s="1186"/>
      <c r="B382" s="592" t="s">
        <v>1358</v>
      </c>
      <c r="C382" s="592" t="s">
        <v>1372</v>
      </c>
      <c r="D382" s="591">
        <v>2.5</v>
      </c>
      <c r="E382" s="2215">
        <v>44452</v>
      </c>
      <c r="G382" s="592">
        <v>2.2000000000000002</v>
      </c>
      <c r="H382" s="371">
        <v>1.2002049811257094</v>
      </c>
      <c r="I382" s="371">
        <f t="shared" si="20"/>
        <v>37.175149085387723</v>
      </c>
      <c r="J382" s="1211">
        <v>7.4265714285714317</v>
      </c>
      <c r="K382" s="2212"/>
      <c r="R382" s="1233"/>
      <c r="T382" s="1244"/>
      <c r="U382" s="483"/>
    </row>
    <row r="383" spans="1:21" s="451" customFormat="1">
      <c r="A383" s="1624"/>
      <c r="B383" s="1649" t="s">
        <v>1358</v>
      </c>
      <c r="C383" s="1649" t="s">
        <v>1372</v>
      </c>
      <c r="D383" s="1643">
        <v>3</v>
      </c>
      <c r="E383" s="2218">
        <v>44452</v>
      </c>
      <c r="F383" s="1649"/>
      <c r="G383" s="1649"/>
      <c r="H383" s="1576" t="s">
        <v>811</v>
      </c>
      <c r="I383" s="1576"/>
      <c r="J383" s="1630" t="s">
        <v>811</v>
      </c>
      <c r="K383" s="2219">
        <f>AVERAGE(G378:G383)</f>
        <v>2.2000000000000002</v>
      </c>
      <c r="L383" s="1574">
        <f>10*(6-(LN(K383)/LN(2)))</f>
        <v>48.624964762500653</v>
      </c>
      <c r="M383" s="1632">
        <f>AVERAGE(I378:I383)</f>
        <v>39.240435145687044</v>
      </c>
      <c r="N383" s="1574">
        <f t="shared" si="21"/>
        <v>57.093066341699412</v>
      </c>
      <c r="O383" s="1632">
        <f>AVERAGE(J378:J383)</f>
        <v>6.8510000000000026</v>
      </c>
      <c r="P383" s="1574">
        <f t="shared" si="22"/>
        <v>49.447960344655442</v>
      </c>
      <c r="Q383" s="1574">
        <f t="shared" si="23"/>
        <v>51.721997149618495</v>
      </c>
      <c r="R383" s="1625"/>
      <c r="S383" s="1626"/>
      <c r="T383" s="1627"/>
      <c r="U383" s="1104"/>
    </row>
    <row r="384" spans="1:21">
      <c r="A384" s="1186"/>
      <c r="D384" s="591"/>
      <c r="E384" s="2215"/>
      <c r="H384" s="371"/>
      <c r="I384" s="371"/>
      <c r="J384" s="1211"/>
      <c r="K384" s="2212"/>
      <c r="M384" s="933"/>
      <c r="O384" s="933"/>
      <c r="R384" s="1233"/>
      <c r="T384" s="1244"/>
      <c r="U384" s="483"/>
    </row>
    <row r="385" spans="1:23" ht="31.2">
      <c r="A385" s="1186" t="s">
        <v>804</v>
      </c>
      <c r="B385" s="1136" t="s">
        <v>20</v>
      </c>
      <c r="C385" s="1136" t="s">
        <v>701</v>
      </c>
      <c r="D385" s="1136" t="s">
        <v>805</v>
      </c>
      <c r="E385" s="1187" t="s">
        <v>786</v>
      </c>
      <c r="F385" s="1136" t="s">
        <v>806</v>
      </c>
      <c r="G385" s="1136" t="s">
        <v>807</v>
      </c>
      <c r="H385" s="1206" t="s">
        <v>809</v>
      </c>
      <c r="I385" s="1621" t="s">
        <v>810</v>
      </c>
      <c r="J385" s="1210" t="s">
        <v>808</v>
      </c>
      <c r="K385" s="2212"/>
      <c r="M385" s="933"/>
      <c r="O385" s="933"/>
      <c r="R385" s="1233"/>
      <c r="T385" s="1244"/>
      <c r="U385" s="483"/>
    </row>
    <row r="386" spans="1:23">
      <c r="A386" s="1186"/>
      <c r="B386" s="592" t="s">
        <v>1358</v>
      </c>
      <c r="C386" s="592" t="s">
        <v>1370</v>
      </c>
      <c r="D386" s="591">
        <v>0.5</v>
      </c>
      <c r="E386" s="2207">
        <v>44805</v>
      </c>
      <c r="F386" s="592">
        <v>3.5</v>
      </c>
      <c r="G386" s="592">
        <v>3.15</v>
      </c>
      <c r="H386" s="371">
        <v>0.64249034831388796</v>
      </c>
      <c r="I386" s="371">
        <f t="shared" si="20"/>
        <v>19.900496048674366</v>
      </c>
      <c r="J386" s="371">
        <v>0.89690985887834052</v>
      </c>
      <c r="K386" s="2212"/>
      <c r="M386" s="933"/>
      <c r="O386" s="933"/>
      <c r="R386" s="1233"/>
      <c r="T386" s="1244"/>
      <c r="U386" s="483"/>
    </row>
    <row r="387" spans="1:23">
      <c r="A387" s="1186"/>
      <c r="B387" s="592" t="s">
        <v>1358</v>
      </c>
      <c r="C387" s="592" t="s">
        <v>1370</v>
      </c>
      <c r="D387" s="591">
        <v>1</v>
      </c>
      <c r="E387" s="2207">
        <v>44805</v>
      </c>
      <c r="H387" s="591" t="s">
        <v>811</v>
      </c>
      <c r="I387" s="371"/>
      <c r="J387" s="371" t="s">
        <v>811</v>
      </c>
      <c r="K387" s="2212"/>
      <c r="M387" s="933"/>
      <c r="O387" s="933"/>
      <c r="R387" s="1233"/>
      <c r="T387" s="1244"/>
      <c r="U387" s="483"/>
    </row>
    <row r="388" spans="1:23">
      <c r="A388" s="1186"/>
      <c r="B388" s="592" t="s">
        <v>1358</v>
      </c>
      <c r="C388" s="592" t="s">
        <v>1370</v>
      </c>
      <c r="D388" s="591">
        <v>1.5</v>
      </c>
      <c r="E388" s="2207">
        <v>44805</v>
      </c>
      <c r="H388" s="591" t="s">
        <v>811</v>
      </c>
      <c r="I388" s="371"/>
      <c r="J388" s="371" t="s">
        <v>811</v>
      </c>
      <c r="K388" s="2212"/>
      <c r="M388" s="933"/>
      <c r="O388" s="933"/>
      <c r="R388" s="1233"/>
      <c r="T388" s="1244"/>
      <c r="U388" s="483"/>
    </row>
    <row r="389" spans="1:23">
      <c r="A389" s="1186"/>
      <c r="B389" s="592" t="s">
        <v>1358</v>
      </c>
      <c r="C389" s="592" t="s">
        <v>1370</v>
      </c>
      <c r="D389" s="591">
        <v>2</v>
      </c>
      <c r="E389" s="2207">
        <v>44805</v>
      </c>
      <c r="H389" s="591" t="s">
        <v>811</v>
      </c>
      <c r="I389" s="371"/>
      <c r="J389" s="371" t="s">
        <v>811</v>
      </c>
      <c r="K389" s="2212"/>
      <c r="M389" s="933"/>
      <c r="O389" s="933"/>
      <c r="R389" s="1233"/>
      <c r="T389" s="1244"/>
      <c r="U389" s="483"/>
    </row>
    <row r="390" spans="1:23">
      <c r="A390" s="1186"/>
      <c r="B390" s="592" t="s">
        <v>1358</v>
      </c>
      <c r="C390" s="592" t="s">
        <v>1370</v>
      </c>
      <c r="D390" s="591">
        <v>2.5</v>
      </c>
      <c r="E390" s="2207">
        <v>44805</v>
      </c>
      <c r="H390" s="591" t="s">
        <v>811</v>
      </c>
      <c r="I390" s="371"/>
      <c r="J390" s="371" t="s">
        <v>811</v>
      </c>
      <c r="K390" s="2212"/>
      <c r="M390" s="933"/>
      <c r="O390" s="933"/>
      <c r="R390" s="1233"/>
      <c r="T390" s="1244"/>
      <c r="U390" s="483"/>
    </row>
    <row r="391" spans="1:23">
      <c r="A391" s="1186"/>
      <c r="B391" s="592" t="s">
        <v>1358</v>
      </c>
      <c r="C391" s="592" t="s">
        <v>1370</v>
      </c>
      <c r="D391" s="591">
        <v>3</v>
      </c>
      <c r="E391" s="2207">
        <v>44805</v>
      </c>
      <c r="H391" s="371">
        <v>0.68028389821470481</v>
      </c>
      <c r="I391" s="371">
        <f>IF(AND(H391&gt;0),  H391*30.974," ")</f>
        <v>21.071113463302268</v>
      </c>
      <c r="J391" s="371">
        <v>0.657147138203235</v>
      </c>
      <c r="K391" s="2212">
        <f>AVERAGE(G386:G391)</f>
        <v>3.15</v>
      </c>
      <c r="L391" s="593">
        <f>10*(6-(LN(K391)/LN(2)))</f>
        <v>43.446481713874462</v>
      </c>
      <c r="M391" s="933">
        <f>AVERAGE(I386:I391)</f>
        <v>20.485804755988319</v>
      </c>
      <c r="N391" s="593">
        <f>10*(6-(LN(48/M391)/LN(2)))</f>
        <v>47.715901623404719</v>
      </c>
      <c r="O391" s="933">
        <f>AVERAGE(J386:J391)</f>
        <v>0.77702849854078782</v>
      </c>
      <c r="P391" s="593">
        <f>10*(6-((2.04-0.68*LN(O391))/LN(2)))</f>
        <v>28.09408920453555</v>
      </c>
      <c r="Q391" s="593">
        <f>AVERAGE(L391,N391,P391)</f>
        <v>39.752157513938243</v>
      </c>
      <c r="R391" s="1233">
        <f>AVERAGE(Q362:Q391)</f>
        <v>55.657537570428147</v>
      </c>
      <c r="S391" s="986" t="s">
        <v>49</v>
      </c>
      <c r="T391" s="1244" t="str">
        <f>IF(_xlfn.NUMBERVALUE(R391), IF(R391&lt;50, "Acceptable; Ongoing Protection is Required", "Unacceptable; Immediate Restoration is Required"), " ")</f>
        <v>Unacceptable; Immediate Restoration is Required</v>
      </c>
      <c r="U391" s="483"/>
    </row>
    <row r="392" spans="1:23">
      <c r="A392" s="1186"/>
      <c r="D392" s="591"/>
      <c r="E392" s="2215"/>
      <c r="H392" s="371"/>
      <c r="I392" s="371"/>
      <c r="J392" s="1211"/>
      <c r="K392" s="2212"/>
      <c r="M392" s="933"/>
      <c r="O392" s="933"/>
      <c r="R392" s="1233"/>
      <c r="T392" s="1244"/>
      <c r="U392" s="483"/>
    </row>
    <row r="393" spans="1:23" ht="16.2" thickBot="1">
      <c r="A393" s="1900"/>
      <c r="B393" s="1193"/>
      <c r="C393" s="1193"/>
      <c r="D393" s="1193"/>
      <c r="E393" s="1194"/>
      <c r="F393" s="1189"/>
      <c r="G393" s="1189"/>
      <c r="H393" s="1208"/>
      <c r="I393" s="939" t="str">
        <f t="shared" si="20"/>
        <v xml:space="preserve"> </v>
      </c>
      <c r="J393" s="1214"/>
      <c r="K393" s="2232"/>
      <c r="L393" s="1189"/>
      <c r="M393" s="1193"/>
      <c r="N393" s="1617"/>
      <c r="O393" s="1195"/>
      <c r="P393" s="1617"/>
      <c r="Q393" s="2226"/>
      <c r="R393" s="1238"/>
      <c r="S393" s="1243"/>
      <c r="T393" s="1242"/>
      <c r="U393" s="1183"/>
      <c r="V393" s="756"/>
      <c r="W393" s="761"/>
    </row>
    <row r="394" spans="1:23" s="437" customFormat="1" ht="16.2" thickBot="1">
      <c r="A394" s="1900" t="s">
        <v>955</v>
      </c>
      <c r="B394" s="1193"/>
      <c r="C394" s="1193"/>
      <c r="D394" s="1193"/>
      <c r="E394" s="1194"/>
      <c r="F394" s="1189"/>
      <c r="G394" s="1189"/>
      <c r="H394" s="1208"/>
      <c r="I394" s="939"/>
      <c r="J394" s="1214"/>
      <c r="K394" s="2232"/>
      <c r="L394" s="1189"/>
      <c r="M394" s="1193"/>
      <c r="N394" s="1617"/>
      <c r="O394" s="1195"/>
      <c r="P394" s="1617"/>
      <c r="Q394" s="1617"/>
      <c r="R394" s="1238"/>
      <c r="S394" s="1243"/>
      <c r="T394" s="1242"/>
      <c r="U394" s="2247"/>
      <c r="V394" s="2248"/>
      <c r="W394" s="2249"/>
    </row>
    <row r="395" spans="1:23" ht="31.2">
      <c r="A395" s="1117" t="s">
        <v>804</v>
      </c>
      <c r="B395" s="1100" t="s">
        <v>20</v>
      </c>
      <c r="C395" s="1100" t="s">
        <v>701</v>
      </c>
      <c r="D395" s="1101" t="s">
        <v>805</v>
      </c>
      <c r="E395" s="1102" t="s">
        <v>786</v>
      </c>
      <c r="F395" s="1101" t="s">
        <v>806</v>
      </c>
      <c r="G395" s="1101" t="s">
        <v>807</v>
      </c>
      <c r="H395" s="1119" t="s">
        <v>809</v>
      </c>
      <c r="I395" s="1621" t="s">
        <v>810</v>
      </c>
      <c r="J395" s="1118" t="s">
        <v>808</v>
      </c>
      <c r="K395" s="1285"/>
      <c r="R395" s="1233"/>
      <c r="T395" s="1244"/>
      <c r="U395" s="483"/>
    </row>
    <row r="396" spans="1:23" s="571" customFormat="1">
      <c r="A396" s="1959">
        <v>374</v>
      </c>
      <c r="B396" s="1613" t="s">
        <v>1358</v>
      </c>
      <c r="C396" s="1613" t="s">
        <v>955</v>
      </c>
      <c r="D396" s="1613">
        <v>0.5</v>
      </c>
      <c r="E396" s="2240">
        <v>42990</v>
      </c>
      <c r="F396" s="1613">
        <v>4.5999999999999996</v>
      </c>
      <c r="G396" s="1613">
        <v>1.7</v>
      </c>
      <c r="H396" s="373">
        <v>0.84816448270904365</v>
      </c>
      <c r="I396" s="373">
        <f t="shared" si="20"/>
        <v>26.271046687429919</v>
      </c>
      <c r="J396" s="1967">
        <v>4.3516259493670884</v>
      </c>
      <c r="K396" s="2199"/>
      <c r="L396" s="2241"/>
      <c r="M396" s="1968"/>
      <c r="N396" s="2241"/>
      <c r="O396" s="1968"/>
      <c r="P396" s="2241"/>
      <c r="Q396" s="2241"/>
      <c r="R396" s="1233"/>
      <c r="S396" s="986"/>
      <c r="T396" s="1244"/>
      <c r="U396" s="1113"/>
    </row>
    <row r="397" spans="1:23">
      <c r="A397" s="1959">
        <v>375</v>
      </c>
      <c r="B397" s="1613" t="s">
        <v>1358</v>
      </c>
      <c r="C397" s="1613" t="s">
        <v>955</v>
      </c>
      <c r="D397" s="1613">
        <v>1</v>
      </c>
      <c r="E397" s="2240">
        <v>42990</v>
      </c>
      <c r="F397" s="1613">
        <v>4.5999999999999996</v>
      </c>
      <c r="G397" s="1613">
        <v>1.7</v>
      </c>
      <c r="H397" s="1613"/>
      <c r="I397" s="373" t="str">
        <f t="shared" si="20"/>
        <v xml:space="preserve"> </v>
      </c>
      <c r="J397" s="2122"/>
      <c r="K397" s="2199"/>
      <c r="L397" s="2241"/>
      <c r="M397" s="1968"/>
      <c r="N397" s="2241"/>
      <c r="O397" s="1968"/>
      <c r="P397" s="2241"/>
      <c r="Q397" s="2241"/>
      <c r="R397" s="1233"/>
      <c r="T397" s="1244"/>
      <c r="U397" s="483"/>
    </row>
    <row r="398" spans="1:23">
      <c r="A398" s="1959">
        <v>376</v>
      </c>
      <c r="B398" s="1613" t="s">
        <v>1358</v>
      </c>
      <c r="C398" s="1613" t="s">
        <v>955</v>
      </c>
      <c r="D398" s="1613">
        <v>2</v>
      </c>
      <c r="E398" s="2240">
        <v>42990</v>
      </c>
      <c r="F398" s="1613">
        <v>4.5999999999999996</v>
      </c>
      <c r="G398" s="1613">
        <v>1.7</v>
      </c>
      <c r="H398" s="1613"/>
      <c r="I398" s="373" t="str">
        <f t="shared" si="20"/>
        <v xml:space="preserve"> </v>
      </c>
      <c r="J398" s="2122"/>
      <c r="K398" s="2199"/>
      <c r="L398" s="2241"/>
      <c r="M398" s="1968"/>
      <c r="N398" s="2241"/>
      <c r="O398" s="1968"/>
      <c r="P398" s="2241"/>
      <c r="Q398" s="2241"/>
      <c r="R398" s="1233"/>
      <c r="T398" s="1244"/>
      <c r="U398" s="483"/>
    </row>
    <row r="399" spans="1:23">
      <c r="A399" s="1959">
        <v>377</v>
      </c>
      <c r="B399" s="1613" t="s">
        <v>1358</v>
      </c>
      <c r="C399" s="1613" t="s">
        <v>955</v>
      </c>
      <c r="D399" s="1613">
        <v>3</v>
      </c>
      <c r="E399" s="2240">
        <v>42990</v>
      </c>
      <c r="F399" s="1613">
        <v>4.5999999999999996</v>
      </c>
      <c r="G399" s="1613">
        <v>1.7</v>
      </c>
      <c r="H399" s="1613"/>
      <c r="I399" s="373" t="str">
        <f t="shared" si="20"/>
        <v xml:space="preserve"> </v>
      </c>
      <c r="J399" s="2122"/>
      <c r="K399" s="2199"/>
      <c r="L399" s="2241"/>
      <c r="M399" s="1968"/>
      <c r="N399" s="2241"/>
      <c r="O399" s="1968"/>
      <c r="P399" s="2241"/>
      <c r="Q399" s="2241"/>
      <c r="R399" s="1233"/>
      <c r="T399" s="1244"/>
      <c r="U399" s="483"/>
    </row>
    <row r="400" spans="1:23" s="571" customFormat="1">
      <c r="A400" s="1959">
        <v>378</v>
      </c>
      <c r="B400" s="1613" t="s">
        <v>1358</v>
      </c>
      <c r="C400" s="1613" t="s">
        <v>955</v>
      </c>
      <c r="D400" s="1613">
        <v>3.6</v>
      </c>
      <c r="E400" s="2240">
        <v>42990</v>
      </c>
      <c r="F400" s="1613">
        <v>4.5999999999999996</v>
      </c>
      <c r="G400" s="1613">
        <v>1.7</v>
      </c>
      <c r="H400" s="373">
        <v>1.0438947479495921</v>
      </c>
      <c r="I400" s="373">
        <f t="shared" si="20"/>
        <v>32.333595922990668</v>
      </c>
      <c r="J400" s="1967">
        <v>10.529165189873417</v>
      </c>
      <c r="K400" s="2199"/>
      <c r="L400" s="2241"/>
      <c r="M400" s="1968"/>
      <c r="N400" s="2241"/>
      <c r="O400" s="1968"/>
      <c r="P400" s="2241"/>
      <c r="Q400" s="2241"/>
      <c r="R400" s="1233"/>
      <c r="S400" s="986"/>
      <c r="T400" s="1244"/>
      <c r="U400" s="1113"/>
    </row>
    <row r="401" spans="1:21">
      <c r="A401" s="1971">
        <v>379</v>
      </c>
      <c r="B401" s="1853" t="s">
        <v>1358</v>
      </c>
      <c r="C401" s="1853" t="s">
        <v>955</v>
      </c>
      <c r="D401" s="1853">
        <v>4</v>
      </c>
      <c r="E401" s="2242">
        <v>42990</v>
      </c>
      <c r="F401" s="1853">
        <v>4.5999999999999996</v>
      </c>
      <c r="G401" s="1853">
        <v>1.7</v>
      </c>
      <c r="H401" s="1853"/>
      <c r="I401" s="1998" t="str">
        <f t="shared" si="20"/>
        <v xml:space="preserve"> </v>
      </c>
      <c r="J401" s="2243"/>
      <c r="K401" s="2244">
        <f>AVERAGE(G396:G401)</f>
        <v>1.7</v>
      </c>
      <c r="L401" s="2132">
        <f>10*(6-(LN(K401)/LN(2)))</f>
        <v>52.344652536370226</v>
      </c>
      <c r="M401" s="2188">
        <f>AVERAGE(I396:I401)</f>
        <v>29.302321305210292</v>
      </c>
      <c r="N401" s="2132">
        <f t="shared" si="21"/>
        <v>52.87980552426761</v>
      </c>
      <c r="O401" s="2188">
        <f>AVERAGE(J396:J401)</f>
        <v>7.4403955696202528</v>
      </c>
      <c r="P401" s="2132">
        <f t="shared" si="22"/>
        <v>50.257600572098362</v>
      </c>
      <c r="Q401" s="2245">
        <f t="shared" si="23"/>
        <v>51.827352877578733</v>
      </c>
      <c r="R401" s="1233"/>
      <c r="T401" s="1244"/>
      <c r="U401" s="483"/>
    </row>
    <row r="402" spans="1:21">
      <c r="A402" s="1281"/>
      <c r="B402" s="591"/>
      <c r="C402" s="591"/>
      <c r="D402" s="591"/>
      <c r="E402" s="2202"/>
      <c r="F402" s="591"/>
      <c r="G402" s="591"/>
      <c r="H402" s="591"/>
      <c r="I402" s="371" t="str">
        <f t="shared" si="20"/>
        <v xml:space="preserve"> </v>
      </c>
      <c r="J402" s="2161"/>
      <c r="K402" s="1285"/>
      <c r="R402" s="1233"/>
      <c r="T402" s="1244"/>
      <c r="U402" s="483"/>
    </row>
    <row r="403" spans="1:21" ht="31.2">
      <c r="A403" s="1281"/>
      <c r="B403" s="627" t="s">
        <v>20</v>
      </c>
      <c r="C403" s="627" t="s">
        <v>701</v>
      </c>
      <c r="D403" s="627" t="s">
        <v>846</v>
      </c>
      <c r="E403" s="1135" t="s">
        <v>786</v>
      </c>
      <c r="F403" s="1136" t="s">
        <v>806</v>
      </c>
      <c r="G403" s="1136" t="s">
        <v>807</v>
      </c>
      <c r="H403" s="632" t="s">
        <v>809</v>
      </c>
      <c r="I403" s="1621" t="s">
        <v>810</v>
      </c>
      <c r="J403" s="1110" t="s">
        <v>808</v>
      </c>
      <c r="K403" s="1285"/>
      <c r="R403" s="1233"/>
      <c r="T403" s="1244"/>
      <c r="U403" s="483"/>
    </row>
    <row r="404" spans="1:21" s="571" customFormat="1">
      <c r="A404" s="1281"/>
      <c r="B404" s="591" t="s">
        <v>1358</v>
      </c>
      <c r="C404" s="591" t="s">
        <v>1373</v>
      </c>
      <c r="D404" s="591">
        <v>0.5</v>
      </c>
      <c r="E404" s="2202">
        <v>43355</v>
      </c>
      <c r="F404" s="591">
        <v>4.5999999999999996</v>
      </c>
      <c r="G404" s="591">
        <v>1.2</v>
      </c>
      <c r="H404" s="371">
        <v>1.0193647281079077</v>
      </c>
      <c r="I404" s="371">
        <f t="shared" si="20"/>
        <v>31.573803088414333</v>
      </c>
      <c r="J404" s="1211">
        <v>12.34782784810127</v>
      </c>
      <c r="K404" s="1285"/>
      <c r="L404" s="593"/>
      <c r="M404" s="592"/>
      <c r="N404" s="593"/>
      <c r="O404" s="592"/>
      <c r="P404" s="593"/>
      <c r="Q404" s="593"/>
      <c r="R404" s="1233"/>
      <c r="S404" s="986"/>
      <c r="T404" s="1244"/>
      <c r="U404" s="1113"/>
    </row>
    <row r="405" spans="1:21">
      <c r="A405" s="1281"/>
      <c r="B405" s="591" t="s">
        <v>1358</v>
      </c>
      <c r="C405" s="591" t="s">
        <v>1373</v>
      </c>
      <c r="D405" s="591">
        <v>1</v>
      </c>
      <c r="E405" s="2202">
        <v>43355</v>
      </c>
      <c r="F405" s="591"/>
      <c r="G405" s="591"/>
      <c r="H405" s="371" t="s">
        <v>811</v>
      </c>
      <c r="I405" s="371"/>
      <c r="J405" s="2161" t="s">
        <v>811</v>
      </c>
      <c r="K405" s="1285"/>
      <c r="R405" s="1233"/>
      <c r="T405" s="1244"/>
      <c r="U405" s="483"/>
    </row>
    <row r="406" spans="1:21">
      <c r="A406" s="1281"/>
      <c r="B406" s="591" t="s">
        <v>1358</v>
      </c>
      <c r="C406" s="591" t="s">
        <v>1373</v>
      </c>
      <c r="D406" s="591">
        <v>2</v>
      </c>
      <c r="E406" s="2202">
        <v>43355</v>
      </c>
      <c r="F406" s="591"/>
      <c r="G406" s="591"/>
      <c r="H406" s="371" t="s">
        <v>811</v>
      </c>
      <c r="I406" s="371"/>
      <c r="J406" s="2161" t="s">
        <v>811</v>
      </c>
      <c r="K406" s="1285"/>
      <c r="R406" s="1233"/>
      <c r="T406" s="1244"/>
      <c r="U406" s="483"/>
    </row>
    <row r="407" spans="1:21" s="571" customFormat="1">
      <c r="A407" s="1281"/>
      <c r="B407" s="591" t="s">
        <v>1358</v>
      </c>
      <c r="C407" s="591" t="s">
        <v>1373</v>
      </c>
      <c r="D407" s="591">
        <v>3</v>
      </c>
      <c r="E407" s="2202">
        <v>43355</v>
      </c>
      <c r="F407" s="591"/>
      <c r="G407" s="591">
        <v>1.2</v>
      </c>
      <c r="H407" s="371">
        <v>1.1552800251889619</v>
      </c>
      <c r="I407" s="371">
        <f t="shared" si="20"/>
        <v>35.783643500202906</v>
      </c>
      <c r="J407" s="1211">
        <v>20.733071518987344</v>
      </c>
      <c r="K407" s="1285"/>
      <c r="L407" s="593"/>
      <c r="M407" s="592"/>
      <c r="N407" s="593"/>
      <c r="O407" s="592"/>
      <c r="P407" s="593"/>
      <c r="Q407" s="593"/>
      <c r="R407" s="1233"/>
      <c r="S407" s="986"/>
      <c r="T407" s="1244"/>
      <c r="U407" s="1113"/>
    </row>
    <row r="408" spans="1:21">
      <c r="A408" s="2203"/>
      <c r="B408" s="1643" t="s">
        <v>1358</v>
      </c>
      <c r="C408" s="1643" t="s">
        <v>1373</v>
      </c>
      <c r="D408" s="1643">
        <v>4</v>
      </c>
      <c r="E408" s="2204">
        <v>43355</v>
      </c>
      <c r="F408" s="1643"/>
      <c r="G408" s="1643"/>
      <c r="H408" s="1576" t="s">
        <v>811</v>
      </c>
      <c r="I408" s="1576"/>
      <c r="J408" s="2205" t="s">
        <v>811</v>
      </c>
      <c r="K408" s="1654">
        <f>AVERAGE(G404:G408)</f>
        <v>1.2</v>
      </c>
      <c r="L408" s="1574">
        <f>10*(6-(LN(K408)/LN(2)))</f>
        <v>57.369655941662067</v>
      </c>
      <c r="M408" s="1632">
        <f>AVERAGE(I404:I408)</f>
        <v>33.678723294308618</v>
      </c>
      <c r="N408" s="1574">
        <f t="shared" si="21"/>
        <v>54.888030433816539</v>
      </c>
      <c r="O408" s="1632">
        <f>AVERAGE(J404:J408)</f>
        <v>16.540449683544306</v>
      </c>
      <c r="P408" s="1574">
        <f t="shared" si="22"/>
        <v>58.094921721742516</v>
      </c>
      <c r="Q408" s="2206">
        <f t="shared" si="23"/>
        <v>56.78420269907371</v>
      </c>
      <c r="R408" s="1233"/>
      <c r="T408" s="1244"/>
      <c r="U408" s="483"/>
    </row>
    <row r="409" spans="1:21">
      <c r="A409" s="1281"/>
      <c r="B409" s="591"/>
      <c r="C409" s="591"/>
      <c r="D409" s="591"/>
      <c r="E409" s="2202"/>
      <c r="F409" s="591"/>
      <c r="G409" s="591"/>
      <c r="H409" s="2233"/>
      <c r="I409" s="371" t="str">
        <f t="shared" si="20"/>
        <v xml:space="preserve"> </v>
      </c>
      <c r="J409" s="2161"/>
      <c r="K409" s="1281"/>
      <c r="L409" s="1100"/>
      <c r="R409" s="1233"/>
      <c r="T409" s="1244"/>
      <c r="U409" s="483"/>
    </row>
    <row r="410" spans="1:21" ht="31.2">
      <c r="A410" s="1117" t="s">
        <v>804</v>
      </c>
      <c r="B410" s="1100" t="s">
        <v>20</v>
      </c>
      <c r="C410" s="1100" t="s">
        <v>701</v>
      </c>
      <c r="D410" s="1101" t="s">
        <v>805</v>
      </c>
      <c r="E410" s="1102" t="s">
        <v>786</v>
      </c>
      <c r="F410" s="1101" t="s">
        <v>806</v>
      </c>
      <c r="G410" s="1101" t="s">
        <v>807</v>
      </c>
      <c r="H410" s="1119" t="s">
        <v>809</v>
      </c>
      <c r="I410" s="1621" t="s">
        <v>810</v>
      </c>
      <c r="J410" s="1118" t="s">
        <v>808</v>
      </c>
      <c r="K410" s="1285"/>
      <c r="R410" s="1233"/>
      <c r="T410" s="1244"/>
      <c r="U410" s="483"/>
    </row>
    <row r="411" spans="1:21" s="571" customFormat="1">
      <c r="A411" s="1285">
        <v>127</v>
      </c>
      <c r="B411" s="592" t="s">
        <v>1359</v>
      </c>
      <c r="C411" s="592" t="s">
        <v>955</v>
      </c>
      <c r="D411" s="629">
        <v>0.5</v>
      </c>
      <c r="E411" s="2207">
        <v>43719</v>
      </c>
      <c r="F411" s="2208">
        <v>4.6500000000000004</v>
      </c>
      <c r="G411" s="933">
        <v>2.25</v>
      </c>
      <c r="H411" s="371">
        <v>0.72571066592762679</v>
      </c>
      <c r="I411" s="371">
        <f t="shared" si="20"/>
        <v>22.478162166442313</v>
      </c>
      <c r="J411" s="1211">
        <v>6.5945412658227847</v>
      </c>
      <c r="K411" s="1285"/>
      <c r="L411" s="593"/>
      <c r="M411" s="592"/>
      <c r="N411" s="593"/>
      <c r="O411" s="592"/>
      <c r="P411" s="593"/>
      <c r="Q411" s="593"/>
      <c r="R411" s="1233"/>
      <c r="S411" s="986"/>
      <c r="T411" s="1244"/>
      <c r="U411" s="1113"/>
    </row>
    <row r="412" spans="1:21">
      <c r="A412" s="1285"/>
      <c r="B412" s="592" t="s">
        <v>1359</v>
      </c>
      <c r="C412" s="592" t="s">
        <v>955</v>
      </c>
      <c r="D412" s="629">
        <v>1</v>
      </c>
      <c r="E412" s="2207">
        <v>43719</v>
      </c>
      <c r="F412" s="2208"/>
      <c r="G412" s="933"/>
      <c r="H412" s="591" t="s">
        <v>811</v>
      </c>
      <c r="I412" s="371"/>
      <c r="J412" s="2161" t="s">
        <v>811</v>
      </c>
      <c r="K412" s="1285"/>
      <c r="R412" s="1233"/>
      <c r="T412" s="1244"/>
      <c r="U412" s="483"/>
    </row>
    <row r="413" spans="1:21">
      <c r="A413" s="1285"/>
      <c r="B413" s="592" t="s">
        <v>1359</v>
      </c>
      <c r="C413" s="592" t="s">
        <v>955</v>
      </c>
      <c r="D413" s="629">
        <v>2</v>
      </c>
      <c r="E413" s="2207">
        <v>43719</v>
      </c>
      <c r="F413" s="2208"/>
      <c r="G413" s="933"/>
      <c r="H413" s="591" t="s">
        <v>811</v>
      </c>
      <c r="I413" s="371"/>
      <c r="J413" s="2161" t="s">
        <v>811</v>
      </c>
      <c r="K413" s="1285"/>
      <c r="R413" s="1233"/>
      <c r="T413" s="1244"/>
      <c r="U413" s="483"/>
    </row>
    <row r="414" spans="1:21">
      <c r="A414" s="1285"/>
      <c r="B414" s="592" t="s">
        <v>1359</v>
      </c>
      <c r="C414" s="592" t="s">
        <v>955</v>
      </c>
      <c r="D414" s="629">
        <v>3</v>
      </c>
      <c r="E414" s="2207">
        <v>43719</v>
      </c>
      <c r="F414" s="2208"/>
      <c r="G414" s="933"/>
      <c r="H414" s="591" t="s">
        <v>811</v>
      </c>
      <c r="I414" s="371"/>
      <c r="J414" s="2161" t="s">
        <v>811</v>
      </c>
      <c r="K414" s="1285"/>
      <c r="R414" s="1233"/>
      <c r="T414" s="1244"/>
      <c r="U414" s="483"/>
    </row>
    <row r="415" spans="1:21" s="571" customFormat="1">
      <c r="A415" s="1285"/>
      <c r="B415" s="592" t="s">
        <v>1359</v>
      </c>
      <c r="C415" s="592" t="s">
        <v>955</v>
      </c>
      <c r="D415" s="629">
        <v>3.6</v>
      </c>
      <c r="E415" s="2207">
        <v>43719</v>
      </c>
      <c r="F415" s="2208"/>
      <c r="G415" s="933">
        <v>2.25</v>
      </c>
      <c r="H415" s="371">
        <v>1.0146998943891083</v>
      </c>
      <c r="I415" s="371">
        <f t="shared" si="20"/>
        <v>31.429314528808241</v>
      </c>
      <c r="J415" s="1211">
        <v>28.42828151898733</v>
      </c>
      <c r="K415" s="1285"/>
      <c r="L415" s="593"/>
      <c r="M415" s="592"/>
      <c r="N415" s="593"/>
      <c r="O415" s="592"/>
      <c r="P415" s="593"/>
      <c r="Q415" s="593"/>
      <c r="R415" s="1233"/>
      <c r="S415" s="986"/>
      <c r="T415" s="1244"/>
      <c r="U415" s="1113"/>
    </row>
    <row r="416" spans="1:21" s="451" customFormat="1">
      <c r="A416" s="1654"/>
      <c r="B416" s="1649" t="s">
        <v>1359</v>
      </c>
      <c r="C416" s="1649" t="s">
        <v>955</v>
      </c>
      <c r="D416" s="1642">
        <v>4</v>
      </c>
      <c r="E416" s="2209">
        <v>43719</v>
      </c>
      <c r="F416" s="2210"/>
      <c r="G416" s="1632"/>
      <c r="H416" s="1643" t="s">
        <v>811</v>
      </c>
      <c r="I416" s="1576"/>
      <c r="J416" s="2205" t="s">
        <v>811</v>
      </c>
      <c r="K416" s="2211">
        <f>AVERAGE(G411:G416)</f>
        <v>2.25</v>
      </c>
      <c r="L416" s="1574">
        <f>10*(6-(LN(K416)/LN(2)))</f>
        <v>48.300749985576878</v>
      </c>
      <c r="M416" s="1632">
        <f>AVERAGE(I411:I416)</f>
        <v>26.953738347625276</v>
      </c>
      <c r="N416" s="1574">
        <f t="shared" si="21"/>
        <v>51.67450975550345</v>
      </c>
      <c r="O416" s="1632">
        <f>AVERAGE(J411:J416)</f>
        <v>17.511411392405059</v>
      </c>
      <c r="P416" s="1574">
        <f t="shared" si="22"/>
        <v>58.65454070958549</v>
      </c>
      <c r="Q416" s="2206">
        <f t="shared" si="23"/>
        <v>52.87660015022194</v>
      </c>
      <c r="R416" s="1625"/>
      <c r="S416" s="1626"/>
      <c r="T416" s="1627"/>
      <c r="U416" s="1104"/>
    </row>
    <row r="417" spans="1:21">
      <c r="A417" s="1285"/>
      <c r="I417" s="371" t="str">
        <f t="shared" si="20"/>
        <v xml:space="preserve"> </v>
      </c>
      <c r="J417" s="1932"/>
      <c r="K417" s="1285"/>
      <c r="R417" s="1233"/>
      <c r="T417" s="1244"/>
      <c r="U417" s="483"/>
    </row>
    <row r="418" spans="1:21" ht="31.2">
      <c r="A418" s="1186" t="s">
        <v>804</v>
      </c>
      <c r="B418" s="1136" t="s">
        <v>20</v>
      </c>
      <c r="C418" s="1136" t="s">
        <v>701</v>
      </c>
      <c r="D418" s="1136" t="s">
        <v>805</v>
      </c>
      <c r="E418" s="1187" t="s">
        <v>786</v>
      </c>
      <c r="F418" s="1136" t="s">
        <v>806</v>
      </c>
      <c r="G418" s="1136" t="s">
        <v>807</v>
      </c>
      <c r="H418" s="1206" t="s">
        <v>809</v>
      </c>
      <c r="I418" s="1621" t="s">
        <v>810</v>
      </c>
      <c r="J418" s="1210" t="s">
        <v>808</v>
      </c>
      <c r="K418" s="2212"/>
      <c r="R418" s="1233"/>
      <c r="T418" s="1244"/>
      <c r="U418" s="483"/>
    </row>
    <row r="419" spans="1:21" s="571" customFormat="1">
      <c r="A419" s="1186"/>
      <c r="B419" s="592" t="s">
        <v>1358</v>
      </c>
      <c r="C419" s="592" t="s">
        <v>956</v>
      </c>
      <c r="D419" s="591">
        <v>0.5</v>
      </c>
      <c r="E419" s="2215">
        <v>44452</v>
      </c>
      <c r="F419" s="592">
        <v>4.2</v>
      </c>
      <c r="G419" s="592">
        <v>1.2</v>
      </c>
      <c r="H419" s="371">
        <v>1.1335269266187256</v>
      </c>
      <c r="I419" s="371">
        <f t="shared" si="20"/>
        <v>35.109863025088409</v>
      </c>
      <c r="J419" s="1211">
        <v>10.671142857142858</v>
      </c>
      <c r="K419" s="2212"/>
      <c r="L419" s="593"/>
      <c r="M419" s="592"/>
      <c r="N419" s="593"/>
      <c r="O419" s="592"/>
      <c r="P419" s="593"/>
      <c r="Q419" s="593"/>
      <c r="R419" s="1233"/>
      <c r="S419" s="986"/>
      <c r="T419" s="1244"/>
      <c r="U419" s="1113"/>
    </row>
    <row r="420" spans="1:21">
      <c r="A420" s="1186"/>
      <c r="B420" s="592" t="s">
        <v>1358</v>
      </c>
      <c r="C420" s="592" t="s">
        <v>956</v>
      </c>
      <c r="D420" s="591">
        <v>1</v>
      </c>
      <c r="E420" s="2215">
        <v>44452</v>
      </c>
      <c r="H420" s="371" t="s">
        <v>811</v>
      </c>
      <c r="I420" s="371"/>
      <c r="J420" s="1211" t="s">
        <v>811</v>
      </c>
      <c r="K420" s="2212"/>
      <c r="R420" s="1233"/>
      <c r="T420" s="1244"/>
      <c r="U420" s="483"/>
    </row>
    <row r="421" spans="1:21">
      <c r="A421" s="1186"/>
      <c r="B421" s="592" t="s">
        <v>1358</v>
      </c>
      <c r="C421" s="592" t="s">
        <v>956</v>
      </c>
      <c r="D421" s="591">
        <v>2</v>
      </c>
      <c r="E421" s="2215">
        <v>44452</v>
      </c>
      <c r="H421" s="371" t="s">
        <v>811</v>
      </c>
      <c r="I421" s="371"/>
      <c r="J421" s="1211" t="s">
        <v>811</v>
      </c>
      <c r="K421" s="2212"/>
      <c r="R421" s="1233"/>
      <c r="T421" s="1244"/>
      <c r="U421" s="483"/>
    </row>
    <row r="422" spans="1:21">
      <c r="A422" s="1186"/>
      <c r="B422" s="592" t="s">
        <v>1358</v>
      </c>
      <c r="C422" s="592" t="s">
        <v>956</v>
      </c>
      <c r="D422" s="591">
        <v>3</v>
      </c>
      <c r="E422" s="2215">
        <v>44452</v>
      </c>
      <c r="H422" s="371" t="s">
        <v>811</v>
      </c>
      <c r="I422" s="371"/>
      <c r="J422" s="1211" t="s">
        <v>811</v>
      </c>
      <c r="K422" s="2212"/>
      <c r="R422" s="1233"/>
      <c r="T422" s="1244"/>
      <c r="U422" s="483"/>
    </row>
    <row r="423" spans="1:21" s="571" customFormat="1">
      <c r="A423" s="1186"/>
      <c r="B423" s="592" t="s">
        <v>1358</v>
      </c>
      <c r="C423" s="592" t="s">
        <v>956</v>
      </c>
      <c r="D423" s="591">
        <v>3.5</v>
      </c>
      <c r="E423" s="2215">
        <v>44452</v>
      </c>
      <c r="F423" s="592"/>
      <c r="G423" s="592">
        <v>1.2</v>
      </c>
      <c r="H423" s="371">
        <v>1.2002049811257094</v>
      </c>
      <c r="I423" s="371">
        <f t="shared" ref="I423:I443" si="27">IF(AND(H423&gt;0),  H423*30.974," ")</f>
        <v>37.175149085387723</v>
      </c>
      <c r="J423" s="1211">
        <v>10.899428571428572</v>
      </c>
      <c r="K423" s="2212"/>
      <c r="L423" s="593"/>
      <c r="M423" s="592"/>
      <c r="N423" s="593"/>
      <c r="O423" s="592"/>
      <c r="P423" s="593"/>
      <c r="Q423" s="593"/>
      <c r="R423" s="1233"/>
      <c r="S423" s="986"/>
      <c r="T423" s="1244"/>
      <c r="U423" s="1113"/>
    </row>
    <row r="424" spans="1:21" s="451" customFormat="1">
      <c r="A424" s="1624"/>
      <c r="B424" s="1649" t="s">
        <v>1358</v>
      </c>
      <c r="C424" s="1649" t="s">
        <v>956</v>
      </c>
      <c r="D424" s="1643">
        <v>4</v>
      </c>
      <c r="E424" s="2218">
        <v>44452</v>
      </c>
      <c r="F424" s="1649"/>
      <c r="G424" s="1649"/>
      <c r="H424" s="1576" t="s">
        <v>811</v>
      </c>
      <c r="I424" s="1576"/>
      <c r="J424" s="1630" t="s">
        <v>811</v>
      </c>
      <c r="K424" s="2219">
        <f>AVERAGE(G419:G424)</f>
        <v>1.2</v>
      </c>
      <c r="L424" s="1574">
        <f>10*(6-(LN(K424)/LN(2)))</f>
        <v>57.369655941662067</v>
      </c>
      <c r="M424" s="1632">
        <f>AVERAGE(I419:I424)</f>
        <v>36.142506055238066</v>
      </c>
      <c r="N424" s="1574">
        <f t="shared" ref="N424:N442" si="28">10*(6-(LN(48/M424)/LN(2)))</f>
        <v>55.906621376713225</v>
      </c>
      <c r="O424" s="1632">
        <f>AVERAGE(J419:J424)</f>
        <v>10.785285714285715</v>
      </c>
      <c r="P424" s="1574">
        <f t="shared" ref="P424:P442" si="29">10*(6-((2.04-0.68*LN(O424))/LN(2)))</f>
        <v>53.899770101249928</v>
      </c>
      <c r="Q424" s="1574">
        <f t="shared" ref="Q424:Q442" si="30">AVERAGE(L424,N424,P424)</f>
        <v>55.725349139875071</v>
      </c>
      <c r="R424" s="1625"/>
      <c r="S424" s="1626"/>
      <c r="T424" s="1627"/>
      <c r="U424" s="1104"/>
    </row>
    <row r="425" spans="1:21">
      <c r="A425" s="1186"/>
      <c r="D425" s="591"/>
      <c r="E425" s="2215"/>
      <c r="H425" s="371"/>
      <c r="I425" s="371"/>
      <c r="J425" s="1211"/>
      <c r="K425" s="2212"/>
      <c r="M425" s="933"/>
      <c r="O425" s="933"/>
      <c r="R425" s="1233"/>
      <c r="T425" s="1244"/>
      <c r="U425" s="483"/>
    </row>
    <row r="426" spans="1:21" ht="31.2">
      <c r="A426" s="1186" t="s">
        <v>804</v>
      </c>
      <c r="B426" s="1136" t="s">
        <v>20</v>
      </c>
      <c r="C426" s="1136" t="s">
        <v>701</v>
      </c>
      <c r="D426" s="1136" t="s">
        <v>805</v>
      </c>
      <c r="E426" s="1187" t="s">
        <v>786</v>
      </c>
      <c r="F426" s="1136" t="s">
        <v>806</v>
      </c>
      <c r="G426" s="1136" t="s">
        <v>807</v>
      </c>
      <c r="H426" s="1206" t="s">
        <v>809</v>
      </c>
      <c r="I426" s="1621" t="s">
        <v>810</v>
      </c>
      <c r="J426" s="1210" t="s">
        <v>808</v>
      </c>
      <c r="K426" s="2212"/>
      <c r="M426" s="933"/>
      <c r="O426" s="933"/>
      <c r="R426" s="1233"/>
      <c r="T426" s="1244"/>
      <c r="U426" s="483"/>
    </row>
    <row r="427" spans="1:21">
      <c r="A427" s="1186"/>
      <c r="B427" s="592" t="s">
        <v>1358</v>
      </c>
      <c r="C427" s="592" t="s">
        <v>955</v>
      </c>
      <c r="D427" s="591">
        <v>0.5</v>
      </c>
      <c r="E427" s="2207">
        <v>44805</v>
      </c>
      <c r="F427" s="592">
        <v>3.8</v>
      </c>
      <c r="G427" s="592">
        <v>1.55</v>
      </c>
      <c r="H427" s="371">
        <v>0.75135937377406004</v>
      </c>
      <c r="I427" s="371">
        <f t="shared" ref="I427" si="31">IF(AND(H427&gt;0),  H427*30.974," ")</f>
        <v>23.272605243277734</v>
      </c>
      <c r="J427" s="371">
        <v>2.1125023331399442</v>
      </c>
      <c r="K427" s="2212"/>
      <c r="M427" s="933"/>
      <c r="O427" s="933"/>
      <c r="R427" s="1233"/>
      <c r="T427" s="1244"/>
      <c r="U427" s="483"/>
    </row>
    <row r="428" spans="1:21">
      <c r="A428" s="1186"/>
      <c r="B428" s="592" t="s">
        <v>1358</v>
      </c>
      <c r="C428" s="592" t="s">
        <v>955</v>
      </c>
      <c r="D428" s="591">
        <v>1</v>
      </c>
      <c r="E428" s="2207">
        <v>44805</v>
      </c>
      <c r="H428" s="591" t="s">
        <v>811</v>
      </c>
      <c r="I428" s="371"/>
      <c r="J428" s="371" t="s">
        <v>811</v>
      </c>
      <c r="K428" s="2212"/>
      <c r="M428" s="933"/>
      <c r="O428" s="933"/>
      <c r="R428" s="1233"/>
      <c r="T428" s="1244"/>
      <c r="U428" s="483"/>
    </row>
    <row r="429" spans="1:21">
      <c r="A429" s="1186"/>
      <c r="B429" s="592" t="s">
        <v>1358</v>
      </c>
      <c r="C429" s="592" t="s">
        <v>955</v>
      </c>
      <c r="D429" s="591">
        <v>1.5</v>
      </c>
      <c r="E429" s="2207">
        <v>44805</v>
      </c>
      <c r="H429" s="591" t="s">
        <v>811</v>
      </c>
      <c r="I429" s="371"/>
      <c r="J429" s="371" t="s">
        <v>811</v>
      </c>
      <c r="K429" s="2212"/>
      <c r="M429" s="933"/>
      <c r="O429" s="933"/>
      <c r="R429" s="1233"/>
      <c r="T429" s="1244"/>
      <c r="U429" s="483"/>
    </row>
    <row r="430" spans="1:21">
      <c r="A430" s="1186"/>
      <c r="B430" s="592" t="s">
        <v>1358</v>
      </c>
      <c r="C430" s="592" t="s">
        <v>955</v>
      </c>
      <c r="D430" s="591">
        <v>2</v>
      </c>
      <c r="E430" s="2207">
        <v>44805</v>
      </c>
      <c r="H430" s="591" t="s">
        <v>811</v>
      </c>
      <c r="I430" s="371"/>
      <c r="J430" s="371" t="s">
        <v>811</v>
      </c>
      <c r="K430" s="2212"/>
      <c r="M430" s="933"/>
      <c r="O430" s="933"/>
      <c r="R430" s="1233"/>
      <c r="T430" s="1244"/>
      <c r="U430" s="483"/>
    </row>
    <row r="431" spans="1:21">
      <c r="A431" s="1186"/>
      <c r="B431" s="592" t="s">
        <v>1358</v>
      </c>
      <c r="C431" s="592" t="s">
        <v>955</v>
      </c>
      <c r="D431" s="591">
        <v>2.5</v>
      </c>
      <c r="E431" s="2207">
        <v>44805</v>
      </c>
      <c r="H431" s="591" t="s">
        <v>811</v>
      </c>
      <c r="I431" s="371"/>
      <c r="J431" s="371" t="s">
        <v>811</v>
      </c>
      <c r="K431" s="2212"/>
      <c r="M431" s="933"/>
      <c r="O431" s="933"/>
      <c r="R431" s="1233"/>
      <c r="T431" s="1244"/>
      <c r="U431" s="483"/>
    </row>
    <row r="432" spans="1:21">
      <c r="A432" s="1186"/>
      <c r="B432" s="592" t="s">
        <v>1358</v>
      </c>
      <c r="C432" s="592" t="s">
        <v>955</v>
      </c>
      <c r="D432" s="591">
        <v>3</v>
      </c>
      <c r="E432" s="2207">
        <v>44805</v>
      </c>
      <c r="H432" s="371">
        <v>0.85869642717035433</v>
      </c>
      <c r="I432" s="371">
        <f>IF(AND(H432&gt;0),  H432*30.974," ")</f>
        <v>26.597263135174554</v>
      </c>
      <c r="J432" s="371">
        <v>2.4456504867264424</v>
      </c>
      <c r="K432" s="2212"/>
      <c r="M432" s="933"/>
      <c r="O432" s="933"/>
      <c r="R432" s="1233"/>
      <c r="T432" s="1244"/>
      <c r="U432" s="483"/>
    </row>
    <row r="433" spans="1:21">
      <c r="A433" s="1186"/>
      <c r="B433" s="592" t="s">
        <v>1358</v>
      </c>
      <c r="C433" s="592" t="s">
        <v>955</v>
      </c>
      <c r="D433" s="591">
        <v>3.5</v>
      </c>
      <c r="E433" s="2207">
        <v>44805</v>
      </c>
      <c r="H433" s="591" t="s">
        <v>811</v>
      </c>
      <c r="I433" s="371"/>
      <c r="J433" s="371" t="s">
        <v>811</v>
      </c>
      <c r="K433" s="2212">
        <f>AVERAGE(G427:G433)</f>
        <v>1.55</v>
      </c>
      <c r="L433" s="593">
        <f>10*(6-(LN(K433)/LN(2)))</f>
        <v>53.677317845004865</v>
      </c>
      <c r="M433" s="933">
        <f>AVERAGE(I427:I433)</f>
        <v>24.934934189226144</v>
      </c>
      <c r="N433" s="593">
        <f t="shared" ref="N433" si="32">10*(6-(LN(48/M433)/LN(2)))</f>
        <v>50.551339894691182</v>
      </c>
      <c r="O433" s="933">
        <f>AVERAGE(J427:J433)</f>
        <v>2.279076409933193</v>
      </c>
      <c r="P433" s="593">
        <f t="shared" ref="P433" si="33">10*(6-((2.04-0.68*LN(O433))/LN(2)))</f>
        <v>38.650476366641939</v>
      </c>
      <c r="Q433" s="593">
        <f>AVERAGE(L433,N433,P433)</f>
        <v>47.626378035445988</v>
      </c>
      <c r="R433" s="1233">
        <f>AVERAGE(Q403:Q433)</f>
        <v>53.253132506154174</v>
      </c>
      <c r="S433" s="986" t="s">
        <v>49</v>
      </c>
      <c r="T433" s="1244" t="str">
        <f>IF(_xlfn.NUMBERVALUE(R433), IF(R433&lt;50, "Acceptable; Ongoing Protection is Required", "Unacceptable; Immediate Restoration is Required"), " ")</f>
        <v>Unacceptable; Immediate Restoration is Required</v>
      </c>
      <c r="U433" s="483"/>
    </row>
    <row r="434" spans="1:21">
      <c r="A434" s="1186"/>
      <c r="D434" s="591"/>
      <c r="E434" s="2215"/>
      <c r="H434" s="371"/>
      <c r="I434" s="371"/>
      <c r="J434" s="1211"/>
      <c r="K434" s="2212"/>
      <c r="M434" s="933"/>
      <c r="O434" s="933"/>
      <c r="R434" s="1233"/>
      <c r="T434" s="1244"/>
      <c r="U434" s="483"/>
    </row>
    <row r="435" spans="1:21" ht="16.2" thickBot="1">
      <c r="A435" s="1900"/>
      <c r="B435" s="934"/>
      <c r="C435" s="934"/>
      <c r="D435" s="934"/>
      <c r="E435" s="2223"/>
      <c r="F435" s="934"/>
      <c r="G435" s="934"/>
      <c r="H435" s="934"/>
      <c r="I435" s="939" t="str">
        <f t="shared" si="27"/>
        <v xml:space="preserve"> </v>
      </c>
      <c r="J435" s="2224"/>
      <c r="K435" s="2234"/>
      <c r="L435" s="2235"/>
      <c r="M435" s="934"/>
      <c r="N435" s="1617"/>
      <c r="O435" s="934"/>
      <c r="P435" s="1617"/>
      <c r="Q435" s="2226"/>
      <c r="R435" s="1235"/>
      <c r="S435" s="1245"/>
      <c r="T435" s="1246"/>
      <c r="U435" s="528"/>
    </row>
    <row r="436" spans="1:21" s="437" customFormat="1" ht="16.2" thickBot="1">
      <c r="A436" s="1900" t="s">
        <v>1374</v>
      </c>
      <c r="B436" s="934"/>
      <c r="C436" s="934"/>
      <c r="D436" s="934"/>
      <c r="E436" s="2223"/>
      <c r="F436" s="934"/>
      <c r="G436" s="934"/>
      <c r="H436" s="934"/>
      <c r="I436" s="939"/>
      <c r="J436" s="2224"/>
      <c r="K436" s="2234"/>
      <c r="L436" s="2235"/>
      <c r="M436" s="934"/>
      <c r="N436" s="1617"/>
      <c r="O436" s="934"/>
      <c r="P436" s="1617"/>
      <c r="Q436" s="1617"/>
      <c r="R436" s="1235"/>
      <c r="S436" s="1245"/>
      <c r="T436" s="1246"/>
      <c r="U436" s="1018"/>
    </row>
    <row r="437" spans="1:21" ht="31.2">
      <c r="A437" s="1117" t="s">
        <v>804</v>
      </c>
      <c r="B437" s="1100" t="s">
        <v>20</v>
      </c>
      <c r="C437" s="1100" t="s">
        <v>701</v>
      </c>
      <c r="D437" s="1101" t="s">
        <v>805</v>
      </c>
      <c r="E437" s="1102" t="s">
        <v>786</v>
      </c>
      <c r="F437" s="1101" t="s">
        <v>806</v>
      </c>
      <c r="G437" s="1101" t="s">
        <v>807</v>
      </c>
      <c r="H437" s="1119" t="s">
        <v>809</v>
      </c>
      <c r="I437" s="1621" t="s">
        <v>810</v>
      </c>
      <c r="J437" s="1140" t="s">
        <v>808</v>
      </c>
      <c r="K437" s="1285"/>
      <c r="R437" s="1233"/>
      <c r="T437" s="1244"/>
      <c r="U437" s="483"/>
    </row>
    <row r="438" spans="1:21" s="1047" customFormat="1">
      <c r="A438" s="1281">
        <v>645</v>
      </c>
      <c r="B438" s="591" t="s">
        <v>1358</v>
      </c>
      <c r="C438" s="591" t="s">
        <v>1375</v>
      </c>
      <c r="D438" s="591">
        <v>0.5</v>
      </c>
      <c r="E438" s="2202">
        <v>43005</v>
      </c>
      <c r="F438" s="591">
        <v>4.375</v>
      </c>
      <c r="G438" s="591">
        <v>1.7</v>
      </c>
      <c r="H438" s="2042">
        <v>0.71767763921534455</v>
      </c>
      <c r="I438" s="371">
        <f t="shared" si="27"/>
        <v>22.229347197056082</v>
      </c>
      <c r="J438" s="1211">
        <v>5.6192405063291133</v>
      </c>
      <c r="K438" s="1285"/>
      <c r="L438" s="593"/>
      <c r="M438" s="592"/>
      <c r="N438" s="593"/>
      <c r="O438" s="592"/>
      <c r="P438" s="593"/>
      <c r="Q438" s="593"/>
      <c r="R438" s="1233"/>
      <c r="S438" s="986"/>
      <c r="T438" s="1244"/>
      <c r="U438" s="1180"/>
    </row>
    <row r="439" spans="1:21">
      <c r="A439" s="1281">
        <v>646</v>
      </c>
      <c r="B439" s="591" t="s">
        <v>1358</v>
      </c>
      <c r="C439" s="591" t="s">
        <v>1375</v>
      </c>
      <c r="D439" s="591">
        <v>1</v>
      </c>
      <c r="E439" s="2202">
        <v>43005</v>
      </c>
      <c r="F439" s="591">
        <v>4.375</v>
      </c>
      <c r="G439" s="591">
        <v>1.7</v>
      </c>
      <c r="H439" s="591"/>
      <c r="I439" s="371" t="str">
        <f t="shared" si="27"/>
        <v xml:space="preserve"> </v>
      </c>
      <c r="J439" s="2161"/>
      <c r="K439" s="1285"/>
      <c r="R439" s="1233"/>
      <c r="T439" s="1244"/>
      <c r="U439" s="483"/>
    </row>
    <row r="440" spans="1:21">
      <c r="A440" s="1281">
        <v>647</v>
      </c>
      <c r="B440" s="591" t="s">
        <v>1358</v>
      </c>
      <c r="C440" s="591" t="s">
        <v>1375</v>
      </c>
      <c r="D440" s="591">
        <v>2</v>
      </c>
      <c r="E440" s="2202">
        <v>43005</v>
      </c>
      <c r="F440" s="591">
        <v>4.375</v>
      </c>
      <c r="G440" s="591">
        <v>1.7</v>
      </c>
      <c r="H440" s="591"/>
      <c r="I440" s="371" t="str">
        <f t="shared" si="27"/>
        <v xml:space="preserve"> </v>
      </c>
      <c r="J440" s="2161"/>
      <c r="K440" s="1285"/>
      <c r="R440" s="1233"/>
      <c r="T440" s="1244"/>
      <c r="U440" s="483"/>
    </row>
    <row r="441" spans="1:21">
      <c r="A441" s="1281">
        <v>648</v>
      </c>
      <c r="B441" s="591" t="s">
        <v>1358</v>
      </c>
      <c r="C441" s="591" t="s">
        <v>1375</v>
      </c>
      <c r="D441" s="591">
        <v>2.35</v>
      </c>
      <c r="E441" s="2202">
        <v>43005</v>
      </c>
      <c r="F441" s="591">
        <v>4.375</v>
      </c>
      <c r="G441" s="591">
        <v>1.7</v>
      </c>
      <c r="H441" s="591"/>
      <c r="I441" s="371" t="str">
        <f t="shared" si="27"/>
        <v xml:space="preserve"> </v>
      </c>
      <c r="J441" s="2161"/>
      <c r="K441" s="1285"/>
      <c r="R441" s="1233"/>
      <c r="T441" s="1244"/>
      <c r="U441" s="483"/>
    </row>
    <row r="442" spans="1:21" s="1047" customFormat="1">
      <c r="A442" s="1281">
        <v>649</v>
      </c>
      <c r="B442" s="591" t="s">
        <v>1358</v>
      </c>
      <c r="C442" s="591" t="s">
        <v>1375</v>
      </c>
      <c r="D442" s="591">
        <v>2.5</v>
      </c>
      <c r="E442" s="2202">
        <v>43005</v>
      </c>
      <c r="F442" s="591">
        <v>4.375</v>
      </c>
      <c r="G442" s="591">
        <v>1.7</v>
      </c>
      <c r="H442" s="2042">
        <v>0.78292106096219405</v>
      </c>
      <c r="I442" s="371">
        <f t="shared" si="27"/>
        <v>24.250196942242997</v>
      </c>
      <c r="J442" s="1211">
        <v>8.9726582278481004</v>
      </c>
      <c r="K442" s="1285">
        <f>AVERAGE(G438:G442)</f>
        <v>1.7</v>
      </c>
      <c r="L442" s="593">
        <f>10*(6-(LN(K442)/LN(2)))</f>
        <v>52.344652536370226</v>
      </c>
      <c r="M442" s="933">
        <f>AVERAGE(I438:I442)</f>
        <v>23.23977206964954</v>
      </c>
      <c r="N442" s="593">
        <f t="shared" si="28"/>
        <v>49.535615133562025</v>
      </c>
      <c r="O442" s="933">
        <f>AVERAGE(J438:J442)</f>
        <v>7.2959493670886069</v>
      </c>
      <c r="P442" s="593">
        <f t="shared" si="29"/>
        <v>50.06527204436906</v>
      </c>
      <c r="Q442" s="593">
        <f t="shared" si="30"/>
        <v>50.648513238100435</v>
      </c>
      <c r="R442" s="972" t="s">
        <v>1376</v>
      </c>
      <c r="S442" s="972" t="s">
        <v>1377</v>
      </c>
      <c r="T442" s="1244"/>
      <c r="U442" s="1180"/>
    </row>
    <row r="443" spans="1:21" ht="16.2" thickBot="1">
      <c r="A443" s="2236"/>
      <c r="B443" s="2038"/>
      <c r="C443" s="2038"/>
      <c r="D443" s="2038"/>
      <c r="E443" s="2038"/>
      <c r="F443" s="2038"/>
      <c r="G443" s="2038"/>
      <c r="H443" s="2038"/>
      <c r="I443" s="939" t="str">
        <f t="shared" si="27"/>
        <v xml:space="preserve"> </v>
      </c>
      <c r="J443" s="1893"/>
      <c r="K443" s="2236"/>
      <c r="L443" s="1617"/>
      <c r="M443" s="2038"/>
      <c r="N443" s="1617"/>
      <c r="O443" s="2038"/>
      <c r="P443" s="1617"/>
      <c r="Q443" s="2226"/>
      <c r="R443" s="1235"/>
      <c r="S443" s="1245"/>
      <c r="T443" s="1246"/>
      <c r="U443" s="483"/>
    </row>
    <row r="444" spans="1:21" ht="16.2" thickBot="1"/>
    <row r="445" spans="1:21">
      <c r="R445" s="1669" t="s">
        <v>416</v>
      </c>
      <c r="S445" s="1670"/>
      <c r="T445" s="1671"/>
    </row>
    <row r="446" spans="1:21">
      <c r="R446" s="1667" t="s">
        <v>3</v>
      </c>
      <c r="T446" s="1244">
        <f>COUNTIF(T6:T443,"Acceptable; Ongoing Protection is Required")</f>
        <v>4</v>
      </c>
    </row>
    <row r="447" spans="1:21">
      <c r="R447" s="1667" t="s">
        <v>4</v>
      </c>
      <c r="T447" s="1244">
        <f>COUNTIF(T6:T443,"Unacceptable; Immediate Restoration is Required")</f>
        <v>5</v>
      </c>
    </row>
    <row r="448" spans="1:21" ht="16.2" thickBot="1">
      <c r="R448" s="1668" t="s">
        <v>5</v>
      </c>
      <c r="S448" s="1245"/>
      <c r="T448" s="1246">
        <f>SUM(T446:T447)</f>
        <v>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07FE9-E03D-4288-B4BE-CD47429F4F8D}">
  <dimension ref="A1:U339"/>
  <sheetViews>
    <sheetView workbookViewId="0">
      <selection activeCell="L267" sqref="L267"/>
    </sheetView>
  </sheetViews>
  <sheetFormatPr defaultColWidth="8.796875" defaultRowHeight="15.6"/>
  <cols>
    <col min="1" max="10" width="10.796875"/>
    <col min="11" max="11" width="10.796875" style="571"/>
    <col min="12" max="12" width="12.19921875" style="1006" bestFit="1" customWidth="1"/>
    <col min="13" max="13" width="10.796875"/>
    <col min="14" max="14" width="10.796875" style="594"/>
    <col min="15" max="15" width="10.796875"/>
    <col min="16" max="17" width="10.796875" style="594"/>
    <col min="18" max="18" width="10.796875" style="986"/>
    <col min="19" max="19" width="15.796875" style="986" customWidth="1"/>
    <col min="20" max="20" width="10.796875" style="986"/>
  </cols>
  <sheetData>
    <row r="1" spans="1:21">
      <c r="A1" t="s">
        <v>1380</v>
      </c>
    </row>
    <row r="2" spans="1:21">
      <c r="A2" s="571" t="s">
        <v>1381</v>
      </c>
    </row>
    <row r="3" spans="1:21" ht="16.2" thickBot="1"/>
    <row r="4" spans="1:21" ht="47.4" thickBot="1">
      <c r="A4" s="1137" t="s">
        <v>804</v>
      </c>
      <c r="B4" s="1138" t="s">
        <v>20</v>
      </c>
      <c r="C4" s="1138" t="s">
        <v>701</v>
      </c>
      <c r="D4" s="1139" t="s">
        <v>805</v>
      </c>
      <c r="E4" s="1185" t="s">
        <v>786</v>
      </c>
      <c r="F4" s="1139" t="s">
        <v>806</v>
      </c>
      <c r="G4" s="1139" t="s">
        <v>807</v>
      </c>
      <c r="H4" s="1205" t="s">
        <v>809</v>
      </c>
      <c r="I4" s="1209" t="s">
        <v>810</v>
      </c>
      <c r="J4" s="1140" t="s">
        <v>808</v>
      </c>
      <c r="K4" s="1216" t="s">
        <v>1274</v>
      </c>
      <c r="L4" s="1224" t="s">
        <v>1275</v>
      </c>
      <c r="M4" s="1184" t="s">
        <v>1276</v>
      </c>
      <c r="N4" s="1184" t="s">
        <v>1277</v>
      </c>
      <c r="O4" s="1184" t="s">
        <v>1278</v>
      </c>
      <c r="P4" s="1184" t="s">
        <v>1279</v>
      </c>
      <c r="Q4" s="1184" t="s">
        <v>795</v>
      </c>
      <c r="R4" s="1234" t="s">
        <v>796</v>
      </c>
      <c r="S4" s="1239" t="s">
        <v>797</v>
      </c>
      <c r="T4" s="1240" t="s">
        <v>798</v>
      </c>
      <c r="U4" s="483"/>
    </row>
    <row r="5" spans="1:21">
      <c r="A5" s="1107">
        <v>380</v>
      </c>
      <c r="B5" s="1075" t="s">
        <v>1358</v>
      </c>
      <c r="C5" s="1075" t="s">
        <v>1357</v>
      </c>
      <c r="D5" s="1075">
        <v>0.5</v>
      </c>
      <c r="E5" s="1108">
        <v>42990</v>
      </c>
      <c r="F5" s="1075">
        <v>6.2</v>
      </c>
      <c r="G5" s="1075">
        <v>2.15</v>
      </c>
      <c r="H5" s="1078">
        <v>0.61571661798462163</v>
      </c>
      <c r="I5" s="1078">
        <f>IF(AND(H5&gt;0),  H5*30.974," ")</f>
        <v>19.071206525455672</v>
      </c>
      <c r="J5" s="1172">
        <v>2.8394158227848099</v>
      </c>
      <c r="K5" s="1113">
        <f>G5</f>
        <v>2.15</v>
      </c>
      <c r="L5" s="1006">
        <f>10*(6-(LN(K5)/LN(2)))</f>
        <v>48.956633401852642</v>
      </c>
      <c r="M5" s="1128">
        <f>I5</f>
        <v>19.071206525455672</v>
      </c>
      <c r="N5" s="1006">
        <f t="shared" ref="N5:N68" si="0">10*(6-(LN(48/M5)/LN(2)))</f>
        <v>46.683617117146227</v>
      </c>
      <c r="O5" s="1128">
        <f>J5</f>
        <v>2.8394158227848099</v>
      </c>
      <c r="P5" s="1006">
        <f t="shared" ref="P5:P68" si="1">10*(6-((2.04-0.68*LN(O5))/LN(2)))</f>
        <v>40.807061333597396</v>
      </c>
      <c r="Q5" s="1006">
        <f>AVERAGE(L5,N5,P5)</f>
        <v>45.48243728419876</v>
      </c>
      <c r="R5" s="1233"/>
      <c r="T5" s="1244"/>
      <c r="U5" s="1113"/>
    </row>
    <row r="6" spans="1:21">
      <c r="A6" s="528">
        <v>381</v>
      </c>
      <c r="B6" s="27" t="s">
        <v>1358</v>
      </c>
      <c r="C6" s="27" t="s">
        <v>1357</v>
      </c>
      <c r="D6" s="27">
        <v>1</v>
      </c>
      <c r="E6" s="139">
        <v>42990</v>
      </c>
      <c r="F6" s="27">
        <v>6.2</v>
      </c>
      <c r="G6" s="27">
        <v>2.15</v>
      </c>
      <c r="H6" s="27"/>
      <c r="I6" s="27"/>
      <c r="J6" s="1173"/>
      <c r="K6" s="1113"/>
      <c r="N6" s="1006"/>
      <c r="P6" s="1006"/>
      <c r="Q6" s="1006"/>
      <c r="R6" s="1233"/>
      <c r="T6" s="1244"/>
      <c r="U6" s="483"/>
    </row>
    <row r="7" spans="1:21">
      <c r="A7" s="528">
        <v>382</v>
      </c>
      <c r="B7" s="27" t="s">
        <v>1358</v>
      </c>
      <c r="C7" s="27" t="s">
        <v>1357</v>
      </c>
      <c r="D7" s="27">
        <v>5</v>
      </c>
      <c r="E7" s="139">
        <v>42990</v>
      </c>
      <c r="F7" s="27">
        <v>6.2</v>
      </c>
      <c r="G7" s="27">
        <v>2.15</v>
      </c>
      <c r="H7" s="27"/>
      <c r="I7" s="27"/>
      <c r="J7" s="1173"/>
      <c r="K7" s="1113"/>
      <c r="M7" s="166"/>
      <c r="N7" s="1006"/>
      <c r="O7" s="166"/>
      <c r="P7" s="1006"/>
      <c r="Q7" s="1006"/>
      <c r="R7" s="1233"/>
      <c r="T7" s="1244"/>
      <c r="U7" s="483"/>
    </row>
    <row r="8" spans="1:21" ht="16.2" thickBot="1">
      <c r="A8" s="529"/>
      <c r="B8" s="534"/>
      <c r="C8" s="534"/>
      <c r="D8" s="534"/>
      <c r="E8" s="1196"/>
      <c r="F8" s="534"/>
      <c r="G8" s="534"/>
      <c r="H8" s="534"/>
      <c r="I8" s="534"/>
      <c r="J8" s="1197"/>
      <c r="K8" s="1141"/>
      <c r="L8" s="1157"/>
      <c r="M8" s="451"/>
      <c r="N8" s="1157"/>
      <c r="O8" s="451"/>
      <c r="P8" s="1157"/>
      <c r="Q8" s="1232"/>
      <c r="R8" s="1233"/>
      <c r="T8" s="1244"/>
      <c r="U8" s="483"/>
    </row>
    <row r="9" spans="1:21" ht="31.2">
      <c r="A9" s="528"/>
      <c r="B9" s="627" t="s">
        <v>20</v>
      </c>
      <c r="C9" s="627" t="s">
        <v>701</v>
      </c>
      <c r="D9" s="627" t="s">
        <v>846</v>
      </c>
      <c r="E9" s="1135" t="s">
        <v>786</v>
      </c>
      <c r="F9" s="1136" t="s">
        <v>806</v>
      </c>
      <c r="G9" s="1136" t="s">
        <v>807</v>
      </c>
      <c r="H9" s="632" t="s">
        <v>809</v>
      </c>
      <c r="I9" s="1209" t="s">
        <v>810</v>
      </c>
      <c r="J9" s="1110" t="s">
        <v>808</v>
      </c>
      <c r="K9" s="1113"/>
      <c r="N9" s="1006"/>
      <c r="P9" s="1006"/>
      <c r="Q9" s="1006"/>
      <c r="R9" s="1233"/>
      <c r="T9" s="1244"/>
      <c r="U9" s="483"/>
    </row>
    <row r="10" spans="1:21">
      <c r="A10" s="1107"/>
      <c r="B10" s="1075" t="s">
        <v>1358</v>
      </c>
      <c r="C10" s="1075" t="s">
        <v>1357</v>
      </c>
      <c r="D10" s="1075">
        <v>0.5</v>
      </c>
      <c r="E10" s="1108">
        <v>43363</v>
      </c>
      <c r="F10" s="1075">
        <v>6.3</v>
      </c>
      <c r="G10" s="1075">
        <v>2.9</v>
      </c>
      <c r="H10" s="1078">
        <v>0.4515638607954976</v>
      </c>
      <c r="I10" s="1078">
        <f>IF(AND(H10&gt;0),  H10*30.974," ")</f>
        <v>13.986739024279743</v>
      </c>
      <c r="J10" s="1172">
        <v>4.1237974683544305</v>
      </c>
      <c r="K10" s="1113"/>
      <c r="M10" s="571"/>
      <c r="N10" s="1006"/>
      <c r="O10" s="571"/>
      <c r="P10" s="1006"/>
      <c r="Q10" s="1006"/>
      <c r="R10" s="1233"/>
      <c r="T10" s="1244"/>
      <c r="U10" s="1113"/>
    </row>
    <row r="11" spans="1:21">
      <c r="A11" s="528"/>
      <c r="B11" s="27" t="s">
        <v>1358</v>
      </c>
      <c r="C11" s="27" t="s">
        <v>1357</v>
      </c>
      <c r="D11" s="27">
        <v>1</v>
      </c>
      <c r="E11" s="139">
        <v>43363</v>
      </c>
      <c r="F11" s="27"/>
      <c r="G11" s="27"/>
      <c r="H11" s="24" t="s">
        <v>811</v>
      </c>
      <c r="I11" s="1078"/>
      <c r="J11" s="1173" t="s">
        <v>811</v>
      </c>
      <c r="K11" s="1113"/>
      <c r="N11" s="1006"/>
      <c r="P11" s="1006"/>
      <c r="Q11" s="1006"/>
      <c r="R11" s="1233"/>
      <c r="T11" s="1244"/>
      <c r="U11" s="483"/>
    </row>
    <row r="12" spans="1:21">
      <c r="A12" s="528"/>
      <c r="B12" s="27" t="s">
        <v>1358</v>
      </c>
      <c r="C12" s="27" t="s">
        <v>1357</v>
      </c>
      <c r="D12" s="27">
        <v>2</v>
      </c>
      <c r="E12" s="139">
        <v>43363</v>
      </c>
      <c r="F12" s="27"/>
      <c r="G12" s="27"/>
      <c r="H12" s="24" t="s">
        <v>811</v>
      </c>
      <c r="I12" s="1078"/>
      <c r="J12" s="1173" t="s">
        <v>811</v>
      </c>
      <c r="K12" s="1113"/>
      <c r="N12" s="1006"/>
      <c r="P12" s="1006"/>
      <c r="Q12" s="1006"/>
      <c r="R12" s="1233"/>
      <c r="T12" s="1244"/>
      <c r="U12" s="483"/>
    </row>
    <row r="13" spans="1:21">
      <c r="A13" s="528"/>
      <c r="B13" s="27" t="s">
        <v>1358</v>
      </c>
      <c r="C13" s="27" t="s">
        <v>1357</v>
      </c>
      <c r="D13" s="27">
        <v>3</v>
      </c>
      <c r="E13" s="139">
        <v>43363</v>
      </c>
      <c r="F13" s="27"/>
      <c r="G13" s="27"/>
      <c r="H13" s="24" t="s">
        <v>811</v>
      </c>
      <c r="I13" s="1078"/>
      <c r="J13" s="1173" t="s">
        <v>811</v>
      </c>
      <c r="K13" s="1113"/>
      <c r="N13" s="1006"/>
      <c r="P13" s="1006"/>
      <c r="Q13" s="1006"/>
      <c r="R13" s="1233"/>
      <c r="T13" s="1244"/>
      <c r="U13" s="483"/>
    </row>
    <row r="14" spans="1:21">
      <c r="A14" s="528"/>
      <c r="B14" s="27" t="s">
        <v>1358</v>
      </c>
      <c r="C14" s="27" t="s">
        <v>1357</v>
      </c>
      <c r="D14" s="27">
        <v>4</v>
      </c>
      <c r="E14" s="139">
        <v>43363</v>
      </c>
      <c r="F14" s="27"/>
      <c r="G14" s="27"/>
      <c r="H14" s="24" t="s">
        <v>811</v>
      </c>
      <c r="I14" s="1078"/>
      <c r="J14" s="1173" t="s">
        <v>811</v>
      </c>
      <c r="K14" s="1113"/>
      <c r="N14" s="1006"/>
      <c r="P14" s="1006"/>
      <c r="Q14" s="1006"/>
      <c r="R14" s="1233"/>
      <c r="T14" s="1244"/>
      <c r="U14" s="483"/>
    </row>
    <row r="15" spans="1:21">
      <c r="A15" s="528"/>
      <c r="B15" s="27" t="s">
        <v>1358</v>
      </c>
      <c r="C15" s="27" t="s">
        <v>1357</v>
      </c>
      <c r="D15" s="27">
        <v>5</v>
      </c>
      <c r="E15" s="139">
        <v>43363</v>
      </c>
      <c r="F15" s="27"/>
      <c r="G15" s="27"/>
      <c r="H15" s="24" t="s">
        <v>811</v>
      </c>
      <c r="I15" s="1078"/>
      <c r="J15" s="1173" t="s">
        <v>811</v>
      </c>
      <c r="K15" s="1113"/>
      <c r="N15" s="1006"/>
      <c r="P15" s="1006"/>
      <c r="Q15" s="1006"/>
      <c r="R15" s="1233"/>
      <c r="T15" s="1244"/>
      <c r="U15" s="483"/>
    </row>
    <row r="16" spans="1:21">
      <c r="A16" s="1107"/>
      <c r="B16" s="1075" t="s">
        <v>1358</v>
      </c>
      <c r="C16" s="1075" t="s">
        <v>1357</v>
      </c>
      <c r="D16" s="1075">
        <v>5.5</v>
      </c>
      <c r="E16" s="1108">
        <v>43363</v>
      </c>
      <c r="F16" s="1075">
        <v>6.3</v>
      </c>
      <c r="G16" s="1075">
        <v>2.9</v>
      </c>
      <c r="H16" s="1078">
        <v>1.2572164979997527</v>
      </c>
      <c r="I16" s="1078">
        <f t="shared" ref="I16:I74" si="2">IF(AND(H16&gt;0),  H16*30.974," ")</f>
        <v>38.941023809044339</v>
      </c>
      <c r="J16" s="1172">
        <v>37.612658227848101</v>
      </c>
      <c r="L16" s="571"/>
      <c r="M16" s="571"/>
      <c r="N16" s="1006"/>
      <c r="O16" s="571"/>
      <c r="P16" s="1006"/>
      <c r="Q16" s="1006"/>
      <c r="R16" s="1233"/>
      <c r="T16" s="1244"/>
      <c r="U16" s="1113"/>
    </row>
    <row r="17" spans="1:21" ht="16.2" thickBot="1">
      <c r="A17" s="529"/>
      <c r="B17" s="534" t="s">
        <v>1358</v>
      </c>
      <c r="C17" s="534" t="s">
        <v>1357</v>
      </c>
      <c r="D17" s="534">
        <v>6</v>
      </c>
      <c r="E17" s="1196">
        <v>43363</v>
      </c>
      <c r="F17" s="534"/>
      <c r="G17" s="534"/>
      <c r="H17" s="1200" t="s">
        <v>811</v>
      </c>
      <c r="I17" s="1078"/>
      <c r="J17" s="1197" t="s">
        <v>811</v>
      </c>
      <c r="K17" s="1141">
        <f>AVERAGE(G10:G16)</f>
        <v>2.9</v>
      </c>
      <c r="L17" s="1157">
        <f>10*(6-(LN(K17)/LN(2)))</f>
        <v>44.639470997597911</v>
      </c>
      <c r="M17" s="1204">
        <f>AVERAGE(I10:I17)</f>
        <v>26.463881416662041</v>
      </c>
      <c r="N17" s="1157">
        <f t="shared" si="0"/>
        <v>51.409902691577074</v>
      </c>
      <c r="O17" s="1204">
        <f>AVERAGE(J10:J17)</f>
        <v>20.868227848101267</v>
      </c>
      <c r="P17" s="1157">
        <f t="shared" si="1"/>
        <v>60.375027226610747</v>
      </c>
      <c r="Q17" s="1232">
        <f t="shared" ref="Q17:Q68" si="3">AVERAGE(L17,N17,P17)</f>
        <v>52.141466971928573</v>
      </c>
      <c r="R17" s="1233"/>
      <c r="T17" s="1244"/>
      <c r="U17" s="483"/>
    </row>
    <row r="18" spans="1:21" ht="31.2">
      <c r="A18" s="1117" t="s">
        <v>804</v>
      </c>
      <c r="B18" s="1100" t="s">
        <v>20</v>
      </c>
      <c r="C18" s="1100" t="s">
        <v>701</v>
      </c>
      <c r="D18" s="1101" t="s">
        <v>805</v>
      </c>
      <c r="E18" s="1102" t="s">
        <v>786</v>
      </c>
      <c r="F18" s="1101" t="s">
        <v>806</v>
      </c>
      <c r="G18" s="1101" t="s">
        <v>807</v>
      </c>
      <c r="H18" s="1119" t="s">
        <v>809</v>
      </c>
      <c r="I18" s="1209" t="s">
        <v>810</v>
      </c>
      <c r="J18" s="1118" t="s">
        <v>808</v>
      </c>
      <c r="K18" s="1113"/>
      <c r="N18" s="1006"/>
      <c r="P18" s="1006"/>
      <c r="Q18" s="1006"/>
      <c r="R18" s="1233"/>
      <c r="T18" s="1244"/>
      <c r="U18" s="483"/>
    </row>
    <row r="19" spans="1:21">
      <c r="A19" s="1113">
        <v>120</v>
      </c>
      <c r="B19" s="571" t="s">
        <v>1359</v>
      </c>
      <c r="C19" s="571" t="s">
        <v>1357</v>
      </c>
      <c r="D19" s="1098">
        <v>0.5</v>
      </c>
      <c r="E19" s="1114">
        <v>43719</v>
      </c>
      <c r="F19" s="1115">
        <v>6.25</v>
      </c>
      <c r="G19" s="1128">
        <v>1.65</v>
      </c>
      <c r="H19" s="1078">
        <v>0.61685406603848292</v>
      </c>
      <c r="I19" s="1078">
        <f t="shared" si="2"/>
        <v>19.106437841475969</v>
      </c>
      <c r="J19" s="1172">
        <v>10.062654936708858</v>
      </c>
      <c r="K19" s="1113"/>
      <c r="M19" s="571"/>
      <c r="N19" s="1006"/>
      <c r="O19" s="571"/>
      <c r="P19" s="1006"/>
      <c r="Q19" s="1006"/>
      <c r="R19" s="1233"/>
      <c r="T19" s="1244"/>
      <c r="U19" s="1113"/>
    </row>
    <row r="20" spans="1:21">
      <c r="A20" s="483"/>
      <c r="B20" t="s">
        <v>1359</v>
      </c>
      <c r="C20" t="s">
        <v>1357</v>
      </c>
      <c r="D20" s="18">
        <v>1</v>
      </c>
      <c r="E20" s="55">
        <v>43719</v>
      </c>
      <c r="F20" s="165"/>
      <c r="G20" s="166"/>
      <c r="H20" s="27" t="s">
        <v>811</v>
      </c>
      <c r="I20" s="1078"/>
      <c r="J20" s="1173" t="s">
        <v>811</v>
      </c>
      <c r="K20" s="1113"/>
      <c r="N20" s="1006"/>
      <c r="P20" s="1006"/>
      <c r="Q20" s="1006"/>
      <c r="R20" s="1233"/>
      <c r="T20" s="1244"/>
      <c r="U20" s="483"/>
    </row>
    <row r="21" spans="1:21">
      <c r="A21" s="483"/>
      <c r="B21" t="s">
        <v>1359</v>
      </c>
      <c r="C21" t="s">
        <v>1357</v>
      </c>
      <c r="D21" s="18">
        <v>2</v>
      </c>
      <c r="E21" s="55">
        <v>43719</v>
      </c>
      <c r="F21" s="165"/>
      <c r="G21" s="166"/>
      <c r="H21" s="27" t="s">
        <v>811</v>
      </c>
      <c r="I21" s="1078"/>
      <c r="J21" s="1173" t="s">
        <v>811</v>
      </c>
      <c r="K21" s="1113"/>
      <c r="N21" s="1006"/>
      <c r="P21" s="1006"/>
      <c r="Q21" s="1006"/>
      <c r="R21" s="1233"/>
      <c r="T21" s="1244"/>
      <c r="U21" s="483"/>
    </row>
    <row r="22" spans="1:21">
      <c r="A22" s="483"/>
      <c r="B22" t="s">
        <v>1359</v>
      </c>
      <c r="C22" t="s">
        <v>1357</v>
      </c>
      <c r="D22" s="18">
        <v>3</v>
      </c>
      <c r="E22" s="55">
        <v>43719</v>
      </c>
      <c r="F22" s="165"/>
      <c r="G22" s="166"/>
      <c r="H22" s="27" t="s">
        <v>811</v>
      </c>
      <c r="I22" s="1078"/>
      <c r="J22" s="1173" t="s">
        <v>811</v>
      </c>
      <c r="K22" s="1113"/>
      <c r="N22" s="1006"/>
      <c r="P22" s="1006"/>
      <c r="Q22" s="1006"/>
      <c r="R22" s="1233"/>
      <c r="T22" s="1244"/>
      <c r="U22" s="483"/>
    </row>
    <row r="23" spans="1:21">
      <c r="A23" s="483"/>
      <c r="B23" t="s">
        <v>1359</v>
      </c>
      <c r="C23" t="s">
        <v>1357</v>
      </c>
      <c r="D23" s="18">
        <v>4</v>
      </c>
      <c r="E23" s="55">
        <v>43719</v>
      </c>
      <c r="F23" s="165"/>
      <c r="G23" s="166"/>
      <c r="H23" s="27" t="s">
        <v>811</v>
      </c>
      <c r="I23" s="1078"/>
      <c r="J23" s="1173" t="s">
        <v>811</v>
      </c>
      <c r="K23" s="1113"/>
      <c r="N23" s="1006"/>
      <c r="P23" s="1006"/>
      <c r="Q23" s="1006"/>
      <c r="R23" s="1233"/>
      <c r="T23" s="1244"/>
      <c r="U23" s="483"/>
    </row>
    <row r="24" spans="1:21">
      <c r="A24" s="1141"/>
      <c r="B24" s="1147" t="s">
        <v>1359</v>
      </c>
      <c r="C24" s="1147" t="s">
        <v>1357</v>
      </c>
      <c r="D24" s="1148">
        <v>5</v>
      </c>
      <c r="E24" s="1149">
        <v>43719</v>
      </c>
      <c r="F24" s="1150"/>
      <c r="G24" s="1142">
        <v>1.65</v>
      </c>
      <c r="H24" s="1103">
        <v>0.72571066592762679</v>
      </c>
      <c r="I24" s="1078">
        <f t="shared" si="2"/>
        <v>22.478162166442313</v>
      </c>
      <c r="J24" s="1199">
        <v>12.164024303797467</v>
      </c>
      <c r="K24" s="1215">
        <f>AVERAGE(G19:G24)</f>
        <v>1.65</v>
      </c>
      <c r="L24" s="1157">
        <f>10*(6-(LN(K24)/LN(2)))</f>
        <v>52.775339755289096</v>
      </c>
      <c r="M24" s="1142">
        <f>AVERAGE(I19:I24)</f>
        <v>20.792300003959141</v>
      </c>
      <c r="N24" s="1157">
        <f t="shared" si="0"/>
        <v>47.930149493212404</v>
      </c>
      <c r="O24" s="1142">
        <f>AVERAGE(J19:J24)</f>
        <v>11.113339620253162</v>
      </c>
      <c r="P24" s="1157">
        <f t="shared" si="1"/>
        <v>54.193720665395389</v>
      </c>
      <c r="Q24" s="1232">
        <f t="shared" si="3"/>
        <v>51.633069971298958</v>
      </c>
      <c r="R24" s="1233"/>
      <c r="T24" s="1244"/>
      <c r="U24" s="1113"/>
    </row>
    <row r="25" spans="1:21" ht="16.2" thickBot="1">
      <c r="A25" s="483"/>
      <c r="I25" s="1078" t="str">
        <f t="shared" si="2"/>
        <v xml:space="preserve"> </v>
      </c>
      <c r="J25" s="484"/>
      <c r="K25" s="1113"/>
      <c r="N25" s="1006"/>
      <c r="P25" s="1006"/>
      <c r="Q25" s="1006"/>
      <c r="R25" s="1233"/>
      <c r="T25" s="1244"/>
      <c r="U25" s="483"/>
    </row>
    <row r="26" spans="1:21" ht="31.2">
      <c r="A26" s="1186" t="s">
        <v>804</v>
      </c>
      <c r="B26" s="1136" t="s">
        <v>20</v>
      </c>
      <c r="C26" s="1136" t="s">
        <v>701</v>
      </c>
      <c r="D26" s="1136" t="s">
        <v>805</v>
      </c>
      <c r="E26" s="1187" t="s">
        <v>786</v>
      </c>
      <c r="F26" s="1136" t="s">
        <v>806</v>
      </c>
      <c r="G26" s="1136" t="s">
        <v>807</v>
      </c>
      <c r="H26" s="1206" t="s">
        <v>809</v>
      </c>
      <c r="I26" s="1209" t="s">
        <v>810</v>
      </c>
      <c r="J26" s="1210" t="s">
        <v>808</v>
      </c>
      <c r="K26" s="1176"/>
      <c r="L26" s="1226"/>
      <c r="M26" s="747"/>
      <c r="N26" s="1006"/>
      <c r="P26" s="1006"/>
      <c r="Q26" s="1006"/>
      <c r="R26" s="1233"/>
      <c r="T26" s="1244"/>
      <c r="U26" s="483"/>
    </row>
    <row r="27" spans="1:21">
      <c r="A27" s="1107">
        <v>39</v>
      </c>
      <c r="B27" s="571" t="s">
        <v>1358</v>
      </c>
      <c r="C27" s="571" t="s">
        <v>1357</v>
      </c>
      <c r="D27" s="1075">
        <v>0.5</v>
      </c>
      <c r="E27" s="1073">
        <v>44440</v>
      </c>
      <c r="F27" s="571">
        <v>6</v>
      </c>
      <c r="G27" s="571">
        <v>2.4500000000000002</v>
      </c>
      <c r="H27" s="1078">
        <v>0.70011957232333033</v>
      </c>
      <c r="I27" s="1078">
        <f t="shared" si="2"/>
        <v>21.685503633142833</v>
      </c>
      <c r="J27" s="1172">
        <v>7.3504761904761917</v>
      </c>
      <c r="K27" s="1176"/>
      <c r="L27" s="1226"/>
      <c r="M27" s="1177"/>
      <c r="N27" s="1006"/>
      <c r="O27" s="571"/>
      <c r="P27" s="1006"/>
      <c r="Q27" s="1006"/>
      <c r="R27" s="1233"/>
      <c r="T27" s="1244"/>
      <c r="U27" s="1113"/>
    </row>
    <row r="28" spans="1:21">
      <c r="A28" s="528">
        <v>39</v>
      </c>
      <c r="B28" t="s">
        <v>1358</v>
      </c>
      <c r="C28" t="s">
        <v>1357</v>
      </c>
      <c r="D28" s="27">
        <v>1</v>
      </c>
      <c r="E28" s="133">
        <v>44440</v>
      </c>
      <c r="H28" s="24" t="s">
        <v>811</v>
      </c>
      <c r="I28" s="1078"/>
      <c r="J28" s="1174" t="s">
        <v>811</v>
      </c>
      <c r="K28" s="1176"/>
      <c r="L28" s="1226"/>
      <c r="M28" s="747"/>
      <c r="N28" s="1006"/>
      <c r="P28" s="1006"/>
      <c r="Q28" s="1006"/>
      <c r="R28" s="1233"/>
      <c r="T28" s="1244"/>
      <c r="U28" s="483"/>
    </row>
    <row r="29" spans="1:21">
      <c r="A29" s="528">
        <v>39</v>
      </c>
      <c r="B29" t="s">
        <v>1358</v>
      </c>
      <c r="C29" t="s">
        <v>1357</v>
      </c>
      <c r="D29" s="27">
        <v>2</v>
      </c>
      <c r="E29" s="133">
        <v>44440</v>
      </c>
      <c r="H29" s="24" t="s">
        <v>811</v>
      </c>
      <c r="I29" s="1078"/>
      <c r="J29" s="1174" t="s">
        <v>811</v>
      </c>
      <c r="K29" s="1176"/>
      <c r="L29" s="1226"/>
      <c r="M29" s="747"/>
      <c r="N29" s="1006"/>
      <c r="P29" s="1006"/>
      <c r="Q29" s="1006"/>
      <c r="R29" s="1233"/>
      <c r="T29" s="1244"/>
      <c r="U29" s="483"/>
    </row>
    <row r="30" spans="1:21">
      <c r="A30" s="528">
        <v>39</v>
      </c>
      <c r="B30" t="s">
        <v>1358</v>
      </c>
      <c r="C30" t="s">
        <v>1357</v>
      </c>
      <c r="D30" s="27">
        <v>3</v>
      </c>
      <c r="E30" s="133">
        <v>44440</v>
      </c>
      <c r="H30" s="24" t="s">
        <v>811</v>
      </c>
      <c r="I30" s="1078"/>
      <c r="J30" s="1174" t="s">
        <v>811</v>
      </c>
      <c r="K30" s="1176"/>
      <c r="L30" s="1226"/>
      <c r="M30" s="747"/>
      <c r="N30" s="1006"/>
      <c r="P30" s="1006"/>
      <c r="Q30" s="1006"/>
      <c r="R30" s="1233"/>
      <c r="T30" s="1244"/>
      <c r="U30" s="483"/>
    </row>
    <row r="31" spans="1:21">
      <c r="A31" s="528">
        <v>39</v>
      </c>
      <c r="B31" t="s">
        <v>1358</v>
      </c>
      <c r="C31" t="s">
        <v>1357</v>
      </c>
      <c r="D31" s="27">
        <v>4</v>
      </c>
      <c r="E31" s="133">
        <v>44440</v>
      </c>
      <c r="H31" s="24" t="s">
        <v>811</v>
      </c>
      <c r="I31" s="1078"/>
      <c r="J31" s="1211" t="s">
        <v>811</v>
      </c>
      <c r="K31" s="1176"/>
      <c r="L31" s="1226"/>
      <c r="M31" s="747"/>
      <c r="N31" s="1006"/>
      <c r="P31" s="1006"/>
      <c r="Q31" s="1006"/>
      <c r="R31" s="1233"/>
      <c r="T31" s="1244"/>
      <c r="U31" s="483"/>
    </row>
    <row r="32" spans="1:21">
      <c r="A32" s="1107">
        <v>39</v>
      </c>
      <c r="B32" s="571" t="s">
        <v>1358</v>
      </c>
      <c r="C32" s="571" t="s">
        <v>1357</v>
      </c>
      <c r="D32" s="1075">
        <v>5</v>
      </c>
      <c r="E32" s="1073">
        <v>44440</v>
      </c>
      <c r="F32" s="571"/>
      <c r="G32" s="571">
        <v>2.4500000000000002</v>
      </c>
      <c r="H32" s="1078">
        <v>1.2668830356326932</v>
      </c>
      <c r="I32" s="1078">
        <f t="shared" si="2"/>
        <v>39.240435145687037</v>
      </c>
      <c r="J32" s="1172">
        <v>18.861904761904771</v>
      </c>
      <c r="K32" s="1047"/>
      <c r="L32" s="1170"/>
      <c r="M32" s="1177"/>
      <c r="N32" s="1006"/>
      <c r="O32" s="571"/>
      <c r="P32" s="1006"/>
      <c r="Q32" s="1006"/>
      <c r="R32" s="1233"/>
      <c r="T32" s="1244"/>
      <c r="U32" s="1180"/>
    </row>
    <row r="33" spans="1:21">
      <c r="A33" s="528">
        <v>39</v>
      </c>
      <c r="B33" t="s">
        <v>1358</v>
      </c>
      <c r="C33" t="s">
        <v>1357</v>
      </c>
      <c r="D33" s="27">
        <v>5.6</v>
      </c>
      <c r="E33" s="133">
        <v>44440</v>
      </c>
      <c r="H33" s="24" t="s">
        <v>811</v>
      </c>
      <c r="I33" s="1078"/>
      <c r="J33" s="1174" t="s">
        <v>811</v>
      </c>
      <c r="K33" s="1176">
        <f>AVERAGE(G27:G32)</f>
        <v>2.4500000000000002</v>
      </c>
      <c r="L33" s="1226">
        <f>10*(6-(LN(K33)/LN(2)))</f>
        <v>47.072182507721543</v>
      </c>
      <c r="M33" s="1230">
        <f>AVERAGE(I27:I33)</f>
        <v>30.462969389414937</v>
      </c>
      <c r="N33" s="1006">
        <f t="shared" si="0"/>
        <v>53.440221700881963</v>
      </c>
      <c r="O33" s="166">
        <f>AVERAGE(J27:J33)</f>
        <v>13.106190476190481</v>
      </c>
      <c r="P33" s="1006">
        <f t="shared" si="1"/>
        <v>55.811821359061213</v>
      </c>
      <c r="Q33" s="1006">
        <f t="shared" si="3"/>
        <v>52.108075189221573</v>
      </c>
      <c r="R33" s="1233">
        <f>AVERAGE(Q5:Q33)</f>
        <v>50.341262354161969</v>
      </c>
      <c r="S33" s="986" t="s">
        <v>379</v>
      </c>
      <c r="T33" s="1244" t="str">
        <f>IF(_xlfn.NUMBERVALUE(R33), IF(R33&lt;50, "Acceptable; Ongoing Protection is Required", "Unacceptable; Immediate Restoration is Required"), " ")</f>
        <v>Unacceptable; Immediate Restoration is Required</v>
      </c>
      <c r="U33" s="483"/>
    </row>
    <row r="34" spans="1:21" ht="16.2" thickBot="1">
      <c r="A34" s="1018"/>
      <c r="B34" s="1019"/>
      <c r="C34" s="1019"/>
      <c r="D34" s="1019"/>
      <c r="E34" s="1171"/>
      <c r="F34" s="1019"/>
      <c r="G34" s="1019"/>
      <c r="H34" s="1019"/>
      <c r="I34" s="1078" t="str">
        <f t="shared" si="2"/>
        <v xml:space="preserve"> </v>
      </c>
      <c r="J34" s="1175"/>
      <c r="K34" s="1217"/>
      <c r="L34" s="1227"/>
      <c r="M34" s="1019"/>
      <c r="N34" s="1023"/>
      <c r="O34" s="437"/>
      <c r="P34" s="1023"/>
      <c r="Q34" s="1251"/>
      <c r="R34" s="1235"/>
      <c r="S34" s="1245"/>
      <c r="T34" s="1246"/>
      <c r="U34" s="1181"/>
    </row>
    <row r="35" spans="1:21" ht="31.2">
      <c r="A35" s="1117" t="s">
        <v>804</v>
      </c>
      <c r="B35" s="1100" t="s">
        <v>20</v>
      </c>
      <c r="C35" s="1100" t="s">
        <v>701</v>
      </c>
      <c r="D35" s="1101" t="s">
        <v>805</v>
      </c>
      <c r="E35" s="1102" t="s">
        <v>786</v>
      </c>
      <c r="F35" s="1101" t="s">
        <v>806</v>
      </c>
      <c r="G35" s="1101" t="s">
        <v>807</v>
      </c>
      <c r="H35" s="1119" t="s">
        <v>809</v>
      </c>
      <c r="I35" s="1209" t="s">
        <v>810</v>
      </c>
      <c r="J35" s="1118" t="s">
        <v>808</v>
      </c>
      <c r="K35" s="1113"/>
      <c r="N35" s="1006"/>
      <c r="P35" s="1006"/>
      <c r="Q35" s="1006"/>
      <c r="R35" s="1233"/>
      <c r="T35" s="1244"/>
      <c r="U35" s="483"/>
    </row>
    <row r="36" spans="1:21">
      <c r="A36" s="1107">
        <v>191</v>
      </c>
      <c r="B36" s="1075" t="s">
        <v>1358</v>
      </c>
      <c r="C36" s="1075" t="s">
        <v>1360</v>
      </c>
      <c r="D36" s="1075">
        <v>0.5</v>
      </c>
      <c r="E36" s="1108">
        <v>42989</v>
      </c>
      <c r="F36" s="1075">
        <v>9.57</v>
      </c>
      <c r="G36" s="1075">
        <v>4.3</v>
      </c>
      <c r="H36" s="1078">
        <v>0.3183126660761737</v>
      </c>
      <c r="I36" s="1078">
        <f t="shared" si="2"/>
        <v>9.8594165190434051</v>
      </c>
      <c r="J36" s="1172">
        <v>2.6704987341772148</v>
      </c>
      <c r="K36" s="1113"/>
      <c r="M36" s="571"/>
      <c r="N36" s="1006"/>
      <c r="O36" s="571"/>
      <c r="P36" s="1006"/>
      <c r="Q36" s="1006"/>
      <c r="R36" s="1233"/>
      <c r="T36" s="1244"/>
      <c r="U36" s="1113"/>
    </row>
    <row r="37" spans="1:21">
      <c r="A37" s="528">
        <v>192</v>
      </c>
      <c r="B37" s="27" t="s">
        <v>1358</v>
      </c>
      <c r="C37" s="27" t="s">
        <v>1360</v>
      </c>
      <c r="D37" s="27">
        <v>1</v>
      </c>
      <c r="E37" s="139">
        <v>42989</v>
      </c>
      <c r="F37" s="27">
        <v>9.57</v>
      </c>
      <c r="G37" s="27"/>
      <c r="H37" s="27"/>
      <c r="I37" s="1078" t="str">
        <f t="shared" si="2"/>
        <v xml:space="preserve"> </v>
      </c>
      <c r="J37" s="1173"/>
      <c r="K37" s="1113"/>
      <c r="N37" s="1006"/>
      <c r="P37" s="1006"/>
      <c r="Q37" s="1006"/>
      <c r="R37" s="1233"/>
      <c r="T37" s="1244"/>
      <c r="U37" s="483"/>
    </row>
    <row r="38" spans="1:21">
      <c r="A38" s="528">
        <v>193</v>
      </c>
      <c r="B38" s="27" t="s">
        <v>1358</v>
      </c>
      <c r="C38" s="27" t="s">
        <v>1360</v>
      </c>
      <c r="D38" s="27">
        <v>2</v>
      </c>
      <c r="E38" s="139">
        <v>42989</v>
      </c>
      <c r="F38" s="27">
        <v>9.57</v>
      </c>
      <c r="G38" s="27"/>
      <c r="H38" s="27"/>
      <c r="I38" s="1078" t="str">
        <f t="shared" si="2"/>
        <v xml:space="preserve"> </v>
      </c>
      <c r="J38" s="1173"/>
      <c r="K38" s="1113"/>
      <c r="N38" s="1006"/>
      <c r="P38" s="1006"/>
      <c r="Q38" s="1006"/>
      <c r="R38" s="1233"/>
      <c r="T38" s="1244"/>
      <c r="U38" s="483"/>
    </row>
    <row r="39" spans="1:21">
      <c r="A39" s="1107">
        <v>194</v>
      </c>
      <c r="B39" s="1075" t="s">
        <v>1358</v>
      </c>
      <c r="C39" s="1075" t="s">
        <v>1360</v>
      </c>
      <c r="D39" s="1075">
        <v>3</v>
      </c>
      <c r="E39" s="1108">
        <v>42989</v>
      </c>
      <c r="F39" s="1075">
        <v>9.57</v>
      </c>
      <c r="G39" s="1075">
        <v>4.3</v>
      </c>
      <c r="H39" s="1078">
        <v>0.3183126660761737</v>
      </c>
      <c r="I39" s="1078">
        <f t="shared" si="2"/>
        <v>9.8594165190434051</v>
      </c>
      <c r="J39" s="1172">
        <v>2.2522278481012661</v>
      </c>
      <c r="K39" s="1113"/>
      <c r="M39" s="571"/>
      <c r="N39" s="1006"/>
      <c r="O39" s="571"/>
      <c r="P39" s="1006"/>
      <c r="Q39" s="1006"/>
      <c r="R39" s="1233"/>
      <c r="T39" s="1244"/>
      <c r="U39" s="1113"/>
    </row>
    <row r="40" spans="1:21">
      <c r="A40" s="528">
        <v>195</v>
      </c>
      <c r="B40" s="27" t="s">
        <v>1358</v>
      </c>
      <c r="C40" s="27" t="s">
        <v>1360</v>
      </c>
      <c r="D40" s="27">
        <v>4</v>
      </c>
      <c r="E40" s="139">
        <v>42989</v>
      </c>
      <c r="F40" s="27">
        <v>9.57</v>
      </c>
      <c r="G40" s="27"/>
      <c r="H40" s="27"/>
      <c r="I40" s="1078" t="str">
        <f t="shared" si="2"/>
        <v xml:space="preserve"> </v>
      </c>
      <c r="J40" s="1173"/>
      <c r="K40" s="1113"/>
      <c r="N40" s="1006"/>
      <c r="P40" s="1006"/>
      <c r="Q40" s="1006"/>
      <c r="R40" s="1233"/>
      <c r="T40" s="1244"/>
      <c r="U40" s="483"/>
    </row>
    <row r="41" spans="1:21">
      <c r="A41" s="528">
        <v>196</v>
      </c>
      <c r="B41" s="27" t="s">
        <v>1358</v>
      </c>
      <c r="C41" s="27" t="s">
        <v>1360</v>
      </c>
      <c r="D41" s="27">
        <v>5</v>
      </c>
      <c r="E41" s="139">
        <v>42989</v>
      </c>
      <c r="F41" s="27">
        <v>9.57</v>
      </c>
      <c r="G41" s="27"/>
      <c r="H41" s="27"/>
      <c r="I41" s="1078" t="str">
        <f t="shared" si="2"/>
        <v xml:space="preserve"> </v>
      </c>
      <c r="J41" s="1173"/>
      <c r="K41" s="1113"/>
      <c r="N41" s="1006"/>
      <c r="P41" s="1006"/>
      <c r="Q41" s="1006"/>
      <c r="R41" s="1233"/>
      <c r="T41" s="1244"/>
      <c r="U41" s="483"/>
    </row>
    <row r="42" spans="1:21">
      <c r="A42" s="528">
        <v>197</v>
      </c>
      <c r="B42" s="27" t="s">
        <v>1358</v>
      </c>
      <c r="C42" s="27" t="s">
        <v>1360</v>
      </c>
      <c r="D42" s="27">
        <v>6</v>
      </c>
      <c r="E42" s="139">
        <v>42989</v>
      </c>
      <c r="F42" s="27">
        <v>9.57</v>
      </c>
      <c r="G42" s="27"/>
      <c r="H42" s="27"/>
      <c r="I42" s="1078" t="str">
        <f t="shared" si="2"/>
        <v xml:space="preserve"> </v>
      </c>
      <c r="J42" s="1173"/>
      <c r="K42" s="1113"/>
      <c r="N42" s="1006"/>
      <c r="P42" s="1006"/>
      <c r="Q42" s="1006"/>
      <c r="R42" s="1233"/>
      <c r="T42" s="1244"/>
      <c r="U42" s="483"/>
    </row>
    <row r="43" spans="1:21">
      <c r="A43" s="528">
        <v>198</v>
      </c>
      <c r="B43" s="27" t="s">
        <v>1358</v>
      </c>
      <c r="C43" s="27" t="s">
        <v>1360</v>
      </c>
      <c r="D43" s="27">
        <v>7</v>
      </c>
      <c r="E43" s="139">
        <v>42989</v>
      </c>
      <c r="F43" s="27">
        <v>9.57</v>
      </c>
      <c r="G43" s="27"/>
      <c r="H43" s="27"/>
      <c r="I43" s="1078" t="str">
        <f t="shared" si="2"/>
        <v xml:space="preserve"> </v>
      </c>
      <c r="J43" s="1173"/>
      <c r="K43" s="1113"/>
      <c r="N43" s="1006"/>
      <c r="P43" s="1006"/>
      <c r="Q43" s="1006"/>
      <c r="R43" s="1233"/>
      <c r="T43" s="1244"/>
      <c r="U43" s="483"/>
    </row>
    <row r="44" spans="1:21">
      <c r="A44" s="528">
        <v>199</v>
      </c>
      <c r="B44" s="27" t="s">
        <v>1358</v>
      </c>
      <c r="C44" s="27" t="s">
        <v>1360</v>
      </c>
      <c r="D44" s="27">
        <v>8</v>
      </c>
      <c r="E44" s="139">
        <v>42989</v>
      </c>
      <c r="F44" s="27">
        <v>9.57</v>
      </c>
      <c r="G44" s="27"/>
      <c r="H44" s="27"/>
      <c r="I44" s="1078" t="str">
        <f t="shared" si="2"/>
        <v xml:space="preserve"> </v>
      </c>
      <c r="J44" s="1173"/>
      <c r="K44" s="1113"/>
      <c r="N44" s="1006"/>
      <c r="P44" s="1006"/>
      <c r="Q44" s="1006"/>
      <c r="R44" s="1233"/>
      <c r="T44" s="1244"/>
      <c r="U44" s="483"/>
    </row>
    <row r="45" spans="1:21">
      <c r="A45" s="1143">
        <v>200</v>
      </c>
      <c r="B45" s="1144" t="s">
        <v>1358</v>
      </c>
      <c r="C45" s="1144" t="s">
        <v>1360</v>
      </c>
      <c r="D45" s="1144">
        <v>8.5</v>
      </c>
      <c r="E45" s="1145">
        <v>42989</v>
      </c>
      <c r="F45" s="1144">
        <v>9.57</v>
      </c>
      <c r="G45" s="1144">
        <v>4.3</v>
      </c>
      <c r="H45" s="1103">
        <v>1.3324056398443698</v>
      </c>
      <c r="I45" s="1078">
        <f t="shared" si="2"/>
        <v>41.269932288539508</v>
      </c>
      <c r="J45" s="1199">
        <v>44.594111392405054</v>
      </c>
      <c r="K45" s="1141">
        <f>AVERAGE(G36:G45)</f>
        <v>4.3</v>
      </c>
      <c r="L45" s="1157">
        <f>10*(6-(LN(K45)/LN(2)))</f>
        <v>38.956633401852642</v>
      </c>
      <c r="M45" s="1142">
        <f>AVERAGE(I36:I45)</f>
        <v>20.329588442208774</v>
      </c>
      <c r="N45" s="1157">
        <f t="shared" si="0"/>
        <v>47.605466033284657</v>
      </c>
      <c r="O45" s="1142">
        <f>AVERAGE(J36:J45)</f>
        <v>16.505612658227843</v>
      </c>
      <c r="P45" s="1157">
        <f t="shared" si="1"/>
        <v>58.074237701481337</v>
      </c>
      <c r="Q45" s="1232">
        <f t="shared" si="3"/>
        <v>48.212112378872881</v>
      </c>
      <c r="R45" s="1233"/>
      <c r="T45" s="1244"/>
      <c r="U45" s="1113"/>
    </row>
    <row r="46" spans="1:21" ht="16.2" thickBot="1">
      <c r="A46" s="528"/>
      <c r="B46" s="27"/>
      <c r="C46" s="27"/>
      <c r="D46" s="27"/>
      <c r="E46" s="139"/>
      <c r="F46" s="27"/>
      <c r="G46" s="27"/>
      <c r="H46" s="27"/>
      <c r="I46" s="1078" t="str">
        <f t="shared" si="2"/>
        <v xml:space="preserve"> </v>
      </c>
      <c r="J46" s="1212"/>
      <c r="K46" s="1107"/>
      <c r="L46" s="1011"/>
      <c r="M46" s="22"/>
      <c r="N46" s="1006"/>
      <c r="O46" s="68"/>
      <c r="P46" s="1006"/>
      <c r="Q46" s="1006"/>
      <c r="R46" s="1236"/>
      <c r="T46" s="1247"/>
      <c r="U46" s="483"/>
    </row>
    <row r="47" spans="1:21" ht="31.2">
      <c r="A47" s="528"/>
      <c r="B47" s="627" t="s">
        <v>20</v>
      </c>
      <c r="C47" s="627" t="s">
        <v>701</v>
      </c>
      <c r="D47" s="627" t="s">
        <v>846</v>
      </c>
      <c r="E47" s="1135" t="s">
        <v>786</v>
      </c>
      <c r="F47" s="1136" t="s">
        <v>806</v>
      </c>
      <c r="G47" s="1136" t="s">
        <v>807</v>
      </c>
      <c r="H47" s="632" t="s">
        <v>809</v>
      </c>
      <c r="I47" s="1209" t="s">
        <v>810</v>
      </c>
      <c r="J47" s="1110" t="s">
        <v>808</v>
      </c>
      <c r="K47" s="1113"/>
      <c r="N47" s="1006"/>
      <c r="P47" s="1006"/>
      <c r="Q47" s="1006"/>
      <c r="R47" s="1233"/>
      <c r="T47" s="1244"/>
      <c r="U47" s="483"/>
    </row>
    <row r="48" spans="1:21">
      <c r="A48" s="1107"/>
      <c r="B48" s="1075" t="s">
        <v>1358</v>
      </c>
      <c r="C48" s="1075" t="s">
        <v>1360</v>
      </c>
      <c r="D48" s="1075">
        <v>0.5</v>
      </c>
      <c r="E48" s="1108">
        <v>43353</v>
      </c>
      <c r="F48" s="1075">
        <v>9.1</v>
      </c>
      <c r="G48" s="1075">
        <v>3.6</v>
      </c>
      <c r="H48" s="1078">
        <v>0.34735681599653651</v>
      </c>
      <c r="I48" s="1078">
        <f t="shared" si="2"/>
        <v>10.759030018676722</v>
      </c>
      <c r="J48" s="1172">
        <v>3.5470322784810135</v>
      </c>
      <c r="K48" s="1113"/>
      <c r="M48" s="571"/>
      <c r="N48" s="1006"/>
      <c r="O48" s="571"/>
      <c r="P48" s="1006"/>
      <c r="Q48" s="1006"/>
      <c r="R48" s="1233"/>
      <c r="T48" s="1244"/>
      <c r="U48" s="1113"/>
    </row>
    <row r="49" spans="1:21">
      <c r="A49" s="528"/>
      <c r="B49" s="27" t="s">
        <v>1358</v>
      </c>
      <c r="C49" s="27" t="s">
        <v>1360</v>
      </c>
      <c r="D49" s="27">
        <v>1</v>
      </c>
      <c r="E49" s="139">
        <v>43353</v>
      </c>
      <c r="F49" s="27"/>
      <c r="G49" s="27"/>
      <c r="H49" s="24" t="s">
        <v>811</v>
      </c>
      <c r="I49" s="1078"/>
      <c r="J49" s="1173" t="s">
        <v>811</v>
      </c>
      <c r="K49" s="1113"/>
      <c r="N49" s="1006"/>
      <c r="P49" s="1006"/>
      <c r="Q49" s="1006"/>
      <c r="R49" s="1233"/>
      <c r="T49" s="1244"/>
      <c r="U49" s="483"/>
    </row>
    <row r="50" spans="1:21">
      <c r="A50" s="528"/>
      <c r="B50" s="27" t="s">
        <v>1358</v>
      </c>
      <c r="C50" s="27" t="s">
        <v>1360</v>
      </c>
      <c r="D50" s="27">
        <v>2</v>
      </c>
      <c r="E50" s="139">
        <v>43353</v>
      </c>
      <c r="F50" s="27"/>
      <c r="G50" s="27"/>
      <c r="H50" s="24" t="s">
        <v>811</v>
      </c>
      <c r="I50" s="1078"/>
      <c r="J50" s="1173" t="s">
        <v>811</v>
      </c>
      <c r="K50" s="1113"/>
      <c r="N50" s="1006"/>
      <c r="P50" s="1006"/>
      <c r="Q50" s="1006"/>
      <c r="R50" s="1233"/>
      <c r="T50" s="1244"/>
      <c r="U50" s="483"/>
    </row>
    <row r="51" spans="1:21">
      <c r="A51" s="1107"/>
      <c r="B51" s="1075" t="s">
        <v>1358</v>
      </c>
      <c r="C51" s="1075" t="s">
        <v>1360</v>
      </c>
      <c r="D51" s="1075">
        <v>3</v>
      </c>
      <c r="E51" s="1108">
        <v>43353</v>
      </c>
      <c r="F51" s="1075"/>
      <c r="G51" s="1075">
        <v>3.6</v>
      </c>
      <c r="H51" s="1078">
        <v>0.41682817919584392</v>
      </c>
      <c r="I51" s="1078">
        <f t="shared" si="2"/>
        <v>12.91083602241207</v>
      </c>
      <c r="J51" s="1172">
        <v>3.3615180379746845</v>
      </c>
      <c r="K51" s="1113"/>
      <c r="M51" s="571"/>
      <c r="N51" s="1006"/>
      <c r="O51" s="571"/>
      <c r="P51" s="1006"/>
      <c r="Q51" s="1006"/>
      <c r="R51" s="1233"/>
      <c r="T51" s="1244"/>
      <c r="U51" s="1113"/>
    </row>
    <row r="52" spans="1:21">
      <c r="A52" s="528"/>
      <c r="B52" s="27" t="s">
        <v>1358</v>
      </c>
      <c r="C52" s="27" t="s">
        <v>1360</v>
      </c>
      <c r="D52" s="27">
        <v>4</v>
      </c>
      <c r="E52" s="139">
        <v>43353</v>
      </c>
      <c r="F52" s="27"/>
      <c r="G52" s="27"/>
      <c r="H52" s="24" t="s">
        <v>811</v>
      </c>
      <c r="I52" s="1078"/>
      <c r="J52" s="1173" t="s">
        <v>811</v>
      </c>
      <c r="K52" s="1113"/>
      <c r="N52" s="1006"/>
      <c r="P52" s="1006"/>
      <c r="Q52" s="1006"/>
      <c r="R52" s="1233"/>
      <c r="T52" s="1244"/>
      <c r="U52" s="483"/>
    </row>
    <row r="53" spans="1:21">
      <c r="A53" s="528"/>
      <c r="B53" s="27" t="s">
        <v>1358</v>
      </c>
      <c r="C53" s="27" t="s">
        <v>1360</v>
      </c>
      <c r="D53" s="27">
        <v>5</v>
      </c>
      <c r="E53" s="139">
        <v>43353</v>
      </c>
      <c r="F53" s="27"/>
      <c r="G53" s="27"/>
      <c r="H53" s="24" t="s">
        <v>811</v>
      </c>
      <c r="I53" s="1078"/>
      <c r="J53" s="1173" t="s">
        <v>811</v>
      </c>
      <c r="K53" s="1113"/>
      <c r="N53" s="1006"/>
      <c r="P53" s="1006"/>
      <c r="Q53" s="1006"/>
      <c r="R53" s="1233"/>
      <c r="T53" s="1244"/>
      <c r="U53" s="483"/>
    </row>
    <row r="54" spans="1:21">
      <c r="A54" s="528"/>
      <c r="B54" s="27" t="s">
        <v>1358</v>
      </c>
      <c r="C54" s="27" t="s">
        <v>1360</v>
      </c>
      <c r="D54" s="27">
        <v>6</v>
      </c>
      <c r="E54" s="139">
        <v>43353</v>
      </c>
      <c r="F54" s="27"/>
      <c r="G54" s="27"/>
      <c r="H54" s="24" t="s">
        <v>811</v>
      </c>
      <c r="I54" s="1078"/>
      <c r="J54" s="1173" t="s">
        <v>811</v>
      </c>
      <c r="K54" s="1113"/>
      <c r="N54" s="1006"/>
      <c r="P54" s="1006"/>
      <c r="Q54" s="1006"/>
      <c r="R54" s="1233"/>
      <c r="T54" s="1244"/>
      <c r="U54" s="483"/>
    </row>
    <row r="55" spans="1:21">
      <c r="A55" s="528"/>
      <c r="B55" s="27" t="s">
        <v>1358</v>
      </c>
      <c r="C55" s="27" t="s">
        <v>1360</v>
      </c>
      <c r="D55" s="27">
        <v>7</v>
      </c>
      <c r="E55" s="139">
        <v>43353</v>
      </c>
      <c r="F55" s="27"/>
      <c r="G55" s="27"/>
      <c r="H55" s="24" t="s">
        <v>811</v>
      </c>
      <c r="I55" s="1078"/>
      <c r="J55" s="1173" t="s">
        <v>811</v>
      </c>
      <c r="K55" s="1113"/>
      <c r="N55" s="1006"/>
      <c r="P55" s="1006"/>
      <c r="Q55" s="1006"/>
      <c r="R55" s="1233"/>
      <c r="T55" s="1244"/>
      <c r="U55" s="483"/>
    </row>
    <row r="56" spans="1:21">
      <c r="A56" s="1143"/>
      <c r="B56" s="1144" t="s">
        <v>1358</v>
      </c>
      <c r="C56" s="1144" t="s">
        <v>1360</v>
      </c>
      <c r="D56" s="1144">
        <v>8</v>
      </c>
      <c r="E56" s="1145">
        <v>43353</v>
      </c>
      <c r="F56" s="1144"/>
      <c r="G56" s="1144">
        <v>3.6</v>
      </c>
      <c r="H56" s="1103">
        <v>0.95140707956738046</v>
      </c>
      <c r="I56" s="1078">
        <f t="shared" si="2"/>
        <v>29.468882882520042</v>
      </c>
      <c r="J56" s="1199">
        <v>47.981403164556959</v>
      </c>
      <c r="K56" s="1141">
        <f>AVERAGE(G48:G56)</f>
        <v>3.6</v>
      </c>
      <c r="L56" s="1157">
        <f>10*(6-(LN(K56)/LN(2)))</f>
        <v>41.520030934450496</v>
      </c>
      <c r="M56" s="1142">
        <f>AVERAGE(I48:I56)</f>
        <v>17.712916307869609</v>
      </c>
      <c r="N56" s="1157">
        <f t="shared" si="0"/>
        <v>45.617673554670652</v>
      </c>
      <c r="O56" s="1142">
        <f>AVERAGE(J48:J56)</f>
        <v>18.29665116033755</v>
      </c>
      <c r="P56" s="1157">
        <f t="shared" si="1"/>
        <v>59.084873599316516</v>
      </c>
      <c r="Q56" s="1232">
        <f t="shared" si="3"/>
        <v>48.740859362812557</v>
      </c>
      <c r="R56" s="1233"/>
      <c r="T56" s="1244"/>
      <c r="U56" s="1113"/>
    </row>
    <row r="57" spans="1:21" ht="16.2" thickBot="1">
      <c r="A57" s="528"/>
      <c r="B57" s="27"/>
      <c r="C57" s="27"/>
      <c r="D57" s="27"/>
      <c r="E57" s="139"/>
      <c r="F57" s="27"/>
      <c r="G57" s="27"/>
      <c r="H57" s="27"/>
      <c r="I57" s="1078" t="str">
        <f t="shared" si="2"/>
        <v xml:space="preserve"> </v>
      </c>
      <c r="J57" s="1173"/>
      <c r="K57" s="1107"/>
      <c r="L57" s="1011"/>
      <c r="M57" s="27"/>
      <c r="N57" s="1006"/>
      <c r="O57" s="27"/>
      <c r="P57" s="1006"/>
      <c r="Q57" s="1006"/>
      <c r="R57" s="1237"/>
      <c r="S57" s="1248"/>
      <c r="T57" s="1249"/>
      <c r="U57" s="1179"/>
    </row>
    <row r="58" spans="1:21" ht="31.2">
      <c r="A58" s="1117" t="s">
        <v>804</v>
      </c>
      <c r="B58" s="1100" t="s">
        <v>20</v>
      </c>
      <c r="C58" s="1100" t="s">
        <v>701</v>
      </c>
      <c r="D58" s="1101" t="s">
        <v>805</v>
      </c>
      <c r="E58" s="1102" t="s">
        <v>786</v>
      </c>
      <c r="F58" s="1101" t="s">
        <v>806</v>
      </c>
      <c r="G58" s="1101" t="s">
        <v>807</v>
      </c>
      <c r="H58" s="1119" t="s">
        <v>809</v>
      </c>
      <c r="I58" s="1209" t="s">
        <v>810</v>
      </c>
      <c r="J58" s="1118" t="s">
        <v>808</v>
      </c>
      <c r="K58" s="1113"/>
      <c r="N58" s="1006"/>
      <c r="P58" s="1006"/>
      <c r="Q58" s="1006"/>
      <c r="R58" s="1233"/>
      <c r="T58" s="1244"/>
      <c r="U58" s="483"/>
    </row>
    <row r="59" spans="1:21">
      <c r="A59" s="1113">
        <v>121</v>
      </c>
      <c r="B59" s="571" t="s">
        <v>1359</v>
      </c>
      <c r="C59" s="571" t="s">
        <v>1360</v>
      </c>
      <c r="D59" s="1098">
        <v>0.5</v>
      </c>
      <c r="E59" s="1114">
        <v>43719</v>
      </c>
      <c r="F59" s="1115">
        <v>9.4</v>
      </c>
      <c r="G59" s="1128">
        <v>2.75</v>
      </c>
      <c r="H59" s="1078">
        <v>0.43542639955657608</v>
      </c>
      <c r="I59" s="1078">
        <f t="shared" si="2"/>
        <v>13.486897299865388</v>
      </c>
      <c r="J59" s="1172">
        <v>4.3223288607594945</v>
      </c>
      <c r="K59" s="1113"/>
      <c r="M59" s="571"/>
      <c r="N59" s="1006"/>
      <c r="O59" s="571"/>
      <c r="P59" s="1006"/>
      <c r="Q59" s="1006"/>
      <c r="R59" s="1233"/>
      <c r="T59" s="1244"/>
      <c r="U59" s="1113"/>
    </row>
    <row r="60" spans="1:21">
      <c r="A60" s="483"/>
      <c r="B60" t="s">
        <v>1359</v>
      </c>
      <c r="C60" t="s">
        <v>1360</v>
      </c>
      <c r="D60" s="18">
        <v>1</v>
      </c>
      <c r="E60" s="55">
        <v>43719</v>
      </c>
      <c r="F60" s="165"/>
      <c r="G60" s="166"/>
      <c r="H60" s="27" t="s">
        <v>811</v>
      </c>
      <c r="I60" s="1078"/>
      <c r="J60" s="1173" t="s">
        <v>811</v>
      </c>
      <c r="K60" s="1113"/>
      <c r="N60" s="1006"/>
      <c r="P60" s="1006"/>
      <c r="Q60" s="1006"/>
      <c r="R60" s="1233"/>
      <c r="T60" s="1244"/>
      <c r="U60" s="483"/>
    </row>
    <row r="61" spans="1:21">
      <c r="A61" s="483"/>
      <c r="B61" t="s">
        <v>1359</v>
      </c>
      <c r="C61" t="s">
        <v>1360</v>
      </c>
      <c r="D61" s="18">
        <v>2</v>
      </c>
      <c r="E61" s="55">
        <v>43719</v>
      </c>
      <c r="F61" s="165"/>
      <c r="G61" s="166"/>
      <c r="H61" s="27" t="s">
        <v>811</v>
      </c>
      <c r="I61" s="1078"/>
      <c r="J61" s="1173" t="s">
        <v>811</v>
      </c>
      <c r="K61" s="1113"/>
      <c r="N61" s="1006"/>
      <c r="P61" s="1006"/>
      <c r="Q61" s="1006"/>
      <c r="R61" s="1233"/>
      <c r="T61" s="1244"/>
      <c r="U61" s="483"/>
    </row>
    <row r="62" spans="1:21">
      <c r="A62" s="1113"/>
      <c r="B62" s="571" t="s">
        <v>1359</v>
      </c>
      <c r="C62" s="571" t="s">
        <v>1360</v>
      </c>
      <c r="D62" s="1098">
        <v>3</v>
      </c>
      <c r="E62" s="1114">
        <v>43719</v>
      </c>
      <c r="F62" s="1115"/>
      <c r="G62" s="1128">
        <v>2.75</v>
      </c>
      <c r="H62" s="1078">
        <v>0.43542639955657608</v>
      </c>
      <c r="I62" s="1078">
        <f t="shared" si="2"/>
        <v>13.486897299865388</v>
      </c>
      <c r="J62" s="1172">
        <v>4.5558143459915597</v>
      </c>
      <c r="K62" s="1113"/>
      <c r="M62" s="571"/>
      <c r="N62" s="1006"/>
      <c r="O62" s="571"/>
      <c r="P62" s="1006"/>
      <c r="Q62" s="1006"/>
      <c r="R62" s="1233"/>
      <c r="T62" s="1244"/>
      <c r="U62" s="1113"/>
    </row>
    <row r="63" spans="1:21">
      <c r="A63" s="483"/>
      <c r="B63" t="s">
        <v>1359</v>
      </c>
      <c r="C63" t="s">
        <v>1360</v>
      </c>
      <c r="D63" s="18">
        <v>4</v>
      </c>
      <c r="E63" s="55">
        <v>43719</v>
      </c>
      <c r="F63" s="165"/>
      <c r="G63" s="166"/>
      <c r="H63" s="27" t="s">
        <v>811</v>
      </c>
      <c r="I63" s="1078"/>
      <c r="J63" s="1173" t="s">
        <v>811</v>
      </c>
      <c r="K63" s="1113"/>
      <c r="N63" s="1006"/>
      <c r="P63" s="1006"/>
      <c r="Q63" s="1006"/>
      <c r="R63" s="1233"/>
      <c r="T63" s="1244"/>
      <c r="U63" s="483"/>
    </row>
    <row r="64" spans="1:21">
      <c r="A64" s="483"/>
      <c r="B64" t="s">
        <v>1359</v>
      </c>
      <c r="C64" t="s">
        <v>1360</v>
      </c>
      <c r="D64" s="18">
        <v>5</v>
      </c>
      <c r="E64" s="55">
        <v>43719</v>
      </c>
      <c r="F64" s="165"/>
      <c r="G64" s="166"/>
      <c r="H64" s="27" t="s">
        <v>811</v>
      </c>
      <c r="I64" s="1078"/>
      <c r="J64" s="1173" t="s">
        <v>811</v>
      </c>
      <c r="K64" s="1113"/>
      <c r="N64" s="1006"/>
      <c r="P64" s="1006"/>
      <c r="Q64" s="1006"/>
      <c r="R64" s="1233"/>
      <c r="T64" s="1244"/>
      <c r="U64" s="483"/>
    </row>
    <row r="65" spans="1:21">
      <c r="A65" s="483"/>
      <c r="B65" t="s">
        <v>1359</v>
      </c>
      <c r="C65" t="s">
        <v>1360</v>
      </c>
      <c r="D65" s="18">
        <v>6</v>
      </c>
      <c r="E65" s="55">
        <v>43719</v>
      </c>
      <c r="F65" s="165"/>
      <c r="G65" s="166"/>
      <c r="H65" s="27" t="s">
        <v>811</v>
      </c>
      <c r="I65" s="1078"/>
      <c r="J65" s="1173" t="s">
        <v>811</v>
      </c>
      <c r="K65" s="1113"/>
      <c r="N65" s="1006"/>
      <c r="P65" s="1006"/>
      <c r="Q65" s="1006"/>
      <c r="R65" s="1233"/>
      <c r="T65" s="1244"/>
      <c r="U65" s="483"/>
    </row>
    <row r="66" spans="1:21">
      <c r="A66" s="483"/>
      <c r="B66" t="s">
        <v>1359</v>
      </c>
      <c r="C66" t="s">
        <v>1360</v>
      </c>
      <c r="D66" s="18">
        <v>7</v>
      </c>
      <c r="E66" s="55">
        <v>43719</v>
      </c>
      <c r="F66" s="165"/>
      <c r="G66" s="166"/>
      <c r="H66" s="27" t="s">
        <v>811</v>
      </c>
      <c r="I66" s="1078"/>
      <c r="J66" s="1173" t="s">
        <v>811</v>
      </c>
      <c r="K66" s="1113"/>
      <c r="N66" s="1006"/>
      <c r="P66" s="1006"/>
      <c r="Q66" s="1006"/>
      <c r="R66" s="1233"/>
      <c r="T66" s="1244"/>
      <c r="U66" s="483"/>
    </row>
    <row r="67" spans="1:21">
      <c r="A67" s="483"/>
      <c r="B67" t="s">
        <v>1359</v>
      </c>
      <c r="C67" t="s">
        <v>1360</v>
      </c>
      <c r="D67" s="18">
        <v>7.2</v>
      </c>
      <c r="E67" s="55">
        <v>43719</v>
      </c>
      <c r="F67" s="165"/>
      <c r="G67" s="166"/>
      <c r="H67" s="27" t="s">
        <v>811</v>
      </c>
      <c r="I67" s="1078"/>
      <c r="J67" s="1173" t="s">
        <v>811</v>
      </c>
      <c r="K67" s="1113"/>
      <c r="N67" s="1006"/>
      <c r="P67" s="1006"/>
      <c r="Q67" s="1006"/>
      <c r="R67" s="1233"/>
      <c r="T67" s="1244"/>
      <c r="U67" s="483"/>
    </row>
    <row r="68" spans="1:21">
      <c r="A68" s="1141"/>
      <c r="B68" s="1147" t="s">
        <v>1359</v>
      </c>
      <c r="C68" s="1147" t="s">
        <v>1360</v>
      </c>
      <c r="D68" s="1148">
        <v>8</v>
      </c>
      <c r="E68" s="1149">
        <v>43719</v>
      </c>
      <c r="F68" s="1150"/>
      <c r="G68" s="1142">
        <v>2.75</v>
      </c>
      <c r="H68" s="1103">
        <v>1.0871784582740445</v>
      </c>
      <c r="I68" s="1078">
        <f t="shared" si="2"/>
        <v>33.674265566580253</v>
      </c>
      <c r="J68" s="1199">
        <v>29.743772911392398</v>
      </c>
      <c r="K68" s="1215">
        <f>AVERAGE(G59:G68)</f>
        <v>2.75</v>
      </c>
      <c r="L68" s="1157">
        <f>10*(6-(LN(K68)/LN(2)))</f>
        <v>45.405683813627029</v>
      </c>
      <c r="M68" s="1142">
        <f>AVERAGE(I59:I68)</f>
        <v>20.21602005543701</v>
      </c>
      <c r="N68" s="1157">
        <f t="shared" si="0"/>
        <v>47.52464594797442</v>
      </c>
      <c r="O68" s="1142">
        <f>AVERAGE(J59:J68)</f>
        <v>12.873972039381151</v>
      </c>
      <c r="P68" s="1157">
        <f t="shared" si="1"/>
        <v>55.636441447279594</v>
      </c>
      <c r="Q68" s="1232">
        <f t="shared" si="3"/>
        <v>49.522257069627017</v>
      </c>
      <c r="R68" s="1233"/>
      <c r="T68" s="1244"/>
      <c r="U68" s="1113"/>
    </row>
    <row r="69" spans="1:21" ht="16.2" thickBot="1">
      <c r="A69" s="483"/>
      <c r="I69" s="1078" t="str">
        <f t="shared" si="2"/>
        <v xml:space="preserve"> </v>
      </c>
      <c r="J69" s="484"/>
      <c r="K69" s="1113"/>
      <c r="N69" s="1006"/>
      <c r="P69" s="1006"/>
      <c r="Q69" s="1006"/>
      <c r="R69" s="1233"/>
      <c r="T69" s="1244"/>
      <c r="U69" s="483"/>
    </row>
    <row r="70" spans="1:21" ht="31.2">
      <c r="A70" s="1186" t="s">
        <v>804</v>
      </c>
      <c r="B70" s="1136" t="s">
        <v>20</v>
      </c>
      <c r="C70" s="1136" t="s">
        <v>701</v>
      </c>
      <c r="D70" s="1136" t="s">
        <v>805</v>
      </c>
      <c r="E70" s="1187" t="s">
        <v>786</v>
      </c>
      <c r="F70" s="1136" t="s">
        <v>806</v>
      </c>
      <c r="G70" s="1136" t="s">
        <v>807</v>
      </c>
      <c r="H70" s="1206" t="s">
        <v>809</v>
      </c>
      <c r="I70" s="1209" t="s">
        <v>810</v>
      </c>
      <c r="J70" s="1210" t="s">
        <v>808</v>
      </c>
      <c r="K70" s="1176"/>
      <c r="L70" s="1226"/>
      <c r="M70" s="747"/>
      <c r="N70" s="1006"/>
      <c r="P70" s="1006"/>
      <c r="Q70" s="1006"/>
      <c r="R70" s="1233"/>
      <c r="T70" s="1244"/>
      <c r="U70" s="483"/>
    </row>
    <row r="71" spans="1:21">
      <c r="A71" s="1107">
        <v>39</v>
      </c>
      <c r="B71" s="571" t="s">
        <v>1358</v>
      </c>
      <c r="C71" s="571" t="s">
        <v>1360</v>
      </c>
      <c r="D71" s="1075">
        <v>0.5</v>
      </c>
      <c r="E71" s="1073">
        <v>44440</v>
      </c>
      <c r="F71" s="571">
        <v>9.4</v>
      </c>
      <c r="G71" s="571">
        <v>3.95</v>
      </c>
      <c r="H71" s="1078">
        <v>0.39200000000000007</v>
      </c>
      <c r="I71" s="1078">
        <f t="shared" si="2"/>
        <v>12.141808000000003</v>
      </c>
      <c r="J71" s="1172">
        <v>1.4037142857142852</v>
      </c>
      <c r="K71" s="1176"/>
      <c r="L71" s="1226"/>
      <c r="M71" s="1177"/>
      <c r="N71" s="1006"/>
      <c r="O71" s="571"/>
      <c r="P71" s="1006"/>
      <c r="Q71" s="1006"/>
      <c r="R71" s="1233"/>
      <c r="T71" s="1244"/>
      <c r="U71" s="1113"/>
    </row>
    <row r="72" spans="1:21">
      <c r="A72" s="528">
        <v>39</v>
      </c>
      <c r="B72" t="s">
        <v>1358</v>
      </c>
      <c r="C72" t="s">
        <v>1360</v>
      </c>
      <c r="D72" s="27">
        <v>1</v>
      </c>
      <c r="E72" s="133">
        <v>44440</v>
      </c>
      <c r="H72" s="24" t="s">
        <v>811</v>
      </c>
      <c r="I72" s="1078"/>
      <c r="J72" s="1174" t="s">
        <v>811</v>
      </c>
      <c r="K72" s="1176"/>
      <c r="L72" s="1226"/>
      <c r="M72" s="747"/>
      <c r="N72" s="1006"/>
      <c r="P72" s="1006"/>
      <c r="Q72" s="1006"/>
      <c r="R72" s="1233"/>
      <c r="T72" s="1244"/>
      <c r="U72" s="483"/>
    </row>
    <row r="73" spans="1:21">
      <c r="A73" s="528">
        <v>39</v>
      </c>
      <c r="B73" t="s">
        <v>1358</v>
      </c>
      <c r="C73" t="s">
        <v>1360</v>
      </c>
      <c r="D73" s="27">
        <v>2</v>
      </c>
      <c r="E73" s="133">
        <v>44440</v>
      </c>
      <c r="H73" s="24" t="s">
        <v>811</v>
      </c>
      <c r="I73" s="1078"/>
      <c r="J73" s="1174" t="s">
        <v>811</v>
      </c>
      <c r="K73" s="1176"/>
      <c r="L73" s="1226"/>
      <c r="M73" s="747"/>
      <c r="N73" s="1006"/>
      <c r="P73" s="1006"/>
      <c r="Q73" s="1006"/>
      <c r="R73" s="1233"/>
      <c r="T73" s="1244"/>
      <c r="U73" s="483"/>
    </row>
    <row r="74" spans="1:21">
      <c r="A74" s="1107">
        <v>39</v>
      </c>
      <c r="B74" s="571" t="s">
        <v>1358</v>
      </c>
      <c r="C74" s="571" t="s">
        <v>1360</v>
      </c>
      <c r="D74" s="1075">
        <v>3</v>
      </c>
      <c r="E74" s="1073">
        <v>44440</v>
      </c>
      <c r="F74" s="571"/>
      <c r="G74" s="571">
        <v>3.95</v>
      </c>
      <c r="H74" s="1078">
        <v>0.39200000000000007</v>
      </c>
      <c r="I74" s="1078">
        <f t="shared" si="2"/>
        <v>12.141808000000003</v>
      </c>
      <c r="J74" s="1172">
        <v>1.8044285714285708</v>
      </c>
      <c r="K74" s="1176"/>
      <c r="L74" s="1226"/>
      <c r="M74" s="1177"/>
      <c r="N74" s="1006"/>
      <c r="O74" s="571"/>
      <c r="P74" s="1006"/>
      <c r="Q74" s="1006"/>
      <c r="R74" s="1233"/>
      <c r="T74" s="1244"/>
      <c r="U74" s="1113"/>
    </row>
    <row r="75" spans="1:21">
      <c r="A75" s="528">
        <v>39</v>
      </c>
      <c r="B75" t="s">
        <v>1358</v>
      </c>
      <c r="C75" t="s">
        <v>1360</v>
      </c>
      <c r="D75" s="27">
        <v>4</v>
      </c>
      <c r="E75" s="133">
        <v>44440</v>
      </c>
      <c r="H75" s="24" t="s">
        <v>811</v>
      </c>
      <c r="I75" s="1078"/>
      <c r="J75" s="1211" t="s">
        <v>811</v>
      </c>
      <c r="K75" s="1176"/>
      <c r="L75" s="1226"/>
      <c r="M75" s="747"/>
      <c r="N75" s="1006"/>
      <c r="P75" s="1006"/>
      <c r="Q75" s="1006"/>
      <c r="R75" s="1233"/>
      <c r="T75" s="1244"/>
      <c r="U75" s="483"/>
    </row>
    <row r="76" spans="1:21">
      <c r="A76" s="528">
        <v>39</v>
      </c>
      <c r="B76" t="s">
        <v>1358</v>
      </c>
      <c r="C76" t="s">
        <v>1360</v>
      </c>
      <c r="D76" s="27">
        <v>5</v>
      </c>
      <c r="E76" s="133">
        <v>44440</v>
      </c>
      <c r="H76" s="24" t="s">
        <v>811</v>
      </c>
      <c r="I76" s="1078"/>
      <c r="J76" s="1174" t="s">
        <v>811</v>
      </c>
      <c r="K76" s="1176"/>
      <c r="L76" s="1226"/>
      <c r="M76" s="747"/>
      <c r="N76" s="1006"/>
      <c r="P76" s="1006"/>
      <c r="Q76" s="1006"/>
      <c r="R76" s="1233"/>
      <c r="T76" s="1244"/>
      <c r="U76" s="483"/>
    </row>
    <row r="77" spans="1:21">
      <c r="A77" s="528">
        <v>39</v>
      </c>
      <c r="B77" t="s">
        <v>1358</v>
      </c>
      <c r="C77" t="s">
        <v>1360</v>
      </c>
      <c r="D77" s="27">
        <v>6</v>
      </c>
      <c r="E77" s="133">
        <v>44440</v>
      </c>
      <c r="H77" s="24" t="s">
        <v>811</v>
      </c>
      <c r="I77" s="1078"/>
      <c r="J77" s="1211" t="s">
        <v>811</v>
      </c>
      <c r="K77" s="1176"/>
      <c r="L77" s="1226"/>
      <c r="M77" s="747"/>
      <c r="N77" s="1006"/>
      <c r="P77" s="1006"/>
      <c r="Q77" s="1006"/>
      <c r="R77" s="1233"/>
      <c r="T77" s="1244"/>
      <c r="U77" s="483"/>
    </row>
    <row r="78" spans="1:21">
      <c r="A78" s="528">
        <v>39</v>
      </c>
      <c r="B78" t="s">
        <v>1358</v>
      </c>
      <c r="C78" t="s">
        <v>1360</v>
      </c>
      <c r="D78" s="27">
        <v>7</v>
      </c>
      <c r="E78" s="133">
        <v>44440</v>
      </c>
      <c r="H78" s="24" t="s">
        <v>811</v>
      </c>
      <c r="I78" s="1078"/>
      <c r="J78" s="1174" t="s">
        <v>811</v>
      </c>
      <c r="K78" s="1176"/>
      <c r="L78" s="1226"/>
      <c r="M78" s="747"/>
      <c r="N78" s="1006"/>
      <c r="P78" s="1006"/>
      <c r="Q78" s="1006"/>
      <c r="R78" s="1233"/>
      <c r="T78" s="1244"/>
      <c r="U78" s="483"/>
    </row>
    <row r="79" spans="1:21">
      <c r="A79" s="528">
        <v>39</v>
      </c>
      <c r="B79" t="s">
        <v>1358</v>
      </c>
      <c r="C79" t="s">
        <v>1360</v>
      </c>
      <c r="D79" s="27">
        <v>8</v>
      </c>
      <c r="E79" s="133">
        <v>44440</v>
      </c>
      <c r="H79" s="24" t="s">
        <v>811</v>
      </c>
      <c r="I79" s="1078"/>
      <c r="J79" s="1174" t="s">
        <v>811</v>
      </c>
      <c r="K79" s="1176"/>
      <c r="L79" s="1226"/>
      <c r="M79" s="747"/>
      <c r="N79" s="1006"/>
      <c r="P79" s="1006"/>
      <c r="Q79" s="1006"/>
      <c r="R79" s="1233"/>
      <c r="T79" s="1244"/>
      <c r="U79" s="483"/>
    </row>
    <row r="80" spans="1:21">
      <c r="A80" s="1107">
        <v>39</v>
      </c>
      <c r="B80" s="571" t="s">
        <v>1358</v>
      </c>
      <c r="C80" s="571" t="s">
        <v>1360</v>
      </c>
      <c r="D80" s="1075">
        <v>8.5</v>
      </c>
      <c r="E80" s="1073">
        <v>44440</v>
      </c>
      <c r="F80" s="571"/>
      <c r="G80" s="571">
        <v>3.95</v>
      </c>
      <c r="H80" s="1078">
        <v>0.58800000000000008</v>
      </c>
      <c r="I80" s="1078">
        <f t="shared" ref="I80:I136" si="4">IF(AND(H80&gt;0),  H80*30.974," ")</f>
        <v>18.212712000000003</v>
      </c>
      <c r="J80" s="1172">
        <v>3.5165714285714289</v>
      </c>
      <c r="M80" s="1177"/>
      <c r="N80" s="1006"/>
      <c r="O80" s="571"/>
      <c r="P80" s="1006"/>
      <c r="Q80" s="1006"/>
      <c r="R80" s="1233"/>
      <c r="T80" s="1244"/>
      <c r="U80" s="1113"/>
    </row>
    <row r="81" spans="1:21">
      <c r="A81" s="528">
        <v>39</v>
      </c>
      <c r="B81" t="s">
        <v>1358</v>
      </c>
      <c r="C81" t="s">
        <v>1360</v>
      </c>
      <c r="D81" s="27">
        <v>9</v>
      </c>
      <c r="E81" s="133">
        <v>44440</v>
      </c>
      <c r="H81" s="24" t="s">
        <v>811</v>
      </c>
      <c r="I81" s="1078"/>
      <c r="J81" s="1174" t="s">
        <v>811</v>
      </c>
      <c r="K81" s="1176">
        <f>AVERAGE(G71:G80)</f>
        <v>3.9500000000000006</v>
      </c>
      <c r="L81" s="1226">
        <f>10*(6-(LN(K81)/LN(2)))</f>
        <v>40.181473467102592</v>
      </c>
      <c r="M81" s="1230">
        <f>AVERAGE(I71:I81)</f>
        <v>14.165442666666669</v>
      </c>
      <c r="N81" s="1006">
        <f t="shared" ref="N81:N122" si="5">10*(6-(LN(48/M81)/LN(2)))</f>
        <v>42.393412804587165</v>
      </c>
      <c r="O81" s="166">
        <f>AVERAGE(J71:J81)</f>
        <v>2.2415714285714281</v>
      </c>
      <c r="P81" s="1006">
        <f t="shared" ref="P81:P122" si="6">10*(6-((2.04-0.68*LN(O81))/LN(2)))</f>
        <v>38.487692376664818</v>
      </c>
      <c r="Q81" s="1006">
        <f t="shared" ref="Q81:Q122" si="7">AVERAGE(L81,N81,P81)</f>
        <v>40.354192882784865</v>
      </c>
      <c r="R81" s="1233">
        <f>AVERAGE(Q35:Q81)</f>
        <v>46.707355423524334</v>
      </c>
      <c r="S81" s="986" t="s">
        <v>379</v>
      </c>
      <c r="T81" s="1244" t="str">
        <f>IF(_xlfn.NUMBERVALUE(R81), IF(R81&lt;50, "Acceptable; Ongoing Protection is Required", "Unacceptable; Immediate Restoration is Required"), " ")</f>
        <v>Acceptable; Ongoing Protection is Required</v>
      </c>
      <c r="U81" s="483"/>
    </row>
    <row r="82" spans="1:21" ht="16.2" thickBot="1">
      <c r="A82" s="1188"/>
      <c r="B82" s="1189"/>
      <c r="C82" s="1189"/>
      <c r="D82" s="1189"/>
      <c r="E82" s="1190"/>
      <c r="F82" s="1189"/>
      <c r="G82" s="1189"/>
      <c r="H82" s="1207"/>
      <c r="I82" s="1078" t="str">
        <f t="shared" si="4"/>
        <v xml:space="preserve"> </v>
      </c>
      <c r="J82" s="1213"/>
      <c r="K82" s="1218"/>
      <c r="L82" s="1225"/>
      <c r="M82" s="1189"/>
      <c r="N82" s="1023"/>
      <c r="O82" s="1191"/>
      <c r="P82" s="1023"/>
      <c r="Q82" s="1251"/>
      <c r="R82" s="1238"/>
      <c r="S82" s="1241"/>
      <c r="T82" s="1242"/>
      <c r="U82" s="1178"/>
    </row>
    <row r="83" spans="1:21" ht="31.2">
      <c r="A83" s="1117" t="s">
        <v>804</v>
      </c>
      <c r="B83" s="1100" t="s">
        <v>20</v>
      </c>
      <c r="C83" s="1100" t="s">
        <v>701</v>
      </c>
      <c r="D83" s="1101" t="s">
        <v>805</v>
      </c>
      <c r="E83" s="1102" t="s">
        <v>786</v>
      </c>
      <c r="F83" s="1101" t="s">
        <v>806</v>
      </c>
      <c r="G83" s="1101" t="s">
        <v>807</v>
      </c>
      <c r="H83" s="1119" t="s">
        <v>809</v>
      </c>
      <c r="I83" s="1209" t="s">
        <v>810</v>
      </c>
      <c r="J83" s="1118" t="s">
        <v>808</v>
      </c>
      <c r="K83" s="1113"/>
      <c r="N83" s="1006"/>
      <c r="P83" s="1006"/>
      <c r="Q83" s="1006"/>
      <c r="R83" s="1233"/>
      <c r="T83" s="1244"/>
      <c r="U83" s="483"/>
    </row>
    <row r="84" spans="1:21">
      <c r="A84" s="1107">
        <v>207</v>
      </c>
      <c r="B84" s="1075" t="s">
        <v>1358</v>
      </c>
      <c r="C84" s="1075" t="s">
        <v>1361</v>
      </c>
      <c r="D84" s="1075">
        <v>0.5</v>
      </c>
      <c r="E84" s="1108">
        <v>42989</v>
      </c>
      <c r="F84" s="1075">
        <v>10.9</v>
      </c>
      <c r="G84" s="1075">
        <v>2.1</v>
      </c>
      <c r="H84" s="1078">
        <v>0.44563773250664312</v>
      </c>
      <c r="I84" s="1078">
        <f t="shared" si="4"/>
        <v>13.803183126660764</v>
      </c>
      <c r="J84" s="1172">
        <v>4.4883683544303787</v>
      </c>
      <c r="K84" s="1113"/>
      <c r="M84" s="571"/>
      <c r="N84" s="1006"/>
      <c r="O84" s="571"/>
      <c r="P84" s="1006"/>
      <c r="Q84" s="1006"/>
      <c r="R84" s="1233"/>
      <c r="T84" s="1244"/>
      <c r="U84" s="1113"/>
    </row>
    <row r="85" spans="1:21">
      <c r="A85" s="528">
        <v>208</v>
      </c>
      <c r="B85" s="27" t="s">
        <v>1358</v>
      </c>
      <c r="C85" s="27" t="s">
        <v>1361</v>
      </c>
      <c r="D85" s="27">
        <v>1</v>
      </c>
      <c r="E85" s="139">
        <v>42989</v>
      </c>
      <c r="F85" s="27">
        <v>10.9</v>
      </c>
      <c r="G85" s="27"/>
      <c r="H85" s="27"/>
      <c r="I85" s="1078" t="str">
        <f t="shared" si="4"/>
        <v xml:space="preserve"> </v>
      </c>
      <c r="J85" s="1173"/>
      <c r="K85" s="1113"/>
      <c r="N85" s="1006"/>
      <c r="P85" s="1006"/>
      <c r="Q85" s="1006"/>
      <c r="R85" s="1233"/>
      <c r="T85" s="1244"/>
      <c r="U85" s="483"/>
    </row>
    <row r="86" spans="1:21">
      <c r="A86" s="528">
        <v>209</v>
      </c>
      <c r="B86" s="27" t="s">
        <v>1358</v>
      </c>
      <c r="C86" s="27" t="s">
        <v>1361</v>
      </c>
      <c r="D86" s="27">
        <v>2</v>
      </c>
      <c r="E86" s="139">
        <v>42989</v>
      </c>
      <c r="F86" s="27">
        <v>10.9</v>
      </c>
      <c r="G86" s="27"/>
      <c r="H86" s="27"/>
      <c r="I86" s="1078" t="str">
        <f t="shared" si="4"/>
        <v xml:space="preserve"> </v>
      </c>
      <c r="J86" s="1173"/>
      <c r="K86" s="1113"/>
      <c r="N86" s="1006"/>
      <c r="P86" s="1006"/>
      <c r="Q86" s="1006"/>
      <c r="R86" s="1233"/>
      <c r="T86" s="1244"/>
      <c r="U86" s="483"/>
    </row>
    <row r="87" spans="1:21">
      <c r="A87" s="1107">
        <v>210</v>
      </c>
      <c r="B87" s="1075" t="s">
        <v>1358</v>
      </c>
      <c r="C87" s="1075" t="s">
        <v>1361</v>
      </c>
      <c r="D87" s="1075">
        <v>3</v>
      </c>
      <c r="E87" s="1108">
        <v>42989</v>
      </c>
      <c r="F87" s="1075">
        <v>10.9</v>
      </c>
      <c r="G87" s="1075">
        <v>2.1</v>
      </c>
      <c r="H87" s="1078">
        <v>0.54113153232949529</v>
      </c>
      <c r="I87" s="1078">
        <f t="shared" si="4"/>
        <v>16.761008082373788</v>
      </c>
      <c r="J87" s="1172">
        <v>4.6170670886075946</v>
      </c>
      <c r="K87" s="1113"/>
      <c r="M87" s="571"/>
      <c r="N87" s="1006"/>
      <c r="O87" s="571"/>
      <c r="P87" s="1006"/>
      <c r="Q87" s="1006"/>
      <c r="R87" s="1233"/>
      <c r="T87" s="1244"/>
      <c r="U87" s="1113"/>
    </row>
    <row r="88" spans="1:21">
      <c r="A88" s="528">
        <v>211</v>
      </c>
      <c r="B88" s="27" t="s">
        <v>1358</v>
      </c>
      <c r="C88" s="27" t="s">
        <v>1361</v>
      </c>
      <c r="D88" s="27">
        <v>4</v>
      </c>
      <c r="E88" s="139">
        <v>42989</v>
      </c>
      <c r="F88" s="27">
        <v>10.9</v>
      </c>
      <c r="G88" s="27"/>
      <c r="H88" s="27"/>
      <c r="I88" s="1078" t="str">
        <f t="shared" si="4"/>
        <v xml:space="preserve"> </v>
      </c>
      <c r="J88" s="1173"/>
      <c r="K88" s="1113"/>
      <c r="N88" s="1006"/>
      <c r="P88" s="1006"/>
      <c r="Q88" s="1006"/>
      <c r="R88" s="1233"/>
      <c r="T88" s="1244"/>
      <c r="U88" s="483"/>
    </row>
    <row r="89" spans="1:21">
      <c r="A89" s="528">
        <v>212</v>
      </c>
      <c r="B89" s="27" t="s">
        <v>1358</v>
      </c>
      <c r="C89" s="27" t="s">
        <v>1361</v>
      </c>
      <c r="D89" s="27">
        <v>5</v>
      </c>
      <c r="E89" s="139">
        <v>42989</v>
      </c>
      <c r="F89" s="27">
        <v>10.9</v>
      </c>
      <c r="G89" s="27"/>
      <c r="H89" s="27"/>
      <c r="I89" s="1078" t="str">
        <f t="shared" si="4"/>
        <v xml:space="preserve"> </v>
      </c>
      <c r="J89" s="1173"/>
      <c r="K89" s="1113"/>
      <c r="N89" s="1006"/>
      <c r="P89" s="1006"/>
      <c r="Q89" s="1006"/>
      <c r="R89" s="1233"/>
      <c r="T89" s="1244"/>
      <c r="U89" s="483"/>
    </row>
    <row r="90" spans="1:21">
      <c r="A90" s="528">
        <v>213</v>
      </c>
      <c r="B90" s="27" t="s">
        <v>1358</v>
      </c>
      <c r="C90" s="27" t="s">
        <v>1361</v>
      </c>
      <c r="D90" s="27">
        <v>6</v>
      </c>
      <c r="E90" s="139">
        <v>42989</v>
      </c>
      <c r="F90" s="27">
        <v>10.9</v>
      </c>
      <c r="G90" s="27"/>
      <c r="H90" s="27"/>
      <c r="I90" s="1078" t="str">
        <f t="shared" si="4"/>
        <v xml:space="preserve"> </v>
      </c>
      <c r="J90" s="1173"/>
      <c r="K90" s="1113"/>
      <c r="N90" s="1006"/>
      <c r="P90" s="1006"/>
      <c r="Q90" s="1006"/>
      <c r="R90" s="1233"/>
      <c r="T90" s="1244"/>
      <c r="U90" s="483"/>
    </row>
    <row r="91" spans="1:21">
      <c r="A91" s="528">
        <v>214</v>
      </c>
      <c r="B91" s="27" t="s">
        <v>1358</v>
      </c>
      <c r="C91" s="27" t="s">
        <v>1361</v>
      </c>
      <c r="D91" s="27">
        <v>7</v>
      </c>
      <c r="E91" s="139">
        <v>42989</v>
      </c>
      <c r="F91" s="27">
        <v>10.9</v>
      </c>
      <c r="G91" s="27"/>
      <c r="H91" s="27"/>
      <c r="I91" s="1078" t="str">
        <f t="shared" si="4"/>
        <v xml:space="preserve"> </v>
      </c>
      <c r="J91" s="1173"/>
      <c r="K91" s="1113"/>
      <c r="N91" s="1006"/>
      <c r="P91" s="1006"/>
      <c r="Q91" s="1006"/>
      <c r="R91" s="1233"/>
      <c r="T91" s="1244"/>
      <c r="U91" s="483"/>
    </row>
    <row r="92" spans="1:21">
      <c r="A92" s="528">
        <v>215</v>
      </c>
      <c r="B92" s="27" t="s">
        <v>1358</v>
      </c>
      <c r="C92" s="27" t="s">
        <v>1361</v>
      </c>
      <c r="D92" s="27">
        <v>8</v>
      </c>
      <c r="E92" s="139">
        <v>42989</v>
      </c>
      <c r="F92" s="27">
        <v>10.9</v>
      </c>
      <c r="G92" s="27"/>
      <c r="H92" s="27"/>
      <c r="I92" s="1078" t="str">
        <f t="shared" si="4"/>
        <v xml:space="preserve"> </v>
      </c>
      <c r="J92" s="1173"/>
      <c r="K92" s="1113"/>
      <c r="N92" s="1006"/>
      <c r="P92" s="1006"/>
      <c r="Q92" s="1006"/>
      <c r="R92" s="1233"/>
      <c r="T92" s="1244"/>
      <c r="U92" s="483"/>
    </row>
    <row r="93" spans="1:21">
      <c r="A93" s="1107">
        <v>216</v>
      </c>
      <c r="B93" s="1075" t="s">
        <v>1358</v>
      </c>
      <c r="C93" s="1075" t="s">
        <v>1361</v>
      </c>
      <c r="D93" s="1075">
        <v>9</v>
      </c>
      <c r="E93" s="1108">
        <v>42989</v>
      </c>
      <c r="F93" s="1075">
        <v>10.9</v>
      </c>
      <c r="G93" s="1075">
        <v>2.1</v>
      </c>
      <c r="H93" s="1078">
        <v>0.96599408888716809</v>
      </c>
      <c r="I93" s="1078">
        <f t="shared" si="4"/>
        <v>29.920700909191144</v>
      </c>
      <c r="J93" s="1172">
        <v>16.521700000000006</v>
      </c>
      <c r="K93" s="1113"/>
      <c r="M93" s="571"/>
      <c r="N93" s="1006"/>
      <c r="O93" s="571"/>
      <c r="P93" s="1006"/>
      <c r="Q93" s="1006"/>
      <c r="R93" s="1233"/>
      <c r="T93" s="1244"/>
      <c r="U93" s="1113"/>
    </row>
    <row r="94" spans="1:21">
      <c r="A94" s="1143">
        <v>217</v>
      </c>
      <c r="B94" s="1144" t="s">
        <v>1358</v>
      </c>
      <c r="C94" s="1144" t="s">
        <v>1361</v>
      </c>
      <c r="D94" s="1144">
        <v>10</v>
      </c>
      <c r="E94" s="1145">
        <v>42989</v>
      </c>
      <c r="F94" s="1144">
        <v>10.9</v>
      </c>
      <c r="G94" s="1144">
        <v>2.1</v>
      </c>
      <c r="H94" s="1103">
        <v>1.099234652871605</v>
      </c>
      <c r="I94" s="1078">
        <f t="shared" si="4"/>
        <v>34.047694138045095</v>
      </c>
      <c r="J94" s="1199">
        <v>9.4432696202531652</v>
      </c>
      <c r="K94" s="1141">
        <f>AVERAGE(G84:G94)</f>
        <v>2.1</v>
      </c>
      <c r="L94" s="1157">
        <f>10*(6-(LN(K94)/LN(2)))</f>
        <v>49.296106721086019</v>
      </c>
      <c r="M94" s="1142">
        <f>AVERAGE(I84:I94)</f>
        <v>23.633146564067701</v>
      </c>
      <c r="N94" s="1157">
        <f t="shared" si="5"/>
        <v>49.777773195491342</v>
      </c>
      <c r="O94" s="1142">
        <f>AVERAGE(J84:J94)</f>
        <v>8.7676012658227869</v>
      </c>
      <c r="P94" s="1157">
        <f t="shared" si="6"/>
        <v>51.867860049070543</v>
      </c>
      <c r="Q94" s="1232">
        <f t="shared" si="7"/>
        <v>50.313913321882637</v>
      </c>
      <c r="R94" s="1233"/>
      <c r="T94" s="1244"/>
      <c r="U94" s="1113"/>
    </row>
    <row r="95" spans="1:21" ht="16.2" thickBot="1">
      <c r="A95" s="528"/>
      <c r="B95" s="27"/>
      <c r="C95" s="27"/>
      <c r="D95" s="27"/>
      <c r="E95" s="139"/>
      <c r="F95" s="27"/>
      <c r="G95" s="27"/>
      <c r="H95" s="24"/>
      <c r="I95" s="1078" t="str">
        <f t="shared" si="4"/>
        <v xml:space="preserve"> </v>
      </c>
      <c r="J95" s="1174"/>
      <c r="K95" s="1113"/>
      <c r="N95" s="1006"/>
      <c r="P95" s="1006"/>
      <c r="Q95" s="1006"/>
      <c r="R95" s="1233"/>
      <c r="T95" s="1244"/>
      <c r="U95" s="483"/>
    </row>
    <row r="96" spans="1:21" ht="31.2">
      <c r="A96" s="528"/>
      <c r="B96" s="627" t="s">
        <v>20</v>
      </c>
      <c r="C96" s="627" t="s">
        <v>701</v>
      </c>
      <c r="D96" s="627" t="s">
        <v>846</v>
      </c>
      <c r="E96" s="1135" t="s">
        <v>786</v>
      </c>
      <c r="F96" s="1136" t="s">
        <v>806</v>
      </c>
      <c r="G96" s="1136" t="s">
        <v>807</v>
      </c>
      <c r="H96" s="632" t="s">
        <v>809</v>
      </c>
      <c r="I96" s="1209" t="s">
        <v>810</v>
      </c>
      <c r="J96" s="1110" t="s">
        <v>808</v>
      </c>
      <c r="K96" s="1113"/>
      <c r="N96" s="1006"/>
      <c r="P96" s="1006"/>
      <c r="Q96" s="1006"/>
      <c r="R96" s="1233"/>
      <c r="T96" s="1244"/>
      <c r="U96" s="483"/>
    </row>
    <row r="97" spans="1:21">
      <c r="A97" s="1107"/>
      <c r="B97" s="1075" t="s">
        <v>1358</v>
      </c>
      <c r="C97" s="1075" t="s">
        <v>1361</v>
      </c>
      <c r="D97" s="1075">
        <v>0.5</v>
      </c>
      <c r="E97" s="1108">
        <v>43355</v>
      </c>
      <c r="F97" s="1075">
        <v>11.2</v>
      </c>
      <c r="G97" s="1075">
        <v>2</v>
      </c>
      <c r="H97" s="1078">
        <v>0.55577090559445852</v>
      </c>
      <c r="I97" s="1078">
        <f t="shared" si="4"/>
        <v>17.214448029882757</v>
      </c>
      <c r="J97" s="1172">
        <v>9.4389645569620271</v>
      </c>
      <c r="K97" s="1113"/>
      <c r="M97" s="571"/>
      <c r="N97" s="1006"/>
      <c r="O97" s="571"/>
      <c r="P97" s="1006"/>
      <c r="Q97" s="1006"/>
      <c r="R97" s="1233"/>
      <c r="T97" s="1244"/>
      <c r="U97" s="1113"/>
    </row>
    <row r="98" spans="1:21">
      <c r="A98" s="528"/>
      <c r="B98" s="27" t="s">
        <v>1358</v>
      </c>
      <c r="C98" s="27" t="s">
        <v>1361</v>
      </c>
      <c r="D98" s="27">
        <v>1</v>
      </c>
      <c r="E98" s="139">
        <v>43355</v>
      </c>
      <c r="F98" s="27"/>
      <c r="G98" s="27"/>
      <c r="H98" s="24" t="s">
        <v>811</v>
      </c>
      <c r="I98" s="1078"/>
      <c r="J98" s="1173" t="s">
        <v>811</v>
      </c>
      <c r="K98" s="1113"/>
      <c r="N98" s="1006"/>
      <c r="P98" s="1006"/>
      <c r="Q98" s="1006"/>
      <c r="R98" s="1233"/>
      <c r="T98" s="1244"/>
      <c r="U98" s="483"/>
    </row>
    <row r="99" spans="1:21">
      <c r="A99" s="528"/>
      <c r="B99" s="27" t="s">
        <v>1358</v>
      </c>
      <c r="C99" s="27" t="s">
        <v>1361</v>
      </c>
      <c r="D99" s="27">
        <v>2</v>
      </c>
      <c r="E99" s="139">
        <v>43355</v>
      </c>
      <c r="F99" s="27"/>
      <c r="G99" s="27"/>
      <c r="H99" s="24" t="s">
        <v>811</v>
      </c>
      <c r="I99" s="1078"/>
      <c r="J99" s="1173" t="s">
        <v>811</v>
      </c>
      <c r="K99" s="1113"/>
      <c r="N99" s="1006"/>
      <c r="P99" s="1006"/>
      <c r="Q99" s="1006"/>
      <c r="R99" s="1233"/>
      <c r="T99" s="1244"/>
      <c r="U99" s="483"/>
    </row>
    <row r="100" spans="1:21">
      <c r="A100" s="1107"/>
      <c r="B100" s="1075" t="s">
        <v>1358</v>
      </c>
      <c r="C100" s="1075" t="s">
        <v>1361</v>
      </c>
      <c r="D100" s="1075">
        <v>3</v>
      </c>
      <c r="E100" s="1108">
        <v>43355</v>
      </c>
      <c r="F100" s="1075"/>
      <c r="G100" s="1075">
        <v>2</v>
      </c>
      <c r="H100" s="1078">
        <v>0.48629954239515116</v>
      </c>
      <c r="I100" s="1078">
        <f t="shared" si="4"/>
        <v>15.062642026147412</v>
      </c>
      <c r="J100" s="1172">
        <v>11.200113080168776</v>
      </c>
      <c r="K100" s="1113"/>
      <c r="M100" s="571"/>
      <c r="N100" s="1006"/>
      <c r="O100" s="571"/>
      <c r="P100" s="1006"/>
      <c r="Q100" s="1006"/>
      <c r="R100" s="1233"/>
      <c r="T100" s="1244"/>
      <c r="U100" s="1113"/>
    </row>
    <row r="101" spans="1:21">
      <c r="A101" s="528"/>
      <c r="B101" s="27" t="s">
        <v>1358</v>
      </c>
      <c r="C101" s="27" t="s">
        <v>1361</v>
      </c>
      <c r="D101" s="27">
        <v>4</v>
      </c>
      <c r="E101" s="139">
        <v>43355</v>
      </c>
      <c r="F101" s="27"/>
      <c r="G101" s="27"/>
      <c r="H101" s="24" t="s">
        <v>811</v>
      </c>
      <c r="I101" s="1078"/>
      <c r="J101" s="1173" t="s">
        <v>811</v>
      </c>
      <c r="K101" s="1113"/>
      <c r="N101" s="1006"/>
      <c r="P101" s="1006"/>
      <c r="Q101" s="1006"/>
      <c r="R101" s="1233"/>
      <c r="T101" s="1244"/>
      <c r="U101" s="483"/>
    </row>
    <row r="102" spans="1:21">
      <c r="A102" s="528"/>
      <c r="B102" s="27" t="s">
        <v>1358</v>
      </c>
      <c r="C102" s="27" t="s">
        <v>1361</v>
      </c>
      <c r="D102" s="27">
        <v>5</v>
      </c>
      <c r="E102" s="139">
        <v>43355</v>
      </c>
      <c r="F102" s="27"/>
      <c r="G102" s="27"/>
      <c r="H102" s="24" t="s">
        <v>811</v>
      </c>
      <c r="I102" s="1078"/>
      <c r="J102" s="1173" t="s">
        <v>811</v>
      </c>
      <c r="K102" s="1113"/>
      <c r="N102" s="1006"/>
      <c r="P102" s="1006"/>
      <c r="Q102" s="1006"/>
      <c r="R102" s="1233"/>
      <c r="T102" s="1244"/>
      <c r="U102" s="483"/>
    </row>
    <row r="103" spans="1:21">
      <c r="A103" s="528"/>
      <c r="B103" s="27" t="s">
        <v>1358</v>
      </c>
      <c r="C103" s="27" t="s">
        <v>1361</v>
      </c>
      <c r="D103" s="27">
        <v>6</v>
      </c>
      <c r="E103" s="139">
        <v>43355</v>
      </c>
      <c r="F103" s="27"/>
      <c r="G103" s="27"/>
      <c r="H103" s="24" t="s">
        <v>811</v>
      </c>
      <c r="I103" s="1078"/>
      <c r="J103" s="1173" t="s">
        <v>811</v>
      </c>
      <c r="K103" s="1113"/>
      <c r="N103" s="1006"/>
      <c r="P103" s="1006"/>
      <c r="Q103" s="1006"/>
      <c r="R103" s="1233"/>
      <c r="T103" s="1244"/>
      <c r="U103" s="483"/>
    </row>
    <row r="104" spans="1:21">
      <c r="A104" s="528"/>
      <c r="B104" s="27" t="s">
        <v>1358</v>
      </c>
      <c r="C104" s="27" t="s">
        <v>1361</v>
      </c>
      <c r="D104" s="27">
        <v>7</v>
      </c>
      <c r="E104" s="139">
        <v>43355</v>
      </c>
      <c r="F104" s="27"/>
      <c r="G104" s="27"/>
      <c r="H104" s="24" t="s">
        <v>811</v>
      </c>
      <c r="I104" s="1078"/>
      <c r="J104" s="1173" t="s">
        <v>811</v>
      </c>
      <c r="K104" s="1113"/>
      <c r="N104" s="1006"/>
      <c r="P104" s="1006"/>
      <c r="Q104" s="1006"/>
      <c r="R104" s="1233"/>
      <c r="T104" s="1244"/>
      <c r="U104" s="483"/>
    </row>
    <row r="105" spans="1:21">
      <c r="A105" s="528"/>
      <c r="B105" s="27" t="s">
        <v>1358</v>
      </c>
      <c r="C105" s="27" t="s">
        <v>1361</v>
      </c>
      <c r="D105" s="27">
        <v>8</v>
      </c>
      <c r="E105" s="139">
        <v>43355</v>
      </c>
      <c r="F105" s="27"/>
      <c r="G105" s="27"/>
      <c r="H105" s="24" t="s">
        <v>811</v>
      </c>
      <c r="I105" s="1078"/>
      <c r="J105" s="1173" t="s">
        <v>811</v>
      </c>
      <c r="K105" s="1113"/>
      <c r="N105" s="1006"/>
      <c r="P105" s="1006"/>
      <c r="Q105" s="1006"/>
      <c r="R105" s="1233"/>
      <c r="T105" s="1244"/>
      <c r="U105" s="483"/>
    </row>
    <row r="106" spans="1:21">
      <c r="A106" s="1107"/>
      <c r="B106" s="1075" t="s">
        <v>1358</v>
      </c>
      <c r="C106" s="1075" t="s">
        <v>1361</v>
      </c>
      <c r="D106" s="1075">
        <v>9</v>
      </c>
      <c r="E106" s="1108">
        <v>43355</v>
      </c>
      <c r="F106" s="1075"/>
      <c r="G106" s="1075">
        <v>2</v>
      </c>
      <c r="H106" s="1078">
        <v>0.95140707956738046</v>
      </c>
      <c r="I106" s="1078">
        <f t="shared" si="4"/>
        <v>29.468882882520042</v>
      </c>
      <c r="J106" s="1172">
        <v>7.5689810126582273</v>
      </c>
      <c r="K106" s="1113"/>
      <c r="M106" s="571"/>
      <c r="N106" s="1006"/>
      <c r="O106" s="571"/>
      <c r="P106" s="1006"/>
      <c r="Q106" s="1006"/>
      <c r="R106" s="1233"/>
      <c r="T106" s="1244"/>
      <c r="U106" s="1113"/>
    </row>
    <row r="107" spans="1:21">
      <c r="A107" s="528"/>
      <c r="B107" s="27" t="s">
        <v>1358</v>
      </c>
      <c r="C107" s="27" t="s">
        <v>1361</v>
      </c>
      <c r="D107" s="27">
        <v>10</v>
      </c>
      <c r="E107" s="139">
        <v>43355</v>
      </c>
      <c r="F107" s="27"/>
      <c r="G107" s="27"/>
      <c r="H107" s="24" t="s">
        <v>811</v>
      </c>
      <c r="I107" s="1078"/>
      <c r="J107" s="1173" t="s">
        <v>811</v>
      </c>
      <c r="K107" s="1113"/>
      <c r="N107" s="1006"/>
      <c r="P107" s="1006"/>
      <c r="Q107" s="1006"/>
      <c r="R107" s="1233"/>
      <c r="T107" s="1244"/>
      <c r="U107" s="483"/>
    </row>
    <row r="108" spans="1:21">
      <c r="A108" s="529"/>
      <c r="B108" s="534" t="s">
        <v>1358</v>
      </c>
      <c r="C108" s="534" t="s">
        <v>1361</v>
      </c>
      <c r="D108" s="534">
        <v>12</v>
      </c>
      <c r="E108" s="1196">
        <v>43355</v>
      </c>
      <c r="F108" s="534"/>
      <c r="G108" s="1075">
        <v>2</v>
      </c>
      <c r="H108" s="1200">
        <v>1.223237673729489</v>
      </c>
      <c r="I108" s="1078">
        <f t="shared" si="4"/>
        <v>37.888563706097194</v>
      </c>
      <c r="J108" s="1198">
        <v>3.6806025316455697</v>
      </c>
      <c r="K108" s="1141">
        <f>AVERAGE(G97:G108)</f>
        <v>2</v>
      </c>
      <c r="L108" s="1157">
        <f>10*(6-(LN(K108)/LN(2)))</f>
        <v>50</v>
      </c>
      <c r="M108" s="1204">
        <f>AVERAGE(I97:I108)</f>
        <v>24.908634161161849</v>
      </c>
      <c r="N108" s="1157">
        <f t="shared" si="5"/>
        <v>50.536115092438585</v>
      </c>
      <c r="O108" s="1204">
        <f>AVERAGE(J97:J108)</f>
        <v>7.9721652953586499</v>
      </c>
      <c r="P108" s="1157">
        <f t="shared" si="6"/>
        <v>50.934828205077238</v>
      </c>
      <c r="Q108" s="1232">
        <f t="shared" si="7"/>
        <v>50.490314432505272</v>
      </c>
      <c r="R108" s="1233"/>
      <c r="T108" s="1244"/>
      <c r="U108" s="483"/>
    </row>
    <row r="109" spans="1:21" ht="16.2" thickBot="1">
      <c r="A109" s="528"/>
      <c r="B109" s="27"/>
      <c r="C109" s="27"/>
      <c r="D109" s="27"/>
      <c r="E109" s="139"/>
      <c r="F109" s="27"/>
      <c r="G109" s="27"/>
      <c r="H109" s="27"/>
      <c r="I109" s="1078" t="str">
        <f t="shared" si="4"/>
        <v xml:space="preserve"> </v>
      </c>
      <c r="J109" s="1173"/>
      <c r="K109" s="1107"/>
      <c r="L109" s="1011"/>
      <c r="M109" s="27"/>
      <c r="N109" s="1006"/>
      <c r="O109" s="24"/>
      <c r="P109" s="1006"/>
      <c r="Q109" s="1006"/>
      <c r="R109" s="1233"/>
      <c r="T109" s="1244"/>
      <c r="U109" s="528"/>
    </row>
    <row r="110" spans="1:21" ht="31.2">
      <c r="A110" s="1117" t="s">
        <v>804</v>
      </c>
      <c r="B110" s="1100" t="s">
        <v>20</v>
      </c>
      <c r="C110" s="1100" t="s">
        <v>701</v>
      </c>
      <c r="D110" s="1101" t="s">
        <v>805</v>
      </c>
      <c r="E110" s="1102" t="s">
        <v>786</v>
      </c>
      <c r="F110" s="1101" t="s">
        <v>806</v>
      </c>
      <c r="G110" s="1101" t="s">
        <v>807</v>
      </c>
      <c r="H110" s="1119" t="s">
        <v>809</v>
      </c>
      <c r="I110" s="1209" t="s">
        <v>810</v>
      </c>
      <c r="J110" s="1118" t="s">
        <v>808</v>
      </c>
      <c r="K110" s="1113"/>
      <c r="N110" s="1006"/>
      <c r="P110" s="1006"/>
      <c r="Q110" s="1006"/>
      <c r="R110" s="1233"/>
      <c r="T110" s="1244"/>
      <c r="U110" s="483"/>
    </row>
    <row r="111" spans="1:21">
      <c r="A111" s="1113">
        <v>122</v>
      </c>
      <c r="B111" s="571" t="s">
        <v>1359</v>
      </c>
      <c r="C111" s="571" t="s">
        <v>1361</v>
      </c>
      <c r="D111" s="1098">
        <v>0.5</v>
      </c>
      <c r="E111" s="1114">
        <v>43719</v>
      </c>
      <c r="F111" s="1115">
        <v>11.3</v>
      </c>
      <c r="G111" s="1128">
        <v>2.7749999999999999</v>
      </c>
      <c r="H111" s="1078">
        <v>0.36285533296381339</v>
      </c>
      <c r="I111" s="1078">
        <f t="shared" si="4"/>
        <v>11.239081083221157</v>
      </c>
      <c r="J111" s="1172">
        <v>5.996590632911392</v>
      </c>
      <c r="K111" s="1113"/>
      <c r="M111" s="571"/>
      <c r="N111" s="1006"/>
      <c r="O111" s="571"/>
      <c r="P111" s="1006"/>
      <c r="Q111" s="1006"/>
      <c r="R111" s="1233"/>
      <c r="T111" s="1244"/>
      <c r="U111" s="1113"/>
    </row>
    <row r="112" spans="1:21">
      <c r="A112" s="483"/>
      <c r="B112" t="s">
        <v>1359</v>
      </c>
      <c r="C112" t="s">
        <v>1361</v>
      </c>
      <c r="D112" s="18">
        <v>1</v>
      </c>
      <c r="E112" s="55">
        <v>43719</v>
      </c>
      <c r="F112" s="165"/>
      <c r="G112" s="166"/>
      <c r="H112" s="27" t="s">
        <v>811</v>
      </c>
      <c r="I112" s="1078"/>
      <c r="J112" s="1173" t="s">
        <v>811</v>
      </c>
      <c r="K112" s="1113"/>
      <c r="N112" s="1006"/>
      <c r="P112" s="1006"/>
      <c r="Q112" s="1006"/>
      <c r="R112" s="1233"/>
      <c r="T112" s="1244"/>
      <c r="U112" s="483"/>
    </row>
    <row r="113" spans="1:21">
      <c r="A113" s="483"/>
      <c r="B113" t="s">
        <v>1359</v>
      </c>
      <c r="C113" t="s">
        <v>1361</v>
      </c>
      <c r="D113" s="18">
        <v>2</v>
      </c>
      <c r="E113" s="55">
        <v>43719</v>
      </c>
      <c r="F113" s="165"/>
      <c r="G113" s="166"/>
      <c r="H113" s="27" t="s">
        <v>811</v>
      </c>
      <c r="I113" s="1078"/>
      <c r="J113" s="1173" t="s">
        <v>811</v>
      </c>
      <c r="K113" s="1113"/>
      <c r="N113" s="1006"/>
      <c r="P113" s="1006"/>
      <c r="Q113" s="1006"/>
      <c r="R113" s="1233"/>
      <c r="T113" s="1244"/>
      <c r="U113" s="483"/>
    </row>
    <row r="114" spans="1:21">
      <c r="A114" s="1113"/>
      <c r="B114" s="571" t="s">
        <v>1359</v>
      </c>
      <c r="C114" s="571" t="s">
        <v>1361</v>
      </c>
      <c r="D114" s="1098">
        <v>3</v>
      </c>
      <c r="E114" s="1114">
        <v>43719</v>
      </c>
      <c r="F114" s="1115"/>
      <c r="G114" s="1128">
        <v>2.7749999999999999</v>
      </c>
      <c r="H114" s="1078">
        <v>0.43542639955657608</v>
      </c>
      <c r="I114" s="1078">
        <f t="shared" si="4"/>
        <v>13.486897299865388</v>
      </c>
      <c r="J114" s="1172">
        <v>5.1423754430379747</v>
      </c>
      <c r="K114" s="1113"/>
      <c r="M114" s="571"/>
      <c r="N114" s="1006"/>
      <c r="O114" s="571"/>
      <c r="P114" s="1006"/>
      <c r="Q114" s="1006"/>
      <c r="R114" s="1233"/>
      <c r="T114" s="1244"/>
      <c r="U114" s="1113"/>
    </row>
    <row r="115" spans="1:21">
      <c r="A115" s="483"/>
      <c r="B115" t="s">
        <v>1359</v>
      </c>
      <c r="C115" t="s">
        <v>1361</v>
      </c>
      <c r="D115" s="18">
        <v>4</v>
      </c>
      <c r="E115" s="55">
        <v>43719</v>
      </c>
      <c r="F115" s="165"/>
      <c r="G115" s="166"/>
      <c r="H115" s="27" t="s">
        <v>811</v>
      </c>
      <c r="I115" s="1078"/>
      <c r="J115" s="1173" t="s">
        <v>811</v>
      </c>
      <c r="K115" s="1113"/>
      <c r="N115" s="1006"/>
      <c r="P115" s="1006"/>
      <c r="Q115" s="1006"/>
      <c r="R115" s="1233"/>
      <c r="T115" s="1244"/>
      <c r="U115" s="483"/>
    </row>
    <row r="116" spans="1:21">
      <c r="A116" s="483"/>
      <c r="B116" t="s">
        <v>1359</v>
      </c>
      <c r="C116" t="s">
        <v>1361</v>
      </c>
      <c r="D116" s="18">
        <v>5</v>
      </c>
      <c r="E116" s="55">
        <v>43719</v>
      </c>
      <c r="F116" s="165"/>
      <c r="G116" s="166"/>
      <c r="H116" s="27" t="s">
        <v>811</v>
      </c>
      <c r="I116" s="1078"/>
      <c r="J116" s="1173" t="s">
        <v>811</v>
      </c>
      <c r="K116" s="1113"/>
      <c r="N116" s="1006"/>
      <c r="P116" s="1006"/>
      <c r="Q116" s="1006"/>
      <c r="R116" s="1233"/>
      <c r="T116" s="1244"/>
      <c r="U116" s="483"/>
    </row>
    <row r="117" spans="1:21">
      <c r="A117" s="483"/>
      <c r="B117" t="s">
        <v>1359</v>
      </c>
      <c r="C117" t="s">
        <v>1361</v>
      </c>
      <c r="D117" s="18">
        <v>6</v>
      </c>
      <c r="E117" s="55">
        <v>43719</v>
      </c>
      <c r="F117" s="165"/>
      <c r="G117" s="166"/>
      <c r="H117" s="27" t="s">
        <v>811</v>
      </c>
      <c r="I117" s="1078"/>
      <c r="J117" s="1173" t="s">
        <v>811</v>
      </c>
      <c r="K117" s="1113"/>
      <c r="N117" s="1006"/>
      <c r="P117" s="1006"/>
      <c r="Q117" s="1006"/>
      <c r="R117" s="1233"/>
      <c r="T117" s="1244"/>
      <c r="U117" s="483"/>
    </row>
    <row r="118" spans="1:21">
      <c r="A118" s="483"/>
      <c r="B118" t="s">
        <v>1359</v>
      </c>
      <c r="C118" t="s">
        <v>1361</v>
      </c>
      <c r="D118" s="18">
        <v>7</v>
      </c>
      <c r="E118" s="55">
        <v>43719</v>
      </c>
      <c r="F118" s="165"/>
      <c r="G118" s="166"/>
      <c r="H118" s="27" t="s">
        <v>811</v>
      </c>
      <c r="I118" s="1078"/>
      <c r="J118" s="1173" t="s">
        <v>811</v>
      </c>
      <c r="K118" s="1113"/>
      <c r="N118" s="1006"/>
      <c r="P118" s="1006"/>
      <c r="Q118" s="1006"/>
      <c r="R118" s="1233"/>
      <c r="T118" s="1244"/>
      <c r="U118" s="483"/>
    </row>
    <row r="119" spans="1:21">
      <c r="A119" s="483"/>
      <c r="B119" t="s">
        <v>1359</v>
      </c>
      <c r="C119" t="s">
        <v>1361</v>
      </c>
      <c r="D119" s="18">
        <v>8</v>
      </c>
      <c r="E119" s="55">
        <v>43719</v>
      </c>
      <c r="F119" s="165"/>
      <c r="G119" s="166"/>
      <c r="H119" s="27" t="s">
        <v>811</v>
      </c>
      <c r="I119" s="1078"/>
      <c r="J119" s="1173" t="s">
        <v>811</v>
      </c>
      <c r="K119" s="1113"/>
      <c r="N119" s="1006"/>
      <c r="P119" s="1006"/>
      <c r="Q119" s="1006"/>
      <c r="R119" s="1233"/>
      <c r="T119" s="1244"/>
      <c r="U119" s="483"/>
    </row>
    <row r="120" spans="1:21">
      <c r="A120" s="1113"/>
      <c r="B120" s="571" t="s">
        <v>1359</v>
      </c>
      <c r="C120" s="571" t="s">
        <v>1361</v>
      </c>
      <c r="D120" s="1098">
        <v>9</v>
      </c>
      <c r="E120" s="1114">
        <v>43719</v>
      </c>
      <c r="F120" s="1115"/>
      <c r="G120" s="1128">
        <v>2.7749999999999999</v>
      </c>
      <c r="H120" s="1078">
        <v>1.0146998943891083</v>
      </c>
      <c r="I120" s="1078">
        <f t="shared" si="4"/>
        <v>31.429314528808241</v>
      </c>
      <c r="J120" s="1172">
        <v>18.331457974683545</v>
      </c>
      <c r="K120" s="1113"/>
      <c r="M120" s="571"/>
      <c r="N120" s="1006"/>
      <c r="O120" s="571"/>
      <c r="P120" s="1006"/>
      <c r="Q120" s="1006"/>
      <c r="R120" s="1233"/>
      <c r="T120" s="1244"/>
      <c r="U120" s="1113"/>
    </row>
    <row r="121" spans="1:21">
      <c r="A121" s="483"/>
      <c r="B121" t="s">
        <v>1359</v>
      </c>
      <c r="C121" t="s">
        <v>1361</v>
      </c>
      <c r="D121" s="18">
        <v>10</v>
      </c>
      <c r="E121" s="55">
        <v>43719</v>
      </c>
      <c r="F121" s="165"/>
      <c r="G121" s="166"/>
      <c r="H121" s="27" t="s">
        <v>811</v>
      </c>
      <c r="I121" s="1078"/>
      <c r="J121" s="1173" t="s">
        <v>811</v>
      </c>
      <c r="K121" s="1113"/>
      <c r="N121" s="1006"/>
      <c r="P121" s="1006"/>
      <c r="Q121" s="1006"/>
      <c r="R121" s="1233"/>
      <c r="T121" s="1244"/>
      <c r="U121" s="483"/>
    </row>
    <row r="122" spans="1:21">
      <c r="A122" s="1141"/>
      <c r="B122" s="1147" t="s">
        <v>1359</v>
      </c>
      <c r="C122" s="1147" t="s">
        <v>1361</v>
      </c>
      <c r="D122" s="1148" t="s">
        <v>814</v>
      </c>
      <c r="E122" s="1149">
        <v>43719</v>
      </c>
      <c r="F122" s="1150"/>
      <c r="G122" s="1142">
        <v>2.7749999999999999</v>
      </c>
      <c r="H122" s="1103">
        <v>0.94222133050417201</v>
      </c>
      <c r="I122" s="1078">
        <f t="shared" si="4"/>
        <v>29.184363491036223</v>
      </c>
      <c r="J122" s="1199">
        <v>10.968123037974685</v>
      </c>
      <c r="K122" s="1215">
        <f>AVERAGE(G111:G122)</f>
        <v>2.7749999999999999</v>
      </c>
      <c r="L122" s="1157">
        <f>10*(6-(LN(K122)/LN(2)))</f>
        <v>45.275122285372561</v>
      </c>
      <c r="M122" s="1142">
        <f>AVERAGE(I111:I122)</f>
        <v>21.334914100732753</v>
      </c>
      <c r="N122" s="1157">
        <f t="shared" si="5"/>
        <v>48.301818960951366</v>
      </c>
      <c r="O122" s="1142">
        <f>AVERAGE(J111:J122)</f>
        <v>10.109636772151898</v>
      </c>
      <c r="P122" s="1157">
        <f t="shared" si="6"/>
        <v>53.265104124709772</v>
      </c>
      <c r="Q122" s="1232">
        <f t="shared" si="7"/>
        <v>48.94734845701123</v>
      </c>
      <c r="R122" s="1233"/>
      <c r="T122" s="1244"/>
      <c r="U122" s="1113"/>
    </row>
    <row r="123" spans="1:21" ht="16.2" thickBot="1">
      <c r="A123" s="483"/>
      <c r="I123" s="1078" t="str">
        <f t="shared" si="4"/>
        <v xml:space="preserve"> </v>
      </c>
      <c r="J123" s="484"/>
      <c r="K123" s="1113"/>
      <c r="N123" s="1006"/>
      <c r="P123" s="1006"/>
      <c r="Q123" s="1006"/>
      <c r="R123" s="1233"/>
      <c r="T123" s="1244"/>
      <c r="U123" s="483"/>
    </row>
    <row r="124" spans="1:21" ht="31.2">
      <c r="A124" s="1186" t="s">
        <v>804</v>
      </c>
      <c r="B124" s="1136" t="s">
        <v>20</v>
      </c>
      <c r="C124" s="1136" t="s">
        <v>701</v>
      </c>
      <c r="D124" s="1136" t="s">
        <v>805</v>
      </c>
      <c r="E124" s="1187" t="s">
        <v>786</v>
      </c>
      <c r="F124" s="1136" t="s">
        <v>806</v>
      </c>
      <c r="G124" s="1136" t="s">
        <v>807</v>
      </c>
      <c r="H124" s="1206" t="s">
        <v>809</v>
      </c>
      <c r="I124" s="1209" t="s">
        <v>810</v>
      </c>
      <c r="J124" s="1210" t="s">
        <v>808</v>
      </c>
      <c r="K124" s="1176"/>
      <c r="L124" s="1226"/>
      <c r="M124" s="747"/>
      <c r="N124" s="1006"/>
      <c r="P124" s="1006"/>
      <c r="Q124" s="1006"/>
      <c r="R124" s="1233"/>
      <c r="T124" s="1244"/>
      <c r="U124" s="483"/>
    </row>
    <row r="125" spans="1:21">
      <c r="A125" s="1107">
        <v>39</v>
      </c>
      <c r="B125" s="571" t="s">
        <v>1358</v>
      </c>
      <c r="C125" s="571" t="s">
        <v>1361</v>
      </c>
      <c r="D125" s="1075">
        <v>0.5</v>
      </c>
      <c r="E125" s="1073">
        <v>44440</v>
      </c>
      <c r="F125" s="571">
        <v>11</v>
      </c>
      <c r="G125" s="571">
        <v>3.25</v>
      </c>
      <c r="H125" s="1109">
        <v>1.4669171991536447</v>
      </c>
      <c r="I125" s="1078">
        <f t="shared" si="4"/>
        <v>45.436293326584995</v>
      </c>
      <c r="J125" s="1172">
        <v>2.503047619047619</v>
      </c>
      <c r="K125" s="1176"/>
      <c r="L125" s="1226"/>
      <c r="M125" s="1177"/>
      <c r="N125" s="1006"/>
      <c r="O125" s="571"/>
      <c r="P125" s="1006"/>
      <c r="Q125" s="1006"/>
      <c r="R125" s="1233"/>
      <c r="T125" s="1244"/>
      <c r="U125" s="1113"/>
    </row>
    <row r="126" spans="1:21">
      <c r="A126" s="528">
        <v>39</v>
      </c>
      <c r="B126" t="s">
        <v>1358</v>
      </c>
      <c r="C126" t="s">
        <v>1361</v>
      </c>
      <c r="D126" s="27">
        <v>1</v>
      </c>
      <c r="E126" s="133">
        <v>44440</v>
      </c>
      <c r="H126" s="24" t="s">
        <v>811</v>
      </c>
      <c r="I126" s="1078"/>
      <c r="J126" s="1174" t="s">
        <v>811</v>
      </c>
      <c r="K126" s="1176"/>
      <c r="L126" s="1226"/>
      <c r="M126" s="747"/>
      <c r="N126" s="1006"/>
      <c r="P126" s="1006"/>
      <c r="Q126" s="1006"/>
      <c r="R126" s="1233"/>
      <c r="T126" s="1244"/>
      <c r="U126" s="483"/>
    </row>
    <row r="127" spans="1:21">
      <c r="A127" s="528">
        <v>39</v>
      </c>
      <c r="B127" t="s">
        <v>1358</v>
      </c>
      <c r="C127" t="s">
        <v>1361</v>
      </c>
      <c r="D127" s="27">
        <v>2</v>
      </c>
      <c r="E127" s="133">
        <v>44440</v>
      </c>
      <c r="H127" s="24" t="s">
        <v>811</v>
      </c>
      <c r="I127" s="1078"/>
      <c r="J127" s="1211" t="s">
        <v>811</v>
      </c>
      <c r="K127" s="1176"/>
      <c r="L127" s="1226"/>
      <c r="M127" s="747"/>
      <c r="N127" s="1006"/>
      <c r="P127" s="1006"/>
      <c r="Q127" s="1006"/>
      <c r="R127" s="1233"/>
      <c r="T127" s="1244"/>
      <c r="U127" s="483"/>
    </row>
    <row r="128" spans="1:21">
      <c r="A128" s="1107">
        <v>39</v>
      </c>
      <c r="B128" s="571" t="s">
        <v>1358</v>
      </c>
      <c r="C128" s="571" t="s">
        <v>1361</v>
      </c>
      <c r="D128" s="1075">
        <v>3</v>
      </c>
      <c r="E128" s="1073">
        <v>44440</v>
      </c>
      <c r="F128" s="571"/>
      <c r="G128" s="571">
        <v>3.25</v>
      </c>
      <c r="H128" s="1109">
        <v>1.3002220628861851</v>
      </c>
      <c r="I128" s="1078">
        <f t="shared" si="4"/>
        <v>40.273078175836702</v>
      </c>
      <c r="J128" s="1172">
        <v>2.5386666666666664</v>
      </c>
      <c r="K128" s="1176"/>
      <c r="L128" s="1226"/>
      <c r="M128" s="1177"/>
      <c r="N128" s="1006"/>
      <c r="O128" s="571"/>
      <c r="P128" s="1006"/>
      <c r="Q128" s="1006"/>
      <c r="R128" s="1233"/>
      <c r="T128" s="1244"/>
      <c r="U128" s="1113"/>
    </row>
    <row r="129" spans="1:21">
      <c r="A129" s="528">
        <v>39</v>
      </c>
      <c r="B129" t="s">
        <v>1358</v>
      </c>
      <c r="C129" t="s">
        <v>1361</v>
      </c>
      <c r="D129" s="27">
        <v>4</v>
      </c>
      <c r="E129" s="133">
        <v>44440</v>
      </c>
      <c r="H129" s="24" t="s">
        <v>811</v>
      </c>
      <c r="I129" s="1078"/>
      <c r="J129" s="1211" t="s">
        <v>811</v>
      </c>
      <c r="K129" s="1176"/>
      <c r="L129" s="1226"/>
      <c r="M129" s="747"/>
      <c r="N129" s="1006"/>
      <c r="P129" s="1006"/>
      <c r="Q129" s="1006"/>
      <c r="R129" s="1233"/>
      <c r="T129" s="1244"/>
      <c r="U129" s="483"/>
    </row>
    <row r="130" spans="1:21">
      <c r="A130" s="528">
        <v>39</v>
      </c>
      <c r="B130" t="s">
        <v>1358</v>
      </c>
      <c r="C130" t="s">
        <v>1361</v>
      </c>
      <c r="D130" s="27">
        <v>5</v>
      </c>
      <c r="E130" s="133">
        <v>44440</v>
      </c>
      <c r="H130" s="24" t="s">
        <v>811</v>
      </c>
      <c r="I130" s="1078"/>
      <c r="J130" s="1174" t="s">
        <v>811</v>
      </c>
      <c r="K130" s="1176"/>
      <c r="L130" s="1226"/>
      <c r="M130" s="747"/>
      <c r="N130" s="1006"/>
      <c r="P130" s="1006"/>
      <c r="Q130" s="1006"/>
      <c r="R130" s="1233"/>
      <c r="T130" s="1244"/>
      <c r="U130" s="483"/>
    </row>
    <row r="131" spans="1:21">
      <c r="A131" s="528">
        <v>39</v>
      </c>
      <c r="B131" t="s">
        <v>1358</v>
      </c>
      <c r="C131" t="s">
        <v>1361</v>
      </c>
      <c r="D131" s="27">
        <v>6</v>
      </c>
      <c r="E131" s="133">
        <v>44440</v>
      </c>
      <c r="H131" s="24" t="s">
        <v>811</v>
      </c>
      <c r="I131" s="1078"/>
      <c r="J131" s="1174" t="s">
        <v>811</v>
      </c>
      <c r="K131" s="1176"/>
      <c r="L131" s="1226"/>
      <c r="M131" s="747"/>
      <c r="N131" s="1006"/>
      <c r="P131" s="1006"/>
      <c r="Q131" s="1006"/>
      <c r="R131" s="1233"/>
      <c r="T131" s="1244"/>
      <c r="U131" s="483"/>
    </row>
    <row r="132" spans="1:21">
      <c r="A132" s="528">
        <v>39</v>
      </c>
      <c r="B132" t="s">
        <v>1358</v>
      </c>
      <c r="C132" t="s">
        <v>1361</v>
      </c>
      <c r="D132" s="27">
        <v>7</v>
      </c>
      <c r="E132" s="133">
        <v>44440</v>
      </c>
      <c r="H132" s="24" t="s">
        <v>811</v>
      </c>
      <c r="I132" s="1078"/>
      <c r="J132" s="1174" t="s">
        <v>811</v>
      </c>
      <c r="K132" s="1176"/>
      <c r="L132" s="1226"/>
      <c r="M132" s="747"/>
      <c r="N132" s="1006"/>
      <c r="P132" s="1006"/>
      <c r="Q132" s="1006"/>
      <c r="R132" s="1233"/>
      <c r="T132" s="1244"/>
      <c r="U132" s="483"/>
    </row>
    <row r="133" spans="1:21">
      <c r="A133" s="528">
        <v>39</v>
      </c>
      <c r="B133" t="s">
        <v>1358</v>
      </c>
      <c r="C133" t="s">
        <v>1361</v>
      </c>
      <c r="D133" s="27">
        <v>8</v>
      </c>
      <c r="E133" s="133">
        <v>44440</v>
      </c>
      <c r="H133" s="24" t="s">
        <v>811</v>
      </c>
      <c r="I133" s="1078"/>
      <c r="J133" s="1174" t="s">
        <v>811</v>
      </c>
      <c r="K133" s="1176"/>
      <c r="L133" s="1226"/>
      <c r="M133" s="747"/>
      <c r="N133" s="1006"/>
      <c r="P133" s="1006"/>
      <c r="Q133" s="1006"/>
      <c r="R133" s="1233"/>
      <c r="T133" s="1244"/>
      <c r="U133" s="483"/>
    </row>
    <row r="134" spans="1:21">
      <c r="A134" s="1107">
        <v>39</v>
      </c>
      <c r="B134" s="571" t="s">
        <v>1358</v>
      </c>
      <c r="C134" s="571" t="s">
        <v>1361</v>
      </c>
      <c r="D134" s="1075">
        <v>9</v>
      </c>
      <c r="E134" s="1073">
        <v>44440</v>
      </c>
      <c r="F134" s="571"/>
      <c r="G134" s="571">
        <v>3.25</v>
      </c>
      <c r="H134" s="1078">
        <v>1.4669171991536447</v>
      </c>
      <c r="I134" s="1078">
        <f t="shared" si="4"/>
        <v>45.436293326584995</v>
      </c>
      <c r="J134" s="1172">
        <v>4.0217142857142862</v>
      </c>
      <c r="K134" s="1176"/>
      <c r="L134" s="1226"/>
      <c r="M134" s="1177"/>
      <c r="N134" s="1006"/>
      <c r="O134" s="571"/>
      <c r="P134" s="1006"/>
      <c r="Q134" s="1006"/>
      <c r="R134" s="1233"/>
      <c r="T134" s="1244"/>
      <c r="U134" s="1113"/>
    </row>
    <row r="135" spans="1:21">
      <c r="A135" s="1107">
        <v>39</v>
      </c>
      <c r="B135" s="571" t="s">
        <v>1358</v>
      </c>
      <c r="C135" s="571" t="s">
        <v>1361</v>
      </c>
      <c r="D135" s="1075">
        <v>10</v>
      </c>
      <c r="E135" s="1073">
        <v>44440</v>
      </c>
      <c r="F135" s="571"/>
      <c r="G135" s="571">
        <v>3.25</v>
      </c>
      <c r="H135" s="1078">
        <v>1.3002220628861851</v>
      </c>
      <c r="I135" s="1078">
        <f t="shared" si="4"/>
        <v>40.273078175836702</v>
      </c>
      <c r="J135" s="1172">
        <v>7.1837142857142862</v>
      </c>
      <c r="K135" s="1176">
        <f>AVERAGE(G125:G135)</f>
        <v>3.25</v>
      </c>
      <c r="L135" s="1226">
        <f>10*(6-(LN(K135)/LN(2)))</f>
        <v>42.995602818589077</v>
      </c>
      <c r="M135" s="1231">
        <f>AVERAGE(I125:I135)</f>
        <v>42.854685751210852</v>
      </c>
      <c r="N135" s="1006">
        <f t="shared" ref="N135:N191" si="8">10*(6-(LN(48/M135)/LN(2)))</f>
        <v>58.364185520732804</v>
      </c>
      <c r="O135" s="1128">
        <f>AVERAGE(J125:J135)</f>
        <v>4.0617857142857137</v>
      </c>
      <c r="P135" s="1006">
        <f t="shared" ref="P135:P191" si="9">10*(6-((2.04-0.68*LN(O135))/LN(2)))</f>
        <v>44.31939725026956</v>
      </c>
      <c r="Q135" s="1006">
        <f t="shared" ref="Q135:Q191" si="10">AVERAGE(L135,N135,P135)</f>
        <v>48.559728529863811</v>
      </c>
      <c r="R135" s="1233">
        <f>AVERAGE(Q83:Q135)</f>
        <v>49.577826185315736</v>
      </c>
      <c r="S135" s="986" t="s">
        <v>379</v>
      </c>
      <c r="T135" s="1244" t="str">
        <f>IF(_xlfn.NUMBERVALUE(R135), IF(R135&lt;50, "Acceptable; Ongoing Protection is Required", "Unacceptable; Immediate Restoration is Required"), " ")</f>
        <v>Acceptable; Ongoing Protection is Required</v>
      </c>
      <c r="U135" s="1113"/>
    </row>
    <row r="136" spans="1:21" ht="16.2" thickBot="1">
      <c r="A136" s="1188"/>
      <c r="B136" s="1189"/>
      <c r="C136" s="1189"/>
      <c r="D136" s="1189"/>
      <c r="E136" s="1190"/>
      <c r="F136" s="1189"/>
      <c r="G136" s="1189"/>
      <c r="H136" s="1191"/>
      <c r="I136" s="1078" t="str">
        <f t="shared" si="4"/>
        <v xml:space="preserve"> </v>
      </c>
      <c r="J136" s="1213"/>
      <c r="K136" s="1219"/>
      <c r="L136" s="1228"/>
      <c r="M136" s="781"/>
      <c r="N136" s="1023"/>
      <c r="O136" s="437"/>
      <c r="P136" s="1023"/>
      <c r="Q136" s="1023"/>
      <c r="R136" s="1235"/>
      <c r="S136" s="1245"/>
      <c r="T136" s="1246"/>
      <c r="U136" s="483"/>
    </row>
    <row r="137" spans="1:21" ht="31.2">
      <c r="A137" s="1117" t="s">
        <v>804</v>
      </c>
      <c r="B137" s="1100" t="s">
        <v>20</v>
      </c>
      <c r="C137" s="1100" t="s">
        <v>701</v>
      </c>
      <c r="D137" s="1101" t="s">
        <v>805</v>
      </c>
      <c r="E137" s="1102" t="s">
        <v>786</v>
      </c>
      <c r="F137" s="1101" t="s">
        <v>806</v>
      </c>
      <c r="G137" s="1101" t="s">
        <v>807</v>
      </c>
      <c r="H137" s="1119" t="s">
        <v>809</v>
      </c>
      <c r="I137" s="1209" t="s">
        <v>810</v>
      </c>
      <c r="J137" s="1118" t="s">
        <v>808</v>
      </c>
      <c r="K137" s="1113"/>
      <c r="N137" s="1006"/>
      <c r="P137" s="1006"/>
      <c r="Q137" s="1006"/>
      <c r="R137" s="1233"/>
      <c r="T137" s="1244"/>
      <c r="U137" s="483"/>
    </row>
    <row r="138" spans="1:21">
      <c r="A138" s="1107">
        <v>218</v>
      </c>
      <c r="B138" s="1075" t="s">
        <v>1358</v>
      </c>
      <c r="C138" s="1075" t="s">
        <v>1362</v>
      </c>
      <c r="D138" s="1075">
        <v>0.5</v>
      </c>
      <c r="E138" s="1108">
        <v>42989</v>
      </c>
      <c r="F138" s="1075">
        <v>10.45</v>
      </c>
      <c r="G138" s="1075">
        <v>4.25</v>
      </c>
      <c r="H138" s="1078">
        <v>0.41380646589902575</v>
      </c>
      <c r="I138" s="1078">
        <f t="shared" ref="I138:I199" si="11">IF(AND(H138&gt;0),  H138*30.974," ")</f>
        <v>12.817241474756424</v>
      </c>
      <c r="J138" s="1172">
        <v>1.7374329113924054</v>
      </c>
      <c r="K138" s="1113"/>
      <c r="M138" s="571"/>
      <c r="N138" s="1006"/>
      <c r="O138" s="571"/>
      <c r="P138" s="1006"/>
      <c r="Q138" s="1006"/>
      <c r="R138" s="1233"/>
      <c r="T138" s="1244"/>
      <c r="U138" s="1113"/>
    </row>
    <row r="139" spans="1:21">
      <c r="A139" s="528">
        <v>219</v>
      </c>
      <c r="B139" s="27" t="s">
        <v>1358</v>
      </c>
      <c r="C139" s="27" t="s">
        <v>1362</v>
      </c>
      <c r="D139" s="27">
        <v>1</v>
      </c>
      <c r="E139" s="139">
        <v>42989</v>
      </c>
      <c r="F139" s="27">
        <v>10.45</v>
      </c>
      <c r="G139" s="27"/>
      <c r="H139" s="27"/>
      <c r="I139" s="1078" t="str">
        <f t="shared" si="11"/>
        <v xml:space="preserve"> </v>
      </c>
      <c r="J139" s="1173"/>
      <c r="K139" s="1113"/>
      <c r="N139" s="1006"/>
      <c r="P139" s="1006"/>
      <c r="Q139" s="1006"/>
      <c r="R139" s="1233"/>
      <c r="T139" s="1244"/>
      <c r="U139" s="483"/>
    </row>
    <row r="140" spans="1:21">
      <c r="A140" s="528">
        <v>220</v>
      </c>
      <c r="B140" s="27" t="s">
        <v>1358</v>
      </c>
      <c r="C140" s="27" t="s">
        <v>1362</v>
      </c>
      <c r="D140" s="27">
        <v>2</v>
      </c>
      <c r="E140" s="139">
        <v>42989</v>
      </c>
      <c r="F140" s="27">
        <v>10.45</v>
      </c>
      <c r="G140" s="27"/>
      <c r="H140" s="27"/>
      <c r="I140" s="1078" t="str">
        <f t="shared" si="11"/>
        <v xml:space="preserve"> </v>
      </c>
      <c r="J140" s="1173"/>
      <c r="K140" s="1113"/>
      <c r="N140" s="1006"/>
      <c r="P140" s="1006"/>
      <c r="Q140" s="1006"/>
      <c r="R140" s="1233"/>
      <c r="T140" s="1244"/>
      <c r="U140" s="483"/>
    </row>
    <row r="141" spans="1:21">
      <c r="A141" s="1107">
        <v>221</v>
      </c>
      <c r="B141" s="1075" t="s">
        <v>1358</v>
      </c>
      <c r="C141" s="1075" t="s">
        <v>1362</v>
      </c>
      <c r="D141" s="1075">
        <v>3</v>
      </c>
      <c r="E141" s="1108">
        <v>42989</v>
      </c>
      <c r="F141" s="1075">
        <v>10.45</v>
      </c>
      <c r="G141" s="1075">
        <v>4.25</v>
      </c>
      <c r="H141" s="1078">
        <v>0.44563773250664312</v>
      </c>
      <c r="I141" s="1078">
        <f t="shared" si="11"/>
        <v>13.803183126660764</v>
      </c>
      <c r="J141" s="1172">
        <v>2.4452759493670881</v>
      </c>
      <c r="K141" s="1113"/>
      <c r="M141" s="571"/>
      <c r="N141" s="1006"/>
      <c r="O141" s="571"/>
      <c r="P141" s="1006"/>
      <c r="Q141" s="1006"/>
      <c r="R141" s="1233"/>
      <c r="T141" s="1244"/>
      <c r="U141" s="1113"/>
    </row>
    <row r="142" spans="1:21">
      <c r="A142" s="528">
        <v>222</v>
      </c>
      <c r="B142" s="27" t="s">
        <v>1358</v>
      </c>
      <c r="C142" s="27" t="s">
        <v>1362</v>
      </c>
      <c r="D142" s="27">
        <v>4</v>
      </c>
      <c r="E142" s="139">
        <v>42989</v>
      </c>
      <c r="F142" s="27">
        <v>10.45</v>
      </c>
      <c r="G142" s="27"/>
      <c r="H142" s="27"/>
      <c r="I142" s="1078" t="str">
        <f t="shared" si="11"/>
        <v xml:space="preserve"> </v>
      </c>
      <c r="J142" s="1173"/>
      <c r="K142" s="1113"/>
      <c r="N142" s="1006"/>
      <c r="P142" s="1006"/>
      <c r="Q142" s="1006"/>
      <c r="R142" s="1233"/>
      <c r="T142" s="1244"/>
      <c r="U142" s="483"/>
    </row>
    <row r="143" spans="1:21">
      <c r="A143" s="528">
        <v>223</v>
      </c>
      <c r="B143" s="27" t="s">
        <v>1358</v>
      </c>
      <c r="C143" s="27" t="s">
        <v>1362</v>
      </c>
      <c r="D143" s="27">
        <v>5</v>
      </c>
      <c r="E143" s="139">
        <v>42989</v>
      </c>
      <c r="F143" s="27">
        <v>10.45</v>
      </c>
      <c r="G143" s="27"/>
      <c r="H143" s="27"/>
      <c r="I143" s="1078" t="str">
        <f t="shared" si="11"/>
        <v xml:space="preserve"> </v>
      </c>
      <c r="J143" s="1173"/>
      <c r="K143" s="1113"/>
      <c r="N143" s="1006"/>
      <c r="P143" s="1006"/>
      <c r="Q143" s="1006"/>
      <c r="R143" s="1233"/>
      <c r="T143" s="1244"/>
      <c r="U143" s="483"/>
    </row>
    <row r="144" spans="1:21">
      <c r="A144" s="528">
        <v>224</v>
      </c>
      <c r="B144" s="27" t="s">
        <v>1358</v>
      </c>
      <c r="C144" s="27" t="s">
        <v>1362</v>
      </c>
      <c r="D144" s="27">
        <v>6</v>
      </c>
      <c r="E144" s="139">
        <v>42989</v>
      </c>
      <c r="F144" s="27">
        <v>10.45</v>
      </c>
      <c r="G144" s="27"/>
      <c r="H144" s="27"/>
      <c r="I144" s="1078" t="str">
        <f t="shared" si="11"/>
        <v xml:space="preserve"> </v>
      </c>
      <c r="J144" s="1173"/>
      <c r="K144" s="1113"/>
      <c r="N144" s="1006"/>
      <c r="P144" s="1006"/>
      <c r="Q144" s="1006"/>
      <c r="R144" s="1233"/>
      <c r="T144" s="1244"/>
      <c r="U144" s="483"/>
    </row>
    <row r="145" spans="1:21">
      <c r="A145" s="528">
        <v>225</v>
      </c>
      <c r="B145" s="27" t="s">
        <v>1358</v>
      </c>
      <c r="C145" s="27" t="s">
        <v>1362</v>
      </c>
      <c r="D145" s="27">
        <v>7</v>
      </c>
      <c r="E145" s="139">
        <v>42989</v>
      </c>
      <c r="F145" s="27">
        <v>10.45</v>
      </c>
      <c r="G145" s="27"/>
      <c r="H145" s="27"/>
      <c r="I145" s="1078" t="str">
        <f t="shared" si="11"/>
        <v xml:space="preserve"> </v>
      </c>
      <c r="J145" s="1173"/>
      <c r="K145" s="1113"/>
      <c r="N145" s="1006"/>
      <c r="P145" s="1006"/>
      <c r="Q145" s="1006"/>
      <c r="R145" s="1233"/>
      <c r="T145" s="1244"/>
      <c r="U145" s="483"/>
    </row>
    <row r="146" spans="1:21">
      <c r="A146" s="528">
        <v>226</v>
      </c>
      <c r="B146" s="27" t="s">
        <v>1358</v>
      </c>
      <c r="C146" s="27" t="s">
        <v>1362</v>
      </c>
      <c r="D146" s="27">
        <v>8</v>
      </c>
      <c r="E146" s="139">
        <v>42989</v>
      </c>
      <c r="F146" s="27">
        <v>10.45</v>
      </c>
      <c r="G146" s="27"/>
      <c r="H146" s="27"/>
      <c r="I146" s="1078" t="str">
        <f t="shared" si="11"/>
        <v xml:space="preserve"> </v>
      </c>
      <c r="J146" s="1173"/>
      <c r="K146" s="1113"/>
      <c r="N146" s="1006"/>
      <c r="P146" s="1006"/>
      <c r="Q146" s="1006"/>
      <c r="R146" s="1233"/>
      <c r="T146" s="1244"/>
      <c r="U146" s="483"/>
    </row>
    <row r="147" spans="1:21">
      <c r="A147" s="1107">
        <v>227</v>
      </c>
      <c r="B147" s="1075" t="s">
        <v>1358</v>
      </c>
      <c r="C147" s="1075" t="s">
        <v>1362</v>
      </c>
      <c r="D147" s="1075">
        <v>9</v>
      </c>
      <c r="E147" s="1108">
        <v>42989</v>
      </c>
      <c r="F147" s="1075">
        <v>10.45</v>
      </c>
      <c r="G147" s="1075">
        <v>4.25</v>
      </c>
      <c r="H147" s="1078">
        <v>0.86606366589884043</v>
      </c>
      <c r="I147" s="1078">
        <f t="shared" si="11"/>
        <v>26.825455987550683</v>
      </c>
      <c r="J147" s="1172">
        <v>8.2528063291139233</v>
      </c>
      <c r="K147" s="1113"/>
      <c r="M147" s="571"/>
      <c r="N147" s="1006"/>
      <c r="O147" s="571"/>
      <c r="P147" s="1006"/>
      <c r="Q147" s="1006"/>
      <c r="R147" s="1233"/>
      <c r="T147" s="1244"/>
      <c r="U147" s="1113"/>
    </row>
    <row r="148" spans="1:21">
      <c r="A148" s="1143">
        <v>228</v>
      </c>
      <c r="B148" s="1144" t="s">
        <v>1358</v>
      </c>
      <c r="C148" s="1144" t="s">
        <v>1362</v>
      </c>
      <c r="D148" s="1144">
        <v>9.4499999999999993</v>
      </c>
      <c r="E148" s="1145">
        <v>42989</v>
      </c>
      <c r="F148" s="1144">
        <v>10.45</v>
      </c>
      <c r="G148" s="1144">
        <v>4.25</v>
      </c>
      <c r="H148" s="1103">
        <v>1.1658549348638236</v>
      </c>
      <c r="I148" s="1078">
        <f t="shared" si="11"/>
        <v>36.111190752472076</v>
      </c>
      <c r="J148" s="1199">
        <v>24.951467088607597</v>
      </c>
      <c r="K148" s="1141">
        <f>AVERAGE(G138:G148)</f>
        <v>4.25</v>
      </c>
      <c r="L148" s="1157">
        <f>10*(6-(LN(K148)/LN(2)))</f>
        <v>39.125371587496602</v>
      </c>
      <c r="M148" s="1142">
        <f>AVERAGE(I138:I148)</f>
        <v>22.389267835359988</v>
      </c>
      <c r="N148" s="1157">
        <f t="shared" si="8"/>
        <v>48.997729447074867</v>
      </c>
      <c r="O148" s="1142">
        <f>AVERAGE(J138:J148)</f>
        <v>9.3467455696202535</v>
      </c>
      <c r="P148" s="1157">
        <f t="shared" si="9"/>
        <v>52.495377198504166</v>
      </c>
      <c r="Q148" s="1232">
        <f t="shared" si="10"/>
        <v>46.872826077691883</v>
      </c>
      <c r="R148" s="1233"/>
      <c r="T148" s="1244"/>
      <c r="U148" s="1113"/>
    </row>
    <row r="149" spans="1:21" ht="16.2" thickBot="1">
      <c r="A149" s="528"/>
      <c r="B149" s="27"/>
      <c r="C149" s="27"/>
      <c r="D149" s="27"/>
      <c r="E149" s="139"/>
      <c r="F149" s="27"/>
      <c r="G149" s="27"/>
      <c r="H149" s="27"/>
      <c r="I149" s="1078" t="str">
        <f t="shared" si="11"/>
        <v xml:space="preserve"> </v>
      </c>
      <c r="J149" s="1212"/>
      <c r="K149" s="1107"/>
      <c r="L149" s="1011"/>
      <c r="M149" s="27"/>
      <c r="N149" s="1006"/>
      <c r="O149" s="27"/>
      <c r="P149" s="1006"/>
      <c r="Q149" s="1006"/>
      <c r="R149" s="1236"/>
      <c r="S149" s="1250"/>
      <c r="T149" s="1247"/>
      <c r="U149" s="1182"/>
    </row>
    <row r="150" spans="1:21" ht="31.2">
      <c r="A150" s="528"/>
      <c r="B150" s="627" t="s">
        <v>20</v>
      </c>
      <c r="C150" s="627" t="s">
        <v>701</v>
      </c>
      <c r="D150" s="627" t="s">
        <v>846</v>
      </c>
      <c r="E150" s="1135" t="s">
        <v>786</v>
      </c>
      <c r="F150" s="1136" t="s">
        <v>806</v>
      </c>
      <c r="G150" s="1136" t="s">
        <v>807</v>
      </c>
      <c r="H150" s="632" t="s">
        <v>809</v>
      </c>
      <c r="I150" s="1209" t="s">
        <v>810</v>
      </c>
      <c r="J150" s="1110" t="s">
        <v>808</v>
      </c>
      <c r="K150" s="1113"/>
      <c r="N150" s="1006"/>
      <c r="P150" s="1006"/>
      <c r="Q150" s="1006"/>
      <c r="R150" s="1233"/>
      <c r="T150" s="1244"/>
      <c r="U150" s="483"/>
    </row>
    <row r="151" spans="1:21">
      <c r="A151" s="1107"/>
      <c r="B151" s="1075" t="s">
        <v>1358</v>
      </c>
      <c r="C151" s="1075" t="s">
        <v>1363</v>
      </c>
      <c r="D151" s="1075">
        <v>0.5</v>
      </c>
      <c r="E151" s="1108">
        <v>43356</v>
      </c>
      <c r="F151" s="1075">
        <v>10.199999999999999</v>
      </c>
      <c r="G151" s="1075">
        <v>3.35</v>
      </c>
      <c r="H151" s="1078">
        <v>0.41682817919584392</v>
      </c>
      <c r="I151" s="1078">
        <f t="shared" si="11"/>
        <v>12.91083602241207</v>
      </c>
      <c r="J151" s="1172">
        <v>4.9734810126582287</v>
      </c>
      <c r="K151" s="1113"/>
      <c r="M151" s="571"/>
      <c r="N151" s="1006"/>
      <c r="O151" s="571"/>
      <c r="P151" s="1006"/>
      <c r="Q151" s="1006"/>
      <c r="R151" s="1233"/>
      <c r="T151" s="1244"/>
      <c r="U151" s="1113"/>
    </row>
    <row r="152" spans="1:21">
      <c r="A152" s="528"/>
      <c r="B152" s="27" t="s">
        <v>1358</v>
      </c>
      <c r="C152" s="27" t="s">
        <v>1363</v>
      </c>
      <c r="D152" s="27">
        <v>1</v>
      </c>
      <c r="E152" s="139">
        <v>43356</v>
      </c>
      <c r="F152" s="27"/>
      <c r="G152" s="27"/>
      <c r="H152" s="24" t="s">
        <v>811</v>
      </c>
      <c r="I152" s="1078"/>
      <c r="J152" s="1173" t="s">
        <v>811</v>
      </c>
      <c r="K152" s="1113"/>
      <c r="N152" s="1006"/>
      <c r="P152" s="1006"/>
      <c r="Q152" s="1006"/>
      <c r="R152" s="1233"/>
      <c r="T152" s="1244"/>
      <c r="U152" s="483"/>
    </row>
    <row r="153" spans="1:21">
      <c r="A153" s="528"/>
      <c r="B153" s="27" t="s">
        <v>1358</v>
      </c>
      <c r="C153" s="27" t="s">
        <v>1363</v>
      </c>
      <c r="D153" s="27">
        <v>2</v>
      </c>
      <c r="E153" s="139">
        <v>43356</v>
      </c>
      <c r="F153" s="27"/>
      <c r="G153" s="27"/>
      <c r="H153" s="24" t="s">
        <v>811</v>
      </c>
      <c r="I153" s="1078"/>
      <c r="J153" s="1173" t="s">
        <v>811</v>
      </c>
      <c r="K153" s="1113"/>
      <c r="N153" s="1006"/>
      <c r="P153" s="1006"/>
      <c r="Q153" s="1006"/>
      <c r="R153" s="1233"/>
      <c r="T153" s="1244"/>
      <c r="U153" s="483"/>
    </row>
    <row r="154" spans="1:21">
      <c r="A154" s="1107"/>
      <c r="B154" s="1075" t="s">
        <v>1358</v>
      </c>
      <c r="C154" s="1075" t="s">
        <v>1363</v>
      </c>
      <c r="D154" s="1075">
        <v>3</v>
      </c>
      <c r="E154" s="1108">
        <v>43356</v>
      </c>
      <c r="F154" s="1075"/>
      <c r="G154" s="1075">
        <v>3.35</v>
      </c>
      <c r="H154" s="1078">
        <v>0.4515638607954976</v>
      </c>
      <c r="I154" s="1078">
        <f t="shared" si="11"/>
        <v>13.986739024279743</v>
      </c>
      <c r="J154" s="1172">
        <v>4.441012658227848</v>
      </c>
      <c r="K154" s="1113"/>
      <c r="M154" s="571"/>
      <c r="N154" s="1006"/>
      <c r="O154" s="571"/>
      <c r="P154" s="1006"/>
      <c r="Q154" s="1006"/>
      <c r="R154" s="1233"/>
      <c r="T154" s="1244"/>
      <c r="U154" s="1113"/>
    </row>
    <row r="155" spans="1:21">
      <c r="A155" s="528"/>
      <c r="B155" s="27" t="s">
        <v>1358</v>
      </c>
      <c r="C155" s="27" t="s">
        <v>1363</v>
      </c>
      <c r="D155" s="27">
        <v>4</v>
      </c>
      <c r="E155" s="139">
        <v>43356</v>
      </c>
      <c r="F155" s="27"/>
      <c r="G155" s="27"/>
      <c r="H155" s="24" t="s">
        <v>811</v>
      </c>
      <c r="I155" s="1078"/>
      <c r="J155" s="1173" t="s">
        <v>811</v>
      </c>
      <c r="K155" s="1113"/>
      <c r="N155" s="1006"/>
      <c r="P155" s="1006"/>
      <c r="Q155" s="1006"/>
      <c r="R155" s="1233"/>
      <c r="T155" s="1244"/>
      <c r="U155" s="483"/>
    </row>
    <row r="156" spans="1:21">
      <c r="A156" s="528"/>
      <c r="B156" s="27" t="s">
        <v>1358</v>
      </c>
      <c r="C156" s="27" t="s">
        <v>1363</v>
      </c>
      <c r="D156" s="27">
        <v>5</v>
      </c>
      <c r="E156" s="139">
        <v>43356</v>
      </c>
      <c r="F156" s="27"/>
      <c r="G156" s="27"/>
      <c r="H156" s="24" t="s">
        <v>811</v>
      </c>
      <c r="I156" s="1078"/>
      <c r="J156" s="1173" t="s">
        <v>811</v>
      </c>
      <c r="K156" s="1113"/>
      <c r="N156" s="1006"/>
      <c r="P156" s="1006"/>
      <c r="Q156" s="1006"/>
      <c r="R156" s="1233"/>
      <c r="T156" s="1244"/>
      <c r="U156" s="483"/>
    </row>
    <row r="157" spans="1:21">
      <c r="A157" s="528"/>
      <c r="B157" s="27" t="s">
        <v>1358</v>
      </c>
      <c r="C157" s="27" t="s">
        <v>1363</v>
      </c>
      <c r="D157" s="27">
        <v>6</v>
      </c>
      <c r="E157" s="139">
        <v>43356</v>
      </c>
      <c r="F157" s="27"/>
      <c r="G157" s="27"/>
      <c r="H157" s="24" t="s">
        <v>811</v>
      </c>
      <c r="I157" s="1078"/>
      <c r="J157" s="1173" t="s">
        <v>811</v>
      </c>
      <c r="K157" s="1113"/>
      <c r="N157" s="1006"/>
      <c r="P157" s="1006"/>
      <c r="Q157" s="1006"/>
      <c r="R157" s="1233"/>
      <c r="T157" s="1244"/>
      <c r="U157" s="483"/>
    </row>
    <row r="158" spans="1:21">
      <c r="A158" s="528"/>
      <c r="B158" s="27" t="s">
        <v>1358</v>
      </c>
      <c r="C158" s="27" t="s">
        <v>1363</v>
      </c>
      <c r="D158" s="27">
        <v>7</v>
      </c>
      <c r="E158" s="139">
        <v>43356</v>
      </c>
      <c r="F158" s="27"/>
      <c r="G158" s="27"/>
      <c r="H158" s="24" t="s">
        <v>811</v>
      </c>
      <c r="I158" s="1078"/>
      <c r="J158" s="1173" t="s">
        <v>811</v>
      </c>
      <c r="K158" s="1113"/>
      <c r="N158" s="1006"/>
      <c r="P158" s="1006"/>
      <c r="Q158" s="1006"/>
      <c r="R158" s="1233"/>
      <c r="T158" s="1244"/>
      <c r="U158" s="483"/>
    </row>
    <row r="159" spans="1:21">
      <c r="A159" s="528"/>
      <c r="B159" s="27" t="s">
        <v>1358</v>
      </c>
      <c r="C159" s="27" t="s">
        <v>1363</v>
      </c>
      <c r="D159" s="27">
        <v>8</v>
      </c>
      <c r="E159" s="139">
        <v>43356</v>
      </c>
      <c r="F159" s="27"/>
      <c r="G159" s="27"/>
      <c r="H159" s="24" t="s">
        <v>811</v>
      </c>
      <c r="I159" s="1078"/>
      <c r="J159" s="1173" t="s">
        <v>811</v>
      </c>
      <c r="K159" s="1113"/>
      <c r="N159" s="1006"/>
      <c r="P159" s="1006"/>
      <c r="Q159" s="1006"/>
      <c r="R159" s="1233"/>
      <c r="T159" s="1244"/>
      <c r="U159" s="483"/>
    </row>
    <row r="160" spans="1:21">
      <c r="A160" s="528"/>
      <c r="B160" s="27" t="s">
        <v>1358</v>
      </c>
      <c r="C160" s="27" t="s">
        <v>1363</v>
      </c>
      <c r="D160" s="27">
        <v>9</v>
      </c>
      <c r="E160" s="139">
        <v>43356</v>
      </c>
      <c r="F160" s="27"/>
      <c r="G160" s="1075">
        <v>3.35</v>
      </c>
      <c r="H160" s="24">
        <v>0.62524226879376577</v>
      </c>
      <c r="I160" s="1078">
        <f t="shared" si="11"/>
        <v>19.366254033618102</v>
      </c>
      <c r="J160" s="1174">
        <v>4.4636708860759491</v>
      </c>
      <c r="K160" s="1113"/>
      <c r="N160" s="1006"/>
      <c r="P160" s="1006"/>
      <c r="Q160" s="1006"/>
      <c r="R160" s="1233"/>
      <c r="T160" s="1244"/>
      <c r="U160" s="483"/>
    </row>
    <row r="161" spans="1:21">
      <c r="A161" s="529"/>
      <c r="B161" s="534" t="s">
        <v>1358</v>
      </c>
      <c r="C161" s="534" t="s">
        <v>1363</v>
      </c>
      <c r="D161" s="534">
        <v>10</v>
      </c>
      <c r="E161" s="1196">
        <v>43356</v>
      </c>
      <c r="F161" s="534"/>
      <c r="G161" s="1144">
        <v>3.35</v>
      </c>
      <c r="H161" s="1200">
        <v>0.88344943102685336</v>
      </c>
      <c r="I161" s="1078">
        <f t="shared" si="11"/>
        <v>27.363962676625757</v>
      </c>
      <c r="J161" s="1198">
        <v>8.0210126582278463</v>
      </c>
      <c r="K161" s="1141">
        <f>AVERAGE(G151:G161)</f>
        <v>3.35</v>
      </c>
      <c r="L161" s="1157">
        <f>10*(6-(LN(K161)/LN(2)))</f>
        <v>42.558389044295893</v>
      </c>
      <c r="M161" s="1204">
        <f>AVERAGE(I151:I161)</f>
        <v>18.40694793923392</v>
      </c>
      <c r="N161" s="1157">
        <f t="shared" si="8"/>
        <v>46.172160270485492</v>
      </c>
      <c r="O161" s="1204">
        <f>AVERAGE(J151:J161)</f>
        <v>5.4747943037974682</v>
      </c>
      <c r="P161" s="1157">
        <f t="shared" si="9"/>
        <v>47.248093544226066</v>
      </c>
      <c r="Q161" s="1232">
        <f t="shared" si="10"/>
        <v>45.326214286335812</v>
      </c>
      <c r="R161" s="1233"/>
      <c r="T161" s="1244"/>
      <c r="U161" s="483"/>
    </row>
    <row r="162" spans="1:21" ht="16.2" thickBot="1">
      <c r="A162" s="528"/>
      <c r="B162" s="27"/>
      <c r="C162" s="27"/>
      <c r="D162" s="27"/>
      <c r="E162" s="139"/>
      <c r="F162" s="27"/>
      <c r="G162" s="27"/>
      <c r="H162" s="27"/>
      <c r="I162" s="1078" t="str">
        <f t="shared" si="11"/>
        <v xml:space="preserve"> </v>
      </c>
      <c r="J162" s="1212"/>
      <c r="K162" s="1107"/>
      <c r="L162" s="1011"/>
      <c r="M162" s="27"/>
      <c r="N162" s="1006"/>
      <c r="O162" s="27"/>
      <c r="P162" s="1006"/>
      <c r="Q162" s="1006"/>
      <c r="R162" s="1236"/>
      <c r="S162" s="1250"/>
      <c r="T162" s="1247"/>
      <c r="U162" s="1182"/>
    </row>
    <row r="163" spans="1:21" ht="31.2">
      <c r="A163" s="1117" t="s">
        <v>804</v>
      </c>
      <c r="B163" s="1100" t="s">
        <v>20</v>
      </c>
      <c r="C163" s="1100" t="s">
        <v>701</v>
      </c>
      <c r="D163" s="1101" t="s">
        <v>805</v>
      </c>
      <c r="E163" s="1102" t="s">
        <v>786</v>
      </c>
      <c r="F163" s="1101" t="s">
        <v>806</v>
      </c>
      <c r="G163" s="1101" t="s">
        <v>807</v>
      </c>
      <c r="H163" s="1119" t="s">
        <v>809</v>
      </c>
      <c r="I163" s="1209" t="s">
        <v>810</v>
      </c>
      <c r="J163" s="1118" t="s">
        <v>808</v>
      </c>
      <c r="K163" s="1113"/>
      <c r="N163" s="1006"/>
      <c r="P163" s="1006"/>
      <c r="Q163" s="1006"/>
      <c r="R163" s="1233"/>
      <c r="T163" s="1244"/>
      <c r="U163" s="483"/>
    </row>
    <row r="164" spans="1:21">
      <c r="A164" s="1113">
        <v>128</v>
      </c>
      <c r="B164" s="571" t="s">
        <v>1359</v>
      </c>
      <c r="C164" s="571" t="s">
        <v>1364</v>
      </c>
      <c r="D164" s="1098">
        <v>0.5</v>
      </c>
      <c r="E164" s="1114">
        <v>43719</v>
      </c>
      <c r="F164" s="1115">
        <v>10</v>
      </c>
      <c r="G164" s="1128">
        <v>3.7</v>
      </c>
      <c r="H164" s="1078">
        <v>0.50799746614933883</v>
      </c>
      <c r="I164" s="1078">
        <f t="shared" si="11"/>
        <v>15.73471351650962</v>
      </c>
      <c r="J164" s="1172">
        <v>5.1936283544303805</v>
      </c>
      <c r="K164" s="1113"/>
      <c r="M164" s="571"/>
      <c r="N164" s="1006"/>
      <c r="O164" s="571"/>
      <c r="P164" s="1006"/>
      <c r="Q164" s="1006"/>
      <c r="R164" s="1233"/>
      <c r="T164" s="1244"/>
      <c r="U164" s="1113"/>
    </row>
    <row r="165" spans="1:21">
      <c r="A165" s="483"/>
      <c r="B165" t="s">
        <v>1359</v>
      </c>
      <c r="C165" t="s">
        <v>1364</v>
      </c>
      <c r="D165" s="18">
        <v>1</v>
      </c>
      <c r="E165" s="55">
        <v>43719</v>
      </c>
      <c r="F165" s="165"/>
      <c r="G165" s="166"/>
      <c r="H165" s="27" t="s">
        <v>811</v>
      </c>
      <c r="I165" s="1078"/>
      <c r="J165" s="1173" t="s">
        <v>811</v>
      </c>
      <c r="K165" s="1113"/>
      <c r="N165" s="1006"/>
      <c r="P165" s="1006"/>
      <c r="Q165" s="1006"/>
      <c r="R165" s="1233"/>
      <c r="T165" s="1244"/>
      <c r="U165" s="483"/>
    </row>
    <row r="166" spans="1:21">
      <c r="A166" s="483"/>
      <c r="B166" t="s">
        <v>1359</v>
      </c>
      <c r="C166" t="s">
        <v>1364</v>
      </c>
      <c r="D166" s="18">
        <v>2</v>
      </c>
      <c r="E166" s="55">
        <v>43719</v>
      </c>
      <c r="F166" s="165"/>
      <c r="G166" s="166"/>
      <c r="H166" s="27" t="s">
        <v>811</v>
      </c>
      <c r="I166" s="1078"/>
      <c r="J166" s="1173" t="s">
        <v>811</v>
      </c>
      <c r="K166" s="1113"/>
      <c r="N166" s="1006"/>
      <c r="P166" s="1006"/>
      <c r="Q166" s="1006"/>
      <c r="R166" s="1233"/>
      <c r="T166" s="1244"/>
      <c r="U166" s="483"/>
    </row>
    <row r="167" spans="1:21">
      <c r="A167" s="1113"/>
      <c r="B167" s="571" t="s">
        <v>1359</v>
      </c>
      <c r="C167" s="571" t="s">
        <v>1364</v>
      </c>
      <c r="D167" s="1098">
        <v>3</v>
      </c>
      <c r="E167" s="1114">
        <v>43719</v>
      </c>
      <c r="F167" s="1115"/>
      <c r="G167" s="1128">
        <v>3.7</v>
      </c>
      <c r="H167" s="1078">
        <v>0.43542639955657608</v>
      </c>
      <c r="I167" s="1078">
        <f t="shared" si="11"/>
        <v>13.486897299865388</v>
      </c>
      <c r="J167" s="1172">
        <v>3.4851979746835449</v>
      </c>
      <c r="K167" s="1113"/>
      <c r="M167" s="571"/>
      <c r="N167" s="1006"/>
      <c r="O167" s="571"/>
      <c r="P167" s="1006"/>
      <c r="Q167" s="1006"/>
      <c r="R167" s="1233"/>
      <c r="T167" s="1244"/>
      <c r="U167" s="1113"/>
    </row>
    <row r="168" spans="1:21">
      <c r="A168" s="483"/>
      <c r="B168" t="s">
        <v>1359</v>
      </c>
      <c r="C168" t="s">
        <v>1364</v>
      </c>
      <c r="D168" s="18">
        <v>4</v>
      </c>
      <c r="E168" s="55">
        <v>43719</v>
      </c>
      <c r="F168" s="165"/>
      <c r="G168" s="166"/>
      <c r="H168" s="27" t="s">
        <v>811</v>
      </c>
      <c r="I168" s="1078"/>
      <c r="J168" s="1173" t="s">
        <v>811</v>
      </c>
      <c r="K168" s="1113"/>
      <c r="N168" s="1006"/>
      <c r="P168" s="1006"/>
      <c r="Q168" s="1006"/>
      <c r="R168" s="1233"/>
      <c r="T168" s="1244"/>
      <c r="U168" s="483"/>
    </row>
    <row r="169" spans="1:21">
      <c r="A169" s="483"/>
      <c r="B169" t="s">
        <v>1359</v>
      </c>
      <c r="C169" t="s">
        <v>1364</v>
      </c>
      <c r="D169" s="18">
        <v>5</v>
      </c>
      <c r="E169" s="55">
        <v>43719</v>
      </c>
      <c r="F169" s="165"/>
      <c r="G169" s="166"/>
      <c r="H169" s="27" t="s">
        <v>811</v>
      </c>
      <c r="I169" s="1078"/>
      <c r="J169" s="1173" t="s">
        <v>811</v>
      </c>
      <c r="K169" s="1113"/>
      <c r="N169" s="1006"/>
      <c r="P169" s="1006"/>
      <c r="Q169" s="1006"/>
      <c r="R169" s="1233"/>
      <c r="T169" s="1244"/>
      <c r="U169" s="483"/>
    </row>
    <row r="170" spans="1:21">
      <c r="A170" s="483"/>
      <c r="B170" t="s">
        <v>1359</v>
      </c>
      <c r="C170" t="s">
        <v>1364</v>
      </c>
      <c r="D170" s="18">
        <v>6</v>
      </c>
      <c r="E170" s="55">
        <v>43719</v>
      </c>
      <c r="F170" s="165"/>
      <c r="G170" s="166"/>
      <c r="H170" s="27" t="s">
        <v>811</v>
      </c>
      <c r="I170" s="1078"/>
      <c r="J170" s="1173" t="s">
        <v>811</v>
      </c>
      <c r="K170" s="1113"/>
      <c r="N170" s="1006"/>
      <c r="P170" s="1006"/>
      <c r="Q170" s="1006"/>
      <c r="R170" s="1233"/>
      <c r="T170" s="1244"/>
      <c r="U170" s="483"/>
    </row>
    <row r="171" spans="1:21">
      <c r="A171" s="483"/>
      <c r="B171" t="s">
        <v>1359</v>
      </c>
      <c r="C171" t="s">
        <v>1364</v>
      </c>
      <c r="D171" s="18">
        <v>7</v>
      </c>
      <c r="E171" s="55">
        <v>43719</v>
      </c>
      <c r="F171" s="165"/>
      <c r="G171" s="166"/>
      <c r="H171" s="27" t="s">
        <v>811</v>
      </c>
      <c r="I171" s="1078"/>
      <c r="J171" s="1173" t="s">
        <v>811</v>
      </c>
      <c r="K171" s="1113"/>
      <c r="N171" s="1006"/>
      <c r="P171" s="1006"/>
      <c r="Q171" s="1006"/>
      <c r="R171" s="1233"/>
      <c r="T171" s="1244"/>
      <c r="U171" s="483"/>
    </row>
    <row r="172" spans="1:21">
      <c r="A172" s="483"/>
      <c r="B172" t="s">
        <v>1359</v>
      </c>
      <c r="C172" t="s">
        <v>1364</v>
      </c>
      <c r="D172" s="18">
        <v>8</v>
      </c>
      <c r="E172" s="55">
        <v>43719</v>
      </c>
      <c r="F172" s="165"/>
      <c r="G172" s="166"/>
      <c r="H172" s="27" t="s">
        <v>811</v>
      </c>
      <c r="I172" s="1078"/>
      <c r="J172" s="1173" t="s">
        <v>811</v>
      </c>
      <c r="K172" s="1113"/>
      <c r="N172" s="1006"/>
      <c r="P172" s="1006"/>
      <c r="Q172" s="1006"/>
      <c r="R172" s="1233"/>
      <c r="T172" s="1244"/>
      <c r="U172" s="483"/>
    </row>
    <row r="173" spans="1:21">
      <c r="A173" s="1113"/>
      <c r="B173" s="571" t="s">
        <v>1359</v>
      </c>
      <c r="C173" s="571" t="s">
        <v>1364</v>
      </c>
      <c r="D173" s="1098">
        <v>9</v>
      </c>
      <c r="E173" s="1114">
        <v>43719</v>
      </c>
      <c r="F173" s="1115"/>
      <c r="G173" s="1128">
        <v>3.7</v>
      </c>
      <c r="H173" s="1078">
        <v>1.3046141499288533</v>
      </c>
      <c r="I173" s="1078">
        <f t="shared" si="11"/>
        <v>40.409118679896302</v>
      </c>
      <c r="J173" s="1172">
        <v>20.449911645569617</v>
      </c>
      <c r="K173" s="1113"/>
      <c r="M173" s="571"/>
      <c r="N173" s="1006"/>
      <c r="O173" s="571"/>
      <c r="P173" s="1006"/>
      <c r="Q173" s="1006"/>
      <c r="R173" s="1233"/>
      <c r="T173" s="1244"/>
      <c r="U173" s="1113"/>
    </row>
    <row r="174" spans="1:21">
      <c r="A174" s="1141"/>
      <c r="B174" s="1147" t="s">
        <v>1359</v>
      </c>
      <c r="C174" s="1147" t="s">
        <v>1364</v>
      </c>
      <c r="D174" s="1148" t="s">
        <v>814</v>
      </c>
      <c r="E174" s="1149">
        <v>43719</v>
      </c>
      <c r="F174" s="1150"/>
      <c r="G174" s="1142">
        <v>3.7</v>
      </c>
      <c r="H174" s="1103">
        <v>1.3408534318713214</v>
      </c>
      <c r="I174" s="1078">
        <f t="shared" si="11"/>
        <v>41.531594198782308</v>
      </c>
      <c r="J174" s="1199">
        <v>17.98977189873418</v>
      </c>
      <c r="K174" s="1215">
        <f>AVERAGE(G164:G174)</f>
        <v>3.7</v>
      </c>
      <c r="L174" s="1157">
        <f>10*(6-(LN(K174)/LN(2)))</f>
        <v>41.124747292584125</v>
      </c>
      <c r="M174" s="1142">
        <f>AVERAGE(I164:I174)</f>
        <v>27.790580923763407</v>
      </c>
      <c r="N174" s="1157">
        <f t="shared" si="8"/>
        <v>52.115615865698459</v>
      </c>
      <c r="O174" s="1142">
        <f>AVERAGE(J164:J174)</f>
        <v>11.77962746835443</v>
      </c>
      <c r="P174" s="1157">
        <f t="shared" si="9"/>
        <v>54.764930830009455</v>
      </c>
      <c r="Q174" s="1232">
        <f t="shared" si="10"/>
        <v>49.335097996097346</v>
      </c>
      <c r="R174" s="1233"/>
      <c r="T174" s="1244"/>
      <c r="U174" s="1113"/>
    </row>
    <row r="175" spans="1:21" ht="16.2" thickBot="1">
      <c r="A175" s="483"/>
      <c r="I175" s="1078" t="str">
        <f t="shared" si="11"/>
        <v xml:space="preserve"> </v>
      </c>
      <c r="J175" s="484"/>
      <c r="K175" s="1113"/>
      <c r="N175" s="1006"/>
      <c r="P175" s="1006"/>
      <c r="Q175" s="1006"/>
      <c r="R175" s="1233"/>
      <c r="T175" s="1244"/>
      <c r="U175" s="483"/>
    </row>
    <row r="176" spans="1:21" ht="31.2">
      <c r="A176" s="1186" t="s">
        <v>804</v>
      </c>
      <c r="B176" s="1136" t="s">
        <v>20</v>
      </c>
      <c r="C176" s="1136" t="s">
        <v>701</v>
      </c>
      <c r="D176" s="1136" t="s">
        <v>805</v>
      </c>
      <c r="E176" s="1187" t="s">
        <v>786</v>
      </c>
      <c r="F176" s="1136" t="s">
        <v>806</v>
      </c>
      <c r="G176" s="1136" t="s">
        <v>807</v>
      </c>
      <c r="H176" s="1206" t="s">
        <v>809</v>
      </c>
      <c r="I176" s="1209" t="s">
        <v>810</v>
      </c>
      <c r="J176" s="1210" t="s">
        <v>808</v>
      </c>
      <c r="K176" s="1176"/>
      <c r="L176" s="1226"/>
      <c r="M176" s="747"/>
      <c r="N176" s="1006"/>
      <c r="P176" s="1006"/>
      <c r="Q176" s="1006"/>
      <c r="R176" s="1233"/>
      <c r="T176" s="1244"/>
      <c r="U176" s="483"/>
    </row>
    <row r="177" spans="1:21">
      <c r="A177" s="1107">
        <v>39</v>
      </c>
      <c r="B177" s="571" t="s">
        <v>1358</v>
      </c>
      <c r="C177" s="571" t="s">
        <v>1364</v>
      </c>
      <c r="D177" s="1075">
        <v>0.5</v>
      </c>
      <c r="E177" s="1073">
        <v>44440</v>
      </c>
      <c r="F177" s="571">
        <v>9.1</v>
      </c>
      <c r="G177" s="571">
        <v>1.55</v>
      </c>
      <c r="H177" s="1109">
        <v>0.57751245051717537</v>
      </c>
      <c r="I177" s="1078">
        <f t="shared" si="11"/>
        <v>17.88787064231899</v>
      </c>
      <c r="J177" s="1172">
        <v>6.0714285714285747</v>
      </c>
      <c r="K177" s="1176"/>
      <c r="L177" s="1226"/>
      <c r="M177" s="1177"/>
      <c r="N177" s="1006"/>
      <c r="O177" s="571"/>
      <c r="P177" s="1006"/>
      <c r="Q177" s="1006"/>
      <c r="R177" s="1233"/>
      <c r="T177" s="1244"/>
      <c r="U177" s="1113"/>
    </row>
    <row r="178" spans="1:21">
      <c r="A178" s="528">
        <v>39</v>
      </c>
      <c r="B178" t="s">
        <v>1358</v>
      </c>
      <c r="C178" t="s">
        <v>1364</v>
      </c>
      <c r="D178" s="27">
        <v>1</v>
      </c>
      <c r="E178" s="133">
        <v>44440</v>
      </c>
      <c r="H178" s="24" t="s">
        <v>811</v>
      </c>
      <c r="I178" s="1078"/>
      <c r="J178" s="1174" t="s">
        <v>811</v>
      </c>
      <c r="K178" s="1176"/>
      <c r="L178" s="1226"/>
      <c r="M178" s="747"/>
      <c r="N178" s="1006"/>
      <c r="P178" s="1006"/>
      <c r="Q178" s="1006"/>
      <c r="R178" s="1233"/>
      <c r="T178" s="1244"/>
      <c r="U178" s="483"/>
    </row>
    <row r="179" spans="1:21">
      <c r="A179" s="528">
        <v>39</v>
      </c>
      <c r="B179" t="s">
        <v>1358</v>
      </c>
      <c r="C179" t="s">
        <v>1364</v>
      </c>
      <c r="D179" s="27">
        <v>2</v>
      </c>
      <c r="E179" s="133">
        <v>44440</v>
      </c>
      <c r="H179" s="24" t="s">
        <v>811</v>
      </c>
      <c r="I179" s="1078"/>
      <c r="J179" s="1174" t="s">
        <v>811</v>
      </c>
      <c r="K179" s="1176"/>
      <c r="L179" s="1226"/>
      <c r="M179" s="747"/>
      <c r="N179" s="1006"/>
      <c r="P179" s="1006"/>
      <c r="Q179" s="1006"/>
      <c r="R179" s="1233"/>
      <c r="T179" s="1244"/>
      <c r="U179" s="483"/>
    </row>
    <row r="180" spans="1:21">
      <c r="A180" s="1107">
        <v>39</v>
      </c>
      <c r="B180" s="571" t="s">
        <v>1358</v>
      </c>
      <c r="C180" s="571" t="s">
        <v>1364</v>
      </c>
      <c r="D180" s="1075">
        <v>3</v>
      </c>
      <c r="E180" s="1073">
        <v>44440</v>
      </c>
      <c r="F180" s="571"/>
      <c r="G180" s="571">
        <v>1.55</v>
      </c>
      <c r="H180" s="1078">
        <v>0.55533333333333346</v>
      </c>
      <c r="I180" s="1078">
        <f t="shared" si="11"/>
        <v>17.20089466666667</v>
      </c>
      <c r="J180" s="1172">
        <v>4.886285714285715</v>
      </c>
      <c r="K180" s="1176"/>
      <c r="L180" s="1226"/>
      <c r="M180" s="1177"/>
      <c r="N180" s="1006"/>
      <c r="O180" s="571"/>
      <c r="P180" s="1006"/>
      <c r="Q180" s="1006"/>
      <c r="R180" s="1233"/>
      <c r="T180" s="1244"/>
      <c r="U180" s="1113"/>
    </row>
    <row r="181" spans="1:21">
      <c r="A181" s="528">
        <v>39</v>
      </c>
      <c r="B181" t="s">
        <v>1358</v>
      </c>
      <c r="C181" t="s">
        <v>1364</v>
      </c>
      <c r="D181" s="27">
        <v>4</v>
      </c>
      <c r="E181" s="133">
        <v>44440</v>
      </c>
      <c r="H181" s="24" t="s">
        <v>811</v>
      </c>
      <c r="I181" s="1078"/>
      <c r="J181" s="1174" t="s">
        <v>811</v>
      </c>
      <c r="K181" s="1176"/>
      <c r="L181" s="1226"/>
      <c r="M181" s="747"/>
      <c r="N181" s="1006"/>
      <c r="P181" s="1006"/>
      <c r="Q181" s="1006"/>
      <c r="R181" s="1233"/>
      <c r="T181" s="1244"/>
      <c r="U181" s="483"/>
    </row>
    <row r="182" spans="1:21">
      <c r="A182" s="528">
        <v>39</v>
      </c>
      <c r="B182" t="s">
        <v>1358</v>
      </c>
      <c r="C182" t="s">
        <v>1364</v>
      </c>
      <c r="D182" s="27">
        <v>5</v>
      </c>
      <c r="E182" s="133">
        <v>44440</v>
      </c>
      <c r="H182" s="24" t="s">
        <v>811</v>
      </c>
      <c r="I182" s="1078"/>
      <c r="J182" s="1174" t="s">
        <v>811</v>
      </c>
      <c r="K182" s="1176"/>
      <c r="L182" s="1226"/>
      <c r="M182" s="747"/>
      <c r="N182" s="1006"/>
      <c r="P182" s="1006"/>
      <c r="Q182" s="1006"/>
      <c r="R182" s="1233"/>
      <c r="T182" s="1244"/>
      <c r="U182" s="483"/>
    </row>
    <row r="183" spans="1:21">
      <c r="A183" s="528">
        <v>39</v>
      </c>
      <c r="B183" t="s">
        <v>1358</v>
      </c>
      <c r="C183" t="s">
        <v>1364</v>
      </c>
      <c r="D183" s="27">
        <v>6</v>
      </c>
      <c r="E183" s="133">
        <v>44440</v>
      </c>
      <c r="H183" s="24" t="s">
        <v>811</v>
      </c>
      <c r="I183" s="1078"/>
      <c r="J183" s="1174" t="s">
        <v>811</v>
      </c>
      <c r="K183" s="1176"/>
      <c r="L183" s="1226"/>
      <c r="M183" s="747"/>
      <c r="N183" s="1006"/>
      <c r="P183" s="1006"/>
      <c r="Q183" s="1006"/>
      <c r="R183" s="1233"/>
      <c r="T183" s="1244"/>
      <c r="U183" s="483"/>
    </row>
    <row r="184" spans="1:21">
      <c r="A184" s="528">
        <v>39</v>
      </c>
      <c r="B184" t="s">
        <v>1358</v>
      </c>
      <c r="C184" t="s">
        <v>1364</v>
      </c>
      <c r="D184" s="27">
        <v>7</v>
      </c>
      <c r="E184" s="133">
        <v>44440</v>
      </c>
      <c r="H184" s="24" t="s">
        <v>811</v>
      </c>
      <c r="I184" s="1078"/>
      <c r="J184" s="1174" t="s">
        <v>811</v>
      </c>
      <c r="K184" s="1176"/>
      <c r="L184" s="1226"/>
      <c r="M184" s="747"/>
      <c r="N184" s="1006"/>
      <c r="P184" s="1006"/>
      <c r="Q184" s="1006"/>
      <c r="R184" s="1233"/>
      <c r="T184" s="1244"/>
      <c r="U184" s="483"/>
    </row>
    <row r="185" spans="1:21">
      <c r="A185" s="1107">
        <v>39</v>
      </c>
      <c r="B185" s="571" t="s">
        <v>1358</v>
      </c>
      <c r="C185" s="571" t="s">
        <v>1364</v>
      </c>
      <c r="D185" s="1075">
        <v>8</v>
      </c>
      <c r="E185" s="1073">
        <v>44440</v>
      </c>
      <c r="F185" s="571"/>
      <c r="G185" s="571">
        <v>1.55</v>
      </c>
      <c r="H185" s="1078">
        <v>3.3005636980957003</v>
      </c>
      <c r="I185" s="1078">
        <f t="shared" si="11"/>
        <v>102.23165998481622</v>
      </c>
      <c r="J185" s="1172">
        <v>4.0120000000000022</v>
      </c>
      <c r="K185" s="1176"/>
      <c r="L185" s="1226"/>
      <c r="M185" s="1177"/>
      <c r="N185" s="1006"/>
      <c r="O185" s="571"/>
      <c r="P185" s="1006"/>
      <c r="Q185" s="1006"/>
      <c r="R185" s="1233"/>
      <c r="T185" s="1244"/>
      <c r="U185" s="1113"/>
    </row>
    <row r="186" spans="1:21">
      <c r="A186" s="528">
        <v>39</v>
      </c>
      <c r="B186" t="s">
        <v>1358</v>
      </c>
      <c r="C186" t="s">
        <v>1364</v>
      </c>
      <c r="D186" s="27">
        <v>9</v>
      </c>
      <c r="E186" s="133">
        <v>44440</v>
      </c>
      <c r="H186" s="24" t="s">
        <v>811</v>
      </c>
      <c r="I186" s="1078"/>
      <c r="J186" s="1211" t="s">
        <v>811</v>
      </c>
      <c r="K186" s="1176">
        <f>AVERAGE(G177:G186)</f>
        <v>1.55</v>
      </c>
      <c r="L186" s="1226">
        <f>10*(6-(LN(K186)/LN(2)))</f>
        <v>53.677317845004865</v>
      </c>
      <c r="M186" s="1230">
        <f>AVERAGE(I177:I186)</f>
        <v>45.773475097933954</v>
      </c>
      <c r="N186" s="1006">
        <f t="shared" si="8"/>
        <v>59.31477418904425</v>
      </c>
      <c r="O186" s="166">
        <f>AVERAGE(J177:J186)</f>
        <v>4.9899047619047634</v>
      </c>
      <c r="P186" s="1006">
        <f t="shared" si="9"/>
        <v>46.338304672070237</v>
      </c>
      <c r="Q186" s="1006">
        <f t="shared" si="10"/>
        <v>53.110132235373122</v>
      </c>
      <c r="R186" s="1233">
        <f>AVERAGE(Q137:Q186)</f>
        <v>48.661067648874543</v>
      </c>
      <c r="S186" s="986" t="s">
        <v>379</v>
      </c>
      <c r="T186" s="1244" t="str">
        <f>IF(_xlfn.NUMBERVALUE(R186), IF(R186&lt;50, "Acceptable; Ongoing Protection is Required", "Unacceptable; Immediate Restoration is Required"), " ")</f>
        <v>Acceptable; Ongoing Protection is Required</v>
      </c>
      <c r="U186" s="483"/>
    </row>
    <row r="187" spans="1:21" ht="16.2" thickBot="1">
      <c r="A187" s="1188"/>
      <c r="B187" s="1189"/>
      <c r="C187" s="1189"/>
      <c r="D187" s="1189"/>
      <c r="E187" s="1190"/>
      <c r="F187" s="1189"/>
      <c r="G187" s="1189"/>
      <c r="H187" s="1207"/>
      <c r="I187" s="1078" t="str">
        <f t="shared" si="11"/>
        <v xml:space="preserve"> </v>
      </c>
      <c r="J187" s="1213"/>
      <c r="K187" s="1218"/>
      <c r="L187" s="1225"/>
      <c r="M187" s="1189"/>
      <c r="N187" s="1023"/>
      <c r="O187" s="1191"/>
      <c r="P187" s="1023"/>
      <c r="Q187" s="1251"/>
      <c r="R187" s="1238"/>
      <c r="S187" s="1241"/>
      <c r="T187" s="1242"/>
      <c r="U187" s="1178"/>
    </row>
    <row r="188" spans="1:21" ht="31.2">
      <c r="A188" s="1117" t="s">
        <v>804</v>
      </c>
      <c r="B188" s="1100" t="s">
        <v>20</v>
      </c>
      <c r="C188" s="1100" t="s">
        <v>701</v>
      </c>
      <c r="D188" s="1101" t="s">
        <v>805</v>
      </c>
      <c r="E188" s="1102" t="s">
        <v>786</v>
      </c>
      <c r="F188" s="1101" t="s">
        <v>806</v>
      </c>
      <c r="G188" s="1101" t="s">
        <v>807</v>
      </c>
      <c r="H188" s="1119" t="s">
        <v>809</v>
      </c>
      <c r="I188" s="1209" t="s">
        <v>810</v>
      </c>
      <c r="J188" s="1118" t="s">
        <v>808</v>
      </c>
      <c r="K188" s="1113"/>
      <c r="N188" s="1006"/>
      <c r="P188" s="1006"/>
      <c r="Q188" s="1006"/>
      <c r="R188" s="1233"/>
      <c r="T188" s="1244"/>
      <c r="U188" s="483"/>
    </row>
    <row r="189" spans="1:21">
      <c r="A189" s="1107">
        <v>449</v>
      </c>
      <c r="B189" s="1075" t="s">
        <v>1358</v>
      </c>
      <c r="C189" s="1075" t="s">
        <v>1365</v>
      </c>
      <c r="D189" s="1075">
        <v>0.5</v>
      </c>
      <c r="E189" s="1108">
        <v>42992</v>
      </c>
      <c r="F189" s="1075">
        <v>3.3</v>
      </c>
      <c r="G189" s="1075">
        <v>3.3</v>
      </c>
      <c r="H189" s="1109">
        <v>0.65243421746849517</v>
      </c>
      <c r="I189" s="1078">
        <f t="shared" si="11"/>
        <v>20.208497451869171</v>
      </c>
      <c r="J189" s="1172">
        <v>4.4561936708860754</v>
      </c>
      <c r="K189" s="1113"/>
      <c r="M189" s="571"/>
      <c r="N189" s="1006"/>
      <c r="O189" s="571"/>
      <c r="P189" s="1006"/>
      <c r="Q189" s="1006"/>
      <c r="R189" s="1233"/>
      <c r="T189" s="1244"/>
      <c r="U189" s="1113"/>
    </row>
    <row r="190" spans="1:21">
      <c r="A190" s="528">
        <v>450</v>
      </c>
      <c r="B190" s="27" t="s">
        <v>1358</v>
      </c>
      <c r="C190" s="27" t="s">
        <v>1365</v>
      </c>
      <c r="D190" s="27">
        <v>1</v>
      </c>
      <c r="E190" s="139">
        <v>42992</v>
      </c>
      <c r="F190" s="27">
        <v>3.3</v>
      </c>
      <c r="G190" s="27">
        <v>3.3</v>
      </c>
      <c r="H190" s="27"/>
      <c r="I190" s="1078" t="str">
        <f t="shared" si="11"/>
        <v xml:space="preserve"> </v>
      </c>
      <c r="J190" s="1173"/>
      <c r="K190" s="1113"/>
      <c r="N190" s="1006"/>
      <c r="P190" s="1006"/>
      <c r="Q190" s="1006"/>
      <c r="R190" s="1233"/>
      <c r="T190" s="1244"/>
      <c r="U190" s="483"/>
    </row>
    <row r="191" spans="1:21">
      <c r="A191" s="1143">
        <v>451</v>
      </c>
      <c r="B191" s="1144" t="s">
        <v>1358</v>
      </c>
      <c r="C191" s="1144" t="s">
        <v>1365</v>
      </c>
      <c r="D191" s="1144">
        <v>2</v>
      </c>
      <c r="E191" s="1145">
        <v>42992</v>
      </c>
      <c r="F191" s="1144">
        <v>3.3</v>
      </c>
      <c r="G191" s="1144">
        <v>3.3</v>
      </c>
      <c r="H191" s="1146">
        <v>0.51849820461862872</v>
      </c>
      <c r="I191" s="1078">
        <f t="shared" si="11"/>
        <v>16.059963389857405</v>
      </c>
      <c r="J191" s="1199">
        <v>6.0327531645569632</v>
      </c>
      <c r="K191" s="1141">
        <f>AVERAGE(G189:G191)</f>
        <v>3.2999999999999994</v>
      </c>
      <c r="L191" s="1157">
        <f>10*(6-(LN(K191)/LN(2)))</f>
        <v>42.775339755289096</v>
      </c>
      <c r="M191" s="1142">
        <f>AVERAGE(I189:I191)</f>
        <v>18.13423042086329</v>
      </c>
      <c r="N191" s="1157">
        <f t="shared" si="8"/>
        <v>45.956811157874675</v>
      </c>
      <c r="O191" s="1142">
        <f>AVERAGE(J189:J191)</f>
        <v>5.2444734177215189</v>
      </c>
      <c r="P191" s="1157">
        <f t="shared" si="9"/>
        <v>46.826447044124691</v>
      </c>
      <c r="Q191" s="1232">
        <f t="shared" si="10"/>
        <v>45.186199319096147</v>
      </c>
      <c r="R191" s="1233"/>
      <c r="T191" s="1244"/>
      <c r="U191" s="1113"/>
    </row>
    <row r="192" spans="1:21" ht="16.2" thickBot="1">
      <c r="A192" s="528"/>
      <c r="B192" s="27"/>
      <c r="C192" s="27"/>
      <c r="D192" s="27"/>
      <c r="E192" s="139"/>
      <c r="F192" s="27"/>
      <c r="G192" s="27"/>
      <c r="H192" s="71"/>
      <c r="I192" s="1078" t="str">
        <f t="shared" si="11"/>
        <v xml:space="preserve"> </v>
      </c>
      <c r="J192" s="1174"/>
      <c r="K192" s="1113"/>
      <c r="N192" s="1006"/>
      <c r="P192" s="1006"/>
      <c r="Q192" s="1006"/>
      <c r="R192" s="1233"/>
      <c r="T192" s="1244"/>
      <c r="U192" s="483"/>
    </row>
    <row r="193" spans="1:21" ht="31.2">
      <c r="A193" s="528"/>
      <c r="B193" s="627" t="s">
        <v>20</v>
      </c>
      <c r="C193" s="627" t="s">
        <v>701</v>
      </c>
      <c r="D193" s="627" t="s">
        <v>846</v>
      </c>
      <c r="E193" s="1135" t="s">
        <v>786</v>
      </c>
      <c r="F193" s="1136" t="s">
        <v>806</v>
      </c>
      <c r="G193" s="1136" t="s">
        <v>807</v>
      </c>
      <c r="H193" s="632" t="s">
        <v>809</v>
      </c>
      <c r="I193" s="1209" t="s">
        <v>810</v>
      </c>
      <c r="J193" s="1110" t="s">
        <v>808</v>
      </c>
      <c r="K193" s="1113"/>
      <c r="N193" s="1006"/>
      <c r="P193" s="1006"/>
      <c r="Q193" s="1006"/>
      <c r="R193" s="1233"/>
      <c r="T193" s="1244"/>
      <c r="U193" s="483"/>
    </row>
    <row r="194" spans="1:21">
      <c r="A194" s="1107"/>
      <c r="B194" s="1075" t="s">
        <v>1358</v>
      </c>
      <c r="C194" s="1075" t="s">
        <v>1365</v>
      </c>
      <c r="D194" s="1075">
        <v>0.5</v>
      </c>
      <c r="E194" s="1108">
        <v>43355</v>
      </c>
      <c r="F194" s="1075">
        <v>3.45</v>
      </c>
      <c r="G194" s="1075">
        <v>2.25</v>
      </c>
      <c r="H194" s="1078">
        <v>0.67957648540527182</v>
      </c>
      <c r="I194" s="1078">
        <f t="shared" si="11"/>
        <v>21.049202058942889</v>
      </c>
      <c r="J194" s="1172">
        <v>12.614968354430378</v>
      </c>
      <c r="K194" s="1113"/>
      <c r="M194" s="571"/>
      <c r="N194" s="1006"/>
      <c r="O194" s="571"/>
      <c r="P194" s="1006"/>
      <c r="Q194" s="1006"/>
      <c r="R194" s="1233"/>
      <c r="T194" s="1244"/>
      <c r="U194" s="1113"/>
    </row>
    <row r="195" spans="1:21">
      <c r="A195" s="528"/>
      <c r="B195" s="27" t="s">
        <v>1358</v>
      </c>
      <c r="C195" s="27" t="s">
        <v>1365</v>
      </c>
      <c r="D195" s="27">
        <v>1</v>
      </c>
      <c r="E195" s="139">
        <v>43355</v>
      </c>
      <c r="F195" s="27"/>
      <c r="G195" s="27"/>
      <c r="H195" s="24" t="s">
        <v>811</v>
      </c>
      <c r="I195" s="1078"/>
      <c r="J195" s="1173" t="s">
        <v>811</v>
      </c>
      <c r="K195" s="1113"/>
      <c r="N195" s="1006"/>
      <c r="P195" s="1006"/>
      <c r="Q195" s="1006"/>
      <c r="R195" s="1233"/>
      <c r="T195" s="1244"/>
      <c r="U195" s="483"/>
    </row>
    <row r="196" spans="1:21">
      <c r="A196" s="528"/>
      <c r="B196" s="27" t="s">
        <v>1358</v>
      </c>
      <c r="C196" s="27" t="s">
        <v>1365</v>
      </c>
      <c r="D196" s="27">
        <v>2</v>
      </c>
      <c r="E196" s="139">
        <v>43355</v>
      </c>
      <c r="F196" s="27"/>
      <c r="G196" s="27"/>
      <c r="H196" s="24" t="s">
        <v>811</v>
      </c>
      <c r="I196" s="1078"/>
      <c r="J196" s="1173" t="s">
        <v>811</v>
      </c>
      <c r="K196" s="1113"/>
      <c r="N196" s="1006"/>
      <c r="P196" s="1006"/>
      <c r="Q196" s="1006"/>
      <c r="R196" s="1233"/>
      <c r="T196" s="1244"/>
      <c r="U196" s="483"/>
    </row>
    <row r="197" spans="1:21">
      <c r="A197" s="1107"/>
      <c r="B197" s="1075" t="s">
        <v>1358</v>
      </c>
      <c r="C197" s="1075" t="s">
        <v>1365</v>
      </c>
      <c r="D197" s="1075">
        <v>2.5</v>
      </c>
      <c r="E197" s="1108">
        <v>43355</v>
      </c>
      <c r="F197" s="1075"/>
      <c r="G197" s="1075">
        <v>2.25</v>
      </c>
      <c r="H197" s="1078">
        <v>0.62524226879376577</v>
      </c>
      <c r="I197" s="1078">
        <f t="shared" si="11"/>
        <v>19.366254033618102</v>
      </c>
      <c r="J197" s="1172">
        <v>11.130854430379747</v>
      </c>
      <c r="K197" s="1113"/>
      <c r="M197" s="571"/>
      <c r="N197" s="1006"/>
      <c r="O197" s="571"/>
      <c r="P197" s="1006"/>
      <c r="Q197" s="1006"/>
      <c r="R197" s="1233"/>
      <c r="T197" s="1244"/>
      <c r="U197" s="1113"/>
    </row>
    <row r="198" spans="1:21">
      <c r="A198" s="1104"/>
      <c r="B198" s="534" t="s">
        <v>1358</v>
      </c>
      <c r="C198" s="534" t="s">
        <v>1365</v>
      </c>
      <c r="D198" s="534">
        <v>3</v>
      </c>
      <c r="E198" s="1196">
        <v>43355</v>
      </c>
      <c r="F198" s="534"/>
      <c r="G198" s="534"/>
      <c r="H198" s="1200" t="s">
        <v>811</v>
      </c>
      <c r="I198" s="1078"/>
      <c r="J198" s="1197" t="s">
        <v>811</v>
      </c>
      <c r="K198" s="1141">
        <f>AVERAGE(G194:G198)</f>
        <v>2.25</v>
      </c>
      <c r="L198" s="1157">
        <f>10*(6-(LN(K198)/LN(2)))</f>
        <v>48.300749985576878</v>
      </c>
      <c r="M198" s="1204">
        <f>AVERAGE(I194:I198)</f>
        <v>20.207728046280494</v>
      </c>
      <c r="N198" s="1157">
        <f t="shared" ref="N198:N258" si="12">10*(6-(LN(48/M198)/LN(2)))</f>
        <v>47.518727228796379</v>
      </c>
      <c r="O198" s="1204">
        <f>AVERAGE(J194:J198)</f>
        <v>11.872911392405062</v>
      </c>
      <c r="P198" s="1157">
        <f t="shared" ref="P198:P258" si="13">10*(6-((2.04-0.68*LN(O198))/LN(2)))</f>
        <v>54.842313683644328</v>
      </c>
      <c r="Q198" s="1232">
        <f t="shared" ref="Q198:Q258" si="14">AVERAGE(L198,N198,P198)</f>
        <v>50.220596966005864</v>
      </c>
      <c r="R198" s="1233"/>
      <c r="T198" s="1244"/>
      <c r="U198" s="483"/>
    </row>
    <row r="199" spans="1:21" ht="16.2" thickBot="1">
      <c r="A199" s="528"/>
      <c r="B199" s="27"/>
      <c r="C199" s="27"/>
      <c r="D199" s="27"/>
      <c r="E199" s="139"/>
      <c r="F199" s="27"/>
      <c r="G199" s="27"/>
      <c r="H199" s="27"/>
      <c r="I199" s="1078" t="str">
        <f t="shared" si="11"/>
        <v xml:space="preserve"> </v>
      </c>
      <c r="J199" s="1173"/>
      <c r="K199" s="1220"/>
      <c r="L199" s="1011"/>
      <c r="M199" s="24"/>
      <c r="N199" s="1006"/>
      <c r="P199" s="1006"/>
      <c r="Q199" s="1006"/>
      <c r="R199" s="1233"/>
      <c r="T199" s="1244"/>
      <c r="U199" s="483"/>
    </row>
    <row r="200" spans="1:21" ht="31.2">
      <c r="A200" s="1117" t="s">
        <v>804</v>
      </c>
      <c r="B200" s="1100" t="s">
        <v>20</v>
      </c>
      <c r="C200" s="1100" t="s">
        <v>701</v>
      </c>
      <c r="D200" s="1101" t="s">
        <v>805</v>
      </c>
      <c r="E200" s="1102" t="s">
        <v>786</v>
      </c>
      <c r="F200" s="1101" t="s">
        <v>806</v>
      </c>
      <c r="G200" s="1101" t="s">
        <v>807</v>
      </c>
      <c r="H200" s="1119" t="s">
        <v>809</v>
      </c>
      <c r="I200" s="1209" t="s">
        <v>810</v>
      </c>
      <c r="J200" s="1118" t="s">
        <v>808</v>
      </c>
      <c r="K200" s="1113"/>
      <c r="N200" s="1006"/>
      <c r="P200" s="1006"/>
      <c r="Q200" s="1006"/>
      <c r="R200" s="1233"/>
      <c r="T200" s="1244"/>
      <c r="U200" s="483"/>
    </row>
    <row r="201" spans="1:21">
      <c r="A201" s="1113">
        <v>123</v>
      </c>
      <c r="B201" s="571" t="s">
        <v>1359</v>
      </c>
      <c r="C201" s="571" t="s">
        <v>1365</v>
      </c>
      <c r="D201" s="1098">
        <v>0.5</v>
      </c>
      <c r="E201" s="1114">
        <v>43719</v>
      </c>
      <c r="F201" s="1115">
        <v>3.2</v>
      </c>
      <c r="G201" s="1128">
        <v>2.2000000000000002</v>
      </c>
      <c r="H201" s="1078">
        <v>0.50799746614933883</v>
      </c>
      <c r="I201" s="1078">
        <f t="shared" ref="I201:I261" si="15">IF(AND(H201&gt;0),  H201*30.974," ")</f>
        <v>15.73471351650962</v>
      </c>
      <c r="J201" s="1172">
        <v>2.6480670886075943</v>
      </c>
      <c r="K201" s="1113"/>
      <c r="M201" s="571"/>
      <c r="N201" s="1006"/>
      <c r="O201" s="571"/>
      <c r="P201" s="1006"/>
      <c r="Q201" s="1006"/>
      <c r="R201" s="1233"/>
      <c r="T201" s="1244"/>
      <c r="U201" s="1113"/>
    </row>
    <row r="202" spans="1:21">
      <c r="A202" s="483"/>
      <c r="B202" t="s">
        <v>1359</v>
      </c>
      <c r="C202" t="s">
        <v>1365</v>
      </c>
      <c r="D202" s="18">
        <v>1</v>
      </c>
      <c r="E202" s="55">
        <v>43719</v>
      </c>
      <c r="F202" s="165"/>
      <c r="G202" s="166"/>
      <c r="H202" s="27" t="s">
        <v>811</v>
      </c>
      <c r="I202" s="1078"/>
      <c r="J202" s="1173" t="s">
        <v>811</v>
      </c>
      <c r="K202" s="1113"/>
      <c r="N202" s="1006"/>
      <c r="P202" s="1006"/>
      <c r="Q202" s="1006"/>
      <c r="R202" s="1233"/>
      <c r="T202" s="1244"/>
      <c r="U202" s="483"/>
    </row>
    <row r="203" spans="1:21">
      <c r="A203" s="483"/>
      <c r="B203" t="s">
        <v>1359</v>
      </c>
      <c r="C203" t="s">
        <v>1365</v>
      </c>
      <c r="D203" s="18">
        <v>2</v>
      </c>
      <c r="E203" s="55">
        <v>43719</v>
      </c>
      <c r="F203" s="165"/>
      <c r="G203" s="166"/>
      <c r="H203" s="27" t="s">
        <v>811</v>
      </c>
      <c r="I203" s="1078"/>
      <c r="J203" s="1173" t="s">
        <v>811</v>
      </c>
      <c r="K203" s="1113"/>
      <c r="N203" s="1006"/>
      <c r="P203" s="1006"/>
      <c r="Q203" s="1006"/>
      <c r="R203" s="1233"/>
      <c r="T203" s="1244"/>
      <c r="U203" s="483"/>
    </row>
    <row r="204" spans="1:21">
      <c r="A204" s="483"/>
      <c r="B204" t="s">
        <v>1359</v>
      </c>
      <c r="C204" t="s">
        <v>1365</v>
      </c>
      <c r="D204" s="18">
        <v>2.5</v>
      </c>
      <c r="E204" s="55">
        <v>43719</v>
      </c>
      <c r="F204" s="165"/>
      <c r="G204" s="166"/>
      <c r="H204" s="27" t="s">
        <v>811</v>
      </c>
      <c r="I204" s="1078"/>
      <c r="J204" s="1173" t="s">
        <v>811</v>
      </c>
      <c r="K204" s="1113"/>
      <c r="N204" s="1006"/>
      <c r="P204" s="1006"/>
      <c r="Q204" s="1006"/>
      <c r="R204" s="1233"/>
      <c r="T204" s="1244"/>
      <c r="U204" s="483"/>
    </row>
    <row r="205" spans="1:21">
      <c r="A205" s="1141"/>
      <c r="B205" s="1147" t="s">
        <v>1359</v>
      </c>
      <c r="C205" s="1147" t="s">
        <v>1365</v>
      </c>
      <c r="D205" s="1148">
        <v>3</v>
      </c>
      <c r="E205" s="1149">
        <v>43719</v>
      </c>
      <c r="F205" s="1150"/>
      <c r="G205" s="1142">
        <v>2.2000000000000002</v>
      </c>
      <c r="H205" s="1103">
        <v>1.3046141499288533</v>
      </c>
      <c r="I205" s="1078">
        <f t="shared" si="15"/>
        <v>40.409118679896302</v>
      </c>
      <c r="J205" s="1199">
        <v>57.591188101265821</v>
      </c>
      <c r="K205" s="1215">
        <f>AVERAGE(G201:G205)</f>
        <v>2.2000000000000002</v>
      </c>
      <c r="L205" s="1157">
        <f>10*(6-(LN(K205)/LN(2)))</f>
        <v>48.624964762500653</v>
      </c>
      <c r="M205" s="1142">
        <f>AVERAGE(I201:I205)</f>
        <v>28.071916098202962</v>
      </c>
      <c r="N205" s="1157">
        <f t="shared" si="12"/>
        <v>52.260931350750859</v>
      </c>
      <c r="O205" s="1142">
        <f>AVERAGE(J201:J205)</f>
        <v>30.119627594936709</v>
      </c>
      <c r="P205" s="1157">
        <f t="shared" si="13"/>
        <v>63.974918951091624</v>
      </c>
      <c r="Q205" s="1232">
        <f t="shared" si="14"/>
        <v>54.953605021447707</v>
      </c>
      <c r="R205" s="1233"/>
      <c r="T205" s="1244"/>
      <c r="U205" s="1113"/>
    </row>
    <row r="206" spans="1:21" ht="16.2" thickBot="1">
      <c r="A206" s="483"/>
      <c r="I206" s="1078" t="str">
        <f t="shared" si="15"/>
        <v xml:space="preserve"> </v>
      </c>
      <c r="J206" s="484"/>
      <c r="K206" s="1113"/>
      <c r="N206" s="1006"/>
      <c r="P206" s="1006"/>
      <c r="Q206" s="1006"/>
      <c r="R206" s="1233"/>
      <c r="T206" s="1244"/>
      <c r="U206" s="483"/>
    </row>
    <row r="207" spans="1:21" ht="31.2">
      <c r="A207" s="1186" t="s">
        <v>804</v>
      </c>
      <c r="B207" s="1136" t="s">
        <v>20</v>
      </c>
      <c r="C207" s="1136" t="s">
        <v>701</v>
      </c>
      <c r="D207" s="1136" t="s">
        <v>805</v>
      </c>
      <c r="E207" s="1187" t="s">
        <v>786</v>
      </c>
      <c r="F207" s="1136" t="s">
        <v>806</v>
      </c>
      <c r="G207" s="1136" t="s">
        <v>807</v>
      </c>
      <c r="H207" s="1206" t="s">
        <v>809</v>
      </c>
      <c r="I207" s="1209" t="s">
        <v>810</v>
      </c>
      <c r="J207" s="1210" t="s">
        <v>808</v>
      </c>
      <c r="K207" s="1176"/>
      <c r="L207" s="1226"/>
      <c r="M207" s="747"/>
      <c r="N207" s="1006"/>
      <c r="P207" s="1006"/>
      <c r="Q207" s="1006"/>
      <c r="R207" s="1233"/>
      <c r="T207" s="1244"/>
      <c r="U207" s="483"/>
    </row>
    <row r="208" spans="1:21">
      <c r="A208" s="1107">
        <v>39</v>
      </c>
      <c r="B208" s="571" t="s">
        <v>1358</v>
      </c>
      <c r="C208" s="571" t="s">
        <v>1366</v>
      </c>
      <c r="D208" s="1075">
        <v>0.5</v>
      </c>
      <c r="E208" s="1073">
        <v>44440</v>
      </c>
      <c r="F208" s="571">
        <v>3</v>
      </c>
      <c r="G208" s="571">
        <v>2.95</v>
      </c>
      <c r="H208" s="1078">
        <v>0.66678054506983853</v>
      </c>
      <c r="I208" s="1078">
        <f t="shared" si="15"/>
        <v>20.652860602993179</v>
      </c>
      <c r="J208" s="1172">
        <v>2.3605714285714283</v>
      </c>
      <c r="K208" s="1176"/>
      <c r="L208" s="1226"/>
      <c r="M208" s="1177"/>
      <c r="N208" s="1006"/>
      <c r="O208" s="571"/>
      <c r="P208" s="1006"/>
      <c r="Q208" s="1006"/>
      <c r="R208" s="1233"/>
      <c r="T208" s="1244"/>
      <c r="U208" s="1180"/>
    </row>
    <row r="209" spans="1:21">
      <c r="A209" s="528">
        <v>39</v>
      </c>
      <c r="B209" t="s">
        <v>1358</v>
      </c>
      <c r="C209" t="s">
        <v>1366</v>
      </c>
      <c r="D209" s="27">
        <v>1</v>
      </c>
      <c r="E209" s="133">
        <v>44440</v>
      </c>
      <c r="H209" s="24" t="s">
        <v>811</v>
      </c>
      <c r="I209" s="1078"/>
      <c r="J209" s="1211" t="s">
        <v>811</v>
      </c>
      <c r="K209" s="1176"/>
      <c r="L209" s="1226"/>
      <c r="M209" s="747"/>
      <c r="N209" s="1006"/>
      <c r="P209" s="1006"/>
      <c r="Q209" s="1006"/>
      <c r="R209" s="1233"/>
      <c r="T209" s="1244"/>
      <c r="U209" s="483"/>
    </row>
    <row r="210" spans="1:21">
      <c r="A210" s="528">
        <v>39</v>
      </c>
      <c r="B210" t="s">
        <v>1358</v>
      </c>
      <c r="C210" t="s">
        <v>1366</v>
      </c>
      <c r="D210" s="27">
        <v>1.5</v>
      </c>
      <c r="E210" s="133">
        <v>44440</v>
      </c>
      <c r="H210" s="24" t="s">
        <v>811</v>
      </c>
      <c r="I210" s="1078"/>
      <c r="J210" s="1174" t="s">
        <v>811</v>
      </c>
      <c r="K210" s="1176"/>
      <c r="L210" s="1226"/>
      <c r="M210" s="747"/>
      <c r="N210" s="1006"/>
      <c r="P210" s="1006"/>
      <c r="Q210" s="1006"/>
      <c r="R210" s="1233"/>
      <c r="T210" s="1244"/>
      <c r="U210" s="483"/>
    </row>
    <row r="211" spans="1:21">
      <c r="A211" s="1107">
        <v>39</v>
      </c>
      <c r="B211" s="571" t="s">
        <v>1358</v>
      </c>
      <c r="C211" s="571" t="s">
        <v>1366</v>
      </c>
      <c r="D211" s="1075">
        <v>2</v>
      </c>
      <c r="E211" s="1073">
        <v>44440</v>
      </c>
      <c r="F211" s="571"/>
      <c r="G211" s="571">
        <v>2.95</v>
      </c>
      <c r="H211" s="1078">
        <v>0.66678054506983853</v>
      </c>
      <c r="I211" s="1078">
        <f t="shared" si="15"/>
        <v>20.652860602993179</v>
      </c>
      <c r="J211" s="1172">
        <v>1.7906666666666664</v>
      </c>
      <c r="K211" s="1176"/>
      <c r="L211" s="1226"/>
      <c r="M211" s="1177"/>
      <c r="N211" s="1006"/>
      <c r="O211" s="571"/>
      <c r="P211" s="1006"/>
      <c r="Q211" s="1006"/>
      <c r="R211" s="1233"/>
      <c r="T211" s="1244"/>
      <c r="U211" s="1113"/>
    </row>
    <row r="212" spans="1:21">
      <c r="A212" s="528">
        <v>39</v>
      </c>
      <c r="B212" t="s">
        <v>1358</v>
      </c>
      <c r="C212" t="s">
        <v>1366</v>
      </c>
      <c r="D212" s="27">
        <v>2.5</v>
      </c>
      <c r="E212" s="133">
        <v>44440</v>
      </c>
      <c r="H212" s="24" t="s">
        <v>811</v>
      </c>
      <c r="I212" s="1078"/>
      <c r="J212" s="1174" t="s">
        <v>811</v>
      </c>
      <c r="K212" s="1176">
        <f>AVERAGE(G208:G212)</f>
        <v>2.95</v>
      </c>
      <c r="L212" s="1226">
        <f>10*(6-(LN(K212)/LN(2)))</f>
        <v>44.392850455255214</v>
      </c>
      <c r="M212" s="1230">
        <f>AVERAGE(I208:I212)</f>
        <v>20.652860602993179</v>
      </c>
      <c r="N212" s="1006">
        <f t="shared" si="12"/>
        <v>47.833072156137185</v>
      </c>
      <c r="O212" s="166">
        <f>AVERAGE(J208:J212)</f>
        <v>2.0756190476190475</v>
      </c>
      <c r="P212" s="1006">
        <f t="shared" si="13"/>
        <v>37.733104592777124</v>
      </c>
      <c r="Q212" s="1006">
        <f t="shared" si="14"/>
        <v>43.319675734723177</v>
      </c>
      <c r="R212" s="1233">
        <f>AVERAGE(Q188:Q212)</f>
        <v>48.420019260318227</v>
      </c>
      <c r="S212" s="986" t="s">
        <v>379</v>
      </c>
      <c r="T212" s="1244" t="str">
        <f>IF(_xlfn.NUMBERVALUE(R212), IF(R212&lt;50, "Acceptable; Ongoing Protection is Required", "Unacceptable; Immediate Restoration is Required"), " ")</f>
        <v>Acceptable; Ongoing Protection is Required</v>
      </c>
      <c r="U212" s="483"/>
    </row>
    <row r="213" spans="1:21" ht="16.2" thickBot="1">
      <c r="A213" s="1188"/>
      <c r="B213" s="1189"/>
      <c r="C213" s="1189"/>
      <c r="D213" s="1189"/>
      <c r="E213" s="1190"/>
      <c r="F213" s="1189"/>
      <c r="G213" s="1189"/>
      <c r="H213" s="1207"/>
      <c r="I213" s="1078" t="str">
        <f t="shared" si="15"/>
        <v xml:space="preserve"> </v>
      </c>
      <c r="J213" s="1213"/>
      <c r="K213" s="1218"/>
      <c r="L213" s="1225"/>
      <c r="M213" s="1189"/>
      <c r="N213" s="1023"/>
      <c r="O213" s="1191"/>
      <c r="P213" s="1023"/>
      <c r="Q213" s="1251"/>
      <c r="R213" s="1238"/>
      <c r="S213" s="1241"/>
      <c r="T213" s="1242"/>
      <c r="U213" s="1178"/>
    </row>
    <row r="214" spans="1:21" ht="31.2">
      <c r="A214" s="1117" t="s">
        <v>804</v>
      </c>
      <c r="B214" s="1100" t="s">
        <v>20</v>
      </c>
      <c r="C214" s="1100" t="s">
        <v>701</v>
      </c>
      <c r="D214" s="1101" t="s">
        <v>805</v>
      </c>
      <c r="E214" s="1102" t="s">
        <v>786</v>
      </c>
      <c r="F214" s="1101" t="s">
        <v>806</v>
      </c>
      <c r="G214" s="1101" t="s">
        <v>807</v>
      </c>
      <c r="H214" s="1119" t="s">
        <v>809</v>
      </c>
      <c r="I214" s="1209" t="s">
        <v>810</v>
      </c>
      <c r="J214" s="1118" t="s">
        <v>808</v>
      </c>
      <c r="K214" s="1113"/>
      <c r="N214" s="1006"/>
      <c r="P214" s="1006"/>
      <c r="Q214" s="1006"/>
      <c r="R214" s="1233"/>
      <c r="T214" s="1244"/>
      <c r="U214" s="483"/>
    </row>
    <row r="215" spans="1:21">
      <c r="A215" s="1107">
        <v>445</v>
      </c>
      <c r="B215" s="1075" t="s">
        <v>1358</v>
      </c>
      <c r="C215" s="1075" t="s">
        <v>1367</v>
      </c>
      <c r="D215" s="1075">
        <v>0.5</v>
      </c>
      <c r="E215" s="1108">
        <v>42992</v>
      </c>
      <c r="F215" s="1075">
        <v>4.2</v>
      </c>
      <c r="G215" s="1075">
        <v>1.5</v>
      </c>
      <c r="H215" s="1109">
        <v>2.5444934481271311</v>
      </c>
      <c r="I215" s="1078">
        <f t="shared" si="15"/>
        <v>78.813140062289762</v>
      </c>
      <c r="J215" s="1172">
        <v>74.677440506329091</v>
      </c>
      <c r="K215" s="1113"/>
      <c r="M215" s="571"/>
      <c r="N215" s="1006"/>
      <c r="O215" s="571"/>
      <c r="P215" s="1006"/>
      <c r="Q215" s="1006"/>
      <c r="R215" s="1233"/>
      <c r="T215" s="1244"/>
      <c r="U215" s="1113"/>
    </row>
    <row r="216" spans="1:21">
      <c r="A216" s="528">
        <v>446</v>
      </c>
      <c r="B216" s="27" t="s">
        <v>1358</v>
      </c>
      <c r="C216" s="27" t="s">
        <v>1367</v>
      </c>
      <c r="D216" s="27">
        <v>1</v>
      </c>
      <c r="E216" s="139">
        <v>42992</v>
      </c>
      <c r="F216" s="27">
        <v>4.2</v>
      </c>
      <c r="G216" s="27">
        <v>1.5</v>
      </c>
      <c r="H216" s="27"/>
      <c r="I216" s="1078" t="str">
        <f t="shared" si="15"/>
        <v xml:space="preserve"> </v>
      </c>
      <c r="J216" s="1173"/>
      <c r="K216" s="1113"/>
      <c r="N216" s="1006"/>
      <c r="P216" s="1006"/>
      <c r="Q216" s="1006"/>
      <c r="R216" s="1233"/>
      <c r="T216" s="1244"/>
      <c r="U216" s="483"/>
    </row>
    <row r="217" spans="1:21">
      <c r="A217" s="528">
        <v>447</v>
      </c>
      <c r="B217" s="27" t="s">
        <v>1358</v>
      </c>
      <c r="C217" s="27" t="s">
        <v>1367</v>
      </c>
      <c r="D217" s="27">
        <v>2</v>
      </c>
      <c r="E217" s="139">
        <v>42992</v>
      </c>
      <c r="F217" s="27">
        <v>4.2</v>
      </c>
      <c r="G217" s="27">
        <v>1.5</v>
      </c>
      <c r="H217" s="27"/>
      <c r="I217" s="1078" t="str">
        <f t="shared" si="15"/>
        <v xml:space="preserve"> </v>
      </c>
      <c r="J217" s="1173"/>
      <c r="K217" s="1113"/>
      <c r="N217" s="1006"/>
      <c r="P217" s="1006"/>
      <c r="Q217" s="1006"/>
      <c r="R217" s="1233"/>
      <c r="T217" s="1244"/>
      <c r="U217" s="483"/>
    </row>
    <row r="218" spans="1:21">
      <c r="A218" s="1143">
        <v>448</v>
      </c>
      <c r="B218" s="1144" t="s">
        <v>1358</v>
      </c>
      <c r="C218" s="1144" t="s">
        <v>1367</v>
      </c>
      <c r="D218" s="1144">
        <v>3</v>
      </c>
      <c r="E218" s="1145">
        <v>42992</v>
      </c>
      <c r="F218" s="1144">
        <v>4.2</v>
      </c>
      <c r="G218" s="1144">
        <v>1.5</v>
      </c>
      <c r="H218" s="1146">
        <v>2.2182763393928835</v>
      </c>
      <c r="I218" s="1078">
        <f t="shared" si="15"/>
        <v>68.70889133635518</v>
      </c>
      <c r="J218" s="1199">
        <v>28.361983544303801</v>
      </c>
      <c r="K218" s="1141">
        <f>AVERAGE(G215:G218)</f>
        <v>1.5</v>
      </c>
      <c r="L218" s="1157">
        <f>10*(6-(LN(K218)/LN(2)))</f>
        <v>54.150374992788443</v>
      </c>
      <c r="M218" s="1142">
        <f>AVERAGE(I215:I218)</f>
        <v>73.761015699322471</v>
      </c>
      <c r="N218" s="1006">
        <f t="shared" si="12"/>
        <v>66.198241161792069</v>
      </c>
      <c r="O218" s="1142">
        <f>AVERAGE(J215:J218)</f>
        <v>51.519712025316444</v>
      </c>
      <c r="P218" s="1006">
        <f t="shared" si="13"/>
        <v>69.240979010910635</v>
      </c>
      <c r="Q218" s="1169">
        <f t="shared" si="14"/>
        <v>63.196531721830382</v>
      </c>
      <c r="R218" s="1233"/>
      <c r="T218" s="1244"/>
      <c r="U218" s="1113"/>
    </row>
    <row r="219" spans="1:21" ht="16.2" thickBot="1">
      <c r="A219" s="528"/>
      <c r="B219" s="27"/>
      <c r="C219" s="27"/>
      <c r="D219" s="27"/>
      <c r="E219" s="139"/>
      <c r="F219" s="27"/>
      <c r="G219" s="27"/>
      <c r="H219" s="71"/>
      <c r="I219" s="1078" t="str">
        <f t="shared" si="15"/>
        <v xml:space="preserve"> </v>
      </c>
      <c r="J219" s="1174"/>
      <c r="K219" s="1113"/>
      <c r="N219" s="1006"/>
      <c r="P219" s="1006"/>
      <c r="Q219" s="1006"/>
      <c r="R219" s="1233"/>
      <c r="T219" s="1244"/>
      <c r="U219" s="483"/>
    </row>
    <row r="220" spans="1:21" ht="31.2">
      <c r="A220" s="528"/>
      <c r="B220" s="627" t="s">
        <v>20</v>
      </c>
      <c r="C220" s="627" t="s">
        <v>701</v>
      </c>
      <c r="D220" s="627" t="s">
        <v>846</v>
      </c>
      <c r="E220" s="1135" t="s">
        <v>786</v>
      </c>
      <c r="F220" s="1136" t="s">
        <v>806</v>
      </c>
      <c r="G220" s="1136" t="s">
        <v>807</v>
      </c>
      <c r="H220" s="632" t="s">
        <v>809</v>
      </c>
      <c r="I220" s="1209" t="s">
        <v>810</v>
      </c>
      <c r="J220" s="1110" t="s">
        <v>808</v>
      </c>
      <c r="K220" s="1113"/>
      <c r="N220" s="1006"/>
      <c r="P220" s="1006"/>
      <c r="Q220" s="1006"/>
      <c r="R220" s="1233"/>
      <c r="T220" s="1244"/>
      <c r="U220" s="483"/>
    </row>
    <row r="221" spans="1:21">
      <c r="A221" s="1107"/>
      <c r="B221" s="1075" t="s">
        <v>1358</v>
      </c>
      <c r="C221" s="1075" t="s">
        <v>1367</v>
      </c>
      <c r="D221" s="1075">
        <v>0.5</v>
      </c>
      <c r="E221" s="1108">
        <v>43355</v>
      </c>
      <c r="F221" s="1075">
        <v>4</v>
      </c>
      <c r="G221" s="1075">
        <v>0.9</v>
      </c>
      <c r="H221" s="1078">
        <v>1.6989412135131794</v>
      </c>
      <c r="I221" s="1078">
        <f t="shared" si="15"/>
        <v>52.623005147357219</v>
      </c>
      <c r="J221" s="1172">
        <v>21.207987974683551</v>
      </c>
      <c r="K221" s="1113"/>
      <c r="M221" s="571"/>
      <c r="N221" s="1006"/>
      <c r="O221" s="571"/>
      <c r="P221" s="1006"/>
      <c r="Q221" s="1006"/>
      <c r="R221" s="1233"/>
      <c r="T221" s="1244"/>
      <c r="U221" s="1113"/>
    </row>
    <row r="222" spans="1:21">
      <c r="A222" s="528"/>
      <c r="B222" s="27" t="s">
        <v>1358</v>
      </c>
      <c r="C222" s="27" t="s">
        <v>1367</v>
      </c>
      <c r="D222" s="27">
        <v>1</v>
      </c>
      <c r="E222" s="139">
        <v>43355</v>
      </c>
      <c r="F222" s="27"/>
      <c r="G222" s="27"/>
      <c r="H222" s="24" t="s">
        <v>811</v>
      </c>
      <c r="I222" s="1078"/>
      <c r="J222" s="1173" t="s">
        <v>811</v>
      </c>
      <c r="K222" s="1113"/>
      <c r="N222" s="1006"/>
      <c r="P222" s="1006"/>
      <c r="Q222" s="1006"/>
      <c r="R222" s="1233"/>
      <c r="T222" s="1244"/>
      <c r="U222" s="483"/>
    </row>
    <row r="223" spans="1:21">
      <c r="A223" s="528"/>
      <c r="B223" s="27" t="s">
        <v>1358</v>
      </c>
      <c r="C223" s="27" t="s">
        <v>1367</v>
      </c>
      <c r="D223" s="27">
        <v>2</v>
      </c>
      <c r="E223" s="139">
        <v>43355</v>
      </c>
      <c r="F223" s="27"/>
      <c r="G223" s="27"/>
      <c r="H223" s="24" t="s">
        <v>811</v>
      </c>
      <c r="I223" s="1078"/>
      <c r="J223" s="1173" t="s">
        <v>811</v>
      </c>
      <c r="K223" s="1113"/>
      <c r="N223" s="1006"/>
      <c r="P223" s="1006"/>
      <c r="Q223" s="1006"/>
      <c r="R223" s="1233"/>
      <c r="T223" s="1244"/>
      <c r="U223" s="483"/>
    </row>
    <row r="224" spans="1:21">
      <c r="A224" s="1143"/>
      <c r="B224" s="1144" t="s">
        <v>1358</v>
      </c>
      <c r="C224" s="1144" t="s">
        <v>1367</v>
      </c>
      <c r="D224" s="1144">
        <v>3</v>
      </c>
      <c r="E224" s="1145">
        <v>43355</v>
      </c>
      <c r="F224" s="1144"/>
      <c r="G224" s="1144">
        <v>0.9</v>
      </c>
      <c r="H224" s="1103">
        <v>1.7668988620537067</v>
      </c>
      <c r="I224" s="1078">
        <f t="shared" si="15"/>
        <v>54.727925353251514</v>
      </c>
      <c r="J224" s="1199">
        <v>56.025300632911389</v>
      </c>
      <c r="K224" s="1141">
        <f>AVERAGE(G221:G224)</f>
        <v>0.9</v>
      </c>
      <c r="L224" s="1157">
        <f>10*(6-(LN(K224)/LN(2)))</f>
        <v>61.520030934450496</v>
      </c>
      <c r="M224" s="1142">
        <f>AVERAGE(I221:I224)</f>
        <v>53.67546525030437</v>
      </c>
      <c r="N224" s="1157">
        <f t="shared" si="12"/>
        <v>61.612283853531494</v>
      </c>
      <c r="O224" s="1142">
        <f>AVERAGE(J221:J224)</f>
        <v>38.616644303797472</v>
      </c>
      <c r="P224" s="1157">
        <f t="shared" si="13"/>
        <v>66.412847270857199</v>
      </c>
      <c r="Q224" s="1232">
        <f t="shared" si="14"/>
        <v>63.181720686279732</v>
      </c>
      <c r="R224" s="1233"/>
      <c r="T224" s="1244"/>
      <c r="U224" s="1113"/>
    </row>
    <row r="225" spans="1:21" ht="16.2" thickBot="1">
      <c r="A225" s="528"/>
      <c r="B225" s="27"/>
      <c r="C225" s="27"/>
      <c r="D225" s="27"/>
      <c r="E225" s="139"/>
      <c r="F225" s="27"/>
      <c r="G225" s="27"/>
      <c r="H225" s="27"/>
      <c r="I225" s="1078" t="str">
        <f t="shared" si="15"/>
        <v xml:space="preserve"> </v>
      </c>
      <c r="J225" s="1173"/>
      <c r="K225" s="1107"/>
      <c r="L225" s="1229"/>
      <c r="N225" s="1006"/>
      <c r="P225" s="1006"/>
      <c r="Q225" s="1006"/>
      <c r="R225" s="1233"/>
      <c r="T225" s="1244"/>
      <c r="U225" s="483"/>
    </row>
    <row r="226" spans="1:21" ht="31.2">
      <c r="A226" s="1117" t="s">
        <v>804</v>
      </c>
      <c r="B226" s="1100" t="s">
        <v>20</v>
      </c>
      <c r="C226" s="1100" t="s">
        <v>701</v>
      </c>
      <c r="D226" s="1101" t="s">
        <v>805</v>
      </c>
      <c r="E226" s="1102" t="s">
        <v>786</v>
      </c>
      <c r="F226" s="1101" t="s">
        <v>806</v>
      </c>
      <c r="G226" s="1101" t="s">
        <v>807</v>
      </c>
      <c r="H226" s="1119" t="s">
        <v>809</v>
      </c>
      <c r="I226" s="1209" t="s">
        <v>810</v>
      </c>
      <c r="J226" s="1118" t="s">
        <v>808</v>
      </c>
      <c r="K226" s="1113"/>
      <c r="N226" s="1006"/>
      <c r="P226" s="1006"/>
      <c r="Q226" s="1006"/>
      <c r="R226" s="1233"/>
      <c r="T226" s="1244"/>
      <c r="U226" s="483"/>
    </row>
    <row r="227" spans="1:21">
      <c r="A227" s="1113">
        <v>124</v>
      </c>
      <c r="B227" s="571" t="s">
        <v>1359</v>
      </c>
      <c r="C227" s="571" t="s">
        <v>1367</v>
      </c>
      <c r="D227" s="1098">
        <v>0.5</v>
      </c>
      <c r="E227" s="1114">
        <v>43719</v>
      </c>
      <c r="F227" s="1115">
        <v>3.9</v>
      </c>
      <c r="G227" s="1128">
        <v>1.2</v>
      </c>
      <c r="H227" s="1078">
        <v>1.884442661008344</v>
      </c>
      <c r="I227" s="1078">
        <f t="shared" si="15"/>
        <v>58.368726982072445</v>
      </c>
      <c r="J227" s="1172">
        <v>22.260847848101267</v>
      </c>
      <c r="K227" s="1113"/>
      <c r="M227" s="571"/>
      <c r="N227" s="1006"/>
      <c r="O227" s="571"/>
      <c r="P227" s="1006"/>
      <c r="Q227" s="1006"/>
      <c r="R227" s="1233"/>
      <c r="T227" s="1244"/>
      <c r="U227" s="1113"/>
    </row>
    <row r="228" spans="1:21">
      <c r="A228" s="483"/>
      <c r="B228" t="s">
        <v>1359</v>
      </c>
      <c r="C228" t="s">
        <v>1367</v>
      </c>
      <c r="D228" s="18">
        <v>1</v>
      </c>
      <c r="E228" s="55">
        <v>43719</v>
      </c>
      <c r="F228" s="165"/>
      <c r="G228" s="166"/>
      <c r="H228" s="27" t="s">
        <v>811</v>
      </c>
      <c r="I228" s="1078"/>
      <c r="J228" s="1173" t="s">
        <v>811</v>
      </c>
      <c r="K228" s="1113"/>
      <c r="N228" s="1006"/>
      <c r="P228" s="1006"/>
      <c r="Q228" s="1006"/>
      <c r="R228" s="1233"/>
      <c r="T228" s="1244"/>
      <c r="U228" s="483"/>
    </row>
    <row r="229" spans="1:21">
      <c r="A229" s="483"/>
      <c r="B229" t="s">
        <v>1359</v>
      </c>
      <c r="C229" t="s">
        <v>1367</v>
      </c>
      <c r="D229" s="18">
        <v>2</v>
      </c>
      <c r="E229" s="55">
        <v>43719</v>
      </c>
      <c r="F229" s="165"/>
      <c r="G229" s="166"/>
      <c r="H229" s="27" t="s">
        <v>811</v>
      </c>
      <c r="I229" s="1078"/>
      <c r="J229" s="1173" t="s">
        <v>811</v>
      </c>
      <c r="K229" s="1113"/>
      <c r="N229" s="1006"/>
      <c r="P229" s="1006"/>
      <c r="Q229" s="1006"/>
      <c r="R229" s="1233"/>
      <c r="T229" s="1244"/>
      <c r="U229" s="483"/>
    </row>
    <row r="230" spans="1:21">
      <c r="A230" s="1141"/>
      <c r="B230" s="1147" t="s">
        <v>1359</v>
      </c>
      <c r="C230" s="1147" t="s">
        <v>1367</v>
      </c>
      <c r="D230" s="1148">
        <v>3</v>
      </c>
      <c r="E230" s="1149">
        <v>43719</v>
      </c>
      <c r="F230" s="1150"/>
      <c r="G230" s="1142">
        <v>1.2</v>
      </c>
      <c r="H230" s="1103">
        <v>7.9694821680149772</v>
      </c>
      <c r="I230" s="1078">
        <f t="shared" si="15"/>
        <v>246.8467406720959</v>
      </c>
      <c r="J230" s="1199">
        <v>81.697140759493621</v>
      </c>
      <c r="K230" s="1215">
        <f>AVERAGE(G227:G230)</f>
        <v>1.2</v>
      </c>
      <c r="L230" s="1157">
        <f>10*(6-(LN(K230)/LN(2)))</f>
        <v>57.369655941662067</v>
      </c>
      <c r="M230" s="1142">
        <f>AVERAGE(I227:I230)</f>
        <v>152.60773382708419</v>
      </c>
      <c r="N230" s="1157">
        <f t="shared" si="12"/>
        <v>76.687217657165519</v>
      </c>
      <c r="O230" s="1142">
        <f>AVERAGE(J227:J230)</f>
        <v>51.978994303797442</v>
      </c>
      <c r="P230" s="1157">
        <f t="shared" si="13"/>
        <v>69.328047511401806</v>
      </c>
      <c r="Q230" s="1232">
        <f t="shared" si="14"/>
        <v>67.794973703409809</v>
      </c>
      <c r="R230" s="1233"/>
      <c r="T230" s="1244"/>
      <c r="U230" s="1113"/>
    </row>
    <row r="231" spans="1:21" ht="16.2" thickBot="1">
      <c r="A231" s="483"/>
      <c r="I231" s="1078" t="str">
        <f t="shared" si="15"/>
        <v xml:space="preserve"> </v>
      </c>
      <c r="J231" s="484"/>
      <c r="K231" s="1113"/>
      <c r="N231" s="1006"/>
      <c r="P231" s="1006"/>
      <c r="Q231" s="1006"/>
      <c r="R231" s="1233"/>
      <c r="T231" s="1244"/>
      <c r="U231" s="483"/>
    </row>
    <row r="232" spans="1:21" ht="31.2">
      <c r="A232" s="1186" t="s">
        <v>804</v>
      </c>
      <c r="B232" s="1136" t="s">
        <v>20</v>
      </c>
      <c r="C232" s="1136" t="s">
        <v>701</v>
      </c>
      <c r="D232" s="1136" t="s">
        <v>805</v>
      </c>
      <c r="E232" s="1187" t="s">
        <v>786</v>
      </c>
      <c r="F232" s="1136" t="s">
        <v>806</v>
      </c>
      <c r="G232" s="1136" t="s">
        <v>807</v>
      </c>
      <c r="H232" s="1206" t="s">
        <v>809</v>
      </c>
      <c r="I232" s="1209" t="s">
        <v>810</v>
      </c>
      <c r="J232" s="1210" t="s">
        <v>808</v>
      </c>
      <c r="K232" s="1176"/>
      <c r="L232" s="1226"/>
      <c r="M232" s="747"/>
      <c r="N232" s="1006"/>
      <c r="P232" s="1006"/>
      <c r="Q232" s="1006"/>
      <c r="R232" s="1233"/>
      <c r="T232" s="1244"/>
      <c r="U232" s="483"/>
    </row>
    <row r="233" spans="1:21">
      <c r="A233" s="1107">
        <v>39</v>
      </c>
      <c r="B233" s="571" t="s">
        <v>1358</v>
      </c>
      <c r="C233" s="571" t="s">
        <v>1367</v>
      </c>
      <c r="D233" s="1075">
        <v>0.5</v>
      </c>
      <c r="E233" s="1073">
        <v>44440</v>
      </c>
      <c r="F233" s="571">
        <v>3.5</v>
      </c>
      <c r="G233" s="571">
        <v>1.1499999999999999</v>
      </c>
      <c r="H233" s="1078">
        <v>1.4669171991536447</v>
      </c>
      <c r="I233" s="1078">
        <f t="shared" si="15"/>
        <v>45.436293326584995</v>
      </c>
      <c r="J233" s="1172">
        <v>12.916761904761907</v>
      </c>
      <c r="K233" s="1176"/>
      <c r="L233" s="1226"/>
      <c r="M233" s="1177"/>
      <c r="N233" s="1006"/>
      <c r="O233" s="571"/>
      <c r="P233" s="1006"/>
      <c r="Q233" s="1006"/>
      <c r="R233" s="1233"/>
      <c r="T233" s="1244"/>
      <c r="U233" s="1113"/>
    </row>
    <row r="234" spans="1:21">
      <c r="A234" s="528">
        <v>39</v>
      </c>
      <c r="B234" t="s">
        <v>1358</v>
      </c>
      <c r="C234" t="s">
        <v>1367</v>
      </c>
      <c r="D234" s="27">
        <v>1</v>
      </c>
      <c r="E234" s="133">
        <v>44440</v>
      </c>
      <c r="H234" s="24" t="s">
        <v>811</v>
      </c>
      <c r="I234" s="1078"/>
      <c r="J234" s="1174" t="s">
        <v>811</v>
      </c>
      <c r="K234" s="1176"/>
      <c r="L234" s="1226"/>
      <c r="M234" s="747"/>
      <c r="N234" s="1006"/>
      <c r="P234" s="1006"/>
      <c r="Q234" s="1006"/>
      <c r="R234" s="1233"/>
      <c r="T234" s="1244"/>
      <c r="U234" s="483"/>
    </row>
    <row r="235" spans="1:21">
      <c r="A235" s="528">
        <v>39</v>
      </c>
      <c r="B235" t="s">
        <v>1358</v>
      </c>
      <c r="C235" t="s">
        <v>1367</v>
      </c>
      <c r="D235" s="27">
        <v>2</v>
      </c>
      <c r="E235" s="133">
        <v>44440</v>
      </c>
      <c r="H235" s="24" t="s">
        <v>811</v>
      </c>
      <c r="I235" s="1078"/>
      <c r="J235" s="1211" t="s">
        <v>811</v>
      </c>
      <c r="K235" s="1176"/>
      <c r="L235" s="1226"/>
      <c r="M235" s="747"/>
      <c r="N235" s="1006"/>
      <c r="P235" s="1006"/>
      <c r="Q235" s="1006"/>
      <c r="R235" s="1233"/>
      <c r="T235" s="1244"/>
      <c r="U235" s="483"/>
    </row>
    <row r="236" spans="1:21">
      <c r="A236" s="1107">
        <v>39</v>
      </c>
      <c r="B236" s="571" t="s">
        <v>1358</v>
      </c>
      <c r="C236" s="571" t="s">
        <v>1367</v>
      </c>
      <c r="D236" s="1075">
        <v>3</v>
      </c>
      <c r="E236" s="1073">
        <v>44440</v>
      </c>
      <c r="F236" s="571"/>
      <c r="G236" s="571">
        <v>1.1499999999999999</v>
      </c>
      <c r="H236" s="1078">
        <v>7.3444129760851533</v>
      </c>
      <c r="I236" s="1078">
        <f t="shared" si="15"/>
        <v>227.48584752126155</v>
      </c>
      <c r="J236" s="1172">
        <v>39.870666666666672</v>
      </c>
      <c r="K236" s="1176">
        <f>AVERAGE(G233:G236)</f>
        <v>1.1499999999999999</v>
      </c>
      <c r="L236" s="1226">
        <f>10*(6-(LN(K236)/LN(2)))</f>
        <v>57.983661388303496</v>
      </c>
      <c r="M236" s="1231">
        <f>AVERAGE(I233:I236)</f>
        <v>136.46107042392327</v>
      </c>
      <c r="N236" s="1006">
        <f t="shared" si="12"/>
        <v>75.073831272555253</v>
      </c>
      <c r="O236" s="1128">
        <f>AVERAGE(J233:J236)</f>
        <v>26.393714285714289</v>
      </c>
      <c r="P236" s="1006">
        <f t="shared" si="13"/>
        <v>62.679454062182991</v>
      </c>
      <c r="Q236" s="1006">
        <f t="shared" si="14"/>
        <v>65.245648907680575</v>
      </c>
      <c r="R236" s="1233">
        <f>AVERAGE(Q214:Q236)</f>
        <v>64.854718754800118</v>
      </c>
      <c r="S236" s="986" t="s">
        <v>379</v>
      </c>
      <c r="T236" s="1244" t="str">
        <f>IF(_xlfn.NUMBERVALUE(R236), IF(R236&lt;50, "Acceptable; Ongoing Protection is Required", "Unacceptable; Immediate Restoration is Required"), " ")</f>
        <v>Unacceptable; Immediate Restoration is Required</v>
      </c>
      <c r="U236" s="1180"/>
    </row>
    <row r="237" spans="1:21" ht="16.2" thickBot="1">
      <c r="A237" s="1188"/>
      <c r="B237" s="1189"/>
      <c r="C237" s="1189"/>
      <c r="D237" s="1189"/>
      <c r="E237" s="1190"/>
      <c r="F237" s="1189"/>
      <c r="G237" s="1189"/>
      <c r="H237" s="1207"/>
      <c r="I237" s="1078" t="str">
        <f t="shared" si="15"/>
        <v xml:space="preserve"> </v>
      </c>
      <c r="J237" s="1213"/>
      <c r="K237" s="1218"/>
      <c r="L237" s="1225"/>
      <c r="M237" s="1189"/>
      <c r="N237" s="1023"/>
      <c r="O237" s="1191"/>
      <c r="P237" s="1023"/>
      <c r="Q237" s="1251"/>
      <c r="R237" s="1238"/>
      <c r="S237" s="1241"/>
      <c r="T237" s="1242"/>
      <c r="U237" s="1178"/>
    </row>
    <row r="238" spans="1:21" ht="31.2">
      <c r="A238" s="1117" t="s">
        <v>804</v>
      </c>
      <c r="B238" s="1100" t="s">
        <v>20</v>
      </c>
      <c r="C238" s="1100" t="s">
        <v>701</v>
      </c>
      <c r="D238" s="1101" t="s">
        <v>805</v>
      </c>
      <c r="E238" s="1102" t="s">
        <v>786</v>
      </c>
      <c r="F238" s="1101" t="s">
        <v>806</v>
      </c>
      <c r="G238" s="1101" t="s">
        <v>807</v>
      </c>
      <c r="H238" s="1119" t="s">
        <v>809</v>
      </c>
      <c r="I238" s="1209" t="s">
        <v>810</v>
      </c>
      <c r="J238" s="1118" t="s">
        <v>808</v>
      </c>
      <c r="K238" s="1113"/>
      <c r="N238" s="1006"/>
      <c r="P238" s="1006"/>
      <c r="Q238" s="1006"/>
      <c r="R238" s="1233"/>
      <c r="T238" s="1244"/>
      <c r="U238" s="483"/>
    </row>
    <row r="239" spans="1:21">
      <c r="A239" s="1107">
        <v>383</v>
      </c>
      <c r="B239" s="1075" t="s">
        <v>1358</v>
      </c>
      <c r="C239" s="1075" t="s">
        <v>1368</v>
      </c>
      <c r="D239" s="1075">
        <v>0.5</v>
      </c>
      <c r="E239" s="1108">
        <v>42990</v>
      </c>
      <c r="F239" s="1075">
        <v>3.5</v>
      </c>
      <c r="G239" s="1075">
        <v>1.55</v>
      </c>
      <c r="H239" s="1078">
        <v>0.97865132620274264</v>
      </c>
      <c r="I239" s="1078">
        <f t="shared" si="15"/>
        <v>30.312746177803749</v>
      </c>
      <c r="J239" s="1172">
        <v>7.3438715189873447</v>
      </c>
      <c r="K239" s="1113"/>
      <c r="M239" s="571"/>
      <c r="N239" s="1006"/>
      <c r="O239" s="571"/>
      <c r="P239" s="1006"/>
      <c r="Q239" s="1006"/>
      <c r="R239" s="1233"/>
      <c r="T239" s="1244"/>
      <c r="U239" s="1113"/>
    </row>
    <row r="240" spans="1:21">
      <c r="A240" s="528">
        <v>384</v>
      </c>
      <c r="B240" s="27" t="s">
        <v>1358</v>
      </c>
      <c r="C240" s="27" t="s">
        <v>1368</v>
      </c>
      <c r="D240" s="27">
        <v>1</v>
      </c>
      <c r="E240" s="139">
        <v>42990</v>
      </c>
      <c r="F240" s="27">
        <v>3.5</v>
      </c>
      <c r="G240" s="27">
        <v>1.55</v>
      </c>
      <c r="H240" s="27"/>
      <c r="I240" s="1078" t="str">
        <f t="shared" si="15"/>
        <v xml:space="preserve"> </v>
      </c>
      <c r="J240" s="1173"/>
      <c r="K240" s="1113"/>
      <c r="N240" s="1006"/>
      <c r="P240" s="1006"/>
      <c r="Q240" s="1006"/>
      <c r="R240" s="1233"/>
      <c r="T240" s="1244"/>
      <c r="U240" s="483"/>
    </row>
    <row r="241" spans="1:21">
      <c r="A241" s="528">
        <v>385</v>
      </c>
      <c r="B241" s="27" t="s">
        <v>1358</v>
      </c>
      <c r="C241" s="27" t="s">
        <v>1368</v>
      </c>
      <c r="D241" s="27">
        <v>2</v>
      </c>
      <c r="E241" s="139">
        <v>42990</v>
      </c>
      <c r="F241" s="27">
        <v>3.5</v>
      </c>
      <c r="G241" s="27">
        <v>1.55</v>
      </c>
      <c r="H241" s="27"/>
      <c r="I241" s="1078" t="str">
        <f t="shared" si="15"/>
        <v xml:space="preserve"> </v>
      </c>
      <c r="J241" s="1173"/>
      <c r="K241" s="1113"/>
      <c r="N241" s="1006"/>
      <c r="P241" s="1006"/>
      <c r="Q241" s="1006"/>
      <c r="R241" s="1233"/>
      <c r="T241" s="1244"/>
      <c r="U241" s="483"/>
    </row>
    <row r="242" spans="1:21">
      <c r="A242" s="1107">
        <v>386</v>
      </c>
      <c r="B242" s="1075" t="s">
        <v>1358</v>
      </c>
      <c r="C242" s="1075" t="s">
        <v>1368</v>
      </c>
      <c r="D242" s="1075">
        <v>2.5</v>
      </c>
      <c r="E242" s="1108">
        <v>42990</v>
      </c>
      <c r="F242" s="1075">
        <v>3.5</v>
      </c>
      <c r="G242" s="1075">
        <v>1.55</v>
      </c>
      <c r="H242" s="1078">
        <v>1.1091381696964417</v>
      </c>
      <c r="I242" s="1078">
        <f t="shared" si="15"/>
        <v>34.35444566817759</v>
      </c>
      <c r="J242" s="1172">
        <v>13.617934810126583</v>
      </c>
      <c r="K242" s="1113"/>
      <c r="M242" s="571"/>
      <c r="N242" s="1006"/>
      <c r="O242" s="571"/>
      <c r="P242" s="1006"/>
      <c r="Q242" s="1006"/>
      <c r="R242" s="1233"/>
      <c r="T242" s="1244"/>
      <c r="U242" s="1113"/>
    </row>
    <row r="243" spans="1:21">
      <c r="A243" s="529">
        <v>387</v>
      </c>
      <c r="B243" s="534" t="s">
        <v>1358</v>
      </c>
      <c r="C243" s="534" t="s">
        <v>1368</v>
      </c>
      <c r="D243" s="534">
        <v>3</v>
      </c>
      <c r="E243" s="1196">
        <v>42990</v>
      </c>
      <c r="F243" s="534">
        <v>3.5</v>
      </c>
      <c r="G243" s="534">
        <v>1.55</v>
      </c>
      <c r="H243" s="534"/>
      <c r="I243" s="1078" t="str">
        <f t="shared" si="15"/>
        <v xml:space="preserve"> </v>
      </c>
      <c r="J243" s="1197"/>
      <c r="K243" s="1141">
        <f>AVERAGE(G239:G243)</f>
        <v>1.55</v>
      </c>
      <c r="L243" s="1157">
        <f>10*(6-(LN(K243)/LN(2)))</f>
        <v>53.677317845004865</v>
      </c>
      <c r="M243" s="1204">
        <f>AVERAGE(I239:I243)</f>
        <v>32.333595922990668</v>
      </c>
      <c r="N243" s="1157">
        <f t="shared" si="12"/>
        <v>54.299995572991897</v>
      </c>
      <c r="O243" s="1204">
        <f>AVERAGE(J239:J243)</f>
        <v>10.480903164556963</v>
      </c>
      <c r="P243" s="1157">
        <f t="shared" si="13"/>
        <v>53.61892090161669</v>
      </c>
      <c r="Q243" s="1232">
        <f t="shared" si="14"/>
        <v>53.865411439871146</v>
      </c>
      <c r="R243" s="1233"/>
      <c r="T243" s="1244"/>
      <c r="U243" s="483"/>
    </row>
    <row r="244" spans="1:21" ht="16.2" thickBot="1">
      <c r="A244" s="528"/>
      <c r="B244" s="27"/>
      <c r="C244" s="27"/>
      <c r="D244" s="27"/>
      <c r="E244" s="139"/>
      <c r="F244" s="27"/>
      <c r="G244" s="27"/>
      <c r="H244" s="27"/>
      <c r="I244" s="1078" t="str">
        <f t="shared" si="15"/>
        <v xml:space="preserve"> </v>
      </c>
      <c r="J244" s="1173"/>
      <c r="K244" s="1113"/>
      <c r="N244" s="1006"/>
      <c r="P244" s="1006"/>
      <c r="Q244" s="1006"/>
      <c r="R244" s="1233"/>
      <c r="T244" s="1244"/>
      <c r="U244" s="483"/>
    </row>
    <row r="245" spans="1:21" ht="31.2">
      <c r="A245" s="528"/>
      <c r="B245" s="627" t="s">
        <v>20</v>
      </c>
      <c r="C245" s="627" t="s">
        <v>701</v>
      </c>
      <c r="D245" s="627" t="s">
        <v>846</v>
      </c>
      <c r="E245" s="1135" t="s">
        <v>786</v>
      </c>
      <c r="F245" s="1136" t="s">
        <v>806</v>
      </c>
      <c r="G245" s="1136" t="s">
        <v>807</v>
      </c>
      <c r="H245" s="632" t="s">
        <v>809</v>
      </c>
      <c r="I245" s="1209" t="s">
        <v>810</v>
      </c>
      <c r="J245" s="1110" t="s">
        <v>808</v>
      </c>
      <c r="K245" s="1113"/>
      <c r="N245" s="1006"/>
      <c r="P245" s="1006"/>
      <c r="Q245" s="1006"/>
      <c r="R245" s="1233"/>
      <c r="T245" s="1244"/>
      <c r="U245" s="483"/>
    </row>
    <row r="246" spans="1:21">
      <c r="A246" s="1107"/>
      <c r="B246" s="1075" t="s">
        <v>1358</v>
      </c>
      <c r="C246" s="1075" t="s">
        <v>1369</v>
      </c>
      <c r="D246" s="1075">
        <v>0.5</v>
      </c>
      <c r="E246" s="1108">
        <v>43355</v>
      </c>
      <c r="F246" s="1075">
        <v>4.05</v>
      </c>
      <c r="G246" s="1075">
        <v>1.1499999999999999</v>
      </c>
      <c r="H246" s="1078">
        <v>1.0873223766484299</v>
      </c>
      <c r="I246" s="1078">
        <f t="shared" si="15"/>
        <v>33.678723294308469</v>
      </c>
      <c r="J246" s="1172">
        <v>13.90614746835443</v>
      </c>
      <c r="K246" s="1113"/>
      <c r="M246" s="571"/>
      <c r="N246" s="1006"/>
      <c r="O246" s="571"/>
      <c r="P246" s="1006"/>
      <c r="Q246" s="1006"/>
      <c r="R246" s="1233"/>
      <c r="T246" s="1244"/>
      <c r="U246" s="1113"/>
    </row>
    <row r="247" spans="1:21">
      <c r="A247" s="528"/>
      <c r="B247" s="27" t="s">
        <v>1358</v>
      </c>
      <c r="C247" s="27" t="s">
        <v>1369</v>
      </c>
      <c r="D247" s="27">
        <v>1</v>
      </c>
      <c r="E247" s="139">
        <v>43355</v>
      </c>
      <c r="F247" s="27"/>
      <c r="G247" s="27"/>
      <c r="H247" s="24" t="s">
        <v>811</v>
      </c>
      <c r="I247" s="1078"/>
      <c r="J247" s="1173" t="s">
        <v>811</v>
      </c>
      <c r="K247" s="1113"/>
      <c r="N247" s="1006"/>
      <c r="P247" s="1006"/>
      <c r="Q247" s="1006"/>
      <c r="R247" s="1233"/>
      <c r="T247" s="1244"/>
      <c r="U247" s="483"/>
    </row>
    <row r="248" spans="1:21">
      <c r="A248" s="528"/>
      <c r="B248" s="27" t="s">
        <v>1358</v>
      </c>
      <c r="C248" s="27" t="s">
        <v>1369</v>
      </c>
      <c r="D248" s="27">
        <v>2</v>
      </c>
      <c r="E248" s="139">
        <v>43355</v>
      </c>
      <c r="F248" s="27"/>
      <c r="G248" s="27"/>
      <c r="H248" s="24" t="s">
        <v>811</v>
      </c>
      <c r="I248" s="1078"/>
      <c r="J248" s="1173" t="s">
        <v>811</v>
      </c>
      <c r="K248" s="1113"/>
      <c r="N248" s="1006"/>
      <c r="P248" s="1006"/>
      <c r="Q248" s="1006"/>
      <c r="R248" s="1233"/>
      <c r="T248" s="1244"/>
      <c r="U248" s="483"/>
    </row>
    <row r="249" spans="1:21">
      <c r="A249" s="1107"/>
      <c r="B249" s="1075" t="s">
        <v>1358</v>
      </c>
      <c r="C249" s="1075" t="s">
        <v>1369</v>
      </c>
      <c r="D249" s="1075">
        <v>3</v>
      </c>
      <c r="E249" s="1108">
        <v>43355</v>
      </c>
      <c r="F249" s="1075"/>
      <c r="G249" s="1075">
        <v>1.1499999999999999</v>
      </c>
      <c r="H249" s="1078">
        <v>2.0387294562158154</v>
      </c>
      <c r="I249" s="1078">
        <f t="shared" si="15"/>
        <v>63.147606176828667</v>
      </c>
      <c r="J249" s="1172">
        <v>73.344910126582306</v>
      </c>
      <c r="K249" s="1113"/>
      <c r="M249" s="571"/>
      <c r="N249" s="1006"/>
      <c r="O249" s="571"/>
      <c r="P249" s="1006"/>
      <c r="Q249" s="1006"/>
      <c r="R249" s="1233"/>
      <c r="T249" s="1244"/>
      <c r="U249" s="1113"/>
    </row>
    <row r="250" spans="1:21">
      <c r="A250" s="529"/>
      <c r="B250" s="534" t="s">
        <v>1358</v>
      </c>
      <c r="C250" s="534" t="s">
        <v>1369</v>
      </c>
      <c r="D250" s="534">
        <v>4</v>
      </c>
      <c r="E250" s="1196">
        <v>43355</v>
      </c>
      <c r="F250" s="534"/>
      <c r="G250" s="534"/>
      <c r="H250" s="1200" t="s">
        <v>811</v>
      </c>
      <c r="I250" s="1078"/>
      <c r="J250" s="1197" t="s">
        <v>811</v>
      </c>
      <c r="K250" s="1141">
        <f>AVERAGE(G246:G250)</f>
        <v>1.1499999999999999</v>
      </c>
      <c r="L250" s="1157">
        <f>10*(6-(LN(K250)/LN(2)))</f>
        <v>57.983661388303496</v>
      </c>
      <c r="M250" s="1204">
        <f>AVERAGE(I246:I250)</f>
        <v>48.413164735568571</v>
      </c>
      <c r="N250" s="1157">
        <f t="shared" si="12"/>
        <v>60.123649994386653</v>
      </c>
      <c r="O250" s="1204">
        <f>AVERAGE(J246:J250)</f>
        <v>43.62552879746837</v>
      </c>
      <c r="P250" s="1157">
        <f t="shared" si="13"/>
        <v>67.609306018572369</v>
      </c>
      <c r="Q250" s="1232">
        <f t="shared" si="14"/>
        <v>61.905539133754168</v>
      </c>
      <c r="R250" s="1233"/>
      <c r="T250" s="1244"/>
      <c r="U250" s="483"/>
    </row>
    <row r="251" spans="1:21" ht="16.2" thickBot="1">
      <c r="A251" s="528"/>
      <c r="B251" s="27"/>
      <c r="C251" s="27"/>
      <c r="D251" s="27"/>
      <c r="E251" s="139"/>
      <c r="F251" s="27"/>
      <c r="G251" s="27"/>
      <c r="H251" s="27"/>
      <c r="I251" s="1078" t="str">
        <f t="shared" si="15"/>
        <v xml:space="preserve"> </v>
      </c>
      <c r="J251" s="1173"/>
      <c r="K251" s="1107"/>
      <c r="L251" s="1011"/>
      <c r="M251" s="27"/>
      <c r="N251" s="1006"/>
      <c r="P251" s="1006"/>
      <c r="Q251" s="1006"/>
      <c r="R251" s="1233"/>
      <c r="T251" s="1244"/>
      <c r="U251" s="483"/>
    </row>
    <row r="252" spans="1:21" ht="31.2">
      <c r="A252" s="1117" t="s">
        <v>804</v>
      </c>
      <c r="B252" s="1100" t="s">
        <v>20</v>
      </c>
      <c r="C252" s="1100" t="s">
        <v>701</v>
      </c>
      <c r="D252" s="1101" t="s">
        <v>805</v>
      </c>
      <c r="E252" s="1102" t="s">
        <v>786</v>
      </c>
      <c r="F252" s="1101" t="s">
        <v>806</v>
      </c>
      <c r="G252" s="1101" t="s">
        <v>807</v>
      </c>
      <c r="H252" s="1119" t="s">
        <v>809</v>
      </c>
      <c r="I252" s="1209" t="s">
        <v>810</v>
      </c>
      <c r="J252" s="1118" t="s">
        <v>808</v>
      </c>
      <c r="K252" s="1113"/>
      <c r="N252" s="1006"/>
      <c r="P252" s="1006"/>
      <c r="Q252" s="1006"/>
      <c r="R252" s="1233"/>
      <c r="T252" s="1244"/>
      <c r="U252" s="483"/>
    </row>
    <row r="253" spans="1:21">
      <c r="A253" s="1113">
        <v>125</v>
      </c>
      <c r="B253" s="571" t="s">
        <v>1359</v>
      </c>
      <c r="C253" s="571" t="s">
        <v>1368</v>
      </c>
      <c r="D253" s="1098">
        <v>0.5</v>
      </c>
      <c r="E253" s="1114">
        <v>43719</v>
      </c>
      <c r="F253" s="1115">
        <v>4.45</v>
      </c>
      <c r="G253" s="1128">
        <v>2.1800000000000002</v>
      </c>
      <c r="H253" s="1078">
        <v>0.83350348467676749</v>
      </c>
      <c r="I253" s="1078">
        <f t="shared" si="15"/>
        <v>25.816936934378198</v>
      </c>
      <c r="J253" s="1172">
        <v>10.592268354430376</v>
      </c>
      <c r="K253" s="1113"/>
      <c r="M253" s="571"/>
      <c r="N253" s="1006"/>
      <c r="O253" s="571"/>
      <c r="P253" s="1006"/>
      <c r="Q253" s="1006"/>
      <c r="R253" s="1233"/>
      <c r="T253" s="1244"/>
      <c r="U253" s="1113"/>
    </row>
    <row r="254" spans="1:21">
      <c r="A254" s="483"/>
      <c r="B254" t="s">
        <v>1359</v>
      </c>
      <c r="C254" t="s">
        <v>1368</v>
      </c>
      <c r="D254" s="18">
        <v>1</v>
      </c>
      <c r="E254" s="55">
        <v>43719</v>
      </c>
      <c r="F254" s="165"/>
      <c r="G254" s="166"/>
      <c r="H254" s="27" t="s">
        <v>811</v>
      </c>
      <c r="I254" s="1078"/>
      <c r="J254" s="1173" t="s">
        <v>811</v>
      </c>
      <c r="K254" s="1113"/>
      <c r="N254" s="1006"/>
      <c r="P254" s="1006"/>
      <c r="Q254" s="1006"/>
      <c r="R254" s="1233"/>
      <c r="T254" s="1244"/>
      <c r="U254" s="483"/>
    </row>
    <row r="255" spans="1:21">
      <c r="A255" s="483"/>
      <c r="B255" t="s">
        <v>1359</v>
      </c>
      <c r="C255" t="s">
        <v>1368</v>
      </c>
      <c r="D255" s="18">
        <v>2</v>
      </c>
      <c r="E255" s="55">
        <v>43719</v>
      </c>
      <c r="F255" s="165"/>
      <c r="G255" s="166"/>
      <c r="H255" s="27" t="s">
        <v>811</v>
      </c>
      <c r="I255" s="1078"/>
      <c r="J255" s="1173" t="s">
        <v>811</v>
      </c>
      <c r="K255" s="1113"/>
      <c r="N255" s="1006"/>
      <c r="P255" s="1006"/>
      <c r="Q255" s="1006"/>
      <c r="R255" s="1233"/>
      <c r="T255" s="1244"/>
      <c r="U255" s="483"/>
    </row>
    <row r="256" spans="1:21">
      <c r="A256" s="483"/>
      <c r="B256" t="s">
        <v>1359</v>
      </c>
      <c r="C256" t="s">
        <v>1368</v>
      </c>
      <c r="D256" s="18">
        <v>3</v>
      </c>
      <c r="E256" s="55">
        <v>43719</v>
      </c>
      <c r="F256" s="165"/>
      <c r="G256" s="166"/>
      <c r="H256" s="27" t="s">
        <v>811</v>
      </c>
      <c r="I256" s="1078"/>
      <c r="J256" s="1173" t="s">
        <v>811</v>
      </c>
      <c r="K256" s="1113"/>
      <c r="N256" s="1006"/>
      <c r="P256" s="1006"/>
      <c r="Q256" s="1006"/>
      <c r="R256" s="1233"/>
      <c r="T256" s="1244"/>
      <c r="U256" s="483"/>
    </row>
    <row r="257" spans="1:21">
      <c r="A257" s="1113"/>
      <c r="B257" s="571" t="s">
        <v>1359</v>
      </c>
      <c r="C257" s="571" t="s">
        <v>1368</v>
      </c>
      <c r="D257" s="1098">
        <v>3.5</v>
      </c>
      <c r="E257" s="1114">
        <v>43719</v>
      </c>
      <c r="F257" s="1115"/>
      <c r="G257" s="1128">
        <v>2.1800000000000002</v>
      </c>
      <c r="H257" s="1078">
        <v>1.5945284054685986</v>
      </c>
      <c r="I257" s="1078">
        <f t="shared" si="15"/>
        <v>49.388922830984377</v>
      </c>
      <c r="J257" s="1172">
        <v>29.590014177215192</v>
      </c>
      <c r="K257" s="1113"/>
      <c r="M257" s="571"/>
      <c r="N257" s="1006"/>
      <c r="O257" s="571"/>
      <c r="P257" s="1006"/>
      <c r="Q257" s="1006"/>
      <c r="R257" s="1233"/>
      <c r="T257" s="1244"/>
      <c r="U257" s="1113"/>
    </row>
    <row r="258" spans="1:21">
      <c r="A258" s="1104"/>
      <c r="B258" s="451" t="s">
        <v>1359</v>
      </c>
      <c r="C258" s="451" t="s">
        <v>1368</v>
      </c>
      <c r="D258" s="1201">
        <v>4</v>
      </c>
      <c r="E258" s="1202">
        <v>43719</v>
      </c>
      <c r="F258" s="1203"/>
      <c r="G258" s="1204"/>
      <c r="H258" s="534" t="s">
        <v>811</v>
      </c>
      <c r="I258" s="1078"/>
      <c r="J258" s="1197" t="s">
        <v>811</v>
      </c>
      <c r="K258" s="1215">
        <f>AVERAGE(G253:G258)</f>
        <v>2.1800000000000002</v>
      </c>
      <c r="L258" s="1157">
        <f>10*(6-(LN(K258)/LN(2)))</f>
        <v>48.756718649977984</v>
      </c>
      <c r="M258" s="1204">
        <f>AVERAGE(I253:I258)</f>
        <v>37.602929882681288</v>
      </c>
      <c r="N258" s="1157">
        <f t="shared" si="12"/>
        <v>56.478106699663812</v>
      </c>
      <c r="O258" s="1204">
        <f>AVERAGE(J253:J258)</f>
        <v>20.091141265822785</v>
      </c>
      <c r="P258" s="1157">
        <f t="shared" si="13"/>
        <v>60.002736932601664</v>
      </c>
      <c r="Q258" s="1232">
        <f t="shared" si="14"/>
        <v>55.079187427414489</v>
      </c>
      <c r="R258" s="1233"/>
      <c r="T258" s="1244"/>
      <c r="U258" s="483"/>
    </row>
    <row r="259" spans="1:21" ht="16.2" thickBot="1">
      <c r="A259" s="483"/>
      <c r="I259" s="1078" t="str">
        <f t="shared" si="15"/>
        <v xml:space="preserve"> </v>
      </c>
      <c r="J259" s="484"/>
      <c r="K259" s="1113"/>
      <c r="N259" s="1006"/>
      <c r="P259" s="1006"/>
      <c r="Q259" s="1006"/>
      <c r="R259" s="1233"/>
      <c r="T259" s="1244"/>
      <c r="U259" s="483"/>
    </row>
    <row r="260" spans="1:21" ht="31.2">
      <c r="A260" s="1186" t="s">
        <v>804</v>
      </c>
      <c r="B260" s="1136" t="s">
        <v>20</v>
      </c>
      <c r="C260" s="1136" t="s">
        <v>701</v>
      </c>
      <c r="D260" s="1136" t="s">
        <v>805</v>
      </c>
      <c r="E260" s="1187" t="s">
        <v>786</v>
      </c>
      <c r="F260" s="1136" t="s">
        <v>806</v>
      </c>
      <c r="G260" s="1136" t="s">
        <v>807</v>
      </c>
      <c r="H260" s="1206" t="s">
        <v>809</v>
      </c>
      <c r="I260" s="1209" t="s">
        <v>810</v>
      </c>
      <c r="J260" s="1210" t="s">
        <v>808</v>
      </c>
      <c r="K260" s="1113"/>
      <c r="N260" s="1006"/>
      <c r="P260" s="1006"/>
      <c r="Q260" s="1006"/>
      <c r="R260" s="1233"/>
      <c r="T260" s="1244"/>
      <c r="U260" s="483"/>
    </row>
    <row r="261" spans="1:21">
      <c r="A261" s="1192"/>
      <c r="B261" s="571" t="s">
        <v>1358</v>
      </c>
      <c r="C261" s="571" t="s">
        <v>1368</v>
      </c>
      <c r="D261" s="1075">
        <v>0.5</v>
      </c>
      <c r="E261" s="1073">
        <v>44452</v>
      </c>
      <c r="F261" s="571">
        <v>4</v>
      </c>
      <c r="G261" s="571">
        <v>3.1</v>
      </c>
      <c r="H261" s="1078">
        <v>0.58800000000000008</v>
      </c>
      <c r="I261" s="1078">
        <f t="shared" si="15"/>
        <v>18.212712000000003</v>
      </c>
      <c r="J261" s="1172">
        <v>3.0175202380952393</v>
      </c>
      <c r="K261" s="1113"/>
      <c r="M261" s="571"/>
      <c r="N261" s="1006"/>
      <c r="O261" s="571"/>
      <c r="P261" s="1006"/>
      <c r="Q261" s="1006"/>
      <c r="R261" s="1233"/>
      <c r="T261" s="1244"/>
      <c r="U261" s="1113"/>
    </row>
    <row r="262" spans="1:21">
      <c r="A262" s="1186"/>
      <c r="B262" t="s">
        <v>1358</v>
      </c>
      <c r="C262" t="s">
        <v>1368</v>
      </c>
      <c r="D262" s="27">
        <v>1</v>
      </c>
      <c r="E262" s="133">
        <v>44452</v>
      </c>
      <c r="H262" s="24" t="s">
        <v>811</v>
      </c>
      <c r="I262" s="1078"/>
      <c r="J262" s="1174" t="s">
        <v>811</v>
      </c>
      <c r="K262" s="1113"/>
      <c r="N262" s="1006"/>
      <c r="P262" s="1006"/>
      <c r="Q262" s="1006"/>
      <c r="R262" s="1233"/>
      <c r="T262" s="1244"/>
      <c r="U262" s="483"/>
    </row>
    <row r="263" spans="1:21">
      <c r="A263" s="1186"/>
      <c r="B263" t="s">
        <v>1358</v>
      </c>
      <c r="C263" t="s">
        <v>1368</v>
      </c>
      <c r="D263" s="27">
        <v>2</v>
      </c>
      <c r="E263" s="133">
        <v>44452</v>
      </c>
      <c r="H263" s="24" t="s">
        <v>811</v>
      </c>
      <c r="I263" s="1078"/>
      <c r="J263" s="1174" t="s">
        <v>811</v>
      </c>
      <c r="K263" s="1113"/>
      <c r="N263" s="1006"/>
      <c r="P263" s="1006"/>
      <c r="Q263" s="1006"/>
      <c r="R263" s="1233"/>
      <c r="T263" s="1244"/>
      <c r="U263" s="483"/>
    </row>
    <row r="264" spans="1:21">
      <c r="A264" s="1192"/>
      <c r="B264" s="571" t="s">
        <v>1358</v>
      </c>
      <c r="C264" s="571" t="s">
        <v>1368</v>
      </c>
      <c r="D264" s="1075">
        <v>3</v>
      </c>
      <c r="E264" s="1073">
        <v>44452</v>
      </c>
      <c r="F264" s="571"/>
      <c r="G264" s="571">
        <v>3.1</v>
      </c>
      <c r="H264" s="1078">
        <v>0.63344151781634661</v>
      </c>
      <c r="I264" s="1078">
        <f t="shared" ref="I264:I321" si="16">IF(AND(H264&gt;0),  H264*30.974," ")</f>
        <v>19.620217572843519</v>
      </c>
      <c r="J264" s="1172">
        <v>2.3326630952380953</v>
      </c>
      <c r="K264" s="1113"/>
      <c r="M264" s="571"/>
      <c r="N264" s="1006"/>
      <c r="O264" s="571"/>
      <c r="P264" s="1006"/>
      <c r="Q264" s="1006"/>
      <c r="R264" s="1233"/>
      <c r="T264" s="1244"/>
      <c r="U264" s="1113"/>
    </row>
    <row r="265" spans="1:21">
      <c r="A265" s="1186"/>
      <c r="B265" t="s">
        <v>1358</v>
      </c>
      <c r="C265" t="s">
        <v>1368</v>
      </c>
      <c r="D265" s="27">
        <v>3.5</v>
      </c>
      <c r="E265" s="133">
        <v>44452</v>
      </c>
      <c r="H265" s="24" t="s">
        <v>811</v>
      </c>
      <c r="I265" s="1078"/>
      <c r="J265" s="1174" t="s">
        <v>811</v>
      </c>
      <c r="K265" s="1113">
        <f>AVERAGE(G261:G265)</f>
        <v>3.1</v>
      </c>
      <c r="L265" s="1006">
        <f>10*(6-(LN(K265)/LN(2)))</f>
        <v>43.677317845004865</v>
      </c>
      <c r="M265" s="166">
        <f>AVERAGE(I261:I265)</f>
        <v>18.916464786421763</v>
      </c>
      <c r="N265" s="1006">
        <f t="shared" ref="N265:N318" si="17">10*(6-(LN(48/M265)/LN(2)))</f>
        <v>46.566080892046031</v>
      </c>
      <c r="O265" s="166">
        <f>AVERAGE(J261:J265)</f>
        <v>2.6750916666666673</v>
      </c>
      <c r="P265" s="1006">
        <f t="shared" ref="P265:P318" si="18">10*(6-((2.04-0.68*LN(O265))/LN(2)))</f>
        <v>40.222221801804103</v>
      </c>
      <c r="Q265" s="1006">
        <f t="shared" ref="Q265:Q318" si="19">AVERAGE(L265,N265,P265)</f>
        <v>43.488540179618333</v>
      </c>
      <c r="R265" s="1233">
        <f>AVERAGE(Q238:Q265)</f>
        <v>53.58466954516453</v>
      </c>
      <c r="S265" s="986" t="s">
        <v>379</v>
      </c>
      <c r="T265" s="1244" t="str">
        <f>IF(_xlfn.NUMBERVALUE(R265), IF(R265&lt;50, "Acceptable; Ongoing Protection is Required", "Unacceptable; Immediate Restoration is Required"), " ")</f>
        <v>Unacceptable; Immediate Restoration is Required</v>
      </c>
      <c r="U265" s="483"/>
    </row>
    <row r="266" spans="1:21" ht="16.2" thickBot="1">
      <c r="A266" s="1018"/>
      <c r="B266" s="1193"/>
      <c r="C266" s="1193"/>
      <c r="D266" s="1193"/>
      <c r="E266" s="1194"/>
      <c r="F266" s="1189"/>
      <c r="G266" s="1189"/>
      <c r="H266" s="1208"/>
      <c r="I266" s="1078" t="str">
        <f t="shared" si="16"/>
        <v xml:space="preserve"> </v>
      </c>
      <c r="J266" s="1214"/>
      <c r="K266" s="1221"/>
      <c r="L266" s="1225"/>
      <c r="M266" s="1193"/>
      <c r="N266" s="1023"/>
      <c r="O266" s="1195"/>
      <c r="P266" s="1023"/>
      <c r="Q266" s="1251"/>
      <c r="R266" s="1238"/>
      <c r="S266" s="1243"/>
      <c r="T266" s="1242"/>
      <c r="U266" s="1183"/>
    </row>
    <row r="267" spans="1:21" ht="31.2">
      <c r="A267" s="1117" t="s">
        <v>804</v>
      </c>
      <c r="B267" s="1100" t="s">
        <v>20</v>
      </c>
      <c r="C267" s="1100" t="s">
        <v>701</v>
      </c>
      <c r="D267" s="1101" t="s">
        <v>805</v>
      </c>
      <c r="E267" s="1102" t="s">
        <v>786</v>
      </c>
      <c r="F267" s="1101" t="s">
        <v>806</v>
      </c>
      <c r="G267" s="1101" t="s">
        <v>807</v>
      </c>
      <c r="H267" s="1119" t="s">
        <v>809</v>
      </c>
      <c r="I267" s="1209" t="s">
        <v>810</v>
      </c>
      <c r="J267" s="1118" t="s">
        <v>808</v>
      </c>
      <c r="K267" s="1113"/>
      <c r="N267" s="1006"/>
      <c r="P267" s="1006"/>
      <c r="Q267" s="1006"/>
      <c r="R267" s="1233"/>
      <c r="T267" s="1244"/>
      <c r="U267" s="483"/>
    </row>
    <row r="268" spans="1:21">
      <c r="A268" s="1107">
        <v>508</v>
      </c>
      <c r="B268" s="1075" t="s">
        <v>1358</v>
      </c>
      <c r="C268" s="1075" t="s">
        <v>1370</v>
      </c>
      <c r="D268" s="1075">
        <v>0.5</v>
      </c>
      <c r="E268" s="1108">
        <v>42997</v>
      </c>
      <c r="F268" s="1075">
        <v>4.2</v>
      </c>
      <c r="G268" s="1075">
        <v>0.9</v>
      </c>
      <c r="H268" s="1109">
        <v>1.0438947479495921</v>
      </c>
      <c r="I268" s="1078">
        <f t="shared" si="16"/>
        <v>32.333595922990668</v>
      </c>
      <c r="J268" s="1172">
        <v>12.281076708860756</v>
      </c>
      <c r="K268" s="1113"/>
      <c r="M268" s="571"/>
      <c r="N268" s="1006"/>
      <c r="O268" s="571"/>
      <c r="P268" s="1006"/>
      <c r="Q268" s="1006"/>
      <c r="R268" s="1233"/>
      <c r="T268" s="1244"/>
      <c r="U268" s="1113"/>
    </row>
    <row r="269" spans="1:21">
      <c r="A269" s="528">
        <v>509</v>
      </c>
      <c r="B269" s="27" t="s">
        <v>1358</v>
      </c>
      <c r="C269" s="27" t="s">
        <v>1370</v>
      </c>
      <c r="D269" s="27">
        <v>1</v>
      </c>
      <c r="E269" s="139">
        <v>42997</v>
      </c>
      <c r="F269" s="27">
        <v>4.2</v>
      </c>
      <c r="G269" s="27">
        <v>0.9</v>
      </c>
      <c r="H269" s="27"/>
      <c r="I269" s="1078" t="str">
        <f t="shared" si="16"/>
        <v xml:space="preserve"> </v>
      </c>
      <c r="J269" s="1173"/>
      <c r="K269" s="1113"/>
      <c r="N269" s="1006"/>
      <c r="P269" s="1006"/>
      <c r="Q269" s="1006"/>
      <c r="R269" s="1233"/>
      <c r="T269" s="1244"/>
      <c r="U269" s="483"/>
    </row>
    <row r="270" spans="1:21">
      <c r="A270" s="528">
        <v>510</v>
      </c>
      <c r="B270" s="27" t="s">
        <v>1358</v>
      </c>
      <c r="C270" s="27" t="s">
        <v>1370</v>
      </c>
      <c r="D270" s="27">
        <v>2</v>
      </c>
      <c r="E270" s="139">
        <v>42997</v>
      </c>
      <c r="F270" s="27">
        <v>4.2</v>
      </c>
      <c r="G270" s="27">
        <v>0.9</v>
      </c>
      <c r="H270" s="27"/>
      <c r="I270" s="1078" t="str">
        <f t="shared" si="16"/>
        <v xml:space="preserve"> </v>
      </c>
      <c r="J270" s="1173"/>
      <c r="K270" s="1113"/>
      <c r="N270" s="1006"/>
      <c r="P270" s="1006"/>
      <c r="Q270" s="1006"/>
      <c r="R270" s="1233"/>
      <c r="T270" s="1244"/>
      <c r="U270" s="483"/>
    </row>
    <row r="271" spans="1:21">
      <c r="A271" s="528">
        <v>511</v>
      </c>
      <c r="B271" s="27" t="s">
        <v>1358</v>
      </c>
      <c r="C271" s="27" t="s">
        <v>1370</v>
      </c>
      <c r="D271" s="27">
        <v>3</v>
      </c>
      <c r="E271" s="139">
        <v>42997</v>
      </c>
      <c r="F271" s="27">
        <v>4.2</v>
      </c>
      <c r="G271" s="27">
        <v>0.9</v>
      </c>
      <c r="H271" s="27"/>
      <c r="I271" s="1078" t="str">
        <f t="shared" si="16"/>
        <v xml:space="preserve"> </v>
      </c>
      <c r="J271" s="1173"/>
      <c r="K271" s="1113"/>
      <c r="N271" s="1006"/>
      <c r="P271" s="1006"/>
      <c r="Q271" s="1006"/>
      <c r="R271" s="1233"/>
      <c r="T271" s="1244"/>
      <c r="U271" s="483"/>
    </row>
    <row r="272" spans="1:21">
      <c r="A272" s="1143">
        <v>512</v>
      </c>
      <c r="B272" s="1144" t="s">
        <v>1358</v>
      </c>
      <c r="C272" s="1144" t="s">
        <v>1370</v>
      </c>
      <c r="D272" s="1144">
        <v>3.2</v>
      </c>
      <c r="E272" s="1145">
        <v>42997</v>
      </c>
      <c r="F272" s="1144">
        <v>4.2</v>
      </c>
      <c r="G272" s="1144">
        <v>0.9</v>
      </c>
      <c r="H272" s="1146">
        <v>1.1743815914432911</v>
      </c>
      <c r="I272" s="1078">
        <f t="shared" si="16"/>
        <v>36.375295413364498</v>
      </c>
      <c r="J272" s="1199">
        <v>22.795763291139245</v>
      </c>
      <c r="K272" s="1141">
        <f>AVERAGE(G268:G272)</f>
        <v>0.9</v>
      </c>
      <c r="L272" s="1157">
        <f>10*(6-(LN(K272)/LN(2)))</f>
        <v>61.520030934450496</v>
      </c>
      <c r="M272" s="1142">
        <f>AVERAGE(I268:I272)</f>
        <v>34.354445668177583</v>
      </c>
      <c r="N272" s="1157">
        <f t="shared" si="17"/>
        <v>55.174623985495288</v>
      </c>
      <c r="O272" s="1142">
        <f>AVERAGE(J268:J272)</f>
        <v>17.538420000000002</v>
      </c>
      <c r="P272" s="1157">
        <f t="shared" si="18"/>
        <v>58.669659943815162</v>
      </c>
      <c r="Q272" s="1232">
        <f t="shared" si="19"/>
        <v>58.454771621253649</v>
      </c>
      <c r="R272" s="1233"/>
      <c r="T272" s="1244"/>
      <c r="U272" s="1113"/>
    </row>
    <row r="273" spans="1:21" ht="16.2" thickBot="1">
      <c r="A273" s="528"/>
      <c r="B273" s="27"/>
      <c r="C273" s="27"/>
      <c r="D273" s="27"/>
      <c r="E273" s="139"/>
      <c r="F273" s="27"/>
      <c r="G273" s="27"/>
      <c r="H273" s="71"/>
      <c r="I273" s="1078" t="str">
        <f t="shared" si="16"/>
        <v xml:space="preserve"> </v>
      </c>
      <c r="J273" s="1174"/>
      <c r="K273" s="1113"/>
      <c r="N273" s="1006"/>
      <c r="P273" s="1006"/>
      <c r="Q273" s="1006"/>
      <c r="R273" s="1233"/>
      <c r="T273" s="1244"/>
      <c r="U273" s="483"/>
    </row>
    <row r="274" spans="1:21" ht="31.2">
      <c r="A274" s="528"/>
      <c r="B274" s="627" t="s">
        <v>20</v>
      </c>
      <c r="C274" s="627" t="s">
        <v>701</v>
      </c>
      <c r="D274" s="627" t="s">
        <v>846</v>
      </c>
      <c r="E274" s="1135" t="s">
        <v>786</v>
      </c>
      <c r="F274" s="1136" t="s">
        <v>806</v>
      </c>
      <c r="G274" s="1136" t="s">
        <v>807</v>
      </c>
      <c r="H274" s="632" t="s">
        <v>809</v>
      </c>
      <c r="I274" s="1209" t="s">
        <v>810</v>
      </c>
      <c r="J274" s="1110" t="s">
        <v>808</v>
      </c>
      <c r="K274" s="1113"/>
      <c r="N274" s="1006"/>
      <c r="P274" s="1006"/>
      <c r="Q274" s="1006"/>
      <c r="R274" s="1233"/>
      <c r="T274" s="1244"/>
      <c r="U274" s="483"/>
    </row>
    <row r="275" spans="1:21">
      <c r="A275" s="1107"/>
      <c r="B275" s="1075" t="s">
        <v>1358</v>
      </c>
      <c r="C275" s="1075" t="s">
        <v>1370</v>
      </c>
      <c r="D275" s="1075">
        <v>0.5</v>
      </c>
      <c r="E275" s="1108">
        <v>43354</v>
      </c>
      <c r="F275" s="1075">
        <v>4.25</v>
      </c>
      <c r="G275" s="1075">
        <v>1.2</v>
      </c>
      <c r="H275" s="1078">
        <v>0.95140707956738046</v>
      </c>
      <c r="I275" s="1078">
        <f t="shared" si="16"/>
        <v>29.468882882520042</v>
      </c>
      <c r="J275" s="1172">
        <v>7.4205696202531639</v>
      </c>
      <c r="K275" s="1113"/>
      <c r="M275" s="571"/>
      <c r="N275" s="1006"/>
      <c r="O275" s="571"/>
      <c r="P275" s="1006"/>
      <c r="Q275" s="1006"/>
      <c r="R275" s="1233"/>
      <c r="T275" s="1244"/>
      <c r="U275" s="1113"/>
    </row>
    <row r="276" spans="1:21">
      <c r="A276" s="528"/>
      <c r="B276" s="27" t="s">
        <v>1358</v>
      </c>
      <c r="C276" s="27" t="s">
        <v>1370</v>
      </c>
      <c r="D276" s="27">
        <v>1</v>
      </c>
      <c r="E276" s="139">
        <v>43354</v>
      </c>
      <c r="F276" s="27"/>
      <c r="G276" s="27"/>
      <c r="H276" s="24" t="s">
        <v>811</v>
      </c>
      <c r="I276" s="1078"/>
      <c r="J276" s="1173" t="s">
        <v>811</v>
      </c>
      <c r="K276" s="1113"/>
      <c r="N276" s="1006"/>
      <c r="P276" s="1006"/>
      <c r="Q276" s="1006"/>
      <c r="R276" s="1233"/>
      <c r="T276" s="1244"/>
      <c r="U276" s="483"/>
    </row>
    <row r="277" spans="1:21">
      <c r="A277" s="528"/>
      <c r="B277" s="27" t="s">
        <v>1358</v>
      </c>
      <c r="C277" s="27" t="s">
        <v>1370</v>
      </c>
      <c r="D277" s="27">
        <v>2</v>
      </c>
      <c r="E277" s="139">
        <v>43354</v>
      </c>
      <c r="F277" s="27"/>
      <c r="G277" s="27"/>
      <c r="H277" s="24" t="s">
        <v>811</v>
      </c>
      <c r="I277" s="1078"/>
      <c r="J277" s="1173" t="s">
        <v>811</v>
      </c>
      <c r="K277" s="1113"/>
      <c r="N277" s="1006"/>
      <c r="P277" s="1006"/>
      <c r="Q277" s="1006"/>
      <c r="R277" s="1233"/>
      <c r="T277" s="1244"/>
      <c r="U277" s="483"/>
    </row>
    <row r="278" spans="1:21">
      <c r="A278" s="1107"/>
      <c r="B278" s="1075" t="s">
        <v>1358</v>
      </c>
      <c r="C278" s="1075" t="s">
        <v>1370</v>
      </c>
      <c r="D278" s="1075">
        <v>3</v>
      </c>
      <c r="E278" s="1108">
        <v>43354</v>
      </c>
      <c r="F278" s="1075"/>
      <c r="G278" s="1075">
        <v>1.2</v>
      </c>
      <c r="H278" s="1078">
        <v>3.2619671299453041</v>
      </c>
      <c r="I278" s="1078">
        <f t="shared" si="16"/>
        <v>101.03616988292585</v>
      </c>
      <c r="J278" s="1172">
        <v>283.66364135021092</v>
      </c>
      <c r="K278" s="1113"/>
      <c r="M278" s="571"/>
      <c r="N278" s="1006"/>
      <c r="O278" s="571"/>
      <c r="P278" s="1006"/>
      <c r="Q278" s="1006"/>
      <c r="R278" s="1233"/>
      <c r="T278" s="1244"/>
      <c r="U278" s="1113"/>
    </row>
    <row r="279" spans="1:21">
      <c r="A279" s="529"/>
      <c r="B279" s="534" t="s">
        <v>1358</v>
      </c>
      <c r="C279" s="534" t="s">
        <v>1370</v>
      </c>
      <c r="D279" s="534">
        <v>4</v>
      </c>
      <c r="E279" s="1196">
        <v>43354</v>
      </c>
      <c r="F279" s="534"/>
      <c r="G279" s="534"/>
      <c r="H279" s="1200" t="s">
        <v>811</v>
      </c>
      <c r="I279" s="1078"/>
      <c r="J279" s="1197" t="s">
        <v>811</v>
      </c>
      <c r="K279" s="1141">
        <f>AVERAGE(G275:G279)</f>
        <v>1.2</v>
      </c>
      <c r="L279" s="1157">
        <f>10*(6-(LN(K279)/LN(2)))</f>
        <v>57.369655941662067</v>
      </c>
      <c r="M279" s="1204">
        <f>AVERAGE(I275:I279)</f>
        <v>65.252526382722948</v>
      </c>
      <c r="N279" s="1157">
        <f t="shared" si="17"/>
        <v>64.429993537685291</v>
      </c>
      <c r="O279" s="1204">
        <f>AVERAGE(J275:J279)</f>
        <v>145.54210548523204</v>
      </c>
      <c r="P279" s="1157">
        <f t="shared" si="18"/>
        <v>79.429012046039247</v>
      </c>
      <c r="Q279" s="1232">
        <f t="shared" si="19"/>
        <v>67.0762205084622</v>
      </c>
      <c r="R279" s="1233"/>
      <c r="T279" s="1244"/>
      <c r="U279" s="483"/>
    </row>
    <row r="280" spans="1:21" ht="16.2" thickBot="1">
      <c r="A280" s="528"/>
      <c r="B280" s="27"/>
      <c r="C280" s="27"/>
      <c r="D280" s="27"/>
      <c r="E280" s="139"/>
      <c r="F280" s="27"/>
      <c r="G280" s="27"/>
      <c r="H280" s="27"/>
      <c r="I280" s="1078" t="str">
        <f t="shared" si="16"/>
        <v xml:space="preserve"> </v>
      </c>
      <c r="J280" s="1173"/>
      <c r="K280" s="1107"/>
      <c r="L280" s="1011"/>
      <c r="N280" s="1006"/>
      <c r="P280" s="1006"/>
      <c r="Q280" s="1006"/>
      <c r="R280" s="1233"/>
      <c r="T280" s="1244"/>
      <c r="U280" s="483"/>
    </row>
    <row r="281" spans="1:21" ht="31.2">
      <c r="A281" s="1117" t="s">
        <v>804</v>
      </c>
      <c r="B281" s="1100" t="s">
        <v>20</v>
      </c>
      <c r="C281" s="1100" t="s">
        <v>701</v>
      </c>
      <c r="D281" s="1101" t="s">
        <v>805</v>
      </c>
      <c r="E281" s="1102" t="s">
        <v>786</v>
      </c>
      <c r="F281" s="1101" t="s">
        <v>806</v>
      </c>
      <c r="G281" s="1101" t="s">
        <v>807</v>
      </c>
      <c r="H281" s="1119" t="s">
        <v>809</v>
      </c>
      <c r="I281" s="1209" t="s">
        <v>810</v>
      </c>
      <c r="J281" s="1118" t="s">
        <v>808</v>
      </c>
      <c r="K281" s="1113"/>
      <c r="N281" s="1006"/>
      <c r="P281" s="1006"/>
      <c r="Q281" s="1006"/>
      <c r="R281" s="1233"/>
      <c r="T281" s="1244"/>
      <c r="U281" s="483"/>
    </row>
    <row r="282" spans="1:21">
      <c r="A282" s="1113">
        <v>126</v>
      </c>
      <c r="B282" s="571" t="s">
        <v>1359</v>
      </c>
      <c r="C282" s="571" t="s">
        <v>1371</v>
      </c>
      <c r="D282" s="1098">
        <v>0.5</v>
      </c>
      <c r="E282" s="1114">
        <v>43719</v>
      </c>
      <c r="F282" s="1115">
        <v>4.3</v>
      </c>
      <c r="G282" s="1128">
        <v>1.25</v>
      </c>
      <c r="H282" s="1078">
        <v>0.79726420273429932</v>
      </c>
      <c r="I282" s="1078">
        <f t="shared" si="16"/>
        <v>24.694461415492189</v>
      </c>
      <c r="J282" s="1172">
        <v>4.8519422784810136</v>
      </c>
      <c r="K282" s="1113"/>
      <c r="M282" s="571"/>
      <c r="N282" s="1006"/>
      <c r="O282" s="571"/>
      <c r="P282" s="1006"/>
      <c r="Q282" s="1006"/>
      <c r="R282" s="1233"/>
      <c r="T282" s="1244"/>
      <c r="U282" s="1113"/>
    </row>
    <row r="283" spans="1:21">
      <c r="A283" s="483"/>
      <c r="B283" t="s">
        <v>1359</v>
      </c>
      <c r="C283" t="s">
        <v>1371</v>
      </c>
      <c r="D283" s="18">
        <v>1</v>
      </c>
      <c r="E283" s="55">
        <v>43719</v>
      </c>
      <c r="F283" s="165"/>
      <c r="G283" s="166"/>
      <c r="H283" s="27" t="s">
        <v>811</v>
      </c>
      <c r="I283" s="1078"/>
      <c r="J283" s="1173" t="s">
        <v>811</v>
      </c>
      <c r="K283" s="1113"/>
      <c r="N283" s="1006"/>
      <c r="P283" s="1006"/>
      <c r="Q283" s="1006"/>
      <c r="R283" s="1233"/>
      <c r="T283" s="1244"/>
      <c r="U283" s="483"/>
    </row>
    <row r="284" spans="1:21">
      <c r="A284" s="483"/>
      <c r="B284" t="s">
        <v>1359</v>
      </c>
      <c r="C284" t="s">
        <v>1371</v>
      </c>
      <c r="D284" s="18">
        <v>2</v>
      </c>
      <c r="E284" s="55">
        <v>43719</v>
      </c>
      <c r="F284" s="165"/>
      <c r="G284" s="166"/>
      <c r="H284" s="27" t="s">
        <v>811</v>
      </c>
      <c r="I284" s="1078"/>
      <c r="J284" s="1173" t="s">
        <v>811</v>
      </c>
      <c r="K284" s="1113"/>
      <c r="N284" s="1006"/>
      <c r="P284" s="1006"/>
      <c r="Q284" s="1006"/>
      <c r="R284" s="1233"/>
      <c r="T284" s="1244"/>
      <c r="U284" s="483"/>
    </row>
    <row r="285" spans="1:21">
      <c r="A285" s="483"/>
      <c r="B285" t="s">
        <v>1359</v>
      </c>
      <c r="C285" t="s">
        <v>1371</v>
      </c>
      <c r="D285" s="18">
        <v>3</v>
      </c>
      <c r="E285" s="55">
        <v>43719</v>
      </c>
      <c r="F285" s="165"/>
      <c r="G285" s="166"/>
      <c r="H285" s="27" t="s">
        <v>811</v>
      </c>
      <c r="I285" s="1078"/>
      <c r="J285" s="1173" t="s">
        <v>811</v>
      </c>
      <c r="K285" s="1113"/>
      <c r="N285" s="1006"/>
      <c r="P285" s="1006"/>
      <c r="Q285" s="1006"/>
      <c r="R285" s="1233"/>
      <c r="T285" s="1244"/>
      <c r="U285" s="483"/>
    </row>
    <row r="286" spans="1:21">
      <c r="A286" s="483"/>
      <c r="B286" t="s">
        <v>1359</v>
      </c>
      <c r="C286" t="s">
        <v>1371</v>
      </c>
      <c r="D286" s="18">
        <v>3.25</v>
      </c>
      <c r="E286" s="55">
        <v>43719</v>
      </c>
      <c r="F286" s="165"/>
      <c r="G286" s="1128">
        <v>1.25</v>
      </c>
      <c r="H286" s="24">
        <v>5.7982851107949038</v>
      </c>
      <c r="I286" s="1078">
        <f t="shared" si="16"/>
        <v>179.59608302176136</v>
      </c>
      <c r="J286" s="1174">
        <v>59.111691139240492</v>
      </c>
      <c r="K286" s="1113"/>
      <c r="N286" s="1006"/>
      <c r="P286" s="1006"/>
      <c r="Q286" s="1006"/>
      <c r="R286" s="1233"/>
      <c r="T286" s="1244"/>
      <c r="U286" s="483"/>
    </row>
    <row r="287" spans="1:21">
      <c r="A287" s="1104"/>
      <c r="B287" s="451" t="s">
        <v>1359</v>
      </c>
      <c r="C287" s="451" t="s">
        <v>1371</v>
      </c>
      <c r="D287" s="1201">
        <v>3.8</v>
      </c>
      <c r="E287" s="1202">
        <v>43719</v>
      </c>
      <c r="F287" s="1203"/>
      <c r="G287" s="1204"/>
      <c r="H287" s="534" t="s">
        <v>811</v>
      </c>
      <c r="I287" s="1078"/>
      <c r="J287" s="1197" t="s">
        <v>811</v>
      </c>
      <c r="K287" s="1215">
        <f>AVERAGE(G282:G287)</f>
        <v>1.25</v>
      </c>
      <c r="L287" s="1157">
        <f>10*(6-(LN(K287)/LN(2)))</f>
        <v>56.780719051126376</v>
      </c>
      <c r="M287" s="1204">
        <f>AVERAGE(I282:I287)</f>
        <v>102.14527221862677</v>
      </c>
      <c r="N287" s="1157">
        <f t="shared" si="17"/>
        <v>70.895161197073051</v>
      </c>
      <c r="O287" s="1204">
        <f>AVERAGE(J282:J287)</f>
        <v>31.981816708860752</v>
      </c>
      <c r="P287" s="1157">
        <f t="shared" si="18"/>
        <v>64.563445080881536</v>
      </c>
      <c r="Q287" s="1232">
        <f t="shared" si="19"/>
        <v>64.079775109693657</v>
      </c>
      <c r="R287" s="1233"/>
      <c r="T287" s="1244"/>
      <c r="U287" s="483"/>
    </row>
    <row r="288" spans="1:21" ht="16.2" thickBot="1">
      <c r="A288" s="483"/>
      <c r="I288" s="1078" t="str">
        <f t="shared" si="16"/>
        <v xml:space="preserve"> </v>
      </c>
      <c r="J288" s="484"/>
      <c r="K288" s="1113"/>
      <c r="N288" s="1006"/>
      <c r="P288" s="1006"/>
      <c r="Q288" s="1006"/>
      <c r="R288" s="1233"/>
      <c r="T288" s="1244"/>
      <c r="U288" s="483"/>
    </row>
    <row r="289" spans="1:21" ht="31.2">
      <c r="A289" s="1186" t="s">
        <v>804</v>
      </c>
      <c r="B289" s="1136" t="s">
        <v>20</v>
      </c>
      <c r="C289" s="1136" t="s">
        <v>701</v>
      </c>
      <c r="D289" s="1136" t="s">
        <v>805</v>
      </c>
      <c r="E289" s="1187" t="s">
        <v>786</v>
      </c>
      <c r="F289" s="1136" t="s">
        <v>806</v>
      </c>
      <c r="G289" s="1136" t="s">
        <v>807</v>
      </c>
      <c r="H289" s="1206" t="s">
        <v>809</v>
      </c>
      <c r="I289" s="1209" t="s">
        <v>810</v>
      </c>
      <c r="J289" s="1210" t="s">
        <v>808</v>
      </c>
      <c r="K289" s="1176"/>
      <c r="N289" s="1006"/>
      <c r="P289" s="1006"/>
      <c r="Q289" s="1006"/>
      <c r="R289" s="1233"/>
      <c r="T289" s="1244"/>
      <c r="U289" s="483"/>
    </row>
    <row r="290" spans="1:21">
      <c r="A290" s="1192"/>
      <c r="B290" s="571" t="s">
        <v>1358</v>
      </c>
      <c r="C290" s="571" t="s">
        <v>1372</v>
      </c>
      <c r="D290" s="1075">
        <v>0.5</v>
      </c>
      <c r="E290" s="1073">
        <v>44452</v>
      </c>
      <c r="F290" s="571">
        <v>3.5</v>
      </c>
      <c r="G290" s="571">
        <v>2.2000000000000002</v>
      </c>
      <c r="H290" s="1078">
        <v>1.3335610901396771</v>
      </c>
      <c r="I290" s="1078">
        <f t="shared" si="16"/>
        <v>41.305721205986359</v>
      </c>
      <c r="J290" s="1172">
        <v>6.2754285714285736</v>
      </c>
      <c r="K290" s="1176"/>
      <c r="M290" s="571"/>
      <c r="N290" s="1006"/>
      <c r="O290" s="571"/>
      <c r="P290" s="1006"/>
      <c r="Q290" s="1006"/>
      <c r="R290" s="1233"/>
      <c r="T290" s="1244"/>
      <c r="U290" s="1113"/>
    </row>
    <row r="291" spans="1:21">
      <c r="A291" s="1186"/>
      <c r="B291" t="s">
        <v>1358</v>
      </c>
      <c r="C291" t="s">
        <v>1372</v>
      </c>
      <c r="D291" s="27">
        <v>1</v>
      </c>
      <c r="E291" s="133">
        <v>44452</v>
      </c>
      <c r="H291" s="24" t="s">
        <v>811</v>
      </c>
      <c r="I291" s="1078"/>
      <c r="J291" s="1174" t="s">
        <v>811</v>
      </c>
      <c r="K291" s="1176"/>
      <c r="N291" s="1006"/>
      <c r="P291" s="1006"/>
      <c r="Q291" s="1006"/>
      <c r="R291" s="1233"/>
      <c r="T291" s="1244"/>
      <c r="U291" s="483"/>
    </row>
    <row r="292" spans="1:21">
      <c r="A292" s="1186"/>
      <c r="B292" t="s">
        <v>1358</v>
      </c>
      <c r="C292" t="s">
        <v>1372</v>
      </c>
      <c r="D292" s="27">
        <v>1.5</v>
      </c>
      <c r="E292" s="133">
        <v>44452</v>
      </c>
      <c r="H292" s="24" t="s">
        <v>811</v>
      </c>
      <c r="I292" s="1078"/>
      <c r="J292" s="1174" t="s">
        <v>811</v>
      </c>
      <c r="K292" s="1176"/>
      <c r="N292" s="1006"/>
      <c r="P292" s="1006"/>
      <c r="Q292" s="1006"/>
      <c r="R292" s="1233"/>
      <c r="T292" s="1244"/>
      <c r="U292" s="483"/>
    </row>
    <row r="293" spans="1:21">
      <c r="A293" s="1186"/>
      <c r="B293" t="s">
        <v>1358</v>
      </c>
      <c r="C293" t="s">
        <v>1372</v>
      </c>
      <c r="D293" s="27">
        <v>2</v>
      </c>
      <c r="E293" s="133">
        <v>44452</v>
      </c>
      <c r="H293" s="24" t="s">
        <v>811</v>
      </c>
      <c r="I293" s="1078"/>
      <c r="J293" s="1174" t="s">
        <v>811</v>
      </c>
      <c r="K293" s="1176"/>
      <c r="N293" s="1006"/>
      <c r="P293" s="1006"/>
      <c r="Q293" s="1006"/>
      <c r="R293" s="1233"/>
      <c r="T293" s="1244"/>
      <c r="U293" s="483"/>
    </row>
    <row r="294" spans="1:21">
      <c r="A294" s="1186"/>
      <c r="B294" t="s">
        <v>1358</v>
      </c>
      <c r="C294" t="s">
        <v>1372</v>
      </c>
      <c r="D294" s="27">
        <v>2.5</v>
      </c>
      <c r="E294" s="133">
        <v>44452</v>
      </c>
      <c r="G294" s="571">
        <v>2.2000000000000002</v>
      </c>
      <c r="H294" s="24">
        <v>1.2002049811257094</v>
      </c>
      <c r="I294" s="1078">
        <f t="shared" si="16"/>
        <v>37.175149085387723</v>
      </c>
      <c r="J294" s="1174">
        <v>7.4265714285714317</v>
      </c>
      <c r="K294" s="1176"/>
      <c r="N294" s="1006"/>
      <c r="P294" s="1006"/>
      <c r="Q294" s="1006"/>
      <c r="R294" s="1233"/>
      <c r="T294" s="1244"/>
      <c r="U294" s="483"/>
    </row>
    <row r="295" spans="1:21">
      <c r="A295" s="1186"/>
      <c r="B295" t="s">
        <v>1358</v>
      </c>
      <c r="C295" t="s">
        <v>1372</v>
      </c>
      <c r="D295" s="27">
        <v>3</v>
      </c>
      <c r="E295" s="133">
        <v>44452</v>
      </c>
      <c r="H295" s="24" t="s">
        <v>811</v>
      </c>
      <c r="I295" s="1078"/>
      <c r="J295" s="1174" t="s">
        <v>811</v>
      </c>
      <c r="K295" s="1176">
        <f>AVERAGE(G290:G295)</f>
        <v>2.2000000000000002</v>
      </c>
      <c r="L295" s="1006">
        <f>10*(6-(LN(K295)/LN(2)))</f>
        <v>48.624964762500653</v>
      </c>
      <c r="M295" s="166">
        <f>AVERAGE(I290:I295)</f>
        <v>39.240435145687044</v>
      </c>
      <c r="N295" s="1006">
        <f t="shared" si="17"/>
        <v>57.093066341699412</v>
      </c>
      <c r="O295" s="166">
        <f>AVERAGE(J290:J295)</f>
        <v>6.8510000000000026</v>
      </c>
      <c r="P295" s="1006">
        <f t="shared" si="18"/>
        <v>49.447960344655442</v>
      </c>
      <c r="Q295" s="1006">
        <f t="shared" si="19"/>
        <v>51.721997149618495</v>
      </c>
      <c r="R295" s="1233">
        <f>AVERAGE(Q267:Q295)</f>
        <v>60.333191097257</v>
      </c>
      <c r="S295" s="986" t="s">
        <v>379</v>
      </c>
      <c r="T295" s="1244" t="str">
        <f>IF(_xlfn.NUMBERVALUE(R295), IF(R295&lt;50, "Acceptable; Ongoing Protection is Required", "Unacceptable; Immediate Restoration is Required"), " ")</f>
        <v>Unacceptable; Immediate Restoration is Required</v>
      </c>
      <c r="U295" s="483"/>
    </row>
    <row r="296" spans="1:21" ht="16.2" thickBot="1">
      <c r="A296" s="1018"/>
      <c r="B296" s="1193"/>
      <c r="C296" s="1193"/>
      <c r="D296" s="1193"/>
      <c r="E296" s="1194"/>
      <c r="F296" s="1189"/>
      <c r="G296" s="1189"/>
      <c r="H296" s="1208"/>
      <c r="I296" s="1078" t="str">
        <f t="shared" si="16"/>
        <v xml:space="preserve"> </v>
      </c>
      <c r="J296" s="1214"/>
      <c r="K296" s="1221"/>
      <c r="L296" s="1225"/>
      <c r="M296" s="1193"/>
      <c r="N296" s="1023"/>
      <c r="O296" s="1195"/>
      <c r="P296" s="1023"/>
      <c r="Q296" s="1251"/>
      <c r="R296" s="1238"/>
      <c r="S296" s="1243"/>
      <c r="T296" s="1242"/>
      <c r="U296" s="1183"/>
    </row>
    <row r="297" spans="1:21" ht="31.2">
      <c r="A297" s="1117" t="s">
        <v>804</v>
      </c>
      <c r="B297" s="1100" t="s">
        <v>20</v>
      </c>
      <c r="C297" s="1100" t="s">
        <v>701</v>
      </c>
      <c r="D297" s="1101" t="s">
        <v>805</v>
      </c>
      <c r="E297" s="1102" t="s">
        <v>786</v>
      </c>
      <c r="F297" s="1101" t="s">
        <v>806</v>
      </c>
      <c r="G297" s="1101" t="s">
        <v>807</v>
      </c>
      <c r="H297" s="1119" t="s">
        <v>809</v>
      </c>
      <c r="I297" s="1209" t="s">
        <v>810</v>
      </c>
      <c r="J297" s="1118" t="s">
        <v>808</v>
      </c>
      <c r="K297" s="1113"/>
      <c r="N297" s="1006"/>
      <c r="P297" s="1006"/>
      <c r="Q297" s="1006"/>
      <c r="R297" s="1233"/>
      <c r="T297" s="1244"/>
      <c r="U297" s="483"/>
    </row>
    <row r="298" spans="1:21">
      <c r="A298" s="1107">
        <v>374</v>
      </c>
      <c r="B298" s="1075" t="s">
        <v>1358</v>
      </c>
      <c r="C298" s="1075" t="s">
        <v>955</v>
      </c>
      <c r="D298" s="1075">
        <v>0.5</v>
      </c>
      <c r="E298" s="1108">
        <v>42990</v>
      </c>
      <c r="F298" s="1075">
        <v>4.5999999999999996</v>
      </c>
      <c r="G298" s="1075">
        <v>1.7</v>
      </c>
      <c r="H298" s="1078">
        <v>0.84816448270904365</v>
      </c>
      <c r="I298" s="1078">
        <f t="shared" si="16"/>
        <v>26.271046687429919</v>
      </c>
      <c r="J298" s="1172">
        <v>4.3516259493670884</v>
      </c>
      <c r="K298" s="1113"/>
      <c r="M298" s="571"/>
      <c r="N298" s="1006"/>
      <c r="O298" s="571"/>
      <c r="P298" s="1006"/>
      <c r="Q298" s="1006"/>
      <c r="R298" s="1233"/>
      <c r="T298" s="1244"/>
      <c r="U298" s="1113"/>
    </row>
    <row r="299" spans="1:21">
      <c r="A299" s="528">
        <v>375</v>
      </c>
      <c r="B299" s="27" t="s">
        <v>1358</v>
      </c>
      <c r="C299" s="27" t="s">
        <v>955</v>
      </c>
      <c r="D299" s="27">
        <v>1</v>
      </c>
      <c r="E299" s="139">
        <v>42990</v>
      </c>
      <c r="F299" s="27">
        <v>4.5999999999999996</v>
      </c>
      <c r="G299" s="27">
        <v>1.7</v>
      </c>
      <c r="H299" s="27"/>
      <c r="I299" s="1078" t="str">
        <f t="shared" si="16"/>
        <v xml:space="preserve"> </v>
      </c>
      <c r="J299" s="1173"/>
      <c r="K299" s="1113"/>
      <c r="N299" s="1006"/>
      <c r="P299" s="1006"/>
      <c r="Q299" s="1006"/>
      <c r="R299" s="1233"/>
      <c r="T299" s="1244"/>
      <c r="U299" s="483"/>
    </row>
    <row r="300" spans="1:21">
      <c r="A300" s="528">
        <v>376</v>
      </c>
      <c r="B300" s="27" t="s">
        <v>1358</v>
      </c>
      <c r="C300" s="27" t="s">
        <v>955</v>
      </c>
      <c r="D300" s="27">
        <v>2</v>
      </c>
      <c r="E300" s="139">
        <v>42990</v>
      </c>
      <c r="F300" s="27">
        <v>4.5999999999999996</v>
      </c>
      <c r="G300" s="27">
        <v>1.7</v>
      </c>
      <c r="H300" s="27"/>
      <c r="I300" s="1078" t="str">
        <f t="shared" si="16"/>
        <v xml:space="preserve"> </v>
      </c>
      <c r="J300" s="1173"/>
      <c r="K300" s="1113"/>
      <c r="N300" s="1006"/>
      <c r="P300" s="1006"/>
      <c r="Q300" s="1006"/>
      <c r="R300" s="1233"/>
      <c r="T300" s="1244"/>
      <c r="U300" s="483"/>
    </row>
    <row r="301" spans="1:21">
      <c r="A301" s="528">
        <v>377</v>
      </c>
      <c r="B301" s="27" t="s">
        <v>1358</v>
      </c>
      <c r="C301" s="27" t="s">
        <v>955</v>
      </c>
      <c r="D301" s="27">
        <v>3</v>
      </c>
      <c r="E301" s="139">
        <v>42990</v>
      </c>
      <c r="F301" s="27">
        <v>4.5999999999999996</v>
      </c>
      <c r="G301" s="27">
        <v>1.7</v>
      </c>
      <c r="H301" s="27"/>
      <c r="I301" s="1078" t="str">
        <f t="shared" si="16"/>
        <v xml:space="preserve"> </v>
      </c>
      <c r="J301" s="1173"/>
      <c r="K301" s="1113"/>
      <c r="N301" s="1006"/>
      <c r="P301" s="1006"/>
      <c r="Q301" s="1006"/>
      <c r="R301" s="1233"/>
      <c r="T301" s="1244"/>
      <c r="U301" s="483"/>
    </row>
    <row r="302" spans="1:21">
      <c r="A302" s="1107">
        <v>378</v>
      </c>
      <c r="B302" s="1075" t="s">
        <v>1358</v>
      </c>
      <c r="C302" s="1075" t="s">
        <v>955</v>
      </c>
      <c r="D302" s="1075">
        <v>3.6</v>
      </c>
      <c r="E302" s="1108">
        <v>42990</v>
      </c>
      <c r="F302" s="1075">
        <v>4.5999999999999996</v>
      </c>
      <c r="G302" s="1075">
        <v>1.7</v>
      </c>
      <c r="H302" s="1078">
        <v>1.0438947479495921</v>
      </c>
      <c r="I302" s="1078">
        <f t="shared" si="16"/>
        <v>32.333595922990668</v>
      </c>
      <c r="J302" s="1172">
        <v>10.529165189873417</v>
      </c>
      <c r="K302" s="1113"/>
      <c r="M302" s="571"/>
      <c r="N302" s="1006"/>
      <c r="O302" s="571"/>
      <c r="P302" s="1006"/>
      <c r="Q302" s="1006"/>
      <c r="R302" s="1233"/>
      <c r="T302" s="1244"/>
      <c r="U302" s="1113"/>
    </row>
    <row r="303" spans="1:21">
      <c r="A303" s="529">
        <v>379</v>
      </c>
      <c r="B303" s="534" t="s">
        <v>1358</v>
      </c>
      <c r="C303" s="534" t="s">
        <v>955</v>
      </c>
      <c r="D303" s="534">
        <v>4</v>
      </c>
      <c r="E303" s="1196">
        <v>42990</v>
      </c>
      <c r="F303" s="534">
        <v>4.5999999999999996</v>
      </c>
      <c r="G303" s="534">
        <v>1.7</v>
      </c>
      <c r="H303" s="534"/>
      <c r="I303" s="1078" t="str">
        <f t="shared" si="16"/>
        <v xml:space="preserve"> </v>
      </c>
      <c r="J303" s="1197"/>
      <c r="K303" s="1141">
        <f>AVERAGE(G298:G303)</f>
        <v>1.7</v>
      </c>
      <c r="L303" s="1157">
        <f>10*(6-(LN(K303)/LN(2)))</f>
        <v>52.344652536370226</v>
      </c>
      <c r="M303" s="1204">
        <f>AVERAGE(I298:I303)</f>
        <v>29.302321305210292</v>
      </c>
      <c r="N303" s="1157">
        <f t="shared" si="17"/>
        <v>52.87980552426761</v>
      </c>
      <c r="O303" s="1204">
        <f>AVERAGE(J298:J303)</f>
        <v>7.4403955696202528</v>
      </c>
      <c r="P303" s="1157">
        <f t="shared" si="18"/>
        <v>50.257600572098362</v>
      </c>
      <c r="Q303" s="1232">
        <f t="shared" si="19"/>
        <v>51.827352877578733</v>
      </c>
      <c r="R303" s="1233"/>
      <c r="T303" s="1244"/>
      <c r="U303" s="483"/>
    </row>
    <row r="304" spans="1:21" ht="16.2" thickBot="1">
      <c r="A304" s="528"/>
      <c r="B304" s="27"/>
      <c r="C304" s="27"/>
      <c r="D304" s="27"/>
      <c r="E304" s="139"/>
      <c r="F304" s="27"/>
      <c r="G304" s="27"/>
      <c r="H304" s="27"/>
      <c r="I304" s="1078" t="str">
        <f t="shared" si="16"/>
        <v xml:space="preserve"> </v>
      </c>
      <c r="J304" s="1173"/>
      <c r="K304" s="1113"/>
      <c r="N304" s="1006"/>
      <c r="P304" s="1006"/>
      <c r="Q304" s="1006"/>
      <c r="R304" s="1233"/>
      <c r="T304" s="1244"/>
      <c r="U304" s="483"/>
    </row>
    <row r="305" spans="1:21" ht="31.2">
      <c r="A305" s="528"/>
      <c r="B305" s="627" t="s">
        <v>20</v>
      </c>
      <c r="C305" s="627" t="s">
        <v>701</v>
      </c>
      <c r="D305" s="627" t="s">
        <v>846</v>
      </c>
      <c r="E305" s="1135" t="s">
        <v>786</v>
      </c>
      <c r="F305" s="1136" t="s">
        <v>806</v>
      </c>
      <c r="G305" s="1136" t="s">
        <v>807</v>
      </c>
      <c r="H305" s="632" t="s">
        <v>809</v>
      </c>
      <c r="I305" s="1209" t="s">
        <v>810</v>
      </c>
      <c r="J305" s="1110" t="s">
        <v>808</v>
      </c>
      <c r="K305" s="1113"/>
      <c r="N305" s="1006"/>
      <c r="P305" s="1006"/>
      <c r="Q305" s="1006"/>
      <c r="R305" s="1233"/>
      <c r="T305" s="1244"/>
      <c r="U305" s="483"/>
    </row>
    <row r="306" spans="1:21">
      <c r="A306" s="1107"/>
      <c r="B306" s="1075" t="s">
        <v>1358</v>
      </c>
      <c r="C306" s="1075" t="s">
        <v>1373</v>
      </c>
      <c r="D306" s="1075">
        <v>0.5</v>
      </c>
      <c r="E306" s="1108">
        <v>43355</v>
      </c>
      <c r="F306" s="1075">
        <v>4.5999999999999996</v>
      </c>
      <c r="G306" s="1075">
        <v>1.2</v>
      </c>
      <c r="H306" s="1078">
        <v>1.0193647281079077</v>
      </c>
      <c r="I306" s="1078">
        <f t="shared" si="16"/>
        <v>31.573803088414333</v>
      </c>
      <c r="J306" s="1172">
        <v>12.34782784810127</v>
      </c>
      <c r="K306" s="1113"/>
      <c r="M306" s="571"/>
      <c r="N306" s="1006"/>
      <c r="O306" s="571"/>
      <c r="P306" s="1006"/>
      <c r="Q306" s="1006"/>
      <c r="R306" s="1233"/>
      <c r="T306" s="1244"/>
      <c r="U306" s="1113"/>
    </row>
    <row r="307" spans="1:21">
      <c r="A307" s="528"/>
      <c r="B307" s="27" t="s">
        <v>1358</v>
      </c>
      <c r="C307" s="27" t="s">
        <v>1373</v>
      </c>
      <c r="D307" s="27">
        <v>1</v>
      </c>
      <c r="E307" s="139">
        <v>43355</v>
      </c>
      <c r="F307" s="27"/>
      <c r="G307" s="27"/>
      <c r="H307" s="24" t="s">
        <v>811</v>
      </c>
      <c r="I307" s="1078"/>
      <c r="J307" s="1173" t="s">
        <v>811</v>
      </c>
      <c r="K307" s="1113"/>
      <c r="N307" s="1006"/>
      <c r="P307" s="1006"/>
      <c r="Q307" s="1006"/>
      <c r="R307" s="1233"/>
      <c r="T307" s="1244"/>
      <c r="U307" s="483"/>
    </row>
    <row r="308" spans="1:21">
      <c r="A308" s="528"/>
      <c r="B308" s="27" t="s">
        <v>1358</v>
      </c>
      <c r="C308" s="27" t="s">
        <v>1373</v>
      </c>
      <c r="D308" s="27">
        <v>2</v>
      </c>
      <c r="E308" s="139">
        <v>43355</v>
      </c>
      <c r="F308" s="27"/>
      <c r="G308" s="27"/>
      <c r="H308" s="24" t="s">
        <v>811</v>
      </c>
      <c r="I308" s="1078"/>
      <c r="J308" s="1173" t="s">
        <v>811</v>
      </c>
      <c r="K308" s="1113"/>
      <c r="N308" s="1006"/>
      <c r="P308" s="1006"/>
      <c r="Q308" s="1006"/>
      <c r="R308" s="1233"/>
      <c r="T308" s="1244"/>
      <c r="U308" s="483"/>
    </row>
    <row r="309" spans="1:21">
      <c r="A309" s="1107"/>
      <c r="B309" s="1075" t="s">
        <v>1358</v>
      </c>
      <c r="C309" s="1075" t="s">
        <v>1373</v>
      </c>
      <c r="D309" s="1075">
        <v>3</v>
      </c>
      <c r="E309" s="1108">
        <v>43355</v>
      </c>
      <c r="F309" s="1075"/>
      <c r="G309" s="1075">
        <v>1.2</v>
      </c>
      <c r="H309" s="1078">
        <v>1.1552800251889619</v>
      </c>
      <c r="I309" s="1078">
        <f t="shared" si="16"/>
        <v>35.783643500202906</v>
      </c>
      <c r="J309" s="1172">
        <v>20.733071518987344</v>
      </c>
      <c r="K309" s="1113"/>
      <c r="M309" s="571"/>
      <c r="N309" s="1006"/>
      <c r="O309" s="571"/>
      <c r="P309" s="1006"/>
      <c r="Q309" s="1006"/>
      <c r="R309" s="1233"/>
      <c r="T309" s="1244"/>
      <c r="U309" s="1113"/>
    </row>
    <row r="310" spans="1:21">
      <c r="A310" s="529"/>
      <c r="B310" s="534" t="s">
        <v>1358</v>
      </c>
      <c r="C310" s="534" t="s">
        <v>1373</v>
      </c>
      <c r="D310" s="534">
        <v>4</v>
      </c>
      <c r="E310" s="1196">
        <v>43355</v>
      </c>
      <c r="F310" s="534"/>
      <c r="G310" s="534"/>
      <c r="H310" s="1200" t="s">
        <v>811</v>
      </c>
      <c r="I310" s="1078"/>
      <c r="J310" s="1197" t="s">
        <v>811</v>
      </c>
      <c r="K310" s="1141">
        <f>AVERAGE(G306:G310)</f>
        <v>1.2</v>
      </c>
      <c r="L310" s="1157">
        <f>10*(6-(LN(K310)/LN(2)))</f>
        <v>57.369655941662067</v>
      </c>
      <c r="M310" s="1204">
        <f>AVERAGE(I306:I310)</f>
        <v>33.678723294308618</v>
      </c>
      <c r="N310" s="1157">
        <f t="shared" si="17"/>
        <v>54.888030433816539</v>
      </c>
      <c r="O310" s="1204">
        <f>AVERAGE(J306:J310)</f>
        <v>16.540449683544306</v>
      </c>
      <c r="P310" s="1157">
        <f t="shared" si="18"/>
        <v>58.094921721742516</v>
      </c>
      <c r="Q310" s="1232">
        <f t="shared" si="19"/>
        <v>56.78420269907371</v>
      </c>
      <c r="R310" s="1233"/>
      <c r="T310" s="1244"/>
      <c r="U310" s="483"/>
    </row>
    <row r="311" spans="1:21" ht="16.2" thickBot="1">
      <c r="A311" s="528"/>
      <c r="B311" s="27"/>
      <c r="C311" s="27"/>
      <c r="D311" s="27"/>
      <c r="E311" s="139"/>
      <c r="F311" s="27"/>
      <c r="G311" s="27"/>
      <c r="H311" s="750"/>
      <c r="I311" s="1078" t="str">
        <f t="shared" si="16"/>
        <v xml:space="preserve"> </v>
      </c>
      <c r="J311" s="1173"/>
      <c r="K311" s="1107"/>
      <c r="L311" s="1011"/>
      <c r="N311" s="1006"/>
      <c r="P311" s="1006"/>
      <c r="Q311" s="1006"/>
      <c r="R311" s="1233"/>
      <c r="T311" s="1244"/>
      <c r="U311" s="483"/>
    </row>
    <row r="312" spans="1:21" ht="31.2">
      <c r="A312" s="1117" t="s">
        <v>804</v>
      </c>
      <c r="B312" s="1100" t="s">
        <v>20</v>
      </c>
      <c r="C312" s="1100" t="s">
        <v>701</v>
      </c>
      <c r="D312" s="1101" t="s">
        <v>805</v>
      </c>
      <c r="E312" s="1102" t="s">
        <v>786</v>
      </c>
      <c r="F312" s="1101" t="s">
        <v>806</v>
      </c>
      <c r="G312" s="1101" t="s">
        <v>807</v>
      </c>
      <c r="H312" s="1119" t="s">
        <v>809</v>
      </c>
      <c r="I312" s="1209" t="s">
        <v>810</v>
      </c>
      <c r="J312" s="1118" t="s">
        <v>808</v>
      </c>
      <c r="K312" s="1113"/>
      <c r="N312" s="1006"/>
      <c r="P312" s="1006"/>
      <c r="Q312" s="1006"/>
      <c r="R312" s="1233"/>
      <c r="T312" s="1244"/>
      <c r="U312" s="483"/>
    </row>
    <row r="313" spans="1:21">
      <c r="A313" s="1113">
        <v>127</v>
      </c>
      <c r="B313" s="571" t="s">
        <v>1359</v>
      </c>
      <c r="C313" s="571" t="s">
        <v>955</v>
      </c>
      <c r="D313" s="1098">
        <v>0.5</v>
      </c>
      <c r="E313" s="1114">
        <v>43719</v>
      </c>
      <c r="F313" s="1115">
        <v>4.6500000000000004</v>
      </c>
      <c r="G313" s="1128">
        <v>2.25</v>
      </c>
      <c r="H313" s="1078">
        <v>0.72571066592762679</v>
      </c>
      <c r="I313" s="1078">
        <f t="shared" si="16"/>
        <v>22.478162166442313</v>
      </c>
      <c r="J313" s="1172">
        <v>6.5945412658227847</v>
      </c>
      <c r="K313" s="1113"/>
      <c r="M313" s="571"/>
      <c r="N313" s="1006"/>
      <c r="O313" s="571"/>
      <c r="P313" s="1006"/>
      <c r="Q313" s="1006"/>
      <c r="R313" s="1233"/>
      <c r="T313" s="1244"/>
      <c r="U313" s="1113"/>
    </row>
    <row r="314" spans="1:21">
      <c r="A314" s="483"/>
      <c r="B314" t="s">
        <v>1359</v>
      </c>
      <c r="C314" t="s">
        <v>955</v>
      </c>
      <c r="D314" s="18">
        <v>1</v>
      </c>
      <c r="E314" s="55">
        <v>43719</v>
      </c>
      <c r="F314" s="165"/>
      <c r="G314" s="166"/>
      <c r="H314" s="27" t="s">
        <v>811</v>
      </c>
      <c r="I314" s="1078"/>
      <c r="J314" s="1173" t="s">
        <v>811</v>
      </c>
      <c r="K314" s="1113"/>
      <c r="N314" s="1006"/>
      <c r="P314" s="1006"/>
      <c r="Q314" s="1006"/>
      <c r="R314" s="1233"/>
      <c r="T314" s="1244"/>
      <c r="U314" s="483"/>
    </row>
    <row r="315" spans="1:21">
      <c r="A315" s="483"/>
      <c r="B315" t="s">
        <v>1359</v>
      </c>
      <c r="C315" t="s">
        <v>955</v>
      </c>
      <c r="D315" s="18">
        <v>2</v>
      </c>
      <c r="E315" s="55">
        <v>43719</v>
      </c>
      <c r="F315" s="165"/>
      <c r="G315" s="166"/>
      <c r="H315" s="27" t="s">
        <v>811</v>
      </c>
      <c r="I315" s="1078"/>
      <c r="J315" s="1173" t="s">
        <v>811</v>
      </c>
      <c r="K315" s="1113"/>
      <c r="N315" s="1006"/>
      <c r="P315" s="1006"/>
      <c r="Q315" s="1006"/>
      <c r="R315" s="1233"/>
      <c r="T315" s="1244"/>
      <c r="U315" s="483"/>
    </row>
    <row r="316" spans="1:21">
      <c r="A316" s="483"/>
      <c r="B316" t="s">
        <v>1359</v>
      </c>
      <c r="C316" t="s">
        <v>955</v>
      </c>
      <c r="D316" s="18">
        <v>3</v>
      </c>
      <c r="E316" s="55">
        <v>43719</v>
      </c>
      <c r="F316" s="165"/>
      <c r="G316" s="166"/>
      <c r="H316" s="27" t="s">
        <v>811</v>
      </c>
      <c r="I316" s="1078"/>
      <c r="J316" s="1173" t="s">
        <v>811</v>
      </c>
      <c r="K316" s="1113"/>
      <c r="N316" s="1006"/>
      <c r="P316" s="1006"/>
      <c r="Q316" s="1006"/>
      <c r="R316" s="1233"/>
      <c r="T316" s="1244"/>
      <c r="U316" s="483"/>
    </row>
    <row r="317" spans="1:21">
      <c r="A317" s="1113"/>
      <c r="B317" s="571" t="s">
        <v>1359</v>
      </c>
      <c r="C317" s="571" t="s">
        <v>955</v>
      </c>
      <c r="D317" s="1098">
        <v>3.6</v>
      </c>
      <c r="E317" s="1114">
        <v>43719</v>
      </c>
      <c r="F317" s="1115"/>
      <c r="G317" s="1128">
        <v>2.25</v>
      </c>
      <c r="H317" s="1078">
        <v>1.0146998943891083</v>
      </c>
      <c r="I317" s="1078">
        <f t="shared" si="16"/>
        <v>31.429314528808241</v>
      </c>
      <c r="J317" s="1172">
        <v>28.42828151898733</v>
      </c>
      <c r="K317" s="1113"/>
      <c r="M317" s="571"/>
      <c r="N317" s="1006"/>
      <c r="O317" s="571"/>
      <c r="P317" s="1006"/>
      <c r="Q317" s="1006"/>
      <c r="R317" s="1233"/>
      <c r="T317" s="1244"/>
      <c r="U317" s="1113"/>
    </row>
    <row r="318" spans="1:21">
      <c r="A318" s="1104"/>
      <c r="B318" s="451" t="s">
        <v>1359</v>
      </c>
      <c r="C318" s="451" t="s">
        <v>955</v>
      </c>
      <c r="D318" s="1201">
        <v>4</v>
      </c>
      <c r="E318" s="1202">
        <v>43719</v>
      </c>
      <c r="F318" s="1203"/>
      <c r="G318" s="1204"/>
      <c r="H318" s="534" t="s">
        <v>811</v>
      </c>
      <c r="I318" s="1078"/>
      <c r="J318" s="1197" t="s">
        <v>811</v>
      </c>
      <c r="K318" s="1215">
        <f>AVERAGE(G313:G318)</f>
        <v>2.25</v>
      </c>
      <c r="L318" s="1157">
        <f>10*(6-(LN(K318)/LN(2)))</f>
        <v>48.300749985576878</v>
      </c>
      <c r="M318" s="1204">
        <f>AVERAGE(I313:I318)</f>
        <v>26.953738347625276</v>
      </c>
      <c r="N318" s="1006">
        <f t="shared" si="17"/>
        <v>51.67450975550345</v>
      </c>
      <c r="O318" s="1204">
        <f>AVERAGE(J313:J318)</f>
        <v>17.511411392405059</v>
      </c>
      <c r="P318" s="1006">
        <f t="shared" si="18"/>
        <v>58.65454070958549</v>
      </c>
      <c r="Q318" s="1169">
        <f t="shared" si="19"/>
        <v>52.87660015022194</v>
      </c>
      <c r="R318" s="1233"/>
      <c r="T318" s="1244"/>
      <c r="U318" s="483"/>
    </row>
    <row r="319" spans="1:21" ht="16.2" thickBot="1">
      <c r="A319" s="483"/>
      <c r="I319" s="1078" t="str">
        <f t="shared" si="16"/>
        <v xml:space="preserve"> </v>
      </c>
      <c r="J319" s="484"/>
      <c r="K319" s="1113"/>
      <c r="N319" s="1006"/>
      <c r="P319" s="1006"/>
      <c r="Q319" s="1006"/>
      <c r="R319" s="1233"/>
      <c r="T319" s="1244"/>
      <c r="U319" s="483"/>
    </row>
    <row r="320" spans="1:21" ht="31.2">
      <c r="A320" s="1186" t="s">
        <v>804</v>
      </c>
      <c r="B320" s="1136" t="s">
        <v>20</v>
      </c>
      <c r="C320" s="1136" t="s">
        <v>701</v>
      </c>
      <c r="D320" s="1136" t="s">
        <v>805</v>
      </c>
      <c r="E320" s="1187" t="s">
        <v>786</v>
      </c>
      <c r="F320" s="1136" t="s">
        <v>806</v>
      </c>
      <c r="G320" s="1136" t="s">
        <v>807</v>
      </c>
      <c r="H320" s="1206" t="s">
        <v>809</v>
      </c>
      <c r="I320" s="1209" t="s">
        <v>810</v>
      </c>
      <c r="J320" s="1210" t="s">
        <v>808</v>
      </c>
      <c r="K320" s="1176"/>
      <c r="N320" s="1006"/>
      <c r="P320" s="1006"/>
      <c r="Q320" s="1006"/>
      <c r="R320" s="1233"/>
      <c r="T320" s="1244"/>
      <c r="U320" s="483"/>
    </row>
    <row r="321" spans="1:21">
      <c r="A321" s="1192"/>
      <c r="B321" s="571" t="s">
        <v>1358</v>
      </c>
      <c r="C321" s="571" t="s">
        <v>956</v>
      </c>
      <c r="D321" s="1075">
        <v>0.5</v>
      </c>
      <c r="E321" s="1073">
        <v>44452</v>
      </c>
      <c r="F321" s="571">
        <v>4.2</v>
      </c>
      <c r="G321" s="571">
        <v>1.2</v>
      </c>
      <c r="H321" s="1078">
        <v>1.1335269266187256</v>
      </c>
      <c r="I321" s="1078">
        <f t="shared" si="16"/>
        <v>35.109863025088409</v>
      </c>
      <c r="J321" s="1172">
        <v>10.671142857142858</v>
      </c>
      <c r="K321" s="1176"/>
      <c r="M321" s="571"/>
      <c r="N321" s="1006"/>
      <c r="O321" s="571"/>
      <c r="P321" s="1006"/>
      <c r="Q321" s="1006"/>
      <c r="R321" s="1233"/>
      <c r="T321" s="1244"/>
      <c r="U321" s="1113"/>
    </row>
    <row r="322" spans="1:21">
      <c r="A322" s="1186"/>
      <c r="B322" t="s">
        <v>1358</v>
      </c>
      <c r="C322" t="s">
        <v>956</v>
      </c>
      <c r="D322" s="27">
        <v>1</v>
      </c>
      <c r="E322" s="133">
        <v>44452</v>
      </c>
      <c r="H322" s="24" t="s">
        <v>811</v>
      </c>
      <c r="I322" s="1078"/>
      <c r="J322" s="1174" t="s">
        <v>811</v>
      </c>
      <c r="K322" s="1176"/>
      <c r="N322" s="1006"/>
      <c r="P322" s="1006"/>
      <c r="Q322" s="1006"/>
      <c r="R322" s="1233"/>
      <c r="T322" s="1244"/>
      <c r="U322" s="483"/>
    </row>
    <row r="323" spans="1:21">
      <c r="A323" s="1186"/>
      <c r="B323" t="s">
        <v>1358</v>
      </c>
      <c r="C323" t="s">
        <v>956</v>
      </c>
      <c r="D323" s="27">
        <v>2</v>
      </c>
      <c r="E323" s="133">
        <v>44452</v>
      </c>
      <c r="H323" s="24" t="s">
        <v>811</v>
      </c>
      <c r="I323" s="1078"/>
      <c r="J323" s="1174" t="s">
        <v>811</v>
      </c>
      <c r="K323" s="1176"/>
      <c r="N323" s="1006"/>
      <c r="P323" s="1006"/>
      <c r="Q323" s="1006"/>
      <c r="R323" s="1233"/>
      <c r="T323" s="1244"/>
      <c r="U323" s="483"/>
    </row>
    <row r="324" spans="1:21">
      <c r="A324" s="1186"/>
      <c r="B324" t="s">
        <v>1358</v>
      </c>
      <c r="C324" t="s">
        <v>956</v>
      </c>
      <c r="D324" s="27">
        <v>3</v>
      </c>
      <c r="E324" s="133">
        <v>44452</v>
      </c>
      <c r="H324" s="24" t="s">
        <v>811</v>
      </c>
      <c r="I324" s="1078"/>
      <c r="J324" s="1174" t="s">
        <v>811</v>
      </c>
      <c r="K324" s="1176"/>
      <c r="N324" s="1006"/>
      <c r="P324" s="1006"/>
      <c r="Q324" s="1006"/>
      <c r="R324" s="1233"/>
      <c r="T324" s="1244"/>
      <c r="U324" s="483"/>
    </row>
    <row r="325" spans="1:21">
      <c r="A325" s="1192"/>
      <c r="B325" s="571" t="s">
        <v>1358</v>
      </c>
      <c r="C325" s="571" t="s">
        <v>956</v>
      </c>
      <c r="D325" s="1075">
        <v>3.5</v>
      </c>
      <c r="E325" s="1073">
        <v>44452</v>
      </c>
      <c r="F325" s="571"/>
      <c r="G325" s="571">
        <v>1.2</v>
      </c>
      <c r="H325" s="1078">
        <v>1.2002049811257094</v>
      </c>
      <c r="I325" s="1078">
        <f t="shared" ref="I325:I334" si="20">IF(AND(H325&gt;0),  H325*30.974," ")</f>
        <v>37.175149085387723</v>
      </c>
      <c r="J325" s="1172">
        <v>10.899428571428572</v>
      </c>
      <c r="K325" s="1176"/>
      <c r="M325" s="571"/>
      <c r="N325" s="1006"/>
      <c r="O325" s="571"/>
      <c r="P325" s="1006"/>
      <c r="Q325" s="1006"/>
      <c r="R325" s="1233"/>
      <c r="T325" s="1244"/>
      <c r="U325" s="1113"/>
    </row>
    <row r="326" spans="1:21">
      <c r="A326" s="1186"/>
      <c r="B326" t="s">
        <v>1358</v>
      </c>
      <c r="C326" t="s">
        <v>956</v>
      </c>
      <c r="D326" s="27">
        <v>4</v>
      </c>
      <c r="E326" s="133">
        <v>44452</v>
      </c>
      <c r="H326" s="24" t="s">
        <v>811</v>
      </c>
      <c r="I326" s="1078"/>
      <c r="J326" s="1174" t="s">
        <v>811</v>
      </c>
      <c r="K326" s="1176">
        <f>AVERAGE(G321:G326)</f>
        <v>1.2</v>
      </c>
      <c r="L326" s="1006">
        <f>10*(6-(LN(K326)/LN(2)))</f>
        <v>57.369655941662067</v>
      </c>
      <c r="M326" s="166">
        <f>AVERAGE(I321:I326)</f>
        <v>36.142506055238066</v>
      </c>
      <c r="N326" s="1006">
        <f t="shared" ref="N326:N333" si="21">10*(6-(LN(48/M326)/LN(2)))</f>
        <v>55.906621376713225</v>
      </c>
      <c r="O326" s="166">
        <f>AVERAGE(J321:J326)</f>
        <v>10.785285714285715</v>
      </c>
      <c r="P326" s="1006">
        <f t="shared" ref="P326:P333" si="22">10*(6-((2.04-0.68*LN(O326))/LN(2)))</f>
        <v>53.899770101249928</v>
      </c>
      <c r="Q326" s="1006">
        <f t="shared" ref="Q326:Q333" si="23">AVERAGE(L326,N326,P326)</f>
        <v>55.725349139875071</v>
      </c>
      <c r="R326" s="1233">
        <f>AVERAGE(Q297:Q326)</f>
        <v>54.303376216687369</v>
      </c>
      <c r="S326" s="986" t="s">
        <v>379</v>
      </c>
      <c r="T326" s="1244" t="str">
        <f>IF(_xlfn.NUMBERVALUE(R326), IF(R326&lt;50, "Acceptable; Ongoing Protection is Required", "Unacceptable; Immediate Restoration is Required"), " ")</f>
        <v>Unacceptable; Immediate Restoration is Required</v>
      </c>
      <c r="U326" s="483"/>
    </row>
    <row r="327" spans="1:21" ht="16.2" thickBot="1">
      <c r="A327" s="1018"/>
      <c r="B327" s="1019"/>
      <c r="C327" s="1019"/>
      <c r="D327" s="1019"/>
      <c r="E327" s="1171"/>
      <c r="F327" s="1019"/>
      <c r="G327" s="1019"/>
      <c r="H327" s="1019"/>
      <c r="I327" s="1078" t="str">
        <f t="shared" si="20"/>
        <v xml:space="preserve"> </v>
      </c>
      <c r="J327" s="1175"/>
      <c r="K327" s="1222"/>
      <c r="L327" s="1024"/>
      <c r="M327" s="1019"/>
      <c r="N327" s="1023"/>
      <c r="O327" s="1019"/>
      <c r="P327" s="1023"/>
      <c r="Q327" s="1251"/>
      <c r="R327" s="1235"/>
      <c r="S327" s="1245"/>
      <c r="T327" s="1246"/>
      <c r="U327" s="528"/>
    </row>
    <row r="328" spans="1:21" ht="31.2">
      <c r="A328" s="1117" t="s">
        <v>804</v>
      </c>
      <c r="B328" s="1100" t="s">
        <v>20</v>
      </c>
      <c r="C328" s="1100" t="s">
        <v>701</v>
      </c>
      <c r="D328" s="1101" t="s">
        <v>805</v>
      </c>
      <c r="E328" s="1102" t="s">
        <v>786</v>
      </c>
      <c r="F328" s="1101" t="s">
        <v>806</v>
      </c>
      <c r="G328" s="1101" t="s">
        <v>807</v>
      </c>
      <c r="H328" s="1119" t="s">
        <v>809</v>
      </c>
      <c r="I328" s="1209" t="s">
        <v>810</v>
      </c>
      <c r="J328" s="1118" t="s">
        <v>808</v>
      </c>
      <c r="K328" s="1113"/>
      <c r="N328" s="1006"/>
      <c r="P328" s="1006"/>
      <c r="Q328" s="1006"/>
      <c r="R328" s="1233"/>
      <c r="T328" s="1244"/>
      <c r="U328" s="483"/>
    </row>
    <row r="329" spans="1:21">
      <c r="A329" s="1107">
        <v>645</v>
      </c>
      <c r="B329" s="1075" t="s">
        <v>1358</v>
      </c>
      <c r="C329" s="1075" t="s">
        <v>1375</v>
      </c>
      <c r="D329" s="1075">
        <v>0.5</v>
      </c>
      <c r="E329" s="1108">
        <v>43005</v>
      </c>
      <c r="F329" s="1075">
        <v>4.375</v>
      </c>
      <c r="G329" s="1075">
        <v>1.7</v>
      </c>
      <c r="H329" s="1109">
        <v>0.71767763921534455</v>
      </c>
      <c r="I329" s="1078">
        <f t="shared" si="20"/>
        <v>22.229347197056082</v>
      </c>
      <c r="J329" s="1172">
        <v>5.6192405063291133</v>
      </c>
      <c r="K329" s="1113"/>
      <c r="M329" s="571"/>
      <c r="N329" s="1006"/>
      <c r="O329" s="571"/>
      <c r="P329" s="1006"/>
      <c r="Q329" s="1006"/>
      <c r="R329" s="1233"/>
      <c r="T329" s="1244"/>
      <c r="U329" s="1180"/>
    </row>
    <row r="330" spans="1:21">
      <c r="A330" s="528">
        <v>646</v>
      </c>
      <c r="B330" s="27" t="s">
        <v>1358</v>
      </c>
      <c r="C330" s="27" t="s">
        <v>1375</v>
      </c>
      <c r="D330" s="27">
        <v>1</v>
      </c>
      <c r="E330" s="139">
        <v>43005</v>
      </c>
      <c r="F330" s="27">
        <v>4.375</v>
      </c>
      <c r="G330" s="27">
        <v>1.7</v>
      </c>
      <c r="H330" s="27"/>
      <c r="I330" s="1078" t="str">
        <f t="shared" si="20"/>
        <v xml:space="preserve"> </v>
      </c>
      <c r="J330" s="1173"/>
      <c r="K330" s="1113"/>
      <c r="N330" s="1006"/>
      <c r="P330" s="1006"/>
      <c r="Q330" s="1006"/>
      <c r="R330" s="1233"/>
      <c r="T330" s="1244"/>
      <c r="U330" s="483"/>
    </row>
    <row r="331" spans="1:21">
      <c r="A331" s="528">
        <v>647</v>
      </c>
      <c r="B331" s="27" t="s">
        <v>1358</v>
      </c>
      <c r="C331" s="27" t="s">
        <v>1375</v>
      </c>
      <c r="D331" s="27">
        <v>2</v>
      </c>
      <c r="E331" s="139">
        <v>43005</v>
      </c>
      <c r="F331" s="27">
        <v>4.375</v>
      </c>
      <c r="G331" s="27">
        <v>1.7</v>
      </c>
      <c r="H331" s="27"/>
      <c r="I331" s="1078" t="str">
        <f t="shared" si="20"/>
        <v xml:space="preserve"> </v>
      </c>
      <c r="J331" s="1173"/>
      <c r="K331" s="1113"/>
      <c r="N331" s="1006"/>
      <c r="P331" s="1006"/>
      <c r="Q331" s="1006"/>
      <c r="R331" s="1233"/>
      <c r="T331" s="1244"/>
      <c r="U331" s="483"/>
    </row>
    <row r="332" spans="1:21">
      <c r="A332" s="528">
        <v>648</v>
      </c>
      <c r="B332" s="27" t="s">
        <v>1358</v>
      </c>
      <c r="C332" s="27" t="s">
        <v>1375</v>
      </c>
      <c r="D332" s="27">
        <v>2.35</v>
      </c>
      <c r="E332" s="139">
        <v>43005</v>
      </c>
      <c r="F332" s="27">
        <v>4.375</v>
      </c>
      <c r="G332" s="27">
        <v>1.7</v>
      </c>
      <c r="H332" s="27"/>
      <c r="I332" s="1078" t="str">
        <f t="shared" si="20"/>
        <v xml:space="preserve"> </v>
      </c>
      <c r="J332" s="1173"/>
      <c r="K332" s="1113"/>
      <c r="N332" s="1006"/>
      <c r="P332" s="1006"/>
      <c r="Q332" s="1006"/>
      <c r="R332" s="1233"/>
      <c r="T332" s="1244"/>
      <c r="U332" s="483"/>
    </row>
    <row r="333" spans="1:21">
      <c r="A333" s="1107">
        <v>649</v>
      </c>
      <c r="B333" s="1075" t="s">
        <v>1358</v>
      </c>
      <c r="C333" s="1075" t="s">
        <v>1375</v>
      </c>
      <c r="D333" s="1075">
        <v>2.5</v>
      </c>
      <c r="E333" s="1108">
        <v>43005</v>
      </c>
      <c r="F333" s="1075">
        <v>4.375</v>
      </c>
      <c r="G333" s="1075">
        <v>1.7</v>
      </c>
      <c r="H333" s="1109">
        <v>0.78292106096219405</v>
      </c>
      <c r="I333" s="1078">
        <f t="shared" si="20"/>
        <v>24.250196942242997</v>
      </c>
      <c r="J333" s="1172">
        <v>8.9726582278481004</v>
      </c>
      <c r="K333" s="1113">
        <f>AVERAGE(G329:G333)</f>
        <v>1.7</v>
      </c>
      <c r="L333" s="1006">
        <f>10*(6-(LN(K333)/LN(2)))</f>
        <v>52.344652536370226</v>
      </c>
      <c r="M333" s="1128">
        <f>AVERAGE(I329:I333)</f>
        <v>23.23977206964954</v>
      </c>
      <c r="N333" s="1006">
        <f t="shared" si="21"/>
        <v>49.535615133562025</v>
      </c>
      <c r="O333" s="1128">
        <f>AVERAGE(J329:J333)</f>
        <v>7.2959493670886069</v>
      </c>
      <c r="P333" s="1006">
        <f t="shared" si="22"/>
        <v>50.06527204436906</v>
      </c>
      <c r="Q333" s="1006">
        <f t="shared" si="23"/>
        <v>50.648513238100435</v>
      </c>
      <c r="R333" s="986" t="s">
        <v>1376</v>
      </c>
      <c r="S333" s="986" t="s">
        <v>1377</v>
      </c>
      <c r="T333" s="1244"/>
      <c r="U333" s="1180"/>
    </row>
    <row r="334" spans="1:21" ht="16.2" thickBot="1">
      <c r="A334" s="485"/>
      <c r="B334" s="437"/>
      <c r="D334" s="437"/>
      <c r="E334" s="437"/>
      <c r="F334" s="437"/>
      <c r="G334" s="437"/>
      <c r="H334" s="437"/>
      <c r="I334" s="1126" t="str">
        <f t="shared" si="20"/>
        <v xml:space="preserve"> </v>
      </c>
      <c r="J334" s="486"/>
      <c r="K334" s="1223"/>
      <c r="L334" s="1023"/>
      <c r="M334" s="437"/>
      <c r="N334" s="1023"/>
      <c r="O334" s="437"/>
      <c r="P334" s="1023"/>
      <c r="Q334" s="1251"/>
      <c r="R334" s="1235"/>
      <c r="S334" s="1245"/>
      <c r="T334" s="1246"/>
      <c r="U334" s="483"/>
    </row>
    <row r="336" spans="1:21">
      <c r="R336" s="986" t="s">
        <v>416</v>
      </c>
    </row>
    <row r="337" spans="18:20">
      <c r="R337" s="571" t="s">
        <v>3</v>
      </c>
      <c r="T337" s="1342">
        <f>COUNTIF(T5:T334,"Acceptable; Ongoing Protection is Required")</f>
        <v>4</v>
      </c>
    </row>
    <row r="338" spans="18:20">
      <c r="R338" s="571" t="s">
        <v>4</v>
      </c>
      <c r="T338" s="1342">
        <f>COUNTIF(T5:T334,"Unacceptable; Immediate Restoration is Required")</f>
        <v>5</v>
      </c>
    </row>
    <row r="339" spans="18:20">
      <c r="R339" s="1006" t="s">
        <v>5</v>
      </c>
      <c r="T339" s="986">
        <f>SUM(T337:T338)</f>
        <v>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02223-A2DC-4687-81D0-F3A75E53F572}">
  <dimension ref="A1:AV527"/>
  <sheetViews>
    <sheetView workbookViewId="0">
      <selection activeCell="B2" sqref="B2"/>
    </sheetView>
  </sheetViews>
  <sheetFormatPr defaultColWidth="11" defaultRowHeight="15.6"/>
  <sheetData>
    <row r="1" spans="1:25">
      <c r="A1" s="649" t="s">
        <v>1382</v>
      </c>
      <c r="B1" s="649"/>
      <c r="C1" s="649"/>
      <c r="D1" s="649"/>
      <c r="E1" s="649"/>
      <c r="F1" s="649"/>
      <c r="G1" s="649"/>
    </row>
    <row r="3" spans="1:25" ht="31.2">
      <c r="A3" s="618" t="s">
        <v>804</v>
      </c>
      <c r="B3" s="618" t="s">
        <v>20</v>
      </c>
      <c r="C3" s="618" t="s">
        <v>701</v>
      </c>
      <c r="D3" s="622" t="s">
        <v>805</v>
      </c>
      <c r="E3" s="748" t="s">
        <v>786</v>
      </c>
      <c r="F3" s="618" t="s">
        <v>1000</v>
      </c>
      <c r="G3" s="622" t="s">
        <v>1008</v>
      </c>
      <c r="H3" s="622" t="s">
        <v>806</v>
      </c>
      <c r="I3" s="622" t="s">
        <v>807</v>
      </c>
      <c r="J3" s="623" t="s">
        <v>1009</v>
      </c>
      <c r="K3" s="618" t="s">
        <v>1010</v>
      </c>
      <c r="L3" s="622" t="s">
        <v>1011</v>
      </c>
      <c r="M3" s="618" t="s">
        <v>1012</v>
      </c>
      <c r="N3" s="622" t="s">
        <v>1013</v>
      </c>
      <c r="O3" s="618" t="s">
        <v>1014</v>
      </c>
      <c r="P3" s="618" t="s">
        <v>1015</v>
      </c>
      <c r="Q3" s="624" t="s">
        <v>1016</v>
      </c>
      <c r="R3" s="618" t="s">
        <v>703</v>
      </c>
      <c r="S3" s="622" t="s">
        <v>1017</v>
      </c>
      <c r="T3" s="618" t="s">
        <v>808</v>
      </c>
      <c r="U3" s="618" t="s">
        <v>1018</v>
      </c>
      <c r="V3" s="626" t="s">
        <v>809</v>
      </c>
      <c r="W3" s="626" t="s">
        <v>1019</v>
      </c>
      <c r="X3" s="618" t="s">
        <v>1020</v>
      </c>
      <c r="Y3" s="622" t="s">
        <v>1021</v>
      </c>
    </row>
    <row r="4" spans="1:25">
      <c r="A4" s="27">
        <v>380</v>
      </c>
      <c r="B4" s="27" t="s">
        <v>1358</v>
      </c>
      <c r="C4" s="27" t="s">
        <v>1357</v>
      </c>
      <c r="D4" s="27">
        <v>0.5</v>
      </c>
      <c r="E4" s="139">
        <v>42990</v>
      </c>
      <c r="F4" s="27"/>
      <c r="G4" s="27"/>
      <c r="H4" s="27">
        <v>6.2</v>
      </c>
      <c r="I4" s="54">
        <v>2.15</v>
      </c>
      <c r="J4" s="52">
        <v>0.34677419354838707</v>
      </c>
      <c r="K4" s="27" t="s">
        <v>1025</v>
      </c>
      <c r="L4" s="27">
        <v>1</v>
      </c>
      <c r="M4" s="27">
        <v>1</v>
      </c>
      <c r="N4" s="27" t="s">
        <v>1383</v>
      </c>
      <c r="O4" s="27" t="s">
        <v>1384</v>
      </c>
      <c r="P4" s="27">
        <v>7.35</v>
      </c>
      <c r="Q4" s="27">
        <v>21.5</v>
      </c>
      <c r="R4" s="22">
        <v>6.84</v>
      </c>
      <c r="S4" s="24">
        <v>23.9</v>
      </c>
      <c r="T4" s="68">
        <v>2.8394158227848099</v>
      </c>
      <c r="U4" s="24">
        <v>7.758963479298524</v>
      </c>
      <c r="V4" s="68">
        <v>0.61571661798462163</v>
      </c>
      <c r="W4" s="749">
        <v>66.237494934610424</v>
      </c>
      <c r="X4" s="27"/>
      <c r="Y4" s="47"/>
    </row>
    <row r="5" spans="1:25">
      <c r="A5" s="27">
        <v>381</v>
      </c>
      <c r="B5" s="27" t="s">
        <v>1358</v>
      </c>
      <c r="C5" s="27" t="s">
        <v>1357</v>
      </c>
      <c r="D5" s="27">
        <v>1</v>
      </c>
      <c r="E5" s="139">
        <v>42990</v>
      </c>
      <c r="F5" s="27"/>
      <c r="G5" s="27"/>
      <c r="H5" s="27">
        <v>6.2</v>
      </c>
      <c r="I5" s="54">
        <v>2.15</v>
      </c>
      <c r="J5" s="52">
        <v>0.34677419354838707</v>
      </c>
      <c r="K5" s="27" t="s">
        <v>1025</v>
      </c>
      <c r="L5" s="27">
        <v>1</v>
      </c>
      <c r="M5" s="27">
        <v>1</v>
      </c>
      <c r="N5" s="27" t="s">
        <v>1383</v>
      </c>
      <c r="O5" s="27" t="s">
        <v>1384</v>
      </c>
      <c r="P5" s="27">
        <v>7.15</v>
      </c>
      <c r="Q5" s="27">
        <v>21.5</v>
      </c>
      <c r="T5" s="27"/>
      <c r="U5" s="27"/>
      <c r="V5" s="27"/>
      <c r="W5" s="27"/>
      <c r="X5" s="27"/>
      <c r="Y5" s="47"/>
    </row>
    <row r="6" spans="1:25">
      <c r="A6" s="27">
        <v>382</v>
      </c>
      <c r="B6" s="27" t="s">
        <v>1358</v>
      </c>
      <c r="C6" s="27" t="s">
        <v>1357</v>
      </c>
      <c r="D6" s="27">
        <v>5</v>
      </c>
      <c r="E6" s="139">
        <v>42990</v>
      </c>
      <c r="F6" s="27"/>
      <c r="G6" s="27"/>
      <c r="H6" s="27">
        <v>6.2</v>
      </c>
      <c r="I6" s="54">
        <v>2.15</v>
      </c>
      <c r="J6" s="52">
        <v>0.34677419354838707</v>
      </c>
      <c r="K6" s="27" t="s">
        <v>1025</v>
      </c>
      <c r="L6" s="27">
        <v>1</v>
      </c>
      <c r="M6" s="27">
        <v>1</v>
      </c>
      <c r="N6" s="27" t="s">
        <v>1383</v>
      </c>
      <c r="O6" s="27" t="s">
        <v>1384</v>
      </c>
      <c r="P6" s="750" t="s">
        <v>1385</v>
      </c>
      <c r="Q6" s="27">
        <v>21.1</v>
      </c>
      <c r="T6" s="27"/>
      <c r="U6" s="27"/>
      <c r="V6" s="27"/>
      <c r="W6" s="27"/>
      <c r="X6" s="27"/>
      <c r="Y6" s="47"/>
    </row>
    <row r="7" spans="1:25">
      <c r="A7" s="27"/>
      <c r="B7" s="27"/>
      <c r="C7" s="27"/>
      <c r="D7" s="27"/>
      <c r="E7" s="139"/>
      <c r="F7" s="27"/>
      <c r="G7" s="27"/>
      <c r="H7" s="27"/>
      <c r="I7" s="54"/>
      <c r="J7" s="52"/>
      <c r="K7" s="27"/>
      <c r="L7" s="27"/>
      <c r="M7" s="27"/>
      <c r="N7" s="27"/>
      <c r="O7" s="27"/>
      <c r="P7" s="750"/>
      <c r="Q7" s="27"/>
      <c r="T7" s="27"/>
      <c r="U7" s="27"/>
      <c r="V7" s="27"/>
      <c r="W7" s="27"/>
      <c r="X7" s="27"/>
      <c r="Y7" s="47"/>
    </row>
    <row r="8" spans="1:25" ht="31.2">
      <c r="A8" s="27"/>
      <c r="B8" s="611" t="s">
        <v>20</v>
      </c>
      <c r="C8" s="611" t="s">
        <v>701</v>
      </c>
      <c r="D8" s="611" t="s">
        <v>846</v>
      </c>
      <c r="E8" s="751" t="s">
        <v>786</v>
      </c>
      <c r="F8" s="611" t="s">
        <v>1000</v>
      </c>
      <c r="G8" s="612" t="s">
        <v>1008</v>
      </c>
      <c r="H8" s="612" t="s">
        <v>806</v>
      </c>
      <c r="I8" s="612" t="s">
        <v>807</v>
      </c>
      <c r="J8" s="614" t="s">
        <v>1009</v>
      </c>
      <c r="K8" s="611" t="s">
        <v>1015</v>
      </c>
      <c r="L8" s="615" t="s">
        <v>1016</v>
      </c>
      <c r="M8" s="611" t="s">
        <v>703</v>
      </c>
      <c r="N8" s="612" t="s">
        <v>1017</v>
      </c>
      <c r="O8" s="611" t="s">
        <v>808</v>
      </c>
      <c r="P8" s="611" t="s">
        <v>1018</v>
      </c>
      <c r="Q8" s="617" t="s">
        <v>809</v>
      </c>
      <c r="R8" s="617" t="s">
        <v>1019</v>
      </c>
      <c r="S8" s="611" t="s">
        <v>1020</v>
      </c>
      <c r="T8" s="612" t="s">
        <v>1021</v>
      </c>
      <c r="U8" s="611" t="s">
        <v>1010</v>
      </c>
      <c r="V8" s="612" t="s">
        <v>1011</v>
      </c>
      <c r="W8" s="611" t="s">
        <v>1012</v>
      </c>
      <c r="X8" s="612" t="s">
        <v>1013</v>
      </c>
      <c r="Y8" s="611" t="s">
        <v>1014</v>
      </c>
    </row>
    <row r="9" spans="1:25">
      <c r="A9" s="27"/>
      <c r="B9" s="27" t="s">
        <v>1358</v>
      </c>
      <c r="C9" s="27" t="s">
        <v>1357</v>
      </c>
      <c r="D9" s="27">
        <v>0.5</v>
      </c>
      <c r="E9" s="139">
        <v>43363</v>
      </c>
      <c r="F9" s="27"/>
      <c r="G9" s="27">
        <v>2</v>
      </c>
      <c r="H9" s="27">
        <v>6.3</v>
      </c>
      <c r="I9" s="54">
        <v>2.9</v>
      </c>
      <c r="J9" s="27"/>
      <c r="K9" s="27">
        <v>7.67</v>
      </c>
      <c r="L9" s="27">
        <v>22.7</v>
      </c>
      <c r="M9" s="27">
        <v>7.01</v>
      </c>
      <c r="N9" s="27">
        <v>24.6</v>
      </c>
      <c r="O9" s="68">
        <v>4.1237974683544305</v>
      </c>
      <c r="P9" s="24">
        <v>1.8070691983122376</v>
      </c>
      <c r="Q9" s="68">
        <v>0.4515638607954976</v>
      </c>
      <c r="R9" s="24">
        <v>28.632580000000001</v>
      </c>
      <c r="S9" s="27"/>
      <c r="T9" s="27"/>
      <c r="U9" s="27" t="s">
        <v>1025</v>
      </c>
      <c r="V9" s="27">
        <v>6</v>
      </c>
      <c r="W9" s="27">
        <v>2</v>
      </c>
      <c r="X9" t="s">
        <v>1386</v>
      </c>
    </row>
    <row r="10" spans="1:25">
      <c r="A10" s="27"/>
      <c r="B10" s="27" t="s">
        <v>1358</v>
      </c>
      <c r="C10" s="27" t="s">
        <v>1357</v>
      </c>
      <c r="D10" s="27">
        <v>1</v>
      </c>
      <c r="E10" s="139">
        <v>43363</v>
      </c>
      <c r="F10" s="27"/>
      <c r="G10" s="27"/>
      <c r="H10" s="27"/>
      <c r="I10" s="27"/>
      <c r="J10" s="27"/>
      <c r="K10" s="27">
        <v>7.46</v>
      </c>
      <c r="L10" s="27">
        <v>22.7</v>
      </c>
      <c r="M10" s="27" t="s">
        <v>811</v>
      </c>
      <c r="N10" s="27" t="s">
        <v>811</v>
      </c>
      <c r="O10" s="54" t="s">
        <v>811</v>
      </c>
      <c r="P10" s="27" t="s">
        <v>811</v>
      </c>
      <c r="Q10" s="68" t="s">
        <v>811</v>
      </c>
      <c r="R10" s="24" t="s">
        <v>811</v>
      </c>
      <c r="S10" s="27"/>
      <c r="T10" s="27"/>
      <c r="U10" s="27"/>
      <c r="V10" s="27"/>
      <c r="W10" s="27"/>
    </row>
    <row r="11" spans="1:25">
      <c r="A11" s="27"/>
      <c r="B11" s="27" t="s">
        <v>1358</v>
      </c>
      <c r="C11" s="27" t="s">
        <v>1357</v>
      </c>
      <c r="D11" s="27">
        <v>2</v>
      </c>
      <c r="E11" s="139">
        <v>43363</v>
      </c>
      <c r="F11" s="27"/>
      <c r="G11" s="27"/>
      <c r="H11" s="27"/>
      <c r="I11" s="27"/>
      <c r="J11" s="27"/>
      <c r="K11" s="27">
        <v>7.56</v>
      </c>
      <c r="L11" s="27">
        <v>22.8</v>
      </c>
      <c r="M11" s="27" t="s">
        <v>811</v>
      </c>
      <c r="N11" s="27" t="s">
        <v>811</v>
      </c>
      <c r="O11" s="54" t="s">
        <v>811</v>
      </c>
      <c r="P11" s="27" t="s">
        <v>811</v>
      </c>
      <c r="Q11" s="68" t="s">
        <v>811</v>
      </c>
      <c r="R11" s="24" t="s">
        <v>811</v>
      </c>
      <c r="S11" s="27"/>
      <c r="T11" s="27"/>
      <c r="U11" s="27"/>
      <c r="V11" s="27"/>
      <c r="W11" s="27"/>
    </row>
    <row r="12" spans="1:25">
      <c r="A12" s="27"/>
      <c r="B12" s="27" t="s">
        <v>1358</v>
      </c>
      <c r="C12" s="27" t="s">
        <v>1357</v>
      </c>
      <c r="D12" s="27">
        <v>3</v>
      </c>
      <c r="E12" s="139">
        <v>43363</v>
      </c>
      <c r="F12" s="27"/>
      <c r="G12" s="27"/>
      <c r="H12" s="27"/>
      <c r="I12" s="27"/>
      <c r="J12" s="27"/>
      <c r="K12" s="27">
        <v>7.39</v>
      </c>
      <c r="L12" s="27">
        <v>22.8</v>
      </c>
      <c r="M12" s="27" t="s">
        <v>811</v>
      </c>
      <c r="N12" s="27" t="s">
        <v>811</v>
      </c>
      <c r="O12" s="54" t="s">
        <v>811</v>
      </c>
      <c r="P12" s="27" t="s">
        <v>811</v>
      </c>
      <c r="Q12" s="68" t="s">
        <v>811</v>
      </c>
      <c r="R12" s="24" t="s">
        <v>811</v>
      </c>
      <c r="S12" s="27"/>
      <c r="T12" s="27"/>
      <c r="U12" s="27"/>
      <c r="V12" s="27"/>
      <c r="W12" s="27"/>
    </row>
    <row r="13" spans="1:25">
      <c r="A13" s="27"/>
      <c r="B13" s="27" t="s">
        <v>1358</v>
      </c>
      <c r="C13" s="27" t="s">
        <v>1357</v>
      </c>
      <c r="D13" s="27">
        <v>4</v>
      </c>
      <c r="E13" s="139">
        <v>43363</v>
      </c>
      <c r="F13" s="27"/>
      <c r="G13" s="27"/>
      <c r="H13" s="27"/>
      <c r="I13" s="27"/>
      <c r="J13" s="27"/>
      <c r="K13" s="27">
        <v>7.67</v>
      </c>
      <c r="L13" s="27">
        <v>22.8</v>
      </c>
      <c r="M13" s="27" t="s">
        <v>811</v>
      </c>
      <c r="N13" s="27" t="s">
        <v>811</v>
      </c>
      <c r="O13" s="54" t="s">
        <v>811</v>
      </c>
      <c r="P13" s="27" t="s">
        <v>811</v>
      </c>
      <c r="Q13" s="68" t="s">
        <v>811</v>
      </c>
      <c r="R13" s="24" t="s">
        <v>811</v>
      </c>
      <c r="S13" s="27"/>
      <c r="T13" s="27"/>
      <c r="U13" s="27"/>
      <c r="V13" s="27"/>
      <c r="W13" s="27"/>
    </row>
    <row r="14" spans="1:25">
      <c r="A14" s="27"/>
      <c r="B14" s="27" t="s">
        <v>1358</v>
      </c>
      <c r="C14" s="27" t="s">
        <v>1357</v>
      </c>
      <c r="D14" s="27">
        <v>5</v>
      </c>
      <c r="E14" s="139">
        <v>43363</v>
      </c>
      <c r="F14" s="27"/>
      <c r="G14" s="27"/>
      <c r="H14" s="27"/>
      <c r="I14" s="27"/>
      <c r="J14" s="27"/>
      <c r="K14" s="27">
        <v>6.7</v>
      </c>
      <c r="L14" s="27">
        <v>22.6</v>
      </c>
      <c r="M14" s="27" t="s">
        <v>811</v>
      </c>
      <c r="N14" s="27" t="s">
        <v>811</v>
      </c>
      <c r="O14" s="54" t="s">
        <v>811</v>
      </c>
      <c r="P14" s="27" t="s">
        <v>811</v>
      </c>
      <c r="Q14" s="68" t="s">
        <v>811</v>
      </c>
      <c r="R14" s="24" t="s">
        <v>811</v>
      </c>
      <c r="S14" s="27"/>
      <c r="T14" s="27"/>
      <c r="U14" s="27"/>
      <c r="V14" s="27"/>
      <c r="W14" s="27"/>
    </row>
    <row r="15" spans="1:25">
      <c r="A15" s="27"/>
      <c r="B15" s="27" t="s">
        <v>1358</v>
      </c>
      <c r="C15" s="27" t="s">
        <v>1357</v>
      </c>
      <c r="D15" s="27">
        <v>5.5</v>
      </c>
      <c r="E15" s="139">
        <v>43363</v>
      </c>
      <c r="F15" s="27"/>
      <c r="G15" s="27"/>
      <c r="H15" s="27"/>
      <c r="I15" s="27"/>
      <c r="J15" s="27"/>
      <c r="K15" s="27" t="s">
        <v>815</v>
      </c>
      <c r="L15" s="27" t="s">
        <v>815</v>
      </c>
      <c r="M15" s="27">
        <v>6.58</v>
      </c>
      <c r="N15" s="27">
        <v>145.5</v>
      </c>
      <c r="O15" s="68">
        <v>37.612658227848101</v>
      </c>
      <c r="P15" s="24">
        <v>2.3043417721519024</v>
      </c>
      <c r="Q15" s="68">
        <v>1.2572164979997527</v>
      </c>
      <c r="R15" s="24">
        <v>139.42131455399061</v>
      </c>
      <c r="S15" s="27"/>
      <c r="T15" s="27"/>
      <c r="U15" s="27"/>
      <c r="V15" s="27"/>
      <c r="W15" s="27"/>
    </row>
    <row r="16" spans="1:25">
      <c r="A16" s="27"/>
      <c r="B16" s="27" t="s">
        <v>1358</v>
      </c>
      <c r="C16" s="27" t="s">
        <v>1357</v>
      </c>
      <c r="D16" s="27">
        <v>6</v>
      </c>
      <c r="E16" s="139">
        <v>43363</v>
      </c>
      <c r="F16" s="27"/>
      <c r="G16" s="27"/>
      <c r="H16" s="27"/>
      <c r="I16" s="27"/>
      <c r="J16" s="27"/>
      <c r="K16" s="27">
        <v>0.08</v>
      </c>
      <c r="L16" s="27">
        <v>20.5</v>
      </c>
      <c r="M16" s="27" t="s">
        <v>811</v>
      </c>
      <c r="N16" s="27" t="s">
        <v>811</v>
      </c>
      <c r="O16" s="54" t="s">
        <v>811</v>
      </c>
      <c r="P16" s="27" t="s">
        <v>811</v>
      </c>
      <c r="Q16" s="68" t="s">
        <v>811</v>
      </c>
      <c r="R16" s="24" t="s">
        <v>811</v>
      </c>
      <c r="S16" s="27"/>
      <c r="T16" s="27"/>
      <c r="U16" s="27"/>
      <c r="V16" s="27"/>
      <c r="W16" s="27"/>
    </row>
    <row r="17" spans="1:25" ht="31.2">
      <c r="A17" s="618" t="s">
        <v>804</v>
      </c>
      <c r="B17" s="618" t="s">
        <v>20</v>
      </c>
      <c r="C17" s="618" t="s">
        <v>701</v>
      </c>
      <c r="D17" s="622" t="s">
        <v>805</v>
      </c>
      <c r="E17" s="748" t="s">
        <v>786</v>
      </c>
      <c r="F17" s="618" t="s">
        <v>1000</v>
      </c>
      <c r="G17" s="622" t="s">
        <v>1008</v>
      </c>
      <c r="H17" s="622" t="s">
        <v>806</v>
      </c>
      <c r="I17" s="622" t="s">
        <v>807</v>
      </c>
      <c r="J17" s="623" t="s">
        <v>1009</v>
      </c>
      <c r="K17" s="618" t="s">
        <v>1010</v>
      </c>
      <c r="L17" s="622" t="s">
        <v>1011</v>
      </c>
      <c r="M17" s="618" t="s">
        <v>1012</v>
      </c>
      <c r="N17" s="622" t="s">
        <v>1013</v>
      </c>
      <c r="O17" s="618" t="s">
        <v>1014</v>
      </c>
      <c r="P17" s="618" t="s">
        <v>1015</v>
      </c>
      <c r="Q17" s="624" t="s">
        <v>1016</v>
      </c>
      <c r="R17" s="618" t="s">
        <v>703</v>
      </c>
      <c r="S17" s="622" t="s">
        <v>1017</v>
      </c>
      <c r="T17" s="618" t="s">
        <v>808</v>
      </c>
      <c r="U17" s="618" t="s">
        <v>1018</v>
      </c>
      <c r="V17" s="626" t="s">
        <v>809</v>
      </c>
      <c r="W17" s="626" t="s">
        <v>1019</v>
      </c>
      <c r="X17" s="618" t="s">
        <v>1020</v>
      </c>
      <c r="Y17" s="622" t="s">
        <v>1021</v>
      </c>
    </row>
    <row r="18" spans="1:25">
      <c r="A18">
        <v>120</v>
      </c>
      <c r="B18" t="s">
        <v>1359</v>
      </c>
      <c r="C18" t="s">
        <v>1357</v>
      </c>
      <c r="D18" s="18">
        <v>0.5</v>
      </c>
      <c r="E18" s="55">
        <v>43719</v>
      </c>
      <c r="G18">
        <v>2</v>
      </c>
      <c r="H18" s="659">
        <v>6.25</v>
      </c>
      <c r="I18" s="653">
        <v>1.65</v>
      </c>
      <c r="J18" s="70">
        <v>0.26400000000000001</v>
      </c>
      <c r="K18" t="s">
        <v>1127</v>
      </c>
      <c r="L18">
        <v>2</v>
      </c>
      <c r="M18">
        <v>2</v>
      </c>
      <c r="N18" t="s">
        <v>1132</v>
      </c>
      <c r="O18" t="s">
        <v>1387</v>
      </c>
      <c r="P18" s="27">
        <v>7.95</v>
      </c>
      <c r="Q18" s="27">
        <v>22.5</v>
      </c>
      <c r="R18" s="27">
        <v>6.69</v>
      </c>
      <c r="S18" s="27">
        <v>24.6</v>
      </c>
      <c r="T18" s="68">
        <v>10.062654936708858</v>
      </c>
      <c r="U18" s="24">
        <v>2.0478723612078067</v>
      </c>
      <c r="V18" s="68">
        <v>0.61685406603848292</v>
      </c>
      <c r="W18" s="371">
        <v>31.264635427836154</v>
      </c>
      <c r="X18" s="27" t="s">
        <v>815</v>
      </c>
      <c r="Y18" s="24">
        <v>12.110527297916665</v>
      </c>
    </row>
    <row r="19" spans="1:25">
      <c r="B19" t="s">
        <v>1359</v>
      </c>
      <c r="C19" t="s">
        <v>1357</v>
      </c>
      <c r="D19" s="18">
        <v>1</v>
      </c>
      <c r="E19" s="55">
        <v>43719</v>
      </c>
      <c r="H19" s="165"/>
      <c r="I19" s="166"/>
      <c r="P19" s="27">
        <v>7.6</v>
      </c>
      <c r="Q19" s="27">
        <v>22.2</v>
      </c>
      <c r="R19" s="27" t="s">
        <v>811</v>
      </c>
      <c r="S19" s="27" t="s">
        <v>811</v>
      </c>
      <c r="T19" s="54" t="s">
        <v>811</v>
      </c>
      <c r="U19" s="27" t="s">
        <v>811</v>
      </c>
      <c r="V19" s="54" t="s">
        <v>811</v>
      </c>
      <c r="W19" s="27" t="s">
        <v>811</v>
      </c>
      <c r="X19" s="27" t="s">
        <v>815</v>
      </c>
      <c r="Y19" s="27" t="s">
        <v>811</v>
      </c>
    </row>
    <row r="20" spans="1:25">
      <c r="B20" t="s">
        <v>1359</v>
      </c>
      <c r="C20" t="s">
        <v>1357</v>
      </c>
      <c r="D20" s="18">
        <v>2</v>
      </c>
      <c r="E20" s="55">
        <v>43719</v>
      </c>
      <c r="H20" s="165"/>
      <c r="I20" s="166"/>
      <c r="P20" s="27">
        <v>7.67</v>
      </c>
      <c r="Q20" s="27">
        <v>22.1</v>
      </c>
      <c r="R20" s="27" t="s">
        <v>811</v>
      </c>
      <c r="S20" s="27" t="s">
        <v>811</v>
      </c>
      <c r="T20" s="54" t="s">
        <v>811</v>
      </c>
      <c r="U20" s="27" t="s">
        <v>811</v>
      </c>
      <c r="V20" s="54" t="s">
        <v>811</v>
      </c>
      <c r="W20" s="27" t="s">
        <v>811</v>
      </c>
      <c r="X20" s="27" t="s">
        <v>815</v>
      </c>
      <c r="Y20" s="27" t="s">
        <v>811</v>
      </c>
    </row>
    <row r="21" spans="1:25">
      <c r="B21" t="s">
        <v>1359</v>
      </c>
      <c r="C21" t="s">
        <v>1357</v>
      </c>
      <c r="D21" s="18">
        <v>3</v>
      </c>
      <c r="E21" s="55">
        <v>43719</v>
      </c>
      <c r="H21" s="165"/>
      <c r="I21" s="166"/>
      <c r="P21" s="27">
        <v>7.69</v>
      </c>
      <c r="Q21" s="27">
        <v>21.7</v>
      </c>
      <c r="R21" s="27" t="s">
        <v>811</v>
      </c>
      <c r="S21" s="27" t="s">
        <v>811</v>
      </c>
      <c r="T21" s="54" t="s">
        <v>811</v>
      </c>
      <c r="U21" s="27" t="s">
        <v>811</v>
      </c>
      <c r="V21" s="54" t="s">
        <v>811</v>
      </c>
      <c r="W21" s="27" t="s">
        <v>811</v>
      </c>
      <c r="X21" s="27" t="s">
        <v>815</v>
      </c>
      <c r="Y21" s="27" t="s">
        <v>811</v>
      </c>
    </row>
    <row r="22" spans="1:25">
      <c r="B22" t="s">
        <v>1359</v>
      </c>
      <c r="C22" t="s">
        <v>1357</v>
      </c>
      <c r="D22" s="18">
        <v>4</v>
      </c>
      <c r="E22" s="55">
        <v>43719</v>
      </c>
      <c r="H22" s="165"/>
      <c r="I22" s="166"/>
      <c r="P22" s="27">
        <v>5.6</v>
      </c>
      <c r="Q22" s="27">
        <v>21.3</v>
      </c>
      <c r="R22" s="27" t="s">
        <v>811</v>
      </c>
      <c r="S22" s="27" t="s">
        <v>811</v>
      </c>
      <c r="T22" s="54" t="s">
        <v>811</v>
      </c>
      <c r="U22" s="27" t="s">
        <v>811</v>
      </c>
      <c r="V22" s="54" t="s">
        <v>811</v>
      </c>
      <c r="W22" s="27" t="s">
        <v>811</v>
      </c>
      <c r="X22" s="27" t="s">
        <v>815</v>
      </c>
      <c r="Y22" s="27" t="s">
        <v>811</v>
      </c>
    </row>
    <row r="23" spans="1:25">
      <c r="B23" t="s">
        <v>1359</v>
      </c>
      <c r="C23" t="s">
        <v>1357</v>
      </c>
      <c r="D23" s="18">
        <v>5</v>
      </c>
      <c r="E23" s="55">
        <v>43719</v>
      </c>
      <c r="H23" s="165"/>
      <c r="I23" s="166"/>
      <c r="P23" s="27">
        <v>3.7</v>
      </c>
      <c r="Q23" s="27">
        <v>20.9</v>
      </c>
      <c r="R23" s="27">
        <v>6.3</v>
      </c>
      <c r="S23" s="27">
        <v>25.300000000000004</v>
      </c>
      <c r="T23" s="68">
        <v>12.164024303797467</v>
      </c>
      <c r="U23" s="24">
        <v>3.9954829941191985</v>
      </c>
      <c r="V23" s="68">
        <v>0.72571066592762679</v>
      </c>
      <c r="W23" s="371">
        <v>34.159767317177781</v>
      </c>
      <c r="X23" s="27" t="s">
        <v>815</v>
      </c>
      <c r="Y23" s="24">
        <v>16.159507297916665</v>
      </c>
    </row>
    <row r="26" spans="1:25" s="747" customFormat="1" ht="31.2">
      <c r="A26" s="612" t="s">
        <v>804</v>
      </c>
      <c r="B26" s="612" t="s">
        <v>20</v>
      </c>
      <c r="C26" s="612" t="s">
        <v>701</v>
      </c>
      <c r="D26" s="612" t="s">
        <v>805</v>
      </c>
      <c r="E26" s="752" t="s">
        <v>786</v>
      </c>
      <c r="F26" s="612" t="s">
        <v>1000</v>
      </c>
      <c r="G26" s="612" t="s">
        <v>1008</v>
      </c>
      <c r="H26" s="612" t="s">
        <v>806</v>
      </c>
      <c r="I26" s="612" t="s">
        <v>807</v>
      </c>
      <c r="J26" s="614" t="s">
        <v>1009</v>
      </c>
      <c r="K26" s="612" t="s">
        <v>1015</v>
      </c>
      <c r="L26" s="753" t="s">
        <v>1016</v>
      </c>
      <c r="M26" s="612" t="s">
        <v>703</v>
      </c>
      <c r="N26" s="612" t="s">
        <v>1017</v>
      </c>
      <c r="O26" s="612" t="s">
        <v>808</v>
      </c>
      <c r="P26" s="612" t="s">
        <v>1018</v>
      </c>
      <c r="Q26" s="754" t="s">
        <v>809</v>
      </c>
      <c r="R26" s="754" t="s">
        <v>1019</v>
      </c>
      <c r="S26" s="612" t="s">
        <v>1021</v>
      </c>
      <c r="T26" s="612" t="s">
        <v>1010</v>
      </c>
      <c r="U26" s="612" t="s">
        <v>1011</v>
      </c>
      <c r="V26" s="612" t="s">
        <v>1012</v>
      </c>
      <c r="W26" s="612" t="s">
        <v>1013</v>
      </c>
      <c r="X26" s="612" t="s">
        <v>1014</v>
      </c>
    </row>
    <row r="27" spans="1:25" s="747" customFormat="1">
      <c r="A27" s="27">
        <v>39</v>
      </c>
      <c r="B27" t="s">
        <v>1358</v>
      </c>
      <c r="C27" t="s">
        <v>1357</v>
      </c>
      <c r="D27" s="27">
        <v>0.5</v>
      </c>
      <c r="E27" s="133">
        <v>44440</v>
      </c>
      <c r="F27"/>
      <c r="G27">
        <v>2</v>
      </c>
      <c r="H27">
        <v>6</v>
      </c>
      <c r="I27" s="649">
        <v>2.4500000000000002</v>
      </c>
      <c r="J27" s="172">
        <v>0.40833333333333338</v>
      </c>
      <c r="K27" s="27">
        <v>9.07</v>
      </c>
      <c r="L27" s="27">
        <v>24.4</v>
      </c>
      <c r="M27" s="27">
        <v>6.82</v>
      </c>
      <c r="N27" s="23">
        <v>21.999999999999996</v>
      </c>
      <c r="O27" s="68">
        <v>7.3504761904761917</v>
      </c>
      <c r="P27" s="24">
        <v>3.4315849206349212</v>
      </c>
      <c r="Q27" s="68">
        <v>0.70011957232333033</v>
      </c>
      <c r="R27" s="371">
        <v>38.848344988345005</v>
      </c>
      <c r="S27" s="24">
        <v>10.782061111111112</v>
      </c>
      <c r="T27" t="s">
        <v>1025</v>
      </c>
      <c r="U27" t="s">
        <v>1388</v>
      </c>
      <c r="V27" t="s">
        <v>1042</v>
      </c>
      <c r="W27" t="s">
        <v>714</v>
      </c>
      <c r="X27"/>
    </row>
    <row r="28" spans="1:25" s="747" customFormat="1">
      <c r="A28" s="27">
        <v>39</v>
      </c>
      <c r="B28" t="s">
        <v>1358</v>
      </c>
      <c r="C28" t="s">
        <v>1357</v>
      </c>
      <c r="D28" s="27">
        <v>1</v>
      </c>
      <c r="E28" s="133">
        <v>44440</v>
      </c>
      <c r="F28"/>
      <c r="G28"/>
      <c r="H28"/>
      <c r="I28"/>
      <c r="J28"/>
      <c r="K28" s="27">
        <v>8.75</v>
      </c>
      <c r="L28" s="27">
        <v>25.3</v>
      </c>
      <c r="M28" s="27" t="s">
        <v>811</v>
      </c>
      <c r="N28" s="27" t="s">
        <v>811</v>
      </c>
      <c r="O28" s="68" t="s">
        <v>811</v>
      </c>
      <c r="P28" s="24" t="s">
        <v>811</v>
      </c>
      <c r="Q28" s="68" t="s">
        <v>811</v>
      </c>
      <c r="R28" s="24" t="s">
        <v>811</v>
      </c>
      <c r="S28" s="24" t="s">
        <v>811</v>
      </c>
      <c r="T28"/>
      <c r="U28"/>
      <c r="V28"/>
      <c r="W28"/>
      <c r="X28"/>
    </row>
    <row r="29" spans="1:25" s="747" customFormat="1">
      <c r="A29" s="27">
        <v>39</v>
      </c>
      <c r="B29" t="s">
        <v>1358</v>
      </c>
      <c r="C29" t="s">
        <v>1357</v>
      </c>
      <c r="D29" s="27">
        <v>2</v>
      </c>
      <c r="E29" s="133">
        <v>44440</v>
      </c>
      <c r="F29"/>
      <c r="G29"/>
      <c r="H29"/>
      <c r="I29"/>
      <c r="J29"/>
      <c r="K29" s="27">
        <v>8.6199999999999992</v>
      </c>
      <c r="L29" s="27">
        <v>25.6</v>
      </c>
      <c r="M29" s="27" t="s">
        <v>811</v>
      </c>
      <c r="N29" s="27" t="s">
        <v>811</v>
      </c>
      <c r="O29" s="68" t="s">
        <v>811</v>
      </c>
      <c r="P29" s="24" t="s">
        <v>811</v>
      </c>
      <c r="Q29" s="68" t="s">
        <v>811</v>
      </c>
      <c r="R29" s="24" t="s">
        <v>811</v>
      </c>
      <c r="S29" s="24" t="s">
        <v>811</v>
      </c>
      <c r="T29"/>
      <c r="U29"/>
      <c r="V29"/>
      <c r="W29"/>
      <c r="X29"/>
    </row>
    <row r="30" spans="1:25" s="747" customFormat="1">
      <c r="A30" s="27">
        <v>39</v>
      </c>
      <c r="B30" t="s">
        <v>1358</v>
      </c>
      <c r="C30" t="s">
        <v>1357</v>
      </c>
      <c r="D30" s="27">
        <v>3</v>
      </c>
      <c r="E30" s="133">
        <v>44440</v>
      </c>
      <c r="F30"/>
      <c r="G30"/>
      <c r="H30"/>
      <c r="I30"/>
      <c r="J30"/>
      <c r="K30" s="27">
        <v>7.32</v>
      </c>
      <c r="L30" s="27">
        <v>25.8</v>
      </c>
      <c r="M30" s="27" t="s">
        <v>811</v>
      </c>
      <c r="N30" s="27" t="s">
        <v>811</v>
      </c>
      <c r="O30" s="68" t="s">
        <v>811</v>
      </c>
      <c r="P30" s="24" t="s">
        <v>811</v>
      </c>
      <c r="Q30" s="68" t="s">
        <v>811</v>
      </c>
      <c r="R30" s="24" t="s">
        <v>811</v>
      </c>
      <c r="S30" s="24" t="s">
        <v>811</v>
      </c>
      <c r="T30"/>
      <c r="U30"/>
      <c r="V30"/>
      <c r="W30"/>
      <c r="X30"/>
    </row>
    <row r="31" spans="1:25" s="747" customFormat="1">
      <c r="A31" s="27">
        <v>39</v>
      </c>
      <c r="B31" t="s">
        <v>1358</v>
      </c>
      <c r="C31" t="s">
        <v>1357</v>
      </c>
      <c r="D31" s="27">
        <v>4</v>
      </c>
      <c r="E31" s="133">
        <v>44440</v>
      </c>
      <c r="F31"/>
      <c r="G31"/>
      <c r="H31"/>
      <c r="I31"/>
      <c r="J31"/>
      <c r="K31" s="27">
        <v>1.39</v>
      </c>
      <c r="L31" s="27">
        <v>25.6</v>
      </c>
      <c r="M31" s="27" t="s">
        <v>811</v>
      </c>
      <c r="N31" s="27" t="s">
        <v>811</v>
      </c>
      <c r="O31" s="654" t="s">
        <v>811</v>
      </c>
      <c r="P31" s="755" t="s">
        <v>811</v>
      </c>
      <c r="Q31" s="68" t="s">
        <v>811</v>
      </c>
      <c r="R31" s="24" t="s">
        <v>811</v>
      </c>
      <c r="S31" s="755" t="s">
        <v>811</v>
      </c>
      <c r="T31"/>
      <c r="U31"/>
      <c r="V31"/>
      <c r="W31"/>
      <c r="X31"/>
    </row>
    <row r="32" spans="1:25" s="747" customFormat="1">
      <c r="A32" s="27">
        <v>39</v>
      </c>
      <c r="B32" t="s">
        <v>1358</v>
      </c>
      <c r="C32" t="s">
        <v>1357</v>
      </c>
      <c r="D32" s="27">
        <v>5</v>
      </c>
      <c r="E32" s="133">
        <v>44440</v>
      </c>
      <c r="F32"/>
      <c r="G32"/>
      <c r="H32"/>
      <c r="I32"/>
      <c r="J32"/>
      <c r="K32" s="27">
        <v>0.25</v>
      </c>
      <c r="L32" s="27">
        <v>24.7</v>
      </c>
      <c r="M32" s="27">
        <v>6.21</v>
      </c>
      <c r="N32" s="27">
        <v>32.6</v>
      </c>
      <c r="O32" s="654">
        <v>18.861904761904771</v>
      </c>
      <c r="P32" s="755">
        <v>11.549489682539669</v>
      </c>
      <c r="Q32" s="68">
        <v>1.2668830356326932</v>
      </c>
      <c r="R32" s="371" t="s">
        <v>866</v>
      </c>
      <c r="S32" s="24">
        <v>30.41139444444444</v>
      </c>
      <c r="T32"/>
      <c r="U32"/>
      <c r="V32"/>
      <c r="W32"/>
      <c r="X32"/>
    </row>
    <row r="33" spans="1:26" s="747" customFormat="1">
      <c r="A33" s="27">
        <v>39</v>
      </c>
      <c r="B33" t="s">
        <v>1358</v>
      </c>
      <c r="C33" t="s">
        <v>1357</v>
      </c>
      <c r="D33" s="27">
        <v>5.6</v>
      </c>
      <c r="E33" s="133">
        <v>44440</v>
      </c>
      <c r="F33"/>
      <c r="G33"/>
      <c r="H33"/>
      <c r="I33"/>
      <c r="J33"/>
      <c r="K33" s="27">
        <v>0.05</v>
      </c>
      <c r="L33" s="27">
        <v>22.1</v>
      </c>
      <c r="M33" s="27" t="s">
        <v>811</v>
      </c>
      <c r="N33" s="27" t="s">
        <v>811</v>
      </c>
      <c r="O33" s="68" t="s">
        <v>811</v>
      </c>
      <c r="P33" s="24" t="s">
        <v>811</v>
      </c>
      <c r="Q33" s="68" t="s">
        <v>811</v>
      </c>
      <c r="R33" s="24" t="s">
        <v>811</v>
      </c>
      <c r="S33" s="24" t="s">
        <v>811</v>
      </c>
      <c r="T33"/>
      <c r="U33"/>
      <c r="V33"/>
      <c r="W33"/>
      <c r="X33"/>
    </row>
    <row r="34" spans="1:26" s="747" customFormat="1">
      <c r="A34" s="756"/>
      <c r="B34" s="756"/>
      <c r="C34" s="756"/>
      <c r="D34" s="756"/>
      <c r="E34" s="757"/>
      <c r="F34" s="756"/>
      <c r="G34" s="756"/>
      <c r="H34" s="756"/>
      <c r="I34" s="756"/>
      <c r="J34" s="758"/>
      <c r="K34" s="756"/>
      <c r="L34" s="759"/>
      <c r="M34" s="756"/>
      <c r="N34" s="756"/>
      <c r="O34" s="756"/>
      <c r="P34" s="756"/>
      <c r="Q34" s="760"/>
      <c r="R34" s="760"/>
      <c r="S34" s="756"/>
      <c r="T34" s="756"/>
      <c r="U34" s="756"/>
      <c r="V34" s="756"/>
      <c r="W34" s="756"/>
      <c r="X34" s="756"/>
    </row>
    <row r="35" spans="1:26" s="832" customFormat="1" ht="20.399999999999999">
      <c r="A35" s="144" t="s">
        <v>20</v>
      </c>
      <c r="B35" s="144" t="s">
        <v>1389</v>
      </c>
      <c r="C35" s="146" t="s">
        <v>805</v>
      </c>
      <c r="D35" s="1559" t="s">
        <v>786</v>
      </c>
      <c r="E35" s="144" t="s">
        <v>1000</v>
      </c>
      <c r="F35" s="146" t="s">
        <v>1008</v>
      </c>
      <c r="G35" s="146" t="s">
        <v>806</v>
      </c>
      <c r="H35" s="146" t="s">
        <v>807</v>
      </c>
      <c r="I35" s="1560" t="s">
        <v>1009</v>
      </c>
      <c r="J35" s="144" t="s">
        <v>1015</v>
      </c>
      <c r="K35" s="148" t="s">
        <v>1016</v>
      </c>
      <c r="L35" s="144" t="s">
        <v>703</v>
      </c>
      <c r="M35" s="146" t="s">
        <v>1017</v>
      </c>
      <c r="N35" s="149" t="s">
        <v>808</v>
      </c>
      <c r="O35" s="149" t="s">
        <v>1018</v>
      </c>
      <c r="P35" s="149" t="s">
        <v>809</v>
      </c>
      <c r="Q35" s="149" t="s">
        <v>1019</v>
      </c>
      <c r="R35" s="1409" t="s">
        <v>1021</v>
      </c>
      <c r="S35" s="144" t="s">
        <v>1010</v>
      </c>
      <c r="T35" s="146" t="s">
        <v>1011</v>
      </c>
      <c r="U35" s="144" t="s">
        <v>1012</v>
      </c>
      <c r="V35" s="146" t="s">
        <v>1013</v>
      </c>
      <c r="W35" s="144" t="s">
        <v>1014</v>
      </c>
    </row>
    <row r="36" spans="1:26" s="27" customFormat="1">
      <c r="A36" t="s">
        <v>1358</v>
      </c>
      <c r="B36" t="s">
        <v>1357</v>
      </c>
      <c r="C36" s="27">
        <v>0.5</v>
      </c>
      <c r="D36" s="55">
        <v>44802</v>
      </c>
      <c r="F36">
        <v>2</v>
      </c>
      <c r="G36">
        <v>5.8</v>
      </c>
      <c r="H36" s="649">
        <v>3.05</v>
      </c>
      <c r="I36" s="2576">
        <v>0.52586206896551724</v>
      </c>
      <c r="J36" s="27">
        <v>8.61</v>
      </c>
      <c r="K36" s="27">
        <v>26.7</v>
      </c>
      <c r="L36" s="27" t="s">
        <v>815</v>
      </c>
      <c r="M36" s="27" t="s">
        <v>815</v>
      </c>
      <c r="N36" s="24">
        <v>1.1921516642668777</v>
      </c>
      <c r="O36" s="24">
        <v>0.95758202531645575</v>
      </c>
      <c r="P36" s="68">
        <v>0.604696798413071</v>
      </c>
      <c r="Q36" s="25">
        <v>30.769707138499079</v>
      </c>
      <c r="R36" s="24">
        <v>2.1497336895833334</v>
      </c>
      <c r="S36" t="s">
        <v>1045</v>
      </c>
      <c r="T36">
        <v>2</v>
      </c>
      <c r="U36">
        <v>2</v>
      </c>
      <c r="V36" t="s">
        <v>1105</v>
      </c>
      <c r="W36"/>
    </row>
    <row r="37" spans="1:26" s="27" customFormat="1">
      <c r="A37" t="s">
        <v>1358</v>
      </c>
      <c r="B37" t="s">
        <v>1357</v>
      </c>
      <c r="C37" s="27">
        <v>1</v>
      </c>
      <c r="D37" s="55">
        <v>44802</v>
      </c>
      <c r="F37"/>
      <c r="G37"/>
      <c r="H37"/>
      <c r="I37" s="1561"/>
      <c r="J37" s="27">
        <v>8.61</v>
      </c>
      <c r="K37" s="27">
        <v>26.4</v>
      </c>
      <c r="L37" s="27" t="s">
        <v>811</v>
      </c>
      <c r="M37" s="27" t="s">
        <v>811</v>
      </c>
      <c r="N37" s="24" t="s">
        <v>811</v>
      </c>
      <c r="O37" s="24" t="s">
        <v>811</v>
      </c>
      <c r="P37" s="68" t="s">
        <v>811</v>
      </c>
      <c r="Q37" s="47" t="s">
        <v>811</v>
      </c>
      <c r="R37" s="24" t="s">
        <v>811</v>
      </c>
      <c r="S37"/>
      <c r="T37"/>
      <c r="U37"/>
      <c r="V37"/>
      <c r="W37"/>
    </row>
    <row r="38" spans="1:26" s="27" customFormat="1">
      <c r="A38" t="s">
        <v>1358</v>
      </c>
      <c r="B38" t="s">
        <v>1357</v>
      </c>
      <c r="C38" s="27">
        <v>2</v>
      </c>
      <c r="D38" s="55">
        <v>44802</v>
      </c>
      <c r="F38"/>
      <c r="G38"/>
      <c r="H38"/>
      <c r="I38" s="1561"/>
      <c r="J38" s="27">
        <v>8.41</v>
      </c>
      <c r="K38" s="27">
        <v>26</v>
      </c>
      <c r="L38" s="27" t="s">
        <v>811</v>
      </c>
      <c r="M38" s="27" t="s">
        <v>811</v>
      </c>
      <c r="N38" s="24" t="s">
        <v>811</v>
      </c>
      <c r="O38" s="24" t="s">
        <v>811</v>
      </c>
      <c r="P38" s="68" t="s">
        <v>811</v>
      </c>
      <c r="Q38" s="47" t="s">
        <v>811</v>
      </c>
      <c r="R38" s="24" t="s">
        <v>811</v>
      </c>
      <c r="S38"/>
      <c r="T38"/>
      <c r="U38"/>
      <c r="V38"/>
      <c r="W38"/>
    </row>
    <row r="39" spans="1:26" s="27" customFormat="1">
      <c r="A39" t="s">
        <v>1358</v>
      </c>
      <c r="B39" t="s">
        <v>1357</v>
      </c>
      <c r="C39" s="27">
        <v>3</v>
      </c>
      <c r="D39" s="55">
        <v>44802</v>
      </c>
      <c r="F39"/>
      <c r="G39"/>
      <c r="H39"/>
      <c r="I39" s="1561"/>
      <c r="J39" s="27">
        <v>7.8</v>
      </c>
      <c r="K39" s="27">
        <v>25.8</v>
      </c>
      <c r="L39" s="27" t="s">
        <v>811</v>
      </c>
      <c r="M39" s="27" t="s">
        <v>811</v>
      </c>
      <c r="N39" s="24" t="s">
        <v>811</v>
      </c>
      <c r="O39" s="24" t="s">
        <v>811</v>
      </c>
      <c r="P39" s="68" t="s">
        <v>811</v>
      </c>
      <c r="Q39" s="47" t="s">
        <v>811</v>
      </c>
      <c r="R39" s="24" t="s">
        <v>811</v>
      </c>
      <c r="S39"/>
      <c r="T39"/>
      <c r="U39"/>
      <c r="V39"/>
      <c r="W39"/>
    </row>
    <row r="40" spans="1:26" s="27" customFormat="1">
      <c r="A40" t="s">
        <v>1358</v>
      </c>
      <c r="B40" t="s">
        <v>1357</v>
      </c>
      <c r="C40" s="27">
        <v>4</v>
      </c>
      <c r="D40" s="55">
        <v>44802</v>
      </c>
      <c r="F40"/>
      <c r="G40"/>
      <c r="H40"/>
      <c r="I40" s="1561"/>
      <c r="J40" s="27">
        <v>0.98</v>
      </c>
      <c r="K40" s="27">
        <v>24.9</v>
      </c>
      <c r="L40" s="27" t="s">
        <v>811</v>
      </c>
      <c r="M40" s="27" t="s">
        <v>811</v>
      </c>
      <c r="N40" s="24" t="s">
        <v>811</v>
      </c>
      <c r="O40" s="24" t="s">
        <v>811</v>
      </c>
      <c r="P40" s="68" t="s">
        <v>811</v>
      </c>
      <c r="Q40" s="47" t="s">
        <v>811</v>
      </c>
      <c r="R40" s="24" t="s">
        <v>811</v>
      </c>
      <c r="S40"/>
      <c r="T40"/>
      <c r="U40"/>
      <c r="V40"/>
      <c r="W40"/>
    </row>
    <row r="41" spans="1:26" s="27" customFormat="1">
      <c r="A41" t="s">
        <v>1358</v>
      </c>
      <c r="B41" t="s">
        <v>1357</v>
      </c>
      <c r="C41" s="27">
        <v>5</v>
      </c>
      <c r="D41" s="55">
        <v>44802</v>
      </c>
      <c r="F41"/>
      <c r="G41"/>
      <c r="H41"/>
      <c r="I41" s="1561"/>
      <c r="J41" s="27">
        <v>0.68</v>
      </c>
      <c r="K41" s="27">
        <v>22.2</v>
      </c>
      <c r="L41" s="27" t="s">
        <v>815</v>
      </c>
      <c r="M41" s="27" t="s">
        <v>815</v>
      </c>
      <c r="N41" s="24">
        <v>5.3267874693301698</v>
      </c>
      <c r="O41" s="24">
        <v>0.36438962025316451</v>
      </c>
      <c r="P41" s="68">
        <v>0.82291740937158953</v>
      </c>
      <c r="Q41" s="25">
        <v>32.417053081147039</v>
      </c>
      <c r="R41" s="24">
        <v>5.6911770895833342</v>
      </c>
      <c r="S41"/>
      <c r="T41"/>
      <c r="U41"/>
      <c r="V41"/>
      <c r="W41"/>
    </row>
    <row r="42" spans="1:26" s="27" customFormat="1">
      <c r="A42" t="s">
        <v>1358</v>
      </c>
      <c r="B42" t="s">
        <v>1357</v>
      </c>
      <c r="C42" s="27">
        <v>5.5</v>
      </c>
      <c r="D42" s="55">
        <v>44802</v>
      </c>
      <c r="F42"/>
      <c r="G42"/>
      <c r="H42"/>
      <c r="I42" s="1561"/>
      <c r="J42" s="27">
        <v>0.17</v>
      </c>
      <c r="K42" s="27">
        <v>19.899999999999999</v>
      </c>
      <c r="L42" s="27" t="s">
        <v>811</v>
      </c>
      <c r="M42" s="27" t="s">
        <v>811</v>
      </c>
      <c r="N42" s="24" t="s">
        <v>811</v>
      </c>
      <c r="O42" s="24" t="s">
        <v>811</v>
      </c>
      <c r="P42" s="68" t="s">
        <v>811</v>
      </c>
      <c r="Q42" s="24" t="s">
        <v>811</v>
      </c>
      <c r="R42" s="24" t="s">
        <v>811</v>
      </c>
      <c r="S42"/>
      <c r="T42"/>
      <c r="U42"/>
      <c r="V42"/>
      <c r="W42"/>
    </row>
    <row r="43" spans="1:26" s="747" customFormat="1">
      <c r="A43" s="756"/>
      <c r="B43" s="756"/>
      <c r="C43" s="756"/>
      <c r="D43" s="756"/>
      <c r="E43" s="757"/>
      <c r="F43" s="756"/>
      <c r="G43" s="756"/>
      <c r="H43" s="756"/>
      <c r="I43" s="756"/>
      <c r="J43" s="758"/>
      <c r="K43" s="756"/>
      <c r="L43" s="759"/>
      <c r="M43" s="756"/>
      <c r="N43" s="756"/>
      <c r="O43" s="756"/>
      <c r="P43" s="756"/>
      <c r="Q43" s="760"/>
      <c r="R43" s="760"/>
      <c r="S43" s="756"/>
      <c r="T43" s="756"/>
      <c r="U43" s="756"/>
      <c r="V43" s="756"/>
      <c r="W43" s="756"/>
      <c r="X43" s="756"/>
    </row>
    <row r="44" spans="1:26" s="747" customFormat="1" ht="20.399999999999999">
      <c r="A44" s="144" t="s">
        <v>20</v>
      </c>
      <c r="B44" s="144" t="s">
        <v>1389</v>
      </c>
      <c r="C44" s="146" t="s">
        <v>805</v>
      </c>
      <c r="D44" s="1559" t="s">
        <v>786</v>
      </c>
      <c r="E44" s="144" t="s">
        <v>1000</v>
      </c>
      <c r="F44" s="146" t="s">
        <v>1008</v>
      </c>
      <c r="G44" s="146" t="s">
        <v>806</v>
      </c>
      <c r="H44" s="146" t="s">
        <v>807</v>
      </c>
      <c r="I44" s="1560" t="s">
        <v>1009</v>
      </c>
      <c r="J44" s="144" t="s">
        <v>1015</v>
      </c>
      <c r="K44" s="148" t="s">
        <v>1016</v>
      </c>
      <c r="L44" s="144" t="s">
        <v>703</v>
      </c>
      <c r="M44" s="146" t="s">
        <v>1017</v>
      </c>
      <c r="N44" s="149" t="s">
        <v>808</v>
      </c>
      <c r="O44" s="149" t="s">
        <v>1018</v>
      </c>
      <c r="P44" s="149" t="s">
        <v>809</v>
      </c>
      <c r="Q44" s="149" t="s">
        <v>1019</v>
      </c>
      <c r="R44" s="1409" t="s">
        <v>1021</v>
      </c>
      <c r="S44" s="144" t="s">
        <v>1010</v>
      </c>
      <c r="T44" s="146" t="s">
        <v>1011</v>
      </c>
      <c r="U44" s="144" t="s">
        <v>1012</v>
      </c>
      <c r="V44" s="146" t="s">
        <v>1013</v>
      </c>
      <c r="W44" s="144" t="s">
        <v>1014</v>
      </c>
      <c r="X44" s="144" t="s">
        <v>1437</v>
      </c>
      <c r="Y44" s="832"/>
      <c r="Z44" s="832"/>
    </row>
    <row r="45" spans="1:26" s="747" customFormat="1">
      <c r="A45" s="24" t="s">
        <v>1358</v>
      </c>
      <c r="B45" s="24" t="s">
        <v>1357</v>
      </c>
      <c r="C45" s="23">
        <v>0.5</v>
      </c>
      <c r="D45" s="47">
        <v>45167</v>
      </c>
      <c r="E45" s="24"/>
      <c r="F45" s="510">
        <v>2</v>
      </c>
      <c r="G45" s="24">
        <v>6.1</v>
      </c>
      <c r="H45" s="24">
        <v>2.95</v>
      </c>
      <c r="I45" s="988">
        <v>0.48360655737704922</v>
      </c>
      <c r="J45" s="24">
        <v>8</v>
      </c>
      <c r="K45" s="24">
        <v>23.9</v>
      </c>
      <c r="L45" s="24">
        <v>6.53</v>
      </c>
      <c r="M45" s="24">
        <v>26.700000000000003</v>
      </c>
      <c r="N45" s="25">
        <v>6.6162025316455679</v>
      </c>
      <c r="O45" s="25">
        <v>0.70489746835443134</v>
      </c>
      <c r="P45" s="24">
        <v>0.86126729517159883</v>
      </c>
      <c r="Q45" s="24">
        <v>26.106981503345139</v>
      </c>
      <c r="R45" s="24">
        <v>7.3210999999999995</v>
      </c>
      <c r="S45" s="24" t="s">
        <v>1025</v>
      </c>
      <c r="T45" s="23">
        <v>3</v>
      </c>
      <c r="U45" s="23">
        <v>1</v>
      </c>
      <c r="V45" s="24" t="s">
        <v>1235</v>
      </c>
      <c r="W45" s="24" t="s">
        <v>815</v>
      </c>
      <c r="X45" s="756" t="s">
        <v>1438</v>
      </c>
    </row>
    <row r="46" spans="1:26" s="747" customFormat="1">
      <c r="A46" s="24" t="s">
        <v>1358</v>
      </c>
      <c r="B46" s="24" t="s">
        <v>1357</v>
      </c>
      <c r="C46" s="23">
        <v>1</v>
      </c>
      <c r="D46" s="47">
        <v>45167</v>
      </c>
      <c r="E46" s="24"/>
      <c r="F46" s="510">
        <v>2</v>
      </c>
      <c r="G46" s="24">
        <v>6.1</v>
      </c>
      <c r="H46" s="24">
        <v>2.95</v>
      </c>
      <c r="I46" s="988">
        <v>0.48360655737704922</v>
      </c>
      <c r="J46" s="24">
        <v>7.92</v>
      </c>
      <c r="K46" s="24">
        <v>23.9</v>
      </c>
      <c r="L46" s="24" t="s">
        <v>811</v>
      </c>
      <c r="M46" s="24" t="s">
        <v>811</v>
      </c>
      <c r="N46" s="24" t="s">
        <v>811</v>
      </c>
      <c r="O46" s="24" t="s">
        <v>811</v>
      </c>
      <c r="P46" s="24" t="s">
        <v>811</v>
      </c>
      <c r="Q46" s="24" t="s">
        <v>811</v>
      </c>
      <c r="R46" s="24" t="s">
        <v>815</v>
      </c>
      <c r="S46" s="24" t="s">
        <v>1025</v>
      </c>
      <c r="T46" s="23">
        <v>3</v>
      </c>
      <c r="U46" s="23">
        <v>1</v>
      </c>
      <c r="V46" s="24" t="s">
        <v>1235</v>
      </c>
      <c r="W46" s="24" t="s">
        <v>815</v>
      </c>
      <c r="X46" s="756" t="s">
        <v>1438</v>
      </c>
    </row>
    <row r="47" spans="1:26" s="747" customFormat="1">
      <c r="A47" s="24" t="s">
        <v>1358</v>
      </c>
      <c r="B47" s="24" t="s">
        <v>1357</v>
      </c>
      <c r="C47" s="23">
        <v>2</v>
      </c>
      <c r="D47" s="47">
        <v>45167</v>
      </c>
      <c r="E47" s="24"/>
      <c r="F47" s="510">
        <v>2</v>
      </c>
      <c r="G47" s="24">
        <v>6.1</v>
      </c>
      <c r="H47" s="24">
        <v>2.95</v>
      </c>
      <c r="I47" s="988">
        <v>0.48360655737704922</v>
      </c>
      <c r="J47" s="24">
        <v>7.9</v>
      </c>
      <c r="K47" s="24">
        <v>23.9</v>
      </c>
      <c r="L47" s="24" t="s">
        <v>811</v>
      </c>
      <c r="M47" s="24" t="s">
        <v>811</v>
      </c>
      <c r="N47" s="24" t="s">
        <v>811</v>
      </c>
      <c r="O47" s="24" t="s">
        <v>811</v>
      </c>
      <c r="P47" s="24" t="s">
        <v>811</v>
      </c>
      <c r="Q47" s="24" t="s">
        <v>811</v>
      </c>
      <c r="R47" s="24" t="s">
        <v>815</v>
      </c>
      <c r="S47" s="24" t="s">
        <v>1025</v>
      </c>
      <c r="T47" s="23">
        <v>3</v>
      </c>
      <c r="U47" s="23">
        <v>1</v>
      </c>
      <c r="V47" s="24" t="s">
        <v>1235</v>
      </c>
      <c r="W47" s="24" t="s">
        <v>815</v>
      </c>
      <c r="X47" s="756" t="s">
        <v>1438</v>
      </c>
    </row>
    <row r="48" spans="1:26" s="747" customFormat="1">
      <c r="A48" s="24" t="s">
        <v>1358</v>
      </c>
      <c r="B48" s="24" t="s">
        <v>1357</v>
      </c>
      <c r="C48" s="23">
        <v>3</v>
      </c>
      <c r="D48" s="47">
        <v>45167</v>
      </c>
      <c r="E48" s="24"/>
      <c r="F48" s="510">
        <v>2</v>
      </c>
      <c r="G48" s="24">
        <v>6.1</v>
      </c>
      <c r="H48" s="24">
        <v>2.95</v>
      </c>
      <c r="I48" s="988">
        <v>0.48360655737704922</v>
      </c>
      <c r="J48" s="24">
        <v>7.9</v>
      </c>
      <c r="K48" s="24">
        <v>23.9</v>
      </c>
      <c r="L48" s="24" t="s">
        <v>811</v>
      </c>
      <c r="M48" s="24" t="s">
        <v>811</v>
      </c>
      <c r="N48" s="24" t="s">
        <v>811</v>
      </c>
      <c r="O48" s="24" t="s">
        <v>811</v>
      </c>
      <c r="P48" s="24" t="s">
        <v>811</v>
      </c>
      <c r="Q48" s="24" t="s">
        <v>811</v>
      </c>
      <c r="R48" s="24" t="s">
        <v>815</v>
      </c>
      <c r="S48" s="24" t="s">
        <v>1025</v>
      </c>
      <c r="T48" s="23">
        <v>3</v>
      </c>
      <c r="U48" s="23">
        <v>1</v>
      </c>
      <c r="V48" s="24" t="s">
        <v>1235</v>
      </c>
      <c r="W48" s="24" t="s">
        <v>815</v>
      </c>
      <c r="X48" s="756" t="s">
        <v>1438</v>
      </c>
    </row>
    <row r="49" spans="1:25" s="747" customFormat="1">
      <c r="A49" s="24" t="s">
        <v>1358</v>
      </c>
      <c r="B49" s="24" t="s">
        <v>1357</v>
      </c>
      <c r="C49" s="23">
        <v>4</v>
      </c>
      <c r="D49" s="47">
        <v>45167</v>
      </c>
      <c r="E49" s="24"/>
      <c r="F49" s="510">
        <v>2</v>
      </c>
      <c r="G49" s="24">
        <v>6.1</v>
      </c>
      <c r="H49" s="24">
        <v>2.95</v>
      </c>
      <c r="I49" s="988">
        <v>0.48360655737704922</v>
      </c>
      <c r="J49" s="24">
        <v>5.51</v>
      </c>
      <c r="K49" s="24">
        <v>23.6</v>
      </c>
      <c r="L49" s="24" t="s">
        <v>811</v>
      </c>
      <c r="M49" s="24" t="s">
        <v>811</v>
      </c>
      <c r="N49" s="24" t="s">
        <v>811</v>
      </c>
      <c r="O49" s="24" t="s">
        <v>811</v>
      </c>
      <c r="P49" s="24" t="s">
        <v>811</v>
      </c>
      <c r="Q49" s="24" t="s">
        <v>811</v>
      </c>
      <c r="R49" s="24" t="s">
        <v>815</v>
      </c>
      <c r="S49" s="24" t="s">
        <v>1025</v>
      </c>
      <c r="T49" s="23">
        <v>3</v>
      </c>
      <c r="U49" s="23">
        <v>1</v>
      </c>
      <c r="V49" s="24" t="s">
        <v>1235</v>
      </c>
      <c r="W49" s="24" t="s">
        <v>815</v>
      </c>
      <c r="X49" s="756" t="s">
        <v>1438</v>
      </c>
    </row>
    <row r="50" spans="1:25" s="747" customFormat="1">
      <c r="A50" s="24" t="s">
        <v>1358</v>
      </c>
      <c r="B50" s="24" t="s">
        <v>1357</v>
      </c>
      <c r="C50" s="23">
        <v>5</v>
      </c>
      <c r="D50" s="47">
        <v>45167</v>
      </c>
      <c r="E50" s="24"/>
      <c r="F50" s="510">
        <v>2</v>
      </c>
      <c r="G50" s="24">
        <v>6.1</v>
      </c>
      <c r="H50" s="24">
        <v>2.95</v>
      </c>
      <c r="I50" s="988">
        <v>0.48360655737704922</v>
      </c>
      <c r="J50" s="24">
        <v>0.83</v>
      </c>
      <c r="K50" s="24">
        <v>21</v>
      </c>
      <c r="L50" s="24">
        <v>6.16</v>
      </c>
      <c r="M50" s="24">
        <v>24.1</v>
      </c>
      <c r="N50" s="25">
        <v>8.7687341772151903</v>
      </c>
      <c r="O50" s="25">
        <v>3.2779658227848101</v>
      </c>
      <c r="P50" s="24">
        <v>0.75791521975100673</v>
      </c>
      <c r="Q50" s="24">
        <v>29.560346320346316</v>
      </c>
      <c r="R50" s="24">
        <v>12.046700000000001</v>
      </c>
      <c r="S50" s="24" t="s">
        <v>1025</v>
      </c>
      <c r="T50" s="23">
        <v>3</v>
      </c>
      <c r="U50" s="23">
        <v>1</v>
      </c>
      <c r="V50" s="24" t="s">
        <v>1235</v>
      </c>
      <c r="W50" s="24" t="s">
        <v>815</v>
      </c>
      <c r="X50" s="756" t="s">
        <v>1438</v>
      </c>
    </row>
    <row r="51" spans="1:25" s="747" customFormat="1">
      <c r="A51" s="756"/>
      <c r="B51" s="756"/>
      <c r="C51" s="756"/>
      <c r="D51" s="756"/>
      <c r="E51" s="757"/>
      <c r="F51" s="756"/>
      <c r="G51" s="756"/>
      <c r="H51" s="756"/>
      <c r="I51" s="756"/>
      <c r="J51" s="758"/>
      <c r="K51" s="756"/>
      <c r="L51" s="759"/>
      <c r="M51" s="756"/>
      <c r="N51" s="756"/>
      <c r="O51" s="756"/>
      <c r="P51" s="756"/>
      <c r="Q51" s="760"/>
      <c r="R51" s="760"/>
      <c r="S51" s="756"/>
      <c r="T51" s="756"/>
      <c r="U51" s="756"/>
      <c r="V51" s="756"/>
      <c r="W51" s="756"/>
      <c r="X51" s="756"/>
    </row>
    <row r="52" spans="1:25" s="747" customFormat="1">
      <c r="A52" s="756"/>
      <c r="B52" s="756"/>
      <c r="C52" s="756"/>
      <c r="D52" s="756"/>
      <c r="E52" s="757"/>
      <c r="F52" s="756"/>
      <c r="G52" s="756"/>
      <c r="H52" s="756"/>
      <c r="I52" s="756"/>
      <c r="J52" s="758"/>
      <c r="K52" s="756"/>
      <c r="L52" s="759"/>
      <c r="M52" s="756"/>
      <c r="N52" s="756"/>
      <c r="O52" s="756"/>
      <c r="P52" s="756"/>
      <c r="Q52" s="760"/>
      <c r="R52" s="760"/>
      <c r="S52" s="756"/>
      <c r="T52" s="756"/>
      <c r="U52" s="756"/>
      <c r="V52" s="756"/>
      <c r="W52" s="756"/>
      <c r="X52" s="756"/>
    </row>
    <row r="53" spans="1:25">
      <c r="A53" s="27"/>
      <c r="B53" s="27"/>
      <c r="C53" s="27"/>
      <c r="D53" s="27"/>
      <c r="E53" s="139"/>
      <c r="F53" s="27"/>
      <c r="G53" s="27"/>
      <c r="H53" s="27"/>
      <c r="I53" s="27"/>
      <c r="J53" s="52"/>
      <c r="K53" s="27"/>
      <c r="L53" s="27"/>
      <c r="M53" s="27"/>
      <c r="N53" s="27"/>
      <c r="O53" s="27"/>
      <c r="P53" s="750"/>
      <c r="Q53" s="27"/>
      <c r="T53" s="27"/>
      <c r="U53" s="27"/>
      <c r="V53" s="27"/>
      <c r="W53" s="27"/>
      <c r="X53" s="27"/>
      <c r="Y53" s="47"/>
    </row>
    <row r="54" spans="1:25" ht="31.2">
      <c r="A54" s="618" t="s">
        <v>804</v>
      </c>
      <c r="B54" s="618" t="s">
        <v>20</v>
      </c>
      <c r="C54" s="618" t="s">
        <v>701</v>
      </c>
      <c r="D54" s="622" t="s">
        <v>805</v>
      </c>
      <c r="E54" s="748" t="s">
        <v>786</v>
      </c>
      <c r="F54" s="618" t="s">
        <v>1000</v>
      </c>
      <c r="G54" s="622" t="s">
        <v>1008</v>
      </c>
      <c r="H54" s="622" t="s">
        <v>806</v>
      </c>
      <c r="I54" s="622" t="s">
        <v>807</v>
      </c>
      <c r="J54" s="623" t="s">
        <v>1009</v>
      </c>
      <c r="K54" s="618" t="s">
        <v>1010</v>
      </c>
      <c r="L54" s="622" t="s">
        <v>1011</v>
      </c>
      <c r="M54" s="618" t="s">
        <v>1012</v>
      </c>
      <c r="N54" s="622" t="s">
        <v>1013</v>
      </c>
      <c r="O54" s="618" t="s">
        <v>1014</v>
      </c>
      <c r="P54" s="618" t="s">
        <v>1015</v>
      </c>
      <c r="Q54" s="624" t="s">
        <v>1016</v>
      </c>
      <c r="R54" s="618" t="s">
        <v>703</v>
      </c>
      <c r="S54" s="622" t="s">
        <v>1017</v>
      </c>
      <c r="T54" s="618" t="s">
        <v>808</v>
      </c>
      <c r="U54" s="618" t="s">
        <v>1018</v>
      </c>
      <c r="V54" s="626" t="s">
        <v>809</v>
      </c>
      <c r="W54" s="626" t="s">
        <v>1019</v>
      </c>
      <c r="X54" s="618" t="s">
        <v>1020</v>
      </c>
      <c r="Y54" s="622" t="s">
        <v>1021</v>
      </c>
    </row>
    <row r="55" spans="1:25">
      <c r="A55" s="27">
        <v>191</v>
      </c>
      <c r="B55" s="27" t="s">
        <v>1358</v>
      </c>
      <c r="C55" s="27" t="s">
        <v>1360</v>
      </c>
      <c r="D55" s="27">
        <v>0.5</v>
      </c>
      <c r="E55" s="139">
        <v>42989</v>
      </c>
      <c r="F55" s="27"/>
      <c r="G55" s="27"/>
      <c r="H55" s="27">
        <v>9.57</v>
      </c>
      <c r="I55" s="54">
        <v>4.3</v>
      </c>
      <c r="J55" s="52">
        <v>0.44932079414838033</v>
      </c>
      <c r="K55" s="27" t="s">
        <v>1022</v>
      </c>
      <c r="L55" s="27">
        <v>1</v>
      </c>
      <c r="M55" s="27">
        <v>2</v>
      </c>
      <c r="N55" s="27" t="s">
        <v>1383</v>
      </c>
      <c r="O55" s="27"/>
      <c r="P55" s="27">
        <v>7.66</v>
      </c>
      <c r="Q55" s="27">
        <v>22</v>
      </c>
      <c r="R55" s="22">
        <v>6.34</v>
      </c>
      <c r="S55" s="24">
        <v>6.2999999999999989</v>
      </c>
      <c r="T55" s="68">
        <v>2.6704987341772148</v>
      </c>
      <c r="U55" s="24">
        <v>4.2413438699894499</v>
      </c>
      <c r="V55" s="68">
        <v>0.3183126660761737</v>
      </c>
      <c r="W55" s="749">
        <v>43.899126911033335</v>
      </c>
      <c r="X55" s="27"/>
      <c r="Y55" s="24"/>
    </row>
    <row r="56" spans="1:25">
      <c r="A56" s="27">
        <v>192</v>
      </c>
      <c r="B56" s="27" t="s">
        <v>1358</v>
      </c>
      <c r="C56" s="27" t="s">
        <v>1360</v>
      </c>
      <c r="D56" s="27">
        <v>1</v>
      </c>
      <c r="E56" s="139">
        <v>42989</v>
      </c>
      <c r="F56" s="27"/>
      <c r="G56" s="27"/>
      <c r="H56" s="27">
        <v>9.57</v>
      </c>
      <c r="I56" s="54">
        <v>4.3</v>
      </c>
      <c r="J56" s="52">
        <v>0.44932079414838033</v>
      </c>
      <c r="K56" s="27" t="s">
        <v>1022</v>
      </c>
      <c r="L56" s="27">
        <v>1</v>
      </c>
      <c r="M56" s="27">
        <v>2</v>
      </c>
      <c r="N56" s="27" t="s">
        <v>1383</v>
      </c>
      <c r="O56" s="27"/>
      <c r="P56" s="27">
        <v>7.71</v>
      </c>
      <c r="Q56" s="27">
        <v>22</v>
      </c>
      <c r="T56" s="27"/>
      <c r="U56" s="27"/>
      <c r="V56" s="27"/>
      <c r="W56" s="27"/>
      <c r="X56" s="27"/>
      <c r="Y56" s="24"/>
    </row>
    <row r="57" spans="1:25">
      <c r="A57" s="27">
        <v>193</v>
      </c>
      <c r="B57" s="27" t="s">
        <v>1358</v>
      </c>
      <c r="C57" s="27" t="s">
        <v>1360</v>
      </c>
      <c r="D57" s="27">
        <v>2</v>
      </c>
      <c r="E57" s="139">
        <v>42989</v>
      </c>
      <c r="F57" s="27"/>
      <c r="G57" s="27"/>
      <c r="H57" s="27">
        <v>9.57</v>
      </c>
      <c r="I57" s="54">
        <v>4.3</v>
      </c>
      <c r="J57" s="52">
        <v>0.44932079414838033</v>
      </c>
      <c r="K57" s="27" t="s">
        <v>1022</v>
      </c>
      <c r="L57" s="27">
        <v>1</v>
      </c>
      <c r="M57" s="27">
        <v>2</v>
      </c>
      <c r="N57" s="27" t="s">
        <v>1383</v>
      </c>
      <c r="O57" s="27"/>
      <c r="P57" s="27">
        <v>7.72</v>
      </c>
      <c r="Q57" s="27">
        <v>22</v>
      </c>
      <c r="T57" s="27"/>
      <c r="U57" s="27"/>
      <c r="V57" s="27"/>
      <c r="W57" s="27"/>
      <c r="X57" s="27"/>
      <c r="Y57" s="24"/>
    </row>
    <row r="58" spans="1:25">
      <c r="A58" s="27">
        <v>194</v>
      </c>
      <c r="B58" s="27" t="s">
        <v>1358</v>
      </c>
      <c r="C58" s="27" t="s">
        <v>1360</v>
      </c>
      <c r="D58" s="27">
        <v>3</v>
      </c>
      <c r="E58" s="139">
        <v>42989</v>
      </c>
      <c r="F58" s="27"/>
      <c r="G58" s="27"/>
      <c r="H58" s="27">
        <v>9.57</v>
      </c>
      <c r="I58" s="54">
        <v>4.3</v>
      </c>
      <c r="J58" s="52">
        <v>0.44932079414838033</v>
      </c>
      <c r="K58" s="27" t="s">
        <v>1022</v>
      </c>
      <c r="L58" s="27">
        <v>1</v>
      </c>
      <c r="M58" s="27">
        <v>2</v>
      </c>
      <c r="N58" s="27" t="s">
        <v>1383</v>
      </c>
      <c r="O58" s="27"/>
      <c r="P58" s="27">
        <v>7.68</v>
      </c>
      <c r="Q58" s="27">
        <v>22</v>
      </c>
      <c r="R58" s="22">
        <v>6.29</v>
      </c>
      <c r="S58" s="24">
        <v>6.2999999999999989</v>
      </c>
      <c r="T58" s="68">
        <v>2.2522278481012661</v>
      </c>
      <c r="U58" s="24">
        <v>0.35126375606540067</v>
      </c>
      <c r="V58" s="68">
        <v>0.3183126660761737</v>
      </c>
      <c r="W58" s="749">
        <v>57.534234665684274</v>
      </c>
      <c r="X58" s="27"/>
      <c r="Y58" s="24"/>
    </row>
    <row r="59" spans="1:25">
      <c r="A59" s="27">
        <v>195</v>
      </c>
      <c r="B59" s="27" t="s">
        <v>1358</v>
      </c>
      <c r="C59" s="27" t="s">
        <v>1360</v>
      </c>
      <c r="D59" s="27">
        <v>4</v>
      </c>
      <c r="E59" s="139">
        <v>42989</v>
      </c>
      <c r="F59" s="27"/>
      <c r="G59" s="27"/>
      <c r="H59" s="27">
        <v>9.57</v>
      </c>
      <c r="I59" s="54">
        <v>4.3</v>
      </c>
      <c r="J59" s="52">
        <v>0.44932079414838033</v>
      </c>
      <c r="K59" s="27" t="s">
        <v>1022</v>
      </c>
      <c r="L59" s="27">
        <v>1</v>
      </c>
      <c r="M59" s="27">
        <v>2</v>
      </c>
      <c r="N59" s="27" t="s">
        <v>1383</v>
      </c>
      <c r="O59" s="27"/>
      <c r="P59" s="27">
        <v>7.68</v>
      </c>
      <c r="Q59" s="27">
        <v>22</v>
      </c>
      <c r="T59" s="27"/>
      <c r="U59" s="27"/>
      <c r="V59" s="27"/>
      <c r="W59" s="27"/>
      <c r="X59" s="27"/>
      <c r="Y59" s="24"/>
    </row>
    <row r="60" spans="1:25">
      <c r="A60" s="27">
        <v>196</v>
      </c>
      <c r="B60" s="27" t="s">
        <v>1358</v>
      </c>
      <c r="C60" s="27" t="s">
        <v>1360</v>
      </c>
      <c r="D60" s="27">
        <v>5</v>
      </c>
      <c r="E60" s="139">
        <v>42989</v>
      </c>
      <c r="F60" s="27"/>
      <c r="G60" s="27"/>
      <c r="H60" s="27">
        <v>9.57</v>
      </c>
      <c r="I60" s="54">
        <v>4.3</v>
      </c>
      <c r="J60" s="52">
        <v>0.44932079414838033</v>
      </c>
      <c r="K60" s="27" t="s">
        <v>1022</v>
      </c>
      <c r="L60" s="27">
        <v>1</v>
      </c>
      <c r="M60" s="27">
        <v>2</v>
      </c>
      <c r="N60" s="27" t="s">
        <v>1383</v>
      </c>
      <c r="O60" s="27"/>
      <c r="P60" s="27">
        <v>7.68</v>
      </c>
      <c r="Q60" s="27">
        <v>22</v>
      </c>
      <c r="T60" s="27"/>
      <c r="U60" s="27"/>
      <c r="V60" s="27"/>
      <c r="W60" s="27"/>
      <c r="X60" s="27"/>
      <c r="Y60" s="24"/>
    </row>
    <row r="61" spans="1:25">
      <c r="A61" s="27">
        <v>197</v>
      </c>
      <c r="B61" s="27" t="s">
        <v>1358</v>
      </c>
      <c r="C61" s="27" t="s">
        <v>1360</v>
      </c>
      <c r="D61" s="27">
        <v>6</v>
      </c>
      <c r="E61" s="139">
        <v>42989</v>
      </c>
      <c r="F61" s="27"/>
      <c r="G61" s="27"/>
      <c r="H61" s="27">
        <v>9.57</v>
      </c>
      <c r="I61" s="54">
        <v>4.3</v>
      </c>
      <c r="J61" s="52">
        <v>0.44932079414838033</v>
      </c>
      <c r="K61" s="27" t="s">
        <v>1022</v>
      </c>
      <c r="L61" s="27">
        <v>1</v>
      </c>
      <c r="M61" s="27">
        <v>2</v>
      </c>
      <c r="N61" s="27" t="s">
        <v>1383</v>
      </c>
      <c r="O61" s="27"/>
      <c r="P61" s="27">
        <v>7.68</v>
      </c>
      <c r="Q61" s="27">
        <v>22</v>
      </c>
      <c r="T61" s="27"/>
      <c r="U61" s="27"/>
      <c r="V61" s="27"/>
      <c r="W61" s="27"/>
      <c r="X61" s="27"/>
      <c r="Y61" s="24"/>
    </row>
    <row r="62" spans="1:25">
      <c r="A62" s="27">
        <v>198</v>
      </c>
      <c r="B62" s="27" t="s">
        <v>1358</v>
      </c>
      <c r="C62" s="27" t="s">
        <v>1360</v>
      </c>
      <c r="D62" s="27">
        <v>7</v>
      </c>
      <c r="E62" s="139">
        <v>42989</v>
      </c>
      <c r="F62" s="27"/>
      <c r="G62" s="27"/>
      <c r="H62" s="27">
        <v>9.57</v>
      </c>
      <c r="I62" s="54">
        <v>4.3</v>
      </c>
      <c r="J62" s="52">
        <v>0.44932079414838033</v>
      </c>
      <c r="K62" s="27" t="s">
        <v>1022</v>
      </c>
      <c r="L62" s="27">
        <v>1</v>
      </c>
      <c r="M62" s="27">
        <v>2</v>
      </c>
      <c r="N62" s="27" t="s">
        <v>1383</v>
      </c>
      <c r="O62" s="27"/>
      <c r="P62" s="27">
        <v>7.67</v>
      </c>
      <c r="Q62" s="27">
        <v>21.9</v>
      </c>
      <c r="T62" s="27"/>
      <c r="U62" s="27"/>
      <c r="V62" s="27"/>
      <c r="W62" s="27"/>
      <c r="X62" s="27"/>
      <c r="Y62" s="24"/>
    </row>
    <row r="63" spans="1:25">
      <c r="A63" s="27">
        <v>199</v>
      </c>
      <c r="B63" s="27" t="s">
        <v>1358</v>
      </c>
      <c r="C63" s="27" t="s">
        <v>1360</v>
      </c>
      <c r="D63" s="27">
        <v>8</v>
      </c>
      <c r="E63" s="139">
        <v>42989</v>
      </c>
      <c r="F63" s="27"/>
      <c r="G63" s="27"/>
      <c r="H63" s="27">
        <v>9.57</v>
      </c>
      <c r="I63" s="54">
        <v>4.3</v>
      </c>
      <c r="J63" s="52">
        <v>0.44932079414838033</v>
      </c>
      <c r="K63" s="27" t="s">
        <v>1022</v>
      </c>
      <c r="L63" s="27">
        <v>1</v>
      </c>
      <c r="M63" s="27">
        <v>2</v>
      </c>
      <c r="N63" s="27" t="s">
        <v>1383</v>
      </c>
      <c r="O63" s="27"/>
      <c r="P63" s="27">
        <v>4.2699999999999996</v>
      </c>
      <c r="Q63" s="27">
        <v>19.399999999999999</v>
      </c>
      <c r="T63" s="27"/>
      <c r="U63" s="27"/>
      <c r="V63" s="27"/>
      <c r="W63" s="27"/>
      <c r="X63" s="27"/>
      <c r="Y63" s="24"/>
    </row>
    <row r="64" spans="1:25">
      <c r="A64" s="27">
        <v>200</v>
      </c>
      <c r="B64" s="27" t="s">
        <v>1358</v>
      </c>
      <c r="C64" s="27" t="s">
        <v>1360</v>
      </c>
      <c r="D64" s="27">
        <v>8.5</v>
      </c>
      <c r="E64" s="139">
        <v>42989</v>
      </c>
      <c r="F64" s="27"/>
      <c r="G64" s="27"/>
      <c r="H64" s="27">
        <v>9.57</v>
      </c>
      <c r="I64" s="54">
        <v>4.3</v>
      </c>
      <c r="J64" s="52">
        <v>0.44932079414838033</v>
      </c>
      <c r="K64" s="27" t="s">
        <v>1022</v>
      </c>
      <c r="L64" s="27">
        <v>1</v>
      </c>
      <c r="M64" s="27">
        <v>2</v>
      </c>
      <c r="N64" s="27" t="s">
        <v>1383</v>
      </c>
      <c r="O64" s="27"/>
      <c r="P64" s="27">
        <v>1.1200000000000001</v>
      </c>
      <c r="Q64" s="27">
        <v>17.7</v>
      </c>
      <c r="R64" s="22">
        <v>6.12</v>
      </c>
      <c r="S64" s="24">
        <v>22.3</v>
      </c>
      <c r="T64" s="68">
        <v>44.594111392405054</v>
      </c>
      <c r="U64" s="24">
        <v>11.01861921176161</v>
      </c>
      <c r="V64" s="68">
        <v>1.3324056398443698</v>
      </c>
      <c r="W64" s="749">
        <v>97.859340578375381</v>
      </c>
      <c r="X64" s="27"/>
      <c r="Y64" s="24"/>
    </row>
    <row r="65" spans="1:25">
      <c r="A65" s="27"/>
      <c r="B65" s="27"/>
      <c r="C65" s="27"/>
      <c r="D65" s="27"/>
      <c r="E65" s="139"/>
      <c r="F65" s="27"/>
      <c r="G65" s="27"/>
      <c r="H65" s="27"/>
      <c r="I65" s="54"/>
      <c r="J65" s="52"/>
      <c r="K65" s="27"/>
      <c r="L65" s="27"/>
      <c r="M65" s="27"/>
      <c r="N65" s="27"/>
      <c r="O65" s="27"/>
      <c r="P65" s="27"/>
      <c r="Q65" s="27"/>
      <c r="R65" s="22"/>
      <c r="S65" s="24"/>
      <c r="T65" s="68"/>
      <c r="U65" s="24"/>
      <c r="V65" s="68"/>
      <c r="W65" s="749"/>
      <c r="X65" s="27"/>
      <c r="Y65" s="24"/>
    </row>
    <row r="66" spans="1:25" ht="31.2">
      <c r="A66" s="27"/>
      <c r="B66" s="611" t="s">
        <v>20</v>
      </c>
      <c r="C66" s="611" t="s">
        <v>701</v>
      </c>
      <c r="D66" s="611" t="s">
        <v>846</v>
      </c>
      <c r="E66" s="751" t="s">
        <v>786</v>
      </c>
      <c r="F66" s="611" t="s">
        <v>1000</v>
      </c>
      <c r="G66" s="612" t="s">
        <v>1008</v>
      </c>
      <c r="H66" s="612" t="s">
        <v>806</v>
      </c>
      <c r="I66" s="612" t="s">
        <v>807</v>
      </c>
      <c r="J66" s="614" t="s">
        <v>1009</v>
      </c>
      <c r="K66" s="611" t="s">
        <v>1015</v>
      </c>
      <c r="L66" s="615" t="s">
        <v>1016</v>
      </c>
      <c r="M66" s="611" t="s">
        <v>703</v>
      </c>
      <c r="N66" s="612" t="s">
        <v>1017</v>
      </c>
      <c r="O66" s="611" t="s">
        <v>808</v>
      </c>
      <c r="P66" s="611" t="s">
        <v>1018</v>
      </c>
      <c r="Q66" s="617" t="s">
        <v>809</v>
      </c>
      <c r="R66" s="617" t="s">
        <v>1019</v>
      </c>
      <c r="S66" s="611" t="s">
        <v>1020</v>
      </c>
      <c r="T66" s="612" t="s">
        <v>1021</v>
      </c>
      <c r="U66" s="611" t="s">
        <v>1010</v>
      </c>
      <c r="V66" s="612" t="s">
        <v>1011</v>
      </c>
      <c r="W66" s="611" t="s">
        <v>1012</v>
      </c>
      <c r="X66" s="612" t="s">
        <v>1013</v>
      </c>
      <c r="Y66" s="611" t="s">
        <v>1014</v>
      </c>
    </row>
    <row r="67" spans="1:25">
      <c r="A67" s="27"/>
      <c r="B67" s="27" t="s">
        <v>1358</v>
      </c>
      <c r="C67" s="27" t="s">
        <v>1360</v>
      </c>
      <c r="D67" s="27">
        <v>0.5</v>
      </c>
      <c r="E67" s="139">
        <v>43353</v>
      </c>
      <c r="F67" s="27"/>
      <c r="G67" s="27">
        <v>3</v>
      </c>
      <c r="H67" s="27">
        <v>9.1</v>
      </c>
      <c r="I67" s="54">
        <v>3.6</v>
      </c>
      <c r="J67" s="27"/>
      <c r="K67" s="27">
        <v>6.96</v>
      </c>
      <c r="L67" s="27">
        <v>24.1</v>
      </c>
      <c r="M67" s="27">
        <v>6.48</v>
      </c>
      <c r="N67" s="27">
        <v>6.8</v>
      </c>
      <c r="O67" s="68">
        <v>3.5470322784810135</v>
      </c>
      <c r="P67" s="24">
        <v>1.9314846069356542</v>
      </c>
      <c r="Q67" s="68">
        <v>0.34735681599653651</v>
      </c>
      <c r="R67" s="24">
        <v>22.801596244131456</v>
      </c>
      <c r="S67" s="27"/>
      <c r="T67" s="27"/>
      <c r="U67" s="27" t="s">
        <v>1044</v>
      </c>
      <c r="V67" s="27">
        <v>3</v>
      </c>
      <c r="W67" s="27">
        <v>4</v>
      </c>
      <c r="X67" t="s">
        <v>1106</v>
      </c>
    </row>
    <row r="68" spans="1:25">
      <c r="A68" s="27"/>
      <c r="B68" s="27" t="s">
        <v>1358</v>
      </c>
      <c r="C68" s="27" t="s">
        <v>1360</v>
      </c>
      <c r="D68" s="27">
        <v>1</v>
      </c>
      <c r="E68" s="139">
        <v>43353</v>
      </c>
      <c r="F68" s="27"/>
      <c r="G68" s="27"/>
      <c r="H68" s="27"/>
      <c r="I68" s="27"/>
      <c r="J68" s="27"/>
      <c r="K68" s="27">
        <v>6.98</v>
      </c>
      <c r="L68" s="27">
        <v>24.1</v>
      </c>
      <c r="M68" s="27" t="s">
        <v>811</v>
      </c>
      <c r="N68" s="27" t="s">
        <v>811</v>
      </c>
      <c r="O68" s="54" t="s">
        <v>811</v>
      </c>
      <c r="P68" s="27" t="s">
        <v>811</v>
      </c>
      <c r="Q68" s="68" t="s">
        <v>811</v>
      </c>
      <c r="R68" s="24" t="s">
        <v>811</v>
      </c>
      <c r="S68" s="27"/>
      <c r="T68" s="27"/>
      <c r="U68" s="27"/>
      <c r="V68" s="27"/>
      <c r="W68" s="27"/>
    </row>
    <row r="69" spans="1:25">
      <c r="A69" s="27"/>
      <c r="B69" s="27" t="s">
        <v>1358</v>
      </c>
      <c r="C69" s="27" t="s">
        <v>1360</v>
      </c>
      <c r="D69" s="27">
        <v>2</v>
      </c>
      <c r="E69" s="139">
        <v>43353</v>
      </c>
      <c r="F69" s="27"/>
      <c r="G69" s="27"/>
      <c r="H69" s="27"/>
      <c r="I69" s="27"/>
      <c r="J69" s="27"/>
      <c r="K69" s="27">
        <v>6.94</v>
      </c>
      <c r="L69" s="27">
        <v>24.1</v>
      </c>
      <c r="M69" s="27" t="s">
        <v>811</v>
      </c>
      <c r="N69" s="27" t="s">
        <v>811</v>
      </c>
      <c r="O69" s="54" t="s">
        <v>811</v>
      </c>
      <c r="P69" s="27" t="s">
        <v>811</v>
      </c>
      <c r="Q69" s="68" t="s">
        <v>811</v>
      </c>
      <c r="R69" s="24" t="s">
        <v>811</v>
      </c>
      <c r="S69" s="27"/>
      <c r="T69" s="27"/>
      <c r="U69" s="27"/>
      <c r="V69" s="27"/>
      <c r="W69" s="27"/>
    </row>
    <row r="70" spans="1:25">
      <c r="A70" s="27"/>
      <c r="B70" s="27" t="s">
        <v>1358</v>
      </c>
      <c r="C70" s="27" t="s">
        <v>1360</v>
      </c>
      <c r="D70" s="27">
        <v>3</v>
      </c>
      <c r="E70" s="139">
        <v>43353</v>
      </c>
      <c r="F70" s="27"/>
      <c r="G70" s="27"/>
      <c r="H70" s="27"/>
      <c r="I70" s="27"/>
      <c r="J70" s="27"/>
      <c r="K70" s="27">
        <v>6.94</v>
      </c>
      <c r="L70" s="27">
        <v>24.1</v>
      </c>
      <c r="M70" s="27">
        <v>6.13</v>
      </c>
      <c r="N70" s="27">
        <v>24.6</v>
      </c>
      <c r="O70" s="68">
        <v>3.3615180379746845</v>
      </c>
      <c r="P70" s="24">
        <v>1.7418148474419819</v>
      </c>
      <c r="Q70" s="68">
        <v>0.41682817919584392</v>
      </c>
      <c r="R70" s="24">
        <v>21.53399061032864</v>
      </c>
      <c r="S70" s="27"/>
      <c r="T70" s="27"/>
      <c r="U70" s="27"/>
      <c r="V70" s="27"/>
      <c r="W70" s="27"/>
    </row>
    <row r="71" spans="1:25">
      <c r="A71" s="27"/>
      <c r="B71" s="27" t="s">
        <v>1358</v>
      </c>
      <c r="C71" s="27" t="s">
        <v>1360</v>
      </c>
      <c r="D71" s="27">
        <v>4</v>
      </c>
      <c r="E71" s="139">
        <v>43353</v>
      </c>
      <c r="F71" s="27"/>
      <c r="G71" s="27"/>
      <c r="H71" s="27"/>
      <c r="I71" s="27"/>
      <c r="J71" s="27"/>
      <c r="K71" s="27">
        <v>6.43</v>
      </c>
      <c r="L71" s="27">
        <v>24.3</v>
      </c>
      <c r="M71" s="27" t="s">
        <v>811</v>
      </c>
      <c r="N71" s="27" t="s">
        <v>811</v>
      </c>
      <c r="O71" s="54" t="s">
        <v>811</v>
      </c>
      <c r="P71" s="27" t="s">
        <v>811</v>
      </c>
      <c r="Q71" s="68" t="s">
        <v>811</v>
      </c>
      <c r="R71" s="24" t="s">
        <v>811</v>
      </c>
      <c r="S71" s="27"/>
      <c r="T71" s="27"/>
      <c r="U71" s="27"/>
      <c r="V71" s="27"/>
      <c r="W71" s="27"/>
    </row>
    <row r="72" spans="1:25">
      <c r="A72" s="27"/>
      <c r="B72" s="27" t="s">
        <v>1358</v>
      </c>
      <c r="C72" s="27" t="s">
        <v>1360</v>
      </c>
      <c r="D72" s="27">
        <v>5</v>
      </c>
      <c r="E72" s="139">
        <v>43353</v>
      </c>
      <c r="F72" s="27"/>
      <c r="G72" s="27"/>
      <c r="H72" s="27"/>
      <c r="I72" s="27"/>
      <c r="J72" s="27"/>
      <c r="K72" s="27">
        <v>5.85</v>
      </c>
      <c r="L72" s="27">
        <v>24.6</v>
      </c>
      <c r="M72" s="27" t="s">
        <v>811</v>
      </c>
      <c r="N72" s="27" t="s">
        <v>811</v>
      </c>
      <c r="O72" s="54" t="s">
        <v>811</v>
      </c>
      <c r="P72" s="27" t="s">
        <v>811</v>
      </c>
      <c r="Q72" s="68" t="s">
        <v>811</v>
      </c>
      <c r="R72" s="24" t="s">
        <v>811</v>
      </c>
      <c r="S72" s="27"/>
      <c r="T72" s="27"/>
      <c r="U72" s="27"/>
      <c r="V72" s="27"/>
      <c r="W72" s="27"/>
    </row>
    <row r="73" spans="1:25">
      <c r="A73" s="27"/>
      <c r="B73" s="27" t="s">
        <v>1358</v>
      </c>
      <c r="C73" s="27" t="s">
        <v>1360</v>
      </c>
      <c r="D73" s="27">
        <v>6</v>
      </c>
      <c r="E73" s="139">
        <v>43353</v>
      </c>
      <c r="F73" s="27"/>
      <c r="G73" s="27"/>
      <c r="H73" s="27"/>
      <c r="I73" s="27"/>
      <c r="J73" s="27"/>
      <c r="K73" s="27">
        <v>5.64</v>
      </c>
      <c r="L73" s="27">
        <v>24.6</v>
      </c>
      <c r="M73" s="27" t="s">
        <v>811</v>
      </c>
      <c r="N73" s="27" t="s">
        <v>811</v>
      </c>
      <c r="O73" s="54" t="s">
        <v>811</v>
      </c>
      <c r="P73" s="27" t="s">
        <v>811</v>
      </c>
      <c r="Q73" s="68" t="s">
        <v>811</v>
      </c>
      <c r="R73" s="24" t="s">
        <v>811</v>
      </c>
      <c r="S73" s="27"/>
      <c r="T73" s="27"/>
      <c r="U73" s="27"/>
      <c r="V73" s="27"/>
      <c r="W73" s="27"/>
    </row>
    <row r="74" spans="1:25">
      <c r="A74" s="27"/>
      <c r="B74" s="27" t="s">
        <v>1358</v>
      </c>
      <c r="C74" s="27" t="s">
        <v>1360</v>
      </c>
      <c r="D74" s="27">
        <v>7</v>
      </c>
      <c r="E74" s="139">
        <v>43353</v>
      </c>
      <c r="F74" s="27"/>
      <c r="G74" s="27"/>
      <c r="H74" s="27"/>
      <c r="I74" s="27"/>
      <c r="J74" s="27"/>
      <c r="K74" s="27">
        <v>0.64</v>
      </c>
      <c r="L74" s="27">
        <v>18.399999999999999</v>
      </c>
      <c r="M74" s="27" t="s">
        <v>811</v>
      </c>
      <c r="N74" s="27" t="s">
        <v>811</v>
      </c>
      <c r="O74" s="54" t="s">
        <v>811</v>
      </c>
      <c r="P74" s="27" t="s">
        <v>811</v>
      </c>
      <c r="Q74" s="68" t="s">
        <v>811</v>
      </c>
      <c r="R74" s="24" t="s">
        <v>811</v>
      </c>
      <c r="S74" s="27"/>
      <c r="T74" s="27"/>
      <c r="U74" s="27"/>
      <c r="V74" s="27"/>
      <c r="W74" s="27"/>
    </row>
    <row r="75" spans="1:25">
      <c r="A75" s="27"/>
      <c r="B75" s="27" t="s">
        <v>1358</v>
      </c>
      <c r="C75" s="27" t="s">
        <v>1360</v>
      </c>
      <c r="D75" s="27">
        <v>8</v>
      </c>
      <c r="E75" s="139">
        <v>43353</v>
      </c>
      <c r="F75" s="27"/>
      <c r="G75" s="27"/>
      <c r="H75" s="27"/>
      <c r="I75" s="27"/>
      <c r="J75" s="27"/>
      <c r="K75" s="27">
        <v>0.43</v>
      </c>
      <c r="L75" s="27">
        <v>14.3</v>
      </c>
      <c r="M75" s="27">
        <v>6.27</v>
      </c>
      <c r="N75" s="27">
        <v>11.199999999999998</v>
      </c>
      <c r="O75" s="68">
        <v>47.981403164556959</v>
      </c>
      <c r="P75" s="24">
        <v>7.4935571062763655</v>
      </c>
      <c r="Q75" s="68">
        <v>0.95140707956738046</v>
      </c>
      <c r="R75" s="24">
        <v>25.590328638497656</v>
      </c>
      <c r="S75" s="27"/>
      <c r="T75" s="27"/>
      <c r="U75" s="27"/>
      <c r="V75" s="27"/>
      <c r="W75" s="27"/>
    </row>
    <row r="76" spans="1:25">
      <c r="A76" s="27"/>
      <c r="B76" s="27"/>
      <c r="C76" s="27"/>
      <c r="D76" s="27"/>
      <c r="E76" s="139"/>
      <c r="F76" s="27"/>
      <c r="G76" s="27"/>
      <c r="H76" s="27"/>
      <c r="I76" s="54"/>
      <c r="J76" s="52"/>
      <c r="K76" s="27"/>
      <c r="L76" s="27"/>
      <c r="M76" s="27"/>
      <c r="N76" s="27"/>
      <c r="O76" s="27"/>
      <c r="P76" s="27"/>
      <c r="Q76" s="27"/>
      <c r="R76" s="22"/>
      <c r="S76" s="24"/>
      <c r="T76" s="68"/>
      <c r="U76" s="24"/>
      <c r="V76" s="68"/>
      <c r="W76" s="749"/>
      <c r="X76" s="27"/>
      <c r="Y76" s="24"/>
    </row>
    <row r="77" spans="1:25" ht="31.2">
      <c r="A77" s="618" t="s">
        <v>804</v>
      </c>
      <c r="B77" s="618" t="s">
        <v>20</v>
      </c>
      <c r="C77" s="618" t="s">
        <v>701</v>
      </c>
      <c r="D77" s="622" t="s">
        <v>805</v>
      </c>
      <c r="E77" s="748" t="s">
        <v>786</v>
      </c>
      <c r="F77" s="618" t="s">
        <v>1000</v>
      </c>
      <c r="G77" s="622" t="s">
        <v>1008</v>
      </c>
      <c r="H77" s="622" t="s">
        <v>806</v>
      </c>
      <c r="I77" s="622" t="s">
        <v>807</v>
      </c>
      <c r="J77" s="623" t="s">
        <v>1009</v>
      </c>
      <c r="K77" s="618" t="s">
        <v>1010</v>
      </c>
      <c r="L77" s="622" t="s">
        <v>1011</v>
      </c>
      <c r="M77" s="618" t="s">
        <v>1012</v>
      </c>
      <c r="N77" s="622" t="s">
        <v>1013</v>
      </c>
      <c r="O77" s="618" t="s">
        <v>1014</v>
      </c>
      <c r="P77" s="618" t="s">
        <v>1015</v>
      </c>
      <c r="Q77" s="624" t="s">
        <v>1016</v>
      </c>
      <c r="R77" s="618" t="s">
        <v>703</v>
      </c>
      <c r="S77" s="622" t="s">
        <v>1017</v>
      </c>
      <c r="T77" s="618" t="s">
        <v>808</v>
      </c>
      <c r="U77" s="618" t="s">
        <v>1018</v>
      </c>
      <c r="V77" s="626" t="s">
        <v>809</v>
      </c>
      <c r="W77" s="626" t="s">
        <v>1019</v>
      </c>
      <c r="X77" s="618" t="s">
        <v>1020</v>
      </c>
      <c r="Y77" s="622" t="s">
        <v>1021</v>
      </c>
    </row>
    <row r="78" spans="1:25">
      <c r="A78">
        <v>121</v>
      </c>
      <c r="B78" t="s">
        <v>1359</v>
      </c>
      <c r="C78" t="s">
        <v>1360</v>
      </c>
      <c r="D78" s="18">
        <v>0.5</v>
      </c>
      <c r="E78" s="55">
        <v>43719</v>
      </c>
      <c r="G78">
        <v>3</v>
      </c>
      <c r="H78" s="165">
        <v>9.4</v>
      </c>
      <c r="I78" s="653">
        <v>2.75</v>
      </c>
      <c r="J78" s="70">
        <v>0.29255319148936171</v>
      </c>
      <c r="K78" t="s">
        <v>1025</v>
      </c>
      <c r="L78">
        <v>2</v>
      </c>
      <c r="M78">
        <v>2</v>
      </c>
      <c r="N78" t="s">
        <v>1023</v>
      </c>
      <c r="P78" s="27">
        <v>7.63</v>
      </c>
      <c r="Q78" s="27">
        <v>22.1</v>
      </c>
      <c r="R78" s="27">
        <v>6.27</v>
      </c>
      <c r="S78" s="27">
        <v>7.8999999999999986</v>
      </c>
      <c r="T78" s="68">
        <v>4.3223288607594945</v>
      </c>
      <c r="U78" s="24">
        <v>2.1331230371571719</v>
      </c>
      <c r="V78" s="68">
        <v>0.43542639955657608</v>
      </c>
      <c r="W78" s="371">
        <v>20.436842161698479</v>
      </c>
      <c r="X78" s="27" t="s">
        <v>815</v>
      </c>
      <c r="Y78" s="24">
        <v>6.4554518979166664</v>
      </c>
    </row>
    <row r="79" spans="1:25">
      <c r="B79" t="s">
        <v>1359</v>
      </c>
      <c r="C79" t="s">
        <v>1360</v>
      </c>
      <c r="D79" s="18">
        <v>1</v>
      </c>
      <c r="E79" s="55">
        <v>43719</v>
      </c>
      <c r="H79" s="165"/>
      <c r="I79" s="166"/>
      <c r="P79" s="27">
        <v>7.32</v>
      </c>
      <c r="Q79" s="27">
        <v>22.1</v>
      </c>
      <c r="R79" s="27" t="s">
        <v>811</v>
      </c>
      <c r="S79" s="27" t="s">
        <v>811</v>
      </c>
      <c r="T79" s="54" t="s">
        <v>811</v>
      </c>
      <c r="U79" s="27" t="s">
        <v>811</v>
      </c>
      <c r="V79" s="54" t="s">
        <v>811</v>
      </c>
      <c r="W79" s="27" t="s">
        <v>811</v>
      </c>
      <c r="X79" s="27" t="s">
        <v>815</v>
      </c>
      <c r="Y79" s="27" t="s">
        <v>811</v>
      </c>
    </row>
    <row r="80" spans="1:25">
      <c r="B80" t="s">
        <v>1359</v>
      </c>
      <c r="C80" t="s">
        <v>1360</v>
      </c>
      <c r="D80" s="18">
        <v>2</v>
      </c>
      <c r="E80" s="55">
        <v>43719</v>
      </c>
      <c r="H80" s="165"/>
      <c r="I80" s="166"/>
      <c r="P80" s="27">
        <v>7.6</v>
      </c>
      <c r="Q80" s="27">
        <v>22.1</v>
      </c>
      <c r="R80" s="27" t="s">
        <v>811</v>
      </c>
      <c r="S80" s="27" t="s">
        <v>811</v>
      </c>
      <c r="T80" s="54" t="s">
        <v>811</v>
      </c>
      <c r="U80" s="27" t="s">
        <v>811</v>
      </c>
      <c r="V80" s="54" t="s">
        <v>811</v>
      </c>
      <c r="W80" s="27" t="s">
        <v>811</v>
      </c>
      <c r="X80" s="27" t="s">
        <v>815</v>
      </c>
      <c r="Y80" s="27" t="s">
        <v>811</v>
      </c>
    </row>
    <row r="81" spans="1:25">
      <c r="B81" t="s">
        <v>1359</v>
      </c>
      <c r="C81" t="s">
        <v>1360</v>
      </c>
      <c r="D81" s="18">
        <v>3</v>
      </c>
      <c r="E81" s="55">
        <v>43719</v>
      </c>
      <c r="H81" s="165"/>
      <c r="I81" s="166"/>
      <c r="P81" s="27">
        <v>7.53</v>
      </c>
      <c r="Q81" s="23">
        <v>22</v>
      </c>
      <c r="R81" s="27">
        <v>6.28</v>
      </c>
      <c r="S81" s="27">
        <v>7.8999999999999986</v>
      </c>
      <c r="T81" s="68">
        <v>4.5558143459915597</v>
      </c>
      <c r="U81" s="24">
        <v>1.7453170526195521</v>
      </c>
      <c r="V81" s="68">
        <v>0.43542639955657608</v>
      </c>
      <c r="W81" s="371">
        <v>28.079990349560372</v>
      </c>
      <c r="X81" s="27" t="s">
        <v>815</v>
      </c>
      <c r="Y81" s="24">
        <v>6.3011313986111119</v>
      </c>
    </row>
    <row r="82" spans="1:25">
      <c r="B82" t="s">
        <v>1359</v>
      </c>
      <c r="C82" t="s">
        <v>1360</v>
      </c>
      <c r="D82" s="18">
        <v>4</v>
      </c>
      <c r="E82" s="55">
        <v>43719</v>
      </c>
      <c r="H82" s="165"/>
      <c r="I82" s="166"/>
      <c r="P82" s="27">
        <v>7.21</v>
      </c>
      <c r="Q82" s="27">
        <v>21.9</v>
      </c>
      <c r="R82" s="27" t="s">
        <v>811</v>
      </c>
      <c r="S82" s="27" t="s">
        <v>811</v>
      </c>
      <c r="T82" s="54" t="s">
        <v>811</v>
      </c>
      <c r="U82" s="27" t="s">
        <v>811</v>
      </c>
      <c r="V82" s="54" t="s">
        <v>811</v>
      </c>
      <c r="W82" s="27" t="s">
        <v>811</v>
      </c>
      <c r="X82" s="27" t="s">
        <v>815</v>
      </c>
      <c r="Y82" s="27" t="s">
        <v>811</v>
      </c>
    </row>
    <row r="83" spans="1:25">
      <c r="B83" t="s">
        <v>1359</v>
      </c>
      <c r="C83" t="s">
        <v>1360</v>
      </c>
      <c r="D83" s="18">
        <v>5</v>
      </c>
      <c r="E83" s="55">
        <v>43719</v>
      </c>
      <c r="H83" s="165"/>
      <c r="I83" s="166"/>
      <c r="P83" s="27">
        <v>7.15</v>
      </c>
      <c r="Q83" s="27">
        <v>21.7</v>
      </c>
      <c r="R83" s="27" t="s">
        <v>811</v>
      </c>
      <c r="S83" s="27" t="s">
        <v>811</v>
      </c>
      <c r="T83" s="54" t="s">
        <v>811</v>
      </c>
      <c r="U83" s="27" t="s">
        <v>811</v>
      </c>
      <c r="V83" s="54" t="s">
        <v>811</v>
      </c>
      <c r="W83" s="27" t="s">
        <v>811</v>
      </c>
      <c r="X83" s="27" t="s">
        <v>815</v>
      </c>
      <c r="Y83" s="27" t="s">
        <v>811</v>
      </c>
    </row>
    <row r="84" spans="1:25">
      <c r="B84" t="s">
        <v>1359</v>
      </c>
      <c r="C84" t="s">
        <v>1360</v>
      </c>
      <c r="D84" s="18">
        <v>6</v>
      </c>
      <c r="E84" s="55">
        <v>43719</v>
      </c>
      <c r="H84" s="165"/>
      <c r="I84" s="166"/>
      <c r="P84" s="27">
        <v>6.92</v>
      </c>
      <c r="Q84" s="27">
        <v>21.7</v>
      </c>
      <c r="R84" s="27" t="s">
        <v>811</v>
      </c>
      <c r="S84" s="27" t="s">
        <v>811</v>
      </c>
      <c r="T84" s="54" t="s">
        <v>811</v>
      </c>
      <c r="U84" s="27" t="s">
        <v>811</v>
      </c>
      <c r="V84" s="54" t="s">
        <v>811</v>
      </c>
      <c r="W84" s="27" t="s">
        <v>811</v>
      </c>
      <c r="X84" s="27" t="s">
        <v>815</v>
      </c>
      <c r="Y84" s="27" t="s">
        <v>811</v>
      </c>
    </row>
    <row r="85" spans="1:25">
      <c r="B85" t="s">
        <v>1359</v>
      </c>
      <c r="C85" t="s">
        <v>1360</v>
      </c>
      <c r="D85" s="18">
        <v>7</v>
      </c>
      <c r="E85" s="55">
        <v>43719</v>
      </c>
      <c r="H85" s="165"/>
      <c r="I85" s="166"/>
      <c r="P85" s="24">
        <v>6.2</v>
      </c>
      <c r="Q85" s="27">
        <v>21.4</v>
      </c>
      <c r="R85" s="27" t="s">
        <v>811</v>
      </c>
      <c r="S85" s="27" t="s">
        <v>811</v>
      </c>
      <c r="T85" s="54" t="s">
        <v>811</v>
      </c>
      <c r="U85" s="27" t="s">
        <v>811</v>
      </c>
      <c r="V85" s="54" t="s">
        <v>811</v>
      </c>
      <c r="W85" s="27" t="s">
        <v>811</v>
      </c>
      <c r="X85" s="27" t="s">
        <v>815</v>
      </c>
      <c r="Y85" s="27" t="s">
        <v>811</v>
      </c>
    </row>
    <row r="86" spans="1:25">
      <c r="B86" t="s">
        <v>1359</v>
      </c>
      <c r="C86" t="s">
        <v>1360</v>
      </c>
      <c r="D86" s="18">
        <v>7.2</v>
      </c>
      <c r="E86" s="55">
        <v>43719</v>
      </c>
      <c r="H86" s="165"/>
      <c r="I86" s="166"/>
      <c r="P86" s="27">
        <v>6.27</v>
      </c>
      <c r="Q86" s="27">
        <v>20.9</v>
      </c>
      <c r="R86" s="27" t="s">
        <v>811</v>
      </c>
      <c r="S86" s="27" t="s">
        <v>811</v>
      </c>
      <c r="T86" s="54" t="s">
        <v>811</v>
      </c>
      <c r="U86" s="27" t="s">
        <v>811</v>
      </c>
      <c r="V86" s="54" t="s">
        <v>811</v>
      </c>
      <c r="W86" s="27" t="s">
        <v>811</v>
      </c>
      <c r="X86" s="27" t="s">
        <v>815</v>
      </c>
      <c r="Y86" s="27" t="s">
        <v>811</v>
      </c>
    </row>
    <row r="87" spans="1:25">
      <c r="B87" t="s">
        <v>1359</v>
      </c>
      <c r="C87" t="s">
        <v>1360</v>
      </c>
      <c r="D87" s="18">
        <v>8</v>
      </c>
      <c r="E87" s="55">
        <v>43719</v>
      </c>
      <c r="H87" s="165"/>
      <c r="I87" s="166"/>
      <c r="P87" s="27" t="s">
        <v>815</v>
      </c>
      <c r="Q87" s="27" t="s">
        <v>815</v>
      </c>
      <c r="R87" s="27">
        <v>5.89</v>
      </c>
      <c r="S87" s="27">
        <v>15.2</v>
      </c>
      <c r="T87" s="68">
        <v>29.743772911392398</v>
      </c>
      <c r="U87" s="24">
        <v>2.2472461865242757</v>
      </c>
      <c r="V87" s="68">
        <v>1.0871784582740445</v>
      </c>
      <c r="W87" s="371">
        <v>27.500963971692041</v>
      </c>
      <c r="X87" s="27" t="s">
        <v>815</v>
      </c>
      <c r="Y87" s="24">
        <v>31.991019097916674</v>
      </c>
    </row>
    <row r="89" spans="1:25" s="747" customFormat="1" ht="31.2">
      <c r="A89" s="612" t="s">
        <v>804</v>
      </c>
      <c r="B89" s="612" t="s">
        <v>20</v>
      </c>
      <c r="C89" s="612" t="s">
        <v>701</v>
      </c>
      <c r="D89" s="612" t="s">
        <v>805</v>
      </c>
      <c r="E89" s="752" t="s">
        <v>786</v>
      </c>
      <c r="F89" s="612" t="s">
        <v>1000</v>
      </c>
      <c r="G89" s="612" t="s">
        <v>1008</v>
      </c>
      <c r="H89" s="612" t="s">
        <v>806</v>
      </c>
      <c r="I89" s="612" t="s">
        <v>807</v>
      </c>
      <c r="J89" s="614" t="s">
        <v>1009</v>
      </c>
      <c r="K89" s="612" t="s">
        <v>1015</v>
      </c>
      <c r="L89" s="753" t="s">
        <v>1016</v>
      </c>
      <c r="M89" s="612" t="s">
        <v>703</v>
      </c>
      <c r="N89" s="612" t="s">
        <v>1017</v>
      </c>
      <c r="O89" s="612" t="s">
        <v>808</v>
      </c>
      <c r="P89" s="612" t="s">
        <v>1018</v>
      </c>
      <c r="Q89" s="754" t="s">
        <v>809</v>
      </c>
      <c r="R89" s="754" t="s">
        <v>1019</v>
      </c>
      <c r="S89" s="612" t="s">
        <v>1021</v>
      </c>
      <c r="T89" s="612" t="s">
        <v>1010</v>
      </c>
      <c r="U89" s="612" t="s">
        <v>1011</v>
      </c>
      <c r="V89" s="612" t="s">
        <v>1012</v>
      </c>
      <c r="W89" s="612" t="s">
        <v>1013</v>
      </c>
      <c r="X89" s="612" t="s">
        <v>1014</v>
      </c>
    </row>
    <row r="90" spans="1:25" s="747" customFormat="1">
      <c r="A90" s="27">
        <v>39</v>
      </c>
      <c r="B90" t="s">
        <v>1358</v>
      </c>
      <c r="C90" t="s">
        <v>1360</v>
      </c>
      <c r="D90" s="27">
        <v>0.5</v>
      </c>
      <c r="E90" s="133">
        <v>44440</v>
      </c>
      <c r="F90"/>
      <c r="G90">
        <v>3</v>
      </c>
      <c r="H90">
        <v>9.4</v>
      </c>
      <c r="I90" s="649">
        <v>3.95</v>
      </c>
      <c r="J90" s="172">
        <v>0.42021276595744683</v>
      </c>
      <c r="K90" s="27">
        <v>8.4</v>
      </c>
      <c r="L90" s="27">
        <v>25.5</v>
      </c>
      <c r="M90" s="27">
        <v>6.29</v>
      </c>
      <c r="N90" s="27">
        <v>7.3</v>
      </c>
      <c r="O90" s="68">
        <v>1.4037142857142852</v>
      </c>
      <c r="P90" s="24">
        <v>1.5998315476190488</v>
      </c>
      <c r="Q90" s="68">
        <v>0.39200000000000007</v>
      </c>
      <c r="R90" s="371">
        <v>18.044149184149191</v>
      </c>
      <c r="S90" s="24">
        <v>3.0035458333333338</v>
      </c>
      <c r="T90" t="s">
        <v>1045</v>
      </c>
      <c r="U90" t="s">
        <v>1390</v>
      </c>
      <c r="V90" t="s">
        <v>1042</v>
      </c>
      <c r="W90" t="s">
        <v>714</v>
      </c>
      <c r="X90"/>
    </row>
    <row r="91" spans="1:25" s="747" customFormat="1">
      <c r="A91" s="27">
        <v>39</v>
      </c>
      <c r="B91" t="s">
        <v>1358</v>
      </c>
      <c r="C91" t="s">
        <v>1360</v>
      </c>
      <c r="D91" s="27">
        <v>1</v>
      </c>
      <c r="E91" s="133">
        <v>44440</v>
      </c>
      <c r="F91"/>
      <c r="G91"/>
      <c r="H91"/>
      <c r="I91"/>
      <c r="J91"/>
      <c r="K91" s="27">
        <v>8.2899999999999991</v>
      </c>
      <c r="L91" s="27">
        <v>25.8</v>
      </c>
      <c r="M91" s="27" t="s">
        <v>811</v>
      </c>
      <c r="N91" s="27" t="s">
        <v>811</v>
      </c>
      <c r="O91" s="68" t="s">
        <v>811</v>
      </c>
      <c r="P91" s="24" t="s">
        <v>811</v>
      </c>
      <c r="Q91" s="68" t="s">
        <v>811</v>
      </c>
      <c r="R91" s="24" t="s">
        <v>811</v>
      </c>
      <c r="S91" s="24" t="s">
        <v>811</v>
      </c>
      <c r="T91"/>
      <c r="U91"/>
      <c r="V91"/>
      <c r="W91"/>
      <c r="X91"/>
    </row>
    <row r="92" spans="1:25" s="747" customFormat="1">
      <c r="A92" s="27">
        <v>39</v>
      </c>
      <c r="B92" t="s">
        <v>1358</v>
      </c>
      <c r="C92" t="s">
        <v>1360</v>
      </c>
      <c r="D92" s="27">
        <v>2</v>
      </c>
      <c r="E92" s="133">
        <v>44440</v>
      </c>
      <c r="F92"/>
      <c r="G92"/>
      <c r="H92"/>
      <c r="I92"/>
      <c r="J92"/>
      <c r="K92" s="27">
        <v>8.23</v>
      </c>
      <c r="L92" s="27">
        <v>25.9</v>
      </c>
      <c r="M92" s="27" t="s">
        <v>811</v>
      </c>
      <c r="N92" s="27" t="s">
        <v>811</v>
      </c>
      <c r="O92" s="68" t="s">
        <v>811</v>
      </c>
      <c r="P92" s="24" t="s">
        <v>811</v>
      </c>
      <c r="Q92" s="68" t="s">
        <v>811</v>
      </c>
      <c r="R92" s="24" t="s">
        <v>811</v>
      </c>
      <c r="S92" s="24" t="s">
        <v>811</v>
      </c>
      <c r="T92"/>
      <c r="U92"/>
      <c r="V92"/>
      <c r="W92"/>
      <c r="X92"/>
    </row>
    <row r="93" spans="1:25" s="747" customFormat="1">
      <c r="A93" s="27">
        <v>39</v>
      </c>
      <c r="B93" t="s">
        <v>1358</v>
      </c>
      <c r="C93" t="s">
        <v>1360</v>
      </c>
      <c r="D93" s="27">
        <v>3</v>
      </c>
      <c r="E93" s="133">
        <v>44440</v>
      </c>
      <c r="F93"/>
      <c r="G93"/>
      <c r="H93"/>
      <c r="I93"/>
      <c r="J93"/>
      <c r="K93" s="27">
        <v>8.17</v>
      </c>
      <c r="L93" s="27">
        <v>26</v>
      </c>
      <c r="M93" s="27" t="s">
        <v>811</v>
      </c>
      <c r="N93" s="27" t="s">
        <v>811</v>
      </c>
      <c r="O93" s="68">
        <v>1.8044285714285708</v>
      </c>
      <c r="P93" s="24">
        <v>1.4031172619047629</v>
      </c>
      <c r="Q93" s="68">
        <v>0.39200000000000007</v>
      </c>
      <c r="R93" s="371">
        <v>16.617575757575757</v>
      </c>
      <c r="S93" s="24">
        <v>3.2075458333333335</v>
      </c>
      <c r="T93"/>
      <c r="U93"/>
      <c r="V93"/>
      <c r="W93"/>
      <c r="X93"/>
    </row>
    <row r="94" spans="1:25" s="747" customFormat="1">
      <c r="A94" s="27">
        <v>39</v>
      </c>
      <c r="B94" t="s">
        <v>1358</v>
      </c>
      <c r="C94" t="s">
        <v>1360</v>
      </c>
      <c r="D94" s="27">
        <v>4</v>
      </c>
      <c r="E94" s="133">
        <v>44440</v>
      </c>
      <c r="F94"/>
      <c r="G94"/>
      <c r="H94"/>
      <c r="I94"/>
      <c r="J94"/>
      <c r="K94" s="27">
        <v>8.08</v>
      </c>
      <c r="L94" s="27">
        <v>26</v>
      </c>
      <c r="M94" s="27" t="s">
        <v>811</v>
      </c>
      <c r="N94" s="27" t="s">
        <v>811</v>
      </c>
      <c r="O94" s="654" t="s">
        <v>811</v>
      </c>
      <c r="P94" s="755" t="s">
        <v>811</v>
      </c>
      <c r="Q94" s="68" t="s">
        <v>811</v>
      </c>
      <c r="R94" s="24" t="s">
        <v>811</v>
      </c>
      <c r="S94" s="755" t="s">
        <v>811</v>
      </c>
      <c r="T94"/>
      <c r="U94"/>
      <c r="V94"/>
      <c r="W94"/>
      <c r="X94"/>
    </row>
    <row r="95" spans="1:25" s="747" customFormat="1">
      <c r="A95" s="27">
        <v>39</v>
      </c>
      <c r="B95" t="s">
        <v>1358</v>
      </c>
      <c r="C95" t="s">
        <v>1360</v>
      </c>
      <c r="D95" s="27">
        <v>5</v>
      </c>
      <c r="E95" s="133">
        <v>44440</v>
      </c>
      <c r="F95"/>
      <c r="G95"/>
      <c r="H95"/>
      <c r="I95"/>
      <c r="J95"/>
      <c r="K95" s="27">
        <v>7.77</v>
      </c>
      <c r="L95" s="27">
        <v>26.1</v>
      </c>
      <c r="M95" s="27" t="s">
        <v>811</v>
      </c>
      <c r="N95" s="27" t="s">
        <v>811</v>
      </c>
      <c r="O95" s="68" t="s">
        <v>811</v>
      </c>
      <c r="P95" s="24" t="s">
        <v>811</v>
      </c>
      <c r="Q95" s="68" t="s">
        <v>811</v>
      </c>
      <c r="R95" s="24" t="s">
        <v>811</v>
      </c>
      <c r="S95" s="24" t="s">
        <v>811</v>
      </c>
      <c r="T95"/>
      <c r="U95"/>
      <c r="V95"/>
      <c r="W95"/>
      <c r="X95"/>
    </row>
    <row r="96" spans="1:25" s="747" customFormat="1">
      <c r="A96" s="27">
        <v>39</v>
      </c>
      <c r="B96" t="s">
        <v>1358</v>
      </c>
      <c r="C96" t="s">
        <v>1360</v>
      </c>
      <c r="D96" s="27">
        <v>6</v>
      </c>
      <c r="E96" s="133">
        <v>44440</v>
      </c>
      <c r="F96"/>
      <c r="G96"/>
      <c r="H96"/>
      <c r="I96"/>
      <c r="J96"/>
      <c r="K96" s="24">
        <v>5</v>
      </c>
      <c r="L96" s="27">
        <v>25.7</v>
      </c>
      <c r="M96" s="27" t="s">
        <v>811</v>
      </c>
      <c r="N96" s="27" t="s">
        <v>811</v>
      </c>
      <c r="O96" s="654" t="s">
        <v>811</v>
      </c>
      <c r="P96" s="755" t="s">
        <v>811</v>
      </c>
      <c r="Q96" s="68" t="s">
        <v>811</v>
      </c>
      <c r="R96" s="24" t="s">
        <v>811</v>
      </c>
      <c r="S96" s="755" t="s">
        <v>811</v>
      </c>
      <c r="T96"/>
      <c r="U96"/>
      <c r="V96"/>
      <c r="W96"/>
      <c r="X96"/>
    </row>
    <row r="97" spans="1:24" s="747" customFormat="1">
      <c r="A97" s="27">
        <v>39</v>
      </c>
      <c r="B97" t="s">
        <v>1358</v>
      </c>
      <c r="C97" t="s">
        <v>1360</v>
      </c>
      <c r="D97" s="27">
        <v>7</v>
      </c>
      <c r="E97" s="133">
        <v>44440</v>
      </c>
      <c r="F97"/>
      <c r="G97"/>
      <c r="H97"/>
      <c r="I97"/>
      <c r="J97"/>
      <c r="K97" s="27">
        <v>1.28</v>
      </c>
      <c r="L97" s="27">
        <v>24.6</v>
      </c>
      <c r="M97" s="27" t="s">
        <v>811</v>
      </c>
      <c r="N97" s="27" t="s">
        <v>811</v>
      </c>
      <c r="O97" s="68" t="s">
        <v>811</v>
      </c>
      <c r="P97" s="24" t="s">
        <v>811</v>
      </c>
      <c r="Q97" s="68" t="s">
        <v>811</v>
      </c>
      <c r="R97" s="24" t="s">
        <v>811</v>
      </c>
      <c r="S97" s="24" t="s">
        <v>811</v>
      </c>
      <c r="T97"/>
      <c r="U97"/>
      <c r="V97"/>
      <c r="W97"/>
      <c r="X97"/>
    </row>
    <row r="98" spans="1:24" s="747" customFormat="1">
      <c r="A98" s="27">
        <v>39</v>
      </c>
      <c r="B98" t="s">
        <v>1358</v>
      </c>
      <c r="C98" t="s">
        <v>1360</v>
      </c>
      <c r="D98" s="27">
        <v>8</v>
      </c>
      <c r="E98" s="133">
        <v>44440</v>
      </c>
      <c r="F98"/>
      <c r="G98"/>
      <c r="H98"/>
      <c r="I98"/>
      <c r="J98"/>
      <c r="K98" s="27">
        <v>0.38</v>
      </c>
      <c r="L98" s="27">
        <v>22.9</v>
      </c>
      <c r="M98" s="27" t="s">
        <v>811</v>
      </c>
      <c r="N98" s="27" t="s">
        <v>811</v>
      </c>
      <c r="O98" s="68" t="s">
        <v>811</v>
      </c>
      <c r="P98" s="24" t="s">
        <v>811</v>
      </c>
      <c r="Q98" s="68" t="s">
        <v>811</v>
      </c>
      <c r="R98" s="24" t="s">
        <v>811</v>
      </c>
      <c r="S98" s="24" t="s">
        <v>811</v>
      </c>
      <c r="T98"/>
      <c r="U98"/>
      <c r="V98"/>
      <c r="W98"/>
      <c r="X98"/>
    </row>
    <row r="99" spans="1:24" s="747" customFormat="1">
      <c r="A99" s="27">
        <v>39</v>
      </c>
      <c r="B99" t="s">
        <v>1358</v>
      </c>
      <c r="C99" t="s">
        <v>1360</v>
      </c>
      <c r="D99" s="27">
        <v>8.5</v>
      </c>
      <c r="E99" s="133">
        <v>44440</v>
      </c>
      <c r="F99"/>
      <c r="G99"/>
      <c r="H99"/>
      <c r="I99"/>
      <c r="J99"/>
      <c r="K99" s="27">
        <v>0.09</v>
      </c>
      <c r="L99" s="27">
        <v>20.8</v>
      </c>
      <c r="M99" s="27">
        <v>5.85</v>
      </c>
      <c r="N99" s="27">
        <v>18.7</v>
      </c>
      <c r="O99" s="68">
        <v>3.5165714285714289</v>
      </c>
      <c r="P99" s="24">
        <v>2.6414896825396816</v>
      </c>
      <c r="Q99" s="68">
        <v>0.58800000000000008</v>
      </c>
      <c r="R99" s="371">
        <v>17.122820512820518</v>
      </c>
      <c r="S99" s="24">
        <v>6.1580611111111105</v>
      </c>
      <c r="T99"/>
      <c r="U99"/>
      <c r="V99"/>
      <c r="W99"/>
      <c r="X99"/>
    </row>
    <row r="100" spans="1:24" s="747" customFormat="1">
      <c r="A100" s="27">
        <v>39</v>
      </c>
      <c r="B100" t="s">
        <v>1358</v>
      </c>
      <c r="C100" t="s">
        <v>1360</v>
      </c>
      <c r="D100" s="27">
        <v>9</v>
      </c>
      <c r="E100" s="133">
        <v>44440</v>
      </c>
      <c r="F100"/>
      <c r="G100"/>
      <c r="H100"/>
      <c r="I100"/>
      <c r="J100"/>
      <c r="K100" s="27">
        <v>0.05</v>
      </c>
      <c r="L100" s="27">
        <v>19.5</v>
      </c>
      <c r="M100" s="27" t="s">
        <v>811</v>
      </c>
      <c r="N100" s="27" t="s">
        <v>811</v>
      </c>
      <c r="O100" s="68" t="s">
        <v>811</v>
      </c>
      <c r="P100" s="24" t="s">
        <v>811</v>
      </c>
      <c r="Q100" s="68" t="s">
        <v>811</v>
      </c>
      <c r="R100" s="24" t="s">
        <v>811</v>
      </c>
      <c r="S100" s="24" t="s">
        <v>811</v>
      </c>
      <c r="T100"/>
      <c r="U100"/>
      <c r="V100"/>
      <c r="W100"/>
      <c r="X100"/>
    </row>
    <row r="101" spans="1:24" s="747" customFormat="1">
      <c r="A101" s="756"/>
      <c r="B101" s="756"/>
      <c r="C101" s="756"/>
      <c r="D101" s="756"/>
      <c r="E101" s="757"/>
      <c r="F101" s="756"/>
      <c r="G101" s="756"/>
      <c r="H101" s="756"/>
      <c r="I101" s="756"/>
      <c r="J101" s="758"/>
      <c r="K101" s="756"/>
      <c r="L101" s="759"/>
      <c r="M101" s="756"/>
      <c r="N101" s="756"/>
      <c r="O101" s="756"/>
      <c r="P101" s="756"/>
      <c r="Q101" s="760"/>
      <c r="R101" s="760"/>
      <c r="S101" s="756"/>
      <c r="T101" s="756"/>
      <c r="U101" s="756"/>
      <c r="V101" s="756"/>
      <c r="W101" s="756"/>
      <c r="X101" s="756"/>
    </row>
    <row r="102" spans="1:24" s="832" customFormat="1" ht="20.399999999999999">
      <c r="A102" s="144" t="s">
        <v>20</v>
      </c>
      <c r="B102" s="144" t="s">
        <v>1389</v>
      </c>
      <c r="C102" s="146" t="s">
        <v>805</v>
      </c>
      <c r="D102" s="1559" t="s">
        <v>786</v>
      </c>
      <c r="E102" s="144" t="s">
        <v>1000</v>
      </c>
      <c r="F102" s="146" t="s">
        <v>1008</v>
      </c>
      <c r="G102" s="146" t="s">
        <v>806</v>
      </c>
      <c r="H102" s="146" t="s">
        <v>807</v>
      </c>
      <c r="I102" s="1560" t="s">
        <v>1009</v>
      </c>
      <c r="J102" s="144" t="s">
        <v>1015</v>
      </c>
      <c r="K102" s="148" t="s">
        <v>1016</v>
      </c>
      <c r="L102" s="144" t="s">
        <v>703</v>
      </c>
      <c r="M102" s="146" t="s">
        <v>1017</v>
      </c>
      <c r="N102" s="149" t="s">
        <v>808</v>
      </c>
      <c r="O102" s="149" t="s">
        <v>1018</v>
      </c>
      <c r="P102" s="149" t="s">
        <v>809</v>
      </c>
      <c r="Q102" s="149" t="s">
        <v>1019</v>
      </c>
      <c r="R102" s="1409" t="s">
        <v>1021</v>
      </c>
      <c r="S102" s="144" t="s">
        <v>1010</v>
      </c>
      <c r="T102" s="146" t="s">
        <v>1011</v>
      </c>
      <c r="U102" s="144" t="s">
        <v>1012</v>
      </c>
      <c r="V102" s="146" t="s">
        <v>1013</v>
      </c>
      <c r="W102" s="144" t="s">
        <v>1014</v>
      </c>
    </row>
    <row r="103" spans="1:24" s="27" customFormat="1">
      <c r="A103" t="s">
        <v>1358</v>
      </c>
      <c r="B103" t="s">
        <v>1360</v>
      </c>
      <c r="C103" s="27">
        <v>0.5</v>
      </c>
      <c r="D103" s="55">
        <v>44805</v>
      </c>
      <c r="F103">
        <v>3</v>
      </c>
      <c r="G103">
        <v>9</v>
      </c>
      <c r="H103">
        <v>3.15</v>
      </c>
      <c r="I103" s="1562">
        <v>0.35</v>
      </c>
      <c r="J103" s="27">
        <v>8.43</v>
      </c>
      <c r="K103" s="27">
        <v>26.3</v>
      </c>
      <c r="L103" s="22">
        <v>6.34</v>
      </c>
      <c r="M103" s="23">
        <v>22.7</v>
      </c>
      <c r="N103" s="24">
        <v>0.77646355339310846</v>
      </c>
      <c r="O103" s="24">
        <v>0.03</v>
      </c>
      <c r="P103" s="24">
        <v>0.41572904890898632</v>
      </c>
      <c r="Q103" s="25">
        <v>24.454881025015247</v>
      </c>
      <c r="R103" s="24">
        <v>0.80646355339310849</v>
      </c>
      <c r="S103" t="s">
        <v>1045</v>
      </c>
      <c r="T103">
        <v>1</v>
      </c>
      <c r="U103">
        <v>2</v>
      </c>
      <c r="V103" t="s">
        <v>1391</v>
      </c>
      <c r="W103"/>
    </row>
    <row r="104" spans="1:24" s="27" customFormat="1">
      <c r="A104" t="s">
        <v>1358</v>
      </c>
      <c r="B104" t="s">
        <v>1360</v>
      </c>
      <c r="C104" s="27">
        <v>1</v>
      </c>
      <c r="D104" s="55">
        <v>44805</v>
      </c>
      <c r="F104"/>
      <c r="G104"/>
      <c r="H104"/>
      <c r="I104" s="1561"/>
      <c r="J104" s="27">
        <v>8.43</v>
      </c>
      <c r="K104" s="27">
        <v>26.3</v>
      </c>
      <c r="L104" s="27" t="s">
        <v>811</v>
      </c>
      <c r="M104" s="27" t="s">
        <v>811</v>
      </c>
      <c r="N104" s="24" t="s">
        <v>811</v>
      </c>
      <c r="O104" s="24" t="s">
        <v>811</v>
      </c>
      <c r="P104" s="27" t="s">
        <v>811</v>
      </c>
      <c r="Q104" s="27" t="s">
        <v>811</v>
      </c>
      <c r="R104" s="24" t="s">
        <v>811</v>
      </c>
      <c r="S104"/>
      <c r="T104"/>
      <c r="U104"/>
      <c r="V104"/>
      <c r="W104"/>
    </row>
    <row r="105" spans="1:24" s="27" customFormat="1">
      <c r="A105" t="s">
        <v>1358</v>
      </c>
      <c r="B105" t="s">
        <v>1360</v>
      </c>
      <c r="C105" s="27">
        <v>2</v>
      </c>
      <c r="D105" s="55">
        <v>44805</v>
      </c>
      <c r="F105"/>
      <c r="G105"/>
      <c r="H105"/>
      <c r="I105" s="1561"/>
      <c r="J105" s="27">
        <v>8.43</v>
      </c>
      <c r="K105" s="27">
        <v>26.3</v>
      </c>
      <c r="L105" s="27" t="s">
        <v>811</v>
      </c>
      <c r="M105" s="27" t="s">
        <v>811</v>
      </c>
      <c r="N105" s="24" t="s">
        <v>811</v>
      </c>
      <c r="O105" s="24" t="s">
        <v>811</v>
      </c>
      <c r="P105" s="27" t="s">
        <v>811</v>
      </c>
      <c r="Q105" s="27" t="s">
        <v>811</v>
      </c>
      <c r="R105" s="24" t="s">
        <v>811</v>
      </c>
      <c r="S105"/>
      <c r="T105"/>
      <c r="U105"/>
      <c r="V105"/>
      <c r="W105"/>
    </row>
    <row r="106" spans="1:24" s="27" customFormat="1">
      <c r="A106" t="s">
        <v>1358</v>
      </c>
      <c r="B106" t="s">
        <v>1360</v>
      </c>
      <c r="C106" s="27">
        <v>3</v>
      </c>
      <c r="D106" s="55">
        <v>44805</v>
      </c>
      <c r="F106"/>
      <c r="G106"/>
      <c r="H106"/>
      <c r="I106" s="1561"/>
      <c r="J106" s="27">
        <v>8.42</v>
      </c>
      <c r="K106" s="27">
        <v>26.2</v>
      </c>
      <c r="L106" s="22">
        <v>6.5</v>
      </c>
      <c r="M106" s="23">
        <v>7.2</v>
      </c>
      <c r="N106" s="24">
        <v>0.85917152301336164</v>
      </c>
      <c r="O106" s="24">
        <v>0.03</v>
      </c>
      <c r="P106" s="24">
        <v>0.34014194910735251</v>
      </c>
      <c r="Q106" s="25">
        <v>25.003996339231236</v>
      </c>
      <c r="R106" s="24">
        <v>0.88917152301336166</v>
      </c>
      <c r="S106"/>
      <c r="T106"/>
      <c r="U106"/>
      <c r="V106"/>
      <c r="W106"/>
    </row>
    <row r="107" spans="1:24" s="27" customFormat="1">
      <c r="A107" t="s">
        <v>1358</v>
      </c>
      <c r="B107" t="s">
        <v>1360</v>
      </c>
      <c r="C107" s="27">
        <v>4</v>
      </c>
      <c r="D107" s="55">
        <v>44805</v>
      </c>
      <c r="F107"/>
      <c r="G107"/>
      <c r="H107"/>
      <c r="I107" s="1561"/>
      <c r="J107" s="27">
        <v>8.2100000000000009</v>
      </c>
      <c r="K107" s="27">
        <v>26</v>
      </c>
      <c r="L107" s="27" t="s">
        <v>811</v>
      </c>
      <c r="M107" s="27" t="s">
        <v>811</v>
      </c>
      <c r="N107" s="24" t="s">
        <v>811</v>
      </c>
      <c r="O107" s="24" t="s">
        <v>811</v>
      </c>
      <c r="P107" s="27" t="s">
        <v>811</v>
      </c>
      <c r="Q107" s="27" t="s">
        <v>811</v>
      </c>
      <c r="R107" s="24" t="s">
        <v>811</v>
      </c>
      <c r="S107"/>
      <c r="T107"/>
      <c r="U107"/>
      <c r="V107"/>
      <c r="W107"/>
    </row>
    <row r="108" spans="1:24" s="27" customFormat="1">
      <c r="A108" t="s">
        <v>1358</v>
      </c>
      <c r="B108" t="s">
        <v>1360</v>
      </c>
      <c r="C108" s="27">
        <v>5</v>
      </c>
      <c r="D108" s="55">
        <v>44805</v>
      </c>
      <c r="F108"/>
      <c r="G108"/>
      <c r="H108"/>
      <c r="I108" s="1561"/>
      <c r="J108" s="27">
        <v>8.26</v>
      </c>
      <c r="K108" s="27">
        <v>25.7</v>
      </c>
      <c r="L108" s="27" t="s">
        <v>811</v>
      </c>
      <c r="M108" s="27" t="s">
        <v>811</v>
      </c>
      <c r="N108" s="24" t="s">
        <v>811</v>
      </c>
      <c r="O108" s="24" t="s">
        <v>811</v>
      </c>
      <c r="P108" s="27" t="s">
        <v>811</v>
      </c>
      <c r="Q108" s="27" t="s">
        <v>811</v>
      </c>
      <c r="R108" s="24" t="s">
        <v>811</v>
      </c>
      <c r="S108"/>
      <c r="T108"/>
      <c r="U108"/>
      <c r="V108"/>
      <c r="W108"/>
    </row>
    <row r="109" spans="1:24" s="27" customFormat="1">
      <c r="A109" t="s">
        <v>1358</v>
      </c>
      <c r="B109" t="s">
        <v>1360</v>
      </c>
      <c r="C109" s="27">
        <v>6</v>
      </c>
      <c r="D109" s="55">
        <v>44805</v>
      </c>
      <c r="F109"/>
      <c r="G109"/>
      <c r="H109"/>
      <c r="I109" s="1561"/>
      <c r="J109" s="27">
        <v>5.47</v>
      </c>
      <c r="K109" s="27">
        <v>24.5</v>
      </c>
      <c r="L109" s="27" t="s">
        <v>811</v>
      </c>
      <c r="M109" s="27" t="s">
        <v>811</v>
      </c>
      <c r="N109" s="24" t="s">
        <v>811</v>
      </c>
      <c r="O109" s="24" t="s">
        <v>811</v>
      </c>
      <c r="P109" s="27" t="s">
        <v>811</v>
      </c>
      <c r="Q109" s="27" t="s">
        <v>811</v>
      </c>
      <c r="R109" s="24" t="s">
        <v>811</v>
      </c>
      <c r="S109"/>
      <c r="T109"/>
      <c r="U109"/>
      <c r="V109"/>
      <c r="W109"/>
    </row>
    <row r="110" spans="1:24" s="27" customFormat="1">
      <c r="A110" t="s">
        <v>1358</v>
      </c>
      <c r="B110" t="s">
        <v>1360</v>
      </c>
      <c r="C110" s="27">
        <v>7</v>
      </c>
      <c r="D110" s="55">
        <v>44805</v>
      </c>
      <c r="F110"/>
      <c r="G110"/>
      <c r="H110"/>
      <c r="I110" s="1561"/>
      <c r="J110" s="27">
        <v>1.62</v>
      </c>
      <c r="K110" s="27">
        <v>21.6</v>
      </c>
      <c r="L110" s="27" t="s">
        <v>811</v>
      </c>
      <c r="M110" s="27" t="s">
        <v>811</v>
      </c>
      <c r="N110" s="24" t="s">
        <v>811</v>
      </c>
      <c r="O110" s="24" t="s">
        <v>811</v>
      </c>
      <c r="P110" s="27" t="s">
        <v>811</v>
      </c>
      <c r="Q110" s="27" t="s">
        <v>811</v>
      </c>
      <c r="R110" s="24" t="s">
        <v>811</v>
      </c>
      <c r="S110"/>
      <c r="T110"/>
      <c r="U110"/>
      <c r="V110"/>
      <c r="W110"/>
    </row>
    <row r="111" spans="1:24" s="27" customFormat="1">
      <c r="A111" t="s">
        <v>1358</v>
      </c>
      <c r="B111" t="s">
        <v>1360</v>
      </c>
      <c r="C111" s="27">
        <v>8</v>
      </c>
      <c r="D111" s="55">
        <v>44805</v>
      </c>
      <c r="F111"/>
      <c r="G111"/>
      <c r="H111"/>
      <c r="I111" s="1561"/>
      <c r="J111" s="27">
        <v>0.45</v>
      </c>
      <c r="K111" s="27">
        <v>18.100000000000001</v>
      </c>
      <c r="L111" s="22">
        <v>6.53</v>
      </c>
      <c r="M111" s="23">
        <v>6.9</v>
      </c>
      <c r="N111" s="24">
        <v>1.2837842960091423</v>
      </c>
      <c r="O111" s="24">
        <v>0.03</v>
      </c>
      <c r="P111" s="24">
        <v>0.37793549900816936</v>
      </c>
      <c r="Q111" s="25">
        <v>21.10527760829774</v>
      </c>
      <c r="R111" s="24">
        <v>1.3137842960091424</v>
      </c>
      <c r="S111"/>
      <c r="T111"/>
      <c r="U111"/>
      <c r="V111"/>
      <c r="W111"/>
    </row>
    <row r="112" spans="1:24" s="27" customFormat="1">
      <c r="A112" t="s">
        <v>1358</v>
      </c>
      <c r="B112" t="s">
        <v>1360</v>
      </c>
      <c r="C112" s="27">
        <v>8.5</v>
      </c>
      <c r="D112" s="55">
        <v>44805</v>
      </c>
      <c r="F112"/>
      <c r="G112"/>
      <c r="H112"/>
      <c r="I112" s="1561"/>
      <c r="J112" s="27">
        <v>0.1</v>
      </c>
      <c r="K112" s="27">
        <v>17.2</v>
      </c>
      <c r="L112" s="27" t="s">
        <v>811</v>
      </c>
      <c r="M112" s="27" t="s">
        <v>811</v>
      </c>
      <c r="N112" s="24" t="s">
        <v>811</v>
      </c>
      <c r="O112" s="24" t="s">
        <v>811</v>
      </c>
      <c r="P112" s="27" t="s">
        <v>811</v>
      </c>
      <c r="Q112" s="27" t="s">
        <v>811</v>
      </c>
      <c r="R112" s="24" t="s">
        <v>811</v>
      </c>
      <c r="S112"/>
      <c r="T112"/>
      <c r="U112"/>
      <c r="V112"/>
      <c r="W112"/>
    </row>
    <row r="113" spans="1:27" s="747" customFormat="1">
      <c r="A113" s="756"/>
      <c r="B113" s="756"/>
      <c r="C113" s="756"/>
      <c r="D113" s="756"/>
      <c r="E113" s="757"/>
      <c r="F113" s="756"/>
      <c r="G113" s="756"/>
      <c r="H113" s="756"/>
      <c r="I113" s="756"/>
      <c r="J113" s="758"/>
      <c r="K113" s="756"/>
      <c r="L113" s="759"/>
      <c r="M113" s="756"/>
      <c r="N113" s="756"/>
      <c r="O113" s="756"/>
      <c r="P113" s="756"/>
      <c r="Q113" s="760"/>
      <c r="R113" s="760"/>
      <c r="S113" s="756"/>
      <c r="T113" s="756"/>
      <c r="U113" s="756"/>
      <c r="V113" s="756"/>
      <c r="W113" s="756"/>
      <c r="X113" s="756"/>
    </row>
    <row r="114" spans="1:27" s="2638" customFormat="1" ht="10.199999999999999">
      <c r="A114" s="2633" t="s">
        <v>20</v>
      </c>
      <c r="B114" s="2633" t="s">
        <v>701</v>
      </c>
      <c r="C114" s="2634" t="s">
        <v>805</v>
      </c>
      <c r="D114" s="2635" t="s">
        <v>786</v>
      </c>
      <c r="E114" s="2633" t="s">
        <v>1000</v>
      </c>
      <c r="F114" s="2636" t="s">
        <v>1008</v>
      </c>
      <c r="G114" s="2633" t="s">
        <v>806</v>
      </c>
      <c r="H114" s="2633" t="s">
        <v>807</v>
      </c>
      <c r="I114" s="2633" t="s">
        <v>1009</v>
      </c>
      <c r="J114" s="2633" t="s">
        <v>1015</v>
      </c>
      <c r="K114" s="2633" t="s">
        <v>1016</v>
      </c>
      <c r="L114" s="2633" t="s">
        <v>703</v>
      </c>
      <c r="M114" s="2633" t="s">
        <v>1017</v>
      </c>
      <c r="N114" s="2633" t="s">
        <v>808</v>
      </c>
      <c r="O114" s="2633" t="s">
        <v>1018</v>
      </c>
      <c r="P114" s="2633" t="s">
        <v>1021</v>
      </c>
      <c r="Q114" s="2633" t="s">
        <v>809</v>
      </c>
      <c r="R114" s="2633" t="s">
        <v>1019</v>
      </c>
      <c r="S114" s="2633" t="s">
        <v>1010</v>
      </c>
      <c r="T114" s="2634" t="s">
        <v>1011</v>
      </c>
      <c r="U114" s="2634" t="s">
        <v>1012</v>
      </c>
      <c r="V114" s="2633" t="s">
        <v>1013</v>
      </c>
      <c r="W114" s="2633" t="s">
        <v>1014</v>
      </c>
      <c r="X114" s="2637"/>
      <c r="Y114" s="2637"/>
      <c r="Z114" s="2637"/>
      <c r="AA114" s="2637"/>
    </row>
    <row r="115" spans="1:27" s="747" customFormat="1">
      <c r="A115" s="24" t="s">
        <v>1358</v>
      </c>
      <c r="B115" s="24" t="s">
        <v>1360</v>
      </c>
      <c r="C115" s="23">
        <v>0.5</v>
      </c>
      <c r="D115" s="47">
        <v>45167</v>
      </c>
      <c r="E115" s="24"/>
      <c r="F115" s="510">
        <v>3</v>
      </c>
      <c r="G115" s="24">
        <v>9.1999999999999993</v>
      </c>
      <c r="H115" s="24">
        <v>4.05</v>
      </c>
      <c r="I115" s="988">
        <v>0.44021739130434784</v>
      </c>
      <c r="J115" s="24">
        <v>8.25</v>
      </c>
      <c r="K115" s="24">
        <v>24.1</v>
      </c>
      <c r="L115" s="24">
        <v>5.88</v>
      </c>
      <c r="M115" s="24">
        <v>5.4999999999999991</v>
      </c>
      <c r="N115" s="25">
        <v>6.434936708860759</v>
      </c>
      <c r="O115" s="25">
        <v>2.6963291139240456E-2</v>
      </c>
      <c r="P115" s="24">
        <v>6.4618999999999991</v>
      </c>
      <c r="Q115" s="24">
        <v>0.46087999494981385</v>
      </c>
      <c r="R115" s="24">
        <v>14.657748917748915</v>
      </c>
      <c r="S115" s="24" t="s">
        <v>815</v>
      </c>
      <c r="T115" s="23" t="s">
        <v>815</v>
      </c>
      <c r="U115" s="23" t="s">
        <v>815</v>
      </c>
      <c r="V115" s="24" t="s">
        <v>1235</v>
      </c>
      <c r="W115" s="24" t="s">
        <v>815</v>
      </c>
      <c r="X115" s="756"/>
    </row>
    <row r="116" spans="1:27" s="747" customFormat="1">
      <c r="A116" s="24" t="s">
        <v>1358</v>
      </c>
      <c r="B116" s="24" t="s">
        <v>1360</v>
      </c>
      <c r="C116" s="23">
        <v>1</v>
      </c>
      <c r="D116" s="47">
        <v>45167</v>
      </c>
      <c r="E116" s="24"/>
      <c r="F116" s="510">
        <v>3</v>
      </c>
      <c r="G116" s="24">
        <v>9.1999999999999993</v>
      </c>
      <c r="H116" s="24">
        <v>4.05</v>
      </c>
      <c r="I116" s="988">
        <v>0.44021739130434784</v>
      </c>
      <c r="J116" s="24">
        <v>8.25</v>
      </c>
      <c r="K116" s="24">
        <v>24.1</v>
      </c>
      <c r="L116" s="24" t="s">
        <v>811</v>
      </c>
      <c r="M116" s="24" t="s">
        <v>811</v>
      </c>
      <c r="N116" s="24" t="s">
        <v>811</v>
      </c>
      <c r="O116" s="24" t="s">
        <v>811</v>
      </c>
      <c r="P116" s="24" t="s">
        <v>815</v>
      </c>
      <c r="Q116" s="24" t="s">
        <v>811</v>
      </c>
      <c r="R116" s="24" t="s">
        <v>811</v>
      </c>
      <c r="S116" s="24" t="s">
        <v>815</v>
      </c>
      <c r="T116" s="23" t="s">
        <v>815</v>
      </c>
      <c r="U116" s="23" t="s">
        <v>815</v>
      </c>
      <c r="V116" s="24" t="s">
        <v>1235</v>
      </c>
      <c r="W116" s="24" t="s">
        <v>815</v>
      </c>
      <c r="X116" s="756"/>
    </row>
    <row r="117" spans="1:27" s="747" customFormat="1">
      <c r="A117" s="24" t="s">
        <v>1358</v>
      </c>
      <c r="B117" s="24" t="s">
        <v>1360</v>
      </c>
      <c r="C117" s="23">
        <v>2</v>
      </c>
      <c r="D117" s="47">
        <v>45167</v>
      </c>
      <c r="E117" s="24"/>
      <c r="F117" s="510">
        <v>3</v>
      </c>
      <c r="G117" s="24">
        <v>9.1999999999999993</v>
      </c>
      <c r="H117" s="24">
        <v>4.05</v>
      </c>
      <c r="I117" s="988">
        <v>0.44021739130434784</v>
      </c>
      <c r="J117" s="24">
        <v>8.25</v>
      </c>
      <c r="K117" s="24">
        <v>24</v>
      </c>
      <c r="L117" s="24" t="s">
        <v>811</v>
      </c>
      <c r="M117" s="24" t="s">
        <v>811</v>
      </c>
      <c r="N117" s="24" t="s">
        <v>811</v>
      </c>
      <c r="O117" s="24" t="s">
        <v>811</v>
      </c>
      <c r="P117" s="24" t="s">
        <v>815</v>
      </c>
      <c r="Q117" s="24" t="s">
        <v>811</v>
      </c>
      <c r="R117" s="24" t="s">
        <v>811</v>
      </c>
      <c r="S117" s="24" t="s">
        <v>815</v>
      </c>
      <c r="T117" s="23" t="s">
        <v>815</v>
      </c>
      <c r="U117" s="23" t="s">
        <v>815</v>
      </c>
      <c r="V117" s="24" t="s">
        <v>1235</v>
      </c>
      <c r="W117" s="24" t="s">
        <v>815</v>
      </c>
      <c r="X117" s="756"/>
    </row>
    <row r="118" spans="1:27" s="747" customFormat="1">
      <c r="A118" s="24" t="s">
        <v>1358</v>
      </c>
      <c r="B118" s="24" t="s">
        <v>1360</v>
      </c>
      <c r="C118" s="23">
        <v>3</v>
      </c>
      <c r="D118" s="47">
        <v>45167</v>
      </c>
      <c r="E118" s="24"/>
      <c r="F118" s="510">
        <v>3</v>
      </c>
      <c r="G118" s="24">
        <v>9.1999999999999993</v>
      </c>
      <c r="H118" s="24">
        <v>4.05</v>
      </c>
      <c r="I118" s="988">
        <v>0.44021739130434784</v>
      </c>
      <c r="J118" s="24">
        <v>8.24</v>
      </c>
      <c r="K118" s="24">
        <v>24</v>
      </c>
      <c r="L118" s="24">
        <v>5.88</v>
      </c>
      <c r="M118" s="24">
        <v>4.5999999999999996</v>
      </c>
      <c r="N118" s="25">
        <v>1.9259493670886079</v>
      </c>
      <c r="O118" s="25">
        <v>0.32945063291139176</v>
      </c>
      <c r="P118" s="24">
        <v>2.2553999999999998</v>
      </c>
      <c r="Q118" s="24">
        <v>0.72346452794414273</v>
      </c>
      <c r="R118" s="24">
        <v>15.560936639118452</v>
      </c>
      <c r="S118" s="24" t="s">
        <v>815</v>
      </c>
      <c r="T118" s="23" t="s">
        <v>815</v>
      </c>
      <c r="U118" s="23" t="s">
        <v>815</v>
      </c>
      <c r="V118" s="24" t="s">
        <v>1235</v>
      </c>
      <c r="W118" s="24" t="s">
        <v>815</v>
      </c>
      <c r="X118" s="756"/>
    </row>
    <row r="119" spans="1:27" s="747" customFormat="1">
      <c r="A119" s="24" t="s">
        <v>1358</v>
      </c>
      <c r="B119" s="24" t="s">
        <v>1360</v>
      </c>
      <c r="C119" s="23">
        <v>4</v>
      </c>
      <c r="D119" s="47">
        <v>45167</v>
      </c>
      <c r="E119" s="24"/>
      <c r="F119" s="510">
        <v>3</v>
      </c>
      <c r="G119" s="24">
        <v>9.1999999999999993</v>
      </c>
      <c r="H119" s="24">
        <v>4.05</v>
      </c>
      <c r="I119" s="988">
        <v>0.44021739130434784</v>
      </c>
      <c r="J119" s="24">
        <v>8.2100000000000009</v>
      </c>
      <c r="K119" s="24">
        <v>24</v>
      </c>
      <c r="L119" s="24" t="s">
        <v>811</v>
      </c>
      <c r="M119" s="24" t="s">
        <v>811</v>
      </c>
      <c r="N119" s="24" t="s">
        <v>811</v>
      </c>
      <c r="O119" s="24" t="s">
        <v>811</v>
      </c>
      <c r="P119" s="24" t="s">
        <v>815</v>
      </c>
      <c r="Q119" s="24" t="s">
        <v>811</v>
      </c>
      <c r="R119" s="24" t="s">
        <v>811</v>
      </c>
      <c r="S119" s="24" t="s">
        <v>815</v>
      </c>
      <c r="T119" s="23" t="s">
        <v>815</v>
      </c>
      <c r="U119" s="23" t="s">
        <v>815</v>
      </c>
      <c r="V119" s="24" t="s">
        <v>1235</v>
      </c>
      <c r="W119" s="24" t="s">
        <v>815</v>
      </c>
      <c r="X119" s="756"/>
    </row>
    <row r="120" spans="1:27" s="747" customFormat="1">
      <c r="A120" s="24" t="s">
        <v>1358</v>
      </c>
      <c r="B120" s="24" t="s">
        <v>1360</v>
      </c>
      <c r="C120" s="23">
        <v>5</v>
      </c>
      <c r="D120" s="47">
        <v>45167</v>
      </c>
      <c r="E120" s="24"/>
      <c r="F120" s="510">
        <v>3</v>
      </c>
      <c r="G120" s="24">
        <v>9.1999999999999993</v>
      </c>
      <c r="H120" s="24">
        <v>4.05</v>
      </c>
      <c r="I120" s="988">
        <v>0.44021739130434784</v>
      </c>
      <c r="J120" s="24">
        <v>8.1999999999999993</v>
      </c>
      <c r="K120" s="24">
        <v>24</v>
      </c>
      <c r="L120" s="24" t="s">
        <v>811</v>
      </c>
      <c r="M120" s="24" t="s">
        <v>811</v>
      </c>
      <c r="N120" s="24" t="s">
        <v>811</v>
      </c>
      <c r="O120" s="24" t="s">
        <v>811</v>
      </c>
      <c r="P120" s="24" t="s">
        <v>815</v>
      </c>
      <c r="Q120" s="24" t="s">
        <v>811</v>
      </c>
      <c r="R120" s="24" t="s">
        <v>811</v>
      </c>
      <c r="S120" s="24" t="s">
        <v>815</v>
      </c>
      <c r="T120" s="23" t="s">
        <v>815</v>
      </c>
      <c r="U120" s="23" t="s">
        <v>815</v>
      </c>
      <c r="V120" s="24" t="s">
        <v>1235</v>
      </c>
      <c r="W120" s="24" t="s">
        <v>815</v>
      </c>
      <c r="X120" s="756"/>
    </row>
    <row r="121" spans="1:27" s="747" customFormat="1">
      <c r="A121" s="24" t="s">
        <v>1358</v>
      </c>
      <c r="B121" s="24" t="s">
        <v>1360</v>
      </c>
      <c r="C121" s="23">
        <v>6</v>
      </c>
      <c r="D121" s="47">
        <v>45167</v>
      </c>
      <c r="E121" s="24"/>
      <c r="F121" s="510">
        <v>3</v>
      </c>
      <c r="G121" s="24">
        <v>9.1999999999999993</v>
      </c>
      <c r="H121" s="24">
        <v>4.05</v>
      </c>
      <c r="I121" s="988">
        <v>0.44021739130434784</v>
      </c>
      <c r="J121" s="24">
        <v>7.82</v>
      </c>
      <c r="K121" s="24">
        <v>23.9</v>
      </c>
      <c r="L121" s="24" t="s">
        <v>811</v>
      </c>
      <c r="M121" s="24" t="s">
        <v>811</v>
      </c>
      <c r="N121" s="24" t="s">
        <v>811</v>
      </c>
      <c r="O121" s="24" t="s">
        <v>811</v>
      </c>
      <c r="P121" s="24" t="s">
        <v>815</v>
      </c>
      <c r="Q121" s="24" t="s">
        <v>811</v>
      </c>
      <c r="R121" s="24" t="s">
        <v>811</v>
      </c>
      <c r="S121" s="24" t="s">
        <v>815</v>
      </c>
      <c r="T121" s="23" t="s">
        <v>815</v>
      </c>
      <c r="U121" s="23" t="s">
        <v>815</v>
      </c>
      <c r="V121" s="24" t="s">
        <v>1235</v>
      </c>
      <c r="W121" s="24" t="s">
        <v>815</v>
      </c>
      <c r="X121" s="756"/>
    </row>
    <row r="122" spans="1:27" s="747" customFormat="1">
      <c r="A122" s="24" t="s">
        <v>1358</v>
      </c>
      <c r="B122" s="24" t="s">
        <v>1360</v>
      </c>
      <c r="C122" s="23">
        <v>7</v>
      </c>
      <c r="D122" s="47">
        <v>45167</v>
      </c>
      <c r="E122" s="24"/>
      <c r="F122" s="510">
        <v>3</v>
      </c>
      <c r="G122" s="24">
        <v>9.1999999999999993</v>
      </c>
      <c r="H122" s="24">
        <v>4.05</v>
      </c>
      <c r="I122" s="988">
        <v>0.44021739130434784</v>
      </c>
      <c r="J122" s="24">
        <v>6.55</v>
      </c>
      <c r="K122" s="24">
        <v>23.2</v>
      </c>
      <c r="L122" s="24" t="s">
        <v>811</v>
      </c>
      <c r="M122" s="24" t="s">
        <v>811</v>
      </c>
      <c r="N122" s="24" t="s">
        <v>811</v>
      </c>
      <c r="O122" s="24" t="s">
        <v>811</v>
      </c>
      <c r="P122" s="24" t="s">
        <v>815</v>
      </c>
      <c r="Q122" s="24" t="s">
        <v>811</v>
      </c>
      <c r="R122" s="24" t="s">
        <v>811</v>
      </c>
      <c r="S122" s="24" t="s">
        <v>815</v>
      </c>
      <c r="T122" s="23" t="s">
        <v>815</v>
      </c>
      <c r="U122" s="23" t="s">
        <v>815</v>
      </c>
      <c r="V122" s="24" t="s">
        <v>1235</v>
      </c>
      <c r="W122" s="24" t="s">
        <v>815</v>
      </c>
      <c r="X122" s="756"/>
    </row>
    <row r="123" spans="1:27" s="747" customFormat="1">
      <c r="A123" s="24" t="s">
        <v>1358</v>
      </c>
      <c r="B123" s="24" t="s">
        <v>1360</v>
      </c>
      <c r="C123" s="23">
        <v>8</v>
      </c>
      <c r="D123" s="47">
        <v>45167</v>
      </c>
      <c r="E123" s="24"/>
      <c r="F123" s="510">
        <v>3</v>
      </c>
      <c r="G123" s="24">
        <v>9.1999999999999993</v>
      </c>
      <c r="H123" s="24">
        <v>4.05</v>
      </c>
      <c r="I123" s="988">
        <v>0.44021739130434784</v>
      </c>
      <c r="J123" s="24">
        <v>0.84</v>
      </c>
      <c r="K123" s="24">
        <v>19.2</v>
      </c>
      <c r="L123" s="24">
        <v>5.68</v>
      </c>
      <c r="M123" s="24">
        <v>7.3</v>
      </c>
      <c r="N123" s="25">
        <v>1.8126582278481009</v>
      </c>
      <c r="O123" s="25">
        <v>1.0334417721518996</v>
      </c>
      <c r="P123" s="24">
        <v>2.8461000000000007</v>
      </c>
      <c r="Q123" s="24">
        <v>0.56723691686130928</v>
      </c>
      <c r="R123" s="24">
        <v>15.547654466745374</v>
      </c>
      <c r="S123" s="24" t="s">
        <v>815</v>
      </c>
      <c r="T123" s="23" t="s">
        <v>815</v>
      </c>
      <c r="U123" s="23" t="s">
        <v>815</v>
      </c>
      <c r="V123" s="24" t="s">
        <v>1235</v>
      </c>
      <c r="W123" s="24" t="s">
        <v>815</v>
      </c>
      <c r="X123" s="756"/>
    </row>
    <row r="124" spans="1:27" s="747" customFormat="1">
      <c r="A124" s="24" t="s">
        <v>1358</v>
      </c>
      <c r="B124" s="24" t="s">
        <v>1360</v>
      </c>
      <c r="C124" s="23">
        <v>9</v>
      </c>
      <c r="D124" s="47">
        <v>45167</v>
      </c>
      <c r="E124" s="24"/>
      <c r="F124" s="510">
        <v>3</v>
      </c>
      <c r="G124" s="24">
        <v>9.1999999999999993</v>
      </c>
      <c r="H124" s="24">
        <v>4.05</v>
      </c>
      <c r="I124" s="988">
        <v>0.44021739130434784</v>
      </c>
      <c r="J124" s="24">
        <v>0.36</v>
      </c>
      <c r="K124" s="24">
        <v>16.8</v>
      </c>
      <c r="L124" s="24" t="s">
        <v>811</v>
      </c>
      <c r="M124" s="24" t="s">
        <v>811</v>
      </c>
      <c r="N124" s="24" t="s">
        <v>811</v>
      </c>
      <c r="O124" s="24" t="s">
        <v>811</v>
      </c>
      <c r="P124" s="24" t="s">
        <v>815</v>
      </c>
      <c r="Q124" s="24" t="s">
        <v>811</v>
      </c>
      <c r="R124" s="24" t="s">
        <v>811</v>
      </c>
      <c r="S124" s="24" t="s">
        <v>815</v>
      </c>
      <c r="T124" s="23" t="s">
        <v>815</v>
      </c>
      <c r="U124" s="23" t="s">
        <v>815</v>
      </c>
      <c r="V124" s="24" t="s">
        <v>1235</v>
      </c>
      <c r="W124" s="24" t="s">
        <v>815</v>
      </c>
      <c r="X124" s="756"/>
    </row>
    <row r="125" spans="1:27" s="747" customFormat="1">
      <c r="A125" s="24"/>
      <c r="B125" s="24"/>
      <c r="C125" s="23"/>
      <c r="D125" s="47"/>
      <c r="E125" s="24"/>
      <c r="F125" s="510"/>
      <c r="G125" s="24"/>
      <c r="H125" s="24"/>
      <c r="I125" s="988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3"/>
      <c r="U125" s="23"/>
      <c r="V125" s="24"/>
      <c r="W125" s="24"/>
      <c r="X125" s="756"/>
    </row>
    <row r="126" spans="1:27" s="747" customFormat="1">
      <c r="A126" s="24"/>
      <c r="B126" s="24"/>
      <c r="C126" s="23"/>
      <c r="D126" s="47"/>
      <c r="E126" s="24"/>
      <c r="F126" s="510"/>
      <c r="G126" s="24"/>
      <c r="H126" s="24"/>
      <c r="I126" s="988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3"/>
      <c r="U126" s="23"/>
      <c r="V126" s="24"/>
      <c r="W126" s="24"/>
      <c r="X126" s="756"/>
    </row>
    <row r="127" spans="1:27" ht="31.2">
      <c r="A127" s="618" t="s">
        <v>804</v>
      </c>
      <c r="B127" s="618" t="s">
        <v>20</v>
      </c>
      <c r="C127" s="618" t="s">
        <v>701</v>
      </c>
      <c r="D127" s="622" t="s">
        <v>805</v>
      </c>
      <c r="E127" s="748" t="s">
        <v>786</v>
      </c>
      <c r="F127" s="618" t="s">
        <v>1000</v>
      </c>
      <c r="G127" s="622" t="s">
        <v>1008</v>
      </c>
      <c r="H127" s="622" t="s">
        <v>806</v>
      </c>
      <c r="I127" s="622" t="s">
        <v>807</v>
      </c>
      <c r="J127" s="623" t="s">
        <v>1009</v>
      </c>
      <c r="K127" s="618" t="s">
        <v>1010</v>
      </c>
      <c r="L127" s="622" t="s">
        <v>1011</v>
      </c>
      <c r="M127" s="618" t="s">
        <v>1012</v>
      </c>
      <c r="N127" s="622" t="s">
        <v>1013</v>
      </c>
      <c r="O127" s="618" t="s">
        <v>1014</v>
      </c>
      <c r="P127" s="618" t="s">
        <v>1015</v>
      </c>
      <c r="Q127" s="624" t="s">
        <v>1016</v>
      </c>
      <c r="R127" s="618" t="s">
        <v>703</v>
      </c>
      <c r="S127" s="622" t="s">
        <v>1017</v>
      </c>
      <c r="T127" s="618" t="s">
        <v>808</v>
      </c>
      <c r="U127" s="618" t="s">
        <v>1018</v>
      </c>
      <c r="V127" s="626" t="s">
        <v>809</v>
      </c>
      <c r="W127" s="626" t="s">
        <v>1019</v>
      </c>
      <c r="X127" s="618" t="s">
        <v>1020</v>
      </c>
      <c r="Y127" s="622" t="s">
        <v>1021</v>
      </c>
    </row>
    <row r="128" spans="1:27">
      <c r="A128" s="27">
        <v>207</v>
      </c>
      <c r="B128" s="27" t="s">
        <v>1358</v>
      </c>
      <c r="C128" s="27" t="s">
        <v>1361</v>
      </c>
      <c r="D128" s="27">
        <v>0.5</v>
      </c>
      <c r="E128" s="139">
        <v>42989</v>
      </c>
      <c r="F128" s="27"/>
      <c r="G128" s="27"/>
      <c r="H128" s="27">
        <v>10.9</v>
      </c>
      <c r="I128" s="54">
        <v>2.1</v>
      </c>
      <c r="J128" s="52">
        <v>0.19266055045871561</v>
      </c>
      <c r="K128" s="27" t="s">
        <v>1044</v>
      </c>
      <c r="L128" s="27">
        <v>1</v>
      </c>
      <c r="M128" s="27">
        <v>3</v>
      </c>
      <c r="N128" s="27" t="s">
        <v>1392</v>
      </c>
      <c r="O128" s="27"/>
      <c r="P128" s="27">
        <v>8.5299999999999994</v>
      </c>
      <c r="Q128" s="27">
        <v>21.5</v>
      </c>
      <c r="R128" s="22">
        <v>6.93</v>
      </c>
      <c r="S128" s="24">
        <v>24</v>
      </c>
      <c r="T128" s="68">
        <v>4.4883683544303787</v>
      </c>
      <c r="U128" s="24">
        <v>2.143876249736286</v>
      </c>
      <c r="V128" s="68">
        <v>0.44563773250664312</v>
      </c>
      <c r="W128" s="749">
        <v>38.67717074967765</v>
      </c>
      <c r="X128" s="27"/>
      <c r="Y128" s="24"/>
    </row>
    <row r="129" spans="1:25">
      <c r="A129" s="27">
        <v>208</v>
      </c>
      <c r="B129" s="27" t="s">
        <v>1358</v>
      </c>
      <c r="C129" s="27" t="s">
        <v>1361</v>
      </c>
      <c r="D129" s="27">
        <v>1</v>
      </c>
      <c r="E129" s="139">
        <v>42989</v>
      </c>
      <c r="F129" s="27"/>
      <c r="G129" s="27"/>
      <c r="H129" s="27">
        <v>10.9</v>
      </c>
      <c r="I129" s="54">
        <v>2.1</v>
      </c>
      <c r="J129" s="52">
        <v>0.19266055045871561</v>
      </c>
      <c r="K129" s="27" t="s">
        <v>1044</v>
      </c>
      <c r="L129" s="27">
        <v>1</v>
      </c>
      <c r="M129" s="27">
        <v>3</v>
      </c>
      <c r="N129" s="27" t="s">
        <v>1392</v>
      </c>
      <c r="O129" s="27"/>
      <c r="P129" s="27">
        <v>8.44</v>
      </c>
      <c r="Q129" s="27">
        <v>21.5</v>
      </c>
      <c r="T129" s="27"/>
      <c r="U129" s="27"/>
      <c r="V129" s="27"/>
      <c r="W129" s="27"/>
      <c r="X129" s="27"/>
      <c r="Y129" s="24"/>
    </row>
    <row r="130" spans="1:25">
      <c r="A130" s="27">
        <v>209</v>
      </c>
      <c r="B130" s="27" t="s">
        <v>1358</v>
      </c>
      <c r="C130" s="27" t="s">
        <v>1361</v>
      </c>
      <c r="D130" s="27">
        <v>2</v>
      </c>
      <c r="E130" s="139">
        <v>42989</v>
      </c>
      <c r="F130" s="27"/>
      <c r="G130" s="27"/>
      <c r="H130" s="27">
        <v>10.9</v>
      </c>
      <c r="I130" s="54">
        <v>2.1</v>
      </c>
      <c r="J130" s="52">
        <v>0.19266055045871561</v>
      </c>
      <c r="K130" s="27" t="s">
        <v>1044</v>
      </c>
      <c r="L130" s="27">
        <v>1</v>
      </c>
      <c r="M130" s="27">
        <v>3</v>
      </c>
      <c r="N130" s="27" t="s">
        <v>1392</v>
      </c>
      <c r="O130" s="27"/>
      <c r="P130" s="27">
        <v>8.44</v>
      </c>
      <c r="Q130" s="27">
        <v>21.5</v>
      </c>
      <c r="T130" s="27"/>
      <c r="U130" s="27"/>
      <c r="V130" s="27"/>
      <c r="W130" s="27"/>
      <c r="X130" s="27"/>
      <c r="Y130" s="24"/>
    </row>
    <row r="131" spans="1:25">
      <c r="A131" s="27">
        <v>210</v>
      </c>
      <c r="B131" s="27" t="s">
        <v>1358</v>
      </c>
      <c r="C131" s="27" t="s">
        <v>1361</v>
      </c>
      <c r="D131" s="27">
        <v>3</v>
      </c>
      <c r="E131" s="139">
        <v>42989</v>
      </c>
      <c r="F131" s="27"/>
      <c r="G131" s="27"/>
      <c r="H131" s="27">
        <v>10.9</v>
      </c>
      <c r="I131" s="54">
        <v>2.1</v>
      </c>
      <c r="J131" s="52">
        <v>0.19266055045871561</v>
      </c>
      <c r="K131" s="27" t="s">
        <v>1044</v>
      </c>
      <c r="L131" s="27">
        <v>1</v>
      </c>
      <c r="M131" s="27">
        <v>3</v>
      </c>
      <c r="N131" s="27" t="s">
        <v>1392</v>
      </c>
      <c r="O131" s="27"/>
      <c r="P131" s="27">
        <v>8.2899999999999991</v>
      </c>
      <c r="Q131" s="27">
        <v>21.5</v>
      </c>
      <c r="R131" s="22">
        <v>6.94</v>
      </c>
      <c r="S131" s="24">
        <v>24</v>
      </c>
      <c r="T131" s="68">
        <v>4.6170670886075946</v>
      </c>
      <c r="U131" s="24">
        <v>3.4131675155590715</v>
      </c>
      <c r="V131" s="68">
        <v>0.54113153232949529</v>
      </c>
      <c r="W131" s="749">
        <v>61.885864800147345</v>
      </c>
      <c r="X131" s="27"/>
      <c r="Y131" s="24"/>
    </row>
    <row r="132" spans="1:25">
      <c r="A132" s="27">
        <v>211</v>
      </c>
      <c r="B132" s="27" t="s">
        <v>1358</v>
      </c>
      <c r="C132" s="27" t="s">
        <v>1361</v>
      </c>
      <c r="D132" s="27">
        <v>4</v>
      </c>
      <c r="E132" s="139">
        <v>42989</v>
      </c>
      <c r="F132" s="27"/>
      <c r="G132" s="27"/>
      <c r="H132" s="27">
        <v>10.9</v>
      </c>
      <c r="I132" s="54">
        <v>2.1</v>
      </c>
      <c r="J132" s="52">
        <v>0.19266055045871561</v>
      </c>
      <c r="K132" s="27" t="s">
        <v>1044</v>
      </c>
      <c r="L132" s="27">
        <v>1</v>
      </c>
      <c r="M132" s="27">
        <v>3</v>
      </c>
      <c r="N132" s="27" t="s">
        <v>1392</v>
      </c>
      <c r="O132" s="27"/>
      <c r="P132" s="27">
        <v>8.44</v>
      </c>
      <c r="Q132" s="27">
        <v>21.5</v>
      </c>
      <c r="T132" s="27"/>
      <c r="U132" s="27"/>
      <c r="V132" s="27"/>
      <c r="W132" s="27"/>
      <c r="X132" s="27"/>
      <c r="Y132" s="24"/>
    </row>
    <row r="133" spans="1:25">
      <c r="A133" s="27">
        <v>212</v>
      </c>
      <c r="B133" s="27" t="s">
        <v>1358</v>
      </c>
      <c r="C133" s="27" t="s">
        <v>1361</v>
      </c>
      <c r="D133" s="27">
        <v>5</v>
      </c>
      <c r="E133" s="139">
        <v>42989</v>
      </c>
      <c r="F133" s="27"/>
      <c r="G133" s="27"/>
      <c r="H133" s="27">
        <v>10.9</v>
      </c>
      <c r="I133" s="54">
        <v>2.1</v>
      </c>
      <c r="J133" s="52">
        <v>0.19266055045871561</v>
      </c>
      <c r="K133" s="27" t="s">
        <v>1044</v>
      </c>
      <c r="L133" s="27">
        <v>1</v>
      </c>
      <c r="M133" s="27">
        <v>3</v>
      </c>
      <c r="N133" s="27" t="s">
        <v>1392</v>
      </c>
      <c r="O133" s="27"/>
      <c r="P133" s="27">
        <v>8.16</v>
      </c>
      <c r="Q133" s="27">
        <v>21.5</v>
      </c>
      <c r="T133" s="27"/>
      <c r="U133" s="27"/>
      <c r="V133" s="27"/>
      <c r="W133" s="27"/>
      <c r="X133" s="27"/>
      <c r="Y133" s="24"/>
    </row>
    <row r="134" spans="1:25">
      <c r="A134" s="27">
        <v>213</v>
      </c>
      <c r="B134" s="27" t="s">
        <v>1358</v>
      </c>
      <c r="C134" s="27" t="s">
        <v>1361</v>
      </c>
      <c r="D134" s="27">
        <v>6</v>
      </c>
      <c r="E134" s="139">
        <v>42989</v>
      </c>
      <c r="F134" s="27"/>
      <c r="G134" s="27"/>
      <c r="H134" s="27">
        <v>10.9</v>
      </c>
      <c r="I134" s="54">
        <v>2.1</v>
      </c>
      <c r="J134" s="52">
        <v>0.19266055045871561</v>
      </c>
      <c r="K134" s="27" t="s">
        <v>1044</v>
      </c>
      <c r="L134" s="27">
        <v>1</v>
      </c>
      <c r="M134" s="27">
        <v>3</v>
      </c>
      <c r="N134" s="27" t="s">
        <v>1392</v>
      </c>
      <c r="O134" s="27"/>
      <c r="P134" s="27">
        <v>8.5500000000000007</v>
      </c>
      <c r="Q134" s="27">
        <v>21.4</v>
      </c>
      <c r="T134" s="27"/>
      <c r="U134" s="27"/>
      <c r="V134" s="27"/>
      <c r="W134" s="27"/>
      <c r="X134" s="27"/>
      <c r="Y134" s="24"/>
    </row>
    <row r="135" spans="1:25">
      <c r="A135" s="27">
        <v>214</v>
      </c>
      <c r="B135" s="27" t="s">
        <v>1358</v>
      </c>
      <c r="C135" s="27" t="s">
        <v>1361</v>
      </c>
      <c r="D135" s="27">
        <v>7</v>
      </c>
      <c r="E135" s="139">
        <v>42989</v>
      </c>
      <c r="F135" s="27"/>
      <c r="G135" s="27"/>
      <c r="H135" s="27">
        <v>10.9</v>
      </c>
      <c r="I135" s="54">
        <v>2.1</v>
      </c>
      <c r="J135" s="52">
        <v>0.19266055045871561</v>
      </c>
      <c r="K135" s="27" t="s">
        <v>1044</v>
      </c>
      <c r="L135" s="27">
        <v>1</v>
      </c>
      <c r="M135" s="27">
        <v>3</v>
      </c>
      <c r="N135" s="27" t="s">
        <v>1392</v>
      </c>
      <c r="O135" s="27"/>
      <c r="P135" s="27">
        <v>8.1999999999999993</v>
      </c>
      <c r="Q135" s="27">
        <v>21.3</v>
      </c>
      <c r="T135" s="27"/>
      <c r="U135" s="27"/>
      <c r="V135" s="27"/>
      <c r="W135" s="27"/>
      <c r="X135" s="27"/>
      <c r="Y135" s="24"/>
    </row>
    <row r="136" spans="1:25">
      <c r="A136" s="27">
        <v>215</v>
      </c>
      <c r="B136" s="27" t="s">
        <v>1358</v>
      </c>
      <c r="C136" s="27" t="s">
        <v>1361</v>
      </c>
      <c r="D136" s="27">
        <v>8</v>
      </c>
      <c r="E136" s="139">
        <v>42989</v>
      </c>
      <c r="F136" s="27"/>
      <c r="G136" s="27"/>
      <c r="H136" s="27">
        <v>10.9</v>
      </c>
      <c r="I136" s="54">
        <v>2.1</v>
      </c>
      <c r="J136" s="52">
        <v>0.19266055045871561</v>
      </c>
      <c r="K136" s="27" t="s">
        <v>1044</v>
      </c>
      <c r="L136" s="27">
        <v>1</v>
      </c>
      <c r="M136" s="27">
        <v>3</v>
      </c>
      <c r="N136" s="27" t="s">
        <v>1392</v>
      </c>
      <c r="O136" s="27"/>
      <c r="P136" s="27">
        <v>0.35</v>
      </c>
      <c r="Q136" s="27">
        <v>18.7</v>
      </c>
      <c r="T136" s="27"/>
      <c r="U136" s="27"/>
      <c r="V136" s="27"/>
      <c r="W136" s="27"/>
      <c r="X136" s="27"/>
      <c r="Y136" s="24"/>
    </row>
    <row r="137" spans="1:25">
      <c r="A137" s="27">
        <v>216</v>
      </c>
      <c r="B137" s="27" t="s">
        <v>1358</v>
      </c>
      <c r="C137" s="27" t="s">
        <v>1361</v>
      </c>
      <c r="D137" s="27">
        <v>9</v>
      </c>
      <c r="E137" s="139">
        <v>42989</v>
      </c>
      <c r="F137" s="27"/>
      <c r="G137" s="27"/>
      <c r="H137" s="27">
        <v>10.9</v>
      </c>
      <c r="I137" s="54">
        <v>2.1</v>
      </c>
      <c r="J137" s="52">
        <v>0.19266055045871561</v>
      </c>
      <c r="K137" s="27" t="s">
        <v>1044</v>
      </c>
      <c r="L137" s="27">
        <v>1</v>
      </c>
      <c r="M137" s="27">
        <v>3</v>
      </c>
      <c r="N137" s="27" t="s">
        <v>1392</v>
      </c>
      <c r="O137" s="27"/>
      <c r="P137" s="27">
        <v>0.1</v>
      </c>
      <c r="Q137" s="27">
        <v>14.9</v>
      </c>
      <c r="R137" s="22">
        <v>6.55</v>
      </c>
      <c r="S137" s="24">
        <v>72.5</v>
      </c>
      <c r="T137" s="68">
        <v>16.521700000000006</v>
      </c>
      <c r="U137" s="24">
        <v>27.61480360416666</v>
      </c>
      <c r="V137" s="68">
        <v>0.96599408888716809</v>
      </c>
      <c r="W137" s="749">
        <v>92.347275741388813</v>
      </c>
      <c r="X137" s="27"/>
      <c r="Y137" s="24"/>
    </row>
    <row r="138" spans="1:25">
      <c r="A138" s="27">
        <v>217</v>
      </c>
      <c r="B138" s="27" t="s">
        <v>1358</v>
      </c>
      <c r="C138" s="27" t="s">
        <v>1361</v>
      </c>
      <c r="D138" s="27">
        <v>10</v>
      </c>
      <c r="E138" s="139">
        <v>42989</v>
      </c>
      <c r="F138" s="27"/>
      <c r="G138" s="27"/>
      <c r="H138" s="27">
        <v>10.9</v>
      </c>
      <c r="I138" s="54">
        <v>2.1</v>
      </c>
      <c r="J138" s="52">
        <v>0.19266055045871561</v>
      </c>
      <c r="K138" s="27" t="s">
        <v>1044</v>
      </c>
      <c r="L138" s="27">
        <v>1</v>
      </c>
      <c r="M138" s="27">
        <v>3</v>
      </c>
      <c r="N138" s="27" t="s">
        <v>1392</v>
      </c>
      <c r="O138" s="27"/>
      <c r="P138" s="27">
        <v>0.17</v>
      </c>
      <c r="Q138" s="27">
        <v>13.4</v>
      </c>
      <c r="R138" s="22">
        <v>6.53</v>
      </c>
      <c r="S138" s="24">
        <v>69.599999999999994</v>
      </c>
      <c r="T138" s="68">
        <v>9.4432696202531652</v>
      </c>
      <c r="U138" s="24">
        <v>21.374201983913501</v>
      </c>
      <c r="V138" s="68">
        <v>1.099234652871605</v>
      </c>
      <c r="W138" s="749">
        <v>130.64162092466381</v>
      </c>
      <c r="X138" s="27"/>
      <c r="Y138" s="24"/>
    </row>
    <row r="139" spans="1:25">
      <c r="A139" s="27"/>
      <c r="B139" s="27"/>
      <c r="C139" s="27"/>
      <c r="D139" s="27"/>
      <c r="E139" s="139"/>
      <c r="F139" s="27"/>
      <c r="G139" s="27"/>
      <c r="H139" s="27"/>
      <c r="I139" s="54"/>
      <c r="J139" s="52"/>
      <c r="K139" s="27"/>
      <c r="L139" s="27"/>
      <c r="M139" s="27"/>
      <c r="N139" s="27"/>
      <c r="O139" s="27"/>
      <c r="P139" s="27"/>
      <c r="Q139" s="27"/>
      <c r="R139" s="22"/>
      <c r="S139" s="24"/>
      <c r="T139" s="68"/>
      <c r="U139" s="24"/>
      <c r="V139" s="68"/>
      <c r="W139" s="749"/>
      <c r="X139" s="27"/>
      <c r="Y139" s="24"/>
    </row>
    <row r="140" spans="1:25" ht="31.2">
      <c r="A140" s="27"/>
      <c r="B140" s="611" t="s">
        <v>20</v>
      </c>
      <c r="C140" s="611" t="s">
        <v>701</v>
      </c>
      <c r="D140" s="611" t="s">
        <v>846</v>
      </c>
      <c r="E140" s="751" t="s">
        <v>786</v>
      </c>
      <c r="F140" s="611" t="s">
        <v>1000</v>
      </c>
      <c r="G140" s="612" t="s">
        <v>1008</v>
      </c>
      <c r="H140" s="612" t="s">
        <v>806</v>
      </c>
      <c r="I140" s="612" t="s">
        <v>807</v>
      </c>
      <c r="J140" s="614" t="s">
        <v>1009</v>
      </c>
      <c r="K140" s="611" t="s">
        <v>1015</v>
      </c>
      <c r="L140" s="615" t="s">
        <v>1016</v>
      </c>
      <c r="M140" s="611" t="s">
        <v>703</v>
      </c>
      <c r="N140" s="612" t="s">
        <v>1017</v>
      </c>
      <c r="O140" s="611" t="s">
        <v>808</v>
      </c>
      <c r="P140" s="611" t="s">
        <v>1018</v>
      </c>
      <c r="Q140" s="617" t="s">
        <v>809</v>
      </c>
      <c r="R140" s="617" t="s">
        <v>1019</v>
      </c>
      <c r="S140" s="611" t="s">
        <v>1020</v>
      </c>
      <c r="T140" s="612" t="s">
        <v>1021</v>
      </c>
      <c r="U140" s="611" t="s">
        <v>1010</v>
      </c>
      <c r="V140" s="612" t="s">
        <v>1011</v>
      </c>
      <c r="W140" s="611" t="s">
        <v>1012</v>
      </c>
      <c r="X140" s="612" t="s">
        <v>1013</v>
      </c>
      <c r="Y140" s="611" t="s">
        <v>1014</v>
      </c>
    </row>
    <row r="141" spans="1:25">
      <c r="A141" s="27"/>
      <c r="B141" s="27" t="s">
        <v>1358</v>
      </c>
      <c r="C141" s="27" t="s">
        <v>1361</v>
      </c>
      <c r="D141" s="27">
        <v>0.5</v>
      </c>
      <c r="E141" s="139">
        <v>43355</v>
      </c>
      <c r="F141" s="27"/>
      <c r="G141" s="27">
        <v>4</v>
      </c>
      <c r="H141" s="27">
        <v>11.2</v>
      </c>
      <c r="I141" s="54">
        <v>2</v>
      </c>
      <c r="J141" s="27"/>
      <c r="K141" s="27">
        <v>7.4</v>
      </c>
      <c r="L141" s="27">
        <v>22.6</v>
      </c>
      <c r="M141" s="27">
        <v>6.97</v>
      </c>
      <c r="N141" s="27">
        <v>24.900000000000006</v>
      </c>
      <c r="O141" s="68">
        <v>9.4389645569620271</v>
      </c>
      <c r="P141" s="24">
        <v>7.5110799569268645</v>
      </c>
      <c r="Q141" s="68">
        <v>0.55577090559445852</v>
      </c>
      <c r="R141" s="24">
        <v>29.139624413145544</v>
      </c>
      <c r="S141" s="27"/>
      <c r="T141" s="27"/>
      <c r="U141" s="27" t="s">
        <v>1164</v>
      </c>
      <c r="V141" s="27">
        <v>5</v>
      </c>
      <c r="W141" s="27">
        <v>2</v>
      </c>
      <c r="X141" s="27" t="s">
        <v>1393</v>
      </c>
      <c r="Y141" s="24"/>
    </row>
    <row r="142" spans="1:25">
      <c r="A142" s="27"/>
      <c r="B142" s="27" t="s">
        <v>1358</v>
      </c>
      <c r="C142" s="27" t="s">
        <v>1361</v>
      </c>
      <c r="D142" s="27">
        <v>1</v>
      </c>
      <c r="E142" s="139">
        <v>43355</v>
      </c>
      <c r="F142" s="27"/>
      <c r="G142" s="27"/>
      <c r="H142" s="27"/>
      <c r="I142" s="27"/>
      <c r="J142" s="27"/>
      <c r="K142" s="27">
        <v>7.4</v>
      </c>
      <c r="L142" s="27">
        <v>22.5</v>
      </c>
      <c r="M142" s="27" t="s">
        <v>811</v>
      </c>
      <c r="N142" s="27" t="s">
        <v>811</v>
      </c>
      <c r="O142" s="54" t="s">
        <v>811</v>
      </c>
      <c r="P142" s="27" t="s">
        <v>811</v>
      </c>
      <c r="Q142" s="68" t="s">
        <v>811</v>
      </c>
      <c r="R142" s="24" t="s">
        <v>811</v>
      </c>
      <c r="S142" s="27"/>
      <c r="T142" s="27"/>
      <c r="U142" s="27"/>
      <c r="V142" s="27"/>
      <c r="W142" s="27"/>
      <c r="Y142" s="24"/>
    </row>
    <row r="143" spans="1:25">
      <c r="A143" s="27"/>
      <c r="B143" s="27" t="s">
        <v>1358</v>
      </c>
      <c r="C143" s="27" t="s">
        <v>1361</v>
      </c>
      <c r="D143" s="27">
        <v>2</v>
      </c>
      <c r="E143" s="139">
        <v>43355</v>
      </c>
      <c r="F143" s="27"/>
      <c r="G143" s="27"/>
      <c r="H143" s="27"/>
      <c r="I143" s="27"/>
      <c r="J143" s="27"/>
      <c r="K143" s="27">
        <v>6.72</v>
      </c>
      <c r="L143" s="27">
        <v>22.2</v>
      </c>
      <c r="M143" s="27" t="s">
        <v>811</v>
      </c>
      <c r="N143" s="27" t="s">
        <v>811</v>
      </c>
      <c r="O143" s="54" t="s">
        <v>811</v>
      </c>
      <c r="P143" s="27" t="s">
        <v>811</v>
      </c>
      <c r="Q143" s="68" t="s">
        <v>811</v>
      </c>
      <c r="R143" s="24" t="s">
        <v>811</v>
      </c>
      <c r="S143" s="27"/>
      <c r="T143" s="27"/>
      <c r="U143" s="27"/>
      <c r="V143" s="27"/>
      <c r="W143" s="27"/>
      <c r="Y143" s="24"/>
    </row>
    <row r="144" spans="1:25">
      <c r="A144" s="27"/>
      <c r="B144" s="27" t="s">
        <v>1358</v>
      </c>
      <c r="C144" s="27" t="s">
        <v>1361</v>
      </c>
      <c r="D144" s="27">
        <v>3</v>
      </c>
      <c r="E144" s="139">
        <v>43355</v>
      </c>
      <c r="F144" s="27"/>
      <c r="G144" s="27"/>
      <c r="H144" s="27"/>
      <c r="I144" s="27"/>
      <c r="J144" s="27"/>
      <c r="K144" s="27">
        <v>7.04</v>
      </c>
      <c r="L144" s="27">
        <v>22.1</v>
      </c>
      <c r="M144" s="27">
        <v>6.9</v>
      </c>
      <c r="N144" s="27">
        <v>26.500000000000004</v>
      </c>
      <c r="O144" s="68">
        <v>11.200113080168776</v>
      </c>
      <c r="P144" s="24">
        <v>7.789994433720115</v>
      </c>
      <c r="Q144" s="68">
        <v>0.48629954239515116</v>
      </c>
      <c r="R144" s="24">
        <v>28.379061032863852</v>
      </c>
      <c r="S144" s="27"/>
      <c r="T144" s="27"/>
      <c r="U144" s="27"/>
      <c r="V144" s="27"/>
      <c r="W144" s="27"/>
      <c r="Y144" s="24"/>
    </row>
    <row r="145" spans="1:25">
      <c r="A145" s="27"/>
      <c r="B145" s="27" t="s">
        <v>1358</v>
      </c>
      <c r="C145" s="27" t="s">
        <v>1361</v>
      </c>
      <c r="D145" s="27">
        <v>4</v>
      </c>
      <c r="E145" s="139">
        <v>43355</v>
      </c>
      <c r="F145" s="27"/>
      <c r="G145" s="27"/>
      <c r="H145" s="27"/>
      <c r="I145" s="27"/>
      <c r="J145" s="27"/>
      <c r="K145" s="27">
        <v>6.6</v>
      </c>
      <c r="L145" s="27">
        <v>21.4</v>
      </c>
      <c r="M145" s="27" t="s">
        <v>811</v>
      </c>
      <c r="N145" s="27" t="s">
        <v>811</v>
      </c>
      <c r="O145" s="54" t="s">
        <v>811</v>
      </c>
      <c r="P145" s="27" t="s">
        <v>811</v>
      </c>
      <c r="Q145" s="68" t="s">
        <v>811</v>
      </c>
      <c r="R145" s="24" t="s">
        <v>811</v>
      </c>
      <c r="S145" s="27"/>
      <c r="T145" s="27"/>
      <c r="U145" s="27"/>
      <c r="V145" s="27"/>
      <c r="W145" s="27"/>
      <c r="Y145" s="24"/>
    </row>
    <row r="146" spans="1:25">
      <c r="A146" s="27"/>
      <c r="B146" s="27" t="s">
        <v>1358</v>
      </c>
      <c r="C146" s="27" t="s">
        <v>1361</v>
      </c>
      <c r="D146" s="27">
        <v>5</v>
      </c>
      <c r="E146" s="139">
        <v>43355</v>
      </c>
      <c r="F146" s="27"/>
      <c r="G146" s="27"/>
      <c r="H146" s="27"/>
      <c r="I146" s="27"/>
      <c r="J146" s="27"/>
      <c r="K146" s="27">
        <v>6.7</v>
      </c>
      <c r="L146" s="27">
        <v>21.8</v>
      </c>
      <c r="M146" s="27" t="s">
        <v>811</v>
      </c>
      <c r="N146" s="27" t="s">
        <v>811</v>
      </c>
      <c r="O146" s="54" t="s">
        <v>811</v>
      </c>
      <c r="P146" s="27" t="s">
        <v>811</v>
      </c>
      <c r="Q146" s="68" t="s">
        <v>811</v>
      </c>
      <c r="R146" s="24" t="s">
        <v>811</v>
      </c>
      <c r="S146" s="27"/>
      <c r="T146" s="27"/>
      <c r="U146" s="27"/>
      <c r="V146" s="27"/>
      <c r="W146" s="27"/>
      <c r="Y146" s="24"/>
    </row>
    <row r="147" spans="1:25">
      <c r="A147" s="27"/>
      <c r="B147" s="27" t="s">
        <v>1358</v>
      </c>
      <c r="C147" s="27" t="s">
        <v>1361</v>
      </c>
      <c r="D147" s="27">
        <v>6</v>
      </c>
      <c r="E147" s="139">
        <v>43355</v>
      </c>
      <c r="F147" s="27"/>
      <c r="G147" s="27"/>
      <c r="H147" s="27"/>
      <c r="I147" s="27"/>
      <c r="J147" s="27"/>
      <c r="K147" s="27">
        <v>6.06</v>
      </c>
      <c r="L147" s="27">
        <v>21.7</v>
      </c>
      <c r="M147" s="27" t="s">
        <v>811</v>
      </c>
      <c r="N147" s="27" t="s">
        <v>811</v>
      </c>
      <c r="O147" s="54" t="s">
        <v>811</v>
      </c>
      <c r="P147" s="27" t="s">
        <v>811</v>
      </c>
      <c r="Q147" s="68" t="s">
        <v>811</v>
      </c>
      <c r="R147" s="24" t="s">
        <v>811</v>
      </c>
      <c r="S147" s="27"/>
      <c r="T147" s="27"/>
      <c r="U147" s="27"/>
      <c r="V147" s="27"/>
      <c r="W147" s="27"/>
      <c r="Y147" s="24"/>
    </row>
    <row r="148" spans="1:25">
      <c r="A148" s="27"/>
      <c r="B148" s="27" t="s">
        <v>1358</v>
      </c>
      <c r="C148" s="27" t="s">
        <v>1361</v>
      </c>
      <c r="D148" s="27">
        <v>7</v>
      </c>
      <c r="E148" s="139">
        <v>43355</v>
      </c>
      <c r="F148" s="27"/>
      <c r="G148" s="27"/>
      <c r="H148" s="27"/>
      <c r="I148" s="27"/>
      <c r="J148" s="27"/>
      <c r="K148" s="27">
        <v>3.66</v>
      </c>
      <c r="L148" s="27">
        <v>20.7</v>
      </c>
      <c r="M148" s="27" t="s">
        <v>811</v>
      </c>
      <c r="N148" s="27" t="s">
        <v>811</v>
      </c>
      <c r="O148" s="54" t="s">
        <v>811</v>
      </c>
      <c r="P148" s="27" t="s">
        <v>811</v>
      </c>
      <c r="Q148" s="68" t="s">
        <v>811</v>
      </c>
      <c r="R148" s="24" t="s">
        <v>811</v>
      </c>
      <c r="S148" s="27"/>
      <c r="T148" s="27"/>
      <c r="U148" s="27"/>
      <c r="V148" s="27"/>
      <c r="W148" s="27"/>
      <c r="Y148" s="24"/>
    </row>
    <row r="149" spans="1:25">
      <c r="A149" s="27"/>
      <c r="B149" s="27" t="s">
        <v>1358</v>
      </c>
      <c r="C149" s="27" t="s">
        <v>1361</v>
      </c>
      <c r="D149" s="27">
        <v>8</v>
      </c>
      <c r="E149" s="139">
        <v>43355</v>
      </c>
      <c r="F149" s="27"/>
      <c r="G149" s="27"/>
      <c r="H149" s="27"/>
      <c r="I149" s="27"/>
      <c r="J149" s="27"/>
      <c r="K149" s="27">
        <v>0.37</v>
      </c>
      <c r="L149" s="27">
        <v>14.2</v>
      </c>
      <c r="M149" s="27" t="s">
        <v>811</v>
      </c>
      <c r="N149" s="27" t="s">
        <v>811</v>
      </c>
      <c r="O149" s="54" t="s">
        <v>811</v>
      </c>
      <c r="P149" s="27" t="s">
        <v>811</v>
      </c>
      <c r="Q149" s="68" t="s">
        <v>811</v>
      </c>
      <c r="R149" s="24" t="s">
        <v>811</v>
      </c>
      <c r="S149" s="27"/>
      <c r="T149" s="27"/>
      <c r="U149" s="27"/>
      <c r="V149" s="27"/>
      <c r="W149" s="27"/>
      <c r="Y149" s="24"/>
    </row>
    <row r="150" spans="1:25">
      <c r="A150" s="27"/>
      <c r="B150" s="27" t="s">
        <v>1358</v>
      </c>
      <c r="C150" s="27" t="s">
        <v>1361</v>
      </c>
      <c r="D150" s="27">
        <v>9</v>
      </c>
      <c r="E150" s="139">
        <v>43355</v>
      </c>
      <c r="F150" s="27"/>
      <c r="G150" s="27"/>
      <c r="H150" s="27"/>
      <c r="I150" s="27"/>
      <c r="J150" s="27"/>
      <c r="K150" s="27">
        <v>0.26</v>
      </c>
      <c r="L150" s="27">
        <v>11.8</v>
      </c>
      <c r="M150" s="27">
        <v>6.48</v>
      </c>
      <c r="N150" s="23">
        <v>88.000000000000014</v>
      </c>
      <c r="O150" s="68">
        <v>7.5689810126582273</v>
      </c>
      <c r="P150" s="24">
        <v>22.346569258175109</v>
      </c>
      <c r="Q150" s="68">
        <v>0.95140707956738046</v>
      </c>
      <c r="R150" s="24">
        <v>170.35089201877935</v>
      </c>
      <c r="S150" s="27"/>
      <c r="T150" s="27"/>
      <c r="U150" s="27"/>
      <c r="V150" s="27"/>
      <c r="W150" s="27"/>
      <c r="Y150" s="24"/>
    </row>
    <row r="151" spans="1:25">
      <c r="A151" s="27"/>
      <c r="B151" s="27" t="s">
        <v>1358</v>
      </c>
      <c r="C151" s="27" t="s">
        <v>1361</v>
      </c>
      <c r="D151" s="27">
        <v>10</v>
      </c>
      <c r="E151" s="139">
        <v>43355</v>
      </c>
      <c r="F151" s="27"/>
      <c r="G151" s="27"/>
      <c r="H151" s="27"/>
      <c r="I151" s="27"/>
      <c r="J151" s="27"/>
      <c r="K151" s="27">
        <v>0.21</v>
      </c>
      <c r="L151" s="27">
        <v>10.8</v>
      </c>
      <c r="M151" s="27" t="s">
        <v>811</v>
      </c>
      <c r="N151" s="27" t="s">
        <v>811</v>
      </c>
      <c r="O151" s="54" t="s">
        <v>811</v>
      </c>
      <c r="P151" s="27" t="s">
        <v>811</v>
      </c>
      <c r="Q151" s="68" t="s">
        <v>811</v>
      </c>
      <c r="R151" s="24" t="s">
        <v>811</v>
      </c>
      <c r="S151" s="27"/>
      <c r="T151" s="27"/>
      <c r="U151" s="27"/>
      <c r="V151" s="27"/>
      <c r="W151" s="27"/>
      <c r="Y151" s="24"/>
    </row>
    <row r="152" spans="1:25">
      <c r="A152" s="27"/>
      <c r="B152" s="27" t="s">
        <v>1358</v>
      </c>
      <c r="C152" s="27" t="s">
        <v>1361</v>
      </c>
      <c r="D152" s="27">
        <v>12</v>
      </c>
      <c r="E152" s="139">
        <v>43355</v>
      </c>
      <c r="F152" s="27"/>
      <c r="G152" s="27"/>
      <c r="H152" s="27"/>
      <c r="I152" s="27"/>
      <c r="J152" s="27"/>
      <c r="K152" s="27" t="s">
        <v>815</v>
      </c>
      <c r="L152" s="27" t="s">
        <v>815</v>
      </c>
      <c r="M152" s="27">
        <v>6.53</v>
      </c>
      <c r="N152" s="27">
        <v>234.6</v>
      </c>
      <c r="O152" s="68">
        <v>3.6806025316455697</v>
      </c>
      <c r="P152" s="24">
        <v>23.702455739187762</v>
      </c>
      <c r="Q152" s="68">
        <v>1.223237673729489</v>
      </c>
      <c r="R152" s="24">
        <v>295.33680751173711</v>
      </c>
      <c r="S152" s="27"/>
      <c r="T152" s="27"/>
      <c r="U152" s="27"/>
      <c r="V152" s="27"/>
      <c r="W152" s="27"/>
      <c r="Y152" s="24"/>
    </row>
    <row r="153" spans="1:25">
      <c r="A153" s="27"/>
      <c r="B153" s="27"/>
      <c r="C153" s="27"/>
      <c r="D153" s="27"/>
      <c r="E153" s="139"/>
      <c r="F153" s="27"/>
      <c r="G153" s="27"/>
      <c r="H153" s="27"/>
      <c r="I153" s="27"/>
      <c r="J153" s="27"/>
      <c r="K153" s="27"/>
      <c r="L153" s="27"/>
      <c r="M153" s="27"/>
      <c r="N153" s="27"/>
      <c r="O153" s="24"/>
      <c r="P153" s="24"/>
      <c r="Q153" s="24"/>
      <c r="R153" s="24"/>
      <c r="S153" s="27"/>
      <c r="T153" s="27"/>
      <c r="U153" s="27"/>
      <c r="V153" s="27"/>
      <c r="W153" s="27"/>
      <c r="Y153" s="24"/>
    </row>
    <row r="154" spans="1:25" ht="31.2">
      <c r="A154" s="618" t="s">
        <v>804</v>
      </c>
      <c r="B154" s="618" t="s">
        <v>20</v>
      </c>
      <c r="C154" s="618" t="s">
        <v>701</v>
      </c>
      <c r="D154" s="622" t="s">
        <v>805</v>
      </c>
      <c r="E154" s="748" t="s">
        <v>786</v>
      </c>
      <c r="F154" s="618" t="s">
        <v>1000</v>
      </c>
      <c r="G154" s="622" t="s">
        <v>1008</v>
      </c>
      <c r="H154" s="622" t="s">
        <v>806</v>
      </c>
      <c r="I154" s="622" t="s">
        <v>807</v>
      </c>
      <c r="J154" s="623" t="s">
        <v>1009</v>
      </c>
      <c r="K154" s="618" t="s">
        <v>1010</v>
      </c>
      <c r="L154" s="622" t="s">
        <v>1011</v>
      </c>
      <c r="M154" s="618" t="s">
        <v>1012</v>
      </c>
      <c r="N154" s="622" t="s">
        <v>1013</v>
      </c>
      <c r="O154" s="618" t="s">
        <v>1014</v>
      </c>
      <c r="P154" s="618" t="s">
        <v>1015</v>
      </c>
      <c r="Q154" s="624" t="s">
        <v>1016</v>
      </c>
      <c r="R154" s="618" t="s">
        <v>703</v>
      </c>
      <c r="S154" s="622" t="s">
        <v>1017</v>
      </c>
      <c r="T154" s="618" t="s">
        <v>808</v>
      </c>
      <c r="U154" s="618" t="s">
        <v>1018</v>
      </c>
      <c r="V154" s="626" t="s">
        <v>809</v>
      </c>
      <c r="W154" s="626" t="s">
        <v>1019</v>
      </c>
      <c r="X154" s="618" t="s">
        <v>1020</v>
      </c>
      <c r="Y154" s="622" t="s">
        <v>1021</v>
      </c>
    </row>
    <row r="155" spans="1:25">
      <c r="A155">
        <v>122</v>
      </c>
      <c r="B155" t="s">
        <v>1359</v>
      </c>
      <c r="C155" t="s">
        <v>1361</v>
      </c>
      <c r="D155" s="18">
        <v>0.5</v>
      </c>
      <c r="E155" s="55">
        <v>43719</v>
      </c>
      <c r="G155">
        <v>4</v>
      </c>
      <c r="H155" s="165">
        <v>11.3</v>
      </c>
      <c r="I155" s="653">
        <v>2.7749999999999999</v>
      </c>
      <c r="J155" s="70">
        <v>0.24557522123893802</v>
      </c>
      <c r="K155" t="s">
        <v>1394</v>
      </c>
      <c r="L155">
        <v>2</v>
      </c>
      <c r="M155">
        <v>2</v>
      </c>
      <c r="N155" t="s">
        <v>1023</v>
      </c>
      <c r="P155" s="27">
        <v>6.69</v>
      </c>
      <c r="Q155" s="27">
        <v>21.7</v>
      </c>
      <c r="R155" s="27">
        <v>6.77</v>
      </c>
      <c r="S155" s="27">
        <v>23.7</v>
      </c>
      <c r="T155" s="68">
        <v>5.996590632911392</v>
      </c>
      <c r="U155" s="24">
        <v>2.5000000000000001E-2</v>
      </c>
      <c r="V155" s="68">
        <v>0.36285533296381339</v>
      </c>
      <c r="W155" s="371">
        <v>26.921937593823721</v>
      </c>
      <c r="X155" s="27" t="s">
        <v>815</v>
      </c>
      <c r="Y155" s="24">
        <v>6.0215906329113924</v>
      </c>
    </row>
    <row r="156" spans="1:25">
      <c r="B156" t="s">
        <v>1359</v>
      </c>
      <c r="C156" t="s">
        <v>1361</v>
      </c>
      <c r="D156" s="18">
        <v>1</v>
      </c>
      <c r="E156" s="55">
        <v>43719</v>
      </c>
      <c r="H156" s="165"/>
      <c r="I156" s="166"/>
      <c r="P156" s="27">
        <v>6.64</v>
      </c>
      <c r="Q156" s="27">
        <v>21.6</v>
      </c>
      <c r="R156" s="27" t="s">
        <v>811</v>
      </c>
      <c r="S156" s="27" t="s">
        <v>811</v>
      </c>
      <c r="T156" s="54" t="s">
        <v>811</v>
      </c>
      <c r="U156" s="27" t="s">
        <v>811</v>
      </c>
      <c r="V156" s="54" t="s">
        <v>811</v>
      </c>
      <c r="W156" s="27" t="s">
        <v>811</v>
      </c>
      <c r="X156" s="27" t="s">
        <v>815</v>
      </c>
      <c r="Y156" s="27" t="s">
        <v>811</v>
      </c>
    </row>
    <row r="157" spans="1:25">
      <c r="B157" t="s">
        <v>1359</v>
      </c>
      <c r="C157" t="s">
        <v>1361</v>
      </c>
      <c r="D157" s="18">
        <v>2</v>
      </c>
      <c r="E157" s="55">
        <v>43719</v>
      </c>
      <c r="H157" s="165"/>
      <c r="I157" s="166"/>
      <c r="P157" s="27">
        <v>6.66</v>
      </c>
      <c r="Q157" s="27">
        <v>21.6</v>
      </c>
      <c r="R157" s="27" t="s">
        <v>811</v>
      </c>
      <c r="S157" s="27" t="s">
        <v>811</v>
      </c>
      <c r="T157" s="54" t="s">
        <v>811</v>
      </c>
      <c r="U157" s="27" t="s">
        <v>811</v>
      </c>
      <c r="V157" s="54" t="s">
        <v>811</v>
      </c>
      <c r="W157" s="27" t="s">
        <v>811</v>
      </c>
      <c r="X157" s="27" t="s">
        <v>815</v>
      </c>
      <c r="Y157" s="27" t="s">
        <v>811</v>
      </c>
    </row>
    <row r="158" spans="1:25">
      <c r="B158" t="s">
        <v>1359</v>
      </c>
      <c r="C158" t="s">
        <v>1361</v>
      </c>
      <c r="D158" s="18">
        <v>3</v>
      </c>
      <c r="E158" s="55">
        <v>43719</v>
      </c>
      <c r="H158" s="165"/>
      <c r="I158" s="166"/>
      <c r="P158" s="27">
        <v>6.66</v>
      </c>
      <c r="Q158" s="27">
        <v>21.6</v>
      </c>
      <c r="R158" s="27">
        <v>6.88</v>
      </c>
      <c r="S158" s="27">
        <v>23.7</v>
      </c>
      <c r="T158" s="68">
        <v>5.1423754430379747</v>
      </c>
      <c r="U158" s="24">
        <v>2.5000000000000001E-2</v>
      </c>
      <c r="V158" s="68">
        <v>0.43542639955657608</v>
      </c>
      <c r="W158" s="371">
        <v>27.500959999999999</v>
      </c>
      <c r="X158" s="27" t="s">
        <v>815</v>
      </c>
      <c r="Y158" s="24">
        <v>5.167375443037975</v>
      </c>
    </row>
    <row r="159" spans="1:25">
      <c r="B159" t="s">
        <v>1359</v>
      </c>
      <c r="C159" t="s">
        <v>1361</v>
      </c>
      <c r="D159" s="18">
        <v>4</v>
      </c>
      <c r="E159" s="55">
        <v>43719</v>
      </c>
      <c r="H159" s="165"/>
      <c r="I159" s="166"/>
      <c r="P159" s="27">
        <v>6.63</v>
      </c>
      <c r="Q159" s="27">
        <v>21.6</v>
      </c>
      <c r="R159" s="27" t="s">
        <v>811</v>
      </c>
      <c r="S159" s="27" t="s">
        <v>811</v>
      </c>
      <c r="T159" s="54" t="s">
        <v>811</v>
      </c>
      <c r="U159" s="27" t="s">
        <v>811</v>
      </c>
      <c r="V159" s="54" t="s">
        <v>811</v>
      </c>
      <c r="W159" s="27" t="s">
        <v>811</v>
      </c>
      <c r="X159" s="27" t="s">
        <v>815</v>
      </c>
      <c r="Y159" s="27" t="s">
        <v>811</v>
      </c>
    </row>
    <row r="160" spans="1:25">
      <c r="B160" t="s">
        <v>1359</v>
      </c>
      <c r="C160" t="s">
        <v>1361</v>
      </c>
      <c r="D160" s="18">
        <v>5</v>
      </c>
      <c r="E160" s="55">
        <v>43719</v>
      </c>
      <c r="H160" s="165"/>
      <c r="I160" s="166"/>
      <c r="P160" s="27">
        <v>6.63</v>
      </c>
      <c r="Q160" s="27">
        <v>21.6</v>
      </c>
      <c r="R160" s="27" t="s">
        <v>811</v>
      </c>
      <c r="S160" s="27" t="s">
        <v>811</v>
      </c>
      <c r="T160" s="54" t="s">
        <v>811</v>
      </c>
      <c r="U160" s="27" t="s">
        <v>811</v>
      </c>
      <c r="V160" s="54" t="s">
        <v>811</v>
      </c>
      <c r="W160" s="27" t="s">
        <v>811</v>
      </c>
      <c r="X160" s="27" t="s">
        <v>815</v>
      </c>
      <c r="Y160" s="27" t="s">
        <v>811</v>
      </c>
    </row>
    <row r="161" spans="1:25">
      <c r="B161" t="s">
        <v>1359</v>
      </c>
      <c r="C161" t="s">
        <v>1361</v>
      </c>
      <c r="D161" s="18">
        <v>6</v>
      </c>
      <c r="E161" s="55">
        <v>43719</v>
      </c>
      <c r="H161" s="165"/>
      <c r="I161" s="166"/>
      <c r="P161" s="27">
        <v>6.6</v>
      </c>
      <c r="Q161" s="27">
        <v>21.6</v>
      </c>
      <c r="R161" s="27" t="s">
        <v>811</v>
      </c>
      <c r="S161" s="27" t="s">
        <v>811</v>
      </c>
      <c r="T161" s="54" t="s">
        <v>811</v>
      </c>
      <c r="U161" s="27" t="s">
        <v>811</v>
      </c>
      <c r="V161" s="54" t="s">
        <v>811</v>
      </c>
      <c r="W161" s="27" t="s">
        <v>811</v>
      </c>
      <c r="X161" s="27" t="s">
        <v>815</v>
      </c>
      <c r="Y161" s="27" t="s">
        <v>811</v>
      </c>
    </row>
    <row r="162" spans="1:25">
      <c r="B162" t="s">
        <v>1359</v>
      </c>
      <c r="C162" t="s">
        <v>1361</v>
      </c>
      <c r="D162" s="18">
        <v>7</v>
      </c>
      <c r="E162" s="55">
        <v>43719</v>
      </c>
      <c r="H162" s="165"/>
      <c r="I162" s="166"/>
      <c r="P162" s="27">
        <v>5.04</v>
      </c>
      <c r="Q162" s="27">
        <v>20.8</v>
      </c>
      <c r="R162" s="27" t="s">
        <v>811</v>
      </c>
      <c r="S162" s="27" t="s">
        <v>811</v>
      </c>
      <c r="T162" s="54" t="s">
        <v>811</v>
      </c>
      <c r="U162" s="27" t="s">
        <v>811</v>
      </c>
      <c r="V162" s="54" t="s">
        <v>811</v>
      </c>
      <c r="W162" s="27" t="s">
        <v>811</v>
      </c>
      <c r="X162" s="27" t="s">
        <v>815</v>
      </c>
      <c r="Y162" s="27" t="s">
        <v>811</v>
      </c>
    </row>
    <row r="163" spans="1:25">
      <c r="B163" t="s">
        <v>1359</v>
      </c>
      <c r="C163" t="s">
        <v>1361</v>
      </c>
      <c r="D163" s="18">
        <v>8</v>
      </c>
      <c r="E163" s="55">
        <v>43719</v>
      </c>
      <c r="H163" s="165"/>
      <c r="I163" s="166"/>
      <c r="P163" s="27">
        <v>2.4500000000000002</v>
      </c>
      <c r="Q163" s="27">
        <v>19.7</v>
      </c>
      <c r="R163" s="27" t="s">
        <v>811</v>
      </c>
      <c r="S163" s="27" t="s">
        <v>811</v>
      </c>
      <c r="T163" s="54" t="s">
        <v>811</v>
      </c>
      <c r="U163" s="27" t="s">
        <v>811</v>
      </c>
      <c r="V163" s="54" t="s">
        <v>811</v>
      </c>
      <c r="W163" s="27" t="s">
        <v>811</v>
      </c>
      <c r="X163" s="27" t="s">
        <v>815</v>
      </c>
      <c r="Y163" s="27" t="s">
        <v>811</v>
      </c>
    </row>
    <row r="164" spans="1:25">
      <c r="B164" t="s">
        <v>1359</v>
      </c>
      <c r="C164" t="s">
        <v>1361</v>
      </c>
      <c r="D164" s="18">
        <v>9</v>
      </c>
      <c r="E164" s="55">
        <v>43719</v>
      </c>
      <c r="H164" s="165"/>
      <c r="I164" s="166"/>
      <c r="P164" s="27">
        <v>0.45</v>
      </c>
      <c r="Q164" s="27">
        <v>14.5</v>
      </c>
      <c r="R164" s="27">
        <v>6.28</v>
      </c>
      <c r="S164" s="27">
        <v>60.7</v>
      </c>
      <c r="T164" s="68">
        <v>18.331457974683545</v>
      </c>
      <c r="U164" s="24">
        <v>3.8610295232331207</v>
      </c>
      <c r="V164" s="68">
        <v>1.0146998943891083</v>
      </c>
      <c r="W164" s="371">
        <v>118.69761848595324</v>
      </c>
      <c r="X164" s="27" t="s">
        <v>815</v>
      </c>
      <c r="Y164" s="24">
        <v>22.192487497916666</v>
      </c>
    </row>
    <row r="165" spans="1:25">
      <c r="B165" t="s">
        <v>1359</v>
      </c>
      <c r="C165" t="s">
        <v>1361</v>
      </c>
      <c r="D165" s="18">
        <v>10</v>
      </c>
      <c r="E165" s="55">
        <v>43719</v>
      </c>
      <c r="H165" s="165"/>
      <c r="I165" s="166"/>
      <c r="P165" s="27">
        <v>0.33</v>
      </c>
      <c r="Q165" s="27">
        <v>13.3</v>
      </c>
      <c r="R165" s="27" t="s">
        <v>811</v>
      </c>
      <c r="S165" s="27" t="s">
        <v>811</v>
      </c>
      <c r="T165" s="54" t="s">
        <v>811</v>
      </c>
      <c r="U165" s="27" t="s">
        <v>811</v>
      </c>
      <c r="V165" s="54" t="s">
        <v>811</v>
      </c>
      <c r="W165" s="27" t="s">
        <v>811</v>
      </c>
      <c r="X165" s="27" t="s">
        <v>815</v>
      </c>
      <c r="Y165" s="27" t="s">
        <v>811</v>
      </c>
    </row>
    <row r="166" spans="1:25">
      <c r="B166" t="s">
        <v>1359</v>
      </c>
      <c r="C166" t="s">
        <v>1361</v>
      </c>
      <c r="D166" s="18" t="s">
        <v>814</v>
      </c>
      <c r="E166" s="55">
        <v>43719</v>
      </c>
      <c r="H166" s="165"/>
      <c r="I166" s="166"/>
      <c r="P166" s="27" t="s">
        <v>815</v>
      </c>
      <c r="Q166" s="27" t="s">
        <v>815</v>
      </c>
      <c r="R166" s="27">
        <v>6.18</v>
      </c>
      <c r="S166" s="27">
        <v>74.099999999999994</v>
      </c>
      <c r="T166" s="68">
        <v>10.968123037974685</v>
      </c>
      <c r="U166" s="24">
        <v>14.935929459941981</v>
      </c>
      <c r="V166" s="68">
        <v>0.94222133050417201</v>
      </c>
      <c r="W166" s="371">
        <v>222.34334012438347</v>
      </c>
      <c r="X166" s="27" t="s">
        <v>815</v>
      </c>
      <c r="Y166" s="24">
        <v>25.904052497916666</v>
      </c>
    </row>
    <row r="168" spans="1:25" s="747" customFormat="1" ht="31.2">
      <c r="A168" s="612" t="s">
        <v>804</v>
      </c>
      <c r="B168" s="612" t="s">
        <v>20</v>
      </c>
      <c r="C168" s="612" t="s">
        <v>701</v>
      </c>
      <c r="D168" s="612" t="s">
        <v>805</v>
      </c>
      <c r="E168" s="752" t="s">
        <v>786</v>
      </c>
      <c r="F168" s="612" t="s">
        <v>1000</v>
      </c>
      <c r="G168" s="612" t="s">
        <v>1008</v>
      </c>
      <c r="H168" s="612" t="s">
        <v>806</v>
      </c>
      <c r="I168" s="612" t="s">
        <v>807</v>
      </c>
      <c r="J168" s="614" t="s">
        <v>1009</v>
      </c>
      <c r="K168" s="612" t="s">
        <v>1015</v>
      </c>
      <c r="L168" s="753" t="s">
        <v>1016</v>
      </c>
      <c r="M168" s="612" t="s">
        <v>703</v>
      </c>
      <c r="N168" s="612" t="s">
        <v>1017</v>
      </c>
      <c r="O168" s="612" t="s">
        <v>808</v>
      </c>
      <c r="P168" s="612" t="s">
        <v>1018</v>
      </c>
      <c r="Q168" s="754" t="s">
        <v>809</v>
      </c>
      <c r="R168" s="754" t="s">
        <v>1019</v>
      </c>
      <c r="S168" s="612" t="s">
        <v>1021</v>
      </c>
      <c r="T168" s="612" t="s">
        <v>1010</v>
      </c>
      <c r="U168" s="612" t="s">
        <v>1011</v>
      </c>
      <c r="V168" s="612" t="s">
        <v>1012</v>
      </c>
      <c r="W168" s="612" t="s">
        <v>1013</v>
      </c>
      <c r="X168" s="612" t="s">
        <v>1014</v>
      </c>
    </row>
    <row r="169" spans="1:25" s="747" customFormat="1">
      <c r="A169" s="27">
        <v>39</v>
      </c>
      <c r="B169" t="s">
        <v>1358</v>
      </c>
      <c r="C169" t="s">
        <v>1361</v>
      </c>
      <c r="D169" s="27">
        <v>0.5</v>
      </c>
      <c r="E169" s="133">
        <v>44440</v>
      </c>
      <c r="F169"/>
      <c r="G169">
        <v>4</v>
      </c>
      <c r="H169">
        <v>11</v>
      </c>
      <c r="I169" s="649">
        <v>3.25</v>
      </c>
      <c r="J169" s="172">
        <v>0.29545454545454547</v>
      </c>
      <c r="K169" s="27">
        <v>9.01</v>
      </c>
      <c r="L169" s="27">
        <v>23.9</v>
      </c>
      <c r="M169" s="27">
        <v>6.85</v>
      </c>
      <c r="N169" s="27">
        <v>21.2</v>
      </c>
      <c r="O169" s="68">
        <v>2.503047619047619</v>
      </c>
      <c r="P169" s="24">
        <v>1.6376801587301602</v>
      </c>
      <c r="Q169" s="655">
        <v>1.4669171991536447</v>
      </c>
      <c r="R169" s="371">
        <v>19.08436</v>
      </c>
      <c r="S169" s="24">
        <v>4.1407277777777791</v>
      </c>
      <c r="T169" t="s">
        <v>1045</v>
      </c>
      <c r="U169" t="s">
        <v>1390</v>
      </c>
      <c r="V169" t="s">
        <v>1042</v>
      </c>
      <c r="W169" t="s">
        <v>714</v>
      </c>
      <c r="X169" s="756"/>
    </row>
    <row r="170" spans="1:25" s="747" customFormat="1">
      <c r="A170" s="27">
        <v>39</v>
      </c>
      <c r="B170" t="s">
        <v>1358</v>
      </c>
      <c r="C170" t="s">
        <v>1361</v>
      </c>
      <c r="D170" s="27">
        <v>1</v>
      </c>
      <c r="E170" s="133">
        <v>44440</v>
      </c>
      <c r="F170"/>
      <c r="G170"/>
      <c r="H170"/>
      <c r="I170"/>
      <c r="J170"/>
      <c r="K170" s="27">
        <v>8.6999999999999993</v>
      </c>
      <c r="L170" s="27">
        <v>25.1</v>
      </c>
      <c r="M170" s="27" t="s">
        <v>811</v>
      </c>
      <c r="N170" s="27" t="s">
        <v>811</v>
      </c>
      <c r="O170" s="68" t="s">
        <v>811</v>
      </c>
      <c r="P170" s="24" t="s">
        <v>811</v>
      </c>
      <c r="Q170" s="68" t="s">
        <v>811</v>
      </c>
      <c r="R170" s="24" t="s">
        <v>811</v>
      </c>
      <c r="S170" s="24" t="s">
        <v>811</v>
      </c>
      <c r="T170"/>
      <c r="U170"/>
      <c r="V170"/>
      <c r="W170"/>
      <c r="X170" s="756"/>
    </row>
    <row r="171" spans="1:25" s="747" customFormat="1">
      <c r="A171" s="27">
        <v>39</v>
      </c>
      <c r="B171" t="s">
        <v>1358</v>
      </c>
      <c r="C171" t="s">
        <v>1361</v>
      </c>
      <c r="D171" s="27">
        <v>2</v>
      </c>
      <c r="E171" s="133">
        <v>44440</v>
      </c>
      <c r="F171"/>
      <c r="G171"/>
      <c r="H171"/>
      <c r="I171"/>
      <c r="J171"/>
      <c r="K171" s="27">
        <v>8.66</v>
      </c>
      <c r="L171" s="27">
        <v>25.2</v>
      </c>
      <c r="M171" s="27" t="s">
        <v>811</v>
      </c>
      <c r="N171" s="27" t="s">
        <v>811</v>
      </c>
      <c r="O171" s="654" t="s">
        <v>811</v>
      </c>
      <c r="P171" s="755" t="s">
        <v>811</v>
      </c>
      <c r="Q171" s="68" t="s">
        <v>811</v>
      </c>
      <c r="R171" s="24" t="s">
        <v>811</v>
      </c>
      <c r="S171" s="755" t="s">
        <v>811</v>
      </c>
      <c r="T171"/>
      <c r="U171"/>
      <c r="V171"/>
      <c r="W171"/>
      <c r="X171" s="756"/>
    </row>
    <row r="172" spans="1:25" s="747" customFormat="1">
      <c r="A172" s="27">
        <v>39</v>
      </c>
      <c r="B172" t="s">
        <v>1358</v>
      </c>
      <c r="C172" t="s">
        <v>1361</v>
      </c>
      <c r="D172" s="27">
        <v>3</v>
      </c>
      <c r="E172" s="133">
        <v>44440</v>
      </c>
      <c r="F172"/>
      <c r="G172"/>
      <c r="H172"/>
      <c r="I172"/>
      <c r="J172"/>
      <c r="K172" s="27">
        <v>8.61</v>
      </c>
      <c r="L172" s="27">
        <v>25.2</v>
      </c>
      <c r="M172" s="27">
        <v>6.83</v>
      </c>
      <c r="N172" s="27">
        <v>21.2</v>
      </c>
      <c r="O172" s="68">
        <v>2.5386666666666664</v>
      </c>
      <c r="P172" s="24">
        <v>1.6972611111111113</v>
      </c>
      <c r="Q172" s="655">
        <v>1.3002220628861851</v>
      </c>
      <c r="R172" s="371">
        <v>25.177016317016324</v>
      </c>
      <c r="S172" s="24">
        <v>4.2359277777777775</v>
      </c>
      <c r="T172"/>
      <c r="U172"/>
      <c r="V172"/>
      <c r="W172"/>
      <c r="X172" s="756"/>
    </row>
    <row r="173" spans="1:25" s="747" customFormat="1">
      <c r="A173" s="27">
        <v>39</v>
      </c>
      <c r="B173" t="s">
        <v>1358</v>
      </c>
      <c r="C173" t="s">
        <v>1361</v>
      </c>
      <c r="D173" s="27">
        <v>4</v>
      </c>
      <c r="E173" s="133">
        <v>44440</v>
      </c>
      <c r="F173"/>
      <c r="G173"/>
      <c r="H173"/>
      <c r="I173"/>
      <c r="J173"/>
      <c r="K173" s="27">
        <v>8.4700000000000006</v>
      </c>
      <c r="L173" s="27">
        <v>25.3</v>
      </c>
      <c r="M173" s="27" t="s">
        <v>811</v>
      </c>
      <c r="N173" s="27" t="s">
        <v>811</v>
      </c>
      <c r="O173" s="654" t="s">
        <v>811</v>
      </c>
      <c r="P173" s="755" t="s">
        <v>811</v>
      </c>
      <c r="Q173" s="68" t="s">
        <v>811</v>
      </c>
      <c r="R173" s="24" t="s">
        <v>811</v>
      </c>
      <c r="S173" s="755" t="s">
        <v>811</v>
      </c>
      <c r="T173"/>
      <c r="U173"/>
      <c r="V173"/>
      <c r="W173"/>
      <c r="X173" s="756"/>
    </row>
    <row r="174" spans="1:25" s="747" customFormat="1">
      <c r="A174" s="27">
        <v>39</v>
      </c>
      <c r="B174" t="s">
        <v>1358</v>
      </c>
      <c r="C174" t="s">
        <v>1361</v>
      </c>
      <c r="D174" s="27">
        <v>5</v>
      </c>
      <c r="E174" s="133">
        <v>44440</v>
      </c>
      <c r="F174"/>
      <c r="G174"/>
      <c r="H174"/>
      <c r="I174"/>
      <c r="J174"/>
      <c r="K174" s="24">
        <v>8</v>
      </c>
      <c r="L174" s="27">
        <v>25.4</v>
      </c>
      <c r="M174" s="27" t="s">
        <v>811</v>
      </c>
      <c r="N174" s="27" t="s">
        <v>811</v>
      </c>
      <c r="O174" s="68" t="s">
        <v>811</v>
      </c>
      <c r="P174" s="24" t="s">
        <v>811</v>
      </c>
      <c r="Q174" s="68" t="s">
        <v>811</v>
      </c>
      <c r="R174" s="24" t="s">
        <v>811</v>
      </c>
      <c r="S174" s="24" t="s">
        <v>811</v>
      </c>
      <c r="T174"/>
      <c r="U174"/>
      <c r="V174"/>
      <c r="W174"/>
      <c r="X174" s="756"/>
    </row>
    <row r="175" spans="1:25" s="747" customFormat="1">
      <c r="A175" s="27">
        <v>39</v>
      </c>
      <c r="B175" t="s">
        <v>1358</v>
      </c>
      <c r="C175" t="s">
        <v>1361</v>
      </c>
      <c r="D175" s="27">
        <v>6</v>
      </c>
      <c r="E175" s="133">
        <v>44440</v>
      </c>
      <c r="F175"/>
      <c r="G175"/>
      <c r="H175"/>
      <c r="I175"/>
      <c r="J175"/>
      <c r="K175" s="27">
        <v>2.39</v>
      </c>
      <c r="L175" s="27">
        <v>24.9</v>
      </c>
      <c r="M175" s="27" t="s">
        <v>811</v>
      </c>
      <c r="N175" s="27" t="s">
        <v>811</v>
      </c>
      <c r="O175" s="68" t="s">
        <v>811</v>
      </c>
      <c r="P175" s="24" t="s">
        <v>811</v>
      </c>
      <c r="Q175" s="68" t="s">
        <v>811</v>
      </c>
      <c r="R175" s="24" t="s">
        <v>811</v>
      </c>
      <c r="S175" s="24" t="s">
        <v>811</v>
      </c>
      <c r="T175"/>
      <c r="U175"/>
      <c r="V175"/>
      <c r="W175"/>
      <c r="X175" s="756"/>
    </row>
    <row r="176" spans="1:25" s="747" customFormat="1">
      <c r="A176" s="27">
        <v>39</v>
      </c>
      <c r="B176" t="s">
        <v>1358</v>
      </c>
      <c r="C176" t="s">
        <v>1361</v>
      </c>
      <c r="D176" s="27">
        <v>7</v>
      </c>
      <c r="E176" s="133">
        <v>44440</v>
      </c>
      <c r="F176"/>
      <c r="G176"/>
      <c r="H176"/>
      <c r="I176"/>
      <c r="J176"/>
      <c r="K176" s="24">
        <v>0.6</v>
      </c>
      <c r="L176" s="27">
        <v>24.3</v>
      </c>
      <c r="M176" s="27" t="s">
        <v>811</v>
      </c>
      <c r="N176" s="27" t="s">
        <v>811</v>
      </c>
      <c r="O176" s="68" t="s">
        <v>811</v>
      </c>
      <c r="P176" s="24" t="s">
        <v>811</v>
      </c>
      <c r="Q176" s="68" t="s">
        <v>811</v>
      </c>
      <c r="R176" s="24" t="s">
        <v>811</v>
      </c>
      <c r="S176" s="24" t="s">
        <v>811</v>
      </c>
      <c r="T176"/>
      <c r="U176"/>
      <c r="V176"/>
      <c r="W176"/>
      <c r="X176" s="756"/>
    </row>
    <row r="177" spans="1:24" s="747" customFormat="1">
      <c r="A177" s="27">
        <v>39</v>
      </c>
      <c r="B177" t="s">
        <v>1358</v>
      </c>
      <c r="C177" t="s">
        <v>1361</v>
      </c>
      <c r="D177" s="27">
        <v>8</v>
      </c>
      <c r="E177" s="133">
        <v>44440</v>
      </c>
      <c r="F177"/>
      <c r="G177"/>
      <c r="H177"/>
      <c r="I177"/>
      <c r="J177"/>
      <c r="K177" s="27">
        <v>0.25</v>
      </c>
      <c r="L177" s="27">
        <v>22.9</v>
      </c>
      <c r="M177" s="27" t="s">
        <v>811</v>
      </c>
      <c r="N177" s="27" t="s">
        <v>811</v>
      </c>
      <c r="O177" s="68" t="s">
        <v>811</v>
      </c>
      <c r="P177" s="24" t="s">
        <v>811</v>
      </c>
      <c r="Q177" s="68" t="s">
        <v>811</v>
      </c>
      <c r="R177" s="24" t="s">
        <v>811</v>
      </c>
      <c r="S177" s="24" t="s">
        <v>811</v>
      </c>
      <c r="T177"/>
      <c r="U177"/>
      <c r="V177"/>
      <c r="W177"/>
      <c r="X177" s="756"/>
    </row>
    <row r="178" spans="1:24" s="747" customFormat="1">
      <c r="A178" s="27">
        <v>39</v>
      </c>
      <c r="B178" t="s">
        <v>1358</v>
      </c>
      <c r="C178" t="s">
        <v>1361</v>
      </c>
      <c r="D178" s="27">
        <v>9</v>
      </c>
      <c r="E178" s="133">
        <v>44440</v>
      </c>
      <c r="F178"/>
      <c r="G178"/>
      <c r="H178"/>
      <c r="I178"/>
      <c r="J178"/>
      <c r="K178" s="27">
        <v>0.11</v>
      </c>
      <c r="L178" s="27">
        <v>21.1</v>
      </c>
      <c r="M178" s="27">
        <v>6.45</v>
      </c>
      <c r="N178" s="27">
        <v>73.8</v>
      </c>
      <c r="O178" s="68">
        <v>4.0217142857142862</v>
      </c>
      <c r="P178" s="24">
        <v>29.364869047619056</v>
      </c>
      <c r="Q178" s="68">
        <v>1.4669171991536447</v>
      </c>
      <c r="R178" s="371">
        <v>41.968969999999999</v>
      </c>
      <c r="S178" s="24">
        <v>33.386583333333341</v>
      </c>
      <c r="T178"/>
      <c r="U178"/>
      <c r="V178"/>
      <c r="W178"/>
      <c r="X178" s="756"/>
    </row>
    <row r="179" spans="1:24" s="747" customFormat="1">
      <c r="A179" s="27">
        <v>39</v>
      </c>
      <c r="B179" t="s">
        <v>1358</v>
      </c>
      <c r="C179" t="s">
        <v>1361</v>
      </c>
      <c r="D179" s="27">
        <v>10</v>
      </c>
      <c r="E179" s="133">
        <v>44440</v>
      </c>
      <c r="F179"/>
      <c r="G179"/>
      <c r="H179"/>
      <c r="I179"/>
      <c r="J179"/>
      <c r="K179" s="27">
        <v>0.03</v>
      </c>
      <c r="L179" s="27">
        <v>18.2</v>
      </c>
      <c r="M179" s="27">
        <v>6.35</v>
      </c>
      <c r="N179" s="27">
        <v>74.2</v>
      </c>
      <c r="O179" s="68">
        <v>7.1837142857142862</v>
      </c>
      <c r="P179" s="24">
        <v>12.926577380952384</v>
      </c>
      <c r="Q179" s="68">
        <v>1.3002220628861851</v>
      </c>
      <c r="R179" s="371">
        <v>107.3536</v>
      </c>
      <c r="S179" s="24">
        <v>20.110291666666669</v>
      </c>
      <c r="T179"/>
      <c r="U179"/>
      <c r="V179"/>
      <c r="W179"/>
      <c r="X179" s="756"/>
    </row>
    <row r="180" spans="1:24" s="747" customFormat="1">
      <c r="A180" s="27"/>
      <c r="B180"/>
      <c r="C180"/>
      <c r="D180" s="27"/>
      <c r="E180" s="133"/>
      <c r="F180"/>
      <c r="G180"/>
      <c r="H180"/>
      <c r="I180"/>
      <c r="J180"/>
      <c r="K180" s="27"/>
      <c r="L180" s="27"/>
      <c r="M180" s="27"/>
      <c r="N180" s="27"/>
      <c r="O180" s="24"/>
      <c r="P180" s="24"/>
      <c r="Q180" s="24"/>
      <c r="R180" s="371"/>
      <c r="S180" s="24"/>
      <c r="T180"/>
      <c r="U180"/>
      <c r="V180"/>
      <c r="W180"/>
      <c r="X180" s="756"/>
    </row>
    <row r="181" spans="1:24" s="832" customFormat="1" ht="20.399999999999999">
      <c r="A181" s="144" t="s">
        <v>20</v>
      </c>
      <c r="B181" s="144" t="s">
        <v>1389</v>
      </c>
      <c r="C181" s="146" t="s">
        <v>805</v>
      </c>
      <c r="D181" s="1559" t="s">
        <v>786</v>
      </c>
      <c r="E181" s="144" t="s">
        <v>1000</v>
      </c>
      <c r="F181" s="146" t="s">
        <v>1008</v>
      </c>
      <c r="G181" s="146" t="s">
        <v>806</v>
      </c>
      <c r="H181" s="146" t="s">
        <v>807</v>
      </c>
      <c r="I181" s="1560" t="s">
        <v>1009</v>
      </c>
      <c r="J181" s="144" t="s">
        <v>1015</v>
      </c>
      <c r="K181" s="148" t="s">
        <v>1016</v>
      </c>
      <c r="L181" s="144" t="s">
        <v>703</v>
      </c>
      <c r="M181" s="146" t="s">
        <v>1017</v>
      </c>
      <c r="N181" s="149" t="s">
        <v>808</v>
      </c>
      <c r="O181" s="149" t="s">
        <v>1018</v>
      </c>
      <c r="P181" s="149" t="s">
        <v>809</v>
      </c>
      <c r="Q181" s="149" t="s">
        <v>1019</v>
      </c>
      <c r="R181" s="1409" t="s">
        <v>1021</v>
      </c>
      <c r="S181" s="144" t="s">
        <v>1010</v>
      </c>
      <c r="T181" s="146" t="s">
        <v>1011</v>
      </c>
      <c r="U181" s="144" t="s">
        <v>1012</v>
      </c>
      <c r="V181" s="146" t="s">
        <v>1013</v>
      </c>
      <c r="W181" s="144" t="s">
        <v>1014</v>
      </c>
    </row>
    <row r="182" spans="1:24" s="27" customFormat="1">
      <c r="A182" t="s">
        <v>1358</v>
      </c>
      <c r="B182" t="s">
        <v>1361</v>
      </c>
      <c r="C182" s="27">
        <v>0.5</v>
      </c>
      <c r="D182" s="55">
        <v>44804</v>
      </c>
      <c r="F182">
        <v>4</v>
      </c>
      <c r="G182">
        <v>11</v>
      </c>
      <c r="H182">
        <v>3.05</v>
      </c>
      <c r="I182" s="1562">
        <v>0.27727272727272728</v>
      </c>
      <c r="J182" s="27">
        <v>8.69</v>
      </c>
      <c r="K182" s="27">
        <v>26.9</v>
      </c>
      <c r="L182" s="22">
        <v>6.92</v>
      </c>
      <c r="M182" s="23">
        <v>22.599999999999994</v>
      </c>
      <c r="N182" s="24">
        <v>0.64082169464662464</v>
      </c>
      <c r="O182" s="24">
        <v>7.6267594936708857E-2</v>
      </c>
      <c r="P182" s="24">
        <v>0.41572904890898632</v>
      </c>
      <c r="Q182" s="25">
        <v>31.044264795607077</v>
      </c>
      <c r="R182" s="24">
        <v>0.71708928958333351</v>
      </c>
      <c r="S182" t="s">
        <v>1045</v>
      </c>
      <c r="T182">
        <v>1</v>
      </c>
      <c r="U182">
        <v>2</v>
      </c>
      <c r="V182" t="s">
        <v>1105</v>
      </c>
      <c r="W182"/>
    </row>
    <row r="183" spans="1:24" s="27" customFormat="1">
      <c r="A183" t="s">
        <v>1358</v>
      </c>
      <c r="B183" t="s">
        <v>1361</v>
      </c>
      <c r="C183" s="27">
        <v>1</v>
      </c>
      <c r="D183" s="55">
        <v>44804</v>
      </c>
      <c r="F183"/>
      <c r="G183"/>
      <c r="H183"/>
      <c r="I183" s="1561"/>
      <c r="J183" s="27">
        <v>8.69</v>
      </c>
      <c r="K183" s="27">
        <v>26.9</v>
      </c>
      <c r="L183" s="27" t="s">
        <v>811</v>
      </c>
      <c r="M183" s="27" t="s">
        <v>811</v>
      </c>
      <c r="N183" s="24" t="s">
        <v>811</v>
      </c>
      <c r="O183" s="24" t="s">
        <v>811</v>
      </c>
      <c r="P183" s="27" t="s">
        <v>811</v>
      </c>
      <c r="Q183" s="24" t="s">
        <v>811</v>
      </c>
      <c r="R183" s="24" t="s">
        <v>811</v>
      </c>
      <c r="S183"/>
      <c r="T183"/>
      <c r="U183"/>
      <c r="V183"/>
      <c r="W183"/>
    </row>
    <row r="184" spans="1:24" s="27" customFormat="1">
      <c r="A184" t="s">
        <v>1358</v>
      </c>
      <c r="B184" t="s">
        <v>1361</v>
      </c>
      <c r="C184" s="27">
        <v>2</v>
      </c>
      <c r="D184" s="55">
        <v>44804</v>
      </c>
      <c r="F184"/>
      <c r="G184"/>
      <c r="H184"/>
      <c r="I184" s="1561"/>
      <c r="J184" s="27">
        <v>8.66</v>
      </c>
      <c r="K184" s="27">
        <v>26.7</v>
      </c>
      <c r="L184" s="27" t="s">
        <v>811</v>
      </c>
      <c r="M184" s="27" t="s">
        <v>811</v>
      </c>
      <c r="N184" s="24" t="s">
        <v>811</v>
      </c>
      <c r="O184" s="24" t="s">
        <v>811</v>
      </c>
      <c r="P184" s="27" t="s">
        <v>811</v>
      </c>
      <c r="Q184" s="24" t="s">
        <v>811</v>
      </c>
      <c r="R184" s="24" t="s">
        <v>811</v>
      </c>
      <c r="S184"/>
      <c r="T184"/>
      <c r="U184"/>
      <c r="V184"/>
      <c r="W184"/>
    </row>
    <row r="185" spans="1:24" s="27" customFormat="1">
      <c r="A185" t="s">
        <v>1358</v>
      </c>
      <c r="B185" t="s">
        <v>1361</v>
      </c>
      <c r="C185" s="27">
        <v>3</v>
      </c>
      <c r="D185" s="55">
        <v>44804</v>
      </c>
      <c r="F185"/>
      <c r="G185"/>
      <c r="H185"/>
      <c r="I185" s="1561"/>
      <c r="J185" s="27">
        <v>8.6199999999999992</v>
      </c>
      <c r="K185" s="27">
        <v>26.6</v>
      </c>
      <c r="L185" s="22">
        <v>6.99</v>
      </c>
      <c r="M185" s="23">
        <v>22.599999999999994</v>
      </c>
      <c r="N185" s="24">
        <v>0.7135301351529536</v>
      </c>
      <c r="O185" s="24">
        <v>2.5000000000000001E-2</v>
      </c>
      <c r="P185" s="24">
        <v>0.37793549900816936</v>
      </c>
      <c r="Q185" s="25">
        <v>29.396918852959118</v>
      </c>
      <c r="R185" s="24">
        <v>0.73853013515295363</v>
      </c>
      <c r="S185"/>
      <c r="T185"/>
      <c r="U185"/>
      <c r="V185"/>
      <c r="W185"/>
    </row>
    <row r="186" spans="1:24" s="27" customFormat="1">
      <c r="A186" t="s">
        <v>1358</v>
      </c>
      <c r="B186" t="s">
        <v>1361</v>
      </c>
      <c r="C186" s="27">
        <v>4</v>
      </c>
      <c r="D186" s="55">
        <v>44804</v>
      </c>
      <c r="F186"/>
      <c r="G186"/>
      <c r="H186"/>
      <c r="I186" s="1561"/>
      <c r="J186" s="27">
        <v>8.4700000000000006</v>
      </c>
      <c r="K186" s="27">
        <v>26.1</v>
      </c>
      <c r="L186" s="27" t="s">
        <v>811</v>
      </c>
      <c r="M186" s="27" t="s">
        <v>811</v>
      </c>
      <c r="N186" s="24" t="s">
        <v>811</v>
      </c>
      <c r="O186" s="24" t="s">
        <v>811</v>
      </c>
      <c r="P186" s="27" t="s">
        <v>811</v>
      </c>
      <c r="Q186" s="24" t="s">
        <v>811</v>
      </c>
      <c r="R186" s="24" t="s">
        <v>811</v>
      </c>
      <c r="S186"/>
      <c r="T186"/>
      <c r="U186"/>
      <c r="V186"/>
      <c r="W186"/>
    </row>
    <row r="187" spans="1:24" s="27" customFormat="1">
      <c r="A187" t="s">
        <v>1358</v>
      </c>
      <c r="B187" t="s">
        <v>1361</v>
      </c>
      <c r="C187" s="27">
        <v>5</v>
      </c>
      <c r="D187" s="55">
        <v>44804</v>
      </c>
      <c r="F187"/>
      <c r="G187"/>
      <c r="H187"/>
      <c r="I187" s="1561"/>
      <c r="J187" s="27">
        <v>6.44</v>
      </c>
      <c r="K187" s="27">
        <v>24.1</v>
      </c>
      <c r="L187" s="27" t="s">
        <v>811</v>
      </c>
      <c r="M187" s="27" t="s">
        <v>811</v>
      </c>
      <c r="N187" s="24" t="s">
        <v>811</v>
      </c>
      <c r="O187" s="24" t="s">
        <v>811</v>
      </c>
      <c r="P187" s="27" t="s">
        <v>811</v>
      </c>
      <c r="Q187" s="24" t="s">
        <v>811</v>
      </c>
      <c r="R187" s="24" t="s">
        <v>811</v>
      </c>
      <c r="S187"/>
      <c r="T187"/>
      <c r="U187"/>
      <c r="V187"/>
      <c r="W187"/>
    </row>
    <row r="188" spans="1:24" s="27" customFormat="1">
      <c r="A188" t="s">
        <v>1358</v>
      </c>
      <c r="B188" t="s">
        <v>1361</v>
      </c>
      <c r="C188" s="27">
        <v>6</v>
      </c>
      <c r="D188" s="55">
        <v>44804</v>
      </c>
      <c r="F188"/>
      <c r="G188"/>
      <c r="H188"/>
      <c r="I188" s="1561"/>
      <c r="J188" s="27">
        <v>1.49</v>
      </c>
      <c r="K188" s="27">
        <v>22.1</v>
      </c>
      <c r="L188" s="27" t="s">
        <v>811</v>
      </c>
      <c r="M188" s="27" t="s">
        <v>811</v>
      </c>
      <c r="N188" s="24" t="s">
        <v>811</v>
      </c>
      <c r="O188" s="24" t="s">
        <v>811</v>
      </c>
      <c r="P188" s="27" t="s">
        <v>811</v>
      </c>
      <c r="Q188" s="24" t="s">
        <v>811</v>
      </c>
      <c r="R188" s="24" t="s">
        <v>811</v>
      </c>
      <c r="S188"/>
      <c r="T188"/>
      <c r="U188"/>
      <c r="V188"/>
      <c r="W188"/>
    </row>
    <row r="189" spans="1:24" s="27" customFormat="1">
      <c r="A189" t="s">
        <v>1358</v>
      </c>
      <c r="B189" t="s">
        <v>1361</v>
      </c>
      <c r="C189" s="27">
        <v>7</v>
      </c>
      <c r="D189" s="55">
        <v>44804</v>
      </c>
      <c r="F189"/>
      <c r="G189"/>
      <c r="H189"/>
      <c r="I189" s="1561"/>
      <c r="J189" s="27">
        <v>0.99</v>
      </c>
      <c r="K189" s="27">
        <v>17.7</v>
      </c>
      <c r="L189" s="27" t="s">
        <v>811</v>
      </c>
      <c r="M189" s="27" t="s">
        <v>811</v>
      </c>
      <c r="N189" s="24" t="s">
        <v>811</v>
      </c>
      <c r="O189" s="24" t="s">
        <v>811</v>
      </c>
      <c r="P189" s="27" t="s">
        <v>811</v>
      </c>
      <c r="Q189" s="24" t="s">
        <v>811</v>
      </c>
      <c r="R189" s="24" t="s">
        <v>811</v>
      </c>
      <c r="S189"/>
      <c r="T189"/>
      <c r="U189"/>
      <c r="V189"/>
      <c r="W189"/>
    </row>
    <row r="190" spans="1:24" s="27" customFormat="1">
      <c r="A190" t="s">
        <v>1358</v>
      </c>
      <c r="B190" t="s">
        <v>1361</v>
      </c>
      <c r="C190" s="27">
        <v>8</v>
      </c>
      <c r="D190" s="55">
        <v>44804</v>
      </c>
      <c r="F190"/>
      <c r="G190"/>
      <c r="H190"/>
      <c r="I190" s="1561"/>
      <c r="J190" s="27">
        <v>0.3</v>
      </c>
      <c r="K190" s="27">
        <v>14.5</v>
      </c>
      <c r="L190" s="27" t="s">
        <v>811</v>
      </c>
      <c r="M190" s="27" t="s">
        <v>811</v>
      </c>
      <c r="N190" s="24" t="s">
        <v>811</v>
      </c>
      <c r="O190" s="24" t="s">
        <v>811</v>
      </c>
      <c r="P190" s="27" t="s">
        <v>811</v>
      </c>
      <c r="Q190" s="24" t="s">
        <v>811</v>
      </c>
      <c r="R190" s="24" t="s">
        <v>811</v>
      </c>
      <c r="S190"/>
      <c r="T190"/>
      <c r="U190"/>
      <c r="V190"/>
      <c r="W190"/>
    </row>
    <row r="191" spans="1:24" s="27" customFormat="1">
      <c r="A191" t="s">
        <v>1358</v>
      </c>
      <c r="B191" t="s">
        <v>1361</v>
      </c>
      <c r="C191" s="27">
        <v>9</v>
      </c>
      <c r="D191" s="55">
        <v>44804</v>
      </c>
      <c r="F191"/>
      <c r="G191"/>
      <c r="H191"/>
      <c r="I191" s="1561"/>
      <c r="J191" s="27">
        <v>0.18</v>
      </c>
      <c r="K191" s="27">
        <v>13.2</v>
      </c>
      <c r="L191" s="22">
        <v>6.88</v>
      </c>
      <c r="M191" s="23">
        <v>34.4</v>
      </c>
      <c r="N191" s="24">
        <v>2.566408983254219</v>
      </c>
      <c r="O191" s="24">
        <v>2.5000000000000001E-2</v>
      </c>
      <c r="P191" s="24">
        <v>0.71558035597529535</v>
      </c>
      <c r="Q191" s="25">
        <v>36.260860280658939</v>
      </c>
      <c r="R191" s="24">
        <v>2.5914089832542189</v>
      </c>
      <c r="S191"/>
      <c r="T191"/>
      <c r="U191"/>
      <c r="V191"/>
      <c r="W191"/>
    </row>
    <row r="192" spans="1:24" s="27" customFormat="1">
      <c r="A192" t="s">
        <v>1358</v>
      </c>
      <c r="B192" t="s">
        <v>1361</v>
      </c>
      <c r="C192" s="27">
        <v>10</v>
      </c>
      <c r="D192" s="55">
        <v>44804</v>
      </c>
      <c r="F192"/>
      <c r="G192"/>
      <c r="H192"/>
      <c r="I192" s="1561"/>
      <c r="J192" s="27">
        <v>0.13</v>
      </c>
      <c r="K192" s="27">
        <v>12.5</v>
      </c>
      <c r="L192" s="22">
        <v>7.06</v>
      </c>
      <c r="M192" s="23">
        <v>73.3</v>
      </c>
      <c r="N192" s="24">
        <v>3.0146929579377639</v>
      </c>
      <c r="O192" s="24">
        <v>2.5422531645569624E-2</v>
      </c>
      <c r="P192" s="24">
        <v>1.1807075873592372</v>
      </c>
      <c r="Q192" s="25">
        <v>96.938102501525321</v>
      </c>
      <c r="R192" s="24">
        <v>3.0401154895833336</v>
      </c>
      <c r="S192"/>
      <c r="T192"/>
      <c r="U192"/>
      <c r="V192"/>
      <c r="W192"/>
    </row>
    <row r="193" spans="1:48" s="747" customFormat="1">
      <c r="A193" s="27"/>
      <c r="B193"/>
      <c r="C193"/>
      <c r="D193" s="27"/>
      <c r="E193" s="133"/>
      <c r="F193"/>
      <c r="G193"/>
      <c r="H193"/>
      <c r="I193"/>
      <c r="J193"/>
      <c r="K193" s="27"/>
      <c r="L193" s="27"/>
      <c r="M193" s="27"/>
      <c r="N193" s="27"/>
      <c r="O193" s="24"/>
      <c r="P193" s="24"/>
      <c r="Q193" s="24"/>
      <c r="R193" s="371"/>
      <c r="S193" s="24"/>
      <c r="T193"/>
      <c r="U193"/>
      <c r="V193"/>
      <c r="W193"/>
      <c r="X193" s="756"/>
    </row>
    <row r="194" spans="1:48" s="2638" customFormat="1" ht="10.199999999999999">
      <c r="A194" s="2633" t="s">
        <v>20</v>
      </c>
      <c r="B194" s="2633" t="s">
        <v>701</v>
      </c>
      <c r="C194" s="2634" t="s">
        <v>805</v>
      </c>
      <c r="D194" s="2635" t="s">
        <v>786</v>
      </c>
      <c r="E194" s="2633" t="s">
        <v>1000</v>
      </c>
      <c r="F194" s="2636" t="s">
        <v>1008</v>
      </c>
      <c r="G194" s="2633" t="s">
        <v>806</v>
      </c>
      <c r="H194" s="2633" t="s">
        <v>807</v>
      </c>
      <c r="I194" s="2633" t="s">
        <v>1009</v>
      </c>
      <c r="J194" s="2633" t="s">
        <v>1015</v>
      </c>
      <c r="K194" s="2633" t="s">
        <v>1016</v>
      </c>
      <c r="L194" s="2633" t="s">
        <v>703</v>
      </c>
      <c r="M194" s="2633" t="s">
        <v>1017</v>
      </c>
      <c r="N194" s="2633" t="s">
        <v>808</v>
      </c>
      <c r="O194" s="2633" t="s">
        <v>1018</v>
      </c>
      <c r="P194" s="2633" t="s">
        <v>1021</v>
      </c>
      <c r="Q194" s="2633" t="s">
        <v>809</v>
      </c>
      <c r="R194" s="2633" t="s">
        <v>1019</v>
      </c>
      <c r="S194" s="2633" t="s">
        <v>1010</v>
      </c>
      <c r="T194" s="2634" t="s">
        <v>1011</v>
      </c>
      <c r="U194" s="2634" t="s">
        <v>1012</v>
      </c>
      <c r="V194" s="2633" t="s">
        <v>1013</v>
      </c>
      <c r="W194" s="2633" t="s">
        <v>1014</v>
      </c>
      <c r="X194" s="2637"/>
      <c r="Y194" s="2637"/>
      <c r="Z194" s="2637"/>
      <c r="AA194" s="2637"/>
    </row>
    <row r="195" spans="1:48" s="747" customFormat="1">
      <c r="A195" s="24" t="s">
        <v>1358</v>
      </c>
      <c r="B195" s="24" t="s">
        <v>1361</v>
      </c>
      <c r="C195" s="23">
        <v>0.5</v>
      </c>
      <c r="D195" s="47">
        <v>45168</v>
      </c>
      <c r="E195" s="24"/>
      <c r="F195" s="510">
        <v>4</v>
      </c>
      <c r="G195" s="24">
        <v>11</v>
      </c>
      <c r="H195" s="24">
        <v>4.05</v>
      </c>
      <c r="I195" s="988">
        <v>0.36818181818181817</v>
      </c>
      <c r="J195" s="24">
        <v>8.65</v>
      </c>
      <c r="K195" s="24">
        <v>23.7</v>
      </c>
      <c r="L195" s="24">
        <v>6.3</v>
      </c>
      <c r="M195" s="23">
        <v>27.3</v>
      </c>
      <c r="N195" s="25">
        <v>2.5263924050632913</v>
      </c>
      <c r="O195" s="25">
        <v>0.31970759493670914</v>
      </c>
      <c r="P195" s="24">
        <v>2.8461000000000003</v>
      </c>
      <c r="Q195" s="24">
        <v>0.38997538034215007</v>
      </c>
      <c r="R195" s="24">
        <v>20.794112554112552</v>
      </c>
      <c r="S195" s="24" t="s">
        <v>815</v>
      </c>
      <c r="T195" s="23" t="s">
        <v>815</v>
      </c>
      <c r="U195" s="23" t="s">
        <v>815</v>
      </c>
      <c r="V195" s="24" t="s">
        <v>1235</v>
      </c>
      <c r="W195" s="24" t="s">
        <v>815</v>
      </c>
      <c r="X195" s="24"/>
      <c r="Y195" s="24"/>
      <c r="Z195" s="24"/>
      <c r="AA195" s="24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</row>
    <row r="196" spans="1:48" s="747" customFormat="1">
      <c r="A196" s="24" t="s">
        <v>1358</v>
      </c>
      <c r="B196" s="24" t="s">
        <v>1361</v>
      </c>
      <c r="C196" s="23">
        <v>1</v>
      </c>
      <c r="D196" s="47">
        <v>45168</v>
      </c>
      <c r="E196" s="24"/>
      <c r="F196" s="510">
        <v>4</v>
      </c>
      <c r="G196" s="24">
        <v>11</v>
      </c>
      <c r="H196" s="24">
        <v>4.05</v>
      </c>
      <c r="I196" s="988">
        <v>0.36818181818181817</v>
      </c>
      <c r="J196" s="24">
        <v>8.66</v>
      </c>
      <c r="K196" s="24">
        <v>23.7</v>
      </c>
      <c r="L196" s="24" t="s">
        <v>811</v>
      </c>
      <c r="M196" s="24" t="s">
        <v>811</v>
      </c>
      <c r="N196" s="24" t="s">
        <v>811</v>
      </c>
      <c r="O196" s="24" t="s">
        <v>811</v>
      </c>
      <c r="P196" s="24" t="s">
        <v>815</v>
      </c>
      <c r="Q196" s="24" t="s">
        <v>811</v>
      </c>
      <c r="R196" s="24" t="s">
        <v>811</v>
      </c>
      <c r="S196" s="24" t="s">
        <v>815</v>
      </c>
      <c r="T196" s="23" t="s">
        <v>815</v>
      </c>
      <c r="U196" s="23" t="s">
        <v>815</v>
      </c>
      <c r="V196" s="24" t="s">
        <v>1235</v>
      </c>
      <c r="W196" s="24" t="s">
        <v>815</v>
      </c>
      <c r="X196" s="24"/>
      <c r="Y196" s="24"/>
      <c r="Z196" s="24"/>
      <c r="AA196" s="24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</row>
    <row r="197" spans="1:48" s="747" customFormat="1">
      <c r="A197" s="24" t="s">
        <v>1358</v>
      </c>
      <c r="B197" s="24" t="s">
        <v>1361</v>
      </c>
      <c r="C197" s="23">
        <v>2</v>
      </c>
      <c r="D197" s="47">
        <v>45168</v>
      </c>
      <c r="E197" s="24"/>
      <c r="F197" s="510">
        <v>4</v>
      </c>
      <c r="G197" s="24">
        <v>11</v>
      </c>
      <c r="H197" s="24">
        <v>4.05</v>
      </c>
      <c r="I197" s="988">
        <v>0.36818181818181817</v>
      </c>
      <c r="J197" s="24">
        <v>8.66</v>
      </c>
      <c r="K197" s="24">
        <v>23.6</v>
      </c>
      <c r="L197" s="24" t="s">
        <v>811</v>
      </c>
      <c r="M197" s="24" t="s">
        <v>811</v>
      </c>
      <c r="N197" s="24" t="s">
        <v>811</v>
      </c>
      <c r="O197" s="24" t="s">
        <v>811</v>
      </c>
      <c r="P197" s="24" t="s">
        <v>815</v>
      </c>
      <c r="Q197" s="24" t="s">
        <v>811</v>
      </c>
      <c r="R197" s="24" t="s">
        <v>811</v>
      </c>
      <c r="S197" s="24" t="s">
        <v>815</v>
      </c>
      <c r="T197" s="23" t="s">
        <v>815</v>
      </c>
      <c r="U197" s="23" t="s">
        <v>815</v>
      </c>
      <c r="V197" s="24" t="s">
        <v>1235</v>
      </c>
      <c r="W197" s="24" t="s">
        <v>815</v>
      </c>
      <c r="X197" s="24"/>
      <c r="Y197" s="24"/>
      <c r="Z197" s="24"/>
      <c r="AA197" s="24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</row>
    <row r="198" spans="1:48" s="747" customFormat="1">
      <c r="A198" s="24" t="s">
        <v>1358</v>
      </c>
      <c r="B198" s="24" t="s">
        <v>1361</v>
      </c>
      <c r="C198" s="23">
        <v>3</v>
      </c>
      <c r="D198" s="47">
        <v>45168</v>
      </c>
      <c r="E198" s="24"/>
      <c r="F198" s="510">
        <v>4</v>
      </c>
      <c r="G198" s="24">
        <v>11</v>
      </c>
      <c r="H198" s="24">
        <v>4.05</v>
      </c>
      <c r="I198" s="988">
        <v>0.36818181818181817</v>
      </c>
      <c r="J198" s="24">
        <v>8.66</v>
      </c>
      <c r="K198" s="24">
        <v>23.6</v>
      </c>
      <c r="L198" s="24">
        <v>6.17</v>
      </c>
      <c r="M198" s="24">
        <v>26.300000000000004</v>
      </c>
      <c r="N198" s="25">
        <v>2.1412025316455696</v>
      </c>
      <c r="O198" s="25">
        <v>0.32899746835443072</v>
      </c>
      <c r="P198" s="24">
        <v>2.4702000000000002</v>
      </c>
      <c r="Q198" s="24">
        <v>0.35452307303831826</v>
      </c>
      <c r="R198" s="24">
        <v>21.591042896497441</v>
      </c>
      <c r="S198" s="24" t="s">
        <v>815</v>
      </c>
      <c r="T198" s="23" t="s">
        <v>815</v>
      </c>
      <c r="U198" s="23" t="s">
        <v>815</v>
      </c>
      <c r="V198" s="24" t="s">
        <v>1235</v>
      </c>
      <c r="W198" s="24" t="s">
        <v>815</v>
      </c>
      <c r="X198" s="24"/>
      <c r="Y198" s="24"/>
      <c r="Z198" s="24"/>
      <c r="AA198" s="24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</row>
    <row r="199" spans="1:48" s="747" customFormat="1">
      <c r="A199" s="24" t="s">
        <v>1358</v>
      </c>
      <c r="B199" s="24" t="s">
        <v>1361</v>
      </c>
      <c r="C199" s="23">
        <v>4</v>
      </c>
      <c r="D199" s="47">
        <v>45168</v>
      </c>
      <c r="E199" s="24"/>
      <c r="F199" s="510">
        <v>4</v>
      </c>
      <c r="G199" s="24">
        <v>11</v>
      </c>
      <c r="H199" s="24">
        <v>4.05</v>
      </c>
      <c r="I199" s="988">
        <v>0.36818181818181817</v>
      </c>
      <c r="J199" s="24">
        <v>8.66</v>
      </c>
      <c r="K199" s="24">
        <v>23.6</v>
      </c>
      <c r="L199" s="24" t="s">
        <v>811</v>
      </c>
      <c r="M199" s="24" t="s">
        <v>811</v>
      </c>
      <c r="N199" s="24" t="s">
        <v>811</v>
      </c>
      <c r="O199" s="24" t="s">
        <v>811</v>
      </c>
      <c r="P199" s="24" t="s">
        <v>815</v>
      </c>
      <c r="Q199" s="24" t="s">
        <v>811</v>
      </c>
      <c r="R199" s="24" t="s">
        <v>811</v>
      </c>
      <c r="S199" s="24" t="s">
        <v>815</v>
      </c>
      <c r="T199" s="23" t="s">
        <v>815</v>
      </c>
      <c r="U199" s="23" t="s">
        <v>815</v>
      </c>
      <c r="V199" s="24" t="s">
        <v>1235</v>
      </c>
      <c r="W199" s="24" t="s">
        <v>815</v>
      </c>
      <c r="X199" s="24"/>
      <c r="Y199" s="24"/>
      <c r="Z199" s="24"/>
      <c r="AA199" s="24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</row>
    <row r="200" spans="1:48" s="747" customFormat="1">
      <c r="A200" s="24" t="s">
        <v>1358</v>
      </c>
      <c r="B200" s="24" t="s">
        <v>1361</v>
      </c>
      <c r="C200" s="23">
        <v>5</v>
      </c>
      <c r="D200" s="47">
        <v>45168</v>
      </c>
      <c r="E200" s="24"/>
      <c r="F200" s="510">
        <v>4</v>
      </c>
      <c r="G200" s="24">
        <v>11</v>
      </c>
      <c r="H200" s="24">
        <v>4.05</v>
      </c>
      <c r="I200" s="988">
        <v>0.36818181818181817</v>
      </c>
      <c r="J200" s="24">
        <v>8.65</v>
      </c>
      <c r="K200" s="24">
        <v>23.6</v>
      </c>
      <c r="L200" s="24" t="s">
        <v>811</v>
      </c>
      <c r="M200" s="24" t="s">
        <v>811</v>
      </c>
      <c r="N200" s="24" t="s">
        <v>811</v>
      </c>
      <c r="O200" s="24" t="s">
        <v>811</v>
      </c>
      <c r="P200" s="24" t="s">
        <v>815</v>
      </c>
      <c r="Q200" s="24" t="s">
        <v>811</v>
      </c>
      <c r="R200" s="24" t="s">
        <v>811</v>
      </c>
      <c r="S200" s="24" t="s">
        <v>815</v>
      </c>
      <c r="T200" s="23" t="s">
        <v>815</v>
      </c>
      <c r="U200" s="23" t="s">
        <v>815</v>
      </c>
      <c r="V200" s="24" t="s">
        <v>1235</v>
      </c>
      <c r="W200" s="24" t="s">
        <v>815</v>
      </c>
      <c r="X200" s="24"/>
      <c r="Y200" s="24"/>
      <c r="Z200" s="24"/>
      <c r="AA200" s="24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</row>
    <row r="201" spans="1:48" s="747" customFormat="1">
      <c r="A201" s="24" t="s">
        <v>1358</v>
      </c>
      <c r="B201" s="24" t="s">
        <v>1361</v>
      </c>
      <c r="C201" s="23">
        <v>6</v>
      </c>
      <c r="D201" s="47">
        <v>45168</v>
      </c>
      <c r="E201" s="24"/>
      <c r="F201" s="510">
        <v>4</v>
      </c>
      <c r="G201" s="24">
        <v>11</v>
      </c>
      <c r="H201" s="24">
        <v>4.05</v>
      </c>
      <c r="I201" s="988">
        <v>0.36818181818181817</v>
      </c>
      <c r="J201" s="24">
        <v>5.93</v>
      </c>
      <c r="K201" s="24">
        <v>22.8</v>
      </c>
      <c r="L201" s="24" t="s">
        <v>811</v>
      </c>
      <c r="M201" s="24" t="s">
        <v>811</v>
      </c>
      <c r="N201" s="24" t="s">
        <v>811</v>
      </c>
      <c r="O201" s="24" t="s">
        <v>811</v>
      </c>
      <c r="P201" s="24" t="s">
        <v>815</v>
      </c>
      <c r="Q201" s="24" t="s">
        <v>811</v>
      </c>
      <c r="R201" s="24" t="s">
        <v>811</v>
      </c>
      <c r="S201" s="24" t="s">
        <v>815</v>
      </c>
      <c r="T201" s="23" t="s">
        <v>815</v>
      </c>
      <c r="U201" s="23" t="s">
        <v>815</v>
      </c>
      <c r="V201" s="24" t="s">
        <v>1235</v>
      </c>
      <c r="W201" s="24" t="s">
        <v>815</v>
      </c>
      <c r="X201" s="24"/>
      <c r="Y201" s="24"/>
      <c r="Z201" s="24"/>
      <c r="AA201" s="24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</row>
    <row r="202" spans="1:48" s="747" customFormat="1">
      <c r="A202" s="24" t="s">
        <v>1358</v>
      </c>
      <c r="B202" s="24" t="s">
        <v>1361</v>
      </c>
      <c r="C202" s="23">
        <v>7</v>
      </c>
      <c r="D202" s="47">
        <v>45168</v>
      </c>
      <c r="E202" s="24"/>
      <c r="F202" s="510">
        <v>4</v>
      </c>
      <c r="G202" s="24">
        <v>11</v>
      </c>
      <c r="H202" s="24">
        <v>4.05</v>
      </c>
      <c r="I202" s="988">
        <v>0.36818181818181817</v>
      </c>
      <c r="J202" s="24">
        <v>1.18</v>
      </c>
      <c r="K202" s="24">
        <v>19.8</v>
      </c>
      <c r="L202" s="24" t="s">
        <v>811</v>
      </c>
      <c r="M202" s="24" t="s">
        <v>811</v>
      </c>
      <c r="N202" s="24" t="s">
        <v>811</v>
      </c>
      <c r="O202" s="24" t="s">
        <v>811</v>
      </c>
      <c r="P202" s="24" t="s">
        <v>815</v>
      </c>
      <c r="Q202" s="24" t="s">
        <v>811</v>
      </c>
      <c r="R202" s="24" t="s">
        <v>811</v>
      </c>
      <c r="S202" s="24" t="s">
        <v>815</v>
      </c>
      <c r="T202" s="23" t="s">
        <v>815</v>
      </c>
      <c r="U202" s="23" t="s">
        <v>815</v>
      </c>
      <c r="V202" s="24" t="s">
        <v>1235</v>
      </c>
      <c r="W202" s="24" t="s">
        <v>815</v>
      </c>
      <c r="X202" s="24"/>
      <c r="Y202" s="24"/>
      <c r="Z202" s="24"/>
      <c r="AA202" s="24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</row>
    <row r="203" spans="1:48" s="747" customFormat="1">
      <c r="A203" s="24" t="s">
        <v>1358</v>
      </c>
      <c r="B203" s="24" t="s">
        <v>1361</v>
      </c>
      <c r="C203" s="23">
        <v>8</v>
      </c>
      <c r="D203" s="47">
        <v>45168</v>
      </c>
      <c r="E203" s="24"/>
      <c r="F203" s="510">
        <v>4</v>
      </c>
      <c r="G203" s="24">
        <v>11</v>
      </c>
      <c r="H203" s="24">
        <v>4.05</v>
      </c>
      <c r="I203" s="988">
        <v>0.36818181818181817</v>
      </c>
      <c r="J203" s="24">
        <v>0.6</v>
      </c>
      <c r="K203" s="24">
        <v>16.5</v>
      </c>
      <c r="L203" s="24" t="s">
        <v>811</v>
      </c>
      <c r="M203" s="24" t="s">
        <v>811</v>
      </c>
      <c r="N203" s="24" t="s">
        <v>811</v>
      </c>
      <c r="O203" s="24" t="s">
        <v>811</v>
      </c>
      <c r="P203" s="24" t="s">
        <v>815</v>
      </c>
      <c r="Q203" s="24" t="s">
        <v>811</v>
      </c>
      <c r="R203" s="24" t="s">
        <v>811</v>
      </c>
      <c r="S203" s="24" t="s">
        <v>815</v>
      </c>
      <c r="T203" s="23" t="s">
        <v>815</v>
      </c>
      <c r="U203" s="23" t="s">
        <v>815</v>
      </c>
      <c r="V203" s="24" t="s">
        <v>1235</v>
      </c>
      <c r="W203" s="24" t="s">
        <v>815</v>
      </c>
      <c r="X203" s="24"/>
      <c r="Y203" s="24"/>
      <c r="Z203" s="24"/>
      <c r="AA203" s="24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</row>
    <row r="204" spans="1:48" s="747" customFormat="1">
      <c r="A204" s="24" t="s">
        <v>1358</v>
      </c>
      <c r="B204" s="24" t="s">
        <v>1361</v>
      </c>
      <c r="C204" s="23">
        <v>9</v>
      </c>
      <c r="D204" s="47">
        <v>45168</v>
      </c>
      <c r="E204" s="24"/>
      <c r="F204" s="510">
        <v>4</v>
      </c>
      <c r="G204" s="24">
        <v>11</v>
      </c>
      <c r="H204" s="24">
        <v>4.05</v>
      </c>
      <c r="I204" s="988">
        <v>0.36818181818181817</v>
      </c>
      <c r="J204" s="24">
        <v>0.33</v>
      </c>
      <c r="K204" s="24">
        <v>14.7</v>
      </c>
      <c r="L204" s="24">
        <v>5.97</v>
      </c>
      <c r="M204" s="24">
        <v>46.400000000000006</v>
      </c>
      <c r="N204" s="25">
        <v>28.549367088607596</v>
      </c>
      <c r="O204" s="25">
        <v>5.8186329113924069</v>
      </c>
      <c r="P204" s="24">
        <v>34.368000000000002</v>
      </c>
      <c r="Q204" s="24">
        <v>1.2500814374817422</v>
      </c>
      <c r="R204" s="24">
        <v>46.163061786698144</v>
      </c>
      <c r="S204" s="24" t="s">
        <v>815</v>
      </c>
      <c r="T204" s="23" t="s">
        <v>815</v>
      </c>
      <c r="U204" s="23" t="s">
        <v>815</v>
      </c>
      <c r="V204" s="24" t="s">
        <v>1235</v>
      </c>
      <c r="W204" s="24" t="s">
        <v>815</v>
      </c>
      <c r="X204" s="24"/>
      <c r="Y204" s="24"/>
      <c r="Z204" s="24"/>
      <c r="AA204" s="2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</row>
    <row r="205" spans="1:48" s="747" customFormat="1">
      <c r="A205" s="24" t="s">
        <v>1358</v>
      </c>
      <c r="B205" s="24" t="s">
        <v>1361</v>
      </c>
      <c r="C205" s="23">
        <v>10</v>
      </c>
      <c r="D205" s="47">
        <v>45168</v>
      </c>
      <c r="E205" s="24"/>
      <c r="F205" s="510">
        <v>4</v>
      </c>
      <c r="G205" s="24">
        <v>11</v>
      </c>
      <c r="H205" s="24">
        <v>4.05</v>
      </c>
      <c r="I205" s="988">
        <v>0.36818181818181817</v>
      </c>
      <c r="J205" s="24">
        <v>0.22</v>
      </c>
      <c r="K205" s="24">
        <v>13.5</v>
      </c>
      <c r="L205" s="24">
        <v>6.23</v>
      </c>
      <c r="M205" s="24">
        <v>67.5</v>
      </c>
      <c r="N205" s="25">
        <v>11.895569620253164</v>
      </c>
      <c r="O205" s="25">
        <v>8.5104303797468361</v>
      </c>
      <c r="P205" s="24">
        <v>20.405999999999999</v>
      </c>
      <c r="Q205" s="24">
        <v>2.2392949674461566</v>
      </c>
      <c r="R205" s="2606">
        <v>97.710544761939417</v>
      </c>
      <c r="S205" s="24" t="s">
        <v>815</v>
      </c>
      <c r="T205" s="23" t="s">
        <v>815</v>
      </c>
      <c r="U205" s="23" t="s">
        <v>815</v>
      </c>
      <c r="V205" s="24" t="s">
        <v>1235</v>
      </c>
      <c r="W205" s="24" t="s">
        <v>815</v>
      </c>
      <c r="X205" s="24"/>
      <c r="Y205" s="24"/>
      <c r="Z205" s="24"/>
      <c r="AA205" s="24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</row>
    <row r="206" spans="1:48" s="747" customFormat="1">
      <c r="A206" s="27"/>
      <c r="B206"/>
      <c r="C206"/>
      <c r="D206" s="27"/>
      <c r="E206" s="133"/>
      <c r="F206"/>
      <c r="G206"/>
      <c r="H206"/>
      <c r="I206"/>
      <c r="J206"/>
      <c r="K206" s="27"/>
      <c r="L206" s="27"/>
      <c r="M206" s="27"/>
      <c r="N206" s="27"/>
      <c r="O206" s="24"/>
      <c r="P206" s="24"/>
      <c r="Q206" s="24"/>
      <c r="R206" s="371"/>
      <c r="S206" s="24"/>
      <c r="T206"/>
      <c r="U206"/>
      <c r="V206"/>
      <c r="W206"/>
      <c r="X206" s="756"/>
    </row>
    <row r="207" spans="1:48" s="747" customFormat="1">
      <c r="A207" s="27"/>
      <c r="B207"/>
      <c r="C207"/>
      <c r="D207" s="27"/>
      <c r="E207" s="133"/>
      <c r="F207"/>
      <c r="G207"/>
      <c r="H207"/>
      <c r="I207"/>
      <c r="J207"/>
      <c r="K207" s="27"/>
      <c r="L207" s="27"/>
      <c r="M207" s="27"/>
      <c r="N207" s="27"/>
      <c r="O207" s="24"/>
      <c r="P207" s="24"/>
      <c r="Q207" s="24"/>
      <c r="R207" s="371"/>
      <c r="S207" s="24"/>
      <c r="T207"/>
      <c r="U207"/>
      <c r="V207"/>
      <c r="W207"/>
      <c r="X207" s="756"/>
    </row>
    <row r="208" spans="1:48" s="747" customFormat="1">
      <c r="A208" s="27"/>
      <c r="B208"/>
      <c r="C208"/>
      <c r="D208" s="27"/>
      <c r="E208" s="133"/>
      <c r="F208"/>
      <c r="G208"/>
      <c r="H208"/>
      <c r="I208"/>
      <c r="J208"/>
      <c r="K208" s="27"/>
      <c r="L208" s="27"/>
      <c r="M208" s="27"/>
      <c r="N208" s="27"/>
      <c r="O208" s="24"/>
      <c r="P208" s="24"/>
      <c r="Q208" s="24"/>
      <c r="R208" s="371"/>
      <c r="S208" s="24"/>
      <c r="T208"/>
      <c r="U208"/>
      <c r="V208"/>
      <c r="W208"/>
      <c r="X208" s="756"/>
    </row>
    <row r="209" spans="1:25" s="747" customFormat="1">
      <c r="A209" s="27"/>
      <c r="B209"/>
      <c r="C209"/>
      <c r="D209" s="27"/>
      <c r="E209" s="133"/>
      <c r="F209"/>
      <c r="G209"/>
      <c r="H209"/>
      <c r="I209"/>
      <c r="J209"/>
      <c r="K209" s="27"/>
      <c r="L209" s="27"/>
      <c r="M209" s="27"/>
      <c r="N209" s="27"/>
      <c r="O209" s="24"/>
      <c r="P209" s="24"/>
      <c r="Q209" s="24"/>
      <c r="R209" s="371"/>
      <c r="S209" s="24"/>
      <c r="T209"/>
      <c r="U209"/>
      <c r="V209"/>
      <c r="W209"/>
      <c r="X209" s="756"/>
    </row>
    <row r="210" spans="1:25" s="747" customFormat="1">
      <c r="A210" s="27"/>
      <c r="B210"/>
      <c r="C210"/>
      <c r="D210" s="27"/>
      <c r="E210" s="133"/>
      <c r="F210"/>
      <c r="G210"/>
      <c r="H210"/>
      <c r="I210"/>
      <c r="J210"/>
      <c r="K210" s="27"/>
      <c r="L210" s="27"/>
      <c r="M210" s="27"/>
      <c r="N210" s="27"/>
      <c r="O210" s="24"/>
      <c r="P210" s="24"/>
      <c r="Q210" s="24"/>
      <c r="R210" s="371"/>
      <c r="S210" s="24"/>
      <c r="T210"/>
      <c r="U210"/>
      <c r="V210"/>
      <c r="W210"/>
      <c r="X210" s="756"/>
    </row>
    <row r="211" spans="1:25" s="747" customFormat="1">
      <c r="A211" s="27"/>
      <c r="B211"/>
      <c r="C211"/>
      <c r="D211" s="27"/>
      <c r="E211" s="133"/>
      <c r="F211"/>
      <c r="G211"/>
      <c r="H211"/>
      <c r="I211"/>
      <c r="J211"/>
      <c r="K211" s="27"/>
      <c r="L211" s="27"/>
      <c r="M211" s="27"/>
      <c r="N211" s="27"/>
      <c r="O211" s="24"/>
      <c r="P211" s="24"/>
      <c r="Q211" s="24"/>
      <c r="R211" s="371"/>
      <c r="S211" s="24"/>
      <c r="T211"/>
      <c r="U211"/>
      <c r="V211"/>
      <c r="W211"/>
      <c r="X211" s="756"/>
    </row>
    <row r="212" spans="1:25" s="747" customFormat="1">
      <c r="A212" s="756"/>
      <c r="B212" s="756"/>
      <c r="C212" s="756"/>
      <c r="D212" s="756"/>
      <c r="E212" s="757"/>
      <c r="F212" s="756"/>
      <c r="G212" s="756"/>
      <c r="H212" s="756"/>
      <c r="I212" s="756"/>
      <c r="J212" s="758"/>
      <c r="K212" s="756"/>
      <c r="L212" s="759"/>
      <c r="M212" s="756"/>
      <c r="N212" s="756"/>
      <c r="O212" s="756"/>
      <c r="P212" s="756"/>
      <c r="Q212" s="760"/>
      <c r="R212" s="760"/>
      <c r="S212" s="756"/>
      <c r="T212" s="756"/>
      <c r="U212" s="756"/>
      <c r="V212" s="756"/>
      <c r="W212" s="756"/>
      <c r="X212" s="756"/>
    </row>
    <row r="213" spans="1:25" ht="31.2">
      <c r="A213" s="618" t="s">
        <v>804</v>
      </c>
      <c r="B213" s="618" t="s">
        <v>20</v>
      </c>
      <c r="C213" s="618" t="s">
        <v>701</v>
      </c>
      <c r="D213" s="622" t="s">
        <v>805</v>
      </c>
      <c r="E213" s="748" t="s">
        <v>786</v>
      </c>
      <c r="F213" s="618" t="s">
        <v>1000</v>
      </c>
      <c r="G213" s="622" t="s">
        <v>1008</v>
      </c>
      <c r="H213" s="622" t="s">
        <v>806</v>
      </c>
      <c r="I213" s="622" t="s">
        <v>807</v>
      </c>
      <c r="J213" s="623" t="s">
        <v>1009</v>
      </c>
      <c r="K213" s="618" t="s">
        <v>1010</v>
      </c>
      <c r="L213" s="622" t="s">
        <v>1011</v>
      </c>
      <c r="M213" s="618" t="s">
        <v>1012</v>
      </c>
      <c r="N213" s="622" t="s">
        <v>1013</v>
      </c>
      <c r="O213" s="618" t="s">
        <v>1014</v>
      </c>
      <c r="P213" s="618" t="s">
        <v>1015</v>
      </c>
      <c r="Q213" s="624" t="s">
        <v>1016</v>
      </c>
      <c r="R213" s="618" t="s">
        <v>703</v>
      </c>
      <c r="S213" s="622" t="s">
        <v>1017</v>
      </c>
      <c r="T213" s="618" t="s">
        <v>808</v>
      </c>
      <c r="U213" s="618" t="s">
        <v>1018</v>
      </c>
      <c r="V213" s="626" t="s">
        <v>809</v>
      </c>
      <c r="W213" s="626" t="s">
        <v>1019</v>
      </c>
      <c r="X213" s="618" t="s">
        <v>1020</v>
      </c>
      <c r="Y213" s="622" t="s">
        <v>1021</v>
      </c>
    </row>
    <row r="214" spans="1:25">
      <c r="A214" s="27">
        <v>218</v>
      </c>
      <c r="B214" s="27" t="s">
        <v>1358</v>
      </c>
      <c r="C214" s="27" t="s">
        <v>1362</v>
      </c>
      <c r="D214" s="27">
        <v>0.5</v>
      </c>
      <c r="E214" s="139">
        <v>42989</v>
      </c>
      <c r="F214" s="27"/>
      <c r="G214" s="27"/>
      <c r="H214" s="27">
        <v>10.45</v>
      </c>
      <c r="I214" s="54">
        <v>4.25</v>
      </c>
      <c r="J214" s="52">
        <v>0.40669856459330145</v>
      </c>
      <c r="K214" s="27" t="s">
        <v>1044</v>
      </c>
      <c r="L214" s="27">
        <v>1</v>
      </c>
      <c r="M214" s="27">
        <v>2</v>
      </c>
      <c r="N214" s="27" t="s">
        <v>1395</v>
      </c>
      <c r="O214" s="27"/>
      <c r="P214" s="27">
        <v>8.5500000000000007</v>
      </c>
      <c r="Q214" s="27">
        <v>21.5</v>
      </c>
      <c r="R214" s="22">
        <v>7.65</v>
      </c>
      <c r="S214" s="24">
        <v>60</v>
      </c>
      <c r="T214" s="68">
        <v>1.7374329113924054</v>
      </c>
      <c r="U214" s="24">
        <v>0.98043969277426068</v>
      </c>
      <c r="V214" s="68">
        <v>0.41380646589902575</v>
      </c>
      <c r="W214" s="749">
        <v>56.954017314422529</v>
      </c>
      <c r="X214" s="27"/>
      <c r="Y214" s="24"/>
    </row>
    <row r="215" spans="1:25">
      <c r="A215" s="27">
        <v>219</v>
      </c>
      <c r="B215" s="27" t="s">
        <v>1358</v>
      </c>
      <c r="C215" s="27" t="s">
        <v>1362</v>
      </c>
      <c r="D215" s="27">
        <v>1</v>
      </c>
      <c r="E215" s="139">
        <v>42989</v>
      </c>
      <c r="F215" s="27"/>
      <c r="G215" s="27"/>
      <c r="H215" s="27">
        <v>10.45</v>
      </c>
      <c r="I215" s="54">
        <v>4.25</v>
      </c>
      <c r="J215" s="52">
        <v>0.40669856459330145</v>
      </c>
      <c r="K215" s="27" t="s">
        <v>1044</v>
      </c>
      <c r="L215" s="27">
        <v>1</v>
      </c>
      <c r="M215" s="27">
        <v>2</v>
      </c>
      <c r="N215" s="27" t="s">
        <v>1395</v>
      </c>
      <c r="O215" s="27"/>
      <c r="P215" s="27">
        <v>8.5299999999999994</v>
      </c>
      <c r="Q215" s="27">
        <v>21.4</v>
      </c>
      <c r="T215" s="27"/>
      <c r="U215" s="27"/>
      <c r="V215" s="27"/>
      <c r="W215" s="27"/>
      <c r="X215" s="27"/>
      <c r="Y215" s="24"/>
    </row>
    <row r="216" spans="1:25">
      <c r="A216" s="27">
        <v>220</v>
      </c>
      <c r="B216" s="27" t="s">
        <v>1358</v>
      </c>
      <c r="C216" s="27" t="s">
        <v>1362</v>
      </c>
      <c r="D216" s="27">
        <v>2</v>
      </c>
      <c r="E216" s="139">
        <v>42989</v>
      </c>
      <c r="F216" s="27"/>
      <c r="G216" s="27"/>
      <c r="H216" s="27">
        <v>10.45</v>
      </c>
      <c r="I216" s="54">
        <v>4.25</v>
      </c>
      <c r="J216" s="52">
        <v>0.40669856459330145</v>
      </c>
      <c r="K216" s="27" t="s">
        <v>1044</v>
      </c>
      <c r="L216" s="27">
        <v>1</v>
      </c>
      <c r="M216" s="27">
        <v>2</v>
      </c>
      <c r="N216" s="27" t="s">
        <v>1395</v>
      </c>
      <c r="O216" s="27"/>
      <c r="P216" s="27">
        <v>8.5299999999999994</v>
      </c>
      <c r="Q216" s="27">
        <v>21.3</v>
      </c>
      <c r="T216" s="27"/>
      <c r="U216" s="27"/>
      <c r="V216" s="27"/>
      <c r="W216" s="27"/>
      <c r="X216" s="27"/>
      <c r="Y216" s="24"/>
    </row>
    <row r="217" spans="1:25">
      <c r="A217" s="27">
        <v>221</v>
      </c>
      <c r="B217" s="27" t="s">
        <v>1358</v>
      </c>
      <c r="C217" s="27" t="s">
        <v>1362</v>
      </c>
      <c r="D217" s="27">
        <v>3</v>
      </c>
      <c r="E217" s="139">
        <v>42989</v>
      </c>
      <c r="F217" s="27"/>
      <c r="G217" s="27"/>
      <c r="H217" s="27">
        <v>10.45</v>
      </c>
      <c r="I217" s="54">
        <v>4.25</v>
      </c>
      <c r="J217" s="52">
        <v>0.40669856459330145</v>
      </c>
      <c r="K217" s="27" t="s">
        <v>1044</v>
      </c>
      <c r="L217" s="27">
        <v>1</v>
      </c>
      <c r="M217" s="27">
        <v>2</v>
      </c>
      <c r="N217" s="27" t="s">
        <v>1395</v>
      </c>
      <c r="O217" s="27"/>
      <c r="P217" s="27">
        <v>8.6999999999999993</v>
      </c>
      <c r="Q217" s="27">
        <v>21.3</v>
      </c>
      <c r="R217" s="22">
        <v>7.62</v>
      </c>
      <c r="S217" s="24">
        <v>59.099999999999994</v>
      </c>
      <c r="T217" s="68">
        <v>2.4452759493670881</v>
      </c>
      <c r="U217" s="24">
        <v>1.302025654799579</v>
      </c>
      <c r="V217" s="68">
        <v>0.44563773250664312</v>
      </c>
      <c r="W217" s="749">
        <v>51.441952477435976</v>
      </c>
      <c r="X217" s="27"/>
      <c r="Y217" s="24"/>
    </row>
    <row r="218" spans="1:25">
      <c r="A218" s="27">
        <v>222</v>
      </c>
      <c r="B218" s="27" t="s">
        <v>1358</v>
      </c>
      <c r="C218" s="27" t="s">
        <v>1362</v>
      </c>
      <c r="D218" s="27">
        <v>4</v>
      </c>
      <c r="E218" s="139">
        <v>42989</v>
      </c>
      <c r="F218" s="27"/>
      <c r="G218" s="27"/>
      <c r="H218" s="27">
        <v>10.45</v>
      </c>
      <c r="I218" s="54">
        <v>4.25</v>
      </c>
      <c r="J218" s="52">
        <v>0.40669856459330145</v>
      </c>
      <c r="K218" s="27" t="s">
        <v>1044</v>
      </c>
      <c r="L218" s="27">
        <v>1</v>
      </c>
      <c r="M218" s="27">
        <v>2</v>
      </c>
      <c r="N218" s="27" t="s">
        <v>1395</v>
      </c>
      <c r="O218" s="27"/>
      <c r="P218" s="27">
        <v>8.92</v>
      </c>
      <c r="Q218" s="27">
        <v>21.2</v>
      </c>
      <c r="T218" s="27"/>
      <c r="U218" s="27"/>
      <c r="V218" s="27"/>
      <c r="W218" s="27"/>
      <c r="X218" s="27"/>
      <c r="Y218" s="24"/>
    </row>
    <row r="219" spans="1:25">
      <c r="A219" s="27">
        <v>223</v>
      </c>
      <c r="B219" s="27" t="s">
        <v>1358</v>
      </c>
      <c r="C219" s="27" t="s">
        <v>1362</v>
      </c>
      <c r="D219" s="27">
        <v>5</v>
      </c>
      <c r="E219" s="139">
        <v>42989</v>
      </c>
      <c r="F219" s="27"/>
      <c r="G219" s="27"/>
      <c r="H219" s="27">
        <v>10.45</v>
      </c>
      <c r="I219" s="54">
        <v>4.25</v>
      </c>
      <c r="J219" s="52">
        <v>0.40669856459330145</v>
      </c>
      <c r="K219" s="27" t="s">
        <v>1044</v>
      </c>
      <c r="L219" s="27">
        <v>1</v>
      </c>
      <c r="M219" s="27">
        <v>2</v>
      </c>
      <c r="N219" s="27" t="s">
        <v>1395</v>
      </c>
      <c r="O219" s="27"/>
      <c r="P219" s="27">
        <v>8.9499999999999993</v>
      </c>
      <c r="Q219" s="27">
        <v>21.1</v>
      </c>
      <c r="T219" s="27"/>
      <c r="U219" s="27"/>
      <c r="V219" s="27"/>
      <c r="W219" s="27"/>
      <c r="X219" s="27"/>
      <c r="Y219" s="24"/>
    </row>
    <row r="220" spans="1:25">
      <c r="A220" s="27">
        <v>224</v>
      </c>
      <c r="B220" s="27" t="s">
        <v>1358</v>
      </c>
      <c r="C220" s="27" t="s">
        <v>1362</v>
      </c>
      <c r="D220" s="27">
        <v>6</v>
      </c>
      <c r="E220" s="139">
        <v>42989</v>
      </c>
      <c r="F220" s="27"/>
      <c r="G220" s="27"/>
      <c r="H220" s="27">
        <v>10.45</v>
      </c>
      <c r="I220" s="54">
        <v>4.25</v>
      </c>
      <c r="J220" s="52">
        <v>0.40669856459330145</v>
      </c>
      <c r="K220" s="27" t="s">
        <v>1044</v>
      </c>
      <c r="L220" s="27">
        <v>1</v>
      </c>
      <c r="M220" s="27">
        <v>2</v>
      </c>
      <c r="N220" s="27" t="s">
        <v>1395</v>
      </c>
      <c r="O220" s="27"/>
      <c r="P220" s="27">
        <v>8.9499999999999993</v>
      </c>
      <c r="Q220" s="27">
        <v>21.1</v>
      </c>
      <c r="T220" s="27"/>
      <c r="U220" s="27"/>
      <c r="V220" s="27"/>
      <c r="W220" s="27"/>
      <c r="X220" s="27"/>
      <c r="Y220" s="24"/>
    </row>
    <row r="221" spans="1:25">
      <c r="A221" s="27">
        <v>225</v>
      </c>
      <c r="B221" s="27" t="s">
        <v>1358</v>
      </c>
      <c r="C221" s="27" t="s">
        <v>1362</v>
      </c>
      <c r="D221" s="27">
        <v>7</v>
      </c>
      <c r="E221" s="139">
        <v>42989</v>
      </c>
      <c r="F221" s="27"/>
      <c r="G221" s="27"/>
      <c r="H221" s="27">
        <v>10.45</v>
      </c>
      <c r="I221" s="54">
        <v>4.25</v>
      </c>
      <c r="J221" s="52">
        <v>0.40669856459330145</v>
      </c>
      <c r="K221" s="27" t="s">
        <v>1044</v>
      </c>
      <c r="L221" s="27">
        <v>1</v>
      </c>
      <c r="M221" s="27">
        <v>2</v>
      </c>
      <c r="N221" s="27" t="s">
        <v>1395</v>
      </c>
      <c r="O221" s="27"/>
      <c r="P221" s="27">
        <v>8.85</v>
      </c>
      <c r="Q221" s="23">
        <v>21</v>
      </c>
      <c r="T221" s="27"/>
      <c r="U221" s="27"/>
      <c r="V221" s="27"/>
      <c r="W221" s="27"/>
      <c r="X221" s="27"/>
      <c r="Y221" s="24"/>
    </row>
    <row r="222" spans="1:25">
      <c r="A222" s="27">
        <v>226</v>
      </c>
      <c r="B222" s="27" t="s">
        <v>1358</v>
      </c>
      <c r="C222" s="27" t="s">
        <v>1362</v>
      </c>
      <c r="D222" s="27">
        <v>8</v>
      </c>
      <c r="E222" s="139">
        <v>42989</v>
      </c>
      <c r="F222" s="27"/>
      <c r="G222" s="27"/>
      <c r="H222" s="27">
        <v>10.45</v>
      </c>
      <c r="I222" s="54">
        <v>4.25</v>
      </c>
      <c r="J222" s="52">
        <v>0.40669856459330145</v>
      </c>
      <c r="K222" s="27" t="s">
        <v>1044</v>
      </c>
      <c r="L222" s="27">
        <v>1</v>
      </c>
      <c r="M222" s="27">
        <v>2</v>
      </c>
      <c r="N222" s="27" t="s">
        <v>1395</v>
      </c>
      <c r="O222" s="27"/>
      <c r="P222" s="27">
        <v>7.01</v>
      </c>
      <c r="Q222" s="23">
        <v>18</v>
      </c>
      <c r="T222" s="27"/>
      <c r="U222" s="27"/>
      <c r="V222" s="27"/>
      <c r="W222" s="27"/>
      <c r="X222" s="27"/>
      <c r="Y222" s="24"/>
    </row>
    <row r="223" spans="1:25">
      <c r="A223" s="27">
        <v>227</v>
      </c>
      <c r="B223" s="27" t="s">
        <v>1358</v>
      </c>
      <c r="C223" s="27" t="s">
        <v>1362</v>
      </c>
      <c r="D223" s="27">
        <v>9</v>
      </c>
      <c r="E223" s="139">
        <v>42989</v>
      </c>
      <c r="F223" s="27"/>
      <c r="G223" s="27"/>
      <c r="H223" s="27">
        <v>10.45</v>
      </c>
      <c r="I223" s="54">
        <v>4.25</v>
      </c>
      <c r="J223" s="52">
        <v>0.40669856459330145</v>
      </c>
      <c r="K223" s="27" t="s">
        <v>1044</v>
      </c>
      <c r="L223" s="27">
        <v>1</v>
      </c>
      <c r="M223" s="27">
        <v>2</v>
      </c>
      <c r="N223" s="27" t="s">
        <v>1395</v>
      </c>
      <c r="O223" s="27"/>
      <c r="P223" s="27">
        <v>3.85</v>
      </c>
      <c r="Q223" s="27">
        <v>15.1</v>
      </c>
      <c r="R223" s="22">
        <v>6.91</v>
      </c>
      <c r="S223" s="24">
        <v>95.299999999999983</v>
      </c>
      <c r="T223" s="68">
        <v>8.2528063291139233</v>
      </c>
      <c r="U223" s="24">
        <v>10.059009275052745</v>
      </c>
      <c r="V223" s="68">
        <v>0.86606366589884043</v>
      </c>
      <c r="W223" s="749">
        <v>61.885864800147345</v>
      </c>
      <c r="X223" s="27"/>
      <c r="Y223" s="24"/>
    </row>
    <row r="224" spans="1:25">
      <c r="A224" s="27">
        <v>228</v>
      </c>
      <c r="B224" s="27" t="s">
        <v>1358</v>
      </c>
      <c r="C224" s="27" t="s">
        <v>1362</v>
      </c>
      <c r="D224" s="27">
        <v>9.4499999999999993</v>
      </c>
      <c r="E224" s="139">
        <v>42989</v>
      </c>
      <c r="F224" s="27"/>
      <c r="G224" s="27"/>
      <c r="H224" s="27">
        <v>10.45</v>
      </c>
      <c r="I224" s="54">
        <v>4.25</v>
      </c>
      <c r="J224" s="52">
        <v>0.40669856459330145</v>
      </c>
      <c r="K224" s="27" t="s">
        <v>1044</v>
      </c>
      <c r="L224" s="27">
        <v>1</v>
      </c>
      <c r="M224" s="27">
        <v>2</v>
      </c>
      <c r="N224" s="27" t="s">
        <v>1395</v>
      </c>
      <c r="O224" s="27"/>
      <c r="P224" s="27">
        <v>1.9</v>
      </c>
      <c r="Q224" s="27">
        <v>14.1</v>
      </c>
      <c r="R224" s="22">
        <v>6.89</v>
      </c>
      <c r="S224" s="24">
        <v>126.8</v>
      </c>
      <c r="T224" s="68">
        <v>24.951467088607597</v>
      </c>
      <c r="U224" s="24">
        <v>11.737562515559059</v>
      </c>
      <c r="V224" s="68">
        <v>1.1658549348638236</v>
      </c>
      <c r="W224" s="749">
        <v>65.367168907717797</v>
      </c>
      <c r="X224" s="27"/>
      <c r="Y224" s="24"/>
    </row>
    <row r="225" spans="1:25">
      <c r="A225" s="27"/>
      <c r="B225" s="27"/>
      <c r="C225" s="27"/>
      <c r="D225" s="27"/>
      <c r="E225" s="139"/>
      <c r="F225" s="27"/>
      <c r="G225" s="27"/>
      <c r="H225" s="27"/>
      <c r="I225" s="54"/>
      <c r="J225" s="52"/>
      <c r="K225" s="27"/>
      <c r="L225" s="27"/>
      <c r="M225" s="27"/>
      <c r="N225" s="27"/>
      <c r="O225" s="27"/>
      <c r="P225" s="27"/>
      <c r="Q225" s="27"/>
      <c r="R225" s="22"/>
      <c r="S225" s="24"/>
      <c r="T225" s="68"/>
      <c r="U225" s="24"/>
      <c r="V225" s="68"/>
      <c r="W225" s="749"/>
      <c r="X225" s="27"/>
      <c r="Y225" s="24"/>
    </row>
    <row r="226" spans="1:25" ht="31.2">
      <c r="A226" s="27"/>
      <c r="B226" s="611" t="s">
        <v>20</v>
      </c>
      <c r="C226" s="611" t="s">
        <v>701</v>
      </c>
      <c r="D226" s="611" t="s">
        <v>846</v>
      </c>
      <c r="E226" s="751" t="s">
        <v>786</v>
      </c>
      <c r="F226" s="611" t="s">
        <v>1000</v>
      </c>
      <c r="G226" s="612" t="s">
        <v>1008</v>
      </c>
      <c r="H226" s="612" t="s">
        <v>806</v>
      </c>
      <c r="I226" s="612" t="s">
        <v>807</v>
      </c>
      <c r="J226" s="614" t="s">
        <v>1009</v>
      </c>
      <c r="K226" s="611" t="s">
        <v>1015</v>
      </c>
      <c r="L226" s="615" t="s">
        <v>1016</v>
      </c>
      <c r="M226" s="611" t="s">
        <v>703</v>
      </c>
      <c r="N226" s="612" t="s">
        <v>1017</v>
      </c>
      <c r="O226" s="611" t="s">
        <v>808</v>
      </c>
      <c r="P226" s="611" t="s">
        <v>1018</v>
      </c>
      <c r="Q226" s="617" t="s">
        <v>809</v>
      </c>
      <c r="R226" s="617" t="s">
        <v>1019</v>
      </c>
      <c r="S226" s="611" t="s">
        <v>1020</v>
      </c>
      <c r="T226" s="612" t="s">
        <v>1021</v>
      </c>
      <c r="U226" s="611" t="s">
        <v>1010</v>
      </c>
      <c r="V226" s="612" t="s">
        <v>1011</v>
      </c>
      <c r="W226" s="611" t="s">
        <v>1012</v>
      </c>
      <c r="X226" s="612" t="s">
        <v>1013</v>
      </c>
      <c r="Y226" s="611" t="s">
        <v>1014</v>
      </c>
    </row>
    <row r="227" spans="1:25">
      <c r="A227" s="27"/>
      <c r="B227" s="27" t="s">
        <v>1358</v>
      </c>
      <c r="C227" s="27" t="s">
        <v>1363</v>
      </c>
      <c r="D227" s="27">
        <v>0.5</v>
      </c>
      <c r="E227" s="139">
        <v>43356</v>
      </c>
      <c r="F227" s="27"/>
      <c r="G227" s="27">
        <v>4</v>
      </c>
      <c r="H227" s="27">
        <v>10.199999999999999</v>
      </c>
      <c r="I227" s="54">
        <v>3.35</v>
      </c>
      <c r="J227" s="27"/>
      <c r="K227" s="27">
        <v>8.1999999999999993</v>
      </c>
      <c r="L227" s="27">
        <v>22.8</v>
      </c>
      <c r="M227" s="27">
        <v>8.4</v>
      </c>
      <c r="N227" s="27">
        <v>60.8</v>
      </c>
      <c r="O227" s="68">
        <v>4.9734810126582287</v>
      </c>
      <c r="P227" s="24">
        <v>0.76346898734177104</v>
      </c>
      <c r="Q227" s="68">
        <v>0.41682817919584392</v>
      </c>
      <c r="R227" s="24">
        <v>24.576244131455393</v>
      </c>
      <c r="S227" s="27"/>
      <c r="T227" s="27"/>
      <c r="U227" s="27" t="s">
        <v>1044</v>
      </c>
      <c r="V227" s="27" t="s">
        <v>1037</v>
      </c>
      <c r="W227" s="27">
        <v>3</v>
      </c>
      <c r="X227" t="s">
        <v>1396</v>
      </c>
      <c r="Y227" s="24"/>
    </row>
    <row r="228" spans="1:25">
      <c r="A228" s="27"/>
      <c r="B228" s="27" t="s">
        <v>1358</v>
      </c>
      <c r="C228" s="27" t="s">
        <v>1363</v>
      </c>
      <c r="D228" s="27">
        <v>1</v>
      </c>
      <c r="E228" s="139">
        <v>43356</v>
      </c>
      <c r="F228" s="27"/>
      <c r="G228" s="27"/>
      <c r="H228" s="27"/>
      <c r="I228" s="27"/>
      <c r="J228" s="27"/>
      <c r="K228" s="27">
        <v>8.1</v>
      </c>
      <c r="L228" s="27">
        <v>22.8</v>
      </c>
      <c r="M228" s="27" t="s">
        <v>811</v>
      </c>
      <c r="N228" s="27" t="s">
        <v>811</v>
      </c>
      <c r="O228" s="54" t="s">
        <v>811</v>
      </c>
      <c r="P228" s="27" t="s">
        <v>811</v>
      </c>
      <c r="Q228" s="68" t="s">
        <v>811</v>
      </c>
      <c r="R228" s="24" t="s">
        <v>811</v>
      </c>
      <c r="S228" s="27"/>
      <c r="T228" s="27"/>
      <c r="U228" s="27"/>
      <c r="V228" s="27"/>
      <c r="W228" s="27"/>
      <c r="Y228" s="24"/>
    </row>
    <row r="229" spans="1:25">
      <c r="A229" s="27"/>
      <c r="B229" s="27" t="s">
        <v>1358</v>
      </c>
      <c r="C229" s="27" t="s">
        <v>1363</v>
      </c>
      <c r="D229" s="27">
        <v>2</v>
      </c>
      <c r="E229" s="139">
        <v>43356</v>
      </c>
      <c r="F229" s="27"/>
      <c r="G229" s="27"/>
      <c r="H229" s="27"/>
      <c r="I229" s="27"/>
      <c r="J229" s="27"/>
      <c r="K229" s="27">
        <v>8.1</v>
      </c>
      <c r="L229" s="27">
        <v>22.8</v>
      </c>
      <c r="M229" s="27" t="s">
        <v>811</v>
      </c>
      <c r="N229" s="27" t="s">
        <v>811</v>
      </c>
      <c r="O229" s="54" t="s">
        <v>811</v>
      </c>
      <c r="P229" s="27" t="s">
        <v>811</v>
      </c>
      <c r="Q229" s="68" t="s">
        <v>811</v>
      </c>
      <c r="R229" s="24" t="s">
        <v>811</v>
      </c>
      <c r="S229" s="27"/>
      <c r="T229" s="27"/>
      <c r="U229" s="27"/>
      <c r="V229" s="27"/>
      <c r="W229" s="27"/>
      <c r="Y229" s="24"/>
    </row>
    <row r="230" spans="1:25">
      <c r="A230" s="27"/>
      <c r="B230" s="27" t="s">
        <v>1358</v>
      </c>
      <c r="C230" s="27" t="s">
        <v>1363</v>
      </c>
      <c r="D230" s="27">
        <v>3</v>
      </c>
      <c r="E230" s="139">
        <v>43356</v>
      </c>
      <c r="F230" s="27"/>
      <c r="G230" s="27"/>
      <c r="H230" s="27"/>
      <c r="I230" s="27"/>
      <c r="J230" s="27"/>
      <c r="K230" s="27">
        <v>8.3000000000000007</v>
      </c>
      <c r="L230" s="27">
        <v>22.7</v>
      </c>
      <c r="M230" s="27">
        <v>8.4700000000000006</v>
      </c>
      <c r="N230" s="27">
        <v>61.5</v>
      </c>
      <c r="O230" s="68">
        <v>4.441012658227848</v>
      </c>
      <c r="P230" s="24">
        <v>0.35618734177215255</v>
      </c>
      <c r="Q230" s="68">
        <v>0.4515638607954976</v>
      </c>
      <c r="R230" s="24">
        <v>25.843849765258216</v>
      </c>
      <c r="S230" s="27"/>
      <c r="T230" s="27"/>
      <c r="U230" s="27"/>
      <c r="V230" s="27"/>
      <c r="W230" s="27"/>
      <c r="Y230" s="24"/>
    </row>
    <row r="231" spans="1:25">
      <c r="A231" s="27"/>
      <c r="B231" s="27" t="s">
        <v>1358</v>
      </c>
      <c r="C231" s="27" t="s">
        <v>1363</v>
      </c>
      <c r="D231" s="27">
        <v>4</v>
      </c>
      <c r="E231" s="139">
        <v>43356</v>
      </c>
      <c r="F231" s="27"/>
      <c r="G231" s="27"/>
      <c r="H231" s="27"/>
      <c r="I231" s="27"/>
      <c r="J231" s="27"/>
      <c r="K231" s="27">
        <v>8.3000000000000007</v>
      </c>
      <c r="L231" s="27">
        <v>22.7</v>
      </c>
      <c r="M231" s="27" t="s">
        <v>811</v>
      </c>
      <c r="N231" s="27" t="s">
        <v>811</v>
      </c>
      <c r="O231" s="54" t="s">
        <v>811</v>
      </c>
      <c r="P231" s="27" t="s">
        <v>811</v>
      </c>
      <c r="Q231" s="68" t="s">
        <v>811</v>
      </c>
      <c r="R231" s="24" t="s">
        <v>811</v>
      </c>
      <c r="S231" s="27"/>
      <c r="T231" s="27"/>
      <c r="U231" s="27"/>
      <c r="V231" s="27"/>
      <c r="W231" s="27"/>
      <c r="Y231" s="24"/>
    </row>
    <row r="232" spans="1:25">
      <c r="A232" s="27"/>
      <c r="B232" s="27" t="s">
        <v>1358</v>
      </c>
      <c r="C232" s="27" t="s">
        <v>1363</v>
      </c>
      <c r="D232" s="27">
        <v>5</v>
      </c>
      <c r="E232" s="139">
        <v>43356</v>
      </c>
      <c r="F232" s="27"/>
      <c r="G232" s="27"/>
      <c r="H232" s="27"/>
      <c r="I232" s="27"/>
      <c r="J232" s="27"/>
      <c r="K232" s="27">
        <v>8.3000000000000007</v>
      </c>
      <c r="L232" s="27">
        <v>22.7</v>
      </c>
      <c r="M232" s="27" t="s">
        <v>811</v>
      </c>
      <c r="N232" s="27" t="s">
        <v>811</v>
      </c>
      <c r="O232" s="54" t="s">
        <v>811</v>
      </c>
      <c r="P232" s="27" t="s">
        <v>811</v>
      </c>
      <c r="Q232" s="68" t="s">
        <v>811</v>
      </c>
      <c r="R232" s="24" t="s">
        <v>811</v>
      </c>
      <c r="S232" s="27"/>
      <c r="T232" s="27"/>
      <c r="U232" s="27"/>
      <c r="V232" s="27"/>
      <c r="W232" s="27"/>
      <c r="Y232" s="24"/>
    </row>
    <row r="233" spans="1:25">
      <c r="A233" s="27"/>
      <c r="B233" s="27" t="s">
        <v>1358</v>
      </c>
      <c r="C233" s="27" t="s">
        <v>1363</v>
      </c>
      <c r="D233" s="27">
        <v>6</v>
      </c>
      <c r="E233" s="139">
        <v>43356</v>
      </c>
      <c r="F233" s="27"/>
      <c r="G233" s="27"/>
      <c r="H233" s="27"/>
      <c r="I233" s="27"/>
      <c r="J233" s="27"/>
      <c r="K233" s="27">
        <v>7.7</v>
      </c>
      <c r="L233" s="27">
        <v>22.4</v>
      </c>
      <c r="M233" s="27" t="s">
        <v>811</v>
      </c>
      <c r="N233" s="27" t="s">
        <v>811</v>
      </c>
      <c r="O233" s="54" t="s">
        <v>811</v>
      </c>
      <c r="P233" s="27" t="s">
        <v>811</v>
      </c>
      <c r="Q233" s="68" t="s">
        <v>811</v>
      </c>
      <c r="R233" s="24" t="s">
        <v>811</v>
      </c>
      <c r="S233" s="27"/>
      <c r="T233" s="27"/>
      <c r="U233" s="27"/>
      <c r="V233" s="27"/>
      <c r="W233" s="27"/>
      <c r="Y233" s="24"/>
    </row>
    <row r="234" spans="1:25">
      <c r="A234" s="27"/>
      <c r="B234" s="27" t="s">
        <v>1358</v>
      </c>
      <c r="C234" s="27" t="s">
        <v>1363</v>
      </c>
      <c r="D234" s="27">
        <v>7</v>
      </c>
      <c r="E234" s="139">
        <v>43356</v>
      </c>
      <c r="F234" s="27"/>
      <c r="G234" s="27"/>
      <c r="H234" s="27"/>
      <c r="I234" s="27"/>
      <c r="J234" s="27"/>
      <c r="K234" s="27">
        <v>7.8</v>
      </c>
      <c r="L234" s="27">
        <v>21.3</v>
      </c>
      <c r="M234" s="27" t="s">
        <v>811</v>
      </c>
      <c r="N234" s="27" t="s">
        <v>811</v>
      </c>
      <c r="O234" s="54" t="s">
        <v>811</v>
      </c>
      <c r="P234" s="27" t="s">
        <v>811</v>
      </c>
      <c r="Q234" s="68" t="s">
        <v>811</v>
      </c>
      <c r="R234" s="24" t="s">
        <v>811</v>
      </c>
      <c r="S234" s="27"/>
      <c r="T234" s="27"/>
      <c r="U234" s="27"/>
      <c r="V234" s="27"/>
      <c r="W234" s="27"/>
      <c r="Y234" s="24"/>
    </row>
    <row r="235" spans="1:25">
      <c r="A235" s="27"/>
      <c r="B235" s="27" t="s">
        <v>1358</v>
      </c>
      <c r="C235" s="27" t="s">
        <v>1363</v>
      </c>
      <c r="D235" s="27">
        <v>8</v>
      </c>
      <c r="E235" s="139">
        <v>43356</v>
      </c>
      <c r="F235" s="27"/>
      <c r="G235" s="27"/>
      <c r="H235" s="27"/>
      <c r="I235" s="27"/>
      <c r="J235" s="27"/>
      <c r="K235" s="27">
        <v>4.5999999999999996</v>
      </c>
      <c r="L235" s="27">
        <v>18</v>
      </c>
      <c r="M235" s="27" t="s">
        <v>811</v>
      </c>
      <c r="N235" s="27" t="s">
        <v>811</v>
      </c>
      <c r="O235" s="54" t="s">
        <v>811</v>
      </c>
      <c r="P235" s="27" t="s">
        <v>811</v>
      </c>
      <c r="Q235" s="68" t="s">
        <v>811</v>
      </c>
      <c r="R235" s="24" t="s">
        <v>811</v>
      </c>
      <c r="S235" s="27"/>
      <c r="T235" s="27"/>
      <c r="U235" s="27"/>
      <c r="V235" s="27"/>
      <c r="W235" s="27"/>
      <c r="Y235" s="24"/>
    </row>
    <row r="236" spans="1:25">
      <c r="A236" s="27"/>
      <c r="B236" s="27" t="s">
        <v>1358</v>
      </c>
      <c r="C236" s="27" t="s">
        <v>1363</v>
      </c>
      <c r="D236" s="27">
        <v>9</v>
      </c>
      <c r="E236" s="139">
        <v>43356</v>
      </c>
      <c r="F236" s="27"/>
      <c r="G236" s="27"/>
      <c r="H236" s="27"/>
      <c r="I236" s="27"/>
      <c r="J236" s="27"/>
      <c r="K236" s="27">
        <v>1.6</v>
      </c>
      <c r="L236" s="27">
        <v>16.3</v>
      </c>
      <c r="M236" s="27">
        <v>6.93</v>
      </c>
      <c r="N236" s="27">
        <v>91.999999999999986</v>
      </c>
      <c r="O236" s="68">
        <v>4.4636708860759491</v>
      </c>
      <c r="P236" s="24">
        <v>1.0495291139240517</v>
      </c>
      <c r="Q236" s="68">
        <v>0.62524226879376577</v>
      </c>
      <c r="R236" s="24">
        <v>38.266384976525828</v>
      </c>
      <c r="S236" s="27"/>
      <c r="T236" s="27"/>
      <c r="U236" s="27"/>
      <c r="V236" s="27"/>
      <c r="W236" s="27"/>
      <c r="Y236" s="24"/>
    </row>
    <row r="237" spans="1:25">
      <c r="A237" s="27"/>
      <c r="B237" s="27" t="s">
        <v>1358</v>
      </c>
      <c r="C237" s="27" t="s">
        <v>1363</v>
      </c>
      <c r="D237" s="27">
        <v>10</v>
      </c>
      <c r="E237" s="139">
        <v>43356</v>
      </c>
      <c r="F237" s="27"/>
      <c r="G237" s="27"/>
      <c r="H237" s="27"/>
      <c r="I237" s="27"/>
      <c r="J237" s="27"/>
      <c r="K237" s="27">
        <v>0.25</v>
      </c>
      <c r="L237" s="27">
        <v>14.6</v>
      </c>
      <c r="M237" s="27">
        <v>6.96</v>
      </c>
      <c r="N237" s="27">
        <v>114.89999999999998</v>
      </c>
      <c r="O237" s="68">
        <v>8.0210126582278463</v>
      </c>
      <c r="P237" s="24">
        <v>2.5999999999999999E-2</v>
      </c>
      <c r="Q237" s="68">
        <v>0.88344943102685336</v>
      </c>
      <c r="R237" s="24">
        <v>61.590328638497652</v>
      </c>
      <c r="S237" s="27"/>
      <c r="T237" s="27"/>
      <c r="U237" s="27"/>
      <c r="V237" s="27"/>
      <c r="W237" s="27"/>
      <c r="Y237" s="24"/>
    </row>
    <row r="238" spans="1:25">
      <c r="A238" s="27"/>
      <c r="B238" s="27"/>
      <c r="C238" s="27"/>
      <c r="D238" s="27"/>
      <c r="E238" s="139"/>
      <c r="F238" s="27"/>
      <c r="G238" s="27"/>
      <c r="H238" s="27"/>
      <c r="I238" s="54"/>
      <c r="J238" s="52"/>
      <c r="K238" s="27"/>
      <c r="L238" s="27"/>
      <c r="M238" s="27"/>
      <c r="N238" s="27"/>
      <c r="O238" s="27"/>
      <c r="P238" s="27"/>
      <c r="Q238" s="27"/>
      <c r="R238" s="22"/>
      <c r="S238" s="24"/>
      <c r="T238" s="68"/>
      <c r="U238" s="24"/>
      <c r="V238" s="68"/>
      <c r="W238" s="749"/>
      <c r="X238" s="27"/>
      <c r="Y238" s="24"/>
    </row>
    <row r="239" spans="1:25" ht="31.2">
      <c r="A239" s="618" t="s">
        <v>804</v>
      </c>
      <c r="B239" s="618" t="s">
        <v>20</v>
      </c>
      <c r="C239" s="618" t="s">
        <v>701</v>
      </c>
      <c r="D239" s="622" t="s">
        <v>805</v>
      </c>
      <c r="E239" s="748" t="s">
        <v>786</v>
      </c>
      <c r="F239" s="618" t="s">
        <v>1000</v>
      </c>
      <c r="G239" s="622" t="s">
        <v>1008</v>
      </c>
      <c r="H239" s="622" t="s">
        <v>806</v>
      </c>
      <c r="I239" s="622" t="s">
        <v>807</v>
      </c>
      <c r="J239" s="623" t="s">
        <v>1009</v>
      </c>
      <c r="K239" s="618" t="s">
        <v>1010</v>
      </c>
      <c r="L239" s="622" t="s">
        <v>1011</v>
      </c>
      <c r="M239" s="618" t="s">
        <v>1012</v>
      </c>
      <c r="N239" s="622" t="s">
        <v>1013</v>
      </c>
      <c r="O239" s="618" t="s">
        <v>1014</v>
      </c>
      <c r="P239" s="618" t="s">
        <v>1015</v>
      </c>
      <c r="Q239" s="624" t="s">
        <v>1016</v>
      </c>
      <c r="R239" s="618" t="s">
        <v>703</v>
      </c>
      <c r="S239" s="622" t="s">
        <v>1017</v>
      </c>
      <c r="T239" s="618" t="s">
        <v>808</v>
      </c>
      <c r="U239" s="618" t="s">
        <v>1018</v>
      </c>
      <c r="V239" s="626" t="s">
        <v>809</v>
      </c>
      <c r="W239" s="626" t="s">
        <v>1019</v>
      </c>
      <c r="X239" s="618" t="s">
        <v>1020</v>
      </c>
      <c r="Y239" s="622" t="s">
        <v>1021</v>
      </c>
    </row>
    <row r="240" spans="1:25">
      <c r="A240">
        <v>128</v>
      </c>
      <c r="B240" t="s">
        <v>1359</v>
      </c>
      <c r="C240" t="s">
        <v>1364</v>
      </c>
      <c r="D240" s="18">
        <v>0.5</v>
      </c>
      <c r="E240" s="55">
        <v>43719</v>
      </c>
      <c r="G240">
        <v>4</v>
      </c>
      <c r="H240" s="165">
        <v>10</v>
      </c>
      <c r="I240" s="653">
        <v>3.7</v>
      </c>
      <c r="J240" s="70">
        <v>0.37</v>
      </c>
      <c r="K240" t="s">
        <v>1044</v>
      </c>
      <c r="L240">
        <v>2</v>
      </c>
      <c r="M240">
        <v>3</v>
      </c>
      <c r="N240" t="s">
        <v>1132</v>
      </c>
      <c r="P240" s="27">
        <v>5.53</v>
      </c>
      <c r="Q240" s="27">
        <v>23.9</v>
      </c>
      <c r="R240" s="27">
        <v>7.62</v>
      </c>
      <c r="S240" s="27">
        <v>62.8</v>
      </c>
      <c r="T240" s="68">
        <v>5.1936283544303805</v>
      </c>
      <c r="U240" s="24">
        <v>0.53300714348628686</v>
      </c>
      <c r="V240" s="68">
        <v>0.50799746614933883</v>
      </c>
      <c r="W240" s="371">
        <v>24.895345271284576</v>
      </c>
      <c r="X240" s="27" t="s">
        <v>815</v>
      </c>
      <c r="Y240" s="24">
        <v>5.7266354979166678</v>
      </c>
    </row>
    <row r="241" spans="1:25">
      <c r="B241" t="s">
        <v>1359</v>
      </c>
      <c r="C241" t="s">
        <v>1364</v>
      </c>
      <c r="D241" s="18">
        <v>1</v>
      </c>
      <c r="E241" s="55">
        <v>43719</v>
      </c>
      <c r="H241" s="165"/>
      <c r="I241" s="166"/>
      <c r="P241" s="27">
        <v>5.76</v>
      </c>
      <c r="Q241" s="27">
        <v>23.8</v>
      </c>
      <c r="R241" s="27" t="s">
        <v>811</v>
      </c>
      <c r="S241" s="27" t="s">
        <v>811</v>
      </c>
      <c r="T241" s="54" t="s">
        <v>811</v>
      </c>
      <c r="U241" s="27" t="s">
        <v>811</v>
      </c>
      <c r="V241" s="54" t="s">
        <v>811</v>
      </c>
      <c r="W241" s="27" t="s">
        <v>811</v>
      </c>
      <c r="X241" s="27" t="s">
        <v>815</v>
      </c>
      <c r="Y241" s="27" t="s">
        <v>811</v>
      </c>
    </row>
    <row r="242" spans="1:25">
      <c r="B242" t="s">
        <v>1359</v>
      </c>
      <c r="C242" t="s">
        <v>1364</v>
      </c>
      <c r="D242" s="18">
        <v>2</v>
      </c>
      <c r="E242" s="55">
        <v>43719</v>
      </c>
      <c r="H242" s="165"/>
      <c r="I242" s="166"/>
      <c r="P242" s="27">
        <v>5.65</v>
      </c>
      <c r="Q242" s="27">
        <v>23.7</v>
      </c>
      <c r="R242" s="27" t="s">
        <v>811</v>
      </c>
      <c r="S242" s="27" t="s">
        <v>811</v>
      </c>
      <c r="T242" s="54" t="s">
        <v>811</v>
      </c>
      <c r="U242" s="27" t="s">
        <v>811</v>
      </c>
      <c r="V242" s="54" t="s">
        <v>811</v>
      </c>
      <c r="W242" s="27" t="s">
        <v>811</v>
      </c>
      <c r="X242" s="27" t="s">
        <v>815</v>
      </c>
      <c r="Y242" s="27" t="s">
        <v>811</v>
      </c>
    </row>
    <row r="243" spans="1:25">
      <c r="B243" t="s">
        <v>1359</v>
      </c>
      <c r="C243" t="s">
        <v>1364</v>
      </c>
      <c r="D243" s="18">
        <v>3</v>
      </c>
      <c r="E243" s="55">
        <v>43719</v>
      </c>
      <c r="H243" s="165"/>
      <c r="I243" s="166"/>
      <c r="P243" s="27">
        <v>5.68</v>
      </c>
      <c r="Q243" s="27">
        <v>23.6</v>
      </c>
      <c r="R243" s="27">
        <v>7.66</v>
      </c>
      <c r="S243" s="27">
        <v>62</v>
      </c>
      <c r="T243" s="68">
        <v>3.4851979746835449</v>
      </c>
      <c r="U243" s="24">
        <v>1.742063323233122</v>
      </c>
      <c r="V243" s="68">
        <v>0.43542639955657608</v>
      </c>
      <c r="W243" s="371">
        <v>25.763884838087069</v>
      </c>
      <c r="X243" s="27" t="s">
        <v>815</v>
      </c>
      <c r="Y243" s="24">
        <v>5.2272612979166668</v>
      </c>
    </row>
    <row r="244" spans="1:25">
      <c r="B244" t="s">
        <v>1359</v>
      </c>
      <c r="C244" t="s">
        <v>1364</v>
      </c>
      <c r="D244" s="18">
        <v>4</v>
      </c>
      <c r="E244" s="55">
        <v>43719</v>
      </c>
      <c r="H244" s="165"/>
      <c r="I244" s="166"/>
      <c r="P244" s="27">
        <v>5.74</v>
      </c>
      <c r="Q244" s="27">
        <v>23.5</v>
      </c>
      <c r="R244" s="27" t="s">
        <v>811</v>
      </c>
      <c r="S244" s="27" t="s">
        <v>811</v>
      </c>
      <c r="T244" s="54" t="s">
        <v>811</v>
      </c>
      <c r="U244" s="27" t="s">
        <v>811</v>
      </c>
      <c r="V244" s="54" t="s">
        <v>811</v>
      </c>
      <c r="W244" s="27" t="s">
        <v>811</v>
      </c>
      <c r="X244" s="27" t="s">
        <v>815</v>
      </c>
      <c r="Y244" s="27" t="s">
        <v>811</v>
      </c>
    </row>
    <row r="245" spans="1:25">
      <c r="B245" t="s">
        <v>1359</v>
      </c>
      <c r="C245" t="s">
        <v>1364</v>
      </c>
      <c r="D245" s="18">
        <v>5</v>
      </c>
      <c r="E245" s="55">
        <v>43719</v>
      </c>
      <c r="H245" s="165"/>
      <c r="I245" s="166"/>
      <c r="P245" s="27">
        <v>5.85</v>
      </c>
      <c r="Q245" s="27">
        <v>23.3</v>
      </c>
      <c r="R245" s="27" t="s">
        <v>811</v>
      </c>
      <c r="S245" s="27" t="s">
        <v>811</v>
      </c>
      <c r="T245" s="54" t="s">
        <v>811</v>
      </c>
      <c r="U245" s="27" t="s">
        <v>811</v>
      </c>
      <c r="V245" s="54" t="s">
        <v>811</v>
      </c>
      <c r="W245" s="27" t="s">
        <v>811</v>
      </c>
      <c r="X245" s="27" t="s">
        <v>815</v>
      </c>
      <c r="Y245" s="27" t="s">
        <v>811</v>
      </c>
    </row>
    <row r="246" spans="1:25">
      <c r="B246" t="s">
        <v>1359</v>
      </c>
      <c r="C246" t="s">
        <v>1364</v>
      </c>
      <c r="D246" s="18">
        <v>6</v>
      </c>
      <c r="E246" s="55">
        <v>43719</v>
      </c>
      <c r="H246" s="165"/>
      <c r="I246" s="166"/>
      <c r="P246" s="27">
        <v>5.59</v>
      </c>
      <c r="Q246" s="27">
        <v>23.2</v>
      </c>
      <c r="R246" s="27" t="s">
        <v>811</v>
      </c>
      <c r="S246" s="27" t="s">
        <v>811</v>
      </c>
      <c r="T246" s="54" t="s">
        <v>811</v>
      </c>
      <c r="U246" s="27" t="s">
        <v>811</v>
      </c>
      <c r="V246" s="54" t="s">
        <v>811</v>
      </c>
      <c r="W246" s="27" t="s">
        <v>811</v>
      </c>
      <c r="X246" s="27" t="s">
        <v>815</v>
      </c>
      <c r="Y246" s="27" t="s">
        <v>811</v>
      </c>
    </row>
    <row r="247" spans="1:25">
      <c r="B247" t="s">
        <v>1359</v>
      </c>
      <c r="C247" t="s">
        <v>1364</v>
      </c>
      <c r="D247" s="18">
        <v>7</v>
      </c>
      <c r="E247" s="55">
        <v>43719</v>
      </c>
      <c r="H247" s="165"/>
      <c r="I247" s="166"/>
      <c r="P247" s="27">
        <v>5.2</v>
      </c>
      <c r="Q247" s="27">
        <v>22.8</v>
      </c>
      <c r="R247" s="27" t="s">
        <v>811</v>
      </c>
      <c r="S247" s="27" t="s">
        <v>811</v>
      </c>
      <c r="T247" s="54" t="s">
        <v>811</v>
      </c>
      <c r="U247" s="27" t="s">
        <v>811</v>
      </c>
      <c r="V247" s="54" t="s">
        <v>811</v>
      </c>
      <c r="W247" s="27" t="s">
        <v>811</v>
      </c>
      <c r="X247" s="27" t="s">
        <v>815</v>
      </c>
      <c r="Y247" s="27" t="s">
        <v>811</v>
      </c>
    </row>
    <row r="248" spans="1:25">
      <c r="B248" t="s">
        <v>1359</v>
      </c>
      <c r="C248" t="s">
        <v>1364</v>
      </c>
      <c r="D248" s="18">
        <v>8</v>
      </c>
      <c r="E248" s="55">
        <v>43719</v>
      </c>
      <c r="H248" s="165"/>
      <c r="I248" s="166"/>
      <c r="P248" s="27">
        <v>3.9</v>
      </c>
      <c r="Q248" s="27">
        <v>22.3</v>
      </c>
      <c r="R248" s="27" t="s">
        <v>811</v>
      </c>
      <c r="S248" s="27" t="s">
        <v>811</v>
      </c>
      <c r="T248" s="54" t="s">
        <v>811</v>
      </c>
      <c r="U248" s="27" t="s">
        <v>811</v>
      </c>
      <c r="V248" s="54" t="s">
        <v>811</v>
      </c>
      <c r="W248" s="27" t="s">
        <v>811</v>
      </c>
      <c r="X248" s="27" t="s">
        <v>815</v>
      </c>
      <c r="Y248" s="27" t="s">
        <v>811</v>
      </c>
    </row>
    <row r="249" spans="1:25">
      <c r="B249" t="s">
        <v>1359</v>
      </c>
      <c r="C249" t="s">
        <v>1364</v>
      </c>
      <c r="D249" s="18">
        <v>9</v>
      </c>
      <c r="E249" s="55">
        <v>43719</v>
      </c>
      <c r="H249" s="165"/>
      <c r="I249" s="166"/>
      <c r="P249" s="27">
        <v>0</v>
      </c>
      <c r="Q249" s="27">
        <v>20.100000000000001</v>
      </c>
      <c r="R249" s="27">
        <v>7</v>
      </c>
      <c r="S249" s="27">
        <v>122.2</v>
      </c>
      <c r="T249" s="68">
        <v>20.449911645569617</v>
      </c>
      <c r="U249" s="24">
        <v>12.391393252347044</v>
      </c>
      <c r="V249" s="68">
        <v>1.3046141499288533</v>
      </c>
      <c r="W249" s="371">
        <v>37.054899206519408</v>
      </c>
      <c r="X249" s="27" t="s">
        <v>815</v>
      </c>
      <c r="Y249" s="24">
        <v>32.841304897916658</v>
      </c>
    </row>
    <row r="250" spans="1:25">
      <c r="B250" t="s">
        <v>1359</v>
      </c>
      <c r="C250" t="s">
        <v>1364</v>
      </c>
      <c r="D250" s="18" t="s">
        <v>814</v>
      </c>
      <c r="E250" s="55">
        <v>43719</v>
      </c>
      <c r="H250" s="165"/>
      <c r="I250" s="166"/>
      <c r="P250" s="27" t="s">
        <v>815</v>
      </c>
      <c r="Q250" s="27" t="s">
        <v>815</v>
      </c>
      <c r="R250" s="27">
        <v>7.02</v>
      </c>
      <c r="S250" s="27">
        <v>108.3</v>
      </c>
      <c r="T250" s="68">
        <v>17.98977189873418</v>
      </c>
      <c r="U250" s="24">
        <v>5.754824599182486</v>
      </c>
      <c r="V250" s="68">
        <v>1.3408534318713214</v>
      </c>
      <c r="W250" s="371">
        <v>48.056400386017593</v>
      </c>
      <c r="X250" s="27" t="s">
        <v>815</v>
      </c>
      <c r="Y250" s="24">
        <v>23.744596497916667</v>
      </c>
    </row>
    <row r="252" spans="1:25" s="747" customFormat="1" ht="31.2">
      <c r="A252" s="612" t="s">
        <v>804</v>
      </c>
      <c r="B252" s="612" t="s">
        <v>20</v>
      </c>
      <c r="C252" s="612" t="s">
        <v>701</v>
      </c>
      <c r="D252" s="612" t="s">
        <v>805</v>
      </c>
      <c r="E252" s="752" t="s">
        <v>786</v>
      </c>
      <c r="F252" s="612" t="s">
        <v>1000</v>
      </c>
      <c r="G252" s="612" t="s">
        <v>1008</v>
      </c>
      <c r="H252" s="612" t="s">
        <v>806</v>
      </c>
      <c r="I252" s="612" t="s">
        <v>807</v>
      </c>
      <c r="J252" s="614" t="s">
        <v>1009</v>
      </c>
      <c r="K252" s="612" t="s">
        <v>1015</v>
      </c>
      <c r="L252" s="753" t="s">
        <v>1016</v>
      </c>
      <c r="M252" s="612" t="s">
        <v>703</v>
      </c>
      <c r="N252" s="612" t="s">
        <v>1017</v>
      </c>
      <c r="O252" s="612" t="s">
        <v>808</v>
      </c>
      <c r="P252" s="612" t="s">
        <v>1018</v>
      </c>
      <c r="Q252" s="754" t="s">
        <v>809</v>
      </c>
      <c r="R252" s="754" t="s">
        <v>1019</v>
      </c>
      <c r="S252" s="612" t="s">
        <v>1021</v>
      </c>
      <c r="T252" s="612" t="s">
        <v>1010</v>
      </c>
      <c r="U252" s="612" t="s">
        <v>1011</v>
      </c>
      <c r="V252" s="612" t="s">
        <v>1012</v>
      </c>
      <c r="W252" s="612" t="s">
        <v>1013</v>
      </c>
      <c r="X252" s="612" t="s">
        <v>1014</v>
      </c>
    </row>
    <row r="253" spans="1:25" s="747" customFormat="1">
      <c r="A253" s="27">
        <v>39</v>
      </c>
      <c r="B253" t="s">
        <v>1358</v>
      </c>
      <c r="C253" t="s">
        <v>1364</v>
      </c>
      <c r="D253" s="27">
        <v>0.5</v>
      </c>
      <c r="E253" s="133">
        <v>44440</v>
      </c>
      <c r="F253"/>
      <c r="G253">
        <v>3</v>
      </c>
      <c r="H253">
        <v>9.1</v>
      </c>
      <c r="I253" s="649">
        <v>1.55</v>
      </c>
      <c r="J253" s="172">
        <v>0.17032967032967034</v>
      </c>
      <c r="K253" s="27">
        <v>8.85</v>
      </c>
      <c r="L253" s="27">
        <v>25.1</v>
      </c>
      <c r="M253" s="27">
        <v>7.94</v>
      </c>
      <c r="N253" s="27">
        <v>67.8</v>
      </c>
      <c r="O253" s="68">
        <v>6.0714285714285747</v>
      </c>
      <c r="P253" s="24">
        <v>0.98423253968253621</v>
      </c>
      <c r="Q253" s="655">
        <v>0.57751245051717537</v>
      </c>
      <c r="R253" s="371">
        <v>10.7904662004662</v>
      </c>
      <c r="S253" s="24">
        <v>7.0556611111111112</v>
      </c>
      <c r="T253" t="s">
        <v>1025</v>
      </c>
      <c r="U253" t="s">
        <v>1390</v>
      </c>
      <c r="V253" t="s">
        <v>1042</v>
      </c>
      <c r="W253" t="s">
        <v>815</v>
      </c>
      <c r="X253" s="756"/>
    </row>
    <row r="254" spans="1:25" s="747" customFormat="1">
      <c r="A254" s="27">
        <v>39</v>
      </c>
      <c r="B254" t="s">
        <v>1358</v>
      </c>
      <c r="C254" t="s">
        <v>1364</v>
      </c>
      <c r="D254" s="27">
        <v>1</v>
      </c>
      <c r="E254" s="133">
        <v>44440</v>
      </c>
      <c r="F254"/>
      <c r="G254"/>
      <c r="H254"/>
      <c r="I254"/>
      <c r="J254"/>
      <c r="K254" s="27">
        <v>8.73</v>
      </c>
      <c r="L254" s="27">
        <v>25.5</v>
      </c>
      <c r="M254" s="27" t="s">
        <v>811</v>
      </c>
      <c r="N254" s="27" t="s">
        <v>811</v>
      </c>
      <c r="O254" s="68" t="s">
        <v>811</v>
      </c>
      <c r="P254" s="24" t="s">
        <v>811</v>
      </c>
      <c r="Q254" s="68" t="s">
        <v>811</v>
      </c>
      <c r="R254" s="24" t="s">
        <v>811</v>
      </c>
      <c r="S254" s="24" t="s">
        <v>811</v>
      </c>
      <c r="T254"/>
      <c r="U254"/>
      <c r="V254"/>
      <c r="W254"/>
      <c r="X254" s="756"/>
    </row>
    <row r="255" spans="1:25" s="747" customFormat="1">
      <c r="A255" s="27">
        <v>39</v>
      </c>
      <c r="B255" t="s">
        <v>1358</v>
      </c>
      <c r="C255" t="s">
        <v>1364</v>
      </c>
      <c r="D255" s="27">
        <v>2</v>
      </c>
      <c r="E255" s="133">
        <v>44440</v>
      </c>
      <c r="F255"/>
      <c r="G255"/>
      <c r="H255"/>
      <c r="I255"/>
      <c r="J255"/>
      <c r="K255" s="27">
        <v>8.67</v>
      </c>
      <c r="L255" s="27">
        <v>25.7</v>
      </c>
      <c r="M255" s="27" t="s">
        <v>811</v>
      </c>
      <c r="N255" s="27" t="s">
        <v>811</v>
      </c>
      <c r="O255" s="68" t="s">
        <v>811</v>
      </c>
      <c r="P255" s="24" t="s">
        <v>811</v>
      </c>
      <c r="Q255" s="68" t="s">
        <v>811</v>
      </c>
      <c r="R255" s="24" t="s">
        <v>811</v>
      </c>
      <c r="S255" s="24" t="s">
        <v>811</v>
      </c>
      <c r="T255"/>
      <c r="U255"/>
      <c r="V255"/>
      <c r="W255"/>
      <c r="X255" s="756"/>
    </row>
    <row r="256" spans="1:25" s="747" customFormat="1">
      <c r="A256" s="27">
        <v>39</v>
      </c>
      <c r="B256" t="s">
        <v>1358</v>
      </c>
      <c r="C256" t="s">
        <v>1364</v>
      </c>
      <c r="D256" s="27">
        <v>3</v>
      </c>
      <c r="E256" s="133">
        <v>44440</v>
      </c>
      <c r="F256"/>
      <c r="G256"/>
      <c r="H256"/>
      <c r="I256"/>
      <c r="J256"/>
      <c r="K256" s="27">
        <v>8.58</v>
      </c>
      <c r="L256" s="27">
        <v>25.8</v>
      </c>
      <c r="M256" s="27">
        <v>7.78</v>
      </c>
      <c r="N256" s="27">
        <v>68.7</v>
      </c>
      <c r="O256" s="68">
        <v>4.886285714285715</v>
      </c>
      <c r="P256" s="24">
        <v>0.91137539682539781</v>
      </c>
      <c r="Q256" s="68">
        <v>0.55533333333333346</v>
      </c>
      <c r="R256" s="371">
        <v>25.177016317016324</v>
      </c>
      <c r="S256" s="24">
        <v>5.7976611111111129</v>
      </c>
      <c r="T256"/>
      <c r="U256"/>
      <c r="V256"/>
      <c r="W256"/>
      <c r="X256" s="756"/>
    </row>
    <row r="257" spans="1:24" s="747" customFormat="1">
      <c r="A257" s="27">
        <v>39</v>
      </c>
      <c r="B257" t="s">
        <v>1358</v>
      </c>
      <c r="C257" t="s">
        <v>1364</v>
      </c>
      <c r="D257" s="27">
        <v>4</v>
      </c>
      <c r="E257" s="133">
        <v>44440</v>
      </c>
      <c r="F257"/>
      <c r="G257"/>
      <c r="H257"/>
      <c r="I257"/>
      <c r="J257"/>
      <c r="K257" s="27">
        <v>8.5500000000000007</v>
      </c>
      <c r="L257" s="27">
        <v>25.8</v>
      </c>
      <c r="M257" s="27" t="s">
        <v>811</v>
      </c>
      <c r="N257" s="27" t="s">
        <v>811</v>
      </c>
      <c r="O257" s="68" t="s">
        <v>811</v>
      </c>
      <c r="P257" s="24" t="s">
        <v>811</v>
      </c>
      <c r="Q257" s="68" t="s">
        <v>811</v>
      </c>
      <c r="R257" s="24" t="s">
        <v>811</v>
      </c>
      <c r="S257" s="24" t="s">
        <v>811</v>
      </c>
      <c r="T257"/>
      <c r="U257"/>
      <c r="V257"/>
      <c r="W257"/>
      <c r="X257" s="756"/>
    </row>
    <row r="258" spans="1:24" s="747" customFormat="1">
      <c r="A258" s="27">
        <v>39</v>
      </c>
      <c r="B258" t="s">
        <v>1358</v>
      </c>
      <c r="C258" t="s">
        <v>1364</v>
      </c>
      <c r="D258" s="27">
        <v>5</v>
      </c>
      <c r="E258" s="133">
        <v>44440</v>
      </c>
      <c r="F258"/>
      <c r="G258"/>
      <c r="H258"/>
      <c r="I258"/>
      <c r="J258"/>
      <c r="K258" s="27">
        <v>7.47</v>
      </c>
      <c r="L258" s="27">
        <v>25.8</v>
      </c>
      <c r="M258" s="27" t="s">
        <v>811</v>
      </c>
      <c r="N258" s="27" t="s">
        <v>811</v>
      </c>
      <c r="O258" s="68" t="s">
        <v>811</v>
      </c>
      <c r="P258" s="24" t="s">
        <v>811</v>
      </c>
      <c r="Q258" s="68" t="s">
        <v>811</v>
      </c>
      <c r="R258" s="24" t="s">
        <v>811</v>
      </c>
      <c r="S258" s="24" t="s">
        <v>811</v>
      </c>
      <c r="T258"/>
      <c r="U258"/>
      <c r="V258"/>
      <c r="W258"/>
      <c r="X258" s="756"/>
    </row>
    <row r="259" spans="1:24" s="747" customFormat="1">
      <c r="A259" s="27">
        <v>39</v>
      </c>
      <c r="B259" t="s">
        <v>1358</v>
      </c>
      <c r="C259" t="s">
        <v>1364</v>
      </c>
      <c r="D259" s="27">
        <v>6</v>
      </c>
      <c r="E259" s="133">
        <v>44440</v>
      </c>
      <c r="F259"/>
      <c r="G259"/>
      <c r="H259"/>
      <c r="I259"/>
      <c r="J259"/>
      <c r="K259" s="27">
        <v>4.3899999999999997</v>
      </c>
      <c r="L259" s="27">
        <v>25.4</v>
      </c>
      <c r="M259" s="27" t="s">
        <v>811</v>
      </c>
      <c r="N259" s="27" t="s">
        <v>811</v>
      </c>
      <c r="O259" s="68" t="s">
        <v>811</v>
      </c>
      <c r="P259" s="24" t="s">
        <v>811</v>
      </c>
      <c r="Q259" s="68" t="s">
        <v>811</v>
      </c>
      <c r="R259" s="24" t="s">
        <v>811</v>
      </c>
      <c r="S259" s="24" t="s">
        <v>811</v>
      </c>
      <c r="T259"/>
      <c r="U259"/>
      <c r="V259"/>
      <c r="W259"/>
      <c r="X259" s="756"/>
    </row>
    <row r="260" spans="1:24" s="747" customFormat="1">
      <c r="A260" s="27">
        <v>39</v>
      </c>
      <c r="B260" t="s">
        <v>1358</v>
      </c>
      <c r="C260" t="s">
        <v>1364</v>
      </c>
      <c r="D260" s="27">
        <v>7</v>
      </c>
      <c r="E260" s="133">
        <v>44440</v>
      </c>
      <c r="F260"/>
      <c r="G260"/>
      <c r="H260"/>
      <c r="I260"/>
      <c r="J260"/>
      <c r="K260" s="27">
        <v>0.73</v>
      </c>
      <c r="L260" s="27">
        <v>24.6</v>
      </c>
      <c r="M260" s="27" t="s">
        <v>811</v>
      </c>
      <c r="N260" s="27" t="s">
        <v>811</v>
      </c>
      <c r="O260" s="68" t="s">
        <v>811</v>
      </c>
      <c r="P260" s="24" t="s">
        <v>811</v>
      </c>
      <c r="Q260" s="68" t="s">
        <v>811</v>
      </c>
      <c r="R260" s="24" t="s">
        <v>811</v>
      </c>
      <c r="S260" s="24" t="s">
        <v>811</v>
      </c>
      <c r="T260"/>
      <c r="U260"/>
      <c r="V260"/>
      <c r="W260"/>
      <c r="X260" s="756"/>
    </row>
    <row r="261" spans="1:24" s="747" customFormat="1">
      <c r="A261" s="27">
        <v>39</v>
      </c>
      <c r="B261" t="s">
        <v>1358</v>
      </c>
      <c r="C261" t="s">
        <v>1364</v>
      </c>
      <c r="D261" s="27">
        <v>8</v>
      </c>
      <c r="E261" s="133">
        <v>44440</v>
      </c>
      <c r="F261"/>
      <c r="G261"/>
      <c r="H261"/>
      <c r="I261"/>
      <c r="J261"/>
      <c r="K261" s="27">
        <v>0.24</v>
      </c>
      <c r="L261" s="27">
        <v>23.6</v>
      </c>
      <c r="M261" s="27">
        <v>7.46</v>
      </c>
      <c r="N261" s="27">
        <v>78.400000000000006</v>
      </c>
      <c r="O261" s="68">
        <v>4.0120000000000022</v>
      </c>
      <c r="P261" s="24">
        <v>4.4807277777777754</v>
      </c>
      <c r="Q261" s="68">
        <v>3.3005636980957003</v>
      </c>
      <c r="R261" s="371">
        <v>22.502191142191151</v>
      </c>
      <c r="S261" s="24">
        <v>8.4927277777777768</v>
      </c>
      <c r="T261"/>
      <c r="U261"/>
      <c r="V261"/>
      <c r="W261"/>
      <c r="X261" s="756"/>
    </row>
    <row r="262" spans="1:24" s="747" customFormat="1">
      <c r="A262" s="27">
        <v>39</v>
      </c>
      <c r="B262" t="s">
        <v>1358</v>
      </c>
      <c r="C262" t="s">
        <v>1364</v>
      </c>
      <c r="D262" s="27">
        <v>9</v>
      </c>
      <c r="E262" s="133">
        <v>44440</v>
      </c>
      <c r="F262"/>
      <c r="G262"/>
      <c r="H262"/>
      <c r="I262"/>
      <c r="J262"/>
      <c r="K262" s="27">
        <v>0.09</v>
      </c>
      <c r="L262" s="27">
        <v>22.5</v>
      </c>
      <c r="M262" s="27" t="s">
        <v>811</v>
      </c>
      <c r="N262" s="27" t="s">
        <v>811</v>
      </c>
      <c r="O262" s="654" t="s">
        <v>811</v>
      </c>
      <c r="P262" s="755" t="s">
        <v>811</v>
      </c>
      <c r="Q262" s="68" t="s">
        <v>811</v>
      </c>
      <c r="R262" s="24" t="s">
        <v>811</v>
      </c>
      <c r="S262" s="755" t="s">
        <v>811</v>
      </c>
      <c r="T262"/>
      <c r="U262"/>
      <c r="V262"/>
      <c r="W262"/>
      <c r="X262" s="756"/>
    </row>
    <row r="263" spans="1:24" s="747" customFormat="1">
      <c r="A263" s="756"/>
      <c r="B263" s="756"/>
      <c r="C263" s="756"/>
      <c r="D263" s="756"/>
      <c r="E263" s="757"/>
      <c r="F263" s="756"/>
      <c r="G263" s="756"/>
      <c r="H263" s="756"/>
      <c r="I263" s="756"/>
      <c r="J263" s="758"/>
      <c r="K263" s="756"/>
      <c r="L263" s="759"/>
      <c r="M263" s="756"/>
      <c r="N263" s="756"/>
      <c r="O263" s="756"/>
      <c r="P263" s="756"/>
      <c r="Q263" s="760"/>
      <c r="R263" s="760"/>
      <c r="S263" s="756"/>
      <c r="T263" s="756"/>
      <c r="U263" s="756"/>
      <c r="V263" s="756"/>
      <c r="W263" s="756"/>
      <c r="X263" s="756"/>
    </row>
    <row r="264" spans="1:24" s="832" customFormat="1" ht="20.399999999999999">
      <c r="A264" s="144" t="s">
        <v>20</v>
      </c>
      <c r="B264" s="144" t="s">
        <v>1389</v>
      </c>
      <c r="C264" s="146" t="s">
        <v>805</v>
      </c>
      <c r="D264" s="1559" t="s">
        <v>786</v>
      </c>
      <c r="E264" s="144" t="s">
        <v>1000</v>
      </c>
      <c r="F264" s="146" t="s">
        <v>1008</v>
      </c>
      <c r="G264" s="146" t="s">
        <v>806</v>
      </c>
      <c r="H264" s="146" t="s">
        <v>807</v>
      </c>
      <c r="I264" s="1560" t="s">
        <v>1009</v>
      </c>
      <c r="J264" s="144" t="s">
        <v>1015</v>
      </c>
      <c r="K264" s="148" t="s">
        <v>1016</v>
      </c>
      <c r="L264" s="144" t="s">
        <v>703</v>
      </c>
      <c r="M264" s="146" t="s">
        <v>1017</v>
      </c>
      <c r="N264" s="149" t="s">
        <v>808</v>
      </c>
      <c r="O264" s="149" t="s">
        <v>1018</v>
      </c>
      <c r="P264" s="149" t="s">
        <v>809</v>
      </c>
      <c r="Q264" s="149" t="s">
        <v>1019</v>
      </c>
      <c r="R264" s="1409" t="s">
        <v>1021</v>
      </c>
      <c r="S264" s="144" t="s">
        <v>1010</v>
      </c>
      <c r="T264" s="146" t="s">
        <v>1011</v>
      </c>
      <c r="U264" s="144" t="s">
        <v>1012</v>
      </c>
      <c r="V264" s="146" t="s">
        <v>1013</v>
      </c>
      <c r="W264" s="144" t="s">
        <v>1014</v>
      </c>
    </row>
    <row r="265" spans="1:24" s="27" customFormat="1">
      <c r="A265" t="s">
        <v>1358</v>
      </c>
      <c r="B265" t="s">
        <v>1364</v>
      </c>
      <c r="C265" s="27">
        <v>0.5</v>
      </c>
      <c r="D265" s="55">
        <v>44804</v>
      </c>
      <c r="F265">
        <v>3</v>
      </c>
      <c r="G265">
        <v>9.5</v>
      </c>
      <c r="H265">
        <v>2.4500000000000002</v>
      </c>
      <c r="I265" s="1562">
        <v>0.25789473684210529</v>
      </c>
      <c r="J265" s="27">
        <v>9.4</v>
      </c>
      <c r="K265" s="27">
        <v>26.5</v>
      </c>
      <c r="L265" s="22">
        <v>8.74</v>
      </c>
      <c r="M265" s="23">
        <v>138.20000000000002</v>
      </c>
      <c r="N265" s="24">
        <v>0.86343833008966253</v>
      </c>
      <c r="O265" s="24">
        <v>2.5000000000000001E-2</v>
      </c>
      <c r="P265" s="24">
        <v>0.49131614871062024</v>
      </c>
      <c r="Q265" s="25">
        <v>36.260860280658939</v>
      </c>
      <c r="R265" s="24">
        <v>0.88843833008966255</v>
      </c>
      <c r="S265" t="s">
        <v>815</v>
      </c>
      <c r="T265" t="s">
        <v>815</v>
      </c>
      <c r="U265" t="s">
        <v>815</v>
      </c>
      <c r="V265" t="s">
        <v>1105</v>
      </c>
      <c r="W265"/>
    </row>
    <row r="266" spans="1:24" s="27" customFormat="1">
      <c r="A266" t="s">
        <v>1358</v>
      </c>
      <c r="B266" t="s">
        <v>1364</v>
      </c>
      <c r="C266" s="27">
        <v>1</v>
      </c>
      <c r="D266" s="55">
        <v>44804</v>
      </c>
      <c r="F266"/>
      <c r="G266"/>
      <c r="H266"/>
      <c r="I266" s="1561"/>
      <c r="J266" s="27">
        <v>9.43</v>
      </c>
      <c r="K266" s="27">
        <v>26.4</v>
      </c>
      <c r="L266" s="27" t="s">
        <v>811</v>
      </c>
      <c r="M266" s="27" t="s">
        <v>811</v>
      </c>
      <c r="N266" s="24" t="s">
        <v>811</v>
      </c>
      <c r="O266" s="24" t="s">
        <v>811</v>
      </c>
      <c r="P266" s="27" t="s">
        <v>811</v>
      </c>
      <c r="Q266" s="24" t="s">
        <v>811</v>
      </c>
      <c r="R266" s="24" t="s">
        <v>811</v>
      </c>
      <c r="S266"/>
      <c r="T266"/>
      <c r="U266"/>
      <c r="V266"/>
      <c r="W266"/>
    </row>
    <row r="267" spans="1:24" s="27" customFormat="1">
      <c r="A267" t="s">
        <v>1358</v>
      </c>
      <c r="B267" t="s">
        <v>1364</v>
      </c>
      <c r="C267" s="27">
        <v>2</v>
      </c>
      <c r="D267" s="55">
        <v>44804</v>
      </c>
      <c r="F267"/>
      <c r="G267"/>
      <c r="H267"/>
      <c r="I267" s="1561"/>
      <c r="J267" s="27">
        <v>9.33</v>
      </c>
      <c r="K267" s="27">
        <v>26.3</v>
      </c>
      <c r="L267" s="27" t="s">
        <v>811</v>
      </c>
      <c r="M267" s="27" t="s">
        <v>811</v>
      </c>
      <c r="N267" s="24" t="s">
        <v>811</v>
      </c>
      <c r="O267" s="24" t="s">
        <v>811</v>
      </c>
      <c r="P267" s="27" t="s">
        <v>811</v>
      </c>
      <c r="Q267" s="24" t="s">
        <v>811</v>
      </c>
      <c r="R267" s="24" t="s">
        <v>811</v>
      </c>
      <c r="S267"/>
      <c r="T267"/>
      <c r="U267"/>
      <c r="V267"/>
      <c r="W267"/>
    </row>
    <row r="268" spans="1:24" s="27" customFormat="1">
      <c r="A268" t="s">
        <v>1358</v>
      </c>
      <c r="B268" t="s">
        <v>1364</v>
      </c>
      <c r="C268" s="27">
        <v>3</v>
      </c>
      <c r="D268" s="55">
        <v>44804</v>
      </c>
      <c r="F268"/>
      <c r="G268"/>
      <c r="H268"/>
      <c r="I268" s="1561"/>
      <c r="J268" s="27">
        <v>9.32</v>
      </c>
      <c r="K268" s="27">
        <v>26</v>
      </c>
      <c r="L268" s="22">
        <v>8.7100000000000009</v>
      </c>
      <c r="M268" s="23">
        <v>71.099999999999994</v>
      </c>
      <c r="N268" s="24">
        <v>0.98394113008966244</v>
      </c>
      <c r="O268" s="24">
        <v>2.5000000000000001E-2</v>
      </c>
      <c r="P268" s="24">
        <v>0.52910969861143708</v>
      </c>
      <c r="Q268" s="25">
        <v>40.379225137278823</v>
      </c>
      <c r="R268" s="24">
        <v>1.0089411300896625</v>
      </c>
      <c r="S268"/>
      <c r="T268"/>
      <c r="U268"/>
      <c r="V268"/>
      <c r="W268"/>
    </row>
    <row r="269" spans="1:24" s="27" customFormat="1">
      <c r="A269" t="s">
        <v>1358</v>
      </c>
      <c r="B269" t="s">
        <v>1364</v>
      </c>
      <c r="C269" s="27">
        <v>4</v>
      </c>
      <c r="D269" s="55">
        <v>44804</v>
      </c>
      <c r="F269"/>
      <c r="G269"/>
      <c r="H269"/>
      <c r="I269" s="1561"/>
      <c r="J269" s="27">
        <v>9.0399999999999991</v>
      </c>
      <c r="K269" s="27">
        <v>25.6</v>
      </c>
      <c r="L269" s="27" t="s">
        <v>811</v>
      </c>
      <c r="M269" s="27" t="s">
        <v>811</v>
      </c>
      <c r="N269" s="24" t="s">
        <v>811</v>
      </c>
      <c r="O269" s="24" t="s">
        <v>811</v>
      </c>
      <c r="P269" s="27" t="s">
        <v>811</v>
      </c>
      <c r="Q269" s="24" t="s">
        <v>811</v>
      </c>
      <c r="R269" s="24" t="s">
        <v>811</v>
      </c>
      <c r="S269"/>
      <c r="T269"/>
      <c r="U269"/>
      <c r="V269"/>
      <c r="W269"/>
    </row>
    <row r="270" spans="1:24" s="27" customFormat="1">
      <c r="A270" t="s">
        <v>1358</v>
      </c>
      <c r="B270" t="s">
        <v>1364</v>
      </c>
      <c r="C270" s="27">
        <v>5</v>
      </c>
      <c r="D270" s="55">
        <v>44804</v>
      </c>
      <c r="F270"/>
      <c r="G270"/>
      <c r="H270"/>
      <c r="I270" s="1561"/>
      <c r="J270" s="27">
        <v>6.57</v>
      </c>
      <c r="K270" s="27">
        <v>24.9</v>
      </c>
      <c r="L270" s="27" t="s">
        <v>811</v>
      </c>
      <c r="M270" s="27" t="s">
        <v>811</v>
      </c>
      <c r="N270" s="24" t="s">
        <v>811</v>
      </c>
      <c r="O270" s="24" t="s">
        <v>811</v>
      </c>
      <c r="P270" s="27" t="s">
        <v>811</v>
      </c>
      <c r="Q270" s="24" t="s">
        <v>811</v>
      </c>
      <c r="R270" s="24" t="s">
        <v>811</v>
      </c>
      <c r="S270"/>
      <c r="T270"/>
      <c r="U270"/>
      <c r="V270"/>
      <c r="W270"/>
    </row>
    <row r="271" spans="1:24" s="27" customFormat="1">
      <c r="A271" t="s">
        <v>1358</v>
      </c>
      <c r="B271" t="s">
        <v>1364</v>
      </c>
      <c r="C271" s="27">
        <v>6</v>
      </c>
      <c r="D271" s="55">
        <v>44804</v>
      </c>
      <c r="F271"/>
      <c r="G271"/>
      <c r="H271"/>
      <c r="I271" s="1561"/>
      <c r="J271" s="27">
        <v>1.18</v>
      </c>
      <c r="K271" s="27">
        <v>23.4</v>
      </c>
      <c r="L271" s="27" t="s">
        <v>811</v>
      </c>
      <c r="M271" s="27" t="s">
        <v>811</v>
      </c>
      <c r="N271" s="24" t="s">
        <v>811</v>
      </c>
      <c r="O271" s="24" t="s">
        <v>811</v>
      </c>
      <c r="P271" s="27" t="s">
        <v>811</v>
      </c>
      <c r="Q271" s="24" t="s">
        <v>811</v>
      </c>
      <c r="R271" s="24" t="s">
        <v>811</v>
      </c>
      <c r="S271"/>
      <c r="T271"/>
      <c r="U271"/>
      <c r="V271"/>
      <c r="W271"/>
    </row>
    <row r="272" spans="1:24" s="27" customFormat="1">
      <c r="A272" t="s">
        <v>1358</v>
      </c>
      <c r="B272" t="s">
        <v>1364</v>
      </c>
      <c r="C272" s="27">
        <v>7</v>
      </c>
      <c r="D272" s="55">
        <v>44804</v>
      </c>
      <c r="F272"/>
      <c r="G272"/>
      <c r="H272"/>
      <c r="I272" s="1561"/>
      <c r="J272" s="27">
        <v>2.6</v>
      </c>
      <c r="K272" s="27">
        <v>20.9</v>
      </c>
      <c r="L272" s="27" t="s">
        <v>811</v>
      </c>
      <c r="M272" s="27" t="s">
        <v>811</v>
      </c>
      <c r="N272" s="24" t="s">
        <v>811</v>
      </c>
      <c r="O272" s="24" t="s">
        <v>811</v>
      </c>
      <c r="P272" s="27" t="s">
        <v>811</v>
      </c>
      <c r="Q272" s="24" t="s">
        <v>811</v>
      </c>
      <c r="R272" s="24" t="s">
        <v>811</v>
      </c>
      <c r="S272"/>
      <c r="T272"/>
      <c r="U272"/>
      <c r="V272"/>
      <c r="W272"/>
    </row>
    <row r="273" spans="1:27">
      <c r="A273" t="s">
        <v>1358</v>
      </c>
      <c r="B273" t="s">
        <v>1364</v>
      </c>
      <c r="C273" s="27">
        <v>8</v>
      </c>
      <c r="D273" s="55">
        <v>44804</v>
      </c>
      <c r="E273" s="27"/>
      <c r="I273" s="1561"/>
      <c r="J273" s="27">
        <v>0.4</v>
      </c>
      <c r="K273" s="27">
        <v>18.399999999999999</v>
      </c>
      <c r="L273" s="27" t="s">
        <v>811</v>
      </c>
      <c r="M273" s="27" t="s">
        <v>811</v>
      </c>
      <c r="N273" s="24" t="s">
        <v>811</v>
      </c>
      <c r="O273" s="24" t="s">
        <v>811</v>
      </c>
      <c r="P273" s="27" t="s">
        <v>811</v>
      </c>
      <c r="Q273" s="24" t="s">
        <v>811</v>
      </c>
      <c r="R273" s="24" t="s">
        <v>811</v>
      </c>
    </row>
    <row r="274" spans="1:27">
      <c r="A274" t="s">
        <v>1358</v>
      </c>
      <c r="B274" t="s">
        <v>1364</v>
      </c>
      <c r="C274" s="27">
        <v>9</v>
      </c>
      <c r="D274" s="55">
        <v>44804</v>
      </c>
      <c r="E274" s="27"/>
      <c r="I274" s="1561"/>
      <c r="J274" s="27">
        <v>0.21</v>
      </c>
      <c r="K274" s="27">
        <v>17.2</v>
      </c>
      <c r="L274" s="22">
        <v>7.87</v>
      </c>
      <c r="M274" s="23">
        <v>96.1</v>
      </c>
      <c r="N274" s="24">
        <v>1.5623884667985235</v>
      </c>
      <c r="O274" s="24">
        <v>2.5000000000000001E-2</v>
      </c>
      <c r="P274" s="24">
        <v>1.1807075873592372</v>
      </c>
      <c r="Q274" s="25">
        <v>38.45732153752288</v>
      </c>
      <c r="R274" s="24">
        <v>1.5873884667985234</v>
      </c>
    </row>
    <row r="275" spans="1:27">
      <c r="C275" s="27"/>
      <c r="D275" s="55"/>
      <c r="E275" s="27"/>
      <c r="I275" s="1561"/>
      <c r="J275" s="27"/>
      <c r="K275" s="27"/>
      <c r="L275" s="22"/>
      <c r="M275" s="23"/>
      <c r="N275" s="24"/>
      <c r="O275" s="24"/>
      <c r="P275" s="24"/>
      <c r="Q275" s="25"/>
      <c r="R275" s="24"/>
    </row>
    <row r="276" spans="1:27" s="2638" customFormat="1" ht="10.199999999999999">
      <c r="A276" s="2633" t="s">
        <v>20</v>
      </c>
      <c r="B276" s="2633" t="s">
        <v>701</v>
      </c>
      <c r="C276" s="2634" t="s">
        <v>805</v>
      </c>
      <c r="D276" s="2635" t="s">
        <v>786</v>
      </c>
      <c r="E276" s="2633" t="s">
        <v>1000</v>
      </c>
      <c r="F276" s="2636" t="s">
        <v>1008</v>
      </c>
      <c r="G276" s="2633" t="s">
        <v>806</v>
      </c>
      <c r="H276" s="2633" t="s">
        <v>807</v>
      </c>
      <c r="I276" s="2633" t="s">
        <v>1009</v>
      </c>
      <c r="J276" s="2633" t="s">
        <v>1015</v>
      </c>
      <c r="K276" s="2633" t="s">
        <v>1016</v>
      </c>
      <c r="L276" s="2633" t="s">
        <v>703</v>
      </c>
      <c r="M276" s="2633" t="s">
        <v>1017</v>
      </c>
      <c r="N276" s="2633" t="s">
        <v>808</v>
      </c>
      <c r="O276" s="2633" t="s">
        <v>1018</v>
      </c>
      <c r="P276" s="2633" t="s">
        <v>1021</v>
      </c>
      <c r="Q276" s="2633" t="s">
        <v>809</v>
      </c>
      <c r="R276" s="2633" t="s">
        <v>1019</v>
      </c>
      <c r="S276" s="2633" t="s">
        <v>1010</v>
      </c>
      <c r="T276" s="2634" t="s">
        <v>1011</v>
      </c>
      <c r="U276" s="2634" t="s">
        <v>1012</v>
      </c>
      <c r="V276" s="2633" t="s">
        <v>1013</v>
      </c>
      <c r="W276" s="2633" t="s">
        <v>1014</v>
      </c>
      <c r="X276" s="2637"/>
      <c r="Y276" s="2637"/>
      <c r="Z276" s="2637"/>
      <c r="AA276" s="2637"/>
    </row>
    <row r="277" spans="1:27">
      <c r="A277" s="24" t="s">
        <v>1358</v>
      </c>
      <c r="B277" s="24" t="s">
        <v>1364</v>
      </c>
      <c r="C277" s="23">
        <v>0.5</v>
      </c>
      <c r="D277" s="47">
        <v>45167</v>
      </c>
      <c r="E277" s="24"/>
      <c r="F277" s="510">
        <v>3</v>
      </c>
      <c r="G277" s="24">
        <v>9.5</v>
      </c>
      <c r="H277" s="24">
        <v>3.55</v>
      </c>
      <c r="I277" s="988">
        <v>0.37368421052631579</v>
      </c>
      <c r="J277" s="24">
        <v>8.77</v>
      </c>
      <c r="K277" s="24">
        <v>23.8</v>
      </c>
      <c r="L277" s="24">
        <v>7.82</v>
      </c>
      <c r="M277" s="24">
        <v>66.5</v>
      </c>
      <c r="N277" s="25">
        <v>5.120759493670886</v>
      </c>
      <c r="O277" s="24">
        <v>2.5000000000000001E-2</v>
      </c>
      <c r="P277" s="24">
        <v>5.1457594936708864</v>
      </c>
      <c r="Q277" s="24">
        <v>0.60268922416514126</v>
      </c>
      <c r="R277" s="24">
        <v>24.778764266036987</v>
      </c>
      <c r="S277" s="24" t="s">
        <v>1045</v>
      </c>
      <c r="T277" s="23">
        <v>3</v>
      </c>
      <c r="U277" s="23">
        <v>1</v>
      </c>
      <c r="V277" s="24" t="s">
        <v>1235</v>
      </c>
      <c r="W277" s="24" t="s">
        <v>815</v>
      </c>
      <c r="X277" s="24"/>
      <c r="Y277" s="24"/>
      <c r="Z277" s="24"/>
      <c r="AA277" s="24"/>
    </row>
    <row r="278" spans="1:27">
      <c r="A278" s="24" t="s">
        <v>1358</v>
      </c>
      <c r="B278" s="24" t="s">
        <v>1364</v>
      </c>
      <c r="C278" s="23">
        <v>1</v>
      </c>
      <c r="D278" s="47">
        <v>45167</v>
      </c>
      <c r="E278" s="24"/>
      <c r="F278" s="510">
        <v>3</v>
      </c>
      <c r="G278" s="24">
        <v>9.5</v>
      </c>
      <c r="H278" s="24">
        <v>3.55</v>
      </c>
      <c r="I278" s="988">
        <v>0.37368421052631579</v>
      </c>
      <c r="J278" s="24">
        <v>8.7799999999999994</v>
      </c>
      <c r="K278" s="24">
        <v>23.8</v>
      </c>
      <c r="L278" s="24" t="s">
        <v>811</v>
      </c>
      <c r="M278" s="24" t="s">
        <v>811</v>
      </c>
      <c r="N278" s="24" t="s">
        <v>811</v>
      </c>
      <c r="O278" s="24" t="s">
        <v>811</v>
      </c>
      <c r="P278" s="24" t="s">
        <v>815</v>
      </c>
      <c r="Q278" s="24" t="s">
        <v>811</v>
      </c>
      <c r="R278" s="24" t="s">
        <v>811</v>
      </c>
      <c r="S278" s="24" t="s">
        <v>1045</v>
      </c>
      <c r="T278" s="23">
        <v>3</v>
      </c>
      <c r="U278" s="23">
        <v>1</v>
      </c>
      <c r="V278" s="24" t="s">
        <v>1235</v>
      </c>
      <c r="W278" s="24" t="s">
        <v>815</v>
      </c>
      <c r="X278" s="24"/>
      <c r="Y278" s="24"/>
      <c r="Z278" s="24"/>
      <c r="AA278" s="24"/>
    </row>
    <row r="279" spans="1:27">
      <c r="A279" s="24" t="s">
        <v>1358</v>
      </c>
      <c r="B279" s="24" t="s">
        <v>1364</v>
      </c>
      <c r="C279" s="23">
        <v>2</v>
      </c>
      <c r="D279" s="47">
        <v>45167</v>
      </c>
      <c r="E279" s="24"/>
      <c r="F279" s="510">
        <v>3</v>
      </c>
      <c r="G279" s="24">
        <v>9.5</v>
      </c>
      <c r="H279" s="24">
        <v>3.55</v>
      </c>
      <c r="I279" s="988">
        <v>0.37368421052631579</v>
      </c>
      <c r="J279" s="24">
        <v>8.77</v>
      </c>
      <c r="K279" s="24">
        <v>23.8</v>
      </c>
      <c r="L279" s="24" t="s">
        <v>811</v>
      </c>
      <c r="M279" s="24" t="s">
        <v>811</v>
      </c>
      <c r="N279" s="24" t="s">
        <v>811</v>
      </c>
      <c r="O279" s="24" t="s">
        <v>811</v>
      </c>
      <c r="P279" s="24" t="s">
        <v>815</v>
      </c>
      <c r="Q279" s="24" t="s">
        <v>811</v>
      </c>
      <c r="R279" s="24" t="s">
        <v>811</v>
      </c>
      <c r="S279" s="24" t="s">
        <v>1045</v>
      </c>
      <c r="T279" s="23">
        <v>3</v>
      </c>
      <c r="U279" s="23">
        <v>1</v>
      </c>
      <c r="V279" s="24" t="s">
        <v>1235</v>
      </c>
      <c r="W279" s="24" t="s">
        <v>815</v>
      </c>
      <c r="X279" s="24"/>
      <c r="Y279" s="24"/>
      <c r="Z279" s="24"/>
      <c r="AA279" s="24"/>
    </row>
    <row r="280" spans="1:27">
      <c r="A280" s="24" t="s">
        <v>1358</v>
      </c>
      <c r="B280" s="24" t="s">
        <v>1364</v>
      </c>
      <c r="C280" s="23">
        <v>3</v>
      </c>
      <c r="D280" s="47">
        <v>45167</v>
      </c>
      <c r="E280" s="24"/>
      <c r="F280" s="510">
        <v>3</v>
      </c>
      <c r="G280" s="24">
        <v>9.5</v>
      </c>
      <c r="H280" s="24">
        <v>3.55</v>
      </c>
      <c r="I280" s="988">
        <v>0.37368421052631579</v>
      </c>
      <c r="J280" s="24">
        <v>8.76</v>
      </c>
      <c r="K280" s="24">
        <v>23.8</v>
      </c>
      <c r="L280" s="24">
        <v>7.73</v>
      </c>
      <c r="M280" s="24">
        <v>67.400000000000006</v>
      </c>
      <c r="N280" s="25">
        <v>7.34126582278481</v>
      </c>
      <c r="O280" s="25">
        <v>0.19463417721519188</v>
      </c>
      <c r="P280" s="24">
        <v>7.5359000000000016</v>
      </c>
      <c r="Q280" s="24">
        <v>0.49633230225364566</v>
      </c>
      <c r="R280" s="24">
        <v>25.310051160960242</v>
      </c>
      <c r="S280" s="24" t="s">
        <v>1045</v>
      </c>
      <c r="T280" s="23">
        <v>3</v>
      </c>
      <c r="U280" s="23">
        <v>1</v>
      </c>
      <c r="V280" s="24" t="s">
        <v>1235</v>
      </c>
      <c r="W280" s="24" t="s">
        <v>815</v>
      </c>
      <c r="X280" s="24"/>
      <c r="Y280" s="24"/>
      <c r="Z280" s="24"/>
      <c r="AA280" s="24"/>
    </row>
    <row r="281" spans="1:27">
      <c r="A281" s="24" t="s">
        <v>1358</v>
      </c>
      <c r="B281" s="24" t="s">
        <v>1364</v>
      </c>
      <c r="C281" s="23">
        <v>4</v>
      </c>
      <c r="D281" s="47">
        <v>45167</v>
      </c>
      <c r="E281" s="24"/>
      <c r="F281" s="510">
        <v>3</v>
      </c>
      <c r="G281" s="24">
        <v>9.5</v>
      </c>
      <c r="H281" s="24">
        <v>3.55</v>
      </c>
      <c r="I281" s="988">
        <v>0.37368421052631579</v>
      </c>
      <c r="J281" s="24">
        <v>8.73</v>
      </c>
      <c r="K281" s="24">
        <v>23.8</v>
      </c>
      <c r="L281" s="24" t="s">
        <v>811</v>
      </c>
      <c r="M281" s="24" t="s">
        <v>811</v>
      </c>
      <c r="N281" s="24" t="s">
        <v>811</v>
      </c>
      <c r="O281" s="24" t="s">
        <v>811</v>
      </c>
      <c r="P281" s="24" t="s">
        <v>815</v>
      </c>
      <c r="Q281" s="24" t="s">
        <v>811</v>
      </c>
      <c r="R281" s="24" t="s">
        <v>811</v>
      </c>
      <c r="S281" s="24" t="s">
        <v>1045</v>
      </c>
      <c r="T281" s="23">
        <v>3</v>
      </c>
      <c r="U281" s="23">
        <v>1</v>
      </c>
      <c r="V281" s="24" t="s">
        <v>1235</v>
      </c>
      <c r="W281" s="24" t="s">
        <v>815</v>
      </c>
      <c r="X281" s="24"/>
      <c r="Y281" s="24"/>
      <c r="Z281" s="24"/>
      <c r="AA281" s="24"/>
    </row>
    <row r="282" spans="1:27">
      <c r="A282" s="24" t="s">
        <v>1358</v>
      </c>
      <c r="B282" s="24" t="s">
        <v>1364</v>
      </c>
      <c r="C282" s="23">
        <v>5</v>
      </c>
      <c r="D282" s="47">
        <v>45167</v>
      </c>
      <c r="E282" s="24"/>
      <c r="F282" s="510">
        <v>3</v>
      </c>
      <c r="G282" s="24">
        <v>9.5</v>
      </c>
      <c r="H282" s="24">
        <v>3.55</v>
      </c>
      <c r="I282" s="988">
        <v>0.37368421052631579</v>
      </c>
      <c r="J282" s="24">
        <v>7.69</v>
      </c>
      <c r="K282" s="24">
        <v>23.7</v>
      </c>
      <c r="L282" s="24" t="s">
        <v>811</v>
      </c>
      <c r="M282" s="24" t="s">
        <v>811</v>
      </c>
      <c r="N282" s="24" t="s">
        <v>811</v>
      </c>
      <c r="O282" s="24" t="s">
        <v>811</v>
      </c>
      <c r="P282" s="24" t="s">
        <v>815</v>
      </c>
      <c r="Q282" s="24" t="s">
        <v>811</v>
      </c>
      <c r="R282" s="24" t="s">
        <v>811</v>
      </c>
      <c r="S282" s="24" t="s">
        <v>1045</v>
      </c>
      <c r="T282" s="23">
        <v>3</v>
      </c>
      <c r="U282" s="23">
        <v>1</v>
      </c>
      <c r="V282" s="24" t="s">
        <v>1235</v>
      </c>
      <c r="W282" s="24" t="s">
        <v>815</v>
      </c>
      <c r="X282" s="24"/>
      <c r="Y282" s="24"/>
      <c r="Z282" s="24"/>
      <c r="AA282" s="24"/>
    </row>
    <row r="283" spans="1:27">
      <c r="A283" s="24" t="s">
        <v>1358</v>
      </c>
      <c r="B283" s="24" t="s">
        <v>1364</v>
      </c>
      <c r="C283" s="23">
        <v>6</v>
      </c>
      <c r="D283" s="47">
        <v>45167</v>
      </c>
      <c r="E283" s="24"/>
      <c r="F283" s="510">
        <v>3</v>
      </c>
      <c r="G283" s="24">
        <v>9.5</v>
      </c>
      <c r="H283" s="24">
        <v>3.55</v>
      </c>
      <c r="I283" s="988">
        <v>0.37368421052631579</v>
      </c>
      <c r="J283" s="24">
        <v>6.56</v>
      </c>
      <c r="K283" s="24">
        <v>23.4</v>
      </c>
      <c r="L283" s="24" t="s">
        <v>811</v>
      </c>
      <c r="M283" s="24" t="s">
        <v>811</v>
      </c>
      <c r="N283" s="24" t="s">
        <v>811</v>
      </c>
      <c r="O283" s="24" t="s">
        <v>811</v>
      </c>
      <c r="P283" s="24" t="s">
        <v>815</v>
      </c>
      <c r="Q283" s="24" t="s">
        <v>811</v>
      </c>
      <c r="R283" s="24" t="s">
        <v>811</v>
      </c>
      <c r="S283" s="24" t="s">
        <v>1045</v>
      </c>
      <c r="T283" s="23">
        <v>3</v>
      </c>
      <c r="U283" s="23">
        <v>1</v>
      </c>
      <c r="V283" s="24" t="s">
        <v>1235</v>
      </c>
      <c r="W283" s="24" t="s">
        <v>815</v>
      </c>
      <c r="X283" s="24"/>
      <c r="Y283" s="24"/>
      <c r="Z283" s="24"/>
      <c r="AA283" s="24"/>
    </row>
    <row r="284" spans="1:27">
      <c r="A284" s="24" t="s">
        <v>1358</v>
      </c>
      <c r="B284" s="24" t="s">
        <v>1364</v>
      </c>
      <c r="C284" s="23">
        <v>7</v>
      </c>
      <c r="D284" s="47">
        <v>45167</v>
      </c>
      <c r="E284" s="24"/>
      <c r="F284" s="510">
        <v>3</v>
      </c>
      <c r="G284" s="24">
        <v>9.5</v>
      </c>
      <c r="H284" s="24">
        <v>3.55</v>
      </c>
      <c r="I284" s="988">
        <v>0.37368421052631579</v>
      </c>
      <c r="J284" s="24">
        <v>1.94</v>
      </c>
      <c r="K284" s="24">
        <v>21.7</v>
      </c>
      <c r="L284" s="24" t="s">
        <v>811</v>
      </c>
      <c r="M284" s="24" t="s">
        <v>811</v>
      </c>
      <c r="N284" s="24" t="s">
        <v>811</v>
      </c>
      <c r="O284" s="24" t="s">
        <v>811</v>
      </c>
      <c r="P284" s="24" t="s">
        <v>815</v>
      </c>
      <c r="Q284" s="24" t="s">
        <v>811</v>
      </c>
      <c r="R284" s="24" t="s">
        <v>811</v>
      </c>
      <c r="S284" s="24" t="s">
        <v>1045</v>
      </c>
      <c r="T284" s="23">
        <v>3</v>
      </c>
      <c r="U284" s="23">
        <v>1</v>
      </c>
      <c r="V284" s="24" t="s">
        <v>1235</v>
      </c>
      <c r="W284" s="24" t="s">
        <v>815</v>
      </c>
      <c r="X284" s="24"/>
      <c r="Y284" s="24"/>
      <c r="Z284" s="24"/>
      <c r="AA284" s="24"/>
    </row>
    <row r="285" spans="1:27">
      <c r="A285" s="24" t="s">
        <v>1358</v>
      </c>
      <c r="B285" s="24" t="s">
        <v>1364</v>
      </c>
      <c r="C285" s="23">
        <v>8</v>
      </c>
      <c r="D285" s="47">
        <v>45167</v>
      </c>
      <c r="E285" s="24"/>
      <c r="F285" s="510">
        <v>3</v>
      </c>
      <c r="G285" s="24">
        <v>9.5</v>
      </c>
      <c r="H285" s="24">
        <v>3.55</v>
      </c>
      <c r="I285" s="988">
        <v>0.37368421052631579</v>
      </c>
      <c r="J285" s="24">
        <v>0.88</v>
      </c>
      <c r="K285" s="24">
        <v>19</v>
      </c>
      <c r="L285" s="24" t="s">
        <v>811</v>
      </c>
      <c r="M285" s="24" t="s">
        <v>811</v>
      </c>
      <c r="N285" s="24" t="s">
        <v>811</v>
      </c>
      <c r="O285" s="24" t="s">
        <v>811</v>
      </c>
      <c r="P285" s="24" t="s">
        <v>815</v>
      </c>
      <c r="Q285" s="24" t="s">
        <v>811</v>
      </c>
      <c r="R285" s="24" t="s">
        <v>811</v>
      </c>
      <c r="S285" s="24" t="s">
        <v>1045</v>
      </c>
      <c r="T285" s="23">
        <v>3</v>
      </c>
      <c r="U285" s="23">
        <v>1</v>
      </c>
      <c r="V285" s="24" t="s">
        <v>1235</v>
      </c>
      <c r="W285" s="24" t="s">
        <v>815</v>
      </c>
      <c r="X285" s="24"/>
      <c r="Y285" s="24"/>
      <c r="Z285" s="24"/>
      <c r="AA285" s="24"/>
    </row>
    <row r="286" spans="1:27">
      <c r="A286" s="24" t="s">
        <v>1358</v>
      </c>
      <c r="B286" s="24" t="s">
        <v>1364</v>
      </c>
      <c r="C286" s="23">
        <v>9</v>
      </c>
      <c r="D286" s="47">
        <v>45167</v>
      </c>
      <c r="E286" s="24"/>
      <c r="F286" s="510">
        <v>3</v>
      </c>
      <c r="G286" s="24">
        <v>9.5</v>
      </c>
      <c r="H286" s="24">
        <v>3.55</v>
      </c>
      <c r="I286" s="988">
        <v>0.37368421052631579</v>
      </c>
      <c r="J286" s="24">
        <v>0.4</v>
      </c>
      <c r="K286" s="24">
        <v>17.3</v>
      </c>
      <c r="L286" s="24">
        <v>6.81</v>
      </c>
      <c r="M286" s="24">
        <v>99.499999999999986</v>
      </c>
      <c r="N286" s="25">
        <v>6.8201265822784807</v>
      </c>
      <c r="O286" s="25">
        <v>1.27067341772152</v>
      </c>
      <c r="P286" s="24">
        <v>8.0908000000000015</v>
      </c>
      <c r="Q286" s="24">
        <v>0.68901383613727896</v>
      </c>
      <c r="R286" s="24">
        <v>23.981833923652097</v>
      </c>
      <c r="S286" s="24" t="s">
        <v>1045</v>
      </c>
      <c r="T286" s="23">
        <v>3</v>
      </c>
      <c r="U286" s="23">
        <v>1</v>
      </c>
      <c r="V286" s="24" t="s">
        <v>1235</v>
      </c>
      <c r="W286" s="24" t="s">
        <v>815</v>
      </c>
      <c r="X286" s="24"/>
      <c r="Y286" s="24"/>
      <c r="Z286" s="24"/>
      <c r="AA286" s="24"/>
    </row>
    <row r="287" spans="1:27" s="747" customFormat="1">
      <c r="A287" s="756"/>
      <c r="B287" s="756"/>
      <c r="C287" s="756"/>
      <c r="D287" s="756"/>
      <c r="E287" s="757"/>
      <c r="F287" s="756"/>
      <c r="G287" s="756"/>
      <c r="H287" s="756"/>
      <c r="I287" s="756"/>
      <c r="J287" s="758"/>
      <c r="K287" s="756"/>
      <c r="L287" s="759"/>
      <c r="M287" s="756"/>
      <c r="N287" s="756"/>
      <c r="O287" s="756"/>
      <c r="P287" s="756"/>
      <c r="Q287" s="760"/>
      <c r="R287" s="760"/>
      <c r="S287" s="756"/>
      <c r="T287" s="756"/>
      <c r="U287" s="756"/>
      <c r="V287" s="756"/>
      <c r="W287" s="756"/>
      <c r="X287" s="756"/>
    </row>
    <row r="288" spans="1:27" s="747" customFormat="1">
      <c r="A288" s="756"/>
      <c r="B288" s="756"/>
      <c r="C288" s="756"/>
      <c r="D288" s="756"/>
      <c r="E288" s="757"/>
      <c r="F288" s="756"/>
      <c r="G288" s="756"/>
      <c r="H288" s="756"/>
      <c r="I288" s="756"/>
      <c r="J288" s="758"/>
      <c r="K288" s="756"/>
      <c r="L288" s="759"/>
      <c r="M288" s="756"/>
      <c r="N288" s="756"/>
      <c r="O288" s="756"/>
      <c r="P288" s="756"/>
      <c r="Q288" s="760"/>
      <c r="R288" s="760"/>
      <c r="S288" s="756"/>
      <c r="T288" s="756"/>
      <c r="U288" s="756"/>
      <c r="V288" s="756"/>
      <c r="W288" s="756"/>
      <c r="X288" s="756"/>
    </row>
    <row r="289" spans="1:25" ht="31.2">
      <c r="A289" s="618" t="s">
        <v>804</v>
      </c>
      <c r="B289" s="618" t="s">
        <v>20</v>
      </c>
      <c r="C289" s="618" t="s">
        <v>701</v>
      </c>
      <c r="D289" s="622" t="s">
        <v>805</v>
      </c>
      <c r="E289" s="748" t="s">
        <v>786</v>
      </c>
      <c r="F289" s="618" t="s">
        <v>1000</v>
      </c>
      <c r="G289" s="622" t="s">
        <v>1008</v>
      </c>
      <c r="H289" s="622" t="s">
        <v>806</v>
      </c>
      <c r="I289" s="622" t="s">
        <v>807</v>
      </c>
      <c r="J289" s="623" t="s">
        <v>1009</v>
      </c>
      <c r="K289" s="618" t="s">
        <v>1010</v>
      </c>
      <c r="L289" s="622" t="s">
        <v>1011</v>
      </c>
      <c r="M289" s="618" t="s">
        <v>1012</v>
      </c>
      <c r="N289" s="622" t="s">
        <v>1013</v>
      </c>
      <c r="O289" s="618" t="s">
        <v>1014</v>
      </c>
      <c r="P289" s="618" t="s">
        <v>1015</v>
      </c>
      <c r="Q289" s="624" t="s">
        <v>1016</v>
      </c>
      <c r="R289" s="618" t="s">
        <v>703</v>
      </c>
      <c r="S289" s="622" t="s">
        <v>1017</v>
      </c>
      <c r="T289" s="618" t="s">
        <v>808</v>
      </c>
      <c r="U289" s="618" t="s">
        <v>1018</v>
      </c>
      <c r="V289" s="626" t="s">
        <v>809</v>
      </c>
      <c r="W289" s="626" t="s">
        <v>1019</v>
      </c>
      <c r="X289" s="618" t="s">
        <v>1020</v>
      </c>
      <c r="Y289" s="622" t="s">
        <v>1021</v>
      </c>
    </row>
    <row r="290" spans="1:25">
      <c r="A290" s="27">
        <v>449</v>
      </c>
      <c r="B290" s="27" t="s">
        <v>1358</v>
      </c>
      <c r="C290" s="27" t="s">
        <v>1365</v>
      </c>
      <c r="D290" s="27">
        <v>0.5</v>
      </c>
      <c r="E290" s="139">
        <v>42992</v>
      </c>
      <c r="F290" s="27"/>
      <c r="G290" s="27"/>
      <c r="H290" s="27">
        <v>3.3</v>
      </c>
      <c r="I290" s="54">
        <v>3.3</v>
      </c>
      <c r="J290" s="52">
        <v>1</v>
      </c>
      <c r="K290" s="27" t="s">
        <v>1164</v>
      </c>
      <c r="L290" s="27">
        <v>3</v>
      </c>
      <c r="M290" s="27">
        <v>1</v>
      </c>
      <c r="N290" s="27" t="s">
        <v>1397</v>
      </c>
      <c r="O290" s="27"/>
      <c r="P290" s="27">
        <v>8.2200000000000006</v>
      </c>
      <c r="Q290" s="27">
        <v>22.2</v>
      </c>
      <c r="R290" s="141">
        <v>6.25</v>
      </c>
      <c r="S290" s="24">
        <v>4.9000000000000004</v>
      </c>
      <c r="T290" s="68">
        <v>4.4561936708860754</v>
      </c>
      <c r="U290" s="24">
        <v>2.9767179332805891</v>
      </c>
      <c r="V290" s="655">
        <v>0.65243421746849517</v>
      </c>
      <c r="W290" s="749">
        <v>86.83521090440226</v>
      </c>
      <c r="X290" s="27"/>
      <c r="Y290" s="24"/>
    </row>
    <row r="291" spans="1:25">
      <c r="A291" s="27">
        <v>450</v>
      </c>
      <c r="B291" s="27" t="s">
        <v>1358</v>
      </c>
      <c r="C291" s="27" t="s">
        <v>1365</v>
      </c>
      <c r="D291" s="27">
        <v>1</v>
      </c>
      <c r="E291" s="139">
        <v>42992</v>
      </c>
      <c r="F291" s="27"/>
      <c r="G291" s="27"/>
      <c r="H291" s="27">
        <v>3.3</v>
      </c>
      <c r="I291" s="54">
        <v>3.3</v>
      </c>
      <c r="J291" s="52">
        <v>1</v>
      </c>
      <c r="K291" s="27" t="s">
        <v>1164</v>
      </c>
      <c r="L291" s="27">
        <v>3</v>
      </c>
      <c r="M291" s="27">
        <v>1</v>
      </c>
      <c r="N291" s="27" t="s">
        <v>1397</v>
      </c>
      <c r="O291" s="27"/>
      <c r="P291" s="27">
        <v>8.2100000000000009</v>
      </c>
      <c r="Q291" s="27">
        <v>22.2</v>
      </c>
      <c r="T291" s="27"/>
      <c r="U291" s="27"/>
      <c r="V291" s="27"/>
      <c r="W291" s="27"/>
      <c r="X291" s="27"/>
      <c r="Y291" s="24"/>
    </row>
    <row r="292" spans="1:25">
      <c r="A292" s="27">
        <v>451</v>
      </c>
      <c r="B292" s="27" t="s">
        <v>1358</v>
      </c>
      <c r="C292" s="27" t="s">
        <v>1365</v>
      </c>
      <c r="D292" s="27">
        <v>2</v>
      </c>
      <c r="E292" s="139">
        <v>42992</v>
      </c>
      <c r="F292" s="27"/>
      <c r="G292" s="27"/>
      <c r="H292" s="27">
        <v>3.3</v>
      </c>
      <c r="I292" s="54">
        <v>3.3</v>
      </c>
      <c r="J292" s="52">
        <v>1</v>
      </c>
      <c r="K292" s="27" t="s">
        <v>1164</v>
      </c>
      <c r="L292" s="27">
        <v>3</v>
      </c>
      <c r="M292" s="27">
        <v>1</v>
      </c>
      <c r="N292" s="27" t="s">
        <v>1397</v>
      </c>
      <c r="O292" s="27"/>
      <c r="P292" s="27">
        <v>8.33</v>
      </c>
      <c r="Q292" s="23">
        <v>22</v>
      </c>
      <c r="R292" s="141">
        <v>6.24</v>
      </c>
      <c r="S292" s="24">
        <v>4.5999999999999996</v>
      </c>
      <c r="T292" s="68">
        <v>6.0327531645569632</v>
      </c>
      <c r="U292" s="24">
        <v>2.5693864396097021</v>
      </c>
      <c r="V292" s="655">
        <v>0.51849820461862872</v>
      </c>
      <c r="W292" s="749">
        <v>67.107820961503037</v>
      </c>
      <c r="X292" s="27"/>
      <c r="Y292" s="24"/>
    </row>
    <row r="293" spans="1:25">
      <c r="A293" s="27"/>
      <c r="B293" s="27"/>
      <c r="C293" s="27"/>
      <c r="D293" s="27"/>
      <c r="E293" s="139"/>
      <c r="F293" s="27"/>
      <c r="G293" s="27"/>
      <c r="H293" s="27"/>
      <c r="I293" s="54"/>
      <c r="J293" s="52"/>
      <c r="K293" s="27"/>
      <c r="L293" s="27"/>
      <c r="M293" s="27"/>
      <c r="N293" s="27"/>
      <c r="O293" s="27"/>
      <c r="P293" s="27"/>
      <c r="Q293" s="23"/>
      <c r="R293" s="141"/>
      <c r="S293" s="24"/>
      <c r="T293" s="68"/>
      <c r="U293" s="24"/>
      <c r="V293" s="655"/>
      <c r="W293" s="749"/>
      <c r="X293" s="27"/>
      <c r="Y293" s="24"/>
    </row>
    <row r="294" spans="1:25" ht="31.2">
      <c r="A294" s="27"/>
      <c r="B294" s="611" t="s">
        <v>20</v>
      </c>
      <c r="C294" s="611" t="s">
        <v>701</v>
      </c>
      <c r="D294" s="611" t="s">
        <v>846</v>
      </c>
      <c r="E294" s="751" t="s">
        <v>786</v>
      </c>
      <c r="F294" s="611" t="s">
        <v>1000</v>
      </c>
      <c r="G294" s="612" t="s">
        <v>1008</v>
      </c>
      <c r="H294" s="612" t="s">
        <v>806</v>
      </c>
      <c r="I294" s="612" t="s">
        <v>807</v>
      </c>
      <c r="J294" s="614" t="s">
        <v>1009</v>
      </c>
      <c r="K294" s="611" t="s">
        <v>1015</v>
      </c>
      <c r="L294" s="615" t="s">
        <v>1016</v>
      </c>
      <c r="M294" s="611" t="s">
        <v>703</v>
      </c>
      <c r="N294" s="612" t="s">
        <v>1017</v>
      </c>
      <c r="O294" s="611" t="s">
        <v>808</v>
      </c>
      <c r="P294" s="611" t="s">
        <v>1018</v>
      </c>
      <c r="Q294" s="617" t="s">
        <v>809</v>
      </c>
      <c r="R294" s="617" t="s">
        <v>1019</v>
      </c>
      <c r="S294" s="611" t="s">
        <v>1020</v>
      </c>
      <c r="T294" s="612" t="s">
        <v>1021</v>
      </c>
      <c r="U294" s="611" t="s">
        <v>1010</v>
      </c>
      <c r="V294" s="612" t="s">
        <v>1011</v>
      </c>
      <c r="W294" s="611" t="s">
        <v>1012</v>
      </c>
      <c r="X294" s="612" t="s">
        <v>1013</v>
      </c>
      <c r="Y294" s="611" t="s">
        <v>1014</v>
      </c>
    </row>
    <row r="295" spans="1:25">
      <c r="A295" s="27"/>
      <c r="B295" s="27" t="s">
        <v>1358</v>
      </c>
      <c r="C295" s="27" t="s">
        <v>1365</v>
      </c>
      <c r="D295" s="27">
        <v>0.5</v>
      </c>
      <c r="E295" s="139">
        <v>43355</v>
      </c>
      <c r="F295" s="27"/>
      <c r="G295" s="27">
        <v>2</v>
      </c>
      <c r="H295" s="27">
        <v>3.45</v>
      </c>
      <c r="I295" s="54">
        <v>2.25</v>
      </c>
      <c r="J295" s="27"/>
      <c r="K295" s="27">
        <v>7.46</v>
      </c>
      <c r="L295" s="27">
        <v>23.5</v>
      </c>
      <c r="M295" s="27">
        <v>6.24</v>
      </c>
      <c r="N295" s="27">
        <v>11.400000000000002</v>
      </c>
      <c r="O295" s="68">
        <v>12.614968354430378</v>
      </c>
      <c r="P295" s="24">
        <v>5.0250304164029567</v>
      </c>
      <c r="Q295" s="68">
        <v>0.67957648540527182</v>
      </c>
      <c r="R295" s="24">
        <v>37.759342723004693</v>
      </c>
      <c r="S295" s="27"/>
      <c r="T295" s="27"/>
      <c r="U295" s="27" t="s">
        <v>1164</v>
      </c>
      <c r="V295" s="27" t="s">
        <v>1398</v>
      </c>
      <c r="W295" s="27">
        <v>2</v>
      </c>
      <c r="X295" t="s">
        <v>1399</v>
      </c>
      <c r="Y295" s="24"/>
    </row>
    <row r="296" spans="1:25">
      <c r="A296" s="27"/>
      <c r="B296" s="27" t="s">
        <v>1358</v>
      </c>
      <c r="C296" s="27" t="s">
        <v>1365</v>
      </c>
      <c r="D296" s="27">
        <v>1</v>
      </c>
      <c r="E296" s="139">
        <v>43355</v>
      </c>
      <c r="F296" s="27"/>
      <c r="G296" s="27"/>
      <c r="H296" s="27"/>
      <c r="I296" s="27"/>
      <c r="J296" s="27"/>
      <c r="K296" s="27">
        <v>7.27</v>
      </c>
      <c r="L296" s="27">
        <v>22.9</v>
      </c>
      <c r="M296" s="27" t="s">
        <v>811</v>
      </c>
      <c r="N296" s="27" t="s">
        <v>811</v>
      </c>
      <c r="O296" s="54" t="s">
        <v>811</v>
      </c>
      <c r="P296" s="27" t="s">
        <v>811</v>
      </c>
      <c r="Q296" s="68" t="s">
        <v>811</v>
      </c>
      <c r="R296" s="24" t="s">
        <v>811</v>
      </c>
      <c r="S296" s="27"/>
      <c r="T296" s="27"/>
      <c r="U296" s="27"/>
      <c r="V296" s="27"/>
      <c r="W296" s="27"/>
      <c r="Y296" s="24"/>
    </row>
    <row r="297" spans="1:25">
      <c r="A297" s="27"/>
      <c r="B297" s="27" t="s">
        <v>1358</v>
      </c>
      <c r="C297" s="27" t="s">
        <v>1365</v>
      </c>
      <c r="D297" s="27">
        <v>2</v>
      </c>
      <c r="E297" s="139">
        <v>43355</v>
      </c>
      <c r="F297" s="27"/>
      <c r="G297" s="27"/>
      <c r="H297" s="27"/>
      <c r="I297" s="27"/>
      <c r="J297" s="27"/>
      <c r="K297" s="27">
        <v>6.92</v>
      </c>
      <c r="L297" s="27">
        <v>21.9</v>
      </c>
      <c r="M297" s="27" t="s">
        <v>811</v>
      </c>
      <c r="N297" s="27" t="s">
        <v>811</v>
      </c>
      <c r="O297" s="54" t="s">
        <v>811</v>
      </c>
      <c r="P297" s="27" t="s">
        <v>811</v>
      </c>
      <c r="Q297" s="68" t="s">
        <v>811</v>
      </c>
      <c r="R297" s="24" t="s">
        <v>811</v>
      </c>
      <c r="S297" s="27"/>
      <c r="T297" s="27"/>
      <c r="U297" s="27"/>
      <c r="V297" s="27"/>
      <c r="W297" s="27"/>
      <c r="Y297" s="24"/>
    </row>
    <row r="298" spans="1:25">
      <c r="A298" s="27"/>
      <c r="B298" s="27" t="s">
        <v>1358</v>
      </c>
      <c r="C298" s="27" t="s">
        <v>1365</v>
      </c>
      <c r="D298" s="27">
        <v>2.5</v>
      </c>
      <c r="E298" s="139">
        <v>43355</v>
      </c>
      <c r="F298" s="27"/>
      <c r="G298" s="27"/>
      <c r="H298" s="27"/>
      <c r="I298" s="27"/>
      <c r="J298" s="27"/>
      <c r="K298" s="27" t="s">
        <v>815</v>
      </c>
      <c r="L298" s="27" t="s">
        <v>815</v>
      </c>
      <c r="M298" s="27">
        <v>6.08</v>
      </c>
      <c r="N298" s="27">
        <v>11.200000000000003</v>
      </c>
      <c r="O298" s="68">
        <v>11.130854430379747</v>
      </c>
      <c r="P298" s="24">
        <v>15.736325840453581</v>
      </c>
      <c r="Q298" s="68">
        <v>0.62524226879376577</v>
      </c>
      <c r="R298" s="24">
        <v>36.49173708920187</v>
      </c>
      <c r="S298" s="27"/>
      <c r="T298" s="27"/>
      <c r="U298" s="27"/>
      <c r="V298" s="27"/>
      <c r="W298" s="27"/>
      <c r="Y298" s="24"/>
    </row>
    <row r="299" spans="1:25">
      <c r="B299" s="27" t="s">
        <v>1358</v>
      </c>
      <c r="C299" s="27" t="s">
        <v>1365</v>
      </c>
      <c r="D299" s="27">
        <v>3</v>
      </c>
      <c r="E299" s="139">
        <v>43355</v>
      </c>
      <c r="F299" s="27"/>
      <c r="G299" s="27"/>
      <c r="H299" s="27"/>
      <c r="I299" s="27"/>
      <c r="J299" s="27"/>
      <c r="K299" s="27">
        <v>5.51</v>
      </c>
      <c r="L299" s="27">
        <v>21.6</v>
      </c>
      <c r="M299" s="27" t="s">
        <v>811</v>
      </c>
      <c r="N299" s="27" t="s">
        <v>811</v>
      </c>
      <c r="O299" s="54" t="s">
        <v>811</v>
      </c>
      <c r="P299" s="27" t="s">
        <v>811</v>
      </c>
      <c r="Q299" s="68" t="s">
        <v>811</v>
      </c>
      <c r="R299" s="24" t="s">
        <v>811</v>
      </c>
      <c r="S299" s="27"/>
      <c r="T299" s="27"/>
      <c r="U299" s="27"/>
      <c r="V299" s="27"/>
      <c r="W299" s="27"/>
      <c r="Y299" s="24"/>
    </row>
    <row r="300" spans="1:25">
      <c r="A300" s="27"/>
      <c r="B300" s="27"/>
      <c r="C300" s="27"/>
      <c r="D300" s="27"/>
      <c r="E300" s="139"/>
      <c r="F300" s="27"/>
      <c r="G300" s="27"/>
      <c r="H300" s="27"/>
      <c r="I300" s="54"/>
      <c r="J300" s="52"/>
      <c r="K300" s="27"/>
      <c r="L300" s="27"/>
      <c r="M300" s="27"/>
      <c r="N300" s="27"/>
      <c r="O300" s="27"/>
      <c r="P300" s="27"/>
      <c r="Q300" s="23"/>
      <c r="R300" s="141"/>
      <c r="S300" s="24"/>
      <c r="T300" s="68"/>
      <c r="U300" s="24"/>
      <c r="V300" s="655"/>
      <c r="W300" s="749"/>
      <c r="X300" s="27"/>
      <c r="Y300" s="24"/>
    </row>
    <row r="301" spans="1:25" ht="31.2">
      <c r="A301" s="618" t="s">
        <v>804</v>
      </c>
      <c r="B301" s="618" t="s">
        <v>20</v>
      </c>
      <c r="C301" s="618" t="s">
        <v>701</v>
      </c>
      <c r="D301" s="622" t="s">
        <v>805</v>
      </c>
      <c r="E301" s="748" t="s">
        <v>786</v>
      </c>
      <c r="F301" s="618" t="s">
        <v>1000</v>
      </c>
      <c r="G301" s="622" t="s">
        <v>1008</v>
      </c>
      <c r="H301" s="622" t="s">
        <v>806</v>
      </c>
      <c r="I301" s="622" t="s">
        <v>807</v>
      </c>
      <c r="J301" s="623" t="s">
        <v>1009</v>
      </c>
      <c r="K301" s="618" t="s">
        <v>1010</v>
      </c>
      <c r="L301" s="622" t="s">
        <v>1011</v>
      </c>
      <c r="M301" s="618" t="s">
        <v>1012</v>
      </c>
      <c r="N301" s="622" t="s">
        <v>1013</v>
      </c>
      <c r="O301" s="618" t="s">
        <v>1014</v>
      </c>
      <c r="P301" s="618" t="s">
        <v>1015</v>
      </c>
      <c r="Q301" s="624" t="s">
        <v>1016</v>
      </c>
      <c r="R301" s="618" t="s">
        <v>703</v>
      </c>
      <c r="S301" s="622" t="s">
        <v>1017</v>
      </c>
      <c r="T301" s="618" t="s">
        <v>808</v>
      </c>
      <c r="U301" s="618" t="s">
        <v>1018</v>
      </c>
      <c r="V301" s="626" t="s">
        <v>809</v>
      </c>
      <c r="W301" s="626" t="s">
        <v>1019</v>
      </c>
      <c r="X301" s="618" t="s">
        <v>1020</v>
      </c>
      <c r="Y301" s="622" t="s">
        <v>1021</v>
      </c>
    </row>
    <row r="302" spans="1:25">
      <c r="A302">
        <v>123</v>
      </c>
      <c r="B302" t="s">
        <v>1359</v>
      </c>
      <c r="C302" t="s">
        <v>1365</v>
      </c>
      <c r="D302" s="18">
        <v>0.5</v>
      </c>
      <c r="E302" s="55">
        <v>43719</v>
      </c>
      <c r="G302">
        <v>2</v>
      </c>
      <c r="H302" s="165">
        <v>3.2</v>
      </c>
      <c r="I302" s="653">
        <v>2.2000000000000002</v>
      </c>
      <c r="J302" s="70">
        <v>0.6875</v>
      </c>
      <c r="K302" t="s">
        <v>1127</v>
      </c>
      <c r="L302">
        <v>2</v>
      </c>
      <c r="M302">
        <v>2</v>
      </c>
      <c r="N302" t="s">
        <v>1132</v>
      </c>
      <c r="P302" s="27">
        <v>7</v>
      </c>
      <c r="Q302" s="27">
        <v>22.4</v>
      </c>
      <c r="R302" s="27">
        <v>5.8</v>
      </c>
      <c r="S302" s="27">
        <v>4.2</v>
      </c>
      <c r="T302" s="68">
        <v>2.6480670886075943</v>
      </c>
      <c r="U302" s="24">
        <v>1.1350580093090719</v>
      </c>
      <c r="V302" s="68">
        <v>0.50799746614933883</v>
      </c>
      <c r="W302" s="371">
        <v>33.001710000000003</v>
      </c>
      <c r="X302" s="27" t="s">
        <v>815</v>
      </c>
      <c r="Y302" s="24">
        <v>3.783125097916666</v>
      </c>
    </row>
    <row r="303" spans="1:25">
      <c r="B303" t="s">
        <v>1359</v>
      </c>
      <c r="C303" t="s">
        <v>1365</v>
      </c>
      <c r="D303" s="18">
        <v>1</v>
      </c>
      <c r="E303" s="55">
        <v>43719</v>
      </c>
      <c r="H303" s="165"/>
      <c r="I303" s="166"/>
      <c r="P303" s="27">
        <v>7.28</v>
      </c>
      <c r="Q303" s="27">
        <v>22.4</v>
      </c>
      <c r="R303" s="27" t="s">
        <v>811</v>
      </c>
      <c r="S303" s="27" t="s">
        <v>811</v>
      </c>
      <c r="T303" s="54" t="s">
        <v>811</v>
      </c>
      <c r="U303" s="27" t="s">
        <v>811</v>
      </c>
      <c r="V303" s="54" t="s">
        <v>811</v>
      </c>
      <c r="W303" s="27" t="s">
        <v>811</v>
      </c>
      <c r="X303" s="27" t="s">
        <v>815</v>
      </c>
      <c r="Y303" s="27" t="s">
        <v>811</v>
      </c>
    </row>
    <row r="304" spans="1:25">
      <c r="B304" t="s">
        <v>1359</v>
      </c>
      <c r="C304" t="s">
        <v>1365</v>
      </c>
      <c r="D304" s="18">
        <v>2</v>
      </c>
      <c r="E304" s="55">
        <v>43719</v>
      </c>
      <c r="H304" s="165"/>
      <c r="I304" s="166"/>
      <c r="P304" s="27">
        <v>6.6</v>
      </c>
      <c r="Q304" s="27">
        <v>21.7</v>
      </c>
      <c r="R304" s="27" t="s">
        <v>811</v>
      </c>
      <c r="S304" s="27" t="s">
        <v>811</v>
      </c>
      <c r="T304" s="54" t="s">
        <v>811</v>
      </c>
      <c r="U304" s="27" t="s">
        <v>811</v>
      </c>
      <c r="V304" s="54" t="s">
        <v>811</v>
      </c>
      <c r="W304" s="27" t="s">
        <v>811</v>
      </c>
      <c r="X304" s="27" t="s">
        <v>815</v>
      </c>
      <c r="Y304" s="27" t="s">
        <v>811</v>
      </c>
    </row>
    <row r="305" spans="1:25">
      <c r="B305" t="s">
        <v>1359</v>
      </c>
      <c r="C305" t="s">
        <v>1365</v>
      </c>
      <c r="D305" s="18">
        <v>2.5</v>
      </c>
      <c r="E305" s="55">
        <v>43719</v>
      </c>
      <c r="H305" s="165"/>
      <c r="I305" s="166"/>
      <c r="P305" s="27">
        <v>6.3</v>
      </c>
      <c r="Q305" s="27">
        <v>21.6</v>
      </c>
      <c r="R305" s="27" t="s">
        <v>811</v>
      </c>
      <c r="S305" s="27" t="s">
        <v>811</v>
      </c>
      <c r="T305" s="54" t="s">
        <v>811</v>
      </c>
      <c r="U305" s="27" t="s">
        <v>811</v>
      </c>
      <c r="V305" s="54" t="s">
        <v>811</v>
      </c>
      <c r="W305" s="27" t="s">
        <v>811</v>
      </c>
      <c r="X305" s="27" t="s">
        <v>815</v>
      </c>
      <c r="Y305" s="27" t="s">
        <v>811</v>
      </c>
    </row>
    <row r="306" spans="1:25">
      <c r="B306" t="s">
        <v>1359</v>
      </c>
      <c r="C306" t="s">
        <v>1365</v>
      </c>
      <c r="D306" s="18">
        <v>3</v>
      </c>
      <c r="E306" s="55">
        <v>43719</v>
      </c>
      <c r="H306" s="165"/>
      <c r="I306" s="166"/>
      <c r="P306" s="27" t="s">
        <v>815</v>
      </c>
      <c r="Q306" s="27" t="s">
        <v>815</v>
      </c>
      <c r="R306" s="27">
        <v>5.65</v>
      </c>
      <c r="S306" s="27">
        <v>4.0999999999999996</v>
      </c>
      <c r="T306" s="68">
        <v>57.591188101265821</v>
      </c>
      <c r="U306" s="24">
        <v>59.158478996650864</v>
      </c>
      <c r="V306" s="68">
        <v>1.3046141499288533</v>
      </c>
      <c r="W306" s="371">
        <v>34.449280506111947</v>
      </c>
      <c r="X306" s="27" t="s">
        <v>815</v>
      </c>
      <c r="Y306" s="24">
        <v>116.74966709791669</v>
      </c>
    </row>
    <row r="308" spans="1:25" s="747" customFormat="1" ht="31.2">
      <c r="A308" s="612" t="s">
        <v>804</v>
      </c>
      <c r="B308" s="612" t="s">
        <v>20</v>
      </c>
      <c r="C308" s="612" t="s">
        <v>701</v>
      </c>
      <c r="D308" s="612" t="s">
        <v>805</v>
      </c>
      <c r="E308" s="752" t="s">
        <v>786</v>
      </c>
      <c r="F308" s="612" t="s">
        <v>1000</v>
      </c>
      <c r="G308" s="612" t="s">
        <v>1008</v>
      </c>
      <c r="H308" s="612" t="s">
        <v>806</v>
      </c>
      <c r="I308" s="612" t="s">
        <v>807</v>
      </c>
      <c r="J308" s="614" t="s">
        <v>1009</v>
      </c>
      <c r="K308" s="612" t="s">
        <v>1015</v>
      </c>
      <c r="L308" s="753" t="s">
        <v>1016</v>
      </c>
      <c r="M308" s="612" t="s">
        <v>703</v>
      </c>
      <c r="N308" s="612" t="s">
        <v>1017</v>
      </c>
      <c r="O308" s="612" t="s">
        <v>808</v>
      </c>
      <c r="P308" s="612" t="s">
        <v>1018</v>
      </c>
      <c r="Q308" s="754" t="s">
        <v>809</v>
      </c>
      <c r="R308" s="754" t="s">
        <v>1019</v>
      </c>
      <c r="S308" s="612" t="s">
        <v>1021</v>
      </c>
      <c r="T308" s="612" t="s">
        <v>1010</v>
      </c>
      <c r="U308" s="612" t="s">
        <v>1011</v>
      </c>
      <c r="V308" s="612" t="s">
        <v>1012</v>
      </c>
      <c r="W308" s="612" t="s">
        <v>1013</v>
      </c>
      <c r="X308" s="612" t="s">
        <v>1014</v>
      </c>
    </row>
    <row r="309" spans="1:25" s="747" customFormat="1">
      <c r="A309" s="27">
        <v>39</v>
      </c>
      <c r="B309" t="s">
        <v>1358</v>
      </c>
      <c r="C309" t="s">
        <v>1366</v>
      </c>
      <c r="D309" s="27">
        <v>0.5</v>
      </c>
      <c r="E309" s="133">
        <v>44440</v>
      </c>
      <c r="F309"/>
      <c r="G309">
        <v>2</v>
      </c>
      <c r="H309">
        <v>3</v>
      </c>
      <c r="I309" s="649">
        <v>2.95</v>
      </c>
      <c r="J309" s="172">
        <v>0.98333333333333339</v>
      </c>
      <c r="K309" s="27">
        <v>7.51</v>
      </c>
      <c r="L309" s="27">
        <v>24.4</v>
      </c>
      <c r="M309" s="27">
        <v>5.67</v>
      </c>
      <c r="N309" s="27">
        <v>4.0999999999999996</v>
      </c>
      <c r="O309" s="654">
        <v>2.3605714285714283</v>
      </c>
      <c r="P309" s="755">
        <v>1.9478896825396834</v>
      </c>
      <c r="Q309" s="68">
        <v>0.66678054506983853</v>
      </c>
      <c r="R309" s="371">
        <v>43.009184149184158</v>
      </c>
      <c r="S309" s="24">
        <v>4.3084611111111117</v>
      </c>
      <c r="T309" t="s">
        <v>1025</v>
      </c>
      <c r="U309" t="s">
        <v>1400</v>
      </c>
      <c r="V309" t="s">
        <v>1042</v>
      </c>
      <c r="W309" t="s">
        <v>714</v>
      </c>
      <c r="X309" s="756"/>
    </row>
    <row r="310" spans="1:25" s="747" customFormat="1">
      <c r="A310" s="27">
        <v>39</v>
      </c>
      <c r="B310" t="s">
        <v>1358</v>
      </c>
      <c r="C310" t="s">
        <v>1366</v>
      </c>
      <c r="D310" s="27">
        <v>1</v>
      </c>
      <c r="E310" s="133">
        <v>44440</v>
      </c>
      <c r="F310"/>
      <c r="G310"/>
      <c r="H310"/>
      <c r="I310"/>
      <c r="J310"/>
      <c r="K310" s="27">
        <v>7.21</v>
      </c>
      <c r="L310" s="27">
        <v>25.3</v>
      </c>
      <c r="M310" s="27" t="s">
        <v>811</v>
      </c>
      <c r="N310" s="27" t="s">
        <v>811</v>
      </c>
      <c r="O310" s="654" t="s">
        <v>811</v>
      </c>
      <c r="P310" s="755" t="s">
        <v>811</v>
      </c>
      <c r="Q310" s="68" t="s">
        <v>811</v>
      </c>
      <c r="R310" s="24" t="s">
        <v>811</v>
      </c>
      <c r="S310" s="755" t="s">
        <v>811</v>
      </c>
      <c r="T310"/>
      <c r="U310"/>
      <c r="V310"/>
      <c r="W310"/>
      <c r="X310" s="756"/>
    </row>
    <row r="311" spans="1:25" s="747" customFormat="1">
      <c r="A311" s="27">
        <v>39</v>
      </c>
      <c r="B311" t="s">
        <v>1358</v>
      </c>
      <c r="C311" t="s">
        <v>1366</v>
      </c>
      <c r="D311" s="27">
        <v>1.5</v>
      </c>
      <c r="E311" s="133">
        <v>44440</v>
      </c>
      <c r="F311"/>
      <c r="G311"/>
      <c r="H311"/>
      <c r="I311"/>
      <c r="J311"/>
      <c r="K311" s="27">
        <v>7.1</v>
      </c>
      <c r="L311" s="27">
        <v>25.7</v>
      </c>
      <c r="M311" s="27" t="s">
        <v>811</v>
      </c>
      <c r="N311" s="27" t="s">
        <v>811</v>
      </c>
      <c r="O311" s="68" t="s">
        <v>811</v>
      </c>
      <c r="P311" s="24" t="s">
        <v>811</v>
      </c>
      <c r="Q311" s="68" t="s">
        <v>811</v>
      </c>
      <c r="R311" s="24" t="s">
        <v>811</v>
      </c>
      <c r="S311" s="24" t="s">
        <v>811</v>
      </c>
      <c r="T311"/>
      <c r="U311"/>
      <c r="V311"/>
      <c r="W311"/>
      <c r="X311" s="756"/>
    </row>
    <row r="312" spans="1:25" s="747" customFormat="1">
      <c r="A312" s="27">
        <v>39</v>
      </c>
      <c r="B312" t="s">
        <v>1358</v>
      </c>
      <c r="C312" t="s">
        <v>1366</v>
      </c>
      <c r="D312" s="27">
        <v>2</v>
      </c>
      <c r="E312" s="133">
        <v>44440</v>
      </c>
      <c r="F312"/>
      <c r="G312"/>
      <c r="H312"/>
      <c r="I312"/>
      <c r="J312"/>
      <c r="K312" s="27">
        <v>7.07</v>
      </c>
      <c r="L312" s="27">
        <v>25.8</v>
      </c>
      <c r="M312" s="27">
        <v>5.74</v>
      </c>
      <c r="N312" s="27">
        <v>4.0999999999999996</v>
      </c>
      <c r="O312" s="68">
        <v>1.7906666666666664</v>
      </c>
      <c r="P312" s="24">
        <v>2.6492611111111115</v>
      </c>
      <c r="Q312" s="68">
        <v>0.66678054506983853</v>
      </c>
      <c r="R312" s="371">
        <v>26.960233100233104</v>
      </c>
      <c r="S312" s="24">
        <v>4.4399277777777781</v>
      </c>
      <c r="T312"/>
      <c r="U312"/>
      <c r="V312"/>
      <c r="W312"/>
      <c r="X312" s="756"/>
    </row>
    <row r="313" spans="1:25" s="747" customFormat="1">
      <c r="A313" s="27">
        <v>39</v>
      </c>
      <c r="B313" t="s">
        <v>1358</v>
      </c>
      <c r="C313" t="s">
        <v>1366</v>
      </c>
      <c r="D313" s="27">
        <v>2.5</v>
      </c>
      <c r="E313" s="133">
        <v>44440</v>
      </c>
      <c r="F313"/>
      <c r="G313"/>
      <c r="H313"/>
      <c r="I313"/>
      <c r="J313"/>
      <c r="K313" s="27">
        <v>6.74</v>
      </c>
      <c r="L313" s="27">
        <v>25.9</v>
      </c>
      <c r="M313" s="27" t="s">
        <v>811</v>
      </c>
      <c r="N313" s="27" t="s">
        <v>811</v>
      </c>
      <c r="O313" s="68" t="s">
        <v>811</v>
      </c>
      <c r="P313" s="24" t="s">
        <v>811</v>
      </c>
      <c r="Q313" s="68" t="s">
        <v>811</v>
      </c>
      <c r="R313" s="24" t="s">
        <v>811</v>
      </c>
      <c r="S313" s="24" t="s">
        <v>811</v>
      </c>
      <c r="T313"/>
      <c r="U313"/>
      <c r="V313"/>
      <c r="W313"/>
      <c r="X313" s="756"/>
    </row>
    <row r="314" spans="1:25" s="747" customFormat="1">
      <c r="A314" s="756"/>
      <c r="B314" s="756"/>
      <c r="C314" s="756"/>
      <c r="D314" s="756"/>
      <c r="E314" s="757"/>
      <c r="F314" s="756"/>
      <c r="G314" s="756"/>
      <c r="H314" s="756"/>
      <c r="I314" s="756"/>
      <c r="J314" s="758"/>
      <c r="K314" s="756"/>
      <c r="L314" s="759"/>
      <c r="M314" s="756"/>
      <c r="N314" s="756"/>
      <c r="O314" s="756"/>
      <c r="P314" s="756"/>
      <c r="Q314" s="760"/>
      <c r="R314" s="760"/>
      <c r="S314" s="756"/>
      <c r="T314" s="756"/>
      <c r="U314" s="756"/>
      <c r="V314" s="756"/>
      <c r="W314" s="756"/>
      <c r="X314" s="756"/>
    </row>
    <row r="315" spans="1:25" s="832" customFormat="1" ht="20.399999999999999">
      <c r="A315" s="144" t="s">
        <v>20</v>
      </c>
      <c r="B315" s="144" t="s">
        <v>1389</v>
      </c>
      <c r="C315" s="146" t="s">
        <v>805</v>
      </c>
      <c r="D315" s="1559" t="s">
        <v>786</v>
      </c>
      <c r="E315" s="144" t="s">
        <v>1000</v>
      </c>
      <c r="F315" s="146" t="s">
        <v>1008</v>
      </c>
      <c r="G315" s="146" t="s">
        <v>806</v>
      </c>
      <c r="H315" s="146" t="s">
        <v>807</v>
      </c>
      <c r="I315" s="1560" t="s">
        <v>1009</v>
      </c>
      <c r="J315" s="144" t="s">
        <v>1015</v>
      </c>
      <c r="K315" s="148" t="s">
        <v>1016</v>
      </c>
      <c r="L315" s="144" t="s">
        <v>703</v>
      </c>
      <c r="M315" s="146" t="s">
        <v>1017</v>
      </c>
      <c r="N315" s="149" t="s">
        <v>808</v>
      </c>
      <c r="O315" s="149" t="s">
        <v>1018</v>
      </c>
      <c r="P315" s="149" t="s">
        <v>809</v>
      </c>
      <c r="Q315" s="149" t="s">
        <v>1019</v>
      </c>
      <c r="R315" s="1409" t="s">
        <v>1021</v>
      </c>
      <c r="S315" s="144" t="s">
        <v>1010</v>
      </c>
      <c r="T315" s="146" t="s">
        <v>1011</v>
      </c>
      <c r="U315" s="144" t="s">
        <v>1012</v>
      </c>
      <c r="V315" s="146" t="s">
        <v>1013</v>
      </c>
      <c r="W315" s="144" t="s">
        <v>1014</v>
      </c>
    </row>
    <row r="316" spans="1:25">
      <c r="A316" t="s">
        <v>1358</v>
      </c>
      <c r="B316" t="s">
        <v>1366</v>
      </c>
      <c r="C316" s="27">
        <v>0.5</v>
      </c>
      <c r="D316" s="55">
        <v>44802</v>
      </c>
      <c r="E316" s="27"/>
      <c r="F316">
        <v>2</v>
      </c>
      <c r="G316">
        <v>2.8</v>
      </c>
      <c r="H316">
        <v>2.8</v>
      </c>
      <c r="I316" s="1562">
        <v>1</v>
      </c>
      <c r="J316" s="27">
        <v>7.71</v>
      </c>
      <c r="K316" s="27">
        <v>27.4</v>
      </c>
      <c r="L316" s="27" t="s">
        <v>815</v>
      </c>
      <c r="M316" s="27" t="s">
        <v>815</v>
      </c>
      <c r="N316" s="24">
        <v>1.012160140216245</v>
      </c>
      <c r="O316" s="24">
        <v>9.3215949367088616E-2</v>
      </c>
      <c r="P316" s="24">
        <v>0.68028389821470503</v>
      </c>
      <c r="Q316" s="25">
        <v>31.867937766931053</v>
      </c>
      <c r="R316" s="24">
        <v>1.1053760895833336</v>
      </c>
      <c r="S316" t="s">
        <v>1045</v>
      </c>
      <c r="T316">
        <v>2</v>
      </c>
      <c r="U316">
        <v>2</v>
      </c>
      <c r="V316" t="s">
        <v>1391</v>
      </c>
    </row>
    <row r="317" spans="1:25">
      <c r="A317" t="s">
        <v>1358</v>
      </c>
      <c r="B317" t="s">
        <v>1366</v>
      </c>
      <c r="C317" s="27">
        <v>1</v>
      </c>
      <c r="D317" s="55">
        <v>44802</v>
      </c>
      <c r="E317" s="27"/>
      <c r="I317" s="1561"/>
      <c r="J317" s="27">
        <v>7.91</v>
      </c>
      <c r="K317" s="27">
        <v>26.4</v>
      </c>
      <c r="L317" s="27" t="s">
        <v>811</v>
      </c>
      <c r="M317" s="27" t="s">
        <v>811</v>
      </c>
      <c r="N317" s="24" t="s">
        <v>811</v>
      </c>
      <c r="O317" s="24" t="s">
        <v>811</v>
      </c>
      <c r="P317" s="24" t="s">
        <v>811</v>
      </c>
      <c r="Q317" s="24" t="s">
        <v>811</v>
      </c>
      <c r="R317" s="24" t="s">
        <v>811</v>
      </c>
    </row>
    <row r="318" spans="1:25">
      <c r="A318" t="s">
        <v>1358</v>
      </c>
      <c r="B318" t="s">
        <v>1366</v>
      </c>
      <c r="C318" s="27">
        <v>1.5</v>
      </c>
      <c r="D318" s="55">
        <v>44802</v>
      </c>
      <c r="E318" s="27"/>
      <c r="I318" s="1561"/>
      <c r="J318" s="27">
        <v>7.75</v>
      </c>
      <c r="K318" s="27">
        <v>26.2</v>
      </c>
      <c r="L318" s="27" t="s">
        <v>811</v>
      </c>
      <c r="M318" s="27" t="s">
        <v>811</v>
      </c>
      <c r="N318" s="24" t="s">
        <v>811</v>
      </c>
      <c r="O318" s="24" t="s">
        <v>811</v>
      </c>
      <c r="P318" s="24" t="s">
        <v>811</v>
      </c>
      <c r="Q318" s="24" t="s">
        <v>811</v>
      </c>
      <c r="R318" s="24" t="s">
        <v>811</v>
      </c>
    </row>
    <row r="319" spans="1:25">
      <c r="A319" t="s">
        <v>1358</v>
      </c>
      <c r="B319" t="s">
        <v>1366</v>
      </c>
      <c r="C319" s="27">
        <v>2</v>
      </c>
      <c r="D319" s="55">
        <v>44802</v>
      </c>
      <c r="E319" s="27"/>
      <c r="I319" s="1561"/>
      <c r="J319" s="27">
        <v>7.66</v>
      </c>
      <c r="K319" s="27">
        <v>26.1</v>
      </c>
      <c r="L319" s="27" t="s">
        <v>811</v>
      </c>
      <c r="M319" s="27" t="s">
        <v>811</v>
      </c>
      <c r="N319" s="24" t="s">
        <v>811</v>
      </c>
      <c r="O319" s="24" t="s">
        <v>811</v>
      </c>
      <c r="P319" s="24" t="s">
        <v>811</v>
      </c>
      <c r="Q319" s="24" t="s">
        <v>811</v>
      </c>
      <c r="R319" s="24" t="s">
        <v>811</v>
      </c>
    </row>
    <row r="320" spans="1:25">
      <c r="A320" t="s">
        <v>1358</v>
      </c>
      <c r="B320" t="s">
        <v>1366</v>
      </c>
      <c r="C320" s="27">
        <v>2.5</v>
      </c>
      <c r="D320" s="55">
        <v>44802</v>
      </c>
      <c r="E320" s="27"/>
      <c r="I320" s="1561"/>
      <c r="J320" s="27">
        <v>7.5</v>
      </c>
      <c r="K320" s="27">
        <v>26.1</v>
      </c>
      <c r="L320" s="27" t="s">
        <v>815</v>
      </c>
      <c r="M320" s="27" t="s">
        <v>815</v>
      </c>
      <c r="N320" s="24">
        <v>1.8961015655327009</v>
      </c>
      <c r="O320" s="24">
        <v>0.4745539240506329</v>
      </c>
      <c r="P320" s="24">
        <v>0.604696798413071</v>
      </c>
      <c r="Q320" s="25">
        <v>35.162629652226968</v>
      </c>
      <c r="R320" s="24">
        <v>2.3706554895833341</v>
      </c>
    </row>
    <row r="321" spans="1:27" s="747" customFormat="1">
      <c r="A321" s="756"/>
      <c r="B321" s="756"/>
      <c r="C321" s="756"/>
      <c r="D321" s="756"/>
      <c r="E321" s="757"/>
      <c r="F321" s="756"/>
      <c r="G321" s="756"/>
      <c r="H321" s="756"/>
      <c r="I321" s="756"/>
      <c r="J321" s="758"/>
      <c r="K321" s="756"/>
      <c r="L321" s="759"/>
      <c r="M321" s="756"/>
      <c r="N321" s="756"/>
      <c r="O321" s="756"/>
      <c r="P321" s="756"/>
      <c r="Q321" s="760"/>
      <c r="R321" s="760"/>
      <c r="S321" s="756"/>
      <c r="T321" s="756"/>
      <c r="U321" s="756"/>
      <c r="V321" s="756"/>
      <c r="W321" s="756"/>
      <c r="X321" s="756"/>
    </row>
    <row r="322" spans="1:27" s="2638" customFormat="1" ht="10.199999999999999">
      <c r="A322" s="2633" t="s">
        <v>20</v>
      </c>
      <c r="B322" s="2633" t="s">
        <v>701</v>
      </c>
      <c r="C322" s="2634" t="s">
        <v>805</v>
      </c>
      <c r="D322" s="2635" t="s">
        <v>786</v>
      </c>
      <c r="E322" s="2633" t="s">
        <v>1000</v>
      </c>
      <c r="F322" s="2636" t="s">
        <v>1008</v>
      </c>
      <c r="G322" s="2633" t="s">
        <v>806</v>
      </c>
      <c r="H322" s="2633" t="s">
        <v>807</v>
      </c>
      <c r="I322" s="2633" t="s">
        <v>1009</v>
      </c>
      <c r="J322" s="2633" t="s">
        <v>1015</v>
      </c>
      <c r="K322" s="2633" t="s">
        <v>1016</v>
      </c>
      <c r="L322" s="2633" t="s">
        <v>703</v>
      </c>
      <c r="M322" s="2633" t="s">
        <v>1017</v>
      </c>
      <c r="N322" s="2633" t="s">
        <v>808</v>
      </c>
      <c r="O322" s="2633" t="s">
        <v>1018</v>
      </c>
      <c r="P322" s="2633" t="s">
        <v>1021</v>
      </c>
      <c r="Q322" s="2633" t="s">
        <v>809</v>
      </c>
      <c r="R322" s="2633" t="s">
        <v>1019</v>
      </c>
      <c r="S322" s="2633" t="s">
        <v>1010</v>
      </c>
      <c r="T322" s="2634" t="s">
        <v>1011</v>
      </c>
      <c r="U322" s="2634" t="s">
        <v>1012</v>
      </c>
      <c r="V322" s="2633" t="s">
        <v>1013</v>
      </c>
      <c r="W322" s="2633" t="s">
        <v>1014</v>
      </c>
      <c r="X322" s="2637"/>
      <c r="Y322" s="2637"/>
      <c r="Z322" s="2637"/>
      <c r="AA322" s="2637"/>
    </row>
    <row r="323" spans="1:27" s="747" customFormat="1">
      <c r="A323" s="24" t="s">
        <v>1358</v>
      </c>
      <c r="B323" s="24" t="s">
        <v>1366</v>
      </c>
      <c r="C323" s="23">
        <v>0.5</v>
      </c>
      <c r="D323" s="47">
        <v>45167</v>
      </c>
      <c r="E323" s="24"/>
      <c r="F323" s="510">
        <v>2</v>
      </c>
      <c r="G323" s="24">
        <v>3.5</v>
      </c>
      <c r="H323" s="24">
        <v>3.5</v>
      </c>
      <c r="I323" s="988">
        <v>1</v>
      </c>
      <c r="J323" s="24">
        <v>7.8</v>
      </c>
      <c r="K323" s="24">
        <v>23.9</v>
      </c>
      <c r="L323" s="24">
        <v>5.56</v>
      </c>
      <c r="M323" s="24">
        <v>7.3</v>
      </c>
      <c r="N323" s="25">
        <v>5.120759493670886</v>
      </c>
      <c r="O323" s="25">
        <v>1.1621405063291135</v>
      </c>
      <c r="P323" s="24">
        <v>6.2828999999999997</v>
      </c>
      <c r="Q323" s="24">
        <v>0.56723691686130928</v>
      </c>
      <c r="R323" s="24">
        <v>30.091633215269574</v>
      </c>
      <c r="S323" s="24" t="s">
        <v>1025</v>
      </c>
      <c r="T323" s="23">
        <v>3</v>
      </c>
      <c r="U323" s="23">
        <v>1</v>
      </c>
      <c r="V323" s="24" t="s">
        <v>1439</v>
      </c>
      <c r="W323" s="24" t="s">
        <v>815</v>
      </c>
      <c r="X323" s="756"/>
    </row>
    <row r="324" spans="1:27" s="747" customFormat="1">
      <c r="A324" s="24" t="s">
        <v>1358</v>
      </c>
      <c r="B324" s="24" t="s">
        <v>1366</v>
      </c>
      <c r="C324" s="23">
        <v>1</v>
      </c>
      <c r="D324" s="47">
        <v>45167</v>
      </c>
      <c r="E324" s="24"/>
      <c r="F324" s="510">
        <v>2</v>
      </c>
      <c r="G324" s="24">
        <v>3.5</v>
      </c>
      <c r="H324" s="24">
        <v>3.5</v>
      </c>
      <c r="I324" s="988">
        <v>1</v>
      </c>
      <c r="J324" s="24">
        <v>7.63</v>
      </c>
      <c r="K324" s="24">
        <v>23.9</v>
      </c>
      <c r="L324" s="24" t="s">
        <v>811</v>
      </c>
      <c r="M324" s="24" t="s">
        <v>811</v>
      </c>
      <c r="N324" s="24" t="s">
        <v>811</v>
      </c>
      <c r="O324" s="24" t="s">
        <v>811</v>
      </c>
      <c r="P324" s="24" t="s">
        <v>815</v>
      </c>
      <c r="Q324" s="24" t="s">
        <v>811</v>
      </c>
      <c r="R324" s="24" t="s">
        <v>811</v>
      </c>
      <c r="S324" s="24" t="s">
        <v>1025</v>
      </c>
      <c r="T324" s="23">
        <v>3</v>
      </c>
      <c r="U324" s="23">
        <v>1</v>
      </c>
      <c r="V324" s="24" t="s">
        <v>1439</v>
      </c>
      <c r="W324" s="24" t="s">
        <v>815</v>
      </c>
      <c r="X324" s="756"/>
    </row>
    <row r="325" spans="1:27" s="747" customFormat="1">
      <c r="A325" s="24" t="s">
        <v>1358</v>
      </c>
      <c r="B325" s="24" t="s">
        <v>1366</v>
      </c>
      <c r="C325" s="23">
        <v>1.5</v>
      </c>
      <c r="D325" s="47">
        <v>45167</v>
      </c>
      <c r="E325" s="24"/>
      <c r="F325" s="510">
        <v>2</v>
      </c>
      <c r="G325" s="24">
        <v>3.5</v>
      </c>
      <c r="H325" s="24">
        <v>3.5</v>
      </c>
      <c r="I325" s="988">
        <v>1</v>
      </c>
      <c r="J325" s="24">
        <v>7.06</v>
      </c>
      <c r="K325" s="24">
        <v>23.9</v>
      </c>
      <c r="L325" s="24" t="s">
        <v>811</v>
      </c>
      <c r="M325" s="24" t="s">
        <v>811</v>
      </c>
      <c r="N325" s="24" t="s">
        <v>811</v>
      </c>
      <c r="O325" s="24" t="s">
        <v>811</v>
      </c>
      <c r="P325" s="24" t="s">
        <v>815</v>
      </c>
      <c r="Q325" s="24" t="s">
        <v>811</v>
      </c>
      <c r="R325" s="24" t="s">
        <v>811</v>
      </c>
      <c r="S325" s="24" t="s">
        <v>1025</v>
      </c>
      <c r="T325" s="23">
        <v>3</v>
      </c>
      <c r="U325" s="23">
        <v>1</v>
      </c>
      <c r="V325" s="24" t="s">
        <v>1439</v>
      </c>
      <c r="W325" s="24" t="s">
        <v>815</v>
      </c>
      <c r="X325" s="756"/>
    </row>
    <row r="326" spans="1:27" s="747" customFormat="1">
      <c r="A326" s="24" t="s">
        <v>1358</v>
      </c>
      <c r="B326" s="24" t="s">
        <v>1366</v>
      </c>
      <c r="C326" s="23">
        <v>2</v>
      </c>
      <c r="D326" s="47">
        <v>45167</v>
      </c>
      <c r="E326" s="24"/>
      <c r="F326" s="510">
        <v>2</v>
      </c>
      <c r="G326" s="24">
        <v>3.5</v>
      </c>
      <c r="H326" s="24">
        <v>3.5</v>
      </c>
      <c r="I326" s="988">
        <v>1</v>
      </c>
      <c r="J326" s="24">
        <v>6.08</v>
      </c>
      <c r="K326" s="24">
        <v>23.8</v>
      </c>
      <c r="L326" s="24" t="s">
        <v>811</v>
      </c>
      <c r="M326" s="24" t="s">
        <v>811</v>
      </c>
      <c r="N326" s="24" t="s">
        <v>811</v>
      </c>
      <c r="O326" s="24" t="s">
        <v>811</v>
      </c>
      <c r="P326" s="24" t="s">
        <v>815</v>
      </c>
      <c r="Q326" s="24" t="s">
        <v>811</v>
      </c>
      <c r="R326" s="24" t="s">
        <v>811</v>
      </c>
      <c r="S326" s="24" t="s">
        <v>1025</v>
      </c>
      <c r="T326" s="23">
        <v>3</v>
      </c>
      <c r="U326" s="23">
        <v>1</v>
      </c>
      <c r="V326" s="24" t="s">
        <v>1439</v>
      </c>
      <c r="W326" s="24" t="s">
        <v>815</v>
      </c>
      <c r="X326" s="756"/>
    </row>
    <row r="327" spans="1:27" s="747" customFormat="1">
      <c r="A327" s="24" t="s">
        <v>1358</v>
      </c>
      <c r="B327" s="24" t="s">
        <v>1366</v>
      </c>
      <c r="C327" s="23">
        <v>2.5</v>
      </c>
      <c r="D327" s="47">
        <v>45167</v>
      </c>
      <c r="E327" s="24"/>
      <c r="F327" s="510">
        <v>2</v>
      </c>
      <c r="G327" s="24">
        <v>3.5</v>
      </c>
      <c r="H327" s="24">
        <v>3.5</v>
      </c>
      <c r="I327" s="988">
        <v>1</v>
      </c>
      <c r="J327" s="24">
        <v>4.7699999999999996</v>
      </c>
      <c r="K327" s="24">
        <v>23.8</v>
      </c>
      <c r="L327" s="24" t="s">
        <v>811</v>
      </c>
      <c r="M327" s="24" t="s">
        <v>811</v>
      </c>
      <c r="N327" s="24" t="s">
        <v>811</v>
      </c>
      <c r="O327" s="24" t="s">
        <v>811</v>
      </c>
      <c r="P327" s="24" t="s">
        <v>815</v>
      </c>
      <c r="Q327" s="24" t="s">
        <v>811</v>
      </c>
      <c r="R327" s="24" t="s">
        <v>811</v>
      </c>
      <c r="S327" s="24" t="s">
        <v>1025</v>
      </c>
      <c r="T327" s="23">
        <v>3</v>
      </c>
      <c r="U327" s="23">
        <v>1</v>
      </c>
      <c r="V327" s="24" t="s">
        <v>1439</v>
      </c>
      <c r="W327" s="24" t="s">
        <v>815</v>
      </c>
      <c r="X327" s="756"/>
    </row>
    <row r="328" spans="1:27" s="747" customFormat="1">
      <c r="A328" s="24" t="s">
        <v>1358</v>
      </c>
      <c r="B328" s="24" t="s">
        <v>1366</v>
      </c>
      <c r="C328" s="23">
        <v>3</v>
      </c>
      <c r="D328" s="47">
        <v>45167</v>
      </c>
      <c r="E328" s="24"/>
      <c r="F328" s="510">
        <v>2</v>
      </c>
      <c r="G328" s="24">
        <v>3.5</v>
      </c>
      <c r="H328" s="24">
        <v>3.5</v>
      </c>
      <c r="I328" s="988">
        <v>1</v>
      </c>
      <c r="J328" s="24">
        <v>3.44</v>
      </c>
      <c r="K328" s="24">
        <v>23.7</v>
      </c>
      <c r="L328" s="24">
        <v>5.44</v>
      </c>
      <c r="M328" s="24">
        <v>3.7</v>
      </c>
      <c r="N328" s="25">
        <v>14.455949367088607</v>
      </c>
      <c r="O328" s="25">
        <v>7.885063291139538E-2</v>
      </c>
      <c r="P328" s="24">
        <v>14.534800000000002</v>
      </c>
      <c r="Q328" s="24">
        <v>0.68901383613727896</v>
      </c>
      <c r="R328" s="24">
        <v>35.404502164502162</v>
      </c>
      <c r="S328" s="24" t="s">
        <v>1025</v>
      </c>
      <c r="T328" s="23">
        <v>3</v>
      </c>
      <c r="U328" s="23">
        <v>1</v>
      </c>
      <c r="V328" s="24" t="s">
        <v>1439</v>
      </c>
      <c r="W328" s="24" t="s">
        <v>815</v>
      </c>
      <c r="X328" s="756"/>
    </row>
    <row r="329" spans="1:27" s="747" customFormat="1">
      <c r="A329" s="756"/>
      <c r="B329" s="756"/>
      <c r="C329" s="756"/>
      <c r="D329" s="756"/>
      <c r="E329" s="757"/>
      <c r="F329" s="756"/>
      <c r="G329" s="756"/>
      <c r="H329" s="756"/>
      <c r="I329" s="756"/>
      <c r="J329" s="758"/>
      <c r="K329" s="756"/>
      <c r="L329" s="759"/>
      <c r="M329" s="756"/>
      <c r="N329" s="756"/>
      <c r="O329" s="756"/>
      <c r="P329" s="756"/>
      <c r="Q329" s="760"/>
      <c r="R329" s="760"/>
      <c r="S329" s="756"/>
      <c r="T329" s="756"/>
      <c r="U329" s="756"/>
      <c r="V329" s="756"/>
      <c r="W329" s="756"/>
      <c r="X329" s="756"/>
    </row>
    <row r="330" spans="1:27" s="747" customFormat="1">
      <c r="A330" s="756"/>
      <c r="B330" s="756"/>
      <c r="C330" s="756"/>
      <c r="D330" s="756"/>
      <c r="E330" s="757"/>
      <c r="F330" s="756"/>
      <c r="G330" s="756"/>
      <c r="H330" s="756"/>
      <c r="I330" s="756"/>
      <c r="J330" s="758"/>
      <c r="K330" s="756"/>
      <c r="L330" s="759"/>
      <c r="M330" s="756"/>
      <c r="N330" s="756"/>
      <c r="O330" s="756"/>
      <c r="P330" s="756"/>
      <c r="Q330" s="760"/>
      <c r="R330" s="760"/>
      <c r="S330" s="756"/>
      <c r="T330" s="756"/>
      <c r="U330" s="756"/>
      <c r="V330" s="756"/>
      <c r="W330" s="756"/>
      <c r="X330" s="756"/>
    </row>
    <row r="331" spans="1:27" s="747" customFormat="1">
      <c r="A331" s="756"/>
      <c r="B331" s="756"/>
      <c r="C331" s="756"/>
      <c r="D331" s="756"/>
      <c r="E331" s="757"/>
      <c r="F331" s="756"/>
      <c r="G331" s="756"/>
      <c r="H331" s="756"/>
      <c r="I331" s="756"/>
      <c r="J331" s="758"/>
      <c r="K331" s="756"/>
      <c r="L331" s="759"/>
      <c r="M331" s="756"/>
      <c r="N331" s="756"/>
      <c r="O331" s="756"/>
      <c r="P331" s="756"/>
      <c r="Q331" s="760"/>
      <c r="R331" s="760"/>
      <c r="S331" s="756"/>
      <c r="T331" s="756"/>
      <c r="U331" s="756"/>
      <c r="V331" s="756"/>
      <c r="W331" s="756"/>
      <c r="X331" s="756"/>
    </row>
    <row r="332" spans="1:27" ht="31.2">
      <c r="A332" s="618" t="s">
        <v>804</v>
      </c>
      <c r="B332" s="618" t="s">
        <v>20</v>
      </c>
      <c r="C332" s="618" t="s">
        <v>701</v>
      </c>
      <c r="D332" s="622" t="s">
        <v>805</v>
      </c>
      <c r="E332" s="748" t="s">
        <v>786</v>
      </c>
      <c r="F332" s="618" t="s">
        <v>1000</v>
      </c>
      <c r="G332" s="622" t="s">
        <v>1008</v>
      </c>
      <c r="H332" s="622" t="s">
        <v>806</v>
      </c>
      <c r="I332" s="622" t="s">
        <v>807</v>
      </c>
      <c r="J332" s="623" t="s">
        <v>1009</v>
      </c>
      <c r="K332" s="618" t="s">
        <v>1010</v>
      </c>
      <c r="L332" s="622" t="s">
        <v>1011</v>
      </c>
      <c r="M332" s="618" t="s">
        <v>1012</v>
      </c>
      <c r="N332" s="622" t="s">
        <v>1013</v>
      </c>
      <c r="O332" s="618" t="s">
        <v>1014</v>
      </c>
      <c r="P332" s="618" t="s">
        <v>1015</v>
      </c>
      <c r="Q332" s="624" t="s">
        <v>1016</v>
      </c>
      <c r="R332" s="618" t="s">
        <v>703</v>
      </c>
      <c r="S332" s="622" t="s">
        <v>1017</v>
      </c>
      <c r="T332" s="618" t="s">
        <v>808</v>
      </c>
      <c r="U332" s="618" t="s">
        <v>1018</v>
      </c>
      <c r="V332" s="626" t="s">
        <v>809</v>
      </c>
      <c r="W332" s="626" t="s">
        <v>1019</v>
      </c>
      <c r="X332" s="618" t="s">
        <v>1020</v>
      </c>
      <c r="Y332" s="622" t="s">
        <v>1021</v>
      </c>
    </row>
    <row r="333" spans="1:27">
      <c r="A333" s="27">
        <v>445</v>
      </c>
      <c r="B333" s="27" t="s">
        <v>1358</v>
      </c>
      <c r="C333" s="27" t="s">
        <v>1367</v>
      </c>
      <c r="D333" s="27">
        <v>0.5</v>
      </c>
      <c r="E333" s="139">
        <v>42992</v>
      </c>
      <c r="F333" s="27"/>
      <c r="G333" s="27"/>
      <c r="H333" s="27">
        <v>4.2</v>
      </c>
      <c r="I333" s="54">
        <v>1.5</v>
      </c>
      <c r="J333" s="52">
        <v>0.35714285714285715</v>
      </c>
      <c r="K333" s="27"/>
      <c r="L333" s="27"/>
      <c r="M333" s="27"/>
      <c r="N333" s="27" t="s">
        <v>1401</v>
      </c>
      <c r="O333" s="27"/>
      <c r="P333" s="27">
        <v>7.8</v>
      </c>
      <c r="Q333" s="27">
        <v>21.7</v>
      </c>
      <c r="R333" s="141">
        <v>6.3</v>
      </c>
      <c r="S333" s="24">
        <v>7.6</v>
      </c>
      <c r="T333" s="68">
        <v>74.677440506329091</v>
      </c>
      <c r="U333" s="24">
        <v>3.3920930978375812</v>
      </c>
      <c r="V333" s="655">
        <v>2.5444934481271311</v>
      </c>
      <c r="W333" s="749">
        <v>104.82194879351627</v>
      </c>
      <c r="X333" s="27"/>
      <c r="Y333" s="24"/>
    </row>
    <row r="334" spans="1:27">
      <c r="A334" s="27">
        <v>446</v>
      </c>
      <c r="B334" s="27" t="s">
        <v>1358</v>
      </c>
      <c r="C334" s="27" t="s">
        <v>1367</v>
      </c>
      <c r="D334" s="27">
        <v>1</v>
      </c>
      <c r="E334" s="139">
        <v>42992</v>
      </c>
      <c r="F334" s="27"/>
      <c r="G334" s="27"/>
      <c r="H334" s="27">
        <v>4.2</v>
      </c>
      <c r="I334" s="54">
        <v>1.5</v>
      </c>
      <c r="J334" s="52">
        <v>0.35714285714285715</v>
      </c>
      <c r="K334" s="27"/>
      <c r="L334" s="27"/>
      <c r="M334" s="27"/>
      <c r="N334" s="27"/>
      <c r="O334" s="27"/>
      <c r="P334" s="27">
        <v>8.44</v>
      </c>
      <c r="Q334" s="27">
        <v>21.3</v>
      </c>
      <c r="T334" s="27"/>
      <c r="U334" s="27"/>
      <c r="V334" s="27"/>
      <c r="W334" s="27"/>
      <c r="X334" s="27"/>
      <c r="Y334" s="24"/>
    </row>
    <row r="335" spans="1:27">
      <c r="A335" s="27">
        <v>447</v>
      </c>
      <c r="B335" s="27" t="s">
        <v>1358</v>
      </c>
      <c r="C335" s="27" t="s">
        <v>1367</v>
      </c>
      <c r="D335" s="27">
        <v>2</v>
      </c>
      <c r="E335" s="139">
        <v>42992</v>
      </c>
      <c r="F335" s="27"/>
      <c r="G335" s="27"/>
      <c r="H335" s="27">
        <v>4.2</v>
      </c>
      <c r="I335" s="54">
        <v>1.5</v>
      </c>
      <c r="J335" s="52">
        <v>0.35714285714285715</v>
      </c>
      <c r="K335" s="27"/>
      <c r="L335" s="27"/>
      <c r="M335" s="27"/>
      <c r="N335" s="27"/>
      <c r="O335" s="27"/>
      <c r="P335" s="27">
        <v>4.2</v>
      </c>
      <c r="Q335" s="27">
        <v>20.8</v>
      </c>
      <c r="T335" s="27"/>
      <c r="U335" s="27"/>
      <c r="V335" s="27"/>
      <c r="W335" s="27"/>
      <c r="X335" s="27"/>
      <c r="Y335" s="24"/>
    </row>
    <row r="336" spans="1:27">
      <c r="A336" s="27">
        <v>448</v>
      </c>
      <c r="B336" s="27" t="s">
        <v>1358</v>
      </c>
      <c r="C336" s="27" t="s">
        <v>1367</v>
      </c>
      <c r="D336" s="27">
        <v>3</v>
      </c>
      <c r="E336" s="139">
        <v>42992</v>
      </c>
      <c r="F336" s="27"/>
      <c r="G336" s="27"/>
      <c r="H336" s="27">
        <v>4.2</v>
      </c>
      <c r="I336" s="54">
        <v>1.5</v>
      </c>
      <c r="J336" s="52">
        <v>0.35714285714285715</v>
      </c>
      <c r="K336" s="27"/>
      <c r="L336" s="27"/>
      <c r="M336" s="27"/>
      <c r="N336" s="27"/>
      <c r="O336" s="27"/>
      <c r="P336" s="27">
        <v>0.89</v>
      </c>
      <c r="Q336" s="23">
        <v>20</v>
      </c>
      <c r="R336" s="141">
        <v>6.14</v>
      </c>
      <c r="S336" s="24">
        <v>8.8000000000000007</v>
      </c>
      <c r="T336" s="68">
        <v>28.361983544303801</v>
      </c>
      <c r="U336" s="24">
        <v>20.502268059862864</v>
      </c>
      <c r="V336" s="655">
        <v>2.2182763393928835</v>
      </c>
      <c r="W336" s="749">
        <v>99.309883956529717</v>
      </c>
      <c r="X336" s="27"/>
      <c r="Y336" s="24"/>
    </row>
    <row r="337" spans="1:25">
      <c r="A337" s="27"/>
      <c r="B337" s="27"/>
      <c r="C337" s="27"/>
      <c r="D337" s="27"/>
      <c r="E337" s="139"/>
      <c r="F337" s="27"/>
      <c r="G337" s="27"/>
      <c r="H337" s="27"/>
      <c r="I337" s="54"/>
      <c r="J337" s="52"/>
      <c r="K337" s="27"/>
      <c r="L337" s="27"/>
      <c r="M337" s="27"/>
      <c r="N337" s="27"/>
      <c r="O337" s="27"/>
      <c r="P337" s="27"/>
      <c r="Q337" s="23"/>
      <c r="R337" s="141"/>
      <c r="S337" s="24"/>
      <c r="T337" s="68"/>
      <c r="U337" s="24"/>
      <c r="V337" s="655"/>
      <c r="W337" s="749"/>
      <c r="X337" s="27"/>
      <c r="Y337" s="24"/>
    </row>
    <row r="338" spans="1:25" ht="31.2">
      <c r="A338" s="27"/>
      <c r="B338" s="611" t="s">
        <v>20</v>
      </c>
      <c r="C338" s="611" t="s">
        <v>701</v>
      </c>
      <c r="D338" s="611" t="s">
        <v>846</v>
      </c>
      <c r="E338" s="751" t="s">
        <v>786</v>
      </c>
      <c r="F338" s="611" t="s">
        <v>1000</v>
      </c>
      <c r="G338" s="612" t="s">
        <v>1008</v>
      </c>
      <c r="H338" s="612" t="s">
        <v>806</v>
      </c>
      <c r="I338" s="612" t="s">
        <v>807</v>
      </c>
      <c r="J338" s="614" t="s">
        <v>1009</v>
      </c>
      <c r="K338" s="611" t="s">
        <v>1015</v>
      </c>
      <c r="L338" s="615" t="s">
        <v>1016</v>
      </c>
      <c r="M338" s="611" t="s">
        <v>703</v>
      </c>
      <c r="N338" s="612" t="s">
        <v>1017</v>
      </c>
      <c r="O338" s="611" t="s">
        <v>808</v>
      </c>
      <c r="P338" s="611" t="s">
        <v>1018</v>
      </c>
      <c r="Q338" s="617" t="s">
        <v>809</v>
      </c>
      <c r="R338" s="617" t="s">
        <v>1019</v>
      </c>
      <c r="S338" s="611" t="s">
        <v>1020</v>
      </c>
      <c r="T338" s="612" t="s">
        <v>1021</v>
      </c>
      <c r="U338" s="611" t="s">
        <v>1010</v>
      </c>
      <c r="V338" s="612" t="s">
        <v>1011</v>
      </c>
      <c r="W338" s="611" t="s">
        <v>1012</v>
      </c>
      <c r="X338" s="612" t="s">
        <v>1013</v>
      </c>
      <c r="Y338" s="611" t="s">
        <v>1014</v>
      </c>
    </row>
    <row r="339" spans="1:25">
      <c r="A339" s="27"/>
      <c r="B339" s="27" t="s">
        <v>1358</v>
      </c>
      <c r="C339" s="27" t="s">
        <v>1367</v>
      </c>
      <c r="D339" s="27">
        <v>0.5</v>
      </c>
      <c r="E339" s="139">
        <v>43355</v>
      </c>
      <c r="F339" s="27"/>
      <c r="G339" s="27">
        <v>2</v>
      </c>
      <c r="H339" s="27">
        <v>4</v>
      </c>
      <c r="I339" s="54">
        <v>0.9</v>
      </c>
      <c r="J339" s="27"/>
      <c r="K339" s="27">
        <v>9.68</v>
      </c>
      <c r="L339" s="27">
        <v>23.3</v>
      </c>
      <c r="M339" s="27">
        <v>6.48</v>
      </c>
      <c r="N339" s="27">
        <v>16.399999999999999</v>
      </c>
      <c r="O339" s="68">
        <v>21.207987974683551</v>
      </c>
      <c r="P339" s="24">
        <v>13.221494796149781</v>
      </c>
      <c r="Q339" s="68">
        <v>1.6989412135131794</v>
      </c>
      <c r="R339" s="24">
        <v>66.914272300469477</v>
      </c>
      <c r="S339" s="27"/>
      <c r="T339" s="27"/>
      <c r="U339" s="27" t="s">
        <v>1393</v>
      </c>
      <c r="V339" s="27" t="s">
        <v>1393</v>
      </c>
      <c r="W339" s="27" t="s">
        <v>1393</v>
      </c>
      <c r="X339" s="27" t="s">
        <v>1402</v>
      </c>
      <c r="Y339" s="24"/>
    </row>
    <row r="340" spans="1:25">
      <c r="A340" s="27"/>
      <c r="B340" s="27" t="s">
        <v>1358</v>
      </c>
      <c r="C340" s="27" t="s">
        <v>1367</v>
      </c>
      <c r="D340" s="27">
        <v>1</v>
      </c>
      <c r="E340" s="139">
        <v>43355</v>
      </c>
      <c r="F340" s="27"/>
      <c r="G340" s="27"/>
      <c r="H340" s="27"/>
      <c r="I340" s="27"/>
      <c r="J340" s="27"/>
      <c r="K340" s="27">
        <v>10.199999999999999</v>
      </c>
      <c r="L340" s="27">
        <v>22.3</v>
      </c>
      <c r="M340" s="27" t="s">
        <v>811</v>
      </c>
      <c r="N340" s="27" t="s">
        <v>811</v>
      </c>
      <c r="O340" s="54" t="s">
        <v>811</v>
      </c>
      <c r="P340" s="27" t="s">
        <v>811</v>
      </c>
      <c r="Q340" s="68" t="s">
        <v>811</v>
      </c>
      <c r="R340" s="24" t="s">
        <v>811</v>
      </c>
      <c r="S340" s="27"/>
      <c r="T340" s="27"/>
      <c r="U340" s="27"/>
      <c r="V340" s="27"/>
      <c r="W340" s="27"/>
      <c r="Y340" s="24"/>
    </row>
    <row r="341" spans="1:25">
      <c r="A341" s="27"/>
      <c r="B341" s="27" t="s">
        <v>1358</v>
      </c>
      <c r="C341" s="27" t="s">
        <v>1367</v>
      </c>
      <c r="D341" s="27">
        <v>2</v>
      </c>
      <c r="E341" s="139">
        <v>43355</v>
      </c>
      <c r="F341" s="27"/>
      <c r="G341" s="27"/>
      <c r="H341" s="27"/>
      <c r="I341" s="27"/>
      <c r="J341" s="27"/>
      <c r="K341" s="27">
        <v>6.16</v>
      </c>
      <c r="L341" s="27">
        <v>21.1</v>
      </c>
      <c r="M341" s="27" t="s">
        <v>811</v>
      </c>
      <c r="N341" s="27" t="s">
        <v>811</v>
      </c>
      <c r="O341" s="54" t="s">
        <v>811</v>
      </c>
      <c r="P341" s="27" t="s">
        <v>811</v>
      </c>
      <c r="Q341" s="68" t="s">
        <v>811</v>
      </c>
      <c r="R341" s="24" t="s">
        <v>811</v>
      </c>
      <c r="S341" s="27"/>
      <c r="T341" s="27"/>
      <c r="U341" s="27"/>
      <c r="V341" s="27"/>
      <c r="W341" s="27"/>
      <c r="Y341" s="24"/>
    </row>
    <row r="342" spans="1:25">
      <c r="A342" s="27"/>
      <c r="B342" s="27" t="s">
        <v>1358</v>
      </c>
      <c r="C342" s="27" t="s">
        <v>1367</v>
      </c>
      <c r="D342" s="27">
        <v>3</v>
      </c>
      <c r="E342" s="139">
        <v>43355</v>
      </c>
      <c r="F342" s="27"/>
      <c r="G342" s="27"/>
      <c r="H342" s="27"/>
      <c r="I342" s="27"/>
      <c r="J342" s="27"/>
      <c r="K342" s="27">
        <v>0.48</v>
      </c>
      <c r="L342" s="27">
        <v>20.6</v>
      </c>
      <c r="M342" s="27">
        <v>5.86</v>
      </c>
      <c r="N342" s="27">
        <v>29.8</v>
      </c>
      <c r="O342" s="68">
        <v>56.025300632911389</v>
      </c>
      <c r="P342" s="24">
        <v>52.245083137921938</v>
      </c>
      <c r="Q342" s="68">
        <v>1.7668988620537067</v>
      </c>
      <c r="R342" s="24">
        <v>79.336807511737078</v>
      </c>
      <c r="S342" s="27"/>
      <c r="T342" s="27"/>
      <c r="U342" s="27"/>
      <c r="V342" s="27"/>
      <c r="W342" s="27"/>
      <c r="Y342" s="24"/>
    </row>
    <row r="343" spans="1:25">
      <c r="A343" s="27"/>
      <c r="B343" s="27"/>
      <c r="C343" s="27"/>
      <c r="D343" s="27"/>
      <c r="E343" s="139"/>
      <c r="F343" s="27"/>
      <c r="G343" s="27"/>
      <c r="H343" s="27"/>
      <c r="I343" s="54"/>
      <c r="J343" s="52"/>
      <c r="K343" s="27"/>
      <c r="L343" s="27"/>
      <c r="M343" s="27"/>
      <c r="N343" s="27"/>
      <c r="O343" s="27"/>
      <c r="P343" s="27"/>
      <c r="Q343" s="23"/>
      <c r="R343" s="141"/>
      <c r="S343" s="24"/>
      <c r="T343" s="68"/>
      <c r="U343" s="24"/>
      <c r="V343" s="655"/>
      <c r="W343" s="749"/>
      <c r="X343" s="27"/>
      <c r="Y343" s="24"/>
    </row>
    <row r="344" spans="1:25" ht="31.2">
      <c r="A344" s="618" t="s">
        <v>804</v>
      </c>
      <c r="B344" s="618" t="s">
        <v>20</v>
      </c>
      <c r="C344" s="618" t="s">
        <v>701</v>
      </c>
      <c r="D344" s="622" t="s">
        <v>805</v>
      </c>
      <c r="E344" s="748" t="s">
        <v>786</v>
      </c>
      <c r="F344" s="618" t="s">
        <v>1000</v>
      </c>
      <c r="G344" s="622" t="s">
        <v>1008</v>
      </c>
      <c r="H344" s="622" t="s">
        <v>806</v>
      </c>
      <c r="I344" s="622" t="s">
        <v>807</v>
      </c>
      <c r="J344" s="623" t="s">
        <v>1009</v>
      </c>
      <c r="K344" s="618" t="s">
        <v>1010</v>
      </c>
      <c r="L344" s="622" t="s">
        <v>1011</v>
      </c>
      <c r="M344" s="618" t="s">
        <v>1012</v>
      </c>
      <c r="N344" s="622" t="s">
        <v>1013</v>
      </c>
      <c r="O344" s="618" t="s">
        <v>1014</v>
      </c>
      <c r="P344" s="618" t="s">
        <v>1015</v>
      </c>
      <c r="Q344" s="624" t="s">
        <v>1016</v>
      </c>
      <c r="R344" s="618" t="s">
        <v>703</v>
      </c>
      <c r="S344" s="622" t="s">
        <v>1017</v>
      </c>
      <c r="T344" s="618" t="s">
        <v>808</v>
      </c>
      <c r="U344" s="618" t="s">
        <v>1018</v>
      </c>
      <c r="V344" s="626" t="s">
        <v>809</v>
      </c>
      <c r="W344" s="626" t="s">
        <v>1019</v>
      </c>
      <c r="X344" s="618" t="s">
        <v>1020</v>
      </c>
      <c r="Y344" s="622" t="s">
        <v>1021</v>
      </c>
    </row>
    <row r="345" spans="1:25">
      <c r="A345">
        <v>124</v>
      </c>
      <c r="B345" t="s">
        <v>1359</v>
      </c>
      <c r="C345" t="s">
        <v>1367</v>
      </c>
      <c r="D345" s="18">
        <v>0.5</v>
      </c>
      <c r="E345" s="55">
        <v>43719</v>
      </c>
      <c r="G345">
        <v>2</v>
      </c>
      <c r="H345" s="165">
        <v>3.9</v>
      </c>
      <c r="I345" s="653">
        <v>1.2</v>
      </c>
      <c r="J345" s="70">
        <v>0.30769230769230771</v>
      </c>
      <c r="K345" t="s">
        <v>1127</v>
      </c>
      <c r="L345">
        <v>2</v>
      </c>
      <c r="M345">
        <v>2</v>
      </c>
      <c r="N345" t="s">
        <v>1403</v>
      </c>
      <c r="P345" s="27">
        <v>6.28</v>
      </c>
      <c r="Q345" s="27">
        <v>21.6</v>
      </c>
      <c r="R345" s="27">
        <v>5.8</v>
      </c>
      <c r="S345" s="27">
        <v>8.1</v>
      </c>
      <c r="T345" s="68">
        <v>22.260847848101267</v>
      </c>
      <c r="U345" s="24">
        <v>2.5000000000000001E-2</v>
      </c>
      <c r="V345" s="68">
        <v>1.884442661008344</v>
      </c>
      <c r="W345" s="371">
        <v>46.608834441346772</v>
      </c>
      <c r="X345" s="27" t="s">
        <v>815</v>
      </c>
      <c r="Y345" s="24">
        <v>22.285847848101266</v>
      </c>
    </row>
    <row r="346" spans="1:25">
      <c r="B346" t="s">
        <v>1359</v>
      </c>
      <c r="C346" t="s">
        <v>1367</v>
      </c>
      <c r="D346" s="18">
        <v>1</v>
      </c>
      <c r="E346" s="55">
        <v>43719</v>
      </c>
      <c r="H346" s="165"/>
      <c r="I346" s="166"/>
      <c r="P346" s="27">
        <v>4.4000000000000004</v>
      </c>
      <c r="Q346" s="27">
        <v>21.3</v>
      </c>
      <c r="R346" s="27" t="s">
        <v>811</v>
      </c>
      <c r="S346" s="27" t="s">
        <v>811</v>
      </c>
      <c r="T346" s="54" t="s">
        <v>811</v>
      </c>
      <c r="U346" s="27" t="s">
        <v>811</v>
      </c>
      <c r="V346" s="54" t="s">
        <v>811</v>
      </c>
      <c r="W346" s="27" t="s">
        <v>811</v>
      </c>
      <c r="X346" s="27" t="s">
        <v>815</v>
      </c>
      <c r="Y346" s="27" t="s">
        <v>811</v>
      </c>
    </row>
    <row r="347" spans="1:25">
      <c r="B347" t="s">
        <v>1359</v>
      </c>
      <c r="C347" t="s">
        <v>1367</v>
      </c>
      <c r="D347" s="18">
        <v>2</v>
      </c>
      <c r="E347" s="55">
        <v>43719</v>
      </c>
      <c r="H347" s="165"/>
      <c r="I347" s="166"/>
      <c r="P347" s="27">
        <v>2.8</v>
      </c>
      <c r="Q347" s="27">
        <v>20.9</v>
      </c>
      <c r="R347" s="27" t="s">
        <v>811</v>
      </c>
      <c r="S347" s="27" t="s">
        <v>811</v>
      </c>
      <c r="T347" s="54" t="s">
        <v>811</v>
      </c>
      <c r="U347" s="27" t="s">
        <v>811</v>
      </c>
      <c r="V347" s="54" t="s">
        <v>811</v>
      </c>
      <c r="W347" s="27" t="s">
        <v>811</v>
      </c>
      <c r="X347" s="27" t="s">
        <v>815</v>
      </c>
      <c r="Y347" s="27" t="s">
        <v>811</v>
      </c>
    </row>
    <row r="348" spans="1:25">
      <c r="B348" t="s">
        <v>1359</v>
      </c>
      <c r="C348" t="s">
        <v>1367</v>
      </c>
      <c r="D348" s="18">
        <v>3</v>
      </c>
      <c r="E348" s="55">
        <v>43719</v>
      </c>
      <c r="H348" s="165"/>
      <c r="I348" s="166"/>
      <c r="P348" s="27">
        <v>0.89</v>
      </c>
      <c r="Q348" s="23">
        <v>20</v>
      </c>
      <c r="R348" s="27">
        <v>5.47</v>
      </c>
      <c r="S348" s="27">
        <v>7.7</v>
      </c>
      <c r="T348" s="68">
        <v>81.697140759493621</v>
      </c>
      <c r="U348" s="24">
        <v>79.267387938423028</v>
      </c>
      <c r="V348" s="68">
        <v>7.9694821680149772</v>
      </c>
      <c r="W348" s="371">
        <v>89.746299592537014</v>
      </c>
      <c r="X348" s="27" t="s">
        <v>815</v>
      </c>
      <c r="Y348" s="24">
        <v>160.96452869791665</v>
      </c>
    </row>
    <row r="350" spans="1:25" s="747" customFormat="1" ht="31.2">
      <c r="A350" s="612" t="s">
        <v>804</v>
      </c>
      <c r="B350" s="612" t="s">
        <v>20</v>
      </c>
      <c r="C350" s="612" t="s">
        <v>701</v>
      </c>
      <c r="D350" s="612" t="s">
        <v>805</v>
      </c>
      <c r="E350" s="752" t="s">
        <v>786</v>
      </c>
      <c r="F350" s="612" t="s">
        <v>1000</v>
      </c>
      <c r="G350" s="612" t="s">
        <v>1008</v>
      </c>
      <c r="H350" s="612" t="s">
        <v>806</v>
      </c>
      <c r="I350" s="612" t="s">
        <v>807</v>
      </c>
      <c r="J350" s="614" t="s">
        <v>1009</v>
      </c>
      <c r="K350" s="612" t="s">
        <v>1015</v>
      </c>
      <c r="L350" s="753" t="s">
        <v>1016</v>
      </c>
      <c r="M350" s="612" t="s">
        <v>703</v>
      </c>
      <c r="N350" s="612" t="s">
        <v>1017</v>
      </c>
      <c r="O350" s="612" t="s">
        <v>808</v>
      </c>
      <c r="P350" s="612" t="s">
        <v>1018</v>
      </c>
      <c r="Q350" s="754" t="s">
        <v>809</v>
      </c>
      <c r="R350" s="754" t="s">
        <v>1019</v>
      </c>
      <c r="S350" s="612" t="s">
        <v>1021</v>
      </c>
      <c r="T350" s="612" t="s">
        <v>1010</v>
      </c>
      <c r="U350" s="612" t="s">
        <v>1011</v>
      </c>
      <c r="V350" s="612" t="s">
        <v>1012</v>
      </c>
      <c r="W350" s="612" t="s">
        <v>1013</v>
      </c>
      <c r="X350" s="612" t="s">
        <v>1014</v>
      </c>
    </row>
    <row r="351" spans="1:25" s="747" customFormat="1">
      <c r="A351" s="27">
        <v>39</v>
      </c>
      <c r="B351" t="s">
        <v>1358</v>
      </c>
      <c r="C351" t="s">
        <v>1367</v>
      </c>
      <c r="D351" s="27">
        <v>0.5</v>
      </c>
      <c r="E351" s="133">
        <v>44440</v>
      </c>
      <c r="F351"/>
      <c r="G351">
        <v>2</v>
      </c>
      <c r="H351">
        <v>3.5</v>
      </c>
      <c r="I351" s="649">
        <v>1.1499999999999999</v>
      </c>
      <c r="J351" s="172">
        <v>0.32857142857142857</v>
      </c>
      <c r="K351" s="27">
        <v>9.98</v>
      </c>
      <c r="L351" s="27">
        <v>25.5</v>
      </c>
      <c r="M351" s="27">
        <v>6.33</v>
      </c>
      <c r="N351" s="27">
        <v>7.1</v>
      </c>
      <c r="O351" s="68">
        <v>12.916761904761907</v>
      </c>
      <c r="P351" s="24">
        <v>7.5779658730158719</v>
      </c>
      <c r="Q351" s="68">
        <v>1.4669171991536447</v>
      </c>
      <c r="R351" s="371">
        <v>31.418275058275064</v>
      </c>
      <c r="S351" s="24">
        <v>20.494727777777779</v>
      </c>
      <c r="T351" t="s">
        <v>1025</v>
      </c>
      <c r="U351" t="s">
        <v>1388</v>
      </c>
      <c r="V351" t="s">
        <v>1042</v>
      </c>
      <c r="W351" t="s">
        <v>1172</v>
      </c>
      <c r="X351" s="756"/>
    </row>
    <row r="352" spans="1:25" s="747" customFormat="1">
      <c r="A352" s="27">
        <v>39</v>
      </c>
      <c r="B352" t="s">
        <v>1358</v>
      </c>
      <c r="C352" t="s">
        <v>1367</v>
      </c>
      <c r="D352" s="27">
        <v>1</v>
      </c>
      <c r="E352" s="133">
        <v>44440</v>
      </c>
      <c r="F352"/>
      <c r="G352"/>
      <c r="H352"/>
      <c r="I352"/>
      <c r="J352"/>
      <c r="K352" s="27">
        <v>9.26</v>
      </c>
      <c r="L352" s="27">
        <v>25.6</v>
      </c>
      <c r="M352" s="27" t="s">
        <v>811</v>
      </c>
      <c r="N352" s="27" t="s">
        <v>811</v>
      </c>
      <c r="O352" s="68" t="s">
        <v>811</v>
      </c>
      <c r="P352" s="24" t="s">
        <v>811</v>
      </c>
      <c r="Q352" s="68" t="s">
        <v>811</v>
      </c>
      <c r="R352" s="24" t="s">
        <v>811</v>
      </c>
      <c r="S352" s="24" t="s">
        <v>811</v>
      </c>
      <c r="T352"/>
      <c r="U352"/>
      <c r="V352"/>
      <c r="W352"/>
      <c r="X352" s="756"/>
    </row>
    <row r="353" spans="1:27" s="747" customFormat="1">
      <c r="A353" s="27">
        <v>39</v>
      </c>
      <c r="B353" t="s">
        <v>1358</v>
      </c>
      <c r="C353" t="s">
        <v>1367</v>
      </c>
      <c r="D353" s="27">
        <v>2</v>
      </c>
      <c r="E353" s="133">
        <v>44440</v>
      </c>
      <c r="F353"/>
      <c r="G353"/>
      <c r="H353"/>
      <c r="I353"/>
      <c r="J353"/>
      <c r="K353" s="27">
        <v>6.11</v>
      </c>
      <c r="L353" s="27">
        <v>25.2</v>
      </c>
      <c r="M353" s="27" t="s">
        <v>811</v>
      </c>
      <c r="N353" s="27" t="s">
        <v>811</v>
      </c>
      <c r="O353" s="654" t="s">
        <v>811</v>
      </c>
      <c r="P353" s="755" t="s">
        <v>811</v>
      </c>
      <c r="Q353" s="68" t="s">
        <v>811</v>
      </c>
      <c r="R353" s="24" t="s">
        <v>811</v>
      </c>
      <c r="S353" s="755" t="s">
        <v>811</v>
      </c>
      <c r="T353"/>
      <c r="U353"/>
      <c r="V353"/>
      <c r="W353"/>
      <c r="X353" s="756"/>
    </row>
    <row r="354" spans="1:27" s="747" customFormat="1">
      <c r="A354" s="27">
        <v>39</v>
      </c>
      <c r="B354" t="s">
        <v>1358</v>
      </c>
      <c r="C354" t="s">
        <v>1367</v>
      </c>
      <c r="D354" s="27">
        <v>3</v>
      </c>
      <c r="E354" s="133">
        <v>44440</v>
      </c>
      <c r="F354"/>
      <c r="G354"/>
      <c r="H354"/>
      <c r="I354"/>
      <c r="J354"/>
      <c r="K354" s="27">
        <v>0.28999999999999998</v>
      </c>
      <c r="L354" s="27">
        <v>22.1</v>
      </c>
      <c r="M354" s="27">
        <v>5.9</v>
      </c>
      <c r="N354" s="27">
        <v>12.8</v>
      </c>
      <c r="O354" s="654">
        <v>39.870666666666672</v>
      </c>
      <c r="P354" s="755">
        <v>79.153794444444458</v>
      </c>
      <c r="Q354" s="68">
        <v>7.3444129760851533</v>
      </c>
      <c r="R354" s="371">
        <v>81.942750582750591</v>
      </c>
      <c r="S354" s="24">
        <v>119.02446111111112</v>
      </c>
      <c r="T354"/>
      <c r="U354"/>
      <c r="V354"/>
      <c r="W354"/>
      <c r="X354" s="756"/>
    </row>
    <row r="355" spans="1:27" s="747" customFormat="1">
      <c r="A355" s="756"/>
      <c r="B355" s="756"/>
      <c r="C355" s="756"/>
      <c r="D355" s="756"/>
      <c r="E355" s="757"/>
      <c r="F355" s="756"/>
      <c r="G355" s="756"/>
      <c r="H355" s="756"/>
      <c r="I355" s="756"/>
      <c r="J355" s="758"/>
      <c r="K355" s="756"/>
      <c r="L355" s="759"/>
      <c r="M355" s="756"/>
      <c r="N355" s="756"/>
      <c r="O355" s="756"/>
      <c r="P355" s="756"/>
      <c r="Q355" s="760"/>
      <c r="R355" s="760"/>
      <c r="S355" s="756"/>
      <c r="T355" s="756"/>
      <c r="U355" s="756"/>
      <c r="V355" s="756"/>
      <c r="W355" s="756"/>
      <c r="X355" s="756"/>
    </row>
    <row r="356" spans="1:27" s="832" customFormat="1" ht="20.399999999999999">
      <c r="A356" s="144" t="s">
        <v>20</v>
      </c>
      <c r="B356" s="144" t="s">
        <v>1389</v>
      </c>
      <c r="C356" s="146" t="s">
        <v>805</v>
      </c>
      <c r="D356" s="1559" t="s">
        <v>786</v>
      </c>
      <c r="E356" s="144" t="s">
        <v>1000</v>
      </c>
      <c r="F356" s="146" t="s">
        <v>1008</v>
      </c>
      <c r="G356" s="146" t="s">
        <v>806</v>
      </c>
      <c r="H356" s="146" t="s">
        <v>807</v>
      </c>
      <c r="I356" s="1560" t="s">
        <v>1009</v>
      </c>
      <c r="J356" s="144" t="s">
        <v>1015</v>
      </c>
      <c r="K356" s="148" t="s">
        <v>1016</v>
      </c>
      <c r="L356" s="144" t="s">
        <v>703</v>
      </c>
      <c r="M356" s="146" t="s">
        <v>1017</v>
      </c>
      <c r="N356" s="149" t="s">
        <v>808</v>
      </c>
      <c r="O356" s="149" t="s">
        <v>1018</v>
      </c>
      <c r="P356" s="149" t="s">
        <v>809</v>
      </c>
      <c r="Q356" s="149" t="s">
        <v>1019</v>
      </c>
      <c r="R356" s="1409" t="s">
        <v>1021</v>
      </c>
      <c r="S356" s="144" t="s">
        <v>1010</v>
      </c>
      <c r="T356" s="146" t="s">
        <v>1011</v>
      </c>
      <c r="U356" s="144" t="s">
        <v>1012</v>
      </c>
      <c r="V356" s="146" t="s">
        <v>1013</v>
      </c>
      <c r="W356" s="144" t="s">
        <v>1014</v>
      </c>
    </row>
    <row r="357" spans="1:27">
      <c r="A357" t="s">
        <v>1358</v>
      </c>
      <c r="B357" t="s">
        <v>1367</v>
      </c>
      <c r="C357" s="27">
        <v>0.5</v>
      </c>
      <c r="D357" s="55">
        <v>44802</v>
      </c>
      <c r="E357" s="27"/>
      <c r="F357">
        <v>2</v>
      </c>
      <c r="G357">
        <v>3.5</v>
      </c>
      <c r="H357">
        <v>0.95</v>
      </c>
      <c r="I357" s="1562">
        <v>0.27142857142857141</v>
      </c>
      <c r="J357" s="27">
        <v>11.55</v>
      </c>
      <c r="K357" s="27">
        <v>26.2</v>
      </c>
      <c r="L357" s="27" t="s">
        <v>815</v>
      </c>
      <c r="M357" s="27" t="s">
        <v>815</v>
      </c>
      <c r="N357" s="24">
        <v>6.0902260946466242</v>
      </c>
      <c r="O357" s="24">
        <v>4.093027594936709</v>
      </c>
      <c r="P357" s="24">
        <v>1.9678459789320621</v>
      </c>
      <c r="Q357" s="25">
        <v>66.462202562538138</v>
      </c>
      <c r="R357" s="24">
        <v>10.183253689583333</v>
      </c>
      <c r="S357" t="s">
        <v>1025</v>
      </c>
      <c r="T357">
        <v>2</v>
      </c>
      <c r="U357">
        <v>2</v>
      </c>
      <c r="V357" t="s">
        <v>1182</v>
      </c>
    </row>
    <row r="358" spans="1:27">
      <c r="A358" t="s">
        <v>1358</v>
      </c>
      <c r="B358" t="s">
        <v>1367</v>
      </c>
      <c r="C358" s="27">
        <v>1</v>
      </c>
      <c r="D358" s="55">
        <v>44802</v>
      </c>
      <c r="E358" s="27"/>
      <c r="I358" s="1561"/>
      <c r="J358" s="27">
        <v>11.2</v>
      </c>
      <c r="K358" s="27">
        <v>25.7</v>
      </c>
      <c r="L358" s="27" t="s">
        <v>811</v>
      </c>
      <c r="M358" s="27" t="s">
        <v>811</v>
      </c>
      <c r="N358" s="24" t="s">
        <v>811</v>
      </c>
      <c r="O358" s="24" t="s">
        <v>811</v>
      </c>
      <c r="P358" s="24" t="s">
        <v>811</v>
      </c>
      <c r="Q358" s="24" t="s">
        <v>811</v>
      </c>
      <c r="R358" s="24" t="s">
        <v>811</v>
      </c>
    </row>
    <row r="359" spans="1:27">
      <c r="A359" t="s">
        <v>1358</v>
      </c>
      <c r="B359" t="s">
        <v>1367</v>
      </c>
      <c r="C359" s="27">
        <v>1.5</v>
      </c>
      <c r="D359" s="55">
        <v>44802</v>
      </c>
      <c r="E359" s="27"/>
      <c r="I359" s="1561"/>
      <c r="J359" s="27">
        <v>10.199999999999999</v>
      </c>
      <c r="K359" s="27">
        <v>25.5</v>
      </c>
      <c r="L359" s="27" t="s">
        <v>811</v>
      </c>
      <c r="M359" s="27" t="s">
        <v>811</v>
      </c>
      <c r="N359" s="24" t="s">
        <v>811</v>
      </c>
      <c r="O359" s="24" t="s">
        <v>811</v>
      </c>
      <c r="P359" s="24" t="s">
        <v>811</v>
      </c>
      <c r="Q359" s="24" t="s">
        <v>811</v>
      </c>
      <c r="R359" s="24" t="s">
        <v>811</v>
      </c>
    </row>
    <row r="360" spans="1:27">
      <c r="A360" t="s">
        <v>1358</v>
      </c>
      <c r="B360" t="s">
        <v>1367</v>
      </c>
      <c r="C360" s="27">
        <v>2</v>
      </c>
      <c r="D360" s="55">
        <v>44802</v>
      </c>
      <c r="E360" s="27"/>
      <c r="I360" s="1561"/>
      <c r="J360" s="27">
        <v>6.67</v>
      </c>
      <c r="K360" s="27">
        <v>24.4</v>
      </c>
      <c r="L360" s="27" t="s">
        <v>811</v>
      </c>
      <c r="M360" s="27" t="s">
        <v>811</v>
      </c>
      <c r="N360" s="24" t="s">
        <v>811</v>
      </c>
      <c r="O360" s="24" t="s">
        <v>811</v>
      </c>
      <c r="P360" s="24" t="s">
        <v>811</v>
      </c>
      <c r="Q360" s="24" t="s">
        <v>811</v>
      </c>
      <c r="R360" s="24" t="s">
        <v>811</v>
      </c>
    </row>
    <row r="361" spans="1:27">
      <c r="A361" t="s">
        <v>1358</v>
      </c>
      <c r="B361" t="s">
        <v>1367</v>
      </c>
      <c r="C361" s="27">
        <v>2.5</v>
      </c>
      <c r="D361" s="55">
        <v>44802</v>
      </c>
      <c r="E361" s="27"/>
      <c r="I361" s="1561"/>
      <c r="J361" s="27">
        <v>0.39</v>
      </c>
      <c r="K361" s="27">
        <v>21.6</v>
      </c>
      <c r="L361" s="27" t="s">
        <v>811</v>
      </c>
      <c r="M361" s="27" t="s">
        <v>811</v>
      </c>
      <c r="N361" s="24" t="s">
        <v>811</v>
      </c>
      <c r="O361" s="24" t="s">
        <v>811</v>
      </c>
      <c r="P361" s="24" t="s">
        <v>811</v>
      </c>
      <c r="Q361" s="24" t="s">
        <v>811</v>
      </c>
      <c r="R361" s="24" t="s">
        <v>811</v>
      </c>
    </row>
    <row r="362" spans="1:27">
      <c r="A362" t="s">
        <v>1358</v>
      </c>
      <c r="B362" t="s">
        <v>1367</v>
      </c>
      <c r="C362" s="27">
        <v>3</v>
      </c>
      <c r="D362" s="55">
        <v>44802</v>
      </c>
      <c r="E362" s="27"/>
      <c r="I362" s="1561"/>
      <c r="J362" s="27">
        <v>0.23</v>
      </c>
      <c r="K362" s="27">
        <v>17.600000000000001</v>
      </c>
      <c r="L362" s="27" t="s">
        <v>815</v>
      </c>
      <c r="M362" s="27" t="s">
        <v>815</v>
      </c>
      <c r="N362" s="24">
        <v>49.289462993380781</v>
      </c>
      <c r="O362" s="24">
        <v>69.513675696202526</v>
      </c>
      <c r="P362" s="24">
        <v>6.0466540079912452</v>
      </c>
      <c r="Q362" s="25">
        <v>103.25292861500915</v>
      </c>
      <c r="R362" s="24">
        <v>118.80313868958331</v>
      </c>
    </row>
    <row r="363" spans="1:27" s="747" customFormat="1">
      <c r="A363" s="756"/>
      <c r="B363" s="756"/>
      <c r="C363" s="756"/>
      <c r="D363" s="756"/>
      <c r="E363" s="757"/>
      <c r="F363" s="756"/>
      <c r="G363" s="756"/>
      <c r="H363" s="756"/>
      <c r="I363" s="756"/>
      <c r="J363" s="758"/>
      <c r="K363" s="756"/>
      <c r="L363" s="759"/>
      <c r="M363" s="756"/>
      <c r="N363" s="756"/>
      <c r="O363" s="756"/>
      <c r="P363" s="756"/>
      <c r="Q363" s="760"/>
      <c r="R363" s="760"/>
      <c r="S363" s="756"/>
      <c r="T363" s="756"/>
      <c r="U363" s="756"/>
      <c r="V363" s="756"/>
      <c r="W363" s="756"/>
      <c r="X363" s="756"/>
    </row>
    <row r="364" spans="1:27" s="2638" customFormat="1" ht="10.199999999999999">
      <c r="A364" s="2633" t="s">
        <v>20</v>
      </c>
      <c r="B364" s="2633" t="s">
        <v>701</v>
      </c>
      <c r="C364" s="2634" t="s">
        <v>805</v>
      </c>
      <c r="D364" s="2635" t="s">
        <v>786</v>
      </c>
      <c r="E364" s="2633" t="s">
        <v>1000</v>
      </c>
      <c r="F364" s="2636" t="s">
        <v>1008</v>
      </c>
      <c r="G364" s="2633" t="s">
        <v>806</v>
      </c>
      <c r="H364" s="2633" t="s">
        <v>807</v>
      </c>
      <c r="I364" s="2633" t="s">
        <v>1009</v>
      </c>
      <c r="J364" s="2633" t="s">
        <v>1015</v>
      </c>
      <c r="K364" s="2633" t="s">
        <v>1016</v>
      </c>
      <c r="L364" s="2633" t="s">
        <v>703</v>
      </c>
      <c r="M364" s="2633" t="s">
        <v>1017</v>
      </c>
      <c r="N364" s="2633" t="s">
        <v>808</v>
      </c>
      <c r="O364" s="2633" t="s">
        <v>1018</v>
      </c>
      <c r="P364" s="2633" t="s">
        <v>1021</v>
      </c>
      <c r="Q364" s="2633" t="s">
        <v>809</v>
      </c>
      <c r="R364" s="2633" t="s">
        <v>1019</v>
      </c>
      <c r="S364" s="2633" t="s">
        <v>1010</v>
      </c>
      <c r="T364" s="2634" t="s">
        <v>1011</v>
      </c>
      <c r="U364" s="2634" t="s">
        <v>1012</v>
      </c>
      <c r="V364" s="2633" t="s">
        <v>1013</v>
      </c>
      <c r="W364" s="2633" t="s">
        <v>1014</v>
      </c>
      <c r="X364" s="2637"/>
      <c r="Y364" s="2637"/>
      <c r="Z364" s="2637"/>
      <c r="AA364" s="2637"/>
    </row>
    <row r="365" spans="1:27">
      <c r="A365" s="24" t="s">
        <v>1358</v>
      </c>
      <c r="B365" s="24" t="s">
        <v>1367</v>
      </c>
      <c r="C365" s="23">
        <v>0.5</v>
      </c>
      <c r="D365" s="47">
        <v>45167</v>
      </c>
      <c r="E365" s="24"/>
      <c r="F365" s="510">
        <v>2</v>
      </c>
      <c r="G365" s="24">
        <v>3.9</v>
      </c>
      <c r="H365" s="24">
        <v>2.35</v>
      </c>
      <c r="I365" s="988">
        <v>0.60256410256410264</v>
      </c>
      <c r="J365" s="24">
        <v>3.84</v>
      </c>
      <c r="K365" s="24">
        <v>23.4</v>
      </c>
      <c r="L365" s="24">
        <v>5.57</v>
      </c>
      <c r="M365" s="24">
        <v>7.2</v>
      </c>
      <c r="N365" s="25">
        <v>5.8458227848101263</v>
      </c>
      <c r="O365" s="25">
        <v>1.8511772151898738</v>
      </c>
      <c r="P365" s="24">
        <v>7.6970000000000001</v>
      </c>
      <c r="Q365" s="24">
        <v>1.9981401247981092</v>
      </c>
      <c r="R365" s="24">
        <v>50.280535222353407</v>
      </c>
      <c r="S365" s="24" t="s">
        <v>815</v>
      </c>
      <c r="T365" s="23" t="s">
        <v>815</v>
      </c>
      <c r="U365" s="23" t="s">
        <v>815</v>
      </c>
      <c r="V365" s="24" t="s">
        <v>1233</v>
      </c>
      <c r="W365" s="24" t="s">
        <v>815</v>
      </c>
      <c r="X365" s="24"/>
      <c r="Y365" s="24"/>
      <c r="Z365" s="24"/>
      <c r="AA365" s="24"/>
    </row>
    <row r="366" spans="1:27">
      <c r="A366" s="24" t="s">
        <v>1358</v>
      </c>
      <c r="B366" s="24" t="s">
        <v>1367</v>
      </c>
      <c r="C366" s="23">
        <v>1</v>
      </c>
      <c r="D366" s="47">
        <v>45167</v>
      </c>
      <c r="E366" s="24"/>
      <c r="F366" s="510">
        <v>2</v>
      </c>
      <c r="G366" s="24">
        <v>3.9</v>
      </c>
      <c r="H366" s="24">
        <v>2.35</v>
      </c>
      <c r="I366" s="988">
        <v>0.60256410256410264</v>
      </c>
      <c r="J366" s="24">
        <v>3.38</v>
      </c>
      <c r="K366" s="24">
        <v>23.2</v>
      </c>
      <c r="L366" s="24" t="s">
        <v>811</v>
      </c>
      <c r="M366" s="24" t="s">
        <v>811</v>
      </c>
      <c r="N366" s="24" t="s">
        <v>811</v>
      </c>
      <c r="O366" s="24" t="s">
        <v>811</v>
      </c>
      <c r="P366" s="24" t="s">
        <v>815</v>
      </c>
      <c r="Q366" s="24" t="s">
        <v>811</v>
      </c>
      <c r="R366" s="24" t="s">
        <v>811</v>
      </c>
      <c r="S366" s="24" t="s">
        <v>815</v>
      </c>
      <c r="T366" s="23" t="s">
        <v>815</v>
      </c>
      <c r="U366" s="23" t="s">
        <v>815</v>
      </c>
      <c r="V366" s="24" t="s">
        <v>1233</v>
      </c>
      <c r="W366" s="24" t="s">
        <v>815</v>
      </c>
      <c r="X366" s="24"/>
      <c r="Y366" s="24"/>
      <c r="Z366" s="24"/>
      <c r="AA366" s="24"/>
    </row>
    <row r="367" spans="1:27">
      <c r="A367" s="24" t="s">
        <v>1358</v>
      </c>
      <c r="B367" s="24" t="s">
        <v>1367</v>
      </c>
      <c r="C367" s="23">
        <v>1.5</v>
      </c>
      <c r="D367" s="47">
        <v>45167</v>
      </c>
      <c r="E367" s="24"/>
      <c r="F367" s="510">
        <v>2</v>
      </c>
      <c r="G367" s="24">
        <v>3.9</v>
      </c>
      <c r="H367" s="24">
        <v>2.35</v>
      </c>
      <c r="I367" s="988">
        <v>0.60256410256410264</v>
      </c>
      <c r="J367" s="24">
        <v>2.29</v>
      </c>
      <c r="K367" s="24">
        <v>23.2</v>
      </c>
      <c r="L367" s="24" t="s">
        <v>811</v>
      </c>
      <c r="M367" s="24" t="s">
        <v>811</v>
      </c>
      <c r="N367" s="24" t="s">
        <v>811</v>
      </c>
      <c r="O367" s="24" t="s">
        <v>811</v>
      </c>
      <c r="P367" s="24" t="s">
        <v>815</v>
      </c>
      <c r="Q367" s="24" t="s">
        <v>811</v>
      </c>
      <c r="R367" s="24" t="s">
        <v>811</v>
      </c>
      <c r="S367" s="24" t="s">
        <v>815</v>
      </c>
      <c r="T367" s="23" t="s">
        <v>815</v>
      </c>
      <c r="U367" s="23" t="s">
        <v>815</v>
      </c>
      <c r="V367" s="24" t="s">
        <v>1233</v>
      </c>
      <c r="W367" s="24" t="s">
        <v>815</v>
      </c>
      <c r="X367" s="24"/>
      <c r="Y367" s="24"/>
      <c r="Z367" s="24"/>
      <c r="AA367" s="24"/>
    </row>
    <row r="368" spans="1:27">
      <c r="A368" s="24" t="s">
        <v>1358</v>
      </c>
      <c r="B368" s="24" t="s">
        <v>1367</v>
      </c>
      <c r="C368" s="23">
        <v>2</v>
      </c>
      <c r="D368" s="47">
        <v>45167</v>
      </c>
      <c r="E368" s="24"/>
      <c r="F368" s="510">
        <v>2</v>
      </c>
      <c r="G368" s="24">
        <v>3.9</v>
      </c>
      <c r="H368" s="24">
        <v>2.35</v>
      </c>
      <c r="I368" s="988">
        <v>0.60256410256410264</v>
      </c>
      <c r="J368" s="24">
        <v>0.96</v>
      </c>
      <c r="K368" s="24">
        <v>22.8</v>
      </c>
      <c r="L368" s="24" t="s">
        <v>811</v>
      </c>
      <c r="M368" s="24" t="s">
        <v>811</v>
      </c>
      <c r="N368" s="24" t="s">
        <v>811</v>
      </c>
      <c r="O368" s="24" t="s">
        <v>811</v>
      </c>
      <c r="P368" s="24" t="s">
        <v>815</v>
      </c>
      <c r="Q368" s="24" t="s">
        <v>811</v>
      </c>
      <c r="R368" s="24" t="s">
        <v>811</v>
      </c>
      <c r="S368" s="24" t="s">
        <v>815</v>
      </c>
      <c r="T368" s="23" t="s">
        <v>815</v>
      </c>
      <c r="U368" s="23" t="s">
        <v>815</v>
      </c>
      <c r="V368" s="24" t="s">
        <v>1233</v>
      </c>
      <c r="W368" s="24" t="s">
        <v>815</v>
      </c>
      <c r="X368" s="24"/>
      <c r="Y368" s="24"/>
      <c r="Z368" s="24"/>
      <c r="AA368" s="24"/>
    </row>
    <row r="369" spans="1:27">
      <c r="A369" s="24" t="s">
        <v>1358</v>
      </c>
      <c r="B369" s="24" t="s">
        <v>1367</v>
      </c>
      <c r="C369" s="23">
        <v>2.5</v>
      </c>
      <c r="D369" s="47">
        <v>45167</v>
      </c>
      <c r="E369" s="24"/>
      <c r="F369" s="510">
        <v>2</v>
      </c>
      <c r="G369" s="24">
        <v>3.9</v>
      </c>
      <c r="H369" s="24">
        <v>2.35</v>
      </c>
      <c r="I369" s="988">
        <v>0.60256410256410264</v>
      </c>
      <c r="J369" s="24">
        <v>0.41</v>
      </c>
      <c r="K369" s="24">
        <v>21.3</v>
      </c>
      <c r="L369" s="24" t="s">
        <v>811</v>
      </c>
      <c r="M369" s="24" t="s">
        <v>811</v>
      </c>
      <c r="N369" s="24" t="s">
        <v>811</v>
      </c>
      <c r="O369" s="24" t="s">
        <v>811</v>
      </c>
      <c r="P369" s="24" t="s">
        <v>815</v>
      </c>
      <c r="Q369" s="24" t="s">
        <v>811</v>
      </c>
      <c r="R369" s="24" t="s">
        <v>811</v>
      </c>
      <c r="S369" s="24" t="s">
        <v>815</v>
      </c>
      <c r="T369" s="23" t="s">
        <v>815</v>
      </c>
      <c r="U369" s="23" t="s">
        <v>815</v>
      </c>
      <c r="V369" s="24" t="s">
        <v>1233</v>
      </c>
      <c r="W369" s="24" t="s">
        <v>815</v>
      </c>
      <c r="X369" s="24"/>
      <c r="Y369" s="24"/>
      <c r="Z369" s="24"/>
      <c r="AA369" s="24"/>
    </row>
    <row r="370" spans="1:27">
      <c r="A370" s="24" t="s">
        <v>1358</v>
      </c>
      <c r="B370" s="24" t="s">
        <v>1367</v>
      </c>
      <c r="C370" s="23">
        <v>3</v>
      </c>
      <c r="D370" s="47">
        <v>45167</v>
      </c>
      <c r="E370" s="24"/>
      <c r="F370" s="510">
        <v>2</v>
      </c>
      <c r="G370" s="24">
        <v>3.9</v>
      </c>
      <c r="H370" s="24">
        <v>2.35</v>
      </c>
      <c r="I370" s="988">
        <v>0.60256410256410264</v>
      </c>
      <c r="J370" s="24">
        <v>0.17</v>
      </c>
      <c r="K370" s="24">
        <v>18.3</v>
      </c>
      <c r="L370" s="24">
        <v>5.6</v>
      </c>
      <c r="M370" s="24">
        <v>11.499999999999998</v>
      </c>
      <c r="N370" s="25">
        <v>32.854430379746837</v>
      </c>
      <c r="O370" s="25">
        <v>10.105569620253169</v>
      </c>
      <c r="P370" s="24">
        <v>42.960000000000008</v>
      </c>
      <c r="Q370" s="24">
        <v>3.5828719479138504</v>
      </c>
      <c r="R370" s="24">
        <v>61.171916568280189</v>
      </c>
      <c r="S370" s="24" t="s">
        <v>815</v>
      </c>
      <c r="T370" s="23" t="s">
        <v>815</v>
      </c>
      <c r="U370" s="23" t="s">
        <v>815</v>
      </c>
      <c r="V370" s="24" t="s">
        <v>1233</v>
      </c>
      <c r="W370" s="24" t="s">
        <v>815</v>
      </c>
      <c r="X370" s="24"/>
      <c r="Y370" s="24"/>
      <c r="Z370" s="24"/>
      <c r="AA370" s="24"/>
    </row>
    <row r="371" spans="1:27">
      <c r="A371" s="24" t="s">
        <v>1358</v>
      </c>
      <c r="B371" s="24" t="s">
        <v>1367</v>
      </c>
      <c r="C371" s="23">
        <v>3.5</v>
      </c>
      <c r="D371" s="47">
        <v>45167</v>
      </c>
      <c r="E371" s="24"/>
      <c r="F371" s="510">
        <v>2</v>
      </c>
      <c r="G371" s="24">
        <v>3.9</v>
      </c>
      <c r="H371" s="24">
        <v>2.35</v>
      </c>
      <c r="I371" s="988">
        <v>0.60256410256410264</v>
      </c>
      <c r="J371" s="24">
        <v>0.08</v>
      </c>
      <c r="K371" s="24">
        <v>15.9</v>
      </c>
      <c r="L371" s="24" t="s">
        <v>811</v>
      </c>
      <c r="M371" s="24" t="s">
        <v>811</v>
      </c>
      <c r="N371" s="24" t="s">
        <v>811</v>
      </c>
      <c r="O371" s="24" t="s">
        <v>811</v>
      </c>
      <c r="P371" s="24" t="s">
        <v>815</v>
      </c>
      <c r="Q371" s="24" t="s">
        <v>811</v>
      </c>
      <c r="R371" s="24" t="s">
        <v>811</v>
      </c>
      <c r="S371" s="24" t="s">
        <v>815</v>
      </c>
      <c r="T371" s="23" t="s">
        <v>815</v>
      </c>
      <c r="U371" s="23" t="s">
        <v>815</v>
      </c>
      <c r="V371" s="24" t="s">
        <v>1233</v>
      </c>
      <c r="W371" s="24" t="s">
        <v>815</v>
      </c>
      <c r="X371" s="24"/>
      <c r="Y371" s="24"/>
      <c r="Z371" s="24"/>
      <c r="AA371" s="24"/>
    </row>
    <row r="372" spans="1:27" s="747" customFormat="1">
      <c r="A372" s="756"/>
      <c r="B372" s="756"/>
      <c r="C372" s="756"/>
      <c r="D372" s="756"/>
      <c r="E372" s="757"/>
      <c r="F372" s="756"/>
      <c r="G372" s="756"/>
      <c r="H372" s="756"/>
      <c r="I372" s="756"/>
      <c r="J372" s="758"/>
      <c r="K372" s="756"/>
      <c r="L372" s="759"/>
      <c r="M372" s="756"/>
      <c r="N372" s="756"/>
      <c r="O372" s="756"/>
      <c r="P372" s="756"/>
      <c r="Q372" s="760"/>
      <c r="R372" s="760"/>
      <c r="S372" s="756"/>
      <c r="T372" s="756"/>
      <c r="U372" s="756"/>
      <c r="V372" s="756"/>
      <c r="W372" s="756"/>
      <c r="X372" s="756"/>
    </row>
    <row r="373" spans="1:27" s="747" customFormat="1">
      <c r="A373" s="756"/>
      <c r="B373" s="756"/>
      <c r="C373" s="756"/>
      <c r="D373" s="756"/>
      <c r="E373" s="757"/>
      <c r="F373" s="756"/>
      <c r="G373" s="756"/>
      <c r="H373" s="756"/>
      <c r="I373" s="756"/>
      <c r="J373" s="758"/>
      <c r="K373" s="756"/>
      <c r="L373" s="759"/>
      <c r="M373" s="756"/>
      <c r="N373" s="756"/>
      <c r="O373" s="756"/>
      <c r="P373" s="756"/>
      <c r="Q373" s="760"/>
      <c r="R373" s="760"/>
      <c r="S373" s="756"/>
      <c r="T373" s="756"/>
      <c r="U373" s="756"/>
      <c r="V373" s="756"/>
      <c r="W373" s="756"/>
      <c r="X373" s="756"/>
    </row>
    <row r="374" spans="1:27" s="747" customFormat="1">
      <c r="A374" s="756"/>
      <c r="B374" s="756"/>
      <c r="C374" s="756"/>
      <c r="D374" s="756"/>
      <c r="E374" s="757"/>
      <c r="F374" s="756"/>
      <c r="G374" s="756"/>
      <c r="H374" s="756"/>
      <c r="I374" s="756"/>
      <c r="J374" s="758"/>
      <c r="K374" s="756"/>
      <c r="L374" s="759"/>
      <c r="M374" s="756"/>
      <c r="N374" s="756"/>
      <c r="O374" s="756"/>
      <c r="P374" s="756"/>
      <c r="Q374" s="760"/>
      <c r="R374" s="760"/>
      <c r="S374" s="756"/>
      <c r="T374" s="756"/>
      <c r="U374" s="756"/>
      <c r="V374" s="756"/>
      <c r="W374" s="756"/>
      <c r="X374" s="756"/>
    </row>
    <row r="375" spans="1:27" ht="31.2">
      <c r="A375" s="618" t="s">
        <v>804</v>
      </c>
      <c r="B375" s="618" t="s">
        <v>20</v>
      </c>
      <c r="C375" s="618" t="s">
        <v>701</v>
      </c>
      <c r="D375" s="622" t="s">
        <v>805</v>
      </c>
      <c r="E375" s="748" t="s">
        <v>786</v>
      </c>
      <c r="F375" s="618" t="s">
        <v>1000</v>
      </c>
      <c r="G375" s="622" t="s">
        <v>1008</v>
      </c>
      <c r="H375" s="622" t="s">
        <v>806</v>
      </c>
      <c r="I375" s="622" t="s">
        <v>807</v>
      </c>
      <c r="J375" s="623" t="s">
        <v>1009</v>
      </c>
      <c r="K375" s="618" t="s">
        <v>1010</v>
      </c>
      <c r="L375" s="622" t="s">
        <v>1011</v>
      </c>
      <c r="M375" s="618" t="s">
        <v>1012</v>
      </c>
      <c r="N375" s="622" t="s">
        <v>1013</v>
      </c>
      <c r="O375" s="618" t="s">
        <v>1014</v>
      </c>
      <c r="P375" s="618" t="s">
        <v>1015</v>
      </c>
      <c r="Q375" s="624" t="s">
        <v>1016</v>
      </c>
      <c r="R375" s="618" t="s">
        <v>703</v>
      </c>
      <c r="S375" s="622" t="s">
        <v>1017</v>
      </c>
      <c r="T375" s="618" t="s">
        <v>808</v>
      </c>
      <c r="U375" s="618" t="s">
        <v>1018</v>
      </c>
      <c r="V375" s="626" t="s">
        <v>809</v>
      </c>
      <c r="W375" s="626" t="s">
        <v>1019</v>
      </c>
      <c r="X375" s="618" t="s">
        <v>1020</v>
      </c>
      <c r="Y375" s="622" t="s">
        <v>1021</v>
      </c>
    </row>
    <row r="376" spans="1:27">
      <c r="A376" s="27">
        <v>383</v>
      </c>
      <c r="B376" s="27" t="s">
        <v>1358</v>
      </c>
      <c r="C376" s="27" t="s">
        <v>1368</v>
      </c>
      <c r="D376" s="27">
        <v>0.5</v>
      </c>
      <c r="E376" s="139">
        <v>42990</v>
      </c>
      <c r="F376" s="27"/>
      <c r="G376" s="27"/>
      <c r="H376" s="27">
        <v>3.5</v>
      </c>
      <c r="I376" s="54">
        <v>1.55</v>
      </c>
      <c r="J376" s="52">
        <v>0.44285714285714289</v>
      </c>
      <c r="K376" s="27" t="s">
        <v>1025</v>
      </c>
      <c r="L376" s="27">
        <v>1</v>
      </c>
      <c r="M376" s="27">
        <v>2</v>
      </c>
      <c r="N376" s="27" t="s">
        <v>1383</v>
      </c>
      <c r="O376" s="27"/>
      <c r="P376" s="27">
        <v>6.46</v>
      </c>
      <c r="Q376" s="27">
        <v>21.2</v>
      </c>
      <c r="R376" s="22">
        <v>6.22</v>
      </c>
      <c r="S376" s="24">
        <v>16.100000000000001</v>
      </c>
      <c r="T376" s="68">
        <v>7.3438715189873447</v>
      </c>
      <c r="U376" s="24">
        <v>15.791936283095984</v>
      </c>
      <c r="V376" s="68">
        <v>0.97865132620274264</v>
      </c>
      <c r="W376" s="749">
        <v>79.002276662368743</v>
      </c>
      <c r="X376" s="27"/>
      <c r="Y376" s="27"/>
    </row>
    <row r="377" spans="1:27">
      <c r="A377" s="27">
        <v>384</v>
      </c>
      <c r="B377" s="27" t="s">
        <v>1358</v>
      </c>
      <c r="C377" s="27" t="s">
        <v>1368</v>
      </c>
      <c r="D377" s="27">
        <v>1</v>
      </c>
      <c r="E377" s="139">
        <v>42990</v>
      </c>
      <c r="F377" s="27"/>
      <c r="G377" s="27"/>
      <c r="H377" s="27">
        <v>3.5</v>
      </c>
      <c r="I377" s="54">
        <v>1.55</v>
      </c>
      <c r="J377" s="52">
        <v>0.44285714285714289</v>
      </c>
      <c r="K377" s="27" t="s">
        <v>1025</v>
      </c>
      <c r="L377" s="27">
        <v>1</v>
      </c>
      <c r="M377" s="27">
        <v>2</v>
      </c>
      <c r="N377" s="27" t="s">
        <v>1383</v>
      </c>
      <c r="O377" s="27"/>
      <c r="P377" s="27">
        <v>6.35</v>
      </c>
      <c r="Q377" s="27">
        <v>21</v>
      </c>
      <c r="T377" s="27"/>
      <c r="U377" s="27"/>
      <c r="V377" s="27"/>
      <c r="W377" s="27"/>
      <c r="X377" s="27"/>
      <c r="Y377" s="27"/>
    </row>
    <row r="378" spans="1:27">
      <c r="A378" s="27">
        <v>385</v>
      </c>
      <c r="B378" s="27" t="s">
        <v>1358</v>
      </c>
      <c r="C378" s="27" t="s">
        <v>1368</v>
      </c>
      <c r="D378" s="27">
        <v>2</v>
      </c>
      <c r="E378" s="139">
        <v>42990</v>
      </c>
      <c r="F378" s="27"/>
      <c r="G378" s="27"/>
      <c r="H378" s="27">
        <v>3.5</v>
      </c>
      <c r="I378" s="54">
        <v>1.55</v>
      </c>
      <c r="J378" s="52">
        <v>0.44285714285714289</v>
      </c>
      <c r="K378" s="27" t="s">
        <v>1025</v>
      </c>
      <c r="L378" s="27">
        <v>1</v>
      </c>
      <c r="M378" s="27">
        <v>2</v>
      </c>
      <c r="N378" s="27" t="s">
        <v>1383</v>
      </c>
      <c r="O378" s="27"/>
      <c r="P378" s="27">
        <v>5.7</v>
      </c>
      <c r="Q378" s="27">
        <v>20.9</v>
      </c>
      <c r="T378" s="27"/>
      <c r="U378" s="27"/>
      <c r="V378" s="27"/>
      <c r="W378" s="27"/>
      <c r="X378" s="27"/>
      <c r="Y378" s="27"/>
    </row>
    <row r="379" spans="1:27">
      <c r="A379" s="27">
        <v>386</v>
      </c>
      <c r="B379" s="27" t="s">
        <v>1358</v>
      </c>
      <c r="C379" s="27" t="s">
        <v>1368</v>
      </c>
      <c r="D379" s="27">
        <v>2.5</v>
      </c>
      <c r="E379" s="139">
        <v>42990</v>
      </c>
      <c r="F379" s="27"/>
      <c r="G379" s="27"/>
      <c r="H379" s="27">
        <v>3.5</v>
      </c>
      <c r="I379" s="54">
        <v>1.55</v>
      </c>
      <c r="J379" s="52">
        <v>0.44285714285714289</v>
      </c>
      <c r="K379" s="27" t="s">
        <v>1025</v>
      </c>
      <c r="L379" s="27">
        <v>1</v>
      </c>
      <c r="M379" s="27">
        <v>2</v>
      </c>
      <c r="N379" s="27" t="s">
        <v>1383</v>
      </c>
      <c r="O379" s="27"/>
      <c r="P379" s="27" t="s">
        <v>815</v>
      </c>
      <c r="Q379" s="27" t="s">
        <v>815</v>
      </c>
      <c r="R379" s="22">
        <v>6.32</v>
      </c>
      <c r="S379" s="24">
        <v>16.100000000000001</v>
      </c>
      <c r="T379" s="68">
        <v>13.617934810126583</v>
      </c>
      <c r="U379" s="24">
        <v>8.8506504919567455</v>
      </c>
      <c r="V379" s="68">
        <v>1.1091381696964417</v>
      </c>
      <c r="W379" s="749">
        <v>74.650646527905678</v>
      </c>
      <c r="X379" s="27"/>
      <c r="Y379" s="27"/>
    </row>
    <row r="380" spans="1:27">
      <c r="A380" s="27">
        <v>387</v>
      </c>
      <c r="B380" s="27" t="s">
        <v>1358</v>
      </c>
      <c r="C380" s="27" t="s">
        <v>1368</v>
      </c>
      <c r="D380" s="27">
        <v>3</v>
      </c>
      <c r="E380" s="139">
        <v>42990</v>
      </c>
      <c r="F380" s="27"/>
      <c r="G380" s="27"/>
      <c r="H380" s="27">
        <v>3.5</v>
      </c>
      <c r="I380" s="54">
        <v>1.55</v>
      </c>
      <c r="J380" s="52">
        <v>0.44285714285714289</v>
      </c>
      <c r="K380" s="27" t="s">
        <v>1025</v>
      </c>
      <c r="L380" s="27">
        <v>1</v>
      </c>
      <c r="M380" s="27">
        <v>2</v>
      </c>
      <c r="N380" s="27" t="s">
        <v>1383</v>
      </c>
      <c r="O380" s="27"/>
      <c r="P380" s="27">
        <v>1.99</v>
      </c>
      <c r="Q380" s="27">
        <v>20.2</v>
      </c>
      <c r="T380" s="27"/>
      <c r="U380" s="27"/>
      <c r="V380" s="27"/>
      <c r="W380" s="27"/>
      <c r="X380" s="27"/>
      <c r="Y380" s="27"/>
    </row>
    <row r="381" spans="1:27">
      <c r="A381" s="27"/>
      <c r="B381" s="27"/>
      <c r="C381" s="27"/>
      <c r="D381" s="27"/>
      <c r="E381" s="139"/>
      <c r="F381" s="27"/>
      <c r="G381" s="27"/>
      <c r="H381" s="27"/>
      <c r="I381" s="54"/>
      <c r="J381" s="52"/>
      <c r="K381" s="27"/>
      <c r="L381" s="27"/>
      <c r="M381" s="27"/>
      <c r="N381" s="27"/>
      <c r="O381" s="27"/>
      <c r="P381" s="27"/>
      <c r="Q381" s="27"/>
      <c r="T381" s="27"/>
      <c r="U381" s="27"/>
      <c r="V381" s="27"/>
      <c r="W381" s="27"/>
      <c r="X381" s="27"/>
      <c r="Y381" s="27"/>
    </row>
    <row r="382" spans="1:27" ht="31.2">
      <c r="A382" s="27"/>
      <c r="B382" s="611" t="s">
        <v>20</v>
      </c>
      <c r="C382" s="611" t="s">
        <v>701</v>
      </c>
      <c r="D382" s="611" t="s">
        <v>846</v>
      </c>
      <c r="E382" s="751" t="s">
        <v>786</v>
      </c>
      <c r="F382" s="611" t="s">
        <v>1000</v>
      </c>
      <c r="G382" s="612" t="s">
        <v>1008</v>
      </c>
      <c r="H382" s="612" t="s">
        <v>806</v>
      </c>
      <c r="I382" s="612" t="s">
        <v>807</v>
      </c>
      <c r="J382" s="614" t="s">
        <v>1009</v>
      </c>
      <c r="K382" s="611" t="s">
        <v>1015</v>
      </c>
      <c r="L382" s="615" t="s">
        <v>1016</v>
      </c>
      <c r="M382" s="611" t="s">
        <v>703</v>
      </c>
      <c r="N382" s="612" t="s">
        <v>1017</v>
      </c>
      <c r="O382" s="611" t="s">
        <v>808</v>
      </c>
      <c r="P382" s="611" t="s">
        <v>1018</v>
      </c>
      <c r="Q382" s="617" t="s">
        <v>809</v>
      </c>
      <c r="R382" s="617" t="s">
        <v>1019</v>
      </c>
      <c r="S382" s="611" t="s">
        <v>1020</v>
      </c>
      <c r="T382" s="612" t="s">
        <v>1021</v>
      </c>
      <c r="U382" s="611" t="s">
        <v>1010</v>
      </c>
      <c r="V382" s="612" t="s">
        <v>1011</v>
      </c>
      <c r="W382" s="611" t="s">
        <v>1012</v>
      </c>
      <c r="X382" s="612" t="s">
        <v>1013</v>
      </c>
      <c r="Y382" s="611" t="s">
        <v>1014</v>
      </c>
    </row>
    <row r="383" spans="1:27">
      <c r="A383" s="27"/>
      <c r="B383" s="27" t="s">
        <v>1358</v>
      </c>
      <c r="C383" s="27" t="s">
        <v>1369</v>
      </c>
      <c r="D383" s="27">
        <v>0.5</v>
      </c>
      <c r="E383" s="139">
        <v>43355</v>
      </c>
      <c r="F383" s="27"/>
      <c r="G383" s="27">
        <v>2</v>
      </c>
      <c r="H383" s="27">
        <v>4.05</v>
      </c>
      <c r="I383" s="54">
        <v>1.1499999999999999</v>
      </c>
      <c r="J383" s="27"/>
      <c r="K383" s="27">
        <v>6.48</v>
      </c>
      <c r="L383" s="27">
        <v>22.5</v>
      </c>
      <c r="M383" s="27">
        <v>6.48</v>
      </c>
      <c r="N383" s="27">
        <v>35.4</v>
      </c>
      <c r="O383" s="68">
        <v>13.90614746835443</v>
      </c>
      <c r="P383" s="24">
        <v>12.949308302478901</v>
      </c>
      <c r="Q383" s="68">
        <v>1.0873223766484299</v>
      </c>
      <c r="R383" s="24">
        <v>56.266384976525813</v>
      </c>
      <c r="S383" s="27"/>
      <c r="T383" s="27"/>
      <c r="U383" s="27" t="s">
        <v>1025</v>
      </c>
      <c r="V383" s="27">
        <v>3</v>
      </c>
      <c r="W383" s="27">
        <v>2</v>
      </c>
      <c r="X383" t="s">
        <v>1404</v>
      </c>
      <c r="Y383" s="761"/>
    </row>
    <row r="384" spans="1:27">
      <c r="A384" s="27"/>
      <c r="B384" s="27" t="s">
        <v>1358</v>
      </c>
      <c r="C384" s="27" t="s">
        <v>1369</v>
      </c>
      <c r="D384" s="27">
        <v>1</v>
      </c>
      <c r="E384" s="139">
        <v>43355</v>
      </c>
      <c r="F384" s="27"/>
      <c r="G384" s="27"/>
      <c r="H384" s="27"/>
      <c r="I384" s="27"/>
      <c r="J384" s="27"/>
      <c r="K384" s="27">
        <v>5.52</v>
      </c>
      <c r="L384" s="27">
        <v>21.3</v>
      </c>
      <c r="M384" s="27" t="s">
        <v>811</v>
      </c>
      <c r="N384" s="27" t="s">
        <v>811</v>
      </c>
      <c r="O384" s="54" t="s">
        <v>811</v>
      </c>
      <c r="P384" s="27" t="s">
        <v>811</v>
      </c>
      <c r="Q384" s="68" t="s">
        <v>811</v>
      </c>
      <c r="R384" s="24" t="s">
        <v>811</v>
      </c>
      <c r="S384" s="27"/>
      <c r="T384" s="27"/>
      <c r="U384" s="27"/>
      <c r="V384" s="27"/>
      <c r="W384" s="27"/>
      <c r="Y384" s="761"/>
    </row>
    <row r="385" spans="1:25">
      <c r="A385" s="27"/>
      <c r="B385" s="27" t="s">
        <v>1358</v>
      </c>
      <c r="C385" s="27" t="s">
        <v>1369</v>
      </c>
      <c r="D385" s="27">
        <v>2</v>
      </c>
      <c r="E385" s="139">
        <v>43355</v>
      </c>
      <c r="F385" s="27"/>
      <c r="G385" s="27"/>
      <c r="H385" s="27"/>
      <c r="I385" s="27"/>
      <c r="J385" s="27"/>
      <c r="K385" s="27">
        <v>4.7</v>
      </c>
      <c r="L385" s="27">
        <v>20.6</v>
      </c>
      <c r="M385" s="27" t="s">
        <v>811</v>
      </c>
      <c r="N385" s="27" t="s">
        <v>811</v>
      </c>
      <c r="O385" s="54" t="s">
        <v>811</v>
      </c>
      <c r="P385" s="27" t="s">
        <v>811</v>
      </c>
      <c r="Q385" s="68" t="s">
        <v>811</v>
      </c>
      <c r="R385" s="24" t="s">
        <v>811</v>
      </c>
      <c r="S385" s="27"/>
      <c r="T385" s="27"/>
      <c r="U385" s="27"/>
      <c r="V385" s="27"/>
      <c r="W385" s="27"/>
      <c r="Y385" s="761"/>
    </row>
    <row r="386" spans="1:25">
      <c r="A386" s="27"/>
      <c r="B386" s="27" t="s">
        <v>1358</v>
      </c>
      <c r="C386" s="27" t="s">
        <v>1369</v>
      </c>
      <c r="D386" s="27">
        <v>3</v>
      </c>
      <c r="E386" s="139">
        <v>43355</v>
      </c>
      <c r="F386" s="27"/>
      <c r="G386" s="27"/>
      <c r="H386" s="27"/>
      <c r="I386" s="27"/>
      <c r="J386" s="27"/>
      <c r="K386" s="27">
        <v>1.85</v>
      </c>
      <c r="L386" s="27">
        <v>19.7</v>
      </c>
      <c r="M386" s="27">
        <v>6.04</v>
      </c>
      <c r="N386" s="27">
        <v>60.6</v>
      </c>
      <c r="O386" s="68">
        <v>73.344910126582306</v>
      </c>
      <c r="P386" s="24">
        <v>67.85959414425102</v>
      </c>
      <c r="Q386" s="68">
        <v>2.0387294562158154</v>
      </c>
      <c r="R386" s="24">
        <v>54.238219999999998</v>
      </c>
      <c r="S386" s="27"/>
      <c r="T386" s="27"/>
      <c r="U386" s="27"/>
      <c r="V386" s="27"/>
      <c r="W386" s="27"/>
      <c r="Y386" s="761"/>
    </row>
    <row r="387" spans="1:25">
      <c r="A387" s="27"/>
      <c r="B387" s="27" t="s">
        <v>1358</v>
      </c>
      <c r="C387" s="27" t="s">
        <v>1369</v>
      </c>
      <c r="D387" s="27">
        <v>4</v>
      </c>
      <c r="E387" s="139">
        <v>43355</v>
      </c>
      <c r="F387" s="27"/>
      <c r="G387" s="27"/>
      <c r="H387" s="27"/>
      <c r="I387" s="27"/>
      <c r="J387" s="27"/>
      <c r="K387" s="27">
        <v>0.28999999999999998</v>
      </c>
      <c r="L387" s="27">
        <v>15.1</v>
      </c>
      <c r="M387" s="27" t="s">
        <v>811</v>
      </c>
      <c r="N387" s="27" t="s">
        <v>811</v>
      </c>
      <c r="O387" s="54" t="s">
        <v>811</v>
      </c>
      <c r="P387" s="27" t="s">
        <v>811</v>
      </c>
      <c r="Q387" s="68" t="s">
        <v>811</v>
      </c>
      <c r="R387" s="24" t="s">
        <v>811</v>
      </c>
      <c r="S387" s="27"/>
      <c r="T387" s="27"/>
      <c r="U387" s="27"/>
      <c r="V387" s="27"/>
      <c r="W387" s="27"/>
      <c r="Y387" s="761"/>
    </row>
    <row r="388" spans="1:25">
      <c r="A388" s="27"/>
      <c r="B388" s="27"/>
      <c r="C388" s="27"/>
      <c r="D388" s="27"/>
      <c r="E388" s="139"/>
      <c r="F388" s="27"/>
      <c r="G388" s="27"/>
      <c r="H388" s="27"/>
      <c r="I388" s="54"/>
      <c r="J388" s="52"/>
      <c r="K388" s="27"/>
      <c r="L388" s="27"/>
      <c r="M388" s="27"/>
      <c r="N388" s="27"/>
      <c r="O388" s="27"/>
      <c r="P388" s="27"/>
      <c r="Q388" s="27"/>
      <c r="T388" s="27"/>
      <c r="U388" s="27"/>
      <c r="V388" s="27"/>
      <c r="W388" s="27"/>
      <c r="X388" s="27"/>
      <c r="Y388" s="27"/>
    </row>
    <row r="389" spans="1:25" ht="31.2">
      <c r="A389" s="618" t="s">
        <v>804</v>
      </c>
      <c r="B389" s="618" t="s">
        <v>20</v>
      </c>
      <c r="C389" s="618" t="s">
        <v>701</v>
      </c>
      <c r="D389" s="622" t="s">
        <v>805</v>
      </c>
      <c r="E389" s="748" t="s">
        <v>786</v>
      </c>
      <c r="F389" s="618" t="s">
        <v>1000</v>
      </c>
      <c r="G389" s="622" t="s">
        <v>1008</v>
      </c>
      <c r="H389" s="622" t="s">
        <v>806</v>
      </c>
      <c r="I389" s="622" t="s">
        <v>807</v>
      </c>
      <c r="J389" s="623" t="s">
        <v>1009</v>
      </c>
      <c r="K389" s="618" t="s">
        <v>1010</v>
      </c>
      <c r="L389" s="622" t="s">
        <v>1011</v>
      </c>
      <c r="M389" s="618" t="s">
        <v>1012</v>
      </c>
      <c r="N389" s="622" t="s">
        <v>1013</v>
      </c>
      <c r="O389" s="618" t="s">
        <v>1014</v>
      </c>
      <c r="P389" s="618" t="s">
        <v>1015</v>
      </c>
      <c r="Q389" s="624" t="s">
        <v>1016</v>
      </c>
      <c r="R389" s="618" t="s">
        <v>703</v>
      </c>
      <c r="S389" s="622" t="s">
        <v>1017</v>
      </c>
      <c r="T389" s="618" t="s">
        <v>808</v>
      </c>
      <c r="U389" s="618" t="s">
        <v>1018</v>
      </c>
      <c r="V389" s="626" t="s">
        <v>809</v>
      </c>
      <c r="W389" s="626" t="s">
        <v>1019</v>
      </c>
      <c r="X389" s="618" t="s">
        <v>1020</v>
      </c>
      <c r="Y389" s="622" t="s">
        <v>1021</v>
      </c>
    </row>
    <row r="390" spans="1:25">
      <c r="A390">
        <v>125</v>
      </c>
      <c r="B390" t="s">
        <v>1359</v>
      </c>
      <c r="C390" t="s">
        <v>1368</v>
      </c>
      <c r="D390" s="18">
        <v>0.5</v>
      </c>
      <c r="E390" s="55">
        <v>43719</v>
      </c>
      <c r="G390">
        <v>2</v>
      </c>
      <c r="H390" s="165">
        <v>4.45</v>
      </c>
      <c r="I390" s="653">
        <v>2.1800000000000002</v>
      </c>
      <c r="J390" s="70">
        <v>0.48988764044943822</v>
      </c>
      <c r="K390" t="s">
        <v>1025</v>
      </c>
      <c r="L390">
        <v>2</v>
      </c>
      <c r="M390">
        <v>3</v>
      </c>
      <c r="N390" t="s">
        <v>1132</v>
      </c>
      <c r="P390" s="27">
        <v>7.05</v>
      </c>
      <c r="Q390" s="27">
        <v>21.7</v>
      </c>
      <c r="R390" s="27">
        <v>6.34</v>
      </c>
      <c r="S390" s="27">
        <v>14.9</v>
      </c>
      <c r="T390" s="68">
        <v>10.592268354430376</v>
      </c>
      <c r="U390" s="24">
        <v>2.5000000000000001E-2</v>
      </c>
      <c r="V390" s="68">
        <v>0.83350348467676749</v>
      </c>
      <c r="W390" s="371">
        <v>34.738793695046105</v>
      </c>
      <c r="X390" s="27" t="s">
        <v>815</v>
      </c>
      <c r="Y390" s="24">
        <v>10.617268354430376</v>
      </c>
    </row>
    <row r="391" spans="1:25">
      <c r="B391" t="s">
        <v>1359</v>
      </c>
      <c r="C391" t="s">
        <v>1368</v>
      </c>
      <c r="D391" s="18">
        <v>1</v>
      </c>
      <c r="E391" s="55">
        <v>43719</v>
      </c>
      <c r="H391" s="165"/>
      <c r="I391" s="166"/>
      <c r="P391" s="27">
        <v>6.95</v>
      </c>
      <c r="Q391" s="27">
        <v>21.5</v>
      </c>
      <c r="R391" s="27" t="s">
        <v>811</v>
      </c>
      <c r="S391" s="27" t="s">
        <v>811</v>
      </c>
      <c r="T391" s="54" t="s">
        <v>811</v>
      </c>
      <c r="U391" s="27" t="s">
        <v>811</v>
      </c>
      <c r="V391" s="54" t="s">
        <v>811</v>
      </c>
      <c r="W391" s="27" t="s">
        <v>811</v>
      </c>
      <c r="X391" s="27" t="s">
        <v>815</v>
      </c>
      <c r="Y391" s="27" t="s">
        <v>811</v>
      </c>
    </row>
    <row r="392" spans="1:25">
      <c r="B392" t="s">
        <v>1359</v>
      </c>
      <c r="C392" t="s">
        <v>1368</v>
      </c>
      <c r="D392" s="18">
        <v>2</v>
      </c>
      <c r="E392" s="55">
        <v>43719</v>
      </c>
      <c r="H392" s="165"/>
      <c r="I392" s="166"/>
      <c r="P392" s="27">
        <v>5.89</v>
      </c>
      <c r="Q392" s="27">
        <v>20.7</v>
      </c>
      <c r="R392" s="27" t="s">
        <v>811</v>
      </c>
      <c r="S392" s="27" t="s">
        <v>811</v>
      </c>
      <c r="T392" s="54" t="s">
        <v>811</v>
      </c>
      <c r="U392" s="27" t="s">
        <v>811</v>
      </c>
      <c r="V392" s="54" t="s">
        <v>811</v>
      </c>
      <c r="W392" s="27" t="s">
        <v>811</v>
      </c>
      <c r="X392" s="27" t="s">
        <v>815</v>
      </c>
      <c r="Y392" s="27" t="s">
        <v>811</v>
      </c>
    </row>
    <row r="393" spans="1:25">
      <c r="B393" t="s">
        <v>1359</v>
      </c>
      <c r="C393" t="s">
        <v>1368</v>
      </c>
      <c r="D393" s="18">
        <v>3</v>
      </c>
      <c r="E393" s="55">
        <v>43719</v>
      </c>
      <c r="H393" s="165"/>
      <c r="I393" s="166"/>
      <c r="P393" s="27">
        <v>4.9800000000000004</v>
      </c>
      <c r="Q393" s="27">
        <v>20.100000000000001</v>
      </c>
      <c r="R393" s="27" t="s">
        <v>811</v>
      </c>
      <c r="S393" s="27" t="s">
        <v>811</v>
      </c>
      <c r="T393" s="54" t="s">
        <v>811</v>
      </c>
      <c r="U393" s="27" t="s">
        <v>811</v>
      </c>
      <c r="V393" s="54" t="s">
        <v>811</v>
      </c>
      <c r="W393" s="27" t="s">
        <v>811</v>
      </c>
      <c r="X393" s="27" t="s">
        <v>815</v>
      </c>
      <c r="Y393" s="27" t="s">
        <v>811</v>
      </c>
    </row>
    <row r="394" spans="1:25">
      <c r="B394" t="s">
        <v>1359</v>
      </c>
      <c r="C394" t="s">
        <v>1368</v>
      </c>
      <c r="D394" s="18">
        <v>3.5</v>
      </c>
      <c r="E394" s="55">
        <v>43719</v>
      </c>
      <c r="H394" s="165"/>
      <c r="I394" s="166"/>
      <c r="P394" s="27" t="s">
        <v>815</v>
      </c>
      <c r="Q394" s="27" t="s">
        <v>815</v>
      </c>
      <c r="R394" s="27">
        <v>6</v>
      </c>
      <c r="S394" s="27">
        <v>20.2</v>
      </c>
      <c r="T394" s="68">
        <v>29.590014177215192</v>
      </c>
      <c r="U394" s="24">
        <v>2.5000000000000001E-2</v>
      </c>
      <c r="V394" s="68">
        <v>1.5945284054685986</v>
      </c>
      <c r="W394" s="371">
        <v>41.976623418400173</v>
      </c>
      <c r="X394" s="27" t="s">
        <v>815</v>
      </c>
      <c r="Y394" s="24">
        <v>29.61501417721519</v>
      </c>
    </row>
    <row r="395" spans="1:25">
      <c r="B395" t="s">
        <v>1359</v>
      </c>
      <c r="C395" t="s">
        <v>1368</v>
      </c>
      <c r="D395" s="18">
        <v>4</v>
      </c>
      <c r="E395" s="55">
        <v>43719</v>
      </c>
      <c r="H395" s="165"/>
      <c r="I395" s="166"/>
      <c r="P395" s="27">
        <v>0.21</v>
      </c>
      <c r="Q395" s="27">
        <v>17.8</v>
      </c>
      <c r="R395" s="27" t="s">
        <v>811</v>
      </c>
      <c r="S395" s="27" t="s">
        <v>811</v>
      </c>
      <c r="T395" s="54" t="s">
        <v>811</v>
      </c>
      <c r="U395" s="27" t="s">
        <v>811</v>
      </c>
      <c r="V395" s="54" t="s">
        <v>811</v>
      </c>
      <c r="W395" s="27" t="s">
        <v>811</v>
      </c>
      <c r="X395" s="27" t="s">
        <v>815</v>
      </c>
      <c r="Y395" s="27" t="s">
        <v>811</v>
      </c>
    </row>
    <row r="397" spans="1:25" s="747" customFormat="1" ht="31.2">
      <c r="A397" s="612" t="s">
        <v>804</v>
      </c>
      <c r="B397" s="612" t="s">
        <v>20</v>
      </c>
      <c r="C397" s="612" t="s">
        <v>701</v>
      </c>
      <c r="D397" s="612" t="s">
        <v>805</v>
      </c>
      <c r="E397" s="752" t="s">
        <v>786</v>
      </c>
      <c r="F397" s="612" t="s">
        <v>1000</v>
      </c>
      <c r="G397" s="612" t="s">
        <v>1008</v>
      </c>
      <c r="H397" s="612" t="s">
        <v>806</v>
      </c>
      <c r="I397" s="612" t="s">
        <v>807</v>
      </c>
      <c r="J397" s="614" t="s">
        <v>1009</v>
      </c>
      <c r="K397" s="612" t="s">
        <v>1015</v>
      </c>
      <c r="L397" s="753" t="s">
        <v>1016</v>
      </c>
      <c r="M397" s="612" t="s">
        <v>703</v>
      </c>
      <c r="N397" s="612" t="s">
        <v>1017</v>
      </c>
      <c r="O397" s="612" t="s">
        <v>808</v>
      </c>
      <c r="P397" s="612" t="s">
        <v>1018</v>
      </c>
      <c r="Q397" s="754" t="s">
        <v>809</v>
      </c>
      <c r="R397" s="754" t="s">
        <v>1019</v>
      </c>
      <c r="S397" s="612" t="s">
        <v>1021</v>
      </c>
      <c r="T397" s="612" t="s">
        <v>1010</v>
      </c>
      <c r="U397" s="612" t="s">
        <v>1011</v>
      </c>
      <c r="V397" s="612" t="s">
        <v>1012</v>
      </c>
      <c r="W397" s="612" t="s">
        <v>1013</v>
      </c>
      <c r="X397" s="612" t="s">
        <v>1014</v>
      </c>
    </row>
    <row r="398" spans="1:25" s="747" customFormat="1">
      <c r="A398" s="756"/>
      <c r="B398" t="s">
        <v>1358</v>
      </c>
      <c r="C398" t="s">
        <v>1368</v>
      </c>
      <c r="D398" s="27">
        <v>0.5</v>
      </c>
      <c r="E398" s="133">
        <v>44452</v>
      </c>
      <c r="F398"/>
      <c r="G398">
        <v>2</v>
      </c>
      <c r="H398">
        <v>4</v>
      </c>
      <c r="I398" s="649">
        <v>3.1</v>
      </c>
      <c r="J398" s="762">
        <v>0.77500000000000002</v>
      </c>
      <c r="K398" s="27">
        <v>8.6</v>
      </c>
      <c r="L398" s="27">
        <v>23.2</v>
      </c>
      <c r="M398" s="27">
        <v>6.61</v>
      </c>
      <c r="N398" s="27">
        <v>13.7</v>
      </c>
      <c r="O398" s="68">
        <v>3.0175202380952393</v>
      </c>
      <c r="P398" s="24">
        <v>1.1365714285714286</v>
      </c>
      <c r="Q398" s="68">
        <v>0.58800000000000008</v>
      </c>
      <c r="R398" s="24">
        <v>44.074042553191489</v>
      </c>
      <c r="S398" s="24">
        <v>4.1540916666666678</v>
      </c>
      <c r="T398" t="s">
        <v>1025</v>
      </c>
      <c r="U398" t="s">
        <v>1128</v>
      </c>
      <c r="V398" t="s">
        <v>1028</v>
      </c>
      <c r="W398" t="s">
        <v>1108</v>
      </c>
      <c r="X398"/>
      <c r="Y398"/>
    </row>
    <row r="399" spans="1:25" s="747" customFormat="1">
      <c r="A399" s="756"/>
      <c r="B399" t="s">
        <v>1358</v>
      </c>
      <c r="C399" t="s">
        <v>1368</v>
      </c>
      <c r="D399" s="27">
        <v>1</v>
      </c>
      <c r="E399" s="133">
        <v>44452</v>
      </c>
      <c r="F399"/>
      <c r="G399"/>
      <c r="H399"/>
      <c r="I399"/>
      <c r="J399"/>
      <c r="K399" s="27">
        <v>8.49</v>
      </c>
      <c r="L399" s="27">
        <v>23.2</v>
      </c>
      <c r="M399" s="27" t="s">
        <v>811</v>
      </c>
      <c r="N399" s="27" t="s">
        <v>811</v>
      </c>
      <c r="O399" s="68" t="s">
        <v>811</v>
      </c>
      <c r="P399" s="24" t="s">
        <v>811</v>
      </c>
      <c r="Q399" s="68" t="s">
        <v>811</v>
      </c>
      <c r="R399" s="24" t="s">
        <v>811</v>
      </c>
      <c r="S399" s="24" t="s">
        <v>811</v>
      </c>
      <c r="T399"/>
      <c r="U399"/>
      <c r="V399"/>
      <c r="W399"/>
      <c r="X399"/>
      <c r="Y399"/>
    </row>
    <row r="400" spans="1:25" s="747" customFormat="1">
      <c r="A400" s="756"/>
      <c r="B400" t="s">
        <v>1358</v>
      </c>
      <c r="C400" t="s">
        <v>1368</v>
      </c>
      <c r="D400" s="27">
        <v>2</v>
      </c>
      <c r="E400" s="133">
        <v>44452</v>
      </c>
      <c r="F400"/>
      <c r="G400"/>
      <c r="H400"/>
      <c r="I400"/>
      <c r="J400"/>
      <c r="K400" s="27">
        <v>8.34</v>
      </c>
      <c r="L400" s="27">
        <v>23.2</v>
      </c>
      <c r="M400" s="27" t="s">
        <v>811</v>
      </c>
      <c r="N400" s="27" t="s">
        <v>811</v>
      </c>
      <c r="O400" s="68" t="s">
        <v>811</v>
      </c>
      <c r="P400" s="24" t="s">
        <v>811</v>
      </c>
      <c r="Q400" s="68" t="s">
        <v>811</v>
      </c>
      <c r="R400" s="24" t="s">
        <v>811</v>
      </c>
      <c r="S400" s="24" t="s">
        <v>811</v>
      </c>
      <c r="T400"/>
      <c r="U400"/>
      <c r="V400"/>
      <c r="W400"/>
      <c r="X400"/>
      <c r="Y400"/>
    </row>
    <row r="401" spans="1:27" s="747" customFormat="1">
      <c r="A401" s="756"/>
      <c r="B401" t="s">
        <v>1358</v>
      </c>
      <c r="C401" t="s">
        <v>1368</v>
      </c>
      <c r="D401" s="27">
        <v>3</v>
      </c>
      <c r="E401" s="133">
        <v>44452</v>
      </c>
      <c r="F401"/>
      <c r="G401"/>
      <c r="H401"/>
      <c r="I401"/>
      <c r="J401"/>
      <c r="K401" s="27">
        <v>7.66</v>
      </c>
      <c r="L401" s="27">
        <v>23.2</v>
      </c>
      <c r="M401" s="27">
        <v>6.66</v>
      </c>
      <c r="N401" s="27">
        <v>13.6</v>
      </c>
      <c r="O401" s="68">
        <v>2.3326630952380953</v>
      </c>
      <c r="P401" s="24">
        <v>1.2094285714285715</v>
      </c>
      <c r="Q401" s="68">
        <v>0.63344151781634661</v>
      </c>
      <c r="R401" s="24">
        <v>49.432592592592584</v>
      </c>
      <c r="S401" s="24">
        <v>3.5420916666666669</v>
      </c>
      <c r="T401"/>
      <c r="U401"/>
      <c r="V401"/>
      <c r="W401"/>
      <c r="X401"/>
      <c r="Y401"/>
    </row>
    <row r="402" spans="1:27" s="747" customFormat="1">
      <c r="A402" s="756"/>
      <c r="B402" t="s">
        <v>1358</v>
      </c>
      <c r="C402" t="s">
        <v>1368</v>
      </c>
      <c r="D402" s="27">
        <v>3.5</v>
      </c>
      <c r="E402" s="133">
        <v>44452</v>
      </c>
      <c r="F402"/>
      <c r="G402"/>
      <c r="H402"/>
      <c r="I402"/>
      <c r="J402"/>
      <c r="K402" s="27">
        <v>5.94</v>
      </c>
      <c r="L402" s="27">
        <v>22.9</v>
      </c>
      <c r="M402" s="27" t="s">
        <v>811</v>
      </c>
      <c r="N402" s="27" t="s">
        <v>811</v>
      </c>
      <c r="O402" s="68" t="s">
        <v>811</v>
      </c>
      <c r="P402" s="24" t="s">
        <v>811</v>
      </c>
      <c r="Q402" s="68" t="s">
        <v>811</v>
      </c>
      <c r="R402" s="24" t="s">
        <v>811</v>
      </c>
      <c r="S402" s="24" t="s">
        <v>811</v>
      </c>
      <c r="T402"/>
      <c r="U402"/>
      <c r="V402"/>
      <c r="W402"/>
      <c r="X402"/>
      <c r="Y402"/>
    </row>
    <row r="403" spans="1:27" s="747" customFormat="1">
      <c r="A403" s="756"/>
      <c r="B403" s="756"/>
      <c r="C403" s="756"/>
      <c r="D403" s="756"/>
      <c r="E403" s="757"/>
      <c r="F403" s="756"/>
      <c r="G403" s="756"/>
      <c r="H403" s="756"/>
      <c r="I403" s="756"/>
      <c r="J403" s="758"/>
      <c r="K403" s="756"/>
      <c r="L403" s="759"/>
      <c r="M403" s="756"/>
      <c r="N403" s="756"/>
      <c r="O403" s="756"/>
      <c r="P403" s="756"/>
      <c r="Q403" s="760"/>
      <c r="R403" s="760"/>
      <c r="S403" s="756"/>
      <c r="T403" s="756"/>
      <c r="U403" s="756"/>
      <c r="V403" s="756"/>
      <c r="W403" s="756"/>
      <c r="X403" s="756"/>
    </row>
    <row r="404" spans="1:27" s="832" customFormat="1" ht="20.399999999999999">
      <c r="A404" s="144" t="s">
        <v>20</v>
      </c>
      <c r="B404" s="144" t="s">
        <v>1389</v>
      </c>
      <c r="C404" s="146" t="s">
        <v>805</v>
      </c>
      <c r="D404" s="1559" t="s">
        <v>786</v>
      </c>
      <c r="E404" s="144" t="s">
        <v>1000</v>
      </c>
      <c r="F404" s="146" t="s">
        <v>1008</v>
      </c>
      <c r="G404" s="146" t="s">
        <v>806</v>
      </c>
      <c r="H404" s="146" t="s">
        <v>807</v>
      </c>
      <c r="I404" s="1560" t="s">
        <v>1009</v>
      </c>
      <c r="J404" s="144" t="s">
        <v>1015</v>
      </c>
      <c r="K404" s="148" t="s">
        <v>1016</v>
      </c>
      <c r="L404" s="144" t="s">
        <v>703</v>
      </c>
      <c r="M404" s="146" t="s">
        <v>1017</v>
      </c>
      <c r="N404" s="149" t="s">
        <v>808</v>
      </c>
      <c r="O404" s="149" t="s">
        <v>1018</v>
      </c>
      <c r="P404" s="149" t="s">
        <v>809</v>
      </c>
      <c r="Q404" s="149" t="s">
        <v>1019</v>
      </c>
      <c r="R404" s="1409" t="s">
        <v>1021</v>
      </c>
      <c r="S404" s="144" t="s">
        <v>1010</v>
      </c>
      <c r="T404" s="146" t="s">
        <v>1011</v>
      </c>
      <c r="U404" s="144" t="s">
        <v>1012</v>
      </c>
      <c r="V404" s="146" t="s">
        <v>1013</v>
      </c>
      <c r="W404" s="144" t="s">
        <v>1014</v>
      </c>
    </row>
    <row r="405" spans="1:27">
      <c r="A405" t="s">
        <v>1358</v>
      </c>
      <c r="B405" t="s">
        <v>1369</v>
      </c>
      <c r="C405" s="27">
        <v>0.5</v>
      </c>
      <c r="D405" s="55">
        <v>44805</v>
      </c>
      <c r="E405" s="27"/>
      <c r="F405">
        <v>2</v>
      </c>
      <c r="G405">
        <v>3.5</v>
      </c>
      <c r="H405">
        <v>2.5499999999999998</v>
      </c>
      <c r="I405" s="1562">
        <v>0.72857142857142854</v>
      </c>
      <c r="J405" s="27">
        <v>6.73</v>
      </c>
      <c r="K405" s="27">
        <v>26.6</v>
      </c>
      <c r="L405" s="22">
        <v>5.76</v>
      </c>
      <c r="M405" s="23">
        <v>2.8000000000000007</v>
      </c>
      <c r="N405" s="24">
        <v>1.0374117171061887</v>
      </c>
      <c r="O405" s="24">
        <v>0.03</v>
      </c>
      <c r="P405" s="24">
        <v>0.89447544496911913</v>
      </c>
      <c r="Q405" s="25">
        <v>46.144935936546673</v>
      </c>
      <c r="R405" s="24">
        <v>1.0674117171061888</v>
      </c>
      <c r="S405" t="s">
        <v>1025</v>
      </c>
      <c r="T405">
        <v>1</v>
      </c>
      <c r="U405">
        <v>2</v>
      </c>
      <c r="V405" t="s">
        <v>1182</v>
      </c>
    </row>
    <row r="406" spans="1:27">
      <c r="A406" t="s">
        <v>1358</v>
      </c>
      <c r="B406" t="s">
        <v>1369</v>
      </c>
      <c r="C406" s="27">
        <v>1</v>
      </c>
      <c r="D406" s="55">
        <v>44805</v>
      </c>
      <c r="E406" s="27"/>
      <c r="I406" s="1561"/>
      <c r="J406" s="27">
        <v>6.63</v>
      </c>
      <c r="K406" s="27">
        <v>26.5</v>
      </c>
      <c r="L406" s="27" t="s">
        <v>811</v>
      </c>
      <c r="M406" s="27" t="s">
        <v>811</v>
      </c>
      <c r="N406" s="24" t="s">
        <v>811</v>
      </c>
      <c r="O406" s="24" t="s">
        <v>811</v>
      </c>
      <c r="P406" s="27" t="s">
        <v>811</v>
      </c>
      <c r="Q406" s="27" t="s">
        <v>811</v>
      </c>
      <c r="R406" s="24" t="s">
        <v>811</v>
      </c>
    </row>
    <row r="407" spans="1:27">
      <c r="A407" t="s">
        <v>1358</v>
      </c>
      <c r="B407" t="s">
        <v>1369</v>
      </c>
      <c r="C407" s="27">
        <v>1.5</v>
      </c>
      <c r="D407" s="55">
        <v>44805</v>
      </c>
      <c r="E407" s="27"/>
      <c r="I407" s="1561"/>
      <c r="J407" s="27">
        <v>6.65</v>
      </c>
      <c r="K407" s="27">
        <v>26.5</v>
      </c>
      <c r="L407" s="27" t="s">
        <v>811</v>
      </c>
      <c r="M407" s="27" t="s">
        <v>811</v>
      </c>
      <c r="N407" s="24" t="s">
        <v>811</v>
      </c>
      <c r="O407" s="24" t="s">
        <v>811</v>
      </c>
      <c r="P407" s="27" t="s">
        <v>811</v>
      </c>
      <c r="Q407" s="27" t="s">
        <v>811</v>
      </c>
      <c r="R407" s="24" t="s">
        <v>811</v>
      </c>
    </row>
    <row r="408" spans="1:27" s="27" customFormat="1">
      <c r="A408" t="s">
        <v>1358</v>
      </c>
      <c r="B408" t="s">
        <v>1369</v>
      </c>
      <c r="C408" s="27">
        <v>2</v>
      </c>
      <c r="D408" s="55">
        <v>44805</v>
      </c>
      <c r="F408"/>
      <c r="G408"/>
      <c r="H408"/>
      <c r="I408" s="1561"/>
      <c r="J408" s="27">
        <v>6.66</v>
      </c>
      <c r="K408" s="27">
        <v>26.4</v>
      </c>
      <c r="L408" s="27" t="s">
        <v>811</v>
      </c>
      <c r="M408" s="27" t="s">
        <v>811</v>
      </c>
      <c r="N408" s="24" t="s">
        <v>811</v>
      </c>
      <c r="O408" s="24" t="s">
        <v>811</v>
      </c>
      <c r="P408" s="27" t="s">
        <v>811</v>
      </c>
      <c r="Q408" s="27" t="s">
        <v>811</v>
      </c>
      <c r="R408" s="24" t="s">
        <v>811</v>
      </c>
      <c r="S408"/>
      <c r="T408"/>
      <c r="U408"/>
      <c r="V408"/>
      <c r="W408"/>
    </row>
    <row r="409" spans="1:27" s="27" customFormat="1">
      <c r="A409" t="s">
        <v>1358</v>
      </c>
      <c r="B409" t="s">
        <v>1369</v>
      </c>
      <c r="C409" s="27">
        <v>2.5</v>
      </c>
      <c r="D409" s="55">
        <v>44805</v>
      </c>
      <c r="F409"/>
      <c r="G409"/>
      <c r="H409"/>
      <c r="I409" s="1561"/>
      <c r="J409" s="27">
        <v>6.66</v>
      </c>
      <c r="K409" s="27">
        <v>26.4</v>
      </c>
      <c r="L409" s="27" t="s">
        <v>811</v>
      </c>
      <c r="M409" s="27" t="s">
        <v>811</v>
      </c>
      <c r="N409" s="24" t="s">
        <v>811</v>
      </c>
      <c r="O409" s="24" t="s">
        <v>811</v>
      </c>
      <c r="P409" s="27" t="s">
        <v>811</v>
      </c>
      <c r="Q409" s="27" t="s">
        <v>811</v>
      </c>
      <c r="R409" s="24" t="s">
        <v>811</v>
      </c>
      <c r="S409"/>
      <c r="T409"/>
      <c r="U409"/>
      <c r="V409"/>
      <c r="W409"/>
    </row>
    <row r="410" spans="1:27" s="27" customFormat="1">
      <c r="A410" t="s">
        <v>1358</v>
      </c>
      <c r="B410" t="s">
        <v>1369</v>
      </c>
      <c r="C410" s="27">
        <v>3</v>
      </c>
      <c r="D410" s="55">
        <v>44805</v>
      </c>
      <c r="F410"/>
      <c r="G410"/>
      <c r="H410"/>
      <c r="I410" s="1561"/>
      <c r="J410" s="27">
        <v>6.45</v>
      </c>
      <c r="K410" s="27">
        <v>26.2</v>
      </c>
      <c r="L410" s="22">
        <v>6.71</v>
      </c>
      <c r="M410" s="23">
        <v>17.5</v>
      </c>
      <c r="N410" s="24">
        <v>1.1893254673171592</v>
      </c>
      <c r="O410" s="24">
        <v>0.03</v>
      </c>
      <c r="P410" s="24">
        <v>1.4311607119505907</v>
      </c>
      <c r="Q410" s="25">
        <v>43.262099999999997</v>
      </c>
      <c r="R410" s="24">
        <v>1.2193254673171592</v>
      </c>
      <c r="S410"/>
      <c r="T410"/>
      <c r="U410"/>
      <c r="V410"/>
      <c r="W410"/>
    </row>
    <row r="411" spans="1:27" s="747" customFormat="1">
      <c r="A411" s="756"/>
      <c r="B411" s="756"/>
      <c r="C411" s="756"/>
      <c r="D411" s="756"/>
      <c r="E411" s="757"/>
      <c r="F411" s="756"/>
      <c r="G411" s="756"/>
      <c r="H411" s="756"/>
      <c r="I411" s="756"/>
      <c r="J411" s="758"/>
      <c r="K411" s="756"/>
      <c r="L411" s="759"/>
      <c r="M411" s="756"/>
      <c r="N411" s="756"/>
      <c r="O411" s="756"/>
      <c r="P411" s="756"/>
      <c r="Q411" s="760"/>
      <c r="R411" s="760"/>
      <c r="S411" s="756"/>
      <c r="T411" s="756"/>
      <c r="U411" s="756"/>
      <c r="V411" s="756"/>
      <c r="W411" s="756"/>
      <c r="X411" s="756"/>
    </row>
    <row r="412" spans="1:27" s="2638" customFormat="1" ht="10.199999999999999">
      <c r="A412" s="2633" t="s">
        <v>20</v>
      </c>
      <c r="B412" s="2633" t="s">
        <v>701</v>
      </c>
      <c r="C412" s="2634" t="s">
        <v>805</v>
      </c>
      <c r="D412" s="2635" t="s">
        <v>786</v>
      </c>
      <c r="E412" s="2633" t="s">
        <v>1000</v>
      </c>
      <c r="F412" s="2636" t="s">
        <v>1008</v>
      </c>
      <c r="G412" s="2633" t="s">
        <v>806</v>
      </c>
      <c r="H412" s="2633" t="s">
        <v>807</v>
      </c>
      <c r="I412" s="2633" t="s">
        <v>1009</v>
      </c>
      <c r="J412" s="2633" t="s">
        <v>1015</v>
      </c>
      <c r="K412" s="2633" t="s">
        <v>1016</v>
      </c>
      <c r="L412" s="2633" t="s">
        <v>703</v>
      </c>
      <c r="M412" s="2633" t="s">
        <v>1017</v>
      </c>
      <c r="N412" s="2633" t="s">
        <v>808</v>
      </c>
      <c r="O412" s="2633" t="s">
        <v>1018</v>
      </c>
      <c r="P412" s="2633" t="s">
        <v>1021</v>
      </c>
      <c r="Q412" s="2633" t="s">
        <v>809</v>
      </c>
      <c r="R412" s="2633" t="s">
        <v>1019</v>
      </c>
      <c r="S412" s="2633" t="s">
        <v>1010</v>
      </c>
      <c r="T412" s="2634" t="s">
        <v>1011</v>
      </c>
      <c r="U412" s="2634" t="s">
        <v>1012</v>
      </c>
      <c r="V412" s="2633" t="s">
        <v>1013</v>
      </c>
      <c r="W412" s="2633" t="s">
        <v>1014</v>
      </c>
      <c r="X412" s="2637"/>
      <c r="Y412" s="2637"/>
      <c r="Z412" s="2637"/>
      <c r="AA412" s="2637"/>
    </row>
    <row r="413" spans="1:27">
      <c r="A413" s="24" t="s">
        <v>1358</v>
      </c>
      <c r="B413" s="24" t="s">
        <v>1369</v>
      </c>
      <c r="C413" s="23">
        <v>0.5</v>
      </c>
      <c r="D413" s="47">
        <v>45168</v>
      </c>
      <c r="E413" s="24"/>
      <c r="F413" s="510">
        <v>2</v>
      </c>
      <c r="G413" s="24">
        <v>4</v>
      </c>
      <c r="H413" s="24">
        <v>0.95</v>
      </c>
      <c r="I413" s="988">
        <v>0.23749999999999999</v>
      </c>
      <c r="J413" s="24">
        <v>7.4</v>
      </c>
      <c r="K413" s="24">
        <v>23.8</v>
      </c>
      <c r="L413" s="24">
        <v>6.2</v>
      </c>
      <c r="M413" s="24">
        <v>21.6</v>
      </c>
      <c r="N413" s="2640">
        <v>25.263924050632912</v>
      </c>
      <c r="O413" s="2640">
        <v>3.3760759493670833</v>
      </c>
      <c r="P413" s="24">
        <v>28.639999999999997</v>
      </c>
      <c r="Q413" s="24">
        <v>1.9981401247981092</v>
      </c>
      <c r="R413" s="24">
        <v>56.39033451397087</v>
      </c>
      <c r="S413" s="24" t="s">
        <v>815</v>
      </c>
      <c r="T413" s="23" t="s">
        <v>815</v>
      </c>
      <c r="U413" s="23" t="s">
        <v>815</v>
      </c>
      <c r="V413" s="24" t="s">
        <v>1233</v>
      </c>
      <c r="W413" s="24" t="s">
        <v>815</v>
      </c>
      <c r="X413" s="24"/>
      <c r="Y413" s="24"/>
      <c r="Z413" s="24"/>
      <c r="AA413" s="24"/>
    </row>
    <row r="414" spans="1:27">
      <c r="A414" s="24" t="s">
        <v>1358</v>
      </c>
      <c r="B414" s="24" t="s">
        <v>1369</v>
      </c>
      <c r="C414" s="23">
        <v>1</v>
      </c>
      <c r="D414" s="47">
        <v>45168</v>
      </c>
      <c r="E414" s="24"/>
      <c r="F414" s="510">
        <v>2</v>
      </c>
      <c r="G414" s="24">
        <v>4</v>
      </c>
      <c r="H414" s="24">
        <v>0.95</v>
      </c>
      <c r="I414" s="988">
        <v>0.23749999999999999</v>
      </c>
      <c r="J414" s="24">
        <v>7.01</v>
      </c>
      <c r="K414" s="24">
        <v>23.7</v>
      </c>
      <c r="L414" s="24" t="s">
        <v>811</v>
      </c>
      <c r="M414" s="24" t="s">
        <v>811</v>
      </c>
      <c r="N414" s="24" t="s">
        <v>811</v>
      </c>
      <c r="O414" s="24" t="s">
        <v>811</v>
      </c>
      <c r="P414" s="24" t="s">
        <v>815</v>
      </c>
      <c r="Q414" s="24" t="s">
        <v>811</v>
      </c>
      <c r="R414" s="24" t="s">
        <v>811</v>
      </c>
      <c r="S414" s="24" t="s">
        <v>815</v>
      </c>
      <c r="T414" s="23" t="s">
        <v>815</v>
      </c>
      <c r="U414" s="23" t="s">
        <v>815</v>
      </c>
      <c r="V414" s="24" t="s">
        <v>1233</v>
      </c>
      <c r="W414" s="24" t="s">
        <v>815</v>
      </c>
      <c r="X414" s="24"/>
      <c r="Y414" s="24"/>
      <c r="Z414" s="24"/>
      <c r="AA414" s="24"/>
    </row>
    <row r="415" spans="1:27">
      <c r="A415" s="24" t="s">
        <v>1358</v>
      </c>
      <c r="B415" s="24" t="s">
        <v>1369</v>
      </c>
      <c r="C415" s="23">
        <v>1.5</v>
      </c>
      <c r="D415" s="47">
        <v>45168</v>
      </c>
      <c r="E415" s="24"/>
      <c r="F415" s="510">
        <v>2</v>
      </c>
      <c r="G415" s="24">
        <v>4</v>
      </c>
      <c r="H415" s="24">
        <v>0.95</v>
      </c>
      <c r="I415" s="988">
        <v>0.23749999999999999</v>
      </c>
      <c r="J415" s="24">
        <v>6.8</v>
      </c>
      <c r="K415" s="24">
        <v>23.6</v>
      </c>
      <c r="L415" s="24" t="s">
        <v>811</v>
      </c>
      <c r="M415" s="24" t="s">
        <v>811</v>
      </c>
      <c r="N415" s="24" t="s">
        <v>811</v>
      </c>
      <c r="O415" s="24" t="s">
        <v>811</v>
      </c>
      <c r="P415" s="24" t="s">
        <v>815</v>
      </c>
      <c r="Q415" s="24" t="s">
        <v>811</v>
      </c>
      <c r="R415" s="24" t="s">
        <v>811</v>
      </c>
      <c r="S415" s="24" t="s">
        <v>815</v>
      </c>
      <c r="T415" s="23" t="s">
        <v>815</v>
      </c>
      <c r="U415" s="23" t="s">
        <v>815</v>
      </c>
      <c r="V415" s="24" t="s">
        <v>1233</v>
      </c>
      <c r="W415" s="24" t="s">
        <v>815</v>
      </c>
      <c r="X415" s="24"/>
      <c r="Y415" s="24"/>
      <c r="Z415" s="24"/>
      <c r="AA415" s="24"/>
    </row>
    <row r="416" spans="1:27">
      <c r="A416" s="24" t="s">
        <v>1358</v>
      </c>
      <c r="B416" s="24" t="s">
        <v>1369</v>
      </c>
      <c r="C416" s="23">
        <v>2</v>
      </c>
      <c r="D416" s="47">
        <v>45168</v>
      </c>
      <c r="E416" s="24"/>
      <c r="F416" s="510">
        <v>2</v>
      </c>
      <c r="G416" s="24">
        <v>4</v>
      </c>
      <c r="H416" s="24">
        <v>0.95</v>
      </c>
      <c r="I416" s="988">
        <v>0.23749999999999999</v>
      </c>
      <c r="J416" s="24">
        <v>6.52</v>
      </c>
      <c r="K416" s="24">
        <v>23.6</v>
      </c>
      <c r="L416" s="24" t="s">
        <v>811</v>
      </c>
      <c r="M416" s="24" t="s">
        <v>811</v>
      </c>
      <c r="N416" s="24" t="s">
        <v>811</v>
      </c>
      <c r="O416" s="24" t="s">
        <v>811</v>
      </c>
      <c r="P416" s="24" t="s">
        <v>815</v>
      </c>
      <c r="Q416" s="24" t="s">
        <v>811</v>
      </c>
      <c r="R416" s="24" t="s">
        <v>811</v>
      </c>
      <c r="S416" s="24" t="s">
        <v>815</v>
      </c>
      <c r="T416" s="23" t="s">
        <v>815</v>
      </c>
      <c r="U416" s="23" t="s">
        <v>815</v>
      </c>
      <c r="V416" s="24" t="s">
        <v>1233</v>
      </c>
      <c r="W416" s="24" t="s">
        <v>815</v>
      </c>
      <c r="X416" s="24"/>
      <c r="Y416" s="24"/>
      <c r="Z416" s="24"/>
      <c r="AA416" s="24"/>
    </row>
    <row r="417" spans="1:27">
      <c r="A417" s="24" t="s">
        <v>1358</v>
      </c>
      <c r="B417" s="24" t="s">
        <v>1369</v>
      </c>
      <c r="C417" s="23">
        <v>2.5</v>
      </c>
      <c r="D417" s="47">
        <v>45168</v>
      </c>
      <c r="E417" s="24"/>
      <c r="F417" s="510">
        <v>2</v>
      </c>
      <c r="G417" s="24">
        <v>4</v>
      </c>
      <c r="H417" s="24">
        <v>0.95</v>
      </c>
      <c r="I417" s="988">
        <v>0.23749999999999999</v>
      </c>
      <c r="J417" s="24">
        <v>6.07</v>
      </c>
      <c r="K417" s="24">
        <v>23.5</v>
      </c>
      <c r="L417" s="24" t="s">
        <v>811</v>
      </c>
      <c r="M417" s="24" t="s">
        <v>811</v>
      </c>
      <c r="N417" s="24" t="s">
        <v>811</v>
      </c>
      <c r="O417" s="24" t="s">
        <v>811</v>
      </c>
      <c r="P417" s="24" t="s">
        <v>815</v>
      </c>
      <c r="Q417" s="24" t="s">
        <v>811</v>
      </c>
      <c r="R417" s="24" t="s">
        <v>811</v>
      </c>
      <c r="S417" s="24" t="s">
        <v>815</v>
      </c>
      <c r="T417" s="23" t="s">
        <v>815</v>
      </c>
      <c r="U417" s="23" t="s">
        <v>815</v>
      </c>
      <c r="V417" s="24" t="s">
        <v>1233</v>
      </c>
      <c r="W417" s="24" t="s">
        <v>815</v>
      </c>
      <c r="X417" s="24"/>
      <c r="Y417" s="24"/>
      <c r="Z417" s="24"/>
      <c r="AA417" s="24"/>
    </row>
    <row r="418" spans="1:27">
      <c r="A418" s="24" t="s">
        <v>1358</v>
      </c>
      <c r="B418" s="24" t="s">
        <v>1369</v>
      </c>
      <c r="C418" s="23">
        <v>3</v>
      </c>
      <c r="D418" s="47">
        <v>45168</v>
      </c>
      <c r="E418" s="24"/>
      <c r="F418" s="510">
        <v>2</v>
      </c>
      <c r="G418" s="24">
        <v>4</v>
      </c>
      <c r="H418" s="24">
        <v>0.95</v>
      </c>
      <c r="I418" s="988">
        <v>0.23749999999999999</v>
      </c>
      <c r="J418" s="24">
        <v>5.8</v>
      </c>
      <c r="K418" s="24">
        <v>23.5</v>
      </c>
      <c r="L418" s="24" t="s">
        <v>811</v>
      </c>
      <c r="M418" s="24" t="s">
        <v>811</v>
      </c>
      <c r="N418" s="24" t="s">
        <v>811</v>
      </c>
      <c r="O418" s="24" t="s">
        <v>811</v>
      </c>
      <c r="P418" s="24" t="s">
        <v>815</v>
      </c>
      <c r="Q418" s="24" t="s">
        <v>811</v>
      </c>
      <c r="R418" s="24" t="s">
        <v>811</v>
      </c>
      <c r="S418" s="24" t="s">
        <v>815</v>
      </c>
      <c r="T418" s="23" t="s">
        <v>815</v>
      </c>
      <c r="U418" s="23" t="s">
        <v>815</v>
      </c>
      <c r="V418" s="24" t="s">
        <v>1233</v>
      </c>
      <c r="W418" s="24" t="s">
        <v>815</v>
      </c>
      <c r="X418" s="24"/>
      <c r="Y418" s="24"/>
      <c r="Z418" s="24"/>
      <c r="AA418" s="24"/>
    </row>
    <row r="419" spans="1:27">
      <c r="A419" s="24" t="s">
        <v>1358</v>
      </c>
      <c r="B419" s="24" t="s">
        <v>1369</v>
      </c>
      <c r="C419" s="23">
        <v>3.5</v>
      </c>
      <c r="D419" s="47">
        <v>45168</v>
      </c>
      <c r="E419" s="24"/>
      <c r="F419" s="510">
        <v>2</v>
      </c>
      <c r="G419" s="24">
        <v>4</v>
      </c>
      <c r="H419" s="24">
        <v>0.95</v>
      </c>
      <c r="I419" s="988">
        <v>0.23749999999999999</v>
      </c>
      <c r="J419" s="24">
        <v>5.5</v>
      </c>
      <c r="K419" s="24">
        <v>23.4</v>
      </c>
      <c r="L419" s="24">
        <v>6.15</v>
      </c>
      <c r="M419" s="23">
        <v>20.500000000000004</v>
      </c>
      <c r="N419" s="25">
        <v>8.0436708860759492</v>
      </c>
      <c r="O419" s="25">
        <v>5.8288291139240487</v>
      </c>
      <c r="P419" s="24">
        <v>13.872499999999999</v>
      </c>
      <c r="Q419" s="24">
        <v>1.6880838985363338</v>
      </c>
      <c r="R419" s="24">
        <v>48.68667453758362</v>
      </c>
      <c r="S419" s="24" t="s">
        <v>815</v>
      </c>
      <c r="T419" s="23" t="s">
        <v>815</v>
      </c>
      <c r="U419" s="23" t="s">
        <v>815</v>
      </c>
      <c r="V419" s="24" t="s">
        <v>1233</v>
      </c>
      <c r="W419" s="24" t="s">
        <v>815</v>
      </c>
      <c r="X419" s="24"/>
      <c r="Y419" s="24"/>
      <c r="Z419" s="24"/>
      <c r="AA419" s="24"/>
    </row>
    <row r="420" spans="1:27" s="747" customFormat="1">
      <c r="A420" s="756"/>
      <c r="B420" s="756"/>
      <c r="C420" s="756"/>
      <c r="D420" s="756"/>
      <c r="E420" s="757"/>
      <c r="F420" s="756"/>
      <c r="G420" s="756"/>
      <c r="H420" s="756"/>
      <c r="I420" s="756"/>
      <c r="J420" s="758"/>
      <c r="K420" s="756"/>
      <c r="L420" s="759"/>
      <c r="M420" s="756"/>
      <c r="N420" s="756"/>
      <c r="O420" s="756"/>
      <c r="P420" s="756"/>
      <c r="Q420" s="760"/>
      <c r="R420" s="760"/>
      <c r="S420" s="756"/>
      <c r="T420" s="756"/>
      <c r="U420" s="756"/>
      <c r="V420" s="756"/>
      <c r="W420" s="756"/>
      <c r="X420" s="756"/>
    </row>
    <row r="421" spans="1:27">
      <c r="A421" s="27"/>
      <c r="B421" s="761"/>
      <c r="C421" s="761"/>
      <c r="D421" s="761"/>
      <c r="E421" s="763"/>
      <c r="F421" s="761"/>
      <c r="G421" s="756"/>
      <c r="H421" s="756"/>
      <c r="I421" s="756"/>
      <c r="J421" s="758"/>
      <c r="K421" s="761"/>
      <c r="L421" s="764"/>
      <c r="M421" s="761"/>
      <c r="N421" s="756"/>
      <c r="O421" s="761"/>
      <c r="P421" s="761"/>
      <c r="Q421" s="765"/>
      <c r="R421" s="765"/>
      <c r="S421" s="761"/>
      <c r="T421" s="756"/>
      <c r="U421" s="761"/>
      <c r="V421" s="756"/>
      <c r="W421" s="761"/>
      <c r="X421" s="756"/>
      <c r="Y421" s="761"/>
    </row>
    <row r="422" spans="1:27" ht="31.2">
      <c r="A422" s="618" t="s">
        <v>804</v>
      </c>
      <c r="B422" s="618" t="s">
        <v>20</v>
      </c>
      <c r="C422" s="618" t="s">
        <v>701</v>
      </c>
      <c r="D422" s="622" t="s">
        <v>805</v>
      </c>
      <c r="E422" s="748" t="s">
        <v>786</v>
      </c>
      <c r="F422" s="618" t="s">
        <v>1000</v>
      </c>
      <c r="G422" s="622" t="s">
        <v>1008</v>
      </c>
      <c r="H422" s="622" t="s">
        <v>806</v>
      </c>
      <c r="I422" s="622" t="s">
        <v>807</v>
      </c>
      <c r="J422" s="623" t="s">
        <v>1009</v>
      </c>
      <c r="K422" s="618" t="s">
        <v>1010</v>
      </c>
      <c r="L422" s="622" t="s">
        <v>1011</v>
      </c>
      <c r="M422" s="618" t="s">
        <v>1012</v>
      </c>
      <c r="N422" s="622" t="s">
        <v>1013</v>
      </c>
      <c r="O422" s="618" t="s">
        <v>1014</v>
      </c>
      <c r="P422" s="618" t="s">
        <v>1015</v>
      </c>
      <c r="Q422" s="624" t="s">
        <v>1016</v>
      </c>
      <c r="R422" s="618" t="s">
        <v>703</v>
      </c>
      <c r="S422" s="622" t="s">
        <v>1017</v>
      </c>
      <c r="T422" s="618" t="s">
        <v>808</v>
      </c>
      <c r="U422" s="618" t="s">
        <v>1018</v>
      </c>
      <c r="V422" s="626" t="s">
        <v>809</v>
      </c>
      <c r="W422" s="626" t="s">
        <v>1019</v>
      </c>
      <c r="X422" s="618" t="s">
        <v>1020</v>
      </c>
      <c r="Y422" s="622" t="s">
        <v>1021</v>
      </c>
    </row>
    <row r="423" spans="1:27">
      <c r="A423" s="27">
        <v>508</v>
      </c>
      <c r="B423" s="27" t="s">
        <v>1358</v>
      </c>
      <c r="C423" s="27" t="s">
        <v>1370</v>
      </c>
      <c r="D423" s="27">
        <v>0.5</v>
      </c>
      <c r="E423" s="139">
        <v>42997</v>
      </c>
      <c r="F423" s="27"/>
      <c r="G423" s="27"/>
      <c r="H423" s="27">
        <v>4.2</v>
      </c>
      <c r="I423" s="54">
        <v>0.9</v>
      </c>
      <c r="J423" s="52">
        <v>0.21428571428571427</v>
      </c>
      <c r="K423" s="27" t="s">
        <v>1114</v>
      </c>
      <c r="L423" s="27">
        <v>4</v>
      </c>
      <c r="M423" s="27">
        <v>2</v>
      </c>
      <c r="N423" s="27" t="s">
        <v>1405</v>
      </c>
      <c r="O423" s="27"/>
      <c r="P423" s="27">
        <v>9.3699999999999992</v>
      </c>
      <c r="Q423" s="27">
        <v>22.6</v>
      </c>
      <c r="R423" s="22">
        <v>6.59</v>
      </c>
      <c r="S423" s="24">
        <v>5.8000000000000007</v>
      </c>
      <c r="T423" s="68">
        <v>12.281076708860756</v>
      </c>
      <c r="U423" s="24">
        <v>10.168789295305908</v>
      </c>
      <c r="V423" s="655">
        <v>1.0438947479495921</v>
      </c>
      <c r="W423" s="749">
        <v>83.934124148093545</v>
      </c>
      <c r="X423" s="27"/>
      <c r="Y423" s="27"/>
    </row>
    <row r="424" spans="1:27">
      <c r="A424" s="27">
        <v>509</v>
      </c>
      <c r="B424" s="27" t="s">
        <v>1358</v>
      </c>
      <c r="C424" s="27" t="s">
        <v>1370</v>
      </c>
      <c r="D424" s="27">
        <v>1</v>
      </c>
      <c r="E424" s="139">
        <v>42997</v>
      </c>
      <c r="F424" s="27"/>
      <c r="G424" s="27"/>
      <c r="H424" s="27">
        <v>4.2</v>
      </c>
      <c r="I424" s="54">
        <v>0.9</v>
      </c>
      <c r="J424" s="52">
        <v>0.21428571428571427</v>
      </c>
      <c r="K424" s="27" t="s">
        <v>1114</v>
      </c>
      <c r="L424" s="27">
        <v>4</v>
      </c>
      <c r="M424" s="27">
        <v>2</v>
      </c>
      <c r="N424" s="27" t="s">
        <v>1405</v>
      </c>
      <c r="O424" s="27"/>
      <c r="P424" s="27">
        <v>9.3800000000000008</v>
      </c>
      <c r="Q424" s="27">
        <v>22.6</v>
      </c>
      <c r="T424" s="27"/>
      <c r="U424" s="27"/>
      <c r="V424" s="27"/>
      <c r="W424" s="27"/>
      <c r="X424" s="27"/>
      <c r="Y424" s="27"/>
    </row>
    <row r="425" spans="1:27">
      <c r="A425" s="27">
        <v>510</v>
      </c>
      <c r="B425" s="27" t="s">
        <v>1358</v>
      </c>
      <c r="C425" s="27" t="s">
        <v>1370</v>
      </c>
      <c r="D425" s="27">
        <v>2</v>
      </c>
      <c r="E425" s="139">
        <v>42997</v>
      </c>
      <c r="F425" s="27"/>
      <c r="G425" s="27"/>
      <c r="H425" s="27">
        <v>4.2</v>
      </c>
      <c r="I425" s="54">
        <v>0.9</v>
      </c>
      <c r="J425" s="52">
        <v>0.21428571428571427</v>
      </c>
      <c r="K425" s="27" t="s">
        <v>1114</v>
      </c>
      <c r="L425" s="27">
        <v>4</v>
      </c>
      <c r="M425" s="27">
        <v>2</v>
      </c>
      <c r="N425" s="27" t="s">
        <v>1405</v>
      </c>
      <c r="O425" s="27"/>
      <c r="P425" s="27">
        <v>9.34</v>
      </c>
      <c r="Q425" s="27">
        <v>22.4</v>
      </c>
      <c r="T425" s="27"/>
      <c r="U425" s="27"/>
      <c r="V425" s="27"/>
      <c r="W425" s="27"/>
      <c r="X425" s="27"/>
      <c r="Y425" s="27"/>
    </row>
    <row r="426" spans="1:27">
      <c r="A426" s="27">
        <v>511</v>
      </c>
      <c r="B426" s="27" t="s">
        <v>1358</v>
      </c>
      <c r="C426" s="27" t="s">
        <v>1370</v>
      </c>
      <c r="D426" s="27">
        <v>3</v>
      </c>
      <c r="E426" s="139">
        <v>42997</v>
      </c>
      <c r="F426" s="27"/>
      <c r="G426" s="27"/>
      <c r="H426" s="27">
        <v>4.2</v>
      </c>
      <c r="I426" s="54">
        <v>0.9</v>
      </c>
      <c r="J426" s="52">
        <v>0.21428571428571427</v>
      </c>
      <c r="K426" s="27" t="s">
        <v>1114</v>
      </c>
      <c r="L426" s="27">
        <v>4</v>
      </c>
      <c r="M426" s="27">
        <v>2</v>
      </c>
      <c r="N426" s="27" t="s">
        <v>1405</v>
      </c>
      <c r="O426" s="27"/>
      <c r="P426" s="27">
        <v>8.1199999999999992</v>
      </c>
      <c r="Q426" s="27">
        <v>21.5</v>
      </c>
      <c r="T426" s="27"/>
      <c r="U426" s="27"/>
      <c r="V426" s="27"/>
      <c r="W426" s="27"/>
      <c r="X426" s="27"/>
      <c r="Y426" s="27"/>
    </row>
    <row r="427" spans="1:27">
      <c r="A427" s="27">
        <v>512</v>
      </c>
      <c r="B427" s="27" t="s">
        <v>1358</v>
      </c>
      <c r="C427" s="27" t="s">
        <v>1370</v>
      </c>
      <c r="D427" s="27">
        <v>3.2</v>
      </c>
      <c r="E427" s="139">
        <v>42997</v>
      </c>
      <c r="F427" s="27"/>
      <c r="G427" s="27"/>
      <c r="H427" s="27">
        <v>4.2</v>
      </c>
      <c r="I427" s="54">
        <v>0.9</v>
      </c>
      <c r="J427" s="52">
        <v>0.21428571428571427</v>
      </c>
      <c r="K427" s="27" t="s">
        <v>1114</v>
      </c>
      <c r="L427" s="27">
        <v>4</v>
      </c>
      <c r="M427" s="27">
        <v>2</v>
      </c>
      <c r="N427" s="27" t="s">
        <v>1405</v>
      </c>
      <c r="O427" s="27"/>
      <c r="P427" s="27">
        <v>6.31</v>
      </c>
      <c r="Q427" s="27">
        <v>21.3</v>
      </c>
      <c r="R427" s="22">
        <v>5.95</v>
      </c>
      <c r="S427" s="24">
        <v>5.8000000000000007</v>
      </c>
      <c r="T427" s="68">
        <v>22.795763291139245</v>
      </c>
      <c r="U427" s="24">
        <v>20.044422313027422</v>
      </c>
      <c r="V427" s="655">
        <v>1.1743815914432911</v>
      </c>
      <c r="W427" s="749">
        <v>90.02640633634185</v>
      </c>
      <c r="X427" s="27"/>
      <c r="Y427" s="27"/>
    </row>
    <row r="428" spans="1:27">
      <c r="A428" s="27"/>
      <c r="B428" s="27"/>
      <c r="C428" s="27"/>
      <c r="D428" s="27"/>
      <c r="E428" s="139"/>
      <c r="F428" s="27"/>
      <c r="G428" s="27"/>
      <c r="H428" s="27"/>
      <c r="I428" s="54"/>
      <c r="J428" s="52"/>
      <c r="K428" s="27"/>
      <c r="L428" s="27"/>
      <c r="M428" s="27"/>
      <c r="N428" s="27"/>
      <c r="O428" s="27"/>
      <c r="P428" s="27"/>
      <c r="Q428" s="27"/>
      <c r="R428" s="22"/>
      <c r="S428" s="24"/>
      <c r="T428" s="68"/>
      <c r="U428" s="24"/>
      <c r="V428" s="655"/>
      <c r="W428" s="749"/>
      <c r="X428" s="27"/>
      <c r="Y428" s="27"/>
    </row>
    <row r="429" spans="1:27" ht="31.2">
      <c r="A429" s="27"/>
      <c r="B429" s="611" t="s">
        <v>20</v>
      </c>
      <c r="C429" s="611" t="s">
        <v>701</v>
      </c>
      <c r="D429" s="611" t="s">
        <v>846</v>
      </c>
      <c r="E429" s="751" t="s">
        <v>786</v>
      </c>
      <c r="F429" s="611" t="s">
        <v>1000</v>
      </c>
      <c r="G429" s="612" t="s">
        <v>1008</v>
      </c>
      <c r="H429" s="612" t="s">
        <v>806</v>
      </c>
      <c r="I429" s="612" t="s">
        <v>807</v>
      </c>
      <c r="J429" s="614" t="s">
        <v>1009</v>
      </c>
      <c r="K429" s="611" t="s">
        <v>1015</v>
      </c>
      <c r="L429" s="615" t="s">
        <v>1016</v>
      </c>
      <c r="M429" s="611" t="s">
        <v>703</v>
      </c>
      <c r="N429" s="612" t="s">
        <v>1017</v>
      </c>
      <c r="O429" s="611" t="s">
        <v>808</v>
      </c>
      <c r="P429" s="611" t="s">
        <v>1018</v>
      </c>
      <c r="Q429" s="617" t="s">
        <v>809</v>
      </c>
      <c r="R429" s="617" t="s">
        <v>1019</v>
      </c>
      <c r="S429" s="611" t="s">
        <v>1020</v>
      </c>
      <c r="T429" s="612" t="s">
        <v>1021</v>
      </c>
      <c r="U429" s="611" t="s">
        <v>1010</v>
      </c>
      <c r="V429" s="612" t="s">
        <v>1011</v>
      </c>
      <c r="W429" s="611" t="s">
        <v>1012</v>
      </c>
      <c r="X429" s="612" t="s">
        <v>1013</v>
      </c>
      <c r="Y429" s="611" t="s">
        <v>1014</v>
      </c>
    </row>
    <row r="430" spans="1:27">
      <c r="A430" s="27"/>
      <c r="B430" s="27" t="s">
        <v>1358</v>
      </c>
      <c r="C430" s="27" t="s">
        <v>1370</v>
      </c>
      <c r="D430" s="27">
        <v>0.5</v>
      </c>
      <c r="E430" s="139">
        <v>43354</v>
      </c>
      <c r="F430" s="27"/>
      <c r="G430" s="27">
        <v>2</v>
      </c>
      <c r="H430" s="27">
        <v>4.25</v>
      </c>
      <c r="I430" s="54">
        <v>1.2</v>
      </c>
      <c r="J430" s="27"/>
      <c r="K430" s="27">
        <v>6.81</v>
      </c>
      <c r="L430" s="27">
        <v>20.7</v>
      </c>
      <c r="M430" s="27">
        <v>6.18</v>
      </c>
      <c r="N430" s="27">
        <v>5.7000000000000011</v>
      </c>
      <c r="O430" s="68">
        <v>7.4205696202531639</v>
      </c>
      <c r="P430" s="24">
        <v>10.465643650580171</v>
      </c>
      <c r="Q430" s="68">
        <v>0.95140707956738046</v>
      </c>
      <c r="R430" s="24">
        <v>51.449483568075109</v>
      </c>
      <c r="S430" s="27"/>
      <c r="T430" s="27"/>
      <c r="U430" s="27" t="s">
        <v>1406</v>
      </c>
      <c r="V430" s="27">
        <v>2</v>
      </c>
      <c r="W430" s="27">
        <v>2</v>
      </c>
      <c r="X430" t="s">
        <v>1407</v>
      </c>
      <c r="Y430" s="761"/>
    </row>
    <row r="431" spans="1:27">
      <c r="A431" s="27"/>
      <c r="B431" s="27" t="s">
        <v>1358</v>
      </c>
      <c r="C431" s="27" t="s">
        <v>1370</v>
      </c>
      <c r="D431" s="27">
        <v>1</v>
      </c>
      <c r="E431" s="139">
        <v>43354</v>
      </c>
      <c r="F431" s="27"/>
      <c r="G431" s="27"/>
      <c r="H431" s="27"/>
      <c r="I431" s="27"/>
      <c r="J431" s="27"/>
      <c r="K431" s="27">
        <v>6.67</v>
      </c>
      <c r="L431" s="27">
        <v>20.5</v>
      </c>
      <c r="M431" s="27" t="s">
        <v>811</v>
      </c>
      <c r="N431" s="27" t="s">
        <v>811</v>
      </c>
      <c r="O431" s="54" t="s">
        <v>811</v>
      </c>
      <c r="P431" s="27" t="s">
        <v>811</v>
      </c>
      <c r="Q431" s="68" t="s">
        <v>811</v>
      </c>
      <c r="R431" s="24" t="s">
        <v>811</v>
      </c>
      <c r="S431" s="27"/>
      <c r="T431" s="27"/>
      <c r="U431" s="27"/>
      <c r="V431" s="27"/>
      <c r="W431" s="27"/>
      <c r="Y431" s="761"/>
    </row>
    <row r="432" spans="1:27">
      <c r="A432" s="27"/>
      <c r="B432" s="27" t="s">
        <v>1358</v>
      </c>
      <c r="C432" s="27" t="s">
        <v>1370</v>
      </c>
      <c r="D432" s="27">
        <v>2</v>
      </c>
      <c r="E432" s="139">
        <v>43354</v>
      </c>
      <c r="F432" s="27"/>
      <c r="G432" s="27"/>
      <c r="H432" s="27"/>
      <c r="I432" s="27"/>
      <c r="J432" s="27"/>
      <c r="K432" s="27">
        <v>6.34</v>
      </c>
      <c r="L432" s="27">
        <v>20.3</v>
      </c>
      <c r="M432" s="27" t="s">
        <v>811</v>
      </c>
      <c r="N432" s="27" t="s">
        <v>811</v>
      </c>
      <c r="O432" s="54" t="s">
        <v>811</v>
      </c>
      <c r="P432" s="27" t="s">
        <v>811</v>
      </c>
      <c r="Q432" s="68" t="s">
        <v>811</v>
      </c>
      <c r="R432" s="24" t="s">
        <v>811</v>
      </c>
      <c r="S432" s="27"/>
      <c r="T432" s="27"/>
      <c r="U432" s="27"/>
      <c r="V432" s="27"/>
      <c r="W432" s="27"/>
      <c r="Y432" s="761"/>
    </row>
    <row r="433" spans="1:26">
      <c r="A433" s="27"/>
      <c r="B433" s="27" t="s">
        <v>1358</v>
      </c>
      <c r="C433" s="27" t="s">
        <v>1370</v>
      </c>
      <c r="D433" s="27">
        <v>3</v>
      </c>
      <c r="E433" s="139">
        <v>43354</v>
      </c>
      <c r="F433" s="27"/>
      <c r="G433" s="27"/>
      <c r="H433" s="27"/>
      <c r="I433" s="27"/>
      <c r="J433" s="27"/>
      <c r="K433" s="27">
        <v>0.56000000000000005</v>
      </c>
      <c r="L433" s="27">
        <v>14.4</v>
      </c>
      <c r="M433" s="27">
        <v>5.68</v>
      </c>
      <c r="N433" s="27">
        <v>13.5</v>
      </c>
      <c r="O433" s="68">
        <v>283.66364135021092</v>
      </c>
      <c r="P433" s="24">
        <v>63.139903677566984</v>
      </c>
      <c r="Q433" s="68">
        <v>3.2619671299453041</v>
      </c>
      <c r="R433" s="24">
        <v>75.787511737089204</v>
      </c>
      <c r="S433" s="27"/>
      <c r="T433" s="27"/>
      <c r="U433" s="27"/>
      <c r="V433" s="27"/>
      <c r="W433" s="27"/>
      <c r="Y433" s="761"/>
    </row>
    <row r="434" spans="1:26">
      <c r="A434" s="27"/>
      <c r="B434" s="27" t="s">
        <v>1358</v>
      </c>
      <c r="C434" s="27" t="s">
        <v>1370</v>
      </c>
      <c r="D434" s="27">
        <v>4</v>
      </c>
      <c r="E434" s="139">
        <v>43354</v>
      </c>
      <c r="F434" s="27"/>
      <c r="G434" s="27"/>
      <c r="H434" s="27"/>
      <c r="I434" s="27"/>
      <c r="J434" s="27"/>
      <c r="K434" s="27">
        <v>0.55000000000000004</v>
      </c>
      <c r="L434" s="27">
        <v>10.9</v>
      </c>
      <c r="M434" s="27" t="s">
        <v>811</v>
      </c>
      <c r="N434" s="27" t="s">
        <v>811</v>
      </c>
      <c r="O434" s="54" t="s">
        <v>811</v>
      </c>
      <c r="P434" s="27" t="s">
        <v>811</v>
      </c>
      <c r="Q434" s="68" t="s">
        <v>811</v>
      </c>
      <c r="R434" s="24" t="s">
        <v>811</v>
      </c>
      <c r="S434" s="27"/>
      <c r="T434" s="27"/>
      <c r="U434" s="27"/>
      <c r="V434" s="27"/>
      <c r="W434" s="27"/>
      <c r="Y434" s="761"/>
    </row>
    <row r="435" spans="1:26">
      <c r="A435" s="27"/>
      <c r="B435" s="27"/>
      <c r="C435" s="27"/>
      <c r="D435" s="27"/>
      <c r="E435" s="139"/>
      <c r="F435" s="27"/>
      <c r="G435" s="27"/>
      <c r="H435" s="27"/>
      <c r="I435" s="54"/>
      <c r="J435" s="52"/>
      <c r="K435" s="27"/>
      <c r="L435" s="27"/>
      <c r="M435" s="27"/>
      <c r="N435" s="27"/>
      <c r="O435" s="27"/>
      <c r="P435" s="27"/>
      <c r="Q435" s="27"/>
      <c r="R435" s="22"/>
      <c r="S435" s="24"/>
      <c r="T435" s="68"/>
      <c r="U435" s="24"/>
      <c r="V435" s="655"/>
      <c r="W435" s="749"/>
      <c r="X435" s="27"/>
      <c r="Y435" s="27"/>
    </row>
    <row r="436" spans="1:26" ht="31.2">
      <c r="A436" s="618" t="s">
        <v>804</v>
      </c>
      <c r="B436" s="618" t="s">
        <v>20</v>
      </c>
      <c r="C436" s="618" t="s">
        <v>701</v>
      </c>
      <c r="D436" s="622" t="s">
        <v>805</v>
      </c>
      <c r="E436" s="748" t="s">
        <v>786</v>
      </c>
      <c r="F436" s="618" t="s">
        <v>1000</v>
      </c>
      <c r="G436" s="622" t="s">
        <v>1008</v>
      </c>
      <c r="H436" s="622" t="s">
        <v>806</v>
      </c>
      <c r="I436" s="622" t="s">
        <v>807</v>
      </c>
      <c r="J436" s="623" t="s">
        <v>1009</v>
      </c>
      <c r="K436" s="618" t="s">
        <v>1010</v>
      </c>
      <c r="L436" s="622" t="s">
        <v>1011</v>
      </c>
      <c r="M436" s="618" t="s">
        <v>1012</v>
      </c>
      <c r="N436" s="622" t="s">
        <v>1013</v>
      </c>
      <c r="O436" s="618" t="s">
        <v>1014</v>
      </c>
      <c r="P436" s="618" t="s">
        <v>1015</v>
      </c>
      <c r="Q436" s="624" t="s">
        <v>1016</v>
      </c>
      <c r="R436" s="618" t="s">
        <v>703</v>
      </c>
      <c r="S436" s="622" t="s">
        <v>1017</v>
      </c>
      <c r="T436" s="618" t="s">
        <v>808</v>
      </c>
      <c r="U436" s="618" t="s">
        <v>1018</v>
      </c>
      <c r="V436" s="626" t="s">
        <v>809</v>
      </c>
      <c r="W436" s="626" t="s">
        <v>1019</v>
      </c>
      <c r="X436" s="618" t="s">
        <v>1020</v>
      </c>
      <c r="Y436" s="622" t="s">
        <v>1021</v>
      </c>
    </row>
    <row r="437" spans="1:26">
      <c r="A437">
        <v>126</v>
      </c>
      <c r="B437" t="s">
        <v>1359</v>
      </c>
      <c r="C437" t="s">
        <v>1371</v>
      </c>
      <c r="D437" s="18">
        <v>0.5</v>
      </c>
      <c r="E437" s="55">
        <v>43719</v>
      </c>
      <c r="G437">
        <v>2</v>
      </c>
      <c r="H437" s="165">
        <v>4.3</v>
      </c>
      <c r="I437" s="653">
        <v>1.25</v>
      </c>
      <c r="J437" s="70">
        <v>0.29069767441860467</v>
      </c>
      <c r="K437" t="s">
        <v>1408</v>
      </c>
      <c r="L437">
        <v>2</v>
      </c>
      <c r="M437">
        <v>2</v>
      </c>
      <c r="N437" t="s">
        <v>1409</v>
      </c>
      <c r="P437" s="27">
        <v>7.28</v>
      </c>
      <c r="Q437" s="27">
        <v>22.7</v>
      </c>
      <c r="R437" s="27">
        <v>5.56</v>
      </c>
      <c r="S437" s="27">
        <v>2.7</v>
      </c>
      <c r="T437" s="68">
        <v>4.8519422784810136</v>
      </c>
      <c r="U437" s="24">
        <v>2.0084076194356517</v>
      </c>
      <c r="V437" s="68">
        <v>0.79726420273429932</v>
      </c>
      <c r="W437" s="371">
        <v>44.582242118807635</v>
      </c>
      <c r="X437" s="27" t="s">
        <v>815</v>
      </c>
      <c r="Y437" s="24">
        <v>6.8603498979166648</v>
      </c>
    </row>
    <row r="438" spans="1:26">
      <c r="B438" t="s">
        <v>1359</v>
      </c>
      <c r="C438" t="s">
        <v>1371</v>
      </c>
      <c r="D438" s="18">
        <v>1</v>
      </c>
      <c r="E438" s="55">
        <v>43719</v>
      </c>
      <c r="H438" s="165"/>
      <c r="I438" s="166"/>
      <c r="P438" s="27">
        <v>6.99</v>
      </c>
      <c r="Q438" s="27">
        <v>21.8</v>
      </c>
      <c r="R438" s="27" t="s">
        <v>811</v>
      </c>
      <c r="S438" s="27" t="s">
        <v>811</v>
      </c>
      <c r="T438" s="54" t="s">
        <v>811</v>
      </c>
      <c r="U438" s="27" t="s">
        <v>811</v>
      </c>
      <c r="V438" s="54" t="s">
        <v>811</v>
      </c>
      <c r="W438" s="27" t="s">
        <v>811</v>
      </c>
      <c r="X438" s="27" t="s">
        <v>815</v>
      </c>
      <c r="Y438" s="27" t="s">
        <v>811</v>
      </c>
    </row>
    <row r="439" spans="1:26">
      <c r="B439" t="s">
        <v>1359</v>
      </c>
      <c r="C439" t="s">
        <v>1371</v>
      </c>
      <c r="D439" s="18">
        <v>2</v>
      </c>
      <c r="E439" s="55">
        <v>43719</v>
      </c>
      <c r="H439" s="165"/>
      <c r="I439" s="166"/>
      <c r="P439" s="27">
        <v>6.83</v>
      </c>
      <c r="Q439" s="27">
        <v>20.7</v>
      </c>
      <c r="R439" s="27" t="s">
        <v>811</v>
      </c>
      <c r="S439" s="27" t="s">
        <v>811</v>
      </c>
      <c r="T439" s="54" t="s">
        <v>811</v>
      </c>
      <c r="U439" s="27" t="s">
        <v>811</v>
      </c>
      <c r="V439" s="54" t="s">
        <v>811</v>
      </c>
      <c r="W439" s="27" t="s">
        <v>811</v>
      </c>
      <c r="X439" s="27" t="s">
        <v>815</v>
      </c>
      <c r="Y439" s="27" t="s">
        <v>811</v>
      </c>
    </row>
    <row r="440" spans="1:26">
      <c r="B440" t="s">
        <v>1359</v>
      </c>
      <c r="C440" t="s">
        <v>1371</v>
      </c>
      <c r="D440" s="18">
        <v>3</v>
      </c>
      <c r="E440" s="55">
        <v>43719</v>
      </c>
      <c r="H440" s="165"/>
      <c r="I440" s="166"/>
      <c r="P440" s="27">
        <v>5.88</v>
      </c>
      <c r="Q440" s="27">
        <v>19.2</v>
      </c>
      <c r="R440" s="27" t="s">
        <v>811</v>
      </c>
      <c r="S440" s="27" t="s">
        <v>811</v>
      </c>
      <c r="T440" s="54" t="s">
        <v>811</v>
      </c>
      <c r="U440" s="27" t="s">
        <v>811</v>
      </c>
      <c r="V440" s="54" t="s">
        <v>811</v>
      </c>
      <c r="W440" s="27" t="s">
        <v>811</v>
      </c>
      <c r="X440" s="27" t="s">
        <v>815</v>
      </c>
      <c r="Y440" s="27" t="s">
        <v>811</v>
      </c>
    </row>
    <row r="441" spans="1:26">
      <c r="B441" t="s">
        <v>1359</v>
      </c>
      <c r="C441" t="s">
        <v>1371</v>
      </c>
      <c r="D441" s="18">
        <v>3.25</v>
      </c>
      <c r="E441" s="55">
        <v>43719</v>
      </c>
      <c r="H441" s="165"/>
      <c r="I441" s="166"/>
      <c r="P441" s="27" t="s">
        <v>815</v>
      </c>
      <c r="Q441" s="27" t="s">
        <v>815</v>
      </c>
      <c r="R441" s="27">
        <v>5.73</v>
      </c>
      <c r="S441" s="27">
        <v>46.2</v>
      </c>
      <c r="T441" s="68">
        <v>59.111691139240492</v>
      </c>
      <c r="U441" s="24">
        <v>41.746619859370632</v>
      </c>
      <c r="V441" s="68">
        <v>5.7982851107949038</v>
      </c>
      <c r="W441" s="371">
        <v>82.797983058117097</v>
      </c>
      <c r="X441" s="27" t="s">
        <v>815</v>
      </c>
      <c r="Y441" s="24">
        <v>100.85831099861113</v>
      </c>
    </row>
    <row r="442" spans="1:26">
      <c r="B442" t="s">
        <v>1359</v>
      </c>
      <c r="C442" t="s">
        <v>1371</v>
      </c>
      <c r="D442" s="18">
        <v>3.8</v>
      </c>
      <c r="E442" s="55">
        <v>43719</v>
      </c>
      <c r="H442" s="165"/>
      <c r="I442" s="166"/>
      <c r="P442" s="27">
        <v>0.37</v>
      </c>
      <c r="Q442" s="27">
        <v>13.3</v>
      </c>
      <c r="R442" s="27" t="s">
        <v>811</v>
      </c>
      <c r="S442" s="27" t="s">
        <v>811</v>
      </c>
      <c r="T442" s="54" t="s">
        <v>811</v>
      </c>
      <c r="U442" s="27" t="s">
        <v>811</v>
      </c>
      <c r="V442" s="54" t="s">
        <v>811</v>
      </c>
      <c r="W442" s="27" t="s">
        <v>811</v>
      </c>
      <c r="X442" s="27" t="s">
        <v>815</v>
      </c>
      <c r="Y442" s="27" t="s">
        <v>811</v>
      </c>
    </row>
    <row r="444" spans="1:26" s="747" customFormat="1" ht="31.2">
      <c r="A444" s="612" t="s">
        <v>804</v>
      </c>
      <c r="B444" s="612" t="s">
        <v>20</v>
      </c>
      <c r="C444" s="612" t="s">
        <v>701</v>
      </c>
      <c r="D444" s="612" t="s">
        <v>805</v>
      </c>
      <c r="E444" s="752" t="s">
        <v>786</v>
      </c>
      <c r="F444" s="612" t="s">
        <v>1000</v>
      </c>
      <c r="G444" s="612" t="s">
        <v>1008</v>
      </c>
      <c r="H444" s="612" t="s">
        <v>806</v>
      </c>
      <c r="I444" s="612" t="s">
        <v>807</v>
      </c>
      <c r="J444" s="614" t="s">
        <v>1009</v>
      </c>
      <c r="K444" s="612" t="s">
        <v>1015</v>
      </c>
      <c r="L444" s="753" t="s">
        <v>1016</v>
      </c>
      <c r="M444" s="612" t="s">
        <v>703</v>
      </c>
      <c r="N444" s="612" t="s">
        <v>1017</v>
      </c>
      <c r="O444" s="612" t="s">
        <v>808</v>
      </c>
      <c r="P444" s="612" t="s">
        <v>1018</v>
      </c>
      <c r="Q444" s="754" t="s">
        <v>809</v>
      </c>
      <c r="R444" s="754" t="s">
        <v>1019</v>
      </c>
      <c r="S444" s="612" t="s">
        <v>1021</v>
      </c>
      <c r="T444" s="612" t="s">
        <v>1010</v>
      </c>
      <c r="U444" s="612" t="s">
        <v>1011</v>
      </c>
      <c r="V444" s="612" t="s">
        <v>1012</v>
      </c>
      <c r="W444" s="612" t="s">
        <v>1013</v>
      </c>
      <c r="X444" s="612" t="s">
        <v>1014</v>
      </c>
    </row>
    <row r="445" spans="1:26" s="747" customFormat="1">
      <c r="A445" s="756"/>
      <c r="B445" t="s">
        <v>1358</v>
      </c>
      <c r="C445" t="s">
        <v>1372</v>
      </c>
      <c r="D445" s="27">
        <v>0.5</v>
      </c>
      <c r="E445" s="133">
        <v>44452</v>
      </c>
      <c r="F445"/>
      <c r="G445">
        <v>2</v>
      </c>
      <c r="H445">
        <v>3.5</v>
      </c>
      <c r="I445" s="649">
        <v>2.2000000000000002</v>
      </c>
      <c r="J445" s="762">
        <v>0.62857142857142867</v>
      </c>
      <c r="K445" s="27">
        <v>8.6</v>
      </c>
      <c r="L445" s="27">
        <v>23.6</v>
      </c>
      <c r="M445" s="27">
        <v>5.74</v>
      </c>
      <c r="N445" s="27">
        <v>3.5</v>
      </c>
      <c r="O445" s="68">
        <v>6.2754285714285736</v>
      </c>
      <c r="P445" s="24">
        <v>3.3934630952380931</v>
      </c>
      <c r="Q445" s="68">
        <v>1.3335610901396771</v>
      </c>
      <c r="R445" s="24">
        <v>45.334877856579979</v>
      </c>
      <c r="S445" s="24">
        <v>9.6688916666666671</v>
      </c>
      <c r="T445" t="s">
        <v>1025</v>
      </c>
      <c r="U445" t="s">
        <v>1128</v>
      </c>
      <c r="V445" t="s">
        <v>1028</v>
      </c>
      <c r="W445" t="s">
        <v>1410</v>
      </c>
      <c r="X445"/>
      <c r="Y445"/>
      <c r="Z445"/>
    </row>
    <row r="446" spans="1:26" s="747" customFormat="1">
      <c r="A446" s="756"/>
      <c r="B446" t="s">
        <v>1358</v>
      </c>
      <c r="C446" t="s">
        <v>1372</v>
      </c>
      <c r="D446" s="27">
        <v>1</v>
      </c>
      <c r="E446" s="133">
        <v>44452</v>
      </c>
      <c r="F446"/>
      <c r="G446"/>
      <c r="H446"/>
      <c r="I446"/>
      <c r="J446"/>
      <c r="K446" s="27">
        <v>8.31</v>
      </c>
      <c r="L446" s="27">
        <v>23.6</v>
      </c>
      <c r="M446" s="27" t="s">
        <v>811</v>
      </c>
      <c r="N446" s="27" t="s">
        <v>811</v>
      </c>
      <c r="O446" s="68" t="s">
        <v>811</v>
      </c>
      <c r="P446" s="24" t="s">
        <v>811</v>
      </c>
      <c r="Q446" s="68" t="s">
        <v>811</v>
      </c>
      <c r="R446" s="24" t="s">
        <v>811</v>
      </c>
      <c r="S446" s="24" t="s">
        <v>811</v>
      </c>
      <c r="T446"/>
      <c r="U446"/>
      <c r="V446"/>
      <c r="W446"/>
      <c r="X446"/>
      <c r="Y446"/>
      <c r="Z446"/>
    </row>
    <row r="447" spans="1:26" s="747" customFormat="1">
      <c r="A447" s="756"/>
      <c r="B447" t="s">
        <v>1358</v>
      </c>
      <c r="C447" t="s">
        <v>1372</v>
      </c>
      <c r="D447" s="27">
        <v>1.5</v>
      </c>
      <c r="E447" s="133">
        <v>44452</v>
      </c>
      <c r="F447"/>
      <c r="G447"/>
      <c r="H447"/>
      <c r="I447"/>
      <c r="J447"/>
      <c r="K447" s="27">
        <v>8.08</v>
      </c>
      <c r="L447" s="27">
        <v>23.5</v>
      </c>
      <c r="M447" s="27" t="s">
        <v>811</v>
      </c>
      <c r="N447" s="27" t="s">
        <v>811</v>
      </c>
      <c r="O447" s="68" t="s">
        <v>811</v>
      </c>
      <c r="P447" s="24" t="s">
        <v>811</v>
      </c>
      <c r="Q447" s="68" t="s">
        <v>811</v>
      </c>
      <c r="R447" s="24" t="s">
        <v>811</v>
      </c>
      <c r="S447" s="24" t="s">
        <v>811</v>
      </c>
      <c r="T447"/>
      <c r="U447"/>
      <c r="V447"/>
      <c r="W447"/>
      <c r="X447"/>
      <c r="Y447"/>
      <c r="Z447"/>
    </row>
    <row r="448" spans="1:26" s="747" customFormat="1">
      <c r="A448" s="756"/>
      <c r="B448" t="s">
        <v>1358</v>
      </c>
      <c r="C448" t="s">
        <v>1372</v>
      </c>
      <c r="D448" s="27">
        <v>2</v>
      </c>
      <c r="E448" s="133">
        <v>44452</v>
      </c>
      <c r="F448"/>
      <c r="G448"/>
      <c r="H448"/>
      <c r="I448"/>
      <c r="J448"/>
      <c r="K448" s="27">
        <v>7.79</v>
      </c>
      <c r="L448" s="27">
        <v>23.4</v>
      </c>
      <c r="M448" s="27" t="s">
        <v>811</v>
      </c>
      <c r="N448" s="27" t="s">
        <v>811</v>
      </c>
      <c r="O448" s="68" t="s">
        <v>811</v>
      </c>
      <c r="P448" s="24" t="s">
        <v>811</v>
      </c>
      <c r="Q448" s="68" t="s">
        <v>811</v>
      </c>
      <c r="R448" s="24" t="s">
        <v>811</v>
      </c>
      <c r="S448" s="24" t="s">
        <v>811</v>
      </c>
      <c r="T448"/>
      <c r="U448"/>
      <c r="V448"/>
      <c r="W448"/>
      <c r="X448"/>
      <c r="Y448"/>
      <c r="Z448"/>
    </row>
    <row r="449" spans="1:27" s="747" customFormat="1">
      <c r="A449" s="756"/>
      <c r="B449" t="s">
        <v>1358</v>
      </c>
      <c r="C449" t="s">
        <v>1372</v>
      </c>
      <c r="D449" s="27">
        <v>2.5</v>
      </c>
      <c r="E449" s="133">
        <v>44452</v>
      </c>
      <c r="F449"/>
      <c r="G449"/>
      <c r="H449"/>
      <c r="I449"/>
      <c r="J449"/>
      <c r="K449" s="27">
        <v>7.25</v>
      </c>
      <c r="L449" s="27">
        <v>23.2</v>
      </c>
      <c r="M449" s="27">
        <v>5.8</v>
      </c>
      <c r="N449" s="27">
        <v>2.9000000000000004</v>
      </c>
      <c r="O449" s="68">
        <v>7.4265714285714317</v>
      </c>
      <c r="P449" s="24">
        <v>3.8879202380952327</v>
      </c>
      <c r="Q449" s="68">
        <v>1.2002049811257094</v>
      </c>
      <c r="R449" s="24">
        <v>40.291536643025992</v>
      </c>
      <c r="S449" s="24">
        <v>11.314491666666665</v>
      </c>
      <c r="T449"/>
      <c r="U449"/>
      <c r="V449"/>
      <c r="W449"/>
      <c r="X449"/>
      <c r="Y449"/>
      <c r="Z449"/>
    </row>
    <row r="450" spans="1:27" s="747" customFormat="1">
      <c r="A450" s="756"/>
      <c r="B450" t="s">
        <v>1358</v>
      </c>
      <c r="C450" t="s">
        <v>1372</v>
      </c>
      <c r="D450" s="27">
        <v>3</v>
      </c>
      <c r="E450" s="133">
        <v>44452</v>
      </c>
      <c r="F450"/>
      <c r="G450"/>
      <c r="H450"/>
      <c r="I450"/>
      <c r="J450"/>
      <c r="K450" s="27">
        <v>4.9800000000000004</v>
      </c>
      <c r="L450" s="27">
        <v>23</v>
      </c>
      <c r="M450" s="27" t="s">
        <v>811</v>
      </c>
      <c r="N450" s="27" t="s">
        <v>811</v>
      </c>
      <c r="O450" s="68" t="s">
        <v>811</v>
      </c>
      <c r="P450" s="24" t="s">
        <v>811</v>
      </c>
      <c r="Q450" s="68" t="s">
        <v>811</v>
      </c>
      <c r="R450" s="24" t="s">
        <v>811</v>
      </c>
      <c r="S450" s="24" t="s">
        <v>811</v>
      </c>
      <c r="T450"/>
      <c r="U450"/>
      <c r="V450"/>
      <c r="W450"/>
      <c r="X450"/>
      <c r="Y450"/>
      <c r="Z450"/>
    </row>
    <row r="451" spans="1:27" s="747" customFormat="1">
      <c r="A451" s="756"/>
      <c r="B451" s="756"/>
      <c r="C451" s="756"/>
      <c r="D451" s="756"/>
      <c r="E451" s="757"/>
      <c r="F451" s="756"/>
      <c r="G451" s="756"/>
      <c r="H451" s="756"/>
      <c r="I451" s="756"/>
      <c r="J451" s="758"/>
      <c r="K451" s="756"/>
      <c r="L451" s="759"/>
      <c r="M451" s="756"/>
      <c r="N451" s="756"/>
      <c r="O451" s="756"/>
      <c r="P451" s="756"/>
      <c r="Q451" s="760"/>
      <c r="R451" s="760"/>
      <c r="S451" s="756"/>
      <c r="T451" s="756"/>
      <c r="U451" s="756"/>
      <c r="V451" s="756"/>
      <c r="W451" s="756"/>
      <c r="X451" s="756"/>
    </row>
    <row r="452" spans="1:27" s="832" customFormat="1" ht="20.399999999999999">
      <c r="A452" s="144" t="s">
        <v>20</v>
      </c>
      <c r="B452" s="144" t="s">
        <v>1389</v>
      </c>
      <c r="C452" s="146" t="s">
        <v>805</v>
      </c>
      <c r="D452" s="1559" t="s">
        <v>786</v>
      </c>
      <c r="E452" s="144" t="s">
        <v>1000</v>
      </c>
      <c r="F452" s="146" t="s">
        <v>1008</v>
      </c>
      <c r="G452" s="146" t="s">
        <v>806</v>
      </c>
      <c r="H452" s="146" t="s">
        <v>807</v>
      </c>
      <c r="I452" s="1560" t="s">
        <v>1009</v>
      </c>
      <c r="J452" s="144" t="s">
        <v>1015</v>
      </c>
      <c r="K452" s="148" t="s">
        <v>1016</v>
      </c>
      <c r="L452" s="144" t="s">
        <v>703</v>
      </c>
      <c r="M452" s="146" t="s">
        <v>1017</v>
      </c>
      <c r="N452" s="149" t="s">
        <v>808</v>
      </c>
      <c r="O452" s="149" t="s">
        <v>1018</v>
      </c>
      <c r="P452" s="149" t="s">
        <v>809</v>
      </c>
      <c r="Q452" s="149" t="s">
        <v>1019</v>
      </c>
      <c r="R452" s="1409" t="s">
        <v>1021</v>
      </c>
      <c r="S452" s="144" t="s">
        <v>1010</v>
      </c>
      <c r="T452" s="146" t="s">
        <v>1011</v>
      </c>
      <c r="U452" s="144" t="s">
        <v>1012</v>
      </c>
      <c r="V452" s="146" t="s">
        <v>1013</v>
      </c>
      <c r="W452" s="144" t="s">
        <v>1014</v>
      </c>
    </row>
    <row r="453" spans="1:27" s="27" customFormat="1">
      <c r="A453" t="s">
        <v>1358</v>
      </c>
      <c r="B453" t="s">
        <v>1370</v>
      </c>
      <c r="C453" s="27">
        <v>0.5</v>
      </c>
      <c r="D453" s="55">
        <v>44805</v>
      </c>
      <c r="F453">
        <v>2</v>
      </c>
      <c r="G453">
        <v>3.5</v>
      </c>
      <c r="H453">
        <v>3.15</v>
      </c>
      <c r="I453" s="1562">
        <v>0.9</v>
      </c>
      <c r="J453" s="27">
        <v>7.15</v>
      </c>
      <c r="K453" s="27">
        <v>26.6</v>
      </c>
      <c r="L453" s="22">
        <v>6.64</v>
      </c>
      <c r="M453" s="23">
        <v>14</v>
      </c>
      <c r="N453" s="24">
        <v>0.89690985887834052</v>
      </c>
      <c r="O453" s="24">
        <v>0.03</v>
      </c>
      <c r="P453" s="24">
        <v>0.64249034831388796</v>
      </c>
      <c r="Q453" s="25">
        <v>35.437187309334952</v>
      </c>
      <c r="R453" s="24">
        <v>0.92690985887834054</v>
      </c>
      <c r="S453" t="s">
        <v>1025</v>
      </c>
      <c r="T453">
        <v>1</v>
      </c>
      <c r="U453">
        <v>2</v>
      </c>
      <c r="V453" t="s">
        <v>1391</v>
      </c>
      <c r="W453"/>
    </row>
    <row r="454" spans="1:27" s="27" customFormat="1">
      <c r="A454" t="s">
        <v>1358</v>
      </c>
      <c r="B454" t="s">
        <v>1370</v>
      </c>
      <c r="C454" s="27">
        <v>1</v>
      </c>
      <c r="D454" s="55">
        <v>44805</v>
      </c>
      <c r="F454"/>
      <c r="G454"/>
      <c r="H454"/>
      <c r="I454" s="1561"/>
      <c r="J454" s="27">
        <v>7.13</v>
      </c>
      <c r="K454" s="27">
        <v>26.6</v>
      </c>
      <c r="L454" s="27" t="s">
        <v>811</v>
      </c>
      <c r="M454" s="27" t="s">
        <v>811</v>
      </c>
      <c r="N454" s="24" t="s">
        <v>811</v>
      </c>
      <c r="O454" s="24" t="s">
        <v>811</v>
      </c>
      <c r="P454" s="27" t="s">
        <v>811</v>
      </c>
      <c r="Q454" s="27" t="s">
        <v>811</v>
      </c>
      <c r="R454" s="24" t="s">
        <v>811</v>
      </c>
      <c r="S454"/>
      <c r="T454"/>
      <c r="U454"/>
      <c r="V454"/>
      <c r="W454"/>
    </row>
    <row r="455" spans="1:27" s="27" customFormat="1">
      <c r="A455" t="s">
        <v>1358</v>
      </c>
      <c r="B455" t="s">
        <v>1370</v>
      </c>
      <c r="C455" s="27">
        <v>1.5</v>
      </c>
      <c r="D455" s="55">
        <v>44805</v>
      </c>
      <c r="F455"/>
      <c r="G455"/>
      <c r="H455"/>
      <c r="I455" s="1561"/>
      <c r="J455" s="27">
        <v>7.11</v>
      </c>
      <c r="K455" s="27">
        <v>26.6</v>
      </c>
      <c r="L455" s="27" t="s">
        <v>811</v>
      </c>
      <c r="M455" s="27" t="s">
        <v>811</v>
      </c>
      <c r="N455" s="24" t="s">
        <v>811</v>
      </c>
      <c r="O455" s="24" t="s">
        <v>811</v>
      </c>
      <c r="P455" s="27" t="s">
        <v>811</v>
      </c>
      <c r="Q455" s="27" t="s">
        <v>811</v>
      </c>
      <c r="R455" s="24" t="s">
        <v>811</v>
      </c>
      <c r="S455"/>
      <c r="T455"/>
      <c r="U455"/>
      <c r="V455"/>
      <c r="W455"/>
    </row>
    <row r="456" spans="1:27" s="27" customFormat="1">
      <c r="A456" t="s">
        <v>1358</v>
      </c>
      <c r="B456" t="s">
        <v>1370</v>
      </c>
      <c r="C456" s="27">
        <v>2</v>
      </c>
      <c r="D456" s="55">
        <v>44805</v>
      </c>
      <c r="F456"/>
      <c r="G456"/>
      <c r="H456"/>
      <c r="I456" s="1561"/>
      <c r="J456" s="27">
        <v>6.87</v>
      </c>
      <c r="K456" s="27">
        <v>26.5</v>
      </c>
      <c r="L456" s="27" t="s">
        <v>811</v>
      </c>
      <c r="M456" s="27" t="s">
        <v>811</v>
      </c>
      <c r="N456" s="24" t="s">
        <v>811</v>
      </c>
      <c r="O456" s="24" t="s">
        <v>811</v>
      </c>
      <c r="P456" s="27" t="s">
        <v>811</v>
      </c>
      <c r="Q456" s="27" t="s">
        <v>811</v>
      </c>
      <c r="R456" s="24" t="s">
        <v>811</v>
      </c>
      <c r="S456"/>
      <c r="T456"/>
      <c r="U456"/>
      <c r="V456"/>
      <c r="W456"/>
    </row>
    <row r="457" spans="1:27" s="27" customFormat="1">
      <c r="A457" t="s">
        <v>1358</v>
      </c>
      <c r="B457" t="s">
        <v>1370</v>
      </c>
      <c r="C457" s="27">
        <v>2.5</v>
      </c>
      <c r="D457" s="55">
        <v>44805</v>
      </c>
      <c r="F457"/>
      <c r="G457"/>
      <c r="H457"/>
      <c r="I457" s="1561"/>
      <c r="J457" s="27">
        <v>6.37</v>
      </c>
      <c r="K457" s="27">
        <v>26.4</v>
      </c>
      <c r="L457" s="27" t="s">
        <v>811</v>
      </c>
      <c r="M457" s="27" t="s">
        <v>811</v>
      </c>
      <c r="N457" s="24" t="s">
        <v>811</v>
      </c>
      <c r="O457" s="24" t="s">
        <v>811</v>
      </c>
      <c r="P457" s="27" t="s">
        <v>811</v>
      </c>
      <c r="Q457" s="27" t="s">
        <v>811</v>
      </c>
      <c r="R457" s="24" t="s">
        <v>811</v>
      </c>
      <c r="S457"/>
      <c r="T457"/>
      <c r="U457"/>
      <c r="V457"/>
      <c r="W457"/>
    </row>
    <row r="458" spans="1:27" s="27" customFormat="1">
      <c r="A458" t="s">
        <v>1358</v>
      </c>
      <c r="B458" t="s">
        <v>1370</v>
      </c>
      <c r="C458" s="27">
        <v>3</v>
      </c>
      <c r="D458" s="55">
        <v>44805</v>
      </c>
      <c r="F458"/>
      <c r="G458"/>
      <c r="H458"/>
      <c r="I458" s="1561"/>
      <c r="J458" s="27">
        <v>4.4400000000000004</v>
      </c>
      <c r="K458" s="27">
        <v>26.2</v>
      </c>
      <c r="L458" s="22">
        <v>5.8</v>
      </c>
      <c r="M458" s="23">
        <v>2.8000000000000007</v>
      </c>
      <c r="N458" s="24">
        <v>0.657147138203235</v>
      </c>
      <c r="O458" s="24">
        <v>0.03</v>
      </c>
      <c r="P458" s="24">
        <v>0.68028389821470481</v>
      </c>
      <c r="Q458" s="25">
        <v>35.71174496644295</v>
      </c>
      <c r="R458" s="24">
        <v>0.68714713820323503</v>
      </c>
      <c r="S458"/>
      <c r="T458"/>
      <c r="U458"/>
      <c r="V458"/>
      <c r="W458"/>
    </row>
    <row r="459" spans="1:27" s="747" customFormat="1">
      <c r="A459" s="756"/>
      <c r="B459" s="756"/>
      <c r="C459" s="756"/>
      <c r="D459" s="756"/>
      <c r="E459" s="757"/>
      <c r="F459" s="756"/>
      <c r="G459" s="756"/>
      <c r="H459" s="756"/>
      <c r="I459" s="756"/>
      <c r="J459" s="758"/>
      <c r="K459" s="756"/>
      <c r="L459" s="759"/>
      <c r="M459" s="756"/>
      <c r="N459" s="756"/>
      <c r="O459" s="756"/>
      <c r="P459" s="756"/>
      <c r="Q459" s="760"/>
      <c r="R459" s="760"/>
      <c r="S459" s="756"/>
      <c r="T459" s="756"/>
      <c r="U459" s="756"/>
      <c r="V459" s="756"/>
      <c r="W459" s="756"/>
      <c r="X459" s="756"/>
    </row>
    <row r="460" spans="1:27" s="2638" customFormat="1" ht="10.199999999999999">
      <c r="A460" s="2633" t="s">
        <v>20</v>
      </c>
      <c r="B460" s="2633" t="s">
        <v>701</v>
      </c>
      <c r="C460" s="2634" t="s">
        <v>805</v>
      </c>
      <c r="D460" s="2635" t="s">
        <v>786</v>
      </c>
      <c r="E460" s="2633" t="s">
        <v>1000</v>
      </c>
      <c r="F460" s="2636" t="s">
        <v>1008</v>
      </c>
      <c r="G460" s="2633" t="s">
        <v>806</v>
      </c>
      <c r="H460" s="2633" t="s">
        <v>807</v>
      </c>
      <c r="I460" s="2633" t="s">
        <v>1009</v>
      </c>
      <c r="J460" s="2633" t="s">
        <v>1015</v>
      </c>
      <c r="K460" s="2633" t="s">
        <v>1016</v>
      </c>
      <c r="L460" s="2633" t="s">
        <v>703</v>
      </c>
      <c r="M460" s="2633" t="s">
        <v>1017</v>
      </c>
      <c r="N460" s="2633" t="s">
        <v>808</v>
      </c>
      <c r="O460" s="2633" t="s">
        <v>1018</v>
      </c>
      <c r="P460" s="2633" t="s">
        <v>1021</v>
      </c>
      <c r="Q460" s="2633" t="s">
        <v>809</v>
      </c>
      <c r="R460" s="2633" t="s">
        <v>1019</v>
      </c>
      <c r="S460" s="2633" t="s">
        <v>1010</v>
      </c>
      <c r="T460" s="2634" t="s">
        <v>1011</v>
      </c>
      <c r="U460" s="2634" t="s">
        <v>1012</v>
      </c>
      <c r="V460" s="2633" t="s">
        <v>1013</v>
      </c>
      <c r="W460" s="2633" t="s">
        <v>1014</v>
      </c>
      <c r="X460" s="2637"/>
      <c r="Y460" s="2637"/>
      <c r="Z460" s="2637"/>
      <c r="AA460" s="2637"/>
    </row>
    <row r="461" spans="1:27">
      <c r="A461" s="24" t="s">
        <v>1358</v>
      </c>
      <c r="B461" s="24" t="s">
        <v>1370</v>
      </c>
      <c r="C461" s="23">
        <v>0.5</v>
      </c>
      <c r="D461" s="47">
        <v>45168</v>
      </c>
      <c r="E461" s="24"/>
      <c r="F461" s="510">
        <v>2</v>
      </c>
      <c r="G461" s="24">
        <v>4</v>
      </c>
      <c r="H461" s="24">
        <v>4</v>
      </c>
      <c r="I461" s="988">
        <v>1</v>
      </c>
      <c r="J461" s="24">
        <v>7.71</v>
      </c>
      <c r="K461" s="24">
        <v>24.9</v>
      </c>
      <c r="L461" s="24">
        <v>5.27</v>
      </c>
      <c r="M461" s="24">
        <v>2.2999999999999998</v>
      </c>
      <c r="N461" s="25">
        <v>2.8436075949367088</v>
      </c>
      <c r="O461" s="25">
        <v>0.62899240506329113</v>
      </c>
      <c r="P461" s="24">
        <v>3.4725999999999999</v>
      </c>
      <c r="Q461" s="24">
        <v>0.49633230225364566</v>
      </c>
      <c r="R461" s="24">
        <v>22.653616686343952</v>
      </c>
      <c r="S461" s="24" t="s">
        <v>1045</v>
      </c>
      <c r="T461" s="23">
        <v>3</v>
      </c>
      <c r="U461" s="23">
        <v>2</v>
      </c>
      <c r="V461" s="24" t="s">
        <v>1252</v>
      </c>
      <c r="W461" s="24" t="s">
        <v>815</v>
      </c>
      <c r="X461" s="24"/>
      <c r="Y461" s="24"/>
      <c r="Z461" s="24"/>
      <c r="AA461" s="24"/>
    </row>
    <row r="462" spans="1:27">
      <c r="A462" s="24" t="s">
        <v>1358</v>
      </c>
      <c r="B462" s="24" t="s">
        <v>1370</v>
      </c>
      <c r="C462" s="23">
        <v>1</v>
      </c>
      <c r="D462" s="47">
        <v>45168</v>
      </c>
      <c r="E462" s="24"/>
      <c r="F462" s="510">
        <v>2</v>
      </c>
      <c r="G462" s="24">
        <v>4</v>
      </c>
      <c r="H462" s="24">
        <v>4</v>
      </c>
      <c r="I462" s="988">
        <v>1</v>
      </c>
      <c r="J462" s="24">
        <v>7.57</v>
      </c>
      <c r="K462" s="24">
        <v>24.3</v>
      </c>
      <c r="L462" s="24" t="s">
        <v>811</v>
      </c>
      <c r="M462" s="24" t="s">
        <v>811</v>
      </c>
      <c r="N462" s="24" t="s">
        <v>811</v>
      </c>
      <c r="O462" s="24" t="s">
        <v>811</v>
      </c>
      <c r="P462" s="24" t="s">
        <v>815</v>
      </c>
      <c r="Q462" s="24" t="s">
        <v>811</v>
      </c>
      <c r="R462" s="24" t="s">
        <v>811</v>
      </c>
      <c r="S462" s="24" t="s">
        <v>1045</v>
      </c>
      <c r="T462" s="23">
        <v>3</v>
      </c>
      <c r="U462" s="23">
        <v>2</v>
      </c>
      <c r="V462" s="24" t="s">
        <v>1252</v>
      </c>
      <c r="W462" s="24" t="s">
        <v>815</v>
      </c>
      <c r="X462" s="24"/>
      <c r="Y462" s="24"/>
      <c r="Z462" s="24"/>
      <c r="AA462" s="24"/>
    </row>
    <row r="463" spans="1:27">
      <c r="A463" s="24" t="s">
        <v>1358</v>
      </c>
      <c r="B463" s="24" t="s">
        <v>1370</v>
      </c>
      <c r="C463" s="23">
        <v>1.5</v>
      </c>
      <c r="D463" s="47">
        <v>45168</v>
      </c>
      <c r="E463" s="24"/>
      <c r="F463" s="510">
        <v>2</v>
      </c>
      <c r="G463" s="24">
        <v>4</v>
      </c>
      <c r="H463" s="24">
        <v>4</v>
      </c>
      <c r="I463" s="988">
        <v>1</v>
      </c>
      <c r="J463" s="24">
        <v>7.55</v>
      </c>
      <c r="K463" s="24">
        <v>24.3</v>
      </c>
      <c r="L463" s="24" t="s">
        <v>811</v>
      </c>
      <c r="M463" s="24" t="s">
        <v>811</v>
      </c>
      <c r="N463" s="24" t="s">
        <v>811</v>
      </c>
      <c r="O463" s="24" t="s">
        <v>811</v>
      </c>
      <c r="P463" s="24" t="s">
        <v>815</v>
      </c>
      <c r="Q463" s="24" t="s">
        <v>811</v>
      </c>
      <c r="R463" s="24" t="s">
        <v>811</v>
      </c>
      <c r="S463" s="24" t="s">
        <v>1045</v>
      </c>
      <c r="T463" s="23">
        <v>3</v>
      </c>
      <c r="U463" s="23">
        <v>2</v>
      </c>
      <c r="V463" s="24" t="s">
        <v>1252</v>
      </c>
      <c r="W463" s="24" t="s">
        <v>815</v>
      </c>
      <c r="X463" s="24"/>
      <c r="Y463" s="24"/>
      <c r="Z463" s="24"/>
      <c r="AA463" s="24"/>
    </row>
    <row r="464" spans="1:27">
      <c r="A464" s="24" t="s">
        <v>1358</v>
      </c>
      <c r="B464" s="24" t="s">
        <v>1370</v>
      </c>
      <c r="C464" s="23">
        <v>2</v>
      </c>
      <c r="D464" s="47">
        <v>45168</v>
      </c>
      <c r="E464" s="24"/>
      <c r="F464" s="510">
        <v>2</v>
      </c>
      <c r="G464" s="24">
        <v>4</v>
      </c>
      <c r="H464" s="24">
        <v>4</v>
      </c>
      <c r="I464" s="988">
        <v>1</v>
      </c>
      <c r="J464" s="24">
        <v>7.51</v>
      </c>
      <c r="K464" s="24">
        <v>24.3</v>
      </c>
      <c r="L464" s="24" t="s">
        <v>811</v>
      </c>
      <c r="M464" s="24" t="s">
        <v>811</v>
      </c>
      <c r="N464" s="24" t="s">
        <v>811</v>
      </c>
      <c r="O464" s="24" t="s">
        <v>811</v>
      </c>
      <c r="P464" s="24" t="s">
        <v>815</v>
      </c>
      <c r="Q464" s="24" t="s">
        <v>811</v>
      </c>
      <c r="R464" s="24" t="s">
        <v>811</v>
      </c>
      <c r="S464" s="24" t="s">
        <v>1045</v>
      </c>
      <c r="T464" s="23">
        <v>3</v>
      </c>
      <c r="U464" s="23">
        <v>2</v>
      </c>
      <c r="V464" s="24" t="s">
        <v>1252</v>
      </c>
      <c r="W464" s="24" t="s">
        <v>815</v>
      </c>
      <c r="X464" s="24"/>
      <c r="Y464" s="24"/>
      <c r="Z464" s="24"/>
      <c r="AA464" s="24"/>
    </row>
    <row r="465" spans="1:27">
      <c r="A465" s="24" t="s">
        <v>1358</v>
      </c>
      <c r="B465" s="24" t="s">
        <v>1370</v>
      </c>
      <c r="C465" s="23">
        <v>2.5</v>
      </c>
      <c r="D465" s="47">
        <v>45168</v>
      </c>
      <c r="E465" s="24"/>
      <c r="F465" s="510">
        <v>2</v>
      </c>
      <c r="G465" s="24">
        <v>4</v>
      </c>
      <c r="H465" s="24">
        <v>4</v>
      </c>
      <c r="I465" s="988">
        <v>1</v>
      </c>
      <c r="J465" s="24">
        <v>7.57</v>
      </c>
      <c r="K465" s="24">
        <v>24.2</v>
      </c>
      <c r="L465" s="24" t="s">
        <v>811</v>
      </c>
      <c r="M465" s="24" t="s">
        <v>811</v>
      </c>
      <c r="N465" s="24" t="s">
        <v>811</v>
      </c>
      <c r="O465" s="24" t="s">
        <v>811</v>
      </c>
      <c r="P465" s="24" t="s">
        <v>815</v>
      </c>
      <c r="Q465" s="24" t="s">
        <v>811</v>
      </c>
      <c r="R465" s="24" t="s">
        <v>811</v>
      </c>
      <c r="S465" s="24" t="s">
        <v>1045</v>
      </c>
      <c r="T465" s="23">
        <v>3</v>
      </c>
      <c r="U465" s="23">
        <v>2</v>
      </c>
      <c r="V465" s="24" t="s">
        <v>1252</v>
      </c>
      <c r="W465" s="24" t="s">
        <v>815</v>
      </c>
      <c r="X465" s="24"/>
      <c r="Y465" s="24"/>
      <c r="Z465" s="24"/>
      <c r="AA465" s="24"/>
    </row>
    <row r="466" spans="1:27">
      <c r="A466" s="24" t="s">
        <v>1358</v>
      </c>
      <c r="B466" s="24" t="s">
        <v>1370</v>
      </c>
      <c r="C466" s="23">
        <v>3</v>
      </c>
      <c r="D466" s="47">
        <v>45168</v>
      </c>
      <c r="E466" s="24" t="s">
        <v>1221</v>
      </c>
      <c r="F466" s="510">
        <v>2</v>
      </c>
      <c r="G466" s="24">
        <v>4</v>
      </c>
      <c r="H466" s="24">
        <v>4</v>
      </c>
      <c r="I466" s="988">
        <v>1</v>
      </c>
      <c r="J466" s="24">
        <v>7.34</v>
      </c>
      <c r="K466" s="24">
        <v>24.2</v>
      </c>
      <c r="L466" s="24">
        <v>5.3</v>
      </c>
      <c r="M466" s="24">
        <v>2.1</v>
      </c>
      <c r="N466" s="25">
        <v>2.1638607594936712</v>
      </c>
      <c r="O466" s="25">
        <v>1.3087392405063292</v>
      </c>
      <c r="P466" s="24">
        <v>3.4726000000000004</v>
      </c>
      <c r="Q466" s="24">
        <v>0.49633230225364566</v>
      </c>
      <c r="R466" s="24">
        <v>21.059756001574179</v>
      </c>
      <c r="S466" s="24" t="s">
        <v>1045</v>
      </c>
      <c r="T466" s="23">
        <v>3</v>
      </c>
      <c r="U466" s="23">
        <v>2</v>
      </c>
      <c r="V466" s="24" t="s">
        <v>1252</v>
      </c>
      <c r="W466" s="24" t="s">
        <v>815</v>
      </c>
      <c r="X466" s="24"/>
      <c r="Y466" s="24"/>
      <c r="Z466" s="24"/>
      <c r="AA466" s="24"/>
    </row>
    <row r="467" spans="1:27">
      <c r="A467" s="24" t="s">
        <v>1358</v>
      </c>
      <c r="B467" s="24" t="s">
        <v>1370</v>
      </c>
      <c r="C467" s="23">
        <v>3</v>
      </c>
      <c r="D467" s="47">
        <v>45168</v>
      </c>
      <c r="E467" s="24" t="s">
        <v>1440</v>
      </c>
      <c r="F467" s="510">
        <v>2</v>
      </c>
      <c r="G467" s="24">
        <v>4</v>
      </c>
      <c r="H467" s="24">
        <v>4</v>
      </c>
      <c r="I467" s="988">
        <v>1</v>
      </c>
      <c r="J467" s="24">
        <v>7.34</v>
      </c>
      <c r="K467" s="24">
        <v>24.2</v>
      </c>
      <c r="L467" s="24">
        <v>5.35</v>
      </c>
      <c r="M467" s="24">
        <v>2.2999999999999998</v>
      </c>
      <c r="N467" s="2606" t="s">
        <v>815</v>
      </c>
      <c r="O467" s="2606" t="s">
        <v>815</v>
      </c>
      <c r="P467" s="24" t="s">
        <v>815</v>
      </c>
      <c r="Q467" s="24">
        <v>0.5</v>
      </c>
      <c r="R467" s="24" t="s">
        <v>811</v>
      </c>
      <c r="S467" s="24" t="s">
        <v>1045</v>
      </c>
      <c r="T467" s="23">
        <v>3</v>
      </c>
      <c r="U467" s="23">
        <v>2</v>
      </c>
      <c r="V467" s="24" t="s">
        <v>1252</v>
      </c>
      <c r="W467" s="24" t="s">
        <v>815</v>
      </c>
      <c r="X467" s="24"/>
      <c r="Y467" s="24"/>
      <c r="Z467" s="24"/>
      <c r="AA467" s="24"/>
    </row>
    <row r="468" spans="1:27" s="747" customFormat="1">
      <c r="A468" s="756"/>
      <c r="B468" s="756"/>
      <c r="C468" s="756"/>
      <c r="D468" s="756"/>
      <c r="E468" s="757"/>
      <c r="F468" s="756"/>
      <c r="G468" s="756"/>
      <c r="H468" s="756"/>
      <c r="I468" s="756"/>
      <c r="J468" s="758"/>
      <c r="K468" s="756"/>
      <c r="L468" s="759"/>
      <c r="M468" s="756"/>
      <c r="N468" s="756"/>
      <c r="O468" s="756"/>
      <c r="P468" s="756"/>
      <c r="Q468" s="760"/>
      <c r="R468" s="760"/>
      <c r="S468" s="756"/>
      <c r="T468" s="756"/>
      <c r="U468" s="756"/>
      <c r="V468" s="756"/>
      <c r="W468" s="756"/>
      <c r="X468" s="756"/>
    </row>
    <row r="469" spans="1:27" s="747" customFormat="1">
      <c r="A469" s="756"/>
      <c r="B469" s="756"/>
      <c r="C469" s="756"/>
      <c r="D469" s="756"/>
      <c r="E469" s="757"/>
      <c r="F469" s="756"/>
      <c r="G469" s="756"/>
      <c r="H469" s="756"/>
      <c r="I469" s="756"/>
      <c r="J469" s="758"/>
      <c r="K469" s="756"/>
      <c r="L469" s="759"/>
      <c r="M469" s="756"/>
      <c r="N469" s="756"/>
      <c r="O469" s="756"/>
      <c r="P469" s="756"/>
      <c r="Q469" s="760"/>
      <c r="R469" s="760"/>
      <c r="S469" s="756"/>
      <c r="T469" s="756"/>
      <c r="U469" s="756"/>
      <c r="V469" s="756"/>
      <c r="W469" s="756"/>
      <c r="X469" s="756"/>
    </row>
    <row r="470" spans="1:27">
      <c r="A470" s="27"/>
      <c r="B470" s="761"/>
      <c r="C470" s="761"/>
      <c r="D470" s="761"/>
      <c r="E470" s="763"/>
      <c r="F470" s="761"/>
      <c r="G470" s="756"/>
      <c r="H470" s="756"/>
      <c r="I470" s="756"/>
      <c r="J470" s="758"/>
      <c r="K470" s="761"/>
      <c r="L470" s="764"/>
      <c r="M470" s="761"/>
      <c r="N470" s="756"/>
      <c r="O470" s="761"/>
      <c r="P470" s="761"/>
      <c r="Q470" s="765"/>
      <c r="R470" s="765"/>
      <c r="S470" s="761"/>
      <c r="T470" s="756"/>
      <c r="U470" s="761"/>
      <c r="V470" s="756"/>
      <c r="W470" s="761"/>
      <c r="X470" s="756"/>
      <c r="Y470" s="761"/>
    </row>
    <row r="471" spans="1:27" ht="31.2">
      <c r="A471" s="618" t="s">
        <v>804</v>
      </c>
      <c r="B471" s="618" t="s">
        <v>20</v>
      </c>
      <c r="C471" s="618" t="s">
        <v>701</v>
      </c>
      <c r="D471" s="622" t="s">
        <v>805</v>
      </c>
      <c r="E471" s="748" t="s">
        <v>786</v>
      </c>
      <c r="F471" s="618" t="s">
        <v>1000</v>
      </c>
      <c r="G471" s="622" t="s">
        <v>1008</v>
      </c>
      <c r="H471" s="622" t="s">
        <v>806</v>
      </c>
      <c r="I471" s="622" t="s">
        <v>807</v>
      </c>
      <c r="J471" s="623" t="s">
        <v>1009</v>
      </c>
      <c r="K471" s="618" t="s">
        <v>1010</v>
      </c>
      <c r="L471" s="622" t="s">
        <v>1011</v>
      </c>
      <c r="M471" s="618" t="s">
        <v>1012</v>
      </c>
      <c r="N471" s="622" t="s">
        <v>1013</v>
      </c>
      <c r="O471" s="618" t="s">
        <v>1014</v>
      </c>
      <c r="P471" s="618" t="s">
        <v>1015</v>
      </c>
      <c r="Q471" s="624" t="s">
        <v>1016</v>
      </c>
      <c r="R471" s="618" t="s">
        <v>703</v>
      </c>
      <c r="S471" s="622" t="s">
        <v>1017</v>
      </c>
      <c r="T471" s="618" t="s">
        <v>808</v>
      </c>
      <c r="U471" s="618" t="s">
        <v>1018</v>
      </c>
      <c r="V471" s="626" t="s">
        <v>809</v>
      </c>
      <c r="W471" s="626" t="s">
        <v>1019</v>
      </c>
      <c r="X471" s="618" t="s">
        <v>1020</v>
      </c>
      <c r="Y471" s="622" t="s">
        <v>1021</v>
      </c>
    </row>
    <row r="472" spans="1:27">
      <c r="A472" s="27">
        <v>374</v>
      </c>
      <c r="B472" s="27" t="s">
        <v>1358</v>
      </c>
      <c r="C472" s="27" t="s">
        <v>955</v>
      </c>
      <c r="D472" s="27">
        <v>0.5</v>
      </c>
      <c r="E472" s="139">
        <v>42990</v>
      </c>
      <c r="F472" s="27"/>
      <c r="G472" s="27"/>
      <c r="H472" s="27">
        <v>4.5999999999999996</v>
      </c>
      <c r="I472" s="54">
        <v>1.7</v>
      </c>
      <c r="J472" s="52">
        <v>0.36956521739130438</v>
      </c>
      <c r="K472" s="27" t="s">
        <v>1025</v>
      </c>
      <c r="L472" s="27">
        <v>1</v>
      </c>
      <c r="M472" s="750" t="s">
        <v>1411</v>
      </c>
      <c r="N472" s="27" t="s">
        <v>1412</v>
      </c>
      <c r="O472" s="27"/>
      <c r="P472" s="27">
        <v>6.43</v>
      </c>
      <c r="Q472" s="27">
        <v>20.7</v>
      </c>
      <c r="R472" s="22">
        <v>6.47</v>
      </c>
      <c r="S472" s="24">
        <v>13.299999999999997</v>
      </c>
      <c r="T472" s="68">
        <v>4.3516259493670884</v>
      </c>
      <c r="U472" s="24">
        <v>3.8892338527162451</v>
      </c>
      <c r="V472" s="68">
        <v>0.84816448270904365</v>
      </c>
      <c r="W472" s="749">
        <v>44.479344262295079</v>
      </c>
    </row>
    <row r="473" spans="1:27">
      <c r="A473" s="27">
        <v>375</v>
      </c>
      <c r="B473" s="27" t="s">
        <v>1358</v>
      </c>
      <c r="C473" s="27" t="s">
        <v>955</v>
      </c>
      <c r="D473" s="27">
        <v>1</v>
      </c>
      <c r="E473" s="139">
        <v>42990</v>
      </c>
      <c r="F473" s="27"/>
      <c r="G473" s="27"/>
      <c r="H473" s="27">
        <v>4.5999999999999996</v>
      </c>
      <c r="I473" s="54">
        <v>1.7</v>
      </c>
      <c r="J473" s="52">
        <v>0.36956521739130438</v>
      </c>
      <c r="K473" s="27" t="s">
        <v>1025</v>
      </c>
      <c r="L473" s="27">
        <v>1</v>
      </c>
      <c r="M473" s="750" t="s">
        <v>1411</v>
      </c>
      <c r="N473" s="27" t="s">
        <v>1412</v>
      </c>
      <c r="O473" s="27"/>
      <c r="P473" s="27">
        <v>6.02</v>
      </c>
      <c r="Q473" s="27">
        <v>20.6</v>
      </c>
      <c r="T473" s="27"/>
      <c r="U473" s="27"/>
      <c r="V473" s="27"/>
      <c r="W473" s="27"/>
    </row>
    <row r="474" spans="1:27">
      <c r="A474" s="27">
        <v>376</v>
      </c>
      <c r="B474" s="27" t="s">
        <v>1358</v>
      </c>
      <c r="C474" s="27" t="s">
        <v>955</v>
      </c>
      <c r="D474" s="27">
        <v>2</v>
      </c>
      <c r="E474" s="139">
        <v>42990</v>
      </c>
      <c r="F474" s="27"/>
      <c r="G474" s="27"/>
      <c r="H474" s="27">
        <v>4.5999999999999996</v>
      </c>
      <c r="I474" s="54">
        <v>1.7</v>
      </c>
      <c r="J474" s="52">
        <v>0.36956521739130438</v>
      </c>
      <c r="K474" s="27" t="s">
        <v>1025</v>
      </c>
      <c r="L474" s="27">
        <v>1</v>
      </c>
      <c r="M474" s="750" t="s">
        <v>1411</v>
      </c>
      <c r="N474" s="27" t="s">
        <v>1412</v>
      </c>
      <c r="O474" s="27"/>
      <c r="P474" s="27">
        <v>6.08</v>
      </c>
      <c r="Q474" s="27">
        <v>20.5</v>
      </c>
      <c r="T474" s="27"/>
      <c r="U474" s="27"/>
      <c r="V474" s="27"/>
      <c r="W474" s="27"/>
    </row>
    <row r="475" spans="1:27">
      <c r="A475" s="27">
        <v>377</v>
      </c>
      <c r="B475" s="27" t="s">
        <v>1358</v>
      </c>
      <c r="C475" s="27" t="s">
        <v>955</v>
      </c>
      <c r="D475" s="27">
        <v>3</v>
      </c>
      <c r="E475" s="139">
        <v>42990</v>
      </c>
      <c r="F475" s="27"/>
      <c r="G475" s="27"/>
      <c r="H475" s="27">
        <v>4.5999999999999996</v>
      </c>
      <c r="I475" s="54">
        <v>1.7</v>
      </c>
      <c r="J475" s="52">
        <v>0.36956521739130438</v>
      </c>
      <c r="K475" s="27" t="s">
        <v>1025</v>
      </c>
      <c r="L475" s="27">
        <v>1</v>
      </c>
      <c r="M475" s="750" t="s">
        <v>1411</v>
      </c>
      <c r="N475" s="27" t="s">
        <v>1412</v>
      </c>
      <c r="O475" s="27"/>
      <c r="P475" s="27">
        <v>3.6</v>
      </c>
      <c r="Q475" s="27">
        <v>20</v>
      </c>
      <c r="T475" s="27"/>
      <c r="U475" s="27"/>
      <c r="V475" s="27"/>
      <c r="W475" s="27"/>
    </row>
    <row r="476" spans="1:27">
      <c r="A476" s="27">
        <v>378</v>
      </c>
      <c r="B476" s="27" t="s">
        <v>1358</v>
      </c>
      <c r="C476" s="27" t="s">
        <v>955</v>
      </c>
      <c r="D476" s="27">
        <v>3.6</v>
      </c>
      <c r="E476" s="139">
        <v>42990</v>
      </c>
      <c r="F476" s="27"/>
      <c r="G476" s="27"/>
      <c r="H476" s="27">
        <v>4.5999999999999996</v>
      </c>
      <c r="I476" s="54">
        <v>1.7</v>
      </c>
      <c r="J476" s="52">
        <v>0.36956521739130438</v>
      </c>
      <c r="K476" s="27" t="s">
        <v>1025</v>
      </c>
      <c r="L476" s="27">
        <v>1</v>
      </c>
      <c r="M476" s="750" t="s">
        <v>1411</v>
      </c>
      <c r="N476" s="27" t="s">
        <v>1412</v>
      </c>
      <c r="O476" s="27"/>
      <c r="P476" s="27" t="s">
        <v>815</v>
      </c>
      <c r="Q476" s="27" t="s">
        <v>815</v>
      </c>
      <c r="R476" s="22">
        <v>6.12</v>
      </c>
      <c r="S476" s="24">
        <v>12.899999999999999</v>
      </c>
      <c r="T476" s="68">
        <v>10.529165189873417</v>
      </c>
      <c r="U476" s="24">
        <v>20.69592111220992</v>
      </c>
      <c r="V476" s="68">
        <v>1.0438947479495921</v>
      </c>
      <c r="W476" s="749">
        <v>78.422059311107006</v>
      </c>
    </row>
    <row r="477" spans="1:27">
      <c r="A477" s="27">
        <v>379</v>
      </c>
      <c r="B477" s="27" t="s">
        <v>1358</v>
      </c>
      <c r="C477" s="27" t="s">
        <v>955</v>
      </c>
      <c r="D477" s="27">
        <v>4</v>
      </c>
      <c r="E477" s="139">
        <v>42990</v>
      </c>
      <c r="F477" s="27"/>
      <c r="G477" s="27"/>
      <c r="H477" s="27">
        <v>4.5999999999999996</v>
      </c>
      <c r="I477" s="54">
        <v>1.7</v>
      </c>
      <c r="J477" s="52">
        <v>0.36956521739130438</v>
      </c>
      <c r="K477" s="27" t="s">
        <v>1025</v>
      </c>
      <c r="L477" s="27">
        <v>1</v>
      </c>
      <c r="M477" s="750" t="s">
        <v>1411</v>
      </c>
      <c r="N477" s="27" t="s">
        <v>1412</v>
      </c>
      <c r="O477" s="27"/>
      <c r="P477" s="27">
        <v>0.28000000000000003</v>
      </c>
      <c r="Q477" s="27">
        <v>18.399999999999999</v>
      </c>
      <c r="T477" s="27"/>
      <c r="U477" s="27"/>
      <c r="V477" s="27"/>
      <c r="W477" s="27"/>
    </row>
    <row r="478" spans="1:27">
      <c r="A478" s="27"/>
      <c r="B478" s="27"/>
      <c r="C478" s="27"/>
      <c r="D478" s="27"/>
      <c r="E478" s="139"/>
      <c r="F478" s="27"/>
      <c r="G478" s="27"/>
      <c r="H478" s="27"/>
      <c r="I478" s="54"/>
      <c r="J478" s="52"/>
      <c r="K478" s="27"/>
      <c r="L478" s="27"/>
      <c r="M478" s="750"/>
      <c r="N478" s="27"/>
      <c r="O478" s="27"/>
      <c r="P478" s="27"/>
      <c r="Q478" s="27"/>
      <c r="T478" s="27"/>
      <c r="U478" s="27"/>
      <c r="V478" s="27"/>
      <c r="W478" s="27"/>
    </row>
    <row r="479" spans="1:27" ht="31.2">
      <c r="A479" s="27"/>
      <c r="B479" s="611" t="s">
        <v>20</v>
      </c>
      <c r="C479" s="611" t="s">
        <v>701</v>
      </c>
      <c r="D479" s="611" t="s">
        <v>846</v>
      </c>
      <c r="E479" s="751" t="s">
        <v>786</v>
      </c>
      <c r="F479" s="611" t="s">
        <v>1000</v>
      </c>
      <c r="G479" s="612" t="s">
        <v>1008</v>
      </c>
      <c r="H479" s="612" t="s">
        <v>806</v>
      </c>
      <c r="I479" s="612" t="s">
        <v>807</v>
      </c>
      <c r="J479" s="614" t="s">
        <v>1009</v>
      </c>
      <c r="K479" s="611" t="s">
        <v>1015</v>
      </c>
      <c r="L479" s="615" t="s">
        <v>1016</v>
      </c>
      <c r="M479" s="611" t="s">
        <v>703</v>
      </c>
      <c r="N479" s="612" t="s">
        <v>1017</v>
      </c>
      <c r="O479" s="611" t="s">
        <v>808</v>
      </c>
      <c r="P479" s="611" t="s">
        <v>1018</v>
      </c>
      <c r="Q479" s="617" t="s">
        <v>809</v>
      </c>
      <c r="R479" s="617" t="s">
        <v>1019</v>
      </c>
      <c r="S479" s="611" t="s">
        <v>1020</v>
      </c>
      <c r="T479" s="612" t="s">
        <v>1021</v>
      </c>
      <c r="U479" s="611" t="s">
        <v>1010</v>
      </c>
      <c r="V479" s="612" t="s">
        <v>1011</v>
      </c>
      <c r="W479" s="611" t="s">
        <v>1012</v>
      </c>
      <c r="X479" s="612" t="s">
        <v>1013</v>
      </c>
      <c r="Y479" s="611" t="s">
        <v>1014</v>
      </c>
    </row>
    <row r="480" spans="1:27">
      <c r="A480" s="27"/>
      <c r="B480" s="27" t="s">
        <v>1358</v>
      </c>
      <c r="C480" s="27" t="s">
        <v>1373</v>
      </c>
      <c r="D480" s="27">
        <v>0.5</v>
      </c>
      <c r="E480" s="139">
        <v>43355</v>
      </c>
      <c r="F480" s="27"/>
      <c r="G480" s="27">
        <v>2</v>
      </c>
      <c r="H480" s="27">
        <v>4.5999999999999996</v>
      </c>
      <c r="I480" s="54">
        <v>1.2</v>
      </c>
      <c r="J480" s="27"/>
      <c r="K480" s="27">
        <v>5.7</v>
      </c>
      <c r="L480" s="27">
        <v>22.5</v>
      </c>
      <c r="M480" s="27">
        <v>6.36</v>
      </c>
      <c r="N480" s="27">
        <v>30.6</v>
      </c>
      <c r="O480" s="68">
        <v>12.34782784810127</v>
      </c>
      <c r="P480" s="24">
        <v>11.777610665787618</v>
      </c>
      <c r="Q480" s="68">
        <v>1.0193647281079077</v>
      </c>
      <c r="R480" s="24">
        <v>53.477652582159628</v>
      </c>
      <c r="S480" s="27"/>
      <c r="T480" s="27"/>
      <c r="U480" s="27" t="s">
        <v>1025</v>
      </c>
      <c r="V480" s="27">
        <v>3</v>
      </c>
      <c r="W480" s="27">
        <v>2</v>
      </c>
      <c r="X480" t="s">
        <v>1404</v>
      </c>
      <c r="Y480" s="761"/>
    </row>
    <row r="481" spans="1:25">
      <c r="A481" s="27"/>
      <c r="B481" s="27" t="s">
        <v>1358</v>
      </c>
      <c r="C481" s="27" t="s">
        <v>1373</v>
      </c>
      <c r="D481" s="27">
        <v>1</v>
      </c>
      <c r="E481" s="139">
        <v>43355</v>
      </c>
      <c r="F481" s="27"/>
      <c r="G481" s="27"/>
      <c r="H481" s="27"/>
      <c r="I481" s="27"/>
      <c r="J481" s="27"/>
      <c r="K481" s="27">
        <v>5.08</v>
      </c>
      <c r="L481" s="23">
        <v>21</v>
      </c>
      <c r="M481" s="27" t="s">
        <v>811</v>
      </c>
      <c r="N481" s="27" t="s">
        <v>811</v>
      </c>
      <c r="O481" s="54" t="s">
        <v>811</v>
      </c>
      <c r="P481" s="27" t="s">
        <v>811</v>
      </c>
      <c r="Q481" s="68" t="s">
        <v>811</v>
      </c>
      <c r="R481" s="24" t="s">
        <v>811</v>
      </c>
      <c r="S481" s="27"/>
      <c r="T481" s="27"/>
      <c r="U481" s="27"/>
      <c r="V481" s="27"/>
      <c r="W481" s="27"/>
      <c r="Y481" s="761"/>
    </row>
    <row r="482" spans="1:25">
      <c r="A482" s="27"/>
      <c r="B482" s="27" t="s">
        <v>1358</v>
      </c>
      <c r="C482" s="27" t="s">
        <v>1373</v>
      </c>
      <c r="D482" s="27">
        <v>2</v>
      </c>
      <c r="E482" s="139">
        <v>43355</v>
      </c>
      <c r="F482" s="27"/>
      <c r="G482" s="27"/>
      <c r="H482" s="27"/>
      <c r="I482" s="27"/>
      <c r="J482" s="27"/>
      <c r="K482" s="27">
        <v>4.33</v>
      </c>
      <c r="L482" s="27">
        <v>20.3</v>
      </c>
      <c r="M482" s="27" t="s">
        <v>811</v>
      </c>
      <c r="N482" s="27" t="s">
        <v>811</v>
      </c>
      <c r="O482" s="54" t="s">
        <v>811</v>
      </c>
      <c r="P482" s="27" t="s">
        <v>811</v>
      </c>
      <c r="Q482" s="68" t="s">
        <v>811</v>
      </c>
      <c r="R482" s="24" t="s">
        <v>811</v>
      </c>
      <c r="S482" s="27"/>
      <c r="T482" s="27"/>
      <c r="U482" s="27"/>
      <c r="V482" s="27"/>
      <c r="W482" s="27"/>
      <c r="Y482" s="761"/>
    </row>
    <row r="483" spans="1:25">
      <c r="A483" s="27"/>
      <c r="B483" s="27" t="s">
        <v>1358</v>
      </c>
      <c r="C483" s="27" t="s">
        <v>1373</v>
      </c>
      <c r="D483" s="27">
        <v>3</v>
      </c>
      <c r="E483" s="139">
        <v>43355</v>
      </c>
      <c r="F483" s="27"/>
      <c r="G483" s="27"/>
      <c r="H483" s="27"/>
      <c r="I483" s="27"/>
      <c r="J483" s="27"/>
      <c r="K483" s="27">
        <v>0.13</v>
      </c>
      <c r="L483" s="27">
        <v>18.100000000000001</v>
      </c>
      <c r="M483" s="27">
        <v>5.98</v>
      </c>
      <c r="N483" s="27">
        <v>29.2</v>
      </c>
      <c r="O483" s="68">
        <v>20.733071518987344</v>
      </c>
      <c r="P483" s="24">
        <v>17.741363751845984</v>
      </c>
      <c r="Q483" s="68">
        <v>1.1552800251889619</v>
      </c>
      <c r="R483" s="24">
        <v>49.674835680751173</v>
      </c>
      <c r="S483" s="27"/>
      <c r="T483" s="27"/>
      <c r="U483" s="27"/>
      <c r="V483" s="27"/>
      <c r="W483" s="27"/>
      <c r="Y483" s="761"/>
    </row>
    <row r="484" spans="1:25">
      <c r="A484" s="27"/>
      <c r="B484" s="27" t="s">
        <v>1358</v>
      </c>
      <c r="C484" s="27" t="s">
        <v>1373</v>
      </c>
      <c r="D484" s="27">
        <v>4</v>
      </c>
      <c r="E484" s="139">
        <v>43355</v>
      </c>
      <c r="F484" s="27"/>
      <c r="G484" s="27"/>
      <c r="H484" s="27"/>
      <c r="I484" s="27"/>
      <c r="J484" s="27"/>
      <c r="K484" s="27">
        <v>0.12</v>
      </c>
      <c r="L484" s="27">
        <v>13.3</v>
      </c>
      <c r="M484" s="27" t="s">
        <v>811</v>
      </c>
      <c r="N484" s="27" t="s">
        <v>811</v>
      </c>
      <c r="O484" s="54" t="s">
        <v>811</v>
      </c>
      <c r="P484" s="27" t="s">
        <v>811</v>
      </c>
      <c r="Q484" s="68" t="s">
        <v>811</v>
      </c>
      <c r="R484" s="24" t="s">
        <v>811</v>
      </c>
      <c r="S484" s="27"/>
      <c r="T484" s="27"/>
      <c r="U484" s="27"/>
      <c r="V484" s="27"/>
      <c r="W484" s="27"/>
      <c r="Y484" s="761"/>
    </row>
    <row r="485" spans="1:25">
      <c r="A485" s="27"/>
      <c r="B485" s="27"/>
      <c r="C485" s="27"/>
      <c r="D485" s="27"/>
      <c r="E485" s="139"/>
      <c r="F485" s="27"/>
      <c r="G485" s="27"/>
      <c r="H485" s="27"/>
      <c r="I485" s="54"/>
      <c r="J485" s="52"/>
      <c r="K485" s="27"/>
      <c r="L485" s="27"/>
      <c r="M485" s="750"/>
      <c r="N485" s="27"/>
      <c r="O485" s="27"/>
      <c r="P485" s="27"/>
      <c r="Q485" s="27"/>
      <c r="T485" s="27"/>
      <c r="U485" s="27"/>
      <c r="V485" s="27"/>
      <c r="W485" s="27"/>
    </row>
    <row r="486" spans="1:25" ht="31.2">
      <c r="A486" s="618" t="s">
        <v>804</v>
      </c>
      <c r="B486" s="618" t="s">
        <v>20</v>
      </c>
      <c r="C486" s="618" t="s">
        <v>701</v>
      </c>
      <c r="D486" s="622" t="s">
        <v>805</v>
      </c>
      <c r="E486" s="748" t="s">
        <v>786</v>
      </c>
      <c r="F486" s="618" t="s">
        <v>1000</v>
      </c>
      <c r="G486" s="622" t="s">
        <v>1008</v>
      </c>
      <c r="H486" s="622" t="s">
        <v>806</v>
      </c>
      <c r="I486" s="622" t="s">
        <v>807</v>
      </c>
      <c r="J486" s="623" t="s">
        <v>1009</v>
      </c>
      <c r="K486" s="618" t="s">
        <v>1010</v>
      </c>
      <c r="L486" s="622" t="s">
        <v>1011</v>
      </c>
      <c r="M486" s="618" t="s">
        <v>1012</v>
      </c>
      <c r="N486" s="622" t="s">
        <v>1013</v>
      </c>
      <c r="O486" s="618" t="s">
        <v>1014</v>
      </c>
      <c r="P486" s="618" t="s">
        <v>1015</v>
      </c>
      <c r="Q486" s="624" t="s">
        <v>1016</v>
      </c>
      <c r="R486" s="618" t="s">
        <v>703</v>
      </c>
      <c r="S486" s="622" t="s">
        <v>1017</v>
      </c>
      <c r="T486" s="618" t="s">
        <v>808</v>
      </c>
      <c r="U486" s="618" t="s">
        <v>1018</v>
      </c>
      <c r="V486" s="626" t="s">
        <v>809</v>
      </c>
      <c r="W486" s="626" t="s">
        <v>1019</v>
      </c>
      <c r="X486" s="618" t="s">
        <v>1020</v>
      </c>
      <c r="Y486" s="622" t="s">
        <v>1021</v>
      </c>
    </row>
    <row r="487" spans="1:25">
      <c r="A487">
        <v>127</v>
      </c>
      <c r="B487" t="s">
        <v>1359</v>
      </c>
      <c r="C487" t="s">
        <v>955</v>
      </c>
      <c r="D487" s="18">
        <v>0.5</v>
      </c>
      <c r="E487" s="55">
        <v>43719</v>
      </c>
      <c r="G487">
        <v>2</v>
      </c>
      <c r="H487" s="165">
        <v>4.6500000000000004</v>
      </c>
      <c r="I487" s="653">
        <v>2.25</v>
      </c>
      <c r="J487" s="70">
        <v>0.48387096774193544</v>
      </c>
      <c r="K487" t="s">
        <v>1044</v>
      </c>
      <c r="L487">
        <v>2</v>
      </c>
      <c r="M487">
        <v>3</v>
      </c>
      <c r="N487" t="s">
        <v>1132</v>
      </c>
      <c r="P487" s="27">
        <v>7.19</v>
      </c>
      <c r="Q487" s="27">
        <v>21.1</v>
      </c>
      <c r="R487" s="27">
        <v>6.33</v>
      </c>
      <c r="S487" s="27">
        <v>12.5</v>
      </c>
      <c r="T487" s="68">
        <v>6.5945412658227847</v>
      </c>
      <c r="U487" s="24">
        <v>2.5000000000000001E-2</v>
      </c>
      <c r="V487" s="68">
        <v>0.72571066592762679</v>
      </c>
      <c r="W487" s="371">
        <v>34.449280506111947</v>
      </c>
      <c r="X487" s="27" t="s">
        <v>815</v>
      </c>
      <c r="Y487" s="24">
        <v>6.619541265822785</v>
      </c>
    </row>
    <row r="488" spans="1:25">
      <c r="B488" t="s">
        <v>1359</v>
      </c>
      <c r="C488" t="s">
        <v>955</v>
      </c>
      <c r="D488" s="18">
        <v>1</v>
      </c>
      <c r="E488" s="55">
        <v>43719</v>
      </c>
      <c r="H488" s="165"/>
      <c r="I488" s="166"/>
      <c r="P488" s="27">
        <v>7.26</v>
      </c>
      <c r="Q488" s="27">
        <v>21</v>
      </c>
      <c r="R488" s="27" t="s">
        <v>811</v>
      </c>
      <c r="S488" s="27" t="s">
        <v>811</v>
      </c>
      <c r="T488" s="54" t="s">
        <v>811</v>
      </c>
      <c r="U488" s="27" t="s">
        <v>811</v>
      </c>
      <c r="V488" s="54" t="s">
        <v>811</v>
      </c>
      <c r="W488" s="27" t="s">
        <v>811</v>
      </c>
      <c r="X488" s="27" t="s">
        <v>815</v>
      </c>
      <c r="Y488" s="27" t="s">
        <v>811</v>
      </c>
    </row>
    <row r="489" spans="1:25">
      <c r="B489" t="s">
        <v>1359</v>
      </c>
      <c r="C489" t="s">
        <v>955</v>
      </c>
      <c r="D489" s="18">
        <v>2</v>
      </c>
      <c r="E489" s="55">
        <v>43719</v>
      </c>
      <c r="H489" s="165"/>
      <c r="I489" s="166"/>
      <c r="P489" s="27">
        <v>6.29</v>
      </c>
      <c r="Q489" s="27">
        <v>20.9</v>
      </c>
      <c r="R489" s="27" t="s">
        <v>811</v>
      </c>
      <c r="S489" s="27" t="s">
        <v>811</v>
      </c>
      <c r="T489" s="54" t="s">
        <v>811</v>
      </c>
      <c r="U489" s="27" t="s">
        <v>811</v>
      </c>
      <c r="V489" s="54" t="s">
        <v>811</v>
      </c>
      <c r="W489" s="27" t="s">
        <v>811</v>
      </c>
      <c r="X489" s="27" t="s">
        <v>815</v>
      </c>
      <c r="Y489" s="27" t="s">
        <v>811</v>
      </c>
    </row>
    <row r="490" spans="1:25">
      <c r="B490" t="s">
        <v>1359</v>
      </c>
      <c r="C490" t="s">
        <v>955</v>
      </c>
      <c r="D490" s="18">
        <v>3</v>
      </c>
      <c r="E490" s="55">
        <v>43719</v>
      </c>
      <c r="H490" s="165"/>
      <c r="I490" s="166"/>
      <c r="P490" s="27">
        <v>5.25</v>
      </c>
      <c r="Q490" s="27">
        <v>19.600000000000001</v>
      </c>
      <c r="R490" s="27" t="s">
        <v>811</v>
      </c>
      <c r="S490" s="27" t="s">
        <v>811</v>
      </c>
      <c r="T490" s="54" t="s">
        <v>811</v>
      </c>
      <c r="U490" s="27" t="s">
        <v>811</v>
      </c>
      <c r="V490" s="54" t="s">
        <v>811</v>
      </c>
      <c r="W490" s="27" t="s">
        <v>811</v>
      </c>
      <c r="X490" s="27" t="s">
        <v>815</v>
      </c>
      <c r="Y490" s="27" t="s">
        <v>811</v>
      </c>
    </row>
    <row r="491" spans="1:25">
      <c r="B491" t="s">
        <v>1359</v>
      </c>
      <c r="C491" t="s">
        <v>955</v>
      </c>
      <c r="D491" s="18">
        <v>3.6</v>
      </c>
      <c r="E491" s="55">
        <v>43719</v>
      </c>
      <c r="H491" s="165"/>
      <c r="I491" s="166"/>
      <c r="P491" s="27" t="s">
        <v>815</v>
      </c>
      <c r="Q491" s="27" t="s">
        <v>815</v>
      </c>
      <c r="R491" s="27">
        <v>6.06</v>
      </c>
      <c r="S491" s="27">
        <v>12.1</v>
      </c>
      <c r="T491" s="68">
        <v>28.42828151898733</v>
      </c>
      <c r="U491" s="24">
        <v>5.5737309789293388</v>
      </c>
      <c r="V491" s="68">
        <v>1.0146998943891083</v>
      </c>
      <c r="W491" s="371">
        <v>41.542349999999999</v>
      </c>
      <c r="X491" s="27" t="s">
        <v>815</v>
      </c>
      <c r="Y491" s="24">
        <v>34.002012497916667</v>
      </c>
    </row>
    <row r="492" spans="1:25">
      <c r="B492" t="s">
        <v>1359</v>
      </c>
      <c r="C492" t="s">
        <v>955</v>
      </c>
      <c r="D492" s="18">
        <v>4</v>
      </c>
      <c r="E492" s="55">
        <v>43719</v>
      </c>
      <c r="H492" s="165"/>
      <c r="I492" s="166"/>
      <c r="P492" s="27">
        <v>2.0699999999999998</v>
      </c>
      <c r="Q492" s="27">
        <v>18.5</v>
      </c>
      <c r="R492" s="27" t="s">
        <v>811</v>
      </c>
      <c r="S492" s="27" t="s">
        <v>811</v>
      </c>
      <c r="T492" s="54" t="s">
        <v>811</v>
      </c>
      <c r="U492" s="27" t="s">
        <v>811</v>
      </c>
      <c r="V492" s="54" t="s">
        <v>811</v>
      </c>
      <c r="W492" s="27" t="s">
        <v>811</v>
      </c>
      <c r="X492" s="27" t="s">
        <v>815</v>
      </c>
      <c r="Y492" s="27" t="s">
        <v>811</v>
      </c>
    </row>
    <row r="494" spans="1:25" s="747" customFormat="1" ht="31.2">
      <c r="A494" s="612" t="s">
        <v>804</v>
      </c>
      <c r="B494" s="612" t="s">
        <v>20</v>
      </c>
      <c r="C494" s="612" t="s">
        <v>701</v>
      </c>
      <c r="D494" s="612" t="s">
        <v>805</v>
      </c>
      <c r="E494" s="752" t="s">
        <v>786</v>
      </c>
      <c r="F494" s="612" t="s">
        <v>1000</v>
      </c>
      <c r="G494" s="612" t="s">
        <v>1008</v>
      </c>
      <c r="H494" s="612" t="s">
        <v>806</v>
      </c>
      <c r="I494" s="612" t="s">
        <v>807</v>
      </c>
      <c r="J494" s="614" t="s">
        <v>1009</v>
      </c>
      <c r="K494" s="612" t="s">
        <v>1015</v>
      </c>
      <c r="L494" s="753" t="s">
        <v>1016</v>
      </c>
      <c r="M494" s="612" t="s">
        <v>703</v>
      </c>
      <c r="N494" s="612" t="s">
        <v>1017</v>
      </c>
      <c r="O494" s="612" t="s">
        <v>808</v>
      </c>
      <c r="P494" s="612" t="s">
        <v>1018</v>
      </c>
      <c r="Q494" s="754" t="s">
        <v>809</v>
      </c>
      <c r="R494" s="754" t="s">
        <v>1019</v>
      </c>
      <c r="S494" s="612" t="s">
        <v>1021</v>
      </c>
      <c r="T494" s="612" t="s">
        <v>1010</v>
      </c>
      <c r="U494" s="612" t="s">
        <v>1011</v>
      </c>
      <c r="V494" s="612" t="s">
        <v>1012</v>
      </c>
      <c r="W494" s="612" t="s">
        <v>1013</v>
      </c>
      <c r="X494" s="612" t="s">
        <v>1014</v>
      </c>
    </row>
    <row r="495" spans="1:25" s="747" customFormat="1">
      <c r="A495" s="756"/>
      <c r="B495" t="s">
        <v>1358</v>
      </c>
      <c r="C495" t="s">
        <v>956</v>
      </c>
      <c r="D495" s="27">
        <v>0.5</v>
      </c>
      <c r="E495" s="133">
        <v>44452</v>
      </c>
      <c r="F495"/>
      <c r="G495">
        <v>2</v>
      </c>
      <c r="H495">
        <v>4.2</v>
      </c>
      <c r="I495" s="649">
        <v>1.2</v>
      </c>
      <c r="J495" s="762">
        <v>0.2857142857142857</v>
      </c>
      <c r="K495" s="27">
        <v>8.44</v>
      </c>
      <c r="L495" s="27">
        <v>23.4</v>
      </c>
      <c r="M495" s="27">
        <v>6.53</v>
      </c>
      <c r="N495" s="23">
        <v>14</v>
      </c>
      <c r="O495" s="68">
        <v>10.671142857142858</v>
      </c>
      <c r="P495" s="24">
        <v>3.9685488095238108</v>
      </c>
      <c r="Q495" s="68">
        <v>1.1335269266187256</v>
      </c>
      <c r="R495" s="24">
        <v>55.736769109535061</v>
      </c>
      <c r="S495" s="24">
        <v>14.639691666666668</v>
      </c>
      <c r="T495" t="s">
        <v>1025</v>
      </c>
      <c r="U495" t="s">
        <v>1128</v>
      </c>
      <c r="V495" t="s">
        <v>1028</v>
      </c>
      <c r="W495" t="s">
        <v>1413</v>
      </c>
      <c r="X495"/>
      <c r="Y495"/>
    </row>
    <row r="496" spans="1:25" s="747" customFormat="1">
      <c r="A496" s="756"/>
      <c r="B496" t="s">
        <v>1358</v>
      </c>
      <c r="C496" t="s">
        <v>956</v>
      </c>
      <c r="D496" s="27">
        <v>1</v>
      </c>
      <c r="E496" s="133">
        <v>44452</v>
      </c>
      <c r="F496"/>
      <c r="G496"/>
      <c r="H496"/>
      <c r="I496"/>
      <c r="J496"/>
      <c r="K496" s="27">
        <v>8.43</v>
      </c>
      <c r="L496" s="27">
        <v>23.4</v>
      </c>
      <c r="M496" s="27" t="s">
        <v>811</v>
      </c>
      <c r="N496" s="27" t="s">
        <v>811</v>
      </c>
      <c r="O496" s="68" t="s">
        <v>811</v>
      </c>
      <c r="P496" s="24" t="s">
        <v>811</v>
      </c>
      <c r="Q496" s="68" t="s">
        <v>811</v>
      </c>
      <c r="R496" s="24" t="s">
        <v>811</v>
      </c>
      <c r="S496" s="24" t="s">
        <v>811</v>
      </c>
      <c r="T496"/>
      <c r="U496"/>
      <c r="V496"/>
      <c r="W496"/>
      <c r="X496"/>
      <c r="Y496"/>
    </row>
    <row r="497" spans="1:27" s="747" customFormat="1">
      <c r="A497" s="756"/>
      <c r="B497" t="s">
        <v>1358</v>
      </c>
      <c r="C497" t="s">
        <v>956</v>
      </c>
      <c r="D497" s="27">
        <v>2</v>
      </c>
      <c r="E497" s="133">
        <v>44452</v>
      </c>
      <c r="F497"/>
      <c r="G497"/>
      <c r="H497"/>
      <c r="I497"/>
      <c r="J497"/>
      <c r="K497" s="27">
        <v>8.3800000000000008</v>
      </c>
      <c r="L497" s="27">
        <v>23.4</v>
      </c>
      <c r="M497" s="27" t="s">
        <v>811</v>
      </c>
      <c r="N497" s="27" t="s">
        <v>811</v>
      </c>
      <c r="O497" s="68" t="s">
        <v>811</v>
      </c>
      <c r="P497" s="24" t="s">
        <v>811</v>
      </c>
      <c r="Q497" s="68" t="s">
        <v>811</v>
      </c>
      <c r="R497" s="24" t="s">
        <v>811</v>
      </c>
      <c r="S497" s="24" t="s">
        <v>811</v>
      </c>
      <c r="T497"/>
      <c r="U497"/>
      <c r="V497"/>
      <c r="W497"/>
      <c r="X497"/>
      <c r="Y497"/>
    </row>
    <row r="498" spans="1:27" s="747" customFormat="1">
      <c r="A498" s="756"/>
      <c r="B498" t="s">
        <v>1358</v>
      </c>
      <c r="C498" t="s">
        <v>956</v>
      </c>
      <c r="D498" s="27">
        <v>3</v>
      </c>
      <c r="E498" s="133">
        <v>44452</v>
      </c>
      <c r="F498"/>
      <c r="G498"/>
      <c r="H498"/>
      <c r="I498"/>
      <c r="J498"/>
      <c r="K498" s="27">
        <v>8.07</v>
      </c>
      <c r="L498" s="27">
        <v>23.3</v>
      </c>
      <c r="M498" s="27" t="s">
        <v>811</v>
      </c>
      <c r="N498" s="27" t="s">
        <v>811</v>
      </c>
      <c r="O498" s="68" t="s">
        <v>811</v>
      </c>
      <c r="P498" s="24" t="s">
        <v>811</v>
      </c>
      <c r="Q498" s="68" t="s">
        <v>811</v>
      </c>
      <c r="R498" s="24" t="s">
        <v>811</v>
      </c>
      <c r="S498" s="24" t="s">
        <v>811</v>
      </c>
      <c r="T498"/>
      <c r="U498"/>
      <c r="V498"/>
      <c r="W498"/>
      <c r="X498"/>
      <c r="Y498"/>
    </row>
    <row r="499" spans="1:27" s="747" customFormat="1">
      <c r="A499" s="756"/>
      <c r="B499" t="s">
        <v>1358</v>
      </c>
      <c r="C499" t="s">
        <v>956</v>
      </c>
      <c r="D499" s="27">
        <v>3.5</v>
      </c>
      <c r="E499" s="133">
        <v>44452</v>
      </c>
      <c r="F499"/>
      <c r="G499"/>
      <c r="H499"/>
      <c r="I499"/>
      <c r="J499"/>
      <c r="K499" s="27">
        <v>7.39</v>
      </c>
      <c r="L499" s="27">
        <v>23.2</v>
      </c>
      <c r="M499" s="27">
        <v>6.66</v>
      </c>
      <c r="N499" s="27">
        <v>14.3</v>
      </c>
      <c r="O499" s="68">
        <v>10.899428571428572</v>
      </c>
      <c r="P499" s="24">
        <v>5.5830630952380993</v>
      </c>
      <c r="Q499" s="68">
        <v>1.2002049811257094</v>
      </c>
      <c r="R499" s="24">
        <v>48.171757289204081</v>
      </c>
      <c r="S499" s="24">
        <v>16.482491666666672</v>
      </c>
      <c r="T499"/>
      <c r="U499"/>
      <c r="V499"/>
      <c r="W499"/>
      <c r="X499"/>
      <c r="Y499"/>
    </row>
    <row r="500" spans="1:27" s="747" customFormat="1">
      <c r="A500" s="756"/>
      <c r="B500" t="s">
        <v>1358</v>
      </c>
      <c r="C500" t="s">
        <v>956</v>
      </c>
      <c r="D500" s="27">
        <v>4</v>
      </c>
      <c r="E500" s="133">
        <v>44452</v>
      </c>
      <c r="F500"/>
      <c r="G500"/>
      <c r="H500"/>
      <c r="I500"/>
      <c r="J500"/>
      <c r="K500" s="27">
        <v>5.32</v>
      </c>
      <c r="L500" s="27">
        <v>23.1</v>
      </c>
      <c r="M500" s="27" t="s">
        <v>811</v>
      </c>
      <c r="N500" s="27" t="s">
        <v>811</v>
      </c>
      <c r="O500" s="68" t="s">
        <v>811</v>
      </c>
      <c r="P500" s="24" t="s">
        <v>811</v>
      </c>
      <c r="Q500" s="68" t="s">
        <v>811</v>
      </c>
      <c r="R500" s="24" t="s">
        <v>811</v>
      </c>
      <c r="S500" s="24" t="s">
        <v>811</v>
      </c>
      <c r="T500"/>
      <c r="U500"/>
      <c r="V500"/>
      <c r="W500"/>
      <c r="X500"/>
      <c r="Y500"/>
    </row>
    <row r="501" spans="1:27" s="747" customFormat="1">
      <c r="A501" s="756"/>
      <c r="B501" s="756"/>
      <c r="C501" s="756"/>
      <c r="D501" s="756"/>
      <c r="E501" s="757"/>
      <c r="F501" s="756"/>
      <c r="G501" s="756"/>
      <c r="H501" s="756"/>
      <c r="I501" s="756"/>
      <c r="J501" s="758"/>
      <c r="K501" s="756"/>
      <c r="L501" s="759"/>
      <c r="M501" s="756"/>
      <c r="N501" s="756"/>
      <c r="O501" s="756"/>
      <c r="P501" s="756"/>
      <c r="Q501" s="760"/>
      <c r="R501" s="760"/>
      <c r="S501" s="756"/>
      <c r="T501" s="756"/>
      <c r="U501" s="756"/>
      <c r="V501" s="756"/>
      <c r="W501" s="756"/>
      <c r="X501" s="756"/>
    </row>
    <row r="502" spans="1:27" s="832" customFormat="1" ht="20.399999999999999">
      <c r="A502" s="144" t="s">
        <v>20</v>
      </c>
      <c r="B502" s="144" t="s">
        <v>1389</v>
      </c>
      <c r="C502" s="146" t="s">
        <v>805</v>
      </c>
      <c r="D502" s="1559" t="s">
        <v>786</v>
      </c>
      <c r="E502" s="144" t="s">
        <v>1000</v>
      </c>
      <c r="F502" s="146" t="s">
        <v>1008</v>
      </c>
      <c r="G502" s="146" t="s">
        <v>806</v>
      </c>
      <c r="H502" s="146" t="s">
        <v>807</v>
      </c>
      <c r="I502" s="1560" t="s">
        <v>1009</v>
      </c>
      <c r="J502" s="144" t="s">
        <v>1015</v>
      </c>
      <c r="K502" s="148" t="s">
        <v>1016</v>
      </c>
      <c r="L502" s="144" t="s">
        <v>703</v>
      </c>
      <c r="M502" s="146" t="s">
        <v>1017</v>
      </c>
      <c r="N502" s="149" t="s">
        <v>808</v>
      </c>
      <c r="O502" s="149" t="s">
        <v>1018</v>
      </c>
      <c r="P502" s="149" t="s">
        <v>809</v>
      </c>
      <c r="Q502" s="149" t="s">
        <v>1019</v>
      </c>
      <c r="R502" s="1409" t="s">
        <v>1021</v>
      </c>
      <c r="S502" s="144" t="s">
        <v>1010</v>
      </c>
      <c r="T502" s="146" t="s">
        <v>1011</v>
      </c>
      <c r="U502" s="144" t="s">
        <v>1012</v>
      </c>
      <c r="V502" s="146" t="s">
        <v>1013</v>
      </c>
      <c r="W502" s="144" t="s">
        <v>1014</v>
      </c>
    </row>
    <row r="503" spans="1:27" s="27" customFormat="1">
      <c r="A503" t="s">
        <v>1358</v>
      </c>
      <c r="B503" t="s">
        <v>955</v>
      </c>
      <c r="C503" s="27">
        <v>0.5</v>
      </c>
      <c r="D503" s="55">
        <v>44805</v>
      </c>
      <c r="F503">
        <v>2</v>
      </c>
      <c r="G503">
        <v>3.8</v>
      </c>
      <c r="H503">
        <v>1.55</v>
      </c>
      <c r="I503" s="1562">
        <v>0.40789473684210531</v>
      </c>
      <c r="J503" s="27">
        <v>7.13</v>
      </c>
      <c r="K503" s="27">
        <v>26.5</v>
      </c>
      <c r="L503" s="22">
        <v>6.16</v>
      </c>
      <c r="M503" s="23">
        <v>11.099999999999998</v>
      </c>
      <c r="N503" s="24">
        <v>2.1125023331399442</v>
      </c>
      <c r="O503" s="24">
        <v>0.03</v>
      </c>
      <c r="P503" s="24">
        <v>0.75135937377406004</v>
      </c>
      <c r="Q503" s="25">
        <v>45.046705308114696</v>
      </c>
      <c r="R503" s="24">
        <v>2.142502333139944</v>
      </c>
      <c r="S503" t="s">
        <v>1025</v>
      </c>
      <c r="T503">
        <v>1</v>
      </c>
      <c r="U503">
        <v>2</v>
      </c>
      <c r="V503" t="s">
        <v>1182</v>
      </c>
      <c r="W503"/>
    </row>
    <row r="504" spans="1:27" s="27" customFormat="1">
      <c r="A504" t="s">
        <v>1358</v>
      </c>
      <c r="B504" t="s">
        <v>955</v>
      </c>
      <c r="C504" s="27">
        <v>1</v>
      </c>
      <c r="D504" s="55">
        <v>44805</v>
      </c>
      <c r="F504"/>
      <c r="G504"/>
      <c r="H504"/>
      <c r="I504" s="1561"/>
      <c r="J504" s="27">
        <v>7.14</v>
      </c>
      <c r="K504" s="27">
        <v>26.5</v>
      </c>
      <c r="L504" s="27" t="s">
        <v>811</v>
      </c>
      <c r="M504" s="27" t="s">
        <v>811</v>
      </c>
      <c r="N504" s="24" t="s">
        <v>811</v>
      </c>
      <c r="O504" s="24" t="s">
        <v>811</v>
      </c>
      <c r="P504" s="27" t="s">
        <v>811</v>
      </c>
      <c r="Q504" s="27" t="s">
        <v>811</v>
      </c>
      <c r="R504" s="24" t="s">
        <v>811</v>
      </c>
      <c r="S504"/>
      <c r="T504"/>
      <c r="U504"/>
      <c r="V504"/>
      <c r="W504"/>
    </row>
    <row r="505" spans="1:27" s="27" customFormat="1">
      <c r="A505" t="s">
        <v>1358</v>
      </c>
      <c r="B505" t="s">
        <v>955</v>
      </c>
      <c r="C505" s="27">
        <v>1.5</v>
      </c>
      <c r="D505" s="55">
        <v>44805</v>
      </c>
      <c r="F505"/>
      <c r="G505"/>
      <c r="H505"/>
      <c r="I505" s="1561"/>
      <c r="J505" s="27">
        <v>7.1</v>
      </c>
      <c r="K505" s="27">
        <v>26.5</v>
      </c>
      <c r="L505" s="27" t="s">
        <v>811</v>
      </c>
      <c r="M505" s="27" t="s">
        <v>811</v>
      </c>
      <c r="N505" s="24" t="s">
        <v>811</v>
      </c>
      <c r="O505" s="24" t="s">
        <v>811</v>
      </c>
      <c r="P505" s="27" t="s">
        <v>811</v>
      </c>
      <c r="Q505" s="27" t="s">
        <v>811</v>
      </c>
      <c r="R505" s="24" t="s">
        <v>811</v>
      </c>
      <c r="S505"/>
      <c r="T505"/>
      <c r="U505"/>
      <c r="V505"/>
      <c r="W505"/>
    </row>
    <row r="506" spans="1:27" s="27" customFormat="1">
      <c r="A506" t="s">
        <v>1358</v>
      </c>
      <c r="B506" t="s">
        <v>955</v>
      </c>
      <c r="C506" s="27">
        <v>2</v>
      </c>
      <c r="D506" s="55">
        <v>44805</v>
      </c>
      <c r="F506"/>
      <c r="G506"/>
      <c r="H506"/>
      <c r="I506" s="1561"/>
      <c r="J506" s="27">
        <v>6.94</v>
      </c>
      <c r="K506" s="27">
        <v>26.3</v>
      </c>
      <c r="L506" s="27" t="s">
        <v>811</v>
      </c>
      <c r="M506" s="27" t="s">
        <v>811</v>
      </c>
      <c r="N506" s="24" t="s">
        <v>811</v>
      </c>
      <c r="O506" s="24" t="s">
        <v>811</v>
      </c>
      <c r="P506" s="27" t="s">
        <v>811</v>
      </c>
      <c r="Q506" s="27" t="s">
        <v>811</v>
      </c>
      <c r="R506" s="24" t="s">
        <v>811</v>
      </c>
      <c r="S506"/>
      <c r="T506"/>
      <c r="U506"/>
      <c r="V506"/>
      <c r="W506"/>
    </row>
    <row r="507" spans="1:27" s="27" customFormat="1">
      <c r="A507" t="s">
        <v>1358</v>
      </c>
      <c r="B507" t="s">
        <v>955</v>
      </c>
      <c r="C507" s="27">
        <v>2.5</v>
      </c>
      <c r="D507" s="55">
        <v>44805</v>
      </c>
      <c r="F507"/>
      <c r="G507"/>
      <c r="H507"/>
      <c r="I507" s="1561"/>
      <c r="J507" s="27">
        <v>6.94</v>
      </c>
      <c r="K507" s="27">
        <v>26.3</v>
      </c>
      <c r="L507" s="27" t="s">
        <v>811</v>
      </c>
      <c r="M507" s="27" t="s">
        <v>811</v>
      </c>
      <c r="N507" s="24" t="s">
        <v>811</v>
      </c>
      <c r="O507" s="24" t="s">
        <v>811</v>
      </c>
      <c r="P507" s="27" t="s">
        <v>811</v>
      </c>
      <c r="Q507" s="27" t="s">
        <v>811</v>
      </c>
      <c r="R507" s="24" t="s">
        <v>811</v>
      </c>
      <c r="S507"/>
      <c r="T507"/>
      <c r="U507"/>
      <c r="V507"/>
      <c r="W507"/>
    </row>
    <row r="508" spans="1:27" s="27" customFormat="1">
      <c r="A508" t="s">
        <v>1358</v>
      </c>
      <c r="B508" t="s">
        <v>955</v>
      </c>
      <c r="C508" s="27">
        <v>3</v>
      </c>
      <c r="D508" s="55">
        <v>44805</v>
      </c>
      <c r="F508"/>
      <c r="G508"/>
      <c r="H508"/>
      <c r="I508" s="1561"/>
      <c r="J508" s="27">
        <v>6.59</v>
      </c>
      <c r="K508" s="27">
        <v>26.2</v>
      </c>
      <c r="L508" s="22">
        <v>6.6</v>
      </c>
      <c r="M508" s="23">
        <v>14</v>
      </c>
      <c r="N508" s="24">
        <v>2.4456504867264424</v>
      </c>
      <c r="O508" s="24">
        <v>0.03</v>
      </c>
      <c r="P508" s="24">
        <v>0.85869642717035433</v>
      </c>
      <c r="Q508" s="25">
        <v>45.870378279438683</v>
      </c>
      <c r="R508" s="24">
        <v>2.4756504867264422</v>
      </c>
      <c r="S508"/>
      <c r="T508"/>
      <c r="U508"/>
      <c r="V508"/>
      <c r="W508"/>
    </row>
    <row r="509" spans="1:27" s="27" customFormat="1">
      <c r="A509" t="s">
        <v>1358</v>
      </c>
      <c r="B509" t="s">
        <v>955</v>
      </c>
      <c r="C509" s="27">
        <v>3.5</v>
      </c>
      <c r="D509" s="55">
        <v>44805</v>
      </c>
      <c r="F509"/>
      <c r="G509"/>
      <c r="H509"/>
      <c r="I509" s="1561"/>
      <c r="J509" s="27">
        <v>5.92</v>
      </c>
      <c r="K509" s="27">
        <v>26.1</v>
      </c>
      <c r="L509" s="27" t="s">
        <v>811</v>
      </c>
      <c r="M509" s="27" t="s">
        <v>811</v>
      </c>
      <c r="N509" s="24" t="s">
        <v>811</v>
      </c>
      <c r="O509" s="24" t="s">
        <v>811</v>
      </c>
      <c r="P509" s="27" t="s">
        <v>811</v>
      </c>
      <c r="Q509" s="27" t="s">
        <v>811</v>
      </c>
      <c r="R509" s="24" t="s">
        <v>811</v>
      </c>
      <c r="S509"/>
      <c r="T509"/>
      <c r="U509"/>
      <c r="V509"/>
      <c r="W509"/>
    </row>
    <row r="510" spans="1:27" s="747" customFormat="1">
      <c r="A510" s="756"/>
      <c r="B510" s="756"/>
      <c r="C510" s="756"/>
      <c r="D510" s="756"/>
      <c r="E510" s="757"/>
      <c r="F510" s="756"/>
      <c r="G510" s="756"/>
      <c r="H510" s="756"/>
      <c r="I510" s="756"/>
      <c r="J510" s="758"/>
      <c r="K510" s="756"/>
      <c r="L510" s="759"/>
      <c r="M510" s="756"/>
      <c r="N510" s="756"/>
      <c r="O510" s="756"/>
      <c r="P510" s="756"/>
      <c r="Q510" s="760"/>
      <c r="R510" s="760"/>
      <c r="S510" s="756"/>
      <c r="T510" s="756"/>
      <c r="U510" s="756"/>
      <c r="V510" s="756"/>
      <c r="W510" s="756"/>
      <c r="X510" s="756"/>
    </row>
    <row r="511" spans="1:27" s="2638" customFormat="1" ht="10.199999999999999">
      <c r="A511" s="2633" t="s">
        <v>20</v>
      </c>
      <c r="B511" s="2633" t="s">
        <v>701</v>
      </c>
      <c r="C511" s="2634" t="s">
        <v>805</v>
      </c>
      <c r="D511" s="2635" t="s">
        <v>786</v>
      </c>
      <c r="E511" s="2633" t="s">
        <v>1000</v>
      </c>
      <c r="F511" s="2636" t="s">
        <v>1008</v>
      </c>
      <c r="G511" s="2633" t="s">
        <v>806</v>
      </c>
      <c r="H511" s="2633" t="s">
        <v>807</v>
      </c>
      <c r="I511" s="2633" t="s">
        <v>1009</v>
      </c>
      <c r="J511" s="2633" t="s">
        <v>1015</v>
      </c>
      <c r="K511" s="2633" t="s">
        <v>1016</v>
      </c>
      <c r="L511" s="2633" t="s">
        <v>703</v>
      </c>
      <c r="M511" s="2633" t="s">
        <v>1017</v>
      </c>
      <c r="N511" s="2633" t="s">
        <v>808</v>
      </c>
      <c r="O511" s="2633" t="s">
        <v>1018</v>
      </c>
      <c r="P511" s="2633" t="s">
        <v>1021</v>
      </c>
      <c r="Q511" s="2633" t="s">
        <v>809</v>
      </c>
      <c r="R511" s="2633" t="s">
        <v>1019</v>
      </c>
      <c r="S511" s="2633" t="s">
        <v>1010</v>
      </c>
      <c r="T511" s="2634" t="s">
        <v>1011</v>
      </c>
      <c r="U511" s="2634" t="s">
        <v>1012</v>
      </c>
      <c r="V511" s="2633" t="s">
        <v>1013</v>
      </c>
      <c r="W511" s="2633" t="s">
        <v>1014</v>
      </c>
      <c r="X511" s="2637"/>
      <c r="Y511" s="2637"/>
      <c r="Z511" s="2637"/>
      <c r="AA511" s="2637"/>
    </row>
    <row r="512" spans="1:27">
      <c r="A512" s="24" t="s">
        <v>1358</v>
      </c>
      <c r="B512" s="24" t="s">
        <v>955</v>
      </c>
      <c r="C512" s="23">
        <v>0.5</v>
      </c>
      <c r="D512" s="47">
        <v>45168</v>
      </c>
      <c r="E512" s="24"/>
      <c r="F512" s="510">
        <v>2</v>
      </c>
      <c r="G512" s="24">
        <v>4.2</v>
      </c>
      <c r="H512" s="24">
        <v>1.1499999999999999</v>
      </c>
      <c r="I512" s="988">
        <v>0.27380952380952378</v>
      </c>
      <c r="J512" s="24">
        <v>5.92</v>
      </c>
      <c r="K512" s="24">
        <v>23.6</v>
      </c>
      <c r="L512" s="24">
        <v>6.09</v>
      </c>
      <c r="M512" s="24">
        <v>17.600000000000001</v>
      </c>
      <c r="N512" s="25">
        <v>13.821518987341772</v>
      </c>
      <c r="O512" s="25">
        <v>1.9304810126582301</v>
      </c>
      <c r="P512" s="24">
        <v>15.752000000000002</v>
      </c>
      <c r="Q512" s="24">
        <v>1.1713235214333744</v>
      </c>
      <c r="R512" s="24">
        <v>43.905092483274295</v>
      </c>
      <c r="S512" s="24" t="s">
        <v>1025</v>
      </c>
      <c r="T512" s="23">
        <v>3</v>
      </c>
      <c r="U512" s="23">
        <v>3</v>
      </c>
      <c r="V512" s="24" t="s">
        <v>1233</v>
      </c>
      <c r="W512" s="24" t="s">
        <v>815</v>
      </c>
      <c r="X512" s="24"/>
      <c r="Y512" s="24"/>
      <c r="Z512" s="24"/>
      <c r="AA512" s="24"/>
    </row>
    <row r="513" spans="1:27">
      <c r="A513" s="24" t="s">
        <v>1358</v>
      </c>
      <c r="B513" s="24" t="s">
        <v>955</v>
      </c>
      <c r="C513" s="23">
        <v>1</v>
      </c>
      <c r="D513" s="47">
        <v>45168</v>
      </c>
      <c r="E513" s="24"/>
      <c r="F513" s="510">
        <v>2</v>
      </c>
      <c r="G513" s="24">
        <v>4.2</v>
      </c>
      <c r="H513" s="24">
        <v>1.1499999999999999</v>
      </c>
      <c r="I513" s="988">
        <v>0.27380952380952378</v>
      </c>
      <c r="J513" s="24">
        <v>5.74</v>
      </c>
      <c r="K513" s="24">
        <v>23.6</v>
      </c>
      <c r="L513" s="24" t="s">
        <v>811</v>
      </c>
      <c r="M513" s="24" t="s">
        <v>811</v>
      </c>
      <c r="N513" s="24" t="s">
        <v>811</v>
      </c>
      <c r="O513" s="24" t="s">
        <v>811</v>
      </c>
      <c r="P513" s="24" t="s">
        <v>815</v>
      </c>
      <c r="Q513" s="24" t="s">
        <v>811</v>
      </c>
      <c r="R513" s="24" t="s">
        <v>811</v>
      </c>
      <c r="S513" s="24" t="s">
        <v>1025</v>
      </c>
      <c r="T513" s="23">
        <v>3</v>
      </c>
      <c r="U513" s="23">
        <v>3</v>
      </c>
      <c r="V513" s="24" t="s">
        <v>1233</v>
      </c>
      <c r="W513" s="24" t="s">
        <v>815</v>
      </c>
      <c r="X513" s="24"/>
      <c r="Y513" s="24"/>
      <c r="Z513" s="24"/>
      <c r="AA513" s="24"/>
    </row>
    <row r="514" spans="1:27">
      <c r="A514" s="24" t="s">
        <v>1358</v>
      </c>
      <c r="B514" s="24" t="s">
        <v>955</v>
      </c>
      <c r="C514" s="23">
        <v>1.5</v>
      </c>
      <c r="D514" s="47">
        <v>45168</v>
      </c>
      <c r="E514" s="24"/>
      <c r="F514" s="510">
        <v>2</v>
      </c>
      <c r="G514" s="24">
        <v>4.2</v>
      </c>
      <c r="H514" s="24">
        <v>1.1499999999999999</v>
      </c>
      <c r="I514" s="988">
        <v>0.27380952380952378</v>
      </c>
      <c r="J514" s="24">
        <v>5.58</v>
      </c>
      <c r="K514" s="24">
        <v>23.5</v>
      </c>
      <c r="L514" s="24" t="s">
        <v>811</v>
      </c>
      <c r="M514" s="24" t="s">
        <v>811</v>
      </c>
      <c r="N514" s="24" t="s">
        <v>811</v>
      </c>
      <c r="O514" s="24" t="s">
        <v>811</v>
      </c>
      <c r="P514" s="24" t="s">
        <v>815</v>
      </c>
      <c r="Q514" s="24" t="s">
        <v>811</v>
      </c>
      <c r="R514" s="24">
        <v>40.983014561196377</v>
      </c>
      <c r="S514" s="24" t="s">
        <v>1025</v>
      </c>
      <c r="T514" s="23">
        <v>3</v>
      </c>
      <c r="U514" s="23">
        <v>3</v>
      </c>
      <c r="V514" s="24" t="s">
        <v>1233</v>
      </c>
      <c r="W514" s="24" t="s">
        <v>815</v>
      </c>
      <c r="X514" s="24"/>
      <c r="Y514" s="24"/>
      <c r="Z514" s="24"/>
      <c r="AA514" s="24"/>
    </row>
    <row r="515" spans="1:27">
      <c r="A515" s="24" t="s">
        <v>1358</v>
      </c>
      <c r="B515" s="24" t="s">
        <v>955</v>
      </c>
      <c r="C515" s="23">
        <v>2</v>
      </c>
      <c r="D515" s="47">
        <v>45168</v>
      </c>
      <c r="E515" s="24"/>
      <c r="F515" s="510">
        <v>2</v>
      </c>
      <c r="G515" s="24">
        <v>4.2</v>
      </c>
      <c r="H515" s="24">
        <v>1.1499999999999999</v>
      </c>
      <c r="I515" s="988">
        <v>0.27380952380952378</v>
      </c>
      <c r="J515" s="24">
        <v>5.46</v>
      </c>
      <c r="K515" s="24">
        <v>23.5</v>
      </c>
      <c r="L515" s="24" t="s">
        <v>811</v>
      </c>
      <c r="M515" s="24" t="s">
        <v>811</v>
      </c>
      <c r="N515" s="24" t="s">
        <v>811</v>
      </c>
      <c r="O515" s="24" t="s">
        <v>811</v>
      </c>
      <c r="P515" s="24" t="s">
        <v>815</v>
      </c>
      <c r="Q515" s="24" t="s">
        <v>811</v>
      </c>
      <c r="R515" s="24" t="s">
        <v>811</v>
      </c>
      <c r="S515" s="24" t="s">
        <v>1025</v>
      </c>
      <c r="T515" s="23">
        <v>3</v>
      </c>
      <c r="U515" s="23">
        <v>3</v>
      </c>
      <c r="V515" s="24" t="s">
        <v>1233</v>
      </c>
      <c r="W515" s="24" t="s">
        <v>815</v>
      </c>
      <c r="X515" s="24"/>
      <c r="Y515" s="24"/>
      <c r="Z515" s="24"/>
      <c r="AA515" s="24"/>
    </row>
    <row r="516" spans="1:27">
      <c r="A516" s="24" t="s">
        <v>1358</v>
      </c>
      <c r="B516" s="24" t="s">
        <v>955</v>
      </c>
      <c r="C516" s="23">
        <v>2.5</v>
      </c>
      <c r="D516" s="47">
        <v>45168</v>
      </c>
      <c r="E516" s="24"/>
      <c r="F516" s="510">
        <v>2</v>
      </c>
      <c r="G516" s="24">
        <v>4.2</v>
      </c>
      <c r="H516" s="24">
        <v>1.1499999999999999</v>
      </c>
      <c r="I516" s="988">
        <v>0.27380952380952378</v>
      </c>
      <c r="J516" s="24">
        <v>5.37</v>
      </c>
      <c r="K516" s="24">
        <v>23.5</v>
      </c>
      <c r="L516" s="24" t="s">
        <v>811</v>
      </c>
      <c r="M516" s="24" t="s">
        <v>811</v>
      </c>
      <c r="N516" s="24" t="s">
        <v>811</v>
      </c>
      <c r="O516" s="24" t="s">
        <v>811</v>
      </c>
      <c r="P516" s="24" t="s">
        <v>815</v>
      </c>
      <c r="Q516" s="24" t="s">
        <v>811</v>
      </c>
      <c r="R516" s="24" t="s">
        <v>811</v>
      </c>
      <c r="S516" s="24" t="s">
        <v>1025</v>
      </c>
      <c r="T516" s="23">
        <v>3</v>
      </c>
      <c r="U516" s="23">
        <v>3</v>
      </c>
      <c r="V516" s="24" t="s">
        <v>1233</v>
      </c>
      <c r="W516" s="24" t="s">
        <v>815</v>
      </c>
      <c r="X516" s="24"/>
      <c r="Y516" s="24"/>
      <c r="Z516" s="24"/>
      <c r="AA516" s="24"/>
    </row>
    <row r="517" spans="1:27">
      <c r="A517" s="24" t="s">
        <v>1358</v>
      </c>
      <c r="B517" s="24" t="s">
        <v>955</v>
      </c>
      <c r="C517" s="23">
        <v>3</v>
      </c>
      <c r="D517" s="47">
        <v>45168</v>
      </c>
      <c r="E517" s="24"/>
      <c r="F517" s="510">
        <v>2</v>
      </c>
      <c r="G517" s="24">
        <v>4.2</v>
      </c>
      <c r="H517" s="24">
        <v>1.1499999999999999</v>
      </c>
      <c r="I517" s="988">
        <v>0.27380952380952378</v>
      </c>
      <c r="J517" s="24">
        <v>5.29</v>
      </c>
      <c r="K517" s="24">
        <v>23.4</v>
      </c>
      <c r="L517" s="24" t="s">
        <v>811</v>
      </c>
      <c r="M517" s="24" t="s">
        <v>811</v>
      </c>
      <c r="N517" s="24" t="s">
        <v>811</v>
      </c>
      <c r="O517" s="24" t="s">
        <v>811</v>
      </c>
      <c r="P517" s="24" t="s">
        <v>815</v>
      </c>
      <c r="Q517" s="24" t="s">
        <v>811</v>
      </c>
      <c r="R517" s="24" t="s">
        <v>811</v>
      </c>
      <c r="S517" s="24" t="s">
        <v>1025</v>
      </c>
      <c r="T517" s="23">
        <v>3</v>
      </c>
      <c r="U517" s="23">
        <v>3</v>
      </c>
      <c r="V517" s="24" t="s">
        <v>1233</v>
      </c>
      <c r="W517" s="24" t="s">
        <v>815</v>
      </c>
      <c r="X517" s="24"/>
      <c r="Y517" s="24"/>
      <c r="Z517" s="24"/>
      <c r="AA517" s="24"/>
    </row>
    <row r="518" spans="1:27">
      <c r="A518" s="24" t="s">
        <v>1358</v>
      </c>
      <c r="B518" s="24" t="s">
        <v>955</v>
      </c>
      <c r="C518" s="23">
        <v>3.5</v>
      </c>
      <c r="D518" s="47">
        <v>45168</v>
      </c>
      <c r="E518" s="24"/>
      <c r="F518" s="510">
        <v>2</v>
      </c>
      <c r="G518" s="24">
        <v>4.2</v>
      </c>
      <c r="H518" s="24">
        <v>1.1499999999999999</v>
      </c>
      <c r="I518" s="988">
        <v>0.27380952380952378</v>
      </c>
      <c r="J518" s="24">
        <v>4.75</v>
      </c>
      <c r="K518" s="24">
        <v>23.3</v>
      </c>
      <c r="L518" s="24">
        <v>6.06</v>
      </c>
      <c r="M518" s="24">
        <v>17.899999999999999</v>
      </c>
      <c r="N518" s="25">
        <v>8.9499999999999993</v>
      </c>
      <c r="O518" s="25">
        <v>1.7900000000000011</v>
      </c>
      <c r="P518" s="24">
        <v>10.74</v>
      </c>
      <c r="Q518" s="24">
        <v>0.69236965764153058</v>
      </c>
      <c r="R518" s="24" t="s">
        <v>811</v>
      </c>
      <c r="S518" s="24" t="s">
        <v>1025</v>
      </c>
      <c r="T518" s="23">
        <v>3</v>
      </c>
      <c r="U518" s="23">
        <v>3</v>
      </c>
      <c r="V518" s="24" t="s">
        <v>1233</v>
      </c>
      <c r="W518" s="24" t="s">
        <v>815</v>
      </c>
      <c r="X518" s="24"/>
      <c r="Y518" s="24"/>
      <c r="Z518" s="24"/>
      <c r="AA518" s="24"/>
    </row>
    <row r="519" spans="1:27" s="747" customFormat="1">
      <c r="A519" s="756"/>
      <c r="B519" s="756"/>
      <c r="C519" s="756"/>
      <c r="D519" s="756"/>
      <c r="E519" s="757"/>
      <c r="F519" s="756"/>
      <c r="G519" s="756"/>
      <c r="H519" s="756"/>
      <c r="I519" s="756"/>
      <c r="J519" s="758"/>
      <c r="K519" s="756"/>
      <c r="L519" s="759"/>
      <c r="M519" s="756"/>
      <c r="N519" s="756"/>
      <c r="O519" s="756"/>
      <c r="P519" s="756"/>
      <c r="Q519" s="760"/>
      <c r="R519" s="760"/>
      <c r="S519" s="756"/>
      <c r="T519" s="756"/>
      <c r="U519" s="756"/>
      <c r="V519" s="756"/>
      <c r="W519" s="756"/>
      <c r="X519" s="756"/>
    </row>
    <row r="520" spans="1:27" s="747" customFormat="1">
      <c r="A520" s="756"/>
      <c r="B520" s="756"/>
      <c r="C520" s="756"/>
      <c r="D520" s="756"/>
      <c r="E520" s="757"/>
      <c r="F520" s="756"/>
      <c r="G520" s="756"/>
      <c r="H520" s="756"/>
      <c r="I520" s="756"/>
      <c r="J520" s="758"/>
      <c r="K520" s="756"/>
      <c r="L520" s="759"/>
      <c r="M520" s="756"/>
      <c r="N520" s="756"/>
      <c r="O520" s="756"/>
      <c r="P520" s="756"/>
      <c r="Q520" s="760"/>
      <c r="R520" s="760"/>
      <c r="S520" s="756"/>
      <c r="T520" s="756"/>
      <c r="U520" s="756"/>
      <c r="V520" s="756"/>
      <c r="W520" s="756"/>
      <c r="X520" s="756"/>
    </row>
    <row r="521" spans="1:27">
      <c r="A521" s="27"/>
      <c r="B521" s="27"/>
      <c r="C521" s="27"/>
      <c r="D521" s="27"/>
      <c r="E521" s="139"/>
      <c r="F521" s="27"/>
      <c r="G521" s="27"/>
      <c r="H521" s="27"/>
      <c r="I521" s="27"/>
      <c r="J521" s="52"/>
      <c r="K521" s="27"/>
      <c r="L521" s="27"/>
      <c r="M521" s="750"/>
      <c r="N521" s="27"/>
      <c r="O521" s="27"/>
      <c r="P521" s="27"/>
      <c r="Q521" s="27"/>
      <c r="T521" s="27"/>
      <c r="U521" s="27"/>
      <c r="V521" s="27"/>
      <c r="W521" s="27"/>
    </row>
    <row r="522" spans="1:27" ht="31.2">
      <c r="A522" s="618" t="s">
        <v>804</v>
      </c>
      <c r="B522" s="618" t="s">
        <v>20</v>
      </c>
      <c r="C522" s="618" t="s">
        <v>701</v>
      </c>
      <c r="D522" s="622" t="s">
        <v>805</v>
      </c>
      <c r="E522" s="748" t="s">
        <v>786</v>
      </c>
      <c r="F522" s="618" t="s">
        <v>1000</v>
      </c>
      <c r="G522" s="622" t="s">
        <v>1008</v>
      </c>
      <c r="H522" s="622" t="s">
        <v>806</v>
      </c>
      <c r="I522" s="622" t="s">
        <v>807</v>
      </c>
      <c r="J522" s="623" t="s">
        <v>1009</v>
      </c>
      <c r="K522" s="618" t="s">
        <v>1010</v>
      </c>
      <c r="L522" s="622" t="s">
        <v>1011</v>
      </c>
      <c r="M522" s="618" t="s">
        <v>1012</v>
      </c>
      <c r="N522" s="622" t="s">
        <v>1013</v>
      </c>
      <c r="O522" s="618" t="s">
        <v>1014</v>
      </c>
      <c r="P522" s="618" t="s">
        <v>1015</v>
      </c>
      <c r="Q522" s="624" t="s">
        <v>1016</v>
      </c>
      <c r="R522" s="618" t="s">
        <v>703</v>
      </c>
      <c r="S522" s="622" t="s">
        <v>1017</v>
      </c>
      <c r="T522" s="618" t="s">
        <v>808</v>
      </c>
      <c r="U522" s="618" t="s">
        <v>1018</v>
      </c>
      <c r="V522" s="626" t="s">
        <v>809</v>
      </c>
      <c r="W522" s="626" t="s">
        <v>1019</v>
      </c>
      <c r="X522" s="618" t="s">
        <v>1020</v>
      </c>
      <c r="Y522" s="622" t="s">
        <v>1021</v>
      </c>
    </row>
    <row r="523" spans="1:27">
      <c r="A523" s="27">
        <v>645</v>
      </c>
      <c r="B523" s="27" t="s">
        <v>1358</v>
      </c>
      <c r="C523" s="27" t="s">
        <v>1375</v>
      </c>
      <c r="D523" s="27">
        <v>0.5</v>
      </c>
      <c r="E523" s="139">
        <v>43005</v>
      </c>
      <c r="F523" s="27"/>
      <c r="G523" s="27"/>
      <c r="H523" s="27">
        <v>4.375</v>
      </c>
      <c r="I523" s="54">
        <v>1.7</v>
      </c>
      <c r="J523" s="52">
        <v>0.38857142857142857</v>
      </c>
      <c r="K523" s="27" t="s">
        <v>1025</v>
      </c>
      <c r="L523" s="27">
        <v>5</v>
      </c>
      <c r="M523" s="27">
        <v>1</v>
      </c>
      <c r="N523" s="27" t="s">
        <v>1414</v>
      </c>
      <c r="O523" s="27"/>
      <c r="P523" s="52">
        <v>0.88600000000000001</v>
      </c>
      <c r="Q523" s="27">
        <v>22.1</v>
      </c>
      <c r="R523" s="22">
        <v>6.35</v>
      </c>
      <c r="S523" s="24">
        <v>6.2</v>
      </c>
      <c r="T523" s="654">
        <v>5.6192405063291133</v>
      </c>
      <c r="U523" s="755">
        <v>1.8629594936708878</v>
      </c>
      <c r="V523" s="655">
        <v>0.71767763921534455</v>
      </c>
      <c r="W523" s="749">
        <v>88.285754282556624</v>
      </c>
    </row>
    <row r="524" spans="1:27">
      <c r="A524" s="27">
        <v>646</v>
      </c>
      <c r="B524" s="27" t="s">
        <v>1358</v>
      </c>
      <c r="C524" s="27" t="s">
        <v>1375</v>
      </c>
      <c r="D524" s="27">
        <v>1</v>
      </c>
      <c r="E524" s="139">
        <v>43005</v>
      </c>
      <c r="F524" s="27"/>
      <c r="G524" s="27"/>
      <c r="H524" s="27">
        <v>4.375</v>
      </c>
      <c r="I524" s="54">
        <v>1.7</v>
      </c>
      <c r="J524" s="52">
        <v>0.38857142857142857</v>
      </c>
      <c r="K524" s="27" t="s">
        <v>1025</v>
      </c>
      <c r="L524" s="27">
        <v>5</v>
      </c>
      <c r="M524" s="27">
        <v>1</v>
      </c>
      <c r="N524" s="27" t="s">
        <v>1414</v>
      </c>
      <c r="O524" s="27"/>
      <c r="P524" s="52">
        <v>0.79600000000000004</v>
      </c>
      <c r="Q524" s="27">
        <v>21.8</v>
      </c>
      <c r="T524" s="27"/>
      <c r="U524" s="27"/>
      <c r="V524" s="27"/>
      <c r="W524" s="27"/>
    </row>
    <row r="525" spans="1:27">
      <c r="A525" s="27">
        <v>647</v>
      </c>
      <c r="B525" s="27" t="s">
        <v>1358</v>
      </c>
      <c r="C525" s="27" t="s">
        <v>1375</v>
      </c>
      <c r="D525" s="27">
        <v>2</v>
      </c>
      <c r="E525" s="139">
        <v>43005</v>
      </c>
      <c r="F525" s="27"/>
      <c r="G525" s="27"/>
      <c r="H525" s="27">
        <v>4.375</v>
      </c>
      <c r="I525" s="54">
        <v>1.7</v>
      </c>
      <c r="J525" s="52">
        <v>0.38857142857142857</v>
      </c>
      <c r="K525" s="27" t="s">
        <v>1025</v>
      </c>
      <c r="L525" s="27">
        <v>5</v>
      </c>
      <c r="M525" s="27">
        <v>1</v>
      </c>
      <c r="N525" s="27" t="s">
        <v>1414</v>
      </c>
      <c r="O525" s="27"/>
      <c r="P525" s="52">
        <v>0.84099999999999997</v>
      </c>
      <c r="Q525" s="27">
        <v>19.7</v>
      </c>
      <c r="T525" s="27"/>
      <c r="U525" s="27"/>
      <c r="V525" s="27"/>
      <c r="W525" s="27"/>
    </row>
    <row r="526" spans="1:27">
      <c r="A526" s="27">
        <v>648</v>
      </c>
      <c r="B526" s="27" t="s">
        <v>1358</v>
      </c>
      <c r="C526" s="27" t="s">
        <v>1375</v>
      </c>
      <c r="D526" s="27">
        <v>2.35</v>
      </c>
      <c r="E526" s="139">
        <v>43005</v>
      </c>
      <c r="F526" s="27"/>
      <c r="G526" s="27"/>
      <c r="H526" s="27">
        <v>4.375</v>
      </c>
      <c r="I526" s="54">
        <v>1.7</v>
      </c>
      <c r="J526" s="52">
        <v>0.38857142857142857</v>
      </c>
      <c r="K526" s="27" t="s">
        <v>1025</v>
      </c>
      <c r="L526" s="27">
        <v>5</v>
      </c>
      <c r="M526" s="27">
        <v>1</v>
      </c>
      <c r="N526" s="27" t="s">
        <v>1414</v>
      </c>
      <c r="O526" s="27"/>
      <c r="P526" s="52">
        <v>0.79500000000000004</v>
      </c>
      <c r="Q526" s="27">
        <v>19.399999999999999</v>
      </c>
      <c r="T526" s="27"/>
      <c r="U526" s="27"/>
      <c r="V526" s="27"/>
      <c r="W526" s="27"/>
    </row>
    <row r="527" spans="1:27">
      <c r="A527" s="27">
        <v>649</v>
      </c>
      <c r="B527" s="27" t="s">
        <v>1358</v>
      </c>
      <c r="C527" s="27" t="s">
        <v>1375</v>
      </c>
      <c r="D527" s="27">
        <v>2.5</v>
      </c>
      <c r="E527" s="139">
        <v>43005</v>
      </c>
      <c r="F527" s="27"/>
      <c r="G527" s="27"/>
      <c r="H527" s="27">
        <v>4.375</v>
      </c>
      <c r="I527" s="54">
        <v>1.7</v>
      </c>
      <c r="J527" s="52">
        <v>0.38857142857142857</v>
      </c>
      <c r="K527" s="27" t="s">
        <v>1025</v>
      </c>
      <c r="L527" s="27">
        <v>5</v>
      </c>
      <c r="M527" s="27">
        <v>1</v>
      </c>
      <c r="N527" s="27" t="s">
        <v>1414</v>
      </c>
      <c r="O527" s="27"/>
      <c r="P527" s="27"/>
      <c r="Q527" s="27"/>
      <c r="R527" s="22">
        <v>6.51</v>
      </c>
      <c r="S527" s="24">
        <v>6</v>
      </c>
      <c r="T527" s="654">
        <v>8.9726582278481004</v>
      </c>
      <c r="U527" s="755">
        <v>4.5239417721519004</v>
      </c>
      <c r="V527" s="655">
        <v>0.78292106096219405</v>
      </c>
      <c r="W527" s="749">
        <v>62.175973475778207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E2114-37B5-4710-AE7F-A7ACFACA0B24}">
  <dimension ref="A1:L183"/>
  <sheetViews>
    <sheetView workbookViewId="0">
      <selection activeCell="M14" sqref="M14"/>
    </sheetView>
  </sheetViews>
  <sheetFormatPr defaultColWidth="8.796875" defaultRowHeight="15.6"/>
  <cols>
    <col min="5" max="5" width="10.796875" customWidth="1"/>
  </cols>
  <sheetData>
    <row r="1" spans="1:12">
      <c r="A1" s="105" t="s">
        <v>2673</v>
      </c>
      <c r="B1" s="105"/>
    </row>
    <row r="2" spans="1:12">
      <c r="A2" s="105" t="s">
        <v>2675</v>
      </c>
      <c r="B2" s="105"/>
    </row>
    <row r="3" spans="1:12">
      <c r="A3" s="105" t="s">
        <v>2674</v>
      </c>
      <c r="B3" s="105"/>
    </row>
    <row r="4" spans="1:12">
      <c r="A4" s="105"/>
      <c r="B4" s="105"/>
    </row>
    <row r="6" spans="1:12">
      <c r="A6" t="s">
        <v>20</v>
      </c>
      <c r="B6" t="s">
        <v>701</v>
      </c>
      <c r="C6" t="s">
        <v>2668</v>
      </c>
      <c r="D6" t="s">
        <v>1538</v>
      </c>
      <c r="E6" t="s">
        <v>786</v>
      </c>
      <c r="F6" t="s">
        <v>2669</v>
      </c>
      <c r="G6" t="s">
        <v>2670</v>
      </c>
      <c r="H6" t="s">
        <v>809</v>
      </c>
      <c r="I6" t="s">
        <v>707</v>
      </c>
      <c r="J6" t="s">
        <v>2671</v>
      </c>
      <c r="K6" t="s">
        <v>847</v>
      </c>
      <c r="L6" t="s">
        <v>2672</v>
      </c>
    </row>
    <row r="7" spans="1:12">
      <c r="A7" t="s">
        <v>416</v>
      </c>
      <c r="B7" t="s">
        <v>187</v>
      </c>
      <c r="C7" s="2560" t="s">
        <v>1415</v>
      </c>
      <c r="D7" s="2560">
        <v>0.5</v>
      </c>
      <c r="E7" s="2561">
        <v>45068</v>
      </c>
      <c r="F7" s="2560" t="s">
        <v>1416</v>
      </c>
      <c r="G7" s="2560">
        <v>2.29</v>
      </c>
      <c r="H7" s="2560">
        <v>0.45200000000000001</v>
      </c>
      <c r="I7" s="2560"/>
      <c r="J7" s="2562">
        <v>0.40416666666666667</v>
      </c>
      <c r="K7" s="2560">
        <v>6.2</v>
      </c>
      <c r="L7" s="2560">
        <v>4.6950000000000003</v>
      </c>
    </row>
    <row r="8" spans="1:12">
      <c r="A8" t="s">
        <v>416</v>
      </c>
      <c r="B8" t="s">
        <v>187</v>
      </c>
      <c r="C8" s="2560" t="s">
        <v>1415</v>
      </c>
      <c r="D8" s="2560">
        <v>1</v>
      </c>
      <c r="E8" s="2560" t="s">
        <v>714</v>
      </c>
      <c r="F8" s="2560" t="s">
        <v>714</v>
      </c>
      <c r="G8" s="2560" t="s">
        <v>714</v>
      </c>
      <c r="H8" s="2560" t="s">
        <v>714</v>
      </c>
      <c r="I8" s="2560" t="s">
        <v>714</v>
      </c>
      <c r="J8" s="2560" t="s">
        <v>714</v>
      </c>
      <c r="K8" s="2560">
        <v>6.2</v>
      </c>
      <c r="L8" s="2560">
        <v>4.6950000000000003</v>
      </c>
    </row>
    <row r="9" spans="1:12">
      <c r="A9" t="s">
        <v>416</v>
      </c>
      <c r="B9" t="s">
        <v>187</v>
      </c>
      <c r="C9" s="2560" t="s">
        <v>1415</v>
      </c>
      <c r="D9" s="2560">
        <v>2</v>
      </c>
      <c r="E9" s="2560" t="s">
        <v>714</v>
      </c>
      <c r="F9" s="2560" t="s">
        <v>714</v>
      </c>
      <c r="G9" s="2560" t="s">
        <v>714</v>
      </c>
      <c r="H9" s="2560" t="s">
        <v>714</v>
      </c>
      <c r="I9" s="2560" t="s">
        <v>714</v>
      </c>
      <c r="J9" s="2560" t="s">
        <v>714</v>
      </c>
      <c r="K9" s="2560">
        <v>6.2</v>
      </c>
      <c r="L9" s="2560">
        <v>4.6950000000000003</v>
      </c>
    </row>
    <row r="10" spans="1:12">
      <c r="A10" t="s">
        <v>416</v>
      </c>
      <c r="B10" t="s">
        <v>187</v>
      </c>
      <c r="C10" s="2560" t="s">
        <v>1415</v>
      </c>
      <c r="D10" s="2560">
        <v>3</v>
      </c>
      <c r="E10" s="2560" t="s">
        <v>714</v>
      </c>
      <c r="F10" s="2560" t="s">
        <v>714</v>
      </c>
      <c r="G10" s="2560" t="s">
        <v>714</v>
      </c>
      <c r="H10" s="2560" t="s">
        <v>714</v>
      </c>
      <c r="I10" s="2560" t="s">
        <v>714</v>
      </c>
      <c r="J10" s="2560" t="s">
        <v>714</v>
      </c>
      <c r="K10" s="2560">
        <v>6.2</v>
      </c>
      <c r="L10" s="2560">
        <v>4.6950000000000003</v>
      </c>
    </row>
    <row r="11" spans="1:12">
      <c r="A11" t="s">
        <v>416</v>
      </c>
      <c r="B11" t="s">
        <v>187</v>
      </c>
      <c r="C11" s="2560" t="s">
        <v>1415</v>
      </c>
      <c r="D11" s="2560">
        <v>4</v>
      </c>
      <c r="E11" s="2560" t="s">
        <v>714</v>
      </c>
      <c r="F11" s="2560" t="s">
        <v>714</v>
      </c>
      <c r="G11" s="2560" t="s">
        <v>714</v>
      </c>
      <c r="H11" s="2560" t="s">
        <v>714</v>
      </c>
      <c r="I11" s="2560" t="s">
        <v>714</v>
      </c>
      <c r="J11" s="2560" t="s">
        <v>714</v>
      </c>
      <c r="K11" s="2560">
        <v>6.2</v>
      </c>
      <c r="L11" s="2560">
        <v>4.6950000000000003</v>
      </c>
    </row>
    <row r="12" spans="1:12">
      <c r="A12" t="s">
        <v>416</v>
      </c>
      <c r="B12" t="s">
        <v>187</v>
      </c>
      <c r="C12" s="2560" t="s">
        <v>1415</v>
      </c>
      <c r="D12" s="2560">
        <v>5</v>
      </c>
      <c r="E12" s="2560" t="s">
        <v>714</v>
      </c>
      <c r="F12" s="2560" t="s">
        <v>714</v>
      </c>
      <c r="G12" s="2560" t="s">
        <v>714</v>
      </c>
      <c r="H12" s="2560" t="s">
        <v>714</v>
      </c>
      <c r="I12" s="2560" t="s">
        <v>714</v>
      </c>
      <c r="J12" s="2560" t="s">
        <v>714</v>
      </c>
      <c r="K12" s="2560">
        <v>6.2</v>
      </c>
      <c r="L12" s="2560">
        <v>4.6950000000000003</v>
      </c>
    </row>
    <row r="13" spans="1:12">
      <c r="A13" t="s">
        <v>416</v>
      </c>
      <c r="B13" t="s">
        <v>187</v>
      </c>
      <c r="C13" s="2560" t="s">
        <v>1415</v>
      </c>
      <c r="D13" s="2560">
        <v>5.2</v>
      </c>
      <c r="E13" s="2561">
        <v>45068</v>
      </c>
      <c r="F13" s="2560" t="s">
        <v>1416</v>
      </c>
      <c r="G13" s="2560">
        <v>7.5</v>
      </c>
      <c r="H13" s="2560">
        <v>0.81699999999999995</v>
      </c>
      <c r="I13" s="2560"/>
      <c r="J13" s="2562">
        <v>0.40972222222222221</v>
      </c>
      <c r="K13" s="2560">
        <v>6.2</v>
      </c>
      <c r="L13" s="2560">
        <v>4.6950000000000003</v>
      </c>
    </row>
    <row r="14" spans="1:12">
      <c r="A14" t="s">
        <v>416</v>
      </c>
      <c r="B14" t="s">
        <v>187</v>
      </c>
      <c r="C14" s="2560" t="s">
        <v>1415</v>
      </c>
      <c r="D14" s="2560">
        <v>5.7</v>
      </c>
      <c r="E14" s="2560" t="s">
        <v>714</v>
      </c>
      <c r="F14" s="2560" t="s">
        <v>714</v>
      </c>
      <c r="G14" s="2560" t="s">
        <v>714</v>
      </c>
      <c r="H14" s="2560" t="s">
        <v>714</v>
      </c>
      <c r="I14" s="2560" t="s">
        <v>714</v>
      </c>
      <c r="J14" s="2560" t="s">
        <v>714</v>
      </c>
      <c r="K14" s="2560">
        <v>6.2</v>
      </c>
      <c r="L14" s="2560">
        <v>4.6950000000000003</v>
      </c>
    </row>
    <row r="15" spans="1:12">
      <c r="A15" t="s">
        <v>416</v>
      </c>
      <c r="B15" t="s">
        <v>187</v>
      </c>
      <c r="C15" s="2560" t="s">
        <v>1417</v>
      </c>
      <c r="D15" s="2560">
        <v>0.5</v>
      </c>
      <c r="E15" s="2561">
        <v>45098</v>
      </c>
      <c r="F15" s="2560" t="s">
        <v>1416</v>
      </c>
      <c r="G15" s="2560">
        <v>2.2799999999999998</v>
      </c>
      <c r="H15" s="2560">
        <v>0.439</v>
      </c>
      <c r="I15" s="2560"/>
      <c r="J15" s="2562">
        <v>0.42569444444444443</v>
      </c>
      <c r="K15" s="2560">
        <v>6</v>
      </c>
      <c r="L15" s="2560">
        <v>3.95</v>
      </c>
    </row>
    <row r="16" spans="1:12">
      <c r="A16" t="s">
        <v>416</v>
      </c>
      <c r="B16" t="s">
        <v>187</v>
      </c>
      <c r="C16" s="2560" t="s">
        <v>1417</v>
      </c>
      <c r="D16" s="2560">
        <v>1</v>
      </c>
      <c r="E16" s="2560" t="s">
        <v>714</v>
      </c>
      <c r="F16" s="2560" t="s">
        <v>714</v>
      </c>
      <c r="G16" s="2560" t="s">
        <v>714</v>
      </c>
      <c r="H16" s="2560" t="s">
        <v>714</v>
      </c>
      <c r="I16" s="2560" t="s">
        <v>714</v>
      </c>
      <c r="J16" s="2560" t="s">
        <v>714</v>
      </c>
      <c r="K16" s="2560">
        <v>6</v>
      </c>
      <c r="L16" s="2560">
        <v>3.95</v>
      </c>
    </row>
    <row r="17" spans="1:12">
      <c r="A17" t="s">
        <v>416</v>
      </c>
      <c r="B17" t="s">
        <v>187</v>
      </c>
      <c r="C17" s="2560" t="s">
        <v>1417</v>
      </c>
      <c r="D17" s="2560">
        <v>2</v>
      </c>
      <c r="E17" s="2560" t="s">
        <v>714</v>
      </c>
      <c r="F17" s="2560" t="s">
        <v>714</v>
      </c>
      <c r="G17" s="2560" t="s">
        <v>714</v>
      </c>
      <c r="H17" s="2560" t="s">
        <v>714</v>
      </c>
      <c r="I17" s="2560" t="s">
        <v>714</v>
      </c>
      <c r="J17" s="2560" t="s">
        <v>714</v>
      </c>
      <c r="K17" s="2560">
        <v>6</v>
      </c>
      <c r="L17" s="2560">
        <v>3.95</v>
      </c>
    </row>
    <row r="18" spans="1:12">
      <c r="A18" t="s">
        <v>416</v>
      </c>
      <c r="B18" t="s">
        <v>187</v>
      </c>
      <c r="C18" s="2560" t="s">
        <v>1417</v>
      </c>
      <c r="D18" s="2560">
        <v>3</v>
      </c>
      <c r="E18" s="2560" t="s">
        <v>714</v>
      </c>
      <c r="F18" s="2560" t="s">
        <v>714</v>
      </c>
      <c r="G18" s="2560" t="s">
        <v>714</v>
      </c>
      <c r="H18" s="2560" t="s">
        <v>714</v>
      </c>
      <c r="I18" s="2560" t="s">
        <v>714</v>
      </c>
      <c r="J18" s="2560" t="s">
        <v>714</v>
      </c>
      <c r="K18" s="2560">
        <v>6</v>
      </c>
      <c r="L18" s="2560">
        <v>3.95</v>
      </c>
    </row>
    <row r="19" spans="1:12">
      <c r="A19" t="s">
        <v>416</v>
      </c>
      <c r="B19" t="s">
        <v>187</v>
      </c>
      <c r="C19" s="2560" t="s">
        <v>1417</v>
      </c>
      <c r="D19" s="2560">
        <v>4</v>
      </c>
      <c r="E19" s="2560" t="s">
        <v>714</v>
      </c>
      <c r="F19" s="2560" t="s">
        <v>714</v>
      </c>
      <c r="G19" s="2560" t="s">
        <v>714</v>
      </c>
      <c r="H19" s="2560" t="s">
        <v>714</v>
      </c>
      <c r="I19" s="2560" t="s">
        <v>714</v>
      </c>
      <c r="J19" s="2560" t="s">
        <v>714</v>
      </c>
      <c r="K19" s="2560">
        <v>6</v>
      </c>
      <c r="L19" s="2560">
        <v>3.95</v>
      </c>
    </row>
    <row r="20" spans="1:12">
      <c r="A20" t="s">
        <v>416</v>
      </c>
      <c r="B20" t="s">
        <v>187</v>
      </c>
      <c r="C20" s="2560" t="s">
        <v>1417</v>
      </c>
      <c r="D20" s="2560">
        <v>5</v>
      </c>
      <c r="E20" s="2561">
        <v>45098</v>
      </c>
      <c r="F20" s="2560" t="s">
        <v>1416</v>
      </c>
      <c r="G20" s="2560">
        <v>11.16</v>
      </c>
      <c r="H20" s="2560">
        <v>0.56499999999999995</v>
      </c>
      <c r="I20" s="2560"/>
      <c r="J20" s="2562">
        <v>0.42986111111111114</v>
      </c>
      <c r="K20" s="2560">
        <v>6</v>
      </c>
      <c r="L20" s="2560">
        <v>3.95</v>
      </c>
    </row>
    <row r="21" spans="1:12">
      <c r="A21" t="s">
        <v>416</v>
      </c>
      <c r="B21" t="s">
        <v>187</v>
      </c>
      <c r="C21" s="2560" t="s">
        <v>1417</v>
      </c>
      <c r="D21" s="2560">
        <v>5.5</v>
      </c>
      <c r="E21" s="2560" t="s">
        <v>714</v>
      </c>
      <c r="F21" s="2560" t="s">
        <v>714</v>
      </c>
      <c r="G21" s="2560" t="s">
        <v>714</v>
      </c>
      <c r="H21" s="2560" t="s">
        <v>714</v>
      </c>
      <c r="I21" s="2560" t="s">
        <v>714</v>
      </c>
      <c r="J21" s="2560" t="s">
        <v>714</v>
      </c>
      <c r="K21" s="2560">
        <v>6</v>
      </c>
      <c r="L21" s="2560">
        <v>3.95</v>
      </c>
    </row>
    <row r="22" spans="1:12">
      <c r="A22" t="s">
        <v>416</v>
      </c>
      <c r="B22" t="s">
        <v>187</v>
      </c>
      <c r="C22" s="2560" t="s">
        <v>1418</v>
      </c>
      <c r="D22" s="2560">
        <v>0.5</v>
      </c>
      <c r="E22" s="2561">
        <v>45127</v>
      </c>
      <c r="F22" s="2560" t="s">
        <v>1416</v>
      </c>
      <c r="G22" s="2560">
        <v>4.75</v>
      </c>
      <c r="H22" s="2560">
        <v>0.39</v>
      </c>
      <c r="I22" s="2560"/>
      <c r="J22" s="2562">
        <v>0.44583333333333336</v>
      </c>
      <c r="K22" s="2560">
        <v>6.2</v>
      </c>
      <c r="L22" s="2560">
        <v>3.11</v>
      </c>
    </row>
    <row r="23" spans="1:12">
      <c r="A23" t="s">
        <v>416</v>
      </c>
      <c r="B23" t="s">
        <v>187</v>
      </c>
      <c r="C23" s="2560" t="s">
        <v>1418</v>
      </c>
      <c r="D23" s="2560">
        <v>1</v>
      </c>
      <c r="E23" s="2560" t="s">
        <v>714</v>
      </c>
      <c r="F23" s="2560" t="s">
        <v>714</v>
      </c>
      <c r="G23" s="2560" t="s">
        <v>714</v>
      </c>
      <c r="H23" s="2560" t="s">
        <v>714</v>
      </c>
      <c r="I23" s="2560" t="s">
        <v>714</v>
      </c>
      <c r="J23" s="2560" t="s">
        <v>714</v>
      </c>
      <c r="K23" s="2560">
        <v>6.2</v>
      </c>
      <c r="L23" s="2560">
        <v>3.11</v>
      </c>
    </row>
    <row r="24" spans="1:12">
      <c r="A24" t="s">
        <v>416</v>
      </c>
      <c r="B24" t="s">
        <v>187</v>
      </c>
      <c r="C24" s="2560" t="s">
        <v>1418</v>
      </c>
      <c r="D24" s="2560">
        <v>2</v>
      </c>
      <c r="E24" s="2560" t="s">
        <v>714</v>
      </c>
      <c r="F24" s="2560" t="s">
        <v>714</v>
      </c>
      <c r="G24" s="2560" t="s">
        <v>714</v>
      </c>
      <c r="H24" s="2560" t="s">
        <v>714</v>
      </c>
      <c r="I24" s="2560" t="s">
        <v>714</v>
      </c>
      <c r="J24" s="2560" t="s">
        <v>714</v>
      </c>
      <c r="K24" s="2560">
        <v>6.2</v>
      </c>
      <c r="L24" s="2560">
        <v>3.11</v>
      </c>
    </row>
    <row r="25" spans="1:12">
      <c r="A25" t="s">
        <v>416</v>
      </c>
      <c r="B25" t="s">
        <v>187</v>
      </c>
      <c r="C25" s="2560" t="s">
        <v>1418</v>
      </c>
      <c r="D25" s="2560">
        <v>3</v>
      </c>
      <c r="E25" s="2560" t="s">
        <v>714</v>
      </c>
      <c r="F25" s="2560" t="s">
        <v>714</v>
      </c>
      <c r="G25" s="2560" t="s">
        <v>714</v>
      </c>
      <c r="H25" s="2560" t="s">
        <v>714</v>
      </c>
      <c r="I25" s="2560" t="s">
        <v>714</v>
      </c>
      <c r="J25" s="2560" t="s">
        <v>714</v>
      </c>
      <c r="K25" s="2560">
        <v>6.2</v>
      </c>
      <c r="L25" s="2560">
        <v>3.11</v>
      </c>
    </row>
    <row r="26" spans="1:12">
      <c r="A26" t="s">
        <v>416</v>
      </c>
      <c r="B26" t="s">
        <v>187</v>
      </c>
      <c r="C26" s="2560" t="s">
        <v>1418</v>
      </c>
      <c r="D26" s="2560">
        <v>4</v>
      </c>
      <c r="E26" s="2560" t="s">
        <v>714</v>
      </c>
      <c r="F26" s="2560" t="s">
        <v>714</v>
      </c>
      <c r="G26" s="2560" t="s">
        <v>714</v>
      </c>
      <c r="H26" s="2560" t="s">
        <v>714</v>
      </c>
      <c r="I26" s="2560" t="s">
        <v>714</v>
      </c>
      <c r="J26" s="2560" t="s">
        <v>714</v>
      </c>
      <c r="K26" s="2560">
        <v>6.2</v>
      </c>
      <c r="L26" s="2560">
        <v>3.11</v>
      </c>
    </row>
    <row r="27" spans="1:12">
      <c r="A27" t="s">
        <v>416</v>
      </c>
      <c r="B27" t="s">
        <v>187</v>
      </c>
      <c r="C27" s="2560" t="s">
        <v>1418</v>
      </c>
      <c r="D27" s="2560">
        <v>5</v>
      </c>
      <c r="E27" s="2560" t="s">
        <v>714</v>
      </c>
      <c r="F27" s="2560" t="s">
        <v>714</v>
      </c>
      <c r="G27" s="2560" t="s">
        <v>714</v>
      </c>
      <c r="H27" s="2560" t="s">
        <v>714</v>
      </c>
      <c r="I27" s="2560" t="s">
        <v>714</v>
      </c>
      <c r="J27" s="2560" t="s">
        <v>714</v>
      </c>
      <c r="K27" s="2560">
        <v>6.2</v>
      </c>
      <c r="L27" s="2560">
        <v>3.11</v>
      </c>
    </row>
    <row r="28" spans="1:12">
      <c r="A28" t="s">
        <v>416</v>
      </c>
      <c r="B28" t="s">
        <v>187</v>
      </c>
      <c r="C28" s="2560" t="s">
        <v>1418</v>
      </c>
      <c r="D28" s="2560">
        <v>5.2</v>
      </c>
      <c r="E28" s="2561">
        <v>45127</v>
      </c>
      <c r="F28" s="2560" t="s">
        <v>1416</v>
      </c>
      <c r="G28" s="2560">
        <v>13.54</v>
      </c>
      <c r="H28" s="2560">
        <v>0.54700000000000004</v>
      </c>
      <c r="I28" s="2560"/>
      <c r="J28" s="2562">
        <v>0.45347222222222222</v>
      </c>
      <c r="K28" s="2560">
        <v>6.2</v>
      </c>
      <c r="L28" s="2560">
        <v>3.11</v>
      </c>
    </row>
    <row r="29" spans="1:12">
      <c r="A29" t="s">
        <v>416</v>
      </c>
      <c r="B29" t="s">
        <v>187</v>
      </c>
      <c r="C29" s="2560" t="s">
        <v>1418</v>
      </c>
      <c r="D29" s="2560">
        <v>5.7</v>
      </c>
      <c r="E29" s="2560" t="s">
        <v>714</v>
      </c>
      <c r="F29" s="2560" t="s">
        <v>714</v>
      </c>
      <c r="G29" s="2560" t="s">
        <v>714</v>
      </c>
      <c r="H29" s="2560" t="s">
        <v>714</v>
      </c>
      <c r="I29" s="2560" t="s">
        <v>714</v>
      </c>
      <c r="J29" s="2560" t="s">
        <v>714</v>
      </c>
      <c r="K29" s="2560">
        <v>6.2</v>
      </c>
      <c r="L29" s="2560">
        <v>3.11</v>
      </c>
    </row>
    <row r="30" spans="1:12">
      <c r="A30" t="s">
        <v>416</v>
      </c>
      <c r="B30" t="s">
        <v>187</v>
      </c>
      <c r="C30" s="2560" t="s">
        <v>1419</v>
      </c>
      <c r="D30" s="2560">
        <v>0.5</v>
      </c>
      <c r="E30" s="2561">
        <v>45159</v>
      </c>
      <c r="F30" s="2560" t="s">
        <v>1416</v>
      </c>
      <c r="G30" s="2560">
        <v>4.83</v>
      </c>
      <c r="H30" s="2560">
        <v>0.41699999999999998</v>
      </c>
      <c r="I30" s="2560"/>
      <c r="J30" s="2562">
        <v>0.43055555555555558</v>
      </c>
      <c r="K30" s="2560">
        <v>6.2</v>
      </c>
      <c r="L30" s="2560">
        <v>3.23</v>
      </c>
    </row>
    <row r="31" spans="1:12">
      <c r="A31" t="s">
        <v>416</v>
      </c>
      <c r="B31" t="s">
        <v>187</v>
      </c>
      <c r="C31" s="2560" t="s">
        <v>1419</v>
      </c>
      <c r="D31" s="2560">
        <v>0.5</v>
      </c>
      <c r="E31" s="2561">
        <v>45159</v>
      </c>
      <c r="F31" s="2560" t="s">
        <v>1416</v>
      </c>
      <c r="G31" s="2560">
        <v>5.28</v>
      </c>
      <c r="H31" s="2560">
        <v>0.47799999999999998</v>
      </c>
      <c r="I31" s="2560" t="s">
        <v>724</v>
      </c>
      <c r="J31" s="2562">
        <v>0.43472222222222223</v>
      </c>
      <c r="K31" s="2560">
        <v>6.2</v>
      </c>
      <c r="L31" s="2560">
        <v>3.23</v>
      </c>
    </row>
    <row r="32" spans="1:12">
      <c r="A32" t="s">
        <v>416</v>
      </c>
      <c r="B32" t="s">
        <v>187</v>
      </c>
      <c r="C32" s="2560" t="s">
        <v>1419</v>
      </c>
      <c r="D32" s="2560">
        <v>1</v>
      </c>
      <c r="E32" s="2560" t="s">
        <v>714</v>
      </c>
      <c r="F32" s="2560" t="s">
        <v>714</v>
      </c>
      <c r="G32" s="2560" t="s">
        <v>714</v>
      </c>
      <c r="H32" s="2560" t="s">
        <v>714</v>
      </c>
      <c r="I32" s="2560" t="s">
        <v>714</v>
      </c>
      <c r="J32" s="2560" t="s">
        <v>714</v>
      </c>
      <c r="K32" s="2560">
        <v>6.2</v>
      </c>
      <c r="L32" s="2560">
        <v>3.23</v>
      </c>
    </row>
    <row r="33" spans="1:12">
      <c r="A33" t="s">
        <v>416</v>
      </c>
      <c r="B33" t="s">
        <v>187</v>
      </c>
      <c r="C33" s="2560" t="s">
        <v>1419</v>
      </c>
      <c r="D33" s="2560">
        <v>2</v>
      </c>
      <c r="E33" s="2560" t="s">
        <v>714</v>
      </c>
      <c r="F33" s="2560" t="s">
        <v>714</v>
      </c>
      <c r="G33" s="2560" t="s">
        <v>714</v>
      </c>
      <c r="H33" s="2560" t="s">
        <v>714</v>
      </c>
      <c r="I33" s="2560" t="s">
        <v>714</v>
      </c>
      <c r="J33" s="2560" t="s">
        <v>714</v>
      </c>
      <c r="K33" s="2560">
        <v>6.2</v>
      </c>
      <c r="L33" s="2560">
        <v>3.23</v>
      </c>
    </row>
    <row r="34" spans="1:12">
      <c r="A34" t="s">
        <v>416</v>
      </c>
      <c r="B34" t="s">
        <v>187</v>
      </c>
      <c r="C34" s="2560" t="s">
        <v>1419</v>
      </c>
      <c r="D34" s="2560">
        <v>3</v>
      </c>
      <c r="E34" s="2560" t="s">
        <v>714</v>
      </c>
      <c r="F34" s="2560" t="s">
        <v>714</v>
      </c>
      <c r="G34" s="2560" t="s">
        <v>714</v>
      </c>
      <c r="H34" s="2560" t="s">
        <v>714</v>
      </c>
      <c r="I34" s="2560" t="s">
        <v>714</v>
      </c>
      <c r="J34" s="2560" t="s">
        <v>714</v>
      </c>
      <c r="K34" s="2560">
        <v>6.2</v>
      </c>
      <c r="L34" s="2560">
        <v>3.23</v>
      </c>
    </row>
    <row r="35" spans="1:12">
      <c r="A35" t="s">
        <v>416</v>
      </c>
      <c r="B35" t="s">
        <v>187</v>
      </c>
      <c r="C35" s="2560" t="s">
        <v>1419</v>
      </c>
      <c r="D35" s="2560">
        <v>4</v>
      </c>
      <c r="E35" s="2560" t="s">
        <v>714</v>
      </c>
      <c r="F35" s="2560" t="s">
        <v>714</v>
      </c>
      <c r="G35" s="2560" t="s">
        <v>714</v>
      </c>
      <c r="H35" s="2560" t="s">
        <v>714</v>
      </c>
      <c r="I35" s="2560" t="s">
        <v>714</v>
      </c>
      <c r="J35" s="2560" t="s">
        <v>714</v>
      </c>
      <c r="K35" s="2560">
        <v>6.2</v>
      </c>
      <c r="L35" s="2560">
        <v>3.23</v>
      </c>
    </row>
    <row r="36" spans="1:12">
      <c r="A36" t="s">
        <v>416</v>
      </c>
      <c r="B36" t="s">
        <v>187</v>
      </c>
      <c r="C36" s="2560" t="s">
        <v>1419</v>
      </c>
      <c r="D36" s="2560">
        <v>5</v>
      </c>
      <c r="E36" s="2560" t="s">
        <v>714</v>
      </c>
      <c r="F36" s="2560" t="s">
        <v>714</v>
      </c>
      <c r="G36" s="2560" t="s">
        <v>714</v>
      </c>
      <c r="H36" s="2560" t="s">
        <v>714</v>
      </c>
      <c r="I36" s="2560" t="s">
        <v>714</v>
      </c>
      <c r="J36" s="2560" t="s">
        <v>714</v>
      </c>
      <c r="K36" s="2560">
        <v>6.2</v>
      </c>
      <c r="L36" s="2560">
        <v>3.23</v>
      </c>
    </row>
    <row r="37" spans="1:12">
      <c r="A37" t="s">
        <v>416</v>
      </c>
      <c r="B37" t="s">
        <v>187</v>
      </c>
      <c r="C37" s="2560" t="s">
        <v>1419</v>
      </c>
      <c r="D37" s="2560">
        <v>5.2</v>
      </c>
      <c r="E37" s="2561">
        <v>45159</v>
      </c>
      <c r="F37" s="2560" t="s">
        <v>1416</v>
      </c>
      <c r="G37" s="2560">
        <v>33.19</v>
      </c>
      <c r="H37" s="2560">
        <v>0.84199999999999997</v>
      </c>
      <c r="I37" s="2560"/>
      <c r="J37" s="2562">
        <v>0.43888888888888888</v>
      </c>
      <c r="K37" s="2560">
        <v>6.2</v>
      </c>
      <c r="L37" s="2560">
        <v>3.23</v>
      </c>
    </row>
    <row r="38" spans="1:12">
      <c r="A38" t="s">
        <v>416</v>
      </c>
      <c r="B38" t="s">
        <v>187</v>
      </c>
      <c r="C38" s="2560" t="s">
        <v>1419</v>
      </c>
      <c r="D38" s="2560">
        <v>5.7</v>
      </c>
      <c r="E38" s="2560" t="s">
        <v>714</v>
      </c>
      <c r="F38" s="2560" t="s">
        <v>714</v>
      </c>
      <c r="G38" s="2560" t="s">
        <v>714</v>
      </c>
      <c r="H38" s="2560" t="s">
        <v>714</v>
      </c>
      <c r="I38" s="2560" t="s">
        <v>714</v>
      </c>
      <c r="J38" s="2560" t="s">
        <v>714</v>
      </c>
      <c r="K38" s="2560">
        <v>6.2</v>
      </c>
      <c r="L38" s="2560">
        <v>3.23</v>
      </c>
    </row>
    <row r="39" spans="1:12">
      <c r="A39" t="s">
        <v>416</v>
      </c>
      <c r="B39" t="s">
        <v>187</v>
      </c>
      <c r="C39" s="2560" t="s">
        <v>1420</v>
      </c>
      <c r="D39" s="2560">
        <v>0.5</v>
      </c>
      <c r="E39" s="2561">
        <v>45190</v>
      </c>
      <c r="F39" s="2560" t="s">
        <v>1416</v>
      </c>
      <c r="G39" s="2560">
        <v>15.37</v>
      </c>
      <c r="H39" s="2560">
        <v>0.56599999999999995</v>
      </c>
      <c r="I39" s="2560"/>
      <c r="J39" s="2562">
        <v>0.20972222222222223</v>
      </c>
      <c r="K39" s="2560">
        <v>6.1</v>
      </c>
      <c r="L39" s="2560">
        <v>1.8</v>
      </c>
    </row>
    <row r="40" spans="1:12">
      <c r="A40" t="s">
        <v>416</v>
      </c>
      <c r="B40" t="s">
        <v>187</v>
      </c>
      <c r="C40" s="2560" t="s">
        <v>1420</v>
      </c>
      <c r="D40" s="2560">
        <v>1</v>
      </c>
      <c r="E40" s="2560" t="s">
        <v>714</v>
      </c>
      <c r="F40" s="2560" t="s">
        <v>714</v>
      </c>
      <c r="G40" s="2560" t="s">
        <v>714</v>
      </c>
      <c r="H40" s="2560" t="s">
        <v>714</v>
      </c>
      <c r="I40" s="2560" t="s">
        <v>714</v>
      </c>
      <c r="J40" s="2560" t="s">
        <v>714</v>
      </c>
      <c r="K40" s="2560">
        <v>6.1</v>
      </c>
      <c r="L40" s="2560">
        <v>1.8</v>
      </c>
    </row>
    <row r="41" spans="1:12">
      <c r="A41" t="s">
        <v>416</v>
      </c>
      <c r="B41" t="s">
        <v>187</v>
      </c>
      <c r="C41" s="2560" t="s">
        <v>1420</v>
      </c>
      <c r="D41" s="2560">
        <v>2</v>
      </c>
      <c r="E41" s="2560" t="s">
        <v>714</v>
      </c>
      <c r="F41" s="2560" t="s">
        <v>714</v>
      </c>
      <c r="G41" s="2560" t="s">
        <v>714</v>
      </c>
      <c r="H41" s="2560" t="s">
        <v>714</v>
      </c>
      <c r="I41" s="2560" t="s">
        <v>714</v>
      </c>
      <c r="J41" s="2560" t="s">
        <v>714</v>
      </c>
      <c r="K41" s="2560">
        <v>6.1</v>
      </c>
      <c r="L41" s="2560">
        <v>1.8</v>
      </c>
    </row>
    <row r="42" spans="1:12">
      <c r="A42" t="s">
        <v>416</v>
      </c>
      <c r="B42" t="s">
        <v>187</v>
      </c>
      <c r="C42" s="2560" t="s">
        <v>1420</v>
      </c>
      <c r="D42" s="2560">
        <v>3</v>
      </c>
      <c r="E42" s="2560" t="s">
        <v>714</v>
      </c>
      <c r="F42" s="2560" t="s">
        <v>714</v>
      </c>
      <c r="G42" s="2560" t="s">
        <v>714</v>
      </c>
      <c r="H42" s="2560" t="s">
        <v>714</v>
      </c>
      <c r="I42" s="2560" t="s">
        <v>714</v>
      </c>
      <c r="J42" s="2560" t="s">
        <v>714</v>
      </c>
      <c r="K42" s="2560">
        <v>6.1</v>
      </c>
      <c r="L42" s="2560">
        <v>1.8</v>
      </c>
    </row>
    <row r="43" spans="1:12">
      <c r="A43" t="s">
        <v>416</v>
      </c>
      <c r="B43" t="s">
        <v>187</v>
      </c>
      <c r="C43" s="2560" t="s">
        <v>1420</v>
      </c>
      <c r="D43" s="2560">
        <v>4</v>
      </c>
      <c r="E43" s="2560" t="s">
        <v>714</v>
      </c>
      <c r="F43" s="2560" t="s">
        <v>714</v>
      </c>
      <c r="G43" s="2560" t="s">
        <v>714</v>
      </c>
      <c r="H43" s="2560" t="s">
        <v>714</v>
      </c>
      <c r="I43" s="2560" t="s">
        <v>714</v>
      </c>
      <c r="J43" s="2560" t="s">
        <v>714</v>
      </c>
      <c r="K43" s="2560">
        <v>6.1</v>
      </c>
      <c r="L43" s="2560">
        <v>1.8</v>
      </c>
    </row>
    <row r="44" spans="1:12">
      <c r="A44" t="s">
        <v>416</v>
      </c>
      <c r="B44" t="s">
        <v>187</v>
      </c>
      <c r="C44" s="2560" t="s">
        <v>1420</v>
      </c>
      <c r="D44" s="2560">
        <v>5</v>
      </c>
      <c r="E44" s="2560" t="s">
        <v>714</v>
      </c>
      <c r="F44" s="2560" t="s">
        <v>714</v>
      </c>
      <c r="G44" s="2560" t="s">
        <v>714</v>
      </c>
      <c r="H44" s="2560" t="s">
        <v>714</v>
      </c>
      <c r="I44" s="2560" t="s">
        <v>714</v>
      </c>
      <c r="J44" s="2560" t="s">
        <v>714</v>
      </c>
      <c r="K44" s="2560">
        <v>6.1</v>
      </c>
      <c r="L44" s="2560">
        <v>1.8</v>
      </c>
    </row>
    <row r="45" spans="1:12">
      <c r="A45" t="s">
        <v>416</v>
      </c>
      <c r="B45" t="s">
        <v>187</v>
      </c>
      <c r="C45" s="2560" t="s">
        <v>1420</v>
      </c>
      <c r="D45" s="2560">
        <v>5.0999999999999996</v>
      </c>
      <c r="E45" s="2561">
        <v>45190</v>
      </c>
      <c r="F45" s="2560" t="s">
        <v>1416</v>
      </c>
      <c r="G45" s="2560">
        <v>10.71</v>
      </c>
      <c r="H45" s="2560">
        <v>0.85899999999999999</v>
      </c>
      <c r="I45" s="2560"/>
      <c r="J45" s="2562">
        <v>0.27986111111111112</v>
      </c>
      <c r="K45" s="2560">
        <v>6.1</v>
      </c>
      <c r="L45" s="2560">
        <v>1.8</v>
      </c>
    </row>
    <row r="46" spans="1:12">
      <c r="A46" t="s">
        <v>416</v>
      </c>
      <c r="B46" t="s">
        <v>187</v>
      </c>
      <c r="C46" s="2560" t="s">
        <v>1420</v>
      </c>
      <c r="D46" s="2560">
        <v>5.6</v>
      </c>
      <c r="E46" s="2560" t="s">
        <v>714</v>
      </c>
      <c r="F46" s="2560" t="s">
        <v>714</v>
      </c>
      <c r="G46" s="2560" t="s">
        <v>714</v>
      </c>
      <c r="H46" s="2560" t="s">
        <v>714</v>
      </c>
      <c r="I46" s="2560" t="s">
        <v>714</v>
      </c>
      <c r="J46" s="2560" t="s">
        <v>714</v>
      </c>
      <c r="K46" s="2560">
        <v>6.1</v>
      </c>
      <c r="L46" s="2560">
        <v>1.8</v>
      </c>
    </row>
    <row r="47" spans="1:12">
      <c r="A47" t="s">
        <v>416</v>
      </c>
      <c r="B47" t="s">
        <v>187</v>
      </c>
      <c r="C47" s="2560" t="s">
        <v>1420</v>
      </c>
      <c r="D47" s="2560">
        <v>5.9</v>
      </c>
      <c r="E47" s="2560" t="s">
        <v>714</v>
      </c>
      <c r="F47" s="2560" t="s">
        <v>714</v>
      </c>
      <c r="G47" s="2560" t="s">
        <v>714</v>
      </c>
      <c r="H47" s="2560" t="s">
        <v>714</v>
      </c>
      <c r="I47" s="2560" t="s">
        <v>714</v>
      </c>
      <c r="J47" s="2560" t="s">
        <v>714</v>
      </c>
      <c r="K47" s="2560">
        <v>6.1</v>
      </c>
      <c r="L47" s="2560">
        <v>1.8</v>
      </c>
    </row>
    <row r="48" spans="1:12">
      <c r="A48" t="s">
        <v>416</v>
      </c>
      <c r="B48" t="s">
        <v>187</v>
      </c>
      <c r="C48" s="2560" t="s">
        <v>1420</v>
      </c>
      <c r="D48" s="2560">
        <v>6</v>
      </c>
      <c r="E48" s="2560" t="s">
        <v>714</v>
      </c>
      <c r="F48" s="2560" t="s">
        <v>714</v>
      </c>
      <c r="G48" s="2560" t="s">
        <v>714</v>
      </c>
      <c r="H48" s="2560" t="s">
        <v>714</v>
      </c>
      <c r="I48" s="2560" t="s">
        <v>714</v>
      </c>
      <c r="J48" s="2560" t="s">
        <v>714</v>
      </c>
      <c r="K48" s="2560">
        <v>6.1</v>
      </c>
      <c r="L48" s="2560">
        <v>1.8</v>
      </c>
    </row>
    <row r="49" spans="1:12">
      <c r="A49" t="s">
        <v>416</v>
      </c>
      <c r="B49" t="s">
        <v>187</v>
      </c>
      <c r="C49" s="2560" t="s">
        <v>1420</v>
      </c>
      <c r="D49" s="2560">
        <v>6.1</v>
      </c>
      <c r="E49" s="2560" t="s">
        <v>714</v>
      </c>
      <c r="F49" s="2560" t="s">
        <v>714</v>
      </c>
      <c r="G49" s="2560" t="s">
        <v>714</v>
      </c>
      <c r="H49" s="2560" t="s">
        <v>714</v>
      </c>
      <c r="I49" s="2560" t="s">
        <v>714</v>
      </c>
      <c r="J49" s="2560" t="s">
        <v>714</v>
      </c>
      <c r="K49" s="2560">
        <v>6.1</v>
      </c>
      <c r="L49" s="2560">
        <v>1.8</v>
      </c>
    </row>
    <row r="50" spans="1:12">
      <c r="A50" t="s">
        <v>416</v>
      </c>
      <c r="B50" t="s">
        <v>187</v>
      </c>
      <c r="C50" s="2560" t="s">
        <v>1421</v>
      </c>
      <c r="D50" s="2560">
        <v>0.5</v>
      </c>
      <c r="E50" s="2561">
        <v>45218</v>
      </c>
      <c r="F50" s="2560" t="s">
        <v>1416</v>
      </c>
      <c r="G50" s="2560">
        <v>4.7</v>
      </c>
      <c r="H50" s="2560">
        <v>0.29899999999999999</v>
      </c>
      <c r="I50" s="2560"/>
      <c r="J50" s="2562">
        <v>0.42222222222222222</v>
      </c>
      <c r="K50" s="2560">
        <v>5.9</v>
      </c>
      <c r="L50" s="2560">
        <v>3.65</v>
      </c>
    </row>
    <row r="51" spans="1:12">
      <c r="A51" t="s">
        <v>416</v>
      </c>
      <c r="B51" t="s">
        <v>187</v>
      </c>
      <c r="C51" s="2560" t="s">
        <v>1421</v>
      </c>
      <c r="D51" s="2560">
        <v>1</v>
      </c>
      <c r="E51" s="2560" t="s">
        <v>714</v>
      </c>
      <c r="F51" s="2560" t="s">
        <v>714</v>
      </c>
      <c r="G51" s="2560" t="s">
        <v>714</v>
      </c>
      <c r="H51" s="2560" t="s">
        <v>714</v>
      </c>
      <c r="I51" s="2560" t="s">
        <v>714</v>
      </c>
      <c r="J51" s="2560" t="s">
        <v>714</v>
      </c>
      <c r="K51" s="2560">
        <v>5.9</v>
      </c>
      <c r="L51" s="2560">
        <v>3.65</v>
      </c>
    </row>
    <row r="52" spans="1:12">
      <c r="A52" t="s">
        <v>416</v>
      </c>
      <c r="B52" t="s">
        <v>187</v>
      </c>
      <c r="C52" s="2560" t="s">
        <v>1421</v>
      </c>
      <c r="D52" s="2560">
        <v>2</v>
      </c>
      <c r="E52" s="2560" t="s">
        <v>714</v>
      </c>
      <c r="F52" s="2560" t="s">
        <v>714</v>
      </c>
      <c r="G52" s="2560" t="s">
        <v>714</v>
      </c>
      <c r="H52" s="2560" t="s">
        <v>714</v>
      </c>
      <c r="I52" s="2560" t="s">
        <v>714</v>
      </c>
      <c r="J52" s="2560" t="s">
        <v>714</v>
      </c>
      <c r="K52" s="2560">
        <v>5.9</v>
      </c>
      <c r="L52" s="2560">
        <v>3.65</v>
      </c>
    </row>
    <row r="53" spans="1:12">
      <c r="A53" t="s">
        <v>416</v>
      </c>
      <c r="B53" t="s">
        <v>187</v>
      </c>
      <c r="C53" s="2560" t="s">
        <v>1421</v>
      </c>
      <c r="D53" s="2560">
        <v>3</v>
      </c>
      <c r="E53" s="2560" t="s">
        <v>714</v>
      </c>
      <c r="F53" s="2560" t="s">
        <v>714</v>
      </c>
      <c r="G53" s="2560" t="s">
        <v>714</v>
      </c>
      <c r="H53" s="2560" t="s">
        <v>714</v>
      </c>
      <c r="I53" s="2560" t="s">
        <v>714</v>
      </c>
      <c r="J53" s="2560" t="s">
        <v>714</v>
      </c>
      <c r="K53" s="2560">
        <v>5.9</v>
      </c>
      <c r="L53" s="2560">
        <v>3.65</v>
      </c>
    </row>
    <row r="54" spans="1:12">
      <c r="A54" t="s">
        <v>416</v>
      </c>
      <c r="B54" t="s">
        <v>187</v>
      </c>
      <c r="C54" s="2560" t="s">
        <v>1421</v>
      </c>
      <c r="D54" s="2560">
        <v>4</v>
      </c>
      <c r="E54" s="2560" t="s">
        <v>714</v>
      </c>
      <c r="F54" s="2560" t="s">
        <v>714</v>
      </c>
      <c r="G54" s="2560" t="s">
        <v>714</v>
      </c>
      <c r="H54" s="2560" t="s">
        <v>714</v>
      </c>
      <c r="I54" s="2560" t="s">
        <v>714</v>
      </c>
      <c r="J54" s="2560" t="s">
        <v>714</v>
      </c>
      <c r="K54" s="2560">
        <v>5.9</v>
      </c>
      <c r="L54" s="2560">
        <v>3.65</v>
      </c>
    </row>
    <row r="55" spans="1:12">
      <c r="A55" t="s">
        <v>416</v>
      </c>
      <c r="B55" t="s">
        <v>187</v>
      </c>
      <c r="C55" s="2560" t="s">
        <v>1421</v>
      </c>
      <c r="D55" s="2560">
        <v>4.9000000000000004</v>
      </c>
      <c r="E55" s="2561">
        <v>45218</v>
      </c>
      <c r="F55" s="2560" t="s">
        <v>1416</v>
      </c>
      <c r="G55" s="2560">
        <v>4.04</v>
      </c>
      <c r="H55" s="2560">
        <v>0.38700000000000001</v>
      </c>
      <c r="I55" s="2560"/>
      <c r="J55" s="2562">
        <v>0.42708333333333331</v>
      </c>
      <c r="K55" s="2560">
        <v>5.9</v>
      </c>
      <c r="L55" s="2560">
        <v>3.65</v>
      </c>
    </row>
    <row r="56" spans="1:12">
      <c r="A56" t="s">
        <v>416</v>
      </c>
      <c r="B56" t="s">
        <v>187</v>
      </c>
      <c r="C56" s="2560" t="s">
        <v>1421</v>
      </c>
      <c r="D56" s="2560">
        <v>4.9000000000000004</v>
      </c>
      <c r="E56" s="2561">
        <v>45218</v>
      </c>
      <c r="F56" s="2560" t="s">
        <v>1416</v>
      </c>
      <c r="G56" s="2560">
        <v>4.17</v>
      </c>
      <c r="H56" s="2560">
        <v>0.42</v>
      </c>
      <c r="I56" s="2560" t="s">
        <v>724</v>
      </c>
      <c r="J56" s="2562">
        <v>0.43194444444444446</v>
      </c>
      <c r="K56" s="2560">
        <v>5.9</v>
      </c>
      <c r="L56" s="2560">
        <v>3.65</v>
      </c>
    </row>
    <row r="57" spans="1:12">
      <c r="A57" t="s">
        <v>416</v>
      </c>
      <c r="B57" t="s">
        <v>187</v>
      </c>
      <c r="C57" s="2560" t="s">
        <v>1421</v>
      </c>
      <c r="D57" s="2560">
        <v>5</v>
      </c>
      <c r="E57" s="2560" t="s">
        <v>714</v>
      </c>
      <c r="F57" s="2560" t="s">
        <v>714</v>
      </c>
      <c r="G57" s="2560" t="s">
        <v>714</v>
      </c>
      <c r="H57" s="2560" t="s">
        <v>714</v>
      </c>
      <c r="I57" s="2560" t="s">
        <v>714</v>
      </c>
      <c r="J57" s="2560" t="s">
        <v>714</v>
      </c>
      <c r="K57" s="2560">
        <v>5.9</v>
      </c>
      <c r="L57" s="2560">
        <v>3.65</v>
      </c>
    </row>
    <row r="58" spans="1:12">
      <c r="A58" t="s">
        <v>416</v>
      </c>
      <c r="B58" t="s">
        <v>187</v>
      </c>
      <c r="C58" s="2560" t="s">
        <v>1421</v>
      </c>
      <c r="D58" s="2560">
        <v>5.5</v>
      </c>
      <c r="E58" s="2560" t="s">
        <v>714</v>
      </c>
      <c r="F58" s="2560" t="s">
        <v>714</v>
      </c>
      <c r="G58" s="2560" t="s">
        <v>714</v>
      </c>
      <c r="H58" s="2560" t="s">
        <v>714</v>
      </c>
      <c r="I58" s="2560" t="s">
        <v>714</v>
      </c>
      <c r="J58" s="2560" t="s">
        <v>714</v>
      </c>
      <c r="K58" s="2560">
        <v>5.9</v>
      </c>
      <c r="L58" s="2560">
        <v>3.65</v>
      </c>
    </row>
    <row r="59" spans="1:12">
      <c r="A59" t="s">
        <v>416</v>
      </c>
      <c r="B59" t="s">
        <v>187</v>
      </c>
      <c r="C59" s="2560" t="s">
        <v>1421</v>
      </c>
      <c r="D59" s="2560">
        <v>5.8</v>
      </c>
      <c r="E59" s="2560" t="s">
        <v>714</v>
      </c>
      <c r="F59" s="2560" t="s">
        <v>714</v>
      </c>
      <c r="G59" s="2560" t="s">
        <v>714</v>
      </c>
      <c r="H59" s="2560" t="s">
        <v>714</v>
      </c>
      <c r="I59" s="2560" t="s">
        <v>714</v>
      </c>
      <c r="J59" s="2560" t="s">
        <v>714</v>
      </c>
      <c r="K59" s="2560">
        <v>5.9</v>
      </c>
      <c r="L59" s="2560">
        <v>3.65</v>
      </c>
    </row>
    <row r="61" spans="1:12">
      <c r="A61" t="s">
        <v>20</v>
      </c>
      <c r="B61" t="s">
        <v>701</v>
      </c>
      <c r="C61" t="s">
        <v>2668</v>
      </c>
      <c r="D61" t="s">
        <v>1538</v>
      </c>
      <c r="E61" t="s">
        <v>786</v>
      </c>
      <c r="F61" t="s">
        <v>2669</v>
      </c>
      <c r="G61" t="s">
        <v>2670</v>
      </c>
      <c r="H61" t="s">
        <v>809</v>
      </c>
      <c r="I61" t="s">
        <v>707</v>
      </c>
      <c r="J61" t="s">
        <v>2671</v>
      </c>
      <c r="K61" t="s">
        <v>847</v>
      </c>
      <c r="L61" t="s">
        <v>2672</v>
      </c>
    </row>
    <row r="62" spans="1:12">
      <c r="A62" t="s">
        <v>416</v>
      </c>
      <c r="B62" t="s">
        <v>190</v>
      </c>
      <c r="C62" t="s">
        <v>1422</v>
      </c>
      <c r="D62">
        <v>0.5</v>
      </c>
      <c r="E62" s="55">
        <v>45049</v>
      </c>
      <c r="F62" t="s">
        <v>1423</v>
      </c>
      <c r="G62">
        <v>0.6</v>
      </c>
      <c r="H62">
        <v>0.27800000000000002</v>
      </c>
      <c r="J62" s="992">
        <v>0.35625000000000001</v>
      </c>
      <c r="K62">
        <v>10.6</v>
      </c>
      <c r="L62">
        <v>8.75</v>
      </c>
    </row>
    <row r="63" spans="1:12">
      <c r="A63" t="s">
        <v>416</v>
      </c>
      <c r="B63" t="s">
        <v>190</v>
      </c>
      <c r="C63" t="s">
        <v>1422</v>
      </c>
      <c r="D63">
        <v>1</v>
      </c>
      <c r="E63" t="s">
        <v>714</v>
      </c>
      <c r="F63" t="s">
        <v>714</v>
      </c>
      <c r="G63" t="s">
        <v>714</v>
      </c>
      <c r="H63" t="s">
        <v>714</v>
      </c>
      <c r="I63" t="s">
        <v>714</v>
      </c>
      <c r="J63" t="s">
        <v>714</v>
      </c>
      <c r="K63">
        <v>10.6</v>
      </c>
      <c r="L63">
        <v>8.75</v>
      </c>
    </row>
    <row r="64" spans="1:12">
      <c r="A64" t="s">
        <v>416</v>
      </c>
      <c r="B64" t="s">
        <v>190</v>
      </c>
      <c r="C64" t="s">
        <v>1422</v>
      </c>
      <c r="D64">
        <v>2</v>
      </c>
      <c r="E64" t="s">
        <v>714</v>
      </c>
      <c r="F64" t="s">
        <v>714</v>
      </c>
      <c r="G64" t="s">
        <v>714</v>
      </c>
      <c r="H64" t="s">
        <v>714</v>
      </c>
      <c r="I64" t="s">
        <v>714</v>
      </c>
      <c r="J64" t="s">
        <v>714</v>
      </c>
      <c r="K64">
        <v>10.6</v>
      </c>
      <c r="L64">
        <v>8.75</v>
      </c>
    </row>
    <row r="65" spans="1:12">
      <c r="A65" t="s">
        <v>416</v>
      </c>
      <c r="B65" t="s">
        <v>190</v>
      </c>
      <c r="C65" t="s">
        <v>1422</v>
      </c>
      <c r="D65">
        <v>3</v>
      </c>
      <c r="E65" s="55">
        <v>45049</v>
      </c>
      <c r="F65" t="s">
        <v>1423</v>
      </c>
      <c r="G65">
        <v>0.6</v>
      </c>
      <c r="H65">
        <v>0.94599999999999995</v>
      </c>
      <c r="J65" s="992">
        <v>0.35972222222222222</v>
      </c>
      <c r="K65">
        <v>10.6</v>
      </c>
      <c r="L65">
        <v>8.75</v>
      </c>
    </row>
    <row r="66" spans="1:12">
      <c r="A66" t="s">
        <v>416</v>
      </c>
      <c r="B66" t="s">
        <v>190</v>
      </c>
      <c r="C66" t="s">
        <v>1422</v>
      </c>
      <c r="D66">
        <v>4</v>
      </c>
      <c r="E66" t="s">
        <v>714</v>
      </c>
      <c r="F66" t="s">
        <v>714</v>
      </c>
      <c r="G66" t="s">
        <v>714</v>
      </c>
      <c r="H66" t="s">
        <v>714</v>
      </c>
      <c r="I66" t="s">
        <v>714</v>
      </c>
      <c r="J66" t="s">
        <v>714</v>
      </c>
      <c r="K66">
        <v>10.6</v>
      </c>
      <c r="L66">
        <v>8.75</v>
      </c>
    </row>
    <row r="67" spans="1:12">
      <c r="A67" t="s">
        <v>416</v>
      </c>
      <c r="B67" t="s">
        <v>190</v>
      </c>
      <c r="C67" t="s">
        <v>1422</v>
      </c>
      <c r="D67">
        <v>5</v>
      </c>
      <c r="E67" t="s">
        <v>714</v>
      </c>
      <c r="F67" t="s">
        <v>714</v>
      </c>
      <c r="G67" t="s">
        <v>714</v>
      </c>
      <c r="H67" t="s">
        <v>714</v>
      </c>
      <c r="I67" t="s">
        <v>714</v>
      </c>
      <c r="J67" t="s">
        <v>714</v>
      </c>
      <c r="K67">
        <v>10.6</v>
      </c>
      <c r="L67">
        <v>8.75</v>
      </c>
    </row>
    <row r="68" spans="1:12">
      <c r="A68" t="s">
        <v>416</v>
      </c>
      <c r="B68" t="s">
        <v>190</v>
      </c>
      <c r="C68" t="s">
        <v>1422</v>
      </c>
      <c r="D68">
        <v>6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>
        <v>10.6</v>
      </c>
      <c r="L68">
        <v>8.75</v>
      </c>
    </row>
    <row r="69" spans="1:12">
      <c r="A69" t="s">
        <v>416</v>
      </c>
      <c r="B69" t="s">
        <v>190</v>
      </c>
      <c r="C69" t="s">
        <v>1422</v>
      </c>
      <c r="D69">
        <v>7</v>
      </c>
      <c r="E69" t="s">
        <v>714</v>
      </c>
      <c r="F69" t="s">
        <v>714</v>
      </c>
      <c r="G69" t="s">
        <v>714</v>
      </c>
      <c r="H69" t="s">
        <v>714</v>
      </c>
      <c r="I69" t="s">
        <v>714</v>
      </c>
      <c r="J69" t="s">
        <v>714</v>
      </c>
      <c r="K69">
        <v>10.6</v>
      </c>
      <c r="L69">
        <v>8.75</v>
      </c>
    </row>
    <row r="70" spans="1:12">
      <c r="A70" t="s">
        <v>416</v>
      </c>
      <c r="B70" t="s">
        <v>190</v>
      </c>
      <c r="C70" t="s">
        <v>1422</v>
      </c>
      <c r="D70">
        <v>8</v>
      </c>
      <c r="E70" t="s">
        <v>714</v>
      </c>
      <c r="F70" t="s">
        <v>714</v>
      </c>
      <c r="G70" t="s">
        <v>714</v>
      </c>
      <c r="H70" t="s">
        <v>714</v>
      </c>
      <c r="I70" t="s">
        <v>714</v>
      </c>
      <c r="J70" t="s">
        <v>714</v>
      </c>
      <c r="K70">
        <v>10.6</v>
      </c>
      <c r="L70">
        <v>8.75</v>
      </c>
    </row>
    <row r="71" spans="1:12">
      <c r="A71" t="s">
        <v>416</v>
      </c>
      <c r="B71" t="s">
        <v>190</v>
      </c>
      <c r="C71" t="s">
        <v>1422</v>
      </c>
      <c r="D71">
        <v>9</v>
      </c>
      <c r="E71" t="s">
        <v>714</v>
      </c>
      <c r="F71" t="s">
        <v>714</v>
      </c>
      <c r="G71" t="s">
        <v>714</v>
      </c>
      <c r="H71" t="s">
        <v>714</v>
      </c>
      <c r="I71" t="s">
        <v>714</v>
      </c>
      <c r="J71" t="s">
        <v>714</v>
      </c>
      <c r="K71">
        <v>10.6</v>
      </c>
      <c r="L71">
        <v>8.75</v>
      </c>
    </row>
    <row r="72" spans="1:12">
      <c r="A72" t="s">
        <v>416</v>
      </c>
      <c r="B72" t="s">
        <v>190</v>
      </c>
      <c r="C72" t="s">
        <v>1422</v>
      </c>
      <c r="D72">
        <v>9.6</v>
      </c>
      <c r="E72" s="55">
        <v>45049</v>
      </c>
      <c r="F72" t="s">
        <v>1423</v>
      </c>
      <c r="G72">
        <v>0.79</v>
      </c>
      <c r="H72">
        <v>0.47899999999999998</v>
      </c>
      <c r="J72" s="992">
        <v>0.36458333333333331</v>
      </c>
      <c r="K72">
        <v>10.6</v>
      </c>
      <c r="L72">
        <v>8.75</v>
      </c>
    </row>
    <row r="73" spans="1:12">
      <c r="A73" t="s">
        <v>416</v>
      </c>
      <c r="B73" t="s">
        <v>190</v>
      </c>
      <c r="C73" t="s">
        <v>1422</v>
      </c>
      <c r="D73">
        <v>9.6</v>
      </c>
      <c r="E73" s="55">
        <v>45049</v>
      </c>
      <c r="F73" t="s">
        <v>1423</v>
      </c>
      <c r="G73">
        <v>0.73</v>
      </c>
      <c r="H73">
        <v>0.47899999999999998</v>
      </c>
      <c r="I73" t="s">
        <v>724</v>
      </c>
      <c r="J73" s="992">
        <v>0.36805555555555558</v>
      </c>
      <c r="K73">
        <v>10.6</v>
      </c>
      <c r="L73">
        <v>8.75</v>
      </c>
    </row>
    <row r="74" spans="1:12">
      <c r="A74" t="s">
        <v>416</v>
      </c>
      <c r="B74" t="s">
        <v>190</v>
      </c>
      <c r="C74" t="s">
        <v>1422</v>
      </c>
      <c r="D74">
        <v>10.1</v>
      </c>
      <c r="E74" t="s">
        <v>714</v>
      </c>
      <c r="F74" t="s">
        <v>714</v>
      </c>
      <c r="G74" t="s">
        <v>714</v>
      </c>
      <c r="H74" t="s">
        <v>714</v>
      </c>
      <c r="I74" t="s">
        <v>714</v>
      </c>
      <c r="J74" t="s">
        <v>714</v>
      </c>
      <c r="K74">
        <v>10.6</v>
      </c>
      <c r="L74">
        <v>8.75</v>
      </c>
    </row>
    <row r="75" spans="1:12">
      <c r="A75" t="s">
        <v>416</v>
      </c>
      <c r="B75" t="s">
        <v>190</v>
      </c>
      <c r="C75" t="s">
        <v>1424</v>
      </c>
      <c r="D75">
        <v>0.5</v>
      </c>
      <c r="E75" s="55">
        <v>45098</v>
      </c>
      <c r="F75" t="s">
        <v>1423</v>
      </c>
      <c r="G75">
        <v>0.89</v>
      </c>
      <c r="H75">
        <v>0.28599999999999998</v>
      </c>
      <c r="J75" s="992">
        <v>0.35416666666666669</v>
      </c>
      <c r="K75">
        <v>10.6</v>
      </c>
      <c r="L75">
        <v>8.1199999999999992</v>
      </c>
    </row>
    <row r="76" spans="1:12">
      <c r="A76" t="s">
        <v>416</v>
      </c>
      <c r="B76" t="s">
        <v>190</v>
      </c>
      <c r="C76" t="s">
        <v>1424</v>
      </c>
      <c r="D76">
        <v>1</v>
      </c>
      <c r="E76" t="s">
        <v>714</v>
      </c>
      <c r="F76" t="s">
        <v>714</v>
      </c>
      <c r="G76" t="s">
        <v>714</v>
      </c>
      <c r="H76" t="s">
        <v>714</v>
      </c>
      <c r="I76" t="s">
        <v>714</v>
      </c>
      <c r="J76" t="s">
        <v>714</v>
      </c>
      <c r="K76">
        <v>10.6</v>
      </c>
      <c r="L76">
        <v>8.1199999999999992</v>
      </c>
    </row>
    <row r="77" spans="1:12">
      <c r="A77" t="s">
        <v>416</v>
      </c>
      <c r="B77" t="s">
        <v>190</v>
      </c>
      <c r="C77" t="s">
        <v>1424</v>
      </c>
      <c r="D77">
        <v>2</v>
      </c>
      <c r="E77" t="s">
        <v>714</v>
      </c>
      <c r="F77" t="s">
        <v>714</v>
      </c>
      <c r="G77" t="s">
        <v>714</v>
      </c>
      <c r="H77" t="s">
        <v>714</v>
      </c>
      <c r="I77" t="s">
        <v>714</v>
      </c>
      <c r="J77" t="s">
        <v>714</v>
      </c>
      <c r="K77">
        <v>10.6</v>
      </c>
      <c r="L77">
        <v>8.1199999999999992</v>
      </c>
    </row>
    <row r="78" spans="1:12">
      <c r="A78" t="s">
        <v>416</v>
      </c>
      <c r="B78" t="s">
        <v>190</v>
      </c>
      <c r="C78" t="s">
        <v>1424</v>
      </c>
      <c r="D78">
        <v>3</v>
      </c>
      <c r="E78" s="55">
        <v>45098</v>
      </c>
      <c r="F78" t="s">
        <v>1423</v>
      </c>
      <c r="G78">
        <v>0.93</v>
      </c>
      <c r="H78">
        <v>0.28199999999999997</v>
      </c>
      <c r="J78" s="992">
        <v>0.35833333333333334</v>
      </c>
      <c r="K78">
        <v>10.6</v>
      </c>
      <c r="L78">
        <v>8.1199999999999992</v>
      </c>
    </row>
    <row r="79" spans="1:12">
      <c r="A79" t="s">
        <v>416</v>
      </c>
      <c r="B79" t="s">
        <v>190</v>
      </c>
      <c r="C79" t="s">
        <v>1424</v>
      </c>
      <c r="D79">
        <v>4</v>
      </c>
      <c r="E79" t="s">
        <v>714</v>
      </c>
      <c r="F79" t="s">
        <v>714</v>
      </c>
      <c r="G79" t="s">
        <v>714</v>
      </c>
      <c r="H79" t="s">
        <v>714</v>
      </c>
      <c r="I79" t="s">
        <v>714</v>
      </c>
      <c r="J79" t="s">
        <v>714</v>
      </c>
      <c r="K79">
        <v>10.6</v>
      </c>
      <c r="L79">
        <v>8.1199999999999992</v>
      </c>
    </row>
    <row r="80" spans="1:12">
      <c r="A80" t="s">
        <v>416</v>
      </c>
      <c r="B80" t="s">
        <v>190</v>
      </c>
      <c r="C80" t="s">
        <v>1424</v>
      </c>
      <c r="D80">
        <v>5</v>
      </c>
      <c r="E80" t="s">
        <v>714</v>
      </c>
      <c r="F80" t="s">
        <v>714</v>
      </c>
      <c r="G80" t="s">
        <v>714</v>
      </c>
      <c r="H80" t="s">
        <v>714</v>
      </c>
      <c r="I80" t="s">
        <v>714</v>
      </c>
      <c r="J80" t="s">
        <v>714</v>
      </c>
      <c r="K80">
        <v>10.6</v>
      </c>
      <c r="L80">
        <v>8.1199999999999992</v>
      </c>
    </row>
    <row r="81" spans="1:12">
      <c r="A81" t="s">
        <v>416</v>
      </c>
      <c r="B81" t="s">
        <v>190</v>
      </c>
      <c r="C81" t="s">
        <v>1424</v>
      </c>
      <c r="D81">
        <v>6</v>
      </c>
      <c r="E81" t="s">
        <v>714</v>
      </c>
      <c r="F81" t="s">
        <v>714</v>
      </c>
      <c r="G81" t="s">
        <v>714</v>
      </c>
      <c r="H81" t="s">
        <v>714</v>
      </c>
      <c r="I81" t="s">
        <v>714</v>
      </c>
      <c r="J81" t="s">
        <v>714</v>
      </c>
      <c r="K81">
        <v>10.6</v>
      </c>
      <c r="L81">
        <v>8.1199999999999992</v>
      </c>
    </row>
    <row r="82" spans="1:12">
      <c r="A82" t="s">
        <v>416</v>
      </c>
      <c r="B82" t="s">
        <v>190</v>
      </c>
      <c r="C82" t="s">
        <v>1424</v>
      </c>
      <c r="D82">
        <v>7</v>
      </c>
      <c r="E82" t="s">
        <v>714</v>
      </c>
      <c r="F82" t="s">
        <v>714</v>
      </c>
      <c r="G82" t="s">
        <v>714</v>
      </c>
      <c r="H82" t="s">
        <v>714</v>
      </c>
      <c r="I82" t="s">
        <v>714</v>
      </c>
      <c r="J82" t="s">
        <v>714</v>
      </c>
      <c r="K82">
        <v>10.6</v>
      </c>
      <c r="L82">
        <v>8.1199999999999992</v>
      </c>
    </row>
    <row r="83" spans="1:12">
      <c r="A83" t="s">
        <v>416</v>
      </c>
      <c r="B83" t="s">
        <v>190</v>
      </c>
      <c r="C83" t="s">
        <v>1424</v>
      </c>
      <c r="D83">
        <v>8</v>
      </c>
      <c r="E83" t="s">
        <v>714</v>
      </c>
      <c r="F83" t="s">
        <v>714</v>
      </c>
      <c r="G83" t="s">
        <v>714</v>
      </c>
      <c r="H83" t="s">
        <v>714</v>
      </c>
      <c r="I83" t="s">
        <v>714</v>
      </c>
      <c r="J83" t="s">
        <v>714</v>
      </c>
      <c r="K83">
        <v>10.6</v>
      </c>
      <c r="L83">
        <v>8.1199999999999992</v>
      </c>
    </row>
    <row r="84" spans="1:12">
      <c r="A84" t="s">
        <v>416</v>
      </c>
      <c r="B84" t="s">
        <v>190</v>
      </c>
      <c r="C84" t="s">
        <v>1424</v>
      </c>
      <c r="D84">
        <v>9</v>
      </c>
      <c r="E84" t="s">
        <v>714</v>
      </c>
      <c r="F84" t="s">
        <v>714</v>
      </c>
      <c r="G84" t="s">
        <v>714</v>
      </c>
      <c r="H84" t="s">
        <v>714</v>
      </c>
      <c r="I84" t="s">
        <v>714</v>
      </c>
      <c r="J84" t="s">
        <v>714</v>
      </c>
      <c r="K84">
        <v>10.6</v>
      </c>
      <c r="L84">
        <v>8.1199999999999992</v>
      </c>
    </row>
    <row r="85" spans="1:12">
      <c r="A85" t="s">
        <v>416</v>
      </c>
      <c r="B85" t="s">
        <v>190</v>
      </c>
      <c r="C85" t="s">
        <v>1424</v>
      </c>
      <c r="D85">
        <v>9.6</v>
      </c>
      <c r="E85" s="55">
        <v>45098</v>
      </c>
      <c r="F85" t="s">
        <v>1423</v>
      </c>
      <c r="G85">
        <v>5.48</v>
      </c>
      <c r="H85">
        <v>0.40400000000000003</v>
      </c>
      <c r="J85" s="992">
        <v>0.36180555555555555</v>
      </c>
      <c r="K85">
        <v>10.6</v>
      </c>
      <c r="L85">
        <v>8.1199999999999992</v>
      </c>
    </row>
    <row r="86" spans="1:12">
      <c r="A86" t="s">
        <v>416</v>
      </c>
      <c r="B86" t="s">
        <v>190</v>
      </c>
      <c r="C86" t="s">
        <v>1424</v>
      </c>
      <c r="D86">
        <v>10</v>
      </c>
      <c r="E86" t="s">
        <v>714</v>
      </c>
      <c r="F86" t="s">
        <v>714</v>
      </c>
      <c r="G86" t="s">
        <v>714</v>
      </c>
      <c r="H86" t="s">
        <v>714</v>
      </c>
      <c r="I86" t="s">
        <v>714</v>
      </c>
      <c r="J86" t="s">
        <v>714</v>
      </c>
      <c r="K86">
        <v>10.6</v>
      </c>
      <c r="L86">
        <v>8.1199999999999992</v>
      </c>
    </row>
    <row r="87" spans="1:12">
      <c r="A87" t="s">
        <v>416</v>
      </c>
      <c r="B87" t="s">
        <v>190</v>
      </c>
      <c r="C87" t="s">
        <v>1424</v>
      </c>
      <c r="D87">
        <v>10.1</v>
      </c>
      <c r="E87" t="s">
        <v>714</v>
      </c>
      <c r="F87" t="s">
        <v>714</v>
      </c>
      <c r="G87" t="s">
        <v>714</v>
      </c>
      <c r="H87" t="s">
        <v>714</v>
      </c>
      <c r="I87" t="s">
        <v>714</v>
      </c>
      <c r="J87" t="s">
        <v>714</v>
      </c>
      <c r="K87">
        <v>10.6</v>
      </c>
      <c r="L87">
        <v>8.1199999999999992</v>
      </c>
    </row>
    <row r="88" spans="1:12">
      <c r="A88" t="s">
        <v>416</v>
      </c>
      <c r="B88" t="s">
        <v>190</v>
      </c>
      <c r="C88" t="s">
        <v>1425</v>
      </c>
      <c r="D88">
        <v>0.5</v>
      </c>
      <c r="E88" s="55">
        <v>45127</v>
      </c>
      <c r="F88" t="s">
        <v>1423</v>
      </c>
      <c r="G88">
        <v>2.04</v>
      </c>
      <c r="H88">
        <v>0.33800000000000002</v>
      </c>
      <c r="J88" s="992">
        <v>0.37083333333333335</v>
      </c>
      <c r="K88">
        <v>10.3</v>
      </c>
      <c r="L88">
        <v>4.92</v>
      </c>
    </row>
    <row r="89" spans="1:12">
      <c r="A89" t="s">
        <v>416</v>
      </c>
      <c r="B89" t="s">
        <v>190</v>
      </c>
      <c r="C89" t="s">
        <v>1425</v>
      </c>
      <c r="D89">
        <v>1</v>
      </c>
      <c r="E89" t="s">
        <v>714</v>
      </c>
      <c r="F89" t="s">
        <v>714</v>
      </c>
      <c r="G89" t="s">
        <v>714</v>
      </c>
      <c r="H89" t="s">
        <v>714</v>
      </c>
      <c r="I89" t="s">
        <v>714</v>
      </c>
      <c r="J89" t="s">
        <v>714</v>
      </c>
      <c r="K89">
        <v>10.3</v>
      </c>
      <c r="L89">
        <v>4.92</v>
      </c>
    </row>
    <row r="90" spans="1:12">
      <c r="A90" t="s">
        <v>416</v>
      </c>
      <c r="B90" t="s">
        <v>190</v>
      </c>
      <c r="C90" t="s">
        <v>1425</v>
      </c>
      <c r="D90">
        <v>2</v>
      </c>
      <c r="E90" t="s">
        <v>714</v>
      </c>
      <c r="F90" t="s">
        <v>714</v>
      </c>
      <c r="G90" t="s">
        <v>714</v>
      </c>
      <c r="H90" t="s">
        <v>714</v>
      </c>
      <c r="I90" t="s">
        <v>714</v>
      </c>
      <c r="J90" t="s">
        <v>714</v>
      </c>
      <c r="K90">
        <v>10.3</v>
      </c>
      <c r="L90">
        <v>4.92</v>
      </c>
    </row>
    <row r="91" spans="1:12">
      <c r="A91" t="s">
        <v>416</v>
      </c>
      <c r="B91" t="s">
        <v>190</v>
      </c>
      <c r="C91" t="s">
        <v>1425</v>
      </c>
      <c r="D91">
        <v>3</v>
      </c>
      <c r="E91" s="55">
        <v>45127</v>
      </c>
      <c r="F91" t="s">
        <v>1423</v>
      </c>
      <c r="G91">
        <v>1.85</v>
      </c>
      <c r="H91">
        <v>0.215</v>
      </c>
      <c r="J91" s="992">
        <v>0.37847222222222227</v>
      </c>
      <c r="K91">
        <v>10.3</v>
      </c>
      <c r="L91">
        <v>4.92</v>
      </c>
    </row>
    <row r="92" spans="1:12">
      <c r="A92" t="s">
        <v>416</v>
      </c>
      <c r="B92" t="s">
        <v>190</v>
      </c>
      <c r="C92" t="s">
        <v>1425</v>
      </c>
      <c r="D92">
        <v>4</v>
      </c>
      <c r="E92" t="s">
        <v>714</v>
      </c>
      <c r="F92" t="s">
        <v>714</v>
      </c>
      <c r="G92" t="s">
        <v>714</v>
      </c>
      <c r="H92" t="s">
        <v>714</v>
      </c>
      <c r="I92" t="s">
        <v>714</v>
      </c>
      <c r="J92" t="s">
        <v>714</v>
      </c>
      <c r="K92">
        <v>10.3</v>
      </c>
      <c r="L92">
        <v>4.92</v>
      </c>
    </row>
    <row r="93" spans="1:12">
      <c r="A93" t="s">
        <v>416</v>
      </c>
      <c r="B93" t="s">
        <v>190</v>
      </c>
      <c r="C93" t="s">
        <v>1425</v>
      </c>
      <c r="D93">
        <v>5</v>
      </c>
      <c r="E93" t="s">
        <v>714</v>
      </c>
      <c r="F93" t="s">
        <v>714</v>
      </c>
      <c r="G93" t="s">
        <v>714</v>
      </c>
      <c r="H93" t="s">
        <v>714</v>
      </c>
      <c r="I93" t="s">
        <v>714</v>
      </c>
      <c r="J93" t="s">
        <v>714</v>
      </c>
      <c r="K93">
        <v>10.3</v>
      </c>
      <c r="L93">
        <v>4.92</v>
      </c>
    </row>
    <row r="94" spans="1:12">
      <c r="A94" t="s">
        <v>416</v>
      </c>
      <c r="B94" t="s">
        <v>190</v>
      </c>
      <c r="C94" t="s">
        <v>1425</v>
      </c>
      <c r="D94">
        <v>6</v>
      </c>
      <c r="E94" t="s">
        <v>714</v>
      </c>
      <c r="F94" t="s">
        <v>714</v>
      </c>
      <c r="G94" t="s">
        <v>714</v>
      </c>
      <c r="H94" t="s">
        <v>714</v>
      </c>
      <c r="I94" t="s">
        <v>714</v>
      </c>
      <c r="J94" t="s">
        <v>714</v>
      </c>
      <c r="K94">
        <v>10.3</v>
      </c>
      <c r="L94">
        <v>4.92</v>
      </c>
    </row>
    <row r="95" spans="1:12">
      <c r="A95" t="s">
        <v>416</v>
      </c>
      <c r="B95" t="s">
        <v>190</v>
      </c>
      <c r="C95" t="s">
        <v>1425</v>
      </c>
      <c r="D95">
        <v>7</v>
      </c>
      <c r="E95" t="s">
        <v>714</v>
      </c>
      <c r="F95" t="s">
        <v>714</v>
      </c>
      <c r="G95" t="s">
        <v>714</v>
      </c>
      <c r="H95" t="s">
        <v>714</v>
      </c>
      <c r="I95" t="s">
        <v>714</v>
      </c>
      <c r="J95" t="s">
        <v>714</v>
      </c>
      <c r="K95">
        <v>10.3</v>
      </c>
      <c r="L95">
        <v>4.92</v>
      </c>
    </row>
    <row r="96" spans="1:12">
      <c r="A96" t="s">
        <v>416</v>
      </c>
      <c r="B96" t="s">
        <v>190</v>
      </c>
      <c r="C96" t="s">
        <v>1425</v>
      </c>
      <c r="D96">
        <v>8</v>
      </c>
      <c r="E96" t="s">
        <v>714</v>
      </c>
      <c r="F96" t="s">
        <v>714</v>
      </c>
      <c r="G96" t="s">
        <v>714</v>
      </c>
      <c r="H96" t="s">
        <v>714</v>
      </c>
      <c r="I96" t="s">
        <v>714</v>
      </c>
      <c r="J96" t="s">
        <v>714</v>
      </c>
      <c r="K96">
        <v>10.3</v>
      </c>
      <c r="L96">
        <v>4.92</v>
      </c>
    </row>
    <row r="97" spans="1:12">
      <c r="A97" t="s">
        <v>416</v>
      </c>
      <c r="B97" t="s">
        <v>190</v>
      </c>
      <c r="C97" t="s">
        <v>1425</v>
      </c>
      <c r="D97">
        <v>9</v>
      </c>
      <c r="E97" t="s">
        <v>714</v>
      </c>
      <c r="F97" t="s">
        <v>714</v>
      </c>
      <c r="G97" t="s">
        <v>714</v>
      </c>
      <c r="H97" t="s">
        <v>714</v>
      </c>
      <c r="I97" t="s">
        <v>714</v>
      </c>
      <c r="J97" t="s">
        <v>714</v>
      </c>
      <c r="K97">
        <v>10.3</v>
      </c>
      <c r="L97">
        <v>4.92</v>
      </c>
    </row>
    <row r="98" spans="1:12">
      <c r="A98" t="s">
        <v>416</v>
      </c>
      <c r="B98" t="s">
        <v>190</v>
      </c>
      <c r="C98" t="s">
        <v>1425</v>
      </c>
      <c r="D98">
        <v>9.3000000000000007</v>
      </c>
      <c r="E98" s="55">
        <v>45127</v>
      </c>
      <c r="F98" t="s">
        <v>1423</v>
      </c>
      <c r="G98">
        <v>20.68</v>
      </c>
      <c r="H98">
        <v>1.21</v>
      </c>
      <c r="J98" s="992">
        <v>0.38472222222222219</v>
      </c>
      <c r="K98">
        <v>10.3</v>
      </c>
      <c r="L98">
        <v>4.92</v>
      </c>
    </row>
    <row r="99" spans="1:12">
      <c r="A99" t="s">
        <v>416</v>
      </c>
      <c r="B99" t="s">
        <v>190</v>
      </c>
      <c r="C99" t="s">
        <v>1425</v>
      </c>
      <c r="D99">
        <v>9.8000000000000007</v>
      </c>
      <c r="E99" t="s">
        <v>714</v>
      </c>
      <c r="F99" t="s">
        <v>714</v>
      </c>
      <c r="G99" t="s">
        <v>714</v>
      </c>
      <c r="H99" t="s">
        <v>714</v>
      </c>
      <c r="I99" t="s">
        <v>714</v>
      </c>
      <c r="J99" t="s">
        <v>714</v>
      </c>
      <c r="K99">
        <v>10.3</v>
      </c>
      <c r="L99">
        <v>4.92</v>
      </c>
    </row>
    <row r="100" spans="1:12">
      <c r="A100" t="s">
        <v>416</v>
      </c>
      <c r="B100" t="s">
        <v>190</v>
      </c>
      <c r="C100" t="s">
        <v>1426</v>
      </c>
      <c r="D100">
        <v>0.5</v>
      </c>
      <c r="E100" s="55">
        <v>45159</v>
      </c>
      <c r="F100" t="s">
        <v>1423</v>
      </c>
      <c r="G100">
        <v>4.32</v>
      </c>
      <c r="H100">
        <v>0.38</v>
      </c>
      <c r="J100" s="992">
        <v>0.3576388888888889</v>
      </c>
      <c r="K100">
        <v>10.4</v>
      </c>
      <c r="L100">
        <v>3.8</v>
      </c>
    </row>
    <row r="101" spans="1:12">
      <c r="A101" t="s">
        <v>416</v>
      </c>
      <c r="B101" t="s">
        <v>190</v>
      </c>
      <c r="C101" t="s">
        <v>1426</v>
      </c>
      <c r="D101">
        <v>1</v>
      </c>
      <c r="E101" t="s">
        <v>714</v>
      </c>
      <c r="F101" t="s">
        <v>714</v>
      </c>
      <c r="G101" t="s">
        <v>714</v>
      </c>
      <c r="H101" t="s">
        <v>714</v>
      </c>
      <c r="I101" t="s">
        <v>714</v>
      </c>
      <c r="J101" t="s">
        <v>714</v>
      </c>
      <c r="K101">
        <v>10.4</v>
      </c>
      <c r="L101">
        <v>3.8</v>
      </c>
    </row>
    <row r="102" spans="1:12">
      <c r="A102" t="s">
        <v>416</v>
      </c>
      <c r="B102" t="s">
        <v>190</v>
      </c>
      <c r="C102" t="s">
        <v>1426</v>
      </c>
      <c r="D102">
        <v>2</v>
      </c>
      <c r="E102" t="s">
        <v>714</v>
      </c>
      <c r="F102" t="s">
        <v>714</v>
      </c>
      <c r="G102" t="s">
        <v>714</v>
      </c>
      <c r="H102" t="s">
        <v>714</v>
      </c>
      <c r="I102" t="s">
        <v>714</v>
      </c>
      <c r="J102" t="s">
        <v>714</v>
      </c>
      <c r="K102">
        <v>10.4</v>
      </c>
      <c r="L102">
        <v>3.8</v>
      </c>
    </row>
    <row r="103" spans="1:12">
      <c r="A103" t="s">
        <v>416</v>
      </c>
      <c r="B103" t="s">
        <v>190</v>
      </c>
      <c r="C103" t="s">
        <v>1426</v>
      </c>
      <c r="D103">
        <v>3</v>
      </c>
      <c r="E103" s="55">
        <v>45159</v>
      </c>
      <c r="F103" t="s">
        <v>1423</v>
      </c>
      <c r="G103">
        <v>4.3600000000000003</v>
      </c>
      <c r="H103">
        <v>0.48299999999999998</v>
      </c>
      <c r="J103" s="992">
        <v>0.36527777777777781</v>
      </c>
      <c r="K103">
        <v>10.4</v>
      </c>
      <c r="L103">
        <v>3.8</v>
      </c>
    </row>
    <row r="104" spans="1:12">
      <c r="A104" t="s">
        <v>416</v>
      </c>
      <c r="B104" t="s">
        <v>190</v>
      </c>
      <c r="C104" t="s">
        <v>1426</v>
      </c>
      <c r="D104">
        <v>4</v>
      </c>
      <c r="E104" t="s">
        <v>714</v>
      </c>
      <c r="F104" t="s">
        <v>714</v>
      </c>
      <c r="G104" t="s">
        <v>714</v>
      </c>
      <c r="H104" t="s">
        <v>714</v>
      </c>
      <c r="I104" t="s">
        <v>714</v>
      </c>
      <c r="J104" t="s">
        <v>714</v>
      </c>
      <c r="K104">
        <v>10.4</v>
      </c>
      <c r="L104">
        <v>3.8</v>
      </c>
    </row>
    <row r="105" spans="1:12">
      <c r="A105" t="s">
        <v>416</v>
      </c>
      <c r="B105" t="s">
        <v>190</v>
      </c>
      <c r="C105" t="s">
        <v>1426</v>
      </c>
      <c r="D105">
        <v>5</v>
      </c>
      <c r="E105" t="s">
        <v>714</v>
      </c>
      <c r="F105" t="s">
        <v>714</v>
      </c>
      <c r="G105" t="s">
        <v>714</v>
      </c>
      <c r="H105" t="s">
        <v>714</v>
      </c>
      <c r="I105" t="s">
        <v>714</v>
      </c>
      <c r="J105" t="s">
        <v>714</v>
      </c>
      <c r="K105">
        <v>10.4</v>
      </c>
      <c r="L105">
        <v>3.8</v>
      </c>
    </row>
    <row r="106" spans="1:12">
      <c r="A106" t="s">
        <v>416</v>
      </c>
      <c r="B106" t="s">
        <v>190</v>
      </c>
      <c r="C106" t="s">
        <v>1426</v>
      </c>
      <c r="D106">
        <v>6</v>
      </c>
      <c r="E106" t="s">
        <v>714</v>
      </c>
      <c r="F106" t="s">
        <v>714</v>
      </c>
      <c r="G106" t="s">
        <v>714</v>
      </c>
      <c r="H106" t="s">
        <v>714</v>
      </c>
      <c r="I106" t="s">
        <v>714</v>
      </c>
      <c r="J106" t="s">
        <v>714</v>
      </c>
      <c r="K106">
        <v>10.4</v>
      </c>
      <c r="L106">
        <v>3.8</v>
      </c>
    </row>
    <row r="107" spans="1:12">
      <c r="A107" t="s">
        <v>416</v>
      </c>
      <c r="B107" t="s">
        <v>190</v>
      </c>
      <c r="C107" t="s">
        <v>1426</v>
      </c>
      <c r="D107">
        <v>7</v>
      </c>
      <c r="E107" t="s">
        <v>714</v>
      </c>
      <c r="F107" t="s">
        <v>714</v>
      </c>
      <c r="G107" t="s">
        <v>714</v>
      </c>
      <c r="H107" t="s">
        <v>714</v>
      </c>
      <c r="I107" t="s">
        <v>714</v>
      </c>
      <c r="J107" t="s">
        <v>714</v>
      </c>
      <c r="K107">
        <v>10.4</v>
      </c>
      <c r="L107">
        <v>3.8</v>
      </c>
    </row>
    <row r="108" spans="1:12">
      <c r="A108" t="s">
        <v>416</v>
      </c>
      <c r="B108" t="s">
        <v>190</v>
      </c>
      <c r="C108" t="s">
        <v>1426</v>
      </c>
      <c r="D108">
        <v>8</v>
      </c>
      <c r="E108" t="s">
        <v>714</v>
      </c>
      <c r="F108" t="s">
        <v>714</v>
      </c>
      <c r="G108" t="s">
        <v>714</v>
      </c>
      <c r="H108" t="s">
        <v>714</v>
      </c>
      <c r="I108" t="s">
        <v>714</v>
      </c>
      <c r="J108" t="s">
        <v>714</v>
      </c>
      <c r="K108">
        <v>10.4</v>
      </c>
      <c r="L108">
        <v>3.8</v>
      </c>
    </row>
    <row r="109" spans="1:12">
      <c r="A109" t="s">
        <v>416</v>
      </c>
      <c r="B109" t="s">
        <v>190</v>
      </c>
      <c r="C109" t="s">
        <v>1426</v>
      </c>
      <c r="D109">
        <v>9</v>
      </c>
      <c r="E109" t="s">
        <v>714</v>
      </c>
      <c r="F109" t="s">
        <v>714</v>
      </c>
      <c r="G109" t="s">
        <v>714</v>
      </c>
      <c r="H109" t="s">
        <v>714</v>
      </c>
      <c r="I109" t="s">
        <v>714</v>
      </c>
      <c r="J109" t="s">
        <v>714</v>
      </c>
      <c r="K109">
        <v>10.4</v>
      </c>
      <c r="L109">
        <v>3.8</v>
      </c>
    </row>
    <row r="110" spans="1:12">
      <c r="A110" t="s">
        <v>416</v>
      </c>
      <c r="B110" t="s">
        <v>190</v>
      </c>
      <c r="C110" t="s">
        <v>1426</v>
      </c>
      <c r="D110">
        <v>9.4</v>
      </c>
      <c r="E110" s="55">
        <v>45159</v>
      </c>
      <c r="F110" t="s">
        <v>1423</v>
      </c>
      <c r="G110">
        <v>21.59</v>
      </c>
      <c r="H110">
        <v>1.22</v>
      </c>
      <c r="J110" s="992">
        <v>0.37291666666666662</v>
      </c>
      <c r="K110">
        <v>10.4</v>
      </c>
      <c r="L110">
        <v>3.8</v>
      </c>
    </row>
    <row r="111" spans="1:12">
      <c r="A111" t="s">
        <v>416</v>
      </c>
      <c r="B111" t="s">
        <v>190</v>
      </c>
      <c r="C111" t="s">
        <v>1426</v>
      </c>
      <c r="D111">
        <v>9.9</v>
      </c>
      <c r="E111" t="s">
        <v>714</v>
      </c>
      <c r="F111" t="s">
        <v>714</v>
      </c>
      <c r="G111" t="s">
        <v>714</v>
      </c>
      <c r="H111" t="s">
        <v>714</v>
      </c>
      <c r="I111" t="s">
        <v>714</v>
      </c>
      <c r="J111" t="s">
        <v>714</v>
      </c>
      <c r="K111">
        <v>10.4</v>
      </c>
      <c r="L111">
        <v>3.8</v>
      </c>
    </row>
    <row r="112" spans="1:12">
      <c r="A112" t="s">
        <v>416</v>
      </c>
      <c r="B112" t="s">
        <v>190</v>
      </c>
      <c r="C112" t="s">
        <v>1426</v>
      </c>
      <c r="D112">
        <v>10</v>
      </c>
      <c r="E112" t="s">
        <v>714</v>
      </c>
      <c r="F112" t="s">
        <v>714</v>
      </c>
      <c r="G112" t="s">
        <v>714</v>
      </c>
      <c r="H112" t="s">
        <v>714</v>
      </c>
      <c r="I112" t="s">
        <v>714</v>
      </c>
      <c r="J112" t="s">
        <v>714</v>
      </c>
      <c r="K112">
        <v>10.4</v>
      </c>
      <c r="L112">
        <v>3.8</v>
      </c>
    </row>
    <row r="113" spans="1:12">
      <c r="A113" t="s">
        <v>416</v>
      </c>
      <c r="B113" t="s">
        <v>190</v>
      </c>
      <c r="C113" t="s">
        <v>1427</v>
      </c>
      <c r="D113">
        <v>0.5</v>
      </c>
      <c r="E113" s="55">
        <v>45190</v>
      </c>
      <c r="F113" t="s">
        <v>1423</v>
      </c>
      <c r="G113">
        <v>17.329999999999998</v>
      </c>
      <c r="H113">
        <v>0.63300000000000001</v>
      </c>
      <c r="J113" s="992">
        <v>0.35694444444444445</v>
      </c>
      <c r="K113">
        <v>10.199999999999999</v>
      </c>
      <c r="L113">
        <v>1.53</v>
      </c>
    </row>
    <row r="114" spans="1:12">
      <c r="A114" t="s">
        <v>416</v>
      </c>
      <c r="B114" t="s">
        <v>190</v>
      </c>
      <c r="C114" t="s">
        <v>1427</v>
      </c>
      <c r="D114">
        <v>1</v>
      </c>
      <c r="E114" t="s">
        <v>714</v>
      </c>
      <c r="F114" t="s">
        <v>714</v>
      </c>
      <c r="G114" t="s">
        <v>714</v>
      </c>
      <c r="H114" t="s">
        <v>714</v>
      </c>
      <c r="I114" t="s">
        <v>714</v>
      </c>
      <c r="J114" t="s">
        <v>714</v>
      </c>
      <c r="K114">
        <v>10.199999999999999</v>
      </c>
      <c r="L114">
        <v>1.53</v>
      </c>
    </row>
    <row r="115" spans="1:12">
      <c r="A115" t="s">
        <v>416</v>
      </c>
      <c r="B115" t="s">
        <v>190</v>
      </c>
      <c r="C115" t="s">
        <v>1427</v>
      </c>
      <c r="D115">
        <v>2</v>
      </c>
      <c r="E115" t="s">
        <v>714</v>
      </c>
      <c r="F115" t="s">
        <v>714</v>
      </c>
      <c r="G115" t="s">
        <v>714</v>
      </c>
      <c r="H115" t="s">
        <v>714</v>
      </c>
      <c r="I115" t="s">
        <v>714</v>
      </c>
      <c r="J115" t="s">
        <v>714</v>
      </c>
      <c r="K115">
        <v>10.199999999999999</v>
      </c>
      <c r="L115">
        <v>1.53</v>
      </c>
    </row>
    <row r="116" spans="1:12">
      <c r="A116" t="s">
        <v>416</v>
      </c>
      <c r="B116" t="s">
        <v>190</v>
      </c>
      <c r="C116" t="s">
        <v>1427</v>
      </c>
      <c r="D116">
        <v>3</v>
      </c>
      <c r="E116" s="55">
        <v>45190</v>
      </c>
      <c r="F116" t="s">
        <v>1423</v>
      </c>
      <c r="G116">
        <v>16.73</v>
      </c>
      <c r="H116">
        <v>0.45</v>
      </c>
      <c r="J116" s="992">
        <v>0.36180555555555555</v>
      </c>
      <c r="K116">
        <v>10.199999999999999</v>
      </c>
      <c r="L116">
        <v>1.53</v>
      </c>
    </row>
    <row r="117" spans="1:12">
      <c r="A117" t="s">
        <v>416</v>
      </c>
      <c r="B117" t="s">
        <v>190</v>
      </c>
      <c r="C117" t="s">
        <v>1427</v>
      </c>
      <c r="D117">
        <v>4</v>
      </c>
      <c r="E117" t="s">
        <v>714</v>
      </c>
      <c r="F117" t="s">
        <v>714</v>
      </c>
      <c r="G117" t="s">
        <v>714</v>
      </c>
      <c r="H117" t="s">
        <v>714</v>
      </c>
      <c r="I117" t="s">
        <v>714</v>
      </c>
      <c r="J117" t="s">
        <v>714</v>
      </c>
      <c r="K117">
        <v>10.199999999999999</v>
      </c>
      <c r="L117">
        <v>1.53</v>
      </c>
    </row>
    <row r="118" spans="1:12">
      <c r="A118" t="s">
        <v>416</v>
      </c>
      <c r="B118" t="s">
        <v>190</v>
      </c>
      <c r="C118" t="s">
        <v>1427</v>
      </c>
      <c r="D118">
        <v>5</v>
      </c>
      <c r="E118" t="s">
        <v>714</v>
      </c>
      <c r="F118" t="s">
        <v>714</v>
      </c>
      <c r="G118" t="s">
        <v>714</v>
      </c>
      <c r="H118" t="s">
        <v>714</v>
      </c>
      <c r="I118" t="s">
        <v>714</v>
      </c>
      <c r="J118" t="s">
        <v>714</v>
      </c>
      <c r="K118">
        <v>10.199999999999999</v>
      </c>
      <c r="L118">
        <v>1.53</v>
      </c>
    </row>
    <row r="119" spans="1:12">
      <c r="A119" t="s">
        <v>416</v>
      </c>
      <c r="B119" t="s">
        <v>190</v>
      </c>
      <c r="C119" t="s">
        <v>1427</v>
      </c>
      <c r="D119">
        <v>6</v>
      </c>
      <c r="E119" t="s">
        <v>714</v>
      </c>
      <c r="F119" t="s">
        <v>714</v>
      </c>
      <c r="G119" t="s">
        <v>714</v>
      </c>
      <c r="H119" t="s">
        <v>714</v>
      </c>
      <c r="I119" t="s">
        <v>714</v>
      </c>
      <c r="J119" t="s">
        <v>714</v>
      </c>
      <c r="K119">
        <v>10.199999999999999</v>
      </c>
      <c r="L119">
        <v>1.53</v>
      </c>
    </row>
    <row r="120" spans="1:12">
      <c r="A120" t="s">
        <v>416</v>
      </c>
      <c r="B120" t="s">
        <v>190</v>
      </c>
      <c r="C120" t="s">
        <v>1427</v>
      </c>
      <c r="D120">
        <v>7</v>
      </c>
      <c r="E120" t="s">
        <v>714</v>
      </c>
      <c r="F120" t="s">
        <v>714</v>
      </c>
      <c r="G120" t="s">
        <v>714</v>
      </c>
      <c r="H120" t="s">
        <v>714</v>
      </c>
      <c r="I120" t="s">
        <v>714</v>
      </c>
      <c r="J120" t="s">
        <v>714</v>
      </c>
      <c r="K120">
        <v>10.199999999999999</v>
      </c>
      <c r="L120">
        <v>1.53</v>
      </c>
    </row>
    <row r="121" spans="1:12">
      <c r="A121" t="s">
        <v>416</v>
      </c>
      <c r="B121" t="s">
        <v>190</v>
      </c>
      <c r="C121" t="s">
        <v>1427</v>
      </c>
      <c r="D121">
        <v>8</v>
      </c>
      <c r="E121" t="s">
        <v>714</v>
      </c>
      <c r="F121" t="s">
        <v>714</v>
      </c>
      <c r="G121" t="s">
        <v>714</v>
      </c>
      <c r="H121" t="s">
        <v>714</v>
      </c>
      <c r="I121" t="s">
        <v>714</v>
      </c>
      <c r="J121" t="s">
        <v>714</v>
      </c>
      <c r="K121">
        <v>10.199999999999999</v>
      </c>
      <c r="L121">
        <v>1.53</v>
      </c>
    </row>
    <row r="122" spans="1:12">
      <c r="A122" t="s">
        <v>416</v>
      </c>
      <c r="B122" t="s">
        <v>190</v>
      </c>
      <c r="C122" t="s">
        <v>1427</v>
      </c>
      <c r="D122">
        <v>9</v>
      </c>
      <c r="E122" t="s">
        <v>714</v>
      </c>
      <c r="F122" t="s">
        <v>714</v>
      </c>
      <c r="G122" t="s">
        <v>714</v>
      </c>
      <c r="H122" t="s">
        <v>714</v>
      </c>
      <c r="I122" t="s">
        <v>714</v>
      </c>
      <c r="J122" t="s">
        <v>714</v>
      </c>
      <c r="K122">
        <v>10.199999999999999</v>
      </c>
      <c r="L122">
        <v>1.53</v>
      </c>
    </row>
    <row r="123" spans="1:12">
      <c r="A123" t="s">
        <v>416</v>
      </c>
      <c r="B123" t="s">
        <v>190</v>
      </c>
      <c r="C123" t="s">
        <v>1427</v>
      </c>
      <c r="D123">
        <v>9.1999999999999993</v>
      </c>
      <c r="E123" s="55">
        <v>45190</v>
      </c>
      <c r="F123" t="s">
        <v>1423</v>
      </c>
      <c r="G123">
        <v>45.58</v>
      </c>
      <c r="H123">
        <v>1.89</v>
      </c>
      <c r="J123" s="992">
        <v>0.3659722222222222</v>
      </c>
      <c r="K123">
        <v>10.199999999999999</v>
      </c>
      <c r="L123">
        <v>1.53</v>
      </c>
    </row>
    <row r="124" spans="1:12">
      <c r="A124" t="s">
        <v>416</v>
      </c>
      <c r="B124" t="s">
        <v>190</v>
      </c>
      <c r="C124" t="s">
        <v>1427</v>
      </c>
      <c r="D124">
        <v>9.6999999999999993</v>
      </c>
      <c r="E124" t="s">
        <v>714</v>
      </c>
      <c r="F124" t="s">
        <v>714</v>
      </c>
      <c r="G124" t="s">
        <v>714</v>
      </c>
      <c r="H124" t="s">
        <v>714</v>
      </c>
      <c r="I124" t="s">
        <v>714</v>
      </c>
      <c r="J124" t="s">
        <v>714</v>
      </c>
      <c r="K124">
        <v>10.199999999999999</v>
      </c>
      <c r="L124">
        <v>1.53</v>
      </c>
    </row>
    <row r="125" spans="1:12">
      <c r="A125" t="s">
        <v>416</v>
      </c>
      <c r="B125" t="s">
        <v>190</v>
      </c>
      <c r="C125" t="s">
        <v>1428</v>
      </c>
      <c r="D125">
        <v>0.5</v>
      </c>
      <c r="E125" s="55">
        <v>45218</v>
      </c>
      <c r="F125" t="s">
        <v>1423</v>
      </c>
      <c r="G125">
        <v>6.51</v>
      </c>
      <c r="H125">
        <v>0.53600000000000003</v>
      </c>
      <c r="J125" s="992">
        <v>0.3527777777777778</v>
      </c>
      <c r="K125">
        <v>10.199999999999999</v>
      </c>
      <c r="L125">
        <v>2.375</v>
      </c>
    </row>
    <row r="126" spans="1:12">
      <c r="A126" t="s">
        <v>416</v>
      </c>
      <c r="B126" t="s">
        <v>190</v>
      </c>
      <c r="C126" t="s">
        <v>1428</v>
      </c>
      <c r="D126">
        <v>1</v>
      </c>
      <c r="E126" t="s">
        <v>714</v>
      </c>
      <c r="F126" t="s">
        <v>714</v>
      </c>
      <c r="G126" t="s">
        <v>714</v>
      </c>
      <c r="H126" t="s">
        <v>714</v>
      </c>
      <c r="I126" t="s">
        <v>714</v>
      </c>
      <c r="J126" t="s">
        <v>714</v>
      </c>
      <c r="K126">
        <v>10.199999999999999</v>
      </c>
      <c r="L126">
        <v>2.375</v>
      </c>
    </row>
    <row r="127" spans="1:12">
      <c r="A127" t="s">
        <v>416</v>
      </c>
      <c r="B127" t="s">
        <v>190</v>
      </c>
      <c r="C127" t="s">
        <v>1428</v>
      </c>
      <c r="D127">
        <v>2</v>
      </c>
      <c r="E127" t="s">
        <v>714</v>
      </c>
      <c r="F127" t="s">
        <v>714</v>
      </c>
      <c r="G127" t="s">
        <v>714</v>
      </c>
      <c r="H127" t="s">
        <v>714</v>
      </c>
      <c r="I127" t="s">
        <v>714</v>
      </c>
      <c r="J127" t="s">
        <v>714</v>
      </c>
      <c r="K127">
        <v>10.199999999999999</v>
      </c>
      <c r="L127">
        <v>2.375</v>
      </c>
    </row>
    <row r="128" spans="1:12">
      <c r="A128" t="s">
        <v>416</v>
      </c>
      <c r="B128" t="s">
        <v>190</v>
      </c>
      <c r="C128" t="s">
        <v>1428</v>
      </c>
      <c r="D128">
        <v>3</v>
      </c>
      <c r="E128" s="55">
        <v>45218</v>
      </c>
      <c r="F128" t="s">
        <v>1423</v>
      </c>
      <c r="G128">
        <v>7.21</v>
      </c>
      <c r="H128">
        <v>0.53800000000000003</v>
      </c>
      <c r="J128" s="992">
        <v>0.35694444444444445</v>
      </c>
      <c r="K128">
        <v>10.199999999999999</v>
      </c>
      <c r="L128">
        <v>2.375</v>
      </c>
    </row>
    <row r="129" spans="1:12">
      <c r="A129" t="s">
        <v>416</v>
      </c>
      <c r="B129" t="s">
        <v>190</v>
      </c>
      <c r="C129" t="s">
        <v>1428</v>
      </c>
      <c r="D129">
        <v>4</v>
      </c>
      <c r="E129" t="s">
        <v>714</v>
      </c>
      <c r="F129" t="s">
        <v>714</v>
      </c>
      <c r="G129" t="s">
        <v>714</v>
      </c>
      <c r="H129" t="s">
        <v>714</v>
      </c>
      <c r="I129" t="s">
        <v>714</v>
      </c>
      <c r="J129" t="s">
        <v>714</v>
      </c>
      <c r="K129">
        <v>10.199999999999999</v>
      </c>
      <c r="L129">
        <v>2.375</v>
      </c>
    </row>
    <row r="130" spans="1:12">
      <c r="A130" t="s">
        <v>416</v>
      </c>
      <c r="B130" t="s">
        <v>190</v>
      </c>
      <c r="C130" t="s">
        <v>1428</v>
      </c>
      <c r="D130">
        <v>5</v>
      </c>
      <c r="E130" t="s">
        <v>714</v>
      </c>
      <c r="F130" t="s">
        <v>714</v>
      </c>
      <c r="G130" t="s">
        <v>714</v>
      </c>
      <c r="H130" t="s">
        <v>714</v>
      </c>
      <c r="I130" t="s">
        <v>714</v>
      </c>
      <c r="J130" t="s">
        <v>714</v>
      </c>
      <c r="K130">
        <v>10.199999999999999</v>
      </c>
      <c r="L130">
        <v>2.375</v>
      </c>
    </row>
    <row r="131" spans="1:12">
      <c r="A131" t="s">
        <v>416</v>
      </c>
      <c r="B131" t="s">
        <v>190</v>
      </c>
      <c r="C131" t="s">
        <v>1428</v>
      </c>
      <c r="D131">
        <v>6</v>
      </c>
      <c r="E131" t="s">
        <v>714</v>
      </c>
      <c r="F131" t="s">
        <v>714</v>
      </c>
      <c r="G131" t="s">
        <v>714</v>
      </c>
      <c r="H131" t="s">
        <v>714</v>
      </c>
      <c r="I131" t="s">
        <v>714</v>
      </c>
      <c r="J131" t="s">
        <v>714</v>
      </c>
      <c r="K131">
        <v>10.199999999999999</v>
      </c>
      <c r="L131">
        <v>2.375</v>
      </c>
    </row>
    <row r="132" spans="1:12">
      <c r="A132" t="s">
        <v>416</v>
      </c>
      <c r="B132" t="s">
        <v>190</v>
      </c>
      <c r="C132" t="s">
        <v>1428</v>
      </c>
      <c r="D132">
        <v>7</v>
      </c>
      <c r="E132" t="s">
        <v>714</v>
      </c>
      <c r="F132" t="s">
        <v>714</v>
      </c>
      <c r="G132" t="s">
        <v>714</v>
      </c>
      <c r="H132" t="s">
        <v>714</v>
      </c>
      <c r="I132" t="s">
        <v>714</v>
      </c>
      <c r="J132" t="s">
        <v>714</v>
      </c>
      <c r="K132">
        <v>10.199999999999999</v>
      </c>
      <c r="L132">
        <v>2.375</v>
      </c>
    </row>
    <row r="133" spans="1:12">
      <c r="A133" t="s">
        <v>416</v>
      </c>
      <c r="B133" t="s">
        <v>190</v>
      </c>
      <c r="C133" t="s">
        <v>1428</v>
      </c>
      <c r="D133">
        <v>8</v>
      </c>
      <c r="E133" t="s">
        <v>714</v>
      </c>
      <c r="F133" t="s">
        <v>714</v>
      </c>
      <c r="G133" t="s">
        <v>714</v>
      </c>
      <c r="H133" t="s">
        <v>714</v>
      </c>
      <c r="I133" t="s">
        <v>714</v>
      </c>
      <c r="J133" t="s">
        <v>714</v>
      </c>
      <c r="K133">
        <v>10.199999999999999</v>
      </c>
      <c r="L133">
        <v>2.375</v>
      </c>
    </row>
    <row r="134" spans="1:12">
      <c r="A134" t="s">
        <v>416</v>
      </c>
      <c r="B134" t="s">
        <v>190</v>
      </c>
      <c r="C134" t="s">
        <v>1428</v>
      </c>
      <c r="D134">
        <v>9</v>
      </c>
      <c r="E134" t="s">
        <v>714</v>
      </c>
      <c r="F134" t="s">
        <v>714</v>
      </c>
      <c r="G134" t="s">
        <v>714</v>
      </c>
      <c r="H134" t="s">
        <v>714</v>
      </c>
      <c r="I134" t="s">
        <v>714</v>
      </c>
      <c r="J134" t="s">
        <v>714</v>
      </c>
      <c r="K134">
        <v>10.199999999999999</v>
      </c>
      <c r="L134">
        <v>2.375</v>
      </c>
    </row>
    <row r="135" spans="1:12">
      <c r="A135" t="s">
        <v>416</v>
      </c>
      <c r="B135" t="s">
        <v>190</v>
      </c>
      <c r="C135" t="s">
        <v>1428</v>
      </c>
      <c r="D135">
        <v>9.1999999999999993</v>
      </c>
      <c r="E135" s="55">
        <v>45218</v>
      </c>
      <c r="F135" t="s">
        <v>1423</v>
      </c>
      <c r="G135">
        <v>7.08</v>
      </c>
      <c r="H135">
        <v>0.61799999999999999</v>
      </c>
      <c r="J135" s="992">
        <v>0.36458333333333331</v>
      </c>
      <c r="K135">
        <v>10.199999999999999</v>
      </c>
      <c r="L135">
        <v>2.375</v>
      </c>
    </row>
    <row r="136" spans="1:12">
      <c r="A136" t="s">
        <v>416</v>
      </c>
      <c r="B136" t="s">
        <v>190</v>
      </c>
      <c r="C136" t="s">
        <v>1428</v>
      </c>
      <c r="D136">
        <v>9.6999999999999993</v>
      </c>
      <c r="E136" t="s">
        <v>714</v>
      </c>
      <c r="F136" t="s">
        <v>714</v>
      </c>
      <c r="G136" t="s">
        <v>714</v>
      </c>
      <c r="H136" t="s">
        <v>714</v>
      </c>
      <c r="I136" t="s">
        <v>714</v>
      </c>
      <c r="J136" t="s">
        <v>714</v>
      </c>
      <c r="K136">
        <v>10.199999999999999</v>
      </c>
      <c r="L136">
        <v>2.375</v>
      </c>
    </row>
    <row r="137" spans="1:12">
      <c r="A137" t="s">
        <v>416</v>
      </c>
      <c r="B137" t="s">
        <v>190</v>
      </c>
      <c r="C137" t="s">
        <v>1428</v>
      </c>
      <c r="D137">
        <v>10</v>
      </c>
      <c r="E137" t="s">
        <v>714</v>
      </c>
      <c r="F137" t="s">
        <v>714</v>
      </c>
      <c r="G137" t="s">
        <v>714</v>
      </c>
      <c r="H137" t="s">
        <v>714</v>
      </c>
      <c r="I137" t="s">
        <v>714</v>
      </c>
      <c r="J137" t="s">
        <v>714</v>
      </c>
      <c r="K137">
        <v>10.199999999999999</v>
      </c>
      <c r="L137">
        <v>2.375</v>
      </c>
    </row>
    <row r="139" spans="1:12">
      <c r="A139" t="s">
        <v>20</v>
      </c>
      <c r="B139" t="s">
        <v>701</v>
      </c>
      <c r="C139" t="s">
        <v>2668</v>
      </c>
      <c r="D139" t="s">
        <v>1538</v>
      </c>
      <c r="E139" t="s">
        <v>786</v>
      </c>
      <c r="F139" t="s">
        <v>2669</v>
      </c>
      <c r="G139" t="s">
        <v>2670</v>
      </c>
      <c r="H139" t="s">
        <v>809</v>
      </c>
      <c r="I139" t="s">
        <v>707</v>
      </c>
      <c r="J139" t="s">
        <v>2671</v>
      </c>
      <c r="K139" t="s">
        <v>847</v>
      </c>
      <c r="L139" t="s">
        <v>2672</v>
      </c>
    </row>
    <row r="140" spans="1:12">
      <c r="A140" t="s">
        <v>416</v>
      </c>
      <c r="B140" t="s">
        <v>1429</v>
      </c>
      <c r="C140" t="s">
        <v>1430</v>
      </c>
      <c r="D140">
        <v>0.5</v>
      </c>
      <c r="E140" s="55">
        <v>45049</v>
      </c>
      <c r="F140" t="s">
        <v>1431</v>
      </c>
      <c r="G140">
        <v>5.83</v>
      </c>
      <c r="H140">
        <v>0.67800000000000005</v>
      </c>
      <c r="J140" s="992">
        <v>0.43194444444444446</v>
      </c>
      <c r="K140">
        <v>4.5</v>
      </c>
      <c r="L140">
        <v>2.1</v>
      </c>
    </row>
    <row r="141" spans="1:12">
      <c r="A141" t="s">
        <v>416</v>
      </c>
      <c r="B141" t="s">
        <v>1429</v>
      </c>
      <c r="C141" t="s">
        <v>1430</v>
      </c>
      <c r="D141">
        <v>1</v>
      </c>
      <c r="E141" t="s">
        <v>714</v>
      </c>
      <c r="F141" t="s">
        <v>714</v>
      </c>
      <c r="G141" t="s">
        <v>714</v>
      </c>
      <c r="H141" t="s">
        <v>714</v>
      </c>
      <c r="I141" t="s">
        <v>714</v>
      </c>
      <c r="J141" t="s">
        <v>714</v>
      </c>
      <c r="K141">
        <v>4.5</v>
      </c>
      <c r="L141">
        <v>2.1</v>
      </c>
    </row>
    <row r="142" spans="1:12">
      <c r="A142" t="s">
        <v>416</v>
      </c>
      <c r="B142" t="s">
        <v>1429</v>
      </c>
      <c r="C142" t="s">
        <v>1430</v>
      </c>
      <c r="D142">
        <v>2</v>
      </c>
      <c r="E142" t="s">
        <v>714</v>
      </c>
      <c r="F142" t="s">
        <v>714</v>
      </c>
      <c r="G142" t="s">
        <v>714</v>
      </c>
      <c r="H142" t="s">
        <v>714</v>
      </c>
      <c r="I142" t="s">
        <v>714</v>
      </c>
      <c r="J142" t="s">
        <v>714</v>
      </c>
      <c r="K142">
        <v>4.5</v>
      </c>
      <c r="L142">
        <v>2.1</v>
      </c>
    </row>
    <row r="143" spans="1:12">
      <c r="A143" t="s">
        <v>416</v>
      </c>
      <c r="B143" t="s">
        <v>1429</v>
      </c>
      <c r="C143" t="s">
        <v>1430</v>
      </c>
      <c r="D143">
        <v>3</v>
      </c>
      <c r="E143" t="s">
        <v>714</v>
      </c>
      <c r="F143" t="s">
        <v>714</v>
      </c>
      <c r="G143" t="s">
        <v>714</v>
      </c>
      <c r="H143" t="s">
        <v>714</v>
      </c>
      <c r="I143" t="s">
        <v>714</v>
      </c>
      <c r="J143" t="s">
        <v>714</v>
      </c>
      <c r="K143">
        <v>4.5</v>
      </c>
      <c r="L143">
        <v>2.1</v>
      </c>
    </row>
    <row r="144" spans="1:12">
      <c r="A144" t="s">
        <v>416</v>
      </c>
      <c r="B144" t="s">
        <v>1429</v>
      </c>
      <c r="C144" t="s">
        <v>1430</v>
      </c>
      <c r="D144">
        <v>3.5</v>
      </c>
      <c r="E144" s="55">
        <v>45049</v>
      </c>
      <c r="F144" t="s">
        <v>1431</v>
      </c>
      <c r="G144">
        <v>4.62</v>
      </c>
      <c r="H144">
        <v>0.75900000000000001</v>
      </c>
      <c r="J144" s="992">
        <v>0.43611111111111112</v>
      </c>
      <c r="K144">
        <v>4.5</v>
      </c>
      <c r="L144">
        <v>2.1</v>
      </c>
    </row>
    <row r="145" spans="1:12">
      <c r="A145" t="s">
        <v>416</v>
      </c>
      <c r="B145" t="s">
        <v>1429</v>
      </c>
      <c r="C145" t="s">
        <v>1430</v>
      </c>
      <c r="D145">
        <v>4</v>
      </c>
      <c r="E145" t="s">
        <v>714</v>
      </c>
      <c r="F145" t="s">
        <v>714</v>
      </c>
      <c r="G145" t="s">
        <v>714</v>
      </c>
      <c r="H145" t="s">
        <v>714</v>
      </c>
      <c r="I145" t="s">
        <v>714</v>
      </c>
      <c r="J145" t="s">
        <v>714</v>
      </c>
      <c r="K145">
        <v>4.5</v>
      </c>
      <c r="L145">
        <v>2.1</v>
      </c>
    </row>
    <row r="146" spans="1:12">
      <c r="A146" t="s">
        <v>416</v>
      </c>
      <c r="B146" t="s">
        <v>1429</v>
      </c>
      <c r="C146" t="s">
        <v>1432</v>
      </c>
      <c r="D146">
        <v>0.5</v>
      </c>
      <c r="E146" s="55">
        <v>45098</v>
      </c>
      <c r="F146" t="s">
        <v>1431</v>
      </c>
      <c r="G146">
        <v>15.58</v>
      </c>
      <c r="H146">
        <v>1.25</v>
      </c>
      <c r="J146" s="992">
        <v>0.4826388888888889</v>
      </c>
      <c r="K146">
        <v>4.5999999999999996</v>
      </c>
      <c r="L146">
        <v>1.83</v>
      </c>
    </row>
    <row r="147" spans="1:12">
      <c r="A147" t="s">
        <v>416</v>
      </c>
      <c r="B147" t="s">
        <v>1429</v>
      </c>
      <c r="C147" t="s">
        <v>1432</v>
      </c>
      <c r="D147">
        <v>1</v>
      </c>
      <c r="E147" t="s">
        <v>714</v>
      </c>
      <c r="F147" t="s">
        <v>714</v>
      </c>
      <c r="G147" t="s">
        <v>714</v>
      </c>
      <c r="H147" t="s">
        <v>714</v>
      </c>
      <c r="I147" t="s">
        <v>714</v>
      </c>
      <c r="J147" t="s">
        <v>714</v>
      </c>
      <c r="K147">
        <v>4.5999999999999996</v>
      </c>
      <c r="L147">
        <v>1.83</v>
      </c>
    </row>
    <row r="148" spans="1:12">
      <c r="A148" t="s">
        <v>416</v>
      </c>
      <c r="B148" t="s">
        <v>1429</v>
      </c>
      <c r="C148" t="s">
        <v>1432</v>
      </c>
      <c r="D148">
        <v>2</v>
      </c>
      <c r="E148" t="s">
        <v>714</v>
      </c>
      <c r="F148" t="s">
        <v>714</v>
      </c>
      <c r="G148" t="s">
        <v>714</v>
      </c>
      <c r="H148" t="s">
        <v>714</v>
      </c>
      <c r="I148" t="s">
        <v>714</v>
      </c>
      <c r="J148" t="s">
        <v>714</v>
      </c>
      <c r="K148">
        <v>4.5999999999999996</v>
      </c>
      <c r="L148">
        <v>1.83</v>
      </c>
    </row>
    <row r="149" spans="1:12">
      <c r="A149" t="s">
        <v>416</v>
      </c>
      <c r="B149" t="s">
        <v>1429</v>
      </c>
      <c r="C149" t="s">
        <v>1432</v>
      </c>
      <c r="D149">
        <v>3</v>
      </c>
      <c r="E149" t="s">
        <v>714</v>
      </c>
      <c r="F149" t="s">
        <v>714</v>
      </c>
      <c r="G149" t="s">
        <v>714</v>
      </c>
      <c r="H149" t="s">
        <v>714</v>
      </c>
      <c r="I149" t="s">
        <v>714</v>
      </c>
      <c r="J149" t="s">
        <v>714</v>
      </c>
      <c r="K149">
        <v>4.5999999999999996</v>
      </c>
      <c r="L149">
        <v>1.83</v>
      </c>
    </row>
    <row r="150" spans="1:12">
      <c r="A150" t="s">
        <v>416</v>
      </c>
      <c r="B150" t="s">
        <v>1429</v>
      </c>
      <c r="C150" t="s">
        <v>1432</v>
      </c>
      <c r="D150">
        <v>3.6</v>
      </c>
      <c r="E150" s="55">
        <v>45098</v>
      </c>
      <c r="F150" t="s">
        <v>1431</v>
      </c>
      <c r="G150">
        <v>8.6199999999999992</v>
      </c>
      <c r="H150">
        <v>1.08</v>
      </c>
      <c r="J150" s="992">
        <v>0.4861111111111111</v>
      </c>
      <c r="K150">
        <v>4.5999999999999996</v>
      </c>
      <c r="L150">
        <v>1.83</v>
      </c>
    </row>
    <row r="151" spans="1:12">
      <c r="A151" t="s">
        <v>416</v>
      </c>
      <c r="B151" t="s">
        <v>1429</v>
      </c>
      <c r="C151" t="s">
        <v>1432</v>
      </c>
      <c r="D151">
        <v>4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>
        <v>4.5999999999999996</v>
      </c>
      <c r="L151">
        <v>1.83</v>
      </c>
    </row>
    <row r="152" spans="1:12">
      <c r="A152" t="s">
        <v>416</v>
      </c>
      <c r="B152" t="s">
        <v>1429</v>
      </c>
      <c r="C152" t="s">
        <v>1432</v>
      </c>
      <c r="D152">
        <v>4.0999999999999996</v>
      </c>
      <c r="E152" t="s">
        <v>714</v>
      </c>
      <c r="F152" t="s">
        <v>714</v>
      </c>
      <c r="G152" t="s">
        <v>714</v>
      </c>
      <c r="H152" t="s">
        <v>714</v>
      </c>
      <c r="I152" t="s">
        <v>714</v>
      </c>
      <c r="J152" t="s">
        <v>714</v>
      </c>
      <c r="K152">
        <v>4.5999999999999996</v>
      </c>
      <c r="L152">
        <v>1.83</v>
      </c>
    </row>
    <row r="153" spans="1:12">
      <c r="A153" t="s">
        <v>416</v>
      </c>
      <c r="B153" t="s">
        <v>1429</v>
      </c>
      <c r="C153" t="s">
        <v>1433</v>
      </c>
      <c r="D153">
        <v>0.5</v>
      </c>
      <c r="E153" s="55">
        <v>45127</v>
      </c>
      <c r="F153" t="s">
        <v>1431</v>
      </c>
      <c r="G153">
        <v>17.38</v>
      </c>
      <c r="H153">
        <v>1.01</v>
      </c>
      <c r="J153" s="992">
        <v>0.51666666666666672</v>
      </c>
      <c r="K153">
        <v>4.4000000000000004</v>
      </c>
      <c r="L153">
        <v>1.82</v>
      </c>
    </row>
    <row r="154" spans="1:12">
      <c r="A154" t="s">
        <v>416</v>
      </c>
      <c r="B154" t="s">
        <v>1429</v>
      </c>
      <c r="C154" t="s">
        <v>1433</v>
      </c>
      <c r="D154">
        <v>1</v>
      </c>
      <c r="E154" t="s">
        <v>714</v>
      </c>
      <c r="F154" t="s">
        <v>714</v>
      </c>
      <c r="G154" t="s">
        <v>714</v>
      </c>
      <c r="H154" t="s">
        <v>714</v>
      </c>
      <c r="I154" t="s">
        <v>714</v>
      </c>
      <c r="J154" t="s">
        <v>714</v>
      </c>
      <c r="K154">
        <v>4.4000000000000004</v>
      </c>
      <c r="L154">
        <v>1.82</v>
      </c>
    </row>
    <row r="155" spans="1:12">
      <c r="A155" t="s">
        <v>416</v>
      </c>
      <c r="B155" t="s">
        <v>1429</v>
      </c>
      <c r="C155" t="s">
        <v>1433</v>
      </c>
      <c r="D155">
        <v>2</v>
      </c>
      <c r="E155" t="s">
        <v>714</v>
      </c>
      <c r="F155" t="s">
        <v>714</v>
      </c>
      <c r="G155" t="s">
        <v>714</v>
      </c>
      <c r="H155" t="s">
        <v>714</v>
      </c>
      <c r="I155" t="s">
        <v>714</v>
      </c>
      <c r="J155" t="s">
        <v>714</v>
      </c>
      <c r="K155">
        <v>4.4000000000000004</v>
      </c>
      <c r="L155">
        <v>1.82</v>
      </c>
    </row>
    <row r="156" spans="1:12">
      <c r="A156" t="s">
        <v>416</v>
      </c>
      <c r="B156" t="s">
        <v>1429</v>
      </c>
      <c r="C156" t="s">
        <v>1433</v>
      </c>
      <c r="D156">
        <v>3</v>
      </c>
      <c r="E156" t="s">
        <v>714</v>
      </c>
      <c r="F156" t="s">
        <v>714</v>
      </c>
      <c r="G156" t="s">
        <v>714</v>
      </c>
      <c r="H156" t="s">
        <v>714</v>
      </c>
      <c r="I156" t="s">
        <v>714</v>
      </c>
      <c r="J156" t="s">
        <v>714</v>
      </c>
      <c r="K156">
        <v>4.4000000000000004</v>
      </c>
      <c r="L156">
        <v>1.82</v>
      </c>
    </row>
    <row r="157" spans="1:12">
      <c r="A157" t="s">
        <v>416</v>
      </c>
      <c r="B157" t="s">
        <v>1429</v>
      </c>
      <c r="C157" t="s">
        <v>1433</v>
      </c>
      <c r="D157">
        <v>3.4</v>
      </c>
      <c r="E157" s="55">
        <v>45127</v>
      </c>
      <c r="F157" t="s">
        <v>1431</v>
      </c>
      <c r="G157">
        <v>7.87</v>
      </c>
      <c r="H157">
        <v>0.96699999999999997</v>
      </c>
      <c r="J157" s="992">
        <v>0.52013888888888882</v>
      </c>
      <c r="K157">
        <v>4.4000000000000004</v>
      </c>
      <c r="L157">
        <v>1.82</v>
      </c>
    </row>
    <row r="158" spans="1:12">
      <c r="A158" t="s">
        <v>416</v>
      </c>
      <c r="B158" t="s">
        <v>1429</v>
      </c>
      <c r="C158" t="s">
        <v>1433</v>
      </c>
      <c r="D158">
        <v>3.9</v>
      </c>
      <c r="E158" t="s">
        <v>714</v>
      </c>
      <c r="F158" t="s">
        <v>714</v>
      </c>
      <c r="G158" t="s">
        <v>714</v>
      </c>
      <c r="H158" t="s">
        <v>714</v>
      </c>
      <c r="I158" t="s">
        <v>714</v>
      </c>
      <c r="J158" t="s">
        <v>714</v>
      </c>
      <c r="K158">
        <v>4.4000000000000004</v>
      </c>
      <c r="L158">
        <v>1.82</v>
      </c>
    </row>
    <row r="159" spans="1:12">
      <c r="A159" t="s">
        <v>416</v>
      </c>
      <c r="B159" t="s">
        <v>1429</v>
      </c>
      <c r="C159" t="s">
        <v>1434</v>
      </c>
      <c r="D159">
        <v>0.5</v>
      </c>
      <c r="E159" s="55">
        <v>45159</v>
      </c>
      <c r="F159" t="s">
        <v>1431</v>
      </c>
      <c r="G159">
        <v>21.04</v>
      </c>
      <c r="H159">
        <v>1</v>
      </c>
      <c r="J159" s="992">
        <v>0.50138888888888888</v>
      </c>
      <c r="K159">
        <v>4.3</v>
      </c>
      <c r="L159">
        <v>1.24</v>
      </c>
    </row>
    <row r="160" spans="1:12">
      <c r="A160" t="s">
        <v>416</v>
      </c>
      <c r="B160" t="s">
        <v>1429</v>
      </c>
      <c r="C160" t="s">
        <v>1434</v>
      </c>
      <c r="D160">
        <v>1</v>
      </c>
      <c r="E160" t="s">
        <v>714</v>
      </c>
      <c r="F160" t="s">
        <v>714</v>
      </c>
      <c r="G160" t="s">
        <v>714</v>
      </c>
      <c r="H160" t="s">
        <v>714</v>
      </c>
      <c r="I160" t="s">
        <v>714</v>
      </c>
      <c r="J160" t="s">
        <v>714</v>
      </c>
      <c r="K160">
        <v>4.3</v>
      </c>
      <c r="L160">
        <v>1.24</v>
      </c>
    </row>
    <row r="161" spans="1:12">
      <c r="A161" t="s">
        <v>416</v>
      </c>
      <c r="B161" t="s">
        <v>1429</v>
      </c>
      <c r="C161" t="s">
        <v>1434</v>
      </c>
      <c r="D161">
        <v>2</v>
      </c>
      <c r="E161" t="s">
        <v>714</v>
      </c>
      <c r="F161" t="s">
        <v>714</v>
      </c>
      <c r="G161" t="s">
        <v>714</v>
      </c>
      <c r="H161" t="s">
        <v>714</v>
      </c>
      <c r="I161" t="s">
        <v>714</v>
      </c>
      <c r="J161" t="s">
        <v>714</v>
      </c>
      <c r="K161">
        <v>4.3</v>
      </c>
      <c r="L161">
        <v>1.24</v>
      </c>
    </row>
    <row r="162" spans="1:12">
      <c r="A162" t="s">
        <v>416</v>
      </c>
      <c r="B162" t="s">
        <v>1429</v>
      </c>
      <c r="C162" t="s">
        <v>1434</v>
      </c>
      <c r="D162">
        <v>3</v>
      </c>
      <c r="E162" t="s">
        <v>714</v>
      </c>
      <c r="F162" t="s">
        <v>714</v>
      </c>
      <c r="G162" t="s">
        <v>714</v>
      </c>
      <c r="H162" t="s">
        <v>714</v>
      </c>
      <c r="I162" t="s">
        <v>714</v>
      </c>
      <c r="J162" t="s">
        <v>714</v>
      </c>
      <c r="K162">
        <v>4.3</v>
      </c>
      <c r="L162">
        <v>1.24</v>
      </c>
    </row>
    <row r="163" spans="1:12">
      <c r="A163" t="s">
        <v>416</v>
      </c>
      <c r="B163" t="s">
        <v>1429</v>
      </c>
      <c r="C163" t="s">
        <v>1434</v>
      </c>
      <c r="D163">
        <v>3.3</v>
      </c>
      <c r="E163" s="55">
        <v>45159</v>
      </c>
      <c r="F163" t="s">
        <v>1431</v>
      </c>
      <c r="G163">
        <v>38.479999999999997</v>
      </c>
      <c r="H163">
        <v>1.19</v>
      </c>
      <c r="J163" s="992">
        <v>0.50486111111111109</v>
      </c>
      <c r="K163">
        <v>4.3</v>
      </c>
      <c r="L163">
        <v>1.24</v>
      </c>
    </row>
    <row r="164" spans="1:12">
      <c r="A164" t="s">
        <v>416</v>
      </c>
      <c r="B164" t="s">
        <v>1429</v>
      </c>
      <c r="C164" t="s">
        <v>1434</v>
      </c>
      <c r="D164">
        <v>3.8</v>
      </c>
      <c r="E164" t="s">
        <v>714</v>
      </c>
      <c r="F164" t="s">
        <v>714</v>
      </c>
      <c r="G164" t="s">
        <v>714</v>
      </c>
      <c r="H164" t="s">
        <v>714</v>
      </c>
      <c r="I164" t="s">
        <v>714</v>
      </c>
      <c r="J164" t="s">
        <v>714</v>
      </c>
      <c r="K164">
        <v>4.3</v>
      </c>
      <c r="L164">
        <v>1.24</v>
      </c>
    </row>
    <row r="165" spans="1:12">
      <c r="A165" t="s">
        <v>416</v>
      </c>
      <c r="B165" t="s">
        <v>1429</v>
      </c>
      <c r="C165" t="s">
        <v>1435</v>
      </c>
      <c r="D165">
        <v>0.5</v>
      </c>
      <c r="E165" s="55">
        <v>45190</v>
      </c>
      <c r="F165" t="s">
        <v>1431</v>
      </c>
      <c r="G165">
        <v>4.95</v>
      </c>
      <c r="H165">
        <v>0.77600000000000002</v>
      </c>
      <c r="J165" s="992">
        <v>0.47361111111111115</v>
      </c>
      <c r="K165">
        <v>4.3</v>
      </c>
      <c r="L165">
        <v>2.2999999999999998</v>
      </c>
    </row>
    <row r="166" spans="1:12">
      <c r="A166" t="s">
        <v>416</v>
      </c>
      <c r="B166" t="s">
        <v>1429</v>
      </c>
      <c r="C166" t="s">
        <v>1435</v>
      </c>
      <c r="D166">
        <v>1</v>
      </c>
      <c r="E166" t="s">
        <v>714</v>
      </c>
      <c r="F166" t="s">
        <v>714</v>
      </c>
      <c r="G166" t="s">
        <v>714</v>
      </c>
      <c r="H166" t="s">
        <v>714</v>
      </c>
      <c r="I166" t="s">
        <v>714</v>
      </c>
      <c r="J166" t="s">
        <v>714</v>
      </c>
      <c r="K166">
        <v>4.3</v>
      </c>
      <c r="L166">
        <v>2.2999999999999998</v>
      </c>
    </row>
    <row r="167" spans="1:12">
      <c r="A167" t="s">
        <v>416</v>
      </c>
      <c r="B167" t="s">
        <v>1429</v>
      </c>
      <c r="C167" t="s">
        <v>1435</v>
      </c>
      <c r="D167">
        <v>2</v>
      </c>
      <c r="E167" t="s">
        <v>714</v>
      </c>
      <c r="F167" t="s">
        <v>714</v>
      </c>
      <c r="G167" t="s">
        <v>714</v>
      </c>
      <c r="H167" t="s">
        <v>714</v>
      </c>
      <c r="I167" t="s">
        <v>714</v>
      </c>
      <c r="J167" t="s">
        <v>714</v>
      </c>
      <c r="K167">
        <v>4.3</v>
      </c>
      <c r="L167">
        <v>2.2999999999999998</v>
      </c>
    </row>
    <row r="168" spans="1:12">
      <c r="A168" t="s">
        <v>416</v>
      </c>
      <c r="B168" t="s">
        <v>1429</v>
      </c>
      <c r="C168" t="s">
        <v>1435</v>
      </c>
      <c r="D168">
        <v>3</v>
      </c>
      <c r="E168" t="s">
        <v>714</v>
      </c>
      <c r="F168" t="s">
        <v>714</v>
      </c>
      <c r="G168" t="s">
        <v>714</v>
      </c>
      <c r="H168" t="s">
        <v>714</v>
      </c>
      <c r="I168" t="s">
        <v>714</v>
      </c>
      <c r="J168" t="s">
        <v>714</v>
      </c>
      <c r="K168">
        <v>4.3</v>
      </c>
      <c r="L168">
        <v>2.2999999999999998</v>
      </c>
    </row>
    <row r="169" spans="1:12">
      <c r="A169" t="s">
        <v>416</v>
      </c>
      <c r="B169" t="s">
        <v>1429</v>
      </c>
      <c r="C169" t="s">
        <v>1435</v>
      </c>
      <c r="D169">
        <v>3.3</v>
      </c>
      <c r="E169" s="55">
        <v>45190</v>
      </c>
      <c r="F169" t="s">
        <v>1431</v>
      </c>
      <c r="G169">
        <v>3.05</v>
      </c>
      <c r="H169">
        <v>0.94399999999999995</v>
      </c>
      <c r="J169" s="992">
        <v>0.4777777777777778</v>
      </c>
      <c r="K169">
        <v>4.3</v>
      </c>
      <c r="L169">
        <v>2.2999999999999998</v>
      </c>
    </row>
    <row r="170" spans="1:12">
      <c r="A170" t="s">
        <v>416</v>
      </c>
      <c r="B170" t="s">
        <v>1429</v>
      </c>
      <c r="C170" t="s">
        <v>1435</v>
      </c>
      <c r="D170">
        <v>3.3</v>
      </c>
      <c r="E170" s="55">
        <v>45190</v>
      </c>
      <c r="F170" t="s">
        <v>1431</v>
      </c>
      <c r="G170">
        <v>3.03</v>
      </c>
      <c r="H170">
        <v>0.877</v>
      </c>
      <c r="I170" t="s">
        <v>724</v>
      </c>
      <c r="J170" s="992">
        <v>0.48125000000000001</v>
      </c>
      <c r="K170">
        <v>4.3</v>
      </c>
      <c r="L170">
        <v>2.2999999999999998</v>
      </c>
    </row>
    <row r="171" spans="1:12">
      <c r="A171" t="s">
        <v>416</v>
      </c>
      <c r="B171" t="s">
        <v>1429</v>
      </c>
      <c r="C171" t="s">
        <v>1435</v>
      </c>
      <c r="D171">
        <v>3.8</v>
      </c>
      <c r="E171" t="s">
        <v>714</v>
      </c>
      <c r="F171" t="s">
        <v>714</v>
      </c>
      <c r="G171" t="s">
        <v>714</v>
      </c>
      <c r="H171" t="s">
        <v>714</v>
      </c>
      <c r="I171" t="s">
        <v>714</v>
      </c>
      <c r="J171" t="s">
        <v>714</v>
      </c>
      <c r="K171">
        <v>4.3</v>
      </c>
      <c r="L171">
        <v>2.2999999999999998</v>
      </c>
    </row>
    <row r="172" spans="1:12">
      <c r="A172" t="s">
        <v>416</v>
      </c>
      <c r="B172" t="s">
        <v>1429</v>
      </c>
      <c r="C172" t="s">
        <v>1435</v>
      </c>
      <c r="D172">
        <v>3.9</v>
      </c>
      <c r="E172" t="s">
        <v>714</v>
      </c>
      <c r="F172" t="s">
        <v>714</v>
      </c>
      <c r="G172" t="s">
        <v>714</v>
      </c>
      <c r="H172" t="s">
        <v>714</v>
      </c>
      <c r="I172" t="s">
        <v>714</v>
      </c>
      <c r="J172" t="s">
        <v>714</v>
      </c>
      <c r="K172">
        <v>4.3</v>
      </c>
      <c r="L172">
        <v>2.2999999999999998</v>
      </c>
    </row>
    <row r="173" spans="1:12">
      <c r="A173" t="s">
        <v>416</v>
      </c>
      <c r="B173" t="s">
        <v>1429</v>
      </c>
      <c r="C173" t="s">
        <v>1435</v>
      </c>
      <c r="D173">
        <v>4</v>
      </c>
      <c r="E173" t="s">
        <v>714</v>
      </c>
      <c r="F173" t="s">
        <v>714</v>
      </c>
      <c r="G173" t="s">
        <v>714</v>
      </c>
      <c r="H173" t="s">
        <v>714</v>
      </c>
      <c r="I173" t="s">
        <v>714</v>
      </c>
      <c r="J173" t="s">
        <v>714</v>
      </c>
      <c r="K173">
        <v>4.3</v>
      </c>
      <c r="L173">
        <v>2.2999999999999998</v>
      </c>
    </row>
    <row r="174" spans="1:12">
      <c r="A174" t="s">
        <v>416</v>
      </c>
      <c r="B174" t="s">
        <v>1429</v>
      </c>
      <c r="C174" t="s">
        <v>1435</v>
      </c>
      <c r="D174">
        <v>4.0999999999999996</v>
      </c>
      <c r="E174" t="s">
        <v>714</v>
      </c>
      <c r="F174" t="s">
        <v>714</v>
      </c>
      <c r="G174" t="s">
        <v>714</v>
      </c>
      <c r="H174" t="s">
        <v>714</v>
      </c>
      <c r="I174" t="s">
        <v>714</v>
      </c>
      <c r="J174" t="s">
        <v>714</v>
      </c>
      <c r="K174">
        <v>4.3</v>
      </c>
      <c r="L174">
        <v>2.2999999999999998</v>
      </c>
    </row>
    <row r="175" spans="1:12">
      <c r="A175" t="s">
        <v>416</v>
      </c>
      <c r="B175" t="s">
        <v>1429</v>
      </c>
      <c r="C175" t="s">
        <v>1435</v>
      </c>
      <c r="D175">
        <v>4.2</v>
      </c>
      <c r="E175" t="s">
        <v>714</v>
      </c>
      <c r="F175" t="s">
        <v>714</v>
      </c>
      <c r="G175" t="s">
        <v>714</v>
      </c>
      <c r="H175" t="s">
        <v>714</v>
      </c>
      <c r="I175" t="s">
        <v>714</v>
      </c>
      <c r="J175" t="s">
        <v>714</v>
      </c>
      <c r="K175">
        <v>4.3</v>
      </c>
      <c r="L175">
        <v>2.2999999999999998</v>
      </c>
    </row>
    <row r="176" spans="1:12">
      <c r="A176" t="s">
        <v>416</v>
      </c>
      <c r="B176" t="s">
        <v>1429</v>
      </c>
      <c r="C176" t="s">
        <v>1436</v>
      </c>
      <c r="D176">
        <v>0.5</v>
      </c>
      <c r="E176" s="55">
        <v>45218</v>
      </c>
      <c r="F176" t="s">
        <v>1431</v>
      </c>
      <c r="G176">
        <v>7.3</v>
      </c>
      <c r="H176">
        <v>0.59299999999999997</v>
      </c>
      <c r="J176" s="992">
        <v>0.4680555555555555</v>
      </c>
      <c r="K176">
        <v>4.0999999999999996</v>
      </c>
      <c r="L176">
        <v>2.41</v>
      </c>
    </row>
    <row r="177" spans="1:12">
      <c r="A177" t="s">
        <v>416</v>
      </c>
      <c r="B177" t="s">
        <v>1429</v>
      </c>
      <c r="C177" t="s">
        <v>1436</v>
      </c>
      <c r="D177">
        <v>1</v>
      </c>
      <c r="E177" t="s">
        <v>714</v>
      </c>
      <c r="F177" t="s">
        <v>714</v>
      </c>
      <c r="G177" t="s">
        <v>714</v>
      </c>
      <c r="H177" t="s">
        <v>714</v>
      </c>
      <c r="I177" t="s">
        <v>714</v>
      </c>
      <c r="J177" t="s">
        <v>714</v>
      </c>
      <c r="K177">
        <v>4.0999999999999996</v>
      </c>
      <c r="L177">
        <v>2.41</v>
      </c>
    </row>
    <row r="178" spans="1:12">
      <c r="A178" t="s">
        <v>416</v>
      </c>
      <c r="B178" t="s">
        <v>1429</v>
      </c>
      <c r="C178" t="s">
        <v>1436</v>
      </c>
      <c r="D178">
        <v>2</v>
      </c>
      <c r="E178" t="s">
        <v>714</v>
      </c>
      <c r="F178" t="s">
        <v>714</v>
      </c>
      <c r="G178" t="s">
        <v>714</v>
      </c>
      <c r="H178" t="s">
        <v>714</v>
      </c>
      <c r="I178" t="s">
        <v>714</v>
      </c>
      <c r="J178" t="s">
        <v>714</v>
      </c>
      <c r="K178">
        <v>4.0999999999999996</v>
      </c>
      <c r="L178">
        <v>2.41</v>
      </c>
    </row>
    <row r="179" spans="1:12">
      <c r="A179" t="s">
        <v>416</v>
      </c>
      <c r="B179" t="s">
        <v>1429</v>
      </c>
      <c r="C179" t="s">
        <v>1436</v>
      </c>
      <c r="D179">
        <v>3</v>
      </c>
      <c r="E179" t="s">
        <v>714</v>
      </c>
      <c r="F179" t="s">
        <v>714</v>
      </c>
      <c r="G179" t="s">
        <v>714</v>
      </c>
      <c r="H179" t="s">
        <v>714</v>
      </c>
      <c r="I179" t="s">
        <v>714</v>
      </c>
      <c r="J179" t="s">
        <v>714</v>
      </c>
      <c r="K179">
        <v>4.0999999999999996</v>
      </c>
      <c r="L179">
        <v>2.41</v>
      </c>
    </row>
    <row r="180" spans="1:12">
      <c r="A180" t="s">
        <v>416</v>
      </c>
      <c r="B180" t="s">
        <v>1429</v>
      </c>
      <c r="C180" t="s">
        <v>1436</v>
      </c>
      <c r="D180">
        <v>3.1</v>
      </c>
      <c r="E180" s="55">
        <v>45218</v>
      </c>
      <c r="F180" t="s">
        <v>1431</v>
      </c>
      <c r="G180">
        <v>7.38</v>
      </c>
      <c r="H180">
        <v>0.53100000000000003</v>
      </c>
      <c r="J180" s="992">
        <v>0.47152777777777777</v>
      </c>
      <c r="K180">
        <v>4.0999999999999996</v>
      </c>
      <c r="L180">
        <v>2.41</v>
      </c>
    </row>
    <row r="181" spans="1:12">
      <c r="A181" t="s">
        <v>416</v>
      </c>
      <c r="B181" t="s">
        <v>1429</v>
      </c>
      <c r="C181" t="s">
        <v>1436</v>
      </c>
      <c r="D181">
        <v>3.6</v>
      </c>
      <c r="E181" t="s">
        <v>714</v>
      </c>
      <c r="F181" t="s">
        <v>714</v>
      </c>
      <c r="G181" t="s">
        <v>714</v>
      </c>
      <c r="H181" t="s">
        <v>714</v>
      </c>
      <c r="I181" t="s">
        <v>714</v>
      </c>
      <c r="J181" t="s">
        <v>714</v>
      </c>
      <c r="K181">
        <v>4.0999999999999996</v>
      </c>
      <c r="L181">
        <v>2.41</v>
      </c>
    </row>
    <row r="182" spans="1:12">
      <c r="A182" t="s">
        <v>416</v>
      </c>
      <c r="B182" t="s">
        <v>1429</v>
      </c>
      <c r="C182" t="s">
        <v>1436</v>
      </c>
      <c r="D182">
        <v>3.9</v>
      </c>
      <c r="E182" t="s">
        <v>714</v>
      </c>
      <c r="F182" t="s">
        <v>714</v>
      </c>
      <c r="G182" t="s">
        <v>714</v>
      </c>
      <c r="H182" t="s">
        <v>714</v>
      </c>
      <c r="I182" t="s">
        <v>714</v>
      </c>
      <c r="J182" t="s">
        <v>714</v>
      </c>
      <c r="K182">
        <v>4.0999999999999996</v>
      </c>
      <c r="L182">
        <v>2.41</v>
      </c>
    </row>
    <row r="183" spans="1:12">
      <c r="A183" t="s">
        <v>416</v>
      </c>
      <c r="B183" t="s">
        <v>1429</v>
      </c>
      <c r="C183" t="s">
        <v>1436</v>
      </c>
      <c r="D183">
        <v>4</v>
      </c>
      <c r="E183" t="s">
        <v>714</v>
      </c>
      <c r="F183" t="s">
        <v>714</v>
      </c>
      <c r="G183" t="s">
        <v>714</v>
      </c>
      <c r="H183" t="s">
        <v>714</v>
      </c>
      <c r="I183" t="s">
        <v>714</v>
      </c>
      <c r="J183" t="s">
        <v>714</v>
      </c>
      <c r="K183">
        <v>4.0999999999999996</v>
      </c>
      <c r="L183">
        <v>2.41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439"/>
  <sheetViews>
    <sheetView topLeftCell="B1" workbookViewId="0">
      <selection activeCell="P424" sqref="P424:P430"/>
    </sheetView>
  </sheetViews>
  <sheetFormatPr defaultColWidth="11" defaultRowHeight="15.6"/>
  <sheetData>
    <row r="1" spans="1:25">
      <c r="A1" s="649" t="s">
        <v>1382</v>
      </c>
      <c r="B1" s="649"/>
      <c r="C1" s="649"/>
      <c r="D1" s="649"/>
      <c r="E1" s="649"/>
      <c r="F1" s="649"/>
      <c r="G1" s="649"/>
    </row>
    <row r="3" spans="1:25" ht="31.8" thickBot="1">
      <c r="A3" s="618" t="s">
        <v>804</v>
      </c>
      <c r="B3" s="618" t="s">
        <v>20</v>
      </c>
      <c r="C3" s="618" t="s">
        <v>701</v>
      </c>
      <c r="D3" s="622" t="s">
        <v>805</v>
      </c>
      <c r="E3" s="748" t="s">
        <v>786</v>
      </c>
      <c r="F3" s="618" t="s">
        <v>1000</v>
      </c>
      <c r="G3" s="622" t="s">
        <v>1008</v>
      </c>
      <c r="H3" s="622" t="s">
        <v>806</v>
      </c>
      <c r="I3" s="622" t="s">
        <v>807</v>
      </c>
      <c r="J3" s="623" t="s">
        <v>1009</v>
      </c>
      <c r="K3" s="618" t="s">
        <v>1010</v>
      </c>
      <c r="L3" s="622" t="s">
        <v>1011</v>
      </c>
      <c r="M3" s="618" t="s">
        <v>1012</v>
      </c>
      <c r="N3" s="622" t="s">
        <v>1013</v>
      </c>
      <c r="O3" s="618" t="s">
        <v>1014</v>
      </c>
      <c r="P3" s="618" t="s">
        <v>1015</v>
      </c>
      <c r="Q3" s="624" t="s">
        <v>1016</v>
      </c>
      <c r="R3" s="618" t="s">
        <v>703</v>
      </c>
      <c r="S3" s="622" t="s">
        <v>1017</v>
      </c>
      <c r="T3" s="618" t="s">
        <v>808</v>
      </c>
      <c r="U3" s="618" t="s">
        <v>1018</v>
      </c>
      <c r="V3" s="626" t="s">
        <v>809</v>
      </c>
      <c r="W3" s="626" t="s">
        <v>1019</v>
      </c>
      <c r="X3" s="618" t="s">
        <v>1020</v>
      </c>
      <c r="Y3" s="622" t="s">
        <v>1021</v>
      </c>
    </row>
    <row r="4" spans="1:25" ht="16.2" thickTop="1">
      <c r="A4" s="27">
        <v>380</v>
      </c>
      <c r="B4" s="27" t="s">
        <v>1358</v>
      </c>
      <c r="C4" s="27" t="s">
        <v>1357</v>
      </c>
      <c r="D4" s="27">
        <v>0.5</v>
      </c>
      <c r="E4" s="139">
        <v>42990</v>
      </c>
      <c r="F4" s="27"/>
      <c r="G4" s="27"/>
      <c r="H4" s="27">
        <v>6.2</v>
      </c>
      <c r="I4" s="54">
        <v>2.15</v>
      </c>
      <c r="J4" s="52">
        <v>0.34677419354838707</v>
      </c>
      <c r="K4" s="27" t="s">
        <v>1025</v>
      </c>
      <c r="L4" s="27">
        <v>1</v>
      </c>
      <c r="M4" s="27">
        <v>1</v>
      </c>
      <c r="N4" s="27" t="s">
        <v>1383</v>
      </c>
      <c r="O4" s="27" t="s">
        <v>1384</v>
      </c>
      <c r="P4" s="27">
        <v>7.35</v>
      </c>
      <c r="Q4" s="27">
        <v>21.5</v>
      </c>
      <c r="R4" s="22">
        <v>6.84</v>
      </c>
      <c r="S4" s="24">
        <v>23.9</v>
      </c>
      <c r="T4" s="68">
        <v>2.8394158227848099</v>
      </c>
      <c r="U4" s="24">
        <v>7.758963479298524</v>
      </c>
      <c r="V4" s="68">
        <v>0.61571661798462163</v>
      </c>
      <c r="W4" s="749">
        <v>66.237494934610424</v>
      </c>
      <c r="X4" s="27"/>
      <c r="Y4" s="47"/>
    </row>
    <row r="5" spans="1:25">
      <c r="A5" s="27">
        <v>381</v>
      </c>
      <c r="B5" s="27" t="s">
        <v>1358</v>
      </c>
      <c r="C5" s="27" t="s">
        <v>1357</v>
      </c>
      <c r="D5" s="27">
        <v>1</v>
      </c>
      <c r="E5" s="139">
        <v>42990</v>
      </c>
      <c r="F5" s="27"/>
      <c r="G5" s="27"/>
      <c r="H5" s="27">
        <v>6.2</v>
      </c>
      <c r="I5" s="54">
        <v>2.15</v>
      </c>
      <c r="J5" s="52">
        <v>0.34677419354838707</v>
      </c>
      <c r="K5" s="27" t="s">
        <v>1025</v>
      </c>
      <c r="L5" s="27">
        <v>1</v>
      </c>
      <c r="M5" s="27">
        <v>1</v>
      </c>
      <c r="N5" s="27" t="s">
        <v>1383</v>
      </c>
      <c r="O5" s="27" t="s">
        <v>1384</v>
      </c>
      <c r="P5" s="27">
        <v>7.15</v>
      </c>
      <c r="Q5" s="27">
        <v>21.5</v>
      </c>
      <c r="T5" s="27"/>
      <c r="U5" s="27"/>
      <c r="V5" s="27"/>
      <c r="W5" s="27"/>
      <c r="X5" s="27"/>
      <c r="Y5" s="47"/>
    </row>
    <row r="6" spans="1:25">
      <c r="A6" s="27">
        <v>382</v>
      </c>
      <c r="B6" s="27" t="s">
        <v>1358</v>
      </c>
      <c r="C6" s="27" t="s">
        <v>1357</v>
      </c>
      <c r="D6" s="27">
        <v>5</v>
      </c>
      <c r="E6" s="139">
        <v>42990</v>
      </c>
      <c r="F6" s="27"/>
      <c r="G6" s="27"/>
      <c r="H6" s="27">
        <v>6.2</v>
      </c>
      <c r="I6" s="54">
        <v>2.15</v>
      </c>
      <c r="J6" s="52">
        <v>0.34677419354838707</v>
      </c>
      <c r="K6" s="27" t="s">
        <v>1025</v>
      </c>
      <c r="L6" s="27">
        <v>1</v>
      </c>
      <c r="M6" s="27">
        <v>1</v>
      </c>
      <c r="N6" s="27" t="s">
        <v>1383</v>
      </c>
      <c r="O6" s="27" t="s">
        <v>1384</v>
      </c>
      <c r="P6" s="750" t="s">
        <v>1385</v>
      </c>
      <c r="Q6" s="27">
        <v>21.1</v>
      </c>
      <c r="T6" s="27"/>
      <c r="U6" s="27"/>
      <c r="V6" s="27"/>
      <c r="W6" s="27"/>
      <c r="X6" s="27"/>
      <c r="Y6" s="47"/>
    </row>
    <row r="7" spans="1:25">
      <c r="A7" s="27"/>
      <c r="B7" s="27"/>
      <c r="C7" s="27"/>
      <c r="D7" s="27"/>
      <c r="E7" s="139"/>
      <c r="F7" s="27"/>
      <c r="G7" s="27"/>
      <c r="H7" s="27"/>
      <c r="I7" s="54"/>
      <c r="J7" s="52"/>
      <c r="K7" s="27"/>
      <c r="L7" s="27"/>
      <c r="M7" s="27"/>
      <c r="N7" s="27"/>
      <c r="O7" s="27"/>
      <c r="P7" s="750"/>
      <c r="Q7" s="27"/>
      <c r="T7" s="27"/>
      <c r="U7" s="27"/>
      <c r="V7" s="27"/>
      <c r="W7" s="27"/>
      <c r="X7" s="27"/>
      <c r="Y7" s="47"/>
    </row>
    <row r="8" spans="1:25" ht="31.8" thickBot="1">
      <c r="A8" s="27"/>
      <c r="B8" s="611" t="s">
        <v>20</v>
      </c>
      <c r="C8" s="611" t="s">
        <v>701</v>
      </c>
      <c r="D8" s="611" t="s">
        <v>846</v>
      </c>
      <c r="E8" s="751" t="s">
        <v>786</v>
      </c>
      <c r="F8" s="611" t="s">
        <v>1000</v>
      </c>
      <c r="G8" s="612" t="s">
        <v>1008</v>
      </c>
      <c r="H8" s="612" t="s">
        <v>806</v>
      </c>
      <c r="I8" s="612" t="s">
        <v>807</v>
      </c>
      <c r="J8" s="614" t="s">
        <v>1009</v>
      </c>
      <c r="K8" s="611" t="s">
        <v>1015</v>
      </c>
      <c r="L8" s="615" t="s">
        <v>1016</v>
      </c>
      <c r="M8" s="611" t="s">
        <v>703</v>
      </c>
      <c r="N8" s="612" t="s">
        <v>1017</v>
      </c>
      <c r="O8" s="611" t="s">
        <v>808</v>
      </c>
      <c r="P8" s="611" t="s">
        <v>1018</v>
      </c>
      <c r="Q8" s="617" t="s">
        <v>809</v>
      </c>
      <c r="R8" s="617" t="s">
        <v>1019</v>
      </c>
      <c r="S8" s="611" t="s">
        <v>1020</v>
      </c>
      <c r="T8" s="612" t="s">
        <v>1021</v>
      </c>
      <c r="U8" s="611" t="s">
        <v>1010</v>
      </c>
      <c r="V8" s="612" t="s">
        <v>1011</v>
      </c>
      <c r="W8" s="611" t="s">
        <v>1012</v>
      </c>
      <c r="X8" s="612" t="s">
        <v>1013</v>
      </c>
      <c r="Y8" s="611" t="s">
        <v>1014</v>
      </c>
    </row>
    <row r="9" spans="1:25" ht="16.2" thickTop="1">
      <c r="A9" s="27"/>
      <c r="B9" s="27" t="s">
        <v>1358</v>
      </c>
      <c r="C9" s="27" t="s">
        <v>1357</v>
      </c>
      <c r="D9" s="27">
        <v>0.5</v>
      </c>
      <c r="E9" s="139">
        <v>43363</v>
      </c>
      <c r="F9" s="27"/>
      <c r="G9" s="27">
        <v>2</v>
      </c>
      <c r="H9" s="27">
        <v>6.3</v>
      </c>
      <c r="I9" s="54">
        <v>2.9</v>
      </c>
      <c r="J9" s="27"/>
      <c r="K9" s="27">
        <v>7.67</v>
      </c>
      <c r="L9" s="27">
        <v>22.7</v>
      </c>
      <c r="M9" s="27">
        <v>7.01</v>
      </c>
      <c r="N9" s="27">
        <v>24.6</v>
      </c>
      <c r="O9" s="68">
        <v>4.1237974683544305</v>
      </c>
      <c r="P9" s="24">
        <v>1.8070691983122376</v>
      </c>
      <c r="Q9" s="68">
        <v>0.4515638607954976</v>
      </c>
      <c r="R9" s="24">
        <v>28.632580000000001</v>
      </c>
      <c r="S9" s="27"/>
      <c r="T9" s="27"/>
      <c r="U9" s="27" t="s">
        <v>1025</v>
      </c>
      <c r="V9" s="27">
        <v>6</v>
      </c>
      <c r="W9" s="27">
        <v>2</v>
      </c>
      <c r="X9" t="s">
        <v>1386</v>
      </c>
    </row>
    <row r="10" spans="1:25">
      <c r="A10" s="27"/>
      <c r="B10" s="27" t="s">
        <v>1358</v>
      </c>
      <c r="C10" s="27" t="s">
        <v>1357</v>
      </c>
      <c r="D10" s="27">
        <v>1</v>
      </c>
      <c r="E10" s="139">
        <v>43363</v>
      </c>
      <c r="F10" s="27"/>
      <c r="G10" s="27"/>
      <c r="H10" s="27"/>
      <c r="I10" s="27"/>
      <c r="J10" s="27"/>
      <c r="K10" s="27">
        <v>7.46</v>
      </c>
      <c r="L10" s="27">
        <v>22.7</v>
      </c>
      <c r="M10" s="27" t="s">
        <v>811</v>
      </c>
      <c r="N10" s="27" t="s">
        <v>811</v>
      </c>
      <c r="O10" s="54" t="s">
        <v>811</v>
      </c>
      <c r="P10" s="27" t="s">
        <v>811</v>
      </c>
      <c r="Q10" s="68" t="s">
        <v>811</v>
      </c>
      <c r="R10" s="24" t="s">
        <v>811</v>
      </c>
      <c r="S10" s="27"/>
      <c r="T10" s="27"/>
      <c r="U10" s="27"/>
      <c r="V10" s="27"/>
      <c r="W10" s="27"/>
    </row>
    <row r="11" spans="1:25">
      <c r="A11" s="27"/>
      <c r="B11" s="27" t="s">
        <v>1358</v>
      </c>
      <c r="C11" s="27" t="s">
        <v>1357</v>
      </c>
      <c r="D11" s="27">
        <v>2</v>
      </c>
      <c r="E11" s="139">
        <v>43363</v>
      </c>
      <c r="F11" s="27"/>
      <c r="G11" s="27"/>
      <c r="H11" s="27"/>
      <c r="I11" s="27"/>
      <c r="J11" s="27"/>
      <c r="K11" s="27">
        <v>7.56</v>
      </c>
      <c r="L11" s="27">
        <v>22.8</v>
      </c>
      <c r="M11" s="27" t="s">
        <v>811</v>
      </c>
      <c r="N11" s="27" t="s">
        <v>811</v>
      </c>
      <c r="O11" s="54" t="s">
        <v>811</v>
      </c>
      <c r="P11" s="27" t="s">
        <v>811</v>
      </c>
      <c r="Q11" s="68" t="s">
        <v>811</v>
      </c>
      <c r="R11" s="24" t="s">
        <v>811</v>
      </c>
      <c r="S11" s="27"/>
      <c r="T11" s="27"/>
      <c r="U11" s="27"/>
      <c r="V11" s="27"/>
      <c r="W11" s="27"/>
    </row>
    <row r="12" spans="1:25">
      <c r="A12" s="27"/>
      <c r="B12" s="27" t="s">
        <v>1358</v>
      </c>
      <c r="C12" s="27" t="s">
        <v>1357</v>
      </c>
      <c r="D12" s="27">
        <v>3</v>
      </c>
      <c r="E12" s="139">
        <v>43363</v>
      </c>
      <c r="F12" s="27"/>
      <c r="G12" s="27"/>
      <c r="H12" s="27"/>
      <c r="I12" s="27"/>
      <c r="J12" s="27"/>
      <c r="K12" s="27">
        <v>7.39</v>
      </c>
      <c r="L12" s="27">
        <v>22.8</v>
      </c>
      <c r="M12" s="27" t="s">
        <v>811</v>
      </c>
      <c r="N12" s="27" t="s">
        <v>811</v>
      </c>
      <c r="O12" s="54" t="s">
        <v>811</v>
      </c>
      <c r="P12" s="27" t="s">
        <v>811</v>
      </c>
      <c r="Q12" s="68" t="s">
        <v>811</v>
      </c>
      <c r="R12" s="24" t="s">
        <v>811</v>
      </c>
      <c r="S12" s="27"/>
      <c r="T12" s="27"/>
      <c r="U12" s="27"/>
      <c r="V12" s="27"/>
      <c r="W12" s="27"/>
    </row>
    <row r="13" spans="1:25">
      <c r="A13" s="27"/>
      <c r="B13" s="27" t="s">
        <v>1358</v>
      </c>
      <c r="C13" s="27" t="s">
        <v>1357</v>
      </c>
      <c r="D13" s="27">
        <v>4</v>
      </c>
      <c r="E13" s="139">
        <v>43363</v>
      </c>
      <c r="F13" s="27"/>
      <c r="G13" s="27"/>
      <c r="H13" s="27"/>
      <c r="I13" s="27"/>
      <c r="J13" s="27"/>
      <c r="K13" s="27">
        <v>7.67</v>
      </c>
      <c r="L13" s="27">
        <v>22.8</v>
      </c>
      <c r="M13" s="27" t="s">
        <v>811</v>
      </c>
      <c r="N13" s="27" t="s">
        <v>811</v>
      </c>
      <c r="O13" s="54" t="s">
        <v>811</v>
      </c>
      <c r="P13" s="27" t="s">
        <v>811</v>
      </c>
      <c r="Q13" s="68" t="s">
        <v>811</v>
      </c>
      <c r="R13" s="24" t="s">
        <v>811</v>
      </c>
      <c r="S13" s="27"/>
      <c r="T13" s="27"/>
      <c r="U13" s="27"/>
      <c r="V13" s="27"/>
      <c r="W13" s="27"/>
    </row>
    <row r="14" spans="1:25">
      <c r="A14" s="27"/>
      <c r="B14" s="27" t="s">
        <v>1358</v>
      </c>
      <c r="C14" s="27" t="s">
        <v>1357</v>
      </c>
      <c r="D14" s="27">
        <v>5</v>
      </c>
      <c r="E14" s="139">
        <v>43363</v>
      </c>
      <c r="F14" s="27"/>
      <c r="G14" s="27"/>
      <c r="H14" s="27"/>
      <c r="I14" s="27"/>
      <c r="J14" s="27"/>
      <c r="K14" s="27">
        <v>6.7</v>
      </c>
      <c r="L14" s="27">
        <v>22.6</v>
      </c>
      <c r="M14" s="27" t="s">
        <v>811</v>
      </c>
      <c r="N14" s="27" t="s">
        <v>811</v>
      </c>
      <c r="O14" s="54" t="s">
        <v>811</v>
      </c>
      <c r="P14" s="27" t="s">
        <v>811</v>
      </c>
      <c r="Q14" s="68" t="s">
        <v>811</v>
      </c>
      <c r="R14" s="24" t="s">
        <v>811</v>
      </c>
      <c r="S14" s="27"/>
      <c r="T14" s="27"/>
      <c r="U14" s="27"/>
      <c r="V14" s="27"/>
      <c r="W14" s="27"/>
    </row>
    <row r="15" spans="1:25">
      <c r="A15" s="27"/>
      <c r="B15" s="27" t="s">
        <v>1358</v>
      </c>
      <c r="C15" s="27" t="s">
        <v>1357</v>
      </c>
      <c r="D15" s="27">
        <v>5.5</v>
      </c>
      <c r="E15" s="139">
        <v>43363</v>
      </c>
      <c r="F15" s="27"/>
      <c r="G15" s="27"/>
      <c r="H15" s="27"/>
      <c r="I15" s="27"/>
      <c r="J15" s="27"/>
      <c r="K15" s="27" t="s">
        <v>815</v>
      </c>
      <c r="L15" s="27" t="s">
        <v>815</v>
      </c>
      <c r="M15" s="27">
        <v>6.58</v>
      </c>
      <c r="N15" s="27">
        <v>145.5</v>
      </c>
      <c r="O15" s="68">
        <v>37.612658227848101</v>
      </c>
      <c r="P15" s="24">
        <v>2.3043417721519024</v>
      </c>
      <c r="Q15" s="68">
        <v>1.2572164979997527</v>
      </c>
      <c r="R15" s="24">
        <v>139.42131455399061</v>
      </c>
      <c r="S15" s="27"/>
      <c r="T15" s="27"/>
      <c r="U15" s="27"/>
      <c r="V15" s="27"/>
      <c r="W15" s="27"/>
    </row>
    <row r="16" spans="1:25">
      <c r="A16" s="27"/>
      <c r="B16" s="27" t="s">
        <v>1358</v>
      </c>
      <c r="C16" s="27" t="s">
        <v>1357</v>
      </c>
      <c r="D16" s="27">
        <v>6</v>
      </c>
      <c r="E16" s="139">
        <v>43363</v>
      </c>
      <c r="F16" s="27"/>
      <c r="G16" s="27"/>
      <c r="H16" s="27"/>
      <c r="I16" s="27"/>
      <c r="J16" s="27"/>
      <c r="K16" s="27">
        <v>0.08</v>
      </c>
      <c r="L16" s="27">
        <v>20.5</v>
      </c>
      <c r="M16" s="27" t="s">
        <v>811</v>
      </c>
      <c r="N16" s="27" t="s">
        <v>811</v>
      </c>
      <c r="O16" s="54" t="s">
        <v>811</v>
      </c>
      <c r="P16" s="27" t="s">
        <v>811</v>
      </c>
      <c r="Q16" s="68" t="s">
        <v>811</v>
      </c>
      <c r="R16" s="24" t="s">
        <v>811</v>
      </c>
      <c r="S16" s="27"/>
      <c r="T16" s="27"/>
      <c r="U16" s="27"/>
      <c r="V16" s="27"/>
      <c r="W16" s="27"/>
    </row>
    <row r="17" spans="1:25" ht="31.8" thickBot="1">
      <c r="A17" s="618" t="s">
        <v>804</v>
      </c>
      <c r="B17" s="618" t="s">
        <v>20</v>
      </c>
      <c r="C17" s="618" t="s">
        <v>701</v>
      </c>
      <c r="D17" s="622" t="s">
        <v>805</v>
      </c>
      <c r="E17" s="748" t="s">
        <v>786</v>
      </c>
      <c r="F17" s="618" t="s">
        <v>1000</v>
      </c>
      <c r="G17" s="622" t="s">
        <v>1008</v>
      </c>
      <c r="H17" s="622" t="s">
        <v>806</v>
      </c>
      <c r="I17" s="622" t="s">
        <v>807</v>
      </c>
      <c r="J17" s="623" t="s">
        <v>1009</v>
      </c>
      <c r="K17" s="618" t="s">
        <v>1010</v>
      </c>
      <c r="L17" s="622" t="s">
        <v>1011</v>
      </c>
      <c r="M17" s="618" t="s">
        <v>1012</v>
      </c>
      <c r="N17" s="622" t="s">
        <v>1013</v>
      </c>
      <c r="O17" s="618" t="s">
        <v>1014</v>
      </c>
      <c r="P17" s="618" t="s">
        <v>1015</v>
      </c>
      <c r="Q17" s="624" t="s">
        <v>1016</v>
      </c>
      <c r="R17" s="618" t="s">
        <v>703</v>
      </c>
      <c r="S17" s="622" t="s">
        <v>1017</v>
      </c>
      <c r="T17" s="618" t="s">
        <v>808</v>
      </c>
      <c r="U17" s="618" t="s">
        <v>1018</v>
      </c>
      <c r="V17" s="626" t="s">
        <v>809</v>
      </c>
      <c r="W17" s="626" t="s">
        <v>1019</v>
      </c>
      <c r="X17" s="618" t="s">
        <v>1020</v>
      </c>
      <c r="Y17" s="622" t="s">
        <v>1021</v>
      </c>
    </row>
    <row r="18" spans="1:25" ht="16.2" thickTop="1">
      <c r="A18">
        <v>120</v>
      </c>
      <c r="B18" t="s">
        <v>1359</v>
      </c>
      <c r="C18" t="s">
        <v>1357</v>
      </c>
      <c r="D18" s="18">
        <v>0.5</v>
      </c>
      <c r="E18" s="55">
        <v>43719</v>
      </c>
      <c r="G18">
        <v>2</v>
      </c>
      <c r="H18" s="659">
        <v>6.25</v>
      </c>
      <c r="I18" s="653">
        <v>1.65</v>
      </c>
      <c r="J18" s="70">
        <v>0.26400000000000001</v>
      </c>
      <c r="K18" t="s">
        <v>1127</v>
      </c>
      <c r="L18">
        <v>2</v>
      </c>
      <c r="M18">
        <v>2</v>
      </c>
      <c r="N18" t="s">
        <v>1132</v>
      </c>
      <c r="O18" t="s">
        <v>1387</v>
      </c>
      <c r="P18" s="27">
        <v>7.95</v>
      </c>
      <c r="Q18" s="27">
        <v>22.5</v>
      </c>
      <c r="R18" s="27">
        <v>6.69</v>
      </c>
      <c r="S18" s="27">
        <v>24.6</v>
      </c>
      <c r="T18" s="68">
        <v>10.062654936708858</v>
      </c>
      <c r="U18" s="24">
        <v>2.0478723612078067</v>
      </c>
      <c r="V18" s="68">
        <v>0.61685406603848292</v>
      </c>
      <c r="W18" s="371">
        <v>31.264635427836154</v>
      </c>
      <c r="X18" s="27" t="s">
        <v>815</v>
      </c>
      <c r="Y18" s="24">
        <v>12.110527297916665</v>
      </c>
    </row>
    <row r="19" spans="1:25">
      <c r="B19" t="s">
        <v>1359</v>
      </c>
      <c r="C19" t="s">
        <v>1357</v>
      </c>
      <c r="D19" s="18">
        <v>1</v>
      </c>
      <c r="E19" s="55">
        <v>43719</v>
      </c>
      <c r="H19" s="165"/>
      <c r="I19" s="166"/>
      <c r="P19" s="27">
        <v>7.6</v>
      </c>
      <c r="Q19" s="27">
        <v>22.2</v>
      </c>
      <c r="R19" s="27" t="s">
        <v>811</v>
      </c>
      <c r="S19" s="27" t="s">
        <v>811</v>
      </c>
      <c r="T19" s="54" t="s">
        <v>811</v>
      </c>
      <c r="U19" s="27" t="s">
        <v>811</v>
      </c>
      <c r="V19" s="54" t="s">
        <v>811</v>
      </c>
      <c r="W19" s="27" t="s">
        <v>811</v>
      </c>
      <c r="X19" s="27" t="s">
        <v>815</v>
      </c>
      <c r="Y19" s="27" t="s">
        <v>811</v>
      </c>
    </row>
    <row r="20" spans="1:25">
      <c r="B20" t="s">
        <v>1359</v>
      </c>
      <c r="C20" t="s">
        <v>1357</v>
      </c>
      <c r="D20" s="18">
        <v>2</v>
      </c>
      <c r="E20" s="55">
        <v>43719</v>
      </c>
      <c r="H20" s="165"/>
      <c r="I20" s="166"/>
      <c r="P20" s="27">
        <v>7.67</v>
      </c>
      <c r="Q20" s="27">
        <v>22.1</v>
      </c>
      <c r="R20" s="27" t="s">
        <v>811</v>
      </c>
      <c r="S20" s="27" t="s">
        <v>811</v>
      </c>
      <c r="T20" s="54" t="s">
        <v>811</v>
      </c>
      <c r="U20" s="27" t="s">
        <v>811</v>
      </c>
      <c r="V20" s="54" t="s">
        <v>811</v>
      </c>
      <c r="W20" s="27" t="s">
        <v>811</v>
      </c>
      <c r="X20" s="27" t="s">
        <v>815</v>
      </c>
      <c r="Y20" s="27" t="s">
        <v>811</v>
      </c>
    </row>
    <row r="21" spans="1:25">
      <c r="B21" t="s">
        <v>1359</v>
      </c>
      <c r="C21" t="s">
        <v>1357</v>
      </c>
      <c r="D21" s="18">
        <v>3</v>
      </c>
      <c r="E21" s="55">
        <v>43719</v>
      </c>
      <c r="H21" s="165"/>
      <c r="I21" s="166"/>
      <c r="P21" s="27">
        <v>7.69</v>
      </c>
      <c r="Q21" s="27">
        <v>21.7</v>
      </c>
      <c r="R21" s="27" t="s">
        <v>811</v>
      </c>
      <c r="S21" s="27" t="s">
        <v>811</v>
      </c>
      <c r="T21" s="54" t="s">
        <v>811</v>
      </c>
      <c r="U21" s="27" t="s">
        <v>811</v>
      </c>
      <c r="V21" s="54" t="s">
        <v>811</v>
      </c>
      <c r="W21" s="27" t="s">
        <v>811</v>
      </c>
      <c r="X21" s="27" t="s">
        <v>815</v>
      </c>
      <c r="Y21" s="27" t="s">
        <v>811</v>
      </c>
    </row>
    <row r="22" spans="1:25">
      <c r="B22" t="s">
        <v>1359</v>
      </c>
      <c r="C22" t="s">
        <v>1357</v>
      </c>
      <c r="D22" s="18">
        <v>4</v>
      </c>
      <c r="E22" s="55">
        <v>43719</v>
      </c>
      <c r="H22" s="165"/>
      <c r="I22" s="166"/>
      <c r="P22" s="27">
        <v>5.6</v>
      </c>
      <c r="Q22" s="27">
        <v>21.3</v>
      </c>
      <c r="R22" s="27" t="s">
        <v>811</v>
      </c>
      <c r="S22" s="27" t="s">
        <v>811</v>
      </c>
      <c r="T22" s="54" t="s">
        <v>811</v>
      </c>
      <c r="U22" s="27" t="s">
        <v>811</v>
      </c>
      <c r="V22" s="54" t="s">
        <v>811</v>
      </c>
      <c r="W22" s="27" t="s">
        <v>811</v>
      </c>
      <c r="X22" s="27" t="s">
        <v>815</v>
      </c>
      <c r="Y22" s="27" t="s">
        <v>811</v>
      </c>
    </row>
    <row r="23" spans="1:25">
      <c r="B23" t="s">
        <v>1359</v>
      </c>
      <c r="C23" t="s">
        <v>1357</v>
      </c>
      <c r="D23" s="18">
        <v>5</v>
      </c>
      <c r="E23" s="55">
        <v>43719</v>
      </c>
      <c r="H23" s="165"/>
      <c r="I23" s="166"/>
      <c r="P23" s="27">
        <v>3.7</v>
      </c>
      <c r="Q23" s="27">
        <v>20.9</v>
      </c>
      <c r="R23" s="27">
        <v>6.3</v>
      </c>
      <c r="S23" s="27">
        <v>25.300000000000004</v>
      </c>
      <c r="T23" s="68">
        <v>12.164024303797467</v>
      </c>
      <c r="U23" s="24">
        <v>3.9954829941191985</v>
      </c>
      <c r="V23" s="68">
        <v>0.72571066592762679</v>
      </c>
      <c r="W23" s="371">
        <v>34.159767317177781</v>
      </c>
      <c r="X23" s="27" t="s">
        <v>815</v>
      </c>
      <c r="Y23" s="24">
        <v>16.159507297916665</v>
      </c>
    </row>
    <row r="26" spans="1:25" s="747" customFormat="1" ht="31.8" thickBot="1">
      <c r="A26" s="612" t="s">
        <v>804</v>
      </c>
      <c r="B26" s="612" t="s">
        <v>20</v>
      </c>
      <c r="C26" s="612" t="s">
        <v>701</v>
      </c>
      <c r="D26" s="612" t="s">
        <v>805</v>
      </c>
      <c r="E26" s="752" t="s">
        <v>786</v>
      </c>
      <c r="F26" s="612" t="s">
        <v>1000</v>
      </c>
      <c r="G26" s="612" t="s">
        <v>1008</v>
      </c>
      <c r="H26" s="612" t="s">
        <v>806</v>
      </c>
      <c r="I26" s="612" t="s">
        <v>807</v>
      </c>
      <c r="J26" s="614" t="s">
        <v>1009</v>
      </c>
      <c r="K26" s="612" t="s">
        <v>1015</v>
      </c>
      <c r="L26" s="753" t="s">
        <v>1016</v>
      </c>
      <c r="M26" s="612" t="s">
        <v>703</v>
      </c>
      <c r="N26" s="612" t="s">
        <v>1017</v>
      </c>
      <c r="O26" s="612" t="s">
        <v>808</v>
      </c>
      <c r="P26" s="612" t="s">
        <v>1018</v>
      </c>
      <c r="Q26" s="754" t="s">
        <v>809</v>
      </c>
      <c r="R26" s="754" t="s">
        <v>1019</v>
      </c>
      <c r="S26" s="612" t="s">
        <v>1021</v>
      </c>
      <c r="T26" s="612" t="s">
        <v>1010</v>
      </c>
      <c r="U26" s="612" t="s">
        <v>1011</v>
      </c>
      <c r="V26" s="612" t="s">
        <v>1012</v>
      </c>
      <c r="W26" s="612" t="s">
        <v>1013</v>
      </c>
      <c r="X26" s="612" t="s">
        <v>1014</v>
      </c>
    </row>
    <row r="27" spans="1:25" s="747" customFormat="1" ht="16.2" thickTop="1">
      <c r="A27" s="27">
        <v>39</v>
      </c>
      <c r="B27" t="s">
        <v>1358</v>
      </c>
      <c r="C27" t="s">
        <v>1357</v>
      </c>
      <c r="D27" s="27">
        <v>0.5</v>
      </c>
      <c r="E27" s="133">
        <v>44440</v>
      </c>
      <c r="F27"/>
      <c r="G27">
        <v>2</v>
      </c>
      <c r="H27">
        <v>6</v>
      </c>
      <c r="I27" s="649">
        <v>2.4500000000000002</v>
      </c>
      <c r="J27" s="172">
        <v>0.40833333333333338</v>
      </c>
      <c r="K27" s="27">
        <v>9.07</v>
      </c>
      <c r="L27" s="27">
        <v>24.4</v>
      </c>
      <c r="M27" s="27">
        <v>6.82</v>
      </c>
      <c r="N27" s="23">
        <v>21.999999999999996</v>
      </c>
      <c r="O27" s="68">
        <v>7.3504761904761917</v>
      </c>
      <c r="P27" s="24">
        <v>3.4315849206349212</v>
      </c>
      <c r="Q27" s="68">
        <v>0.70011957232333033</v>
      </c>
      <c r="R27" s="371">
        <v>38.848344988345005</v>
      </c>
      <c r="S27" s="24">
        <v>10.782061111111112</v>
      </c>
      <c r="T27" t="s">
        <v>1025</v>
      </c>
      <c r="U27" t="s">
        <v>1388</v>
      </c>
      <c r="V27" t="s">
        <v>1042</v>
      </c>
      <c r="W27" t="s">
        <v>714</v>
      </c>
      <c r="X27"/>
    </row>
    <row r="28" spans="1:25" s="747" customFormat="1">
      <c r="A28" s="27">
        <v>39</v>
      </c>
      <c r="B28" t="s">
        <v>1358</v>
      </c>
      <c r="C28" t="s">
        <v>1357</v>
      </c>
      <c r="D28" s="27">
        <v>1</v>
      </c>
      <c r="E28" s="133">
        <v>44440</v>
      </c>
      <c r="F28"/>
      <c r="G28"/>
      <c r="H28"/>
      <c r="I28"/>
      <c r="J28"/>
      <c r="K28" s="27">
        <v>8.75</v>
      </c>
      <c r="L28" s="27">
        <v>25.3</v>
      </c>
      <c r="M28" s="27" t="s">
        <v>811</v>
      </c>
      <c r="N28" s="27" t="s">
        <v>811</v>
      </c>
      <c r="O28" s="68" t="s">
        <v>811</v>
      </c>
      <c r="P28" s="24" t="s">
        <v>811</v>
      </c>
      <c r="Q28" s="68" t="s">
        <v>811</v>
      </c>
      <c r="R28" s="24" t="s">
        <v>811</v>
      </c>
      <c r="S28" s="24" t="s">
        <v>811</v>
      </c>
      <c r="T28"/>
      <c r="U28"/>
      <c r="V28"/>
      <c r="W28"/>
      <c r="X28"/>
    </row>
    <row r="29" spans="1:25" s="747" customFormat="1">
      <c r="A29" s="27">
        <v>39</v>
      </c>
      <c r="B29" t="s">
        <v>1358</v>
      </c>
      <c r="C29" t="s">
        <v>1357</v>
      </c>
      <c r="D29" s="27">
        <v>2</v>
      </c>
      <c r="E29" s="133">
        <v>44440</v>
      </c>
      <c r="F29"/>
      <c r="G29"/>
      <c r="H29"/>
      <c r="I29"/>
      <c r="J29"/>
      <c r="K29" s="27">
        <v>8.6199999999999992</v>
      </c>
      <c r="L29" s="27">
        <v>25.6</v>
      </c>
      <c r="M29" s="27" t="s">
        <v>811</v>
      </c>
      <c r="N29" s="27" t="s">
        <v>811</v>
      </c>
      <c r="O29" s="68" t="s">
        <v>811</v>
      </c>
      <c r="P29" s="24" t="s">
        <v>811</v>
      </c>
      <c r="Q29" s="68" t="s">
        <v>811</v>
      </c>
      <c r="R29" s="24" t="s">
        <v>811</v>
      </c>
      <c r="S29" s="24" t="s">
        <v>811</v>
      </c>
      <c r="T29"/>
      <c r="U29"/>
      <c r="V29"/>
      <c r="W29"/>
      <c r="X29"/>
    </row>
    <row r="30" spans="1:25" s="747" customFormat="1">
      <c r="A30" s="27">
        <v>39</v>
      </c>
      <c r="B30" t="s">
        <v>1358</v>
      </c>
      <c r="C30" t="s">
        <v>1357</v>
      </c>
      <c r="D30" s="27">
        <v>3</v>
      </c>
      <c r="E30" s="133">
        <v>44440</v>
      </c>
      <c r="F30"/>
      <c r="G30"/>
      <c r="H30"/>
      <c r="I30"/>
      <c r="J30"/>
      <c r="K30" s="27">
        <v>7.32</v>
      </c>
      <c r="L30" s="27">
        <v>25.8</v>
      </c>
      <c r="M30" s="27" t="s">
        <v>811</v>
      </c>
      <c r="N30" s="27" t="s">
        <v>811</v>
      </c>
      <c r="O30" s="68" t="s">
        <v>811</v>
      </c>
      <c r="P30" s="24" t="s">
        <v>811</v>
      </c>
      <c r="Q30" s="68" t="s">
        <v>811</v>
      </c>
      <c r="R30" s="24" t="s">
        <v>811</v>
      </c>
      <c r="S30" s="24" t="s">
        <v>811</v>
      </c>
      <c r="T30"/>
      <c r="U30"/>
      <c r="V30"/>
      <c r="W30"/>
      <c r="X30"/>
    </row>
    <row r="31" spans="1:25" s="747" customFormat="1">
      <c r="A31" s="27">
        <v>39</v>
      </c>
      <c r="B31" t="s">
        <v>1358</v>
      </c>
      <c r="C31" t="s">
        <v>1357</v>
      </c>
      <c r="D31" s="27">
        <v>4</v>
      </c>
      <c r="E31" s="133">
        <v>44440</v>
      </c>
      <c r="F31"/>
      <c r="G31"/>
      <c r="H31"/>
      <c r="I31"/>
      <c r="J31"/>
      <c r="K31" s="27">
        <v>1.39</v>
      </c>
      <c r="L31" s="27">
        <v>25.6</v>
      </c>
      <c r="M31" s="27" t="s">
        <v>811</v>
      </c>
      <c r="N31" s="27" t="s">
        <v>811</v>
      </c>
      <c r="O31" s="654" t="s">
        <v>811</v>
      </c>
      <c r="P31" s="755" t="s">
        <v>811</v>
      </c>
      <c r="Q31" s="68" t="s">
        <v>811</v>
      </c>
      <c r="R31" s="24" t="s">
        <v>811</v>
      </c>
      <c r="S31" s="755" t="s">
        <v>811</v>
      </c>
      <c r="T31"/>
      <c r="U31"/>
      <c r="V31"/>
      <c r="W31"/>
      <c r="X31"/>
    </row>
    <row r="32" spans="1:25" s="747" customFormat="1">
      <c r="A32" s="27">
        <v>39</v>
      </c>
      <c r="B32" t="s">
        <v>1358</v>
      </c>
      <c r="C32" t="s">
        <v>1357</v>
      </c>
      <c r="D32" s="27">
        <v>5</v>
      </c>
      <c r="E32" s="133">
        <v>44440</v>
      </c>
      <c r="F32"/>
      <c r="G32"/>
      <c r="H32"/>
      <c r="I32"/>
      <c r="J32"/>
      <c r="K32" s="27">
        <v>0.25</v>
      </c>
      <c r="L32" s="27">
        <v>24.7</v>
      </c>
      <c r="M32" s="27">
        <v>6.21</v>
      </c>
      <c r="N32" s="27">
        <v>32.6</v>
      </c>
      <c r="O32" s="654">
        <v>18.861904761904771</v>
      </c>
      <c r="P32" s="755">
        <v>11.549489682539669</v>
      </c>
      <c r="Q32" s="68">
        <v>1.2668830356326932</v>
      </c>
      <c r="R32" s="371" t="s">
        <v>866</v>
      </c>
      <c r="S32" s="24">
        <v>30.41139444444444</v>
      </c>
      <c r="T32"/>
      <c r="U32"/>
      <c r="V32"/>
      <c r="W32"/>
      <c r="X32"/>
    </row>
    <row r="33" spans="1:25" s="747" customFormat="1">
      <c r="A33" s="27">
        <v>39</v>
      </c>
      <c r="B33" t="s">
        <v>1358</v>
      </c>
      <c r="C33" t="s">
        <v>1357</v>
      </c>
      <c r="D33" s="27">
        <v>5.6</v>
      </c>
      <c r="E33" s="133">
        <v>44440</v>
      </c>
      <c r="F33"/>
      <c r="G33"/>
      <c r="H33"/>
      <c r="I33"/>
      <c r="J33"/>
      <c r="K33" s="27">
        <v>0.05</v>
      </c>
      <c r="L33" s="27">
        <v>22.1</v>
      </c>
      <c r="M33" s="27" t="s">
        <v>811</v>
      </c>
      <c r="N33" s="27" t="s">
        <v>811</v>
      </c>
      <c r="O33" s="68" t="s">
        <v>811</v>
      </c>
      <c r="P33" s="24" t="s">
        <v>811</v>
      </c>
      <c r="Q33" s="68" t="s">
        <v>811</v>
      </c>
      <c r="R33" s="24" t="s">
        <v>811</v>
      </c>
      <c r="S33" s="24" t="s">
        <v>811</v>
      </c>
      <c r="T33"/>
      <c r="U33"/>
      <c r="V33"/>
      <c r="W33"/>
      <c r="X33"/>
    </row>
    <row r="34" spans="1:25" s="747" customFormat="1">
      <c r="A34" s="756"/>
      <c r="B34" s="756"/>
      <c r="C34" s="756"/>
      <c r="D34" s="756"/>
      <c r="E34" s="757"/>
      <c r="F34" s="756"/>
      <c r="G34" s="756"/>
      <c r="H34" s="756"/>
      <c r="I34" s="756"/>
      <c r="J34" s="758"/>
      <c r="K34" s="756"/>
      <c r="L34" s="759"/>
      <c r="M34" s="756"/>
      <c r="N34" s="756"/>
      <c r="O34" s="756"/>
      <c r="P34" s="756"/>
      <c r="Q34" s="760"/>
      <c r="R34" s="760"/>
      <c r="S34" s="756"/>
      <c r="T34" s="756"/>
      <c r="U34" s="756"/>
      <c r="V34" s="756"/>
      <c r="W34" s="756"/>
      <c r="X34" s="756"/>
    </row>
    <row r="35" spans="1:25" s="832" customFormat="1" ht="21" thickBot="1">
      <c r="A35" s="144" t="s">
        <v>20</v>
      </c>
      <c r="B35" s="144" t="s">
        <v>1389</v>
      </c>
      <c r="C35" s="146" t="s">
        <v>805</v>
      </c>
      <c r="D35" s="1559" t="s">
        <v>786</v>
      </c>
      <c r="E35" s="144" t="s">
        <v>1000</v>
      </c>
      <c r="F35" s="146" t="s">
        <v>1008</v>
      </c>
      <c r="G35" s="146" t="s">
        <v>806</v>
      </c>
      <c r="H35" s="146" t="s">
        <v>807</v>
      </c>
      <c r="I35" s="1560" t="s">
        <v>1009</v>
      </c>
      <c r="J35" s="144" t="s">
        <v>1015</v>
      </c>
      <c r="K35" s="148" t="s">
        <v>1016</v>
      </c>
      <c r="L35" s="144" t="s">
        <v>703</v>
      </c>
      <c r="M35" s="146" t="s">
        <v>1017</v>
      </c>
      <c r="N35" s="149" t="s">
        <v>808</v>
      </c>
      <c r="O35" s="149" t="s">
        <v>1018</v>
      </c>
      <c r="P35" s="149" t="s">
        <v>809</v>
      </c>
      <c r="Q35" s="149" t="s">
        <v>1019</v>
      </c>
      <c r="R35" s="1409" t="s">
        <v>1021</v>
      </c>
      <c r="S35" s="144" t="s">
        <v>1010</v>
      </c>
      <c r="T35" s="146" t="s">
        <v>1011</v>
      </c>
      <c r="U35" s="144" t="s">
        <v>1012</v>
      </c>
      <c r="V35" s="146" t="s">
        <v>1013</v>
      </c>
      <c r="W35" s="144" t="s">
        <v>1014</v>
      </c>
    </row>
    <row r="36" spans="1:25" s="27" customFormat="1" ht="16.2" thickTop="1">
      <c r="A36" t="s">
        <v>1358</v>
      </c>
      <c r="B36" t="s">
        <v>1357</v>
      </c>
      <c r="C36" s="27">
        <v>0.5</v>
      </c>
      <c r="D36" s="55">
        <v>44802</v>
      </c>
      <c r="F36">
        <v>2</v>
      </c>
      <c r="G36">
        <v>5.8</v>
      </c>
      <c r="H36">
        <v>3.05</v>
      </c>
      <c r="I36" s="1562">
        <v>0.52586206896551724</v>
      </c>
      <c r="J36" s="27">
        <v>8.61</v>
      </c>
      <c r="K36" s="27">
        <v>26.7</v>
      </c>
      <c r="L36" s="27" t="s">
        <v>815</v>
      </c>
      <c r="M36" s="27" t="s">
        <v>815</v>
      </c>
      <c r="N36" s="24">
        <v>1.1921516642668777</v>
      </c>
      <c r="O36" s="24">
        <v>0.95758202531645575</v>
      </c>
      <c r="P36" s="24">
        <v>0.604696798413071</v>
      </c>
      <c r="Q36" s="25">
        <v>30.769707138499079</v>
      </c>
      <c r="R36" s="24">
        <v>2.1497336895833334</v>
      </c>
      <c r="S36" t="s">
        <v>1045</v>
      </c>
      <c r="T36">
        <v>2</v>
      </c>
      <c r="U36">
        <v>2</v>
      </c>
      <c r="V36" t="s">
        <v>1105</v>
      </c>
      <c r="W36"/>
    </row>
    <row r="37" spans="1:25" s="27" customFormat="1">
      <c r="A37" t="s">
        <v>1358</v>
      </c>
      <c r="B37" t="s">
        <v>1357</v>
      </c>
      <c r="C37" s="27">
        <v>1</v>
      </c>
      <c r="D37" s="55">
        <v>44802</v>
      </c>
      <c r="F37"/>
      <c r="G37"/>
      <c r="H37"/>
      <c r="I37" s="1561"/>
      <c r="J37" s="27">
        <v>8.61</v>
      </c>
      <c r="K37" s="27">
        <v>26.4</v>
      </c>
      <c r="L37" s="27" t="s">
        <v>811</v>
      </c>
      <c r="M37" s="27" t="s">
        <v>811</v>
      </c>
      <c r="N37" s="24" t="s">
        <v>811</v>
      </c>
      <c r="O37" s="24" t="s">
        <v>811</v>
      </c>
      <c r="P37" s="24" t="s">
        <v>811</v>
      </c>
      <c r="Q37" s="47" t="s">
        <v>811</v>
      </c>
      <c r="R37" s="24" t="s">
        <v>811</v>
      </c>
      <c r="S37"/>
      <c r="T37"/>
      <c r="U37"/>
      <c r="V37"/>
      <c r="W37"/>
    </row>
    <row r="38" spans="1:25" s="27" customFormat="1">
      <c r="A38" t="s">
        <v>1358</v>
      </c>
      <c r="B38" t="s">
        <v>1357</v>
      </c>
      <c r="C38" s="27">
        <v>2</v>
      </c>
      <c r="D38" s="55">
        <v>44802</v>
      </c>
      <c r="F38"/>
      <c r="G38"/>
      <c r="H38"/>
      <c r="I38" s="1561"/>
      <c r="J38" s="27">
        <v>8.41</v>
      </c>
      <c r="K38" s="27">
        <v>26</v>
      </c>
      <c r="L38" s="27" t="s">
        <v>811</v>
      </c>
      <c r="M38" s="27" t="s">
        <v>811</v>
      </c>
      <c r="N38" s="24" t="s">
        <v>811</v>
      </c>
      <c r="O38" s="24" t="s">
        <v>811</v>
      </c>
      <c r="P38" s="24" t="s">
        <v>811</v>
      </c>
      <c r="Q38" s="47" t="s">
        <v>811</v>
      </c>
      <c r="R38" s="24" t="s">
        <v>811</v>
      </c>
      <c r="S38"/>
      <c r="T38"/>
      <c r="U38"/>
      <c r="V38"/>
      <c r="W38"/>
    </row>
    <row r="39" spans="1:25" s="27" customFormat="1">
      <c r="A39" t="s">
        <v>1358</v>
      </c>
      <c r="B39" t="s">
        <v>1357</v>
      </c>
      <c r="C39" s="27">
        <v>3</v>
      </c>
      <c r="D39" s="55">
        <v>44802</v>
      </c>
      <c r="F39"/>
      <c r="G39"/>
      <c r="H39"/>
      <c r="I39" s="1561"/>
      <c r="J39" s="27">
        <v>7.8</v>
      </c>
      <c r="K39" s="27">
        <v>25.8</v>
      </c>
      <c r="L39" s="27" t="s">
        <v>811</v>
      </c>
      <c r="M39" s="27" t="s">
        <v>811</v>
      </c>
      <c r="N39" s="24" t="s">
        <v>811</v>
      </c>
      <c r="O39" s="24" t="s">
        <v>811</v>
      </c>
      <c r="P39" s="24" t="s">
        <v>811</v>
      </c>
      <c r="Q39" s="47" t="s">
        <v>811</v>
      </c>
      <c r="R39" s="24" t="s">
        <v>811</v>
      </c>
      <c r="S39"/>
      <c r="T39"/>
      <c r="U39"/>
      <c r="V39"/>
      <c r="W39"/>
    </row>
    <row r="40" spans="1:25" s="27" customFormat="1">
      <c r="A40" t="s">
        <v>1358</v>
      </c>
      <c r="B40" t="s">
        <v>1357</v>
      </c>
      <c r="C40" s="27">
        <v>4</v>
      </c>
      <c r="D40" s="55">
        <v>44802</v>
      </c>
      <c r="F40"/>
      <c r="G40"/>
      <c r="H40"/>
      <c r="I40" s="1561"/>
      <c r="J40" s="27">
        <v>0.98</v>
      </c>
      <c r="K40" s="27">
        <v>24.9</v>
      </c>
      <c r="L40" s="27" t="s">
        <v>811</v>
      </c>
      <c r="M40" s="27" t="s">
        <v>811</v>
      </c>
      <c r="N40" s="24" t="s">
        <v>811</v>
      </c>
      <c r="O40" s="24" t="s">
        <v>811</v>
      </c>
      <c r="P40" s="24" t="s">
        <v>811</v>
      </c>
      <c r="Q40" s="47" t="s">
        <v>811</v>
      </c>
      <c r="R40" s="24" t="s">
        <v>811</v>
      </c>
      <c r="S40"/>
      <c r="T40"/>
      <c r="U40"/>
      <c r="V40"/>
      <c r="W40"/>
    </row>
    <row r="41" spans="1:25" s="27" customFormat="1">
      <c r="A41" t="s">
        <v>1358</v>
      </c>
      <c r="B41" t="s">
        <v>1357</v>
      </c>
      <c r="C41" s="27">
        <v>5</v>
      </c>
      <c r="D41" s="55">
        <v>44802</v>
      </c>
      <c r="F41"/>
      <c r="G41"/>
      <c r="H41"/>
      <c r="I41" s="1561"/>
      <c r="J41" s="27">
        <v>0.68</v>
      </c>
      <c r="K41" s="27">
        <v>22.2</v>
      </c>
      <c r="L41" s="27" t="s">
        <v>815</v>
      </c>
      <c r="M41" s="27" t="s">
        <v>815</v>
      </c>
      <c r="N41" s="24">
        <v>5.3267874693301698</v>
      </c>
      <c r="O41" s="24">
        <v>0.36438962025316451</v>
      </c>
      <c r="P41" s="24">
        <v>0.82291740937158953</v>
      </c>
      <c r="Q41" s="25">
        <v>32.417053081147039</v>
      </c>
      <c r="R41" s="24">
        <v>5.6911770895833342</v>
      </c>
      <c r="S41"/>
      <c r="T41"/>
      <c r="U41"/>
      <c r="V41"/>
      <c r="W41"/>
    </row>
    <row r="42" spans="1:25" s="27" customFormat="1">
      <c r="A42" t="s">
        <v>1358</v>
      </c>
      <c r="B42" t="s">
        <v>1357</v>
      </c>
      <c r="C42" s="27">
        <v>5.5</v>
      </c>
      <c r="D42" s="55">
        <v>44802</v>
      </c>
      <c r="F42"/>
      <c r="G42"/>
      <c r="H42"/>
      <c r="I42" s="1561"/>
      <c r="J42" s="27">
        <v>0.17</v>
      </c>
      <c r="K42" s="27">
        <v>19.899999999999999</v>
      </c>
      <c r="L42" s="27" t="s">
        <v>811</v>
      </c>
      <c r="M42" s="27" t="s">
        <v>811</v>
      </c>
      <c r="N42" s="24" t="s">
        <v>811</v>
      </c>
      <c r="O42" s="24" t="s">
        <v>811</v>
      </c>
      <c r="P42" s="24" t="s">
        <v>811</v>
      </c>
      <c r="Q42" s="24" t="s">
        <v>811</v>
      </c>
      <c r="R42" s="24" t="s">
        <v>811</v>
      </c>
      <c r="S42"/>
      <c r="T42"/>
      <c r="U42"/>
      <c r="V42"/>
      <c r="W42"/>
    </row>
    <row r="43" spans="1:25" s="747" customFormat="1">
      <c r="A43" s="756"/>
      <c r="B43" s="756"/>
      <c r="C43" s="756"/>
      <c r="D43" s="756"/>
      <c r="E43" s="757"/>
      <c r="F43" s="756"/>
      <c r="G43" s="756"/>
      <c r="H43" s="756"/>
      <c r="I43" s="756"/>
      <c r="J43" s="758"/>
      <c r="K43" s="756"/>
      <c r="L43" s="759"/>
      <c r="M43" s="756"/>
      <c r="N43" s="756"/>
      <c r="O43" s="756"/>
      <c r="P43" s="756"/>
      <c r="Q43" s="760"/>
      <c r="R43" s="760"/>
      <c r="S43" s="756"/>
      <c r="T43" s="756"/>
      <c r="U43" s="756"/>
      <c r="V43" s="756"/>
      <c r="W43" s="756"/>
      <c r="X43" s="756"/>
    </row>
    <row r="44" spans="1:25">
      <c r="A44" s="27"/>
      <c r="B44" s="27"/>
      <c r="C44" s="27"/>
      <c r="D44" s="27"/>
      <c r="E44" s="139"/>
      <c r="F44" s="27"/>
      <c r="G44" s="27"/>
      <c r="H44" s="27"/>
      <c r="I44" s="27"/>
      <c r="J44" s="52"/>
      <c r="K44" s="27"/>
      <c r="L44" s="27"/>
      <c r="M44" s="27"/>
      <c r="N44" s="27"/>
      <c r="O44" s="27"/>
      <c r="P44" s="750"/>
      <c r="Q44" s="27"/>
      <c r="T44" s="27"/>
      <c r="U44" s="27"/>
      <c r="V44" s="27"/>
      <c r="W44" s="27"/>
      <c r="X44" s="27"/>
      <c r="Y44" s="47"/>
    </row>
    <row r="45" spans="1:25" ht="31.8" thickBot="1">
      <c r="A45" s="618" t="s">
        <v>804</v>
      </c>
      <c r="B45" s="618" t="s">
        <v>20</v>
      </c>
      <c r="C45" s="618" t="s">
        <v>701</v>
      </c>
      <c r="D45" s="622" t="s">
        <v>805</v>
      </c>
      <c r="E45" s="748" t="s">
        <v>786</v>
      </c>
      <c r="F45" s="618" t="s">
        <v>1000</v>
      </c>
      <c r="G45" s="622" t="s">
        <v>1008</v>
      </c>
      <c r="H45" s="622" t="s">
        <v>806</v>
      </c>
      <c r="I45" s="622" t="s">
        <v>807</v>
      </c>
      <c r="J45" s="623" t="s">
        <v>1009</v>
      </c>
      <c r="K45" s="618" t="s">
        <v>1010</v>
      </c>
      <c r="L45" s="622" t="s">
        <v>1011</v>
      </c>
      <c r="M45" s="618" t="s">
        <v>1012</v>
      </c>
      <c r="N45" s="622" t="s">
        <v>1013</v>
      </c>
      <c r="O45" s="618" t="s">
        <v>1014</v>
      </c>
      <c r="P45" s="618" t="s">
        <v>1015</v>
      </c>
      <c r="Q45" s="624" t="s">
        <v>1016</v>
      </c>
      <c r="R45" s="618" t="s">
        <v>703</v>
      </c>
      <c r="S45" s="622" t="s">
        <v>1017</v>
      </c>
      <c r="T45" s="618" t="s">
        <v>808</v>
      </c>
      <c r="U45" s="618" t="s">
        <v>1018</v>
      </c>
      <c r="V45" s="626" t="s">
        <v>809</v>
      </c>
      <c r="W45" s="626" t="s">
        <v>1019</v>
      </c>
      <c r="X45" s="618" t="s">
        <v>1020</v>
      </c>
      <c r="Y45" s="622" t="s">
        <v>1021</v>
      </c>
    </row>
    <row r="46" spans="1:25" ht="16.2" thickTop="1">
      <c r="A46" s="27">
        <v>191</v>
      </c>
      <c r="B46" s="27" t="s">
        <v>1358</v>
      </c>
      <c r="C46" s="27" t="s">
        <v>1360</v>
      </c>
      <c r="D46" s="27">
        <v>0.5</v>
      </c>
      <c r="E46" s="139">
        <v>42989</v>
      </c>
      <c r="F46" s="27"/>
      <c r="G46" s="27"/>
      <c r="H46" s="27">
        <v>9.57</v>
      </c>
      <c r="I46" s="54">
        <v>4.3</v>
      </c>
      <c r="J46" s="52">
        <v>0.44932079414838033</v>
      </c>
      <c r="K46" s="27" t="s">
        <v>1022</v>
      </c>
      <c r="L46" s="27">
        <v>1</v>
      </c>
      <c r="M46" s="27">
        <v>2</v>
      </c>
      <c r="N46" s="27" t="s">
        <v>1383</v>
      </c>
      <c r="O46" s="27"/>
      <c r="P46" s="27">
        <v>7.66</v>
      </c>
      <c r="Q46" s="27">
        <v>22</v>
      </c>
      <c r="R46" s="22">
        <v>6.34</v>
      </c>
      <c r="S46" s="24">
        <v>6.2999999999999989</v>
      </c>
      <c r="T46" s="68">
        <v>2.6704987341772148</v>
      </c>
      <c r="U46" s="24">
        <v>4.2413438699894499</v>
      </c>
      <c r="V46" s="68">
        <v>0.3183126660761737</v>
      </c>
      <c r="W46" s="749">
        <v>43.899126911033335</v>
      </c>
      <c r="X46" s="27"/>
      <c r="Y46" s="24"/>
    </row>
    <row r="47" spans="1:25">
      <c r="A47" s="27">
        <v>192</v>
      </c>
      <c r="B47" s="27" t="s">
        <v>1358</v>
      </c>
      <c r="C47" s="27" t="s">
        <v>1360</v>
      </c>
      <c r="D47" s="27">
        <v>1</v>
      </c>
      <c r="E47" s="139">
        <v>42989</v>
      </c>
      <c r="F47" s="27"/>
      <c r="G47" s="27"/>
      <c r="H47" s="27">
        <v>9.57</v>
      </c>
      <c r="I47" s="54">
        <v>4.3</v>
      </c>
      <c r="J47" s="52">
        <v>0.44932079414838033</v>
      </c>
      <c r="K47" s="27" t="s">
        <v>1022</v>
      </c>
      <c r="L47" s="27">
        <v>1</v>
      </c>
      <c r="M47" s="27">
        <v>2</v>
      </c>
      <c r="N47" s="27" t="s">
        <v>1383</v>
      </c>
      <c r="O47" s="27"/>
      <c r="P47" s="27">
        <v>7.71</v>
      </c>
      <c r="Q47" s="27">
        <v>22</v>
      </c>
      <c r="T47" s="27"/>
      <c r="U47" s="27"/>
      <c r="V47" s="27"/>
      <c r="W47" s="27"/>
      <c r="X47" s="27"/>
      <c r="Y47" s="24"/>
    </row>
    <row r="48" spans="1:25">
      <c r="A48" s="27">
        <v>193</v>
      </c>
      <c r="B48" s="27" t="s">
        <v>1358</v>
      </c>
      <c r="C48" s="27" t="s">
        <v>1360</v>
      </c>
      <c r="D48" s="27">
        <v>2</v>
      </c>
      <c r="E48" s="139">
        <v>42989</v>
      </c>
      <c r="F48" s="27"/>
      <c r="G48" s="27"/>
      <c r="H48" s="27">
        <v>9.57</v>
      </c>
      <c r="I48" s="54">
        <v>4.3</v>
      </c>
      <c r="J48" s="52">
        <v>0.44932079414838033</v>
      </c>
      <c r="K48" s="27" t="s">
        <v>1022</v>
      </c>
      <c r="L48" s="27">
        <v>1</v>
      </c>
      <c r="M48" s="27">
        <v>2</v>
      </c>
      <c r="N48" s="27" t="s">
        <v>1383</v>
      </c>
      <c r="O48" s="27"/>
      <c r="P48" s="27">
        <v>7.72</v>
      </c>
      <c r="Q48" s="27">
        <v>22</v>
      </c>
      <c r="T48" s="27"/>
      <c r="U48" s="27"/>
      <c r="V48" s="27"/>
      <c r="W48" s="27"/>
      <c r="X48" s="27"/>
      <c r="Y48" s="24"/>
    </row>
    <row r="49" spans="1:25">
      <c r="A49" s="27">
        <v>194</v>
      </c>
      <c r="B49" s="27" t="s">
        <v>1358</v>
      </c>
      <c r="C49" s="27" t="s">
        <v>1360</v>
      </c>
      <c r="D49" s="27">
        <v>3</v>
      </c>
      <c r="E49" s="139">
        <v>42989</v>
      </c>
      <c r="F49" s="27"/>
      <c r="G49" s="27"/>
      <c r="H49" s="27">
        <v>9.57</v>
      </c>
      <c r="I49" s="54">
        <v>4.3</v>
      </c>
      <c r="J49" s="52">
        <v>0.44932079414838033</v>
      </c>
      <c r="K49" s="27" t="s">
        <v>1022</v>
      </c>
      <c r="L49" s="27">
        <v>1</v>
      </c>
      <c r="M49" s="27">
        <v>2</v>
      </c>
      <c r="N49" s="27" t="s">
        <v>1383</v>
      </c>
      <c r="O49" s="27"/>
      <c r="P49" s="27">
        <v>7.68</v>
      </c>
      <c r="Q49" s="27">
        <v>22</v>
      </c>
      <c r="R49" s="22">
        <v>6.29</v>
      </c>
      <c r="S49" s="24">
        <v>6.2999999999999989</v>
      </c>
      <c r="T49" s="68">
        <v>2.2522278481012661</v>
      </c>
      <c r="U49" s="24">
        <v>0.35126375606540067</v>
      </c>
      <c r="V49" s="68">
        <v>0.3183126660761737</v>
      </c>
      <c r="W49" s="749">
        <v>57.534234665684274</v>
      </c>
      <c r="X49" s="27"/>
      <c r="Y49" s="24"/>
    </row>
    <row r="50" spans="1:25">
      <c r="A50" s="27">
        <v>195</v>
      </c>
      <c r="B50" s="27" t="s">
        <v>1358</v>
      </c>
      <c r="C50" s="27" t="s">
        <v>1360</v>
      </c>
      <c r="D50" s="27">
        <v>4</v>
      </c>
      <c r="E50" s="139">
        <v>42989</v>
      </c>
      <c r="F50" s="27"/>
      <c r="G50" s="27"/>
      <c r="H50" s="27">
        <v>9.57</v>
      </c>
      <c r="I50" s="54">
        <v>4.3</v>
      </c>
      <c r="J50" s="52">
        <v>0.44932079414838033</v>
      </c>
      <c r="K50" s="27" t="s">
        <v>1022</v>
      </c>
      <c r="L50" s="27">
        <v>1</v>
      </c>
      <c r="M50" s="27">
        <v>2</v>
      </c>
      <c r="N50" s="27" t="s">
        <v>1383</v>
      </c>
      <c r="O50" s="27"/>
      <c r="P50" s="27">
        <v>7.68</v>
      </c>
      <c r="Q50" s="27">
        <v>22</v>
      </c>
      <c r="T50" s="27"/>
      <c r="U50" s="27"/>
      <c r="V50" s="27"/>
      <c r="W50" s="27"/>
      <c r="X50" s="27"/>
      <c r="Y50" s="24"/>
    </row>
    <row r="51" spans="1:25">
      <c r="A51" s="27">
        <v>196</v>
      </c>
      <c r="B51" s="27" t="s">
        <v>1358</v>
      </c>
      <c r="C51" s="27" t="s">
        <v>1360</v>
      </c>
      <c r="D51" s="27">
        <v>5</v>
      </c>
      <c r="E51" s="139">
        <v>42989</v>
      </c>
      <c r="F51" s="27"/>
      <c r="G51" s="27"/>
      <c r="H51" s="27">
        <v>9.57</v>
      </c>
      <c r="I51" s="54">
        <v>4.3</v>
      </c>
      <c r="J51" s="52">
        <v>0.44932079414838033</v>
      </c>
      <c r="K51" s="27" t="s">
        <v>1022</v>
      </c>
      <c r="L51" s="27">
        <v>1</v>
      </c>
      <c r="M51" s="27">
        <v>2</v>
      </c>
      <c r="N51" s="27" t="s">
        <v>1383</v>
      </c>
      <c r="O51" s="27"/>
      <c r="P51" s="27">
        <v>7.68</v>
      </c>
      <c r="Q51" s="27">
        <v>22</v>
      </c>
      <c r="T51" s="27"/>
      <c r="U51" s="27"/>
      <c r="V51" s="27"/>
      <c r="W51" s="27"/>
      <c r="X51" s="27"/>
      <c r="Y51" s="24"/>
    </row>
    <row r="52" spans="1:25">
      <c r="A52" s="27">
        <v>197</v>
      </c>
      <c r="B52" s="27" t="s">
        <v>1358</v>
      </c>
      <c r="C52" s="27" t="s">
        <v>1360</v>
      </c>
      <c r="D52" s="27">
        <v>6</v>
      </c>
      <c r="E52" s="139">
        <v>42989</v>
      </c>
      <c r="F52" s="27"/>
      <c r="G52" s="27"/>
      <c r="H52" s="27">
        <v>9.57</v>
      </c>
      <c r="I52" s="54">
        <v>4.3</v>
      </c>
      <c r="J52" s="52">
        <v>0.44932079414838033</v>
      </c>
      <c r="K52" s="27" t="s">
        <v>1022</v>
      </c>
      <c r="L52" s="27">
        <v>1</v>
      </c>
      <c r="M52" s="27">
        <v>2</v>
      </c>
      <c r="N52" s="27" t="s">
        <v>1383</v>
      </c>
      <c r="O52" s="27"/>
      <c r="P52" s="27">
        <v>7.68</v>
      </c>
      <c r="Q52" s="27">
        <v>22</v>
      </c>
      <c r="T52" s="27"/>
      <c r="U52" s="27"/>
      <c r="V52" s="27"/>
      <c r="W52" s="27"/>
      <c r="X52" s="27"/>
      <c r="Y52" s="24"/>
    </row>
    <row r="53" spans="1:25">
      <c r="A53" s="27">
        <v>198</v>
      </c>
      <c r="B53" s="27" t="s">
        <v>1358</v>
      </c>
      <c r="C53" s="27" t="s">
        <v>1360</v>
      </c>
      <c r="D53" s="27">
        <v>7</v>
      </c>
      <c r="E53" s="139">
        <v>42989</v>
      </c>
      <c r="F53" s="27"/>
      <c r="G53" s="27"/>
      <c r="H53" s="27">
        <v>9.57</v>
      </c>
      <c r="I53" s="54">
        <v>4.3</v>
      </c>
      <c r="J53" s="52">
        <v>0.44932079414838033</v>
      </c>
      <c r="K53" s="27" t="s">
        <v>1022</v>
      </c>
      <c r="L53" s="27">
        <v>1</v>
      </c>
      <c r="M53" s="27">
        <v>2</v>
      </c>
      <c r="N53" s="27" t="s">
        <v>1383</v>
      </c>
      <c r="O53" s="27"/>
      <c r="P53" s="27">
        <v>7.67</v>
      </c>
      <c r="Q53" s="27">
        <v>21.9</v>
      </c>
      <c r="T53" s="27"/>
      <c r="U53" s="27"/>
      <c r="V53" s="27"/>
      <c r="W53" s="27"/>
      <c r="X53" s="27"/>
      <c r="Y53" s="24"/>
    </row>
    <row r="54" spans="1:25">
      <c r="A54" s="27">
        <v>199</v>
      </c>
      <c r="B54" s="27" t="s">
        <v>1358</v>
      </c>
      <c r="C54" s="27" t="s">
        <v>1360</v>
      </c>
      <c r="D54" s="27">
        <v>8</v>
      </c>
      <c r="E54" s="139">
        <v>42989</v>
      </c>
      <c r="F54" s="27"/>
      <c r="G54" s="27"/>
      <c r="H54" s="27">
        <v>9.57</v>
      </c>
      <c r="I54" s="54">
        <v>4.3</v>
      </c>
      <c r="J54" s="52">
        <v>0.44932079414838033</v>
      </c>
      <c r="K54" s="27" t="s">
        <v>1022</v>
      </c>
      <c r="L54" s="27">
        <v>1</v>
      </c>
      <c r="M54" s="27">
        <v>2</v>
      </c>
      <c r="N54" s="27" t="s">
        <v>1383</v>
      </c>
      <c r="O54" s="27"/>
      <c r="P54" s="27">
        <v>4.2699999999999996</v>
      </c>
      <c r="Q54" s="27">
        <v>19.399999999999999</v>
      </c>
      <c r="T54" s="27"/>
      <c r="U54" s="27"/>
      <c r="V54" s="27"/>
      <c r="W54" s="27"/>
      <c r="X54" s="27"/>
      <c r="Y54" s="24"/>
    </row>
    <row r="55" spans="1:25">
      <c r="A55" s="27">
        <v>200</v>
      </c>
      <c r="B55" s="27" t="s">
        <v>1358</v>
      </c>
      <c r="C55" s="27" t="s">
        <v>1360</v>
      </c>
      <c r="D55" s="27">
        <v>8.5</v>
      </c>
      <c r="E55" s="139">
        <v>42989</v>
      </c>
      <c r="F55" s="27"/>
      <c r="G55" s="27"/>
      <c r="H55" s="27">
        <v>9.57</v>
      </c>
      <c r="I55" s="54">
        <v>4.3</v>
      </c>
      <c r="J55" s="52">
        <v>0.44932079414838033</v>
      </c>
      <c r="K55" s="27" t="s">
        <v>1022</v>
      </c>
      <c r="L55" s="27">
        <v>1</v>
      </c>
      <c r="M55" s="27">
        <v>2</v>
      </c>
      <c r="N55" s="27" t="s">
        <v>1383</v>
      </c>
      <c r="O55" s="27"/>
      <c r="P55" s="27">
        <v>1.1200000000000001</v>
      </c>
      <c r="Q55" s="27">
        <v>17.7</v>
      </c>
      <c r="R55" s="22">
        <v>6.12</v>
      </c>
      <c r="S55" s="24">
        <v>22.3</v>
      </c>
      <c r="T55" s="68">
        <v>44.594111392405054</v>
      </c>
      <c r="U55" s="24">
        <v>11.01861921176161</v>
      </c>
      <c r="V55" s="68">
        <v>1.3324056398443698</v>
      </c>
      <c r="W55" s="749">
        <v>97.859340578375381</v>
      </c>
      <c r="X55" s="27"/>
      <c r="Y55" s="24"/>
    </row>
    <row r="56" spans="1:25">
      <c r="A56" s="27"/>
      <c r="B56" s="27"/>
      <c r="C56" s="27"/>
      <c r="D56" s="27"/>
      <c r="E56" s="139"/>
      <c r="F56" s="27"/>
      <c r="G56" s="27"/>
      <c r="H56" s="27"/>
      <c r="I56" s="54"/>
      <c r="J56" s="52"/>
      <c r="K56" s="27"/>
      <c r="L56" s="27"/>
      <c r="M56" s="27"/>
      <c r="N56" s="27"/>
      <c r="O56" s="27"/>
      <c r="P56" s="27"/>
      <c r="Q56" s="27"/>
      <c r="R56" s="22"/>
      <c r="S56" s="24"/>
      <c r="T56" s="68"/>
      <c r="U56" s="24"/>
      <c r="V56" s="68"/>
      <c r="W56" s="749"/>
      <c r="X56" s="27"/>
      <c r="Y56" s="24"/>
    </row>
    <row r="57" spans="1:25" ht="31.8" thickBot="1">
      <c r="A57" s="27"/>
      <c r="B57" s="611" t="s">
        <v>20</v>
      </c>
      <c r="C57" s="611" t="s">
        <v>701</v>
      </c>
      <c r="D57" s="611" t="s">
        <v>846</v>
      </c>
      <c r="E57" s="751" t="s">
        <v>786</v>
      </c>
      <c r="F57" s="611" t="s">
        <v>1000</v>
      </c>
      <c r="G57" s="612" t="s">
        <v>1008</v>
      </c>
      <c r="H57" s="612" t="s">
        <v>806</v>
      </c>
      <c r="I57" s="612" t="s">
        <v>807</v>
      </c>
      <c r="J57" s="614" t="s">
        <v>1009</v>
      </c>
      <c r="K57" s="611" t="s">
        <v>1015</v>
      </c>
      <c r="L57" s="615" t="s">
        <v>1016</v>
      </c>
      <c r="M57" s="611" t="s">
        <v>703</v>
      </c>
      <c r="N57" s="612" t="s">
        <v>1017</v>
      </c>
      <c r="O57" s="611" t="s">
        <v>808</v>
      </c>
      <c r="P57" s="611" t="s">
        <v>1018</v>
      </c>
      <c r="Q57" s="617" t="s">
        <v>809</v>
      </c>
      <c r="R57" s="617" t="s">
        <v>1019</v>
      </c>
      <c r="S57" s="611" t="s">
        <v>1020</v>
      </c>
      <c r="T57" s="612" t="s">
        <v>1021</v>
      </c>
      <c r="U57" s="611" t="s">
        <v>1010</v>
      </c>
      <c r="V57" s="612" t="s">
        <v>1011</v>
      </c>
      <c r="W57" s="611" t="s">
        <v>1012</v>
      </c>
      <c r="X57" s="612" t="s">
        <v>1013</v>
      </c>
      <c r="Y57" s="611" t="s">
        <v>1014</v>
      </c>
    </row>
    <row r="58" spans="1:25" ht="16.2" thickTop="1">
      <c r="A58" s="27"/>
      <c r="B58" s="27" t="s">
        <v>1358</v>
      </c>
      <c r="C58" s="27" t="s">
        <v>1360</v>
      </c>
      <c r="D58" s="27">
        <v>0.5</v>
      </c>
      <c r="E58" s="139">
        <v>43353</v>
      </c>
      <c r="F58" s="27"/>
      <c r="G58" s="27">
        <v>3</v>
      </c>
      <c r="H58" s="27">
        <v>9.1</v>
      </c>
      <c r="I58" s="54">
        <v>3.6</v>
      </c>
      <c r="J58" s="27"/>
      <c r="K58" s="27">
        <v>6.96</v>
      </c>
      <c r="L58" s="27">
        <v>24.1</v>
      </c>
      <c r="M58" s="27">
        <v>6.48</v>
      </c>
      <c r="N58" s="27">
        <v>6.8</v>
      </c>
      <c r="O58" s="68">
        <v>3.5470322784810135</v>
      </c>
      <c r="P58" s="24">
        <v>1.9314846069356542</v>
      </c>
      <c r="Q58" s="68">
        <v>0.34735681599653651</v>
      </c>
      <c r="R58" s="24">
        <v>22.801596244131456</v>
      </c>
      <c r="S58" s="27"/>
      <c r="T58" s="27"/>
      <c r="U58" s="27" t="s">
        <v>1044</v>
      </c>
      <c r="V58" s="27">
        <v>3</v>
      </c>
      <c r="W58" s="27">
        <v>4</v>
      </c>
      <c r="X58" t="s">
        <v>1106</v>
      </c>
    </row>
    <row r="59" spans="1:25">
      <c r="A59" s="27"/>
      <c r="B59" s="27" t="s">
        <v>1358</v>
      </c>
      <c r="C59" s="27" t="s">
        <v>1360</v>
      </c>
      <c r="D59" s="27">
        <v>1</v>
      </c>
      <c r="E59" s="139">
        <v>43353</v>
      </c>
      <c r="F59" s="27"/>
      <c r="G59" s="27"/>
      <c r="H59" s="27"/>
      <c r="I59" s="27"/>
      <c r="J59" s="27"/>
      <c r="K59" s="27">
        <v>6.98</v>
      </c>
      <c r="L59" s="27">
        <v>24.1</v>
      </c>
      <c r="M59" s="27" t="s">
        <v>811</v>
      </c>
      <c r="N59" s="27" t="s">
        <v>811</v>
      </c>
      <c r="O59" s="54" t="s">
        <v>811</v>
      </c>
      <c r="P59" s="27" t="s">
        <v>811</v>
      </c>
      <c r="Q59" s="68" t="s">
        <v>811</v>
      </c>
      <c r="R59" s="24" t="s">
        <v>811</v>
      </c>
      <c r="S59" s="27"/>
      <c r="T59" s="27"/>
      <c r="U59" s="27"/>
      <c r="V59" s="27"/>
      <c r="W59" s="27"/>
    </row>
    <row r="60" spans="1:25">
      <c r="A60" s="27"/>
      <c r="B60" s="27" t="s">
        <v>1358</v>
      </c>
      <c r="C60" s="27" t="s">
        <v>1360</v>
      </c>
      <c r="D60" s="27">
        <v>2</v>
      </c>
      <c r="E60" s="139">
        <v>43353</v>
      </c>
      <c r="F60" s="27"/>
      <c r="G60" s="27"/>
      <c r="H60" s="27"/>
      <c r="I60" s="27"/>
      <c r="J60" s="27"/>
      <c r="K60" s="27">
        <v>6.94</v>
      </c>
      <c r="L60" s="27">
        <v>24.1</v>
      </c>
      <c r="M60" s="27" t="s">
        <v>811</v>
      </c>
      <c r="N60" s="27" t="s">
        <v>811</v>
      </c>
      <c r="O60" s="54" t="s">
        <v>811</v>
      </c>
      <c r="P60" s="27" t="s">
        <v>811</v>
      </c>
      <c r="Q60" s="68" t="s">
        <v>811</v>
      </c>
      <c r="R60" s="24" t="s">
        <v>811</v>
      </c>
      <c r="S60" s="27"/>
      <c r="T60" s="27"/>
      <c r="U60" s="27"/>
      <c r="V60" s="27"/>
      <c r="W60" s="27"/>
    </row>
    <row r="61" spans="1:25">
      <c r="A61" s="27"/>
      <c r="B61" s="27" t="s">
        <v>1358</v>
      </c>
      <c r="C61" s="27" t="s">
        <v>1360</v>
      </c>
      <c r="D61" s="27">
        <v>3</v>
      </c>
      <c r="E61" s="139">
        <v>43353</v>
      </c>
      <c r="F61" s="27"/>
      <c r="G61" s="27"/>
      <c r="H61" s="27"/>
      <c r="I61" s="27"/>
      <c r="J61" s="27"/>
      <c r="K61" s="27">
        <v>6.94</v>
      </c>
      <c r="L61" s="27">
        <v>24.1</v>
      </c>
      <c r="M61" s="27">
        <v>6.13</v>
      </c>
      <c r="N61" s="27">
        <v>24.6</v>
      </c>
      <c r="O61" s="68">
        <v>3.3615180379746845</v>
      </c>
      <c r="P61" s="24">
        <v>1.7418148474419819</v>
      </c>
      <c r="Q61" s="68">
        <v>0.41682817919584392</v>
      </c>
      <c r="R61" s="24">
        <v>21.53399061032864</v>
      </c>
      <c r="S61" s="27"/>
      <c r="T61" s="27"/>
      <c r="U61" s="27"/>
      <c r="V61" s="27"/>
      <c r="W61" s="27"/>
    </row>
    <row r="62" spans="1:25">
      <c r="A62" s="27"/>
      <c r="B62" s="27" t="s">
        <v>1358</v>
      </c>
      <c r="C62" s="27" t="s">
        <v>1360</v>
      </c>
      <c r="D62" s="27">
        <v>4</v>
      </c>
      <c r="E62" s="139">
        <v>43353</v>
      </c>
      <c r="F62" s="27"/>
      <c r="G62" s="27"/>
      <c r="H62" s="27"/>
      <c r="I62" s="27"/>
      <c r="J62" s="27"/>
      <c r="K62" s="27">
        <v>6.43</v>
      </c>
      <c r="L62" s="27">
        <v>24.3</v>
      </c>
      <c r="M62" s="27" t="s">
        <v>811</v>
      </c>
      <c r="N62" s="27" t="s">
        <v>811</v>
      </c>
      <c r="O62" s="54" t="s">
        <v>811</v>
      </c>
      <c r="P62" s="27" t="s">
        <v>811</v>
      </c>
      <c r="Q62" s="68" t="s">
        <v>811</v>
      </c>
      <c r="R62" s="24" t="s">
        <v>811</v>
      </c>
      <c r="S62" s="27"/>
      <c r="T62" s="27"/>
      <c r="U62" s="27"/>
      <c r="V62" s="27"/>
      <c r="W62" s="27"/>
    </row>
    <row r="63" spans="1:25">
      <c r="A63" s="27"/>
      <c r="B63" s="27" t="s">
        <v>1358</v>
      </c>
      <c r="C63" s="27" t="s">
        <v>1360</v>
      </c>
      <c r="D63" s="27">
        <v>5</v>
      </c>
      <c r="E63" s="139">
        <v>43353</v>
      </c>
      <c r="F63" s="27"/>
      <c r="G63" s="27"/>
      <c r="H63" s="27"/>
      <c r="I63" s="27"/>
      <c r="J63" s="27"/>
      <c r="K63" s="27">
        <v>5.85</v>
      </c>
      <c r="L63" s="27">
        <v>24.6</v>
      </c>
      <c r="M63" s="27" t="s">
        <v>811</v>
      </c>
      <c r="N63" s="27" t="s">
        <v>811</v>
      </c>
      <c r="O63" s="54" t="s">
        <v>811</v>
      </c>
      <c r="P63" s="27" t="s">
        <v>811</v>
      </c>
      <c r="Q63" s="68" t="s">
        <v>811</v>
      </c>
      <c r="R63" s="24" t="s">
        <v>811</v>
      </c>
      <c r="S63" s="27"/>
      <c r="T63" s="27"/>
      <c r="U63" s="27"/>
      <c r="V63" s="27"/>
      <c r="W63" s="27"/>
    </row>
    <row r="64" spans="1:25">
      <c r="A64" s="27"/>
      <c r="B64" s="27" t="s">
        <v>1358</v>
      </c>
      <c r="C64" s="27" t="s">
        <v>1360</v>
      </c>
      <c r="D64" s="27">
        <v>6</v>
      </c>
      <c r="E64" s="139">
        <v>43353</v>
      </c>
      <c r="F64" s="27"/>
      <c r="G64" s="27"/>
      <c r="H64" s="27"/>
      <c r="I64" s="27"/>
      <c r="J64" s="27"/>
      <c r="K64" s="27">
        <v>5.64</v>
      </c>
      <c r="L64" s="27">
        <v>24.6</v>
      </c>
      <c r="M64" s="27" t="s">
        <v>811</v>
      </c>
      <c r="N64" s="27" t="s">
        <v>811</v>
      </c>
      <c r="O64" s="54" t="s">
        <v>811</v>
      </c>
      <c r="P64" s="27" t="s">
        <v>811</v>
      </c>
      <c r="Q64" s="68" t="s">
        <v>811</v>
      </c>
      <c r="R64" s="24" t="s">
        <v>811</v>
      </c>
      <c r="S64" s="27"/>
      <c r="T64" s="27"/>
      <c r="U64" s="27"/>
      <c r="V64" s="27"/>
      <c r="W64" s="27"/>
    </row>
    <row r="65" spans="1:25">
      <c r="A65" s="27"/>
      <c r="B65" s="27" t="s">
        <v>1358</v>
      </c>
      <c r="C65" s="27" t="s">
        <v>1360</v>
      </c>
      <c r="D65" s="27">
        <v>7</v>
      </c>
      <c r="E65" s="139">
        <v>43353</v>
      </c>
      <c r="F65" s="27"/>
      <c r="G65" s="27"/>
      <c r="H65" s="27"/>
      <c r="I65" s="27"/>
      <c r="J65" s="27"/>
      <c r="K65" s="27">
        <v>0.64</v>
      </c>
      <c r="L65" s="27">
        <v>18.399999999999999</v>
      </c>
      <c r="M65" s="27" t="s">
        <v>811</v>
      </c>
      <c r="N65" s="27" t="s">
        <v>811</v>
      </c>
      <c r="O65" s="54" t="s">
        <v>811</v>
      </c>
      <c r="P65" s="27" t="s">
        <v>811</v>
      </c>
      <c r="Q65" s="68" t="s">
        <v>811</v>
      </c>
      <c r="R65" s="24" t="s">
        <v>811</v>
      </c>
      <c r="S65" s="27"/>
      <c r="T65" s="27"/>
      <c r="U65" s="27"/>
      <c r="V65" s="27"/>
      <c r="W65" s="27"/>
    </row>
    <row r="66" spans="1:25">
      <c r="A66" s="27"/>
      <c r="B66" s="27" t="s">
        <v>1358</v>
      </c>
      <c r="C66" s="27" t="s">
        <v>1360</v>
      </c>
      <c r="D66" s="27">
        <v>8</v>
      </c>
      <c r="E66" s="139">
        <v>43353</v>
      </c>
      <c r="F66" s="27"/>
      <c r="G66" s="27"/>
      <c r="H66" s="27"/>
      <c r="I66" s="27"/>
      <c r="J66" s="27"/>
      <c r="K66" s="27">
        <v>0.43</v>
      </c>
      <c r="L66" s="27">
        <v>14.3</v>
      </c>
      <c r="M66" s="27">
        <v>6.27</v>
      </c>
      <c r="N66" s="27">
        <v>11.199999999999998</v>
      </c>
      <c r="O66" s="68">
        <v>47.981403164556959</v>
      </c>
      <c r="P66" s="24">
        <v>7.4935571062763655</v>
      </c>
      <c r="Q66" s="68">
        <v>0.95140707956738046</v>
      </c>
      <c r="R66" s="24">
        <v>25.590328638497656</v>
      </c>
      <c r="S66" s="27"/>
      <c r="T66" s="27"/>
      <c r="U66" s="27"/>
      <c r="V66" s="27"/>
      <c r="W66" s="27"/>
    </row>
    <row r="67" spans="1:25">
      <c r="A67" s="27"/>
      <c r="B67" s="27"/>
      <c r="C67" s="27"/>
      <c r="D67" s="27"/>
      <c r="E67" s="139"/>
      <c r="F67" s="27"/>
      <c r="G67" s="27"/>
      <c r="H67" s="27"/>
      <c r="I67" s="54"/>
      <c r="J67" s="52"/>
      <c r="K67" s="27"/>
      <c r="L67" s="27"/>
      <c r="M67" s="27"/>
      <c r="N67" s="27"/>
      <c r="O67" s="27"/>
      <c r="P67" s="27"/>
      <c r="Q67" s="27"/>
      <c r="R67" s="22"/>
      <c r="S67" s="24"/>
      <c r="T67" s="68"/>
      <c r="U67" s="24"/>
      <c r="V67" s="68"/>
      <c r="W67" s="749"/>
      <c r="X67" s="27"/>
      <c r="Y67" s="24"/>
    </row>
    <row r="68" spans="1:25" ht="31.8" thickBot="1">
      <c r="A68" s="618" t="s">
        <v>804</v>
      </c>
      <c r="B68" s="618" t="s">
        <v>20</v>
      </c>
      <c r="C68" s="618" t="s">
        <v>701</v>
      </c>
      <c r="D68" s="622" t="s">
        <v>805</v>
      </c>
      <c r="E68" s="748" t="s">
        <v>786</v>
      </c>
      <c r="F68" s="618" t="s">
        <v>1000</v>
      </c>
      <c r="G68" s="622" t="s">
        <v>1008</v>
      </c>
      <c r="H68" s="622" t="s">
        <v>806</v>
      </c>
      <c r="I68" s="622" t="s">
        <v>807</v>
      </c>
      <c r="J68" s="623" t="s">
        <v>1009</v>
      </c>
      <c r="K68" s="618" t="s">
        <v>1010</v>
      </c>
      <c r="L68" s="622" t="s">
        <v>1011</v>
      </c>
      <c r="M68" s="618" t="s">
        <v>1012</v>
      </c>
      <c r="N68" s="622" t="s">
        <v>1013</v>
      </c>
      <c r="O68" s="618" t="s">
        <v>1014</v>
      </c>
      <c r="P68" s="618" t="s">
        <v>1015</v>
      </c>
      <c r="Q68" s="624" t="s">
        <v>1016</v>
      </c>
      <c r="R68" s="618" t="s">
        <v>703</v>
      </c>
      <c r="S68" s="622" t="s">
        <v>1017</v>
      </c>
      <c r="T68" s="618" t="s">
        <v>808</v>
      </c>
      <c r="U68" s="618" t="s">
        <v>1018</v>
      </c>
      <c r="V68" s="626" t="s">
        <v>809</v>
      </c>
      <c r="W68" s="626" t="s">
        <v>1019</v>
      </c>
      <c r="X68" s="618" t="s">
        <v>1020</v>
      </c>
      <c r="Y68" s="622" t="s">
        <v>1021</v>
      </c>
    </row>
    <row r="69" spans="1:25" ht="16.2" thickTop="1">
      <c r="A69">
        <v>121</v>
      </c>
      <c r="B69" t="s">
        <v>1359</v>
      </c>
      <c r="C69" t="s">
        <v>1360</v>
      </c>
      <c r="D69" s="18">
        <v>0.5</v>
      </c>
      <c r="E69" s="55">
        <v>43719</v>
      </c>
      <c r="G69">
        <v>3</v>
      </c>
      <c r="H69" s="165">
        <v>9.4</v>
      </c>
      <c r="I69" s="653">
        <v>2.75</v>
      </c>
      <c r="J69" s="70">
        <v>0.29255319148936171</v>
      </c>
      <c r="K69" t="s">
        <v>1025</v>
      </c>
      <c r="L69">
        <v>2</v>
      </c>
      <c r="M69">
        <v>2</v>
      </c>
      <c r="N69" t="s">
        <v>1023</v>
      </c>
      <c r="P69" s="27">
        <v>7.63</v>
      </c>
      <c r="Q69" s="27">
        <v>22.1</v>
      </c>
      <c r="R69" s="27">
        <v>6.27</v>
      </c>
      <c r="S69" s="27">
        <v>7.8999999999999986</v>
      </c>
      <c r="T69" s="68">
        <v>4.3223288607594945</v>
      </c>
      <c r="U69" s="24">
        <v>2.1331230371571719</v>
      </c>
      <c r="V69" s="68">
        <v>0.43542639955657608</v>
      </c>
      <c r="W69" s="371">
        <v>20.436842161698479</v>
      </c>
      <c r="X69" s="27" t="s">
        <v>815</v>
      </c>
      <c r="Y69" s="24">
        <v>6.4554518979166664</v>
      </c>
    </row>
    <row r="70" spans="1:25">
      <c r="B70" t="s">
        <v>1359</v>
      </c>
      <c r="C70" t="s">
        <v>1360</v>
      </c>
      <c r="D70" s="18">
        <v>1</v>
      </c>
      <c r="E70" s="55">
        <v>43719</v>
      </c>
      <c r="H70" s="165"/>
      <c r="I70" s="166"/>
      <c r="P70" s="27">
        <v>7.32</v>
      </c>
      <c r="Q70" s="27">
        <v>22.1</v>
      </c>
      <c r="R70" s="27" t="s">
        <v>811</v>
      </c>
      <c r="S70" s="27" t="s">
        <v>811</v>
      </c>
      <c r="T70" s="54" t="s">
        <v>811</v>
      </c>
      <c r="U70" s="27" t="s">
        <v>811</v>
      </c>
      <c r="V70" s="54" t="s">
        <v>811</v>
      </c>
      <c r="W70" s="27" t="s">
        <v>811</v>
      </c>
      <c r="X70" s="27" t="s">
        <v>815</v>
      </c>
      <c r="Y70" s="27" t="s">
        <v>811</v>
      </c>
    </row>
    <row r="71" spans="1:25">
      <c r="B71" t="s">
        <v>1359</v>
      </c>
      <c r="C71" t="s">
        <v>1360</v>
      </c>
      <c r="D71" s="18">
        <v>2</v>
      </c>
      <c r="E71" s="55">
        <v>43719</v>
      </c>
      <c r="H71" s="165"/>
      <c r="I71" s="166"/>
      <c r="P71" s="27">
        <v>7.6</v>
      </c>
      <c r="Q71" s="27">
        <v>22.1</v>
      </c>
      <c r="R71" s="27" t="s">
        <v>811</v>
      </c>
      <c r="S71" s="27" t="s">
        <v>811</v>
      </c>
      <c r="T71" s="54" t="s">
        <v>811</v>
      </c>
      <c r="U71" s="27" t="s">
        <v>811</v>
      </c>
      <c r="V71" s="54" t="s">
        <v>811</v>
      </c>
      <c r="W71" s="27" t="s">
        <v>811</v>
      </c>
      <c r="X71" s="27" t="s">
        <v>815</v>
      </c>
      <c r="Y71" s="27" t="s">
        <v>811</v>
      </c>
    </row>
    <row r="72" spans="1:25">
      <c r="B72" t="s">
        <v>1359</v>
      </c>
      <c r="C72" t="s">
        <v>1360</v>
      </c>
      <c r="D72" s="18">
        <v>3</v>
      </c>
      <c r="E72" s="55">
        <v>43719</v>
      </c>
      <c r="H72" s="165"/>
      <c r="I72" s="166"/>
      <c r="P72" s="27">
        <v>7.53</v>
      </c>
      <c r="Q72" s="23">
        <v>22</v>
      </c>
      <c r="R72" s="27">
        <v>6.28</v>
      </c>
      <c r="S72" s="27">
        <v>7.8999999999999986</v>
      </c>
      <c r="T72" s="68">
        <v>4.5558143459915597</v>
      </c>
      <c r="U72" s="24">
        <v>1.7453170526195521</v>
      </c>
      <c r="V72" s="68">
        <v>0.43542639955657608</v>
      </c>
      <c r="W72" s="371">
        <v>28.079990349560372</v>
      </c>
      <c r="X72" s="27" t="s">
        <v>815</v>
      </c>
      <c r="Y72" s="24">
        <v>6.3011313986111119</v>
      </c>
    </row>
    <row r="73" spans="1:25">
      <c r="B73" t="s">
        <v>1359</v>
      </c>
      <c r="C73" t="s">
        <v>1360</v>
      </c>
      <c r="D73" s="18">
        <v>4</v>
      </c>
      <c r="E73" s="55">
        <v>43719</v>
      </c>
      <c r="H73" s="165"/>
      <c r="I73" s="166"/>
      <c r="P73" s="27">
        <v>7.21</v>
      </c>
      <c r="Q73" s="27">
        <v>21.9</v>
      </c>
      <c r="R73" s="27" t="s">
        <v>811</v>
      </c>
      <c r="S73" s="27" t="s">
        <v>811</v>
      </c>
      <c r="T73" s="54" t="s">
        <v>811</v>
      </c>
      <c r="U73" s="27" t="s">
        <v>811</v>
      </c>
      <c r="V73" s="54" t="s">
        <v>811</v>
      </c>
      <c r="W73" s="27" t="s">
        <v>811</v>
      </c>
      <c r="X73" s="27" t="s">
        <v>815</v>
      </c>
      <c r="Y73" s="27" t="s">
        <v>811</v>
      </c>
    </row>
    <row r="74" spans="1:25">
      <c r="B74" t="s">
        <v>1359</v>
      </c>
      <c r="C74" t="s">
        <v>1360</v>
      </c>
      <c r="D74" s="18">
        <v>5</v>
      </c>
      <c r="E74" s="55">
        <v>43719</v>
      </c>
      <c r="H74" s="165"/>
      <c r="I74" s="166"/>
      <c r="P74" s="27">
        <v>7.15</v>
      </c>
      <c r="Q74" s="27">
        <v>21.7</v>
      </c>
      <c r="R74" s="27" t="s">
        <v>811</v>
      </c>
      <c r="S74" s="27" t="s">
        <v>811</v>
      </c>
      <c r="T74" s="54" t="s">
        <v>811</v>
      </c>
      <c r="U74" s="27" t="s">
        <v>811</v>
      </c>
      <c r="V74" s="54" t="s">
        <v>811</v>
      </c>
      <c r="W74" s="27" t="s">
        <v>811</v>
      </c>
      <c r="X74" s="27" t="s">
        <v>815</v>
      </c>
      <c r="Y74" s="27" t="s">
        <v>811</v>
      </c>
    </row>
    <row r="75" spans="1:25">
      <c r="B75" t="s">
        <v>1359</v>
      </c>
      <c r="C75" t="s">
        <v>1360</v>
      </c>
      <c r="D75" s="18">
        <v>6</v>
      </c>
      <c r="E75" s="55">
        <v>43719</v>
      </c>
      <c r="H75" s="165"/>
      <c r="I75" s="166"/>
      <c r="P75" s="27">
        <v>6.92</v>
      </c>
      <c r="Q75" s="27">
        <v>21.7</v>
      </c>
      <c r="R75" s="27" t="s">
        <v>811</v>
      </c>
      <c r="S75" s="27" t="s">
        <v>811</v>
      </c>
      <c r="T75" s="54" t="s">
        <v>811</v>
      </c>
      <c r="U75" s="27" t="s">
        <v>811</v>
      </c>
      <c r="V75" s="54" t="s">
        <v>811</v>
      </c>
      <c r="W75" s="27" t="s">
        <v>811</v>
      </c>
      <c r="X75" s="27" t="s">
        <v>815</v>
      </c>
      <c r="Y75" s="27" t="s">
        <v>811</v>
      </c>
    </row>
    <row r="76" spans="1:25">
      <c r="B76" t="s">
        <v>1359</v>
      </c>
      <c r="C76" t="s">
        <v>1360</v>
      </c>
      <c r="D76" s="18">
        <v>7</v>
      </c>
      <c r="E76" s="55">
        <v>43719</v>
      </c>
      <c r="H76" s="165"/>
      <c r="I76" s="166"/>
      <c r="P76" s="24">
        <v>6.2</v>
      </c>
      <c r="Q76" s="27">
        <v>21.4</v>
      </c>
      <c r="R76" s="27" t="s">
        <v>811</v>
      </c>
      <c r="S76" s="27" t="s">
        <v>811</v>
      </c>
      <c r="T76" s="54" t="s">
        <v>811</v>
      </c>
      <c r="U76" s="27" t="s">
        <v>811</v>
      </c>
      <c r="V76" s="54" t="s">
        <v>811</v>
      </c>
      <c r="W76" s="27" t="s">
        <v>811</v>
      </c>
      <c r="X76" s="27" t="s">
        <v>815</v>
      </c>
      <c r="Y76" s="27" t="s">
        <v>811</v>
      </c>
    </row>
    <row r="77" spans="1:25">
      <c r="B77" t="s">
        <v>1359</v>
      </c>
      <c r="C77" t="s">
        <v>1360</v>
      </c>
      <c r="D77" s="18">
        <v>7.2</v>
      </c>
      <c r="E77" s="55">
        <v>43719</v>
      </c>
      <c r="H77" s="165"/>
      <c r="I77" s="166"/>
      <c r="P77" s="27">
        <v>6.27</v>
      </c>
      <c r="Q77" s="27">
        <v>20.9</v>
      </c>
      <c r="R77" s="27" t="s">
        <v>811</v>
      </c>
      <c r="S77" s="27" t="s">
        <v>811</v>
      </c>
      <c r="T77" s="54" t="s">
        <v>811</v>
      </c>
      <c r="U77" s="27" t="s">
        <v>811</v>
      </c>
      <c r="V77" s="54" t="s">
        <v>811</v>
      </c>
      <c r="W77" s="27" t="s">
        <v>811</v>
      </c>
      <c r="X77" s="27" t="s">
        <v>815</v>
      </c>
      <c r="Y77" s="27" t="s">
        <v>811</v>
      </c>
    </row>
    <row r="78" spans="1:25">
      <c r="B78" t="s">
        <v>1359</v>
      </c>
      <c r="C78" t="s">
        <v>1360</v>
      </c>
      <c r="D78" s="18">
        <v>8</v>
      </c>
      <c r="E78" s="55">
        <v>43719</v>
      </c>
      <c r="H78" s="165"/>
      <c r="I78" s="166"/>
      <c r="P78" s="27" t="s">
        <v>815</v>
      </c>
      <c r="Q78" s="27" t="s">
        <v>815</v>
      </c>
      <c r="R78" s="27">
        <v>5.89</v>
      </c>
      <c r="S78" s="27">
        <v>15.2</v>
      </c>
      <c r="T78" s="68">
        <v>29.743772911392398</v>
      </c>
      <c r="U78" s="24">
        <v>2.2472461865242757</v>
      </c>
      <c r="V78" s="68">
        <v>1.0871784582740445</v>
      </c>
      <c r="W78" s="371">
        <v>27.500963971692041</v>
      </c>
      <c r="X78" s="27" t="s">
        <v>815</v>
      </c>
      <c r="Y78" s="24">
        <v>31.991019097916674</v>
      </c>
    </row>
    <row r="80" spans="1:25" s="747" customFormat="1" ht="31.8" thickBot="1">
      <c r="A80" s="612" t="s">
        <v>804</v>
      </c>
      <c r="B80" s="612" t="s">
        <v>20</v>
      </c>
      <c r="C80" s="612" t="s">
        <v>701</v>
      </c>
      <c r="D80" s="612" t="s">
        <v>805</v>
      </c>
      <c r="E80" s="752" t="s">
        <v>786</v>
      </c>
      <c r="F80" s="612" t="s">
        <v>1000</v>
      </c>
      <c r="G80" s="612" t="s">
        <v>1008</v>
      </c>
      <c r="H80" s="612" t="s">
        <v>806</v>
      </c>
      <c r="I80" s="612" t="s">
        <v>807</v>
      </c>
      <c r="J80" s="614" t="s">
        <v>1009</v>
      </c>
      <c r="K80" s="612" t="s">
        <v>1015</v>
      </c>
      <c r="L80" s="753" t="s">
        <v>1016</v>
      </c>
      <c r="M80" s="612" t="s">
        <v>703</v>
      </c>
      <c r="N80" s="612" t="s">
        <v>1017</v>
      </c>
      <c r="O80" s="612" t="s">
        <v>808</v>
      </c>
      <c r="P80" s="612" t="s">
        <v>1018</v>
      </c>
      <c r="Q80" s="754" t="s">
        <v>809</v>
      </c>
      <c r="R80" s="754" t="s">
        <v>1019</v>
      </c>
      <c r="S80" s="612" t="s">
        <v>1021</v>
      </c>
      <c r="T80" s="612" t="s">
        <v>1010</v>
      </c>
      <c r="U80" s="612" t="s">
        <v>1011</v>
      </c>
      <c r="V80" s="612" t="s">
        <v>1012</v>
      </c>
      <c r="W80" s="612" t="s">
        <v>1013</v>
      </c>
      <c r="X80" s="612" t="s">
        <v>1014</v>
      </c>
    </row>
    <row r="81" spans="1:24" s="747" customFormat="1" ht="16.2" thickTop="1">
      <c r="A81" s="27">
        <v>39</v>
      </c>
      <c r="B81" t="s">
        <v>1358</v>
      </c>
      <c r="C81" t="s">
        <v>1360</v>
      </c>
      <c r="D81" s="27">
        <v>0.5</v>
      </c>
      <c r="E81" s="133">
        <v>44440</v>
      </c>
      <c r="F81"/>
      <c r="G81">
        <v>3</v>
      </c>
      <c r="H81">
        <v>9.4</v>
      </c>
      <c r="I81" s="649">
        <v>3.95</v>
      </c>
      <c r="J81" s="172">
        <v>0.42021276595744683</v>
      </c>
      <c r="K81" s="27">
        <v>8.4</v>
      </c>
      <c r="L81" s="27">
        <v>25.5</v>
      </c>
      <c r="M81" s="27">
        <v>6.29</v>
      </c>
      <c r="N81" s="27">
        <v>7.3</v>
      </c>
      <c r="O81" s="68">
        <v>1.4037142857142852</v>
      </c>
      <c r="P81" s="24">
        <v>1.5998315476190488</v>
      </c>
      <c r="Q81" s="68">
        <v>0.39200000000000007</v>
      </c>
      <c r="R81" s="371">
        <v>18.044149184149191</v>
      </c>
      <c r="S81" s="24">
        <v>3.0035458333333338</v>
      </c>
      <c r="T81" t="s">
        <v>1045</v>
      </c>
      <c r="U81" t="s">
        <v>1390</v>
      </c>
      <c r="V81" t="s">
        <v>1042</v>
      </c>
      <c r="W81" t="s">
        <v>714</v>
      </c>
      <c r="X81"/>
    </row>
    <row r="82" spans="1:24" s="747" customFormat="1">
      <c r="A82" s="27">
        <v>39</v>
      </c>
      <c r="B82" t="s">
        <v>1358</v>
      </c>
      <c r="C82" t="s">
        <v>1360</v>
      </c>
      <c r="D82" s="27">
        <v>1</v>
      </c>
      <c r="E82" s="133">
        <v>44440</v>
      </c>
      <c r="F82"/>
      <c r="G82"/>
      <c r="H82"/>
      <c r="I82"/>
      <c r="J82"/>
      <c r="K82" s="27">
        <v>8.2899999999999991</v>
      </c>
      <c r="L82" s="27">
        <v>25.8</v>
      </c>
      <c r="M82" s="27" t="s">
        <v>811</v>
      </c>
      <c r="N82" s="27" t="s">
        <v>811</v>
      </c>
      <c r="O82" s="68" t="s">
        <v>811</v>
      </c>
      <c r="P82" s="24" t="s">
        <v>811</v>
      </c>
      <c r="Q82" s="68" t="s">
        <v>811</v>
      </c>
      <c r="R82" s="24" t="s">
        <v>811</v>
      </c>
      <c r="S82" s="24" t="s">
        <v>811</v>
      </c>
      <c r="T82"/>
      <c r="U82"/>
      <c r="V82"/>
      <c r="W82"/>
      <c r="X82"/>
    </row>
    <row r="83" spans="1:24" s="747" customFormat="1">
      <c r="A83" s="27">
        <v>39</v>
      </c>
      <c r="B83" t="s">
        <v>1358</v>
      </c>
      <c r="C83" t="s">
        <v>1360</v>
      </c>
      <c r="D83" s="27">
        <v>2</v>
      </c>
      <c r="E83" s="133">
        <v>44440</v>
      </c>
      <c r="F83"/>
      <c r="G83"/>
      <c r="H83"/>
      <c r="I83"/>
      <c r="J83"/>
      <c r="K83" s="27">
        <v>8.23</v>
      </c>
      <c r="L83" s="27">
        <v>25.9</v>
      </c>
      <c r="M83" s="27" t="s">
        <v>811</v>
      </c>
      <c r="N83" s="27" t="s">
        <v>811</v>
      </c>
      <c r="O83" s="68" t="s">
        <v>811</v>
      </c>
      <c r="P83" s="24" t="s">
        <v>811</v>
      </c>
      <c r="Q83" s="68" t="s">
        <v>811</v>
      </c>
      <c r="R83" s="24" t="s">
        <v>811</v>
      </c>
      <c r="S83" s="24" t="s">
        <v>811</v>
      </c>
      <c r="T83"/>
      <c r="U83"/>
      <c r="V83"/>
      <c r="W83"/>
      <c r="X83"/>
    </row>
    <row r="84" spans="1:24" s="747" customFormat="1">
      <c r="A84" s="27">
        <v>39</v>
      </c>
      <c r="B84" t="s">
        <v>1358</v>
      </c>
      <c r="C84" t="s">
        <v>1360</v>
      </c>
      <c r="D84" s="27">
        <v>3</v>
      </c>
      <c r="E84" s="133">
        <v>44440</v>
      </c>
      <c r="F84"/>
      <c r="G84"/>
      <c r="H84"/>
      <c r="I84"/>
      <c r="J84"/>
      <c r="K84" s="27">
        <v>8.17</v>
      </c>
      <c r="L84" s="27">
        <v>26</v>
      </c>
      <c r="M84" s="27" t="s">
        <v>811</v>
      </c>
      <c r="N84" s="27" t="s">
        <v>811</v>
      </c>
      <c r="O84" s="68">
        <v>1.8044285714285708</v>
      </c>
      <c r="P84" s="24">
        <v>1.4031172619047629</v>
      </c>
      <c r="Q84" s="68">
        <v>0.39200000000000007</v>
      </c>
      <c r="R84" s="371">
        <v>16.617575757575757</v>
      </c>
      <c r="S84" s="24">
        <v>3.2075458333333335</v>
      </c>
      <c r="T84"/>
      <c r="U84"/>
      <c r="V84"/>
      <c r="W84"/>
      <c r="X84"/>
    </row>
    <row r="85" spans="1:24" s="747" customFormat="1">
      <c r="A85" s="27">
        <v>39</v>
      </c>
      <c r="B85" t="s">
        <v>1358</v>
      </c>
      <c r="C85" t="s">
        <v>1360</v>
      </c>
      <c r="D85" s="27">
        <v>4</v>
      </c>
      <c r="E85" s="133">
        <v>44440</v>
      </c>
      <c r="F85"/>
      <c r="G85"/>
      <c r="H85"/>
      <c r="I85"/>
      <c r="J85"/>
      <c r="K85" s="27">
        <v>8.08</v>
      </c>
      <c r="L85" s="27">
        <v>26</v>
      </c>
      <c r="M85" s="27" t="s">
        <v>811</v>
      </c>
      <c r="N85" s="27" t="s">
        <v>811</v>
      </c>
      <c r="O85" s="654" t="s">
        <v>811</v>
      </c>
      <c r="P85" s="755" t="s">
        <v>811</v>
      </c>
      <c r="Q85" s="68" t="s">
        <v>811</v>
      </c>
      <c r="R85" s="24" t="s">
        <v>811</v>
      </c>
      <c r="S85" s="755" t="s">
        <v>811</v>
      </c>
      <c r="T85"/>
      <c r="U85"/>
      <c r="V85"/>
      <c r="W85"/>
      <c r="X85"/>
    </row>
    <row r="86" spans="1:24" s="747" customFormat="1">
      <c r="A86" s="27">
        <v>39</v>
      </c>
      <c r="B86" t="s">
        <v>1358</v>
      </c>
      <c r="C86" t="s">
        <v>1360</v>
      </c>
      <c r="D86" s="27">
        <v>5</v>
      </c>
      <c r="E86" s="133">
        <v>44440</v>
      </c>
      <c r="F86"/>
      <c r="G86"/>
      <c r="H86"/>
      <c r="I86"/>
      <c r="J86"/>
      <c r="K86" s="27">
        <v>7.77</v>
      </c>
      <c r="L86" s="27">
        <v>26.1</v>
      </c>
      <c r="M86" s="27" t="s">
        <v>811</v>
      </c>
      <c r="N86" s="27" t="s">
        <v>811</v>
      </c>
      <c r="O86" s="68" t="s">
        <v>811</v>
      </c>
      <c r="P86" s="24" t="s">
        <v>811</v>
      </c>
      <c r="Q86" s="68" t="s">
        <v>811</v>
      </c>
      <c r="R86" s="24" t="s">
        <v>811</v>
      </c>
      <c r="S86" s="24" t="s">
        <v>811</v>
      </c>
      <c r="T86"/>
      <c r="U86"/>
      <c r="V86"/>
      <c r="W86"/>
      <c r="X86"/>
    </row>
    <row r="87" spans="1:24" s="747" customFormat="1">
      <c r="A87" s="27">
        <v>39</v>
      </c>
      <c r="B87" t="s">
        <v>1358</v>
      </c>
      <c r="C87" t="s">
        <v>1360</v>
      </c>
      <c r="D87" s="27">
        <v>6</v>
      </c>
      <c r="E87" s="133">
        <v>44440</v>
      </c>
      <c r="F87"/>
      <c r="G87"/>
      <c r="H87"/>
      <c r="I87"/>
      <c r="J87"/>
      <c r="K87" s="24">
        <v>5</v>
      </c>
      <c r="L87" s="27">
        <v>25.7</v>
      </c>
      <c r="M87" s="27" t="s">
        <v>811</v>
      </c>
      <c r="N87" s="27" t="s">
        <v>811</v>
      </c>
      <c r="O87" s="654" t="s">
        <v>811</v>
      </c>
      <c r="P87" s="755" t="s">
        <v>811</v>
      </c>
      <c r="Q87" s="68" t="s">
        <v>811</v>
      </c>
      <c r="R87" s="24" t="s">
        <v>811</v>
      </c>
      <c r="S87" s="755" t="s">
        <v>811</v>
      </c>
      <c r="T87"/>
      <c r="U87"/>
      <c r="V87"/>
      <c r="W87"/>
      <c r="X87"/>
    </row>
    <row r="88" spans="1:24" s="747" customFormat="1">
      <c r="A88" s="27">
        <v>39</v>
      </c>
      <c r="B88" t="s">
        <v>1358</v>
      </c>
      <c r="C88" t="s">
        <v>1360</v>
      </c>
      <c r="D88" s="27">
        <v>7</v>
      </c>
      <c r="E88" s="133">
        <v>44440</v>
      </c>
      <c r="F88"/>
      <c r="G88"/>
      <c r="H88"/>
      <c r="I88"/>
      <c r="J88"/>
      <c r="K88" s="27">
        <v>1.28</v>
      </c>
      <c r="L88" s="27">
        <v>24.6</v>
      </c>
      <c r="M88" s="27" t="s">
        <v>811</v>
      </c>
      <c r="N88" s="27" t="s">
        <v>811</v>
      </c>
      <c r="O88" s="68" t="s">
        <v>811</v>
      </c>
      <c r="P88" s="24" t="s">
        <v>811</v>
      </c>
      <c r="Q88" s="68" t="s">
        <v>811</v>
      </c>
      <c r="R88" s="24" t="s">
        <v>811</v>
      </c>
      <c r="S88" s="24" t="s">
        <v>811</v>
      </c>
      <c r="T88"/>
      <c r="U88"/>
      <c r="V88"/>
      <c r="W88"/>
      <c r="X88"/>
    </row>
    <row r="89" spans="1:24" s="747" customFormat="1">
      <c r="A89" s="27">
        <v>39</v>
      </c>
      <c r="B89" t="s">
        <v>1358</v>
      </c>
      <c r="C89" t="s">
        <v>1360</v>
      </c>
      <c r="D89" s="27">
        <v>8</v>
      </c>
      <c r="E89" s="133">
        <v>44440</v>
      </c>
      <c r="F89"/>
      <c r="G89"/>
      <c r="H89"/>
      <c r="I89"/>
      <c r="J89"/>
      <c r="K89" s="27">
        <v>0.38</v>
      </c>
      <c r="L89" s="27">
        <v>22.9</v>
      </c>
      <c r="M89" s="27" t="s">
        <v>811</v>
      </c>
      <c r="N89" s="27" t="s">
        <v>811</v>
      </c>
      <c r="O89" s="68" t="s">
        <v>811</v>
      </c>
      <c r="P89" s="24" t="s">
        <v>811</v>
      </c>
      <c r="Q89" s="68" t="s">
        <v>811</v>
      </c>
      <c r="R89" s="24" t="s">
        <v>811</v>
      </c>
      <c r="S89" s="24" t="s">
        <v>811</v>
      </c>
      <c r="T89"/>
      <c r="U89"/>
      <c r="V89"/>
      <c r="W89"/>
      <c r="X89"/>
    </row>
    <row r="90" spans="1:24" s="747" customFormat="1">
      <c r="A90" s="27">
        <v>39</v>
      </c>
      <c r="B90" t="s">
        <v>1358</v>
      </c>
      <c r="C90" t="s">
        <v>1360</v>
      </c>
      <c r="D90" s="27">
        <v>8.5</v>
      </c>
      <c r="E90" s="133">
        <v>44440</v>
      </c>
      <c r="F90"/>
      <c r="G90"/>
      <c r="H90"/>
      <c r="I90"/>
      <c r="J90"/>
      <c r="K90" s="27">
        <v>0.09</v>
      </c>
      <c r="L90" s="27">
        <v>20.8</v>
      </c>
      <c r="M90" s="27">
        <v>5.85</v>
      </c>
      <c r="N90" s="27">
        <v>18.7</v>
      </c>
      <c r="O90" s="68">
        <v>3.5165714285714289</v>
      </c>
      <c r="P90" s="24">
        <v>2.6414896825396816</v>
      </c>
      <c r="Q90" s="68">
        <v>0.58800000000000008</v>
      </c>
      <c r="R90" s="371">
        <v>17.122820512820518</v>
      </c>
      <c r="S90" s="24">
        <v>6.1580611111111105</v>
      </c>
      <c r="T90"/>
      <c r="U90"/>
      <c r="V90"/>
      <c r="W90"/>
      <c r="X90"/>
    </row>
    <row r="91" spans="1:24" s="747" customFormat="1">
      <c r="A91" s="27">
        <v>39</v>
      </c>
      <c r="B91" t="s">
        <v>1358</v>
      </c>
      <c r="C91" t="s">
        <v>1360</v>
      </c>
      <c r="D91" s="27">
        <v>9</v>
      </c>
      <c r="E91" s="133">
        <v>44440</v>
      </c>
      <c r="F91"/>
      <c r="G91"/>
      <c r="H91"/>
      <c r="I91"/>
      <c r="J91"/>
      <c r="K91" s="27">
        <v>0.05</v>
      </c>
      <c r="L91" s="27">
        <v>19.5</v>
      </c>
      <c r="M91" s="27" t="s">
        <v>811</v>
      </c>
      <c r="N91" s="27" t="s">
        <v>811</v>
      </c>
      <c r="O91" s="68" t="s">
        <v>811</v>
      </c>
      <c r="P91" s="24" t="s">
        <v>811</v>
      </c>
      <c r="Q91" s="68" t="s">
        <v>811</v>
      </c>
      <c r="R91" s="24" t="s">
        <v>811</v>
      </c>
      <c r="S91" s="24" t="s">
        <v>811</v>
      </c>
      <c r="T91"/>
      <c r="U91"/>
      <c r="V91"/>
      <c r="W91"/>
      <c r="X91"/>
    </row>
    <row r="92" spans="1:24" s="747" customFormat="1">
      <c r="A92" s="756"/>
      <c r="B92" s="756"/>
      <c r="C92" s="756"/>
      <c r="D92" s="756"/>
      <c r="E92" s="757"/>
      <c r="F92" s="756"/>
      <c r="G92" s="756"/>
      <c r="H92" s="756"/>
      <c r="I92" s="756"/>
      <c r="J92" s="758"/>
      <c r="K92" s="756"/>
      <c r="L92" s="759"/>
      <c r="M92" s="756"/>
      <c r="N92" s="756"/>
      <c r="O92" s="756"/>
      <c r="P92" s="756"/>
      <c r="Q92" s="760"/>
      <c r="R92" s="760"/>
      <c r="S92" s="756"/>
      <c r="T92" s="756"/>
      <c r="U92" s="756"/>
      <c r="V92" s="756"/>
      <c r="W92" s="756"/>
      <c r="X92" s="756"/>
    </row>
    <row r="93" spans="1:24" s="832" customFormat="1" ht="21" thickBot="1">
      <c r="A93" s="144" t="s">
        <v>20</v>
      </c>
      <c r="B93" s="144" t="s">
        <v>1389</v>
      </c>
      <c r="C93" s="146" t="s">
        <v>805</v>
      </c>
      <c r="D93" s="1559" t="s">
        <v>786</v>
      </c>
      <c r="E93" s="144" t="s">
        <v>1000</v>
      </c>
      <c r="F93" s="146" t="s">
        <v>1008</v>
      </c>
      <c r="G93" s="146" t="s">
        <v>806</v>
      </c>
      <c r="H93" s="146" t="s">
        <v>807</v>
      </c>
      <c r="I93" s="1560" t="s">
        <v>1009</v>
      </c>
      <c r="J93" s="144" t="s">
        <v>1015</v>
      </c>
      <c r="K93" s="148" t="s">
        <v>1016</v>
      </c>
      <c r="L93" s="144" t="s">
        <v>703</v>
      </c>
      <c r="M93" s="146" t="s">
        <v>1017</v>
      </c>
      <c r="N93" s="149" t="s">
        <v>808</v>
      </c>
      <c r="O93" s="149" t="s">
        <v>1018</v>
      </c>
      <c r="P93" s="149" t="s">
        <v>809</v>
      </c>
      <c r="Q93" s="149" t="s">
        <v>1019</v>
      </c>
      <c r="R93" s="1409" t="s">
        <v>1021</v>
      </c>
      <c r="S93" s="144" t="s">
        <v>1010</v>
      </c>
      <c r="T93" s="146" t="s">
        <v>1011</v>
      </c>
      <c r="U93" s="144" t="s">
        <v>1012</v>
      </c>
      <c r="V93" s="146" t="s">
        <v>1013</v>
      </c>
      <c r="W93" s="144" t="s">
        <v>1014</v>
      </c>
    </row>
    <row r="94" spans="1:24" s="27" customFormat="1" ht="16.2" thickTop="1">
      <c r="A94" t="s">
        <v>1358</v>
      </c>
      <c r="B94" t="s">
        <v>1360</v>
      </c>
      <c r="C94" s="27">
        <v>0.5</v>
      </c>
      <c r="D94" s="55">
        <v>44805</v>
      </c>
      <c r="F94">
        <v>3</v>
      </c>
      <c r="G94">
        <v>9</v>
      </c>
      <c r="H94">
        <v>3.15</v>
      </c>
      <c r="I94" s="1562">
        <v>0.35</v>
      </c>
      <c r="J94" s="27">
        <v>8.43</v>
      </c>
      <c r="K94" s="27">
        <v>26.3</v>
      </c>
      <c r="L94" s="22">
        <v>6.34</v>
      </c>
      <c r="M94" s="23">
        <v>22.7</v>
      </c>
      <c r="N94" s="24">
        <v>0.77646355339310846</v>
      </c>
      <c r="O94" s="24">
        <v>0.03</v>
      </c>
      <c r="P94" s="24">
        <v>0.41572904890898632</v>
      </c>
      <c r="Q94" s="25">
        <v>24.454881025015247</v>
      </c>
      <c r="R94" s="24">
        <v>0.80646355339310849</v>
      </c>
      <c r="S94" t="s">
        <v>1045</v>
      </c>
      <c r="T94">
        <v>1</v>
      </c>
      <c r="U94">
        <v>2</v>
      </c>
      <c r="V94" t="s">
        <v>1391</v>
      </c>
      <c r="W94"/>
    </row>
    <row r="95" spans="1:24" s="27" customFormat="1">
      <c r="A95" t="s">
        <v>1358</v>
      </c>
      <c r="B95" t="s">
        <v>1360</v>
      </c>
      <c r="C95" s="27">
        <v>1</v>
      </c>
      <c r="D95" s="55">
        <v>44805</v>
      </c>
      <c r="F95"/>
      <c r="G95"/>
      <c r="H95"/>
      <c r="I95" s="1561"/>
      <c r="J95" s="27">
        <v>8.43</v>
      </c>
      <c r="K95" s="27">
        <v>26.3</v>
      </c>
      <c r="L95" s="27" t="s">
        <v>811</v>
      </c>
      <c r="M95" s="27" t="s">
        <v>811</v>
      </c>
      <c r="N95" s="24" t="s">
        <v>811</v>
      </c>
      <c r="O95" s="24" t="s">
        <v>811</v>
      </c>
      <c r="P95" s="27" t="s">
        <v>811</v>
      </c>
      <c r="Q95" s="27" t="s">
        <v>811</v>
      </c>
      <c r="R95" s="24" t="s">
        <v>811</v>
      </c>
      <c r="S95"/>
      <c r="T95"/>
      <c r="U95"/>
      <c r="V95"/>
      <c r="W95"/>
    </row>
    <row r="96" spans="1:24" s="27" customFormat="1">
      <c r="A96" t="s">
        <v>1358</v>
      </c>
      <c r="B96" t="s">
        <v>1360</v>
      </c>
      <c r="C96" s="27">
        <v>2</v>
      </c>
      <c r="D96" s="55">
        <v>44805</v>
      </c>
      <c r="F96"/>
      <c r="G96"/>
      <c r="H96"/>
      <c r="I96" s="1561"/>
      <c r="J96" s="27">
        <v>8.43</v>
      </c>
      <c r="K96" s="27">
        <v>26.3</v>
      </c>
      <c r="L96" s="27" t="s">
        <v>811</v>
      </c>
      <c r="M96" s="27" t="s">
        <v>811</v>
      </c>
      <c r="N96" s="24" t="s">
        <v>811</v>
      </c>
      <c r="O96" s="24" t="s">
        <v>811</v>
      </c>
      <c r="P96" s="27" t="s">
        <v>811</v>
      </c>
      <c r="Q96" s="27" t="s">
        <v>811</v>
      </c>
      <c r="R96" s="24" t="s">
        <v>811</v>
      </c>
      <c r="S96"/>
      <c r="T96"/>
      <c r="U96"/>
      <c r="V96"/>
      <c r="W96"/>
    </row>
    <row r="97" spans="1:25" s="27" customFormat="1">
      <c r="A97" t="s">
        <v>1358</v>
      </c>
      <c r="B97" t="s">
        <v>1360</v>
      </c>
      <c r="C97" s="27">
        <v>3</v>
      </c>
      <c r="D97" s="55">
        <v>44805</v>
      </c>
      <c r="F97"/>
      <c r="G97"/>
      <c r="H97"/>
      <c r="I97" s="1561"/>
      <c r="J97" s="27">
        <v>8.42</v>
      </c>
      <c r="K97" s="27">
        <v>26.2</v>
      </c>
      <c r="L97" s="22">
        <v>6.5</v>
      </c>
      <c r="M97" s="23">
        <v>7.2</v>
      </c>
      <c r="N97" s="24">
        <v>0.85917152301336164</v>
      </c>
      <c r="O97" s="24">
        <v>0.03</v>
      </c>
      <c r="P97" s="24">
        <v>0.34014194910735251</v>
      </c>
      <c r="Q97" s="25">
        <v>25.003996339231236</v>
      </c>
      <c r="R97" s="24">
        <v>0.88917152301336166</v>
      </c>
      <c r="S97"/>
      <c r="T97"/>
      <c r="U97"/>
      <c r="V97"/>
      <c r="W97"/>
    </row>
    <row r="98" spans="1:25" s="27" customFormat="1">
      <c r="A98" t="s">
        <v>1358</v>
      </c>
      <c r="B98" t="s">
        <v>1360</v>
      </c>
      <c r="C98" s="27">
        <v>4</v>
      </c>
      <c r="D98" s="55">
        <v>44805</v>
      </c>
      <c r="F98"/>
      <c r="G98"/>
      <c r="H98"/>
      <c r="I98" s="1561"/>
      <c r="J98" s="27">
        <v>8.2100000000000009</v>
      </c>
      <c r="K98" s="27">
        <v>26</v>
      </c>
      <c r="L98" s="27" t="s">
        <v>811</v>
      </c>
      <c r="M98" s="27" t="s">
        <v>811</v>
      </c>
      <c r="N98" s="24" t="s">
        <v>811</v>
      </c>
      <c r="O98" s="24" t="s">
        <v>811</v>
      </c>
      <c r="P98" s="27" t="s">
        <v>811</v>
      </c>
      <c r="Q98" s="27" t="s">
        <v>811</v>
      </c>
      <c r="R98" s="24" t="s">
        <v>811</v>
      </c>
      <c r="S98"/>
      <c r="T98"/>
      <c r="U98"/>
      <c r="V98"/>
      <c r="W98"/>
    </row>
    <row r="99" spans="1:25" s="27" customFormat="1">
      <c r="A99" t="s">
        <v>1358</v>
      </c>
      <c r="B99" t="s">
        <v>1360</v>
      </c>
      <c r="C99" s="27">
        <v>5</v>
      </c>
      <c r="D99" s="55">
        <v>44805</v>
      </c>
      <c r="F99"/>
      <c r="G99"/>
      <c r="H99"/>
      <c r="I99" s="1561"/>
      <c r="J99" s="27">
        <v>8.26</v>
      </c>
      <c r="K99" s="27">
        <v>25.7</v>
      </c>
      <c r="L99" s="27" t="s">
        <v>811</v>
      </c>
      <c r="M99" s="27" t="s">
        <v>811</v>
      </c>
      <c r="N99" s="24" t="s">
        <v>811</v>
      </c>
      <c r="O99" s="24" t="s">
        <v>811</v>
      </c>
      <c r="P99" s="27" t="s">
        <v>811</v>
      </c>
      <c r="Q99" s="27" t="s">
        <v>811</v>
      </c>
      <c r="R99" s="24" t="s">
        <v>811</v>
      </c>
      <c r="S99"/>
      <c r="T99"/>
      <c r="U99"/>
      <c r="V99"/>
      <c r="W99"/>
    </row>
    <row r="100" spans="1:25" s="27" customFormat="1">
      <c r="A100" t="s">
        <v>1358</v>
      </c>
      <c r="B100" t="s">
        <v>1360</v>
      </c>
      <c r="C100" s="27">
        <v>6</v>
      </c>
      <c r="D100" s="55">
        <v>44805</v>
      </c>
      <c r="F100"/>
      <c r="G100"/>
      <c r="H100"/>
      <c r="I100" s="1561"/>
      <c r="J100" s="27">
        <v>5.47</v>
      </c>
      <c r="K100" s="27">
        <v>24.5</v>
      </c>
      <c r="L100" s="27" t="s">
        <v>811</v>
      </c>
      <c r="M100" s="27" t="s">
        <v>811</v>
      </c>
      <c r="N100" s="24" t="s">
        <v>811</v>
      </c>
      <c r="O100" s="24" t="s">
        <v>811</v>
      </c>
      <c r="P100" s="27" t="s">
        <v>811</v>
      </c>
      <c r="Q100" s="27" t="s">
        <v>811</v>
      </c>
      <c r="R100" s="24" t="s">
        <v>811</v>
      </c>
      <c r="S100"/>
      <c r="T100"/>
      <c r="U100"/>
      <c r="V100"/>
      <c r="W100"/>
    </row>
    <row r="101" spans="1:25" s="27" customFormat="1">
      <c r="A101" t="s">
        <v>1358</v>
      </c>
      <c r="B101" t="s">
        <v>1360</v>
      </c>
      <c r="C101" s="27">
        <v>7</v>
      </c>
      <c r="D101" s="55">
        <v>44805</v>
      </c>
      <c r="F101"/>
      <c r="G101"/>
      <c r="H101"/>
      <c r="I101" s="1561"/>
      <c r="J101" s="27">
        <v>1.62</v>
      </c>
      <c r="K101" s="27">
        <v>21.6</v>
      </c>
      <c r="L101" s="27" t="s">
        <v>811</v>
      </c>
      <c r="M101" s="27" t="s">
        <v>811</v>
      </c>
      <c r="N101" s="24" t="s">
        <v>811</v>
      </c>
      <c r="O101" s="24" t="s">
        <v>811</v>
      </c>
      <c r="P101" s="27" t="s">
        <v>811</v>
      </c>
      <c r="Q101" s="27" t="s">
        <v>811</v>
      </c>
      <c r="R101" s="24" t="s">
        <v>811</v>
      </c>
      <c r="S101"/>
      <c r="T101"/>
      <c r="U101"/>
      <c r="V101"/>
      <c r="W101"/>
    </row>
    <row r="102" spans="1:25" s="27" customFormat="1">
      <c r="A102" t="s">
        <v>1358</v>
      </c>
      <c r="B102" t="s">
        <v>1360</v>
      </c>
      <c r="C102" s="27">
        <v>8</v>
      </c>
      <c r="D102" s="55">
        <v>44805</v>
      </c>
      <c r="F102"/>
      <c r="G102"/>
      <c r="H102"/>
      <c r="I102" s="1561"/>
      <c r="J102" s="27">
        <v>0.45</v>
      </c>
      <c r="K102" s="27">
        <v>18.100000000000001</v>
      </c>
      <c r="L102" s="22">
        <v>6.53</v>
      </c>
      <c r="M102" s="23">
        <v>6.9</v>
      </c>
      <c r="N102" s="24">
        <v>1.2837842960091423</v>
      </c>
      <c r="O102" s="24">
        <v>0.03</v>
      </c>
      <c r="P102" s="24">
        <v>0.37793549900816936</v>
      </c>
      <c r="Q102" s="25">
        <v>21.10527760829774</v>
      </c>
      <c r="R102" s="24">
        <v>1.3137842960091424</v>
      </c>
      <c r="S102"/>
      <c r="T102"/>
      <c r="U102"/>
      <c r="V102"/>
      <c r="W102"/>
    </row>
    <row r="103" spans="1:25" s="27" customFormat="1">
      <c r="A103" t="s">
        <v>1358</v>
      </c>
      <c r="B103" t="s">
        <v>1360</v>
      </c>
      <c r="C103" s="27">
        <v>8.5</v>
      </c>
      <c r="D103" s="55">
        <v>44805</v>
      </c>
      <c r="F103"/>
      <c r="G103"/>
      <c r="H103"/>
      <c r="I103" s="1561"/>
      <c r="J103" s="27">
        <v>0.1</v>
      </c>
      <c r="K103" s="27">
        <v>17.2</v>
      </c>
      <c r="L103" s="27" t="s">
        <v>811</v>
      </c>
      <c r="M103" s="27" t="s">
        <v>811</v>
      </c>
      <c r="N103" s="24" t="s">
        <v>811</v>
      </c>
      <c r="O103" s="24" t="s">
        <v>811</v>
      </c>
      <c r="P103" s="27" t="s">
        <v>811</v>
      </c>
      <c r="Q103" s="27" t="s">
        <v>811</v>
      </c>
      <c r="R103" s="24" t="s">
        <v>811</v>
      </c>
      <c r="S103"/>
      <c r="T103"/>
      <c r="U103"/>
      <c r="V103"/>
      <c r="W103"/>
    </row>
    <row r="104" spans="1:25" s="747" customFormat="1">
      <c r="A104" s="756"/>
      <c r="B104" s="756"/>
      <c r="C104" s="756"/>
      <c r="D104" s="756"/>
      <c r="E104" s="757"/>
      <c r="F104" s="756"/>
      <c r="G104" s="756"/>
      <c r="H104" s="756"/>
      <c r="I104" s="756"/>
      <c r="J104" s="758"/>
      <c r="K104" s="756"/>
      <c r="L104" s="759"/>
      <c r="M104" s="756"/>
      <c r="N104" s="756"/>
      <c r="O104" s="756"/>
      <c r="P104" s="756"/>
      <c r="Q104" s="760"/>
      <c r="R104" s="760"/>
      <c r="S104" s="756"/>
      <c r="T104" s="756"/>
      <c r="U104" s="756"/>
      <c r="V104" s="756"/>
      <c r="W104" s="756"/>
      <c r="X104" s="756"/>
    </row>
    <row r="105" spans="1:25" s="747" customFormat="1">
      <c r="A105" s="756"/>
      <c r="B105" s="756"/>
      <c r="C105" s="756"/>
      <c r="D105" s="756"/>
      <c r="E105" s="757"/>
      <c r="F105" s="756"/>
      <c r="G105" s="756"/>
      <c r="H105" s="756"/>
      <c r="I105" s="756"/>
      <c r="J105" s="758"/>
      <c r="K105" s="756"/>
      <c r="L105" s="759"/>
      <c r="M105" s="756"/>
      <c r="N105" s="756"/>
      <c r="O105" s="756"/>
      <c r="P105" s="756"/>
      <c r="Q105" s="760"/>
      <c r="R105" s="760"/>
      <c r="S105" s="756"/>
      <c r="T105" s="756"/>
      <c r="U105" s="756"/>
      <c r="V105" s="756"/>
      <c r="W105" s="756"/>
      <c r="X105" s="756"/>
    </row>
    <row r="106" spans="1:25" ht="31.8" thickBot="1">
      <c r="A106" s="618" t="s">
        <v>804</v>
      </c>
      <c r="B106" s="618" t="s">
        <v>20</v>
      </c>
      <c r="C106" s="618" t="s">
        <v>701</v>
      </c>
      <c r="D106" s="622" t="s">
        <v>805</v>
      </c>
      <c r="E106" s="748" t="s">
        <v>786</v>
      </c>
      <c r="F106" s="618" t="s">
        <v>1000</v>
      </c>
      <c r="G106" s="622" t="s">
        <v>1008</v>
      </c>
      <c r="H106" s="622" t="s">
        <v>806</v>
      </c>
      <c r="I106" s="622" t="s">
        <v>807</v>
      </c>
      <c r="J106" s="623" t="s">
        <v>1009</v>
      </c>
      <c r="K106" s="618" t="s">
        <v>1010</v>
      </c>
      <c r="L106" s="622" t="s">
        <v>1011</v>
      </c>
      <c r="M106" s="618" t="s">
        <v>1012</v>
      </c>
      <c r="N106" s="622" t="s">
        <v>1013</v>
      </c>
      <c r="O106" s="618" t="s">
        <v>1014</v>
      </c>
      <c r="P106" s="618" t="s">
        <v>1015</v>
      </c>
      <c r="Q106" s="624" t="s">
        <v>1016</v>
      </c>
      <c r="R106" s="618" t="s">
        <v>703</v>
      </c>
      <c r="S106" s="622" t="s">
        <v>1017</v>
      </c>
      <c r="T106" s="618" t="s">
        <v>808</v>
      </c>
      <c r="U106" s="618" t="s">
        <v>1018</v>
      </c>
      <c r="V106" s="626" t="s">
        <v>809</v>
      </c>
      <c r="W106" s="626" t="s">
        <v>1019</v>
      </c>
      <c r="X106" s="618" t="s">
        <v>1020</v>
      </c>
      <c r="Y106" s="622" t="s">
        <v>1021</v>
      </c>
    </row>
    <row r="107" spans="1:25" ht="16.2" thickTop="1">
      <c r="A107" s="27">
        <v>207</v>
      </c>
      <c r="B107" s="27" t="s">
        <v>1358</v>
      </c>
      <c r="C107" s="27" t="s">
        <v>1361</v>
      </c>
      <c r="D107" s="27">
        <v>0.5</v>
      </c>
      <c r="E107" s="139">
        <v>42989</v>
      </c>
      <c r="F107" s="27"/>
      <c r="G107" s="27"/>
      <c r="H107" s="27">
        <v>10.9</v>
      </c>
      <c r="I107" s="54">
        <v>2.1</v>
      </c>
      <c r="J107" s="52">
        <v>0.19266055045871561</v>
      </c>
      <c r="K107" s="27" t="s">
        <v>1044</v>
      </c>
      <c r="L107" s="27">
        <v>1</v>
      </c>
      <c r="M107" s="27">
        <v>3</v>
      </c>
      <c r="N107" s="27" t="s">
        <v>1392</v>
      </c>
      <c r="O107" s="27"/>
      <c r="P107" s="27">
        <v>8.5299999999999994</v>
      </c>
      <c r="Q107" s="27">
        <v>21.5</v>
      </c>
      <c r="R107" s="22">
        <v>6.93</v>
      </c>
      <c r="S107" s="24">
        <v>24</v>
      </c>
      <c r="T107" s="68">
        <v>4.4883683544303787</v>
      </c>
      <c r="U107" s="24">
        <v>2.143876249736286</v>
      </c>
      <c r="V107" s="68">
        <v>0.44563773250664312</v>
      </c>
      <c r="W107" s="749">
        <v>38.67717074967765</v>
      </c>
      <c r="X107" s="27"/>
      <c r="Y107" s="24"/>
    </row>
    <row r="108" spans="1:25">
      <c r="A108" s="27">
        <v>208</v>
      </c>
      <c r="B108" s="27" t="s">
        <v>1358</v>
      </c>
      <c r="C108" s="27" t="s">
        <v>1361</v>
      </c>
      <c r="D108" s="27">
        <v>1</v>
      </c>
      <c r="E108" s="139">
        <v>42989</v>
      </c>
      <c r="F108" s="27"/>
      <c r="G108" s="27"/>
      <c r="H108" s="27">
        <v>10.9</v>
      </c>
      <c r="I108" s="54">
        <v>2.1</v>
      </c>
      <c r="J108" s="52">
        <v>0.19266055045871561</v>
      </c>
      <c r="K108" s="27" t="s">
        <v>1044</v>
      </c>
      <c r="L108" s="27">
        <v>1</v>
      </c>
      <c r="M108" s="27">
        <v>3</v>
      </c>
      <c r="N108" s="27" t="s">
        <v>1392</v>
      </c>
      <c r="O108" s="27"/>
      <c r="P108" s="27">
        <v>8.44</v>
      </c>
      <c r="Q108" s="27">
        <v>21.5</v>
      </c>
      <c r="T108" s="27"/>
      <c r="U108" s="27"/>
      <c r="V108" s="27"/>
      <c r="W108" s="27"/>
      <c r="X108" s="27"/>
      <c r="Y108" s="24"/>
    </row>
    <row r="109" spans="1:25">
      <c r="A109" s="27">
        <v>209</v>
      </c>
      <c r="B109" s="27" t="s">
        <v>1358</v>
      </c>
      <c r="C109" s="27" t="s">
        <v>1361</v>
      </c>
      <c r="D109" s="27">
        <v>2</v>
      </c>
      <c r="E109" s="139">
        <v>42989</v>
      </c>
      <c r="F109" s="27"/>
      <c r="G109" s="27"/>
      <c r="H109" s="27">
        <v>10.9</v>
      </c>
      <c r="I109" s="54">
        <v>2.1</v>
      </c>
      <c r="J109" s="52">
        <v>0.19266055045871561</v>
      </c>
      <c r="K109" s="27" t="s">
        <v>1044</v>
      </c>
      <c r="L109" s="27">
        <v>1</v>
      </c>
      <c r="M109" s="27">
        <v>3</v>
      </c>
      <c r="N109" s="27" t="s">
        <v>1392</v>
      </c>
      <c r="O109" s="27"/>
      <c r="P109" s="27">
        <v>8.44</v>
      </c>
      <c r="Q109" s="27">
        <v>21.5</v>
      </c>
      <c r="T109" s="27"/>
      <c r="U109" s="27"/>
      <c r="V109" s="27"/>
      <c r="W109" s="27"/>
      <c r="X109" s="27"/>
      <c r="Y109" s="24"/>
    </row>
    <row r="110" spans="1:25">
      <c r="A110" s="27">
        <v>210</v>
      </c>
      <c r="B110" s="27" t="s">
        <v>1358</v>
      </c>
      <c r="C110" s="27" t="s">
        <v>1361</v>
      </c>
      <c r="D110" s="27">
        <v>3</v>
      </c>
      <c r="E110" s="139">
        <v>42989</v>
      </c>
      <c r="F110" s="27"/>
      <c r="G110" s="27"/>
      <c r="H110" s="27">
        <v>10.9</v>
      </c>
      <c r="I110" s="54">
        <v>2.1</v>
      </c>
      <c r="J110" s="52">
        <v>0.19266055045871561</v>
      </c>
      <c r="K110" s="27" t="s">
        <v>1044</v>
      </c>
      <c r="L110" s="27">
        <v>1</v>
      </c>
      <c r="M110" s="27">
        <v>3</v>
      </c>
      <c r="N110" s="27" t="s">
        <v>1392</v>
      </c>
      <c r="O110" s="27"/>
      <c r="P110" s="27">
        <v>8.2899999999999991</v>
      </c>
      <c r="Q110" s="27">
        <v>21.5</v>
      </c>
      <c r="R110" s="22">
        <v>6.94</v>
      </c>
      <c r="S110" s="24">
        <v>24</v>
      </c>
      <c r="T110" s="68">
        <v>4.6170670886075946</v>
      </c>
      <c r="U110" s="24">
        <v>3.4131675155590715</v>
      </c>
      <c r="V110" s="68">
        <v>0.54113153232949529</v>
      </c>
      <c r="W110" s="749">
        <v>61.885864800147345</v>
      </c>
      <c r="X110" s="27"/>
      <c r="Y110" s="24"/>
    </row>
    <row r="111" spans="1:25">
      <c r="A111" s="27">
        <v>211</v>
      </c>
      <c r="B111" s="27" t="s">
        <v>1358</v>
      </c>
      <c r="C111" s="27" t="s">
        <v>1361</v>
      </c>
      <c r="D111" s="27">
        <v>4</v>
      </c>
      <c r="E111" s="139">
        <v>42989</v>
      </c>
      <c r="F111" s="27"/>
      <c r="G111" s="27"/>
      <c r="H111" s="27">
        <v>10.9</v>
      </c>
      <c r="I111" s="54">
        <v>2.1</v>
      </c>
      <c r="J111" s="52">
        <v>0.19266055045871561</v>
      </c>
      <c r="K111" s="27" t="s">
        <v>1044</v>
      </c>
      <c r="L111" s="27">
        <v>1</v>
      </c>
      <c r="M111" s="27">
        <v>3</v>
      </c>
      <c r="N111" s="27" t="s">
        <v>1392</v>
      </c>
      <c r="O111" s="27"/>
      <c r="P111" s="27">
        <v>8.44</v>
      </c>
      <c r="Q111" s="27">
        <v>21.5</v>
      </c>
      <c r="T111" s="27"/>
      <c r="U111" s="27"/>
      <c r="V111" s="27"/>
      <c r="W111" s="27"/>
      <c r="X111" s="27"/>
      <c r="Y111" s="24"/>
    </row>
    <row r="112" spans="1:25">
      <c r="A112" s="27">
        <v>212</v>
      </c>
      <c r="B112" s="27" t="s">
        <v>1358</v>
      </c>
      <c r="C112" s="27" t="s">
        <v>1361</v>
      </c>
      <c r="D112" s="27">
        <v>5</v>
      </c>
      <c r="E112" s="139">
        <v>42989</v>
      </c>
      <c r="F112" s="27"/>
      <c r="G112" s="27"/>
      <c r="H112" s="27">
        <v>10.9</v>
      </c>
      <c r="I112" s="54">
        <v>2.1</v>
      </c>
      <c r="J112" s="52">
        <v>0.19266055045871561</v>
      </c>
      <c r="K112" s="27" t="s">
        <v>1044</v>
      </c>
      <c r="L112" s="27">
        <v>1</v>
      </c>
      <c r="M112" s="27">
        <v>3</v>
      </c>
      <c r="N112" s="27" t="s">
        <v>1392</v>
      </c>
      <c r="O112" s="27"/>
      <c r="P112" s="27">
        <v>8.16</v>
      </c>
      <c r="Q112" s="27">
        <v>21.5</v>
      </c>
      <c r="T112" s="27"/>
      <c r="U112" s="27"/>
      <c r="V112" s="27"/>
      <c r="W112" s="27"/>
      <c r="X112" s="27"/>
      <c r="Y112" s="24"/>
    </row>
    <row r="113" spans="1:25">
      <c r="A113" s="27">
        <v>213</v>
      </c>
      <c r="B113" s="27" t="s">
        <v>1358</v>
      </c>
      <c r="C113" s="27" t="s">
        <v>1361</v>
      </c>
      <c r="D113" s="27">
        <v>6</v>
      </c>
      <c r="E113" s="139">
        <v>42989</v>
      </c>
      <c r="F113" s="27"/>
      <c r="G113" s="27"/>
      <c r="H113" s="27">
        <v>10.9</v>
      </c>
      <c r="I113" s="54">
        <v>2.1</v>
      </c>
      <c r="J113" s="52">
        <v>0.19266055045871561</v>
      </c>
      <c r="K113" s="27" t="s">
        <v>1044</v>
      </c>
      <c r="L113" s="27">
        <v>1</v>
      </c>
      <c r="M113" s="27">
        <v>3</v>
      </c>
      <c r="N113" s="27" t="s">
        <v>1392</v>
      </c>
      <c r="O113" s="27"/>
      <c r="P113" s="27">
        <v>8.5500000000000007</v>
      </c>
      <c r="Q113" s="27">
        <v>21.4</v>
      </c>
      <c r="T113" s="27"/>
      <c r="U113" s="27"/>
      <c r="V113" s="27"/>
      <c r="W113" s="27"/>
      <c r="X113" s="27"/>
      <c r="Y113" s="24"/>
    </row>
    <row r="114" spans="1:25">
      <c r="A114" s="27">
        <v>214</v>
      </c>
      <c r="B114" s="27" t="s">
        <v>1358</v>
      </c>
      <c r="C114" s="27" t="s">
        <v>1361</v>
      </c>
      <c r="D114" s="27">
        <v>7</v>
      </c>
      <c r="E114" s="139">
        <v>42989</v>
      </c>
      <c r="F114" s="27"/>
      <c r="G114" s="27"/>
      <c r="H114" s="27">
        <v>10.9</v>
      </c>
      <c r="I114" s="54">
        <v>2.1</v>
      </c>
      <c r="J114" s="52">
        <v>0.19266055045871561</v>
      </c>
      <c r="K114" s="27" t="s">
        <v>1044</v>
      </c>
      <c r="L114" s="27">
        <v>1</v>
      </c>
      <c r="M114" s="27">
        <v>3</v>
      </c>
      <c r="N114" s="27" t="s">
        <v>1392</v>
      </c>
      <c r="O114" s="27"/>
      <c r="P114" s="27">
        <v>8.1999999999999993</v>
      </c>
      <c r="Q114" s="27">
        <v>21.3</v>
      </c>
      <c r="T114" s="27"/>
      <c r="U114" s="27"/>
      <c r="V114" s="27"/>
      <c r="W114" s="27"/>
      <c r="X114" s="27"/>
      <c r="Y114" s="24"/>
    </row>
    <row r="115" spans="1:25">
      <c r="A115" s="27">
        <v>215</v>
      </c>
      <c r="B115" s="27" t="s">
        <v>1358</v>
      </c>
      <c r="C115" s="27" t="s">
        <v>1361</v>
      </c>
      <c r="D115" s="27">
        <v>8</v>
      </c>
      <c r="E115" s="139">
        <v>42989</v>
      </c>
      <c r="F115" s="27"/>
      <c r="G115" s="27"/>
      <c r="H115" s="27">
        <v>10.9</v>
      </c>
      <c r="I115" s="54">
        <v>2.1</v>
      </c>
      <c r="J115" s="52">
        <v>0.19266055045871561</v>
      </c>
      <c r="K115" s="27" t="s">
        <v>1044</v>
      </c>
      <c r="L115" s="27">
        <v>1</v>
      </c>
      <c r="M115" s="27">
        <v>3</v>
      </c>
      <c r="N115" s="27" t="s">
        <v>1392</v>
      </c>
      <c r="O115" s="27"/>
      <c r="P115" s="27">
        <v>0.35</v>
      </c>
      <c r="Q115" s="27">
        <v>18.7</v>
      </c>
      <c r="T115" s="27"/>
      <c r="U115" s="27"/>
      <c r="V115" s="27"/>
      <c r="W115" s="27"/>
      <c r="X115" s="27"/>
      <c r="Y115" s="24"/>
    </row>
    <row r="116" spans="1:25">
      <c r="A116" s="27">
        <v>216</v>
      </c>
      <c r="B116" s="27" t="s">
        <v>1358</v>
      </c>
      <c r="C116" s="27" t="s">
        <v>1361</v>
      </c>
      <c r="D116" s="27">
        <v>9</v>
      </c>
      <c r="E116" s="139">
        <v>42989</v>
      </c>
      <c r="F116" s="27"/>
      <c r="G116" s="27"/>
      <c r="H116" s="27">
        <v>10.9</v>
      </c>
      <c r="I116" s="54">
        <v>2.1</v>
      </c>
      <c r="J116" s="52">
        <v>0.19266055045871561</v>
      </c>
      <c r="K116" s="27" t="s">
        <v>1044</v>
      </c>
      <c r="L116" s="27">
        <v>1</v>
      </c>
      <c r="M116" s="27">
        <v>3</v>
      </c>
      <c r="N116" s="27" t="s">
        <v>1392</v>
      </c>
      <c r="O116" s="27"/>
      <c r="P116" s="27">
        <v>0.1</v>
      </c>
      <c r="Q116" s="27">
        <v>14.9</v>
      </c>
      <c r="R116" s="22">
        <v>6.55</v>
      </c>
      <c r="S116" s="24">
        <v>72.5</v>
      </c>
      <c r="T116" s="68">
        <v>16.521700000000006</v>
      </c>
      <c r="U116" s="24">
        <v>27.61480360416666</v>
      </c>
      <c r="V116" s="68">
        <v>0.96599408888716809</v>
      </c>
      <c r="W116" s="749">
        <v>92.347275741388813</v>
      </c>
      <c r="X116" s="27"/>
      <c r="Y116" s="24"/>
    </row>
    <row r="117" spans="1:25">
      <c r="A117" s="27">
        <v>217</v>
      </c>
      <c r="B117" s="27" t="s">
        <v>1358</v>
      </c>
      <c r="C117" s="27" t="s">
        <v>1361</v>
      </c>
      <c r="D117" s="27">
        <v>10</v>
      </c>
      <c r="E117" s="139">
        <v>42989</v>
      </c>
      <c r="F117" s="27"/>
      <c r="G117" s="27"/>
      <c r="H117" s="27">
        <v>10.9</v>
      </c>
      <c r="I117" s="54">
        <v>2.1</v>
      </c>
      <c r="J117" s="52">
        <v>0.19266055045871561</v>
      </c>
      <c r="K117" s="27" t="s">
        <v>1044</v>
      </c>
      <c r="L117" s="27">
        <v>1</v>
      </c>
      <c r="M117" s="27">
        <v>3</v>
      </c>
      <c r="N117" s="27" t="s">
        <v>1392</v>
      </c>
      <c r="O117" s="27"/>
      <c r="P117" s="27">
        <v>0.17</v>
      </c>
      <c r="Q117" s="27">
        <v>13.4</v>
      </c>
      <c r="R117" s="22">
        <v>6.53</v>
      </c>
      <c r="S117" s="24">
        <v>69.599999999999994</v>
      </c>
      <c r="T117" s="68">
        <v>9.4432696202531652</v>
      </c>
      <c r="U117" s="24">
        <v>21.374201983913501</v>
      </c>
      <c r="V117" s="68">
        <v>1.099234652871605</v>
      </c>
      <c r="W117" s="749">
        <v>130.64162092466381</v>
      </c>
      <c r="X117" s="27"/>
      <c r="Y117" s="24"/>
    </row>
    <row r="118" spans="1:25">
      <c r="A118" s="27"/>
      <c r="B118" s="27"/>
      <c r="C118" s="27"/>
      <c r="D118" s="27"/>
      <c r="E118" s="139"/>
      <c r="F118" s="27"/>
      <c r="G118" s="27"/>
      <c r="H118" s="27"/>
      <c r="I118" s="54"/>
      <c r="J118" s="52"/>
      <c r="K118" s="27"/>
      <c r="L118" s="27"/>
      <c r="M118" s="27"/>
      <c r="N118" s="27"/>
      <c r="O118" s="27"/>
      <c r="P118" s="27"/>
      <c r="Q118" s="27"/>
      <c r="R118" s="22"/>
      <c r="S118" s="24"/>
      <c r="T118" s="68"/>
      <c r="U118" s="24"/>
      <c r="V118" s="68"/>
      <c r="W118" s="749"/>
      <c r="X118" s="27"/>
      <c r="Y118" s="24"/>
    </row>
    <row r="119" spans="1:25" ht="31.8" thickBot="1">
      <c r="A119" s="27"/>
      <c r="B119" s="611" t="s">
        <v>20</v>
      </c>
      <c r="C119" s="611" t="s">
        <v>701</v>
      </c>
      <c r="D119" s="611" t="s">
        <v>846</v>
      </c>
      <c r="E119" s="751" t="s">
        <v>786</v>
      </c>
      <c r="F119" s="611" t="s">
        <v>1000</v>
      </c>
      <c r="G119" s="612" t="s">
        <v>1008</v>
      </c>
      <c r="H119" s="612" t="s">
        <v>806</v>
      </c>
      <c r="I119" s="612" t="s">
        <v>807</v>
      </c>
      <c r="J119" s="614" t="s">
        <v>1009</v>
      </c>
      <c r="K119" s="611" t="s">
        <v>1015</v>
      </c>
      <c r="L119" s="615" t="s">
        <v>1016</v>
      </c>
      <c r="M119" s="611" t="s">
        <v>703</v>
      </c>
      <c r="N119" s="612" t="s">
        <v>1017</v>
      </c>
      <c r="O119" s="611" t="s">
        <v>808</v>
      </c>
      <c r="P119" s="611" t="s">
        <v>1018</v>
      </c>
      <c r="Q119" s="617" t="s">
        <v>809</v>
      </c>
      <c r="R119" s="617" t="s">
        <v>1019</v>
      </c>
      <c r="S119" s="611" t="s">
        <v>1020</v>
      </c>
      <c r="T119" s="612" t="s">
        <v>1021</v>
      </c>
      <c r="U119" s="611" t="s">
        <v>1010</v>
      </c>
      <c r="V119" s="612" t="s">
        <v>1011</v>
      </c>
      <c r="W119" s="611" t="s">
        <v>1012</v>
      </c>
      <c r="X119" s="612" t="s">
        <v>1013</v>
      </c>
      <c r="Y119" s="611" t="s">
        <v>1014</v>
      </c>
    </row>
    <row r="120" spans="1:25" ht="16.2" thickTop="1">
      <c r="A120" s="27"/>
      <c r="B120" s="27" t="s">
        <v>1358</v>
      </c>
      <c r="C120" s="27" t="s">
        <v>1361</v>
      </c>
      <c r="D120" s="27">
        <v>0.5</v>
      </c>
      <c r="E120" s="139">
        <v>43355</v>
      </c>
      <c r="F120" s="27"/>
      <c r="G120" s="27">
        <v>4</v>
      </c>
      <c r="H120" s="27">
        <v>11.2</v>
      </c>
      <c r="I120" s="54">
        <v>2</v>
      </c>
      <c r="J120" s="27"/>
      <c r="K120" s="27">
        <v>7.4</v>
      </c>
      <c r="L120" s="27">
        <v>22.6</v>
      </c>
      <c r="M120" s="27">
        <v>6.97</v>
      </c>
      <c r="N120" s="27">
        <v>24.900000000000006</v>
      </c>
      <c r="O120" s="68">
        <v>9.4389645569620271</v>
      </c>
      <c r="P120" s="24">
        <v>7.5110799569268645</v>
      </c>
      <c r="Q120" s="68">
        <v>0.55577090559445852</v>
      </c>
      <c r="R120" s="24">
        <v>29.139624413145544</v>
      </c>
      <c r="S120" s="27"/>
      <c r="T120" s="27"/>
      <c r="U120" s="27" t="s">
        <v>1164</v>
      </c>
      <c r="V120" s="27">
        <v>5</v>
      </c>
      <c r="W120" s="27">
        <v>2</v>
      </c>
      <c r="X120" s="27" t="s">
        <v>1393</v>
      </c>
      <c r="Y120" s="24"/>
    </row>
    <row r="121" spans="1:25">
      <c r="A121" s="27"/>
      <c r="B121" s="27" t="s">
        <v>1358</v>
      </c>
      <c r="C121" s="27" t="s">
        <v>1361</v>
      </c>
      <c r="D121" s="27">
        <v>1</v>
      </c>
      <c r="E121" s="139">
        <v>43355</v>
      </c>
      <c r="F121" s="27"/>
      <c r="G121" s="27"/>
      <c r="H121" s="27"/>
      <c r="I121" s="27"/>
      <c r="J121" s="27"/>
      <c r="K121" s="27">
        <v>7.4</v>
      </c>
      <c r="L121" s="27">
        <v>22.5</v>
      </c>
      <c r="M121" s="27" t="s">
        <v>811</v>
      </c>
      <c r="N121" s="27" t="s">
        <v>811</v>
      </c>
      <c r="O121" s="54" t="s">
        <v>811</v>
      </c>
      <c r="P121" s="27" t="s">
        <v>811</v>
      </c>
      <c r="Q121" s="68" t="s">
        <v>811</v>
      </c>
      <c r="R121" s="24" t="s">
        <v>811</v>
      </c>
      <c r="S121" s="27"/>
      <c r="T121" s="27"/>
      <c r="U121" s="27"/>
      <c r="V121" s="27"/>
      <c r="W121" s="27"/>
      <c r="Y121" s="24"/>
    </row>
    <row r="122" spans="1:25">
      <c r="A122" s="27"/>
      <c r="B122" s="27" t="s">
        <v>1358</v>
      </c>
      <c r="C122" s="27" t="s">
        <v>1361</v>
      </c>
      <c r="D122" s="27">
        <v>2</v>
      </c>
      <c r="E122" s="139">
        <v>43355</v>
      </c>
      <c r="F122" s="27"/>
      <c r="G122" s="27"/>
      <c r="H122" s="27"/>
      <c r="I122" s="27"/>
      <c r="J122" s="27"/>
      <c r="K122" s="27">
        <v>6.72</v>
      </c>
      <c r="L122" s="27">
        <v>22.2</v>
      </c>
      <c r="M122" s="27" t="s">
        <v>811</v>
      </c>
      <c r="N122" s="27" t="s">
        <v>811</v>
      </c>
      <c r="O122" s="54" t="s">
        <v>811</v>
      </c>
      <c r="P122" s="27" t="s">
        <v>811</v>
      </c>
      <c r="Q122" s="68" t="s">
        <v>811</v>
      </c>
      <c r="R122" s="24" t="s">
        <v>811</v>
      </c>
      <c r="S122" s="27"/>
      <c r="T122" s="27"/>
      <c r="U122" s="27"/>
      <c r="V122" s="27"/>
      <c r="W122" s="27"/>
      <c r="Y122" s="24"/>
    </row>
    <row r="123" spans="1:25">
      <c r="A123" s="27"/>
      <c r="B123" s="27" t="s">
        <v>1358</v>
      </c>
      <c r="C123" s="27" t="s">
        <v>1361</v>
      </c>
      <c r="D123" s="27">
        <v>3</v>
      </c>
      <c r="E123" s="139">
        <v>43355</v>
      </c>
      <c r="F123" s="27"/>
      <c r="G123" s="27"/>
      <c r="H123" s="27"/>
      <c r="I123" s="27"/>
      <c r="J123" s="27"/>
      <c r="K123" s="27">
        <v>7.04</v>
      </c>
      <c r="L123" s="27">
        <v>22.1</v>
      </c>
      <c r="M123" s="27">
        <v>6.9</v>
      </c>
      <c r="N123" s="27">
        <v>26.500000000000004</v>
      </c>
      <c r="O123" s="68">
        <v>11.200113080168776</v>
      </c>
      <c r="P123" s="24">
        <v>7.789994433720115</v>
      </c>
      <c r="Q123" s="68">
        <v>0.48629954239515116</v>
      </c>
      <c r="R123" s="24">
        <v>28.379061032863852</v>
      </c>
      <c r="S123" s="27"/>
      <c r="T123" s="27"/>
      <c r="U123" s="27"/>
      <c r="V123" s="27"/>
      <c r="W123" s="27"/>
      <c r="Y123" s="24"/>
    </row>
    <row r="124" spans="1:25">
      <c r="A124" s="27"/>
      <c r="B124" s="27" t="s">
        <v>1358</v>
      </c>
      <c r="C124" s="27" t="s">
        <v>1361</v>
      </c>
      <c r="D124" s="27">
        <v>4</v>
      </c>
      <c r="E124" s="139">
        <v>43355</v>
      </c>
      <c r="F124" s="27"/>
      <c r="G124" s="27"/>
      <c r="H124" s="27"/>
      <c r="I124" s="27"/>
      <c r="J124" s="27"/>
      <c r="K124" s="27">
        <v>6.6</v>
      </c>
      <c r="L124" s="27">
        <v>21.4</v>
      </c>
      <c r="M124" s="27" t="s">
        <v>811</v>
      </c>
      <c r="N124" s="27" t="s">
        <v>811</v>
      </c>
      <c r="O124" s="54" t="s">
        <v>811</v>
      </c>
      <c r="P124" s="27" t="s">
        <v>811</v>
      </c>
      <c r="Q124" s="68" t="s">
        <v>811</v>
      </c>
      <c r="R124" s="24" t="s">
        <v>811</v>
      </c>
      <c r="S124" s="27"/>
      <c r="T124" s="27"/>
      <c r="U124" s="27"/>
      <c r="V124" s="27"/>
      <c r="W124" s="27"/>
      <c r="Y124" s="24"/>
    </row>
    <row r="125" spans="1:25">
      <c r="A125" s="27"/>
      <c r="B125" s="27" t="s">
        <v>1358</v>
      </c>
      <c r="C125" s="27" t="s">
        <v>1361</v>
      </c>
      <c r="D125" s="27">
        <v>5</v>
      </c>
      <c r="E125" s="139">
        <v>43355</v>
      </c>
      <c r="F125" s="27"/>
      <c r="G125" s="27"/>
      <c r="H125" s="27"/>
      <c r="I125" s="27"/>
      <c r="J125" s="27"/>
      <c r="K125" s="27">
        <v>6.7</v>
      </c>
      <c r="L125" s="27">
        <v>21.8</v>
      </c>
      <c r="M125" s="27" t="s">
        <v>811</v>
      </c>
      <c r="N125" s="27" t="s">
        <v>811</v>
      </c>
      <c r="O125" s="54" t="s">
        <v>811</v>
      </c>
      <c r="P125" s="27" t="s">
        <v>811</v>
      </c>
      <c r="Q125" s="68" t="s">
        <v>811</v>
      </c>
      <c r="R125" s="24" t="s">
        <v>811</v>
      </c>
      <c r="S125" s="27"/>
      <c r="T125" s="27"/>
      <c r="U125" s="27"/>
      <c r="V125" s="27"/>
      <c r="W125" s="27"/>
      <c r="Y125" s="24"/>
    </row>
    <row r="126" spans="1:25">
      <c r="A126" s="27"/>
      <c r="B126" s="27" t="s">
        <v>1358</v>
      </c>
      <c r="C126" s="27" t="s">
        <v>1361</v>
      </c>
      <c r="D126" s="27">
        <v>6</v>
      </c>
      <c r="E126" s="139">
        <v>43355</v>
      </c>
      <c r="F126" s="27"/>
      <c r="G126" s="27"/>
      <c r="H126" s="27"/>
      <c r="I126" s="27"/>
      <c r="J126" s="27"/>
      <c r="K126" s="27">
        <v>6.06</v>
      </c>
      <c r="L126" s="27">
        <v>21.7</v>
      </c>
      <c r="M126" s="27" t="s">
        <v>811</v>
      </c>
      <c r="N126" s="27" t="s">
        <v>811</v>
      </c>
      <c r="O126" s="54" t="s">
        <v>811</v>
      </c>
      <c r="P126" s="27" t="s">
        <v>811</v>
      </c>
      <c r="Q126" s="68" t="s">
        <v>811</v>
      </c>
      <c r="R126" s="24" t="s">
        <v>811</v>
      </c>
      <c r="S126" s="27"/>
      <c r="T126" s="27"/>
      <c r="U126" s="27"/>
      <c r="V126" s="27"/>
      <c r="W126" s="27"/>
      <c r="Y126" s="24"/>
    </row>
    <row r="127" spans="1:25">
      <c r="A127" s="27"/>
      <c r="B127" s="27" t="s">
        <v>1358</v>
      </c>
      <c r="C127" s="27" t="s">
        <v>1361</v>
      </c>
      <c r="D127" s="27">
        <v>7</v>
      </c>
      <c r="E127" s="139">
        <v>43355</v>
      </c>
      <c r="F127" s="27"/>
      <c r="G127" s="27"/>
      <c r="H127" s="27"/>
      <c r="I127" s="27"/>
      <c r="J127" s="27"/>
      <c r="K127" s="27">
        <v>3.66</v>
      </c>
      <c r="L127" s="27">
        <v>20.7</v>
      </c>
      <c r="M127" s="27" t="s">
        <v>811</v>
      </c>
      <c r="N127" s="27" t="s">
        <v>811</v>
      </c>
      <c r="O127" s="54" t="s">
        <v>811</v>
      </c>
      <c r="P127" s="27" t="s">
        <v>811</v>
      </c>
      <c r="Q127" s="68" t="s">
        <v>811</v>
      </c>
      <c r="R127" s="24" t="s">
        <v>811</v>
      </c>
      <c r="S127" s="27"/>
      <c r="T127" s="27"/>
      <c r="U127" s="27"/>
      <c r="V127" s="27"/>
      <c r="W127" s="27"/>
      <c r="Y127" s="24"/>
    </row>
    <row r="128" spans="1:25">
      <c r="A128" s="27"/>
      <c r="B128" s="27" t="s">
        <v>1358</v>
      </c>
      <c r="C128" s="27" t="s">
        <v>1361</v>
      </c>
      <c r="D128" s="27">
        <v>8</v>
      </c>
      <c r="E128" s="139">
        <v>43355</v>
      </c>
      <c r="F128" s="27"/>
      <c r="G128" s="27"/>
      <c r="H128" s="27"/>
      <c r="I128" s="27"/>
      <c r="J128" s="27"/>
      <c r="K128" s="27">
        <v>0.37</v>
      </c>
      <c r="L128" s="27">
        <v>14.2</v>
      </c>
      <c r="M128" s="27" t="s">
        <v>811</v>
      </c>
      <c r="N128" s="27" t="s">
        <v>811</v>
      </c>
      <c r="O128" s="54" t="s">
        <v>811</v>
      </c>
      <c r="P128" s="27" t="s">
        <v>811</v>
      </c>
      <c r="Q128" s="68" t="s">
        <v>811</v>
      </c>
      <c r="R128" s="24" t="s">
        <v>811</v>
      </c>
      <c r="S128" s="27"/>
      <c r="T128" s="27"/>
      <c r="U128" s="27"/>
      <c r="V128" s="27"/>
      <c r="W128" s="27"/>
      <c r="Y128" s="24"/>
    </row>
    <row r="129" spans="1:25">
      <c r="A129" s="27"/>
      <c r="B129" s="27" t="s">
        <v>1358</v>
      </c>
      <c r="C129" s="27" t="s">
        <v>1361</v>
      </c>
      <c r="D129" s="27">
        <v>9</v>
      </c>
      <c r="E129" s="139">
        <v>43355</v>
      </c>
      <c r="F129" s="27"/>
      <c r="G129" s="27"/>
      <c r="H129" s="27"/>
      <c r="I129" s="27"/>
      <c r="J129" s="27"/>
      <c r="K129" s="27">
        <v>0.26</v>
      </c>
      <c r="L129" s="27">
        <v>11.8</v>
      </c>
      <c r="M129" s="27">
        <v>6.48</v>
      </c>
      <c r="N129" s="23">
        <v>88.000000000000014</v>
      </c>
      <c r="O129" s="68">
        <v>7.5689810126582273</v>
      </c>
      <c r="P129" s="24">
        <v>22.346569258175109</v>
      </c>
      <c r="Q129" s="68">
        <v>0.95140707956738046</v>
      </c>
      <c r="R129" s="24">
        <v>170.35089201877935</v>
      </c>
      <c r="S129" s="27"/>
      <c r="T129" s="27"/>
      <c r="U129" s="27"/>
      <c r="V129" s="27"/>
      <c r="W129" s="27"/>
      <c r="Y129" s="24"/>
    </row>
    <row r="130" spans="1:25">
      <c r="A130" s="27"/>
      <c r="B130" s="27" t="s">
        <v>1358</v>
      </c>
      <c r="C130" s="27" t="s">
        <v>1361</v>
      </c>
      <c r="D130" s="27">
        <v>10</v>
      </c>
      <c r="E130" s="139">
        <v>43355</v>
      </c>
      <c r="F130" s="27"/>
      <c r="G130" s="27"/>
      <c r="H130" s="27"/>
      <c r="I130" s="27"/>
      <c r="J130" s="27"/>
      <c r="K130" s="27">
        <v>0.21</v>
      </c>
      <c r="L130" s="27">
        <v>10.8</v>
      </c>
      <c r="M130" s="27" t="s">
        <v>811</v>
      </c>
      <c r="N130" s="27" t="s">
        <v>811</v>
      </c>
      <c r="O130" s="54" t="s">
        <v>811</v>
      </c>
      <c r="P130" s="27" t="s">
        <v>811</v>
      </c>
      <c r="Q130" s="68" t="s">
        <v>811</v>
      </c>
      <c r="R130" s="24" t="s">
        <v>811</v>
      </c>
      <c r="S130" s="27"/>
      <c r="T130" s="27"/>
      <c r="U130" s="27"/>
      <c r="V130" s="27"/>
      <c r="W130" s="27"/>
      <c r="Y130" s="24"/>
    </row>
    <row r="131" spans="1:25">
      <c r="A131" s="27"/>
      <c r="B131" s="27" t="s">
        <v>1358</v>
      </c>
      <c r="C131" s="27" t="s">
        <v>1361</v>
      </c>
      <c r="D131" s="27">
        <v>12</v>
      </c>
      <c r="E131" s="139">
        <v>43355</v>
      </c>
      <c r="F131" s="27"/>
      <c r="G131" s="27"/>
      <c r="H131" s="27"/>
      <c r="I131" s="27"/>
      <c r="J131" s="27"/>
      <c r="K131" s="27" t="s">
        <v>815</v>
      </c>
      <c r="L131" s="27" t="s">
        <v>815</v>
      </c>
      <c r="M131" s="27">
        <v>6.53</v>
      </c>
      <c r="N131" s="27">
        <v>234.6</v>
      </c>
      <c r="O131" s="68">
        <v>3.6806025316455697</v>
      </c>
      <c r="P131" s="24">
        <v>23.702455739187762</v>
      </c>
      <c r="Q131" s="68">
        <v>1.223237673729489</v>
      </c>
      <c r="R131" s="24">
        <v>295.33680751173711</v>
      </c>
      <c r="S131" s="27"/>
      <c r="T131" s="27"/>
      <c r="U131" s="27"/>
      <c r="V131" s="27"/>
      <c r="W131" s="27"/>
      <c r="Y131" s="24"/>
    </row>
    <row r="132" spans="1:25">
      <c r="A132" s="27"/>
      <c r="B132" s="27"/>
      <c r="C132" s="27"/>
      <c r="D132" s="27"/>
      <c r="E132" s="139"/>
      <c r="F132" s="27"/>
      <c r="G132" s="27"/>
      <c r="H132" s="27"/>
      <c r="I132" s="27"/>
      <c r="J132" s="27"/>
      <c r="K132" s="27"/>
      <c r="L132" s="27"/>
      <c r="M132" s="27"/>
      <c r="N132" s="27"/>
      <c r="O132" s="24"/>
      <c r="P132" s="24"/>
      <c r="Q132" s="24"/>
      <c r="R132" s="24"/>
      <c r="S132" s="27"/>
      <c r="T132" s="27"/>
      <c r="U132" s="27"/>
      <c r="V132" s="27"/>
      <c r="W132" s="27"/>
      <c r="Y132" s="24"/>
    </row>
    <row r="133" spans="1:25" ht="31.8" thickBot="1">
      <c r="A133" s="618" t="s">
        <v>804</v>
      </c>
      <c r="B133" s="618" t="s">
        <v>20</v>
      </c>
      <c r="C133" s="618" t="s">
        <v>701</v>
      </c>
      <c r="D133" s="622" t="s">
        <v>805</v>
      </c>
      <c r="E133" s="748" t="s">
        <v>786</v>
      </c>
      <c r="F133" s="618" t="s">
        <v>1000</v>
      </c>
      <c r="G133" s="622" t="s">
        <v>1008</v>
      </c>
      <c r="H133" s="622" t="s">
        <v>806</v>
      </c>
      <c r="I133" s="622" t="s">
        <v>807</v>
      </c>
      <c r="J133" s="623" t="s">
        <v>1009</v>
      </c>
      <c r="K133" s="618" t="s">
        <v>1010</v>
      </c>
      <c r="L133" s="622" t="s">
        <v>1011</v>
      </c>
      <c r="M133" s="618" t="s">
        <v>1012</v>
      </c>
      <c r="N133" s="622" t="s">
        <v>1013</v>
      </c>
      <c r="O133" s="618" t="s">
        <v>1014</v>
      </c>
      <c r="P133" s="618" t="s">
        <v>1015</v>
      </c>
      <c r="Q133" s="624" t="s">
        <v>1016</v>
      </c>
      <c r="R133" s="618" t="s">
        <v>703</v>
      </c>
      <c r="S133" s="622" t="s">
        <v>1017</v>
      </c>
      <c r="T133" s="618" t="s">
        <v>808</v>
      </c>
      <c r="U133" s="618" t="s">
        <v>1018</v>
      </c>
      <c r="V133" s="626" t="s">
        <v>809</v>
      </c>
      <c r="W133" s="626" t="s">
        <v>1019</v>
      </c>
      <c r="X133" s="618" t="s">
        <v>1020</v>
      </c>
      <c r="Y133" s="622" t="s">
        <v>1021</v>
      </c>
    </row>
    <row r="134" spans="1:25" ht="16.2" thickTop="1">
      <c r="A134">
        <v>122</v>
      </c>
      <c r="B134" t="s">
        <v>1359</v>
      </c>
      <c r="C134" t="s">
        <v>1361</v>
      </c>
      <c r="D134" s="18">
        <v>0.5</v>
      </c>
      <c r="E134" s="55">
        <v>43719</v>
      </c>
      <c r="G134">
        <v>4</v>
      </c>
      <c r="H134" s="165">
        <v>11.3</v>
      </c>
      <c r="I134" s="653">
        <v>2.7749999999999999</v>
      </c>
      <c r="J134" s="70">
        <v>0.24557522123893802</v>
      </c>
      <c r="K134" t="s">
        <v>1394</v>
      </c>
      <c r="L134">
        <v>2</v>
      </c>
      <c r="M134">
        <v>2</v>
      </c>
      <c r="N134" t="s">
        <v>1023</v>
      </c>
      <c r="P134" s="27">
        <v>6.69</v>
      </c>
      <c r="Q134" s="27">
        <v>21.7</v>
      </c>
      <c r="R134" s="27">
        <v>6.77</v>
      </c>
      <c r="S134" s="27">
        <v>23.7</v>
      </c>
      <c r="T134" s="68">
        <v>5.996590632911392</v>
      </c>
      <c r="U134" s="24">
        <v>2.5000000000000001E-2</v>
      </c>
      <c r="V134" s="68">
        <v>0.36285533296381339</v>
      </c>
      <c r="W134" s="371">
        <v>26.921937593823721</v>
      </c>
      <c r="X134" s="27" t="s">
        <v>815</v>
      </c>
      <c r="Y134" s="24">
        <v>6.0215906329113924</v>
      </c>
    </row>
    <row r="135" spans="1:25">
      <c r="B135" t="s">
        <v>1359</v>
      </c>
      <c r="C135" t="s">
        <v>1361</v>
      </c>
      <c r="D135" s="18">
        <v>1</v>
      </c>
      <c r="E135" s="55">
        <v>43719</v>
      </c>
      <c r="H135" s="165"/>
      <c r="I135" s="166"/>
      <c r="P135" s="27">
        <v>6.64</v>
      </c>
      <c r="Q135" s="27">
        <v>21.6</v>
      </c>
      <c r="R135" s="27" t="s">
        <v>811</v>
      </c>
      <c r="S135" s="27" t="s">
        <v>811</v>
      </c>
      <c r="T135" s="54" t="s">
        <v>811</v>
      </c>
      <c r="U135" s="27" t="s">
        <v>811</v>
      </c>
      <c r="V135" s="54" t="s">
        <v>811</v>
      </c>
      <c r="W135" s="27" t="s">
        <v>811</v>
      </c>
      <c r="X135" s="27" t="s">
        <v>815</v>
      </c>
      <c r="Y135" s="27" t="s">
        <v>811</v>
      </c>
    </row>
    <row r="136" spans="1:25">
      <c r="B136" t="s">
        <v>1359</v>
      </c>
      <c r="C136" t="s">
        <v>1361</v>
      </c>
      <c r="D136" s="18">
        <v>2</v>
      </c>
      <c r="E136" s="55">
        <v>43719</v>
      </c>
      <c r="H136" s="165"/>
      <c r="I136" s="166"/>
      <c r="P136" s="27">
        <v>6.66</v>
      </c>
      <c r="Q136" s="27">
        <v>21.6</v>
      </c>
      <c r="R136" s="27" t="s">
        <v>811</v>
      </c>
      <c r="S136" s="27" t="s">
        <v>811</v>
      </c>
      <c r="T136" s="54" t="s">
        <v>811</v>
      </c>
      <c r="U136" s="27" t="s">
        <v>811</v>
      </c>
      <c r="V136" s="54" t="s">
        <v>811</v>
      </c>
      <c r="W136" s="27" t="s">
        <v>811</v>
      </c>
      <c r="X136" s="27" t="s">
        <v>815</v>
      </c>
      <c r="Y136" s="27" t="s">
        <v>811</v>
      </c>
    </row>
    <row r="137" spans="1:25">
      <c r="B137" t="s">
        <v>1359</v>
      </c>
      <c r="C137" t="s">
        <v>1361</v>
      </c>
      <c r="D137" s="18">
        <v>3</v>
      </c>
      <c r="E137" s="55">
        <v>43719</v>
      </c>
      <c r="H137" s="165"/>
      <c r="I137" s="166"/>
      <c r="P137" s="27">
        <v>6.66</v>
      </c>
      <c r="Q137" s="27">
        <v>21.6</v>
      </c>
      <c r="R137" s="27">
        <v>6.88</v>
      </c>
      <c r="S137" s="27">
        <v>23.7</v>
      </c>
      <c r="T137" s="68">
        <v>5.1423754430379747</v>
      </c>
      <c r="U137" s="24">
        <v>2.5000000000000001E-2</v>
      </c>
      <c r="V137" s="68">
        <v>0.43542639955657608</v>
      </c>
      <c r="W137" s="371">
        <v>27.500959999999999</v>
      </c>
      <c r="X137" s="27" t="s">
        <v>815</v>
      </c>
      <c r="Y137" s="24">
        <v>5.167375443037975</v>
      </c>
    </row>
    <row r="138" spans="1:25">
      <c r="B138" t="s">
        <v>1359</v>
      </c>
      <c r="C138" t="s">
        <v>1361</v>
      </c>
      <c r="D138" s="18">
        <v>4</v>
      </c>
      <c r="E138" s="55">
        <v>43719</v>
      </c>
      <c r="H138" s="165"/>
      <c r="I138" s="166"/>
      <c r="P138" s="27">
        <v>6.63</v>
      </c>
      <c r="Q138" s="27">
        <v>21.6</v>
      </c>
      <c r="R138" s="27" t="s">
        <v>811</v>
      </c>
      <c r="S138" s="27" t="s">
        <v>811</v>
      </c>
      <c r="T138" s="54" t="s">
        <v>811</v>
      </c>
      <c r="U138" s="27" t="s">
        <v>811</v>
      </c>
      <c r="V138" s="54" t="s">
        <v>811</v>
      </c>
      <c r="W138" s="27" t="s">
        <v>811</v>
      </c>
      <c r="X138" s="27" t="s">
        <v>815</v>
      </c>
      <c r="Y138" s="27" t="s">
        <v>811</v>
      </c>
    </row>
    <row r="139" spans="1:25">
      <c r="B139" t="s">
        <v>1359</v>
      </c>
      <c r="C139" t="s">
        <v>1361</v>
      </c>
      <c r="D139" s="18">
        <v>5</v>
      </c>
      <c r="E139" s="55">
        <v>43719</v>
      </c>
      <c r="H139" s="165"/>
      <c r="I139" s="166"/>
      <c r="P139" s="27">
        <v>6.63</v>
      </c>
      <c r="Q139" s="27">
        <v>21.6</v>
      </c>
      <c r="R139" s="27" t="s">
        <v>811</v>
      </c>
      <c r="S139" s="27" t="s">
        <v>811</v>
      </c>
      <c r="T139" s="54" t="s">
        <v>811</v>
      </c>
      <c r="U139" s="27" t="s">
        <v>811</v>
      </c>
      <c r="V139" s="54" t="s">
        <v>811</v>
      </c>
      <c r="W139" s="27" t="s">
        <v>811</v>
      </c>
      <c r="X139" s="27" t="s">
        <v>815</v>
      </c>
      <c r="Y139" s="27" t="s">
        <v>811</v>
      </c>
    </row>
    <row r="140" spans="1:25">
      <c r="B140" t="s">
        <v>1359</v>
      </c>
      <c r="C140" t="s">
        <v>1361</v>
      </c>
      <c r="D140" s="18">
        <v>6</v>
      </c>
      <c r="E140" s="55">
        <v>43719</v>
      </c>
      <c r="H140" s="165"/>
      <c r="I140" s="166"/>
      <c r="P140" s="27">
        <v>6.6</v>
      </c>
      <c r="Q140" s="27">
        <v>21.6</v>
      </c>
      <c r="R140" s="27" t="s">
        <v>811</v>
      </c>
      <c r="S140" s="27" t="s">
        <v>811</v>
      </c>
      <c r="T140" s="54" t="s">
        <v>811</v>
      </c>
      <c r="U140" s="27" t="s">
        <v>811</v>
      </c>
      <c r="V140" s="54" t="s">
        <v>811</v>
      </c>
      <c r="W140" s="27" t="s">
        <v>811</v>
      </c>
      <c r="X140" s="27" t="s">
        <v>815</v>
      </c>
      <c r="Y140" s="27" t="s">
        <v>811</v>
      </c>
    </row>
    <row r="141" spans="1:25">
      <c r="B141" t="s">
        <v>1359</v>
      </c>
      <c r="C141" t="s">
        <v>1361</v>
      </c>
      <c r="D141" s="18">
        <v>7</v>
      </c>
      <c r="E141" s="55">
        <v>43719</v>
      </c>
      <c r="H141" s="165"/>
      <c r="I141" s="166"/>
      <c r="P141" s="27">
        <v>5.04</v>
      </c>
      <c r="Q141" s="27">
        <v>20.8</v>
      </c>
      <c r="R141" s="27" t="s">
        <v>811</v>
      </c>
      <c r="S141" s="27" t="s">
        <v>811</v>
      </c>
      <c r="T141" s="54" t="s">
        <v>811</v>
      </c>
      <c r="U141" s="27" t="s">
        <v>811</v>
      </c>
      <c r="V141" s="54" t="s">
        <v>811</v>
      </c>
      <c r="W141" s="27" t="s">
        <v>811</v>
      </c>
      <c r="X141" s="27" t="s">
        <v>815</v>
      </c>
      <c r="Y141" s="27" t="s">
        <v>811</v>
      </c>
    </row>
    <row r="142" spans="1:25">
      <c r="B142" t="s">
        <v>1359</v>
      </c>
      <c r="C142" t="s">
        <v>1361</v>
      </c>
      <c r="D142" s="18">
        <v>8</v>
      </c>
      <c r="E142" s="55">
        <v>43719</v>
      </c>
      <c r="H142" s="165"/>
      <c r="I142" s="166"/>
      <c r="P142" s="27">
        <v>2.4500000000000002</v>
      </c>
      <c r="Q142" s="27">
        <v>19.7</v>
      </c>
      <c r="R142" s="27" t="s">
        <v>811</v>
      </c>
      <c r="S142" s="27" t="s">
        <v>811</v>
      </c>
      <c r="T142" s="54" t="s">
        <v>811</v>
      </c>
      <c r="U142" s="27" t="s">
        <v>811</v>
      </c>
      <c r="V142" s="54" t="s">
        <v>811</v>
      </c>
      <c r="W142" s="27" t="s">
        <v>811</v>
      </c>
      <c r="X142" s="27" t="s">
        <v>815</v>
      </c>
      <c r="Y142" s="27" t="s">
        <v>811</v>
      </c>
    </row>
    <row r="143" spans="1:25">
      <c r="B143" t="s">
        <v>1359</v>
      </c>
      <c r="C143" t="s">
        <v>1361</v>
      </c>
      <c r="D143" s="18">
        <v>9</v>
      </c>
      <c r="E143" s="55">
        <v>43719</v>
      </c>
      <c r="H143" s="165"/>
      <c r="I143" s="166"/>
      <c r="P143" s="27">
        <v>0.45</v>
      </c>
      <c r="Q143" s="27">
        <v>14.5</v>
      </c>
      <c r="R143" s="27">
        <v>6.28</v>
      </c>
      <c r="S143" s="27">
        <v>60.7</v>
      </c>
      <c r="T143" s="68">
        <v>18.331457974683545</v>
      </c>
      <c r="U143" s="24">
        <v>3.8610295232331207</v>
      </c>
      <c r="V143" s="68">
        <v>1.0146998943891083</v>
      </c>
      <c r="W143" s="371">
        <v>118.69761848595324</v>
      </c>
      <c r="X143" s="27" t="s">
        <v>815</v>
      </c>
      <c r="Y143" s="24">
        <v>22.192487497916666</v>
      </c>
    </row>
    <row r="144" spans="1:25">
      <c r="B144" t="s">
        <v>1359</v>
      </c>
      <c r="C144" t="s">
        <v>1361</v>
      </c>
      <c r="D144" s="18">
        <v>10</v>
      </c>
      <c r="E144" s="55">
        <v>43719</v>
      </c>
      <c r="H144" s="165"/>
      <c r="I144" s="166"/>
      <c r="P144" s="27">
        <v>0.33</v>
      </c>
      <c r="Q144" s="27">
        <v>13.3</v>
      </c>
      <c r="R144" s="27" t="s">
        <v>811</v>
      </c>
      <c r="S144" s="27" t="s">
        <v>811</v>
      </c>
      <c r="T144" s="54" t="s">
        <v>811</v>
      </c>
      <c r="U144" s="27" t="s">
        <v>811</v>
      </c>
      <c r="V144" s="54" t="s">
        <v>811</v>
      </c>
      <c r="W144" s="27" t="s">
        <v>811</v>
      </c>
      <c r="X144" s="27" t="s">
        <v>815</v>
      </c>
      <c r="Y144" s="27" t="s">
        <v>811</v>
      </c>
    </row>
    <row r="145" spans="1:25">
      <c r="B145" t="s">
        <v>1359</v>
      </c>
      <c r="C145" t="s">
        <v>1361</v>
      </c>
      <c r="D145" s="18" t="s">
        <v>814</v>
      </c>
      <c r="E145" s="55">
        <v>43719</v>
      </c>
      <c r="H145" s="165"/>
      <c r="I145" s="166"/>
      <c r="P145" s="27" t="s">
        <v>815</v>
      </c>
      <c r="Q145" s="27" t="s">
        <v>815</v>
      </c>
      <c r="R145" s="27">
        <v>6.18</v>
      </c>
      <c r="S145" s="27">
        <v>74.099999999999994</v>
      </c>
      <c r="T145" s="68">
        <v>10.968123037974685</v>
      </c>
      <c r="U145" s="24">
        <v>14.935929459941981</v>
      </c>
      <c r="V145" s="68">
        <v>0.94222133050417201</v>
      </c>
      <c r="W145" s="371">
        <v>222.34334012438347</v>
      </c>
      <c r="X145" s="27" t="s">
        <v>815</v>
      </c>
      <c r="Y145" s="24">
        <v>25.904052497916666</v>
      </c>
    </row>
    <row r="147" spans="1:25" s="747" customFormat="1" ht="31.8" thickBot="1">
      <c r="A147" s="612" t="s">
        <v>804</v>
      </c>
      <c r="B147" s="612" t="s">
        <v>20</v>
      </c>
      <c r="C147" s="612" t="s">
        <v>701</v>
      </c>
      <c r="D147" s="612" t="s">
        <v>805</v>
      </c>
      <c r="E147" s="752" t="s">
        <v>786</v>
      </c>
      <c r="F147" s="612" t="s">
        <v>1000</v>
      </c>
      <c r="G147" s="612" t="s">
        <v>1008</v>
      </c>
      <c r="H147" s="612" t="s">
        <v>806</v>
      </c>
      <c r="I147" s="612" t="s">
        <v>807</v>
      </c>
      <c r="J147" s="614" t="s">
        <v>1009</v>
      </c>
      <c r="K147" s="612" t="s">
        <v>1015</v>
      </c>
      <c r="L147" s="753" t="s">
        <v>1016</v>
      </c>
      <c r="M147" s="612" t="s">
        <v>703</v>
      </c>
      <c r="N147" s="612" t="s">
        <v>1017</v>
      </c>
      <c r="O147" s="612" t="s">
        <v>808</v>
      </c>
      <c r="P147" s="612" t="s">
        <v>1018</v>
      </c>
      <c r="Q147" s="754" t="s">
        <v>809</v>
      </c>
      <c r="R147" s="754" t="s">
        <v>1019</v>
      </c>
      <c r="S147" s="612" t="s">
        <v>1021</v>
      </c>
      <c r="T147" s="612" t="s">
        <v>1010</v>
      </c>
      <c r="U147" s="612" t="s">
        <v>1011</v>
      </c>
      <c r="V147" s="612" t="s">
        <v>1012</v>
      </c>
      <c r="W147" s="612" t="s">
        <v>1013</v>
      </c>
      <c r="X147" s="612" t="s">
        <v>1014</v>
      </c>
    </row>
    <row r="148" spans="1:25" s="747" customFormat="1" ht="16.2" thickTop="1">
      <c r="A148" s="27">
        <v>39</v>
      </c>
      <c r="B148" t="s">
        <v>1358</v>
      </c>
      <c r="C148" t="s">
        <v>1361</v>
      </c>
      <c r="D148" s="27">
        <v>0.5</v>
      </c>
      <c r="E148" s="133">
        <v>44440</v>
      </c>
      <c r="F148"/>
      <c r="G148">
        <v>4</v>
      </c>
      <c r="H148">
        <v>11</v>
      </c>
      <c r="I148" s="649">
        <v>3.25</v>
      </c>
      <c r="J148" s="172">
        <v>0.29545454545454547</v>
      </c>
      <c r="K148" s="27">
        <v>9.01</v>
      </c>
      <c r="L148" s="27">
        <v>23.9</v>
      </c>
      <c r="M148" s="27">
        <v>6.85</v>
      </c>
      <c r="N148" s="27">
        <v>21.2</v>
      </c>
      <c r="O148" s="68">
        <v>2.503047619047619</v>
      </c>
      <c r="P148" s="24">
        <v>1.6376801587301602</v>
      </c>
      <c r="Q148" s="655">
        <v>1.4669171991536447</v>
      </c>
      <c r="R148" s="371">
        <v>19.08436</v>
      </c>
      <c r="S148" s="24">
        <v>4.1407277777777791</v>
      </c>
      <c r="T148" t="s">
        <v>1045</v>
      </c>
      <c r="U148" t="s">
        <v>1390</v>
      </c>
      <c r="V148" t="s">
        <v>1042</v>
      </c>
      <c r="W148" t="s">
        <v>714</v>
      </c>
      <c r="X148" s="756"/>
    </row>
    <row r="149" spans="1:25" s="747" customFormat="1">
      <c r="A149" s="27">
        <v>39</v>
      </c>
      <c r="B149" t="s">
        <v>1358</v>
      </c>
      <c r="C149" t="s">
        <v>1361</v>
      </c>
      <c r="D149" s="27">
        <v>1</v>
      </c>
      <c r="E149" s="133">
        <v>44440</v>
      </c>
      <c r="F149"/>
      <c r="G149"/>
      <c r="H149"/>
      <c r="I149"/>
      <c r="J149"/>
      <c r="K149" s="27">
        <v>8.6999999999999993</v>
      </c>
      <c r="L149" s="27">
        <v>25.1</v>
      </c>
      <c r="M149" s="27" t="s">
        <v>811</v>
      </c>
      <c r="N149" s="27" t="s">
        <v>811</v>
      </c>
      <c r="O149" s="68" t="s">
        <v>811</v>
      </c>
      <c r="P149" s="24" t="s">
        <v>811</v>
      </c>
      <c r="Q149" s="68" t="s">
        <v>811</v>
      </c>
      <c r="R149" s="24" t="s">
        <v>811</v>
      </c>
      <c r="S149" s="24" t="s">
        <v>811</v>
      </c>
      <c r="T149"/>
      <c r="U149"/>
      <c r="V149"/>
      <c r="W149"/>
      <c r="X149" s="756"/>
    </row>
    <row r="150" spans="1:25" s="747" customFormat="1">
      <c r="A150" s="27">
        <v>39</v>
      </c>
      <c r="B150" t="s">
        <v>1358</v>
      </c>
      <c r="C150" t="s">
        <v>1361</v>
      </c>
      <c r="D150" s="27">
        <v>2</v>
      </c>
      <c r="E150" s="133">
        <v>44440</v>
      </c>
      <c r="F150"/>
      <c r="G150"/>
      <c r="H150"/>
      <c r="I150"/>
      <c r="J150"/>
      <c r="K150" s="27">
        <v>8.66</v>
      </c>
      <c r="L150" s="27">
        <v>25.2</v>
      </c>
      <c r="M150" s="27" t="s">
        <v>811</v>
      </c>
      <c r="N150" s="27" t="s">
        <v>811</v>
      </c>
      <c r="O150" s="654" t="s">
        <v>811</v>
      </c>
      <c r="P150" s="755" t="s">
        <v>811</v>
      </c>
      <c r="Q150" s="68" t="s">
        <v>811</v>
      </c>
      <c r="R150" s="24" t="s">
        <v>811</v>
      </c>
      <c r="S150" s="755" t="s">
        <v>811</v>
      </c>
      <c r="T150"/>
      <c r="U150"/>
      <c r="V150"/>
      <c r="W150"/>
      <c r="X150" s="756"/>
    </row>
    <row r="151" spans="1:25" s="747" customFormat="1">
      <c r="A151" s="27">
        <v>39</v>
      </c>
      <c r="B151" t="s">
        <v>1358</v>
      </c>
      <c r="C151" t="s">
        <v>1361</v>
      </c>
      <c r="D151" s="27">
        <v>3</v>
      </c>
      <c r="E151" s="133">
        <v>44440</v>
      </c>
      <c r="F151"/>
      <c r="G151"/>
      <c r="H151"/>
      <c r="I151"/>
      <c r="J151"/>
      <c r="K151" s="27">
        <v>8.61</v>
      </c>
      <c r="L151" s="27">
        <v>25.2</v>
      </c>
      <c r="M151" s="27">
        <v>6.83</v>
      </c>
      <c r="N151" s="27">
        <v>21.2</v>
      </c>
      <c r="O151" s="68">
        <v>2.5386666666666664</v>
      </c>
      <c r="P151" s="24">
        <v>1.6972611111111113</v>
      </c>
      <c r="Q151" s="655">
        <v>1.3002220628861851</v>
      </c>
      <c r="R151" s="371">
        <v>25.177016317016324</v>
      </c>
      <c r="S151" s="24">
        <v>4.2359277777777775</v>
      </c>
      <c r="T151"/>
      <c r="U151"/>
      <c r="V151"/>
      <c r="W151"/>
      <c r="X151" s="756"/>
    </row>
    <row r="152" spans="1:25" s="747" customFormat="1">
      <c r="A152" s="27">
        <v>39</v>
      </c>
      <c r="B152" t="s">
        <v>1358</v>
      </c>
      <c r="C152" t="s">
        <v>1361</v>
      </c>
      <c r="D152" s="27">
        <v>4</v>
      </c>
      <c r="E152" s="133">
        <v>44440</v>
      </c>
      <c r="F152"/>
      <c r="G152"/>
      <c r="H152"/>
      <c r="I152"/>
      <c r="J152"/>
      <c r="K152" s="27">
        <v>8.4700000000000006</v>
      </c>
      <c r="L152" s="27">
        <v>25.3</v>
      </c>
      <c r="M152" s="27" t="s">
        <v>811</v>
      </c>
      <c r="N152" s="27" t="s">
        <v>811</v>
      </c>
      <c r="O152" s="654" t="s">
        <v>811</v>
      </c>
      <c r="P152" s="755" t="s">
        <v>811</v>
      </c>
      <c r="Q152" s="68" t="s">
        <v>811</v>
      </c>
      <c r="R152" s="24" t="s">
        <v>811</v>
      </c>
      <c r="S152" s="755" t="s">
        <v>811</v>
      </c>
      <c r="T152"/>
      <c r="U152"/>
      <c r="V152"/>
      <c r="W152"/>
      <c r="X152" s="756"/>
    </row>
    <row r="153" spans="1:25" s="747" customFormat="1">
      <c r="A153" s="27">
        <v>39</v>
      </c>
      <c r="B153" t="s">
        <v>1358</v>
      </c>
      <c r="C153" t="s">
        <v>1361</v>
      </c>
      <c r="D153" s="27">
        <v>5</v>
      </c>
      <c r="E153" s="133">
        <v>44440</v>
      </c>
      <c r="F153"/>
      <c r="G153"/>
      <c r="H153"/>
      <c r="I153"/>
      <c r="J153"/>
      <c r="K153" s="24">
        <v>8</v>
      </c>
      <c r="L153" s="27">
        <v>25.4</v>
      </c>
      <c r="M153" s="27" t="s">
        <v>811</v>
      </c>
      <c r="N153" s="27" t="s">
        <v>811</v>
      </c>
      <c r="O153" s="68" t="s">
        <v>811</v>
      </c>
      <c r="P153" s="24" t="s">
        <v>811</v>
      </c>
      <c r="Q153" s="68" t="s">
        <v>811</v>
      </c>
      <c r="R153" s="24" t="s">
        <v>811</v>
      </c>
      <c r="S153" s="24" t="s">
        <v>811</v>
      </c>
      <c r="T153"/>
      <c r="U153"/>
      <c r="V153"/>
      <c r="W153"/>
      <c r="X153" s="756"/>
    </row>
    <row r="154" spans="1:25" s="747" customFormat="1">
      <c r="A154" s="27">
        <v>39</v>
      </c>
      <c r="B154" t="s">
        <v>1358</v>
      </c>
      <c r="C154" t="s">
        <v>1361</v>
      </c>
      <c r="D154" s="27">
        <v>6</v>
      </c>
      <c r="E154" s="133">
        <v>44440</v>
      </c>
      <c r="F154"/>
      <c r="G154"/>
      <c r="H154"/>
      <c r="I154"/>
      <c r="J154"/>
      <c r="K154" s="27">
        <v>2.39</v>
      </c>
      <c r="L154" s="27">
        <v>24.9</v>
      </c>
      <c r="M154" s="27" t="s">
        <v>811</v>
      </c>
      <c r="N154" s="27" t="s">
        <v>811</v>
      </c>
      <c r="O154" s="68" t="s">
        <v>811</v>
      </c>
      <c r="P154" s="24" t="s">
        <v>811</v>
      </c>
      <c r="Q154" s="68" t="s">
        <v>811</v>
      </c>
      <c r="R154" s="24" t="s">
        <v>811</v>
      </c>
      <c r="S154" s="24" t="s">
        <v>811</v>
      </c>
      <c r="T154"/>
      <c r="U154"/>
      <c r="V154"/>
      <c r="W154"/>
      <c r="X154" s="756"/>
    </row>
    <row r="155" spans="1:25" s="747" customFormat="1">
      <c r="A155" s="27">
        <v>39</v>
      </c>
      <c r="B155" t="s">
        <v>1358</v>
      </c>
      <c r="C155" t="s">
        <v>1361</v>
      </c>
      <c r="D155" s="27">
        <v>7</v>
      </c>
      <c r="E155" s="133">
        <v>44440</v>
      </c>
      <c r="F155"/>
      <c r="G155"/>
      <c r="H155"/>
      <c r="I155"/>
      <c r="J155"/>
      <c r="K155" s="24">
        <v>0.6</v>
      </c>
      <c r="L155" s="27">
        <v>24.3</v>
      </c>
      <c r="M155" s="27" t="s">
        <v>811</v>
      </c>
      <c r="N155" s="27" t="s">
        <v>811</v>
      </c>
      <c r="O155" s="68" t="s">
        <v>811</v>
      </c>
      <c r="P155" s="24" t="s">
        <v>811</v>
      </c>
      <c r="Q155" s="68" t="s">
        <v>811</v>
      </c>
      <c r="R155" s="24" t="s">
        <v>811</v>
      </c>
      <c r="S155" s="24" t="s">
        <v>811</v>
      </c>
      <c r="T155"/>
      <c r="U155"/>
      <c r="V155"/>
      <c r="W155"/>
      <c r="X155" s="756"/>
    </row>
    <row r="156" spans="1:25" s="747" customFormat="1">
      <c r="A156" s="27">
        <v>39</v>
      </c>
      <c r="B156" t="s">
        <v>1358</v>
      </c>
      <c r="C156" t="s">
        <v>1361</v>
      </c>
      <c r="D156" s="27">
        <v>8</v>
      </c>
      <c r="E156" s="133">
        <v>44440</v>
      </c>
      <c r="F156"/>
      <c r="G156"/>
      <c r="H156"/>
      <c r="I156"/>
      <c r="J156"/>
      <c r="K156" s="27">
        <v>0.25</v>
      </c>
      <c r="L156" s="27">
        <v>22.9</v>
      </c>
      <c r="M156" s="27" t="s">
        <v>811</v>
      </c>
      <c r="N156" s="27" t="s">
        <v>811</v>
      </c>
      <c r="O156" s="68" t="s">
        <v>811</v>
      </c>
      <c r="P156" s="24" t="s">
        <v>811</v>
      </c>
      <c r="Q156" s="68" t="s">
        <v>811</v>
      </c>
      <c r="R156" s="24" t="s">
        <v>811</v>
      </c>
      <c r="S156" s="24" t="s">
        <v>811</v>
      </c>
      <c r="T156"/>
      <c r="U156"/>
      <c r="V156"/>
      <c r="W156"/>
      <c r="X156" s="756"/>
    </row>
    <row r="157" spans="1:25" s="747" customFormat="1">
      <c r="A157" s="27">
        <v>39</v>
      </c>
      <c r="B157" t="s">
        <v>1358</v>
      </c>
      <c r="C157" t="s">
        <v>1361</v>
      </c>
      <c r="D157" s="27">
        <v>9</v>
      </c>
      <c r="E157" s="133">
        <v>44440</v>
      </c>
      <c r="F157"/>
      <c r="G157"/>
      <c r="H157"/>
      <c r="I157"/>
      <c r="J157"/>
      <c r="K157" s="27">
        <v>0.11</v>
      </c>
      <c r="L157" s="27">
        <v>21.1</v>
      </c>
      <c r="M157" s="27">
        <v>6.45</v>
      </c>
      <c r="N157" s="27">
        <v>73.8</v>
      </c>
      <c r="O157" s="68">
        <v>4.0217142857142862</v>
      </c>
      <c r="P157" s="24">
        <v>29.364869047619056</v>
      </c>
      <c r="Q157" s="68">
        <v>1.4669171991536447</v>
      </c>
      <c r="R157" s="371">
        <v>41.968969999999999</v>
      </c>
      <c r="S157" s="24">
        <v>33.386583333333341</v>
      </c>
      <c r="T157"/>
      <c r="U157"/>
      <c r="V157"/>
      <c r="W157"/>
      <c r="X157" s="756"/>
    </row>
    <row r="158" spans="1:25" s="747" customFormat="1">
      <c r="A158" s="27">
        <v>39</v>
      </c>
      <c r="B158" t="s">
        <v>1358</v>
      </c>
      <c r="C158" t="s">
        <v>1361</v>
      </c>
      <c r="D158" s="27">
        <v>10</v>
      </c>
      <c r="E158" s="133">
        <v>44440</v>
      </c>
      <c r="F158"/>
      <c r="G158"/>
      <c r="H158"/>
      <c r="I158"/>
      <c r="J158"/>
      <c r="K158" s="27">
        <v>0.03</v>
      </c>
      <c r="L158" s="27">
        <v>18.2</v>
      </c>
      <c r="M158" s="27">
        <v>6.35</v>
      </c>
      <c r="N158" s="27">
        <v>74.2</v>
      </c>
      <c r="O158" s="68">
        <v>7.1837142857142862</v>
      </c>
      <c r="P158" s="24">
        <v>12.926577380952384</v>
      </c>
      <c r="Q158" s="68">
        <v>1.3002220628861851</v>
      </c>
      <c r="R158" s="371">
        <v>107.3536</v>
      </c>
      <c r="S158" s="24">
        <v>20.110291666666669</v>
      </c>
      <c r="T158"/>
      <c r="U158"/>
      <c r="V158"/>
      <c r="W158"/>
      <c r="X158" s="756"/>
    </row>
    <row r="159" spans="1:25" s="747" customFormat="1">
      <c r="A159" s="27"/>
      <c r="B159"/>
      <c r="C159"/>
      <c r="D159" s="27"/>
      <c r="E159" s="133"/>
      <c r="F159"/>
      <c r="G159"/>
      <c r="H159"/>
      <c r="I159"/>
      <c r="J159"/>
      <c r="K159" s="27"/>
      <c r="L159" s="27"/>
      <c r="M159" s="27"/>
      <c r="N159" s="27"/>
      <c r="O159" s="24"/>
      <c r="P159" s="24"/>
      <c r="Q159" s="24"/>
      <c r="R159" s="371"/>
      <c r="S159" s="24"/>
      <c r="T159"/>
      <c r="U159"/>
      <c r="V159"/>
      <c r="W159"/>
      <c r="X159" s="756"/>
    </row>
    <row r="160" spans="1:25" s="832" customFormat="1" ht="21" thickBot="1">
      <c r="A160" s="144" t="s">
        <v>20</v>
      </c>
      <c r="B160" s="144" t="s">
        <v>1389</v>
      </c>
      <c r="C160" s="146" t="s">
        <v>805</v>
      </c>
      <c r="D160" s="1559" t="s">
        <v>786</v>
      </c>
      <c r="E160" s="144" t="s">
        <v>1000</v>
      </c>
      <c r="F160" s="146" t="s">
        <v>1008</v>
      </c>
      <c r="G160" s="146" t="s">
        <v>806</v>
      </c>
      <c r="H160" s="146" t="s">
        <v>807</v>
      </c>
      <c r="I160" s="1560" t="s">
        <v>1009</v>
      </c>
      <c r="J160" s="144" t="s">
        <v>1015</v>
      </c>
      <c r="K160" s="148" t="s">
        <v>1016</v>
      </c>
      <c r="L160" s="144" t="s">
        <v>703</v>
      </c>
      <c r="M160" s="146" t="s">
        <v>1017</v>
      </c>
      <c r="N160" s="149" t="s">
        <v>808</v>
      </c>
      <c r="O160" s="149" t="s">
        <v>1018</v>
      </c>
      <c r="P160" s="149" t="s">
        <v>809</v>
      </c>
      <c r="Q160" s="149" t="s">
        <v>1019</v>
      </c>
      <c r="R160" s="1409" t="s">
        <v>1021</v>
      </c>
      <c r="S160" s="144" t="s">
        <v>1010</v>
      </c>
      <c r="T160" s="146" t="s">
        <v>1011</v>
      </c>
      <c r="U160" s="144" t="s">
        <v>1012</v>
      </c>
      <c r="V160" s="146" t="s">
        <v>1013</v>
      </c>
      <c r="W160" s="144" t="s">
        <v>1014</v>
      </c>
    </row>
    <row r="161" spans="1:25" s="27" customFormat="1" ht="16.2" thickTop="1">
      <c r="A161" t="s">
        <v>1358</v>
      </c>
      <c r="B161" t="s">
        <v>1361</v>
      </c>
      <c r="C161" s="27">
        <v>0.5</v>
      </c>
      <c r="D161" s="55">
        <v>44804</v>
      </c>
      <c r="F161">
        <v>4</v>
      </c>
      <c r="G161">
        <v>11</v>
      </c>
      <c r="H161">
        <v>3.05</v>
      </c>
      <c r="I161" s="1562">
        <v>0.27727272727272728</v>
      </c>
      <c r="J161" s="27">
        <v>8.69</v>
      </c>
      <c r="K161" s="27">
        <v>26.9</v>
      </c>
      <c r="L161" s="22">
        <v>6.92</v>
      </c>
      <c r="M161" s="23">
        <v>22.599999999999994</v>
      </c>
      <c r="N161" s="24">
        <v>0.64082169464662464</v>
      </c>
      <c r="O161" s="24">
        <v>7.6267594936708857E-2</v>
      </c>
      <c r="P161" s="24">
        <v>0.41572904890898632</v>
      </c>
      <c r="Q161" s="25">
        <v>31.044264795607077</v>
      </c>
      <c r="R161" s="24">
        <v>0.71708928958333351</v>
      </c>
      <c r="S161" t="s">
        <v>1045</v>
      </c>
      <c r="T161">
        <v>1</v>
      </c>
      <c r="U161">
        <v>2</v>
      </c>
      <c r="V161" t="s">
        <v>1105</v>
      </c>
      <c r="W161"/>
    </row>
    <row r="162" spans="1:25" s="27" customFormat="1">
      <c r="A162" t="s">
        <v>1358</v>
      </c>
      <c r="B162" t="s">
        <v>1361</v>
      </c>
      <c r="C162" s="27">
        <v>1</v>
      </c>
      <c r="D162" s="55">
        <v>44804</v>
      </c>
      <c r="F162"/>
      <c r="G162"/>
      <c r="H162"/>
      <c r="I162" s="1561"/>
      <c r="J162" s="27">
        <v>8.69</v>
      </c>
      <c r="K162" s="27">
        <v>26.9</v>
      </c>
      <c r="L162" s="27" t="s">
        <v>811</v>
      </c>
      <c r="M162" s="27" t="s">
        <v>811</v>
      </c>
      <c r="N162" s="24" t="s">
        <v>811</v>
      </c>
      <c r="O162" s="24" t="s">
        <v>811</v>
      </c>
      <c r="P162" s="27" t="s">
        <v>811</v>
      </c>
      <c r="Q162" s="24" t="s">
        <v>811</v>
      </c>
      <c r="R162" s="24" t="s">
        <v>811</v>
      </c>
      <c r="S162"/>
      <c r="T162"/>
      <c r="U162"/>
      <c r="V162"/>
      <c r="W162"/>
    </row>
    <row r="163" spans="1:25" s="27" customFormat="1">
      <c r="A163" t="s">
        <v>1358</v>
      </c>
      <c r="B163" t="s">
        <v>1361</v>
      </c>
      <c r="C163" s="27">
        <v>2</v>
      </c>
      <c r="D163" s="55">
        <v>44804</v>
      </c>
      <c r="F163"/>
      <c r="G163"/>
      <c r="H163"/>
      <c r="I163" s="1561"/>
      <c r="J163" s="27">
        <v>8.66</v>
      </c>
      <c r="K163" s="27">
        <v>26.7</v>
      </c>
      <c r="L163" s="27" t="s">
        <v>811</v>
      </c>
      <c r="M163" s="27" t="s">
        <v>811</v>
      </c>
      <c r="N163" s="24" t="s">
        <v>811</v>
      </c>
      <c r="O163" s="24" t="s">
        <v>811</v>
      </c>
      <c r="P163" s="27" t="s">
        <v>811</v>
      </c>
      <c r="Q163" s="24" t="s">
        <v>811</v>
      </c>
      <c r="R163" s="24" t="s">
        <v>811</v>
      </c>
      <c r="S163"/>
      <c r="T163"/>
      <c r="U163"/>
      <c r="V163"/>
      <c r="W163"/>
    </row>
    <row r="164" spans="1:25" s="27" customFormat="1">
      <c r="A164" t="s">
        <v>1358</v>
      </c>
      <c r="B164" t="s">
        <v>1361</v>
      </c>
      <c r="C164" s="27">
        <v>3</v>
      </c>
      <c r="D164" s="55">
        <v>44804</v>
      </c>
      <c r="F164"/>
      <c r="G164"/>
      <c r="H164"/>
      <c r="I164" s="1561"/>
      <c r="J164" s="27">
        <v>8.6199999999999992</v>
      </c>
      <c r="K164" s="27">
        <v>26.6</v>
      </c>
      <c r="L164" s="22">
        <v>6.99</v>
      </c>
      <c r="M164" s="23">
        <v>22.599999999999994</v>
      </c>
      <c r="N164" s="24">
        <v>0.7135301351529536</v>
      </c>
      <c r="O164" s="24">
        <v>2.5000000000000001E-2</v>
      </c>
      <c r="P164" s="24">
        <v>0.37793549900816936</v>
      </c>
      <c r="Q164" s="25">
        <v>29.396918852959118</v>
      </c>
      <c r="R164" s="24">
        <v>0.73853013515295363</v>
      </c>
      <c r="S164"/>
      <c r="T164"/>
      <c r="U164"/>
      <c r="V164"/>
      <c r="W164"/>
    </row>
    <row r="165" spans="1:25" s="27" customFormat="1">
      <c r="A165" t="s">
        <v>1358</v>
      </c>
      <c r="B165" t="s">
        <v>1361</v>
      </c>
      <c r="C165" s="27">
        <v>4</v>
      </c>
      <c r="D165" s="55">
        <v>44804</v>
      </c>
      <c r="F165"/>
      <c r="G165"/>
      <c r="H165"/>
      <c r="I165" s="1561"/>
      <c r="J165" s="27">
        <v>8.4700000000000006</v>
      </c>
      <c r="K165" s="27">
        <v>26.1</v>
      </c>
      <c r="L165" s="27" t="s">
        <v>811</v>
      </c>
      <c r="M165" s="27" t="s">
        <v>811</v>
      </c>
      <c r="N165" s="24" t="s">
        <v>811</v>
      </c>
      <c r="O165" s="24" t="s">
        <v>811</v>
      </c>
      <c r="P165" s="27" t="s">
        <v>811</v>
      </c>
      <c r="Q165" s="24" t="s">
        <v>811</v>
      </c>
      <c r="R165" s="24" t="s">
        <v>811</v>
      </c>
      <c r="S165"/>
      <c r="T165"/>
      <c r="U165"/>
      <c r="V165"/>
      <c r="W165"/>
    </row>
    <row r="166" spans="1:25" s="27" customFormat="1">
      <c r="A166" t="s">
        <v>1358</v>
      </c>
      <c r="B166" t="s">
        <v>1361</v>
      </c>
      <c r="C166" s="27">
        <v>5</v>
      </c>
      <c r="D166" s="55">
        <v>44804</v>
      </c>
      <c r="F166"/>
      <c r="G166"/>
      <c r="H166"/>
      <c r="I166" s="1561"/>
      <c r="J166" s="27">
        <v>6.44</v>
      </c>
      <c r="K166" s="27">
        <v>24.1</v>
      </c>
      <c r="L166" s="27" t="s">
        <v>811</v>
      </c>
      <c r="M166" s="27" t="s">
        <v>811</v>
      </c>
      <c r="N166" s="24" t="s">
        <v>811</v>
      </c>
      <c r="O166" s="24" t="s">
        <v>811</v>
      </c>
      <c r="P166" s="27" t="s">
        <v>811</v>
      </c>
      <c r="Q166" s="24" t="s">
        <v>811</v>
      </c>
      <c r="R166" s="24" t="s">
        <v>811</v>
      </c>
      <c r="S166"/>
      <c r="T166"/>
      <c r="U166"/>
      <c r="V166"/>
      <c r="W166"/>
    </row>
    <row r="167" spans="1:25" s="27" customFormat="1">
      <c r="A167" t="s">
        <v>1358</v>
      </c>
      <c r="B167" t="s">
        <v>1361</v>
      </c>
      <c r="C167" s="27">
        <v>6</v>
      </c>
      <c r="D167" s="55">
        <v>44804</v>
      </c>
      <c r="F167"/>
      <c r="G167"/>
      <c r="H167"/>
      <c r="I167" s="1561"/>
      <c r="J167" s="27">
        <v>1.49</v>
      </c>
      <c r="K167" s="27">
        <v>22.1</v>
      </c>
      <c r="L167" s="27" t="s">
        <v>811</v>
      </c>
      <c r="M167" s="27" t="s">
        <v>811</v>
      </c>
      <c r="N167" s="24" t="s">
        <v>811</v>
      </c>
      <c r="O167" s="24" t="s">
        <v>811</v>
      </c>
      <c r="P167" s="27" t="s">
        <v>811</v>
      </c>
      <c r="Q167" s="24" t="s">
        <v>811</v>
      </c>
      <c r="R167" s="24" t="s">
        <v>811</v>
      </c>
      <c r="S167"/>
      <c r="T167"/>
      <c r="U167"/>
      <c r="V167"/>
      <c r="W167"/>
    </row>
    <row r="168" spans="1:25" s="27" customFormat="1">
      <c r="A168" t="s">
        <v>1358</v>
      </c>
      <c r="B168" t="s">
        <v>1361</v>
      </c>
      <c r="C168" s="27">
        <v>7</v>
      </c>
      <c r="D168" s="55">
        <v>44804</v>
      </c>
      <c r="F168"/>
      <c r="G168"/>
      <c r="H168"/>
      <c r="I168" s="1561"/>
      <c r="J168" s="27">
        <v>0.99</v>
      </c>
      <c r="K168" s="27">
        <v>17.7</v>
      </c>
      <c r="L168" s="27" t="s">
        <v>811</v>
      </c>
      <c r="M168" s="27" t="s">
        <v>811</v>
      </c>
      <c r="N168" s="24" t="s">
        <v>811</v>
      </c>
      <c r="O168" s="24" t="s">
        <v>811</v>
      </c>
      <c r="P168" s="27" t="s">
        <v>811</v>
      </c>
      <c r="Q168" s="24" t="s">
        <v>811</v>
      </c>
      <c r="R168" s="24" t="s">
        <v>811</v>
      </c>
      <c r="S168"/>
      <c r="T168"/>
      <c r="U168"/>
      <c r="V168"/>
      <c r="W168"/>
    </row>
    <row r="169" spans="1:25" s="27" customFormat="1">
      <c r="A169" t="s">
        <v>1358</v>
      </c>
      <c r="B169" t="s">
        <v>1361</v>
      </c>
      <c r="C169" s="27">
        <v>8</v>
      </c>
      <c r="D169" s="55">
        <v>44804</v>
      </c>
      <c r="F169"/>
      <c r="G169"/>
      <c r="H169"/>
      <c r="I169" s="1561"/>
      <c r="J169" s="27">
        <v>0.3</v>
      </c>
      <c r="K169" s="27">
        <v>14.5</v>
      </c>
      <c r="L169" s="27" t="s">
        <v>811</v>
      </c>
      <c r="M169" s="27" t="s">
        <v>811</v>
      </c>
      <c r="N169" s="24" t="s">
        <v>811</v>
      </c>
      <c r="O169" s="24" t="s">
        <v>811</v>
      </c>
      <c r="P169" s="27" t="s">
        <v>811</v>
      </c>
      <c r="Q169" s="24" t="s">
        <v>811</v>
      </c>
      <c r="R169" s="24" t="s">
        <v>811</v>
      </c>
      <c r="S169"/>
      <c r="T169"/>
      <c r="U169"/>
      <c r="V169"/>
      <c r="W169"/>
    </row>
    <row r="170" spans="1:25" s="27" customFormat="1">
      <c r="A170" t="s">
        <v>1358</v>
      </c>
      <c r="B170" t="s">
        <v>1361</v>
      </c>
      <c r="C170" s="27">
        <v>9</v>
      </c>
      <c r="D170" s="55">
        <v>44804</v>
      </c>
      <c r="F170"/>
      <c r="G170"/>
      <c r="H170"/>
      <c r="I170" s="1561"/>
      <c r="J170" s="27">
        <v>0.18</v>
      </c>
      <c r="K170" s="27">
        <v>13.2</v>
      </c>
      <c r="L170" s="22">
        <v>6.88</v>
      </c>
      <c r="M170" s="23">
        <v>34.4</v>
      </c>
      <c r="N170" s="24">
        <v>2.566408983254219</v>
      </c>
      <c r="O170" s="24">
        <v>2.5000000000000001E-2</v>
      </c>
      <c r="P170" s="24">
        <v>0.71558035597529535</v>
      </c>
      <c r="Q170" s="25">
        <v>36.260860280658939</v>
      </c>
      <c r="R170" s="24">
        <v>2.5914089832542189</v>
      </c>
      <c r="S170"/>
      <c r="T170"/>
      <c r="U170"/>
      <c r="V170"/>
      <c r="W170"/>
    </row>
    <row r="171" spans="1:25" s="27" customFormat="1">
      <c r="A171" t="s">
        <v>1358</v>
      </c>
      <c r="B171" t="s">
        <v>1361</v>
      </c>
      <c r="C171" s="27">
        <v>10</v>
      </c>
      <c r="D171" s="55">
        <v>44804</v>
      </c>
      <c r="F171"/>
      <c r="G171"/>
      <c r="H171"/>
      <c r="I171" s="1561"/>
      <c r="J171" s="27">
        <v>0.13</v>
      </c>
      <c r="K171" s="27">
        <v>12.5</v>
      </c>
      <c r="L171" s="22">
        <v>7.06</v>
      </c>
      <c r="M171" s="23">
        <v>73.3</v>
      </c>
      <c r="N171" s="24">
        <v>3.0146929579377639</v>
      </c>
      <c r="O171" s="24">
        <v>2.5422531645569624E-2</v>
      </c>
      <c r="P171" s="24">
        <v>1.1807075873592372</v>
      </c>
      <c r="Q171" s="25">
        <v>96.938102501525321</v>
      </c>
      <c r="R171" s="24">
        <v>3.0401154895833336</v>
      </c>
      <c r="S171"/>
      <c r="T171"/>
      <c r="U171"/>
      <c r="V171"/>
      <c r="W171"/>
    </row>
    <row r="172" spans="1:25" s="747" customFormat="1">
      <c r="A172" s="27"/>
      <c r="B172"/>
      <c r="C172"/>
      <c r="D172" s="27"/>
      <c r="E172" s="133"/>
      <c r="F172"/>
      <c r="G172"/>
      <c r="H172"/>
      <c r="I172"/>
      <c r="J172"/>
      <c r="K172" s="27"/>
      <c r="L172" s="27"/>
      <c r="M172" s="27"/>
      <c r="N172" s="27"/>
      <c r="O172" s="24"/>
      <c r="P172" s="24"/>
      <c r="Q172" s="24"/>
      <c r="R172" s="371"/>
      <c r="S172" s="24"/>
      <c r="T172"/>
      <c r="U172"/>
      <c r="V172"/>
      <c r="W172"/>
      <c r="X172" s="756"/>
    </row>
    <row r="173" spans="1:25" s="747" customFormat="1">
      <c r="A173" s="27"/>
      <c r="B173"/>
      <c r="C173"/>
      <c r="D173" s="27"/>
      <c r="E173" s="133"/>
      <c r="F173"/>
      <c r="G173"/>
      <c r="H173"/>
      <c r="I173"/>
      <c r="J173"/>
      <c r="K173" s="27"/>
      <c r="L173" s="27"/>
      <c r="M173" s="27"/>
      <c r="N173" s="27"/>
      <c r="O173" s="24"/>
      <c r="P173" s="24"/>
      <c r="Q173" s="24"/>
      <c r="R173" s="371"/>
      <c r="S173" s="24"/>
      <c r="T173"/>
      <c r="U173"/>
      <c r="V173"/>
      <c r="W173"/>
      <c r="X173" s="756"/>
    </row>
    <row r="174" spans="1:25" s="747" customFormat="1">
      <c r="A174" s="756"/>
      <c r="B174" s="756"/>
      <c r="C174" s="756"/>
      <c r="D174" s="756"/>
      <c r="E174" s="757"/>
      <c r="F174" s="756"/>
      <c r="G174" s="756"/>
      <c r="H174" s="756"/>
      <c r="I174" s="756"/>
      <c r="J174" s="758"/>
      <c r="K174" s="756"/>
      <c r="L174" s="759"/>
      <c r="M174" s="756"/>
      <c r="N174" s="756"/>
      <c r="O174" s="756"/>
      <c r="P174" s="756"/>
      <c r="Q174" s="760"/>
      <c r="R174" s="760"/>
      <c r="S174" s="756"/>
      <c r="T174" s="756"/>
      <c r="U174" s="756"/>
      <c r="V174" s="756"/>
      <c r="W174" s="756"/>
      <c r="X174" s="756"/>
    </row>
    <row r="175" spans="1:25" ht="31.8" thickBot="1">
      <c r="A175" s="618" t="s">
        <v>804</v>
      </c>
      <c r="B175" s="618" t="s">
        <v>20</v>
      </c>
      <c r="C175" s="618" t="s">
        <v>701</v>
      </c>
      <c r="D175" s="622" t="s">
        <v>805</v>
      </c>
      <c r="E175" s="748" t="s">
        <v>786</v>
      </c>
      <c r="F175" s="618" t="s">
        <v>1000</v>
      </c>
      <c r="G175" s="622" t="s">
        <v>1008</v>
      </c>
      <c r="H175" s="622" t="s">
        <v>806</v>
      </c>
      <c r="I175" s="622" t="s">
        <v>807</v>
      </c>
      <c r="J175" s="623" t="s">
        <v>1009</v>
      </c>
      <c r="K175" s="618" t="s">
        <v>1010</v>
      </c>
      <c r="L175" s="622" t="s">
        <v>1011</v>
      </c>
      <c r="M175" s="618" t="s">
        <v>1012</v>
      </c>
      <c r="N175" s="622" t="s">
        <v>1013</v>
      </c>
      <c r="O175" s="618" t="s">
        <v>1014</v>
      </c>
      <c r="P175" s="618" t="s">
        <v>1015</v>
      </c>
      <c r="Q175" s="624" t="s">
        <v>1016</v>
      </c>
      <c r="R175" s="618" t="s">
        <v>703</v>
      </c>
      <c r="S175" s="622" t="s">
        <v>1017</v>
      </c>
      <c r="T175" s="618" t="s">
        <v>808</v>
      </c>
      <c r="U175" s="618" t="s">
        <v>1018</v>
      </c>
      <c r="V175" s="626" t="s">
        <v>809</v>
      </c>
      <c r="W175" s="626" t="s">
        <v>1019</v>
      </c>
      <c r="X175" s="618" t="s">
        <v>1020</v>
      </c>
      <c r="Y175" s="622" t="s">
        <v>1021</v>
      </c>
    </row>
    <row r="176" spans="1:25" ht="16.2" thickTop="1">
      <c r="A176" s="27">
        <v>218</v>
      </c>
      <c r="B176" s="27" t="s">
        <v>1358</v>
      </c>
      <c r="C176" s="27" t="s">
        <v>1362</v>
      </c>
      <c r="D176" s="27">
        <v>0.5</v>
      </c>
      <c r="E176" s="139">
        <v>42989</v>
      </c>
      <c r="F176" s="27"/>
      <c r="G176" s="27"/>
      <c r="H176" s="27">
        <v>10.45</v>
      </c>
      <c r="I176" s="54">
        <v>4.25</v>
      </c>
      <c r="J176" s="52">
        <v>0.40669856459330145</v>
      </c>
      <c r="K176" s="27" t="s">
        <v>1044</v>
      </c>
      <c r="L176" s="27">
        <v>1</v>
      </c>
      <c r="M176" s="27">
        <v>2</v>
      </c>
      <c r="N176" s="27" t="s">
        <v>1395</v>
      </c>
      <c r="O176" s="27"/>
      <c r="P176" s="27">
        <v>8.5500000000000007</v>
      </c>
      <c r="Q176" s="27">
        <v>21.5</v>
      </c>
      <c r="R176" s="22">
        <v>7.65</v>
      </c>
      <c r="S176" s="24">
        <v>60</v>
      </c>
      <c r="T176" s="68">
        <v>1.7374329113924054</v>
      </c>
      <c r="U176" s="24">
        <v>0.98043969277426068</v>
      </c>
      <c r="V176" s="68">
        <v>0.41380646589902575</v>
      </c>
      <c r="W176" s="749">
        <v>56.954017314422529</v>
      </c>
      <c r="X176" s="27"/>
      <c r="Y176" s="24"/>
    </row>
    <row r="177" spans="1:25">
      <c r="A177" s="27">
        <v>219</v>
      </c>
      <c r="B177" s="27" t="s">
        <v>1358</v>
      </c>
      <c r="C177" s="27" t="s">
        <v>1362</v>
      </c>
      <c r="D177" s="27">
        <v>1</v>
      </c>
      <c r="E177" s="139">
        <v>42989</v>
      </c>
      <c r="F177" s="27"/>
      <c r="G177" s="27"/>
      <c r="H177" s="27">
        <v>10.45</v>
      </c>
      <c r="I177" s="54">
        <v>4.25</v>
      </c>
      <c r="J177" s="52">
        <v>0.40669856459330145</v>
      </c>
      <c r="K177" s="27" t="s">
        <v>1044</v>
      </c>
      <c r="L177" s="27">
        <v>1</v>
      </c>
      <c r="M177" s="27">
        <v>2</v>
      </c>
      <c r="N177" s="27" t="s">
        <v>1395</v>
      </c>
      <c r="O177" s="27"/>
      <c r="P177" s="27">
        <v>8.5299999999999994</v>
      </c>
      <c r="Q177" s="27">
        <v>21.4</v>
      </c>
      <c r="T177" s="27"/>
      <c r="U177" s="27"/>
      <c r="V177" s="27"/>
      <c r="W177" s="27"/>
      <c r="X177" s="27"/>
      <c r="Y177" s="24"/>
    </row>
    <row r="178" spans="1:25">
      <c r="A178" s="27">
        <v>220</v>
      </c>
      <c r="B178" s="27" t="s">
        <v>1358</v>
      </c>
      <c r="C178" s="27" t="s">
        <v>1362</v>
      </c>
      <c r="D178" s="27">
        <v>2</v>
      </c>
      <c r="E178" s="139">
        <v>42989</v>
      </c>
      <c r="F178" s="27"/>
      <c r="G178" s="27"/>
      <c r="H178" s="27">
        <v>10.45</v>
      </c>
      <c r="I178" s="54">
        <v>4.25</v>
      </c>
      <c r="J178" s="52">
        <v>0.40669856459330145</v>
      </c>
      <c r="K178" s="27" t="s">
        <v>1044</v>
      </c>
      <c r="L178" s="27">
        <v>1</v>
      </c>
      <c r="M178" s="27">
        <v>2</v>
      </c>
      <c r="N178" s="27" t="s">
        <v>1395</v>
      </c>
      <c r="O178" s="27"/>
      <c r="P178" s="27">
        <v>8.5299999999999994</v>
      </c>
      <c r="Q178" s="27">
        <v>21.3</v>
      </c>
      <c r="T178" s="27"/>
      <c r="U178" s="27"/>
      <c r="V178" s="27"/>
      <c r="W178" s="27"/>
      <c r="X178" s="27"/>
      <c r="Y178" s="24"/>
    </row>
    <row r="179" spans="1:25">
      <c r="A179" s="27">
        <v>221</v>
      </c>
      <c r="B179" s="27" t="s">
        <v>1358</v>
      </c>
      <c r="C179" s="27" t="s">
        <v>1362</v>
      </c>
      <c r="D179" s="27">
        <v>3</v>
      </c>
      <c r="E179" s="139">
        <v>42989</v>
      </c>
      <c r="F179" s="27"/>
      <c r="G179" s="27"/>
      <c r="H179" s="27">
        <v>10.45</v>
      </c>
      <c r="I179" s="54">
        <v>4.25</v>
      </c>
      <c r="J179" s="52">
        <v>0.40669856459330145</v>
      </c>
      <c r="K179" s="27" t="s">
        <v>1044</v>
      </c>
      <c r="L179" s="27">
        <v>1</v>
      </c>
      <c r="M179" s="27">
        <v>2</v>
      </c>
      <c r="N179" s="27" t="s">
        <v>1395</v>
      </c>
      <c r="O179" s="27"/>
      <c r="P179" s="27">
        <v>8.6999999999999993</v>
      </c>
      <c r="Q179" s="27">
        <v>21.3</v>
      </c>
      <c r="R179" s="22">
        <v>7.62</v>
      </c>
      <c r="S179" s="24">
        <v>59.099999999999994</v>
      </c>
      <c r="T179" s="68">
        <v>2.4452759493670881</v>
      </c>
      <c r="U179" s="24">
        <v>1.302025654799579</v>
      </c>
      <c r="V179" s="68">
        <v>0.44563773250664312</v>
      </c>
      <c r="W179" s="749">
        <v>51.441952477435976</v>
      </c>
      <c r="X179" s="27"/>
      <c r="Y179" s="24"/>
    </row>
    <row r="180" spans="1:25">
      <c r="A180" s="27">
        <v>222</v>
      </c>
      <c r="B180" s="27" t="s">
        <v>1358</v>
      </c>
      <c r="C180" s="27" t="s">
        <v>1362</v>
      </c>
      <c r="D180" s="27">
        <v>4</v>
      </c>
      <c r="E180" s="139">
        <v>42989</v>
      </c>
      <c r="F180" s="27"/>
      <c r="G180" s="27"/>
      <c r="H180" s="27">
        <v>10.45</v>
      </c>
      <c r="I180" s="54">
        <v>4.25</v>
      </c>
      <c r="J180" s="52">
        <v>0.40669856459330145</v>
      </c>
      <c r="K180" s="27" t="s">
        <v>1044</v>
      </c>
      <c r="L180" s="27">
        <v>1</v>
      </c>
      <c r="M180" s="27">
        <v>2</v>
      </c>
      <c r="N180" s="27" t="s">
        <v>1395</v>
      </c>
      <c r="O180" s="27"/>
      <c r="P180" s="27">
        <v>8.92</v>
      </c>
      <c r="Q180" s="27">
        <v>21.2</v>
      </c>
      <c r="T180" s="27"/>
      <c r="U180" s="27"/>
      <c r="V180" s="27"/>
      <c r="W180" s="27"/>
      <c r="X180" s="27"/>
      <c r="Y180" s="24"/>
    </row>
    <row r="181" spans="1:25">
      <c r="A181" s="27">
        <v>223</v>
      </c>
      <c r="B181" s="27" t="s">
        <v>1358</v>
      </c>
      <c r="C181" s="27" t="s">
        <v>1362</v>
      </c>
      <c r="D181" s="27">
        <v>5</v>
      </c>
      <c r="E181" s="139">
        <v>42989</v>
      </c>
      <c r="F181" s="27"/>
      <c r="G181" s="27"/>
      <c r="H181" s="27">
        <v>10.45</v>
      </c>
      <c r="I181" s="54">
        <v>4.25</v>
      </c>
      <c r="J181" s="52">
        <v>0.40669856459330145</v>
      </c>
      <c r="K181" s="27" t="s">
        <v>1044</v>
      </c>
      <c r="L181" s="27">
        <v>1</v>
      </c>
      <c r="M181" s="27">
        <v>2</v>
      </c>
      <c r="N181" s="27" t="s">
        <v>1395</v>
      </c>
      <c r="O181" s="27"/>
      <c r="P181" s="27">
        <v>8.9499999999999993</v>
      </c>
      <c r="Q181" s="27">
        <v>21.1</v>
      </c>
      <c r="T181" s="27"/>
      <c r="U181" s="27"/>
      <c r="V181" s="27"/>
      <c r="W181" s="27"/>
      <c r="X181" s="27"/>
      <c r="Y181" s="24"/>
    </row>
    <row r="182" spans="1:25">
      <c r="A182" s="27">
        <v>224</v>
      </c>
      <c r="B182" s="27" t="s">
        <v>1358</v>
      </c>
      <c r="C182" s="27" t="s">
        <v>1362</v>
      </c>
      <c r="D182" s="27">
        <v>6</v>
      </c>
      <c r="E182" s="139">
        <v>42989</v>
      </c>
      <c r="F182" s="27"/>
      <c r="G182" s="27"/>
      <c r="H182" s="27">
        <v>10.45</v>
      </c>
      <c r="I182" s="54">
        <v>4.25</v>
      </c>
      <c r="J182" s="52">
        <v>0.40669856459330145</v>
      </c>
      <c r="K182" s="27" t="s">
        <v>1044</v>
      </c>
      <c r="L182" s="27">
        <v>1</v>
      </c>
      <c r="M182" s="27">
        <v>2</v>
      </c>
      <c r="N182" s="27" t="s">
        <v>1395</v>
      </c>
      <c r="O182" s="27"/>
      <c r="P182" s="27">
        <v>8.9499999999999993</v>
      </c>
      <c r="Q182" s="27">
        <v>21.1</v>
      </c>
      <c r="T182" s="27"/>
      <c r="U182" s="27"/>
      <c r="V182" s="27"/>
      <c r="W182" s="27"/>
      <c r="X182" s="27"/>
      <c r="Y182" s="24"/>
    </row>
    <row r="183" spans="1:25">
      <c r="A183" s="27">
        <v>225</v>
      </c>
      <c r="B183" s="27" t="s">
        <v>1358</v>
      </c>
      <c r="C183" s="27" t="s">
        <v>1362</v>
      </c>
      <c r="D183" s="27">
        <v>7</v>
      </c>
      <c r="E183" s="139">
        <v>42989</v>
      </c>
      <c r="F183" s="27"/>
      <c r="G183" s="27"/>
      <c r="H183" s="27">
        <v>10.45</v>
      </c>
      <c r="I183" s="54">
        <v>4.25</v>
      </c>
      <c r="J183" s="52">
        <v>0.40669856459330145</v>
      </c>
      <c r="K183" s="27" t="s">
        <v>1044</v>
      </c>
      <c r="L183" s="27">
        <v>1</v>
      </c>
      <c r="M183" s="27">
        <v>2</v>
      </c>
      <c r="N183" s="27" t="s">
        <v>1395</v>
      </c>
      <c r="O183" s="27"/>
      <c r="P183" s="27">
        <v>8.85</v>
      </c>
      <c r="Q183" s="23">
        <v>21</v>
      </c>
      <c r="T183" s="27"/>
      <c r="U183" s="27"/>
      <c r="V183" s="27"/>
      <c r="W183" s="27"/>
      <c r="X183" s="27"/>
      <c r="Y183" s="24"/>
    </row>
    <row r="184" spans="1:25">
      <c r="A184" s="27">
        <v>226</v>
      </c>
      <c r="B184" s="27" t="s">
        <v>1358</v>
      </c>
      <c r="C184" s="27" t="s">
        <v>1362</v>
      </c>
      <c r="D184" s="27">
        <v>8</v>
      </c>
      <c r="E184" s="139">
        <v>42989</v>
      </c>
      <c r="F184" s="27"/>
      <c r="G184" s="27"/>
      <c r="H184" s="27">
        <v>10.45</v>
      </c>
      <c r="I184" s="54">
        <v>4.25</v>
      </c>
      <c r="J184" s="52">
        <v>0.40669856459330145</v>
      </c>
      <c r="K184" s="27" t="s">
        <v>1044</v>
      </c>
      <c r="L184" s="27">
        <v>1</v>
      </c>
      <c r="M184" s="27">
        <v>2</v>
      </c>
      <c r="N184" s="27" t="s">
        <v>1395</v>
      </c>
      <c r="O184" s="27"/>
      <c r="P184" s="27">
        <v>7.01</v>
      </c>
      <c r="Q184" s="23">
        <v>18</v>
      </c>
      <c r="T184" s="27"/>
      <c r="U184" s="27"/>
      <c r="V184" s="27"/>
      <c r="W184" s="27"/>
      <c r="X184" s="27"/>
      <c r="Y184" s="24"/>
    </row>
    <row r="185" spans="1:25">
      <c r="A185" s="27">
        <v>227</v>
      </c>
      <c r="B185" s="27" t="s">
        <v>1358</v>
      </c>
      <c r="C185" s="27" t="s">
        <v>1362</v>
      </c>
      <c r="D185" s="27">
        <v>9</v>
      </c>
      <c r="E185" s="139">
        <v>42989</v>
      </c>
      <c r="F185" s="27"/>
      <c r="G185" s="27"/>
      <c r="H185" s="27">
        <v>10.45</v>
      </c>
      <c r="I185" s="54">
        <v>4.25</v>
      </c>
      <c r="J185" s="52">
        <v>0.40669856459330145</v>
      </c>
      <c r="K185" s="27" t="s">
        <v>1044</v>
      </c>
      <c r="L185" s="27">
        <v>1</v>
      </c>
      <c r="M185" s="27">
        <v>2</v>
      </c>
      <c r="N185" s="27" t="s">
        <v>1395</v>
      </c>
      <c r="O185" s="27"/>
      <c r="P185" s="27">
        <v>3.85</v>
      </c>
      <c r="Q185" s="27">
        <v>15.1</v>
      </c>
      <c r="R185" s="22">
        <v>6.91</v>
      </c>
      <c r="S185" s="24">
        <v>95.299999999999983</v>
      </c>
      <c r="T185" s="68">
        <v>8.2528063291139233</v>
      </c>
      <c r="U185" s="24">
        <v>10.059009275052745</v>
      </c>
      <c r="V185" s="68">
        <v>0.86606366589884043</v>
      </c>
      <c r="W185" s="749">
        <v>61.885864800147345</v>
      </c>
      <c r="X185" s="27"/>
      <c r="Y185" s="24"/>
    </row>
    <row r="186" spans="1:25">
      <c r="A186" s="27">
        <v>228</v>
      </c>
      <c r="B186" s="27" t="s">
        <v>1358</v>
      </c>
      <c r="C186" s="27" t="s">
        <v>1362</v>
      </c>
      <c r="D186" s="27">
        <v>9.4499999999999993</v>
      </c>
      <c r="E186" s="139">
        <v>42989</v>
      </c>
      <c r="F186" s="27"/>
      <c r="G186" s="27"/>
      <c r="H186" s="27">
        <v>10.45</v>
      </c>
      <c r="I186" s="54">
        <v>4.25</v>
      </c>
      <c r="J186" s="52">
        <v>0.40669856459330145</v>
      </c>
      <c r="K186" s="27" t="s">
        <v>1044</v>
      </c>
      <c r="L186" s="27">
        <v>1</v>
      </c>
      <c r="M186" s="27">
        <v>2</v>
      </c>
      <c r="N186" s="27" t="s">
        <v>1395</v>
      </c>
      <c r="O186" s="27"/>
      <c r="P186" s="27">
        <v>1.9</v>
      </c>
      <c r="Q186" s="27">
        <v>14.1</v>
      </c>
      <c r="R186" s="22">
        <v>6.89</v>
      </c>
      <c r="S186" s="24">
        <v>126.8</v>
      </c>
      <c r="T186" s="68">
        <v>24.951467088607597</v>
      </c>
      <c r="U186" s="24">
        <v>11.737562515559059</v>
      </c>
      <c r="V186" s="68">
        <v>1.1658549348638236</v>
      </c>
      <c r="W186" s="749">
        <v>65.367168907717797</v>
      </c>
      <c r="X186" s="27"/>
      <c r="Y186" s="24"/>
    </row>
    <row r="187" spans="1:25">
      <c r="A187" s="27"/>
      <c r="B187" s="27"/>
      <c r="C187" s="27"/>
      <c r="D187" s="27"/>
      <c r="E187" s="139"/>
      <c r="F187" s="27"/>
      <c r="G187" s="27"/>
      <c r="H187" s="27"/>
      <c r="I187" s="54"/>
      <c r="J187" s="52"/>
      <c r="K187" s="27"/>
      <c r="L187" s="27"/>
      <c r="M187" s="27"/>
      <c r="N187" s="27"/>
      <c r="O187" s="27"/>
      <c r="P187" s="27"/>
      <c r="Q187" s="27"/>
      <c r="R187" s="22"/>
      <c r="S187" s="24"/>
      <c r="T187" s="68"/>
      <c r="U187" s="24"/>
      <c r="V187" s="68"/>
      <c r="W187" s="749"/>
      <c r="X187" s="27"/>
      <c r="Y187" s="24"/>
    </row>
    <row r="188" spans="1:25" ht="31.8" thickBot="1">
      <c r="A188" s="27"/>
      <c r="B188" s="611" t="s">
        <v>20</v>
      </c>
      <c r="C188" s="611" t="s">
        <v>701</v>
      </c>
      <c r="D188" s="611" t="s">
        <v>846</v>
      </c>
      <c r="E188" s="751" t="s">
        <v>786</v>
      </c>
      <c r="F188" s="611" t="s">
        <v>1000</v>
      </c>
      <c r="G188" s="612" t="s">
        <v>1008</v>
      </c>
      <c r="H188" s="612" t="s">
        <v>806</v>
      </c>
      <c r="I188" s="612" t="s">
        <v>807</v>
      </c>
      <c r="J188" s="614" t="s">
        <v>1009</v>
      </c>
      <c r="K188" s="611" t="s">
        <v>1015</v>
      </c>
      <c r="L188" s="615" t="s">
        <v>1016</v>
      </c>
      <c r="M188" s="611" t="s">
        <v>703</v>
      </c>
      <c r="N188" s="612" t="s">
        <v>1017</v>
      </c>
      <c r="O188" s="611" t="s">
        <v>808</v>
      </c>
      <c r="P188" s="611" t="s">
        <v>1018</v>
      </c>
      <c r="Q188" s="617" t="s">
        <v>809</v>
      </c>
      <c r="R188" s="617" t="s">
        <v>1019</v>
      </c>
      <c r="S188" s="611" t="s">
        <v>1020</v>
      </c>
      <c r="T188" s="612" t="s">
        <v>1021</v>
      </c>
      <c r="U188" s="611" t="s">
        <v>1010</v>
      </c>
      <c r="V188" s="612" t="s">
        <v>1011</v>
      </c>
      <c r="W188" s="611" t="s">
        <v>1012</v>
      </c>
      <c r="X188" s="612" t="s">
        <v>1013</v>
      </c>
      <c r="Y188" s="611" t="s">
        <v>1014</v>
      </c>
    </row>
    <row r="189" spans="1:25" ht="16.2" thickTop="1">
      <c r="A189" s="27"/>
      <c r="B189" s="27" t="s">
        <v>1358</v>
      </c>
      <c r="C189" s="27" t="s">
        <v>1363</v>
      </c>
      <c r="D189" s="27">
        <v>0.5</v>
      </c>
      <c r="E189" s="139">
        <v>43356</v>
      </c>
      <c r="F189" s="27"/>
      <c r="G189" s="27">
        <v>4</v>
      </c>
      <c r="H189" s="27">
        <v>10.199999999999999</v>
      </c>
      <c r="I189" s="54">
        <v>3.35</v>
      </c>
      <c r="J189" s="27"/>
      <c r="K189" s="27">
        <v>8.1999999999999993</v>
      </c>
      <c r="L189" s="27">
        <v>22.8</v>
      </c>
      <c r="M189" s="27">
        <v>8.4</v>
      </c>
      <c r="N189" s="27">
        <v>60.8</v>
      </c>
      <c r="O189" s="68">
        <v>4.9734810126582287</v>
      </c>
      <c r="P189" s="24">
        <v>0.76346898734177104</v>
      </c>
      <c r="Q189" s="68">
        <v>0.41682817919584392</v>
      </c>
      <c r="R189" s="24">
        <v>24.576244131455393</v>
      </c>
      <c r="S189" s="27"/>
      <c r="T189" s="27"/>
      <c r="U189" s="27" t="s">
        <v>1044</v>
      </c>
      <c r="V189" s="27" t="s">
        <v>1037</v>
      </c>
      <c r="W189" s="27">
        <v>3</v>
      </c>
      <c r="X189" t="s">
        <v>1396</v>
      </c>
      <c r="Y189" s="24"/>
    </row>
    <row r="190" spans="1:25">
      <c r="A190" s="27"/>
      <c r="B190" s="27" t="s">
        <v>1358</v>
      </c>
      <c r="C190" s="27" t="s">
        <v>1363</v>
      </c>
      <c r="D190" s="27">
        <v>1</v>
      </c>
      <c r="E190" s="139">
        <v>43356</v>
      </c>
      <c r="F190" s="27"/>
      <c r="G190" s="27"/>
      <c r="H190" s="27"/>
      <c r="I190" s="27"/>
      <c r="J190" s="27"/>
      <c r="K190" s="27">
        <v>8.1</v>
      </c>
      <c r="L190" s="27">
        <v>22.8</v>
      </c>
      <c r="M190" s="27" t="s">
        <v>811</v>
      </c>
      <c r="N190" s="27" t="s">
        <v>811</v>
      </c>
      <c r="O190" s="54" t="s">
        <v>811</v>
      </c>
      <c r="P190" s="27" t="s">
        <v>811</v>
      </c>
      <c r="Q190" s="68" t="s">
        <v>811</v>
      </c>
      <c r="R190" s="24" t="s">
        <v>811</v>
      </c>
      <c r="S190" s="27"/>
      <c r="T190" s="27"/>
      <c r="U190" s="27"/>
      <c r="V190" s="27"/>
      <c r="W190" s="27"/>
      <c r="Y190" s="24"/>
    </row>
    <row r="191" spans="1:25">
      <c r="A191" s="27"/>
      <c r="B191" s="27" t="s">
        <v>1358</v>
      </c>
      <c r="C191" s="27" t="s">
        <v>1363</v>
      </c>
      <c r="D191" s="27">
        <v>2</v>
      </c>
      <c r="E191" s="139">
        <v>43356</v>
      </c>
      <c r="F191" s="27"/>
      <c r="G191" s="27"/>
      <c r="H191" s="27"/>
      <c r="I191" s="27"/>
      <c r="J191" s="27"/>
      <c r="K191" s="27">
        <v>8.1</v>
      </c>
      <c r="L191" s="27">
        <v>22.8</v>
      </c>
      <c r="M191" s="27" t="s">
        <v>811</v>
      </c>
      <c r="N191" s="27" t="s">
        <v>811</v>
      </c>
      <c r="O191" s="54" t="s">
        <v>811</v>
      </c>
      <c r="P191" s="27" t="s">
        <v>811</v>
      </c>
      <c r="Q191" s="68" t="s">
        <v>811</v>
      </c>
      <c r="R191" s="24" t="s">
        <v>811</v>
      </c>
      <c r="S191" s="27"/>
      <c r="T191" s="27"/>
      <c r="U191" s="27"/>
      <c r="V191" s="27"/>
      <c r="W191" s="27"/>
      <c r="Y191" s="24"/>
    </row>
    <row r="192" spans="1:25">
      <c r="A192" s="27"/>
      <c r="B192" s="27" t="s">
        <v>1358</v>
      </c>
      <c r="C192" s="27" t="s">
        <v>1363</v>
      </c>
      <c r="D192" s="27">
        <v>3</v>
      </c>
      <c r="E192" s="139">
        <v>43356</v>
      </c>
      <c r="F192" s="27"/>
      <c r="G192" s="27"/>
      <c r="H192" s="27"/>
      <c r="I192" s="27"/>
      <c r="J192" s="27"/>
      <c r="K192" s="27">
        <v>8.3000000000000007</v>
      </c>
      <c r="L192" s="27">
        <v>22.7</v>
      </c>
      <c r="M192" s="27">
        <v>8.4700000000000006</v>
      </c>
      <c r="N192" s="27">
        <v>61.5</v>
      </c>
      <c r="O192" s="68">
        <v>4.441012658227848</v>
      </c>
      <c r="P192" s="24">
        <v>0.35618734177215255</v>
      </c>
      <c r="Q192" s="68">
        <v>0.4515638607954976</v>
      </c>
      <c r="R192" s="24">
        <v>25.843849765258216</v>
      </c>
      <c r="S192" s="27"/>
      <c r="T192" s="27"/>
      <c r="U192" s="27"/>
      <c r="V192" s="27"/>
      <c r="W192" s="27"/>
      <c r="Y192" s="24"/>
    </row>
    <row r="193" spans="1:25">
      <c r="A193" s="27"/>
      <c r="B193" s="27" t="s">
        <v>1358</v>
      </c>
      <c r="C193" s="27" t="s">
        <v>1363</v>
      </c>
      <c r="D193" s="27">
        <v>4</v>
      </c>
      <c r="E193" s="139">
        <v>43356</v>
      </c>
      <c r="F193" s="27"/>
      <c r="G193" s="27"/>
      <c r="H193" s="27"/>
      <c r="I193" s="27"/>
      <c r="J193" s="27"/>
      <c r="K193" s="27">
        <v>8.3000000000000007</v>
      </c>
      <c r="L193" s="27">
        <v>22.7</v>
      </c>
      <c r="M193" s="27" t="s">
        <v>811</v>
      </c>
      <c r="N193" s="27" t="s">
        <v>811</v>
      </c>
      <c r="O193" s="54" t="s">
        <v>811</v>
      </c>
      <c r="P193" s="27" t="s">
        <v>811</v>
      </c>
      <c r="Q193" s="68" t="s">
        <v>811</v>
      </c>
      <c r="R193" s="24" t="s">
        <v>811</v>
      </c>
      <c r="S193" s="27"/>
      <c r="T193" s="27"/>
      <c r="U193" s="27"/>
      <c r="V193" s="27"/>
      <c r="W193" s="27"/>
      <c r="Y193" s="24"/>
    </row>
    <row r="194" spans="1:25">
      <c r="A194" s="27"/>
      <c r="B194" s="27" t="s">
        <v>1358</v>
      </c>
      <c r="C194" s="27" t="s">
        <v>1363</v>
      </c>
      <c r="D194" s="27">
        <v>5</v>
      </c>
      <c r="E194" s="139">
        <v>43356</v>
      </c>
      <c r="F194" s="27"/>
      <c r="G194" s="27"/>
      <c r="H194" s="27"/>
      <c r="I194" s="27"/>
      <c r="J194" s="27"/>
      <c r="K194" s="27">
        <v>8.3000000000000007</v>
      </c>
      <c r="L194" s="27">
        <v>22.7</v>
      </c>
      <c r="M194" s="27" t="s">
        <v>811</v>
      </c>
      <c r="N194" s="27" t="s">
        <v>811</v>
      </c>
      <c r="O194" s="54" t="s">
        <v>811</v>
      </c>
      <c r="P194" s="27" t="s">
        <v>811</v>
      </c>
      <c r="Q194" s="68" t="s">
        <v>811</v>
      </c>
      <c r="R194" s="24" t="s">
        <v>811</v>
      </c>
      <c r="S194" s="27"/>
      <c r="T194" s="27"/>
      <c r="U194" s="27"/>
      <c r="V194" s="27"/>
      <c r="W194" s="27"/>
      <c r="Y194" s="24"/>
    </row>
    <row r="195" spans="1:25">
      <c r="A195" s="27"/>
      <c r="B195" s="27" t="s">
        <v>1358</v>
      </c>
      <c r="C195" s="27" t="s">
        <v>1363</v>
      </c>
      <c r="D195" s="27">
        <v>6</v>
      </c>
      <c r="E195" s="139">
        <v>43356</v>
      </c>
      <c r="F195" s="27"/>
      <c r="G195" s="27"/>
      <c r="H195" s="27"/>
      <c r="I195" s="27"/>
      <c r="J195" s="27"/>
      <c r="K195" s="27">
        <v>7.7</v>
      </c>
      <c r="L195" s="27">
        <v>22.4</v>
      </c>
      <c r="M195" s="27" t="s">
        <v>811</v>
      </c>
      <c r="N195" s="27" t="s">
        <v>811</v>
      </c>
      <c r="O195" s="54" t="s">
        <v>811</v>
      </c>
      <c r="P195" s="27" t="s">
        <v>811</v>
      </c>
      <c r="Q195" s="68" t="s">
        <v>811</v>
      </c>
      <c r="R195" s="24" t="s">
        <v>811</v>
      </c>
      <c r="S195" s="27"/>
      <c r="T195" s="27"/>
      <c r="U195" s="27"/>
      <c r="V195" s="27"/>
      <c r="W195" s="27"/>
      <c r="Y195" s="24"/>
    </row>
    <row r="196" spans="1:25">
      <c r="A196" s="27"/>
      <c r="B196" s="27" t="s">
        <v>1358</v>
      </c>
      <c r="C196" s="27" t="s">
        <v>1363</v>
      </c>
      <c r="D196" s="27">
        <v>7</v>
      </c>
      <c r="E196" s="139">
        <v>43356</v>
      </c>
      <c r="F196" s="27"/>
      <c r="G196" s="27"/>
      <c r="H196" s="27"/>
      <c r="I196" s="27"/>
      <c r="J196" s="27"/>
      <c r="K196" s="27">
        <v>7.8</v>
      </c>
      <c r="L196" s="27">
        <v>21.3</v>
      </c>
      <c r="M196" s="27" t="s">
        <v>811</v>
      </c>
      <c r="N196" s="27" t="s">
        <v>811</v>
      </c>
      <c r="O196" s="54" t="s">
        <v>811</v>
      </c>
      <c r="P196" s="27" t="s">
        <v>811</v>
      </c>
      <c r="Q196" s="68" t="s">
        <v>811</v>
      </c>
      <c r="R196" s="24" t="s">
        <v>811</v>
      </c>
      <c r="S196" s="27"/>
      <c r="T196" s="27"/>
      <c r="U196" s="27"/>
      <c r="V196" s="27"/>
      <c r="W196" s="27"/>
      <c r="Y196" s="24"/>
    </row>
    <row r="197" spans="1:25">
      <c r="A197" s="27"/>
      <c r="B197" s="27" t="s">
        <v>1358</v>
      </c>
      <c r="C197" s="27" t="s">
        <v>1363</v>
      </c>
      <c r="D197" s="27">
        <v>8</v>
      </c>
      <c r="E197" s="139">
        <v>43356</v>
      </c>
      <c r="F197" s="27"/>
      <c r="G197" s="27"/>
      <c r="H197" s="27"/>
      <c r="I197" s="27"/>
      <c r="J197" s="27"/>
      <c r="K197" s="27">
        <v>4.5999999999999996</v>
      </c>
      <c r="L197" s="27">
        <v>18</v>
      </c>
      <c r="M197" s="27" t="s">
        <v>811</v>
      </c>
      <c r="N197" s="27" t="s">
        <v>811</v>
      </c>
      <c r="O197" s="54" t="s">
        <v>811</v>
      </c>
      <c r="P197" s="27" t="s">
        <v>811</v>
      </c>
      <c r="Q197" s="68" t="s">
        <v>811</v>
      </c>
      <c r="R197" s="24" t="s">
        <v>811</v>
      </c>
      <c r="S197" s="27"/>
      <c r="T197" s="27"/>
      <c r="U197" s="27"/>
      <c r="V197" s="27"/>
      <c r="W197" s="27"/>
      <c r="Y197" s="24"/>
    </row>
    <row r="198" spans="1:25">
      <c r="A198" s="27"/>
      <c r="B198" s="27" t="s">
        <v>1358</v>
      </c>
      <c r="C198" s="27" t="s">
        <v>1363</v>
      </c>
      <c r="D198" s="27">
        <v>9</v>
      </c>
      <c r="E198" s="139">
        <v>43356</v>
      </c>
      <c r="F198" s="27"/>
      <c r="G198" s="27"/>
      <c r="H198" s="27"/>
      <c r="I198" s="27"/>
      <c r="J198" s="27"/>
      <c r="K198" s="27">
        <v>1.6</v>
      </c>
      <c r="L198" s="27">
        <v>16.3</v>
      </c>
      <c r="M198" s="27">
        <v>6.93</v>
      </c>
      <c r="N198" s="27">
        <v>91.999999999999986</v>
      </c>
      <c r="O198" s="68">
        <v>4.4636708860759491</v>
      </c>
      <c r="P198" s="24">
        <v>1.0495291139240517</v>
      </c>
      <c r="Q198" s="68">
        <v>0.62524226879376577</v>
      </c>
      <c r="R198" s="24">
        <v>38.266384976525828</v>
      </c>
      <c r="S198" s="27"/>
      <c r="T198" s="27"/>
      <c r="U198" s="27"/>
      <c r="V198" s="27"/>
      <c r="W198" s="27"/>
      <c r="Y198" s="24"/>
    </row>
    <row r="199" spans="1:25">
      <c r="A199" s="27"/>
      <c r="B199" s="27" t="s">
        <v>1358</v>
      </c>
      <c r="C199" s="27" t="s">
        <v>1363</v>
      </c>
      <c r="D199" s="27">
        <v>10</v>
      </c>
      <c r="E199" s="139">
        <v>43356</v>
      </c>
      <c r="F199" s="27"/>
      <c r="G199" s="27"/>
      <c r="H199" s="27"/>
      <c r="I199" s="27"/>
      <c r="J199" s="27"/>
      <c r="K199" s="27">
        <v>0.25</v>
      </c>
      <c r="L199" s="27">
        <v>14.6</v>
      </c>
      <c r="M199" s="27">
        <v>6.96</v>
      </c>
      <c r="N199" s="27">
        <v>114.89999999999998</v>
      </c>
      <c r="O199" s="68">
        <v>8.0210126582278463</v>
      </c>
      <c r="P199" s="24">
        <v>2.5999999999999999E-2</v>
      </c>
      <c r="Q199" s="68">
        <v>0.88344943102685336</v>
      </c>
      <c r="R199" s="24">
        <v>61.590328638497652</v>
      </c>
      <c r="S199" s="27"/>
      <c r="T199" s="27"/>
      <c r="U199" s="27"/>
      <c r="V199" s="27"/>
      <c r="W199" s="27"/>
      <c r="Y199" s="24"/>
    </row>
    <row r="200" spans="1:25">
      <c r="A200" s="27"/>
      <c r="B200" s="27"/>
      <c r="C200" s="27"/>
      <c r="D200" s="27"/>
      <c r="E200" s="139"/>
      <c r="F200" s="27"/>
      <c r="G200" s="27"/>
      <c r="H200" s="27"/>
      <c r="I200" s="54"/>
      <c r="J200" s="52"/>
      <c r="K200" s="27"/>
      <c r="L200" s="27"/>
      <c r="M200" s="27"/>
      <c r="N200" s="27"/>
      <c r="O200" s="27"/>
      <c r="P200" s="27"/>
      <c r="Q200" s="27"/>
      <c r="R200" s="22"/>
      <c r="S200" s="24"/>
      <c r="T200" s="68"/>
      <c r="U200" s="24"/>
      <c r="V200" s="68"/>
      <c r="W200" s="749"/>
      <c r="X200" s="27"/>
      <c r="Y200" s="24"/>
    </row>
    <row r="201" spans="1:25" ht="31.8" thickBot="1">
      <c r="A201" s="618" t="s">
        <v>804</v>
      </c>
      <c r="B201" s="618" t="s">
        <v>20</v>
      </c>
      <c r="C201" s="618" t="s">
        <v>701</v>
      </c>
      <c r="D201" s="622" t="s">
        <v>805</v>
      </c>
      <c r="E201" s="748" t="s">
        <v>786</v>
      </c>
      <c r="F201" s="618" t="s">
        <v>1000</v>
      </c>
      <c r="G201" s="622" t="s">
        <v>1008</v>
      </c>
      <c r="H201" s="622" t="s">
        <v>806</v>
      </c>
      <c r="I201" s="622" t="s">
        <v>807</v>
      </c>
      <c r="J201" s="623" t="s">
        <v>1009</v>
      </c>
      <c r="K201" s="618" t="s">
        <v>1010</v>
      </c>
      <c r="L201" s="622" t="s">
        <v>1011</v>
      </c>
      <c r="M201" s="618" t="s">
        <v>1012</v>
      </c>
      <c r="N201" s="622" t="s">
        <v>1013</v>
      </c>
      <c r="O201" s="618" t="s">
        <v>1014</v>
      </c>
      <c r="P201" s="618" t="s">
        <v>1015</v>
      </c>
      <c r="Q201" s="624" t="s">
        <v>1016</v>
      </c>
      <c r="R201" s="618" t="s">
        <v>703</v>
      </c>
      <c r="S201" s="622" t="s">
        <v>1017</v>
      </c>
      <c r="T201" s="618" t="s">
        <v>808</v>
      </c>
      <c r="U201" s="618" t="s">
        <v>1018</v>
      </c>
      <c r="V201" s="626" t="s">
        <v>809</v>
      </c>
      <c r="W201" s="626" t="s">
        <v>1019</v>
      </c>
      <c r="X201" s="618" t="s">
        <v>1020</v>
      </c>
      <c r="Y201" s="622" t="s">
        <v>1021</v>
      </c>
    </row>
    <row r="202" spans="1:25" ht="16.2" thickTop="1">
      <c r="A202">
        <v>128</v>
      </c>
      <c r="B202" t="s">
        <v>1359</v>
      </c>
      <c r="C202" t="s">
        <v>1364</v>
      </c>
      <c r="D202" s="18">
        <v>0.5</v>
      </c>
      <c r="E202" s="55">
        <v>43719</v>
      </c>
      <c r="G202">
        <v>4</v>
      </c>
      <c r="H202" s="165">
        <v>10</v>
      </c>
      <c r="I202" s="653">
        <v>3.7</v>
      </c>
      <c r="J202" s="70">
        <v>0.37</v>
      </c>
      <c r="K202" t="s">
        <v>1044</v>
      </c>
      <c r="L202">
        <v>2</v>
      </c>
      <c r="M202">
        <v>3</v>
      </c>
      <c r="N202" t="s">
        <v>1132</v>
      </c>
      <c r="P202" s="27">
        <v>5.53</v>
      </c>
      <c r="Q202" s="27">
        <v>23.9</v>
      </c>
      <c r="R202" s="27">
        <v>7.62</v>
      </c>
      <c r="S202" s="27">
        <v>62.8</v>
      </c>
      <c r="T202" s="68">
        <v>5.1936283544303805</v>
      </c>
      <c r="U202" s="24">
        <v>0.53300714348628686</v>
      </c>
      <c r="V202" s="68">
        <v>0.50799746614933883</v>
      </c>
      <c r="W202" s="371">
        <v>24.895345271284576</v>
      </c>
      <c r="X202" s="27" t="s">
        <v>815</v>
      </c>
      <c r="Y202" s="24">
        <v>5.7266354979166678</v>
      </c>
    </row>
    <row r="203" spans="1:25">
      <c r="B203" t="s">
        <v>1359</v>
      </c>
      <c r="C203" t="s">
        <v>1364</v>
      </c>
      <c r="D203" s="18">
        <v>1</v>
      </c>
      <c r="E203" s="55">
        <v>43719</v>
      </c>
      <c r="H203" s="165"/>
      <c r="I203" s="166"/>
      <c r="P203" s="27">
        <v>5.76</v>
      </c>
      <c r="Q203" s="27">
        <v>23.8</v>
      </c>
      <c r="R203" s="27" t="s">
        <v>811</v>
      </c>
      <c r="S203" s="27" t="s">
        <v>811</v>
      </c>
      <c r="T203" s="54" t="s">
        <v>811</v>
      </c>
      <c r="U203" s="27" t="s">
        <v>811</v>
      </c>
      <c r="V203" s="54" t="s">
        <v>811</v>
      </c>
      <c r="W203" s="27" t="s">
        <v>811</v>
      </c>
      <c r="X203" s="27" t="s">
        <v>815</v>
      </c>
      <c r="Y203" s="27" t="s">
        <v>811</v>
      </c>
    </row>
    <row r="204" spans="1:25">
      <c r="B204" t="s">
        <v>1359</v>
      </c>
      <c r="C204" t="s">
        <v>1364</v>
      </c>
      <c r="D204" s="18">
        <v>2</v>
      </c>
      <c r="E204" s="55">
        <v>43719</v>
      </c>
      <c r="H204" s="165"/>
      <c r="I204" s="166"/>
      <c r="P204" s="27">
        <v>5.65</v>
      </c>
      <c r="Q204" s="27">
        <v>23.7</v>
      </c>
      <c r="R204" s="27" t="s">
        <v>811</v>
      </c>
      <c r="S204" s="27" t="s">
        <v>811</v>
      </c>
      <c r="T204" s="54" t="s">
        <v>811</v>
      </c>
      <c r="U204" s="27" t="s">
        <v>811</v>
      </c>
      <c r="V204" s="54" t="s">
        <v>811</v>
      </c>
      <c r="W204" s="27" t="s">
        <v>811</v>
      </c>
      <c r="X204" s="27" t="s">
        <v>815</v>
      </c>
      <c r="Y204" s="27" t="s">
        <v>811</v>
      </c>
    </row>
    <row r="205" spans="1:25">
      <c r="B205" t="s">
        <v>1359</v>
      </c>
      <c r="C205" t="s">
        <v>1364</v>
      </c>
      <c r="D205" s="18">
        <v>3</v>
      </c>
      <c r="E205" s="55">
        <v>43719</v>
      </c>
      <c r="H205" s="165"/>
      <c r="I205" s="166"/>
      <c r="P205" s="27">
        <v>5.68</v>
      </c>
      <c r="Q205" s="27">
        <v>23.6</v>
      </c>
      <c r="R205" s="27">
        <v>7.66</v>
      </c>
      <c r="S205" s="27">
        <v>62</v>
      </c>
      <c r="T205" s="68">
        <v>3.4851979746835449</v>
      </c>
      <c r="U205" s="24">
        <v>1.742063323233122</v>
      </c>
      <c r="V205" s="68">
        <v>0.43542639955657608</v>
      </c>
      <c r="W205" s="371">
        <v>25.763884838087069</v>
      </c>
      <c r="X205" s="27" t="s">
        <v>815</v>
      </c>
      <c r="Y205" s="24">
        <v>5.2272612979166668</v>
      </c>
    </row>
    <row r="206" spans="1:25">
      <c r="B206" t="s">
        <v>1359</v>
      </c>
      <c r="C206" t="s">
        <v>1364</v>
      </c>
      <c r="D206" s="18">
        <v>4</v>
      </c>
      <c r="E206" s="55">
        <v>43719</v>
      </c>
      <c r="H206" s="165"/>
      <c r="I206" s="166"/>
      <c r="P206" s="27">
        <v>5.74</v>
      </c>
      <c r="Q206" s="27">
        <v>23.5</v>
      </c>
      <c r="R206" s="27" t="s">
        <v>811</v>
      </c>
      <c r="S206" s="27" t="s">
        <v>811</v>
      </c>
      <c r="T206" s="54" t="s">
        <v>811</v>
      </c>
      <c r="U206" s="27" t="s">
        <v>811</v>
      </c>
      <c r="V206" s="54" t="s">
        <v>811</v>
      </c>
      <c r="W206" s="27" t="s">
        <v>811</v>
      </c>
      <c r="X206" s="27" t="s">
        <v>815</v>
      </c>
      <c r="Y206" s="27" t="s">
        <v>811</v>
      </c>
    </row>
    <row r="207" spans="1:25">
      <c r="B207" t="s">
        <v>1359</v>
      </c>
      <c r="C207" t="s">
        <v>1364</v>
      </c>
      <c r="D207" s="18">
        <v>5</v>
      </c>
      <c r="E207" s="55">
        <v>43719</v>
      </c>
      <c r="H207" s="165"/>
      <c r="I207" s="166"/>
      <c r="P207" s="27">
        <v>5.85</v>
      </c>
      <c r="Q207" s="27">
        <v>23.3</v>
      </c>
      <c r="R207" s="27" t="s">
        <v>811</v>
      </c>
      <c r="S207" s="27" t="s">
        <v>811</v>
      </c>
      <c r="T207" s="54" t="s">
        <v>811</v>
      </c>
      <c r="U207" s="27" t="s">
        <v>811</v>
      </c>
      <c r="V207" s="54" t="s">
        <v>811</v>
      </c>
      <c r="W207" s="27" t="s">
        <v>811</v>
      </c>
      <c r="X207" s="27" t="s">
        <v>815</v>
      </c>
      <c r="Y207" s="27" t="s">
        <v>811</v>
      </c>
    </row>
    <row r="208" spans="1:25">
      <c r="B208" t="s">
        <v>1359</v>
      </c>
      <c r="C208" t="s">
        <v>1364</v>
      </c>
      <c r="D208" s="18">
        <v>6</v>
      </c>
      <c r="E208" s="55">
        <v>43719</v>
      </c>
      <c r="H208" s="165"/>
      <c r="I208" s="166"/>
      <c r="P208" s="27">
        <v>5.59</v>
      </c>
      <c r="Q208" s="27">
        <v>23.2</v>
      </c>
      <c r="R208" s="27" t="s">
        <v>811</v>
      </c>
      <c r="S208" s="27" t="s">
        <v>811</v>
      </c>
      <c r="T208" s="54" t="s">
        <v>811</v>
      </c>
      <c r="U208" s="27" t="s">
        <v>811</v>
      </c>
      <c r="V208" s="54" t="s">
        <v>811</v>
      </c>
      <c r="W208" s="27" t="s">
        <v>811</v>
      </c>
      <c r="X208" s="27" t="s">
        <v>815</v>
      </c>
      <c r="Y208" s="27" t="s">
        <v>811</v>
      </c>
    </row>
    <row r="209" spans="1:25">
      <c r="B209" t="s">
        <v>1359</v>
      </c>
      <c r="C209" t="s">
        <v>1364</v>
      </c>
      <c r="D209" s="18">
        <v>7</v>
      </c>
      <c r="E209" s="55">
        <v>43719</v>
      </c>
      <c r="H209" s="165"/>
      <c r="I209" s="166"/>
      <c r="P209" s="27">
        <v>5.2</v>
      </c>
      <c r="Q209" s="27">
        <v>22.8</v>
      </c>
      <c r="R209" s="27" t="s">
        <v>811</v>
      </c>
      <c r="S209" s="27" t="s">
        <v>811</v>
      </c>
      <c r="T209" s="54" t="s">
        <v>811</v>
      </c>
      <c r="U209" s="27" t="s">
        <v>811</v>
      </c>
      <c r="V209" s="54" t="s">
        <v>811</v>
      </c>
      <c r="W209" s="27" t="s">
        <v>811</v>
      </c>
      <c r="X209" s="27" t="s">
        <v>815</v>
      </c>
      <c r="Y209" s="27" t="s">
        <v>811</v>
      </c>
    </row>
    <row r="210" spans="1:25">
      <c r="B210" t="s">
        <v>1359</v>
      </c>
      <c r="C210" t="s">
        <v>1364</v>
      </c>
      <c r="D210" s="18">
        <v>8</v>
      </c>
      <c r="E210" s="55">
        <v>43719</v>
      </c>
      <c r="H210" s="165"/>
      <c r="I210" s="166"/>
      <c r="P210" s="27">
        <v>3.9</v>
      </c>
      <c r="Q210" s="27">
        <v>22.3</v>
      </c>
      <c r="R210" s="27" t="s">
        <v>811</v>
      </c>
      <c r="S210" s="27" t="s">
        <v>811</v>
      </c>
      <c r="T210" s="54" t="s">
        <v>811</v>
      </c>
      <c r="U210" s="27" t="s">
        <v>811</v>
      </c>
      <c r="V210" s="54" t="s">
        <v>811</v>
      </c>
      <c r="W210" s="27" t="s">
        <v>811</v>
      </c>
      <c r="X210" s="27" t="s">
        <v>815</v>
      </c>
      <c r="Y210" s="27" t="s">
        <v>811</v>
      </c>
    </row>
    <row r="211" spans="1:25">
      <c r="B211" t="s">
        <v>1359</v>
      </c>
      <c r="C211" t="s">
        <v>1364</v>
      </c>
      <c r="D211" s="18">
        <v>9</v>
      </c>
      <c r="E211" s="55">
        <v>43719</v>
      </c>
      <c r="H211" s="165"/>
      <c r="I211" s="166"/>
      <c r="P211" s="27">
        <v>0</v>
      </c>
      <c r="Q211" s="27">
        <v>20.100000000000001</v>
      </c>
      <c r="R211" s="27">
        <v>7</v>
      </c>
      <c r="S211" s="27">
        <v>122.2</v>
      </c>
      <c r="T211" s="68">
        <v>20.449911645569617</v>
      </c>
      <c r="U211" s="24">
        <v>12.391393252347044</v>
      </c>
      <c r="V211" s="68">
        <v>1.3046141499288533</v>
      </c>
      <c r="W211" s="371">
        <v>37.054899206519408</v>
      </c>
      <c r="X211" s="27" t="s">
        <v>815</v>
      </c>
      <c r="Y211" s="24">
        <v>32.841304897916658</v>
      </c>
    </row>
    <row r="212" spans="1:25">
      <c r="B212" t="s">
        <v>1359</v>
      </c>
      <c r="C212" t="s">
        <v>1364</v>
      </c>
      <c r="D212" s="18" t="s">
        <v>814</v>
      </c>
      <c r="E212" s="55">
        <v>43719</v>
      </c>
      <c r="H212" s="165"/>
      <c r="I212" s="166"/>
      <c r="P212" s="27" t="s">
        <v>815</v>
      </c>
      <c r="Q212" s="27" t="s">
        <v>815</v>
      </c>
      <c r="R212" s="27">
        <v>7.02</v>
      </c>
      <c r="S212" s="27">
        <v>108.3</v>
      </c>
      <c r="T212" s="68">
        <v>17.98977189873418</v>
      </c>
      <c r="U212" s="24">
        <v>5.754824599182486</v>
      </c>
      <c r="V212" s="68">
        <v>1.3408534318713214</v>
      </c>
      <c r="W212" s="371">
        <v>48.056400386017593</v>
      </c>
      <c r="X212" s="27" t="s">
        <v>815</v>
      </c>
      <c r="Y212" s="24">
        <v>23.744596497916667</v>
      </c>
    </row>
    <row r="214" spans="1:25" s="747" customFormat="1" ht="31.8" thickBot="1">
      <c r="A214" s="612" t="s">
        <v>804</v>
      </c>
      <c r="B214" s="612" t="s">
        <v>20</v>
      </c>
      <c r="C214" s="612" t="s">
        <v>701</v>
      </c>
      <c r="D214" s="612" t="s">
        <v>805</v>
      </c>
      <c r="E214" s="752" t="s">
        <v>786</v>
      </c>
      <c r="F214" s="612" t="s">
        <v>1000</v>
      </c>
      <c r="G214" s="612" t="s">
        <v>1008</v>
      </c>
      <c r="H214" s="612" t="s">
        <v>806</v>
      </c>
      <c r="I214" s="612" t="s">
        <v>807</v>
      </c>
      <c r="J214" s="614" t="s">
        <v>1009</v>
      </c>
      <c r="K214" s="612" t="s">
        <v>1015</v>
      </c>
      <c r="L214" s="753" t="s">
        <v>1016</v>
      </c>
      <c r="M214" s="612" t="s">
        <v>703</v>
      </c>
      <c r="N214" s="612" t="s">
        <v>1017</v>
      </c>
      <c r="O214" s="612" t="s">
        <v>808</v>
      </c>
      <c r="P214" s="612" t="s">
        <v>1018</v>
      </c>
      <c r="Q214" s="754" t="s">
        <v>809</v>
      </c>
      <c r="R214" s="754" t="s">
        <v>1019</v>
      </c>
      <c r="S214" s="612" t="s">
        <v>1021</v>
      </c>
      <c r="T214" s="612" t="s">
        <v>1010</v>
      </c>
      <c r="U214" s="612" t="s">
        <v>1011</v>
      </c>
      <c r="V214" s="612" t="s">
        <v>1012</v>
      </c>
      <c r="W214" s="612" t="s">
        <v>1013</v>
      </c>
      <c r="X214" s="612" t="s">
        <v>1014</v>
      </c>
    </row>
    <row r="215" spans="1:25" s="747" customFormat="1" ht="16.2" thickTop="1">
      <c r="A215" s="27">
        <v>39</v>
      </c>
      <c r="B215" t="s">
        <v>1358</v>
      </c>
      <c r="C215" t="s">
        <v>1364</v>
      </c>
      <c r="D215" s="27">
        <v>0.5</v>
      </c>
      <c r="E215" s="133">
        <v>44440</v>
      </c>
      <c r="F215"/>
      <c r="G215">
        <v>3</v>
      </c>
      <c r="H215">
        <v>9.1</v>
      </c>
      <c r="I215" s="649">
        <v>1.55</v>
      </c>
      <c r="J215" s="172">
        <v>0.17032967032967034</v>
      </c>
      <c r="K215" s="27">
        <v>8.85</v>
      </c>
      <c r="L215" s="27">
        <v>25.1</v>
      </c>
      <c r="M215" s="27">
        <v>7.94</v>
      </c>
      <c r="N215" s="27">
        <v>67.8</v>
      </c>
      <c r="O215" s="68">
        <v>6.0714285714285747</v>
      </c>
      <c r="P215" s="24">
        <v>0.98423253968253621</v>
      </c>
      <c r="Q215" s="655">
        <v>0.57751245051717537</v>
      </c>
      <c r="R215" s="371">
        <v>10.7904662004662</v>
      </c>
      <c r="S215" s="24">
        <v>7.0556611111111112</v>
      </c>
      <c r="T215" t="s">
        <v>1025</v>
      </c>
      <c r="U215" t="s">
        <v>1390</v>
      </c>
      <c r="V215" t="s">
        <v>1042</v>
      </c>
      <c r="W215" t="s">
        <v>815</v>
      </c>
      <c r="X215" s="756"/>
    </row>
    <row r="216" spans="1:25" s="747" customFormat="1">
      <c r="A216" s="27">
        <v>39</v>
      </c>
      <c r="B216" t="s">
        <v>1358</v>
      </c>
      <c r="C216" t="s">
        <v>1364</v>
      </c>
      <c r="D216" s="27">
        <v>1</v>
      </c>
      <c r="E216" s="133">
        <v>44440</v>
      </c>
      <c r="F216"/>
      <c r="G216"/>
      <c r="H216"/>
      <c r="I216"/>
      <c r="J216"/>
      <c r="K216" s="27">
        <v>8.73</v>
      </c>
      <c r="L216" s="27">
        <v>25.5</v>
      </c>
      <c r="M216" s="27" t="s">
        <v>811</v>
      </c>
      <c r="N216" s="27" t="s">
        <v>811</v>
      </c>
      <c r="O216" s="68" t="s">
        <v>811</v>
      </c>
      <c r="P216" s="24" t="s">
        <v>811</v>
      </c>
      <c r="Q216" s="68" t="s">
        <v>811</v>
      </c>
      <c r="R216" s="24" t="s">
        <v>811</v>
      </c>
      <c r="S216" s="24" t="s">
        <v>811</v>
      </c>
      <c r="T216"/>
      <c r="U216"/>
      <c r="V216"/>
      <c r="W216"/>
      <c r="X216" s="756"/>
    </row>
    <row r="217" spans="1:25" s="747" customFormat="1">
      <c r="A217" s="27">
        <v>39</v>
      </c>
      <c r="B217" t="s">
        <v>1358</v>
      </c>
      <c r="C217" t="s">
        <v>1364</v>
      </c>
      <c r="D217" s="27">
        <v>2</v>
      </c>
      <c r="E217" s="133">
        <v>44440</v>
      </c>
      <c r="F217"/>
      <c r="G217"/>
      <c r="H217"/>
      <c r="I217"/>
      <c r="J217"/>
      <c r="K217" s="27">
        <v>8.67</v>
      </c>
      <c r="L217" s="27">
        <v>25.7</v>
      </c>
      <c r="M217" s="27" t="s">
        <v>811</v>
      </c>
      <c r="N217" s="27" t="s">
        <v>811</v>
      </c>
      <c r="O217" s="68" t="s">
        <v>811</v>
      </c>
      <c r="P217" s="24" t="s">
        <v>811</v>
      </c>
      <c r="Q217" s="68" t="s">
        <v>811</v>
      </c>
      <c r="R217" s="24" t="s">
        <v>811</v>
      </c>
      <c r="S217" s="24" t="s">
        <v>811</v>
      </c>
      <c r="T217"/>
      <c r="U217"/>
      <c r="V217"/>
      <c r="W217"/>
      <c r="X217" s="756"/>
    </row>
    <row r="218" spans="1:25" s="747" customFormat="1">
      <c r="A218" s="27">
        <v>39</v>
      </c>
      <c r="B218" t="s">
        <v>1358</v>
      </c>
      <c r="C218" t="s">
        <v>1364</v>
      </c>
      <c r="D218" s="27">
        <v>3</v>
      </c>
      <c r="E218" s="133">
        <v>44440</v>
      </c>
      <c r="F218"/>
      <c r="G218"/>
      <c r="H218"/>
      <c r="I218"/>
      <c r="J218"/>
      <c r="K218" s="27">
        <v>8.58</v>
      </c>
      <c r="L218" s="27">
        <v>25.8</v>
      </c>
      <c r="M218" s="27">
        <v>7.78</v>
      </c>
      <c r="N218" s="27">
        <v>68.7</v>
      </c>
      <c r="O218" s="68">
        <v>4.886285714285715</v>
      </c>
      <c r="P218" s="24">
        <v>0.91137539682539781</v>
      </c>
      <c r="Q218" s="68">
        <v>0.55533333333333346</v>
      </c>
      <c r="R218" s="371">
        <v>25.177016317016324</v>
      </c>
      <c r="S218" s="24">
        <v>5.7976611111111129</v>
      </c>
      <c r="T218"/>
      <c r="U218"/>
      <c r="V218"/>
      <c r="W218"/>
      <c r="X218" s="756"/>
    </row>
    <row r="219" spans="1:25" s="747" customFormat="1">
      <c r="A219" s="27">
        <v>39</v>
      </c>
      <c r="B219" t="s">
        <v>1358</v>
      </c>
      <c r="C219" t="s">
        <v>1364</v>
      </c>
      <c r="D219" s="27">
        <v>4</v>
      </c>
      <c r="E219" s="133">
        <v>44440</v>
      </c>
      <c r="F219"/>
      <c r="G219"/>
      <c r="H219"/>
      <c r="I219"/>
      <c r="J219"/>
      <c r="K219" s="27">
        <v>8.5500000000000007</v>
      </c>
      <c r="L219" s="27">
        <v>25.8</v>
      </c>
      <c r="M219" s="27" t="s">
        <v>811</v>
      </c>
      <c r="N219" s="27" t="s">
        <v>811</v>
      </c>
      <c r="O219" s="68" t="s">
        <v>811</v>
      </c>
      <c r="P219" s="24" t="s">
        <v>811</v>
      </c>
      <c r="Q219" s="68" t="s">
        <v>811</v>
      </c>
      <c r="R219" s="24" t="s">
        <v>811</v>
      </c>
      <c r="S219" s="24" t="s">
        <v>811</v>
      </c>
      <c r="T219"/>
      <c r="U219"/>
      <c r="V219"/>
      <c r="W219"/>
      <c r="X219" s="756"/>
    </row>
    <row r="220" spans="1:25" s="747" customFormat="1">
      <c r="A220" s="27">
        <v>39</v>
      </c>
      <c r="B220" t="s">
        <v>1358</v>
      </c>
      <c r="C220" t="s">
        <v>1364</v>
      </c>
      <c r="D220" s="27">
        <v>5</v>
      </c>
      <c r="E220" s="133">
        <v>44440</v>
      </c>
      <c r="F220"/>
      <c r="G220"/>
      <c r="H220"/>
      <c r="I220"/>
      <c r="J220"/>
      <c r="K220" s="27">
        <v>7.47</v>
      </c>
      <c r="L220" s="27">
        <v>25.8</v>
      </c>
      <c r="M220" s="27" t="s">
        <v>811</v>
      </c>
      <c r="N220" s="27" t="s">
        <v>811</v>
      </c>
      <c r="O220" s="68" t="s">
        <v>811</v>
      </c>
      <c r="P220" s="24" t="s">
        <v>811</v>
      </c>
      <c r="Q220" s="68" t="s">
        <v>811</v>
      </c>
      <c r="R220" s="24" t="s">
        <v>811</v>
      </c>
      <c r="S220" s="24" t="s">
        <v>811</v>
      </c>
      <c r="T220"/>
      <c r="U220"/>
      <c r="V220"/>
      <c r="W220"/>
      <c r="X220" s="756"/>
    </row>
    <row r="221" spans="1:25" s="747" customFormat="1">
      <c r="A221" s="27">
        <v>39</v>
      </c>
      <c r="B221" t="s">
        <v>1358</v>
      </c>
      <c r="C221" t="s">
        <v>1364</v>
      </c>
      <c r="D221" s="27">
        <v>6</v>
      </c>
      <c r="E221" s="133">
        <v>44440</v>
      </c>
      <c r="F221"/>
      <c r="G221"/>
      <c r="H221"/>
      <c r="I221"/>
      <c r="J221"/>
      <c r="K221" s="27">
        <v>4.3899999999999997</v>
      </c>
      <c r="L221" s="27">
        <v>25.4</v>
      </c>
      <c r="M221" s="27" t="s">
        <v>811</v>
      </c>
      <c r="N221" s="27" t="s">
        <v>811</v>
      </c>
      <c r="O221" s="68" t="s">
        <v>811</v>
      </c>
      <c r="P221" s="24" t="s">
        <v>811</v>
      </c>
      <c r="Q221" s="68" t="s">
        <v>811</v>
      </c>
      <c r="R221" s="24" t="s">
        <v>811</v>
      </c>
      <c r="S221" s="24" t="s">
        <v>811</v>
      </c>
      <c r="T221"/>
      <c r="U221"/>
      <c r="V221"/>
      <c r="W221"/>
      <c r="X221" s="756"/>
    </row>
    <row r="222" spans="1:25" s="747" customFormat="1">
      <c r="A222" s="27">
        <v>39</v>
      </c>
      <c r="B222" t="s">
        <v>1358</v>
      </c>
      <c r="C222" t="s">
        <v>1364</v>
      </c>
      <c r="D222" s="27">
        <v>7</v>
      </c>
      <c r="E222" s="133">
        <v>44440</v>
      </c>
      <c r="F222"/>
      <c r="G222"/>
      <c r="H222"/>
      <c r="I222"/>
      <c r="J222"/>
      <c r="K222" s="27">
        <v>0.73</v>
      </c>
      <c r="L222" s="27">
        <v>24.6</v>
      </c>
      <c r="M222" s="27" t="s">
        <v>811</v>
      </c>
      <c r="N222" s="27" t="s">
        <v>811</v>
      </c>
      <c r="O222" s="68" t="s">
        <v>811</v>
      </c>
      <c r="P222" s="24" t="s">
        <v>811</v>
      </c>
      <c r="Q222" s="68" t="s">
        <v>811</v>
      </c>
      <c r="R222" s="24" t="s">
        <v>811</v>
      </c>
      <c r="S222" s="24" t="s">
        <v>811</v>
      </c>
      <c r="T222"/>
      <c r="U222"/>
      <c r="V222"/>
      <c r="W222"/>
      <c r="X222" s="756"/>
    </row>
    <row r="223" spans="1:25" s="747" customFormat="1">
      <c r="A223" s="27">
        <v>39</v>
      </c>
      <c r="B223" t="s">
        <v>1358</v>
      </c>
      <c r="C223" t="s">
        <v>1364</v>
      </c>
      <c r="D223" s="27">
        <v>8</v>
      </c>
      <c r="E223" s="133">
        <v>44440</v>
      </c>
      <c r="F223"/>
      <c r="G223"/>
      <c r="H223"/>
      <c r="I223"/>
      <c r="J223"/>
      <c r="K223" s="27">
        <v>0.24</v>
      </c>
      <c r="L223" s="27">
        <v>23.6</v>
      </c>
      <c r="M223" s="27">
        <v>7.46</v>
      </c>
      <c r="N223" s="27">
        <v>78.400000000000006</v>
      </c>
      <c r="O223" s="68">
        <v>4.0120000000000022</v>
      </c>
      <c r="P223" s="24">
        <v>4.4807277777777754</v>
      </c>
      <c r="Q223" s="68">
        <v>3.3005636980957003</v>
      </c>
      <c r="R223" s="371">
        <v>22.502191142191151</v>
      </c>
      <c r="S223" s="24">
        <v>8.4927277777777768</v>
      </c>
      <c r="T223"/>
      <c r="U223"/>
      <c r="V223"/>
      <c r="W223"/>
      <c r="X223" s="756"/>
    </row>
    <row r="224" spans="1:25" s="747" customFormat="1">
      <c r="A224" s="27">
        <v>39</v>
      </c>
      <c r="B224" t="s">
        <v>1358</v>
      </c>
      <c r="C224" t="s">
        <v>1364</v>
      </c>
      <c r="D224" s="27">
        <v>9</v>
      </c>
      <c r="E224" s="133">
        <v>44440</v>
      </c>
      <c r="F224"/>
      <c r="G224"/>
      <c r="H224"/>
      <c r="I224"/>
      <c r="J224"/>
      <c r="K224" s="27">
        <v>0.09</v>
      </c>
      <c r="L224" s="27">
        <v>22.5</v>
      </c>
      <c r="M224" s="27" t="s">
        <v>811</v>
      </c>
      <c r="N224" s="27" t="s">
        <v>811</v>
      </c>
      <c r="O224" s="654" t="s">
        <v>811</v>
      </c>
      <c r="P224" s="755" t="s">
        <v>811</v>
      </c>
      <c r="Q224" s="68" t="s">
        <v>811</v>
      </c>
      <c r="R224" s="24" t="s">
        <v>811</v>
      </c>
      <c r="S224" s="755" t="s">
        <v>811</v>
      </c>
      <c r="T224"/>
      <c r="U224"/>
      <c r="V224"/>
      <c r="W224"/>
      <c r="X224" s="756"/>
    </row>
    <row r="225" spans="1:25" s="747" customFormat="1">
      <c r="A225" s="756"/>
      <c r="B225" s="756"/>
      <c r="C225" s="756"/>
      <c r="D225" s="756"/>
      <c r="E225" s="757"/>
      <c r="F225" s="756"/>
      <c r="G225" s="756"/>
      <c r="H225" s="756"/>
      <c r="I225" s="756"/>
      <c r="J225" s="758"/>
      <c r="K225" s="756"/>
      <c r="L225" s="759"/>
      <c r="M225" s="756"/>
      <c r="N225" s="756"/>
      <c r="O225" s="756"/>
      <c r="P225" s="756"/>
      <c r="Q225" s="760"/>
      <c r="R225" s="760"/>
      <c r="S225" s="756"/>
      <c r="T225" s="756"/>
      <c r="U225" s="756"/>
      <c r="V225" s="756"/>
      <c r="W225" s="756"/>
      <c r="X225" s="756"/>
    </row>
    <row r="226" spans="1:25" s="832" customFormat="1" ht="21" thickBot="1">
      <c r="A226" s="144" t="s">
        <v>20</v>
      </c>
      <c r="B226" s="144" t="s">
        <v>1389</v>
      </c>
      <c r="C226" s="146" t="s">
        <v>805</v>
      </c>
      <c r="D226" s="1559" t="s">
        <v>786</v>
      </c>
      <c r="E226" s="144" t="s">
        <v>1000</v>
      </c>
      <c r="F226" s="146" t="s">
        <v>1008</v>
      </c>
      <c r="G226" s="146" t="s">
        <v>806</v>
      </c>
      <c r="H226" s="146" t="s">
        <v>807</v>
      </c>
      <c r="I226" s="1560" t="s">
        <v>1009</v>
      </c>
      <c r="J226" s="144" t="s">
        <v>1015</v>
      </c>
      <c r="K226" s="148" t="s">
        <v>1016</v>
      </c>
      <c r="L226" s="144" t="s">
        <v>703</v>
      </c>
      <c r="M226" s="146" t="s">
        <v>1017</v>
      </c>
      <c r="N226" s="149" t="s">
        <v>808</v>
      </c>
      <c r="O226" s="149" t="s">
        <v>1018</v>
      </c>
      <c r="P226" s="149" t="s">
        <v>809</v>
      </c>
      <c r="Q226" s="149" t="s">
        <v>1019</v>
      </c>
      <c r="R226" s="1409" t="s">
        <v>1021</v>
      </c>
      <c r="S226" s="144" t="s">
        <v>1010</v>
      </c>
      <c r="T226" s="146" t="s">
        <v>1011</v>
      </c>
      <c r="U226" s="144" t="s">
        <v>1012</v>
      </c>
      <c r="V226" s="146" t="s">
        <v>1013</v>
      </c>
      <c r="W226" s="144" t="s">
        <v>1014</v>
      </c>
    </row>
    <row r="227" spans="1:25" s="27" customFormat="1" ht="16.2" thickTop="1">
      <c r="A227" t="s">
        <v>1358</v>
      </c>
      <c r="B227" t="s">
        <v>1364</v>
      </c>
      <c r="C227" s="27">
        <v>0.5</v>
      </c>
      <c r="D227" s="55">
        <v>44804</v>
      </c>
      <c r="F227">
        <v>3</v>
      </c>
      <c r="G227">
        <v>9.5</v>
      </c>
      <c r="H227">
        <v>2.4500000000000002</v>
      </c>
      <c r="I227" s="1562">
        <v>0.25789473684210529</v>
      </c>
      <c r="J227" s="27">
        <v>9.4</v>
      </c>
      <c r="K227" s="27">
        <v>26.5</v>
      </c>
      <c r="L227" s="22">
        <v>8.74</v>
      </c>
      <c r="M227" s="23">
        <v>138.20000000000002</v>
      </c>
      <c r="N227" s="24">
        <v>0.86343833008966253</v>
      </c>
      <c r="O227" s="24">
        <v>2.5000000000000001E-2</v>
      </c>
      <c r="P227" s="24">
        <v>0.49131614871062024</v>
      </c>
      <c r="Q227" s="25">
        <v>36.260860280658939</v>
      </c>
      <c r="R227" s="24">
        <v>0.88843833008966255</v>
      </c>
      <c r="S227" t="s">
        <v>815</v>
      </c>
      <c r="T227" t="s">
        <v>815</v>
      </c>
      <c r="U227" t="s">
        <v>815</v>
      </c>
      <c r="V227" t="s">
        <v>1105</v>
      </c>
      <c r="W227"/>
    </row>
    <row r="228" spans="1:25" s="27" customFormat="1">
      <c r="A228" t="s">
        <v>1358</v>
      </c>
      <c r="B228" t="s">
        <v>1364</v>
      </c>
      <c r="C228" s="27">
        <v>1</v>
      </c>
      <c r="D228" s="55">
        <v>44804</v>
      </c>
      <c r="F228"/>
      <c r="G228"/>
      <c r="H228"/>
      <c r="I228" s="1561"/>
      <c r="J228" s="27">
        <v>9.43</v>
      </c>
      <c r="K228" s="27">
        <v>26.4</v>
      </c>
      <c r="L228" s="27" t="s">
        <v>811</v>
      </c>
      <c r="M228" s="27" t="s">
        <v>811</v>
      </c>
      <c r="N228" s="24" t="s">
        <v>811</v>
      </c>
      <c r="O228" s="24" t="s">
        <v>811</v>
      </c>
      <c r="P228" s="27" t="s">
        <v>811</v>
      </c>
      <c r="Q228" s="24" t="s">
        <v>811</v>
      </c>
      <c r="R228" s="24" t="s">
        <v>811</v>
      </c>
      <c r="S228"/>
      <c r="T228"/>
      <c r="U228"/>
      <c r="V228"/>
      <c r="W228"/>
    </row>
    <row r="229" spans="1:25" s="27" customFormat="1">
      <c r="A229" t="s">
        <v>1358</v>
      </c>
      <c r="B229" t="s">
        <v>1364</v>
      </c>
      <c r="C229" s="27">
        <v>2</v>
      </c>
      <c r="D229" s="55">
        <v>44804</v>
      </c>
      <c r="F229"/>
      <c r="G229"/>
      <c r="H229"/>
      <c r="I229" s="1561"/>
      <c r="J229" s="27">
        <v>9.33</v>
      </c>
      <c r="K229" s="27">
        <v>26.3</v>
      </c>
      <c r="L229" s="27" t="s">
        <v>811</v>
      </c>
      <c r="M229" s="27" t="s">
        <v>811</v>
      </c>
      <c r="N229" s="24" t="s">
        <v>811</v>
      </c>
      <c r="O229" s="24" t="s">
        <v>811</v>
      </c>
      <c r="P229" s="27" t="s">
        <v>811</v>
      </c>
      <c r="Q229" s="24" t="s">
        <v>811</v>
      </c>
      <c r="R229" s="24" t="s">
        <v>811</v>
      </c>
      <c r="S229"/>
      <c r="T229"/>
      <c r="U229"/>
      <c r="V229"/>
      <c r="W229"/>
    </row>
    <row r="230" spans="1:25" s="27" customFormat="1">
      <c r="A230" t="s">
        <v>1358</v>
      </c>
      <c r="B230" t="s">
        <v>1364</v>
      </c>
      <c r="C230" s="27">
        <v>3</v>
      </c>
      <c r="D230" s="55">
        <v>44804</v>
      </c>
      <c r="F230"/>
      <c r="G230"/>
      <c r="H230"/>
      <c r="I230" s="1561"/>
      <c r="J230" s="27">
        <v>9.32</v>
      </c>
      <c r="K230" s="27">
        <v>26</v>
      </c>
      <c r="L230" s="22">
        <v>8.7100000000000009</v>
      </c>
      <c r="M230" s="23">
        <v>71.099999999999994</v>
      </c>
      <c r="N230" s="24">
        <v>0.98394113008966244</v>
      </c>
      <c r="O230" s="24">
        <v>2.5000000000000001E-2</v>
      </c>
      <c r="P230" s="24">
        <v>0.52910969861143708</v>
      </c>
      <c r="Q230" s="25">
        <v>40.379225137278823</v>
      </c>
      <c r="R230" s="24">
        <v>1.0089411300896625</v>
      </c>
      <c r="S230"/>
      <c r="T230"/>
      <c r="U230"/>
      <c r="V230"/>
      <c r="W230"/>
    </row>
    <row r="231" spans="1:25" s="27" customFormat="1">
      <c r="A231" t="s">
        <v>1358</v>
      </c>
      <c r="B231" t="s">
        <v>1364</v>
      </c>
      <c r="C231" s="27">
        <v>4</v>
      </c>
      <c r="D231" s="55">
        <v>44804</v>
      </c>
      <c r="F231"/>
      <c r="G231"/>
      <c r="H231"/>
      <c r="I231" s="1561"/>
      <c r="J231" s="27">
        <v>9.0399999999999991</v>
      </c>
      <c r="K231" s="27">
        <v>25.6</v>
      </c>
      <c r="L231" s="27" t="s">
        <v>811</v>
      </c>
      <c r="M231" s="27" t="s">
        <v>811</v>
      </c>
      <c r="N231" s="24" t="s">
        <v>811</v>
      </c>
      <c r="O231" s="24" t="s">
        <v>811</v>
      </c>
      <c r="P231" s="27" t="s">
        <v>811</v>
      </c>
      <c r="Q231" s="24" t="s">
        <v>811</v>
      </c>
      <c r="R231" s="24" t="s">
        <v>811</v>
      </c>
      <c r="S231"/>
      <c r="T231"/>
      <c r="U231"/>
      <c r="V231"/>
      <c r="W231"/>
    </row>
    <row r="232" spans="1:25" s="27" customFormat="1">
      <c r="A232" t="s">
        <v>1358</v>
      </c>
      <c r="B232" t="s">
        <v>1364</v>
      </c>
      <c r="C232" s="27">
        <v>5</v>
      </c>
      <c r="D232" s="55">
        <v>44804</v>
      </c>
      <c r="F232"/>
      <c r="G232"/>
      <c r="H232"/>
      <c r="I232" s="1561"/>
      <c r="J232" s="27">
        <v>6.57</v>
      </c>
      <c r="K232" s="27">
        <v>24.9</v>
      </c>
      <c r="L232" s="27" t="s">
        <v>811</v>
      </c>
      <c r="M232" s="27" t="s">
        <v>811</v>
      </c>
      <c r="N232" s="24" t="s">
        <v>811</v>
      </c>
      <c r="O232" s="24" t="s">
        <v>811</v>
      </c>
      <c r="P232" s="27" t="s">
        <v>811</v>
      </c>
      <c r="Q232" s="24" t="s">
        <v>811</v>
      </c>
      <c r="R232" s="24" t="s">
        <v>811</v>
      </c>
      <c r="S232"/>
      <c r="T232"/>
      <c r="U232"/>
      <c r="V232"/>
      <c r="W232"/>
    </row>
    <row r="233" spans="1:25" s="27" customFormat="1">
      <c r="A233" t="s">
        <v>1358</v>
      </c>
      <c r="B233" t="s">
        <v>1364</v>
      </c>
      <c r="C233" s="27">
        <v>6</v>
      </c>
      <c r="D233" s="55">
        <v>44804</v>
      </c>
      <c r="F233"/>
      <c r="G233"/>
      <c r="H233"/>
      <c r="I233" s="1561"/>
      <c r="J233" s="27">
        <v>1.18</v>
      </c>
      <c r="K233" s="27">
        <v>23.4</v>
      </c>
      <c r="L233" s="27" t="s">
        <v>811</v>
      </c>
      <c r="M233" s="27" t="s">
        <v>811</v>
      </c>
      <c r="N233" s="24" t="s">
        <v>811</v>
      </c>
      <c r="O233" s="24" t="s">
        <v>811</v>
      </c>
      <c r="P233" s="27" t="s">
        <v>811</v>
      </c>
      <c r="Q233" s="24" t="s">
        <v>811</v>
      </c>
      <c r="R233" s="24" t="s">
        <v>811</v>
      </c>
      <c r="S233"/>
      <c r="T233"/>
      <c r="U233"/>
      <c r="V233"/>
      <c r="W233"/>
    </row>
    <row r="234" spans="1:25" s="27" customFormat="1">
      <c r="A234" t="s">
        <v>1358</v>
      </c>
      <c r="B234" t="s">
        <v>1364</v>
      </c>
      <c r="C234" s="27">
        <v>7</v>
      </c>
      <c r="D234" s="55">
        <v>44804</v>
      </c>
      <c r="F234"/>
      <c r="G234"/>
      <c r="H234"/>
      <c r="I234" s="1561"/>
      <c r="J234" s="27">
        <v>2.6</v>
      </c>
      <c r="K234" s="27">
        <v>20.9</v>
      </c>
      <c r="L234" s="27" t="s">
        <v>811</v>
      </c>
      <c r="M234" s="27" t="s">
        <v>811</v>
      </c>
      <c r="N234" s="24" t="s">
        <v>811</v>
      </c>
      <c r="O234" s="24" t="s">
        <v>811</v>
      </c>
      <c r="P234" s="27" t="s">
        <v>811</v>
      </c>
      <c r="Q234" s="24" t="s">
        <v>811</v>
      </c>
      <c r="R234" s="24" t="s">
        <v>811</v>
      </c>
      <c r="S234"/>
      <c r="T234"/>
      <c r="U234"/>
      <c r="V234"/>
      <c r="W234"/>
    </row>
    <row r="235" spans="1:25">
      <c r="A235" t="s">
        <v>1358</v>
      </c>
      <c r="B235" t="s">
        <v>1364</v>
      </c>
      <c r="C235" s="27">
        <v>8</v>
      </c>
      <c r="D235" s="55">
        <v>44804</v>
      </c>
      <c r="E235" s="27"/>
      <c r="I235" s="1561"/>
      <c r="J235" s="27">
        <v>0.4</v>
      </c>
      <c r="K235" s="27">
        <v>18.399999999999999</v>
      </c>
      <c r="L235" s="27" t="s">
        <v>811</v>
      </c>
      <c r="M235" s="27" t="s">
        <v>811</v>
      </c>
      <c r="N235" s="24" t="s">
        <v>811</v>
      </c>
      <c r="O235" s="24" t="s">
        <v>811</v>
      </c>
      <c r="P235" s="27" t="s">
        <v>811</v>
      </c>
      <c r="Q235" s="24" t="s">
        <v>811</v>
      </c>
      <c r="R235" s="24" t="s">
        <v>811</v>
      </c>
    </row>
    <row r="236" spans="1:25">
      <c r="A236" t="s">
        <v>1358</v>
      </c>
      <c r="B236" t="s">
        <v>1364</v>
      </c>
      <c r="C236" s="27">
        <v>9</v>
      </c>
      <c r="D236" s="55">
        <v>44804</v>
      </c>
      <c r="E236" s="27"/>
      <c r="I236" s="1561"/>
      <c r="J236" s="27">
        <v>0.21</v>
      </c>
      <c r="K236" s="27">
        <v>17.2</v>
      </c>
      <c r="L236" s="22">
        <v>7.87</v>
      </c>
      <c r="M236" s="23">
        <v>96.1</v>
      </c>
      <c r="N236" s="24">
        <v>1.5623884667985235</v>
      </c>
      <c r="O236" s="24">
        <v>2.5000000000000001E-2</v>
      </c>
      <c r="P236" s="24">
        <v>1.1807075873592372</v>
      </c>
      <c r="Q236" s="25">
        <v>38.45732153752288</v>
      </c>
      <c r="R236" s="24">
        <v>1.5873884667985234</v>
      </c>
    </row>
    <row r="237" spans="1:25" s="747" customFormat="1">
      <c r="A237" s="756"/>
      <c r="B237" s="756"/>
      <c r="C237" s="756"/>
      <c r="D237" s="756"/>
      <c r="E237" s="757"/>
      <c r="F237" s="756"/>
      <c r="G237" s="756"/>
      <c r="H237" s="756"/>
      <c r="I237" s="756"/>
      <c r="J237" s="758"/>
      <c r="K237" s="756"/>
      <c r="L237" s="759"/>
      <c r="M237" s="756"/>
      <c r="N237" s="756"/>
      <c r="O237" s="756"/>
      <c r="P237" s="756"/>
      <c r="Q237" s="760"/>
      <c r="R237" s="760"/>
      <c r="S237" s="756"/>
      <c r="T237" s="756"/>
      <c r="U237" s="756"/>
      <c r="V237" s="756"/>
      <c r="W237" s="756"/>
      <c r="X237" s="756"/>
    </row>
    <row r="238" spans="1:25" s="747" customFormat="1">
      <c r="A238" s="756"/>
      <c r="B238" s="756"/>
      <c r="C238" s="756"/>
      <c r="D238" s="756"/>
      <c r="E238" s="757"/>
      <c r="F238" s="756"/>
      <c r="G238" s="756"/>
      <c r="H238" s="756"/>
      <c r="I238" s="756"/>
      <c r="J238" s="758"/>
      <c r="K238" s="756"/>
      <c r="L238" s="759"/>
      <c r="M238" s="756"/>
      <c r="N238" s="756"/>
      <c r="O238" s="756"/>
      <c r="P238" s="756"/>
      <c r="Q238" s="760"/>
      <c r="R238" s="760"/>
      <c r="S238" s="756"/>
      <c r="T238" s="756"/>
      <c r="U238" s="756"/>
      <c r="V238" s="756"/>
      <c r="W238" s="756"/>
      <c r="X238" s="756"/>
    </row>
    <row r="239" spans="1:25" ht="31.8" thickBot="1">
      <c r="A239" s="618" t="s">
        <v>804</v>
      </c>
      <c r="B239" s="618" t="s">
        <v>20</v>
      </c>
      <c r="C239" s="618" t="s">
        <v>701</v>
      </c>
      <c r="D239" s="622" t="s">
        <v>805</v>
      </c>
      <c r="E239" s="748" t="s">
        <v>786</v>
      </c>
      <c r="F239" s="618" t="s">
        <v>1000</v>
      </c>
      <c r="G239" s="622" t="s">
        <v>1008</v>
      </c>
      <c r="H239" s="622" t="s">
        <v>806</v>
      </c>
      <c r="I239" s="622" t="s">
        <v>807</v>
      </c>
      <c r="J239" s="623" t="s">
        <v>1009</v>
      </c>
      <c r="K239" s="618" t="s">
        <v>1010</v>
      </c>
      <c r="L239" s="622" t="s">
        <v>1011</v>
      </c>
      <c r="M239" s="618" t="s">
        <v>1012</v>
      </c>
      <c r="N239" s="622" t="s">
        <v>1013</v>
      </c>
      <c r="O239" s="618" t="s">
        <v>1014</v>
      </c>
      <c r="P239" s="618" t="s">
        <v>1015</v>
      </c>
      <c r="Q239" s="624" t="s">
        <v>1016</v>
      </c>
      <c r="R239" s="618" t="s">
        <v>703</v>
      </c>
      <c r="S239" s="622" t="s">
        <v>1017</v>
      </c>
      <c r="T239" s="618" t="s">
        <v>808</v>
      </c>
      <c r="U239" s="618" t="s">
        <v>1018</v>
      </c>
      <c r="V239" s="626" t="s">
        <v>809</v>
      </c>
      <c r="W239" s="626" t="s">
        <v>1019</v>
      </c>
      <c r="X239" s="618" t="s">
        <v>1020</v>
      </c>
      <c r="Y239" s="622" t="s">
        <v>1021</v>
      </c>
    </row>
    <row r="240" spans="1:25" ht="16.2" thickTop="1">
      <c r="A240" s="27">
        <v>449</v>
      </c>
      <c r="B240" s="27" t="s">
        <v>1358</v>
      </c>
      <c r="C240" s="27" t="s">
        <v>1365</v>
      </c>
      <c r="D240" s="27">
        <v>0.5</v>
      </c>
      <c r="E240" s="139">
        <v>42992</v>
      </c>
      <c r="F240" s="27"/>
      <c r="G240" s="27"/>
      <c r="H240" s="27">
        <v>3.3</v>
      </c>
      <c r="I240" s="54">
        <v>3.3</v>
      </c>
      <c r="J240" s="52">
        <v>1</v>
      </c>
      <c r="K240" s="27" t="s">
        <v>1164</v>
      </c>
      <c r="L240" s="27">
        <v>3</v>
      </c>
      <c r="M240" s="27">
        <v>1</v>
      </c>
      <c r="N240" s="27" t="s">
        <v>1397</v>
      </c>
      <c r="O240" s="27"/>
      <c r="P240" s="27">
        <v>8.2200000000000006</v>
      </c>
      <c r="Q240" s="27">
        <v>22.2</v>
      </c>
      <c r="R240" s="141">
        <v>6.25</v>
      </c>
      <c r="S240" s="24">
        <v>4.9000000000000004</v>
      </c>
      <c r="T240" s="68">
        <v>4.4561936708860754</v>
      </c>
      <c r="U240" s="24">
        <v>2.9767179332805891</v>
      </c>
      <c r="V240" s="655">
        <v>0.65243421746849517</v>
      </c>
      <c r="W240" s="749">
        <v>86.83521090440226</v>
      </c>
      <c r="X240" s="27"/>
      <c r="Y240" s="24"/>
    </row>
    <row r="241" spans="1:25">
      <c r="A241" s="27">
        <v>450</v>
      </c>
      <c r="B241" s="27" t="s">
        <v>1358</v>
      </c>
      <c r="C241" s="27" t="s">
        <v>1365</v>
      </c>
      <c r="D241" s="27">
        <v>1</v>
      </c>
      <c r="E241" s="139">
        <v>42992</v>
      </c>
      <c r="F241" s="27"/>
      <c r="G241" s="27"/>
      <c r="H241" s="27">
        <v>3.3</v>
      </c>
      <c r="I241" s="54">
        <v>3.3</v>
      </c>
      <c r="J241" s="52">
        <v>1</v>
      </c>
      <c r="K241" s="27" t="s">
        <v>1164</v>
      </c>
      <c r="L241" s="27">
        <v>3</v>
      </c>
      <c r="M241" s="27">
        <v>1</v>
      </c>
      <c r="N241" s="27" t="s">
        <v>1397</v>
      </c>
      <c r="O241" s="27"/>
      <c r="P241" s="27">
        <v>8.2100000000000009</v>
      </c>
      <c r="Q241" s="27">
        <v>22.2</v>
      </c>
      <c r="T241" s="27"/>
      <c r="U241" s="27"/>
      <c r="V241" s="27"/>
      <c r="W241" s="27"/>
      <c r="X241" s="27"/>
      <c r="Y241" s="24"/>
    </row>
    <row r="242" spans="1:25">
      <c r="A242" s="27">
        <v>451</v>
      </c>
      <c r="B242" s="27" t="s">
        <v>1358</v>
      </c>
      <c r="C242" s="27" t="s">
        <v>1365</v>
      </c>
      <c r="D242" s="27">
        <v>2</v>
      </c>
      <c r="E242" s="139">
        <v>42992</v>
      </c>
      <c r="F242" s="27"/>
      <c r="G242" s="27"/>
      <c r="H242" s="27">
        <v>3.3</v>
      </c>
      <c r="I242" s="54">
        <v>3.3</v>
      </c>
      <c r="J242" s="52">
        <v>1</v>
      </c>
      <c r="K242" s="27" t="s">
        <v>1164</v>
      </c>
      <c r="L242" s="27">
        <v>3</v>
      </c>
      <c r="M242" s="27">
        <v>1</v>
      </c>
      <c r="N242" s="27" t="s">
        <v>1397</v>
      </c>
      <c r="O242" s="27"/>
      <c r="P242" s="27">
        <v>8.33</v>
      </c>
      <c r="Q242" s="23">
        <v>22</v>
      </c>
      <c r="R242" s="141">
        <v>6.24</v>
      </c>
      <c r="S242" s="24">
        <v>4.5999999999999996</v>
      </c>
      <c r="T242" s="68">
        <v>6.0327531645569632</v>
      </c>
      <c r="U242" s="24">
        <v>2.5693864396097021</v>
      </c>
      <c r="V242" s="655">
        <v>0.51849820461862872</v>
      </c>
      <c r="W242" s="749">
        <v>67.107820961503037</v>
      </c>
      <c r="X242" s="27"/>
      <c r="Y242" s="24"/>
    </row>
    <row r="243" spans="1:25">
      <c r="A243" s="27"/>
      <c r="B243" s="27"/>
      <c r="C243" s="27"/>
      <c r="D243" s="27"/>
      <c r="E243" s="139"/>
      <c r="F243" s="27"/>
      <c r="G243" s="27"/>
      <c r="H243" s="27"/>
      <c r="I243" s="54"/>
      <c r="J243" s="52"/>
      <c r="K243" s="27"/>
      <c r="L243" s="27"/>
      <c r="M243" s="27"/>
      <c r="N243" s="27"/>
      <c r="O243" s="27"/>
      <c r="P243" s="27"/>
      <c r="Q243" s="23"/>
      <c r="R243" s="141"/>
      <c r="S243" s="24"/>
      <c r="T243" s="68"/>
      <c r="U243" s="24"/>
      <c r="V243" s="655"/>
      <c r="W243" s="749"/>
      <c r="X243" s="27"/>
      <c r="Y243" s="24"/>
    </row>
    <row r="244" spans="1:25" ht="31.8" thickBot="1">
      <c r="A244" s="27"/>
      <c r="B244" s="611" t="s">
        <v>20</v>
      </c>
      <c r="C244" s="611" t="s">
        <v>701</v>
      </c>
      <c r="D244" s="611" t="s">
        <v>846</v>
      </c>
      <c r="E244" s="751" t="s">
        <v>786</v>
      </c>
      <c r="F244" s="611" t="s">
        <v>1000</v>
      </c>
      <c r="G244" s="612" t="s">
        <v>1008</v>
      </c>
      <c r="H244" s="612" t="s">
        <v>806</v>
      </c>
      <c r="I244" s="612" t="s">
        <v>807</v>
      </c>
      <c r="J244" s="614" t="s">
        <v>1009</v>
      </c>
      <c r="K244" s="611" t="s">
        <v>1015</v>
      </c>
      <c r="L244" s="615" t="s">
        <v>1016</v>
      </c>
      <c r="M244" s="611" t="s">
        <v>703</v>
      </c>
      <c r="N244" s="612" t="s">
        <v>1017</v>
      </c>
      <c r="O244" s="611" t="s">
        <v>808</v>
      </c>
      <c r="P244" s="611" t="s">
        <v>1018</v>
      </c>
      <c r="Q244" s="617" t="s">
        <v>809</v>
      </c>
      <c r="R244" s="617" t="s">
        <v>1019</v>
      </c>
      <c r="S244" s="611" t="s">
        <v>1020</v>
      </c>
      <c r="T244" s="612" t="s">
        <v>1021</v>
      </c>
      <c r="U244" s="611" t="s">
        <v>1010</v>
      </c>
      <c r="V244" s="612" t="s">
        <v>1011</v>
      </c>
      <c r="W244" s="611" t="s">
        <v>1012</v>
      </c>
      <c r="X244" s="612" t="s">
        <v>1013</v>
      </c>
      <c r="Y244" s="611" t="s">
        <v>1014</v>
      </c>
    </row>
    <row r="245" spans="1:25" ht="16.2" thickTop="1">
      <c r="A245" s="27"/>
      <c r="B245" s="27" t="s">
        <v>1358</v>
      </c>
      <c r="C245" s="27" t="s">
        <v>1365</v>
      </c>
      <c r="D245" s="27">
        <v>0.5</v>
      </c>
      <c r="E245" s="139">
        <v>43355</v>
      </c>
      <c r="F245" s="27"/>
      <c r="G245" s="27">
        <v>2</v>
      </c>
      <c r="H245" s="27">
        <v>3.45</v>
      </c>
      <c r="I245" s="54">
        <v>2.25</v>
      </c>
      <c r="J245" s="27"/>
      <c r="K245" s="27">
        <v>7.46</v>
      </c>
      <c r="L245" s="27">
        <v>23.5</v>
      </c>
      <c r="M245" s="27">
        <v>6.24</v>
      </c>
      <c r="N245" s="27">
        <v>11.400000000000002</v>
      </c>
      <c r="O245" s="68">
        <v>12.614968354430378</v>
      </c>
      <c r="P245" s="24">
        <v>5.0250304164029567</v>
      </c>
      <c r="Q245" s="68">
        <v>0.67957648540527182</v>
      </c>
      <c r="R245" s="24">
        <v>37.759342723004693</v>
      </c>
      <c r="S245" s="27"/>
      <c r="T245" s="27"/>
      <c r="U245" s="27" t="s">
        <v>1164</v>
      </c>
      <c r="V245" s="27" t="s">
        <v>1398</v>
      </c>
      <c r="W245" s="27">
        <v>2</v>
      </c>
      <c r="X245" t="s">
        <v>1399</v>
      </c>
      <c r="Y245" s="24"/>
    </row>
    <row r="246" spans="1:25">
      <c r="A246" s="27"/>
      <c r="B246" s="27" t="s">
        <v>1358</v>
      </c>
      <c r="C246" s="27" t="s">
        <v>1365</v>
      </c>
      <c r="D246" s="27">
        <v>1</v>
      </c>
      <c r="E246" s="139">
        <v>43355</v>
      </c>
      <c r="F246" s="27"/>
      <c r="G246" s="27"/>
      <c r="H246" s="27"/>
      <c r="I246" s="27"/>
      <c r="J246" s="27"/>
      <c r="K246" s="27">
        <v>7.27</v>
      </c>
      <c r="L246" s="27">
        <v>22.9</v>
      </c>
      <c r="M246" s="27" t="s">
        <v>811</v>
      </c>
      <c r="N246" s="27" t="s">
        <v>811</v>
      </c>
      <c r="O246" s="54" t="s">
        <v>811</v>
      </c>
      <c r="P246" s="27" t="s">
        <v>811</v>
      </c>
      <c r="Q246" s="68" t="s">
        <v>811</v>
      </c>
      <c r="R246" s="24" t="s">
        <v>811</v>
      </c>
      <c r="S246" s="27"/>
      <c r="T246" s="27"/>
      <c r="U246" s="27"/>
      <c r="V246" s="27"/>
      <c r="W246" s="27"/>
      <c r="Y246" s="24"/>
    </row>
    <row r="247" spans="1:25">
      <c r="A247" s="27"/>
      <c r="B247" s="27" t="s">
        <v>1358</v>
      </c>
      <c r="C247" s="27" t="s">
        <v>1365</v>
      </c>
      <c r="D247" s="27">
        <v>2</v>
      </c>
      <c r="E247" s="139">
        <v>43355</v>
      </c>
      <c r="F247" s="27"/>
      <c r="G247" s="27"/>
      <c r="H247" s="27"/>
      <c r="I247" s="27"/>
      <c r="J247" s="27"/>
      <c r="K247" s="27">
        <v>6.92</v>
      </c>
      <c r="L247" s="27">
        <v>21.9</v>
      </c>
      <c r="M247" s="27" t="s">
        <v>811</v>
      </c>
      <c r="N247" s="27" t="s">
        <v>811</v>
      </c>
      <c r="O247" s="54" t="s">
        <v>811</v>
      </c>
      <c r="P247" s="27" t="s">
        <v>811</v>
      </c>
      <c r="Q247" s="68" t="s">
        <v>811</v>
      </c>
      <c r="R247" s="24" t="s">
        <v>811</v>
      </c>
      <c r="S247" s="27"/>
      <c r="T247" s="27"/>
      <c r="U247" s="27"/>
      <c r="V247" s="27"/>
      <c r="W247" s="27"/>
      <c r="Y247" s="24"/>
    </row>
    <row r="248" spans="1:25">
      <c r="A248" s="27"/>
      <c r="B248" s="27" t="s">
        <v>1358</v>
      </c>
      <c r="C248" s="27" t="s">
        <v>1365</v>
      </c>
      <c r="D248" s="27">
        <v>2.5</v>
      </c>
      <c r="E248" s="139">
        <v>43355</v>
      </c>
      <c r="F248" s="27"/>
      <c r="G248" s="27"/>
      <c r="H248" s="27"/>
      <c r="I248" s="27"/>
      <c r="J248" s="27"/>
      <c r="K248" s="27" t="s">
        <v>815</v>
      </c>
      <c r="L248" s="27" t="s">
        <v>815</v>
      </c>
      <c r="M248" s="27">
        <v>6.08</v>
      </c>
      <c r="N248" s="27">
        <v>11.200000000000003</v>
      </c>
      <c r="O248" s="68">
        <v>11.130854430379747</v>
      </c>
      <c r="P248" s="24">
        <v>15.736325840453581</v>
      </c>
      <c r="Q248" s="68">
        <v>0.62524226879376577</v>
      </c>
      <c r="R248" s="24">
        <v>36.49173708920187</v>
      </c>
      <c r="S248" s="27"/>
      <c r="T248" s="27"/>
      <c r="U248" s="27"/>
      <c r="V248" s="27"/>
      <c r="W248" s="27"/>
      <c r="Y248" s="24"/>
    </row>
    <row r="249" spans="1:25">
      <c r="B249" s="27" t="s">
        <v>1358</v>
      </c>
      <c r="C249" s="27" t="s">
        <v>1365</v>
      </c>
      <c r="D249" s="27">
        <v>3</v>
      </c>
      <c r="E249" s="139">
        <v>43355</v>
      </c>
      <c r="F249" s="27"/>
      <c r="G249" s="27"/>
      <c r="H249" s="27"/>
      <c r="I249" s="27"/>
      <c r="J249" s="27"/>
      <c r="K249" s="27">
        <v>5.51</v>
      </c>
      <c r="L249" s="27">
        <v>21.6</v>
      </c>
      <c r="M249" s="27" t="s">
        <v>811</v>
      </c>
      <c r="N249" s="27" t="s">
        <v>811</v>
      </c>
      <c r="O249" s="54" t="s">
        <v>811</v>
      </c>
      <c r="P249" s="27" t="s">
        <v>811</v>
      </c>
      <c r="Q249" s="68" t="s">
        <v>811</v>
      </c>
      <c r="R249" s="24" t="s">
        <v>811</v>
      </c>
      <c r="S249" s="27"/>
      <c r="T249" s="27"/>
      <c r="U249" s="27"/>
      <c r="V249" s="27"/>
      <c r="W249" s="27"/>
      <c r="Y249" s="24"/>
    </row>
    <row r="250" spans="1:25">
      <c r="A250" s="27"/>
      <c r="B250" s="27"/>
      <c r="C250" s="27"/>
      <c r="D250" s="27"/>
      <c r="E250" s="139"/>
      <c r="F250" s="27"/>
      <c r="G250" s="27"/>
      <c r="H250" s="27"/>
      <c r="I250" s="54"/>
      <c r="J250" s="52"/>
      <c r="K250" s="27"/>
      <c r="L250" s="27"/>
      <c r="M250" s="27"/>
      <c r="N250" s="27"/>
      <c r="O250" s="27"/>
      <c r="P250" s="27"/>
      <c r="Q250" s="23"/>
      <c r="R250" s="141"/>
      <c r="S250" s="24"/>
      <c r="T250" s="68"/>
      <c r="U250" s="24"/>
      <c r="V250" s="655"/>
      <c r="W250" s="749"/>
      <c r="X250" s="27"/>
      <c r="Y250" s="24"/>
    </row>
    <row r="251" spans="1:25" ht="31.8" thickBot="1">
      <c r="A251" s="618" t="s">
        <v>804</v>
      </c>
      <c r="B251" s="618" t="s">
        <v>20</v>
      </c>
      <c r="C251" s="618" t="s">
        <v>701</v>
      </c>
      <c r="D251" s="622" t="s">
        <v>805</v>
      </c>
      <c r="E251" s="748" t="s">
        <v>786</v>
      </c>
      <c r="F251" s="618" t="s">
        <v>1000</v>
      </c>
      <c r="G251" s="622" t="s">
        <v>1008</v>
      </c>
      <c r="H251" s="622" t="s">
        <v>806</v>
      </c>
      <c r="I251" s="622" t="s">
        <v>807</v>
      </c>
      <c r="J251" s="623" t="s">
        <v>1009</v>
      </c>
      <c r="K251" s="618" t="s">
        <v>1010</v>
      </c>
      <c r="L251" s="622" t="s">
        <v>1011</v>
      </c>
      <c r="M251" s="618" t="s">
        <v>1012</v>
      </c>
      <c r="N251" s="622" t="s">
        <v>1013</v>
      </c>
      <c r="O251" s="618" t="s">
        <v>1014</v>
      </c>
      <c r="P251" s="618" t="s">
        <v>1015</v>
      </c>
      <c r="Q251" s="624" t="s">
        <v>1016</v>
      </c>
      <c r="R251" s="618" t="s">
        <v>703</v>
      </c>
      <c r="S251" s="622" t="s">
        <v>1017</v>
      </c>
      <c r="T251" s="618" t="s">
        <v>808</v>
      </c>
      <c r="U251" s="618" t="s">
        <v>1018</v>
      </c>
      <c r="V251" s="626" t="s">
        <v>809</v>
      </c>
      <c r="W251" s="626" t="s">
        <v>1019</v>
      </c>
      <c r="X251" s="618" t="s">
        <v>1020</v>
      </c>
      <c r="Y251" s="622" t="s">
        <v>1021</v>
      </c>
    </row>
    <row r="252" spans="1:25" ht="16.2" thickTop="1">
      <c r="A252">
        <v>123</v>
      </c>
      <c r="B252" t="s">
        <v>1359</v>
      </c>
      <c r="C252" t="s">
        <v>1365</v>
      </c>
      <c r="D252" s="18">
        <v>0.5</v>
      </c>
      <c r="E252" s="55">
        <v>43719</v>
      </c>
      <c r="G252">
        <v>2</v>
      </c>
      <c r="H252" s="165">
        <v>3.2</v>
      </c>
      <c r="I252" s="653">
        <v>2.2000000000000002</v>
      </c>
      <c r="J252" s="70">
        <v>0.6875</v>
      </c>
      <c r="K252" t="s">
        <v>1127</v>
      </c>
      <c r="L252">
        <v>2</v>
      </c>
      <c r="M252">
        <v>2</v>
      </c>
      <c r="N252" t="s">
        <v>1132</v>
      </c>
      <c r="P252" s="27">
        <v>7</v>
      </c>
      <c r="Q252" s="27">
        <v>22.4</v>
      </c>
      <c r="R252" s="27">
        <v>5.8</v>
      </c>
      <c r="S252" s="27">
        <v>4.2</v>
      </c>
      <c r="T252" s="68">
        <v>2.6480670886075943</v>
      </c>
      <c r="U252" s="24">
        <v>1.1350580093090719</v>
      </c>
      <c r="V252" s="68">
        <v>0.50799746614933883</v>
      </c>
      <c r="W252" s="371">
        <v>33.001710000000003</v>
      </c>
      <c r="X252" s="27" t="s">
        <v>815</v>
      </c>
      <c r="Y252" s="24">
        <v>3.783125097916666</v>
      </c>
    </row>
    <row r="253" spans="1:25">
      <c r="B253" t="s">
        <v>1359</v>
      </c>
      <c r="C253" t="s">
        <v>1365</v>
      </c>
      <c r="D253" s="18">
        <v>1</v>
      </c>
      <c r="E253" s="55">
        <v>43719</v>
      </c>
      <c r="H253" s="165"/>
      <c r="I253" s="166"/>
      <c r="P253" s="27">
        <v>7.28</v>
      </c>
      <c r="Q253" s="27">
        <v>22.4</v>
      </c>
      <c r="R253" s="27" t="s">
        <v>811</v>
      </c>
      <c r="S253" s="27" t="s">
        <v>811</v>
      </c>
      <c r="T253" s="54" t="s">
        <v>811</v>
      </c>
      <c r="U253" s="27" t="s">
        <v>811</v>
      </c>
      <c r="V253" s="54" t="s">
        <v>811</v>
      </c>
      <c r="W253" s="27" t="s">
        <v>811</v>
      </c>
      <c r="X253" s="27" t="s">
        <v>815</v>
      </c>
      <c r="Y253" s="27" t="s">
        <v>811</v>
      </c>
    </row>
    <row r="254" spans="1:25">
      <c r="B254" t="s">
        <v>1359</v>
      </c>
      <c r="C254" t="s">
        <v>1365</v>
      </c>
      <c r="D254" s="18">
        <v>2</v>
      </c>
      <c r="E254" s="55">
        <v>43719</v>
      </c>
      <c r="H254" s="165"/>
      <c r="I254" s="166"/>
      <c r="P254" s="27">
        <v>6.6</v>
      </c>
      <c r="Q254" s="27">
        <v>21.7</v>
      </c>
      <c r="R254" s="27" t="s">
        <v>811</v>
      </c>
      <c r="S254" s="27" t="s">
        <v>811</v>
      </c>
      <c r="T254" s="54" t="s">
        <v>811</v>
      </c>
      <c r="U254" s="27" t="s">
        <v>811</v>
      </c>
      <c r="V254" s="54" t="s">
        <v>811</v>
      </c>
      <c r="W254" s="27" t="s">
        <v>811</v>
      </c>
      <c r="X254" s="27" t="s">
        <v>815</v>
      </c>
      <c r="Y254" s="27" t="s">
        <v>811</v>
      </c>
    </row>
    <row r="255" spans="1:25">
      <c r="B255" t="s">
        <v>1359</v>
      </c>
      <c r="C255" t="s">
        <v>1365</v>
      </c>
      <c r="D255" s="18">
        <v>2.5</v>
      </c>
      <c r="E255" s="55">
        <v>43719</v>
      </c>
      <c r="H255" s="165"/>
      <c r="I255" s="166"/>
      <c r="P255" s="27">
        <v>6.3</v>
      </c>
      <c r="Q255" s="27">
        <v>21.6</v>
      </c>
      <c r="R255" s="27" t="s">
        <v>811</v>
      </c>
      <c r="S255" s="27" t="s">
        <v>811</v>
      </c>
      <c r="T255" s="54" t="s">
        <v>811</v>
      </c>
      <c r="U255" s="27" t="s">
        <v>811</v>
      </c>
      <c r="V255" s="54" t="s">
        <v>811</v>
      </c>
      <c r="W255" s="27" t="s">
        <v>811</v>
      </c>
      <c r="X255" s="27" t="s">
        <v>815</v>
      </c>
      <c r="Y255" s="27" t="s">
        <v>811</v>
      </c>
    </row>
    <row r="256" spans="1:25">
      <c r="B256" t="s">
        <v>1359</v>
      </c>
      <c r="C256" t="s">
        <v>1365</v>
      </c>
      <c r="D256" s="18">
        <v>3</v>
      </c>
      <c r="E256" s="55">
        <v>43719</v>
      </c>
      <c r="H256" s="165"/>
      <c r="I256" s="166"/>
      <c r="P256" s="27" t="s">
        <v>815</v>
      </c>
      <c r="Q256" s="27" t="s">
        <v>815</v>
      </c>
      <c r="R256" s="27">
        <v>5.65</v>
      </c>
      <c r="S256" s="27">
        <v>4.0999999999999996</v>
      </c>
      <c r="T256" s="68">
        <v>57.591188101265821</v>
      </c>
      <c r="U256" s="24">
        <v>59.158478996650864</v>
      </c>
      <c r="V256" s="68">
        <v>1.3046141499288533</v>
      </c>
      <c r="W256" s="371">
        <v>34.449280506111947</v>
      </c>
      <c r="X256" s="27" t="s">
        <v>815</v>
      </c>
      <c r="Y256" s="24">
        <v>116.74966709791669</v>
      </c>
    </row>
    <row r="258" spans="1:24" s="747" customFormat="1" ht="31.8" thickBot="1">
      <c r="A258" s="612" t="s">
        <v>804</v>
      </c>
      <c r="B258" s="612" t="s">
        <v>20</v>
      </c>
      <c r="C258" s="612" t="s">
        <v>701</v>
      </c>
      <c r="D258" s="612" t="s">
        <v>805</v>
      </c>
      <c r="E258" s="752" t="s">
        <v>786</v>
      </c>
      <c r="F258" s="612" t="s">
        <v>1000</v>
      </c>
      <c r="G258" s="612" t="s">
        <v>1008</v>
      </c>
      <c r="H258" s="612" t="s">
        <v>806</v>
      </c>
      <c r="I258" s="612" t="s">
        <v>807</v>
      </c>
      <c r="J258" s="614" t="s">
        <v>1009</v>
      </c>
      <c r="K258" s="612" t="s">
        <v>1015</v>
      </c>
      <c r="L258" s="753" t="s">
        <v>1016</v>
      </c>
      <c r="M258" s="612" t="s">
        <v>703</v>
      </c>
      <c r="N258" s="612" t="s">
        <v>1017</v>
      </c>
      <c r="O258" s="612" t="s">
        <v>808</v>
      </c>
      <c r="P258" s="612" t="s">
        <v>1018</v>
      </c>
      <c r="Q258" s="754" t="s">
        <v>809</v>
      </c>
      <c r="R258" s="754" t="s">
        <v>1019</v>
      </c>
      <c r="S258" s="612" t="s">
        <v>1021</v>
      </c>
      <c r="T258" s="612" t="s">
        <v>1010</v>
      </c>
      <c r="U258" s="612" t="s">
        <v>1011</v>
      </c>
      <c r="V258" s="612" t="s">
        <v>1012</v>
      </c>
      <c r="W258" s="612" t="s">
        <v>1013</v>
      </c>
      <c r="X258" s="612" t="s">
        <v>1014</v>
      </c>
    </row>
    <row r="259" spans="1:24" s="747" customFormat="1" ht="16.2" thickTop="1">
      <c r="A259" s="27">
        <v>39</v>
      </c>
      <c r="B259" t="s">
        <v>1358</v>
      </c>
      <c r="C259" t="s">
        <v>1366</v>
      </c>
      <c r="D259" s="27">
        <v>0.5</v>
      </c>
      <c r="E259" s="133">
        <v>44440</v>
      </c>
      <c r="F259"/>
      <c r="G259">
        <v>2</v>
      </c>
      <c r="H259">
        <v>3</v>
      </c>
      <c r="I259" s="649">
        <v>2.95</v>
      </c>
      <c r="J259" s="172">
        <v>0.98333333333333339</v>
      </c>
      <c r="K259" s="27">
        <v>7.51</v>
      </c>
      <c r="L259" s="27">
        <v>24.4</v>
      </c>
      <c r="M259" s="27">
        <v>5.67</v>
      </c>
      <c r="N259" s="27">
        <v>4.0999999999999996</v>
      </c>
      <c r="O259" s="654">
        <v>2.3605714285714283</v>
      </c>
      <c r="P259" s="755">
        <v>1.9478896825396834</v>
      </c>
      <c r="Q259" s="68">
        <v>0.66678054506983853</v>
      </c>
      <c r="R259" s="371">
        <v>43.009184149184158</v>
      </c>
      <c r="S259" s="24">
        <v>4.3084611111111117</v>
      </c>
      <c r="T259" t="s">
        <v>1025</v>
      </c>
      <c r="U259" t="s">
        <v>1400</v>
      </c>
      <c r="V259" t="s">
        <v>1042</v>
      </c>
      <c r="W259" t="s">
        <v>714</v>
      </c>
      <c r="X259" s="756"/>
    </row>
    <row r="260" spans="1:24" s="747" customFormat="1">
      <c r="A260" s="27">
        <v>39</v>
      </c>
      <c r="B260" t="s">
        <v>1358</v>
      </c>
      <c r="C260" t="s">
        <v>1366</v>
      </c>
      <c r="D260" s="27">
        <v>1</v>
      </c>
      <c r="E260" s="133">
        <v>44440</v>
      </c>
      <c r="F260"/>
      <c r="G260"/>
      <c r="H260"/>
      <c r="I260"/>
      <c r="J260"/>
      <c r="K260" s="27">
        <v>7.21</v>
      </c>
      <c r="L260" s="27">
        <v>25.3</v>
      </c>
      <c r="M260" s="27" t="s">
        <v>811</v>
      </c>
      <c r="N260" s="27" t="s">
        <v>811</v>
      </c>
      <c r="O260" s="654" t="s">
        <v>811</v>
      </c>
      <c r="P260" s="755" t="s">
        <v>811</v>
      </c>
      <c r="Q260" s="68" t="s">
        <v>811</v>
      </c>
      <c r="R260" s="24" t="s">
        <v>811</v>
      </c>
      <c r="S260" s="755" t="s">
        <v>811</v>
      </c>
      <c r="T260"/>
      <c r="U260"/>
      <c r="V260"/>
      <c r="W260"/>
      <c r="X260" s="756"/>
    </row>
    <row r="261" spans="1:24" s="747" customFormat="1">
      <c r="A261" s="27">
        <v>39</v>
      </c>
      <c r="B261" t="s">
        <v>1358</v>
      </c>
      <c r="C261" t="s">
        <v>1366</v>
      </c>
      <c r="D261" s="27">
        <v>1.5</v>
      </c>
      <c r="E261" s="133">
        <v>44440</v>
      </c>
      <c r="F261"/>
      <c r="G261"/>
      <c r="H261"/>
      <c r="I261"/>
      <c r="J261"/>
      <c r="K261" s="27">
        <v>7.1</v>
      </c>
      <c r="L261" s="27">
        <v>25.7</v>
      </c>
      <c r="M261" s="27" t="s">
        <v>811</v>
      </c>
      <c r="N261" s="27" t="s">
        <v>811</v>
      </c>
      <c r="O261" s="68" t="s">
        <v>811</v>
      </c>
      <c r="P261" s="24" t="s">
        <v>811</v>
      </c>
      <c r="Q261" s="68" t="s">
        <v>811</v>
      </c>
      <c r="R261" s="24" t="s">
        <v>811</v>
      </c>
      <c r="S261" s="24" t="s">
        <v>811</v>
      </c>
      <c r="T261"/>
      <c r="U261"/>
      <c r="V261"/>
      <c r="W261"/>
      <c r="X261" s="756"/>
    </row>
    <row r="262" spans="1:24" s="747" customFormat="1">
      <c r="A262" s="27">
        <v>39</v>
      </c>
      <c r="B262" t="s">
        <v>1358</v>
      </c>
      <c r="C262" t="s">
        <v>1366</v>
      </c>
      <c r="D262" s="27">
        <v>2</v>
      </c>
      <c r="E262" s="133">
        <v>44440</v>
      </c>
      <c r="F262"/>
      <c r="G262"/>
      <c r="H262"/>
      <c r="I262"/>
      <c r="J262"/>
      <c r="K262" s="27">
        <v>7.07</v>
      </c>
      <c r="L262" s="27">
        <v>25.8</v>
      </c>
      <c r="M262" s="27">
        <v>5.74</v>
      </c>
      <c r="N262" s="27">
        <v>4.0999999999999996</v>
      </c>
      <c r="O262" s="68">
        <v>1.7906666666666664</v>
      </c>
      <c r="P262" s="24">
        <v>2.6492611111111115</v>
      </c>
      <c r="Q262" s="68">
        <v>0.66678054506983853</v>
      </c>
      <c r="R262" s="371">
        <v>26.960233100233104</v>
      </c>
      <c r="S262" s="24">
        <v>4.4399277777777781</v>
      </c>
      <c r="T262"/>
      <c r="U262"/>
      <c r="V262"/>
      <c r="W262"/>
      <c r="X262" s="756"/>
    </row>
    <row r="263" spans="1:24" s="747" customFormat="1">
      <c r="A263" s="27">
        <v>39</v>
      </c>
      <c r="B263" t="s">
        <v>1358</v>
      </c>
      <c r="C263" t="s">
        <v>1366</v>
      </c>
      <c r="D263" s="27">
        <v>2.5</v>
      </c>
      <c r="E263" s="133">
        <v>44440</v>
      </c>
      <c r="F263"/>
      <c r="G263"/>
      <c r="H263"/>
      <c r="I263"/>
      <c r="J263"/>
      <c r="K263" s="27">
        <v>6.74</v>
      </c>
      <c r="L263" s="27">
        <v>25.9</v>
      </c>
      <c r="M263" s="27" t="s">
        <v>811</v>
      </c>
      <c r="N263" s="27" t="s">
        <v>811</v>
      </c>
      <c r="O263" s="68" t="s">
        <v>811</v>
      </c>
      <c r="P263" s="24" t="s">
        <v>811</v>
      </c>
      <c r="Q263" s="68" t="s">
        <v>811</v>
      </c>
      <c r="R263" s="24" t="s">
        <v>811</v>
      </c>
      <c r="S263" s="24" t="s">
        <v>811</v>
      </c>
      <c r="T263"/>
      <c r="U263"/>
      <c r="V263"/>
      <c r="W263"/>
      <c r="X263" s="756"/>
    </row>
    <row r="264" spans="1:24" s="747" customFormat="1">
      <c r="A264" s="756"/>
      <c r="B264" s="756"/>
      <c r="C264" s="756"/>
      <c r="D264" s="756"/>
      <c r="E264" s="757"/>
      <c r="F264" s="756"/>
      <c r="G264" s="756"/>
      <c r="H264" s="756"/>
      <c r="I264" s="756"/>
      <c r="J264" s="758"/>
      <c r="K264" s="756"/>
      <c r="L264" s="759"/>
      <c r="M264" s="756"/>
      <c r="N264" s="756"/>
      <c r="O264" s="756"/>
      <c r="P264" s="756"/>
      <c r="Q264" s="760"/>
      <c r="R264" s="760"/>
      <c r="S264" s="756"/>
      <c r="T264" s="756"/>
      <c r="U264" s="756"/>
      <c r="V264" s="756"/>
      <c r="W264" s="756"/>
      <c r="X264" s="756"/>
    </row>
    <row r="265" spans="1:24" s="832" customFormat="1" ht="21" thickBot="1">
      <c r="A265" s="144" t="s">
        <v>20</v>
      </c>
      <c r="B265" s="144" t="s">
        <v>1389</v>
      </c>
      <c r="C265" s="146" t="s">
        <v>805</v>
      </c>
      <c r="D265" s="1559" t="s">
        <v>786</v>
      </c>
      <c r="E265" s="144" t="s">
        <v>1000</v>
      </c>
      <c r="F265" s="146" t="s">
        <v>1008</v>
      </c>
      <c r="G265" s="146" t="s">
        <v>806</v>
      </c>
      <c r="H265" s="146" t="s">
        <v>807</v>
      </c>
      <c r="I265" s="1560" t="s">
        <v>1009</v>
      </c>
      <c r="J265" s="144" t="s">
        <v>1015</v>
      </c>
      <c r="K265" s="148" t="s">
        <v>1016</v>
      </c>
      <c r="L265" s="144" t="s">
        <v>703</v>
      </c>
      <c r="M265" s="146" t="s">
        <v>1017</v>
      </c>
      <c r="N265" s="149" t="s">
        <v>808</v>
      </c>
      <c r="O265" s="149" t="s">
        <v>1018</v>
      </c>
      <c r="P265" s="149" t="s">
        <v>809</v>
      </c>
      <c r="Q265" s="149" t="s">
        <v>1019</v>
      </c>
      <c r="R265" s="1409" t="s">
        <v>1021</v>
      </c>
      <c r="S265" s="144" t="s">
        <v>1010</v>
      </c>
      <c r="T265" s="146" t="s">
        <v>1011</v>
      </c>
      <c r="U265" s="144" t="s">
        <v>1012</v>
      </c>
      <c r="V265" s="146" t="s">
        <v>1013</v>
      </c>
      <c r="W265" s="144" t="s">
        <v>1014</v>
      </c>
    </row>
    <row r="266" spans="1:24" ht="16.2" thickTop="1">
      <c r="A266" t="s">
        <v>1358</v>
      </c>
      <c r="B266" t="s">
        <v>1366</v>
      </c>
      <c r="C266" s="27">
        <v>0.5</v>
      </c>
      <c r="D266" s="55">
        <v>44802</v>
      </c>
      <c r="E266" s="27"/>
      <c r="F266">
        <v>2</v>
      </c>
      <c r="G266">
        <v>2.8</v>
      </c>
      <c r="H266">
        <v>2.8</v>
      </c>
      <c r="I266" s="1562">
        <v>1</v>
      </c>
      <c r="J266" s="27">
        <v>7.71</v>
      </c>
      <c r="K266" s="27">
        <v>27.4</v>
      </c>
      <c r="L266" s="27" t="s">
        <v>815</v>
      </c>
      <c r="M266" s="27" t="s">
        <v>815</v>
      </c>
      <c r="N266" s="24">
        <v>1.012160140216245</v>
      </c>
      <c r="O266" s="24">
        <v>9.3215949367088616E-2</v>
      </c>
      <c r="P266" s="24">
        <v>0.68028389821470503</v>
      </c>
      <c r="Q266" s="25">
        <v>31.867937766931053</v>
      </c>
      <c r="R266" s="24">
        <v>1.1053760895833336</v>
      </c>
      <c r="S266" t="s">
        <v>1045</v>
      </c>
      <c r="T266">
        <v>2</v>
      </c>
      <c r="U266">
        <v>2</v>
      </c>
      <c r="V266" t="s">
        <v>1391</v>
      </c>
    </row>
    <row r="267" spans="1:24">
      <c r="A267" t="s">
        <v>1358</v>
      </c>
      <c r="B267" t="s">
        <v>1366</v>
      </c>
      <c r="C267" s="27">
        <v>1</v>
      </c>
      <c r="D267" s="55">
        <v>44802</v>
      </c>
      <c r="E267" s="27"/>
      <c r="I267" s="1561"/>
      <c r="J267" s="27">
        <v>7.91</v>
      </c>
      <c r="K267" s="27">
        <v>26.4</v>
      </c>
      <c r="L267" s="27" t="s">
        <v>811</v>
      </c>
      <c r="M267" s="27" t="s">
        <v>811</v>
      </c>
      <c r="N267" s="24" t="s">
        <v>811</v>
      </c>
      <c r="O267" s="24" t="s">
        <v>811</v>
      </c>
      <c r="P267" s="24" t="s">
        <v>811</v>
      </c>
      <c r="Q267" s="24" t="s">
        <v>811</v>
      </c>
      <c r="R267" s="24" t="s">
        <v>811</v>
      </c>
    </row>
    <row r="268" spans="1:24">
      <c r="A268" t="s">
        <v>1358</v>
      </c>
      <c r="B268" t="s">
        <v>1366</v>
      </c>
      <c r="C268" s="27">
        <v>1.5</v>
      </c>
      <c r="D268" s="55">
        <v>44802</v>
      </c>
      <c r="E268" s="27"/>
      <c r="I268" s="1561"/>
      <c r="J268" s="27">
        <v>7.75</v>
      </c>
      <c r="K268" s="27">
        <v>26.2</v>
      </c>
      <c r="L268" s="27" t="s">
        <v>811</v>
      </c>
      <c r="M268" s="27" t="s">
        <v>811</v>
      </c>
      <c r="N268" s="24" t="s">
        <v>811</v>
      </c>
      <c r="O268" s="24" t="s">
        <v>811</v>
      </c>
      <c r="P268" s="24" t="s">
        <v>811</v>
      </c>
      <c r="Q268" s="24" t="s">
        <v>811</v>
      </c>
      <c r="R268" s="24" t="s">
        <v>811</v>
      </c>
    </row>
    <row r="269" spans="1:24">
      <c r="A269" t="s">
        <v>1358</v>
      </c>
      <c r="B269" t="s">
        <v>1366</v>
      </c>
      <c r="C269" s="27">
        <v>2</v>
      </c>
      <c r="D269" s="55">
        <v>44802</v>
      </c>
      <c r="E269" s="27"/>
      <c r="I269" s="1561"/>
      <c r="J269" s="27">
        <v>7.66</v>
      </c>
      <c r="K269" s="27">
        <v>26.1</v>
      </c>
      <c r="L269" s="27" t="s">
        <v>811</v>
      </c>
      <c r="M269" s="27" t="s">
        <v>811</v>
      </c>
      <c r="N269" s="24" t="s">
        <v>811</v>
      </c>
      <c r="O269" s="24" t="s">
        <v>811</v>
      </c>
      <c r="P269" s="24" t="s">
        <v>811</v>
      </c>
      <c r="Q269" s="24" t="s">
        <v>811</v>
      </c>
      <c r="R269" s="24" t="s">
        <v>811</v>
      </c>
    </row>
    <row r="270" spans="1:24">
      <c r="A270" t="s">
        <v>1358</v>
      </c>
      <c r="B270" t="s">
        <v>1366</v>
      </c>
      <c r="C270" s="27">
        <v>2.5</v>
      </c>
      <c r="D270" s="55">
        <v>44802</v>
      </c>
      <c r="E270" s="27"/>
      <c r="I270" s="1561"/>
      <c r="J270" s="27">
        <v>7.5</v>
      </c>
      <c r="K270" s="27">
        <v>26.1</v>
      </c>
      <c r="L270" s="27" t="s">
        <v>815</v>
      </c>
      <c r="M270" s="27" t="s">
        <v>815</v>
      </c>
      <c r="N270" s="24">
        <v>1.8961015655327009</v>
      </c>
      <c r="O270" s="24">
        <v>0.4745539240506329</v>
      </c>
      <c r="P270" s="24">
        <v>0.604696798413071</v>
      </c>
      <c r="Q270" s="25">
        <v>35.162629652226968</v>
      </c>
      <c r="R270" s="24">
        <v>2.3706554895833341</v>
      </c>
    </row>
    <row r="271" spans="1:24" s="747" customFormat="1">
      <c r="A271" s="756"/>
      <c r="B271" s="756"/>
      <c r="C271" s="756"/>
      <c r="D271" s="756"/>
      <c r="E271" s="757"/>
      <c r="F271" s="756"/>
      <c r="G271" s="756"/>
      <c r="H271" s="756"/>
      <c r="I271" s="756"/>
      <c r="J271" s="758"/>
      <c r="K271" s="756"/>
      <c r="L271" s="759"/>
      <c r="M271" s="756"/>
      <c r="N271" s="756"/>
      <c r="O271" s="756"/>
      <c r="P271" s="756"/>
      <c r="Q271" s="760"/>
      <c r="R271" s="760"/>
      <c r="S271" s="756"/>
      <c r="T271" s="756"/>
      <c r="U271" s="756"/>
      <c r="V271" s="756"/>
      <c r="W271" s="756"/>
      <c r="X271" s="756"/>
    </row>
    <row r="272" spans="1:24" s="747" customFormat="1">
      <c r="A272" s="756"/>
      <c r="B272" s="756"/>
      <c r="C272" s="756"/>
      <c r="D272" s="756"/>
      <c r="E272" s="757"/>
      <c r="F272" s="756"/>
      <c r="G272" s="756"/>
      <c r="H272" s="756"/>
      <c r="I272" s="756"/>
      <c r="J272" s="758"/>
      <c r="K272" s="756"/>
      <c r="L272" s="759"/>
      <c r="M272" s="756"/>
      <c r="N272" s="756"/>
      <c r="O272" s="756"/>
      <c r="P272" s="756"/>
      <c r="Q272" s="760"/>
      <c r="R272" s="760"/>
      <c r="S272" s="756"/>
      <c r="T272" s="756"/>
      <c r="U272" s="756"/>
      <c r="V272" s="756"/>
      <c r="W272" s="756"/>
      <c r="X272" s="756"/>
    </row>
    <row r="273" spans="1:25" s="747" customFormat="1">
      <c r="A273" s="756"/>
      <c r="B273" s="756"/>
      <c r="C273" s="756"/>
      <c r="D273" s="756"/>
      <c r="E273" s="757"/>
      <c r="F273" s="756"/>
      <c r="G273" s="756"/>
      <c r="H273" s="756"/>
      <c r="I273" s="756"/>
      <c r="J273" s="758"/>
      <c r="K273" s="756"/>
      <c r="L273" s="759"/>
      <c r="M273" s="756"/>
      <c r="N273" s="756"/>
      <c r="O273" s="756"/>
      <c r="P273" s="756"/>
      <c r="Q273" s="760"/>
      <c r="R273" s="760"/>
      <c r="S273" s="756"/>
      <c r="T273" s="756"/>
      <c r="U273" s="756"/>
      <c r="V273" s="756"/>
      <c r="W273" s="756"/>
      <c r="X273" s="756"/>
    </row>
    <row r="274" spans="1:25" s="747" customFormat="1">
      <c r="A274" s="756"/>
      <c r="B274" s="756"/>
      <c r="C274" s="756"/>
      <c r="D274" s="756"/>
      <c r="E274" s="757"/>
      <c r="F274" s="756"/>
      <c r="G274" s="756"/>
      <c r="H274" s="756"/>
      <c r="I274" s="756"/>
      <c r="J274" s="758"/>
      <c r="K274" s="756"/>
      <c r="L274" s="759"/>
      <c r="M274" s="756"/>
      <c r="N274" s="756"/>
      <c r="O274" s="756"/>
      <c r="P274" s="756"/>
      <c r="Q274" s="760"/>
      <c r="R274" s="760"/>
      <c r="S274" s="756"/>
      <c r="T274" s="756"/>
      <c r="U274" s="756"/>
      <c r="V274" s="756"/>
      <c r="W274" s="756"/>
      <c r="X274" s="756"/>
    </row>
    <row r="275" spans="1:25" s="747" customFormat="1">
      <c r="A275" s="756"/>
      <c r="B275" s="756"/>
      <c r="C275" s="756"/>
      <c r="D275" s="756"/>
      <c r="E275" s="757"/>
      <c r="F275" s="756"/>
      <c r="G275" s="756"/>
      <c r="H275" s="756"/>
      <c r="I275" s="756"/>
      <c r="J275" s="758"/>
      <c r="K275" s="756"/>
      <c r="L275" s="759"/>
      <c r="M275" s="756"/>
      <c r="N275" s="756"/>
      <c r="O275" s="756"/>
      <c r="P275" s="756"/>
      <c r="Q275" s="760"/>
      <c r="R275" s="760"/>
      <c r="S275" s="756"/>
      <c r="T275" s="756"/>
      <c r="U275" s="756"/>
      <c r="V275" s="756"/>
      <c r="W275" s="756"/>
      <c r="X275" s="756"/>
    </row>
    <row r="276" spans="1:25" ht="31.8" thickBot="1">
      <c r="A276" s="618" t="s">
        <v>804</v>
      </c>
      <c r="B276" s="618" t="s">
        <v>20</v>
      </c>
      <c r="C276" s="618" t="s">
        <v>701</v>
      </c>
      <c r="D276" s="622" t="s">
        <v>805</v>
      </c>
      <c r="E276" s="748" t="s">
        <v>786</v>
      </c>
      <c r="F276" s="618" t="s">
        <v>1000</v>
      </c>
      <c r="G276" s="622" t="s">
        <v>1008</v>
      </c>
      <c r="H276" s="622" t="s">
        <v>806</v>
      </c>
      <c r="I276" s="622" t="s">
        <v>807</v>
      </c>
      <c r="J276" s="623" t="s">
        <v>1009</v>
      </c>
      <c r="K276" s="618" t="s">
        <v>1010</v>
      </c>
      <c r="L276" s="622" t="s">
        <v>1011</v>
      </c>
      <c r="M276" s="618" t="s">
        <v>1012</v>
      </c>
      <c r="N276" s="622" t="s">
        <v>1013</v>
      </c>
      <c r="O276" s="618" t="s">
        <v>1014</v>
      </c>
      <c r="P276" s="618" t="s">
        <v>1015</v>
      </c>
      <c r="Q276" s="624" t="s">
        <v>1016</v>
      </c>
      <c r="R276" s="618" t="s">
        <v>703</v>
      </c>
      <c r="S276" s="622" t="s">
        <v>1017</v>
      </c>
      <c r="T276" s="618" t="s">
        <v>808</v>
      </c>
      <c r="U276" s="618" t="s">
        <v>1018</v>
      </c>
      <c r="V276" s="626" t="s">
        <v>809</v>
      </c>
      <c r="W276" s="626" t="s">
        <v>1019</v>
      </c>
      <c r="X276" s="618" t="s">
        <v>1020</v>
      </c>
      <c r="Y276" s="622" t="s">
        <v>1021</v>
      </c>
    </row>
    <row r="277" spans="1:25" ht="16.2" thickTop="1">
      <c r="A277" s="27">
        <v>445</v>
      </c>
      <c r="B277" s="27" t="s">
        <v>1358</v>
      </c>
      <c r="C277" s="27" t="s">
        <v>1367</v>
      </c>
      <c r="D277" s="27">
        <v>0.5</v>
      </c>
      <c r="E277" s="139">
        <v>42992</v>
      </c>
      <c r="F277" s="27"/>
      <c r="G277" s="27"/>
      <c r="H277" s="27">
        <v>4.2</v>
      </c>
      <c r="I277" s="54">
        <v>1.5</v>
      </c>
      <c r="J277" s="52">
        <v>0.35714285714285715</v>
      </c>
      <c r="K277" s="27"/>
      <c r="L277" s="27"/>
      <c r="M277" s="27"/>
      <c r="N277" s="27" t="s">
        <v>1401</v>
      </c>
      <c r="O277" s="27"/>
      <c r="P277" s="27">
        <v>7.8</v>
      </c>
      <c r="Q277" s="27">
        <v>21.7</v>
      </c>
      <c r="R277" s="141">
        <v>6.3</v>
      </c>
      <c r="S277" s="24">
        <v>7.6</v>
      </c>
      <c r="T277" s="68">
        <v>74.677440506329091</v>
      </c>
      <c r="U277" s="24">
        <v>3.3920930978375812</v>
      </c>
      <c r="V277" s="655">
        <v>2.5444934481271311</v>
      </c>
      <c r="W277" s="749">
        <v>104.82194879351627</v>
      </c>
      <c r="X277" s="27"/>
      <c r="Y277" s="24"/>
    </row>
    <row r="278" spans="1:25">
      <c r="A278" s="27">
        <v>446</v>
      </c>
      <c r="B278" s="27" t="s">
        <v>1358</v>
      </c>
      <c r="C278" s="27" t="s">
        <v>1367</v>
      </c>
      <c r="D278" s="27">
        <v>1</v>
      </c>
      <c r="E278" s="139">
        <v>42992</v>
      </c>
      <c r="F278" s="27"/>
      <c r="G278" s="27"/>
      <c r="H278" s="27">
        <v>4.2</v>
      </c>
      <c r="I278" s="54">
        <v>1.5</v>
      </c>
      <c r="J278" s="52">
        <v>0.35714285714285715</v>
      </c>
      <c r="K278" s="27"/>
      <c r="L278" s="27"/>
      <c r="M278" s="27"/>
      <c r="N278" s="27"/>
      <c r="O278" s="27"/>
      <c r="P278" s="27">
        <v>8.44</v>
      </c>
      <c r="Q278" s="27">
        <v>21.3</v>
      </c>
      <c r="T278" s="27"/>
      <c r="U278" s="27"/>
      <c r="V278" s="27"/>
      <c r="W278" s="27"/>
      <c r="X278" s="27"/>
      <c r="Y278" s="24"/>
    </row>
    <row r="279" spans="1:25">
      <c r="A279" s="27">
        <v>447</v>
      </c>
      <c r="B279" s="27" t="s">
        <v>1358</v>
      </c>
      <c r="C279" s="27" t="s">
        <v>1367</v>
      </c>
      <c r="D279" s="27">
        <v>2</v>
      </c>
      <c r="E279" s="139">
        <v>42992</v>
      </c>
      <c r="F279" s="27"/>
      <c r="G279" s="27"/>
      <c r="H279" s="27">
        <v>4.2</v>
      </c>
      <c r="I279" s="54">
        <v>1.5</v>
      </c>
      <c r="J279" s="52">
        <v>0.35714285714285715</v>
      </c>
      <c r="K279" s="27"/>
      <c r="L279" s="27"/>
      <c r="M279" s="27"/>
      <c r="N279" s="27"/>
      <c r="O279" s="27"/>
      <c r="P279" s="27">
        <v>4.2</v>
      </c>
      <c r="Q279" s="27">
        <v>20.8</v>
      </c>
      <c r="T279" s="27"/>
      <c r="U279" s="27"/>
      <c r="V279" s="27"/>
      <c r="W279" s="27"/>
      <c r="X279" s="27"/>
      <c r="Y279" s="24"/>
    </row>
    <row r="280" spans="1:25">
      <c r="A280" s="27">
        <v>448</v>
      </c>
      <c r="B280" s="27" t="s">
        <v>1358</v>
      </c>
      <c r="C280" s="27" t="s">
        <v>1367</v>
      </c>
      <c r="D280" s="27">
        <v>3</v>
      </c>
      <c r="E280" s="139">
        <v>42992</v>
      </c>
      <c r="F280" s="27"/>
      <c r="G280" s="27"/>
      <c r="H280" s="27">
        <v>4.2</v>
      </c>
      <c r="I280" s="54">
        <v>1.5</v>
      </c>
      <c r="J280" s="52">
        <v>0.35714285714285715</v>
      </c>
      <c r="K280" s="27"/>
      <c r="L280" s="27"/>
      <c r="M280" s="27"/>
      <c r="N280" s="27"/>
      <c r="O280" s="27"/>
      <c r="P280" s="27">
        <v>0.89</v>
      </c>
      <c r="Q280" s="23">
        <v>20</v>
      </c>
      <c r="R280" s="141">
        <v>6.14</v>
      </c>
      <c r="S280" s="24">
        <v>8.8000000000000007</v>
      </c>
      <c r="T280" s="68">
        <v>28.361983544303801</v>
      </c>
      <c r="U280" s="24">
        <v>20.502268059862864</v>
      </c>
      <c r="V280" s="655">
        <v>2.2182763393928835</v>
      </c>
      <c r="W280" s="749">
        <v>99.309883956529717</v>
      </c>
      <c r="X280" s="27"/>
      <c r="Y280" s="24"/>
    </row>
    <row r="281" spans="1:25">
      <c r="A281" s="27"/>
      <c r="B281" s="27"/>
      <c r="C281" s="27"/>
      <c r="D281" s="27"/>
      <c r="E281" s="139"/>
      <c r="F281" s="27"/>
      <c r="G281" s="27"/>
      <c r="H281" s="27"/>
      <c r="I281" s="54"/>
      <c r="J281" s="52"/>
      <c r="K281" s="27"/>
      <c r="L281" s="27"/>
      <c r="M281" s="27"/>
      <c r="N281" s="27"/>
      <c r="O281" s="27"/>
      <c r="P281" s="27"/>
      <c r="Q281" s="23"/>
      <c r="R281" s="141"/>
      <c r="S281" s="24"/>
      <c r="T281" s="68"/>
      <c r="U281" s="24"/>
      <c r="V281" s="655"/>
      <c r="W281" s="749"/>
      <c r="X281" s="27"/>
      <c r="Y281" s="24"/>
    </row>
    <row r="282" spans="1:25" ht="31.8" thickBot="1">
      <c r="A282" s="27"/>
      <c r="B282" s="611" t="s">
        <v>20</v>
      </c>
      <c r="C282" s="611" t="s">
        <v>701</v>
      </c>
      <c r="D282" s="611" t="s">
        <v>846</v>
      </c>
      <c r="E282" s="751" t="s">
        <v>786</v>
      </c>
      <c r="F282" s="611" t="s">
        <v>1000</v>
      </c>
      <c r="G282" s="612" t="s">
        <v>1008</v>
      </c>
      <c r="H282" s="612" t="s">
        <v>806</v>
      </c>
      <c r="I282" s="612" t="s">
        <v>807</v>
      </c>
      <c r="J282" s="614" t="s">
        <v>1009</v>
      </c>
      <c r="K282" s="611" t="s">
        <v>1015</v>
      </c>
      <c r="L282" s="615" t="s">
        <v>1016</v>
      </c>
      <c r="M282" s="611" t="s">
        <v>703</v>
      </c>
      <c r="N282" s="612" t="s">
        <v>1017</v>
      </c>
      <c r="O282" s="611" t="s">
        <v>808</v>
      </c>
      <c r="P282" s="611" t="s">
        <v>1018</v>
      </c>
      <c r="Q282" s="617" t="s">
        <v>809</v>
      </c>
      <c r="R282" s="617" t="s">
        <v>1019</v>
      </c>
      <c r="S282" s="611" t="s">
        <v>1020</v>
      </c>
      <c r="T282" s="612" t="s">
        <v>1021</v>
      </c>
      <c r="U282" s="611" t="s">
        <v>1010</v>
      </c>
      <c r="V282" s="612" t="s">
        <v>1011</v>
      </c>
      <c r="W282" s="611" t="s">
        <v>1012</v>
      </c>
      <c r="X282" s="612" t="s">
        <v>1013</v>
      </c>
      <c r="Y282" s="611" t="s">
        <v>1014</v>
      </c>
    </row>
    <row r="283" spans="1:25" ht="16.2" thickTop="1">
      <c r="A283" s="27"/>
      <c r="B283" s="27" t="s">
        <v>1358</v>
      </c>
      <c r="C283" s="27" t="s">
        <v>1367</v>
      </c>
      <c r="D283" s="27">
        <v>0.5</v>
      </c>
      <c r="E283" s="139">
        <v>43355</v>
      </c>
      <c r="F283" s="27"/>
      <c r="G283" s="27">
        <v>2</v>
      </c>
      <c r="H283" s="27">
        <v>4</v>
      </c>
      <c r="I283" s="54">
        <v>0.9</v>
      </c>
      <c r="J283" s="27"/>
      <c r="K283" s="27">
        <v>9.68</v>
      </c>
      <c r="L283" s="27">
        <v>23.3</v>
      </c>
      <c r="M283" s="27">
        <v>6.48</v>
      </c>
      <c r="N283" s="27">
        <v>16.399999999999999</v>
      </c>
      <c r="O283" s="68">
        <v>21.207987974683551</v>
      </c>
      <c r="P283" s="24">
        <v>13.221494796149781</v>
      </c>
      <c r="Q283" s="68">
        <v>1.6989412135131794</v>
      </c>
      <c r="R283" s="24">
        <v>66.914272300469477</v>
      </c>
      <c r="S283" s="27"/>
      <c r="T283" s="27"/>
      <c r="U283" s="27" t="s">
        <v>1393</v>
      </c>
      <c r="V283" s="27" t="s">
        <v>1393</v>
      </c>
      <c r="W283" s="27" t="s">
        <v>1393</v>
      </c>
      <c r="X283" s="27" t="s">
        <v>1402</v>
      </c>
      <c r="Y283" s="24"/>
    </row>
    <row r="284" spans="1:25">
      <c r="A284" s="27"/>
      <c r="B284" s="27" t="s">
        <v>1358</v>
      </c>
      <c r="C284" s="27" t="s">
        <v>1367</v>
      </c>
      <c r="D284" s="27">
        <v>1</v>
      </c>
      <c r="E284" s="139">
        <v>43355</v>
      </c>
      <c r="F284" s="27"/>
      <c r="G284" s="27"/>
      <c r="H284" s="27"/>
      <c r="I284" s="27"/>
      <c r="J284" s="27"/>
      <c r="K284" s="27">
        <v>10.199999999999999</v>
      </c>
      <c r="L284" s="27">
        <v>22.3</v>
      </c>
      <c r="M284" s="27" t="s">
        <v>811</v>
      </c>
      <c r="N284" s="27" t="s">
        <v>811</v>
      </c>
      <c r="O284" s="54" t="s">
        <v>811</v>
      </c>
      <c r="P284" s="27" t="s">
        <v>811</v>
      </c>
      <c r="Q284" s="68" t="s">
        <v>811</v>
      </c>
      <c r="R284" s="24" t="s">
        <v>811</v>
      </c>
      <c r="S284" s="27"/>
      <c r="T284" s="27"/>
      <c r="U284" s="27"/>
      <c r="V284" s="27"/>
      <c r="W284" s="27"/>
      <c r="Y284" s="24"/>
    </row>
    <row r="285" spans="1:25">
      <c r="A285" s="27"/>
      <c r="B285" s="27" t="s">
        <v>1358</v>
      </c>
      <c r="C285" s="27" t="s">
        <v>1367</v>
      </c>
      <c r="D285" s="27">
        <v>2</v>
      </c>
      <c r="E285" s="139">
        <v>43355</v>
      </c>
      <c r="F285" s="27"/>
      <c r="G285" s="27"/>
      <c r="H285" s="27"/>
      <c r="I285" s="27"/>
      <c r="J285" s="27"/>
      <c r="K285" s="27">
        <v>6.16</v>
      </c>
      <c r="L285" s="27">
        <v>21.1</v>
      </c>
      <c r="M285" s="27" t="s">
        <v>811</v>
      </c>
      <c r="N285" s="27" t="s">
        <v>811</v>
      </c>
      <c r="O285" s="54" t="s">
        <v>811</v>
      </c>
      <c r="P285" s="27" t="s">
        <v>811</v>
      </c>
      <c r="Q285" s="68" t="s">
        <v>811</v>
      </c>
      <c r="R285" s="24" t="s">
        <v>811</v>
      </c>
      <c r="S285" s="27"/>
      <c r="T285" s="27"/>
      <c r="U285" s="27"/>
      <c r="V285" s="27"/>
      <c r="W285" s="27"/>
      <c r="Y285" s="24"/>
    </row>
    <row r="286" spans="1:25">
      <c r="A286" s="27"/>
      <c r="B286" s="27" t="s">
        <v>1358</v>
      </c>
      <c r="C286" s="27" t="s">
        <v>1367</v>
      </c>
      <c r="D286" s="27">
        <v>3</v>
      </c>
      <c r="E286" s="139">
        <v>43355</v>
      </c>
      <c r="F286" s="27"/>
      <c r="G286" s="27"/>
      <c r="H286" s="27"/>
      <c r="I286" s="27"/>
      <c r="J286" s="27"/>
      <c r="K286" s="27">
        <v>0.48</v>
      </c>
      <c r="L286" s="27">
        <v>20.6</v>
      </c>
      <c r="M286" s="27">
        <v>5.86</v>
      </c>
      <c r="N286" s="27">
        <v>29.8</v>
      </c>
      <c r="O286" s="68">
        <v>56.025300632911389</v>
      </c>
      <c r="P286" s="24">
        <v>52.245083137921938</v>
      </c>
      <c r="Q286" s="68">
        <v>1.7668988620537067</v>
      </c>
      <c r="R286" s="24">
        <v>79.336807511737078</v>
      </c>
      <c r="S286" s="27"/>
      <c r="T286" s="27"/>
      <c r="U286" s="27"/>
      <c r="V286" s="27"/>
      <c r="W286" s="27"/>
      <c r="Y286" s="24"/>
    </row>
    <row r="287" spans="1:25">
      <c r="A287" s="27"/>
      <c r="B287" s="27"/>
      <c r="C287" s="27"/>
      <c r="D287" s="27"/>
      <c r="E287" s="139"/>
      <c r="F287" s="27"/>
      <c r="G287" s="27"/>
      <c r="H287" s="27"/>
      <c r="I287" s="54"/>
      <c r="J287" s="52"/>
      <c r="K287" s="27"/>
      <c r="L287" s="27"/>
      <c r="M287" s="27"/>
      <c r="N287" s="27"/>
      <c r="O287" s="27"/>
      <c r="P287" s="27"/>
      <c r="Q287" s="23"/>
      <c r="R287" s="141"/>
      <c r="S287" s="24"/>
      <c r="T287" s="68"/>
      <c r="U287" s="24"/>
      <c r="V287" s="655"/>
      <c r="W287" s="749"/>
      <c r="X287" s="27"/>
      <c r="Y287" s="24"/>
    </row>
    <row r="288" spans="1:25" ht="31.8" thickBot="1">
      <c r="A288" s="618" t="s">
        <v>804</v>
      </c>
      <c r="B288" s="618" t="s">
        <v>20</v>
      </c>
      <c r="C288" s="618" t="s">
        <v>701</v>
      </c>
      <c r="D288" s="622" t="s">
        <v>805</v>
      </c>
      <c r="E288" s="748" t="s">
        <v>786</v>
      </c>
      <c r="F288" s="618" t="s">
        <v>1000</v>
      </c>
      <c r="G288" s="622" t="s">
        <v>1008</v>
      </c>
      <c r="H288" s="622" t="s">
        <v>806</v>
      </c>
      <c r="I288" s="622" t="s">
        <v>807</v>
      </c>
      <c r="J288" s="623" t="s">
        <v>1009</v>
      </c>
      <c r="K288" s="618" t="s">
        <v>1010</v>
      </c>
      <c r="L288" s="622" t="s">
        <v>1011</v>
      </c>
      <c r="M288" s="618" t="s">
        <v>1012</v>
      </c>
      <c r="N288" s="622" t="s">
        <v>1013</v>
      </c>
      <c r="O288" s="618" t="s">
        <v>1014</v>
      </c>
      <c r="P288" s="618" t="s">
        <v>1015</v>
      </c>
      <c r="Q288" s="624" t="s">
        <v>1016</v>
      </c>
      <c r="R288" s="618" t="s">
        <v>703</v>
      </c>
      <c r="S288" s="622" t="s">
        <v>1017</v>
      </c>
      <c r="T288" s="618" t="s">
        <v>808</v>
      </c>
      <c r="U288" s="618" t="s">
        <v>1018</v>
      </c>
      <c r="V288" s="626" t="s">
        <v>809</v>
      </c>
      <c r="W288" s="626" t="s">
        <v>1019</v>
      </c>
      <c r="X288" s="618" t="s">
        <v>1020</v>
      </c>
      <c r="Y288" s="622" t="s">
        <v>1021</v>
      </c>
    </row>
    <row r="289" spans="1:25" ht="16.2" thickTop="1">
      <c r="A289">
        <v>124</v>
      </c>
      <c r="B289" t="s">
        <v>1359</v>
      </c>
      <c r="C289" t="s">
        <v>1367</v>
      </c>
      <c r="D289" s="18">
        <v>0.5</v>
      </c>
      <c r="E289" s="55">
        <v>43719</v>
      </c>
      <c r="G289">
        <v>2</v>
      </c>
      <c r="H289" s="165">
        <v>3.9</v>
      </c>
      <c r="I289" s="653">
        <v>1.2</v>
      </c>
      <c r="J289" s="70">
        <v>0.30769230769230771</v>
      </c>
      <c r="K289" t="s">
        <v>1127</v>
      </c>
      <c r="L289">
        <v>2</v>
      </c>
      <c r="M289">
        <v>2</v>
      </c>
      <c r="N289" t="s">
        <v>1403</v>
      </c>
      <c r="P289" s="27">
        <v>6.28</v>
      </c>
      <c r="Q289" s="27">
        <v>21.6</v>
      </c>
      <c r="R289" s="27">
        <v>5.8</v>
      </c>
      <c r="S289" s="27">
        <v>8.1</v>
      </c>
      <c r="T289" s="68">
        <v>22.260847848101267</v>
      </c>
      <c r="U289" s="24">
        <v>2.5000000000000001E-2</v>
      </c>
      <c r="V289" s="68">
        <v>1.884442661008344</v>
      </c>
      <c r="W289" s="371">
        <v>46.608834441346772</v>
      </c>
      <c r="X289" s="27" t="s">
        <v>815</v>
      </c>
      <c r="Y289" s="24">
        <v>22.285847848101266</v>
      </c>
    </row>
    <row r="290" spans="1:25">
      <c r="B290" t="s">
        <v>1359</v>
      </c>
      <c r="C290" t="s">
        <v>1367</v>
      </c>
      <c r="D290" s="18">
        <v>1</v>
      </c>
      <c r="E290" s="55">
        <v>43719</v>
      </c>
      <c r="H290" s="165"/>
      <c r="I290" s="166"/>
      <c r="P290" s="27">
        <v>4.4000000000000004</v>
      </c>
      <c r="Q290" s="27">
        <v>21.3</v>
      </c>
      <c r="R290" s="27" t="s">
        <v>811</v>
      </c>
      <c r="S290" s="27" t="s">
        <v>811</v>
      </c>
      <c r="T290" s="54" t="s">
        <v>811</v>
      </c>
      <c r="U290" s="27" t="s">
        <v>811</v>
      </c>
      <c r="V290" s="54" t="s">
        <v>811</v>
      </c>
      <c r="W290" s="27" t="s">
        <v>811</v>
      </c>
      <c r="X290" s="27" t="s">
        <v>815</v>
      </c>
      <c r="Y290" s="27" t="s">
        <v>811</v>
      </c>
    </row>
    <row r="291" spans="1:25">
      <c r="B291" t="s">
        <v>1359</v>
      </c>
      <c r="C291" t="s">
        <v>1367</v>
      </c>
      <c r="D291" s="18">
        <v>2</v>
      </c>
      <c r="E291" s="55">
        <v>43719</v>
      </c>
      <c r="H291" s="165"/>
      <c r="I291" s="166"/>
      <c r="P291" s="27">
        <v>2.8</v>
      </c>
      <c r="Q291" s="27">
        <v>20.9</v>
      </c>
      <c r="R291" s="27" t="s">
        <v>811</v>
      </c>
      <c r="S291" s="27" t="s">
        <v>811</v>
      </c>
      <c r="T291" s="54" t="s">
        <v>811</v>
      </c>
      <c r="U291" s="27" t="s">
        <v>811</v>
      </c>
      <c r="V291" s="54" t="s">
        <v>811</v>
      </c>
      <c r="W291" s="27" t="s">
        <v>811</v>
      </c>
      <c r="X291" s="27" t="s">
        <v>815</v>
      </c>
      <c r="Y291" s="27" t="s">
        <v>811</v>
      </c>
    </row>
    <row r="292" spans="1:25">
      <c r="B292" t="s">
        <v>1359</v>
      </c>
      <c r="C292" t="s">
        <v>1367</v>
      </c>
      <c r="D292" s="18">
        <v>3</v>
      </c>
      <c r="E292" s="55">
        <v>43719</v>
      </c>
      <c r="H292" s="165"/>
      <c r="I292" s="166"/>
      <c r="P292" s="27">
        <v>0.89</v>
      </c>
      <c r="Q292" s="23">
        <v>20</v>
      </c>
      <c r="R292" s="27">
        <v>5.47</v>
      </c>
      <c r="S292" s="27">
        <v>7.7</v>
      </c>
      <c r="T292" s="68">
        <v>81.697140759493621</v>
      </c>
      <c r="U292" s="24">
        <v>79.267387938423028</v>
      </c>
      <c r="V292" s="68">
        <v>7.9694821680149772</v>
      </c>
      <c r="W292" s="371">
        <v>89.746299592537014</v>
      </c>
      <c r="X292" s="27" t="s">
        <v>815</v>
      </c>
      <c r="Y292" s="24">
        <v>160.96452869791665</v>
      </c>
    </row>
    <row r="294" spans="1:25" s="747" customFormat="1" ht="31.8" thickBot="1">
      <c r="A294" s="612" t="s">
        <v>804</v>
      </c>
      <c r="B294" s="612" t="s">
        <v>20</v>
      </c>
      <c r="C294" s="612" t="s">
        <v>701</v>
      </c>
      <c r="D294" s="612" t="s">
        <v>805</v>
      </c>
      <c r="E294" s="752" t="s">
        <v>786</v>
      </c>
      <c r="F294" s="612" t="s">
        <v>1000</v>
      </c>
      <c r="G294" s="612" t="s">
        <v>1008</v>
      </c>
      <c r="H294" s="612" t="s">
        <v>806</v>
      </c>
      <c r="I294" s="612" t="s">
        <v>807</v>
      </c>
      <c r="J294" s="614" t="s">
        <v>1009</v>
      </c>
      <c r="K294" s="612" t="s">
        <v>1015</v>
      </c>
      <c r="L294" s="753" t="s">
        <v>1016</v>
      </c>
      <c r="M294" s="612" t="s">
        <v>703</v>
      </c>
      <c r="N294" s="612" t="s">
        <v>1017</v>
      </c>
      <c r="O294" s="612" t="s">
        <v>808</v>
      </c>
      <c r="P294" s="612" t="s">
        <v>1018</v>
      </c>
      <c r="Q294" s="754" t="s">
        <v>809</v>
      </c>
      <c r="R294" s="754" t="s">
        <v>1019</v>
      </c>
      <c r="S294" s="612" t="s">
        <v>1021</v>
      </c>
      <c r="T294" s="612" t="s">
        <v>1010</v>
      </c>
      <c r="U294" s="612" t="s">
        <v>1011</v>
      </c>
      <c r="V294" s="612" t="s">
        <v>1012</v>
      </c>
      <c r="W294" s="612" t="s">
        <v>1013</v>
      </c>
      <c r="X294" s="612" t="s">
        <v>1014</v>
      </c>
    </row>
    <row r="295" spans="1:25" s="747" customFormat="1" ht="16.2" thickTop="1">
      <c r="A295" s="27">
        <v>39</v>
      </c>
      <c r="B295" t="s">
        <v>1358</v>
      </c>
      <c r="C295" t="s">
        <v>1367</v>
      </c>
      <c r="D295" s="27">
        <v>0.5</v>
      </c>
      <c r="E295" s="133">
        <v>44440</v>
      </c>
      <c r="F295"/>
      <c r="G295">
        <v>2</v>
      </c>
      <c r="H295">
        <v>3.5</v>
      </c>
      <c r="I295" s="649">
        <v>1.1499999999999999</v>
      </c>
      <c r="J295" s="172">
        <v>0.32857142857142857</v>
      </c>
      <c r="K295" s="27">
        <v>9.98</v>
      </c>
      <c r="L295" s="27">
        <v>25.5</v>
      </c>
      <c r="M295" s="27">
        <v>6.33</v>
      </c>
      <c r="N295" s="27">
        <v>7.1</v>
      </c>
      <c r="O295" s="68">
        <v>12.916761904761907</v>
      </c>
      <c r="P295" s="24">
        <v>7.5779658730158719</v>
      </c>
      <c r="Q295" s="68">
        <v>1.4669171991536447</v>
      </c>
      <c r="R295" s="371">
        <v>31.418275058275064</v>
      </c>
      <c r="S295" s="24">
        <v>20.494727777777779</v>
      </c>
      <c r="T295" t="s">
        <v>1025</v>
      </c>
      <c r="U295" t="s">
        <v>1388</v>
      </c>
      <c r="V295" t="s">
        <v>1042</v>
      </c>
      <c r="W295" t="s">
        <v>1172</v>
      </c>
      <c r="X295" s="756"/>
    </row>
    <row r="296" spans="1:25" s="747" customFormat="1">
      <c r="A296" s="27">
        <v>39</v>
      </c>
      <c r="B296" t="s">
        <v>1358</v>
      </c>
      <c r="C296" t="s">
        <v>1367</v>
      </c>
      <c r="D296" s="27">
        <v>1</v>
      </c>
      <c r="E296" s="133">
        <v>44440</v>
      </c>
      <c r="F296"/>
      <c r="G296"/>
      <c r="H296"/>
      <c r="I296"/>
      <c r="J296"/>
      <c r="K296" s="27">
        <v>9.26</v>
      </c>
      <c r="L296" s="27">
        <v>25.6</v>
      </c>
      <c r="M296" s="27" t="s">
        <v>811</v>
      </c>
      <c r="N296" s="27" t="s">
        <v>811</v>
      </c>
      <c r="O296" s="68" t="s">
        <v>811</v>
      </c>
      <c r="P296" s="24" t="s">
        <v>811</v>
      </c>
      <c r="Q296" s="68" t="s">
        <v>811</v>
      </c>
      <c r="R296" s="24" t="s">
        <v>811</v>
      </c>
      <c r="S296" s="24" t="s">
        <v>811</v>
      </c>
      <c r="T296"/>
      <c r="U296"/>
      <c r="V296"/>
      <c r="W296"/>
      <c r="X296" s="756"/>
    </row>
    <row r="297" spans="1:25" s="747" customFormat="1">
      <c r="A297" s="27">
        <v>39</v>
      </c>
      <c r="B297" t="s">
        <v>1358</v>
      </c>
      <c r="C297" t="s">
        <v>1367</v>
      </c>
      <c r="D297" s="27">
        <v>2</v>
      </c>
      <c r="E297" s="133">
        <v>44440</v>
      </c>
      <c r="F297"/>
      <c r="G297"/>
      <c r="H297"/>
      <c r="I297"/>
      <c r="J297"/>
      <c r="K297" s="27">
        <v>6.11</v>
      </c>
      <c r="L297" s="27">
        <v>25.2</v>
      </c>
      <c r="M297" s="27" t="s">
        <v>811</v>
      </c>
      <c r="N297" s="27" t="s">
        <v>811</v>
      </c>
      <c r="O297" s="654" t="s">
        <v>811</v>
      </c>
      <c r="P297" s="755" t="s">
        <v>811</v>
      </c>
      <c r="Q297" s="68" t="s">
        <v>811</v>
      </c>
      <c r="R297" s="24" t="s">
        <v>811</v>
      </c>
      <c r="S297" s="755" t="s">
        <v>811</v>
      </c>
      <c r="T297"/>
      <c r="U297"/>
      <c r="V297"/>
      <c r="W297"/>
      <c r="X297" s="756"/>
    </row>
    <row r="298" spans="1:25" s="747" customFormat="1">
      <c r="A298" s="27">
        <v>39</v>
      </c>
      <c r="B298" t="s">
        <v>1358</v>
      </c>
      <c r="C298" t="s">
        <v>1367</v>
      </c>
      <c r="D298" s="27">
        <v>3</v>
      </c>
      <c r="E298" s="133">
        <v>44440</v>
      </c>
      <c r="F298"/>
      <c r="G298"/>
      <c r="H298"/>
      <c r="I298"/>
      <c r="J298"/>
      <c r="K298" s="27">
        <v>0.28999999999999998</v>
      </c>
      <c r="L298" s="27">
        <v>22.1</v>
      </c>
      <c r="M298" s="27">
        <v>5.9</v>
      </c>
      <c r="N298" s="27">
        <v>12.8</v>
      </c>
      <c r="O298" s="654">
        <v>39.870666666666672</v>
      </c>
      <c r="P298" s="755">
        <v>79.153794444444458</v>
      </c>
      <c r="Q298" s="68">
        <v>7.3444129760851533</v>
      </c>
      <c r="R298" s="371">
        <v>81.942750582750591</v>
      </c>
      <c r="S298" s="24">
        <v>119.02446111111112</v>
      </c>
      <c r="T298"/>
      <c r="U298"/>
      <c r="V298"/>
      <c r="W298"/>
      <c r="X298" s="756"/>
    </row>
    <row r="299" spans="1:25" s="747" customFormat="1">
      <c r="A299" s="756"/>
      <c r="B299" s="756"/>
      <c r="C299" s="756"/>
      <c r="D299" s="756"/>
      <c r="E299" s="757"/>
      <c r="F299" s="756"/>
      <c r="G299" s="756"/>
      <c r="H299" s="756"/>
      <c r="I299" s="756"/>
      <c r="J299" s="758"/>
      <c r="K299" s="756"/>
      <c r="L299" s="759"/>
      <c r="M299" s="756"/>
      <c r="N299" s="756"/>
      <c r="O299" s="756"/>
      <c r="P299" s="756"/>
      <c r="Q299" s="760"/>
      <c r="R299" s="760"/>
      <c r="S299" s="756"/>
      <c r="T299" s="756"/>
      <c r="U299" s="756"/>
      <c r="V299" s="756"/>
      <c r="W299" s="756"/>
      <c r="X299" s="756"/>
    </row>
    <row r="300" spans="1:25" s="832" customFormat="1" ht="21" thickBot="1">
      <c r="A300" s="144" t="s">
        <v>20</v>
      </c>
      <c r="B300" s="144" t="s">
        <v>1389</v>
      </c>
      <c r="C300" s="146" t="s">
        <v>805</v>
      </c>
      <c r="D300" s="1559" t="s">
        <v>786</v>
      </c>
      <c r="E300" s="144" t="s">
        <v>1000</v>
      </c>
      <c r="F300" s="146" t="s">
        <v>1008</v>
      </c>
      <c r="G300" s="146" t="s">
        <v>806</v>
      </c>
      <c r="H300" s="146" t="s">
        <v>807</v>
      </c>
      <c r="I300" s="1560" t="s">
        <v>1009</v>
      </c>
      <c r="J300" s="144" t="s">
        <v>1015</v>
      </c>
      <c r="K300" s="148" t="s">
        <v>1016</v>
      </c>
      <c r="L300" s="144" t="s">
        <v>703</v>
      </c>
      <c r="M300" s="146" t="s">
        <v>1017</v>
      </c>
      <c r="N300" s="149" t="s">
        <v>808</v>
      </c>
      <c r="O300" s="149" t="s">
        <v>1018</v>
      </c>
      <c r="P300" s="149" t="s">
        <v>809</v>
      </c>
      <c r="Q300" s="149" t="s">
        <v>1019</v>
      </c>
      <c r="R300" s="1409" t="s">
        <v>1021</v>
      </c>
      <c r="S300" s="144" t="s">
        <v>1010</v>
      </c>
      <c r="T300" s="146" t="s">
        <v>1011</v>
      </c>
      <c r="U300" s="144" t="s">
        <v>1012</v>
      </c>
      <c r="V300" s="146" t="s">
        <v>1013</v>
      </c>
      <c r="W300" s="144" t="s">
        <v>1014</v>
      </c>
    </row>
    <row r="301" spans="1:25" ht="16.2" thickTop="1">
      <c r="A301" t="s">
        <v>1358</v>
      </c>
      <c r="B301" t="s">
        <v>1367</v>
      </c>
      <c r="C301" s="27">
        <v>0.5</v>
      </c>
      <c r="D301" s="55">
        <v>44802</v>
      </c>
      <c r="E301" s="27"/>
      <c r="F301">
        <v>2</v>
      </c>
      <c r="G301">
        <v>3.5</v>
      </c>
      <c r="H301">
        <v>0.95</v>
      </c>
      <c r="I301" s="1562">
        <v>0.27142857142857141</v>
      </c>
      <c r="J301" s="27">
        <v>11.55</v>
      </c>
      <c r="K301" s="27">
        <v>26.2</v>
      </c>
      <c r="L301" s="27" t="s">
        <v>815</v>
      </c>
      <c r="M301" s="27" t="s">
        <v>815</v>
      </c>
      <c r="N301" s="24">
        <v>6.0902260946466242</v>
      </c>
      <c r="O301" s="24">
        <v>4.093027594936709</v>
      </c>
      <c r="P301" s="24">
        <v>1.9678459789320621</v>
      </c>
      <c r="Q301" s="25">
        <v>66.462202562538138</v>
      </c>
      <c r="R301" s="24">
        <v>10.183253689583333</v>
      </c>
      <c r="S301" t="s">
        <v>1025</v>
      </c>
      <c r="T301">
        <v>2</v>
      </c>
      <c r="U301">
        <v>2</v>
      </c>
      <c r="V301" t="s">
        <v>1182</v>
      </c>
    </row>
    <row r="302" spans="1:25">
      <c r="A302" t="s">
        <v>1358</v>
      </c>
      <c r="B302" t="s">
        <v>1367</v>
      </c>
      <c r="C302" s="27">
        <v>1</v>
      </c>
      <c r="D302" s="55">
        <v>44802</v>
      </c>
      <c r="E302" s="27"/>
      <c r="I302" s="1561"/>
      <c r="J302" s="27">
        <v>11.2</v>
      </c>
      <c r="K302" s="27">
        <v>25.7</v>
      </c>
      <c r="L302" s="27" t="s">
        <v>811</v>
      </c>
      <c r="M302" s="27" t="s">
        <v>811</v>
      </c>
      <c r="N302" s="24" t="s">
        <v>811</v>
      </c>
      <c r="O302" s="24" t="s">
        <v>811</v>
      </c>
      <c r="P302" s="24" t="s">
        <v>811</v>
      </c>
      <c r="Q302" s="24" t="s">
        <v>811</v>
      </c>
      <c r="R302" s="24" t="s">
        <v>811</v>
      </c>
    </row>
    <row r="303" spans="1:25">
      <c r="A303" t="s">
        <v>1358</v>
      </c>
      <c r="B303" t="s">
        <v>1367</v>
      </c>
      <c r="C303" s="27">
        <v>1.5</v>
      </c>
      <c r="D303" s="55">
        <v>44802</v>
      </c>
      <c r="E303" s="27"/>
      <c r="I303" s="1561"/>
      <c r="J303" s="27">
        <v>10.199999999999999</v>
      </c>
      <c r="K303" s="27">
        <v>25.5</v>
      </c>
      <c r="L303" s="27" t="s">
        <v>811</v>
      </c>
      <c r="M303" s="27" t="s">
        <v>811</v>
      </c>
      <c r="N303" s="24" t="s">
        <v>811</v>
      </c>
      <c r="O303" s="24" t="s">
        <v>811</v>
      </c>
      <c r="P303" s="24" t="s">
        <v>811</v>
      </c>
      <c r="Q303" s="24" t="s">
        <v>811</v>
      </c>
      <c r="R303" s="24" t="s">
        <v>811</v>
      </c>
    </row>
    <row r="304" spans="1:25">
      <c r="A304" t="s">
        <v>1358</v>
      </c>
      <c r="B304" t="s">
        <v>1367</v>
      </c>
      <c r="C304" s="27">
        <v>2</v>
      </c>
      <c r="D304" s="55">
        <v>44802</v>
      </c>
      <c r="E304" s="27"/>
      <c r="I304" s="1561"/>
      <c r="J304" s="27">
        <v>6.67</v>
      </c>
      <c r="K304" s="27">
        <v>24.4</v>
      </c>
      <c r="L304" s="27" t="s">
        <v>811</v>
      </c>
      <c r="M304" s="27" t="s">
        <v>811</v>
      </c>
      <c r="N304" s="24" t="s">
        <v>811</v>
      </c>
      <c r="O304" s="24" t="s">
        <v>811</v>
      </c>
      <c r="P304" s="24" t="s">
        <v>811</v>
      </c>
      <c r="Q304" s="24" t="s">
        <v>811</v>
      </c>
      <c r="R304" s="24" t="s">
        <v>811</v>
      </c>
    </row>
    <row r="305" spans="1:25">
      <c r="A305" t="s">
        <v>1358</v>
      </c>
      <c r="B305" t="s">
        <v>1367</v>
      </c>
      <c r="C305" s="27">
        <v>2.5</v>
      </c>
      <c r="D305" s="55">
        <v>44802</v>
      </c>
      <c r="E305" s="27"/>
      <c r="I305" s="1561"/>
      <c r="J305" s="27">
        <v>0.39</v>
      </c>
      <c r="K305" s="27">
        <v>21.6</v>
      </c>
      <c r="L305" s="27" t="s">
        <v>811</v>
      </c>
      <c r="M305" s="27" t="s">
        <v>811</v>
      </c>
      <c r="N305" s="24" t="s">
        <v>811</v>
      </c>
      <c r="O305" s="24" t="s">
        <v>811</v>
      </c>
      <c r="P305" s="24" t="s">
        <v>811</v>
      </c>
      <c r="Q305" s="24" t="s">
        <v>811</v>
      </c>
      <c r="R305" s="24" t="s">
        <v>811</v>
      </c>
    </row>
    <row r="306" spans="1:25">
      <c r="A306" t="s">
        <v>1358</v>
      </c>
      <c r="B306" t="s">
        <v>1367</v>
      </c>
      <c r="C306" s="27">
        <v>3</v>
      </c>
      <c r="D306" s="55">
        <v>44802</v>
      </c>
      <c r="E306" s="27"/>
      <c r="I306" s="1561"/>
      <c r="J306" s="27">
        <v>0.23</v>
      </c>
      <c r="K306" s="27">
        <v>17.600000000000001</v>
      </c>
      <c r="L306" s="27" t="s">
        <v>815</v>
      </c>
      <c r="M306" s="27" t="s">
        <v>815</v>
      </c>
      <c r="N306" s="24">
        <v>49.289462993380781</v>
      </c>
      <c r="O306" s="24">
        <v>69.513675696202526</v>
      </c>
      <c r="P306" s="24">
        <v>6.0466540079912452</v>
      </c>
      <c r="Q306" s="25">
        <v>103.25292861500915</v>
      </c>
      <c r="R306" s="24">
        <v>118.80313868958331</v>
      </c>
    </row>
    <row r="307" spans="1:25" s="747" customFormat="1">
      <c r="A307" s="756"/>
      <c r="B307" s="756"/>
      <c r="C307" s="756"/>
      <c r="D307" s="756"/>
      <c r="E307" s="757"/>
      <c r="F307" s="756"/>
      <c r="G307" s="756"/>
      <c r="H307" s="756"/>
      <c r="I307" s="756"/>
      <c r="J307" s="758"/>
      <c r="K307" s="756"/>
      <c r="L307" s="759"/>
      <c r="M307" s="756"/>
      <c r="N307" s="756"/>
      <c r="O307" s="756"/>
      <c r="P307" s="756"/>
      <c r="Q307" s="760"/>
      <c r="R307" s="760"/>
      <c r="S307" s="756"/>
      <c r="T307" s="756"/>
      <c r="U307" s="756"/>
      <c r="V307" s="756"/>
      <c r="W307" s="756"/>
      <c r="X307" s="756"/>
    </row>
    <row r="308" spans="1:25" s="747" customFormat="1">
      <c r="A308" s="756"/>
      <c r="B308" s="756"/>
      <c r="C308" s="756"/>
      <c r="D308" s="756"/>
      <c r="E308" s="757"/>
      <c r="F308" s="756"/>
      <c r="G308" s="756"/>
      <c r="H308" s="756"/>
      <c r="I308" s="756"/>
      <c r="J308" s="758"/>
      <c r="K308" s="756"/>
      <c r="L308" s="759"/>
      <c r="M308" s="756"/>
      <c r="N308" s="756"/>
      <c r="O308" s="756"/>
      <c r="P308" s="756"/>
      <c r="Q308" s="760"/>
      <c r="R308" s="760"/>
      <c r="S308" s="756"/>
      <c r="T308" s="756"/>
      <c r="U308" s="756"/>
      <c r="V308" s="756"/>
      <c r="W308" s="756"/>
      <c r="X308" s="756"/>
    </row>
    <row r="309" spans="1:25" s="747" customFormat="1">
      <c r="A309" s="756"/>
      <c r="B309" s="756"/>
      <c r="C309" s="756"/>
      <c r="D309" s="756"/>
      <c r="E309" s="757"/>
      <c r="F309" s="756"/>
      <c r="G309" s="756"/>
      <c r="H309" s="756"/>
      <c r="I309" s="756"/>
      <c r="J309" s="758"/>
      <c r="K309" s="756"/>
      <c r="L309" s="759"/>
      <c r="M309" s="756"/>
      <c r="N309" s="756"/>
      <c r="O309" s="756"/>
      <c r="P309" s="756"/>
      <c r="Q309" s="760"/>
      <c r="R309" s="760"/>
      <c r="S309" s="756"/>
      <c r="T309" s="756"/>
      <c r="U309" s="756"/>
      <c r="V309" s="756"/>
      <c r="W309" s="756"/>
      <c r="X309" s="756"/>
    </row>
    <row r="310" spans="1:25" s="747" customFormat="1">
      <c r="A310" s="756"/>
      <c r="B310" s="756"/>
      <c r="C310" s="756"/>
      <c r="D310" s="756"/>
      <c r="E310" s="757"/>
      <c r="F310" s="756"/>
      <c r="G310" s="756"/>
      <c r="H310" s="756"/>
      <c r="I310" s="756"/>
      <c r="J310" s="758"/>
      <c r="K310" s="756"/>
      <c r="L310" s="759"/>
      <c r="M310" s="756"/>
      <c r="N310" s="756"/>
      <c r="O310" s="756"/>
      <c r="P310" s="756"/>
      <c r="Q310" s="760"/>
      <c r="R310" s="760"/>
      <c r="S310" s="756"/>
      <c r="T310" s="756"/>
      <c r="U310" s="756"/>
      <c r="V310" s="756"/>
      <c r="W310" s="756"/>
      <c r="X310" s="756"/>
    </row>
    <row r="311" spans="1:25" ht="31.8" thickBot="1">
      <c r="A311" s="618" t="s">
        <v>804</v>
      </c>
      <c r="B311" s="618" t="s">
        <v>20</v>
      </c>
      <c r="C311" s="618" t="s">
        <v>701</v>
      </c>
      <c r="D311" s="622" t="s">
        <v>805</v>
      </c>
      <c r="E311" s="748" t="s">
        <v>786</v>
      </c>
      <c r="F311" s="618" t="s">
        <v>1000</v>
      </c>
      <c r="G311" s="622" t="s">
        <v>1008</v>
      </c>
      <c r="H311" s="622" t="s">
        <v>806</v>
      </c>
      <c r="I311" s="622" t="s">
        <v>807</v>
      </c>
      <c r="J311" s="623" t="s">
        <v>1009</v>
      </c>
      <c r="K311" s="618" t="s">
        <v>1010</v>
      </c>
      <c r="L311" s="622" t="s">
        <v>1011</v>
      </c>
      <c r="M311" s="618" t="s">
        <v>1012</v>
      </c>
      <c r="N311" s="622" t="s">
        <v>1013</v>
      </c>
      <c r="O311" s="618" t="s">
        <v>1014</v>
      </c>
      <c r="P311" s="618" t="s">
        <v>1015</v>
      </c>
      <c r="Q311" s="624" t="s">
        <v>1016</v>
      </c>
      <c r="R311" s="618" t="s">
        <v>703</v>
      </c>
      <c r="S311" s="622" t="s">
        <v>1017</v>
      </c>
      <c r="T311" s="618" t="s">
        <v>808</v>
      </c>
      <c r="U311" s="618" t="s">
        <v>1018</v>
      </c>
      <c r="V311" s="626" t="s">
        <v>809</v>
      </c>
      <c r="W311" s="626" t="s">
        <v>1019</v>
      </c>
      <c r="X311" s="618" t="s">
        <v>1020</v>
      </c>
      <c r="Y311" s="622" t="s">
        <v>1021</v>
      </c>
    </row>
    <row r="312" spans="1:25" ht="16.2" thickTop="1">
      <c r="A312" s="27">
        <v>383</v>
      </c>
      <c r="B312" s="27" t="s">
        <v>1358</v>
      </c>
      <c r="C312" s="27" t="s">
        <v>1368</v>
      </c>
      <c r="D312" s="27">
        <v>0.5</v>
      </c>
      <c r="E312" s="139">
        <v>42990</v>
      </c>
      <c r="F312" s="27"/>
      <c r="G312" s="27"/>
      <c r="H312" s="27">
        <v>3.5</v>
      </c>
      <c r="I312" s="54">
        <v>1.55</v>
      </c>
      <c r="J312" s="52">
        <v>0.44285714285714289</v>
      </c>
      <c r="K312" s="27" t="s">
        <v>1025</v>
      </c>
      <c r="L312" s="27">
        <v>1</v>
      </c>
      <c r="M312" s="27">
        <v>2</v>
      </c>
      <c r="N312" s="27" t="s">
        <v>1383</v>
      </c>
      <c r="O312" s="27"/>
      <c r="P312" s="27">
        <v>6.46</v>
      </c>
      <c r="Q312" s="27">
        <v>21.2</v>
      </c>
      <c r="R312" s="22">
        <v>6.22</v>
      </c>
      <c r="S312" s="24">
        <v>16.100000000000001</v>
      </c>
      <c r="T312" s="68">
        <v>7.3438715189873447</v>
      </c>
      <c r="U312" s="24">
        <v>15.791936283095984</v>
      </c>
      <c r="V312" s="68">
        <v>0.97865132620274264</v>
      </c>
      <c r="W312" s="749">
        <v>79.002276662368743</v>
      </c>
      <c r="X312" s="27"/>
      <c r="Y312" s="27"/>
    </row>
    <row r="313" spans="1:25">
      <c r="A313" s="27">
        <v>384</v>
      </c>
      <c r="B313" s="27" t="s">
        <v>1358</v>
      </c>
      <c r="C313" s="27" t="s">
        <v>1368</v>
      </c>
      <c r="D313" s="27">
        <v>1</v>
      </c>
      <c r="E313" s="139">
        <v>42990</v>
      </c>
      <c r="F313" s="27"/>
      <c r="G313" s="27"/>
      <c r="H313" s="27">
        <v>3.5</v>
      </c>
      <c r="I313" s="54">
        <v>1.55</v>
      </c>
      <c r="J313" s="52">
        <v>0.44285714285714289</v>
      </c>
      <c r="K313" s="27" t="s">
        <v>1025</v>
      </c>
      <c r="L313" s="27">
        <v>1</v>
      </c>
      <c r="M313" s="27">
        <v>2</v>
      </c>
      <c r="N313" s="27" t="s">
        <v>1383</v>
      </c>
      <c r="O313" s="27"/>
      <c r="P313" s="27">
        <v>6.35</v>
      </c>
      <c r="Q313" s="27">
        <v>21</v>
      </c>
      <c r="T313" s="27"/>
      <c r="U313" s="27"/>
      <c r="V313" s="27"/>
      <c r="W313" s="27"/>
      <c r="X313" s="27"/>
      <c r="Y313" s="27"/>
    </row>
    <row r="314" spans="1:25">
      <c r="A314" s="27">
        <v>385</v>
      </c>
      <c r="B314" s="27" t="s">
        <v>1358</v>
      </c>
      <c r="C314" s="27" t="s">
        <v>1368</v>
      </c>
      <c r="D314" s="27">
        <v>2</v>
      </c>
      <c r="E314" s="139">
        <v>42990</v>
      </c>
      <c r="F314" s="27"/>
      <c r="G314" s="27"/>
      <c r="H314" s="27">
        <v>3.5</v>
      </c>
      <c r="I314" s="54">
        <v>1.55</v>
      </c>
      <c r="J314" s="52">
        <v>0.44285714285714289</v>
      </c>
      <c r="K314" s="27" t="s">
        <v>1025</v>
      </c>
      <c r="L314" s="27">
        <v>1</v>
      </c>
      <c r="M314" s="27">
        <v>2</v>
      </c>
      <c r="N314" s="27" t="s">
        <v>1383</v>
      </c>
      <c r="O314" s="27"/>
      <c r="P314" s="27">
        <v>5.7</v>
      </c>
      <c r="Q314" s="27">
        <v>20.9</v>
      </c>
      <c r="T314" s="27"/>
      <c r="U314" s="27"/>
      <c r="V314" s="27"/>
      <c r="W314" s="27"/>
      <c r="X314" s="27"/>
      <c r="Y314" s="27"/>
    </row>
    <row r="315" spans="1:25">
      <c r="A315" s="27">
        <v>386</v>
      </c>
      <c r="B315" s="27" t="s">
        <v>1358</v>
      </c>
      <c r="C315" s="27" t="s">
        <v>1368</v>
      </c>
      <c r="D315" s="27">
        <v>2.5</v>
      </c>
      <c r="E315" s="139">
        <v>42990</v>
      </c>
      <c r="F315" s="27"/>
      <c r="G315" s="27"/>
      <c r="H315" s="27">
        <v>3.5</v>
      </c>
      <c r="I315" s="54">
        <v>1.55</v>
      </c>
      <c r="J315" s="52">
        <v>0.44285714285714289</v>
      </c>
      <c r="K315" s="27" t="s">
        <v>1025</v>
      </c>
      <c r="L315" s="27">
        <v>1</v>
      </c>
      <c r="M315" s="27">
        <v>2</v>
      </c>
      <c r="N315" s="27" t="s">
        <v>1383</v>
      </c>
      <c r="O315" s="27"/>
      <c r="P315" s="27" t="s">
        <v>815</v>
      </c>
      <c r="Q315" s="27" t="s">
        <v>815</v>
      </c>
      <c r="R315" s="22">
        <v>6.32</v>
      </c>
      <c r="S315" s="24">
        <v>16.100000000000001</v>
      </c>
      <c r="T315" s="68">
        <v>13.617934810126583</v>
      </c>
      <c r="U315" s="24">
        <v>8.8506504919567455</v>
      </c>
      <c r="V315" s="68">
        <v>1.1091381696964417</v>
      </c>
      <c r="W315" s="749">
        <v>74.650646527905678</v>
      </c>
      <c r="X315" s="27"/>
      <c r="Y315" s="27"/>
    </row>
    <row r="316" spans="1:25">
      <c r="A316" s="27">
        <v>387</v>
      </c>
      <c r="B316" s="27" t="s">
        <v>1358</v>
      </c>
      <c r="C316" s="27" t="s">
        <v>1368</v>
      </c>
      <c r="D316" s="27">
        <v>3</v>
      </c>
      <c r="E316" s="139">
        <v>42990</v>
      </c>
      <c r="F316" s="27"/>
      <c r="G316" s="27"/>
      <c r="H316" s="27">
        <v>3.5</v>
      </c>
      <c r="I316" s="54">
        <v>1.55</v>
      </c>
      <c r="J316" s="52">
        <v>0.44285714285714289</v>
      </c>
      <c r="K316" s="27" t="s">
        <v>1025</v>
      </c>
      <c r="L316" s="27">
        <v>1</v>
      </c>
      <c r="M316" s="27">
        <v>2</v>
      </c>
      <c r="N316" s="27" t="s">
        <v>1383</v>
      </c>
      <c r="O316" s="27"/>
      <c r="P316" s="27">
        <v>1.99</v>
      </c>
      <c r="Q316" s="27">
        <v>20.2</v>
      </c>
      <c r="T316" s="27"/>
      <c r="U316" s="27"/>
      <c r="V316" s="27"/>
      <c r="W316" s="27"/>
      <c r="X316" s="27"/>
      <c r="Y316" s="27"/>
    </row>
    <row r="317" spans="1:25">
      <c r="A317" s="27"/>
      <c r="B317" s="27"/>
      <c r="C317" s="27"/>
      <c r="D317" s="27"/>
      <c r="E317" s="139"/>
      <c r="F317" s="27"/>
      <c r="G317" s="27"/>
      <c r="H317" s="27"/>
      <c r="I317" s="54"/>
      <c r="J317" s="52"/>
      <c r="K317" s="27"/>
      <c r="L317" s="27"/>
      <c r="M317" s="27"/>
      <c r="N317" s="27"/>
      <c r="O317" s="27"/>
      <c r="P317" s="27"/>
      <c r="Q317" s="27"/>
      <c r="T317" s="27"/>
      <c r="U317" s="27"/>
      <c r="V317" s="27"/>
      <c r="W317" s="27"/>
      <c r="X317" s="27"/>
      <c r="Y317" s="27"/>
    </row>
    <row r="318" spans="1:25" ht="31.8" thickBot="1">
      <c r="A318" s="27"/>
      <c r="B318" s="611" t="s">
        <v>20</v>
      </c>
      <c r="C318" s="611" t="s">
        <v>701</v>
      </c>
      <c r="D318" s="611" t="s">
        <v>846</v>
      </c>
      <c r="E318" s="751" t="s">
        <v>786</v>
      </c>
      <c r="F318" s="611" t="s">
        <v>1000</v>
      </c>
      <c r="G318" s="612" t="s">
        <v>1008</v>
      </c>
      <c r="H318" s="612" t="s">
        <v>806</v>
      </c>
      <c r="I318" s="612" t="s">
        <v>807</v>
      </c>
      <c r="J318" s="614" t="s">
        <v>1009</v>
      </c>
      <c r="K318" s="611" t="s">
        <v>1015</v>
      </c>
      <c r="L318" s="615" t="s">
        <v>1016</v>
      </c>
      <c r="M318" s="611" t="s">
        <v>703</v>
      </c>
      <c r="N318" s="612" t="s">
        <v>1017</v>
      </c>
      <c r="O318" s="611" t="s">
        <v>808</v>
      </c>
      <c r="P318" s="611" t="s">
        <v>1018</v>
      </c>
      <c r="Q318" s="617" t="s">
        <v>809</v>
      </c>
      <c r="R318" s="617" t="s">
        <v>1019</v>
      </c>
      <c r="S318" s="611" t="s">
        <v>1020</v>
      </c>
      <c r="T318" s="612" t="s">
        <v>1021</v>
      </c>
      <c r="U318" s="611" t="s">
        <v>1010</v>
      </c>
      <c r="V318" s="612" t="s">
        <v>1011</v>
      </c>
      <c r="W318" s="611" t="s">
        <v>1012</v>
      </c>
      <c r="X318" s="612" t="s">
        <v>1013</v>
      </c>
      <c r="Y318" s="611" t="s">
        <v>1014</v>
      </c>
    </row>
    <row r="319" spans="1:25" ht="16.2" thickTop="1">
      <c r="A319" s="27"/>
      <c r="B319" s="27" t="s">
        <v>1358</v>
      </c>
      <c r="C319" s="27" t="s">
        <v>1369</v>
      </c>
      <c r="D319" s="27">
        <v>0.5</v>
      </c>
      <c r="E319" s="139">
        <v>43355</v>
      </c>
      <c r="F319" s="27"/>
      <c r="G319" s="27">
        <v>2</v>
      </c>
      <c r="H319" s="27">
        <v>4.05</v>
      </c>
      <c r="I319" s="54">
        <v>1.1499999999999999</v>
      </c>
      <c r="J319" s="27"/>
      <c r="K319" s="27">
        <v>6.48</v>
      </c>
      <c r="L319" s="27">
        <v>22.5</v>
      </c>
      <c r="M319" s="27">
        <v>6.48</v>
      </c>
      <c r="N319" s="27">
        <v>35.4</v>
      </c>
      <c r="O319" s="68">
        <v>13.90614746835443</v>
      </c>
      <c r="P319" s="24">
        <v>12.949308302478901</v>
      </c>
      <c r="Q319" s="68">
        <v>1.0873223766484299</v>
      </c>
      <c r="R319" s="24">
        <v>56.266384976525813</v>
      </c>
      <c r="S319" s="27"/>
      <c r="T319" s="27"/>
      <c r="U319" s="27" t="s">
        <v>1025</v>
      </c>
      <c r="V319" s="27">
        <v>3</v>
      </c>
      <c r="W319" s="27">
        <v>2</v>
      </c>
      <c r="X319" t="s">
        <v>1404</v>
      </c>
      <c r="Y319" s="761"/>
    </row>
    <row r="320" spans="1:25">
      <c r="A320" s="27"/>
      <c r="B320" s="27" t="s">
        <v>1358</v>
      </c>
      <c r="C320" s="27" t="s">
        <v>1369</v>
      </c>
      <c r="D320" s="27">
        <v>1</v>
      </c>
      <c r="E320" s="139">
        <v>43355</v>
      </c>
      <c r="F320" s="27"/>
      <c r="G320" s="27"/>
      <c r="H320" s="27"/>
      <c r="I320" s="27"/>
      <c r="J320" s="27"/>
      <c r="K320" s="27">
        <v>5.52</v>
      </c>
      <c r="L320" s="27">
        <v>21.3</v>
      </c>
      <c r="M320" s="27" t="s">
        <v>811</v>
      </c>
      <c r="N320" s="27" t="s">
        <v>811</v>
      </c>
      <c r="O320" s="54" t="s">
        <v>811</v>
      </c>
      <c r="P320" s="27" t="s">
        <v>811</v>
      </c>
      <c r="Q320" s="68" t="s">
        <v>811</v>
      </c>
      <c r="R320" s="24" t="s">
        <v>811</v>
      </c>
      <c r="S320" s="27"/>
      <c r="T320" s="27"/>
      <c r="U320" s="27"/>
      <c r="V320" s="27"/>
      <c r="W320" s="27"/>
      <c r="Y320" s="761"/>
    </row>
    <row r="321" spans="1:25">
      <c r="A321" s="27"/>
      <c r="B321" s="27" t="s">
        <v>1358</v>
      </c>
      <c r="C321" s="27" t="s">
        <v>1369</v>
      </c>
      <c r="D321" s="27">
        <v>2</v>
      </c>
      <c r="E321" s="139">
        <v>43355</v>
      </c>
      <c r="F321" s="27"/>
      <c r="G321" s="27"/>
      <c r="H321" s="27"/>
      <c r="I321" s="27"/>
      <c r="J321" s="27"/>
      <c r="K321" s="27">
        <v>4.7</v>
      </c>
      <c r="L321" s="27">
        <v>20.6</v>
      </c>
      <c r="M321" s="27" t="s">
        <v>811</v>
      </c>
      <c r="N321" s="27" t="s">
        <v>811</v>
      </c>
      <c r="O321" s="54" t="s">
        <v>811</v>
      </c>
      <c r="P321" s="27" t="s">
        <v>811</v>
      </c>
      <c r="Q321" s="68" t="s">
        <v>811</v>
      </c>
      <c r="R321" s="24" t="s">
        <v>811</v>
      </c>
      <c r="S321" s="27"/>
      <c r="T321" s="27"/>
      <c r="U321" s="27"/>
      <c r="V321" s="27"/>
      <c r="W321" s="27"/>
      <c r="Y321" s="761"/>
    </row>
    <row r="322" spans="1:25">
      <c r="A322" s="27"/>
      <c r="B322" s="27" t="s">
        <v>1358</v>
      </c>
      <c r="C322" s="27" t="s">
        <v>1369</v>
      </c>
      <c r="D322" s="27">
        <v>3</v>
      </c>
      <c r="E322" s="139">
        <v>43355</v>
      </c>
      <c r="F322" s="27"/>
      <c r="G322" s="27"/>
      <c r="H322" s="27"/>
      <c r="I322" s="27"/>
      <c r="J322" s="27"/>
      <c r="K322" s="27">
        <v>1.85</v>
      </c>
      <c r="L322" s="27">
        <v>19.7</v>
      </c>
      <c r="M322" s="27">
        <v>6.04</v>
      </c>
      <c r="N322" s="27">
        <v>60.6</v>
      </c>
      <c r="O322" s="68">
        <v>73.344910126582306</v>
      </c>
      <c r="P322" s="24">
        <v>67.85959414425102</v>
      </c>
      <c r="Q322" s="68">
        <v>2.0387294562158154</v>
      </c>
      <c r="R322" s="24">
        <v>54.238219999999998</v>
      </c>
      <c r="S322" s="27"/>
      <c r="T322" s="27"/>
      <c r="U322" s="27"/>
      <c r="V322" s="27"/>
      <c r="W322" s="27"/>
      <c r="Y322" s="761"/>
    </row>
    <row r="323" spans="1:25">
      <c r="A323" s="27"/>
      <c r="B323" s="27" t="s">
        <v>1358</v>
      </c>
      <c r="C323" s="27" t="s">
        <v>1369</v>
      </c>
      <c r="D323" s="27">
        <v>4</v>
      </c>
      <c r="E323" s="139">
        <v>43355</v>
      </c>
      <c r="F323" s="27"/>
      <c r="G323" s="27"/>
      <c r="H323" s="27"/>
      <c r="I323" s="27"/>
      <c r="J323" s="27"/>
      <c r="K323" s="27">
        <v>0.28999999999999998</v>
      </c>
      <c r="L323" s="27">
        <v>15.1</v>
      </c>
      <c r="M323" s="27" t="s">
        <v>811</v>
      </c>
      <c r="N323" s="27" t="s">
        <v>811</v>
      </c>
      <c r="O323" s="54" t="s">
        <v>811</v>
      </c>
      <c r="P323" s="27" t="s">
        <v>811</v>
      </c>
      <c r="Q323" s="68" t="s">
        <v>811</v>
      </c>
      <c r="R323" s="24" t="s">
        <v>811</v>
      </c>
      <c r="S323" s="27"/>
      <c r="T323" s="27"/>
      <c r="U323" s="27"/>
      <c r="V323" s="27"/>
      <c r="W323" s="27"/>
      <c r="Y323" s="761"/>
    </row>
    <row r="324" spans="1:25">
      <c r="A324" s="27"/>
      <c r="B324" s="27"/>
      <c r="C324" s="27"/>
      <c r="D324" s="27"/>
      <c r="E324" s="139"/>
      <c r="F324" s="27"/>
      <c r="G324" s="27"/>
      <c r="H324" s="27"/>
      <c r="I324" s="54"/>
      <c r="J324" s="52"/>
      <c r="K324" s="27"/>
      <c r="L324" s="27"/>
      <c r="M324" s="27"/>
      <c r="N324" s="27"/>
      <c r="O324" s="27"/>
      <c r="P324" s="27"/>
      <c r="Q324" s="27"/>
      <c r="T324" s="27"/>
      <c r="U324" s="27"/>
      <c r="V324" s="27"/>
      <c r="W324" s="27"/>
      <c r="X324" s="27"/>
      <c r="Y324" s="27"/>
    </row>
    <row r="325" spans="1:25" ht="31.8" thickBot="1">
      <c r="A325" s="618" t="s">
        <v>804</v>
      </c>
      <c r="B325" s="618" t="s">
        <v>20</v>
      </c>
      <c r="C325" s="618" t="s">
        <v>701</v>
      </c>
      <c r="D325" s="622" t="s">
        <v>805</v>
      </c>
      <c r="E325" s="748" t="s">
        <v>786</v>
      </c>
      <c r="F325" s="618" t="s">
        <v>1000</v>
      </c>
      <c r="G325" s="622" t="s">
        <v>1008</v>
      </c>
      <c r="H325" s="622" t="s">
        <v>806</v>
      </c>
      <c r="I325" s="622" t="s">
        <v>807</v>
      </c>
      <c r="J325" s="623" t="s">
        <v>1009</v>
      </c>
      <c r="K325" s="618" t="s">
        <v>1010</v>
      </c>
      <c r="L325" s="622" t="s">
        <v>1011</v>
      </c>
      <c r="M325" s="618" t="s">
        <v>1012</v>
      </c>
      <c r="N325" s="622" t="s">
        <v>1013</v>
      </c>
      <c r="O325" s="618" t="s">
        <v>1014</v>
      </c>
      <c r="P325" s="618" t="s">
        <v>1015</v>
      </c>
      <c r="Q325" s="624" t="s">
        <v>1016</v>
      </c>
      <c r="R325" s="618" t="s">
        <v>703</v>
      </c>
      <c r="S325" s="622" t="s">
        <v>1017</v>
      </c>
      <c r="T325" s="618" t="s">
        <v>808</v>
      </c>
      <c r="U325" s="618" t="s">
        <v>1018</v>
      </c>
      <c r="V325" s="626" t="s">
        <v>809</v>
      </c>
      <c r="W325" s="626" t="s">
        <v>1019</v>
      </c>
      <c r="X325" s="618" t="s">
        <v>1020</v>
      </c>
      <c r="Y325" s="622" t="s">
        <v>1021</v>
      </c>
    </row>
    <row r="326" spans="1:25" ht="16.2" thickTop="1">
      <c r="A326">
        <v>125</v>
      </c>
      <c r="B326" t="s">
        <v>1359</v>
      </c>
      <c r="C326" t="s">
        <v>1368</v>
      </c>
      <c r="D326" s="18">
        <v>0.5</v>
      </c>
      <c r="E326" s="55">
        <v>43719</v>
      </c>
      <c r="G326">
        <v>2</v>
      </c>
      <c r="H326" s="165">
        <v>4.45</v>
      </c>
      <c r="I326" s="653">
        <v>2.1800000000000002</v>
      </c>
      <c r="J326" s="70">
        <v>0.48988764044943822</v>
      </c>
      <c r="K326" t="s">
        <v>1025</v>
      </c>
      <c r="L326">
        <v>2</v>
      </c>
      <c r="M326">
        <v>3</v>
      </c>
      <c r="N326" t="s">
        <v>1132</v>
      </c>
      <c r="P326" s="27">
        <v>7.05</v>
      </c>
      <c r="Q326" s="27">
        <v>21.7</v>
      </c>
      <c r="R326" s="27">
        <v>6.34</v>
      </c>
      <c r="S326" s="27">
        <v>14.9</v>
      </c>
      <c r="T326" s="68">
        <v>10.592268354430376</v>
      </c>
      <c r="U326" s="24">
        <v>2.5000000000000001E-2</v>
      </c>
      <c r="V326" s="68">
        <v>0.83350348467676749</v>
      </c>
      <c r="W326" s="371">
        <v>34.738793695046105</v>
      </c>
      <c r="X326" s="27" t="s">
        <v>815</v>
      </c>
      <c r="Y326" s="24">
        <v>10.617268354430376</v>
      </c>
    </row>
    <row r="327" spans="1:25">
      <c r="B327" t="s">
        <v>1359</v>
      </c>
      <c r="C327" t="s">
        <v>1368</v>
      </c>
      <c r="D327" s="18">
        <v>1</v>
      </c>
      <c r="E327" s="55">
        <v>43719</v>
      </c>
      <c r="H327" s="165"/>
      <c r="I327" s="166"/>
      <c r="P327" s="27">
        <v>6.95</v>
      </c>
      <c r="Q327" s="27">
        <v>21.5</v>
      </c>
      <c r="R327" s="27" t="s">
        <v>811</v>
      </c>
      <c r="S327" s="27" t="s">
        <v>811</v>
      </c>
      <c r="T327" s="54" t="s">
        <v>811</v>
      </c>
      <c r="U327" s="27" t="s">
        <v>811</v>
      </c>
      <c r="V327" s="54" t="s">
        <v>811</v>
      </c>
      <c r="W327" s="27" t="s">
        <v>811</v>
      </c>
      <c r="X327" s="27" t="s">
        <v>815</v>
      </c>
      <c r="Y327" s="27" t="s">
        <v>811</v>
      </c>
    </row>
    <row r="328" spans="1:25">
      <c r="B328" t="s">
        <v>1359</v>
      </c>
      <c r="C328" t="s">
        <v>1368</v>
      </c>
      <c r="D328" s="18">
        <v>2</v>
      </c>
      <c r="E328" s="55">
        <v>43719</v>
      </c>
      <c r="H328" s="165"/>
      <c r="I328" s="166"/>
      <c r="P328" s="27">
        <v>5.89</v>
      </c>
      <c r="Q328" s="27">
        <v>20.7</v>
      </c>
      <c r="R328" s="27" t="s">
        <v>811</v>
      </c>
      <c r="S328" s="27" t="s">
        <v>811</v>
      </c>
      <c r="T328" s="54" t="s">
        <v>811</v>
      </c>
      <c r="U328" s="27" t="s">
        <v>811</v>
      </c>
      <c r="V328" s="54" t="s">
        <v>811</v>
      </c>
      <c r="W328" s="27" t="s">
        <v>811</v>
      </c>
      <c r="X328" s="27" t="s">
        <v>815</v>
      </c>
      <c r="Y328" s="27" t="s">
        <v>811</v>
      </c>
    </row>
    <row r="329" spans="1:25">
      <c r="B329" t="s">
        <v>1359</v>
      </c>
      <c r="C329" t="s">
        <v>1368</v>
      </c>
      <c r="D329" s="18">
        <v>3</v>
      </c>
      <c r="E329" s="55">
        <v>43719</v>
      </c>
      <c r="H329" s="165"/>
      <c r="I329" s="166"/>
      <c r="P329" s="27">
        <v>4.9800000000000004</v>
      </c>
      <c r="Q329" s="27">
        <v>20.100000000000001</v>
      </c>
      <c r="R329" s="27" t="s">
        <v>811</v>
      </c>
      <c r="S329" s="27" t="s">
        <v>811</v>
      </c>
      <c r="T329" s="54" t="s">
        <v>811</v>
      </c>
      <c r="U329" s="27" t="s">
        <v>811</v>
      </c>
      <c r="V329" s="54" t="s">
        <v>811</v>
      </c>
      <c r="W329" s="27" t="s">
        <v>811</v>
      </c>
      <c r="X329" s="27" t="s">
        <v>815</v>
      </c>
      <c r="Y329" s="27" t="s">
        <v>811</v>
      </c>
    </row>
    <row r="330" spans="1:25">
      <c r="B330" t="s">
        <v>1359</v>
      </c>
      <c r="C330" t="s">
        <v>1368</v>
      </c>
      <c r="D330" s="18">
        <v>3.5</v>
      </c>
      <c r="E330" s="55">
        <v>43719</v>
      </c>
      <c r="H330" s="165"/>
      <c r="I330" s="166"/>
      <c r="P330" s="27" t="s">
        <v>815</v>
      </c>
      <c r="Q330" s="27" t="s">
        <v>815</v>
      </c>
      <c r="R330" s="27">
        <v>6</v>
      </c>
      <c r="S330" s="27">
        <v>20.2</v>
      </c>
      <c r="T330" s="68">
        <v>29.590014177215192</v>
      </c>
      <c r="U330" s="24">
        <v>2.5000000000000001E-2</v>
      </c>
      <c r="V330" s="68">
        <v>1.5945284054685986</v>
      </c>
      <c r="W330" s="371">
        <v>41.976623418400173</v>
      </c>
      <c r="X330" s="27" t="s">
        <v>815</v>
      </c>
      <c r="Y330" s="24">
        <v>29.61501417721519</v>
      </c>
    </row>
    <row r="331" spans="1:25">
      <c r="B331" t="s">
        <v>1359</v>
      </c>
      <c r="C331" t="s">
        <v>1368</v>
      </c>
      <c r="D331" s="18">
        <v>4</v>
      </c>
      <c r="E331" s="55">
        <v>43719</v>
      </c>
      <c r="H331" s="165"/>
      <c r="I331" s="166"/>
      <c r="P331" s="27">
        <v>0.21</v>
      </c>
      <c r="Q331" s="27">
        <v>17.8</v>
      </c>
      <c r="R331" s="27" t="s">
        <v>811</v>
      </c>
      <c r="S331" s="27" t="s">
        <v>811</v>
      </c>
      <c r="T331" s="54" t="s">
        <v>811</v>
      </c>
      <c r="U331" s="27" t="s">
        <v>811</v>
      </c>
      <c r="V331" s="54" t="s">
        <v>811</v>
      </c>
      <c r="W331" s="27" t="s">
        <v>811</v>
      </c>
      <c r="X331" s="27" t="s">
        <v>815</v>
      </c>
      <c r="Y331" s="27" t="s">
        <v>811</v>
      </c>
    </row>
    <row r="333" spans="1:25" s="747" customFormat="1" ht="31.8" thickBot="1">
      <c r="A333" s="612" t="s">
        <v>804</v>
      </c>
      <c r="B333" s="612" t="s">
        <v>20</v>
      </c>
      <c r="C333" s="612" t="s">
        <v>701</v>
      </c>
      <c r="D333" s="612" t="s">
        <v>805</v>
      </c>
      <c r="E333" s="752" t="s">
        <v>786</v>
      </c>
      <c r="F333" s="612" t="s">
        <v>1000</v>
      </c>
      <c r="G333" s="612" t="s">
        <v>1008</v>
      </c>
      <c r="H333" s="612" t="s">
        <v>806</v>
      </c>
      <c r="I333" s="612" t="s">
        <v>807</v>
      </c>
      <c r="J333" s="614" t="s">
        <v>1009</v>
      </c>
      <c r="K333" s="612" t="s">
        <v>1015</v>
      </c>
      <c r="L333" s="753" t="s">
        <v>1016</v>
      </c>
      <c r="M333" s="612" t="s">
        <v>703</v>
      </c>
      <c r="N333" s="612" t="s">
        <v>1017</v>
      </c>
      <c r="O333" s="612" t="s">
        <v>808</v>
      </c>
      <c r="P333" s="612" t="s">
        <v>1018</v>
      </c>
      <c r="Q333" s="754" t="s">
        <v>809</v>
      </c>
      <c r="R333" s="754" t="s">
        <v>1019</v>
      </c>
      <c r="S333" s="612" t="s">
        <v>1021</v>
      </c>
      <c r="T333" s="612" t="s">
        <v>1010</v>
      </c>
      <c r="U333" s="612" t="s">
        <v>1011</v>
      </c>
      <c r="V333" s="612" t="s">
        <v>1012</v>
      </c>
      <c r="W333" s="612" t="s">
        <v>1013</v>
      </c>
      <c r="X333" s="612" t="s">
        <v>1014</v>
      </c>
    </row>
    <row r="334" spans="1:25" s="747" customFormat="1" ht="16.2" thickTop="1">
      <c r="A334" s="756"/>
      <c r="B334" t="s">
        <v>1358</v>
      </c>
      <c r="C334" t="s">
        <v>1368</v>
      </c>
      <c r="D334" s="27">
        <v>0.5</v>
      </c>
      <c r="E334" s="133">
        <v>44452</v>
      </c>
      <c r="F334"/>
      <c r="G334">
        <v>2</v>
      </c>
      <c r="H334">
        <v>4</v>
      </c>
      <c r="I334" s="649">
        <v>3.1</v>
      </c>
      <c r="J334" s="762">
        <v>0.77500000000000002</v>
      </c>
      <c r="K334" s="27">
        <v>8.6</v>
      </c>
      <c r="L334" s="27">
        <v>23.2</v>
      </c>
      <c r="M334" s="27">
        <v>6.61</v>
      </c>
      <c r="N334" s="27">
        <v>13.7</v>
      </c>
      <c r="O334" s="68">
        <v>3.0175202380952393</v>
      </c>
      <c r="P334" s="24">
        <v>1.1365714285714286</v>
      </c>
      <c r="Q334" s="68">
        <v>0.58800000000000008</v>
      </c>
      <c r="R334" s="24">
        <v>44.074042553191489</v>
      </c>
      <c r="S334" s="24">
        <v>4.1540916666666678</v>
      </c>
      <c r="T334" t="s">
        <v>1025</v>
      </c>
      <c r="U334" t="s">
        <v>1128</v>
      </c>
      <c r="V334" t="s">
        <v>1028</v>
      </c>
      <c r="W334" t="s">
        <v>1108</v>
      </c>
      <c r="X334"/>
      <c r="Y334"/>
    </row>
    <row r="335" spans="1:25" s="747" customFormat="1">
      <c r="A335" s="756"/>
      <c r="B335" t="s">
        <v>1358</v>
      </c>
      <c r="C335" t="s">
        <v>1368</v>
      </c>
      <c r="D335" s="27">
        <v>1</v>
      </c>
      <c r="E335" s="133">
        <v>44452</v>
      </c>
      <c r="F335"/>
      <c r="G335"/>
      <c r="H335"/>
      <c r="I335"/>
      <c r="J335"/>
      <c r="K335" s="27">
        <v>8.49</v>
      </c>
      <c r="L335" s="27">
        <v>23.2</v>
      </c>
      <c r="M335" s="27" t="s">
        <v>811</v>
      </c>
      <c r="N335" s="27" t="s">
        <v>811</v>
      </c>
      <c r="O335" s="68" t="s">
        <v>811</v>
      </c>
      <c r="P335" s="24" t="s">
        <v>811</v>
      </c>
      <c r="Q335" s="68" t="s">
        <v>811</v>
      </c>
      <c r="R335" s="24" t="s">
        <v>811</v>
      </c>
      <c r="S335" s="24" t="s">
        <v>811</v>
      </c>
      <c r="T335"/>
      <c r="U335"/>
      <c r="V335"/>
      <c r="W335"/>
      <c r="X335"/>
      <c r="Y335"/>
    </row>
    <row r="336" spans="1:25" s="747" customFormat="1">
      <c r="A336" s="756"/>
      <c r="B336" t="s">
        <v>1358</v>
      </c>
      <c r="C336" t="s">
        <v>1368</v>
      </c>
      <c r="D336" s="27">
        <v>2</v>
      </c>
      <c r="E336" s="133">
        <v>44452</v>
      </c>
      <c r="F336"/>
      <c r="G336"/>
      <c r="H336"/>
      <c r="I336"/>
      <c r="J336"/>
      <c r="K336" s="27">
        <v>8.34</v>
      </c>
      <c r="L336" s="27">
        <v>23.2</v>
      </c>
      <c r="M336" s="27" t="s">
        <v>811</v>
      </c>
      <c r="N336" s="27" t="s">
        <v>811</v>
      </c>
      <c r="O336" s="68" t="s">
        <v>811</v>
      </c>
      <c r="P336" s="24" t="s">
        <v>811</v>
      </c>
      <c r="Q336" s="68" t="s">
        <v>811</v>
      </c>
      <c r="R336" s="24" t="s">
        <v>811</v>
      </c>
      <c r="S336" s="24" t="s">
        <v>811</v>
      </c>
      <c r="T336"/>
      <c r="U336"/>
      <c r="V336"/>
      <c r="W336"/>
      <c r="X336"/>
      <c r="Y336"/>
    </row>
    <row r="337" spans="1:25" s="747" customFormat="1">
      <c r="A337" s="756"/>
      <c r="B337" t="s">
        <v>1358</v>
      </c>
      <c r="C337" t="s">
        <v>1368</v>
      </c>
      <c r="D337" s="27">
        <v>3</v>
      </c>
      <c r="E337" s="133">
        <v>44452</v>
      </c>
      <c r="F337"/>
      <c r="G337"/>
      <c r="H337"/>
      <c r="I337"/>
      <c r="J337"/>
      <c r="K337" s="27">
        <v>7.66</v>
      </c>
      <c r="L337" s="27">
        <v>23.2</v>
      </c>
      <c r="M337" s="27">
        <v>6.66</v>
      </c>
      <c r="N337" s="27">
        <v>13.6</v>
      </c>
      <c r="O337" s="68">
        <v>2.3326630952380953</v>
      </c>
      <c r="P337" s="24">
        <v>1.2094285714285715</v>
      </c>
      <c r="Q337" s="68">
        <v>0.63344151781634661</v>
      </c>
      <c r="R337" s="24">
        <v>49.432592592592584</v>
      </c>
      <c r="S337" s="24">
        <v>3.5420916666666669</v>
      </c>
      <c r="T337"/>
      <c r="U337"/>
      <c r="V337"/>
      <c r="W337"/>
      <c r="X337"/>
      <c r="Y337"/>
    </row>
    <row r="338" spans="1:25" s="747" customFormat="1">
      <c r="A338" s="756"/>
      <c r="B338" t="s">
        <v>1358</v>
      </c>
      <c r="C338" t="s">
        <v>1368</v>
      </c>
      <c r="D338" s="27">
        <v>3.5</v>
      </c>
      <c r="E338" s="133">
        <v>44452</v>
      </c>
      <c r="F338"/>
      <c r="G338"/>
      <c r="H338"/>
      <c r="I338"/>
      <c r="J338"/>
      <c r="K338" s="27">
        <v>5.94</v>
      </c>
      <c r="L338" s="27">
        <v>22.9</v>
      </c>
      <c r="M338" s="27" t="s">
        <v>811</v>
      </c>
      <c r="N338" s="27" t="s">
        <v>811</v>
      </c>
      <c r="O338" s="68" t="s">
        <v>811</v>
      </c>
      <c r="P338" s="24" t="s">
        <v>811</v>
      </c>
      <c r="Q338" s="68" t="s">
        <v>811</v>
      </c>
      <c r="R338" s="24" t="s">
        <v>811</v>
      </c>
      <c r="S338" s="24" t="s">
        <v>811</v>
      </c>
      <c r="T338"/>
      <c r="U338"/>
      <c r="V338"/>
      <c r="W338"/>
      <c r="X338"/>
      <c r="Y338"/>
    </row>
    <row r="339" spans="1:25" s="747" customFormat="1">
      <c r="A339" s="756"/>
      <c r="B339" s="756"/>
      <c r="C339" s="756"/>
      <c r="D339" s="756"/>
      <c r="E339" s="757"/>
      <c r="F339" s="756"/>
      <c r="G339" s="756"/>
      <c r="H339" s="756"/>
      <c r="I339" s="756"/>
      <c r="J339" s="758"/>
      <c r="K339" s="756"/>
      <c r="L339" s="759"/>
      <c r="M339" s="756"/>
      <c r="N339" s="756"/>
      <c r="O339" s="756"/>
      <c r="P339" s="756"/>
      <c r="Q339" s="760"/>
      <c r="R339" s="760"/>
      <c r="S339" s="756"/>
      <c r="T339" s="756"/>
      <c r="U339" s="756"/>
      <c r="V339" s="756"/>
      <c r="W339" s="756"/>
      <c r="X339" s="756"/>
    </row>
    <row r="340" spans="1:25" s="832" customFormat="1" ht="21" thickBot="1">
      <c r="A340" s="144" t="s">
        <v>20</v>
      </c>
      <c r="B340" s="144" t="s">
        <v>1389</v>
      </c>
      <c r="C340" s="146" t="s">
        <v>805</v>
      </c>
      <c r="D340" s="1559" t="s">
        <v>786</v>
      </c>
      <c r="E340" s="144" t="s">
        <v>1000</v>
      </c>
      <c r="F340" s="146" t="s">
        <v>1008</v>
      </c>
      <c r="G340" s="146" t="s">
        <v>806</v>
      </c>
      <c r="H340" s="146" t="s">
        <v>807</v>
      </c>
      <c r="I340" s="1560" t="s">
        <v>1009</v>
      </c>
      <c r="J340" s="144" t="s">
        <v>1015</v>
      </c>
      <c r="K340" s="148" t="s">
        <v>1016</v>
      </c>
      <c r="L340" s="144" t="s">
        <v>703</v>
      </c>
      <c r="M340" s="146" t="s">
        <v>1017</v>
      </c>
      <c r="N340" s="149" t="s">
        <v>808</v>
      </c>
      <c r="O340" s="149" t="s">
        <v>1018</v>
      </c>
      <c r="P340" s="149" t="s">
        <v>809</v>
      </c>
      <c r="Q340" s="149" t="s">
        <v>1019</v>
      </c>
      <c r="R340" s="1409" t="s">
        <v>1021</v>
      </c>
      <c r="S340" s="144" t="s">
        <v>1010</v>
      </c>
      <c r="T340" s="146" t="s">
        <v>1011</v>
      </c>
      <c r="U340" s="144" t="s">
        <v>1012</v>
      </c>
      <c r="V340" s="146" t="s">
        <v>1013</v>
      </c>
      <c r="W340" s="144" t="s">
        <v>1014</v>
      </c>
    </row>
    <row r="341" spans="1:25" ht="16.2" thickTop="1">
      <c r="A341" t="s">
        <v>1358</v>
      </c>
      <c r="B341" t="s">
        <v>1369</v>
      </c>
      <c r="C341" s="27">
        <v>0.5</v>
      </c>
      <c r="D341" s="55">
        <v>44805</v>
      </c>
      <c r="E341" s="27"/>
      <c r="F341">
        <v>2</v>
      </c>
      <c r="G341">
        <v>3.5</v>
      </c>
      <c r="H341">
        <v>2.5499999999999998</v>
      </c>
      <c r="I341" s="1562">
        <v>0.72857142857142854</v>
      </c>
      <c r="J341" s="27">
        <v>6.73</v>
      </c>
      <c r="K341" s="27">
        <v>26.6</v>
      </c>
      <c r="L341" s="22">
        <v>5.76</v>
      </c>
      <c r="M341" s="23">
        <v>2.8000000000000007</v>
      </c>
      <c r="N341" s="24">
        <v>1.0374117171061887</v>
      </c>
      <c r="O341" s="24">
        <v>0.03</v>
      </c>
      <c r="P341" s="24">
        <v>0.89447544496911913</v>
      </c>
      <c r="Q341" s="25">
        <v>46.144935936546673</v>
      </c>
      <c r="R341" s="24">
        <v>1.0674117171061888</v>
      </c>
      <c r="S341" t="s">
        <v>1025</v>
      </c>
      <c r="T341">
        <v>1</v>
      </c>
      <c r="U341">
        <v>2</v>
      </c>
      <c r="V341" t="s">
        <v>1182</v>
      </c>
    </row>
    <row r="342" spans="1:25">
      <c r="A342" t="s">
        <v>1358</v>
      </c>
      <c r="B342" t="s">
        <v>1369</v>
      </c>
      <c r="C342" s="27">
        <v>1</v>
      </c>
      <c r="D342" s="55">
        <v>44805</v>
      </c>
      <c r="E342" s="27"/>
      <c r="I342" s="1561"/>
      <c r="J342" s="27">
        <v>6.63</v>
      </c>
      <c r="K342" s="27">
        <v>26.5</v>
      </c>
      <c r="L342" s="27" t="s">
        <v>811</v>
      </c>
      <c r="M342" s="27" t="s">
        <v>811</v>
      </c>
      <c r="N342" s="24" t="s">
        <v>811</v>
      </c>
      <c r="O342" s="24" t="s">
        <v>811</v>
      </c>
      <c r="P342" s="27" t="s">
        <v>811</v>
      </c>
      <c r="Q342" s="27" t="s">
        <v>811</v>
      </c>
      <c r="R342" s="24" t="s">
        <v>811</v>
      </c>
    </row>
    <row r="343" spans="1:25">
      <c r="A343" t="s">
        <v>1358</v>
      </c>
      <c r="B343" t="s">
        <v>1369</v>
      </c>
      <c r="C343" s="27">
        <v>1.5</v>
      </c>
      <c r="D343" s="55">
        <v>44805</v>
      </c>
      <c r="E343" s="27"/>
      <c r="I343" s="1561"/>
      <c r="J343" s="27">
        <v>6.65</v>
      </c>
      <c r="K343" s="27">
        <v>26.5</v>
      </c>
      <c r="L343" s="27" t="s">
        <v>811</v>
      </c>
      <c r="M343" s="27" t="s">
        <v>811</v>
      </c>
      <c r="N343" s="24" t="s">
        <v>811</v>
      </c>
      <c r="O343" s="24" t="s">
        <v>811</v>
      </c>
      <c r="P343" s="27" t="s">
        <v>811</v>
      </c>
      <c r="Q343" s="27" t="s">
        <v>811</v>
      </c>
      <c r="R343" s="24" t="s">
        <v>811</v>
      </c>
    </row>
    <row r="344" spans="1:25" s="27" customFormat="1">
      <c r="A344" t="s">
        <v>1358</v>
      </c>
      <c r="B344" t="s">
        <v>1369</v>
      </c>
      <c r="C344" s="27">
        <v>2</v>
      </c>
      <c r="D344" s="55">
        <v>44805</v>
      </c>
      <c r="F344"/>
      <c r="G344"/>
      <c r="H344"/>
      <c r="I344" s="1561"/>
      <c r="J344" s="27">
        <v>6.66</v>
      </c>
      <c r="K344" s="27">
        <v>26.4</v>
      </c>
      <c r="L344" s="27" t="s">
        <v>811</v>
      </c>
      <c r="M344" s="27" t="s">
        <v>811</v>
      </c>
      <c r="N344" s="24" t="s">
        <v>811</v>
      </c>
      <c r="O344" s="24" t="s">
        <v>811</v>
      </c>
      <c r="P344" s="27" t="s">
        <v>811</v>
      </c>
      <c r="Q344" s="27" t="s">
        <v>811</v>
      </c>
      <c r="R344" s="24" t="s">
        <v>811</v>
      </c>
      <c r="S344"/>
      <c r="T344"/>
      <c r="U344"/>
      <c r="V344"/>
      <c r="W344"/>
    </row>
    <row r="345" spans="1:25" s="27" customFormat="1">
      <c r="A345" t="s">
        <v>1358</v>
      </c>
      <c r="B345" t="s">
        <v>1369</v>
      </c>
      <c r="C345" s="27">
        <v>2.5</v>
      </c>
      <c r="D345" s="55">
        <v>44805</v>
      </c>
      <c r="F345"/>
      <c r="G345"/>
      <c r="H345"/>
      <c r="I345" s="1561"/>
      <c r="J345" s="27">
        <v>6.66</v>
      </c>
      <c r="K345" s="27">
        <v>26.4</v>
      </c>
      <c r="L345" s="27" t="s">
        <v>811</v>
      </c>
      <c r="M345" s="27" t="s">
        <v>811</v>
      </c>
      <c r="N345" s="24" t="s">
        <v>811</v>
      </c>
      <c r="O345" s="24" t="s">
        <v>811</v>
      </c>
      <c r="P345" s="27" t="s">
        <v>811</v>
      </c>
      <c r="Q345" s="27" t="s">
        <v>811</v>
      </c>
      <c r="R345" s="24" t="s">
        <v>811</v>
      </c>
      <c r="S345"/>
      <c r="T345"/>
      <c r="U345"/>
      <c r="V345"/>
      <c r="W345"/>
    </row>
    <row r="346" spans="1:25" s="27" customFormat="1">
      <c r="A346" t="s">
        <v>1358</v>
      </c>
      <c r="B346" t="s">
        <v>1369</v>
      </c>
      <c r="C346" s="27">
        <v>3</v>
      </c>
      <c r="D346" s="55">
        <v>44805</v>
      </c>
      <c r="F346"/>
      <c r="G346"/>
      <c r="H346"/>
      <c r="I346" s="1561"/>
      <c r="J346" s="27">
        <v>6.45</v>
      </c>
      <c r="K346" s="27">
        <v>26.2</v>
      </c>
      <c r="L346" s="22">
        <v>6.71</v>
      </c>
      <c r="M346" s="23">
        <v>17.5</v>
      </c>
      <c r="N346" s="24">
        <v>1.1893254673171592</v>
      </c>
      <c r="O346" s="24">
        <v>0.03</v>
      </c>
      <c r="P346" s="24">
        <v>1.4311607119505907</v>
      </c>
      <c r="Q346" s="25">
        <v>43.262099999999997</v>
      </c>
      <c r="R346" s="24">
        <v>1.2193254673171592</v>
      </c>
      <c r="S346"/>
      <c r="T346"/>
      <c r="U346"/>
      <c r="V346"/>
      <c r="W346"/>
    </row>
    <row r="347" spans="1:25" s="747" customFormat="1">
      <c r="A347" s="756"/>
      <c r="B347" s="756"/>
      <c r="C347" s="756"/>
      <c r="D347" s="756"/>
      <c r="E347" s="757"/>
      <c r="F347" s="756"/>
      <c r="G347" s="756"/>
      <c r="H347" s="756"/>
      <c r="I347" s="756"/>
      <c r="J347" s="758"/>
      <c r="K347" s="756"/>
      <c r="L347" s="759"/>
      <c r="M347" s="756"/>
      <c r="N347" s="756"/>
      <c r="O347" s="756"/>
      <c r="P347" s="756"/>
      <c r="Q347" s="760"/>
      <c r="R347" s="760"/>
      <c r="S347" s="756"/>
      <c r="T347" s="756"/>
      <c r="U347" s="756"/>
      <c r="V347" s="756"/>
      <c r="W347" s="756"/>
      <c r="X347" s="756"/>
    </row>
    <row r="348" spans="1:25" s="747" customFormat="1">
      <c r="A348" s="756"/>
      <c r="B348" s="756"/>
      <c r="C348" s="756"/>
      <c r="D348" s="756"/>
      <c r="E348" s="757"/>
      <c r="F348" s="756"/>
      <c r="G348" s="756"/>
      <c r="H348" s="756"/>
      <c r="I348" s="756"/>
      <c r="J348" s="758"/>
      <c r="K348" s="756"/>
      <c r="L348" s="759"/>
      <c r="M348" s="756"/>
      <c r="N348" s="756"/>
      <c r="O348" s="756"/>
      <c r="P348" s="756"/>
      <c r="Q348" s="760"/>
      <c r="R348" s="760"/>
      <c r="S348" s="756"/>
      <c r="T348" s="756"/>
      <c r="U348" s="756"/>
      <c r="V348" s="756"/>
      <c r="W348" s="756"/>
      <c r="X348" s="756"/>
    </row>
    <row r="349" spans="1:25">
      <c r="A349" s="27"/>
      <c r="B349" s="761"/>
      <c r="C349" s="761"/>
      <c r="D349" s="761"/>
      <c r="E349" s="763"/>
      <c r="F349" s="761"/>
      <c r="G349" s="756"/>
      <c r="H349" s="756"/>
      <c r="I349" s="756"/>
      <c r="J349" s="758"/>
      <c r="K349" s="761"/>
      <c r="L349" s="764"/>
      <c r="M349" s="761"/>
      <c r="N349" s="756"/>
      <c r="O349" s="761"/>
      <c r="P349" s="761"/>
      <c r="Q349" s="765"/>
      <c r="R349" s="765"/>
      <c r="S349" s="761"/>
      <c r="T349" s="756"/>
      <c r="U349" s="761"/>
      <c r="V349" s="756"/>
      <c r="W349" s="761"/>
      <c r="X349" s="756"/>
      <c r="Y349" s="761"/>
    </row>
    <row r="350" spans="1:25" ht="31.8" thickBot="1">
      <c r="A350" s="618" t="s">
        <v>804</v>
      </c>
      <c r="B350" s="618" t="s">
        <v>20</v>
      </c>
      <c r="C350" s="618" t="s">
        <v>701</v>
      </c>
      <c r="D350" s="622" t="s">
        <v>805</v>
      </c>
      <c r="E350" s="748" t="s">
        <v>786</v>
      </c>
      <c r="F350" s="618" t="s">
        <v>1000</v>
      </c>
      <c r="G350" s="622" t="s">
        <v>1008</v>
      </c>
      <c r="H350" s="622" t="s">
        <v>806</v>
      </c>
      <c r="I350" s="622" t="s">
        <v>807</v>
      </c>
      <c r="J350" s="623" t="s">
        <v>1009</v>
      </c>
      <c r="K350" s="618" t="s">
        <v>1010</v>
      </c>
      <c r="L350" s="622" t="s">
        <v>1011</v>
      </c>
      <c r="M350" s="618" t="s">
        <v>1012</v>
      </c>
      <c r="N350" s="622" t="s">
        <v>1013</v>
      </c>
      <c r="O350" s="618" t="s">
        <v>1014</v>
      </c>
      <c r="P350" s="618" t="s">
        <v>1015</v>
      </c>
      <c r="Q350" s="624" t="s">
        <v>1016</v>
      </c>
      <c r="R350" s="618" t="s">
        <v>703</v>
      </c>
      <c r="S350" s="622" t="s">
        <v>1017</v>
      </c>
      <c r="T350" s="618" t="s">
        <v>808</v>
      </c>
      <c r="U350" s="618" t="s">
        <v>1018</v>
      </c>
      <c r="V350" s="626" t="s">
        <v>809</v>
      </c>
      <c r="W350" s="626" t="s">
        <v>1019</v>
      </c>
      <c r="X350" s="618" t="s">
        <v>1020</v>
      </c>
      <c r="Y350" s="622" t="s">
        <v>1021</v>
      </c>
    </row>
    <row r="351" spans="1:25" ht="16.2" thickTop="1">
      <c r="A351" s="27">
        <v>508</v>
      </c>
      <c r="B351" s="27" t="s">
        <v>1358</v>
      </c>
      <c r="C351" s="27" t="s">
        <v>1370</v>
      </c>
      <c r="D351" s="27">
        <v>0.5</v>
      </c>
      <c r="E351" s="139">
        <v>42997</v>
      </c>
      <c r="F351" s="27"/>
      <c r="G351" s="27"/>
      <c r="H351" s="27">
        <v>4.2</v>
      </c>
      <c r="I351" s="54">
        <v>0.9</v>
      </c>
      <c r="J351" s="52">
        <v>0.21428571428571427</v>
      </c>
      <c r="K351" s="27" t="s">
        <v>1114</v>
      </c>
      <c r="L351" s="27">
        <v>4</v>
      </c>
      <c r="M351" s="27">
        <v>2</v>
      </c>
      <c r="N351" s="27" t="s">
        <v>1405</v>
      </c>
      <c r="O351" s="27"/>
      <c r="P351" s="27">
        <v>9.3699999999999992</v>
      </c>
      <c r="Q351" s="27">
        <v>22.6</v>
      </c>
      <c r="R351" s="22">
        <v>6.59</v>
      </c>
      <c r="S351" s="24">
        <v>5.8000000000000007</v>
      </c>
      <c r="T351" s="68">
        <v>12.281076708860756</v>
      </c>
      <c r="U351" s="24">
        <v>10.168789295305908</v>
      </c>
      <c r="V351" s="655">
        <v>1.0438947479495921</v>
      </c>
      <c r="W351" s="749">
        <v>83.934124148093545</v>
      </c>
      <c r="X351" s="27"/>
      <c r="Y351" s="27"/>
    </row>
    <row r="352" spans="1:25">
      <c r="A352" s="27">
        <v>509</v>
      </c>
      <c r="B352" s="27" t="s">
        <v>1358</v>
      </c>
      <c r="C352" s="27" t="s">
        <v>1370</v>
      </c>
      <c r="D352" s="27">
        <v>1</v>
      </c>
      <c r="E352" s="139">
        <v>42997</v>
      </c>
      <c r="F352" s="27"/>
      <c r="G352" s="27"/>
      <c r="H352" s="27">
        <v>4.2</v>
      </c>
      <c r="I352" s="54">
        <v>0.9</v>
      </c>
      <c r="J352" s="52">
        <v>0.21428571428571427</v>
      </c>
      <c r="K352" s="27" t="s">
        <v>1114</v>
      </c>
      <c r="L352" s="27">
        <v>4</v>
      </c>
      <c r="M352" s="27">
        <v>2</v>
      </c>
      <c r="N352" s="27" t="s">
        <v>1405</v>
      </c>
      <c r="O352" s="27"/>
      <c r="P352" s="27">
        <v>9.3800000000000008</v>
      </c>
      <c r="Q352" s="27">
        <v>22.6</v>
      </c>
      <c r="T352" s="27"/>
      <c r="U352" s="27"/>
      <c r="V352" s="27"/>
      <c r="W352" s="27"/>
      <c r="X352" s="27"/>
      <c r="Y352" s="27"/>
    </row>
    <row r="353" spans="1:25">
      <c r="A353" s="27">
        <v>510</v>
      </c>
      <c r="B353" s="27" t="s">
        <v>1358</v>
      </c>
      <c r="C353" s="27" t="s">
        <v>1370</v>
      </c>
      <c r="D353" s="27">
        <v>2</v>
      </c>
      <c r="E353" s="139">
        <v>42997</v>
      </c>
      <c r="F353" s="27"/>
      <c r="G353" s="27"/>
      <c r="H353" s="27">
        <v>4.2</v>
      </c>
      <c r="I353" s="54">
        <v>0.9</v>
      </c>
      <c r="J353" s="52">
        <v>0.21428571428571427</v>
      </c>
      <c r="K353" s="27" t="s">
        <v>1114</v>
      </c>
      <c r="L353" s="27">
        <v>4</v>
      </c>
      <c r="M353" s="27">
        <v>2</v>
      </c>
      <c r="N353" s="27" t="s">
        <v>1405</v>
      </c>
      <c r="O353" s="27"/>
      <c r="P353" s="27">
        <v>9.34</v>
      </c>
      <c r="Q353" s="27">
        <v>22.4</v>
      </c>
      <c r="T353" s="27"/>
      <c r="U353" s="27"/>
      <c r="V353" s="27"/>
      <c r="W353" s="27"/>
      <c r="X353" s="27"/>
      <c r="Y353" s="27"/>
    </row>
    <row r="354" spans="1:25">
      <c r="A354" s="27">
        <v>511</v>
      </c>
      <c r="B354" s="27" t="s">
        <v>1358</v>
      </c>
      <c r="C354" s="27" t="s">
        <v>1370</v>
      </c>
      <c r="D354" s="27">
        <v>3</v>
      </c>
      <c r="E354" s="139">
        <v>42997</v>
      </c>
      <c r="F354" s="27"/>
      <c r="G354" s="27"/>
      <c r="H354" s="27">
        <v>4.2</v>
      </c>
      <c r="I354" s="54">
        <v>0.9</v>
      </c>
      <c r="J354" s="52">
        <v>0.21428571428571427</v>
      </c>
      <c r="K354" s="27" t="s">
        <v>1114</v>
      </c>
      <c r="L354" s="27">
        <v>4</v>
      </c>
      <c r="M354" s="27">
        <v>2</v>
      </c>
      <c r="N354" s="27" t="s">
        <v>1405</v>
      </c>
      <c r="O354" s="27"/>
      <c r="P354" s="27">
        <v>8.1199999999999992</v>
      </c>
      <c r="Q354" s="27">
        <v>21.5</v>
      </c>
      <c r="T354" s="27"/>
      <c r="U354" s="27"/>
      <c r="V354" s="27"/>
      <c r="W354" s="27"/>
      <c r="X354" s="27"/>
      <c r="Y354" s="27"/>
    </row>
    <row r="355" spans="1:25">
      <c r="A355" s="27">
        <v>512</v>
      </c>
      <c r="B355" s="27" t="s">
        <v>1358</v>
      </c>
      <c r="C355" s="27" t="s">
        <v>1370</v>
      </c>
      <c r="D355" s="27">
        <v>3.2</v>
      </c>
      <c r="E355" s="139">
        <v>42997</v>
      </c>
      <c r="F355" s="27"/>
      <c r="G355" s="27"/>
      <c r="H355" s="27">
        <v>4.2</v>
      </c>
      <c r="I355" s="54">
        <v>0.9</v>
      </c>
      <c r="J355" s="52">
        <v>0.21428571428571427</v>
      </c>
      <c r="K355" s="27" t="s">
        <v>1114</v>
      </c>
      <c r="L355" s="27">
        <v>4</v>
      </c>
      <c r="M355" s="27">
        <v>2</v>
      </c>
      <c r="N355" s="27" t="s">
        <v>1405</v>
      </c>
      <c r="O355" s="27"/>
      <c r="P355" s="27">
        <v>6.31</v>
      </c>
      <c r="Q355" s="27">
        <v>21.3</v>
      </c>
      <c r="R355" s="22">
        <v>5.95</v>
      </c>
      <c r="S355" s="24">
        <v>5.8000000000000007</v>
      </c>
      <c r="T355" s="68">
        <v>22.795763291139245</v>
      </c>
      <c r="U355" s="24">
        <v>20.044422313027422</v>
      </c>
      <c r="V355" s="655">
        <v>1.1743815914432911</v>
      </c>
      <c r="W355" s="749">
        <v>90.02640633634185</v>
      </c>
      <c r="X355" s="27"/>
      <c r="Y355" s="27"/>
    </row>
    <row r="356" spans="1:25">
      <c r="A356" s="27"/>
      <c r="B356" s="27"/>
      <c r="C356" s="27"/>
      <c r="D356" s="27"/>
      <c r="E356" s="139"/>
      <c r="F356" s="27"/>
      <c r="G356" s="27"/>
      <c r="H356" s="27"/>
      <c r="I356" s="54"/>
      <c r="J356" s="52"/>
      <c r="K356" s="27"/>
      <c r="L356" s="27"/>
      <c r="M356" s="27"/>
      <c r="N356" s="27"/>
      <c r="O356" s="27"/>
      <c r="P356" s="27"/>
      <c r="Q356" s="27"/>
      <c r="R356" s="22"/>
      <c r="S356" s="24"/>
      <c r="T356" s="68"/>
      <c r="U356" s="24"/>
      <c r="V356" s="655"/>
      <c r="W356" s="749"/>
      <c r="X356" s="27"/>
      <c r="Y356" s="27"/>
    </row>
    <row r="357" spans="1:25" ht="31.8" thickBot="1">
      <c r="A357" s="27"/>
      <c r="B357" s="611" t="s">
        <v>20</v>
      </c>
      <c r="C357" s="611" t="s">
        <v>701</v>
      </c>
      <c r="D357" s="611" t="s">
        <v>846</v>
      </c>
      <c r="E357" s="751" t="s">
        <v>786</v>
      </c>
      <c r="F357" s="611" t="s">
        <v>1000</v>
      </c>
      <c r="G357" s="612" t="s">
        <v>1008</v>
      </c>
      <c r="H357" s="612" t="s">
        <v>806</v>
      </c>
      <c r="I357" s="612" t="s">
        <v>807</v>
      </c>
      <c r="J357" s="614" t="s">
        <v>1009</v>
      </c>
      <c r="K357" s="611" t="s">
        <v>1015</v>
      </c>
      <c r="L357" s="615" t="s">
        <v>1016</v>
      </c>
      <c r="M357" s="611" t="s">
        <v>703</v>
      </c>
      <c r="N357" s="612" t="s">
        <v>1017</v>
      </c>
      <c r="O357" s="611" t="s">
        <v>808</v>
      </c>
      <c r="P357" s="611" t="s">
        <v>1018</v>
      </c>
      <c r="Q357" s="617" t="s">
        <v>809</v>
      </c>
      <c r="R357" s="617" t="s">
        <v>1019</v>
      </c>
      <c r="S357" s="611" t="s">
        <v>1020</v>
      </c>
      <c r="T357" s="612" t="s">
        <v>1021</v>
      </c>
      <c r="U357" s="611" t="s">
        <v>1010</v>
      </c>
      <c r="V357" s="612" t="s">
        <v>1011</v>
      </c>
      <c r="W357" s="611" t="s">
        <v>1012</v>
      </c>
      <c r="X357" s="612" t="s">
        <v>1013</v>
      </c>
      <c r="Y357" s="611" t="s">
        <v>1014</v>
      </c>
    </row>
    <row r="358" spans="1:25" ht="16.2" thickTop="1">
      <c r="A358" s="27"/>
      <c r="B358" s="27" t="s">
        <v>1358</v>
      </c>
      <c r="C358" s="27" t="s">
        <v>1370</v>
      </c>
      <c r="D358" s="27">
        <v>0.5</v>
      </c>
      <c r="E358" s="139">
        <v>43354</v>
      </c>
      <c r="F358" s="27"/>
      <c r="G358" s="27">
        <v>2</v>
      </c>
      <c r="H358" s="27">
        <v>4.25</v>
      </c>
      <c r="I358" s="54">
        <v>1.2</v>
      </c>
      <c r="J358" s="27"/>
      <c r="K358" s="27">
        <v>6.81</v>
      </c>
      <c r="L358" s="27">
        <v>20.7</v>
      </c>
      <c r="M358" s="27">
        <v>6.18</v>
      </c>
      <c r="N358" s="27">
        <v>5.7000000000000011</v>
      </c>
      <c r="O358" s="68">
        <v>7.4205696202531639</v>
      </c>
      <c r="P358" s="24">
        <v>10.465643650580171</v>
      </c>
      <c r="Q358" s="68">
        <v>0.95140707956738046</v>
      </c>
      <c r="R358" s="24">
        <v>51.449483568075109</v>
      </c>
      <c r="S358" s="27"/>
      <c r="T358" s="27"/>
      <c r="U358" s="27" t="s">
        <v>1406</v>
      </c>
      <c r="V358" s="27">
        <v>2</v>
      </c>
      <c r="W358" s="27">
        <v>2</v>
      </c>
      <c r="X358" t="s">
        <v>1407</v>
      </c>
      <c r="Y358" s="761"/>
    </row>
    <row r="359" spans="1:25">
      <c r="A359" s="27"/>
      <c r="B359" s="27" t="s">
        <v>1358</v>
      </c>
      <c r="C359" s="27" t="s">
        <v>1370</v>
      </c>
      <c r="D359" s="27">
        <v>1</v>
      </c>
      <c r="E359" s="139">
        <v>43354</v>
      </c>
      <c r="F359" s="27"/>
      <c r="G359" s="27"/>
      <c r="H359" s="27"/>
      <c r="I359" s="27"/>
      <c r="J359" s="27"/>
      <c r="K359" s="27">
        <v>6.67</v>
      </c>
      <c r="L359" s="27">
        <v>20.5</v>
      </c>
      <c r="M359" s="27" t="s">
        <v>811</v>
      </c>
      <c r="N359" s="27" t="s">
        <v>811</v>
      </c>
      <c r="O359" s="54" t="s">
        <v>811</v>
      </c>
      <c r="P359" s="27" t="s">
        <v>811</v>
      </c>
      <c r="Q359" s="68" t="s">
        <v>811</v>
      </c>
      <c r="R359" s="24" t="s">
        <v>811</v>
      </c>
      <c r="S359" s="27"/>
      <c r="T359" s="27"/>
      <c r="U359" s="27"/>
      <c r="V359" s="27"/>
      <c r="W359" s="27"/>
      <c r="Y359" s="761"/>
    </row>
    <row r="360" spans="1:25">
      <c r="A360" s="27"/>
      <c r="B360" s="27" t="s">
        <v>1358</v>
      </c>
      <c r="C360" s="27" t="s">
        <v>1370</v>
      </c>
      <c r="D360" s="27">
        <v>2</v>
      </c>
      <c r="E360" s="139">
        <v>43354</v>
      </c>
      <c r="F360" s="27"/>
      <c r="G360" s="27"/>
      <c r="H360" s="27"/>
      <c r="I360" s="27"/>
      <c r="J360" s="27"/>
      <c r="K360" s="27">
        <v>6.34</v>
      </c>
      <c r="L360" s="27">
        <v>20.3</v>
      </c>
      <c r="M360" s="27" t="s">
        <v>811</v>
      </c>
      <c r="N360" s="27" t="s">
        <v>811</v>
      </c>
      <c r="O360" s="54" t="s">
        <v>811</v>
      </c>
      <c r="P360" s="27" t="s">
        <v>811</v>
      </c>
      <c r="Q360" s="68" t="s">
        <v>811</v>
      </c>
      <c r="R360" s="24" t="s">
        <v>811</v>
      </c>
      <c r="S360" s="27"/>
      <c r="T360" s="27"/>
      <c r="U360" s="27"/>
      <c r="V360" s="27"/>
      <c r="W360" s="27"/>
      <c r="Y360" s="761"/>
    </row>
    <row r="361" spans="1:25">
      <c r="A361" s="27"/>
      <c r="B361" s="27" t="s">
        <v>1358</v>
      </c>
      <c r="C361" s="27" t="s">
        <v>1370</v>
      </c>
      <c r="D361" s="27">
        <v>3</v>
      </c>
      <c r="E361" s="139">
        <v>43354</v>
      </c>
      <c r="F361" s="27"/>
      <c r="G361" s="27"/>
      <c r="H361" s="27"/>
      <c r="I361" s="27"/>
      <c r="J361" s="27"/>
      <c r="K361" s="27">
        <v>0.56000000000000005</v>
      </c>
      <c r="L361" s="27">
        <v>14.4</v>
      </c>
      <c r="M361" s="27">
        <v>5.68</v>
      </c>
      <c r="N361" s="27">
        <v>13.5</v>
      </c>
      <c r="O361" s="68">
        <v>283.66364135021092</v>
      </c>
      <c r="P361" s="24">
        <v>63.139903677566984</v>
      </c>
      <c r="Q361" s="68">
        <v>3.2619671299453041</v>
      </c>
      <c r="R361" s="24">
        <v>75.787511737089204</v>
      </c>
      <c r="S361" s="27"/>
      <c r="T361" s="27"/>
      <c r="U361" s="27"/>
      <c r="V361" s="27"/>
      <c r="W361" s="27"/>
      <c r="Y361" s="761"/>
    </row>
    <row r="362" spans="1:25">
      <c r="A362" s="27"/>
      <c r="B362" s="27" t="s">
        <v>1358</v>
      </c>
      <c r="C362" s="27" t="s">
        <v>1370</v>
      </c>
      <c r="D362" s="27">
        <v>4</v>
      </c>
      <c r="E362" s="139">
        <v>43354</v>
      </c>
      <c r="F362" s="27"/>
      <c r="G362" s="27"/>
      <c r="H362" s="27"/>
      <c r="I362" s="27"/>
      <c r="J362" s="27"/>
      <c r="K362" s="27">
        <v>0.55000000000000004</v>
      </c>
      <c r="L362" s="27">
        <v>10.9</v>
      </c>
      <c r="M362" s="27" t="s">
        <v>811</v>
      </c>
      <c r="N362" s="27" t="s">
        <v>811</v>
      </c>
      <c r="O362" s="54" t="s">
        <v>811</v>
      </c>
      <c r="P362" s="27" t="s">
        <v>811</v>
      </c>
      <c r="Q362" s="68" t="s">
        <v>811</v>
      </c>
      <c r="R362" s="24" t="s">
        <v>811</v>
      </c>
      <c r="S362" s="27"/>
      <c r="T362" s="27"/>
      <c r="U362" s="27"/>
      <c r="V362" s="27"/>
      <c r="W362" s="27"/>
      <c r="Y362" s="761"/>
    </row>
    <row r="363" spans="1:25">
      <c r="A363" s="27"/>
      <c r="B363" s="27"/>
      <c r="C363" s="27"/>
      <c r="D363" s="27"/>
      <c r="E363" s="139"/>
      <c r="F363" s="27"/>
      <c r="G363" s="27"/>
      <c r="H363" s="27"/>
      <c r="I363" s="54"/>
      <c r="J363" s="52"/>
      <c r="K363" s="27"/>
      <c r="L363" s="27"/>
      <c r="M363" s="27"/>
      <c r="N363" s="27"/>
      <c r="O363" s="27"/>
      <c r="P363" s="27"/>
      <c r="Q363" s="27"/>
      <c r="R363" s="22"/>
      <c r="S363" s="24"/>
      <c r="T363" s="68"/>
      <c r="U363" s="24"/>
      <c r="V363" s="655"/>
      <c r="W363" s="749"/>
      <c r="X363" s="27"/>
      <c r="Y363" s="27"/>
    </row>
    <row r="364" spans="1:25" ht="31.8" thickBot="1">
      <c r="A364" s="618" t="s">
        <v>804</v>
      </c>
      <c r="B364" s="618" t="s">
        <v>20</v>
      </c>
      <c r="C364" s="618" t="s">
        <v>701</v>
      </c>
      <c r="D364" s="622" t="s">
        <v>805</v>
      </c>
      <c r="E364" s="748" t="s">
        <v>786</v>
      </c>
      <c r="F364" s="618" t="s">
        <v>1000</v>
      </c>
      <c r="G364" s="622" t="s">
        <v>1008</v>
      </c>
      <c r="H364" s="622" t="s">
        <v>806</v>
      </c>
      <c r="I364" s="622" t="s">
        <v>807</v>
      </c>
      <c r="J364" s="623" t="s">
        <v>1009</v>
      </c>
      <c r="K364" s="618" t="s">
        <v>1010</v>
      </c>
      <c r="L364" s="622" t="s">
        <v>1011</v>
      </c>
      <c r="M364" s="618" t="s">
        <v>1012</v>
      </c>
      <c r="N364" s="622" t="s">
        <v>1013</v>
      </c>
      <c r="O364" s="618" t="s">
        <v>1014</v>
      </c>
      <c r="P364" s="618" t="s">
        <v>1015</v>
      </c>
      <c r="Q364" s="624" t="s">
        <v>1016</v>
      </c>
      <c r="R364" s="618" t="s">
        <v>703</v>
      </c>
      <c r="S364" s="622" t="s">
        <v>1017</v>
      </c>
      <c r="T364" s="618" t="s">
        <v>808</v>
      </c>
      <c r="U364" s="618" t="s">
        <v>1018</v>
      </c>
      <c r="V364" s="626" t="s">
        <v>809</v>
      </c>
      <c r="W364" s="626" t="s">
        <v>1019</v>
      </c>
      <c r="X364" s="618" t="s">
        <v>1020</v>
      </c>
      <c r="Y364" s="622" t="s">
        <v>1021</v>
      </c>
    </row>
    <row r="365" spans="1:25" ht="16.2" thickTop="1">
      <c r="A365">
        <v>126</v>
      </c>
      <c r="B365" t="s">
        <v>1359</v>
      </c>
      <c r="C365" t="s">
        <v>1371</v>
      </c>
      <c r="D365" s="18">
        <v>0.5</v>
      </c>
      <c r="E365" s="55">
        <v>43719</v>
      </c>
      <c r="G365">
        <v>2</v>
      </c>
      <c r="H365" s="165">
        <v>4.3</v>
      </c>
      <c r="I365" s="653">
        <v>1.25</v>
      </c>
      <c r="J365" s="70">
        <v>0.29069767441860467</v>
      </c>
      <c r="K365" t="s">
        <v>1408</v>
      </c>
      <c r="L365">
        <v>2</v>
      </c>
      <c r="M365">
        <v>2</v>
      </c>
      <c r="N365" t="s">
        <v>1409</v>
      </c>
      <c r="P365" s="27">
        <v>7.28</v>
      </c>
      <c r="Q365" s="27">
        <v>22.7</v>
      </c>
      <c r="R365" s="27">
        <v>5.56</v>
      </c>
      <c r="S365" s="27">
        <v>2.7</v>
      </c>
      <c r="T365" s="68">
        <v>4.8519422784810136</v>
      </c>
      <c r="U365" s="24">
        <v>2.0084076194356517</v>
      </c>
      <c r="V365" s="68">
        <v>0.79726420273429932</v>
      </c>
      <c r="W365" s="371">
        <v>44.582242118807635</v>
      </c>
      <c r="X365" s="27" t="s">
        <v>815</v>
      </c>
      <c r="Y365" s="24">
        <v>6.8603498979166648</v>
      </c>
    </row>
    <row r="366" spans="1:25">
      <c r="B366" t="s">
        <v>1359</v>
      </c>
      <c r="C366" t="s">
        <v>1371</v>
      </c>
      <c r="D366" s="18">
        <v>1</v>
      </c>
      <c r="E366" s="55">
        <v>43719</v>
      </c>
      <c r="H366" s="165"/>
      <c r="I366" s="166"/>
      <c r="P366" s="27">
        <v>6.99</v>
      </c>
      <c r="Q366" s="27">
        <v>21.8</v>
      </c>
      <c r="R366" s="27" t="s">
        <v>811</v>
      </c>
      <c r="S366" s="27" t="s">
        <v>811</v>
      </c>
      <c r="T366" s="54" t="s">
        <v>811</v>
      </c>
      <c r="U366" s="27" t="s">
        <v>811</v>
      </c>
      <c r="V366" s="54" t="s">
        <v>811</v>
      </c>
      <c r="W366" s="27" t="s">
        <v>811</v>
      </c>
      <c r="X366" s="27" t="s">
        <v>815</v>
      </c>
      <c r="Y366" s="27" t="s">
        <v>811</v>
      </c>
    </row>
    <row r="367" spans="1:25">
      <c r="B367" t="s">
        <v>1359</v>
      </c>
      <c r="C367" t="s">
        <v>1371</v>
      </c>
      <c r="D367" s="18">
        <v>2</v>
      </c>
      <c r="E367" s="55">
        <v>43719</v>
      </c>
      <c r="H367" s="165"/>
      <c r="I367" s="166"/>
      <c r="P367" s="27">
        <v>6.83</v>
      </c>
      <c r="Q367" s="27">
        <v>20.7</v>
      </c>
      <c r="R367" s="27" t="s">
        <v>811</v>
      </c>
      <c r="S367" s="27" t="s">
        <v>811</v>
      </c>
      <c r="T367" s="54" t="s">
        <v>811</v>
      </c>
      <c r="U367" s="27" t="s">
        <v>811</v>
      </c>
      <c r="V367" s="54" t="s">
        <v>811</v>
      </c>
      <c r="W367" s="27" t="s">
        <v>811</v>
      </c>
      <c r="X367" s="27" t="s">
        <v>815</v>
      </c>
      <c r="Y367" s="27" t="s">
        <v>811</v>
      </c>
    </row>
    <row r="368" spans="1:25">
      <c r="B368" t="s">
        <v>1359</v>
      </c>
      <c r="C368" t="s">
        <v>1371</v>
      </c>
      <c r="D368" s="18">
        <v>3</v>
      </c>
      <c r="E368" s="55">
        <v>43719</v>
      </c>
      <c r="H368" s="165"/>
      <c r="I368" s="166"/>
      <c r="P368" s="27">
        <v>5.88</v>
      </c>
      <c r="Q368" s="27">
        <v>19.2</v>
      </c>
      <c r="R368" s="27" t="s">
        <v>811</v>
      </c>
      <c r="S368" s="27" t="s">
        <v>811</v>
      </c>
      <c r="T368" s="54" t="s">
        <v>811</v>
      </c>
      <c r="U368" s="27" t="s">
        <v>811</v>
      </c>
      <c r="V368" s="54" t="s">
        <v>811</v>
      </c>
      <c r="W368" s="27" t="s">
        <v>811</v>
      </c>
      <c r="X368" s="27" t="s">
        <v>815</v>
      </c>
      <c r="Y368" s="27" t="s">
        <v>811</v>
      </c>
    </row>
    <row r="369" spans="1:26">
      <c r="B369" t="s">
        <v>1359</v>
      </c>
      <c r="C369" t="s">
        <v>1371</v>
      </c>
      <c r="D369" s="18">
        <v>3.25</v>
      </c>
      <c r="E369" s="55">
        <v>43719</v>
      </c>
      <c r="H369" s="165"/>
      <c r="I369" s="166"/>
      <c r="P369" s="27" t="s">
        <v>815</v>
      </c>
      <c r="Q369" s="27" t="s">
        <v>815</v>
      </c>
      <c r="R369" s="27">
        <v>5.73</v>
      </c>
      <c r="S369" s="27">
        <v>46.2</v>
      </c>
      <c r="T369" s="68">
        <v>59.111691139240492</v>
      </c>
      <c r="U369" s="24">
        <v>41.746619859370632</v>
      </c>
      <c r="V369" s="68">
        <v>5.7982851107949038</v>
      </c>
      <c r="W369" s="371">
        <v>82.797983058117097</v>
      </c>
      <c r="X369" s="27" t="s">
        <v>815</v>
      </c>
      <c r="Y369" s="24">
        <v>100.85831099861113</v>
      </c>
    </row>
    <row r="370" spans="1:26">
      <c r="B370" t="s">
        <v>1359</v>
      </c>
      <c r="C370" t="s">
        <v>1371</v>
      </c>
      <c r="D370" s="18">
        <v>3.8</v>
      </c>
      <c r="E370" s="55">
        <v>43719</v>
      </c>
      <c r="H370" s="165"/>
      <c r="I370" s="166"/>
      <c r="P370" s="27">
        <v>0.37</v>
      </c>
      <c r="Q370" s="27">
        <v>13.3</v>
      </c>
      <c r="R370" s="27" t="s">
        <v>811</v>
      </c>
      <c r="S370" s="27" t="s">
        <v>811</v>
      </c>
      <c r="T370" s="54" t="s">
        <v>811</v>
      </c>
      <c r="U370" s="27" t="s">
        <v>811</v>
      </c>
      <c r="V370" s="54" t="s">
        <v>811</v>
      </c>
      <c r="W370" s="27" t="s">
        <v>811</v>
      </c>
      <c r="X370" s="27" t="s">
        <v>815</v>
      </c>
      <c r="Y370" s="27" t="s">
        <v>811</v>
      </c>
    </row>
    <row r="372" spans="1:26" s="747" customFormat="1" ht="31.8" thickBot="1">
      <c r="A372" s="612" t="s">
        <v>804</v>
      </c>
      <c r="B372" s="612" t="s">
        <v>20</v>
      </c>
      <c r="C372" s="612" t="s">
        <v>701</v>
      </c>
      <c r="D372" s="612" t="s">
        <v>805</v>
      </c>
      <c r="E372" s="752" t="s">
        <v>786</v>
      </c>
      <c r="F372" s="612" t="s">
        <v>1000</v>
      </c>
      <c r="G372" s="612" t="s">
        <v>1008</v>
      </c>
      <c r="H372" s="612" t="s">
        <v>806</v>
      </c>
      <c r="I372" s="612" t="s">
        <v>807</v>
      </c>
      <c r="J372" s="614" t="s">
        <v>1009</v>
      </c>
      <c r="K372" s="612" t="s">
        <v>1015</v>
      </c>
      <c r="L372" s="753" t="s">
        <v>1016</v>
      </c>
      <c r="M372" s="612" t="s">
        <v>703</v>
      </c>
      <c r="N372" s="612" t="s">
        <v>1017</v>
      </c>
      <c r="O372" s="612" t="s">
        <v>808</v>
      </c>
      <c r="P372" s="612" t="s">
        <v>1018</v>
      </c>
      <c r="Q372" s="754" t="s">
        <v>809</v>
      </c>
      <c r="R372" s="754" t="s">
        <v>1019</v>
      </c>
      <c r="S372" s="612" t="s">
        <v>1021</v>
      </c>
      <c r="T372" s="612" t="s">
        <v>1010</v>
      </c>
      <c r="U372" s="612" t="s">
        <v>1011</v>
      </c>
      <c r="V372" s="612" t="s">
        <v>1012</v>
      </c>
      <c r="W372" s="612" t="s">
        <v>1013</v>
      </c>
      <c r="X372" s="612" t="s">
        <v>1014</v>
      </c>
    </row>
    <row r="373" spans="1:26" s="747" customFormat="1" ht="16.2" thickTop="1">
      <c r="A373" s="756"/>
      <c r="B373" t="s">
        <v>1358</v>
      </c>
      <c r="C373" t="s">
        <v>1372</v>
      </c>
      <c r="D373" s="27">
        <v>0.5</v>
      </c>
      <c r="E373" s="133">
        <v>44452</v>
      </c>
      <c r="F373"/>
      <c r="G373">
        <v>2</v>
      </c>
      <c r="H373">
        <v>3.5</v>
      </c>
      <c r="I373" s="649">
        <v>2.2000000000000002</v>
      </c>
      <c r="J373" s="762">
        <v>0.62857142857142867</v>
      </c>
      <c r="K373" s="27">
        <v>8.6</v>
      </c>
      <c r="L373" s="27">
        <v>23.6</v>
      </c>
      <c r="M373" s="27">
        <v>5.74</v>
      </c>
      <c r="N373" s="27">
        <v>3.5</v>
      </c>
      <c r="O373" s="68">
        <v>6.2754285714285736</v>
      </c>
      <c r="P373" s="24">
        <v>3.3934630952380931</v>
      </c>
      <c r="Q373" s="68">
        <v>1.3335610901396771</v>
      </c>
      <c r="R373" s="24">
        <v>45.334877856579979</v>
      </c>
      <c r="S373" s="24">
        <v>9.6688916666666671</v>
      </c>
      <c r="T373" t="s">
        <v>1025</v>
      </c>
      <c r="U373" t="s">
        <v>1128</v>
      </c>
      <c r="V373" t="s">
        <v>1028</v>
      </c>
      <c r="W373" t="s">
        <v>1410</v>
      </c>
      <c r="X373"/>
      <c r="Y373"/>
      <c r="Z373"/>
    </row>
    <row r="374" spans="1:26" s="747" customFormat="1">
      <c r="A374" s="756"/>
      <c r="B374" t="s">
        <v>1358</v>
      </c>
      <c r="C374" t="s">
        <v>1372</v>
      </c>
      <c r="D374" s="27">
        <v>1</v>
      </c>
      <c r="E374" s="133">
        <v>44452</v>
      </c>
      <c r="F374"/>
      <c r="G374"/>
      <c r="H374"/>
      <c r="I374"/>
      <c r="J374"/>
      <c r="K374" s="27">
        <v>8.31</v>
      </c>
      <c r="L374" s="27">
        <v>23.6</v>
      </c>
      <c r="M374" s="27" t="s">
        <v>811</v>
      </c>
      <c r="N374" s="27" t="s">
        <v>811</v>
      </c>
      <c r="O374" s="68" t="s">
        <v>811</v>
      </c>
      <c r="P374" s="24" t="s">
        <v>811</v>
      </c>
      <c r="Q374" s="68" t="s">
        <v>811</v>
      </c>
      <c r="R374" s="24" t="s">
        <v>811</v>
      </c>
      <c r="S374" s="24" t="s">
        <v>811</v>
      </c>
      <c r="T374"/>
      <c r="U374"/>
      <c r="V374"/>
      <c r="W374"/>
      <c r="X374"/>
      <c r="Y374"/>
      <c r="Z374"/>
    </row>
    <row r="375" spans="1:26" s="747" customFormat="1">
      <c r="A375" s="756"/>
      <c r="B375" t="s">
        <v>1358</v>
      </c>
      <c r="C375" t="s">
        <v>1372</v>
      </c>
      <c r="D375" s="27">
        <v>1.5</v>
      </c>
      <c r="E375" s="133">
        <v>44452</v>
      </c>
      <c r="F375"/>
      <c r="G375"/>
      <c r="H375"/>
      <c r="I375"/>
      <c r="J375"/>
      <c r="K375" s="27">
        <v>8.08</v>
      </c>
      <c r="L375" s="27">
        <v>23.5</v>
      </c>
      <c r="M375" s="27" t="s">
        <v>811</v>
      </c>
      <c r="N375" s="27" t="s">
        <v>811</v>
      </c>
      <c r="O375" s="68" t="s">
        <v>811</v>
      </c>
      <c r="P375" s="24" t="s">
        <v>811</v>
      </c>
      <c r="Q375" s="68" t="s">
        <v>811</v>
      </c>
      <c r="R375" s="24" t="s">
        <v>811</v>
      </c>
      <c r="S375" s="24" t="s">
        <v>811</v>
      </c>
      <c r="T375"/>
      <c r="U375"/>
      <c r="V375"/>
      <c r="W375"/>
      <c r="X375"/>
      <c r="Y375"/>
      <c r="Z375"/>
    </row>
    <row r="376" spans="1:26" s="747" customFormat="1">
      <c r="A376" s="756"/>
      <c r="B376" t="s">
        <v>1358</v>
      </c>
      <c r="C376" t="s">
        <v>1372</v>
      </c>
      <c r="D376" s="27">
        <v>2</v>
      </c>
      <c r="E376" s="133">
        <v>44452</v>
      </c>
      <c r="F376"/>
      <c r="G376"/>
      <c r="H376"/>
      <c r="I376"/>
      <c r="J376"/>
      <c r="K376" s="27">
        <v>7.79</v>
      </c>
      <c r="L376" s="27">
        <v>23.4</v>
      </c>
      <c r="M376" s="27" t="s">
        <v>811</v>
      </c>
      <c r="N376" s="27" t="s">
        <v>811</v>
      </c>
      <c r="O376" s="68" t="s">
        <v>811</v>
      </c>
      <c r="P376" s="24" t="s">
        <v>811</v>
      </c>
      <c r="Q376" s="68" t="s">
        <v>811</v>
      </c>
      <c r="R376" s="24" t="s">
        <v>811</v>
      </c>
      <c r="S376" s="24" t="s">
        <v>811</v>
      </c>
      <c r="T376"/>
      <c r="U376"/>
      <c r="V376"/>
      <c r="W376"/>
      <c r="X376"/>
      <c r="Y376"/>
      <c r="Z376"/>
    </row>
    <row r="377" spans="1:26" s="747" customFormat="1">
      <c r="A377" s="756"/>
      <c r="B377" t="s">
        <v>1358</v>
      </c>
      <c r="C377" t="s">
        <v>1372</v>
      </c>
      <c r="D377" s="27">
        <v>2.5</v>
      </c>
      <c r="E377" s="133">
        <v>44452</v>
      </c>
      <c r="F377"/>
      <c r="G377"/>
      <c r="H377"/>
      <c r="I377"/>
      <c r="J377"/>
      <c r="K377" s="27">
        <v>7.25</v>
      </c>
      <c r="L377" s="27">
        <v>23.2</v>
      </c>
      <c r="M377" s="27">
        <v>5.8</v>
      </c>
      <c r="N377" s="27">
        <v>2.9000000000000004</v>
      </c>
      <c r="O377" s="68">
        <v>7.4265714285714317</v>
      </c>
      <c r="P377" s="24">
        <v>3.8879202380952327</v>
      </c>
      <c r="Q377" s="68">
        <v>1.2002049811257094</v>
      </c>
      <c r="R377" s="24">
        <v>40.291536643025992</v>
      </c>
      <c r="S377" s="24">
        <v>11.314491666666665</v>
      </c>
      <c r="T377"/>
      <c r="U377"/>
      <c r="V377"/>
      <c r="W377"/>
      <c r="X377"/>
      <c r="Y377"/>
      <c r="Z377"/>
    </row>
    <row r="378" spans="1:26" s="747" customFormat="1">
      <c r="A378" s="756"/>
      <c r="B378" t="s">
        <v>1358</v>
      </c>
      <c r="C378" t="s">
        <v>1372</v>
      </c>
      <c r="D378" s="27">
        <v>3</v>
      </c>
      <c r="E378" s="133">
        <v>44452</v>
      </c>
      <c r="F378"/>
      <c r="G378"/>
      <c r="H378"/>
      <c r="I378"/>
      <c r="J378"/>
      <c r="K378" s="27">
        <v>4.9800000000000004</v>
      </c>
      <c r="L378" s="27">
        <v>23</v>
      </c>
      <c r="M378" s="27" t="s">
        <v>811</v>
      </c>
      <c r="N378" s="27" t="s">
        <v>811</v>
      </c>
      <c r="O378" s="68" t="s">
        <v>811</v>
      </c>
      <c r="P378" s="24" t="s">
        <v>811</v>
      </c>
      <c r="Q378" s="68" t="s">
        <v>811</v>
      </c>
      <c r="R378" s="24" t="s">
        <v>811</v>
      </c>
      <c r="S378" s="24" t="s">
        <v>811</v>
      </c>
      <c r="T378"/>
      <c r="U378"/>
      <c r="V378"/>
      <c r="W378"/>
      <c r="X378"/>
      <c r="Y378"/>
      <c r="Z378"/>
    </row>
    <row r="379" spans="1:26" s="747" customFormat="1">
      <c r="A379" s="756"/>
      <c r="B379" s="756"/>
      <c r="C379" s="756"/>
      <c r="D379" s="756"/>
      <c r="E379" s="757"/>
      <c r="F379" s="756"/>
      <c r="G379" s="756"/>
      <c r="H379" s="756"/>
      <c r="I379" s="756"/>
      <c r="J379" s="758"/>
      <c r="K379" s="756"/>
      <c r="L379" s="759"/>
      <c r="M379" s="756"/>
      <c r="N379" s="756"/>
      <c r="O379" s="756"/>
      <c r="P379" s="756"/>
      <c r="Q379" s="760"/>
      <c r="R379" s="760"/>
      <c r="S379" s="756"/>
      <c r="T379" s="756"/>
      <c r="U379" s="756"/>
      <c r="V379" s="756"/>
      <c r="W379" s="756"/>
      <c r="X379" s="756"/>
    </row>
    <row r="380" spans="1:26" s="832" customFormat="1" ht="21" thickBot="1">
      <c r="A380" s="144" t="s">
        <v>20</v>
      </c>
      <c r="B380" s="144" t="s">
        <v>1389</v>
      </c>
      <c r="C380" s="146" t="s">
        <v>805</v>
      </c>
      <c r="D380" s="1559" t="s">
        <v>786</v>
      </c>
      <c r="E380" s="144" t="s">
        <v>1000</v>
      </c>
      <c r="F380" s="146" t="s">
        <v>1008</v>
      </c>
      <c r="G380" s="146" t="s">
        <v>806</v>
      </c>
      <c r="H380" s="146" t="s">
        <v>807</v>
      </c>
      <c r="I380" s="1560" t="s">
        <v>1009</v>
      </c>
      <c r="J380" s="144" t="s">
        <v>1015</v>
      </c>
      <c r="K380" s="148" t="s">
        <v>1016</v>
      </c>
      <c r="L380" s="144" t="s">
        <v>703</v>
      </c>
      <c r="M380" s="146" t="s">
        <v>1017</v>
      </c>
      <c r="N380" s="149" t="s">
        <v>808</v>
      </c>
      <c r="O380" s="149" t="s">
        <v>1018</v>
      </c>
      <c r="P380" s="149" t="s">
        <v>809</v>
      </c>
      <c r="Q380" s="149" t="s">
        <v>1019</v>
      </c>
      <c r="R380" s="1409" t="s">
        <v>1021</v>
      </c>
      <c r="S380" s="144" t="s">
        <v>1010</v>
      </c>
      <c r="T380" s="146" t="s">
        <v>1011</v>
      </c>
      <c r="U380" s="144" t="s">
        <v>1012</v>
      </c>
      <c r="V380" s="146" t="s">
        <v>1013</v>
      </c>
      <c r="W380" s="144" t="s">
        <v>1014</v>
      </c>
    </row>
    <row r="381" spans="1:26" s="27" customFormat="1" ht="16.2" thickTop="1">
      <c r="A381" t="s">
        <v>1358</v>
      </c>
      <c r="B381" t="s">
        <v>1370</v>
      </c>
      <c r="C381" s="27">
        <v>0.5</v>
      </c>
      <c r="D381" s="55">
        <v>44805</v>
      </c>
      <c r="F381">
        <v>2</v>
      </c>
      <c r="G381">
        <v>3.5</v>
      </c>
      <c r="H381">
        <v>3.15</v>
      </c>
      <c r="I381" s="1562">
        <v>0.9</v>
      </c>
      <c r="J381" s="27">
        <v>7.15</v>
      </c>
      <c r="K381" s="27">
        <v>26.6</v>
      </c>
      <c r="L381" s="22">
        <v>6.64</v>
      </c>
      <c r="M381" s="23">
        <v>14</v>
      </c>
      <c r="N381" s="24">
        <v>0.89690985887834052</v>
      </c>
      <c r="O381" s="24">
        <v>0.03</v>
      </c>
      <c r="P381" s="24">
        <v>0.64249034831388796</v>
      </c>
      <c r="Q381" s="25">
        <v>35.437187309334952</v>
      </c>
      <c r="R381" s="24">
        <v>0.92690985887834054</v>
      </c>
      <c r="S381" t="s">
        <v>1025</v>
      </c>
      <c r="T381">
        <v>1</v>
      </c>
      <c r="U381">
        <v>2</v>
      </c>
      <c r="V381" t="s">
        <v>1391</v>
      </c>
      <c r="W381"/>
    </row>
    <row r="382" spans="1:26" s="27" customFormat="1">
      <c r="A382" t="s">
        <v>1358</v>
      </c>
      <c r="B382" t="s">
        <v>1370</v>
      </c>
      <c r="C382" s="27">
        <v>1</v>
      </c>
      <c r="D382" s="55">
        <v>44805</v>
      </c>
      <c r="F382"/>
      <c r="G382"/>
      <c r="H382"/>
      <c r="I382" s="1561"/>
      <c r="J382" s="27">
        <v>7.13</v>
      </c>
      <c r="K382" s="27">
        <v>26.6</v>
      </c>
      <c r="L382" s="27" t="s">
        <v>811</v>
      </c>
      <c r="M382" s="27" t="s">
        <v>811</v>
      </c>
      <c r="N382" s="24" t="s">
        <v>811</v>
      </c>
      <c r="O382" s="24" t="s">
        <v>811</v>
      </c>
      <c r="P382" s="27" t="s">
        <v>811</v>
      </c>
      <c r="Q382" s="27" t="s">
        <v>811</v>
      </c>
      <c r="R382" s="24" t="s">
        <v>811</v>
      </c>
      <c r="S382"/>
      <c r="T382"/>
      <c r="U382"/>
      <c r="V382"/>
      <c r="W382"/>
    </row>
    <row r="383" spans="1:26" s="27" customFormat="1">
      <c r="A383" t="s">
        <v>1358</v>
      </c>
      <c r="B383" t="s">
        <v>1370</v>
      </c>
      <c r="C383" s="27">
        <v>1.5</v>
      </c>
      <c r="D383" s="55">
        <v>44805</v>
      </c>
      <c r="F383"/>
      <c r="G383"/>
      <c r="H383"/>
      <c r="I383" s="1561"/>
      <c r="J383" s="27">
        <v>7.11</v>
      </c>
      <c r="K383" s="27">
        <v>26.6</v>
      </c>
      <c r="L383" s="27" t="s">
        <v>811</v>
      </c>
      <c r="M383" s="27" t="s">
        <v>811</v>
      </c>
      <c r="N383" s="24" t="s">
        <v>811</v>
      </c>
      <c r="O383" s="24" t="s">
        <v>811</v>
      </c>
      <c r="P383" s="27" t="s">
        <v>811</v>
      </c>
      <c r="Q383" s="27" t="s">
        <v>811</v>
      </c>
      <c r="R383" s="24" t="s">
        <v>811</v>
      </c>
      <c r="S383"/>
      <c r="T383"/>
      <c r="U383"/>
      <c r="V383"/>
      <c r="W383"/>
    </row>
    <row r="384" spans="1:26" s="27" customFormat="1">
      <c r="A384" t="s">
        <v>1358</v>
      </c>
      <c r="B384" t="s">
        <v>1370</v>
      </c>
      <c r="C384" s="27">
        <v>2</v>
      </c>
      <c r="D384" s="55">
        <v>44805</v>
      </c>
      <c r="F384"/>
      <c r="G384"/>
      <c r="H384"/>
      <c r="I384" s="1561"/>
      <c r="J384" s="27">
        <v>6.87</v>
      </c>
      <c r="K384" s="27">
        <v>26.5</v>
      </c>
      <c r="L384" s="27" t="s">
        <v>811</v>
      </c>
      <c r="M384" s="27" t="s">
        <v>811</v>
      </c>
      <c r="N384" s="24" t="s">
        <v>811</v>
      </c>
      <c r="O384" s="24" t="s">
        <v>811</v>
      </c>
      <c r="P384" s="27" t="s">
        <v>811</v>
      </c>
      <c r="Q384" s="27" t="s">
        <v>811</v>
      </c>
      <c r="R384" s="24" t="s">
        <v>811</v>
      </c>
      <c r="S384"/>
      <c r="T384"/>
      <c r="U384"/>
      <c r="V384"/>
      <c r="W384"/>
    </row>
    <row r="385" spans="1:25" s="27" customFormat="1">
      <c r="A385" t="s">
        <v>1358</v>
      </c>
      <c r="B385" t="s">
        <v>1370</v>
      </c>
      <c r="C385" s="27">
        <v>2.5</v>
      </c>
      <c r="D385" s="55">
        <v>44805</v>
      </c>
      <c r="F385"/>
      <c r="G385"/>
      <c r="H385"/>
      <c r="I385" s="1561"/>
      <c r="J385" s="27">
        <v>6.37</v>
      </c>
      <c r="K385" s="27">
        <v>26.4</v>
      </c>
      <c r="L385" s="27" t="s">
        <v>811</v>
      </c>
      <c r="M385" s="27" t="s">
        <v>811</v>
      </c>
      <c r="N385" s="24" t="s">
        <v>811</v>
      </c>
      <c r="O385" s="24" t="s">
        <v>811</v>
      </c>
      <c r="P385" s="27" t="s">
        <v>811</v>
      </c>
      <c r="Q385" s="27" t="s">
        <v>811</v>
      </c>
      <c r="R385" s="24" t="s">
        <v>811</v>
      </c>
      <c r="S385"/>
      <c r="T385"/>
      <c r="U385"/>
      <c r="V385"/>
      <c r="W385"/>
    </row>
    <row r="386" spans="1:25" s="27" customFormat="1">
      <c r="A386" t="s">
        <v>1358</v>
      </c>
      <c r="B386" t="s">
        <v>1370</v>
      </c>
      <c r="C386" s="27">
        <v>3</v>
      </c>
      <c r="D386" s="55">
        <v>44805</v>
      </c>
      <c r="F386"/>
      <c r="G386"/>
      <c r="H386"/>
      <c r="I386" s="1561"/>
      <c r="J386" s="27">
        <v>4.4400000000000004</v>
      </c>
      <c r="K386" s="27">
        <v>26.2</v>
      </c>
      <c r="L386" s="22">
        <v>5.8</v>
      </c>
      <c r="M386" s="23">
        <v>2.8000000000000007</v>
      </c>
      <c r="N386" s="24">
        <v>0.657147138203235</v>
      </c>
      <c r="O386" s="24">
        <v>0.03</v>
      </c>
      <c r="P386" s="24">
        <v>0.68028389821470481</v>
      </c>
      <c r="Q386" s="25">
        <v>35.71174496644295</v>
      </c>
      <c r="R386" s="24">
        <v>0.68714713820323503</v>
      </c>
      <c r="S386"/>
      <c r="T386"/>
      <c r="U386"/>
      <c r="V386"/>
      <c r="W386"/>
    </row>
    <row r="387" spans="1:25" s="747" customFormat="1">
      <c r="A387" s="756"/>
      <c r="B387" s="756"/>
      <c r="C387" s="756"/>
      <c r="D387" s="756"/>
      <c r="E387" s="757"/>
      <c r="F387" s="756"/>
      <c r="G387" s="756"/>
      <c r="H387" s="756"/>
      <c r="I387" s="756"/>
      <c r="J387" s="758"/>
      <c r="K387" s="756"/>
      <c r="L387" s="759"/>
      <c r="M387" s="756"/>
      <c r="N387" s="756"/>
      <c r="O387" s="756"/>
      <c r="P387" s="756"/>
      <c r="Q387" s="760"/>
      <c r="R387" s="760"/>
      <c r="S387" s="756"/>
      <c r="T387" s="756"/>
      <c r="U387" s="756"/>
      <c r="V387" s="756"/>
      <c r="W387" s="756"/>
      <c r="X387" s="756"/>
    </row>
    <row r="388" spans="1:25" s="747" customFormat="1">
      <c r="A388" s="756"/>
      <c r="B388" s="756"/>
      <c r="C388" s="756"/>
      <c r="D388" s="756"/>
      <c r="E388" s="757"/>
      <c r="F388" s="756"/>
      <c r="G388" s="756"/>
      <c r="H388" s="756"/>
      <c r="I388" s="756"/>
      <c r="J388" s="758"/>
      <c r="K388" s="756"/>
      <c r="L388" s="759"/>
      <c r="M388" s="756"/>
      <c r="N388" s="756"/>
      <c r="O388" s="756"/>
      <c r="P388" s="756"/>
      <c r="Q388" s="760"/>
      <c r="R388" s="760"/>
      <c r="S388" s="756"/>
      <c r="T388" s="756"/>
      <c r="U388" s="756"/>
      <c r="V388" s="756"/>
      <c r="W388" s="756"/>
      <c r="X388" s="756"/>
    </row>
    <row r="389" spans="1:25" s="747" customFormat="1">
      <c r="A389" s="756"/>
      <c r="B389" s="756"/>
      <c r="C389" s="756"/>
      <c r="D389" s="756"/>
      <c r="E389" s="757"/>
      <c r="F389" s="756"/>
      <c r="G389" s="756"/>
      <c r="H389" s="756"/>
      <c r="I389" s="756"/>
      <c r="J389" s="758"/>
      <c r="K389" s="756"/>
      <c r="L389" s="759"/>
      <c r="M389" s="756"/>
      <c r="N389" s="756"/>
      <c r="O389" s="756"/>
      <c r="P389" s="756"/>
      <c r="Q389" s="760"/>
      <c r="R389" s="760"/>
      <c r="S389" s="756"/>
      <c r="T389" s="756"/>
      <c r="U389" s="756"/>
      <c r="V389" s="756"/>
      <c r="W389" s="756"/>
      <c r="X389" s="756"/>
    </row>
    <row r="390" spans="1:25" s="747" customFormat="1">
      <c r="A390" s="756"/>
      <c r="B390" s="756"/>
      <c r="C390" s="756"/>
      <c r="D390" s="756"/>
      <c r="E390" s="757"/>
      <c r="F390" s="756"/>
      <c r="G390" s="756"/>
      <c r="H390" s="756"/>
      <c r="I390" s="756"/>
      <c r="J390" s="758"/>
      <c r="K390" s="756"/>
      <c r="L390" s="759"/>
      <c r="M390" s="756"/>
      <c r="N390" s="756"/>
      <c r="O390" s="756"/>
      <c r="P390" s="756"/>
      <c r="Q390" s="760"/>
      <c r="R390" s="760"/>
      <c r="S390" s="756"/>
      <c r="T390" s="756"/>
      <c r="U390" s="756"/>
      <c r="V390" s="756"/>
      <c r="W390" s="756"/>
      <c r="X390" s="756"/>
    </row>
    <row r="391" spans="1:25">
      <c r="A391" s="27"/>
      <c r="B391" s="761"/>
      <c r="C391" s="761"/>
      <c r="D391" s="761"/>
      <c r="E391" s="763"/>
      <c r="F391" s="761"/>
      <c r="G391" s="756"/>
      <c r="H391" s="756"/>
      <c r="I391" s="756"/>
      <c r="J391" s="758"/>
      <c r="K391" s="761"/>
      <c r="L391" s="764"/>
      <c r="M391" s="761"/>
      <c r="N391" s="756"/>
      <c r="O391" s="761"/>
      <c r="P391" s="761"/>
      <c r="Q391" s="765"/>
      <c r="R391" s="765"/>
      <c r="S391" s="761"/>
      <c r="T391" s="756"/>
      <c r="U391" s="761"/>
      <c r="V391" s="756"/>
      <c r="W391" s="761"/>
      <c r="X391" s="756"/>
      <c r="Y391" s="761"/>
    </row>
    <row r="392" spans="1:25" ht="31.8" thickBot="1">
      <c r="A392" s="618" t="s">
        <v>804</v>
      </c>
      <c r="B392" s="618" t="s">
        <v>20</v>
      </c>
      <c r="C392" s="618" t="s">
        <v>701</v>
      </c>
      <c r="D392" s="622" t="s">
        <v>805</v>
      </c>
      <c r="E392" s="748" t="s">
        <v>786</v>
      </c>
      <c r="F392" s="618" t="s">
        <v>1000</v>
      </c>
      <c r="G392" s="622" t="s">
        <v>1008</v>
      </c>
      <c r="H392" s="622" t="s">
        <v>806</v>
      </c>
      <c r="I392" s="622" t="s">
        <v>807</v>
      </c>
      <c r="J392" s="623" t="s">
        <v>1009</v>
      </c>
      <c r="K392" s="618" t="s">
        <v>1010</v>
      </c>
      <c r="L392" s="622" t="s">
        <v>1011</v>
      </c>
      <c r="M392" s="618" t="s">
        <v>1012</v>
      </c>
      <c r="N392" s="622" t="s">
        <v>1013</v>
      </c>
      <c r="O392" s="618" t="s">
        <v>1014</v>
      </c>
      <c r="P392" s="618" t="s">
        <v>1015</v>
      </c>
      <c r="Q392" s="624" t="s">
        <v>1016</v>
      </c>
      <c r="R392" s="618" t="s">
        <v>703</v>
      </c>
      <c r="S392" s="622" t="s">
        <v>1017</v>
      </c>
      <c r="T392" s="618" t="s">
        <v>808</v>
      </c>
      <c r="U392" s="618" t="s">
        <v>1018</v>
      </c>
      <c r="V392" s="626" t="s">
        <v>809</v>
      </c>
      <c r="W392" s="626" t="s">
        <v>1019</v>
      </c>
      <c r="X392" s="618" t="s">
        <v>1020</v>
      </c>
      <c r="Y392" s="622" t="s">
        <v>1021</v>
      </c>
    </row>
    <row r="393" spans="1:25" ht="16.2" thickTop="1">
      <c r="A393" s="27">
        <v>374</v>
      </c>
      <c r="B393" s="27" t="s">
        <v>1358</v>
      </c>
      <c r="C393" s="27" t="s">
        <v>955</v>
      </c>
      <c r="D393" s="27">
        <v>0.5</v>
      </c>
      <c r="E393" s="139">
        <v>42990</v>
      </c>
      <c r="F393" s="27"/>
      <c r="G393" s="27"/>
      <c r="H393" s="27">
        <v>4.5999999999999996</v>
      </c>
      <c r="I393" s="54">
        <v>1.7</v>
      </c>
      <c r="J393" s="52">
        <v>0.36956521739130438</v>
      </c>
      <c r="K393" s="27" t="s">
        <v>1025</v>
      </c>
      <c r="L393" s="27">
        <v>1</v>
      </c>
      <c r="M393" s="750" t="s">
        <v>1411</v>
      </c>
      <c r="N393" s="27" t="s">
        <v>1412</v>
      </c>
      <c r="O393" s="27"/>
      <c r="P393" s="27">
        <v>6.43</v>
      </c>
      <c r="Q393" s="27">
        <v>20.7</v>
      </c>
      <c r="R393" s="22">
        <v>6.47</v>
      </c>
      <c r="S393" s="24">
        <v>13.299999999999997</v>
      </c>
      <c r="T393" s="68">
        <v>4.3516259493670884</v>
      </c>
      <c r="U393" s="24">
        <v>3.8892338527162451</v>
      </c>
      <c r="V393" s="68">
        <v>0.84816448270904365</v>
      </c>
      <c r="W393" s="749">
        <v>44.479344262295079</v>
      </c>
    </row>
    <row r="394" spans="1:25">
      <c r="A394" s="27">
        <v>375</v>
      </c>
      <c r="B394" s="27" t="s">
        <v>1358</v>
      </c>
      <c r="C394" s="27" t="s">
        <v>955</v>
      </c>
      <c r="D394" s="27">
        <v>1</v>
      </c>
      <c r="E394" s="139">
        <v>42990</v>
      </c>
      <c r="F394" s="27"/>
      <c r="G394" s="27"/>
      <c r="H394" s="27">
        <v>4.5999999999999996</v>
      </c>
      <c r="I394" s="54">
        <v>1.7</v>
      </c>
      <c r="J394" s="52">
        <v>0.36956521739130438</v>
      </c>
      <c r="K394" s="27" t="s">
        <v>1025</v>
      </c>
      <c r="L394" s="27">
        <v>1</v>
      </c>
      <c r="M394" s="750" t="s">
        <v>1411</v>
      </c>
      <c r="N394" s="27" t="s">
        <v>1412</v>
      </c>
      <c r="O394" s="27"/>
      <c r="P394" s="27">
        <v>6.02</v>
      </c>
      <c r="Q394" s="27">
        <v>20.6</v>
      </c>
      <c r="T394" s="27"/>
      <c r="U394" s="27"/>
      <c r="V394" s="27"/>
      <c r="W394" s="27"/>
    </row>
    <row r="395" spans="1:25">
      <c r="A395" s="27">
        <v>376</v>
      </c>
      <c r="B395" s="27" t="s">
        <v>1358</v>
      </c>
      <c r="C395" s="27" t="s">
        <v>955</v>
      </c>
      <c r="D395" s="27">
        <v>2</v>
      </c>
      <c r="E395" s="139">
        <v>42990</v>
      </c>
      <c r="F395" s="27"/>
      <c r="G395" s="27"/>
      <c r="H395" s="27">
        <v>4.5999999999999996</v>
      </c>
      <c r="I395" s="54">
        <v>1.7</v>
      </c>
      <c r="J395" s="52">
        <v>0.36956521739130438</v>
      </c>
      <c r="K395" s="27" t="s">
        <v>1025</v>
      </c>
      <c r="L395" s="27">
        <v>1</v>
      </c>
      <c r="M395" s="750" t="s">
        <v>1411</v>
      </c>
      <c r="N395" s="27" t="s">
        <v>1412</v>
      </c>
      <c r="O395" s="27"/>
      <c r="P395" s="27">
        <v>6.08</v>
      </c>
      <c r="Q395" s="27">
        <v>20.5</v>
      </c>
      <c r="T395" s="27"/>
      <c r="U395" s="27"/>
      <c r="V395" s="27"/>
      <c r="W395" s="27"/>
    </row>
    <row r="396" spans="1:25">
      <c r="A396" s="27">
        <v>377</v>
      </c>
      <c r="B396" s="27" t="s">
        <v>1358</v>
      </c>
      <c r="C396" s="27" t="s">
        <v>955</v>
      </c>
      <c r="D396" s="27">
        <v>3</v>
      </c>
      <c r="E396" s="139">
        <v>42990</v>
      </c>
      <c r="F396" s="27"/>
      <c r="G396" s="27"/>
      <c r="H396" s="27">
        <v>4.5999999999999996</v>
      </c>
      <c r="I396" s="54">
        <v>1.7</v>
      </c>
      <c r="J396" s="52">
        <v>0.36956521739130438</v>
      </c>
      <c r="K396" s="27" t="s">
        <v>1025</v>
      </c>
      <c r="L396" s="27">
        <v>1</v>
      </c>
      <c r="M396" s="750" t="s">
        <v>1411</v>
      </c>
      <c r="N396" s="27" t="s">
        <v>1412</v>
      </c>
      <c r="O396" s="27"/>
      <c r="P396" s="27">
        <v>3.6</v>
      </c>
      <c r="Q396" s="27">
        <v>20</v>
      </c>
      <c r="T396" s="27"/>
      <c r="U396" s="27"/>
      <c r="V396" s="27"/>
      <c r="W396" s="27"/>
    </row>
    <row r="397" spans="1:25">
      <c r="A397" s="27">
        <v>378</v>
      </c>
      <c r="B397" s="27" t="s">
        <v>1358</v>
      </c>
      <c r="C397" s="27" t="s">
        <v>955</v>
      </c>
      <c r="D397" s="27">
        <v>3.6</v>
      </c>
      <c r="E397" s="139">
        <v>42990</v>
      </c>
      <c r="F397" s="27"/>
      <c r="G397" s="27"/>
      <c r="H397" s="27">
        <v>4.5999999999999996</v>
      </c>
      <c r="I397" s="54">
        <v>1.7</v>
      </c>
      <c r="J397" s="52">
        <v>0.36956521739130438</v>
      </c>
      <c r="K397" s="27" t="s">
        <v>1025</v>
      </c>
      <c r="L397" s="27">
        <v>1</v>
      </c>
      <c r="M397" s="750" t="s">
        <v>1411</v>
      </c>
      <c r="N397" s="27" t="s">
        <v>1412</v>
      </c>
      <c r="O397" s="27"/>
      <c r="P397" s="27" t="s">
        <v>815</v>
      </c>
      <c r="Q397" s="27" t="s">
        <v>815</v>
      </c>
      <c r="R397" s="22">
        <v>6.12</v>
      </c>
      <c r="S397" s="24">
        <v>12.899999999999999</v>
      </c>
      <c r="T397" s="68">
        <v>10.529165189873417</v>
      </c>
      <c r="U397" s="24">
        <v>20.69592111220992</v>
      </c>
      <c r="V397" s="68">
        <v>1.0438947479495921</v>
      </c>
      <c r="W397" s="749">
        <v>78.422059311107006</v>
      </c>
    </row>
    <row r="398" spans="1:25">
      <c r="A398" s="27">
        <v>379</v>
      </c>
      <c r="B398" s="27" t="s">
        <v>1358</v>
      </c>
      <c r="C398" s="27" t="s">
        <v>955</v>
      </c>
      <c r="D398" s="27">
        <v>4</v>
      </c>
      <c r="E398" s="139">
        <v>42990</v>
      </c>
      <c r="F398" s="27"/>
      <c r="G398" s="27"/>
      <c r="H398" s="27">
        <v>4.5999999999999996</v>
      </c>
      <c r="I398" s="54">
        <v>1.7</v>
      </c>
      <c r="J398" s="52">
        <v>0.36956521739130438</v>
      </c>
      <c r="K398" s="27" t="s">
        <v>1025</v>
      </c>
      <c r="L398" s="27">
        <v>1</v>
      </c>
      <c r="M398" s="750" t="s">
        <v>1411</v>
      </c>
      <c r="N398" s="27" t="s">
        <v>1412</v>
      </c>
      <c r="O398" s="27"/>
      <c r="P398" s="27">
        <v>0.28000000000000003</v>
      </c>
      <c r="Q398" s="27">
        <v>18.399999999999999</v>
      </c>
      <c r="T398" s="27"/>
      <c r="U398" s="27"/>
      <c r="V398" s="27"/>
      <c r="W398" s="27"/>
    </row>
    <row r="399" spans="1:25">
      <c r="A399" s="27"/>
      <c r="B399" s="27"/>
      <c r="C399" s="27"/>
      <c r="D399" s="27"/>
      <c r="E399" s="139"/>
      <c r="F399" s="27"/>
      <c r="G399" s="27"/>
      <c r="H399" s="27"/>
      <c r="I399" s="54"/>
      <c r="J399" s="52"/>
      <c r="K399" s="27"/>
      <c r="L399" s="27"/>
      <c r="M399" s="750"/>
      <c r="N399" s="27"/>
      <c r="O399" s="27"/>
      <c r="P399" s="27"/>
      <c r="Q399" s="27"/>
      <c r="T399" s="27"/>
      <c r="U399" s="27"/>
      <c r="V399" s="27"/>
      <c r="W399" s="27"/>
    </row>
    <row r="400" spans="1:25" ht="31.8" thickBot="1">
      <c r="A400" s="27"/>
      <c r="B400" s="611" t="s">
        <v>20</v>
      </c>
      <c r="C400" s="611" t="s">
        <v>701</v>
      </c>
      <c r="D400" s="611" t="s">
        <v>846</v>
      </c>
      <c r="E400" s="751" t="s">
        <v>786</v>
      </c>
      <c r="F400" s="611" t="s">
        <v>1000</v>
      </c>
      <c r="G400" s="612" t="s">
        <v>1008</v>
      </c>
      <c r="H400" s="612" t="s">
        <v>806</v>
      </c>
      <c r="I400" s="612" t="s">
        <v>807</v>
      </c>
      <c r="J400" s="614" t="s">
        <v>1009</v>
      </c>
      <c r="K400" s="611" t="s">
        <v>1015</v>
      </c>
      <c r="L400" s="615" t="s">
        <v>1016</v>
      </c>
      <c r="M400" s="611" t="s">
        <v>703</v>
      </c>
      <c r="N400" s="612" t="s">
        <v>1017</v>
      </c>
      <c r="O400" s="611" t="s">
        <v>808</v>
      </c>
      <c r="P400" s="611" t="s">
        <v>1018</v>
      </c>
      <c r="Q400" s="617" t="s">
        <v>809</v>
      </c>
      <c r="R400" s="617" t="s">
        <v>1019</v>
      </c>
      <c r="S400" s="611" t="s">
        <v>1020</v>
      </c>
      <c r="T400" s="612" t="s">
        <v>1021</v>
      </c>
      <c r="U400" s="611" t="s">
        <v>1010</v>
      </c>
      <c r="V400" s="612" t="s">
        <v>1011</v>
      </c>
      <c r="W400" s="611" t="s">
        <v>1012</v>
      </c>
      <c r="X400" s="612" t="s">
        <v>1013</v>
      </c>
      <c r="Y400" s="611" t="s">
        <v>1014</v>
      </c>
    </row>
    <row r="401" spans="1:25" ht="16.2" thickTop="1">
      <c r="A401" s="27"/>
      <c r="B401" s="27" t="s">
        <v>1358</v>
      </c>
      <c r="C401" s="27" t="s">
        <v>1373</v>
      </c>
      <c r="D401" s="27">
        <v>0.5</v>
      </c>
      <c r="E401" s="139">
        <v>43355</v>
      </c>
      <c r="F401" s="27"/>
      <c r="G401" s="27">
        <v>2</v>
      </c>
      <c r="H401" s="27">
        <v>4.5999999999999996</v>
      </c>
      <c r="I401" s="54">
        <v>1.2</v>
      </c>
      <c r="J401" s="27"/>
      <c r="K401" s="27">
        <v>5.7</v>
      </c>
      <c r="L401" s="27">
        <v>22.5</v>
      </c>
      <c r="M401" s="27">
        <v>6.36</v>
      </c>
      <c r="N401" s="27">
        <v>30.6</v>
      </c>
      <c r="O401" s="68">
        <v>12.34782784810127</v>
      </c>
      <c r="P401" s="24">
        <v>11.777610665787618</v>
      </c>
      <c r="Q401" s="68">
        <v>1.0193647281079077</v>
      </c>
      <c r="R401" s="24">
        <v>53.477652582159628</v>
      </c>
      <c r="S401" s="27"/>
      <c r="T401" s="27"/>
      <c r="U401" s="27" t="s">
        <v>1025</v>
      </c>
      <c r="V401" s="27">
        <v>3</v>
      </c>
      <c r="W401" s="27">
        <v>2</v>
      </c>
      <c r="X401" t="s">
        <v>1404</v>
      </c>
      <c r="Y401" s="761"/>
    </row>
    <row r="402" spans="1:25">
      <c r="A402" s="27"/>
      <c r="B402" s="27" t="s">
        <v>1358</v>
      </c>
      <c r="C402" s="27" t="s">
        <v>1373</v>
      </c>
      <c r="D402" s="27">
        <v>1</v>
      </c>
      <c r="E402" s="139">
        <v>43355</v>
      </c>
      <c r="F402" s="27"/>
      <c r="G402" s="27"/>
      <c r="H402" s="27"/>
      <c r="I402" s="27"/>
      <c r="J402" s="27"/>
      <c r="K402" s="27">
        <v>5.08</v>
      </c>
      <c r="L402" s="23">
        <v>21</v>
      </c>
      <c r="M402" s="27" t="s">
        <v>811</v>
      </c>
      <c r="N402" s="27" t="s">
        <v>811</v>
      </c>
      <c r="O402" s="54" t="s">
        <v>811</v>
      </c>
      <c r="P402" s="27" t="s">
        <v>811</v>
      </c>
      <c r="Q402" s="68" t="s">
        <v>811</v>
      </c>
      <c r="R402" s="24" t="s">
        <v>811</v>
      </c>
      <c r="S402" s="27"/>
      <c r="T402" s="27"/>
      <c r="U402" s="27"/>
      <c r="V402" s="27"/>
      <c r="W402" s="27"/>
      <c r="Y402" s="761"/>
    </row>
    <row r="403" spans="1:25">
      <c r="A403" s="27"/>
      <c r="B403" s="27" t="s">
        <v>1358</v>
      </c>
      <c r="C403" s="27" t="s">
        <v>1373</v>
      </c>
      <c r="D403" s="27">
        <v>2</v>
      </c>
      <c r="E403" s="139">
        <v>43355</v>
      </c>
      <c r="F403" s="27"/>
      <c r="G403" s="27"/>
      <c r="H403" s="27"/>
      <c r="I403" s="27"/>
      <c r="J403" s="27"/>
      <c r="K403" s="27">
        <v>4.33</v>
      </c>
      <c r="L403" s="27">
        <v>20.3</v>
      </c>
      <c r="M403" s="27" t="s">
        <v>811</v>
      </c>
      <c r="N403" s="27" t="s">
        <v>811</v>
      </c>
      <c r="O403" s="54" t="s">
        <v>811</v>
      </c>
      <c r="P403" s="27" t="s">
        <v>811</v>
      </c>
      <c r="Q403" s="68" t="s">
        <v>811</v>
      </c>
      <c r="R403" s="24" t="s">
        <v>811</v>
      </c>
      <c r="S403" s="27"/>
      <c r="T403" s="27"/>
      <c r="U403" s="27"/>
      <c r="V403" s="27"/>
      <c r="W403" s="27"/>
      <c r="Y403" s="761"/>
    </row>
    <row r="404" spans="1:25">
      <c r="A404" s="27"/>
      <c r="B404" s="27" t="s">
        <v>1358</v>
      </c>
      <c r="C404" s="27" t="s">
        <v>1373</v>
      </c>
      <c r="D404" s="27">
        <v>3</v>
      </c>
      <c r="E404" s="139">
        <v>43355</v>
      </c>
      <c r="F404" s="27"/>
      <c r="G404" s="27"/>
      <c r="H404" s="27"/>
      <c r="I404" s="27"/>
      <c r="J404" s="27"/>
      <c r="K404" s="27">
        <v>0.13</v>
      </c>
      <c r="L404" s="27">
        <v>18.100000000000001</v>
      </c>
      <c r="M404" s="27">
        <v>5.98</v>
      </c>
      <c r="N404" s="27">
        <v>29.2</v>
      </c>
      <c r="O404" s="68">
        <v>20.733071518987344</v>
      </c>
      <c r="P404" s="24">
        <v>17.741363751845984</v>
      </c>
      <c r="Q404" s="68">
        <v>1.1552800251889619</v>
      </c>
      <c r="R404" s="24">
        <v>49.674835680751173</v>
      </c>
      <c r="S404" s="27"/>
      <c r="T404" s="27"/>
      <c r="U404" s="27"/>
      <c r="V404" s="27"/>
      <c r="W404" s="27"/>
      <c r="Y404" s="761"/>
    </row>
    <row r="405" spans="1:25">
      <c r="A405" s="27"/>
      <c r="B405" s="27" t="s">
        <v>1358</v>
      </c>
      <c r="C405" s="27" t="s">
        <v>1373</v>
      </c>
      <c r="D405" s="27">
        <v>4</v>
      </c>
      <c r="E405" s="139">
        <v>43355</v>
      </c>
      <c r="F405" s="27"/>
      <c r="G405" s="27"/>
      <c r="H405" s="27"/>
      <c r="I405" s="27"/>
      <c r="J405" s="27"/>
      <c r="K405" s="27">
        <v>0.12</v>
      </c>
      <c r="L405" s="27">
        <v>13.3</v>
      </c>
      <c r="M405" s="27" t="s">
        <v>811</v>
      </c>
      <c r="N405" s="27" t="s">
        <v>811</v>
      </c>
      <c r="O405" s="54" t="s">
        <v>811</v>
      </c>
      <c r="P405" s="27" t="s">
        <v>811</v>
      </c>
      <c r="Q405" s="68" t="s">
        <v>811</v>
      </c>
      <c r="R405" s="24" t="s">
        <v>811</v>
      </c>
      <c r="S405" s="27"/>
      <c r="T405" s="27"/>
      <c r="U405" s="27"/>
      <c r="V405" s="27"/>
      <c r="W405" s="27"/>
      <c r="Y405" s="761"/>
    </row>
    <row r="406" spans="1:25">
      <c r="A406" s="27"/>
      <c r="B406" s="27"/>
      <c r="C406" s="27"/>
      <c r="D406" s="27"/>
      <c r="E406" s="139"/>
      <c r="F406" s="27"/>
      <c r="G406" s="27"/>
      <c r="H406" s="27"/>
      <c r="I406" s="54"/>
      <c r="J406" s="52"/>
      <c r="K406" s="27"/>
      <c r="L406" s="27"/>
      <c r="M406" s="750"/>
      <c r="N406" s="27"/>
      <c r="O406" s="27"/>
      <c r="P406" s="27"/>
      <c r="Q406" s="27"/>
      <c r="T406" s="27"/>
      <c r="U406" s="27"/>
      <c r="V406" s="27"/>
      <c r="W406" s="27"/>
    </row>
    <row r="407" spans="1:25" ht="31.8" thickBot="1">
      <c r="A407" s="618" t="s">
        <v>804</v>
      </c>
      <c r="B407" s="618" t="s">
        <v>20</v>
      </c>
      <c r="C407" s="618" t="s">
        <v>701</v>
      </c>
      <c r="D407" s="622" t="s">
        <v>805</v>
      </c>
      <c r="E407" s="748" t="s">
        <v>786</v>
      </c>
      <c r="F407" s="618" t="s">
        <v>1000</v>
      </c>
      <c r="G407" s="622" t="s">
        <v>1008</v>
      </c>
      <c r="H407" s="622" t="s">
        <v>806</v>
      </c>
      <c r="I407" s="622" t="s">
        <v>807</v>
      </c>
      <c r="J407" s="623" t="s">
        <v>1009</v>
      </c>
      <c r="K407" s="618" t="s">
        <v>1010</v>
      </c>
      <c r="L407" s="622" t="s">
        <v>1011</v>
      </c>
      <c r="M407" s="618" t="s">
        <v>1012</v>
      </c>
      <c r="N407" s="622" t="s">
        <v>1013</v>
      </c>
      <c r="O407" s="618" t="s">
        <v>1014</v>
      </c>
      <c r="P407" s="618" t="s">
        <v>1015</v>
      </c>
      <c r="Q407" s="624" t="s">
        <v>1016</v>
      </c>
      <c r="R407" s="618" t="s">
        <v>703</v>
      </c>
      <c r="S407" s="622" t="s">
        <v>1017</v>
      </c>
      <c r="T407" s="618" t="s">
        <v>808</v>
      </c>
      <c r="U407" s="618" t="s">
        <v>1018</v>
      </c>
      <c r="V407" s="626" t="s">
        <v>809</v>
      </c>
      <c r="W407" s="626" t="s">
        <v>1019</v>
      </c>
      <c r="X407" s="618" t="s">
        <v>1020</v>
      </c>
      <c r="Y407" s="622" t="s">
        <v>1021</v>
      </c>
    </row>
    <row r="408" spans="1:25" ht="16.2" thickTop="1">
      <c r="A408">
        <v>127</v>
      </c>
      <c r="B408" t="s">
        <v>1359</v>
      </c>
      <c r="C408" t="s">
        <v>955</v>
      </c>
      <c r="D408" s="18">
        <v>0.5</v>
      </c>
      <c r="E408" s="55">
        <v>43719</v>
      </c>
      <c r="G408">
        <v>2</v>
      </c>
      <c r="H408" s="165">
        <v>4.6500000000000004</v>
      </c>
      <c r="I408" s="653">
        <v>2.25</v>
      </c>
      <c r="J408" s="70">
        <v>0.48387096774193544</v>
      </c>
      <c r="K408" t="s">
        <v>1044</v>
      </c>
      <c r="L408">
        <v>2</v>
      </c>
      <c r="M408">
        <v>3</v>
      </c>
      <c r="N408" t="s">
        <v>1132</v>
      </c>
      <c r="P408" s="27">
        <v>7.19</v>
      </c>
      <c r="Q408" s="27">
        <v>21.1</v>
      </c>
      <c r="R408" s="27">
        <v>6.33</v>
      </c>
      <c r="S408" s="27">
        <v>12.5</v>
      </c>
      <c r="T408" s="68">
        <v>6.5945412658227847</v>
      </c>
      <c r="U408" s="24">
        <v>2.5000000000000001E-2</v>
      </c>
      <c r="V408" s="68">
        <v>0.72571066592762679</v>
      </c>
      <c r="W408" s="371">
        <v>34.449280506111947</v>
      </c>
      <c r="X408" s="27" t="s">
        <v>815</v>
      </c>
      <c r="Y408" s="24">
        <v>6.619541265822785</v>
      </c>
    </row>
    <row r="409" spans="1:25">
      <c r="B409" t="s">
        <v>1359</v>
      </c>
      <c r="C409" t="s">
        <v>955</v>
      </c>
      <c r="D409" s="18">
        <v>1</v>
      </c>
      <c r="E409" s="55">
        <v>43719</v>
      </c>
      <c r="H409" s="165"/>
      <c r="I409" s="166"/>
      <c r="P409" s="27">
        <v>7.26</v>
      </c>
      <c r="Q409" s="27">
        <v>21</v>
      </c>
      <c r="R409" s="27" t="s">
        <v>811</v>
      </c>
      <c r="S409" s="27" t="s">
        <v>811</v>
      </c>
      <c r="T409" s="54" t="s">
        <v>811</v>
      </c>
      <c r="U409" s="27" t="s">
        <v>811</v>
      </c>
      <c r="V409" s="54" t="s">
        <v>811</v>
      </c>
      <c r="W409" s="27" t="s">
        <v>811</v>
      </c>
      <c r="X409" s="27" t="s">
        <v>815</v>
      </c>
      <c r="Y409" s="27" t="s">
        <v>811</v>
      </c>
    </row>
    <row r="410" spans="1:25">
      <c r="B410" t="s">
        <v>1359</v>
      </c>
      <c r="C410" t="s">
        <v>955</v>
      </c>
      <c r="D410" s="18">
        <v>2</v>
      </c>
      <c r="E410" s="55">
        <v>43719</v>
      </c>
      <c r="H410" s="165"/>
      <c r="I410" s="166"/>
      <c r="P410" s="27">
        <v>6.29</v>
      </c>
      <c r="Q410" s="27">
        <v>20.9</v>
      </c>
      <c r="R410" s="27" t="s">
        <v>811</v>
      </c>
      <c r="S410" s="27" t="s">
        <v>811</v>
      </c>
      <c r="T410" s="54" t="s">
        <v>811</v>
      </c>
      <c r="U410" s="27" t="s">
        <v>811</v>
      </c>
      <c r="V410" s="54" t="s">
        <v>811</v>
      </c>
      <c r="W410" s="27" t="s">
        <v>811</v>
      </c>
      <c r="X410" s="27" t="s">
        <v>815</v>
      </c>
      <c r="Y410" s="27" t="s">
        <v>811</v>
      </c>
    </row>
    <row r="411" spans="1:25">
      <c r="B411" t="s">
        <v>1359</v>
      </c>
      <c r="C411" t="s">
        <v>955</v>
      </c>
      <c r="D411" s="18">
        <v>3</v>
      </c>
      <c r="E411" s="55">
        <v>43719</v>
      </c>
      <c r="H411" s="165"/>
      <c r="I411" s="166"/>
      <c r="P411" s="27">
        <v>5.25</v>
      </c>
      <c r="Q411" s="27">
        <v>19.600000000000001</v>
      </c>
      <c r="R411" s="27" t="s">
        <v>811</v>
      </c>
      <c r="S411" s="27" t="s">
        <v>811</v>
      </c>
      <c r="T411" s="54" t="s">
        <v>811</v>
      </c>
      <c r="U411" s="27" t="s">
        <v>811</v>
      </c>
      <c r="V411" s="54" t="s">
        <v>811</v>
      </c>
      <c r="W411" s="27" t="s">
        <v>811</v>
      </c>
      <c r="X411" s="27" t="s">
        <v>815</v>
      </c>
      <c r="Y411" s="27" t="s">
        <v>811</v>
      </c>
    </row>
    <row r="412" spans="1:25">
      <c r="B412" t="s">
        <v>1359</v>
      </c>
      <c r="C412" t="s">
        <v>955</v>
      </c>
      <c r="D412" s="18">
        <v>3.6</v>
      </c>
      <c r="E412" s="55">
        <v>43719</v>
      </c>
      <c r="H412" s="165"/>
      <c r="I412" s="166"/>
      <c r="P412" s="27" t="s">
        <v>815</v>
      </c>
      <c r="Q412" s="27" t="s">
        <v>815</v>
      </c>
      <c r="R412" s="27">
        <v>6.06</v>
      </c>
      <c r="S412" s="27">
        <v>12.1</v>
      </c>
      <c r="T412" s="68">
        <v>28.42828151898733</v>
      </c>
      <c r="U412" s="24">
        <v>5.5737309789293388</v>
      </c>
      <c r="V412" s="68">
        <v>1.0146998943891083</v>
      </c>
      <c r="W412" s="371">
        <v>41.542349999999999</v>
      </c>
      <c r="X412" s="27" t="s">
        <v>815</v>
      </c>
      <c r="Y412" s="24">
        <v>34.002012497916667</v>
      </c>
    </row>
    <row r="413" spans="1:25">
      <c r="B413" t="s">
        <v>1359</v>
      </c>
      <c r="C413" t="s">
        <v>955</v>
      </c>
      <c r="D413" s="18">
        <v>4</v>
      </c>
      <c r="E413" s="55">
        <v>43719</v>
      </c>
      <c r="H413" s="165"/>
      <c r="I413" s="166"/>
      <c r="P413" s="27">
        <v>2.0699999999999998</v>
      </c>
      <c r="Q413" s="27">
        <v>18.5</v>
      </c>
      <c r="R413" s="27" t="s">
        <v>811</v>
      </c>
      <c r="S413" s="27" t="s">
        <v>811</v>
      </c>
      <c r="T413" s="54" t="s">
        <v>811</v>
      </c>
      <c r="U413" s="27" t="s">
        <v>811</v>
      </c>
      <c r="V413" s="54" t="s">
        <v>811</v>
      </c>
      <c r="W413" s="27" t="s">
        <v>811</v>
      </c>
      <c r="X413" s="27" t="s">
        <v>815</v>
      </c>
      <c r="Y413" s="27" t="s">
        <v>811</v>
      </c>
    </row>
    <row r="415" spans="1:25" s="747" customFormat="1" ht="31.8" thickBot="1">
      <c r="A415" s="612" t="s">
        <v>804</v>
      </c>
      <c r="B415" s="612" t="s">
        <v>20</v>
      </c>
      <c r="C415" s="612" t="s">
        <v>701</v>
      </c>
      <c r="D415" s="612" t="s">
        <v>805</v>
      </c>
      <c r="E415" s="752" t="s">
        <v>786</v>
      </c>
      <c r="F415" s="612" t="s">
        <v>1000</v>
      </c>
      <c r="G415" s="612" t="s">
        <v>1008</v>
      </c>
      <c r="H415" s="612" t="s">
        <v>806</v>
      </c>
      <c r="I415" s="612" t="s">
        <v>807</v>
      </c>
      <c r="J415" s="614" t="s">
        <v>1009</v>
      </c>
      <c r="K415" s="612" t="s">
        <v>1015</v>
      </c>
      <c r="L415" s="753" t="s">
        <v>1016</v>
      </c>
      <c r="M415" s="612" t="s">
        <v>703</v>
      </c>
      <c r="N415" s="612" t="s">
        <v>1017</v>
      </c>
      <c r="O415" s="612" t="s">
        <v>808</v>
      </c>
      <c r="P415" s="612" t="s">
        <v>1018</v>
      </c>
      <c r="Q415" s="754" t="s">
        <v>809</v>
      </c>
      <c r="R415" s="754" t="s">
        <v>1019</v>
      </c>
      <c r="S415" s="612" t="s">
        <v>1021</v>
      </c>
      <c r="T415" s="612" t="s">
        <v>1010</v>
      </c>
      <c r="U415" s="612" t="s">
        <v>1011</v>
      </c>
      <c r="V415" s="612" t="s">
        <v>1012</v>
      </c>
      <c r="W415" s="612" t="s">
        <v>1013</v>
      </c>
      <c r="X415" s="612" t="s">
        <v>1014</v>
      </c>
    </row>
    <row r="416" spans="1:25" s="747" customFormat="1" ht="16.2" thickTop="1">
      <c r="A416" s="756"/>
      <c r="B416" t="s">
        <v>1358</v>
      </c>
      <c r="C416" t="s">
        <v>956</v>
      </c>
      <c r="D416" s="27">
        <v>0.5</v>
      </c>
      <c r="E416" s="133">
        <v>44452</v>
      </c>
      <c r="F416"/>
      <c r="G416">
        <v>2</v>
      </c>
      <c r="H416">
        <v>4.2</v>
      </c>
      <c r="I416" s="649">
        <v>1.2</v>
      </c>
      <c r="J416" s="762">
        <v>0.2857142857142857</v>
      </c>
      <c r="K416" s="27">
        <v>8.44</v>
      </c>
      <c r="L416" s="27">
        <v>23.4</v>
      </c>
      <c r="M416" s="27">
        <v>6.53</v>
      </c>
      <c r="N416" s="23">
        <v>14</v>
      </c>
      <c r="O416" s="68">
        <v>10.671142857142858</v>
      </c>
      <c r="P416" s="24">
        <v>3.9685488095238108</v>
      </c>
      <c r="Q416" s="68">
        <v>1.1335269266187256</v>
      </c>
      <c r="R416" s="24">
        <v>55.736769109535061</v>
      </c>
      <c r="S416" s="24">
        <v>14.639691666666668</v>
      </c>
      <c r="T416" t="s">
        <v>1025</v>
      </c>
      <c r="U416" t="s">
        <v>1128</v>
      </c>
      <c r="V416" t="s">
        <v>1028</v>
      </c>
      <c r="W416" t="s">
        <v>1413</v>
      </c>
      <c r="X416"/>
      <c r="Y416"/>
    </row>
    <row r="417" spans="1:25" s="747" customFormat="1">
      <c r="A417" s="756"/>
      <c r="B417" t="s">
        <v>1358</v>
      </c>
      <c r="C417" t="s">
        <v>956</v>
      </c>
      <c r="D417" s="27">
        <v>1</v>
      </c>
      <c r="E417" s="133">
        <v>44452</v>
      </c>
      <c r="F417"/>
      <c r="G417"/>
      <c r="H417"/>
      <c r="I417"/>
      <c r="J417"/>
      <c r="K417" s="27">
        <v>8.43</v>
      </c>
      <c r="L417" s="27">
        <v>23.4</v>
      </c>
      <c r="M417" s="27" t="s">
        <v>811</v>
      </c>
      <c r="N417" s="27" t="s">
        <v>811</v>
      </c>
      <c r="O417" s="68" t="s">
        <v>811</v>
      </c>
      <c r="P417" s="24" t="s">
        <v>811</v>
      </c>
      <c r="Q417" s="68" t="s">
        <v>811</v>
      </c>
      <c r="R417" s="24" t="s">
        <v>811</v>
      </c>
      <c r="S417" s="24" t="s">
        <v>811</v>
      </c>
      <c r="T417"/>
      <c r="U417"/>
      <c r="V417"/>
      <c r="W417"/>
      <c r="X417"/>
      <c r="Y417"/>
    </row>
    <row r="418" spans="1:25" s="747" customFormat="1">
      <c r="A418" s="756"/>
      <c r="B418" t="s">
        <v>1358</v>
      </c>
      <c r="C418" t="s">
        <v>956</v>
      </c>
      <c r="D418" s="27">
        <v>2</v>
      </c>
      <c r="E418" s="133">
        <v>44452</v>
      </c>
      <c r="F418"/>
      <c r="G418"/>
      <c r="H418"/>
      <c r="I418"/>
      <c r="J418"/>
      <c r="K418" s="27">
        <v>8.3800000000000008</v>
      </c>
      <c r="L418" s="27">
        <v>23.4</v>
      </c>
      <c r="M418" s="27" t="s">
        <v>811</v>
      </c>
      <c r="N418" s="27" t="s">
        <v>811</v>
      </c>
      <c r="O418" s="68" t="s">
        <v>811</v>
      </c>
      <c r="P418" s="24" t="s">
        <v>811</v>
      </c>
      <c r="Q418" s="68" t="s">
        <v>811</v>
      </c>
      <c r="R418" s="24" t="s">
        <v>811</v>
      </c>
      <c r="S418" s="24" t="s">
        <v>811</v>
      </c>
      <c r="T418"/>
      <c r="U418"/>
      <c r="V418"/>
      <c r="W418"/>
      <c r="X418"/>
      <c r="Y418"/>
    </row>
    <row r="419" spans="1:25" s="747" customFormat="1">
      <c r="A419" s="756"/>
      <c r="B419" t="s">
        <v>1358</v>
      </c>
      <c r="C419" t="s">
        <v>956</v>
      </c>
      <c r="D419" s="27">
        <v>3</v>
      </c>
      <c r="E419" s="133">
        <v>44452</v>
      </c>
      <c r="F419"/>
      <c r="G419"/>
      <c r="H419"/>
      <c r="I419"/>
      <c r="J419"/>
      <c r="K419" s="27">
        <v>8.07</v>
      </c>
      <c r="L419" s="27">
        <v>23.3</v>
      </c>
      <c r="M419" s="27" t="s">
        <v>811</v>
      </c>
      <c r="N419" s="27" t="s">
        <v>811</v>
      </c>
      <c r="O419" s="68" t="s">
        <v>811</v>
      </c>
      <c r="P419" s="24" t="s">
        <v>811</v>
      </c>
      <c r="Q419" s="68" t="s">
        <v>811</v>
      </c>
      <c r="R419" s="24" t="s">
        <v>811</v>
      </c>
      <c r="S419" s="24" t="s">
        <v>811</v>
      </c>
      <c r="T419"/>
      <c r="U419"/>
      <c r="V419"/>
      <c r="W419"/>
      <c r="X419"/>
      <c r="Y419"/>
    </row>
    <row r="420" spans="1:25" s="747" customFormat="1">
      <c r="A420" s="756"/>
      <c r="B420" t="s">
        <v>1358</v>
      </c>
      <c r="C420" t="s">
        <v>956</v>
      </c>
      <c r="D420" s="27">
        <v>3.5</v>
      </c>
      <c r="E420" s="133">
        <v>44452</v>
      </c>
      <c r="F420"/>
      <c r="G420"/>
      <c r="H420"/>
      <c r="I420"/>
      <c r="J420"/>
      <c r="K420" s="27">
        <v>7.39</v>
      </c>
      <c r="L420" s="27">
        <v>23.2</v>
      </c>
      <c r="M420" s="27">
        <v>6.66</v>
      </c>
      <c r="N420" s="27">
        <v>14.3</v>
      </c>
      <c r="O420" s="68">
        <v>10.899428571428572</v>
      </c>
      <c r="P420" s="24">
        <v>5.5830630952380993</v>
      </c>
      <c r="Q420" s="68">
        <v>1.2002049811257094</v>
      </c>
      <c r="R420" s="24">
        <v>48.171757289204081</v>
      </c>
      <c r="S420" s="24">
        <v>16.482491666666672</v>
      </c>
      <c r="T420"/>
      <c r="U420"/>
      <c r="V420"/>
      <c r="W420"/>
      <c r="X420"/>
      <c r="Y420"/>
    </row>
    <row r="421" spans="1:25" s="747" customFormat="1">
      <c r="A421" s="756"/>
      <c r="B421" t="s">
        <v>1358</v>
      </c>
      <c r="C421" t="s">
        <v>956</v>
      </c>
      <c r="D421" s="27">
        <v>4</v>
      </c>
      <c r="E421" s="133">
        <v>44452</v>
      </c>
      <c r="F421"/>
      <c r="G421"/>
      <c r="H421"/>
      <c r="I421"/>
      <c r="J421"/>
      <c r="K421" s="27">
        <v>5.32</v>
      </c>
      <c r="L421" s="27">
        <v>23.1</v>
      </c>
      <c r="M421" s="27" t="s">
        <v>811</v>
      </c>
      <c r="N421" s="27" t="s">
        <v>811</v>
      </c>
      <c r="O421" s="68" t="s">
        <v>811</v>
      </c>
      <c r="P421" s="24" t="s">
        <v>811</v>
      </c>
      <c r="Q421" s="68" t="s">
        <v>811</v>
      </c>
      <c r="R421" s="24" t="s">
        <v>811</v>
      </c>
      <c r="S421" s="24" t="s">
        <v>811</v>
      </c>
      <c r="T421"/>
      <c r="U421"/>
      <c r="V421"/>
      <c r="W421"/>
      <c r="X421"/>
      <c r="Y421"/>
    </row>
    <row r="422" spans="1:25" s="747" customFormat="1">
      <c r="A422" s="756"/>
      <c r="B422" s="756"/>
      <c r="C422" s="756"/>
      <c r="D422" s="756"/>
      <c r="E422" s="757"/>
      <c r="F422" s="756"/>
      <c r="G422" s="756"/>
      <c r="H422" s="756"/>
      <c r="I422" s="756"/>
      <c r="J422" s="758"/>
      <c r="K422" s="756"/>
      <c r="L422" s="759"/>
      <c r="M422" s="756"/>
      <c r="N422" s="756"/>
      <c r="O422" s="756"/>
      <c r="P422" s="756"/>
      <c r="Q422" s="760"/>
      <c r="R422" s="760"/>
      <c r="S422" s="756"/>
      <c r="T422" s="756"/>
      <c r="U422" s="756"/>
      <c r="V422" s="756"/>
      <c r="W422" s="756"/>
      <c r="X422" s="756"/>
    </row>
    <row r="423" spans="1:25" s="832" customFormat="1" ht="21" thickBot="1">
      <c r="A423" s="144" t="s">
        <v>20</v>
      </c>
      <c r="B423" s="144" t="s">
        <v>1389</v>
      </c>
      <c r="C423" s="146" t="s">
        <v>805</v>
      </c>
      <c r="D423" s="1559" t="s">
        <v>786</v>
      </c>
      <c r="E423" s="144" t="s">
        <v>1000</v>
      </c>
      <c r="F423" s="146" t="s">
        <v>1008</v>
      </c>
      <c r="G423" s="146" t="s">
        <v>806</v>
      </c>
      <c r="H423" s="146" t="s">
        <v>807</v>
      </c>
      <c r="I423" s="1560" t="s">
        <v>1009</v>
      </c>
      <c r="J423" s="144" t="s">
        <v>1015</v>
      </c>
      <c r="K423" s="148" t="s">
        <v>1016</v>
      </c>
      <c r="L423" s="144" t="s">
        <v>703</v>
      </c>
      <c r="M423" s="146" t="s">
        <v>1017</v>
      </c>
      <c r="N423" s="149" t="s">
        <v>808</v>
      </c>
      <c r="O423" s="149" t="s">
        <v>1018</v>
      </c>
      <c r="P423" s="149" t="s">
        <v>809</v>
      </c>
      <c r="Q423" s="149" t="s">
        <v>1019</v>
      </c>
      <c r="R423" s="1409" t="s">
        <v>1021</v>
      </c>
      <c r="S423" s="144" t="s">
        <v>1010</v>
      </c>
      <c r="T423" s="146" t="s">
        <v>1011</v>
      </c>
      <c r="U423" s="144" t="s">
        <v>1012</v>
      </c>
      <c r="V423" s="146" t="s">
        <v>1013</v>
      </c>
      <c r="W423" s="144" t="s">
        <v>1014</v>
      </c>
    </row>
    <row r="424" spans="1:25" s="27" customFormat="1" ht="16.2" thickTop="1">
      <c r="A424" t="s">
        <v>1358</v>
      </c>
      <c r="B424" t="s">
        <v>955</v>
      </c>
      <c r="C424" s="27">
        <v>0.5</v>
      </c>
      <c r="D424" s="55">
        <v>44805</v>
      </c>
      <c r="F424">
        <v>2</v>
      </c>
      <c r="G424">
        <v>3.8</v>
      </c>
      <c r="H424">
        <v>1.55</v>
      </c>
      <c r="I424" s="1562">
        <v>0.40789473684210531</v>
      </c>
      <c r="J424" s="27">
        <v>7.13</v>
      </c>
      <c r="K424" s="27">
        <v>26.5</v>
      </c>
      <c r="L424" s="22">
        <v>6.16</v>
      </c>
      <c r="M424" s="23">
        <v>11.099999999999998</v>
      </c>
      <c r="N424" s="24">
        <v>2.1125023331399442</v>
      </c>
      <c r="O424" s="24">
        <v>0.03</v>
      </c>
      <c r="P424" s="24">
        <v>0.75135937377406004</v>
      </c>
      <c r="Q424" s="25">
        <v>45.046705308114696</v>
      </c>
      <c r="R424" s="24">
        <v>2.142502333139944</v>
      </c>
      <c r="S424" t="s">
        <v>1025</v>
      </c>
      <c r="T424">
        <v>1</v>
      </c>
      <c r="U424">
        <v>2</v>
      </c>
      <c r="V424" t="s">
        <v>1182</v>
      </c>
      <c r="W424"/>
    </row>
    <row r="425" spans="1:25" s="27" customFormat="1">
      <c r="A425" t="s">
        <v>1358</v>
      </c>
      <c r="B425" t="s">
        <v>955</v>
      </c>
      <c r="C425" s="27">
        <v>1</v>
      </c>
      <c r="D425" s="55">
        <v>44805</v>
      </c>
      <c r="F425"/>
      <c r="G425"/>
      <c r="H425"/>
      <c r="I425" s="1561"/>
      <c r="J425" s="27">
        <v>7.14</v>
      </c>
      <c r="K425" s="27">
        <v>26.5</v>
      </c>
      <c r="L425" s="27" t="s">
        <v>811</v>
      </c>
      <c r="M425" s="27" t="s">
        <v>811</v>
      </c>
      <c r="N425" s="24" t="s">
        <v>811</v>
      </c>
      <c r="O425" s="24" t="s">
        <v>811</v>
      </c>
      <c r="P425" s="27" t="s">
        <v>811</v>
      </c>
      <c r="Q425" s="27" t="s">
        <v>811</v>
      </c>
      <c r="R425" s="24" t="s">
        <v>811</v>
      </c>
      <c r="S425"/>
      <c r="T425"/>
      <c r="U425"/>
      <c r="V425"/>
      <c r="W425"/>
    </row>
    <row r="426" spans="1:25" s="27" customFormat="1">
      <c r="A426" t="s">
        <v>1358</v>
      </c>
      <c r="B426" t="s">
        <v>955</v>
      </c>
      <c r="C426" s="27">
        <v>1.5</v>
      </c>
      <c r="D426" s="55">
        <v>44805</v>
      </c>
      <c r="F426"/>
      <c r="G426"/>
      <c r="H426"/>
      <c r="I426" s="1561"/>
      <c r="J426" s="27">
        <v>7.1</v>
      </c>
      <c r="K426" s="27">
        <v>26.5</v>
      </c>
      <c r="L426" s="27" t="s">
        <v>811</v>
      </c>
      <c r="M426" s="27" t="s">
        <v>811</v>
      </c>
      <c r="N426" s="24" t="s">
        <v>811</v>
      </c>
      <c r="O426" s="24" t="s">
        <v>811</v>
      </c>
      <c r="P426" s="27" t="s">
        <v>811</v>
      </c>
      <c r="Q426" s="27" t="s">
        <v>811</v>
      </c>
      <c r="R426" s="24" t="s">
        <v>811</v>
      </c>
      <c r="S426"/>
      <c r="T426"/>
      <c r="U426"/>
      <c r="V426"/>
      <c r="W426"/>
    </row>
    <row r="427" spans="1:25" s="27" customFormat="1">
      <c r="A427" t="s">
        <v>1358</v>
      </c>
      <c r="B427" t="s">
        <v>955</v>
      </c>
      <c r="C427" s="27">
        <v>2</v>
      </c>
      <c r="D427" s="55">
        <v>44805</v>
      </c>
      <c r="F427"/>
      <c r="G427"/>
      <c r="H427"/>
      <c r="I427" s="1561"/>
      <c r="J427" s="27">
        <v>6.94</v>
      </c>
      <c r="K427" s="27">
        <v>26.3</v>
      </c>
      <c r="L427" s="27" t="s">
        <v>811</v>
      </c>
      <c r="M427" s="27" t="s">
        <v>811</v>
      </c>
      <c r="N427" s="24" t="s">
        <v>811</v>
      </c>
      <c r="O427" s="24" t="s">
        <v>811</v>
      </c>
      <c r="P427" s="27" t="s">
        <v>811</v>
      </c>
      <c r="Q427" s="27" t="s">
        <v>811</v>
      </c>
      <c r="R427" s="24" t="s">
        <v>811</v>
      </c>
      <c r="S427"/>
      <c r="T427"/>
      <c r="U427"/>
      <c r="V427"/>
      <c r="W427"/>
    </row>
    <row r="428" spans="1:25" s="27" customFormat="1">
      <c r="A428" t="s">
        <v>1358</v>
      </c>
      <c r="B428" t="s">
        <v>955</v>
      </c>
      <c r="C428" s="27">
        <v>2.5</v>
      </c>
      <c r="D428" s="55">
        <v>44805</v>
      </c>
      <c r="F428"/>
      <c r="G428"/>
      <c r="H428"/>
      <c r="I428" s="1561"/>
      <c r="J428" s="27">
        <v>6.94</v>
      </c>
      <c r="K428" s="27">
        <v>26.3</v>
      </c>
      <c r="L428" s="27" t="s">
        <v>811</v>
      </c>
      <c r="M428" s="27" t="s">
        <v>811</v>
      </c>
      <c r="N428" s="24" t="s">
        <v>811</v>
      </c>
      <c r="O428" s="24" t="s">
        <v>811</v>
      </c>
      <c r="P428" s="27" t="s">
        <v>811</v>
      </c>
      <c r="Q428" s="27" t="s">
        <v>811</v>
      </c>
      <c r="R428" s="24" t="s">
        <v>811</v>
      </c>
      <c r="S428"/>
      <c r="T428"/>
      <c r="U428"/>
      <c r="V428"/>
      <c r="W428"/>
    </row>
    <row r="429" spans="1:25" s="27" customFormat="1">
      <c r="A429" t="s">
        <v>1358</v>
      </c>
      <c r="B429" t="s">
        <v>955</v>
      </c>
      <c r="C429" s="27">
        <v>3</v>
      </c>
      <c r="D429" s="55">
        <v>44805</v>
      </c>
      <c r="F429"/>
      <c r="G429"/>
      <c r="H429"/>
      <c r="I429" s="1561"/>
      <c r="J429" s="27">
        <v>6.59</v>
      </c>
      <c r="K429" s="27">
        <v>26.2</v>
      </c>
      <c r="L429" s="22">
        <v>6.6</v>
      </c>
      <c r="M429" s="23">
        <v>14</v>
      </c>
      <c r="N429" s="24">
        <v>2.4456504867264424</v>
      </c>
      <c r="O429" s="24">
        <v>0.03</v>
      </c>
      <c r="P429" s="24">
        <v>0.85869642717035433</v>
      </c>
      <c r="Q429" s="25">
        <v>45.870378279438683</v>
      </c>
      <c r="R429" s="24">
        <v>2.4756504867264422</v>
      </c>
      <c r="S429"/>
      <c r="T429"/>
      <c r="U429"/>
      <c r="V429"/>
      <c r="W429"/>
    </row>
    <row r="430" spans="1:25" s="27" customFormat="1">
      <c r="A430" t="s">
        <v>1358</v>
      </c>
      <c r="B430" t="s">
        <v>955</v>
      </c>
      <c r="C430" s="27">
        <v>3.5</v>
      </c>
      <c r="D430" s="55">
        <v>44805</v>
      </c>
      <c r="F430"/>
      <c r="G430"/>
      <c r="H430"/>
      <c r="I430" s="1561"/>
      <c r="J430" s="27">
        <v>5.92</v>
      </c>
      <c r="K430" s="27">
        <v>26.1</v>
      </c>
      <c r="L430" s="27" t="s">
        <v>811</v>
      </c>
      <c r="M430" s="27" t="s">
        <v>811</v>
      </c>
      <c r="N430" s="24" t="s">
        <v>811</v>
      </c>
      <c r="O430" s="24" t="s">
        <v>811</v>
      </c>
      <c r="P430" s="27" t="s">
        <v>811</v>
      </c>
      <c r="Q430" s="27" t="s">
        <v>811</v>
      </c>
      <c r="R430" s="24" t="s">
        <v>811</v>
      </c>
      <c r="S430"/>
      <c r="T430"/>
      <c r="U430"/>
      <c r="V430"/>
      <c r="W430"/>
    </row>
    <row r="431" spans="1:25" s="747" customFormat="1">
      <c r="A431" s="756"/>
      <c r="B431" s="756"/>
      <c r="C431" s="756"/>
      <c r="D431" s="756"/>
      <c r="E431" s="757"/>
      <c r="F431" s="756"/>
      <c r="G431" s="756"/>
      <c r="H431" s="756"/>
      <c r="I431" s="756"/>
      <c r="J431" s="758"/>
      <c r="K431" s="756"/>
      <c r="L431" s="759"/>
      <c r="M431" s="756"/>
      <c r="N431" s="756"/>
      <c r="O431" s="756"/>
      <c r="P431" s="756"/>
      <c r="Q431" s="760"/>
      <c r="R431" s="760"/>
      <c r="S431" s="756"/>
      <c r="T431" s="756"/>
      <c r="U431" s="756"/>
      <c r="V431" s="756"/>
      <c r="W431" s="756"/>
      <c r="X431" s="756"/>
    </row>
    <row r="432" spans="1:25" s="747" customFormat="1">
      <c r="A432" s="756"/>
      <c r="B432" s="756"/>
      <c r="C432" s="756"/>
      <c r="D432" s="756"/>
      <c r="E432" s="757"/>
      <c r="F432" s="756"/>
      <c r="G432" s="756"/>
      <c r="H432" s="756"/>
      <c r="I432" s="756"/>
      <c r="J432" s="758"/>
      <c r="K432" s="756"/>
      <c r="L432" s="759"/>
      <c r="M432" s="756"/>
      <c r="N432" s="756"/>
      <c r="O432" s="756"/>
      <c r="P432" s="756"/>
      <c r="Q432" s="760"/>
      <c r="R432" s="760"/>
      <c r="S432" s="756"/>
      <c r="T432" s="756"/>
      <c r="U432" s="756"/>
      <c r="V432" s="756"/>
      <c r="W432" s="756"/>
      <c r="X432" s="756"/>
    </row>
    <row r="433" spans="1:25">
      <c r="A433" s="27"/>
      <c r="B433" s="27"/>
      <c r="C433" s="27"/>
      <c r="D433" s="27"/>
      <c r="E433" s="139"/>
      <c r="F433" s="27"/>
      <c r="G433" s="27"/>
      <c r="H433" s="27"/>
      <c r="I433" s="27"/>
      <c r="J433" s="52"/>
      <c r="K433" s="27"/>
      <c r="L433" s="27"/>
      <c r="M433" s="750"/>
      <c r="N433" s="27"/>
      <c r="O433" s="27"/>
      <c r="P433" s="27"/>
      <c r="Q433" s="27"/>
      <c r="T433" s="27"/>
      <c r="U433" s="27"/>
      <c r="V433" s="27"/>
      <c r="W433" s="27"/>
    </row>
    <row r="434" spans="1:25" ht="31.8" thickBot="1">
      <c r="A434" s="618" t="s">
        <v>804</v>
      </c>
      <c r="B434" s="618" t="s">
        <v>20</v>
      </c>
      <c r="C434" s="618" t="s">
        <v>701</v>
      </c>
      <c r="D434" s="622" t="s">
        <v>805</v>
      </c>
      <c r="E434" s="748" t="s">
        <v>786</v>
      </c>
      <c r="F434" s="618" t="s">
        <v>1000</v>
      </c>
      <c r="G434" s="622" t="s">
        <v>1008</v>
      </c>
      <c r="H434" s="622" t="s">
        <v>806</v>
      </c>
      <c r="I434" s="622" t="s">
        <v>807</v>
      </c>
      <c r="J434" s="623" t="s">
        <v>1009</v>
      </c>
      <c r="K434" s="618" t="s">
        <v>1010</v>
      </c>
      <c r="L434" s="622" t="s">
        <v>1011</v>
      </c>
      <c r="M434" s="618" t="s">
        <v>1012</v>
      </c>
      <c r="N434" s="622" t="s">
        <v>1013</v>
      </c>
      <c r="O434" s="618" t="s">
        <v>1014</v>
      </c>
      <c r="P434" s="618" t="s">
        <v>1015</v>
      </c>
      <c r="Q434" s="624" t="s">
        <v>1016</v>
      </c>
      <c r="R434" s="618" t="s">
        <v>703</v>
      </c>
      <c r="S434" s="622" t="s">
        <v>1017</v>
      </c>
      <c r="T434" s="618" t="s">
        <v>808</v>
      </c>
      <c r="U434" s="618" t="s">
        <v>1018</v>
      </c>
      <c r="V434" s="626" t="s">
        <v>809</v>
      </c>
      <c r="W434" s="626" t="s">
        <v>1019</v>
      </c>
      <c r="X434" s="618" t="s">
        <v>1020</v>
      </c>
      <c r="Y434" s="622" t="s">
        <v>1021</v>
      </c>
    </row>
    <row r="435" spans="1:25" ht="16.2" thickTop="1">
      <c r="A435" s="27">
        <v>645</v>
      </c>
      <c r="B435" s="27" t="s">
        <v>1358</v>
      </c>
      <c r="C435" s="27" t="s">
        <v>1375</v>
      </c>
      <c r="D435" s="27">
        <v>0.5</v>
      </c>
      <c r="E435" s="139">
        <v>43005</v>
      </c>
      <c r="F435" s="27"/>
      <c r="G435" s="27"/>
      <c r="H435" s="27">
        <v>4.375</v>
      </c>
      <c r="I435" s="54">
        <v>1.7</v>
      </c>
      <c r="J435" s="52">
        <v>0.38857142857142857</v>
      </c>
      <c r="K435" s="27" t="s">
        <v>1025</v>
      </c>
      <c r="L435" s="27">
        <v>5</v>
      </c>
      <c r="M435" s="27">
        <v>1</v>
      </c>
      <c r="N435" s="27" t="s">
        <v>1414</v>
      </c>
      <c r="O435" s="27"/>
      <c r="P435" s="52">
        <v>0.88600000000000001</v>
      </c>
      <c r="Q435" s="27">
        <v>22.1</v>
      </c>
      <c r="R435" s="22">
        <v>6.35</v>
      </c>
      <c r="S435" s="24">
        <v>6.2</v>
      </c>
      <c r="T435" s="654">
        <v>5.6192405063291133</v>
      </c>
      <c r="U435" s="755">
        <v>1.8629594936708878</v>
      </c>
      <c r="V435" s="655">
        <v>0.71767763921534455</v>
      </c>
      <c r="W435" s="749">
        <v>88.285754282556624</v>
      </c>
    </row>
    <row r="436" spans="1:25">
      <c r="A436" s="27">
        <v>646</v>
      </c>
      <c r="B436" s="27" t="s">
        <v>1358</v>
      </c>
      <c r="C436" s="27" t="s">
        <v>1375</v>
      </c>
      <c r="D436" s="27">
        <v>1</v>
      </c>
      <c r="E436" s="139">
        <v>43005</v>
      </c>
      <c r="F436" s="27"/>
      <c r="G436" s="27"/>
      <c r="H436" s="27">
        <v>4.375</v>
      </c>
      <c r="I436" s="54">
        <v>1.7</v>
      </c>
      <c r="J436" s="52">
        <v>0.38857142857142857</v>
      </c>
      <c r="K436" s="27" t="s">
        <v>1025</v>
      </c>
      <c r="L436" s="27">
        <v>5</v>
      </c>
      <c r="M436" s="27">
        <v>1</v>
      </c>
      <c r="N436" s="27" t="s">
        <v>1414</v>
      </c>
      <c r="O436" s="27"/>
      <c r="P436" s="52">
        <v>0.79600000000000004</v>
      </c>
      <c r="Q436" s="27">
        <v>21.8</v>
      </c>
      <c r="T436" s="27"/>
      <c r="U436" s="27"/>
      <c r="V436" s="27"/>
      <c r="W436" s="27"/>
    </row>
    <row r="437" spans="1:25">
      <c r="A437" s="27">
        <v>647</v>
      </c>
      <c r="B437" s="27" t="s">
        <v>1358</v>
      </c>
      <c r="C437" s="27" t="s">
        <v>1375</v>
      </c>
      <c r="D437" s="27">
        <v>2</v>
      </c>
      <c r="E437" s="139">
        <v>43005</v>
      </c>
      <c r="F437" s="27"/>
      <c r="G437" s="27"/>
      <c r="H437" s="27">
        <v>4.375</v>
      </c>
      <c r="I437" s="54">
        <v>1.7</v>
      </c>
      <c r="J437" s="52">
        <v>0.38857142857142857</v>
      </c>
      <c r="K437" s="27" t="s">
        <v>1025</v>
      </c>
      <c r="L437" s="27">
        <v>5</v>
      </c>
      <c r="M437" s="27">
        <v>1</v>
      </c>
      <c r="N437" s="27" t="s">
        <v>1414</v>
      </c>
      <c r="O437" s="27"/>
      <c r="P437" s="52">
        <v>0.84099999999999997</v>
      </c>
      <c r="Q437" s="27">
        <v>19.7</v>
      </c>
      <c r="T437" s="27"/>
      <c r="U437" s="27"/>
      <c r="V437" s="27"/>
      <c r="W437" s="27"/>
    </row>
    <row r="438" spans="1:25">
      <c r="A438" s="27">
        <v>648</v>
      </c>
      <c r="B438" s="27" t="s">
        <v>1358</v>
      </c>
      <c r="C438" s="27" t="s">
        <v>1375</v>
      </c>
      <c r="D438" s="27">
        <v>2.35</v>
      </c>
      <c r="E438" s="139">
        <v>43005</v>
      </c>
      <c r="F438" s="27"/>
      <c r="G438" s="27"/>
      <c r="H438" s="27">
        <v>4.375</v>
      </c>
      <c r="I438" s="54">
        <v>1.7</v>
      </c>
      <c r="J438" s="52">
        <v>0.38857142857142857</v>
      </c>
      <c r="K438" s="27" t="s">
        <v>1025</v>
      </c>
      <c r="L438" s="27">
        <v>5</v>
      </c>
      <c r="M438" s="27">
        <v>1</v>
      </c>
      <c r="N438" s="27" t="s">
        <v>1414</v>
      </c>
      <c r="O438" s="27"/>
      <c r="P438" s="52">
        <v>0.79500000000000004</v>
      </c>
      <c r="Q438" s="27">
        <v>19.399999999999999</v>
      </c>
      <c r="T438" s="27"/>
      <c r="U438" s="27"/>
      <c r="V438" s="27"/>
      <c r="W438" s="27"/>
    </row>
    <row r="439" spans="1:25">
      <c r="A439" s="27">
        <v>649</v>
      </c>
      <c r="B439" s="27" t="s">
        <v>1358</v>
      </c>
      <c r="C439" s="27" t="s">
        <v>1375</v>
      </c>
      <c r="D439" s="27">
        <v>2.5</v>
      </c>
      <c r="E439" s="139">
        <v>43005</v>
      </c>
      <c r="F439" s="27"/>
      <c r="G439" s="27"/>
      <c r="H439" s="27">
        <v>4.375</v>
      </c>
      <c r="I439" s="54">
        <v>1.7</v>
      </c>
      <c r="J439" s="52">
        <v>0.38857142857142857</v>
      </c>
      <c r="K439" s="27" t="s">
        <v>1025</v>
      </c>
      <c r="L439" s="27">
        <v>5</v>
      </c>
      <c r="M439" s="27">
        <v>1</v>
      </c>
      <c r="N439" s="27" t="s">
        <v>1414</v>
      </c>
      <c r="O439" s="27"/>
      <c r="P439" s="27"/>
      <c r="Q439" s="27"/>
      <c r="R439" s="22">
        <v>6.51</v>
      </c>
      <c r="S439" s="24">
        <v>6</v>
      </c>
      <c r="T439" s="654">
        <v>8.9726582278481004</v>
      </c>
      <c r="U439" s="755">
        <v>4.5239417721519004</v>
      </c>
      <c r="V439" s="655">
        <v>0.78292106096219405</v>
      </c>
      <c r="W439" s="749">
        <v>62.175973475778207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4A843-B81B-4E82-858A-510A5A5A221C}">
  <dimension ref="A1:T520"/>
  <sheetViews>
    <sheetView workbookViewId="0">
      <selection activeCell="M8" sqref="M8"/>
    </sheetView>
  </sheetViews>
  <sheetFormatPr defaultColWidth="8.796875" defaultRowHeight="15.6"/>
  <cols>
    <col min="5" max="5" width="11.69921875" customWidth="1"/>
  </cols>
  <sheetData>
    <row r="1" spans="1:20">
      <c r="A1" s="592" t="s">
        <v>1441</v>
      </c>
      <c r="B1" s="592"/>
      <c r="C1" s="592"/>
      <c r="D1" s="592"/>
      <c r="E1" s="592"/>
      <c r="F1" s="592"/>
      <c r="G1" s="592"/>
      <c r="H1" s="1776" t="s">
        <v>1270</v>
      </c>
      <c r="I1" s="1776"/>
      <c r="J1" s="1776"/>
      <c r="K1" s="1776"/>
      <c r="L1" s="2020"/>
      <c r="M1" s="1776" t="s">
        <v>1271</v>
      </c>
      <c r="N1" s="2020"/>
      <c r="O1" s="1776"/>
      <c r="P1" s="593"/>
      <c r="Q1" s="593"/>
      <c r="R1" s="986"/>
      <c r="S1" s="986"/>
      <c r="T1" s="986"/>
    </row>
    <row r="2" spans="1:20">
      <c r="A2" s="571" t="s">
        <v>1356</v>
      </c>
      <c r="B2" s="592"/>
      <c r="C2" s="592"/>
      <c r="D2" s="592"/>
      <c r="E2" s="592"/>
      <c r="F2" s="592"/>
      <c r="G2" s="592"/>
      <c r="H2" s="592" t="s">
        <v>1442</v>
      </c>
      <c r="I2" s="592"/>
      <c r="J2" s="592"/>
      <c r="K2" s="592"/>
      <c r="L2" s="593"/>
      <c r="M2" s="592"/>
      <c r="N2" s="593"/>
      <c r="O2" s="592"/>
      <c r="P2" s="593"/>
      <c r="Q2" s="593"/>
      <c r="R2" s="986"/>
      <c r="S2" s="986"/>
      <c r="T2" s="986"/>
    </row>
    <row r="3" spans="1:20">
      <c r="A3" s="2563" t="s">
        <v>1443</v>
      </c>
      <c r="B3" s="2563"/>
      <c r="C3" s="2563"/>
      <c r="D3" s="2563"/>
      <c r="E3" s="2563"/>
      <c r="F3" s="2563"/>
      <c r="G3" s="2038"/>
      <c r="H3" s="2038"/>
      <c r="I3" s="2038"/>
      <c r="J3" s="2038"/>
      <c r="K3" s="2038"/>
      <c r="L3" s="1617"/>
      <c r="M3" s="2038"/>
      <c r="N3" s="1617"/>
      <c r="O3" s="2038"/>
      <c r="P3" s="1617"/>
      <c r="Q3" s="1617"/>
      <c r="R3" s="1245"/>
      <c r="S3" s="1245"/>
      <c r="T3" s="1245"/>
    </row>
    <row r="4" spans="1:20">
      <c r="A4" s="592" t="s">
        <v>1444</v>
      </c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3"/>
      <c r="M4" s="592"/>
      <c r="N4" s="593"/>
      <c r="O4" s="592"/>
      <c r="P4" s="593"/>
      <c r="Q4" s="593"/>
      <c r="R4" s="986"/>
      <c r="S4" s="986"/>
      <c r="T4" s="986"/>
    </row>
    <row r="5" spans="1:20" ht="46.8">
      <c r="A5" s="1137" t="s">
        <v>804</v>
      </c>
      <c r="B5" s="1138" t="s">
        <v>20</v>
      </c>
      <c r="C5" s="1138" t="s">
        <v>701</v>
      </c>
      <c r="D5" s="1139" t="s">
        <v>805</v>
      </c>
      <c r="E5" s="1185" t="s">
        <v>786</v>
      </c>
      <c r="F5" s="1139" t="s">
        <v>806</v>
      </c>
      <c r="G5" s="1139" t="s">
        <v>807</v>
      </c>
      <c r="H5" s="1205" t="s">
        <v>809</v>
      </c>
      <c r="I5" s="1209" t="s">
        <v>810</v>
      </c>
      <c r="J5" s="1140" t="s">
        <v>808</v>
      </c>
      <c r="K5" s="2201" t="s">
        <v>1274</v>
      </c>
      <c r="L5" s="1184" t="s">
        <v>1275</v>
      </c>
      <c r="M5" s="1184" t="s">
        <v>1276</v>
      </c>
      <c r="N5" s="1184" t="s">
        <v>1277</v>
      </c>
      <c r="O5" s="1184" t="s">
        <v>1278</v>
      </c>
      <c r="P5" s="1184" t="s">
        <v>1279</v>
      </c>
      <c r="Q5" s="1184" t="s">
        <v>795</v>
      </c>
      <c r="R5" s="2237" t="s">
        <v>796</v>
      </c>
      <c r="S5" s="2238" t="s">
        <v>797</v>
      </c>
      <c r="T5" s="2239" t="s">
        <v>798</v>
      </c>
    </row>
    <row r="6" spans="1:20">
      <c r="A6" s="91" t="s">
        <v>825</v>
      </c>
      <c r="B6" s="91" t="s">
        <v>417</v>
      </c>
      <c r="C6" s="91" t="s">
        <v>202</v>
      </c>
      <c r="D6" s="91">
        <v>0.5</v>
      </c>
      <c r="E6" s="392">
        <v>45049</v>
      </c>
      <c r="F6" s="91">
        <v>10.199999999999999</v>
      </c>
      <c r="G6" s="91">
        <v>8.75</v>
      </c>
      <c r="H6" s="91">
        <v>0.32900000000000001</v>
      </c>
      <c r="I6" s="373">
        <f t="shared" ref="I6" si="0">IF(AND(H6&gt;0),  H6*30.974," ")</f>
        <v>10.190446</v>
      </c>
      <c r="J6" s="2315">
        <v>1.18</v>
      </c>
    </row>
    <row r="7" spans="1:20">
      <c r="A7" s="91" t="s">
        <v>825</v>
      </c>
      <c r="B7" s="91" t="s">
        <v>417</v>
      </c>
      <c r="C7" s="91" t="s">
        <v>202</v>
      </c>
      <c r="D7" s="91">
        <v>1</v>
      </c>
      <c r="E7" s="392">
        <v>45049</v>
      </c>
      <c r="F7" s="91"/>
      <c r="G7" s="91"/>
      <c r="H7" s="91" t="s">
        <v>811</v>
      </c>
      <c r="I7" s="91"/>
      <c r="J7" s="2315" t="s">
        <v>811</v>
      </c>
    </row>
    <row r="8" spans="1:20">
      <c r="A8" s="91" t="s">
        <v>825</v>
      </c>
      <c r="B8" s="91" t="s">
        <v>417</v>
      </c>
      <c r="C8" s="91" t="s">
        <v>202</v>
      </c>
      <c r="D8" s="91">
        <v>2</v>
      </c>
      <c r="E8" s="392">
        <v>45049</v>
      </c>
      <c r="F8" s="91"/>
      <c r="G8" s="91"/>
      <c r="H8" s="91" t="s">
        <v>811</v>
      </c>
      <c r="I8" s="91"/>
      <c r="J8" s="2315" t="s">
        <v>811</v>
      </c>
    </row>
    <row r="9" spans="1:20">
      <c r="A9" s="91" t="s">
        <v>825</v>
      </c>
      <c r="B9" s="91" t="s">
        <v>417</v>
      </c>
      <c r="C9" s="91" t="s">
        <v>202</v>
      </c>
      <c r="D9" s="91">
        <v>3</v>
      </c>
      <c r="E9" s="392">
        <v>45049</v>
      </c>
      <c r="F9" s="91"/>
      <c r="G9" s="91"/>
      <c r="H9" s="91">
        <v>1.1100000000000001</v>
      </c>
      <c r="I9" s="373">
        <f t="shared" ref="I9" si="1">IF(AND(H9&gt;0),  H9*30.974," ")</f>
        <v>34.381140000000002</v>
      </c>
      <c r="J9" s="2315">
        <v>1.41</v>
      </c>
    </row>
    <row r="10" spans="1:20">
      <c r="A10" s="91" t="s">
        <v>825</v>
      </c>
      <c r="B10" s="91" t="s">
        <v>417</v>
      </c>
      <c r="C10" s="91" t="s">
        <v>202</v>
      </c>
      <c r="D10" s="91">
        <v>4</v>
      </c>
      <c r="E10" s="392">
        <v>45049</v>
      </c>
      <c r="F10" s="91"/>
      <c r="G10" s="91"/>
      <c r="H10" s="91" t="s">
        <v>811</v>
      </c>
      <c r="I10" s="91"/>
      <c r="J10" s="2315" t="s">
        <v>811</v>
      </c>
    </row>
    <row r="11" spans="1:20">
      <c r="A11" s="91" t="s">
        <v>825</v>
      </c>
      <c r="B11" s="91" t="s">
        <v>417</v>
      </c>
      <c r="C11" s="91" t="s">
        <v>202</v>
      </c>
      <c r="D11" s="91">
        <v>5</v>
      </c>
      <c r="E11" s="392">
        <v>45049</v>
      </c>
      <c r="F11" s="91"/>
      <c r="G11" s="91"/>
      <c r="H11" s="91" t="s">
        <v>811</v>
      </c>
      <c r="I11" s="91"/>
      <c r="J11" s="2315" t="s">
        <v>811</v>
      </c>
    </row>
    <row r="12" spans="1:20">
      <c r="A12" s="91" t="s">
        <v>825</v>
      </c>
      <c r="B12" s="91" t="s">
        <v>417</v>
      </c>
      <c r="C12" s="91" t="s">
        <v>202</v>
      </c>
      <c r="D12" s="91">
        <v>6</v>
      </c>
      <c r="E12" s="392">
        <v>45049</v>
      </c>
      <c r="F12" s="91"/>
      <c r="G12" s="91"/>
      <c r="H12" s="91" t="s">
        <v>811</v>
      </c>
      <c r="I12" s="91"/>
      <c r="J12" s="2315" t="s">
        <v>811</v>
      </c>
    </row>
    <row r="13" spans="1:20">
      <c r="A13" s="91" t="s">
        <v>825</v>
      </c>
      <c r="B13" s="91" t="s">
        <v>417</v>
      </c>
      <c r="C13" s="91" t="s">
        <v>202</v>
      </c>
      <c r="D13" s="91">
        <v>7</v>
      </c>
      <c r="E13" s="392">
        <v>45049</v>
      </c>
      <c r="F13" s="91"/>
      <c r="G13" s="91"/>
      <c r="H13" s="91" t="s">
        <v>811</v>
      </c>
      <c r="I13" s="91"/>
      <c r="J13" s="2315" t="s">
        <v>811</v>
      </c>
    </row>
    <row r="14" spans="1:20">
      <c r="A14" s="91" t="s">
        <v>825</v>
      </c>
      <c r="B14" s="91" t="s">
        <v>417</v>
      </c>
      <c r="C14" s="91" t="s">
        <v>202</v>
      </c>
      <c r="D14" s="91">
        <v>8</v>
      </c>
      <c r="E14" s="392">
        <v>45049</v>
      </c>
      <c r="F14" s="91"/>
      <c r="G14" s="91"/>
      <c r="H14" s="91" t="s">
        <v>811</v>
      </c>
      <c r="I14" s="91"/>
      <c r="J14" s="2315" t="s">
        <v>811</v>
      </c>
    </row>
    <row r="15" spans="1:20">
      <c r="A15" s="91" t="s">
        <v>825</v>
      </c>
      <c r="B15" s="91" t="s">
        <v>417</v>
      </c>
      <c r="C15" s="91" t="s">
        <v>202</v>
      </c>
      <c r="D15" s="91">
        <v>9</v>
      </c>
      <c r="E15" s="392">
        <v>45049</v>
      </c>
      <c r="F15" s="91"/>
      <c r="G15" s="91"/>
      <c r="H15" s="91" t="s">
        <v>811</v>
      </c>
      <c r="I15" s="91"/>
      <c r="J15" s="2315" t="s">
        <v>811</v>
      </c>
    </row>
    <row r="16" spans="1:20">
      <c r="A16" s="91" t="s">
        <v>825</v>
      </c>
      <c r="B16" s="91" t="s">
        <v>417</v>
      </c>
      <c r="C16" s="91" t="s">
        <v>202</v>
      </c>
      <c r="D16" s="91">
        <v>9.1999999999999993</v>
      </c>
      <c r="E16" s="392">
        <v>45049</v>
      </c>
      <c r="F16" s="91"/>
      <c r="G16" s="91"/>
      <c r="H16" s="91">
        <v>0.35</v>
      </c>
      <c r="I16" s="373">
        <f t="shared" ref="I16" si="2">IF(AND(H16&gt;0),  H16*30.974," ")</f>
        <v>10.8409</v>
      </c>
      <c r="J16" s="2315">
        <v>1.72</v>
      </c>
    </row>
    <row r="17" spans="1:10">
      <c r="A17" s="2652" t="s">
        <v>825</v>
      </c>
      <c r="B17" s="2652" t="s">
        <v>417</v>
      </c>
      <c r="C17" s="2652" t="s">
        <v>202</v>
      </c>
      <c r="D17" s="2652">
        <v>9.6999999999999993</v>
      </c>
      <c r="E17" s="2653">
        <v>45049</v>
      </c>
      <c r="F17" s="2652"/>
      <c r="G17" s="2652"/>
      <c r="H17" s="2652" t="s">
        <v>811</v>
      </c>
      <c r="I17" s="2652"/>
      <c r="J17" s="2656" t="s">
        <v>811</v>
      </c>
    </row>
    <row r="18" spans="1:10">
      <c r="A18" t="s">
        <v>825</v>
      </c>
      <c r="B18" t="s">
        <v>417</v>
      </c>
      <c r="C18" t="s">
        <v>202</v>
      </c>
      <c r="D18">
        <v>0.5</v>
      </c>
      <c r="E18" s="55">
        <v>45083</v>
      </c>
      <c r="F18">
        <v>9.8000000000000007</v>
      </c>
      <c r="G18">
        <v>4.1500000000000004</v>
      </c>
      <c r="H18">
        <v>0.54800000000000004</v>
      </c>
      <c r="I18" s="371">
        <f t="shared" ref="I18" si="3">IF(AND(H18&gt;0),  H18*30.974," ")</f>
        <v>16.973752000000001</v>
      </c>
      <c r="J18" s="2323">
        <v>4.0599999999999996</v>
      </c>
    </row>
    <row r="19" spans="1:10">
      <c r="A19" t="s">
        <v>825</v>
      </c>
      <c r="B19" t="s">
        <v>417</v>
      </c>
      <c r="C19" t="s">
        <v>202</v>
      </c>
      <c r="D19">
        <v>1</v>
      </c>
      <c r="E19" s="55">
        <v>45083</v>
      </c>
      <c r="H19" t="s">
        <v>811</v>
      </c>
      <c r="J19" s="2323" t="s">
        <v>811</v>
      </c>
    </row>
    <row r="20" spans="1:10">
      <c r="A20" t="s">
        <v>825</v>
      </c>
      <c r="B20" t="s">
        <v>417</v>
      </c>
      <c r="C20" t="s">
        <v>202</v>
      </c>
      <c r="D20">
        <v>2</v>
      </c>
      <c r="E20" s="55">
        <v>45083</v>
      </c>
      <c r="H20" t="s">
        <v>811</v>
      </c>
      <c r="J20" s="2323" t="s">
        <v>811</v>
      </c>
    </row>
    <row r="21" spans="1:10">
      <c r="A21" t="s">
        <v>825</v>
      </c>
      <c r="B21" t="s">
        <v>417</v>
      </c>
      <c r="C21" t="s">
        <v>202</v>
      </c>
      <c r="D21">
        <v>3</v>
      </c>
      <c r="E21" s="55">
        <v>45083</v>
      </c>
      <c r="H21">
        <v>0.89200000000000002</v>
      </c>
      <c r="I21" s="371">
        <f t="shared" ref="I21" si="4">IF(AND(H21&gt;0),  H21*30.974," ")</f>
        <v>27.628807999999999</v>
      </c>
      <c r="J21" s="2323">
        <v>7.89</v>
      </c>
    </row>
    <row r="22" spans="1:10">
      <c r="A22" t="s">
        <v>825</v>
      </c>
      <c r="B22" t="s">
        <v>417</v>
      </c>
      <c r="C22" t="s">
        <v>202</v>
      </c>
      <c r="D22">
        <v>4</v>
      </c>
      <c r="E22" s="55">
        <v>45083</v>
      </c>
      <c r="H22" t="s">
        <v>811</v>
      </c>
      <c r="J22" s="2323" t="s">
        <v>811</v>
      </c>
    </row>
    <row r="23" spans="1:10">
      <c r="A23" t="s">
        <v>825</v>
      </c>
      <c r="B23" t="s">
        <v>417</v>
      </c>
      <c r="C23" t="s">
        <v>202</v>
      </c>
      <c r="D23">
        <v>5</v>
      </c>
      <c r="E23" s="55">
        <v>45083</v>
      </c>
      <c r="H23" t="s">
        <v>811</v>
      </c>
      <c r="J23" s="2323" t="s">
        <v>811</v>
      </c>
    </row>
    <row r="24" spans="1:10">
      <c r="A24" t="s">
        <v>825</v>
      </c>
      <c r="B24" t="s">
        <v>417</v>
      </c>
      <c r="C24" t="s">
        <v>202</v>
      </c>
      <c r="D24">
        <v>6</v>
      </c>
      <c r="E24" s="55">
        <v>45083</v>
      </c>
      <c r="H24" t="s">
        <v>811</v>
      </c>
      <c r="J24" s="2323" t="s">
        <v>811</v>
      </c>
    </row>
    <row r="25" spans="1:10">
      <c r="A25" t="s">
        <v>825</v>
      </c>
      <c r="B25" t="s">
        <v>417</v>
      </c>
      <c r="C25" t="s">
        <v>202</v>
      </c>
      <c r="D25">
        <v>7</v>
      </c>
      <c r="E25" s="55">
        <v>45083</v>
      </c>
      <c r="H25" t="s">
        <v>811</v>
      </c>
      <c r="J25" s="2323" t="s">
        <v>811</v>
      </c>
    </row>
    <row r="26" spans="1:10">
      <c r="A26" t="s">
        <v>825</v>
      </c>
      <c r="B26" t="s">
        <v>417</v>
      </c>
      <c r="C26" t="s">
        <v>202</v>
      </c>
      <c r="D26">
        <v>8</v>
      </c>
      <c r="E26" s="55">
        <v>45083</v>
      </c>
      <c r="H26" t="s">
        <v>811</v>
      </c>
      <c r="J26" s="2323" t="s">
        <v>811</v>
      </c>
    </row>
    <row r="27" spans="1:10">
      <c r="A27" t="s">
        <v>825</v>
      </c>
      <c r="B27" t="s">
        <v>417</v>
      </c>
      <c r="C27" t="s">
        <v>202</v>
      </c>
      <c r="D27">
        <v>8.8000000000000007</v>
      </c>
      <c r="E27" s="55">
        <v>45083</v>
      </c>
      <c r="H27">
        <v>0.60199999999999998</v>
      </c>
      <c r="I27" s="371">
        <f t="shared" ref="I27" si="5">IF(AND(H27&gt;0),  H27*30.974," ")</f>
        <v>18.646348</v>
      </c>
      <c r="J27" s="2323">
        <v>3.38</v>
      </c>
    </row>
    <row r="28" spans="1:10">
      <c r="A28" t="s">
        <v>825</v>
      </c>
      <c r="B28" t="s">
        <v>417</v>
      </c>
      <c r="C28" t="s">
        <v>202</v>
      </c>
      <c r="D28">
        <v>9</v>
      </c>
      <c r="E28" s="55">
        <v>45083</v>
      </c>
      <c r="H28" t="s">
        <v>811</v>
      </c>
      <c r="J28" s="2323" t="s">
        <v>811</v>
      </c>
    </row>
    <row r="29" spans="1:10">
      <c r="A29" s="2654" t="s">
        <v>825</v>
      </c>
      <c r="B29" s="2654" t="s">
        <v>417</v>
      </c>
      <c r="C29" s="2654" t="s">
        <v>202</v>
      </c>
      <c r="D29" s="2654">
        <v>9.3000000000000007</v>
      </c>
      <c r="E29" s="2655">
        <v>45083</v>
      </c>
      <c r="F29" s="2654"/>
      <c r="G29" s="2654"/>
      <c r="H29" s="2654" t="s">
        <v>811</v>
      </c>
      <c r="I29" s="2654"/>
      <c r="J29" s="2657" t="s">
        <v>811</v>
      </c>
    </row>
    <row r="30" spans="1:10">
      <c r="A30" t="s">
        <v>825</v>
      </c>
      <c r="B30" t="s">
        <v>417</v>
      </c>
      <c r="C30" t="s">
        <v>202</v>
      </c>
      <c r="D30">
        <v>0.5</v>
      </c>
      <c r="E30" s="55">
        <v>45112</v>
      </c>
      <c r="F30">
        <v>10.1</v>
      </c>
      <c r="G30">
        <v>3.86</v>
      </c>
      <c r="H30">
        <v>0.49</v>
      </c>
      <c r="I30" s="371">
        <f t="shared" ref="I30" si="6">IF(AND(H30&gt;0),  H30*30.974," ")</f>
        <v>15.17726</v>
      </c>
      <c r="J30" s="2323">
        <v>5.34</v>
      </c>
    </row>
    <row r="31" spans="1:10">
      <c r="A31" t="s">
        <v>825</v>
      </c>
      <c r="B31" t="s">
        <v>417</v>
      </c>
      <c r="C31" t="s">
        <v>202</v>
      </c>
      <c r="D31">
        <v>1</v>
      </c>
      <c r="E31" s="55">
        <v>45112</v>
      </c>
      <c r="H31" t="s">
        <v>811</v>
      </c>
      <c r="J31" s="2323" t="s">
        <v>811</v>
      </c>
    </row>
    <row r="32" spans="1:10">
      <c r="A32" t="s">
        <v>825</v>
      </c>
      <c r="B32" t="s">
        <v>417</v>
      </c>
      <c r="C32" t="s">
        <v>202</v>
      </c>
      <c r="D32">
        <v>2</v>
      </c>
      <c r="E32" s="55">
        <v>45112</v>
      </c>
      <c r="H32" t="s">
        <v>811</v>
      </c>
      <c r="J32" s="2323" t="s">
        <v>811</v>
      </c>
    </row>
    <row r="33" spans="1:10">
      <c r="A33" t="s">
        <v>825</v>
      </c>
      <c r="B33" t="s">
        <v>417</v>
      </c>
      <c r="C33" t="s">
        <v>202</v>
      </c>
      <c r="D33">
        <v>3</v>
      </c>
      <c r="E33" s="55">
        <v>45112</v>
      </c>
      <c r="H33">
        <v>0.38200000000000001</v>
      </c>
      <c r="I33" s="371">
        <f t="shared" ref="I33" si="7">IF(AND(H33&gt;0),  H33*30.974," ")</f>
        <v>11.832068</v>
      </c>
      <c r="J33" s="2323">
        <v>4.51</v>
      </c>
    </row>
    <row r="34" spans="1:10">
      <c r="A34" t="s">
        <v>825</v>
      </c>
      <c r="B34" t="s">
        <v>417</v>
      </c>
      <c r="C34" t="s">
        <v>202</v>
      </c>
      <c r="D34">
        <v>4</v>
      </c>
      <c r="E34" s="55">
        <v>45112</v>
      </c>
      <c r="H34" t="s">
        <v>811</v>
      </c>
      <c r="J34" s="2323" t="s">
        <v>811</v>
      </c>
    </row>
    <row r="35" spans="1:10">
      <c r="A35" t="s">
        <v>825</v>
      </c>
      <c r="B35" t="s">
        <v>417</v>
      </c>
      <c r="C35" t="s">
        <v>202</v>
      </c>
      <c r="D35">
        <v>5</v>
      </c>
      <c r="E35" s="55">
        <v>45112</v>
      </c>
      <c r="H35" t="s">
        <v>811</v>
      </c>
      <c r="J35" s="2323" t="s">
        <v>811</v>
      </c>
    </row>
    <row r="36" spans="1:10">
      <c r="A36" t="s">
        <v>825</v>
      </c>
      <c r="B36" t="s">
        <v>417</v>
      </c>
      <c r="C36" t="s">
        <v>202</v>
      </c>
      <c r="D36">
        <v>6</v>
      </c>
      <c r="E36" s="55">
        <v>45112</v>
      </c>
      <c r="H36" t="s">
        <v>811</v>
      </c>
      <c r="J36" s="2323" t="s">
        <v>811</v>
      </c>
    </row>
    <row r="37" spans="1:10">
      <c r="A37" t="s">
        <v>825</v>
      </c>
      <c r="B37" t="s">
        <v>417</v>
      </c>
      <c r="C37" t="s">
        <v>202</v>
      </c>
      <c r="D37">
        <v>7</v>
      </c>
      <c r="E37" s="55">
        <v>45112</v>
      </c>
      <c r="H37" t="s">
        <v>811</v>
      </c>
      <c r="J37" s="2323" t="s">
        <v>811</v>
      </c>
    </row>
    <row r="38" spans="1:10">
      <c r="A38" t="s">
        <v>825</v>
      </c>
      <c r="B38" t="s">
        <v>417</v>
      </c>
      <c r="C38" t="s">
        <v>202</v>
      </c>
      <c r="D38">
        <v>8</v>
      </c>
      <c r="E38" s="55">
        <v>45112</v>
      </c>
      <c r="H38" t="s">
        <v>811</v>
      </c>
      <c r="J38" s="2323" t="s">
        <v>811</v>
      </c>
    </row>
    <row r="39" spans="1:10">
      <c r="A39" t="s">
        <v>825</v>
      </c>
      <c r="B39" t="s">
        <v>417</v>
      </c>
      <c r="C39" t="s">
        <v>202</v>
      </c>
      <c r="D39">
        <v>9</v>
      </c>
      <c r="E39" s="55">
        <v>45112</v>
      </c>
      <c r="H39" t="s">
        <v>811</v>
      </c>
      <c r="J39" s="2323" t="s">
        <v>811</v>
      </c>
    </row>
    <row r="40" spans="1:10">
      <c r="A40" t="s">
        <v>825</v>
      </c>
      <c r="B40" t="s">
        <v>417</v>
      </c>
      <c r="C40" t="s">
        <v>202</v>
      </c>
      <c r="D40">
        <v>9.1</v>
      </c>
      <c r="E40" s="55">
        <v>45112</v>
      </c>
      <c r="H40">
        <v>0.81399999999999995</v>
      </c>
      <c r="I40" s="371">
        <f t="shared" ref="I40" si="8">IF(AND(H40&gt;0),  H40*30.974," ")</f>
        <v>25.212835999999999</v>
      </c>
      <c r="J40" s="2323">
        <v>0.15</v>
      </c>
    </row>
    <row r="41" spans="1:10">
      <c r="A41" s="2654" t="s">
        <v>825</v>
      </c>
      <c r="B41" s="2654" t="s">
        <v>417</v>
      </c>
      <c r="C41" s="2654" t="s">
        <v>202</v>
      </c>
      <c r="D41" s="2654">
        <v>9.6</v>
      </c>
      <c r="E41" s="2655">
        <v>45112</v>
      </c>
      <c r="F41" s="2654"/>
      <c r="G41" s="2654"/>
      <c r="H41" s="2654" t="s">
        <v>811</v>
      </c>
      <c r="I41" s="2654"/>
      <c r="J41" s="2657" t="s">
        <v>811</v>
      </c>
    </row>
    <row r="42" spans="1:10">
      <c r="A42" t="s">
        <v>825</v>
      </c>
      <c r="B42" t="s">
        <v>417</v>
      </c>
      <c r="C42" t="s">
        <v>202</v>
      </c>
      <c r="D42">
        <v>0.5</v>
      </c>
      <c r="E42" s="55">
        <v>45141</v>
      </c>
      <c r="F42">
        <v>9.6999999999999993</v>
      </c>
      <c r="G42">
        <v>3.68</v>
      </c>
      <c r="H42">
        <v>0.46400000000000002</v>
      </c>
      <c r="I42" s="371">
        <f t="shared" ref="I42" si="9">IF(AND(H42&gt;0),  H42*30.974," ")</f>
        <v>14.371936000000002</v>
      </c>
      <c r="J42" s="2323">
        <v>3.86</v>
      </c>
    </row>
    <row r="43" spans="1:10">
      <c r="A43" t="s">
        <v>825</v>
      </c>
      <c r="B43" t="s">
        <v>417</v>
      </c>
      <c r="C43" t="s">
        <v>202</v>
      </c>
      <c r="D43">
        <v>1</v>
      </c>
      <c r="E43" s="55">
        <v>45141</v>
      </c>
      <c r="H43" t="s">
        <v>811</v>
      </c>
      <c r="J43" s="2323" t="s">
        <v>811</v>
      </c>
    </row>
    <row r="44" spans="1:10">
      <c r="A44" t="s">
        <v>825</v>
      </c>
      <c r="B44" t="s">
        <v>417</v>
      </c>
      <c r="C44" t="s">
        <v>202</v>
      </c>
      <c r="D44">
        <v>2</v>
      </c>
      <c r="E44" s="55">
        <v>45141</v>
      </c>
      <c r="H44" t="s">
        <v>811</v>
      </c>
      <c r="J44" s="2323" t="s">
        <v>811</v>
      </c>
    </row>
    <row r="45" spans="1:10">
      <c r="A45" t="s">
        <v>825</v>
      </c>
      <c r="B45" t="s">
        <v>417</v>
      </c>
      <c r="C45" t="s">
        <v>202</v>
      </c>
      <c r="D45">
        <v>3</v>
      </c>
      <c r="E45" s="55">
        <v>45141</v>
      </c>
      <c r="H45">
        <v>0.53300000000000003</v>
      </c>
      <c r="I45" s="371">
        <f t="shared" ref="I45" si="10">IF(AND(H45&gt;0),  H45*30.974," ")</f>
        <v>16.509142000000001</v>
      </c>
      <c r="J45" s="2323">
        <v>3.98</v>
      </c>
    </row>
    <row r="46" spans="1:10">
      <c r="A46" t="s">
        <v>825</v>
      </c>
      <c r="B46" t="s">
        <v>417</v>
      </c>
      <c r="C46" t="s">
        <v>202</v>
      </c>
      <c r="D46">
        <v>4</v>
      </c>
      <c r="E46" s="55">
        <v>45141</v>
      </c>
      <c r="H46" t="s">
        <v>811</v>
      </c>
      <c r="J46" s="2323" t="s">
        <v>811</v>
      </c>
    </row>
    <row r="47" spans="1:10">
      <c r="A47" t="s">
        <v>825</v>
      </c>
      <c r="B47" t="s">
        <v>417</v>
      </c>
      <c r="C47" t="s">
        <v>202</v>
      </c>
      <c r="D47">
        <v>5</v>
      </c>
      <c r="E47" s="55">
        <v>45141</v>
      </c>
      <c r="H47" t="s">
        <v>811</v>
      </c>
      <c r="J47" s="2323" t="s">
        <v>811</v>
      </c>
    </row>
    <row r="48" spans="1:10">
      <c r="A48" t="s">
        <v>825</v>
      </c>
      <c r="B48" t="s">
        <v>417</v>
      </c>
      <c r="C48" t="s">
        <v>202</v>
      </c>
      <c r="D48">
        <v>6</v>
      </c>
      <c r="E48" s="55">
        <v>45141</v>
      </c>
      <c r="H48" t="s">
        <v>811</v>
      </c>
      <c r="J48" s="2323" t="s">
        <v>811</v>
      </c>
    </row>
    <row r="49" spans="1:10">
      <c r="A49" t="s">
        <v>825</v>
      </c>
      <c r="B49" t="s">
        <v>417</v>
      </c>
      <c r="C49" t="s">
        <v>202</v>
      </c>
      <c r="D49">
        <v>7</v>
      </c>
      <c r="E49" s="55">
        <v>45141</v>
      </c>
      <c r="H49" t="s">
        <v>811</v>
      </c>
      <c r="J49" s="2323" t="s">
        <v>811</v>
      </c>
    </row>
    <row r="50" spans="1:10">
      <c r="A50" t="s">
        <v>825</v>
      </c>
      <c r="B50" t="s">
        <v>417</v>
      </c>
      <c r="C50" t="s">
        <v>202</v>
      </c>
      <c r="D50">
        <v>8</v>
      </c>
      <c r="E50" s="55">
        <v>45141</v>
      </c>
      <c r="H50" t="s">
        <v>811</v>
      </c>
      <c r="J50" s="2323" t="s">
        <v>811</v>
      </c>
    </row>
    <row r="51" spans="1:10">
      <c r="A51" t="s">
        <v>825</v>
      </c>
      <c r="B51" t="s">
        <v>417</v>
      </c>
      <c r="C51" t="s">
        <v>202</v>
      </c>
      <c r="D51">
        <v>8.6999999999999993</v>
      </c>
      <c r="E51" s="55">
        <v>45141</v>
      </c>
      <c r="H51">
        <v>1.68</v>
      </c>
      <c r="I51" s="371">
        <f t="shared" ref="I51" si="11">IF(AND(H51&gt;0),  H51*30.974," ")</f>
        <v>52.036319999999996</v>
      </c>
      <c r="J51" s="2323">
        <v>19.78</v>
      </c>
    </row>
    <row r="52" spans="1:10">
      <c r="A52" t="s">
        <v>825</v>
      </c>
      <c r="B52" t="s">
        <v>417</v>
      </c>
      <c r="C52" t="s">
        <v>202</v>
      </c>
      <c r="D52">
        <v>9</v>
      </c>
      <c r="E52" s="55">
        <v>45141</v>
      </c>
      <c r="H52" t="s">
        <v>811</v>
      </c>
      <c r="J52" s="2323" t="s">
        <v>811</v>
      </c>
    </row>
    <row r="53" spans="1:10">
      <c r="A53" s="2654" t="s">
        <v>825</v>
      </c>
      <c r="B53" s="2654" t="s">
        <v>417</v>
      </c>
      <c r="C53" s="2654" t="s">
        <v>202</v>
      </c>
      <c r="D53" s="2654">
        <v>9.1999999999999993</v>
      </c>
      <c r="E53" s="2655">
        <v>45141</v>
      </c>
      <c r="F53" s="2654"/>
      <c r="G53" s="2654"/>
      <c r="H53" s="2654" t="s">
        <v>811</v>
      </c>
      <c r="I53" s="2654"/>
      <c r="J53" s="2657" t="s">
        <v>811</v>
      </c>
    </row>
    <row r="54" spans="1:10">
      <c r="A54" t="s">
        <v>825</v>
      </c>
      <c r="B54" t="s">
        <v>417</v>
      </c>
      <c r="C54" t="s">
        <v>202</v>
      </c>
      <c r="D54">
        <v>0.5</v>
      </c>
      <c r="E54" s="55">
        <v>45175</v>
      </c>
      <c r="F54">
        <v>9.9</v>
      </c>
      <c r="G54">
        <v>3.34</v>
      </c>
      <c r="H54">
        <v>0.314</v>
      </c>
      <c r="I54" s="371">
        <f t="shared" ref="I54" si="12">IF(AND(H54&gt;0),  H54*30.974," ")</f>
        <v>9.7258359999999993</v>
      </c>
      <c r="J54" s="2323">
        <v>4.3600000000000003</v>
      </c>
    </row>
    <row r="55" spans="1:10">
      <c r="A55" t="s">
        <v>825</v>
      </c>
      <c r="B55" t="s">
        <v>417</v>
      </c>
      <c r="C55" t="s">
        <v>202</v>
      </c>
      <c r="D55">
        <v>1</v>
      </c>
      <c r="E55" s="55">
        <v>45175</v>
      </c>
      <c r="H55" t="s">
        <v>811</v>
      </c>
      <c r="J55" s="2323" t="s">
        <v>811</v>
      </c>
    </row>
    <row r="56" spans="1:10">
      <c r="A56" t="s">
        <v>825</v>
      </c>
      <c r="B56" t="s">
        <v>417</v>
      </c>
      <c r="C56" t="s">
        <v>202</v>
      </c>
      <c r="D56">
        <v>2</v>
      </c>
      <c r="E56" s="55">
        <v>45175</v>
      </c>
      <c r="H56" t="s">
        <v>811</v>
      </c>
      <c r="J56" s="2323" t="s">
        <v>811</v>
      </c>
    </row>
    <row r="57" spans="1:10">
      <c r="A57" t="s">
        <v>825</v>
      </c>
      <c r="B57" t="s">
        <v>417</v>
      </c>
      <c r="C57" t="s">
        <v>202</v>
      </c>
      <c r="D57">
        <v>3</v>
      </c>
      <c r="E57" s="55">
        <v>45175</v>
      </c>
      <c r="H57">
        <v>0.35</v>
      </c>
      <c r="I57" s="371">
        <f t="shared" ref="I57" si="13">IF(AND(H57&gt;0),  H57*30.974," ")</f>
        <v>10.8409</v>
      </c>
      <c r="J57" s="2323">
        <v>7.31</v>
      </c>
    </row>
    <row r="58" spans="1:10">
      <c r="A58" t="s">
        <v>825</v>
      </c>
      <c r="B58" t="s">
        <v>417</v>
      </c>
      <c r="C58" t="s">
        <v>202</v>
      </c>
      <c r="D58">
        <v>4</v>
      </c>
      <c r="E58" s="55">
        <v>45175</v>
      </c>
      <c r="H58" t="s">
        <v>811</v>
      </c>
      <c r="J58" s="2323" t="s">
        <v>811</v>
      </c>
    </row>
    <row r="59" spans="1:10">
      <c r="A59" t="s">
        <v>825</v>
      </c>
      <c r="B59" t="s">
        <v>417</v>
      </c>
      <c r="C59" t="s">
        <v>202</v>
      </c>
      <c r="D59">
        <v>5</v>
      </c>
      <c r="E59" s="55">
        <v>45175</v>
      </c>
      <c r="H59" t="s">
        <v>811</v>
      </c>
      <c r="J59" s="2323" t="s">
        <v>811</v>
      </c>
    </row>
    <row r="60" spans="1:10">
      <c r="A60" t="s">
        <v>825</v>
      </c>
      <c r="B60" t="s">
        <v>417</v>
      </c>
      <c r="C60" t="s">
        <v>202</v>
      </c>
      <c r="D60">
        <v>6</v>
      </c>
      <c r="E60" s="55">
        <v>45175</v>
      </c>
      <c r="H60" t="s">
        <v>811</v>
      </c>
      <c r="J60" s="2323" t="s">
        <v>811</v>
      </c>
    </row>
    <row r="61" spans="1:10">
      <c r="A61" t="s">
        <v>825</v>
      </c>
      <c r="B61" t="s">
        <v>417</v>
      </c>
      <c r="C61" t="s">
        <v>202</v>
      </c>
      <c r="D61">
        <v>7</v>
      </c>
      <c r="E61" s="55">
        <v>45175</v>
      </c>
      <c r="H61" t="s">
        <v>811</v>
      </c>
      <c r="J61" s="2323" t="s">
        <v>811</v>
      </c>
    </row>
    <row r="62" spans="1:10">
      <c r="A62" t="s">
        <v>825</v>
      </c>
      <c r="B62" t="s">
        <v>417</v>
      </c>
      <c r="C62" t="s">
        <v>202</v>
      </c>
      <c r="D62">
        <v>8</v>
      </c>
      <c r="E62" s="55">
        <v>45175</v>
      </c>
      <c r="H62" t="s">
        <v>811</v>
      </c>
      <c r="J62" s="2323" t="s">
        <v>811</v>
      </c>
    </row>
    <row r="63" spans="1:10">
      <c r="A63" t="s">
        <v>825</v>
      </c>
      <c r="B63" t="s">
        <v>417</v>
      </c>
      <c r="C63" t="s">
        <v>202</v>
      </c>
      <c r="D63">
        <v>8.9</v>
      </c>
      <c r="E63" s="55">
        <v>45175</v>
      </c>
      <c r="H63">
        <v>1.03</v>
      </c>
      <c r="I63" s="371">
        <f t="shared" ref="I63" si="14">IF(AND(H63&gt;0),  H63*30.974," ")</f>
        <v>31.903220000000001</v>
      </c>
      <c r="J63" s="2323">
        <v>43.29</v>
      </c>
    </row>
    <row r="64" spans="1:10">
      <c r="A64" t="s">
        <v>825</v>
      </c>
      <c r="B64" t="s">
        <v>417</v>
      </c>
      <c r="C64" t="s">
        <v>202</v>
      </c>
      <c r="D64">
        <v>9</v>
      </c>
      <c r="E64" s="55">
        <v>45175</v>
      </c>
      <c r="H64" t="s">
        <v>811</v>
      </c>
      <c r="J64" s="2323" t="s">
        <v>811</v>
      </c>
    </row>
    <row r="65" spans="1:20">
      <c r="A65" s="2654" t="s">
        <v>825</v>
      </c>
      <c r="B65" s="2654" t="s">
        <v>417</v>
      </c>
      <c r="C65" s="2654" t="s">
        <v>202</v>
      </c>
      <c r="D65" s="2654">
        <v>9.4</v>
      </c>
      <c r="E65" s="2655">
        <v>45175</v>
      </c>
      <c r="F65" s="2654"/>
      <c r="G65" s="2654"/>
      <c r="H65" s="2654" t="s">
        <v>811</v>
      </c>
      <c r="I65" s="2654"/>
      <c r="J65" s="2657" t="s">
        <v>811</v>
      </c>
      <c r="K65" s="2211">
        <f>AVERAGE(G18:G65)</f>
        <v>3.7574999999999998</v>
      </c>
      <c r="L65" s="1574">
        <f>10*(6-(LN(K65)/LN(2)))</f>
        <v>40.902268958583605</v>
      </c>
      <c r="M65" s="1632">
        <f>AVERAGE(I18:I65)</f>
        <v>20.904868833333332</v>
      </c>
      <c r="N65" s="1574">
        <f t="shared" ref="N65" si="15">10*(6-(LN(48/M65)/LN(2)))</f>
        <v>48.008045854509973</v>
      </c>
      <c r="O65" s="1632">
        <f>AVERAGE(J18:J65)</f>
        <v>8.9924999999999997</v>
      </c>
      <c r="P65" s="1574">
        <f t="shared" ref="P65" si="16">10*(6-((2.04-0.68*LN(O65))/LN(2)))</f>
        <v>52.116332495517597</v>
      </c>
      <c r="Q65" s="2206">
        <f t="shared" ref="Q65" si="17">AVERAGE(L65,N65,P65)</f>
        <v>47.008882436203727</v>
      </c>
      <c r="R65" s="2658" t="s">
        <v>1445</v>
      </c>
    </row>
    <row r="66" spans="1:20">
      <c r="A66" s="91" t="s">
        <v>825</v>
      </c>
      <c r="B66" s="91" t="s">
        <v>417</v>
      </c>
      <c r="C66" s="91" t="s">
        <v>202</v>
      </c>
      <c r="D66" s="91">
        <v>0.5</v>
      </c>
      <c r="E66" s="392">
        <v>45203</v>
      </c>
      <c r="F66" s="91">
        <v>10</v>
      </c>
      <c r="G66" s="91">
        <v>3.13</v>
      </c>
      <c r="H66" s="91">
        <v>0.41899999999999998</v>
      </c>
      <c r="I66" s="373">
        <f t="shared" ref="I66" si="18">IF(AND(H66&gt;0),  H66*30.974," ")</f>
        <v>12.978106</v>
      </c>
      <c r="J66" s="2315">
        <v>9.16</v>
      </c>
    </row>
    <row r="67" spans="1:20">
      <c r="A67" s="91" t="s">
        <v>825</v>
      </c>
      <c r="B67" s="91" t="s">
        <v>417</v>
      </c>
      <c r="C67" s="91" t="s">
        <v>202</v>
      </c>
      <c r="D67" s="91">
        <v>1</v>
      </c>
      <c r="E67" s="392">
        <v>45203</v>
      </c>
      <c r="F67" s="91"/>
      <c r="G67" s="91"/>
      <c r="H67" s="91" t="s">
        <v>811</v>
      </c>
      <c r="I67" s="91"/>
      <c r="J67" s="2315" t="s">
        <v>811</v>
      </c>
    </row>
    <row r="68" spans="1:20">
      <c r="A68" s="91" t="s">
        <v>825</v>
      </c>
      <c r="B68" s="91" t="s">
        <v>417</v>
      </c>
      <c r="C68" s="91" t="s">
        <v>202</v>
      </c>
      <c r="D68" s="91">
        <v>2</v>
      </c>
      <c r="E68" s="392">
        <v>45203</v>
      </c>
      <c r="F68" s="91"/>
      <c r="G68" s="91"/>
      <c r="H68" s="91" t="s">
        <v>811</v>
      </c>
      <c r="I68" s="91"/>
      <c r="J68" s="2315" t="s">
        <v>811</v>
      </c>
    </row>
    <row r="69" spans="1:20">
      <c r="A69" s="91" t="s">
        <v>825</v>
      </c>
      <c r="B69" s="91" t="s">
        <v>417</v>
      </c>
      <c r="C69" s="91" t="s">
        <v>202</v>
      </c>
      <c r="D69" s="91">
        <v>3</v>
      </c>
      <c r="E69" s="392">
        <v>45203</v>
      </c>
      <c r="F69" s="91"/>
      <c r="G69" s="91"/>
      <c r="H69" s="91">
        <v>0.497</v>
      </c>
      <c r="I69" s="373">
        <f t="shared" ref="I69" si="19">IF(AND(H69&gt;0),  H69*30.974," ")</f>
        <v>15.394078</v>
      </c>
      <c r="J69" s="2315">
        <v>11.92</v>
      </c>
    </row>
    <row r="70" spans="1:20">
      <c r="A70" s="91" t="s">
        <v>825</v>
      </c>
      <c r="B70" s="91" t="s">
        <v>417</v>
      </c>
      <c r="C70" s="91" t="s">
        <v>202</v>
      </c>
      <c r="D70" s="91">
        <v>4</v>
      </c>
      <c r="E70" s="392">
        <v>45203</v>
      </c>
      <c r="F70" s="91"/>
      <c r="G70" s="91"/>
      <c r="H70" s="91" t="s">
        <v>811</v>
      </c>
      <c r="I70" s="91"/>
      <c r="J70" s="2315" t="s">
        <v>811</v>
      </c>
    </row>
    <row r="71" spans="1:20">
      <c r="A71" s="91" t="s">
        <v>825</v>
      </c>
      <c r="B71" s="91" t="s">
        <v>417</v>
      </c>
      <c r="C71" s="91" t="s">
        <v>202</v>
      </c>
      <c r="D71" s="91">
        <v>5</v>
      </c>
      <c r="E71" s="392">
        <v>45203</v>
      </c>
      <c r="F71" s="91"/>
      <c r="G71" s="91"/>
      <c r="H71" s="91" t="s">
        <v>811</v>
      </c>
      <c r="I71" s="91"/>
      <c r="J71" s="2315" t="s">
        <v>811</v>
      </c>
    </row>
    <row r="72" spans="1:20">
      <c r="A72" s="91" t="s">
        <v>825</v>
      </c>
      <c r="B72" s="91" t="s">
        <v>417</v>
      </c>
      <c r="C72" s="91" t="s">
        <v>202</v>
      </c>
      <c r="D72" s="91">
        <v>6</v>
      </c>
      <c r="E72" s="392">
        <v>45203</v>
      </c>
      <c r="F72" s="91"/>
      <c r="G72" s="91"/>
      <c r="H72" s="91" t="s">
        <v>811</v>
      </c>
      <c r="I72" s="91"/>
      <c r="J72" s="2315" t="s">
        <v>811</v>
      </c>
    </row>
    <row r="73" spans="1:20">
      <c r="A73" s="91" t="s">
        <v>825</v>
      </c>
      <c r="B73" s="91" t="s">
        <v>417</v>
      </c>
      <c r="C73" s="91" t="s">
        <v>202</v>
      </c>
      <c r="D73" s="91">
        <v>7</v>
      </c>
      <c r="E73" s="392">
        <v>45203</v>
      </c>
      <c r="F73" s="91"/>
      <c r="G73" s="91"/>
      <c r="H73" s="91" t="s">
        <v>811</v>
      </c>
      <c r="I73" s="91"/>
      <c r="J73" s="2315" t="s">
        <v>811</v>
      </c>
    </row>
    <row r="74" spans="1:20">
      <c r="A74" s="91" t="s">
        <v>825</v>
      </c>
      <c r="B74" s="91" t="s">
        <v>417</v>
      </c>
      <c r="C74" s="91" t="s">
        <v>202</v>
      </c>
      <c r="D74" s="91">
        <v>8</v>
      </c>
      <c r="E74" s="392">
        <v>45203</v>
      </c>
      <c r="F74" s="91"/>
      <c r="G74" s="91"/>
      <c r="H74" s="91" t="s">
        <v>811</v>
      </c>
      <c r="I74" s="91"/>
      <c r="J74" s="2315" t="s">
        <v>811</v>
      </c>
    </row>
    <row r="75" spans="1:20">
      <c r="A75" s="91" t="s">
        <v>825</v>
      </c>
      <c r="B75" s="91" t="s">
        <v>417</v>
      </c>
      <c r="C75" s="91" t="s">
        <v>202</v>
      </c>
      <c r="D75" s="91">
        <v>9</v>
      </c>
      <c r="E75" s="392">
        <v>45203</v>
      </c>
      <c r="F75" s="91"/>
      <c r="G75" s="91"/>
      <c r="H75" s="91">
        <v>0.55600000000000005</v>
      </c>
      <c r="I75" s="373">
        <f t="shared" ref="I75" si="20">IF(AND(H75&gt;0),  H75*30.974," ")</f>
        <v>17.221544000000002</v>
      </c>
      <c r="J75" s="2315">
        <v>14.48</v>
      </c>
    </row>
    <row r="76" spans="1:20">
      <c r="A76" s="91" t="s">
        <v>825</v>
      </c>
      <c r="B76" s="91" t="s">
        <v>417</v>
      </c>
      <c r="C76" s="91" t="s">
        <v>202</v>
      </c>
      <c r="D76" s="91">
        <v>9.5</v>
      </c>
      <c r="E76" s="392">
        <v>45203</v>
      </c>
      <c r="F76" s="91"/>
      <c r="G76" s="91"/>
      <c r="H76" s="91" t="s">
        <v>811</v>
      </c>
      <c r="I76" s="91"/>
      <c r="J76" s="2315" t="s">
        <v>811</v>
      </c>
    </row>
    <row r="77" spans="1:20">
      <c r="A77" s="91" t="s">
        <v>825</v>
      </c>
      <c r="B77" s="91" t="s">
        <v>417</v>
      </c>
      <c r="C77" s="91" t="s">
        <v>202</v>
      </c>
      <c r="D77" s="91">
        <v>9.6</v>
      </c>
      <c r="E77" s="392">
        <v>45203</v>
      </c>
      <c r="F77" s="91"/>
      <c r="G77" s="91"/>
      <c r="H77" s="91" t="s">
        <v>811</v>
      </c>
      <c r="I77" s="91"/>
      <c r="J77" s="2315" t="s">
        <v>811</v>
      </c>
    </row>
    <row r="79" spans="1:20">
      <c r="A79" s="592" t="s">
        <v>210</v>
      </c>
      <c r="B79" s="592"/>
      <c r="C79" s="592"/>
      <c r="D79" s="592"/>
      <c r="E79" s="592"/>
      <c r="F79" s="592"/>
      <c r="G79" s="592"/>
      <c r="H79" s="592"/>
      <c r="I79" s="592"/>
      <c r="J79" s="592"/>
      <c r="K79" s="592"/>
      <c r="L79" s="593"/>
      <c r="M79" s="592"/>
      <c r="N79" s="593"/>
      <c r="O79" s="592"/>
      <c r="P79" s="593"/>
      <c r="Q79" s="593"/>
      <c r="R79" s="986"/>
      <c r="S79" s="986"/>
      <c r="T79" s="986"/>
    </row>
    <row r="80" spans="1:20" ht="46.8">
      <c r="A80" s="1137" t="s">
        <v>804</v>
      </c>
      <c r="B80" s="1138" t="s">
        <v>20</v>
      </c>
      <c r="C80" s="1138" t="s">
        <v>701</v>
      </c>
      <c r="D80" s="1139" t="s">
        <v>805</v>
      </c>
      <c r="E80" s="1185" t="s">
        <v>786</v>
      </c>
      <c r="F80" s="1139" t="s">
        <v>806</v>
      </c>
      <c r="G80" s="1139" t="s">
        <v>807</v>
      </c>
      <c r="H80" s="1205" t="s">
        <v>809</v>
      </c>
      <c r="I80" s="1209" t="s">
        <v>810</v>
      </c>
      <c r="J80" s="1140" t="s">
        <v>808</v>
      </c>
      <c r="K80" s="2201" t="s">
        <v>1274</v>
      </c>
      <c r="L80" s="1184" t="s">
        <v>1275</v>
      </c>
      <c r="M80" s="1184" t="s">
        <v>1276</v>
      </c>
      <c r="N80" s="1184" t="s">
        <v>1277</v>
      </c>
      <c r="O80" s="1184" t="s">
        <v>1278</v>
      </c>
      <c r="P80" s="1184" t="s">
        <v>1279</v>
      </c>
      <c r="Q80" s="1184" t="s">
        <v>795</v>
      </c>
      <c r="R80" s="2237" t="s">
        <v>796</v>
      </c>
      <c r="S80" s="2238" t="s">
        <v>797</v>
      </c>
      <c r="T80" s="2239" t="s">
        <v>798</v>
      </c>
    </row>
    <row r="81" spans="1:10">
      <c r="A81" s="91" t="s">
        <v>825</v>
      </c>
      <c r="B81" s="91" t="s">
        <v>1446</v>
      </c>
      <c r="C81" s="91" t="s">
        <v>1447</v>
      </c>
      <c r="D81" s="355">
        <v>0.5</v>
      </c>
      <c r="E81" s="358">
        <v>45042</v>
      </c>
      <c r="F81" s="355">
        <v>17.600000000000001</v>
      </c>
      <c r="G81" s="355">
        <v>8.61</v>
      </c>
      <c r="H81" s="355">
        <v>0.311</v>
      </c>
      <c r="I81" s="373">
        <f t="shared" ref="I81:I84" si="21">IF(AND(H81&gt;0),  H81*30.974," ")</f>
        <v>9.6329139999999995</v>
      </c>
      <c r="J81" s="355">
        <v>0.61</v>
      </c>
    </row>
    <row r="82" spans="1:10">
      <c r="A82" s="91" t="s">
        <v>825</v>
      </c>
      <c r="B82" s="91" t="s">
        <v>1446</v>
      </c>
      <c r="C82" s="91" t="s">
        <v>1447</v>
      </c>
      <c r="D82" s="355">
        <v>3</v>
      </c>
      <c r="E82" s="358">
        <v>45042</v>
      </c>
      <c r="F82" s="355"/>
      <c r="G82" s="355"/>
      <c r="H82" s="355">
        <v>0.35799999999999998</v>
      </c>
      <c r="I82" s="373">
        <f t="shared" si="21"/>
        <v>11.088692</v>
      </c>
      <c r="J82" s="355">
        <v>0.74</v>
      </c>
    </row>
    <row r="83" spans="1:10">
      <c r="A83" s="91" t="s">
        <v>825</v>
      </c>
      <c r="B83" s="91" t="s">
        <v>1446</v>
      </c>
      <c r="C83" s="91" t="s">
        <v>1447</v>
      </c>
      <c r="D83" s="355">
        <v>9</v>
      </c>
      <c r="E83" s="358">
        <v>45042</v>
      </c>
      <c r="F83" s="355"/>
      <c r="G83" s="355"/>
      <c r="H83" s="355">
        <v>0.29399999999999998</v>
      </c>
      <c r="I83" s="373">
        <f t="shared" si="21"/>
        <v>9.1063559999999999</v>
      </c>
      <c r="J83" s="355">
        <v>1.1200000000000001</v>
      </c>
    </row>
    <row r="84" spans="1:10">
      <c r="A84" s="2652" t="s">
        <v>825</v>
      </c>
      <c r="B84" s="2652" t="s">
        <v>1446</v>
      </c>
      <c r="C84" s="2652" t="s">
        <v>1447</v>
      </c>
      <c r="D84" s="2629">
        <v>16.600000000000001</v>
      </c>
      <c r="E84" s="2644">
        <v>45042</v>
      </c>
      <c r="F84" s="2629"/>
      <c r="G84" s="2629"/>
      <c r="H84" s="2629">
        <v>0.45800000000000002</v>
      </c>
      <c r="I84" s="2632">
        <f t="shared" si="21"/>
        <v>14.186092</v>
      </c>
      <c r="J84" s="2629">
        <v>2.94</v>
      </c>
    </row>
    <row r="85" spans="1:10">
      <c r="A85" s="91" t="s">
        <v>825</v>
      </c>
      <c r="B85" s="91" t="s">
        <v>1446</v>
      </c>
      <c r="C85" s="91" t="s">
        <v>1447</v>
      </c>
      <c r="D85" s="355">
        <v>0.5</v>
      </c>
      <c r="E85" s="358">
        <v>45043</v>
      </c>
      <c r="F85" s="355">
        <v>18.2</v>
      </c>
      <c r="G85" s="355">
        <v>8.2200000000000006</v>
      </c>
      <c r="H85" s="355" t="s">
        <v>811</v>
      </c>
      <c r="I85" s="355"/>
      <c r="J85" s="355" t="s">
        <v>811</v>
      </c>
    </row>
    <row r="86" spans="1:10">
      <c r="A86" s="91" t="s">
        <v>825</v>
      </c>
      <c r="B86" s="91" t="s">
        <v>1446</v>
      </c>
      <c r="C86" s="91" t="s">
        <v>1447</v>
      </c>
      <c r="D86" s="355">
        <v>1</v>
      </c>
      <c r="E86" s="358">
        <v>45043</v>
      </c>
      <c r="F86" s="355"/>
      <c r="G86" s="355"/>
      <c r="H86" s="355" t="s">
        <v>811</v>
      </c>
      <c r="I86" s="355"/>
      <c r="J86" s="355" t="s">
        <v>811</v>
      </c>
    </row>
    <row r="87" spans="1:10">
      <c r="A87" s="91" t="s">
        <v>825</v>
      </c>
      <c r="B87" s="91" t="s">
        <v>1446</v>
      </c>
      <c r="C87" s="91" t="s">
        <v>1447</v>
      </c>
      <c r="D87" s="355">
        <v>2</v>
      </c>
      <c r="E87" s="358">
        <v>45043</v>
      </c>
      <c r="F87" s="355"/>
      <c r="G87" s="355"/>
      <c r="H87" s="355" t="s">
        <v>811</v>
      </c>
      <c r="I87" s="355"/>
      <c r="J87" s="355" t="s">
        <v>811</v>
      </c>
    </row>
    <row r="88" spans="1:10">
      <c r="A88" s="91" t="s">
        <v>825</v>
      </c>
      <c r="B88" s="91" t="s">
        <v>1446</v>
      </c>
      <c r="C88" s="91" t="s">
        <v>1447</v>
      </c>
      <c r="D88" s="355">
        <v>3</v>
      </c>
      <c r="E88" s="358">
        <v>45043</v>
      </c>
      <c r="F88" s="355"/>
      <c r="G88" s="355"/>
      <c r="H88" s="355" t="s">
        <v>811</v>
      </c>
      <c r="I88" s="355"/>
      <c r="J88" s="355" t="s">
        <v>811</v>
      </c>
    </row>
    <row r="89" spans="1:10">
      <c r="A89" s="91" t="s">
        <v>825</v>
      </c>
      <c r="B89" s="91" t="s">
        <v>1446</v>
      </c>
      <c r="C89" s="91" t="s">
        <v>1447</v>
      </c>
      <c r="D89" s="355">
        <v>4</v>
      </c>
      <c r="E89" s="358">
        <v>45043</v>
      </c>
      <c r="F89" s="355"/>
      <c r="G89" s="355"/>
      <c r="H89" s="355" t="s">
        <v>811</v>
      </c>
      <c r="I89" s="355"/>
      <c r="J89" s="355" t="s">
        <v>811</v>
      </c>
    </row>
    <row r="90" spans="1:10">
      <c r="A90" s="91" t="s">
        <v>825</v>
      </c>
      <c r="B90" s="91" t="s">
        <v>1446</v>
      </c>
      <c r="C90" s="91" t="s">
        <v>1447</v>
      </c>
      <c r="D90" s="355">
        <v>5</v>
      </c>
      <c r="E90" s="358">
        <v>45043</v>
      </c>
      <c r="F90" s="355"/>
      <c r="G90" s="355"/>
      <c r="H90" s="355" t="s">
        <v>811</v>
      </c>
      <c r="I90" s="355"/>
      <c r="J90" s="355" t="s">
        <v>811</v>
      </c>
    </row>
    <row r="91" spans="1:10">
      <c r="A91" s="91" t="s">
        <v>825</v>
      </c>
      <c r="B91" s="91" t="s">
        <v>1446</v>
      </c>
      <c r="C91" s="91" t="s">
        <v>1447</v>
      </c>
      <c r="D91" s="355">
        <v>6</v>
      </c>
      <c r="E91" s="358">
        <v>45043</v>
      </c>
      <c r="F91" s="355"/>
      <c r="G91" s="355"/>
      <c r="H91" s="355" t="s">
        <v>811</v>
      </c>
      <c r="I91" s="355"/>
      <c r="J91" s="355" t="s">
        <v>811</v>
      </c>
    </row>
    <row r="92" spans="1:10">
      <c r="A92" s="91" t="s">
        <v>825</v>
      </c>
      <c r="B92" s="91" t="s">
        <v>1446</v>
      </c>
      <c r="C92" s="91" t="s">
        <v>1447</v>
      </c>
      <c r="D92" s="355">
        <v>7</v>
      </c>
      <c r="E92" s="358">
        <v>45043</v>
      </c>
      <c r="F92" s="355"/>
      <c r="G92" s="355"/>
      <c r="H92" s="355" t="s">
        <v>811</v>
      </c>
      <c r="I92" s="355"/>
      <c r="J92" s="355" t="s">
        <v>811</v>
      </c>
    </row>
    <row r="93" spans="1:10">
      <c r="A93" s="91" t="s">
        <v>825</v>
      </c>
      <c r="B93" s="91" t="s">
        <v>1446</v>
      </c>
      <c r="C93" s="91" t="s">
        <v>1447</v>
      </c>
      <c r="D93" s="355">
        <v>8</v>
      </c>
      <c r="E93" s="358">
        <v>45043</v>
      </c>
      <c r="F93" s="355"/>
      <c r="G93" s="355"/>
      <c r="H93" s="355" t="s">
        <v>811</v>
      </c>
      <c r="I93" s="355"/>
      <c r="J93" s="355" t="s">
        <v>811</v>
      </c>
    </row>
    <row r="94" spans="1:10">
      <c r="A94" s="91" t="s">
        <v>825</v>
      </c>
      <c r="B94" s="91" t="s">
        <v>1446</v>
      </c>
      <c r="C94" s="91" t="s">
        <v>1447</v>
      </c>
      <c r="D94" s="355">
        <v>9</v>
      </c>
      <c r="E94" s="358">
        <v>45043</v>
      </c>
      <c r="F94" s="355"/>
      <c r="G94" s="355"/>
      <c r="H94" s="355" t="s">
        <v>811</v>
      </c>
      <c r="I94" s="355"/>
      <c r="J94" s="355" t="s">
        <v>811</v>
      </c>
    </row>
    <row r="95" spans="1:10">
      <c r="A95" s="91" t="s">
        <v>825</v>
      </c>
      <c r="B95" s="91" t="s">
        <v>1446</v>
      </c>
      <c r="C95" s="91" t="s">
        <v>1447</v>
      </c>
      <c r="D95" s="355">
        <v>10</v>
      </c>
      <c r="E95" s="358">
        <v>45043</v>
      </c>
      <c r="F95" s="355"/>
      <c r="G95" s="355"/>
      <c r="H95" s="355" t="s">
        <v>811</v>
      </c>
      <c r="I95" s="355"/>
      <c r="J95" s="355" t="s">
        <v>811</v>
      </c>
    </row>
    <row r="96" spans="1:10">
      <c r="A96" s="91" t="s">
        <v>825</v>
      </c>
      <c r="B96" s="91" t="s">
        <v>1446</v>
      </c>
      <c r="C96" s="91" t="s">
        <v>1447</v>
      </c>
      <c r="D96" s="355">
        <v>11</v>
      </c>
      <c r="E96" s="358">
        <v>45043</v>
      </c>
      <c r="F96" s="355"/>
      <c r="G96" s="355"/>
      <c r="H96" s="355" t="s">
        <v>811</v>
      </c>
      <c r="I96" s="355"/>
      <c r="J96" s="355" t="s">
        <v>811</v>
      </c>
    </row>
    <row r="97" spans="1:10">
      <c r="A97" s="91" t="s">
        <v>825</v>
      </c>
      <c r="B97" s="91" t="s">
        <v>1446</v>
      </c>
      <c r="C97" s="91" t="s">
        <v>1447</v>
      </c>
      <c r="D97" s="355">
        <v>12</v>
      </c>
      <c r="E97" s="358">
        <v>45043</v>
      </c>
      <c r="F97" s="355"/>
      <c r="G97" s="355"/>
      <c r="H97" s="355" t="s">
        <v>811</v>
      </c>
      <c r="I97" s="355"/>
      <c r="J97" s="355" t="s">
        <v>811</v>
      </c>
    </row>
    <row r="98" spans="1:10">
      <c r="A98" s="91" t="s">
        <v>825</v>
      </c>
      <c r="B98" s="91" t="s">
        <v>1446</v>
      </c>
      <c r="C98" s="91" t="s">
        <v>1447</v>
      </c>
      <c r="D98" s="355">
        <v>13</v>
      </c>
      <c r="E98" s="358">
        <v>45043</v>
      </c>
      <c r="F98" s="355"/>
      <c r="G98" s="355"/>
      <c r="H98" s="355" t="s">
        <v>811</v>
      </c>
      <c r="I98" s="355"/>
      <c r="J98" s="355" t="s">
        <v>811</v>
      </c>
    </row>
    <row r="99" spans="1:10">
      <c r="A99" s="91" t="s">
        <v>825</v>
      </c>
      <c r="B99" s="91" t="s">
        <v>1446</v>
      </c>
      <c r="C99" s="91" t="s">
        <v>1447</v>
      </c>
      <c r="D99" s="355">
        <v>14</v>
      </c>
      <c r="E99" s="358">
        <v>45043</v>
      </c>
      <c r="F99" s="355"/>
      <c r="G99" s="355"/>
      <c r="H99" s="355" t="s">
        <v>811</v>
      </c>
      <c r="I99" s="355"/>
      <c r="J99" s="355" t="s">
        <v>811</v>
      </c>
    </row>
    <row r="100" spans="1:10">
      <c r="A100" s="91" t="s">
        <v>825</v>
      </c>
      <c r="B100" s="91" t="s">
        <v>1446</v>
      </c>
      <c r="C100" s="91" t="s">
        <v>1447</v>
      </c>
      <c r="D100" s="355">
        <v>15</v>
      </c>
      <c r="E100" s="358">
        <v>45043</v>
      </c>
      <c r="F100" s="355"/>
      <c r="G100" s="355"/>
      <c r="H100" s="355" t="s">
        <v>811</v>
      </c>
      <c r="I100" s="355"/>
      <c r="J100" s="355" t="s">
        <v>811</v>
      </c>
    </row>
    <row r="101" spans="1:10">
      <c r="A101" s="91" t="s">
        <v>825</v>
      </c>
      <c r="B101" s="91" t="s">
        <v>1446</v>
      </c>
      <c r="C101" s="91" t="s">
        <v>1447</v>
      </c>
      <c r="D101" s="355">
        <v>16</v>
      </c>
      <c r="E101" s="358">
        <v>45043</v>
      </c>
      <c r="F101" s="355"/>
      <c r="G101" s="355"/>
      <c r="H101" s="355" t="s">
        <v>811</v>
      </c>
      <c r="I101" s="355"/>
      <c r="J101" s="355" t="s">
        <v>811</v>
      </c>
    </row>
    <row r="102" spans="1:10">
      <c r="A102" s="91" t="s">
        <v>825</v>
      </c>
      <c r="B102" s="91" t="s">
        <v>1446</v>
      </c>
      <c r="C102" s="91" t="s">
        <v>1447</v>
      </c>
      <c r="D102" s="355">
        <v>17</v>
      </c>
      <c r="E102" s="358">
        <v>45043</v>
      </c>
      <c r="F102" s="355"/>
      <c r="G102" s="355"/>
      <c r="H102" s="355" t="s">
        <v>811</v>
      </c>
      <c r="I102" s="355"/>
      <c r="J102" s="355" t="s">
        <v>811</v>
      </c>
    </row>
    <row r="103" spans="1:10">
      <c r="A103" s="2652" t="s">
        <v>825</v>
      </c>
      <c r="B103" s="2652" t="s">
        <v>1446</v>
      </c>
      <c r="C103" s="2652" t="s">
        <v>1447</v>
      </c>
      <c r="D103" s="2629">
        <v>17.2</v>
      </c>
      <c r="E103" s="2644">
        <v>45043</v>
      </c>
      <c r="F103" s="2629"/>
      <c r="G103" s="2629"/>
      <c r="H103" s="2629" t="s">
        <v>811</v>
      </c>
      <c r="I103" s="2629"/>
      <c r="J103" s="2629" t="s">
        <v>811</v>
      </c>
    </row>
    <row r="104" spans="1:10">
      <c r="A104" s="91" t="s">
        <v>825</v>
      </c>
      <c r="B104" s="91" t="s">
        <v>1446</v>
      </c>
      <c r="C104" s="91" t="s">
        <v>1447</v>
      </c>
      <c r="D104" s="355">
        <v>0.5</v>
      </c>
      <c r="E104" s="358">
        <v>45064</v>
      </c>
      <c r="F104" s="355">
        <v>17.600000000000001</v>
      </c>
      <c r="G104" s="355">
        <v>7.91</v>
      </c>
      <c r="H104" s="355">
        <v>0.252</v>
      </c>
      <c r="I104" s="373">
        <f t="shared" ref="I104:I105" si="22">IF(AND(H104&gt;0),  H104*30.974," ")</f>
        <v>7.8054480000000002</v>
      </c>
      <c r="J104" s="355">
        <v>1.08</v>
      </c>
    </row>
    <row r="105" spans="1:10">
      <c r="A105" s="91" t="s">
        <v>825</v>
      </c>
      <c r="B105" s="91" t="s">
        <v>1446</v>
      </c>
      <c r="C105" s="91" t="s">
        <v>1447</v>
      </c>
      <c r="D105" s="355">
        <v>0.5</v>
      </c>
      <c r="E105" s="358">
        <v>45064</v>
      </c>
      <c r="F105" s="355"/>
      <c r="G105" s="355"/>
      <c r="H105" s="355">
        <v>0.25700000000000001</v>
      </c>
      <c r="I105" s="373">
        <f t="shared" si="22"/>
        <v>7.960318</v>
      </c>
      <c r="J105" s="355">
        <v>1.06</v>
      </c>
    </row>
    <row r="106" spans="1:10">
      <c r="A106" s="91" t="s">
        <v>825</v>
      </c>
      <c r="B106" s="91" t="s">
        <v>1446</v>
      </c>
      <c r="C106" s="91" t="s">
        <v>1447</v>
      </c>
      <c r="D106" s="355">
        <v>1</v>
      </c>
      <c r="E106" s="358">
        <v>45064</v>
      </c>
      <c r="F106" s="355"/>
      <c r="G106" s="355"/>
      <c r="H106" s="355" t="s">
        <v>811</v>
      </c>
      <c r="I106" s="355"/>
      <c r="J106" s="355" t="s">
        <v>811</v>
      </c>
    </row>
    <row r="107" spans="1:10">
      <c r="A107" s="91" t="s">
        <v>825</v>
      </c>
      <c r="B107" s="91" t="s">
        <v>1446</v>
      </c>
      <c r="C107" s="91" t="s">
        <v>1447</v>
      </c>
      <c r="D107" s="355">
        <v>2</v>
      </c>
      <c r="E107" s="358">
        <v>45064</v>
      </c>
      <c r="F107" s="355"/>
      <c r="G107" s="355"/>
      <c r="H107" s="355" t="s">
        <v>811</v>
      </c>
      <c r="I107" s="355"/>
      <c r="J107" s="355" t="s">
        <v>811</v>
      </c>
    </row>
    <row r="108" spans="1:10">
      <c r="A108" s="91" t="s">
        <v>825</v>
      </c>
      <c r="B108" s="91" t="s">
        <v>1446</v>
      </c>
      <c r="C108" s="91" t="s">
        <v>1447</v>
      </c>
      <c r="D108" s="355">
        <v>3</v>
      </c>
      <c r="E108" s="358">
        <v>45064</v>
      </c>
      <c r="F108" s="355"/>
      <c r="G108" s="355"/>
      <c r="H108" s="355">
        <v>0.315</v>
      </c>
      <c r="I108" s="373">
        <f t="shared" ref="I108" si="23">IF(AND(H108&gt;0),  H108*30.974," ")</f>
        <v>9.7568099999999998</v>
      </c>
      <c r="J108" s="355">
        <v>1.07</v>
      </c>
    </row>
    <row r="109" spans="1:10">
      <c r="A109" s="91" t="s">
        <v>825</v>
      </c>
      <c r="B109" s="91" t="s">
        <v>1446</v>
      </c>
      <c r="C109" s="91" t="s">
        <v>1447</v>
      </c>
      <c r="D109" s="355">
        <v>4</v>
      </c>
      <c r="E109" s="358">
        <v>45064</v>
      </c>
      <c r="F109" s="355"/>
      <c r="G109" s="355"/>
      <c r="H109" s="355" t="s">
        <v>811</v>
      </c>
      <c r="I109" s="355"/>
      <c r="J109" s="355" t="s">
        <v>811</v>
      </c>
    </row>
    <row r="110" spans="1:10">
      <c r="A110" s="91" t="s">
        <v>825</v>
      </c>
      <c r="B110" s="91" t="s">
        <v>1446</v>
      </c>
      <c r="C110" s="91" t="s">
        <v>1447</v>
      </c>
      <c r="D110" s="355">
        <v>5</v>
      </c>
      <c r="E110" s="358">
        <v>45064</v>
      </c>
      <c r="F110" s="355"/>
      <c r="G110" s="355"/>
      <c r="H110" s="355" t="s">
        <v>811</v>
      </c>
      <c r="I110" s="355"/>
      <c r="J110" s="355" t="s">
        <v>811</v>
      </c>
    </row>
    <row r="111" spans="1:10">
      <c r="A111" s="91" t="s">
        <v>825</v>
      </c>
      <c r="B111" s="91" t="s">
        <v>1446</v>
      </c>
      <c r="C111" s="91" t="s">
        <v>1447</v>
      </c>
      <c r="D111" s="355">
        <v>6</v>
      </c>
      <c r="E111" s="358">
        <v>45064</v>
      </c>
      <c r="F111" s="355"/>
      <c r="G111" s="355"/>
      <c r="H111" s="355" t="s">
        <v>811</v>
      </c>
      <c r="I111" s="355"/>
      <c r="J111" s="355" t="s">
        <v>811</v>
      </c>
    </row>
    <row r="112" spans="1:10">
      <c r="A112" s="91" t="s">
        <v>825</v>
      </c>
      <c r="B112" s="91" t="s">
        <v>1446</v>
      </c>
      <c r="C112" s="91" t="s">
        <v>1447</v>
      </c>
      <c r="D112" s="355">
        <v>7</v>
      </c>
      <c r="E112" s="358">
        <v>45064</v>
      </c>
      <c r="F112" s="355"/>
      <c r="G112" s="355"/>
      <c r="H112" s="355" t="s">
        <v>811</v>
      </c>
      <c r="I112" s="355"/>
      <c r="J112" s="355" t="s">
        <v>811</v>
      </c>
    </row>
    <row r="113" spans="1:10">
      <c r="A113" s="91" t="s">
        <v>825</v>
      </c>
      <c r="B113" s="91" t="s">
        <v>1446</v>
      </c>
      <c r="C113" s="91" t="s">
        <v>1447</v>
      </c>
      <c r="D113" s="355">
        <v>8</v>
      </c>
      <c r="E113" s="358">
        <v>45064</v>
      </c>
      <c r="F113" s="355"/>
      <c r="G113" s="355"/>
      <c r="H113" s="355" t="s">
        <v>811</v>
      </c>
      <c r="I113" s="355"/>
      <c r="J113" s="355" t="s">
        <v>811</v>
      </c>
    </row>
    <row r="114" spans="1:10">
      <c r="A114" s="91" t="s">
        <v>825</v>
      </c>
      <c r="B114" s="91" t="s">
        <v>1446</v>
      </c>
      <c r="C114" s="91" t="s">
        <v>1447</v>
      </c>
      <c r="D114" s="355">
        <v>9</v>
      </c>
      <c r="E114" s="358">
        <v>45064</v>
      </c>
      <c r="F114" s="355"/>
      <c r="G114" s="355"/>
      <c r="H114" s="355">
        <v>0.39200000000000002</v>
      </c>
      <c r="I114" s="373">
        <f t="shared" ref="I114" si="24">IF(AND(H114&gt;0),  H114*30.974," ")</f>
        <v>12.141808000000001</v>
      </c>
      <c r="J114" s="355">
        <v>1.59</v>
      </c>
    </row>
    <row r="115" spans="1:10">
      <c r="A115" s="91" t="s">
        <v>825</v>
      </c>
      <c r="B115" s="91" t="s">
        <v>1446</v>
      </c>
      <c r="C115" s="91" t="s">
        <v>1447</v>
      </c>
      <c r="D115" s="355">
        <v>10</v>
      </c>
      <c r="E115" s="358">
        <v>45064</v>
      </c>
      <c r="F115" s="355"/>
      <c r="G115" s="355"/>
      <c r="H115" s="355" t="s">
        <v>811</v>
      </c>
      <c r="I115" s="355"/>
      <c r="J115" s="355" t="s">
        <v>811</v>
      </c>
    </row>
    <row r="116" spans="1:10">
      <c r="A116" s="91" t="s">
        <v>825</v>
      </c>
      <c r="B116" s="91" t="s">
        <v>1446</v>
      </c>
      <c r="C116" s="91" t="s">
        <v>1447</v>
      </c>
      <c r="D116" s="355">
        <v>11</v>
      </c>
      <c r="E116" s="358">
        <v>45064</v>
      </c>
      <c r="F116" s="355"/>
      <c r="G116" s="355"/>
      <c r="H116" s="355" t="s">
        <v>811</v>
      </c>
      <c r="I116" s="355"/>
      <c r="J116" s="355" t="s">
        <v>811</v>
      </c>
    </row>
    <row r="117" spans="1:10">
      <c r="A117" s="91" t="s">
        <v>825</v>
      </c>
      <c r="B117" s="91" t="s">
        <v>1446</v>
      </c>
      <c r="C117" s="91" t="s">
        <v>1447</v>
      </c>
      <c r="D117" s="355">
        <v>12</v>
      </c>
      <c r="E117" s="358">
        <v>45064</v>
      </c>
      <c r="F117" s="355"/>
      <c r="G117" s="355"/>
      <c r="H117" s="355" t="s">
        <v>811</v>
      </c>
      <c r="I117" s="355"/>
      <c r="J117" s="355" t="s">
        <v>811</v>
      </c>
    </row>
    <row r="118" spans="1:10">
      <c r="A118" s="91" t="s">
        <v>825</v>
      </c>
      <c r="B118" s="91" t="s">
        <v>1446</v>
      </c>
      <c r="C118" s="91" t="s">
        <v>1447</v>
      </c>
      <c r="D118" s="355">
        <v>13</v>
      </c>
      <c r="E118" s="358">
        <v>45064</v>
      </c>
      <c r="F118" s="355"/>
      <c r="G118" s="355"/>
      <c r="H118" s="355" t="s">
        <v>811</v>
      </c>
      <c r="I118" s="355"/>
      <c r="J118" s="355" t="s">
        <v>811</v>
      </c>
    </row>
    <row r="119" spans="1:10">
      <c r="A119" s="91" t="s">
        <v>825</v>
      </c>
      <c r="B119" s="91" t="s">
        <v>1446</v>
      </c>
      <c r="C119" s="91" t="s">
        <v>1447</v>
      </c>
      <c r="D119" s="355">
        <v>14</v>
      </c>
      <c r="E119" s="358">
        <v>45064</v>
      </c>
      <c r="F119" s="355"/>
      <c r="G119" s="355"/>
      <c r="H119" s="355" t="s">
        <v>811</v>
      </c>
      <c r="I119" s="355"/>
      <c r="J119" s="355" t="s">
        <v>811</v>
      </c>
    </row>
    <row r="120" spans="1:10">
      <c r="A120" s="91" t="s">
        <v>825</v>
      </c>
      <c r="B120" s="91" t="s">
        <v>1446</v>
      </c>
      <c r="C120" s="91" t="s">
        <v>1447</v>
      </c>
      <c r="D120" s="355">
        <v>15</v>
      </c>
      <c r="E120" s="358">
        <v>45064</v>
      </c>
      <c r="F120" s="355"/>
      <c r="G120" s="355"/>
      <c r="H120" s="355" t="s">
        <v>811</v>
      </c>
      <c r="I120" s="355"/>
      <c r="J120" s="355" t="s">
        <v>811</v>
      </c>
    </row>
    <row r="121" spans="1:10">
      <c r="A121" s="91" t="s">
        <v>825</v>
      </c>
      <c r="B121" s="91" t="s">
        <v>1446</v>
      </c>
      <c r="C121" s="91" t="s">
        <v>1447</v>
      </c>
      <c r="D121" s="355">
        <v>16</v>
      </c>
      <c r="E121" s="358">
        <v>45064</v>
      </c>
      <c r="F121" s="355"/>
      <c r="G121" s="355"/>
      <c r="H121" s="355" t="s">
        <v>811</v>
      </c>
      <c r="I121" s="355"/>
      <c r="J121" s="355" t="s">
        <v>811</v>
      </c>
    </row>
    <row r="122" spans="1:10">
      <c r="A122" s="91" t="s">
        <v>825</v>
      </c>
      <c r="B122" s="91" t="s">
        <v>1446</v>
      </c>
      <c r="C122" s="91" t="s">
        <v>1447</v>
      </c>
      <c r="D122" s="355">
        <v>16.600000000000001</v>
      </c>
      <c r="E122" s="358">
        <v>45064</v>
      </c>
      <c r="F122" s="355"/>
      <c r="G122" s="355"/>
      <c r="H122" s="355">
        <v>0.71099999999999997</v>
      </c>
      <c r="I122" s="373">
        <f t="shared" ref="I122" si="25">IF(AND(H122&gt;0),  H122*30.974," ")</f>
        <v>22.022513999999997</v>
      </c>
      <c r="J122" s="355">
        <v>7.39</v>
      </c>
    </row>
    <row r="123" spans="1:10">
      <c r="A123" s="91" t="s">
        <v>825</v>
      </c>
      <c r="B123" s="91" t="s">
        <v>1446</v>
      </c>
      <c r="C123" s="91" t="s">
        <v>1447</v>
      </c>
      <c r="D123" s="355">
        <v>17</v>
      </c>
      <c r="E123" s="358">
        <v>45064</v>
      </c>
      <c r="F123" s="355"/>
      <c r="G123" s="355"/>
      <c r="H123" s="355" t="s">
        <v>811</v>
      </c>
      <c r="I123" s="355"/>
      <c r="J123" s="355" t="s">
        <v>811</v>
      </c>
    </row>
    <row r="124" spans="1:10">
      <c r="A124" s="2652" t="s">
        <v>825</v>
      </c>
      <c r="B124" s="2652" t="s">
        <v>1446</v>
      </c>
      <c r="C124" s="2652" t="s">
        <v>1447</v>
      </c>
      <c r="D124" s="2629">
        <v>17.100000000000001</v>
      </c>
      <c r="E124" s="2644">
        <v>45064</v>
      </c>
      <c r="F124" s="2629"/>
      <c r="G124" s="2629"/>
      <c r="H124" s="2629" t="s">
        <v>811</v>
      </c>
      <c r="I124" s="2629"/>
      <c r="J124" s="2629" t="s">
        <v>811</v>
      </c>
    </row>
    <row r="125" spans="1:10">
      <c r="A125" t="s">
        <v>825</v>
      </c>
      <c r="B125" t="s">
        <v>1446</v>
      </c>
      <c r="C125" t="s">
        <v>1447</v>
      </c>
      <c r="D125" s="27">
        <v>0.5</v>
      </c>
      <c r="E125" s="47">
        <v>45082</v>
      </c>
      <c r="F125" s="27">
        <v>17.399999999999999</v>
      </c>
      <c r="G125" s="27">
        <v>6.27</v>
      </c>
      <c r="H125" s="27">
        <v>0.156</v>
      </c>
      <c r="I125" s="371">
        <f t="shared" ref="I125" si="26">IF(AND(H125&gt;0),  H125*30.974," ")</f>
        <v>4.831944</v>
      </c>
      <c r="J125" s="27">
        <v>0.85</v>
      </c>
    </row>
    <row r="126" spans="1:10">
      <c r="A126" t="s">
        <v>825</v>
      </c>
      <c r="B126" t="s">
        <v>1446</v>
      </c>
      <c r="C126" t="s">
        <v>1447</v>
      </c>
      <c r="D126" s="27">
        <v>1</v>
      </c>
      <c r="E126" s="47">
        <v>45082</v>
      </c>
      <c r="F126" s="27"/>
      <c r="G126" s="27"/>
      <c r="H126" s="27" t="s">
        <v>811</v>
      </c>
      <c r="I126" s="27"/>
      <c r="J126" s="27" t="s">
        <v>811</v>
      </c>
    </row>
    <row r="127" spans="1:10">
      <c r="A127" t="s">
        <v>825</v>
      </c>
      <c r="B127" t="s">
        <v>1446</v>
      </c>
      <c r="C127" t="s">
        <v>1447</v>
      </c>
      <c r="D127" s="27">
        <v>2</v>
      </c>
      <c r="E127" s="47">
        <v>45082</v>
      </c>
      <c r="F127" s="27"/>
      <c r="G127" s="27"/>
      <c r="H127" s="27" t="s">
        <v>811</v>
      </c>
      <c r="I127" s="27"/>
      <c r="J127" s="27" t="s">
        <v>811</v>
      </c>
    </row>
    <row r="128" spans="1:10">
      <c r="A128" t="s">
        <v>825</v>
      </c>
      <c r="B128" t="s">
        <v>1446</v>
      </c>
      <c r="C128" t="s">
        <v>1447</v>
      </c>
      <c r="D128" s="27">
        <v>3</v>
      </c>
      <c r="E128" s="47">
        <v>45082</v>
      </c>
      <c r="F128" s="27"/>
      <c r="G128" s="27"/>
      <c r="H128" s="27">
        <v>0.28999999999999998</v>
      </c>
      <c r="I128" s="371">
        <f t="shared" ref="I128" si="27">IF(AND(H128&gt;0),  H128*30.974," ")</f>
        <v>8.9824599999999997</v>
      </c>
      <c r="J128" s="27">
        <v>1.4</v>
      </c>
    </row>
    <row r="129" spans="1:10">
      <c r="A129" t="s">
        <v>825</v>
      </c>
      <c r="B129" t="s">
        <v>1446</v>
      </c>
      <c r="C129" t="s">
        <v>1447</v>
      </c>
      <c r="D129" s="27">
        <v>4</v>
      </c>
      <c r="E129" s="47">
        <v>45082</v>
      </c>
      <c r="F129" s="27"/>
      <c r="G129" s="27"/>
      <c r="H129" s="27" t="s">
        <v>811</v>
      </c>
      <c r="I129" s="27"/>
      <c r="J129" s="27" t="s">
        <v>811</v>
      </c>
    </row>
    <row r="130" spans="1:10">
      <c r="A130" t="s">
        <v>825</v>
      </c>
      <c r="B130" t="s">
        <v>1446</v>
      </c>
      <c r="C130" t="s">
        <v>1447</v>
      </c>
      <c r="D130" s="27">
        <v>5</v>
      </c>
      <c r="E130" s="47">
        <v>45082</v>
      </c>
      <c r="F130" s="27"/>
      <c r="G130" s="27"/>
      <c r="H130" s="27" t="s">
        <v>811</v>
      </c>
      <c r="I130" s="27"/>
      <c r="J130" s="27" t="s">
        <v>811</v>
      </c>
    </row>
    <row r="131" spans="1:10">
      <c r="A131" t="s">
        <v>825</v>
      </c>
      <c r="B131" t="s">
        <v>1446</v>
      </c>
      <c r="C131" t="s">
        <v>1447</v>
      </c>
      <c r="D131" s="27">
        <v>6</v>
      </c>
      <c r="E131" s="47">
        <v>45082</v>
      </c>
      <c r="F131" s="27"/>
      <c r="G131" s="27"/>
      <c r="H131" s="27" t="s">
        <v>811</v>
      </c>
      <c r="I131" s="27"/>
      <c r="J131" s="27" t="s">
        <v>811</v>
      </c>
    </row>
    <row r="132" spans="1:10">
      <c r="A132" t="s">
        <v>825</v>
      </c>
      <c r="B132" t="s">
        <v>1446</v>
      </c>
      <c r="C132" t="s">
        <v>1447</v>
      </c>
      <c r="D132" s="27">
        <v>7</v>
      </c>
      <c r="E132" s="47">
        <v>45082</v>
      </c>
      <c r="F132" s="27"/>
      <c r="G132" s="27"/>
      <c r="H132" s="27" t="s">
        <v>811</v>
      </c>
      <c r="I132" s="27"/>
      <c r="J132" s="27" t="s">
        <v>811</v>
      </c>
    </row>
    <row r="133" spans="1:10">
      <c r="A133" t="s">
        <v>825</v>
      </c>
      <c r="B133" t="s">
        <v>1446</v>
      </c>
      <c r="C133" t="s">
        <v>1447</v>
      </c>
      <c r="D133" s="27">
        <v>8</v>
      </c>
      <c r="E133" s="47">
        <v>45082</v>
      </c>
      <c r="F133" s="27"/>
      <c r="G133" s="27"/>
      <c r="H133" s="27" t="s">
        <v>811</v>
      </c>
      <c r="I133" s="27"/>
      <c r="J133" s="27" t="s">
        <v>811</v>
      </c>
    </row>
    <row r="134" spans="1:10">
      <c r="A134" t="s">
        <v>825</v>
      </c>
      <c r="B134" t="s">
        <v>1446</v>
      </c>
      <c r="C134" t="s">
        <v>1447</v>
      </c>
      <c r="D134" s="27">
        <v>9</v>
      </c>
      <c r="E134" s="47">
        <v>45082</v>
      </c>
      <c r="F134" s="27"/>
      <c r="G134" s="27"/>
      <c r="H134" s="27">
        <v>0.81899999999999995</v>
      </c>
      <c r="I134" s="371">
        <f t="shared" ref="I134" si="28">IF(AND(H134&gt;0),  H134*30.974," ")</f>
        <v>25.367705999999998</v>
      </c>
      <c r="J134" s="27">
        <v>4.4000000000000004</v>
      </c>
    </row>
    <row r="135" spans="1:10">
      <c r="A135" t="s">
        <v>825</v>
      </c>
      <c r="B135" t="s">
        <v>1446</v>
      </c>
      <c r="C135" t="s">
        <v>1447</v>
      </c>
      <c r="D135" s="27">
        <v>10</v>
      </c>
      <c r="E135" s="47">
        <v>45082</v>
      </c>
      <c r="F135" s="27"/>
      <c r="G135" s="27"/>
      <c r="H135" s="27" t="s">
        <v>811</v>
      </c>
      <c r="I135" s="27"/>
      <c r="J135" s="27" t="s">
        <v>811</v>
      </c>
    </row>
    <row r="136" spans="1:10">
      <c r="A136" t="s">
        <v>825</v>
      </c>
      <c r="B136" t="s">
        <v>1446</v>
      </c>
      <c r="C136" t="s">
        <v>1447</v>
      </c>
      <c r="D136" s="27">
        <v>11</v>
      </c>
      <c r="E136" s="47">
        <v>45082</v>
      </c>
      <c r="F136" s="27"/>
      <c r="G136" s="27"/>
      <c r="H136" s="27" t="s">
        <v>811</v>
      </c>
      <c r="I136" s="27"/>
      <c r="J136" s="27" t="s">
        <v>811</v>
      </c>
    </row>
    <row r="137" spans="1:10">
      <c r="A137" t="s">
        <v>825</v>
      </c>
      <c r="B137" t="s">
        <v>1446</v>
      </c>
      <c r="C137" t="s">
        <v>1447</v>
      </c>
      <c r="D137" s="27">
        <v>12</v>
      </c>
      <c r="E137" s="47">
        <v>45082</v>
      </c>
      <c r="F137" s="27"/>
      <c r="G137" s="27"/>
      <c r="H137" s="27" t="s">
        <v>811</v>
      </c>
      <c r="I137" s="27"/>
      <c r="J137" s="27" t="s">
        <v>811</v>
      </c>
    </row>
    <row r="138" spans="1:10">
      <c r="A138" t="s">
        <v>825</v>
      </c>
      <c r="B138" t="s">
        <v>1446</v>
      </c>
      <c r="C138" t="s">
        <v>1447</v>
      </c>
      <c r="D138" s="27">
        <v>13</v>
      </c>
      <c r="E138" s="47">
        <v>45082</v>
      </c>
      <c r="F138" s="27"/>
      <c r="G138" s="27"/>
      <c r="H138" s="27" t="s">
        <v>811</v>
      </c>
      <c r="I138" s="27"/>
      <c r="J138" s="27" t="s">
        <v>811</v>
      </c>
    </row>
    <row r="139" spans="1:10">
      <c r="A139" t="s">
        <v>825</v>
      </c>
      <c r="B139" t="s">
        <v>1446</v>
      </c>
      <c r="C139" t="s">
        <v>1447</v>
      </c>
      <c r="D139" s="27">
        <v>14</v>
      </c>
      <c r="E139" s="47">
        <v>45082</v>
      </c>
      <c r="F139" s="27"/>
      <c r="G139" s="27"/>
      <c r="H139" s="27" t="s">
        <v>811</v>
      </c>
      <c r="I139" s="27"/>
      <c r="J139" s="27" t="s">
        <v>811</v>
      </c>
    </row>
    <row r="140" spans="1:10">
      <c r="A140" t="s">
        <v>825</v>
      </c>
      <c r="B140" t="s">
        <v>1446</v>
      </c>
      <c r="C140" t="s">
        <v>1447</v>
      </c>
      <c r="D140" s="27">
        <v>15</v>
      </c>
      <c r="E140" s="47">
        <v>45082</v>
      </c>
      <c r="F140" s="27"/>
      <c r="G140" s="27"/>
      <c r="H140" s="27" t="s">
        <v>811</v>
      </c>
      <c r="I140" s="27"/>
      <c r="J140" s="27" t="s">
        <v>811</v>
      </c>
    </row>
    <row r="141" spans="1:10">
      <c r="A141" t="s">
        <v>825</v>
      </c>
      <c r="B141" t="s">
        <v>1446</v>
      </c>
      <c r="C141" t="s">
        <v>1447</v>
      </c>
      <c r="D141" s="27">
        <v>16</v>
      </c>
      <c r="E141" s="47">
        <v>45082</v>
      </c>
      <c r="F141" s="27"/>
      <c r="G141" s="27"/>
      <c r="H141" s="27" t="s">
        <v>811</v>
      </c>
      <c r="I141" s="27"/>
      <c r="J141" s="27" t="s">
        <v>811</v>
      </c>
    </row>
    <row r="142" spans="1:10">
      <c r="A142" t="s">
        <v>825</v>
      </c>
      <c r="B142" t="s">
        <v>1446</v>
      </c>
      <c r="C142" t="s">
        <v>1447</v>
      </c>
      <c r="D142" s="27">
        <v>16.399999999999999</v>
      </c>
      <c r="E142" s="47">
        <v>45082</v>
      </c>
      <c r="F142" s="27"/>
      <c r="G142" s="27"/>
      <c r="H142" s="27">
        <v>0.79500000000000004</v>
      </c>
      <c r="I142" s="371">
        <f t="shared" ref="I142" si="29">IF(AND(H142&gt;0),  H142*30.974," ")</f>
        <v>24.62433</v>
      </c>
      <c r="J142" s="27">
        <v>1.01</v>
      </c>
    </row>
    <row r="143" spans="1:10">
      <c r="A143" t="s">
        <v>825</v>
      </c>
      <c r="B143" t="s">
        <v>1446</v>
      </c>
      <c r="C143" t="s">
        <v>1447</v>
      </c>
      <c r="D143" s="27">
        <v>16.899999999999999</v>
      </c>
      <c r="E143" s="47">
        <v>45082</v>
      </c>
      <c r="F143" s="27"/>
      <c r="G143" s="27"/>
      <c r="H143" s="27" t="s">
        <v>811</v>
      </c>
      <c r="I143" s="27"/>
      <c r="J143" s="27" t="s">
        <v>811</v>
      </c>
    </row>
    <row r="144" spans="1:10">
      <c r="A144" s="2654" t="s">
        <v>825</v>
      </c>
      <c r="B144" s="2654" t="s">
        <v>1446</v>
      </c>
      <c r="C144" s="2654" t="s">
        <v>1447</v>
      </c>
      <c r="D144" s="2625">
        <v>17</v>
      </c>
      <c r="E144" s="2605">
        <v>45082</v>
      </c>
      <c r="F144" s="2625"/>
      <c r="G144" s="2625"/>
      <c r="H144" s="2625" t="s">
        <v>811</v>
      </c>
      <c r="I144" s="2625"/>
      <c r="J144" s="2625" t="s">
        <v>811</v>
      </c>
    </row>
    <row r="145" spans="1:10">
      <c r="A145" t="s">
        <v>825</v>
      </c>
      <c r="B145" t="s">
        <v>1446</v>
      </c>
      <c r="C145" t="s">
        <v>1447</v>
      </c>
      <c r="D145" s="27">
        <v>0.5</v>
      </c>
      <c r="E145" s="47">
        <v>45111</v>
      </c>
      <c r="F145" s="27">
        <v>17.7</v>
      </c>
      <c r="G145" s="27">
        <v>7.93</v>
      </c>
      <c r="H145" s="27">
        <v>0.29599999999999999</v>
      </c>
      <c r="I145" s="371">
        <f t="shared" ref="I145" si="30">IF(AND(H145&gt;0),  H145*30.974," ")</f>
        <v>9.1683039999999991</v>
      </c>
      <c r="J145" s="27">
        <v>1.01</v>
      </c>
    </row>
    <row r="146" spans="1:10">
      <c r="A146" t="s">
        <v>825</v>
      </c>
      <c r="B146" t="s">
        <v>1446</v>
      </c>
      <c r="C146" t="s">
        <v>1447</v>
      </c>
      <c r="D146" s="27">
        <v>1</v>
      </c>
      <c r="E146" s="47">
        <v>45111</v>
      </c>
      <c r="F146" s="27"/>
      <c r="G146" s="27"/>
      <c r="H146" s="27" t="s">
        <v>811</v>
      </c>
      <c r="I146" s="27"/>
      <c r="J146" s="27" t="s">
        <v>811</v>
      </c>
    </row>
    <row r="147" spans="1:10">
      <c r="A147" t="s">
        <v>825</v>
      </c>
      <c r="B147" t="s">
        <v>1446</v>
      </c>
      <c r="C147" t="s">
        <v>1447</v>
      </c>
      <c r="D147" s="27">
        <v>2</v>
      </c>
      <c r="E147" s="47">
        <v>45111</v>
      </c>
      <c r="F147" s="27"/>
      <c r="G147" s="27"/>
      <c r="H147" s="27" t="s">
        <v>811</v>
      </c>
      <c r="I147" s="27"/>
      <c r="J147" s="27" t="s">
        <v>811</v>
      </c>
    </row>
    <row r="148" spans="1:10">
      <c r="A148" t="s">
        <v>825</v>
      </c>
      <c r="B148" t="s">
        <v>1446</v>
      </c>
      <c r="C148" t="s">
        <v>1447</v>
      </c>
      <c r="D148" s="27">
        <v>3</v>
      </c>
      <c r="E148" s="47">
        <v>45111</v>
      </c>
      <c r="F148" s="27"/>
      <c r="G148" s="27"/>
      <c r="H148" s="27">
        <v>0.41099999999999998</v>
      </c>
      <c r="I148" s="371">
        <f t="shared" ref="I148" si="31">IF(AND(H148&gt;0),  H148*30.974," ")</f>
        <v>12.730314</v>
      </c>
      <c r="J148" s="27">
        <v>0.91</v>
      </c>
    </row>
    <row r="149" spans="1:10">
      <c r="A149" t="s">
        <v>825</v>
      </c>
      <c r="B149" t="s">
        <v>1446</v>
      </c>
      <c r="C149" t="s">
        <v>1447</v>
      </c>
      <c r="D149" s="27">
        <v>4</v>
      </c>
      <c r="E149" s="47">
        <v>45111</v>
      </c>
      <c r="F149" s="27"/>
      <c r="G149" s="27"/>
      <c r="H149" s="27" t="s">
        <v>811</v>
      </c>
      <c r="I149" s="27"/>
      <c r="J149" s="27" t="s">
        <v>811</v>
      </c>
    </row>
    <row r="150" spans="1:10">
      <c r="A150" t="s">
        <v>825</v>
      </c>
      <c r="B150" t="s">
        <v>1446</v>
      </c>
      <c r="C150" t="s">
        <v>1447</v>
      </c>
      <c r="D150" s="27">
        <v>5</v>
      </c>
      <c r="E150" s="47">
        <v>45111</v>
      </c>
      <c r="F150" s="27"/>
      <c r="G150" s="27"/>
      <c r="H150" s="27" t="s">
        <v>811</v>
      </c>
      <c r="I150" s="27"/>
      <c r="J150" s="27" t="s">
        <v>811</v>
      </c>
    </row>
    <row r="151" spans="1:10">
      <c r="A151" t="s">
        <v>825</v>
      </c>
      <c r="B151" t="s">
        <v>1446</v>
      </c>
      <c r="C151" t="s">
        <v>1447</v>
      </c>
      <c r="D151" s="27">
        <v>6</v>
      </c>
      <c r="E151" s="47">
        <v>45111</v>
      </c>
      <c r="F151" s="27"/>
      <c r="G151" s="27"/>
      <c r="H151" s="27" t="s">
        <v>811</v>
      </c>
      <c r="I151" s="27"/>
      <c r="J151" s="27" t="s">
        <v>811</v>
      </c>
    </row>
    <row r="152" spans="1:10">
      <c r="A152" t="s">
        <v>825</v>
      </c>
      <c r="B152" t="s">
        <v>1446</v>
      </c>
      <c r="C152" t="s">
        <v>1447</v>
      </c>
      <c r="D152" s="27">
        <v>7</v>
      </c>
      <c r="E152" s="47">
        <v>45111</v>
      </c>
      <c r="F152" s="27"/>
      <c r="G152" s="27"/>
      <c r="H152" s="27" t="s">
        <v>811</v>
      </c>
      <c r="I152" s="27"/>
      <c r="J152" s="27" t="s">
        <v>811</v>
      </c>
    </row>
    <row r="153" spans="1:10">
      <c r="A153" t="s">
        <v>825</v>
      </c>
      <c r="B153" t="s">
        <v>1446</v>
      </c>
      <c r="C153" t="s">
        <v>1447</v>
      </c>
      <c r="D153" s="27">
        <v>8</v>
      </c>
      <c r="E153" s="47">
        <v>45111</v>
      </c>
      <c r="F153" s="27"/>
      <c r="G153" s="27"/>
      <c r="H153" s="27" t="s">
        <v>811</v>
      </c>
      <c r="I153" s="27"/>
      <c r="J153" s="27" t="s">
        <v>811</v>
      </c>
    </row>
    <row r="154" spans="1:10">
      <c r="A154" t="s">
        <v>825</v>
      </c>
      <c r="B154" t="s">
        <v>1446</v>
      </c>
      <c r="C154" t="s">
        <v>1447</v>
      </c>
      <c r="D154" s="27">
        <v>9</v>
      </c>
      <c r="E154" s="47">
        <v>45111</v>
      </c>
      <c r="F154" s="27"/>
      <c r="G154" s="27"/>
      <c r="H154" s="27">
        <v>0.51200000000000001</v>
      </c>
      <c r="I154" s="371">
        <f t="shared" ref="I154" si="32">IF(AND(H154&gt;0),  H154*30.974," ")</f>
        <v>15.858688000000001</v>
      </c>
      <c r="J154" s="27">
        <v>2.91</v>
      </c>
    </row>
    <row r="155" spans="1:10">
      <c r="A155" t="s">
        <v>825</v>
      </c>
      <c r="B155" t="s">
        <v>1446</v>
      </c>
      <c r="C155" t="s">
        <v>1447</v>
      </c>
      <c r="D155" s="27">
        <v>10</v>
      </c>
      <c r="E155" s="47">
        <v>45111</v>
      </c>
      <c r="F155" s="27"/>
      <c r="G155" s="27"/>
      <c r="H155" s="27" t="s">
        <v>811</v>
      </c>
      <c r="I155" s="27"/>
      <c r="J155" s="27" t="s">
        <v>811</v>
      </c>
    </row>
    <row r="156" spans="1:10">
      <c r="A156" t="s">
        <v>825</v>
      </c>
      <c r="B156" t="s">
        <v>1446</v>
      </c>
      <c r="C156" t="s">
        <v>1447</v>
      </c>
      <c r="D156" s="27">
        <v>11</v>
      </c>
      <c r="E156" s="47">
        <v>45111</v>
      </c>
      <c r="F156" s="27"/>
      <c r="G156" s="27"/>
      <c r="H156" s="27" t="s">
        <v>811</v>
      </c>
      <c r="I156" s="27"/>
      <c r="J156" s="27" t="s">
        <v>811</v>
      </c>
    </row>
    <row r="157" spans="1:10">
      <c r="A157" t="s">
        <v>825</v>
      </c>
      <c r="B157" t="s">
        <v>1446</v>
      </c>
      <c r="C157" t="s">
        <v>1447</v>
      </c>
      <c r="D157" s="27">
        <v>12</v>
      </c>
      <c r="E157" s="47">
        <v>45111</v>
      </c>
      <c r="F157" s="27"/>
      <c r="G157" s="27"/>
      <c r="H157" s="27" t="s">
        <v>811</v>
      </c>
      <c r="I157" s="27"/>
      <c r="J157" s="27" t="s">
        <v>811</v>
      </c>
    </row>
    <row r="158" spans="1:10">
      <c r="A158" t="s">
        <v>825</v>
      </c>
      <c r="B158" t="s">
        <v>1446</v>
      </c>
      <c r="C158" t="s">
        <v>1447</v>
      </c>
      <c r="D158" s="27">
        <v>13</v>
      </c>
      <c r="E158" s="47">
        <v>45111</v>
      </c>
      <c r="F158" s="27"/>
      <c r="G158" s="27"/>
      <c r="H158" s="27" t="s">
        <v>811</v>
      </c>
      <c r="I158" s="27"/>
      <c r="J158" s="27" t="s">
        <v>811</v>
      </c>
    </row>
    <row r="159" spans="1:10">
      <c r="A159" t="s">
        <v>825</v>
      </c>
      <c r="B159" t="s">
        <v>1446</v>
      </c>
      <c r="C159" t="s">
        <v>1447</v>
      </c>
      <c r="D159" s="27">
        <v>14</v>
      </c>
      <c r="E159" s="47">
        <v>45111</v>
      </c>
      <c r="F159" s="27"/>
      <c r="G159" s="27"/>
      <c r="H159" s="27" t="s">
        <v>811</v>
      </c>
      <c r="I159" s="27"/>
      <c r="J159" s="27" t="s">
        <v>811</v>
      </c>
    </row>
    <row r="160" spans="1:10">
      <c r="A160" t="s">
        <v>825</v>
      </c>
      <c r="B160" t="s">
        <v>1446</v>
      </c>
      <c r="C160" t="s">
        <v>1447</v>
      </c>
      <c r="D160" s="27">
        <v>15</v>
      </c>
      <c r="E160" s="47">
        <v>45111</v>
      </c>
      <c r="F160" s="27"/>
      <c r="G160" s="27"/>
      <c r="H160" s="27" t="s">
        <v>811</v>
      </c>
      <c r="I160" s="27"/>
      <c r="J160" s="27" t="s">
        <v>811</v>
      </c>
    </row>
    <row r="161" spans="1:10">
      <c r="A161" t="s">
        <v>825</v>
      </c>
      <c r="B161" t="s">
        <v>1446</v>
      </c>
      <c r="C161" t="s">
        <v>1447</v>
      </c>
      <c r="D161" s="27">
        <v>16</v>
      </c>
      <c r="E161" s="47">
        <v>45111</v>
      </c>
      <c r="F161" s="27"/>
      <c r="G161" s="27"/>
      <c r="H161" s="27" t="s">
        <v>811</v>
      </c>
      <c r="I161" s="27"/>
      <c r="J161" s="27" t="s">
        <v>811</v>
      </c>
    </row>
    <row r="162" spans="1:10">
      <c r="A162" t="s">
        <v>825</v>
      </c>
      <c r="B162" t="s">
        <v>1446</v>
      </c>
      <c r="C162" t="s">
        <v>1447</v>
      </c>
      <c r="D162" s="27">
        <v>16.7</v>
      </c>
      <c r="E162" s="47">
        <v>45111</v>
      </c>
      <c r="F162" s="27"/>
      <c r="G162" s="27"/>
      <c r="H162" s="27">
        <v>1.26</v>
      </c>
      <c r="I162" s="371">
        <f t="shared" ref="I162:I163" si="33">IF(AND(H162&gt;0),  H162*30.974," ")</f>
        <v>39.027239999999999</v>
      </c>
      <c r="J162" s="27">
        <v>0.34</v>
      </c>
    </row>
    <row r="163" spans="1:10">
      <c r="A163" t="s">
        <v>825</v>
      </c>
      <c r="B163" t="s">
        <v>1446</v>
      </c>
      <c r="C163" t="s">
        <v>1447</v>
      </c>
      <c r="D163" s="27">
        <v>16.7</v>
      </c>
      <c r="E163" s="47">
        <v>45111</v>
      </c>
      <c r="F163" s="27"/>
      <c r="G163" s="27"/>
      <c r="H163" s="27">
        <v>1.32</v>
      </c>
      <c r="I163" s="371">
        <f t="shared" si="33"/>
        <v>40.885680000000001</v>
      </c>
      <c r="J163" s="27">
        <v>0.19</v>
      </c>
    </row>
    <row r="164" spans="1:10">
      <c r="A164" t="s">
        <v>825</v>
      </c>
      <c r="B164" t="s">
        <v>1446</v>
      </c>
      <c r="C164" t="s">
        <v>1447</v>
      </c>
      <c r="D164" s="27">
        <v>17</v>
      </c>
      <c r="E164" s="47">
        <v>45111</v>
      </c>
      <c r="F164" s="27"/>
      <c r="G164" s="27"/>
      <c r="H164" s="27" t="s">
        <v>811</v>
      </c>
      <c r="I164" s="27"/>
      <c r="J164" s="27" t="s">
        <v>811</v>
      </c>
    </row>
    <row r="165" spans="1:10">
      <c r="A165" s="2654" t="s">
        <v>825</v>
      </c>
      <c r="B165" s="2654" t="s">
        <v>1446</v>
      </c>
      <c r="C165" s="2654" t="s">
        <v>1447</v>
      </c>
      <c r="D165" s="2625">
        <v>17.2</v>
      </c>
      <c r="E165" s="2605">
        <v>45111</v>
      </c>
      <c r="F165" s="2625"/>
      <c r="G165" s="2625"/>
      <c r="H165" s="2625" t="s">
        <v>811</v>
      </c>
      <c r="I165" s="2625"/>
      <c r="J165" s="2625" t="s">
        <v>811</v>
      </c>
    </row>
    <row r="166" spans="1:10">
      <c r="A166" t="s">
        <v>825</v>
      </c>
      <c r="B166" t="s">
        <v>1446</v>
      </c>
      <c r="C166" t="s">
        <v>1447</v>
      </c>
      <c r="D166" s="27">
        <v>0.5</v>
      </c>
      <c r="E166" s="47">
        <v>45140</v>
      </c>
      <c r="F166" s="27">
        <v>18</v>
      </c>
      <c r="G166" s="27">
        <v>6.23</v>
      </c>
      <c r="H166" s="27">
        <v>0.32300000000000001</v>
      </c>
      <c r="I166" s="371">
        <f t="shared" ref="I166" si="34">IF(AND(H166&gt;0),  H166*30.974," ")</f>
        <v>10.004602</v>
      </c>
      <c r="J166" s="27">
        <v>1.1100000000000001</v>
      </c>
    </row>
    <row r="167" spans="1:10">
      <c r="A167" t="s">
        <v>825</v>
      </c>
      <c r="B167" t="s">
        <v>1446</v>
      </c>
      <c r="C167" t="s">
        <v>1447</v>
      </c>
      <c r="D167" s="27">
        <v>1</v>
      </c>
      <c r="E167" s="47">
        <v>45140</v>
      </c>
      <c r="F167" s="27"/>
      <c r="G167" s="27"/>
      <c r="H167" s="27" t="s">
        <v>811</v>
      </c>
      <c r="I167" s="27"/>
      <c r="J167" s="27" t="s">
        <v>811</v>
      </c>
    </row>
    <row r="168" spans="1:10">
      <c r="A168" t="s">
        <v>825</v>
      </c>
      <c r="B168" t="s">
        <v>1446</v>
      </c>
      <c r="C168" t="s">
        <v>1447</v>
      </c>
      <c r="D168" s="27">
        <v>2</v>
      </c>
      <c r="E168" s="47">
        <v>45140</v>
      </c>
      <c r="F168" s="27"/>
      <c r="G168" s="27"/>
      <c r="H168" s="27" t="s">
        <v>811</v>
      </c>
      <c r="I168" s="27"/>
      <c r="J168" s="27" t="s">
        <v>811</v>
      </c>
    </row>
    <row r="169" spans="1:10">
      <c r="A169" t="s">
        <v>825</v>
      </c>
      <c r="B169" t="s">
        <v>1446</v>
      </c>
      <c r="C169" t="s">
        <v>1447</v>
      </c>
      <c r="D169" s="27">
        <v>3</v>
      </c>
      <c r="E169" s="47">
        <v>45140</v>
      </c>
      <c r="F169" s="27"/>
      <c r="G169" s="27"/>
      <c r="H169" s="27">
        <v>0.35699999999999998</v>
      </c>
      <c r="I169" s="371">
        <f t="shared" ref="I169" si="35">IF(AND(H169&gt;0),  H169*30.974," ")</f>
        <v>11.057717999999999</v>
      </c>
      <c r="J169" s="27">
        <v>1.23</v>
      </c>
    </row>
    <row r="170" spans="1:10">
      <c r="A170" t="s">
        <v>825</v>
      </c>
      <c r="B170" t="s">
        <v>1446</v>
      </c>
      <c r="C170" t="s">
        <v>1447</v>
      </c>
      <c r="D170" s="27">
        <v>4</v>
      </c>
      <c r="E170" s="47">
        <v>45140</v>
      </c>
      <c r="F170" s="27"/>
      <c r="G170" s="27"/>
      <c r="H170" s="27" t="s">
        <v>811</v>
      </c>
      <c r="I170" s="27"/>
      <c r="J170" s="27" t="s">
        <v>811</v>
      </c>
    </row>
    <row r="171" spans="1:10">
      <c r="A171" t="s">
        <v>825</v>
      </c>
      <c r="B171" t="s">
        <v>1446</v>
      </c>
      <c r="C171" t="s">
        <v>1447</v>
      </c>
      <c r="D171" s="27">
        <v>5</v>
      </c>
      <c r="E171" s="47">
        <v>45140</v>
      </c>
      <c r="F171" s="27"/>
      <c r="G171" s="27"/>
      <c r="H171" s="27" t="s">
        <v>811</v>
      </c>
      <c r="I171" s="27"/>
      <c r="J171" s="27" t="s">
        <v>811</v>
      </c>
    </row>
    <row r="172" spans="1:10">
      <c r="A172" t="s">
        <v>825</v>
      </c>
      <c r="B172" t="s">
        <v>1446</v>
      </c>
      <c r="C172" t="s">
        <v>1447</v>
      </c>
      <c r="D172" s="27">
        <v>6</v>
      </c>
      <c r="E172" s="47">
        <v>45140</v>
      </c>
      <c r="F172" s="27"/>
      <c r="G172" s="27"/>
      <c r="H172" s="27" t="s">
        <v>811</v>
      </c>
      <c r="I172" s="27"/>
      <c r="J172" s="27" t="s">
        <v>811</v>
      </c>
    </row>
    <row r="173" spans="1:10">
      <c r="A173" t="s">
        <v>825</v>
      </c>
      <c r="B173" t="s">
        <v>1446</v>
      </c>
      <c r="C173" t="s">
        <v>1447</v>
      </c>
      <c r="D173" s="27">
        <v>7</v>
      </c>
      <c r="E173" s="47">
        <v>45140</v>
      </c>
      <c r="F173" s="27"/>
      <c r="G173" s="27"/>
      <c r="H173" s="27" t="s">
        <v>811</v>
      </c>
      <c r="I173" s="27"/>
      <c r="J173" s="27" t="s">
        <v>811</v>
      </c>
    </row>
    <row r="174" spans="1:10">
      <c r="A174" t="s">
        <v>825</v>
      </c>
      <c r="B174" t="s">
        <v>1446</v>
      </c>
      <c r="C174" t="s">
        <v>1447</v>
      </c>
      <c r="D174" s="27">
        <v>8</v>
      </c>
      <c r="E174" s="47">
        <v>45140</v>
      </c>
      <c r="F174" s="27"/>
      <c r="G174" s="27"/>
      <c r="H174" s="27" t="s">
        <v>811</v>
      </c>
      <c r="I174" s="27"/>
      <c r="J174" s="27" t="s">
        <v>811</v>
      </c>
    </row>
    <row r="175" spans="1:10">
      <c r="A175" t="s">
        <v>825</v>
      </c>
      <c r="B175" t="s">
        <v>1446</v>
      </c>
      <c r="C175" t="s">
        <v>1447</v>
      </c>
      <c r="D175" s="27">
        <v>9</v>
      </c>
      <c r="E175" s="47">
        <v>45140</v>
      </c>
      <c r="F175" s="27"/>
      <c r="G175" s="27"/>
      <c r="H175" s="27">
        <v>0.91900000000000004</v>
      </c>
      <c r="I175" s="371">
        <f t="shared" ref="I175" si="36">IF(AND(H175&gt;0),  H175*30.974," ")</f>
        <v>28.465106000000002</v>
      </c>
      <c r="J175" s="27">
        <v>1.77</v>
      </c>
    </row>
    <row r="176" spans="1:10">
      <c r="A176" t="s">
        <v>825</v>
      </c>
      <c r="B176" t="s">
        <v>1446</v>
      </c>
      <c r="C176" t="s">
        <v>1447</v>
      </c>
      <c r="D176" s="27">
        <v>10</v>
      </c>
      <c r="E176" s="47">
        <v>45140</v>
      </c>
      <c r="F176" s="27"/>
      <c r="G176" s="27"/>
      <c r="H176" s="27" t="s">
        <v>811</v>
      </c>
      <c r="I176" s="27"/>
      <c r="J176" s="27" t="s">
        <v>811</v>
      </c>
    </row>
    <row r="177" spans="1:10">
      <c r="A177" t="s">
        <v>825</v>
      </c>
      <c r="B177" t="s">
        <v>1446</v>
      </c>
      <c r="C177" t="s">
        <v>1447</v>
      </c>
      <c r="D177" s="27">
        <v>11</v>
      </c>
      <c r="E177" s="47">
        <v>45140</v>
      </c>
      <c r="F177" s="27"/>
      <c r="G177" s="27"/>
      <c r="H177" s="27" t="s">
        <v>811</v>
      </c>
      <c r="I177" s="27"/>
      <c r="J177" s="27" t="s">
        <v>811</v>
      </c>
    </row>
    <row r="178" spans="1:10">
      <c r="A178" t="s">
        <v>825</v>
      </c>
      <c r="B178" t="s">
        <v>1446</v>
      </c>
      <c r="C178" t="s">
        <v>1447</v>
      </c>
      <c r="D178" s="27">
        <v>12</v>
      </c>
      <c r="E178" s="47">
        <v>45140</v>
      </c>
      <c r="F178" s="27"/>
      <c r="G178" s="27"/>
      <c r="H178" s="27" t="s">
        <v>811</v>
      </c>
      <c r="I178" s="27"/>
      <c r="J178" s="27" t="s">
        <v>811</v>
      </c>
    </row>
    <row r="179" spans="1:10">
      <c r="A179" t="s">
        <v>825</v>
      </c>
      <c r="B179" t="s">
        <v>1446</v>
      </c>
      <c r="C179" t="s">
        <v>1447</v>
      </c>
      <c r="D179" s="27">
        <v>13</v>
      </c>
      <c r="E179" s="47">
        <v>45140</v>
      </c>
      <c r="F179" s="27"/>
      <c r="G179" s="27"/>
      <c r="H179" s="27" t="s">
        <v>811</v>
      </c>
      <c r="I179" s="27"/>
      <c r="J179" s="27" t="s">
        <v>811</v>
      </c>
    </row>
    <row r="180" spans="1:10">
      <c r="A180" t="s">
        <v>825</v>
      </c>
      <c r="B180" t="s">
        <v>1446</v>
      </c>
      <c r="C180" t="s">
        <v>1447</v>
      </c>
      <c r="D180" s="27">
        <v>14</v>
      </c>
      <c r="E180" s="47">
        <v>45140</v>
      </c>
      <c r="F180" s="27"/>
      <c r="G180" s="27"/>
      <c r="H180" s="27" t="s">
        <v>811</v>
      </c>
      <c r="I180" s="27"/>
      <c r="J180" s="27" t="s">
        <v>811</v>
      </c>
    </row>
    <row r="181" spans="1:10">
      <c r="A181" t="s">
        <v>825</v>
      </c>
      <c r="B181" t="s">
        <v>1446</v>
      </c>
      <c r="C181" t="s">
        <v>1447</v>
      </c>
      <c r="D181" s="27">
        <v>15</v>
      </c>
      <c r="E181" s="47">
        <v>45140</v>
      </c>
      <c r="F181" s="27"/>
      <c r="G181" s="27"/>
      <c r="H181" s="27" t="s">
        <v>811</v>
      </c>
      <c r="I181" s="27"/>
      <c r="J181" s="27" t="s">
        <v>811</v>
      </c>
    </row>
    <row r="182" spans="1:10">
      <c r="A182" t="s">
        <v>825</v>
      </c>
      <c r="B182" t="s">
        <v>1446</v>
      </c>
      <c r="C182" t="s">
        <v>1447</v>
      </c>
      <c r="D182" s="27">
        <v>16</v>
      </c>
      <c r="E182" s="47">
        <v>45140</v>
      </c>
      <c r="F182" s="27"/>
      <c r="G182" s="27"/>
      <c r="H182" s="27" t="s">
        <v>811</v>
      </c>
      <c r="I182" s="27"/>
      <c r="J182" s="27" t="s">
        <v>811</v>
      </c>
    </row>
    <row r="183" spans="1:10">
      <c r="A183" t="s">
        <v>825</v>
      </c>
      <c r="B183" t="s">
        <v>1446</v>
      </c>
      <c r="C183" t="s">
        <v>1447</v>
      </c>
      <c r="D183" s="27">
        <v>17</v>
      </c>
      <c r="E183" s="47">
        <v>45140</v>
      </c>
      <c r="F183" s="27"/>
      <c r="G183" s="27"/>
      <c r="H183" s="27" t="s">
        <v>811</v>
      </c>
      <c r="I183" s="27"/>
      <c r="J183" s="27" t="s">
        <v>811</v>
      </c>
    </row>
    <row r="184" spans="1:10">
      <c r="A184" s="2654" t="s">
        <v>825</v>
      </c>
      <c r="B184" s="2654" t="s">
        <v>1446</v>
      </c>
      <c r="C184" s="2654" t="s">
        <v>1447</v>
      </c>
      <c r="D184" s="2625">
        <v>17.5</v>
      </c>
      <c r="E184" s="2605">
        <v>45140</v>
      </c>
      <c r="F184" s="2625"/>
      <c r="G184" s="2625"/>
      <c r="H184" s="2625">
        <v>2.2000000000000002</v>
      </c>
      <c r="I184" s="2590">
        <f t="shared" ref="I184:I185" si="37">IF(AND(H184&gt;0),  H184*30.974," ")</f>
        <v>68.142800000000008</v>
      </c>
      <c r="J184" s="2625">
        <v>0.15</v>
      </c>
    </row>
    <row r="185" spans="1:10">
      <c r="A185" t="s">
        <v>825</v>
      </c>
      <c r="B185" t="s">
        <v>1446</v>
      </c>
      <c r="C185" t="s">
        <v>1447</v>
      </c>
      <c r="D185" s="27">
        <v>0.5</v>
      </c>
      <c r="E185" s="47">
        <v>45174</v>
      </c>
      <c r="F185" s="27">
        <v>16.3</v>
      </c>
      <c r="G185" s="27">
        <v>5.88</v>
      </c>
      <c r="H185" s="27">
        <v>0.26600000000000001</v>
      </c>
      <c r="I185" s="371">
        <f t="shared" si="37"/>
        <v>8.2390840000000001</v>
      </c>
      <c r="J185" s="27">
        <v>1.36</v>
      </c>
    </row>
    <row r="186" spans="1:10">
      <c r="A186" t="s">
        <v>825</v>
      </c>
      <c r="B186" t="s">
        <v>1446</v>
      </c>
      <c r="C186" t="s">
        <v>1447</v>
      </c>
      <c r="D186" s="27">
        <v>1</v>
      </c>
      <c r="E186" s="47">
        <v>45174</v>
      </c>
      <c r="F186" s="27"/>
      <c r="G186" s="27"/>
      <c r="H186" s="27" t="s">
        <v>811</v>
      </c>
      <c r="I186" s="27"/>
      <c r="J186" s="27" t="s">
        <v>811</v>
      </c>
    </row>
    <row r="187" spans="1:10">
      <c r="A187" t="s">
        <v>825</v>
      </c>
      <c r="B187" t="s">
        <v>1446</v>
      </c>
      <c r="C187" t="s">
        <v>1447</v>
      </c>
      <c r="D187" s="27">
        <v>2</v>
      </c>
      <c r="E187" s="47">
        <v>45174</v>
      </c>
      <c r="F187" s="27"/>
      <c r="G187" s="27"/>
      <c r="H187" s="27" t="s">
        <v>811</v>
      </c>
      <c r="I187" s="27"/>
      <c r="J187" s="27" t="s">
        <v>811</v>
      </c>
    </row>
    <row r="188" spans="1:10">
      <c r="A188" t="s">
        <v>825</v>
      </c>
      <c r="B188" t="s">
        <v>1446</v>
      </c>
      <c r="C188" t="s">
        <v>1447</v>
      </c>
      <c r="D188" s="27">
        <v>3</v>
      </c>
      <c r="E188" s="47">
        <v>45174</v>
      </c>
      <c r="F188" s="27"/>
      <c r="G188" s="27"/>
      <c r="H188" s="27">
        <v>0.38800000000000001</v>
      </c>
      <c r="I188" s="371">
        <f t="shared" ref="I188" si="38">IF(AND(H188&gt;0),  H188*30.974," ")</f>
        <v>12.017912000000001</v>
      </c>
      <c r="J188" s="27">
        <v>1.61</v>
      </c>
    </row>
    <row r="189" spans="1:10">
      <c r="A189" t="s">
        <v>825</v>
      </c>
      <c r="B189" t="s">
        <v>1446</v>
      </c>
      <c r="C189" t="s">
        <v>1447</v>
      </c>
      <c r="D189" s="27">
        <v>4</v>
      </c>
      <c r="E189" s="47">
        <v>45174</v>
      </c>
      <c r="F189" s="27"/>
      <c r="G189" s="27"/>
      <c r="H189" s="27" t="s">
        <v>811</v>
      </c>
      <c r="I189" s="27"/>
      <c r="J189" s="27" t="s">
        <v>811</v>
      </c>
    </row>
    <row r="190" spans="1:10">
      <c r="A190" t="s">
        <v>825</v>
      </c>
      <c r="B190" t="s">
        <v>1446</v>
      </c>
      <c r="C190" t="s">
        <v>1447</v>
      </c>
      <c r="D190" s="27">
        <v>5</v>
      </c>
      <c r="E190" s="47">
        <v>45174</v>
      </c>
      <c r="F190" s="27"/>
      <c r="G190" s="27"/>
      <c r="H190" s="27" t="s">
        <v>811</v>
      </c>
      <c r="I190" s="27"/>
      <c r="J190" s="27" t="s">
        <v>811</v>
      </c>
    </row>
    <row r="191" spans="1:10">
      <c r="A191" t="s">
        <v>825</v>
      </c>
      <c r="B191" t="s">
        <v>1446</v>
      </c>
      <c r="C191" t="s">
        <v>1447</v>
      </c>
      <c r="D191" s="27">
        <v>6</v>
      </c>
      <c r="E191" s="47">
        <v>45174</v>
      </c>
      <c r="F191" s="27"/>
      <c r="G191" s="27"/>
      <c r="H191" s="27" t="s">
        <v>811</v>
      </c>
      <c r="I191" s="27"/>
      <c r="J191" s="27" t="s">
        <v>811</v>
      </c>
    </row>
    <row r="192" spans="1:10">
      <c r="A192" t="s">
        <v>825</v>
      </c>
      <c r="B192" t="s">
        <v>1446</v>
      </c>
      <c r="C192" t="s">
        <v>1447</v>
      </c>
      <c r="D192" s="27">
        <v>7</v>
      </c>
      <c r="E192" s="47">
        <v>45174</v>
      </c>
      <c r="F192" s="27"/>
      <c r="G192" s="27"/>
      <c r="H192" s="27" t="s">
        <v>811</v>
      </c>
      <c r="I192" s="27"/>
      <c r="J192" s="27" t="s">
        <v>811</v>
      </c>
    </row>
    <row r="193" spans="1:18">
      <c r="A193" t="s">
        <v>825</v>
      </c>
      <c r="B193" t="s">
        <v>1446</v>
      </c>
      <c r="C193" t="s">
        <v>1447</v>
      </c>
      <c r="D193" s="27">
        <v>8</v>
      </c>
      <c r="E193" s="47">
        <v>45174</v>
      </c>
      <c r="F193" s="27"/>
      <c r="G193" s="27"/>
      <c r="H193" s="27" t="s">
        <v>811</v>
      </c>
      <c r="I193" s="27"/>
      <c r="J193" s="27" t="s">
        <v>811</v>
      </c>
    </row>
    <row r="194" spans="1:18">
      <c r="A194" t="s">
        <v>825</v>
      </c>
      <c r="B194" t="s">
        <v>1446</v>
      </c>
      <c r="C194" t="s">
        <v>1447</v>
      </c>
      <c r="D194" s="27">
        <v>9</v>
      </c>
      <c r="E194" s="47">
        <v>45174</v>
      </c>
      <c r="F194" s="27"/>
      <c r="G194" s="27"/>
      <c r="H194" s="27">
        <v>0.219</v>
      </c>
      <c r="I194" s="371">
        <f t="shared" ref="I194" si="39">IF(AND(H194&gt;0),  H194*30.974," ")</f>
        <v>6.7833059999999996</v>
      </c>
      <c r="J194" s="27">
        <v>2.23</v>
      </c>
    </row>
    <row r="195" spans="1:18">
      <c r="A195" t="s">
        <v>825</v>
      </c>
      <c r="B195" t="s">
        <v>1446</v>
      </c>
      <c r="C195" t="s">
        <v>1447</v>
      </c>
      <c r="D195" s="27">
        <v>10</v>
      </c>
      <c r="E195" s="47">
        <v>45174</v>
      </c>
      <c r="F195" s="27"/>
      <c r="G195" s="27"/>
      <c r="H195" s="27" t="s">
        <v>811</v>
      </c>
      <c r="I195" s="27"/>
      <c r="J195" s="27" t="s">
        <v>811</v>
      </c>
    </row>
    <row r="196" spans="1:18">
      <c r="A196" t="s">
        <v>825</v>
      </c>
      <c r="B196" t="s">
        <v>1446</v>
      </c>
      <c r="C196" t="s">
        <v>1447</v>
      </c>
      <c r="D196" s="27">
        <v>11</v>
      </c>
      <c r="E196" s="47">
        <v>45174</v>
      </c>
      <c r="F196" s="27"/>
      <c r="G196" s="27"/>
      <c r="H196" s="27" t="s">
        <v>811</v>
      </c>
      <c r="I196" s="27"/>
      <c r="J196" s="27" t="s">
        <v>811</v>
      </c>
    </row>
    <row r="197" spans="1:18">
      <c r="A197" t="s">
        <v>825</v>
      </c>
      <c r="B197" t="s">
        <v>1446</v>
      </c>
      <c r="C197" t="s">
        <v>1447</v>
      </c>
      <c r="D197" s="27">
        <v>12</v>
      </c>
      <c r="E197" s="47">
        <v>45174</v>
      </c>
      <c r="F197" s="27"/>
      <c r="G197" s="27"/>
      <c r="H197" s="27" t="s">
        <v>811</v>
      </c>
      <c r="I197" s="27"/>
      <c r="J197" s="27" t="s">
        <v>811</v>
      </c>
    </row>
    <row r="198" spans="1:18">
      <c r="A198" t="s">
        <v>825</v>
      </c>
      <c r="B198" t="s">
        <v>1446</v>
      </c>
      <c r="C198" t="s">
        <v>1447</v>
      </c>
      <c r="D198" s="27">
        <v>13</v>
      </c>
      <c r="E198" s="47">
        <v>45174</v>
      </c>
      <c r="F198" s="27"/>
      <c r="G198" s="27"/>
      <c r="H198" s="27" t="s">
        <v>811</v>
      </c>
      <c r="I198" s="27"/>
      <c r="J198" s="27" t="s">
        <v>811</v>
      </c>
    </row>
    <row r="199" spans="1:18">
      <c r="A199" t="s">
        <v>825</v>
      </c>
      <c r="B199" t="s">
        <v>1446</v>
      </c>
      <c r="C199" t="s">
        <v>1447</v>
      </c>
      <c r="D199" s="27">
        <v>14</v>
      </c>
      <c r="E199" s="47">
        <v>45174</v>
      </c>
      <c r="F199" s="27"/>
      <c r="G199" s="27"/>
      <c r="H199" s="27" t="s">
        <v>811</v>
      </c>
      <c r="I199" s="27"/>
      <c r="J199" s="27" t="s">
        <v>811</v>
      </c>
    </row>
    <row r="200" spans="1:18">
      <c r="A200" t="s">
        <v>825</v>
      </c>
      <c r="B200" t="s">
        <v>1446</v>
      </c>
      <c r="C200" t="s">
        <v>1447</v>
      </c>
      <c r="D200" s="27">
        <v>15</v>
      </c>
      <c r="E200" s="47">
        <v>45174</v>
      </c>
      <c r="F200" s="27"/>
      <c r="G200" s="27"/>
      <c r="H200" s="27" t="s">
        <v>811</v>
      </c>
      <c r="I200" s="27"/>
      <c r="J200" s="27" t="s">
        <v>811</v>
      </c>
    </row>
    <row r="201" spans="1:18">
      <c r="A201" t="s">
        <v>825</v>
      </c>
      <c r="B201" t="s">
        <v>1446</v>
      </c>
      <c r="C201" t="s">
        <v>1447</v>
      </c>
      <c r="D201" s="27">
        <v>15.3</v>
      </c>
      <c r="E201" s="47">
        <v>45174</v>
      </c>
      <c r="F201" s="27"/>
      <c r="G201" s="27"/>
      <c r="H201" s="27">
        <v>2.59</v>
      </c>
      <c r="I201" s="371">
        <f t="shared" ref="I201:I202" si="40">IF(AND(H201&gt;0),  H201*30.974," ")</f>
        <v>80.222659999999991</v>
      </c>
      <c r="J201" s="27">
        <v>0.15</v>
      </c>
    </row>
    <row r="202" spans="1:18">
      <c r="A202" t="s">
        <v>825</v>
      </c>
      <c r="B202" t="s">
        <v>1446</v>
      </c>
      <c r="C202" t="s">
        <v>1447</v>
      </c>
      <c r="D202" s="27">
        <v>15.3</v>
      </c>
      <c r="E202" s="47">
        <v>45174</v>
      </c>
      <c r="F202" s="27"/>
      <c r="G202" s="27"/>
      <c r="H202" s="27">
        <v>2.31</v>
      </c>
      <c r="I202" s="371">
        <f t="shared" si="40"/>
        <v>71.549940000000007</v>
      </c>
      <c r="J202" s="27">
        <v>0.15</v>
      </c>
    </row>
    <row r="203" spans="1:18">
      <c r="A203" s="2654" t="s">
        <v>825</v>
      </c>
      <c r="B203" s="2654" t="s">
        <v>1446</v>
      </c>
      <c r="C203" s="2654" t="s">
        <v>1447</v>
      </c>
      <c r="D203" s="2625">
        <v>15.8</v>
      </c>
      <c r="E203" s="2605">
        <v>45174</v>
      </c>
      <c r="F203" s="2625"/>
      <c r="G203" s="2625"/>
      <c r="H203" s="2625" t="s">
        <v>811</v>
      </c>
      <c r="I203" s="2625"/>
      <c r="J203" s="2625" t="s">
        <v>811</v>
      </c>
      <c r="K203" s="2211">
        <f>AVERAGE(G125:G203)</f>
        <v>6.5774999999999997</v>
      </c>
      <c r="L203" s="1574">
        <f>10*(6-(LN(K203)/LN(2)))</f>
        <v>32.824606566088356</v>
      </c>
      <c r="M203" s="1632">
        <f>AVERAGE(I125:I203)</f>
        <v>26.553321888888888</v>
      </c>
      <c r="N203" s="1574">
        <f t="shared" ref="N203" si="41">10*(6-(LN(48/M203)/LN(2)))</f>
        <v>51.458579513477467</v>
      </c>
      <c r="O203" s="1632">
        <f>AVERAGE(J125:J203)</f>
        <v>1.2655555555555553</v>
      </c>
      <c r="P203" s="1574">
        <f t="shared" ref="P203" si="42">10*(6-((2.04-0.68*LN(O203))/LN(2)))</f>
        <v>32.879462881204454</v>
      </c>
      <c r="Q203" s="2206">
        <f t="shared" ref="Q203" si="43">AVERAGE(L203,N203,P203)</f>
        <v>39.054216320256756</v>
      </c>
      <c r="R203" s="2658" t="s">
        <v>1445</v>
      </c>
    </row>
    <row r="204" spans="1:18">
      <c r="A204" s="91" t="s">
        <v>825</v>
      </c>
      <c r="B204" s="91" t="s">
        <v>1446</v>
      </c>
      <c r="C204" s="91" t="s">
        <v>1447</v>
      </c>
      <c r="D204" s="355">
        <v>0.5</v>
      </c>
      <c r="E204" s="358">
        <v>45202</v>
      </c>
      <c r="F204" s="355">
        <v>17.7</v>
      </c>
      <c r="G204" s="355">
        <v>4.9400000000000004</v>
      </c>
      <c r="H204" s="355">
        <v>0.48099999999999998</v>
      </c>
      <c r="I204" s="373">
        <f t="shared" ref="I204" si="44">IF(AND(H204&gt;0),  H204*30.974," ")</f>
        <v>14.898493999999999</v>
      </c>
      <c r="J204" s="355">
        <v>2.46</v>
      </c>
    </row>
    <row r="205" spans="1:18">
      <c r="A205" s="91" t="s">
        <v>825</v>
      </c>
      <c r="B205" s="91" t="s">
        <v>1446</v>
      </c>
      <c r="C205" s="91" t="s">
        <v>1447</v>
      </c>
      <c r="D205" s="355">
        <v>1</v>
      </c>
      <c r="E205" s="358">
        <v>45202</v>
      </c>
      <c r="F205" s="355"/>
      <c r="G205" s="355"/>
      <c r="H205" s="355" t="s">
        <v>811</v>
      </c>
      <c r="I205" s="355"/>
      <c r="J205" s="355" t="s">
        <v>811</v>
      </c>
    </row>
    <row r="206" spans="1:18">
      <c r="A206" s="91" t="s">
        <v>825</v>
      </c>
      <c r="B206" s="91" t="s">
        <v>1446</v>
      </c>
      <c r="C206" s="91" t="s">
        <v>1447</v>
      </c>
      <c r="D206" s="355">
        <v>2</v>
      </c>
      <c r="E206" s="358">
        <v>45202</v>
      </c>
      <c r="F206" s="355"/>
      <c r="G206" s="355"/>
      <c r="H206" s="355" t="s">
        <v>811</v>
      </c>
      <c r="I206" s="355"/>
      <c r="J206" s="355" t="s">
        <v>811</v>
      </c>
    </row>
    <row r="207" spans="1:18">
      <c r="A207" s="91" t="s">
        <v>825</v>
      </c>
      <c r="B207" s="91" t="s">
        <v>1446</v>
      </c>
      <c r="C207" s="91" t="s">
        <v>1447</v>
      </c>
      <c r="D207" s="355">
        <v>3</v>
      </c>
      <c r="E207" s="358">
        <v>45202</v>
      </c>
      <c r="F207" s="355"/>
      <c r="G207" s="355"/>
      <c r="H207" s="355">
        <v>0.23100000000000001</v>
      </c>
      <c r="I207" s="373">
        <f t="shared" ref="I207" si="45">IF(AND(H207&gt;0),  H207*30.974," ")</f>
        <v>7.1549940000000003</v>
      </c>
      <c r="J207" s="355">
        <v>3.15</v>
      </c>
    </row>
    <row r="208" spans="1:18">
      <c r="A208" s="91" t="s">
        <v>825</v>
      </c>
      <c r="B208" s="91" t="s">
        <v>1446</v>
      </c>
      <c r="C208" s="91" t="s">
        <v>1447</v>
      </c>
      <c r="D208" s="355">
        <v>4</v>
      </c>
      <c r="E208" s="358">
        <v>45202</v>
      </c>
      <c r="F208" s="355"/>
      <c r="G208" s="355"/>
      <c r="H208" s="355" t="s">
        <v>811</v>
      </c>
      <c r="I208" s="355"/>
      <c r="J208" s="355" t="s">
        <v>811</v>
      </c>
    </row>
    <row r="209" spans="1:10">
      <c r="A209" s="91" t="s">
        <v>825</v>
      </c>
      <c r="B209" s="91" t="s">
        <v>1446</v>
      </c>
      <c r="C209" s="91" t="s">
        <v>1447</v>
      </c>
      <c r="D209" s="355">
        <v>5</v>
      </c>
      <c r="E209" s="358">
        <v>45202</v>
      </c>
      <c r="F209" s="355"/>
      <c r="G209" s="355"/>
      <c r="H209" s="355" t="s">
        <v>811</v>
      </c>
      <c r="I209" s="355"/>
      <c r="J209" s="355" t="s">
        <v>811</v>
      </c>
    </row>
    <row r="210" spans="1:10">
      <c r="A210" s="91" t="s">
        <v>825</v>
      </c>
      <c r="B210" s="91" t="s">
        <v>1446</v>
      </c>
      <c r="C210" s="91" t="s">
        <v>1447</v>
      </c>
      <c r="D210" s="355">
        <v>6</v>
      </c>
      <c r="E210" s="358">
        <v>45202</v>
      </c>
      <c r="F210" s="355"/>
      <c r="G210" s="355"/>
      <c r="H210" s="355" t="s">
        <v>811</v>
      </c>
      <c r="I210" s="355"/>
      <c r="J210" s="355" t="s">
        <v>811</v>
      </c>
    </row>
    <row r="211" spans="1:10">
      <c r="A211" s="91" t="s">
        <v>825</v>
      </c>
      <c r="B211" s="91" t="s">
        <v>1446</v>
      </c>
      <c r="C211" s="91" t="s">
        <v>1447</v>
      </c>
      <c r="D211" s="355">
        <v>7</v>
      </c>
      <c r="E211" s="358">
        <v>45202</v>
      </c>
      <c r="F211" s="355"/>
      <c r="G211" s="355"/>
      <c r="H211" s="355" t="s">
        <v>811</v>
      </c>
      <c r="I211" s="355"/>
      <c r="J211" s="355" t="s">
        <v>811</v>
      </c>
    </row>
    <row r="212" spans="1:10">
      <c r="A212" s="91" t="s">
        <v>825</v>
      </c>
      <c r="B212" s="91" t="s">
        <v>1446</v>
      </c>
      <c r="C212" s="91" t="s">
        <v>1447</v>
      </c>
      <c r="D212" s="355">
        <v>8</v>
      </c>
      <c r="E212" s="358">
        <v>45202</v>
      </c>
      <c r="F212" s="355"/>
      <c r="G212" s="355"/>
      <c r="H212" s="355" t="s">
        <v>811</v>
      </c>
      <c r="I212" s="355"/>
      <c r="J212" s="355" t="s">
        <v>811</v>
      </c>
    </row>
    <row r="213" spans="1:10">
      <c r="A213" s="91" t="s">
        <v>825</v>
      </c>
      <c r="B213" s="91" t="s">
        <v>1446</v>
      </c>
      <c r="C213" s="91" t="s">
        <v>1447</v>
      </c>
      <c r="D213" s="355">
        <v>9</v>
      </c>
      <c r="E213" s="358">
        <v>45202</v>
      </c>
      <c r="F213" s="355"/>
      <c r="G213" s="355"/>
      <c r="H213" s="355">
        <v>0.41799999999999998</v>
      </c>
      <c r="I213" s="373">
        <f t="shared" ref="I213:I214" si="46">IF(AND(H213&gt;0),  H213*30.974," ")</f>
        <v>12.947132</v>
      </c>
      <c r="J213" s="355">
        <v>2.25</v>
      </c>
    </row>
    <row r="214" spans="1:10">
      <c r="A214" s="91" t="s">
        <v>825</v>
      </c>
      <c r="B214" s="91" t="s">
        <v>1446</v>
      </c>
      <c r="C214" s="91" t="s">
        <v>1447</v>
      </c>
      <c r="D214" s="355">
        <v>9</v>
      </c>
      <c r="E214" s="358">
        <v>45202</v>
      </c>
      <c r="F214" s="355"/>
      <c r="G214" s="355"/>
      <c r="H214" s="355">
        <v>0.39300000000000002</v>
      </c>
      <c r="I214" s="373">
        <f t="shared" si="46"/>
        <v>12.172782</v>
      </c>
      <c r="J214" s="355">
        <v>1.61</v>
      </c>
    </row>
    <row r="215" spans="1:10">
      <c r="A215" s="91" t="s">
        <v>825</v>
      </c>
      <c r="B215" s="91" t="s">
        <v>1446</v>
      </c>
      <c r="C215" s="91" t="s">
        <v>1447</v>
      </c>
      <c r="D215" s="355">
        <v>10</v>
      </c>
      <c r="E215" s="358">
        <v>45202</v>
      </c>
      <c r="F215" s="355"/>
      <c r="G215" s="355"/>
      <c r="H215" s="355" t="s">
        <v>811</v>
      </c>
      <c r="I215" s="355"/>
      <c r="J215" s="355" t="s">
        <v>811</v>
      </c>
    </row>
    <row r="216" spans="1:10">
      <c r="A216" s="91" t="s">
        <v>825</v>
      </c>
      <c r="B216" s="91" t="s">
        <v>1446</v>
      </c>
      <c r="C216" s="91" t="s">
        <v>1447</v>
      </c>
      <c r="D216" s="355">
        <v>11</v>
      </c>
      <c r="E216" s="358">
        <v>45202</v>
      </c>
      <c r="F216" s="355"/>
      <c r="G216" s="355"/>
      <c r="H216" s="355" t="s">
        <v>811</v>
      </c>
      <c r="I216" s="355"/>
      <c r="J216" s="355" t="s">
        <v>811</v>
      </c>
    </row>
    <row r="217" spans="1:10">
      <c r="A217" s="91" t="s">
        <v>825</v>
      </c>
      <c r="B217" s="91" t="s">
        <v>1446</v>
      </c>
      <c r="C217" s="91" t="s">
        <v>1447</v>
      </c>
      <c r="D217" s="355">
        <v>12</v>
      </c>
      <c r="E217" s="358">
        <v>45202</v>
      </c>
      <c r="F217" s="355"/>
      <c r="G217" s="355"/>
      <c r="H217" s="355" t="s">
        <v>811</v>
      </c>
      <c r="I217" s="355"/>
      <c r="J217" s="355" t="s">
        <v>811</v>
      </c>
    </row>
    <row r="218" spans="1:10">
      <c r="A218" s="91" t="s">
        <v>825</v>
      </c>
      <c r="B218" s="91" t="s">
        <v>1446</v>
      </c>
      <c r="C218" s="91" t="s">
        <v>1447</v>
      </c>
      <c r="D218" s="355">
        <v>13</v>
      </c>
      <c r="E218" s="358">
        <v>45202</v>
      </c>
      <c r="F218" s="355"/>
      <c r="G218" s="355"/>
      <c r="H218" s="355" t="s">
        <v>811</v>
      </c>
      <c r="I218" s="355"/>
      <c r="J218" s="355" t="s">
        <v>811</v>
      </c>
    </row>
    <row r="219" spans="1:10">
      <c r="A219" s="91" t="s">
        <v>825</v>
      </c>
      <c r="B219" s="91" t="s">
        <v>1446</v>
      </c>
      <c r="C219" s="91" t="s">
        <v>1447</v>
      </c>
      <c r="D219" s="355">
        <v>14</v>
      </c>
      <c r="E219" s="358">
        <v>45202</v>
      </c>
      <c r="F219" s="355"/>
      <c r="G219" s="355"/>
      <c r="H219" s="355" t="s">
        <v>811</v>
      </c>
      <c r="I219" s="355"/>
      <c r="J219" s="355" t="s">
        <v>811</v>
      </c>
    </row>
    <row r="220" spans="1:10">
      <c r="A220" s="91" t="s">
        <v>825</v>
      </c>
      <c r="B220" s="91" t="s">
        <v>1446</v>
      </c>
      <c r="C220" s="91" t="s">
        <v>1447</v>
      </c>
      <c r="D220" s="355">
        <v>15</v>
      </c>
      <c r="E220" s="358">
        <v>45202</v>
      </c>
      <c r="F220" s="355"/>
      <c r="G220" s="355"/>
      <c r="H220" s="355" t="s">
        <v>811</v>
      </c>
      <c r="I220" s="355"/>
      <c r="J220" s="355" t="s">
        <v>811</v>
      </c>
    </row>
    <row r="221" spans="1:10">
      <c r="A221" s="91" t="s">
        <v>825</v>
      </c>
      <c r="B221" s="91" t="s">
        <v>1446</v>
      </c>
      <c r="C221" s="91" t="s">
        <v>1447</v>
      </c>
      <c r="D221" s="355">
        <v>16</v>
      </c>
      <c r="E221" s="358">
        <v>45202</v>
      </c>
      <c r="F221" s="355"/>
      <c r="G221" s="355"/>
      <c r="H221" s="355" t="s">
        <v>811</v>
      </c>
      <c r="I221" s="355"/>
      <c r="J221" s="355" t="s">
        <v>811</v>
      </c>
    </row>
    <row r="222" spans="1:10">
      <c r="A222" s="91" t="s">
        <v>825</v>
      </c>
      <c r="B222" s="91" t="s">
        <v>1446</v>
      </c>
      <c r="C222" s="91" t="s">
        <v>1447</v>
      </c>
      <c r="D222" s="355">
        <v>16.7</v>
      </c>
      <c r="E222" s="358">
        <v>45202</v>
      </c>
      <c r="F222" s="355"/>
      <c r="G222" s="355"/>
      <c r="H222" s="355">
        <v>4</v>
      </c>
      <c r="I222" s="373">
        <f t="shared" ref="I222" si="47">IF(AND(H222&gt;0),  H222*30.974," ")</f>
        <v>123.896</v>
      </c>
      <c r="J222" s="355">
        <v>0.15</v>
      </c>
    </row>
    <row r="223" spans="1:10">
      <c r="A223" s="91" t="s">
        <v>825</v>
      </c>
      <c r="B223" s="91" t="s">
        <v>1446</v>
      </c>
      <c r="C223" s="91" t="s">
        <v>1447</v>
      </c>
      <c r="D223" s="355">
        <v>17</v>
      </c>
      <c r="E223" s="358">
        <v>45202</v>
      </c>
      <c r="F223" s="355"/>
      <c r="G223" s="355"/>
      <c r="H223" s="355" t="s">
        <v>811</v>
      </c>
      <c r="I223" s="355"/>
      <c r="J223" s="355" t="s">
        <v>811</v>
      </c>
    </row>
    <row r="224" spans="1:10">
      <c r="A224" s="2652" t="s">
        <v>825</v>
      </c>
      <c r="B224" s="2652" t="s">
        <v>1446</v>
      </c>
      <c r="C224" s="2652" t="s">
        <v>1447</v>
      </c>
      <c r="D224" s="2629">
        <v>17.2</v>
      </c>
      <c r="E224" s="2644">
        <v>45202</v>
      </c>
      <c r="F224" s="2629"/>
      <c r="G224" s="2629"/>
      <c r="H224" s="2629" t="s">
        <v>811</v>
      </c>
      <c r="I224" s="2629"/>
      <c r="J224" s="2629" t="s">
        <v>811</v>
      </c>
    </row>
    <row r="225" spans="1:10">
      <c r="A225" s="91" t="s">
        <v>825</v>
      </c>
      <c r="B225" s="91" t="s">
        <v>1446</v>
      </c>
      <c r="C225" s="91" t="s">
        <v>1447</v>
      </c>
      <c r="D225" s="355">
        <v>0.5</v>
      </c>
      <c r="E225" s="358">
        <v>45258</v>
      </c>
      <c r="F225" s="355">
        <v>16.8</v>
      </c>
      <c r="G225" s="355">
        <v>6.5549999999999997</v>
      </c>
      <c r="H225" s="355">
        <v>0.373</v>
      </c>
      <c r="I225" s="373">
        <f t="shared" ref="I225" si="48">IF(AND(H225&gt;0),  H225*30.974," ")</f>
        <v>11.553302</v>
      </c>
      <c r="J225" s="355">
        <v>3.72</v>
      </c>
    </row>
    <row r="226" spans="1:10">
      <c r="A226" s="91" t="s">
        <v>825</v>
      </c>
      <c r="B226" s="91" t="s">
        <v>1446</v>
      </c>
      <c r="C226" s="91" t="s">
        <v>1447</v>
      </c>
      <c r="D226" s="355">
        <v>1</v>
      </c>
      <c r="E226" s="358">
        <v>45258</v>
      </c>
      <c r="F226" s="355"/>
      <c r="G226" s="355"/>
      <c r="H226" s="355" t="s">
        <v>811</v>
      </c>
      <c r="I226" s="355"/>
      <c r="J226" s="355" t="s">
        <v>811</v>
      </c>
    </row>
    <row r="227" spans="1:10">
      <c r="A227" s="91" t="s">
        <v>825</v>
      </c>
      <c r="B227" s="91" t="s">
        <v>1446</v>
      </c>
      <c r="C227" s="91" t="s">
        <v>1447</v>
      </c>
      <c r="D227" s="355">
        <v>2</v>
      </c>
      <c r="E227" s="358">
        <v>45258</v>
      </c>
      <c r="F227" s="355"/>
      <c r="G227" s="355"/>
      <c r="H227" s="355" t="s">
        <v>811</v>
      </c>
      <c r="I227" s="355"/>
      <c r="J227" s="355" t="s">
        <v>811</v>
      </c>
    </row>
    <row r="228" spans="1:10">
      <c r="A228" s="91" t="s">
        <v>825</v>
      </c>
      <c r="B228" s="91" t="s">
        <v>1446</v>
      </c>
      <c r="C228" s="91" t="s">
        <v>1447</v>
      </c>
      <c r="D228" s="355">
        <v>3</v>
      </c>
      <c r="E228" s="358">
        <v>45258</v>
      </c>
      <c r="F228" s="355"/>
      <c r="G228" s="355"/>
      <c r="H228" s="355">
        <v>0.59099999999999997</v>
      </c>
      <c r="I228" s="373">
        <f t="shared" ref="I228" si="49">IF(AND(H228&gt;0),  H228*30.974," ")</f>
        <v>18.305633999999998</v>
      </c>
      <c r="J228" s="355">
        <v>4.67</v>
      </c>
    </row>
    <row r="229" spans="1:10">
      <c r="A229" s="91" t="s">
        <v>825</v>
      </c>
      <c r="B229" s="91" t="s">
        <v>1446</v>
      </c>
      <c r="C229" s="91" t="s">
        <v>1447</v>
      </c>
      <c r="D229" s="355">
        <v>4</v>
      </c>
      <c r="E229" s="358">
        <v>45258</v>
      </c>
      <c r="F229" s="355"/>
      <c r="G229" s="355"/>
      <c r="H229" s="355" t="s">
        <v>811</v>
      </c>
      <c r="I229" s="355"/>
      <c r="J229" s="355" t="s">
        <v>811</v>
      </c>
    </row>
    <row r="230" spans="1:10">
      <c r="A230" s="91" t="s">
        <v>825</v>
      </c>
      <c r="B230" s="91" t="s">
        <v>1446</v>
      </c>
      <c r="C230" s="91" t="s">
        <v>1447</v>
      </c>
      <c r="D230" s="355">
        <v>5</v>
      </c>
      <c r="E230" s="358">
        <v>45258</v>
      </c>
      <c r="F230" s="355"/>
      <c r="G230" s="355"/>
      <c r="H230" s="355" t="s">
        <v>811</v>
      </c>
      <c r="I230" s="355"/>
      <c r="J230" s="355" t="s">
        <v>811</v>
      </c>
    </row>
    <row r="231" spans="1:10">
      <c r="A231" s="91" t="s">
        <v>825</v>
      </c>
      <c r="B231" s="91" t="s">
        <v>1446</v>
      </c>
      <c r="C231" s="91" t="s">
        <v>1447</v>
      </c>
      <c r="D231" s="355">
        <v>6</v>
      </c>
      <c r="E231" s="358">
        <v>45258</v>
      </c>
      <c r="F231" s="355"/>
      <c r="G231" s="355"/>
      <c r="H231" s="355" t="s">
        <v>811</v>
      </c>
      <c r="I231" s="355"/>
      <c r="J231" s="355" t="s">
        <v>811</v>
      </c>
    </row>
    <row r="232" spans="1:10">
      <c r="A232" s="91" t="s">
        <v>825</v>
      </c>
      <c r="B232" s="91" t="s">
        <v>1446</v>
      </c>
      <c r="C232" s="91" t="s">
        <v>1447</v>
      </c>
      <c r="D232" s="355">
        <v>7</v>
      </c>
      <c r="E232" s="358">
        <v>45258</v>
      </c>
      <c r="F232" s="355"/>
      <c r="G232" s="355"/>
      <c r="H232" s="355" t="s">
        <v>811</v>
      </c>
      <c r="I232" s="355"/>
      <c r="J232" s="355" t="s">
        <v>811</v>
      </c>
    </row>
    <row r="233" spans="1:10">
      <c r="A233" s="91" t="s">
        <v>825</v>
      </c>
      <c r="B233" s="91" t="s">
        <v>1446</v>
      </c>
      <c r="C233" s="91" t="s">
        <v>1447</v>
      </c>
      <c r="D233" s="355">
        <v>8</v>
      </c>
      <c r="E233" s="358">
        <v>45258</v>
      </c>
      <c r="F233" s="355"/>
      <c r="G233" s="355"/>
      <c r="H233" s="355" t="s">
        <v>811</v>
      </c>
      <c r="I233" s="355"/>
      <c r="J233" s="355" t="s">
        <v>811</v>
      </c>
    </row>
    <row r="234" spans="1:10">
      <c r="A234" s="91" t="s">
        <v>825</v>
      </c>
      <c r="B234" s="91" t="s">
        <v>1446</v>
      </c>
      <c r="C234" s="91" t="s">
        <v>1447</v>
      </c>
      <c r="D234" s="355">
        <v>9</v>
      </c>
      <c r="E234" s="358">
        <v>45258</v>
      </c>
      <c r="F234" s="355"/>
      <c r="G234" s="355"/>
      <c r="H234" s="355">
        <v>0.47299999999999998</v>
      </c>
      <c r="I234" s="373">
        <f t="shared" ref="I234" si="50">IF(AND(H234&gt;0),  H234*30.974," ")</f>
        <v>14.650701999999999</v>
      </c>
      <c r="J234" s="355">
        <v>5.62</v>
      </c>
    </row>
    <row r="235" spans="1:10">
      <c r="A235" s="91" t="s">
        <v>825</v>
      </c>
      <c r="B235" s="91" t="s">
        <v>1446</v>
      </c>
      <c r="C235" s="91" t="s">
        <v>1447</v>
      </c>
      <c r="D235" s="355">
        <v>10</v>
      </c>
      <c r="E235" s="358">
        <v>45258</v>
      </c>
      <c r="F235" s="355"/>
      <c r="G235" s="355"/>
      <c r="H235" s="355" t="s">
        <v>811</v>
      </c>
      <c r="I235" s="355"/>
      <c r="J235" s="355" t="s">
        <v>811</v>
      </c>
    </row>
    <row r="236" spans="1:10">
      <c r="A236" s="91" t="s">
        <v>825</v>
      </c>
      <c r="B236" s="91" t="s">
        <v>1446</v>
      </c>
      <c r="C236" s="91" t="s">
        <v>1447</v>
      </c>
      <c r="D236" s="355">
        <v>11</v>
      </c>
      <c r="E236" s="358">
        <v>45258</v>
      </c>
      <c r="F236" s="355"/>
      <c r="G236" s="355"/>
      <c r="H236" s="355" t="s">
        <v>811</v>
      </c>
      <c r="I236" s="355"/>
      <c r="J236" s="355" t="s">
        <v>811</v>
      </c>
    </row>
    <row r="237" spans="1:10">
      <c r="A237" s="91" t="s">
        <v>825</v>
      </c>
      <c r="B237" s="91" t="s">
        <v>1446</v>
      </c>
      <c r="C237" s="91" t="s">
        <v>1447</v>
      </c>
      <c r="D237" s="355">
        <v>12</v>
      </c>
      <c r="E237" s="358">
        <v>45258</v>
      </c>
      <c r="F237" s="355"/>
      <c r="G237" s="355"/>
      <c r="H237" s="355" t="s">
        <v>811</v>
      </c>
      <c r="I237" s="355"/>
      <c r="J237" s="355" t="s">
        <v>811</v>
      </c>
    </row>
    <row r="238" spans="1:10">
      <c r="A238" s="91" t="s">
        <v>825</v>
      </c>
      <c r="B238" s="91" t="s">
        <v>1446</v>
      </c>
      <c r="C238" s="91" t="s">
        <v>1447</v>
      </c>
      <c r="D238" s="355">
        <v>13</v>
      </c>
      <c r="E238" s="358">
        <v>45258</v>
      </c>
      <c r="F238" s="355"/>
      <c r="G238" s="355"/>
      <c r="H238" s="355" t="s">
        <v>811</v>
      </c>
      <c r="I238" s="355"/>
      <c r="J238" s="355" t="s">
        <v>811</v>
      </c>
    </row>
    <row r="239" spans="1:10">
      <c r="A239" s="91" t="s">
        <v>825</v>
      </c>
      <c r="B239" s="91" t="s">
        <v>1446</v>
      </c>
      <c r="C239" s="91" t="s">
        <v>1447</v>
      </c>
      <c r="D239" s="355">
        <v>14</v>
      </c>
      <c r="E239" s="358">
        <v>45258</v>
      </c>
      <c r="F239" s="355"/>
      <c r="G239" s="355"/>
      <c r="H239" s="355" t="s">
        <v>811</v>
      </c>
      <c r="I239" s="355"/>
      <c r="J239" s="355" t="s">
        <v>811</v>
      </c>
    </row>
    <row r="240" spans="1:10">
      <c r="A240" s="91" t="s">
        <v>825</v>
      </c>
      <c r="B240" s="91" t="s">
        <v>1446</v>
      </c>
      <c r="C240" s="91" t="s">
        <v>1447</v>
      </c>
      <c r="D240" s="355">
        <v>15</v>
      </c>
      <c r="E240" s="358">
        <v>45258</v>
      </c>
      <c r="F240" s="355"/>
      <c r="G240" s="355"/>
      <c r="H240" s="355" t="s">
        <v>811</v>
      </c>
      <c r="I240" s="355"/>
      <c r="J240" s="355" t="s">
        <v>811</v>
      </c>
    </row>
    <row r="241" spans="1:20">
      <c r="A241" s="91" t="s">
        <v>825</v>
      </c>
      <c r="B241" s="91" t="s">
        <v>1446</v>
      </c>
      <c r="C241" s="91" t="s">
        <v>1447</v>
      </c>
      <c r="D241" s="355">
        <v>15.8</v>
      </c>
      <c r="E241" s="358">
        <v>45258</v>
      </c>
      <c r="F241" s="355"/>
      <c r="G241" s="355"/>
      <c r="H241" s="355">
        <v>0.54400000000000004</v>
      </c>
      <c r="I241" s="373">
        <f t="shared" ref="I241" si="51">IF(AND(H241&gt;0),  H241*30.974," ")</f>
        <v>16.849856000000003</v>
      </c>
      <c r="J241" s="355">
        <v>2.48</v>
      </c>
    </row>
    <row r="242" spans="1:20">
      <c r="A242" s="91" t="s">
        <v>825</v>
      </c>
      <c r="B242" s="91" t="s">
        <v>1446</v>
      </c>
      <c r="C242" s="91" t="s">
        <v>1447</v>
      </c>
      <c r="D242" s="355">
        <v>16</v>
      </c>
      <c r="E242" s="358">
        <v>45258</v>
      </c>
      <c r="F242" s="355"/>
      <c r="G242" s="355"/>
      <c r="H242" s="355" t="s">
        <v>811</v>
      </c>
      <c r="I242" s="355"/>
      <c r="J242" s="355" t="s">
        <v>811</v>
      </c>
    </row>
    <row r="243" spans="1:20">
      <c r="A243" s="91" t="s">
        <v>825</v>
      </c>
      <c r="B243" s="91" t="s">
        <v>1446</v>
      </c>
      <c r="C243" s="91" t="s">
        <v>1447</v>
      </c>
      <c r="D243" s="355">
        <v>16.3</v>
      </c>
      <c r="E243" s="358">
        <v>45258</v>
      </c>
      <c r="F243" s="355"/>
      <c r="G243" s="355"/>
      <c r="H243" s="355" t="s">
        <v>811</v>
      </c>
      <c r="I243" s="355"/>
      <c r="J243" s="355" t="s">
        <v>811</v>
      </c>
    </row>
    <row r="244" spans="1:20">
      <c r="A244" s="91" t="s">
        <v>825</v>
      </c>
      <c r="B244" s="91" t="s">
        <v>1446</v>
      </c>
      <c r="C244" s="91" t="s">
        <v>1447</v>
      </c>
      <c r="D244" s="355">
        <v>16.399999999999999</v>
      </c>
      <c r="E244" s="358">
        <v>45258</v>
      </c>
      <c r="F244" s="355"/>
      <c r="G244" s="355"/>
      <c r="H244" s="355" t="s">
        <v>811</v>
      </c>
      <c r="I244" s="355"/>
      <c r="J244" s="355" t="s">
        <v>811</v>
      </c>
    </row>
    <row r="245" spans="1:20">
      <c r="A245" s="91" t="s">
        <v>825</v>
      </c>
      <c r="B245" s="91" t="s">
        <v>1446</v>
      </c>
      <c r="C245" s="91" t="s">
        <v>1447</v>
      </c>
      <c r="D245" s="355">
        <v>16.5</v>
      </c>
      <c r="E245" s="358">
        <v>45258</v>
      </c>
      <c r="F245" s="355"/>
      <c r="G245" s="355"/>
      <c r="H245" s="355" t="s">
        <v>811</v>
      </c>
      <c r="I245" s="355"/>
      <c r="J245" s="355" t="s">
        <v>811</v>
      </c>
    </row>
    <row r="248" spans="1:20">
      <c r="A248" t="s">
        <v>212</v>
      </c>
    </row>
    <row r="249" spans="1:20" ht="46.8">
      <c r="A249" s="1137" t="s">
        <v>804</v>
      </c>
      <c r="B249" s="1138" t="s">
        <v>20</v>
      </c>
      <c r="C249" s="1138" t="s">
        <v>701</v>
      </c>
      <c r="D249" s="1139" t="s">
        <v>805</v>
      </c>
      <c r="E249" s="1185" t="s">
        <v>786</v>
      </c>
      <c r="F249" s="1139" t="s">
        <v>806</v>
      </c>
      <c r="G249" s="1139" t="s">
        <v>807</v>
      </c>
      <c r="H249" s="1205" t="s">
        <v>809</v>
      </c>
      <c r="I249" s="1209" t="s">
        <v>810</v>
      </c>
      <c r="J249" s="1140" t="s">
        <v>808</v>
      </c>
      <c r="K249" s="2201" t="s">
        <v>1274</v>
      </c>
      <c r="L249" s="1184" t="s">
        <v>1275</v>
      </c>
      <c r="M249" s="1184" t="s">
        <v>1276</v>
      </c>
      <c r="N249" s="1184" t="s">
        <v>1277</v>
      </c>
      <c r="O249" s="1184" t="s">
        <v>1278</v>
      </c>
      <c r="P249" s="1184" t="s">
        <v>1279</v>
      </c>
      <c r="Q249" s="1184" t="s">
        <v>795</v>
      </c>
      <c r="R249" s="2237" t="s">
        <v>796</v>
      </c>
      <c r="S249" s="2238" t="s">
        <v>797</v>
      </c>
      <c r="T249" s="2239" t="s">
        <v>798</v>
      </c>
    </row>
    <row r="250" spans="1:20">
      <c r="A250" s="91" t="s">
        <v>825</v>
      </c>
      <c r="B250" s="91" t="s">
        <v>1446</v>
      </c>
      <c r="C250" s="91" t="s">
        <v>1448</v>
      </c>
      <c r="D250" s="355">
        <v>0.5</v>
      </c>
      <c r="E250" s="358">
        <v>45050</v>
      </c>
      <c r="F250" s="355">
        <v>14.5</v>
      </c>
      <c r="G250" s="355">
        <v>4.08</v>
      </c>
      <c r="H250" s="355">
        <v>0.496</v>
      </c>
      <c r="I250" s="373">
        <f t="shared" ref="I250" si="52">IF(AND(H250&gt;0),  H250*30.974," ")</f>
        <v>15.363104</v>
      </c>
      <c r="J250" s="355">
        <v>4.88</v>
      </c>
    </row>
    <row r="251" spans="1:20">
      <c r="A251" s="91" t="s">
        <v>825</v>
      </c>
      <c r="B251" s="91" t="s">
        <v>1446</v>
      </c>
      <c r="C251" s="91" t="s">
        <v>1448</v>
      </c>
      <c r="D251" s="355">
        <v>1</v>
      </c>
      <c r="E251" s="358">
        <v>45050</v>
      </c>
      <c r="F251" s="355"/>
      <c r="G251" s="355"/>
      <c r="H251" s="355" t="s">
        <v>811</v>
      </c>
      <c r="I251" s="355"/>
      <c r="J251" s="355" t="s">
        <v>811</v>
      </c>
    </row>
    <row r="252" spans="1:20">
      <c r="A252" s="91" t="s">
        <v>825</v>
      </c>
      <c r="B252" s="91" t="s">
        <v>1446</v>
      </c>
      <c r="C252" s="91" t="s">
        <v>1448</v>
      </c>
      <c r="D252" s="355">
        <v>2</v>
      </c>
      <c r="E252" s="358">
        <v>45050</v>
      </c>
      <c r="F252" s="355"/>
      <c r="G252" s="355"/>
      <c r="H252" s="355" t="s">
        <v>811</v>
      </c>
      <c r="I252" s="355"/>
      <c r="J252" s="355" t="s">
        <v>811</v>
      </c>
    </row>
    <row r="253" spans="1:20">
      <c r="A253" s="91" t="s">
        <v>825</v>
      </c>
      <c r="B253" s="91" t="s">
        <v>1446</v>
      </c>
      <c r="C253" s="91" t="s">
        <v>1448</v>
      </c>
      <c r="D253" s="355">
        <v>3</v>
      </c>
      <c r="E253" s="358">
        <v>45050</v>
      </c>
      <c r="F253" s="355"/>
      <c r="G253" s="355"/>
      <c r="H253" s="355">
        <v>0.58599999999999997</v>
      </c>
      <c r="I253" s="373">
        <f t="shared" ref="I253" si="53">IF(AND(H253&gt;0),  H253*30.974," ")</f>
        <v>18.150763999999999</v>
      </c>
      <c r="J253" s="355">
        <v>6.84</v>
      </c>
    </row>
    <row r="254" spans="1:20">
      <c r="A254" s="91" t="s">
        <v>825</v>
      </c>
      <c r="B254" s="91" t="s">
        <v>1446</v>
      </c>
      <c r="C254" s="91" t="s">
        <v>1448</v>
      </c>
      <c r="D254" s="355">
        <v>4</v>
      </c>
      <c r="E254" s="358">
        <v>45050</v>
      </c>
      <c r="F254" s="355"/>
      <c r="G254" s="355"/>
      <c r="H254" s="355" t="s">
        <v>811</v>
      </c>
      <c r="I254" s="355"/>
      <c r="J254" s="355" t="s">
        <v>811</v>
      </c>
    </row>
    <row r="255" spans="1:20">
      <c r="A255" s="91" t="s">
        <v>825</v>
      </c>
      <c r="B255" s="91" t="s">
        <v>1446</v>
      </c>
      <c r="C255" s="91" t="s">
        <v>1448</v>
      </c>
      <c r="D255" s="355">
        <v>5</v>
      </c>
      <c r="E255" s="358">
        <v>45050</v>
      </c>
      <c r="F255" s="355"/>
      <c r="G255" s="355"/>
      <c r="H255" s="355" t="s">
        <v>811</v>
      </c>
      <c r="I255" s="355"/>
      <c r="J255" s="355" t="s">
        <v>811</v>
      </c>
    </row>
    <row r="256" spans="1:20">
      <c r="A256" s="91" t="s">
        <v>825</v>
      </c>
      <c r="B256" s="91" t="s">
        <v>1446</v>
      </c>
      <c r="C256" s="91" t="s">
        <v>1448</v>
      </c>
      <c r="D256" s="355">
        <v>6</v>
      </c>
      <c r="E256" s="358">
        <v>45050</v>
      </c>
      <c r="F256" s="355"/>
      <c r="G256" s="355"/>
      <c r="H256" s="355" t="s">
        <v>811</v>
      </c>
      <c r="I256" s="355"/>
      <c r="J256" s="355" t="s">
        <v>811</v>
      </c>
    </row>
    <row r="257" spans="1:10">
      <c r="A257" s="91" t="s">
        <v>825</v>
      </c>
      <c r="B257" s="91" t="s">
        <v>1446</v>
      </c>
      <c r="C257" s="91" t="s">
        <v>1448</v>
      </c>
      <c r="D257" s="355">
        <v>7</v>
      </c>
      <c r="E257" s="358">
        <v>45050</v>
      </c>
      <c r="F257" s="355"/>
      <c r="G257" s="355"/>
      <c r="H257" s="355" t="s">
        <v>811</v>
      </c>
      <c r="I257" s="355"/>
      <c r="J257" s="355" t="s">
        <v>811</v>
      </c>
    </row>
    <row r="258" spans="1:10">
      <c r="A258" s="91" t="s">
        <v>825</v>
      </c>
      <c r="B258" s="91" t="s">
        <v>1446</v>
      </c>
      <c r="C258" s="91" t="s">
        <v>1448</v>
      </c>
      <c r="D258" s="355">
        <v>8</v>
      </c>
      <c r="E258" s="358">
        <v>45050</v>
      </c>
      <c r="F258" s="355"/>
      <c r="G258" s="355"/>
      <c r="H258" s="355" t="s">
        <v>811</v>
      </c>
      <c r="I258" s="355"/>
      <c r="J258" s="355" t="s">
        <v>811</v>
      </c>
    </row>
    <row r="259" spans="1:10">
      <c r="A259" s="91" t="s">
        <v>825</v>
      </c>
      <c r="B259" s="91" t="s">
        <v>1446</v>
      </c>
      <c r="C259" s="91" t="s">
        <v>1448</v>
      </c>
      <c r="D259" s="355">
        <v>9</v>
      </c>
      <c r="E259" s="358">
        <v>45050</v>
      </c>
      <c r="F259" s="355"/>
      <c r="G259" s="355"/>
      <c r="H259" s="355">
        <v>0.36399999999999999</v>
      </c>
      <c r="I259" s="373">
        <f t="shared" ref="I259" si="54">IF(AND(H259&gt;0),  H259*30.974," ")</f>
        <v>11.274535999999999</v>
      </c>
      <c r="J259" s="355">
        <v>1.87</v>
      </c>
    </row>
    <row r="260" spans="1:10">
      <c r="A260" s="91" t="s">
        <v>825</v>
      </c>
      <c r="B260" s="91" t="s">
        <v>1446</v>
      </c>
      <c r="C260" s="91" t="s">
        <v>1448</v>
      </c>
      <c r="D260" s="355">
        <v>10</v>
      </c>
      <c r="E260" s="358">
        <v>45050</v>
      </c>
      <c r="F260" s="355"/>
      <c r="G260" s="355"/>
      <c r="H260" s="355" t="s">
        <v>811</v>
      </c>
      <c r="I260" s="355"/>
      <c r="J260" s="355" t="s">
        <v>811</v>
      </c>
    </row>
    <row r="261" spans="1:10">
      <c r="A261" s="91" t="s">
        <v>825</v>
      </c>
      <c r="B261" s="91" t="s">
        <v>1446</v>
      </c>
      <c r="C261" s="91" t="s">
        <v>1448</v>
      </c>
      <c r="D261" s="355">
        <v>11</v>
      </c>
      <c r="E261" s="358">
        <v>45050</v>
      </c>
      <c r="F261" s="355"/>
      <c r="G261" s="355"/>
      <c r="H261" s="355" t="s">
        <v>811</v>
      </c>
      <c r="I261" s="355"/>
      <c r="J261" s="355" t="s">
        <v>811</v>
      </c>
    </row>
    <row r="262" spans="1:10">
      <c r="A262" s="91" t="s">
        <v>825</v>
      </c>
      <c r="B262" s="91" t="s">
        <v>1446</v>
      </c>
      <c r="C262" s="91" t="s">
        <v>1448</v>
      </c>
      <c r="D262" s="355">
        <v>12</v>
      </c>
      <c r="E262" s="358">
        <v>45050</v>
      </c>
      <c r="F262" s="355"/>
      <c r="G262" s="355"/>
      <c r="H262" s="355" t="s">
        <v>811</v>
      </c>
      <c r="I262" s="355"/>
      <c r="J262" s="355" t="s">
        <v>811</v>
      </c>
    </row>
    <row r="263" spans="1:10">
      <c r="A263" s="91" t="s">
        <v>825</v>
      </c>
      <c r="B263" s="91" t="s">
        <v>1446</v>
      </c>
      <c r="C263" s="91" t="s">
        <v>1448</v>
      </c>
      <c r="D263" s="355">
        <v>13</v>
      </c>
      <c r="E263" s="358">
        <v>45050</v>
      </c>
      <c r="F263" s="355"/>
      <c r="G263" s="355"/>
      <c r="H263" s="355" t="s">
        <v>811</v>
      </c>
      <c r="I263" s="355"/>
      <c r="J263" s="355" t="s">
        <v>811</v>
      </c>
    </row>
    <row r="264" spans="1:10">
      <c r="A264" s="91" t="s">
        <v>825</v>
      </c>
      <c r="B264" s="91" t="s">
        <v>1446</v>
      </c>
      <c r="C264" s="91" t="s">
        <v>1448</v>
      </c>
      <c r="D264" s="355">
        <v>13.5</v>
      </c>
      <c r="E264" s="358">
        <v>45050</v>
      </c>
      <c r="F264" s="355"/>
      <c r="G264" s="355"/>
      <c r="H264" s="355">
        <v>0.35199999999999998</v>
      </c>
      <c r="I264" s="373">
        <f t="shared" ref="I264" si="55">IF(AND(H264&gt;0),  H264*30.974," ")</f>
        <v>10.902847999999999</v>
      </c>
      <c r="J264" s="355">
        <v>0.67</v>
      </c>
    </row>
    <row r="265" spans="1:10">
      <c r="A265" s="2652" t="s">
        <v>825</v>
      </c>
      <c r="B265" s="2652" t="s">
        <v>1446</v>
      </c>
      <c r="C265" s="2652" t="s">
        <v>1448</v>
      </c>
      <c r="D265" s="2629">
        <v>14</v>
      </c>
      <c r="E265" s="2644">
        <v>45050</v>
      </c>
      <c r="F265" s="2629"/>
      <c r="G265" s="2629"/>
      <c r="H265" s="2629" t="s">
        <v>811</v>
      </c>
      <c r="I265" s="2629"/>
      <c r="J265" s="2629" t="s">
        <v>811</v>
      </c>
    </row>
    <row r="266" spans="1:10">
      <c r="A266" t="s">
        <v>825</v>
      </c>
      <c r="B266" t="s">
        <v>1446</v>
      </c>
      <c r="C266" t="s">
        <v>1448</v>
      </c>
      <c r="D266" s="27">
        <v>0.5</v>
      </c>
      <c r="E266" s="47">
        <v>45083</v>
      </c>
      <c r="F266" s="27">
        <v>14.3</v>
      </c>
      <c r="G266" s="27">
        <v>5.35</v>
      </c>
      <c r="H266" s="27">
        <v>0.25800000000000001</v>
      </c>
      <c r="I266" s="371">
        <f t="shared" ref="I266" si="56">IF(AND(H266&gt;0),  H266*30.974," ")</f>
        <v>7.9912920000000005</v>
      </c>
      <c r="J266" s="27">
        <v>2.25</v>
      </c>
    </row>
    <row r="267" spans="1:10">
      <c r="A267" t="s">
        <v>825</v>
      </c>
      <c r="B267" t="s">
        <v>1446</v>
      </c>
      <c r="C267" t="s">
        <v>1448</v>
      </c>
      <c r="D267" s="27">
        <v>1</v>
      </c>
      <c r="E267" s="47">
        <v>45083</v>
      </c>
      <c r="F267" s="27"/>
      <c r="G267" s="27"/>
      <c r="H267" s="27" t="s">
        <v>811</v>
      </c>
      <c r="I267" s="27"/>
      <c r="J267" s="27" t="s">
        <v>811</v>
      </c>
    </row>
    <row r="268" spans="1:10">
      <c r="A268" t="s">
        <v>825</v>
      </c>
      <c r="B268" t="s">
        <v>1446</v>
      </c>
      <c r="C268" t="s">
        <v>1448</v>
      </c>
      <c r="D268" s="27">
        <v>2</v>
      </c>
      <c r="E268" s="47">
        <v>45083</v>
      </c>
      <c r="F268" s="27"/>
      <c r="G268" s="27"/>
      <c r="H268" s="27" t="s">
        <v>811</v>
      </c>
      <c r="I268" s="27"/>
      <c r="J268" s="27" t="s">
        <v>811</v>
      </c>
    </row>
    <row r="269" spans="1:10">
      <c r="A269" t="s">
        <v>825</v>
      </c>
      <c r="B269" t="s">
        <v>1446</v>
      </c>
      <c r="C269" t="s">
        <v>1448</v>
      </c>
      <c r="D269" s="27">
        <v>3</v>
      </c>
      <c r="E269" s="47">
        <v>45083</v>
      </c>
      <c r="F269" s="27"/>
      <c r="G269" s="27"/>
      <c r="H269" s="27">
        <v>0.47399999999999998</v>
      </c>
      <c r="I269" s="371">
        <f t="shared" ref="I269" si="57">IF(AND(H269&gt;0),  H269*30.974," ")</f>
        <v>14.681676</v>
      </c>
      <c r="J269" s="27">
        <v>2.36</v>
      </c>
    </row>
    <row r="270" spans="1:10">
      <c r="A270" t="s">
        <v>825</v>
      </c>
      <c r="B270" t="s">
        <v>1446</v>
      </c>
      <c r="C270" t="s">
        <v>1448</v>
      </c>
      <c r="D270" s="27">
        <v>4</v>
      </c>
      <c r="E270" s="47">
        <v>45083</v>
      </c>
      <c r="F270" s="27"/>
      <c r="G270" s="27"/>
      <c r="H270" s="27" t="s">
        <v>811</v>
      </c>
      <c r="I270" s="27"/>
      <c r="J270" s="27" t="s">
        <v>811</v>
      </c>
    </row>
    <row r="271" spans="1:10">
      <c r="A271" t="s">
        <v>825</v>
      </c>
      <c r="B271" t="s">
        <v>1446</v>
      </c>
      <c r="C271" t="s">
        <v>1448</v>
      </c>
      <c r="D271" s="27">
        <v>5</v>
      </c>
      <c r="E271" s="47">
        <v>45083</v>
      </c>
      <c r="F271" s="27"/>
      <c r="G271" s="27"/>
      <c r="H271" s="27" t="s">
        <v>811</v>
      </c>
      <c r="I271" s="27"/>
      <c r="J271" s="27" t="s">
        <v>811</v>
      </c>
    </row>
    <row r="272" spans="1:10">
      <c r="A272" t="s">
        <v>825</v>
      </c>
      <c r="B272" t="s">
        <v>1446</v>
      </c>
      <c r="C272" t="s">
        <v>1448</v>
      </c>
      <c r="D272" s="27">
        <v>6</v>
      </c>
      <c r="E272" s="47">
        <v>45083</v>
      </c>
      <c r="F272" s="27"/>
      <c r="G272" s="27"/>
      <c r="H272" s="27" t="s">
        <v>811</v>
      </c>
      <c r="I272" s="27"/>
      <c r="J272" s="27" t="s">
        <v>811</v>
      </c>
    </row>
    <row r="273" spans="1:10">
      <c r="A273" t="s">
        <v>825</v>
      </c>
      <c r="B273" t="s">
        <v>1446</v>
      </c>
      <c r="C273" t="s">
        <v>1448</v>
      </c>
      <c r="D273" s="27">
        <v>7</v>
      </c>
      <c r="E273" s="47">
        <v>45083</v>
      </c>
      <c r="F273" s="27"/>
      <c r="G273" s="27"/>
      <c r="H273" s="27" t="s">
        <v>811</v>
      </c>
      <c r="I273" s="27"/>
      <c r="J273" s="27" t="s">
        <v>811</v>
      </c>
    </row>
    <row r="274" spans="1:10">
      <c r="A274" t="s">
        <v>825</v>
      </c>
      <c r="B274" t="s">
        <v>1446</v>
      </c>
      <c r="C274" t="s">
        <v>1448</v>
      </c>
      <c r="D274" s="27">
        <v>8</v>
      </c>
      <c r="E274" s="47">
        <v>45083</v>
      </c>
      <c r="F274" s="27"/>
      <c r="G274" s="27"/>
      <c r="H274" s="27" t="s">
        <v>811</v>
      </c>
      <c r="I274" s="27"/>
      <c r="J274" s="27" t="s">
        <v>811</v>
      </c>
    </row>
    <row r="275" spans="1:10">
      <c r="A275" t="s">
        <v>825</v>
      </c>
      <c r="B275" t="s">
        <v>1446</v>
      </c>
      <c r="C275" t="s">
        <v>1448</v>
      </c>
      <c r="D275" s="27">
        <v>9</v>
      </c>
      <c r="E275" s="47">
        <v>45083</v>
      </c>
      <c r="F275" s="27"/>
      <c r="G275" s="27"/>
      <c r="H275" s="27">
        <v>0.58699999999999997</v>
      </c>
      <c r="I275" s="371">
        <f t="shared" ref="I275" si="58">IF(AND(H275&gt;0),  H275*30.974," ")</f>
        <v>18.181737999999999</v>
      </c>
      <c r="J275" s="27">
        <v>1.92</v>
      </c>
    </row>
    <row r="276" spans="1:10">
      <c r="A276" t="s">
        <v>825</v>
      </c>
      <c r="B276" t="s">
        <v>1446</v>
      </c>
      <c r="C276" t="s">
        <v>1448</v>
      </c>
      <c r="D276" s="27">
        <v>10</v>
      </c>
      <c r="E276" s="47">
        <v>45083</v>
      </c>
      <c r="F276" s="27"/>
      <c r="G276" s="27"/>
      <c r="H276" s="27" t="s">
        <v>811</v>
      </c>
      <c r="I276" s="27"/>
      <c r="J276" s="27" t="s">
        <v>811</v>
      </c>
    </row>
    <row r="277" spans="1:10">
      <c r="A277" t="s">
        <v>825</v>
      </c>
      <c r="B277" t="s">
        <v>1446</v>
      </c>
      <c r="C277" t="s">
        <v>1448</v>
      </c>
      <c r="D277" s="27">
        <v>11</v>
      </c>
      <c r="E277" s="47">
        <v>45083</v>
      </c>
      <c r="F277" s="27"/>
      <c r="G277" s="27"/>
      <c r="H277" s="27" t="s">
        <v>811</v>
      </c>
      <c r="I277" s="27"/>
      <c r="J277" s="27" t="s">
        <v>811</v>
      </c>
    </row>
    <row r="278" spans="1:10">
      <c r="A278" t="s">
        <v>825</v>
      </c>
      <c r="B278" t="s">
        <v>1446</v>
      </c>
      <c r="C278" t="s">
        <v>1448</v>
      </c>
      <c r="D278" s="27">
        <v>12</v>
      </c>
      <c r="E278" s="47">
        <v>45083</v>
      </c>
      <c r="F278" s="27"/>
      <c r="G278" s="27"/>
      <c r="H278" s="27" t="s">
        <v>811</v>
      </c>
      <c r="I278" s="27"/>
      <c r="J278" s="27" t="s">
        <v>811</v>
      </c>
    </row>
    <row r="279" spans="1:10">
      <c r="A279" t="s">
        <v>825</v>
      </c>
      <c r="B279" t="s">
        <v>1446</v>
      </c>
      <c r="C279" t="s">
        <v>1448</v>
      </c>
      <c r="D279" s="27">
        <v>13</v>
      </c>
      <c r="E279" s="47">
        <v>45083</v>
      </c>
      <c r="F279" s="27"/>
      <c r="G279" s="27"/>
      <c r="H279" s="27" t="s">
        <v>811</v>
      </c>
      <c r="I279" s="27"/>
      <c r="J279" s="27" t="s">
        <v>811</v>
      </c>
    </row>
    <row r="280" spans="1:10">
      <c r="A280" t="s">
        <v>825</v>
      </c>
      <c r="B280" t="s">
        <v>1446</v>
      </c>
      <c r="C280" t="s">
        <v>1448</v>
      </c>
      <c r="D280" s="27">
        <v>13.3</v>
      </c>
      <c r="E280" s="47">
        <v>45083</v>
      </c>
      <c r="F280" s="27"/>
      <c r="G280" s="27"/>
      <c r="H280" s="27">
        <v>0.874</v>
      </c>
      <c r="I280" s="371">
        <f t="shared" ref="I280" si="59">IF(AND(H280&gt;0),  H280*30.974," ")</f>
        <v>27.071276000000001</v>
      </c>
      <c r="J280" s="27">
        <v>0.53</v>
      </c>
    </row>
    <row r="281" spans="1:10">
      <c r="A281" s="2654" t="s">
        <v>825</v>
      </c>
      <c r="B281" s="2654" t="s">
        <v>1446</v>
      </c>
      <c r="C281" s="2654" t="s">
        <v>1448</v>
      </c>
      <c r="D281" s="2625">
        <v>13.8</v>
      </c>
      <c r="E281" s="2605">
        <v>45083</v>
      </c>
      <c r="F281" s="2625"/>
      <c r="G281" s="2625"/>
      <c r="H281" s="2625" t="s">
        <v>811</v>
      </c>
      <c r="I281" s="2625"/>
      <c r="J281" s="2625" t="s">
        <v>811</v>
      </c>
    </row>
    <row r="282" spans="1:10">
      <c r="A282" t="s">
        <v>825</v>
      </c>
      <c r="B282" t="s">
        <v>1446</v>
      </c>
      <c r="C282" t="s">
        <v>1448</v>
      </c>
      <c r="D282" s="27">
        <v>0.5</v>
      </c>
      <c r="E282" s="47">
        <v>45112</v>
      </c>
      <c r="F282" s="27">
        <v>14.5</v>
      </c>
      <c r="G282" s="27">
        <v>4.93</v>
      </c>
      <c r="H282" s="27">
        <v>0.34300000000000003</v>
      </c>
      <c r="I282" s="371">
        <f t="shared" ref="I282" si="60">IF(AND(H282&gt;0),  H282*30.974," ")</f>
        <v>10.624082000000001</v>
      </c>
      <c r="J282" s="27">
        <v>4.38</v>
      </c>
    </row>
    <row r="283" spans="1:10">
      <c r="A283" t="s">
        <v>825</v>
      </c>
      <c r="B283" t="s">
        <v>1446</v>
      </c>
      <c r="C283" t="s">
        <v>1448</v>
      </c>
      <c r="D283" s="27">
        <v>1</v>
      </c>
      <c r="E283" s="47">
        <v>45112</v>
      </c>
      <c r="F283" s="27"/>
      <c r="G283" s="27"/>
      <c r="H283" s="27" t="s">
        <v>811</v>
      </c>
      <c r="I283" s="27"/>
      <c r="J283" s="27" t="s">
        <v>811</v>
      </c>
    </row>
    <row r="284" spans="1:10">
      <c r="A284" t="s">
        <v>825</v>
      </c>
      <c r="B284" t="s">
        <v>1446</v>
      </c>
      <c r="C284" t="s">
        <v>1448</v>
      </c>
      <c r="D284" s="27">
        <v>2</v>
      </c>
      <c r="E284" s="47">
        <v>45112</v>
      </c>
      <c r="F284" s="27"/>
      <c r="G284" s="27"/>
      <c r="H284" s="27" t="s">
        <v>811</v>
      </c>
      <c r="I284" s="27"/>
      <c r="J284" s="27" t="s">
        <v>811</v>
      </c>
    </row>
    <row r="285" spans="1:10">
      <c r="A285" t="s">
        <v>825</v>
      </c>
      <c r="B285" t="s">
        <v>1446</v>
      </c>
      <c r="C285" t="s">
        <v>1448</v>
      </c>
      <c r="D285" s="27">
        <v>3</v>
      </c>
      <c r="E285" s="47">
        <v>45112</v>
      </c>
      <c r="F285" s="27"/>
      <c r="G285" s="27"/>
      <c r="H285" s="27">
        <v>0.27</v>
      </c>
      <c r="I285" s="371">
        <f t="shared" ref="I285" si="61">IF(AND(H285&gt;0),  H285*30.974," ")</f>
        <v>8.3629800000000003</v>
      </c>
      <c r="J285" s="27">
        <v>4.8899999999999997</v>
      </c>
    </row>
    <row r="286" spans="1:10">
      <c r="A286" t="s">
        <v>825</v>
      </c>
      <c r="B286" t="s">
        <v>1446</v>
      </c>
      <c r="C286" t="s">
        <v>1448</v>
      </c>
      <c r="D286" s="27">
        <v>4</v>
      </c>
      <c r="E286" s="47">
        <v>45112</v>
      </c>
      <c r="F286" s="27"/>
      <c r="G286" s="27"/>
      <c r="H286" s="27" t="s">
        <v>811</v>
      </c>
      <c r="I286" s="27"/>
      <c r="J286" s="27" t="s">
        <v>811</v>
      </c>
    </row>
    <row r="287" spans="1:10">
      <c r="A287" t="s">
        <v>825</v>
      </c>
      <c r="B287" t="s">
        <v>1446</v>
      </c>
      <c r="C287" t="s">
        <v>1448</v>
      </c>
      <c r="D287" s="27">
        <v>5</v>
      </c>
      <c r="E287" s="47">
        <v>45112</v>
      </c>
      <c r="F287" s="27"/>
      <c r="G287" s="27"/>
      <c r="H287" s="27" t="s">
        <v>811</v>
      </c>
      <c r="I287" s="27"/>
      <c r="J287" s="27" t="s">
        <v>811</v>
      </c>
    </row>
    <row r="288" spans="1:10">
      <c r="A288" t="s">
        <v>825</v>
      </c>
      <c r="B288" t="s">
        <v>1446</v>
      </c>
      <c r="C288" t="s">
        <v>1448</v>
      </c>
      <c r="D288" s="27">
        <v>6</v>
      </c>
      <c r="E288" s="47">
        <v>45112</v>
      </c>
      <c r="F288" s="27"/>
      <c r="G288" s="27"/>
      <c r="H288" s="27" t="s">
        <v>811</v>
      </c>
      <c r="I288" s="27"/>
      <c r="J288" s="27" t="s">
        <v>811</v>
      </c>
    </row>
    <row r="289" spans="1:10">
      <c r="A289" t="s">
        <v>825</v>
      </c>
      <c r="B289" t="s">
        <v>1446</v>
      </c>
      <c r="C289" t="s">
        <v>1448</v>
      </c>
      <c r="D289" s="27">
        <v>7</v>
      </c>
      <c r="E289" s="47">
        <v>45112</v>
      </c>
      <c r="F289" s="27"/>
      <c r="G289" s="27"/>
      <c r="H289" s="27" t="s">
        <v>811</v>
      </c>
      <c r="I289" s="27"/>
      <c r="J289" s="27" t="s">
        <v>811</v>
      </c>
    </row>
    <row r="290" spans="1:10">
      <c r="A290" t="s">
        <v>825</v>
      </c>
      <c r="B290" t="s">
        <v>1446</v>
      </c>
      <c r="C290" t="s">
        <v>1448</v>
      </c>
      <c r="D290" s="27">
        <v>8</v>
      </c>
      <c r="E290" s="47">
        <v>45112</v>
      </c>
      <c r="F290" s="27"/>
      <c r="G290" s="27"/>
      <c r="H290" s="27" t="s">
        <v>811</v>
      </c>
      <c r="I290" s="27"/>
      <c r="J290" s="27" t="s">
        <v>811</v>
      </c>
    </row>
    <row r="291" spans="1:10">
      <c r="A291" t="s">
        <v>825</v>
      </c>
      <c r="B291" t="s">
        <v>1446</v>
      </c>
      <c r="C291" t="s">
        <v>1448</v>
      </c>
      <c r="D291" s="27">
        <v>9</v>
      </c>
      <c r="E291" s="47">
        <v>45112</v>
      </c>
      <c r="F291" s="27"/>
      <c r="G291" s="27"/>
      <c r="H291" s="27">
        <v>0.57599999999999996</v>
      </c>
      <c r="I291" s="371">
        <f t="shared" ref="I291:I292" si="62">IF(AND(H291&gt;0),  H291*30.974," ")</f>
        <v>17.841023999999997</v>
      </c>
      <c r="J291" s="27">
        <v>8.0299999999999994</v>
      </c>
    </row>
    <row r="292" spans="1:10">
      <c r="A292" t="s">
        <v>825</v>
      </c>
      <c r="B292" t="s">
        <v>1446</v>
      </c>
      <c r="C292" t="s">
        <v>1448</v>
      </c>
      <c r="D292" s="27">
        <v>9</v>
      </c>
      <c r="E292" s="47">
        <v>45112</v>
      </c>
      <c r="F292" s="27"/>
      <c r="G292" s="27"/>
      <c r="H292" s="27">
        <v>0.50600000000000001</v>
      </c>
      <c r="I292" s="371">
        <f t="shared" si="62"/>
        <v>15.672844</v>
      </c>
      <c r="J292" s="27">
        <v>7.36</v>
      </c>
    </row>
    <row r="293" spans="1:10">
      <c r="A293" t="s">
        <v>825</v>
      </c>
      <c r="B293" t="s">
        <v>1446</v>
      </c>
      <c r="C293" t="s">
        <v>1448</v>
      </c>
      <c r="D293" s="27">
        <v>10</v>
      </c>
      <c r="E293" s="47">
        <v>45112</v>
      </c>
      <c r="F293" s="27"/>
      <c r="G293" s="27"/>
      <c r="H293" s="27" t="s">
        <v>811</v>
      </c>
      <c r="I293" s="27"/>
      <c r="J293" s="27" t="s">
        <v>811</v>
      </c>
    </row>
    <row r="294" spans="1:10">
      <c r="A294" t="s">
        <v>825</v>
      </c>
      <c r="B294" t="s">
        <v>1446</v>
      </c>
      <c r="C294" t="s">
        <v>1448</v>
      </c>
      <c r="D294" s="27">
        <v>11</v>
      </c>
      <c r="E294" s="47">
        <v>45112</v>
      </c>
      <c r="F294" s="27"/>
      <c r="G294" s="27"/>
      <c r="H294" s="27" t="s">
        <v>811</v>
      </c>
      <c r="I294" s="27"/>
      <c r="J294" s="27" t="s">
        <v>811</v>
      </c>
    </row>
    <row r="295" spans="1:10">
      <c r="A295" t="s">
        <v>825</v>
      </c>
      <c r="B295" t="s">
        <v>1446</v>
      </c>
      <c r="C295" t="s">
        <v>1448</v>
      </c>
      <c r="D295" s="27">
        <v>12</v>
      </c>
      <c r="E295" s="47">
        <v>45112</v>
      </c>
      <c r="F295" s="27"/>
      <c r="G295" s="27"/>
      <c r="H295" s="27" t="s">
        <v>811</v>
      </c>
      <c r="I295" s="27"/>
      <c r="J295" s="27" t="s">
        <v>811</v>
      </c>
    </row>
    <row r="296" spans="1:10">
      <c r="A296" t="s">
        <v>825</v>
      </c>
      <c r="B296" t="s">
        <v>1446</v>
      </c>
      <c r="C296" t="s">
        <v>1448</v>
      </c>
      <c r="D296" s="27">
        <v>13</v>
      </c>
      <c r="E296" s="47">
        <v>45112</v>
      </c>
      <c r="F296" s="27"/>
      <c r="G296" s="27"/>
      <c r="H296" s="27" t="s">
        <v>811</v>
      </c>
      <c r="I296" s="27"/>
      <c r="J296" s="27" t="s">
        <v>811</v>
      </c>
    </row>
    <row r="297" spans="1:10">
      <c r="A297" t="s">
        <v>825</v>
      </c>
      <c r="B297" t="s">
        <v>1446</v>
      </c>
      <c r="C297" t="s">
        <v>1448</v>
      </c>
      <c r="D297" s="27">
        <v>13.5</v>
      </c>
      <c r="E297" s="47">
        <v>45112</v>
      </c>
      <c r="F297" s="27"/>
      <c r="G297" s="27"/>
      <c r="H297" s="27">
        <v>0.747</v>
      </c>
      <c r="I297" s="371">
        <f t="shared" ref="I297" si="63">IF(AND(H297&gt;0),  H297*30.974," ")</f>
        <v>23.137578000000001</v>
      </c>
      <c r="J297" s="27">
        <v>0.15</v>
      </c>
    </row>
    <row r="298" spans="1:10">
      <c r="A298" s="2654" t="s">
        <v>825</v>
      </c>
      <c r="B298" s="2654" t="s">
        <v>1446</v>
      </c>
      <c r="C298" s="2654" t="s">
        <v>1448</v>
      </c>
      <c r="D298" s="2625">
        <v>14</v>
      </c>
      <c r="E298" s="2605">
        <v>45112</v>
      </c>
      <c r="F298" s="2625"/>
      <c r="G298" s="2625"/>
      <c r="H298" s="2625" t="s">
        <v>811</v>
      </c>
      <c r="I298" s="2625"/>
      <c r="J298" s="2625" t="s">
        <v>811</v>
      </c>
    </row>
    <row r="299" spans="1:10">
      <c r="A299" t="s">
        <v>825</v>
      </c>
      <c r="B299" t="s">
        <v>1446</v>
      </c>
      <c r="C299" t="s">
        <v>1448</v>
      </c>
      <c r="D299" s="27">
        <v>0.5</v>
      </c>
      <c r="E299" s="47">
        <v>45141</v>
      </c>
      <c r="F299" s="27">
        <v>13.8</v>
      </c>
      <c r="G299" s="27">
        <v>5.18</v>
      </c>
      <c r="H299" s="27">
        <v>0.60199999999999998</v>
      </c>
      <c r="I299" s="371">
        <f t="shared" ref="I299" si="64">IF(AND(H299&gt;0),  H299*30.974," ")</f>
        <v>18.646348</v>
      </c>
      <c r="J299" s="27">
        <v>2.23</v>
      </c>
    </row>
    <row r="300" spans="1:10">
      <c r="A300" t="s">
        <v>825</v>
      </c>
      <c r="B300" t="s">
        <v>1446</v>
      </c>
      <c r="C300" t="s">
        <v>1448</v>
      </c>
      <c r="D300" s="27">
        <v>1</v>
      </c>
      <c r="E300" s="47">
        <v>45141</v>
      </c>
      <c r="F300" s="27"/>
      <c r="G300" s="27"/>
      <c r="H300" s="27" t="s">
        <v>811</v>
      </c>
      <c r="I300" s="27"/>
      <c r="J300" s="27" t="s">
        <v>811</v>
      </c>
    </row>
    <row r="301" spans="1:10">
      <c r="A301" t="s">
        <v>825</v>
      </c>
      <c r="B301" t="s">
        <v>1446</v>
      </c>
      <c r="C301" t="s">
        <v>1448</v>
      </c>
      <c r="D301" s="27">
        <v>2</v>
      </c>
      <c r="E301" s="47">
        <v>45141</v>
      </c>
      <c r="F301" s="27"/>
      <c r="G301" s="27"/>
      <c r="H301" s="27" t="s">
        <v>811</v>
      </c>
      <c r="I301" s="27"/>
      <c r="J301" s="27" t="s">
        <v>811</v>
      </c>
    </row>
    <row r="302" spans="1:10">
      <c r="A302" t="s">
        <v>825</v>
      </c>
      <c r="B302" t="s">
        <v>1446</v>
      </c>
      <c r="C302" t="s">
        <v>1448</v>
      </c>
      <c r="D302" s="27">
        <v>3</v>
      </c>
      <c r="E302" s="47">
        <v>45141</v>
      </c>
      <c r="F302" s="27"/>
      <c r="G302" s="27"/>
      <c r="H302" s="27">
        <v>0.502</v>
      </c>
      <c r="I302" s="371">
        <f t="shared" ref="I302" si="65">IF(AND(H302&gt;0),  H302*30.974," ")</f>
        <v>15.548947999999999</v>
      </c>
      <c r="J302" s="27">
        <v>1.9</v>
      </c>
    </row>
    <row r="303" spans="1:10">
      <c r="A303" t="s">
        <v>825</v>
      </c>
      <c r="B303" t="s">
        <v>1446</v>
      </c>
      <c r="C303" t="s">
        <v>1448</v>
      </c>
      <c r="D303" s="27">
        <v>4</v>
      </c>
      <c r="E303" s="47">
        <v>45141</v>
      </c>
      <c r="F303" s="27"/>
      <c r="G303" s="27"/>
      <c r="H303" s="27" t="s">
        <v>811</v>
      </c>
      <c r="I303" s="27"/>
      <c r="J303" s="27" t="s">
        <v>811</v>
      </c>
    </row>
    <row r="304" spans="1:10">
      <c r="A304" t="s">
        <v>825</v>
      </c>
      <c r="B304" t="s">
        <v>1446</v>
      </c>
      <c r="C304" t="s">
        <v>1448</v>
      </c>
      <c r="D304" s="27">
        <v>5</v>
      </c>
      <c r="E304" s="47">
        <v>45141</v>
      </c>
      <c r="F304" s="27"/>
      <c r="G304" s="27"/>
      <c r="H304" s="27" t="s">
        <v>811</v>
      </c>
      <c r="I304" s="27"/>
      <c r="J304" s="27" t="s">
        <v>811</v>
      </c>
    </row>
    <row r="305" spans="1:10">
      <c r="A305" t="s">
        <v>825</v>
      </c>
      <c r="B305" t="s">
        <v>1446</v>
      </c>
      <c r="C305" t="s">
        <v>1448</v>
      </c>
      <c r="D305" s="27">
        <v>6</v>
      </c>
      <c r="E305" s="47">
        <v>45141</v>
      </c>
      <c r="F305" s="27"/>
      <c r="G305" s="27"/>
      <c r="H305" s="27" t="s">
        <v>811</v>
      </c>
      <c r="I305" s="27"/>
      <c r="J305" s="27" t="s">
        <v>811</v>
      </c>
    </row>
    <row r="306" spans="1:10">
      <c r="A306" t="s">
        <v>825</v>
      </c>
      <c r="B306" t="s">
        <v>1446</v>
      </c>
      <c r="C306" t="s">
        <v>1448</v>
      </c>
      <c r="D306" s="27">
        <v>7</v>
      </c>
      <c r="E306" s="47">
        <v>45141</v>
      </c>
      <c r="F306" s="27"/>
      <c r="G306" s="27"/>
      <c r="H306" s="27" t="s">
        <v>811</v>
      </c>
      <c r="I306" s="27"/>
      <c r="J306" s="27" t="s">
        <v>811</v>
      </c>
    </row>
    <row r="307" spans="1:10">
      <c r="A307" t="s">
        <v>825</v>
      </c>
      <c r="B307" t="s">
        <v>1446</v>
      </c>
      <c r="C307" t="s">
        <v>1448</v>
      </c>
      <c r="D307" s="27">
        <v>8</v>
      </c>
      <c r="E307" s="47">
        <v>45141</v>
      </c>
      <c r="F307" s="27"/>
      <c r="G307" s="27"/>
      <c r="H307" s="27" t="s">
        <v>811</v>
      </c>
      <c r="I307" s="27"/>
      <c r="J307" s="27" t="s">
        <v>811</v>
      </c>
    </row>
    <row r="308" spans="1:10">
      <c r="A308" t="s">
        <v>825</v>
      </c>
      <c r="B308" t="s">
        <v>1446</v>
      </c>
      <c r="C308" t="s">
        <v>1448</v>
      </c>
      <c r="D308" s="27">
        <v>9</v>
      </c>
      <c r="E308" s="47">
        <v>45141</v>
      </c>
      <c r="F308" s="27"/>
      <c r="G308" s="27"/>
      <c r="H308" s="27">
        <v>0.71</v>
      </c>
      <c r="I308" s="371">
        <f t="shared" ref="I308:I309" si="66">IF(AND(H308&gt;0),  H308*30.974," ")</f>
        <v>21.991540000000001</v>
      </c>
      <c r="J308" s="27">
        <v>19.05</v>
      </c>
    </row>
    <row r="309" spans="1:10">
      <c r="A309" t="s">
        <v>825</v>
      </c>
      <c r="B309" t="s">
        <v>1446</v>
      </c>
      <c r="C309" t="s">
        <v>1448</v>
      </c>
      <c r="D309" s="27">
        <v>9</v>
      </c>
      <c r="E309" s="47">
        <v>45141</v>
      </c>
      <c r="F309" s="27"/>
      <c r="G309" s="27"/>
      <c r="H309" s="27">
        <v>0.72899999999999998</v>
      </c>
      <c r="I309" s="371">
        <f t="shared" si="66"/>
        <v>22.580045999999999</v>
      </c>
      <c r="J309" s="27">
        <v>16.87</v>
      </c>
    </row>
    <row r="310" spans="1:10">
      <c r="A310" t="s">
        <v>825</v>
      </c>
      <c r="B310" t="s">
        <v>1446</v>
      </c>
      <c r="C310" t="s">
        <v>1448</v>
      </c>
      <c r="D310" s="27">
        <v>10</v>
      </c>
      <c r="E310" s="47">
        <v>45141</v>
      </c>
      <c r="F310" s="27"/>
      <c r="G310" s="27"/>
      <c r="H310" s="27" t="s">
        <v>811</v>
      </c>
      <c r="I310" s="27"/>
      <c r="J310" s="27" t="s">
        <v>811</v>
      </c>
    </row>
    <row r="311" spans="1:10">
      <c r="A311" t="s">
        <v>825</v>
      </c>
      <c r="B311" t="s">
        <v>1446</v>
      </c>
      <c r="C311" t="s">
        <v>1448</v>
      </c>
      <c r="D311" s="27">
        <v>11</v>
      </c>
      <c r="E311" s="47">
        <v>45141</v>
      </c>
      <c r="F311" s="27"/>
      <c r="G311" s="27"/>
      <c r="H311" s="27" t="s">
        <v>811</v>
      </c>
      <c r="I311" s="27"/>
      <c r="J311" s="27" t="s">
        <v>811</v>
      </c>
    </row>
    <row r="312" spans="1:10">
      <c r="A312" t="s">
        <v>825</v>
      </c>
      <c r="B312" t="s">
        <v>1446</v>
      </c>
      <c r="C312" t="s">
        <v>1448</v>
      </c>
      <c r="D312" s="27">
        <v>12</v>
      </c>
      <c r="E312" s="47">
        <v>45141</v>
      </c>
      <c r="F312" s="27"/>
      <c r="G312" s="27"/>
      <c r="H312" s="27" t="s">
        <v>811</v>
      </c>
      <c r="I312" s="27"/>
      <c r="J312" s="27" t="s">
        <v>811</v>
      </c>
    </row>
    <row r="313" spans="1:10">
      <c r="A313" t="s">
        <v>825</v>
      </c>
      <c r="B313" t="s">
        <v>1446</v>
      </c>
      <c r="C313" t="s">
        <v>1448</v>
      </c>
      <c r="D313" s="27">
        <v>12.8</v>
      </c>
      <c r="E313" s="47">
        <v>45141</v>
      </c>
      <c r="F313" s="27"/>
      <c r="G313" s="27"/>
      <c r="H313" s="27">
        <v>0.66900000000000004</v>
      </c>
      <c r="I313" s="371">
        <f t="shared" ref="I313" si="67">IF(AND(H313&gt;0),  H313*30.974," ")</f>
        <v>20.721606000000001</v>
      </c>
      <c r="J313" s="27">
        <v>0.15</v>
      </c>
    </row>
    <row r="314" spans="1:10">
      <c r="A314" t="s">
        <v>825</v>
      </c>
      <c r="B314" t="s">
        <v>1446</v>
      </c>
      <c r="C314" t="s">
        <v>1448</v>
      </c>
      <c r="D314" s="27">
        <v>13</v>
      </c>
      <c r="E314" s="47">
        <v>45141</v>
      </c>
      <c r="F314" s="27"/>
      <c r="G314" s="27"/>
      <c r="H314" s="27" t="s">
        <v>811</v>
      </c>
      <c r="I314" s="27"/>
      <c r="J314" s="27" t="s">
        <v>811</v>
      </c>
    </row>
    <row r="315" spans="1:10">
      <c r="A315" s="2654" t="s">
        <v>825</v>
      </c>
      <c r="B315" s="2654" t="s">
        <v>1446</v>
      </c>
      <c r="C315" s="2654" t="s">
        <v>1448</v>
      </c>
      <c r="D315" s="2625">
        <v>13.3</v>
      </c>
      <c r="E315" s="2605">
        <v>45141</v>
      </c>
      <c r="F315" s="2625"/>
      <c r="G315" s="2625"/>
      <c r="H315" s="2625" t="s">
        <v>811</v>
      </c>
      <c r="I315" s="2625"/>
      <c r="J315" s="2625" t="s">
        <v>811</v>
      </c>
    </row>
    <row r="316" spans="1:10">
      <c r="A316" t="s">
        <v>825</v>
      </c>
      <c r="B316" t="s">
        <v>1446</v>
      </c>
      <c r="C316" t="s">
        <v>1448</v>
      </c>
      <c r="D316" s="27">
        <v>0.5</v>
      </c>
      <c r="E316" s="47">
        <v>45175</v>
      </c>
      <c r="F316" s="27">
        <v>14.2</v>
      </c>
      <c r="G316" s="27">
        <v>6.15</v>
      </c>
      <c r="H316" s="27">
        <v>0.22500000000000001</v>
      </c>
      <c r="I316" s="371">
        <f t="shared" ref="I316" si="68">IF(AND(H316&gt;0),  H316*30.974," ")</f>
        <v>6.96915</v>
      </c>
      <c r="J316" s="27">
        <v>2.0499999999999998</v>
      </c>
    </row>
    <row r="317" spans="1:10">
      <c r="A317" t="s">
        <v>825</v>
      </c>
      <c r="B317" t="s">
        <v>1446</v>
      </c>
      <c r="C317" t="s">
        <v>1448</v>
      </c>
      <c r="D317" s="27">
        <v>1</v>
      </c>
      <c r="E317" s="47">
        <v>45175</v>
      </c>
      <c r="F317" s="27"/>
      <c r="G317" s="27"/>
      <c r="H317" s="27" t="s">
        <v>811</v>
      </c>
      <c r="I317" s="27"/>
      <c r="J317" s="27" t="s">
        <v>811</v>
      </c>
    </row>
    <row r="318" spans="1:10">
      <c r="A318" t="s">
        <v>825</v>
      </c>
      <c r="B318" t="s">
        <v>1446</v>
      </c>
      <c r="C318" t="s">
        <v>1448</v>
      </c>
      <c r="D318" s="27">
        <v>2</v>
      </c>
      <c r="E318" s="47">
        <v>45175</v>
      </c>
      <c r="F318" s="27"/>
      <c r="G318" s="27"/>
      <c r="H318" s="27" t="s">
        <v>811</v>
      </c>
      <c r="I318" s="27"/>
      <c r="J318" s="27" t="s">
        <v>811</v>
      </c>
    </row>
    <row r="319" spans="1:10">
      <c r="A319" t="s">
        <v>825</v>
      </c>
      <c r="B319" t="s">
        <v>1446</v>
      </c>
      <c r="C319" t="s">
        <v>1448</v>
      </c>
      <c r="D319" s="27">
        <v>3</v>
      </c>
      <c r="E319" s="47">
        <v>45175</v>
      </c>
      <c r="F319" s="27"/>
      <c r="G319" s="27"/>
      <c r="H319" s="27">
        <v>0.16700000000000001</v>
      </c>
      <c r="I319" s="371">
        <f t="shared" ref="I319" si="69">IF(AND(H319&gt;0),  H319*30.974," ")</f>
        <v>5.1726580000000002</v>
      </c>
      <c r="J319" s="27">
        <v>3.1</v>
      </c>
    </row>
    <row r="320" spans="1:10">
      <c r="A320" t="s">
        <v>825</v>
      </c>
      <c r="B320" t="s">
        <v>1446</v>
      </c>
      <c r="C320" t="s">
        <v>1448</v>
      </c>
      <c r="D320" s="27">
        <v>4</v>
      </c>
      <c r="E320" s="47">
        <v>45175</v>
      </c>
      <c r="F320" s="27"/>
      <c r="G320" s="27"/>
      <c r="H320" s="27" t="s">
        <v>811</v>
      </c>
      <c r="I320" s="27"/>
      <c r="J320" s="27" t="s">
        <v>811</v>
      </c>
    </row>
    <row r="321" spans="1:18">
      <c r="A321" t="s">
        <v>825</v>
      </c>
      <c r="B321" t="s">
        <v>1446</v>
      </c>
      <c r="C321" t="s">
        <v>1448</v>
      </c>
      <c r="D321" s="27">
        <v>5</v>
      </c>
      <c r="E321" s="47">
        <v>45175</v>
      </c>
      <c r="F321" s="27"/>
      <c r="G321" s="27"/>
      <c r="H321" s="27" t="s">
        <v>811</v>
      </c>
      <c r="I321" s="27"/>
      <c r="J321" s="27" t="s">
        <v>811</v>
      </c>
    </row>
    <row r="322" spans="1:18">
      <c r="A322" t="s">
        <v>825</v>
      </c>
      <c r="B322" t="s">
        <v>1446</v>
      </c>
      <c r="C322" t="s">
        <v>1448</v>
      </c>
      <c r="D322" s="27">
        <v>6</v>
      </c>
      <c r="E322" s="47">
        <v>45175</v>
      </c>
      <c r="F322" s="27"/>
      <c r="G322" s="27"/>
      <c r="H322" s="27" t="s">
        <v>811</v>
      </c>
      <c r="I322" s="27"/>
      <c r="J322" s="27" t="s">
        <v>811</v>
      </c>
    </row>
    <row r="323" spans="1:18">
      <c r="A323" t="s">
        <v>825</v>
      </c>
      <c r="B323" t="s">
        <v>1446</v>
      </c>
      <c r="C323" t="s">
        <v>1448</v>
      </c>
      <c r="D323" s="27">
        <v>7</v>
      </c>
      <c r="E323" s="47">
        <v>45175</v>
      </c>
      <c r="F323" s="27"/>
      <c r="G323" s="27"/>
      <c r="H323" s="27" t="s">
        <v>811</v>
      </c>
      <c r="I323" s="27"/>
      <c r="J323" s="27" t="s">
        <v>811</v>
      </c>
    </row>
    <row r="324" spans="1:18">
      <c r="A324" t="s">
        <v>825</v>
      </c>
      <c r="B324" t="s">
        <v>1446</v>
      </c>
      <c r="C324" t="s">
        <v>1448</v>
      </c>
      <c r="D324" s="27">
        <v>8</v>
      </c>
      <c r="E324" s="47">
        <v>45175</v>
      </c>
      <c r="F324" s="27"/>
      <c r="G324" s="27"/>
      <c r="H324" s="27" t="s">
        <v>811</v>
      </c>
      <c r="I324" s="27"/>
      <c r="J324" s="27" t="s">
        <v>811</v>
      </c>
    </row>
    <row r="325" spans="1:18">
      <c r="A325" t="s">
        <v>825</v>
      </c>
      <c r="B325" t="s">
        <v>1446</v>
      </c>
      <c r="C325" t="s">
        <v>1448</v>
      </c>
      <c r="D325" s="27">
        <v>9</v>
      </c>
      <c r="E325" s="47">
        <v>45175</v>
      </c>
      <c r="F325" s="27"/>
      <c r="G325" s="27"/>
      <c r="H325" s="27">
        <v>0.32800000000000001</v>
      </c>
      <c r="I325" s="371">
        <f t="shared" ref="I325" si="70">IF(AND(H325&gt;0),  H325*30.974," ")</f>
        <v>10.159472000000001</v>
      </c>
      <c r="J325" s="27">
        <v>7.3</v>
      </c>
    </row>
    <row r="326" spans="1:18">
      <c r="A326" t="s">
        <v>825</v>
      </c>
      <c r="B326" t="s">
        <v>1446</v>
      </c>
      <c r="C326" t="s">
        <v>1448</v>
      </c>
      <c r="D326" s="27">
        <v>10</v>
      </c>
      <c r="E326" s="47">
        <v>45175</v>
      </c>
      <c r="F326" s="27"/>
      <c r="G326" s="27"/>
      <c r="H326" s="27" t="s">
        <v>811</v>
      </c>
      <c r="I326" s="27"/>
      <c r="J326" s="27" t="s">
        <v>811</v>
      </c>
    </row>
    <row r="327" spans="1:18">
      <c r="A327" t="s">
        <v>825</v>
      </c>
      <c r="B327" t="s">
        <v>1446</v>
      </c>
      <c r="C327" t="s">
        <v>1448</v>
      </c>
      <c r="D327" s="27">
        <v>11</v>
      </c>
      <c r="E327" s="47">
        <v>45175</v>
      </c>
      <c r="F327" s="27"/>
      <c r="G327" s="27"/>
      <c r="H327" s="27" t="s">
        <v>811</v>
      </c>
      <c r="I327" s="27"/>
      <c r="J327" s="27" t="s">
        <v>811</v>
      </c>
    </row>
    <row r="328" spans="1:18">
      <c r="A328" t="s">
        <v>825</v>
      </c>
      <c r="B328" t="s">
        <v>1446</v>
      </c>
      <c r="C328" t="s">
        <v>1448</v>
      </c>
      <c r="D328" s="27">
        <v>12</v>
      </c>
      <c r="E328" s="47">
        <v>45175</v>
      </c>
      <c r="F328" s="27"/>
      <c r="G328" s="27"/>
      <c r="H328" s="27" t="s">
        <v>811</v>
      </c>
      <c r="I328" s="27"/>
      <c r="J328" s="27" t="s">
        <v>811</v>
      </c>
    </row>
    <row r="329" spans="1:18">
      <c r="A329" t="s">
        <v>825</v>
      </c>
      <c r="B329" t="s">
        <v>1446</v>
      </c>
      <c r="C329" t="s">
        <v>1448</v>
      </c>
      <c r="D329" s="27">
        <v>13</v>
      </c>
      <c r="E329" s="47">
        <v>45175</v>
      </c>
      <c r="F329" s="27"/>
      <c r="G329" s="27"/>
      <c r="H329" s="27" t="s">
        <v>811</v>
      </c>
      <c r="I329" s="27"/>
      <c r="J329" s="27" t="s">
        <v>811</v>
      </c>
    </row>
    <row r="330" spans="1:18">
      <c r="A330" t="s">
        <v>825</v>
      </c>
      <c r="B330" t="s">
        <v>1446</v>
      </c>
      <c r="C330" t="s">
        <v>1448</v>
      </c>
      <c r="D330" s="27">
        <v>13.2</v>
      </c>
      <c r="E330" s="47">
        <v>45175</v>
      </c>
      <c r="F330" s="27"/>
      <c r="G330" s="27"/>
      <c r="H330" s="27">
        <v>0.74099999999999999</v>
      </c>
      <c r="I330" s="371">
        <f t="shared" ref="I330" si="71">IF(AND(H330&gt;0),  H330*30.974," ")</f>
        <v>22.951733999999998</v>
      </c>
      <c r="J330" s="27">
        <v>0.15</v>
      </c>
    </row>
    <row r="331" spans="1:18">
      <c r="A331" s="2654" t="s">
        <v>825</v>
      </c>
      <c r="B331" s="2654" t="s">
        <v>1446</v>
      </c>
      <c r="C331" s="2654" t="s">
        <v>1448</v>
      </c>
      <c r="D331" s="2625">
        <v>13.7</v>
      </c>
      <c r="E331" s="2605">
        <v>45175</v>
      </c>
      <c r="F331" s="2625"/>
      <c r="G331" s="2625"/>
      <c r="H331" s="2625" t="s">
        <v>811</v>
      </c>
      <c r="I331" s="2625"/>
      <c r="J331" s="2625" t="s">
        <v>811</v>
      </c>
      <c r="K331" s="2211">
        <f>AVERAGE(G266:G331)</f>
        <v>5.4024999999999999</v>
      </c>
      <c r="L331" s="1574">
        <f>10*(6-(LN(K331)/LN(2)))</f>
        <v>35.663728329152171</v>
      </c>
      <c r="M331" s="1632">
        <f>AVERAGE(I266:I331)</f>
        <v>16.016999555555557</v>
      </c>
      <c r="N331" s="1574">
        <f t="shared" ref="N331" si="72">10*(6-(LN(48/M331)/LN(2)))</f>
        <v>44.165695089700961</v>
      </c>
      <c r="O331" s="1632">
        <f>AVERAGE(J266:J331)</f>
        <v>4.7038888888888888</v>
      </c>
      <c r="P331" s="1574">
        <f t="shared" ref="P331" si="73">10*(6-((2.04-0.68*LN(O331))/LN(2)))</f>
        <v>45.759228246919506</v>
      </c>
      <c r="Q331" s="2206">
        <f t="shared" ref="Q331" si="74">AVERAGE(L331,N331,P331)</f>
        <v>41.862883888590879</v>
      </c>
      <c r="R331" s="2658" t="s">
        <v>1445</v>
      </c>
    </row>
    <row r="332" spans="1:18">
      <c r="A332" s="91" t="s">
        <v>825</v>
      </c>
      <c r="B332" s="91" t="s">
        <v>1446</v>
      </c>
      <c r="C332" s="91" t="s">
        <v>1448</v>
      </c>
      <c r="D332" s="355">
        <v>0.5</v>
      </c>
      <c r="E332" s="358">
        <v>45203</v>
      </c>
      <c r="F332" s="355">
        <v>14</v>
      </c>
      <c r="G332" s="355">
        <v>3.8</v>
      </c>
      <c r="H332" s="355">
        <v>0.245</v>
      </c>
      <c r="I332" s="373">
        <f t="shared" ref="I332" si="75">IF(AND(H332&gt;0),  H332*30.974," ")</f>
        <v>7.5886300000000002</v>
      </c>
      <c r="J332" s="355">
        <v>4.58</v>
      </c>
    </row>
    <row r="333" spans="1:18">
      <c r="A333" s="91" t="s">
        <v>825</v>
      </c>
      <c r="B333" s="91" t="s">
        <v>1446</v>
      </c>
      <c r="C333" s="91" t="s">
        <v>1448</v>
      </c>
      <c r="D333" s="355">
        <v>1</v>
      </c>
      <c r="E333" s="358">
        <v>45203</v>
      </c>
      <c r="F333" s="355"/>
      <c r="G333" s="355"/>
      <c r="H333" s="355" t="s">
        <v>811</v>
      </c>
      <c r="I333" s="355"/>
      <c r="J333" s="355" t="s">
        <v>811</v>
      </c>
    </row>
    <row r="334" spans="1:18">
      <c r="A334" s="91" t="s">
        <v>825</v>
      </c>
      <c r="B334" s="91" t="s">
        <v>1446</v>
      </c>
      <c r="C334" s="91" t="s">
        <v>1448</v>
      </c>
      <c r="D334" s="355">
        <v>2</v>
      </c>
      <c r="E334" s="358">
        <v>45203</v>
      </c>
      <c r="F334" s="355"/>
      <c r="G334" s="355"/>
      <c r="H334" s="355" t="s">
        <v>811</v>
      </c>
      <c r="I334" s="355"/>
      <c r="J334" s="355" t="s">
        <v>811</v>
      </c>
    </row>
    <row r="335" spans="1:18">
      <c r="A335" s="91" t="s">
        <v>825</v>
      </c>
      <c r="B335" s="91" t="s">
        <v>1446</v>
      </c>
      <c r="C335" s="91" t="s">
        <v>1448</v>
      </c>
      <c r="D335" s="355">
        <v>3</v>
      </c>
      <c r="E335" s="358">
        <v>45203</v>
      </c>
      <c r="F335" s="355"/>
      <c r="G335" s="355"/>
      <c r="H335" s="355">
        <v>0.371</v>
      </c>
      <c r="I335" s="373">
        <f t="shared" ref="I335:I336" si="76">IF(AND(H335&gt;0),  H335*30.974," ")</f>
        <v>11.491353999999999</v>
      </c>
      <c r="J335" s="355">
        <v>5.55</v>
      </c>
    </row>
    <row r="336" spans="1:18">
      <c r="A336" s="91" t="s">
        <v>825</v>
      </c>
      <c r="B336" s="91" t="s">
        <v>1446</v>
      </c>
      <c r="C336" s="91" t="s">
        <v>1448</v>
      </c>
      <c r="D336" s="355">
        <v>3</v>
      </c>
      <c r="E336" s="358">
        <v>45203</v>
      </c>
      <c r="F336" s="355"/>
      <c r="G336" s="355"/>
      <c r="H336" s="355">
        <v>0.39400000000000002</v>
      </c>
      <c r="I336" s="373">
        <f t="shared" si="76"/>
        <v>12.203756</v>
      </c>
      <c r="J336" s="355">
        <v>5.42</v>
      </c>
    </row>
    <row r="337" spans="1:10">
      <c r="A337" s="91" t="s">
        <v>825</v>
      </c>
      <c r="B337" s="91" t="s">
        <v>1446</v>
      </c>
      <c r="C337" s="91" t="s">
        <v>1448</v>
      </c>
      <c r="D337" s="355">
        <v>4</v>
      </c>
      <c r="E337" s="358">
        <v>45203</v>
      </c>
      <c r="F337" s="355"/>
      <c r="G337" s="355"/>
      <c r="H337" s="355" t="s">
        <v>811</v>
      </c>
      <c r="I337" s="355"/>
      <c r="J337" s="355" t="s">
        <v>811</v>
      </c>
    </row>
    <row r="338" spans="1:10">
      <c r="A338" s="91" t="s">
        <v>825</v>
      </c>
      <c r="B338" s="91" t="s">
        <v>1446</v>
      </c>
      <c r="C338" s="91" t="s">
        <v>1448</v>
      </c>
      <c r="D338" s="355">
        <v>5</v>
      </c>
      <c r="E338" s="358">
        <v>45203</v>
      </c>
      <c r="F338" s="355"/>
      <c r="G338" s="355"/>
      <c r="H338" s="355" t="s">
        <v>811</v>
      </c>
      <c r="I338" s="355"/>
      <c r="J338" s="355" t="s">
        <v>811</v>
      </c>
    </row>
    <row r="339" spans="1:10">
      <c r="A339" s="91" t="s">
        <v>825</v>
      </c>
      <c r="B339" s="91" t="s">
        <v>1446</v>
      </c>
      <c r="C339" s="91" t="s">
        <v>1448</v>
      </c>
      <c r="D339" s="355">
        <v>6</v>
      </c>
      <c r="E339" s="358">
        <v>45203</v>
      </c>
      <c r="F339" s="355"/>
      <c r="G339" s="355"/>
      <c r="H339" s="355" t="s">
        <v>811</v>
      </c>
      <c r="I339" s="355"/>
      <c r="J339" s="355" t="s">
        <v>811</v>
      </c>
    </row>
    <row r="340" spans="1:10">
      <c r="A340" s="91" t="s">
        <v>825</v>
      </c>
      <c r="B340" s="91" t="s">
        <v>1446</v>
      </c>
      <c r="C340" s="91" t="s">
        <v>1448</v>
      </c>
      <c r="D340" s="355">
        <v>7</v>
      </c>
      <c r="E340" s="358">
        <v>45203</v>
      </c>
      <c r="F340" s="355"/>
      <c r="G340" s="355"/>
      <c r="H340" s="355" t="s">
        <v>811</v>
      </c>
      <c r="I340" s="355"/>
      <c r="J340" s="355" t="s">
        <v>811</v>
      </c>
    </row>
    <row r="341" spans="1:10">
      <c r="A341" s="91" t="s">
        <v>825</v>
      </c>
      <c r="B341" s="91" t="s">
        <v>1446</v>
      </c>
      <c r="C341" s="91" t="s">
        <v>1448</v>
      </c>
      <c r="D341" s="355">
        <v>8</v>
      </c>
      <c r="E341" s="358">
        <v>45203</v>
      </c>
      <c r="F341" s="355"/>
      <c r="G341" s="355"/>
      <c r="H341" s="355" t="s">
        <v>811</v>
      </c>
      <c r="I341" s="355"/>
      <c r="J341" s="355" t="s">
        <v>811</v>
      </c>
    </row>
    <row r="342" spans="1:10">
      <c r="A342" s="91" t="s">
        <v>825</v>
      </c>
      <c r="B342" s="91" t="s">
        <v>1446</v>
      </c>
      <c r="C342" s="91" t="s">
        <v>1448</v>
      </c>
      <c r="D342" s="355">
        <v>9</v>
      </c>
      <c r="E342" s="358">
        <v>45203</v>
      </c>
      <c r="F342" s="355"/>
      <c r="G342" s="355"/>
      <c r="H342" s="355">
        <v>0.216</v>
      </c>
      <c r="I342" s="373">
        <f t="shared" ref="I342" si="77">IF(AND(H342&gt;0),  H342*30.974," ")</f>
        <v>6.6903839999999999</v>
      </c>
      <c r="J342" s="355">
        <v>7.04</v>
      </c>
    </row>
    <row r="343" spans="1:10">
      <c r="A343" s="91" t="s">
        <v>825</v>
      </c>
      <c r="B343" s="91" t="s">
        <v>1446</v>
      </c>
      <c r="C343" s="91" t="s">
        <v>1448</v>
      </c>
      <c r="D343" s="355">
        <v>10</v>
      </c>
      <c r="E343" s="358">
        <v>45203</v>
      </c>
      <c r="F343" s="355"/>
      <c r="G343" s="355"/>
      <c r="H343" s="355" t="s">
        <v>811</v>
      </c>
      <c r="I343" s="355"/>
      <c r="J343" s="355" t="s">
        <v>811</v>
      </c>
    </row>
    <row r="344" spans="1:10">
      <c r="A344" s="91" t="s">
        <v>825</v>
      </c>
      <c r="B344" s="91" t="s">
        <v>1446</v>
      </c>
      <c r="C344" s="91" t="s">
        <v>1448</v>
      </c>
      <c r="D344" s="355">
        <v>11</v>
      </c>
      <c r="E344" s="358">
        <v>45203</v>
      </c>
      <c r="F344" s="355"/>
      <c r="G344" s="355"/>
      <c r="H344" s="355" t="s">
        <v>811</v>
      </c>
      <c r="I344" s="355"/>
      <c r="J344" s="355" t="s">
        <v>811</v>
      </c>
    </row>
    <row r="345" spans="1:10">
      <c r="A345" s="91" t="s">
        <v>825</v>
      </c>
      <c r="B345" s="91" t="s">
        <v>1446</v>
      </c>
      <c r="C345" s="91" t="s">
        <v>1448</v>
      </c>
      <c r="D345" s="355">
        <v>12</v>
      </c>
      <c r="E345" s="358">
        <v>45203</v>
      </c>
      <c r="F345" s="355"/>
      <c r="G345" s="355"/>
      <c r="H345" s="355" t="s">
        <v>811</v>
      </c>
      <c r="I345" s="355"/>
      <c r="J345" s="355" t="s">
        <v>811</v>
      </c>
    </row>
    <row r="346" spans="1:10">
      <c r="A346" s="91" t="s">
        <v>825</v>
      </c>
      <c r="B346" s="91" t="s">
        <v>1446</v>
      </c>
      <c r="C346" s="91" t="s">
        <v>1448</v>
      </c>
      <c r="D346" s="355">
        <v>13</v>
      </c>
      <c r="E346" s="358">
        <v>45203</v>
      </c>
      <c r="F346" s="355"/>
      <c r="G346" s="355"/>
      <c r="H346" s="355">
        <v>0.68899999999999995</v>
      </c>
      <c r="I346" s="373">
        <f t="shared" ref="I346" si="78">IF(AND(H346&gt;0),  H346*30.974," ")</f>
        <v>21.341085999999997</v>
      </c>
      <c r="J346" s="355">
        <v>0.15</v>
      </c>
    </row>
    <row r="347" spans="1:10">
      <c r="A347" s="2652" t="s">
        <v>825</v>
      </c>
      <c r="B347" s="2652" t="s">
        <v>1446</v>
      </c>
      <c r="C347" s="2652" t="s">
        <v>1448</v>
      </c>
      <c r="D347" s="2629">
        <v>13.5</v>
      </c>
      <c r="E347" s="2644">
        <v>45203</v>
      </c>
      <c r="F347" s="2629"/>
      <c r="G347" s="2629"/>
      <c r="H347" s="2629" t="s">
        <v>811</v>
      </c>
      <c r="I347" s="2629"/>
      <c r="J347" s="2629" t="s">
        <v>811</v>
      </c>
    </row>
    <row r="348" spans="1:10">
      <c r="A348" s="91" t="s">
        <v>825</v>
      </c>
      <c r="B348" s="91" t="s">
        <v>1446</v>
      </c>
      <c r="C348" s="91" t="s">
        <v>1448</v>
      </c>
      <c r="D348" s="355">
        <v>0.5</v>
      </c>
      <c r="E348" s="358">
        <v>45243</v>
      </c>
      <c r="F348" s="355">
        <v>14.1</v>
      </c>
      <c r="G348" s="355">
        <v>3.79</v>
      </c>
      <c r="H348" s="355">
        <v>0.48699999999999999</v>
      </c>
      <c r="I348" s="373">
        <f t="shared" ref="I348" si="79">IF(AND(H348&gt;0),  H348*30.974," ")</f>
        <v>15.084337999999999</v>
      </c>
      <c r="J348" s="355">
        <v>5.24</v>
      </c>
    </row>
    <row r="349" spans="1:10">
      <c r="A349" s="91" t="s">
        <v>825</v>
      </c>
      <c r="B349" s="91" t="s">
        <v>1446</v>
      </c>
      <c r="C349" s="91" t="s">
        <v>1448</v>
      </c>
      <c r="D349" s="355">
        <v>1</v>
      </c>
      <c r="E349" s="358">
        <v>45243</v>
      </c>
      <c r="F349" s="355"/>
      <c r="G349" s="355"/>
      <c r="H349" s="355" t="s">
        <v>811</v>
      </c>
      <c r="I349" s="355"/>
      <c r="J349" s="355" t="s">
        <v>811</v>
      </c>
    </row>
    <row r="350" spans="1:10">
      <c r="A350" s="91" t="s">
        <v>825</v>
      </c>
      <c r="B350" s="91" t="s">
        <v>1446</v>
      </c>
      <c r="C350" s="91" t="s">
        <v>1448</v>
      </c>
      <c r="D350" s="355">
        <v>2</v>
      </c>
      <c r="E350" s="358">
        <v>45243</v>
      </c>
      <c r="F350" s="355"/>
      <c r="G350" s="355"/>
      <c r="H350" s="355" t="s">
        <v>811</v>
      </c>
      <c r="I350" s="355"/>
      <c r="J350" s="355" t="s">
        <v>811</v>
      </c>
    </row>
    <row r="351" spans="1:10">
      <c r="A351" s="91" t="s">
        <v>825</v>
      </c>
      <c r="B351" s="91" t="s">
        <v>1446</v>
      </c>
      <c r="C351" s="91" t="s">
        <v>1448</v>
      </c>
      <c r="D351" s="355">
        <v>3</v>
      </c>
      <c r="E351" s="358">
        <v>45243</v>
      </c>
      <c r="F351" s="355"/>
      <c r="G351" s="355"/>
      <c r="H351" s="355">
        <v>0.318</v>
      </c>
      <c r="I351" s="373">
        <f t="shared" ref="I351" si="80">IF(AND(H351&gt;0),  H351*30.974," ")</f>
        <v>9.8497319999999995</v>
      </c>
      <c r="J351" s="355">
        <v>6.11</v>
      </c>
    </row>
    <row r="352" spans="1:10">
      <c r="A352" s="91" t="s">
        <v>825</v>
      </c>
      <c r="B352" s="91" t="s">
        <v>1446</v>
      </c>
      <c r="C352" s="91" t="s">
        <v>1448</v>
      </c>
      <c r="D352" s="355">
        <v>4</v>
      </c>
      <c r="E352" s="358">
        <v>45243</v>
      </c>
      <c r="F352" s="355"/>
      <c r="G352" s="355"/>
      <c r="H352" s="355" t="s">
        <v>811</v>
      </c>
      <c r="I352" s="355"/>
      <c r="J352" s="355" t="s">
        <v>811</v>
      </c>
    </row>
    <row r="353" spans="1:10">
      <c r="A353" s="91" t="s">
        <v>825</v>
      </c>
      <c r="B353" s="91" t="s">
        <v>1446</v>
      </c>
      <c r="C353" s="91" t="s">
        <v>1448</v>
      </c>
      <c r="D353" s="355">
        <v>5</v>
      </c>
      <c r="E353" s="358">
        <v>45243</v>
      </c>
      <c r="F353" s="355"/>
      <c r="G353" s="355"/>
      <c r="H353" s="355" t="s">
        <v>811</v>
      </c>
      <c r="I353" s="355"/>
      <c r="J353" s="355" t="s">
        <v>811</v>
      </c>
    </row>
    <row r="354" spans="1:10">
      <c r="A354" s="91" t="s">
        <v>825</v>
      </c>
      <c r="B354" s="91" t="s">
        <v>1446</v>
      </c>
      <c r="C354" s="91" t="s">
        <v>1448</v>
      </c>
      <c r="D354" s="355">
        <v>6</v>
      </c>
      <c r="E354" s="358">
        <v>45243</v>
      </c>
      <c r="F354" s="355"/>
      <c r="G354" s="355"/>
      <c r="H354" s="355" t="s">
        <v>811</v>
      </c>
      <c r="I354" s="355"/>
      <c r="J354" s="355" t="s">
        <v>811</v>
      </c>
    </row>
    <row r="355" spans="1:10">
      <c r="A355" s="91" t="s">
        <v>825</v>
      </c>
      <c r="B355" s="91" t="s">
        <v>1446</v>
      </c>
      <c r="C355" s="91" t="s">
        <v>1448</v>
      </c>
      <c r="D355" s="355">
        <v>7</v>
      </c>
      <c r="E355" s="358">
        <v>45243</v>
      </c>
      <c r="F355" s="355"/>
      <c r="G355" s="355"/>
      <c r="H355" s="355" t="s">
        <v>811</v>
      </c>
      <c r="I355" s="355"/>
      <c r="J355" s="355" t="s">
        <v>811</v>
      </c>
    </row>
    <row r="356" spans="1:10">
      <c r="A356" s="91" t="s">
        <v>825</v>
      </c>
      <c r="B356" s="91" t="s">
        <v>1446</v>
      </c>
      <c r="C356" s="91" t="s">
        <v>1448</v>
      </c>
      <c r="D356" s="355">
        <v>8</v>
      </c>
      <c r="E356" s="358">
        <v>45243</v>
      </c>
      <c r="F356" s="355"/>
      <c r="G356" s="355"/>
      <c r="H356" s="355" t="s">
        <v>811</v>
      </c>
      <c r="I356" s="355"/>
      <c r="J356" s="355" t="s">
        <v>811</v>
      </c>
    </row>
    <row r="357" spans="1:10">
      <c r="A357" s="91" t="s">
        <v>825</v>
      </c>
      <c r="B357" s="91" t="s">
        <v>1446</v>
      </c>
      <c r="C357" s="91" t="s">
        <v>1448</v>
      </c>
      <c r="D357" s="355">
        <v>9</v>
      </c>
      <c r="E357" s="358">
        <v>45243</v>
      </c>
      <c r="F357" s="355"/>
      <c r="G357" s="355"/>
      <c r="H357" s="355">
        <v>0.26900000000000002</v>
      </c>
      <c r="I357" s="373">
        <f t="shared" ref="I357" si="81">IF(AND(H357&gt;0),  H357*30.974," ")</f>
        <v>8.3320059999999998</v>
      </c>
      <c r="J357" s="355">
        <v>4.66</v>
      </c>
    </row>
    <row r="358" spans="1:10">
      <c r="A358" s="91" t="s">
        <v>825</v>
      </c>
      <c r="B358" s="91" t="s">
        <v>1446</v>
      </c>
      <c r="C358" s="91" t="s">
        <v>1448</v>
      </c>
      <c r="D358" s="355">
        <v>10</v>
      </c>
      <c r="E358" s="358">
        <v>45243</v>
      </c>
      <c r="F358" s="355"/>
      <c r="G358" s="355"/>
      <c r="H358" s="355" t="s">
        <v>811</v>
      </c>
      <c r="I358" s="355"/>
      <c r="J358" s="355" t="s">
        <v>811</v>
      </c>
    </row>
    <row r="359" spans="1:10">
      <c r="A359" s="91" t="s">
        <v>825</v>
      </c>
      <c r="B359" s="91" t="s">
        <v>1446</v>
      </c>
      <c r="C359" s="91" t="s">
        <v>1448</v>
      </c>
      <c r="D359" s="355">
        <v>11</v>
      </c>
      <c r="E359" s="358">
        <v>45243</v>
      </c>
      <c r="F359" s="355"/>
      <c r="G359" s="355"/>
      <c r="H359" s="355" t="s">
        <v>811</v>
      </c>
      <c r="I359" s="355"/>
      <c r="J359" s="355" t="s">
        <v>811</v>
      </c>
    </row>
    <row r="360" spans="1:10">
      <c r="A360" s="91" t="s">
        <v>825</v>
      </c>
      <c r="B360" s="91" t="s">
        <v>1446</v>
      </c>
      <c r="C360" s="91" t="s">
        <v>1448</v>
      </c>
      <c r="D360" s="355">
        <v>12</v>
      </c>
      <c r="E360" s="358">
        <v>45243</v>
      </c>
      <c r="F360" s="355"/>
      <c r="G360" s="355"/>
      <c r="H360" s="355" t="s">
        <v>811</v>
      </c>
      <c r="I360" s="355"/>
      <c r="J360" s="355" t="s">
        <v>811</v>
      </c>
    </row>
    <row r="361" spans="1:10">
      <c r="A361" s="91" t="s">
        <v>825</v>
      </c>
      <c r="B361" s="91" t="s">
        <v>1446</v>
      </c>
      <c r="C361" s="91" t="s">
        <v>1448</v>
      </c>
      <c r="D361" s="355">
        <v>13</v>
      </c>
      <c r="E361" s="358">
        <v>45243</v>
      </c>
      <c r="F361" s="355"/>
      <c r="G361" s="355"/>
      <c r="H361" s="355" t="s">
        <v>811</v>
      </c>
      <c r="I361" s="355"/>
      <c r="J361" s="355" t="s">
        <v>811</v>
      </c>
    </row>
    <row r="362" spans="1:10">
      <c r="A362" s="91" t="s">
        <v>825</v>
      </c>
      <c r="B362" s="91" t="s">
        <v>1446</v>
      </c>
      <c r="C362" s="91" t="s">
        <v>1448</v>
      </c>
      <c r="D362" s="355">
        <v>13.1</v>
      </c>
      <c r="E362" s="358">
        <v>45243</v>
      </c>
      <c r="F362" s="355"/>
      <c r="G362" s="355"/>
      <c r="H362" s="355">
        <v>0.60399999999999998</v>
      </c>
      <c r="I362" s="373">
        <f t="shared" ref="I362" si="82">IF(AND(H362&gt;0),  H362*30.974," ")</f>
        <v>18.708296000000001</v>
      </c>
      <c r="J362" s="355">
        <v>4.41</v>
      </c>
    </row>
    <row r="363" spans="1:10">
      <c r="A363" s="91" t="s">
        <v>825</v>
      </c>
      <c r="B363" s="91" t="s">
        <v>1446</v>
      </c>
      <c r="C363" s="91" t="s">
        <v>1448</v>
      </c>
      <c r="D363" s="355">
        <v>13.6</v>
      </c>
      <c r="E363" s="358">
        <v>45243</v>
      </c>
      <c r="F363" s="355"/>
      <c r="G363" s="355"/>
      <c r="H363" s="355" t="s">
        <v>811</v>
      </c>
      <c r="I363" s="355"/>
      <c r="J363" s="355" t="s">
        <v>811</v>
      </c>
    </row>
    <row r="364" spans="1:10">
      <c r="A364" s="91" t="s">
        <v>825</v>
      </c>
      <c r="B364" s="91" t="s">
        <v>1446</v>
      </c>
      <c r="C364" s="91" t="s">
        <v>1448</v>
      </c>
      <c r="D364" s="355">
        <v>13.9</v>
      </c>
      <c r="E364" s="358">
        <v>45243</v>
      </c>
      <c r="F364" s="355"/>
      <c r="G364" s="355"/>
      <c r="H364" s="355" t="s">
        <v>811</v>
      </c>
      <c r="I364" s="355"/>
      <c r="J364" s="355" t="s">
        <v>811</v>
      </c>
    </row>
    <row r="365" spans="1:10">
      <c r="A365" s="91" t="s">
        <v>825</v>
      </c>
      <c r="B365" s="91" t="s">
        <v>1446</v>
      </c>
      <c r="C365" s="91" t="s">
        <v>1448</v>
      </c>
      <c r="D365" s="355">
        <v>14</v>
      </c>
      <c r="E365" s="358">
        <v>45243</v>
      </c>
      <c r="F365" s="355"/>
      <c r="G365" s="355"/>
      <c r="H365" s="355" t="s">
        <v>811</v>
      </c>
      <c r="I365" s="355"/>
      <c r="J365" s="355" t="s">
        <v>811</v>
      </c>
    </row>
    <row r="368" spans="1:10">
      <c r="A368" t="s">
        <v>348</v>
      </c>
    </row>
    <row r="369" spans="1:20" ht="46.8">
      <c r="A369" s="1137" t="s">
        <v>804</v>
      </c>
      <c r="B369" s="1138" t="s">
        <v>20</v>
      </c>
      <c r="C369" s="1138" t="s">
        <v>701</v>
      </c>
      <c r="D369" s="1139" t="s">
        <v>805</v>
      </c>
      <c r="E369" s="1185" t="s">
        <v>786</v>
      </c>
      <c r="F369" s="1139" t="s">
        <v>806</v>
      </c>
      <c r="G369" s="1139" t="s">
        <v>807</v>
      </c>
      <c r="H369" s="1205" t="s">
        <v>809</v>
      </c>
      <c r="I369" s="1209" t="s">
        <v>810</v>
      </c>
      <c r="J369" s="1140" t="s">
        <v>808</v>
      </c>
      <c r="K369" s="2201" t="s">
        <v>1274</v>
      </c>
      <c r="L369" s="1184" t="s">
        <v>1275</v>
      </c>
      <c r="M369" s="1184" t="s">
        <v>1276</v>
      </c>
      <c r="N369" s="1184" t="s">
        <v>1277</v>
      </c>
      <c r="O369" s="1184" t="s">
        <v>1278</v>
      </c>
      <c r="P369" s="1184" t="s">
        <v>1279</v>
      </c>
      <c r="Q369" s="1184" t="s">
        <v>795</v>
      </c>
      <c r="R369" s="2237" t="s">
        <v>796</v>
      </c>
      <c r="S369" s="2238" t="s">
        <v>797</v>
      </c>
      <c r="T369" s="2239" t="s">
        <v>798</v>
      </c>
    </row>
    <row r="370" spans="1:20">
      <c r="A370" s="91" t="s">
        <v>825</v>
      </c>
      <c r="B370" s="91" t="s">
        <v>1446</v>
      </c>
      <c r="C370" s="91" t="s">
        <v>1449</v>
      </c>
      <c r="D370" s="355">
        <v>0.5</v>
      </c>
      <c r="E370" s="358">
        <v>45043</v>
      </c>
      <c r="F370" s="355">
        <v>6</v>
      </c>
      <c r="G370" s="355">
        <v>2.38</v>
      </c>
      <c r="H370" s="355">
        <v>0.71899999999999997</v>
      </c>
      <c r="I370" s="373">
        <f t="shared" ref="I370" si="83">IF(AND(H370&gt;0),  H370*30.974," ")</f>
        <v>22.270305999999998</v>
      </c>
      <c r="J370" s="355">
        <v>5.41</v>
      </c>
    </row>
    <row r="371" spans="1:20">
      <c r="A371" s="91" t="s">
        <v>825</v>
      </c>
      <c r="B371" s="91" t="s">
        <v>1446</v>
      </c>
      <c r="C371" s="91" t="s">
        <v>1449</v>
      </c>
      <c r="D371" s="355">
        <v>1</v>
      </c>
      <c r="E371" s="358">
        <v>45043</v>
      </c>
      <c r="F371" s="355"/>
      <c r="G371" s="355"/>
      <c r="H371" s="355" t="s">
        <v>811</v>
      </c>
      <c r="I371" s="355"/>
      <c r="J371" s="355" t="s">
        <v>811</v>
      </c>
    </row>
    <row r="372" spans="1:20">
      <c r="A372" s="91" t="s">
        <v>825</v>
      </c>
      <c r="B372" s="91" t="s">
        <v>1446</v>
      </c>
      <c r="C372" s="91" t="s">
        <v>1449</v>
      </c>
      <c r="D372" s="355">
        <v>2</v>
      </c>
      <c r="E372" s="358">
        <v>45043</v>
      </c>
      <c r="F372" s="355"/>
      <c r="G372" s="355"/>
      <c r="H372" s="355" t="s">
        <v>811</v>
      </c>
      <c r="I372" s="355"/>
      <c r="J372" s="355" t="s">
        <v>811</v>
      </c>
    </row>
    <row r="373" spans="1:20">
      <c r="A373" s="91" t="s">
        <v>825</v>
      </c>
      <c r="B373" s="91" t="s">
        <v>1446</v>
      </c>
      <c r="C373" s="91" t="s">
        <v>1449</v>
      </c>
      <c r="D373" s="355">
        <v>3</v>
      </c>
      <c r="E373" s="358">
        <v>45043</v>
      </c>
      <c r="F373" s="355"/>
      <c r="G373" s="355"/>
      <c r="H373" s="355" t="s">
        <v>811</v>
      </c>
      <c r="I373" s="355"/>
      <c r="J373" s="355" t="s">
        <v>811</v>
      </c>
    </row>
    <row r="374" spans="1:20">
      <c r="A374" s="91" t="s">
        <v>825</v>
      </c>
      <c r="B374" s="91" t="s">
        <v>1446</v>
      </c>
      <c r="C374" s="91" t="s">
        <v>1449</v>
      </c>
      <c r="D374" s="355">
        <v>4</v>
      </c>
      <c r="E374" s="358">
        <v>45043</v>
      </c>
      <c r="F374" s="355"/>
      <c r="G374" s="355"/>
      <c r="H374" s="355" t="s">
        <v>811</v>
      </c>
      <c r="I374" s="355"/>
      <c r="J374" s="355" t="s">
        <v>811</v>
      </c>
    </row>
    <row r="375" spans="1:20">
      <c r="A375" s="91" t="s">
        <v>825</v>
      </c>
      <c r="B375" s="91" t="s">
        <v>1446</v>
      </c>
      <c r="C375" s="91" t="s">
        <v>1449</v>
      </c>
      <c r="D375" s="355">
        <v>5</v>
      </c>
      <c r="E375" s="358">
        <v>45043</v>
      </c>
      <c r="F375" s="355"/>
      <c r="G375" s="355"/>
      <c r="H375" s="355">
        <v>0.69299999999999995</v>
      </c>
      <c r="I375" s="373">
        <f t="shared" ref="I375" si="84">IF(AND(H375&gt;0),  H375*30.974," ")</f>
        <v>21.464981999999999</v>
      </c>
      <c r="J375" s="355">
        <v>7.99</v>
      </c>
    </row>
    <row r="376" spans="1:20">
      <c r="A376" s="2652" t="s">
        <v>825</v>
      </c>
      <c r="B376" s="2652" t="s">
        <v>1446</v>
      </c>
      <c r="C376" s="2652" t="s">
        <v>1449</v>
      </c>
      <c r="D376" s="2629">
        <v>5.5</v>
      </c>
      <c r="E376" s="2644">
        <v>45043</v>
      </c>
      <c r="F376" s="2629"/>
      <c r="G376" s="2629"/>
      <c r="H376" s="2629" t="s">
        <v>811</v>
      </c>
      <c r="I376" s="2629"/>
      <c r="J376" s="2629" t="s">
        <v>811</v>
      </c>
    </row>
    <row r="377" spans="1:20">
      <c r="A377" s="91" t="s">
        <v>825</v>
      </c>
      <c r="B377" s="91" t="s">
        <v>1446</v>
      </c>
      <c r="C377" s="91" t="s">
        <v>1449</v>
      </c>
      <c r="D377" s="355">
        <v>0.5</v>
      </c>
      <c r="E377" s="358">
        <v>45064</v>
      </c>
      <c r="F377" s="355">
        <v>6.1</v>
      </c>
      <c r="G377" s="355">
        <v>1.75</v>
      </c>
      <c r="H377" s="355">
        <v>1.1299999999999999</v>
      </c>
      <c r="I377" s="373">
        <f t="shared" ref="I377" si="85">IF(AND(H377&gt;0),  H377*30.974," ")</f>
        <v>35.000619999999998</v>
      </c>
      <c r="J377" s="355">
        <v>10.76</v>
      </c>
    </row>
    <row r="378" spans="1:20">
      <c r="A378" s="91" t="s">
        <v>825</v>
      </c>
      <c r="B378" s="91" t="s">
        <v>1446</v>
      </c>
      <c r="C378" s="91" t="s">
        <v>1449</v>
      </c>
      <c r="D378" s="355">
        <v>1</v>
      </c>
      <c r="E378" s="358">
        <v>45064</v>
      </c>
      <c r="F378" s="355"/>
      <c r="G378" s="355"/>
      <c r="H378" s="355" t="s">
        <v>811</v>
      </c>
      <c r="I378" s="355"/>
      <c r="J378" s="355" t="s">
        <v>811</v>
      </c>
    </row>
    <row r="379" spans="1:20">
      <c r="A379" s="91" t="s">
        <v>825</v>
      </c>
      <c r="B379" s="91" t="s">
        <v>1446</v>
      </c>
      <c r="C379" s="91" t="s">
        <v>1449</v>
      </c>
      <c r="D379" s="355">
        <v>2</v>
      </c>
      <c r="E379" s="358">
        <v>45064</v>
      </c>
      <c r="F379" s="355"/>
      <c r="G379" s="355"/>
      <c r="H379" s="355" t="s">
        <v>811</v>
      </c>
      <c r="I379" s="355"/>
      <c r="J379" s="355" t="s">
        <v>811</v>
      </c>
    </row>
    <row r="380" spans="1:20">
      <c r="A380" s="91" t="s">
        <v>825</v>
      </c>
      <c r="B380" s="91" t="s">
        <v>1446</v>
      </c>
      <c r="C380" s="91" t="s">
        <v>1449</v>
      </c>
      <c r="D380" s="355">
        <v>3</v>
      </c>
      <c r="E380" s="358">
        <v>45064</v>
      </c>
      <c r="F380" s="355"/>
      <c r="G380" s="355"/>
      <c r="H380" s="355" t="s">
        <v>811</v>
      </c>
      <c r="I380" s="355"/>
      <c r="J380" s="355" t="s">
        <v>811</v>
      </c>
    </row>
    <row r="381" spans="1:20">
      <c r="A381" s="91" t="s">
        <v>825</v>
      </c>
      <c r="B381" s="91" t="s">
        <v>1446</v>
      </c>
      <c r="C381" s="91" t="s">
        <v>1449</v>
      </c>
      <c r="D381" s="355">
        <v>4</v>
      </c>
      <c r="E381" s="358">
        <v>45064</v>
      </c>
      <c r="F381" s="355"/>
      <c r="G381" s="355"/>
      <c r="H381" s="355" t="s">
        <v>811</v>
      </c>
      <c r="I381" s="355"/>
      <c r="J381" s="355" t="s">
        <v>811</v>
      </c>
    </row>
    <row r="382" spans="1:20">
      <c r="A382" s="91" t="s">
        <v>825</v>
      </c>
      <c r="B382" s="91" t="s">
        <v>1446</v>
      </c>
      <c r="C382" s="91" t="s">
        <v>1449</v>
      </c>
      <c r="D382" s="355">
        <v>5</v>
      </c>
      <c r="E382" s="358">
        <v>45064</v>
      </c>
      <c r="F382" s="355"/>
      <c r="G382" s="355"/>
      <c r="H382" s="355" t="s">
        <v>811</v>
      </c>
      <c r="I382" s="355"/>
      <c r="J382" s="355" t="s">
        <v>811</v>
      </c>
    </row>
    <row r="383" spans="1:20">
      <c r="A383" s="91" t="s">
        <v>825</v>
      </c>
      <c r="B383" s="91" t="s">
        <v>1446</v>
      </c>
      <c r="C383" s="91" t="s">
        <v>1449</v>
      </c>
      <c r="D383" s="355">
        <v>5.0999999999999996</v>
      </c>
      <c r="E383" s="358">
        <v>45064</v>
      </c>
      <c r="F383" s="355"/>
      <c r="G383" s="355"/>
      <c r="H383" s="355">
        <v>1.28</v>
      </c>
      <c r="I383" s="373">
        <f t="shared" ref="I383" si="86">IF(AND(H383&gt;0),  H383*30.974," ")</f>
        <v>39.646720000000002</v>
      </c>
      <c r="J383" s="355">
        <v>7.59</v>
      </c>
    </row>
    <row r="384" spans="1:20">
      <c r="A384" s="2652" t="s">
        <v>825</v>
      </c>
      <c r="B384" s="2652" t="s">
        <v>1446</v>
      </c>
      <c r="C384" s="2652" t="s">
        <v>1449</v>
      </c>
      <c r="D384" s="2629">
        <v>5.6</v>
      </c>
      <c r="E384" s="2644">
        <v>45064</v>
      </c>
      <c r="F384" s="2629"/>
      <c r="G384" s="2629"/>
      <c r="H384" s="2629" t="s">
        <v>811</v>
      </c>
      <c r="I384" s="2629"/>
      <c r="J384" s="2629" t="s">
        <v>811</v>
      </c>
    </row>
    <row r="385" spans="1:10">
      <c r="A385" t="s">
        <v>825</v>
      </c>
      <c r="B385" t="s">
        <v>1446</v>
      </c>
      <c r="C385" t="s">
        <v>1449</v>
      </c>
      <c r="D385" s="27">
        <v>0.5</v>
      </c>
      <c r="E385" s="47">
        <v>45083</v>
      </c>
      <c r="F385" s="27">
        <v>5.7</v>
      </c>
      <c r="G385" s="27">
        <v>2</v>
      </c>
      <c r="H385" s="27">
        <v>1.3</v>
      </c>
      <c r="I385" s="371">
        <f t="shared" ref="I385" si="87">IF(AND(H385&gt;0),  H385*30.974," ")</f>
        <v>40.266200000000005</v>
      </c>
      <c r="J385" s="27">
        <v>17.64</v>
      </c>
    </row>
    <row r="386" spans="1:10">
      <c r="A386" t="s">
        <v>825</v>
      </c>
      <c r="B386" t="s">
        <v>1446</v>
      </c>
      <c r="C386" t="s">
        <v>1449</v>
      </c>
      <c r="D386" s="27">
        <v>1</v>
      </c>
      <c r="E386" s="47">
        <v>45083</v>
      </c>
      <c r="F386" s="27"/>
      <c r="G386" s="27"/>
      <c r="H386" s="27" t="s">
        <v>811</v>
      </c>
      <c r="I386" s="27"/>
      <c r="J386" s="27" t="s">
        <v>811</v>
      </c>
    </row>
    <row r="387" spans="1:10">
      <c r="A387" t="s">
        <v>825</v>
      </c>
      <c r="B387" t="s">
        <v>1446</v>
      </c>
      <c r="C387" t="s">
        <v>1449</v>
      </c>
      <c r="D387" s="27">
        <v>2</v>
      </c>
      <c r="E387" s="47">
        <v>45083</v>
      </c>
      <c r="F387" s="27"/>
      <c r="G387" s="27"/>
      <c r="H387" s="27" t="s">
        <v>811</v>
      </c>
      <c r="I387" s="27"/>
      <c r="J387" s="27" t="s">
        <v>811</v>
      </c>
    </row>
    <row r="388" spans="1:10">
      <c r="A388" t="s">
        <v>825</v>
      </c>
      <c r="B388" t="s">
        <v>1446</v>
      </c>
      <c r="C388" t="s">
        <v>1449</v>
      </c>
      <c r="D388" s="27">
        <v>3</v>
      </c>
      <c r="E388" s="47">
        <v>45083</v>
      </c>
      <c r="F388" s="27"/>
      <c r="G388" s="27"/>
      <c r="H388" s="27" t="s">
        <v>811</v>
      </c>
      <c r="I388" s="27"/>
      <c r="J388" s="27" t="s">
        <v>811</v>
      </c>
    </row>
    <row r="389" spans="1:10">
      <c r="A389" t="s">
        <v>825</v>
      </c>
      <c r="B389" t="s">
        <v>1446</v>
      </c>
      <c r="C389" t="s">
        <v>1449</v>
      </c>
      <c r="D389" s="27">
        <v>4</v>
      </c>
      <c r="E389" s="47">
        <v>45083</v>
      </c>
      <c r="F389" s="27"/>
      <c r="G389" s="27"/>
      <c r="H389" s="27" t="s">
        <v>811</v>
      </c>
      <c r="I389" s="27"/>
      <c r="J389" s="27" t="s">
        <v>811</v>
      </c>
    </row>
    <row r="390" spans="1:10">
      <c r="A390" t="s">
        <v>825</v>
      </c>
      <c r="B390" t="s">
        <v>1446</v>
      </c>
      <c r="C390" t="s">
        <v>1449</v>
      </c>
      <c r="D390" s="27">
        <v>4.7</v>
      </c>
      <c r="E390" s="47">
        <v>45083</v>
      </c>
      <c r="F390" s="27"/>
      <c r="G390" s="27"/>
      <c r="H390" s="27">
        <v>1.39</v>
      </c>
      <c r="I390" s="371">
        <f t="shared" ref="I390" si="88">IF(AND(H390&gt;0),  H390*30.974," ")</f>
        <v>43.05386</v>
      </c>
      <c r="J390" s="27">
        <v>14.78</v>
      </c>
    </row>
    <row r="391" spans="1:10">
      <c r="A391" t="s">
        <v>825</v>
      </c>
      <c r="B391" t="s">
        <v>1446</v>
      </c>
      <c r="C391" t="s">
        <v>1449</v>
      </c>
      <c r="D391" s="27">
        <v>5</v>
      </c>
      <c r="E391" s="47">
        <v>45083</v>
      </c>
      <c r="F391" s="27"/>
      <c r="G391" s="27"/>
      <c r="H391" s="27" t="s">
        <v>811</v>
      </c>
      <c r="I391" s="27"/>
      <c r="J391" s="27" t="s">
        <v>811</v>
      </c>
    </row>
    <row r="392" spans="1:10">
      <c r="A392" s="2654" t="s">
        <v>825</v>
      </c>
      <c r="B392" s="2654" t="s">
        <v>1446</v>
      </c>
      <c r="C392" s="2654" t="s">
        <v>1449</v>
      </c>
      <c r="D392" s="2625">
        <v>5.2</v>
      </c>
      <c r="E392" s="2605">
        <v>45083</v>
      </c>
      <c r="F392" s="2625"/>
      <c r="G392" s="2625"/>
      <c r="H392" s="2625" t="s">
        <v>811</v>
      </c>
      <c r="I392" s="2625"/>
      <c r="J392" s="2625" t="s">
        <v>811</v>
      </c>
    </row>
    <row r="393" spans="1:10">
      <c r="A393" t="s">
        <v>825</v>
      </c>
      <c r="B393" t="s">
        <v>1446</v>
      </c>
      <c r="C393" t="s">
        <v>1449</v>
      </c>
      <c r="D393" s="27">
        <v>0.5</v>
      </c>
      <c r="E393" s="47">
        <v>45112</v>
      </c>
      <c r="F393" s="27">
        <v>5.8</v>
      </c>
      <c r="G393" s="27">
        <v>1.62</v>
      </c>
      <c r="H393" s="27">
        <v>0.74399999999999999</v>
      </c>
      <c r="I393" s="371">
        <f t="shared" ref="I393" si="89">IF(AND(H393&gt;0),  H393*30.974," ")</f>
        <v>23.044656</v>
      </c>
      <c r="J393" s="27">
        <v>16.25</v>
      </c>
    </row>
    <row r="394" spans="1:10">
      <c r="A394" t="s">
        <v>825</v>
      </c>
      <c r="B394" t="s">
        <v>1446</v>
      </c>
      <c r="C394" t="s">
        <v>1449</v>
      </c>
      <c r="D394" s="27">
        <v>1</v>
      </c>
      <c r="E394" s="47">
        <v>45112</v>
      </c>
      <c r="F394" s="27"/>
      <c r="G394" s="27"/>
      <c r="H394" s="27" t="s">
        <v>811</v>
      </c>
      <c r="I394" s="27"/>
      <c r="J394" s="27" t="s">
        <v>811</v>
      </c>
    </row>
    <row r="395" spans="1:10">
      <c r="A395" t="s">
        <v>825</v>
      </c>
      <c r="B395" t="s">
        <v>1446</v>
      </c>
      <c r="C395" t="s">
        <v>1449</v>
      </c>
      <c r="D395" s="27">
        <v>2</v>
      </c>
      <c r="E395" s="47">
        <v>45112</v>
      </c>
      <c r="F395" s="27"/>
      <c r="G395" s="27"/>
      <c r="H395" s="27" t="s">
        <v>811</v>
      </c>
      <c r="I395" s="27"/>
      <c r="J395" s="27" t="s">
        <v>811</v>
      </c>
    </row>
    <row r="396" spans="1:10">
      <c r="A396" t="s">
        <v>825</v>
      </c>
      <c r="B396" t="s">
        <v>1446</v>
      </c>
      <c r="C396" t="s">
        <v>1449</v>
      </c>
      <c r="D396" s="27">
        <v>3</v>
      </c>
      <c r="E396" s="47">
        <v>45112</v>
      </c>
      <c r="F396" s="27"/>
      <c r="G396" s="27"/>
      <c r="H396" s="27" t="s">
        <v>811</v>
      </c>
      <c r="I396" s="27"/>
      <c r="J396" s="27" t="s">
        <v>811</v>
      </c>
    </row>
    <row r="397" spans="1:10">
      <c r="A397" t="s">
        <v>825</v>
      </c>
      <c r="B397" t="s">
        <v>1446</v>
      </c>
      <c r="C397" t="s">
        <v>1449</v>
      </c>
      <c r="D397" s="27">
        <v>4</v>
      </c>
      <c r="E397" s="47">
        <v>45112</v>
      </c>
      <c r="F397" s="27"/>
      <c r="G397" s="27"/>
      <c r="H397" s="27" t="s">
        <v>811</v>
      </c>
      <c r="I397" s="27"/>
      <c r="J397" s="27" t="s">
        <v>811</v>
      </c>
    </row>
    <row r="398" spans="1:10">
      <c r="A398" t="s">
        <v>825</v>
      </c>
      <c r="B398" t="s">
        <v>1446</v>
      </c>
      <c r="C398" t="s">
        <v>1449</v>
      </c>
      <c r="D398" s="27">
        <v>4.8</v>
      </c>
      <c r="E398" s="47">
        <v>45112</v>
      </c>
      <c r="F398" s="27"/>
      <c r="G398" s="27"/>
      <c r="H398" s="27">
        <v>1.42</v>
      </c>
      <c r="I398" s="371">
        <f t="shared" ref="I398" si="90">IF(AND(H398&gt;0),  H398*30.974," ")</f>
        <v>43.983080000000001</v>
      </c>
      <c r="J398" s="27">
        <v>38.5</v>
      </c>
    </row>
    <row r="399" spans="1:10">
      <c r="A399" t="s">
        <v>825</v>
      </c>
      <c r="B399" t="s">
        <v>1446</v>
      </c>
      <c r="C399" t="s">
        <v>1449</v>
      </c>
      <c r="D399" s="27">
        <v>5</v>
      </c>
      <c r="E399" s="47">
        <v>45112</v>
      </c>
      <c r="F399" s="27"/>
      <c r="G399" s="27"/>
      <c r="H399" s="27" t="s">
        <v>811</v>
      </c>
      <c r="I399" s="27"/>
      <c r="J399" s="27" t="s">
        <v>811</v>
      </c>
    </row>
    <row r="400" spans="1:10">
      <c r="A400" s="2654" t="s">
        <v>825</v>
      </c>
      <c r="B400" s="2654" t="s">
        <v>1446</v>
      </c>
      <c r="C400" s="2654" t="s">
        <v>1449</v>
      </c>
      <c r="D400" s="2625">
        <v>5.3</v>
      </c>
      <c r="E400" s="2605">
        <v>45112</v>
      </c>
      <c r="F400" s="2625"/>
      <c r="G400" s="2625"/>
      <c r="H400" s="2625" t="s">
        <v>811</v>
      </c>
      <c r="I400" s="2625"/>
      <c r="J400" s="2625" t="s">
        <v>811</v>
      </c>
    </row>
    <row r="401" spans="1:10">
      <c r="A401" t="s">
        <v>825</v>
      </c>
      <c r="B401" t="s">
        <v>1446</v>
      </c>
      <c r="C401" t="s">
        <v>1449</v>
      </c>
      <c r="D401" s="27">
        <v>0.5</v>
      </c>
      <c r="E401" s="47">
        <v>45141</v>
      </c>
      <c r="F401" s="27">
        <v>5.9</v>
      </c>
      <c r="G401" s="27">
        <v>2.31</v>
      </c>
      <c r="H401" s="27">
        <v>0.79500000000000004</v>
      </c>
      <c r="I401" s="371">
        <f t="shared" ref="I401" si="91">IF(AND(H401&gt;0),  H401*30.974," ")</f>
        <v>24.62433</v>
      </c>
      <c r="J401" s="27">
        <v>5.46</v>
      </c>
    </row>
    <row r="402" spans="1:10">
      <c r="A402" t="s">
        <v>825</v>
      </c>
      <c r="B402" t="s">
        <v>1446</v>
      </c>
      <c r="C402" t="s">
        <v>1449</v>
      </c>
      <c r="D402" s="27">
        <v>1</v>
      </c>
      <c r="E402" s="47">
        <v>45141</v>
      </c>
      <c r="F402" s="27"/>
      <c r="G402" s="27"/>
      <c r="H402" s="27" t="s">
        <v>811</v>
      </c>
      <c r="I402" s="27"/>
      <c r="J402" s="27" t="s">
        <v>811</v>
      </c>
    </row>
    <row r="403" spans="1:10">
      <c r="A403" t="s">
        <v>825</v>
      </c>
      <c r="B403" t="s">
        <v>1446</v>
      </c>
      <c r="C403" t="s">
        <v>1449</v>
      </c>
      <c r="D403" s="27">
        <v>2</v>
      </c>
      <c r="E403" s="47">
        <v>45141</v>
      </c>
      <c r="F403" s="27"/>
      <c r="G403" s="27"/>
      <c r="H403" s="27" t="s">
        <v>811</v>
      </c>
      <c r="I403" s="27"/>
      <c r="J403" s="27" t="s">
        <v>811</v>
      </c>
    </row>
    <row r="404" spans="1:10">
      <c r="A404" t="s">
        <v>825</v>
      </c>
      <c r="B404" t="s">
        <v>1446</v>
      </c>
      <c r="C404" t="s">
        <v>1449</v>
      </c>
      <c r="D404" s="27">
        <v>3</v>
      </c>
      <c r="E404" s="47">
        <v>45141</v>
      </c>
      <c r="F404" s="27"/>
      <c r="G404" s="27"/>
      <c r="H404" s="27" t="s">
        <v>811</v>
      </c>
      <c r="I404" s="27"/>
      <c r="J404" s="27" t="s">
        <v>811</v>
      </c>
    </row>
    <row r="405" spans="1:10">
      <c r="A405" t="s">
        <v>825</v>
      </c>
      <c r="B405" t="s">
        <v>1446</v>
      </c>
      <c r="C405" t="s">
        <v>1449</v>
      </c>
      <c r="D405" s="27">
        <v>4</v>
      </c>
      <c r="E405" s="47">
        <v>45141</v>
      </c>
      <c r="F405" s="27"/>
      <c r="G405" s="27"/>
      <c r="H405" s="27" t="s">
        <v>811</v>
      </c>
      <c r="I405" s="27"/>
      <c r="J405" s="27" t="s">
        <v>811</v>
      </c>
    </row>
    <row r="406" spans="1:10">
      <c r="A406" t="s">
        <v>825</v>
      </c>
      <c r="B406" t="s">
        <v>1446</v>
      </c>
      <c r="C406" t="s">
        <v>1449</v>
      </c>
      <c r="D406" s="27">
        <v>4.9000000000000004</v>
      </c>
      <c r="E406" s="47">
        <v>45141</v>
      </c>
      <c r="F406" s="27"/>
      <c r="G406" s="27"/>
      <c r="H406" s="27">
        <v>2.37</v>
      </c>
      <c r="I406" s="371">
        <f t="shared" ref="I406" si="92">IF(AND(H406&gt;0),  H406*30.974," ")</f>
        <v>73.408380000000008</v>
      </c>
      <c r="J406" s="27">
        <v>49.83</v>
      </c>
    </row>
    <row r="407" spans="1:10">
      <c r="A407" t="s">
        <v>825</v>
      </c>
      <c r="B407" t="s">
        <v>1446</v>
      </c>
      <c r="C407" t="s">
        <v>1449</v>
      </c>
      <c r="D407" s="27">
        <v>5</v>
      </c>
      <c r="E407" s="47">
        <v>45141</v>
      </c>
      <c r="F407" s="27"/>
      <c r="G407" s="27"/>
      <c r="H407" s="27" t="s">
        <v>811</v>
      </c>
      <c r="I407" s="27"/>
      <c r="J407" s="27" t="s">
        <v>811</v>
      </c>
    </row>
    <row r="408" spans="1:10">
      <c r="A408" s="2654" t="s">
        <v>825</v>
      </c>
      <c r="B408" s="2654" t="s">
        <v>1446</v>
      </c>
      <c r="C408" s="2654" t="s">
        <v>1449</v>
      </c>
      <c r="D408" s="2625">
        <v>5.4</v>
      </c>
      <c r="E408" s="2605">
        <v>45141</v>
      </c>
      <c r="F408" s="2625"/>
      <c r="G408" s="2625"/>
      <c r="H408" s="2625" t="s">
        <v>811</v>
      </c>
      <c r="I408" s="2625"/>
      <c r="J408" s="2625" t="s">
        <v>811</v>
      </c>
    </row>
    <row r="409" spans="1:10">
      <c r="A409" t="s">
        <v>825</v>
      </c>
      <c r="B409" t="s">
        <v>1446</v>
      </c>
      <c r="C409" t="s">
        <v>1449</v>
      </c>
      <c r="D409" s="27">
        <v>0.5</v>
      </c>
      <c r="E409" s="47">
        <v>45175</v>
      </c>
      <c r="F409" s="27">
        <v>5.9</v>
      </c>
      <c r="G409" s="27">
        <v>2.84</v>
      </c>
      <c r="H409" s="27">
        <v>0.36599999999999999</v>
      </c>
      <c r="I409" s="371">
        <f t="shared" ref="I409:I410" si="93">IF(AND(H409&gt;0),  H409*30.974," ")</f>
        <v>11.336484</v>
      </c>
      <c r="J409" s="27">
        <v>4.37</v>
      </c>
    </row>
    <row r="410" spans="1:10">
      <c r="A410" t="s">
        <v>825</v>
      </c>
      <c r="B410" t="s">
        <v>1446</v>
      </c>
      <c r="C410" t="s">
        <v>1449</v>
      </c>
      <c r="D410" s="27">
        <v>0.5</v>
      </c>
      <c r="E410" s="47">
        <v>45175</v>
      </c>
      <c r="F410" s="27"/>
      <c r="G410" s="27"/>
      <c r="H410" s="27">
        <v>0.34799999999999998</v>
      </c>
      <c r="I410" s="371">
        <f t="shared" si="93"/>
        <v>10.778951999999999</v>
      </c>
      <c r="J410" s="27">
        <v>4.32</v>
      </c>
    </row>
    <row r="411" spans="1:10">
      <c r="A411" t="s">
        <v>825</v>
      </c>
      <c r="B411" t="s">
        <v>1446</v>
      </c>
      <c r="C411" t="s">
        <v>1449</v>
      </c>
      <c r="D411" s="27">
        <v>1</v>
      </c>
      <c r="E411" s="47">
        <v>45175</v>
      </c>
      <c r="F411" s="27"/>
      <c r="G411" s="27"/>
      <c r="H411" s="27" t="s">
        <v>811</v>
      </c>
      <c r="I411" s="27"/>
      <c r="J411" s="27" t="s">
        <v>811</v>
      </c>
    </row>
    <row r="412" spans="1:10">
      <c r="A412" t="s">
        <v>825</v>
      </c>
      <c r="B412" t="s">
        <v>1446</v>
      </c>
      <c r="C412" t="s">
        <v>1449</v>
      </c>
      <c r="D412" s="27">
        <v>2</v>
      </c>
      <c r="E412" s="47">
        <v>45175</v>
      </c>
      <c r="F412" s="27"/>
      <c r="G412" s="27"/>
      <c r="H412" s="27" t="s">
        <v>811</v>
      </c>
      <c r="I412" s="27"/>
      <c r="J412" s="27" t="s">
        <v>811</v>
      </c>
    </row>
    <row r="413" spans="1:10">
      <c r="A413" t="s">
        <v>825</v>
      </c>
      <c r="B413" t="s">
        <v>1446</v>
      </c>
      <c r="C413" t="s">
        <v>1449</v>
      </c>
      <c r="D413" s="27">
        <v>3</v>
      </c>
      <c r="E413" s="47">
        <v>45175</v>
      </c>
      <c r="F413" s="27"/>
      <c r="G413" s="27"/>
      <c r="H413" s="27" t="s">
        <v>811</v>
      </c>
      <c r="I413" s="27"/>
      <c r="J413" s="27" t="s">
        <v>811</v>
      </c>
    </row>
    <row r="414" spans="1:10">
      <c r="A414" t="s">
        <v>825</v>
      </c>
      <c r="B414" t="s">
        <v>1446</v>
      </c>
      <c r="C414" t="s">
        <v>1449</v>
      </c>
      <c r="D414" s="27">
        <v>4</v>
      </c>
      <c r="E414" s="47">
        <v>45175</v>
      </c>
      <c r="F414" s="27"/>
      <c r="G414" s="27"/>
      <c r="H414" s="27" t="s">
        <v>811</v>
      </c>
      <c r="I414" s="27"/>
      <c r="J414" s="27" t="s">
        <v>811</v>
      </c>
    </row>
    <row r="415" spans="1:10">
      <c r="A415" t="s">
        <v>825</v>
      </c>
      <c r="B415" t="s">
        <v>1446</v>
      </c>
      <c r="C415" t="s">
        <v>1449</v>
      </c>
      <c r="D415" s="27">
        <v>4.9000000000000004</v>
      </c>
      <c r="E415" s="47">
        <v>45175</v>
      </c>
      <c r="F415" s="27"/>
      <c r="G415" s="27"/>
      <c r="H415" s="27">
        <v>1.69</v>
      </c>
      <c r="I415" s="371">
        <f t="shared" ref="I415" si="94">IF(AND(H415&gt;0),  H415*30.974," ")</f>
        <v>52.346060000000001</v>
      </c>
      <c r="J415" s="27">
        <v>39.36</v>
      </c>
    </row>
    <row r="416" spans="1:10">
      <c r="A416" t="s">
        <v>825</v>
      </c>
      <c r="B416" t="s">
        <v>1446</v>
      </c>
      <c r="C416" t="s">
        <v>1449</v>
      </c>
      <c r="D416" s="27">
        <v>5</v>
      </c>
      <c r="E416" s="47">
        <v>45175</v>
      </c>
      <c r="F416" s="27"/>
      <c r="G416" s="27"/>
      <c r="H416" s="27" t="s">
        <v>811</v>
      </c>
      <c r="I416" s="27"/>
      <c r="J416" s="27" t="s">
        <v>811</v>
      </c>
    </row>
    <row r="417" spans="1:18">
      <c r="A417" s="2654" t="s">
        <v>825</v>
      </c>
      <c r="B417" s="2654" t="s">
        <v>1446</v>
      </c>
      <c r="C417" s="2654" t="s">
        <v>1449</v>
      </c>
      <c r="D417" s="2625">
        <v>5.4</v>
      </c>
      <c r="E417" s="2605">
        <v>45175</v>
      </c>
      <c r="F417" s="2625"/>
      <c r="G417" s="2625"/>
      <c r="H417" s="2625" t="s">
        <v>811</v>
      </c>
      <c r="I417" s="2625"/>
      <c r="J417" s="2625" t="s">
        <v>811</v>
      </c>
      <c r="K417" s="2211">
        <f>AVERAGE(G385:G417)</f>
        <v>2.1924999999999999</v>
      </c>
      <c r="L417" s="1574">
        <f>10*(6-(LN(K417)/LN(2)))</f>
        <v>48.674231573299913</v>
      </c>
      <c r="M417" s="1632">
        <f>AVERAGE(I385:I417)</f>
        <v>35.871333555555559</v>
      </c>
      <c r="N417" s="1574">
        <f t="shared" ref="N417" si="95">10*(6-(LN(48/M417)/LN(2)))</f>
        <v>55.797969742044515</v>
      </c>
      <c r="O417" s="1632">
        <f>AVERAGE(J385:J417)</f>
        <v>21.167777777777776</v>
      </c>
      <c r="P417" s="1574">
        <f t="shared" ref="P417" si="96">10*(6-((2.04-0.68*LN(O417))/LN(2)))</f>
        <v>60.514846995253386</v>
      </c>
      <c r="Q417" s="2206">
        <f t="shared" ref="Q417" si="97">AVERAGE(L417,N417,P417)</f>
        <v>54.995682770199267</v>
      </c>
      <c r="R417" s="2658" t="s">
        <v>1445</v>
      </c>
    </row>
    <row r="418" spans="1:18">
      <c r="A418" s="91" t="s">
        <v>825</v>
      </c>
      <c r="B418" s="91" t="s">
        <v>1446</v>
      </c>
      <c r="C418" s="91" t="s">
        <v>1449</v>
      </c>
      <c r="D418" s="355">
        <v>0.5</v>
      </c>
      <c r="E418" s="358">
        <v>45203</v>
      </c>
      <c r="F418" s="355">
        <v>6</v>
      </c>
      <c r="G418" s="355">
        <v>1.6</v>
      </c>
      <c r="H418" s="355">
        <v>0.67</v>
      </c>
      <c r="I418" s="373">
        <f t="shared" ref="I418" si="98">IF(AND(H418&gt;0),  H418*30.974," ")</f>
        <v>20.752580000000002</v>
      </c>
      <c r="J418" s="355">
        <v>49.52</v>
      </c>
    </row>
    <row r="419" spans="1:18">
      <c r="A419" s="91" t="s">
        <v>825</v>
      </c>
      <c r="B419" s="91" t="s">
        <v>1446</v>
      </c>
      <c r="C419" s="91" t="s">
        <v>1449</v>
      </c>
      <c r="D419" s="355">
        <v>1</v>
      </c>
      <c r="E419" s="358">
        <v>45203</v>
      </c>
      <c r="F419" s="355"/>
      <c r="G419" s="355"/>
      <c r="H419" s="355" t="s">
        <v>811</v>
      </c>
      <c r="I419" s="355"/>
      <c r="J419" s="355" t="s">
        <v>811</v>
      </c>
    </row>
    <row r="420" spans="1:18">
      <c r="A420" s="91" t="s">
        <v>825</v>
      </c>
      <c r="B420" s="91" t="s">
        <v>1446</v>
      </c>
      <c r="C420" s="91" t="s">
        <v>1449</v>
      </c>
      <c r="D420" s="355">
        <v>2</v>
      </c>
      <c r="E420" s="358">
        <v>45203</v>
      </c>
      <c r="F420" s="355"/>
      <c r="G420" s="355"/>
      <c r="H420" s="355" t="s">
        <v>811</v>
      </c>
      <c r="I420" s="355"/>
      <c r="J420" s="355" t="s">
        <v>811</v>
      </c>
    </row>
    <row r="421" spans="1:18">
      <c r="A421" s="91" t="s">
        <v>825</v>
      </c>
      <c r="B421" s="91" t="s">
        <v>1446</v>
      </c>
      <c r="C421" s="91" t="s">
        <v>1449</v>
      </c>
      <c r="D421" s="355">
        <v>3</v>
      </c>
      <c r="E421" s="358">
        <v>45203</v>
      </c>
      <c r="F421" s="355"/>
      <c r="G421" s="355"/>
      <c r="H421" s="355" t="s">
        <v>811</v>
      </c>
      <c r="I421" s="355"/>
      <c r="J421" s="355" t="s">
        <v>811</v>
      </c>
    </row>
    <row r="422" spans="1:18">
      <c r="A422" s="91" t="s">
        <v>825</v>
      </c>
      <c r="B422" s="91" t="s">
        <v>1446</v>
      </c>
      <c r="C422" s="91" t="s">
        <v>1449</v>
      </c>
      <c r="D422" s="355">
        <v>4</v>
      </c>
      <c r="E422" s="358">
        <v>45203</v>
      </c>
      <c r="F422" s="355"/>
      <c r="G422" s="355"/>
      <c r="H422" s="355" t="s">
        <v>811</v>
      </c>
      <c r="I422" s="355"/>
      <c r="J422" s="355" t="s">
        <v>811</v>
      </c>
    </row>
    <row r="423" spans="1:18">
      <c r="A423" s="91" t="s">
        <v>825</v>
      </c>
      <c r="B423" s="91" t="s">
        <v>1446</v>
      </c>
      <c r="C423" s="91" t="s">
        <v>1449</v>
      </c>
      <c r="D423" s="355">
        <v>5</v>
      </c>
      <c r="E423" s="358">
        <v>45203</v>
      </c>
      <c r="F423" s="355"/>
      <c r="G423" s="355"/>
      <c r="H423" s="355">
        <v>1.05</v>
      </c>
      <c r="I423" s="373">
        <f t="shared" ref="I423" si="99">IF(AND(H423&gt;0),  H423*30.974," ")</f>
        <v>32.5227</v>
      </c>
      <c r="J423" s="355">
        <v>32.22</v>
      </c>
    </row>
    <row r="424" spans="1:18">
      <c r="A424" s="91" t="s">
        <v>825</v>
      </c>
      <c r="B424" s="91" t="s">
        <v>1446</v>
      </c>
      <c r="C424" s="91" t="s">
        <v>1449</v>
      </c>
      <c r="D424" s="355">
        <v>5.5</v>
      </c>
      <c r="E424" s="358">
        <v>45203</v>
      </c>
      <c r="F424" s="355"/>
      <c r="G424" s="355"/>
      <c r="H424" s="355" t="s">
        <v>811</v>
      </c>
      <c r="I424" s="355"/>
      <c r="J424" s="355" t="s">
        <v>811</v>
      </c>
    </row>
    <row r="425" spans="1:18">
      <c r="A425" s="91" t="s">
        <v>825</v>
      </c>
      <c r="B425" s="91" t="s">
        <v>1446</v>
      </c>
      <c r="C425" s="91" t="s">
        <v>1449</v>
      </c>
      <c r="D425" s="355">
        <v>5.8</v>
      </c>
      <c r="E425" s="358">
        <v>45203</v>
      </c>
      <c r="F425" s="355"/>
      <c r="G425" s="355"/>
      <c r="H425" s="355" t="s">
        <v>811</v>
      </c>
      <c r="I425" s="355"/>
      <c r="J425" s="355" t="s">
        <v>811</v>
      </c>
    </row>
    <row r="426" spans="1:18">
      <c r="A426" s="2652" t="s">
        <v>825</v>
      </c>
      <c r="B426" s="2652" t="s">
        <v>1446</v>
      </c>
      <c r="C426" s="2652" t="s">
        <v>1449</v>
      </c>
      <c r="D426" s="2629">
        <v>5.95</v>
      </c>
      <c r="E426" s="2644">
        <v>45203</v>
      </c>
      <c r="F426" s="2629"/>
      <c r="G426" s="2629"/>
      <c r="H426" s="2629" t="s">
        <v>811</v>
      </c>
      <c r="I426" s="2629"/>
      <c r="J426" s="2629" t="s">
        <v>811</v>
      </c>
    </row>
    <row r="427" spans="1:18">
      <c r="A427" s="91" t="s">
        <v>825</v>
      </c>
      <c r="B427" s="91" t="s">
        <v>1446</v>
      </c>
      <c r="C427" s="91" t="s">
        <v>1449</v>
      </c>
      <c r="D427" s="355">
        <v>0.5</v>
      </c>
      <c r="E427" s="358">
        <v>45236</v>
      </c>
      <c r="F427" s="355">
        <v>6.1</v>
      </c>
      <c r="G427" s="355">
        <v>2.27</v>
      </c>
      <c r="H427" s="355">
        <v>0.64500000000000002</v>
      </c>
      <c r="I427" s="373">
        <f t="shared" ref="I427:I428" si="100">IF(AND(H427&gt;0),  H427*30.974," ")</f>
        <v>19.97823</v>
      </c>
      <c r="J427" s="355">
        <v>10.130000000000001</v>
      </c>
    </row>
    <row r="428" spans="1:18">
      <c r="A428" s="91" t="s">
        <v>825</v>
      </c>
      <c r="B428" s="91" t="s">
        <v>1446</v>
      </c>
      <c r="C428" s="91" t="s">
        <v>1449</v>
      </c>
      <c r="D428" s="355">
        <v>0.5</v>
      </c>
      <c r="E428" s="358">
        <v>45236</v>
      </c>
      <c r="F428" s="355"/>
      <c r="G428" s="355"/>
      <c r="H428" s="355">
        <v>0.64400000000000002</v>
      </c>
      <c r="I428" s="373">
        <f t="shared" si="100"/>
        <v>19.947255999999999</v>
      </c>
      <c r="J428" s="355">
        <v>10.96</v>
      </c>
    </row>
    <row r="429" spans="1:18">
      <c r="A429" s="91" t="s">
        <v>825</v>
      </c>
      <c r="B429" s="91" t="s">
        <v>1446</v>
      </c>
      <c r="C429" s="91" t="s">
        <v>1449</v>
      </c>
      <c r="D429" s="355">
        <v>1</v>
      </c>
      <c r="E429" s="358">
        <v>45236</v>
      </c>
      <c r="F429" s="355"/>
      <c r="G429" s="355"/>
      <c r="H429" s="355" t="s">
        <v>811</v>
      </c>
      <c r="I429" s="355"/>
      <c r="J429" s="355" t="s">
        <v>811</v>
      </c>
    </row>
    <row r="430" spans="1:18">
      <c r="A430" s="91" t="s">
        <v>825</v>
      </c>
      <c r="B430" s="91" t="s">
        <v>1446</v>
      </c>
      <c r="C430" s="91" t="s">
        <v>1449</v>
      </c>
      <c r="D430" s="355">
        <v>2</v>
      </c>
      <c r="E430" s="358">
        <v>45236</v>
      </c>
      <c r="F430" s="355"/>
      <c r="G430" s="355"/>
      <c r="H430" s="355" t="s">
        <v>811</v>
      </c>
      <c r="I430" s="355"/>
      <c r="J430" s="355" t="s">
        <v>811</v>
      </c>
    </row>
    <row r="431" spans="1:18">
      <c r="A431" s="91" t="s">
        <v>825</v>
      </c>
      <c r="B431" s="91" t="s">
        <v>1446</v>
      </c>
      <c r="C431" s="91" t="s">
        <v>1449</v>
      </c>
      <c r="D431" s="355">
        <v>3</v>
      </c>
      <c r="E431" s="358">
        <v>45236</v>
      </c>
      <c r="F431" s="355"/>
      <c r="G431" s="355"/>
      <c r="H431" s="355" t="s">
        <v>811</v>
      </c>
      <c r="I431" s="355"/>
      <c r="J431" s="355" t="s">
        <v>811</v>
      </c>
    </row>
    <row r="432" spans="1:18">
      <c r="A432" s="91" t="s">
        <v>825</v>
      </c>
      <c r="B432" s="91" t="s">
        <v>1446</v>
      </c>
      <c r="C432" s="91" t="s">
        <v>1449</v>
      </c>
      <c r="D432" s="355">
        <v>4</v>
      </c>
      <c r="E432" s="358">
        <v>45236</v>
      </c>
      <c r="F432" s="355"/>
      <c r="G432" s="355"/>
      <c r="H432" s="355" t="s">
        <v>811</v>
      </c>
      <c r="I432" s="355"/>
      <c r="J432" s="355" t="s">
        <v>811</v>
      </c>
    </row>
    <row r="433" spans="1:20">
      <c r="A433" s="91" t="s">
        <v>825</v>
      </c>
      <c r="B433" s="91" t="s">
        <v>1446</v>
      </c>
      <c r="C433" s="91" t="s">
        <v>1449</v>
      </c>
      <c r="D433" s="355">
        <v>5</v>
      </c>
      <c r="E433" s="358">
        <v>45236</v>
      </c>
      <c r="F433" s="355"/>
      <c r="G433" s="355"/>
      <c r="H433" s="355" t="s">
        <v>811</v>
      </c>
      <c r="I433" s="355"/>
      <c r="J433" s="355" t="s">
        <v>811</v>
      </c>
    </row>
    <row r="434" spans="1:20">
      <c r="A434" s="91" t="s">
        <v>825</v>
      </c>
      <c r="B434" s="91" t="s">
        <v>1446</v>
      </c>
      <c r="C434" s="91" t="s">
        <v>1449</v>
      </c>
      <c r="D434" s="355">
        <v>5.0999999999999996</v>
      </c>
      <c r="E434" s="358">
        <v>45236</v>
      </c>
      <c r="F434" s="355"/>
      <c r="G434" s="355"/>
      <c r="H434" s="355">
        <v>0.56799999999999995</v>
      </c>
      <c r="I434" s="373">
        <f t="shared" ref="I434" si="101">IF(AND(H434&gt;0),  H434*30.974," ")</f>
        <v>17.593231999999997</v>
      </c>
      <c r="J434" s="355">
        <v>9.36</v>
      </c>
    </row>
    <row r="435" spans="1:20">
      <c r="A435" s="91" t="s">
        <v>825</v>
      </c>
      <c r="B435" s="91" t="s">
        <v>1446</v>
      </c>
      <c r="C435" s="91" t="s">
        <v>1449</v>
      </c>
      <c r="D435" s="355">
        <v>5.6</v>
      </c>
      <c r="E435" s="358">
        <v>45236</v>
      </c>
      <c r="F435" s="355"/>
      <c r="G435" s="355"/>
      <c r="H435" s="355" t="s">
        <v>811</v>
      </c>
      <c r="I435" s="355"/>
      <c r="J435" s="355" t="s">
        <v>811</v>
      </c>
    </row>
    <row r="436" spans="1:20">
      <c r="A436" s="91" t="s">
        <v>825</v>
      </c>
      <c r="B436" s="91" t="s">
        <v>1446</v>
      </c>
      <c r="C436" s="91" t="s">
        <v>1449</v>
      </c>
      <c r="D436" s="355">
        <v>5.9</v>
      </c>
      <c r="E436" s="358">
        <v>45236</v>
      </c>
      <c r="F436" s="355"/>
      <c r="G436" s="355"/>
      <c r="H436" s="355" t="s">
        <v>811</v>
      </c>
      <c r="I436" s="355"/>
      <c r="J436" s="355" t="s">
        <v>811</v>
      </c>
    </row>
    <row r="437" spans="1:20">
      <c r="A437" s="91" t="s">
        <v>825</v>
      </c>
      <c r="B437" s="91" t="s">
        <v>1446</v>
      </c>
      <c r="C437" s="91" t="s">
        <v>1449</v>
      </c>
      <c r="D437" s="355">
        <v>6</v>
      </c>
      <c r="E437" s="358">
        <v>45236</v>
      </c>
      <c r="F437" s="355"/>
      <c r="G437" s="355"/>
      <c r="H437" s="355" t="s">
        <v>811</v>
      </c>
      <c r="I437" s="355"/>
      <c r="J437" s="355" t="s">
        <v>811</v>
      </c>
    </row>
    <row r="440" spans="1:20">
      <c r="A440" t="s">
        <v>347</v>
      </c>
    </row>
    <row r="441" spans="1:20" ht="46.8">
      <c r="A441" s="1137" t="s">
        <v>804</v>
      </c>
      <c r="B441" s="1138" t="s">
        <v>20</v>
      </c>
      <c r="C441" s="1138" t="s">
        <v>701</v>
      </c>
      <c r="D441" s="1139" t="s">
        <v>805</v>
      </c>
      <c r="E441" s="1185" t="s">
        <v>786</v>
      </c>
      <c r="F441" s="1139" t="s">
        <v>806</v>
      </c>
      <c r="G441" s="1139" t="s">
        <v>807</v>
      </c>
      <c r="H441" s="1205" t="s">
        <v>809</v>
      </c>
      <c r="I441" s="1209" t="s">
        <v>810</v>
      </c>
      <c r="J441" s="1140" t="s">
        <v>808</v>
      </c>
      <c r="K441" s="2201" t="s">
        <v>1274</v>
      </c>
      <c r="L441" s="1184" t="s">
        <v>1275</v>
      </c>
      <c r="M441" s="1184" t="s">
        <v>1276</v>
      </c>
      <c r="N441" s="1184" t="s">
        <v>1277</v>
      </c>
      <c r="O441" s="1184" t="s">
        <v>1278</v>
      </c>
      <c r="P441" s="1184" t="s">
        <v>1279</v>
      </c>
      <c r="Q441" s="1184" t="s">
        <v>795</v>
      </c>
      <c r="R441" s="2237" t="s">
        <v>796</v>
      </c>
      <c r="S441" s="2238" t="s">
        <v>797</v>
      </c>
      <c r="T441" s="2239" t="s">
        <v>798</v>
      </c>
    </row>
    <row r="442" spans="1:20">
      <c r="A442" s="91" t="s">
        <v>825</v>
      </c>
      <c r="B442" s="91" t="s">
        <v>1446</v>
      </c>
      <c r="C442" s="91" t="s">
        <v>1450</v>
      </c>
      <c r="D442" s="355">
        <v>0.5</v>
      </c>
      <c r="E442" s="358">
        <v>45049</v>
      </c>
      <c r="F442" s="355">
        <v>9</v>
      </c>
      <c r="G442" s="355">
        <v>2.3849999999999998</v>
      </c>
      <c r="H442" s="355">
        <v>0.9</v>
      </c>
      <c r="I442" s="373">
        <f t="shared" ref="I442" si="102">IF(AND(H442&gt;0),  H442*30.974," ")</f>
        <v>27.8766</v>
      </c>
      <c r="J442" s="91">
        <v>6.38</v>
      </c>
    </row>
    <row r="443" spans="1:20">
      <c r="A443" s="91" t="s">
        <v>825</v>
      </c>
      <c r="B443" s="91" t="s">
        <v>1446</v>
      </c>
      <c r="C443" s="91" t="s">
        <v>1450</v>
      </c>
      <c r="D443" s="355">
        <v>1</v>
      </c>
      <c r="E443" s="358">
        <v>45049</v>
      </c>
      <c r="F443" s="355"/>
      <c r="G443" s="355"/>
      <c r="H443" s="355" t="s">
        <v>714</v>
      </c>
      <c r="I443" s="91"/>
      <c r="J443" s="91" t="s">
        <v>714</v>
      </c>
    </row>
    <row r="444" spans="1:20">
      <c r="A444" s="91" t="s">
        <v>825</v>
      </c>
      <c r="B444" s="91" t="s">
        <v>1446</v>
      </c>
      <c r="C444" s="91" t="s">
        <v>1450</v>
      </c>
      <c r="D444" s="355">
        <v>2</v>
      </c>
      <c r="E444" s="358">
        <v>45049</v>
      </c>
      <c r="F444" s="355"/>
      <c r="G444" s="355"/>
      <c r="H444" s="355" t="s">
        <v>714</v>
      </c>
      <c r="I444" s="91"/>
      <c r="J444" s="91" t="s">
        <v>714</v>
      </c>
    </row>
    <row r="445" spans="1:20">
      <c r="A445" s="91" t="s">
        <v>825</v>
      </c>
      <c r="B445" s="91" t="s">
        <v>1446</v>
      </c>
      <c r="C445" s="91" t="s">
        <v>1450</v>
      </c>
      <c r="D445" s="355">
        <v>3</v>
      </c>
      <c r="E445" s="358">
        <v>45049</v>
      </c>
      <c r="F445" s="355"/>
      <c r="G445" s="355"/>
      <c r="H445" s="355">
        <v>0.84599999999999997</v>
      </c>
      <c r="I445" s="373">
        <f t="shared" ref="I445" si="103">IF(AND(H445&gt;0),  H445*30.974," ")</f>
        <v>26.204003999999998</v>
      </c>
      <c r="J445" s="91">
        <v>8.75</v>
      </c>
    </row>
    <row r="446" spans="1:20">
      <c r="A446" s="91" t="s">
        <v>825</v>
      </c>
      <c r="B446" s="91" t="s">
        <v>1446</v>
      </c>
      <c r="C446" s="91" t="s">
        <v>1450</v>
      </c>
      <c r="D446" s="355">
        <v>4</v>
      </c>
      <c r="E446" s="358">
        <v>45049</v>
      </c>
      <c r="F446" s="355"/>
      <c r="G446" s="355"/>
      <c r="H446" s="355" t="s">
        <v>714</v>
      </c>
      <c r="I446" s="91"/>
      <c r="J446" s="91" t="s">
        <v>714</v>
      </c>
    </row>
    <row r="447" spans="1:20">
      <c r="A447" s="91" t="s">
        <v>825</v>
      </c>
      <c r="B447" s="91" t="s">
        <v>1446</v>
      </c>
      <c r="C447" s="91" t="s">
        <v>1450</v>
      </c>
      <c r="D447" s="355">
        <v>5</v>
      </c>
      <c r="E447" s="358">
        <v>45049</v>
      </c>
      <c r="F447" s="355"/>
      <c r="G447" s="355"/>
      <c r="H447" s="355" t="s">
        <v>714</v>
      </c>
      <c r="I447" s="91"/>
      <c r="J447" s="91" t="s">
        <v>714</v>
      </c>
    </row>
    <row r="448" spans="1:20">
      <c r="A448" s="91" t="s">
        <v>825</v>
      </c>
      <c r="B448" s="91" t="s">
        <v>1446</v>
      </c>
      <c r="C448" s="91" t="s">
        <v>1450</v>
      </c>
      <c r="D448" s="355">
        <v>6</v>
      </c>
      <c r="E448" s="358">
        <v>45049</v>
      </c>
      <c r="F448" s="355"/>
      <c r="G448" s="355"/>
      <c r="H448" s="355" t="s">
        <v>714</v>
      </c>
      <c r="I448" s="91"/>
      <c r="J448" s="91" t="s">
        <v>714</v>
      </c>
    </row>
    <row r="449" spans="1:10">
      <c r="A449" s="91" t="s">
        <v>825</v>
      </c>
      <c r="B449" s="91" t="s">
        <v>1446</v>
      </c>
      <c r="C449" s="91" t="s">
        <v>1450</v>
      </c>
      <c r="D449" s="355">
        <v>7</v>
      </c>
      <c r="E449" s="358">
        <v>45049</v>
      </c>
      <c r="F449" s="355"/>
      <c r="G449" s="355"/>
      <c r="H449" s="355" t="s">
        <v>714</v>
      </c>
      <c r="I449" s="91"/>
      <c r="J449" s="91" t="s">
        <v>714</v>
      </c>
    </row>
    <row r="450" spans="1:10">
      <c r="A450" s="91" t="s">
        <v>825</v>
      </c>
      <c r="B450" s="91" t="s">
        <v>1446</v>
      </c>
      <c r="C450" s="91" t="s">
        <v>1450</v>
      </c>
      <c r="D450" s="355">
        <v>8</v>
      </c>
      <c r="E450" s="358">
        <v>45049</v>
      </c>
      <c r="F450" s="355"/>
      <c r="G450" s="355"/>
      <c r="H450" s="355">
        <v>0.73</v>
      </c>
      <c r="I450" s="373">
        <f t="shared" ref="I450" si="104">IF(AND(H450&gt;0),  H450*30.974," ")</f>
        <v>22.61102</v>
      </c>
      <c r="J450" s="91">
        <v>8.91</v>
      </c>
    </row>
    <row r="451" spans="1:10">
      <c r="A451" s="2652" t="s">
        <v>825</v>
      </c>
      <c r="B451" s="2652" t="s">
        <v>1446</v>
      </c>
      <c r="C451" s="2652" t="s">
        <v>1450</v>
      </c>
      <c r="D451" s="2629">
        <v>8.5</v>
      </c>
      <c r="E451" s="2644">
        <v>45049</v>
      </c>
      <c r="F451" s="2629"/>
      <c r="G451" s="2629"/>
      <c r="H451" s="2629" t="s">
        <v>714</v>
      </c>
      <c r="I451" s="2652"/>
      <c r="J451" s="2652" t="s">
        <v>714</v>
      </c>
    </row>
    <row r="452" spans="1:10">
      <c r="A452" t="s">
        <v>825</v>
      </c>
      <c r="B452" t="s">
        <v>1446</v>
      </c>
      <c r="C452" t="s">
        <v>1450</v>
      </c>
      <c r="D452" s="27">
        <v>0.5</v>
      </c>
      <c r="E452" s="47">
        <v>45086</v>
      </c>
      <c r="F452" s="27">
        <v>8.9</v>
      </c>
      <c r="G452" s="27">
        <v>2.3199999999999998</v>
      </c>
      <c r="H452" s="27">
        <v>0.55700000000000005</v>
      </c>
      <c r="I452" s="371">
        <f t="shared" ref="I452" si="105">IF(AND(H452&gt;0),  H452*30.974," ")</f>
        <v>17.252518000000002</v>
      </c>
      <c r="J452">
        <v>4.95</v>
      </c>
    </row>
    <row r="453" spans="1:10">
      <c r="A453" t="s">
        <v>825</v>
      </c>
      <c r="B453" t="s">
        <v>1446</v>
      </c>
      <c r="C453" t="s">
        <v>1450</v>
      </c>
      <c r="D453" s="27">
        <v>1</v>
      </c>
      <c r="E453" s="47">
        <v>45086</v>
      </c>
      <c r="F453" s="27"/>
      <c r="G453" s="27"/>
      <c r="H453" s="27" t="s">
        <v>714</v>
      </c>
      <c r="J453" t="s">
        <v>714</v>
      </c>
    </row>
    <row r="454" spans="1:10">
      <c r="A454" t="s">
        <v>825</v>
      </c>
      <c r="B454" t="s">
        <v>1446</v>
      </c>
      <c r="C454" t="s">
        <v>1450</v>
      </c>
      <c r="D454" s="27">
        <v>2</v>
      </c>
      <c r="E454" s="47">
        <v>45086</v>
      </c>
      <c r="F454" s="27"/>
      <c r="G454" s="27"/>
      <c r="H454" s="27" t="s">
        <v>714</v>
      </c>
      <c r="J454" t="s">
        <v>714</v>
      </c>
    </row>
    <row r="455" spans="1:10">
      <c r="A455" t="s">
        <v>825</v>
      </c>
      <c r="B455" t="s">
        <v>1446</v>
      </c>
      <c r="C455" t="s">
        <v>1450</v>
      </c>
      <c r="D455" s="27">
        <v>3</v>
      </c>
      <c r="E455" s="47">
        <v>45086</v>
      </c>
      <c r="F455" s="27"/>
      <c r="G455" s="27"/>
      <c r="H455" s="27" t="s">
        <v>714</v>
      </c>
      <c r="J455" t="s">
        <v>714</v>
      </c>
    </row>
    <row r="456" spans="1:10">
      <c r="A456" t="s">
        <v>825</v>
      </c>
      <c r="B456" t="s">
        <v>1446</v>
      </c>
      <c r="C456" t="s">
        <v>1450</v>
      </c>
      <c r="D456" s="27">
        <v>4</v>
      </c>
      <c r="E456" s="47">
        <v>45086</v>
      </c>
      <c r="F456" s="27"/>
      <c r="G456" s="27"/>
      <c r="H456" s="27" t="s">
        <v>714</v>
      </c>
      <c r="J456" t="s">
        <v>714</v>
      </c>
    </row>
    <row r="457" spans="1:10">
      <c r="A457" t="s">
        <v>825</v>
      </c>
      <c r="B457" t="s">
        <v>1446</v>
      </c>
      <c r="C457" t="s">
        <v>1450</v>
      </c>
      <c r="D457" s="27">
        <v>5</v>
      </c>
      <c r="E457" s="47">
        <v>45086</v>
      </c>
      <c r="F457" s="27"/>
      <c r="G457" s="27"/>
      <c r="H457" s="27" t="s">
        <v>714</v>
      </c>
      <c r="J457" t="s">
        <v>714</v>
      </c>
    </row>
    <row r="458" spans="1:10">
      <c r="A458" t="s">
        <v>825</v>
      </c>
      <c r="B458" t="s">
        <v>1446</v>
      </c>
      <c r="C458" t="s">
        <v>1450</v>
      </c>
      <c r="D458" s="27">
        <v>6</v>
      </c>
      <c r="E458" s="47">
        <v>45086</v>
      </c>
      <c r="F458" s="27"/>
      <c r="G458" s="27"/>
      <c r="H458" s="27" t="s">
        <v>714</v>
      </c>
      <c r="J458" t="s">
        <v>714</v>
      </c>
    </row>
    <row r="459" spans="1:10">
      <c r="A459" t="s">
        <v>825</v>
      </c>
      <c r="B459" t="s">
        <v>1446</v>
      </c>
      <c r="C459" t="s">
        <v>1450</v>
      </c>
      <c r="D459" s="27">
        <v>7</v>
      </c>
      <c r="E459" s="47">
        <v>45086</v>
      </c>
      <c r="F459" s="27"/>
      <c r="G459" s="27"/>
      <c r="H459" s="27" t="s">
        <v>714</v>
      </c>
      <c r="J459" t="s">
        <v>714</v>
      </c>
    </row>
    <row r="460" spans="1:10">
      <c r="A460" t="s">
        <v>825</v>
      </c>
      <c r="B460" t="s">
        <v>1446</v>
      </c>
      <c r="C460" t="s">
        <v>1450</v>
      </c>
      <c r="D460" s="27">
        <v>7.9</v>
      </c>
      <c r="E460" s="47">
        <v>45086</v>
      </c>
      <c r="F460" s="27"/>
      <c r="G460" s="27"/>
      <c r="H460" s="27">
        <v>0.15</v>
      </c>
      <c r="I460" s="371">
        <f t="shared" ref="I460:I461" si="106">IF(AND(H460&gt;0),  H460*30.974," ")</f>
        <v>4.6460999999999997</v>
      </c>
      <c r="J460">
        <v>7.92</v>
      </c>
    </row>
    <row r="461" spans="1:10">
      <c r="A461" t="s">
        <v>825</v>
      </c>
      <c r="B461" t="s">
        <v>1446</v>
      </c>
      <c r="C461" t="s">
        <v>1450</v>
      </c>
      <c r="D461" s="27">
        <v>7.9</v>
      </c>
      <c r="E461" s="47">
        <v>45086</v>
      </c>
      <c r="F461" s="27"/>
      <c r="G461" s="27"/>
      <c r="H461" s="27">
        <v>0.15</v>
      </c>
      <c r="I461" s="371">
        <f t="shared" si="106"/>
        <v>4.6460999999999997</v>
      </c>
      <c r="J461">
        <v>8.93</v>
      </c>
    </row>
    <row r="462" spans="1:10">
      <c r="A462" t="s">
        <v>825</v>
      </c>
      <c r="B462" t="s">
        <v>1446</v>
      </c>
      <c r="C462" t="s">
        <v>1450</v>
      </c>
      <c r="D462" s="27">
        <v>8</v>
      </c>
      <c r="E462" s="47">
        <v>45086</v>
      </c>
      <c r="F462" s="27"/>
      <c r="G462" s="27"/>
      <c r="H462" s="27" t="s">
        <v>714</v>
      </c>
      <c r="J462" t="s">
        <v>714</v>
      </c>
    </row>
    <row r="463" spans="1:10">
      <c r="A463" s="2654" t="s">
        <v>825</v>
      </c>
      <c r="B463" s="2654" t="s">
        <v>1446</v>
      </c>
      <c r="C463" s="2654" t="s">
        <v>1450</v>
      </c>
      <c r="D463" s="2625">
        <v>8.4</v>
      </c>
      <c r="E463" s="2605">
        <v>45086</v>
      </c>
      <c r="F463" s="2625"/>
      <c r="G463" s="2625"/>
      <c r="H463" s="2625" t="s">
        <v>714</v>
      </c>
      <c r="I463" s="2654"/>
      <c r="J463" s="2654" t="s">
        <v>714</v>
      </c>
    </row>
    <row r="464" spans="1:10">
      <c r="A464" t="s">
        <v>825</v>
      </c>
      <c r="B464" t="s">
        <v>1446</v>
      </c>
      <c r="C464" t="s">
        <v>1450</v>
      </c>
      <c r="D464" s="27">
        <v>0.5</v>
      </c>
      <c r="E464" s="47">
        <v>45112</v>
      </c>
      <c r="F464" s="27">
        <v>8.8000000000000007</v>
      </c>
      <c r="G464" s="27">
        <v>2.33</v>
      </c>
      <c r="H464" s="27">
        <v>0.495</v>
      </c>
      <c r="I464" s="371">
        <f t="shared" ref="I464" si="107">IF(AND(H464&gt;0),  H464*30.974," ")</f>
        <v>15.332129999999999</v>
      </c>
      <c r="J464">
        <v>7.29</v>
      </c>
    </row>
    <row r="465" spans="1:10">
      <c r="A465" t="s">
        <v>825</v>
      </c>
      <c r="B465" t="s">
        <v>1446</v>
      </c>
      <c r="C465" t="s">
        <v>1450</v>
      </c>
      <c r="D465" s="27">
        <v>1</v>
      </c>
      <c r="E465" s="47">
        <v>45112</v>
      </c>
      <c r="F465" s="27"/>
      <c r="G465" s="27"/>
      <c r="H465" s="27" t="s">
        <v>714</v>
      </c>
      <c r="J465" t="s">
        <v>714</v>
      </c>
    </row>
    <row r="466" spans="1:10">
      <c r="A466" t="s">
        <v>825</v>
      </c>
      <c r="B466" t="s">
        <v>1446</v>
      </c>
      <c r="C466" t="s">
        <v>1450</v>
      </c>
      <c r="D466" s="27">
        <v>2</v>
      </c>
      <c r="E466" s="47">
        <v>45112</v>
      </c>
      <c r="F466" s="27"/>
      <c r="G466" s="27"/>
      <c r="H466" s="27" t="s">
        <v>714</v>
      </c>
      <c r="J466" t="s">
        <v>714</v>
      </c>
    </row>
    <row r="467" spans="1:10">
      <c r="A467" t="s">
        <v>825</v>
      </c>
      <c r="B467" t="s">
        <v>1446</v>
      </c>
      <c r="C467" t="s">
        <v>1450</v>
      </c>
      <c r="D467" s="27">
        <v>3</v>
      </c>
      <c r="E467" s="47">
        <v>45112</v>
      </c>
      <c r="F467" s="27"/>
      <c r="G467" s="27"/>
      <c r="H467" s="27" t="s">
        <v>714</v>
      </c>
      <c r="J467" t="s">
        <v>714</v>
      </c>
    </row>
    <row r="468" spans="1:10">
      <c r="A468" t="s">
        <v>825</v>
      </c>
      <c r="B468" t="s">
        <v>1446</v>
      </c>
      <c r="C468" t="s">
        <v>1450</v>
      </c>
      <c r="D468" s="27">
        <v>4</v>
      </c>
      <c r="E468" s="47">
        <v>45112</v>
      </c>
      <c r="F468" s="27"/>
      <c r="G468" s="27"/>
      <c r="H468" s="27" t="s">
        <v>714</v>
      </c>
      <c r="J468" t="s">
        <v>714</v>
      </c>
    </row>
    <row r="469" spans="1:10">
      <c r="A469" t="s">
        <v>825</v>
      </c>
      <c r="B469" t="s">
        <v>1446</v>
      </c>
      <c r="C469" t="s">
        <v>1450</v>
      </c>
      <c r="D469" s="27">
        <v>5</v>
      </c>
      <c r="E469" s="47">
        <v>45112</v>
      </c>
      <c r="F469" s="27"/>
      <c r="G469" s="27"/>
      <c r="H469" s="27" t="s">
        <v>714</v>
      </c>
      <c r="J469" t="s">
        <v>714</v>
      </c>
    </row>
    <row r="470" spans="1:10">
      <c r="A470" t="s">
        <v>825</v>
      </c>
      <c r="B470" t="s">
        <v>1446</v>
      </c>
      <c r="C470" t="s">
        <v>1450</v>
      </c>
      <c r="D470" s="27">
        <v>6</v>
      </c>
      <c r="E470" s="47">
        <v>45112</v>
      </c>
      <c r="F470" s="27"/>
      <c r="G470" s="27"/>
      <c r="H470" s="27" t="s">
        <v>714</v>
      </c>
      <c r="J470" t="s">
        <v>714</v>
      </c>
    </row>
    <row r="471" spans="1:10">
      <c r="A471" t="s">
        <v>825</v>
      </c>
      <c r="B471" t="s">
        <v>1446</v>
      </c>
      <c r="C471" t="s">
        <v>1450</v>
      </c>
      <c r="D471" s="27">
        <v>7</v>
      </c>
      <c r="E471" s="47">
        <v>45112</v>
      </c>
      <c r="F471" s="27"/>
      <c r="G471" s="27"/>
      <c r="H471" s="27" t="s">
        <v>714</v>
      </c>
      <c r="J471" t="s">
        <v>714</v>
      </c>
    </row>
    <row r="472" spans="1:10">
      <c r="A472" t="s">
        <v>825</v>
      </c>
      <c r="B472" t="s">
        <v>1446</v>
      </c>
      <c r="C472" t="s">
        <v>1450</v>
      </c>
      <c r="D472" s="27">
        <v>7.8</v>
      </c>
      <c r="E472" s="47">
        <v>45112</v>
      </c>
      <c r="F472" s="27"/>
      <c r="G472" s="27"/>
      <c r="H472" s="27">
        <v>0.15</v>
      </c>
      <c r="I472" s="371">
        <f t="shared" ref="I472" si="108">IF(AND(H472&gt;0),  H472*30.974," ")</f>
        <v>4.6460999999999997</v>
      </c>
      <c r="J472">
        <v>7.85</v>
      </c>
    </row>
    <row r="473" spans="1:10">
      <c r="A473" t="s">
        <v>825</v>
      </c>
      <c r="B473" t="s">
        <v>1446</v>
      </c>
      <c r="C473" t="s">
        <v>1450</v>
      </c>
      <c r="D473" s="27">
        <v>8</v>
      </c>
      <c r="E473" s="47">
        <v>45112</v>
      </c>
      <c r="F473" s="27"/>
      <c r="G473" s="27"/>
      <c r="H473" s="27" t="s">
        <v>714</v>
      </c>
      <c r="J473" t="s">
        <v>714</v>
      </c>
    </row>
    <row r="474" spans="1:10">
      <c r="A474" s="2654" t="s">
        <v>825</v>
      </c>
      <c r="B474" s="2654" t="s">
        <v>1446</v>
      </c>
      <c r="C474" s="2654" t="s">
        <v>1450</v>
      </c>
      <c r="D474" s="2625">
        <v>8.3000000000000007</v>
      </c>
      <c r="E474" s="2605">
        <v>45112</v>
      </c>
      <c r="F474" s="2625"/>
      <c r="G474" s="2625"/>
      <c r="H474" s="2625" t="s">
        <v>714</v>
      </c>
      <c r="I474" s="2654"/>
      <c r="J474" s="2654" t="s">
        <v>714</v>
      </c>
    </row>
    <row r="475" spans="1:10">
      <c r="A475" t="s">
        <v>825</v>
      </c>
      <c r="B475" t="s">
        <v>1446</v>
      </c>
      <c r="C475" t="s">
        <v>1450</v>
      </c>
      <c r="D475" s="27">
        <v>0.5</v>
      </c>
      <c r="E475" s="47">
        <v>45141</v>
      </c>
      <c r="F475" s="27">
        <v>8.4</v>
      </c>
      <c r="G475" s="27">
        <v>2.4500000000000002</v>
      </c>
      <c r="H475" s="27">
        <v>0.66</v>
      </c>
      <c r="J475">
        <v>3.93</v>
      </c>
    </row>
    <row r="476" spans="1:10">
      <c r="A476" t="s">
        <v>825</v>
      </c>
      <c r="B476" t="s">
        <v>1446</v>
      </c>
      <c r="C476" t="s">
        <v>1450</v>
      </c>
      <c r="D476" s="27">
        <v>1</v>
      </c>
      <c r="E476" s="47">
        <v>45141</v>
      </c>
      <c r="F476" s="27"/>
      <c r="G476" s="27"/>
      <c r="H476" s="27" t="s">
        <v>714</v>
      </c>
      <c r="J476" t="s">
        <v>714</v>
      </c>
    </row>
    <row r="477" spans="1:10">
      <c r="A477" t="s">
        <v>825</v>
      </c>
      <c r="B477" t="s">
        <v>1446</v>
      </c>
      <c r="C477" t="s">
        <v>1450</v>
      </c>
      <c r="D477" s="27">
        <v>2</v>
      </c>
      <c r="E477" s="47">
        <v>45141</v>
      </c>
      <c r="F477" s="27"/>
      <c r="G477" s="27"/>
      <c r="H477" s="27" t="s">
        <v>714</v>
      </c>
      <c r="J477" t="s">
        <v>714</v>
      </c>
    </row>
    <row r="478" spans="1:10">
      <c r="A478" t="s">
        <v>825</v>
      </c>
      <c r="B478" t="s">
        <v>1446</v>
      </c>
      <c r="C478" t="s">
        <v>1450</v>
      </c>
      <c r="D478" s="27">
        <v>3</v>
      </c>
      <c r="E478" s="47">
        <v>45141</v>
      </c>
      <c r="F478" s="27"/>
      <c r="G478" s="27"/>
      <c r="H478" s="27" t="s">
        <v>714</v>
      </c>
      <c r="J478" t="s">
        <v>714</v>
      </c>
    </row>
    <row r="479" spans="1:10">
      <c r="A479" t="s">
        <v>825</v>
      </c>
      <c r="B479" t="s">
        <v>1446</v>
      </c>
      <c r="C479" t="s">
        <v>1450</v>
      </c>
      <c r="D479" s="27">
        <v>4</v>
      </c>
      <c r="E479" s="47">
        <v>45141</v>
      </c>
      <c r="F479" s="27"/>
      <c r="G479" s="27"/>
      <c r="H479" s="27" t="s">
        <v>714</v>
      </c>
      <c r="J479" t="s">
        <v>714</v>
      </c>
    </row>
    <row r="480" spans="1:10">
      <c r="A480" t="s">
        <v>825</v>
      </c>
      <c r="B480" t="s">
        <v>1446</v>
      </c>
      <c r="C480" t="s">
        <v>1450</v>
      </c>
      <c r="D480" s="27">
        <v>5</v>
      </c>
      <c r="E480" s="47">
        <v>45141</v>
      </c>
      <c r="F480" s="27"/>
      <c r="G480" s="27"/>
      <c r="H480" s="27" t="s">
        <v>714</v>
      </c>
      <c r="J480" t="s">
        <v>714</v>
      </c>
    </row>
    <row r="481" spans="1:18">
      <c r="A481" t="s">
        <v>825</v>
      </c>
      <c r="B481" t="s">
        <v>1446</v>
      </c>
      <c r="C481" t="s">
        <v>1450</v>
      </c>
      <c r="D481" s="27">
        <v>6</v>
      </c>
      <c r="E481" s="47">
        <v>45141</v>
      </c>
      <c r="F481" s="27"/>
      <c r="G481" s="27"/>
      <c r="H481" s="27" t="s">
        <v>714</v>
      </c>
      <c r="J481" t="s">
        <v>714</v>
      </c>
    </row>
    <row r="482" spans="1:18">
      <c r="A482" t="s">
        <v>825</v>
      </c>
      <c r="B482" t="s">
        <v>1446</v>
      </c>
      <c r="C482" t="s">
        <v>1450</v>
      </c>
      <c r="D482" s="27">
        <v>7</v>
      </c>
      <c r="E482" s="47">
        <v>45141</v>
      </c>
      <c r="F482" s="27"/>
      <c r="G482" s="27"/>
      <c r="H482" s="27" t="s">
        <v>714</v>
      </c>
      <c r="J482" t="s">
        <v>714</v>
      </c>
    </row>
    <row r="483" spans="1:18">
      <c r="A483" t="s">
        <v>825</v>
      </c>
      <c r="B483" t="s">
        <v>1446</v>
      </c>
      <c r="C483" t="s">
        <v>1450</v>
      </c>
      <c r="D483" s="27">
        <v>7.4</v>
      </c>
      <c r="E483" s="47">
        <v>45141</v>
      </c>
      <c r="F483" s="27"/>
      <c r="G483" s="27"/>
      <c r="H483" s="27">
        <v>0.15</v>
      </c>
      <c r="I483" s="371">
        <f t="shared" ref="I483" si="109">IF(AND(H483&gt;0),  H483*30.974," ")</f>
        <v>4.6460999999999997</v>
      </c>
      <c r="J483">
        <v>9.35</v>
      </c>
    </row>
    <row r="484" spans="1:18">
      <c r="A484" s="2654" t="s">
        <v>825</v>
      </c>
      <c r="B484" s="2654" t="s">
        <v>1446</v>
      </c>
      <c r="C484" s="2654" t="s">
        <v>1450</v>
      </c>
      <c r="D484" s="2625">
        <v>7.9</v>
      </c>
      <c r="E484" s="2605">
        <v>45141</v>
      </c>
      <c r="F484" s="2625"/>
      <c r="G484" s="2625"/>
      <c r="H484" s="2625" t="s">
        <v>714</v>
      </c>
      <c r="I484" s="2654"/>
      <c r="J484" s="2654" t="s">
        <v>714</v>
      </c>
    </row>
    <row r="485" spans="1:18">
      <c r="A485" t="s">
        <v>825</v>
      </c>
      <c r="B485" t="s">
        <v>1446</v>
      </c>
      <c r="C485" t="s">
        <v>1450</v>
      </c>
      <c r="D485" s="27">
        <v>0.5</v>
      </c>
      <c r="E485" s="47">
        <v>45175</v>
      </c>
      <c r="F485" s="27">
        <v>9</v>
      </c>
      <c r="G485" s="27">
        <v>1.61</v>
      </c>
      <c r="H485" s="27">
        <v>0.48099999999999998</v>
      </c>
      <c r="I485" s="371">
        <f t="shared" ref="I485" si="110">IF(AND(H485&gt;0),  H485*30.974," ")</f>
        <v>14.898493999999999</v>
      </c>
      <c r="J485">
        <v>12.75</v>
      </c>
    </row>
    <row r="486" spans="1:18">
      <c r="A486" t="s">
        <v>825</v>
      </c>
      <c r="B486" t="s">
        <v>1446</v>
      </c>
      <c r="C486" t="s">
        <v>1450</v>
      </c>
      <c r="D486" s="27">
        <v>1</v>
      </c>
      <c r="E486" s="47">
        <v>45175</v>
      </c>
      <c r="F486" s="27"/>
      <c r="G486" s="27"/>
      <c r="H486" s="27" t="s">
        <v>714</v>
      </c>
      <c r="J486" t="s">
        <v>714</v>
      </c>
    </row>
    <row r="487" spans="1:18">
      <c r="A487" t="s">
        <v>825</v>
      </c>
      <c r="B487" t="s">
        <v>1446</v>
      </c>
      <c r="C487" t="s">
        <v>1450</v>
      </c>
      <c r="D487" s="27">
        <v>2</v>
      </c>
      <c r="E487" s="47">
        <v>45175</v>
      </c>
      <c r="F487" s="27"/>
      <c r="G487" s="27"/>
      <c r="H487" s="27" t="s">
        <v>714</v>
      </c>
      <c r="J487" t="s">
        <v>714</v>
      </c>
    </row>
    <row r="488" spans="1:18">
      <c r="A488" t="s">
        <v>825</v>
      </c>
      <c r="B488" t="s">
        <v>1446</v>
      </c>
      <c r="C488" t="s">
        <v>1450</v>
      </c>
      <c r="D488" s="27">
        <v>3</v>
      </c>
      <c r="E488" s="47">
        <v>45175</v>
      </c>
      <c r="F488" s="27"/>
      <c r="G488" s="27"/>
      <c r="H488" s="27">
        <v>0.87</v>
      </c>
      <c r="I488" s="371">
        <f t="shared" ref="I488" si="111">IF(AND(H488&gt;0),  H488*30.974," ")</f>
        <v>26.947379999999999</v>
      </c>
      <c r="J488">
        <v>23.25</v>
      </c>
    </row>
    <row r="489" spans="1:18">
      <c r="A489" t="s">
        <v>825</v>
      </c>
      <c r="B489" t="s">
        <v>1446</v>
      </c>
      <c r="C489" t="s">
        <v>1450</v>
      </c>
      <c r="D489" s="27">
        <v>4</v>
      </c>
      <c r="E489" s="47">
        <v>45175</v>
      </c>
      <c r="F489" s="27"/>
      <c r="G489" s="27"/>
      <c r="H489" s="27" t="s">
        <v>714</v>
      </c>
      <c r="J489" t="s">
        <v>714</v>
      </c>
    </row>
    <row r="490" spans="1:18">
      <c r="A490" t="s">
        <v>825</v>
      </c>
      <c r="B490" t="s">
        <v>1446</v>
      </c>
      <c r="C490" t="s">
        <v>1450</v>
      </c>
      <c r="D490" s="27">
        <v>5</v>
      </c>
      <c r="E490" s="47">
        <v>45175</v>
      </c>
      <c r="F490" s="27"/>
      <c r="G490" s="27"/>
      <c r="H490" s="27" t="s">
        <v>714</v>
      </c>
      <c r="J490" t="s">
        <v>714</v>
      </c>
    </row>
    <row r="491" spans="1:18">
      <c r="A491" t="s">
        <v>825</v>
      </c>
      <c r="B491" t="s">
        <v>1446</v>
      </c>
      <c r="C491" t="s">
        <v>1450</v>
      </c>
      <c r="D491" s="27">
        <v>6</v>
      </c>
      <c r="E491" s="47">
        <v>45175</v>
      </c>
      <c r="F491" s="27"/>
      <c r="G491" s="27"/>
      <c r="H491" s="27" t="s">
        <v>714</v>
      </c>
      <c r="J491" t="s">
        <v>714</v>
      </c>
    </row>
    <row r="492" spans="1:18">
      <c r="A492" t="s">
        <v>825</v>
      </c>
      <c r="B492" t="s">
        <v>1446</v>
      </c>
      <c r="C492" t="s">
        <v>1450</v>
      </c>
      <c r="D492" s="27">
        <v>7</v>
      </c>
      <c r="E492" s="47">
        <v>45175</v>
      </c>
      <c r="F492" s="27"/>
      <c r="G492" s="27"/>
      <c r="H492" s="27" t="s">
        <v>714</v>
      </c>
      <c r="J492" t="s">
        <v>714</v>
      </c>
    </row>
    <row r="493" spans="1:18">
      <c r="A493" t="s">
        <v>825</v>
      </c>
      <c r="B493" t="s">
        <v>1446</v>
      </c>
      <c r="C493" t="s">
        <v>1450</v>
      </c>
      <c r="D493" s="27">
        <v>8</v>
      </c>
      <c r="E493" s="47">
        <v>45175</v>
      </c>
      <c r="F493" s="27"/>
      <c r="G493" s="27"/>
      <c r="H493" s="27">
        <v>0.15</v>
      </c>
      <c r="I493" s="371">
        <f t="shared" ref="I493" si="112">IF(AND(H493&gt;0),  H493*30.974," ")</f>
        <v>4.6460999999999997</v>
      </c>
      <c r="J493">
        <v>10.42</v>
      </c>
    </row>
    <row r="494" spans="1:18">
      <c r="A494" s="2654" t="s">
        <v>825</v>
      </c>
      <c r="B494" s="2654" t="s">
        <v>1446</v>
      </c>
      <c r="C494" s="2654" t="s">
        <v>1450</v>
      </c>
      <c r="D494" s="2625">
        <v>8.5</v>
      </c>
      <c r="E494" s="2605">
        <v>45175</v>
      </c>
      <c r="F494" s="2625"/>
      <c r="G494" s="2625"/>
      <c r="H494" s="2625" t="s">
        <v>714</v>
      </c>
      <c r="I494" s="2654"/>
      <c r="J494" s="2654" t="s">
        <v>714</v>
      </c>
      <c r="K494" s="2211">
        <f>AVERAGE(G452:G494)</f>
        <v>2.1775000000000002</v>
      </c>
      <c r="L494" s="1574">
        <f>10*(6-(LN(K494)/LN(2)))</f>
        <v>48.773272811758595</v>
      </c>
      <c r="M494" s="1632">
        <f>AVERAGE(I452:I494)</f>
        <v>10.851224666666667</v>
      </c>
      <c r="N494" s="1574">
        <f t="shared" ref="N494" si="113">10*(6-(LN(48/M494)/LN(2)))</f>
        <v>38.548234682480825</v>
      </c>
      <c r="O494" s="1632">
        <f>AVERAGE(J452:J494)</f>
        <v>9.6639999999999997</v>
      </c>
      <c r="P494" s="1574">
        <f t="shared" ref="P494" si="114">10*(6-((2.04-0.68*LN(O494))/LN(2)))</f>
        <v>52.822840257573489</v>
      </c>
      <c r="Q494" s="2206">
        <f t="shared" ref="Q494" si="115">AVERAGE(L494,N494,P494)</f>
        <v>46.714782583937641</v>
      </c>
      <c r="R494" s="2658" t="s">
        <v>1445</v>
      </c>
    </row>
    <row r="495" spans="1:18">
      <c r="A495" s="91" t="s">
        <v>825</v>
      </c>
      <c r="B495" s="91" t="s">
        <v>1446</v>
      </c>
      <c r="C495" s="91" t="s">
        <v>1450</v>
      </c>
      <c r="D495" s="355">
        <v>0.5</v>
      </c>
      <c r="E495" s="358">
        <v>45203</v>
      </c>
      <c r="F495" s="355">
        <v>9.1999999999999993</v>
      </c>
      <c r="G495" s="355">
        <v>1.47</v>
      </c>
      <c r="H495" s="355">
        <v>0.67100000000000004</v>
      </c>
      <c r="I495" s="373">
        <f t="shared" ref="I495" si="116">IF(AND(H495&gt;0),  H495*30.974," ")</f>
        <v>20.783554000000002</v>
      </c>
      <c r="J495" s="91">
        <v>4.7699999999999996</v>
      </c>
    </row>
    <row r="496" spans="1:18">
      <c r="A496" s="91" t="s">
        <v>825</v>
      </c>
      <c r="B496" s="91" t="s">
        <v>1446</v>
      </c>
      <c r="C496" s="91" t="s">
        <v>1450</v>
      </c>
      <c r="D496" s="355">
        <v>1</v>
      </c>
      <c r="E496" s="358">
        <v>45203</v>
      </c>
      <c r="F496" s="355"/>
      <c r="G496" s="355"/>
      <c r="H496" s="355" t="s">
        <v>714</v>
      </c>
      <c r="I496" s="91"/>
      <c r="J496" s="91" t="s">
        <v>714</v>
      </c>
    </row>
    <row r="497" spans="1:10">
      <c r="A497" s="91" t="s">
        <v>825</v>
      </c>
      <c r="B497" s="91" t="s">
        <v>1446</v>
      </c>
      <c r="C497" s="91" t="s">
        <v>1450</v>
      </c>
      <c r="D497" s="355">
        <v>2</v>
      </c>
      <c r="E497" s="358">
        <v>45203</v>
      </c>
      <c r="F497" s="355"/>
      <c r="G497" s="355"/>
      <c r="H497" s="355" t="s">
        <v>714</v>
      </c>
      <c r="I497" s="91"/>
      <c r="J497" s="91" t="s">
        <v>714</v>
      </c>
    </row>
    <row r="498" spans="1:10">
      <c r="A498" s="91" t="s">
        <v>825</v>
      </c>
      <c r="B498" s="91" t="s">
        <v>1446</v>
      </c>
      <c r="C498" s="91" t="s">
        <v>1450</v>
      </c>
      <c r="D498" s="355">
        <v>3</v>
      </c>
      <c r="E498" s="358">
        <v>45203</v>
      </c>
      <c r="F498" s="355"/>
      <c r="G498" s="355"/>
      <c r="H498" s="355">
        <v>0.58599999999999997</v>
      </c>
      <c r="I498" s="373">
        <f t="shared" ref="I498" si="117">IF(AND(H498&gt;0),  H498*30.974," ")</f>
        <v>18.150763999999999</v>
      </c>
      <c r="J498" s="91">
        <v>7.62</v>
      </c>
    </row>
    <row r="499" spans="1:10">
      <c r="A499" s="91" t="s">
        <v>825</v>
      </c>
      <c r="B499" s="91" t="s">
        <v>1446</v>
      </c>
      <c r="C499" s="91" t="s">
        <v>1450</v>
      </c>
      <c r="D499" s="355">
        <v>4</v>
      </c>
      <c r="E499" s="358">
        <v>45203</v>
      </c>
      <c r="F499" s="355"/>
      <c r="G499" s="355"/>
      <c r="H499" s="355" t="s">
        <v>714</v>
      </c>
      <c r="I499" s="91"/>
      <c r="J499" s="91" t="s">
        <v>714</v>
      </c>
    </row>
    <row r="500" spans="1:10">
      <c r="A500" s="91" t="s">
        <v>825</v>
      </c>
      <c r="B500" s="91" t="s">
        <v>1446</v>
      </c>
      <c r="C500" s="91" t="s">
        <v>1450</v>
      </c>
      <c r="D500" s="355">
        <v>5</v>
      </c>
      <c r="E500" s="358">
        <v>45203</v>
      </c>
      <c r="F500" s="355"/>
      <c r="G500" s="355"/>
      <c r="H500" s="355" t="s">
        <v>714</v>
      </c>
      <c r="I500" s="91"/>
      <c r="J500" s="91" t="s">
        <v>714</v>
      </c>
    </row>
    <row r="501" spans="1:10">
      <c r="A501" s="91" t="s">
        <v>825</v>
      </c>
      <c r="B501" s="91" t="s">
        <v>1446</v>
      </c>
      <c r="C501" s="91" t="s">
        <v>1450</v>
      </c>
      <c r="D501" s="355">
        <v>6</v>
      </c>
      <c r="E501" s="358">
        <v>45203</v>
      </c>
      <c r="F501" s="355"/>
      <c r="G501" s="355"/>
      <c r="H501" s="355" t="s">
        <v>714</v>
      </c>
      <c r="I501" s="91"/>
      <c r="J501" s="91" t="s">
        <v>714</v>
      </c>
    </row>
    <row r="502" spans="1:10">
      <c r="A502" s="91" t="s">
        <v>825</v>
      </c>
      <c r="B502" s="91" t="s">
        <v>1446</v>
      </c>
      <c r="C502" s="91" t="s">
        <v>1450</v>
      </c>
      <c r="D502" s="355">
        <v>7</v>
      </c>
      <c r="E502" s="358">
        <v>45203</v>
      </c>
      <c r="F502" s="355"/>
      <c r="G502" s="355"/>
      <c r="H502" s="355" t="s">
        <v>714</v>
      </c>
      <c r="I502" s="91"/>
      <c r="J502" s="91" t="s">
        <v>714</v>
      </c>
    </row>
    <row r="503" spans="1:10">
      <c r="A503" s="91" t="s">
        <v>825</v>
      </c>
      <c r="B503" s="91" t="s">
        <v>1446</v>
      </c>
      <c r="C503" s="91" t="s">
        <v>1450</v>
      </c>
      <c r="D503" s="355">
        <v>8</v>
      </c>
      <c r="E503" s="358">
        <v>45203</v>
      </c>
      <c r="F503" s="355"/>
      <c r="G503" s="355"/>
      <c r="H503" s="355" t="s">
        <v>714</v>
      </c>
      <c r="I503" s="91"/>
      <c r="J503" s="91" t="s">
        <v>714</v>
      </c>
    </row>
    <row r="504" spans="1:10">
      <c r="A504" s="91" t="s">
        <v>825</v>
      </c>
      <c r="B504" s="91" t="s">
        <v>1446</v>
      </c>
      <c r="C504" s="91" t="s">
        <v>1450</v>
      </c>
      <c r="D504" s="355">
        <v>8.1999999999999993</v>
      </c>
      <c r="E504" s="358">
        <v>45203</v>
      </c>
      <c r="F504" s="355"/>
      <c r="G504" s="355"/>
      <c r="H504" s="355">
        <v>0.67100000000000004</v>
      </c>
      <c r="I504" s="373">
        <f t="shared" ref="I504" si="118">IF(AND(H504&gt;0),  H504*30.974," ")</f>
        <v>20.783554000000002</v>
      </c>
      <c r="J504" s="91">
        <v>10.4</v>
      </c>
    </row>
    <row r="505" spans="1:10">
      <c r="A505" s="2652" t="s">
        <v>825</v>
      </c>
      <c r="B505" s="2652" t="s">
        <v>1446</v>
      </c>
      <c r="C505" s="2652" t="s">
        <v>1450</v>
      </c>
      <c r="D505" s="2629">
        <v>8.6999999999999993</v>
      </c>
      <c r="E505" s="2644">
        <v>45203</v>
      </c>
      <c r="F505" s="2629"/>
      <c r="G505" s="2629"/>
      <c r="H505" s="2629" t="s">
        <v>714</v>
      </c>
      <c r="I505" s="2652"/>
      <c r="J505" s="2652" t="s">
        <v>714</v>
      </c>
    </row>
    <row r="506" spans="1:10">
      <c r="A506" s="91" t="s">
        <v>825</v>
      </c>
      <c r="B506" s="91" t="s">
        <v>1446</v>
      </c>
      <c r="C506" s="91" t="s">
        <v>1450</v>
      </c>
      <c r="D506" s="355">
        <v>0.5</v>
      </c>
      <c r="E506" s="358">
        <v>45258</v>
      </c>
      <c r="F506" s="355">
        <v>8.9</v>
      </c>
      <c r="G506" s="355">
        <v>1.72</v>
      </c>
      <c r="H506" s="355">
        <v>0.76300000000000001</v>
      </c>
      <c r="I506" s="373">
        <f t="shared" ref="I506" si="119">IF(AND(H506&gt;0),  H506*30.974," ")</f>
        <v>23.633162000000002</v>
      </c>
      <c r="J506" s="91">
        <v>5.41</v>
      </c>
    </row>
    <row r="507" spans="1:10">
      <c r="A507" s="91" t="s">
        <v>825</v>
      </c>
      <c r="B507" s="91" t="s">
        <v>1446</v>
      </c>
      <c r="C507" s="91" t="s">
        <v>1450</v>
      </c>
      <c r="D507" s="355">
        <v>1</v>
      </c>
      <c r="E507" s="358">
        <v>45258</v>
      </c>
      <c r="F507" s="355"/>
      <c r="G507" s="355"/>
      <c r="H507" s="355" t="s">
        <v>714</v>
      </c>
      <c r="I507" s="91"/>
      <c r="J507" s="91" t="s">
        <v>714</v>
      </c>
    </row>
    <row r="508" spans="1:10">
      <c r="A508" s="91" t="s">
        <v>825</v>
      </c>
      <c r="B508" s="91" t="s">
        <v>1446</v>
      </c>
      <c r="C508" s="91" t="s">
        <v>1450</v>
      </c>
      <c r="D508" s="355">
        <v>2</v>
      </c>
      <c r="E508" s="358">
        <v>45258</v>
      </c>
      <c r="F508" s="355"/>
      <c r="G508" s="355"/>
      <c r="H508" s="355" t="s">
        <v>714</v>
      </c>
      <c r="I508" s="91"/>
      <c r="J508" s="91" t="s">
        <v>714</v>
      </c>
    </row>
    <row r="509" spans="1:10">
      <c r="A509" s="91" t="s">
        <v>825</v>
      </c>
      <c r="B509" s="91" t="s">
        <v>1446</v>
      </c>
      <c r="C509" s="91" t="s">
        <v>1450</v>
      </c>
      <c r="D509" s="355">
        <v>3</v>
      </c>
      <c r="E509" s="358">
        <v>45258</v>
      </c>
      <c r="F509" s="355"/>
      <c r="G509" s="355"/>
      <c r="H509" s="355">
        <v>0.624</v>
      </c>
      <c r="I509" s="373">
        <f t="shared" ref="I509" si="120">IF(AND(H509&gt;0),  H509*30.974," ")</f>
        <v>19.327776</v>
      </c>
      <c r="J509" s="91">
        <v>5.79</v>
      </c>
    </row>
    <row r="510" spans="1:10">
      <c r="A510" s="91" t="s">
        <v>825</v>
      </c>
      <c r="B510" s="91" t="s">
        <v>1446</v>
      </c>
      <c r="C510" s="91" t="s">
        <v>1450</v>
      </c>
      <c r="D510" s="355">
        <v>4</v>
      </c>
      <c r="E510" s="358">
        <v>45258</v>
      </c>
      <c r="F510" s="355"/>
      <c r="G510" s="355"/>
      <c r="H510" s="355" t="s">
        <v>714</v>
      </c>
      <c r="I510" s="91"/>
      <c r="J510" s="91" t="s">
        <v>714</v>
      </c>
    </row>
    <row r="511" spans="1:10">
      <c r="A511" s="91" t="s">
        <v>825</v>
      </c>
      <c r="B511" s="91" t="s">
        <v>1446</v>
      </c>
      <c r="C511" s="91" t="s">
        <v>1450</v>
      </c>
      <c r="D511" s="355">
        <v>5</v>
      </c>
      <c r="E511" s="358">
        <v>45258</v>
      </c>
      <c r="F511" s="355"/>
      <c r="G511" s="355"/>
      <c r="H511" s="355" t="s">
        <v>714</v>
      </c>
      <c r="I511" s="91"/>
      <c r="J511" s="91" t="s">
        <v>714</v>
      </c>
    </row>
    <row r="512" spans="1:10">
      <c r="A512" s="91" t="s">
        <v>825</v>
      </c>
      <c r="B512" s="91" t="s">
        <v>1446</v>
      </c>
      <c r="C512" s="91" t="s">
        <v>1450</v>
      </c>
      <c r="D512" s="355">
        <v>6</v>
      </c>
      <c r="E512" s="358">
        <v>45258</v>
      </c>
      <c r="F512" s="355"/>
      <c r="G512" s="355"/>
      <c r="H512" s="355" t="s">
        <v>714</v>
      </c>
      <c r="I512" s="91"/>
      <c r="J512" s="91" t="s">
        <v>714</v>
      </c>
    </row>
    <row r="513" spans="1:10">
      <c r="A513" s="91" t="s">
        <v>825</v>
      </c>
      <c r="B513" s="91" t="s">
        <v>1446</v>
      </c>
      <c r="C513" s="91" t="s">
        <v>1450</v>
      </c>
      <c r="D513" s="355">
        <v>7</v>
      </c>
      <c r="E513" s="358">
        <v>45258</v>
      </c>
      <c r="F513" s="355"/>
      <c r="G513" s="355"/>
      <c r="H513" s="355" t="s">
        <v>714</v>
      </c>
      <c r="I513" s="91"/>
      <c r="J513" s="91" t="s">
        <v>714</v>
      </c>
    </row>
    <row r="514" spans="1:10">
      <c r="A514" s="91" t="s">
        <v>825</v>
      </c>
      <c r="B514" s="91" t="s">
        <v>1446</v>
      </c>
      <c r="C514" s="91" t="s">
        <v>1450</v>
      </c>
      <c r="D514" s="355">
        <v>7.9</v>
      </c>
      <c r="E514" s="358">
        <v>45258</v>
      </c>
      <c r="F514" s="355"/>
      <c r="G514" s="355"/>
      <c r="H514" s="355">
        <v>0.15</v>
      </c>
      <c r="I514" s="373">
        <f t="shared" ref="I514" si="121">IF(AND(H514&gt;0),  H514*30.974," ")</f>
        <v>4.6460999999999997</v>
      </c>
      <c r="J514" s="91">
        <v>1.84</v>
      </c>
    </row>
    <row r="515" spans="1:10">
      <c r="A515" s="91" t="s">
        <v>825</v>
      </c>
      <c r="B515" s="91" t="s">
        <v>1446</v>
      </c>
      <c r="C515" s="91" t="s">
        <v>1450</v>
      </c>
      <c r="D515" s="355">
        <v>8</v>
      </c>
      <c r="E515" s="358">
        <v>45258</v>
      </c>
      <c r="F515" s="355"/>
      <c r="G515" s="355"/>
      <c r="H515" s="355" t="s">
        <v>714</v>
      </c>
      <c r="I515" s="91"/>
      <c r="J515" s="91" t="s">
        <v>714</v>
      </c>
    </row>
    <row r="516" spans="1:10">
      <c r="A516" s="91" t="s">
        <v>825</v>
      </c>
      <c r="B516" s="91" t="s">
        <v>1446</v>
      </c>
      <c r="C516" s="91" t="s">
        <v>1450</v>
      </c>
      <c r="D516" s="355">
        <v>8.4</v>
      </c>
      <c r="E516" s="358">
        <v>45258</v>
      </c>
      <c r="F516" s="355"/>
      <c r="G516" s="355"/>
      <c r="H516" s="355" t="s">
        <v>714</v>
      </c>
      <c r="I516" s="91"/>
      <c r="J516" s="91" t="s">
        <v>714</v>
      </c>
    </row>
    <row r="517" spans="1:10">
      <c r="A517" s="91" t="s">
        <v>825</v>
      </c>
      <c r="B517" s="91" t="s">
        <v>1446</v>
      </c>
      <c r="C517" s="91" t="s">
        <v>1450</v>
      </c>
      <c r="D517" s="355">
        <v>8.6</v>
      </c>
      <c r="E517" s="358">
        <v>45258</v>
      </c>
      <c r="F517" s="355"/>
      <c r="G517" s="355"/>
      <c r="H517" s="355" t="s">
        <v>714</v>
      </c>
      <c r="I517" s="91"/>
      <c r="J517" s="91" t="s">
        <v>714</v>
      </c>
    </row>
    <row r="518" spans="1:10">
      <c r="A518" s="91" t="s">
        <v>825</v>
      </c>
      <c r="B518" s="91" t="s">
        <v>1446</v>
      </c>
      <c r="C518" s="91" t="s">
        <v>1450</v>
      </c>
      <c r="D518" s="355">
        <v>8.6999999999999993</v>
      </c>
      <c r="E518" s="358">
        <v>45258</v>
      </c>
      <c r="F518" s="355"/>
      <c r="G518" s="355"/>
      <c r="H518" s="355" t="s">
        <v>714</v>
      </c>
      <c r="I518" s="91"/>
      <c r="J518" s="91" t="s">
        <v>714</v>
      </c>
    </row>
    <row r="519" spans="1:10">
      <c r="A519" s="91" t="s">
        <v>825</v>
      </c>
      <c r="B519" s="91" t="s">
        <v>1446</v>
      </c>
      <c r="C519" s="91" t="s">
        <v>1450</v>
      </c>
      <c r="D519" s="355">
        <v>8.8000000000000007</v>
      </c>
      <c r="E519" s="358">
        <v>45258</v>
      </c>
      <c r="F519" s="355"/>
      <c r="G519" s="355"/>
      <c r="H519" s="355" t="s">
        <v>714</v>
      </c>
      <c r="I519" s="91"/>
      <c r="J519" s="91" t="s">
        <v>714</v>
      </c>
    </row>
    <row r="520" spans="1:10">
      <c r="F520" s="27"/>
      <c r="G520" s="27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CEA2B-5D3F-4A55-A550-E11EAEFD17FF}">
  <dimension ref="A1:L519"/>
  <sheetViews>
    <sheetView workbookViewId="0">
      <selection activeCell="M17" sqref="M17"/>
    </sheetView>
  </sheetViews>
  <sheetFormatPr defaultColWidth="8.796875" defaultRowHeight="15.6"/>
  <sheetData>
    <row r="1" spans="1:12">
      <c r="A1" s="105" t="s">
        <v>2673</v>
      </c>
      <c r="B1" s="105"/>
    </row>
    <row r="2" spans="1:12">
      <c r="A2" s="105" t="s">
        <v>2675</v>
      </c>
      <c r="B2" s="105"/>
    </row>
    <row r="3" spans="1:12">
      <c r="A3" s="105" t="s">
        <v>2674</v>
      </c>
      <c r="B3" s="105"/>
    </row>
    <row r="4" spans="1:12">
      <c r="A4" s="105"/>
      <c r="B4" s="105"/>
    </row>
    <row r="6" spans="1:12">
      <c r="A6" t="s">
        <v>20</v>
      </c>
      <c r="B6" t="s">
        <v>701</v>
      </c>
      <c r="C6" t="s">
        <v>2668</v>
      </c>
      <c r="D6" t="s">
        <v>1538</v>
      </c>
      <c r="E6" t="s">
        <v>786</v>
      </c>
      <c r="F6" t="s">
        <v>2669</v>
      </c>
      <c r="G6" t="s">
        <v>2670</v>
      </c>
      <c r="H6" t="s">
        <v>809</v>
      </c>
      <c r="I6" t="s">
        <v>707</v>
      </c>
      <c r="J6" t="s">
        <v>2671</v>
      </c>
      <c r="K6" t="s">
        <v>847</v>
      </c>
      <c r="L6" t="s">
        <v>2672</v>
      </c>
    </row>
    <row r="7" spans="1:12">
      <c r="A7" t="s">
        <v>417</v>
      </c>
      <c r="B7" t="s">
        <v>202</v>
      </c>
      <c r="C7" t="s">
        <v>1451</v>
      </c>
      <c r="D7">
        <v>0.5</v>
      </c>
      <c r="E7" s="55">
        <v>45049</v>
      </c>
      <c r="F7" t="s">
        <v>1452</v>
      </c>
      <c r="G7">
        <v>1.18</v>
      </c>
      <c r="H7">
        <v>0.32900000000000001</v>
      </c>
      <c r="J7" s="992">
        <v>0.51597222222222217</v>
      </c>
      <c r="K7">
        <v>10.199999999999999</v>
      </c>
      <c r="L7">
        <v>8.75</v>
      </c>
    </row>
    <row r="8" spans="1:12">
      <c r="A8" t="s">
        <v>417</v>
      </c>
      <c r="B8" t="s">
        <v>202</v>
      </c>
      <c r="C8" t="s">
        <v>1451</v>
      </c>
      <c r="D8">
        <v>1</v>
      </c>
      <c r="E8" t="s">
        <v>714</v>
      </c>
      <c r="F8" t="s">
        <v>714</v>
      </c>
      <c r="G8" t="s">
        <v>714</v>
      </c>
      <c r="H8" t="s">
        <v>714</v>
      </c>
      <c r="I8" t="s">
        <v>714</v>
      </c>
      <c r="J8" t="s">
        <v>714</v>
      </c>
      <c r="K8">
        <v>10.199999999999999</v>
      </c>
      <c r="L8">
        <v>8.75</v>
      </c>
    </row>
    <row r="9" spans="1:12">
      <c r="A9" t="s">
        <v>417</v>
      </c>
      <c r="B9" t="s">
        <v>202</v>
      </c>
      <c r="C9" t="s">
        <v>1451</v>
      </c>
      <c r="D9">
        <v>2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  <c r="K9">
        <v>10.199999999999999</v>
      </c>
      <c r="L9">
        <v>8.75</v>
      </c>
    </row>
    <row r="10" spans="1:12">
      <c r="A10" t="s">
        <v>417</v>
      </c>
      <c r="B10" t="s">
        <v>202</v>
      </c>
      <c r="C10" t="s">
        <v>1451</v>
      </c>
      <c r="D10">
        <v>3</v>
      </c>
      <c r="E10" s="55">
        <v>45049</v>
      </c>
      <c r="F10" t="s">
        <v>1452</v>
      </c>
      <c r="G10">
        <v>1.41</v>
      </c>
      <c r="H10">
        <v>1.1100000000000001</v>
      </c>
      <c r="J10" s="992">
        <v>0.52083333333333337</v>
      </c>
      <c r="K10">
        <v>10.199999999999999</v>
      </c>
      <c r="L10">
        <v>8.75</v>
      </c>
    </row>
    <row r="11" spans="1:12">
      <c r="A11" t="s">
        <v>417</v>
      </c>
      <c r="B11" t="s">
        <v>202</v>
      </c>
      <c r="C11" t="s">
        <v>1451</v>
      </c>
      <c r="D11">
        <v>4</v>
      </c>
      <c r="E11" t="s">
        <v>714</v>
      </c>
      <c r="F11" t="s">
        <v>714</v>
      </c>
      <c r="G11" t="s">
        <v>714</v>
      </c>
      <c r="H11" t="s">
        <v>714</v>
      </c>
      <c r="I11" t="s">
        <v>714</v>
      </c>
      <c r="J11" t="s">
        <v>714</v>
      </c>
      <c r="K11">
        <v>10.199999999999999</v>
      </c>
      <c r="L11">
        <v>8.75</v>
      </c>
    </row>
    <row r="12" spans="1:12">
      <c r="A12" t="s">
        <v>417</v>
      </c>
      <c r="B12" t="s">
        <v>202</v>
      </c>
      <c r="C12" t="s">
        <v>1451</v>
      </c>
      <c r="D12">
        <v>5</v>
      </c>
      <c r="E12" t="s">
        <v>714</v>
      </c>
      <c r="F12" t="s">
        <v>714</v>
      </c>
      <c r="G12" t="s">
        <v>714</v>
      </c>
      <c r="H12" t="s">
        <v>714</v>
      </c>
      <c r="I12" t="s">
        <v>714</v>
      </c>
      <c r="J12" t="s">
        <v>714</v>
      </c>
      <c r="K12">
        <v>10.199999999999999</v>
      </c>
      <c r="L12">
        <v>8.75</v>
      </c>
    </row>
    <row r="13" spans="1:12">
      <c r="A13" t="s">
        <v>417</v>
      </c>
      <c r="B13" t="s">
        <v>202</v>
      </c>
      <c r="C13" t="s">
        <v>1451</v>
      </c>
      <c r="D13">
        <v>6</v>
      </c>
      <c r="E13" t="s">
        <v>714</v>
      </c>
      <c r="F13" t="s">
        <v>714</v>
      </c>
      <c r="G13" t="s">
        <v>714</v>
      </c>
      <c r="H13" t="s">
        <v>714</v>
      </c>
      <c r="I13" t="s">
        <v>714</v>
      </c>
      <c r="J13" t="s">
        <v>714</v>
      </c>
      <c r="K13">
        <v>10.199999999999999</v>
      </c>
      <c r="L13">
        <v>8.75</v>
      </c>
    </row>
    <row r="14" spans="1:12">
      <c r="A14" t="s">
        <v>417</v>
      </c>
      <c r="B14" t="s">
        <v>202</v>
      </c>
      <c r="C14" t="s">
        <v>1451</v>
      </c>
      <c r="D14">
        <v>7</v>
      </c>
      <c r="E14" t="s">
        <v>714</v>
      </c>
      <c r="F14" t="s">
        <v>714</v>
      </c>
      <c r="G14" t="s">
        <v>714</v>
      </c>
      <c r="H14" t="s">
        <v>714</v>
      </c>
      <c r="I14" t="s">
        <v>714</v>
      </c>
      <c r="J14" t="s">
        <v>714</v>
      </c>
      <c r="K14">
        <v>10.199999999999999</v>
      </c>
      <c r="L14">
        <v>8.75</v>
      </c>
    </row>
    <row r="15" spans="1:12">
      <c r="A15" t="s">
        <v>417</v>
      </c>
      <c r="B15" t="s">
        <v>202</v>
      </c>
      <c r="C15" t="s">
        <v>1451</v>
      </c>
      <c r="D15">
        <v>8</v>
      </c>
      <c r="E15" t="s">
        <v>714</v>
      </c>
      <c r="F15" t="s">
        <v>714</v>
      </c>
      <c r="G15" t="s">
        <v>714</v>
      </c>
      <c r="H15" t="s">
        <v>714</v>
      </c>
      <c r="I15" t="s">
        <v>714</v>
      </c>
      <c r="J15" t="s">
        <v>714</v>
      </c>
      <c r="K15">
        <v>10.199999999999999</v>
      </c>
      <c r="L15">
        <v>8.75</v>
      </c>
    </row>
    <row r="16" spans="1:12">
      <c r="A16" t="s">
        <v>417</v>
      </c>
      <c r="B16" t="s">
        <v>202</v>
      </c>
      <c r="C16" t="s">
        <v>1451</v>
      </c>
      <c r="D16">
        <v>9</v>
      </c>
      <c r="E16" t="s">
        <v>714</v>
      </c>
      <c r="F16" t="s">
        <v>714</v>
      </c>
      <c r="G16" t="s">
        <v>714</v>
      </c>
      <c r="H16" t="s">
        <v>714</v>
      </c>
      <c r="I16" t="s">
        <v>714</v>
      </c>
      <c r="J16" t="s">
        <v>714</v>
      </c>
      <c r="K16">
        <v>10.199999999999999</v>
      </c>
      <c r="L16">
        <v>8.75</v>
      </c>
    </row>
    <row r="17" spans="1:12">
      <c r="A17" t="s">
        <v>417</v>
      </c>
      <c r="B17" t="s">
        <v>202</v>
      </c>
      <c r="C17" t="s">
        <v>1451</v>
      </c>
      <c r="D17">
        <v>9.1999999999999993</v>
      </c>
      <c r="E17" s="55">
        <v>45049</v>
      </c>
      <c r="F17" t="s">
        <v>1452</v>
      </c>
      <c r="G17">
        <v>1.72</v>
      </c>
      <c r="H17">
        <v>0.35</v>
      </c>
      <c r="J17" s="992">
        <v>0.52569444444444446</v>
      </c>
      <c r="K17">
        <v>10.199999999999999</v>
      </c>
      <c r="L17">
        <v>8.75</v>
      </c>
    </row>
    <row r="18" spans="1:12">
      <c r="A18" t="s">
        <v>417</v>
      </c>
      <c r="B18" t="s">
        <v>202</v>
      </c>
      <c r="C18" t="s">
        <v>1451</v>
      </c>
      <c r="D18">
        <v>9.6999999999999993</v>
      </c>
      <c r="E18" t="s">
        <v>714</v>
      </c>
      <c r="F18" t="s">
        <v>714</v>
      </c>
      <c r="G18" t="s">
        <v>714</v>
      </c>
      <c r="H18" t="s">
        <v>714</v>
      </c>
      <c r="I18" t="s">
        <v>714</v>
      </c>
      <c r="J18" t="s">
        <v>714</v>
      </c>
      <c r="K18">
        <v>10.199999999999999</v>
      </c>
      <c r="L18">
        <v>8.75</v>
      </c>
    </row>
    <row r="19" spans="1:12">
      <c r="A19" t="s">
        <v>417</v>
      </c>
      <c r="B19" t="s">
        <v>202</v>
      </c>
      <c r="C19" t="s">
        <v>1453</v>
      </c>
      <c r="D19">
        <v>0.5</v>
      </c>
      <c r="E19" s="55">
        <v>45082</v>
      </c>
      <c r="F19" t="s">
        <v>1452</v>
      </c>
      <c r="G19">
        <v>4.0599999999999996</v>
      </c>
      <c r="H19">
        <v>0.54800000000000004</v>
      </c>
      <c r="J19" s="992">
        <v>0.60972222222222217</v>
      </c>
      <c r="K19">
        <v>9.8000000000000007</v>
      </c>
      <c r="L19">
        <v>4.1500000000000004</v>
      </c>
    </row>
    <row r="20" spans="1:12">
      <c r="A20" t="s">
        <v>417</v>
      </c>
      <c r="B20" t="s">
        <v>202</v>
      </c>
      <c r="C20" t="s">
        <v>1453</v>
      </c>
      <c r="D20">
        <v>1</v>
      </c>
      <c r="E20" t="s">
        <v>714</v>
      </c>
      <c r="F20" t="s">
        <v>714</v>
      </c>
      <c r="G20" t="s">
        <v>714</v>
      </c>
      <c r="H20" t="s">
        <v>714</v>
      </c>
      <c r="I20" t="s">
        <v>714</v>
      </c>
      <c r="J20" t="s">
        <v>714</v>
      </c>
      <c r="K20">
        <v>9.8000000000000007</v>
      </c>
      <c r="L20">
        <v>4.1500000000000004</v>
      </c>
    </row>
    <row r="21" spans="1:12">
      <c r="A21" t="s">
        <v>417</v>
      </c>
      <c r="B21" t="s">
        <v>202</v>
      </c>
      <c r="C21" t="s">
        <v>1453</v>
      </c>
      <c r="D21">
        <v>2</v>
      </c>
      <c r="E21" t="s">
        <v>714</v>
      </c>
      <c r="F21" t="s">
        <v>714</v>
      </c>
      <c r="G21" t="s">
        <v>714</v>
      </c>
      <c r="H21" t="s">
        <v>714</v>
      </c>
      <c r="I21" t="s">
        <v>714</v>
      </c>
      <c r="J21" t="s">
        <v>714</v>
      </c>
      <c r="K21">
        <v>9.8000000000000007</v>
      </c>
      <c r="L21">
        <v>4.1500000000000004</v>
      </c>
    </row>
    <row r="22" spans="1:12">
      <c r="A22" t="s">
        <v>417</v>
      </c>
      <c r="B22" t="s">
        <v>202</v>
      </c>
      <c r="C22" t="s">
        <v>1453</v>
      </c>
      <c r="D22">
        <v>3</v>
      </c>
      <c r="E22" s="55">
        <v>45082</v>
      </c>
      <c r="F22" t="s">
        <v>1452</v>
      </c>
      <c r="G22">
        <v>7.89</v>
      </c>
      <c r="H22">
        <v>0.89200000000000002</v>
      </c>
      <c r="J22" s="992">
        <v>0.61527777777777781</v>
      </c>
      <c r="K22">
        <v>9.8000000000000007</v>
      </c>
      <c r="L22">
        <v>4.1500000000000004</v>
      </c>
    </row>
    <row r="23" spans="1:12">
      <c r="A23" t="s">
        <v>417</v>
      </c>
      <c r="B23" t="s">
        <v>202</v>
      </c>
      <c r="C23" t="s">
        <v>1453</v>
      </c>
      <c r="D23">
        <v>4</v>
      </c>
      <c r="E23" t="s">
        <v>714</v>
      </c>
      <c r="F23" t="s">
        <v>714</v>
      </c>
      <c r="G23" t="s">
        <v>714</v>
      </c>
      <c r="H23" t="s">
        <v>714</v>
      </c>
      <c r="I23" t="s">
        <v>714</v>
      </c>
      <c r="J23" t="s">
        <v>714</v>
      </c>
      <c r="K23">
        <v>9.8000000000000007</v>
      </c>
      <c r="L23">
        <v>4.1500000000000004</v>
      </c>
    </row>
    <row r="24" spans="1:12">
      <c r="A24" t="s">
        <v>417</v>
      </c>
      <c r="B24" t="s">
        <v>202</v>
      </c>
      <c r="C24" t="s">
        <v>1453</v>
      </c>
      <c r="D24">
        <v>5</v>
      </c>
      <c r="E24" t="s">
        <v>714</v>
      </c>
      <c r="F24" t="s">
        <v>714</v>
      </c>
      <c r="G24" t="s">
        <v>714</v>
      </c>
      <c r="H24" t="s">
        <v>714</v>
      </c>
      <c r="I24" t="s">
        <v>714</v>
      </c>
      <c r="J24" t="s">
        <v>714</v>
      </c>
      <c r="K24">
        <v>9.8000000000000007</v>
      </c>
      <c r="L24">
        <v>4.1500000000000004</v>
      </c>
    </row>
    <row r="25" spans="1:12">
      <c r="A25" t="s">
        <v>417</v>
      </c>
      <c r="B25" t="s">
        <v>202</v>
      </c>
      <c r="C25" t="s">
        <v>1453</v>
      </c>
      <c r="D25">
        <v>6</v>
      </c>
      <c r="E25" t="s">
        <v>714</v>
      </c>
      <c r="F25" t="s">
        <v>714</v>
      </c>
      <c r="G25" t="s">
        <v>714</v>
      </c>
      <c r="H25" t="s">
        <v>714</v>
      </c>
      <c r="I25" t="s">
        <v>714</v>
      </c>
      <c r="J25" t="s">
        <v>714</v>
      </c>
      <c r="K25">
        <v>9.8000000000000007</v>
      </c>
      <c r="L25">
        <v>4.1500000000000004</v>
      </c>
    </row>
    <row r="26" spans="1:12">
      <c r="A26" t="s">
        <v>417</v>
      </c>
      <c r="B26" t="s">
        <v>202</v>
      </c>
      <c r="C26" t="s">
        <v>1453</v>
      </c>
      <c r="D26">
        <v>7</v>
      </c>
      <c r="E26" t="s">
        <v>714</v>
      </c>
      <c r="F26" t="s">
        <v>714</v>
      </c>
      <c r="G26" t="s">
        <v>714</v>
      </c>
      <c r="H26" t="s">
        <v>714</v>
      </c>
      <c r="I26" t="s">
        <v>714</v>
      </c>
      <c r="J26" t="s">
        <v>714</v>
      </c>
      <c r="K26">
        <v>9.8000000000000007</v>
      </c>
      <c r="L26">
        <v>4.1500000000000004</v>
      </c>
    </row>
    <row r="27" spans="1:12">
      <c r="A27" t="s">
        <v>417</v>
      </c>
      <c r="B27" t="s">
        <v>202</v>
      </c>
      <c r="C27" t="s">
        <v>1453</v>
      </c>
      <c r="D27">
        <v>8</v>
      </c>
      <c r="E27" t="s">
        <v>714</v>
      </c>
      <c r="F27" t="s">
        <v>714</v>
      </c>
      <c r="G27" t="s">
        <v>714</v>
      </c>
      <c r="H27" t="s">
        <v>714</v>
      </c>
      <c r="I27" t="s">
        <v>714</v>
      </c>
      <c r="J27" t="s">
        <v>714</v>
      </c>
      <c r="K27">
        <v>9.8000000000000007</v>
      </c>
      <c r="L27">
        <v>4.1500000000000004</v>
      </c>
    </row>
    <row r="28" spans="1:12">
      <c r="A28" t="s">
        <v>417</v>
      </c>
      <c r="B28" t="s">
        <v>202</v>
      </c>
      <c r="C28" t="s">
        <v>1453</v>
      </c>
      <c r="D28">
        <v>8.8000000000000007</v>
      </c>
      <c r="E28" s="55">
        <v>45082</v>
      </c>
      <c r="F28" t="s">
        <v>1452</v>
      </c>
      <c r="G28">
        <v>3.38</v>
      </c>
      <c r="H28">
        <v>0.60199999999999998</v>
      </c>
      <c r="J28" s="992">
        <v>0.62083333333333335</v>
      </c>
      <c r="K28">
        <v>9.8000000000000007</v>
      </c>
      <c r="L28">
        <v>4.1500000000000004</v>
      </c>
    </row>
    <row r="29" spans="1:12">
      <c r="A29" t="s">
        <v>417</v>
      </c>
      <c r="B29" t="s">
        <v>202</v>
      </c>
      <c r="C29" t="s">
        <v>1453</v>
      </c>
      <c r="D29">
        <v>9</v>
      </c>
      <c r="E29" t="s">
        <v>714</v>
      </c>
      <c r="F29" t="s">
        <v>714</v>
      </c>
      <c r="G29" t="s">
        <v>714</v>
      </c>
      <c r="H29" t="s">
        <v>714</v>
      </c>
      <c r="I29" t="s">
        <v>714</v>
      </c>
      <c r="J29" t="s">
        <v>714</v>
      </c>
      <c r="K29">
        <v>9.8000000000000007</v>
      </c>
      <c r="L29">
        <v>4.1500000000000004</v>
      </c>
    </row>
    <row r="30" spans="1:12">
      <c r="A30" t="s">
        <v>417</v>
      </c>
      <c r="B30" t="s">
        <v>202</v>
      </c>
      <c r="C30" t="s">
        <v>1453</v>
      </c>
      <c r="D30">
        <v>9.3000000000000007</v>
      </c>
      <c r="E30" t="s">
        <v>714</v>
      </c>
      <c r="F30" t="s">
        <v>714</v>
      </c>
      <c r="G30" t="s">
        <v>714</v>
      </c>
      <c r="H30" t="s">
        <v>714</v>
      </c>
      <c r="I30" t="s">
        <v>714</v>
      </c>
      <c r="J30" t="s">
        <v>714</v>
      </c>
      <c r="K30">
        <v>9.8000000000000007</v>
      </c>
      <c r="L30">
        <v>4.1500000000000004</v>
      </c>
    </row>
    <row r="31" spans="1:12">
      <c r="A31" t="s">
        <v>417</v>
      </c>
      <c r="B31" t="s">
        <v>202</v>
      </c>
      <c r="C31" t="s">
        <v>1454</v>
      </c>
      <c r="D31">
        <v>0.5</v>
      </c>
      <c r="E31" s="55">
        <v>45112</v>
      </c>
      <c r="F31" t="s">
        <v>1452</v>
      </c>
      <c r="G31">
        <v>5.34</v>
      </c>
      <c r="H31">
        <v>0.49</v>
      </c>
      <c r="J31" s="992">
        <v>0.38750000000000001</v>
      </c>
      <c r="K31">
        <v>10.1</v>
      </c>
      <c r="L31">
        <v>3.86</v>
      </c>
    </row>
    <row r="32" spans="1:12">
      <c r="A32" t="s">
        <v>417</v>
      </c>
      <c r="B32" t="s">
        <v>202</v>
      </c>
      <c r="C32" t="s">
        <v>1454</v>
      </c>
      <c r="D32">
        <v>1</v>
      </c>
      <c r="E32" t="s">
        <v>714</v>
      </c>
      <c r="F32" t="s">
        <v>714</v>
      </c>
      <c r="G32" t="s">
        <v>714</v>
      </c>
      <c r="H32" t="s">
        <v>714</v>
      </c>
      <c r="I32" t="s">
        <v>714</v>
      </c>
      <c r="J32" t="s">
        <v>714</v>
      </c>
      <c r="K32">
        <v>10.1</v>
      </c>
      <c r="L32">
        <v>3.86</v>
      </c>
    </row>
    <row r="33" spans="1:12">
      <c r="A33" t="s">
        <v>417</v>
      </c>
      <c r="B33" t="s">
        <v>202</v>
      </c>
      <c r="C33" t="s">
        <v>1454</v>
      </c>
      <c r="D33">
        <v>2</v>
      </c>
      <c r="E33" t="s">
        <v>714</v>
      </c>
      <c r="F33" t="s">
        <v>714</v>
      </c>
      <c r="G33" t="s">
        <v>714</v>
      </c>
      <c r="H33" t="s">
        <v>714</v>
      </c>
      <c r="I33" t="s">
        <v>714</v>
      </c>
      <c r="J33" t="s">
        <v>714</v>
      </c>
      <c r="K33">
        <v>10.1</v>
      </c>
      <c r="L33">
        <v>3.86</v>
      </c>
    </row>
    <row r="34" spans="1:12">
      <c r="A34" t="s">
        <v>417</v>
      </c>
      <c r="B34" t="s">
        <v>202</v>
      </c>
      <c r="C34" t="s">
        <v>1454</v>
      </c>
      <c r="D34">
        <v>3</v>
      </c>
      <c r="E34" s="55">
        <v>45112</v>
      </c>
      <c r="F34" t="s">
        <v>1452</v>
      </c>
      <c r="G34">
        <v>4.51</v>
      </c>
      <c r="H34">
        <v>0.38200000000000001</v>
      </c>
      <c r="J34" s="992">
        <v>0.39374999999999999</v>
      </c>
      <c r="K34">
        <v>10.1</v>
      </c>
      <c r="L34">
        <v>3.86</v>
      </c>
    </row>
    <row r="35" spans="1:12">
      <c r="A35" t="s">
        <v>417</v>
      </c>
      <c r="B35" t="s">
        <v>202</v>
      </c>
      <c r="C35" t="s">
        <v>1454</v>
      </c>
      <c r="D35">
        <v>4</v>
      </c>
      <c r="E35" t="s">
        <v>714</v>
      </c>
      <c r="F35" t="s">
        <v>714</v>
      </c>
      <c r="G35" t="s">
        <v>714</v>
      </c>
      <c r="H35" t="s">
        <v>714</v>
      </c>
      <c r="I35" t="s">
        <v>714</v>
      </c>
      <c r="J35" t="s">
        <v>714</v>
      </c>
      <c r="K35">
        <v>10.1</v>
      </c>
      <c r="L35">
        <v>3.86</v>
      </c>
    </row>
    <row r="36" spans="1:12">
      <c r="A36" t="s">
        <v>417</v>
      </c>
      <c r="B36" t="s">
        <v>202</v>
      </c>
      <c r="C36" t="s">
        <v>1454</v>
      </c>
      <c r="D36">
        <v>5</v>
      </c>
      <c r="E36" t="s">
        <v>714</v>
      </c>
      <c r="F36" t="s">
        <v>714</v>
      </c>
      <c r="G36" t="s">
        <v>714</v>
      </c>
      <c r="H36" t="s">
        <v>714</v>
      </c>
      <c r="I36" t="s">
        <v>714</v>
      </c>
      <c r="J36" t="s">
        <v>714</v>
      </c>
      <c r="K36">
        <v>10.1</v>
      </c>
      <c r="L36">
        <v>3.86</v>
      </c>
    </row>
    <row r="37" spans="1:12">
      <c r="A37" t="s">
        <v>417</v>
      </c>
      <c r="B37" t="s">
        <v>202</v>
      </c>
      <c r="C37" t="s">
        <v>1454</v>
      </c>
      <c r="D37">
        <v>6</v>
      </c>
      <c r="E37" t="s">
        <v>714</v>
      </c>
      <c r="F37" t="s">
        <v>714</v>
      </c>
      <c r="G37" t="s">
        <v>714</v>
      </c>
      <c r="H37" t="s">
        <v>714</v>
      </c>
      <c r="I37" t="s">
        <v>714</v>
      </c>
      <c r="J37" t="s">
        <v>714</v>
      </c>
      <c r="K37">
        <v>10.1</v>
      </c>
      <c r="L37">
        <v>3.86</v>
      </c>
    </row>
    <row r="38" spans="1:12">
      <c r="A38" t="s">
        <v>417</v>
      </c>
      <c r="B38" t="s">
        <v>202</v>
      </c>
      <c r="C38" t="s">
        <v>1454</v>
      </c>
      <c r="D38">
        <v>7</v>
      </c>
      <c r="E38" t="s">
        <v>714</v>
      </c>
      <c r="F38" t="s">
        <v>714</v>
      </c>
      <c r="G38" t="s">
        <v>714</v>
      </c>
      <c r="H38" t="s">
        <v>714</v>
      </c>
      <c r="I38" t="s">
        <v>714</v>
      </c>
      <c r="J38" t="s">
        <v>714</v>
      </c>
      <c r="K38">
        <v>10.1</v>
      </c>
      <c r="L38">
        <v>3.86</v>
      </c>
    </row>
    <row r="39" spans="1:12">
      <c r="A39" t="s">
        <v>417</v>
      </c>
      <c r="B39" t="s">
        <v>202</v>
      </c>
      <c r="C39" t="s">
        <v>1454</v>
      </c>
      <c r="D39">
        <v>8</v>
      </c>
      <c r="E39" t="s">
        <v>714</v>
      </c>
      <c r="F39" t="s">
        <v>714</v>
      </c>
      <c r="G39" t="s">
        <v>714</v>
      </c>
      <c r="H39" t="s">
        <v>714</v>
      </c>
      <c r="I39" t="s">
        <v>714</v>
      </c>
      <c r="J39" t="s">
        <v>714</v>
      </c>
      <c r="K39">
        <v>10.1</v>
      </c>
      <c r="L39">
        <v>3.86</v>
      </c>
    </row>
    <row r="40" spans="1:12">
      <c r="A40" t="s">
        <v>417</v>
      </c>
      <c r="B40" t="s">
        <v>202</v>
      </c>
      <c r="C40" t="s">
        <v>1454</v>
      </c>
      <c r="D40">
        <v>9</v>
      </c>
      <c r="E40" t="s">
        <v>714</v>
      </c>
      <c r="F40" t="s">
        <v>714</v>
      </c>
      <c r="G40" t="s">
        <v>714</v>
      </c>
      <c r="H40" t="s">
        <v>714</v>
      </c>
      <c r="I40" t="s">
        <v>714</v>
      </c>
      <c r="J40" t="s">
        <v>714</v>
      </c>
      <c r="K40">
        <v>10.1</v>
      </c>
      <c r="L40">
        <v>3.86</v>
      </c>
    </row>
    <row r="41" spans="1:12">
      <c r="A41" t="s">
        <v>417</v>
      </c>
      <c r="B41" t="s">
        <v>202</v>
      </c>
      <c r="C41" t="s">
        <v>1454</v>
      </c>
      <c r="D41">
        <v>9.1</v>
      </c>
      <c r="E41" s="55">
        <v>45112</v>
      </c>
      <c r="F41" t="s">
        <v>1452</v>
      </c>
      <c r="G41" t="s">
        <v>713</v>
      </c>
      <c r="H41">
        <v>0.81399999999999995</v>
      </c>
      <c r="J41" s="992">
        <v>0.39861111111111108</v>
      </c>
      <c r="K41">
        <v>10.1</v>
      </c>
      <c r="L41">
        <v>3.86</v>
      </c>
    </row>
    <row r="42" spans="1:12">
      <c r="A42" t="s">
        <v>417</v>
      </c>
      <c r="B42" t="s">
        <v>202</v>
      </c>
      <c r="C42" t="s">
        <v>1454</v>
      </c>
      <c r="D42">
        <v>9.6</v>
      </c>
      <c r="E42" t="s">
        <v>714</v>
      </c>
      <c r="F42" t="s">
        <v>714</v>
      </c>
      <c r="G42" t="s">
        <v>714</v>
      </c>
      <c r="H42" t="s">
        <v>714</v>
      </c>
      <c r="I42" t="s">
        <v>714</v>
      </c>
      <c r="J42" t="s">
        <v>714</v>
      </c>
      <c r="K42">
        <v>10.1</v>
      </c>
      <c r="L42">
        <v>3.86</v>
      </c>
    </row>
    <row r="43" spans="1:12">
      <c r="A43" t="s">
        <v>417</v>
      </c>
      <c r="B43" t="s">
        <v>202</v>
      </c>
      <c r="C43" t="s">
        <v>1455</v>
      </c>
      <c r="D43">
        <v>0.5</v>
      </c>
      <c r="E43" s="55">
        <v>45141</v>
      </c>
      <c r="F43" t="s">
        <v>1452</v>
      </c>
      <c r="G43">
        <v>3.86</v>
      </c>
      <c r="H43">
        <v>0.46400000000000002</v>
      </c>
      <c r="J43" s="992">
        <v>0.375</v>
      </c>
      <c r="K43">
        <v>9.6999999999999993</v>
      </c>
      <c r="L43">
        <v>3.68</v>
      </c>
    </row>
    <row r="44" spans="1:12">
      <c r="A44" t="s">
        <v>417</v>
      </c>
      <c r="B44" t="s">
        <v>202</v>
      </c>
      <c r="C44" t="s">
        <v>1455</v>
      </c>
      <c r="D44">
        <v>1</v>
      </c>
      <c r="E44" t="s">
        <v>714</v>
      </c>
      <c r="F44" t="s">
        <v>714</v>
      </c>
      <c r="G44" t="s">
        <v>714</v>
      </c>
      <c r="H44" t="s">
        <v>714</v>
      </c>
      <c r="I44" t="s">
        <v>714</v>
      </c>
      <c r="J44" t="s">
        <v>714</v>
      </c>
      <c r="K44">
        <v>9.6999999999999993</v>
      </c>
      <c r="L44">
        <v>3.68</v>
      </c>
    </row>
    <row r="45" spans="1:12">
      <c r="A45" t="s">
        <v>417</v>
      </c>
      <c r="B45" t="s">
        <v>202</v>
      </c>
      <c r="C45" t="s">
        <v>1455</v>
      </c>
      <c r="D45">
        <v>2</v>
      </c>
      <c r="E45" t="s">
        <v>714</v>
      </c>
      <c r="F45" t="s">
        <v>714</v>
      </c>
      <c r="G45" t="s">
        <v>714</v>
      </c>
      <c r="H45" t="s">
        <v>714</v>
      </c>
      <c r="I45" t="s">
        <v>714</v>
      </c>
      <c r="J45" t="s">
        <v>714</v>
      </c>
      <c r="K45">
        <v>9.6999999999999993</v>
      </c>
      <c r="L45">
        <v>3.68</v>
      </c>
    </row>
    <row r="46" spans="1:12">
      <c r="A46" t="s">
        <v>417</v>
      </c>
      <c r="B46" t="s">
        <v>202</v>
      </c>
      <c r="C46" t="s">
        <v>1455</v>
      </c>
      <c r="D46">
        <v>3</v>
      </c>
      <c r="E46" s="55">
        <v>45141</v>
      </c>
      <c r="F46" t="s">
        <v>1452</v>
      </c>
      <c r="G46">
        <v>3.98</v>
      </c>
      <c r="H46">
        <v>0.53300000000000003</v>
      </c>
      <c r="J46" s="992">
        <v>0.38055555555555554</v>
      </c>
      <c r="K46">
        <v>9.6999999999999993</v>
      </c>
      <c r="L46">
        <v>3.68</v>
      </c>
    </row>
    <row r="47" spans="1:12">
      <c r="A47" t="s">
        <v>417</v>
      </c>
      <c r="B47" t="s">
        <v>202</v>
      </c>
      <c r="C47" t="s">
        <v>1455</v>
      </c>
      <c r="D47">
        <v>4</v>
      </c>
      <c r="E47" t="s">
        <v>714</v>
      </c>
      <c r="F47" t="s">
        <v>714</v>
      </c>
      <c r="G47" t="s">
        <v>714</v>
      </c>
      <c r="H47" t="s">
        <v>714</v>
      </c>
      <c r="I47" t="s">
        <v>714</v>
      </c>
      <c r="J47" t="s">
        <v>714</v>
      </c>
      <c r="K47">
        <v>9.6999999999999993</v>
      </c>
      <c r="L47">
        <v>3.68</v>
      </c>
    </row>
    <row r="48" spans="1:12">
      <c r="A48" t="s">
        <v>417</v>
      </c>
      <c r="B48" t="s">
        <v>202</v>
      </c>
      <c r="C48" t="s">
        <v>1455</v>
      </c>
      <c r="D48">
        <v>5</v>
      </c>
      <c r="E48" t="s">
        <v>714</v>
      </c>
      <c r="F48" t="s">
        <v>714</v>
      </c>
      <c r="G48" t="s">
        <v>714</v>
      </c>
      <c r="H48" t="s">
        <v>714</v>
      </c>
      <c r="I48" t="s">
        <v>714</v>
      </c>
      <c r="J48" t="s">
        <v>714</v>
      </c>
      <c r="K48">
        <v>9.6999999999999993</v>
      </c>
      <c r="L48">
        <v>3.68</v>
      </c>
    </row>
    <row r="49" spans="1:12">
      <c r="A49" t="s">
        <v>417</v>
      </c>
      <c r="B49" t="s">
        <v>202</v>
      </c>
      <c r="C49" t="s">
        <v>1455</v>
      </c>
      <c r="D49">
        <v>6</v>
      </c>
      <c r="E49" t="s">
        <v>714</v>
      </c>
      <c r="F49" t="s">
        <v>714</v>
      </c>
      <c r="G49" t="s">
        <v>714</v>
      </c>
      <c r="H49" t="s">
        <v>714</v>
      </c>
      <c r="I49" t="s">
        <v>714</v>
      </c>
      <c r="J49" t="s">
        <v>714</v>
      </c>
      <c r="K49">
        <v>9.6999999999999993</v>
      </c>
      <c r="L49">
        <v>3.68</v>
      </c>
    </row>
    <row r="50" spans="1:12">
      <c r="A50" t="s">
        <v>417</v>
      </c>
      <c r="B50" t="s">
        <v>202</v>
      </c>
      <c r="C50" t="s">
        <v>1455</v>
      </c>
      <c r="D50">
        <v>7</v>
      </c>
      <c r="E50" t="s">
        <v>714</v>
      </c>
      <c r="F50" t="s">
        <v>714</v>
      </c>
      <c r="G50" t="s">
        <v>714</v>
      </c>
      <c r="H50" t="s">
        <v>714</v>
      </c>
      <c r="I50" t="s">
        <v>714</v>
      </c>
      <c r="J50" t="s">
        <v>714</v>
      </c>
      <c r="K50">
        <v>9.6999999999999993</v>
      </c>
      <c r="L50">
        <v>3.68</v>
      </c>
    </row>
    <row r="51" spans="1:12">
      <c r="A51" t="s">
        <v>417</v>
      </c>
      <c r="B51" t="s">
        <v>202</v>
      </c>
      <c r="C51" t="s">
        <v>1455</v>
      </c>
      <c r="D51">
        <v>8</v>
      </c>
      <c r="E51" t="s">
        <v>714</v>
      </c>
      <c r="F51" t="s">
        <v>714</v>
      </c>
      <c r="G51" t="s">
        <v>714</v>
      </c>
      <c r="H51" t="s">
        <v>714</v>
      </c>
      <c r="I51" t="s">
        <v>714</v>
      </c>
      <c r="J51" t="s">
        <v>714</v>
      </c>
      <c r="K51">
        <v>9.6999999999999993</v>
      </c>
      <c r="L51">
        <v>3.68</v>
      </c>
    </row>
    <row r="52" spans="1:12">
      <c r="A52" t="s">
        <v>417</v>
      </c>
      <c r="B52" t="s">
        <v>202</v>
      </c>
      <c r="C52" t="s">
        <v>1455</v>
      </c>
      <c r="D52">
        <v>8.6999999999999993</v>
      </c>
      <c r="E52" s="55">
        <v>45141</v>
      </c>
      <c r="F52" t="s">
        <v>1452</v>
      </c>
      <c r="G52">
        <v>19.78</v>
      </c>
      <c r="H52">
        <v>1.68</v>
      </c>
      <c r="J52" s="992">
        <v>0.38541666666666669</v>
      </c>
      <c r="K52">
        <v>9.6999999999999993</v>
      </c>
      <c r="L52">
        <v>3.68</v>
      </c>
    </row>
    <row r="53" spans="1:12">
      <c r="A53" t="s">
        <v>417</v>
      </c>
      <c r="B53" t="s">
        <v>202</v>
      </c>
      <c r="C53" t="s">
        <v>1455</v>
      </c>
      <c r="D53">
        <v>9</v>
      </c>
      <c r="E53" t="s">
        <v>714</v>
      </c>
      <c r="F53" t="s">
        <v>714</v>
      </c>
      <c r="G53" t="s">
        <v>714</v>
      </c>
      <c r="H53" t="s">
        <v>714</v>
      </c>
      <c r="I53" t="s">
        <v>714</v>
      </c>
      <c r="J53" t="s">
        <v>714</v>
      </c>
      <c r="K53">
        <v>9.6999999999999993</v>
      </c>
      <c r="L53">
        <v>3.68</v>
      </c>
    </row>
    <row r="54" spans="1:12">
      <c r="A54" t="s">
        <v>417</v>
      </c>
      <c r="B54" t="s">
        <v>202</v>
      </c>
      <c r="C54" t="s">
        <v>1455</v>
      </c>
      <c r="D54">
        <v>9.1999999999999993</v>
      </c>
      <c r="E54" t="s">
        <v>714</v>
      </c>
      <c r="F54" t="s">
        <v>714</v>
      </c>
      <c r="G54" t="s">
        <v>714</v>
      </c>
      <c r="H54" t="s">
        <v>714</v>
      </c>
      <c r="I54" t="s">
        <v>714</v>
      </c>
      <c r="J54" t="s">
        <v>714</v>
      </c>
      <c r="K54">
        <v>9.6999999999999993</v>
      </c>
      <c r="L54">
        <v>3.68</v>
      </c>
    </row>
    <row r="55" spans="1:12">
      <c r="A55" t="s">
        <v>417</v>
      </c>
      <c r="B55" t="s">
        <v>202</v>
      </c>
      <c r="C55" t="s">
        <v>1456</v>
      </c>
      <c r="D55">
        <v>0.5</v>
      </c>
      <c r="E55" s="55">
        <v>45175</v>
      </c>
      <c r="F55" t="s">
        <v>1452</v>
      </c>
      <c r="G55">
        <v>4.3600000000000003</v>
      </c>
      <c r="H55">
        <v>0.314</v>
      </c>
      <c r="J55" s="992">
        <v>0.38472222222222219</v>
      </c>
      <c r="K55">
        <v>9.9</v>
      </c>
      <c r="L55">
        <v>3.34</v>
      </c>
    </row>
    <row r="56" spans="1:12">
      <c r="A56" t="s">
        <v>417</v>
      </c>
      <c r="B56" t="s">
        <v>202</v>
      </c>
      <c r="C56" t="s">
        <v>1456</v>
      </c>
      <c r="D56">
        <v>1</v>
      </c>
      <c r="E56" t="s">
        <v>714</v>
      </c>
      <c r="F56" t="s">
        <v>714</v>
      </c>
      <c r="G56" t="s">
        <v>714</v>
      </c>
      <c r="H56" t="s">
        <v>714</v>
      </c>
      <c r="I56" t="s">
        <v>714</v>
      </c>
      <c r="J56" t="s">
        <v>714</v>
      </c>
      <c r="K56">
        <v>9.9</v>
      </c>
      <c r="L56">
        <v>3.34</v>
      </c>
    </row>
    <row r="57" spans="1:12">
      <c r="A57" t="s">
        <v>417</v>
      </c>
      <c r="B57" t="s">
        <v>202</v>
      </c>
      <c r="C57" t="s">
        <v>1456</v>
      </c>
      <c r="D57">
        <v>2</v>
      </c>
      <c r="E57" t="s">
        <v>714</v>
      </c>
      <c r="F57" t="s">
        <v>714</v>
      </c>
      <c r="G57" t="s">
        <v>714</v>
      </c>
      <c r="H57" t="s">
        <v>714</v>
      </c>
      <c r="I57" t="s">
        <v>714</v>
      </c>
      <c r="J57" t="s">
        <v>714</v>
      </c>
      <c r="K57">
        <v>9.9</v>
      </c>
      <c r="L57">
        <v>3.34</v>
      </c>
    </row>
    <row r="58" spans="1:12">
      <c r="A58" t="s">
        <v>417</v>
      </c>
      <c r="B58" t="s">
        <v>202</v>
      </c>
      <c r="C58" t="s">
        <v>1456</v>
      </c>
      <c r="D58">
        <v>3</v>
      </c>
      <c r="E58" s="55">
        <v>45175</v>
      </c>
      <c r="F58" t="s">
        <v>1452</v>
      </c>
      <c r="G58">
        <v>7.31</v>
      </c>
      <c r="H58">
        <v>0.35</v>
      </c>
      <c r="J58" s="992">
        <v>0.38958333333333334</v>
      </c>
      <c r="K58">
        <v>9.9</v>
      </c>
      <c r="L58">
        <v>3.34</v>
      </c>
    </row>
    <row r="59" spans="1:12">
      <c r="A59" t="s">
        <v>417</v>
      </c>
      <c r="B59" t="s">
        <v>202</v>
      </c>
      <c r="C59" t="s">
        <v>1456</v>
      </c>
      <c r="D59">
        <v>4</v>
      </c>
      <c r="E59" t="s">
        <v>714</v>
      </c>
      <c r="F59" t="s">
        <v>714</v>
      </c>
      <c r="G59" t="s">
        <v>714</v>
      </c>
      <c r="H59" t="s">
        <v>714</v>
      </c>
      <c r="I59" t="s">
        <v>714</v>
      </c>
      <c r="J59" t="s">
        <v>714</v>
      </c>
      <c r="K59">
        <v>9.9</v>
      </c>
      <c r="L59">
        <v>3.34</v>
      </c>
    </row>
    <row r="60" spans="1:12">
      <c r="A60" t="s">
        <v>417</v>
      </c>
      <c r="B60" t="s">
        <v>202</v>
      </c>
      <c r="C60" t="s">
        <v>1456</v>
      </c>
      <c r="D60">
        <v>5</v>
      </c>
      <c r="E60" t="s">
        <v>714</v>
      </c>
      <c r="F60" t="s">
        <v>714</v>
      </c>
      <c r="G60" t="s">
        <v>714</v>
      </c>
      <c r="H60" t="s">
        <v>714</v>
      </c>
      <c r="I60" t="s">
        <v>714</v>
      </c>
      <c r="J60" t="s">
        <v>714</v>
      </c>
      <c r="K60">
        <v>9.9</v>
      </c>
      <c r="L60">
        <v>3.34</v>
      </c>
    </row>
    <row r="61" spans="1:12">
      <c r="A61" t="s">
        <v>417</v>
      </c>
      <c r="B61" t="s">
        <v>202</v>
      </c>
      <c r="C61" t="s">
        <v>1456</v>
      </c>
      <c r="D61">
        <v>6</v>
      </c>
      <c r="E61" t="s">
        <v>714</v>
      </c>
      <c r="F61" t="s">
        <v>714</v>
      </c>
      <c r="G61" t="s">
        <v>714</v>
      </c>
      <c r="H61" t="s">
        <v>714</v>
      </c>
      <c r="I61" t="s">
        <v>714</v>
      </c>
      <c r="J61" t="s">
        <v>714</v>
      </c>
      <c r="K61">
        <v>9.9</v>
      </c>
      <c r="L61">
        <v>3.34</v>
      </c>
    </row>
    <row r="62" spans="1:12">
      <c r="A62" t="s">
        <v>417</v>
      </c>
      <c r="B62" t="s">
        <v>202</v>
      </c>
      <c r="C62" t="s">
        <v>1456</v>
      </c>
      <c r="D62">
        <v>7</v>
      </c>
      <c r="E62" t="s">
        <v>714</v>
      </c>
      <c r="F62" t="s">
        <v>714</v>
      </c>
      <c r="G62" t="s">
        <v>714</v>
      </c>
      <c r="H62" t="s">
        <v>714</v>
      </c>
      <c r="I62" t="s">
        <v>714</v>
      </c>
      <c r="J62" t="s">
        <v>714</v>
      </c>
      <c r="K62">
        <v>9.9</v>
      </c>
      <c r="L62">
        <v>3.34</v>
      </c>
    </row>
    <row r="63" spans="1:12">
      <c r="A63" t="s">
        <v>417</v>
      </c>
      <c r="B63" t="s">
        <v>202</v>
      </c>
      <c r="C63" t="s">
        <v>1456</v>
      </c>
      <c r="D63">
        <v>8</v>
      </c>
      <c r="E63" t="s">
        <v>714</v>
      </c>
      <c r="F63" t="s">
        <v>714</v>
      </c>
      <c r="G63" t="s">
        <v>714</v>
      </c>
      <c r="H63" t="s">
        <v>714</v>
      </c>
      <c r="I63" t="s">
        <v>714</v>
      </c>
      <c r="J63" t="s">
        <v>714</v>
      </c>
      <c r="K63">
        <v>9.9</v>
      </c>
      <c r="L63">
        <v>3.34</v>
      </c>
    </row>
    <row r="64" spans="1:12">
      <c r="A64" t="s">
        <v>417</v>
      </c>
      <c r="B64" t="s">
        <v>202</v>
      </c>
      <c r="C64" t="s">
        <v>1456</v>
      </c>
      <c r="D64">
        <v>8.9</v>
      </c>
      <c r="E64" s="55">
        <v>45175</v>
      </c>
      <c r="F64" t="s">
        <v>1452</v>
      </c>
      <c r="G64">
        <v>43.29</v>
      </c>
      <c r="H64">
        <v>1.03</v>
      </c>
      <c r="J64" s="992">
        <v>0.39374999999999999</v>
      </c>
      <c r="K64">
        <v>9.9</v>
      </c>
      <c r="L64">
        <v>3.34</v>
      </c>
    </row>
    <row r="65" spans="1:12">
      <c r="A65" t="s">
        <v>417</v>
      </c>
      <c r="B65" t="s">
        <v>202</v>
      </c>
      <c r="C65" t="s">
        <v>1456</v>
      </c>
      <c r="D65">
        <v>9</v>
      </c>
      <c r="E65" t="s">
        <v>714</v>
      </c>
      <c r="F65" t="s">
        <v>714</v>
      </c>
      <c r="G65" t="s">
        <v>714</v>
      </c>
      <c r="H65" t="s">
        <v>714</v>
      </c>
      <c r="I65" t="s">
        <v>714</v>
      </c>
      <c r="J65" t="s">
        <v>714</v>
      </c>
      <c r="K65">
        <v>9.9</v>
      </c>
      <c r="L65">
        <v>3.34</v>
      </c>
    </row>
    <row r="66" spans="1:12">
      <c r="A66" t="s">
        <v>417</v>
      </c>
      <c r="B66" t="s">
        <v>202</v>
      </c>
      <c r="C66" t="s">
        <v>1456</v>
      </c>
      <c r="D66">
        <v>9.4</v>
      </c>
      <c r="E66" t="s">
        <v>714</v>
      </c>
      <c r="F66" t="s">
        <v>714</v>
      </c>
      <c r="G66" t="s">
        <v>714</v>
      </c>
      <c r="H66" t="s">
        <v>714</v>
      </c>
      <c r="I66" t="s">
        <v>714</v>
      </c>
      <c r="J66" t="s">
        <v>714</v>
      </c>
      <c r="K66">
        <v>9.9</v>
      </c>
      <c r="L66">
        <v>3.34</v>
      </c>
    </row>
    <row r="67" spans="1:12">
      <c r="A67" t="s">
        <v>417</v>
      </c>
      <c r="B67" t="s">
        <v>202</v>
      </c>
      <c r="C67" t="s">
        <v>1457</v>
      </c>
      <c r="D67">
        <v>0.5</v>
      </c>
      <c r="E67" s="55">
        <v>45203</v>
      </c>
      <c r="F67" t="s">
        <v>1452</v>
      </c>
      <c r="G67">
        <v>9.16</v>
      </c>
      <c r="H67">
        <v>0.41899999999999998</v>
      </c>
      <c r="J67" s="992">
        <v>0.38055555555555554</v>
      </c>
      <c r="K67">
        <v>10</v>
      </c>
      <c r="L67">
        <v>3.13</v>
      </c>
    </row>
    <row r="68" spans="1:12">
      <c r="A68" t="s">
        <v>417</v>
      </c>
      <c r="B68" t="s">
        <v>202</v>
      </c>
      <c r="C68" t="s">
        <v>1457</v>
      </c>
      <c r="D68">
        <v>1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>
        <v>10</v>
      </c>
      <c r="L68">
        <v>3.13</v>
      </c>
    </row>
    <row r="69" spans="1:12">
      <c r="A69" t="s">
        <v>417</v>
      </c>
      <c r="B69" t="s">
        <v>202</v>
      </c>
      <c r="C69" t="s">
        <v>1457</v>
      </c>
      <c r="D69">
        <v>2</v>
      </c>
      <c r="E69" t="s">
        <v>714</v>
      </c>
      <c r="F69" t="s">
        <v>714</v>
      </c>
      <c r="G69" t="s">
        <v>714</v>
      </c>
      <c r="H69" t="s">
        <v>714</v>
      </c>
      <c r="I69" t="s">
        <v>714</v>
      </c>
      <c r="J69" t="s">
        <v>714</v>
      </c>
      <c r="K69">
        <v>10</v>
      </c>
      <c r="L69">
        <v>3.13</v>
      </c>
    </row>
    <row r="70" spans="1:12">
      <c r="A70" t="s">
        <v>417</v>
      </c>
      <c r="B70" t="s">
        <v>202</v>
      </c>
      <c r="C70" t="s">
        <v>1457</v>
      </c>
      <c r="D70">
        <v>3</v>
      </c>
      <c r="E70" s="55">
        <v>45203</v>
      </c>
      <c r="F70" t="s">
        <v>1452</v>
      </c>
      <c r="G70">
        <v>11.92</v>
      </c>
      <c r="H70">
        <v>0.497</v>
      </c>
      <c r="J70" s="992">
        <v>0.3833333333333333</v>
      </c>
      <c r="K70">
        <v>10</v>
      </c>
      <c r="L70">
        <v>3.13</v>
      </c>
    </row>
    <row r="71" spans="1:12">
      <c r="A71" t="s">
        <v>417</v>
      </c>
      <c r="B71" t="s">
        <v>202</v>
      </c>
      <c r="C71" t="s">
        <v>1457</v>
      </c>
      <c r="D71">
        <v>4</v>
      </c>
      <c r="E71" t="s">
        <v>714</v>
      </c>
      <c r="F71" t="s">
        <v>714</v>
      </c>
      <c r="G71" t="s">
        <v>714</v>
      </c>
      <c r="H71" t="s">
        <v>714</v>
      </c>
      <c r="I71" t="s">
        <v>714</v>
      </c>
      <c r="J71" t="s">
        <v>714</v>
      </c>
      <c r="K71">
        <v>10</v>
      </c>
      <c r="L71">
        <v>3.13</v>
      </c>
    </row>
    <row r="72" spans="1:12">
      <c r="A72" t="s">
        <v>417</v>
      </c>
      <c r="B72" t="s">
        <v>202</v>
      </c>
      <c r="C72" t="s">
        <v>1457</v>
      </c>
      <c r="D72">
        <v>5</v>
      </c>
      <c r="E72" t="s">
        <v>714</v>
      </c>
      <c r="F72" t="s">
        <v>714</v>
      </c>
      <c r="G72" t="s">
        <v>714</v>
      </c>
      <c r="H72" t="s">
        <v>714</v>
      </c>
      <c r="I72" t="s">
        <v>714</v>
      </c>
      <c r="J72" t="s">
        <v>714</v>
      </c>
      <c r="K72">
        <v>10</v>
      </c>
      <c r="L72">
        <v>3.13</v>
      </c>
    </row>
    <row r="73" spans="1:12">
      <c r="A73" t="s">
        <v>417</v>
      </c>
      <c r="B73" t="s">
        <v>202</v>
      </c>
      <c r="C73" t="s">
        <v>1457</v>
      </c>
      <c r="D73">
        <v>6</v>
      </c>
      <c r="E73" t="s">
        <v>714</v>
      </c>
      <c r="F73" t="s">
        <v>714</v>
      </c>
      <c r="G73" t="s">
        <v>714</v>
      </c>
      <c r="H73" t="s">
        <v>714</v>
      </c>
      <c r="I73" t="s">
        <v>714</v>
      </c>
      <c r="J73" t="s">
        <v>714</v>
      </c>
      <c r="K73">
        <v>10</v>
      </c>
      <c r="L73">
        <v>3.13</v>
      </c>
    </row>
    <row r="74" spans="1:12">
      <c r="A74" t="s">
        <v>417</v>
      </c>
      <c r="B74" t="s">
        <v>202</v>
      </c>
      <c r="C74" t="s">
        <v>1457</v>
      </c>
      <c r="D74">
        <v>7</v>
      </c>
      <c r="E74" t="s">
        <v>714</v>
      </c>
      <c r="F74" t="s">
        <v>714</v>
      </c>
      <c r="G74" t="s">
        <v>714</v>
      </c>
      <c r="H74" t="s">
        <v>714</v>
      </c>
      <c r="I74" t="s">
        <v>714</v>
      </c>
      <c r="J74" t="s">
        <v>714</v>
      </c>
      <c r="K74">
        <v>10</v>
      </c>
      <c r="L74">
        <v>3.13</v>
      </c>
    </row>
    <row r="75" spans="1:12">
      <c r="A75" t="s">
        <v>417</v>
      </c>
      <c r="B75" t="s">
        <v>202</v>
      </c>
      <c r="C75" t="s">
        <v>1457</v>
      </c>
      <c r="D75">
        <v>8</v>
      </c>
      <c r="E75" t="s">
        <v>714</v>
      </c>
      <c r="F75" t="s">
        <v>714</v>
      </c>
      <c r="G75" t="s">
        <v>714</v>
      </c>
      <c r="H75" t="s">
        <v>714</v>
      </c>
      <c r="I75" t="s">
        <v>714</v>
      </c>
      <c r="J75" t="s">
        <v>714</v>
      </c>
      <c r="K75">
        <v>10</v>
      </c>
      <c r="L75">
        <v>3.13</v>
      </c>
    </row>
    <row r="76" spans="1:12">
      <c r="A76" t="s">
        <v>417</v>
      </c>
      <c r="B76" t="s">
        <v>202</v>
      </c>
      <c r="C76" t="s">
        <v>1457</v>
      </c>
      <c r="D76">
        <v>9</v>
      </c>
      <c r="E76" s="55">
        <v>45203</v>
      </c>
      <c r="F76" t="s">
        <v>1452</v>
      </c>
      <c r="G76">
        <v>14.48</v>
      </c>
      <c r="H76">
        <v>0.55600000000000005</v>
      </c>
      <c r="J76" s="992">
        <v>0.38819444444444445</v>
      </c>
      <c r="K76">
        <v>10</v>
      </c>
      <c r="L76">
        <v>3.13</v>
      </c>
    </row>
    <row r="77" spans="1:12">
      <c r="A77" t="s">
        <v>417</v>
      </c>
      <c r="B77" t="s">
        <v>202</v>
      </c>
      <c r="C77" t="s">
        <v>1457</v>
      </c>
      <c r="D77">
        <v>9.5</v>
      </c>
      <c r="E77" t="s">
        <v>714</v>
      </c>
      <c r="F77" t="s">
        <v>714</v>
      </c>
      <c r="G77" t="s">
        <v>714</v>
      </c>
      <c r="H77" t="s">
        <v>714</v>
      </c>
      <c r="I77" t="s">
        <v>714</v>
      </c>
      <c r="J77" t="s">
        <v>714</v>
      </c>
      <c r="K77">
        <v>10</v>
      </c>
      <c r="L77">
        <v>3.13</v>
      </c>
    </row>
    <row r="78" spans="1:12">
      <c r="A78" t="s">
        <v>417</v>
      </c>
      <c r="B78" t="s">
        <v>202</v>
      </c>
      <c r="C78" t="s">
        <v>1457</v>
      </c>
      <c r="D78">
        <v>9.6</v>
      </c>
      <c r="E78" t="s">
        <v>714</v>
      </c>
      <c r="F78" t="s">
        <v>714</v>
      </c>
      <c r="G78" t="s">
        <v>714</v>
      </c>
      <c r="H78" t="s">
        <v>714</v>
      </c>
      <c r="I78" t="s">
        <v>714</v>
      </c>
      <c r="J78" t="s">
        <v>714</v>
      </c>
      <c r="K78">
        <v>10</v>
      </c>
      <c r="L78">
        <v>3.13</v>
      </c>
    </row>
    <row r="82" spans="1:12">
      <c r="A82" t="s">
        <v>20</v>
      </c>
      <c r="B82" t="s">
        <v>701</v>
      </c>
      <c r="C82" t="s">
        <v>2668</v>
      </c>
      <c r="D82" t="s">
        <v>1538</v>
      </c>
      <c r="E82" t="s">
        <v>786</v>
      </c>
      <c r="F82" t="s">
        <v>2669</v>
      </c>
      <c r="G82" t="s">
        <v>2670</v>
      </c>
      <c r="H82" t="s">
        <v>809</v>
      </c>
      <c r="I82" t="s">
        <v>707</v>
      </c>
      <c r="J82" t="s">
        <v>2671</v>
      </c>
      <c r="K82" t="s">
        <v>847</v>
      </c>
      <c r="L82" t="s">
        <v>2672</v>
      </c>
    </row>
    <row r="83" spans="1:12">
      <c r="A83" t="s">
        <v>417</v>
      </c>
      <c r="B83" t="s">
        <v>210</v>
      </c>
      <c r="C83" t="s">
        <v>1458</v>
      </c>
      <c r="D83">
        <v>0.5</v>
      </c>
      <c r="E83" s="55">
        <v>45042</v>
      </c>
      <c r="F83" t="s">
        <v>1459</v>
      </c>
      <c r="G83">
        <v>0.61</v>
      </c>
      <c r="H83">
        <v>0.311</v>
      </c>
      <c r="J83" s="992">
        <v>0.52083333333333337</v>
      </c>
      <c r="K83">
        <v>17.600000000000001</v>
      </c>
      <c r="L83">
        <v>8.61</v>
      </c>
    </row>
    <row r="84" spans="1:12">
      <c r="A84" t="s">
        <v>417</v>
      </c>
      <c r="B84" t="s">
        <v>210</v>
      </c>
      <c r="C84" t="s">
        <v>1458</v>
      </c>
      <c r="D84">
        <v>3</v>
      </c>
      <c r="E84" s="55">
        <v>45042</v>
      </c>
      <c r="F84" t="s">
        <v>1459</v>
      </c>
      <c r="G84">
        <v>0.74</v>
      </c>
      <c r="H84">
        <v>0.35799999999999998</v>
      </c>
      <c r="J84" s="992">
        <v>0.52500000000000002</v>
      </c>
      <c r="K84">
        <v>17.600000000000001</v>
      </c>
      <c r="L84">
        <v>8.61</v>
      </c>
    </row>
    <row r="85" spans="1:12">
      <c r="A85" t="s">
        <v>417</v>
      </c>
      <c r="B85" t="s">
        <v>210</v>
      </c>
      <c r="C85" t="s">
        <v>1458</v>
      </c>
      <c r="D85">
        <v>9</v>
      </c>
      <c r="E85" s="55">
        <v>45042</v>
      </c>
      <c r="F85" t="s">
        <v>1459</v>
      </c>
      <c r="G85">
        <v>1.1200000000000001</v>
      </c>
      <c r="H85">
        <v>0.29399999999999998</v>
      </c>
      <c r="J85" s="992">
        <v>0.52847222222222223</v>
      </c>
      <c r="K85">
        <v>17.600000000000001</v>
      </c>
      <c r="L85">
        <v>8.61</v>
      </c>
    </row>
    <row r="86" spans="1:12">
      <c r="A86" t="s">
        <v>417</v>
      </c>
      <c r="B86" t="s">
        <v>210</v>
      </c>
      <c r="C86" t="s">
        <v>1458</v>
      </c>
      <c r="D86">
        <v>16.600000000000001</v>
      </c>
      <c r="E86" s="55">
        <v>45042</v>
      </c>
      <c r="F86" t="s">
        <v>1459</v>
      </c>
      <c r="G86">
        <v>2.94</v>
      </c>
      <c r="H86">
        <v>0.45800000000000002</v>
      </c>
      <c r="J86" s="992">
        <v>0.54375000000000007</v>
      </c>
      <c r="K86">
        <v>17.600000000000001</v>
      </c>
      <c r="L86">
        <v>8.61</v>
      </c>
    </row>
    <row r="87" spans="1:12">
      <c r="A87" t="s">
        <v>417</v>
      </c>
      <c r="B87" t="s">
        <v>210</v>
      </c>
      <c r="C87" t="s">
        <v>1460</v>
      </c>
      <c r="D87">
        <v>0.5</v>
      </c>
      <c r="E87" t="s">
        <v>714</v>
      </c>
      <c r="F87" t="s">
        <v>714</v>
      </c>
      <c r="G87" t="s">
        <v>714</v>
      </c>
      <c r="H87" t="s">
        <v>714</v>
      </c>
      <c r="I87" t="s">
        <v>714</v>
      </c>
      <c r="J87" t="s">
        <v>714</v>
      </c>
      <c r="K87">
        <v>18.2</v>
      </c>
      <c r="L87">
        <v>8.2200000000000006</v>
      </c>
    </row>
    <row r="88" spans="1:12">
      <c r="A88" t="s">
        <v>417</v>
      </c>
      <c r="B88" t="s">
        <v>210</v>
      </c>
      <c r="C88" t="s">
        <v>1460</v>
      </c>
      <c r="D88">
        <v>1</v>
      </c>
      <c r="E88" t="s">
        <v>714</v>
      </c>
      <c r="F88" t="s">
        <v>714</v>
      </c>
      <c r="G88" t="s">
        <v>714</v>
      </c>
      <c r="H88" t="s">
        <v>714</v>
      </c>
      <c r="I88" t="s">
        <v>714</v>
      </c>
      <c r="J88" t="s">
        <v>714</v>
      </c>
      <c r="K88">
        <v>18.2</v>
      </c>
      <c r="L88">
        <v>8.2200000000000006</v>
      </c>
    </row>
    <row r="89" spans="1:12">
      <c r="A89" t="s">
        <v>417</v>
      </c>
      <c r="B89" t="s">
        <v>210</v>
      </c>
      <c r="C89" t="s">
        <v>1460</v>
      </c>
      <c r="D89">
        <v>2</v>
      </c>
      <c r="E89" t="s">
        <v>714</v>
      </c>
      <c r="F89" t="s">
        <v>714</v>
      </c>
      <c r="G89" t="s">
        <v>714</v>
      </c>
      <c r="H89" t="s">
        <v>714</v>
      </c>
      <c r="I89" t="s">
        <v>714</v>
      </c>
      <c r="J89" t="s">
        <v>714</v>
      </c>
      <c r="K89">
        <v>18.2</v>
      </c>
      <c r="L89">
        <v>8.2200000000000006</v>
      </c>
    </row>
    <row r="90" spans="1:12">
      <c r="A90" t="s">
        <v>417</v>
      </c>
      <c r="B90" t="s">
        <v>210</v>
      </c>
      <c r="C90" t="s">
        <v>1460</v>
      </c>
      <c r="D90">
        <v>3</v>
      </c>
      <c r="E90" t="s">
        <v>714</v>
      </c>
      <c r="F90" t="s">
        <v>714</v>
      </c>
      <c r="G90" t="s">
        <v>714</v>
      </c>
      <c r="H90" t="s">
        <v>714</v>
      </c>
      <c r="I90" t="s">
        <v>714</v>
      </c>
      <c r="J90" t="s">
        <v>714</v>
      </c>
      <c r="K90">
        <v>18.2</v>
      </c>
      <c r="L90">
        <v>8.2200000000000006</v>
      </c>
    </row>
    <row r="91" spans="1:12">
      <c r="A91" t="s">
        <v>417</v>
      </c>
      <c r="B91" t="s">
        <v>210</v>
      </c>
      <c r="C91" t="s">
        <v>1460</v>
      </c>
      <c r="D91">
        <v>4</v>
      </c>
      <c r="E91" t="s">
        <v>714</v>
      </c>
      <c r="F91" t="s">
        <v>714</v>
      </c>
      <c r="G91" t="s">
        <v>714</v>
      </c>
      <c r="H91" t="s">
        <v>714</v>
      </c>
      <c r="I91" t="s">
        <v>714</v>
      </c>
      <c r="J91" t="s">
        <v>714</v>
      </c>
      <c r="K91">
        <v>18.2</v>
      </c>
      <c r="L91">
        <v>8.2200000000000006</v>
      </c>
    </row>
    <row r="92" spans="1:12">
      <c r="A92" t="s">
        <v>417</v>
      </c>
      <c r="B92" t="s">
        <v>210</v>
      </c>
      <c r="C92" t="s">
        <v>1460</v>
      </c>
      <c r="D92">
        <v>5</v>
      </c>
      <c r="E92" t="s">
        <v>714</v>
      </c>
      <c r="F92" t="s">
        <v>714</v>
      </c>
      <c r="G92" t="s">
        <v>714</v>
      </c>
      <c r="H92" t="s">
        <v>714</v>
      </c>
      <c r="I92" t="s">
        <v>714</v>
      </c>
      <c r="J92" t="s">
        <v>714</v>
      </c>
      <c r="K92">
        <v>18.2</v>
      </c>
      <c r="L92">
        <v>8.2200000000000006</v>
      </c>
    </row>
    <row r="93" spans="1:12">
      <c r="A93" t="s">
        <v>417</v>
      </c>
      <c r="B93" t="s">
        <v>210</v>
      </c>
      <c r="C93" t="s">
        <v>1460</v>
      </c>
      <c r="D93">
        <v>6</v>
      </c>
      <c r="E93" t="s">
        <v>714</v>
      </c>
      <c r="F93" t="s">
        <v>714</v>
      </c>
      <c r="G93" t="s">
        <v>714</v>
      </c>
      <c r="H93" t="s">
        <v>714</v>
      </c>
      <c r="I93" t="s">
        <v>714</v>
      </c>
      <c r="J93" t="s">
        <v>714</v>
      </c>
      <c r="K93">
        <v>18.2</v>
      </c>
      <c r="L93">
        <v>8.2200000000000006</v>
      </c>
    </row>
    <row r="94" spans="1:12">
      <c r="A94" t="s">
        <v>417</v>
      </c>
      <c r="B94" t="s">
        <v>210</v>
      </c>
      <c r="C94" t="s">
        <v>1460</v>
      </c>
      <c r="D94">
        <v>7</v>
      </c>
      <c r="E94" t="s">
        <v>714</v>
      </c>
      <c r="F94" t="s">
        <v>714</v>
      </c>
      <c r="G94" t="s">
        <v>714</v>
      </c>
      <c r="H94" t="s">
        <v>714</v>
      </c>
      <c r="I94" t="s">
        <v>714</v>
      </c>
      <c r="J94" t="s">
        <v>714</v>
      </c>
      <c r="K94">
        <v>18.2</v>
      </c>
      <c r="L94">
        <v>8.2200000000000006</v>
      </c>
    </row>
    <row r="95" spans="1:12">
      <c r="A95" t="s">
        <v>417</v>
      </c>
      <c r="B95" t="s">
        <v>210</v>
      </c>
      <c r="C95" t="s">
        <v>1460</v>
      </c>
      <c r="D95">
        <v>8</v>
      </c>
      <c r="E95" t="s">
        <v>714</v>
      </c>
      <c r="F95" t="s">
        <v>714</v>
      </c>
      <c r="G95" t="s">
        <v>714</v>
      </c>
      <c r="H95" t="s">
        <v>714</v>
      </c>
      <c r="I95" t="s">
        <v>714</v>
      </c>
      <c r="J95" t="s">
        <v>714</v>
      </c>
      <c r="K95">
        <v>18.2</v>
      </c>
      <c r="L95">
        <v>8.2200000000000006</v>
      </c>
    </row>
    <row r="96" spans="1:12">
      <c r="A96" t="s">
        <v>417</v>
      </c>
      <c r="B96" t="s">
        <v>210</v>
      </c>
      <c r="C96" t="s">
        <v>1460</v>
      </c>
      <c r="D96">
        <v>9</v>
      </c>
      <c r="E96" t="s">
        <v>714</v>
      </c>
      <c r="F96" t="s">
        <v>714</v>
      </c>
      <c r="G96" t="s">
        <v>714</v>
      </c>
      <c r="H96" t="s">
        <v>714</v>
      </c>
      <c r="I96" t="s">
        <v>714</v>
      </c>
      <c r="J96" t="s">
        <v>714</v>
      </c>
      <c r="K96">
        <v>18.2</v>
      </c>
      <c r="L96">
        <v>8.2200000000000006</v>
      </c>
    </row>
    <row r="97" spans="1:12">
      <c r="A97" t="s">
        <v>417</v>
      </c>
      <c r="B97" t="s">
        <v>210</v>
      </c>
      <c r="C97" t="s">
        <v>1460</v>
      </c>
      <c r="D97">
        <v>10</v>
      </c>
      <c r="E97" t="s">
        <v>714</v>
      </c>
      <c r="F97" t="s">
        <v>714</v>
      </c>
      <c r="G97" t="s">
        <v>714</v>
      </c>
      <c r="H97" t="s">
        <v>714</v>
      </c>
      <c r="I97" t="s">
        <v>714</v>
      </c>
      <c r="J97" t="s">
        <v>714</v>
      </c>
      <c r="K97">
        <v>18.2</v>
      </c>
      <c r="L97">
        <v>8.2200000000000006</v>
      </c>
    </row>
    <row r="98" spans="1:12">
      <c r="A98" t="s">
        <v>417</v>
      </c>
      <c r="B98" t="s">
        <v>210</v>
      </c>
      <c r="C98" t="s">
        <v>1460</v>
      </c>
      <c r="D98">
        <v>11</v>
      </c>
      <c r="E98" t="s">
        <v>714</v>
      </c>
      <c r="F98" t="s">
        <v>714</v>
      </c>
      <c r="G98" t="s">
        <v>714</v>
      </c>
      <c r="H98" t="s">
        <v>714</v>
      </c>
      <c r="I98" t="s">
        <v>714</v>
      </c>
      <c r="J98" t="s">
        <v>714</v>
      </c>
      <c r="K98">
        <v>18.2</v>
      </c>
      <c r="L98">
        <v>8.2200000000000006</v>
      </c>
    </row>
    <row r="99" spans="1:12">
      <c r="A99" t="s">
        <v>417</v>
      </c>
      <c r="B99" t="s">
        <v>210</v>
      </c>
      <c r="C99" t="s">
        <v>1460</v>
      </c>
      <c r="D99">
        <v>12</v>
      </c>
      <c r="E99" t="s">
        <v>714</v>
      </c>
      <c r="F99" t="s">
        <v>714</v>
      </c>
      <c r="G99" t="s">
        <v>714</v>
      </c>
      <c r="H99" t="s">
        <v>714</v>
      </c>
      <c r="I99" t="s">
        <v>714</v>
      </c>
      <c r="J99" t="s">
        <v>714</v>
      </c>
      <c r="K99">
        <v>18.2</v>
      </c>
      <c r="L99">
        <v>8.2200000000000006</v>
      </c>
    </row>
    <row r="100" spans="1:12">
      <c r="A100" t="s">
        <v>417</v>
      </c>
      <c r="B100" t="s">
        <v>210</v>
      </c>
      <c r="C100" t="s">
        <v>1460</v>
      </c>
      <c r="D100">
        <v>13</v>
      </c>
      <c r="E100" t="s">
        <v>714</v>
      </c>
      <c r="F100" t="s">
        <v>714</v>
      </c>
      <c r="G100" t="s">
        <v>714</v>
      </c>
      <c r="H100" t="s">
        <v>714</v>
      </c>
      <c r="I100" t="s">
        <v>714</v>
      </c>
      <c r="J100" t="s">
        <v>714</v>
      </c>
      <c r="K100">
        <v>18.2</v>
      </c>
      <c r="L100">
        <v>8.2200000000000006</v>
      </c>
    </row>
    <row r="101" spans="1:12">
      <c r="A101" t="s">
        <v>417</v>
      </c>
      <c r="B101" t="s">
        <v>210</v>
      </c>
      <c r="C101" t="s">
        <v>1460</v>
      </c>
      <c r="D101">
        <v>14</v>
      </c>
      <c r="E101" t="s">
        <v>714</v>
      </c>
      <c r="F101" t="s">
        <v>714</v>
      </c>
      <c r="G101" t="s">
        <v>714</v>
      </c>
      <c r="H101" t="s">
        <v>714</v>
      </c>
      <c r="I101" t="s">
        <v>714</v>
      </c>
      <c r="J101" t="s">
        <v>714</v>
      </c>
      <c r="K101">
        <v>18.2</v>
      </c>
      <c r="L101">
        <v>8.2200000000000006</v>
      </c>
    </row>
    <row r="102" spans="1:12">
      <c r="A102" t="s">
        <v>417</v>
      </c>
      <c r="B102" t="s">
        <v>210</v>
      </c>
      <c r="C102" t="s">
        <v>1460</v>
      </c>
      <c r="D102">
        <v>15</v>
      </c>
      <c r="E102" t="s">
        <v>714</v>
      </c>
      <c r="F102" t="s">
        <v>714</v>
      </c>
      <c r="G102" t="s">
        <v>714</v>
      </c>
      <c r="H102" t="s">
        <v>714</v>
      </c>
      <c r="I102" t="s">
        <v>714</v>
      </c>
      <c r="J102" t="s">
        <v>714</v>
      </c>
      <c r="K102">
        <v>18.2</v>
      </c>
      <c r="L102">
        <v>8.2200000000000006</v>
      </c>
    </row>
    <row r="103" spans="1:12">
      <c r="A103" t="s">
        <v>417</v>
      </c>
      <c r="B103" t="s">
        <v>210</v>
      </c>
      <c r="C103" t="s">
        <v>1460</v>
      </c>
      <c r="D103">
        <v>16</v>
      </c>
      <c r="E103" t="s">
        <v>714</v>
      </c>
      <c r="F103" t="s">
        <v>714</v>
      </c>
      <c r="G103" t="s">
        <v>714</v>
      </c>
      <c r="H103" t="s">
        <v>714</v>
      </c>
      <c r="I103" t="s">
        <v>714</v>
      </c>
      <c r="J103" t="s">
        <v>714</v>
      </c>
      <c r="K103">
        <v>18.2</v>
      </c>
      <c r="L103">
        <v>8.2200000000000006</v>
      </c>
    </row>
    <row r="104" spans="1:12">
      <c r="A104" t="s">
        <v>417</v>
      </c>
      <c r="B104" t="s">
        <v>210</v>
      </c>
      <c r="C104" t="s">
        <v>1460</v>
      </c>
      <c r="D104">
        <v>17</v>
      </c>
      <c r="E104" t="s">
        <v>714</v>
      </c>
      <c r="F104" t="s">
        <v>714</v>
      </c>
      <c r="G104" t="s">
        <v>714</v>
      </c>
      <c r="H104" t="s">
        <v>714</v>
      </c>
      <c r="I104" t="s">
        <v>714</v>
      </c>
      <c r="J104" t="s">
        <v>714</v>
      </c>
      <c r="K104">
        <v>18.2</v>
      </c>
      <c r="L104">
        <v>8.2200000000000006</v>
      </c>
    </row>
    <row r="105" spans="1:12">
      <c r="A105" t="s">
        <v>417</v>
      </c>
      <c r="B105" t="s">
        <v>210</v>
      </c>
      <c r="C105" t="s">
        <v>1460</v>
      </c>
      <c r="D105">
        <v>17.2</v>
      </c>
      <c r="E105" t="s">
        <v>714</v>
      </c>
      <c r="F105" t="s">
        <v>714</v>
      </c>
      <c r="G105" t="s">
        <v>714</v>
      </c>
      <c r="H105" t="s">
        <v>714</v>
      </c>
      <c r="I105" t="s">
        <v>714</v>
      </c>
      <c r="J105" t="s">
        <v>714</v>
      </c>
      <c r="K105">
        <v>18.2</v>
      </c>
      <c r="L105">
        <v>8.2200000000000006</v>
      </c>
    </row>
    <row r="106" spans="1:12">
      <c r="A106" t="s">
        <v>417</v>
      </c>
      <c r="B106" t="s">
        <v>210</v>
      </c>
      <c r="C106" t="s">
        <v>1461</v>
      </c>
      <c r="D106">
        <v>0.5</v>
      </c>
      <c r="E106" s="55">
        <v>45064</v>
      </c>
      <c r="F106" t="s">
        <v>1459</v>
      </c>
      <c r="G106">
        <v>1.08</v>
      </c>
      <c r="H106">
        <v>0.252</v>
      </c>
      <c r="I106" t="s">
        <v>724</v>
      </c>
      <c r="J106" s="992">
        <v>0.43472222222222223</v>
      </c>
      <c r="K106">
        <v>17.600000000000001</v>
      </c>
      <c r="L106">
        <v>7.91</v>
      </c>
    </row>
    <row r="107" spans="1:12">
      <c r="A107" t="s">
        <v>417</v>
      </c>
      <c r="B107" t="s">
        <v>210</v>
      </c>
      <c r="C107" t="s">
        <v>1461</v>
      </c>
      <c r="D107">
        <v>0.5</v>
      </c>
      <c r="E107" s="55">
        <v>45064</v>
      </c>
      <c r="F107" t="s">
        <v>1459</v>
      </c>
      <c r="G107">
        <v>1.06</v>
      </c>
      <c r="H107">
        <v>0.25700000000000001</v>
      </c>
      <c r="J107" s="992">
        <v>0.42986111111111108</v>
      </c>
      <c r="K107">
        <v>17.600000000000001</v>
      </c>
      <c r="L107">
        <v>7.91</v>
      </c>
    </row>
    <row r="108" spans="1:12">
      <c r="A108" t="s">
        <v>417</v>
      </c>
      <c r="B108" t="s">
        <v>210</v>
      </c>
      <c r="C108" t="s">
        <v>1461</v>
      </c>
      <c r="D108">
        <v>1</v>
      </c>
      <c r="E108" t="s">
        <v>714</v>
      </c>
      <c r="F108" t="s">
        <v>714</v>
      </c>
      <c r="G108" t="s">
        <v>714</v>
      </c>
      <c r="H108" t="s">
        <v>714</v>
      </c>
      <c r="I108" t="s">
        <v>714</v>
      </c>
      <c r="J108" t="s">
        <v>714</v>
      </c>
      <c r="K108">
        <v>17.600000000000001</v>
      </c>
      <c r="L108">
        <v>7.91</v>
      </c>
    </row>
    <row r="109" spans="1:12">
      <c r="A109" t="s">
        <v>417</v>
      </c>
      <c r="B109" t="s">
        <v>210</v>
      </c>
      <c r="C109" t="s">
        <v>1461</v>
      </c>
      <c r="D109">
        <v>2</v>
      </c>
      <c r="E109" t="s">
        <v>714</v>
      </c>
      <c r="F109" t="s">
        <v>714</v>
      </c>
      <c r="G109" t="s">
        <v>714</v>
      </c>
      <c r="H109" t="s">
        <v>714</v>
      </c>
      <c r="I109" t="s">
        <v>714</v>
      </c>
      <c r="J109" t="s">
        <v>714</v>
      </c>
      <c r="K109">
        <v>17.600000000000001</v>
      </c>
      <c r="L109">
        <v>7.91</v>
      </c>
    </row>
    <row r="110" spans="1:12">
      <c r="A110" t="s">
        <v>417</v>
      </c>
      <c r="B110" t="s">
        <v>210</v>
      </c>
      <c r="C110" t="s">
        <v>1461</v>
      </c>
      <c r="D110">
        <v>3</v>
      </c>
      <c r="E110" s="55">
        <v>45064</v>
      </c>
      <c r="F110" t="s">
        <v>1459</v>
      </c>
      <c r="G110">
        <v>1.07</v>
      </c>
      <c r="H110">
        <v>0.315</v>
      </c>
      <c r="J110" s="992">
        <v>0.43888888888888888</v>
      </c>
      <c r="K110">
        <v>17.600000000000001</v>
      </c>
      <c r="L110">
        <v>7.91</v>
      </c>
    </row>
    <row r="111" spans="1:12">
      <c r="A111" t="s">
        <v>417</v>
      </c>
      <c r="B111" t="s">
        <v>210</v>
      </c>
      <c r="C111" t="s">
        <v>1461</v>
      </c>
      <c r="D111">
        <v>4</v>
      </c>
      <c r="E111" t="s">
        <v>714</v>
      </c>
      <c r="F111" t="s">
        <v>714</v>
      </c>
      <c r="G111" t="s">
        <v>714</v>
      </c>
      <c r="H111" t="s">
        <v>714</v>
      </c>
      <c r="I111" t="s">
        <v>714</v>
      </c>
      <c r="J111" t="s">
        <v>714</v>
      </c>
      <c r="K111">
        <v>17.600000000000001</v>
      </c>
      <c r="L111">
        <v>7.91</v>
      </c>
    </row>
    <row r="112" spans="1:12">
      <c r="A112" t="s">
        <v>417</v>
      </c>
      <c r="B112" t="s">
        <v>210</v>
      </c>
      <c r="C112" t="s">
        <v>1461</v>
      </c>
      <c r="D112">
        <v>5</v>
      </c>
      <c r="E112" t="s">
        <v>714</v>
      </c>
      <c r="F112" t="s">
        <v>714</v>
      </c>
      <c r="G112" t="s">
        <v>714</v>
      </c>
      <c r="H112" t="s">
        <v>714</v>
      </c>
      <c r="I112" t="s">
        <v>714</v>
      </c>
      <c r="J112" t="s">
        <v>714</v>
      </c>
      <c r="K112">
        <v>17.600000000000001</v>
      </c>
      <c r="L112">
        <v>7.91</v>
      </c>
    </row>
    <row r="113" spans="1:12">
      <c r="A113" t="s">
        <v>417</v>
      </c>
      <c r="B113" t="s">
        <v>210</v>
      </c>
      <c r="C113" t="s">
        <v>1461</v>
      </c>
      <c r="D113">
        <v>6</v>
      </c>
      <c r="E113" t="s">
        <v>714</v>
      </c>
      <c r="F113" t="s">
        <v>714</v>
      </c>
      <c r="G113" t="s">
        <v>714</v>
      </c>
      <c r="H113" t="s">
        <v>714</v>
      </c>
      <c r="I113" t="s">
        <v>714</v>
      </c>
      <c r="J113" t="s">
        <v>714</v>
      </c>
      <c r="K113">
        <v>17.600000000000001</v>
      </c>
      <c r="L113">
        <v>7.91</v>
      </c>
    </row>
    <row r="114" spans="1:12">
      <c r="A114" t="s">
        <v>417</v>
      </c>
      <c r="B114" t="s">
        <v>210</v>
      </c>
      <c r="C114" t="s">
        <v>1461</v>
      </c>
      <c r="D114">
        <v>7</v>
      </c>
      <c r="E114" t="s">
        <v>714</v>
      </c>
      <c r="F114" t="s">
        <v>714</v>
      </c>
      <c r="G114" t="s">
        <v>714</v>
      </c>
      <c r="H114" t="s">
        <v>714</v>
      </c>
      <c r="I114" t="s">
        <v>714</v>
      </c>
      <c r="J114" t="s">
        <v>714</v>
      </c>
      <c r="K114">
        <v>17.600000000000001</v>
      </c>
      <c r="L114">
        <v>7.91</v>
      </c>
    </row>
    <row r="115" spans="1:12">
      <c r="A115" t="s">
        <v>417</v>
      </c>
      <c r="B115" t="s">
        <v>210</v>
      </c>
      <c r="C115" t="s">
        <v>1461</v>
      </c>
      <c r="D115">
        <v>8</v>
      </c>
      <c r="E115" t="s">
        <v>714</v>
      </c>
      <c r="F115" t="s">
        <v>714</v>
      </c>
      <c r="G115" t="s">
        <v>714</v>
      </c>
      <c r="H115" t="s">
        <v>714</v>
      </c>
      <c r="I115" t="s">
        <v>714</v>
      </c>
      <c r="J115" t="s">
        <v>714</v>
      </c>
      <c r="K115">
        <v>17.600000000000001</v>
      </c>
      <c r="L115">
        <v>7.91</v>
      </c>
    </row>
    <row r="116" spans="1:12">
      <c r="A116" t="s">
        <v>417</v>
      </c>
      <c r="B116" t="s">
        <v>210</v>
      </c>
      <c r="C116" t="s">
        <v>1461</v>
      </c>
      <c r="D116">
        <v>9</v>
      </c>
      <c r="E116" s="55">
        <v>45064</v>
      </c>
      <c r="F116" t="s">
        <v>1459</v>
      </c>
      <c r="G116">
        <v>1.59</v>
      </c>
      <c r="H116">
        <v>0.39200000000000002</v>
      </c>
      <c r="J116" s="992">
        <v>0.44513888888888892</v>
      </c>
      <c r="K116">
        <v>17.600000000000001</v>
      </c>
      <c r="L116">
        <v>7.91</v>
      </c>
    </row>
    <row r="117" spans="1:12">
      <c r="A117" t="s">
        <v>417</v>
      </c>
      <c r="B117" t="s">
        <v>210</v>
      </c>
      <c r="C117" t="s">
        <v>1461</v>
      </c>
      <c r="D117">
        <v>10</v>
      </c>
      <c r="E117" t="s">
        <v>714</v>
      </c>
      <c r="F117" t="s">
        <v>714</v>
      </c>
      <c r="G117" t="s">
        <v>714</v>
      </c>
      <c r="H117" t="s">
        <v>714</v>
      </c>
      <c r="I117" t="s">
        <v>714</v>
      </c>
      <c r="J117" t="s">
        <v>714</v>
      </c>
      <c r="K117">
        <v>17.600000000000001</v>
      </c>
      <c r="L117">
        <v>7.91</v>
      </c>
    </row>
    <row r="118" spans="1:12">
      <c r="A118" t="s">
        <v>417</v>
      </c>
      <c r="B118" t="s">
        <v>210</v>
      </c>
      <c r="C118" t="s">
        <v>1461</v>
      </c>
      <c r="D118">
        <v>11</v>
      </c>
      <c r="E118" t="s">
        <v>714</v>
      </c>
      <c r="F118" t="s">
        <v>714</v>
      </c>
      <c r="G118" t="s">
        <v>714</v>
      </c>
      <c r="H118" t="s">
        <v>714</v>
      </c>
      <c r="I118" t="s">
        <v>714</v>
      </c>
      <c r="J118" t="s">
        <v>714</v>
      </c>
      <c r="K118">
        <v>17.600000000000001</v>
      </c>
      <c r="L118">
        <v>7.91</v>
      </c>
    </row>
    <row r="119" spans="1:12">
      <c r="A119" t="s">
        <v>417</v>
      </c>
      <c r="B119" t="s">
        <v>210</v>
      </c>
      <c r="C119" t="s">
        <v>1461</v>
      </c>
      <c r="D119">
        <v>12</v>
      </c>
      <c r="E119" t="s">
        <v>714</v>
      </c>
      <c r="F119" t="s">
        <v>714</v>
      </c>
      <c r="G119" t="s">
        <v>714</v>
      </c>
      <c r="H119" t="s">
        <v>714</v>
      </c>
      <c r="I119" t="s">
        <v>714</v>
      </c>
      <c r="J119" t="s">
        <v>714</v>
      </c>
      <c r="K119">
        <v>17.600000000000001</v>
      </c>
      <c r="L119">
        <v>7.91</v>
      </c>
    </row>
    <row r="120" spans="1:12">
      <c r="A120" t="s">
        <v>417</v>
      </c>
      <c r="B120" t="s">
        <v>210</v>
      </c>
      <c r="C120" t="s">
        <v>1461</v>
      </c>
      <c r="D120">
        <v>13</v>
      </c>
      <c r="E120" t="s">
        <v>714</v>
      </c>
      <c r="F120" t="s">
        <v>714</v>
      </c>
      <c r="G120" t="s">
        <v>714</v>
      </c>
      <c r="H120" t="s">
        <v>714</v>
      </c>
      <c r="I120" t="s">
        <v>714</v>
      </c>
      <c r="J120" t="s">
        <v>714</v>
      </c>
      <c r="K120">
        <v>17.600000000000001</v>
      </c>
      <c r="L120">
        <v>7.91</v>
      </c>
    </row>
    <row r="121" spans="1:12">
      <c r="A121" t="s">
        <v>417</v>
      </c>
      <c r="B121" t="s">
        <v>210</v>
      </c>
      <c r="C121" t="s">
        <v>1461</v>
      </c>
      <c r="D121">
        <v>14</v>
      </c>
      <c r="E121" t="s">
        <v>714</v>
      </c>
      <c r="F121" t="s">
        <v>714</v>
      </c>
      <c r="G121" t="s">
        <v>714</v>
      </c>
      <c r="H121" t="s">
        <v>714</v>
      </c>
      <c r="I121" t="s">
        <v>714</v>
      </c>
      <c r="J121" t="s">
        <v>714</v>
      </c>
      <c r="K121">
        <v>17.600000000000001</v>
      </c>
      <c r="L121">
        <v>7.91</v>
      </c>
    </row>
    <row r="122" spans="1:12">
      <c r="A122" t="s">
        <v>417</v>
      </c>
      <c r="B122" t="s">
        <v>210</v>
      </c>
      <c r="C122" t="s">
        <v>1461</v>
      </c>
      <c r="D122">
        <v>15</v>
      </c>
      <c r="E122" t="s">
        <v>714</v>
      </c>
      <c r="F122" t="s">
        <v>714</v>
      </c>
      <c r="G122" t="s">
        <v>714</v>
      </c>
      <c r="H122" t="s">
        <v>714</v>
      </c>
      <c r="I122" t="s">
        <v>714</v>
      </c>
      <c r="J122" t="s">
        <v>714</v>
      </c>
      <c r="K122">
        <v>17.600000000000001</v>
      </c>
      <c r="L122">
        <v>7.91</v>
      </c>
    </row>
    <row r="123" spans="1:12">
      <c r="A123" t="s">
        <v>417</v>
      </c>
      <c r="B123" t="s">
        <v>210</v>
      </c>
      <c r="C123" t="s">
        <v>1461</v>
      </c>
      <c r="D123">
        <v>16</v>
      </c>
      <c r="E123" t="s">
        <v>714</v>
      </c>
      <c r="F123" t="s">
        <v>714</v>
      </c>
      <c r="G123" t="s">
        <v>714</v>
      </c>
      <c r="H123" t="s">
        <v>714</v>
      </c>
      <c r="I123" t="s">
        <v>714</v>
      </c>
      <c r="J123" t="s">
        <v>714</v>
      </c>
      <c r="K123">
        <v>17.600000000000001</v>
      </c>
      <c r="L123">
        <v>7.91</v>
      </c>
    </row>
    <row r="124" spans="1:12">
      <c r="A124" t="s">
        <v>417</v>
      </c>
      <c r="B124" t="s">
        <v>210</v>
      </c>
      <c r="C124" t="s">
        <v>1461</v>
      </c>
      <c r="D124">
        <v>16.600000000000001</v>
      </c>
      <c r="E124" s="55">
        <v>45064</v>
      </c>
      <c r="F124" t="s">
        <v>1459</v>
      </c>
      <c r="G124">
        <v>7.39</v>
      </c>
      <c r="H124">
        <v>0.71099999999999997</v>
      </c>
      <c r="J124" s="992">
        <v>0.44930555555555557</v>
      </c>
      <c r="K124">
        <v>17.600000000000001</v>
      </c>
      <c r="L124">
        <v>7.91</v>
      </c>
    </row>
    <row r="125" spans="1:12">
      <c r="A125" t="s">
        <v>417</v>
      </c>
      <c r="B125" t="s">
        <v>210</v>
      </c>
      <c r="C125" t="s">
        <v>1461</v>
      </c>
      <c r="D125">
        <v>17</v>
      </c>
      <c r="E125" t="s">
        <v>714</v>
      </c>
      <c r="F125" t="s">
        <v>714</v>
      </c>
      <c r="G125" t="s">
        <v>714</v>
      </c>
      <c r="H125" t="s">
        <v>714</v>
      </c>
      <c r="I125" t="s">
        <v>714</v>
      </c>
      <c r="J125" t="s">
        <v>714</v>
      </c>
      <c r="K125">
        <v>17.600000000000001</v>
      </c>
      <c r="L125">
        <v>7.91</v>
      </c>
    </row>
    <row r="126" spans="1:12">
      <c r="A126" t="s">
        <v>417</v>
      </c>
      <c r="B126" t="s">
        <v>210</v>
      </c>
      <c r="C126" t="s">
        <v>1461</v>
      </c>
      <c r="D126">
        <v>17.100000000000001</v>
      </c>
      <c r="E126" t="s">
        <v>714</v>
      </c>
      <c r="F126" t="s">
        <v>714</v>
      </c>
      <c r="G126" t="s">
        <v>714</v>
      </c>
      <c r="H126" t="s">
        <v>714</v>
      </c>
      <c r="I126" t="s">
        <v>714</v>
      </c>
      <c r="J126" t="s">
        <v>714</v>
      </c>
      <c r="K126">
        <v>17.600000000000001</v>
      </c>
      <c r="L126">
        <v>7.91</v>
      </c>
    </row>
    <row r="127" spans="1:12">
      <c r="A127" t="s">
        <v>417</v>
      </c>
      <c r="B127" t="s">
        <v>210</v>
      </c>
      <c r="C127" t="s">
        <v>1462</v>
      </c>
      <c r="D127">
        <v>0.5</v>
      </c>
      <c r="E127" s="55">
        <v>45082</v>
      </c>
      <c r="F127" t="s">
        <v>1459</v>
      </c>
      <c r="G127">
        <v>0.85</v>
      </c>
      <c r="H127">
        <v>0.156</v>
      </c>
      <c r="J127" s="992">
        <v>0.40625</v>
      </c>
      <c r="K127">
        <v>17.399999999999999</v>
      </c>
      <c r="L127">
        <v>6.27</v>
      </c>
    </row>
    <row r="128" spans="1:12">
      <c r="A128" t="s">
        <v>417</v>
      </c>
      <c r="B128" t="s">
        <v>210</v>
      </c>
      <c r="C128" t="s">
        <v>1462</v>
      </c>
      <c r="D128">
        <v>1</v>
      </c>
      <c r="E128" t="s">
        <v>714</v>
      </c>
      <c r="F128" t="s">
        <v>714</v>
      </c>
      <c r="G128" t="s">
        <v>714</v>
      </c>
      <c r="H128" t="s">
        <v>714</v>
      </c>
      <c r="I128" t="s">
        <v>714</v>
      </c>
      <c r="J128" t="s">
        <v>714</v>
      </c>
      <c r="K128">
        <v>17.399999999999999</v>
      </c>
      <c r="L128">
        <v>6.27</v>
      </c>
    </row>
    <row r="129" spans="1:12">
      <c r="A129" t="s">
        <v>417</v>
      </c>
      <c r="B129" t="s">
        <v>210</v>
      </c>
      <c r="C129" t="s">
        <v>1462</v>
      </c>
      <c r="D129">
        <v>2</v>
      </c>
      <c r="E129" t="s">
        <v>714</v>
      </c>
      <c r="F129" t="s">
        <v>714</v>
      </c>
      <c r="G129" t="s">
        <v>714</v>
      </c>
      <c r="H129" t="s">
        <v>714</v>
      </c>
      <c r="I129" t="s">
        <v>714</v>
      </c>
      <c r="J129" t="s">
        <v>714</v>
      </c>
      <c r="K129">
        <v>17.399999999999999</v>
      </c>
      <c r="L129">
        <v>6.27</v>
      </c>
    </row>
    <row r="130" spans="1:12">
      <c r="A130" t="s">
        <v>417</v>
      </c>
      <c r="B130" t="s">
        <v>210</v>
      </c>
      <c r="C130" t="s">
        <v>1462</v>
      </c>
      <c r="D130">
        <v>3</v>
      </c>
      <c r="E130" s="55">
        <v>45082</v>
      </c>
      <c r="F130" t="s">
        <v>1459</v>
      </c>
      <c r="G130">
        <v>1.4</v>
      </c>
      <c r="H130">
        <v>0.28999999999999998</v>
      </c>
      <c r="J130" s="992">
        <v>0.41250000000000003</v>
      </c>
      <c r="K130">
        <v>17.399999999999999</v>
      </c>
      <c r="L130">
        <v>6.27</v>
      </c>
    </row>
    <row r="131" spans="1:12">
      <c r="A131" t="s">
        <v>417</v>
      </c>
      <c r="B131" t="s">
        <v>210</v>
      </c>
      <c r="C131" t="s">
        <v>1462</v>
      </c>
      <c r="D131">
        <v>4</v>
      </c>
      <c r="E131" t="s">
        <v>714</v>
      </c>
      <c r="F131" t="s">
        <v>714</v>
      </c>
      <c r="G131" t="s">
        <v>714</v>
      </c>
      <c r="H131" t="s">
        <v>714</v>
      </c>
      <c r="I131" t="s">
        <v>714</v>
      </c>
      <c r="J131" t="s">
        <v>714</v>
      </c>
      <c r="K131">
        <v>17.399999999999999</v>
      </c>
      <c r="L131">
        <v>6.27</v>
      </c>
    </row>
    <row r="132" spans="1:12">
      <c r="A132" t="s">
        <v>417</v>
      </c>
      <c r="B132" t="s">
        <v>210</v>
      </c>
      <c r="C132" t="s">
        <v>1462</v>
      </c>
      <c r="D132">
        <v>5</v>
      </c>
      <c r="E132" t="s">
        <v>714</v>
      </c>
      <c r="F132" t="s">
        <v>714</v>
      </c>
      <c r="G132" t="s">
        <v>714</v>
      </c>
      <c r="H132" t="s">
        <v>714</v>
      </c>
      <c r="I132" t="s">
        <v>714</v>
      </c>
      <c r="J132" t="s">
        <v>714</v>
      </c>
      <c r="K132">
        <v>17.399999999999999</v>
      </c>
      <c r="L132">
        <v>6.27</v>
      </c>
    </row>
    <row r="133" spans="1:12">
      <c r="A133" t="s">
        <v>417</v>
      </c>
      <c r="B133" t="s">
        <v>210</v>
      </c>
      <c r="C133" t="s">
        <v>1462</v>
      </c>
      <c r="D133">
        <v>6</v>
      </c>
      <c r="E133" t="s">
        <v>714</v>
      </c>
      <c r="F133" t="s">
        <v>714</v>
      </c>
      <c r="G133" t="s">
        <v>714</v>
      </c>
      <c r="H133" t="s">
        <v>714</v>
      </c>
      <c r="I133" t="s">
        <v>714</v>
      </c>
      <c r="J133" t="s">
        <v>714</v>
      </c>
      <c r="K133">
        <v>17.399999999999999</v>
      </c>
      <c r="L133">
        <v>6.27</v>
      </c>
    </row>
    <row r="134" spans="1:12">
      <c r="A134" t="s">
        <v>417</v>
      </c>
      <c r="B134" t="s">
        <v>210</v>
      </c>
      <c r="C134" t="s">
        <v>1462</v>
      </c>
      <c r="D134">
        <v>7</v>
      </c>
      <c r="E134" t="s">
        <v>714</v>
      </c>
      <c r="F134" t="s">
        <v>714</v>
      </c>
      <c r="G134" t="s">
        <v>714</v>
      </c>
      <c r="H134" t="s">
        <v>714</v>
      </c>
      <c r="I134" t="s">
        <v>714</v>
      </c>
      <c r="J134" t="s">
        <v>714</v>
      </c>
      <c r="K134">
        <v>17.399999999999999</v>
      </c>
      <c r="L134">
        <v>6.27</v>
      </c>
    </row>
    <row r="135" spans="1:12">
      <c r="A135" t="s">
        <v>417</v>
      </c>
      <c r="B135" t="s">
        <v>210</v>
      </c>
      <c r="C135" t="s">
        <v>1462</v>
      </c>
      <c r="D135">
        <v>8</v>
      </c>
      <c r="E135" t="s">
        <v>714</v>
      </c>
      <c r="F135" t="s">
        <v>714</v>
      </c>
      <c r="G135" t="s">
        <v>714</v>
      </c>
      <c r="H135" t="s">
        <v>714</v>
      </c>
      <c r="I135" t="s">
        <v>714</v>
      </c>
      <c r="J135" t="s">
        <v>714</v>
      </c>
      <c r="K135">
        <v>17.399999999999999</v>
      </c>
      <c r="L135">
        <v>6.27</v>
      </c>
    </row>
    <row r="136" spans="1:12">
      <c r="A136" t="s">
        <v>417</v>
      </c>
      <c r="B136" t="s">
        <v>210</v>
      </c>
      <c r="C136" t="s">
        <v>1462</v>
      </c>
      <c r="D136">
        <v>9</v>
      </c>
      <c r="E136" s="55">
        <v>45082</v>
      </c>
      <c r="F136" t="s">
        <v>1459</v>
      </c>
      <c r="G136">
        <v>4.4000000000000004</v>
      </c>
      <c r="H136">
        <v>0.81899999999999995</v>
      </c>
      <c r="J136" s="992">
        <v>0.41597222222222219</v>
      </c>
      <c r="K136">
        <v>17.399999999999999</v>
      </c>
      <c r="L136">
        <v>6.27</v>
      </c>
    </row>
    <row r="137" spans="1:12">
      <c r="A137" t="s">
        <v>417</v>
      </c>
      <c r="B137" t="s">
        <v>210</v>
      </c>
      <c r="C137" t="s">
        <v>1462</v>
      </c>
      <c r="D137">
        <v>10</v>
      </c>
      <c r="E137" t="s">
        <v>714</v>
      </c>
      <c r="F137" t="s">
        <v>714</v>
      </c>
      <c r="G137" t="s">
        <v>714</v>
      </c>
      <c r="H137" t="s">
        <v>714</v>
      </c>
      <c r="I137" t="s">
        <v>714</v>
      </c>
      <c r="J137" t="s">
        <v>714</v>
      </c>
      <c r="K137">
        <v>17.399999999999999</v>
      </c>
      <c r="L137">
        <v>6.27</v>
      </c>
    </row>
    <row r="138" spans="1:12">
      <c r="A138" t="s">
        <v>417</v>
      </c>
      <c r="B138" t="s">
        <v>210</v>
      </c>
      <c r="C138" t="s">
        <v>1462</v>
      </c>
      <c r="D138">
        <v>11</v>
      </c>
      <c r="E138" t="s">
        <v>714</v>
      </c>
      <c r="F138" t="s">
        <v>714</v>
      </c>
      <c r="G138" t="s">
        <v>714</v>
      </c>
      <c r="H138" t="s">
        <v>714</v>
      </c>
      <c r="I138" t="s">
        <v>714</v>
      </c>
      <c r="J138" t="s">
        <v>714</v>
      </c>
      <c r="K138">
        <v>17.399999999999999</v>
      </c>
      <c r="L138">
        <v>6.27</v>
      </c>
    </row>
    <row r="139" spans="1:12">
      <c r="A139" t="s">
        <v>417</v>
      </c>
      <c r="B139" t="s">
        <v>210</v>
      </c>
      <c r="C139" t="s">
        <v>1462</v>
      </c>
      <c r="D139">
        <v>12</v>
      </c>
      <c r="E139" t="s">
        <v>714</v>
      </c>
      <c r="F139" t="s">
        <v>714</v>
      </c>
      <c r="G139" t="s">
        <v>714</v>
      </c>
      <c r="H139" t="s">
        <v>714</v>
      </c>
      <c r="I139" t="s">
        <v>714</v>
      </c>
      <c r="J139" t="s">
        <v>714</v>
      </c>
      <c r="K139">
        <v>17.399999999999999</v>
      </c>
      <c r="L139">
        <v>6.27</v>
      </c>
    </row>
    <row r="140" spans="1:12">
      <c r="A140" t="s">
        <v>417</v>
      </c>
      <c r="B140" t="s">
        <v>210</v>
      </c>
      <c r="C140" t="s">
        <v>1462</v>
      </c>
      <c r="D140">
        <v>13</v>
      </c>
      <c r="E140" t="s">
        <v>714</v>
      </c>
      <c r="F140" t="s">
        <v>714</v>
      </c>
      <c r="G140" t="s">
        <v>714</v>
      </c>
      <c r="H140" t="s">
        <v>714</v>
      </c>
      <c r="I140" t="s">
        <v>714</v>
      </c>
      <c r="J140" t="s">
        <v>714</v>
      </c>
      <c r="K140">
        <v>17.399999999999999</v>
      </c>
      <c r="L140">
        <v>6.27</v>
      </c>
    </row>
    <row r="141" spans="1:12">
      <c r="A141" t="s">
        <v>417</v>
      </c>
      <c r="B141" t="s">
        <v>210</v>
      </c>
      <c r="C141" t="s">
        <v>1462</v>
      </c>
      <c r="D141">
        <v>14</v>
      </c>
      <c r="E141" t="s">
        <v>714</v>
      </c>
      <c r="F141" t="s">
        <v>714</v>
      </c>
      <c r="G141" t="s">
        <v>714</v>
      </c>
      <c r="H141" t="s">
        <v>714</v>
      </c>
      <c r="I141" t="s">
        <v>714</v>
      </c>
      <c r="J141" t="s">
        <v>714</v>
      </c>
      <c r="K141">
        <v>17.399999999999999</v>
      </c>
      <c r="L141">
        <v>6.27</v>
      </c>
    </row>
    <row r="142" spans="1:12">
      <c r="A142" t="s">
        <v>417</v>
      </c>
      <c r="B142" t="s">
        <v>210</v>
      </c>
      <c r="C142" t="s">
        <v>1462</v>
      </c>
      <c r="D142">
        <v>15</v>
      </c>
      <c r="E142" t="s">
        <v>714</v>
      </c>
      <c r="F142" t="s">
        <v>714</v>
      </c>
      <c r="G142" t="s">
        <v>714</v>
      </c>
      <c r="H142" t="s">
        <v>714</v>
      </c>
      <c r="I142" t="s">
        <v>714</v>
      </c>
      <c r="J142" t="s">
        <v>714</v>
      </c>
      <c r="K142">
        <v>17.399999999999999</v>
      </c>
      <c r="L142">
        <v>6.27</v>
      </c>
    </row>
    <row r="143" spans="1:12">
      <c r="A143" t="s">
        <v>417</v>
      </c>
      <c r="B143" t="s">
        <v>210</v>
      </c>
      <c r="C143" t="s">
        <v>1462</v>
      </c>
      <c r="D143">
        <v>16</v>
      </c>
      <c r="E143" t="s">
        <v>714</v>
      </c>
      <c r="F143" t="s">
        <v>714</v>
      </c>
      <c r="G143" t="s">
        <v>714</v>
      </c>
      <c r="H143" t="s">
        <v>714</v>
      </c>
      <c r="I143" t="s">
        <v>714</v>
      </c>
      <c r="J143" t="s">
        <v>714</v>
      </c>
      <c r="K143">
        <v>17.399999999999999</v>
      </c>
      <c r="L143">
        <v>6.27</v>
      </c>
    </row>
    <row r="144" spans="1:12">
      <c r="A144" t="s">
        <v>417</v>
      </c>
      <c r="B144" t="s">
        <v>210</v>
      </c>
      <c r="C144" t="s">
        <v>1462</v>
      </c>
      <c r="D144">
        <v>16.399999999999999</v>
      </c>
      <c r="E144" s="55">
        <v>45082</v>
      </c>
      <c r="F144" t="s">
        <v>1459</v>
      </c>
      <c r="G144">
        <v>1.01</v>
      </c>
      <c r="H144">
        <v>0.79500000000000004</v>
      </c>
      <c r="J144" s="992">
        <v>0.42222222222222222</v>
      </c>
      <c r="K144">
        <v>17.399999999999999</v>
      </c>
      <c r="L144">
        <v>6.27</v>
      </c>
    </row>
    <row r="145" spans="1:12">
      <c r="A145" t="s">
        <v>417</v>
      </c>
      <c r="B145" t="s">
        <v>210</v>
      </c>
      <c r="C145" t="s">
        <v>1462</v>
      </c>
      <c r="D145">
        <v>16.899999999999999</v>
      </c>
      <c r="E145" t="s">
        <v>714</v>
      </c>
      <c r="F145" t="s">
        <v>714</v>
      </c>
      <c r="G145" t="s">
        <v>714</v>
      </c>
      <c r="H145" t="s">
        <v>714</v>
      </c>
      <c r="I145" t="s">
        <v>714</v>
      </c>
      <c r="J145" t="s">
        <v>714</v>
      </c>
      <c r="K145">
        <v>17.399999999999999</v>
      </c>
      <c r="L145">
        <v>6.27</v>
      </c>
    </row>
    <row r="146" spans="1:12">
      <c r="A146" t="s">
        <v>417</v>
      </c>
      <c r="B146" t="s">
        <v>210</v>
      </c>
      <c r="C146" t="s">
        <v>1462</v>
      </c>
      <c r="D146">
        <v>17</v>
      </c>
      <c r="E146" t="s">
        <v>714</v>
      </c>
      <c r="F146" t="s">
        <v>714</v>
      </c>
      <c r="G146" t="s">
        <v>714</v>
      </c>
      <c r="H146" t="s">
        <v>714</v>
      </c>
      <c r="I146" t="s">
        <v>714</v>
      </c>
      <c r="J146" t="s">
        <v>714</v>
      </c>
      <c r="K146">
        <v>17.399999999999999</v>
      </c>
      <c r="L146">
        <v>6.27</v>
      </c>
    </row>
    <row r="147" spans="1:12">
      <c r="A147" t="s">
        <v>417</v>
      </c>
      <c r="B147" t="s">
        <v>210</v>
      </c>
      <c r="C147" t="s">
        <v>1463</v>
      </c>
      <c r="D147">
        <v>0.5</v>
      </c>
      <c r="E147" s="55">
        <v>45111</v>
      </c>
      <c r="F147" t="s">
        <v>1459</v>
      </c>
      <c r="G147">
        <v>1.01</v>
      </c>
      <c r="H147">
        <v>0.29599999999999999</v>
      </c>
      <c r="J147" s="992">
        <v>0.39097222222222222</v>
      </c>
      <c r="K147">
        <v>17.7</v>
      </c>
      <c r="L147">
        <v>7.93</v>
      </c>
    </row>
    <row r="148" spans="1:12">
      <c r="A148" t="s">
        <v>417</v>
      </c>
      <c r="B148" t="s">
        <v>210</v>
      </c>
      <c r="C148" t="s">
        <v>1463</v>
      </c>
      <c r="D148">
        <v>1</v>
      </c>
      <c r="E148" t="s">
        <v>714</v>
      </c>
      <c r="F148" t="s">
        <v>714</v>
      </c>
      <c r="G148" t="s">
        <v>714</v>
      </c>
      <c r="H148" t="s">
        <v>714</v>
      </c>
      <c r="I148" t="s">
        <v>714</v>
      </c>
      <c r="J148" t="s">
        <v>714</v>
      </c>
      <c r="K148">
        <v>17.7</v>
      </c>
      <c r="L148">
        <v>7.93</v>
      </c>
    </row>
    <row r="149" spans="1:12">
      <c r="A149" t="s">
        <v>417</v>
      </c>
      <c r="B149" t="s">
        <v>210</v>
      </c>
      <c r="C149" t="s">
        <v>1463</v>
      </c>
      <c r="D149">
        <v>2</v>
      </c>
      <c r="E149" t="s">
        <v>714</v>
      </c>
      <c r="F149" t="s">
        <v>714</v>
      </c>
      <c r="G149" t="s">
        <v>714</v>
      </c>
      <c r="H149" t="s">
        <v>714</v>
      </c>
      <c r="I149" t="s">
        <v>714</v>
      </c>
      <c r="J149" t="s">
        <v>714</v>
      </c>
      <c r="K149">
        <v>17.7</v>
      </c>
      <c r="L149">
        <v>7.93</v>
      </c>
    </row>
    <row r="150" spans="1:12">
      <c r="A150" t="s">
        <v>417</v>
      </c>
      <c r="B150" t="s">
        <v>210</v>
      </c>
      <c r="C150" t="s">
        <v>1463</v>
      </c>
      <c r="D150">
        <v>3</v>
      </c>
      <c r="E150" s="55">
        <v>45111</v>
      </c>
      <c r="F150" t="s">
        <v>1459</v>
      </c>
      <c r="G150">
        <v>0.91</v>
      </c>
      <c r="H150">
        <v>0.41099999999999998</v>
      </c>
      <c r="J150" s="992">
        <v>0.39652777777777781</v>
      </c>
      <c r="K150">
        <v>17.7</v>
      </c>
      <c r="L150">
        <v>7.93</v>
      </c>
    </row>
    <row r="151" spans="1:12">
      <c r="A151" t="s">
        <v>417</v>
      </c>
      <c r="B151" t="s">
        <v>210</v>
      </c>
      <c r="C151" t="s">
        <v>1463</v>
      </c>
      <c r="D151">
        <v>4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>
        <v>17.7</v>
      </c>
      <c r="L151">
        <v>7.93</v>
      </c>
    </row>
    <row r="152" spans="1:12">
      <c r="A152" t="s">
        <v>417</v>
      </c>
      <c r="B152" t="s">
        <v>210</v>
      </c>
      <c r="C152" t="s">
        <v>1463</v>
      </c>
      <c r="D152">
        <v>5</v>
      </c>
      <c r="E152" t="s">
        <v>714</v>
      </c>
      <c r="F152" t="s">
        <v>714</v>
      </c>
      <c r="G152" t="s">
        <v>714</v>
      </c>
      <c r="H152" t="s">
        <v>714</v>
      </c>
      <c r="I152" t="s">
        <v>714</v>
      </c>
      <c r="J152" t="s">
        <v>714</v>
      </c>
      <c r="K152">
        <v>17.7</v>
      </c>
      <c r="L152">
        <v>7.93</v>
      </c>
    </row>
    <row r="153" spans="1:12">
      <c r="A153" t="s">
        <v>417</v>
      </c>
      <c r="B153" t="s">
        <v>210</v>
      </c>
      <c r="C153" t="s">
        <v>1463</v>
      </c>
      <c r="D153">
        <v>6</v>
      </c>
      <c r="E153" t="s">
        <v>714</v>
      </c>
      <c r="F153" t="s">
        <v>714</v>
      </c>
      <c r="G153" t="s">
        <v>714</v>
      </c>
      <c r="H153" t="s">
        <v>714</v>
      </c>
      <c r="I153" t="s">
        <v>714</v>
      </c>
      <c r="J153" t="s">
        <v>714</v>
      </c>
      <c r="K153">
        <v>17.7</v>
      </c>
      <c r="L153">
        <v>7.93</v>
      </c>
    </row>
    <row r="154" spans="1:12">
      <c r="A154" t="s">
        <v>417</v>
      </c>
      <c r="B154" t="s">
        <v>210</v>
      </c>
      <c r="C154" t="s">
        <v>1463</v>
      </c>
      <c r="D154">
        <v>7</v>
      </c>
      <c r="E154" t="s">
        <v>714</v>
      </c>
      <c r="F154" t="s">
        <v>714</v>
      </c>
      <c r="G154" t="s">
        <v>714</v>
      </c>
      <c r="H154" t="s">
        <v>714</v>
      </c>
      <c r="I154" t="s">
        <v>714</v>
      </c>
      <c r="J154" t="s">
        <v>714</v>
      </c>
      <c r="K154">
        <v>17.7</v>
      </c>
      <c r="L154">
        <v>7.93</v>
      </c>
    </row>
    <row r="155" spans="1:12">
      <c r="A155" t="s">
        <v>417</v>
      </c>
      <c r="B155" t="s">
        <v>210</v>
      </c>
      <c r="C155" t="s">
        <v>1463</v>
      </c>
      <c r="D155">
        <v>8</v>
      </c>
      <c r="E155" t="s">
        <v>714</v>
      </c>
      <c r="F155" t="s">
        <v>714</v>
      </c>
      <c r="G155" t="s">
        <v>714</v>
      </c>
      <c r="H155" t="s">
        <v>714</v>
      </c>
      <c r="I155" t="s">
        <v>714</v>
      </c>
      <c r="J155" t="s">
        <v>714</v>
      </c>
      <c r="K155">
        <v>17.7</v>
      </c>
      <c r="L155">
        <v>7.93</v>
      </c>
    </row>
    <row r="156" spans="1:12">
      <c r="A156" t="s">
        <v>417</v>
      </c>
      <c r="B156" t="s">
        <v>210</v>
      </c>
      <c r="C156" t="s">
        <v>1463</v>
      </c>
      <c r="D156">
        <v>9</v>
      </c>
      <c r="E156" s="55">
        <v>45111</v>
      </c>
      <c r="F156" t="s">
        <v>1459</v>
      </c>
      <c r="G156">
        <v>2.91</v>
      </c>
      <c r="H156">
        <v>0.51200000000000001</v>
      </c>
      <c r="J156" s="992">
        <v>0.41250000000000003</v>
      </c>
      <c r="K156">
        <v>17.7</v>
      </c>
      <c r="L156">
        <v>7.93</v>
      </c>
    </row>
    <row r="157" spans="1:12">
      <c r="A157" t="s">
        <v>417</v>
      </c>
      <c r="B157" t="s">
        <v>210</v>
      </c>
      <c r="C157" t="s">
        <v>1463</v>
      </c>
      <c r="D157">
        <v>10</v>
      </c>
      <c r="E157" t="s">
        <v>714</v>
      </c>
      <c r="F157" t="s">
        <v>714</v>
      </c>
      <c r="G157" t="s">
        <v>714</v>
      </c>
      <c r="H157" t="s">
        <v>714</v>
      </c>
      <c r="I157" t="s">
        <v>714</v>
      </c>
      <c r="J157" t="s">
        <v>714</v>
      </c>
      <c r="K157">
        <v>17.7</v>
      </c>
      <c r="L157">
        <v>7.93</v>
      </c>
    </row>
    <row r="158" spans="1:12">
      <c r="A158" t="s">
        <v>417</v>
      </c>
      <c r="B158" t="s">
        <v>210</v>
      </c>
      <c r="C158" t="s">
        <v>1463</v>
      </c>
      <c r="D158">
        <v>11</v>
      </c>
      <c r="E158" t="s">
        <v>714</v>
      </c>
      <c r="F158" t="s">
        <v>714</v>
      </c>
      <c r="G158" t="s">
        <v>714</v>
      </c>
      <c r="H158" t="s">
        <v>714</v>
      </c>
      <c r="I158" t="s">
        <v>714</v>
      </c>
      <c r="J158" t="s">
        <v>714</v>
      </c>
      <c r="K158">
        <v>17.7</v>
      </c>
      <c r="L158">
        <v>7.93</v>
      </c>
    </row>
    <row r="159" spans="1:12">
      <c r="A159" t="s">
        <v>417</v>
      </c>
      <c r="B159" t="s">
        <v>210</v>
      </c>
      <c r="C159" t="s">
        <v>1463</v>
      </c>
      <c r="D159">
        <v>12</v>
      </c>
      <c r="E159" t="s">
        <v>714</v>
      </c>
      <c r="F159" t="s">
        <v>714</v>
      </c>
      <c r="G159" t="s">
        <v>714</v>
      </c>
      <c r="H159" t="s">
        <v>714</v>
      </c>
      <c r="I159" t="s">
        <v>714</v>
      </c>
      <c r="J159" t="s">
        <v>714</v>
      </c>
      <c r="K159">
        <v>17.7</v>
      </c>
      <c r="L159">
        <v>7.93</v>
      </c>
    </row>
    <row r="160" spans="1:12">
      <c r="A160" t="s">
        <v>417</v>
      </c>
      <c r="B160" t="s">
        <v>210</v>
      </c>
      <c r="C160" t="s">
        <v>1463</v>
      </c>
      <c r="D160">
        <v>13</v>
      </c>
      <c r="E160" t="s">
        <v>714</v>
      </c>
      <c r="F160" t="s">
        <v>714</v>
      </c>
      <c r="G160" t="s">
        <v>714</v>
      </c>
      <c r="H160" t="s">
        <v>714</v>
      </c>
      <c r="I160" t="s">
        <v>714</v>
      </c>
      <c r="J160" t="s">
        <v>714</v>
      </c>
      <c r="K160">
        <v>17.7</v>
      </c>
      <c r="L160">
        <v>7.93</v>
      </c>
    </row>
    <row r="161" spans="1:12">
      <c r="A161" t="s">
        <v>417</v>
      </c>
      <c r="B161" t="s">
        <v>210</v>
      </c>
      <c r="C161" t="s">
        <v>1463</v>
      </c>
      <c r="D161">
        <v>14</v>
      </c>
      <c r="E161" t="s">
        <v>714</v>
      </c>
      <c r="F161" t="s">
        <v>714</v>
      </c>
      <c r="G161" t="s">
        <v>714</v>
      </c>
      <c r="H161" t="s">
        <v>714</v>
      </c>
      <c r="I161" t="s">
        <v>714</v>
      </c>
      <c r="J161" t="s">
        <v>714</v>
      </c>
      <c r="K161">
        <v>17.7</v>
      </c>
      <c r="L161">
        <v>7.93</v>
      </c>
    </row>
    <row r="162" spans="1:12">
      <c r="A162" t="s">
        <v>417</v>
      </c>
      <c r="B162" t="s">
        <v>210</v>
      </c>
      <c r="C162" t="s">
        <v>1463</v>
      </c>
      <c r="D162">
        <v>15</v>
      </c>
      <c r="E162" t="s">
        <v>714</v>
      </c>
      <c r="F162" t="s">
        <v>714</v>
      </c>
      <c r="G162" t="s">
        <v>714</v>
      </c>
      <c r="H162" t="s">
        <v>714</v>
      </c>
      <c r="I162" t="s">
        <v>714</v>
      </c>
      <c r="J162" t="s">
        <v>714</v>
      </c>
      <c r="K162">
        <v>17.7</v>
      </c>
      <c r="L162">
        <v>7.93</v>
      </c>
    </row>
    <row r="163" spans="1:12">
      <c r="A163" t="s">
        <v>417</v>
      </c>
      <c r="B163" t="s">
        <v>210</v>
      </c>
      <c r="C163" t="s">
        <v>1463</v>
      </c>
      <c r="D163">
        <v>16</v>
      </c>
      <c r="E163" t="s">
        <v>714</v>
      </c>
      <c r="F163" t="s">
        <v>714</v>
      </c>
      <c r="G163" t="s">
        <v>714</v>
      </c>
      <c r="H163" t="s">
        <v>714</v>
      </c>
      <c r="I163" t="s">
        <v>714</v>
      </c>
      <c r="J163" t="s">
        <v>714</v>
      </c>
      <c r="K163">
        <v>17.7</v>
      </c>
      <c r="L163">
        <v>7.93</v>
      </c>
    </row>
    <row r="164" spans="1:12">
      <c r="A164" t="s">
        <v>417</v>
      </c>
      <c r="B164" t="s">
        <v>210</v>
      </c>
      <c r="C164" t="s">
        <v>1463</v>
      </c>
      <c r="D164">
        <v>16.7</v>
      </c>
      <c r="E164" s="55">
        <v>45111</v>
      </c>
      <c r="F164" t="s">
        <v>1459</v>
      </c>
      <c r="G164">
        <v>0.34</v>
      </c>
      <c r="H164">
        <v>1.26</v>
      </c>
      <c r="J164" s="992">
        <v>0.41805555555555557</v>
      </c>
      <c r="K164">
        <v>17.7</v>
      </c>
      <c r="L164">
        <v>7.93</v>
      </c>
    </row>
    <row r="165" spans="1:12">
      <c r="A165" t="s">
        <v>417</v>
      </c>
      <c r="B165" t="s">
        <v>210</v>
      </c>
      <c r="C165" t="s">
        <v>1463</v>
      </c>
      <c r="D165">
        <v>16.7</v>
      </c>
      <c r="E165" s="55">
        <v>45111</v>
      </c>
      <c r="F165" t="s">
        <v>1459</v>
      </c>
      <c r="G165">
        <v>0.19</v>
      </c>
      <c r="H165">
        <v>1.32</v>
      </c>
      <c r="I165" t="s">
        <v>724</v>
      </c>
      <c r="J165" s="992">
        <v>0.4236111111111111</v>
      </c>
      <c r="K165">
        <v>17.7</v>
      </c>
      <c r="L165">
        <v>7.93</v>
      </c>
    </row>
    <row r="166" spans="1:12">
      <c r="A166" t="s">
        <v>417</v>
      </c>
      <c r="B166" t="s">
        <v>210</v>
      </c>
      <c r="C166" t="s">
        <v>1463</v>
      </c>
      <c r="D166">
        <v>17</v>
      </c>
      <c r="E166" t="s">
        <v>714</v>
      </c>
      <c r="F166" t="s">
        <v>714</v>
      </c>
      <c r="G166" t="s">
        <v>714</v>
      </c>
      <c r="H166" t="s">
        <v>714</v>
      </c>
      <c r="I166" t="s">
        <v>714</v>
      </c>
      <c r="J166" t="s">
        <v>714</v>
      </c>
      <c r="K166">
        <v>17.7</v>
      </c>
      <c r="L166">
        <v>7.93</v>
      </c>
    </row>
    <row r="167" spans="1:12">
      <c r="A167" t="s">
        <v>417</v>
      </c>
      <c r="B167" t="s">
        <v>210</v>
      </c>
      <c r="C167" t="s">
        <v>1463</v>
      </c>
      <c r="D167">
        <v>17.2</v>
      </c>
      <c r="E167" t="s">
        <v>714</v>
      </c>
      <c r="F167" t="s">
        <v>714</v>
      </c>
      <c r="G167" t="s">
        <v>714</v>
      </c>
      <c r="H167" t="s">
        <v>714</v>
      </c>
      <c r="I167" t="s">
        <v>714</v>
      </c>
      <c r="J167" t="s">
        <v>714</v>
      </c>
      <c r="K167">
        <v>17.7</v>
      </c>
      <c r="L167">
        <v>7.93</v>
      </c>
    </row>
    <row r="168" spans="1:12">
      <c r="A168" t="s">
        <v>417</v>
      </c>
      <c r="B168" t="s">
        <v>210</v>
      </c>
      <c r="C168" t="s">
        <v>1464</v>
      </c>
      <c r="D168">
        <v>0.5</v>
      </c>
      <c r="E168" s="55">
        <v>45140</v>
      </c>
      <c r="F168" t="s">
        <v>1459</v>
      </c>
      <c r="G168">
        <v>1.1100000000000001</v>
      </c>
      <c r="H168">
        <v>0.32300000000000001</v>
      </c>
      <c r="J168" s="992">
        <v>0.42777777777777781</v>
      </c>
      <c r="K168">
        <v>18</v>
      </c>
      <c r="L168">
        <v>6.23</v>
      </c>
    </row>
    <row r="169" spans="1:12">
      <c r="A169" t="s">
        <v>417</v>
      </c>
      <c r="B169" t="s">
        <v>210</v>
      </c>
      <c r="C169" t="s">
        <v>1464</v>
      </c>
      <c r="D169">
        <v>1</v>
      </c>
      <c r="E169" t="s">
        <v>714</v>
      </c>
      <c r="F169" t="s">
        <v>714</v>
      </c>
      <c r="G169" t="s">
        <v>714</v>
      </c>
      <c r="H169" t="s">
        <v>714</v>
      </c>
      <c r="I169" t="s">
        <v>714</v>
      </c>
      <c r="J169" t="s">
        <v>714</v>
      </c>
      <c r="K169">
        <v>18</v>
      </c>
      <c r="L169">
        <v>6.23</v>
      </c>
    </row>
    <row r="170" spans="1:12">
      <c r="A170" t="s">
        <v>417</v>
      </c>
      <c r="B170" t="s">
        <v>210</v>
      </c>
      <c r="C170" t="s">
        <v>1464</v>
      </c>
      <c r="D170">
        <v>2</v>
      </c>
      <c r="E170" t="s">
        <v>714</v>
      </c>
      <c r="F170" t="s">
        <v>714</v>
      </c>
      <c r="G170" t="s">
        <v>714</v>
      </c>
      <c r="H170" t="s">
        <v>714</v>
      </c>
      <c r="I170" t="s">
        <v>714</v>
      </c>
      <c r="J170" t="s">
        <v>714</v>
      </c>
      <c r="K170">
        <v>18</v>
      </c>
      <c r="L170">
        <v>6.23</v>
      </c>
    </row>
    <row r="171" spans="1:12">
      <c r="A171" t="s">
        <v>417</v>
      </c>
      <c r="B171" t="s">
        <v>210</v>
      </c>
      <c r="C171" t="s">
        <v>1464</v>
      </c>
      <c r="D171">
        <v>3</v>
      </c>
      <c r="E171" s="55">
        <v>45140</v>
      </c>
      <c r="F171" t="s">
        <v>1459</v>
      </c>
      <c r="G171">
        <v>1.23</v>
      </c>
      <c r="H171">
        <v>0.35699999999999998</v>
      </c>
      <c r="J171" s="992">
        <v>0.43333333333333335</v>
      </c>
      <c r="K171">
        <v>18</v>
      </c>
      <c r="L171">
        <v>6.23</v>
      </c>
    </row>
    <row r="172" spans="1:12">
      <c r="A172" t="s">
        <v>417</v>
      </c>
      <c r="B172" t="s">
        <v>210</v>
      </c>
      <c r="C172" t="s">
        <v>1464</v>
      </c>
      <c r="D172">
        <v>4</v>
      </c>
      <c r="E172" t="s">
        <v>714</v>
      </c>
      <c r="F172" t="s">
        <v>714</v>
      </c>
      <c r="G172" t="s">
        <v>714</v>
      </c>
      <c r="H172" t="s">
        <v>714</v>
      </c>
      <c r="I172" t="s">
        <v>714</v>
      </c>
      <c r="J172" t="s">
        <v>714</v>
      </c>
      <c r="K172">
        <v>18</v>
      </c>
      <c r="L172">
        <v>6.23</v>
      </c>
    </row>
    <row r="173" spans="1:12">
      <c r="A173" t="s">
        <v>417</v>
      </c>
      <c r="B173" t="s">
        <v>210</v>
      </c>
      <c r="C173" t="s">
        <v>1464</v>
      </c>
      <c r="D173">
        <v>5</v>
      </c>
      <c r="E173" t="s">
        <v>714</v>
      </c>
      <c r="F173" t="s">
        <v>714</v>
      </c>
      <c r="G173" t="s">
        <v>714</v>
      </c>
      <c r="H173" t="s">
        <v>714</v>
      </c>
      <c r="I173" t="s">
        <v>714</v>
      </c>
      <c r="J173" t="s">
        <v>714</v>
      </c>
      <c r="K173">
        <v>18</v>
      </c>
      <c r="L173">
        <v>6.23</v>
      </c>
    </row>
    <row r="174" spans="1:12">
      <c r="A174" t="s">
        <v>417</v>
      </c>
      <c r="B174" t="s">
        <v>210</v>
      </c>
      <c r="C174" t="s">
        <v>1464</v>
      </c>
      <c r="D174">
        <v>6</v>
      </c>
      <c r="E174" t="s">
        <v>714</v>
      </c>
      <c r="F174" t="s">
        <v>714</v>
      </c>
      <c r="G174" t="s">
        <v>714</v>
      </c>
      <c r="H174" t="s">
        <v>714</v>
      </c>
      <c r="I174" t="s">
        <v>714</v>
      </c>
      <c r="J174" t="s">
        <v>714</v>
      </c>
      <c r="K174">
        <v>18</v>
      </c>
      <c r="L174">
        <v>6.23</v>
      </c>
    </row>
    <row r="175" spans="1:12">
      <c r="A175" t="s">
        <v>417</v>
      </c>
      <c r="B175" t="s">
        <v>210</v>
      </c>
      <c r="C175" t="s">
        <v>1464</v>
      </c>
      <c r="D175">
        <v>7</v>
      </c>
      <c r="E175" t="s">
        <v>714</v>
      </c>
      <c r="F175" t="s">
        <v>714</v>
      </c>
      <c r="G175" t="s">
        <v>714</v>
      </c>
      <c r="H175" t="s">
        <v>714</v>
      </c>
      <c r="I175" t="s">
        <v>714</v>
      </c>
      <c r="J175" t="s">
        <v>714</v>
      </c>
      <c r="K175">
        <v>18</v>
      </c>
      <c r="L175">
        <v>6.23</v>
      </c>
    </row>
    <row r="176" spans="1:12">
      <c r="A176" t="s">
        <v>417</v>
      </c>
      <c r="B176" t="s">
        <v>210</v>
      </c>
      <c r="C176" t="s">
        <v>1464</v>
      </c>
      <c r="D176">
        <v>8</v>
      </c>
      <c r="E176" t="s">
        <v>714</v>
      </c>
      <c r="F176" t="s">
        <v>714</v>
      </c>
      <c r="G176" t="s">
        <v>714</v>
      </c>
      <c r="H176" t="s">
        <v>714</v>
      </c>
      <c r="I176" t="s">
        <v>714</v>
      </c>
      <c r="J176" t="s">
        <v>714</v>
      </c>
      <c r="K176">
        <v>18</v>
      </c>
      <c r="L176">
        <v>6.23</v>
      </c>
    </row>
    <row r="177" spans="1:12">
      <c r="A177" t="s">
        <v>417</v>
      </c>
      <c r="B177" t="s">
        <v>210</v>
      </c>
      <c r="C177" t="s">
        <v>1464</v>
      </c>
      <c r="D177">
        <v>9</v>
      </c>
      <c r="E177" s="55">
        <v>45140</v>
      </c>
      <c r="F177" t="s">
        <v>1459</v>
      </c>
      <c r="G177">
        <v>1.77</v>
      </c>
      <c r="H177">
        <v>0.91900000000000004</v>
      </c>
      <c r="J177" s="992">
        <v>0.4368055555555555</v>
      </c>
      <c r="K177">
        <v>18</v>
      </c>
      <c r="L177">
        <v>6.23</v>
      </c>
    </row>
    <row r="178" spans="1:12">
      <c r="A178" t="s">
        <v>417</v>
      </c>
      <c r="B178" t="s">
        <v>210</v>
      </c>
      <c r="C178" t="s">
        <v>1464</v>
      </c>
      <c r="D178">
        <v>10</v>
      </c>
      <c r="E178" t="s">
        <v>714</v>
      </c>
      <c r="F178" t="s">
        <v>714</v>
      </c>
      <c r="G178" t="s">
        <v>714</v>
      </c>
      <c r="H178" t="s">
        <v>714</v>
      </c>
      <c r="I178" t="s">
        <v>714</v>
      </c>
      <c r="J178" t="s">
        <v>714</v>
      </c>
      <c r="K178">
        <v>18</v>
      </c>
      <c r="L178">
        <v>6.23</v>
      </c>
    </row>
    <row r="179" spans="1:12">
      <c r="A179" t="s">
        <v>417</v>
      </c>
      <c r="B179" t="s">
        <v>210</v>
      </c>
      <c r="C179" t="s">
        <v>1464</v>
      </c>
      <c r="D179">
        <v>11</v>
      </c>
      <c r="E179" t="s">
        <v>714</v>
      </c>
      <c r="F179" t="s">
        <v>714</v>
      </c>
      <c r="G179" t="s">
        <v>714</v>
      </c>
      <c r="H179" t="s">
        <v>714</v>
      </c>
      <c r="I179" t="s">
        <v>714</v>
      </c>
      <c r="J179" t="s">
        <v>714</v>
      </c>
      <c r="K179">
        <v>18</v>
      </c>
      <c r="L179">
        <v>6.23</v>
      </c>
    </row>
    <row r="180" spans="1:12">
      <c r="A180" t="s">
        <v>417</v>
      </c>
      <c r="B180" t="s">
        <v>210</v>
      </c>
      <c r="C180" t="s">
        <v>1464</v>
      </c>
      <c r="D180">
        <v>12</v>
      </c>
      <c r="E180" t="s">
        <v>714</v>
      </c>
      <c r="F180" t="s">
        <v>714</v>
      </c>
      <c r="G180" t="s">
        <v>714</v>
      </c>
      <c r="H180" t="s">
        <v>714</v>
      </c>
      <c r="I180" t="s">
        <v>714</v>
      </c>
      <c r="J180" t="s">
        <v>714</v>
      </c>
      <c r="K180">
        <v>18</v>
      </c>
      <c r="L180">
        <v>6.23</v>
      </c>
    </row>
    <row r="181" spans="1:12">
      <c r="A181" t="s">
        <v>417</v>
      </c>
      <c r="B181" t="s">
        <v>210</v>
      </c>
      <c r="C181" t="s">
        <v>1464</v>
      </c>
      <c r="D181">
        <v>13</v>
      </c>
      <c r="E181" t="s">
        <v>714</v>
      </c>
      <c r="F181" t="s">
        <v>714</v>
      </c>
      <c r="G181" t="s">
        <v>714</v>
      </c>
      <c r="H181" t="s">
        <v>714</v>
      </c>
      <c r="I181" t="s">
        <v>714</v>
      </c>
      <c r="J181" t="s">
        <v>714</v>
      </c>
      <c r="K181">
        <v>18</v>
      </c>
      <c r="L181">
        <v>6.23</v>
      </c>
    </row>
    <row r="182" spans="1:12">
      <c r="A182" t="s">
        <v>417</v>
      </c>
      <c r="B182" t="s">
        <v>210</v>
      </c>
      <c r="C182" t="s">
        <v>1464</v>
      </c>
      <c r="D182">
        <v>14</v>
      </c>
      <c r="E182" t="s">
        <v>714</v>
      </c>
      <c r="F182" t="s">
        <v>714</v>
      </c>
      <c r="G182" t="s">
        <v>714</v>
      </c>
      <c r="H182" t="s">
        <v>714</v>
      </c>
      <c r="I182" t="s">
        <v>714</v>
      </c>
      <c r="J182" t="s">
        <v>714</v>
      </c>
      <c r="K182">
        <v>18</v>
      </c>
      <c r="L182">
        <v>6.23</v>
      </c>
    </row>
    <row r="183" spans="1:12">
      <c r="A183" t="s">
        <v>417</v>
      </c>
      <c r="B183" t="s">
        <v>210</v>
      </c>
      <c r="C183" t="s">
        <v>1464</v>
      </c>
      <c r="D183">
        <v>15</v>
      </c>
      <c r="E183" t="s">
        <v>714</v>
      </c>
      <c r="F183" t="s">
        <v>714</v>
      </c>
      <c r="G183" t="s">
        <v>714</v>
      </c>
      <c r="H183" t="s">
        <v>714</v>
      </c>
      <c r="I183" t="s">
        <v>714</v>
      </c>
      <c r="J183" t="s">
        <v>714</v>
      </c>
      <c r="K183">
        <v>18</v>
      </c>
      <c r="L183">
        <v>6.23</v>
      </c>
    </row>
    <row r="184" spans="1:12">
      <c r="A184" t="s">
        <v>417</v>
      </c>
      <c r="B184" t="s">
        <v>210</v>
      </c>
      <c r="C184" t="s">
        <v>1464</v>
      </c>
      <c r="D184">
        <v>16</v>
      </c>
      <c r="E184" t="s">
        <v>714</v>
      </c>
      <c r="F184" t="s">
        <v>714</v>
      </c>
      <c r="G184" t="s">
        <v>714</v>
      </c>
      <c r="H184" t="s">
        <v>714</v>
      </c>
      <c r="I184" t="s">
        <v>714</v>
      </c>
      <c r="J184" t="s">
        <v>714</v>
      </c>
      <c r="K184">
        <v>18</v>
      </c>
      <c r="L184">
        <v>6.23</v>
      </c>
    </row>
    <row r="185" spans="1:12">
      <c r="A185" t="s">
        <v>417</v>
      </c>
      <c r="B185" t="s">
        <v>210</v>
      </c>
      <c r="C185" t="s">
        <v>1464</v>
      </c>
      <c r="D185">
        <v>17</v>
      </c>
      <c r="E185" t="s">
        <v>714</v>
      </c>
      <c r="F185" t="s">
        <v>714</v>
      </c>
      <c r="G185" t="s">
        <v>714</v>
      </c>
      <c r="H185" t="s">
        <v>714</v>
      </c>
      <c r="I185" t="s">
        <v>714</v>
      </c>
      <c r="J185" t="s">
        <v>714</v>
      </c>
      <c r="K185">
        <v>18</v>
      </c>
      <c r="L185">
        <v>6.23</v>
      </c>
    </row>
    <row r="186" spans="1:12">
      <c r="A186" t="s">
        <v>417</v>
      </c>
      <c r="B186" t="s">
        <v>210</v>
      </c>
      <c r="C186" t="s">
        <v>1464</v>
      </c>
      <c r="D186">
        <v>17.5</v>
      </c>
      <c r="E186" s="55">
        <v>45140</v>
      </c>
      <c r="F186" t="s">
        <v>1459</v>
      </c>
      <c r="G186" t="s">
        <v>713</v>
      </c>
      <c r="H186">
        <v>2.2000000000000002</v>
      </c>
      <c r="J186" s="992">
        <v>0.44166666666666665</v>
      </c>
      <c r="K186">
        <v>18</v>
      </c>
      <c r="L186">
        <v>6.23</v>
      </c>
    </row>
    <row r="187" spans="1:12">
      <c r="A187" t="s">
        <v>417</v>
      </c>
      <c r="B187" t="s">
        <v>210</v>
      </c>
      <c r="C187" t="s">
        <v>1465</v>
      </c>
      <c r="D187">
        <v>0.5</v>
      </c>
      <c r="E187" s="55">
        <v>45174</v>
      </c>
      <c r="F187" t="s">
        <v>1459</v>
      </c>
      <c r="G187">
        <v>1.36</v>
      </c>
      <c r="H187">
        <v>0.26600000000000001</v>
      </c>
      <c r="J187" s="992">
        <v>0.39652777777777781</v>
      </c>
      <c r="K187">
        <v>16.3</v>
      </c>
      <c r="L187">
        <v>5.88</v>
      </c>
    </row>
    <row r="188" spans="1:12">
      <c r="A188" t="s">
        <v>417</v>
      </c>
      <c r="B188" t="s">
        <v>210</v>
      </c>
      <c r="C188" t="s">
        <v>1465</v>
      </c>
      <c r="D188">
        <v>1</v>
      </c>
      <c r="E188" t="s">
        <v>714</v>
      </c>
      <c r="F188" t="s">
        <v>714</v>
      </c>
      <c r="G188" t="s">
        <v>714</v>
      </c>
      <c r="H188" t="s">
        <v>714</v>
      </c>
      <c r="I188" t="s">
        <v>714</v>
      </c>
      <c r="J188" t="s">
        <v>714</v>
      </c>
      <c r="K188">
        <v>16.3</v>
      </c>
      <c r="L188">
        <v>5.88</v>
      </c>
    </row>
    <row r="189" spans="1:12">
      <c r="A189" t="s">
        <v>417</v>
      </c>
      <c r="B189" t="s">
        <v>210</v>
      </c>
      <c r="C189" t="s">
        <v>1465</v>
      </c>
      <c r="D189">
        <v>2</v>
      </c>
      <c r="E189" t="s">
        <v>714</v>
      </c>
      <c r="F189" t="s">
        <v>714</v>
      </c>
      <c r="G189" t="s">
        <v>714</v>
      </c>
      <c r="H189" t="s">
        <v>714</v>
      </c>
      <c r="I189" t="s">
        <v>714</v>
      </c>
      <c r="J189" t="s">
        <v>714</v>
      </c>
      <c r="K189">
        <v>16.3</v>
      </c>
      <c r="L189">
        <v>5.88</v>
      </c>
    </row>
    <row r="190" spans="1:12">
      <c r="A190" t="s">
        <v>417</v>
      </c>
      <c r="B190" t="s">
        <v>210</v>
      </c>
      <c r="C190" t="s">
        <v>1465</v>
      </c>
      <c r="D190">
        <v>3</v>
      </c>
      <c r="E190" s="55">
        <v>45174</v>
      </c>
      <c r="F190" t="s">
        <v>1459</v>
      </c>
      <c r="G190">
        <v>1.61</v>
      </c>
      <c r="H190">
        <v>0.38800000000000001</v>
      </c>
      <c r="J190" s="992">
        <v>0.39999999999999997</v>
      </c>
      <c r="K190">
        <v>16.3</v>
      </c>
      <c r="L190">
        <v>5.88</v>
      </c>
    </row>
    <row r="191" spans="1:12">
      <c r="A191" t="s">
        <v>417</v>
      </c>
      <c r="B191" t="s">
        <v>210</v>
      </c>
      <c r="C191" t="s">
        <v>1465</v>
      </c>
      <c r="D191">
        <v>4</v>
      </c>
      <c r="E191" t="s">
        <v>714</v>
      </c>
      <c r="F191" t="s">
        <v>714</v>
      </c>
      <c r="G191" t="s">
        <v>714</v>
      </c>
      <c r="H191" t="s">
        <v>714</v>
      </c>
      <c r="I191" t="s">
        <v>714</v>
      </c>
      <c r="J191" t="s">
        <v>714</v>
      </c>
      <c r="K191">
        <v>16.3</v>
      </c>
      <c r="L191">
        <v>5.88</v>
      </c>
    </row>
    <row r="192" spans="1:12">
      <c r="A192" t="s">
        <v>417</v>
      </c>
      <c r="B192" t="s">
        <v>210</v>
      </c>
      <c r="C192" t="s">
        <v>1465</v>
      </c>
      <c r="D192">
        <v>5</v>
      </c>
      <c r="E192" t="s">
        <v>714</v>
      </c>
      <c r="F192" t="s">
        <v>714</v>
      </c>
      <c r="G192" t="s">
        <v>714</v>
      </c>
      <c r="H192" t="s">
        <v>714</v>
      </c>
      <c r="I192" t="s">
        <v>714</v>
      </c>
      <c r="J192" t="s">
        <v>714</v>
      </c>
      <c r="K192">
        <v>16.3</v>
      </c>
      <c r="L192">
        <v>5.88</v>
      </c>
    </row>
    <row r="193" spans="1:12">
      <c r="A193" t="s">
        <v>417</v>
      </c>
      <c r="B193" t="s">
        <v>210</v>
      </c>
      <c r="C193" t="s">
        <v>1465</v>
      </c>
      <c r="D193">
        <v>6</v>
      </c>
      <c r="E193" t="s">
        <v>714</v>
      </c>
      <c r="F193" t="s">
        <v>714</v>
      </c>
      <c r="G193" t="s">
        <v>714</v>
      </c>
      <c r="H193" t="s">
        <v>714</v>
      </c>
      <c r="I193" t="s">
        <v>714</v>
      </c>
      <c r="J193" t="s">
        <v>714</v>
      </c>
      <c r="K193">
        <v>16.3</v>
      </c>
      <c r="L193">
        <v>5.88</v>
      </c>
    </row>
    <row r="194" spans="1:12">
      <c r="A194" t="s">
        <v>417</v>
      </c>
      <c r="B194" t="s">
        <v>210</v>
      </c>
      <c r="C194" t="s">
        <v>1465</v>
      </c>
      <c r="D194">
        <v>7</v>
      </c>
      <c r="E194" t="s">
        <v>714</v>
      </c>
      <c r="F194" t="s">
        <v>714</v>
      </c>
      <c r="G194" t="s">
        <v>714</v>
      </c>
      <c r="H194" t="s">
        <v>714</v>
      </c>
      <c r="I194" t="s">
        <v>714</v>
      </c>
      <c r="J194" t="s">
        <v>714</v>
      </c>
      <c r="K194">
        <v>16.3</v>
      </c>
      <c r="L194">
        <v>5.88</v>
      </c>
    </row>
    <row r="195" spans="1:12">
      <c r="A195" t="s">
        <v>417</v>
      </c>
      <c r="B195" t="s">
        <v>210</v>
      </c>
      <c r="C195" t="s">
        <v>1465</v>
      </c>
      <c r="D195">
        <v>8</v>
      </c>
      <c r="E195" t="s">
        <v>714</v>
      </c>
      <c r="F195" t="s">
        <v>714</v>
      </c>
      <c r="G195" t="s">
        <v>714</v>
      </c>
      <c r="H195" t="s">
        <v>714</v>
      </c>
      <c r="I195" t="s">
        <v>714</v>
      </c>
      <c r="J195" t="s">
        <v>714</v>
      </c>
      <c r="K195">
        <v>16.3</v>
      </c>
      <c r="L195">
        <v>5.88</v>
      </c>
    </row>
    <row r="196" spans="1:12">
      <c r="A196" t="s">
        <v>417</v>
      </c>
      <c r="B196" t="s">
        <v>210</v>
      </c>
      <c r="C196" t="s">
        <v>1465</v>
      </c>
      <c r="D196">
        <v>9</v>
      </c>
      <c r="E196" s="55">
        <v>45174</v>
      </c>
      <c r="F196" t="s">
        <v>1459</v>
      </c>
      <c r="G196">
        <v>2.23</v>
      </c>
      <c r="H196">
        <v>0.219</v>
      </c>
      <c r="J196" s="992">
        <v>0.40416666666666662</v>
      </c>
      <c r="K196">
        <v>16.3</v>
      </c>
      <c r="L196">
        <v>5.88</v>
      </c>
    </row>
    <row r="197" spans="1:12">
      <c r="A197" t="s">
        <v>417</v>
      </c>
      <c r="B197" t="s">
        <v>210</v>
      </c>
      <c r="C197" t="s">
        <v>1465</v>
      </c>
      <c r="D197">
        <v>10</v>
      </c>
      <c r="E197" t="s">
        <v>714</v>
      </c>
      <c r="F197" t="s">
        <v>714</v>
      </c>
      <c r="G197" t="s">
        <v>714</v>
      </c>
      <c r="H197" t="s">
        <v>714</v>
      </c>
      <c r="I197" t="s">
        <v>714</v>
      </c>
      <c r="J197" t="s">
        <v>714</v>
      </c>
      <c r="K197">
        <v>16.3</v>
      </c>
      <c r="L197">
        <v>5.88</v>
      </c>
    </row>
    <row r="198" spans="1:12">
      <c r="A198" t="s">
        <v>417</v>
      </c>
      <c r="B198" t="s">
        <v>210</v>
      </c>
      <c r="C198" t="s">
        <v>1465</v>
      </c>
      <c r="D198">
        <v>11</v>
      </c>
      <c r="E198" t="s">
        <v>714</v>
      </c>
      <c r="F198" t="s">
        <v>714</v>
      </c>
      <c r="G198" t="s">
        <v>714</v>
      </c>
      <c r="H198" t="s">
        <v>714</v>
      </c>
      <c r="I198" t="s">
        <v>714</v>
      </c>
      <c r="J198" t="s">
        <v>714</v>
      </c>
      <c r="K198">
        <v>16.3</v>
      </c>
      <c r="L198">
        <v>5.88</v>
      </c>
    </row>
    <row r="199" spans="1:12">
      <c r="A199" t="s">
        <v>417</v>
      </c>
      <c r="B199" t="s">
        <v>210</v>
      </c>
      <c r="C199" t="s">
        <v>1465</v>
      </c>
      <c r="D199">
        <v>12</v>
      </c>
      <c r="E199" t="s">
        <v>714</v>
      </c>
      <c r="F199" t="s">
        <v>714</v>
      </c>
      <c r="G199" t="s">
        <v>714</v>
      </c>
      <c r="H199" t="s">
        <v>714</v>
      </c>
      <c r="I199" t="s">
        <v>714</v>
      </c>
      <c r="J199" t="s">
        <v>714</v>
      </c>
      <c r="K199">
        <v>16.3</v>
      </c>
      <c r="L199">
        <v>5.88</v>
      </c>
    </row>
    <row r="200" spans="1:12">
      <c r="A200" t="s">
        <v>417</v>
      </c>
      <c r="B200" t="s">
        <v>210</v>
      </c>
      <c r="C200" t="s">
        <v>1465</v>
      </c>
      <c r="D200">
        <v>13</v>
      </c>
      <c r="E200" t="s">
        <v>714</v>
      </c>
      <c r="F200" t="s">
        <v>714</v>
      </c>
      <c r="G200" t="s">
        <v>714</v>
      </c>
      <c r="H200" t="s">
        <v>714</v>
      </c>
      <c r="I200" t="s">
        <v>714</v>
      </c>
      <c r="J200" t="s">
        <v>714</v>
      </c>
      <c r="K200">
        <v>16.3</v>
      </c>
      <c r="L200">
        <v>5.88</v>
      </c>
    </row>
    <row r="201" spans="1:12">
      <c r="A201" t="s">
        <v>417</v>
      </c>
      <c r="B201" t="s">
        <v>210</v>
      </c>
      <c r="C201" t="s">
        <v>1465</v>
      </c>
      <c r="D201">
        <v>14</v>
      </c>
      <c r="E201" t="s">
        <v>714</v>
      </c>
      <c r="F201" t="s">
        <v>714</v>
      </c>
      <c r="G201" t="s">
        <v>714</v>
      </c>
      <c r="H201" t="s">
        <v>714</v>
      </c>
      <c r="I201" t="s">
        <v>714</v>
      </c>
      <c r="J201" t="s">
        <v>714</v>
      </c>
      <c r="K201">
        <v>16.3</v>
      </c>
      <c r="L201">
        <v>5.88</v>
      </c>
    </row>
    <row r="202" spans="1:12">
      <c r="A202" t="s">
        <v>417</v>
      </c>
      <c r="B202" t="s">
        <v>210</v>
      </c>
      <c r="C202" t="s">
        <v>1465</v>
      </c>
      <c r="D202">
        <v>15</v>
      </c>
      <c r="E202" t="s">
        <v>714</v>
      </c>
      <c r="F202" t="s">
        <v>714</v>
      </c>
      <c r="G202" t="s">
        <v>714</v>
      </c>
      <c r="H202" t="s">
        <v>714</v>
      </c>
      <c r="I202" t="s">
        <v>714</v>
      </c>
      <c r="J202" t="s">
        <v>714</v>
      </c>
      <c r="K202">
        <v>16.3</v>
      </c>
      <c r="L202">
        <v>5.88</v>
      </c>
    </row>
    <row r="203" spans="1:12">
      <c r="A203" t="s">
        <v>417</v>
      </c>
      <c r="B203" t="s">
        <v>210</v>
      </c>
      <c r="C203" t="s">
        <v>1465</v>
      </c>
      <c r="D203">
        <v>15.3</v>
      </c>
      <c r="E203" s="55">
        <v>45174</v>
      </c>
      <c r="F203" t="s">
        <v>1459</v>
      </c>
      <c r="G203" t="s">
        <v>713</v>
      </c>
      <c r="H203">
        <v>2.59</v>
      </c>
      <c r="J203" s="992">
        <v>0.40833333333333338</v>
      </c>
      <c r="K203">
        <v>16.3</v>
      </c>
      <c r="L203">
        <v>5.88</v>
      </c>
    </row>
    <row r="204" spans="1:12">
      <c r="A204" t="s">
        <v>417</v>
      </c>
      <c r="B204" t="s">
        <v>210</v>
      </c>
      <c r="C204" t="s">
        <v>1465</v>
      </c>
      <c r="D204">
        <v>15.3</v>
      </c>
      <c r="E204" s="55">
        <v>45174</v>
      </c>
      <c r="F204" t="s">
        <v>1459</v>
      </c>
      <c r="G204" t="s">
        <v>713</v>
      </c>
      <c r="H204">
        <v>2.31</v>
      </c>
      <c r="I204" t="s">
        <v>724</v>
      </c>
      <c r="J204" s="992">
        <v>0.41319444444444442</v>
      </c>
      <c r="K204">
        <v>16.3</v>
      </c>
      <c r="L204">
        <v>5.88</v>
      </c>
    </row>
    <row r="205" spans="1:12">
      <c r="A205" t="s">
        <v>417</v>
      </c>
      <c r="B205" t="s">
        <v>210</v>
      </c>
      <c r="C205" t="s">
        <v>1465</v>
      </c>
      <c r="D205">
        <v>15.8</v>
      </c>
      <c r="E205" t="s">
        <v>714</v>
      </c>
      <c r="F205" t="s">
        <v>714</v>
      </c>
      <c r="G205" t="s">
        <v>714</v>
      </c>
      <c r="H205" t="s">
        <v>714</v>
      </c>
      <c r="I205" t="s">
        <v>714</v>
      </c>
      <c r="J205" t="s">
        <v>714</v>
      </c>
      <c r="K205">
        <v>16.3</v>
      </c>
      <c r="L205">
        <v>5.88</v>
      </c>
    </row>
    <row r="206" spans="1:12">
      <c r="A206" t="s">
        <v>417</v>
      </c>
      <c r="B206" t="s">
        <v>210</v>
      </c>
      <c r="C206" t="s">
        <v>1466</v>
      </c>
      <c r="D206">
        <v>0.5</v>
      </c>
      <c r="E206" s="55">
        <v>45202</v>
      </c>
      <c r="F206" t="s">
        <v>1459</v>
      </c>
      <c r="G206">
        <v>2.46</v>
      </c>
      <c r="H206">
        <v>0.48099999999999998</v>
      </c>
      <c r="J206" s="992">
        <v>0.40208333333333335</v>
      </c>
      <c r="K206">
        <v>17.7</v>
      </c>
      <c r="L206">
        <v>4.9400000000000004</v>
      </c>
    </row>
    <row r="207" spans="1:12">
      <c r="A207" t="s">
        <v>417</v>
      </c>
      <c r="B207" t="s">
        <v>210</v>
      </c>
      <c r="C207" t="s">
        <v>1466</v>
      </c>
      <c r="D207">
        <v>1</v>
      </c>
      <c r="E207" t="s">
        <v>714</v>
      </c>
      <c r="F207" t="s">
        <v>714</v>
      </c>
      <c r="G207" t="s">
        <v>714</v>
      </c>
      <c r="H207" t="s">
        <v>714</v>
      </c>
      <c r="I207" t="s">
        <v>714</v>
      </c>
      <c r="J207" t="s">
        <v>714</v>
      </c>
      <c r="K207">
        <v>17.7</v>
      </c>
      <c r="L207">
        <v>4.9400000000000004</v>
      </c>
    </row>
    <row r="208" spans="1:12">
      <c r="A208" t="s">
        <v>417</v>
      </c>
      <c r="B208" t="s">
        <v>210</v>
      </c>
      <c r="C208" t="s">
        <v>1466</v>
      </c>
      <c r="D208">
        <v>2</v>
      </c>
      <c r="E208" t="s">
        <v>714</v>
      </c>
      <c r="F208" t="s">
        <v>714</v>
      </c>
      <c r="G208" t="s">
        <v>714</v>
      </c>
      <c r="H208" t="s">
        <v>714</v>
      </c>
      <c r="I208" t="s">
        <v>714</v>
      </c>
      <c r="J208" t="s">
        <v>714</v>
      </c>
      <c r="K208">
        <v>17.7</v>
      </c>
      <c r="L208">
        <v>4.9400000000000004</v>
      </c>
    </row>
    <row r="209" spans="1:12">
      <c r="A209" t="s">
        <v>417</v>
      </c>
      <c r="B209" t="s">
        <v>210</v>
      </c>
      <c r="C209" t="s">
        <v>1466</v>
      </c>
      <c r="D209">
        <v>3</v>
      </c>
      <c r="E209" s="55">
        <v>45202</v>
      </c>
      <c r="F209" t="s">
        <v>1459</v>
      </c>
      <c r="G209">
        <v>3.15</v>
      </c>
      <c r="H209">
        <v>0.23100000000000001</v>
      </c>
      <c r="J209" s="992">
        <v>0.4069444444444445</v>
      </c>
      <c r="K209">
        <v>17.7</v>
      </c>
      <c r="L209">
        <v>4.9400000000000004</v>
      </c>
    </row>
    <row r="210" spans="1:12">
      <c r="A210" t="s">
        <v>417</v>
      </c>
      <c r="B210" t="s">
        <v>210</v>
      </c>
      <c r="C210" t="s">
        <v>1466</v>
      </c>
      <c r="D210">
        <v>4</v>
      </c>
      <c r="E210" t="s">
        <v>714</v>
      </c>
      <c r="F210" t="s">
        <v>714</v>
      </c>
      <c r="G210" t="s">
        <v>714</v>
      </c>
      <c r="H210" t="s">
        <v>714</v>
      </c>
      <c r="I210" t="s">
        <v>714</v>
      </c>
      <c r="J210" t="s">
        <v>714</v>
      </c>
      <c r="K210">
        <v>17.7</v>
      </c>
      <c r="L210">
        <v>4.9400000000000004</v>
      </c>
    </row>
    <row r="211" spans="1:12">
      <c r="A211" t="s">
        <v>417</v>
      </c>
      <c r="B211" t="s">
        <v>210</v>
      </c>
      <c r="C211" t="s">
        <v>1466</v>
      </c>
      <c r="D211">
        <v>5</v>
      </c>
      <c r="E211" t="s">
        <v>714</v>
      </c>
      <c r="F211" t="s">
        <v>714</v>
      </c>
      <c r="G211" t="s">
        <v>714</v>
      </c>
      <c r="H211" t="s">
        <v>714</v>
      </c>
      <c r="I211" t="s">
        <v>714</v>
      </c>
      <c r="J211" t="s">
        <v>714</v>
      </c>
      <c r="K211">
        <v>17.7</v>
      </c>
      <c r="L211">
        <v>4.9400000000000004</v>
      </c>
    </row>
    <row r="212" spans="1:12">
      <c r="A212" t="s">
        <v>417</v>
      </c>
      <c r="B212" t="s">
        <v>210</v>
      </c>
      <c r="C212" t="s">
        <v>1466</v>
      </c>
      <c r="D212">
        <v>6</v>
      </c>
      <c r="E212" t="s">
        <v>714</v>
      </c>
      <c r="F212" t="s">
        <v>714</v>
      </c>
      <c r="G212" t="s">
        <v>714</v>
      </c>
      <c r="H212" t="s">
        <v>714</v>
      </c>
      <c r="I212" t="s">
        <v>714</v>
      </c>
      <c r="J212" t="s">
        <v>714</v>
      </c>
      <c r="K212">
        <v>17.7</v>
      </c>
      <c r="L212">
        <v>4.9400000000000004</v>
      </c>
    </row>
    <row r="213" spans="1:12">
      <c r="A213" t="s">
        <v>417</v>
      </c>
      <c r="B213" t="s">
        <v>210</v>
      </c>
      <c r="C213" t="s">
        <v>1466</v>
      </c>
      <c r="D213">
        <v>7</v>
      </c>
      <c r="E213" t="s">
        <v>714</v>
      </c>
      <c r="F213" t="s">
        <v>714</v>
      </c>
      <c r="G213" t="s">
        <v>714</v>
      </c>
      <c r="H213" t="s">
        <v>714</v>
      </c>
      <c r="I213" t="s">
        <v>714</v>
      </c>
      <c r="J213" t="s">
        <v>714</v>
      </c>
      <c r="K213">
        <v>17.7</v>
      </c>
      <c r="L213">
        <v>4.9400000000000004</v>
      </c>
    </row>
    <row r="214" spans="1:12">
      <c r="A214" t="s">
        <v>417</v>
      </c>
      <c r="B214" t="s">
        <v>210</v>
      </c>
      <c r="C214" t="s">
        <v>1466</v>
      </c>
      <c r="D214">
        <v>8</v>
      </c>
      <c r="E214" t="s">
        <v>714</v>
      </c>
      <c r="F214" t="s">
        <v>714</v>
      </c>
      <c r="G214" t="s">
        <v>714</v>
      </c>
      <c r="H214" t="s">
        <v>714</v>
      </c>
      <c r="I214" t="s">
        <v>714</v>
      </c>
      <c r="J214" t="s">
        <v>714</v>
      </c>
      <c r="K214">
        <v>17.7</v>
      </c>
      <c r="L214">
        <v>4.9400000000000004</v>
      </c>
    </row>
    <row r="215" spans="1:12">
      <c r="A215" t="s">
        <v>417</v>
      </c>
      <c r="B215" t="s">
        <v>210</v>
      </c>
      <c r="C215" t="s">
        <v>1466</v>
      </c>
      <c r="D215">
        <v>9</v>
      </c>
      <c r="E215" s="55">
        <v>45202</v>
      </c>
      <c r="F215" t="s">
        <v>1459</v>
      </c>
      <c r="G215">
        <v>2.25</v>
      </c>
      <c r="H215">
        <v>0.41799999999999998</v>
      </c>
      <c r="J215" s="992">
        <v>0.41111111111111115</v>
      </c>
      <c r="K215">
        <v>17.7</v>
      </c>
      <c r="L215">
        <v>4.9400000000000004</v>
      </c>
    </row>
    <row r="216" spans="1:12">
      <c r="A216" t="s">
        <v>417</v>
      </c>
      <c r="B216" t="s">
        <v>210</v>
      </c>
      <c r="C216" t="s">
        <v>1466</v>
      </c>
      <c r="D216">
        <v>9</v>
      </c>
      <c r="E216" s="55">
        <v>45202</v>
      </c>
      <c r="F216" t="s">
        <v>1459</v>
      </c>
      <c r="G216">
        <v>1.61</v>
      </c>
      <c r="H216">
        <v>0.39300000000000002</v>
      </c>
      <c r="I216" t="s">
        <v>724</v>
      </c>
      <c r="J216" s="992">
        <v>0.4152777777777778</v>
      </c>
      <c r="K216">
        <v>17.7</v>
      </c>
      <c r="L216">
        <v>4.9400000000000004</v>
      </c>
    </row>
    <row r="217" spans="1:12">
      <c r="A217" t="s">
        <v>417</v>
      </c>
      <c r="B217" t="s">
        <v>210</v>
      </c>
      <c r="C217" t="s">
        <v>1466</v>
      </c>
      <c r="D217">
        <v>10</v>
      </c>
      <c r="E217" t="s">
        <v>714</v>
      </c>
      <c r="F217" t="s">
        <v>714</v>
      </c>
      <c r="G217" t="s">
        <v>714</v>
      </c>
      <c r="H217" t="s">
        <v>714</v>
      </c>
      <c r="I217" t="s">
        <v>714</v>
      </c>
      <c r="J217" t="s">
        <v>714</v>
      </c>
      <c r="K217">
        <v>17.7</v>
      </c>
      <c r="L217">
        <v>4.9400000000000004</v>
      </c>
    </row>
    <row r="218" spans="1:12">
      <c r="A218" t="s">
        <v>417</v>
      </c>
      <c r="B218" t="s">
        <v>210</v>
      </c>
      <c r="C218" t="s">
        <v>1466</v>
      </c>
      <c r="D218">
        <v>11</v>
      </c>
      <c r="E218" t="s">
        <v>714</v>
      </c>
      <c r="F218" t="s">
        <v>714</v>
      </c>
      <c r="G218" t="s">
        <v>714</v>
      </c>
      <c r="H218" t="s">
        <v>714</v>
      </c>
      <c r="I218" t="s">
        <v>714</v>
      </c>
      <c r="J218" t="s">
        <v>714</v>
      </c>
      <c r="K218">
        <v>17.7</v>
      </c>
      <c r="L218">
        <v>4.9400000000000004</v>
      </c>
    </row>
    <row r="219" spans="1:12">
      <c r="A219" t="s">
        <v>417</v>
      </c>
      <c r="B219" t="s">
        <v>210</v>
      </c>
      <c r="C219" t="s">
        <v>1466</v>
      </c>
      <c r="D219">
        <v>12</v>
      </c>
      <c r="E219" t="s">
        <v>714</v>
      </c>
      <c r="F219" t="s">
        <v>714</v>
      </c>
      <c r="G219" t="s">
        <v>714</v>
      </c>
      <c r="H219" t="s">
        <v>714</v>
      </c>
      <c r="I219" t="s">
        <v>714</v>
      </c>
      <c r="J219" t="s">
        <v>714</v>
      </c>
      <c r="K219">
        <v>17.7</v>
      </c>
      <c r="L219">
        <v>4.9400000000000004</v>
      </c>
    </row>
    <row r="220" spans="1:12">
      <c r="A220" t="s">
        <v>417</v>
      </c>
      <c r="B220" t="s">
        <v>210</v>
      </c>
      <c r="C220" t="s">
        <v>1466</v>
      </c>
      <c r="D220">
        <v>13</v>
      </c>
      <c r="E220" t="s">
        <v>714</v>
      </c>
      <c r="F220" t="s">
        <v>714</v>
      </c>
      <c r="G220" t="s">
        <v>714</v>
      </c>
      <c r="H220" t="s">
        <v>714</v>
      </c>
      <c r="I220" t="s">
        <v>714</v>
      </c>
      <c r="J220" t="s">
        <v>714</v>
      </c>
      <c r="K220">
        <v>17.7</v>
      </c>
      <c r="L220">
        <v>4.9400000000000004</v>
      </c>
    </row>
    <row r="221" spans="1:12">
      <c r="A221" t="s">
        <v>417</v>
      </c>
      <c r="B221" t="s">
        <v>210</v>
      </c>
      <c r="C221" t="s">
        <v>1466</v>
      </c>
      <c r="D221">
        <v>14</v>
      </c>
      <c r="E221" t="s">
        <v>714</v>
      </c>
      <c r="F221" t="s">
        <v>714</v>
      </c>
      <c r="G221" t="s">
        <v>714</v>
      </c>
      <c r="H221" t="s">
        <v>714</v>
      </c>
      <c r="I221" t="s">
        <v>714</v>
      </c>
      <c r="J221" t="s">
        <v>714</v>
      </c>
      <c r="K221">
        <v>17.7</v>
      </c>
      <c r="L221">
        <v>4.9400000000000004</v>
      </c>
    </row>
    <row r="222" spans="1:12">
      <c r="A222" t="s">
        <v>417</v>
      </c>
      <c r="B222" t="s">
        <v>210</v>
      </c>
      <c r="C222" t="s">
        <v>1466</v>
      </c>
      <c r="D222">
        <v>15</v>
      </c>
      <c r="E222" t="s">
        <v>714</v>
      </c>
      <c r="F222" t="s">
        <v>714</v>
      </c>
      <c r="G222" t="s">
        <v>714</v>
      </c>
      <c r="H222" t="s">
        <v>714</v>
      </c>
      <c r="I222" t="s">
        <v>714</v>
      </c>
      <c r="J222" t="s">
        <v>714</v>
      </c>
      <c r="K222">
        <v>17.7</v>
      </c>
      <c r="L222">
        <v>4.9400000000000004</v>
      </c>
    </row>
    <row r="223" spans="1:12">
      <c r="A223" t="s">
        <v>417</v>
      </c>
      <c r="B223" t="s">
        <v>210</v>
      </c>
      <c r="C223" t="s">
        <v>1466</v>
      </c>
      <c r="D223">
        <v>16</v>
      </c>
      <c r="E223" t="s">
        <v>714</v>
      </c>
      <c r="F223" t="s">
        <v>714</v>
      </c>
      <c r="G223" t="s">
        <v>714</v>
      </c>
      <c r="H223" t="s">
        <v>714</v>
      </c>
      <c r="I223" t="s">
        <v>714</v>
      </c>
      <c r="J223" t="s">
        <v>714</v>
      </c>
      <c r="K223">
        <v>17.7</v>
      </c>
      <c r="L223">
        <v>4.9400000000000004</v>
      </c>
    </row>
    <row r="224" spans="1:12">
      <c r="A224" t="s">
        <v>417</v>
      </c>
      <c r="B224" t="s">
        <v>210</v>
      </c>
      <c r="C224" t="s">
        <v>1466</v>
      </c>
      <c r="D224">
        <v>16.7</v>
      </c>
      <c r="E224" s="55">
        <v>45202</v>
      </c>
      <c r="F224" t="s">
        <v>1459</v>
      </c>
      <c r="G224" t="s">
        <v>713</v>
      </c>
      <c r="H224">
        <v>4</v>
      </c>
      <c r="J224" s="992">
        <v>0.41944444444444445</v>
      </c>
      <c r="K224">
        <v>17.7</v>
      </c>
      <c r="L224">
        <v>4.9400000000000004</v>
      </c>
    </row>
    <row r="225" spans="1:12">
      <c r="A225" t="s">
        <v>417</v>
      </c>
      <c r="B225" t="s">
        <v>210</v>
      </c>
      <c r="C225" t="s">
        <v>1466</v>
      </c>
      <c r="D225">
        <v>17</v>
      </c>
      <c r="E225" t="s">
        <v>714</v>
      </c>
      <c r="F225" t="s">
        <v>714</v>
      </c>
      <c r="G225" t="s">
        <v>714</v>
      </c>
      <c r="H225" t="s">
        <v>714</v>
      </c>
      <c r="I225" t="s">
        <v>714</v>
      </c>
      <c r="J225" t="s">
        <v>714</v>
      </c>
      <c r="K225">
        <v>17.7</v>
      </c>
      <c r="L225">
        <v>4.9400000000000004</v>
      </c>
    </row>
    <row r="226" spans="1:12">
      <c r="A226" t="s">
        <v>417</v>
      </c>
      <c r="B226" t="s">
        <v>210</v>
      </c>
      <c r="C226" t="s">
        <v>1466</v>
      </c>
      <c r="D226">
        <v>17.2</v>
      </c>
      <c r="E226" t="s">
        <v>714</v>
      </c>
      <c r="F226" t="s">
        <v>714</v>
      </c>
      <c r="G226" t="s">
        <v>714</v>
      </c>
      <c r="H226" t="s">
        <v>714</v>
      </c>
      <c r="I226" t="s">
        <v>714</v>
      </c>
      <c r="J226" t="s">
        <v>714</v>
      </c>
      <c r="K226">
        <v>17.7</v>
      </c>
      <c r="L226">
        <v>4.9400000000000004</v>
      </c>
    </row>
    <row r="227" spans="1:12">
      <c r="A227" t="s">
        <v>417</v>
      </c>
      <c r="B227" t="s">
        <v>210</v>
      </c>
      <c r="C227" t="s">
        <v>1467</v>
      </c>
      <c r="D227">
        <v>0.5</v>
      </c>
      <c r="E227" s="55">
        <v>45258</v>
      </c>
      <c r="F227" t="s">
        <v>1459</v>
      </c>
      <c r="G227">
        <v>3.72</v>
      </c>
      <c r="H227">
        <v>0.373</v>
      </c>
      <c r="J227" s="992">
        <v>0.35833333333333334</v>
      </c>
      <c r="K227">
        <v>16.8</v>
      </c>
      <c r="L227">
        <v>6.5549999999999997</v>
      </c>
    </row>
    <row r="228" spans="1:12">
      <c r="A228" t="s">
        <v>417</v>
      </c>
      <c r="B228" t="s">
        <v>210</v>
      </c>
      <c r="C228" t="s">
        <v>1467</v>
      </c>
      <c r="D228">
        <v>1</v>
      </c>
      <c r="E228" t="s">
        <v>714</v>
      </c>
      <c r="F228" t="s">
        <v>714</v>
      </c>
      <c r="G228" t="s">
        <v>714</v>
      </c>
      <c r="H228" t="s">
        <v>714</v>
      </c>
      <c r="I228" t="s">
        <v>714</v>
      </c>
      <c r="J228" t="s">
        <v>714</v>
      </c>
      <c r="K228">
        <v>16.8</v>
      </c>
      <c r="L228">
        <v>6.5549999999999997</v>
      </c>
    </row>
    <row r="229" spans="1:12">
      <c r="A229" t="s">
        <v>417</v>
      </c>
      <c r="B229" t="s">
        <v>210</v>
      </c>
      <c r="C229" t="s">
        <v>1467</v>
      </c>
      <c r="D229">
        <v>2</v>
      </c>
      <c r="E229" t="s">
        <v>714</v>
      </c>
      <c r="F229" t="s">
        <v>714</v>
      </c>
      <c r="G229" t="s">
        <v>714</v>
      </c>
      <c r="H229" t="s">
        <v>714</v>
      </c>
      <c r="I229" t="s">
        <v>714</v>
      </c>
      <c r="J229" t="s">
        <v>714</v>
      </c>
      <c r="K229">
        <v>16.8</v>
      </c>
      <c r="L229">
        <v>6.5549999999999997</v>
      </c>
    </row>
    <row r="230" spans="1:12">
      <c r="A230" t="s">
        <v>417</v>
      </c>
      <c r="B230" t="s">
        <v>210</v>
      </c>
      <c r="C230" t="s">
        <v>1467</v>
      </c>
      <c r="D230">
        <v>3</v>
      </c>
      <c r="E230" s="55">
        <v>45258</v>
      </c>
      <c r="F230" t="s">
        <v>1459</v>
      </c>
      <c r="G230">
        <v>4.67</v>
      </c>
      <c r="H230">
        <v>0.59099999999999997</v>
      </c>
      <c r="J230" s="992">
        <v>0.36180555555555555</v>
      </c>
      <c r="K230">
        <v>16.8</v>
      </c>
      <c r="L230">
        <v>6.5549999999999997</v>
      </c>
    </row>
    <row r="231" spans="1:12">
      <c r="A231" t="s">
        <v>417</v>
      </c>
      <c r="B231" t="s">
        <v>210</v>
      </c>
      <c r="C231" t="s">
        <v>1467</v>
      </c>
      <c r="D231">
        <v>4</v>
      </c>
      <c r="E231" t="s">
        <v>714</v>
      </c>
      <c r="F231" t="s">
        <v>714</v>
      </c>
      <c r="G231" t="s">
        <v>714</v>
      </c>
      <c r="H231" t="s">
        <v>714</v>
      </c>
      <c r="I231" t="s">
        <v>714</v>
      </c>
      <c r="J231" t="s">
        <v>714</v>
      </c>
      <c r="K231">
        <v>16.8</v>
      </c>
      <c r="L231">
        <v>6.5549999999999997</v>
      </c>
    </row>
    <row r="232" spans="1:12">
      <c r="A232" t="s">
        <v>417</v>
      </c>
      <c r="B232" t="s">
        <v>210</v>
      </c>
      <c r="C232" t="s">
        <v>1467</v>
      </c>
      <c r="D232">
        <v>5</v>
      </c>
      <c r="E232" t="s">
        <v>714</v>
      </c>
      <c r="F232" t="s">
        <v>714</v>
      </c>
      <c r="G232" t="s">
        <v>714</v>
      </c>
      <c r="H232" t="s">
        <v>714</v>
      </c>
      <c r="I232" t="s">
        <v>714</v>
      </c>
      <c r="J232" t="s">
        <v>714</v>
      </c>
      <c r="K232">
        <v>16.8</v>
      </c>
      <c r="L232">
        <v>6.5549999999999997</v>
      </c>
    </row>
    <row r="233" spans="1:12">
      <c r="A233" t="s">
        <v>417</v>
      </c>
      <c r="B233" t="s">
        <v>210</v>
      </c>
      <c r="C233" t="s">
        <v>1467</v>
      </c>
      <c r="D233">
        <v>6</v>
      </c>
      <c r="E233" t="s">
        <v>714</v>
      </c>
      <c r="F233" t="s">
        <v>714</v>
      </c>
      <c r="G233" t="s">
        <v>714</v>
      </c>
      <c r="H233" t="s">
        <v>714</v>
      </c>
      <c r="I233" t="s">
        <v>714</v>
      </c>
      <c r="J233" t="s">
        <v>714</v>
      </c>
      <c r="K233">
        <v>16.8</v>
      </c>
      <c r="L233">
        <v>6.5549999999999997</v>
      </c>
    </row>
    <row r="234" spans="1:12">
      <c r="A234" t="s">
        <v>417</v>
      </c>
      <c r="B234" t="s">
        <v>210</v>
      </c>
      <c r="C234" t="s">
        <v>1467</v>
      </c>
      <c r="D234">
        <v>7</v>
      </c>
      <c r="E234" t="s">
        <v>714</v>
      </c>
      <c r="F234" t="s">
        <v>714</v>
      </c>
      <c r="G234" t="s">
        <v>714</v>
      </c>
      <c r="H234" t="s">
        <v>714</v>
      </c>
      <c r="I234" t="s">
        <v>714</v>
      </c>
      <c r="J234" t="s">
        <v>714</v>
      </c>
      <c r="K234">
        <v>16.8</v>
      </c>
      <c r="L234">
        <v>6.5549999999999997</v>
      </c>
    </row>
    <row r="235" spans="1:12">
      <c r="A235" t="s">
        <v>417</v>
      </c>
      <c r="B235" t="s">
        <v>210</v>
      </c>
      <c r="C235" t="s">
        <v>1467</v>
      </c>
      <c r="D235">
        <v>8</v>
      </c>
      <c r="E235" t="s">
        <v>714</v>
      </c>
      <c r="F235" t="s">
        <v>714</v>
      </c>
      <c r="G235" t="s">
        <v>714</v>
      </c>
      <c r="H235" t="s">
        <v>714</v>
      </c>
      <c r="I235" t="s">
        <v>714</v>
      </c>
      <c r="J235" t="s">
        <v>714</v>
      </c>
      <c r="K235">
        <v>16.8</v>
      </c>
      <c r="L235">
        <v>6.5549999999999997</v>
      </c>
    </row>
    <row r="236" spans="1:12">
      <c r="A236" t="s">
        <v>417</v>
      </c>
      <c r="B236" t="s">
        <v>210</v>
      </c>
      <c r="C236" t="s">
        <v>1467</v>
      </c>
      <c r="D236">
        <v>9</v>
      </c>
      <c r="E236" s="55">
        <v>45258</v>
      </c>
      <c r="F236" t="s">
        <v>1459</v>
      </c>
      <c r="G236">
        <v>5.62</v>
      </c>
      <c r="H236">
        <v>0.47299999999999998</v>
      </c>
      <c r="J236" s="992">
        <v>0.3659722222222222</v>
      </c>
      <c r="K236">
        <v>16.8</v>
      </c>
      <c r="L236">
        <v>6.5549999999999997</v>
      </c>
    </row>
    <row r="237" spans="1:12">
      <c r="A237" t="s">
        <v>417</v>
      </c>
      <c r="B237" t="s">
        <v>210</v>
      </c>
      <c r="C237" t="s">
        <v>1467</v>
      </c>
      <c r="D237">
        <v>10</v>
      </c>
      <c r="E237" t="s">
        <v>714</v>
      </c>
      <c r="F237" t="s">
        <v>714</v>
      </c>
      <c r="G237" t="s">
        <v>714</v>
      </c>
      <c r="H237" t="s">
        <v>714</v>
      </c>
      <c r="I237" t="s">
        <v>714</v>
      </c>
      <c r="J237" t="s">
        <v>714</v>
      </c>
      <c r="K237">
        <v>16.8</v>
      </c>
      <c r="L237">
        <v>6.5549999999999997</v>
      </c>
    </row>
    <row r="238" spans="1:12">
      <c r="A238" t="s">
        <v>417</v>
      </c>
      <c r="B238" t="s">
        <v>210</v>
      </c>
      <c r="C238" t="s">
        <v>1467</v>
      </c>
      <c r="D238">
        <v>11</v>
      </c>
      <c r="E238" t="s">
        <v>714</v>
      </c>
      <c r="F238" t="s">
        <v>714</v>
      </c>
      <c r="G238" t="s">
        <v>714</v>
      </c>
      <c r="H238" t="s">
        <v>714</v>
      </c>
      <c r="I238" t="s">
        <v>714</v>
      </c>
      <c r="J238" t="s">
        <v>714</v>
      </c>
      <c r="K238">
        <v>16.8</v>
      </c>
      <c r="L238">
        <v>6.5549999999999997</v>
      </c>
    </row>
    <row r="239" spans="1:12">
      <c r="A239" t="s">
        <v>417</v>
      </c>
      <c r="B239" t="s">
        <v>210</v>
      </c>
      <c r="C239" t="s">
        <v>1467</v>
      </c>
      <c r="D239">
        <v>12</v>
      </c>
      <c r="E239" t="s">
        <v>714</v>
      </c>
      <c r="F239" t="s">
        <v>714</v>
      </c>
      <c r="G239" t="s">
        <v>714</v>
      </c>
      <c r="H239" t="s">
        <v>714</v>
      </c>
      <c r="I239" t="s">
        <v>714</v>
      </c>
      <c r="J239" t="s">
        <v>714</v>
      </c>
      <c r="K239">
        <v>16.8</v>
      </c>
      <c r="L239">
        <v>6.5549999999999997</v>
      </c>
    </row>
    <row r="240" spans="1:12">
      <c r="A240" t="s">
        <v>417</v>
      </c>
      <c r="B240" t="s">
        <v>210</v>
      </c>
      <c r="C240" t="s">
        <v>1467</v>
      </c>
      <c r="D240">
        <v>13</v>
      </c>
      <c r="E240" t="s">
        <v>714</v>
      </c>
      <c r="F240" t="s">
        <v>714</v>
      </c>
      <c r="G240" t="s">
        <v>714</v>
      </c>
      <c r="H240" t="s">
        <v>714</v>
      </c>
      <c r="I240" t="s">
        <v>714</v>
      </c>
      <c r="J240" t="s">
        <v>714</v>
      </c>
      <c r="K240">
        <v>16.8</v>
      </c>
      <c r="L240">
        <v>6.5549999999999997</v>
      </c>
    </row>
    <row r="241" spans="1:12">
      <c r="A241" t="s">
        <v>417</v>
      </c>
      <c r="B241" t="s">
        <v>210</v>
      </c>
      <c r="C241" t="s">
        <v>1467</v>
      </c>
      <c r="D241">
        <v>14</v>
      </c>
      <c r="E241" t="s">
        <v>714</v>
      </c>
      <c r="F241" t="s">
        <v>714</v>
      </c>
      <c r="G241" t="s">
        <v>714</v>
      </c>
      <c r="H241" t="s">
        <v>714</v>
      </c>
      <c r="I241" t="s">
        <v>714</v>
      </c>
      <c r="J241" t="s">
        <v>714</v>
      </c>
      <c r="K241">
        <v>16.8</v>
      </c>
      <c r="L241">
        <v>6.5549999999999997</v>
      </c>
    </row>
    <row r="242" spans="1:12">
      <c r="A242" t="s">
        <v>417</v>
      </c>
      <c r="B242" t="s">
        <v>210</v>
      </c>
      <c r="C242" t="s">
        <v>1467</v>
      </c>
      <c r="D242">
        <v>15</v>
      </c>
      <c r="E242" t="s">
        <v>714</v>
      </c>
      <c r="F242" t="s">
        <v>714</v>
      </c>
      <c r="G242" t="s">
        <v>714</v>
      </c>
      <c r="H242" t="s">
        <v>714</v>
      </c>
      <c r="I242" t="s">
        <v>714</v>
      </c>
      <c r="J242" t="s">
        <v>714</v>
      </c>
      <c r="K242">
        <v>16.8</v>
      </c>
      <c r="L242">
        <v>6.5549999999999997</v>
      </c>
    </row>
    <row r="243" spans="1:12">
      <c r="A243" t="s">
        <v>417</v>
      </c>
      <c r="B243" t="s">
        <v>210</v>
      </c>
      <c r="C243" t="s">
        <v>1467</v>
      </c>
      <c r="D243">
        <v>15.8</v>
      </c>
      <c r="E243" s="55">
        <v>45258</v>
      </c>
      <c r="F243" t="s">
        <v>1459</v>
      </c>
      <c r="G243">
        <v>2.48</v>
      </c>
      <c r="H243">
        <v>0.54400000000000004</v>
      </c>
      <c r="J243" s="992">
        <v>0.37083333333333335</v>
      </c>
      <c r="K243">
        <v>16.8</v>
      </c>
      <c r="L243">
        <v>6.5549999999999997</v>
      </c>
    </row>
    <row r="244" spans="1:12">
      <c r="A244" t="s">
        <v>417</v>
      </c>
      <c r="B244" t="s">
        <v>210</v>
      </c>
      <c r="C244" t="s">
        <v>1467</v>
      </c>
      <c r="D244">
        <v>16</v>
      </c>
      <c r="E244" t="s">
        <v>714</v>
      </c>
      <c r="F244" t="s">
        <v>714</v>
      </c>
      <c r="G244" t="s">
        <v>714</v>
      </c>
      <c r="H244" t="s">
        <v>714</v>
      </c>
      <c r="I244" t="s">
        <v>714</v>
      </c>
      <c r="J244" t="s">
        <v>714</v>
      </c>
      <c r="K244">
        <v>16.8</v>
      </c>
      <c r="L244">
        <v>6.5549999999999997</v>
      </c>
    </row>
    <row r="245" spans="1:12">
      <c r="A245" t="s">
        <v>417</v>
      </c>
      <c r="B245" t="s">
        <v>210</v>
      </c>
      <c r="C245" t="s">
        <v>1467</v>
      </c>
      <c r="D245">
        <v>16.3</v>
      </c>
      <c r="E245" t="s">
        <v>714</v>
      </c>
      <c r="F245" t="s">
        <v>714</v>
      </c>
      <c r="G245" t="s">
        <v>714</v>
      </c>
      <c r="H245" t="s">
        <v>714</v>
      </c>
      <c r="I245" t="s">
        <v>714</v>
      </c>
      <c r="J245" t="s">
        <v>714</v>
      </c>
      <c r="K245">
        <v>16.8</v>
      </c>
      <c r="L245">
        <v>6.5549999999999997</v>
      </c>
    </row>
    <row r="246" spans="1:12">
      <c r="A246" t="s">
        <v>417</v>
      </c>
      <c r="B246" t="s">
        <v>210</v>
      </c>
      <c r="C246" t="s">
        <v>1467</v>
      </c>
      <c r="D246">
        <v>16.399999999999999</v>
      </c>
      <c r="E246" t="s">
        <v>714</v>
      </c>
      <c r="F246" t="s">
        <v>714</v>
      </c>
      <c r="G246" t="s">
        <v>714</v>
      </c>
      <c r="H246" t="s">
        <v>714</v>
      </c>
      <c r="I246" t="s">
        <v>714</v>
      </c>
      <c r="J246" t="s">
        <v>714</v>
      </c>
      <c r="K246">
        <v>16.8</v>
      </c>
      <c r="L246">
        <v>6.5549999999999997</v>
      </c>
    </row>
    <row r="247" spans="1:12">
      <c r="A247" t="s">
        <v>417</v>
      </c>
      <c r="B247" t="s">
        <v>210</v>
      </c>
      <c r="C247" t="s">
        <v>1467</v>
      </c>
      <c r="D247">
        <v>16.5</v>
      </c>
      <c r="E247" t="s">
        <v>714</v>
      </c>
      <c r="F247" t="s">
        <v>714</v>
      </c>
      <c r="G247" t="s">
        <v>714</v>
      </c>
      <c r="H247" t="s">
        <v>714</v>
      </c>
      <c r="I247" t="s">
        <v>714</v>
      </c>
      <c r="J247" t="s">
        <v>714</v>
      </c>
      <c r="K247">
        <v>16.8</v>
      </c>
      <c r="L247">
        <v>6.5549999999999997</v>
      </c>
    </row>
    <row r="250" spans="1:12">
      <c r="A250" t="s">
        <v>20</v>
      </c>
      <c r="B250" t="s">
        <v>701</v>
      </c>
      <c r="C250" t="s">
        <v>2668</v>
      </c>
      <c r="D250" t="s">
        <v>1538</v>
      </c>
      <c r="E250" t="s">
        <v>786</v>
      </c>
      <c r="F250" t="s">
        <v>2669</v>
      </c>
      <c r="G250" t="s">
        <v>2670</v>
      </c>
      <c r="H250" t="s">
        <v>809</v>
      </c>
      <c r="I250" t="s">
        <v>707</v>
      </c>
      <c r="J250" t="s">
        <v>2671</v>
      </c>
      <c r="K250" t="s">
        <v>847</v>
      </c>
      <c r="L250" t="s">
        <v>2672</v>
      </c>
    </row>
    <row r="251" spans="1:12">
      <c r="A251" t="s">
        <v>417</v>
      </c>
      <c r="B251" t="s">
        <v>212</v>
      </c>
      <c r="C251" t="s">
        <v>1468</v>
      </c>
      <c r="D251">
        <v>0.5</v>
      </c>
      <c r="E251" s="55">
        <v>45050</v>
      </c>
      <c r="F251" t="s">
        <v>1469</v>
      </c>
      <c r="G251">
        <v>4.88</v>
      </c>
      <c r="H251">
        <v>0.496</v>
      </c>
      <c r="J251" s="992">
        <v>0.48888888888888887</v>
      </c>
      <c r="K251">
        <v>14.5</v>
      </c>
      <c r="L251">
        <v>4.08</v>
      </c>
    </row>
    <row r="252" spans="1:12">
      <c r="A252" t="s">
        <v>417</v>
      </c>
      <c r="B252" t="s">
        <v>212</v>
      </c>
      <c r="C252" t="s">
        <v>1468</v>
      </c>
      <c r="D252">
        <v>1</v>
      </c>
      <c r="E252" t="s">
        <v>714</v>
      </c>
      <c r="F252" t="s">
        <v>714</v>
      </c>
      <c r="G252" t="s">
        <v>714</v>
      </c>
      <c r="H252" t="s">
        <v>714</v>
      </c>
      <c r="I252" t="s">
        <v>714</v>
      </c>
      <c r="J252" t="s">
        <v>714</v>
      </c>
      <c r="K252">
        <v>14.5</v>
      </c>
      <c r="L252">
        <v>4.08</v>
      </c>
    </row>
    <row r="253" spans="1:12">
      <c r="A253" t="s">
        <v>417</v>
      </c>
      <c r="B253" t="s">
        <v>212</v>
      </c>
      <c r="C253" t="s">
        <v>1468</v>
      </c>
      <c r="D253">
        <v>2</v>
      </c>
      <c r="E253" t="s">
        <v>714</v>
      </c>
      <c r="F253" t="s">
        <v>714</v>
      </c>
      <c r="G253" t="s">
        <v>714</v>
      </c>
      <c r="H253" t="s">
        <v>714</v>
      </c>
      <c r="I253" t="s">
        <v>714</v>
      </c>
      <c r="J253" t="s">
        <v>714</v>
      </c>
      <c r="K253">
        <v>14.5</v>
      </c>
      <c r="L253">
        <v>4.08</v>
      </c>
    </row>
    <row r="254" spans="1:12">
      <c r="A254" t="s">
        <v>417</v>
      </c>
      <c r="B254" t="s">
        <v>212</v>
      </c>
      <c r="C254" t="s">
        <v>1468</v>
      </c>
      <c r="D254">
        <v>3</v>
      </c>
      <c r="E254" s="55">
        <v>45050</v>
      </c>
      <c r="F254" t="s">
        <v>1469</v>
      </c>
      <c r="G254">
        <v>6.84</v>
      </c>
      <c r="H254">
        <v>0.58599999999999997</v>
      </c>
      <c r="J254" s="992">
        <v>0.49791666666666662</v>
      </c>
      <c r="K254">
        <v>14.5</v>
      </c>
      <c r="L254">
        <v>4.08</v>
      </c>
    </row>
    <row r="255" spans="1:12">
      <c r="A255" t="s">
        <v>417</v>
      </c>
      <c r="B255" t="s">
        <v>212</v>
      </c>
      <c r="C255" t="s">
        <v>1468</v>
      </c>
      <c r="D255">
        <v>4</v>
      </c>
      <c r="E255" t="s">
        <v>714</v>
      </c>
      <c r="F255" t="s">
        <v>714</v>
      </c>
      <c r="G255" t="s">
        <v>714</v>
      </c>
      <c r="H255" t="s">
        <v>714</v>
      </c>
      <c r="I255" t="s">
        <v>714</v>
      </c>
      <c r="J255" t="s">
        <v>714</v>
      </c>
      <c r="K255">
        <v>14.5</v>
      </c>
      <c r="L255">
        <v>4.08</v>
      </c>
    </row>
    <row r="256" spans="1:12">
      <c r="A256" t="s">
        <v>417</v>
      </c>
      <c r="B256" t="s">
        <v>212</v>
      </c>
      <c r="C256" t="s">
        <v>1468</v>
      </c>
      <c r="D256">
        <v>5</v>
      </c>
      <c r="E256" t="s">
        <v>714</v>
      </c>
      <c r="F256" t="s">
        <v>714</v>
      </c>
      <c r="G256" t="s">
        <v>714</v>
      </c>
      <c r="H256" t="s">
        <v>714</v>
      </c>
      <c r="I256" t="s">
        <v>714</v>
      </c>
      <c r="J256" t="s">
        <v>714</v>
      </c>
      <c r="K256">
        <v>14.5</v>
      </c>
      <c r="L256">
        <v>4.08</v>
      </c>
    </row>
    <row r="257" spans="1:12">
      <c r="A257" t="s">
        <v>417</v>
      </c>
      <c r="B257" t="s">
        <v>212</v>
      </c>
      <c r="C257" t="s">
        <v>1468</v>
      </c>
      <c r="D257">
        <v>6</v>
      </c>
      <c r="E257" t="s">
        <v>714</v>
      </c>
      <c r="F257" t="s">
        <v>714</v>
      </c>
      <c r="G257" t="s">
        <v>714</v>
      </c>
      <c r="H257" t="s">
        <v>714</v>
      </c>
      <c r="I257" t="s">
        <v>714</v>
      </c>
      <c r="J257" t="s">
        <v>714</v>
      </c>
      <c r="K257">
        <v>14.5</v>
      </c>
      <c r="L257">
        <v>4.08</v>
      </c>
    </row>
    <row r="258" spans="1:12">
      <c r="A258" t="s">
        <v>417</v>
      </c>
      <c r="B258" t="s">
        <v>212</v>
      </c>
      <c r="C258" t="s">
        <v>1468</v>
      </c>
      <c r="D258">
        <v>7</v>
      </c>
      <c r="E258" t="s">
        <v>714</v>
      </c>
      <c r="F258" t="s">
        <v>714</v>
      </c>
      <c r="G258" t="s">
        <v>714</v>
      </c>
      <c r="H258" t="s">
        <v>714</v>
      </c>
      <c r="I258" t="s">
        <v>714</v>
      </c>
      <c r="J258" t="s">
        <v>714</v>
      </c>
      <c r="K258">
        <v>14.5</v>
      </c>
      <c r="L258">
        <v>4.08</v>
      </c>
    </row>
    <row r="259" spans="1:12">
      <c r="A259" t="s">
        <v>417</v>
      </c>
      <c r="B259" t="s">
        <v>212</v>
      </c>
      <c r="C259" t="s">
        <v>1468</v>
      </c>
      <c r="D259">
        <v>8</v>
      </c>
      <c r="E259" t="s">
        <v>714</v>
      </c>
      <c r="F259" t="s">
        <v>714</v>
      </c>
      <c r="G259" t="s">
        <v>714</v>
      </c>
      <c r="H259" t="s">
        <v>714</v>
      </c>
      <c r="I259" t="s">
        <v>714</v>
      </c>
      <c r="J259" t="s">
        <v>714</v>
      </c>
      <c r="K259">
        <v>14.5</v>
      </c>
      <c r="L259">
        <v>4.08</v>
      </c>
    </row>
    <row r="260" spans="1:12">
      <c r="A260" t="s">
        <v>417</v>
      </c>
      <c r="B260" t="s">
        <v>212</v>
      </c>
      <c r="C260" t="s">
        <v>1468</v>
      </c>
      <c r="D260">
        <v>9</v>
      </c>
      <c r="E260" s="55">
        <v>45050</v>
      </c>
      <c r="F260" t="s">
        <v>1469</v>
      </c>
      <c r="G260">
        <v>1.87</v>
      </c>
      <c r="H260">
        <v>0.36399999999999999</v>
      </c>
      <c r="J260" s="992">
        <v>0.50277777777777777</v>
      </c>
      <c r="K260">
        <v>14.5</v>
      </c>
      <c r="L260">
        <v>4.08</v>
      </c>
    </row>
    <row r="261" spans="1:12">
      <c r="A261" t="s">
        <v>417</v>
      </c>
      <c r="B261" t="s">
        <v>212</v>
      </c>
      <c r="C261" t="s">
        <v>1468</v>
      </c>
      <c r="D261">
        <v>10</v>
      </c>
      <c r="E261" t="s">
        <v>714</v>
      </c>
      <c r="F261" t="s">
        <v>714</v>
      </c>
      <c r="G261" t="s">
        <v>714</v>
      </c>
      <c r="H261" t="s">
        <v>714</v>
      </c>
      <c r="I261" t="s">
        <v>714</v>
      </c>
      <c r="J261" t="s">
        <v>714</v>
      </c>
      <c r="K261">
        <v>14.5</v>
      </c>
      <c r="L261">
        <v>4.08</v>
      </c>
    </row>
    <row r="262" spans="1:12">
      <c r="A262" t="s">
        <v>417</v>
      </c>
      <c r="B262" t="s">
        <v>212</v>
      </c>
      <c r="C262" t="s">
        <v>1468</v>
      </c>
      <c r="D262">
        <v>11</v>
      </c>
      <c r="E262" t="s">
        <v>714</v>
      </c>
      <c r="F262" t="s">
        <v>714</v>
      </c>
      <c r="G262" t="s">
        <v>714</v>
      </c>
      <c r="H262" t="s">
        <v>714</v>
      </c>
      <c r="I262" t="s">
        <v>714</v>
      </c>
      <c r="J262" t="s">
        <v>714</v>
      </c>
      <c r="K262">
        <v>14.5</v>
      </c>
      <c r="L262">
        <v>4.08</v>
      </c>
    </row>
    <row r="263" spans="1:12">
      <c r="A263" t="s">
        <v>417</v>
      </c>
      <c r="B263" t="s">
        <v>212</v>
      </c>
      <c r="C263" t="s">
        <v>1468</v>
      </c>
      <c r="D263">
        <v>12</v>
      </c>
      <c r="E263" t="s">
        <v>714</v>
      </c>
      <c r="F263" t="s">
        <v>714</v>
      </c>
      <c r="G263" t="s">
        <v>714</v>
      </c>
      <c r="H263" t="s">
        <v>714</v>
      </c>
      <c r="I263" t="s">
        <v>714</v>
      </c>
      <c r="J263" t="s">
        <v>714</v>
      </c>
      <c r="K263">
        <v>14.5</v>
      </c>
      <c r="L263">
        <v>4.08</v>
      </c>
    </row>
    <row r="264" spans="1:12">
      <c r="A264" t="s">
        <v>417</v>
      </c>
      <c r="B264" t="s">
        <v>212</v>
      </c>
      <c r="C264" t="s">
        <v>1468</v>
      </c>
      <c r="D264">
        <v>13</v>
      </c>
      <c r="E264" t="s">
        <v>714</v>
      </c>
      <c r="F264" t="s">
        <v>714</v>
      </c>
      <c r="G264" t="s">
        <v>714</v>
      </c>
      <c r="H264" t="s">
        <v>714</v>
      </c>
      <c r="I264" t="s">
        <v>714</v>
      </c>
      <c r="J264" t="s">
        <v>714</v>
      </c>
      <c r="K264">
        <v>14.5</v>
      </c>
      <c r="L264">
        <v>4.08</v>
      </c>
    </row>
    <row r="265" spans="1:12">
      <c r="A265" t="s">
        <v>417</v>
      </c>
      <c r="B265" t="s">
        <v>212</v>
      </c>
      <c r="C265" t="s">
        <v>1468</v>
      </c>
      <c r="D265">
        <v>13.5</v>
      </c>
      <c r="E265" s="55">
        <v>45050</v>
      </c>
      <c r="F265" t="s">
        <v>1469</v>
      </c>
      <c r="G265">
        <v>0.67</v>
      </c>
      <c r="H265">
        <v>0.35199999999999998</v>
      </c>
      <c r="J265" s="992">
        <v>0.5083333333333333</v>
      </c>
      <c r="K265">
        <v>14.5</v>
      </c>
      <c r="L265">
        <v>4.08</v>
      </c>
    </row>
    <row r="266" spans="1:12">
      <c r="A266" t="s">
        <v>417</v>
      </c>
      <c r="B266" t="s">
        <v>212</v>
      </c>
      <c r="C266" t="s">
        <v>1468</v>
      </c>
      <c r="D266">
        <v>14</v>
      </c>
      <c r="E266" t="s">
        <v>714</v>
      </c>
      <c r="F266" t="s">
        <v>714</v>
      </c>
      <c r="G266" t="s">
        <v>714</v>
      </c>
      <c r="H266" t="s">
        <v>714</v>
      </c>
      <c r="I266" t="s">
        <v>714</v>
      </c>
      <c r="J266" t="s">
        <v>714</v>
      </c>
      <c r="K266">
        <v>14.5</v>
      </c>
      <c r="L266">
        <v>4.08</v>
      </c>
    </row>
    <row r="267" spans="1:12">
      <c r="A267" t="s">
        <v>417</v>
      </c>
      <c r="B267" t="s">
        <v>212</v>
      </c>
      <c r="C267" t="s">
        <v>1470</v>
      </c>
      <c r="D267">
        <v>0.5</v>
      </c>
      <c r="E267" s="55">
        <v>45083</v>
      </c>
      <c r="F267" t="s">
        <v>1469</v>
      </c>
      <c r="G267">
        <v>2.25</v>
      </c>
      <c r="H267">
        <v>0.25800000000000001</v>
      </c>
      <c r="J267" s="992">
        <v>0.36736111111111108</v>
      </c>
      <c r="K267">
        <v>14.3</v>
      </c>
      <c r="L267">
        <v>5.35</v>
      </c>
    </row>
    <row r="268" spans="1:12">
      <c r="A268" t="s">
        <v>417</v>
      </c>
      <c r="B268" t="s">
        <v>212</v>
      </c>
      <c r="C268" t="s">
        <v>1470</v>
      </c>
      <c r="D268">
        <v>1</v>
      </c>
      <c r="E268" t="s">
        <v>714</v>
      </c>
      <c r="F268" t="s">
        <v>714</v>
      </c>
      <c r="G268" t="s">
        <v>714</v>
      </c>
      <c r="H268" t="s">
        <v>714</v>
      </c>
      <c r="I268" t="s">
        <v>714</v>
      </c>
      <c r="J268" t="s">
        <v>714</v>
      </c>
      <c r="K268">
        <v>14.3</v>
      </c>
      <c r="L268">
        <v>5.35</v>
      </c>
    </row>
    <row r="269" spans="1:12">
      <c r="A269" t="s">
        <v>417</v>
      </c>
      <c r="B269" t="s">
        <v>212</v>
      </c>
      <c r="C269" t="s">
        <v>1470</v>
      </c>
      <c r="D269">
        <v>2</v>
      </c>
      <c r="E269" t="s">
        <v>714</v>
      </c>
      <c r="F269" t="s">
        <v>714</v>
      </c>
      <c r="G269" t="s">
        <v>714</v>
      </c>
      <c r="H269" t="s">
        <v>714</v>
      </c>
      <c r="I269" t="s">
        <v>714</v>
      </c>
      <c r="J269" t="s">
        <v>714</v>
      </c>
      <c r="K269">
        <v>14.3</v>
      </c>
      <c r="L269">
        <v>5.35</v>
      </c>
    </row>
    <row r="270" spans="1:12">
      <c r="A270" t="s">
        <v>417</v>
      </c>
      <c r="B270" t="s">
        <v>212</v>
      </c>
      <c r="C270" t="s">
        <v>1470</v>
      </c>
      <c r="D270">
        <v>3</v>
      </c>
      <c r="E270" s="55">
        <v>45083</v>
      </c>
      <c r="F270" t="s">
        <v>1469</v>
      </c>
      <c r="G270">
        <v>2.36</v>
      </c>
      <c r="H270">
        <v>0.47399999999999998</v>
      </c>
      <c r="J270" s="992">
        <v>0.37083333333333335</v>
      </c>
      <c r="K270">
        <v>14.3</v>
      </c>
      <c r="L270">
        <v>5.35</v>
      </c>
    </row>
    <row r="271" spans="1:12">
      <c r="A271" t="s">
        <v>417</v>
      </c>
      <c r="B271" t="s">
        <v>212</v>
      </c>
      <c r="C271" t="s">
        <v>1470</v>
      </c>
      <c r="D271">
        <v>4</v>
      </c>
      <c r="E271" t="s">
        <v>714</v>
      </c>
      <c r="F271" t="s">
        <v>714</v>
      </c>
      <c r="G271" t="s">
        <v>714</v>
      </c>
      <c r="H271" t="s">
        <v>714</v>
      </c>
      <c r="I271" t="s">
        <v>714</v>
      </c>
      <c r="J271" t="s">
        <v>714</v>
      </c>
      <c r="K271">
        <v>14.3</v>
      </c>
      <c r="L271">
        <v>5.35</v>
      </c>
    </row>
    <row r="272" spans="1:12">
      <c r="A272" t="s">
        <v>417</v>
      </c>
      <c r="B272" t="s">
        <v>212</v>
      </c>
      <c r="C272" t="s">
        <v>1470</v>
      </c>
      <c r="D272">
        <v>5</v>
      </c>
      <c r="E272" t="s">
        <v>714</v>
      </c>
      <c r="F272" t="s">
        <v>714</v>
      </c>
      <c r="G272" t="s">
        <v>714</v>
      </c>
      <c r="H272" t="s">
        <v>714</v>
      </c>
      <c r="I272" t="s">
        <v>714</v>
      </c>
      <c r="J272" t="s">
        <v>714</v>
      </c>
      <c r="K272">
        <v>14.3</v>
      </c>
      <c r="L272">
        <v>5.35</v>
      </c>
    </row>
    <row r="273" spans="1:12">
      <c r="A273" t="s">
        <v>417</v>
      </c>
      <c r="B273" t="s">
        <v>212</v>
      </c>
      <c r="C273" t="s">
        <v>1470</v>
      </c>
      <c r="D273">
        <v>6</v>
      </c>
      <c r="E273" t="s">
        <v>714</v>
      </c>
      <c r="F273" t="s">
        <v>714</v>
      </c>
      <c r="G273" t="s">
        <v>714</v>
      </c>
      <c r="H273" t="s">
        <v>714</v>
      </c>
      <c r="I273" t="s">
        <v>714</v>
      </c>
      <c r="J273" t="s">
        <v>714</v>
      </c>
      <c r="K273">
        <v>14.3</v>
      </c>
      <c r="L273">
        <v>5.35</v>
      </c>
    </row>
    <row r="274" spans="1:12">
      <c r="A274" t="s">
        <v>417</v>
      </c>
      <c r="B274" t="s">
        <v>212</v>
      </c>
      <c r="C274" t="s">
        <v>1470</v>
      </c>
      <c r="D274">
        <v>7</v>
      </c>
      <c r="E274" t="s">
        <v>714</v>
      </c>
      <c r="F274" t="s">
        <v>714</v>
      </c>
      <c r="G274" t="s">
        <v>714</v>
      </c>
      <c r="H274" t="s">
        <v>714</v>
      </c>
      <c r="I274" t="s">
        <v>714</v>
      </c>
      <c r="J274" t="s">
        <v>714</v>
      </c>
      <c r="K274">
        <v>14.3</v>
      </c>
      <c r="L274">
        <v>5.35</v>
      </c>
    </row>
    <row r="275" spans="1:12">
      <c r="A275" t="s">
        <v>417</v>
      </c>
      <c r="B275" t="s">
        <v>212</v>
      </c>
      <c r="C275" t="s">
        <v>1470</v>
      </c>
      <c r="D275">
        <v>8</v>
      </c>
      <c r="E275" t="s">
        <v>714</v>
      </c>
      <c r="F275" t="s">
        <v>714</v>
      </c>
      <c r="G275" t="s">
        <v>714</v>
      </c>
      <c r="H275" t="s">
        <v>714</v>
      </c>
      <c r="I275" t="s">
        <v>714</v>
      </c>
      <c r="J275" t="s">
        <v>714</v>
      </c>
      <c r="K275">
        <v>14.3</v>
      </c>
      <c r="L275">
        <v>5.35</v>
      </c>
    </row>
    <row r="276" spans="1:12">
      <c r="A276" t="s">
        <v>417</v>
      </c>
      <c r="B276" t="s">
        <v>212</v>
      </c>
      <c r="C276" t="s">
        <v>1470</v>
      </c>
      <c r="D276">
        <v>9</v>
      </c>
      <c r="E276" s="55">
        <v>45083</v>
      </c>
      <c r="F276" t="s">
        <v>1469</v>
      </c>
      <c r="G276">
        <v>1.92</v>
      </c>
      <c r="H276">
        <v>0.58699999999999997</v>
      </c>
      <c r="J276" s="992">
        <v>0.37638888888888888</v>
      </c>
      <c r="K276">
        <v>14.3</v>
      </c>
      <c r="L276">
        <v>5.35</v>
      </c>
    </row>
    <row r="277" spans="1:12">
      <c r="A277" t="s">
        <v>417</v>
      </c>
      <c r="B277" t="s">
        <v>212</v>
      </c>
      <c r="C277" t="s">
        <v>1470</v>
      </c>
      <c r="D277">
        <v>10</v>
      </c>
      <c r="E277" t="s">
        <v>714</v>
      </c>
      <c r="F277" t="s">
        <v>714</v>
      </c>
      <c r="G277" t="s">
        <v>714</v>
      </c>
      <c r="H277" t="s">
        <v>714</v>
      </c>
      <c r="I277" t="s">
        <v>714</v>
      </c>
      <c r="J277" t="s">
        <v>714</v>
      </c>
      <c r="K277">
        <v>14.3</v>
      </c>
      <c r="L277">
        <v>5.35</v>
      </c>
    </row>
    <row r="278" spans="1:12">
      <c r="A278" t="s">
        <v>417</v>
      </c>
      <c r="B278" t="s">
        <v>212</v>
      </c>
      <c r="C278" t="s">
        <v>1470</v>
      </c>
      <c r="D278">
        <v>11</v>
      </c>
      <c r="E278" t="s">
        <v>714</v>
      </c>
      <c r="F278" t="s">
        <v>714</v>
      </c>
      <c r="G278" t="s">
        <v>714</v>
      </c>
      <c r="H278" t="s">
        <v>714</v>
      </c>
      <c r="I278" t="s">
        <v>714</v>
      </c>
      <c r="J278" t="s">
        <v>714</v>
      </c>
      <c r="K278">
        <v>14.3</v>
      </c>
      <c r="L278">
        <v>5.35</v>
      </c>
    </row>
    <row r="279" spans="1:12">
      <c r="A279" t="s">
        <v>417</v>
      </c>
      <c r="B279" t="s">
        <v>212</v>
      </c>
      <c r="C279" t="s">
        <v>1470</v>
      </c>
      <c r="D279">
        <v>12</v>
      </c>
      <c r="E279" t="s">
        <v>714</v>
      </c>
      <c r="F279" t="s">
        <v>714</v>
      </c>
      <c r="G279" t="s">
        <v>714</v>
      </c>
      <c r="H279" t="s">
        <v>714</v>
      </c>
      <c r="I279" t="s">
        <v>714</v>
      </c>
      <c r="J279" t="s">
        <v>714</v>
      </c>
      <c r="K279">
        <v>14.3</v>
      </c>
      <c r="L279">
        <v>5.35</v>
      </c>
    </row>
    <row r="280" spans="1:12">
      <c r="A280" t="s">
        <v>417</v>
      </c>
      <c r="B280" t="s">
        <v>212</v>
      </c>
      <c r="C280" t="s">
        <v>1470</v>
      </c>
      <c r="D280">
        <v>13</v>
      </c>
      <c r="E280" t="s">
        <v>714</v>
      </c>
      <c r="F280" t="s">
        <v>714</v>
      </c>
      <c r="G280" t="s">
        <v>714</v>
      </c>
      <c r="H280" t="s">
        <v>714</v>
      </c>
      <c r="I280" t="s">
        <v>714</v>
      </c>
      <c r="J280" t="s">
        <v>714</v>
      </c>
      <c r="K280">
        <v>14.3</v>
      </c>
      <c r="L280">
        <v>5.35</v>
      </c>
    </row>
    <row r="281" spans="1:12">
      <c r="A281" t="s">
        <v>417</v>
      </c>
      <c r="B281" t="s">
        <v>212</v>
      </c>
      <c r="C281" t="s">
        <v>1470</v>
      </c>
      <c r="D281">
        <v>13.3</v>
      </c>
      <c r="E281" s="55">
        <v>45083</v>
      </c>
      <c r="F281" t="s">
        <v>1469</v>
      </c>
      <c r="G281">
        <v>0.53</v>
      </c>
      <c r="H281">
        <v>0.874</v>
      </c>
      <c r="J281" s="992">
        <v>0.38194444444444442</v>
      </c>
      <c r="K281">
        <v>14.3</v>
      </c>
      <c r="L281">
        <v>5.35</v>
      </c>
    </row>
    <row r="282" spans="1:12">
      <c r="A282" t="s">
        <v>417</v>
      </c>
      <c r="B282" t="s">
        <v>212</v>
      </c>
      <c r="C282" t="s">
        <v>1470</v>
      </c>
      <c r="D282">
        <v>13.8</v>
      </c>
      <c r="E282" t="s">
        <v>714</v>
      </c>
      <c r="F282" t="s">
        <v>714</v>
      </c>
      <c r="G282" t="s">
        <v>714</v>
      </c>
      <c r="H282" t="s">
        <v>714</v>
      </c>
      <c r="I282" t="s">
        <v>714</v>
      </c>
      <c r="J282" t="s">
        <v>714</v>
      </c>
      <c r="K282">
        <v>14.3</v>
      </c>
      <c r="L282">
        <v>5.35</v>
      </c>
    </row>
    <row r="283" spans="1:12">
      <c r="A283" t="s">
        <v>417</v>
      </c>
      <c r="B283" t="s">
        <v>212</v>
      </c>
      <c r="C283" t="s">
        <v>1471</v>
      </c>
      <c r="D283">
        <v>0.5</v>
      </c>
      <c r="E283" s="55">
        <v>45112</v>
      </c>
      <c r="F283" t="s">
        <v>1469</v>
      </c>
      <c r="G283">
        <v>4.38</v>
      </c>
      <c r="H283">
        <v>0.34300000000000003</v>
      </c>
      <c r="J283" s="992">
        <v>0.38750000000000001</v>
      </c>
      <c r="K283">
        <v>14.5</v>
      </c>
      <c r="L283">
        <v>4.93</v>
      </c>
    </row>
    <row r="284" spans="1:12">
      <c r="A284" t="s">
        <v>417</v>
      </c>
      <c r="B284" t="s">
        <v>212</v>
      </c>
      <c r="C284" t="s">
        <v>1471</v>
      </c>
      <c r="D284">
        <v>1</v>
      </c>
      <c r="E284" t="s">
        <v>714</v>
      </c>
      <c r="F284" t="s">
        <v>714</v>
      </c>
      <c r="G284" t="s">
        <v>714</v>
      </c>
      <c r="H284" t="s">
        <v>714</v>
      </c>
      <c r="I284" t="s">
        <v>714</v>
      </c>
      <c r="J284" t="s">
        <v>714</v>
      </c>
      <c r="K284">
        <v>14.5</v>
      </c>
      <c r="L284">
        <v>4.93</v>
      </c>
    </row>
    <row r="285" spans="1:12">
      <c r="A285" t="s">
        <v>417</v>
      </c>
      <c r="B285" t="s">
        <v>212</v>
      </c>
      <c r="C285" t="s">
        <v>1471</v>
      </c>
      <c r="D285">
        <v>2</v>
      </c>
      <c r="E285" t="s">
        <v>714</v>
      </c>
      <c r="F285" t="s">
        <v>714</v>
      </c>
      <c r="G285" t="s">
        <v>714</v>
      </c>
      <c r="H285" t="s">
        <v>714</v>
      </c>
      <c r="I285" t="s">
        <v>714</v>
      </c>
      <c r="J285" t="s">
        <v>714</v>
      </c>
      <c r="K285">
        <v>14.5</v>
      </c>
      <c r="L285">
        <v>4.93</v>
      </c>
    </row>
    <row r="286" spans="1:12">
      <c r="A286" t="s">
        <v>417</v>
      </c>
      <c r="B286" t="s">
        <v>212</v>
      </c>
      <c r="C286" t="s">
        <v>1471</v>
      </c>
      <c r="D286">
        <v>3</v>
      </c>
      <c r="E286" s="55">
        <v>45112</v>
      </c>
      <c r="F286" t="s">
        <v>1469</v>
      </c>
      <c r="G286">
        <v>4.8899999999999997</v>
      </c>
      <c r="H286">
        <v>0.27</v>
      </c>
      <c r="J286" s="992">
        <v>0.39444444444444443</v>
      </c>
      <c r="K286">
        <v>14.5</v>
      </c>
      <c r="L286">
        <v>4.93</v>
      </c>
    </row>
    <row r="287" spans="1:12">
      <c r="A287" t="s">
        <v>417</v>
      </c>
      <c r="B287" t="s">
        <v>212</v>
      </c>
      <c r="C287" t="s">
        <v>1471</v>
      </c>
      <c r="D287">
        <v>4</v>
      </c>
      <c r="E287" t="s">
        <v>714</v>
      </c>
      <c r="F287" t="s">
        <v>714</v>
      </c>
      <c r="G287" t="s">
        <v>714</v>
      </c>
      <c r="H287" t="s">
        <v>714</v>
      </c>
      <c r="I287" t="s">
        <v>714</v>
      </c>
      <c r="J287" t="s">
        <v>714</v>
      </c>
      <c r="K287">
        <v>14.5</v>
      </c>
      <c r="L287">
        <v>4.93</v>
      </c>
    </row>
    <row r="288" spans="1:12">
      <c r="A288" t="s">
        <v>417</v>
      </c>
      <c r="B288" t="s">
        <v>212</v>
      </c>
      <c r="C288" t="s">
        <v>1471</v>
      </c>
      <c r="D288">
        <v>5</v>
      </c>
      <c r="E288" t="s">
        <v>714</v>
      </c>
      <c r="F288" t="s">
        <v>714</v>
      </c>
      <c r="G288" t="s">
        <v>714</v>
      </c>
      <c r="H288" t="s">
        <v>714</v>
      </c>
      <c r="I288" t="s">
        <v>714</v>
      </c>
      <c r="J288" t="s">
        <v>714</v>
      </c>
      <c r="K288">
        <v>14.5</v>
      </c>
      <c r="L288">
        <v>4.93</v>
      </c>
    </row>
    <row r="289" spans="1:12">
      <c r="A289" t="s">
        <v>417</v>
      </c>
      <c r="B289" t="s">
        <v>212</v>
      </c>
      <c r="C289" t="s">
        <v>1471</v>
      </c>
      <c r="D289">
        <v>6</v>
      </c>
      <c r="E289" t="s">
        <v>714</v>
      </c>
      <c r="F289" t="s">
        <v>714</v>
      </c>
      <c r="G289" t="s">
        <v>714</v>
      </c>
      <c r="H289" t="s">
        <v>714</v>
      </c>
      <c r="I289" t="s">
        <v>714</v>
      </c>
      <c r="J289" t="s">
        <v>714</v>
      </c>
      <c r="K289">
        <v>14.5</v>
      </c>
      <c r="L289">
        <v>4.93</v>
      </c>
    </row>
    <row r="290" spans="1:12">
      <c r="A290" t="s">
        <v>417</v>
      </c>
      <c r="B290" t="s">
        <v>212</v>
      </c>
      <c r="C290" t="s">
        <v>1471</v>
      </c>
      <c r="D290">
        <v>7</v>
      </c>
      <c r="E290" t="s">
        <v>714</v>
      </c>
      <c r="F290" t="s">
        <v>714</v>
      </c>
      <c r="G290" t="s">
        <v>714</v>
      </c>
      <c r="H290" t="s">
        <v>714</v>
      </c>
      <c r="I290" t="s">
        <v>714</v>
      </c>
      <c r="J290" t="s">
        <v>714</v>
      </c>
      <c r="K290">
        <v>14.5</v>
      </c>
      <c r="L290">
        <v>4.93</v>
      </c>
    </row>
    <row r="291" spans="1:12">
      <c r="A291" t="s">
        <v>417</v>
      </c>
      <c r="B291" t="s">
        <v>212</v>
      </c>
      <c r="C291" t="s">
        <v>1471</v>
      </c>
      <c r="D291">
        <v>8</v>
      </c>
      <c r="E291" t="s">
        <v>714</v>
      </c>
      <c r="F291" t="s">
        <v>714</v>
      </c>
      <c r="G291" t="s">
        <v>714</v>
      </c>
      <c r="H291" t="s">
        <v>714</v>
      </c>
      <c r="I291" t="s">
        <v>714</v>
      </c>
      <c r="J291" t="s">
        <v>714</v>
      </c>
      <c r="K291">
        <v>14.5</v>
      </c>
      <c r="L291">
        <v>4.93</v>
      </c>
    </row>
    <row r="292" spans="1:12">
      <c r="A292" t="s">
        <v>417</v>
      </c>
      <c r="B292" t="s">
        <v>212</v>
      </c>
      <c r="C292" t="s">
        <v>1471</v>
      </c>
      <c r="D292">
        <v>9</v>
      </c>
      <c r="E292" s="55">
        <v>45112</v>
      </c>
      <c r="F292" t="s">
        <v>1469</v>
      </c>
      <c r="G292">
        <v>8.0299999999999994</v>
      </c>
      <c r="H292">
        <v>0.57599999999999996</v>
      </c>
      <c r="J292" s="992">
        <v>0.40208333333333335</v>
      </c>
      <c r="K292">
        <v>14.5</v>
      </c>
      <c r="L292">
        <v>4.93</v>
      </c>
    </row>
    <row r="293" spans="1:12">
      <c r="A293" t="s">
        <v>417</v>
      </c>
      <c r="B293" t="s">
        <v>212</v>
      </c>
      <c r="C293" t="s">
        <v>1471</v>
      </c>
      <c r="D293">
        <v>9</v>
      </c>
      <c r="E293" s="55">
        <v>45112</v>
      </c>
      <c r="F293" t="s">
        <v>1469</v>
      </c>
      <c r="G293">
        <v>7.36</v>
      </c>
      <c r="H293">
        <v>0.50600000000000001</v>
      </c>
      <c r="I293" t="s">
        <v>724</v>
      </c>
      <c r="J293" s="992">
        <v>0.40972222222222227</v>
      </c>
      <c r="K293">
        <v>14.5</v>
      </c>
      <c r="L293">
        <v>4.93</v>
      </c>
    </row>
    <row r="294" spans="1:12">
      <c r="A294" t="s">
        <v>417</v>
      </c>
      <c r="B294" t="s">
        <v>212</v>
      </c>
      <c r="C294" t="s">
        <v>1471</v>
      </c>
      <c r="D294">
        <v>10</v>
      </c>
      <c r="E294" t="s">
        <v>714</v>
      </c>
      <c r="F294" t="s">
        <v>714</v>
      </c>
      <c r="G294" t="s">
        <v>714</v>
      </c>
      <c r="H294" t="s">
        <v>714</v>
      </c>
      <c r="I294" t="s">
        <v>714</v>
      </c>
      <c r="J294" t="s">
        <v>714</v>
      </c>
      <c r="K294">
        <v>14.5</v>
      </c>
      <c r="L294">
        <v>4.93</v>
      </c>
    </row>
    <row r="295" spans="1:12">
      <c r="A295" t="s">
        <v>417</v>
      </c>
      <c r="B295" t="s">
        <v>212</v>
      </c>
      <c r="C295" t="s">
        <v>1471</v>
      </c>
      <c r="D295">
        <v>11</v>
      </c>
      <c r="E295" t="s">
        <v>714</v>
      </c>
      <c r="F295" t="s">
        <v>714</v>
      </c>
      <c r="G295" t="s">
        <v>714</v>
      </c>
      <c r="H295" t="s">
        <v>714</v>
      </c>
      <c r="I295" t="s">
        <v>714</v>
      </c>
      <c r="J295" t="s">
        <v>714</v>
      </c>
      <c r="K295">
        <v>14.5</v>
      </c>
      <c r="L295">
        <v>4.93</v>
      </c>
    </row>
    <row r="296" spans="1:12">
      <c r="A296" t="s">
        <v>417</v>
      </c>
      <c r="B296" t="s">
        <v>212</v>
      </c>
      <c r="C296" t="s">
        <v>1471</v>
      </c>
      <c r="D296">
        <v>12</v>
      </c>
      <c r="E296" t="s">
        <v>714</v>
      </c>
      <c r="F296" t="s">
        <v>714</v>
      </c>
      <c r="G296" t="s">
        <v>714</v>
      </c>
      <c r="H296" t="s">
        <v>714</v>
      </c>
      <c r="I296" t="s">
        <v>714</v>
      </c>
      <c r="J296" t="s">
        <v>714</v>
      </c>
      <c r="K296">
        <v>14.5</v>
      </c>
      <c r="L296">
        <v>4.93</v>
      </c>
    </row>
    <row r="297" spans="1:12">
      <c r="A297" t="s">
        <v>417</v>
      </c>
      <c r="B297" t="s">
        <v>212</v>
      </c>
      <c r="C297" t="s">
        <v>1471</v>
      </c>
      <c r="D297">
        <v>13</v>
      </c>
      <c r="E297" t="s">
        <v>714</v>
      </c>
      <c r="F297" t="s">
        <v>714</v>
      </c>
      <c r="G297" t="s">
        <v>714</v>
      </c>
      <c r="H297" t="s">
        <v>714</v>
      </c>
      <c r="I297" t="s">
        <v>714</v>
      </c>
      <c r="J297" t="s">
        <v>714</v>
      </c>
      <c r="K297">
        <v>14.5</v>
      </c>
      <c r="L297">
        <v>4.93</v>
      </c>
    </row>
    <row r="298" spans="1:12">
      <c r="A298" t="s">
        <v>417</v>
      </c>
      <c r="B298" t="s">
        <v>212</v>
      </c>
      <c r="C298" t="s">
        <v>1471</v>
      </c>
      <c r="D298">
        <v>13.5</v>
      </c>
      <c r="E298" s="55">
        <v>45112</v>
      </c>
      <c r="F298" t="s">
        <v>1469</v>
      </c>
      <c r="G298" t="s">
        <v>713</v>
      </c>
      <c r="H298">
        <v>0.747</v>
      </c>
      <c r="J298" s="992">
        <v>0.41666666666666669</v>
      </c>
      <c r="K298">
        <v>14.5</v>
      </c>
      <c r="L298">
        <v>4.93</v>
      </c>
    </row>
    <row r="299" spans="1:12">
      <c r="A299" t="s">
        <v>417</v>
      </c>
      <c r="B299" t="s">
        <v>212</v>
      </c>
      <c r="C299" t="s">
        <v>1471</v>
      </c>
      <c r="D299">
        <v>14</v>
      </c>
      <c r="E299" t="s">
        <v>714</v>
      </c>
      <c r="F299" t="s">
        <v>714</v>
      </c>
      <c r="G299" t="s">
        <v>714</v>
      </c>
      <c r="H299" t="s">
        <v>714</v>
      </c>
      <c r="I299" t="s">
        <v>714</v>
      </c>
      <c r="J299" t="s">
        <v>714</v>
      </c>
      <c r="K299">
        <v>14.5</v>
      </c>
      <c r="L299">
        <v>4.93</v>
      </c>
    </row>
    <row r="300" spans="1:12">
      <c r="A300" t="s">
        <v>417</v>
      </c>
      <c r="B300" t="s">
        <v>212</v>
      </c>
      <c r="C300" t="s">
        <v>1472</v>
      </c>
      <c r="D300">
        <v>0.5</v>
      </c>
      <c r="E300" s="55">
        <v>45141</v>
      </c>
      <c r="F300" t="s">
        <v>1469</v>
      </c>
      <c r="G300">
        <v>2.23</v>
      </c>
      <c r="H300">
        <v>0.60199999999999998</v>
      </c>
      <c r="J300" s="992">
        <v>0.42569444444444443</v>
      </c>
      <c r="K300">
        <v>13.8</v>
      </c>
      <c r="L300">
        <v>5.18</v>
      </c>
    </row>
    <row r="301" spans="1:12">
      <c r="A301" t="s">
        <v>417</v>
      </c>
      <c r="B301" t="s">
        <v>212</v>
      </c>
      <c r="C301" t="s">
        <v>1472</v>
      </c>
      <c r="D301">
        <v>1</v>
      </c>
      <c r="E301" t="s">
        <v>714</v>
      </c>
      <c r="F301" t="s">
        <v>714</v>
      </c>
      <c r="G301" t="s">
        <v>714</v>
      </c>
      <c r="H301" t="s">
        <v>714</v>
      </c>
      <c r="I301" t="s">
        <v>714</v>
      </c>
      <c r="J301" t="s">
        <v>714</v>
      </c>
      <c r="K301">
        <v>13.8</v>
      </c>
      <c r="L301">
        <v>5.18</v>
      </c>
    </row>
    <row r="302" spans="1:12">
      <c r="A302" t="s">
        <v>417</v>
      </c>
      <c r="B302" t="s">
        <v>212</v>
      </c>
      <c r="C302" t="s">
        <v>1472</v>
      </c>
      <c r="D302">
        <v>2</v>
      </c>
      <c r="E302" t="s">
        <v>714</v>
      </c>
      <c r="F302" t="s">
        <v>714</v>
      </c>
      <c r="G302" t="s">
        <v>714</v>
      </c>
      <c r="H302" t="s">
        <v>714</v>
      </c>
      <c r="I302" t="s">
        <v>714</v>
      </c>
      <c r="J302" t="s">
        <v>714</v>
      </c>
      <c r="K302">
        <v>13.8</v>
      </c>
      <c r="L302">
        <v>5.18</v>
      </c>
    </row>
    <row r="303" spans="1:12">
      <c r="A303" t="s">
        <v>417</v>
      </c>
      <c r="B303" t="s">
        <v>212</v>
      </c>
      <c r="C303" t="s">
        <v>1472</v>
      </c>
      <c r="D303">
        <v>3</v>
      </c>
      <c r="E303" s="55">
        <v>45141</v>
      </c>
      <c r="F303" t="s">
        <v>1469</v>
      </c>
      <c r="G303">
        <v>1.9</v>
      </c>
      <c r="H303">
        <v>0.502</v>
      </c>
      <c r="J303" s="992">
        <v>0.42986111111111108</v>
      </c>
      <c r="K303">
        <v>13.8</v>
      </c>
      <c r="L303">
        <v>5.18</v>
      </c>
    </row>
    <row r="304" spans="1:12">
      <c r="A304" t="s">
        <v>417</v>
      </c>
      <c r="B304" t="s">
        <v>212</v>
      </c>
      <c r="C304" t="s">
        <v>1472</v>
      </c>
      <c r="D304">
        <v>4</v>
      </c>
      <c r="E304" t="s">
        <v>714</v>
      </c>
      <c r="F304" t="s">
        <v>714</v>
      </c>
      <c r="G304" t="s">
        <v>714</v>
      </c>
      <c r="H304" t="s">
        <v>714</v>
      </c>
      <c r="I304" t="s">
        <v>714</v>
      </c>
      <c r="J304" t="s">
        <v>714</v>
      </c>
      <c r="K304">
        <v>13.8</v>
      </c>
      <c r="L304">
        <v>5.18</v>
      </c>
    </row>
    <row r="305" spans="1:12">
      <c r="A305" t="s">
        <v>417</v>
      </c>
      <c r="B305" t="s">
        <v>212</v>
      </c>
      <c r="C305" t="s">
        <v>1472</v>
      </c>
      <c r="D305">
        <v>5</v>
      </c>
      <c r="E305" t="s">
        <v>714</v>
      </c>
      <c r="F305" t="s">
        <v>714</v>
      </c>
      <c r="G305" t="s">
        <v>714</v>
      </c>
      <c r="H305" t="s">
        <v>714</v>
      </c>
      <c r="I305" t="s">
        <v>714</v>
      </c>
      <c r="J305" t="s">
        <v>714</v>
      </c>
      <c r="K305">
        <v>13.8</v>
      </c>
      <c r="L305">
        <v>5.18</v>
      </c>
    </row>
    <row r="306" spans="1:12">
      <c r="A306" t="s">
        <v>417</v>
      </c>
      <c r="B306" t="s">
        <v>212</v>
      </c>
      <c r="C306" t="s">
        <v>1472</v>
      </c>
      <c r="D306">
        <v>6</v>
      </c>
      <c r="E306" t="s">
        <v>714</v>
      </c>
      <c r="F306" t="s">
        <v>714</v>
      </c>
      <c r="G306" t="s">
        <v>714</v>
      </c>
      <c r="H306" t="s">
        <v>714</v>
      </c>
      <c r="I306" t="s">
        <v>714</v>
      </c>
      <c r="J306" t="s">
        <v>714</v>
      </c>
      <c r="K306">
        <v>13.8</v>
      </c>
      <c r="L306">
        <v>5.18</v>
      </c>
    </row>
    <row r="307" spans="1:12">
      <c r="A307" t="s">
        <v>417</v>
      </c>
      <c r="B307" t="s">
        <v>212</v>
      </c>
      <c r="C307" t="s">
        <v>1472</v>
      </c>
      <c r="D307">
        <v>7</v>
      </c>
      <c r="E307" t="s">
        <v>714</v>
      </c>
      <c r="F307" t="s">
        <v>714</v>
      </c>
      <c r="G307" t="s">
        <v>714</v>
      </c>
      <c r="H307" t="s">
        <v>714</v>
      </c>
      <c r="I307" t="s">
        <v>714</v>
      </c>
      <c r="J307" t="s">
        <v>714</v>
      </c>
      <c r="K307">
        <v>13.8</v>
      </c>
      <c r="L307">
        <v>5.18</v>
      </c>
    </row>
    <row r="308" spans="1:12">
      <c r="A308" t="s">
        <v>417</v>
      </c>
      <c r="B308" t="s">
        <v>212</v>
      </c>
      <c r="C308" t="s">
        <v>1472</v>
      </c>
      <c r="D308">
        <v>8</v>
      </c>
      <c r="E308" t="s">
        <v>714</v>
      </c>
      <c r="F308" t="s">
        <v>714</v>
      </c>
      <c r="G308" t="s">
        <v>714</v>
      </c>
      <c r="H308" t="s">
        <v>714</v>
      </c>
      <c r="I308" t="s">
        <v>714</v>
      </c>
      <c r="J308" t="s">
        <v>714</v>
      </c>
      <c r="K308">
        <v>13.8</v>
      </c>
      <c r="L308">
        <v>5.18</v>
      </c>
    </row>
    <row r="309" spans="1:12">
      <c r="A309" t="s">
        <v>417</v>
      </c>
      <c r="B309" t="s">
        <v>212</v>
      </c>
      <c r="C309" t="s">
        <v>1472</v>
      </c>
      <c r="D309">
        <v>9</v>
      </c>
      <c r="E309" s="55">
        <v>45141</v>
      </c>
      <c r="F309" t="s">
        <v>1469</v>
      </c>
      <c r="G309">
        <v>19.05</v>
      </c>
      <c r="H309">
        <v>0.71</v>
      </c>
      <c r="J309" s="992">
        <v>0.43333333333333335</v>
      </c>
      <c r="K309">
        <v>13.8</v>
      </c>
      <c r="L309">
        <v>5.18</v>
      </c>
    </row>
    <row r="310" spans="1:12">
      <c r="A310" t="s">
        <v>417</v>
      </c>
      <c r="B310" t="s">
        <v>212</v>
      </c>
      <c r="C310" t="s">
        <v>1472</v>
      </c>
      <c r="D310">
        <v>9</v>
      </c>
      <c r="E310" s="55">
        <v>45141</v>
      </c>
      <c r="F310" t="s">
        <v>1469</v>
      </c>
      <c r="G310">
        <v>16.87</v>
      </c>
      <c r="H310">
        <v>0.72899999999999998</v>
      </c>
      <c r="I310" t="s">
        <v>724</v>
      </c>
      <c r="J310" s="992">
        <v>0.4368055555555555</v>
      </c>
      <c r="K310">
        <v>13.8</v>
      </c>
      <c r="L310">
        <v>5.18</v>
      </c>
    </row>
    <row r="311" spans="1:12">
      <c r="A311" t="s">
        <v>417</v>
      </c>
      <c r="B311" t="s">
        <v>212</v>
      </c>
      <c r="C311" t="s">
        <v>1472</v>
      </c>
      <c r="D311">
        <v>10</v>
      </c>
      <c r="E311" t="s">
        <v>714</v>
      </c>
      <c r="F311" t="s">
        <v>714</v>
      </c>
      <c r="G311" t="s">
        <v>714</v>
      </c>
      <c r="H311" t="s">
        <v>714</v>
      </c>
      <c r="I311" t="s">
        <v>714</v>
      </c>
      <c r="J311" t="s">
        <v>714</v>
      </c>
      <c r="K311">
        <v>13.8</v>
      </c>
      <c r="L311">
        <v>5.18</v>
      </c>
    </row>
    <row r="312" spans="1:12">
      <c r="A312" t="s">
        <v>417</v>
      </c>
      <c r="B312" t="s">
        <v>212</v>
      </c>
      <c r="C312" t="s">
        <v>1472</v>
      </c>
      <c r="D312">
        <v>11</v>
      </c>
      <c r="E312" t="s">
        <v>714</v>
      </c>
      <c r="F312" t="s">
        <v>714</v>
      </c>
      <c r="G312" t="s">
        <v>714</v>
      </c>
      <c r="H312" t="s">
        <v>714</v>
      </c>
      <c r="I312" t="s">
        <v>714</v>
      </c>
      <c r="J312" t="s">
        <v>714</v>
      </c>
      <c r="K312">
        <v>13.8</v>
      </c>
      <c r="L312">
        <v>5.18</v>
      </c>
    </row>
    <row r="313" spans="1:12">
      <c r="A313" t="s">
        <v>417</v>
      </c>
      <c r="B313" t="s">
        <v>212</v>
      </c>
      <c r="C313" t="s">
        <v>1472</v>
      </c>
      <c r="D313">
        <v>12</v>
      </c>
      <c r="E313" t="s">
        <v>714</v>
      </c>
      <c r="F313" t="s">
        <v>714</v>
      </c>
      <c r="G313" t="s">
        <v>714</v>
      </c>
      <c r="H313" t="s">
        <v>714</v>
      </c>
      <c r="I313" t="s">
        <v>714</v>
      </c>
      <c r="J313" t="s">
        <v>714</v>
      </c>
      <c r="K313">
        <v>13.8</v>
      </c>
      <c r="L313">
        <v>5.18</v>
      </c>
    </row>
    <row r="314" spans="1:12">
      <c r="A314" t="s">
        <v>417</v>
      </c>
      <c r="B314" t="s">
        <v>212</v>
      </c>
      <c r="C314" t="s">
        <v>1472</v>
      </c>
      <c r="D314">
        <v>12.8</v>
      </c>
      <c r="E314" s="55">
        <v>45141</v>
      </c>
      <c r="F314" t="s">
        <v>1469</v>
      </c>
      <c r="G314" t="s">
        <v>713</v>
      </c>
      <c r="H314">
        <v>0.66900000000000004</v>
      </c>
      <c r="J314" s="992">
        <v>0.44097222222222227</v>
      </c>
      <c r="K314">
        <v>13.8</v>
      </c>
      <c r="L314">
        <v>5.18</v>
      </c>
    </row>
    <row r="315" spans="1:12">
      <c r="A315" t="s">
        <v>417</v>
      </c>
      <c r="B315" t="s">
        <v>212</v>
      </c>
      <c r="C315" t="s">
        <v>1472</v>
      </c>
      <c r="D315">
        <v>13</v>
      </c>
      <c r="E315" t="s">
        <v>714</v>
      </c>
      <c r="F315" t="s">
        <v>714</v>
      </c>
      <c r="G315" t="s">
        <v>714</v>
      </c>
      <c r="H315" t="s">
        <v>714</v>
      </c>
      <c r="I315" t="s">
        <v>714</v>
      </c>
      <c r="J315" t="s">
        <v>714</v>
      </c>
      <c r="K315">
        <v>13.8</v>
      </c>
      <c r="L315">
        <v>5.18</v>
      </c>
    </row>
    <row r="316" spans="1:12">
      <c r="A316" t="s">
        <v>417</v>
      </c>
      <c r="B316" t="s">
        <v>212</v>
      </c>
      <c r="C316" t="s">
        <v>1472</v>
      </c>
      <c r="D316">
        <v>13.3</v>
      </c>
      <c r="E316" t="s">
        <v>714</v>
      </c>
      <c r="F316" t="s">
        <v>714</v>
      </c>
      <c r="G316" t="s">
        <v>714</v>
      </c>
      <c r="H316" t="s">
        <v>714</v>
      </c>
      <c r="I316" t="s">
        <v>714</v>
      </c>
      <c r="J316" t="s">
        <v>714</v>
      </c>
      <c r="K316">
        <v>13.8</v>
      </c>
      <c r="L316">
        <v>5.18</v>
      </c>
    </row>
    <row r="317" spans="1:12">
      <c r="A317" t="s">
        <v>417</v>
      </c>
      <c r="B317" t="s">
        <v>212</v>
      </c>
      <c r="C317" t="s">
        <v>1473</v>
      </c>
      <c r="D317">
        <v>0.5</v>
      </c>
      <c r="E317" s="55">
        <v>45175</v>
      </c>
      <c r="F317" t="s">
        <v>1469</v>
      </c>
      <c r="G317">
        <v>2.0499999999999998</v>
      </c>
      <c r="H317">
        <v>0.22500000000000001</v>
      </c>
      <c r="J317" s="992">
        <v>0.38680555555555557</v>
      </c>
      <c r="K317">
        <v>14.2</v>
      </c>
      <c r="L317">
        <v>6.15</v>
      </c>
    </row>
    <row r="318" spans="1:12">
      <c r="A318" t="s">
        <v>417</v>
      </c>
      <c r="B318" t="s">
        <v>212</v>
      </c>
      <c r="C318" t="s">
        <v>1473</v>
      </c>
      <c r="D318">
        <v>1</v>
      </c>
      <c r="E318" t="s">
        <v>714</v>
      </c>
      <c r="F318" t="s">
        <v>714</v>
      </c>
      <c r="G318" t="s">
        <v>714</v>
      </c>
      <c r="H318" t="s">
        <v>714</v>
      </c>
      <c r="I318" t="s">
        <v>714</v>
      </c>
      <c r="J318" t="s">
        <v>714</v>
      </c>
      <c r="K318">
        <v>14.2</v>
      </c>
      <c r="L318">
        <v>6.15</v>
      </c>
    </row>
    <row r="319" spans="1:12">
      <c r="A319" t="s">
        <v>417</v>
      </c>
      <c r="B319" t="s">
        <v>212</v>
      </c>
      <c r="C319" t="s">
        <v>1473</v>
      </c>
      <c r="D319">
        <v>2</v>
      </c>
      <c r="E319" t="s">
        <v>714</v>
      </c>
      <c r="F319" t="s">
        <v>714</v>
      </c>
      <c r="G319" t="s">
        <v>714</v>
      </c>
      <c r="H319" t="s">
        <v>714</v>
      </c>
      <c r="I319" t="s">
        <v>714</v>
      </c>
      <c r="J319" t="s">
        <v>714</v>
      </c>
      <c r="K319">
        <v>14.2</v>
      </c>
      <c r="L319">
        <v>6.15</v>
      </c>
    </row>
    <row r="320" spans="1:12">
      <c r="A320" t="s">
        <v>417</v>
      </c>
      <c r="B320" t="s">
        <v>212</v>
      </c>
      <c r="C320" t="s">
        <v>1473</v>
      </c>
      <c r="D320">
        <v>3</v>
      </c>
      <c r="E320" s="55">
        <v>45175</v>
      </c>
      <c r="F320" t="s">
        <v>1469</v>
      </c>
      <c r="G320">
        <v>3.1</v>
      </c>
      <c r="H320">
        <v>0.16700000000000001</v>
      </c>
      <c r="J320" s="992">
        <v>0.3923611111111111</v>
      </c>
      <c r="K320">
        <v>14.2</v>
      </c>
      <c r="L320">
        <v>6.15</v>
      </c>
    </row>
    <row r="321" spans="1:12">
      <c r="A321" t="s">
        <v>417</v>
      </c>
      <c r="B321" t="s">
        <v>212</v>
      </c>
      <c r="C321" t="s">
        <v>1473</v>
      </c>
      <c r="D321">
        <v>4</v>
      </c>
      <c r="E321" t="s">
        <v>714</v>
      </c>
      <c r="F321" t="s">
        <v>714</v>
      </c>
      <c r="G321" t="s">
        <v>714</v>
      </c>
      <c r="H321" t="s">
        <v>714</v>
      </c>
      <c r="I321" t="s">
        <v>714</v>
      </c>
      <c r="J321" t="s">
        <v>714</v>
      </c>
      <c r="K321">
        <v>14.2</v>
      </c>
      <c r="L321">
        <v>6.15</v>
      </c>
    </row>
    <row r="322" spans="1:12">
      <c r="A322" t="s">
        <v>417</v>
      </c>
      <c r="B322" t="s">
        <v>212</v>
      </c>
      <c r="C322" t="s">
        <v>1473</v>
      </c>
      <c r="D322">
        <v>5</v>
      </c>
      <c r="E322" t="s">
        <v>714</v>
      </c>
      <c r="F322" t="s">
        <v>714</v>
      </c>
      <c r="G322" t="s">
        <v>714</v>
      </c>
      <c r="H322" t="s">
        <v>714</v>
      </c>
      <c r="I322" t="s">
        <v>714</v>
      </c>
      <c r="J322" t="s">
        <v>714</v>
      </c>
      <c r="K322">
        <v>14.2</v>
      </c>
      <c r="L322">
        <v>6.15</v>
      </c>
    </row>
    <row r="323" spans="1:12">
      <c r="A323" t="s">
        <v>417</v>
      </c>
      <c r="B323" t="s">
        <v>212</v>
      </c>
      <c r="C323" t="s">
        <v>1473</v>
      </c>
      <c r="D323">
        <v>6</v>
      </c>
      <c r="E323" t="s">
        <v>714</v>
      </c>
      <c r="F323" t="s">
        <v>714</v>
      </c>
      <c r="G323" t="s">
        <v>714</v>
      </c>
      <c r="H323" t="s">
        <v>714</v>
      </c>
      <c r="I323" t="s">
        <v>714</v>
      </c>
      <c r="J323" t="s">
        <v>714</v>
      </c>
      <c r="K323">
        <v>14.2</v>
      </c>
      <c r="L323">
        <v>6.15</v>
      </c>
    </row>
    <row r="324" spans="1:12">
      <c r="A324" t="s">
        <v>417</v>
      </c>
      <c r="B324" t="s">
        <v>212</v>
      </c>
      <c r="C324" t="s">
        <v>1473</v>
      </c>
      <c r="D324">
        <v>7</v>
      </c>
      <c r="E324" t="s">
        <v>714</v>
      </c>
      <c r="F324" t="s">
        <v>714</v>
      </c>
      <c r="G324" t="s">
        <v>714</v>
      </c>
      <c r="H324" t="s">
        <v>714</v>
      </c>
      <c r="I324" t="s">
        <v>714</v>
      </c>
      <c r="J324" t="s">
        <v>714</v>
      </c>
      <c r="K324">
        <v>14.2</v>
      </c>
      <c r="L324">
        <v>6.15</v>
      </c>
    </row>
    <row r="325" spans="1:12">
      <c r="A325" t="s">
        <v>417</v>
      </c>
      <c r="B325" t="s">
        <v>212</v>
      </c>
      <c r="C325" t="s">
        <v>1473</v>
      </c>
      <c r="D325">
        <v>8</v>
      </c>
      <c r="E325" t="s">
        <v>714</v>
      </c>
      <c r="F325" t="s">
        <v>714</v>
      </c>
      <c r="G325" t="s">
        <v>714</v>
      </c>
      <c r="H325" t="s">
        <v>714</v>
      </c>
      <c r="I325" t="s">
        <v>714</v>
      </c>
      <c r="J325" t="s">
        <v>714</v>
      </c>
      <c r="K325">
        <v>14.2</v>
      </c>
      <c r="L325">
        <v>6.15</v>
      </c>
    </row>
    <row r="326" spans="1:12">
      <c r="A326" t="s">
        <v>417</v>
      </c>
      <c r="B326" t="s">
        <v>212</v>
      </c>
      <c r="C326" t="s">
        <v>1473</v>
      </c>
      <c r="D326">
        <v>9</v>
      </c>
      <c r="E326" s="55">
        <v>45175</v>
      </c>
      <c r="F326" t="s">
        <v>1469</v>
      </c>
      <c r="G326">
        <v>7.3</v>
      </c>
      <c r="H326">
        <v>0.32800000000000001</v>
      </c>
      <c r="J326" s="992">
        <v>0.39999999999999997</v>
      </c>
      <c r="K326">
        <v>14.2</v>
      </c>
      <c r="L326">
        <v>6.15</v>
      </c>
    </row>
    <row r="327" spans="1:12">
      <c r="A327" t="s">
        <v>417</v>
      </c>
      <c r="B327" t="s">
        <v>212</v>
      </c>
      <c r="C327" t="s">
        <v>1473</v>
      </c>
      <c r="D327">
        <v>10</v>
      </c>
      <c r="E327" t="s">
        <v>714</v>
      </c>
      <c r="F327" t="s">
        <v>714</v>
      </c>
      <c r="G327" t="s">
        <v>714</v>
      </c>
      <c r="H327" t="s">
        <v>714</v>
      </c>
      <c r="I327" t="s">
        <v>714</v>
      </c>
      <c r="J327" t="s">
        <v>714</v>
      </c>
      <c r="K327">
        <v>14.2</v>
      </c>
      <c r="L327">
        <v>6.15</v>
      </c>
    </row>
    <row r="328" spans="1:12">
      <c r="A328" t="s">
        <v>417</v>
      </c>
      <c r="B328" t="s">
        <v>212</v>
      </c>
      <c r="C328" t="s">
        <v>1473</v>
      </c>
      <c r="D328">
        <v>11</v>
      </c>
      <c r="E328" t="s">
        <v>714</v>
      </c>
      <c r="F328" t="s">
        <v>714</v>
      </c>
      <c r="G328" t="s">
        <v>714</v>
      </c>
      <c r="H328" t="s">
        <v>714</v>
      </c>
      <c r="I328" t="s">
        <v>714</v>
      </c>
      <c r="J328" t="s">
        <v>714</v>
      </c>
      <c r="K328">
        <v>14.2</v>
      </c>
      <c r="L328">
        <v>6.15</v>
      </c>
    </row>
    <row r="329" spans="1:12">
      <c r="A329" t="s">
        <v>417</v>
      </c>
      <c r="B329" t="s">
        <v>212</v>
      </c>
      <c r="C329" t="s">
        <v>1473</v>
      </c>
      <c r="D329">
        <v>12</v>
      </c>
      <c r="E329" t="s">
        <v>714</v>
      </c>
      <c r="F329" t="s">
        <v>714</v>
      </c>
      <c r="G329" t="s">
        <v>714</v>
      </c>
      <c r="H329" t="s">
        <v>714</v>
      </c>
      <c r="I329" t="s">
        <v>714</v>
      </c>
      <c r="J329" t="s">
        <v>714</v>
      </c>
      <c r="K329">
        <v>14.2</v>
      </c>
      <c r="L329">
        <v>6.15</v>
      </c>
    </row>
    <row r="330" spans="1:12">
      <c r="A330" t="s">
        <v>417</v>
      </c>
      <c r="B330" t="s">
        <v>212</v>
      </c>
      <c r="C330" t="s">
        <v>1473</v>
      </c>
      <c r="D330">
        <v>13</v>
      </c>
      <c r="E330" t="s">
        <v>714</v>
      </c>
      <c r="F330" t="s">
        <v>714</v>
      </c>
      <c r="G330" t="s">
        <v>714</v>
      </c>
      <c r="H330" t="s">
        <v>714</v>
      </c>
      <c r="I330" t="s">
        <v>714</v>
      </c>
      <c r="J330" t="s">
        <v>714</v>
      </c>
      <c r="K330">
        <v>14.2</v>
      </c>
      <c r="L330">
        <v>6.15</v>
      </c>
    </row>
    <row r="331" spans="1:12">
      <c r="A331" t="s">
        <v>417</v>
      </c>
      <c r="B331" t="s">
        <v>212</v>
      </c>
      <c r="C331" t="s">
        <v>1473</v>
      </c>
      <c r="D331">
        <v>13.2</v>
      </c>
      <c r="E331" s="55">
        <v>45175</v>
      </c>
      <c r="F331" t="s">
        <v>1469</v>
      </c>
      <c r="G331" t="s">
        <v>713</v>
      </c>
      <c r="H331">
        <v>0.74099999999999999</v>
      </c>
      <c r="J331" s="992">
        <v>0.40625</v>
      </c>
      <c r="K331">
        <v>14.2</v>
      </c>
      <c r="L331">
        <v>6.15</v>
      </c>
    </row>
    <row r="332" spans="1:12">
      <c r="A332" t="s">
        <v>417</v>
      </c>
      <c r="B332" t="s">
        <v>212</v>
      </c>
      <c r="C332" t="s">
        <v>1473</v>
      </c>
      <c r="D332">
        <v>13.7</v>
      </c>
      <c r="E332" t="s">
        <v>714</v>
      </c>
      <c r="F332" t="s">
        <v>714</v>
      </c>
      <c r="G332" t="s">
        <v>714</v>
      </c>
      <c r="H332" t="s">
        <v>714</v>
      </c>
      <c r="I332" t="s">
        <v>714</v>
      </c>
      <c r="J332" t="s">
        <v>714</v>
      </c>
      <c r="K332">
        <v>14.2</v>
      </c>
      <c r="L332">
        <v>6.15</v>
      </c>
    </row>
    <row r="333" spans="1:12">
      <c r="A333" t="s">
        <v>417</v>
      </c>
      <c r="B333" t="s">
        <v>212</v>
      </c>
      <c r="C333" t="s">
        <v>1474</v>
      </c>
      <c r="D333">
        <v>0.5</v>
      </c>
      <c r="E333" s="55">
        <v>45203</v>
      </c>
      <c r="F333" t="s">
        <v>1469</v>
      </c>
      <c r="G333">
        <v>4.58</v>
      </c>
      <c r="H333">
        <v>0.245</v>
      </c>
      <c r="J333" s="992">
        <v>0.36805555555555558</v>
      </c>
      <c r="K333">
        <v>14</v>
      </c>
      <c r="L333">
        <v>3.8</v>
      </c>
    </row>
    <row r="334" spans="1:12">
      <c r="A334" t="s">
        <v>417</v>
      </c>
      <c r="B334" t="s">
        <v>212</v>
      </c>
      <c r="C334" t="s">
        <v>1474</v>
      </c>
      <c r="D334">
        <v>1</v>
      </c>
      <c r="E334" t="s">
        <v>714</v>
      </c>
      <c r="F334" t="s">
        <v>714</v>
      </c>
      <c r="G334" t="s">
        <v>714</v>
      </c>
      <c r="H334" t="s">
        <v>714</v>
      </c>
      <c r="I334" t="s">
        <v>714</v>
      </c>
      <c r="J334" t="s">
        <v>714</v>
      </c>
      <c r="K334">
        <v>14</v>
      </c>
      <c r="L334">
        <v>3.8</v>
      </c>
    </row>
    <row r="335" spans="1:12">
      <c r="A335" t="s">
        <v>417</v>
      </c>
      <c r="B335" t="s">
        <v>212</v>
      </c>
      <c r="C335" t="s">
        <v>1474</v>
      </c>
      <c r="D335">
        <v>2</v>
      </c>
      <c r="E335" t="s">
        <v>714</v>
      </c>
      <c r="F335" t="s">
        <v>714</v>
      </c>
      <c r="G335" t="s">
        <v>714</v>
      </c>
      <c r="H335" t="s">
        <v>714</v>
      </c>
      <c r="I335" t="s">
        <v>714</v>
      </c>
      <c r="J335" t="s">
        <v>714</v>
      </c>
      <c r="K335">
        <v>14</v>
      </c>
      <c r="L335">
        <v>3.8</v>
      </c>
    </row>
    <row r="336" spans="1:12">
      <c r="A336" t="s">
        <v>417</v>
      </c>
      <c r="B336" t="s">
        <v>212</v>
      </c>
      <c r="C336" t="s">
        <v>1474</v>
      </c>
      <c r="D336">
        <v>3</v>
      </c>
      <c r="E336" s="55">
        <v>45203</v>
      </c>
      <c r="F336" t="s">
        <v>1469</v>
      </c>
      <c r="G336">
        <v>5.55</v>
      </c>
      <c r="H336">
        <v>0.371</v>
      </c>
      <c r="I336" t="s">
        <v>724</v>
      </c>
      <c r="J336" s="992">
        <v>0.37847222222222227</v>
      </c>
      <c r="K336">
        <v>14</v>
      </c>
      <c r="L336">
        <v>3.8</v>
      </c>
    </row>
    <row r="337" spans="1:12">
      <c r="A337" t="s">
        <v>417</v>
      </c>
      <c r="B337" t="s">
        <v>212</v>
      </c>
      <c r="C337" t="s">
        <v>1474</v>
      </c>
      <c r="D337">
        <v>3</v>
      </c>
      <c r="E337" s="55">
        <v>45203</v>
      </c>
      <c r="F337" t="s">
        <v>1469</v>
      </c>
      <c r="G337">
        <v>5.42</v>
      </c>
      <c r="H337">
        <v>0.39400000000000002</v>
      </c>
      <c r="J337" s="992">
        <v>0.3743055555555555</v>
      </c>
      <c r="K337">
        <v>14</v>
      </c>
      <c r="L337">
        <v>3.8</v>
      </c>
    </row>
    <row r="338" spans="1:12">
      <c r="A338" t="s">
        <v>417</v>
      </c>
      <c r="B338" t="s">
        <v>212</v>
      </c>
      <c r="C338" t="s">
        <v>1474</v>
      </c>
      <c r="D338">
        <v>4</v>
      </c>
      <c r="E338" t="s">
        <v>714</v>
      </c>
      <c r="F338" t="s">
        <v>714</v>
      </c>
      <c r="G338" t="s">
        <v>714</v>
      </c>
      <c r="H338" t="s">
        <v>714</v>
      </c>
      <c r="I338" t="s">
        <v>714</v>
      </c>
      <c r="J338" t="s">
        <v>714</v>
      </c>
      <c r="K338">
        <v>14</v>
      </c>
      <c r="L338">
        <v>3.8</v>
      </c>
    </row>
    <row r="339" spans="1:12">
      <c r="A339" t="s">
        <v>417</v>
      </c>
      <c r="B339" t="s">
        <v>212</v>
      </c>
      <c r="C339" t="s">
        <v>1474</v>
      </c>
      <c r="D339">
        <v>5</v>
      </c>
      <c r="E339" t="s">
        <v>714</v>
      </c>
      <c r="F339" t="s">
        <v>714</v>
      </c>
      <c r="G339" t="s">
        <v>714</v>
      </c>
      <c r="H339" t="s">
        <v>714</v>
      </c>
      <c r="I339" t="s">
        <v>714</v>
      </c>
      <c r="J339" t="s">
        <v>714</v>
      </c>
      <c r="K339">
        <v>14</v>
      </c>
      <c r="L339">
        <v>3.8</v>
      </c>
    </row>
    <row r="340" spans="1:12">
      <c r="A340" t="s">
        <v>417</v>
      </c>
      <c r="B340" t="s">
        <v>212</v>
      </c>
      <c r="C340" t="s">
        <v>1474</v>
      </c>
      <c r="D340">
        <v>6</v>
      </c>
      <c r="E340" t="s">
        <v>714</v>
      </c>
      <c r="F340" t="s">
        <v>714</v>
      </c>
      <c r="G340" t="s">
        <v>714</v>
      </c>
      <c r="H340" t="s">
        <v>714</v>
      </c>
      <c r="I340" t="s">
        <v>714</v>
      </c>
      <c r="J340" t="s">
        <v>714</v>
      </c>
      <c r="K340">
        <v>14</v>
      </c>
      <c r="L340">
        <v>3.8</v>
      </c>
    </row>
    <row r="341" spans="1:12">
      <c r="A341" t="s">
        <v>417</v>
      </c>
      <c r="B341" t="s">
        <v>212</v>
      </c>
      <c r="C341" t="s">
        <v>1474</v>
      </c>
      <c r="D341">
        <v>7</v>
      </c>
      <c r="E341" t="s">
        <v>714</v>
      </c>
      <c r="F341" t="s">
        <v>714</v>
      </c>
      <c r="G341" t="s">
        <v>714</v>
      </c>
      <c r="H341" t="s">
        <v>714</v>
      </c>
      <c r="I341" t="s">
        <v>714</v>
      </c>
      <c r="J341" t="s">
        <v>714</v>
      </c>
      <c r="K341">
        <v>14</v>
      </c>
      <c r="L341">
        <v>3.8</v>
      </c>
    </row>
    <row r="342" spans="1:12">
      <c r="A342" t="s">
        <v>417</v>
      </c>
      <c r="B342" t="s">
        <v>212</v>
      </c>
      <c r="C342" t="s">
        <v>1474</v>
      </c>
      <c r="D342">
        <v>8</v>
      </c>
      <c r="E342" t="s">
        <v>714</v>
      </c>
      <c r="F342" t="s">
        <v>714</v>
      </c>
      <c r="G342" t="s">
        <v>714</v>
      </c>
      <c r="H342" t="s">
        <v>714</v>
      </c>
      <c r="I342" t="s">
        <v>714</v>
      </c>
      <c r="J342" t="s">
        <v>714</v>
      </c>
      <c r="K342">
        <v>14</v>
      </c>
      <c r="L342">
        <v>3.8</v>
      </c>
    </row>
    <row r="343" spans="1:12">
      <c r="A343" t="s">
        <v>417</v>
      </c>
      <c r="B343" t="s">
        <v>212</v>
      </c>
      <c r="C343" t="s">
        <v>1474</v>
      </c>
      <c r="D343">
        <v>9</v>
      </c>
      <c r="E343" s="55">
        <v>45203</v>
      </c>
      <c r="F343" t="s">
        <v>1469</v>
      </c>
      <c r="G343">
        <v>7.04</v>
      </c>
      <c r="H343">
        <v>0.216</v>
      </c>
      <c r="J343" s="992">
        <v>0.38125000000000003</v>
      </c>
      <c r="K343">
        <v>14</v>
      </c>
      <c r="L343">
        <v>3.8</v>
      </c>
    </row>
    <row r="344" spans="1:12">
      <c r="A344" t="s">
        <v>417</v>
      </c>
      <c r="B344" t="s">
        <v>212</v>
      </c>
      <c r="C344" t="s">
        <v>1474</v>
      </c>
      <c r="D344">
        <v>10</v>
      </c>
      <c r="E344" t="s">
        <v>714</v>
      </c>
      <c r="F344" t="s">
        <v>714</v>
      </c>
      <c r="G344" t="s">
        <v>714</v>
      </c>
      <c r="H344" t="s">
        <v>714</v>
      </c>
      <c r="I344" t="s">
        <v>714</v>
      </c>
      <c r="J344" t="s">
        <v>714</v>
      </c>
      <c r="K344">
        <v>14</v>
      </c>
      <c r="L344">
        <v>3.8</v>
      </c>
    </row>
    <row r="345" spans="1:12">
      <c r="A345" t="s">
        <v>417</v>
      </c>
      <c r="B345" t="s">
        <v>212</v>
      </c>
      <c r="C345" t="s">
        <v>1474</v>
      </c>
      <c r="D345">
        <v>11</v>
      </c>
      <c r="E345" t="s">
        <v>714</v>
      </c>
      <c r="F345" t="s">
        <v>714</v>
      </c>
      <c r="G345" t="s">
        <v>714</v>
      </c>
      <c r="H345" t="s">
        <v>714</v>
      </c>
      <c r="I345" t="s">
        <v>714</v>
      </c>
      <c r="J345" t="s">
        <v>714</v>
      </c>
      <c r="K345">
        <v>14</v>
      </c>
      <c r="L345">
        <v>3.8</v>
      </c>
    </row>
    <row r="346" spans="1:12">
      <c r="A346" t="s">
        <v>417</v>
      </c>
      <c r="B346" t="s">
        <v>212</v>
      </c>
      <c r="C346" t="s">
        <v>1474</v>
      </c>
      <c r="D346">
        <v>12</v>
      </c>
      <c r="E346" t="s">
        <v>714</v>
      </c>
      <c r="F346" t="s">
        <v>714</v>
      </c>
      <c r="G346" t="s">
        <v>714</v>
      </c>
      <c r="H346" t="s">
        <v>714</v>
      </c>
      <c r="I346" t="s">
        <v>714</v>
      </c>
      <c r="J346" t="s">
        <v>714</v>
      </c>
      <c r="K346">
        <v>14</v>
      </c>
      <c r="L346">
        <v>3.8</v>
      </c>
    </row>
    <row r="347" spans="1:12">
      <c r="A347" t="s">
        <v>417</v>
      </c>
      <c r="B347" t="s">
        <v>212</v>
      </c>
      <c r="C347" t="s">
        <v>1474</v>
      </c>
      <c r="D347">
        <v>13</v>
      </c>
      <c r="E347" s="55">
        <v>45203</v>
      </c>
      <c r="F347" t="s">
        <v>1469</v>
      </c>
      <c r="G347" t="s">
        <v>713</v>
      </c>
      <c r="H347">
        <v>0.68899999999999995</v>
      </c>
      <c r="J347" s="992">
        <v>0.3833333333333333</v>
      </c>
      <c r="K347">
        <v>14</v>
      </c>
      <c r="L347">
        <v>3.8</v>
      </c>
    </row>
    <row r="348" spans="1:12">
      <c r="A348" t="s">
        <v>417</v>
      </c>
      <c r="B348" t="s">
        <v>212</v>
      </c>
      <c r="C348" t="s">
        <v>1474</v>
      </c>
      <c r="D348">
        <v>13.5</v>
      </c>
      <c r="E348" t="s">
        <v>714</v>
      </c>
      <c r="F348" t="s">
        <v>714</v>
      </c>
      <c r="G348" t="s">
        <v>714</v>
      </c>
      <c r="H348" t="s">
        <v>714</v>
      </c>
      <c r="I348" t="s">
        <v>714</v>
      </c>
      <c r="J348" t="s">
        <v>714</v>
      </c>
      <c r="K348">
        <v>14</v>
      </c>
      <c r="L348">
        <v>3.8</v>
      </c>
    </row>
    <row r="349" spans="1:12">
      <c r="A349" t="s">
        <v>417</v>
      </c>
      <c r="B349" t="s">
        <v>212</v>
      </c>
      <c r="C349" t="s">
        <v>1475</v>
      </c>
      <c r="D349">
        <v>0.5</v>
      </c>
      <c r="E349" s="55">
        <v>45243</v>
      </c>
      <c r="F349" t="s">
        <v>1469</v>
      </c>
      <c r="G349">
        <v>5.24</v>
      </c>
      <c r="H349">
        <v>0.48699999999999999</v>
      </c>
      <c r="J349" s="992">
        <v>0.52708333333333335</v>
      </c>
      <c r="K349">
        <v>14.1</v>
      </c>
      <c r="L349">
        <v>3.79</v>
      </c>
    </row>
    <row r="350" spans="1:12">
      <c r="A350" t="s">
        <v>417</v>
      </c>
      <c r="B350" t="s">
        <v>212</v>
      </c>
      <c r="C350" t="s">
        <v>1475</v>
      </c>
      <c r="D350">
        <v>1</v>
      </c>
      <c r="E350" t="s">
        <v>714</v>
      </c>
      <c r="F350" t="s">
        <v>714</v>
      </c>
      <c r="G350" t="s">
        <v>714</v>
      </c>
      <c r="H350" t="s">
        <v>714</v>
      </c>
      <c r="I350" t="s">
        <v>714</v>
      </c>
      <c r="J350" t="s">
        <v>714</v>
      </c>
      <c r="K350">
        <v>14.1</v>
      </c>
      <c r="L350">
        <v>3.79</v>
      </c>
    </row>
    <row r="351" spans="1:12">
      <c r="A351" t="s">
        <v>417</v>
      </c>
      <c r="B351" t="s">
        <v>212</v>
      </c>
      <c r="C351" t="s">
        <v>1475</v>
      </c>
      <c r="D351">
        <v>2</v>
      </c>
      <c r="E351" t="s">
        <v>714</v>
      </c>
      <c r="F351" t="s">
        <v>714</v>
      </c>
      <c r="G351" t="s">
        <v>714</v>
      </c>
      <c r="H351" t="s">
        <v>714</v>
      </c>
      <c r="I351" t="s">
        <v>714</v>
      </c>
      <c r="J351" t="s">
        <v>714</v>
      </c>
      <c r="K351">
        <v>14.1</v>
      </c>
      <c r="L351">
        <v>3.79</v>
      </c>
    </row>
    <row r="352" spans="1:12">
      <c r="A352" t="s">
        <v>417</v>
      </c>
      <c r="B352" t="s">
        <v>212</v>
      </c>
      <c r="C352" t="s">
        <v>1475</v>
      </c>
      <c r="D352">
        <v>3</v>
      </c>
      <c r="E352" s="55">
        <v>45243</v>
      </c>
      <c r="F352" t="s">
        <v>1469</v>
      </c>
      <c r="G352">
        <v>6.11</v>
      </c>
      <c r="H352">
        <v>0.318</v>
      </c>
      <c r="J352" s="992">
        <v>0.53194444444444444</v>
      </c>
      <c r="K352">
        <v>14.1</v>
      </c>
      <c r="L352">
        <v>3.79</v>
      </c>
    </row>
    <row r="353" spans="1:12">
      <c r="A353" t="s">
        <v>417</v>
      </c>
      <c r="B353" t="s">
        <v>212</v>
      </c>
      <c r="C353" t="s">
        <v>1475</v>
      </c>
      <c r="D353">
        <v>4</v>
      </c>
      <c r="E353" t="s">
        <v>714</v>
      </c>
      <c r="F353" t="s">
        <v>714</v>
      </c>
      <c r="G353" t="s">
        <v>714</v>
      </c>
      <c r="H353" t="s">
        <v>714</v>
      </c>
      <c r="I353" t="s">
        <v>714</v>
      </c>
      <c r="J353" t="s">
        <v>714</v>
      </c>
      <c r="K353">
        <v>14.1</v>
      </c>
      <c r="L353">
        <v>3.79</v>
      </c>
    </row>
    <row r="354" spans="1:12">
      <c r="A354" t="s">
        <v>417</v>
      </c>
      <c r="B354" t="s">
        <v>212</v>
      </c>
      <c r="C354" t="s">
        <v>1475</v>
      </c>
      <c r="D354">
        <v>5</v>
      </c>
      <c r="E354" t="s">
        <v>714</v>
      </c>
      <c r="F354" t="s">
        <v>714</v>
      </c>
      <c r="G354" t="s">
        <v>714</v>
      </c>
      <c r="H354" t="s">
        <v>714</v>
      </c>
      <c r="I354" t="s">
        <v>714</v>
      </c>
      <c r="J354" t="s">
        <v>714</v>
      </c>
      <c r="K354">
        <v>14.1</v>
      </c>
      <c r="L354">
        <v>3.79</v>
      </c>
    </row>
    <row r="355" spans="1:12">
      <c r="A355" t="s">
        <v>417</v>
      </c>
      <c r="B355" t="s">
        <v>212</v>
      </c>
      <c r="C355" t="s">
        <v>1475</v>
      </c>
      <c r="D355">
        <v>6</v>
      </c>
      <c r="E355" t="s">
        <v>714</v>
      </c>
      <c r="F355" t="s">
        <v>714</v>
      </c>
      <c r="G355" t="s">
        <v>714</v>
      </c>
      <c r="H355" t="s">
        <v>714</v>
      </c>
      <c r="I355" t="s">
        <v>714</v>
      </c>
      <c r="J355" t="s">
        <v>714</v>
      </c>
      <c r="K355">
        <v>14.1</v>
      </c>
      <c r="L355">
        <v>3.79</v>
      </c>
    </row>
    <row r="356" spans="1:12">
      <c r="A356" t="s">
        <v>417</v>
      </c>
      <c r="B356" t="s">
        <v>212</v>
      </c>
      <c r="C356" t="s">
        <v>1475</v>
      </c>
      <c r="D356">
        <v>7</v>
      </c>
      <c r="E356" t="s">
        <v>714</v>
      </c>
      <c r="F356" t="s">
        <v>714</v>
      </c>
      <c r="G356" t="s">
        <v>714</v>
      </c>
      <c r="H356" t="s">
        <v>714</v>
      </c>
      <c r="I356" t="s">
        <v>714</v>
      </c>
      <c r="J356" t="s">
        <v>714</v>
      </c>
      <c r="K356">
        <v>14.1</v>
      </c>
      <c r="L356">
        <v>3.79</v>
      </c>
    </row>
    <row r="357" spans="1:12">
      <c r="A357" t="s">
        <v>417</v>
      </c>
      <c r="B357" t="s">
        <v>212</v>
      </c>
      <c r="C357" t="s">
        <v>1475</v>
      </c>
      <c r="D357">
        <v>8</v>
      </c>
      <c r="E357" t="s">
        <v>714</v>
      </c>
      <c r="F357" t="s">
        <v>714</v>
      </c>
      <c r="G357" t="s">
        <v>714</v>
      </c>
      <c r="H357" t="s">
        <v>714</v>
      </c>
      <c r="I357" t="s">
        <v>714</v>
      </c>
      <c r="J357" t="s">
        <v>714</v>
      </c>
      <c r="K357">
        <v>14.1</v>
      </c>
      <c r="L357">
        <v>3.79</v>
      </c>
    </row>
    <row r="358" spans="1:12">
      <c r="A358" t="s">
        <v>417</v>
      </c>
      <c r="B358" t="s">
        <v>212</v>
      </c>
      <c r="C358" t="s">
        <v>1475</v>
      </c>
      <c r="D358">
        <v>9</v>
      </c>
      <c r="E358" s="55">
        <v>45243</v>
      </c>
      <c r="F358" t="s">
        <v>1469</v>
      </c>
      <c r="G358">
        <v>4.66</v>
      </c>
      <c r="H358">
        <v>0.26900000000000002</v>
      </c>
      <c r="J358" s="992">
        <v>0.53680555555555554</v>
      </c>
      <c r="K358">
        <v>14.1</v>
      </c>
      <c r="L358">
        <v>3.79</v>
      </c>
    </row>
    <row r="359" spans="1:12">
      <c r="A359" t="s">
        <v>417</v>
      </c>
      <c r="B359" t="s">
        <v>212</v>
      </c>
      <c r="C359" t="s">
        <v>1475</v>
      </c>
      <c r="D359">
        <v>10</v>
      </c>
      <c r="E359" t="s">
        <v>714</v>
      </c>
      <c r="F359" t="s">
        <v>714</v>
      </c>
      <c r="G359" t="s">
        <v>714</v>
      </c>
      <c r="H359" t="s">
        <v>714</v>
      </c>
      <c r="I359" t="s">
        <v>714</v>
      </c>
      <c r="J359" t="s">
        <v>714</v>
      </c>
      <c r="K359">
        <v>14.1</v>
      </c>
      <c r="L359">
        <v>3.79</v>
      </c>
    </row>
    <row r="360" spans="1:12">
      <c r="A360" t="s">
        <v>417</v>
      </c>
      <c r="B360" t="s">
        <v>212</v>
      </c>
      <c r="C360" t="s">
        <v>1475</v>
      </c>
      <c r="D360">
        <v>11</v>
      </c>
      <c r="E360" t="s">
        <v>714</v>
      </c>
      <c r="F360" t="s">
        <v>714</v>
      </c>
      <c r="G360" t="s">
        <v>714</v>
      </c>
      <c r="H360" t="s">
        <v>714</v>
      </c>
      <c r="I360" t="s">
        <v>714</v>
      </c>
      <c r="J360" t="s">
        <v>714</v>
      </c>
      <c r="K360">
        <v>14.1</v>
      </c>
      <c r="L360">
        <v>3.79</v>
      </c>
    </row>
    <row r="361" spans="1:12">
      <c r="A361" t="s">
        <v>417</v>
      </c>
      <c r="B361" t="s">
        <v>212</v>
      </c>
      <c r="C361" t="s">
        <v>1475</v>
      </c>
      <c r="D361">
        <v>12</v>
      </c>
      <c r="E361" t="s">
        <v>714</v>
      </c>
      <c r="F361" t="s">
        <v>714</v>
      </c>
      <c r="G361" t="s">
        <v>714</v>
      </c>
      <c r="H361" t="s">
        <v>714</v>
      </c>
      <c r="I361" t="s">
        <v>714</v>
      </c>
      <c r="J361" t="s">
        <v>714</v>
      </c>
      <c r="K361">
        <v>14.1</v>
      </c>
      <c r="L361">
        <v>3.79</v>
      </c>
    </row>
    <row r="362" spans="1:12">
      <c r="A362" t="s">
        <v>417</v>
      </c>
      <c r="B362" t="s">
        <v>212</v>
      </c>
      <c r="C362" t="s">
        <v>1475</v>
      </c>
      <c r="D362">
        <v>13</v>
      </c>
      <c r="E362" t="s">
        <v>714</v>
      </c>
      <c r="F362" t="s">
        <v>714</v>
      </c>
      <c r="G362" t="s">
        <v>714</v>
      </c>
      <c r="H362" t="s">
        <v>714</v>
      </c>
      <c r="I362" t="s">
        <v>714</v>
      </c>
      <c r="J362" t="s">
        <v>714</v>
      </c>
      <c r="K362">
        <v>14.1</v>
      </c>
      <c r="L362">
        <v>3.79</v>
      </c>
    </row>
    <row r="363" spans="1:12">
      <c r="A363" t="s">
        <v>417</v>
      </c>
      <c r="B363" t="s">
        <v>212</v>
      </c>
      <c r="C363" t="s">
        <v>1475</v>
      </c>
      <c r="D363">
        <v>13.1</v>
      </c>
      <c r="E363" s="55">
        <v>45243</v>
      </c>
      <c r="F363" t="s">
        <v>1469</v>
      </c>
      <c r="G363">
        <v>4.41</v>
      </c>
      <c r="H363">
        <v>0.60399999999999998</v>
      </c>
      <c r="J363" s="992">
        <v>0.54236111111111118</v>
      </c>
      <c r="K363">
        <v>14.1</v>
      </c>
      <c r="L363">
        <v>3.79</v>
      </c>
    </row>
    <row r="364" spans="1:12">
      <c r="A364" t="s">
        <v>417</v>
      </c>
      <c r="B364" t="s">
        <v>212</v>
      </c>
      <c r="C364" t="s">
        <v>1475</v>
      </c>
      <c r="D364">
        <v>13.6</v>
      </c>
      <c r="E364" t="s">
        <v>714</v>
      </c>
      <c r="F364" t="s">
        <v>714</v>
      </c>
      <c r="G364" t="s">
        <v>714</v>
      </c>
      <c r="H364" t="s">
        <v>714</v>
      </c>
      <c r="I364" t="s">
        <v>714</v>
      </c>
      <c r="J364" t="s">
        <v>714</v>
      </c>
      <c r="K364">
        <v>14.1</v>
      </c>
      <c r="L364">
        <v>3.79</v>
      </c>
    </row>
    <row r="365" spans="1:12">
      <c r="A365" t="s">
        <v>417</v>
      </c>
      <c r="B365" t="s">
        <v>212</v>
      </c>
      <c r="C365" t="s">
        <v>1475</v>
      </c>
      <c r="D365">
        <v>13.9</v>
      </c>
      <c r="E365" t="s">
        <v>714</v>
      </c>
      <c r="F365" t="s">
        <v>714</v>
      </c>
      <c r="G365" t="s">
        <v>714</v>
      </c>
      <c r="H365" t="s">
        <v>714</v>
      </c>
      <c r="I365" t="s">
        <v>714</v>
      </c>
      <c r="J365" t="s">
        <v>714</v>
      </c>
      <c r="K365">
        <v>14.1</v>
      </c>
      <c r="L365">
        <v>3.79</v>
      </c>
    </row>
    <row r="366" spans="1:12">
      <c r="A366" t="s">
        <v>417</v>
      </c>
      <c r="B366" t="s">
        <v>212</v>
      </c>
      <c r="C366" t="s">
        <v>1475</v>
      </c>
      <c r="D366">
        <v>14</v>
      </c>
      <c r="E366" t="s">
        <v>714</v>
      </c>
      <c r="F366" t="s">
        <v>714</v>
      </c>
      <c r="G366" t="s">
        <v>714</v>
      </c>
      <c r="H366" t="s">
        <v>714</v>
      </c>
      <c r="I366" t="s">
        <v>714</v>
      </c>
      <c r="J366" t="s">
        <v>714</v>
      </c>
      <c r="K366">
        <v>14.1</v>
      </c>
      <c r="L366">
        <v>3.79</v>
      </c>
    </row>
    <row r="369" spans="1:12">
      <c r="A369" t="s">
        <v>20</v>
      </c>
      <c r="B369" t="s">
        <v>701</v>
      </c>
      <c r="C369" t="s">
        <v>2668</v>
      </c>
      <c r="D369" t="s">
        <v>1538</v>
      </c>
      <c r="E369" t="s">
        <v>786</v>
      </c>
      <c r="F369" t="s">
        <v>2669</v>
      </c>
      <c r="G369" t="s">
        <v>2670</v>
      </c>
      <c r="H369" t="s">
        <v>809</v>
      </c>
      <c r="I369" t="s">
        <v>707</v>
      </c>
      <c r="J369" t="s">
        <v>2671</v>
      </c>
      <c r="K369" t="s">
        <v>847</v>
      </c>
      <c r="L369" t="s">
        <v>2672</v>
      </c>
    </row>
    <row r="370" spans="1:12">
      <c r="A370" t="s">
        <v>417</v>
      </c>
      <c r="B370" t="s">
        <v>348</v>
      </c>
      <c r="C370" t="s">
        <v>1476</v>
      </c>
      <c r="D370">
        <v>0.5</v>
      </c>
      <c r="E370" s="55">
        <v>45043</v>
      </c>
      <c r="F370" t="s">
        <v>1477</v>
      </c>
      <c r="G370">
        <v>5.41</v>
      </c>
      <c r="H370">
        <v>0.71899999999999997</v>
      </c>
      <c r="J370" s="992">
        <v>0.62916666666666665</v>
      </c>
      <c r="K370">
        <v>6</v>
      </c>
      <c r="L370">
        <v>2.38</v>
      </c>
    </row>
    <row r="371" spans="1:12">
      <c r="A371" t="s">
        <v>417</v>
      </c>
      <c r="B371" t="s">
        <v>348</v>
      </c>
      <c r="C371" t="s">
        <v>1476</v>
      </c>
      <c r="D371">
        <v>1</v>
      </c>
      <c r="E371" t="s">
        <v>714</v>
      </c>
      <c r="F371" t="s">
        <v>714</v>
      </c>
      <c r="G371" t="s">
        <v>714</v>
      </c>
      <c r="H371" t="s">
        <v>714</v>
      </c>
      <c r="I371" t="s">
        <v>714</v>
      </c>
      <c r="J371" t="s">
        <v>714</v>
      </c>
      <c r="K371">
        <v>6</v>
      </c>
      <c r="L371">
        <v>2.38</v>
      </c>
    </row>
    <row r="372" spans="1:12">
      <c r="A372" t="s">
        <v>417</v>
      </c>
      <c r="B372" t="s">
        <v>348</v>
      </c>
      <c r="C372" t="s">
        <v>1476</v>
      </c>
      <c r="D372">
        <v>2</v>
      </c>
      <c r="E372" t="s">
        <v>714</v>
      </c>
      <c r="F372" t="s">
        <v>714</v>
      </c>
      <c r="G372" t="s">
        <v>714</v>
      </c>
      <c r="H372" t="s">
        <v>714</v>
      </c>
      <c r="I372" t="s">
        <v>714</v>
      </c>
      <c r="J372" t="s">
        <v>714</v>
      </c>
      <c r="K372">
        <v>6</v>
      </c>
      <c r="L372">
        <v>2.38</v>
      </c>
    </row>
    <row r="373" spans="1:12">
      <c r="A373" t="s">
        <v>417</v>
      </c>
      <c r="B373" t="s">
        <v>348</v>
      </c>
      <c r="C373" t="s">
        <v>1476</v>
      </c>
      <c r="D373">
        <v>3</v>
      </c>
      <c r="E373" t="s">
        <v>714</v>
      </c>
      <c r="F373" t="s">
        <v>714</v>
      </c>
      <c r="G373" t="s">
        <v>714</v>
      </c>
      <c r="H373" t="s">
        <v>714</v>
      </c>
      <c r="I373" t="s">
        <v>714</v>
      </c>
      <c r="J373" t="s">
        <v>714</v>
      </c>
      <c r="K373">
        <v>6</v>
      </c>
      <c r="L373">
        <v>2.38</v>
      </c>
    </row>
    <row r="374" spans="1:12">
      <c r="A374" t="s">
        <v>417</v>
      </c>
      <c r="B374" t="s">
        <v>348</v>
      </c>
      <c r="C374" t="s">
        <v>1476</v>
      </c>
      <c r="D374">
        <v>4</v>
      </c>
      <c r="E374" t="s">
        <v>714</v>
      </c>
      <c r="F374" t="s">
        <v>714</v>
      </c>
      <c r="G374" t="s">
        <v>714</v>
      </c>
      <c r="H374" t="s">
        <v>714</v>
      </c>
      <c r="I374" t="s">
        <v>714</v>
      </c>
      <c r="J374" t="s">
        <v>714</v>
      </c>
      <c r="K374">
        <v>6</v>
      </c>
      <c r="L374">
        <v>2.38</v>
      </c>
    </row>
    <row r="375" spans="1:12">
      <c r="A375" t="s">
        <v>417</v>
      </c>
      <c r="B375" t="s">
        <v>348</v>
      </c>
      <c r="C375" t="s">
        <v>1476</v>
      </c>
      <c r="D375">
        <v>5</v>
      </c>
      <c r="E375" s="55">
        <v>45043</v>
      </c>
      <c r="F375" t="s">
        <v>1477</v>
      </c>
      <c r="G375">
        <v>7.99</v>
      </c>
      <c r="H375">
        <v>0.69299999999999995</v>
      </c>
      <c r="J375" s="992">
        <v>0.63472222222222219</v>
      </c>
      <c r="K375">
        <v>6</v>
      </c>
      <c r="L375">
        <v>2.38</v>
      </c>
    </row>
    <row r="376" spans="1:12">
      <c r="A376" t="s">
        <v>417</v>
      </c>
      <c r="B376" t="s">
        <v>348</v>
      </c>
      <c r="C376" t="s">
        <v>1476</v>
      </c>
      <c r="D376">
        <v>5.5</v>
      </c>
      <c r="E376" t="s">
        <v>714</v>
      </c>
      <c r="F376" t="s">
        <v>714</v>
      </c>
      <c r="G376" t="s">
        <v>714</v>
      </c>
      <c r="H376" t="s">
        <v>714</v>
      </c>
      <c r="I376" t="s">
        <v>714</v>
      </c>
      <c r="J376" t="s">
        <v>714</v>
      </c>
      <c r="K376">
        <v>6</v>
      </c>
      <c r="L376">
        <v>2.38</v>
      </c>
    </row>
    <row r="377" spans="1:12">
      <c r="A377" t="s">
        <v>417</v>
      </c>
      <c r="B377" t="s">
        <v>348</v>
      </c>
      <c r="C377" t="s">
        <v>1478</v>
      </c>
      <c r="D377">
        <v>0.5</v>
      </c>
      <c r="E377" s="55">
        <v>45064</v>
      </c>
      <c r="F377" t="s">
        <v>1477</v>
      </c>
      <c r="G377">
        <v>10.76</v>
      </c>
      <c r="H377">
        <v>1.1299999999999999</v>
      </c>
      <c r="J377" s="992">
        <v>0.55555555555555558</v>
      </c>
      <c r="K377">
        <v>6.1</v>
      </c>
      <c r="L377">
        <v>1.75</v>
      </c>
    </row>
    <row r="378" spans="1:12">
      <c r="A378" t="s">
        <v>417</v>
      </c>
      <c r="B378" t="s">
        <v>348</v>
      </c>
      <c r="C378" t="s">
        <v>1478</v>
      </c>
      <c r="D378">
        <v>1</v>
      </c>
      <c r="E378" t="s">
        <v>714</v>
      </c>
      <c r="F378" t="s">
        <v>714</v>
      </c>
      <c r="G378" t="s">
        <v>714</v>
      </c>
      <c r="H378" t="s">
        <v>714</v>
      </c>
      <c r="I378" t="s">
        <v>714</v>
      </c>
      <c r="J378" t="s">
        <v>714</v>
      </c>
      <c r="K378">
        <v>6.1</v>
      </c>
      <c r="L378">
        <v>1.75</v>
      </c>
    </row>
    <row r="379" spans="1:12">
      <c r="A379" t="s">
        <v>417</v>
      </c>
      <c r="B379" t="s">
        <v>348</v>
      </c>
      <c r="C379" t="s">
        <v>1478</v>
      </c>
      <c r="D379">
        <v>2</v>
      </c>
      <c r="E379" t="s">
        <v>714</v>
      </c>
      <c r="F379" t="s">
        <v>714</v>
      </c>
      <c r="G379" t="s">
        <v>714</v>
      </c>
      <c r="H379" t="s">
        <v>714</v>
      </c>
      <c r="I379" t="s">
        <v>714</v>
      </c>
      <c r="J379" t="s">
        <v>714</v>
      </c>
      <c r="K379">
        <v>6.1</v>
      </c>
      <c r="L379">
        <v>1.75</v>
      </c>
    </row>
    <row r="380" spans="1:12">
      <c r="A380" t="s">
        <v>417</v>
      </c>
      <c r="B380" t="s">
        <v>348</v>
      </c>
      <c r="C380" t="s">
        <v>1478</v>
      </c>
      <c r="D380">
        <v>3</v>
      </c>
      <c r="E380" t="s">
        <v>714</v>
      </c>
      <c r="F380" t="s">
        <v>714</v>
      </c>
      <c r="G380" t="s">
        <v>714</v>
      </c>
      <c r="H380" t="s">
        <v>714</v>
      </c>
      <c r="I380" t="s">
        <v>714</v>
      </c>
      <c r="J380" t="s">
        <v>714</v>
      </c>
      <c r="K380">
        <v>6.1</v>
      </c>
      <c r="L380">
        <v>1.75</v>
      </c>
    </row>
    <row r="381" spans="1:12">
      <c r="A381" t="s">
        <v>417</v>
      </c>
      <c r="B381" t="s">
        <v>348</v>
      </c>
      <c r="C381" t="s">
        <v>1478</v>
      </c>
      <c r="D381">
        <v>4</v>
      </c>
      <c r="E381" t="s">
        <v>714</v>
      </c>
      <c r="F381" t="s">
        <v>714</v>
      </c>
      <c r="G381" t="s">
        <v>714</v>
      </c>
      <c r="H381" t="s">
        <v>714</v>
      </c>
      <c r="I381" t="s">
        <v>714</v>
      </c>
      <c r="J381" t="s">
        <v>714</v>
      </c>
      <c r="K381">
        <v>6.1</v>
      </c>
      <c r="L381">
        <v>1.75</v>
      </c>
    </row>
    <row r="382" spans="1:12">
      <c r="A382" t="s">
        <v>417</v>
      </c>
      <c r="B382" t="s">
        <v>348</v>
      </c>
      <c r="C382" t="s">
        <v>1478</v>
      </c>
      <c r="D382">
        <v>5</v>
      </c>
      <c r="E382" t="s">
        <v>714</v>
      </c>
      <c r="F382" t="s">
        <v>714</v>
      </c>
      <c r="G382" t="s">
        <v>714</v>
      </c>
      <c r="H382" t="s">
        <v>714</v>
      </c>
      <c r="I382" t="s">
        <v>714</v>
      </c>
      <c r="J382" t="s">
        <v>714</v>
      </c>
      <c r="K382">
        <v>6.1</v>
      </c>
      <c r="L382">
        <v>1.75</v>
      </c>
    </row>
    <row r="383" spans="1:12">
      <c r="A383" t="s">
        <v>417</v>
      </c>
      <c r="B383" t="s">
        <v>348</v>
      </c>
      <c r="C383" t="s">
        <v>1478</v>
      </c>
      <c r="D383">
        <v>5.0999999999999996</v>
      </c>
      <c r="E383" s="55">
        <v>45064</v>
      </c>
      <c r="F383" t="s">
        <v>1477</v>
      </c>
      <c r="G383">
        <v>7.59</v>
      </c>
      <c r="H383">
        <v>1.28</v>
      </c>
      <c r="J383" s="992">
        <v>0.56388888888888888</v>
      </c>
      <c r="K383">
        <v>6.1</v>
      </c>
      <c r="L383">
        <v>1.75</v>
      </c>
    </row>
    <row r="384" spans="1:12">
      <c r="A384" t="s">
        <v>417</v>
      </c>
      <c r="B384" t="s">
        <v>348</v>
      </c>
      <c r="C384" t="s">
        <v>1478</v>
      </c>
      <c r="D384">
        <v>5.6</v>
      </c>
      <c r="E384" t="s">
        <v>714</v>
      </c>
      <c r="F384" t="s">
        <v>714</v>
      </c>
      <c r="G384" t="s">
        <v>714</v>
      </c>
      <c r="H384" t="s">
        <v>714</v>
      </c>
      <c r="I384" t="s">
        <v>714</v>
      </c>
      <c r="J384" t="s">
        <v>714</v>
      </c>
      <c r="K384">
        <v>6.1</v>
      </c>
      <c r="L384">
        <v>1.75</v>
      </c>
    </row>
    <row r="385" spans="1:12">
      <c r="A385" t="s">
        <v>417</v>
      </c>
      <c r="B385" t="s">
        <v>348</v>
      </c>
      <c r="C385" t="s">
        <v>1479</v>
      </c>
      <c r="D385">
        <v>0.5</v>
      </c>
      <c r="E385" s="55">
        <v>45083</v>
      </c>
      <c r="F385" t="s">
        <v>1477</v>
      </c>
      <c r="G385">
        <v>17.64</v>
      </c>
      <c r="H385">
        <v>1.3</v>
      </c>
      <c r="J385" s="992">
        <v>0.46875</v>
      </c>
      <c r="K385">
        <v>5.7</v>
      </c>
      <c r="L385">
        <v>2</v>
      </c>
    </row>
    <row r="386" spans="1:12">
      <c r="A386" t="s">
        <v>417</v>
      </c>
      <c r="B386" t="s">
        <v>348</v>
      </c>
      <c r="C386" t="s">
        <v>1479</v>
      </c>
      <c r="D386">
        <v>1</v>
      </c>
      <c r="E386" t="s">
        <v>714</v>
      </c>
      <c r="F386" t="s">
        <v>714</v>
      </c>
      <c r="G386" t="s">
        <v>714</v>
      </c>
      <c r="H386" t="s">
        <v>714</v>
      </c>
      <c r="I386" t="s">
        <v>714</v>
      </c>
      <c r="J386" t="s">
        <v>714</v>
      </c>
      <c r="K386">
        <v>5.7</v>
      </c>
      <c r="L386">
        <v>2</v>
      </c>
    </row>
    <row r="387" spans="1:12">
      <c r="A387" t="s">
        <v>417</v>
      </c>
      <c r="B387" t="s">
        <v>348</v>
      </c>
      <c r="C387" t="s">
        <v>1479</v>
      </c>
      <c r="D387">
        <v>2</v>
      </c>
      <c r="E387" t="s">
        <v>714</v>
      </c>
      <c r="F387" t="s">
        <v>714</v>
      </c>
      <c r="G387" t="s">
        <v>714</v>
      </c>
      <c r="H387" t="s">
        <v>714</v>
      </c>
      <c r="I387" t="s">
        <v>714</v>
      </c>
      <c r="J387" t="s">
        <v>714</v>
      </c>
      <c r="K387">
        <v>5.7</v>
      </c>
      <c r="L387">
        <v>2</v>
      </c>
    </row>
    <row r="388" spans="1:12">
      <c r="A388" t="s">
        <v>417</v>
      </c>
      <c r="B388" t="s">
        <v>348</v>
      </c>
      <c r="C388" t="s">
        <v>1479</v>
      </c>
      <c r="D388">
        <v>3</v>
      </c>
      <c r="E388" t="s">
        <v>714</v>
      </c>
      <c r="F388" t="s">
        <v>714</v>
      </c>
      <c r="G388" t="s">
        <v>714</v>
      </c>
      <c r="H388" t="s">
        <v>714</v>
      </c>
      <c r="I388" t="s">
        <v>714</v>
      </c>
      <c r="J388" t="s">
        <v>714</v>
      </c>
      <c r="K388">
        <v>5.7</v>
      </c>
      <c r="L388">
        <v>2</v>
      </c>
    </row>
    <row r="389" spans="1:12">
      <c r="A389" t="s">
        <v>417</v>
      </c>
      <c r="B389" t="s">
        <v>348</v>
      </c>
      <c r="C389" t="s">
        <v>1479</v>
      </c>
      <c r="D389">
        <v>4</v>
      </c>
      <c r="E389" t="s">
        <v>714</v>
      </c>
      <c r="F389" t="s">
        <v>714</v>
      </c>
      <c r="G389" t="s">
        <v>714</v>
      </c>
      <c r="H389" t="s">
        <v>714</v>
      </c>
      <c r="I389" t="s">
        <v>714</v>
      </c>
      <c r="J389" t="s">
        <v>714</v>
      </c>
      <c r="K389">
        <v>5.7</v>
      </c>
      <c r="L389">
        <v>2</v>
      </c>
    </row>
    <row r="390" spans="1:12">
      <c r="A390" t="s">
        <v>417</v>
      </c>
      <c r="B390" t="s">
        <v>348</v>
      </c>
      <c r="C390" t="s">
        <v>1479</v>
      </c>
      <c r="D390">
        <v>4.7</v>
      </c>
      <c r="E390" s="55">
        <v>45083</v>
      </c>
      <c r="F390" t="s">
        <v>1477</v>
      </c>
      <c r="G390">
        <v>14.78</v>
      </c>
      <c r="H390">
        <v>1.39</v>
      </c>
      <c r="J390" s="992">
        <v>0.47291666666666665</v>
      </c>
      <c r="K390">
        <v>5.7</v>
      </c>
      <c r="L390">
        <v>2</v>
      </c>
    </row>
    <row r="391" spans="1:12">
      <c r="A391" t="s">
        <v>417</v>
      </c>
      <c r="B391" t="s">
        <v>348</v>
      </c>
      <c r="C391" t="s">
        <v>1479</v>
      </c>
      <c r="D391">
        <v>5</v>
      </c>
      <c r="E391" t="s">
        <v>714</v>
      </c>
      <c r="F391" t="s">
        <v>714</v>
      </c>
      <c r="G391" t="s">
        <v>714</v>
      </c>
      <c r="H391" t="s">
        <v>714</v>
      </c>
      <c r="I391" t="s">
        <v>714</v>
      </c>
      <c r="J391" t="s">
        <v>714</v>
      </c>
      <c r="K391">
        <v>5.7</v>
      </c>
      <c r="L391">
        <v>2</v>
      </c>
    </row>
    <row r="392" spans="1:12">
      <c r="A392" t="s">
        <v>417</v>
      </c>
      <c r="B392" t="s">
        <v>348</v>
      </c>
      <c r="C392" t="s">
        <v>1479</v>
      </c>
      <c r="D392">
        <v>5.2</v>
      </c>
      <c r="E392" t="s">
        <v>714</v>
      </c>
      <c r="F392" t="s">
        <v>714</v>
      </c>
      <c r="G392" t="s">
        <v>714</v>
      </c>
      <c r="H392" t="s">
        <v>714</v>
      </c>
      <c r="I392" t="s">
        <v>714</v>
      </c>
      <c r="J392" t="s">
        <v>714</v>
      </c>
      <c r="K392">
        <v>5.7</v>
      </c>
      <c r="L392">
        <v>2</v>
      </c>
    </row>
    <row r="393" spans="1:12">
      <c r="A393" t="s">
        <v>417</v>
      </c>
      <c r="B393" t="s">
        <v>348</v>
      </c>
      <c r="C393" t="s">
        <v>1480</v>
      </c>
      <c r="D393">
        <v>0.5</v>
      </c>
      <c r="E393" s="55">
        <v>45112</v>
      </c>
      <c r="F393" t="s">
        <v>1477</v>
      </c>
      <c r="G393">
        <v>16.25</v>
      </c>
      <c r="H393">
        <v>0.74399999999999999</v>
      </c>
      <c r="J393" s="992">
        <v>0.50416666666666665</v>
      </c>
      <c r="K393">
        <v>5.8</v>
      </c>
      <c r="L393">
        <v>1.62</v>
      </c>
    </row>
    <row r="394" spans="1:12">
      <c r="A394" t="s">
        <v>417</v>
      </c>
      <c r="B394" t="s">
        <v>348</v>
      </c>
      <c r="C394" t="s">
        <v>1480</v>
      </c>
      <c r="D394">
        <v>1</v>
      </c>
      <c r="E394" t="s">
        <v>714</v>
      </c>
      <c r="F394" t="s">
        <v>714</v>
      </c>
      <c r="G394" t="s">
        <v>714</v>
      </c>
      <c r="H394" t="s">
        <v>714</v>
      </c>
      <c r="I394" t="s">
        <v>714</v>
      </c>
      <c r="J394" t="s">
        <v>714</v>
      </c>
      <c r="K394">
        <v>5.8</v>
      </c>
      <c r="L394">
        <v>1.62</v>
      </c>
    </row>
    <row r="395" spans="1:12">
      <c r="A395" t="s">
        <v>417</v>
      </c>
      <c r="B395" t="s">
        <v>348</v>
      </c>
      <c r="C395" t="s">
        <v>1480</v>
      </c>
      <c r="D395">
        <v>2</v>
      </c>
      <c r="E395" t="s">
        <v>714</v>
      </c>
      <c r="F395" t="s">
        <v>714</v>
      </c>
      <c r="G395" t="s">
        <v>714</v>
      </c>
      <c r="H395" t="s">
        <v>714</v>
      </c>
      <c r="I395" t="s">
        <v>714</v>
      </c>
      <c r="J395" t="s">
        <v>714</v>
      </c>
      <c r="K395">
        <v>5.8</v>
      </c>
      <c r="L395">
        <v>1.62</v>
      </c>
    </row>
    <row r="396" spans="1:12">
      <c r="A396" t="s">
        <v>417</v>
      </c>
      <c r="B396" t="s">
        <v>348</v>
      </c>
      <c r="C396" t="s">
        <v>1480</v>
      </c>
      <c r="D396">
        <v>3</v>
      </c>
      <c r="E396" t="s">
        <v>714</v>
      </c>
      <c r="F396" t="s">
        <v>714</v>
      </c>
      <c r="G396" t="s">
        <v>714</v>
      </c>
      <c r="H396" t="s">
        <v>714</v>
      </c>
      <c r="I396" t="s">
        <v>714</v>
      </c>
      <c r="J396" t="s">
        <v>714</v>
      </c>
      <c r="K396">
        <v>5.8</v>
      </c>
      <c r="L396">
        <v>1.62</v>
      </c>
    </row>
    <row r="397" spans="1:12">
      <c r="A397" t="s">
        <v>417</v>
      </c>
      <c r="B397" t="s">
        <v>348</v>
      </c>
      <c r="C397" t="s">
        <v>1480</v>
      </c>
      <c r="D397">
        <v>4</v>
      </c>
      <c r="E397" t="s">
        <v>714</v>
      </c>
      <c r="F397" t="s">
        <v>714</v>
      </c>
      <c r="G397" t="s">
        <v>714</v>
      </c>
      <c r="H397" t="s">
        <v>714</v>
      </c>
      <c r="I397" t="s">
        <v>714</v>
      </c>
      <c r="J397" t="s">
        <v>714</v>
      </c>
      <c r="K397">
        <v>5.8</v>
      </c>
      <c r="L397">
        <v>1.62</v>
      </c>
    </row>
    <row r="398" spans="1:12">
      <c r="A398" t="s">
        <v>417</v>
      </c>
      <c r="B398" t="s">
        <v>348</v>
      </c>
      <c r="C398" t="s">
        <v>1480</v>
      </c>
      <c r="D398">
        <v>4.8</v>
      </c>
      <c r="E398" s="55">
        <v>45112</v>
      </c>
      <c r="F398" t="s">
        <v>1477</v>
      </c>
      <c r="G398">
        <v>38.5</v>
      </c>
      <c r="H398">
        <v>1.42</v>
      </c>
      <c r="J398" s="992">
        <v>0.51250000000000007</v>
      </c>
      <c r="K398">
        <v>5.8</v>
      </c>
      <c r="L398">
        <v>1.62</v>
      </c>
    </row>
    <row r="399" spans="1:12">
      <c r="A399" t="s">
        <v>417</v>
      </c>
      <c r="B399" t="s">
        <v>348</v>
      </c>
      <c r="C399" t="s">
        <v>1480</v>
      </c>
      <c r="D399">
        <v>5</v>
      </c>
      <c r="E399" t="s">
        <v>714</v>
      </c>
      <c r="F399" t="s">
        <v>714</v>
      </c>
      <c r="G399" t="s">
        <v>714</v>
      </c>
      <c r="H399" t="s">
        <v>714</v>
      </c>
      <c r="I399" t="s">
        <v>714</v>
      </c>
      <c r="J399" t="s">
        <v>714</v>
      </c>
      <c r="K399">
        <v>5.8</v>
      </c>
      <c r="L399">
        <v>1.62</v>
      </c>
    </row>
    <row r="400" spans="1:12">
      <c r="A400" t="s">
        <v>417</v>
      </c>
      <c r="B400" t="s">
        <v>348</v>
      </c>
      <c r="C400" t="s">
        <v>1480</v>
      </c>
      <c r="D400">
        <v>5.3</v>
      </c>
      <c r="E400" t="s">
        <v>714</v>
      </c>
      <c r="F400" t="s">
        <v>714</v>
      </c>
      <c r="G400" t="s">
        <v>714</v>
      </c>
      <c r="H400" t="s">
        <v>714</v>
      </c>
      <c r="I400" t="s">
        <v>714</v>
      </c>
      <c r="J400" t="s">
        <v>714</v>
      </c>
      <c r="K400">
        <v>5.8</v>
      </c>
      <c r="L400">
        <v>1.62</v>
      </c>
    </row>
    <row r="401" spans="1:12">
      <c r="A401" t="s">
        <v>417</v>
      </c>
      <c r="B401" t="s">
        <v>348</v>
      </c>
      <c r="C401" t="s">
        <v>1481</v>
      </c>
      <c r="D401">
        <v>0.5</v>
      </c>
      <c r="E401" s="55">
        <v>45141</v>
      </c>
      <c r="F401" t="s">
        <v>1477</v>
      </c>
      <c r="G401">
        <v>5.46</v>
      </c>
      <c r="H401">
        <v>0.79500000000000004</v>
      </c>
      <c r="J401" s="992">
        <v>0.53888888888888886</v>
      </c>
      <c r="K401">
        <v>5.9</v>
      </c>
      <c r="L401">
        <v>2.31</v>
      </c>
    </row>
    <row r="402" spans="1:12">
      <c r="A402" t="s">
        <v>417</v>
      </c>
      <c r="B402" t="s">
        <v>348</v>
      </c>
      <c r="C402" t="s">
        <v>1481</v>
      </c>
      <c r="D402">
        <v>1</v>
      </c>
      <c r="E402" t="s">
        <v>714</v>
      </c>
      <c r="F402" t="s">
        <v>714</v>
      </c>
      <c r="G402" t="s">
        <v>714</v>
      </c>
      <c r="H402" t="s">
        <v>714</v>
      </c>
      <c r="I402" t="s">
        <v>714</v>
      </c>
      <c r="J402" t="s">
        <v>714</v>
      </c>
      <c r="K402">
        <v>5.9</v>
      </c>
      <c r="L402">
        <v>2.31</v>
      </c>
    </row>
    <row r="403" spans="1:12">
      <c r="A403" t="s">
        <v>417</v>
      </c>
      <c r="B403" t="s">
        <v>348</v>
      </c>
      <c r="C403" t="s">
        <v>1481</v>
      </c>
      <c r="D403">
        <v>2</v>
      </c>
      <c r="E403" t="s">
        <v>714</v>
      </c>
      <c r="F403" t="s">
        <v>714</v>
      </c>
      <c r="G403" t="s">
        <v>714</v>
      </c>
      <c r="H403" t="s">
        <v>714</v>
      </c>
      <c r="I403" t="s">
        <v>714</v>
      </c>
      <c r="J403" t="s">
        <v>714</v>
      </c>
      <c r="K403">
        <v>5.9</v>
      </c>
      <c r="L403">
        <v>2.31</v>
      </c>
    </row>
    <row r="404" spans="1:12">
      <c r="A404" t="s">
        <v>417</v>
      </c>
      <c r="B404" t="s">
        <v>348</v>
      </c>
      <c r="C404" t="s">
        <v>1481</v>
      </c>
      <c r="D404">
        <v>3</v>
      </c>
      <c r="E404" t="s">
        <v>714</v>
      </c>
      <c r="F404" t="s">
        <v>714</v>
      </c>
      <c r="G404" t="s">
        <v>714</v>
      </c>
      <c r="H404" t="s">
        <v>714</v>
      </c>
      <c r="I404" t="s">
        <v>714</v>
      </c>
      <c r="J404" t="s">
        <v>714</v>
      </c>
      <c r="K404">
        <v>5.9</v>
      </c>
      <c r="L404">
        <v>2.31</v>
      </c>
    </row>
    <row r="405" spans="1:12">
      <c r="A405" t="s">
        <v>417</v>
      </c>
      <c r="B405" t="s">
        <v>348</v>
      </c>
      <c r="C405" t="s">
        <v>1481</v>
      </c>
      <c r="D405">
        <v>4</v>
      </c>
      <c r="E405" t="s">
        <v>714</v>
      </c>
      <c r="F405" t="s">
        <v>714</v>
      </c>
      <c r="G405" t="s">
        <v>714</v>
      </c>
      <c r="H405" t="s">
        <v>714</v>
      </c>
      <c r="I405" t="s">
        <v>714</v>
      </c>
      <c r="J405" t="s">
        <v>714</v>
      </c>
      <c r="K405">
        <v>5.9</v>
      </c>
      <c r="L405">
        <v>2.31</v>
      </c>
    </row>
    <row r="406" spans="1:12">
      <c r="A406" t="s">
        <v>417</v>
      </c>
      <c r="B406" t="s">
        <v>348</v>
      </c>
      <c r="C406" t="s">
        <v>1481</v>
      </c>
      <c r="D406">
        <v>4.9000000000000004</v>
      </c>
      <c r="E406" s="55">
        <v>45141</v>
      </c>
      <c r="F406" t="s">
        <v>1477</v>
      </c>
      <c r="G406">
        <v>49.83</v>
      </c>
      <c r="H406">
        <v>2.37</v>
      </c>
      <c r="J406" s="992">
        <v>0.5444444444444444</v>
      </c>
      <c r="K406">
        <v>5.9</v>
      </c>
      <c r="L406">
        <v>2.31</v>
      </c>
    </row>
    <row r="407" spans="1:12">
      <c r="A407" t="s">
        <v>417</v>
      </c>
      <c r="B407" t="s">
        <v>348</v>
      </c>
      <c r="C407" t="s">
        <v>1481</v>
      </c>
      <c r="D407">
        <v>5</v>
      </c>
      <c r="E407" t="s">
        <v>714</v>
      </c>
      <c r="F407" t="s">
        <v>714</v>
      </c>
      <c r="G407" t="s">
        <v>714</v>
      </c>
      <c r="H407" t="s">
        <v>714</v>
      </c>
      <c r="I407" t="s">
        <v>714</v>
      </c>
      <c r="J407" t="s">
        <v>714</v>
      </c>
      <c r="K407">
        <v>5.9</v>
      </c>
      <c r="L407">
        <v>2.31</v>
      </c>
    </row>
    <row r="408" spans="1:12">
      <c r="A408" t="s">
        <v>417</v>
      </c>
      <c r="B408" t="s">
        <v>348</v>
      </c>
      <c r="C408" t="s">
        <v>1481</v>
      </c>
      <c r="D408">
        <v>5.4</v>
      </c>
      <c r="E408" t="s">
        <v>714</v>
      </c>
      <c r="F408" t="s">
        <v>714</v>
      </c>
      <c r="G408" t="s">
        <v>714</v>
      </c>
      <c r="H408" t="s">
        <v>714</v>
      </c>
      <c r="I408" t="s">
        <v>714</v>
      </c>
      <c r="J408" t="s">
        <v>714</v>
      </c>
      <c r="K408">
        <v>5.9</v>
      </c>
      <c r="L408">
        <v>2.31</v>
      </c>
    </row>
    <row r="409" spans="1:12">
      <c r="A409" t="s">
        <v>417</v>
      </c>
      <c r="B409" t="s">
        <v>348</v>
      </c>
      <c r="C409" t="s">
        <v>1482</v>
      </c>
      <c r="D409">
        <v>0.5</v>
      </c>
      <c r="E409" s="55">
        <v>45175</v>
      </c>
      <c r="F409" t="s">
        <v>1477</v>
      </c>
      <c r="G409">
        <v>4.37</v>
      </c>
      <c r="H409">
        <v>0.36599999999999999</v>
      </c>
      <c r="I409" t="s">
        <v>724</v>
      </c>
      <c r="J409" s="992">
        <v>0.48888888888888887</v>
      </c>
      <c r="K409">
        <v>5.9</v>
      </c>
      <c r="L409">
        <v>2.84</v>
      </c>
    </row>
    <row r="410" spans="1:12">
      <c r="A410" t="s">
        <v>417</v>
      </c>
      <c r="B410" t="s">
        <v>348</v>
      </c>
      <c r="C410" t="s">
        <v>1482</v>
      </c>
      <c r="D410">
        <v>0.5</v>
      </c>
      <c r="E410" s="55">
        <v>45175</v>
      </c>
      <c r="F410" t="s">
        <v>1477</v>
      </c>
      <c r="G410">
        <v>4.32</v>
      </c>
      <c r="H410">
        <v>0.34799999999999998</v>
      </c>
      <c r="J410" s="992">
        <v>0.48472222222222222</v>
      </c>
      <c r="K410">
        <v>5.9</v>
      </c>
      <c r="L410">
        <v>2.84</v>
      </c>
    </row>
    <row r="411" spans="1:12">
      <c r="A411" t="s">
        <v>417</v>
      </c>
      <c r="B411" t="s">
        <v>348</v>
      </c>
      <c r="C411" t="s">
        <v>1482</v>
      </c>
      <c r="D411">
        <v>1</v>
      </c>
      <c r="E411" t="s">
        <v>714</v>
      </c>
      <c r="F411" t="s">
        <v>714</v>
      </c>
      <c r="G411" t="s">
        <v>714</v>
      </c>
      <c r="H411" t="s">
        <v>714</v>
      </c>
      <c r="I411" t="s">
        <v>714</v>
      </c>
      <c r="J411" t="s">
        <v>714</v>
      </c>
      <c r="K411">
        <v>5.9</v>
      </c>
      <c r="L411">
        <v>2.84</v>
      </c>
    </row>
    <row r="412" spans="1:12">
      <c r="A412" t="s">
        <v>417</v>
      </c>
      <c r="B412" t="s">
        <v>348</v>
      </c>
      <c r="C412" t="s">
        <v>1482</v>
      </c>
      <c r="D412">
        <v>2</v>
      </c>
      <c r="E412" t="s">
        <v>714</v>
      </c>
      <c r="F412" t="s">
        <v>714</v>
      </c>
      <c r="G412" t="s">
        <v>714</v>
      </c>
      <c r="H412" t="s">
        <v>714</v>
      </c>
      <c r="I412" t="s">
        <v>714</v>
      </c>
      <c r="J412" t="s">
        <v>714</v>
      </c>
      <c r="K412">
        <v>5.9</v>
      </c>
      <c r="L412">
        <v>2.84</v>
      </c>
    </row>
    <row r="413" spans="1:12">
      <c r="A413" t="s">
        <v>417</v>
      </c>
      <c r="B413" t="s">
        <v>348</v>
      </c>
      <c r="C413" t="s">
        <v>1482</v>
      </c>
      <c r="D413">
        <v>3</v>
      </c>
      <c r="E413" t="s">
        <v>714</v>
      </c>
      <c r="F413" t="s">
        <v>714</v>
      </c>
      <c r="G413" t="s">
        <v>714</v>
      </c>
      <c r="H413" t="s">
        <v>714</v>
      </c>
      <c r="I413" t="s">
        <v>714</v>
      </c>
      <c r="J413" t="s">
        <v>714</v>
      </c>
      <c r="K413">
        <v>5.9</v>
      </c>
      <c r="L413">
        <v>2.84</v>
      </c>
    </row>
    <row r="414" spans="1:12">
      <c r="A414" t="s">
        <v>417</v>
      </c>
      <c r="B414" t="s">
        <v>348</v>
      </c>
      <c r="C414" t="s">
        <v>1482</v>
      </c>
      <c r="D414">
        <v>4</v>
      </c>
      <c r="E414" t="s">
        <v>714</v>
      </c>
      <c r="F414" t="s">
        <v>714</v>
      </c>
      <c r="G414" t="s">
        <v>714</v>
      </c>
      <c r="H414" t="s">
        <v>714</v>
      </c>
      <c r="I414" t="s">
        <v>714</v>
      </c>
      <c r="J414" t="s">
        <v>714</v>
      </c>
      <c r="K414">
        <v>5.9</v>
      </c>
      <c r="L414">
        <v>2.84</v>
      </c>
    </row>
    <row r="415" spans="1:12">
      <c r="A415" t="s">
        <v>417</v>
      </c>
      <c r="B415" t="s">
        <v>348</v>
      </c>
      <c r="C415" t="s">
        <v>1482</v>
      </c>
      <c r="D415">
        <v>4.9000000000000004</v>
      </c>
      <c r="E415" s="55">
        <v>45175</v>
      </c>
      <c r="F415" t="s">
        <v>1477</v>
      </c>
      <c r="G415">
        <v>39.36</v>
      </c>
      <c r="H415">
        <v>1.69</v>
      </c>
      <c r="J415" s="992">
        <v>0.49374999999999997</v>
      </c>
      <c r="K415">
        <v>5.9</v>
      </c>
      <c r="L415">
        <v>2.84</v>
      </c>
    </row>
    <row r="416" spans="1:12">
      <c r="A416" t="s">
        <v>417</v>
      </c>
      <c r="B416" t="s">
        <v>348</v>
      </c>
      <c r="C416" t="s">
        <v>1482</v>
      </c>
      <c r="D416">
        <v>5</v>
      </c>
      <c r="E416" t="s">
        <v>714</v>
      </c>
      <c r="F416" t="s">
        <v>714</v>
      </c>
      <c r="G416" t="s">
        <v>714</v>
      </c>
      <c r="H416" t="s">
        <v>714</v>
      </c>
      <c r="I416" t="s">
        <v>714</v>
      </c>
      <c r="J416" t="s">
        <v>714</v>
      </c>
      <c r="K416">
        <v>5.9</v>
      </c>
      <c r="L416">
        <v>2.84</v>
      </c>
    </row>
    <row r="417" spans="1:12">
      <c r="A417" t="s">
        <v>417</v>
      </c>
      <c r="B417" t="s">
        <v>348</v>
      </c>
      <c r="C417" t="s">
        <v>1482</v>
      </c>
      <c r="D417">
        <v>5.4</v>
      </c>
      <c r="E417" t="s">
        <v>714</v>
      </c>
      <c r="F417" t="s">
        <v>714</v>
      </c>
      <c r="G417" t="s">
        <v>714</v>
      </c>
      <c r="H417" t="s">
        <v>714</v>
      </c>
      <c r="I417" t="s">
        <v>714</v>
      </c>
      <c r="J417" t="s">
        <v>714</v>
      </c>
      <c r="K417">
        <v>5.9</v>
      </c>
      <c r="L417">
        <v>2.84</v>
      </c>
    </row>
    <row r="418" spans="1:12">
      <c r="A418" t="s">
        <v>417</v>
      </c>
      <c r="B418" t="s">
        <v>348</v>
      </c>
      <c r="C418" t="s">
        <v>1483</v>
      </c>
      <c r="D418">
        <v>0.5</v>
      </c>
      <c r="E418" s="55">
        <v>45203</v>
      </c>
      <c r="F418" t="s">
        <v>1477</v>
      </c>
      <c r="G418">
        <v>49.52</v>
      </c>
      <c r="H418">
        <v>0.67</v>
      </c>
      <c r="J418" s="992">
        <v>0.45277777777777778</v>
      </c>
      <c r="K418">
        <v>6</v>
      </c>
      <c r="L418">
        <v>1.6</v>
      </c>
    </row>
    <row r="419" spans="1:12">
      <c r="A419" t="s">
        <v>417</v>
      </c>
      <c r="B419" t="s">
        <v>348</v>
      </c>
      <c r="C419" t="s">
        <v>1483</v>
      </c>
      <c r="D419">
        <v>1</v>
      </c>
      <c r="E419" t="s">
        <v>714</v>
      </c>
      <c r="F419" t="s">
        <v>714</v>
      </c>
      <c r="G419" t="s">
        <v>714</v>
      </c>
      <c r="H419" t="s">
        <v>714</v>
      </c>
      <c r="I419" t="s">
        <v>714</v>
      </c>
      <c r="J419" t="s">
        <v>714</v>
      </c>
      <c r="K419">
        <v>6</v>
      </c>
      <c r="L419">
        <v>1.6</v>
      </c>
    </row>
    <row r="420" spans="1:12">
      <c r="A420" t="s">
        <v>417</v>
      </c>
      <c r="B420" t="s">
        <v>348</v>
      </c>
      <c r="C420" t="s">
        <v>1483</v>
      </c>
      <c r="D420">
        <v>2</v>
      </c>
      <c r="E420" t="s">
        <v>714</v>
      </c>
      <c r="F420" t="s">
        <v>714</v>
      </c>
      <c r="G420" t="s">
        <v>714</v>
      </c>
      <c r="H420" t="s">
        <v>714</v>
      </c>
      <c r="I420" t="s">
        <v>714</v>
      </c>
      <c r="J420" t="s">
        <v>714</v>
      </c>
      <c r="K420">
        <v>6</v>
      </c>
      <c r="L420">
        <v>1.6</v>
      </c>
    </row>
    <row r="421" spans="1:12">
      <c r="A421" t="s">
        <v>417</v>
      </c>
      <c r="B421" t="s">
        <v>348</v>
      </c>
      <c r="C421" t="s">
        <v>1483</v>
      </c>
      <c r="D421">
        <v>3</v>
      </c>
      <c r="E421" t="s">
        <v>714</v>
      </c>
      <c r="F421" t="s">
        <v>714</v>
      </c>
      <c r="G421" t="s">
        <v>714</v>
      </c>
      <c r="H421" t="s">
        <v>714</v>
      </c>
      <c r="I421" t="s">
        <v>714</v>
      </c>
      <c r="J421" t="s">
        <v>714</v>
      </c>
      <c r="K421">
        <v>6</v>
      </c>
      <c r="L421">
        <v>1.6</v>
      </c>
    </row>
    <row r="422" spans="1:12">
      <c r="A422" t="s">
        <v>417</v>
      </c>
      <c r="B422" t="s">
        <v>348</v>
      </c>
      <c r="C422" t="s">
        <v>1483</v>
      </c>
      <c r="D422">
        <v>4</v>
      </c>
      <c r="E422" t="s">
        <v>714</v>
      </c>
      <c r="F422" t="s">
        <v>714</v>
      </c>
      <c r="G422" t="s">
        <v>714</v>
      </c>
      <c r="H422" t="s">
        <v>714</v>
      </c>
      <c r="I422" t="s">
        <v>714</v>
      </c>
      <c r="J422" t="s">
        <v>714</v>
      </c>
      <c r="K422">
        <v>6</v>
      </c>
      <c r="L422">
        <v>1.6</v>
      </c>
    </row>
    <row r="423" spans="1:12">
      <c r="A423" t="s">
        <v>417</v>
      </c>
      <c r="B423" t="s">
        <v>348</v>
      </c>
      <c r="C423" t="s">
        <v>1483</v>
      </c>
      <c r="D423">
        <v>5</v>
      </c>
      <c r="E423" s="55">
        <v>45203</v>
      </c>
      <c r="F423" t="s">
        <v>1477</v>
      </c>
      <c r="G423">
        <v>32.22</v>
      </c>
      <c r="H423">
        <v>1.05</v>
      </c>
      <c r="J423" s="992">
        <v>0.45833333333333331</v>
      </c>
      <c r="K423">
        <v>6</v>
      </c>
      <c r="L423">
        <v>1.6</v>
      </c>
    </row>
    <row r="424" spans="1:12">
      <c r="A424" t="s">
        <v>417</v>
      </c>
      <c r="B424" t="s">
        <v>348</v>
      </c>
      <c r="C424" t="s">
        <v>1483</v>
      </c>
      <c r="D424">
        <v>5.5</v>
      </c>
      <c r="E424" t="s">
        <v>714</v>
      </c>
      <c r="F424" t="s">
        <v>714</v>
      </c>
      <c r="G424" t="s">
        <v>714</v>
      </c>
      <c r="H424" t="s">
        <v>714</v>
      </c>
      <c r="I424" t="s">
        <v>714</v>
      </c>
      <c r="J424" t="s">
        <v>714</v>
      </c>
      <c r="K424">
        <v>6</v>
      </c>
      <c r="L424">
        <v>1.6</v>
      </c>
    </row>
    <row r="425" spans="1:12">
      <c r="A425" t="s">
        <v>417</v>
      </c>
      <c r="B425" t="s">
        <v>348</v>
      </c>
      <c r="C425" t="s">
        <v>1483</v>
      </c>
      <c r="D425">
        <v>5.8</v>
      </c>
      <c r="E425" t="s">
        <v>714</v>
      </c>
      <c r="F425" t="s">
        <v>714</v>
      </c>
      <c r="G425" t="s">
        <v>714</v>
      </c>
      <c r="H425" t="s">
        <v>714</v>
      </c>
      <c r="I425" t="s">
        <v>714</v>
      </c>
      <c r="J425" t="s">
        <v>714</v>
      </c>
      <c r="K425">
        <v>6</v>
      </c>
      <c r="L425">
        <v>1.6</v>
      </c>
    </row>
    <row r="426" spans="1:12">
      <c r="A426" t="s">
        <v>417</v>
      </c>
      <c r="B426" t="s">
        <v>348</v>
      </c>
      <c r="C426" t="s">
        <v>1483</v>
      </c>
      <c r="D426">
        <v>5.95</v>
      </c>
      <c r="E426" t="s">
        <v>714</v>
      </c>
      <c r="F426" t="s">
        <v>714</v>
      </c>
      <c r="G426" t="s">
        <v>714</v>
      </c>
      <c r="H426" t="s">
        <v>714</v>
      </c>
      <c r="I426" t="s">
        <v>714</v>
      </c>
      <c r="J426" t="s">
        <v>714</v>
      </c>
      <c r="K426">
        <v>6</v>
      </c>
      <c r="L426">
        <v>1.6</v>
      </c>
    </row>
    <row r="427" spans="1:12">
      <c r="A427" t="s">
        <v>417</v>
      </c>
      <c r="B427" t="s">
        <v>348</v>
      </c>
      <c r="C427" t="s">
        <v>1484</v>
      </c>
      <c r="D427">
        <v>0.5</v>
      </c>
      <c r="E427" s="55">
        <v>45236</v>
      </c>
      <c r="F427" t="s">
        <v>1477</v>
      </c>
      <c r="G427">
        <v>10.130000000000001</v>
      </c>
      <c r="H427">
        <v>0.64500000000000002</v>
      </c>
      <c r="J427" s="992">
        <v>0.35833333333333334</v>
      </c>
      <c r="K427">
        <v>6.1</v>
      </c>
      <c r="L427">
        <v>2.27</v>
      </c>
    </row>
    <row r="428" spans="1:12">
      <c r="A428" t="s">
        <v>417</v>
      </c>
      <c r="B428" t="s">
        <v>348</v>
      </c>
      <c r="C428" t="s">
        <v>1484</v>
      </c>
      <c r="D428">
        <v>0.5</v>
      </c>
      <c r="E428" s="55">
        <v>45236</v>
      </c>
      <c r="F428" t="s">
        <v>1477</v>
      </c>
      <c r="G428">
        <v>10.96</v>
      </c>
      <c r="H428">
        <v>0.64400000000000002</v>
      </c>
      <c r="I428" t="s">
        <v>724</v>
      </c>
      <c r="J428" s="992">
        <v>0.37777777777777777</v>
      </c>
      <c r="K428">
        <v>6.1</v>
      </c>
      <c r="L428">
        <v>2.27</v>
      </c>
    </row>
    <row r="429" spans="1:12">
      <c r="A429" t="s">
        <v>417</v>
      </c>
      <c r="B429" t="s">
        <v>348</v>
      </c>
      <c r="C429" t="s">
        <v>1484</v>
      </c>
      <c r="D429">
        <v>1</v>
      </c>
      <c r="E429" t="s">
        <v>714</v>
      </c>
      <c r="F429" t="s">
        <v>714</v>
      </c>
      <c r="G429" t="s">
        <v>714</v>
      </c>
      <c r="H429" t="s">
        <v>714</v>
      </c>
      <c r="I429" t="s">
        <v>714</v>
      </c>
      <c r="J429" t="s">
        <v>714</v>
      </c>
      <c r="K429">
        <v>6.1</v>
      </c>
      <c r="L429">
        <v>2.27</v>
      </c>
    </row>
    <row r="430" spans="1:12">
      <c r="A430" t="s">
        <v>417</v>
      </c>
      <c r="B430" t="s">
        <v>348</v>
      </c>
      <c r="C430" t="s">
        <v>1484</v>
      </c>
      <c r="D430">
        <v>2</v>
      </c>
      <c r="E430" t="s">
        <v>714</v>
      </c>
      <c r="F430" t="s">
        <v>714</v>
      </c>
      <c r="G430" t="s">
        <v>714</v>
      </c>
      <c r="H430" t="s">
        <v>714</v>
      </c>
      <c r="I430" t="s">
        <v>714</v>
      </c>
      <c r="J430" t="s">
        <v>714</v>
      </c>
      <c r="K430">
        <v>6.1</v>
      </c>
      <c r="L430">
        <v>2.27</v>
      </c>
    </row>
    <row r="431" spans="1:12">
      <c r="A431" t="s">
        <v>417</v>
      </c>
      <c r="B431" t="s">
        <v>348</v>
      </c>
      <c r="C431" t="s">
        <v>1484</v>
      </c>
      <c r="D431">
        <v>3</v>
      </c>
      <c r="E431" t="s">
        <v>714</v>
      </c>
      <c r="F431" t="s">
        <v>714</v>
      </c>
      <c r="G431" t="s">
        <v>714</v>
      </c>
      <c r="H431" t="s">
        <v>714</v>
      </c>
      <c r="I431" t="s">
        <v>714</v>
      </c>
      <c r="J431" t="s">
        <v>714</v>
      </c>
      <c r="K431">
        <v>6.1</v>
      </c>
      <c r="L431">
        <v>2.27</v>
      </c>
    </row>
    <row r="432" spans="1:12">
      <c r="A432" t="s">
        <v>417</v>
      </c>
      <c r="B432" t="s">
        <v>348</v>
      </c>
      <c r="C432" t="s">
        <v>1484</v>
      </c>
      <c r="D432">
        <v>4</v>
      </c>
      <c r="E432" t="s">
        <v>714</v>
      </c>
      <c r="F432" t="s">
        <v>714</v>
      </c>
      <c r="G432" t="s">
        <v>714</v>
      </c>
      <c r="H432" t="s">
        <v>714</v>
      </c>
      <c r="I432" t="s">
        <v>714</v>
      </c>
      <c r="J432" t="s">
        <v>714</v>
      </c>
      <c r="K432">
        <v>6.1</v>
      </c>
      <c r="L432">
        <v>2.27</v>
      </c>
    </row>
    <row r="433" spans="1:12">
      <c r="A433" t="s">
        <v>417</v>
      </c>
      <c r="B433" t="s">
        <v>348</v>
      </c>
      <c r="C433" t="s">
        <v>1484</v>
      </c>
      <c r="D433">
        <v>5</v>
      </c>
      <c r="E433" t="s">
        <v>714</v>
      </c>
      <c r="F433" t="s">
        <v>714</v>
      </c>
      <c r="G433" t="s">
        <v>714</v>
      </c>
      <c r="H433" t="s">
        <v>714</v>
      </c>
      <c r="I433" t="s">
        <v>714</v>
      </c>
      <c r="J433" t="s">
        <v>714</v>
      </c>
      <c r="K433">
        <v>6.1</v>
      </c>
      <c r="L433">
        <v>2.27</v>
      </c>
    </row>
    <row r="434" spans="1:12">
      <c r="A434" t="s">
        <v>417</v>
      </c>
      <c r="B434" t="s">
        <v>348</v>
      </c>
      <c r="C434" t="s">
        <v>1484</v>
      </c>
      <c r="D434">
        <v>5.0999999999999996</v>
      </c>
      <c r="E434" s="55">
        <v>45236</v>
      </c>
      <c r="F434" t="s">
        <v>1477</v>
      </c>
      <c r="G434">
        <v>9.36</v>
      </c>
      <c r="H434">
        <v>0.56799999999999995</v>
      </c>
      <c r="J434" s="992">
        <v>0.38541666666666669</v>
      </c>
      <c r="K434">
        <v>6.1</v>
      </c>
      <c r="L434">
        <v>2.27</v>
      </c>
    </row>
    <row r="435" spans="1:12">
      <c r="A435" t="s">
        <v>417</v>
      </c>
      <c r="B435" t="s">
        <v>348</v>
      </c>
      <c r="C435" t="s">
        <v>1484</v>
      </c>
      <c r="D435">
        <v>5.6</v>
      </c>
      <c r="E435" t="s">
        <v>714</v>
      </c>
      <c r="F435" t="s">
        <v>714</v>
      </c>
      <c r="G435" t="s">
        <v>714</v>
      </c>
      <c r="H435" t="s">
        <v>714</v>
      </c>
      <c r="I435" t="s">
        <v>714</v>
      </c>
      <c r="J435" t="s">
        <v>714</v>
      </c>
      <c r="K435">
        <v>6.1</v>
      </c>
      <c r="L435">
        <v>2.27</v>
      </c>
    </row>
    <row r="436" spans="1:12">
      <c r="A436" t="s">
        <v>417</v>
      </c>
      <c r="B436" t="s">
        <v>348</v>
      </c>
      <c r="C436" t="s">
        <v>1484</v>
      </c>
      <c r="D436">
        <v>5.9</v>
      </c>
      <c r="E436" t="s">
        <v>714</v>
      </c>
      <c r="F436" t="s">
        <v>714</v>
      </c>
      <c r="G436" t="s">
        <v>714</v>
      </c>
      <c r="H436" t="s">
        <v>714</v>
      </c>
      <c r="I436" t="s">
        <v>714</v>
      </c>
      <c r="J436" t="s">
        <v>714</v>
      </c>
      <c r="K436">
        <v>6.1</v>
      </c>
      <c r="L436">
        <v>2.27</v>
      </c>
    </row>
    <row r="437" spans="1:12">
      <c r="A437" t="s">
        <v>417</v>
      </c>
      <c r="B437" t="s">
        <v>348</v>
      </c>
      <c r="C437" t="s">
        <v>1484</v>
      </c>
      <c r="D437">
        <v>6</v>
      </c>
      <c r="E437" t="s">
        <v>714</v>
      </c>
      <c r="F437" t="s">
        <v>714</v>
      </c>
      <c r="G437" t="s">
        <v>714</v>
      </c>
      <c r="H437" t="s">
        <v>714</v>
      </c>
      <c r="I437" t="s">
        <v>714</v>
      </c>
      <c r="J437" t="s">
        <v>714</v>
      </c>
      <c r="K437">
        <v>6.1</v>
      </c>
      <c r="L437">
        <v>2.27</v>
      </c>
    </row>
    <row r="441" spans="1:12">
      <c r="A441" t="s">
        <v>20</v>
      </c>
      <c r="B441" t="s">
        <v>701</v>
      </c>
      <c r="C441" t="s">
        <v>2668</v>
      </c>
      <c r="D441" t="s">
        <v>1538</v>
      </c>
      <c r="E441" t="s">
        <v>786</v>
      </c>
      <c r="F441" t="s">
        <v>2669</v>
      </c>
      <c r="G441" t="s">
        <v>2670</v>
      </c>
      <c r="H441" t="s">
        <v>809</v>
      </c>
      <c r="I441" t="s">
        <v>707</v>
      </c>
      <c r="J441" t="s">
        <v>2671</v>
      </c>
      <c r="K441" t="s">
        <v>847</v>
      </c>
      <c r="L441" t="s">
        <v>2672</v>
      </c>
    </row>
    <row r="442" spans="1:12">
      <c r="A442" t="s">
        <v>417</v>
      </c>
      <c r="B442" t="s">
        <v>347</v>
      </c>
      <c r="C442" t="s">
        <v>1485</v>
      </c>
      <c r="D442">
        <v>0.5</v>
      </c>
      <c r="E442" s="55">
        <v>45049</v>
      </c>
      <c r="F442" t="s">
        <v>1486</v>
      </c>
      <c r="G442">
        <v>6.38</v>
      </c>
      <c r="H442">
        <v>0.9</v>
      </c>
      <c r="J442" s="992">
        <v>0.375</v>
      </c>
      <c r="K442">
        <v>9</v>
      </c>
      <c r="L442">
        <v>2.3849999999999998</v>
      </c>
    </row>
    <row r="443" spans="1:12">
      <c r="A443" t="s">
        <v>417</v>
      </c>
      <c r="B443" t="s">
        <v>347</v>
      </c>
      <c r="C443" t="s">
        <v>1485</v>
      </c>
      <c r="D443">
        <v>1</v>
      </c>
      <c r="E443" t="s">
        <v>714</v>
      </c>
      <c r="F443" t="s">
        <v>714</v>
      </c>
      <c r="G443" t="s">
        <v>714</v>
      </c>
      <c r="H443" t="s">
        <v>714</v>
      </c>
      <c r="I443" t="s">
        <v>714</v>
      </c>
      <c r="J443" t="s">
        <v>714</v>
      </c>
      <c r="K443">
        <v>9</v>
      </c>
      <c r="L443">
        <v>2.3849999999999998</v>
      </c>
    </row>
    <row r="444" spans="1:12">
      <c r="A444" t="s">
        <v>417</v>
      </c>
      <c r="B444" t="s">
        <v>347</v>
      </c>
      <c r="C444" t="s">
        <v>1485</v>
      </c>
      <c r="D444">
        <v>2</v>
      </c>
      <c r="E444" t="s">
        <v>714</v>
      </c>
      <c r="F444" t="s">
        <v>714</v>
      </c>
      <c r="G444" t="s">
        <v>714</v>
      </c>
      <c r="H444" t="s">
        <v>714</v>
      </c>
      <c r="I444" t="s">
        <v>714</v>
      </c>
      <c r="J444" t="s">
        <v>714</v>
      </c>
      <c r="K444">
        <v>9</v>
      </c>
      <c r="L444">
        <v>2.3849999999999998</v>
      </c>
    </row>
    <row r="445" spans="1:12">
      <c r="A445" t="s">
        <v>417</v>
      </c>
      <c r="B445" t="s">
        <v>347</v>
      </c>
      <c r="C445" t="s">
        <v>1485</v>
      </c>
      <c r="D445">
        <v>3</v>
      </c>
      <c r="E445" s="55">
        <v>45049</v>
      </c>
      <c r="F445" t="s">
        <v>1486</v>
      </c>
      <c r="G445">
        <v>8.75</v>
      </c>
      <c r="H445">
        <v>0.84599999999999997</v>
      </c>
      <c r="J445" s="992">
        <v>0.3833333333333333</v>
      </c>
      <c r="K445">
        <v>9</v>
      </c>
      <c r="L445">
        <v>2.3849999999999998</v>
      </c>
    </row>
    <row r="446" spans="1:12">
      <c r="A446" t="s">
        <v>417</v>
      </c>
      <c r="B446" t="s">
        <v>347</v>
      </c>
      <c r="C446" t="s">
        <v>1485</v>
      </c>
      <c r="D446">
        <v>4</v>
      </c>
      <c r="E446" t="s">
        <v>714</v>
      </c>
      <c r="F446" t="s">
        <v>714</v>
      </c>
      <c r="G446" t="s">
        <v>714</v>
      </c>
      <c r="H446" t="s">
        <v>714</v>
      </c>
      <c r="I446" t="s">
        <v>714</v>
      </c>
      <c r="J446" t="s">
        <v>714</v>
      </c>
      <c r="K446">
        <v>9</v>
      </c>
      <c r="L446">
        <v>2.3849999999999998</v>
      </c>
    </row>
    <row r="447" spans="1:12">
      <c r="A447" t="s">
        <v>417</v>
      </c>
      <c r="B447" t="s">
        <v>347</v>
      </c>
      <c r="C447" t="s">
        <v>1485</v>
      </c>
      <c r="D447">
        <v>5</v>
      </c>
      <c r="E447" t="s">
        <v>714</v>
      </c>
      <c r="F447" t="s">
        <v>714</v>
      </c>
      <c r="G447" t="s">
        <v>714</v>
      </c>
      <c r="H447" t="s">
        <v>714</v>
      </c>
      <c r="I447" t="s">
        <v>714</v>
      </c>
      <c r="J447" t="s">
        <v>714</v>
      </c>
      <c r="K447">
        <v>9</v>
      </c>
      <c r="L447">
        <v>2.3849999999999998</v>
      </c>
    </row>
    <row r="448" spans="1:12">
      <c r="A448" t="s">
        <v>417</v>
      </c>
      <c r="B448" t="s">
        <v>347</v>
      </c>
      <c r="C448" t="s">
        <v>1485</v>
      </c>
      <c r="D448">
        <v>6</v>
      </c>
      <c r="E448" t="s">
        <v>714</v>
      </c>
      <c r="F448" t="s">
        <v>714</v>
      </c>
      <c r="G448" t="s">
        <v>714</v>
      </c>
      <c r="H448" t="s">
        <v>714</v>
      </c>
      <c r="I448" t="s">
        <v>714</v>
      </c>
      <c r="J448" t="s">
        <v>714</v>
      </c>
      <c r="K448">
        <v>9</v>
      </c>
      <c r="L448">
        <v>2.3849999999999998</v>
      </c>
    </row>
    <row r="449" spans="1:12">
      <c r="A449" t="s">
        <v>417</v>
      </c>
      <c r="B449" t="s">
        <v>347</v>
      </c>
      <c r="C449" t="s">
        <v>1485</v>
      </c>
      <c r="D449">
        <v>7</v>
      </c>
      <c r="E449" t="s">
        <v>714</v>
      </c>
      <c r="F449" t="s">
        <v>714</v>
      </c>
      <c r="G449" t="s">
        <v>714</v>
      </c>
      <c r="H449" t="s">
        <v>714</v>
      </c>
      <c r="I449" t="s">
        <v>714</v>
      </c>
      <c r="J449" t="s">
        <v>714</v>
      </c>
      <c r="K449">
        <v>9</v>
      </c>
      <c r="L449">
        <v>2.3849999999999998</v>
      </c>
    </row>
    <row r="450" spans="1:12">
      <c r="A450" t="s">
        <v>417</v>
      </c>
      <c r="B450" t="s">
        <v>347</v>
      </c>
      <c r="C450" t="s">
        <v>1485</v>
      </c>
      <c r="D450">
        <v>8</v>
      </c>
      <c r="E450" s="55">
        <v>45049</v>
      </c>
      <c r="F450" t="s">
        <v>1486</v>
      </c>
      <c r="G450">
        <v>8.91</v>
      </c>
      <c r="H450">
        <v>0.73</v>
      </c>
      <c r="J450" s="992">
        <v>0.38819444444444445</v>
      </c>
      <c r="K450">
        <v>9</v>
      </c>
      <c r="L450">
        <v>2.3849999999999998</v>
      </c>
    </row>
    <row r="451" spans="1:12">
      <c r="A451" t="s">
        <v>417</v>
      </c>
      <c r="B451" t="s">
        <v>347</v>
      </c>
      <c r="C451" t="s">
        <v>1485</v>
      </c>
      <c r="D451">
        <v>8.5</v>
      </c>
      <c r="E451" t="s">
        <v>714</v>
      </c>
      <c r="F451" t="s">
        <v>714</v>
      </c>
      <c r="G451" t="s">
        <v>714</v>
      </c>
      <c r="H451" t="s">
        <v>714</v>
      </c>
      <c r="I451" t="s">
        <v>714</v>
      </c>
      <c r="J451" t="s">
        <v>714</v>
      </c>
      <c r="K451">
        <v>9</v>
      </c>
      <c r="L451">
        <v>2.3849999999999998</v>
      </c>
    </row>
    <row r="452" spans="1:12">
      <c r="A452" t="s">
        <v>417</v>
      </c>
      <c r="B452" t="s">
        <v>347</v>
      </c>
      <c r="C452" t="s">
        <v>1487</v>
      </c>
      <c r="D452">
        <v>0.5</v>
      </c>
      <c r="E452" s="55">
        <v>45086</v>
      </c>
      <c r="F452" t="s">
        <v>1486</v>
      </c>
      <c r="G452">
        <v>4.95</v>
      </c>
      <c r="H452">
        <v>0.55700000000000005</v>
      </c>
      <c r="J452" s="992">
        <v>0.3520833333333333</v>
      </c>
      <c r="K452">
        <v>8.9</v>
      </c>
      <c r="L452">
        <v>2.3199999999999998</v>
      </c>
    </row>
    <row r="453" spans="1:12">
      <c r="A453" t="s">
        <v>417</v>
      </c>
      <c r="B453" t="s">
        <v>347</v>
      </c>
      <c r="C453" t="s">
        <v>1487</v>
      </c>
      <c r="D453">
        <v>1</v>
      </c>
      <c r="E453" t="s">
        <v>714</v>
      </c>
      <c r="F453" t="s">
        <v>714</v>
      </c>
      <c r="G453" t="s">
        <v>714</v>
      </c>
      <c r="H453" t="s">
        <v>714</v>
      </c>
      <c r="I453" t="s">
        <v>714</v>
      </c>
      <c r="J453" t="s">
        <v>714</v>
      </c>
      <c r="K453">
        <v>8.9</v>
      </c>
      <c r="L453">
        <v>2.3199999999999998</v>
      </c>
    </row>
    <row r="454" spans="1:12">
      <c r="A454" t="s">
        <v>417</v>
      </c>
      <c r="B454" t="s">
        <v>347</v>
      </c>
      <c r="C454" t="s">
        <v>1487</v>
      </c>
      <c r="D454">
        <v>2</v>
      </c>
      <c r="E454" t="s">
        <v>714</v>
      </c>
      <c r="F454" t="s">
        <v>714</v>
      </c>
      <c r="G454" t="s">
        <v>714</v>
      </c>
      <c r="H454" t="s">
        <v>714</v>
      </c>
      <c r="I454" t="s">
        <v>714</v>
      </c>
      <c r="J454" t="s">
        <v>714</v>
      </c>
      <c r="K454">
        <v>8.9</v>
      </c>
      <c r="L454">
        <v>2.3199999999999998</v>
      </c>
    </row>
    <row r="455" spans="1:12">
      <c r="A455" t="s">
        <v>417</v>
      </c>
      <c r="B455" t="s">
        <v>347</v>
      </c>
      <c r="C455" t="s">
        <v>1487</v>
      </c>
      <c r="D455">
        <v>3</v>
      </c>
      <c r="E455" t="s">
        <v>714</v>
      </c>
      <c r="F455" t="s">
        <v>714</v>
      </c>
      <c r="G455" t="s">
        <v>714</v>
      </c>
      <c r="H455" t="s">
        <v>714</v>
      </c>
      <c r="I455" t="s">
        <v>714</v>
      </c>
      <c r="J455" t="s">
        <v>714</v>
      </c>
      <c r="K455">
        <v>8.9</v>
      </c>
      <c r="L455">
        <v>2.3199999999999998</v>
      </c>
    </row>
    <row r="456" spans="1:12">
      <c r="A456" t="s">
        <v>417</v>
      </c>
      <c r="B456" t="s">
        <v>347</v>
      </c>
      <c r="C456" t="s">
        <v>1487</v>
      </c>
      <c r="D456">
        <v>4</v>
      </c>
      <c r="E456" t="s">
        <v>714</v>
      </c>
      <c r="F456" t="s">
        <v>714</v>
      </c>
      <c r="G456" t="s">
        <v>714</v>
      </c>
      <c r="H456" t="s">
        <v>714</v>
      </c>
      <c r="I456" t="s">
        <v>714</v>
      </c>
      <c r="J456" t="s">
        <v>714</v>
      </c>
      <c r="K456">
        <v>8.9</v>
      </c>
      <c r="L456">
        <v>2.3199999999999998</v>
      </c>
    </row>
    <row r="457" spans="1:12">
      <c r="A457" t="s">
        <v>417</v>
      </c>
      <c r="B457" t="s">
        <v>347</v>
      </c>
      <c r="C457" t="s">
        <v>1487</v>
      </c>
      <c r="D457">
        <v>5</v>
      </c>
      <c r="E457" t="s">
        <v>714</v>
      </c>
      <c r="F457" t="s">
        <v>714</v>
      </c>
      <c r="G457" t="s">
        <v>714</v>
      </c>
      <c r="H457" t="s">
        <v>714</v>
      </c>
      <c r="I457" t="s">
        <v>714</v>
      </c>
      <c r="J457" t="s">
        <v>714</v>
      </c>
      <c r="K457">
        <v>8.9</v>
      </c>
      <c r="L457">
        <v>2.3199999999999998</v>
      </c>
    </row>
    <row r="458" spans="1:12">
      <c r="A458" t="s">
        <v>417</v>
      </c>
      <c r="B458" t="s">
        <v>347</v>
      </c>
      <c r="C458" t="s">
        <v>1487</v>
      </c>
      <c r="D458">
        <v>6</v>
      </c>
      <c r="E458" t="s">
        <v>714</v>
      </c>
      <c r="F458" t="s">
        <v>714</v>
      </c>
      <c r="G458" t="s">
        <v>714</v>
      </c>
      <c r="H458" t="s">
        <v>714</v>
      </c>
      <c r="I458" t="s">
        <v>714</v>
      </c>
      <c r="J458" t="s">
        <v>714</v>
      </c>
      <c r="K458">
        <v>8.9</v>
      </c>
      <c r="L458">
        <v>2.3199999999999998</v>
      </c>
    </row>
    <row r="459" spans="1:12">
      <c r="A459" t="s">
        <v>417</v>
      </c>
      <c r="B459" t="s">
        <v>347</v>
      </c>
      <c r="C459" t="s">
        <v>1487</v>
      </c>
      <c r="D459">
        <v>7</v>
      </c>
      <c r="E459" t="s">
        <v>714</v>
      </c>
      <c r="F459" t="s">
        <v>714</v>
      </c>
      <c r="G459" t="s">
        <v>714</v>
      </c>
      <c r="H459" t="s">
        <v>714</v>
      </c>
      <c r="I459" t="s">
        <v>714</v>
      </c>
      <c r="J459" t="s">
        <v>714</v>
      </c>
      <c r="K459">
        <v>8.9</v>
      </c>
      <c r="L459">
        <v>2.3199999999999998</v>
      </c>
    </row>
    <row r="460" spans="1:12">
      <c r="A460" t="s">
        <v>417</v>
      </c>
      <c r="B460" t="s">
        <v>347</v>
      </c>
      <c r="C460" t="s">
        <v>1487</v>
      </c>
      <c r="D460">
        <v>7.9</v>
      </c>
      <c r="E460" s="55">
        <v>45086</v>
      </c>
      <c r="F460" t="s">
        <v>1486</v>
      </c>
      <c r="G460">
        <v>7.92</v>
      </c>
      <c r="H460" t="s">
        <v>713</v>
      </c>
      <c r="I460" t="s">
        <v>724</v>
      </c>
      <c r="J460" s="992">
        <v>0.36249999999999999</v>
      </c>
      <c r="K460">
        <v>8.9</v>
      </c>
      <c r="L460">
        <v>2.3199999999999998</v>
      </c>
    </row>
    <row r="461" spans="1:12">
      <c r="A461" t="s">
        <v>417</v>
      </c>
      <c r="B461" t="s">
        <v>347</v>
      </c>
      <c r="C461" t="s">
        <v>1487</v>
      </c>
      <c r="D461">
        <v>7.9</v>
      </c>
      <c r="E461" s="55">
        <v>45086</v>
      </c>
      <c r="F461" t="s">
        <v>1486</v>
      </c>
      <c r="G461">
        <v>8.93</v>
      </c>
      <c r="H461" t="s">
        <v>713</v>
      </c>
      <c r="J461" s="992">
        <v>0.3576388888888889</v>
      </c>
      <c r="K461">
        <v>8.9</v>
      </c>
      <c r="L461">
        <v>2.3199999999999998</v>
      </c>
    </row>
    <row r="462" spans="1:12">
      <c r="A462" t="s">
        <v>417</v>
      </c>
      <c r="B462" t="s">
        <v>347</v>
      </c>
      <c r="C462" t="s">
        <v>1487</v>
      </c>
      <c r="D462">
        <v>8</v>
      </c>
      <c r="E462" t="s">
        <v>714</v>
      </c>
      <c r="F462" t="s">
        <v>714</v>
      </c>
      <c r="G462" t="s">
        <v>714</v>
      </c>
      <c r="H462" t="s">
        <v>714</v>
      </c>
      <c r="I462" t="s">
        <v>714</v>
      </c>
      <c r="J462" t="s">
        <v>714</v>
      </c>
      <c r="K462">
        <v>8.9</v>
      </c>
      <c r="L462">
        <v>2.3199999999999998</v>
      </c>
    </row>
    <row r="463" spans="1:12">
      <c r="A463" t="s">
        <v>417</v>
      </c>
      <c r="B463" t="s">
        <v>347</v>
      </c>
      <c r="C463" t="s">
        <v>1487</v>
      </c>
      <c r="D463">
        <v>8.4</v>
      </c>
      <c r="E463" t="s">
        <v>714</v>
      </c>
      <c r="F463" t="s">
        <v>714</v>
      </c>
      <c r="G463" t="s">
        <v>714</v>
      </c>
      <c r="H463" t="s">
        <v>714</v>
      </c>
      <c r="I463" t="s">
        <v>714</v>
      </c>
      <c r="J463" t="s">
        <v>714</v>
      </c>
      <c r="K463">
        <v>8.9</v>
      </c>
      <c r="L463">
        <v>2.3199999999999998</v>
      </c>
    </row>
    <row r="464" spans="1:12">
      <c r="A464" t="s">
        <v>417</v>
      </c>
      <c r="B464" t="s">
        <v>347</v>
      </c>
      <c r="C464" t="s">
        <v>1488</v>
      </c>
      <c r="D464">
        <v>0.5</v>
      </c>
      <c r="E464" s="55">
        <v>45112</v>
      </c>
      <c r="F464" t="s">
        <v>1486</v>
      </c>
      <c r="G464">
        <v>7.29</v>
      </c>
      <c r="H464">
        <v>0.495</v>
      </c>
      <c r="J464" s="992">
        <v>0.53263888888888888</v>
      </c>
      <c r="K464">
        <v>8.8000000000000007</v>
      </c>
      <c r="L464">
        <v>2.33</v>
      </c>
    </row>
    <row r="465" spans="1:12">
      <c r="A465" t="s">
        <v>417</v>
      </c>
      <c r="B465" t="s">
        <v>347</v>
      </c>
      <c r="C465" t="s">
        <v>1488</v>
      </c>
      <c r="D465">
        <v>1</v>
      </c>
      <c r="E465" t="s">
        <v>714</v>
      </c>
      <c r="F465" t="s">
        <v>714</v>
      </c>
      <c r="G465" t="s">
        <v>714</v>
      </c>
      <c r="H465" t="s">
        <v>714</v>
      </c>
      <c r="I465" t="s">
        <v>714</v>
      </c>
      <c r="J465" t="s">
        <v>714</v>
      </c>
      <c r="K465">
        <v>8.8000000000000007</v>
      </c>
      <c r="L465">
        <v>2.33</v>
      </c>
    </row>
    <row r="466" spans="1:12">
      <c r="A466" t="s">
        <v>417</v>
      </c>
      <c r="B466" t="s">
        <v>347</v>
      </c>
      <c r="C466" t="s">
        <v>1488</v>
      </c>
      <c r="D466">
        <v>2</v>
      </c>
      <c r="E466" t="s">
        <v>714</v>
      </c>
      <c r="F466" t="s">
        <v>714</v>
      </c>
      <c r="G466" t="s">
        <v>714</v>
      </c>
      <c r="H466" t="s">
        <v>714</v>
      </c>
      <c r="I466" t="s">
        <v>714</v>
      </c>
      <c r="J466" t="s">
        <v>714</v>
      </c>
      <c r="K466">
        <v>8.8000000000000007</v>
      </c>
      <c r="L466">
        <v>2.33</v>
      </c>
    </row>
    <row r="467" spans="1:12">
      <c r="A467" t="s">
        <v>417</v>
      </c>
      <c r="B467" t="s">
        <v>347</v>
      </c>
      <c r="C467" t="s">
        <v>1488</v>
      </c>
      <c r="D467">
        <v>3</v>
      </c>
      <c r="E467" t="s">
        <v>714</v>
      </c>
      <c r="F467" t="s">
        <v>714</v>
      </c>
      <c r="G467" t="s">
        <v>714</v>
      </c>
      <c r="H467" t="s">
        <v>714</v>
      </c>
      <c r="I467" t="s">
        <v>714</v>
      </c>
      <c r="J467" t="s">
        <v>714</v>
      </c>
      <c r="K467">
        <v>8.8000000000000007</v>
      </c>
      <c r="L467">
        <v>2.33</v>
      </c>
    </row>
    <row r="468" spans="1:12">
      <c r="A468" t="s">
        <v>417</v>
      </c>
      <c r="B468" t="s">
        <v>347</v>
      </c>
      <c r="C468" t="s">
        <v>1488</v>
      </c>
      <c r="D468">
        <v>4</v>
      </c>
      <c r="E468" t="s">
        <v>714</v>
      </c>
      <c r="F468" t="s">
        <v>714</v>
      </c>
      <c r="G468" t="s">
        <v>714</v>
      </c>
      <c r="H468" t="s">
        <v>714</v>
      </c>
      <c r="I468" t="s">
        <v>714</v>
      </c>
      <c r="J468" t="s">
        <v>714</v>
      </c>
      <c r="K468">
        <v>8.8000000000000007</v>
      </c>
      <c r="L468">
        <v>2.33</v>
      </c>
    </row>
    <row r="469" spans="1:12">
      <c r="A469" t="s">
        <v>417</v>
      </c>
      <c r="B469" t="s">
        <v>347</v>
      </c>
      <c r="C469" t="s">
        <v>1488</v>
      </c>
      <c r="D469">
        <v>5</v>
      </c>
      <c r="E469" t="s">
        <v>714</v>
      </c>
      <c r="F469" t="s">
        <v>714</v>
      </c>
      <c r="G469" t="s">
        <v>714</v>
      </c>
      <c r="H469" t="s">
        <v>714</v>
      </c>
      <c r="I469" t="s">
        <v>714</v>
      </c>
      <c r="J469" t="s">
        <v>714</v>
      </c>
      <c r="K469">
        <v>8.8000000000000007</v>
      </c>
      <c r="L469">
        <v>2.33</v>
      </c>
    </row>
    <row r="470" spans="1:12">
      <c r="A470" t="s">
        <v>417</v>
      </c>
      <c r="B470" t="s">
        <v>347</v>
      </c>
      <c r="C470" t="s">
        <v>1488</v>
      </c>
      <c r="D470">
        <v>6</v>
      </c>
      <c r="E470" t="s">
        <v>714</v>
      </c>
      <c r="F470" t="s">
        <v>714</v>
      </c>
      <c r="G470" t="s">
        <v>714</v>
      </c>
      <c r="H470" t="s">
        <v>714</v>
      </c>
      <c r="I470" t="s">
        <v>714</v>
      </c>
      <c r="J470" t="s">
        <v>714</v>
      </c>
      <c r="K470">
        <v>8.8000000000000007</v>
      </c>
      <c r="L470">
        <v>2.33</v>
      </c>
    </row>
    <row r="471" spans="1:12">
      <c r="A471" t="s">
        <v>417</v>
      </c>
      <c r="B471" t="s">
        <v>347</v>
      </c>
      <c r="C471" t="s">
        <v>1488</v>
      </c>
      <c r="D471">
        <v>7</v>
      </c>
      <c r="E471" t="s">
        <v>714</v>
      </c>
      <c r="F471" t="s">
        <v>714</v>
      </c>
      <c r="G471" t="s">
        <v>714</v>
      </c>
      <c r="H471" t="s">
        <v>714</v>
      </c>
      <c r="I471" t="s">
        <v>714</v>
      </c>
      <c r="J471" t="s">
        <v>714</v>
      </c>
      <c r="K471">
        <v>8.8000000000000007</v>
      </c>
      <c r="L471">
        <v>2.33</v>
      </c>
    </row>
    <row r="472" spans="1:12">
      <c r="A472" t="s">
        <v>417</v>
      </c>
      <c r="B472" t="s">
        <v>347</v>
      </c>
      <c r="C472" t="s">
        <v>1488</v>
      </c>
      <c r="D472">
        <v>7.8</v>
      </c>
      <c r="E472" s="55">
        <v>45112</v>
      </c>
      <c r="F472" t="s">
        <v>1486</v>
      </c>
      <c r="G472">
        <v>7.85</v>
      </c>
      <c r="H472" t="s">
        <v>713</v>
      </c>
      <c r="J472" s="992">
        <v>0.53680555555555554</v>
      </c>
      <c r="K472">
        <v>8.8000000000000007</v>
      </c>
      <c r="L472">
        <v>2.33</v>
      </c>
    </row>
    <row r="473" spans="1:12">
      <c r="A473" t="s">
        <v>417</v>
      </c>
      <c r="B473" t="s">
        <v>347</v>
      </c>
      <c r="C473" t="s">
        <v>1488</v>
      </c>
      <c r="D473">
        <v>8</v>
      </c>
      <c r="E473" t="s">
        <v>714</v>
      </c>
      <c r="F473" t="s">
        <v>714</v>
      </c>
      <c r="G473" t="s">
        <v>714</v>
      </c>
      <c r="H473" t="s">
        <v>714</v>
      </c>
      <c r="I473" t="s">
        <v>714</v>
      </c>
      <c r="J473" t="s">
        <v>714</v>
      </c>
      <c r="K473">
        <v>8.8000000000000007</v>
      </c>
      <c r="L473">
        <v>2.33</v>
      </c>
    </row>
    <row r="474" spans="1:12">
      <c r="A474" t="s">
        <v>417</v>
      </c>
      <c r="B474" t="s">
        <v>347</v>
      </c>
      <c r="C474" t="s">
        <v>1488</v>
      </c>
      <c r="D474">
        <v>8.3000000000000007</v>
      </c>
      <c r="E474" t="s">
        <v>714</v>
      </c>
      <c r="F474" t="s">
        <v>714</v>
      </c>
      <c r="G474" t="s">
        <v>714</v>
      </c>
      <c r="H474" t="s">
        <v>714</v>
      </c>
      <c r="I474" t="s">
        <v>714</v>
      </c>
      <c r="J474" t="s">
        <v>714</v>
      </c>
      <c r="K474">
        <v>8.8000000000000007</v>
      </c>
      <c r="L474">
        <v>2.33</v>
      </c>
    </row>
    <row r="475" spans="1:12">
      <c r="A475" t="s">
        <v>417</v>
      </c>
      <c r="B475" t="s">
        <v>347</v>
      </c>
      <c r="C475" t="s">
        <v>1489</v>
      </c>
      <c r="D475">
        <v>0.5</v>
      </c>
      <c r="E475" s="55">
        <v>45141</v>
      </c>
      <c r="F475" t="s">
        <v>1486</v>
      </c>
      <c r="G475">
        <v>3.93</v>
      </c>
      <c r="H475">
        <v>0.66</v>
      </c>
      <c r="J475" s="992">
        <v>0.49236111111111108</v>
      </c>
      <c r="K475">
        <v>8.4</v>
      </c>
      <c r="L475">
        <v>2.4500000000000002</v>
      </c>
    </row>
    <row r="476" spans="1:12">
      <c r="A476" t="s">
        <v>417</v>
      </c>
      <c r="B476" t="s">
        <v>347</v>
      </c>
      <c r="C476" t="s">
        <v>1489</v>
      </c>
      <c r="D476">
        <v>1</v>
      </c>
      <c r="E476" t="s">
        <v>714</v>
      </c>
      <c r="F476" t="s">
        <v>714</v>
      </c>
      <c r="G476" t="s">
        <v>714</v>
      </c>
      <c r="H476" t="s">
        <v>714</v>
      </c>
      <c r="I476" t="s">
        <v>714</v>
      </c>
      <c r="J476" t="s">
        <v>714</v>
      </c>
      <c r="K476">
        <v>8.4</v>
      </c>
      <c r="L476">
        <v>2.4500000000000002</v>
      </c>
    </row>
    <row r="477" spans="1:12">
      <c r="A477" t="s">
        <v>417</v>
      </c>
      <c r="B477" t="s">
        <v>347</v>
      </c>
      <c r="C477" t="s">
        <v>1489</v>
      </c>
      <c r="D477">
        <v>2</v>
      </c>
      <c r="E477" t="s">
        <v>714</v>
      </c>
      <c r="F477" t="s">
        <v>714</v>
      </c>
      <c r="G477" t="s">
        <v>714</v>
      </c>
      <c r="H477" t="s">
        <v>714</v>
      </c>
      <c r="I477" t="s">
        <v>714</v>
      </c>
      <c r="J477" t="s">
        <v>714</v>
      </c>
      <c r="K477">
        <v>8.4</v>
      </c>
      <c r="L477">
        <v>2.4500000000000002</v>
      </c>
    </row>
    <row r="478" spans="1:12">
      <c r="A478" t="s">
        <v>417</v>
      </c>
      <c r="B478" t="s">
        <v>347</v>
      </c>
      <c r="C478" t="s">
        <v>1489</v>
      </c>
      <c r="D478">
        <v>3</v>
      </c>
      <c r="E478" t="s">
        <v>714</v>
      </c>
      <c r="F478" t="s">
        <v>714</v>
      </c>
      <c r="G478" t="s">
        <v>714</v>
      </c>
      <c r="H478" t="s">
        <v>714</v>
      </c>
      <c r="I478" t="s">
        <v>714</v>
      </c>
      <c r="J478" t="s">
        <v>714</v>
      </c>
      <c r="K478">
        <v>8.4</v>
      </c>
      <c r="L478">
        <v>2.4500000000000002</v>
      </c>
    </row>
    <row r="479" spans="1:12">
      <c r="A479" t="s">
        <v>417</v>
      </c>
      <c r="B479" t="s">
        <v>347</v>
      </c>
      <c r="C479" t="s">
        <v>1489</v>
      </c>
      <c r="D479">
        <v>4</v>
      </c>
      <c r="E479" t="s">
        <v>714</v>
      </c>
      <c r="F479" t="s">
        <v>714</v>
      </c>
      <c r="G479" t="s">
        <v>714</v>
      </c>
      <c r="H479" t="s">
        <v>714</v>
      </c>
      <c r="I479" t="s">
        <v>714</v>
      </c>
      <c r="J479" t="s">
        <v>714</v>
      </c>
      <c r="K479">
        <v>8.4</v>
      </c>
      <c r="L479">
        <v>2.4500000000000002</v>
      </c>
    </row>
    <row r="480" spans="1:12">
      <c r="A480" t="s">
        <v>417</v>
      </c>
      <c r="B480" t="s">
        <v>347</v>
      </c>
      <c r="C480" t="s">
        <v>1489</v>
      </c>
      <c r="D480">
        <v>5</v>
      </c>
      <c r="E480" t="s">
        <v>714</v>
      </c>
      <c r="F480" t="s">
        <v>714</v>
      </c>
      <c r="G480" t="s">
        <v>714</v>
      </c>
      <c r="H480" t="s">
        <v>714</v>
      </c>
      <c r="I480" t="s">
        <v>714</v>
      </c>
      <c r="J480" t="s">
        <v>714</v>
      </c>
      <c r="K480">
        <v>8.4</v>
      </c>
      <c r="L480">
        <v>2.4500000000000002</v>
      </c>
    </row>
    <row r="481" spans="1:12">
      <c r="A481" t="s">
        <v>417</v>
      </c>
      <c r="B481" t="s">
        <v>347</v>
      </c>
      <c r="C481" t="s">
        <v>1489</v>
      </c>
      <c r="D481">
        <v>6</v>
      </c>
      <c r="E481" t="s">
        <v>714</v>
      </c>
      <c r="F481" t="s">
        <v>714</v>
      </c>
      <c r="G481" t="s">
        <v>714</v>
      </c>
      <c r="H481" t="s">
        <v>714</v>
      </c>
      <c r="I481" t="s">
        <v>714</v>
      </c>
      <c r="J481" t="s">
        <v>714</v>
      </c>
      <c r="K481">
        <v>8.4</v>
      </c>
      <c r="L481">
        <v>2.4500000000000002</v>
      </c>
    </row>
    <row r="482" spans="1:12">
      <c r="A482" t="s">
        <v>417</v>
      </c>
      <c r="B482" t="s">
        <v>347</v>
      </c>
      <c r="C482" t="s">
        <v>1489</v>
      </c>
      <c r="D482">
        <v>7</v>
      </c>
      <c r="E482" t="s">
        <v>714</v>
      </c>
      <c r="F482" t="s">
        <v>714</v>
      </c>
      <c r="G482" t="s">
        <v>714</v>
      </c>
      <c r="H482" t="s">
        <v>714</v>
      </c>
      <c r="I482" t="s">
        <v>714</v>
      </c>
      <c r="J482" t="s">
        <v>714</v>
      </c>
      <c r="K482">
        <v>8.4</v>
      </c>
      <c r="L482">
        <v>2.4500000000000002</v>
      </c>
    </row>
    <row r="483" spans="1:12">
      <c r="A483" t="s">
        <v>417</v>
      </c>
      <c r="B483" t="s">
        <v>347</v>
      </c>
      <c r="C483" t="s">
        <v>1489</v>
      </c>
      <c r="D483">
        <v>7.4</v>
      </c>
      <c r="E483" s="55">
        <v>45141</v>
      </c>
      <c r="F483" t="s">
        <v>1486</v>
      </c>
      <c r="G483">
        <v>9.35</v>
      </c>
      <c r="H483" t="s">
        <v>713</v>
      </c>
      <c r="J483" s="992">
        <v>0.49861111111111112</v>
      </c>
      <c r="K483">
        <v>8.4</v>
      </c>
      <c r="L483">
        <v>2.4500000000000002</v>
      </c>
    </row>
    <row r="484" spans="1:12">
      <c r="A484" t="s">
        <v>417</v>
      </c>
      <c r="B484" t="s">
        <v>347</v>
      </c>
      <c r="C484" t="s">
        <v>1489</v>
      </c>
      <c r="D484">
        <v>7.9</v>
      </c>
      <c r="E484" t="s">
        <v>714</v>
      </c>
      <c r="F484" t="s">
        <v>714</v>
      </c>
      <c r="G484" t="s">
        <v>714</v>
      </c>
      <c r="H484" t="s">
        <v>714</v>
      </c>
      <c r="I484" t="s">
        <v>714</v>
      </c>
      <c r="J484" t="s">
        <v>714</v>
      </c>
      <c r="K484">
        <v>8.4</v>
      </c>
      <c r="L484">
        <v>2.4500000000000002</v>
      </c>
    </row>
    <row r="485" spans="1:12">
      <c r="A485" t="s">
        <v>417</v>
      </c>
      <c r="B485" t="s">
        <v>347</v>
      </c>
      <c r="C485" t="s">
        <v>1490</v>
      </c>
      <c r="D485">
        <v>0.5</v>
      </c>
      <c r="E485" s="55">
        <v>45175</v>
      </c>
      <c r="F485" t="s">
        <v>1486</v>
      </c>
      <c r="G485">
        <v>12.75</v>
      </c>
      <c r="H485">
        <v>0.48099999999999998</v>
      </c>
      <c r="J485" s="992">
        <v>0.51388888888888895</v>
      </c>
      <c r="K485">
        <v>9</v>
      </c>
      <c r="L485">
        <v>1.61</v>
      </c>
    </row>
    <row r="486" spans="1:12">
      <c r="A486" t="s">
        <v>417</v>
      </c>
      <c r="B486" t="s">
        <v>347</v>
      </c>
      <c r="C486" t="s">
        <v>1490</v>
      </c>
      <c r="D486">
        <v>1</v>
      </c>
      <c r="E486" t="s">
        <v>714</v>
      </c>
      <c r="F486" t="s">
        <v>714</v>
      </c>
      <c r="G486" t="s">
        <v>714</v>
      </c>
      <c r="H486" t="s">
        <v>714</v>
      </c>
      <c r="I486" t="s">
        <v>714</v>
      </c>
      <c r="J486" t="s">
        <v>714</v>
      </c>
      <c r="K486">
        <v>9</v>
      </c>
      <c r="L486">
        <v>1.61</v>
      </c>
    </row>
    <row r="487" spans="1:12">
      <c r="A487" t="s">
        <v>417</v>
      </c>
      <c r="B487" t="s">
        <v>347</v>
      </c>
      <c r="C487" t="s">
        <v>1490</v>
      </c>
      <c r="D487">
        <v>2</v>
      </c>
      <c r="E487" t="s">
        <v>714</v>
      </c>
      <c r="F487" t="s">
        <v>714</v>
      </c>
      <c r="G487" t="s">
        <v>714</v>
      </c>
      <c r="H487" t="s">
        <v>714</v>
      </c>
      <c r="I487" t="s">
        <v>714</v>
      </c>
      <c r="J487" t="s">
        <v>714</v>
      </c>
      <c r="K487">
        <v>9</v>
      </c>
      <c r="L487">
        <v>1.61</v>
      </c>
    </row>
    <row r="488" spans="1:12">
      <c r="A488" t="s">
        <v>417</v>
      </c>
      <c r="B488" t="s">
        <v>347</v>
      </c>
      <c r="C488" t="s">
        <v>1490</v>
      </c>
      <c r="D488">
        <v>3</v>
      </c>
      <c r="E488" s="55">
        <v>45175</v>
      </c>
      <c r="F488" t="s">
        <v>1486</v>
      </c>
      <c r="G488">
        <v>23.25</v>
      </c>
      <c r="H488">
        <v>0.87</v>
      </c>
      <c r="J488" s="992">
        <v>0.5180555555555556</v>
      </c>
      <c r="K488">
        <v>9</v>
      </c>
      <c r="L488">
        <v>1.61</v>
      </c>
    </row>
    <row r="489" spans="1:12">
      <c r="A489" t="s">
        <v>417</v>
      </c>
      <c r="B489" t="s">
        <v>347</v>
      </c>
      <c r="C489" t="s">
        <v>1490</v>
      </c>
      <c r="D489">
        <v>4</v>
      </c>
      <c r="E489" t="s">
        <v>714</v>
      </c>
      <c r="F489" t="s">
        <v>714</v>
      </c>
      <c r="G489" t="s">
        <v>714</v>
      </c>
      <c r="H489" t="s">
        <v>714</v>
      </c>
      <c r="I489" t="s">
        <v>714</v>
      </c>
      <c r="J489" t="s">
        <v>714</v>
      </c>
      <c r="K489">
        <v>9</v>
      </c>
      <c r="L489">
        <v>1.61</v>
      </c>
    </row>
    <row r="490" spans="1:12">
      <c r="A490" t="s">
        <v>417</v>
      </c>
      <c r="B490" t="s">
        <v>347</v>
      </c>
      <c r="C490" t="s">
        <v>1490</v>
      </c>
      <c r="D490">
        <v>5</v>
      </c>
      <c r="E490" t="s">
        <v>714</v>
      </c>
      <c r="F490" t="s">
        <v>714</v>
      </c>
      <c r="G490" t="s">
        <v>714</v>
      </c>
      <c r="H490" t="s">
        <v>714</v>
      </c>
      <c r="I490" t="s">
        <v>714</v>
      </c>
      <c r="J490" t="s">
        <v>714</v>
      </c>
      <c r="K490">
        <v>9</v>
      </c>
      <c r="L490">
        <v>1.61</v>
      </c>
    </row>
    <row r="491" spans="1:12">
      <c r="A491" t="s">
        <v>417</v>
      </c>
      <c r="B491" t="s">
        <v>347</v>
      </c>
      <c r="C491" t="s">
        <v>1490</v>
      </c>
      <c r="D491">
        <v>6</v>
      </c>
      <c r="E491" t="s">
        <v>714</v>
      </c>
      <c r="F491" t="s">
        <v>714</v>
      </c>
      <c r="G491" t="s">
        <v>714</v>
      </c>
      <c r="H491" t="s">
        <v>714</v>
      </c>
      <c r="I491" t="s">
        <v>714</v>
      </c>
      <c r="J491" t="s">
        <v>714</v>
      </c>
      <c r="K491">
        <v>9</v>
      </c>
      <c r="L491">
        <v>1.61</v>
      </c>
    </row>
    <row r="492" spans="1:12">
      <c r="A492" t="s">
        <v>417</v>
      </c>
      <c r="B492" t="s">
        <v>347</v>
      </c>
      <c r="C492" t="s">
        <v>1490</v>
      </c>
      <c r="D492">
        <v>7</v>
      </c>
      <c r="E492" t="s">
        <v>714</v>
      </c>
      <c r="F492" t="s">
        <v>714</v>
      </c>
      <c r="G492" t="s">
        <v>714</v>
      </c>
      <c r="H492" t="s">
        <v>714</v>
      </c>
      <c r="I492" t="s">
        <v>714</v>
      </c>
      <c r="J492" t="s">
        <v>714</v>
      </c>
      <c r="K492">
        <v>9</v>
      </c>
      <c r="L492">
        <v>1.61</v>
      </c>
    </row>
    <row r="493" spans="1:12">
      <c r="A493" t="s">
        <v>417</v>
      </c>
      <c r="B493" t="s">
        <v>347</v>
      </c>
      <c r="C493" t="s">
        <v>1490</v>
      </c>
      <c r="D493">
        <v>8</v>
      </c>
      <c r="E493" s="55">
        <v>45175</v>
      </c>
      <c r="F493" t="s">
        <v>1486</v>
      </c>
      <c r="G493">
        <v>10.42</v>
      </c>
      <c r="H493" t="s">
        <v>713</v>
      </c>
      <c r="J493" s="992">
        <v>0.52222222222222225</v>
      </c>
      <c r="K493">
        <v>9</v>
      </c>
      <c r="L493">
        <v>1.61</v>
      </c>
    </row>
    <row r="494" spans="1:12">
      <c r="A494" t="s">
        <v>417</v>
      </c>
      <c r="B494" t="s">
        <v>347</v>
      </c>
      <c r="C494" t="s">
        <v>1490</v>
      </c>
      <c r="D494">
        <v>8.5</v>
      </c>
      <c r="E494" t="s">
        <v>714</v>
      </c>
      <c r="F494" t="s">
        <v>714</v>
      </c>
      <c r="G494" t="s">
        <v>714</v>
      </c>
      <c r="H494" t="s">
        <v>714</v>
      </c>
      <c r="I494" t="s">
        <v>714</v>
      </c>
      <c r="J494" t="s">
        <v>714</v>
      </c>
      <c r="K494">
        <v>9</v>
      </c>
      <c r="L494">
        <v>1.61</v>
      </c>
    </row>
    <row r="495" spans="1:12">
      <c r="A495" t="s">
        <v>417</v>
      </c>
      <c r="B495" t="s">
        <v>347</v>
      </c>
      <c r="C495" t="s">
        <v>1491</v>
      </c>
      <c r="D495">
        <v>0.5</v>
      </c>
      <c r="E495" s="55">
        <v>45203</v>
      </c>
      <c r="F495" t="s">
        <v>1486</v>
      </c>
      <c r="G495">
        <v>4.7699999999999996</v>
      </c>
      <c r="H495">
        <v>0.67100000000000004</v>
      </c>
      <c r="J495" s="992">
        <v>0.50208333333333333</v>
      </c>
      <c r="K495">
        <v>9.1999999999999993</v>
      </c>
      <c r="L495">
        <v>1.47</v>
      </c>
    </row>
    <row r="496" spans="1:12">
      <c r="A496" t="s">
        <v>417</v>
      </c>
      <c r="B496" t="s">
        <v>347</v>
      </c>
      <c r="C496" t="s">
        <v>1491</v>
      </c>
      <c r="D496">
        <v>1</v>
      </c>
      <c r="E496" t="s">
        <v>714</v>
      </c>
      <c r="F496" t="s">
        <v>714</v>
      </c>
      <c r="G496" t="s">
        <v>714</v>
      </c>
      <c r="H496" t="s">
        <v>714</v>
      </c>
      <c r="I496" t="s">
        <v>714</v>
      </c>
      <c r="J496" t="s">
        <v>714</v>
      </c>
      <c r="K496">
        <v>9.1999999999999993</v>
      </c>
      <c r="L496">
        <v>1.47</v>
      </c>
    </row>
    <row r="497" spans="1:12">
      <c r="A497" t="s">
        <v>417</v>
      </c>
      <c r="B497" t="s">
        <v>347</v>
      </c>
      <c r="C497" t="s">
        <v>1491</v>
      </c>
      <c r="D497">
        <v>2</v>
      </c>
      <c r="E497" t="s">
        <v>714</v>
      </c>
      <c r="F497" t="s">
        <v>714</v>
      </c>
      <c r="G497" t="s">
        <v>714</v>
      </c>
      <c r="H497" t="s">
        <v>714</v>
      </c>
      <c r="I497" t="s">
        <v>714</v>
      </c>
      <c r="J497" t="s">
        <v>714</v>
      </c>
      <c r="K497">
        <v>9.1999999999999993</v>
      </c>
      <c r="L497">
        <v>1.47</v>
      </c>
    </row>
    <row r="498" spans="1:12">
      <c r="A498" t="s">
        <v>417</v>
      </c>
      <c r="B498" t="s">
        <v>347</v>
      </c>
      <c r="C498" t="s">
        <v>1491</v>
      </c>
      <c r="D498">
        <v>3</v>
      </c>
      <c r="E498" s="55">
        <v>45203</v>
      </c>
      <c r="F498" t="s">
        <v>1486</v>
      </c>
      <c r="G498">
        <v>7.62</v>
      </c>
      <c r="H498">
        <v>0.58599999999999997</v>
      </c>
      <c r="J498" s="992">
        <v>0.50555555555555554</v>
      </c>
      <c r="K498">
        <v>9.1999999999999993</v>
      </c>
      <c r="L498">
        <v>1.47</v>
      </c>
    </row>
    <row r="499" spans="1:12">
      <c r="A499" t="s">
        <v>417</v>
      </c>
      <c r="B499" t="s">
        <v>347</v>
      </c>
      <c r="C499" t="s">
        <v>1491</v>
      </c>
      <c r="D499">
        <v>4</v>
      </c>
      <c r="E499" t="s">
        <v>714</v>
      </c>
      <c r="F499" t="s">
        <v>714</v>
      </c>
      <c r="G499" t="s">
        <v>714</v>
      </c>
      <c r="H499" t="s">
        <v>714</v>
      </c>
      <c r="I499" t="s">
        <v>714</v>
      </c>
      <c r="J499" t="s">
        <v>714</v>
      </c>
      <c r="K499">
        <v>9.1999999999999993</v>
      </c>
      <c r="L499">
        <v>1.47</v>
      </c>
    </row>
    <row r="500" spans="1:12">
      <c r="A500" t="s">
        <v>417</v>
      </c>
      <c r="B500" t="s">
        <v>347</v>
      </c>
      <c r="C500" t="s">
        <v>1491</v>
      </c>
      <c r="D500">
        <v>5</v>
      </c>
      <c r="E500" t="s">
        <v>714</v>
      </c>
      <c r="F500" t="s">
        <v>714</v>
      </c>
      <c r="G500" t="s">
        <v>714</v>
      </c>
      <c r="H500" t="s">
        <v>714</v>
      </c>
      <c r="I500" t="s">
        <v>714</v>
      </c>
      <c r="J500" t="s">
        <v>714</v>
      </c>
      <c r="K500">
        <v>9.1999999999999993</v>
      </c>
      <c r="L500">
        <v>1.47</v>
      </c>
    </row>
    <row r="501" spans="1:12">
      <c r="A501" t="s">
        <v>417</v>
      </c>
      <c r="B501" t="s">
        <v>347</v>
      </c>
      <c r="C501" t="s">
        <v>1491</v>
      </c>
      <c r="D501">
        <v>6</v>
      </c>
      <c r="E501" t="s">
        <v>714</v>
      </c>
      <c r="F501" t="s">
        <v>714</v>
      </c>
      <c r="G501" t="s">
        <v>714</v>
      </c>
      <c r="H501" t="s">
        <v>714</v>
      </c>
      <c r="I501" t="s">
        <v>714</v>
      </c>
      <c r="J501" t="s">
        <v>714</v>
      </c>
      <c r="K501">
        <v>9.1999999999999993</v>
      </c>
      <c r="L501">
        <v>1.47</v>
      </c>
    </row>
    <row r="502" spans="1:12">
      <c r="A502" t="s">
        <v>417</v>
      </c>
      <c r="B502" t="s">
        <v>347</v>
      </c>
      <c r="C502" t="s">
        <v>1491</v>
      </c>
      <c r="D502">
        <v>7</v>
      </c>
      <c r="E502" t="s">
        <v>714</v>
      </c>
      <c r="F502" t="s">
        <v>714</v>
      </c>
      <c r="G502" t="s">
        <v>714</v>
      </c>
      <c r="H502" t="s">
        <v>714</v>
      </c>
      <c r="I502" t="s">
        <v>714</v>
      </c>
      <c r="J502" t="s">
        <v>714</v>
      </c>
      <c r="K502">
        <v>9.1999999999999993</v>
      </c>
      <c r="L502">
        <v>1.47</v>
      </c>
    </row>
    <row r="503" spans="1:12">
      <c r="A503" t="s">
        <v>417</v>
      </c>
      <c r="B503" t="s">
        <v>347</v>
      </c>
      <c r="C503" t="s">
        <v>1491</v>
      </c>
      <c r="D503">
        <v>8</v>
      </c>
      <c r="E503" t="s">
        <v>714</v>
      </c>
      <c r="F503" t="s">
        <v>714</v>
      </c>
      <c r="G503" t="s">
        <v>714</v>
      </c>
      <c r="H503" t="s">
        <v>714</v>
      </c>
      <c r="I503" t="s">
        <v>714</v>
      </c>
      <c r="J503" t="s">
        <v>714</v>
      </c>
      <c r="K503">
        <v>9.1999999999999993</v>
      </c>
      <c r="L503">
        <v>1.47</v>
      </c>
    </row>
    <row r="504" spans="1:12">
      <c r="A504" t="s">
        <v>417</v>
      </c>
      <c r="B504" t="s">
        <v>347</v>
      </c>
      <c r="C504" t="s">
        <v>1491</v>
      </c>
      <c r="D504">
        <v>8.1999999999999993</v>
      </c>
      <c r="E504" s="55">
        <v>45203</v>
      </c>
      <c r="F504" t="s">
        <v>1486</v>
      </c>
      <c r="G504">
        <v>10.4</v>
      </c>
      <c r="H504">
        <v>0.67100000000000004</v>
      </c>
      <c r="J504" s="992">
        <v>0.50972222222222219</v>
      </c>
      <c r="K504">
        <v>9.1999999999999993</v>
      </c>
      <c r="L504">
        <v>1.47</v>
      </c>
    </row>
    <row r="505" spans="1:12">
      <c r="A505" t="s">
        <v>417</v>
      </c>
      <c r="B505" t="s">
        <v>347</v>
      </c>
      <c r="C505" t="s">
        <v>1491</v>
      </c>
      <c r="D505">
        <v>8.6999999999999993</v>
      </c>
      <c r="E505" t="s">
        <v>714</v>
      </c>
      <c r="F505" t="s">
        <v>714</v>
      </c>
      <c r="G505" t="s">
        <v>714</v>
      </c>
      <c r="H505" t="s">
        <v>714</v>
      </c>
      <c r="I505" t="s">
        <v>714</v>
      </c>
      <c r="J505" t="s">
        <v>714</v>
      </c>
      <c r="K505">
        <v>9.1999999999999993</v>
      </c>
      <c r="L505">
        <v>1.47</v>
      </c>
    </row>
    <row r="506" spans="1:12">
      <c r="A506" t="s">
        <v>417</v>
      </c>
      <c r="B506" t="s">
        <v>347</v>
      </c>
      <c r="C506" t="s">
        <v>1492</v>
      </c>
      <c r="D506">
        <v>0.5</v>
      </c>
      <c r="E506" s="55">
        <v>45258</v>
      </c>
      <c r="F506" t="s">
        <v>1486</v>
      </c>
      <c r="G506">
        <v>5.41</v>
      </c>
      <c r="H506">
        <v>0.76300000000000001</v>
      </c>
      <c r="J506" s="992">
        <v>0.4548611111111111</v>
      </c>
      <c r="K506">
        <v>8.9</v>
      </c>
      <c r="L506">
        <v>1.72</v>
      </c>
    </row>
    <row r="507" spans="1:12">
      <c r="A507" t="s">
        <v>417</v>
      </c>
      <c r="B507" t="s">
        <v>347</v>
      </c>
      <c r="C507" t="s">
        <v>1492</v>
      </c>
      <c r="D507">
        <v>1</v>
      </c>
      <c r="E507" t="s">
        <v>714</v>
      </c>
      <c r="F507" t="s">
        <v>714</v>
      </c>
      <c r="G507" t="s">
        <v>714</v>
      </c>
      <c r="H507" t="s">
        <v>714</v>
      </c>
      <c r="I507" t="s">
        <v>714</v>
      </c>
      <c r="J507" t="s">
        <v>714</v>
      </c>
      <c r="K507">
        <v>8.9</v>
      </c>
      <c r="L507">
        <v>1.72</v>
      </c>
    </row>
    <row r="508" spans="1:12">
      <c r="A508" t="s">
        <v>417</v>
      </c>
      <c r="B508" t="s">
        <v>347</v>
      </c>
      <c r="C508" t="s">
        <v>1492</v>
      </c>
      <c r="D508">
        <v>2</v>
      </c>
      <c r="E508" t="s">
        <v>714</v>
      </c>
      <c r="F508" t="s">
        <v>714</v>
      </c>
      <c r="G508" t="s">
        <v>714</v>
      </c>
      <c r="H508" t="s">
        <v>714</v>
      </c>
      <c r="I508" t="s">
        <v>714</v>
      </c>
      <c r="J508" t="s">
        <v>714</v>
      </c>
      <c r="K508">
        <v>8.9</v>
      </c>
      <c r="L508">
        <v>1.72</v>
      </c>
    </row>
    <row r="509" spans="1:12">
      <c r="A509" t="s">
        <v>417</v>
      </c>
      <c r="B509" t="s">
        <v>347</v>
      </c>
      <c r="C509" t="s">
        <v>1492</v>
      </c>
      <c r="D509">
        <v>3</v>
      </c>
      <c r="E509" s="55">
        <v>45258</v>
      </c>
      <c r="F509" t="s">
        <v>1486</v>
      </c>
      <c r="G509">
        <v>5.79</v>
      </c>
      <c r="H509">
        <v>0.624</v>
      </c>
      <c r="J509" s="992">
        <v>0.45833333333333331</v>
      </c>
      <c r="K509">
        <v>8.9</v>
      </c>
      <c r="L509">
        <v>1.72</v>
      </c>
    </row>
    <row r="510" spans="1:12">
      <c r="A510" t="s">
        <v>417</v>
      </c>
      <c r="B510" t="s">
        <v>347</v>
      </c>
      <c r="C510" t="s">
        <v>1492</v>
      </c>
      <c r="D510">
        <v>4</v>
      </c>
      <c r="E510" t="s">
        <v>714</v>
      </c>
      <c r="F510" t="s">
        <v>714</v>
      </c>
      <c r="G510" t="s">
        <v>714</v>
      </c>
      <c r="H510" t="s">
        <v>714</v>
      </c>
      <c r="I510" t="s">
        <v>714</v>
      </c>
      <c r="J510" t="s">
        <v>714</v>
      </c>
      <c r="K510">
        <v>8.9</v>
      </c>
      <c r="L510">
        <v>1.72</v>
      </c>
    </row>
    <row r="511" spans="1:12">
      <c r="A511" t="s">
        <v>417</v>
      </c>
      <c r="B511" t="s">
        <v>347</v>
      </c>
      <c r="C511" t="s">
        <v>1492</v>
      </c>
      <c r="D511">
        <v>5</v>
      </c>
      <c r="E511" t="s">
        <v>714</v>
      </c>
      <c r="F511" t="s">
        <v>714</v>
      </c>
      <c r="G511" t="s">
        <v>714</v>
      </c>
      <c r="H511" t="s">
        <v>714</v>
      </c>
      <c r="I511" t="s">
        <v>714</v>
      </c>
      <c r="J511" t="s">
        <v>714</v>
      </c>
      <c r="K511">
        <v>8.9</v>
      </c>
      <c r="L511">
        <v>1.72</v>
      </c>
    </row>
    <row r="512" spans="1:12">
      <c r="A512" t="s">
        <v>417</v>
      </c>
      <c r="B512" t="s">
        <v>347</v>
      </c>
      <c r="C512" t="s">
        <v>1492</v>
      </c>
      <c r="D512">
        <v>6</v>
      </c>
      <c r="E512" t="s">
        <v>714</v>
      </c>
      <c r="F512" t="s">
        <v>714</v>
      </c>
      <c r="G512" t="s">
        <v>714</v>
      </c>
      <c r="H512" t="s">
        <v>714</v>
      </c>
      <c r="I512" t="s">
        <v>714</v>
      </c>
      <c r="J512" t="s">
        <v>714</v>
      </c>
      <c r="K512">
        <v>8.9</v>
      </c>
      <c r="L512">
        <v>1.72</v>
      </c>
    </row>
    <row r="513" spans="1:12">
      <c r="A513" t="s">
        <v>417</v>
      </c>
      <c r="B513" t="s">
        <v>347</v>
      </c>
      <c r="C513" t="s">
        <v>1492</v>
      </c>
      <c r="D513">
        <v>7</v>
      </c>
      <c r="E513" t="s">
        <v>714</v>
      </c>
      <c r="F513" t="s">
        <v>714</v>
      </c>
      <c r="G513" t="s">
        <v>714</v>
      </c>
      <c r="H513" t="s">
        <v>714</v>
      </c>
      <c r="I513" t="s">
        <v>714</v>
      </c>
      <c r="J513" t="s">
        <v>714</v>
      </c>
      <c r="K513">
        <v>8.9</v>
      </c>
      <c r="L513">
        <v>1.72</v>
      </c>
    </row>
    <row r="514" spans="1:12">
      <c r="A514" t="s">
        <v>417</v>
      </c>
      <c r="B514" t="s">
        <v>347</v>
      </c>
      <c r="C514" t="s">
        <v>1492</v>
      </c>
      <c r="D514">
        <v>7.9</v>
      </c>
      <c r="E514" s="55">
        <v>45258</v>
      </c>
      <c r="F514" t="s">
        <v>1486</v>
      </c>
      <c r="G514">
        <v>1.84</v>
      </c>
      <c r="H514" t="s">
        <v>713</v>
      </c>
      <c r="J514" s="992">
        <v>0.46180555555555558</v>
      </c>
      <c r="K514">
        <v>8.9</v>
      </c>
      <c r="L514">
        <v>1.72</v>
      </c>
    </row>
    <row r="515" spans="1:12">
      <c r="A515" t="s">
        <v>417</v>
      </c>
      <c r="B515" t="s">
        <v>347</v>
      </c>
      <c r="C515" t="s">
        <v>1492</v>
      </c>
      <c r="D515">
        <v>8</v>
      </c>
      <c r="E515" t="s">
        <v>714</v>
      </c>
      <c r="F515" t="s">
        <v>714</v>
      </c>
      <c r="G515" t="s">
        <v>714</v>
      </c>
      <c r="H515" t="s">
        <v>714</v>
      </c>
      <c r="I515" t="s">
        <v>714</v>
      </c>
      <c r="J515" t="s">
        <v>714</v>
      </c>
      <c r="K515">
        <v>8.9</v>
      </c>
      <c r="L515">
        <v>1.72</v>
      </c>
    </row>
    <row r="516" spans="1:12">
      <c r="A516" t="s">
        <v>417</v>
      </c>
      <c r="B516" t="s">
        <v>347</v>
      </c>
      <c r="C516" t="s">
        <v>1492</v>
      </c>
      <c r="D516">
        <v>8.4</v>
      </c>
      <c r="E516" t="s">
        <v>714</v>
      </c>
      <c r="F516" t="s">
        <v>714</v>
      </c>
      <c r="G516" t="s">
        <v>714</v>
      </c>
      <c r="H516" t="s">
        <v>714</v>
      </c>
      <c r="I516" t="s">
        <v>714</v>
      </c>
      <c r="J516" t="s">
        <v>714</v>
      </c>
      <c r="K516">
        <v>8.9</v>
      </c>
      <c r="L516">
        <v>1.72</v>
      </c>
    </row>
    <row r="517" spans="1:12">
      <c r="A517" t="s">
        <v>417</v>
      </c>
      <c r="B517" t="s">
        <v>347</v>
      </c>
      <c r="C517" t="s">
        <v>1492</v>
      </c>
      <c r="D517">
        <v>8.6</v>
      </c>
      <c r="E517" t="s">
        <v>714</v>
      </c>
      <c r="F517" t="s">
        <v>714</v>
      </c>
      <c r="G517" t="s">
        <v>714</v>
      </c>
      <c r="H517" t="s">
        <v>714</v>
      </c>
      <c r="I517" t="s">
        <v>714</v>
      </c>
      <c r="J517" t="s">
        <v>714</v>
      </c>
      <c r="K517">
        <v>8.9</v>
      </c>
      <c r="L517">
        <v>1.72</v>
      </c>
    </row>
    <row r="518" spans="1:12">
      <c r="A518" t="s">
        <v>417</v>
      </c>
      <c r="B518" t="s">
        <v>347</v>
      </c>
      <c r="C518" t="s">
        <v>1492</v>
      </c>
      <c r="D518">
        <v>8.6999999999999993</v>
      </c>
      <c r="E518" t="s">
        <v>714</v>
      </c>
      <c r="F518" t="s">
        <v>714</v>
      </c>
      <c r="G518" t="s">
        <v>714</v>
      </c>
      <c r="H518" t="s">
        <v>714</v>
      </c>
      <c r="I518" t="s">
        <v>714</v>
      </c>
      <c r="J518" t="s">
        <v>714</v>
      </c>
      <c r="K518">
        <v>8.9</v>
      </c>
      <c r="L518">
        <v>1.72</v>
      </c>
    </row>
    <row r="519" spans="1:12">
      <c r="A519" t="s">
        <v>417</v>
      </c>
      <c r="B519" t="s">
        <v>347</v>
      </c>
      <c r="C519" t="s">
        <v>1492</v>
      </c>
      <c r="D519">
        <v>8.8000000000000007</v>
      </c>
      <c r="E519" t="s">
        <v>714</v>
      </c>
      <c r="F519" t="s">
        <v>714</v>
      </c>
      <c r="G519" t="s">
        <v>714</v>
      </c>
      <c r="H519" t="s">
        <v>714</v>
      </c>
      <c r="I519" t="s">
        <v>714</v>
      </c>
      <c r="J519" t="s">
        <v>714</v>
      </c>
      <c r="K519">
        <v>8.9</v>
      </c>
      <c r="L519">
        <v>1.72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6A929-EFE1-9446-A3D1-5A4606960699}">
  <dimension ref="A1:D17"/>
  <sheetViews>
    <sheetView workbookViewId="0">
      <selection activeCell="G17" sqref="G17"/>
    </sheetView>
  </sheetViews>
  <sheetFormatPr defaultColWidth="11" defaultRowHeight="15.6"/>
  <sheetData>
    <row r="1" spans="1:4">
      <c r="A1" s="594" t="s">
        <v>355</v>
      </c>
      <c r="D1" s="55">
        <v>44908</v>
      </c>
    </row>
    <row r="3" spans="1:4">
      <c r="A3" t="s">
        <v>1</v>
      </c>
    </row>
    <row r="4" spans="1:4">
      <c r="A4" t="s">
        <v>2</v>
      </c>
    </row>
    <row r="5" spans="1:4">
      <c r="B5" t="s">
        <v>3</v>
      </c>
      <c r="D5">
        <f>'All Ponds - Capewide 2022'!D184</f>
        <v>93</v>
      </c>
    </row>
    <row r="6" spans="1:4">
      <c r="B6" t="s">
        <v>4</v>
      </c>
      <c r="D6">
        <f>'All Ponds - Capewide 2022'!D185</f>
        <v>36</v>
      </c>
    </row>
    <row r="7" spans="1:4">
      <c r="B7" t="s">
        <v>5</v>
      </c>
      <c r="D7">
        <f>SUM(D5:D6)</f>
        <v>129</v>
      </c>
    </row>
    <row r="9" spans="1:4">
      <c r="A9" t="s">
        <v>6</v>
      </c>
    </row>
    <row r="10" spans="1:4">
      <c r="B10" t="s">
        <v>3</v>
      </c>
      <c r="D10">
        <f>'All Ponds - Capewide 2022'!D189</f>
        <v>37</v>
      </c>
    </row>
    <row r="11" spans="1:4">
      <c r="B11" t="s">
        <v>4</v>
      </c>
      <c r="D11">
        <f>'All Ponds - Capewide 2022'!D190</f>
        <v>31</v>
      </c>
    </row>
    <row r="12" spans="1:4">
      <c r="B12" t="s">
        <v>5</v>
      </c>
      <c r="D12">
        <f>'All Ponds - Capewide 2022'!D191</f>
        <v>68</v>
      </c>
    </row>
    <row r="14" spans="1:4">
      <c r="A14" t="s">
        <v>7</v>
      </c>
    </row>
    <row r="15" spans="1:4">
      <c r="B15" t="s">
        <v>3</v>
      </c>
      <c r="D15">
        <f>'All Ponds - Capewide 2022'!D194</f>
        <v>92</v>
      </c>
    </row>
    <row r="16" spans="1:4">
      <c r="B16" t="s">
        <v>4</v>
      </c>
      <c r="D16">
        <f>'All Ponds - Capewide 2022'!D195</f>
        <v>59</v>
      </c>
    </row>
    <row r="17" spans="2:4">
      <c r="B17" s="594" t="s">
        <v>5</v>
      </c>
      <c r="C17" s="594"/>
      <c r="D17" s="594">
        <f>'All Ponds - Capewide 2022'!D196</f>
        <v>151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0E90A-8F07-47D0-AB92-29945695EEC9}">
  <dimension ref="A1:V40"/>
  <sheetViews>
    <sheetView workbookViewId="0">
      <selection activeCell="F2" sqref="F2"/>
    </sheetView>
  </sheetViews>
  <sheetFormatPr defaultColWidth="7.69921875" defaultRowHeight="15.6"/>
  <cols>
    <col min="1" max="1" width="18.19921875" customWidth="1"/>
    <col min="2" max="2" width="13.69921875" customWidth="1"/>
    <col min="3" max="3" width="21" customWidth="1"/>
    <col min="4" max="4" width="10" customWidth="1"/>
    <col min="5" max="12" width="9" style="165"/>
    <col min="13" max="13" width="7.796875" customWidth="1"/>
    <col min="14" max="14" width="12.19921875" customWidth="1"/>
    <col min="15" max="20" width="7.69921875" style="165"/>
  </cols>
  <sheetData>
    <row r="1" spans="1:22">
      <c r="A1" s="91" t="s">
        <v>1493</v>
      </c>
      <c r="B1" s="91"/>
      <c r="C1" s="91"/>
      <c r="D1" s="91"/>
    </row>
    <row r="4" spans="1:22">
      <c r="A4" s="2739" t="s">
        <v>1494</v>
      </c>
      <c r="B4" s="2739" t="s">
        <v>1495</v>
      </c>
      <c r="C4" s="2739" t="s">
        <v>1496</v>
      </c>
      <c r="D4" s="2739" t="s">
        <v>1497</v>
      </c>
      <c r="E4" s="2740" t="s">
        <v>1498</v>
      </c>
      <c r="F4" s="2740" t="s">
        <v>1499</v>
      </c>
      <c r="G4" s="2740" t="s">
        <v>1500</v>
      </c>
      <c r="H4" s="2740" t="s">
        <v>1501</v>
      </c>
      <c r="I4" s="2740" t="s">
        <v>1502</v>
      </c>
      <c r="J4" s="2740" t="s">
        <v>1503</v>
      </c>
      <c r="K4" s="2740" t="s">
        <v>1504</v>
      </c>
      <c r="L4" s="2740" t="s">
        <v>1505</v>
      </c>
      <c r="M4" s="2741" t="s">
        <v>1506</v>
      </c>
      <c r="N4" s="2741" t="s">
        <v>1507</v>
      </c>
      <c r="O4" s="2742" t="s">
        <v>1508</v>
      </c>
      <c r="P4" s="2742"/>
      <c r="Q4" s="2742"/>
      <c r="R4" s="2742"/>
      <c r="S4" s="2742"/>
      <c r="T4" s="2743"/>
      <c r="U4" s="2742"/>
      <c r="V4" s="2741"/>
    </row>
    <row r="5" spans="1:22">
      <c r="A5" s="2746" t="s">
        <v>198</v>
      </c>
      <c r="B5" s="2747">
        <v>44751</v>
      </c>
      <c r="C5" s="2746" t="s">
        <v>1509</v>
      </c>
      <c r="D5" s="2746" t="s">
        <v>1510</v>
      </c>
      <c r="E5" s="393">
        <v>0.21506228720927265</v>
      </c>
      <c r="F5" s="393">
        <v>0.15296033430081657</v>
      </c>
      <c r="G5" s="393">
        <v>16.179231982401092</v>
      </c>
      <c r="H5" s="393">
        <v>-1.2650202571583016E-2</v>
      </c>
      <c r="I5" s="393">
        <v>0.64707729127500246</v>
      </c>
      <c r="J5" s="393">
        <v>97.91238956773438</v>
      </c>
      <c r="K5" s="393">
        <v>12.208906661438887</v>
      </c>
      <c r="L5" s="393">
        <v>5.1803999999999997</v>
      </c>
      <c r="M5" s="393">
        <f>(H5+I5)*31</f>
        <v>19.667239749806004</v>
      </c>
      <c r="N5" s="2748">
        <f>9.81*LOG(L5)+30.6</f>
        <v>37.607903921045185</v>
      </c>
      <c r="O5" s="393">
        <f>14.42*LOG(M5)+4.15</f>
        <v>22.805780001060313</v>
      </c>
      <c r="U5" s="165"/>
      <c r="V5" s="2744"/>
    </row>
    <row r="6" spans="1:22">
      <c r="A6" s="2746" t="s">
        <v>1511</v>
      </c>
      <c r="B6" s="2747">
        <v>44751</v>
      </c>
      <c r="C6" s="2746" t="s">
        <v>1509</v>
      </c>
      <c r="D6" s="2746" t="s">
        <v>1510</v>
      </c>
      <c r="E6" s="393">
        <v>0.97933878341843683</v>
      </c>
      <c r="F6" s="393">
        <v>0.60304437662246402</v>
      </c>
      <c r="G6" s="393">
        <v>18.004868711744432</v>
      </c>
      <c r="H6" s="393">
        <v>0.28109279505147011</v>
      </c>
      <c r="I6" s="393">
        <v>0.4360073453033475</v>
      </c>
      <c r="J6" s="393">
        <v>55.673432792082686</v>
      </c>
      <c r="K6" s="393">
        <v>5.2746182496494489</v>
      </c>
      <c r="L6" s="393">
        <v>4.0698989898989897</v>
      </c>
      <c r="M6" s="393">
        <f t="shared" ref="M6:M40" si="0">(H6+I6)*31</f>
        <v>22.230104350999348</v>
      </c>
      <c r="N6" s="2748">
        <f t="shared" ref="N6:N40" si="1">9.81*LOG(L6)+30.6</f>
        <v>36.580015416983308</v>
      </c>
      <c r="O6" s="393">
        <f t="shared" ref="O6:O40" si="2">14.42*LOG(M6)+4.15</f>
        <v>23.572896449301517</v>
      </c>
      <c r="U6" s="165"/>
      <c r="V6" s="2745"/>
    </row>
    <row r="7" spans="1:22" ht="15.75" customHeight="1">
      <c r="A7" s="2746" t="s">
        <v>1512</v>
      </c>
      <c r="B7" s="2747">
        <v>44751</v>
      </c>
      <c r="C7" s="2746" t="s">
        <v>1509</v>
      </c>
      <c r="D7" s="2746" t="s">
        <v>1510</v>
      </c>
      <c r="E7" s="393">
        <v>0.15001747902125911</v>
      </c>
      <c r="F7" s="393">
        <v>1.1322476742687582</v>
      </c>
      <c r="G7" s="393">
        <v>13.587176750865522</v>
      </c>
      <c r="H7" s="393">
        <v>0.21317270404303618</v>
      </c>
      <c r="I7" s="393">
        <v>0.48095695137234323</v>
      </c>
      <c r="J7" s="393">
        <v>266.05823782136252</v>
      </c>
      <c r="K7" s="393">
        <v>20.767182392723825</v>
      </c>
      <c r="L7" s="393">
        <v>9.2096</v>
      </c>
      <c r="M7" s="393">
        <f t="shared" si="0"/>
        <v>21.51801931787676</v>
      </c>
      <c r="N7" s="2748">
        <f t="shared" si="1"/>
        <v>40.059201933300031</v>
      </c>
      <c r="O7" s="393">
        <f t="shared" si="2"/>
        <v>23.369009066033946</v>
      </c>
      <c r="U7" s="165"/>
      <c r="V7" s="2745"/>
    </row>
    <row r="8" spans="1:22">
      <c r="A8" s="2746" t="s">
        <v>1513</v>
      </c>
      <c r="B8" s="2747">
        <v>44751</v>
      </c>
      <c r="C8" s="2746" t="s">
        <v>1509</v>
      </c>
      <c r="D8" s="2746" t="s">
        <v>1510</v>
      </c>
      <c r="E8" s="393">
        <v>0.31262949949129404</v>
      </c>
      <c r="F8" s="393">
        <v>19.582281405029125</v>
      </c>
      <c r="G8" s="393">
        <v>7.1760500884522571</v>
      </c>
      <c r="H8" s="393">
        <v>0.25766264285124507</v>
      </c>
      <c r="I8" s="393">
        <v>4.5257411101511158E-2</v>
      </c>
      <c r="J8" s="393">
        <v>41.821063575677272</v>
      </c>
      <c r="K8" s="393">
        <v>2.8985829207947327</v>
      </c>
      <c r="L8" s="393">
        <v>2.3024</v>
      </c>
      <c r="M8" s="393">
        <f t="shared" si="0"/>
        <v>9.3905216725354439</v>
      </c>
      <c r="N8" s="2748">
        <f t="shared" si="1"/>
        <v>34.152993418372724</v>
      </c>
      <c r="O8" s="393">
        <f t="shared" si="2"/>
        <v>18.176185752862111</v>
      </c>
      <c r="U8" s="165"/>
      <c r="V8" s="2745"/>
    </row>
    <row r="9" spans="1:22">
      <c r="A9" s="2746" t="s">
        <v>1514</v>
      </c>
      <c r="B9" s="2747">
        <v>44751</v>
      </c>
      <c r="C9" s="2746" t="s">
        <v>1509</v>
      </c>
      <c r="D9" s="2746" t="s">
        <v>1510</v>
      </c>
      <c r="E9" s="393">
        <v>5.2450266739238326E-2</v>
      </c>
      <c r="F9" s="393">
        <v>0.52744390553013631</v>
      </c>
      <c r="G9" s="393">
        <v>18.924297664874594</v>
      </c>
      <c r="H9" s="393">
        <v>0.45403831537764289</v>
      </c>
      <c r="I9" s="393">
        <v>2.0494826469563385</v>
      </c>
      <c r="J9" s="393">
        <v>134.87710545872605</v>
      </c>
      <c r="K9" s="393">
        <v>16.546870563383585</v>
      </c>
      <c r="L9" s="393">
        <v>8.3142222222222202</v>
      </c>
      <c r="M9" s="393">
        <f t="shared" si="0"/>
        <v>77.609149832353424</v>
      </c>
      <c r="N9" s="2748">
        <f t="shared" si="1"/>
        <v>39.623450171975698</v>
      </c>
      <c r="O9" s="393">
        <f t="shared" si="2"/>
        <v>31.402544392824133</v>
      </c>
      <c r="U9" s="165"/>
      <c r="V9" s="2745"/>
    </row>
    <row r="10" spans="1:22">
      <c r="A10" s="2746" t="s">
        <v>201</v>
      </c>
      <c r="B10" s="2747">
        <v>44751</v>
      </c>
      <c r="C10" s="2746" t="s">
        <v>1509</v>
      </c>
      <c r="D10" s="2746" t="s">
        <v>1510</v>
      </c>
      <c r="E10" s="393">
        <v>0.10123387288024839</v>
      </c>
      <c r="F10" s="393">
        <v>0.451843434437808</v>
      </c>
      <c r="G10" s="393">
        <v>18.701934425901825</v>
      </c>
      <c r="H10" s="393">
        <v>4.6061929790070073E-2</v>
      </c>
      <c r="I10" s="393">
        <v>0.61578488192664282</v>
      </c>
      <c r="J10" s="393">
        <v>78.729317315248622</v>
      </c>
      <c r="K10" s="393">
        <v>7.3585480392717919</v>
      </c>
      <c r="L10" s="393">
        <v>5.7560000000000002</v>
      </c>
      <c r="M10" s="393">
        <f t="shared" si="0"/>
        <v>20.517251163218098</v>
      </c>
      <c r="N10" s="2748">
        <f t="shared" si="1"/>
        <v>38.056784903445411</v>
      </c>
      <c r="O10" s="393">
        <f t="shared" si="2"/>
        <v>23.070758502467477</v>
      </c>
      <c r="U10" s="165"/>
      <c r="V10" s="2745"/>
    </row>
    <row r="11" spans="1:22">
      <c r="A11" s="2746" t="s">
        <v>1515</v>
      </c>
      <c r="B11" s="2747">
        <v>44751</v>
      </c>
      <c r="C11" s="2746" t="s">
        <v>1509</v>
      </c>
      <c r="D11" s="2746" t="s">
        <v>1510</v>
      </c>
      <c r="E11" s="393">
        <v>1.8574436939566239</v>
      </c>
      <c r="F11" s="393">
        <v>71.293003632181524</v>
      </c>
      <c r="G11" s="393">
        <v>3.6163224153399369</v>
      </c>
      <c r="H11" s="393">
        <v>0.28291615319934743</v>
      </c>
      <c r="I11" s="393">
        <v>0.65188624081571556</v>
      </c>
      <c r="J11" s="393">
        <v>53.7871349753134</v>
      </c>
      <c r="K11" s="393">
        <v>3.070982343648494</v>
      </c>
      <c r="L11" s="393">
        <v>2.8780000000000001</v>
      </c>
      <c r="M11" s="393">
        <f t="shared" si="0"/>
        <v>28.978874214466952</v>
      </c>
      <c r="N11" s="2748">
        <f t="shared" si="1"/>
        <v>35.103680645981754</v>
      </c>
      <c r="O11" s="393">
        <f t="shared" si="2"/>
        <v>25.233215370993157</v>
      </c>
      <c r="U11" s="165"/>
      <c r="V11" s="2745"/>
    </row>
    <row r="12" spans="1:22">
      <c r="A12" s="2746" t="s">
        <v>1444</v>
      </c>
      <c r="B12" s="2747">
        <v>44751</v>
      </c>
      <c r="C12" s="2746" t="s">
        <v>1509</v>
      </c>
      <c r="D12" s="2746" t="s">
        <v>1510</v>
      </c>
      <c r="E12" s="393">
        <v>0.97933878341843683</v>
      </c>
      <c r="F12" s="393">
        <v>1.1322476742687582</v>
      </c>
      <c r="G12" s="393">
        <v>19.165937119049961</v>
      </c>
      <c r="H12" s="393">
        <v>3.2660247403171132E-2</v>
      </c>
      <c r="I12" s="393">
        <v>0.18974670153071296</v>
      </c>
      <c r="J12" s="393">
        <v>66.780658438852427</v>
      </c>
      <c r="K12" s="393">
        <v>5.2547083664627126</v>
      </c>
      <c r="L12" s="393">
        <v>4.1970833333333299</v>
      </c>
      <c r="M12" s="393">
        <f t="shared" si="0"/>
        <v>6.8946154169504075</v>
      </c>
      <c r="N12" s="2748">
        <f t="shared" si="1"/>
        <v>36.711115879867101</v>
      </c>
      <c r="O12" s="393">
        <f t="shared" si="2"/>
        <v>16.241314865526146</v>
      </c>
      <c r="U12" s="165"/>
      <c r="V12" s="2745"/>
    </row>
    <row r="13" spans="1:22" ht="15.75" customHeight="1">
      <c r="A13" s="2746" t="s">
        <v>1516</v>
      </c>
      <c r="B13" s="2747">
        <v>44751</v>
      </c>
      <c r="C13" s="2746" t="s">
        <v>1509</v>
      </c>
      <c r="D13" s="2746" t="s">
        <v>1510</v>
      </c>
      <c r="E13" s="393">
        <v>0.36141310563230478</v>
      </c>
      <c r="F13" s="393">
        <v>42.111221790542899</v>
      </c>
      <c r="G13" s="393">
        <v>7.3443165833364858</v>
      </c>
      <c r="H13" s="393">
        <v>0.88143346524011312</v>
      </c>
      <c r="I13" s="393">
        <v>5.0678691800061348E-2</v>
      </c>
      <c r="J13" s="393">
        <v>46.873404833301414</v>
      </c>
      <c r="K13" s="393">
        <v>3.3942312614992858</v>
      </c>
      <c r="L13" s="393">
        <v>2.3024</v>
      </c>
      <c r="M13" s="393">
        <f t="shared" si="0"/>
        <v>28.89547686824541</v>
      </c>
      <c r="N13" s="2748">
        <f t="shared" si="1"/>
        <v>34.152993418372724</v>
      </c>
      <c r="O13" s="393">
        <f t="shared" si="2"/>
        <v>25.215166669398819</v>
      </c>
      <c r="U13" s="165"/>
      <c r="V13" s="2745"/>
    </row>
    <row r="14" spans="1:22">
      <c r="A14" s="2746" t="s">
        <v>1517</v>
      </c>
      <c r="B14" s="2747">
        <v>44751</v>
      </c>
      <c r="C14" s="2746" t="s">
        <v>1509</v>
      </c>
      <c r="D14" s="2746" t="s">
        <v>1510</v>
      </c>
      <c r="E14" s="393">
        <v>3.6666605982275517E-3</v>
      </c>
      <c r="F14" s="393">
        <v>0.451843434437808</v>
      </c>
      <c r="G14" s="393">
        <v>15.406499223083866</v>
      </c>
      <c r="H14" s="393">
        <v>4.1777038142557961E-2</v>
      </c>
      <c r="I14" s="393">
        <v>0.12392799301289667</v>
      </c>
      <c r="J14" s="393">
        <v>31.740554942044458</v>
      </c>
      <c r="K14" s="393">
        <v>2.5394174565160745</v>
      </c>
      <c r="L14" s="393">
        <v>1.7267999999999999</v>
      </c>
      <c r="M14" s="393">
        <f t="shared" si="0"/>
        <v>5.1368559658190938</v>
      </c>
      <c r="N14" s="2748">
        <f t="shared" si="1"/>
        <v>32.927344412245297</v>
      </c>
      <c r="O14" s="393">
        <f t="shared" si="2"/>
        <v>14.398256342940485</v>
      </c>
      <c r="U14" s="165"/>
      <c r="V14" s="2745"/>
    </row>
    <row r="15" spans="1:22">
      <c r="A15" s="2746" t="s">
        <v>204</v>
      </c>
      <c r="B15" s="2747">
        <v>44751</v>
      </c>
      <c r="C15" s="2746" t="s">
        <v>1509</v>
      </c>
      <c r="D15" s="2746" t="s">
        <v>1510</v>
      </c>
      <c r="E15" s="393">
        <v>2.0037945123796574</v>
      </c>
      <c r="F15" s="393">
        <v>6.9570027326103432</v>
      </c>
      <c r="G15" s="393">
        <v>14.048528054019735</v>
      </c>
      <c r="H15" s="393">
        <v>0.13258027390685373</v>
      </c>
      <c r="I15" s="393">
        <v>0.60159252417322051</v>
      </c>
      <c r="J15" s="393">
        <v>76.23868962088801</v>
      </c>
      <c r="K15" s="393">
        <v>5.8410753929141146</v>
      </c>
      <c r="L15" s="393">
        <v>2.1585000000000001</v>
      </c>
      <c r="M15" s="393">
        <f t="shared" si="0"/>
        <v>22.759356740482303</v>
      </c>
      <c r="N15" s="2748">
        <f t="shared" si="1"/>
        <v>33.878031639854335</v>
      </c>
      <c r="O15" s="393">
        <f t="shared" si="2"/>
        <v>23.720246957831058</v>
      </c>
      <c r="U15" s="165"/>
      <c r="V15" s="2745"/>
    </row>
    <row r="16" spans="1:22">
      <c r="A16" s="2746" t="s">
        <v>206</v>
      </c>
      <c r="B16" s="2747">
        <v>44751</v>
      </c>
      <c r="C16" s="2746" t="s">
        <v>1509</v>
      </c>
      <c r="D16" s="2746" t="s">
        <v>1510</v>
      </c>
      <c r="E16" s="393">
        <v>2.0851005226146753</v>
      </c>
      <c r="F16" s="393">
        <v>17.843470569905566</v>
      </c>
      <c r="G16" s="393">
        <v>15.826316522207623</v>
      </c>
      <c r="H16" s="393">
        <v>2.5549150626449049E-2</v>
      </c>
      <c r="I16" s="393">
        <v>5.8006621006848669E-2</v>
      </c>
      <c r="J16" s="393">
        <v>46.341579437762029</v>
      </c>
      <c r="K16" s="393">
        <v>3.2649316943589581</v>
      </c>
      <c r="L16" s="393">
        <v>2.8780000000000001</v>
      </c>
      <c r="M16" s="393">
        <f t="shared" si="0"/>
        <v>2.5902289206322293</v>
      </c>
      <c r="N16" s="2748">
        <f t="shared" si="1"/>
        <v>35.103680645981754</v>
      </c>
      <c r="O16" s="393">
        <f t="shared" si="2"/>
        <v>10.110336095409544</v>
      </c>
      <c r="U16" s="165"/>
      <c r="V16" s="2745"/>
    </row>
    <row r="17" spans="1:22">
      <c r="A17" s="2746" t="s">
        <v>179</v>
      </c>
      <c r="B17" s="2747">
        <v>44751</v>
      </c>
      <c r="C17" s="2746" t="s">
        <v>1509</v>
      </c>
      <c r="D17" s="2746" t="s">
        <v>1510</v>
      </c>
      <c r="E17" s="393">
        <v>0.52402512610233976</v>
      </c>
      <c r="F17" s="393">
        <v>0.60656316085478512</v>
      </c>
      <c r="G17" s="393">
        <v>13.514591523666763</v>
      </c>
      <c r="H17" s="393">
        <v>0.20733388775590894</v>
      </c>
      <c r="I17" s="393">
        <v>6.1220972362609316E-2</v>
      </c>
      <c r="J17" s="393">
        <v>64.456828935867108</v>
      </c>
      <c r="K17" s="393">
        <v>5.5829703293713351</v>
      </c>
      <c r="L17" s="393">
        <v>-999</v>
      </c>
      <c r="M17" s="393">
        <f t="shared" si="0"/>
        <v>8.3252006636740656</v>
      </c>
      <c r="N17" s="2748"/>
      <c r="O17" s="393">
        <f t="shared" si="2"/>
        <v>17.42209172073051</v>
      </c>
      <c r="U17" s="165"/>
      <c r="V17" s="165"/>
    </row>
    <row r="18" spans="1:22">
      <c r="A18" s="2746" t="s">
        <v>181</v>
      </c>
      <c r="B18" s="2747">
        <v>44751</v>
      </c>
      <c r="C18" s="2746" t="s">
        <v>1509</v>
      </c>
      <c r="D18" s="2746" t="s">
        <v>1510</v>
      </c>
      <c r="E18" s="393">
        <v>0.99559998546543893</v>
      </c>
      <c r="F18" s="393">
        <v>0.75424531880712353</v>
      </c>
      <c r="G18" s="393">
        <v>12.118723182454488</v>
      </c>
      <c r="H18" s="393">
        <v>6.0010619621332258E-2</v>
      </c>
      <c r="I18" s="393">
        <v>-1.6601461305608647E-2</v>
      </c>
      <c r="J18" s="393">
        <v>45.580697465439535</v>
      </c>
      <c r="K18" s="393">
        <v>3.3066594161375087</v>
      </c>
      <c r="L18" s="393">
        <v>1.27911111111111</v>
      </c>
      <c r="M18" s="393">
        <f t="shared" si="0"/>
        <v>1.3456839077874319</v>
      </c>
      <c r="N18" s="2748">
        <f t="shared" si="1"/>
        <v>31.648770143309285</v>
      </c>
      <c r="O18" s="393">
        <f t="shared" si="2"/>
        <v>6.0093589104588485</v>
      </c>
      <c r="U18" s="165"/>
      <c r="V18" s="2745"/>
    </row>
    <row r="19" spans="1:22">
      <c r="A19" s="2746" t="s">
        <v>208</v>
      </c>
      <c r="B19" s="2747">
        <v>44751</v>
      </c>
      <c r="C19" s="2746" t="s">
        <v>1509</v>
      </c>
      <c r="D19" s="2746" t="s">
        <v>1510</v>
      </c>
      <c r="E19" s="393">
        <v>0.81672676294840107</v>
      </c>
      <c r="F19" s="393">
        <v>0.52744390553013631</v>
      </c>
      <c r="G19" s="393">
        <v>14.131609488558979</v>
      </c>
      <c r="H19" s="393">
        <v>7.1224272230778499E-2</v>
      </c>
      <c r="I19" s="393">
        <v>2.5983186717887644E-2</v>
      </c>
      <c r="J19" s="393">
        <v>70.321267230365521</v>
      </c>
      <c r="K19" s="393">
        <v>5.4530500091347172</v>
      </c>
      <c r="L19" s="393">
        <v>0</v>
      </c>
      <c r="M19" s="393">
        <f t="shared" si="0"/>
        <v>3.0134312274086503</v>
      </c>
      <c r="N19" s="2749" t="s">
        <v>1518</v>
      </c>
      <c r="O19" s="393">
        <f t="shared" si="2"/>
        <v>11.058063721612639</v>
      </c>
      <c r="U19" s="165"/>
      <c r="V19" s="2745"/>
    </row>
    <row r="20" spans="1:22">
      <c r="A20" s="2746" t="s">
        <v>1519</v>
      </c>
      <c r="B20" s="2747">
        <v>44754</v>
      </c>
      <c r="C20" s="2746" t="s">
        <v>1509</v>
      </c>
      <c r="D20" s="2746" t="s">
        <v>1510</v>
      </c>
      <c r="E20" s="393">
        <v>1.1256896018414704</v>
      </c>
      <c r="F20" s="393">
        <v>58.289722604301076</v>
      </c>
      <c r="G20" s="393">
        <v>2.8190144522538745</v>
      </c>
      <c r="H20" s="393">
        <v>0.66126296888391356</v>
      </c>
      <c r="I20" s="393">
        <v>0.8350746583127866</v>
      </c>
      <c r="J20" s="393">
        <v>51.515026354232972</v>
      </c>
      <c r="K20" s="393">
        <v>2.7752478531466238</v>
      </c>
      <c r="L20" s="393">
        <v>0</v>
      </c>
      <c r="M20" s="393">
        <f t="shared" si="0"/>
        <v>46.386466443097703</v>
      </c>
      <c r="N20" s="2749" t="s">
        <v>1518</v>
      </c>
      <c r="O20" s="393">
        <f t="shared" si="2"/>
        <v>28.179362412782773</v>
      </c>
      <c r="U20" s="165"/>
      <c r="V20" s="2745"/>
    </row>
    <row r="21" spans="1:22">
      <c r="A21" s="2746" t="s">
        <v>259</v>
      </c>
      <c r="B21" s="2747">
        <v>44751</v>
      </c>
      <c r="C21" s="2746" t="s">
        <v>1509</v>
      </c>
      <c r="D21" s="2746" t="s">
        <v>1510</v>
      </c>
      <c r="E21" s="393">
        <v>0.34515190358530123</v>
      </c>
      <c r="F21" s="393">
        <v>0.52744390553013631</v>
      </c>
      <c r="G21" s="393">
        <v>16.521871148137759</v>
      </c>
      <c r="H21" s="393">
        <v>0.27699023921874588</v>
      </c>
      <c r="I21" s="393">
        <v>0.6682626907372341</v>
      </c>
      <c r="J21" s="393">
        <v>80.201314879128887</v>
      </c>
      <c r="K21" s="393">
        <v>6.2975320906727346</v>
      </c>
      <c r="L21" s="393">
        <v>2.3024</v>
      </c>
      <c r="M21" s="393">
        <f t="shared" si="0"/>
        <v>29.302840828635379</v>
      </c>
      <c r="N21" s="2748">
        <f t="shared" si="1"/>
        <v>34.152993418372724</v>
      </c>
      <c r="O21" s="393">
        <f t="shared" si="2"/>
        <v>25.302838249397013</v>
      </c>
      <c r="U21" s="165"/>
      <c r="V21" s="2745"/>
    </row>
    <row r="22" spans="1:22">
      <c r="A22" s="2746" t="s">
        <v>212</v>
      </c>
      <c r="B22" s="2747">
        <v>44751</v>
      </c>
      <c r="C22" s="2746" t="s">
        <v>1509</v>
      </c>
      <c r="D22" s="2746" t="s">
        <v>1510</v>
      </c>
      <c r="E22" s="393">
        <v>0.15001747902125911</v>
      </c>
      <c r="F22" s="393">
        <v>1.211366929593412</v>
      </c>
      <c r="G22" s="393">
        <v>12.631774130074426</v>
      </c>
      <c r="H22" s="393">
        <v>3.0472217625718084E-2</v>
      </c>
      <c r="I22" s="393">
        <v>5.524999885322962E-2</v>
      </c>
      <c r="J22" s="393">
        <v>53.740686670819819</v>
      </c>
      <c r="K22" s="393">
        <v>4.7615411144349959</v>
      </c>
      <c r="L22" s="393">
        <v>2.3024</v>
      </c>
      <c r="M22" s="393">
        <f t="shared" si="0"/>
        <v>2.6573887108473788</v>
      </c>
      <c r="N22" s="2748">
        <f t="shared" si="1"/>
        <v>34.152993418372724</v>
      </c>
      <c r="O22" s="393">
        <f t="shared" si="2"/>
        <v>10.270642335750207</v>
      </c>
      <c r="U22" s="165"/>
      <c r="V22" s="2745"/>
    </row>
    <row r="23" spans="1:22">
      <c r="A23" s="2746" t="s">
        <v>1520</v>
      </c>
      <c r="B23" s="2747">
        <v>44751</v>
      </c>
      <c r="C23" s="2746" t="s">
        <v>1509</v>
      </c>
      <c r="D23" s="2746" t="s">
        <v>1510</v>
      </c>
      <c r="E23" s="393">
        <v>0.58906993429035337</v>
      </c>
      <c r="F23" s="393">
        <v>0.60304437662246402</v>
      </c>
      <c r="G23" s="393">
        <v>20.716665529098755</v>
      </c>
      <c r="H23" s="393">
        <v>-8.1829751092833379E-3</v>
      </c>
      <c r="I23" s="393">
        <v>0.39179720123074607</v>
      </c>
      <c r="J23" s="393">
        <v>64.433276974844958</v>
      </c>
      <c r="K23" s="393">
        <v>4.5147365852035835</v>
      </c>
      <c r="L23" s="393">
        <v>1.1512</v>
      </c>
      <c r="M23" s="393">
        <f t="shared" si="0"/>
        <v>11.892041009765345</v>
      </c>
      <c r="N23" s="2748">
        <f t="shared" si="1"/>
        <v>31.199889160909066</v>
      </c>
      <c r="O23" s="393">
        <f t="shared" si="2"/>
        <v>19.655197262076655</v>
      </c>
      <c r="U23" s="165"/>
      <c r="V23" s="2745"/>
    </row>
    <row r="24" spans="1:22">
      <c r="A24" s="2746" t="s">
        <v>1521</v>
      </c>
      <c r="B24" s="2747">
        <v>44751</v>
      </c>
      <c r="C24" s="2746" t="s">
        <v>1509</v>
      </c>
      <c r="D24" s="2746" t="s">
        <v>1510</v>
      </c>
      <c r="E24" s="393">
        <v>3.548608706844989</v>
      </c>
      <c r="F24" s="393">
        <v>66.089542675752313</v>
      </c>
      <c r="G24" s="393">
        <v>1.4836989824255937</v>
      </c>
      <c r="H24" s="393">
        <v>0.27888441420442045</v>
      </c>
      <c r="I24" s="393">
        <v>0.17115797106622532</v>
      </c>
      <c r="J24" s="393">
        <v>82.250335488049956</v>
      </c>
      <c r="K24" s="393">
        <v>3.3454537030740039</v>
      </c>
      <c r="L24" s="393">
        <v>1.1512</v>
      </c>
      <c r="M24" s="393">
        <f t="shared" si="0"/>
        <v>13.951313943390019</v>
      </c>
      <c r="N24" s="2748">
        <f t="shared" si="1"/>
        <v>31.199889160909066</v>
      </c>
      <c r="O24" s="393">
        <f t="shared" si="2"/>
        <v>20.655349910125402</v>
      </c>
      <c r="U24" s="165"/>
      <c r="V24" s="2745"/>
    </row>
    <row r="25" spans="1:22">
      <c r="A25" s="2746" t="s">
        <v>210</v>
      </c>
      <c r="B25" s="2747">
        <v>44751</v>
      </c>
      <c r="C25" s="2746" t="s">
        <v>1509</v>
      </c>
      <c r="D25" s="2746" t="s">
        <v>1510</v>
      </c>
      <c r="E25" s="393">
        <v>0.1988010851622698</v>
      </c>
      <c r="F25" s="393">
        <v>1.2834486164534189</v>
      </c>
      <c r="G25" s="393">
        <v>11.435281388467679</v>
      </c>
      <c r="H25" s="393">
        <v>0.37034617639007106</v>
      </c>
      <c r="I25" s="393">
        <v>2.6589915767852745E-2</v>
      </c>
      <c r="J25" s="393">
        <v>83.79298893499633</v>
      </c>
      <c r="K25" s="393">
        <v>8.2319013030846104</v>
      </c>
      <c r="L25" s="393">
        <v>2.3024</v>
      </c>
      <c r="M25" s="393">
        <f t="shared" si="0"/>
        <v>12.305018856895638</v>
      </c>
      <c r="N25" s="2748">
        <f t="shared" si="1"/>
        <v>34.152993418372724</v>
      </c>
      <c r="O25" s="393">
        <f t="shared" si="2"/>
        <v>19.868986529171149</v>
      </c>
      <c r="U25" s="165"/>
      <c r="V25" s="2745"/>
    </row>
    <row r="26" spans="1:22">
      <c r="A26" s="2746" t="s">
        <v>1522</v>
      </c>
      <c r="B26" s="2747">
        <v>44751</v>
      </c>
      <c r="C26" s="2746" t="s">
        <v>1509</v>
      </c>
      <c r="D26" s="2746" t="s">
        <v>1510</v>
      </c>
      <c r="E26" s="393">
        <v>0.78420435885439677</v>
      </c>
      <c r="F26" s="393">
        <v>0.52744390553013631</v>
      </c>
      <c r="G26" s="393">
        <v>24.891335366585896</v>
      </c>
      <c r="H26" s="393">
        <v>0.9963961964637843</v>
      </c>
      <c r="I26" s="393">
        <v>3.7392971604578817</v>
      </c>
      <c r="J26" s="393">
        <v>1134.1913419669818</v>
      </c>
      <c r="K26" s="393">
        <v>114.13350331712496</v>
      </c>
      <c r="L26" s="393">
        <v>20.146000000000001</v>
      </c>
      <c r="M26" s="393">
        <f t="shared" si="0"/>
        <v>146.80649406457164</v>
      </c>
      <c r="N26" s="2748">
        <f t="shared" si="1"/>
        <v>43.394092418521616</v>
      </c>
      <c r="O26" s="393">
        <f t="shared" si="2"/>
        <v>35.394466753831416</v>
      </c>
      <c r="U26" s="165"/>
      <c r="V26" s="2745"/>
    </row>
    <row r="27" spans="1:22">
      <c r="A27" s="2746" t="s">
        <v>1523</v>
      </c>
      <c r="B27" s="2747">
        <v>44751</v>
      </c>
      <c r="C27" s="2746" t="s">
        <v>1509</v>
      </c>
      <c r="D27" s="2746" t="s">
        <v>1510</v>
      </c>
      <c r="E27" s="393">
        <v>1.581003259157566</v>
      </c>
      <c r="F27" s="393">
        <v>1.7405702272397072</v>
      </c>
      <c r="G27" s="393">
        <v>27.428947041188088</v>
      </c>
      <c r="H27" s="393">
        <v>0.22256299850460479</v>
      </c>
      <c r="I27" s="393">
        <v>4.8307852627597478</v>
      </c>
      <c r="J27" s="393">
        <v>336.28178707222645</v>
      </c>
      <c r="K27" s="393">
        <v>44.818907040830126</v>
      </c>
      <c r="L27" s="393">
        <v>28.2044</v>
      </c>
      <c r="M27" s="393">
        <f t="shared" si="0"/>
        <v>156.65379609919495</v>
      </c>
      <c r="N27" s="2748">
        <f t="shared" si="1"/>
        <v>44.827608448525126</v>
      </c>
      <c r="O27" s="393">
        <f t="shared" si="2"/>
        <v>35.80104811467357</v>
      </c>
      <c r="U27" s="165"/>
      <c r="V27" s="2745"/>
    </row>
    <row r="28" spans="1:22">
      <c r="A28" s="2746" t="s">
        <v>1524</v>
      </c>
      <c r="B28" s="2747">
        <v>44751</v>
      </c>
      <c r="C28" s="2746" t="s">
        <v>1509</v>
      </c>
      <c r="D28" s="2746" t="s">
        <v>1510</v>
      </c>
      <c r="E28" s="393">
        <v>6.871146878624175E-2</v>
      </c>
      <c r="F28" s="393">
        <v>1.3590490875457457</v>
      </c>
      <c r="G28" s="393">
        <v>26.814346925084035</v>
      </c>
      <c r="H28" s="393">
        <v>0.25428943027767192</v>
      </c>
      <c r="I28" s="393">
        <v>0.68651426160445272</v>
      </c>
      <c r="J28" s="393">
        <v>101.93977490251041</v>
      </c>
      <c r="K28" s="393">
        <v>8.3834750100273379</v>
      </c>
      <c r="L28" s="393">
        <v>5.7560000000000002</v>
      </c>
      <c r="M28" s="393">
        <f t="shared" si="0"/>
        <v>29.164914448345865</v>
      </c>
      <c r="N28" s="2748">
        <f t="shared" si="1"/>
        <v>38.056784903445411</v>
      </c>
      <c r="O28" s="393">
        <f t="shared" si="2"/>
        <v>25.27329139232971</v>
      </c>
      <c r="U28" s="165"/>
      <c r="V28" s="2745"/>
    </row>
    <row r="29" spans="1:22">
      <c r="A29" s="2746" t="s">
        <v>217</v>
      </c>
      <c r="B29" s="2747">
        <v>44751</v>
      </c>
      <c r="C29" s="2746" t="s">
        <v>1509</v>
      </c>
      <c r="D29" s="2746" t="s">
        <v>1510</v>
      </c>
      <c r="E29" s="393">
        <v>0.24758469130328051</v>
      </c>
      <c r="F29" s="393">
        <v>2.950177764716952</v>
      </c>
      <c r="G29" s="393">
        <v>24.300957715355512</v>
      </c>
      <c r="H29" s="393">
        <v>9.5019096060578942E-2</v>
      </c>
      <c r="I29" s="393">
        <v>0.79063473783632132</v>
      </c>
      <c r="J29" s="393">
        <v>40.579948614040802</v>
      </c>
      <c r="K29" s="393">
        <v>5.9246160904522913</v>
      </c>
      <c r="L29" s="393">
        <v>2.8780000000000001</v>
      </c>
      <c r="M29" s="393">
        <f t="shared" si="0"/>
        <v>27.455268850803908</v>
      </c>
      <c r="N29" s="2748">
        <f t="shared" si="1"/>
        <v>35.103680645981754</v>
      </c>
      <c r="O29" s="393">
        <f t="shared" si="2"/>
        <v>24.894982605783511</v>
      </c>
      <c r="U29" s="165"/>
      <c r="V29" s="2745"/>
    </row>
    <row r="30" spans="1:22">
      <c r="A30" s="2746" t="s">
        <v>1525</v>
      </c>
      <c r="B30" s="2747">
        <v>44751</v>
      </c>
      <c r="C30" s="2746" t="s">
        <v>1509</v>
      </c>
      <c r="D30" s="2746" t="s">
        <v>1510</v>
      </c>
      <c r="E30" s="393">
        <v>1.6948316734865954</v>
      </c>
      <c r="F30" s="393">
        <v>7.1838041458872945</v>
      </c>
      <c r="G30" s="393">
        <v>11.90052754951509</v>
      </c>
      <c r="H30" s="393">
        <v>0.13157742692552116</v>
      </c>
      <c r="I30" s="393">
        <v>0.53564985874096904</v>
      </c>
      <c r="J30" s="393">
        <v>113.86830000668702</v>
      </c>
      <c r="K30" s="393">
        <v>10.130181537652977</v>
      </c>
      <c r="L30" s="393">
        <v>6.3955555555555597</v>
      </c>
      <c r="M30" s="393">
        <f t="shared" si="0"/>
        <v>20.684045855661196</v>
      </c>
      <c r="N30" s="2748">
        <f t="shared" si="1"/>
        <v>38.505665885845637</v>
      </c>
      <c r="O30" s="393">
        <f t="shared" si="2"/>
        <v>23.121463793396003</v>
      </c>
      <c r="U30" s="165"/>
      <c r="V30" s="2745"/>
    </row>
    <row r="31" spans="1:22">
      <c r="A31" s="2746" t="s">
        <v>1526</v>
      </c>
      <c r="B31" s="2747">
        <v>44751</v>
      </c>
      <c r="C31" s="2746" t="s">
        <v>1509</v>
      </c>
      <c r="D31" s="2746" t="s">
        <v>1510</v>
      </c>
      <c r="E31" s="393">
        <v>0.4427191158673226</v>
      </c>
      <c r="F31" s="393">
        <v>1.5858505008227266</v>
      </c>
      <c r="G31" s="393">
        <v>22.193432188083712</v>
      </c>
      <c r="H31" s="393">
        <v>0.29659133930842818</v>
      </c>
      <c r="I31" s="393">
        <v>1.0539561379798639</v>
      </c>
      <c r="J31" s="393">
        <v>545.42175636621153</v>
      </c>
      <c r="K31" s="393">
        <v>36.278458619636332</v>
      </c>
      <c r="L31" s="393">
        <v>24.463000000000001</v>
      </c>
      <c r="M31" s="393">
        <f t="shared" si="0"/>
        <v>41.866971795937054</v>
      </c>
      <c r="N31" s="2748">
        <f t="shared" si="1"/>
        <v>44.22128030723897</v>
      </c>
      <c r="O31" s="393">
        <f t="shared" si="2"/>
        <v>27.537387748982212</v>
      </c>
      <c r="U31" s="165"/>
      <c r="V31" s="2745"/>
    </row>
    <row r="32" spans="1:22">
      <c r="A32" s="2746" t="s">
        <v>1527</v>
      </c>
      <c r="B32" s="2747">
        <v>44751</v>
      </c>
      <c r="C32" s="2746" t="s">
        <v>1509</v>
      </c>
      <c r="D32" s="2746" t="s">
        <v>1510</v>
      </c>
      <c r="E32" s="393">
        <v>1.4509136427815417</v>
      </c>
      <c r="F32" s="393">
        <v>14.668250784027837</v>
      </c>
      <c r="G32" s="393">
        <v>4.3360648069782748</v>
      </c>
      <c r="H32" s="393">
        <v>0.53335439481031321</v>
      </c>
      <c r="I32" s="393">
        <v>1.5919813312460056</v>
      </c>
      <c r="J32" s="393">
        <v>198.23196754129228</v>
      </c>
      <c r="K32" s="393">
        <v>12.208906661438887</v>
      </c>
      <c r="L32" s="393">
        <v>3.4535999999999998</v>
      </c>
      <c r="M32" s="393">
        <f t="shared" si="0"/>
        <v>65.885407507745882</v>
      </c>
      <c r="N32" s="2748">
        <f t="shared" si="1"/>
        <v>35.880448669708954</v>
      </c>
      <c r="O32" s="393">
        <f t="shared" si="2"/>
        <v>30.376940789403676</v>
      </c>
      <c r="U32" s="165"/>
      <c r="V32" s="2745"/>
    </row>
    <row r="33" spans="1:22" ht="15.75" customHeight="1">
      <c r="A33" s="2746" t="s">
        <v>1528</v>
      </c>
      <c r="B33" s="2747">
        <v>44751</v>
      </c>
      <c r="C33" s="2746" t="s">
        <v>1509</v>
      </c>
      <c r="D33" s="2746" t="s">
        <v>1510</v>
      </c>
      <c r="E33" s="393">
        <v>3.9226163539260743</v>
      </c>
      <c r="F33" s="393">
        <v>28.578737465016133</v>
      </c>
      <c r="G33" s="393">
        <v>4.7486144193303303</v>
      </c>
      <c r="H33" s="393">
        <v>1.4728396805041557</v>
      </c>
      <c r="I33" s="393">
        <v>0.53122844037639982</v>
      </c>
      <c r="J33" s="393">
        <v>51.653255263188846</v>
      </c>
      <c r="K33" s="393">
        <v>6.1526751706933904</v>
      </c>
      <c r="L33" s="393">
        <v>3.4535999999999998</v>
      </c>
      <c r="M33" s="393">
        <f t="shared" si="0"/>
        <v>62.126111747297223</v>
      </c>
      <c r="N33" s="2748">
        <f t="shared" si="1"/>
        <v>35.880448669708954</v>
      </c>
      <c r="O33" s="393">
        <f t="shared" si="2"/>
        <v>30.009013582077188</v>
      </c>
      <c r="U33" s="165"/>
      <c r="V33" s="2745"/>
    </row>
    <row r="34" spans="1:22">
      <c r="A34" s="2746" t="s">
        <v>109</v>
      </c>
      <c r="B34" s="2747">
        <v>44751</v>
      </c>
      <c r="C34" s="2746" t="s">
        <v>1509</v>
      </c>
      <c r="D34" s="2746" t="s">
        <v>1510</v>
      </c>
      <c r="E34" s="393">
        <v>0.5402863281493433</v>
      </c>
      <c r="F34" s="393">
        <v>0.67864484771479228</v>
      </c>
      <c r="G34" s="393">
        <v>24.822085387555557</v>
      </c>
      <c r="H34" s="393">
        <v>-2.851341845811663E-2</v>
      </c>
      <c r="I34" s="393">
        <v>0.3320413592501919</v>
      </c>
      <c r="J34" s="393">
        <v>81.522127731328183</v>
      </c>
      <c r="K34" s="393">
        <v>9.3045080748068312</v>
      </c>
      <c r="L34" s="393">
        <v>7.4005714285714301</v>
      </c>
      <c r="M34" s="393">
        <f t="shared" si="0"/>
        <v>9.4093661645543332</v>
      </c>
      <c r="N34" s="2748">
        <f t="shared" si="1"/>
        <v>39.127492148505326</v>
      </c>
      <c r="O34" s="393">
        <f t="shared" si="2"/>
        <v>18.188740526577554</v>
      </c>
      <c r="U34" s="165"/>
      <c r="V34" s="2745"/>
    </row>
    <row r="35" spans="1:22">
      <c r="A35" s="2746" t="s">
        <v>113</v>
      </c>
      <c r="B35" s="2747">
        <v>44751</v>
      </c>
      <c r="C35" s="2746" t="s">
        <v>1509</v>
      </c>
      <c r="D35" s="2746" t="s">
        <v>1510</v>
      </c>
      <c r="E35" s="393">
        <v>5.2450266739238326E-2</v>
      </c>
      <c r="F35" s="393">
        <v>0.52744390553013631</v>
      </c>
      <c r="G35" s="393">
        <v>32.488001321810174</v>
      </c>
      <c r="H35" s="393">
        <v>0.17515568665979173</v>
      </c>
      <c r="I35" s="393">
        <v>1.7855582306638991</v>
      </c>
      <c r="J35" s="393">
        <v>256.2568152518179</v>
      </c>
      <c r="K35" s="393">
        <v>25.516691148991473</v>
      </c>
      <c r="L35" s="393">
        <v>14.1540983606557</v>
      </c>
      <c r="M35" s="393">
        <f t="shared" si="0"/>
        <v>60.782131437034415</v>
      </c>
      <c r="N35" s="2748">
        <f t="shared" si="1"/>
        <v>41.890154473326007</v>
      </c>
      <c r="O35" s="393">
        <f t="shared" si="2"/>
        <v>29.872048843465123</v>
      </c>
      <c r="U35" s="165"/>
      <c r="V35" s="2745"/>
    </row>
    <row r="36" spans="1:22">
      <c r="A36" s="2746" t="s">
        <v>347</v>
      </c>
      <c r="B36" s="2747">
        <v>44751</v>
      </c>
      <c r="C36" s="2746" t="s">
        <v>1509</v>
      </c>
      <c r="D36" s="2746" t="s">
        <v>1510</v>
      </c>
      <c r="E36" s="393">
        <v>0.18253988311526623</v>
      </c>
      <c r="F36" s="393">
        <v>2.1185725827013493</v>
      </c>
      <c r="G36" s="393">
        <v>18.768761024317133</v>
      </c>
      <c r="H36" s="393">
        <v>-5.2487088819814663E-4</v>
      </c>
      <c r="I36" s="393">
        <v>0.32898923902443644</v>
      </c>
      <c r="J36" s="393">
        <v>77.952102601520068</v>
      </c>
      <c r="K36" s="393">
        <v>7.8854471157869659</v>
      </c>
      <c r="L36" s="393">
        <v>4.0292000000000003</v>
      </c>
      <c r="M36" s="393">
        <f t="shared" si="0"/>
        <v>10.182395412223388</v>
      </c>
      <c r="N36" s="2748">
        <f t="shared" si="1"/>
        <v>36.537196675985271</v>
      </c>
      <c r="O36" s="393">
        <f t="shared" si="2"/>
        <v>18.683196393710219</v>
      </c>
      <c r="U36" s="165"/>
      <c r="V36" s="2745"/>
    </row>
    <row r="37" spans="1:22">
      <c r="A37" s="2746" t="s">
        <v>219</v>
      </c>
      <c r="B37" s="2747">
        <v>44751</v>
      </c>
      <c r="C37" s="2746" t="s">
        <v>1509</v>
      </c>
      <c r="D37" s="2746" t="s">
        <v>1510</v>
      </c>
      <c r="E37" s="393">
        <v>0.26384589335028408</v>
      </c>
      <c r="F37" s="393">
        <v>15.499855966043397</v>
      </c>
      <c r="G37" s="393">
        <v>13.396219004809465</v>
      </c>
      <c r="H37" s="393">
        <v>7.5326828063502743E-2</v>
      </c>
      <c r="I37" s="393">
        <v>0.39313333341984247</v>
      </c>
      <c r="J37" s="393">
        <v>101.78668715586693</v>
      </c>
      <c r="K37" s="393">
        <v>13.536981046079873</v>
      </c>
      <c r="L37" s="393">
        <v>5.1803999999999997</v>
      </c>
      <c r="M37" s="393">
        <f t="shared" si="0"/>
        <v>14.522265005983702</v>
      </c>
      <c r="N37" s="2748">
        <f t="shared" si="1"/>
        <v>37.607903921045185</v>
      </c>
      <c r="O37" s="393">
        <f t="shared" si="2"/>
        <v>20.906535436730437</v>
      </c>
      <c r="U37" s="165"/>
      <c r="V37" s="2745"/>
    </row>
    <row r="38" spans="1:22">
      <c r="A38" s="2746" t="s">
        <v>1529</v>
      </c>
      <c r="B38" s="2747">
        <v>44751</v>
      </c>
      <c r="C38" s="2746" t="s">
        <v>1509</v>
      </c>
      <c r="D38" s="2746" t="s">
        <v>1510</v>
      </c>
      <c r="E38" s="393">
        <v>0.42645791382031906</v>
      </c>
      <c r="F38" s="393">
        <v>0.60304437662246402</v>
      </c>
      <c r="G38" s="393">
        <v>13.192071343510097</v>
      </c>
      <c r="H38" s="393">
        <v>0.21244336078388507</v>
      </c>
      <c r="I38" s="393">
        <v>0.14033661077923412</v>
      </c>
      <c r="J38" s="393">
        <v>68.048502991734551</v>
      </c>
      <c r="K38" s="393">
        <v>5.7489796274514493</v>
      </c>
      <c r="L38" s="393">
        <v>1.1512</v>
      </c>
      <c r="M38" s="393">
        <f t="shared" si="0"/>
        <v>10.936179118456694</v>
      </c>
      <c r="N38" s="2748">
        <f t="shared" si="1"/>
        <v>31.199889160909066</v>
      </c>
      <c r="O38" s="393">
        <f t="shared" si="2"/>
        <v>19.130442164262377</v>
      </c>
      <c r="U38" s="165"/>
      <c r="V38" s="2745"/>
    </row>
    <row r="39" spans="1:22">
      <c r="A39" s="2746" t="s">
        <v>293</v>
      </c>
      <c r="B39" s="2747">
        <v>44751</v>
      </c>
      <c r="C39" s="2746" t="s">
        <v>1509</v>
      </c>
      <c r="D39" s="2746" t="s">
        <v>1510</v>
      </c>
      <c r="E39" s="393">
        <v>0.45898031791432548</v>
      </c>
      <c r="F39" s="393">
        <v>0.37624296334547969</v>
      </c>
      <c r="G39" s="393">
        <v>21.468091723298276</v>
      </c>
      <c r="H39" s="393">
        <v>0.2272125617816923</v>
      </c>
      <c r="I39" s="393">
        <v>2.4689991762071983E-2</v>
      </c>
      <c r="J39" s="393">
        <v>81.473120774321231</v>
      </c>
      <c r="K39" s="393">
        <v>7.250281105741271</v>
      </c>
      <c r="L39" s="393">
        <v>4.0292000000000003</v>
      </c>
      <c r="M39" s="393">
        <f t="shared" si="0"/>
        <v>7.8089791598566931</v>
      </c>
      <c r="N39" s="2748">
        <f t="shared" si="1"/>
        <v>36.537196675985271</v>
      </c>
      <c r="O39" s="393">
        <f t="shared" si="2"/>
        <v>17.021209284153606</v>
      </c>
      <c r="U39" s="165"/>
      <c r="V39" s="2745"/>
    </row>
    <row r="40" spans="1:22">
      <c r="A40" s="2746" t="s">
        <v>1530</v>
      </c>
      <c r="B40" s="2747">
        <v>44751</v>
      </c>
      <c r="C40" s="2746" t="s">
        <v>1509</v>
      </c>
      <c r="D40" s="2746" t="s">
        <v>1510</v>
      </c>
      <c r="E40" s="393">
        <v>1.0931671977474591</v>
      </c>
      <c r="F40" s="393">
        <v>2.1941730537936759</v>
      </c>
      <c r="G40" s="393">
        <v>24.68482211729042</v>
      </c>
      <c r="H40" s="393">
        <v>0.27097315733075039</v>
      </c>
      <c r="I40" s="393">
        <v>0.72911921865181029</v>
      </c>
      <c r="J40" s="393">
        <v>280.80973461733834</v>
      </c>
      <c r="K40" s="393">
        <v>21.382728467245279</v>
      </c>
      <c r="L40" s="393">
        <v>14.39</v>
      </c>
      <c r="M40" s="393">
        <f t="shared" si="0"/>
        <v>31.002863655459379</v>
      </c>
      <c r="N40" s="2748">
        <f t="shared" si="1"/>
        <v>41.960576388518099</v>
      </c>
      <c r="O40" s="393">
        <f t="shared" si="2"/>
        <v>25.656014105403976</v>
      </c>
      <c r="U40" s="165"/>
      <c r="V40" s="2745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97DFB-5972-4F7E-9545-862D3977CA2C}">
  <dimension ref="A1:AX695"/>
  <sheetViews>
    <sheetView zoomScaleNormal="100" workbookViewId="0">
      <selection activeCell="M3" sqref="M3"/>
    </sheetView>
  </sheetViews>
  <sheetFormatPr defaultColWidth="11" defaultRowHeight="15.6"/>
  <cols>
    <col min="1" max="19" width="11" style="592"/>
    <col min="21" max="21" width="25.796875" customWidth="1"/>
  </cols>
  <sheetData>
    <row r="1" spans="1:22">
      <c r="A1" s="592" t="s">
        <v>1531</v>
      </c>
      <c r="H1" s="1776" t="s">
        <v>1270</v>
      </c>
      <c r="I1" s="1776"/>
      <c r="J1" s="1776"/>
      <c r="K1" s="1776"/>
      <c r="L1" s="2020"/>
      <c r="M1" s="1776" t="s">
        <v>1271</v>
      </c>
      <c r="N1" s="2020"/>
      <c r="O1" s="1776"/>
    </row>
    <row r="2" spans="1:22">
      <c r="A2" s="1968" t="s">
        <v>1532</v>
      </c>
      <c r="B2" s="1613"/>
      <c r="C2" s="1613"/>
      <c r="D2" s="2465"/>
      <c r="E2" s="1933"/>
      <c r="F2" s="1934"/>
      <c r="G2" s="591"/>
      <c r="H2" s="591"/>
      <c r="I2" s="591"/>
      <c r="L2" s="1932"/>
      <c r="T2" s="166"/>
    </row>
    <row r="3" spans="1:22">
      <c r="A3" s="591"/>
      <c r="B3" s="591"/>
      <c r="C3" s="2"/>
      <c r="D3" s="520"/>
      <c r="E3" s="503"/>
      <c r="F3" s="512"/>
      <c r="G3" s="7" t="s">
        <v>1533</v>
      </c>
      <c r="H3" s="190" t="s">
        <v>1221</v>
      </c>
      <c r="I3" s="198" t="s">
        <v>1534</v>
      </c>
      <c r="J3" s="75" t="s">
        <v>705</v>
      </c>
      <c r="K3" s="75" t="s">
        <v>705</v>
      </c>
      <c r="L3" s="1712" t="s">
        <v>1535</v>
      </c>
      <c r="T3" s="166"/>
    </row>
    <row r="4" spans="1:22">
      <c r="A4" s="591" t="s">
        <v>1536</v>
      </c>
      <c r="B4" s="591" t="s">
        <v>20</v>
      </c>
      <c r="C4" s="1935" t="s">
        <v>701</v>
      </c>
      <c r="D4" s="1936" t="s">
        <v>1053</v>
      </c>
      <c r="E4" s="1937" t="s">
        <v>1054</v>
      </c>
      <c r="F4" s="1938" t="s">
        <v>1055</v>
      </c>
      <c r="G4" s="1939" t="s">
        <v>1537</v>
      </c>
      <c r="H4" s="1940" t="s">
        <v>1538</v>
      </c>
      <c r="I4" s="1941" t="s">
        <v>1537</v>
      </c>
      <c r="J4" s="476" t="s">
        <v>1539</v>
      </c>
      <c r="K4" s="476" t="s">
        <v>1540</v>
      </c>
      <c r="L4" s="1713" t="s">
        <v>1540</v>
      </c>
      <c r="M4" s="487" t="s">
        <v>792</v>
      </c>
      <c r="N4" s="477" t="s">
        <v>474</v>
      </c>
      <c r="O4" s="487" t="s">
        <v>794</v>
      </c>
      <c r="P4" s="477" t="s">
        <v>480</v>
      </c>
      <c r="Q4" s="487" t="s">
        <v>793</v>
      </c>
      <c r="R4" s="477" t="s">
        <v>483</v>
      </c>
      <c r="S4" s="477" t="s">
        <v>795</v>
      </c>
      <c r="T4" s="743" t="s">
        <v>1541</v>
      </c>
      <c r="U4" s="496" t="s">
        <v>797</v>
      </c>
      <c r="V4" s="496" t="s">
        <v>798</v>
      </c>
    </row>
    <row r="5" spans="1:22">
      <c r="A5" s="591" t="s">
        <v>1542</v>
      </c>
      <c r="B5" s="591"/>
      <c r="C5" s="1939"/>
      <c r="D5" s="1942"/>
      <c r="E5" s="1943"/>
      <c r="F5" s="1944"/>
      <c r="G5" s="1939"/>
      <c r="H5" s="1945"/>
      <c r="I5" s="1946"/>
      <c r="J5" s="1926"/>
      <c r="K5" s="1926"/>
      <c r="L5" s="1927"/>
      <c r="M5" s="106"/>
      <c r="N5" s="1928"/>
      <c r="O5" s="106"/>
      <c r="P5" s="1928"/>
      <c r="Q5" s="106"/>
      <c r="R5" s="1928"/>
      <c r="S5" s="1928"/>
      <c r="T5" s="1929"/>
      <c r="U5" s="1928"/>
      <c r="V5" s="1928"/>
    </row>
    <row r="6" spans="1:22">
      <c r="A6" s="1947" t="s">
        <v>222</v>
      </c>
      <c r="B6" s="1948" t="s">
        <v>238</v>
      </c>
      <c r="C6" s="1707" t="s">
        <v>1542</v>
      </c>
      <c r="D6" s="1949">
        <v>7</v>
      </c>
      <c r="E6" s="1950">
        <v>12</v>
      </c>
      <c r="F6" s="1951">
        <v>2016</v>
      </c>
      <c r="G6" s="1952">
        <v>2.2000000000000002</v>
      </c>
      <c r="H6" s="1953">
        <v>0.5</v>
      </c>
      <c r="I6" s="1954">
        <v>2.2000000000000002</v>
      </c>
      <c r="J6" s="1955">
        <v>0.28442437923250574</v>
      </c>
      <c r="K6" s="1955">
        <f>IF(AND(J6&gt;0),  J6*30.974," ")</f>
        <v>8.8097607223476331</v>
      </c>
      <c r="L6" s="2710">
        <v>3.6543189873417719</v>
      </c>
      <c r="M6" s="1968"/>
      <c r="N6" s="1968"/>
      <c r="O6" s="2054"/>
      <c r="P6" s="1968"/>
      <c r="Q6" s="2054"/>
      <c r="R6" s="1968"/>
      <c r="S6" s="1968"/>
      <c r="T6" s="166"/>
    </row>
    <row r="7" spans="1:22">
      <c r="A7" s="1959" t="s">
        <v>222</v>
      </c>
      <c r="B7" s="1613" t="s">
        <v>238</v>
      </c>
      <c r="C7" s="1708" t="s">
        <v>1542</v>
      </c>
      <c r="D7" s="1960">
        <v>7</v>
      </c>
      <c r="E7" s="1961">
        <v>26</v>
      </c>
      <c r="F7" s="1962">
        <v>2016</v>
      </c>
      <c r="G7" s="1963">
        <v>2.19</v>
      </c>
      <c r="H7" s="1964">
        <v>0.5</v>
      </c>
      <c r="I7" s="1965">
        <v>2.19</v>
      </c>
      <c r="J7" s="1966">
        <v>0.83720745629116144</v>
      </c>
      <c r="K7" s="1966">
        <f t="shared" ref="K7:K131" si="0">IF(AND(J7&gt;0),  J7*30.974," ")</f>
        <v>25.931663751162436</v>
      </c>
      <c r="L7" s="2711">
        <v>3.5963139240506341</v>
      </c>
      <c r="M7" s="1968"/>
      <c r="N7" s="1968"/>
      <c r="O7" s="1968"/>
      <c r="P7" s="1968"/>
      <c r="Q7" s="1968"/>
      <c r="R7" s="1968"/>
      <c r="S7" s="1968"/>
      <c r="T7" s="166"/>
    </row>
    <row r="8" spans="1:22">
      <c r="A8" s="1959" t="s">
        <v>222</v>
      </c>
      <c r="B8" s="1613" t="s">
        <v>238</v>
      </c>
      <c r="C8" s="1708" t="s">
        <v>1542</v>
      </c>
      <c r="D8" s="1960">
        <v>8</v>
      </c>
      <c r="E8" s="1961">
        <v>9</v>
      </c>
      <c r="F8" s="1962">
        <v>2016</v>
      </c>
      <c r="G8" s="1969">
        <v>2</v>
      </c>
      <c r="H8" s="1964">
        <v>0.5</v>
      </c>
      <c r="I8" s="1970">
        <v>2</v>
      </c>
      <c r="J8" s="1966">
        <v>1.1386021405559794</v>
      </c>
      <c r="K8" s="1966">
        <f t="shared" si="0"/>
        <v>35.267062701580905</v>
      </c>
      <c r="L8" s="2711">
        <v>6.6270784810126564</v>
      </c>
      <c r="M8" s="1968"/>
      <c r="N8" s="1968"/>
      <c r="O8" s="1968"/>
      <c r="P8" s="1968"/>
      <c r="Q8" s="1968"/>
      <c r="R8" s="1968"/>
      <c r="S8" s="1968"/>
      <c r="T8" s="166"/>
    </row>
    <row r="9" spans="1:22">
      <c r="A9" s="1971" t="s">
        <v>222</v>
      </c>
      <c r="B9" s="1853" t="s">
        <v>238</v>
      </c>
      <c r="C9" s="1709" t="s">
        <v>1542</v>
      </c>
      <c r="D9" s="1972">
        <v>8</v>
      </c>
      <c r="E9" s="1973">
        <v>23</v>
      </c>
      <c r="F9" s="1974">
        <v>2016</v>
      </c>
      <c r="G9" s="1975">
        <v>1.85</v>
      </c>
      <c r="H9" s="1976">
        <v>0.5</v>
      </c>
      <c r="I9" s="1977">
        <v>1.85</v>
      </c>
      <c r="J9" s="1978">
        <v>0.73674256153622208</v>
      </c>
      <c r="K9" s="1966">
        <f t="shared" si="0"/>
        <v>22.819864101022944</v>
      </c>
      <c r="L9" s="2712">
        <v>0.87007594936708865</v>
      </c>
      <c r="M9" s="1968"/>
      <c r="N9" s="1968"/>
      <c r="O9" s="1968"/>
      <c r="P9" s="1968"/>
      <c r="Q9" s="1968"/>
      <c r="R9" s="1968"/>
      <c r="S9" s="1968"/>
      <c r="T9" s="166"/>
    </row>
    <row r="10" spans="1:22">
      <c r="A10" s="1981" t="s">
        <v>222</v>
      </c>
      <c r="B10" s="1982" t="s">
        <v>238</v>
      </c>
      <c r="C10" s="1711" t="s">
        <v>1542</v>
      </c>
      <c r="D10" s="1983">
        <v>7</v>
      </c>
      <c r="E10" s="1984">
        <v>13</v>
      </c>
      <c r="F10" s="1985">
        <v>2017</v>
      </c>
      <c r="G10" s="1986">
        <v>2.17</v>
      </c>
      <c r="H10" s="1987">
        <v>0.5</v>
      </c>
      <c r="I10" s="1988">
        <v>2.17</v>
      </c>
      <c r="J10" s="1989">
        <v>0.8460701244802562</v>
      </c>
      <c r="K10" s="1990">
        <f t="shared" si="0"/>
        <v>26.206176035651456</v>
      </c>
      <c r="L10" s="2713">
        <v>6.8049455696202514</v>
      </c>
      <c r="M10" s="1968"/>
      <c r="N10" s="1968"/>
      <c r="O10" s="2054"/>
      <c r="P10" s="1968"/>
      <c r="Q10" s="2054"/>
      <c r="R10" s="1968"/>
      <c r="S10" s="1968"/>
    </row>
    <row r="11" spans="1:22">
      <c r="A11" s="1959" t="s">
        <v>222</v>
      </c>
      <c r="B11" s="1613" t="s">
        <v>238</v>
      </c>
      <c r="C11" s="1708" t="s">
        <v>1542</v>
      </c>
      <c r="D11" s="1960">
        <v>7</v>
      </c>
      <c r="E11" s="1961">
        <v>27</v>
      </c>
      <c r="F11" s="1962">
        <v>2017</v>
      </c>
      <c r="G11" s="1994">
        <v>2.09</v>
      </c>
      <c r="H11" s="1995">
        <v>0.5</v>
      </c>
      <c r="I11" s="1965">
        <v>1.0649999999999999</v>
      </c>
      <c r="J11" s="373">
        <v>0.77249880930806014</v>
      </c>
      <c r="K11" s="1966">
        <f t="shared" si="0"/>
        <v>23.927378119507853</v>
      </c>
      <c r="L11" s="2711">
        <v>8.0436708860759509</v>
      </c>
      <c r="M11" s="1968"/>
      <c r="N11" s="1968"/>
      <c r="O11" s="1968"/>
      <c r="P11" s="1968"/>
      <c r="Q11" s="1968"/>
      <c r="R11" s="1968"/>
      <c r="S11" s="1968"/>
      <c r="T11" s="166"/>
    </row>
    <row r="12" spans="1:22">
      <c r="A12" s="1959" t="s">
        <v>222</v>
      </c>
      <c r="B12" s="1613" t="s">
        <v>238</v>
      </c>
      <c r="C12" s="1708" t="s">
        <v>1542</v>
      </c>
      <c r="D12" s="1960">
        <v>8</v>
      </c>
      <c r="E12" s="1961">
        <v>10</v>
      </c>
      <c r="F12" s="1962">
        <v>2017</v>
      </c>
      <c r="G12" s="1994">
        <v>1.96</v>
      </c>
      <c r="H12" s="1995">
        <v>0.5</v>
      </c>
      <c r="I12" s="1965">
        <v>1.96</v>
      </c>
      <c r="J12" s="373">
        <v>0.69892749413586386</v>
      </c>
      <c r="K12" s="1966">
        <f t="shared" si="0"/>
        <v>21.648580203364247</v>
      </c>
      <c r="L12" s="2711">
        <v>7.5610506329113933</v>
      </c>
      <c r="M12" s="1968"/>
      <c r="N12" s="1968"/>
      <c r="O12" s="1968"/>
      <c r="P12" s="1968"/>
      <c r="Q12" s="1968"/>
      <c r="R12" s="1968"/>
      <c r="S12" s="1968"/>
      <c r="T12" s="166"/>
    </row>
    <row r="13" spans="1:22">
      <c r="A13" s="1971" t="s">
        <v>222</v>
      </c>
      <c r="B13" s="1853" t="s">
        <v>238</v>
      </c>
      <c r="C13" s="1709" t="s">
        <v>1542</v>
      </c>
      <c r="D13" s="1972">
        <v>8</v>
      </c>
      <c r="E13" s="1973">
        <v>24</v>
      </c>
      <c r="F13" s="1974">
        <v>2017</v>
      </c>
      <c r="G13" s="1996">
        <v>2.14</v>
      </c>
      <c r="H13" s="1997">
        <v>0.5</v>
      </c>
      <c r="I13" s="1977">
        <v>2.14</v>
      </c>
      <c r="J13" s="1998">
        <v>0.57479639587731479</v>
      </c>
      <c r="K13" s="1966">
        <f t="shared" si="0"/>
        <v>17.80374356590395</v>
      </c>
      <c r="L13" s="2712">
        <v>2.9922455696202519</v>
      </c>
      <c r="M13" s="1968"/>
      <c r="N13" s="1968"/>
      <c r="O13" s="1968"/>
      <c r="P13" s="1968"/>
      <c r="Q13" s="1968"/>
      <c r="R13" s="1968"/>
      <c r="S13" s="1968"/>
      <c r="T13" s="166"/>
    </row>
    <row r="14" spans="1:22">
      <c r="A14" s="1981" t="s">
        <v>222</v>
      </c>
      <c r="B14" s="1982" t="s">
        <v>238</v>
      </c>
      <c r="C14" s="1711" t="s">
        <v>1542</v>
      </c>
      <c r="D14" s="2485">
        <v>7</v>
      </c>
      <c r="E14" s="2486">
        <v>5</v>
      </c>
      <c r="F14" s="2487">
        <v>2018</v>
      </c>
      <c r="G14" s="1982">
        <v>2.5</v>
      </c>
      <c r="H14" s="2668">
        <v>0.5</v>
      </c>
      <c r="I14" s="2669">
        <v>2.2999999999999998</v>
      </c>
      <c r="J14" s="2670">
        <v>0.48813451204268082</v>
      </c>
      <c r="K14" s="1990">
        <f t="shared" si="0"/>
        <v>15.119478376009996</v>
      </c>
      <c r="L14" s="2713">
        <v>6.5935443037974695</v>
      </c>
      <c r="M14" s="1968"/>
      <c r="N14" s="1968"/>
      <c r="O14" s="2054"/>
      <c r="P14" s="1968"/>
      <c r="Q14" s="2054"/>
      <c r="R14" s="1968"/>
      <c r="S14" s="1968"/>
      <c r="T14" s="1128"/>
      <c r="U14" s="571"/>
      <c r="V14" s="571"/>
    </row>
    <row r="15" spans="1:22">
      <c r="A15" s="1959" t="s">
        <v>222</v>
      </c>
      <c r="B15" s="1613" t="s">
        <v>238</v>
      </c>
      <c r="C15" s="1708" t="s">
        <v>1542</v>
      </c>
      <c r="D15" s="2465">
        <v>7</v>
      </c>
      <c r="E15" s="2466">
        <v>19</v>
      </c>
      <c r="F15" s="2467">
        <v>2018</v>
      </c>
      <c r="G15" s="1613">
        <v>2.4</v>
      </c>
      <c r="H15" s="2671">
        <v>0.5</v>
      </c>
      <c r="I15" s="2672">
        <v>2.15</v>
      </c>
      <c r="J15" s="373">
        <v>0.6624682663436382</v>
      </c>
      <c r="K15" s="1966">
        <f t="shared" si="0"/>
        <v>20.519292081727851</v>
      </c>
      <c r="L15" s="2711">
        <v>3.2287974683544305</v>
      </c>
      <c r="M15" s="1968"/>
      <c r="N15" s="1968"/>
      <c r="O15" s="1968"/>
      <c r="P15" s="1968"/>
      <c r="Q15" s="1968"/>
      <c r="R15" s="1968"/>
      <c r="S15" s="1968"/>
      <c r="T15" s="166"/>
    </row>
    <row r="16" spans="1:22">
      <c r="A16" s="1959" t="s">
        <v>222</v>
      </c>
      <c r="B16" s="1613" t="s">
        <v>238</v>
      </c>
      <c r="C16" s="1708" t="s">
        <v>1542</v>
      </c>
      <c r="D16" s="2465">
        <v>8</v>
      </c>
      <c r="E16" s="2466">
        <v>2</v>
      </c>
      <c r="F16" s="2467">
        <v>2018</v>
      </c>
      <c r="G16" s="1613">
        <v>2.25</v>
      </c>
      <c r="H16" s="2671">
        <v>0.5</v>
      </c>
      <c r="I16" s="2672">
        <v>2.0499999999999998</v>
      </c>
      <c r="J16" s="373">
        <v>0.43652108433734937</v>
      </c>
      <c r="K16" s="1966">
        <f t="shared" si="0"/>
        <v>13.520804066265059</v>
      </c>
      <c r="L16" s="2711">
        <v>2.4697468354430381</v>
      </c>
      <c r="M16" s="1968"/>
      <c r="N16" s="1968"/>
      <c r="O16" s="1968"/>
      <c r="P16" s="1968"/>
      <c r="Q16" s="1968"/>
      <c r="R16" s="1968"/>
      <c r="S16" s="1968"/>
      <c r="T16" s="166"/>
    </row>
    <row r="17" spans="1:37">
      <c r="A17" s="1971" t="s">
        <v>222</v>
      </c>
      <c r="B17" s="1853" t="s">
        <v>238</v>
      </c>
      <c r="C17" s="1709" t="s">
        <v>1542</v>
      </c>
      <c r="D17" s="2468">
        <v>8</v>
      </c>
      <c r="E17" s="2469">
        <v>16</v>
      </c>
      <c r="F17" s="2470">
        <v>2018</v>
      </c>
      <c r="G17" s="1853">
        <v>2.23</v>
      </c>
      <c r="H17" s="2673">
        <v>0.5</v>
      </c>
      <c r="I17" s="2674">
        <v>2.23</v>
      </c>
      <c r="J17" s="1998">
        <v>0.47009962928637627</v>
      </c>
      <c r="K17" s="1978">
        <f t="shared" si="0"/>
        <v>14.560865917516219</v>
      </c>
      <c r="L17" s="2712">
        <v>5.1320886075949366</v>
      </c>
      <c r="M17" s="1968"/>
      <c r="N17" s="1968"/>
      <c r="O17" s="1968"/>
      <c r="P17" s="1968"/>
      <c r="Q17" s="1968"/>
      <c r="R17" s="1968"/>
      <c r="S17" s="1968"/>
      <c r="T17" s="166"/>
    </row>
    <row r="18" spans="1:37">
      <c r="A18" s="2686" t="s">
        <v>222</v>
      </c>
      <c r="B18" s="2687" t="s">
        <v>238</v>
      </c>
      <c r="C18" s="539" t="s">
        <v>1542</v>
      </c>
      <c r="D18" s="2688">
        <v>7</v>
      </c>
      <c r="E18" s="2689">
        <v>9</v>
      </c>
      <c r="F18" s="2690">
        <v>2019</v>
      </c>
      <c r="G18" s="2691">
        <v>2.2999999999999998</v>
      </c>
      <c r="H18" s="2692">
        <v>0.5</v>
      </c>
      <c r="I18" s="2693">
        <v>2.25</v>
      </c>
      <c r="J18" s="2694">
        <v>0.81701261553101001</v>
      </c>
      <c r="K18" s="2695">
        <f t="shared" si="0"/>
        <v>25.306148753457503</v>
      </c>
      <c r="L18" s="2714">
        <v>9.498872911392402</v>
      </c>
      <c r="O18" s="933"/>
      <c r="Q18" s="933"/>
      <c r="T18" s="166"/>
    </row>
    <row r="19" spans="1:37">
      <c r="A19" s="1281" t="s">
        <v>222</v>
      </c>
      <c r="B19" s="591" t="s">
        <v>238</v>
      </c>
      <c r="C19" s="31" t="s">
        <v>1542</v>
      </c>
      <c r="D19" s="2039">
        <v>7</v>
      </c>
      <c r="E19" s="1933">
        <v>23</v>
      </c>
      <c r="F19" s="1934">
        <v>2019</v>
      </c>
      <c r="G19" s="591">
        <v>2.2999999999999998</v>
      </c>
      <c r="H19" s="2040">
        <v>0.5</v>
      </c>
      <c r="I19" s="2041">
        <v>2.2000000000000002</v>
      </c>
      <c r="J19" s="371">
        <v>0.78149032789922701</v>
      </c>
      <c r="K19" s="2042">
        <f t="shared" si="0"/>
        <v>24.205881416350657</v>
      </c>
      <c r="L19" s="2715">
        <v>14.965850126582273</v>
      </c>
      <c r="T19" s="166"/>
    </row>
    <row r="20" spans="1:37">
      <c r="A20" s="1281" t="s">
        <v>222</v>
      </c>
      <c r="B20" s="591" t="s">
        <v>238</v>
      </c>
      <c r="C20" s="31" t="s">
        <v>1542</v>
      </c>
      <c r="D20" s="2039">
        <v>8</v>
      </c>
      <c r="E20" s="1933">
        <v>6</v>
      </c>
      <c r="F20" s="1934">
        <v>2019</v>
      </c>
      <c r="G20" s="591">
        <v>2.0499999999999998</v>
      </c>
      <c r="H20" s="2040">
        <v>0.5</v>
      </c>
      <c r="I20" s="2041">
        <v>1.95</v>
      </c>
      <c r="J20" s="371">
        <v>0.49732295597894927</v>
      </c>
      <c r="K20" s="2042">
        <f t="shared" si="0"/>
        <v>15.404081238491974</v>
      </c>
      <c r="L20" s="2715">
        <v>11.993181265822784</v>
      </c>
      <c r="T20" s="166"/>
    </row>
    <row r="21" spans="1:37">
      <c r="A21" s="2203" t="s">
        <v>222</v>
      </c>
      <c r="B21" s="1643" t="s">
        <v>238</v>
      </c>
      <c r="C21" s="545" t="s">
        <v>1542</v>
      </c>
      <c r="D21" s="2696">
        <v>8</v>
      </c>
      <c r="E21" s="2697">
        <v>20</v>
      </c>
      <c r="F21" s="2698">
        <v>2019</v>
      </c>
      <c r="G21" s="1643">
        <v>2.0499999999999998</v>
      </c>
      <c r="H21" s="2699">
        <v>0.5</v>
      </c>
      <c r="I21" s="2700">
        <v>2</v>
      </c>
      <c r="J21" s="1576">
        <v>0.74596804026744401</v>
      </c>
      <c r="K21" s="2701">
        <f t="shared" si="0"/>
        <v>23.105614079243811</v>
      </c>
      <c r="L21" s="2716">
        <v>8.2773451898734187</v>
      </c>
      <c r="M21" s="2211">
        <f>AVERAGE(I18:I21)</f>
        <v>2.1</v>
      </c>
      <c r="N21" s="1574">
        <f>10*(6-(LN(M21)/LN(2)))</f>
        <v>49.296106721086019</v>
      </c>
      <c r="O21" s="1632">
        <f>AVERAGE(K18:K21)</f>
        <v>22.005431371885983</v>
      </c>
      <c r="P21" s="1574">
        <f t="shared" ref="P21" si="1">10*(6-(LN(48/O21)/LN(2)))</f>
        <v>48.748252472883856</v>
      </c>
      <c r="Q21" s="1632">
        <f>AVERAGE(L18:L21)</f>
        <v>11.183812373417719</v>
      </c>
      <c r="R21" s="1574">
        <f t="shared" ref="R21" si="2">10*(6-((2.04-0.68*LN(Q21))/LN(2)))</f>
        <v>54.255734235969975</v>
      </c>
      <c r="S21" s="2206">
        <f t="shared" ref="S21" si="3">AVERAGE(N21,P21,R21)</f>
        <v>50.766697809979952</v>
      </c>
      <c r="T21" s="166"/>
    </row>
    <row r="22" spans="1:37">
      <c r="A22" s="1281"/>
      <c r="B22" s="591"/>
      <c r="C22" s="31"/>
      <c r="D22" s="31"/>
      <c r="E22" s="1933"/>
      <c r="F22" s="1934"/>
      <c r="G22" s="36" t="s">
        <v>1533</v>
      </c>
      <c r="H22" s="36" t="s">
        <v>1221</v>
      </c>
      <c r="I22" s="36" t="s">
        <v>1534</v>
      </c>
      <c r="J22" s="39" t="s">
        <v>705</v>
      </c>
      <c r="K22" s="36" t="s">
        <v>705</v>
      </c>
      <c r="L22" s="2717" t="s">
        <v>1535</v>
      </c>
      <c r="T22" s="166"/>
    </row>
    <row r="23" spans="1:37">
      <c r="A23" s="1281"/>
      <c r="B23" s="591"/>
      <c r="C23" s="2702" t="s">
        <v>701</v>
      </c>
      <c r="D23" s="2702" t="s">
        <v>786</v>
      </c>
      <c r="E23" s="1933"/>
      <c r="F23" s="1934"/>
      <c r="G23" s="2702" t="s">
        <v>1537</v>
      </c>
      <c r="H23" s="2702" t="s">
        <v>1538</v>
      </c>
      <c r="I23" s="2702" t="s">
        <v>1537</v>
      </c>
      <c r="J23" s="45" t="s">
        <v>1539</v>
      </c>
      <c r="K23" s="1926" t="s">
        <v>1543</v>
      </c>
      <c r="L23" s="2718" t="s">
        <v>1540</v>
      </c>
      <c r="T23" s="166"/>
    </row>
    <row r="24" spans="1:37">
      <c r="A24" s="1281"/>
      <c r="B24" s="2687" t="s">
        <v>238</v>
      </c>
      <c r="C24" s="593" t="s">
        <v>1542</v>
      </c>
      <c r="D24" s="2703">
        <v>44392</v>
      </c>
      <c r="E24" s="1933"/>
      <c r="F24" s="1934"/>
      <c r="G24" s="1100">
        <v>5.5</v>
      </c>
      <c r="H24" s="1100">
        <v>0.5</v>
      </c>
      <c r="I24" s="1100">
        <v>4.5</v>
      </c>
      <c r="J24" s="1119">
        <v>0.80215547363554363</v>
      </c>
      <c r="K24" s="2042">
        <f t="shared" si="0"/>
        <v>24.845963640387328</v>
      </c>
      <c r="L24" s="2719">
        <v>14.419642857142858</v>
      </c>
      <c r="O24" s="933"/>
      <c r="Q24" s="933"/>
    </row>
    <row r="25" spans="1:37">
      <c r="A25" s="1281"/>
      <c r="B25" s="591" t="s">
        <v>238</v>
      </c>
      <c r="C25" s="593" t="s">
        <v>1542</v>
      </c>
      <c r="D25" s="2703">
        <v>44406</v>
      </c>
      <c r="E25" s="1933"/>
      <c r="F25" s="1934"/>
      <c r="G25" s="1100">
        <v>1.4</v>
      </c>
      <c r="H25" s="1100">
        <v>0.5</v>
      </c>
      <c r="I25" s="1100">
        <v>1.4</v>
      </c>
      <c r="J25" s="1119">
        <v>0.86900176310517219</v>
      </c>
      <c r="K25" s="2042">
        <f t="shared" si="0"/>
        <v>26.916460610419602</v>
      </c>
      <c r="L25" s="2719">
        <v>16.554761904761907</v>
      </c>
      <c r="T25" s="166"/>
    </row>
    <row r="26" spans="1:37">
      <c r="A26" s="1281"/>
      <c r="B26" s="591" t="s">
        <v>238</v>
      </c>
      <c r="C26" s="593" t="s">
        <v>1542</v>
      </c>
      <c r="D26" s="2703">
        <v>44420</v>
      </c>
      <c r="E26" s="1933"/>
      <c r="F26" s="1934"/>
      <c r="G26" s="1100">
        <v>1.3</v>
      </c>
      <c r="H26" s="1100">
        <v>0.5</v>
      </c>
      <c r="I26" s="1100">
        <v>1.2</v>
      </c>
      <c r="J26" s="2704">
        <v>0.80013665408380619</v>
      </c>
      <c r="K26" s="2042">
        <f t="shared" si="0"/>
        <v>24.783432723591812</v>
      </c>
      <c r="L26" s="2719">
        <v>7.7997619047619056</v>
      </c>
      <c r="T26" s="166"/>
    </row>
    <row r="27" spans="1:37" s="451" customFormat="1">
      <c r="A27" s="2203"/>
      <c r="B27" s="1643" t="s">
        <v>238</v>
      </c>
      <c r="C27" s="1574" t="s">
        <v>1542</v>
      </c>
      <c r="D27" s="2705">
        <v>44434</v>
      </c>
      <c r="E27" s="2697"/>
      <c r="F27" s="2698"/>
      <c r="G27" s="2706">
        <v>1.3</v>
      </c>
      <c r="H27" s="2706">
        <v>0.5</v>
      </c>
      <c r="I27" s="2706">
        <v>1.3</v>
      </c>
      <c r="J27" s="2706">
        <v>0.83</v>
      </c>
      <c r="K27" s="2701">
        <f t="shared" si="0"/>
        <v>25.70842</v>
      </c>
      <c r="L27" s="2720">
        <v>2.2383333333333337</v>
      </c>
      <c r="M27" s="2211">
        <f>AVERAGE(I24:I27)</f>
        <v>2.1</v>
      </c>
      <c r="N27" s="1574">
        <f>10*(6-(LN(M27)/LN(2)))</f>
        <v>49.296106721086019</v>
      </c>
      <c r="O27" s="1632">
        <f>AVERAGE(K24:K27)</f>
        <v>25.563569243599687</v>
      </c>
      <c r="P27" s="1574">
        <f t="shared" ref="P27" si="4">10*(6-(LN(48/O27)/LN(2)))</f>
        <v>50.910548768730102</v>
      </c>
      <c r="Q27" s="1632">
        <f>AVERAGE(L24:L27)</f>
        <v>10.253125000000002</v>
      </c>
      <c r="R27" s="1574">
        <f t="shared" ref="R27" si="5">10*(6-((2.04-0.68*LN(Q27))/LN(2)))</f>
        <v>53.403365294556338</v>
      </c>
      <c r="S27" s="2206">
        <f t="shared" ref="S27" si="6">AVERAGE(N27,P27,R27)</f>
        <v>51.203340261457491</v>
      </c>
      <c r="T27" s="166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7">
      <c r="A28" s="1281"/>
      <c r="B28" s="591"/>
      <c r="C28" s="593"/>
      <c r="D28" s="2703"/>
      <c r="E28" s="1933"/>
      <c r="F28" s="1934"/>
      <c r="G28" s="1100"/>
      <c r="H28" s="1100"/>
      <c r="I28" s="1100"/>
      <c r="J28" s="1100"/>
      <c r="K28" s="2042"/>
      <c r="L28" s="2719"/>
      <c r="T28" s="166"/>
    </row>
    <row r="29" spans="1:37">
      <c r="A29" s="1281"/>
      <c r="B29" s="2687" t="s">
        <v>238</v>
      </c>
      <c r="C29" s="592" t="s">
        <v>1542</v>
      </c>
      <c r="D29" s="947">
        <v>44749</v>
      </c>
      <c r="E29" s="1933"/>
      <c r="F29" s="1934"/>
      <c r="G29" s="591">
        <v>1.56</v>
      </c>
      <c r="H29" s="591">
        <v>0.5</v>
      </c>
      <c r="I29" s="591">
        <v>1.56</v>
      </c>
      <c r="J29" s="371">
        <v>0.98279569642743736</v>
      </c>
      <c r="K29" s="2042">
        <f t="shared" si="0"/>
        <v>30.441113901143446</v>
      </c>
      <c r="L29" s="2715">
        <v>2.890586425804325</v>
      </c>
      <c r="O29" s="933"/>
      <c r="Q29" s="933"/>
      <c r="T29" s="166"/>
    </row>
    <row r="30" spans="1:37">
      <c r="A30" s="1281"/>
      <c r="B30" s="591" t="s">
        <v>238</v>
      </c>
      <c r="C30" s="592" t="s">
        <v>1542</v>
      </c>
      <c r="D30" s="947">
        <v>44761</v>
      </c>
      <c r="E30" s="1933"/>
      <c r="F30" s="1934"/>
      <c r="G30" s="591">
        <v>1.9</v>
      </c>
      <c r="H30" s="591">
        <v>0.5</v>
      </c>
      <c r="I30" s="591">
        <v>1.9</v>
      </c>
      <c r="J30" s="371">
        <v>0.50955979548316876</v>
      </c>
      <c r="K30" s="2042">
        <f t="shared" si="0"/>
        <v>15.78310510529567</v>
      </c>
      <c r="L30" s="2715">
        <v>2.2248996414820668</v>
      </c>
      <c r="T30" s="166"/>
    </row>
    <row r="31" spans="1:37">
      <c r="A31" s="1281"/>
      <c r="B31" s="591" t="s">
        <v>238</v>
      </c>
      <c r="C31" s="592" t="s">
        <v>1542</v>
      </c>
      <c r="D31" s="947">
        <v>44777</v>
      </c>
      <c r="E31" s="1933"/>
      <c r="F31" s="1934"/>
      <c r="G31" s="591">
        <v>1.75</v>
      </c>
      <c r="H31" s="591">
        <v>0.5</v>
      </c>
      <c r="I31" s="591">
        <v>1.75</v>
      </c>
      <c r="J31" s="371">
        <v>0.58235405198076429</v>
      </c>
      <c r="K31" s="2042">
        <f t="shared" si="0"/>
        <v>18.037834406052195</v>
      </c>
      <c r="L31" s="2715">
        <v>2.2734566769251061</v>
      </c>
      <c r="T31" s="166"/>
    </row>
    <row r="32" spans="1:37" s="451" customFormat="1">
      <c r="A32" s="2203"/>
      <c r="B32" s="1643" t="s">
        <v>238</v>
      </c>
      <c r="C32" s="1649" t="s">
        <v>1542</v>
      </c>
      <c r="D32" s="2707">
        <v>44790</v>
      </c>
      <c r="E32" s="2697"/>
      <c r="F32" s="2698"/>
      <c r="G32" s="1643">
        <v>1.7</v>
      </c>
      <c r="H32" s="1643">
        <v>0.5</v>
      </c>
      <c r="I32" s="1643">
        <v>1.7</v>
      </c>
      <c r="J32" s="1576">
        <v>0.65514830847835981</v>
      </c>
      <c r="K32" s="2701">
        <f t="shared" si="0"/>
        <v>20.292563706808718</v>
      </c>
      <c r="L32" s="2716">
        <v>2.5</v>
      </c>
      <c r="M32" s="2211">
        <f>AVERAGE(I29:I32)</f>
        <v>1.7275</v>
      </c>
      <c r="N32" s="1574">
        <f>10*(6-(LN(M32)/LN(2)))</f>
        <v>52.113142893864662</v>
      </c>
      <c r="O32" s="1632">
        <f>AVERAGE(K29:K32)</f>
        <v>21.138654279825008</v>
      </c>
      <c r="P32" s="1574">
        <f t="shared" ref="P32" si="7">10*(6-(LN(48/O32)/LN(2)))</f>
        <v>48.168491295613563</v>
      </c>
      <c r="Q32" s="1632">
        <f>AVERAGE(L29:L32)</f>
        <v>2.4722356860528745</v>
      </c>
      <c r="R32" s="1574">
        <f t="shared" ref="R32" si="8">10*(6-((2.04-0.68*LN(Q32))/LN(2)))</f>
        <v>39.44857191395063</v>
      </c>
      <c r="S32" s="2206">
        <f t="shared" ref="S32" si="9">AVERAGE(N32,P32,R32)</f>
        <v>46.576735367809619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44">
      <c r="A33" s="1281"/>
      <c r="B33" s="591"/>
      <c r="D33" s="947"/>
      <c r="E33" s="1933"/>
      <c r="F33" s="1934"/>
      <c r="G33" s="591"/>
      <c r="H33" s="591"/>
      <c r="I33" s="591"/>
      <c r="J33" s="591"/>
      <c r="K33" s="2042"/>
      <c r="L33" s="591"/>
      <c r="T33" s="166"/>
    </row>
    <row r="34" spans="1:44">
      <c r="A34" s="1281"/>
      <c r="B34" s="591" t="s">
        <v>238</v>
      </c>
      <c r="C34" s="592" t="s">
        <v>1542</v>
      </c>
      <c r="D34" s="55">
        <v>45113</v>
      </c>
      <c r="E34" s="1933"/>
      <c r="F34" s="1934"/>
      <c r="G34" s="27">
        <v>2.2000000000000002</v>
      </c>
      <c r="H34" s="27">
        <v>0.5</v>
      </c>
      <c r="I34" s="27">
        <v>2.2000000000000002</v>
      </c>
      <c r="J34" s="24">
        <v>0.66043814432989689</v>
      </c>
      <c r="K34" s="2042">
        <f t="shared" si="0"/>
        <v>20.456411082474226</v>
      </c>
      <c r="L34" s="25">
        <v>8.3835443037974677</v>
      </c>
      <c r="T34" s="166"/>
    </row>
    <row r="35" spans="1:44">
      <c r="A35" s="1281"/>
      <c r="B35" s="591"/>
      <c r="C35" s="593"/>
      <c r="D35" s="55">
        <v>45113</v>
      </c>
      <c r="E35" s="1933"/>
      <c r="F35" s="1934"/>
      <c r="G35" s="1100"/>
      <c r="H35" s="27">
        <v>2</v>
      </c>
      <c r="I35" s="27"/>
      <c r="J35" s="24" t="s">
        <v>811</v>
      </c>
      <c r="K35" s="2042"/>
      <c r="L35" s="24" t="s">
        <v>811</v>
      </c>
      <c r="T35" s="166"/>
    </row>
    <row r="36" spans="1:44">
      <c r="A36" s="1281"/>
      <c r="B36" s="591"/>
      <c r="C36" s="593"/>
      <c r="D36" s="55">
        <v>45127</v>
      </c>
      <c r="E36" s="1933"/>
      <c r="F36" s="1934"/>
      <c r="G36" s="27">
        <v>2.0699999999999998</v>
      </c>
      <c r="H36" s="27">
        <v>0.5</v>
      </c>
      <c r="I36" s="27">
        <v>2.0699999999999998</v>
      </c>
      <c r="J36" s="24">
        <v>0.90024299083197012</v>
      </c>
      <c r="K36" s="2042">
        <f t="shared" si="0"/>
        <v>27.884126398029444</v>
      </c>
      <c r="L36" s="2606">
        <v>21.072151898734173</v>
      </c>
      <c r="T36" s="166"/>
    </row>
    <row r="37" spans="1:44">
      <c r="A37" s="1281"/>
      <c r="B37" s="591"/>
      <c r="C37" s="593"/>
      <c r="D37" s="55">
        <v>45127</v>
      </c>
      <c r="E37" s="1933"/>
      <c r="F37" s="1934"/>
      <c r="G37" s="27"/>
      <c r="H37" s="27">
        <v>2</v>
      </c>
      <c r="I37" s="27"/>
      <c r="J37" s="24" t="s">
        <v>811</v>
      </c>
      <c r="K37" s="2042"/>
      <c r="L37" s="24" t="s">
        <v>811</v>
      </c>
      <c r="T37" s="166"/>
    </row>
    <row r="38" spans="1:44">
      <c r="A38" s="1281"/>
      <c r="B38" s="591"/>
      <c r="C38" s="593"/>
      <c r="D38" s="55">
        <v>45146</v>
      </c>
      <c r="E38" s="1933"/>
      <c r="F38" s="1934"/>
      <c r="G38" s="27">
        <v>1.95</v>
      </c>
      <c r="H38" s="27">
        <v>0.5</v>
      </c>
      <c r="I38" s="27">
        <v>1.95</v>
      </c>
      <c r="J38" s="24">
        <v>0.43219947668154535</v>
      </c>
      <c r="K38" s="2042">
        <f t="shared" si="0"/>
        <v>13.386946590734185</v>
      </c>
      <c r="L38" s="24">
        <v>1.8730801687763718</v>
      </c>
      <c r="T38" s="166"/>
    </row>
    <row r="39" spans="1:44">
      <c r="A39" s="1281"/>
      <c r="B39" s="591"/>
      <c r="C39" s="593"/>
      <c r="D39" s="55">
        <v>45160</v>
      </c>
      <c r="E39" s="1933"/>
      <c r="F39" s="1934"/>
      <c r="G39" s="27">
        <v>1.95</v>
      </c>
      <c r="H39" s="27">
        <v>0.5</v>
      </c>
      <c r="I39" s="27">
        <v>1.95</v>
      </c>
      <c r="J39" s="24">
        <v>0.26385224274406333</v>
      </c>
      <c r="K39" s="2042">
        <f t="shared" si="0"/>
        <v>8.1725593667546175</v>
      </c>
      <c r="L39" s="24">
        <v>2.4244303797468354</v>
      </c>
      <c r="M39" s="2211">
        <f>AVERAGE(I34:I39)</f>
        <v>2.0425</v>
      </c>
      <c r="N39" s="1574">
        <f>10*(6-(LN(M39)/LN(2)))</f>
        <v>49.696639216290414</v>
      </c>
      <c r="O39" s="1632">
        <f>AVERAGE(K34:K39)</f>
        <v>17.475010859498116</v>
      </c>
      <c r="P39" s="1574">
        <f t="shared" ref="P39" si="10">10*(6-(LN(48/O39)/LN(2)))</f>
        <v>45.422589463013509</v>
      </c>
      <c r="Q39" s="1632">
        <f>AVERAGE(L34:L39)</f>
        <v>8.4383016877637118</v>
      </c>
      <c r="R39" s="1574">
        <f t="shared" ref="R39" si="11">10*(6-((2.04-0.68*LN(Q39))/LN(2)))</f>
        <v>51.492299308171866</v>
      </c>
      <c r="S39" s="2206">
        <f t="shared" ref="S39" si="12">AVERAGE(N39,P39,R39)</f>
        <v>48.870509329158587</v>
      </c>
      <c r="T39" s="1625">
        <f>AVERAGE(S18:S39)</f>
        <v>49.35432069210141</v>
      </c>
      <c r="U39" s="1626" t="s">
        <v>346</v>
      </c>
      <c r="V39" s="1627" t="str">
        <f>IF(_xlfn.NUMBERVALUE(T39), IF(T39&lt;50, "Acceptable; Ongoing Protection is Required", "Unacceptable; Immediate Restoration is Required"), " ")</f>
        <v>Acceptable; Ongoing Protection is Required</v>
      </c>
    </row>
    <row r="40" spans="1:44">
      <c r="A40" s="1281"/>
      <c r="B40" s="591"/>
      <c r="C40" s="593"/>
      <c r="D40" s="55"/>
      <c r="E40" s="1933"/>
      <c r="F40" s="1934"/>
      <c r="G40" s="27"/>
      <c r="H40" s="27"/>
      <c r="I40" s="27"/>
      <c r="J40" s="24"/>
      <c r="K40" s="2042"/>
      <c r="L40" s="24"/>
      <c r="T40" s="166"/>
    </row>
    <row r="41" spans="1:44">
      <c r="A41" s="1281"/>
      <c r="B41" s="591"/>
      <c r="C41" s="31"/>
      <c r="D41" s="2039"/>
      <c r="E41" s="1933"/>
      <c r="F41" s="1934"/>
      <c r="G41" s="591"/>
      <c r="H41" s="2040"/>
      <c r="I41" s="2041"/>
      <c r="J41" s="371"/>
      <c r="K41" s="2042"/>
      <c r="L41" s="371"/>
      <c r="T41" s="166"/>
    </row>
    <row r="42" spans="1:44" s="437" customFormat="1">
      <c r="A42" s="1900"/>
      <c r="B42" s="934"/>
      <c r="C42" s="1659"/>
      <c r="D42" s="1888"/>
      <c r="E42" s="1889"/>
      <c r="F42" s="1890"/>
      <c r="G42" s="934"/>
      <c r="H42" s="2034"/>
      <c r="I42" s="2035"/>
      <c r="J42" s="939"/>
      <c r="K42" s="2036"/>
      <c r="L42" s="939"/>
      <c r="M42" s="592"/>
      <c r="N42" s="592"/>
      <c r="O42" s="592"/>
      <c r="P42" s="592"/>
      <c r="Q42" s="592"/>
      <c r="R42" s="592"/>
      <c r="S42" s="592"/>
      <c r="T42" s="166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</row>
    <row r="43" spans="1:44">
      <c r="A43" s="1281" t="s">
        <v>1544</v>
      </c>
      <c r="B43" s="591"/>
      <c r="C43" s="31"/>
      <c r="D43" s="2039"/>
      <c r="E43" s="1933"/>
      <c r="F43" s="1934"/>
      <c r="G43" s="591"/>
      <c r="H43" s="2040"/>
      <c r="I43" s="2041"/>
      <c r="J43" s="371"/>
      <c r="K43" s="2042"/>
      <c r="L43" s="371"/>
      <c r="T43" s="166"/>
    </row>
    <row r="44" spans="1:44">
      <c r="A44" s="1947" t="s">
        <v>225</v>
      </c>
      <c r="B44" s="1948" t="s">
        <v>238</v>
      </c>
      <c r="C44" s="1707" t="s">
        <v>1544</v>
      </c>
      <c r="D44" s="1949">
        <v>7</v>
      </c>
      <c r="E44" s="1950">
        <v>12</v>
      </c>
      <c r="F44" s="1951">
        <v>2016</v>
      </c>
      <c r="G44" s="1952">
        <v>10.3</v>
      </c>
      <c r="H44" s="1953">
        <v>0.5</v>
      </c>
      <c r="I44" s="1954">
        <v>4.2</v>
      </c>
      <c r="J44" s="1955">
        <v>0.25282167042889397</v>
      </c>
      <c r="K44" s="1955">
        <f t="shared" si="0"/>
        <v>7.8308984198645621</v>
      </c>
      <c r="L44" s="2708">
        <v>0.56554936708860759</v>
      </c>
      <c r="M44" s="1968"/>
      <c r="N44" s="1968"/>
      <c r="O44" s="2054"/>
      <c r="P44" s="1968"/>
      <c r="Q44" s="2054"/>
      <c r="R44" s="1968"/>
      <c r="S44" s="1968"/>
      <c r="T44" s="166"/>
    </row>
    <row r="45" spans="1:44">
      <c r="A45" s="1959" t="s">
        <v>225</v>
      </c>
      <c r="B45" s="1613" t="s">
        <v>238</v>
      </c>
      <c r="C45" s="1708" t="s">
        <v>1544</v>
      </c>
      <c r="D45" s="1960">
        <v>7</v>
      </c>
      <c r="E45" s="1961">
        <v>26</v>
      </c>
      <c r="F45" s="1962">
        <v>2016</v>
      </c>
      <c r="G45" s="1969">
        <v>10.4</v>
      </c>
      <c r="H45" s="1964">
        <v>0.5</v>
      </c>
      <c r="I45" s="1965">
        <v>4.1500000000000004</v>
      </c>
      <c r="J45" s="1966">
        <v>1.0716255440526867</v>
      </c>
      <c r="K45" s="1966">
        <f t="shared" si="0"/>
        <v>33.192529601487919</v>
      </c>
      <c r="L45" s="373">
        <v>4.1183594936708872</v>
      </c>
      <c r="M45" s="1968"/>
      <c r="N45" s="1968"/>
      <c r="O45" s="1968"/>
      <c r="P45" s="1968"/>
      <c r="Q45" s="1968"/>
      <c r="R45" s="1968"/>
      <c r="S45" s="1968"/>
      <c r="T45" s="166"/>
    </row>
    <row r="46" spans="1:44">
      <c r="A46" s="1959" t="s">
        <v>225</v>
      </c>
      <c r="B46" s="1613" t="s">
        <v>238</v>
      </c>
      <c r="C46" s="1708" t="s">
        <v>1544</v>
      </c>
      <c r="D46" s="1960">
        <v>8</v>
      </c>
      <c r="E46" s="1961">
        <v>9</v>
      </c>
      <c r="F46" s="1962">
        <v>2016</v>
      </c>
      <c r="G46" s="1969">
        <v>10</v>
      </c>
      <c r="H46" s="1964">
        <v>0.5</v>
      </c>
      <c r="I46" s="1965">
        <v>4.0999999999999996</v>
      </c>
      <c r="J46" s="1966">
        <v>1.5404617195757369</v>
      </c>
      <c r="K46" s="1966">
        <f t="shared" si="0"/>
        <v>47.714261302138873</v>
      </c>
      <c r="L46" s="373">
        <v>2.0881822784810131</v>
      </c>
      <c r="M46" s="1968"/>
      <c r="N46" s="1968"/>
      <c r="O46" s="1968"/>
      <c r="P46" s="1968"/>
      <c r="Q46" s="1968"/>
      <c r="R46" s="1968"/>
      <c r="S46" s="1968"/>
      <c r="T46" s="166"/>
    </row>
    <row r="47" spans="1:44">
      <c r="A47" s="1959" t="s">
        <v>225</v>
      </c>
      <c r="B47" s="1613" t="s">
        <v>238</v>
      </c>
      <c r="C47" s="1708" t="s">
        <v>1544</v>
      </c>
      <c r="D47" s="1960">
        <v>8</v>
      </c>
      <c r="E47" s="1961">
        <v>23</v>
      </c>
      <c r="F47" s="1962">
        <v>2016</v>
      </c>
      <c r="G47" s="1969">
        <v>10</v>
      </c>
      <c r="H47" s="1964">
        <v>0.5</v>
      </c>
      <c r="I47" s="1970">
        <v>5.5</v>
      </c>
      <c r="J47" s="1966">
        <v>0.9376723510461008</v>
      </c>
      <c r="K47" s="1978">
        <f t="shared" si="0"/>
        <v>29.043463401301928</v>
      </c>
      <c r="L47" s="373">
        <v>1.6531443037974685</v>
      </c>
      <c r="M47" s="1968"/>
      <c r="N47" s="1968"/>
      <c r="O47" s="1968"/>
      <c r="P47" s="1968"/>
      <c r="Q47" s="1968"/>
      <c r="R47" s="1968"/>
      <c r="S47" s="1968"/>
      <c r="T47" s="166"/>
    </row>
    <row r="48" spans="1:44">
      <c r="A48" s="1981" t="s">
        <v>225</v>
      </c>
      <c r="B48" s="1982" t="s">
        <v>238</v>
      </c>
      <c r="C48" s="1711" t="s">
        <v>1544</v>
      </c>
      <c r="D48" s="1983">
        <v>7</v>
      </c>
      <c r="E48" s="1984">
        <v>13</v>
      </c>
      <c r="F48" s="1985">
        <v>2017</v>
      </c>
      <c r="G48" s="1986">
        <v>9.6999999999999993</v>
      </c>
      <c r="H48" s="1987">
        <v>0.5</v>
      </c>
      <c r="I48" s="1988">
        <v>5.2</v>
      </c>
      <c r="J48" s="1989">
        <v>0.43109729690798615</v>
      </c>
      <c r="K48" s="1990">
        <f t="shared" si="0"/>
        <v>13.352807674427963</v>
      </c>
      <c r="L48" s="1989">
        <v>1.9143936708860754</v>
      </c>
      <c r="M48" s="1968"/>
      <c r="N48" s="1968"/>
      <c r="O48" s="2054"/>
      <c r="P48" s="1968"/>
      <c r="Q48" s="2054"/>
      <c r="R48" s="1968"/>
      <c r="S48" s="1968"/>
    </row>
    <row r="49" spans="1:22">
      <c r="A49" s="1959" t="s">
        <v>225</v>
      </c>
      <c r="B49" s="1613" t="s">
        <v>238</v>
      </c>
      <c r="C49" s="1708" t="s">
        <v>1544</v>
      </c>
      <c r="D49" s="1960">
        <v>7</v>
      </c>
      <c r="E49" s="1961">
        <v>26</v>
      </c>
      <c r="F49" s="1962">
        <v>2017</v>
      </c>
      <c r="G49" s="1994">
        <v>9.8000000000000007</v>
      </c>
      <c r="H49" s="1995">
        <v>0.5</v>
      </c>
      <c r="I49" s="1965">
        <v>5.9</v>
      </c>
      <c r="J49" s="373">
        <v>0.57479639587731479</v>
      </c>
      <c r="K49" s="1966">
        <f t="shared" si="0"/>
        <v>17.80374356590395</v>
      </c>
      <c r="L49" s="373">
        <v>1.5282974683544306</v>
      </c>
      <c r="M49" s="1968"/>
      <c r="N49" s="1968"/>
      <c r="O49" s="1968"/>
      <c r="P49" s="1968"/>
      <c r="Q49" s="1968"/>
      <c r="R49" s="1968"/>
      <c r="S49" s="1968"/>
      <c r="T49" s="166"/>
    </row>
    <row r="50" spans="1:22">
      <c r="A50" s="1959" t="s">
        <v>225</v>
      </c>
      <c r="B50" s="1613" t="s">
        <v>238</v>
      </c>
      <c r="C50" s="1708" t="s">
        <v>1544</v>
      </c>
      <c r="D50" s="1960">
        <v>8</v>
      </c>
      <c r="E50" s="1961">
        <v>10</v>
      </c>
      <c r="F50" s="1962">
        <v>2017</v>
      </c>
      <c r="G50" s="1994">
        <v>9.8000000000000007</v>
      </c>
      <c r="H50" s="1995">
        <v>0.5</v>
      </c>
      <c r="I50" s="1965">
        <v>5.25</v>
      </c>
      <c r="J50" s="373">
        <v>0.50294684639265053</v>
      </c>
      <c r="K50" s="1966">
        <f t="shared" si="0"/>
        <v>15.578275620165957</v>
      </c>
      <c r="L50" s="373">
        <v>2.3648392405063294</v>
      </c>
      <c r="M50" s="1968"/>
      <c r="N50" s="1968"/>
      <c r="O50" s="1968"/>
      <c r="P50" s="1968"/>
      <c r="Q50" s="1968"/>
      <c r="R50" s="1968"/>
      <c r="S50" s="1968"/>
      <c r="T50" s="166"/>
    </row>
    <row r="51" spans="1:22">
      <c r="A51" s="1959" t="s">
        <v>225</v>
      </c>
      <c r="B51" s="1613" t="s">
        <v>238</v>
      </c>
      <c r="C51" s="1708" t="s">
        <v>1544</v>
      </c>
      <c r="D51" s="1960">
        <v>8</v>
      </c>
      <c r="E51" s="1961">
        <v>24</v>
      </c>
      <c r="F51" s="1962">
        <v>2017</v>
      </c>
      <c r="G51" s="1994">
        <v>9.8000000000000007</v>
      </c>
      <c r="H51" s="1995">
        <v>0.5</v>
      </c>
      <c r="I51" s="1965">
        <v>5</v>
      </c>
      <c r="J51" s="373">
        <v>0.43109729690798615</v>
      </c>
      <c r="K51" s="1978">
        <f t="shared" si="0"/>
        <v>13.352807674427963</v>
      </c>
      <c r="L51" s="373">
        <v>2.2683151898734164</v>
      </c>
      <c r="M51" s="1968"/>
      <c r="N51" s="1968"/>
      <c r="O51" s="1968"/>
      <c r="P51" s="1968"/>
      <c r="Q51" s="1968"/>
      <c r="R51" s="1968"/>
      <c r="S51" s="1968"/>
      <c r="T51" s="166"/>
    </row>
    <row r="52" spans="1:22">
      <c r="A52" s="1981" t="s">
        <v>225</v>
      </c>
      <c r="B52" s="1982" t="s">
        <v>238</v>
      </c>
      <c r="C52" s="1711" t="s">
        <v>1544</v>
      </c>
      <c r="D52" s="2485">
        <v>7</v>
      </c>
      <c r="E52" s="2486">
        <v>5</v>
      </c>
      <c r="F52" s="2487">
        <v>2018</v>
      </c>
      <c r="G52" s="1982">
        <v>10.6</v>
      </c>
      <c r="H52" s="2668">
        <v>0.5</v>
      </c>
      <c r="I52" s="2669">
        <v>3.5</v>
      </c>
      <c r="J52" s="2670">
        <v>0.91363717594487659</v>
      </c>
      <c r="K52" s="1990">
        <f t="shared" si="0"/>
        <v>28.298997887716606</v>
      </c>
      <c r="L52" s="1989">
        <v>2.0052531645569625</v>
      </c>
      <c r="M52" s="1968"/>
      <c r="N52" s="1968"/>
      <c r="O52" s="2054"/>
      <c r="P52" s="1968"/>
      <c r="Q52" s="2054"/>
      <c r="R52" s="1968"/>
      <c r="S52" s="1968"/>
      <c r="T52" s="1128"/>
      <c r="U52" s="571"/>
      <c r="V52" s="571"/>
    </row>
    <row r="53" spans="1:22">
      <c r="A53" s="1959" t="s">
        <v>225</v>
      </c>
      <c r="B53" s="1613" t="s">
        <v>238</v>
      </c>
      <c r="C53" s="1708" t="s">
        <v>1544</v>
      </c>
      <c r="D53" s="2465">
        <v>7</v>
      </c>
      <c r="E53" s="2466">
        <v>19</v>
      </c>
      <c r="F53" s="2467">
        <v>2018</v>
      </c>
      <c r="G53" s="1613">
        <v>9.4</v>
      </c>
      <c r="H53" s="2671">
        <v>0.5</v>
      </c>
      <c r="I53" s="2672">
        <v>3.2</v>
      </c>
      <c r="J53" s="373">
        <v>0.38353425946210634</v>
      </c>
      <c r="K53" s="1966">
        <f t="shared" si="0"/>
        <v>11.879590152579281</v>
      </c>
      <c r="L53" s="373">
        <v>1.8919620253164555</v>
      </c>
      <c r="M53" s="1968"/>
      <c r="N53" s="1968"/>
      <c r="O53" s="1968"/>
      <c r="P53" s="1968"/>
      <c r="Q53" s="1968"/>
      <c r="R53" s="1968"/>
      <c r="S53" s="1968"/>
      <c r="T53" s="166"/>
    </row>
    <row r="54" spans="1:22">
      <c r="A54" s="1959" t="s">
        <v>225</v>
      </c>
      <c r="B54" s="1613" t="s">
        <v>238</v>
      </c>
      <c r="C54" s="1708" t="s">
        <v>1544</v>
      </c>
      <c r="D54" s="2465">
        <v>8</v>
      </c>
      <c r="E54" s="2466">
        <v>2</v>
      </c>
      <c r="F54" s="2467">
        <v>2018</v>
      </c>
      <c r="G54" s="1613">
        <v>10.7</v>
      </c>
      <c r="H54" s="2671">
        <v>0.5</v>
      </c>
      <c r="I54" s="2672">
        <v>2.75</v>
      </c>
      <c r="J54" s="373">
        <v>0.50367817423540306</v>
      </c>
      <c r="K54" s="1966">
        <f t="shared" si="0"/>
        <v>15.600927768767374</v>
      </c>
      <c r="L54" s="373">
        <v>4.3503797468354444</v>
      </c>
      <c r="M54" s="1968"/>
      <c r="N54" s="1968"/>
      <c r="O54" s="1968"/>
      <c r="P54" s="1968"/>
      <c r="Q54" s="1968"/>
      <c r="R54" s="1968"/>
      <c r="S54" s="1968"/>
      <c r="T54" s="166"/>
    </row>
    <row r="55" spans="1:22">
      <c r="A55" s="1971" t="s">
        <v>225</v>
      </c>
      <c r="B55" s="1853" t="s">
        <v>238</v>
      </c>
      <c r="C55" s="1709" t="s">
        <v>1544</v>
      </c>
      <c r="D55" s="2468">
        <v>8</v>
      </c>
      <c r="E55" s="2469">
        <v>16</v>
      </c>
      <c r="F55" s="2470">
        <v>2018</v>
      </c>
      <c r="G55" s="1853">
        <v>10.6</v>
      </c>
      <c r="H55" s="2673">
        <v>0.5</v>
      </c>
      <c r="I55" s="2674">
        <v>3.8</v>
      </c>
      <c r="J55" s="1998">
        <v>0.70248895033336833</v>
      </c>
      <c r="K55" s="1978">
        <f t="shared" si="0"/>
        <v>21.758892747625751</v>
      </c>
      <c r="L55" s="1998">
        <v>9.5051265822784803</v>
      </c>
      <c r="M55" s="1968"/>
      <c r="N55" s="1968"/>
      <c r="O55" s="1968"/>
      <c r="P55" s="1968"/>
      <c r="Q55" s="1968"/>
      <c r="R55" s="1968"/>
      <c r="S55" s="1968"/>
      <c r="T55" s="166"/>
    </row>
    <row r="56" spans="1:22">
      <c r="A56" s="1281" t="s">
        <v>225</v>
      </c>
      <c r="B56" s="591" t="s">
        <v>238</v>
      </c>
      <c r="C56" s="31" t="s">
        <v>1544</v>
      </c>
      <c r="D56" s="2039">
        <v>7</v>
      </c>
      <c r="E56" s="1933">
        <v>9</v>
      </c>
      <c r="F56" s="1934">
        <v>2019</v>
      </c>
      <c r="G56" s="67">
        <v>10.199999999999999</v>
      </c>
      <c r="H56" s="2721">
        <v>0.5</v>
      </c>
      <c r="I56" s="2722">
        <v>4.0999999999999996</v>
      </c>
      <c r="J56" s="64">
        <v>0.42627681941052792</v>
      </c>
      <c r="K56" s="2042">
        <f t="shared" si="0"/>
        <v>13.203498204421692</v>
      </c>
      <c r="L56" s="64">
        <v>1.6400931645569621</v>
      </c>
      <c r="O56" s="933"/>
      <c r="Q56" s="933"/>
      <c r="T56" s="166"/>
    </row>
    <row r="57" spans="1:22">
      <c r="A57" s="1281" t="s">
        <v>225</v>
      </c>
      <c r="B57" s="591" t="s">
        <v>238</v>
      </c>
      <c r="C57" s="31" t="s">
        <v>1544</v>
      </c>
      <c r="D57" s="2039">
        <v>7</v>
      </c>
      <c r="E57" s="1933">
        <v>23</v>
      </c>
      <c r="F57" s="1934">
        <v>2019</v>
      </c>
      <c r="G57" s="591">
        <v>10.3</v>
      </c>
      <c r="H57" s="2040">
        <v>0.5</v>
      </c>
      <c r="I57" s="2041">
        <v>3.8</v>
      </c>
      <c r="J57" s="371">
        <v>0.42627681941052792</v>
      </c>
      <c r="K57" s="2042">
        <f t="shared" si="0"/>
        <v>13.203498204421692</v>
      </c>
      <c r="L57" s="371">
        <v>1.9732370886075952</v>
      </c>
      <c r="T57" s="166"/>
    </row>
    <row r="58" spans="1:22">
      <c r="A58" s="1281" t="s">
        <v>225</v>
      </c>
      <c r="B58" s="591" t="s">
        <v>238</v>
      </c>
      <c r="C58" s="31" t="s">
        <v>1544</v>
      </c>
      <c r="D58" s="2039">
        <v>8</v>
      </c>
      <c r="E58" s="1933">
        <v>6</v>
      </c>
      <c r="F58" s="1934">
        <v>2019</v>
      </c>
      <c r="G58" s="591">
        <v>10.199999999999999</v>
      </c>
      <c r="H58" s="2040">
        <v>0.5</v>
      </c>
      <c r="I58" s="2041">
        <v>4.55</v>
      </c>
      <c r="J58" s="371">
        <v>0.42627681941052792</v>
      </c>
      <c r="K58" s="2042">
        <f t="shared" si="0"/>
        <v>13.203498204421692</v>
      </c>
      <c r="L58" s="371">
        <v>1.862189113924051</v>
      </c>
      <c r="T58" s="166"/>
    </row>
    <row r="59" spans="1:22">
      <c r="A59" s="2203" t="s">
        <v>225</v>
      </c>
      <c r="B59" s="1643" t="s">
        <v>238</v>
      </c>
      <c r="C59" s="545" t="s">
        <v>1544</v>
      </c>
      <c r="D59" s="2696">
        <v>8</v>
      </c>
      <c r="E59" s="2697">
        <v>20</v>
      </c>
      <c r="F59" s="2698">
        <v>2019</v>
      </c>
      <c r="G59" s="1643">
        <v>9.8000000000000007</v>
      </c>
      <c r="H59" s="2699">
        <v>0.5</v>
      </c>
      <c r="I59" s="2700">
        <v>4.4000000000000004</v>
      </c>
      <c r="J59" s="1576">
        <v>0.35523068284210663</v>
      </c>
      <c r="K59" s="2701">
        <f t="shared" si="0"/>
        <v>11.002915170351411</v>
      </c>
      <c r="L59" s="1576">
        <v>1.6742617721518989</v>
      </c>
      <c r="M59" s="2211">
        <f>AVERAGE(I56:I59)</f>
        <v>4.2125000000000004</v>
      </c>
      <c r="N59" s="1574">
        <f>10*(6-(LN(M59)/LN(2)))</f>
        <v>39.253233137055041</v>
      </c>
      <c r="O59" s="1632">
        <f>AVERAGE(K56:K59)</f>
        <v>12.653352445904122</v>
      </c>
      <c r="P59" s="1574">
        <f t="shared" ref="P59" si="13">10*(6-(LN(48/O59)/LN(2)))</f>
        <v>40.764852649603107</v>
      </c>
      <c r="Q59" s="1632">
        <f>AVERAGE(L56:L59)</f>
        <v>1.787445284810127</v>
      </c>
      <c r="R59" s="1574">
        <f t="shared" ref="R59" si="14">10*(6-((2.04-0.68*LN(Q59))/LN(2)))</f>
        <v>36.266734913056723</v>
      </c>
      <c r="S59" s="2206">
        <f t="shared" ref="S59" si="15">AVERAGE(N59,P59,R59)</f>
        <v>38.761606899904955</v>
      </c>
      <c r="T59" s="166"/>
    </row>
    <row r="60" spans="1:22">
      <c r="A60" s="1281"/>
      <c r="B60" s="591"/>
      <c r="C60" s="31"/>
      <c r="D60" s="31"/>
      <c r="E60" s="1933"/>
      <c r="F60" s="1934"/>
      <c r="G60" s="36" t="s">
        <v>1533</v>
      </c>
      <c r="H60" s="36" t="s">
        <v>1221</v>
      </c>
      <c r="I60" s="36" t="s">
        <v>1534</v>
      </c>
      <c r="J60" s="39" t="s">
        <v>705</v>
      </c>
      <c r="K60" s="36" t="s">
        <v>705</v>
      </c>
      <c r="L60" s="36" t="s">
        <v>1535</v>
      </c>
      <c r="T60" s="166"/>
    </row>
    <row r="61" spans="1:22">
      <c r="A61" s="1281"/>
      <c r="B61" s="591"/>
      <c r="C61" s="2702" t="s">
        <v>701</v>
      </c>
      <c r="D61" s="2702" t="s">
        <v>786</v>
      </c>
      <c r="E61" s="1933"/>
      <c r="F61" s="1934"/>
      <c r="G61" s="2702" t="s">
        <v>1537</v>
      </c>
      <c r="H61" s="2702" t="s">
        <v>1538</v>
      </c>
      <c r="I61" s="2702" t="s">
        <v>1537</v>
      </c>
      <c r="J61" s="45" t="s">
        <v>1539</v>
      </c>
      <c r="K61" s="1926" t="s">
        <v>1543</v>
      </c>
      <c r="L61" s="45" t="s">
        <v>1540</v>
      </c>
      <c r="T61" s="166"/>
    </row>
    <row r="62" spans="1:22">
      <c r="A62" s="1281"/>
      <c r="B62" s="591"/>
      <c r="C62" s="593" t="s">
        <v>1544</v>
      </c>
      <c r="D62" s="2703">
        <v>44392</v>
      </c>
      <c r="E62" s="1933"/>
      <c r="F62" s="1934"/>
      <c r="G62" s="1100">
        <v>9.9499999999999993</v>
      </c>
      <c r="H62" s="1100">
        <v>0.5</v>
      </c>
      <c r="I62" s="1100">
        <v>3.85</v>
      </c>
      <c r="J62" s="1119">
        <v>0.41304098456618943</v>
      </c>
      <c r="K62" s="2042">
        <f t="shared" si="0"/>
        <v>12.793531455953151</v>
      </c>
      <c r="L62" s="1119">
        <v>2.4164285714285718</v>
      </c>
      <c r="O62" s="933"/>
      <c r="Q62" s="933"/>
    </row>
    <row r="63" spans="1:22">
      <c r="A63" s="1281"/>
      <c r="B63" s="591"/>
      <c r="C63" s="593" t="s">
        <v>1544</v>
      </c>
      <c r="D63" s="2703">
        <v>44392</v>
      </c>
      <c r="E63" s="1933"/>
      <c r="F63" s="1934"/>
      <c r="G63" s="1100"/>
      <c r="H63" s="1100">
        <v>8</v>
      </c>
      <c r="I63" s="1100"/>
      <c r="J63" s="1119">
        <v>0.5507213127549192</v>
      </c>
      <c r="K63" s="2042">
        <f t="shared" si="0"/>
        <v>17.058041941270869</v>
      </c>
      <c r="L63" s="1119">
        <v>3.5882142857142862</v>
      </c>
      <c r="T63" s="166"/>
    </row>
    <row r="64" spans="1:22">
      <c r="A64" s="1281"/>
      <c r="B64" s="591"/>
      <c r="C64" s="593" t="s">
        <v>1544</v>
      </c>
      <c r="D64" s="2703">
        <v>44406</v>
      </c>
      <c r="E64" s="1933"/>
      <c r="F64" s="1934"/>
      <c r="G64" s="1100">
        <v>9.6</v>
      </c>
      <c r="H64" s="1100">
        <v>0.5</v>
      </c>
      <c r="I64" s="1100">
        <v>4.3499999999999996</v>
      </c>
      <c r="J64" s="1119">
        <v>0.37862090251900699</v>
      </c>
      <c r="K64" s="2042">
        <f t="shared" si="0"/>
        <v>11.727403834623722</v>
      </c>
      <c r="L64" s="1119">
        <v>2.3435714285714289</v>
      </c>
      <c r="T64" s="166"/>
    </row>
    <row r="65" spans="1:44">
      <c r="A65" s="1281"/>
      <c r="B65" s="591"/>
      <c r="C65" s="593" t="s">
        <v>1544</v>
      </c>
      <c r="D65" s="2703">
        <v>44406</v>
      </c>
      <c r="E65" s="1933"/>
      <c r="F65" s="1934"/>
      <c r="G65" s="1100"/>
      <c r="H65" s="1100">
        <v>9</v>
      </c>
      <c r="I65" s="1100"/>
      <c r="J65" s="1119">
        <v>0.5507213127549192</v>
      </c>
      <c r="K65" s="2042">
        <f t="shared" si="0"/>
        <v>17.058041941270869</v>
      </c>
      <c r="L65" s="1119">
        <v>7.6257142857142881</v>
      </c>
      <c r="T65" s="166"/>
    </row>
    <row r="66" spans="1:44" s="451" customFormat="1">
      <c r="A66" s="2203"/>
      <c r="B66" s="1643"/>
      <c r="C66" s="1574" t="s">
        <v>1544</v>
      </c>
      <c r="D66" s="2705">
        <v>44434</v>
      </c>
      <c r="E66" s="2697"/>
      <c r="F66" s="2698"/>
      <c r="G66" s="2706">
        <v>9.6999999999999993</v>
      </c>
      <c r="H66" s="2706">
        <v>0.5</v>
      </c>
      <c r="I66" s="2706">
        <v>4.8</v>
      </c>
      <c r="J66" s="2723">
        <v>0.86681470859079002</v>
      </c>
      <c r="K66" s="2701">
        <f t="shared" si="0"/>
        <v>26.84871878389113</v>
      </c>
      <c r="L66" s="2709">
        <v>1.679761904761905</v>
      </c>
      <c r="M66" s="2211">
        <f>AVERAGE(I62:I66)</f>
        <v>4.333333333333333</v>
      </c>
      <c r="N66" s="1574">
        <f>10*(6-(LN(M66)/LN(2)))</f>
        <v>38.845227825800642</v>
      </c>
      <c r="O66" s="1632">
        <f>AVERAGE(K62:K66)</f>
        <v>17.097147591401949</v>
      </c>
      <c r="P66" s="1574">
        <f t="shared" ref="P66" si="16">10*(6-(LN(48/O66)/LN(2)))</f>
        <v>45.107212468214364</v>
      </c>
      <c r="Q66" s="1632">
        <f>AVERAGE(L62:L66)</f>
        <v>3.530738095238096</v>
      </c>
      <c r="R66" s="1574">
        <f t="shared" ref="R66" si="17">10*(6-((2.04-0.68*LN(Q66))/LN(2)))</f>
        <v>42.944815861290365</v>
      </c>
      <c r="S66" s="2206">
        <f t="shared" ref="S66" si="18">AVERAGE(N66,P66,R66)</f>
        <v>42.29908538510179</v>
      </c>
      <c r="T66" s="1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</row>
    <row r="67" spans="1:44">
      <c r="A67" s="1281"/>
      <c r="B67" s="591"/>
      <c r="C67" s="593"/>
      <c r="D67" s="2703"/>
      <c r="E67" s="1933"/>
      <c r="F67" s="1934"/>
      <c r="G67" s="1100"/>
      <c r="H67" s="1100"/>
      <c r="I67" s="1100"/>
      <c r="J67" s="2704"/>
      <c r="K67" s="2042"/>
      <c r="L67" s="1119"/>
      <c r="T67" s="166"/>
    </row>
    <row r="68" spans="1:44">
      <c r="A68" s="1281"/>
      <c r="B68" s="591"/>
      <c r="C68" s="31"/>
      <c r="D68" s="31"/>
      <c r="G68" s="36" t="s">
        <v>1533</v>
      </c>
      <c r="H68" s="36" t="s">
        <v>1221</v>
      </c>
      <c r="I68" s="36" t="s">
        <v>1534</v>
      </c>
      <c r="J68" s="39" t="s">
        <v>705</v>
      </c>
      <c r="K68" s="36" t="s">
        <v>705</v>
      </c>
      <c r="L68" s="36" t="s">
        <v>1535</v>
      </c>
      <c r="T68" s="166"/>
    </row>
    <row r="69" spans="1:44">
      <c r="A69" s="1281"/>
      <c r="B69" s="591"/>
      <c r="C69" s="2702" t="s">
        <v>701</v>
      </c>
      <c r="D69" s="2702" t="s">
        <v>786</v>
      </c>
      <c r="G69" s="2702" t="s">
        <v>1537</v>
      </c>
      <c r="H69" s="2702" t="s">
        <v>1538</v>
      </c>
      <c r="I69" s="2702" t="s">
        <v>1537</v>
      </c>
      <c r="J69" s="45" t="s">
        <v>1539</v>
      </c>
      <c r="K69" s="1926" t="s">
        <v>1543</v>
      </c>
      <c r="L69" s="45" t="s">
        <v>1540</v>
      </c>
      <c r="T69" s="166"/>
    </row>
    <row r="70" spans="1:44">
      <c r="A70" s="1281"/>
      <c r="B70" s="591"/>
      <c r="C70" s="592" t="s">
        <v>1544</v>
      </c>
      <c r="D70" s="947">
        <v>44749</v>
      </c>
      <c r="G70" s="591">
        <v>9.6999999999999993</v>
      </c>
      <c r="H70" s="591">
        <v>0.5</v>
      </c>
      <c r="I70" s="591">
        <v>3.6</v>
      </c>
      <c r="J70" s="371">
        <v>0.47316266723437106</v>
      </c>
      <c r="K70" s="2042">
        <f t="shared" si="0"/>
        <v>14.655740454917408</v>
      </c>
      <c r="L70" s="371">
        <v>0.6070922625131856</v>
      </c>
      <c r="O70" s="933"/>
      <c r="Q70" s="933"/>
      <c r="T70" s="166"/>
    </row>
    <row r="71" spans="1:44">
      <c r="A71" s="1281"/>
      <c r="B71" s="591"/>
      <c r="C71" s="592" t="s">
        <v>1544</v>
      </c>
      <c r="D71" s="947">
        <v>44749</v>
      </c>
      <c r="G71" s="591"/>
      <c r="H71" s="591">
        <v>9</v>
      </c>
      <c r="I71" s="591"/>
      <c r="J71" s="371">
        <v>0.50955979548316876</v>
      </c>
      <c r="K71" s="2042">
        <f t="shared" si="0"/>
        <v>15.78310510529567</v>
      </c>
      <c r="L71" s="371">
        <v>3.4631018384625532</v>
      </c>
      <c r="T71" s="166"/>
    </row>
    <row r="72" spans="1:44">
      <c r="A72" s="1281"/>
      <c r="B72" s="591"/>
      <c r="C72" s="592" t="s">
        <v>1544</v>
      </c>
      <c r="D72" s="947">
        <v>44761</v>
      </c>
      <c r="G72" s="591">
        <v>9.6999999999999993</v>
      </c>
      <c r="H72" s="591">
        <v>0.5</v>
      </c>
      <c r="I72" s="591">
        <v>3.8</v>
      </c>
      <c r="J72" s="371">
        <v>0.36397128248797772</v>
      </c>
      <c r="K72" s="2042">
        <f t="shared" si="0"/>
        <v>11.273646503782622</v>
      </c>
      <c r="L72" s="371">
        <v>1.1012237427478904</v>
      </c>
      <c r="T72" s="166"/>
    </row>
    <row r="73" spans="1:44">
      <c r="A73" s="1281"/>
      <c r="B73" s="591"/>
      <c r="C73" s="592" t="s">
        <v>1544</v>
      </c>
      <c r="D73" s="947">
        <v>44761</v>
      </c>
      <c r="G73" s="591"/>
      <c r="H73" s="591">
        <v>9</v>
      </c>
      <c r="I73" s="591"/>
      <c r="J73" s="371">
        <v>0.36397128248797772</v>
      </c>
      <c r="K73" s="2042">
        <f t="shared" si="0"/>
        <v>11.273646503782622</v>
      </c>
      <c r="L73" s="371">
        <v>2.5119200237605486</v>
      </c>
      <c r="T73" s="166"/>
    </row>
    <row r="74" spans="1:44">
      <c r="A74" s="1281"/>
      <c r="B74" s="591"/>
      <c r="C74" s="592" t="s">
        <v>1544</v>
      </c>
      <c r="D74" s="947">
        <v>44777</v>
      </c>
      <c r="G74" s="591">
        <v>9.8000000000000007</v>
      </c>
      <c r="H74" s="591">
        <v>0.5</v>
      </c>
      <c r="I74" s="591">
        <v>4.2</v>
      </c>
      <c r="J74" s="371">
        <v>0.32757415423917996</v>
      </c>
      <c r="K74" s="2042">
        <f t="shared" si="0"/>
        <v>10.146281853404361</v>
      </c>
      <c r="L74" s="371">
        <v>1.1630852364187765</v>
      </c>
      <c r="T74" s="166"/>
    </row>
    <row r="75" spans="1:44">
      <c r="A75" s="1281"/>
      <c r="B75" s="591"/>
      <c r="C75" s="592" t="s">
        <v>1544</v>
      </c>
      <c r="D75" s="947">
        <v>44777</v>
      </c>
      <c r="G75" s="591"/>
      <c r="H75" s="591">
        <v>9</v>
      </c>
      <c r="I75" s="591"/>
      <c r="J75" s="371">
        <v>0.50955979548316876</v>
      </c>
      <c r="K75" s="2042">
        <f t="shared" si="0"/>
        <v>15.78310510529567</v>
      </c>
      <c r="L75" s="371">
        <v>4.1892986617352328</v>
      </c>
      <c r="T75" s="166"/>
    </row>
    <row r="76" spans="1:44">
      <c r="A76" s="1281"/>
      <c r="B76" s="591"/>
      <c r="C76" s="592" t="s">
        <v>1544</v>
      </c>
      <c r="D76" s="947">
        <v>44790</v>
      </c>
      <c r="G76" s="591">
        <v>8.9</v>
      </c>
      <c r="H76" s="591">
        <v>0.5</v>
      </c>
      <c r="I76" s="591">
        <v>4</v>
      </c>
      <c r="J76" s="371">
        <v>0.36397128248797772</v>
      </c>
      <c r="K76" s="2042">
        <f t="shared" si="0"/>
        <v>11.273646503782622</v>
      </c>
      <c r="L76" s="371">
        <v>0.96165257280239114</v>
      </c>
      <c r="T76" s="166"/>
    </row>
    <row r="77" spans="1:44" s="451" customFormat="1">
      <c r="A77" s="2203"/>
      <c r="B77" s="1643"/>
      <c r="C77" s="1649" t="s">
        <v>1544</v>
      </c>
      <c r="D77" s="2707">
        <v>44790</v>
      </c>
      <c r="E77" s="1649"/>
      <c r="F77" s="1649"/>
      <c r="G77" s="1643"/>
      <c r="H77" s="1643">
        <v>8</v>
      </c>
      <c r="I77" s="1643"/>
      <c r="J77" s="1576">
        <v>0.72794256497595544</v>
      </c>
      <c r="K77" s="2701">
        <f>IF(AND(J77&gt;0),  J77*30.974," ")</f>
        <v>22.547293007565244</v>
      </c>
      <c r="L77" s="1576">
        <v>3.5685919567686373</v>
      </c>
      <c r="M77" s="2211">
        <f>AVERAGE(I70:I77)</f>
        <v>3.9000000000000004</v>
      </c>
      <c r="N77" s="1574">
        <f>10*(6-(LN(M77)/LN(2)))</f>
        <v>40.365258760251137</v>
      </c>
      <c r="O77" s="1632">
        <f>AVERAGE(K70:K77)</f>
        <v>14.092058129728278</v>
      </c>
      <c r="P77" s="1574">
        <f t="shared" ref="P77" si="19">10*(6-(LN(48/O77)/LN(2)))</f>
        <v>42.318479252398603</v>
      </c>
      <c r="Q77" s="1632">
        <f>AVERAGE(L70:L77)</f>
        <v>2.1957457869011519</v>
      </c>
      <c r="R77" s="1574">
        <f t="shared" ref="R77" si="20">10*(6-((2.04-0.68*LN(Q77))/LN(2)))</f>
        <v>38.285056207800373</v>
      </c>
      <c r="S77" s="2206">
        <f t="shared" ref="S77" si="21">AVERAGE(N77,P77,R77)</f>
        <v>40.322931406816707</v>
      </c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</row>
    <row r="78" spans="1:44">
      <c r="A78" s="1281"/>
      <c r="B78" s="591"/>
      <c r="C78" s="593"/>
      <c r="D78" s="2703"/>
      <c r="E78" s="1933"/>
      <c r="F78" s="1934"/>
      <c r="G78" s="1100"/>
      <c r="H78" s="1100"/>
      <c r="I78" s="1100"/>
      <c r="J78" s="2704"/>
      <c r="K78" s="2042"/>
      <c r="L78" s="1119"/>
      <c r="T78" s="166"/>
    </row>
    <row r="79" spans="1:44">
      <c r="A79" s="1281"/>
      <c r="B79" s="591"/>
      <c r="C79" s="592" t="s">
        <v>1544</v>
      </c>
      <c r="D79" s="55">
        <v>45113</v>
      </c>
      <c r="E79" s="1933"/>
      <c r="F79" s="1934"/>
      <c r="G79" s="27">
        <v>9.5</v>
      </c>
      <c r="H79" s="27">
        <v>0.5</v>
      </c>
      <c r="I79" s="27">
        <v>4.6500000000000004</v>
      </c>
      <c r="J79" s="24">
        <v>0.52835051546391743</v>
      </c>
      <c r="K79" s="2042">
        <f t="shared" si="0"/>
        <v>16.365128865979379</v>
      </c>
      <c r="L79" s="25">
        <v>1.7446835443037971</v>
      </c>
      <c r="T79" s="166"/>
    </row>
    <row r="80" spans="1:44">
      <c r="A80" s="1281"/>
      <c r="B80" s="591"/>
      <c r="C80" s="592" t="s">
        <v>1544</v>
      </c>
      <c r="D80" s="55">
        <v>45113</v>
      </c>
      <c r="E80" s="1933"/>
      <c r="F80" s="1934"/>
      <c r="G80" s="1100"/>
      <c r="H80" s="27">
        <v>2</v>
      </c>
      <c r="I80" s="1100"/>
      <c r="J80" s="24" t="s">
        <v>811</v>
      </c>
      <c r="K80" s="2042"/>
      <c r="L80" s="24" t="s">
        <v>811</v>
      </c>
      <c r="T80" s="166"/>
    </row>
    <row r="81" spans="1:20">
      <c r="A81" s="1281"/>
      <c r="B81" s="591"/>
      <c r="C81" s="592" t="s">
        <v>1544</v>
      </c>
      <c r="D81" s="55">
        <v>45113</v>
      </c>
      <c r="E81" s="1933"/>
      <c r="F81" s="1934"/>
      <c r="G81" s="1100"/>
      <c r="H81" s="27">
        <v>4</v>
      </c>
      <c r="I81" s="1100"/>
      <c r="J81" s="24" t="s">
        <v>811</v>
      </c>
      <c r="K81" s="2042"/>
      <c r="L81" s="24" t="s">
        <v>811</v>
      </c>
      <c r="T81" s="166"/>
    </row>
    <row r="82" spans="1:20">
      <c r="A82" s="1281"/>
      <c r="B82" s="591"/>
      <c r="C82" s="592" t="s">
        <v>1544</v>
      </c>
      <c r="D82" s="55">
        <v>45113</v>
      </c>
      <c r="E82" s="1933"/>
      <c r="F82" s="1934"/>
      <c r="G82" s="1100"/>
      <c r="H82" s="27">
        <v>6</v>
      </c>
      <c r="I82" s="1100"/>
      <c r="J82" s="24" t="s">
        <v>811</v>
      </c>
      <c r="K82" s="2042"/>
      <c r="L82" s="24" t="s">
        <v>811</v>
      </c>
      <c r="T82" s="166"/>
    </row>
    <row r="83" spans="1:20">
      <c r="A83" s="1281"/>
      <c r="B83" s="591"/>
      <c r="C83" s="592" t="s">
        <v>1544</v>
      </c>
      <c r="D83" s="55">
        <v>45113</v>
      </c>
      <c r="E83" s="1933"/>
      <c r="F83" s="1934"/>
      <c r="G83" s="1100"/>
      <c r="H83" s="27">
        <v>8</v>
      </c>
      <c r="I83" s="1100"/>
      <c r="J83" s="24" t="s">
        <v>811</v>
      </c>
      <c r="K83" s="2042"/>
      <c r="L83" s="24" t="s">
        <v>811</v>
      </c>
      <c r="T83" s="166"/>
    </row>
    <row r="84" spans="1:20">
      <c r="A84" s="1281"/>
      <c r="B84" s="591"/>
      <c r="C84" s="592" t="s">
        <v>1544</v>
      </c>
      <c r="D84" s="55">
        <v>45113</v>
      </c>
      <c r="E84" s="1933"/>
      <c r="F84" s="1934"/>
      <c r="G84" s="1100"/>
      <c r="H84" s="27">
        <v>9</v>
      </c>
      <c r="I84" s="1100"/>
      <c r="J84" s="24">
        <v>0.77163684928454568</v>
      </c>
      <c r="K84" s="2042">
        <f t="shared" si="0"/>
        <v>23.900679769739519</v>
      </c>
      <c r="L84" s="25">
        <v>12.34873417721519</v>
      </c>
      <c r="T84" s="166"/>
    </row>
    <row r="85" spans="1:20">
      <c r="A85" s="1281"/>
      <c r="B85" s="591"/>
      <c r="C85" s="592" t="s">
        <v>1544</v>
      </c>
      <c r="D85" s="55">
        <v>45127</v>
      </c>
      <c r="E85" s="1933"/>
      <c r="F85" s="1934"/>
      <c r="G85" s="27">
        <v>9.6999999999999993</v>
      </c>
      <c r="H85" s="27">
        <v>0.5</v>
      </c>
      <c r="I85" s="27">
        <v>4.55</v>
      </c>
      <c r="J85" s="24">
        <v>0.4623067010309278</v>
      </c>
      <c r="K85" s="2042">
        <f t="shared" si="0"/>
        <v>14.319487757731958</v>
      </c>
      <c r="L85" s="24">
        <v>1.7673417721518991</v>
      </c>
      <c r="T85" s="166"/>
    </row>
    <row r="86" spans="1:20">
      <c r="A86" s="1281"/>
      <c r="B86" s="591"/>
      <c r="C86" s="592" t="s">
        <v>1544</v>
      </c>
      <c r="D86" s="55">
        <v>45127</v>
      </c>
      <c r="E86" s="1933"/>
      <c r="F86" s="1934"/>
      <c r="G86" s="1100"/>
      <c r="H86" s="27">
        <v>2</v>
      </c>
      <c r="I86" s="1100"/>
      <c r="J86" s="24" t="s">
        <v>811</v>
      </c>
      <c r="K86" s="2042"/>
      <c r="L86" s="24" t="s">
        <v>811</v>
      </c>
      <c r="T86" s="166"/>
    </row>
    <row r="87" spans="1:20">
      <c r="A87" s="1281"/>
      <c r="B87" s="591"/>
      <c r="C87" s="592" t="s">
        <v>1544</v>
      </c>
      <c r="D87" s="55">
        <v>45127</v>
      </c>
      <c r="E87" s="1933"/>
      <c r="F87" s="1934"/>
      <c r="G87" s="1100"/>
      <c r="H87" s="27">
        <v>4</v>
      </c>
      <c r="I87" s="1100"/>
      <c r="J87" s="24" t="s">
        <v>811</v>
      </c>
      <c r="K87" s="2042"/>
      <c r="L87" s="24" t="s">
        <v>811</v>
      </c>
      <c r="T87" s="166"/>
    </row>
    <row r="88" spans="1:20">
      <c r="A88" s="1281"/>
      <c r="B88" s="591"/>
      <c r="C88" s="592" t="s">
        <v>1544</v>
      </c>
      <c r="D88" s="55">
        <v>45127</v>
      </c>
      <c r="E88" s="1933"/>
      <c r="F88" s="1934"/>
      <c r="G88" s="1100"/>
      <c r="H88" s="27">
        <v>6</v>
      </c>
      <c r="I88" s="1100"/>
      <c r="J88" s="24" t="s">
        <v>811</v>
      </c>
      <c r="K88" s="2042"/>
      <c r="L88" s="24" t="s">
        <v>811</v>
      </c>
      <c r="T88" s="166"/>
    </row>
    <row r="89" spans="1:20">
      <c r="A89" s="1281"/>
      <c r="B89" s="591"/>
      <c r="C89" s="592" t="s">
        <v>1544</v>
      </c>
      <c r="D89" s="55">
        <v>45127</v>
      </c>
      <c r="E89" s="1933"/>
      <c r="F89" s="1934"/>
      <c r="G89" s="1100"/>
      <c r="H89" s="27">
        <v>8</v>
      </c>
      <c r="I89" s="1100"/>
      <c r="J89" s="24" t="s">
        <v>811</v>
      </c>
      <c r="K89" s="2042"/>
      <c r="L89" s="24" t="s">
        <v>811</v>
      </c>
      <c r="T89" s="166"/>
    </row>
    <row r="90" spans="1:20">
      <c r="A90" s="1281"/>
      <c r="B90" s="591"/>
      <c r="C90" s="592" t="s">
        <v>1544</v>
      </c>
      <c r="D90" s="55">
        <v>45127</v>
      </c>
      <c r="E90" s="1933"/>
      <c r="F90" s="1934"/>
      <c r="G90" s="1100"/>
      <c r="H90" s="27">
        <v>8.5</v>
      </c>
      <c r="I90" s="1100"/>
      <c r="J90" s="24">
        <v>0.52835051546391743</v>
      </c>
      <c r="K90" s="2042">
        <f t="shared" si="0"/>
        <v>16.365128865979379</v>
      </c>
      <c r="L90" s="24">
        <v>3.4667088607594945</v>
      </c>
      <c r="T90" s="166"/>
    </row>
    <row r="91" spans="1:20">
      <c r="A91" s="1281"/>
      <c r="B91" s="591"/>
      <c r="C91" s="592" t="s">
        <v>1544</v>
      </c>
      <c r="D91" s="55">
        <v>45127</v>
      </c>
      <c r="E91" s="1933"/>
      <c r="F91" s="1934"/>
      <c r="G91" s="1100"/>
      <c r="H91" s="27">
        <v>9</v>
      </c>
      <c r="I91" s="1100"/>
      <c r="J91" s="24" t="s">
        <v>811</v>
      </c>
      <c r="K91" s="2042"/>
      <c r="L91" s="24" t="s">
        <v>811</v>
      </c>
      <c r="T91" s="166"/>
    </row>
    <row r="92" spans="1:20">
      <c r="A92" s="1281"/>
      <c r="B92" s="591"/>
      <c r="C92" s="592" t="s">
        <v>1544</v>
      </c>
      <c r="D92" s="55">
        <v>45146</v>
      </c>
      <c r="E92" s="1933"/>
      <c r="F92" s="1934"/>
      <c r="G92" s="27">
        <v>9.9</v>
      </c>
      <c r="H92" s="27">
        <v>0.5</v>
      </c>
      <c r="I92" s="27">
        <v>3.75</v>
      </c>
      <c r="J92" s="24">
        <v>0.33246113590888099</v>
      </c>
      <c r="K92" s="2042">
        <f t="shared" si="0"/>
        <v>10.29765122364168</v>
      </c>
      <c r="L92" s="24">
        <v>1.6616033755274262</v>
      </c>
      <c r="T92" s="166"/>
    </row>
    <row r="93" spans="1:20">
      <c r="A93" s="591"/>
      <c r="B93" s="591"/>
      <c r="C93" s="592" t="s">
        <v>1544</v>
      </c>
      <c r="D93" s="55">
        <v>45146</v>
      </c>
      <c r="E93" s="1933"/>
      <c r="F93" s="1934"/>
      <c r="G93" s="27"/>
      <c r="H93" s="27">
        <v>2</v>
      </c>
      <c r="I93" s="1100"/>
      <c r="J93" s="24" t="s">
        <v>811</v>
      </c>
      <c r="K93" s="2042"/>
      <c r="L93" s="27" t="s">
        <v>811</v>
      </c>
      <c r="T93" s="166"/>
    </row>
    <row r="94" spans="1:20">
      <c r="A94" s="591"/>
      <c r="B94" s="591"/>
      <c r="C94" s="592" t="s">
        <v>1544</v>
      </c>
      <c r="D94" s="55">
        <v>45146</v>
      </c>
      <c r="E94" s="1933"/>
      <c r="F94" s="1934"/>
      <c r="G94" s="27"/>
      <c r="H94" s="27">
        <v>4</v>
      </c>
      <c r="I94" s="1100"/>
      <c r="J94" s="24" t="s">
        <v>811</v>
      </c>
      <c r="K94" s="2042"/>
      <c r="L94" s="27" t="s">
        <v>811</v>
      </c>
      <c r="T94" s="166"/>
    </row>
    <row r="95" spans="1:20">
      <c r="A95" s="591"/>
      <c r="B95" s="591"/>
      <c r="C95" s="592" t="s">
        <v>1544</v>
      </c>
      <c r="D95" s="55">
        <v>45146</v>
      </c>
      <c r="E95" s="1933"/>
      <c r="F95" s="1934"/>
      <c r="G95" s="27"/>
      <c r="H95" s="27">
        <v>6</v>
      </c>
      <c r="I95" s="1100"/>
      <c r="J95" s="24" t="s">
        <v>811</v>
      </c>
      <c r="K95" s="2042"/>
      <c r="L95" s="27" t="s">
        <v>811</v>
      </c>
      <c r="T95" s="166"/>
    </row>
    <row r="96" spans="1:20">
      <c r="A96" s="591"/>
      <c r="B96" s="591"/>
      <c r="C96" s="592" t="s">
        <v>1544</v>
      </c>
      <c r="D96" s="55">
        <v>45146</v>
      </c>
      <c r="E96" s="1933"/>
      <c r="F96" s="1934"/>
      <c r="G96" s="27"/>
      <c r="H96" s="27">
        <v>8</v>
      </c>
      <c r="I96" s="1100"/>
      <c r="J96" s="24" t="s">
        <v>811</v>
      </c>
      <c r="K96" s="2042"/>
      <c r="L96" s="27" t="s">
        <v>811</v>
      </c>
      <c r="T96" s="166"/>
    </row>
    <row r="97" spans="1:44">
      <c r="A97" s="591"/>
      <c r="B97" s="591"/>
      <c r="C97" s="592" t="s">
        <v>1544</v>
      </c>
      <c r="D97" s="55">
        <v>45146</v>
      </c>
      <c r="E97" s="1933"/>
      <c r="F97" s="1934"/>
      <c r="G97" s="27"/>
      <c r="H97" s="27">
        <v>9</v>
      </c>
      <c r="I97" s="1100"/>
      <c r="J97" s="24">
        <v>0.46544559027243337</v>
      </c>
      <c r="K97" s="2042">
        <f t="shared" si="0"/>
        <v>14.416711713098351</v>
      </c>
      <c r="L97" s="24">
        <v>2.6434599156118144</v>
      </c>
      <c r="T97" s="166"/>
    </row>
    <row r="98" spans="1:44">
      <c r="A98" s="591"/>
      <c r="B98" s="591"/>
      <c r="C98" s="592" t="s">
        <v>1544</v>
      </c>
      <c r="D98" s="55">
        <v>45160</v>
      </c>
      <c r="E98" s="1933"/>
      <c r="F98" s="1934"/>
      <c r="G98" s="27">
        <v>9.8000000000000007</v>
      </c>
      <c r="H98" s="27">
        <v>0.5</v>
      </c>
      <c r="I98" s="27">
        <v>4.7</v>
      </c>
      <c r="J98" s="24">
        <v>0.39577836411609502</v>
      </c>
      <c r="K98" s="2042">
        <f t="shared" si="0"/>
        <v>12.258839050131927</v>
      </c>
      <c r="L98" s="24">
        <v>1.7220253164556958</v>
      </c>
      <c r="T98" s="166"/>
    </row>
    <row r="99" spans="1:44">
      <c r="A99" s="591"/>
      <c r="B99" s="591"/>
      <c r="C99" s="592" t="s">
        <v>1544</v>
      </c>
      <c r="D99" s="55">
        <v>45160</v>
      </c>
      <c r="E99" s="1933"/>
      <c r="F99" s="1934"/>
      <c r="G99" s="1100"/>
      <c r="H99" s="27">
        <v>2</v>
      </c>
      <c r="I99" s="1100"/>
      <c r="J99" s="24" t="s">
        <v>811</v>
      </c>
      <c r="K99" s="2042"/>
      <c r="L99" s="27" t="s">
        <v>811</v>
      </c>
      <c r="T99" s="166"/>
    </row>
    <row r="100" spans="1:44">
      <c r="A100" s="591"/>
      <c r="B100" s="591"/>
      <c r="C100" s="592" t="s">
        <v>1544</v>
      </c>
      <c r="D100" s="55">
        <v>45160</v>
      </c>
      <c r="E100" s="1933"/>
      <c r="F100" s="1934"/>
      <c r="G100" s="1100"/>
      <c r="H100" s="27">
        <v>4</v>
      </c>
      <c r="I100" s="1100"/>
      <c r="J100" s="24" t="s">
        <v>811</v>
      </c>
      <c r="K100" s="2042"/>
      <c r="L100" s="27" t="s">
        <v>811</v>
      </c>
      <c r="T100" s="166"/>
    </row>
    <row r="101" spans="1:44">
      <c r="A101" s="591"/>
      <c r="B101" s="591"/>
      <c r="C101" s="592" t="s">
        <v>1544</v>
      </c>
      <c r="D101" s="55">
        <v>45160</v>
      </c>
      <c r="E101" s="1933"/>
      <c r="F101" s="1934"/>
      <c r="G101" s="1100"/>
      <c r="H101" s="27">
        <v>6</v>
      </c>
      <c r="I101" s="1100"/>
      <c r="J101" s="24" t="s">
        <v>811</v>
      </c>
      <c r="K101" s="2042"/>
      <c r="L101" s="27" t="s">
        <v>811</v>
      </c>
      <c r="T101" s="166"/>
    </row>
    <row r="102" spans="1:44">
      <c r="A102" s="591"/>
      <c r="B102" s="591"/>
      <c r="C102" s="592" t="s">
        <v>1544</v>
      </c>
      <c r="D102" s="55">
        <v>45160</v>
      </c>
      <c r="E102" s="1933"/>
      <c r="F102" s="1934"/>
      <c r="G102" s="1100"/>
      <c r="H102" s="27">
        <v>8</v>
      </c>
      <c r="I102" s="1100"/>
      <c r="J102" s="24" t="s">
        <v>811</v>
      </c>
      <c r="K102" s="2042"/>
      <c r="L102" s="27" t="s">
        <v>811</v>
      </c>
      <c r="T102" s="166"/>
    </row>
    <row r="103" spans="1:44">
      <c r="A103" s="591"/>
      <c r="B103" s="591"/>
      <c r="C103" s="592" t="s">
        <v>1544</v>
      </c>
      <c r="D103" s="55">
        <v>45160</v>
      </c>
      <c r="E103" s="1933"/>
      <c r="F103" s="1934"/>
      <c r="G103" s="1100"/>
      <c r="H103" s="27">
        <v>9</v>
      </c>
      <c r="I103" s="1100"/>
      <c r="J103" s="24">
        <v>0.65963060686015829</v>
      </c>
      <c r="K103" s="2042">
        <f t="shared" si="0"/>
        <v>20.431398416886545</v>
      </c>
      <c r="L103" s="24">
        <v>24.01772151898734</v>
      </c>
      <c r="M103" s="2211">
        <f>AVERAGE(I79:I103)</f>
        <v>4.4124999999999996</v>
      </c>
      <c r="N103" s="1574">
        <f>10*(6-(LN(M103)/LN(2)))</f>
        <v>38.584037216161818</v>
      </c>
      <c r="O103" s="1632">
        <f>AVERAGE(K79:K103)</f>
        <v>16.044378207898593</v>
      </c>
      <c r="P103" s="1574">
        <f t="shared" ref="P103" si="22">10*(6-(LN(48/O103)/LN(2)))</f>
        <v>44.190334739222038</v>
      </c>
      <c r="Q103" s="1632">
        <f>AVERAGE(L79:L103)</f>
        <v>6.1715348101265821</v>
      </c>
      <c r="R103" s="1574">
        <f t="shared" ref="R103" si="23">10*(6-((2.04-0.68*LN(Q103))/LN(2)))</f>
        <v>48.423300544777831</v>
      </c>
      <c r="S103" s="2206">
        <f t="shared" ref="S103" si="24">AVERAGE(N103,P103,R103)</f>
        <v>43.732557500053893</v>
      </c>
      <c r="T103" s="1625">
        <f>AVERAGE(S56:S103)</f>
        <v>41.27904529796934</v>
      </c>
      <c r="U103" s="1626" t="s">
        <v>346</v>
      </c>
      <c r="V103" s="1627" t="str">
        <f>IF(_xlfn.NUMBERVALUE(T103), IF(T103&lt;50, "Acceptable; Ongoing Protection is Required", "Unacceptable; Immediate Restoration is Required"), " ")</f>
        <v>Acceptable; Ongoing Protection is Required</v>
      </c>
    </row>
    <row r="104" spans="1:44">
      <c r="A104" s="591"/>
      <c r="B104" s="591"/>
      <c r="C104" s="593"/>
      <c r="D104" s="2703"/>
      <c r="E104" s="1933"/>
      <c r="F104" s="1934"/>
      <c r="G104" s="1100"/>
      <c r="H104" s="1100"/>
      <c r="I104" s="1100"/>
      <c r="J104" s="2704"/>
      <c r="K104" s="2042"/>
      <c r="L104" s="1119"/>
      <c r="T104" s="166"/>
    </row>
    <row r="105" spans="1:44">
      <c r="A105" s="591"/>
      <c r="B105" s="591"/>
      <c r="C105" s="593"/>
      <c r="D105" s="2703"/>
      <c r="E105" s="1933"/>
      <c r="F105" s="1934"/>
      <c r="G105" s="1100"/>
      <c r="H105" s="1100"/>
      <c r="I105" s="1100"/>
      <c r="J105" s="2704"/>
      <c r="K105" s="2042"/>
      <c r="L105" s="1119"/>
      <c r="T105" s="166"/>
    </row>
    <row r="106" spans="1:44">
      <c r="A106" s="591"/>
      <c r="B106" s="591"/>
      <c r="C106" s="31"/>
      <c r="D106" s="2039"/>
      <c r="E106" s="1933"/>
      <c r="F106" s="1934"/>
      <c r="G106" s="591"/>
      <c r="H106" s="591"/>
      <c r="I106" s="591"/>
      <c r="J106" s="371"/>
      <c r="K106" s="2042"/>
      <c r="L106" s="371"/>
      <c r="T106" s="166"/>
    </row>
    <row r="107" spans="1:44" s="437" customFormat="1">
      <c r="A107" s="1900"/>
      <c r="B107" s="934"/>
      <c r="C107" s="1659"/>
      <c r="D107" s="1888"/>
      <c r="E107" s="1889"/>
      <c r="F107" s="1890"/>
      <c r="G107" s="934"/>
      <c r="H107" s="2034"/>
      <c r="I107" s="2035"/>
      <c r="J107" s="939"/>
      <c r="K107" s="2036"/>
      <c r="L107" s="939"/>
      <c r="M107" s="592"/>
      <c r="N107" s="592"/>
      <c r="O107" s="592"/>
      <c r="P107" s="592"/>
      <c r="Q107" s="592"/>
      <c r="R107" s="592"/>
      <c r="S107" s="592"/>
      <c r="T107" s="166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</row>
    <row r="108" spans="1:44" s="1661" customFormat="1">
      <c r="A108" s="2046" t="s">
        <v>1545</v>
      </c>
      <c r="B108" s="1903"/>
      <c r="C108" s="1930"/>
      <c r="D108" s="1904"/>
      <c r="E108" s="1905"/>
      <c r="F108" s="1906"/>
      <c r="G108" s="1903"/>
      <c r="H108" s="2047"/>
      <c r="I108" s="2048"/>
      <c r="J108" s="1908"/>
      <c r="K108" s="1910"/>
      <c r="L108" s="1908"/>
      <c r="M108" s="592" t="s">
        <v>1546</v>
      </c>
      <c r="N108" s="592"/>
      <c r="O108" s="592"/>
      <c r="P108" s="592"/>
      <c r="Q108" s="592"/>
      <c r="R108" s="592"/>
      <c r="S108" s="592"/>
      <c r="T108" s="166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 s="437"/>
      <c r="AQ108" s="437"/>
      <c r="AR108" s="437"/>
    </row>
    <row r="109" spans="1:44">
      <c r="A109" s="1959" t="s">
        <v>237</v>
      </c>
      <c r="B109" s="1613" t="s">
        <v>238</v>
      </c>
      <c r="C109" s="2050" t="s">
        <v>239</v>
      </c>
      <c r="D109" s="2051">
        <v>7</v>
      </c>
      <c r="E109" s="2052">
        <v>26</v>
      </c>
      <c r="F109" s="2053">
        <v>2016</v>
      </c>
      <c r="G109" s="1969" t="s">
        <v>815</v>
      </c>
      <c r="H109" s="1964" t="s">
        <v>815</v>
      </c>
      <c r="I109" s="1965" t="s">
        <v>815</v>
      </c>
      <c r="J109" s="1966">
        <v>1.9423212985954943</v>
      </c>
      <c r="K109" s="1966">
        <f t="shared" si="0"/>
        <v>60.161459902696841</v>
      </c>
      <c r="L109" s="373">
        <v>4.4083848101265826</v>
      </c>
      <c r="M109" s="1968"/>
      <c r="N109" s="1968"/>
      <c r="O109" s="2054"/>
      <c r="P109" s="1968"/>
      <c r="Q109" s="2054"/>
      <c r="R109" s="1968"/>
      <c r="S109" s="1968"/>
      <c r="T109" s="166"/>
    </row>
    <row r="110" spans="1:44">
      <c r="A110" s="1959" t="s">
        <v>237</v>
      </c>
      <c r="B110" s="1613" t="s">
        <v>238</v>
      </c>
      <c r="C110" s="2050" t="s">
        <v>239</v>
      </c>
      <c r="D110" s="2051">
        <v>7</v>
      </c>
      <c r="E110" s="2052">
        <v>12</v>
      </c>
      <c r="F110" s="2053">
        <v>2016</v>
      </c>
      <c r="G110" s="1969" t="s">
        <v>815</v>
      </c>
      <c r="H110" s="1964" t="s">
        <v>815</v>
      </c>
      <c r="I110" s="1965" t="s">
        <v>815</v>
      </c>
      <c r="J110" s="1966">
        <v>2.2102276846086659</v>
      </c>
      <c r="K110" s="1966">
        <f t="shared" si="0"/>
        <v>68.459592303068817</v>
      </c>
      <c r="L110" s="373">
        <v>7.5599932489451493</v>
      </c>
      <c r="M110" s="1968"/>
      <c r="N110" s="1968"/>
      <c r="O110" s="1968"/>
      <c r="P110" s="1968"/>
      <c r="Q110" s="1968"/>
      <c r="R110" s="1968"/>
      <c r="S110" s="1968"/>
      <c r="T110" s="166"/>
    </row>
    <row r="111" spans="1:44">
      <c r="A111" s="1959" t="s">
        <v>237</v>
      </c>
      <c r="B111" s="1613" t="s">
        <v>238</v>
      </c>
      <c r="C111" s="2050" t="s">
        <v>239</v>
      </c>
      <c r="D111" s="2051">
        <v>7</v>
      </c>
      <c r="E111" s="2052">
        <v>12</v>
      </c>
      <c r="F111" s="2053">
        <v>2016</v>
      </c>
      <c r="G111" s="1969" t="s">
        <v>815</v>
      </c>
      <c r="H111" s="1964" t="s">
        <v>815</v>
      </c>
      <c r="I111" s="1965" t="s">
        <v>815</v>
      </c>
      <c r="J111" s="1966">
        <v>2.2102276846086659</v>
      </c>
      <c r="K111" s="1966">
        <f t="shared" si="0"/>
        <v>68.459592303068817</v>
      </c>
      <c r="L111" s="373">
        <v>7.5599932489451493</v>
      </c>
      <c r="M111" s="1968"/>
      <c r="N111" s="1968"/>
      <c r="O111" s="1968"/>
      <c r="P111" s="1968"/>
      <c r="Q111" s="1968"/>
      <c r="R111" s="1968"/>
      <c r="S111" s="1968"/>
      <c r="T111" s="166"/>
    </row>
    <row r="112" spans="1:44">
      <c r="A112" s="1959" t="s">
        <v>237</v>
      </c>
      <c r="B112" s="1613" t="s">
        <v>238</v>
      </c>
      <c r="C112" s="2050" t="s">
        <v>239</v>
      </c>
      <c r="D112" s="2051">
        <v>7</v>
      </c>
      <c r="E112" s="2052">
        <v>26</v>
      </c>
      <c r="F112" s="2053">
        <v>2016</v>
      </c>
      <c r="G112" s="1969" t="s">
        <v>815</v>
      </c>
      <c r="H112" s="1964" t="s">
        <v>815</v>
      </c>
      <c r="I112" s="1965" t="s">
        <v>815</v>
      </c>
      <c r="J112" s="1966">
        <v>1.9423212985954943</v>
      </c>
      <c r="K112" s="1966">
        <f t="shared" si="0"/>
        <v>60.161459902696841</v>
      </c>
      <c r="L112" s="373">
        <v>4.4083848101265826</v>
      </c>
      <c r="M112" s="1968"/>
      <c r="N112" s="1968"/>
      <c r="O112" s="1968"/>
      <c r="P112" s="1968"/>
      <c r="Q112" s="1968"/>
      <c r="R112" s="1968"/>
      <c r="S112" s="1968"/>
      <c r="T112" s="166"/>
    </row>
    <row r="113" spans="1:22">
      <c r="A113" s="1959" t="s">
        <v>237</v>
      </c>
      <c r="B113" s="1613" t="s">
        <v>238</v>
      </c>
      <c r="C113" s="2050" t="s">
        <v>239</v>
      </c>
      <c r="D113" s="1960">
        <v>8</v>
      </c>
      <c r="E113" s="1961">
        <v>9</v>
      </c>
      <c r="F113" s="1962">
        <v>2016</v>
      </c>
      <c r="G113" s="1969" t="s">
        <v>815</v>
      </c>
      <c r="H113" s="1964" t="s">
        <v>815</v>
      </c>
      <c r="I113" s="1970" t="s">
        <v>815</v>
      </c>
      <c r="J113" s="1966">
        <v>0.77023085978786843</v>
      </c>
      <c r="K113" s="1966">
        <f t="shared" si="0"/>
        <v>23.857130651069436</v>
      </c>
      <c r="L113" s="373">
        <v>43.764820253164572</v>
      </c>
      <c r="M113" s="1968"/>
      <c r="N113" s="1968"/>
      <c r="O113" s="1968"/>
      <c r="P113" s="1968"/>
      <c r="Q113" s="1968"/>
      <c r="R113" s="1968"/>
      <c r="S113" s="1968"/>
      <c r="T113" s="166"/>
    </row>
    <row r="114" spans="1:22">
      <c r="A114" s="1959" t="s">
        <v>237</v>
      </c>
      <c r="B114" s="1613" t="s">
        <v>238</v>
      </c>
      <c r="C114" s="2050" t="s">
        <v>239</v>
      </c>
      <c r="D114" s="2051">
        <v>8</v>
      </c>
      <c r="E114" s="2052">
        <v>23</v>
      </c>
      <c r="F114" s="2053">
        <v>2016</v>
      </c>
      <c r="G114" s="1969" t="s">
        <v>815</v>
      </c>
      <c r="H114" s="1964" t="s">
        <v>815</v>
      </c>
      <c r="I114" s="1965" t="s">
        <v>815</v>
      </c>
      <c r="J114" s="1966">
        <v>1.2390670353109188</v>
      </c>
      <c r="K114" s="1966">
        <f t="shared" si="0"/>
        <v>38.3788623517204</v>
      </c>
      <c r="L114" s="373">
        <v>145.57820759493671</v>
      </c>
      <c r="M114" s="1968"/>
      <c r="N114" s="1968"/>
      <c r="O114" s="1968"/>
      <c r="P114" s="1968"/>
      <c r="Q114" s="1968"/>
      <c r="R114" s="1968"/>
      <c r="S114" s="1968"/>
      <c r="T114" s="166"/>
      <c r="V114" s="1006"/>
    </row>
    <row r="115" spans="1:22">
      <c r="A115" s="2675" t="s">
        <v>237</v>
      </c>
      <c r="B115" s="1982" t="s">
        <v>238</v>
      </c>
      <c r="C115" s="2676" t="s">
        <v>239</v>
      </c>
      <c r="D115" s="1983">
        <v>7</v>
      </c>
      <c r="E115" s="1984">
        <v>13</v>
      </c>
      <c r="F115" s="1985">
        <v>2017</v>
      </c>
      <c r="G115" s="1986" t="s">
        <v>815</v>
      </c>
      <c r="H115" s="1987" t="s">
        <v>815</v>
      </c>
      <c r="I115" s="1988" t="s">
        <v>815</v>
      </c>
      <c r="J115" s="1989">
        <v>1.3978549882717277</v>
      </c>
      <c r="K115" s="1966">
        <f t="shared" si="0"/>
        <v>43.297160406728494</v>
      </c>
      <c r="L115" s="1989">
        <v>6.5073297468354401</v>
      </c>
      <c r="M115" s="1968"/>
      <c r="N115" s="1968"/>
      <c r="O115" s="2054"/>
      <c r="P115" s="1968"/>
      <c r="Q115" s="2054"/>
      <c r="R115" s="1968"/>
      <c r="S115" s="1968"/>
      <c r="T115" s="1128"/>
      <c r="U115" s="571"/>
      <c r="V115" s="571"/>
    </row>
    <row r="116" spans="1:22">
      <c r="A116" s="2677" t="s">
        <v>237</v>
      </c>
      <c r="B116" s="1613" t="s">
        <v>238</v>
      </c>
      <c r="C116" s="2050" t="s">
        <v>239</v>
      </c>
      <c r="D116" s="1960">
        <v>7</v>
      </c>
      <c r="E116" s="1961">
        <v>27</v>
      </c>
      <c r="F116" s="1962">
        <v>2017</v>
      </c>
      <c r="G116" s="1994" t="s">
        <v>815</v>
      </c>
      <c r="H116" s="1995" t="s">
        <v>815</v>
      </c>
      <c r="I116" s="1965" t="s">
        <v>815</v>
      </c>
      <c r="J116" s="373">
        <v>1.3978549882717277</v>
      </c>
      <c r="K116" s="1966">
        <f t="shared" si="0"/>
        <v>43.297160406728494</v>
      </c>
      <c r="L116" s="373">
        <v>6.7245088607594905</v>
      </c>
      <c r="M116" s="1968"/>
      <c r="N116" s="1968"/>
      <c r="O116" s="1968"/>
      <c r="P116" s="1968"/>
      <c r="Q116" s="1968"/>
      <c r="R116" s="1968"/>
      <c r="S116" s="1968"/>
      <c r="T116" s="166"/>
    </row>
    <row r="117" spans="1:22">
      <c r="A117" s="2677" t="s">
        <v>237</v>
      </c>
      <c r="B117" s="1613" t="s">
        <v>238</v>
      </c>
      <c r="C117" s="2050" t="s">
        <v>239</v>
      </c>
      <c r="D117" s="1960">
        <v>8</v>
      </c>
      <c r="E117" s="1961">
        <v>10</v>
      </c>
      <c r="F117" s="1962">
        <v>2017</v>
      </c>
      <c r="G117" s="1994" t="s">
        <v>815</v>
      </c>
      <c r="H117" s="1995" t="s">
        <v>815</v>
      </c>
      <c r="I117" s="1965" t="s">
        <v>815</v>
      </c>
      <c r="J117" s="373">
        <v>1.2507123579273354</v>
      </c>
      <c r="K117" s="1966">
        <f t="shared" si="0"/>
        <v>38.739564574441289</v>
      </c>
      <c r="L117" s="373">
        <v>6.7245088607594905</v>
      </c>
      <c r="M117" s="1968"/>
      <c r="N117" s="1968"/>
      <c r="O117" s="1968"/>
      <c r="P117" s="1968"/>
      <c r="Q117" s="1968"/>
      <c r="R117" s="1968"/>
      <c r="S117" s="1968"/>
      <c r="T117" s="166"/>
    </row>
    <row r="118" spans="1:22">
      <c r="A118" s="2678" t="s">
        <v>237</v>
      </c>
      <c r="B118" s="1853" t="s">
        <v>238</v>
      </c>
      <c r="C118" s="2679" t="s">
        <v>239</v>
      </c>
      <c r="D118" s="1972">
        <v>8</v>
      </c>
      <c r="E118" s="1973">
        <v>24</v>
      </c>
      <c r="F118" s="1974">
        <v>2017</v>
      </c>
      <c r="G118" s="1996" t="s">
        <v>815</v>
      </c>
      <c r="H118" s="1997" t="s">
        <v>815</v>
      </c>
      <c r="I118" s="1977" t="s">
        <v>815</v>
      </c>
      <c r="J118" s="1998">
        <v>3.2371378675766329</v>
      </c>
      <c r="K118" s="1966">
        <f t="shared" si="0"/>
        <v>100.26710831031863</v>
      </c>
      <c r="L118" s="1998">
        <v>1.2065506329113922</v>
      </c>
      <c r="M118" s="1968"/>
      <c r="N118" s="1968"/>
      <c r="O118" s="1968"/>
      <c r="P118" s="1968"/>
      <c r="Q118" s="1968"/>
      <c r="R118" s="1968"/>
      <c r="S118" s="1968"/>
      <c r="T118" s="166"/>
    </row>
    <row r="119" spans="1:22">
      <c r="A119" s="1959" t="s">
        <v>237</v>
      </c>
      <c r="B119" s="1613" t="s">
        <v>238</v>
      </c>
      <c r="C119" s="2050" t="s">
        <v>239</v>
      </c>
      <c r="D119" s="2465">
        <v>7</v>
      </c>
      <c r="E119" s="2466">
        <v>19</v>
      </c>
      <c r="F119" s="2467">
        <v>2018</v>
      </c>
      <c r="G119" s="2680" t="s">
        <v>815</v>
      </c>
      <c r="H119" s="2681" t="s">
        <v>815</v>
      </c>
      <c r="I119" s="2682" t="s">
        <v>815</v>
      </c>
      <c r="J119" s="373">
        <v>1.194756307004839</v>
      </c>
      <c r="K119" s="1966">
        <f t="shared" si="0"/>
        <v>37.006381853167888</v>
      </c>
      <c r="L119" s="373">
        <v>24.01772151898734</v>
      </c>
      <c r="M119" s="1968"/>
      <c r="N119" s="1968"/>
      <c r="O119" s="2054"/>
      <c r="P119" s="1968"/>
      <c r="Q119" s="2054"/>
      <c r="R119" s="1968"/>
      <c r="S119" s="1968"/>
      <c r="T119" s="166"/>
    </row>
    <row r="120" spans="1:22">
      <c r="A120" s="1959" t="s">
        <v>237</v>
      </c>
      <c r="B120" s="1613" t="s">
        <v>238</v>
      </c>
      <c r="C120" s="2050" t="s">
        <v>239</v>
      </c>
      <c r="D120" s="2465">
        <v>8</v>
      </c>
      <c r="E120" s="2466">
        <v>2</v>
      </c>
      <c r="F120" s="2467">
        <v>2018</v>
      </c>
      <c r="G120" s="2680" t="s">
        <v>815</v>
      </c>
      <c r="H120" s="2681" t="s">
        <v>815</v>
      </c>
      <c r="I120" s="2682" t="s">
        <v>815</v>
      </c>
      <c r="J120" s="373">
        <v>0.8621455299545886</v>
      </c>
      <c r="K120" s="1966">
        <f t="shared" si="0"/>
        <v>26.704095644813428</v>
      </c>
      <c r="L120" s="373">
        <v>9.9696202531645568</v>
      </c>
      <c r="M120" s="1968"/>
      <c r="N120" s="1968"/>
      <c r="O120" s="1968"/>
      <c r="P120" s="1968"/>
      <c r="Q120" s="1968"/>
      <c r="R120" s="1968"/>
      <c r="S120" s="1968"/>
      <c r="T120" s="166"/>
    </row>
    <row r="121" spans="1:22">
      <c r="A121" s="1959" t="s">
        <v>237</v>
      </c>
      <c r="B121" s="1613" t="s">
        <v>238</v>
      </c>
      <c r="C121" s="2050" t="s">
        <v>239</v>
      </c>
      <c r="D121" s="2465">
        <v>8</v>
      </c>
      <c r="E121" s="2466">
        <v>16</v>
      </c>
      <c r="F121" s="2467">
        <v>2018</v>
      </c>
      <c r="G121" s="2680" t="s">
        <v>815</v>
      </c>
      <c r="H121" s="2681" t="s">
        <v>815</v>
      </c>
      <c r="I121" s="2682" t="s">
        <v>815</v>
      </c>
      <c r="J121" s="373">
        <v>1.788153691757665</v>
      </c>
      <c r="K121" s="1966">
        <f t="shared" si="0"/>
        <v>55.38627244850192</v>
      </c>
      <c r="L121" s="373">
        <v>78.397468354430373</v>
      </c>
      <c r="M121" s="1968"/>
      <c r="N121" s="1968"/>
      <c r="O121" s="1968"/>
      <c r="P121" s="1968"/>
      <c r="Q121" s="1968"/>
      <c r="R121" s="1968"/>
      <c r="S121" s="1968"/>
      <c r="T121" s="166"/>
    </row>
    <row r="122" spans="1:22">
      <c r="A122" s="591" t="s">
        <v>237</v>
      </c>
      <c r="B122" s="591" t="s">
        <v>238</v>
      </c>
      <c r="C122" s="961" t="s">
        <v>239</v>
      </c>
      <c r="D122" s="2039">
        <v>7</v>
      </c>
      <c r="E122" s="1933">
        <v>9</v>
      </c>
      <c r="F122" s="1934">
        <v>2019</v>
      </c>
      <c r="G122" s="67" t="s">
        <v>815</v>
      </c>
      <c r="H122" s="67" t="s">
        <v>815</v>
      </c>
      <c r="I122" s="67" t="s">
        <v>815</v>
      </c>
      <c r="J122" s="64">
        <v>1.1722354918488407</v>
      </c>
      <c r="K122" s="2042">
        <f t="shared" si="0"/>
        <v>36.308822124525989</v>
      </c>
      <c r="L122" s="64">
        <v>2.2380437974683551</v>
      </c>
      <c r="O122" s="933"/>
      <c r="Q122" s="933"/>
    </row>
    <row r="123" spans="1:22">
      <c r="A123" s="591" t="s">
        <v>237</v>
      </c>
      <c r="B123" s="591" t="s">
        <v>238</v>
      </c>
      <c r="C123" s="961" t="s">
        <v>239</v>
      </c>
      <c r="D123" s="2039">
        <v>7</v>
      </c>
      <c r="E123" s="1933">
        <v>23</v>
      </c>
      <c r="F123" s="1934">
        <v>2019</v>
      </c>
      <c r="G123" s="67" t="s">
        <v>815</v>
      </c>
      <c r="H123" s="67" t="s">
        <v>815</v>
      </c>
      <c r="I123" s="67" t="s">
        <v>815</v>
      </c>
      <c r="J123" s="371">
        <v>1.2432800671124069</v>
      </c>
      <c r="K123" s="2042">
        <f t="shared" si="0"/>
        <v>38.509356798739695</v>
      </c>
      <c r="L123" s="371">
        <v>3.5877037974683539</v>
      </c>
      <c r="T123" s="166"/>
    </row>
    <row r="124" spans="1:22">
      <c r="A124" s="591" t="s">
        <v>237</v>
      </c>
      <c r="B124" s="591" t="s">
        <v>238</v>
      </c>
      <c r="C124" s="961" t="s">
        <v>239</v>
      </c>
      <c r="D124" s="2039">
        <v>8</v>
      </c>
      <c r="E124" s="1933">
        <v>6</v>
      </c>
      <c r="F124" s="1934">
        <v>2019</v>
      </c>
      <c r="G124" s="67" t="s">
        <v>815</v>
      </c>
      <c r="H124" s="67" t="s">
        <v>815</v>
      </c>
      <c r="I124" s="67" t="s">
        <v>815</v>
      </c>
      <c r="J124" s="371">
        <v>4.2981968034457489</v>
      </c>
      <c r="K124" s="2042">
        <f t="shared" si="0"/>
        <v>133.13234778992862</v>
      </c>
      <c r="L124" s="371">
        <v>7.5512622784810102</v>
      </c>
      <c r="T124" s="166"/>
    </row>
    <row r="125" spans="1:22">
      <c r="A125" s="591" t="s">
        <v>237</v>
      </c>
      <c r="B125" s="591" t="s">
        <v>238</v>
      </c>
      <c r="C125" s="961" t="s">
        <v>239</v>
      </c>
      <c r="D125" s="2039">
        <v>8</v>
      </c>
      <c r="E125" s="1933">
        <v>20</v>
      </c>
      <c r="F125" s="1934">
        <v>2019</v>
      </c>
      <c r="G125" s="67" t="s">
        <v>815</v>
      </c>
      <c r="H125" s="67" t="s">
        <v>815</v>
      </c>
      <c r="I125" s="67" t="s">
        <v>815</v>
      </c>
      <c r="J125" s="371">
        <v>1.1722354918488407</v>
      </c>
      <c r="K125" s="2042">
        <f t="shared" si="0"/>
        <v>36.308822124525989</v>
      </c>
      <c r="L125" s="371">
        <v>10.711858481012657</v>
      </c>
      <c r="T125" s="166"/>
    </row>
    <row r="126" spans="1:22">
      <c r="A126" s="591"/>
      <c r="B126" s="591"/>
      <c r="C126" s="2724"/>
      <c r="D126" s="2039"/>
      <c r="E126" s="1933"/>
      <c r="F126" s="1934"/>
      <c r="G126" s="67"/>
      <c r="H126" s="67"/>
      <c r="I126" s="67"/>
      <c r="J126" s="371"/>
      <c r="K126" s="2042"/>
      <c r="L126" s="371"/>
      <c r="T126" s="166"/>
    </row>
    <row r="127" spans="1:22">
      <c r="A127" s="591"/>
      <c r="B127" s="591"/>
      <c r="C127" s="2724"/>
      <c r="D127" s="2039"/>
      <c r="E127" s="1933"/>
      <c r="F127" s="1934"/>
      <c r="G127" s="67"/>
      <c r="H127" s="67"/>
      <c r="I127" s="67"/>
      <c r="J127" s="371"/>
      <c r="K127" s="2042"/>
      <c r="L127" s="371"/>
      <c r="T127" s="166"/>
    </row>
    <row r="128" spans="1:22">
      <c r="A128" s="591"/>
      <c r="B128" s="591"/>
      <c r="C128" s="2724"/>
      <c r="D128" s="2039"/>
      <c r="E128" s="1933"/>
      <c r="F128" s="1934"/>
      <c r="G128" s="67"/>
      <c r="H128" s="67"/>
      <c r="I128" s="67"/>
      <c r="J128" s="371"/>
      <c r="K128" s="2042"/>
      <c r="L128" s="371"/>
      <c r="T128" s="166"/>
    </row>
    <row r="129" spans="1:41" s="437" customFormat="1">
      <c r="A129" s="1900"/>
      <c r="B129" s="934"/>
      <c r="C129" s="2092"/>
      <c r="D129" s="1888"/>
      <c r="E129" s="1889"/>
      <c r="F129" s="1890"/>
      <c r="G129" s="2093"/>
      <c r="H129" s="2094"/>
      <c r="I129" s="2095"/>
      <c r="J129" s="939"/>
      <c r="K129" s="2036"/>
      <c r="L129" s="939"/>
      <c r="M129" s="592"/>
      <c r="N129" s="592"/>
      <c r="O129" s="592"/>
      <c r="P129" s="592"/>
      <c r="Q129" s="592"/>
      <c r="R129" s="592"/>
      <c r="S129" s="592"/>
      <c r="T129" s="166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</row>
    <row r="130" spans="1:41">
      <c r="A130" s="1900" t="s">
        <v>1547</v>
      </c>
      <c r="B130" s="934"/>
      <c r="C130" s="2092"/>
      <c r="D130" s="1888"/>
      <c r="E130" s="1889"/>
      <c r="F130" s="1890"/>
      <c r="G130" s="2093"/>
      <c r="H130" s="2094"/>
      <c r="I130" s="2095"/>
      <c r="J130" s="939"/>
      <c r="K130" s="2036"/>
      <c r="L130" s="939"/>
      <c r="T130" s="166"/>
    </row>
    <row r="131" spans="1:41">
      <c r="A131" s="1959" t="s">
        <v>227</v>
      </c>
      <c r="B131" s="1613" t="s">
        <v>238</v>
      </c>
      <c r="C131" s="1613" t="s">
        <v>1548</v>
      </c>
      <c r="D131" s="1960">
        <v>7</v>
      </c>
      <c r="E131" s="1961">
        <v>12</v>
      </c>
      <c r="F131" s="1962">
        <v>2016</v>
      </c>
      <c r="G131" s="1994">
        <v>7.8</v>
      </c>
      <c r="H131" s="1964">
        <v>0.5</v>
      </c>
      <c r="I131" s="1965">
        <v>1.5</v>
      </c>
      <c r="J131" s="1966">
        <v>0.80371915803951499</v>
      </c>
      <c r="K131" s="1966">
        <f t="shared" si="0"/>
        <v>24.894397201115936</v>
      </c>
      <c r="L131" s="373">
        <v>7.8234329113924073</v>
      </c>
      <c r="M131" s="1968"/>
      <c r="N131" s="1968"/>
      <c r="O131" s="2054"/>
      <c r="P131" s="1968"/>
      <c r="Q131" s="2054"/>
      <c r="R131" s="1968"/>
      <c r="S131" s="1968"/>
      <c r="T131" s="166"/>
    </row>
    <row r="132" spans="1:41">
      <c r="A132" s="1959" t="s">
        <v>227</v>
      </c>
      <c r="B132" s="1613" t="s">
        <v>238</v>
      </c>
      <c r="C132" s="1613" t="s">
        <v>1548</v>
      </c>
      <c r="D132" s="1960">
        <v>7</v>
      </c>
      <c r="E132" s="1961">
        <v>26</v>
      </c>
      <c r="F132" s="1962">
        <v>2016</v>
      </c>
      <c r="G132" s="1969">
        <v>6.8</v>
      </c>
      <c r="H132" s="1964">
        <v>0.5</v>
      </c>
      <c r="I132" s="1965">
        <v>1.1000000000000001</v>
      </c>
      <c r="J132" s="1966">
        <v>0.9376723510461008</v>
      </c>
      <c r="K132" s="1966">
        <f t="shared" ref="K132:K305" si="25">IF(AND(J132&gt;0),  J132*30.974," ")</f>
        <v>29.043463401301928</v>
      </c>
      <c r="L132" s="373">
        <v>5.2639594936708862</v>
      </c>
      <c r="M132" s="1968"/>
      <c r="N132" s="1968"/>
      <c r="O132" s="1968"/>
      <c r="P132" s="1968"/>
      <c r="Q132" s="1968"/>
      <c r="R132" s="1968"/>
      <c r="S132" s="1968"/>
      <c r="T132" s="166"/>
    </row>
    <row r="133" spans="1:41">
      <c r="A133" s="1959" t="s">
        <v>227</v>
      </c>
      <c r="B133" s="1613" t="s">
        <v>238</v>
      </c>
      <c r="C133" s="1613" t="s">
        <v>1548</v>
      </c>
      <c r="D133" s="1960">
        <v>8</v>
      </c>
      <c r="E133" s="1961">
        <v>9</v>
      </c>
      <c r="F133" s="1962">
        <v>2016</v>
      </c>
      <c r="G133" s="1969">
        <v>7.6</v>
      </c>
      <c r="H133" s="1964">
        <v>0.5</v>
      </c>
      <c r="I133" s="1965">
        <v>1.65</v>
      </c>
      <c r="J133" s="1966">
        <v>1.0381372458010401</v>
      </c>
      <c r="K133" s="1966">
        <f t="shared" si="25"/>
        <v>32.155263051441416</v>
      </c>
      <c r="L133" s="373">
        <v>8.9182784810126581</v>
      </c>
      <c r="M133" s="1968"/>
      <c r="N133" s="1968"/>
      <c r="O133" s="1968"/>
      <c r="P133" s="1968"/>
      <c r="Q133" s="1968"/>
      <c r="R133" s="1968"/>
      <c r="S133" s="1968"/>
      <c r="T133" s="166"/>
    </row>
    <row r="134" spans="1:41">
      <c r="A134" s="1971" t="s">
        <v>227</v>
      </c>
      <c r="B134" s="1853" t="s">
        <v>238</v>
      </c>
      <c r="C134" s="1853" t="s">
        <v>1548</v>
      </c>
      <c r="D134" s="1972">
        <v>8</v>
      </c>
      <c r="E134" s="1973">
        <v>23</v>
      </c>
      <c r="F134" s="1974">
        <v>2016</v>
      </c>
      <c r="G134" s="2096">
        <v>7.7</v>
      </c>
      <c r="H134" s="1976">
        <v>0.5</v>
      </c>
      <c r="I134" s="2097">
        <v>1.65</v>
      </c>
      <c r="J134" s="1978">
        <v>1.1386021405559794</v>
      </c>
      <c r="K134" s="1966">
        <f t="shared" si="25"/>
        <v>35.267062701580905</v>
      </c>
      <c r="L134" s="1998">
        <v>21.577883544303795</v>
      </c>
      <c r="M134" s="1968"/>
      <c r="N134" s="1968"/>
      <c r="O134" s="1968"/>
      <c r="P134" s="1968"/>
      <c r="Q134" s="1968"/>
      <c r="R134" s="1968"/>
      <c r="S134" s="1968"/>
      <c r="T134" s="166"/>
    </row>
    <row r="135" spans="1:41">
      <c r="A135" s="1959" t="s">
        <v>227</v>
      </c>
      <c r="B135" s="1613" t="s">
        <v>238</v>
      </c>
      <c r="C135" s="1613" t="s">
        <v>1548</v>
      </c>
      <c r="D135" s="1960">
        <v>7</v>
      </c>
      <c r="E135" s="1961">
        <v>13</v>
      </c>
      <c r="F135" s="1962">
        <v>2017</v>
      </c>
      <c r="G135" s="1994">
        <v>7.8</v>
      </c>
      <c r="H135" s="1995">
        <v>0.5</v>
      </c>
      <c r="I135" s="2098">
        <v>1.9</v>
      </c>
      <c r="J135" s="373">
        <v>1.0299984124107469</v>
      </c>
      <c r="K135" s="1966">
        <f t="shared" si="25"/>
        <v>31.903170826010474</v>
      </c>
      <c r="L135" s="373">
        <v>5.9523164556962005</v>
      </c>
      <c r="M135" s="1968"/>
      <c r="N135" s="1968"/>
      <c r="O135" s="2054"/>
      <c r="P135" s="1968"/>
      <c r="Q135" s="2054"/>
      <c r="R135" s="1968"/>
      <c r="S135" s="1968"/>
    </row>
    <row r="136" spans="1:41">
      <c r="A136" s="1959" t="s">
        <v>227</v>
      </c>
      <c r="B136" s="1613" t="s">
        <v>238</v>
      </c>
      <c r="C136" s="1613" t="s">
        <v>1548</v>
      </c>
      <c r="D136" s="1960">
        <v>7</v>
      </c>
      <c r="E136" s="1961">
        <v>27</v>
      </c>
      <c r="F136" s="1962">
        <v>2017</v>
      </c>
      <c r="G136" s="1994">
        <v>7.75</v>
      </c>
      <c r="H136" s="1995">
        <v>0.5</v>
      </c>
      <c r="I136" s="2098">
        <v>1.27</v>
      </c>
      <c r="J136" s="373">
        <v>1.103569727582943</v>
      </c>
      <c r="K136" s="1966">
        <f t="shared" si="25"/>
        <v>34.181968742154076</v>
      </c>
      <c r="L136" s="373">
        <v>10.360248101265823</v>
      </c>
      <c r="M136" s="1968"/>
      <c r="N136" s="1968"/>
      <c r="O136" s="1968"/>
      <c r="P136" s="1968"/>
      <c r="Q136" s="1968"/>
      <c r="R136" s="1968"/>
      <c r="S136" s="1968"/>
      <c r="T136" s="166"/>
    </row>
    <row r="137" spans="1:41">
      <c r="A137" s="1959" t="s">
        <v>227</v>
      </c>
      <c r="B137" s="1613" t="s">
        <v>238</v>
      </c>
      <c r="C137" s="1613" t="s">
        <v>1548</v>
      </c>
      <c r="D137" s="1960">
        <v>8</v>
      </c>
      <c r="E137" s="1961">
        <v>10</v>
      </c>
      <c r="F137" s="1962">
        <v>2017</v>
      </c>
      <c r="G137" s="1994">
        <v>7.6</v>
      </c>
      <c r="H137" s="1995">
        <v>0.5</v>
      </c>
      <c r="I137" s="2098">
        <v>1.82</v>
      </c>
      <c r="J137" s="373">
        <v>1.0299984124107469</v>
      </c>
      <c r="K137" s="1966">
        <f t="shared" si="25"/>
        <v>31.903170826010474</v>
      </c>
      <c r="L137" s="373">
        <v>9.5397936708860751</v>
      </c>
      <c r="M137" s="1968"/>
      <c r="N137" s="1968"/>
      <c r="O137" s="1968"/>
      <c r="P137" s="1968"/>
      <c r="Q137" s="1968"/>
      <c r="R137" s="1968"/>
      <c r="S137" s="1968"/>
      <c r="T137" s="166"/>
    </row>
    <row r="138" spans="1:41">
      <c r="A138" s="1981" t="s">
        <v>227</v>
      </c>
      <c r="B138" s="1982" t="s">
        <v>238</v>
      </c>
      <c r="C138" s="1982" t="s">
        <v>1548</v>
      </c>
      <c r="D138" s="2485">
        <v>7</v>
      </c>
      <c r="E138" s="2486">
        <v>5</v>
      </c>
      <c r="F138" s="2487">
        <v>2018</v>
      </c>
      <c r="G138" s="1982">
        <v>7.65</v>
      </c>
      <c r="H138" s="2668">
        <v>0.5</v>
      </c>
      <c r="I138" s="2683">
        <v>2.65</v>
      </c>
      <c r="J138" s="1989">
        <v>0.55786801376306383</v>
      </c>
      <c r="K138" s="1966">
        <f t="shared" si="25"/>
        <v>17.27940385829714</v>
      </c>
      <c r="L138" s="1989">
        <v>3.9312025316455701</v>
      </c>
      <c r="M138" s="1968"/>
      <c r="N138" s="1968"/>
      <c r="O138" s="2054"/>
      <c r="P138" s="1968"/>
      <c r="Q138" s="2054"/>
      <c r="R138" s="1968"/>
      <c r="S138" s="1968"/>
      <c r="T138" s="1128"/>
      <c r="U138" s="571"/>
      <c r="V138" s="571"/>
    </row>
    <row r="139" spans="1:41">
      <c r="A139" s="1959" t="s">
        <v>227</v>
      </c>
      <c r="B139" s="1613" t="s">
        <v>238</v>
      </c>
      <c r="C139" s="1613" t="s">
        <v>1548</v>
      </c>
      <c r="D139" s="2465">
        <v>7</v>
      </c>
      <c r="E139" s="2466">
        <v>19</v>
      </c>
      <c r="F139" s="2467">
        <v>2018</v>
      </c>
      <c r="G139" s="2680" t="s">
        <v>815</v>
      </c>
      <c r="H139" s="2671">
        <v>0.5</v>
      </c>
      <c r="I139" s="2684">
        <v>1.95</v>
      </c>
      <c r="J139" s="373">
        <v>0.84335739317988634</v>
      </c>
      <c r="K139" s="1966">
        <f t="shared" si="25"/>
        <v>26.122151896353799</v>
      </c>
      <c r="L139" s="373">
        <v>9.6750632911392422</v>
      </c>
      <c r="M139" s="1968"/>
      <c r="N139" s="1968"/>
      <c r="O139" s="1968"/>
      <c r="P139" s="1968"/>
      <c r="Q139" s="1968"/>
      <c r="R139" s="1968"/>
      <c r="S139" s="1968"/>
      <c r="T139" s="166"/>
    </row>
    <row r="140" spans="1:41">
      <c r="A140" s="1959" t="s">
        <v>227</v>
      </c>
      <c r="B140" s="1613" t="s">
        <v>238</v>
      </c>
      <c r="C140" s="1613" t="s">
        <v>1548</v>
      </c>
      <c r="D140" s="2465">
        <v>8</v>
      </c>
      <c r="E140" s="2466">
        <v>2</v>
      </c>
      <c r="F140" s="2467">
        <v>2018</v>
      </c>
      <c r="G140" s="1613">
        <v>7</v>
      </c>
      <c r="H140" s="2671">
        <v>0.5</v>
      </c>
      <c r="I140" s="2684">
        <v>1.41</v>
      </c>
      <c r="J140" s="373">
        <v>1.1814586891970287</v>
      </c>
      <c r="K140" s="1966">
        <f t="shared" si="25"/>
        <v>36.594501439188768</v>
      </c>
      <c r="L140" s="373">
        <v>15.407594936708861</v>
      </c>
      <c r="M140" s="1968"/>
      <c r="N140" s="1968"/>
      <c r="O140" s="1968"/>
      <c r="P140" s="1968"/>
      <c r="Q140" s="1968"/>
      <c r="R140" s="1968"/>
      <c r="S140" s="1968"/>
      <c r="T140" s="166"/>
    </row>
    <row r="141" spans="1:41">
      <c r="A141" s="1971" t="s">
        <v>227</v>
      </c>
      <c r="B141" s="1853" t="s">
        <v>238</v>
      </c>
      <c r="C141" s="1853" t="s">
        <v>1548</v>
      </c>
      <c r="D141" s="2468">
        <v>8</v>
      </c>
      <c r="E141" s="2469">
        <v>16</v>
      </c>
      <c r="F141" s="2470">
        <v>2018</v>
      </c>
      <c r="G141" s="1853">
        <v>6.3</v>
      </c>
      <c r="H141" s="2673">
        <v>0.5</v>
      </c>
      <c r="I141" s="2685">
        <v>1.6</v>
      </c>
      <c r="J141" s="1998">
        <v>1.0218021095758087</v>
      </c>
      <c r="K141" s="1966">
        <f t="shared" si="25"/>
        <v>31.649298542001102</v>
      </c>
      <c r="L141" s="1998">
        <v>75.678481012658239</v>
      </c>
      <c r="M141" s="1968"/>
      <c r="N141" s="1968"/>
      <c r="O141" s="1968"/>
      <c r="P141" s="1968"/>
      <c r="Q141" s="1968"/>
      <c r="R141" s="1968"/>
      <c r="S141" s="1968"/>
      <c r="T141" s="166"/>
    </row>
    <row r="142" spans="1:41">
      <c r="A142" s="1281" t="s">
        <v>227</v>
      </c>
      <c r="B142" s="591" t="s">
        <v>238</v>
      </c>
      <c r="C142" s="591" t="s">
        <v>1548</v>
      </c>
      <c r="D142" s="2039">
        <v>7</v>
      </c>
      <c r="E142" s="1933">
        <v>9</v>
      </c>
      <c r="F142" s="1934">
        <v>2019</v>
      </c>
      <c r="G142" s="67">
        <v>7.8</v>
      </c>
      <c r="H142" s="2721">
        <v>0.5</v>
      </c>
      <c r="I142" s="2725">
        <v>1.85</v>
      </c>
      <c r="J142" s="64">
        <v>0.78149032789922701</v>
      </c>
      <c r="K142" s="2042">
        <f t="shared" si="25"/>
        <v>24.205881416350657</v>
      </c>
      <c r="L142" s="64">
        <v>4.595677721518987</v>
      </c>
      <c r="O142" s="933"/>
      <c r="Q142" s="933"/>
      <c r="T142" s="166"/>
    </row>
    <row r="143" spans="1:41">
      <c r="A143" s="1281" t="s">
        <v>227</v>
      </c>
      <c r="B143" s="591" t="s">
        <v>238</v>
      </c>
      <c r="C143" s="591" t="s">
        <v>1548</v>
      </c>
      <c r="D143" s="2039">
        <v>8</v>
      </c>
      <c r="E143" s="1933">
        <v>6</v>
      </c>
      <c r="F143" s="1934">
        <v>2019</v>
      </c>
      <c r="G143" s="591">
        <v>7.9</v>
      </c>
      <c r="H143" s="2040">
        <v>0.5</v>
      </c>
      <c r="I143" s="2107">
        <v>1.53</v>
      </c>
      <c r="J143" s="371">
        <v>0.85253490316279312</v>
      </c>
      <c r="K143" s="2042">
        <f t="shared" si="25"/>
        <v>26.406416090564356</v>
      </c>
      <c r="L143" s="371">
        <v>5.8257475949367086</v>
      </c>
      <c r="T143" s="166"/>
    </row>
    <row r="144" spans="1:41">
      <c r="A144" s="2203" t="s">
        <v>227</v>
      </c>
      <c r="B144" s="1643" t="s">
        <v>238</v>
      </c>
      <c r="C144" s="1643" t="s">
        <v>1548</v>
      </c>
      <c r="D144" s="2696">
        <v>8</v>
      </c>
      <c r="E144" s="2697">
        <v>20</v>
      </c>
      <c r="F144" s="2698">
        <v>2019</v>
      </c>
      <c r="G144" s="1643">
        <v>7.84</v>
      </c>
      <c r="H144" s="2699">
        <v>0.5</v>
      </c>
      <c r="I144" s="2726">
        <v>2.35</v>
      </c>
      <c r="J144" s="1576">
        <v>0.63941522911579185</v>
      </c>
      <c r="K144" s="2701">
        <f t="shared" si="25"/>
        <v>19.805247306632538</v>
      </c>
      <c r="L144" s="1576">
        <v>8.5848626582278467</v>
      </c>
      <c r="M144" s="2211">
        <f>AVERAGE(I142:I144)</f>
        <v>1.9100000000000001</v>
      </c>
      <c r="N144" s="1574">
        <f>10*(6-(LN(M144)/LN(2)))</f>
        <v>50.664273617389753</v>
      </c>
      <c r="O144" s="1632">
        <f>AVERAGE(K142:K144)</f>
        <v>23.472514937849184</v>
      </c>
      <c r="P144" s="1574">
        <f t="shared" ref="P144" si="26">10*(6-(LN(48/O144)/LN(2)))</f>
        <v>49.679380203469172</v>
      </c>
      <c r="Q144" s="1632">
        <f>AVERAGE(L142:L144)</f>
        <v>6.3354293248945153</v>
      </c>
      <c r="R144" s="1574">
        <f t="shared" ref="R144" si="27">10*(6-((2.04-0.68*LN(Q144))/LN(2)))</f>
        <v>48.680429403850162</v>
      </c>
      <c r="S144" s="2206">
        <f t="shared" ref="S144" si="28">AVERAGE(N144,P144,R144)</f>
        <v>49.674694408236356</v>
      </c>
      <c r="T144" s="166"/>
    </row>
    <row r="145" spans="1:41">
      <c r="A145" s="1281"/>
      <c r="B145" s="591"/>
      <c r="C145" s="31"/>
      <c r="D145" s="31"/>
      <c r="E145" s="1933"/>
      <c r="F145" s="1934"/>
      <c r="G145" s="36" t="s">
        <v>1533</v>
      </c>
      <c r="H145" s="36" t="s">
        <v>1221</v>
      </c>
      <c r="I145" s="36" t="s">
        <v>1534</v>
      </c>
      <c r="J145" s="39" t="s">
        <v>705</v>
      </c>
      <c r="K145" s="36" t="s">
        <v>705</v>
      </c>
      <c r="L145" s="36" t="s">
        <v>1535</v>
      </c>
      <c r="T145" s="166"/>
    </row>
    <row r="146" spans="1:41">
      <c r="A146" s="1281"/>
      <c r="B146" s="591"/>
      <c r="C146" s="2702" t="s">
        <v>701</v>
      </c>
      <c r="D146" s="2702" t="s">
        <v>786</v>
      </c>
      <c r="E146" s="1933"/>
      <c r="F146" s="1934"/>
      <c r="G146" s="2702" t="s">
        <v>1537</v>
      </c>
      <c r="H146" s="2702" t="s">
        <v>1538</v>
      </c>
      <c r="I146" s="2702" t="s">
        <v>1537</v>
      </c>
      <c r="J146" s="45" t="s">
        <v>1539</v>
      </c>
      <c r="K146" s="1926" t="s">
        <v>1543</v>
      </c>
      <c r="L146" s="45" t="s">
        <v>1540</v>
      </c>
      <c r="T146" s="166"/>
    </row>
    <row r="147" spans="1:41">
      <c r="A147" s="1281"/>
      <c r="B147" s="591"/>
      <c r="C147" s="593" t="s">
        <v>1547</v>
      </c>
      <c r="D147" s="2703">
        <v>44392</v>
      </c>
      <c r="E147" s="1933"/>
      <c r="F147" s="1934"/>
      <c r="G147" s="1100">
        <v>7.25</v>
      </c>
      <c r="H147" s="1100">
        <v>0.5</v>
      </c>
      <c r="I147" s="1100">
        <v>1.78</v>
      </c>
      <c r="J147" s="1119">
        <v>0.5851413948021017</v>
      </c>
      <c r="K147" s="2042">
        <f t="shared" si="25"/>
        <v>18.124169562600297</v>
      </c>
      <c r="L147" s="1119">
        <v>8.5485714285714298</v>
      </c>
      <c r="O147" s="933"/>
      <c r="Q147" s="933"/>
    </row>
    <row r="148" spans="1:41">
      <c r="A148" s="1281"/>
      <c r="B148" s="591"/>
      <c r="C148" s="593" t="s">
        <v>1547</v>
      </c>
      <c r="D148" s="2703">
        <v>44392</v>
      </c>
      <c r="E148" s="1933"/>
      <c r="F148" s="1934"/>
      <c r="G148" s="1100"/>
      <c r="H148" s="1100">
        <v>6</v>
      </c>
      <c r="I148" s="1100"/>
      <c r="J148" s="1119">
        <v>1.0695406315140581</v>
      </c>
      <c r="K148" s="2042">
        <f t="shared" si="25"/>
        <v>33.127951520516433</v>
      </c>
      <c r="L148" s="1119">
        <v>4.3592857142857149</v>
      </c>
      <c r="T148" s="166"/>
    </row>
    <row r="149" spans="1:41">
      <c r="A149" s="1281"/>
      <c r="B149" s="591"/>
      <c r="C149" s="593" t="s">
        <v>1547</v>
      </c>
      <c r="D149" s="2703">
        <v>44406</v>
      </c>
      <c r="E149" s="1933"/>
      <c r="F149" s="1934"/>
      <c r="G149" s="1100">
        <v>7.55</v>
      </c>
      <c r="H149" s="1100">
        <v>0.5</v>
      </c>
      <c r="I149" s="1100">
        <v>2.09</v>
      </c>
      <c r="J149" s="1119">
        <v>0.80215547363554363</v>
      </c>
      <c r="K149" s="2042">
        <f t="shared" si="25"/>
        <v>24.845963640387328</v>
      </c>
      <c r="L149" s="1119">
        <v>6.6542857142857157</v>
      </c>
      <c r="T149" s="166"/>
    </row>
    <row r="150" spans="1:41">
      <c r="A150" s="1281"/>
      <c r="B150" s="591"/>
      <c r="C150" s="593" t="s">
        <v>1547</v>
      </c>
      <c r="D150" s="2703">
        <v>44406</v>
      </c>
      <c r="E150" s="1933"/>
      <c r="F150" s="1934"/>
      <c r="G150" s="1100"/>
      <c r="H150" s="1100">
        <v>6</v>
      </c>
      <c r="I150" s="1100"/>
      <c r="J150" s="1119">
        <v>0.93584805257480086</v>
      </c>
      <c r="K150" s="2042">
        <f t="shared" si="25"/>
        <v>28.986957580451882</v>
      </c>
      <c r="L150" s="1119">
        <v>6.4680952380952395</v>
      </c>
      <c r="T150" s="166"/>
    </row>
    <row r="151" spans="1:41">
      <c r="A151" s="1281"/>
      <c r="B151" s="591"/>
      <c r="C151" s="593" t="s">
        <v>1547</v>
      </c>
      <c r="D151" s="2703">
        <v>44420</v>
      </c>
      <c r="E151" s="1933"/>
      <c r="F151" s="1934"/>
      <c r="G151" s="1100">
        <v>5.95</v>
      </c>
      <c r="H151" s="1100">
        <v>0.5</v>
      </c>
      <c r="I151" s="1100">
        <v>2.27</v>
      </c>
      <c r="J151" s="2704">
        <v>0.5507213127549192</v>
      </c>
      <c r="K151" s="2042">
        <f t="shared" si="25"/>
        <v>17.058041941270869</v>
      </c>
      <c r="L151" s="1119">
        <v>8.1802380952380975</v>
      </c>
      <c r="T151" s="166"/>
    </row>
    <row r="152" spans="1:41">
      <c r="A152" s="1281"/>
      <c r="B152" s="591"/>
      <c r="C152" s="593" t="s">
        <v>1547</v>
      </c>
      <c r="D152" s="2703">
        <v>44420</v>
      </c>
      <c r="E152" s="1933"/>
      <c r="F152" s="1934"/>
      <c r="G152" s="1100"/>
      <c r="H152" s="1100">
        <v>5</v>
      </c>
      <c r="I152" s="1100"/>
      <c r="J152" s="2704">
        <v>0.73530918416591484</v>
      </c>
      <c r="K152" s="2042">
        <f t="shared" si="25"/>
        <v>22.775466670355048</v>
      </c>
      <c r="L152" s="1119">
        <v>16.789523809523811</v>
      </c>
      <c r="T152" s="166"/>
    </row>
    <row r="153" spans="1:41">
      <c r="A153" s="1281"/>
      <c r="B153" s="591"/>
      <c r="C153" s="593" t="s">
        <v>1547</v>
      </c>
      <c r="D153" s="2703">
        <v>44434</v>
      </c>
      <c r="E153" s="1933"/>
      <c r="F153" s="1934"/>
      <c r="G153" s="1100">
        <v>5.35</v>
      </c>
      <c r="H153" s="1100">
        <v>0.5</v>
      </c>
      <c r="I153" s="1100">
        <v>2.9</v>
      </c>
      <c r="J153" s="2704">
        <v>0.39200000000000007</v>
      </c>
      <c r="K153" s="2042">
        <f t="shared" si="25"/>
        <v>12.141808000000003</v>
      </c>
      <c r="L153" s="1119">
        <v>4.116428571428572</v>
      </c>
      <c r="T153" s="166"/>
    </row>
    <row r="154" spans="1:41" s="451" customFormat="1">
      <c r="A154" s="2203"/>
      <c r="B154" s="1643"/>
      <c r="C154" s="1574" t="s">
        <v>1547</v>
      </c>
      <c r="D154" s="2705">
        <v>44434</v>
      </c>
      <c r="E154" s="2697"/>
      <c r="F154" s="2698"/>
      <c r="G154" s="2706"/>
      <c r="H154" s="2706">
        <v>4</v>
      </c>
      <c r="I154" s="2706"/>
      <c r="J154" s="2723">
        <v>0.80013665408380619</v>
      </c>
      <c r="K154" s="2701">
        <f t="shared" si="25"/>
        <v>24.783432723591812</v>
      </c>
      <c r="L154" s="2709">
        <v>13.887380952380955</v>
      </c>
      <c r="M154" s="2211">
        <f>AVERAGE(I147:I154)</f>
        <v>2.2600000000000002</v>
      </c>
      <c r="N154" s="1574">
        <f>10*(6-(LN(M154)/LN(2)))</f>
        <v>48.236772273595363</v>
      </c>
      <c r="O154" s="1632">
        <f>AVERAGE(K147:K154)</f>
        <v>22.730473954896709</v>
      </c>
      <c r="P154" s="1574">
        <f t="shared" ref="P154" si="29">10*(6-(LN(48/O154)/LN(2)))</f>
        <v>49.215933603831346</v>
      </c>
      <c r="Q154" s="1632">
        <f>AVERAGE(L147:L154)</f>
        <v>8.6254761904761903</v>
      </c>
      <c r="R154" s="1574">
        <f t="shared" ref="R154" si="30">10*(6-((2.04-0.68*LN(Q154))/LN(2)))</f>
        <v>51.70752908992614</v>
      </c>
      <c r="S154" s="2206">
        <f t="shared" ref="S154" si="31">AVERAGE(N154,P154,R154)</f>
        <v>49.720078322450945</v>
      </c>
      <c r="T154" s="166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</row>
    <row r="155" spans="1:41">
      <c r="A155" s="1281"/>
      <c r="B155" s="591"/>
      <c r="C155" s="593"/>
      <c r="D155" s="2703"/>
      <c r="E155" s="1933"/>
      <c r="F155" s="1934"/>
      <c r="G155" s="1100"/>
      <c r="H155" s="1100"/>
      <c r="I155" s="1100"/>
      <c r="J155" s="2704"/>
      <c r="K155" s="2042"/>
      <c r="L155" s="1119"/>
      <c r="T155" s="166"/>
    </row>
    <row r="156" spans="1:41">
      <c r="A156" s="1281"/>
      <c r="B156" s="591"/>
      <c r="C156" s="593"/>
      <c r="D156" s="2703"/>
      <c r="E156" s="1933"/>
      <c r="F156" s="1934"/>
      <c r="G156" s="1100"/>
      <c r="H156" s="1100"/>
      <c r="I156" s="1100"/>
      <c r="J156" s="2704"/>
      <c r="K156" s="2042"/>
      <c r="L156" s="1119"/>
      <c r="T156" s="166"/>
    </row>
    <row r="157" spans="1:41">
      <c r="A157" s="1281"/>
      <c r="B157" s="591"/>
      <c r="C157" s="31"/>
      <c r="D157" s="31"/>
      <c r="E157" s="1933"/>
      <c r="F157" s="1934"/>
      <c r="G157" s="36" t="s">
        <v>1533</v>
      </c>
      <c r="H157" s="36" t="s">
        <v>1221</v>
      </c>
      <c r="I157" s="36" t="s">
        <v>1534</v>
      </c>
      <c r="J157" s="39" t="s">
        <v>705</v>
      </c>
      <c r="K157" s="36" t="s">
        <v>705</v>
      </c>
      <c r="L157" s="36" t="s">
        <v>1535</v>
      </c>
      <c r="T157" s="166"/>
    </row>
    <row r="158" spans="1:41">
      <c r="A158" s="1281"/>
      <c r="B158" s="591"/>
      <c r="C158" s="2702" t="s">
        <v>701</v>
      </c>
      <c r="D158" s="2702" t="s">
        <v>786</v>
      </c>
      <c r="E158" s="1933"/>
      <c r="F158" s="1934"/>
      <c r="G158" s="2702" t="s">
        <v>1537</v>
      </c>
      <c r="H158" s="2702" t="s">
        <v>1538</v>
      </c>
      <c r="I158" s="2702" t="s">
        <v>1537</v>
      </c>
      <c r="J158" s="45" t="s">
        <v>1539</v>
      </c>
      <c r="K158" s="1926" t="s">
        <v>1543</v>
      </c>
      <c r="L158" s="45" t="s">
        <v>1540</v>
      </c>
      <c r="T158" s="166"/>
    </row>
    <row r="159" spans="1:41">
      <c r="A159" s="1281"/>
      <c r="B159" s="591"/>
      <c r="C159" s="592" t="s">
        <v>1549</v>
      </c>
      <c r="D159" s="947">
        <v>44749</v>
      </c>
      <c r="E159" s="1933"/>
      <c r="F159" s="1934"/>
      <c r="G159" s="591">
        <v>6.4</v>
      </c>
      <c r="H159" s="591">
        <v>0.5</v>
      </c>
      <c r="I159" s="591">
        <v>2.09</v>
      </c>
      <c r="J159" s="371">
        <v>1.052995389029397</v>
      </c>
      <c r="K159" s="2042">
        <f t="shared" si="25"/>
        <v>32.615479179796544</v>
      </c>
      <c r="L159" s="371">
        <v>1.6575512701081223</v>
      </c>
      <c r="O159" s="933"/>
      <c r="Q159" s="933"/>
      <c r="T159" s="166"/>
    </row>
    <row r="160" spans="1:41">
      <c r="A160" s="1281"/>
      <c r="B160" s="591"/>
      <c r="C160" s="592" t="s">
        <v>1549</v>
      </c>
      <c r="D160" s="947">
        <v>44749</v>
      </c>
      <c r="E160" s="1933"/>
      <c r="F160" s="1934"/>
      <c r="G160" s="591"/>
      <c r="H160" s="591">
        <v>6</v>
      </c>
      <c r="I160" s="591"/>
      <c r="J160" s="371">
        <v>1.2635944668352763</v>
      </c>
      <c r="K160" s="2042">
        <f t="shared" si="25"/>
        <v>39.138575015755848</v>
      </c>
      <c r="L160" s="371">
        <v>5.6983779333992635</v>
      </c>
      <c r="T160" s="166"/>
    </row>
    <row r="161" spans="1:50">
      <c r="A161" s="1281"/>
      <c r="B161" s="591"/>
      <c r="C161" s="592" t="s">
        <v>1549</v>
      </c>
      <c r="D161" s="947">
        <v>44761</v>
      </c>
      <c r="E161" s="1933"/>
      <c r="F161" s="1934"/>
      <c r="G161" s="591">
        <v>7.7</v>
      </c>
      <c r="H161" s="591">
        <v>0.5</v>
      </c>
      <c r="I161" s="591">
        <v>5.5</v>
      </c>
      <c r="J161" s="371">
        <v>0.65514830847835981</v>
      </c>
      <c r="K161" s="2042">
        <f t="shared" si="25"/>
        <v>20.292563706808718</v>
      </c>
      <c r="L161" s="371">
        <v>2.4078571275580165</v>
      </c>
      <c r="T161" s="166"/>
    </row>
    <row r="162" spans="1:50">
      <c r="A162" s="1281"/>
      <c r="B162" s="591"/>
      <c r="C162" s="592" t="s">
        <v>1549</v>
      </c>
      <c r="D162" s="947">
        <v>44761</v>
      </c>
      <c r="E162" s="1933"/>
      <c r="F162" s="1934"/>
      <c r="G162" s="591"/>
      <c r="H162" s="591">
        <v>6</v>
      </c>
      <c r="I162" s="591"/>
      <c r="J162" s="371">
        <v>0.77219661862155786</v>
      </c>
      <c r="K162" s="2042">
        <f t="shared" si="25"/>
        <v>23.918018065184132</v>
      </c>
      <c r="L162" s="371">
        <v>4.538265279456752</v>
      </c>
      <c r="T162" s="166"/>
    </row>
    <row r="163" spans="1:50">
      <c r="A163" s="1281"/>
      <c r="B163" s="591"/>
      <c r="C163" s="592" t="s">
        <v>1549</v>
      </c>
      <c r="D163" s="947">
        <v>44777</v>
      </c>
      <c r="E163" s="1933"/>
      <c r="F163" s="1934"/>
      <c r="G163" s="591">
        <v>7.6</v>
      </c>
      <c r="H163" s="591">
        <v>0.5</v>
      </c>
      <c r="I163" s="591">
        <v>2.35</v>
      </c>
      <c r="J163" s="371">
        <v>0.80729646492253793</v>
      </c>
      <c r="K163" s="2042">
        <f t="shared" si="25"/>
        <v>25.005200704510688</v>
      </c>
      <c r="L163" s="371">
        <v>2.5958991199630801</v>
      </c>
      <c r="T163" s="166"/>
    </row>
    <row r="164" spans="1:50" s="688" customFormat="1">
      <c r="A164" s="2203"/>
      <c r="B164" s="1643"/>
      <c r="C164" s="1649" t="s">
        <v>1549</v>
      </c>
      <c r="D164" s="2707">
        <v>44777</v>
      </c>
      <c r="E164" s="2697"/>
      <c r="F164" s="2698"/>
      <c r="G164" s="1643"/>
      <c r="H164" s="1643">
        <v>6</v>
      </c>
      <c r="I164" s="1643"/>
      <c r="J164" s="1576">
        <v>0.91259600382547756</v>
      </c>
      <c r="K164" s="2701">
        <f t="shared" si="25"/>
        <v>28.266748622490343</v>
      </c>
      <c r="L164" s="1576">
        <v>21.006218603507392</v>
      </c>
      <c r="M164" s="2211">
        <f>AVERAGE(I159:I164)</f>
        <v>3.313333333333333</v>
      </c>
      <c r="N164" s="1574">
        <f>10*(6-(LN(M164)/LN(2)))</f>
        <v>42.717166489335945</v>
      </c>
      <c r="O164" s="1632">
        <f>AVERAGE(K159:K164)</f>
        <v>28.206097549091044</v>
      </c>
      <c r="P164" s="1574">
        <f t="shared" ref="P164" si="32">10*(6-(LN(48/O164)/LN(2)))</f>
        <v>52.329726700142615</v>
      </c>
      <c r="Q164" s="1632">
        <f>AVERAGE(L159:L164)</f>
        <v>6.3173615556654381</v>
      </c>
      <c r="R164" s="1574">
        <f t="shared" ref="R164" si="33">10*(6-((2.04-0.68*LN(Q164))/LN(2)))</f>
        <v>48.652411738276804</v>
      </c>
      <c r="S164" s="2206">
        <f t="shared" ref="S164" si="34">AVERAGE(N164,P164,R164)</f>
        <v>47.89976830925179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 s="451"/>
      <c r="AQ164" s="451"/>
      <c r="AR164" s="451"/>
      <c r="AS164" s="451"/>
      <c r="AT164" s="451"/>
      <c r="AU164" s="451"/>
      <c r="AV164" s="451"/>
      <c r="AW164" s="451"/>
      <c r="AX164" s="451"/>
    </row>
    <row r="165" spans="1:50">
      <c r="A165" s="1281"/>
      <c r="B165" s="591"/>
      <c r="D165" s="947"/>
      <c r="E165" s="1933"/>
      <c r="F165" s="1934"/>
      <c r="G165" s="591"/>
      <c r="H165" s="591"/>
      <c r="I165" s="591"/>
      <c r="J165" s="2704"/>
      <c r="K165" s="2042"/>
      <c r="L165" s="1119"/>
      <c r="T165" s="166"/>
    </row>
    <row r="166" spans="1:50">
      <c r="A166" s="1281"/>
      <c r="B166" s="591"/>
      <c r="C166" s="31"/>
      <c r="D166" s="31"/>
      <c r="E166" s="1933"/>
      <c r="F166" s="1934"/>
      <c r="G166" s="36" t="s">
        <v>1533</v>
      </c>
      <c r="H166" s="36" t="s">
        <v>1221</v>
      </c>
      <c r="I166" s="36" t="s">
        <v>1534</v>
      </c>
      <c r="J166" s="39" t="s">
        <v>705</v>
      </c>
      <c r="K166" s="36" t="s">
        <v>705</v>
      </c>
      <c r="L166" s="36" t="s">
        <v>1535</v>
      </c>
      <c r="T166" s="166"/>
    </row>
    <row r="167" spans="1:50">
      <c r="A167" s="1281"/>
      <c r="B167" s="591"/>
      <c r="C167" s="2702" t="s">
        <v>701</v>
      </c>
      <c r="D167" s="2702" t="s">
        <v>786</v>
      </c>
      <c r="E167" s="1933"/>
      <c r="F167" s="1934"/>
      <c r="G167" s="2702" t="s">
        <v>1537</v>
      </c>
      <c r="H167" s="2702" t="s">
        <v>1538</v>
      </c>
      <c r="I167" s="2702" t="s">
        <v>1537</v>
      </c>
      <c r="J167" s="45" t="s">
        <v>1539</v>
      </c>
      <c r="K167" s="1926" t="s">
        <v>1543</v>
      </c>
      <c r="L167" s="45" t="s">
        <v>1540</v>
      </c>
      <c r="T167" s="166"/>
    </row>
    <row r="168" spans="1:50">
      <c r="A168" s="1281"/>
      <c r="B168" s="591"/>
      <c r="C168" s="592" t="s">
        <v>1549</v>
      </c>
      <c r="D168" s="55">
        <v>45113</v>
      </c>
      <c r="E168" s="1933"/>
      <c r="F168" s="1934"/>
      <c r="G168" s="27">
        <v>5.9</v>
      </c>
      <c r="H168" s="27">
        <v>0.5</v>
      </c>
      <c r="I168" s="27">
        <v>2.5</v>
      </c>
      <c r="J168" s="24">
        <v>0.77163684928454568</v>
      </c>
      <c r="K168" s="2042">
        <f t="shared" si="25"/>
        <v>23.900679769739519</v>
      </c>
      <c r="L168" s="25">
        <v>2.6056962025316448</v>
      </c>
      <c r="T168" s="166"/>
    </row>
    <row r="169" spans="1:50">
      <c r="A169" s="1281"/>
      <c r="B169" s="591"/>
      <c r="C169" s="592" t="s">
        <v>1549</v>
      </c>
      <c r="D169" s="55">
        <v>45113</v>
      </c>
      <c r="E169" s="1933"/>
      <c r="F169" s="1934"/>
      <c r="G169" s="591"/>
      <c r="H169" s="27">
        <v>2</v>
      </c>
      <c r="I169" s="591"/>
      <c r="J169" s="24" t="s">
        <v>811</v>
      </c>
      <c r="K169" s="2042"/>
      <c r="L169" s="24" t="s">
        <v>811</v>
      </c>
      <c r="T169" s="166"/>
    </row>
    <row r="170" spans="1:50">
      <c r="A170" s="1281"/>
      <c r="B170" s="591"/>
      <c r="C170" s="592" t="s">
        <v>1549</v>
      </c>
      <c r="D170" s="55">
        <v>45113</v>
      </c>
      <c r="E170" s="1933"/>
      <c r="F170" s="1934"/>
      <c r="G170" s="591"/>
      <c r="H170" s="27">
        <v>4</v>
      </c>
      <c r="I170" s="591"/>
      <c r="J170" s="24" t="s">
        <v>811</v>
      </c>
      <c r="K170" s="2042"/>
      <c r="L170" s="24" t="s">
        <v>811</v>
      </c>
      <c r="T170" s="166"/>
    </row>
    <row r="171" spans="1:50">
      <c r="A171" s="1281"/>
      <c r="B171" s="591"/>
      <c r="C171" s="592" t="s">
        <v>1549</v>
      </c>
      <c r="D171" s="55">
        <v>45113</v>
      </c>
      <c r="E171" s="1933"/>
      <c r="F171" s="1934"/>
      <c r="G171" s="591"/>
      <c r="H171" s="27">
        <v>4.5</v>
      </c>
      <c r="I171" s="591"/>
      <c r="J171" s="24">
        <v>0.8359399200582579</v>
      </c>
      <c r="K171" s="2042">
        <f t="shared" si="25"/>
        <v>25.892403083884481</v>
      </c>
      <c r="L171" s="24">
        <v>4.8715189873417719</v>
      </c>
      <c r="T171" s="166"/>
    </row>
    <row r="172" spans="1:50">
      <c r="A172" s="1281"/>
      <c r="B172" s="591"/>
      <c r="C172" s="592" t="s">
        <v>1549</v>
      </c>
      <c r="D172" s="55">
        <v>45113</v>
      </c>
      <c r="E172" s="1933"/>
      <c r="F172" s="1934"/>
      <c r="G172" s="591"/>
      <c r="H172" s="27">
        <v>6</v>
      </c>
      <c r="I172" s="591"/>
      <c r="J172" s="24" t="s">
        <v>811</v>
      </c>
      <c r="K172" s="2042"/>
      <c r="L172" s="24" t="s">
        <v>811</v>
      </c>
      <c r="T172" s="166"/>
    </row>
    <row r="173" spans="1:50">
      <c r="A173" s="1281"/>
      <c r="B173" s="591"/>
      <c r="C173" s="592" t="s">
        <v>1549</v>
      </c>
      <c r="D173" s="55">
        <v>45146</v>
      </c>
      <c r="E173" s="1933"/>
      <c r="F173" s="1934"/>
      <c r="G173" s="27">
        <v>5.8</v>
      </c>
      <c r="H173" s="27">
        <v>0.5</v>
      </c>
      <c r="I173" s="27">
        <v>2.2999999999999998</v>
      </c>
      <c r="J173" s="24">
        <v>0.79721878956694603</v>
      </c>
      <c r="K173" s="2042">
        <f t="shared" si="25"/>
        <v>24.693054788046588</v>
      </c>
      <c r="L173" s="24">
        <v>5.9062447257383974</v>
      </c>
      <c r="T173" s="166"/>
    </row>
    <row r="174" spans="1:50">
      <c r="A174" s="1281"/>
      <c r="B174" s="591"/>
      <c r="C174" s="592" t="s">
        <v>1549</v>
      </c>
      <c r="D174" s="55">
        <v>45146</v>
      </c>
      <c r="E174" s="1933"/>
      <c r="F174" s="1934"/>
      <c r="G174" s="591"/>
      <c r="H174" s="27">
        <v>2</v>
      </c>
      <c r="I174" s="591"/>
      <c r="J174" s="24" t="s">
        <v>811</v>
      </c>
      <c r="K174" s="2042"/>
      <c r="L174" s="27" t="s">
        <v>811</v>
      </c>
      <c r="T174" s="166"/>
    </row>
    <row r="175" spans="1:50">
      <c r="A175" s="1281"/>
      <c r="B175" s="591"/>
      <c r="C175" s="592" t="s">
        <v>1549</v>
      </c>
      <c r="D175" s="55">
        <v>45146</v>
      </c>
      <c r="E175" s="1933"/>
      <c r="F175" s="1934"/>
      <c r="G175" s="591"/>
      <c r="H175" s="27">
        <v>4</v>
      </c>
      <c r="I175" s="591"/>
      <c r="J175" s="24" t="s">
        <v>811</v>
      </c>
      <c r="K175" s="2042"/>
      <c r="L175" s="27" t="s">
        <v>811</v>
      </c>
      <c r="T175" s="166"/>
    </row>
    <row r="176" spans="1:50">
      <c r="A176" s="1281"/>
      <c r="B176" s="591"/>
      <c r="C176" s="592" t="s">
        <v>1549</v>
      </c>
      <c r="D176" s="55">
        <v>45146</v>
      </c>
      <c r="E176" s="1933"/>
      <c r="F176" s="1934"/>
      <c r="G176" s="591"/>
      <c r="H176" s="27">
        <v>6</v>
      </c>
      <c r="I176" s="591"/>
      <c r="J176" s="24">
        <v>1.690103833881925</v>
      </c>
      <c r="K176" s="2042">
        <f t="shared" si="25"/>
        <v>52.349276150658746</v>
      </c>
      <c r="L176" s="24">
        <v>16.16286919831224</v>
      </c>
      <c r="T176" s="166"/>
    </row>
    <row r="177" spans="1:41">
      <c r="A177" s="1281"/>
      <c r="B177" s="591"/>
      <c r="C177" s="592" t="s">
        <v>1549</v>
      </c>
      <c r="D177" s="55">
        <v>45160</v>
      </c>
      <c r="E177" s="1933"/>
      <c r="F177" s="1934"/>
      <c r="G177" s="27">
        <v>5</v>
      </c>
      <c r="H177" s="27">
        <v>0.5</v>
      </c>
      <c r="I177" s="27">
        <v>2.65</v>
      </c>
      <c r="J177" s="24">
        <v>0.46174142480211083</v>
      </c>
      <c r="K177" s="2042">
        <f t="shared" si="25"/>
        <v>14.301978891820582</v>
      </c>
      <c r="L177" s="24">
        <v>8.2702531645569621</v>
      </c>
      <c r="T177" s="166"/>
    </row>
    <row r="178" spans="1:41">
      <c r="A178" s="1281"/>
      <c r="B178" s="591"/>
      <c r="C178" s="592" t="s">
        <v>1549</v>
      </c>
      <c r="D178" s="55">
        <v>45160</v>
      </c>
      <c r="E178" s="1933"/>
      <c r="F178" s="1934"/>
      <c r="G178" s="591"/>
      <c r="H178" s="27">
        <v>2</v>
      </c>
      <c r="I178" s="591"/>
      <c r="J178" s="24" t="s">
        <v>811</v>
      </c>
      <c r="K178" s="2042"/>
      <c r="L178" s="27" t="s">
        <v>811</v>
      </c>
      <c r="T178" s="166"/>
    </row>
    <row r="179" spans="1:41">
      <c r="A179" s="1281"/>
      <c r="B179" s="591"/>
      <c r="C179" s="592" t="s">
        <v>1549</v>
      </c>
      <c r="D179" s="55">
        <v>45160</v>
      </c>
      <c r="E179" s="1933"/>
      <c r="F179" s="1934"/>
      <c r="G179" s="591"/>
      <c r="H179" s="27">
        <v>4</v>
      </c>
      <c r="I179" s="591"/>
      <c r="J179" s="24" t="s">
        <v>811</v>
      </c>
      <c r="K179" s="2042"/>
      <c r="L179" s="27" t="s">
        <v>811</v>
      </c>
      <c r="T179" s="166"/>
    </row>
    <row r="180" spans="1:41">
      <c r="A180" s="1281"/>
      <c r="B180" s="591"/>
      <c r="C180" s="592" t="s">
        <v>1549</v>
      </c>
      <c r="D180" s="55">
        <v>45160</v>
      </c>
      <c r="E180" s="1933"/>
      <c r="F180" s="1934"/>
      <c r="G180" s="591"/>
      <c r="H180" s="27">
        <v>5</v>
      </c>
      <c r="I180" s="591"/>
      <c r="J180" s="24">
        <v>1.0820989751778249</v>
      </c>
      <c r="K180" s="2042">
        <f t="shared" si="25"/>
        <v>33.516933657157949</v>
      </c>
      <c r="L180" s="24">
        <v>23.564556962025318</v>
      </c>
      <c r="M180" s="2211">
        <f>AVERAGE(I168:I180)</f>
        <v>2.4833333333333329</v>
      </c>
      <c r="N180" s="1574">
        <f>10*(6-(LN(M180)/LN(2)))</f>
        <v>46.877220751463575</v>
      </c>
      <c r="O180" s="1632">
        <f>AVERAGE(K168:K180)</f>
        <v>29.109054390217977</v>
      </c>
      <c r="P180" s="1574">
        <f t="shared" ref="P180" si="35">10*(6-(LN(48/O180)/LN(2)))</f>
        <v>52.784335683331236</v>
      </c>
      <c r="Q180" s="1632">
        <f>AVERAGE(L168:L180)</f>
        <v>10.230189873417721</v>
      </c>
      <c r="R180" s="1574">
        <f t="shared" ref="R180" si="36">10*(6-((2.04-0.68*LN(Q180))/LN(2)))</f>
        <v>53.381396080059496</v>
      </c>
      <c r="S180" s="2206">
        <f t="shared" ref="S180" si="37">AVERAGE(N180,P180,R180)</f>
        <v>51.014317504951435</v>
      </c>
      <c r="T180" s="1625">
        <f>AVERAGE(S142:S180)</f>
        <v>49.577214636222628</v>
      </c>
      <c r="U180" s="1626" t="s">
        <v>346</v>
      </c>
      <c r="V180" s="1627" t="str">
        <f>IF(_xlfn.NUMBERVALUE(T180), IF(T180&lt;50, "Acceptable; Ongoing Protection is Required", "Unacceptable; Immediate Restoration is Required"), " ")</f>
        <v>Acceptable; Ongoing Protection is Required</v>
      </c>
    </row>
    <row r="181" spans="1:41">
      <c r="A181" s="1281"/>
      <c r="B181" s="591"/>
      <c r="D181" s="947"/>
      <c r="E181" s="1933"/>
      <c r="F181" s="1934"/>
      <c r="G181" s="591"/>
      <c r="H181" s="591"/>
      <c r="I181" s="591"/>
      <c r="J181" s="2704"/>
      <c r="K181" s="2042"/>
      <c r="L181" s="1119"/>
      <c r="T181" s="166"/>
    </row>
    <row r="182" spans="1:41">
      <c r="A182" s="1281"/>
      <c r="B182" s="591"/>
      <c r="D182" s="947"/>
      <c r="E182" s="1933"/>
      <c r="F182" s="1934"/>
      <c r="G182" s="591"/>
      <c r="H182" s="591"/>
      <c r="I182" s="591"/>
      <c r="J182" s="2704"/>
      <c r="K182" s="2042"/>
      <c r="L182" s="1119"/>
      <c r="T182" s="166"/>
    </row>
    <row r="183" spans="1:41">
      <c r="A183" s="1281"/>
      <c r="B183" s="591"/>
      <c r="D183" s="947"/>
      <c r="E183" s="1933"/>
      <c r="F183" s="1934"/>
      <c r="G183" s="591"/>
      <c r="H183" s="591"/>
      <c r="I183" s="591"/>
      <c r="J183" s="2704"/>
      <c r="K183" s="2042"/>
      <c r="L183" s="1119"/>
      <c r="T183" s="166"/>
    </row>
    <row r="184" spans="1:41">
      <c r="A184" s="1281"/>
      <c r="B184" s="591"/>
      <c r="D184" s="947"/>
      <c r="E184" s="1933"/>
      <c r="F184" s="1934"/>
      <c r="G184" s="591"/>
      <c r="H184" s="591"/>
      <c r="I184" s="591"/>
      <c r="J184" s="2704"/>
      <c r="K184" s="2042"/>
      <c r="L184" s="1119"/>
      <c r="T184" s="166"/>
    </row>
    <row r="185" spans="1:41">
      <c r="A185" s="1281"/>
      <c r="B185" s="591"/>
      <c r="D185" s="947"/>
      <c r="E185" s="1933"/>
      <c r="F185" s="1934"/>
      <c r="G185" s="591"/>
      <c r="H185" s="591"/>
      <c r="I185" s="591"/>
      <c r="J185" s="2704"/>
      <c r="K185" s="2042"/>
      <c r="L185" s="1119"/>
      <c r="T185" s="166"/>
    </row>
    <row r="186" spans="1:41">
      <c r="A186" s="1281"/>
      <c r="B186" s="591"/>
      <c r="D186" s="947"/>
      <c r="E186" s="1933"/>
      <c r="F186" s="1934"/>
      <c r="G186" s="591"/>
      <c r="H186" s="591"/>
      <c r="I186" s="591"/>
      <c r="J186" s="2704"/>
      <c r="K186" s="2042"/>
      <c r="L186" s="1119"/>
      <c r="T186" s="166"/>
    </row>
    <row r="187" spans="1:41">
      <c r="A187" s="1281"/>
      <c r="B187" s="591"/>
      <c r="C187" s="591"/>
      <c r="D187" s="2039"/>
      <c r="E187" s="1933"/>
      <c r="F187" s="1934"/>
      <c r="G187" s="591"/>
      <c r="H187" s="2040"/>
      <c r="I187" s="2107"/>
      <c r="J187" s="371"/>
      <c r="K187" s="2042"/>
      <c r="L187" s="371"/>
      <c r="T187" s="166"/>
    </row>
    <row r="188" spans="1:41">
      <c r="A188" s="2080"/>
      <c r="B188" s="2103"/>
      <c r="C188" s="2103" t="s">
        <v>1550</v>
      </c>
      <c r="D188" s="2082"/>
      <c r="E188" s="2083"/>
      <c r="F188" s="2084"/>
      <c r="G188" s="2103"/>
      <c r="H188" s="2104"/>
      <c r="I188" s="2105"/>
      <c r="J188" s="2088"/>
      <c r="K188" s="2089"/>
      <c r="L188" s="2088"/>
      <c r="T188" s="166"/>
    </row>
    <row r="189" spans="1:41">
      <c r="A189" s="1281"/>
      <c r="B189" s="591"/>
      <c r="C189" s="974" t="s">
        <v>1551</v>
      </c>
      <c r="D189" s="2039"/>
      <c r="E189" s="1933"/>
      <c r="F189" s="1934"/>
      <c r="G189" s="591"/>
      <c r="H189" s="2040"/>
      <c r="I189" s="2107"/>
      <c r="J189" s="371"/>
      <c r="K189" s="2042"/>
      <c r="L189" s="371"/>
      <c r="T189" s="166"/>
    </row>
    <row r="190" spans="1:41" s="437" customFormat="1">
      <c r="A190" s="1900"/>
      <c r="B190" s="934"/>
      <c r="C190" s="974"/>
      <c r="D190" s="1888"/>
      <c r="E190" s="1889"/>
      <c r="F190" s="1890"/>
      <c r="G190" s="934"/>
      <c r="H190" s="2034"/>
      <c r="I190" s="2108"/>
      <c r="J190" s="939"/>
      <c r="K190" s="2036"/>
      <c r="L190" s="939"/>
      <c r="M190" s="592"/>
      <c r="N190" s="592"/>
      <c r="O190" s="592"/>
      <c r="P190" s="592"/>
      <c r="Q190" s="592"/>
      <c r="R190" s="592"/>
      <c r="S190" s="592"/>
      <c r="T190" s="166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</row>
    <row r="191" spans="1:41">
      <c r="A191" s="1900" t="s">
        <v>1552</v>
      </c>
      <c r="B191" s="934"/>
      <c r="C191" s="974"/>
      <c r="D191" s="1888"/>
      <c r="E191" s="1889"/>
      <c r="F191" s="1890"/>
      <c r="G191" s="934"/>
      <c r="H191" s="2034"/>
      <c r="I191" s="2108"/>
      <c r="J191" s="939"/>
      <c r="K191" s="2036"/>
      <c r="L191" s="939"/>
      <c r="T191" s="166"/>
    </row>
    <row r="192" spans="1:41">
      <c r="A192" s="1947" t="s">
        <v>229</v>
      </c>
      <c r="B192" s="1948" t="s">
        <v>238</v>
      </c>
      <c r="C192" s="1948" t="s">
        <v>1553</v>
      </c>
      <c r="D192" s="1949">
        <v>7</v>
      </c>
      <c r="E192" s="1950">
        <v>12</v>
      </c>
      <c r="F192" s="1951">
        <v>2016</v>
      </c>
      <c r="G192" s="2109">
        <v>18</v>
      </c>
      <c r="H192" s="1953">
        <v>0.5</v>
      </c>
      <c r="I192" s="2110">
        <v>6.65</v>
      </c>
      <c r="J192" s="1955">
        <v>0.97116064929774715</v>
      </c>
      <c r="K192" s="1955">
        <f t="shared" si="25"/>
        <v>30.08072995134842</v>
      </c>
      <c r="L192" s="2708">
        <v>1.5588860759493677</v>
      </c>
      <c r="M192" s="1968"/>
      <c r="N192" s="1968"/>
      <c r="O192" s="2054"/>
      <c r="P192" s="1968"/>
      <c r="Q192" s="2054"/>
      <c r="R192" s="1968"/>
      <c r="S192" s="1968"/>
      <c r="T192" s="166"/>
    </row>
    <row r="193" spans="1:22">
      <c r="A193" s="1959" t="s">
        <v>229</v>
      </c>
      <c r="B193" s="1613" t="s">
        <v>238</v>
      </c>
      <c r="C193" s="1613" t="s">
        <v>1553</v>
      </c>
      <c r="D193" s="1960">
        <v>7</v>
      </c>
      <c r="E193" s="1961">
        <v>12</v>
      </c>
      <c r="F193" s="1962">
        <v>2016</v>
      </c>
      <c r="G193" s="1969"/>
      <c r="H193" s="1964">
        <v>3</v>
      </c>
      <c r="I193" s="2098"/>
      <c r="J193" s="1966">
        <v>0.87069575454280768</v>
      </c>
      <c r="K193" s="1966">
        <f t="shared" si="25"/>
        <v>26.968930301208925</v>
      </c>
      <c r="L193" s="373">
        <v>2.0446784810126584</v>
      </c>
      <c r="M193" s="1968"/>
      <c r="N193" s="1968"/>
      <c r="O193" s="1968"/>
      <c r="P193" s="1968"/>
      <c r="Q193" s="1968"/>
      <c r="R193" s="1968"/>
      <c r="S193" s="1968"/>
      <c r="T193" s="166"/>
    </row>
    <row r="194" spans="1:22">
      <c r="A194" s="1959" t="s">
        <v>229</v>
      </c>
      <c r="B194" s="1613" t="s">
        <v>238</v>
      </c>
      <c r="C194" s="1613" t="s">
        <v>1553</v>
      </c>
      <c r="D194" s="1960">
        <v>7</v>
      </c>
      <c r="E194" s="1961">
        <v>26</v>
      </c>
      <c r="F194" s="1962">
        <v>2016</v>
      </c>
      <c r="G194" s="1969">
        <v>18</v>
      </c>
      <c r="H194" s="1964">
        <v>0.5</v>
      </c>
      <c r="I194" s="2098">
        <v>5.45</v>
      </c>
      <c r="J194" s="1966">
        <v>1.2390670353109188</v>
      </c>
      <c r="K194" s="1966">
        <f t="shared" si="25"/>
        <v>38.3788623517204</v>
      </c>
      <c r="L194" s="373">
        <v>0.68155949367088609</v>
      </c>
      <c r="M194" s="1968"/>
      <c r="N194" s="1968"/>
      <c r="O194" s="1968"/>
      <c r="P194" s="1968"/>
      <c r="Q194" s="1968"/>
      <c r="R194" s="1968"/>
      <c r="S194" s="1968"/>
      <c r="T194" s="166"/>
    </row>
    <row r="195" spans="1:22">
      <c r="A195" s="1959" t="s">
        <v>229</v>
      </c>
      <c r="B195" s="1613" t="s">
        <v>238</v>
      </c>
      <c r="C195" s="1613" t="s">
        <v>1553</v>
      </c>
      <c r="D195" s="1960">
        <v>7</v>
      </c>
      <c r="E195" s="1961">
        <v>26</v>
      </c>
      <c r="F195" s="1962">
        <v>2016</v>
      </c>
      <c r="G195" s="1969"/>
      <c r="H195" s="1964">
        <v>3</v>
      </c>
      <c r="I195" s="2098"/>
      <c r="J195" s="1966">
        <v>1.1386021405559794</v>
      </c>
      <c r="K195" s="1966">
        <f t="shared" si="25"/>
        <v>35.267062701580905</v>
      </c>
      <c r="L195" s="373">
        <v>0.68155949367088609</v>
      </c>
      <c r="M195" s="1968"/>
      <c r="N195" s="1968"/>
      <c r="O195" s="1968"/>
      <c r="P195" s="1968"/>
      <c r="Q195" s="1968"/>
      <c r="R195" s="1968"/>
      <c r="S195" s="1968"/>
      <c r="T195" s="166"/>
    </row>
    <row r="196" spans="1:22">
      <c r="A196" s="1959" t="s">
        <v>229</v>
      </c>
      <c r="B196" s="1613" t="s">
        <v>238</v>
      </c>
      <c r="C196" s="1613" t="s">
        <v>1553</v>
      </c>
      <c r="D196" s="1960">
        <v>8</v>
      </c>
      <c r="E196" s="1961">
        <v>9</v>
      </c>
      <c r="F196" s="1962">
        <v>2016</v>
      </c>
      <c r="G196" s="1969">
        <v>18</v>
      </c>
      <c r="H196" s="1964">
        <v>0.5</v>
      </c>
      <c r="I196" s="2112">
        <v>6</v>
      </c>
      <c r="J196" s="1966">
        <v>0.97116064929774715</v>
      </c>
      <c r="K196" s="1966">
        <f t="shared" si="25"/>
        <v>30.08072995134842</v>
      </c>
      <c r="L196" s="373">
        <v>0.56554936708860759</v>
      </c>
      <c r="M196" s="1968"/>
      <c r="N196" s="1968"/>
      <c r="O196" s="1968"/>
      <c r="P196" s="1968"/>
      <c r="Q196" s="1968"/>
      <c r="R196" s="1968"/>
      <c r="S196" s="1968"/>
      <c r="T196" s="166"/>
    </row>
    <row r="197" spans="1:22">
      <c r="A197" s="1959" t="s">
        <v>229</v>
      </c>
      <c r="B197" s="1613" t="s">
        <v>238</v>
      </c>
      <c r="C197" s="1613" t="s">
        <v>1553</v>
      </c>
      <c r="D197" s="1960">
        <v>8</v>
      </c>
      <c r="E197" s="1961">
        <v>9</v>
      </c>
      <c r="F197" s="1962">
        <v>2016</v>
      </c>
      <c r="G197" s="1969"/>
      <c r="H197" s="1964">
        <v>3</v>
      </c>
      <c r="I197" s="2112"/>
      <c r="J197" s="1966">
        <v>0.9376723510461008</v>
      </c>
      <c r="K197" s="1966">
        <f t="shared" si="25"/>
        <v>29.043463401301928</v>
      </c>
      <c r="L197" s="373">
        <v>1.2471088607594938</v>
      </c>
      <c r="M197" s="1968"/>
      <c r="N197" s="1968"/>
      <c r="O197" s="1968"/>
      <c r="P197" s="1968"/>
      <c r="Q197" s="1968"/>
      <c r="R197" s="1968"/>
      <c r="S197" s="1968"/>
      <c r="T197" s="166"/>
    </row>
    <row r="198" spans="1:22">
      <c r="A198" s="1981" t="s">
        <v>229</v>
      </c>
      <c r="B198" s="1982" t="s">
        <v>238</v>
      </c>
      <c r="C198" s="1982" t="s">
        <v>1553</v>
      </c>
      <c r="D198" s="1983">
        <v>7</v>
      </c>
      <c r="E198" s="1984">
        <v>13</v>
      </c>
      <c r="F198" s="1985">
        <v>2017</v>
      </c>
      <c r="G198" s="1986">
        <v>18</v>
      </c>
      <c r="H198" s="1987">
        <v>0.5</v>
      </c>
      <c r="I198" s="2113">
        <v>5.0999999999999996</v>
      </c>
      <c r="J198" s="1989">
        <v>0.43109729690798615</v>
      </c>
      <c r="K198" s="1966">
        <f t="shared" si="25"/>
        <v>13.352807674427963</v>
      </c>
      <c r="L198" s="1989">
        <v>1.970699367088607</v>
      </c>
      <c r="M198" s="1968"/>
      <c r="N198" s="1968"/>
      <c r="O198" s="2054"/>
      <c r="P198" s="1968"/>
      <c r="Q198" s="2054"/>
      <c r="R198" s="1968"/>
      <c r="S198" s="1968"/>
    </row>
    <row r="199" spans="1:22">
      <c r="A199" s="1959" t="s">
        <v>229</v>
      </c>
      <c r="B199" s="1613" t="s">
        <v>238</v>
      </c>
      <c r="C199" s="1613" t="s">
        <v>1553</v>
      </c>
      <c r="D199" s="1960">
        <v>7</v>
      </c>
      <c r="E199" s="1961">
        <v>13</v>
      </c>
      <c r="F199" s="1962">
        <v>2017</v>
      </c>
      <c r="G199" s="1994"/>
      <c r="H199" s="1995">
        <v>3</v>
      </c>
      <c r="I199" s="2098"/>
      <c r="J199" s="373">
        <v>0.35924774742332172</v>
      </c>
      <c r="K199" s="1966">
        <f t="shared" si="25"/>
        <v>11.127339728689966</v>
      </c>
      <c r="L199" s="373">
        <v>3.5955208860759482</v>
      </c>
      <c r="M199" s="1968"/>
      <c r="N199" s="1968"/>
      <c r="O199" s="1968"/>
      <c r="P199" s="1968"/>
      <c r="Q199" s="1968"/>
      <c r="R199" s="1968"/>
      <c r="S199" s="1968"/>
      <c r="T199" s="166"/>
    </row>
    <row r="200" spans="1:22">
      <c r="A200" s="1959" t="s">
        <v>229</v>
      </c>
      <c r="B200" s="1613" t="s">
        <v>238</v>
      </c>
      <c r="C200" s="1613" t="s">
        <v>1553</v>
      </c>
      <c r="D200" s="1960">
        <v>8</v>
      </c>
      <c r="E200" s="1961">
        <v>10</v>
      </c>
      <c r="F200" s="1962">
        <v>2017</v>
      </c>
      <c r="G200" s="1994">
        <v>17</v>
      </c>
      <c r="H200" s="1995">
        <v>0.5</v>
      </c>
      <c r="I200" s="2098">
        <v>6.2</v>
      </c>
      <c r="J200" s="373">
        <v>0.35924774742332172</v>
      </c>
      <c r="K200" s="1966">
        <f t="shared" si="25"/>
        <v>11.127339728689966</v>
      </c>
      <c r="L200" s="373">
        <v>2.3326645569620252</v>
      </c>
      <c r="M200" s="1968"/>
      <c r="N200" s="1968"/>
      <c r="O200" s="1968"/>
      <c r="P200" s="1968"/>
      <c r="Q200" s="1968"/>
      <c r="R200" s="1968"/>
      <c r="S200" s="1968"/>
      <c r="T200" s="166"/>
    </row>
    <row r="201" spans="1:22">
      <c r="A201" s="1959" t="s">
        <v>229</v>
      </c>
      <c r="B201" s="1613" t="s">
        <v>238</v>
      </c>
      <c r="C201" s="1613" t="s">
        <v>1553</v>
      </c>
      <c r="D201" s="1960">
        <v>8</v>
      </c>
      <c r="E201" s="1961">
        <v>10</v>
      </c>
      <c r="F201" s="1962">
        <v>2017</v>
      </c>
      <c r="G201" s="1994"/>
      <c r="H201" s="1995">
        <v>3</v>
      </c>
      <c r="I201" s="2098"/>
      <c r="J201" s="373">
        <v>0.2873981979386574</v>
      </c>
      <c r="K201" s="1966">
        <f t="shared" si="25"/>
        <v>8.9018717829519751</v>
      </c>
      <c r="L201" s="373">
        <v>1.6248215189873421</v>
      </c>
      <c r="M201" s="1968"/>
      <c r="N201" s="1968"/>
      <c r="O201" s="1968"/>
      <c r="P201" s="1968"/>
      <c r="Q201" s="1968"/>
      <c r="R201" s="1968"/>
      <c r="S201" s="1968"/>
      <c r="T201" s="166"/>
    </row>
    <row r="202" spans="1:22">
      <c r="A202" s="1959" t="s">
        <v>229</v>
      </c>
      <c r="B202" s="1613" t="s">
        <v>238</v>
      </c>
      <c r="C202" s="1613" t="s">
        <v>1553</v>
      </c>
      <c r="D202" s="1960">
        <v>8</v>
      </c>
      <c r="E202" s="1961">
        <v>24</v>
      </c>
      <c r="F202" s="1962">
        <v>2017</v>
      </c>
      <c r="G202" s="1994">
        <v>17.5</v>
      </c>
      <c r="H202" s="1995">
        <v>0.5</v>
      </c>
      <c r="I202" s="2098">
        <v>6.75</v>
      </c>
      <c r="J202" s="373">
        <v>0.43109729690798615</v>
      </c>
      <c r="K202" s="1966">
        <f t="shared" si="25"/>
        <v>13.352807674427963</v>
      </c>
      <c r="L202" s="373">
        <v>1.1904632911392403</v>
      </c>
      <c r="M202" s="1968"/>
      <c r="N202" s="1968"/>
      <c r="O202" s="1968"/>
      <c r="P202" s="1968"/>
      <c r="Q202" s="1968"/>
      <c r="R202" s="1968"/>
      <c r="S202" s="1968"/>
      <c r="T202" s="166"/>
    </row>
    <row r="203" spans="1:22">
      <c r="A203" s="1971" t="s">
        <v>229</v>
      </c>
      <c r="B203" s="1853" t="s">
        <v>238</v>
      </c>
      <c r="C203" s="1853" t="s">
        <v>1553</v>
      </c>
      <c r="D203" s="1972">
        <v>8</v>
      </c>
      <c r="E203" s="1973">
        <v>24</v>
      </c>
      <c r="F203" s="1974">
        <v>2017</v>
      </c>
      <c r="G203" s="1996"/>
      <c r="H203" s="1997">
        <v>3</v>
      </c>
      <c r="I203" s="2097"/>
      <c r="J203" s="1998">
        <v>0.39517252216565396</v>
      </c>
      <c r="K203" s="1966">
        <f t="shared" si="25"/>
        <v>12.240073701558966</v>
      </c>
      <c r="L203" s="1998">
        <v>1.0617645569620255</v>
      </c>
      <c r="M203" s="1968"/>
      <c r="N203" s="1968"/>
      <c r="O203" s="1968"/>
      <c r="P203" s="1968"/>
      <c r="Q203" s="1968"/>
      <c r="R203" s="1968"/>
      <c r="S203" s="1968"/>
      <c r="T203" s="166"/>
    </row>
    <row r="204" spans="1:22">
      <c r="A204" s="1959" t="s">
        <v>229</v>
      </c>
      <c r="B204" s="1613" t="s">
        <v>238</v>
      </c>
      <c r="C204" s="1613" t="s">
        <v>1553</v>
      </c>
      <c r="D204" s="2465">
        <v>7</v>
      </c>
      <c r="E204" s="2466">
        <v>5</v>
      </c>
      <c r="F204" s="2467">
        <v>2018</v>
      </c>
      <c r="G204" s="1613">
        <v>19</v>
      </c>
      <c r="H204" s="2671">
        <v>0.5</v>
      </c>
      <c r="I204" s="2684">
        <v>3</v>
      </c>
      <c r="J204" s="373">
        <v>0.34866750860191492</v>
      </c>
      <c r="K204" s="1966">
        <f t="shared" si="25"/>
        <v>10.799627411435713</v>
      </c>
      <c r="L204" s="373">
        <v>0.61177215189873424</v>
      </c>
      <c r="M204" s="1968"/>
      <c r="N204" s="1968"/>
      <c r="O204" s="2054"/>
      <c r="P204" s="1968"/>
      <c r="Q204" s="2054"/>
      <c r="R204" s="1968"/>
      <c r="S204" s="1968"/>
      <c r="T204" s="1128"/>
      <c r="U204" s="571"/>
      <c r="V204" s="571"/>
    </row>
    <row r="205" spans="1:22">
      <c r="A205" s="1959" t="s">
        <v>229</v>
      </c>
      <c r="B205" s="1613" t="s">
        <v>238</v>
      </c>
      <c r="C205" s="1613" t="s">
        <v>1553</v>
      </c>
      <c r="D205" s="2465">
        <v>7</v>
      </c>
      <c r="E205" s="2466">
        <v>5</v>
      </c>
      <c r="F205" s="2467">
        <v>2018</v>
      </c>
      <c r="G205" s="1613"/>
      <c r="H205" s="2671">
        <v>3</v>
      </c>
      <c r="I205" s="2684"/>
      <c r="J205" s="373">
        <v>0.27893400688153192</v>
      </c>
      <c r="K205" s="1966">
        <f t="shared" si="25"/>
        <v>8.6397019291485702</v>
      </c>
      <c r="L205" s="373">
        <v>6.2310126582278489</v>
      </c>
      <c r="M205" s="1968"/>
      <c r="N205" s="1968"/>
      <c r="O205" s="1968"/>
      <c r="P205" s="1968"/>
      <c r="Q205" s="1968"/>
      <c r="R205" s="1968"/>
      <c r="S205" s="1968"/>
      <c r="T205" s="166"/>
    </row>
    <row r="206" spans="1:22">
      <c r="A206" s="1959" t="s">
        <v>229</v>
      </c>
      <c r="B206" s="1613" t="s">
        <v>238</v>
      </c>
      <c r="C206" s="1613" t="s">
        <v>1553</v>
      </c>
      <c r="D206" s="2465">
        <v>7</v>
      </c>
      <c r="E206" s="2466">
        <v>19</v>
      </c>
      <c r="F206" s="2467">
        <v>2018</v>
      </c>
      <c r="G206" s="1613">
        <v>19</v>
      </c>
      <c r="H206" s="2671">
        <v>0.5</v>
      </c>
      <c r="I206" s="2684">
        <v>3.4</v>
      </c>
      <c r="J206" s="373">
        <v>0.41840101032229787</v>
      </c>
      <c r="K206" s="1966">
        <f t="shared" si="25"/>
        <v>12.959552893722854</v>
      </c>
      <c r="L206" s="373">
        <v>1.3708227848101264</v>
      </c>
      <c r="M206" s="1968"/>
      <c r="N206" s="1968"/>
      <c r="O206" s="1968"/>
      <c r="P206" s="1968"/>
      <c r="Q206" s="1968"/>
      <c r="R206" s="1968"/>
      <c r="S206" s="1968"/>
      <c r="T206" s="166"/>
    </row>
    <row r="207" spans="1:22">
      <c r="A207" s="1959" t="s">
        <v>229</v>
      </c>
      <c r="B207" s="1613" t="s">
        <v>238</v>
      </c>
      <c r="C207" s="1613" t="s">
        <v>1553</v>
      </c>
      <c r="D207" s="2465">
        <v>8</v>
      </c>
      <c r="E207" s="2466">
        <v>2</v>
      </c>
      <c r="F207" s="2467">
        <v>2018</v>
      </c>
      <c r="G207" s="1613">
        <v>19</v>
      </c>
      <c r="H207" s="2671">
        <v>0.5</v>
      </c>
      <c r="I207" s="2684">
        <v>2.9</v>
      </c>
      <c r="J207" s="373">
        <v>0.53725671918442996</v>
      </c>
      <c r="K207" s="1966">
        <f t="shared" si="25"/>
        <v>16.640989620018534</v>
      </c>
      <c r="L207" s="373">
        <v>4.5656329113924059</v>
      </c>
      <c r="M207" s="1968"/>
      <c r="N207" s="1968"/>
      <c r="O207" s="1968"/>
      <c r="P207" s="1968"/>
      <c r="Q207" s="1968"/>
      <c r="R207" s="1968"/>
      <c r="S207" s="1968"/>
      <c r="T207" s="166"/>
    </row>
    <row r="208" spans="1:22">
      <c r="A208" s="2686" t="s">
        <v>229</v>
      </c>
      <c r="B208" s="2687" t="s">
        <v>238</v>
      </c>
      <c r="C208" s="2687" t="s">
        <v>1553</v>
      </c>
      <c r="D208" s="2688">
        <v>7</v>
      </c>
      <c r="E208" s="2689">
        <v>9</v>
      </c>
      <c r="F208" s="2690">
        <v>2019</v>
      </c>
      <c r="G208" s="2691">
        <v>19</v>
      </c>
      <c r="H208" s="2692">
        <v>0.5</v>
      </c>
      <c r="I208" s="2727">
        <v>4.5</v>
      </c>
      <c r="J208" s="2694">
        <v>0.42627681941052792</v>
      </c>
      <c r="K208" s="2042">
        <f t="shared" si="25"/>
        <v>13.203498204421692</v>
      </c>
      <c r="L208" s="2694">
        <v>1.7596832911392397</v>
      </c>
      <c r="O208" s="933"/>
      <c r="Q208" s="933"/>
      <c r="T208" s="166"/>
    </row>
    <row r="209" spans="1:20">
      <c r="A209" s="1281" t="s">
        <v>229</v>
      </c>
      <c r="B209" s="591" t="s">
        <v>238</v>
      </c>
      <c r="C209" s="591" t="s">
        <v>1553</v>
      </c>
      <c r="D209" s="2039">
        <v>7</v>
      </c>
      <c r="E209" s="1933">
        <v>9</v>
      </c>
      <c r="F209" s="1934">
        <v>2019</v>
      </c>
      <c r="G209" s="67"/>
      <c r="H209" s="2721">
        <v>3</v>
      </c>
      <c r="I209" s="2725"/>
      <c r="J209" s="64">
        <v>0.42627681941052792</v>
      </c>
      <c r="K209" s="2042">
        <f t="shared" si="25"/>
        <v>13.203498204421692</v>
      </c>
      <c r="L209" s="64">
        <v>1.4350815189873416</v>
      </c>
      <c r="T209" s="166"/>
    </row>
    <row r="210" spans="1:20">
      <c r="A210" s="1281" t="s">
        <v>229</v>
      </c>
      <c r="B210" s="591" t="s">
        <v>238</v>
      </c>
      <c r="C210" s="591" t="s">
        <v>1553</v>
      </c>
      <c r="D210" s="2039">
        <v>8</v>
      </c>
      <c r="E210" s="1933">
        <v>6</v>
      </c>
      <c r="F210" s="1934">
        <v>2019</v>
      </c>
      <c r="G210" s="591">
        <v>18</v>
      </c>
      <c r="H210" s="2040">
        <v>0.5</v>
      </c>
      <c r="I210" s="2107">
        <v>4.7</v>
      </c>
      <c r="J210" s="371">
        <v>0.39075375112631722</v>
      </c>
      <c r="K210" s="2042">
        <f t="shared" si="25"/>
        <v>12.10320668738655</v>
      </c>
      <c r="L210" s="371">
        <v>1.7596832911392404</v>
      </c>
      <c r="T210" s="166"/>
    </row>
    <row r="211" spans="1:20">
      <c r="A211" s="1281" t="s">
        <v>229</v>
      </c>
      <c r="B211" s="591" t="s">
        <v>238</v>
      </c>
      <c r="C211" s="591" t="s">
        <v>1553</v>
      </c>
      <c r="D211" s="2039">
        <v>8</v>
      </c>
      <c r="E211" s="1933">
        <v>6</v>
      </c>
      <c r="F211" s="1934">
        <v>2019</v>
      </c>
      <c r="G211" s="591"/>
      <c r="H211" s="2040">
        <v>3</v>
      </c>
      <c r="I211" s="2107"/>
      <c r="J211" s="371">
        <v>0.28418454627368533</v>
      </c>
      <c r="K211" s="2042">
        <f t="shared" si="25"/>
        <v>8.8023321362811302</v>
      </c>
      <c r="L211" s="371">
        <v>2.1867908860759488</v>
      </c>
      <c r="T211" s="166"/>
    </row>
    <row r="212" spans="1:20">
      <c r="A212" s="1281" t="s">
        <v>229</v>
      </c>
      <c r="B212" s="591" t="s">
        <v>238</v>
      </c>
      <c r="C212" s="591" t="s">
        <v>1553</v>
      </c>
      <c r="D212" s="2039">
        <v>8</v>
      </c>
      <c r="E212" s="1933">
        <v>20</v>
      </c>
      <c r="F212" s="1934">
        <v>2019</v>
      </c>
      <c r="G212" s="591">
        <v>19</v>
      </c>
      <c r="H212" s="2040">
        <v>0.5</v>
      </c>
      <c r="I212" s="2107">
        <v>3.97</v>
      </c>
      <c r="J212" s="371">
        <v>0.49732295597894927</v>
      </c>
      <c r="K212" s="2042">
        <f t="shared" si="25"/>
        <v>15.404081238491974</v>
      </c>
      <c r="L212" s="371">
        <v>1.9048998734177218</v>
      </c>
      <c r="T212" s="166"/>
    </row>
    <row r="213" spans="1:20">
      <c r="A213" s="2203" t="s">
        <v>229</v>
      </c>
      <c r="B213" s="1643" t="s">
        <v>238</v>
      </c>
      <c r="C213" s="1643" t="s">
        <v>1553</v>
      </c>
      <c r="D213" s="2696">
        <v>8</v>
      </c>
      <c r="E213" s="2697">
        <v>20</v>
      </c>
      <c r="F213" s="2698">
        <v>2019</v>
      </c>
      <c r="G213" s="1643"/>
      <c r="H213" s="2699">
        <v>3</v>
      </c>
      <c r="I213" s="2726"/>
      <c r="J213" s="1576">
        <v>0.42627681941052792</v>
      </c>
      <c r="K213" s="2701">
        <f t="shared" si="25"/>
        <v>13.203498204421692</v>
      </c>
      <c r="L213" s="1576">
        <v>2.6566092405063277</v>
      </c>
      <c r="M213" s="2211">
        <f>AVERAGE(I208:I213)</f>
        <v>4.3899999999999997</v>
      </c>
      <c r="N213" s="1574">
        <f>10*(6-(LN(M213)/LN(2)))</f>
        <v>38.657790602393668</v>
      </c>
      <c r="O213" s="1632">
        <f>AVERAGE(K208:K213)</f>
        <v>12.653352445904121</v>
      </c>
      <c r="P213" s="1574">
        <f t="shared" ref="P213" si="38">10*(6-(LN(48/O213)/LN(2)))</f>
        <v>40.764852649603107</v>
      </c>
      <c r="Q213" s="1632">
        <f>AVERAGE(L208:L213)</f>
        <v>1.9504580168776366</v>
      </c>
      <c r="R213" s="1574">
        <f t="shared" ref="R213" si="39">10*(6-((2.04-0.68*LN(Q213))/LN(2)))</f>
        <v>37.122949192176165</v>
      </c>
      <c r="S213" s="2206">
        <f t="shared" ref="S213" si="40">AVERAGE(N213,P213,R213)</f>
        <v>38.848530814724313</v>
      </c>
      <c r="T213" s="166"/>
    </row>
    <row r="214" spans="1:20">
      <c r="A214" s="1281"/>
      <c r="B214" s="591"/>
      <c r="C214" s="31"/>
      <c r="D214" s="31"/>
      <c r="E214" s="1933"/>
      <c r="F214" s="1934"/>
      <c r="G214" s="36" t="s">
        <v>1533</v>
      </c>
      <c r="H214" s="36" t="s">
        <v>1221</v>
      </c>
      <c r="I214" s="36" t="s">
        <v>1534</v>
      </c>
      <c r="J214" s="39" t="s">
        <v>705</v>
      </c>
      <c r="K214" s="36" t="s">
        <v>705</v>
      </c>
      <c r="L214" s="36" t="s">
        <v>1535</v>
      </c>
      <c r="T214" s="166"/>
    </row>
    <row r="215" spans="1:20">
      <c r="A215" s="1281"/>
      <c r="B215" s="591"/>
      <c r="C215" s="2702" t="s">
        <v>701</v>
      </c>
      <c r="D215" s="2702" t="s">
        <v>786</v>
      </c>
      <c r="E215" s="1933"/>
      <c r="F215" s="1934"/>
      <c r="G215" s="2702" t="s">
        <v>1537</v>
      </c>
      <c r="H215" s="2702" t="s">
        <v>1538</v>
      </c>
      <c r="I215" s="2702" t="s">
        <v>1537</v>
      </c>
      <c r="J215" s="45" t="s">
        <v>1539</v>
      </c>
      <c r="K215" s="1926" t="s">
        <v>1543</v>
      </c>
      <c r="L215" s="45" t="s">
        <v>1540</v>
      </c>
      <c r="T215" s="166"/>
    </row>
    <row r="216" spans="1:20">
      <c r="A216" s="1281"/>
      <c r="B216" s="591"/>
      <c r="C216" s="593" t="s">
        <v>1554</v>
      </c>
      <c r="D216" s="2703">
        <v>44392</v>
      </c>
      <c r="E216" s="1933"/>
      <c r="F216" s="1934"/>
      <c r="G216" s="1100">
        <v>16.5</v>
      </c>
      <c r="H216" s="1100">
        <v>0.5</v>
      </c>
      <c r="I216" s="1100">
        <v>6.05</v>
      </c>
      <c r="J216" s="1119">
        <v>0.3442008204718246</v>
      </c>
      <c r="K216" s="2042">
        <f t="shared" si="25"/>
        <v>10.661276213294295</v>
      </c>
      <c r="L216" s="1119">
        <v>0.97142857142857153</v>
      </c>
      <c r="O216" s="933"/>
      <c r="Q216" s="933"/>
    </row>
    <row r="217" spans="1:20">
      <c r="A217" s="1281"/>
      <c r="B217" s="591"/>
      <c r="C217" s="593" t="s">
        <v>1554</v>
      </c>
      <c r="D217" s="2703">
        <v>44392</v>
      </c>
      <c r="E217" s="1933"/>
      <c r="F217" s="1934"/>
      <c r="G217" s="1100"/>
      <c r="H217" s="1100">
        <v>3</v>
      </c>
      <c r="I217" s="1100"/>
      <c r="J217" s="1119">
        <v>0.2753606563774596</v>
      </c>
      <c r="K217" s="2042">
        <f t="shared" si="25"/>
        <v>8.5290209706354343</v>
      </c>
      <c r="L217" s="1119">
        <v>1.4450000000000001</v>
      </c>
      <c r="T217" s="166"/>
    </row>
    <row r="218" spans="1:20">
      <c r="A218" s="1281"/>
      <c r="B218" s="591"/>
      <c r="C218" s="593" t="s">
        <v>1554</v>
      </c>
      <c r="D218" s="2703">
        <v>44392</v>
      </c>
      <c r="E218" s="1933"/>
      <c r="F218" s="1934"/>
      <c r="G218" s="1100"/>
      <c r="H218" s="1100">
        <v>9</v>
      </c>
      <c r="I218" s="1100"/>
      <c r="J218" s="1119">
        <v>0.6884016409436492</v>
      </c>
      <c r="K218" s="2042">
        <f t="shared" si="25"/>
        <v>21.32255242658859</v>
      </c>
      <c r="L218" s="1119">
        <v>2.1917857142857144</v>
      </c>
      <c r="T218" s="166"/>
    </row>
    <row r="219" spans="1:20">
      <c r="A219" s="1281"/>
      <c r="B219" s="591"/>
      <c r="C219" s="593" t="s">
        <v>1554</v>
      </c>
      <c r="D219" s="2703">
        <v>44392</v>
      </c>
      <c r="E219" s="1933"/>
      <c r="F219" s="1934"/>
      <c r="G219" s="1100"/>
      <c r="H219" s="1100">
        <v>16.5</v>
      </c>
      <c r="I219" s="1100"/>
      <c r="J219" s="1119">
        <v>0.96927119730961508</v>
      </c>
      <c r="K219" s="2042">
        <f t="shared" si="25"/>
        <v>30.022206065468019</v>
      </c>
      <c r="L219" s="1119">
        <v>6.156428571428572</v>
      </c>
      <c r="T219" s="166"/>
    </row>
    <row r="220" spans="1:20">
      <c r="A220" s="1281"/>
      <c r="B220" s="591"/>
      <c r="C220" s="593" t="s">
        <v>1554</v>
      </c>
      <c r="D220" s="2703">
        <v>44406</v>
      </c>
      <c r="E220" s="1933"/>
      <c r="F220" s="1934"/>
      <c r="G220" s="1100">
        <v>17.5</v>
      </c>
      <c r="H220" s="1100">
        <v>0.5</v>
      </c>
      <c r="I220" s="1100">
        <v>5.3</v>
      </c>
      <c r="J220" s="1119">
        <v>0.37862090251900699</v>
      </c>
      <c r="K220" s="2042">
        <f t="shared" si="25"/>
        <v>11.727403834623722</v>
      </c>
      <c r="L220" s="1119">
        <v>1.2223809523809526</v>
      </c>
      <c r="T220" s="166"/>
    </row>
    <row r="221" spans="1:20">
      <c r="A221" s="1281"/>
      <c r="B221" s="591"/>
      <c r="C221" s="593" t="s">
        <v>1554</v>
      </c>
      <c r="D221" s="2703">
        <v>44406</v>
      </c>
      <c r="E221" s="1933"/>
      <c r="F221" s="1934"/>
      <c r="G221" s="1100"/>
      <c r="H221" s="1100">
        <v>3</v>
      </c>
      <c r="I221" s="1100"/>
      <c r="J221" s="1119">
        <v>0.41304098456618943</v>
      </c>
      <c r="K221" s="2042">
        <f t="shared" si="25"/>
        <v>12.793531455953151</v>
      </c>
      <c r="L221" s="1119">
        <v>0.81357142857142861</v>
      </c>
      <c r="T221" s="166"/>
    </row>
    <row r="222" spans="1:20">
      <c r="A222" s="1281"/>
      <c r="B222" s="591"/>
      <c r="C222" s="593" t="s">
        <v>1554</v>
      </c>
      <c r="D222" s="2703">
        <v>44406</v>
      </c>
      <c r="E222" s="1933"/>
      <c r="F222" s="1934"/>
      <c r="G222" s="1100"/>
      <c r="H222" s="1100">
        <v>9</v>
      </c>
      <c r="I222" s="1100"/>
      <c r="J222" s="1119">
        <v>0.5507213127549192</v>
      </c>
      <c r="K222" s="2042">
        <f t="shared" si="25"/>
        <v>17.058041941270869</v>
      </c>
      <c r="L222" s="1119">
        <v>2.1654761904761908</v>
      </c>
      <c r="T222" s="166"/>
    </row>
    <row r="223" spans="1:20">
      <c r="A223" s="1281"/>
      <c r="B223" s="591"/>
      <c r="C223" s="593" t="s">
        <v>1554</v>
      </c>
      <c r="D223" s="2703">
        <v>44406</v>
      </c>
      <c r="E223" s="1933"/>
      <c r="F223" s="1934"/>
      <c r="G223" s="1100"/>
      <c r="H223" s="1100">
        <v>17</v>
      </c>
      <c r="I223" s="1100"/>
      <c r="J223" s="1119">
        <v>2.0053886840888588</v>
      </c>
      <c r="K223" s="2042">
        <f t="shared" si="25"/>
        <v>62.114909100968312</v>
      </c>
      <c r="L223" s="1119">
        <v>2.5000000000000001E-2</v>
      </c>
      <c r="T223" s="166"/>
    </row>
    <row r="224" spans="1:20">
      <c r="A224" s="1281"/>
      <c r="B224" s="591"/>
      <c r="C224" s="593" t="s">
        <v>1554</v>
      </c>
      <c r="D224" s="2703">
        <v>44420</v>
      </c>
      <c r="E224" s="1933"/>
      <c r="F224" s="1934"/>
      <c r="G224" s="1100">
        <v>16</v>
      </c>
      <c r="H224" s="1100">
        <v>0.5</v>
      </c>
      <c r="I224" s="1100">
        <v>3.95</v>
      </c>
      <c r="J224" s="2704">
        <v>0.41304098456618943</v>
      </c>
      <c r="K224" s="2042">
        <f t="shared" si="25"/>
        <v>12.793531455953151</v>
      </c>
      <c r="L224" s="1119">
        <v>1.6514285714285715</v>
      </c>
      <c r="T224" s="166"/>
    </row>
    <row r="225" spans="1:41">
      <c r="A225" s="1281"/>
      <c r="B225" s="591"/>
      <c r="C225" s="593" t="s">
        <v>1554</v>
      </c>
      <c r="D225" s="2703">
        <v>44420</v>
      </c>
      <c r="E225" s="1933"/>
      <c r="F225" s="1934"/>
      <c r="G225" s="1100"/>
      <c r="H225" s="1100">
        <v>3</v>
      </c>
      <c r="I225" s="1100"/>
      <c r="J225" s="2704">
        <v>0.61956147684928409</v>
      </c>
      <c r="K225" s="2042">
        <f t="shared" si="25"/>
        <v>19.190297183929726</v>
      </c>
      <c r="L225" s="1119">
        <v>1.5623809523809526</v>
      </c>
      <c r="T225" s="166"/>
    </row>
    <row r="226" spans="1:41">
      <c r="A226" s="1281"/>
      <c r="B226" s="591"/>
      <c r="C226" s="593" t="s">
        <v>1554</v>
      </c>
      <c r="D226" s="2703">
        <v>44420</v>
      </c>
      <c r="E226" s="1933"/>
      <c r="F226" s="1934"/>
      <c r="G226" s="1100"/>
      <c r="H226" s="1100">
        <v>9</v>
      </c>
      <c r="I226" s="1100"/>
      <c r="J226" s="2704">
        <v>0.5507213127549192</v>
      </c>
      <c r="K226" s="2042">
        <f t="shared" si="25"/>
        <v>17.058041941270869</v>
      </c>
      <c r="L226" s="1119">
        <v>1.416666666666667</v>
      </c>
      <c r="T226" s="166"/>
    </row>
    <row r="227" spans="1:41">
      <c r="A227" s="1281"/>
      <c r="B227" s="591"/>
      <c r="C227" s="593" t="s">
        <v>1554</v>
      </c>
      <c r="D227" s="2703">
        <v>44420</v>
      </c>
      <c r="E227" s="1933"/>
      <c r="F227" s="1934"/>
      <c r="G227" s="1100"/>
      <c r="H227" s="1100">
        <v>16</v>
      </c>
      <c r="I227" s="1100"/>
      <c r="J227" s="2704">
        <v>1.6043109472710873</v>
      </c>
      <c r="K227" s="2042">
        <f t="shared" si="25"/>
        <v>49.691927280774657</v>
      </c>
      <c r="L227" s="1119">
        <v>2.5000000000000001E-2</v>
      </c>
      <c r="T227" s="166"/>
    </row>
    <row r="228" spans="1:41">
      <c r="A228" s="1281"/>
      <c r="B228" s="591"/>
      <c r="C228" s="593" t="s">
        <v>1554</v>
      </c>
      <c r="D228" s="2703">
        <v>44434</v>
      </c>
      <c r="E228" s="1933"/>
      <c r="F228" s="1934"/>
      <c r="G228" s="1100">
        <v>16</v>
      </c>
      <c r="H228" s="1100">
        <v>0.5</v>
      </c>
      <c r="I228" s="1100">
        <v>5.5</v>
      </c>
      <c r="J228" s="2704">
        <v>0.39200000000000007</v>
      </c>
      <c r="K228" s="2042">
        <f t="shared" si="25"/>
        <v>12.141808000000003</v>
      </c>
      <c r="L228" s="1119">
        <v>1.2830952380952385</v>
      </c>
      <c r="T228" s="166"/>
    </row>
    <row r="229" spans="1:41">
      <c r="A229" s="1281"/>
      <c r="B229" s="591"/>
      <c r="C229" s="593" t="s">
        <v>1554</v>
      </c>
      <c r="D229" s="2703">
        <v>44434</v>
      </c>
      <c r="E229" s="1933"/>
      <c r="F229" s="1934"/>
      <c r="G229" s="1100"/>
      <c r="H229" s="1100">
        <v>3</v>
      </c>
      <c r="I229" s="1100"/>
      <c r="J229" s="2704">
        <v>0.32666666666666677</v>
      </c>
      <c r="K229" s="2042">
        <f t="shared" si="25"/>
        <v>10.118173333333337</v>
      </c>
      <c r="L229" s="1119">
        <v>0.86214285714285732</v>
      </c>
      <c r="T229" s="166"/>
    </row>
    <row r="230" spans="1:41">
      <c r="A230" s="1281"/>
      <c r="B230" s="591"/>
      <c r="C230" s="593" t="s">
        <v>1554</v>
      </c>
      <c r="D230" s="2703">
        <v>44434</v>
      </c>
      <c r="E230" s="1933"/>
      <c r="F230" s="1934"/>
      <c r="G230" s="1100"/>
      <c r="H230" s="1100">
        <v>9</v>
      </c>
      <c r="I230" s="1100"/>
      <c r="J230" s="2704">
        <v>0.70011957232333033</v>
      </c>
      <c r="K230" s="2042">
        <f t="shared" si="25"/>
        <v>21.685503633142833</v>
      </c>
      <c r="L230" s="1119">
        <v>2.4811904761904766</v>
      </c>
      <c r="T230" s="166"/>
    </row>
    <row r="231" spans="1:41" s="451" customFormat="1">
      <c r="A231" s="2203"/>
      <c r="B231" s="1643"/>
      <c r="C231" s="1574" t="s">
        <v>1554</v>
      </c>
      <c r="D231" s="2705">
        <v>44434</v>
      </c>
      <c r="E231" s="2697"/>
      <c r="F231" s="2698"/>
      <c r="G231" s="2706"/>
      <c r="H231" s="2706">
        <v>16</v>
      </c>
      <c r="I231" s="2706"/>
      <c r="J231" s="2723">
        <v>1.4335781719001526</v>
      </c>
      <c r="K231" s="2701">
        <f t="shared" si="25"/>
        <v>44.403650296435323</v>
      </c>
      <c r="L231" s="2709">
        <v>2.5000000000000001E-2</v>
      </c>
      <c r="M231" s="2211">
        <f>AVERAGE(I216:I231)</f>
        <v>5.2</v>
      </c>
      <c r="N231" s="1574">
        <f>10*(6-(LN(M231)/LN(2)))</f>
        <v>36.214883767462702</v>
      </c>
      <c r="O231" s="1632">
        <f>AVERAGE(K216:K231)</f>
        <v>22.581992195852646</v>
      </c>
      <c r="P231" s="1574">
        <f t="shared" ref="P231" si="41">10*(6-(LN(48/O231)/LN(2)))</f>
        <v>49.121383612467675</v>
      </c>
      <c r="Q231" s="1632">
        <f>AVERAGE(L216:L231)</f>
        <v>1.518623511904762</v>
      </c>
      <c r="R231" s="1574">
        <f t="shared" ref="R231" si="42">10*(6-((2.04-0.68*LN(Q231))/LN(2)))</f>
        <v>34.667818064550701</v>
      </c>
      <c r="S231" s="2206">
        <f t="shared" ref="S231" si="43">AVERAGE(N231,P231,R231)</f>
        <v>40.001361814827028</v>
      </c>
      <c r="T231" s="166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</row>
    <row r="232" spans="1:41">
      <c r="A232" s="1281"/>
      <c r="B232" s="591"/>
      <c r="C232" s="591"/>
      <c r="D232" s="2039"/>
      <c r="E232" s="1933"/>
      <c r="F232" s="1934"/>
      <c r="G232" s="591"/>
      <c r="H232" s="2040"/>
      <c r="I232" s="2107"/>
      <c r="J232" s="371"/>
      <c r="K232" s="2042"/>
      <c r="L232" s="371"/>
      <c r="T232" s="166"/>
    </row>
    <row r="233" spans="1:41">
      <c r="A233" s="1281"/>
      <c r="B233" s="591"/>
      <c r="C233" s="31"/>
      <c r="D233" s="31"/>
      <c r="E233" s="1933"/>
      <c r="F233" s="1934"/>
      <c r="G233" s="36" t="s">
        <v>1533</v>
      </c>
      <c r="H233" s="36" t="s">
        <v>1221</v>
      </c>
      <c r="I233" s="36" t="s">
        <v>1534</v>
      </c>
      <c r="J233" s="39" t="s">
        <v>705</v>
      </c>
      <c r="K233" s="36" t="s">
        <v>705</v>
      </c>
      <c r="L233" s="36" t="s">
        <v>1535</v>
      </c>
      <c r="T233" s="166"/>
    </row>
    <row r="234" spans="1:41">
      <c r="A234" s="1281"/>
      <c r="B234" s="591"/>
      <c r="C234" s="2702" t="s">
        <v>701</v>
      </c>
      <c r="D234" s="2702" t="s">
        <v>786</v>
      </c>
      <c r="E234" s="1933"/>
      <c r="F234" s="1934"/>
      <c r="G234" s="2702" t="s">
        <v>1537</v>
      </c>
      <c r="H234" s="2702" t="s">
        <v>1538</v>
      </c>
      <c r="I234" s="2702" t="s">
        <v>1537</v>
      </c>
      <c r="J234" s="45" t="s">
        <v>1539</v>
      </c>
      <c r="K234" s="1926" t="s">
        <v>1543</v>
      </c>
      <c r="L234" s="45" t="s">
        <v>1540</v>
      </c>
      <c r="T234" s="166"/>
    </row>
    <row r="235" spans="1:41">
      <c r="A235" s="1281"/>
      <c r="B235" s="591"/>
      <c r="C235" s="592" t="s">
        <v>1552</v>
      </c>
      <c r="D235" s="947">
        <v>44749</v>
      </c>
      <c r="E235" s="1933"/>
      <c r="F235" s="1934"/>
      <c r="G235" s="591">
        <v>17</v>
      </c>
      <c r="H235" s="591">
        <v>0.5</v>
      </c>
      <c r="I235" s="591">
        <v>4.5</v>
      </c>
      <c r="J235" s="371">
        <v>0.40036841073677543</v>
      </c>
      <c r="K235" s="2042">
        <f t="shared" si="25"/>
        <v>12.401011154160882</v>
      </c>
      <c r="L235" s="371">
        <v>0.44133735618407177</v>
      </c>
      <c r="O235" s="933"/>
      <c r="Q235" s="933"/>
      <c r="T235" s="166"/>
    </row>
    <row r="236" spans="1:41">
      <c r="A236" s="1281"/>
      <c r="B236" s="591"/>
      <c r="C236" s="592" t="s">
        <v>1552</v>
      </c>
      <c r="D236" s="947">
        <v>44749</v>
      </c>
      <c r="E236" s="1933"/>
      <c r="F236" s="1934"/>
      <c r="G236" s="591"/>
      <c r="H236" s="591">
        <v>6</v>
      </c>
      <c r="I236" s="591"/>
      <c r="J236" s="371">
        <v>0.36397128248797772</v>
      </c>
      <c r="K236" s="2042">
        <f t="shared" si="25"/>
        <v>11.273646503782622</v>
      </c>
      <c r="L236" s="371">
        <v>0.95313528909546419</v>
      </c>
      <c r="T236" s="166"/>
    </row>
    <row r="237" spans="1:41">
      <c r="A237" s="1281"/>
      <c r="B237" s="591"/>
      <c r="C237" s="592" t="s">
        <v>1552</v>
      </c>
      <c r="D237" s="947">
        <v>44749</v>
      </c>
      <c r="E237" s="1933"/>
      <c r="F237" s="1934"/>
      <c r="G237" s="591"/>
      <c r="H237" s="591">
        <v>12</v>
      </c>
      <c r="I237" s="591"/>
      <c r="J237" s="371">
        <v>0.50955979548316876</v>
      </c>
      <c r="K237" s="2042">
        <f t="shared" si="25"/>
        <v>15.78310510529567</v>
      </c>
      <c r="L237" s="371">
        <v>2.34629002327268</v>
      </c>
      <c r="T237" s="166"/>
    </row>
    <row r="238" spans="1:41">
      <c r="A238" s="1281"/>
      <c r="B238" s="591"/>
      <c r="C238" s="592" t="s">
        <v>1552</v>
      </c>
      <c r="D238" s="947">
        <v>44749</v>
      </c>
      <c r="E238" s="1933"/>
      <c r="F238" s="1934"/>
      <c r="G238" s="591"/>
      <c r="H238" s="591">
        <v>16</v>
      </c>
      <c r="I238" s="591"/>
      <c r="J238" s="371">
        <v>0.72794256497595544</v>
      </c>
      <c r="K238" s="2042">
        <f t="shared" si="25"/>
        <v>22.547293007565244</v>
      </c>
      <c r="L238" s="371">
        <v>2.9305421713739452</v>
      </c>
      <c r="T238" s="166"/>
    </row>
    <row r="239" spans="1:41">
      <c r="A239" s="1281"/>
      <c r="B239" s="591"/>
      <c r="C239" s="592" t="s">
        <v>1552</v>
      </c>
      <c r="D239" s="947">
        <v>44761</v>
      </c>
      <c r="E239" s="1933"/>
      <c r="F239" s="1934"/>
      <c r="G239" s="591">
        <v>17</v>
      </c>
      <c r="H239" s="591">
        <v>0.5</v>
      </c>
      <c r="I239" s="591">
        <v>4.9000000000000004</v>
      </c>
      <c r="J239" s="371">
        <v>0.36397128248797772</v>
      </c>
      <c r="K239" s="2042">
        <f t="shared" si="25"/>
        <v>11.273646503782622</v>
      </c>
      <c r="L239" s="371">
        <v>0.61667028958333336</v>
      </c>
      <c r="T239" s="166"/>
    </row>
    <row r="240" spans="1:41">
      <c r="A240" s="1281"/>
      <c r="B240" s="591"/>
      <c r="C240" s="592" t="s">
        <v>1552</v>
      </c>
      <c r="D240" s="947">
        <v>44761</v>
      </c>
      <c r="E240" s="1933"/>
      <c r="F240" s="1934"/>
      <c r="G240" s="591"/>
      <c r="H240" s="591">
        <v>3</v>
      </c>
      <c r="I240" s="591"/>
      <c r="J240" s="371">
        <v>0.1091913847463933</v>
      </c>
      <c r="K240" s="2042">
        <f t="shared" si="25"/>
        <v>3.3820939511347858</v>
      </c>
      <c r="L240" s="371">
        <v>0.59480691236814354</v>
      </c>
      <c r="T240" s="166"/>
    </row>
    <row r="241" spans="1:20">
      <c r="A241" s="1281"/>
      <c r="B241" s="591"/>
      <c r="C241" s="592" t="s">
        <v>1552</v>
      </c>
      <c r="D241" s="947">
        <v>44761</v>
      </c>
      <c r="E241" s="1933"/>
      <c r="F241" s="1934"/>
      <c r="G241" s="591"/>
      <c r="H241" s="591">
        <v>9</v>
      </c>
      <c r="I241" s="591"/>
      <c r="J241" s="371">
        <v>0.21838276949278659</v>
      </c>
      <c r="K241" s="2042">
        <f t="shared" si="25"/>
        <v>6.7641879022695717</v>
      </c>
      <c r="L241" s="371">
        <v>1.778564727558017</v>
      </c>
      <c r="T241" s="166"/>
    </row>
    <row r="242" spans="1:20">
      <c r="A242" s="1281"/>
      <c r="B242" s="591"/>
      <c r="C242" s="592" t="s">
        <v>1552</v>
      </c>
      <c r="D242" s="947">
        <v>44761</v>
      </c>
      <c r="E242" s="1933"/>
      <c r="F242" s="1934"/>
      <c r="G242" s="591"/>
      <c r="H242" s="591">
        <v>16</v>
      </c>
      <c r="I242" s="591"/>
      <c r="J242" s="371">
        <v>1.0178955427284171</v>
      </c>
      <c r="K242" s="2042">
        <f t="shared" si="25"/>
        <v>31.528296540469992</v>
      </c>
      <c r="L242" s="371">
        <v>13.096336849077005</v>
      </c>
      <c r="T242" s="166"/>
    </row>
    <row r="243" spans="1:20">
      <c r="A243" s="1281"/>
      <c r="B243" s="591"/>
      <c r="C243" s="592" t="s">
        <v>1552</v>
      </c>
      <c r="D243" s="947">
        <v>44777</v>
      </c>
      <c r="E243" s="1933"/>
      <c r="F243" s="1934"/>
      <c r="G243" s="591">
        <v>18</v>
      </c>
      <c r="H243" s="591">
        <v>0.5</v>
      </c>
      <c r="I243" s="591">
        <v>4</v>
      </c>
      <c r="J243" s="371">
        <v>0.14558851299519107</v>
      </c>
      <c r="K243" s="2042">
        <f t="shared" si="25"/>
        <v>4.5094586015130487</v>
      </c>
      <c r="L243" s="371">
        <v>0.61794141616561216</v>
      </c>
      <c r="T243" s="166"/>
    </row>
    <row r="244" spans="1:20">
      <c r="A244" s="1281"/>
      <c r="B244" s="591"/>
      <c r="C244" s="592" t="s">
        <v>1552</v>
      </c>
      <c r="D244" s="947">
        <v>44777</v>
      </c>
      <c r="E244" s="1933"/>
      <c r="F244" s="1934"/>
      <c r="G244" s="591"/>
      <c r="H244" s="591">
        <v>3</v>
      </c>
      <c r="I244" s="591"/>
      <c r="J244" s="371">
        <v>0.47316266723437106</v>
      </c>
      <c r="K244" s="2042">
        <f t="shared" si="25"/>
        <v>14.655740454917408</v>
      </c>
      <c r="L244" s="371">
        <v>0.76539209970991573</v>
      </c>
      <c r="T244" s="166"/>
    </row>
    <row r="245" spans="1:20">
      <c r="A245" s="1281"/>
      <c r="B245" s="591"/>
      <c r="C245" s="592" t="s">
        <v>1552</v>
      </c>
      <c r="D245" s="947">
        <v>44777</v>
      </c>
      <c r="E245" s="1933"/>
      <c r="F245" s="1934"/>
      <c r="G245" s="591"/>
      <c r="H245" s="591">
        <v>9</v>
      </c>
      <c r="I245" s="591"/>
      <c r="J245" s="371">
        <v>0.21838276949278659</v>
      </c>
      <c r="K245" s="2042">
        <f t="shared" si="25"/>
        <v>6.7641879022695717</v>
      </c>
      <c r="L245" s="371">
        <v>1.5195938718618145</v>
      </c>
      <c r="T245" s="166"/>
    </row>
    <row r="246" spans="1:20">
      <c r="A246" s="1281"/>
      <c r="B246" s="591"/>
      <c r="C246" s="592" t="s">
        <v>1552</v>
      </c>
      <c r="D246" s="947">
        <v>44777</v>
      </c>
      <c r="E246" s="1933"/>
      <c r="F246" s="1934"/>
      <c r="G246" s="591"/>
      <c r="H246" s="591">
        <v>17</v>
      </c>
      <c r="I246" s="591"/>
      <c r="J246" s="371">
        <v>1.2635944668352763</v>
      </c>
      <c r="K246" s="2042">
        <f t="shared" si="25"/>
        <v>39.138575015755848</v>
      </c>
      <c r="L246" s="371">
        <v>59.656771398444114</v>
      </c>
      <c r="M246" s="2211">
        <f>AVERAGE(I235:I246)</f>
        <v>4.4666666666666668</v>
      </c>
      <c r="N246" s="1574">
        <f>10*(6-(LN(M246)/LN(2)))</f>
        <v>38.408014051507458</v>
      </c>
      <c r="O246" s="1632">
        <f>AVERAGE(K235:K246)</f>
        <v>15.001770220243108</v>
      </c>
      <c r="P246" s="1574">
        <f t="shared" ref="P246" si="44">10*(6-(LN(48/O246)/LN(2)))</f>
        <v>43.220983440393439</v>
      </c>
      <c r="Q246" s="1632">
        <f>AVERAGE(L235:L246)</f>
        <v>7.1097818670578432</v>
      </c>
      <c r="R246" s="1574">
        <f t="shared" ref="R246" si="45">10*(6-((2.04-0.68*LN(Q246))/LN(2)))</f>
        <v>49.811697189945214</v>
      </c>
      <c r="S246" s="2206">
        <f t="shared" ref="S246" si="46">AVERAGE(N246,P246,R246)</f>
        <v>43.813564893948701</v>
      </c>
    </row>
    <row r="247" spans="1:20" s="2654" customFormat="1">
      <c r="A247" s="2646"/>
      <c r="B247" s="2646"/>
      <c r="C247" s="2646"/>
      <c r="D247" s="2755"/>
      <c r="E247" s="2756"/>
      <c r="F247" s="2757"/>
      <c r="G247" s="2646"/>
      <c r="H247" s="2646"/>
      <c r="I247" s="2646"/>
      <c r="J247" s="2590"/>
      <c r="K247" s="2758"/>
      <c r="L247" s="2590"/>
      <c r="M247" s="2645"/>
      <c r="N247" s="2645"/>
      <c r="O247" s="2645"/>
      <c r="P247" s="2645"/>
      <c r="Q247" s="2645"/>
      <c r="R247" s="2645"/>
      <c r="S247" s="2645"/>
      <c r="T247" s="2759"/>
    </row>
    <row r="248" spans="1:20">
      <c r="A248" s="591"/>
      <c r="B248" s="591"/>
      <c r="C248" s="591"/>
      <c r="D248" s="2039"/>
      <c r="E248" s="1933"/>
      <c r="F248" s="1934"/>
      <c r="G248" s="591"/>
      <c r="H248" s="591"/>
      <c r="I248" s="591"/>
      <c r="J248" s="371"/>
      <c r="K248" s="2042"/>
      <c r="L248" s="371"/>
      <c r="T248" s="166"/>
    </row>
    <row r="249" spans="1:20">
      <c r="A249" s="591"/>
      <c r="B249" s="591"/>
      <c r="C249" s="31"/>
      <c r="D249" s="31"/>
      <c r="E249" s="1933"/>
      <c r="F249" s="1934"/>
      <c r="G249" s="36" t="s">
        <v>1533</v>
      </c>
      <c r="H249" s="36" t="s">
        <v>1221</v>
      </c>
      <c r="I249" s="36" t="s">
        <v>1534</v>
      </c>
      <c r="J249" s="39" t="s">
        <v>705</v>
      </c>
      <c r="K249" s="36" t="s">
        <v>705</v>
      </c>
      <c r="L249" s="36" t="s">
        <v>1535</v>
      </c>
      <c r="T249" s="166"/>
    </row>
    <row r="250" spans="1:20">
      <c r="A250" s="591"/>
      <c r="B250" s="591"/>
      <c r="C250" s="2702" t="s">
        <v>701</v>
      </c>
      <c r="D250" s="2702" t="s">
        <v>786</v>
      </c>
      <c r="E250" s="1933"/>
      <c r="F250" s="1934"/>
      <c r="G250" s="2702" t="s">
        <v>1537</v>
      </c>
      <c r="H250" s="2702" t="s">
        <v>1538</v>
      </c>
      <c r="I250" s="2702" t="s">
        <v>1537</v>
      </c>
      <c r="J250" s="45" t="s">
        <v>1539</v>
      </c>
      <c r="K250" s="1926" t="s">
        <v>1543</v>
      </c>
      <c r="L250" s="45" t="s">
        <v>1540</v>
      </c>
      <c r="T250" s="166"/>
    </row>
    <row r="251" spans="1:20">
      <c r="A251" s="591"/>
      <c r="B251" s="591"/>
      <c r="C251" s="592" t="s">
        <v>1552</v>
      </c>
      <c r="D251" s="55">
        <v>45127</v>
      </c>
      <c r="E251" s="1933"/>
      <c r="F251" s="1934"/>
      <c r="G251" s="27">
        <v>17</v>
      </c>
      <c r="H251" s="27">
        <v>0.5</v>
      </c>
      <c r="I251" s="27">
        <v>5.58</v>
      </c>
      <c r="J251" s="24">
        <v>0.52835051546391743</v>
      </c>
      <c r="K251" s="2042">
        <f t="shared" si="25"/>
        <v>16.365128865979379</v>
      </c>
      <c r="L251" s="24">
        <v>1.3458987341772151</v>
      </c>
      <c r="T251" s="166"/>
    </row>
    <row r="252" spans="1:20">
      <c r="A252" s="591"/>
      <c r="B252" s="591"/>
      <c r="C252" s="592" t="s">
        <v>1552</v>
      </c>
      <c r="D252" s="55">
        <v>45127</v>
      </c>
      <c r="E252" s="1933"/>
      <c r="F252" s="1934"/>
      <c r="G252" s="591"/>
      <c r="H252" s="27">
        <v>2</v>
      </c>
      <c r="I252" s="591"/>
      <c r="J252" s="24" t="s">
        <v>811</v>
      </c>
      <c r="K252" s="2042"/>
      <c r="L252" s="24" t="s">
        <v>811</v>
      </c>
      <c r="T252" s="166"/>
    </row>
    <row r="253" spans="1:20">
      <c r="A253" s="591"/>
      <c r="B253" s="591"/>
      <c r="C253" s="592" t="s">
        <v>1552</v>
      </c>
      <c r="D253" s="55">
        <v>45127</v>
      </c>
      <c r="E253" s="1933"/>
      <c r="F253" s="1934"/>
      <c r="G253" s="591"/>
      <c r="H253" s="27">
        <v>3</v>
      </c>
      <c r="I253" s="591"/>
      <c r="J253" s="24">
        <v>0.5943943298969071</v>
      </c>
      <c r="K253" s="2042">
        <f t="shared" si="25"/>
        <v>18.410769974226803</v>
      </c>
      <c r="L253" s="24">
        <v>1.8126582278481012</v>
      </c>
      <c r="T253" s="166"/>
    </row>
    <row r="254" spans="1:20">
      <c r="A254" s="591"/>
      <c r="B254" s="591"/>
      <c r="C254" s="592" t="s">
        <v>1552</v>
      </c>
      <c r="D254" s="55">
        <v>45127</v>
      </c>
      <c r="E254" s="1933"/>
      <c r="F254" s="1934"/>
      <c r="G254" s="591"/>
      <c r="H254" s="27">
        <v>4</v>
      </c>
      <c r="I254" s="591"/>
      <c r="J254" s="24" t="s">
        <v>811</v>
      </c>
      <c r="K254" s="2042"/>
      <c r="L254" s="24" t="s">
        <v>811</v>
      </c>
      <c r="T254" s="166"/>
    </row>
    <row r="255" spans="1:20">
      <c r="A255" s="591"/>
      <c r="B255" s="591"/>
      <c r="C255" s="592" t="s">
        <v>1552</v>
      </c>
      <c r="D255" s="55">
        <v>45127</v>
      </c>
      <c r="E255" s="1933"/>
      <c r="F255" s="1934"/>
      <c r="G255" s="591"/>
      <c r="H255" s="27">
        <v>6</v>
      </c>
      <c r="I255" s="591"/>
      <c r="J255" s="24" t="s">
        <v>811</v>
      </c>
      <c r="K255" s="2042"/>
      <c r="L255" s="24" t="s">
        <v>811</v>
      </c>
      <c r="T255" s="166"/>
    </row>
    <row r="256" spans="1:20">
      <c r="A256" s="591"/>
      <c r="B256" s="591"/>
      <c r="C256" s="592" t="s">
        <v>1552</v>
      </c>
      <c r="D256" s="55">
        <v>45127</v>
      </c>
      <c r="E256" s="1933"/>
      <c r="F256" s="1934"/>
      <c r="G256" s="591"/>
      <c r="H256" s="27">
        <v>8</v>
      </c>
      <c r="I256" s="591"/>
      <c r="J256" s="24" t="s">
        <v>811</v>
      </c>
      <c r="K256" s="2042"/>
      <c r="L256" s="24" t="s">
        <v>811</v>
      </c>
      <c r="T256" s="166"/>
    </row>
    <row r="257" spans="1:20">
      <c r="A257" s="591"/>
      <c r="B257" s="591"/>
      <c r="C257" s="592" t="s">
        <v>1552</v>
      </c>
      <c r="D257" s="55">
        <v>45127</v>
      </c>
      <c r="E257" s="1933"/>
      <c r="F257" s="1934"/>
      <c r="G257" s="591"/>
      <c r="H257" s="27">
        <v>9</v>
      </c>
      <c r="I257" s="591"/>
      <c r="J257" s="24">
        <v>0.5943943298969071</v>
      </c>
      <c r="K257" s="2042">
        <f t="shared" si="25"/>
        <v>18.410769974226803</v>
      </c>
      <c r="L257" s="24">
        <v>2.4244303797468358</v>
      </c>
      <c r="T257" s="166"/>
    </row>
    <row r="258" spans="1:20">
      <c r="A258" s="591"/>
      <c r="B258" s="591"/>
      <c r="C258" s="592" t="s">
        <v>1552</v>
      </c>
      <c r="D258" s="55">
        <v>45127</v>
      </c>
      <c r="E258" s="1933"/>
      <c r="F258" s="1934"/>
      <c r="G258" s="591"/>
      <c r="H258" s="27">
        <v>10</v>
      </c>
      <c r="I258" s="591"/>
      <c r="J258" s="24" t="s">
        <v>811</v>
      </c>
      <c r="K258" s="2042"/>
      <c r="L258" s="24" t="s">
        <v>811</v>
      </c>
      <c r="T258" s="166"/>
    </row>
    <row r="259" spans="1:20">
      <c r="A259" s="591"/>
      <c r="B259" s="591"/>
      <c r="C259" s="592" t="s">
        <v>1552</v>
      </c>
      <c r="D259" s="55">
        <v>45127</v>
      </c>
      <c r="E259" s="1933"/>
      <c r="F259" s="1934"/>
      <c r="G259" s="591"/>
      <c r="H259" s="27">
        <v>12</v>
      </c>
      <c r="I259" s="591"/>
      <c r="J259" s="24" t="s">
        <v>811</v>
      </c>
      <c r="K259" s="2042"/>
      <c r="L259" s="24" t="s">
        <v>811</v>
      </c>
      <c r="T259" s="166"/>
    </row>
    <row r="260" spans="1:20">
      <c r="A260" s="591"/>
      <c r="B260" s="591"/>
      <c r="C260" s="592" t="s">
        <v>1552</v>
      </c>
      <c r="D260" s="55">
        <v>45127</v>
      </c>
      <c r="E260" s="1933"/>
      <c r="F260" s="1934"/>
      <c r="G260" s="591"/>
      <c r="H260" s="27">
        <v>14</v>
      </c>
      <c r="I260" s="591"/>
      <c r="J260" s="24" t="s">
        <v>811</v>
      </c>
      <c r="K260" s="2042"/>
      <c r="L260" s="24" t="s">
        <v>811</v>
      </c>
      <c r="T260" s="166"/>
    </row>
    <row r="261" spans="1:20">
      <c r="A261" s="591"/>
      <c r="B261" s="591"/>
      <c r="C261" s="592" t="s">
        <v>1552</v>
      </c>
      <c r="D261" s="55">
        <v>45127</v>
      </c>
      <c r="E261" s="1933"/>
      <c r="F261" s="1934"/>
      <c r="G261" s="591"/>
      <c r="H261" s="27">
        <v>16</v>
      </c>
      <c r="I261" s="591"/>
      <c r="J261" s="24">
        <v>2.5721228309484858</v>
      </c>
      <c r="K261" s="2042">
        <f t="shared" si="25"/>
        <v>79.6689325657984</v>
      </c>
      <c r="L261" s="2606">
        <v>17.220253164556961</v>
      </c>
      <c r="T261" s="166"/>
    </row>
    <row r="262" spans="1:20">
      <c r="A262" s="591"/>
      <c r="B262" s="591"/>
      <c r="C262" s="592" t="s">
        <v>1552</v>
      </c>
      <c r="D262" s="55">
        <v>45146</v>
      </c>
      <c r="E262" s="1933"/>
      <c r="F262" s="1934"/>
      <c r="G262" s="27">
        <v>22</v>
      </c>
      <c r="H262" s="27">
        <v>0.5</v>
      </c>
      <c r="I262" s="27">
        <v>5</v>
      </c>
      <c r="J262" s="24">
        <v>0.39895336309065715</v>
      </c>
      <c r="K262" s="2042">
        <f t="shared" si="25"/>
        <v>12.357181468370015</v>
      </c>
      <c r="L262" s="24">
        <v>1.450126582278481</v>
      </c>
      <c r="T262" s="166"/>
    </row>
    <row r="263" spans="1:20">
      <c r="A263" s="591"/>
      <c r="B263" s="591"/>
      <c r="C263" s="592" t="s">
        <v>1552</v>
      </c>
      <c r="D263" s="55">
        <v>45146</v>
      </c>
      <c r="E263" s="1933"/>
      <c r="F263" s="1934"/>
      <c r="G263" s="591"/>
      <c r="H263" s="27">
        <v>2</v>
      </c>
      <c r="I263" s="591"/>
      <c r="J263" s="24" t="s">
        <v>811</v>
      </c>
      <c r="K263" s="2042"/>
      <c r="L263" s="27" t="s">
        <v>811</v>
      </c>
      <c r="T263" s="166"/>
    </row>
    <row r="264" spans="1:20">
      <c r="A264" s="591"/>
      <c r="B264" s="591"/>
      <c r="C264" s="592" t="s">
        <v>1552</v>
      </c>
      <c r="D264" s="55">
        <v>45146</v>
      </c>
      <c r="E264" s="1933"/>
      <c r="F264" s="1934"/>
      <c r="G264" s="591"/>
      <c r="H264" s="27">
        <v>4</v>
      </c>
      <c r="I264" s="591"/>
      <c r="J264" s="24" t="s">
        <v>811</v>
      </c>
      <c r="K264" s="2042"/>
      <c r="L264" s="27" t="s">
        <v>811</v>
      </c>
      <c r="T264" s="166"/>
    </row>
    <row r="265" spans="1:20">
      <c r="A265" s="591"/>
      <c r="B265" s="591"/>
      <c r="C265" s="592" t="s">
        <v>1552</v>
      </c>
      <c r="D265" s="55">
        <v>45146</v>
      </c>
      <c r="E265" s="1933"/>
      <c r="F265" s="1934"/>
      <c r="G265" s="591"/>
      <c r="H265" s="27">
        <v>6</v>
      </c>
      <c r="I265" s="591"/>
      <c r="J265" s="24">
        <v>0.39895336309065715</v>
      </c>
      <c r="K265" s="2042">
        <f t="shared" si="25"/>
        <v>12.357181468370015</v>
      </c>
      <c r="L265" s="24">
        <v>1.8428691983122363</v>
      </c>
      <c r="T265" s="166"/>
    </row>
    <row r="266" spans="1:20">
      <c r="A266" s="591"/>
      <c r="B266" s="591"/>
      <c r="C266" s="592" t="s">
        <v>1552</v>
      </c>
      <c r="D266" s="55">
        <v>45146</v>
      </c>
      <c r="E266" s="1933"/>
      <c r="F266" s="1934"/>
      <c r="G266" s="591"/>
      <c r="H266" s="27">
        <v>8</v>
      </c>
      <c r="I266" s="591"/>
      <c r="J266" s="24" t="s">
        <v>811</v>
      </c>
      <c r="K266" s="2042"/>
      <c r="L266" s="27" t="s">
        <v>811</v>
      </c>
      <c r="T266" s="166"/>
    </row>
    <row r="267" spans="1:20">
      <c r="A267" s="591"/>
      <c r="B267" s="591"/>
      <c r="C267" s="592" t="s">
        <v>1552</v>
      </c>
      <c r="D267" s="55">
        <v>45146</v>
      </c>
      <c r="E267" s="1933"/>
      <c r="F267" s="1934"/>
      <c r="G267" s="591"/>
      <c r="H267" s="27">
        <v>9</v>
      </c>
      <c r="I267" s="591"/>
      <c r="J267" s="24">
        <v>0.46544559027243337</v>
      </c>
      <c r="K267" s="2042">
        <f t="shared" si="25"/>
        <v>14.416711713098351</v>
      </c>
      <c r="L267" s="24">
        <v>2.3262447257383965</v>
      </c>
      <c r="T267" s="166"/>
    </row>
    <row r="268" spans="1:20">
      <c r="A268" s="591"/>
      <c r="B268" s="591"/>
      <c r="C268" s="592" t="s">
        <v>1552</v>
      </c>
      <c r="D268" s="55">
        <v>45146</v>
      </c>
      <c r="E268" s="1933"/>
      <c r="F268" s="1934"/>
      <c r="G268" s="591"/>
      <c r="H268" s="27">
        <v>10</v>
      </c>
      <c r="I268" s="591"/>
      <c r="J268" s="24" t="s">
        <v>811</v>
      </c>
      <c r="K268" s="2042"/>
      <c r="L268" s="27" t="s">
        <v>811</v>
      </c>
      <c r="T268" s="166"/>
    </row>
    <row r="269" spans="1:20">
      <c r="A269" s="591"/>
      <c r="B269" s="591"/>
      <c r="C269" s="592" t="s">
        <v>1552</v>
      </c>
      <c r="D269" s="55">
        <v>45146</v>
      </c>
      <c r="E269" s="1933"/>
      <c r="F269" s="1934"/>
      <c r="G269" s="591"/>
      <c r="H269" s="27">
        <v>12</v>
      </c>
      <c r="I269" s="591"/>
      <c r="J269" s="24" t="s">
        <v>811</v>
      </c>
      <c r="K269" s="2042"/>
      <c r="L269" s="27" t="s">
        <v>811</v>
      </c>
      <c r="T269" s="166"/>
    </row>
    <row r="270" spans="1:20">
      <c r="A270" s="591"/>
      <c r="B270" s="591"/>
      <c r="C270" s="592" t="s">
        <v>1552</v>
      </c>
      <c r="D270" s="55">
        <v>45146</v>
      </c>
      <c r="E270" s="1933"/>
      <c r="F270" s="1934"/>
      <c r="G270" s="591"/>
      <c r="H270" s="27">
        <v>14</v>
      </c>
      <c r="I270" s="591"/>
      <c r="J270" s="24" t="s">
        <v>811</v>
      </c>
      <c r="K270" s="2042"/>
      <c r="L270" s="27" t="s">
        <v>811</v>
      </c>
      <c r="T270" s="166"/>
    </row>
    <row r="271" spans="1:20">
      <c r="A271" s="591"/>
      <c r="B271" s="591"/>
      <c r="C271" s="592" t="s">
        <v>1552</v>
      </c>
      <c r="D271" s="55">
        <v>45146</v>
      </c>
      <c r="E271" s="1933"/>
      <c r="F271" s="1934"/>
      <c r="G271" s="591"/>
      <c r="H271" s="27">
        <v>16</v>
      </c>
      <c r="I271" s="591"/>
      <c r="J271" s="24" t="s">
        <v>811</v>
      </c>
      <c r="K271" s="2042"/>
      <c r="L271" s="27" t="s">
        <v>811</v>
      </c>
      <c r="T271" s="166"/>
    </row>
    <row r="272" spans="1:20">
      <c r="A272" s="591"/>
      <c r="B272" s="591"/>
      <c r="C272" s="592" t="s">
        <v>1552</v>
      </c>
      <c r="D272" s="55">
        <v>45146</v>
      </c>
      <c r="E272" s="1933"/>
      <c r="F272" s="1934"/>
      <c r="G272" s="591"/>
      <c r="H272" s="27">
        <v>22</v>
      </c>
      <c r="I272" s="591"/>
      <c r="J272" s="24">
        <v>1.4031050696378247</v>
      </c>
      <c r="K272" s="2042">
        <f t="shared" si="25"/>
        <v>43.45977642696198</v>
      </c>
      <c r="L272" s="24">
        <v>0.4833755274261608</v>
      </c>
      <c r="T272" s="166"/>
    </row>
    <row r="273" spans="1:41">
      <c r="A273" s="591"/>
      <c r="B273" s="591"/>
      <c r="C273" s="592" t="s">
        <v>1552</v>
      </c>
      <c r="D273" s="55">
        <v>45160</v>
      </c>
      <c r="E273" s="1933"/>
      <c r="F273" s="1934"/>
      <c r="G273" s="27">
        <v>13.1</v>
      </c>
      <c r="H273" s="27">
        <v>0.5</v>
      </c>
      <c r="I273" s="27">
        <v>4.0750000000000002</v>
      </c>
      <c r="J273" s="24">
        <v>0.32981530343007914</v>
      </c>
      <c r="K273" s="2042">
        <f t="shared" si="25"/>
        <v>10.215699208443272</v>
      </c>
      <c r="L273" s="24">
        <v>1.4727848101265824</v>
      </c>
      <c r="T273" s="166"/>
    </row>
    <row r="274" spans="1:41">
      <c r="A274" s="591"/>
      <c r="B274" s="591"/>
      <c r="C274" s="592" t="s">
        <v>1552</v>
      </c>
      <c r="D274" s="55">
        <v>45160</v>
      </c>
      <c r="E274" s="1933"/>
      <c r="F274" s="1934"/>
      <c r="G274" s="591"/>
      <c r="H274" s="27">
        <v>2</v>
      </c>
      <c r="I274" s="591"/>
      <c r="J274" s="24" t="s">
        <v>811</v>
      </c>
      <c r="K274" s="2042"/>
      <c r="L274" s="27" t="s">
        <v>811</v>
      </c>
      <c r="T274" s="166"/>
    </row>
    <row r="275" spans="1:41">
      <c r="A275" s="591"/>
      <c r="B275" s="591"/>
      <c r="C275" s="592" t="s">
        <v>1552</v>
      </c>
      <c r="D275" s="55">
        <v>45160</v>
      </c>
      <c r="E275" s="1933"/>
      <c r="F275" s="1934"/>
      <c r="G275" s="591"/>
      <c r="H275" s="27">
        <v>4</v>
      </c>
      <c r="I275" s="591"/>
      <c r="J275" s="24" t="s">
        <v>811</v>
      </c>
      <c r="K275" s="2042"/>
      <c r="L275" s="27" t="s">
        <v>811</v>
      </c>
      <c r="T275" s="166"/>
    </row>
    <row r="276" spans="1:41">
      <c r="A276" s="591"/>
      <c r="B276" s="591"/>
      <c r="C276" s="592" t="s">
        <v>1552</v>
      </c>
      <c r="D276" s="55">
        <v>45160</v>
      </c>
      <c r="E276" s="1933"/>
      <c r="F276" s="1934"/>
      <c r="G276" s="591"/>
      <c r="H276" s="27">
        <v>6</v>
      </c>
      <c r="I276" s="591"/>
      <c r="J276" s="24">
        <v>0.23087071240105542</v>
      </c>
      <c r="K276" s="2042">
        <f t="shared" si="25"/>
        <v>7.150989445910291</v>
      </c>
      <c r="L276" s="24">
        <v>2.5150632911392412</v>
      </c>
      <c r="T276" s="166"/>
    </row>
    <row r="277" spans="1:41">
      <c r="A277" s="591"/>
      <c r="B277" s="591"/>
      <c r="C277" s="592" t="s">
        <v>1552</v>
      </c>
      <c r="D277" s="55">
        <v>45160</v>
      </c>
      <c r="E277" s="1933"/>
      <c r="F277" s="1934"/>
      <c r="G277" s="591"/>
      <c r="H277" s="27">
        <v>8</v>
      </c>
      <c r="I277" s="591"/>
      <c r="J277" s="24" t="s">
        <v>811</v>
      </c>
      <c r="K277" s="2042"/>
      <c r="L277" s="27" t="s">
        <v>811</v>
      </c>
      <c r="T277" s="166"/>
    </row>
    <row r="278" spans="1:41">
      <c r="A278" s="591"/>
      <c r="B278" s="591"/>
      <c r="C278" s="592" t="s">
        <v>1552</v>
      </c>
      <c r="D278" s="55">
        <v>45160</v>
      </c>
      <c r="E278" s="1933"/>
      <c r="F278" s="1934"/>
      <c r="G278" s="591"/>
      <c r="H278" s="27">
        <v>9</v>
      </c>
      <c r="I278" s="591"/>
      <c r="J278" s="24">
        <v>0.62664907651715029</v>
      </c>
      <c r="K278" s="2042">
        <f t="shared" si="25"/>
        <v>19.409828496042213</v>
      </c>
      <c r="L278" s="24">
        <v>2.8096202531645567</v>
      </c>
      <c r="T278" s="166"/>
    </row>
    <row r="279" spans="1:41">
      <c r="A279" s="591"/>
      <c r="B279" s="591"/>
      <c r="C279" s="592" t="s">
        <v>1552</v>
      </c>
      <c r="D279" s="55">
        <v>45160</v>
      </c>
      <c r="E279" s="1933"/>
      <c r="F279" s="1934"/>
      <c r="G279" s="591"/>
      <c r="H279" s="27">
        <v>10</v>
      </c>
      <c r="I279" s="591"/>
      <c r="J279" s="24" t="s">
        <v>811</v>
      </c>
      <c r="K279" s="2042"/>
      <c r="L279" s="27" t="s">
        <v>811</v>
      </c>
      <c r="T279" s="166"/>
    </row>
    <row r="280" spans="1:41">
      <c r="A280" s="591"/>
      <c r="B280" s="591"/>
      <c r="C280" s="592" t="s">
        <v>1552</v>
      </c>
      <c r="D280" s="55">
        <v>45160</v>
      </c>
      <c r="E280" s="1933"/>
      <c r="F280" s="1934"/>
      <c r="G280" s="591"/>
      <c r="H280" s="27">
        <v>12</v>
      </c>
      <c r="I280" s="591"/>
      <c r="J280" s="24" t="s">
        <v>811</v>
      </c>
      <c r="K280" s="2042"/>
      <c r="L280" s="27" t="s">
        <v>811</v>
      </c>
      <c r="T280" s="166"/>
    </row>
    <row r="281" spans="1:41">
      <c r="A281" s="591"/>
      <c r="B281" s="591"/>
      <c r="C281" s="592" t="s">
        <v>1552</v>
      </c>
      <c r="D281" s="55">
        <v>45160</v>
      </c>
      <c r="E281" s="1933"/>
      <c r="F281" s="1934"/>
      <c r="G281" s="591"/>
      <c r="H281" s="27">
        <v>14</v>
      </c>
      <c r="I281" s="591"/>
      <c r="J281" s="24" t="s">
        <v>811</v>
      </c>
      <c r="K281" s="2042"/>
      <c r="L281" s="27" t="s">
        <v>811</v>
      </c>
      <c r="T281" s="166"/>
    </row>
    <row r="282" spans="1:41">
      <c r="A282" s="591"/>
      <c r="B282" s="591"/>
      <c r="C282" s="592" t="s">
        <v>1552</v>
      </c>
      <c r="D282" s="55">
        <v>45160</v>
      </c>
      <c r="E282" s="1933"/>
      <c r="F282" s="1934"/>
      <c r="G282" s="591"/>
      <c r="H282" s="27">
        <v>16</v>
      </c>
      <c r="I282" s="591"/>
      <c r="J282" s="24">
        <v>0.59366754617414241</v>
      </c>
      <c r="K282" s="2042">
        <f t="shared" si="25"/>
        <v>18.388258575197888</v>
      </c>
      <c r="L282" s="24">
        <v>13.368354430379746</v>
      </c>
      <c r="M282" s="2211">
        <f>AVERAGE(I251:I282)</f>
        <v>4.8850000000000007</v>
      </c>
      <c r="N282" s="1574">
        <f>10*(6-(LN(M282)/LN(2)))</f>
        <v>37.116414378063389</v>
      </c>
      <c r="O282" s="1632">
        <f>AVERAGE(K251:K282)</f>
        <v>22.550935681885452</v>
      </c>
      <c r="P282" s="1574">
        <f t="shared" ref="P282" si="47">10*(6-(LN(48/O282)/LN(2)))</f>
        <v>49.101528890930062</v>
      </c>
      <c r="Q282" s="1632">
        <f>AVERAGE(L251:L282)</f>
        <v>4.0893066104078768</v>
      </c>
      <c r="R282" s="1574">
        <f t="shared" ref="R282" si="48">10*(6-((2.04-0.68*LN(Q282))/LN(2)))</f>
        <v>44.385643585265164</v>
      </c>
      <c r="S282" s="2206">
        <f t="shared" ref="S282" si="49">AVERAGE(N282,P282,R282)</f>
        <v>43.534528951419539</v>
      </c>
      <c r="T282" s="1625">
        <f>AVERAGE(S208:S282)</f>
        <v>41.54949661872989</v>
      </c>
      <c r="U282" s="1626" t="s">
        <v>346</v>
      </c>
      <c r="V282" s="1627" t="str">
        <f>IF(_xlfn.NUMBERVALUE(T282), IF(T282&lt;50, "Acceptable; Ongoing Protection is Required", "Unacceptable; Immediate Restoration is Required"), " ")</f>
        <v>Acceptable; Ongoing Protection is Required</v>
      </c>
    </row>
    <row r="283" spans="1:41">
      <c r="A283" s="591"/>
      <c r="B283" s="591"/>
      <c r="C283" s="591"/>
      <c r="D283" s="2039"/>
      <c r="E283" s="1933"/>
      <c r="F283" s="1934"/>
      <c r="G283" s="591"/>
      <c r="H283" s="591"/>
      <c r="I283" s="591"/>
      <c r="J283" s="371"/>
      <c r="K283" s="2042"/>
      <c r="L283" s="371"/>
      <c r="T283" s="166"/>
    </row>
    <row r="284" spans="1:41">
      <c r="A284" s="591"/>
      <c r="B284" s="591"/>
      <c r="C284" s="591"/>
      <c r="D284" s="2039"/>
      <c r="E284" s="1933"/>
      <c r="F284" s="1934"/>
      <c r="G284" s="591"/>
      <c r="H284" s="591"/>
      <c r="I284" s="591"/>
      <c r="J284" s="371"/>
      <c r="K284" s="2042"/>
      <c r="L284" s="371"/>
      <c r="T284" s="166"/>
    </row>
    <row r="285" spans="1:41" s="437" customFormat="1">
      <c r="A285" s="591"/>
      <c r="B285" s="591"/>
      <c r="C285" s="591"/>
      <c r="D285" s="2039"/>
      <c r="E285" s="1933"/>
      <c r="F285" s="1934"/>
      <c r="G285" s="591"/>
      <c r="H285" s="591"/>
      <c r="I285" s="591"/>
      <c r="J285" s="371"/>
      <c r="K285" s="2042"/>
      <c r="L285" s="371"/>
      <c r="M285" s="592"/>
      <c r="N285" s="592"/>
      <c r="O285" s="592"/>
      <c r="P285" s="592"/>
      <c r="Q285" s="592"/>
      <c r="R285" s="592"/>
      <c r="S285" s="592"/>
      <c r="T285" s="166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</row>
    <row r="286" spans="1:41" s="2733" customFormat="1">
      <c r="A286" s="2592" t="s">
        <v>1555</v>
      </c>
      <c r="B286" s="2592"/>
      <c r="C286" s="2592"/>
      <c r="D286" s="2728"/>
      <c r="E286" s="2729"/>
      <c r="F286" s="2730"/>
      <c r="G286" s="2592"/>
      <c r="H286" s="2592"/>
      <c r="I286" s="2592"/>
      <c r="J286" s="2594"/>
      <c r="K286" s="2731"/>
      <c r="L286" s="2594"/>
      <c r="M286" s="2597" t="s">
        <v>1546</v>
      </c>
      <c r="N286" s="2597"/>
      <c r="O286" s="2597"/>
      <c r="P286" s="2597"/>
      <c r="Q286" s="2597"/>
      <c r="R286" s="2597"/>
      <c r="S286" s="2597"/>
      <c r="T286" s="2732"/>
    </row>
    <row r="287" spans="1:41">
      <c r="A287" s="1959" t="s">
        <v>241</v>
      </c>
      <c r="B287" s="1613" t="s">
        <v>238</v>
      </c>
      <c r="C287" s="1994" t="s">
        <v>242</v>
      </c>
      <c r="D287" s="1960">
        <v>7</v>
      </c>
      <c r="E287" s="1961">
        <v>26</v>
      </c>
      <c r="F287" s="1962">
        <v>2016</v>
      </c>
      <c r="G287" s="1969">
        <v>2.5</v>
      </c>
      <c r="H287" s="1964">
        <v>0.5</v>
      </c>
      <c r="I287" s="2098">
        <v>2.5</v>
      </c>
      <c r="J287" s="1966">
        <v>0.70325426328457563</v>
      </c>
      <c r="K287" s="1966">
        <f t="shared" si="25"/>
        <v>21.782597550976444</v>
      </c>
      <c r="L287" s="373">
        <v>2.0156759493670897</v>
      </c>
      <c r="M287" s="1968"/>
      <c r="N287" s="1968"/>
      <c r="O287" s="2054"/>
      <c r="P287" s="1968"/>
      <c r="Q287" s="2054"/>
      <c r="R287" s="1968"/>
      <c r="S287" s="1968"/>
      <c r="T287" s="166"/>
    </row>
    <row r="288" spans="1:41">
      <c r="A288" s="1959" t="s">
        <v>241</v>
      </c>
      <c r="B288" s="1613" t="s">
        <v>238</v>
      </c>
      <c r="C288" s="1994" t="s">
        <v>242</v>
      </c>
      <c r="D288" s="1960">
        <v>8</v>
      </c>
      <c r="E288" s="1961">
        <v>9</v>
      </c>
      <c r="F288" s="1962">
        <v>2016</v>
      </c>
      <c r="G288" s="1969">
        <v>4.5999999999999996</v>
      </c>
      <c r="H288" s="1964">
        <v>0.5</v>
      </c>
      <c r="I288" s="2112">
        <v>4.5999999999999996</v>
      </c>
      <c r="J288" s="1966">
        <v>1.0046489475493936</v>
      </c>
      <c r="K288" s="1966">
        <f t="shared" si="25"/>
        <v>31.117996501394916</v>
      </c>
      <c r="L288" s="373">
        <v>1.2471088607594933</v>
      </c>
      <c r="M288" s="1968"/>
      <c r="N288" s="1968"/>
      <c r="O288" s="1968"/>
      <c r="P288" s="1968"/>
      <c r="Q288" s="1968"/>
      <c r="R288" s="1968"/>
      <c r="S288" s="1968"/>
      <c r="T288" s="166"/>
    </row>
    <row r="289" spans="1:41">
      <c r="A289" s="1959" t="s">
        <v>241</v>
      </c>
      <c r="B289" s="1613" t="s">
        <v>238</v>
      </c>
      <c r="C289" s="1994" t="s">
        <v>242</v>
      </c>
      <c r="D289" s="1960">
        <v>8</v>
      </c>
      <c r="E289" s="1961">
        <v>23</v>
      </c>
      <c r="F289" s="1962">
        <v>2016</v>
      </c>
      <c r="G289" s="1969">
        <v>2.4</v>
      </c>
      <c r="H289" s="1964">
        <v>0.5</v>
      </c>
      <c r="I289" s="2098">
        <v>2.4</v>
      </c>
      <c r="J289" s="1966">
        <v>1.105113842304333</v>
      </c>
      <c r="K289" s="1966">
        <f t="shared" si="25"/>
        <v>34.229796151534408</v>
      </c>
      <c r="L289" s="373">
        <v>2.0881822784810131</v>
      </c>
      <c r="M289" s="1968"/>
      <c r="N289" s="1968"/>
      <c r="O289" s="1968"/>
      <c r="P289" s="1968"/>
      <c r="Q289" s="1968"/>
      <c r="R289" s="1968"/>
      <c r="S289" s="1968"/>
      <c r="T289" s="166"/>
    </row>
    <row r="290" spans="1:41">
      <c r="A290" s="1981" t="s">
        <v>241</v>
      </c>
      <c r="B290" s="1982" t="s">
        <v>238</v>
      </c>
      <c r="C290" s="1986" t="s">
        <v>242</v>
      </c>
      <c r="D290" s="1983">
        <v>7</v>
      </c>
      <c r="E290" s="1984">
        <v>13</v>
      </c>
      <c r="F290" s="1985">
        <v>2017</v>
      </c>
      <c r="G290" s="1986">
        <v>2.6</v>
      </c>
      <c r="H290" s="1987">
        <v>0.5</v>
      </c>
      <c r="I290" s="2113">
        <v>2.6</v>
      </c>
      <c r="J290" s="1982" t="s">
        <v>811</v>
      </c>
      <c r="K290" s="1966"/>
      <c r="L290" s="1982" t="s">
        <v>811</v>
      </c>
      <c r="M290" s="1968"/>
      <c r="N290" s="1968"/>
      <c r="O290" s="2054"/>
      <c r="P290" s="1968"/>
      <c r="Q290" s="2054"/>
      <c r="R290" s="1968"/>
      <c r="S290" s="1968"/>
      <c r="T290" s="1128"/>
      <c r="U290" s="571"/>
      <c r="V290" s="571"/>
    </row>
    <row r="291" spans="1:41">
      <c r="A291" s="1959" t="s">
        <v>241</v>
      </c>
      <c r="B291" s="1613" t="s">
        <v>238</v>
      </c>
      <c r="C291" s="1994" t="s">
        <v>242</v>
      </c>
      <c r="D291" s="1960">
        <v>7</v>
      </c>
      <c r="E291" s="1961">
        <v>13</v>
      </c>
      <c r="F291" s="1962">
        <v>2017</v>
      </c>
      <c r="G291" s="1994">
        <v>2.6</v>
      </c>
      <c r="H291" s="1995">
        <v>1.3</v>
      </c>
      <c r="I291" s="2098">
        <v>2.6</v>
      </c>
      <c r="J291" s="373">
        <v>0.50294684639265053</v>
      </c>
      <c r="K291" s="1966">
        <f t="shared" si="25"/>
        <v>15.578275620165957</v>
      </c>
      <c r="L291" s="373">
        <v>2.1878784810126581</v>
      </c>
      <c r="M291" s="1968"/>
      <c r="N291" s="1968"/>
      <c r="O291" s="1968"/>
      <c r="P291" s="1968"/>
      <c r="Q291" s="1968"/>
      <c r="R291" s="1968"/>
      <c r="S291" s="1968"/>
      <c r="T291" s="166"/>
    </row>
    <row r="292" spans="1:41">
      <c r="A292" s="1959" t="s">
        <v>241</v>
      </c>
      <c r="B292" s="1613" t="s">
        <v>238</v>
      </c>
      <c r="C292" s="1994" t="s">
        <v>242</v>
      </c>
      <c r="D292" s="1960">
        <v>7</v>
      </c>
      <c r="E292" s="1961">
        <v>27</v>
      </c>
      <c r="F292" s="1962">
        <v>2017</v>
      </c>
      <c r="G292" s="1994">
        <v>2.5</v>
      </c>
      <c r="H292" s="1995">
        <v>0.5</v>
      </c>
      <c r="I292" s="2098">
        <v>2.5</v>
      </c>
      <c r="J292" s="1613" t="s">
        <v>811</v>
      </c>
      <c r="K292" s="1966"/>
      <c r="L292" s="1613" t="s">
        <v>811</v>
      </c>
      <c r="M292" s="1968"/>
      <c r="N292" s="1968"/>
      <c r="O292" s="1968"/>
      <c r="P292" s="1968"/>
      <c r="Q292" s="1968"/>
      <c r="R292" s="1968"/>
      <c r="S292" s="1968"/>
      <c r="T292" s="166"/>
    </row>
    <row r="293" spans="1:41">
      <c r="A293" s="1959" t="s">
        <v>241</v>
      </c>
      <c r="B293" s="1613" t="s">
        <v>238</v>
      </c>
      <c r="C293" s="1994" t="s">
        <v>242</v>
      </c>
      <c r="D293" s="1960">
        <v>7</v>
      </c>
      <c r="E293" s="1961">
        <v>27</v>
      </c>
      <c r="F293" s="1962">
        <v>2017</v>
      </c>
      <c r="G293" s="1994">
        <v>2.5</v>
      </c>
      <c r="H293" s="1995">
        <v>1</v>
      </c>
      <c r="I293" s="2098">
        <v>2.5</v>
      </c>
      <c r="J293" s="373">
        <v>0.73571315172196206</v>
      </c>
      <c r="K293" s="1966">
        <f t="shared" si="25"/>
        <v>22.787979161436052</v>
      </c>
      <c r="L293" s="373">
        <v>2.9278962025316448</v>
      </c>
      <c r="M293" s="1968"/>
      <c r="N293" s="1968"/>
      <c r="O293" s="1968"/>
      <c r="P293" s="1968"/>
      <c r="Q293" s="1968"/>
      <c r="R293" s="1968"/>
      <c r="S293" s="1968"/>
      <c r="T293" s="166"/>
    </row>
    <row r="294" spans="1:41">
      <c r="A294" s="1971" t="s">
        <v>241</v>
      </c>
      <c r="B294" s="1853" t="s">
        <v>238</v>
      </c>
      <c r="C294" s="1996" t="s">
        <v>242</v>
      </c>
      <c r="D294" s="1972">
        <v>8</v>
      </c>
      <c r="E294" s="1973">
        <v>10</v>
      </c>
      <c r="F294" s="1974">
        <v>2017</v>
      </c>
      <c r="G294" s="1996">
        <v>2.2999999999999998</v>
      </c>
      <c r="H294" s="1997">
        <v>0.5</v>
      </c>
      <c r="I294" s="2097">
        <v>2.2999999999999998</v>
      </c>
      <c r="J294" s="1998">
        <v>0.50294684639265053</v>
      </c>
      <c r="K294" s="1966">
        <f t="shared" si="25"/>
        <v>15.578275620165957</v>
      </c>
      <c r="L294" s="1998">
        <v>1.8500443037974685</v>
      </c>
      <c r="M294" s="1968"/>
      <c r="N294" s="1968"/>
      <c r="O294" s="1968"/>
      <c r="P294" s="1968"/>
      <c r="Q294" s="1968"/>
      <c r="R294" s="1968"/>
      <c r="S294" s="1968"/>
      <c r="T294" s="166"/>
    </row>
    <row r="295" spans="1:41">
      <c r="A295" s="1959" t="s">
        <v>241</v>
      </c>
      <c r="B295" s="1613" t="s">
        <v>238</v>
      </c>
      <c r="C295" s="1994" t="s">
        <v>242</v>
      </c>
      <c r="D295" s="2465">
        <v>7</v>
      </c>
      <c r="E295" s="2466">
        <v>5</v>
      </c>
      <c r="F295" s="2467">
        <v>2018</v>
      </c>
      <c r="G295" s="1613">
        <v>2.4</v>
      </c>
      <c r="H295" s="2671">
        <v>0.5</v>
      </c>
      <c r="I295" s="2684">
        <v>2.4</v>
      </c>
      <c r="J295" s="373">
        <v>0.41840101032229787</v>
      </c>
      <c r="K295" s="1966">
        <f t="shared" si="25"/>
        <v>12.959552893722854</v>
      </c>
      <c r="L295" s="373">
        <v>1.7560126582278479</v>
      </c>
      <c r="M295" s="1968"/>
      <c r="N295" s="1968"/>
      <c r="O295" s="2054"/>
      <c r="P295" s="1968"/>
      <c r="Q295" s="2054"/>
      <c r="R295" s="1968"/>
      <c r="S295" s="1968"/>
      <c r="T295" s="166"/>
    </row>
    <row r="296" spans="1:41">
      <c r="A296" s="1959" t="s">
        <v>241</v>
      </c>
      <c r="B296" s="1613" t="s">
        <v>238</v>
      </c>
      <c r="C296" s="1994" t="s">
        <v>242</v>
      </c>
      <c r="D296" s="2465">
        <v>7</v>
      </c>
      <c r="E296" s="2466">
        <v>19</v>
      </c>
      <c r="F296" s="2467">
        <v>2018</v>
      </c>
      <c r="G296" s="1613">
        <v>2.15</v>
      </c>
      <c r="H296" s="2671">
        <v>0.5</v>
      </c>
      <c r="I296" s="2684">
        <v>2.15</v>
      </c>
      <c r="J296" s="1613" t="s">
        <v>811</v>
      </c>
      <c r="K296" s="1966"/>
      <c r="L296" s="1613" t="s">
        <v>811</v>
      </c>
      <c r="M296" s="1968"/>
      <c r="N296" s="1968"/>
      <c r="O296" s="1968"/>
      <c r="P296" s="1968"/>
      <c r="Q296" s="1968"/>
      <c r="R296" s="1968"/>
      <c r="S296" s="1968"/>
      <c r="T296" s="166"/>
    </row>
    <row r="297" spans="1:41">
      <c r="A297" s="1959" t="s">
        <v>241</v>
      </c>
      <c r="B297" s="1613" t="s">
        <v>238</v>
      </c>
      <c r="C297" s="1994" t="s">
        <v>242</v>
      </c>
      <c r="D297" s="2465">
        <v>8</v>
      </c>
      <c r="E297" s="2466">
        <v>2</v>
      </c>
      <c r="F297" s="2467">
        <v>2018</v>
      </c>
      <c r="G297" s="1613">
        <v>2.5</v>
      </c>
      <c r="H297" s="2671">
        <v>0.5</v>
      </c>
      <c r="I297" s="2684">
        <v>2.5</v>
      </c>
      <c r="J297" s="373">
        <v>0.45326776118248935</v>
      </c>
      <c r="K297" s="1966">
        <f t="shared" si="25"/>
        <v>14.039515634866426</v>
      </c>
      <c r="L297" s="373">
        <v>1.325506329113924</v>
      </c>
      <c r="M297" s="1968"/>
      <c r="N297" s="1968"/>
      <c r="O297" s="1968"/>
      <c r="P297" s="1968"/>
      <c r="Q297" s="1968"/>
      <c r="R297" s="1968"/>
      <c r="S297" s="1968"/>
      <c r="T297" s="166"/>
    </row>
    <row r="298" spans="1:41">
      <c r="A298" s="1971" t="s">
        <v>241</v>
      </c>
      <c r="B298" s="1853" t="s">
        <v>238</v>
      </c>
      <c r="C298" s="1996" t="s">
        <v>242</v>
      </c>
      <c r="D298" s="2468">
        <v>8</v>
      </c>
      <c r="E298" s="2469">
        <v>16</v>
      </c>
      <c r="F298" s="2470">
        <v>2018</v>
      </c>
      <c r="G298" s="1853">
        <v>2.4500000000000002</v>
      </c>
      <c r="H298" s="2673">
        <v>0.5</v>
      </c>
      <c r="I298" s="2685">
        <v>2.1</v>
      </c>
      <c r="J298" s="1998">
        <v>0.26862835959221498</v>
      </c>
      <c r="K298" s="1978">
        <f t="shared" si="25"/>
        <v>8.3204948100092668</v>
      </c>
      <c r="L298" s="1998">
        <v>1.0649367088607593</v>
      </c>
      <c r="M298" s="1968"/>
      <c r="N298" s="1968"/>
      <c r="O298" s="1968"/>
      <c r="P298" s="1968"/>
      <c r="Q298" s="1968"/>
      <c r="R298" s="1968"/>
      <c r="S298" s="1968"/>
      <c r="T298" s="166"/>
    </row>
    <row r="299" spans="1:41">
      <c r="A299" s="1281"/>
      <c r="B299" s="591"/>
      <c r="C299" s="31"/>
      <c r="D299" s="31"/>
      <c r="E299" s="1933"/>
      <c r="F299" s="1934"/>
      <c r="G299" s="36" t="s">
        <v>1533</v>
      </c>
      <c r="H299" s="36" t="s">
        <v>1221</v>
      </c>
      <c r="I299" s="36" t="s">
        <v>1534</v>
      </c>
      <c r="J299" s="39" t="s">
        <v>705</v>
      </c>
      <c r="K299" s="36" t="s">
        <v>705</v>
      </c>
      <c r="L299" s="36" t="s">
        <v>1535</v>
      </c>
      <c r="T299" s="166"/>
    </row>
    <row r="300" spans="1:41">
      <c r="A300" s="1281"/>
      <c r="B300" s="591"/>
      <c r="C300" s="2702" t="s">
        <v>701</v>
      </c>
      <c r="D300" s="2702" t="s">
        <v>786</v>
      </c>
      <c r="E300" s="1933"/>
      <c r="F300" s="1934"/>
      <c r="G300" s="2702" t="s">
        <v>1537</v>
      </c>
      <c r="H300" s="2702" t="s">
        <v>1538</v>
      </c>
      <c r="I300" s="2702" t="s">
        <v>1537</v>
      </c>
      <c r="J300" s="45" t="s">
        <v>1539</v>
      </c>
      <c r="K300" s="1926" t="s">
        <v>1543</v>
      </c>
      <c r="L300" s="45" t="s">
        <v>1540</v>
      </c>
      <c r="T300" s="166"/>
    </row>
    <row r="301" spans="1:41" s="451" customFormat="1">
      <c r="A301" s="1281"/>
      <c r="B301" s="591"/>
      <c r="C301" s="593" t="s">
        <v>1555</v>
      </c>
      <c r="D301" s="2703">
        <v>44392</v>
      </c>
      <c r="E301" s="1933"/>
      <c r="F301" s="1934"/>
      <c r="G301" s="1100">
        <v>2.5</v>
      </c>
      <c r="H301" s="1100">
        <v>0.5</v>
      </c>
      <c r="I301" s="1100">
        <v>2.5</v>
      </c>
      <c r="J301" s="1119">
        <v>0.41304098456618943</v>
      </c>
      <c r="K301" s="2042">
        <f t="shared" si="25"/>
        <v>12.793531455953151</v>
      </c>
      <c r="L301" s="1119">
        <v>4.2500000000000009</v>
      </c>
      <c r="M301" s="592"/>
      <c r="N301" s="592"/>
      <c r="O301" s="933"/>
      <c r="P301" s="592"/>
      <c r="Q301" s="933"/>
      <c r="R301" s="592"/>
      <c r="S301" s="592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</row>
    <row r="302" spans="1:41">
      <c r="A302" s="591"/>
      <c r="B302" s="591"/>
      <c r="C302" s="629"/>
      <c r="D302" s="2039"/>
      <c r="E302" s="1933"/>
      <c r="F302" s="1934"/>
      <c r="G302" s="591"/>
      <c r="H302" s="591"/>
      <c r="I302" s="591"/>
      <c r="J302" s="371"/>
      <c r="K302" s="2042"/>
      <c r="L302" s="371"/>
      <c r="T302" s="166"/>
    </row>
    <row r="303" spans="1:41" s="437" customFormat="1">
      <c r="A303" s="2592"/>
      <c r="B303" s="2592"/>
      <c r="C303" s="2734"/>
      <c r="D303" s="2728"/>
      <c r="E303" s="2729"/>
      <c r="F303" s="2730"/>
      <c r="G303" s="2592"/>
      <c r="H303" s="2592"/>
      <c r="I303" s="2592"/>
      <c r="J303" s="2594"/>
      <c r="K303" s="2731"/>
      <c r="L303" s="2594"/>
      <c r="M303" s="2597"/>
      <c r="N303" s="592"/>
      <c r="O303" s="592"/>
      <c r="P303" s="592"/>
      <c r="Q303" s="592"/>
      <c r="R303" s="592"/>
      <c r="S303" s="592"/>
      <c r="T303" s="166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</row>
    <row r="304" spans="1:41">
      <c r="A304" s="1281" t="s">
        <v>1556</v>
      </c>
      <c r="B304" s="591"/>
      <c r="C304" s="629"/>
      <c r="D304" s="2039"/>
      <c r="E304" s="1933"/>
      <c r="F304" s="1934"/>
      <c r="G304" s="591"/>
      <c r="H304" s="2040"/>
      <c r="I304" s="2107"/>
      <c r="J304" s="371"/>
      <c r="K304" s="2042"/>
      <c r="L304" s="371"/>
      <c r="T304" s="166"/>
    </row>
    <row r="305" spans="1:22">
      <c r="A305" s="1947" t="s">
        <v>235</v>
      </c>
      <c r="B305" s="1948" t="s">
        <v>238</v>
      </c>
      <c r="C305" s="1952" t="s">
        <v>1557</v>
      </c>
      <c r="D305" s="1949">
        <v>7</v>
      </c>
      <c r="E305" s="1950">
        <v>12</v>
      </c>
      <c r="F305" s="1951">
        <v>2016</v>
      </c>
      <c r="G305" s="1952">
        <v>6.35</v>
      </c>
      <c r="H305" s="1953">
        <v>0.5</v>
      </c>
      <c r="I305" s="2110">
        <v>4.05</v>
      </c>
      <c r="J305" s="1955">
        <v>0.47404063205417613</v>
      </c>
      <c r="K305" s="1955">
        <f t="shared" si="25"/>
        <v>14.682934537246052</v>
      </c>
      <c r="L305" s="2708">
        <v>3.0335515189873412</v>
      </c>
      <c r="M305" s="1968"/>
      <c r="N305" s="1968"/>
      <c r="O305" s="2054"/>
      <c r="P305" s="1968"/>
      <c r="Q305" s="2054"/>
      <c r="R305" s="1968"/>
      <c r="S305" s="1968"/>
      <c r="T305" s="166"/>
    </row>
    <row r="306" spans="1:22">
      <c r="A306" s="1959" t="s">
        <v>235</v>
      </c>
      <c r="B306" s="1613" t="s">
        <v>238</v>
      </c>
      <c r="C306" s="1994" t="s">
        <v>1557</v>
      </c>
      <c r="D306" s="1960">
        <v>7</v>
      </c>
      <c r="E306" s="1961">
        <v>26</v>
      </c>
      <c r="F306" s="1962">
        <v>2016</v>
      </c>
      <c r="G306" s="1969">
        <v>6.25</v>
      </c>
      <c r="H306" s="1964">
        <v>0.5</v>
      </c>
      <c r="I306" s="2098">
        <v>4.2</v>
      </c>
      <c r="J306" s="1966">
        <v>1.0716255440526867</v>
      </c>
      <c r="K306" s="1966">
        <f t="shared" ref="K306:K375" si="50">IF(AND(J306&gt;0),  J306*30.974," ")</f>
        <v>33.192529601487919</v>
      </c>
      <c r="L306" s="373">
        <v>1.3196151898734176</v>
      </c>
      <c r="M306" s="1968"/>
      <c r="N306" s="1968"/>
      <c r="O306" s="1968"/>
      <c r="P306" s="1968"/>
      <c r="Q306" s="1968"/>
      <c r="R306" s="1968"/>
      <c r="S306" s="1968"/>
      <c r="T306" s="166"/>
    </row>
    <row r="307" spans="1:22">
      <c r="A307" s="1959" t="s">
        <v>235</v>
      </c>
      <c r="B307" s="1613" t="s">
        <v>238</v>
      </c>
      <c r="C307" s="1994" t="s">
        <v>1557</v>
      </c>
      <c r="D307" s="1960">
        <v>8</v>
      </c>
      <c r="E307" s="1961">
        <v>9</v>
      </c>
      <c r="F307" s="1962">
        <v>2016</v>
      </c>
      <c r="G307" s="1969">
        <v>6.25</v>
      </c>
      <c r="H307" s="1964">
        <v>0.5</v>
      </c>
      <c r="I307" s="2112">
        <v>4.45</v>
      </c>
      <c r="J307" s="1966">
        <v>1.0716255440526867</v>
      </c>
      <c r="K307" s="1966">
        <f t="shared" si="50"/>
        <v>33.192529601487919</v>
      </c>
      <c r="L307" s="373">
        <v>1.8561620253164559</v>
      </c>
      <c r="M307" s="1968"/>
      <c r="N307" s="1968"/>
      <c r="O307" s="1968"/>
      <c r="P307" s="1968"/>
      <c r="Q307" s="1968"/>
      <c r="R307" s="1968"/>
      <c r="S307" s="1968"/>
      <c r="T307" s="166"/>
    </row>
    <row r="308" spans="1:22">
      <c r="A308" s="1959" t="s">
        <v>235</v>
      </c>
      <c r="B308" s="1613" t="s">
        <v>238</v>
      </c>
      <c r="C308" s="1994" t="s">
        <v>1557</v>
      </c>
      <c r="D308" s="1960">
        <v>8</v>
      </c>
      <c r="E308" s="1961">
        <v>9</v>
      </c>
      <c r="F308" s="1962">
        <v>2016</v>
      </c>
      <c r="G308" s="1969">
        <v>6.2</v>
      </c>
      <c r="H308" s="1964">
        <v>0.5</v>
      </c>
      <c r="I308" s="2112">
        <v>4.25</v>
      </c>
      <c r="J308" s="1966">
        <v>1.0381372458010401</v>
      </c>
      <c r="K308" s="1966">
        <f t="shared" si="50"/>
        <v>32.155263051441416</v>
      </c>
      <c r="L308" s="373">
        <v>1.6531443037974685</v>
      </c>
      <c r="M308" s="1968"/>
      <c r="N308" s="1968"/>
      <c r="O308" s="1968"/>
      <c r="P308" s="1968"/>
      <c r="Q308" s="1968"/>
      <c r="R308" s="1968"/>
      <c r="S308" s="1968"/>
      <c r="T308" s="166"/>
    </row>
    <row r="309" spans="1:22">
      <c r="A309" s="1981" t="s">
        <v>235</v>
      </c>
      <c r="B309" s="1982" t="s">
        <v>238</v>
      </c>
      <c r="C309" s="1986" t="s">
        <v>1557</v>
      </c>
      <c r="D309" s="1983">
        <v>7</v>
      </c>
      <c r="E309" s="1984">
        <v>13</v>
      </c>
      <c r="F309" s="1985">
        <v>2017</v>
      </c>
      <c r="G309" s="1986">
        <v>6.6</v>
      </c>
      <c r="H309" s="1987">
        <v>0.5</v>
      </c>
      <c r="I309" s="2113">
        <v>3.3</v>
      </c>
      <c r="J309" s="1989">
        <v>0.73571315172196206</v>
      </c>
      <c r="K309" s="1966">
        <f t="shared" si="50"/>
        <v>22.787979161436052</v>
      </c>
      <c r="L309" s="1989">
        <v>3.2576867088607586</v>
      </c>
      <c r="M309" s="1968"/>
      <c r="N309" s="1968"/>
      <c r="O309" s="2054"/>
      <c r="P309" s="1968"/>
      <c r="Q309" s="2054"/>
      <c r="R309" s="1968"/>
      <c r="S309" s="1968"/>
    </row>
    <row r="310" spans="1:22">
      <c r="A310" s="1959" t="s">
        <v>235</v>
      </c>
      <c r="B310" s="1613" t="s">
        <v>238</v>
      </c>
      <c r="C310" s="1994" t="s">
        <v>1557</v>
      </c>
      <c r="D310" s="1960">
        <v>7</v>
      </c>
      <c r="E310" s="1961">
        <v>13</v>
      </c>
      <c r="F310" s="1962">
        <v>2017</v>
      </c>
      <c r="G310" s="1994">
        <v>6.6</v>
      </c>
      <c r="H310" s="1995">
        <v>2</v>
      </c>
      <c r="I310" s="2098">
        <v>3.3</v>
      </c>
      <c r="J310" s="1613" t="s">
        <v>811</v>
      </c>
      <c r="K310" s="1966"/>
      <c r="L310" s="1613" t="s">
        <v>811</v>
      </c>
      <c r="M310" s="1968"/>
      <c r="N310" s="1968"/>
      <c r="O310" s="1968"/>
      <c r="P310" s="1968"/>
      <c r="Q310" s="1968"/>
      <c r="R310" s="1968"/>
      <c r="S310" s="1968"/>
      <c r="T310" s="166"/>
    </row>
    <row r="311" spans="1:22">
      <c r="A311" s="1959" t="s">
        <v>235</v>
      </c>
      <c r="B311" s="1613" t="s">
        <v>238</v>
      </c>
      <c r="C311" s="1994" t="s">
        <v>1557</v>
      </c>
      <c r="D311" s="1960">
        <v>8</v>
      </c>
      <c r="E311" s="1961">
        <v>10</v>
      </c>
      <c r="F311" s="1962">
        <v>2017</v>
      </c>
      <c r="G311" s="1994">
        <v>6.5</v>
      </c>
      <c r="H311" s="1995">
        <v>0.5</v>
      </c>
      <c r="I311" s="2098">
        <v>4.25</v>
      </c>
      <c r="J311" s="373">
        <v>0.50294684639265053</v>
      </c>
      <c r="K311" s="1966">
        <f t="shared" si="50"/>
        <v>15.578275620165957</v>
      </c>
      <c r="L311" s="373">
        <v>2.0752670886075952</v>
      </c>
      <c r="M311" s="1968"/>
      <c r="N311" s="1968"/>
      <c r="O311" s="1968"/>
      <c r="P311" s="1968"/>
      <c r="Q311" s="1968"/>
      <c r="R311" s="1968"/>
      <c r="S311" s="1968"/>
      <c r="T311" s="166"/>
    </row>
    <row r="312" spans="1:22">
      <c r="A312" s="1971" t="s">
        <v>235</v>
      </c>
      <c r="B312" s="1853" t="s">
        <v>238</v>
      </c>
      <c r="C312" s="1996" t="s">
        <v>1557</v>
      </c>
      <c r="D312" s="1972">
        <v>8</v>
      </c>
      <c r="E312" s="1973">
        <v>24</v>
      </c>
      <c r="F312" s="1974">
        <v>2017</v>
      </c>
      <c r="G312" s="1996">
        <v>6.6</v>
      </c>
      <c r="H312" s="1997">
        <v>0.5</v>
      </c>
      <c r="I312" s="2097">
        <v>3.3</v>
      </c>
      <c r="J312" s="1998">
        <v>0.73571315172196206</v>
      </c>
      <c r="K312" s="1966">
        <f t="shared" si="50"/>
        <v>22.787979161436052</v>
      </c>
      <c r="L312" s="1998">
        <v>7.4806139240506342</v>
      </c>
      <c r="M312" s="1968"/>
      <c r="N312" s="1968"/>
      <c r="O312" s="1968"/>
      <c r="P312" s="1968"/>
      <c r="Q312" s="1968"/>
      <c r="R312" s="1968"/>
      <c r="S312" s="1968"/>
      <c r="T312" s="166"/>
    </row>
    <row r="313" spans="1:22">
      <c r="A313" s="1981" t="s">
        <v>235</v>
      </c>
      <c r="B313" s="1982" t="s">
        <v>238</v>
      </c>
      <c r="C313" s="1982" t="s">
        <v>231</v>
      </c>
      <c r="D313" s="2485">
        <v>7</v>
      </c>
      <c r="E313" s="2486">
        <v>5</v>
      </c>
      <c r="F313" s="2487">
        <v>2018</v>
      </c>
      <c r="G313" s="1982">
        <v>6.5</v>
      </c>
      <c r="H313" s="2668">
        <v>0.5</v>
      </c>
      <c r="I313" s="2683">
        <v>4.25</v>
      </c>
      <c r="J313" s="1989">
        <v>0.38353425946210634</v>
      </c>
      <c r="K313" s="1966">
        <f t="shared" si="50"/>
        <v>11.879590152579281</v>
      </c>
      <c r="L313" s="1989">
        <v>0.82136075949367093</v>
      </c>
      <c r="M313" s="1968"/>
      <c r="N313" s="1968"/>
      <c r="O313" s="2054"/>
      <c r="P313" s="1968"/>
      <c r="Q313" s="2054"/>
      <c r="R313" s="1968"/>
      <c r="S313" s="1968"/>
      <c r="T313" s="1128"/>
      <c r="U313" s="571"/>
      <c r="V313" s="571"/>
    </row>
    <row r="314" spans="1:22">
      <c r="A314" s="1959" t="s">
        <v>235</v>
      </c>
      <c r="B314" s="1613" t="s">
        <v>238</v>
      </c>
      <c r="C314" s="1613" t="s">
        <v>231</v>
      </c>
      <c r="D314" s="2465">
        <v>7</v>
      </c>
      <c r="E314" s="2466">
        <v>19</v>
      </c>
      <c r="F314" s="2467">
        <v>2018</v>
      </c>
      <c r="G314" s="1613">
        <v>6.5</v>
      </c>
      <c r="H314" s="2671">
        <v>0.5</v>
      </c>
      <c r="I314" s="2684">
        <v>4.5</v>
      </c>
      <c r="J314" s="373">
        <v>0.20147126969416124</v>
      </c>
      <c r="K314" s="1966">
        <f t="shared" si="50"/>
        <v>6.2403711075069506</v>
      </c>
      <c r="L314" s="373">
        <v>0.838354430379747</v>
      </c>
      <c r="M314" s="1968"/>
      <c r="N314" s="1968"/>
      <c r="O314" s="1968"/>
      <c r="P314" s="1968"/>
      <c r="Q314" s="1968"/>
      <c r="R314" s="1968"/>
      <c r="S314" s="1968"/>
      <c r="T314" s="166"/>
    </row>
    <row r="315" spans="1:22">
      <c r="A315" s="1959" t="s">
        <v>235</v>
      </c>
      <c r="B315" s="1613" t="s">
        <v>238</v>
      </c>
      <c r="C315" s="1613" t="s">
        <v>231</v>
      </c>
      <c r="D315" s="2465">
        <v>8</v>
      </c>
      <c r="E315" s="2466">
        <v>2</v>
      </c>
      <c r="F315" s="2467">
        <v>2018</v>
      </c>
      <c r="G315" s="1613">
        <v>6.5</v>
      </c>
      <c r="H315" s="2671">
        <v>0.5</v>
      </c>
      <c r="I315" s="2684">
        <v>3.8</v>
      </c>
      <c r="J315" s="373">
        <v>0.48813451204268082</v>
      </c>
      <c r="K315" s="1966">
        <f t="shared" si="50"/>
        <v>15.119478376009996</v>
      </c>
      <c r="L315" s="373">
        <v>4.4070253164556972</v>
      </c>
      <c r="M315" s="1968"/>
      <c r="N315" s="1968"/>
      <c r="O315" s="1968"/>
      <c r="P315" s="1968"/>
      <c r="Q315" s="1968"/>
      <c r="R315" s="1968"/>
      <c r="S315" s="1968"/>
      <c r="T315" s="166"/>
    </row>
    <row r="316" spans="1:22">
      <c r="A316" s="1971" t="s">
        <v>235</v>
      </c>
      <c r="B316" s="1853" t="s">
        <v>238</v>
      </c>
      <c r="C316" s="1853" t="s">
        <v>231</v>
      </c>
      <c r="D316" s="2468">
        <v>8</v>
      </c>
      <c r="E316" s="2469">
        <v>16</v>
      </c>
      <c r="F316" s="2470">
        <v>2018</v>
      </c>
      <c r="G316" s="1853">
        <v>6.5</v>
      </c>
      <c r="H316" s="2673">
        <v>0.5</v>
      </c>
      <c r="I316" s="2685">
        <v>3.5</v>
      </c>
      <c r="J316" s="1998">
        <v>0.50367817423540306</v>
      </c>
      <c r="K316" s="1966">
        <f t="shared" si="50"/>
        <v>15.600927768767374</v>
      </c>
      <c r="L316" s="1998">
        <v>2.6170253164556971</v>
      </c>
      <c r="M316" s="1968"/>
      <c r="N316" s="1968"/>
      <c r="O316" s="1968"/>
      <c r="P316" s="1968"/>
      <c r="Q316" s="1968"/>
      <c r="R316" s="1968"/>
      <c r="S316" s="1968"/>
      <c r="T316" s="166"/>
    </row>
    <row r="317" spans="1:22">
      <c r="A317" s="1281" t="s">
        <v>235</v>
      </c>
      <c r="B317" s="591" t="s">
        <v>238</v>
      </c>
      <c r="C317" s="31" t="s">
        <v>1557</v>
      </c>
      <c r="D317" s="2039">
        <v>7</v>
      </c>
      <c r="E317" s="1933">
        <v>9</v>
      </c>
      <c r="F317" s="1934">
        <v>2019</v>
      </c>
      <c r="G317" s="67">
        <v>6.6</v>
      </c>
      <c r="H317" s="2721">
        <v>0.5</v>
      </c>
      <c r="I317" s="2725">
        <v>3.2</v>
      </c>
      <c r="J317" s="64">
        <v>0.56836909254737067</v>
      </c>
      <c r="K317" s="2042">
        <f t="shared" si="50"/>
        <v>17.60466427256226</v>
      </c>
      <c r="L317" s="64">
        <v>3.0580903797468348</v>
      </c>
      <c r="O317" s="933"/>
      <c r="Q317" s="933"/>
      <c r="T317" s="166"/>
    </row>
    <row r="318" spans="1:22">
      <c r="A318" s="1281" t="s">
        <v>235</v>
      </c>
      <c r="B318" s="591" t="s">
        <v>238</v>
      </c>
      <c r="C318" s="31" t="s">
        <v>1557</v>
      </c>
      <c r="D318" s="2039">
        <v>7</v>
      </c>
      <c r="E318" s="1933">
        <v>23</v>
      </c>
      <c r="F318" s="1934">
        <v>2019</v>
      </c>
      <c r="G318" s="591">
        <v>6.6</v>
      </c>
      <c r="H318" s="2040">
        <v>0.5</v>
      </c>
      <c r="I318" s="2107">
        <v>3</v>
      </c>
      <c r="J318" s="371">
        <v>0.74596804026744401</v>
      </c>
      <c r="K318" s="2042">
        <f t="shared" si="50"/>
        <v>23.105614079243811</v>
      </c>
      <c r="L318" s="371">
        <v>2.5541034177215187</v>
      </c>
      <c r="T318" s="166"/>
    </row>
    <row r="319" spans="1:22">
      <c r="A319" s="1281" t="s">
        <v>235</v>
      </c>
      <c r="B319" s="591" t="s">
        <v>238</v>
      </c>
      <c r="C319" s="31" t="s">
        <v>1557</v>
      </c>
      <c r="D319" s="2039">
        <v>8</v>
      </c>
      <c r="E319" s="1933">
        <v>6</v>
      </c>
      <c r="F319" s="1934">
        <v>2019</v>
      </c>
      <c r="G319" s="591">
        <v>6.6</v>
      </c>
      <c r="H319" s="2040">
        <v>0.5</v>
      </c>
      <c r="I319" s="2107">
        <v>3.3</v>
      </c>
      <c r="J319" s="371">
        <v>0.42627681941052792</v>
      </c>
      <c r="K319" s="2042">
        <f t="shared" si="50"/>
        <v>13.203498204421692</v>
      </c>
      <c r="L319" s="371">
        <v>2.8701630379746828</v>
      </c>
      <c r="T319" s="166"/>
    </row>
    <row r="320" spans="1:22">
      <c r="A320" s="2203" t="s">
        <v>235</v>
      </c>
      <c r="B320" s="1643" t="s">
        <v>238</v>
      </c>
      <c r="C320" s="545" t="s">
        <v>1557</v>
      </c>
      <c r="D320" s="2696">
        <v>8</v>
      </c>
      <c r="E320" s="2697">
        <v>20</v>
      </c>
      <c r="F320" s="2698">
        <v>2019</v>
      </c>
      <c r="G320" s="1643">
        <v>6.5</v>
      </c>
      <c r="H320" s="2699">
        <v>0.5</v>
      </c>
      <c r="I320" s="2726">
        <v>3.6</v>
      </c>
      <c r="J320" s="1576">
        <v>0.49732295597894927</v>
      </c>
      <c r="K320" s="2701">
        <f t="shared" si="50"/>
        <v>15.404081238491974</v>
      </c>
      <c r="L320" s="1576">
        <v>1.8963577215189868</v>
      </c>
      <c r="M320" s="2211">
        <f>AVERAGE(I317:I320)</f>
        <v>3.2749999999999999</v>
      </c>
      <c r="N320" s="1574">
        <f>10*(6-(LN(M320)/LN(2)))</f>
        <v>42.885050933499116</v>
      </c>
      <c r="O320" s="1632">
        <f>AVERAGE(K317:K320)</f>
        <v>17.329464448679932</v>
      </c>
      <c r="P320" s="1574">
        <f t="shared" ref="P320" si="51">10*(6-(LN(48/O320)/LN(2)))</f>
        <v>45.301926641765618</v>
      </c>
      <c r="Q320" s="1632">
        <f>AVERAGE(L317:L320)</f>
        <v>2.5946786392405059</v>
      </c>
      <c r="R320" s="1574">
        <f t="shared" ref="R320" si="52">10*(6-((2.04-0.68*LN(Q320))/LN(2)))</f>
        <v>39.922801057467758</v>
      </c>
      <c r="S320" s="2206">
        <f t="shared" ref="S320" si="53">AVERAGE(N320,P320,R320)</f>
        <v>42.703259544244162</v>
      </c>
      <c r="T320" s="166"/>
    </row>
    <row r="321" spans="1:41">
      <c r="A321" s="1281"/>
      <c r="B321" s="591"/>
      <c r="C321" s="31"/>
      <c r="D321" s="31"/>
      <c r="E321" s="1933"/>
      <c r="F321" s="1934"/>
      <c r="G321" s="36" t="s">
        <v>1533</v>
      </c>
      <c r="H321" s="36" t="s">
        <v>1221</v>
      </c>
      <c r="I321" s="36" t="s">
        <v>1534</v>
      </c>
      <c r="J321" s="39" t="s">
        <v>705</v>
      </c>
      <c r="K321" s="36" t="s">
        <v>705</v>
      </c>
      <c r="L321" s="36" t="s">
        <v>1535</v>
      </c>
      <c r="T321" s="166"/>
    </row>
    <row r="322" spans="1:41">
      <c r="A322" s="1281"/>
      <c r="B322" s="591"/>
      <c r="C322" s="2702" t="s">
        <v>701</v>
      </c>
      <c r="D322" s="2702" t="s">
        <v>786</v>
      </c>
      <c r="E322" s="1933"/>
      <c r="F322" s="1934"/>
      <c r="G322" s="2702" t="s">
        <v>1537</v>
      </c>
      <c r="H322" s="2702" t="s">
        <v>1538</v>
      </c>
      <c r="I322" s="2702" t="s">
        <v>1537</v>
      </c>
      <c r="J322" s="45" t="s">
        <v>1539</v>
      </c>
      <c r="K322" s="1926" t="s">
        <v>1543</v>
      </c>
      <c r="L322" s="45" t="s">
        <v>1540</v>
      </c>
      <c r="T322" s="166"/>
    </row>
    <row r="323" spans="1:41">
      <c r="A323" s="1281"/>
      <c r="B323" s="591"/>
      <c r="C323" s="593" t="s">
        <v>1556</v>
      </c>
      <c r="D323" s="2703">
        <v>44392</v>
      </c>
      <c r="E323" s="1933"/>
      <c r="F323" s="1934"/>
      <c r="G323" s="1100">
        <v>6.6</v>
      </c>
      <c r="H323" s="1100">
        <v>0.5</v>
      </c>
      <c r="I323" s="1100">
        <v>3.7</v>
      </c>
      <c r="J323" s="1119">
        <v>1.0026943420444294</v>
      </c>
      <c r="K323" s="2042">
        <f t="shared" si="50"/>
        <v>31.057454550484156</v>
      </c>
      <c r="L323" s="1119">
        <v>1.9550000000000001</v>
      </c>
      <c r="O323" s="933"/>
      <c r="Q323" s="933"/>
    </row>
    <row r="324" spans="1:41">
      <c r="A324" s="1281"/>
      <c r="B324" s="591"/>
      <c r="C324" s="593" t="s">
        <v>1556</v>
      </c>
      <c r="D324" s="2703">
        <v>44392</v>
      </c>
      <c r="E324" s="1933"/>
      <c r="F324" s="1934"/>
      <c r="G324" s="1100"/>
      <c r="H324" s="1100">
        <v>5</v>
      </c>
      <c r="I324" s="1100"/>
      <c r="J324" s="1119">
        <v>0.48188114866055437</v>
      </c>
      <c r="K324" s="2042">
        <f t="shared" si="50"/>
        <v>14.925786698612011</v>
      </c>
      <c r="L324" s="1119">
        <v>15.852499999999999</v>
      </c>
      <c r="T324" s="166"/>
    </row>
    <row r="325" spans="1:41">
      <c r="A325" s="1281"/>
      <c r="B325" s="591"/>
      <c r="C325" s="593" t="s">
        <v>1556</v>
      </c>
      <c r="D325" s="2703">
        <v>44406</v>
      </c>
      <c r="E325" s="1933"/>
      <c r="F325" s="1934"/>
      <c r="G325" s="1100">
        <v>6.45</v>
      </c>
      <c r="H325" s="1100">
        <v>0.5</v>
      </c>
      <c r="I325" s="1100">
        <v>3.35</v>
      </c>
      <c r="J325" s="1119">
        <v>0.6884016409436492</v>
      </c>
      <c r="K325" s="2042">
        <f t="shared" si="50"/>
        <v>21.32255242658859</v>
      </c>
      <c r="L325" s="1119">
        <v>2.0238095238095242</v>
      </c>
      <c r="T325" s="166"/>
    </row>
    <row r="326" spans="1:41">
      <c r="A326" s="1281"/>
      <c r="B326" s="591"/>
      <c r="C326" s="593" t="s">
        <v>1556</v>
      </c>
      <c r="D326" s="2703">
        <v>44406</v>
      </c>
      <c r="E326" s="1933"/>
      <c r="F326" s="1934"/>
      <c r="G326" s="1100"/>
      <c r="H326" s="1100">
        <v>6</v>
      </c>
      <c r="I326" s="1100"/>
      <c r="J326" s="1119">
        <v>0.86900176310517219</v>
      </c>
      <c r="K326" s="2042">
        <f t="shared" si="50"/>
        <v>26.916460610419602</v>
      </c>
      <c r="L326" s="1119">
        <v>8.819761904761906</v>
      </c>
      <c r="T326" s="166"/>
    </row>
    <row r="327" spans="1:41">
      <c r="A327" s="1281"/>
      <c r="B327" s="591"/>
      <c r="C327" s="593" t="s">
        <v>1556</v>
      </c>
      <c r="D327" s="2703">
        <v>44420</v>
      </c>
      <c r="E327" s="1933"/>
      <c r="F327" s="1934"/>
      <c r="G327" s="1100">
        <v>6.4</v>
      </c>
      <c r="H327" s="1100">
        <v>0.5</v>
      </c>
      <c r="I327" s="1100">
        <v>3.6</v>
      </c>
      <c r="J327" s="2704">
        <v>0.35933333333333334</v>
      </c>
      <c r="K327" s="2042">
        <f t="shared" si="50"/>
        <v>11.129990666666666</v>
      </c>
      <c r="L327" s="1119">
        <v>1.7283333333333337</v>
      </c>
      <c r="T327" s="166"/>
    </row>
    <row r="328" spans="1:41">
      <c r="A328" s="1281"/>
      <c r="B328" s="591"/>
      <c r="C328" s="593" t="s">
        <v>1556</v>
      </c>
      <c r="D328" s="2703">
        <v>44420</v>
      </c>
      <c r="E328" s="1933"/>
      <c r="F328" s="1934"/>
      <c r="G328" s="1100"/>
      <c r="H328" s="1100">
        <v>6</v>
      </c>
      <c r="I328" s="1100"/>
      <c r="J328" s="2704">
        <v>0.96683179035126587</v>
      </c>
      <c r="K328" s="2042">
        <f t="shared" si="50"/>
        <v>29.946647874340108</v>
      </c>
      <c r="L328" s="1119">
        <v>16.87857142857143</v>
      </c>
      <c r="T328" s="166"/>
    </row>
    <row r="329" spans="1:41">
      <c r="A329" s="1281"/>
      <c r="B329" s="591"/>
      <c r="C329" s="593" t="s">
        <v>1556</v>
      </c>
      <c r="D329" s="2703">
        <v>44434</v>
      </c>
      <c r="E329" s="1933"/>
      <c r="F329" s="1934"/>
      <c r="G329" s="1100">
        <v>6.35</v>
      </c>
      <c r="H329" s="1100">
        <v>0.5</v>
      </c>
      <c r="I329" s="1100">
        <v>3.15</v>
      </c>
      <c r="J329" s="2704">
        <v>0.35933333333333334</v>
      </c>
      <c r="K329" s="2042">
        <f t="shared" si="50"/>
        <v>11.129990666666666</v>
      </c>
      <c r="L329" s="1119">
        <v>3.7400000000000007</v>
      </c>
      <c r="T329" s="166"/>
    </row>
    <row r="330" spans="1:41" s="451" customFormat="1">
      <c r="A330" s="2203"/>
      <c r="B330" s="1643"/>
      <c r="C330" s="1574" t="s">
        <v>1556</v>
      </c>
      <c r="D330" s="2705">
        <v>44434</v>
      </c>
      <c r="E330" s="2697"/>
      <c r="F330" s="2698"/>
      <c r="G330" s="2706"/>
      <c r="H330" s="2706">
        <v>6</v>
      </c>
      <c r="I330" s="2706"/>
      <c r="J330" s="2723">
        <v>0.86681470859079002</v>
      </c>
      <c r="K330" s="2701">
        <f t="shared" si="50"/>
        <v>26.84871878389113</v>
      </c>
      <c r="L330" s="2709">
        <v>9.796857142857144</v>
      </c>
      <c r="M330" s="2211">
        <f>AVERAGE(I323:I330)</f>
        <v>3.45</v>
      </c>
      <c r="N330" s="1574">
        <f>10*(6-(LN(M330)/LN(2)))</f>
        <v>42.134036381091931</v>
      </c>
      <c r="O330" s="1632">
        <f>AVERAGE(K323:K330)</f>
        <v>21.659700284708613</v>
      </c>
      <c r="P330" s="1574">
        <f t="shared" ref="P330" si="54">10*(6-(LN(48/O330)/LN(2)))</f>
        <v>48.519788740119758</v>
      </c>
      <c r="Q330" s="1632">
        <f>AVERAGE(L323:L330)</f>
        <v>7.5993541666666671</v>
      </c>
      <c r="R330" s="1574">
        <f t="shared" ref="R330" si="55">10*(6-((2.04-0.68*LN(Q330))/LN(2)))</f>
        <v>50.464983514029036</v>
      </c>
      <c r="S330" s="2206">
        <f t="shared" ref="S330" si="56">AVERAGE(N330,P330,R330)</f>
        <v>47.039602878413575</v>
      </c>
      <c r="T330" s="166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</row>
    <row r="331" spans="1:41">
      <c r="A331" s="1281"/>
      <c r="B331" s="591"/>
      <c r="C331" s="31"/>
      <c r="D331" s="2039"/>
      <c r="E331" s="1933"/>
      <c r="F331" s="1934"/>
      <c r="G331" s="591"/>
      <c r="H331" s="2040"/>
      <c r="I331" s="2107"/>
      <c r="J331" s="371"/>
      <c r="K331" s="2042"/>
      <c r="L331" s="371"/>
      <c r="T331" s="166"/>
    </row>
    <row r="332" spans="1:41">
      <c r="A332" s="1281"/>
      <c r="B332" s="591"/>
      <c r="C332" s="31"/>
      <c r="D332" s="31"/>
      <c r="E332" s="1933"/>
      <c r="F332" s="1934"/>
      <c r="G332" s="36" t="s">
        <v>1533</v>
      </c>
      <c r="H332" s="36" t="s">
        <v>1221</v>
      </c>
      <c r="I332" s="36" t="s">
        <v>1534</v>
      </c>
      <c r="J332" s="39" t="s">
        <v>705</v>
      </c>
      <c r="K332" s="36" t="s">
        <v>705</v>
      </c>
      <c r="L332" s="36" t="s">
        <v>1535</v>
      </c>
      <c r="T332" s="166"/>
    </row>
    <row r="333" spans="1:41">
      <c r="A333" s="1281"/>
      <c r="B333" s="591"/>
      <c r="C333" s="2702" t="s">
        <v>701</v>
      </c>
      <c r="D333" s="2702" t="s">
        <v>786</v>
      </c>
      <c r="E333" s="1933"/>
      <c r="F333" s="1934"/>
      <c r="G333" s="2702" t="s">
        <v>1537</v>
      </c>
      <c r="H333" s="2702" t="s">
        <v>1538</v>
      </c>
      <c r="I333" s="2702" t="s">
        <v>1537</v>
      </c>
      <c r="J333" s="45" t="s">
        <v>1539</v>
      </c>
      <c r="K333" s="1926" t="s">
        <v>1543</v>
      </c>
      <c r="L333" s="45" t="s">
        <v>1540</v>
      </c>
      <c r="T333" s="166"/>
    </row>
    <row r="334" spans="1:41">
      <c r="A334" s="1281"/>
      <c r="B334" s="591"/>
      <c r="C334" s="592" t="s">
        <v>1556</v>
      </c>
      <c r="D334" s="947">
        <v>44749</v>
      </c>
      <c r="E334" s="1933"/>
      <c r="F334" s="1934"/>
      <c r="G334" s="591">
        <v>6.5</v>
      </c>
      <c r="H334" s="591">
        <v>0.5</v>
      </c>
      <c r="I334" s="591">
        <v>3.25</v>
      </c>
      <c r="J334" s="371">
        <v>0.91259600382547756</v>
      </c>
      <c r="K334" s="2042">
        <f t="shared" si="50"/>
        <v>28.266748622490343</v>
      </c>
      <c r="L334" s="371">
        <v>1.1062213004878689</v>
      </c>
      <c r="O334" s="933"/>
      <c r="Q334" s="933"/>
      <c r="T334" s="166"/>
    </row>
    <row r="335" spans="1:41">
      <c r="A335" s="1281"/>
      <c r="B335" s="591"/>
      <c r="C335" s="592" t="s">
        <v>1556</v>
      </c>
      <c r="D335" s="947">
        <v>44749</v>
      </c>
      <c r="E335" s="1933"/>
      <c r="F335" s="1934"/>
      <c r="G335" s="591"/>
      <c r="H335" s="591">
        <v>6</v>
      </c>
      <c r="I335" s="591"/>
      <c r="J335" s="371">
        <v>1.3688940057382164</v>
      </c>
      <c r="K335" s="2042">
        <f t="shared" si="50"/>
        <v>42.400122933735517</v>
      </c>
      <c r="L335" s="371">
        <v>4.4397083916271098</v>
      </c>
      <c r="T335" s="166"/>
    </row>
    <row r="336" spans="1:41">
      <c r="A336" s="1281"/>
      <c r="B336" s="591"/>
      <c r="C336" s="592" t="s">
        <v>1556</v>
      </c>
      <c r="D336" s="947">
        <v>44777</v>
      </c>
      <c r="E336" s="1933"/>
      <c r="F336" s="1934"/>
      <c r="G336" s="591">
        <v>6.3</v>
      </c>
      <c r="H336" s="591">
        <v>0.5</v>
      </c>
      <c r="I336" s="591">
        <v>3.25</v>
      </c>
      <c r="J336" s="371">
        <v>1.4039938520391961</v>
      </c>
      <c r="K336" s="2042">
        <f t="shared" si="50"/>
        <v>43.487305573062059</v>
      </c>
      <c r="L336" s="371">
        <v>1.4548511579377639</v>
      </c>
      <c r="T336" s="166"/>
    </row>
    <row r="337" spans="1:41">
      <c r="A337" s="1281"/>
      <c r="B337" s="591"/>
      <c r="C337" s="592" t="s">
        <v>1556</v>
      </c>
      <c r="D337" s="947">
        <v>44777</v>
      </c>
      <c r="E337" s="1933"/>
      <c r="F337" s="1934"/>
      <c r="G337" s="591"/>
      <c r="H337" s="591">
        <v>6</v>
      </c>
      <c r="I337" s="591"/>
      <c r="J337" s="371">
        <v>1.4039938520391961</v>
      </c>
      <c r="K337" s="2042">
        <f t="shared" si="50"/>
        <v>43.487305573062059</v>
      </c>
      <c r="L337" s="371">
        <v>7.9787812288238396</v>
      </c>
      <c r="T337" s="166"/>
    </row>
    <row r="338" spans="1:41">
      <c r="A338" s="1281"/>
      <c r="B338" s="591"/>
      <c r="C338" s="592" t="s">
        <v>1556</v>
      </c>
      <c r="D338" s="947">
        <v>44790</v>
      </c>
      <c r="E338" s="1933"/>
      <c r="F338" s="1934"/>
      <c r="G338" s="591">
        <v>6.1</v>
      </c>
      <c r="H338" s="591">
        <v>0.5</v>
      </c>
      <c r="I338" s="591">
        <v>3.3</v>
      </c>
      <c r="J338" s="371">
        <v>1.052995389029397</v>
      </c>
      <c r="K338" s="2042">
        <f t="shared" si="50"/>
        <v>32.615479179796544</v>
      </c>
      <c r="L338" s="371">
        <v>1.632581430186357</v>
      </c>
      <c r="T338" s="166"/>
    </row>
    <row r="339" spans="1:41" s="451" customFormat="1">
      <c r="A339" s="2203"/>
      <c r="B339" s="1643"/>
      <c r="C339" s="1649" t="s">
        <v>1556</v>
      </c>
      <c r="D339" s="2707">
        <v>44790</v>
      </c>
      <c r="E339" s="2697"/>
      <c r="F339" s="2698"/>
      <c r="G339" s="2646"/>
      <c r="H339" s="2646">
        <v>5</v>
      </c>
      <c r="I339" s="2646"/>
      <c r="J339" s="2590">
        <v>0.58235405198076429</v>
      </c>
      <c r="K339" s="2701">
        <f t="shared" si="50"/>
        <v>18.037834406052195</v>
      </c>
      <c r="L339" s="1576">
        <v>5.4108780833509158</v>
      </c>
      <c r="M339" s="2211">
        <f>AVERAGE(I334:I339)</f>
        <v>3.2666666666666671</v>
      </c>
      <c r="N339" s="1574">
        <f>10*(6-(LN(M339)/LN(2)))</f>
        <v>42.921807514933107</v>
      </c>
      <c r="O339" s="1632">
        <f>AVERAGE(K334:K339)</f>
        <v>34.715799381366452</v>
      </c>
      <c r="P339" s="1574">
        <f t="shared" ref="P339" si="57">10*(6-(LN(48/O339)/LN(2)))</f>
        <v>55.325579861219879</v>
      </c>
      <c r="Q339" s="1632">
        <f>AVERAGE(L334:L339)</f>
        <v>3.6705035987356425</v>
      </c>
      <c r="R339" s="1574">
        <f t="shared" ref="R339" si="58">10*(6-((2.04-0.68*LN(Q339))/LN(2)))</f>
        <v>43.325671678920088</v>
      </c>
      <c r="S339" s="2206">
        <f t="shared" ref="S339" si="59">AVERAGE(N339,P339,R339)</f>
        <v>47.191019685024365</v>
      </c>
      <c r="T339" s="1625">
        <f>AVERAGE(S317:S339)</f>
        <v>45.644627369227372</v>
      </c>
      <c r="U339" s="1626" t="s">
        <v>968</v>
      </c>
      <c r="V339" s="1627" t="str">
        <f>IF(_xlfn.NUMBERVALUE(T339), IF(T339&lt;50, "Acceptable; Ongoing Protection is Required", "Unacceptable; Immediate Restoration is Required"), " ")</f>
        <v>Acceptable; Ongoing Protection is Required</v>
      </c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</row>
    <row r="340" spans="1:41">
      <c r="A340" s="1281"/>
      <c r="B340" s="591"/>
      <c r="C340" s="31"/>
      <c r="D340" s="2039"/>
      <c r="E340" s="1933"/>
      <c r="F340" s="1934"/>
      <c r="G340" s="591"/>
      <c r="H340" s="591"/>
      <c r="I340" s="591"/>
      <c r="J340" s="371"/>
      <c r="K340" s="2042"/>
      <c r="L340" s="371"/>
      <c r="T340" s="166"/>
    </row>
    <row r="341" spans="1:41">
      <c r="A341" s="1281"/>
      <c r="B341" s="591"/>
      <c r="C341" s="31"/>
      <c r="D341" s="2039"/>
      <c r="E341" s="1933"/>
      <c r="F341" s="1934"/>
      <c r="G341" s="591"/>
      <c r="H341" s="591"/>
      <c r="I341" s="591"/>
      <c r="J341" s="371"/>
      <c r="K341" s="2042"/>
      <c r="L341" s="371"/>
      <c r="T341" s="166"/>
    </row>
    <row r="342" spans="1:41">
      <c r="A342" s="1281"/>
      <c r="B342" s="591"/>
      <c r="C342" s="31"/>
      <c r="D342" s="2039"/>
      <c r="E342" s="1933"/>
      <c r="F342" s="1934"/>
      <c r="G342" s="591"/>
      <c r="H342" s="591"/>
      <c r="I342" s="591"/>
      <c r="J342" s="371"/>
      <c r="K342" s="2042"/>
      <c r="L342" s="371"/>
      <c r="T342" s="166"/>
    </row>
    <row r="343" spans="1:41" s="437" customFormat="1">
      <c r="A343" s="1900"/>
      <c r="B343" s="934"/>
      <c r="C343" s="1659"/>
      <c r="D343" s="1888"/>
      <c r="E343" s="1889"/>
      <c r="F343" s="1890"/>
      <c r="G343" s="934"/>
      <c r="H343" s="2592"/>
      <c r="I343" s="2592"/>
      <c r="J343" s="939"/>
      <c r="K343" s="2036"/>
      <c r="L343" s="939"/>
      <c r="M343" s="592"/>
      <c r="N343" s="592"/>
      <c r="O343" s="592"/>
      <c r="P343" s="592"/>
      <c r="Q343" s="592"/>
      <c r="R343" s="592"/>
      <c r="S343" s="592"/>
      <c r="T343" s="166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</row>
    <row r="344" spans="1:41">
      <c r="A344" s="1281" t="s">
        <v>1558</v>
      </c>
      <c r="B344" s="591"/>
      <c r="C344" s="31"/>
      <c r="D344" s="2039"/>
      <c r="E344" s="1933"/>
      <c r="F344" s="1934"/>
      <c r="G344" s="591"/>
      <c r="H344" s="2040"/>
      <c r="I344" s="2107"/>
      <c r="J344" s="371"/>
      <c r="K344" s="2042"/>
      <c r="L344" s="371"/>
      <c r="T344" s="166"/>
    </row>
    <row r="345" spans="1:41">
      <c r="A345" s="1947" t="s">
        <v>421</v>
      </c>
      <c r="B345" s="1948" t="s">
        <v>238</v>
      </c>
      <c r="C345" s="1707" t="s">
        <v>1558</v>
      </c>
      <c r="D345" s="1949">
        <v>7</v>
      </c>
      <c r="E345" s="1950">
        <v>12</v>
      </c>
      <c r="F345" s="1951">
        <v>2016</v>
      </c>
      <c r="G345" s="2109">
        <v>8</v>
      </c>
      <c r="H345" s="1953">
        <v>0.5</v>
      </c>
      <c r="I345" s="2110">
        <v>1.9</v>
      </c>
      <c r="J345" s="1955">
        <v>1.2390670353109188</v>
      </c>
      <c r="K345" s="1955">
        <f t="shared" si="50"/>
        <v>38.3788623517204</v>
      </c>
      <c r="L345" s="2708">
        <v>8.7732658227848095</v>
      </c>
      <c r="M345" s="1968"/>
      <c r="N345" s="1968"/>
      <c r="O345" s="2054"/>
      <c r="P345" s="1968"/>
      <c r="Q345" s="2054"/>
      <c r="R345" s="1968"/>
      <c r="S345" s="1968"/>
      <c r="T345" s="166"/>
    </row>
    <row r="346" spans="1:41" ht="15" customHeight="1">
      <c r="A346" s="1959" t="s">
        <v>421</v>
      </c>
      <c r="B346" s="1613" t="s">
        <v>238</v>
      </c>
      <c r="C346" s="1708" t="s">
        <v>1558</v>
      </c>
      <c r="D346" s="1960">
        <v>7</v>
      </c>
      <c r="E346" s="1961">
        <v>26</v>
      </c>
      <c r="F346" s="1962">
        <v>2016</v>
      </c>
      <c r="G346" s="1969">
        <v>8</v>
      </c>
      <c r="H346" s="1964">
        <v>0.5</v>
      </c>
      <c r="I346" s="2098">
        <v>1.2</v>
      </c>
      <c r="J346" s="1966">
        <v>0.77023085978786843</v>
      </c>
      <c r="K346" s="1966">
        <f t="shared" si="50"/>
        <v>23.857130651069436</v>
      </c>
      <c r="L346" s="373">
        <v>7.2506329113924037</v>
      </c>
      <c r="M346" s="1968"/>
      <c r="N346" s="1968"/>
      <c r="O346" s="1968"/>
      <c r="P346" s="1968"/>
      <c r="Q346" s="1968"/>
      <c r="R346" s="1968"/>
      <c r="S346" s="1968"/>
      <c r="T346" s="166"/>
    </row>
    <row r="347" spans="1:41">
      <c r="A347" s="1959" t="s">
        <v>421</v>
      </c>
      <c r="B347" s="1613" t="s">
        <v>238</v>
      </c>
      <c r="C347" s="1708" t="s">
        <v>1558</v>
      </c>
      <c r="D347" s="1960">
        <v>8</v>
      </c>
      <c r="E347" s="1961">
        <v>9</v>
      </c>
      <c r="F347" s="1962">
        <v>2016</v>
      </c>
      <c r="G347" s="1969">
        <v>7.5</v>
      </c>
      <c r="H347" s="1964">
        <v>0.5</v>
      </c>
      <c r="I347" s="2098">
        <v>0.44</v>
      </c>
      <c r="J347" s="1966">
        <v>1.3060436318142117</v>
      </c>
      <c r="K347" s="1966">
        <f t="shared" si="50"/>
        <v>40.453395451813392</v>
      </c>
      <c r="L347" s="373">
        <v>69.983108860759515</v>
      </c>
      <c r="M347" s="1968"/>
      <c r="N347" s="1968"/>
      <c r="O347" s="1968"/>
      <c r="P347" s="1968"/>
      <c r="Q347" s="1968"/>
      <c r="R347" s="1968"/>
      <c r="S347" s="1968"/>
      <c r="T347" s="166"/>
    </row>
    <row r="348" spans="1:41">
      <c r="A348" s="1971" t="s">
        <v>421</v>
      </c>
      <c r="B348" s="1853" t="s">
        <v>238</v>
      </c>
      <c r="C348" s="1709" t="s">
        <v>1558</v>
      </c>
      <c r="D348" s="1972">
        <v>8</v>
      </c>
      <c r="E348" s="1973">
        <v>23</v>
      </c>
      <c r="F348" s="1974">
        <v>2016</v>
      </c>
      <c r="G348" s="2096">
        <v>7.6</v>
      </c>
      <c r="H348" s="1976">
        <v>0.5</v>
      </c>
      <c r="I348" s="2097">
        <v>0.55000000000000004</v>
      </c>
      <c r="J348" s="1978">
        <v>1.9758095968471407</v>
      </c>
      <c r="K348" s="1966">
        <f t="shared" si="50"/>
        <v>61.198726452743337</v>
      </c>
      <c r="L348" s="1998">
        <v>38.906896202531648</v>
      </c>
      <c r="M348" s="1968"/>
      <c r="N348" s="1968"/>
      <c r="O348" s="1968"/>
      <c r="P348" s="1968"/>
      <c r="Q348" s="1968"/>
      <c r="R348" s="1968"/>
      <c r="S348" s="1968"/>
      <c r="T348" s="166"/>
    </row>
    <row r="349" spans="1:41">
      <c r="A349" s="1959" t="s">
        <v>421</v>
      </c>
      <c r="B349" s="1613" t="s">
        <v>238</v>
      </c>
      <c r="C349" s="1708" t="s">
        <v>1558</v>
      </c>
      <c r="D349" s="1960">
        <v>7</v>
      </c>
      <c r="E349" s="1961">
        <v>13</v>
      </c>
      <c r="F349" s="1962">
        <v>2017</v>
      </c>
      <c r="G349" s="1994">
        <v>8.26</v>
      </c>
      <c r="H349" s="1995">
        <v>0.5</v>
      </c>
      <c r="I349" s="2098">
        <v>1.35</v>
      </c>
      <c r="J349" s="373">
        <v>0.8828557820663544</v>
      </c>
      <c r="K349" s="1966">
        <f t="shared" si="50"/>
        <v>27.345574993723261</v>
      </c>
      <c r="L349" s="373">
        <v>13.955768987341775</v>
      </c>
      <c r="M349" s="1968"/>
      <c r="N349" s="1968"/>
      <c r="O349" s="2054"/>
      <c r="P349" s="1968"/>
      <c r="Q349" s="2054"/>
      <c r="R349" s="1968"/>
      <c r="S349" s="1968"/>
    </row>
    <row r="350" spans="1:41">
      <c r="A350" s="1959" t="s">
        <v>421</v>
      </c>
      <c r="B350" s="1613" t="s">
        <v>238</v>
      </c>
      <c r="C350" s="1708" t="s">
        <v>1558</v>
      </c>
      <c r="D350" s="1960">
        <v>7</v>
      </c>
      <c r="E350" s="1961">
        <v>27</v>
      </c>
      <c r="F350" s="1962">
        <v>2017</v>
      </c>
      <c r="G350" s="1994">
        <v>8.4</v>
      </c>
      <c r="H350" s="1995">
        <v>0.5</v>
      </c>
      <c r="I350" s="2098">
        <v>1.25</v>
      </c>
      <c r="J350" s="373">
        <v>0.8828557820663544</v>
      </c>
      <c r="K350" s="1966">
        <f t="shared" si="50"/>
        <v>27.345574993723261</v>
      </c>
      <c r="L350" s="373">
        <v>16.05516708860759</v>
      </c>
      <c r="M350" s="1968"/>
      <c r="N350" s="1968"/>
      <c r="O350" s="1968"/>
      <c r="P350" s="1968"/>
      <c r="Q350" s="1968"/>
      <c r="R350" s="1968"/>
      <c r="S350" s="1968"/>
      <c r="T350" s="166"/>
    </row>
    <row r="351" spans="1:41">
      <c r="A351" s="1959" t="s">
        <v>421</v>
      </c>
      <c r="B351" s="1613" t="s">
        <v>238</v>
      </c>
      <c r="C351" s="1708" t="s">
        <v>1558</v>
      </c>
      <c r="D351" s="1960">
        <v>8</v>
      </c>
      <c r="E351" s="1961">
        <v>10</v>
      </c>
      <c r="F351" s="1962">
        <v>2017</v>
      </c>
      <c r="G351" s="1994">
        <v>7.85</v>
      </c>
      <c r="H351" s="1995">
        <v>0.5</v>
      </c>
      <c r="I351" s="2098">
        <v>2</v>
      </c>
      <c r="J351" s="373">
        <v>1.0299984124107469</v>
      </c>
      <c r="K351" s="1966">
        <f t="shared" si="50"/>
        <v>31.903170826010474</v>
      </c>
      <c r="L351" s="373">
        <v>12.387253164556961</v>
      </c>
      <c r="M351" s="1968"/>
      <c r="N351" s="1968"/>
      <c r="O351" s="1968"/>
      <c r="P351" s="1968"/>
      <c r="Q351" s="1968"/>
      <c r="R351" s="1968"/>
      <c r="S351" s="1968"/>
      <c r="T351" s="166"/>
    </row>
    <row r="352" spans="1:41">
      <c r="A352" s="1959" t="s">
        <v>421</v>
      </c>
      <c r="B352" s="1613" t="s">
        <v>238</v>
      </c>
      <c r="C352" s="1708" t="s">
        <v>1558</v>
      </c>
      <c r="D352" s="1960">
        <v>8</v>
      </c>
      <c r="E352" s="1961">
        <v>24</v>
      </c>
      <c r="F352" s="1962">
        <v>2017</v>
      </c>
      <c r="G352" s="1994">
        <v>7.6</v>
      </c>
      <c r="H352" s="1995">
        <v>0.5</v>
      </c>
      <c r="I352" s="2098">
        <v>2.1</v>
      </c>
      <c r="J352" s="373">
        <v>0.73571315172196206</v>
      </c>
      <c r="K352" s="1966">
        <f t="shared" si="50"/>
        <v>22.787979161436052</v>
      </c>
      <c r="L352" s="373">
        <v>7.1910417721518991</v>
      </c>
      <c r="M352" s="1968"/>
      <c r="N352" s="1968"/>
      <c r="O352" s="1968"/>
      <c r="P352" s="1968"/>
      <c r="Q352" s="1968"/>
      <c r="R352" s="1968"/>
      <c r="S352" s="1968"/>
      <c r="T352" s="166"/>
    </row>
    <row r="353" spans="1:41">
      <c r="A353" s="1981" t="s">
        <v>421</v>
      </c>
      <c r="B353" s="1982" t="s">
        <v>238</v>
      </c>
      <c r="C353" s="1711" t="s">
        <v>1558</v>
      </c>
      <c r="D353" s="2485">
        <v>7</v>
      </c>
      <c r="E353" s="2486">
        <v>19</v>
      </c>
      <c r="F353" s="2487">
        <v>2018</v>
      </c>
      <c r="G353" s="1982">
        <v>8.5</v>
      </c>
      <c r="H353" s="2668">
        <v>0.5</v>
      </c>
      <c r="I353" s="2683">
        <v>1.73</v>
      </c>
      <c r="J353" s="1989">
        <v>0.83021421403034446</v>
      </c>
      <c r="K353" s="1966">
        <f t="shared" si="50"/>
        <v>25.715055065375889</v>
      </c>
      <c r="L353" s="1989">
        <v>13.708227848101263</v>
      </c>
      <c r="M353" s="1968"/>
      <c r="N353" s="1968"/>
      <c r="O353" s="2054"/>
      <c r="P353" s="1968"/>
      <c r="Q353" s="2054"/>
      <c r="R353" s="1968"/>
      <c r="S353" s="1968"/>
      <c r="T353" s="1128"/>
      <c r="U353" s="571"/>
      <c r="V353" s="571"/>
    </row>
    <row r="354" spans="1:41">
      <c r="A354" s="1959" t="s">
        <v>421</v>
      </c>
      <c r="B354" s="1613" t="s">
        <v>238</v>
      </c>
      <c r="C354" s="1708" t="s">
        <v>1558</v>
      </c>
      <c r="D354" s="2465">
        <v>8</v>
      </c>
      <c r="E354" s="2466">
        <v>2</v>
      </c>
      <c r="F354" s="2467">
        <v>2018</v>
      </c>
      <c r="G354" s="1613">
        <v>6.9</v>
      </c>
      <c r="H354" s="2671">
        <v>0.5</v>
      </c>
      <c r="I354" s="2684">
        <v>1.36</v>
      </c>
      <c r="J354" s="373">
        <v>0.70248895033336833</v>
      </c>
      <c r="K354" s="1966">
        <f t="shared" si="50"/>
        <v>21.758892747625751</v>
      </c>
      <c r="L354" s="373">
        <v>7.6471518987341778</v>
      </c>
      <c r="M354" s="1968"/>
      <c r="N354" s="1968"/>
      <c r="O354" s="1968"/>
      <c r="P354" s="1968"/>
      <c r="Q354" s="1968"/>
      <c r="R354" s="1968"/>
      <c r="S354" s="1968"/>
      <c r="T354" s="166"/>
    </row>
    <row r="355" spans="1:41">
      <c r="A355" s="1971" t="s">
        <v>421</v>
      </c>
      <c r="B355" s="1853" t="s">
        <v>238</v>
      </c>
      <c r="C355" s="1709" t="s">
        <v>1558</v>
      </c>
      <c r="D355" s="2468">
        <v>8</v>
      </c>
      <c r="E355" s="2469">
        <v>16</v>
      </c>
      <c r="F355" s="2470">
        <v>2018</v>
      </c>
      <c r="G355" s="1853">
        <v>8.6999999999999993</v>
      </c>
      <c r="H355" s="2673">
        <v>0.5</v>
      </c>
      <c r="I355" s="2685">
        <v>1</v>
      </c>
      <c r="J355" s="1998">
        <v>1.1175960573485408</v>
      </c>
      <c r="K355" s="1966">
        <f t="shared" si="50"/>
        <v>34.616420280313704</v>
      </c>
      <c r="L355" s="1998">
        <v>16.880379746835445</v>
      </c>
      <c r="M355" s="1968"/>
      <c r="N355" s="1968"/>
      <c r="O355" s="1968"/>
      <c r="P355" s="1968"/>
      <c r="Q355" s="1968"/>
      <c r="R355" s="1968"/>
      <c r="S355" s="1968"/>
      <c r="T355" s="166"/>
    </row>
    <row r="356" spans="1:41">
      <c r="A356" s="1281" t="s">
        <v>421</v>
      </c>
      <c r="B356" s="591" t="s">
        <v>238</v>
      </c>
      <c r="C356" s="31" t="s">
        <v>1558</v>
      </c>
      <c r="D356" s="2039">
        <v>7</v>
      </c>
      <c r="E356" s="1933">
        <v>9</v>
      </c>
      <c r="F356" s="1934">
        <v>2019</v>
      </c>
      <c r="G356" s="67">
        <v>8.1</v>
      </c>
      <c r="H356" s="2721">
        <v>0.5</v>
      </c>
      <c r="I356" s="2725">
        <v>0.95</v>
      </c>
      <c r="J356" s="64">
        <v>1.3498469300077558</v>
      </c>
      <c r="K356" s="2042">
        <f t="shared" si="50"/>
        <v>41.81015881006023</v>
      </c>
      <c r="L356" s="64">
        <v>20.193647088607591</v>
      </c>
      <c r="O356" s="933"/>
      <c r="Q356" s="933"/>
      <c r="T356" s="166"/>
    </row>
    <row r="357" spans="1:41">
      <c r="A357" s="1281" t="s">
        <v>421</v>
      </c>
      <c r="B357" s="591" t="s">
        <v>238</v>
      </c>
      <c r="C357" s="31" t="s">
        <v>1558</v>
      </c>
      <c r="D357" s="2039">
        <v>8</v>
      </c>
      <c r="E357" s="1933">
        <v>6</v>
      </c>
      <c r="F357" s="1934">
        <v>2019</v>
      </c>
      <c r="G357" s="591">
        <v>7.5</v>
      </c>
      <c r="H357" s="2040">
        <v>0.5</v>
      </c>
      <c r="I357" s="2107">
        <v>1.45</v>
      </c>
      <c r="J357" s="371">
        <v>1.1367132042170576</v>
      </c>
      <c r="K357" s="2042">
        <f t="shared" si="50"/>
        <v>35.208554787419139</v>
      </c>
      <c r="L357" s="371">
        <v>14.504573924050634</v>
      </c>
      <c r="T357" s="166"/>
    </row>
    <row r="358" spans="1:41">
      <c r="A358" s="2203" t="s">
        <v>421</v>
      </c>
      <c r="B358" s="1643" t="s">
        <v>238</v>
      </c>
      <c r="C358" s="545" t="s">
        <v>1558</v>
      </c>
      <c r="D358" s="2696">
        <v>8</v>
      </c>
      <c r="E358" s="2697">
        <v>20</v>
      </c>
      <c r="F358" s="2698">
        <v>2019</v>
      </c>
      <c r="G358" s="1643">
        <v>7.7</v>
      </c>
      <c r="H358" s="2699">
        <v>0.5</v>
      </c>
      <c r="I358" s="2726">
        <v>1.1499999999999999</v>
      </c>
      <c r="J358" s="1576">
        <v>0.99462405368992546</v>
      </c>
      <c r="K358" s="2701">
        <f t="shared" si="50"/>
        <v>30.807485438991751</v>
      </c>
      <c r="L358" s="1576">
        <v>18.78419202531645</v>
      </c>
      <c r="M358" s="2211">
        <f>AVERAGE(I356:I358)</f>
        <v>1.1833333333333333</v>
      </c>
      <c r="N358" s="1574">
        <f>10*(6-(LN(M358)/LN(2)))</f>
        <v>57.571434761038361</v>
      </c>
      <c r="O358" s="1632">
        <f>AVERAGE(K356:K358)</f>
        <v>35.942066345490375</v>
      </c>
      <c r="P358" s="1574">
        <f t="shared" ref="P358" si="60">10*(6-(LN(48/O358)/LN(2)))</f>
        <v>55.826389473851428</v>
      </c>
      <c r="Q358" s="1632">
        <f>AVERAGE(L356:L358)</f>
        <v>17.827471012658226</v>
      </c>
      <c r="R358" s="1574">
        <f t="shared" ref="R358" si="61">10*(6-((2.04-0.68*LN(Q358))/LN(2)))</f>
        <v>58.830026206801264</v>
      </c>
      <c r="S358" s="2206">
        <f t="shared" ref="S358" si="62">AVERAGE(N358,P358,R358)</f>
        <v>57.40928348056368</v>
      </c>
      <c r="T358" s="166"/>
    </row>
    <row r="359" spans="1:41">
      <c r="A359" s="1281"/>
      <c r="B359" s="591"/>
      <c r="C359" s="31"/>
      <c r="D359" s="31"/>
      <c r="E359" s="1933"/>
      <c r="F359" s="1934"/>
      <c r="G359" s="36" t="s">
        <v>1533</v>
      </c>
      <c r="H359" s="36" t="s">
        <v>1221</v>
      </c>
      <c r="I359" s="36" t="s">
        <v>1534</v>
      </c>
      <c r="J359" s="39" t="s">
        <v>705</v>
      </c>
      <c r="K359" s="36" t="s">
        <v>705</v>
      </c>
      <c r="L359" s="36" t="s">
        <v>1535</v>
      </c>
      <c r="T359" s="166"/>
    </row>
    <row r="360" spans="1:41">
      <c r="A360" s="1281"/>
      <c r="B360" s="591"/>
      <c r="C360" s="2702" t="s">
        <v>701</v>
      </c>
      <c r="D360" s="2702" t="s">
        <v>786</v>
      </c>
      <c r="E360" s="1933"/>
      <c r="F360" s="1934"/>
      <c r="G360" s="2702" t="s">
        <v>1537</v>
      </c>
      <c r="H360" s="2702" t="s">
        <v>1538</v>
      </c>
      <c r="I360" s="2702" t="s">
        <v>1537</v>
      </c>
      <c r="J360" s="45" t="s">
        <v>1539</v>
      </c>
      <c r="K360" s="1926" t="s">
        <v>1543</v>
      </c>
      <c r="L360" s="45" t="s">
        <v>1540</v>
      </c>
      <c r="T360" s="166"/>
    </row>
    <row r="361" spans="1:41">
      <c r="A361" s="1281"/>
      <c r="B361" s="591"/>
      <c r="C361" s="593" t="s">
        <v>1558</v>
      </c>
      <c r="D361" s="2703">
        <v>44392</v>
      </c>
      <c r="E361" s="1933"/>
      <c r="F361" s="1934"/>
      <c r="G361" s="1100">
        <v>6.7</v>
      </c>
      <c r="H361" s="1100">
        <v>0.5</v>
      </c>
      <c r="I361" s="1100">
        <v>1.05</v>
      </c>
      <c r="J361" s="1119">
        <v>2.6404284340503312</v>
      </c>
      <c r="K361" s="2042">
        <f t="shared" si="50"/>
        <v>81.784630316274956</v>
      </c>
      <c r="L361" s="1119">
        <v>25.688214285714288</v>
      </c>
      <c r="O361" s="933"/>
      <c r="Q361" s="933"/>
    </row>
    <row r="362" spans="1:41">
      <c r="A362" s="1281"/>
      <c r="B362" s="591"/>
      <c r="C362" s="593" t="s">
        <v>1558</v>
      </c>
      <c r="D362" s="2703">
        <v>44392</v>
      </c>
      <c r="E362" s="1933"/>
      <c r="F362" s="1934"/>
      <c r="G362" s="1100"/>
      <c r="H362" s="1100">
        <v>6</v>
      </c>
      <c r="I362" s="1100"/>
      <c r="J362" s="1119">
        <v>8.3830145045136639</v>
      </c>
      <c r="K362" s="2042">
        <f t="shared" si="50"/>
        <v>259.65549126280621</v>
      </c>
      <c r="L362" s="1119">
        <v>0.70428571428571429</v>
      </c>
      <c r="T362" s="166"/>
    </row>
    <row r="363" spans="1:41">
      <c r="A363" s="1281"/>
      <c r="B363" s="591"/>
      <c r="C363" s="593" t="s">
        <v>1558</v>
      </c>
      <c r="D363" s="2703">
        <v>44406</v>
      </c>
      <c r="E363" s="1933"/>
      <c r="F363" s="1934"/>
      <c r="G363" s="1100">
        <v>7.1</v>
      </c>
      <c r="H363" s="1100">
        <v>0.5</v>
      </c>
      <c r="I363" s="1100">
        <v>1.05</v>
      </c>
      <c r="J363" s="1119">
        <v>2.373043276171817</v>
      </c>
      <c r="K363" s="2042">
        <f t="shared" si="50"/>
        <v>73.502642436145862</v>
      </c>
      <c r="L363" s="1119">
        <v>12.737857142857143</v>
      </c>
      <c r="T363" s="166"/>
    </row>
    <row r="364" spans="1:41">
      <c r="A364" s="1281"/>
      <c r="B364" s="591"/>
      <c r="C364" s="593" t="s">
        <v>1558</v>
      </c>
      <c r="D364" s="2703">
        <v>44406</v>
      </c>
      <c r="E364" s="1933"/>
      <c r="F364" s="1934"/>
      <c r="G364" s="1100"/>
      <c r="H364" s="1100">
        <v>6</v>
      </c>
      <c r="I364" s="1100"/>
      <c r="J364" s="1119">
        <v>18.804252143458104</v>
      </c>
      <c r="K364" s="2042">
        <f t="shared" si="50"/>
        <v>582.44290589147136</v>
      </c>
      <c r="L364" s="1119">
        <v>15.46359970238095</v>
      </c>
      <c r="T364" s="166"/>
    </row>
    <row r="365" spans="1:41">
      <c r="A365" s="1281"/>
      <c r="B365" s="591"/>
      <c r="C365" s="593" t="s">
        <v>1558</v>
      </c>
      <c r="D365" s="2703">
        <v>44420</v>
      </c>
      <c r="E365" s="1933"/>
      <c r="F365" s="1934"/>
      <c r="G365" s="1100">
        <v>6.9</v>
      </c>
      <c r="H365" s="1100">
        <v>0.5</v>
      </c>
      <c r="I365" s="1100">
        <v>0.85</v>
      </c>
      <c r="J365" s="2704">
        <v>2.1670367714769752</v>
      </c>
      <c r="K365" s="2042">
        <f t="shared" si="50"/>
        <v>67.121796959727831</v>
      </c>
      <c r="L365" s="1119">
        <v>86.092857142857156</v>
      </c>
      <c r="T365" s="166"/>
    </row>
    <row r="366" spans="1:41">
      <c r="A366" s="1281"/>
      <c r="B366" s="591"/>
      <c r="C366" s="593" t="s">
        <v>1558</v>
      </c>
      <c r="D366" s="2703">
        <v>44420</v>
      </c>
      <c r="E366" s="1933"/>
      <c r="F366" s="1934"/>
      <c r="G366" s="1100"/>
      <c r="H366" s="1100">
        <v>6</v>
      </c>
      <c r="I366" s="1100"/>
      <c r="J366" s="2704">
        <v>14.2083503369124</v>
      </c>
      <c r="K366" s="2042">
        <f t="shared" si="50"/>
        <v>440.08944333552466</v>
      </c>
      <c r="L366" s="1119">
        <v>13.551428571428573</v>
      </c>
      <c r="T366" s="166"/>
    </row>
    <row r="367" spans="1:41" s="451" customFormat="1">
      <c r="A367" s="2203"/>
      <c r="B367" s="1643"/>
      <c r="C367" s="1574" t="s">
        <v>1558</v>
      </c>
      <c r="D367" s="2705">
        <v>44434</v>
      </c>
      <c r="E367" s="2697"/>
      <c r="F367" s="2698"/>
      <c r="G367" s="2706">
        <v>6.8</v>
      </c>
      <c r="H367" s="2706">
        <v>6</v>
      </c>
      <c r="I367" s="2706">
        <v>0.55000000000000004</v>
      </c>
      <c r="J367" s="2723">
        <v>14.208350336912401</v>
      </c>
      <c r="K367" s="2701">
        <f>IF(AND(J367&gt;0),  J367*30.974," ")</f>
        <v>440.08944333552472</v>
      </c>
      <c r="L367" s="2709">
        <v>5.8407142857142862</v>
      </c>
      <c r="M367" s="2211">
        <f>AVERAGE(I361:I367)</f>
        <v>0.875</v>
      </c>
      <c r="N367" s="1574">
        <f>10*(6-(LN(M367)/LN(2)))</f>
        <v>61.926450779423959</v>
      </c>
      <c r="O367" s="1632">
        <f>AVERAGE(K361:K367)</f>
        <v>277.81233621963941</v>
      </c>
      <c r="P367" s="1574">
        <f t="shared" ref="P367" si="63">10*(6-(LN(48/O367)/LN(2)))</f>
        <v>85.330043524756292</v>
      </c>
      <c r="Q367" s="1632">
        <f>AVERAGE(L361:L367)</f>
        <v>22.868422406462589</v>
      </c>
      <c r="R367" s="1574">
        <f t="shared" ref="R367" si="64">10*(6-((2.04-0.68*LN(Q367))/LN(2)))</f>
        <v>61.272958749566769</v>
      </c>
      <c r="S367" s="1799">
        <f>AVERAGE(N367,P367,R367)</f>
        <v>69.509817684582345</v>
      </c>
      <c r="T367" s="166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</row>
    <row r="368" spans="1:41">
      <c r="A368" s="1281"/>
      <c r="B368" s="591"/>
      <c r="C368" s="593"/>
      <c r="D368" s="2703"/>
      <c r="E368" s="1933"/>
      <c r="F368" s="1934"/>
      <c r="G368" s="1100"/>
      <c r="H368" s="1100"/>
      <c r="I368" s="1100"/>
      <c r="J368" s="2704"/>
      <c r="K368" s="2042"/>
      <c r="L368" s="1119"/>
      <c r="T368" s="166"/>
    </row>
    <row r="369" spans="1:41">
      <c r="A369" s="1281"/>
      <c r="B369" s="591"/>
      <c r="C369" s="31"/>
      <c r="D369" s="31"/>
      <c r="E369" s="1933"/>
      <c r="F369" s="1934"/>
      <c r="G369" s="36" t="s">
        <v>1533</v>
      </c>
      <c r="H369" s="36" t="s">
        <v>1221</v>
      </c>
      <c r="I369" s="36" t="s">
        <v>1534</v>
      </c>
      <c r="J369" s="39" t="s">
        <v>705</v>
      </c>
      <c r="K369" s="36" t="s">
        <v>705</v>
      </c>
      <c r="L369" s="36" t="s">
        <v>1535</v>
      </c>
      <c r="T369" s="166"/>
    </row>
    <row r="370" spans="1:41">
      <c r="A370" s="1281"/>
      <c r="B370" s="591"/>
      <c r="C370" s="2702" t="s">
        <v>701</v>
      </c>
      <c r="D370" s="2702" t="s">
        <v>786</v>
      </c>
      <c r="E370" s="1933"/>
      <c r="F370" s="1934"/>
      <c r="G370" s="2702" t="s">
        <v>1537</v>
      </c>
      <c r="H370" s="2702" t="s">
        <v>1538</v>
      </c>
      <c r="I370" s="2702" t="s">
        <v>1537</v>
      </c>
      <c r="J370" s="45" t="s">
        <v>1539</v>
      </c>
      <c r="K370" s="1926" t="s">
        <v>1543</v>
      </c>
      <c r="L370" s="45" t="s">
        <v>1540</v>
      </c>
      <c r="T370" s="166"/>
    </row>
    <row r="371" spans="1:41">
      <c r="A371" s="1281"/>
      <c r="B371" s="591"/>
      <c r="C371" s="592" t="s">
        <v>1558</v>
      </c>
      <c r="D371" s="947">
        <v>44749</v>
      </c>
      <c r="E371" s="1933"/>
      <c r="F371" s="1934"/>
      <c r="G371" s="591">
        <v>8</v>
      </c>
      <c r="H371" s="591">
        <v>0.5</v>
      </c>
      <c r="I371" s="591">
        <v>1.35</v>
      </c>
      <c r="J371" s="371">
        <v>1.0178955427284171</v>
      </c>
      <c r="K371" s="2042">
        <f t="shared" si="50"/>
        <v>31.528296540469992</v>
      </c>
      <c r="L371" s="371">
        <v>3.597841256184072</v>
      </c>
      <c r="O371" s="933"/>
      <c r="Q371" s="933"/>
      <c r="T371" s="166"/>
    </row>
    <row r="372" spans="1:41">
      <c r="A372" s="1281"/>
      <c r="B372" s="591"/>
      <c r="C372" s="592" t="s">
        <v>1558</v>
      </c>
      <c r="D372" s="947">
        <v>44749</v>
      </c>
      <c r="E372" s="1933"/>
      <c r="F372" s="1934"/>
      <c r="G372" s="591">
        <v>8</v>
      </c>
      <c r="H372" s="591">
        <v>7.5</v>
      </c>
      <c r="I372" s="591">
        <v>1.35</v>
      </c>
      <c r="J372" s="371">
        <v>15.407040446899192</v>
      </c>
      <c r="K372" s="2042">
        <f t="shared" si="50"/>
        <v>477.21767080225555</v>
      </c>
      <c r="L372" s="371">
        <v>11.316418459981545</v>
      </c>
      <c r="T372" s="166"/>
    </row>
    <row r="373" spans="1:41">
      <c r="A373" s="1281"/>
      <c r="B373" s="591"/>
      <c r="C373" s="592" t="s">
        <v>1558</v>
      </c>
      <c r="D373" s="947">
        <v>44761</v>
      </c>
      <c r="E373" s="1933"/>
      <c r="F373" s="1934"/>
      <c r="G373" s="591">
        <v>9</v>
      </c>
      <c r="H373" s="591">
        <v>0.5</v>
      </c>
      <c r="I373" s="591">
        <v>1.1000000000000001</v>
      </c>
      <c r="J373" s="371">
        <v>0.72794256497595544</v>
      </c>
      <c r="K373" s="2042">
        <f t="shared" si="50"/>
        <v>22.547293007565244</v>
      </c>
      <c r="L373" s="371">
        <v>2.0696527148997892</v>
      </c>
      <c r="T373" s="166"/>
    </row>
    <row r="374" spans="1:41">
      <c r="A374" s="1281"/>
      <c r="B374" s="591"/>
      <c r="C374" s="592" t="s">
        <v>1558</v>
      </c>
      <c r="D374" s="947">
        <v>44761</v>
      </c>
      <c r="E374" s="1933"/>
      <c r="F374" s="1934"/>
      <c r="G374" s="591">
        <v>9</v>
      </c>
      <c r="H374" s="591">
        <v>8.5</v>
      </c>
      <c r="I374" s="591">
        <v>1.1000000000000001</v>
      </c>
      <c r="J374" s="371">
        <v>20.300090037646704</v>
      </c>
      <c r="K374" s="2042">
        <f>IF(AND(J374&gt;0),  J374*30.974," ")</f>
        <v>628.77498882606903</v>
      </c>
      <c r="L374" s="371">
        <v>10.629588603507385</v>
      </c>
      <c r="T374" s="166"/>
    </row>
    <row r="375" spans="1:41" s="451" customFormat="1">
      <c r="A375" s="2203"/>
      <c r="B375" s="1643"/>
      <c r="C375" s="1649" t="s">
        <v>1558</v>
      </c>
      <c r="D375" s="2707">
        <v>44777</v>
      </c>
      <c r="E375" s="2697"/>
      <c r="F375" s="2698"/>
      <c r="G375" s="1643">
        <v>8.9</v>
      </c>
      <c r="H375" s="1643">
        <v>8.1999999999999993</v>
      </c>
      <c r="I375" s="1643">
        <v>1.37</v>
      </c>
      <c r="J375" s="1576">
        <v>22.241134503397781</v>
      </c>
      <c r="K375" s="2701">
        <f t="shared" si="50"/>
        <v>688.8969001082429</v>
      </c>
      <c r="L375" s="1576">
        <v>2.5000000000000001E-2</v>
      </c>
      <c r="M375" s="2211">
        <f>AVERAGE(I371:I375)</f>
        <v>1.254</v>
      </c>
      <c r="N375" s="1574">
        <f>10*(6-(LN(M375)/LN(2)))</f>
        <v>56.734626518600486</v>
      </c>
      <c r="O375" s="1632">
        <f>AVERAGE(K371:K375)</f>
        <v>369.79302985692055</v>
      </c>
      <c r="P375" s="1574">
        <f t="shared" ref="P375" si="65">10*(6-(LN(48/O375)/LN(2)))</f>
        <v>89.456117210276304</v>
      </c>
      <c r="Q375" s="1632">
        <f>AVERAGE(L371:L375)</f>
        <v>5.5277002069145578</v>
      </c>
      <c r="R375" s="1574">
        <f t="shared" ref="R375" si="66">10*(6-((2.04-0.68*LN(Q375))/LN(2)))</f>
        <v>47.34244090726466</v>
      </c>
      <c r="S375" s="1799">
        <f>AVERAGE(N375,P375,R375)</f>
        <v>64.511061545380485</v>
      </c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</row>
    <row r="376" spans="1:41">
      <c r="A376" s="1281"/>
      <c r="B376" s="591"/>
      <c r="C376" s="593"/>
      <c r="D376" s="2703"/>
      <c r="E376" s="1933"/>
      <c r="F376" s="1934"/>
      <c r="G376" s="1100"/>
      <c r="H376" s="1100"/>
      <c r="I376" s="1100"/>
      <c r="J376" s="2704"/>
      <c r="K376" s="2042"/>
      <c r="L376" s="1119"/>
      <c r="T376" s="166"/>
    </row>
    <row r="377" spans="1:41">
      <c r="A377" s="1281"/>
      <c r="B377" s="591"/>
      <c r="C377" s="31"/>
      <c r="D377" s="31"/>
      <c r="E377" s="1933"/>
      <c r="F377" s="1934"/>
      <c r="G377" s="36" t="s">
        <v>1533</v>
      </c>
      <c r="H377" s="36" t="s">
        <v>1221</v>
      </c>
      <c r="I377" s="36" t="s">
        <v>1534</v>
      </c>
      <c r="J377" s="39" t="s">
        <v>705</v>
      </c>
      <c r="K377" s="36" t="s">
        <v>705</v>
      </c>
      <c r="L377" s="36" t="s">
        <v>1535</v>
      </c>
      <c r="T377" s="166"/>
    </row>
    <row r="378" spans="1:41">
      <c r="A378" s="1281"/>
      <c r="B378" s="591"/>
      <c r="C378" s="2702" t="s">
        <v>701</v>
      </c>
      <c r="D378" s="2702" t="s">
        <v>786</v>
      </c>
      <c r="E378" s="1933"/>
      <c r="F378" s="1934"/>
      <c r="G378" s="2702" t="s">
        <v>1537</v>
      </c>
      <c r="H378" s="2702" t="s">
        <v>1538</v>
      </c>
      <c r="I378" s="2702" t="s">
        <v>1537</v>
      </c>
      <c r="J378" s="45" t="s">
        <v>1539</v>
      </c>
      <c r="K378" s="1926" t="s">
        <v>1543</v>
      </c>
      <c r="L378" s="45" t="s">
        <v>1540</v>
      </c>
      <c r="T378" s="166"/>
    </row>
    <row r="379" spans="1:41">
      <c r="A379" s="1281"/>
      <c r="B379" s="591"/>
      <c r="C379" t="s">
        <v>1558</v>
      </c>
      <c r="D379" s="55">
        <v>45113</v>
      </c>
      <c r="E379" s="1933"/>
      <c r="F379" s="1934"/>
      <c r="G379" s="27">
        <v>7.7</v>
      </c>
      <c r="H379" s="27">
        <v>0.5</v>
      </c>
      <c r="I379" s="27">
        <v>1.8</v>
      </c>
      <c r="J379" s="24">
        <v>1.0288491323793942</v>
      </c>
      <c r="K379" s="2042">
        <f>IF(AND(J379&gt;0),  J379*30.974," ")</f>
        <v>31.867573026319356</v>
      </c>
      <c r="L379" s="24">
        <v>0.70240506329113916</v>
      </c>
      <c r="T379" s="166"/>
    </row>
    <row r="380" spans="1:41">
      <c r="A380" s="1281"/>
      <c r="B380" s="591"/>
      <c r="C380" t="s">
        <v>1558</v>
      </c>
      <c r="D380" s="55">
        <v>45113</v>
      </c>
      <c r="E380" s="1933"/>
      <c r="F380" s="1934"/>
      <c r="G380" s="1100"/>
      <c r="H380" s="27">
        <v>2</v>
      </c>
      <c r="I380" s="1100"/>
      <c r="J380" s="24" t="s">
        <v>811</v>
      </c>
      <c r="K380" s="2042"/>
      <c r="L380" s="24" t="s">
        <v>811</v>
      </c>
      <c r="T380" s="166"/>
    </row>
    <row r="381" spans="1:41">
      <c r="A381" s="1281"/>
      <c r="B381" s="591"/>
      <c r="C381" t="s">
        <v>1558</v>
      </c>
      <c r="D381" s="55">
        <v>45113</v>
      </c>
      <c r="E381" s="1933"/>
      <c r="F381" s="1934"/>
      <c r="G381" s="1100"/>
      <c r="H381" s="27">
        <v>4</v>
      </c>
      <c r="I381" s="1100"/>
      <c r="J381" s="24" t="s">
        <v>811</v>
      </c>
      <c r="K381" s="2042"/>
      <c r="L381" s="24" t="s">
        <v>811</v>
      </c>
      <c r="T381" s="166"/>
    </row>
    <row r="382" spans="1:41">
      <c r="A382" s="1281"/>
      <c r="B382" s="591"/>
      <c r="C382" t="s">
        <v>1558</v>
      </c>
      <c r="D382" s="55">
        <v>45113</v>
      </c>
      <c r="E382" s="1933"/>
      <c r="F382" s="1934"/>
      <c r="G382" s="1100"/>
      <c r="H382" s="27">
        <v>6</v>
      </c>
      <c r="I382" s="1100"/>
      <c r="J382" s="24" t="s">
        <v>811</v>
      </c>
      <c r="K382" s="2042"/>
      <c r="L382" s="24" t="s">
        <v>811</v>
      </c>
      <c r="T382" s="166"/>
    </row>
    <row r="383" spans="1:41">
      <c r="A383" s="1281"/>
      <c r="B383" s="591"/>
      <c r="C383" t="s">
        <v>1558</v>
      </c>
      <c r="D383" s="55">
        <v>45113</v>
      </c>
      <c r="E383" s="1933"/>
      <c r="F383" s="1934"/>
      <c r="G383" s="1100"/>
      <c r="H383" s="27">
        <v>7.2</v>
      </c>
      <c r="I383" s="1100"/>
      <c r="J383" s="24">
        <v>14.613478812108415</v>
      </c>
      <c r="K383" s="2042">
        <f>IF(AND(J383&gt;0),  J383*30.974," ")</f>
        <v>452.63789272624604</v>
      </c>
      <c r="L383" s="24">
        <v>12.00886075949367</v>
      </c>
      <c r="T383" s="166"/>
    </row>
    <row r="384" spans="1:41">
      <c r="A384" s="1281"/>
      <c r="B384" s="591"/>
      <c r="C384" t="s">
        <v>1558</v>
      </c>
      <c r="D384" s="55">
        <v>45127</v>
      </c>
      <c r="E384" s="1933"/>
      <c r="F384" s="1934"/>
      <c r="G384" s="27">
        <v>8.6</v>
      </c>
      <c r="H384" s="27">
        <v>0.5</v>
      </c>
      <c r="I384" s="27">
        <v>2.4</v>
      </c>
      <c r="J384" s="24">
        <v>0.90024299083197012</v>
      </c>
      <c r="K384" s="2042">
        <f>IF(AND(J384&gt;0),  J384*30.974," ")</f>
        <v>27.884126398029444</v>
      </c>
      <c r="L384" s="24">
        <v>5.0754430379746838</v>
      </c>
      <c r="T384" s="166"/>
    </row>
    <row r="385" spans="1:20">
      <c r="A385" s="1281"/>
      <c r="B385" s="591"/>
      <c r="C385" t="s">
        <v>1558</v>
      </c>
      <c r="D385" s="55">
        <v>45127</v>
      </c>
      <c r="E385" s="1933"/>
      <c r="F385" s="1934"/>
      <c r="G385" s="1100"/>
      <c r="H385" s="27">
        <v>2</v>
      </c>
      <c r="I385" s="1100"/>
      <c r="J385" s="24" t="s">
        <v>811</v>
      </c>
      <c r="K385" s="2042"/>
      <c r="L385" s="24" t="s">
        <v>811</v>
      </c>
      <c r="T385" s="166"/>
    </row>
    <row r="386" spans="1:20">
      <c r="A386" s="1281"/>
      <c r="B386" s="591"/>
      <c r="C386" t="s">
        <v>1558</v>
      </c>
      <c r="D386" s="55">
        <v>45127</v>
      </c>
      <c r="E386" s="1933"/>
      <c r="F386" s="1934"/>
      <c r="G386" s="1100"/>
      <c r="H386" s="27">
        <v>4</v>
      </c>
      <c r="I386" s="1100"/>
      <c r="J386" s="24" t="s">
        <v>811</v>
      </c>
      <c r="K386" s="2042"/>
      <c r="L386" s="24" t="s">
        <v>811</v>
      </c>
      <c r="T386" s="166"/>
    </row>
    <row r="387" spans="1:20">
      <c r="A387" s="1281"/>
      <c r="B387" s="591"/>
      <c r="C387" t="s">
        <v>1558</v>
      </c>
      <c r="D387" s="55">
        <v>45127</v>
      </c>
      <c r="E387" s="1933"/>
      <c r="F387" s="1934"/>
      <c r="G387" s="1100"/>
      <c r="H387" s="27">
        <v>6</v>
      </c>
      <c r="I387" s="1100"/>
      <c r="J387" s="24" t="s">
        <v>811</v>
      </c>
      <c r="K387" s="2042"/>
      <c r="L387" s="24" t="s">
        <v>811</v>
      </c>
      <c r="T387" s="166"/>
    </row>
    <row r="388" spans="1:20">
      <c r="A388" s="1281"/>
      <c r="B388" s="591"/>
      <c r="C388" t="s">
        <v>1558</v>
      </c>
      <c r="D388" s="55">
        <v>45127</v>
      </c>
      <c r="E388" s="1933"/>
      <c r="F388" s="1934"/>
      <c r="G388" s="1100"/>
      <c r="H388" s="27">
        <v>8</v>
      </c>
      <c r="I388" s="1100"/>
      <c r="J388" s="24">
        <v>17.229865848337436</v>
      </c>
      <c r="K388" s="2042">
        <f>IF(AND(J388&gt;0),  J388*30.974," ")</f>
        <v>533.6778647864038</v>
      </c>
      <c r="L388" s="24">
        <v>14.501265822784809</v>
      </c>
      <c r="T388" s="166"/>
    </row>
    <row r="389" spans="1:20">
      <c r="A389" s="1281"/>
      <c r="B389" s="591"/>
      <c r="C389" t="s">
        <v>1558</v>
      </c>
      <c r="D389" s="55">
        <v>45146</v>
      </c>
      <c r="E389" s="1933"/>
      <c r="F389" s="1934"/>
      <c r="G389" s="27">
        <v>8.6</v>
      </c>
      <c r="H389" s="27">
        <v>0.5</v>
      </c>
      <c r="I389" s="27">
        <v>2.0499999999999998</v>
      </c>
      <c r="J389" s="24">
        <v>0.76533003798426813</v>
      </c>
      <c r="K389" s="2042">
        <f>IF(AND(J389&gt;0),  J389*30.974," ")</f>
        <v>23.70533259652472</v>
      </c>
      <c r="L389" s="24">
        <v>6.67662447257384</v>
      </c>
      <c r="T389" s="166"/>
    </row>
    <row r="390" spans="1:20">
      <c r="A390" s="1281"/>
      <c r="B390" s="591"/>
      <c r="C390" t="s">
        <v>1558</v>
      </c>
      <c r="D390" s="55">
        <v>45146</v>
      </c>
      <c r="E390" s="1933"/>
      <c r="F390" s="1934"/>
      <c r="G390" s="1100"/>
      <c r="H390" s="27">
        <v>2</v>
      </c>
      <c r="I390" s="1100"/>
      <c r="J390" s="24" t="s">
        <v>811</v>
      </c>
      <c r="K390" s="2042"/>
      <c r="L390" s="27" t="s">
        <v>811</v>
      </c>
      <c r="T390" s="166"/>
    </row>
    <row r="391" spans="1:20">
      <c r="A391" s="1281"/>
      <c r="B391" s="591"/>
      <c r="C391" t="s">
        <v>1558</v>
      </c>
      <c r="D391" s="55">
        <v>45146</v>
      </c>
      <c r="E391" s="1933"/>
      <c r="F391" s="1934"/>
      <c r="G391" s="1100"/>
      <c r="H391" s="27">
        <v>4</v>
      </c>
      <c r="I391" s="1100"/>
      <c r="J391" s="24" t="s">
        <v>811</v>
      </c>
      <c r="K391" s="2042"/>
      <c r="L391" s="27" t="s">
        <v>811</v>
      </c>
      <c r="T391" s="166"/>
    </row>
    <row r="392" spans="1:20">
      <c r="A392" s="1281"/>
      <c r="B392" s="591"/>
      <c r="C392" t="s">
        <v>1558</v>
      </c>
      <c r="D392" s="55">
        <v>45146</v>
      </c>
      <c r="E392" s="1933"/>
      <c r="F392" s="1934"/>
      <c r="G392" s="1100"/>
      <c r="H392" s="27">
        <v>6</v>
      </c>
      <c r="I392" s="1100"/>
      <c r="J392" s="24" t="s">
        <v>811</v>
      </c>
      <c r="K392" s="2042"/>
      <c r="L392" s="27" t="s">
        <v>811</v>
      </c>
      <c r="T392" s="166"/>
    </row>
    <row r="393" spans="1:20">
      <c r="A393" s="1281"/>
      <c r="B393" s="591"/>
      <c r="C393" t="s">
        <v>1558</v>
      </c>
      <c r="D393" s="55">
        <v>45146</v>
      </c>
      <c r="E393" s="1933"/>
      <c r="F393" s="1934"/>
      <c r="G393" s="1100"/>
      <c r="H393" s="27">
        <v>8</v>
      </c>
      <c r="I393" s="1100"/>
      <c r="J393" s="24">
        <v>17.837727875218892</v>
      </c>
      <c r="K393" s="2042">
        <f>IF(AND(J393&gt;0),  J393*30.974," ")</f>
        <v>552.50578320702994</v>
      </c>
      <c r="L393" s="24">
        <v>11.329113924050633</v>
      </c>
      <c r="T393" s="166"/>
    </row>
    <row r="394" spans="1:20">
      <c r="A394" s="1281"/>
      <c r="B394" s="591"/>
      <c r="C394" t="s">
        <v>1558</v>
      </c>
      <c r="D394" s="55">
        <v>45160</v>
      </c>
      <c r="E394" s="1933"/>
      <c r="F394" s="1934"/>
      <c r="G394" s="27">
        <v>8.9</v>
      </c>
      <c r="H394" s="27">
        <v>0.5</v>
      </c>
      <c r="I394" s="27">
        <v>0.875</v>
      </c>
      <c r="J394" s="24">
        <v>0.78698107285659991</v>
      </c>
      <c r="K394" s="2042">
        <f>IF(AND(J394&gt;0),  J394*30.974," ")</f>
        <v>24.375951750660327</v>
      </c>
      <c r="L394" s="24">
        <v>22.658227848101266</v>
      </c>
      <c r="T394" s="166"/>
    </row>
    <row r="395" spans="1:20">
      <c r="A395" s="1281"/>
      <c r="B395" s="591"/>
      <c r="C395" t="s">
        <v>1558</v>
      </c>
      <c r="D395" s="55">
        <v>45160</v>
      </c>
      <c r="E395" s="1933"/>
      <c r="F395" s="1934"/>
      <c r="G395" s="1100"/>
      <c r="H395" s="27">
        <v>1</v>
      </c>
      <c r="I395" s="1100"/>
      <c r="J395" s="24" t="s">
        <v>811</v>
      </c>
      <c r="K395" s="2042"/>
      <c r="L395" s="27" t="s">
        <v>811</v>
      </c>
      <c r="T395" s="166"/>
    </row>
    <row r="396" spans="1:20">
      <c r="A396" s="1281"/>
      <c r="B396" s="591"/>
      <c r="C396" t="s">
        <v>1558</v>
      </c>
      <c r="D396" s="55">
        <v>45160</v>
      </c>
      <c r="E396" s="1933"/>
      <c r="F396" s="1934"/>
      <c r="G396" s="1100"/>
      <c r="H396" s="27">
        <v>2</v>
      </c>
      <c r="I396" s="1100"/>
      <c r="J396" s="24" t="s">
        <v>811</v>
      </c>
      <c r="K396" s="2042"/>
      <c r="L396" s="27" t="s">
        <v>811</v>
      </c>
      <c r="T396" s="166"/>
    </row>
    <row r="397" spans="1:20">
      <c r="A397" s="1281"/>
      <c r="B397" s="591"/>
      <c r="C397" t="s">
        <v>1558</v>
      </c>
      <c r="D397" s="55">
        <v>45160</v>
      </c>
      <c r="E397" s="1933"/>
      <c r="F397" s="1934"/>
      <c r="G397" s="1100"/>
      <c r="H397" s="27">
        <v>3</v>
      </c>
      <c r="I397" s="1100"/>
      <c r="J397" s="24" t="s">
        <v>811</v>
      </c>
      <c r="K397" s="2042"/>
      <c r="L397" s="27" t="s">
        <v>811</v>
      </c>
      <c r="T397" s="166"/>
    </row>
    <row r="398" spans="1:20">
      <c r="A398" s="1281"/>
      <c r="B398" s="591"/>
      <c r="C398" t="s">
        <v>1558</v>
      </c>
      <c r="D398" s="55">
        <v>45160</v>
      </c>
      <c r="E398" s="1933"/>
      <c r="F398" s="1934"/>
      <c r="G398" s="1100"/>
      <c r="H398" s="27">
        <v>4</v>
      </c>
      <c r="I398" s="1100"/>
      <c r="J398" s="24" t="s">
        <v>811</v>
      </c>
      <c r="K398" s="2042"/>
      <c r="L398" s="27" t="s">
        <v>811</v>
      </c>
      <c r="T398" s="166"/>
    </row>
    <row r="399" spans="1:20">
      <c r="A399" s="1281"/>
      <c r="B399" s="591"/>
      <c r="C399" t="s">
        <v>1558</v>
      </c>
      <c r="D399" s="55">
        <v>45160</v>
      </c>
      <c r="E399" s="1933"/>
      <c r="F399" s="1934"/>
      <c r="G399" s="1100"/>
      <c r="H399" s="27">
        <v>5</v>
      </c>
      <c r="I399" s="1100"/>
      <c r="J399" s="24" t="s">
        <v>811</v>
      </c>
      <c r="K399" s="2042"/>
      <c r="L399" s="27" t="s">
        <v>811</v>
      </c>
      <c r="T399" s="166"/>
    </row>
    <row r="400" spans="1:20">
      <c r="A400" s="1281"/>
      <c r="B400" s="591"/>
      <c r="C400" t="s">
        <v>1558</v>
      </c>
      <c r="D400" s="55">
        <v>45160</v>
      </c>
      <c r="E400" s="1933"/>
      <c r="F400" s="1934"/>
      <c r="G400" s="1100"/>
      <c r="H400" s="27">
        <v>6</v>
      </c>
      <c r="I400" s="1100"/>
      <c r="J400" s="24" t="s">
        <v>811</v>
      </c>
      <c r="K400" s="2042"/>
      <c r="L400" s="27" t="s">
        <v>811</v>
      </c>
      <c r="T400" s="166"/>
    </row>
    <row r="401" spans="1:22">
      <c r="A401" s="1281"/>
      <c r="B401" s="591"/>
      <c r="C401" t="s">
        <v>1558</v>
      </c>
      <c r="D401" s="55">
        <v>45160</v>
      </c>
      <c r="E401" s="1933"/>
      <c r="F401" s="1934"/>
      <c r="G401" s="1100"/>
      <c r="H401" s="27">
        <v>7</v>
      </c>
      <c r="I401" s="1100"/>
      <c r="J401" s="24" t="s">
        <v>811</v>
      </c>
      <c r="K401" s="2042"/>
      <c r="L401" s="27" t="s">
        <v>811</v>
      </c>
      <c r="T401" s="166"/>
    </row>
    <row r="402" spans="1:22">
      <c r="A402" s="1281"/>
      <c r="B402" s="591"/>
      <c r="C402" t="s">
        <v>1558</v>
      </c>
      <c r="D402" s="55">
        <v>45160</v>
      </c>
      <c r="E402" s="1933"/>
      <c r="F402" s="1934"/>
      <c r="G402" s="1100"/>
      <c r="H402" s="27">
        <v>8.5</v>
      </c>
      <c r="I402" s="1100"/>
      <c r="J402" s="24">
        <v>18.469220797390133</v>
      </c>
      <c r="K402" s="2042">
        <f>IF(AND(J402&gt;0),  J402*30.974," ")</f>
        <v>572.065644978362</v>
      </c>
      <c r="L402" s="24">
        <v>0.03</v>
      </c>
      <c r="M402" s="2211">
        <f>AVERAGE(I379:I402)</f>
        <v>1.78125</v>
      </c>
      <c r="N402" s="1574">
        <f>10*(6-(LN(M402)/LN(2)))</f>
        <v>51.671099858352591</v>
      </c>
      <c r="O402" s="1632">
        <f>AVERAGE(K379:K402)</f>
        <v>277.34002118369693</v>
      </c>
      <c r="P402" s="1574">
        <f t="shared" ref="P402" si="67">10*(6-(LN(48/O402)/LN(2)))</f>
        <v>85.305495066466861</v>
      </c>
      <c r="Q402" s="1632">
        <f>AVERAGE(L379:L402)</f>
        <v>9.1227426160337561</v>
      </c>
      <c r="R402" s="1574">
        <f t="shared" ref="R402" si="68">10*(6-((2.04-0.68*LN(Q402))/LN(2)))</f>
        <v>52.257400942912909</v>
      </c>
      <c r="S402" s="1799">
        <f>AVERAGE(N402,P402,R402)</f>
        <v>63.077998622577446</v>
      </c>
      <c r="T402" s="1625">
        <f>AVERAGE(S358:S402)</f>
        <v>63.627040333275993</v>
      </c>
      <c r="U402" s="1626" t="s">
        <v>346</v>
      </c>
      <c r="V402" s="1627" t="str">
        <f>IF(_xlfn.NUMBERVALUE(T402), IF(T402&lt;50, "Acceptable; Ongoing Protection is Required", "Unacceptable; Immediate Restoration is Required"), " ")</f>
        <v>Unacceptable; Immediate Restoration is Required</v>
      </c>
    </row>
    <row r="403" spans="1:22">
      <c r="A403" s="1281"/>
      <c r="B403" s="591"/>
      <c r="C403" s="593"/>
      <c r="D403" s="2703"/>
      <c r="E403" s="1933"/>
      <c r="F403" s="1934"/>
      <c r="G403" s="1100"/>
      <c r="H403" s="1100"/>
      <c r="I403" s="1100"/>
      <c r="J403" s="2704"/>
      <c r="K403" s="2042"/>
      <c r="L403" s="1119"/>
      <c r="T403" s="166"/>
    </row>
    <row r="404" spans="1:22">
      <c r="A404" s="1900"/>
      <c r="B404" s="934"/>
      <c r="T404" s="166"/>
    </row>
    <row r="405" spans="1:22">
      <c r="A405" s="2046"/>
      <c r="B405" s="1903" t="s">
        <v>238</v>
      </c>
      <c r="C405" s="2735" t="s">
        <v>1559</v>
      </c>
      <c r="D405" s="1904"/>
      <c r="E405" s="1905"/>
      <c r="F405" s="1906"/>
      <c r="G405" s="1903"/>
      <c r="H405" s="1903"/>
      <c r="I405" s="1903"/>
      <c r="J405" s="1908"/>
      <c r="K405" s="1910"/>
      <c r="L405" s="1908"/>
      <c r="T405" s="166"/>
    </row>
    <row r="407" spans="1:22">
      <c r="E407" s="31"/>
      <c r="F407" s="31"/>
      <c r="G407" s="36" t="s">
        <v>1533</v>
      </c>
      <c r="H407" s="36" t="s">
        <v>1221</v>
      </c>
      <c r="I407" s="36" t="s">
        <v>1534</v>
      </c>
      <c r="J407" s="39" t="s">
        <v>705</v>
      </c>
      <c r="K407" s="36" t="s">
        <v>705</v>
      </c>
      <c r="L407" s="36" t="s">
        <v>1535</v>
      </c>
      <c r="S407" s="592" t="s">
        <v>3</v>
      </c>
      <c r="T407" s="571"/>
      <c r="U407" s="571"/>
      <c r="V407" s="571">
        <f>COUNTIF(V6:V404,"Acceptable; Ongoing Protection is Required")</f>
        <v>5</v>
      </c>
    </row>
    <row r="408" spans="1:22">
      <c r="E408" s="40" t="s">
        <v>701</v>
      </c>
      <c r="F408" s="40" t="s">
        <v>786</v>
      </c>
      <c r="G408" s="40" t="s">
        <v>1537</v>
      </c>
      <c r="H408" s="40" t="s">
        <v>1538</v>
      </c>
      <c r="I408" s="40" t="s">
        <v>1537</v>
      </c>
      <c r="J408" s="45" t="s">
        <v>1539</v>
      </c>
      <c r="K408" s="1926" t="s">
        <v>1543</v>
      </c>
      <c r="L408" s="45" t="s">
        <v>1540</v>
      </c>
      <c r="S408" s="592" t="s">
        <v>4</v>
      </c>
      <c r="T408" s="571"/>
      <c r="U408" s="571"/>
      <c r="V408" s="571">
        <f>COUNTIF(V6:V404,"Unacceptable; Immediate Restoration is Required")</f>
        <v>1</v>
      </c>
    </row>
    <row r="409" spans="1:22">
      <c r="E409" t="s">
        <v>1560</v>
      </c>
      <c r="F409" s="55">
        <v>44406</v>
      </c>
      <c r="G409" s="27">
        <v>7.3</v>
      </c>
      <c r="H409" s="27">
        <v>0.5</v>
      </c>
      <c r="I409" s="27">
        <v>2.7</v>
      </c>
      <c r="J409" s="24">
        <v>0.61956147684928409</v>
      </c>
      <c r="K409" s="2042">
        <f t="shared" ref="K409" si="69">IF(AND(J409&gt;0),  J409*30.974," ")</f>
        <v>19.190297183929726</v>
      </c>
      <c r="L409" s="24">
        <v>5.6747619047619056</v>
      </c>
      <c r="S409" s="592" t="s">
        <v>5</v>
      </c>
      <c r="T409" s="571"/>
      <c r="U409" s="571"/>
      <c r="V409" s="571">
        <f>SUM(V407:V408)</f>
        <v>6</v>
      </c>
    </row>
    <row r="410" spans="1:22">
      <c r="E410" t="s">
        <v>1560</v>
      </c>
      <c r="F410" s="55">
        <v>44406</v>
      </c>
      <c r="G410" s="27"/>
      <c r="H410" s="27">
        <v>2</v>
      </c>
      <c r="I410" s="27"/>
      <c r="J410" s="27" t="s">
        <v>811</v>
      </c>
      <c r="L410" s="27" t="s">
        <v>811</v>
      </c>
    </row>
    <row r="411" spans="1:22">
      <c r="E411" t="s">
        <v>1560</v>
      </c>
      <c r="F411" s="55">
        <v>44406</v>
      </c>
      <c r="G411" s="27"/>
      <c r="H411" s="27">
        <v>4</v>
      </c>
      <c r="I411" s="27"/>
      <c r="J411" s="27" t="s">
        <v>811</v>
      </c>
      <c r="L411" s="27" t="s">
        <v>811</v>
      </c>
    </row>
    <row r="412" spans="1:22">
      <c r="E412" t="s">
        <v>1560</v>
      </c>
      <c r="F412" s="55">
        <v>44406</v>
      </c>
      <c r="G412" s="27"/>
      <c r="H412" s="27">
        <v>6</v>
      </c>
      <c r="I412" s="27"/>
      <c r="J412" s="24">
        <v>0.86900176310517219</v>
      </c>
      <c r="K412" s="2042">
        <f t="shared" ref="K412:K413" si="70">IF(AND(J412&gt;0),  J412*30.974," ")</f>
        <v>26.916460610419602</v>
      </c>
      <c r="L412" s="24">
        <v>21.513095238095243</v>
      </c>
    </row>
    <row r="413" spans="1:22">
      <c r="E413" t="s">
        <v>1560</v>
      </c>
      <c r="F413" s="55">
        <v>44420</v>
      </c>
      <c r="G413" s="27">
        <v>7.2</v>
      </c>
      <c r="H413" s="27">
        <v>0.5</v>
      </c>
      <c r="I413" s="27">
        <v>3.4</v>
      </c>
      <c r="J413" s="71">
        <v>0.45733333333333337</v>
      </c>
      <c r="K413" s="2042">
        <f t="shared" si="70"/>
        <v>14.165442666666667</v>
      </c>
      <c r="L413" s="24">
        <v>7.3950000000000005</v>
      </c>
    </row>
    <row r="414" spans="1:22">
      <c r="E414" t="s">
        <v>1560</v>
      </c>
      <c r="F414" s="55">
        <v>44420</v>
      </c>
      <c r="G414" s="27"/>
      <c r="H414" s="27">
        <v>2</v>
      </c>
      <c r="I414" s="27"/>
      <c r="J414" s="27" t="s">
        <v>811</v>
      </c>
      <c r="L414" s="27" t="s">
        <v>811</v>
      </c>
    </row>
    <row r="415" spans="1:22">
      <c r="E415" t="s">
        <v>1560</v>
      </c>
      <c r="F415" s="55">
        <v>44420</v>
      </c>
      <c r="G415" s="27"/>
      <c r="H415" s="27">
        <v>4</v>
      </c>
      <c r="I415" s="27"/>
      <c r="J415" s="27" t="s">
        <v>811</v>
      </c>
      <c r="L415" s="27" t="s">
        <v>811</v>
      </c>
    </row>
    <row r="416" spans="1:22">
      <c r="E416" t="s">
        <v>1560</v>
      </c>
      <c r="F416" s="55">
        <v>44420</v>
      </c>
      <c r="G416" s="27"/>
      <c r="H416" s="27">
        <v>6</v>
      </c>
      <c r="I416" s="27"/>
      <c r="J416" s="71">
        <v>1.1335269266187256</v>
      </c>
      <c r="K416" s="2042">
        <f t="shared" ref="K416:K417" si="71">IF(AND(J416&gt;0),  J416*30.974," ")</f>
        <v>35.109863025088409</v>
      </c>
      <c r="L416" s="24">
        <v>34.024285714285718</v>
      </c>
    </row>
    <row r="417" spans="5:19">
      <c r="E417" t="s">
        <v>1560</v>
      </c>
      <c r="F417" s="55">
        <v>44434</v>
      </c>
      <c r="G417" s="27">
        <v>7.3</v>
      </c>
      <c r="H417" s="27">
        <v>0.5</v>
      </c>
      <c r="I417" s="27">
        <v>4.5999999999999996</v>
      </c>
      <c r="J417" s="71">
        <v>0.58800000000000019</v>
      </c>
      <c r="K417" s="2042">
        <f t="shared" si="71"/>
        <v>18.212712000000007</v>
      </c>
      <c r="L417" s="24">
        <v>3.7642857142857151</v>
      </c>
    </row>
    <row r="418" spans="5:19">
      <c r="E418" t="s">
        <v>1560</v>
      </c>
      <c r="F418" s="55">
        <v>44434</v>
      </c>
      <c r="G418" s="27"/>
      <c r="H418" s="27">
        <v>1</v>
      </c>
      <c r="I418" s="27"/>
      <c r="J418" s="27" t="s">
        <v>811</v>
      </c>
      <c r="L418" s="27" t="s">
        <v>811</v>
      </c>
    </row>
    <row r="419" spans="5:19">
      <c r="E419" t="s">
        <v>1560</v>
      </c>
      <c r="F419" s="55">
        <v>44434</v>
      </c>
      <c r="G419" s="27"/>
      <c r="H419" s="27">
        <v>2</v>
      </c>
      <c r="I419" s="27"/>
      <c r="J419" s="27" t="s">
        <v>811</v>
      </c>
      <c r="L419" s="27" t="s">
        <v>811</v>
      </c>
    </row>
    <row r="420" spans="5:19">
      <c r="E420" t="s">
        <v>1560</v>
      </c>
      <c r="F420" s="55">
        <v>44434</v>
      </c>
      <c r="G420" s="27"/>
      <c r="H420" s="27">
        <v>3</v>
      </c>
      <c r="I420" s="27"/>
      <c r="J420" s="27" t="s">
        <v>811</v>
      </c>
      <c r="L420" s="27" t="s">
        <v>811</v>
      </c>
    </row>
    <row r="421" spans="5:19">
      <c r="E421" t="s">
        <v>1560</v>
      </c>
      <c r="F421" s="55">
        <v>44434</v>
      </c>
      <c r="G421" s="27"/>
      <c r="H421" s="27">
        <v>4</v>
      </c>
      <c r="I421" s="27"/>
      <c r="J421" s="27" t="s">
        <v>811</v>
      </c>
      <c r="L421" s="27" t="s">
        <v>811</v>
      </c>
    </row>
    <row r="422" spans="5:19">
      <c r="E422" t="s">
        <v>1560</v>
      </c>
      <c r="F422" s="55">
        <v>44434</v>
      </c>
      <c r="G422" s="27"/>
      <c r="H422" s="27">
        <v>5</v>
      </c>
      <c r="I422" s="27"/>
      <c r="J422" s="27" t="s">
        <v>811</v>
      </c>
      <c r="L422" s="27" t="s">
        <v>811</v>
      </c>
    </row>
    <row r="423" spans="5:19">
      <c r="E423" t="s">
        <v>1560</v>
      </c>
      <c r="F423" s="55">
        <v>44434</v>
      </c>
      <c r="G423" s="27"/>
      <c r="H423" s="27">
        <v>6</v>
      </c>
      <c r="I423" s="27"/>
      <c r="J423" s="71">
        <v>0.26133333333333342</v>
      </c>
      <c r="K423" s="2042">
        <f t="shared" ref="K423" si="72">IF(AND(J423&gt;0),  J423*30.974," ")</f>
        <v>8.0945386666666685</v>
      </c>
      <c r="L423" s="24">
        <v>10.535952380952383</v>
      </c>
    </row>
    <row r="424" spans="5:19">
      <c r="E424" t="s">
        <v>1560</v>
      </c>
      <c r="F424" s="55">
        <v>44434</v>
      </c>
      <c r="G424" s="27"/>
      <c r="H424" s="27">
        <v>7</v>
      </c>
      <c r="I424" s="27"/>
      <c r="J424" s="27" t="s">
        <v>811</v>
      </c>
      <c r="L424" s="27" t="s">
        <v>811</v>
      </c>
    </row>
    <row r="425" spans="5:19">
      <c r="E425" t="s">
        <v>1560</v>
      </c>
      <c r="F425" s="55">
        <v>44446</v>
      </c>
      <c r="G425" s="27">
        <v>7.1</v>
      </c>
      <c r="H425" s="27">
        <v>0.5</v>
      </c>
      <c r="I425" s="27">
        <v>4</v>
      </c>
      <c r="J425" s="27" t="s">
        <v>811</v>
      </c>
      <c r="L425" s="27" t="s">
        <v>811</v>
      </c>
    </row>
    <row r="426" spans="5:19">
      <c r="E426" t="s">
        <v>1560</v>
      </c>
      <c r="F426" s="55">
        <v>44446</v>
      </c>
      <c r="G426" s="27"/>
      <c r="H426" s="27">
        <v>2</v>
      </c>
      <c r="I426" s="27"/>
      <c r="J426" s="27" t="s">
        <v>811</v>
      </c>
      <c r="L426" s="27" t="s">
        <v>811</v>
      </c>
    </row>
    <row r="427" spans="5:19">
      <c r="E427" t="s">
        <v>1560</v>
      </c>
      <c r="F427" s="55">
        <v>44446</v>
      </c>
      <c r="G427" s="27"/>
      <c r="H427" s="27">
        <v>4</v>
      </c>
      <c r="I427" s="27"/>
      <c r="J427" s="27" t="s">
        <v>811</v>
      </c>
      <c r="L427" s="27" t="s">
        <v>811</v>
      </c>
    </row>
    <row r="428" spans="5:19">
      <c r="E428" t="s">
        <v>1560</v>
      </c>
      <c r="F428" s="55">
        <v>44446</v>
      </c>
      <c r="G428" s="27"/>
      <c r="H428" s="27">
        <v>6</v>
      </c>
      <c r="I428" s="27"/>
      <c r="J428" s="27" t="s">
        <v>811</v>
      </c>
      <c r="L428" s="27" t="s">
        <v>811</v>
      </c>
    </row>
    <row r="429" spans="5:19">
      <c r="E429" t="s">
        <v>1560</v>
      </c>
      <c r="F429" s="55">
        <v>44446</v>
      </c>
      <c r="G429" s="27"/>
      <c r="H429" s="27">
        <v>7</v>
      </c>
      <c r="I429" s="27"/>
      <c r="J429" s="27" t="s">
        <v>811</v>
      </c>
      <c r="L429" s="27" t="s">
        <v>811</v>
      </c>
      <c r="M429" s="2211">
        <f>AVERAGE(I409:I429)</f>
        <v>3.6749999999999998</v>
      </c>
      <c r="N429" s="1574">
        <f>10*(6-(LN(M429)/LN(2)))</f>
        <v>41.222557500509978</v>
      </c>
      <c r="O429" s="1632">
        <f>AVERAGE(K409:K429)</f>
        <v>20.281552358795182</v>
      </c>
      <c r="P429" s="1574">
        <f t="shared" ref="P429" si="73">10*(6-(LN(48/O429)/LN(2)))</f>
        <v>47.571336752364573</v>
      </c>
      <c r="Q429" s="1632">
        <f>AVERAGE(L409:L429)</f>
        <v>13.817896825396828</v>
      </c>
      <c r="R429" s="1574">
        <f t="shared" ref="R429" si="74">10*(6-((2.04-0.68*LN(Q429))/LN(2)))</f>
        <v>56.330590915604247</v>
      </c>
      <c r="S429" s="2206">
        <f t="shared" ref="S429" si="75">AVERAGE(N429,P429,R429)</f>
        <v>48.374828389492933</v>
      </c>
    </row>
    <row r="430" spans="5:19">
      <c r="E430"/>
      <c r="F430" s="55"/>
      <c r="G430" s="27"/>
      <c r="H430" s="27"/>
      <c r="I430" s="27"/>
      <c r="J430" s="27"/>
      <c r="L430" s="27"/>
    </row>
    <row r="431" spans="5:19">
      <c r="E431" s="31"/>
      <c r="F431" s="31"/>
      <c r="G431" s="36" t="s">
        <v>1533</v>
      </c>
      <c r="H431" s="36" t="s">
        <v>1221</v>
      </c>
      <c r="I431" s="36" t="s">
        <v>1534</v>
      </c>
      <c r="J431" s="39" t="s">
        <v>705</v>
      </c>
      <c r="K431" s="36" t="s">
        <v>705</v>
      </c>
      <c r="L431" s="36" t="s">
        <v>1535</v>
      </c>
    </row>
    <row r="432" spans="5:19">
      <c r="E432" s="40" t="s">
        <v>701</v>
      </c>
      <c r="F432" s="40" t="s">
        <v>786</v>
      </c>
      <c r="G432" s="40" t="s">
        <v>1537</v>
      </c>
      <c r="H432" s="40" t="s">
        <v>1538</v>
      </c>
      <c r="I432" s="40" t="s">
        <v>1537</v>
      </c>
      <c r="J432" s="45" t="s">
        <v>1539</v>
      </c>
      <c r="K432" s="1926" t="s">
        <v>1543</v>
      </c>
      <c r="L432" s="45" t="s">
        <v>1540</v>
      </c>
    </row>
    <row r="433" spans="5:19">
      <c r="E433" t="s">
        <v>1560</v>
      </c>
      <c r="F433" s="47">
        <v>44749</v>
      </c>
      <c r="G433" s="27">
        <v>7.5</v>
      </c>
      <c r="H433" s="27">
        <v>0.5</v>
      </c>
      <c r="I433" s="27">
        <v>5</v>
      </c>
      <c r="J433" s="24">
        <v>1.0218665440417185</v>
      </c>
      <c r="K433" s="2042">
        <f t="shared" ref="K433" si="76">IF(AND(J433&gt;0),  J433*30.974," ")</f>
        <v>31.65129433514819</v>
      </c>
      <c r="L433" s="24">
        <v>0.828649625804325</v>
      </c>
    </row>
    <row r="434" spans="5:19">
      <c r="E434" t="s">
        <v>1560</v>
      </c>
      <c r="F434" s="47">
        <v>44749</v>
      </c>
      <c r="G434" s="27"/>
      <c r="H434" s="27">
        <v>2</v>
      </c>
      <c r="I434" s="27"/>
      <c r="J434" s="27" t="s">
        <v>811</v>
      </c>
      <c r="L434" s="27" t="s">
        <v>811</v>
      </c>
    </row>
    <row r="435" spans="5:19">
      <c r="E435" t="s">
        <v>1560</v>
      </c>
      <c r="F435" s="47">
        <v>44749</v>
      </c>
      <c r="G435" s="27"/>
      <c r="H435" s="27">
        <v>4</v>
      </c>
      <c r="I435" s="27"/>
      <c r="J435" s="27" t="s">
        <v>811</v>
      </c>
      <c r="L435" s="27" t="s">
        <v>811</v>
      </c>
    </row>
    <row r="436" spans="5:19">
      <c r="E436" t="s">
        <v>1560</v>
      </c>
      <c r="F436" s="47">
        <v>44749</v>
      </c>
      <c r="G436" s="27"/>
      <c r="H436" s="27">
        <v>6</v>
      </c>
      <c r="I436" s="27"/>
      <c r="J436" s="24">
        <v>0.50955979548316876</v>
      </c>
      <c r="K436" s="2042">
        <f t="shared" ref="K436:K437" si="77">IF(AND(J436&gt;0),  J436*30.974," ")</f>
        <v>15.78310510529567</v>
      </c>
      <c r="L436" s="24">
        <v>1.7392423384625526</v>
      </c>
    </row>
    <row r="437" spans="5:19">
      <c r="E437" t="s">
        <v>1560</v>
      </c>
      <c r="F437" s="47">
        <v>44777</v>
      </c>
      <c r="G437" s="27">
        <v>7.2</v>
      </c>
      <c r="H437" s="27">
        <v>0.5</v>
      </c>
      <c r="I437" s="27">
        <v>3.7</v>
      </c>
      <c r="J437" s="24">
        <v>0.14558851299519107</v>
      </c>
      <c r="K437" s="2042">
        <f t="shared" si="77"/>
        <v>4.5094586015130487</v>
      </c>
      <c r="L437" s="24">
        <v>1.6548417402162447</v>
      </c>
    </row>
    <row r="438" spans="5:19">
      <c r="E438" t="s">
        <v>1560</v>
      </c>
      <c r="F438" s="47">
        <v>44777</v>
      </c>
      <c r="G438" s="27"/>
      <c r="H438" s="27">
        <v>2</v>
      </c>
      <c r="I438" s="27"/>
      <c r="J438" s="27" t="s">
        <v>811</v>
      </c>
      <c r="L438" s="27" t="s">
        <v>811</v>
      </c>
    </row>
    <row r="439" spans="5:19">
      <c r="E439" t="s">
        <v>1560</v>
      </c>
      <c r="F439" s="47">
        <v>44777</v>
      </c>
      <c r="G439" s="27"/>
      <c r="H439" s="27">
        <v>4</v>
      </c>
      <c r="I439" s="27"/>
      <c r="J439" s="27" t="s">
        <v>811</v>
      </c>
      <c r="L439" s="27" t="s">
        <v>811</v>
      </c>
    </row>
    <row r="440" spans="5:19">
      <c r="E440" t="s">
        <v>1560</v>
      </c>
      <c r="F440" s="47">
        <v>44777</v>
      </c>
      <c r="G440" s="27"/>
      <c r="H440" s="27">
        <v>6</v>
      </c>
      <c r="I440" s="27"/>
      <c r="J440" s="24">
        <v>0.40036841073677543</v>
      </c>
      <c r="K440" s="2042">
        <f t="shared" ref="K440:K441" si="78">IF(AND(J440&gt;0),  J440*30.974," ")</f>
        <v>12.401011154160882</v>
      </c>
      <c r="L440" s="24">
        <v>7.7589610718618127</v>
      </c>
    </row>
    <row r="441" spans="5:19">
      <c r="E441" t="s">
        <v>1560</v>
      </c>
      <c r="F441" s="47">
        <v>44790</v>
      </c>
      <c r="G441" s="27">
        <v>7.2</v>
      </c>
      <c r="H441" s="27">
        <v>0.5</v>
      </c>
      <c r="I441" s="27">
        <v>3.8</v>
      </c>
      <c r="J441" s="24">
        <v>0.50955979548316876</v>
      </c>
      <c r="K441" s="2042">
        <f t="shared" si="78"/>
        <v>15.78310510529567</v>
      </c>
      <c r="L441" s="24">
        <v>1.6800933171061883</v>
      </c>
    </row>
    <row r="442" spans="5:19">
      <c r="E442" t="s">
        <v>1560</v>
      </c>
      <c r="F442" s="47">
        <v>44790</v>
      </c>
      <c r="G442" s="27"/>
      <c r="H442" s="27">
        <v>2</v>
      </c>
      <c r="I442" s="27"/>
      <c r="J442" s="27" t="s">
        <v>811</v>
      </c>
      <c r="L442" s="27" t="s">
        <v>811</v>
      </c>
    </row>
    <row r="443" spans="5:19">
      <c r="E443" t="s">
        <v>1560</v>
      </c>
      <c r="F443" s="47">
        <v>44790</v>
      </c>
      <c r="G443" s="27"/>
      <c r="H443" s="27">
        <v>4</v>
      </c>
      <c r="I443" s="27"/>
      <c r="J443" s="27" t="s">
        <v>811</v>
      </c>
      <c r="L443" s="27" t="s">
        <v>811</v>
      </c>
    </row>
    <row r="444" spans="5:19">
      <c r="E444" t="s">
        <v>1560</v>
      </c>
      <c r="F444" s="47">
        <v>44790</v>
      </c>
      <c r="G444" s="27"/>
      <c r="H444" s="27">
        <v>6</v>
      </c>
      <c r="I444" s="27"/>
      <c r="J444" s="24">
        <v>0.58235405198076429</v>
      </c>
      <c r="K444" s="2042">
        <f t="shared" ref="K444" si="79">IF(AND(J444&gt;0),  J444*30.974," ")</f>
        <v>18.037834406052195</v>
      </c>
      <c r="L444" s="24">
        <v>4.6476936833509148</v>
      </c>
    </row>
    <row r="445" spans="5:19">
      <c r="E445" t="s">
        <v>1560</v>
      </c>
      <c r="F445" s="47">
        <v>44806</v>
      </c>
      <c r="G445" s="27">
        <v>7.2</v>
      </c>
      <c r="H445" s="27">
        <v>0.5</v>
      </c>
      <c r="I445" s="27">
        <v>3.8</v>
      </c>
      <c r="J445" s="27" t="s">
        <v>811</v>
      </c>
      <c r="L445" s="27" t="s">
        <v>811</v>
      </c>
    </row>
    <row r="446" spans="5:19">
      <c r="E446" t="s">
        <v>1560</v>
      </c>
      <c r="F446" s="47">
        <v>44806</v>
      </c>
      <c r="G446" s="27"/>
      <c r="H446" s="27">
        <v>2</v>
      </c>
      <c r="I446" s="27"/>
      <c r="J446" s="27" t="s">
        <v>811</v>
      </c>
      <c r="L446" s="27" t="s">
        <v>811</v>
      </c>
    </row>
    <row r="447" spans="5:19">
      <c r="E447" t="s">
        <v>1560</v>
      </c>
      <c r="F447" s="47">
        <v>44806</v>
      </c>
      <c r="G447" s="27"/>
      <c r="H447" s="27">
        <v>4</v>
      </c>
      <c r="I447" s="27"/>
      <c r="J447" s="27" t="s">
        <v>811</v>
      </c>
      <c r="L447" s="27" t="s">
        <v>811</v>
      </c>
    </row>
    <row r="448" spans="5:19">
      <c r="E448" t="s">
        <v>1560</v>
      </c>
      <c r="F448" s="47">
        <v>44806</v>
      </c>
      <c r="G448" s="27"/>
      <c r="H448" s="27">
        <v>6</v>
      </c>
      <c r="I448" s="27"/>
      <c r="J448" s="27" t="s">
        <v>811</v>
      </c>
      <c r="L448" s="27" t="s">
        <v>811</v>
      </c>
      <c r="M448" s="2211">
        <f>AVERAGE(I433:I448)</f>
        <v>4.0750000000000002</v>
      </c>
      <c r="N448" s="1574">
        <f>10*(6-(LN(M448)/LN(2)))</f>
        <v>39.731999406562849</v>
      </c>
      <c r="O448" s="1632">
        <f>AVERAGE(K433:K448)</f>
        <v>16.360968117910943</v>
      </c>
      <c r="P448" s="1574">
        <f t="shared" ref="P448" si="80">10*(6-(LN(48/O448)/LN(2)))</f>
        <v>44.472237127139167</v>
      </c>
      <c r="Q448" s="1632">
        <f>AVERAGE(L433:L448)</f>
        <v>3.0515802961336731</v>
      </c>
      <c r="R448" s="1574">
        <f t="shared" ref="R448" si="81">10*(6-((2.04-0.68*LN(Q448))/LN(2)))</f>
        <v>41.514005722856453</v>
      </c>
      <c r="S448" s="2206">
        <f t="shared" ref="S448" si="82">AVERAGE(N448,P448,R448)</f>
        <v>41.906080752186156</v>
      </c>
    </row>
    <row r="450" spans="5:12">
      <c r="E450" s="31"/>
      <c r="F450" s="31"/>
      <c r="G450" s="36" t="s">
        <v>1533</v>
      </c>
      <c r="H450" s="36" t="s">
        <v>1221</v>
      </c>
      <c r="I450" s="36" t="s">
        <v>1534</v>
      </c>
      <c r="J450" s="39" t="s">
        <v>705</v>
      </c>
      <c r="K450" s="36" t="s">
        <v>705</v>
      </c>
      <c r="L450" s="36" t="s">
        <v>1535</v>
      </c>
    </row>
    <row r="451" spans="5:12">
      <c r="E451" s="40" t="s">
        <v>701</v>
      </c>
      <c r="F451" s="40" t="s">
        <v>786</v>
      </c>
      <c r="G451" s="40" t="s">
        <v>1537</v>
      </c>
      <c r="H451" s="40" t="s">
        <v>1538</v>
      </c>
      <c r="I451" s="40" t="s">
        <v>1537</v>
      </c>
      <c r="J451" s="45" t="s">
        <v>1539</v>
      </c>
      <c r="K451" s="1926" t="s">
        <v>1543</v>
      </c>
      <c r="L451" s="45" t="s">
        <v>1540</v>
      </c>
    </row>
    <row r="452" spans="5:12">
      <c r="E452" s="592" t="s">
        <v>1560</v>
      </c>
      <c r="F452" s="47">
        <v>45096</v>
      </c>
      <c r="G452" s="27">
        <v>7.4</v>
      </c>
      <c r="H452" s="27">
        <v>0.5</v>
      </c>
      <c r="I452" s="27">
        <v>4.71</v>
      </c>
      <c r="J452" s="27">
        <v>0.25</v>
      </c>
      <c r="K452" s="2042">
        <f t="shared" ref="K452" si="83">IF(AND(J452&gt;0),  J452*30.974," ")</f>
        <v>7.7435</v>
      </c>
      <c r="L452" s="27">
        <v>1.88</v>
      </c>
    </row>
    <row r="453" spans="5:12">
      <c r="E453" s="592" t="s">
        <v>1560</v>
      </c>
      <c r="F453" s="47">
        <v>45096</v>
      </c>
      <c r="G453" s="27"/>
      <c r="H453" s="27">
        <v>1</v>
      </c>
      <c r="I453" s="27"/>
      <c r="J453" s="27" t="s">
        <v>811</v>
      </c>
      <c r="K453" s="591"/>
      <c r="L453" s="27" t="s">
        <v>811</v>
      </c>
    </row>
    <row r="454" spans="5:12">
      <c r="E454" s="592" t="s">
        <v>1560</v>
      </c>
      <c r="F454" s="47">
        <v>45096</v>
      </c>
      <c r="G454" s="27"/>
      <c r="H454" s="27">
        <v>2</v>
      </c>
      <c r="I454" s="27"/>
      <c r="J454" s="27" t="s">
        <v>811</v>
      </c>
      <c r="K454" s="591"/>
      <c r="L454" s="27" t="s">
        <v>811</v>
      </c>
    </row>
    <row r="455" spans="5:12">
      <c r="E455" s="592" t="s">
        <v>1560</v>
      </c>
      <c r="F455" s="47">
        <v>45096</v>
      </c>
      <c r="G455" s="27"/>
      <c r="H455" s="27">
        <v>3</v>
      </c>
      <c r="I455" s="27"/>
      <c r="J455" s="27" t="s">
        <v>811</v>
      </c>
      <c r="K455" s="591"/>
      <c r="L455" s="27" t="s">
        <v>811</v>
      </c>
    </row>
    <row r="456" spans="5:12">
      <c r="E456" s="592" t="s">
        <v>1560</v>
      </c>
      <c r="F456" s="47">
        <v>45096</v>
      </c>
      <c r="G456" s="27"/>
      <c r="H456" s="27">
        <v>4</v>
      </c>
      <c r="I456" s="27"/>
      <c r="J456" s="27" t="s">
        <v>811</v>
      </c>
      <c r="K456" s="591"/>
      <c r="L456" s="27" t="s">
        <v>811</v>
      </c>
    </row>
    <row r="457" spans="5:12">
      <c r="E457" s="592" t="s">
        <v>1560</v>
      </c>
      <c r="F457" s="47">
        <v>45096</v>
      </c>
      <c r="G457" s="27"/>
      <c r="H457" s="27">
        <v>5</v>
      </c>
      <c r="I457" s="27"/>
      <c r="J457" s="27" t="s">
        <v>811</v>
      </c>
      <c r="K457" s="591"/>
      <c r="L457" s="27" t="s">
        <v>811</v>
      </c>
    </row>
    <row r="458" spans="5:12">
      <c r="E458" s="592" t="s">
        <v>1560</v>
      </c>
      <c r="F458" s="47">
        <v>45096</v>
      </c>
      <c r="G458" s="27"/>
      <c r="H458" s="27">
        <v>6</v>
      </c>
      <c r="I458" s="27"/>
      <c r="J458" s="27" t="s">
        <v>811</v>
      </c>
      <c r="K458" s="591"/>
      <c r="L458" s="27" t="s">
        <v>811</v>
      </c>
    </row>
    <row r="459" spans="5:12">
      <c r="E459" s="592" t="s">
        <v>1560</v>
      </c>
      <c r="F459" s="47">
        <v>45096</v>
      </c>
      <c r="G459" s="27"/>
      <c r="H459" s="27">
        <v>6.4</v>
      </c>
      <c r="I459" s="27"/>
      <c r="J459" s="27">
        <v>0.82799999999999996</v>
      </c>
      <c r="K459" s="2042">
        <f t="shared" ref="K459" si="84">IF(AND(J459&gt;0),  J459*30.974," ")</f>
        <v>25.646471999999999</v>
      </c>
      <c r="L459" s="27">
        <v>11.93</v>
      </c>
    </row>
    <row r="460" spans="5:12">
      <c r="E460" s="592" t="s">
        <v>1560</v>
      </c>
      <c r="F460" s="47">
        <v>45096</v>
      </c>
      <c r="G460" s="27"/>
      <c r="H460" s="27">
        <v>6.9</v>
      </c>
      <c r="I460" s="27"/>
      <c r="J460" s="27" t="s">
        <v>811</v>
      </c>
      <c r="K460" s="591"/>
      <c r="L460" s="27" t="s">
        <v>811</v>
      </c>
    </row>
    <row r="461" spans="5:12">
      <c r="E461" s="2645" t="s">
        <v>1560</v>
      </c>
      <c r="F461" s="2605">
        <v>45096</v>
      </c>
      <c r="G461" s="2625"/>
      <c r="H461" s="2625">
        <v>7</v>
      </c>
      <c r="I461" s="2625"/>
      <c r="J461" s="2625" t="s">
        <v>811</v>
      </c>
      <c r="K461" s="2646"/>
      <c r="L461" s="2625" t="s">
        <v>811</v>
      </c>
    </row>
    <row r="462" spans="5:12">
      <c r="E462" s="592" t="s">
        <v>1560</v>
      </c>
      <c r="F462" s="47">
        <v>45125</v>
      </c>
      <c r="G462" s="27">
        <v>7.4</v>
      </c>
      <c r="H462" s="27">
        <v>0.5</v>
      </c>
      <c r="I462" s="27">
        <v>3.91</v>
      </c>
      <c r="J462" s="27">
        <v>0.66900000000000004</v>
      </c>
      <c r="K462" s="2042">
        <f t="shared" ref="K462" si="85">IF(AND(J462&gt;0),  J462*30.974," ")</f>
        <v>20.721606000000001</v>
      </c>
      <c r="L462" s="27">
        <v>3.22</v>
      </c>
    </row>
    <row r="463" spans="5:12">
      <c r="E463" s="592" t="s">
        <v>1560</v>
      </c>
      <c r="F463" s="47">
        <v>45125</v>
      </c>
      <c r="G463" s="27"/>
      <c r="H463" s="27">
        <v>1</v>
      </c>
      <c r="I463" s="27"/>
      <c r="J463" s="27" t="s">
        <v>811</v>
      </c>
      <c r="K463" s="591"/>
      <c r="L463" s="27" t="s">
        <v>811</v>
      </c>
    </row>
    <row r="464" spans="5:12">
      <c r="E464" s="592" t="s">
        <v>1560</v>
      </c>
      <c r="F464" s="47">
        <v>45125</v>
      </c>
      <c r="G464" s="27"/>
      <c r="H464" s="27">
        <v>2</v>
      </c>
      <c r="I464" s="27"/>
      <c r="J464" s="27" t="s">
        <v>811</v>
      </c>
      <c r="K464" s="591"/>
      <c r="L464" s="27" t="s">
        <v>811</v>
      </c>
    </row>
    <row r="465" spans="5:12">
      <c r="E465" s="592" t="s">
        <v>1560</v>
      </c>
      <c r="F465" s="47">
        <v>45125</v>
      </c>
      <c r="G465" s="27"/>
      <c r="H465" s="27">
        <v>3</v>
      </c>
      <c r="I465" s="27"/>
      <c r="J465" s="27" t="s">
        <v>811</v>
      </c>
      <c r="K465" s="591"/>
      <c r="L465" s="27" t="s">
        <v>811</v>
      </c>
    </row>
    <row r="466" spans="5:12">
      <c r="E466" s="592" t="s">
        <v>1560</v>
      </c>
      <c r="F466" s="47">
        <v>45125</v>
      </c>
      <c r="G466" s="27"/>
      <c r="H466" s="27">
        <v>4</v>
      </c>
      <c r="I466" s="27"/>
      <c r="J466" s="27" t="s">
        <v>811</v>
      </c>
      <c r="K466" s="591"/>
      <c r="L466" s="27" t="s">
        <v>811</v>
      </c>
    </row>
    <row r="467" spans="5:12">
      <c r="E467" s="592" t="s">
        <v>1560</v>
      </c>
      <c r="F467" s="47">
        <v>45125</v>
      </c>
      <c r="G467" s="27"/>
      <c r="H467" s="27">
        <v>5</v>
      </c>
      <c r="I467" s="27"/>
      <c r="J467" s="27" t="s">
        <v>811</v>
      </c>
      <c r="K467" s="591"/>
      <c r="L467" s="27" t="s">
        <v>811</v>
      </c>
    </row>
    <row r="468" spans="5:12">
      <c r="E468" s="592" t="s">
        <v>1560</v>
      </c>
      <c r="F468" s="47">
        <v>45125</v>
      </c>
      <c r="G468" s="27"/>
      <c r="H468" s="27">
        <v>6</v>
      </c>
      <c r="I468" s="27"/>
      <c r="J468" s="27" t="s">
        <v>811</v>
      </c>
      <c r="K468" s="591"/>
      <c r="L468" s="27" t="s">
        <v>811</v>
      </c>
    </row>
    <row r="469" spans="5:12">
      <c r="E469" s="592" t="s">
        <v>1560</v>
      </c>
      <c r="F469" s="47">
        <v>45125</v>
      </c>
      <c r="G469" s="27"/>
      <c r="H469" s="27">
        <v>6.4</v>
      </c>
      <c r="I469" s="27"/>
      <c r="J469" s="27">
        <v>0.80900000000000005</v>
      </c>
      <c r="K469" s="2042">
        <f t="shared" ref="K469" si="86">IF(AND(J469&gt;0),  J469*30.974," ")</f>
        <v>25.057966</v>
      </c>
      <c r="L469" s="27">
        <v>18.46</v>
      </c>
    </row>
    <row r="470" spans="5:12">
      <c r="E470" s="2645" t="s">
        <v>1560</v>
      </c>
      <c r="F470" s="2605">
        <v>45125</v>
      </c>
      <c r="G470" s="2625"/>
      <c r="H470" s="2625">
        <v>6.9</v>
      </c>
      <c r="I470" s="2625"/>
      <c r="J470" s="2625" t="s">
        <v>811</v>
      </c>
      <c r="K470" s="2646"/>
      <c r="L470" s="2625" t="s">
        <v>811</v>
      </c>
    </row>
    <row r="471" spans="5:12">
      <c r="E471" s="592" t="s">
        <v>1560</v>
      </c>
      <c r="F471" s="47">
        <v>45154</v>
      </c>
      <c r="G471" s="27">
        <v>7.1</v>
      </c>
      <c r="H471" s="27">
        <v>0.5</v>
      </c>
      <c r="I471" s="27">
        <v>5.0199999999999996</v>
      </c>
      <c r="J471" s="27">
        <v>0.64800000000000002</v>
      </c>
      <c r="K471" s="2042">
        <f t="shared" ref="K471" si="87">IF(AND(J471&gt;0),  J471*30.974," ")</f>
        <v>20.071152000000001</v>
      </c>
      <c r="L471" s="27">
        <v>4.7300000000000004</v>
      </c>
    </row>
    <row r="472" spans="5:12">
      <c r="E472" s="592" t="s">
        <v>1560</v>
      </c>
      <c r="F472" s="47">
        <v>45154</v>
      </c>
      <c r="G472" s="27"/>
      <c r="H472" s="27">
        <v>1</v>
      </c>
      <c r="I472" s="27"/>
      <c r="J472" s="27" t="s">
        <v>811</v>
      </c>
      <c r="K472" s="591"/>
      <c r="L472" s="27" t="s">
        <v>811</v>
      </c>
    </row>
    <row r="473" spans="5:12">
      <c r="E473" s="592" t="s">
        <v>1560</v>
      </c>
      <c r="F473" s="47">
        <v>45154</v>
      </c>
      <c r="G473" s="27"/>
      <c r="H473" s="27">
        <v>2</v>
      </c>
      <c r="I473" s="27"/>
      <c r="J473" s="27" t="s">
        <v>811</v>
      </c>
      <c r="K473" s="591"/>
      <c r="L473" s="27" t="s">
        <v>811</v>
      </c>
    </row>
    <row r="474" spans="5:12">
      <c r="E474" s="592" t="s">
        <v>1560</v>
      </c>
      <c r="F474" s="47">
        <v>45154</v>
      </c>
      <c r="G474" s="27"/>
      <c r="H474" s="27">
        <v>3</v>
      </c>
      <c r="I474" s="27"/>
      <c r="J474" s="27" t="s">
        <v>811</v>
      </c>
      <c r="K474" s="591"/>
      <c r="L474" s="27" t="s">
        <v>811</v>
      </c>
    </row>
    <row r="475" spans="5:12">
      <c r="E475" s="592" t="s">
        <v>1560</v>
      </c>
      <c r="F475" s="47">
        <v>45154</v>
      </c>
      <c r="G475" s="27"/>
      <c r="H475" s="27">
        <v>4</v>
      </c>
      <c r="I475" s="27"/>
      <c r="J475" s="27" t="s">
        <v>811</v>
      </c>
      <c r="K475" s="591"/>
      <c r="L475" s="27" t="s">
        <v>811</v>
      </c>
    </row>
    <row r="476" spans="5:12">
      <c r="E476" s="592" t="s">
        <v>1560</v>
      </c>
      <c r="F476" s="47">
        <v>45154</v>
      </c>
      <c r="G476" s="27"/>
      <c r="H476" s="27">
        <v>5</v>
      </c>
      <c r="I476" s="27"/>
      <c r="J476" s="27" t="s">
        <v>811</v>
      </c>
      <c r="K476" s="591"/>
      <c r="L476" s="27" t="s">
        <v>811</v>
      </c>
    </row>
    <row r="477" spans="5:12">
      <c r="E477" s="592" t="s">
        <v>1560</v>
      </c>
      <c r="F477" s="47">
        <v>45154</v>
      </c>
      <c r="G477" s="27"/>
      <c r="H477" s="27">
        <v>6</v>
      </c>
      <c r="I477" s="27"/>
      <c r="J477" s="27" t="s">
        <v>811</v>
      </c>
      <c r="K477" s="591"/>
      <c r="L477" s="27" t="s">
        <v>811</v>
      </c>
    </row>
    <row r="478" spans="5:12">
      <c r="E478" s="592" t="s">
        <v>1560</v>
      </c>
      <c r="F478" s="47">
        <v>45154</v>
      </c>
      <c r="G478" s="27"/>
      <c r="H478" s="27">
        <v>6.1</v>
      </c>
      <c r="I478" s="27"/>
      <c r="J478" s="27">
        <v>0.42</v>
      </c>
      <c r="K478" s="2042">
        <f t="shared" ref="K478" si="88">IF(AND(J478&gt;0),  J478*30.974," ")</f>
        <v>13.009079999999999</v>
      </c>
      <c r="L478" s="27">
        <v>4.92</v>
      </c>
    </row>
    <row r="479" spans="5:12">
      <c r="E479" s="2645" t="s">
        <v>1560</v>
      </c>
      <c r="F479" s="2605">
        <v>45154</v>
      </c>
      <c r="G479" s="2625"/>
      <c r="H479" s="2625">
        <v>6.6</v>
      </c>
      <c r="I479" s="2625"/>
      <c r="J479" s="2625" t="s">
        <v>811</v>
      </c>
      <c r="K479" s="2646"/>
      <c r="L479" s="2625" t="s">
        <v>811</v>
      </c>
    </row>
    <row r="480" spans="5:12">
      <c r="E480" s="592" t="s">
        <v>1560</v>
      </c>
      <c r="F480" s="47">
        <v>45188</v>
      </c>
      <c r="G480" s="27">
        <v>7.1</v>
      </c>
      <c r="H480" s="27">
        <v>0.5</v>
      </c>
      <c r="I480" s="27">
        <v>3.89</v>
      </c>
      <c r="J480" s="27">
        <v>0.29199999999999998</v>
      </c>
      <c r="K480" s="2042">
        <f t="shared" ref="K480" si="89">IF(AND(J480&gt;0),  J480*30.974," ")</f>
        <v>9.0444079999999989</v>
      </c>
      <c r="L480" s="27">
        <v>4.1100000000000003</v>
      </c>
    </row>
    <row r="481" spans="5:22">
      <c r="E481" s="592" t="s">
        <v>1560</v>
      </c>
      <c r="F481" s="47">
        <v>45188</v>
      </c>
      <c r="G481" s="27"/>
      <c r="H481" s="27">
        <v>1</v>
      </c>
      <c r="I481" s="27"/>
      <c r="J481" s="27" t="s">
        <v>811</v>
      </c>
      <c r="K481" s="591"/>
      <c r="L481" s="27" t="s">
        <v>811</v>
      </c>
    </row>
    <row r="482" spans="5:22">
      <c r="E482" s="592" t="s">
        <v>1560</v>
      </c>
      <c r="F482" s="47">
        <v>45188</v>
      </c>
      <c r="G482" s="27"/>
      <c r="H482" s="27">
        <v>2</v>
      </c>
      <c r="I482" s="27"/>
      <c r="J482" s="27" t="s">
        <v>811</v>
      </c>
      <c r="K482" s="591"/>
      <c r="L482" s="27" t="s">
        <v>811</v>
      </c>
    </row>
    <row r="483" spans="5:22">
      <c r="E483" s="592" t="s">
        <v>1560</v>
      </c>
      <c r="F483" s="47">
        <v>45188</v>
      </c>
      <c r="G483" s="27"/>
      <c r="H483" s="27">
        <v>3</v>
      </c>
      <c r="I483" s="27"/>
      <c r="J483" s="27" t="s">
        <v>811</v>
      </c>
      <c r="K483" s="591"/>
      <c r="L483" s="27" t="s">
        <v>811</v>
      </c>
    </row>
    <row r="484" spans="5:22">
      <c r="E484" s="592" t="s">
        <v>1560</v>
      </c>
      <c r="F484" s="47">
        <v>45188</v>
      </c>
      <c r="G484" s="27"/>
      <c r="H484" s="27">
        <v>4</v>
      </c>
      <c r="I484" s="27"/>
      <c r="J484" s="27" t="s">
        <v>811</v>
      </c>
      <c r="K484" s="591"/>
      <c r="L484" s="27" t="s">
        <v>811</v>
      </c>
    </row>
    <row r="485" spans="5:22">
      <c r="E485" s="592" t="s">
        <v>1560</v>
      </c>
      <c r="F485" s="47">
        <v>45188</v>
      </c>
      <c r="G485" s="27"/>
      <c r="H485" s="27">
        <v>5</v>
      </c>
      <c r="I485" s="27"/>
      <c r="J485" s="27" t="s">
        <v>811</v>
      </c>
      <c r="K485" s="591"/>
      <c r="L485" s="27" t="s">
        <v>811</v>
      </c>
    </row>
    <row r="486" spans="5:22">
      <c r="E486" s="592" t="s">
        <v>1560</v>
      </c>
      <c r="F486" s="47">
        <v>45188</v>
      </c>
      <c r="G486" s="27"/>
      <c r="H486" s="27">
        <v>6</v>
      </c>
      <c r="I486" s="27"/>
      <c r="J486" s="27" t="s">
        <v>811</v>
      </c>
      <c r="K486" s="591"/>
      <c r="L486" s="27" t="s">
        <v>811</v>
      </c>
    </row>
    <row r="487" spans="5:22">
      <c r="E487" s="592" t="s">
        <v>1560</v>
      </c>
      <c r="F487" s="47">
        <v>45188</v>
      </c>
      <c r="G487" s="27"/>
      <c r="H487" s="27">
        <v>6.1</v>
      </c>
      <c r="I487" s="27"/>
      <c r="J487" s="27">
        <v>0.29099999999999998</v>
      </c>
      <c r="K487" s="2042">
        <f t="shared" ref="K487" si="90">IF(AND(J487&gt;0),  J487*30.974," ")</f>
        <v>9.0134340000000002</v>
      </c>
      <c r="L487" s="27">
        <v>3.11</v>
      </c>
    </row>
    <row r="488" spans="5:22">
      <c r="E488" s="592" t="s">
        <v>1560</v>
      </c>
      <c r="F488" s="47">
        <v>45188</v>
      </c>
      <c r="G488" s="27"/>
      <c r="H488" s="27">
        <v>6.6</v>
      </c>
      <c r="I488" s="27"/>
      <c r="J488" s="27" t="s">
        <v>811</v>
      </c>
      <c r="K488" s="591"/>
      <c r="L488" s="27" t="s">
        <v>811</v>
      </c>
    </row>
    <row r="489" spans="5:22">
      <c r="E489" s="2645" t="s">
        <v>1560</v>
      </c>
      <c r="F489" s="2605">
        <v>45188</v>
      </c>
      <c r="G489" s="2625"/>
      <c r="H489" s="2625">
        <v>6.7</v>
      </c>
      <c r="I489" s="2625"/>
      <c r="J489" s="2625" t="s">
        <v>811</v>
      </c>
      <c r="K489" s="2646"/>
      <c r="L489" s="2625" t="s">
        <v>811</v>
      </c>
      <c r="M489" s="2211">
        <f>AVERAGE(I452:I489)</f>
        <v>4.3825000000000003</v>
      </c>
      <c r="N489" s="1574">
        <f>10*(6-(LN(M489)/LN(2)))</f>
        <v>38.682459090151866</v>
      </c>
      <c r="O489" s="1632">
        <f>AVERAGE(K452:K489)</f>
        <v>16.288452249999999</v>
      </c>
      <c r="P489" s="1574">
        <f t="shared" ref="P489" si="91">10*(6-(LN(48/O489)/LN(2)))</f>
        <v>44.408151177758491</v>
      </c>
      <c r="Q489" s="1632">
        <f>AVERAGE(L452:L489)</f>
        <v>6.5449999999999999</v>
      </c>
      <c r="R489" s="1574">
        <f t="shared" ref="R489" si="92">10*(6-((2.04-0.68*LN(Q489))/LN(2)))</f>
        <v>48.999694872624659</v>
      </c>
      <c r="S489" s="2206">
        <f t="shared" ref="S489" si="93">AVERAGE(N489,P489,R489)</f>
        <v>44.030101713511669</v>
      </c>
      <c r="T489" s="1625">
        <f>AVERAGE(S409:S489)</f>
        <v>44.770336951730258</v>
      </c>
      <c r="U489" s="1626" t="s">
        <v>1561</v>
      </c>
      <c r="V489" s="1627" t="str">
        <f>IF(_xlfn.NUMBERVALUE(T489), IF(T489&lt;50, "Acceptable; Ongoing Protection is Required", "Unacceptable; Immediate Restoration is Required"), " ")</f>
        <v>Acceptable; Ongoing Protection is Required</v>
      </c>
    </row>
    <row r="490" spans="5:22">
      <c r="E490" s="1968" t="s">
        <v>1560</v>
      </c>
      <c r="F490" s="358">
        <v>45216</v>
      </c>
      <c r="G490" s="355">
        <v>6.7</v>
      </c>
      <c r="H490" s="355">
        <v>0.5</v>
      </c>
      <c r="I490" s="355">
        <v>5.21</v>
      </c>
      <c r="J490" s="355">
        <v>0.222</v>
      </c>
      <c r="K490" s="1966">
        <f t="shared" ref="K490" si="94">IF(AND(J490&gt;0),  J490*30.974," ")</f>
        <v>6.8762280000000002</v>
      </c>
      <c r="L490" s="355">
        <v>2.25</v>
      </c>
    </row>
    <row r="491" spans="5:22">
      <c r="E491" s="1968" t="s">
        <v>1560</v>
      </c>
      <c r="F491" s="358">
        <v>45216</v>
      </c>
      <c r="G491" s="355"/>
      <c r="H491" s="355">
        <v>1</v>
      </c>
      <c r="I491" s="355"/>
      <c r="J491" s="355" t="s">
        <v>811</v>
      </c>
      <c r="K491" s="1613"/>
      <c r="L491" s="355" t="s">
        <v>811</v>
      </c>
    </row>
    <row r="492" spans="5:22">
      <c r="E492" s="1968" t="s">
        <v>1560</v>
      </c>
      <c r="F492" s="358">
        <v>45216</v>
      </c>
      <c r="G492" s="355"/>
      <c r="H492" s="355">
        <v>2</v>
      </c>
      <c r="I492" s="355"/>
      <c r="J492" s="355" t="s">
        <v>811</v>
      </c>
      <c r="K492" s="1613"/>
      <c r="L492" s="355" t="s">
        <v>811</v>
      </c>
    </row>
    <row r="493" spans="5:22">
      <c r="E493" s="1968" t="s">
        <v>1560</v>
      </c>
      <c r="F493" s="358">
        <v>45216</v>
      </c>
      <c r="G493" s="355"/>
      <c r="H493" s="355">
        <v>3</v>
      </c>
      <c r="I493" s="355"/>
      <c r="J493" s="355" t="s">
        <v>811</v>
      </c>
      <c r="K493" s="1613"/>
      <c r="L493" s="355" t="s">
        <v>811</v>
      </c>
    </row>
    <row r="494" spans="5:22">
      <c r="E494" s="1968" t="s">
        <v>1560</v>
      </c>
      <c r="F494" s="358">
        <v>45216</v>
      </c>
      <c r="G494" s="355"/>
      <c r="H494" s="355">
        <v>4</v>
      </c>
      <c r="I494" s="355"/>
      <c r="J494" s="355" t="s">
        <v>811</v>
      </c>
      <c r="K494" s="1613"/>
      <c r="L494" s="355" t="s">
        <v>811</v>
      </c>
    </row>
    <row r="495" spans="5:22">
      <c r="E495" s="1968" t="s">
        <v>1560</v>
      </c>
      <c r="F495" s="358">
        <v>45216</v>
      </c>
      <c r="G495" s="355"/>
      <c r="H495" s="355">
        <v>5</v>
      </c>
      <c r="I495" s="355"/>
      <c r="J495" s="355" t="s">
        <v>811</v>
      </c>
      <c r="K495" s="1613"/>
      <c r="L495" s="355" t="s">
        <v>811</v>
      </c>
    </row>
    <row r="496" spans="5:22">
      <c r="E496" s="1968" t="s">
        <v>1560</v>
      </c>
      <c r="F496" s="358">
        <v>45216</v>
      </c>
      <c r="G496" s="355"/>
      <c r="H496" s="355">
        <v>5.7</v>
      </c>
      <c r="I496" s="355"/>
      <c r="J496" s="355">
        <v>0.29399999999999998</v>
      </c>
      <c r="K496" s="1966">
        <f t="shared" ref="K496" si="95">IF(AND(J496&gt;0),  J496*30.974," ")</f>
        <v>9.1063559999999999</v>
      </c>
      <c r="L496" s="355">
        <v>2.2799999999999998</v>
      </c>
    </row>
    <row r="497" spans="5:12">
      <c r="E497" s="1968" t="s">
        <v>1560</v>
      </c>
      <c r="F497" s="358">
        <v>45216</v>
      </c>
      <c r="G497" s="355"/>
      <c r="H497" s="355">
        <v>6</v>
      </c>
      <c r="I497" s="355"/>
      <c r="J497" s="355" t="s">
        <v>811</v>
      </c>
      <c r="K497" s="1613"/>
      <c r="L497" s="355" t="s">
        <v>811</v>
      </c>
    </row>
    <row r="498" spans="5:12">
      <c r="E498" s="1968" t="s">
        <v>1560</v>
      </c>
      <c r="F498" s="358">
        <v>45216</v>
      </c>
      <c r="G498" s="355"/>
      <c r="H498" s="355">
        <v>6.2</v>
      </c>
      <c r="I498" s="355"/>
      <c r="J498" s="355" t="s">
        <v>811</v>
      </c>
      <c r="K498" s="1613"/>
      <c r="L498" s="355" t="s">
        <v>811</v>
      </c>
    </row>
    <row r="499" spans="5:12">
      <c r="E499" s="1968" t="s">
        <v>1560</v>
      </c>
      <c r="F499" s="358">
        <v>45216</v>
      </c>
      <c r="G499" s="355"/>
      <c r="H499" s="355">
        <v>6.3</v>
      </c>
      <c r="I499" s="355"/>
      <c r="J499" s="355" t="s">
        <v>811</v>
      </c>
      <c r="K499" s="1613"/>
      <c r="L499" s="355" t="s">
        <v>811</v>
      </c>
    </row>
    <row r="500" spans="5:12">
      <c r="E500" s="1968" t="s">
        <v>1560</v>
      </c>
      <c r="F500" s="358">
        <v>45216</v>
      </c>
      <c r="G500" s="355"/>
      <c r="H500" s="355">
        <v>6.4</v>
      </c>
      <c r="I500" s="355"/>
      <c r="J500" s="355" t="s">
        <v>811</v>
      </c>
      <c r="K500" s="1613"/>
      <c r="L500" s="355" t="s">
        <v>811</v>
      </c>
    </row>
    <row r="501" spans="5:12">
      <c r="E501" s="1968" t="s">
        <v>1560</v>
      </c>
      <c r="F501" s="358">
        <v>45216</v>
      </c>
      <c r="G501" s="355"/>
      <c r="H501" s="355">
        <v>6.5</v>
      </c>
      <c r="I501" s="355"/>
      <c r="J501" s="355" t="s">
        <v>811</v>
      </c>
      <c r="K501" s="1613"/>
      <c r="L501" s="355" t="s">
        <v>811</v>
      </c>
    </row>
    <row r="502" spans="5:12">
      <c r="E502" s="1968" t="s">
        <v>1560</v>
      </c>
      <c r="F502" s="358">
        <v>45216</v>
      </c>
      <c r="G502" s="355"/>
      <c r="H502" s="355">
        <v>6.6</v>
      </c>
      <c r="I502" s="355"/>
      <c r="J502" s="355" t="s">
        <v>811</v>
      </c>
      <c r="K502" s="1613"/>
      <c r="L502" s="355" t="s">
        <v>811</v>
      </c>
    </row>
    <row r="503" spans="5:12">
      <c r="E503" s="1968" t="s">
        <v>1560</v>
      </c>
      <c r="F503" s="358">
        <v>45036</v>
      </c>
      <c r="G503" s="355">
        <v>7.6</v>
      </c>
      <c r="H503" s="355">
        <v>0.5</v>
      </c>
      <c r="I503" s="355">
        <v>4.71</v>
      </c>
      <c r="J503" s="355">
        <v>0.64600000000000002</v>
      </c>
      <c r="K503" s="1966">
        <f t="shared" ref="K503" si="96">IF(AND(J503&gt;0),  J503*30.974," ")</f>
        <v>20.009204</v>
      </c>
      <c r="L503" s="355">
        <v>1.19</v>
      </c>
    </row>
    <row r="504" spans="5:12">
      <c r="E504" s="1968" t="s">
        <v>1560</v>
      </c>
      <c r="F504" s="358">
        <v>45036</v>
      </c>
      <c r="G504" s="355"/>
      <c r="H504" s="355">
        <v>1</v>
      </c>
      <c r="I504" s="355"/>
      <c r="J504" s="355" t="s">
        <v>811</v>
      </c>
      <c r="K504" s="1613"/>
      <c r="L504" s="355" t="s">
        <v>811</v>
      </c>
    </row>
    <row r="505" spans="5:12">
      <c r="E505" s="1968" t="s">
        <v>1560</v>
      </c>
      <c r="F505" s="358">
        <v>45036</v>
      </c>
      <c r="G505" s="355"/>
      <c r="H505" s="355">
        <v>2</v>
      </c>
      <c r="I505" s="355"/>
      <c r="J505" s="355" t="s">
        <v>811</v>
      </c>
      <c r="K505" s="1613"/>
      <c r="L505" s="355" t="s">
        <v>811</v>
      </c>
    </row>
    <row r="506" spans="5:12">
      <c r="E506" s="1968" t="s">
        <v>1560</v>
      </c>
      <c r="F506" s="358">
        <v>45036</v>
      </c>
      <c r="G506" s="355"/>
      <c r="H506" s="355">
        <v>3</v>
      </c>
      <c r="I506" s="355"/>
      <c r="J506" s="355" t="s">
        <v>811</v>
      </c>
      <c r="K506" s="1613"/>
      <c r="L506" s="355" t="s">
        <v>811</v>
      </c>
    </row>
    <row r="507" spans="5:12">
      <c r="E507" s="1968" t="s">
        <v>1560</v>
      </c>
      <c r="F507" s="358">
        <v>45036</v>
      </c>
      <c r="G507" s="355"/>
      <c r="H507" s="355">
        <v>4</v>
      </c>
      <c r="I507" s="355"/>
      <c r="J507" s="355" t="s">
        <v>811</v>
      </c>
      <c r="K507" s="1613"/>
      <c r="L507" s="355" t="s">
        <v>811</v>
      </c>
    </row>
    <row r="508" spans="5:12">
      <c r="E508" s="1968" t="s">
        <v>1560</v>
      </c>
      <c r="F508" s="358">
        <v>45036</v>
      </c>
      <c r="G508" s="355"/>
      <c r="H508" s="355">
        <v>5</v>
      </c>
      <c r="I508" s="355"/>
      <c r="J508" s="355" t="s">
        <v>811</v>
      </c>
      <c r="K508" s="1613"/>
      <c r="L508" s="355" t="s">
        <v>811</v>
      </c>
    </row>
    <row r="509" spans="5:12">
      <c r="E509" s="1968" t="s">
        <v>1560</v>
      </c>
      <c r="F509" s="358">
        <v>45036</v>
      </c>
      <c r="G509" s="355"/>
      <c r="H509" s="355">
        <v>6</v>
      </c>
      <c r="I509" s="355"/>
      <c r="J509" s="355" t="s">
        <v>811</v>
      </c>
      <c r="K509" s="1613"/>
      <c r="L509" s="355" t="s">
        <v>811</v>
      </c>
    </row>
    <row r="510" spans="5:12">
      <c r="E510" s="1968" t="s">
        <v>1560</v>
      </c>
      <c r="F510" s="358">
        <v>45036</v>
      </c>
      <c r="G510" s="355"/>
      <c r="H510" s="355">
        <v>6.2</v>
      </c>
      <c r="I510" s="355"/>
      <c r="J510" s="355">
        <v>0.55600000000000005</v>
      </c>
      <c r="K510" s="1966">
        <f t="shared" ref="K510" si="97">IF(AND(J510&gt;0),  J510*30.974," ")</f>
        <v>17.221544000000002</v>
      </c>
      <c r="L510" s="355">
        <v>1.72</v>
      </c>
    </row>
    <row r="511" spans="5:12">
      <c r="E511" s="2736" t="s">
        <v>1560</v>
      </c>
      <c r="F511" s="2644">
        <v>45036</v>
      </c>
      <c r="G511" s="2629"/>
      <c r="H511" s="2629">
        <v>7</v>
      </c>
      <c r="I511" s="2629"/>
      <c r="J511" s="2629" t="s">
        <v>811</v>
      </c>
      <c r="K511" s="2737"/>
      <c r="L511" s="2629" t="s">
        <v>811</v>
      </c>
    </row>
    <row r="512" spans="5:12">
      <c r="E512" s="1968" t="s">
        <v>1560</v>
      </c>
      <c r="F512" s="358">
        <v>45062</v>
      </c>
      <c r="G512" s="355">
        <v>7.4</v>
      </c>
      <c r="H512" s="355">
        <v>0.5</v>
      </c>
      <c r="I512" s="355">
        <v>4.63</v>
      </c>
      <c r="J512" s="355">
        <v>0.36099999999999999</v>
      </c>
      <c r="K512" s="1966">
        <f t="shared" ref="K512:K513" si="98">IF(AND(J512&gt;0),  J512*30.974," ")</f>
        <v>11.181614</v>
      </c>
      <c r="L512" s="355">
        <v>1.1399999999999999</v>
      </c>
    </row>
    <row r="513" spans="1:15">
      <c r="E513" s="1968" t="s">
        <v>1560</v>
      </c>
      <c r="F513" s="358">
        <v>45062</v>
      </c>
      <c r="G513" s="355"/>
      <c r="H513" s="355">
        <v>0.5</v>
      </c>
      <c r="I513" s="355"/>
      <c r="J513" s="355">
        <v>0.32500000000000001</v>
      </c>
      <c r="K513" s="1966">
        <f t="shared" si="98"/>
        <v>10.066550000000001</v>
      </c>
      <c r="L513" s="355">
        <v>1.05</v>
      </c>
    </row>
    <row r="514" spans="1:15">
      <c r="E514" s="1968" t="s">
        <v>1560</v>
      </c>
      <c r="F514" s="358">
        <v>45062</v>
      </c>
      <c r="G514" s="355"/>
      <c r="H514" s="355">
        <v>1</v>
      </c>
      <c r="I514" s="355"/>
      <c r="J514" s="355" t="s">
        <v>811</v>
      </c>
      <c r="K514" s="1613"/>
      <c r="L514" s="355" t="s">
        <v>811</v>
      </c>
    </row>
    <row r="515" spans="1:15">
      <c r="E515" s="1968" t="s">
        <v>1560</v>
      </c>
      <c r="F515" s="358">
        <v>45062</v>
      </c>
      <c r="G515" s="355"/>
      <c r="H515" s="355">
        <v>2</v>
      </c>
      <c r="I515" s="355"/>
      <c r="J515" s="355" t="s">
        <v>811</v>
      </c>
      <c r="K515" s="1613"/>
      <c r="L515" s="355" t="s">
        <v>811</v>
      </c>
    </row>
    <row r="516" spans="1:15">
      <c r="E516" s="1968" t="s">
        <v>1560</v>
      </c>
      <c r="F516" s="358">
        <v>45062</v>
      </c>
      <c r="G516" s="355"/>
      <c r="H516" s="355">
        <v>3</v>
      </c>
      <c r="I516" s="355"/>
      <c r="J516" s="355" t="s">
        <v>811</v>
      </c>
      <c r="K516" s="1613"/>
      <c r="L516" s="355" t="s">
        <v>811</v>
      </c>
    </row>
    <row r="517" spans="1:15">
      <c r="E517" s="1968" t="s">
        <v>1560</v>
      </c>
      <c r="F517" s="358">
        <v>45062</v>
      </c>
      <c r="G517" s="355"/>
      <c r="H517" s="355">
        <v>4</v>
      </c>
      <c r="I517" s="355"/>
      <c r="J517" s="355" t="s">
        <v>811</v>
      </c>
      <c r="K517" s="1613"/>
      <c r="L517" s="355" t="s">
        <v>811</v>
      </c>
    </row>
    <row r="518" spans="1:15">
      <c r="E518" s="1968" t="s">
        <v>1560</v>
      </c>
      <c r="F518" s="358">
        <v>45062</v>
      </c>
      <c r="G518" s="355"/>
      <c r="H518" s="355">
        <v>5</v>
      </c>
      <c r="I518" s="355"/>
      <c r="J518" s="355" t="s">
        <v>811</v>
      </c>
      <c r="K518" s="1613"/>
      <c r="L518" s="355" t="s">
        <v>811</v>
      </c>
    </row>
    <row r="519" spans="1:15">
      <c r="E519" s="1968" t="s">
        <v>1560</v>
      </c>
      <c r="F519" s="358">
        <v>45062</v>
      </c>
      <c r="G519" s="355"/>
      <c r="H519" s="355">
        <v>5.5</v>
      </c>
      <c r="I519" s="355"/>
      <c r="J519" s="355" t="s">
        <v>811</v>
      </c>
      <c r="K519" s="1613"/>
      <c r="L519" s="355" t="s">
        <v>811</v>
      </c>
    </row>
    <row r="520" spans="1:15">
      <c r="E520" s="1968" t="s">
        <v>1560</v>
      </c>
      <c r="F520" s="358">
        <v>45062</v>
      </c>
      <c r="G520" s="355"/>
      <c r="H520" s="355">
        <v>6</v>
      </c>
      <c r="I520" s="355"/>
      <c r="J520" s="355" t="s">
        <v>811</v>
      </c>
      <c r="K520" s="1613"/>
      <c r="L520" s="355" t="s">
        <v>811</v>
      </c>
    </row>
    <row r="521" spans="1:15">
      <c r="E521" s="2736" t="s">
        <v>1560</v>
      </c>
      <c r="F521" s="2644">
        <v>45062</v>
      </c>
      <c r="G521" s="2629"/>
      <c r="H521" s="2629">
        <v>6.4</v>
      </c>
      <c r="I521" s="2629"/>
      <c r="J521" s="2629">
        <v>0.59799999999999998</v>
      </c>
      <c r="K521" s="2738">
        <f>IF(AND(J521&gt;0),  J521*30.974," ")</f>
        <v>18.522451999999998</v>
      </c>
      <c r="L521" s="2629">
        <v>0.49</v>
      </c>
    </row>
    <row r="522" spans="1:15">
      <c r="L522"/>
    </row>
    <row r="523" spans="1:15">
      <c r="L523"/>
    </row>
    <row r="524" spans="1:15">
      <c r="A524" s="2592" t="s">
        <v>236</v>
      </c>
      <c r="B524" s="2592"/>
      <c r="C524" s="2592"/>
      <c r="D524" s="2728"/>
      <c r="E524" s="2729"/>
      <c r="F524" s="2730"/>
      <c r="G524" s="2592"/>
      <c r="H524" s="2592"/>
      <c r="I524" s="2592"/>
      <c r="J524" s="2594"/>
      <c r="K524" s="2731"/>
      <c r="L524" s="2594"/>
      <c r="M524" s="2597" t="s">
        <v>1546</v>
      </c>
      <c r="N524" s="2597"/>
      <c r="O524" s="2597"/>
    </row>
    <row r="526" spans="1:15">
      <c r="E526" s="31"/>
      <c r="F526" s="31"/>
      <c r="G526" s="36" t="s">
        <v>1533</v>
      </c>
      <c r="H526" s="36" t="s">
        <v>1221</v>
      </c>
      <c r="I526" s="36" t="s">
        <v>1534</v>
      </c>
      <c r="J526" s="39" t="s">
        <v>705</v>
      </c>
      <c r="K526" s="36" t="s">
        <v>705</v>
      </c>
      <c r="L526" s="36" t="s">
        <v>1535</v>
      </c>
    </row>
    <row r="527" spans="1:15">
      <c r="D527" s="592" t="s">
        <v>1562</v>
      </c>
      <c r="E527" s="40" t="s">
        <v>701</v>
      </c>
      <c r="F527" s="40" t="s">
        <v>786</v>
      </c>
      <c r="G527" s="40" t="s">
        <v>1537</v>
      </c>
      <c r="H527" s="40" t="s">
        <v>1538</v>
      </c>
      <c r="I527" s="40" t="s">
        <v>1537</v>
      </c>
      <c r="J527" s="45" t="s">
        <v>1539</v>
      </c>
      <c r="K527" s="1926" t="s">
        <v>1543</v>
      </c>
      <c r="L527" s="45" t="s">
        <v>1540</v>
      </c>
    </row>
    <row r="528" spans="1:15">
      <c r="D528" s="1968" t="s">
        <v>825</v>
      </c>
      <c r="E528" s="1968" t="s">
        <v>1563</v>
      </c>
      <c r="F528" s="392">
        <v>45057</v>
      </c>
      <c r="G528" s="83">
        <v>1.6</v>
      </c>
      <c r="H528" s="83">
        <v>0.5</v>
      </c>
      <c r="I528" s="83">
        <v>1.58</v>
      </c>
      <c r="J528" s="83">
        <v>0.53400000000000003</v>
      </c>
      <c r="K528" s="2752">
        <f t="shared" ref="K528:K529" si="99">IF(AND(J528&gt;0),  J528*30.974," ")</f>
        <v>16.540116000000001</v>
      </c>
      <c r="L528" s="83">
        <v>1.86</v>
      </c>
    </row>
    <row r="529" spans="4:12">
      <c r="D529" s="1968" t="s">
        <v>825</v>
      </c>
      <c r="E529" s="1968" t="s">
        <v>1563</v>
      </c>
      <c r="F529" s="392">
        <v>45057</v>
      </c>
      <c r="G529" s="83"/>
      <c r="H529" s="83">
        <v>0.6</v>
      </c>
      <c r="I529" s="83"/>
      <c r="J529" s="83">
        <v>0.51500000000000001</v>
      </c>
      <c r="K529" s="2752">
        <f t="shared" si="99"/>
        <v>15.951610000000001</v>
      </c>
      <c r="L529" s="83">
        <v>1.81</v>
      </c>
    </row>
    <row r="530" spans="4:12">
      <c r="D530" s="1968" t="s">
        <v>825</v>
      </c>
      <c r="E530" s="1968" t="s">
        <v>1563</v>
      </c>
      <c r="F530" s="392">
        <v>45057</v>
      </c>
      <c r="G530" s="83"/>
      <c r="H530" s="83">
        <v>1</v>
      </c>
      <c r="I530" s="83"/>
      <c r="J530" s="83" t="s">
        <v>811</v>
      </c>
      <c r="K530" s="83" t="s">
        <v>811</v>
      </c>
      <c r="L530" s="83" t="s">
        <v>811</v>
      </c>
    </row>
    <row r="531" spans="4:12">
      <c r="D531" s="1968" t="s">
        <v>825</v>
      </c>
      <c r="E531" s="1968" t="s">
        <v>1563</v>
      </c>
      <c r="F531" s="392">
        <v>45057</v>
      </c>
      <c r="G531" s="83"/>
      <c r="H531" s="83">
        <v>1.1000000000000001</v>
      </c>
      <c r="I531" s="83"/>
      <c r="J531" s="83" t="s">
        <v>811</v>
      </c>
      <c r="K531" s="83" t="s">
        <v>811</v>
      </c>
      <c r="L531" s="83" t="s">
        <v>811</v>
      </c>
    </row>
    <row r="532" spans="4:12">
      <c r="D532" s="592" t="s">
        <v>825</v>
      </c>
      <c r="E532" s="592" t="s">
        <v>1563</v>
      </c>
      <c r="F532" s="55">
        <v>45096</v>
      </c>
      <c r="G532" s="18">
        <v>1.7</v>
      </c>
      <c r="H532" s="18">
        <v>0.5</v>
      </c>
      <c r="I532" s="18">
        <v>0.8</v>
      </c>
      <c r="J532" s="18">
        <v>0.55600000000000005</v>
      </c>
      <c r="K532" s="2751">
        <f t="shared" ref="K532:K533" si="100">IF(AND(J532&gt;0),  J532*30.974," ")</f>
        <v>17.221544000000002</v>
      </c>
      <c r="L532" s="18">
        <v>4.37</v>
      </c>
    </row>
    <row r="533" spans="4:12">
      <c r="D533" s="592" t="s">
        <v>825</v>
      </c>
      <c r="E533" s="592" t="s">
        <v>1563</v>
      </c>
      <c r="F533" s="55">
        <v>45096</v>
      </c>
      <c r="G533" s="18"/>
      <c r="H533" s="18">
        <v>0.7</v>
      </c>
      <c r="I533" s="18"/>
      <c r="J533" s="18">
        <v>0.81399999999999995</v>
      </c>
      <c r="K533" s="2751">
        <f t="shared" si="100"/>
        <v>25.212835999999999</v>
      </c>
      <c r="L533" s="18">
        <v>5.33</v>
      </c>
    </row>
    <row r="534" spans="4:12">
      <c r="D534" s="592" t="s">
        <v>825</v>
      </c>
      <c r="E534" s="592" t="s">
        <v>1563</v>
      </c>
      <c r="F534" s="55">
        <v>45096</v>
      </c>
      <c r="G534" s="18"/>
      <c r="H534" s="18">
        <v>1</v>
      </c>
      <c r="I534" s="18"/>
      <c r="J534" s="18" t="s">
        <v>811</v>
      </c>
      <c r="K534" s="18" t="s">
        <v>811</v>
      </c>
      <c r="L534" s="18" t="s">
        <v>811</v>
      </c>
    </row>
    <row r="535" spans="4:12">
      <c r="D535" s="592" t="s">
        <v>825</v>
      </c>
      <c r="E535" s="592" t="s">
        <v>1563</v>
      </c>
      <c r="F535" s="55">
        <v>45096</v>
      </c>
      <c r="G535" s="18"/>
      <c r="H535" s="18">
        <v>1.2</v>
      </c>
      <c r="I535" s="18"/>
      <c r="J535" s="18" t="s">
        <v>811</v>
      </c>
      <c r="K535" s="18" t="s">
        <v>811</v>
      </c>
      <c r="L535" s="18" t="s">
        <v>811</v>
      </c>
    </row>
    <row r="536" spans="4:12">
      <c r="D536" s="592" t="s">
        <v>825</v>
      </c>
      <c r="E536" s="592" t="s">
        <v>1563</v>
      </c>
      <c r="F536" s="55">
        <v>45125</v>
      </c>
      <c r="G536" s="18">
        <v>1.9</v>
      </c>
      <c r="H536" s="18">
        <v>0.5</v>
      </c>
      <c r="I536" s="18">
        <v>1.9</v>
      </c>
      <c r="J536" s="18">
        <v>0.66700000000000004</v>
      </c>
      <c r="K536" s="2751">
        <f t="shared" ref="K536:K537" si="101">IF(AND(J536&gt;0),  J536*30.974," ")</f>
        <v>20.659658</v>
      </c>
      <c r="L536" s="18">
        <v>1.77</v>
      </c>
    </row>
    <row r="537" spans="4:12">
      <c r="D537" s="592" t="s">
        <v>825</v>
      </c>
      <c r="E537" s="592" t="s">
        <v>1563</v>
      </c>
      <c r="F537" s="55">
        <v>45125</v>
      </c>
      <c r="G537" s="18"/>
      <c r="H537" s="18">
        <v>0.9</v>
      </c>
      <c r="I537" s="18"/>
      <c r="J537" s="18">
        <v>0.92500000000000004</v>
      </c>
      <c r="K537" s="2751">
        <f t="shared" si="101"/>
        <v>28.650950000000002</v>
      </c>
      <c r="L537" s="18">
        <v>1.83</v>
      </c>
    </row>
    <row r="538" spans="4:12">
      <c r="D538" s="592" t="s">
        <v>825</v>
      </c>
      <c r="E538" s="592" t="s">
        <v>1563</v>
      </c>
      <c r="F538" s="55">
        <v>45125</v>
      </c>
      <c r="G538" s="18"/>
      <c r="H538" s="18">
        <v>1</v>
      </c>
      <c r="I538" s="18"/>
      <c r="J538" s="18" t="s">
        <v>811</v>
      </c>
      <c r="K538" s="18" t="s">
        <v>811</v>
      </c>
      <c r="L538" s="18" t="s">
        <v>811</v>
      </c>
    </row>
    <row r="539" spans="4:12">
      <c r="D539" s="592" t="s">
        <v>825</v>
      </c>
      <c r="E539" s="592" t="s">
        <v>1563</v>
      </c>
      <c r="F539" s="55">
        <v>45125</v>
      </c>
      <c r="G539" s="18"/>
      <c r="H539" s="18">
        <v>1.4</v>
      </c>
      <c r="I539" s="18"/>
      <c r="J539" s="18" t="s">
        <v>811</v>
      </c>
      <c r="K539" s="18" t="s">
        <v>811</v>
      </c>
      <c r="L539" s="18" t="s">
        <v>811</v>
      </c>
    </row>
    <row r="540" spans="4:12">
      <c r="D540" s="592" t="s">
        <v>825</v>
      </c>
      <c r="E540" s="592" t="s">
        <v>1563</v>
      </c>
      <c r="F540" s="55">
        <v>45154</v>
      </c>
      <c r="G540" s="18">
        <v>1.7</v>
      </c>
      <c r="H540" s="18">
        <v>0.5</v>
      </c>
      <c r="I540" s="18">
        <v>1.78</v>
      </c>
      <c r="J540" s="18">
        <v>0.65600000000000003</v>
      </c>
      <c r="K540" s="2751">
        <f t="shared" ref="K540:K542" si="102">IF(AND(J540&gt;0),  J540*30.974," ")</f>
        <v>20.318944000000002</v>
      </c>
      <c r="L540" s="18">
        <v>4.13</v>
      </c>
    </row>
    <row r="541" spans="4:12">
      <c r="D541" s="592" t="s">
        <v>825</v>
      </c>
      <c r="E541" s="592" t="s">
        <v>1563</v>
      </c>
      <c r="F541" s="55">
        <v>45154</v>
      </c>
      <c r="G541" s="18"/>
      <c r="H541" s="18">
        <v>0.7</v>
      </c>
      <c r="I541" s="18"/>
      <c r="J541" s="18">
        <v>0.60699999999999998</v>
      </c>
      <c r="K541" s="2751">
        <f t="shared" si="102"/>
        <v>18.801217999999999</v>
      </c>
      <c r="L541" s="18">
        <v>4.7699999999999996</v>
      </c>
    </row>
    <row r="542" spans="4:12">
      <c r="D542" s="592" t="s">
        <v>825</v>
      </c>
      <c r="E542" s="592" t="s">
        <v>1563</v>
      </c>
      <c r="F542" s="55">
        <v>45154</v>
      </c>
      <c r="G542" s="18"/>
      <c r="H542" s="18">
        <v>0.7</v>
      </c>
      <c r="I542" s="18"/>
      <c r="J542" s="18">
        <v>0.66300000000000003</v>
      </c>
      <c r="K542" s="2751">
        <f t="shared" si="102"/>
        <v>20.535762000000002</v>
      </c>
      <c r="L542" s="18">
        <v>4.37</v>
      </c>
    </row>
    <row r="543" spans="4:12">
      <c r="D543" s="592" t="s">
        <v>825</v>
      </c>
      <c r="E543" s="592" t="s">
        <v>1563</v>
      </c>
      <c r="F543" s="55">
        <v>45154</v>
      </c>
      <c r="G543" s="18"/>
      <c r="H543" s="18">
        <v>1</v>
      </c>
      <c r="I543" s="18"/>
      <c r="J543" s="18" t="s">
        <v>811</v>
      </c>
      <c r="K543" s="18" t="s">
        <v>811</v>
      </c>
      <c r="L543" s="18" t="s">
        <v>811</v>
      </c>
    </row>
    <row r="544" spans="4:12">
      <c r="D544" s="592" t="s">
        <v>825</v>
      </c>
      <c r="E544" s="592" t="s">
        <v>1563</v>
      </c>
      <c r="F544" s="55">
        <v>45154</v>
      </c>
      <c r="G544" s="18"/>
      <c r="H544" s="18">
        <v>1.2</v>
      </c>
      <c r="I544" s="18"/>
      <c r="J544" s="18" t="s">
        <v>811</v>
      </c>
      <c r="K544" s="18" t="s">
        <v>811</v>
      </c>
      <c r="L544" s="18" t="s">
        <v>811</v>
      </c>
    </row>
    <row r="545" spans="1:19">
      <c r="D545" s="592" t="s">
        <v>825</v>
      </c>
      <c r="E545" s="592" t="s">
        <v>1563</v>
      </c>
      <c r="F545" s="55">
        <v>45188</v>
      </c>
      <c r="G545" s="18">
        <v>1.5</v>
      </c>
      <c r="H545" s="18">
        <v>0.5</v>
      </c>
      <c r="I545" s="18">
        <v>1.3</v>
      </c>
      <c r="J545" s="18">
        <v>0.52700000000000002</v>
      </c>
      <c r="K545" s="2751">
        <f t="shared" ref="K545" si="103">IF(AND(J545&gt;0),  J545*30.974," ")</f>
        <v>16.323298000000001</v>
      </c>
      <c r="L545" s="18">
        <v>3.29</v>
      </c>
    </row>
    <row r="546" spans="1:19">
      <c r="D546" s="592" t="s">
        <v>825</v>
      </c>
      <c r="E546" s="592" t="s">
        <v>1563</v>
      </c>
      <c r="F546" s="55">
        <v>45188</v>
      </c>
      <c r="G546" s="18"/>
      <c r="H546" s="18">
        <v>1</v>
      </c>
      <c r="I546" s="18"/>
      <c r="J546" s="18" t="s">
        <v>811</v>
      </c>
      <c r="K546" s="18" t="s">
        <v>811</v>
      </c>
      <c r="L546" s="18" t="s">
        <v>811</v>
      </c>
      <c r="M546" s="2211">
        <f>AVERAGE(I532:I546)</f>
        <v>1.4450000000000001</v>
      </c>
      <c r="N546" s="1574">
        <f>10*(6-(LN(M546)/LN(2)))</f>
        <v>54.68930507274046</v>
      </c>
      <c r="O546" s="1632">
        <f>AVERAGE(K532:K546)</f>
        <v>20.96552625</v>
      </c>
      <c r="P546" s="1574">
        <f t="shared" ref="P546" si="104">10*(6-(LN(48/O546)/LN(2)))</f>
        <v>48.049846375027492</v>
      </c>
      <c r="Q546" s="1632">
        <f>AVERAGE(L532:L546)</f>
        <v>3.7324999999999999</v>
      </c>
      <c r="R546" s="1574">
        <f t="shared" ref="R546" si="105">10*(6-((2.04-0.68*LN(Q546))/LN(2)))</f>
        <v>43.489988536311905</v>
      </c>
      <c r="S546" s="2206">
        <f t="shared" ref="S546" si="106">AVERAGE(N546,P546,R546)</f>
        <v>48.743046661359955</v>
      </c>
    </row>
    <row r="547" spans="1:19">
      <c r="D547" s="1968" t="s">
        <v>825</v>
      </c>
      <c r="E547" s="1968" t="s">
        <v>1563</v>
      </c>
      <c r="F547" s="392">
        <v>45216</v>
      </c>
      <c r="G547" s="83">
        <v>1.5</v>
      </c>
      <c r="H547" s="83">
        <v>0.5</v>
      </c>
      <c r="I547" s="83">
        <v>1.5249999999999999</v>
      </c>
      <c r="J547" s="83">
        <v>0.23699999999999999</v>
      </c>
      <c r="K547" s="2752">
        <f t="shared" ref="K547:K548" si="107">IF(AND(J547&gt;0),  J547*30.974," ")</f>
        <v>7.3408379999999998</v>
      </c>
      <c r="L547" s="83">
        <v>1.93</v>
      </c>
    </row>
    <row r="548" spans="1:19">
      <c r="D548" s="1968" t="s">
        <v>825</v>
      </c>
      <c r="E548" s="1968" t="s">
        <v>1563</v>
      </c>
      <c r="F548" s="392">
        <v>45216</v>
      </c>
      <c r="G548" s="83"/>
      <c r="H548" s="83">
        <v>0.5</v>
      </c>
      <c r="I548" s="83"/>
      <c r="J548" s="83">
        <v>0.28499999999999998</v>
      </c>
      <c r="K548" s="2752">
        <f t="shared" si="107"/>
        <v>8.8275899999999989</v>
      </c>
      <c r="L548" s="83">
        <v>1.53</v>
      </c>
    </row>
    <row r="549" spans="1:19">
      <c r="D549" s="1968" t="s">
        <v>825</v>
      </c>
      <c r="E549" s="1968" t="s">
        <v>1563</v>
      </c>
      <c r="F549" s="392">
        <v>45216</v>
      </c>
      <c r="G549" s="83"/>
      <c r="H549" s="83">
        <v>1</v>
      </c>
      <c r="I549" s="83"/>
      <c r="J549" s="83" t="s">
        <v>811</v>
      </c>
      <c r="K549" s="83" t="s">
        <v>811</v>
      </c>
      <c r="L549" s="83" t="s">
        <v>811</v>
      </c>
    </row>
    <row r="550" spans="1:19">
      <c r="D550" s="1968" t="s">
        <v>825</v>
      </c>
      <c r="E550" s="1968" t="s">
        <v>1563</v>
      </c>
      <c r="F550" s="392">
        <v>45216</v>
      </c>
      <c r="G550" s="83"/>
      <c r="H550" s="83">
        <v>1.4</v>
      </c>
      <c r="I550" s="83"/>
      <c r="J550" s="83" t="s">
        <v>811</v>
      </c>
      <c r="K550" s="83" t="s">
        <v>811</v>
      </c>
      <c r="L550" s="83" t="s">
        <v>811</v>
      </c>
    </row>
    <row r="551" spans="1:19">
      <c r="L551"/>
    </row>
    <row r="552" spans="1:19">
      <c r="L552"/>
    </row>
    <row r="553" spans="1:19">
      <c r="A553" s="2750" t="s">
        <v>349</v>
      </c>
      <c r="B553" s="2592"/>
      <c r="C553" s="2592"/>
      <c r="D553" s="2728"/>
      <c r="E553" s="2729"/>
      <c r="F553" s="2730"/>
      <c r="G553" s="2592"/>
      <c r="H553" s="2592"/>
      <c r="I553" s="2592"/>
      <c r="J553" s="2594"/>
      <c r="K553" s="2731"/>
      <c r="L553" s="2594"/>
      <c r="M553" s="2597" t="s">
        <v>1546</v>
      </c>
      <c r="N553" s="2597"/>
      <c r="O553" s="2597"/>
    </row>
    <row r="555" spans="1:19">
      <c r="E555" s="31"/>
      <c r="F555" s="31"/>
      <c r="G555" s="36" t="s">
        <v>1533</v>
      </c>
      <c r="H555" s="36" t="s">
        <v>1221</v>
      </c>
      <c r="I555" s="36" t="s">
        <v>1534</v>
      </c>
      <c r="J555" s="39" t="s">
        <v>705</v>
      </c>
      <c r="K555" s="36" t="s">
        <v>705</v>
      </c>
      <c r="L555" s="36" t="s">
        <v>1535</v>
      </c>
    </row>
    <row r="556" spans="1:19">
      <c r="D556" s="592" t="s">
        <v>1562</v>
      </c>
      <c r="E556" s="40" t="s">
        <v>701</v>
      </c>
      <c r="F556" s="40" t="s">
        <v>786</v>
      </c>
      <c r="G556" s="40" t="s">
        <v>1537</v>
      </c>
      <c r="H556" s="40" t="s">
        <v>1538</v>
      </c>
      <c r="I556" s="40" t="s">
        <v>1537</v>
      </c>
      <c r="J556" s="45" t="s">
        <v>1539</v>
      </c>
      <c r="K556" s="1926" t="s">
        <v>1543</v>
      </c>
      <c r="L556" s="45" t="s">
        <v>1540</v>
      </c>
    </row>
    <row r="557" spans="1:19">
      <c r="D557" s="1968" t="s">
        <v>825</v>
      </c>
      <c r="E557" s="1968" t="s">
        <v>1564</v>
      </c>
      <c r="F557" s="392">
        <v>45036</v>
      </c>
      <c r="G557" s="355">
        <v>7.6</v>
      </c>
      <c r="H557" s="355">
        <v>0.5</v>
      </c>
      <c r="I557" s="355">
        <v>7.42</v>
      </c>
      <c r="J557" s="355">
        <v>0.375</v>
      </c>
      <c r="K557" s="2752">
        <f t="shared" ref="K557" si="108">IF(AND(J557&gt;0),  J557*30.974," ")</f>
        <v>11.61525</v>
      </c>
      <c r="L557" s="355">
        <v>0.35</v>
      </c>
    </row>
    <row r="558" spans="1:19">
      <c r="D558" s="1968" t="s">
        <v>825</v>
      </c>
      <c r="E558" s="1968" t="s">
        <v>1564</v>
      </c>
      <c r="F558" s="392">
        <v>45036</v>
      </c>
      <c r="G558" s="355"/>
      <c r="H558" s="355">
        <v>1</v>
      </c>
      <c r="I558" s="355"/>
      <c r="J558" s="355" t="s">
        <v>811</v>
      </c>
      <c r="K558" s="1613"/>
      <c r="L558" s="355" t="s">
        <v>811</v>
      </c>
    </row>
    <row r="559" spans="1:19">
      <c r="D559" s="1968" t="s">
        <v>825</v>
      </c>
      <c r="E559" s="1968" t="s">
        <v>1564</v>
      </c>
      <c r="F559" s="392">
        <v>45036</v>
      </c>
      <c r="G559" s="355"/>
      <c r="H559" s="355">
        <v>2</v>
      </c>
      <c r="I559" s="355"/>
      <c r="J559" s="355" t="s">
        <v>811</v>
      </c>
      <c r="K559" s="1613"/>
      <c r="L559" s="355" t="s">
        <v>811</v>
      </c>
    </row>
    <row r="560" spans="1:19">
      <c r="D560" s="1968" t="s">
        <v>825</v>
      </c>
      <c r="E560" s="1968" t="s">
        <v>1564</v>
      </c>
      <c r="F560" s="392">
        <v>45036</v>
      </c>
      <c r="G560" s="355"/>
      <c r="H560" s="355">
        <v>3</v>
      </c>
      <c r="I560" s="355"/>
      <c r="J560" s="355" t="s">
        <v>811</v>
      </c>
      <c r="K560" s="1613"/>
      <c r="L560" s="355" t="s">
        <v>811</v>
      </c>
    </row>
    <row r="561" spans="4:12">
      <c r="D561" s="1968" t="s">
        <v>825</v>
      </c>
      <c r="E561" s="1968" t="s">
        <v>1564</v>
      </c>
      <c r="F561" s="392">
        <v>45036</v>
      </c>
      <c r="G561" s="355"/>
      <c r="H561" s="355">
        <v>4</v>
      </c>
      <c r="I561" s="355"/>
      <c r="J561" s="355" t="s">
        <v>811</v>
      </c>
      <c r="K561" s="1613"/>
      <c r="L561" s="355" t="s">
        <v>811</v>
      </c>
    </row>
    <row r="562" spans="4:12">
      <c r="D562" s="1968" t="s">
        <v>825</v>
      </c>
      <c r="E562" s="1968" t="s">
        <v>1564</v>
      </c>
      <c r="F562" s="392">
        <v>45036</v>
      </c>
      <c r="G562" s="355"/>
      <c r="H562" s="355">
        <v>5</v>
      </c>
      <c r="I562" s="355"/>
      <c r="J562" s="355" t="s">
        <v>811</v>
      </c>
      <c r="K562" s="1613"/>
      <c r="L562" s="355" t="s">
        <v>811</v>
      </c>
    </row>
    <row r="563" spans="4:12">
      <c r="D563" s="1968" t="s">
        <v>825</v>
      </c>
      <c r="E563" s="1968" t="s">
        <v>1564</v>
      </c>
      <c r="F563" s="392">
        <v>45036</v>
      </c>
      <c r="G563" s="355"/>
      <c r="H563" s="355">
        <v>6</v>
      </c>
      <c r="I563" s="355"/>
      <c r="J563" s="355" t="s">
        <v>811</v>
      </c>
      <c r="K563" s="1613"/>
      <c r="L563" s="355" t="s">
        <v>811</v>
      </c>
    </row>
    <row r="564" spans="4:12">
      <c r="D564" s="1968" t="s">
        <v>825</v>
      </c>
      <c r="E564" s="1968" t="s">
        <v>1564</v>
      </c>
      <c r="F564" s="392">
        <v>45036</v>
      </c>
      <c r="G564" s="355"/>
      <c r="H564" s="355">
        <v>6.4</v>
      </c>
      <c r="I564" s="355"/>
      <c r="J564" s="355">
        <v>0.40500000000000003</v>
      </c>
      <c r="K564" s="2752">
        <f t="shared" ref="K564" si="109">IF(AND(J564&gt;0),  J564*30.974," ")</f>
        <v>12.54447</v>
      </c>
      <c r="L564" s="355">
        <v>0.53</v>
      </c>
    </row>
    <row r="565" spans="4:12">
      <c r="D565" s="1968" t="s">
        <v>825</v>
      </c>
      <c r="E565" s="1968" t="s">
        <v>1564</v>
      </c>
      <c r="F565" s="392">
        <v>45036</v>
      </c>
      <c r="G565" s="355"/>
      <c r="H565" s="355">
        <v>6.5</v>
      </c>
      <c r="I565" s="355"/>
      <c r="J565" s="355" t="s">
        <v>811</v>
      </c>
      <c r="K565" s="1613"/>
      <c r="L565" s="355" t="s">
        <v>811</v>
      </c>
    </row>
    <row r="566" spans="4:12">
      <c r="D566" s="1968" t="s">
        <v>825</v>
      </c>
      <c r="E566" s="1968" t="s">
        <v>1564</v>
      </c>
      <c r="F566" s="392">
        <v>45036</v>
      </c>
      <c r="G566" s="355"/>
      <c r="H566" s="355">
        <v>7</v>
      </c>
      <c r="I566" s="355"/>
      <c r="J566" s="355" t="s">
        <v>811</v>
      </c>
      <c r="K566" s="1613"/>
      <c r="L566" s="355" t="s">
        <v>811</v>
      </c>
    </row>
    <row r="567" spans="4:12">
      <c r="D567" s="1968" t="s">
        <v>825</v>
      </c>
      <c r="E567" s="1968" t="s">
        <v>1564</v>
      </c>
      <c r="F567" s="392">
        <v>45036</v>
      </c>
      <c r="G567" s="355"/>
      <c r="H567" s="355">
        <v>7.4</v>
      </c>
      <c r="I567" s="355"/>
      <c r="J567" s="355" t="s">
        <v>811</v>
      </c>
      <c r="K567" s="1613"/>
      <c r="L567" s="355" t="s">
        <v>811</v>
      </c>
    </row>
    <row r="568" spans="4:12">
      <c r="D568" s="1968" t="s">
        <v>825</v>
      </c>
      <c r="E568" s="1968" t="s">
        <v>1564</v>
      </c>
      <c r="F568" s="392">
        <v>45062</v>
      </c>
      <c r="G568" s="355">
        <v>7.5</v>
      </c>
      <c r="H568" s="355">
        <v>0.5</v>
      </c>
      <c r="I568" s="355">
        <v>7.26</v>
      </c>
      <c r="J568" s="355">
        <v>0.48899999999999999</v>
      </c>
      <c r="K568" s="2752">
        <f t="shared" ref="K568" si="110">IF(AND(J568&gt;0),  J568*30.974," ")</f>
        <v>15.146286</v>
      </c>
      <c r="L568" s="355">
        <v>0.49</v>
      </c>
    </row>
    <row r="569" spans="4:12">
      <c r="D569" s="1968" t="s">
        <v>825</v>
      </c>
      <c r="E569" s="1968" t="s">
        <v>1564</v>
      </c>
      <c r="F569" s="392">
        <v>45062</v>
      </c>
      <c r="G569" s="355"/>
      <c r="H569" s="355">
        <v>1</v>
      </c>
      <c r="I569" s="355"/>
      <c r="J569" s="355" t="s">
        <v>811</v>
      </c>
      <c r="K569" s="1613"/>
      <c r="L569" s="355" t="s">
        <v>811</v>
      </c>
    </row>
    <row r="570" spans="4:12">
      <c r="D570" s="1968" t="s">
        <v>825</v>
      </c>
      <c r="E570" s="1968" t="s">
        <v>1564</v>
      </c>
      <c r="F570" s="392">
        <v>45062</v>
      </c>
      <c r="G570" s="355"/>
      <c r="H570" s="355">
        <v>2</v>
      </c>
      <c r="I570" s="355"/>
      <c r="J570" s="355" t="s">
        <v>811</v>
      </c>
      <c r="K570" s="1613"/>
      <c r="L570" s="355" t="s">
        <v>811</v>
      </c>
    </row>
    <row r="571" spans="4:12">
      <c r="D571" s="1968" t="s">
        <v>825</v>
      </c>
      <c r="E571" s="1968" t="s">
        <v>1564</v>
      </c>
      <c r="F571" s="392">
        <v>45062</v>
      </c>
      <c r="G571" s="355"/>
      <c r="H571" s="355">
        <v>3</v>
      </c>
      <c r="I571" s="355"/>
      <c r="J571" s="355" t="s">
        <v>811</v>
      </c>
      <c r="K571" s="1613"/>
      <c r="L571" s="355" t="s">
        <v>811</v>
      </c>
    </row>
    <row r="572" spans="4:12">
      <c r="D572" s="1968" t="s">
        <v>825</v>
      </c>
      <c r="E572" s="1968" t="s">
        <v>1564</v>
      </c>
      <c r="F572" s="392">
        <v>45062</v>
      </c>
      <c r="G572" s="355"/>
      <c r="H572" s="355">
        <v>4</v>
      </c>
      <c r="I572" s="355"/>
      <c r="J572" s="355" t="s">
        <v>811</v>
      </c>
      <c r="K572" s="1613"/>
      <c r="L572" s="355" t="s">
        <v>811</v>
      </c>
    </row>
    <row r="573" spans="4:12">
      <c r="D573" s="1968" t="s">
        <v>825</v>
      </c>
      <c r="E573" s="1968" t="s">
        <v>1564</v>
      </c>
      <c r="F573" s="392">
        <v>45062</v>
      </c>
      <c r="G573" s="355"/>
      <c r="H573" s="355">
        <v>5</v>
      </c>
      <c r="I573" s="355"/>
      <c r="J573" s="355" t="s">
        <v>811</v>
      </c>
      <c r="K573" s="1613"/>
      <c r="L573" s="355" t="s">
        <v>811</v>
      </c>
    </row>
    <row r="574" spans="4:12">
      <c r="D574" s="1968" t="s">
        <v>825</v>
      </c>
      <c r="E574" s="1968" t="s">
        <v>1564</v>
      </c>
      <c r="F574" s="392">
        <v>45062</v>
      </c>
      <c r="G574" s="355"/>
      <c r="H574" s="355">
        <v>6</v>
      </c>
      <c r="I574" s="355"/>
      <c r="J574" s="355" t="s">
        <v>811</v>
      </c>
      <c r="K574" s="1613"/>
      <c r="L574" s="355" t="s">
        <v>811</v>
      </c>
    </row>
    <row r="575" spans="4:12">
      <c r="D575" s="1968" t="s">
        <v>825</v>
      </c>
      <c r="E575" s="1968" t="s">
        <v>1564</v>
      </c>
      <c r="F575" s="392">
        <v>45062</v>
      </c>
      <c r="G575" s="355"/>
      <c r="H575" s="355">
        <v>6.5</v>
      </c>
      <c r="I575" s="355"/>
      <c r="J575" s="355">
        <v>0.3</v>
      </c>
      <c r="K575" s="2752">
        <f t="shared" ref="K575" si="111">IF(AND(J575&gt;0),  J575*30.974," ")</f>
        <v>9.2921999999999993</v>
      </c>
      <c r="L575" s="355">
        <v>0.91</v>
      </c>
    </row>
    <row r="576" spans="4:12">
      <c r="D576" s="1968" t="s">
        <v>825</v>
      </c>
      <c r="E576" s="1968" t="s">
        <v>1564</v>
      </c>
      <c r="F576" s="392">
        <v>45062</v>
      </c>
      <c r="G576" s="355"/>
      <c r="H576" s="355">
        <v>7</v>
      </c>
      <c r="I576" s="355"/>
      <c r="J576" s="355" t="s">
        <v>811</v>
      </c>
      <c r="K576" s="1613"/>
      <c r="L576" s="355" t="s">
        <v>811</v>
      </c>
    </row>
    <row r="577" spans="4:12">
      <c r="D577" s="592" t="s">
        <v>825</v>
      </c>
      <c r="E577" s="592" t="s">
        <v>1564</v>
      </c>
      <c r="F577" s="55">
        <v>45096</v>
      </c>
      <c r="G577" s="27">
        <v>7.6</v>
      </c>
      <c r="H577" s="27">
        <v>0.5</v>
      </c>
      <c r="I577" s="27">
        <v>6.3</v>
      </c>
      <c r="J577" s="27">
        <v>0.32700000000000001</v>
      </c>
      <c r="K577" s="2751">
        <f t="shared" ref="K577" si="112">IF(AND(J577&gt;0),  J577*30.974," ")</f>
        <v>10.128498</v>
      </c>
      <c r="L577" s="27">
        <v>1.26</v>
      </c>
    </row>
    <row r="578" spans="4:12">
      <c r="D578" s="592" t="s">
        <v>825</v>
      </c>
      <c r="E578" s="592" t="s">
        <v>1564</v>
      </c>
      <c r="F578" s="55">
        <v>45096</v>
      </c>
      <c r="G578" s="27"/>
      <c r="H578" s="27">
        <v>1</v>
      </c>
      <c r="I578" s="27"/>
      <c r="J578" s="27" t="s">
        <v>811</v>
      </c>
      <c r="K578" s="591"/>
      <c r="L578" s="27" t="s">
        <v>811</v>
      </c>
    </row>
    <row r="579" spans="4:12">
      <c r="D579" s="592" t="s">
        <v>825</v>
      </c>
      <c r="E579" s="592" t="s">
        <v>1564</v>
      </c>
      <c r="F579" s="55">
        <v>45096</v>
      </c>
      <c r="G579" s="27"/>
      <c r="H579" s="27">
        <v>2</v>
      </c>
      <c r="I579" s="27"/>
      <c r="J579" s="27" t="s">
        <v>811</v>
      </c>
      <c r="K579" s="591"/>
      <c r="L579" s="27" t="s">
        <v>811</v>
      </c>
    </row>
    <row r="580" spans="4:12">
      <c r="D580" s="592" t="s">
        <v>825</v>
      </c>
      <c r="E580" s="592" t="s">
        <v>1564</v>
      </c>
      <c r="F580" s="55">
        <v>45096</v>
      </c>
      <c r="G580" s="27"/>
      <c r="H580" s="27">
        <v>3</v>
      </c>
      <c r="I580" s="27"/>
      <c r="J580" s="27" t="s">
        <v>811</v>
      </c>
      <c r="K580" s="591"/>
      <c r="L580" s="27" t="s">
        <v>811</v>
      </c>
    </row>
    <row r="581" spans="4:12">
      <c r="D581" s="592" t="s">
        <v>825</v>
      </c>
      <c r="E581" s="592" t="s">
        <v>1564</v>
      </c>
      <c r="F581" s="55">
        <v>45096</v>
      </c>
      <c r="G581" s="27"/>
      <c r="H581" s="27">
        <v>4</v>
      </c>
      <c r="I581" s="27"/>
      <c r="J581" s="27" t="s">
        <v>811</v>
      </c>
      <c r="K581" s="591"/>
      <c r="L581" s="27" t="s">
        <v>811</v>
      </c>
    </row>
    <row r="582" spans="4:12">
      <c r="D582" s="592" t="s">
        <v>825</v>
      </c>
      <c r="E582" s="592" t="s">
        <v>1564</v>
      </c>
      <c r="F582" s="55">
        <v>45096</v>
      </c>
      <c r="G582" s="27"/>
      <c r="H582" s="27">
        <v>5</v>
      </c>
      <c r="I582" s="27"/>
      <c r="J582" s="27" t="s">
        <v>811</v>
      </c>
      <c r="K582" s="591"/>
      <c r="L582" s="27" t="s">
        <v>811</v>
      </c>
    </row>
    <row r="583" spans="4:12">
      <c r="D583" s="592" t="s">
        <v>825</v>
      </c>
      <c r="E583" s="592" t="s">
        <v>1564</v>
      </c>
      <c r="F583" s="55">
        <v>45096</v>
      </c>
      <c r="G583" s="27"/>
      <c r="H583" s="27">
        <v>6</v>
      </c>
      <c r="I583" s="27"/>
      <c r="J583" s="27" t="s">
        <v>811</v>
      </c>
      <c r="K583" s="591"/>
      <c r="L583" s="27" t="s">
        <v>811</v>
      </c>
    </row>
    <row r="584" spans="4:12">
      <c r="D584" s="592" t="s">
        <v>825</v>
      </c>
      <c r="E584" s="592" t="s">
        <v>1564</v>
      </c>
      <c r="F584" s="55">
        <v>45096</v>
      </c>
      <c r="G584" s="27"/>
      <c r="H584" s="27">
        <v>6.6</v>
      </c>
      <c r="I584" s="27"/>
      <c r="J584" s="27">
        <v>0.27900000000000003</v>
      </c>
      <c r="K584" s="2751">
        <f t="shared" ref="K584" si="113">IF(AND(J584&gt;0),  J584*30.974," ")</f>
        <v>8.6417460000000013</v>
      </c>
      <c r="L584" s="27">
        <v>2.81</v>
      </c>
    </row>
    <row r="585" spans="4:12">
      <c r="D585" s="592" t="s">
        <v>825</v>
      </c>
      <c r="E585" s="592" t="s">
        <v>1564</v>
      </c>
      <c r="F585" s="55">
        <v>45096</v>
      </c>
      <c r="G585" s="27"/>
      <c r="H585" s="27">
        <v>7</v>
      </c>
      <c r="I585" s="27"/>
      <c r="J585" s="27" t="s">
        <v>811</v>
      </c>
      <c r="K585" s="591"/>
      <c r="L585" s="27" t="s">
        <v>811</v>
      </c>
    </row>
    <row r="586" spans="4:12">
      <c r="D586" s="592" t="s">
        <v>825</v>
      </c>
      <c r="E586" s="592" t="s">
        <v>1564</v>
      </c>
      <c r="F586" s="55">
        <v>45096</v>
      </c>
      <c r="G586" s="27"/>
      <c r="H586" s="27">
        <v>7.1</v>
      </c>
      <c r="I586" s="27"/>
      <c r="J586" s="27" t="s">
        <v>811</v>
      </c>
      <c r="K586" s="591"/>
      <c r="L586" s="27" t="s">
        <v>811</v>
      </c>
    </row>
    <row r="587" spans="4:12">
      <c r="D587" s="592" t="s">
        <v>825</v>
      </c>
      <c r="E587" s="592" t="s">
        <v>1564</v>
      </c>
      <c r="F587" s="55">
        <v>45125</v>
      </c>
      <c r="G587" s="27">
        <v>7.7</v>
      </c>
      <c r="H587" s="27">
        <v>0.5</v>
      </c>
      <c r="I587" s="27">
        <v>6.38</v>
      </c>
      <c r="J587" s="27">
        <v>0.58399999999999996</v>
      </c>
      <c r="K587" s="2751">
        <f t="shared" ref="K587" si="114">IF(AND(J587&gt;0),  J587*30.974," ")</f>
        <v>18.088815999999998</v>
      </c>
      <c r="L587" s="27">
        <v>1.82</v>
      </c>
    </row>
    <row r="588" spans="4:12">
      <c r="D588" s="592" t="s">
        <v>825</v>
      </c>
      <c r="E588" s="592" t="s">
        <v>1564</v>
      </c>
      <c r="F588" s="55">
        <v>45125</v>
      </c>
      <c r="G588" s="27"/>
      <c r="H588" s="27">
        <v>1</v>
      </c>
      <c r="I588" s="27"/>
      <c r="J588" s="27" t="s">
        <v>811</v>
      </c>
      <c r="K588" s="591"/>
      <c r="L588" s="27" t="s">
        <v>811</v>
      </c>
    </row>
    <row r="589" spans="4:12">
      <c r="D589" s="592" t="s">
        <v>825</v>
      </c>
      <c r="E589" s="592" t="s">
        <v>1564</v>
      </c>
      <c r="F589" s="55">
        <v>45125</v>
      </c>
      <c r="G589" s="27"/>
      <c r="H589" s="27">
        <v>2</v>
      </c>
      <c r="I589" s="27"/>
      <c r="J589" s="27" t="s">
        <v>811</v>
      </c>
      <c r="K589" s="591"/>
      <c r="L589" s="27" t="s">
        <v>811</v>
      </c>
    </row>
    <row r="590" spans="4:12">
      <c r="D590" s="592" t="s">
        <v>825</v>
      </c>
      <c r="E590" s="592" t="s">
        <v>1564</v>
      </c>
      <c r="F590" s="55">
        <v>45125</v>
      </c>
      <c r="G590" s="27"/>
      <c r="H590" s="27">
        <v>3</v>
      </c>
      <c r="I590" s="27"/>
      <c r="J590" s="27" t="s">
        <v>811</v>
      </c>
      <c r="K590" s="591"/>
      <c r="L590" s="27" t="s">
        <v>811</v>
      </c>
    </row>
    <row r="591" spans="4:12">
      <c r="D591" s="592" t="s">
        <v>825</v>
      </c>
      <c r="E591" s="592" t="s">
        <v>1564</v>
      </c>
      <c r="F591" s="55">
        <v>45125</v>
      </c>
      <c r="G591" s="27"/>
      <c r="H591" s="27">
        <v>4</v>
      </c>
      <c r="I591" s="27"/>
      <c r="J591" s="27" t="s">
        <v>811</v>
      </c>
      <c r="K591" s="591"/>
      <c r="L591" s="27" t="s">
        <v>811</v>
      </c>
    </row>
    <row r="592" spans="4:12">
      <c r="D592" s="592" t="s">
        <v>825</v>
      </c>
      <c r="E592" s="592" t="s">
        <v>1564</v>
      </c>
      <c r="F592" s="55">
        <v>45125</v>
      </c>
      <c r="G592" s="27"/>
      <c r="H592" s="27">
        <v>5</v>
      </c>
      <c r="I592" s="27"/>
      <c r="J592" s="27" t="s">
        <v>811</v>
      </c>
      <c r="K592" s="591"/>
      <c r="L592" s="27" t="s">
        <v>811</v>
      </c>
    </row>
    <row r="593" spans="4:12">
      <c r="D593" s="592" t="s">
        <v>825</v>
      </c>
      <c r="E593" s="592" t="s">
        <v>1564</v>
      </c>
      <c r="F593" s="55">
        <v>45125</v>
      </c>
      <c r="G593" s="27"/>
      <c r="H593" s="27">
        <v>6</v>
      </c>
      <c r="I593" s="27"/>
      <c r="J593" s="27" t="s">
        <v>811</v>
      </c>
      <c r="K593" s="591"/>
      <c r="L593" s="27" t="s">
        <v>811</v>
      </c>
    </row>
    <row r="594" spans="4:12">
      <c r="D594" s="592" t="s">
        <v>825</v>
      </c>
      <c r="E594" s="592" t="s">
        <v>1564</v>
      </c>
      <c r="F594" s="55">
        <v>45125</v>
      </c>
      <c r="G594" s="27"/>
      <c r="H594" s="27">
        <v>6.7</v>
      </c>
      <c r="I594" s="27"/>
      <c r="J594" s="27">
        <v>0.42099999999999999</v>
      </c>
      <c r="K594" s="2751">
        <f t="shared" ref="K594" si="115">IF(AND(J594&gt;0),  J594*30.974," ")</f>
        <v>13.040054</v>
      </c>
      <c r="L594" s="27">
        <v>7.66</v>
      </c>
    </row>
    <row r="595" spans="4:12">
      <c r="D595" s="592" t="s">
        <v>825</v>
      </c>
      <c r="E595" s="592" t="s">
        <v>1564</v>
      </c>
      <c r="F595" s="55">
        <v>45125</v>
      </c>
      <c r="G595" s="27"/>
      <c r="H595" s="27">
        <v>7.2</v>
      </c>
      <c r="I595" s="27"/>
      <c r="J595" s="27" t="s">
        <v>811</v>
      </c>
      <c r="K595" s="591"/>
      <c r="L595" s="27" t="s">
        <v>811</v>
      </c>
    </row>
    <row r="596" spans="4:12">
      <c r="D596" s="592" t="s">
        <v>825</v>
      </c>
      <c r="E596" s="592" t="s">
        <v>1564</v>
      </c>
      <c r="F596" s="55">
        <v>45154</v>
      </c>
      <c r="G596" s="27">
        <v>7.9</v>
      </c>
      <c r="H596" s="27">
        <v>0.5</v>
      </c>
      <c r="I596" s="27">
        <v>4.7</v>
      </c>
      <c r="J596" s="27">
        <v>0.246</v>
      </c>
      <c r="K596" s="2751">
        <f t="shared" ref="K596" si="116">IF(AND(J596&gt;0),  J596*30.974," ")</f>
        <v>7.6196039999999998</v>
      </c>
      <c r="L596" s="27">
        <v>3.2</v>
      </c>
    </row>
    <row r="597" spans="4:12">
      <c r="D597" s="592" t="s">
        <v>825</v>
      </c>
      <c r="E597" s="592" t="s">
        <v>1564</v>
      </c>
      <c r="F597" s="55">
        <v>45154</v>
      </c>
      <c r="G597" s="27"/>
      <c r="H597" s="27">
        <v>1</v>
      </c>
      <c r="I597" s="27"/>
      <c r="J597" s="27" t="s">
        <v>811</v>
      </c>
      <c r="K597" s="591"/>
      <c r="L597" s="27" t="s">
        <v>811</v>
      </c>
    </row>
    <row r="598" spans="4:12">
      <c r="D598" s="592" t="s">
        <v>825</v>
      </c>
      <c r="E598" s="592" t="s">
        <v>1564</v>
      </c>
      <c r="F598" s="55">
        <v>45154</v>
      </c>
      <c r="G598" s="27"/>
      <c r="H598" s="27">
        <v>2</v>
      </c>
      <c r="I598" s="27"/>
      <c r="J598" s="27" t="s">
        <v>811</v>
      </c>
      <c r="K598" s="591"/>
      <c r="L598" s="27" t="s">
        <v>811</v>
      </c>
    </row>
    <row r="599" spans="4:12">
      <c r="D599" s="592" t="s">
        <v>825</v>
      </c>
      <c r="E599" s="592" t="s">
        <v>1564</v>
      </c>
      <c r="F599" s="55">
        <v>45154</v>
      </c>
      <c r="G599" s="27"/>
      <c r="H599" s="27">
        <v>3</v>
      </c>
      <c r="I599" s="27"/>
      <c r="J599" s="27" t="s">
        <v>811</v>
      </c>
      <c r="K599" s="591"/>
      <c r="L599" s="27" t="s">
        <v>811</v>
      </c>
    </row>
    <row r="600" spans="4:12">
      <c r="D600" s="592" t="s">
        <v>825</v>
      </c>
      <c r="E600" s="592" t="s">
        <v>1564</v>
      </c>
      <c r="F600" s="55">
        <v>45154</v>
      </c>
      <c r="G600" s="27"/>
      <c r="H600" s="27">
        <v>4</v>
      </c>
      <c r="I600" s="27"/>
      <c r="J600" s="27" t="s">
        <v>811</v>
      </c>
      <c r="K600" s="591"/>
      <c r="L600" s="27" t="s">
        <v>811</v>
      </c>
    </row>
    <row r="601" spans="4:12">
      <c r="D601" s="592" t="s">
        <v>825</v>
      </c>
      <c r="E601" s="592" t="s">
        <v>1564</v>
      </c>
      <c r="F601" s="55">
        <v>45154</v>
      </c>
      <c r="G601" s="27"/>
      <c r="H601" s="27">
        <v>5</v>
      </c>
      <c r="I601" s="27"/>
      <c r="J601" s="27" t="s">
        <v>811</v>
      </c>
      <c r="K601" s="591"/>
      <c r="L601" s="27" t="s">
        <v>811</v>
      </c>
    </row>
    <row r="602" spans="4:12">
      <c r="D602" s="592" t="s">
        <v>825</v>
      </c>
      <c r="E602" s="592" t="s">
        <v>1564</v>
      </c>
      <c r="F602" s="55">
        <v>45154</v>
      </c>
      <c r="G602" s="27"/>
      <c r="H602" s="27">
        <v>6</v>
      </c>
      <c r="I602" s="27"/>
      <c r="J602" s="27" t="s">
        <v>811</v>
      </c>
      <c r="K602" s="591"/>
      <c r="L602" s="27" t="s">
        <v>811</v>
      </c>
    </row>
    <row r="603" spans="4:12">
      <c r="D603" s="592" t="s">
        <v>825</v>
      </c>
      <c r="E603" s="592" t="s">
        <v>1564</v>
      </c>
      <c r="F603" s="55">
        <v>45154</v>
      </c>
      <c r="G603" s="27"/>
      <c r="H603" s="27">
        <v>6.9</v>
      </c>
      <c r="I603" s="27"/>
      <c r="J603" s="27">
        <v>0.373</v>
      </c>
      <c r="K603" s="2751">
        <f t="shared" ref="K603" si="117">IF(AND(J603&gt;0),  J603*30.974," ")</f>
        <v>11.553302</v>
      </c>
      <c r="L603" s="27">
        <v>3.8</v>
      </c>
    </row>
    <row r="604" spans="4:12">
      <c r="D604" s="592" t="s">
        <v>825</v>
      </c>
      <c r="E604" s="592" t="s">
        <v>1564</v>
      </c>
      <c r="F604" s="55">
        <v>45154</v>
      </c>
      <c r="G604" s="27"/>
      <c r="H604" s="27">
        <v>7</v>
      </c>
      <c r="I604" s="27"/>
      <c r="J604" s="27" t="s">
        <v>811</v>
      </c>
      <c r="K604" s="591"/>
      <c r="L604" s="27" t="s">
        <v>811</v>
      </c>
    </row>
    <row r="605" spans="4:12">
      <c r="D605" s="592" t="s">
        <v>825</v>
      </c>
      <c r="E605" s="592" t="s">
        <v>1564</v>
      </c>
      <c r="F605" s="55">
        <v>45154</v>
      </c>
      <c r="G605" s="27"/>
      <c r="H605" s="27">
        <v>7.4</v>
      </c>
      <c r="I605" s="27"/>
      <c r="J605" s="27" t="s">
        <v>811</v>
      </c>
      <c r="K605" s="591"/>
      <c r="L605" s="27" t="s">
        <v>811</v>
      </c>
    </row>
    <row r="606" spans="4:12">
      <c r="D606" s="592" t="s">
        <v>825</v>
      </c>
      <c r="E606" s="592" t="s">
        <v>1564</v>
      </c>
      <c r="F606" s="55">
        <v>45188</v>
      </c>
      <c r="G606" s="27">
        <v>7.6</v>
      </c>
      <c r="H606" s="27">
        <v>0.5</v>
      </c>
      <c r="I606" s="27">
        <v>5.25</v>
      </c>
      <c r="J606" s="27">
        <v>0.248</v>
      </c>
      <c r="K606" s="2751">
        <f t="shared" ref="K606" si="118">IF(AND(J606&gt;0),  J606*30.974," ")</f>
        <v>7.6815519999999999</v>
      </c>
      <c r="L606" s="27">
        <v>3.84</v>
      </c>
    </row>
    <row r="607" spans="4:12">
      <c r="D607" s="592" t="s">
        <v>825</v>
      </c>
      <c r="E607" s="592" t="s">
        <v>1564</v>
      </c>
      <c r="F607" s="55">
        <v>45188</v>
      </c>
      <c r="G607" s="27"/>
      <c r="H607" s="27">
        <v>1</v>
      </c>
      <c r="I607" s="27"/>
      <c r="J607" s="27" t="s">
        <v>811</v>
      </c>
      <c r="K607" s="591"/>
      <c r="L607" s="27" t="s">
        <v>811</v>
      </c>
    </row>
    <row r="608" spans="4:12">
      <c r="D608" s="592" t="s">
        <v>825</v>
      </c>
      <c r="E608" s="592" t="s">
        <v>1564</v>
      </c>
      <c r="F608" s="55">
        <v>45188</v>
      </c>
      <c r="G608" s="27"/>
      <c r="H608" s="27">
        <v>2</v>
      </c>
      <c r="I608" s="27"/>
      <c r="J608" s="27" t="s">
        <v>811</v>
      </c>
      <c r="K608" s="591"/>
      <c r="L608" s="27" t="s">
        <v>811</v>
      </c>
    </row>
    <row r="609" spans="4:19">
      <c r="D609" s="592" t="s">
        <v>825</v>
      </c>
      <c r="E609" s="592" t="s">
        <v>1564</v>
      </c>
      <c r="F609" s="55">
        <v>45188</v>
      </c>
      <c r="G609" s="27"/>
      <c r="H609" s="27">
        <v>3</v>
      </c>
      <c r="I609" s="27"/>
      <c r="J609" s="27" t="s">
        <v>811</v>
      </c>
      <c r="K609" s="591"/>
      <c r="L609" s="27" t="s">
        <v>811</v>
      </c>
    </row>
    <row r="610" spans="4:19">
      <c r="D610" s="592" t="s">
        <v>825</v>
      </c>
      <c r="E610" s="592" t="s">
        <v>1564</v>
      </c>
      <c r="F610" s="55">
        <v>45188</v>
      </c>
      <c r="G610" s="27"/>
      <c r="H610" s="27">
        <v>4</v>
      </c>
      <c r="I610" s="27"/>
      <c r="J610" s="27" t="s">
        <v>811</v>
      </c>
      <c r="K610" s="591"/>
      <c r="L610" s="27" t="s">
        <v>811</v>
      </c>
    </row>
    <row r="611" spans="4:19">
      <c r="D611" s="592" t="s">
        <v>825</v>
      </c>
      <c r="E611" s="592" t="s">
        <v>1564</v>
      </c>
      <c r="F611" s="55">
        <v>45188</v>
      </c>
      <c r="G611" s="27"/>
      <c r="H611" s="27">
        <v>5</v>
      </c>
      <c r="I611" s="27"/>
      <c r="J611" s="27" t="s">
        <v>811</v>
      </c>
      <c r="K611" s="591"/>
      <c r="L611" s="27" t="s">
        <v>811</v>
      </c>
    </row>
    <row r="612" spans="4:19">
      <c r="D612" s="592" t="s">
        <v>825</v>
      </c>
      <c r="E612" s="592" t="s">
        <v>1564</v>
      </c>
      <c r="F612" s="55">
        <v>45188</v>
      </c>
      <c r="G612" s="27"/>
      <c r="H612" s="27">
        <v>6</v>
      </c>
      <c r="I612" s="27"/>
      <c r="J612" s="27" t="s">
        <v>811</v>
      </c>
      <c r="K612" s="591"/>
      <c r="L612" s="27" t="s">
        <v>811</v>
      </c>
    </row>
    <row r="613" spans="4:19">
      <c r="D613" s="592" t="s">
        <v>825</v>
      </c>
      <c r="E613" s="592" t="s">
        <v>1564</v>
      </c>
      <c r="F613" s="55">
        <v>45188</v>
      </c>
      <c r="G613" s="27"/>
      <c r="H613" s="27">
        <v>6.6</v>
      </c>
      <c r="I613" s="27"/>
      <c r="J613" s="27">
        <v>0.313</v>
      </c>
      <c r="K613" s="2751">
        <f t="shared" ref="K613" si="119">IF(AND(J613&gt;0),  J613*30.974," ")</f>
        <v>9.6948620000000005</v>
      </c>
      <c r="L613" s="27">
        <v>3.79</v>
      </c>
    </row>
    <row r="614" spans="4:19">
      <c r="D614" s="592" t="s">
        <v>825</v>
      </c>
      <c r="E614" s="592" t="s">
        <v>1564</v>
      </c>
      <c r="F614" s="55">
        <v>45188</v>
      </c>
      <c r="G614" s="27"/>
      <c r="H614" s="27">
        <v>7.1</v>
      </c>
      <c r="I614" s="27"/>
      <c r="J614" s="27" t="s">
        <v>811</v>
      </c>
      <c r="K614" s="591"/>
      <c r="L614" s="27" t="s">
        <v>811</v>
      </c>
      <c r="M614" s="2211">
        <f>AVERAGE(I577:I614)</f>
        <v>5.6574999999999998</v>
      </c>
      <c r="N614" s="1574">
        <f>10*(6-(LN(M614)/LN(2)))</f>
        <v>34.998353205078324</v>
      </c>
      <c r="O614" s="1632">
        <f>AVERAGE(K577:K614)</f>
        <v>10.806054249999999</v>
      </c>
      <c r="P614" s="1574">
        <f t="shared" ref="P614" si="120">10*(6-(LN(48/O614)/LN(2)))</f>
        <v>38.488054240731273</v>
      </c>
      <c r="Q614" s="1632">
        <f>AVERAGE(L577:L614)</f>
        <v>3.5225</v>
      </c>
      <c r="R614" s="1574">
        <f t="shared" ref="R614" si="121">10*(6-((2.04-0.68*LN(Q614))/LN(2)))</f>
        <v>42.921899170302552</v>
      </c>
      <c r="S614" s="2206">
        <f t="shared" ref="S614" si="122">AVERAGE(N614,P614,R614)</f>
        <v>38.802768872037383</v>
      </c>
    </row>
    <row r="615" spans="4:19">
      <c r="D615" s="1968" t="s">
        <v>825</v>
      </c>
      <c r="E615" s="1968" t="s">
        <v>1564</v>
      </c>
      <c r="F615" s="392">
        <v>45216</v>
      </c>
      <c r="G615" s="355">
        <v>7.9</v>
      </c>
      <c r="H615" s="355">
        <v>0.5</v>
      </c>
      <c r="I615" s="355">
        <v>6.55</v>
      </c>
      <c r="J615" s="355">
        <v>0.318</v>
      </c>
      <c r="K615" s="2752">
        <f t="shared" ref="K615:K616" si="123">IF(AND(J615&gt;0),  J615*30.974," ")</f>
        <v>9.8497319999999995</v>
      </c>
      <c r="L615" s="355">
        <v>3.89</v>
      </c>
    </row>
    <row r="616" spans="4:19">
      <c r="D616" s="1968" t="s">
        <v>825</v>
      </c>
      <c r="E616" s="1968" t="s">
        <v>1564</v>
      </c>
      <c r="F616" s="392">
        <v>45216</v>
      </c>
      <c r="G616" s="355"/>
      <c r="H616" s="355">
        <v>0.5</v>
      </c>
      <c r="I616" s="355"/>
      <c r="J616" s="355">
        <v>0.35399999999999998</v>
      </c>
      <c r="K616" s="2752">
        <f t="shared" si="123"/>
        <v>10.964796</v>
      </c>
      <c r="L616" s="355">
        <v>3.99</v>
      </c>
    </row>
    <row r="617" spans="4:19">
      <c r="D617" s="1968" t="s">
        <v>825</v>
      </c>
      <c r="E617" s="1968" t="s">
        <v>1564</v>
      </c>
      <c r="F617" s="392">
        <v>45216</v>
      </c>
      <c r="G617" s="355"/>
      <c r="H617" s="355">
        <v>1</v>
      </c>
      <c r="I617" s="355"/>
      <c r="J617" s="355" t="s">
        <v>811</v>
      </c>
      <c r="K617" s="1613"/>
      <c r="L617" s="355" t="s">
        <v>811</v>
      </c>
    </row>
    <row r="618" spans="4:19">
      <c r="D618" s="1968" t="s">
        <v>825</v>
      </c>
      <c r="E618" s="1968" t="s">
        <v>1564</v>
      </c>
      <c r="F618" s="392">
        <v>45216</v>
      </c>
      <c r="G618" s="355"/>
      <c r="H618" s="355">
        <v>2</v>
      </c>
      <c r="I618" s="355"/>
      <c r="J618" s="355" t="s">
        <v>811</v>
      </c>
      <c r="K618" s="1613"/>
      <c r="L618" s="355" t="s">
        <v>811</v>
      </c>
    </row>
    <row r="619" spans="4:19">
      <c r="D619" s="1968" t="s">
        <v>825</v>
      </c>
      <c r="E619" s="1968" t="s">
        <v>1564</v>
      </c>
      <c r="F619" s="392">
        <v>45216</v>
      </c>
      <c r="G619" s="355"/>
      <c r="H619" s="355">
        <v>3</v>
      </c>
      <c r="I619" s="355"/>
      <c r="J619" s="355" t="s">
        <v>811</v>
      </c>
      <c r="K619" s="1613"/>
      <c r="L619" s="355" t="s">
        <v>811</v>
      </c>
    </row>
    <row r="620" spans="4:19">
      <c r="D620" s="1968" t="s">
        <v>825</v>
      </c>
      <c r="E620" s="1968" t="s">
        <v>1564</v>
      </c>
      <c r="F620" s="392">
        <v>45216</v>
      </c>
      <c r="G620" s="355"/>
      <c r="H620" s="355">
        <v>4</v>
      </c>
      <c r="I620" s="355"/>
      <c r="J620" s="355" t="s">
        <v>811</v>
      </c>
      <c r="K620" s="1613"/>
      <c r="L620" s="355" t="s">
        <v>811</v>
      </c>
    </row>
    <row r="621" spans="4:19">
      <c r="D621" s="1968" t="s">
        <v>825</v>
      </c>
      <c r="E621" s="1968" t="s">
        <v>1564</v>
      </c>
      <c r="F621" s="392">
        <v>45216</v>
      </c>
      <c r="G621" s="355"/>
      <c r="H621" s="355">
        <v>5</v>
      </c>
      <c r="I621" s="355"/>
      <c r="J621" s="355" t="s">
        <v>811</v>
      </c>
      <c r="K621" s="1613"/>
      <c r="L621" s="355" t="s">
        <v>811</v>
      </c>
    </row>
    <row r="622" spans="4:19">
      <c r="D622" s="1968" t="s">
        <v>825</v>
      </c>
      <c r="E622" s="1968" t="s">
        <v>1564</v>
      </c>
      <c r="F622" s="392">
        <v>45216</v>
      </c>
      <c r="G622" s="355"/>
      <c r="H622" s="355">
        <v>6</v>
      </c>
      <c r="I622" s="355"/>
      <c r="J622" s="355" t="s">
        <v>811</v>
      </c>
      <c r="K622" s="1613"/>
      <c r="L622" s="355" t="s">
        <v>811</v>
      </c>
    </row>
    <row r="623" spans="4:19">
      <c r="D623" s="1968" t="s">
        <v>825</v>
      </c>
      <c r="E623" s="1968" t="s">
        <v>1564</v>
      </c>
      <c r="F623" s="392">
        <v>45216</v>
      </c>
      <c r="G623" s="355"/>
      <c r="H623" s="355">
        <v>6.9</v>
      </c>
      <c r="I623" s="355"/>
      <c r="J623" s="355">
        <v>0.45300000000000001</v>
      </c>
      <c r="K623" s="2752">
        <f t="shared" ref="K623" si="124">IF(AND(J623&gt;0),  J623*30.974," ")</f>
        <v>14.031222</v>
      </c>
      <c r="L623" s="355">
        <v>3.99</v>
      </c>
    </row>
    <row r="624" spans="4:19">
      <c r="D624" s="1968" t="s">
        <v>825</v>
      </c>
      <c r="E624" s="1968" t="s">
        <v>1564</v>
      </c>
      <c r="F624" s="392">
        <v>45216</v>
      </c>
      <c r="G624" s="355"/>
      <c r="H624" s="355">
        <v>7</v>
      </c>
      <c r="I624" s="355"/>
      <c r="J624" s="355" t="s">
        <v>811</v>
      </c>
      <c r="K624" s="1613"/>
      <c r="L624" s="355" t="s">
        <v>811</v>
      </c>
    </row>
    <row r="625" spans="1:15">
      <c r="D625" s="1968" t="s">
        <v>825</v>
      </c>
      <c r="E625" s="1968" t="s">
        <v>1564</v>
      </c>
      <c r="F625" s="392">
        <v>45216</v>
      </c>
      <c r="G625" s="355"/>
      <c r="H625" s="355">
        <v>7.4</v>
      </c>
      <c r="I625" s="355"/>
      <c r="J625" s="355" t="s">
        <v>811</v>
      </c>
      <c r="K625" s="1613"/>
      <c r="L625" s="355" t="s">
        <v>811</v>
      </c>
    </row>
    <row r="626" spans="1:15">
      <c r="D626" s="1968" t="s">
        <v>825</v>
      </c>
      <c r="E626" s="1968" t="s">
        <v>1564</v>
      </c>
      <c r="F626" s="392">
        <v>45216</v>
      </c>
      <c r="G626" s="355"/>
      <c r="H626" s="355">
        <v>7.7</v>
      </c>
      <c r="I626" s="355"/>
      <c r="J626" s="355" t="s">
        <v>811</v>
      </c>
      <c r="K626" s="1613"/>
      <c r="L626" s="355" t="s">
        <v>811</v>
      </c>
    </row>
    <row r="627" spans="1:15">
      <c r="D627" s="1968" t="s">
        <v>825</v>
      </c>
      <c r="E627" s="1968" t="s">
        <v>1564</v>
      </c>
      <c r="F627" s="392">
        <v>45216</v>
      </c>
      <c r="G627" s="355"/>
      <c r="H627" s="355">
        <v>7.8</v>
      </c>
      <c r="I627" s="355"/>
      <c r="J627" s="355" t="s">
        <v>811</v>
      </c>
      <c r="K627" s="1613"/>
      <c r="L627" s="355" t="s">
        <v>811</v>
      </c>
    </row>
    <row r="630" spans="1:15">
      <c r="A630" s="2750" t="s">
        <v>350</v>
      </c>
      <c r="B630" s="2592"/>
      <c r="C630" s="2592"/>
      <c r="D630" s="2728"/>
      <c r="E630" s="2729"/>
      <c r="F630" s="2730"/>
      <c r="G630" s="2592"/>
      <c r="H630" s="2592"/>
      <c r="I630" s="2592"/>
      <c r="J630" s="2594"/>
      <c r="K630" s="2731"/>
      <c r="L630" s="2594"/>
      <c r="M630" s="2597" t="s">
        <v>1546</v>
      </c>
      <c r="N630" s="2597"/>
      <c r="O630" s="2597"/>
    </row>
    <row r="632" spans="1:15">
      <c r="E632" s="31"/>
      <c r="F632" s="31"/>
      <c r="G632" s="36" t="s">
        <v>1533</v>
      </c>
      <c r="H632" s="36" t="s">
        <v>1221</v>
      </c>
      <c r="I632" s="36" t="s">
        <v>1534</v>
      </c>
      <c r="J632" s="39" t="s">
        <v>705</v>
      </c>
      <c r="K632" s="36" t="s">
        <v>705</v>
      </c>
      <c r="L632" s="36" t="s">
        <v>1535</v>
      </c>
    </row>
    <row r="633" spans="1:15">
      <c r="D633" s="592" t="s">
        <v>1562</v>
      </c>
      <c r="E633" s="40" t="s">
        <v>701</v>
      </c>
      <c r="F633" s="40" t="s">
        <v>786</v>
      </c>
      <c r="G633" s="40" t="s">
        <v>1537</v>
      </c>
      <c r="H633" s="40" t="s">
        <v>1538</v>
      </c>
      <c r="I633" s="40" t="s">
        <v>1537</v>
      </c>
      <c r="J633" s="45" t="s">
        <v>1539</v>
      </c>
      <c r="K633" s="1926" t="s">
        <v>1543</v>
      </c>
      <c r="L633" s="45" t="s">
        <v>1540</v>
      </c>
    </row>
    <row r="634" spans="1:15">
      <c r="D634" s="1968" t="s">
        <v>825</v>
      </c>
      <c r="E634" s="1613" t="s">
        <v>1565</v>
      </c>
      <c r="F634" s="358">
        <v>45051</v>
      </c>
      <c r="G634" s="355">
        <v>2.5</v>
      </c>
      <c r="H634" s="355">
        <v>0.5</v>
      </c>
      <c r="I634" s="355">
        <v>1.48</v>
      </c>
      <c r="J634" s="355">
        <v>1.05</v>
      </c>
      <c r="K634" s="2752">
        <f t="shared" ref="K634:K635" si="125">IF(AND(J634&gt;0),  J634*30.974," ")</f>
        <v>32.5227</v>
      </c>
      <c r="L634" s="355">
        <v>23.13</v>
      </c>
    </row>
    <row r="635" spans="1:15">
      <c r="D635" s="1968" t="s">
        <v>825</v>
      </c>
      <c r="E635" s="1613" t="s">
        <v>1565</v>
      </c>
      <c r="F635" s="358">
        <v>45051</v>
      </c>
      <c r="G635" s="355"/>
      <c r="H635" s="355">
        <v>0.5</v>
      </c>
      <c r="I635" s="355"/>
      <c r="J635" s="355">
        <v>1.01</v>
      </c>
      <c r="K635" s="2752">
        <f t="shared" si="125"/>
        <v>31.283740000000002</v>
      </c>
      <c r="L635" s="355">
        <v>22.16</v>
      </c>
    </row>
    <row r="636" spans="1:15">
      <c r="D636" s="1968" t="s">
        <v>825</v>
      </c>
      <c r="E636" s="1613" t="s">
        <v>1565</v>
      </c>
      <c r="F636" s="358">
        <v>45051</v>
      </c>
      <c r="G636" s="355"/>
      <c r="H636" s="355">
        <v>1</v>
      </c>
      <c r="I636" s="355"/>
      <c r="J636" s="355" t="s">
        <v>811</v>
      </c>
      <c r="K636" s="1613"/>
      <c r="L636" s="355" t="s">
        <v>811</v>
      </c>
    </row>
    <row r="637" spans="1:15">
      <c r="D637" s="1968" t="s">
        <v>825</v>
      </c>
      <c r="E637" s="1613" t="s">
        <v>1565</v>
      </c>
      <c r="F637" s="358">
        <v>45051</v>
      </c>
      <c r="G637" s="355"/>
      <c r="H637" s="355">
        <v>1.5</v>
      </c>
      <c r="I637" s="355"/>
      <c r="J637" s="355">
        <v>1.1399999999999999</v>
      </c>
      <c r="K637" s="2752">
        <f t="shared" ref="K637" si="126">IF(AND(J637&gt;0),  J637*30.974," ")</f>
        <v>35.310359999999996</v>
      </c>
      <c r="L637" s="355">
        <v>25.7</v>
      </c>
    </row>
    <row r="638" spans="1:15">
      <c r="D638" s="1968" t="s">
        <v>825</v>
      </c>
      <c r="E638" s="1613" t="s">
        <v>1565</v>
      </c>
      <c r="F638" s="358">
        <v>45051</v>
      </c>
      <c r="G638" s="355"/>
      <c r="H638" s="355">
        <v>2</v>
      </c>
      <c r="I638" s="355"/>
      <c r="J638" s="355" t="s">
        <v>811</v>
      </c>
      <c r="K638" s="1613"/>
      <c r="L638" s="355" t="s">
        <v>811</v>
      </c>
    </row>
    <row r="639" spans="1:15">
      <c r="D639" s="592" t="s">
        <v>825</v>
      </c>
      <c r="E639" s="591" t="s">
        <v>1565</v>
      </c>
      <c r="F639" s="47">
        <v>45096</v>
      </c>
      <c r="G639" s="27">
        <v>2.4</v>
      </c>
      <c r="H639" s="27">
        <v>0.5</v>
      </c>
      <c r="I639" s="27">
        <v>1.29</v>
      </c>
      <c r="J639" s="27">
        <v>1.18</v>
      </c>
      <c r="K639" s="2751">
        <f t="shared" ref="K639:K640" si="127">IF(AND(J639&gt;0),  J639*30.974," ")</f>
        <v>36.549320000000002</v>
      </c>
      <c r="L639" s="27">
        <v>16.82</v>
      </c>
    </row>
    <row r="640" spans="1:15">
      <c r="D640" s="592" t="s">
        <v>825</v>
      </c>
      <c r="E640" s="591" t="s">
        <v>1565</v>
      </c>
      <c r="F640" s="47">
        <v>45096</v>
      </c>
      <c r="G640" s="27"/>
      <c r="H640" s="27">
        <v>0.5</v>
      </c>
      <c r="I640" s="27"/>
      <c r="J640" s="27">
        <v>1.19</v>
      </c>
      <c r="K640" s="2751">
        <f t="shared" si="127"/>
        <v>36.859059999999999</v>
      </c>
      <c r="L640" s="27">
        <v>19.11</v>
      </c>
    </row>
    <row r="641" spans="4:12">
      <c r="D641" s="592" t="s">
        <v>825</v>
      </c>
      <c r="E641" s="591" t="s">
        <v>1565</v>
      </c>
      <c r="F641" s="47">
        <v>45096</v>
      </c>
      <c r="G641" s="27"/>
      <c r="H641" s="27">
        <v>1</v>
      </c>
      <c r="I641" s="27"/>
      <c r="J641" s="27" t="s">
        <v>811</v>
      </c>
      <c r="K641" s="591"/>
      <c r="L641" s="27" t="s">
        <v>811</v>
      </c>
    </row>
    <row r="642" spans="4:12">
      <c r="D642" s="592" t="s">
        <v>825</v>
      </c>
      <c r="E642" s="591" t="s">
        <v>1565</v>
      </c>
      <c r="F642" s="47">
        <v>45096</v>
      </c>
      <c r="G642" s="27"/>
      <c r="H642" s="27">
        <v>1.4</v>
      </c>
      <c r="I642" s="27"/>
      <c r="J642" s="27">
        <v>0.92200000000000004</v>
      </c>
      <c r="K642" s="2751">
        <f t="shared" ref="K642" si="128">IF(AND(J642&gt;0),  J642*30.974," ")</f>
        <v>28.558028</v>
      </c>
      <c r="L642" s="27">
        <v>11.6</v>
      </c>
    </row>
    <row r="643" spans="4:12">
      <c r="D643" s="592" t="s">
        <v>825</v>
      </c>
      <c r="E643" s="591" t="s">
        <v>1565</v>
      </c>
      <c r="F643" s="47">
        <v>45096</v>
      </c>
      <c r="G643" s="27"/>
      <c r="H643" s="27">
        <v>1.9</v>
      </c>
      <c r="I643" s="27"/>
      <c r="J643" s="27" t="s">
        <v>811</v>
      </c>
      <c r="K643" s="591"/>
      <c r="L643" s="27" t="s">
        <v>811</v>
      </c>
    </row>
    <row r="644" spans="4:12">
      <c r="D644" s="592" t="s">
        <v>825</v>
      </c>
      <c r="E644" s="591" t="s">
        <v>1565</v>
      </c>
      <c r="F644" s="47">
        <v>45096</v>
      </c>
      <c r="G644" s="27"/>
      <c r="H644" s="27">
        <v>2</v>
      </c>
      <c r="I644" s="27"/>
      <c r="J644" s="27" t="s">
        <v>811</v>
      </c>
      <c r="K644" s="591"/>
      <c r="L644" s="27" t="s">
        <v>811</v>
      </c>
    </row>
    <row r="645" spans="4:12">
      <c r="D645" s="592" t="s">
        <v>825</v>
      </c>
      <c r="E645" s="591" t="s">
        <v>1565</v>
      </c>
      <c r="F645" s="47">
        <v>45125</v>
      </c>
      <c r="G645" s="27">
        <v>2.2999999999999998</v>
      </c>
      <c r="H645" s="27">
        <v>0.5</v>
      </c>
      <c r="I645" s="27">
        <v>1.6</v>
      </c>
      <c r="J645" s="27">
        <v>1.22</v>
      </c>
      <c r="K645" s="2751">
        <f t="shared" ref="K645" si="129">IF(AND(J645&gt;0),  J645*30.974," ")</f>
        <v>37.78828</v>
      </c>
      <c r="L645" s="27">
        <v>22.04</v>
      </c>
    </row>
    <row r="646" spans="4:12">
      <c r="D646" s="592" t="s">
        <v>825</v>
      </c>
      <c r="E646" s="591" t="s">
        <v>1565</v>
      </c>
      <c r="F646" s="47">
        <v>45125</v>
      </c>
      <c r="G646" s="27"/>
      <c r="H646" s="27">
        <v>1</v>
      </c>
      <c r="I646" s="27"/>
      <c r="J646" s="27" t="s">
        <v>811</v>
      </c>
      <c r="K646" s="591"/>
      <c r="L646" s="27" t="s">
        <v>811</v>
      </c>
    </row>
    <row r="647" spans="4:12">
      <c r="D647" s="592" t="s">
        <v>825</v>
      </c>
      <c r="E647" s="591" t="s">
        <v>1565</v>
      </c>
      <c r="F647" s="47">
        <v>45125</v>
      </c>
      <c r="G647" s="27"/>
      <c r="H647" s="27">
        <v>1.3</v>
      </c>
      <c r="I647" s="27"/>
      <c r="J647" s="27">
        <v>0.86</v>
      </c>
      <c r="K647" s="2751">
        <f t="shared" ref="K647:K648" si="130">IF(AND(J647&gt;0),  J647*30.974," ")</f>
        <v>26.637640000000001</v>
      </c>
      <c r="L647" s="27">
        <v>20.91</v>
      </c>
    </row>
    <row r="648" spans="4:12">
      <c r="D648" s="592" t="s">
        <v>825</v>
      </c>
      <c r="E648" s="591" t="s">
        <v>1565</v>
      </c>
      <c r="F648" s="47">
        <v>45125</v>
      </c>
      <c r="G648" s="27"/>
      <c r="H648" s="27">
        <v>1.3</v>
      </c>
      <c r="I648" s="27"/>
      <c r="J648" s="27">
        <v>0.9</v>
      </c>
      <c r="K648" s="2751">
        <f t="shared" si="130"/>
        <v>27.8766</v>
      </c>
      <c r="L648" s="27">
        <v>20.48</v>
      </c>
    </row>
    <row r="649" spans="4:12">
      <c r="D649" s="592" t="s">
        <v>825</v>
      </c>
      <c r="E649" s="591" t="s">
        <v>1565</v>
      </c>
      <c r="F649" s="47">
        <v>45125</v>
      </c>
      <c r="G649" s="27"/>
      <c r="H649" s="27">
        <v>1.8</v>
      </c>
      <c r="I649" s="27"/>
      <c r="J649" s="27" t="s">
        <v>811</v>
      </c>
      <c r="K649" s="591"/>
      <c r="L649" s="27" t="s">
        <v>811</v>
      </c>
    </row>
    <row r="650" spans="4:12">
      <c r="D650" s="592" t="s">
        <v>825</v>
      </c>
      <c r="E650" s="591" t="s">
        <v>1565</v>
      </c>
      <c r="F650" s="47">
        <v>45154</v>
      </c>
      <c r="G650" s="27">
        <v>2.2000000000000002</v>
      </c>
      <c r="H650" s="27">
        <v>0.5</v>
      </c>
      <c r="I650" s="27">
        <v>1.48</v>
      </c>
      <c r="J650" s="27">
        <v>1.03</v>
      </c>
      <c r="K650" s="2751">
        <f t="shared" ref="K650" si="131">IF(AND(J650&gt;0),  J650*30.974," ")</f>
        <v>31.903220000000001</v>
      </c>
      <c r="L650" s="27">
        <v>21.44</v>
      </c>
    </row>
    <row r="651" spans="4:12">
      <c r="D651" s="592" t="s">
        <v>825</v>
      </c>
      <c r="E651" s="591" t="s">
        <v>1565</v>
      </c>
      <c r="F651" s="47">
        <v>45154</v>
      </c>
      <c r="G651" s="27"/>
      <c r="H651" s="27">
        <v>1</v>
      </c>
      <c r="I651" s="27"/>
      <c r="J651" s="27" t="s">
        <v>811</v>
      </c>
      <c r="K651" s="591"/>
      <c r="L651" s="27" t="s">
        <v>811</v>
      </c>
    </row>
    <row r="652" spans="4:12">
      <c r="D652" s="592" t="s">
        <v>825</v>
      </c>
      <c r="E652" s="591" t="s">
        <v>1565</v>
      </c>
      <c r="F652" s="47">
        <v>45154</v>
      </c>
      <c r="G652" s="27"/>
      <c r="H652" s="27">
        <v>1.2</v>
      </c>
      <c r="I652" s="27"/>
      <c r="J652" s="27">
        <v>0.93400000000000005</v>
      </c>
      <c r="K652" s="2751">
        <f t="shared" ref="K652" si="132">IF(AND(J652&gt;0),  J652*30.974," ")</f>
        <v>28.929716000000003</v>
      </c>
      <c r="L652" s="27">
        <v>12.29</v>
      </c>
    </row>
    <row r="653" spans="4:12">
      <c r="D653" s="592" t="s">
        <v>825</v>
      </c>
      <c r="E653" s="591" t="s">
        <v>1565</v>
      </c>
      <c r="F653" s="47">
        <v>45154</v>
      </c>
      <c r="G653" s="27"/>
      <c r="H653" s="27">
        <v>1.7</v>
      </c>
      <c r="I653" s="27"/>
      <c r="J653" s="27" t="s">
        <v>811</v>
      </c>
      <c r="K653" s="591"/>
      <c r="L653" s="27" t="s">
        <v>811</v>
      </c>
    </row>
    <row r="654" spans="4:12">
      <c r="D654" s="592" t="s">
        <v>825</v>
      </c>
      <c r="E654" s="591" t="s">
        <v>1565</v>
      </c>
      <c r="F654" s="47">
        <v>45188</v>
      </c>
      <c r="G654" s="27">
        <v>2.2000000000000002</v>
      </c>
      <c r="H654" s="27">
        <v>0.5</v>
      </c>
      <c r="I654" s="27">
        <v>2.08</v>
      </c>
      <c r="J654" s="27">
        <v>0.752</v>
      </c>
      <c r="K654" s="2751">
        <f t="shared" ref="K654:K655" si="133">IF(AND(J654&gt;0),  J654*30.974," ")</f>
        <v>23.292448</v>
      </c>
      <c r="L654" s="27">
        <v>12.98</v>
      </c>
    </row>
    <row r="655" spans="4:12">
      <c r="D655" s="592" t="s">
        <v>825</v>
      </c>
      <c r="E655" s="591" t="s">
        <v>1565</v>
      </c>
      <c r="F655" s="47">
        <v>45188</v>
      </c>
      <c r="G655" s="27"/>
      <c r="H655" s="27">
        <v>0.5</v>
      </c>
      <c r="I655" s="27"/>
      <c r="J655" s="27">
        <v>0.80700000000000005</v>
      </c>
      <c r="K655" s="2751">
        <f t="shared" si="133"/>
        <v>24.996018000000003</v>
      </c>
      <c r="L655" s="27">
        <v>12.22</v>
      </c>
    </row>
    <row r="656" spans="4:12">
      <c r="D656" s="592" t="s">
        <v>825</v>
      </c>
      <c r="E656" s="591" t="s">
        <v>1565</v>
      </c>
      <c r="F656" s="47">
        <v>45188</v>
      </c>
      <c r="G656" s="27"/>
      <c r="H656" s="27">
        <v>1</v>
      </c>
      <c r="I656" s="27"/>
      <c r="J656" s="27" t="s">
        <v>811</v>
      </c>
      <c r="K656" s="591"/>
      <c r="L656" s="27" t="s">
        <v>811</v>
      </c>
    </row>
    <row r="657" spans="4:19">
      <c r="D657" s="592" t="s">
        <v>825</v>
      </c>
      <c r="E657" s="591" t="s">
        <v>1565</v>
      </c>
      <c r="F657" s="47">
        <v>45188</v>
      </c>
      <c r="G657" s="27"/>
      <c r="H657" s="27">
        <v>1.2</v>
      </c>
      <c r="I657" s="27"/>
      <c r="J657" s="27">
        <v>0.78900000000000003</v>
      </c>
      <c r="K657" s="2751">
        <f t="shared" ref="K657" si="134">IF(AND(J657&gt;0),  J657*30.974," ")</f>
        <v>24.438486000000001</v>
      </c>
      <c r="L657" s="27">
        <v>17.93</v>
      </c>
    </row>
    <row r="658" spans="4:19">
      <c r="D658" s="592" t="s">
        <v>825</v>
      </c>
      <c r="E658" s="591" t="s">
        <v>1565</v>
      </c>
      <c r="F658" s="47">
        <v>45188</v>
      </c>
      <c r="G658" s="27"/>
      <c r="H658" s="27">
        <v>1.7</v>
      </c>
      <c r="I658" s="27"/>
      <c r="J658" s="27" t="s">
        <v>811</v>
      </c>
      <c r="K658" s="591"/>
      <c r="L658" s="27" t="s">
        <v>811</v>
      </c>
    </row>
    <row r="659" spans="4:19">
      <c r="D659" s="592" t="s">
        <v>825</v>
      </c>
      <c r="E659" s="591" t="s">
        <v>1565</v>
      </c>
      <c r="F659" s="47">
        <v>45188</v>
      </c>
      <c r="G659" s="27"/>
      <c r="H659" s="27">
        <v>1.8</v>
      </c>
      <c r="I659" s="27"/>
      <c r="J659" s="27" t="s">
        <v>811</v>
      </c>
      <c r="K659" s="591"/>
      <c r="L659" s="27" t="s">
        <v>811</v>
      </c>
    </row>
    <row r="660" spans="4:19">
      <c r="D660" s="592" t="s">
        <v>825</v>
      </c>
      <c r="E660" s="591" t="s">
        <v>1565</v>
      </c>
      <c r="F660" s="47">
        <v>45188</v>
      </c>
      <c r="G660" s="27"/>
      <c r="H660" s="27">
        <v>1.9</v>
      </c>
      <c r="I660" s="27"/>
      <c r="J660" s="27" t="s">
        <v>811</v>
      </c>
      <c r="K660" s="591"/>
      <c r="L660" s="27" t="s">
        <v>811</v>
      </c>
    </row>
    <row r="661" spans="4:19">
      <c r="D661" s="592" t="s">
        <v>825</v>
      </c>
      <c r="E661" s="591" t="s">
        <v>1565</v>
      </c>
      <c r="F661" s="47">
        <v>45188</v>
      </c>
      <c r="G661" s="27"/>
      <c r="H661" s="27">
        <v>2</v>
      </c>
      <c r="I661" s="27"/>
      <c r="J661" s="27" t="s">
        <v>811</v>
      </c>
      <c r="K661" s="591"/>
      <c r="L661" s="27" t="s">
        <v>811</v>
      </c>
    </row>
    <row r="662" spans="4:19">
      <c r="D662" s="592" t="s">
        <v>825</v>
      </c>
      <c r="E662" s="591" t="s">
        <v>1565</v>
      </c>
      <c r="F662" s="47">
        <v>45188</v>
      </c>
      <c r="G662" s="27"/>
      <c r="H662" s="27">
        <v>2.1</v>
      </c>
      <c r="I662" s="27"/>
      <c r="J662" s="27" t="s">
        <v>811</v>
      </c>
      <c r="K662" s="591"/>
      <c r="L662" s="27" t="s">
        <v>811</v>
      </c>
      <c r="M662" s="2211">
        <f>AVERAGE(I639:I662)</f>
        <v>1.6125</v>
      </c>
      <c r="N662" s="1574">
        <f>10*(6-(LN(M662)/LN(2)))</f>
        <v>53.107008394641078</v>
      </c>
      <c r="O662" s="1632">
        <f>AVERAGE(K639:K662)</f>
        <v>29.802619636363637</v>
      </c>
      <c r="P662" s="1574">
        <f t="shared" ref="P662" si="135">10*(6-(LN(48/O662)/LN(2)))</f>
        <v>53.124047426484395</v>
      </c>
      <c r="Q662" s="1632">
        <f>AVERAGE(L639:L662)</f>
        <v>17.074545454545454</v>
      </c>
      <c r="R662" s="1574">
        <f t="shared" ref="R662" si="136">10*(6-((2.04-0.68*LN(Q662))/LN(2)))</f>
        <v>58.406692985497287</v>
      </c>
      <c r="S662" s="2206">
        <f t="shared" ref="S662" si="137">AVERAGE(N662,P662,R662)</f>
        <v>54.879249602207587</v>
      </c>
    </row>
    <row r="663" spans="4:19">
      <c r="D663" s="1968" t="s">
        <v>825</v>
      </c>
      <c r="E663" s="1613" t="s">
        <v>1565</v>
      </c>
      <c r="F663" s="358">
        <v>45216</v>
      </c>
      <c r="G663" s="355">
        <v>1.9</v>
      </c>
      <c r="H663" s="355">
        <v>0.5</v>
      </c>
      <c r="I663" s="355">
        <v>1.65</v>
      </c>
      <c r="J663" s="355">
        <v>0.89900000000000002</v>
      </c>
      <c r="K663" s="2752">
        <f t="shared" ref="K663:K664" si="138">IF(AND(J663&gt;0),  J663*30.974," ")</f>
        <v>27.845625999999999</v>
      </c>
      <c r="L663" s="355">
        <v>20.329999999999998</v>
      </c>
    </row>
    <row r="664" spans="4:19">
      <c r="D664" s="1968" t="s">
        <v>825</v>
      </c>
      <c r="E664" s="1613" t="s">
        <v>1565</v>
      </c>
      <c r="F664" s="358">
        <v>45216</v>
      </c>
      <c r="G664" s="355"/>
      <c r="H664" s="355">
        <v>0.5</v>
      </c>
      <c r="I664" s="355"/>
      <c r="J664" s="355">
        <v>0.78400000000000003</v>
      </c>
      <c r="K664" s="2752">
        <f t="shared" si="138"/>
        <v>24.283616000000002</v>
      </c>
      <c r="L664" s="355">
        <v>21.1</v>
      </c>
    </row>
    <row r="665" spans="4:19">
      <c r="D665" s="1968" t="s">
        <v>825</v>
      </c>
      <c r="E665" s="1613" t="s">
        <v>1565</v>
      </c>
      <c r="F665" s="358">
        <v>45216</v>
      </c>
      <c r="G665" s="355"/>
      <c r="H665" s="355">
        <v>0.9</v>
      </c>
      <c r="I665" s="355"/>
      <c r="J665" s="355" t="s">
        <v>811</v>
      </c>
      <c r="K665" s="1613"/>
      <c r="L665" s="355" t="s">
        <v>811</v>
      </c>
    </row>
    <row r="666" spans="4:19">
      <c r="D666" s="1968" t="s">
        <v>825</v>
      </c>
      <c r="E666" s="1613" t="s">
        <v>1565</v>
      </c>
      <c r="F666" s="358">
        <v>45216</v>
      </c>
      <c r="G666" s="355"/>
      <c r="H666" s="355">
        <v>1</v>
      </c>
      <c r="I666" s="355"/>
      <c r="J666" s="355" t="s">
        <v>811</v>
      </c>
      <c r="K666" s="1613"/>
      <c r="L666" s="355" t="s">
        <v>811</v>
      </c>
    </row>
    <row r="667" spans="4:19">
      <c r="D667" s="1968" t="s">
        <v>825</v>
      </c>
      <c r="E667" s="1613" t="s">
        <v>1565</v>
      </c>
      <c r="F667" s="358">
        <v>45216</v>
      </c>
      <c r="G667" s="355"/>
      <c r="H667" s="355">
        <v>1.4</v>
      </c>
      <c r="I667" s="355"/>
      <c r="J667" s="355" t="s">
        <v>811</v>
      </c>
      <c r="K667" s="1613"/>
      <c r="L667" s="355" t="s">
        <v>811</v>
      </c>
    </row>
    <row r="668" spans="4:19">
      <c r="D668" s="1968" t="s">
        <v>825</v>
      </c>
      <c r="E668" s="1613" t="s">
        <v>1565</v>
      </c>
      <c r="F668" s="358">
        <v>45216</v>
      </c>
      <c r="G668" s="355"/>
      <c r="H668" s="355">
        <v>1.5</v>
      </c>
      <c r="I668" s="355"/>
      <c r="J668" s="355" t="s">
        <v>811</v>
      </c>
      <c r="K668" s="1613"/>
      <c r="L668" s="355" t="s">
        <v>811</v>
      </c>
    </row>
    <row r="669" spans="4:19">
      <c r="D669" s="1968" t="s">
        <v>825</v>
      </c>
      <c r="E669" s="1613" t="s">
        <v>1565</v>
      </c>
      <c r="F669" s="358">
        <v>45216</v>
      </c>
      <c r="G669" s="355"/>
      <c r="H669" s="355">
        <v>1.6</v>
      </c>
      <c r="I669" s="355"/>
      <c r="J669" s="355" t="s">
        <v>811</v>
      </c>
      <c r="K669" s="1613"/>
      <c r="L669" s="355" t="s">
        <v>811</v>
      </c>
    </row>
    <row r="670" spans="4:19">
      <c r="D670" s="1968" t="s">
        <v>825</v>
      </c>
      <c r="E670" s="1613" t="s">
        <v>1565</v>
      </c>
      <c r="F670" s="358">
        <v>45216</v>
      </c>
      <c r="G670" s="355"/>
      <c r="H670" s="355">
        <v>1.7</v>
      </c>
      <c r="I670" s="355"/>
      <c r="J670" s="355" t="s">
        <v>811</v>
      </c>
      <c r="K670" s="1613"/>
      <c r="L670" s="355" t="s">
        <v>811</v>
      </c>
    </row>
    <row r="671" spans="4:19">
      <c r="D671" s="1968" t="s">
        <v>825</v>
      </c>
      <c r="E671" s="1613" t="s">
        <v>1565</v>
      </c>
      <c r="F671" s="358">
        <v>45216</v>
      </c>
      <c r="G671" s="355"/>
      <c r="H671" s="355">
        <v>1.8</v>
      </c>
      <c r="I671" s="355"/>
      <c r="J671" s="355" t="s">
        <v>811</v>
      </c>
      <c r="K671" s="1613"/>
      <c r="L671" s="355" t="s">
        <v>811</v>
      </c>
    </row>
    <row r="673" spans="1:19">
      <c r="A673" s="2750" t="s">
        <v>351</v>
      </c>
      <c r="B673" s="2592"/>
      <c r="C673" s="2592"/>
      <c r="D673" s="2728"/>
      <c r="E673" s="2729"/>
      <c r="F673" s="2730"/>
      <c r="G673" s="2592"/>
      <c r="H673" s="2592"/>
      <c r="I673" s="2592"/>
      <c r="J673" s="2594"/>
      <c r="K673" s="2731"/>
      <c r="L673" s="2594"/>
      <c r="M673" s="2597" t="s">
        <v>1546</v>
      </c>
      <c r="N673" s="2597"/>
      <c r="O673" s="2597"/>
    </row>
    <row r="675" spans="1:19">
      <c r="E675" s="31"/>
      <c r="F675" s="31"/>
      <c r="G675" s="36" t="s">
        <v>1533</v>
      </c>
      <c r="H675" s="36" t="s">
        <v>1221</v>
      </c>
      <c r="I675" s="36" t="s">
        <v>1534</v>
      </c>
      <c r="J675" s="39" t="s">
        <v>705</v>
      </c>
      <c r="K675" s="36" t="s">
        <v>705</v>
      </c>
      <c r="L675" s="36" t="s">
        <v>1535</v>
      </c>
    </row>
    <row r="676" spans="1:19">
      <c r="D676" s="592" t="s">
        <v>1562</v>
      </c>
      <c r="E676" s="40" t="s">
        <v>701</v>
      </c>
      <c r="F676" s="40" t="s">
        <v>786</v>
      </c>
      <c r="G676" s="40" t="s">
        <v>1537</v>
      </c>
      <c r="H676" s="40" t="s">
        <v>1538</v>
      </c>
      <c r="I676" s="40" t="s">
        <v>1537</v>
      </c>
      <c r="J676" s="45" t="s">
        <v>1539</v>
      </c>
      <c r="K676" s="1926" t="s">
        <v>1543</v>
      </c>
      <c r="L676" s="45" t="s">
        <v>1540</v>
      </c>
    </row>
    <row r="677" spans="1:19">
      <c r="D677" s="592" t="s">
        <v>824</v>
      </c>
      <c r="E677" t="s">
        <v>1566</v>
      </c>
      <c r="F677" s="55">
        <v>45113</v>
      </c>
      <c r="G677" s="27">
        <v>1.25</v>
      </c>
      <c r="H677" s="27">
        <v>0.5</v>
      </c>
      <c r="I677" s="27">
        <v>0.8</v>
      </c>
      <c r="J677" s="24">
        <v>0.70733377851083357</v>
      </c>
      <c r="K677" s="2751">
        <f t="shared" ref="K677:K679" si="139">IF(AND(J677&gt;0),  J677*30.974," ")</f>
        <v>21.908956455594559</v>
      </c>
      <c r="L677" s="25">
        <v>2.0392405063291132</v>
      </c>
    </row>
    <row r="678" spans="1:19">
      <c r="D678" s="592" t="s">
        <v>824</v>
      </c>
      <c r="E678" t="s">
        <v>1566</v>
      </c>
      <c r="F678" s="55">
        <v>45127</v>
      </c>
      <c r="G678" s="27">
        <v>0.5</v>
      </c>
      <c r="H678" s="27">
        <v>0.5</v>
      </c>
      <c r="I678" s="591">
        <v>0.5</v>
      </c>
      <c r="J678" s="24">
        <v>0.66043814432989689</v>
      </c>
      <c r="K678" s="2751">
        <f t="shared" si="139"/>
        <v>20.456411082474226</v>
      </c>
      <c r="L678" s="24">
        <v>1.2688607594936712</v>
      </c>
    </row>
    <row r="679" spans="1:19">
      <c r="D679" s="592" t="s">
        <v>824</v>
      </c>
      <c r="E679" t="s">
        <v>1566</v>
      </c>
      <c r="F679" s="55">
        <v>45146</v>
      </c>
      <c r="G679" s="27" t="s">
        <v>811</v>
      </c>
      <c r="H679" s="27">
        <v>0.5</v>
      </c>
      <c r="I679" s="27">
        <v>0.6</v>
      </c>
      <c r="J679" s="24">
        <v>0.46544559027243337</v>
      </c>
      <c r="K679" s="2751">
        <f t="shared" si="139"/>
        <v>14.416711713098351</v>
      </c>
      <c r="L679" s="24">
        <v>1.8126582278481007</v>
      </c>
      <c r="M679" s="2211">
        <f>AVERAGE(I677:I679)</f>
        <v>0.6333333333333333</v>
      </c>
      <c r="N679" s="1574">
        <f>10*(6-(LN(M679)/LN(2)))</f>
        <v>66.589630821649337</v>
      </c>
      <c r="O679" s="1632">
        <f>AVERAGE(K677:K679)</f>
        <v>18.927359750389044</v>
      </c>
      <c r="P679" s="1574">
        <f t="shared" ref="P679" si="140">10*(6-(LN(48/O679)/LN(2)))</f>
        <v>46.574387722083905</v>
      </c>
      <c r="Q679" s="1632">
        <f>AVERAGE(L677:L679)</f>
        <v>1.7069198312236284</v>
      </c>
      <c r="R679" s="1574">
        <f t="shared" ref="R679" si="141">10*(6-((2.04-0.68*LN(Q679))/LN(2)))</f>
        <v>35.814509212709076</v>
      </c>
      <c r="S679" s="2206">
        <f t="shared" ref="S679" si="142">AVERAGE(N679,P679,R679)</f>
        <v>49.659509252147444</v>
      </c>
    </row>
    <row r="681" spans="1:19">
      <c r="A681" s="2750" t="s">
        <v>352</v>
      </c>
      <c r="B681" s="2592"/>
      <c r="C681" s="2592"/>
      <c r="D681" s="2728"/>
      <c r="E681" s="2729"/>
      <c r="F681" s="2730"/>
      <c r="G681" s="2592"/>
      <c r="H681" s="2592"/>
      <c r="I681" s="2592"/>
      <c r="J681" s="2594"/>
      <c r="K681" s="2731"/>
      <c r="L681" s="2594"/>
      <c r="M681" s="2597" t="s">
        <v>1546</v>
      </c>
      <c r="N681" s="2597"/>
      <c r="O681" s="2597"/>
    </row>
    <row r="683" spans="1:19">
      <c r="E683" s="31"/>
      <c r="F683" s="31"/>
      <c r="G683" s="36" t="s">
        <v>1533</v>
      </c>
      <c r="H683" s="36" t="s">
        <v>1221</v>
      </c>
      <c r="I683" s="36" t="s">
        <v>1534</v>
      </c>
      <c r="J683" s="39" t="s">
        <v>705</v>
      </c>
      <c r="K683" s="36" t="s">
        <v>705</v>
      </c>
      <c r="L683" s="36" t="s">
        <v>1535</v>
      </c>
    </row>
    <row r="684" spans="1:19">
      <c r="D684" s="592" t="s">
        <v>1562</v>
      </c>
      <c r="E684" s="40" t="s">
        <v>701</v>
      </c>
      <c r="F684" s="40" t="s">
        <v>786</v>
      </c>
      <c r="G684" s="40" t="s">
        <v>1537</v>
      </c>
      <c r="H684" s="40" t="s">
        <v>1538</v>
      </c>
      <c r="I684" s="40" t="s">
        <v>1537</v>
      </c>
      <c r="J684" s="45" t="s">
        <v>1539</v>
      </c>
      <c r="K684" s="1926" t="s">
        <v>1543</v>
      </c>
      <c r="L684" s="45" t="s">
        <v>1540</v>
      </c>
    </row>
    <row r="685" spans="1:19">
      <c r="D685" s="592" t="s">
        <v>824</v>
      </c>
      <c r="E685" t="s">
        <v>1567</v>
      </c>
      <c r="F685" s="55">
        <v>45113</v>
      </c>
      <c r="G685" s="27">
        <v>5</v>
      </c>
      <c r="H685" s="27">
        <v>0.5</v>
      </c>
      <c r="I685" s="27">
        <v>3.3</v>
      </c>
      <c r="J685" s="24">
        <v>0.66043814432989689</v>
      </c>
      <c r="K685" s="2751">
        <f t="shared" ref="K685" si="143">IF(AND(J685&gt;0),  J685*30.974," ")</f>
        <v>20.456411082474226</v>
      </c>
      <c r="L685" s="24">
        <v>6.9334177215189881</v>
      </c>
    </row>
    <row r="686" spans="1:19">
      <c r="D686" s="592" t="s">
        <v>824</v>
      </c>
      <c r="E686" t="s">
        <v>1567</v>
      </c>
      <c r="F686" s="55">
        <v>45113</v>
      </c>
      <c r="H686" s="27">
        <v>2</v>
      </c>
      <c r="J686" s="24" t="s">
        <v>811</v>
      </c>
      <c r="L686" s="24" t="s">
        <v>811</v>
      </c>
    </row>
    <row r="687" spans="1:19">
      <c r="D687" s="592" t="s">
        <v>824</v>
      </c>
      <c r="E687" t="s">
        <v>1567</v>
      </c>
      <c r="F687" s="55">
        <v>45113</v>
      </c>
      <c r="H687" s="27">
        <v>4</v>
      </c>
      <c r="J687" s="24">
        <v>1.8647890524376525</v>
      </c>
      <c r="K687" s="2751">
        <f t="shared" ref="K687:K694" si="144">IF(AND(J687&gt;0),  J687*30.974," ")</f>
        <v>57.759976110203851</v>
      </c>
      <c r="L687" s="24">
        <v>24.01772151898734</v>
      </c>
    </row>
    <row r="688" spans="1:19">
      <c r="D688" s="592" t="s">
        <v>824</v>
      </c>
      <c r="E688" t="s">
        <v>1567</v>
      </c>
      <c r="F688" s="55">
        <v>45113</v>
      </c>
      <c r="H688" s="27">
        <v>5</v>
      </c>
      <c r="J688" s="24" t="s">
        <v>811</v>
      </c>
      <c r="L688" s="24" t="s">
        <v>811</v>
      </c>
    </row>
    <row r="689" spans="4:19">
      <c r="D689" s="592" t="s">
        <v>824</v>
      </c>
      <c r="E689" t="s">
        <v>1567</v>
      </c>
      <c r="F689" s="55">
        <v>45127</v>
      </c>
      <c r="G689" s="27">
        <v>3</v>
      </c>
      <c r="H689" s="27">
        <v>0.5</v>
      </c>
      <c r="I689" s="27">
        <v>3</v>
      </c>
      <c r="J689" s="24">
        <v>0.4623067010309278</v>
      </c>
      <c r="K689" s="2751">
        <f t="shared" si="144"/>
        <v>14.319487757731958</v>
      </c>
      <c r="L689" s="24">
        <v>1.2801898734177215</v>
      </c>
    </row>
    <row r="690" spans="4:19">
      <c r="D690" s="592" t="s">
        <v>824</v>
      </c>
      <c r="E690" t="s">
        <v>1567</v>
      </c>
      <c r="F690" s="55">
        <v>45127</v>
      </c>
      <c r="H690" s="27">
        <v>2</v>
      </c>
      <c r="J690" s="24" t="s">
        <v>811</v>
      </c>
      <c r="L690" s="24" t="s">
        <v>811</v>
      </c>
    </row>
    <row r="691" spans="4:19">
      <c r="D691" s="592" t="s">
        <v>824</v>
      </c>
      <c r="E691" t="s">
        <v>1567</v>
      </c>
      <c r="F691" s="55">
        <v>45127</v>
      </c>
      <c r="H691" s="27">
        <v>4</v>
      </c>
      <c r="J691" s="24">
        <v>1.9933951939850765</v>
      </c>
      <c r="K691" s="2751">
        <f t="shared" si="144"/>
        <v>61.743422738493756</v>
      </c>
      <c r="L691" s="24">
        <v>4.9848101265822766</v>
      </c>
    </row>
    <row r="692" spans="4:19">
      <c r="D692" s="592" t="s">
        <v>824</v>
      </c>
      <c r="E692" t="s">
        <v>1567</v>
      </c>
      <c r="F692" s="55">
        <v>45146</v>
      </c>
      <c r="G692" s="27">
        <v>14</v>
      </c>
      <c r="H692" s="27">
        <v>0.5</v>
      </c>
      <c r="I692" s="27">
        <v>4</v>
      </c>
      <c r="J692" s="24">
        <v>0.33246113590888099</v>
      </c>
      <c r="K692" s="2751">
        <f t="shared" si="144"/>
        <v>10.29765122364168</v>
      </c>
      <c r="L692" s="24">
        <v>0.86101265822784812</v>
      </c>
    </row>
    <row r="693" spans="4:19">
      <c r="D693" s="592" t="s">
        <v>824</v>
      </c>
      <c r="E693" t="s">
        <v>1567</v>
      </c>
      <c r="F693" s="55">
        <v>45146</v>
      </c>
      <c r="H693" s="27">
        <v>2</v>
      </c>
      <c r="J693" s="24" t="s">
        <v>811</v>
      </c>
      <c r="L693" s="27" t="s">
        <v>811</v>
      </c>
    </row>
    <row r="694" spans="4:19">
      <c r="D694" s="592" t="s">
        <v>824</v>
      </c>
      <c r="E694" t="s">
        <v>1567</v>
      </c>
      <c r="F694" s="55">
        <v>45146</v>
      </c>
      <c r="H694" s="27">
        <v>3</v>
      </c>
      <c r="J694" s="24">
        <v>0.36570724949976902</v>
      </c>
      <c r="K694" s="2751">
        <f t="shared" si="144"/>
        <v>11.327416346005846</v>
      </c>
      <c r="L694" s="24">
        <v>0.96675105485232082</v>
      </c>
    </row>
    <row r="695" spans="4:19">
      <c r="D695" s="592" t="s">
        <v>824</v>
      </c>
      <c r="E695" t="s">
        <v>1567</v>
      </c>
      <c r="F695" s="55">
        <v>45146</v>
      </c>
      <c r="H695" s="27">
        <v>4</v>
      </c>
      <c r="J695" s="24" t="s">
        <v>811</v>
      </c>
      <c r="L695" s="27" t="s">
        <v>811</v>
      </c>
      <c r="M695" s="2211">
        <f>AVERAGE(I685:I695)</f>
        <v>3.4333333333333336</v>
      </c>
      <c r="N695" s="1574">
        <f>10*(6-(LN(M695)/LN(2)))</f>
        <v>42.203900684253</v>
      </c>
      <c r="O695" s="1632">
        <f>AVERAGE(K685:K695)</f>
        <v>29.31739420975855</v>
      </c>
      <c r="P695" s="1574">
        <f t="shared" ref="P695" si="145">10*(6-(LN(48/O695)/LN(2)))</f>
        <v>52.88722473636436</v>
      </c>
      <c r="Q695" s="1632">
        <f>AVERAGE(L685:L695)</f>
        <v>6.507317158931083</v>
      </c>
      <c r="R695" s="1574">
        <f t="shared" ref="R695" si="146">10*(6-((2.04-0.68*LN(Q695))/LN(2)))</f>
        <v>48.943048686574215</v>
      </c>
      <c r="S695" s="2206">
        <f t="shared" ref="S695" si="147">AVERAGE(N695,P695,R695)</f>
        <v>48.011391369063858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ABAA8-5CE7-3047-A2C1-0C726DE63095}">
  <dimension ref="A1:Y302"/>
  <sheetViews>
    <sheetView zoomScale="73" workbookViewId="0">
      <selection activeCell="S277" sqref="S277"/>
    </sheetView>
  </sheetViews>
  <sheetFormatPr defaultColWidth="11" defaultRowHeight="15.6"/>
  <cols>
    <col min="1" max="19" width="11" style="592"/>
    <col min="21" max="21" width="25.796875" customWidth="1"/>
  </cols>
  <sheetData>
    <row r="1" spans="1:22">
      <c r="A1" s="592" t="s">
        <v>1568</v>
      </c>
      <c r="L1" s="1932"/>
    </row>
    <row r="2" spans="1:22" ht="16.2" thickBot="1">
      <c r="A2" s="1776" t="s">
        <v>1569</v>
      </c>
      <c r="B2" s="1765"/>
      <c r="C2" s="1765"/>
      <c r="D2" s="1766"/>
      <c r="E2" s="1933"/>
      <c r="F2" s="1934"/>
      <c r="G2" s="591"/>
      <c r="H2" s="591"/>
      <c r="I2" s="591"/>
      <c r="L2" s="1932"/>
      <c r="T2" s="166"/>
    </row>
    <row r="3" spans="1:22">
      <c r="A3" s="591"/>
      <c r="B3" s="591"/>
      <c r="C3" s="2"/>
      <c r="D3" s="520"/>
      <c r="E3" s="503"/>
      <c r="F3" s="512"/>
      <c r="G3" s="7" t="s">
        <v>1533</v>
      </c>
      <c r="H3" s="190" t="s">
        <v>1221</v>
      </c>
      <c r="I3" s="198" t="s">
        <v>1534</v>
      </c>
      <c r="J3" s="75" t="s">
        <v>705</v>
      </c>
      <c r="K3" s="75" t="s">
        <v>705</v>
      </c>
      <c r="L3" s="1712" t="s">
        <v>1535</v>
      </c>
      <c r="T3" s="166"/>
    </row>
    <row r="4" spans="1:22">
      <c r="A4" s="591" t="s">
        <v>1536</v>
      </c>
      <c r="B4" s="591" t="s">
        <v>20</v>
      </c>
      <c r="C4" s="1935" t="s">
        <v>701</v>
      </c>
      <c r="D4" s="1936" t="s">
        <v>1053</v>
      </c>
      <c r="E4" s="1937" t="s">
        <v>1054</v>
      </c>
      <c r="F4" s="1938" t="s">
        <v>1055</v>
      </c>
      <c r="G4" s="1939" t="s">
        <v>1537</v>
      </c>
      <c r="H4" s="1940" t="s">
        <v>1538</v>
      </c>
      <c r="I4" s="1941" t="s">
        <v>1537</v>
      </c>
      <c r="J4" s="476" t="s">
        <v>1539</v>
      </c>
      <c r="K4" s="476" t="s">
        <v>1540</v>
      </c>
      <c r="L4" s="1713" t="s">
        <v>1540</v>
      </c>
      <c r="M4" s="487" t="s">
        <v>792</v>
      </c>
      <c r="N4" s="477" t="s">
        <v>474</v>
      </c>
      <c r="O4" s="487" t="s">
        <v>794</v>
      </c>
      <c r="P4" s="477" t="s">
        <v>480</v>
      </c>
      <c r="Q4" s="487" t="s">
        <v>793</v>
      </c>
      <c r="R4" s="477" t="s">
        <v>483</v>
      </c>
      <c r="S4" s="477" t="s">
        <v>795</v>
      </c>
      <c r="T4" s="743" t="s">
        <v>1541</v>
      </c>
      <c r="U4" s="496" t="s">
        <v>797</v>
      </c>
      <c r="V4" s="496" t="s">
        <v>798</v>
      </c>
    </row>
    <row r="5" spans="1:22" ht="16.2" thickBot="1">
      <c r="A5" s="591" t="s">
        <v>1542</v>
      </c>
      <c r="B5" s="591"/>
      <c r="C5" s="1939"/>
      <c r="D5" s="1942"/>
      <c r="E5" s="1943"/>
      <c r="F5" s="1944"/>
      <c r="G5" s="1939"/>
      <c r="H5" s="1945"/>
      <c r="I5" s="1946"/>
      <c r="J5" s="1926"/>
      <c r="K5" s="1926"/>
      <c r="L5" s="1927"/>
      <c r="M5" s="106"/>
      <c r="N5" s="1928"/>
      <c r="O5" s="106"/>
      <c r="P5" s="1928"/>
      <c r="Q5" s="106"/>
      <c r="R5" s="1928"/>
      <c r="S5" s="1928"/>
      <c r="T5" s="1929"/>
      <c r="U5" s="1928"/>
      <c r="V5" s="1928"/>
    </row>
    <row r="6" spans="1:22" ht="16.2" thickBot="1">
      <c r="A6" s="1947" t="s">
        <v>222</v>
      </c>
      <c r="B6" s="1948" t="s">
        <v>238</v>
      </c>
      <c r="C6" s="1707" t="s">
        <v>1542</v>
      </c>
      <c r="D6" s="1949">
        <v>7</v>
      </c>
      <c r="E6" s="1950">
        <v>12</v>
      </c>
      <c r="F6" s="1951">
        <v>2016</v>
      </c>
      <c r="G6" s="1952">
        <v>2.2000000000000002</v>
      </c>
      <c r="H6" s="1953">
        <v>0.5</v>
      </c>
      <c r="I6" s="1954">
        <v>2.2000000000000002</v>
      </c>
      <c r="J6" s="1955">
        <v>0.28442437923250574</v>
      </c>
      <c r="K6" s="1955">
        <f>IF(AND(J6&gt;0),  J6*30.974," ")</f>
        <v>8.8097607223476331</v>
      </c>
      <c r="L6" s="1956">
        <v>3.6543189873417719</v>
      </c>
      <c r="M6" s="1957">
        <f>AVERAGE(I6:I9)</f>
        <v>2.06</v>
      </c>
      <c r="N6" s="1957">
        <f>10*(6-(LN(M6)/LN(2)))</f>
        <v>49.57355662591506</v>
      </c>
      <c r="O6" s="1958">
        <f>AVERAGE(K6:K9)</f>
        <v>23.20708781902848</v>
      </c>
      <c r="P6" s="1957">
        <f>10*(6-(LN(48/O6)/LN(2)))</f>
        <v>49.515310891603633</v>
      </c>
      <c r="Q6" s="1958">
        <f>AVERAGE(L6:L9)</f>
        <v>3.6869468354430377</v>
      </c>
      <c r="R6" s="1957">
        <f>10*(6-((2.04-0.68*LN(Q6))/LN(2)))</f>
        <v>43.36952213695254</v>
      </c>
      <c r="S6" s="1957">
        <f>AVERAGE(N6,P6,R6)</f>
        <v>47.486129884823747</v>
      </c>
      <c r="T6" s="744"/>
      <c r="U6" s="479"/>
    </row>
    <row r="7" spans="1:22">
      <c r="A7" s="1959" t="s">
        <v>222</v>
      </c>
      <c r="B7" s="1613" t="s">
        <v>238</v>
      </c>
      <c r="C7" s="1708" t="s">
        <v>1542</v>
      </c>
      <c r="D7" s="1960">
        <v>7</v>
      </c>
      <c r="E7" s="1961">
        <v>26</v>
      </c>
      <c r="F7" s="1962">
        <v>2016</v>
      </c>
      <c r="G7" s="1963">
        <v>2.19</v>
      </c>
      <c r="H7" s="1964">
        <v>0.5</v>
      </c>
      <c r="I7" s="1965">
        <v>2.19</v>
      </c>
      <c r="J7" s="1966">
        <v>0.83720745629116144</v>
      </c>
      <c r="K7" s="1966">
        <f t="shared" ref="K7:K102" si="0">IF(AND(J7&gt;0),  J7*30.974," ")</f>
        <v>25.931663751162436</v>
      </c>
      <c r="L7" s="1967">
        <v>3.5963139240506341</v>
      </c>
      <c r="M7" s="1968"/>
      <c r="N7" s="1968"/>
      <c r="O7" s="1968"/>
      <c r="P7" s="1957"/>
      <c r="Q7" s="1968"/>
      <c r="R7" s="1957"/>
      <c r="S7" s="1968"/>
      <c r="T7" s="745"/>
      <c r="V7" t="str">
        <f t="shared" ref="V7:V55" si="1">IF(_xlfn.NUMBERVALUE(T7), IF(T7&lt;50, "Acceptable; Ongoing Protection is Required", "Unacceptable; Immediate Restoration is Required"), " ")</f>
        <v xml:space="preserve"> </v>
      </c>
    </row>
    <row r="8" spans="1:22">
      <c r="A8" s="1959" t="s">
        <v>222</v>
      </c>
      <c r="B8" s="1613" t="s">
        <v>238</v>
      </c>
      <c r="C8" s="1708" t="s">
        <v>1542</v>
      </c>
      <c r="D8" s="1960">
        <v>8</v>
      </c>
      <c r="E8" s="1961">
        <v>9</v>
      </c>
      <c r="F8" s="1962">
        <v>2016</v>
      </c>
      <c r="G8" s="1969">
        <v>2</v>
      </c>
      <c r="H8" s="1964">
        <v>0.5</v>
      </c>
      <c r="I8" s="1970">
        <v>2</v>
      </c>
      <c r="J8" s="1966">
        <v>1.1386021405559794</v>
      </c>
      <c r="K8" s="1966">
        <f t="shared" si="0"/>
        <v>35.267062701580905</v>
      </c>
      <c r="L8" s="1967">
        <v>6.6270784810126564</v>
      </c>
      <c r="M8" s="1968"/>
      <c r="N8" s="1968"/>
      <c r="O8" s="1968"/>
      <c r="P8" s="1968"/>
      <c r="Q8" s="1968"/>
      <c r="R8" s="1968"/>
      <c r="S8" s="1968"/>
      <c r="T8" s="745"/>
      <c r="V8" t="str">
        <f t="shared" si="1"/>
        <v xml:space="preserve"> </v>
      </c>
    </row>
    <row r="9" spans="1:22" ht="16.2" thickBot="1">
      <c r="A9" s="1971" t="s">
        <v>222</v>
      </c>
      <c r="B9" s="1853" t="s">
        <v>238</v>
      </c>
      <c r="C9" s="1709" t="s">
        <v>1542</v>
      </c>
      <c r="D9" s="1972">
        <v>8</v>
      </c>
      <c r="E9" s="1973">
        <v>23</v>
      </c>
      <c r="F9" s="1974">
        <v>2016</v>
      </c>
      <c r="G9" s="1975">
        <v>1.85</v>
      </c>
      <c r="H9" s="1976">
        <v>0.5</v>
      </c>
      <c r="I9" s="1977">
        <v>1.85</v>
      </c>
      <c r="J9" s="1978">
        <v>0.73674256153622208</v>
      </c>
      <c r="K9" s="1966">
        <f t="shared" si="0"/>
        <v>22.819864101022944</v>
      </c>
      <c r="L9" s="1979">
        <v>0.87007594936708865</v>
      </c>
      <c r="M9" s="1980"/>
      <c r="N9" s="1980"/>
      <c r="O9" s="1980"/>
      <c r="P9" s="1968"/>
      <c r="Q9" s="1980"/>
      <c r="R9" s="1968"/>
      <c r="S9" s="1980"/>
      <c r="T9" s="745"/>
      <c r="V9" t="str">
        <f t="shared" si="1"/>
        <v xml:space="preserve"> </v>
      </c>
    </row>
    <row r="10" spans="1:22" ht="16.2" thickBot="1">
      <c r="A10" s="1981" t="s">
        <v>222</v>
      </c>
      <c r="B10" s="1982" t="s">
        <v>238</v>
      </c>
      <c r="C10" s="1711" t="s">
        <v>1542</v>
      </c>
      <c r="D10" s="1983">
        <v>7</v>
      </c>
      <c r="E10" s="1984">
        <v>13</v>
      </c>
      <c r="F10" s="1985">
        <v>2017</v>
      </c>
      <c r="G10" s="1986">
        <v>2.17</v>
      </c>
      <c r="H10" s="1987">
        <v>0.5</v>
      </c>
      <c r="I10" s="1988">
        <v>2.17</v>
      </c>
      <c r="J10" s="1989">
        <v>0.8460701244802562</v>
      </c>
      <c r="K10" s="1990">
        <f t="shared" si="0"/>
        <v>26.206176035651456</v>
      </c>
      <c r="L10" s="1991">
        <v>6.8049455696202514</v>
      </c>
      <c r="M10" s="1992">
        <f>AVERAGE(I10:I13)</f>
        <v>1.8337500000000002</v>
      </c>
      <c r="N10" s="1957">
        <f>10*(6-(LN(M10)/LN(2)))</f>
        <v>51.252030341013338</v>
      </c>
      <c r="O10" s="1993">
        <f>AVERAGE(K10:K13)</f>
        <v>22.396469481106877</v>
      </c>
      <c r="P10" s="1957">
        <f t="shared" ref="P10:P142" si="2">10*(6-(LN(48/O10)/LN(2)))</f>
        <v>49.002369218268726</v>
      </c>
      <c r="Q10" s="1993">
        <f>AVERAGE(L10:L13)</f>
        <v>6.3504781645569617</v>
      </c>
      <c r="R10" s="1957">
        <f t="shared" ref="R10:R142" si="3">10*(6-((2.04-0.68*LN(Q10))/LN(2)))</f>
        <v>48.703704695202987</v>
      </c>
      <c r="S10" s="1957">
        <f>AVERAGE(N10,P10,R10)</f>
        <v>49.652701418161683</v>
      </c>
    </row>
    <row r="11" spans="1:22">
      <c r="A11" s="1959" t="s">
        <v>222</v>
      </c>
      <c r="B11" s="1613" t="s">
        <v>238</v>
      </c>
      <c r="C11" s="1708" t="s">
        <v>1542</v>
      </c>
      <c r="D11" s="1960">
        <v>7</v>
      </c>
      <c r="E11" s="1961">
        <v>27</v>
      </c>
      <c r="F11" s="1962">
        <v>2017</v>
      </c>
      <c r="G11" s="1994">
        <v>2.09</v>
      </c>
      <c r="H11" s="1995">
        <v>0.5</v>
      </c>
      <c r="I11" s="1965">
        <v>1.0649999999999999</v>
      </c>
      <c r="J11" s="373">
        <v>0.77249880930806014</v>
      </c>
      <c r="K11" s="1966">
        <f t="shared" si="0"/>
        <v>23.927378119507853</v>
      </c>
      <c r="L11" s="1967">
        <v>8.0436708860759509</v>
      </c>
      <c r="M11" s="1968"/>
      <c r="N11" s="1968"/>
      <c r="O11" s="1968"/>
      <c r="P11" s="1957"/>
      <c r="Q11" s="1968"/>
      <c r="R11" s="1957"/>
      <c r="S11" s="1968"/>
      <c r="T11" s="745"/>
      <c r="V11" t="str">
        <f t="shared" si="1"/>
        <v xml:space="preserve"> </v>
      </c>
    </row>
    <row r="12" spans="1:22">
      <c r="A12" s="1959" t="s">
        <v>222</v>
      </c>
      <c r="B12" s="1613" t="s">
        <v>238</v>
      </c>
      <c r="C12" s="1708" t="s">
        <v>1542</v>
      </c>
      <c r="D12" s="1960">
        <v>8</v>
      </c>
      <c r="E12" s="1961">
        <v>10</v>
      </c>
      <c r="F12" s="1962">
        <v>2017</v>
      </c>
      <c r="G12" s="1994">
        <v>1.96</v>
      </c>
      <c r="H12" s="1995">
        <v>0.5</v>
      </c>
      <c r="I12" s="1965">
        <v>1.96</v>
      </c>
      <c r="J12" s="373">
        <v>0.69892749413586386</v>
      </c>
      <c r="K12" s="1966">
        <f t="shared" si="0"/>
        <v>21.648580203364247</v>
      </c>
      <c r="L12" s="1967">
        <v>7.5610506329113933</v>
      </c>
      <c r="M12" s="1968"/>
      <c r="N12" s="1968"/>
      <c r="O12" s="1968"/>
      <c r="P12" s="1968"/>
      <c r="Q12" s="1968"/>
      <c r="R12" s="1968"/>
      <c r="S12" s="1968"/>
      <c r="T12" s="745"/>
      <c r="V12" t="str">
        <f t="shared" si="1"/>
        <v xml:space="preserve"> </v>
      </c>
    </row>
    <row r="13" spans="1:22" ht="16.2" thickBot="1">
      <c r="A13" s="1971" t="s">
        <v>222</v>
      </c>
      <c r="B13" s="1853" t="s">
        <v>238</v>
      </c>
      <c r="C13" s="1709" t="s">
        <v>1542</v>
      </c>
      <c r="D13" s="1972">
        <v>8</v>
      </c>
      <c r="E13" s="1973">
        <v>24</v>
      </c>
      <c r="F13" s="1974">
        <v>2017</v>
      </c>
      <c r="G13" s="1996">
        <v>2.14</v>
      </c>
      <c r="H13" s="1997">
        <v>0.5</v>
      </c>
      <c r="I13" s="1977">
        <v>2.14</v>
      </c>
      <c r="J13" s="1998">
        <v>0.57479639587731479</v>
      </c>
      <c r="K13" s="1966">
        <f t="shared" si="0"/>
        <v>17.80374356590395</v>
      </c>
      <c r="L13" s="1979">
        <v>2.9922455696202519</v>
      </c>
      <c r="M13" s="1980"/>
      <c r="N13" s="1980"/>
      <c r="O13" s="1980"/>
      <c r="P13" s="1968"/>
      <c r="Q13" s="1980"/>
      <c r="R13" s="1968"/>
      <c r="S13" s="1980"/>
      <c r="T13" s="745"/>
      <c r="V13" t="str">
        <f t="shared" si="1"/>
        <v xml:space="preserve"> </v>
      </c>
    </row>
    <row r="14" spans="1:22" ht="16.2" thickBot="1">
      <c r="A14" s="1999" t="s">
        <v>222</v>
      </c>
      <c r="B14" s="1754" t="s">
        <v>238</v>
      </c>
      <c r="C14" s="674" t="s">
        <v>1542</v>
      </c>
      <c r="D14" s="1755">
        <v>7</v>
      </c>
      <c r="E14" s="1756">
        <v>5</v>
      </c>
      <c r="F14" s="1757">
        <v>2018</v>
      </c>
      <c r="G14" s="1754">
        <v>2.5</v>
      </c>
      <c r="H14" s="2000">
        <v>0.5</v>
      </c>
      <c r="I14" s="2001">
        <v>2.2999999999999998</v>
      </c>
      <c r="J14" s="2002">
        <v>0.48813451204268082</v>
      </c>
      <c r="K14" s="2003">
        <f t="shared" si="0"/>
        <v>15.119478376009996</v>
      </c>
      <c r="L14" s="2004">
        <v>6.5935443037974695</v>
      </c>
      <c r="M14" s="2005">
        <f>AVERAGE(I14:I17)</f>
        <v>2.1824999999999997</v>
      </c>
      <c r="N14" s="2006">
        <f>10*(6-(LN(M14)/LN(2)))</f>
        <v>48.740183461452844</v>
      </c>
      <c r="O14" s="2007">
        <f>AVERAGE(K14:K17)</f>
        <v>15.930110110379781</v>
      </c>
      <c r="P14" s="2006">
        <f t="shared" si="2"/>
        <v>44.087218331041207</v>
      </c>
      <c r="Q14" s="2007">
        <f>AVERAGE(L14:L17)</f>
        <v>4.3560443037974688</v>
      </c>
      <c r="R14" s="2006">
        <f t="shared" si="3"/>
        <v>45.005547831330084</v>
      </c>
      <c r="S14" s="2006">
        <f>AVERAGE(N14,P14,R14)</f>
        <v>45.944316541274709</v>
      </c>
      <c r="T14" s="1032">
        <f>AVERAGE(S14:S32)</f>
        <v>48.622772495130441</v>
      </c>
      <c r="U14" s="571" t="s">
        <v>49</v>
      </c>
      <c r="V14" s="571" t="str">
        <f>IF(_xlfn.NUMBERVALUE(T14), IF(T14&lt;50, "Acceptable; Ongoing Protection is Required", "Unacceptable; Immediate Restoration is Required"), " ")</f>
        <v>Acceptable; Ongoing Protection is Required</v>
      </c>
    </row>
    <row r="15" spans="1:22">
      <c r="A15" s="1791" t="s">
        <v>222</v>
      </c>
      <c r="B15" s="1765" t="s">
        <v>238</v>
      </c>
      <c r="C15" s="682" t="s">
        <v>1542</v>
      </c>
      <c r="D15" s="1766">
        <v>7</v>
      </c>
      <c r="E15" s="1767">
        <v>19</v>
      </c>
      <c r="F15" s="1768">
        <v>2018</v>
      </c>
      <c r="G15" s="1765">
        <v>2.4</v>
      </c>
      <c r="H15" s="2008">
        <v>0.5</v>
      </c>
      <c r="I15" s="2009">
        <v>2.15</v>
      </c>
      <c r="J15" s="372">
        <v>0.6624682663436382</v>
      </c>
      <c r="K15" s="2010">
        <f t="shared" si="0"/>
        <v>20.519292081727851</v>
      </c>
      <c r="L15" s="2011">
        <v>3.2287974683544305</v>
      </c>
      <c r="M15" s="1776"/>
      <c r="N15" s="1776"/>
      <c r="O15" s="1776"/>
      <c r="P15" s="2006"/>
      <c r="Q15" s="1776"/>
      <c r="R15" s="2006"/>
      <c r="S15" s="1776"/>
      <c r="T15" s="745"/>
      <c r="V15" t="str">
        <f t="shared" si="1"/>
        <v xml:space="preserve"> </v>
      </c>
    </row>
    <row r="16" spans="1:22">
      <c r="A16" s="1791" t="s">
        <v>222</v>
      </c>
      <c r="B16" s="1765" t="s">
        <v>238</v>
      </c>
      <c r="C16" s="682" t="s">
        <v>1542</v>
      </c>
      <c r="D16" s="1766">
        <v>8</v>
      </c>
      <c r="E16" s="1767">
        <v>2</v>
      </c>
      <c r="F16" s="1768">
        <v>2018</v>
      </c>
      <c r="G16" s="1765">
        <v>2.25</v>
      </c>
      <c r="H16" s="2008">
        <v>0.5</v>
      </c>
      <c r="I16" s="2009">
        <v>2.0499999999999998</v>
      </c>
      <c r="J16" s="372">
        <v>0.43652108433734937</v>
      </c>
      <c r="K16" s="2010">
        <f t="shared" si="0"/>
        <v>13.520804066265059</v>
      </c>
      <c r="L16" s="2011">
        <v>2.4697468354430381</v>
      </c>
      <c r="M16" s="1776"/>
      <c r="N16" s="1776"/>
      <c r="O16" s="1776"/>
      <c r="P16" s="1776"/>
      <c r="Q16" s="1776"/>
      <c r="R16" s="1776"/>
      <c r="S16" s="1776"/>
      <c r="T16" s="745"/>
      <c r="V16" t="str">
        <f t="shared" si="1"/>
        <v xml:space="preserve"> </v>
      </c>
    </row>
    <row r="17" spans="1:22" ht="16.2" thickBot="1">
      <c r="A17" s="1790" t="s">
        <v>222</v>
      </c>
      <c r="B17" s="1760" t="s">
        <v>238</v>
      </c>
      <c r="C17" s="686" t="s">
        <v>1542</v>
      </c>
      <c r="D17" s="1761">
        <v>8</v>
      </c>
      <c r="E17" s="1762">
        <v>16</v>
      </c>
      <c r="F17" s="1763">
        <v>2018</v>
      </c>
      <c r="G17" s="1760">
        <v>2.23</v>
      </c>
      <c r="H17" s="2012">
        <v>0.5</v>
      </c>
      <c r="I17" s="2013">
        <v>2.23</v>
      </c>
      <c r="J17" s="1724">
        <v>0.47009962928637627</v>
      </c>
      <c r="K17" s="2014">
        <f t="shared" si="0"/>
        <v>14.560865917516219</v>
      </c>
      <c r="L17" s="2015">
        <v>5.1320886075949366</v>
      </c>
      <c r="M17" s="1777"/>
      <c r="N17" s="1777"/>
      <c r="O17" s="1777"/>
      <c r="P17" s="1776"/>
      <c r="Q17" s="1777"/>
      <c r="R17" s="1776"/>
      <c r="S17" s="1777"/>
      <c r="T17" s="745"/>
      <c r="V17" t="str">
        <f t="shared" si="1"/>
        <v xml:space="preserve"> </v>
      </c>
    </row>
    <row r="18" spans="1:22" ht="16.2" thickBot="1">
      <c r="A18" s="1999" t="s">
        <v>222</v>
      </c>
      <c r="B18" s="1754" t="s">
        <v>238</v>
      </c>
      <c r="C18" s="674" t="s">
        <v>1542</v>
      </c>
      <c r="D18" s="1755">
        <v>7</v>
      </c>
      <c r="E18" s="1756">
        <v>9</v>
      </c>
      <c r="F18" s="1757">
        <v>2019</v>
      </c>
      <c r="G18" s="2016">
        <v>2.2999999999999998</v>
      </c>
      <c r="H18" s="2017">
        <v>0.5</v>
      </c>
      <c r="I18" s="2018">
        <v>2.25</v>
      </c>
      <c r="J18" s="699">
        <v>0.81701261553101001</v>
      </c>
      <c r="K18" s="2003">
        <f t="shared" si="0"/>
        <v>25.306148753457503</v>
      </c>
      <c r="L18" s="1714">
        <v>9.498872911392402</v>
      </c>
      <c r="M18" s="2005">
        <f>AVERAGE(I18:I21)</f>
        <v>2.1</v>
      </c>
      <c r="N18" s="2006">
        <f>10*(6-(LN(M18)/LN(2)))</f>
        <v>49.296106721086019</v>
      </c>
      <c r="O18" s="2007">
        <f>AVERAGE(K18:K21)</f>
        <v>22.005431371885983</v>
      </c>
      <c r="P18" s="2006">
        <f t="shared" si="2"/>
        <v>48.748252472883856</v>
      </c>
      <c r="Q18" s="2007">
        <f>AVERAGE(L18:L21)</f>
        <v>11.183812373417719</v>
      </c>
      <c r="R18" s="2006">
        <f t="shared" si="3"/>
        <v>54.255734235969975</v>
      </c>
      <c r="S18" s="2006">
        <f>AVERAGE(N18,P18,R18)</f>
        <v>50.766697809979952</v>
      </c>
      <c r="T18" s="745"/>
      <c r="V18" t="str">
        <f t="shared" si="1"/>
        <v xml:space="preserve"> </v>
      </c>
    </row>
    <row r="19" spans="1:22">
      <c r="A19" s="1791" t="s">
        <v>222</v>
      </c>
      <c r="B19" s="1765" t="s">
        <v>238</v>
      </c>
      <c r="C19" s="682" t="s">
        <v>1542</v>
      </c>
      <c r="D19" s="1766">
        <v>7</v>
      </c>
      <c r="E19" s="1767">
        <v>23</v>
      </c>
      <c r="F19" s="1768">
        <v>2019</v>
      </c>
      <c r="G19" s="1765">
        <v>2.2999999999999998</v>
      </c>
      <c r="H19" s="2008">
        <v>0.5</v>
      </c>
      <c r="I19" s="2009">
        <v>2.2000000000000002</v>
      </c>
      <c r="J19" s="372">
        <v>0.78149032789922701</v>
      </c>
      <c r="K19" s="2010">
        <f t="shared" si="0"/>
        <v>24.205881416350657</v>
      </c>
      <c r="L19" s="2011">
        <v>14.965850126582273</v>
      </c>
      <c r="M19" s="1776"/>
      <c r="N19" s="1776"/>
      <c r="O19" s="1776"/>
      <c r="P19" s="2006"/>
      <c r="Q19" s="1776"/>
      <c r="R19" s="2006"/>
      <c r="S19" s="1776"/>
      <c r="T19" s="745"/>
      <c r="V19" t="str">
        <f t="shared" si="1"/>
        <v xml:space="preserve"> </v>
      </c>
    </row>
    <row r="20" spans="1:22">
      <c r="A20" s="1791" t="s">
        <v>222</v>
      </c>
      <c r="B20" s="1765" t="s">
        <v>238</v>
      </c>
      <c r="C20" s="682" t="s">
        <v>1542</v>
      </c>
      <c r="D20" s="1766">
        <v>8</v>
      </c>
      <c r="E20" s="1767">
        <v>6</v>
      </c>
      <c r="F20" s="1768">
        <v>2019</v>
      </c>
      <c r="G20" s="1765">
        <v>2.0499999999999998</v>
      </c>
      <c r="H20" s="2008">
        <v>0.5</v>
      </c>
      <c r="I20" s="2009">
        <v>1.95</v>
      </c>
      <c r="J20" s="372">
        <v>0.49732295597894927</v>
      </c>
      <c r="K20" s="2010">
        <f t="shared" si="0"/>
        <v>15.404081238491974</v>
      </c>
      <c r="L20" s="2011">
        <v>11.993181265822784</v>
      </c>
      <c r="M20" s="1776"/>
      <c r="N20" s="1776"/>
      <c r="O20" s="1776"/>
      <c r="P20" s="1776"/>
      <c r="Q20" s="1776"/>
      <c r="R20" s="1776"/>
      <c r="S20" s="1776"/>
      <c r="T20" s="745"/>
      <c r="V20" t="str">
        <f t="shared" si="1"/>
        <v xml:space="preserve"> </v>
      </c>
    </row>
    <row r="21" spans="1:22">
      <c r="A21" s="1790" t="s">
        <v>222</v>
      </c>
      <c r="B21" s="1760" t="s">
        <v>238</v>
      </c>
      <c r="C21" s="686" t="s">
        <v>1542</v>
      </c>
      <c r="D21" s="1761">
        <v>8</v>
      </c>
      <c r="E21" s="1762">
        <v>20</v>
      </c>
      <c r="F21" s="1763">
        <v>2019</v>
      </c>
      <c r="G21" s="1760">
        <v>2.0499999999999998</v>
      </c>
      <c r="H21" s="2012">
        <v>0.5</v>
      </c>
      <c r="I21" s="2013">
        <v>2</v>
      </c>
      <c r="J21" s="1724">
        <v>0.74596804026744401</v>
      </c>
      <c r="K21" s="2014">
        <f t="shared" si="0"/>
        <v>23.105614079243811</v>
      </c>
      <c r="L21" s="2015">
        <v>8.2773451898734187</v>
      </c>
      <c r="M21" s="1777"/>
      <c r="N21" s="1777"/>
      <c r="O21" s="1777"/>
      <c r="P21" s="1777"/>
      <c r="Q21" s="1777"/>
      <c r="R21" s="1777"/>
      <c r="S21" s="1800"/>
      <c r="T21" s="745"/>
      <c r="V21" t="str">
        <f t="shared" si="1"/>
        <v xml:space="preserve"> </v>
      </c>
    </row>
    <row r="22" spans="1:22">
      <c r="A22" s="1791"/>
      <c r="B22" s="1765"/>
      <c r="C22" s="682"/>
      <c r="D22" s="682"/>
      <c r="E22" s="1767"/>
      <c r="F22" s="1768"/>
      <c r="G22" s="1027" t="s">
        <v>1533</v>
      </c>
      <c r="H22" s="1027" t="s">
        <v>1221</v>
      </c>
      <c r="I22" s="1027" t="s">
        <v>1534</v>
      </c>
      <c r="J22" s="1028" t="s">
        <v>705</v>
      </c>
      <c r="K22" s="1027" t="s">
        <v>705</v>
      </c>
      <c r="L22" s="1715" t="s">
        <v>1535</v>
      </c>
      <c r="M22" s="1776"/>
      <c r="N22" s="1776"/>
      <c r="O22" s="1776"/>
      <c r="P22" s="1776"/>
      <c r="Q22" s="1776"/>
      <c r="R22" s="1776"/>
      <c r="S22" s="1776"/>
      <c r="T22" s="745"/>
    </row>
    <row r="23" spans="1:22" ht="16.2" thickBot="1">
      <c r="A23" s="1791"/>
      <c r="B23" s="1765"/>
      <c r="C23" s="2019" t="s">
        <v>701</v>
      </c>
      <c r="D23" s="2019" t="s">
        <v>786</v>
      </c>
      <c r="E23" s="1767"/>
      <c r="F23" s="1768"/>
      <c r="G23" s="2019" t="s">
        <v>1537</v>
      </c>
      <c r="H23" s="2019" t="s">
        <v>1538</v>
      </c>
      <c r="I23" s="2019" t="s">
        <v>1537</v>
      </c>
      <c r="J23" s="1029" t="s">
        <v>1539</v>
      </c>
      <c r="K23" s="1030" t="s">
        <v>1543</v>
      </c>
      <c r="L23" s="1716" t="s">
        <v>1540</v>
      </c>
      <c r="M23" s="1776"/>
      <c r="N23" s="1776"/>
      <c r="O23" s="1776"/>
      <c r="P23" s="1776"/>
      <c r="Q23" s="1776"/>
      <c r="R23" s="1776"/>
      <c r="S23" s="1776"/>
      <c r="T23" s="745"/>
    </row>
    <row r="24" spans="1:22" ht="16.2" thickTop="1">
      <c r="A24" s="1791"/>
      <c r="B24" s="1754" t="s">
        <v>238</v>
      </c>
      <c r="C24" s="2020" t="s">
        <v>1542</v>
      </c>
      <c r="D24" s="2021">
        <v>44392</v>
      </c>
      <c r="E24" s="1767"/>
      <c r="F24" s="1768"/>
      <c r="G24" s="2022">
        <v>5.5</v>
      </c>
      <c r="H24" s="2022">
        <v>0.5</v>
      </c>
      <c r="I24" s="2022">
        <v>4.5</v>
      </c>
      <c r="J24" s="2023">
        <v>0.80215547363554363</v>
      </c>
      <c r="K24" s="2010">
        <f t="shared" si="0"/>
        <v>24.845963640387328</v>
      </c>
      <c r="L24" s="2024">
        <v>14.419642857142858</v>
      </c>
      <c r="M24" s="1776">
        <f>AVERAGE(I24:I27)</f>
        <v>2.1</v>
      </c>
      <c r="N24" s="2006">
        <f>10*(6-(LN(M24)/LN(2)))</f>
        <v>49.296106721086019</v>
      </c>
      <c r="O24" s="2025">
        <f>AVERAGE(K24:K27)</f>
        <v>25.563569243599687</v>
      </c>
      <c r="P24" s="2006">
        <f t="shared" si="2"/>
        <v>50.910548768730102</v>
      </c>
      <c r="Q24" s="2025">
        <f>AVERAGE(L24:L27)</f>
        <v>10.253125000000002</v>
      </c>
      <c r="R24" s="2006">
        <f>10*(6-((2.04-0.68*LN(Q24))/LN(2)))</f>
        <v>53.403365294556338</v>
      </c>
      <c r="S24" s="2006">
        <f>AVERAGE(N24,P24,R24)</f>
        <v>51.203340261457491</v>
      </c>
    </row>
    <row r="25" spans="1:22">
      <c r="A25" s="1791"/>
      <c r="B25" s="1765" t="s">
        <v>238</v>
      </c>
      <c r="C25" s="2020" t="s">
        <v>1542</v>
      </c>
      <c r="D25" s="2021">
        <v>44406</v>
      </c>
      <c r="E25" s="1767"/>
      <c r="F25" s="1768"/>
      <c r="G25" s="2022">
        <v>1.4</v>
      </c>
      <c r="H25" s="2022">
        <v>0.5</v>
      </c>
      <c r="I25" s="2022">
        <v>1.4</v>
      </c>
      <c r="J25" s="2023">
        <v>0.86900176310517219</v>
      </c>
      <c r="K25" s="2010">
        <f t="shared" si="0"/>
        <v>26.916460610419602</v>
      </c>
      <c r="L25" s="2024">
        <v>16.554761904761907</v>
      </c>
      <c r="M25" s="1776"/>
      <c r="N25" s="1776"/>
      <c r="O25" s="1776"/>
      <c r="P25" s="1776"/>
      <c r="Q25" s="1776"/>
      <c r="R25" s="1776"/>
      <c r="S25" s="1776"/>
      <c r="T25" s="745"/>
    </row>
    <row r="26" spans="1:22">
      <c r="A26" s="1791"/>
      <c r="B26" s="1765" t="s">
        <v>238</v>
      </c>
      <c r="C26" s="2020" t="s">
        <v>1542</v>
      </c>
      <c r="D26" s="2021">
        <v>44420</v>
      </c>
      <c r="E26" s="1767"/>
      <c r="F26" s="1768"/>
      <c r="G26" s="2022">
        <v>1.3</v>
      </c>
      <c r="H26" s="2022">
        <v>0.5</v>
      </c>
      <c r="I26" s="2022">
        <v>1.2</v>
      </c>
      <c r="J26" s="2026">
        <v>0.80013665408380619</v>
      </c>
      <c r="K26" s="2010">
        <f t="shared" si="0"/>
        <v>24.783432723591812</v>
      </c>
      <c r="L26" s="2024">
        <v>7.7997619047619056</v>
      </c>
      <c r="M26" s="1776"/>
      <c r="N26" s="1776"/>
      <c r="O26" s="1776"/>
      <c r="P26" s="1776"/>
      <c r="Q26" s="1776"/>
      <c r="R26" s="1776"/>
      <c r="S26" s="1776"/>
      <c r="T26" s="745"/>
    </row>
    <row r="27" spans="1:22" s="451" customFormat="1">
      <c r="A27" s="1790"/>
      <c r="B27" s="1760" t="s">
        <v>238</v>
      </c>
      <c r="C27" s="2027" t="s">
        <v>1542</v>
      </c>
      <c r="D27" s="2028">
        <v>44434</v>
      </c>
      <c r="E27" s="1762"/>
      <c r="F27" s="1763"/>
      <c r="G27" s="2029">
        <v>1.3</v>
      </c>
      <c r="H27" s="2029">
        <v>0.5</v>
      </c>
      <c r="I27" s="2029">
        <v>1.3</v>
      </c>
      <c r="J27" s="2029">
        <v>0.83</v>
      </c>
      <c r="K27" s="2014">
        <f t="shared" si="0"/>
        <v>25.70842</v>
      </c>
      <c r="L27" s="2030">
        <v>2.2383333333333337</v>
      </c>
      <c r="M27" s="1777"/>
      <c r="N27" s="1777"/>
      <c r="O27" s="1777"/>
      <c r="P27" s="1777"/>
      <c r="Q27" s="1777"/>
      <c r="R27" s="1777"/>
      <c r="S27" s="1777"/>
      <c r="T27" s="1016"/>
      <c r="V27"/>
    </row>
    <row r="28" spans="1:22" ht="16.2" thickBot="1">
      <c r="A28" s="1791"/>
      <c r="B28" s="1765"/>
      <c r="C28" s="2020"/>
      <c r="D28" s="2021"/>
      <c r="E28" s="1767"/>
      <c r="F28" s="1768"/>
      <c r="G28" s="2022"/>
      <c r="H28" s="2022"/>
      <c r="I28" s="2022"/>
      <c r="J28" s="2022"/>
      <c r="K28" s="2010"/>
      <c r="L28" s="2024"/>
      <c r="M28" s="1776"/>
      <c r="N28" s="1776"/>
      <c r="O28" s="1776"/>
      <c r="P28" s="1776"/>
      <c r="Q28" s="1776"/>
      <c r="R28" s="1776"/>
      <c r="S28" s="1776"/>
      <c r="T28" s="745"/>
    </row>
    <row r="29" spans="1:22">
      <c r="A29" s="1791"/>
      <c r="B29" s="1754" t="s">
        <v>238</v>
      </c>
      <c r="C29" s="1776" t="s">
        <v>1542</v>
      </c>
      <c r="D29" s="2031">
        <v>44749</v>
      </c>
      <c r="E29" s="1767"/>
      <c r="F29" s="1768"/>
      <c r="G29" s="1765">
        <v>1.56</v>
      </c>
      <c r="H29" s="1765">
        <v>0.5</v>
      </c>
      <c r="I29" s="1765">
        <v>1.56</v>
      </c>
      <c r="J29" s="372">
        <v>0.98279569642743736</v>
      </c>
      <c r="K29" s="2010">
        <f t="shared" si="0"/>
        <v>30.441113901143446</v>
      </c>
      <c r="L29" s="2011">
        <v>2.890586425804325</v>
      </c>
      <c r="M29" s="1776">
        <f>AVERAGE(I29:I32)</f>
        <v>1.7275</v>
      </c>
      <c r="N29" s="2006">
        <f>10*(6-(LN(M29)/LN(2)))</f>
        <v>52.113142893864662</v>
      </c>
      <c r="O29" s="2025">
        <f>AVERAGE(K29:K32)</f>
        <v>21.138654279825008</v>
      </c>
      <c r="P29" s="2006">
        <f t="shared" ref="P29" si="4">10*(6-(LN(48/O29)/LN(2)))</f>
        <v>48.168491295613563</v>
      </c>
      <c r="Q29" s="2025">
        <f>AVERAGE(L29:L32)</f>
        <v>2.4722356860528745</v>
      </c>
      <c r="R29" s="2006">
        <f>10*(6-((2.04-0.68*LN(Q29))/LN(2)))</f>
        <v>39.44857191395063</v>
      </c>
      <c r="S29" s="2006">
        <f>AVERAGE(N29,P29,R29)</f>
        <v>46.576735367809619</v>
      </c>
      <c r="T29" s="745"/>
    </row>
    <row r="30" spans="1:22">
      <c r="A30" s="1791"/>
      <c r="B30" s="1765" t="s">
        <v>238</v>
      </c>
      <c r="C30" s="1776" t="s">
        <v>1542</v>
      </c>
      <c r="D30" s="2031">
        <v>44761</v>
      </c>
      <c r="E30" s="1767"/>
      <c r="F30" s="1768"/>
      <c r="G30" s="1765">
        <v>1.9</v>
      </c>
      <c r="H30" s="1765">
        <v>0.5</v>
      </c>
      <c r="I30" s="1765">
        <v>1.9</v>
      </c>
      <c r="J30" s="372">
        <v>0.50955979548316876</v>
      </c>
      <c r="K30" s="2010">
        <f t="shared" si="0"/>
        <v>15.78310510529567</v>
      </c>
      <c r="L30" s="2011">
        <v>2.2248996414820668</v>
      </c>
      <c r="M30" s="1776"/>
      <c r="N30" s="1776"/>
      <c r="O30" s="1776"/>
      <c r="P30" s="1776"/>
      <c r="Q30" s="1776"/>
      <c r="R30" s="1776"/>
      <c r="S30" s="1776"/>
      <c r="T30" s="745"/>
    </row>
    <row r="31" spans="1:22">
      <c r="A31" s="1791"/>
      <c r="B31" s="1765" t="s">
        <v>238</v>
      </c>
      <c r="C31" s="1776" t="s">
        <v>1542</v>
      </c>
      <c r="D31" s="2031">
        <v>44777</v>
      </c>
      <c r="E31" s="1767"/>
      <c r="F31" s="1768"/>
      <c r="G31" s="1765">
        <v>1.75</v>
      </c>
      <c r="H31" s="1765">
        <v>0.5</v>
      </c>
      <c r="I31" s="1765">
        <v>1.75</v>
      </c>
      <c r="J31" s="372">
        <v>0.58235405198076429</v>
      </c>
      <c r="K31" s="2010">
        <f t="shared" si="0"/>
        <v>18.037834406052195</v>
      </c>
      <c r="L31" s="2011">
        <v>2.2734566769251061</v>
      </c>
      <c r="M31" s="1776"/>
      <c r="N31" s="1776"/>
      <c r="O31" s="1776"/>
      <c r="P31" s="1776"/>
      <c r="Q31" s="1776"/>
      <c r="R31" s="1776"/>
      <c r="S31" s="1776"/>
      <c r="T31" s="745"/>
    </row>
    <row r="32" spans="1:22" s="451" customFormat="1">
      <c r="A32" s="1790"/>
      <c r="B32" s="1760" t="s">
        <v>238</v>
      </c>
      <c r="C32" s="1777" t="s">
        <v>1542</v>
      </c>
      <c r="D32" s="2032">
        <v>44790</v>
      </c>
      <c r="E32" s="1762"/>
      <c r="F32" s="1763"/>
      <c r="G32" s="1760">
        <v>1.7</v>
      </c>
      <c r="H32" s="1760">
        <v>0.5</v>
      </c>
      <c r="I32" s="1760">
        <v>1.7</v>
      </c>
      <c r="J32" s="1724">
        <v>0.65514830847835981</v>
      </c>
      <c r="K32" s="2014">
        <f t="shared" si="0"/>
        <v>20.292563706808718</v>
      </c>
      <c r="L32" s="2015">
        <v>2.5</v>
      </c>
      <c r="M32" s="1777"/>
      <c r="N32" s="1777"/>
      <c r="O32" s="1777"/>
      <c r="P32" s="1777"/>
      <c r="Q32" s="1777"/>
      <c r="R32" s="1777"/>
      <c r="S32" s="1777"/>
      <c r="T32" s="1016"/>
      <c r="V32"/>
    </row>
    <row r="33" spans="1:22">
      <c r="A33" s="1791"/>
      <c r="B33" s="1765"/>
      <c r="C33" s="1776"/>
      <c r="D33" s="2031"/>
      <c r="E33" s="1767"/>
      <c r="F33" s="1768"/>
      <c r="G33" s="1765"/>
      <c r="H33" s="1765"/>
      <c r="I33" s="1765"/>
      <c r="J33" s="1765"/>
      <c r="K33" s="2010"/>
      <c r="L33" s="2033"/>
      <c r="M33" s="1776"/>
      <c r="N33" s="1776"/>
      <c r="O33" s="1776"/>
      <c r="P33" s="1776"/>
      <c r="Q33" s="1776"/>
      <c r="R33" s="1776"/>
      <c r="S33" s="1776"/>
      <c r="T33" s="745"/>
    </row>
    <row r="34" spans="1:22">
      <c r="A34" s="1791"/>
      <c r="B34" s="1765"/>
      <c r="C34" s="2020"/>
      <c r="D34" s="2021"/>
      <c r="E34" s="1767"/>
      <c r="F34" s="1768"/>
      <c r="G34" s="2022"/>
      <c r="H34" s="2022"/>
      <c r="I34" s="2022"/>
      <c r="J34" s="2022"/>
      <c r="K34" s="2010"/>
      <c r="L34" s="2024"/>
      <c r="M34" s="1776"/>
      <c r="N34" s="1776"/>
      <c r="O34" s="1776"/>
      <c r="P34" s="1776"/>
      <c r="Q34" s="1776"/>
      <c r="R34" s="1776"/>
      <c r="S34" s="1776"/>
      <c r="T34" s="745"/>
    </row>
    <row r="35" spans="1:22">
      <c r="A35" s="1791"/>
      <c r="B35" s="1765"/>
      <c r="C35" s="2020"/>
      <c r="D35" s="2021"/>
      <c r="E35" s="1767"/>
      <c r="F35" s="1768"/>
      <c r="G35" s="2022"/>
      <c r="H35" s="2022"/>
      <c r="I35" s="2022"/>
      <c r="J35" s="2022"/>
      <c r="K35" s="2010"/>
      <c r="L35" s="2024"/>
      <c r="M35" s="1776"/>
      <c r="N35" s="1776"/>
      <c r="O35" s="1776"/>
      <c r="P35" s="1776"/>
      <c r="Q35" s="1776"/>
      <c r="R35" s="1776"/>
      <c r="S35" s="1776"/>
      <c r="T35" s="745"/>
    </row>
    <row r="36" spans="1:22">
      <c r="A36" s="1791"/>
      <c r="B36" s="1765"/>
      <c r="C36" s="2020"/>
      <c r="D36" s="2021"/>
      <c r="E36" s="1767"/>
      <c r="F36" s="1768"/>
      <c r="G36" s="2022"/>
      <c r="H36" s="2022"/>
      <c r="I36" s="2022"/>
      <c r="J36" s="2022"/>
      <c r="K36" s="2010"/>
      <c r="L36" s="2024"/>
      <c r="M36" s="1776"/>
      <c r="N36" s="1776"/>
      <c r="O36" s="1776"/>
      <c r="P36" s="1776"/>
      <c r="Q36" s="1776"/>
      <c r="R36" s="1776"/>
      <c r="S36" s="1776"/>
      <c r="T36" s="745"/>
    </row>
    <row r="37" spans="1:22">
      <c r="A37" s="1791"/>
      <c r="B37" s="1765"/>
      <c r="C37" s="682"/>
      <c r="D37" s="1766"/>
      <c r="E37" s="1767"/>
      <c r="F37" s="1768"/>
      <c r="G37" s="1765"/>
      <c r="H37" s="2008"/>
      <c r="I37" s="2009"/>
      <c r="J37" s="372"/>
      <c r="K37" s="2010"/>
      <c r="L37" s="2011"/>
      <c r="M37" s="1776"/>
      <c r="N37" s="1776"/>
      <c r="O37" s="1776"/>
      <c r="P37" s="1776"/>
      <c r="Q37" s="1776"/>
      <c r="R37" s="1776"/>
      <c r="S37" s="1776"/>
      <c r="T37" s="745"/>
    </row>
    <row r="38" spans="1:22" s="437" customFormat="1" ht="16.2" thickBot="1">
      <c r="A38" s="1900"/>
      <c r="B38" s="934"/>
      <c r="C38" s="1659"/>
      <c r="D38" s="1888"/>
      <c r="E38" s="1889"/>
      <c r="F38" s="1890"/>
      <c r="G38" s="934"/>
      <c r="H38" s="2034"/>
      <c r="I38" s="2035"/>
      <c r="J38" s="939"/>
      <c r="K38" s="2036"/>
      <c r="L38" s="2037"/>
      <c r="M38" s="2038"/>
      <c r="N38" s="2038"/>
      <c r="O38" s="2038"/>
      <c r="P38" s="2038"/>
      <c r="Q38" s="2038"/>
      <c r="R38" s="2038"/>
      <c r="S38" s="2038"/>
      <c r="T38" s="746"/>
      <c r="V38"/>
    </row>
    <row r="39" spans="1:22" ht="16.2" thickBot="1">
      <c r="A39" s="1281" t="s">
        <v>1544</v>
      </c>
      <c r="B39" s="591"/>
      <c r="C39" s="31"/>
      <c r="D39" s="2039"/>
      <c r="E39" s="1933"/>
      <c r="F39" s="1934"/>
      <c r="G39" s="591"/>
      <c r="H39" s="2040"/>
      <c r="I39" s="2041"/>
      <c r="J39" s="371"/>
      <c r="K39" s="2042"/>
      <c r="L39" s="1211"/>
      <c r="T39" s="745"/>
    </row>
    <row r="40" spans="1:22" ht="16.2" thickBot="1">
      <c r="A40" s="1947" t="s">
        <v>225</v>
      </c>
      <c r="B40" s="1948" t="s">
        <v>238</v>
      </c>
      <c r="C40" s="1707" t="s">
        <v>1544</v>
      </c>
      <c r="D40" s="1949">
        <v>7</v>
      </c>
      <c r="E40" s="1950">
        <v>12</v>
      </c>
      <c r="F40" s="1951">
        <v>2016</v>
      </c>
      <c r="G40" s="1952">
        <v>10.3</v>
      </c>
      <c r="H40" s="1953">
        <v>0.5</v>
      </c>
      <c r="I40" s="1954">
        <v>4.2</v>
      </c>
      <c r="J40" s="1955">
        <v>0.25282167042889397</v>
      </c>
      <c r="K40" s="1955">
        <f t="shared" si="0"/>
        <v>7.8308984198645621</v>
      </c>
      <c r="L40" s="1956">
        <v>0.56554936708860759</v>
      </c>
      <c r="M40" s="1957">
        <f>AVERAGE(I40:I43)</f>
        <v>4.4875000000000007</v>
      </c>
      <c r="N40" s="1957">
        <f>10*(6-(LN(M40)/LN(2)))</f>
        <v>38.340880610643111</v>
      </c>
      <c r="O40" s="1958">
        <f>AVERAGE(K40:K43)</f>
        <v>29.445288181198322</v>
      </c>
      <c r="P40" s="1957">
        <f t="shared" si="2"/>
        <v>52.950023874248878</v>
      </c>
      <c r="Q40" s="1958">
        <f>AVERAGE(L40:L43)</f>
        <v>2.1063088607594942</v>
      </c>
      <c r="R40" s="1957">
        <f t="shared" si="3"/>
        <v>37.877096785872332</v>
      </c>
      <c r="S40" s="1957">
        <f>AVERAGE(N40,P40,R40)</f>
        <v>43.05600042358811</v>
      </c>
      <c r="T40" s="744"/>
      <c r="U40" s="479"/>
    </row>
    <row r="41" spans="1:22">
      <c r="A41" s="1959" t="s">
        <v>225</v>
      </c>
      <c r="B41" s="1613" t="s">
        <v>238</v>
      </c>
      <c r="C41" s="1708" t="s">
        <v>1544</v>
      </c>
      <c r="D41" s="1960">
        <v>7</v>
      </c>
      <c r="E41" s="1961">
        <v>26</v>
      </c>
      <c r="F41" s="1962">
        <v>2016</v>
      </c>
      <c r="G41" s="1969">
        <v>10.4</v>
      </c>
      <c r="H41" s="1964">
        <v>0.5</v>
      </c>
      <c r="I41" s="1965">
        <v>4.1500000000000004</v>
      </c>
      <c r="J41" s="1966">
        <v>1.0716255440526867</v>
      </c>
      <c r="K41" s="1966">
        <f t="shared" si="0"/>
        <v>33.192529601487919</v>
      </c>
      <c r="L41" s="1967">
        <v>4.1183594936708872</v>
      </c>
      <c r="M41" s="1968"/>
      <c r="N41" s="1968"/>
      <c r="O41" s="1968"/>
      <c r="P41" s="1957"/>
      <c r="Q41" s="1968"/>
      <c r="R41" s="1957"/>
      <c r="S41" s="1968"/>
      <c r="T41" s="745"/>
      <c r="V41" t="str">
        <f t="shared" si="1"/>
        <v xml:space="preserve"> </v>
      </c>
    </row>
    <row r="42" spans="1:22">
      <c r="A42" s="1959" t="s">
        <v>225</v>
      </c>
      <c r="B42" s="1613" t="s">
        <v>238</v>
      </c>
      <c r="C42" s="1708" t="s">
        <v>1544</v>
      </c>
      <c r="D42" s="1960">
        <v>8</v>
      </c>
      <c r="E42" s="1961">
        <v>9</v>
      </c>
      <c r="F42" s="1962">
        <v>2016</v>
      </c>
      <c r="G42" s="1969">
        <v>10</v>
      </c>
      <c r="H42" s="1964">
        <v>0.5</v>
      </c>
      <c r="I42" s="1965">
        <v>4.0999999999999996</v>
      </c>
      <c r="J42" s="1966">
        <v>1.5404617195757369</v>
      </c>
      <c r="K42" s="1966">
        <f t="shared" si="0"/>
        <v>47.714261302138873</v>
      </c>
      <c r="L42" s="1967">
        <v>2.0881822784810131</v>
      </c>
      <c r="M42" s="1968"/>
      <c r="N42" s="1968"/>
      <c r="O42" s="1968"/>
      <c r="P42" s="1968"/>
      <c r="Q42" s="1968"/>
      <c r="R42" s="1968"/>
      <c r="S42" s="1968"/>
      <c r="T42" s="745"/>
      <c r="V42" t="str">
        <f t="shared" si="1"/>
        <v xml:space="preserve"> </v>
      </c>
    </row>
    <row r="43" spans="1:22" ht="16.2" thickBot="1">
      <c r="A43" s="1959" t="s">
        <v>225</v>
      </c>
      <c r="B43" s="1613" t="s">
        <v>238</v>
      </c>
      <c r="C43" s="1708" t="s">
        <v>1544</v>
      </c>
      <c r="D43" s="1960">
        <v>8</v>
      </c>
      <c r="E43" s="1961">
        <v>23</v>
      </c>
      <c r="F43" s="1962">
        <v>2016</v>
      </c>
      <c r="G43" s="1969">
        <v>10</v>
      </c>
      <c r="H43" s="1964">
        <v>0.5</v>
      </c>
      <c r="I43" s="1970">
        <v>5.5</v>
      </c>
      <c r="J43" s="1966">
        <v>0.9376723510461008</v>
      </c>
      <c r="K43" s="1978">
        <f t="shared" si="0"/>
        <v>29.043463401301928</v>
      </c>
      <c r="L43" s="1967">
        <v>1.6531443037974685</v>
      </c>
      <c r="M43" s="1968"/>
      <c r="N43" s="1968"/>
      <c r="O43" s="1968"/>
      <c r="P43" s="1968"/>
      <c r="Q43" s="1968"/>
      <c r="R43" s="1968"/>
      <c r="S43" s="1968"/>
      <c r="T43" s="745"/>
      <c r="V43" t="str">
        <f t="shared" si="1"/>
        <v xml:space="preserve"> </v>
      </c>
    </row>
    <row r="44" spans="1:22" ht="16.2" thickBot="1">
      <c r="A44" s="1981" t="s">
        <v>225</v>
      </c>
      <c r="B44" s="1982" t="s">
        <v>238</v>
      </c>
      <c r="C44" s="1711" t="s">
        <v>1544</v>
      </c>
      <c r="D44" s="1983">
        <v>7</v>
      </c>
      <c r="E44" s="1984">
        <v>13</v>
      </c>
      <c r="F44" s="1985">
        <v>2017</v>
      </c>
      <c r="G44" s="1986">
        <v>9.6999999999999993</v>
      </c>
      <c r="H44" s="1987">
        <v>0.5</v>
      </c>
      <c r="I44" s="1988">
        <v>5.2</v>
      </c>
      <c r="J44" s="1989">
        <v>0.43109729690798615</v>
      </c>
      <c r="K44" s="1990">
        <f t="shared" si="0"/>
        <v>13.352807674427963</v>
      </c>
      <c r="L44" s="1991">
        <v>1.9143936708860754</v>
      </c>
      <c r="M44" s="1992">
        <f>AVERAGE(I44:I47)</f>
        <v>5.3375000000000004</v>
      </c>
      <c r="N44" s="1957">
        <f>10*(6-(LN(M44)/LN(2)))</f>
        <v>35.83835835266872</v>
      </c>
      <c r="O44" s="1993">
        <f>AVERAGE(K44:K47)</f>
        <v>15.02190863373146</v>
      </c>
      <c r="P44" s="1957">
        <f t="shared" si="2"/>
        <v>43.24033722696268</v>
      </c>
      <c r="Q44" s="1993">
        <f>AVERAGE(L44:L47)</f>
        <v>2.0189613924050631</v>
      </c>
      <c r="R44" s="1957">
        <f t="shared" si="3"/>
        <v>37.461591762218617</v>
      </c>
      <c r="S44" s="1957">
        <f>AVERAGE(N44,P44,R44)</f>
        <v>38.846762447283339</v>
      </c>
    </row>
    <row r="45" spans="1:22">
      <c r="A45" s="1959" t="s">
        <v>225</v>
      </c>
      <c r="B45" s="1613" t="s">
        <v>238</v>
      </c>
      <c r="C45" s="1708" t="s">
        <v>1544</v>
      </c>
      <c r="D45" s="1960">
        <v>7</v>
      </c>
      <c r="E45" s="1961">
        <v>26</v>
      </c>
      <c r="F45" s="1962">
        <v>2017</v>
      </c>
      <c r="G45" s="1994">
        <v>9.8000000000000007</v>
      </c>
      <c r="H45" s="1995">
        <v>0.5</v>
      </c>
      <c r="I45" s="1965">
        <v>5.9</v>
      </c>
      <c r="J45" s="373">
        <v>0.57479639587731479</v>
      </c>
      <c r="K45" s="1966">
        <f t="shared" si="0"/>
        <v>17.80374356590395</v>
      </c>
      <c r="L45" s="1967">
        <v>1.5282974683544306</v>
      </c>
      <c r="M45" s="1968"/>
      <c r="N45" s="1968"/>
      <c r="O45" s="1968"/>
      <c r="P45" s="1957"/>
      <c r="Q45" s="1968"/>
      <c r="R45" s="1957"/>
      <c r="S45" s="1968"/>
      <c r="T45" s="745"/>
      <c r="V45" t="str">
        <f>IF(_xlfn.NUMBERVALUE(T45), IF(T45&lt;50, "Acceptable; Ongoing Protection is Required", "Unacceptable; Immediate Restoration is Required"), " ")</f>
        <v xml:space="preserve"> </v>
      </c>
    </row>
    <row r="46" spans="1:22">
      <c r="A46" s="1959" t="s">
        <v>225</v>
      </c>
      <c r="B46" s="1613" t="s">
        <v>238</v>
      </c>
      <c r="C46" s="1708" t="s">
        <v>1544</v>
      </c>
      <c r="D46" s="1960">
        <v>8</v>
      </c>
      <c r="E46" s="1961">
        <v>10</v>
      </c>
      <c r="F46" s="1962">
        <v>2017</v>
      </c>
      <c r="G46" s="1994">
        <v>9.8000000000000007</v>
      </c>
      <c r="H46" s="1995">
        <v>0.5</v>
      </c>
      <c r="I46" s="1965">
        <v>5.25</v>
      </c>
      <c r="J46" s="373">
        <v>0.50294684639265053</v>
      </c>
      <c r="K46" s="1966">
        <f t="shared" si="0"/>
        <v>15.578275620165957</v>
      </c>
      <c r="L46" s="1967">
        <v>2.3648392405063294</v>
      </c>
      <c r="M46" s="1968"/>
      <c r="N46" s="1968"/>
      <c r="O46" s="1968"/>
      <c r="P46" s="1968"/>
      <c r="Q46" s="1968"/>
      <c r="R46" s="1968"/>
      <c r="S46" s="1968"/>
      <c r="T46" s="745"/>
      <c r="V46" t="str">
        <f t="shared" si="1"/>
        <v xml:space="preserve"> </v>
      </c>
    </row>
    <row r="47" spans="1:22" ht="16.2" thickBot="1">
      <c r="A47" s="1959" t="s">
        <v>225</v>
      </c>
      <c r="B47" s="1613" t="s">
        <v>238</v>
      </c>
      <c r="C47" s="1708" t="s">
        <v>1544</v>
      </c>
      <c r="D47" s="1960">
        <v>8</v>
      </c>
      <c r="E47" s="1961">
        <v>24</v>
      </c>
      <c r="F47" s="1962">
        <v>2017</v>
      </c>
      <c r="G47" s="1994">
        <v>9.8000000000000007</v>
      </c>
      <c r="H47" s="1995">
        <v>0.5</v>
      </c>
      <c r="I47" s="1965">
        <v>5</v>
      </c>
      <c r="J47" s="373">
        <v>0.43109729690798615</v>
      </c>
      <c r="K47" s="1978">
        <f t="shared" si="0"/>
        <v>13.352807674427963</v>
      </c>
      <c r="L47" s="1967">
        <v>2.2683151898734164</v>
      </c>
      <c r="M47" s="1968"/>
      <c r="N47" s="1968"/>
      <c r="O47" s="1968"/>
      <c r="P47" s="1968"/>
      <c r="Q47" s="1968"/>
      <c r="R47" s="1968"/>
      <c r="S47" s="1968"/>
      <c r="T47" s="745"/>
      <c r="V47" t="str">
        <f t="shared" si="1"/>
        <v xml:space="preserve"> </v>
      </c>
    </row>
    <row r="48" spans="1:22" ht="16.2" thickBot="1">
      <c r="A48" s="1999" t="s">
        <v>225</v>
      </c>
      <c r="B48" s="1754" t="s">
        <v>238</v>
      </c>
      <c r="C48" s="674" t="s">
        <v>1544</v>
      </c>
      <c r="D48" s="1755">
        <v>7</v>
      </c>
      <c r="E48" s="1756">
        <v>5</v>
      </c>
      <c r="F48" s="1757">
        <v>2018</v>
      </c>
      <c r="G48" s="1754">
        <v>10.6</v>
      </c>
      <c r="H48" s="2000">
        <v>0.5</v>
      </c>
      <c r="I48" s="2001">
        <v>3.5</v>
      </c>
      <c r="J48" s="2002">
        <v>0.91363717594487659</v>
      </c>
      <c r="K48" s="2003">
        <f t="shared" si="0"/>
        <v>28.298997887716606</v>
      </c>
      <c r="L48" s="2004">
        <v>2.0052531645569625</v>
      </c>
      <c r="M48" s="2005">
        <f>AVERAGE(I48:I51)</f>
        <v>3.3125</v>
      </c>
      <c r="N48" s="2005">
        <f>10*(6-(LN(M48)/LN(2)))</f>
        <v>42.720795454368016</v>
      </c>
      <c r="O48" s="2007">
        <f>AVERAGE(K48:K51)</f>
        <v>19.384602139172252</v>
      </c>
      <c r="P48" s="2006">
        <f t="shared" si="2"/>
        <v>46.91876718848615</v>
      </c>
      <c r="Q48" s="2007">
        <f>AVERAGE(L48:L51)</f>
        <v>4.4381803797468358</v>
      </c>
      <c r="R48" s="2006">
        <f t="shared" si="3"/>
        <v>45.188805631603216</v>
      </c>
      <c r="S48" s="2005">
        <f>AVERAGE(N48,P48,R48)</f>
        <v>44.942789424819125</v>
      </c>
      <c r="T48" s="1032">
        <f>AVERAGE(S48:S73)</f>
        <v>41.607780739686866</v>
      </c>
      <c r="U48" s="571" t="s">
        <v>49</v>
      </c>
      <c r="V48" s="571" t="str">
        <f>IF(_xlfn.NUMBERVALUE(T48), IF(T48&lt;50, "Acceptable; Ongoing Protection is Required", "Unacceptable; Immediate Restoration is Required"), " ")</f>
        <v>Acceptable; Ongoing Protection is Required</v>
      </c>
    </row>
    <row r="49" spans="1:22">
      <c r="A49" s="1791" t="s">
        <v>225</v>
      </c>
      <c r="B49" s="1765" t="s">
        <v>238</v>
      </c>
      <c r="C49" s="682" t="s">
        <v>1544</v>
      </c>
      <c r="D49" s="1766">
        <v>7</v>
      </c>
      <c r="E49" s="1767">
        <v>19</v>
      </c>
      <c r="F49" s="1768">
        <v>2018</v>
      </c>
      <c r="G49" s="1765">
        <v>9.4</v>
      </c>
      <c r="H49" s="2008">
        <v>0.5</v>
      </c>
      <c r="I49" s="2009">
        <v>3.2</v>
      </c>
      <c r="J49" s="372">
        <v>0.38353425946210634</v>
      </c>
      <c r="K49" s="2010">
        <f t="shared" si="0"/>
        <v>11.879590152579281</v>
      </c>
      <c r="L49" s="2011">
        <v>1.8919620253164555</v>
      </c>
      <c r="M49" s="1776"/>
      <c r="N49" s="1776"/>
      <c r="O49" s="1776"/>
      <c r="P49" s="2006"/>
      <c r="Q49" s="1776"/>
      <c r="R49" s="2006"/>
      <c r="S49" s="1776"/>
      <c r="T49" s="745"/>
      <c r="V49" t="str">
        <f t="shared" si="1"/>
        <v xml:space="preserve"> </v>
      </c>
    </row>
    <row r="50" spans="1:22">
      <c r="A50" s="1791" t="s">
        <v>225</v>
      </c>
      <c r="B50" s="1765" t="s">
        <v>238</v>
      </c>
      <c r="C50" s="682" t="s">
        <v>1544</v>
      </c>
      <c r="D50" s="1766">
        <v>8</v>
      </c>
      <c r="E50" s="1767">
        <v>2</v>
      </c>
      <c r="F50" s="1768">
        <v>2018</v>
      </c>
      <c r="G50" s="1765">
        <v>10.7</v>
      </c>
      <c r="H50" s="2008">
        <v>0.5</v>
      </c>
      <c r="I50" s="2009">
        <v>2.75</v>
      </c>
      <c r="J50" s="372">
        <v>0.50367817423540306</v>
      </c>
      <c r="K50" s="2010">
        <f t="shared" si="0"/>
        <v>15.600927768767374</v>
      </c>
      <c r="L50" s="2011">
        <v>4.3503797468354444</v>
      </c>
      <c r="M50" s="1776"/>
      <c r="N50" s="1776"/>
      <c r="O50" s="1776"/>
      <c r="P50" s="1776"/>
      <c r="Q50" s="1776"/>
      <c r="R50" s="1776"/>
      <c r="S50" s="1776"/>
      <c r="T50" s="745"/>
      <c r="V50" t="str">
        <f t="shared" si="1"/>
        <v xml:space="preserve"> </v>
      </c>
    </row>
    <row r="51" spans="1:22" ht="16.2" thickBot="1">
      <c r="A51" s="1790" t="s">
        <v>225</v>
      </c>
      <c r="B51" s="1760" t="s">
        <v>238</v>
      </c>
      <c r="C51" s="686" t="s">
        <v>1544</v>
      </c>
      <c r="D51" s="1761">
        <v>8</v>
      </c>
      <c r="E51" s="1762">
        <v>16</v>
      </c>
      <c r="F51" s="1763">
        <v>2018</v>
      </c>
      <c r="G51" s="1760">
        <v>10.6</v>
      </c>
      <c r="H51" s="2012">
        <v>0.5</v>
      </c>
      <c r="I51" s="2013">
        <v>3.8</v>
      </c>
      <c r="J51" s="1724">
        <v>0.70248895033336833</v>
      </c>
      <c r="K51" s="2014">
        <f t="shared" si="0"/>
        <v>21.758892747625751</v>
      </c>
      <c r="L51" s="2015">
        <v>9.5051265822784803</v>
      </c>
      <c r="M51" s="1777"/>
      <c r="N51" s="1777"/>
      <c r="O51" s="1777"/>
      <c r="P51" s="1776"/>
      <c r="Q51" s="1777"/>
      <c r="R51" s="1776"/>
      <c r="S51" s="1777"/>
      <c r="T51" s="745"/>
      <c r="V51" t="str">
        <f t="shared" si="1"/>
        <v xml:space="preserve"> </v>
      </c>
    </row>
    <row r="52" spans="1:22" ht="16.2" thickBot="1">
      <c r="A52" s="1791" t="s">
        <v>225</v>
      </c>
      <c r="B52" s="1765" t="s">
        <v>238</v>
      </c>
      <c r="C52" s="682" t="s">
        <v>1544</v>
      </c>
      <c r="D52" s="1766">
        <v>7</v>
      </c>
      <c r="E52" s="1767">
        <v>9</v>
      </c>
      <c r="F52" s="1768">
        <v>2019</v>
      </c>
      <c r="G52" s="1007">
        <v>10.199999999999999</v>
      </c>
      <c r="H52" s="2043">
        <v>0.5</v>
      </c>
      <c r="I52" s="2044">
        <v>4.0999999999999996</v>
      </c>
      <c r="J52" s="704">
        <v>0.42627681941052792</v>
      </c>
      <c r="K52" s="2010">
        <f t="shared" si="0"/>
        <v>13.203498204421692</v>
      </c>
      <c r="L52" s="1717">
        <v>1.6400931645569621</v>
      </c>
      <c r="M52" s="1776">
        <f>AVERAGE(I52:I55)</f>
        <v>4.2125000000000004</v>
      </c>
      <c r="N52" s="1776">
        <f>10*(6-(LN(M52)/LN(2)))</f>
        <v>39.253233137055041</v>
      </c>
      <c r="O52" s="2025">
        <f>AVERAGE(K52:K55)</f>
        <v>12.653352445904122</v>
      </c>
      <c r="P52" s="2006">
        <f t="shared" si="2"/>
        <v>40.764852649603107</v>
      </c>
      <c r="Q52" s="2025">
        <f>AVERAGE(L52:L55)</f>
        <v>1.787445284810127</v>
      </c>
      <c r="R52" s="2006">
        <f t="shared" si="3"/>
        <v>36.266734913056723</v>
      </c>
      <c r="S52" s="1776">
        <f>AVERAGE(N52,P52,R52)</f>
        <v>38.761606899904955</v>
      </c>
      <c r="T52" s="745"/>
      <c r="V52" t="str">
        <f t="shared" si="1"/>
        <v xml:space="preserve"> </v>
      </c>
    </row>
    <row r="53" spans="1:22">
      <c r="A53" s="1791" t="s">
        <v>225</v>
      </c>
      <c r="B53" s="1765" t="s">
        <v>238</v>
      </c>
      <c r="C53" s="682" t="s">
        <v>1544</v>
      </c>
      <c r="D53" s="1766">
        <v>7</v>
      </c>
      <c r="E53" s="1767">
        <v>23</v>
      </c>
      <c r="F53" s="1768">
        <v>2019</v>
      </c>
      <c r="G53" s="1765">
        <v>10.3</v>
      </c>
      <c r="H53" s="2008">
        <v>0.5</v>
      </c>
      <c r="I53" s="2009">
        <v>3.8</v>
      </c>
      <c r="J53" s="372">
        <v>0.42627681941052792</v>
      </c>
      <c r="K53" s="2010">
        <f t="shared" si="0"/>
        <v>13.203498204421692</v>
      </c>
      <c r="L53" s="2011">
        <v>1.9732370886075952</v>
      </c>
      <c r="M53" s="1776"/>
      <c r="N53" s="1776"/>
      <c r="O53" s="1776"/>
      <c r="P53" s="2006"/>
      <c r="Q53" s="1776"/>
      <c r="R53" s="2006"/>
      <c r="S53" s="1776"/>
      <c r="T53" s="745"/>
      <c r="V53" t="str">
        <f t="shared" si="1"/>
        <v xml:space="preserve"> </v>
      </c>
    </row>
    <row r="54" spans="1:22">
      <c r="A54" s="1791" t="s">
        <v>225</v>
      </c>
      <c r="B54" s="1765" t="s">
        <v>238</v>
      </c>
      <c r="C54" s="682" t="s">
        <v>1544</v>
      </c>
      <c r="D54" s="1766">
        <v>8</v>
      </c>
      <c r="E54" s="1767">
        <v>6</v>
      </c>
      <c r="F54" s="1768">
        <v>2019</v>
      </c>
      <c r="G54" s="1765">
        <v>10.199999999999999</v>
      </c>
      <c r="H54" s="2008">
        <v>0.5</v>
      </c>
      <c r="I54" s="2009">
        <v>4.55</v>
      </c>
      <c r="J54" s="372">
        <v>0.42627681941052792</v>
      </c>
      <c r="K54" s="2010">
        <f t="shared" si="0"/>
        <v>13.203498204421692</v>
      </c>
      <c r="L54" s="2011">
        <v>1.862189113924051</v>
      </c>
      <c r="M54" s="1776"/>
      <c r="N54" s="1776"/>
      <c r="O54" s="1776"/>
      <c r="P54" s="1776"/>
      <c r="Q54" s="1776"/>
      <c r="R54" s="1776"/>
      <c r="S54" s="1776"/>
      <c r="T54" s="745"/>
      <c r="V54" t="str">
        <f t="shared" si="1"/>
        <v xml:space="preserve"> </v>
      </c>
    </row>
    <row r="55" spans="1:22">
      <c r="A55" s="1790" t="s">
        <v>225</v>
      </c>
      <c r="B55" s="1760" t="s">
        <v>238</v>
      </c>
      <c r="C55" s="686" t="s">
        <v>1544</v>
      </c>
      <c r="D55" s="1761">
        <v>8</v>
      </c>
      <c r="E55" s="1762">
        <v>20</v>
      </c>
      <c r="F55" s="1763">
        <v>2019</v>
      </c>
      <c r="G55" s="1760">
        <v>9.8000000000000007</v>
      </c>
      <c r="H55" s="2012">
        <v>0.5</v>
      </c>
      <c r="I55" s="2013">
        <v>4.4000000000000004</v>
      </c>
      <c r="J55" s="1724">
        <v>0.35523068284210663</v>
      </c>
      <c r="K55" s="2014">
        <f t="shared" si="0"/>
        <v>11.002915170351411</v>
      </c>
      <c r="L55" s="2015">
        <v>1.6742617721518989</v>
      </c>
      <c r="M55" s="1777"/>
      <c r="N55" s="1777"/>
      <c r="O55" s="1777"/>
      <c r="P55" s="1777"/>
      <c r="Q55" s="1777"/>
      <c r="R55" s="1777"/>
      <c r="S55" s="1777"/>
      <c r="T55" s="1016"/>
      <c r="U55" s="451"/>
      <c r="V55" t="str">
        <f t="shared" si="1"/>
        <v xml:space="preserve"> </v>
      </c>
    </row>
    <row r="56" spans="1:22">
      <c r="A56" s="1791"/>
      <c r="B56" s="1765"/>
      <c r="C56" s="682"/>
      <c r="D56" s="682"/>
      <c r="E56" s="1767"/>
      <c r="F56" s="1768"/>
      <c r="G56" s="1027" t="s">
        <v>1533</v>
      </c>
      <c r="H56" s="1027" t="s">
        <v>1221</v>
      </c>
      <c r="I56" s="1027" t="s">
        <v>1534</v>
      </c>
      <c r="J56" s="1028" t="s">
        <v>705</v>
      </c>
      <c r="K56" s="1027" t="s">
        <v>705</v>
      </c>
      <c r="L56" s="1715" t="s">
        <v>1535</v>
      </c>
      <c r="M56" s="1776"/>
      <c r="N56" s="1776"/>
      <c r="O56" s="1776"/>
      <c r="P56" s="1776"/>
      <c r="Q56" s="1776"/>
      <c r="R56" s="1776"/>
      <c r="S56" s="1776"/>
      <c r="T56" s="745"/>
    </row>
    <row r="57" spans="1:22" ht="16.2" thickBot="1">
      <c r="A57" s="1791"/>
      <c r="B57" s="1765"/>
      <c r="C57" s="2019" t="s">
        <v>701</v>
      </c>
      <c r="D57" s="2019" t="s">
        <v>786</v>
      </c>
      <c r="E57" s="1767"/>
      <c r="F57" s="1768"/>
      <c r="G57" s="2019" t="s">
        <v>1537</v>
      </c>
      <c r="H57" s="2019" t="s">
        <v>1538</v>
      </c>
      <c r="I57" s="2019" t="s">
        <v>1537</v>
      </c>
      <c r="J57" s="1029" t="s">
        <v>1539</v>
      </c>
      <c r="K57" s="1030" t="s">
        <v>1543</v>
      </c>
      <c r="L57" s="1716" t="s">
        <v>1540</v>
      </c>
      <c r="M57" s="1776"/>
      <c r="N57" s="1776"/>
      <c r="O57" s="1776"/>
      <c r="P57" s="1776"/>
      <c r="Q57" s="1776"/>
      <c r="R57" s="1776"/>
      <c r="S57" s="1776"/>
      <c r="T57" s="745"/>
    </row>
    <row r="58" spans="1:22" ht="16.2" thickTop="1">
      <c r="A58" s="1791"/>
      <c r="B58" s="1765"/>
      <c r="C58" s="2020" t="s">
        <v>1544</v>
      </c>
      <c r="D58" s="2021">
        <v>44392</v>
      </c>
      <c r="E58" s="1767"/>
      <c r="F58" s="1768"/>
      <c r="G58" s="2022">
        <v>9.9499999999999993</v>
      </c>
      <c r="H58" s="2022">
        <v>0.5</v>
      </c>
      <c r="I58" s="2022">
        <v>3.85</v>
      </c>
      <c r="J58" s="2023">
        <v>0.41304098456618943</v>
      </c>
      <c r="K58" s="2010">
        <f t="shared" si="0"/>
        <v>12.793531455953151</v>
      </c>
      <c r="L58" s="2024">
        <v>2.4164285714285718</v>
      </c>
      <c r="M58" s="1776">
        <f>AVERAGE(I58:I62)</f>
        <v>4.24</v>
      </c>
      <c r="N58" s="1776">
        <f>10*(6-(LN(M58)/LN(2)))</f>
        <v>39.159357352115258</v>
      </c>
      <c r="O58" s="2025">
        <f>AVERAGE(K58:K62)</f>
        <v>17.097147591401949</v>
      </c>
      <c r="P58" s="2006">
        <f t="shared" si="2"/>
        <v>45.107212468214364</v>
      </c>
      <c r="Q58" s="2025">
        <f>AVERAGE(L58:L62)</f>
        <v>3.530738095238096</v>
      </c>
      <c r="R58" s="2006">
        <f t="shared" si="3"/>
        <v>42.944815861290365</v>
      </c>
      <c r="S58" s="1776">
        <f>AVERAGE(N58,P58,R58)</f>
        <v>42.403795227206665</v>
      </c>
    </row>
    <row r="59" spans="1:22">
      <c r="A59" s="1791"/>
      <c r="B59" s="1765"/>
      <c r="C59" s="2020" t="s">
        <v>1544</v>
      </c>
      <c r="D59" s="2021">
        <v>44392</v>
      </c>
      <c r="E59" s="1767"/>
      <c r="F59" s="1768"/>
      <c r="G59" s="2022">
        <v>9.9499999999999993</v>
      </c>
      <c r="H59" s="2022">
        <v>8</v>
      </c>
      <c r="I59" s="2022">
        <v>3.85</v>
      </c>
      <c r="J59" s="2023">
        <v>0.5507213127549192</v>
      </c>
      <c r="K59" s="2010">
        <f t="shared" si="0"/>
        <v>17.058041941270869</v>
      </c>
      <c r="L59" s="2024">
        <v>3.5882142857142862</v>
      </c>
      <c r="M59" s="1776"/>
      <c r="N59" s="1776"/>
      <c r="O59" s="1776"/>
      <c r="P59" s="1776"/>
      <c r="Q59" s="1776"/>
      <c r="R59" s="1776"/>
      <c r="S59" s="1776"/>
      <c r="T59" s="745"/>
    </row>
    <row r="60" spans="1:22">
      <c r="A60" s="1791"/>
      <c r="B60" s="1765"/>
      <c r="C60" s="2020" t="s">
        <v>1544</v>
      </c>
      <c r="D60" s="2021">
        <v>44406</v>
      </c>
      <c r="E60" s="1767"/>
      <c r="F60" s="1768"/>
      <c r="G60" s="2022">
        <v>9.6</v>
      </c>
      <c r="H60" s="2022">
        <v>0.5</v>
      </c>
      <c r="I60" s="2022">
        <v>4.3499999999999996</v>
      </c>
      <c r="J60" s="2023">
        <v>0.37862090251900699</v>
      </c>
      <c r="K60" s="2010">
        <f t="shared" si="0"/>
        <v>11.727403834623722</v>
      </c>
      <c r="L60" s="2024">
        <v>2.3435714285714289</v>
      </c>
      <c r="M60" s="1776"/>
      <c r="N60" s="1776"/>
      <c r="O60" s="1776"/>
      <c r="P60" s="1776"/>
      <c r="Q60" s="1776"/>
      <c r="R60" s="1776"/>
      <c r="S60" s="1776"/>
      <c r="T60" s="745"/>
    </row>
    <row r="61" spans="1:22">
      <c r="A61" s="1791"/>
      <c r="B61" s="1765"/>
      <c r="C61" s="2020" t="s">
        <v>1544</v>
      </c>
      <c r="D61" s="2021">
        <v>44406</v>
      </c>
      <c r="E61" s="1767"/>
      <c r="F61" s="1768"/>
      <c r="G61" s="2022">
        <v>9.6</v>
      </c>
      <c r="H61" s="2022">
        <v>9</v>
      </c>
      <c r="I61" s="2022">
        <v>4.3499999999999996</v>
      </c>
      <c r="J61" s="2023">
        <v>0.5507213127549192</v>
      </c>
      <c r="K61" s="2010">
        <f t="shared" si="0"/>
        <v>17.058041941270869</v>
      </c>
      <c r="L61" s="2024">
        <v>7.6257142857142881</v>
      </c>
      <c r="M61" s="1776"/>
      <c r="N61" s="1776"/>
      <c r="O61" s="1776"/>
      <c r="P61" s="1776"/>
      <c r="Q61" s="1776"/>
      <c r="R61" s="1776"/>
      <c r="S61" s="1776"/>
      <c r="T61" s="745"/>
    </row>
    <row r="62" spans="1:22" s="451" customFormat="1">
      <c r="A62" s="1790"/>
      <c r="B62" s="1760"/>
      <c r="C62" s="2027" t="s">
        <v>1544</v>
      </c>
      <c r="D62" s="2028">
        <v>44434</v>
      </c>
      <c r="E62" s="1762"/>
      <c r="F62" s="1763"/>
      <c r="G62" s="2029">
        <v>9.6999999999999993</v>
      </c>
      <c r="H62" s="2029">
        <v>0.5</v>
      </c>
      <c r="I62" s="2029">
        <v>4.8</v>
      </c>
      <c r="J62" s="2045">
        <v>0.86681470859079002</v>
      </c>
      <c r="K62" s="2014">
        <f t="shared" si="0"/>
        <v>26.84871878389113</v>
      </c>
      <c r="L62" s="2030">
        <v>1.679761904761905</v>
      </c>
      <c r="M62" s="1777"/>
      <c r="N62" s="1777"/>
      <c r="O62" s="1777"/>
      <c r="P62" s="1777"/>
      <c r="Q62" s="1777"/>
      <c r="R62" s="1777"/>
      <c r="S62" s="1777"/>
      <c r="T62" s="1016"/>
      <c r="V62"/>
    </row>
    <row r="63" spans="1:22">
      <c r="A63" s="1791"/>
      <c r="B63" s="1765"/>
      <c r="C63" s="2020"/>
      <c r="D63" s="2021"/>
      <c r="E63" s="1767"/>
      <c r="F63" s="1768"/>
      <c r="G63" s="2022"/>
      <c r="H63" s="2022"/>
      <c r="I63" s="2022"/>
      <c r="J63" s="2026"/>
      <c r="K63" s="2010"/>
      <c r="L63" s="2024"/>
      <c r="M63" s="1776"/>
      <c r="N63" s="1776"/>
      <c r="O63" s="1776"/>
      <c r="P63" s="1776"/>
      <c r="Q63" s="1776"/>
      <c r="R63" s="1776"/>
      <c r="S63" s="1776"/>
      <c r="T63" s="745"/>
    </row>
    <row r="64" spans="1:22">
      <c r="A64" s="1791"/>
      <c r="B64" s="1765"/>
      <c r="C64" s="682"/>
      <c r="D64" s="682"/>
      <c r="E64" s="1776"/>
      <c r="F64" s="1776"/>
      <c r="G64" s="1027" t="s">
        <v>1533</v>
      </c>
      <c r="H64" s="1027" t="s">
        <v>1221</v>
      </c>
      <c r="I64" s="1027" t="s">
        <v>1534</v>
      </c>
      <c r="J64" s="1028" t="s">
        <v>705</v>
      </c>
      <c r="K64" s="1027" t="s">
        <v>705</v>
      </c>
      <c r="L64" s="1715" t="s">
        <v>1535</v>
      </c>
      <c r="M64" s="1776"/>
      <c r="N64" s="1776"/>
      <c r="O64" s="1776"/>
      <c r="P64" s="1776"/>
      <c r="Q64" s="1776"/>
      <c r="R64" s="1776"/>
      <c r="S64" s="1776"/>
      <c r="T64" s="745"/>
    </row>
    <row r="65" spans="1:22" ht="16.2" thickBot="1">
      <c r="A65" s="1791"/>
      <c r="B65" s="1765"/>
      <c r="C65" s="2019" t="s">
        <v>701</v>
      </c>
      <c r="D65" s="2019" t="s">
        <v>786</v>
      </c>
      <c r="E65" s="1776"/>
      <c r="F65" s="1776"/>
      <c r="G65" s="2019" t="s">
        <v>1537</v>
      </c>
      <c r="H65" s="2019" t="s">
        <v>1538</v>
      </c>
      <c r="I65" s="2019" t="s">
        <v>1537</v>
      </c>
      <c r="J65" s="1029" t="s">
        <v>1539</v>
      </c>
      <c r="K65" s="1030" t="s">
        <v>1543</v>
      </c>
      <c r="L65" s="1716" t="s">
        <v>1540</v>
      </c>
      <c r="M65" s="1776"/>
      <c r="N65" s="1776"/>
      <c r="O65" s="1776"/>
      <c r="P65" s="1776"/>
      <c r="Q65" s="1776"/>
      <c r="R65" s="1776"/>
      <c r="S65" s="1776"/>
      <c r="T65" s="745"/>
    </row>
    <row r="66" spans="1:22" ht="16.2" thickTop="1">
      <c r="A66" s="1791"/>
      <c r="B66" s="1765"/>
      <c r="C66" s="1776" t="s">
        <v>1544</v>
      </c>
      <c r="D66" s="2031">
        <v>44749</v>
      </c>
      <c r="E66" s="1776"/>
      <c r="F66" s="1776"/>
      <c r="G66" s="1765">
        <v>9.6999999999999993</v>
      </c>
      <c r="H66" s="1765">
        <v>0.5</v>
      </c>
      <c r="I66" s="1765">
        <v>3.6</v>
      </c>
      <c r="J66" s="372">
        <v>0.47316266723437106</v>
      </c>
      <c r="K66" s="2010">
        <f t="shared" si="0"/>
        <v>14.655740454917408</v>
      </c>
      <c r="L66" s="2011">
        <v>0.6070922625131856</v>
      </c>
      <c r="M66" s="1776">
        <f>AVERAGE(I66:I73)</f>
        <v>3.9</v>
      </c>
      <c r="N66" s="1776">
        <f>10*(6-(LN(M66)/LN(2)))</f>
        <v>40.365258760251137</v>
      </c>
      <c r="O66" s="2025">
        <f>AVERAGE(K66:K73)</f>
        <v>14.092058129728278</v>
      </c>
      <c r="P66" s="2006">
        <f t="shared" ref="P66" si="5">10*(6-(LN(48/O66)/LN(2)))</f>
        <v>42.318479252398603</v>
      </c>
      <c r="Q66" s="2025">
        <f>AVERAGE(L66:L73)</f>
        <v>2.1957457869011519</v>
      </c>
      <c r="R66" s="2006">
        <f t="shared" ref="R66" si="6">10*(6-((2.04-0.68*LN(Q66))/LN(2)))</f>
        <v>38.285056207800373</v>
      </c>
      <c r="S66" s="1776">
        <f>AVERAGE(N66,P66,R66)</f>
        <v>40.322931406816707</v>
      </c>
      <c r="T66" s="745"/>
    </row>
    <row r="67" spans="1:22">
      <c r="A67" s="1791"/>
      <c r="B67" s="1765"/>
      <c r="C67" s="1776" t="s">
        <v>1544</v>
      </c>
      <c r="D67" s="2031">
        <v>44749</v>
      </c>
      <c r="E67" s="1776"/>
      <c r="F67" s="1776"/>
      <c r="G67" s="1765">
        <v>9.6999999999999993</v>
      </c>
      <c r="H67" s="1765">
        <v>9</v>
      </c>
      <c r="I67" s="1765">
        <v>3.6</v>
      </c>
      <c r="J67" s="372">
        <v>0.50955979548316876</v>
      </c>
      <c r="K67" s="2010">
        <f t="shared" si="0"/>
        <v>15.78310510529567</v>
      </c>
      <c r="L67" s="2011">
        <v>3.4631018384625532</v>
      </c>
      <c r="M67" s="1776"/>
      <c r="N67" s="1776"/>
      <c r="O67" s="1776"/>
      <c r="P67" s="1776"/>
      <c r="Q67" s="1776"/>
      <c r="R67" s="1776"/>
      <c r="S67" s="1776"/>
      <c r="T67" s="745"/>
    </row>
    <row r="68" spans="1:22">
      <c r="A68" s="1791"/>
      <c r="B68" s="1765"/>
      <c r="C68" s="1776" t="s">
        <v>1544</v>
      </c>
      <c r="D68" s="2031">
        <v>44761</v>
      </c>
      <c r="E68" s="1776"/>
      <c r="F68" s="1776"/>
      <c r="G68" s="1765">
        <v>9.6999999999999993</v>
      </c>
      <c r="H68" s="1765">
        <v>0.5</v>
      </c>
      <c r="I68" s="1765">
        <v>3.8</v>
      </c>
      <c r="J68" s="372">
        <v>0.36397128248797772</v>
      </c>
      <c r="K68" s="2010">
        <f t="shared" si="0"/>
        <v>11.273646503782622</v>
      </c>
      <c r="L68" s="2011">
        <v>1.1012237427478904</v>
      </c>
      <c r="M68" s="1776"/>
      <c r="N68" s="1776"/>
      <c r="O68" s="1776"/>
      <c r="P68" s="1776"/>
      <c r="Q68" s="1776"/>
      <c r="R68" s="1776"/>
      <c r="S68" s="1776"/>
      <c r="T68" s="745"/>
    </row>
    <row r="69" spans="1:22">
      <c r="A69" s="1791"/>
      <c r="B69" s="1765"/>
      <c r="C69" s="1776" t="s">
        <v>1544</v>
      </c>
      <c r="D69" s="2031">
        <v>44761</v>
      </c>
      <c r="E69" s="1776"/>
      <c r="F69" s="1776"/>
      <c r="G69" s="1765">
        <v>9.6999999999999993</v>
      </c>
      <c r="H69" s="1765">
        <v>9</v>
      </c>
      <c r="I69" s="1765">
        <v>3.8</v>
      </c>
      <c r="J69" s="372">
        <v>0.36397128248797772</v>
      </c>
      <c r="K69" s="2010">
        <f t="shared" si="0"/>
        <v>11.273646503782622</v>
      </c>
      <c r="L69" s="2011">
        <v>2.5119200237605486</v>
      </c>
      <c r="M69" s="1776"/>
      <c r="N69" s="1776"/>
      <c r="O69" s="1776"/>
      <c r="P69" s="1776"/>
      <c r="Q69" s="1776"/>
      <c r="R69" s="1776"/>
      <c r="S69" s="1776"/>
      <c r="T69" s="745"/>
    </row>
    <row r="70" spans="1:22">
      <c r="A70" s="1791"/>
      <c r="B70" s="1765"/>
      <c r="C70" s="1776" t="s">
        <v>1544</v>
      </c>
      <c r="D70" s="2031">
        <v>44777</v>
      </c>
      <c r="E70" s="1776"/>
      <c r="F70" s="1776"/>
      <c r="G70" s="1765">
        <v>9.8000000000000007</v>
      </c>
      <c r="H70" s="1765">
        <v>0.5</v>
      </c>
      <c r="I70" s="1765">
        <v>4.2</v>
      </c>
      <c r="J70" s="372">
        <v>0.32757415423917996</v>
      </c>
      <c r="K70" s="2010">
        <f t="shared" si="0"/>
        <v>10.146281853404361</v>
      </c>
      <c r="L70" s="2011">
        <v>1.1630852364187765</v>
      </c>
      <c r="M70" s="1776"/>
      <c r="N70" s="1776"/>
      <c r="O70" s="1776"/>
      <c r="P70" s="1776"/>
      <c r="Q70" s="1776"/>
      <c r="R70" s="1776"/>
      <c r="S70" s="1776"/>
      <c r="T70" s="745"/>
    </row>
    <row r="71" spans="1:22">
      <c r="A71" s="1791"/>
      <c r="B71" s="1765"/>
      <c r="C71" s="1776" t="s">
        <v>1544</v>
      </c>
      <c r="D71" s="2031">
        <v>44777</v>
      </c>
      <c r="E71" s="1776"/>
      <c r="F71" s="1776"/>
      <c r="G71" s="1765">
        <v>9.8000000000000007</v>
      </c>
      <c r="H71" s="1765">
        <v>9</v>
      </c>
      <c r="I71" s="1765">
        <v>4.2</v>
      </c>
      <c r="J71" s="372">
        <v>0.50955979548316876</v>
      </c>
      <c r="K71" s="2010">
        <f t="shared" si="0"/>
        <v>15.78310510529567</v>
      </c>
      <c r="L71" s="2011">
        <v>4.1892986617352328</v>
      </c>
      <c r="M71" s="1776"/>
      <c r="N71" s="1776"/>
      <c r="O71" s="1776"/>
      <c r="P71" s="1776"/>
      <c r="Q71" s="1776"/>
      <c r="R71" s="1776"/>
      <c r="S71" s="1776"/>
      <c r="T71" s="745"/>
    </row>
    <row r="72" spans="1:22">
      <c r="A72" s="1791"/>
      <c r="B72" s="1765"/>
      <c r="C72" s="1776" t="s">
        <v>1544</v>
      </c>
      <c r="D72" s="2031">
        <v>44790</v>
      </c>
      <c r="E72" s="1776"/>
      <c r="F72" s="1776"/>
      <c r="G72" s="1765">
        <v>8.9</v>
      </c>
      <c r="H72" s="1765">
        <v>0.5</v>
      </c>
      <c r="I72" s="1765">
        <v>4</v>
      </c>
      <c r="J72" s="372">
        <v>0.36397128248797772</v>
      </c>
      <c r="K72" s="2010">
        <f t="shared" si="0"/>
        <v>11.273646503782622</v>
      </c>
      <c r="L72" s="2011">
        <v>0.96165257280239114</v>
      </c>
      <c r="M72" s="1776"/>
      <c r="N72" s="1776"/>
      <c r="O72" s="1776"/>
      <c r="P72" s="1776"/>
      <c r="Q72" s="1776"/>
      <c r="R72" s="1776"/>
      <c r="S72" s="1776"/>
      <c r="T72" s="745"/>
    </row>
    <row r="73" spans="1:22" s="451" customFormat="1">
      <c r="A73" s="1790"/>
      <c r="B73" s="1760"/>
      <c r="C73" s="1777" t="s">
        <v>1544</v>
      </c>
      <c r="D73" s="2032">
        <v>44790</v>
      </c>
      <c r="E73" s="1777"/>
      <c r="F73" s="1777"/>
      <c r="G73" s="1760">
        <v>8.9</v>
      </c>
      <c r="H73" s="1760">
        <v>8</v>
      </c>
      <c r="I73" s="1760">
        <v>4</v>
      </c>
      <c r="J73" s="1724">
        <v>0.72794256497595544</v>
      </c>
      <c r="K73" s="2014">
        <f>IF(AND(J73&gt;0),  J73*30.974," ")</f>
        <v>22.547293007565244</v>
      </c>
      <c r="L73" s="2015">
        <v>3.5685919567686373</v>
      </c>
      <c r="M73" s="1777"/>
      <c r="N73" s="1777"/>
      <c r="O73" s="1777"/>
      <c r="P73" s="1777"/>
      <c r="Q73" s="1777"/>
      <c r="R73" s="1777"/>
      <c r="S73" s="1777"/>
      <c r="T73" s="1016"/>
      <c r="V73"/>
    </row>
    <row r="74" spans="1:22">
      <c r="A74" s="1791"/>
      <c r="B74" s="1765"/>
      <c r="C74" s="2020"/>
      <c r="D74" s="2021"/>
      <c r="E74" s="1767"/>
      <c r="F74" s="1768"/>
      <c r="G74" s="2022"/>
      <c r="H74" s="2022"/>
      <c r="I74" s="2022"/>
      <c r="J74" s="2026"/>
      <c r="K74" s="2010"/>
      <c r="L74" s="2024"/>
      <c r="M74" s="1776"/>
      <c r="N74" s="1776"/>
      <c r="O74" s="1776"/>
      <c r="P74" s="1776"/>
      <c r="Q74" s="1776"/>
      <c r="R74" s="1776"/>
      <c r="S74" s="1776"/>
      <c r="T74" s="745"/>
    </row>
    <row r="75" spans="1:22">
      <c r="A75" s="1791"/>
      <c r="B75" s="1765"/>
      <c r="C75" s="2020"/>
      <c r="D75" s="2021"/>
      <c r="E75" s="1767"/>
      <c r="F75" s="1768"/>
      <c r="G75" s="2022"/>
      <c r="H75" s="2022"/>
      <c r="I75" s="2022"/>
      <c r="J75" s="2026"/>
      <c r="K75" s="2010"/>
      <c r="L75" s="2024"/>
      <c r="M75" s="1776"/>
      <c r="N75" s="1776"/>
      <c r="O75" s="1776"/>
      <c r="P75" s="1776"/>
      <c r="Q75" s="1776"/>
      <c r="R75" s="1776"/>
      <c r="S75" s="1776"/>
      <c r="T75" s="745"/>
    </row>
    <row r="76" spans="1:22">
      <c r="A76" s="1791"/>
      <c r="B76" s="1765"/>
      <c r="C76" s="2020"/>
      <c r="D76" s="2021"/>
      <c r="E76" s="1767"/>
      <c r="F76" s="1768"/>
      <c r="G76" s="2022"/>
      <c r="H76" s="2022"/>
      <c r="I76" s="2022"/>
      <c r="J76" s="2026"/>
      <c r="K76" s="2010"/>
      <c r="L76" s="2024"/>
      <c r="M76" s="1776"/>
      <c r="N76" s="1776"/>
      <c r="O76" s="1776"/>
      <c r="P76" s="1776"/>
      <c r="Q76" s="1776"/>
      <c r="R76" s="1776"/>
      <c r="S76" s="1776"/>
      <c r="T76" s="745"/>
    </row>
    <row r="77" spans="1:22">
      <c r="A77" s="1791"/>
      <c r="B77" s="1765"/>
      <c r="C77" s="2020"/>
      <c r="D77" s="2021"/>
      <c r="E77" s="1767"/>
      <c r="F77" s="1768"/>
      <c r="G77" s="2022"/>
      <c r="H77" s="2022"/>
      <c r="I77" s="2022"/>
      <c r="J77" s="2026"/>
      <c r="K77" s="2010"/>
      <c r="L77" s="2024"/>
      <c r="M77" s="1776"/>
      <c r="N77" s="1776"/>
      <c r="O77" s="1776"/>
      <c r="P77" s="1776"/>
      <c r="Q77" s="1776"/>
      <c r="R77" s="1776"/>
      <c r="S77" s="1776"/>
      <c r="T77" s="745"/>
    </row>
    <row r="78" spans="1:22">
      <c r="A78" s="1765"/>
      <c r="B78" s="1765"/>
      <c r="C78" s="682"/>
      <c r="D78" s="1766"/>
      <c r="E78" s="1767"/>
      <c r="F78" s="1768"/>
      <c r="G78" s="1765"/>
      <c r="H78" s="1765"/>
      <c r="I78" s="1765"/>
      <c r="J78" s="372"/>
      <c r="K78" s="2010"/>
      <c r="L78" s="2011"/>
      <c r="M78" s="1776"/>
      <c r="N78" s="1776"/>
      <c r="O78" s="1776"/>
      <c r="P78" s="1776"/>
      <c r="Q78" s="1776"/>
      <c r="R78" s="1776"/>
      <c r="S78" s="1776"/>
      <c r="T78" s="166"/>
    </row>
    <row r="79" spans="1:22" s="437" customFormat="1" ht="16.2" thickBot="1">
      <c r="A79" s="1900"/>
      <c r="B79" s="934"/>
      <c r="C79" s="1659"/>
      <c r="D79" s="1888"/>
      <c r="E79" s="1889"/>
      <c r="F79" s="1890"/>
      <c r="G79" s="934"/>
      <c r="H79" s="2034"/>
      <c r="I79" s="2035"/>
      <c r="J79" s="939"/>
      <c r="K79" s="2036"/>
      <c r="L79" s="2037"/>
      <c r="M79" s="2038"/>
      <c r="N79" s="2038"/>
      <c r="O79" s="2038"/>
      <c r="P79" s="2038"/>
      <c r="Q79" s="2038"/>
      <c r="R79" s="2038"/>
      <c r="S79" s="2038"/>
      <c r="T79" s="746"/>
      <c r="V79"/>
    </row>
    <row r="80" spans="1:22" s="1661" customFormat="1" ht="16.2" thickBot="1">
      <c r="A80" s="2046" t="s">
        <v>1545</v>
      </c>
      <c r="B80" s="1903"/>
      <c r="C80" s="1930"/>
      <c r="D80" s="1904"/>
      <c r="E80" s="1905"/>
      <c r="F80" s="1906"/>
      <c r="G80" s="1903"/>
      <c r="H80" s="2047"/>
      <c r="I80" s="2048"/>
      <c r="J80" s="1908"/>
      <c r="K80" s="1910"/>
      <c r="L80" s="2049"/>
      <c r="M80" s="1911"/>
      <c r="N80" s="1911"/>
      <c r="O80" s="1911"/>
      <c r="P80" s="1911"/>
      <c r="Q80" s="1911"/>
      <c r="R80" s="1911"/>
      <c r="S80" s="1911"/>
      <c r="T80" s="1037"/>
      <c r="V80"/>
    </row>
    <row r="81" spans="1:22" ht="16.2" thickBot="1">
      <c r="A81" s="1959" t="s">
        <v>237</v>
      </c>
      <c r="B81" s="1613" t="s">
        <v>238</v>
      </c>
      <c r="C81" s="2050" t="s">
        <v>239</v>
      </c>
      <c r="D81" s="2051">
        <v>7</v>
      </c>
      <c r="E81" s="2052">
        <v>26</v>
      </c>
      <c r="F81" s="2053">
        <v>2016</v>
      </c>
      <c r="G81" s="1969" t="s">
        <v>815</v>
      </c>
      <c r="H81" s="1964" t="s">
        <v>815</v>
      </c>
      <c r="I81" s="1965" t="s">
        <v>815</v>
      </c>
      <c r="J81" s="1966">
        <v>1.9423212985954943</v>
      </c>
      <c r="K81" s="1966">
        <f t="shared" si="0"/>
        <v>60.161459902696841</v>
      </c>
      <c r="L81" s="1967">
        <v>4.4083848101265826</v>
      </c>
      <c r="M81" s="1968" t="e">
        <f>AVERAGE(I81:I84)</f>
        <v>#DIV/0!</v>
      </c>
      <c r="N81" s="1968"/>
      <c r="O81" s="2054">
        <f>AVERAGE(K81:K86)</f>
        <v>53.246349569053528</v>
      </c>
      <c r="P81" s="1968">
        <f t="shared" si="2"/>
        <v>61.496482154831462</v>
      </c>
      <c r="Q81" s="2054">
        <f>AVERAGE(L81:L86)</f>
        <v>35.546630661040787</v>
      </c>
      <c r="R81" s="1968">
        <f t="shared" si="3"/>
        <v>65.600179376101281</v>
      </c>
      <c r="S81" s="1968">
        <f>AVERAGE(N81,P81,R81)</f>
        <v>63.548330765466375</v>
      </c>
      <c r="T81" s="745"/>
    </row>
    <row r="82" spans="1:22">
      <c r="A82" s="1959" t="s">
        <v>237</v>
      </c>
      <c r="B82" s="1613" t="s">
        <v>238</v>
      </c>
      <c r="C82" s="2050" t="s">
        <v>239</v>
      </c>
      <c r="D82" s="2051">
        <v>7</v>
      </c>
      <c r="E82" s="2052">
        <v>12</v>
      </c>
      <c r="F82" s="2053">
        <v>2016</v>
      </c>
      <c r="G82" s="1969" t="s">
        <v>815</v>
      </c>
      <c r="H82" s="1964" t="s">
        <v>815</v>
      </c>
      <c r="I82" s="1965" t="s">
        <v>815</v>
      </c>
      <c r="J82" s="1966">
        <v>2.2102276846086659</v>
      </c>
      <c r="K82" s="1966">
        <f t="shared" si="0"/>
        <v>68.459592303068817</v>
      </c>
      <c r="L82" s="1967">
        <v>7.5599932489451493</v>
      </c>
      <c r="M82" s="1968"/>
      <c r="N82" s="1968"/>
      <c r="O82" s="1968"/>
      <c r="P82" s="1957"/>
      <c r="Q82" s="1968"/>
      <c r="R82" s="1957"/>
      <c r="S82" s="1968"/>
      <c r="T82" s="745"/>
    </row>
    <row r="83" spans="1:22">
      <c r="A83" s="1959" t="s">
        <v>237</v>
      </c>
      <c r="B83" s="1613" t="s">
        <v>238</v>
      </c>
      <c r="C83" s="2050" t="s">
        <v>239</v>
      </c>
      <c r="D83" s="2051">
        <v>7</v>
      </c>
      <c r="E83" s="2052">
        <v>12</v>
      </c>
      <c r="F83" s="2053">
        <v>2016</v>
      </c>
      <c r="G83" s="1969" t="s">
        <v>815</v>
      </c>
      <c r="H83" s="1964" t="s">
        <v>815</v>
      </c>
      <c r="I83" s="1965" t="s">
        <v>815</v>
      </c>
      <c r="J83" s="1966">
        <v>2.2102276846086659</v>
      </c>
      <c r="K83" s="1966">
        <f t="shared" si="0"/>
        <v>68.459592303068817</v>
      </c>
      <c r="L83" s="1967">
        <v>7.5599932489451493</v>
      </c>
      <c r="M83" s="1968"/>
      <c r="N83" s="1968"/>
      <c r="O83" s="1968"/>
      <c r="P83" s="1968"/>
      <c r="Q83" s="1968"/>
      <c r="R83" s="1968"/>
      <c r="S83" s="1968"/>
      <c r="T83" s="745"/>
    </row>
    <row r="84" spans="1:22">
      <c r="A84" s="1959" t="s">
        <v>237</v>
      </c>
      <c r="B84" s="1613" t="s">
        <v>238</v>
      </c>
      <c r="C84" s="2050" t="s">
        <v>239</v>
      </c>
      <c r="D84" s="2051">
        <v>7</v>
      </c>
      <c r="E84" s="2052">
        <v>26</v>
      </c>
      <c r="F84" s="2053">
        <v>2016</v>
      </c>
      <c r="G84" s="1969" t="s">
        <v>815</v>
      </c>
      <c r="H84" s="1964" t="s">
        <v>815</v>
      </c>
      <c r="I84" s="1965" t="s">
        <v>815</v>
      </c>
      <c r="J84" s="1966">
        <v>1.9423212985954943</v>
      </c>
      <c r="K84" s="1966">
        <f t="shared" si="0"/>
        <v>60.161459902696841</v>
      </c>
      <c r="L84" s="1967">
        <v>4.4083848101265826</v>
      </c>
      <c r="M84" s="1968"/>
      <c r="N84" s="1968"/>
      <c r="O84" s="1968"/>
      <c r="P84" s="1968"/>
      <c r="Q84" s="1968"/>
      <c r="R84" s="1968"/>
      <c r="S84" s="1968"/>
      <c r="T84" s="745"/>
    </row>
    <row r="85" spans="1:22">
      <c r="A85" s="1959" t="s">
        <v>237</v>
      </c>
      <c r="B85" s="1613" t="s">
        <v>238</v>
      </c>
      <c r="C85" s="2050" t="s">
        <v>239</v>
      </c>
      <c r="D85" s="1960">
        <v>8</v>
      </c>
      <c r="E85" s="1961">
        <v>9</v>
      </c>
      <c r="F85" s="1962">
        <v>2016</v>
      </c>
      <c r="G85" s="1969" t="s">
        <v>815</v>
      </c>
      <c r="H85" s="1964" t="s">
        <v>815</v>
      </c>
      <c r="I85" s="1970" t="s">
        <v>815</v>
      </c>
      <c r="J85" s="1966">
        <v>0.77023085978786843</v>
      </c>
      <c r="K85" s="1966">
        <f t="shared" si="0"/>
        <v>23.857130651069436</v>
      </c>
      <c r="L85" s="1967">
        <v>43.764820253164572</v>
      </c>
      <c r="M85" s="1968"/>
      <c r="N85" s="1968"/>
      <c r="O85" s="1968"/>
      <c r="P85" s="1968"/>
      <c r="Q85" s="1968"/>
      <c r="R85" s="1968"/>
      <c r="S85" s="1968"/>
      <c r="T85" s="745"/>
    </row>
    <row r="86" spans="1:22" ht="16.2" thickBot="1">
      <c r="A86" s="1959" t="s">
        <v>237</v>
      </c>
      <c r="B86" s="1613" t="s">
        <v>238</v>
      </c>
      <c r="C86" s="2050" t="s">
        <v>239</v>
      </c>
      <c r="D86" s="2051">
        <v>8</v>
      </c>
      <c r="E86" s="2052">
        <v>23</v>
      </c>
      <c r="F86" s="2053">
        <v>2016</v>
      </c>
      <c r="G86" s="1969" t="s">
        <v>815</v>
      </c>
      <c r="H86" s="1964" t="s">
        <v>815</v>
      </c>
      <c r="I86" s="1965" t="s">
        <v>815</v>
      </c>
      <c r="J86" s="1966">
        <v>1.2390670353109188</v>
      </c>
      <c r="K86" s="1966">
        <f t="shared" si="0"/>
        <v>38.3788623517204</v>
      </c>
      <c r="L86" s="1967">
        <v>145.57820759493671</v>
      </c>
      <c r="M86" s="1968"/>
      <c r="N86" s="1968"/>
      <c r="O86" s="1968"/>
      <c r="P86" s="1968"/>
      <c r="Q86" s="1968"/>
      <c r="R86" s="1968"/>
      <c r="S86" s="1968"/>
      <c r="T86" s="745"/>
      <c r="V86" s="1006" t="s">
        <v>831</v>
      </c>
    </row>
    <row r="87" spans="1:22" ht="16.2" thickBot="1">
      <c r="A87" s="2055" t="s">
        <v>237</v>
      </c>
      <c r="B87" s="1754" t="s">
        <v>238</v>
      </c>
      <c r="C87" s="2056" t="s">
        <v>239</v>
      </c>
      <c r="D87" s="2057">
        <v>7</v>
      </c>
      <c r="E87" s="2058">
        <v>13</v>
      </c>
      <c r="F87" s="2059">
        <v>2017</v>
      </c>
      <c r="G87" s="2060" t="s">
        <v>815</v>
      </c>
      <c r="H87" s="2061" t="s">
        <v>815</v>
      </c>
      <c r="I87" s="2062" t="s">
        <v>815</v>
      </c>
      <c r="J87" s="2063">
        <v>1.3978549882717277</v>
      </c>
      <c r="K87" s="2010">
        <f t="shared" si="0"/>
        <v>43.297160406728494</v>
      </c>
      <c r="L87" s="2004">
        <v>6.5073297468354401</v>
      </c>
      <c r="M87" s="2005" t="e">
        <f>AVERAGE(I87:I90)</f>
        <v>#DIV/0!</v>
      </c>
      <c r="N87" s="2005"/>
      <c r="O87" s="2007">
        <f>AVERAGE(K87:K90)</f>
        <v>56.400248424554228</v>
      </c>
      <c r="P87" s="2006">
        <f t="shared" si="2"/>
        <v>62.326671114016776</v>
      </c>
      <c r="Q87" s="2007">
        <f>AVERAGE(L87:L90)</f>
        <v>5.2907245253164534</v>
      </c>
      <c r="R87" s="2006">
        <f t="shared" si="3"/>
        <v>46.912585220881411</v>
      </c>
      <c r="S87" s="2005">
        <f>AVERAGE(N87,P87,R87)</f>
        <v>54.619628167449093</v>
      </c>
      <c r="T87" s="1032"/>
      <c r="U87" s="571"/>
      <c r="V87" s="571" t="str">
        <f>IF(_xlfn.NUMBERVALUE(T87), IF(T87&lt;50, "Acceptable; Ongoing Protection is Required", "Unacceptable; Immediate Restoration is Required"), " ")</f>
        <v xml:space="preserve"> </v>
      </c>
    </row>
    <row r="88" spans="1:22">
      <c r="A88" s="2064" t="s">
        <v>237</v>
      </c>
      <c r="B88" s="1765" t="s">
        <v>238</v>
      </c>
      <c r="C88" s="2065" t="s">
        <v>239</v>
      </c>
      <c r="D88" s="2066">
        <v>7</v>
      </c>
      <c r="E88" s="2067">
        <v>27</v>
      </c>
      <c r="F88" s="2068">
        <v>2017</v>
      </c>
      <c r="G88" s="1779" t="s">
        <v>815</v>
      </c>
      <c r="H88" s="2069" t="s">
        <v>815</v>
      </c>
      <c r="I88" s="2070" t="s">
        <v>815</v>
      </c>
      <c r="J88" s="372">
        <v>1.3978549882717277</v>
      </c>
      <c r="K88" s="2010">
        <f t="shared" si="0"/>
        <v>43.297160406728494</v>
      </c>
      <c r="L88" s="2011">
        <v>6.7245088607594905</v>
      </c>
      <c r="M88" s="1776"/>
      <c r="N88" s="1776"/>
      <c r="O88" s="1776"/>
      <c r="P88" s="2006"/>
      <c r="Q88" s="1776"/>
      <c r="R88" s="2006"/>
      <c r="S88" s="1776"/>
      <c r="T88" s="745"/>
    </row>
    <row r="89" spans="1:22">
      <c r="A89" s="2064" t="s">
        <v>237</v>
      </c>
      <c r="B89" s="1765" t="s">
        <v>238</v>
      </c>
      <c r="C89" s="2065" t="s">
        <v>239</v>
      </c>
      <c r="D89" s="2066">
        <v>8</v>
      </c>
      <c r="E89" s="2067">
        <v>10</v>
      </c>
      <c r="F89" s="2068">
        <v>2017</v>
      </c>
      <c r="G89" s="1779" t="s">
        <v>815</v>
      </c>
      <c r="H89" s="2069" t="s">
        <v>815</v>
      </c>
      <c r="I89" s="2070" t="s">
        <v>815</v>
      </c>
      <c r="J89" s="372">
        <v>1.2507123579273354</v>
      </c>
      <c r="K89" s="2010">
        <f t="shared" si="0"/>
        <v>38.739564574441289</v>
      </c>
      <c r="L89" s="2011">
        <v>6.7245088607594905</v>
      </c>
      <c r="M89" s="1776"/>
      <c r="N89" s="1776"/>
      <c r="O89" s="1776"/>
      <c r="P89" s="1776"/>
      <c r="Q89" s="1776"/>
      <c r="R89" s="1776"/>
      <c r="S89" s="1776"/>
      <c r="T89" s="745"/>
    </row>
    <row r="90" spans="1:22" ht="16.2" thickBot="1">
      <c r="A90" s="2071" t="s">
        <v>237</v>
      </c>
      <c r="B90" s="1760" t="s">
        <v>238</v>
      </c>
      <c r="C90" s="2072" t="s">
        <v>239</v>
      </c>
      <c r="D90" s="2073">
        <v>8</v>
      </c>
      <c r="E90" s="2074">
        <v>24</v>
      </c>
      <c r="F90" s="2075">
        <v>2017</v>
      </c>
      <c r="G90" s="1782" t="s">
        <v>815</v>
      </c>
      <c r="H90" s="2076" t="s">
        <v>815</v>
      </c>
      <c r="I90" s="2077" t="s">
        <v>815</v>
      </c>
      <c r="J90" s="1724">
        <v>3.2371378675766329</v>
      </c>
      <c r="K90" s="2010">
        <f t="shared" si="0"/>
        <v>100.26710831031863</v>
      </c>
      <c r="L90" s="2015">
        <v>1.2065506329113922</v>
      </c>
      <c r="M90" s="1777"/>
      <c r="N90" s="1777"/>
      <c r="O90" s="1777"/>
      <c r="P90" s="1776"/>
      <c r="Q90" s="1777"/>
      <c r="R90" s="1776"/>
      <c r="S90" s="1777"/>
      <c r="T90" s="745"/>
    </row>
    <row r="91" spans="1:22">
      <c r="A91" s="1791" t="s">
        <v>237</v>
      </c>
      <c r="B91" s="1765" t="s">
        <v>238</v>
      </c>
      <c r="C91" s="2065" t="s">
        <v>239</v>
      </c>
      <c r="D91" s="1766">
        <v>7</v>
      </c>
      <c r="E91" s="1767">
        <v>19</v>
      </c>
      <c r="F91" s="1768">
        <v>2018</v>
      </c>
      <c r="G91" s="1007" t="s">
        <v>815</v>
      </c>
      <c r="H91" s="2043" t="s">
        <v>815</v>
      </c>
      <c r="I91" s="2044" t="s">
        <v>815</v>
      </c>
      <c r="J91" s="372">
        <v>1.194756307004839</v>
      </c>
      <c r="K91" s="2010">
        <f t="shared" si="0"/>
        <v>37.006381853167888</v>
      </c>
      <c r="L91" s="2011">
        <v>24.01772151898734</v>
      </c>
      <c r="M91" s="1776" t="e">
        <f>AVERAGE(I91:I94)</f>
        <v>#DIV/0!</v>
      </c>
      <c r="N91" s="1776"/>
      <c r="O91" s="2025">
        <f>AVERAGE(K91:K93)</f>
        <v>39.698916648827748</v>
      </c>
      <c r="P91" s="2078">
        <f t="shared" si="2"/>
        <v>57.260652320964212</v>
      </c>
      <c r="Q91" s="2025">
        <f>AVERAGE(L91:L93)</f>
        <v>37.461603375527424</v>
      </c>
      <c r="R91" s="2078">
        <f t="shared" si="3"/>
        <v>66.11493822415062</v>
      </c>
      <c r="S91" s="1776">
        <f>AVERAGE(N91,P91,R91)</f>
        <v>61.687795272557416</v>
      </c>
      <c r="T91" s="745" t="s">
        <v>1570</v>
      </c>
    </row>
    <row r="92" spans="1:22">
      <c r="A92" s="1791" t="s">
        <v>237</v>
      </c>
      <c r="B92" s="1765" t="s">
        <v>238</v>
      </c>
      <c r="C92" s="2065" t="s">
        <v>239</v>
      </c>
      <c r="D92" s="1766">
        <v>8</v>
      </c>
      <c r="E92" s="1767">
        <v>2</v>
      </c>
      <c r="F92" s="1768">
        <v>2018</v>
      </c>
      <c r="G92" s="1007" t="s">
        <v>815</v>
      </c>
      <c r="H92" s="2043" t="s">
        <v>815</v>
      </c>
      <c r="I92" s="2044" t="s">
        <v>815</v>
      </c>
      <c r="J92" s="372">
        <v>0.8621455299545886</v>
      </c>
      <c r="K92" s="2010">
        <f t="shared" si="0"/>
        <v>26.704095644813428</v>
      </c>
      <c r="L92" s="2011">
        <v>9.9696202531645568</v>
      </c>
      <c r="M92" s="1776"/>
      <c r="N92" s="1776"/>
      <c r="O92" s="1776"/>
      <c r="P92" s="1776"/>
      <c r="Q92" s="1776"/>
      <c r="R92" s="1776"/>
      <c r="S92" s="1776"/>
      <c r="T92" s="745"/>
    </row>
    <row r="93" spans="1:22" ht="16.2" thickBot="1">
      <c r="A93" s="1791" t="s">
        <v>237</v>
      </c>
      <c r="B93" s="1765" t="s">
        <v>238</v>
      </c>
      <c r="C93" s="2065" t="s">
        <v>239</v>
      </c>
      <c r="D93" s="1766">
        <v>8</v>
      </c>
      <c r="E93" s="1767">
        <v>16</v>
      </c>
      <c r="F93" s="1768">
        <v>2018</v>
      </c>
      <c r="G93" s="1007" t="s">
        <v>815</v>
      </c>
      <c r="H93" s="2043" t="s">
        <v>815</v>
      </c>
      <c r="I93" s="2044" t="s">
        <v>815</v>
      </c>
      <c r="J93" s="372">
        <v>1.788153691757665</v>
      </c>
      <c r="K93" s="2010">
        <f t="shared" si="0"/>
        <v>55.38627244850192</v>
      </c>
      <c r="L93" s="2011">
        <v>78.397468354430373</v>
      </c>
      <c r="M93" s="1776"/>
      <c r="N93" s="1776"/>
      <c r="O93" s="1776"/>
      <c r="P93" s="1776"/>
      <c r="Q93" s="1776"/>
      <c r="R93" s="1776"/>
      <c r="S93" s="1776"/>
      <c r="T93" s="745"/>
    </row>
    <row r="94" spans="1:22" ht="16.2" thickBot="1">
      <c r="A94" s="2055" t="s">
        <v>237</v>
      </c>
      <c r="B94" s="1754" t="s">
        <v>238</v>
      </c>
      <c r="C94" s="2056" t="s">
        <v>239</v>
      </c>
      <c r="D94" s="1755">
        <v>7</v>
      </c>
      <c r="E94" s="1756">
        <v>9</v>
      </c>
      <c r="F94" s="1757">
        <v>2019</v>
      </c>
      <c r="G94" s="2016" t="s">
        <v>815</v>
      </c>
      <c r="H94" s="2017" t="s">
        <v>815</v>
      </c>
      <c r="I94" s="2018" t="s">
        <v>815</v>
      </c>
      <c r="J94" s="699">
        <v>1.1722354918488407</v>
      </c>
      <c r="K94" s="2010">
        <f t="shared" si="0"/>
        <v>36.308822124525989</v>
      </c>
      <c r="L94" s="1714">
        <v>2.2380437974683551</v>
      </c>
      <c r="M94" s="2005" t="e">
        <f>AVERAGE(I94:I97)</f>
        <v>#DIV/0!</v>
      </c>
      <c r="N94" s="2005"/>
      <c r="O94" s="2007">
        <f>AVERAGE(K94:K97)</f>
        <v>61.064837209430074</v>
      </c>
      <c r="P94" s="2006">
        <f t="shared" si="2"/>
        <v>63.473074703411967</v>
      </c>
      <c r="Q94" s="2007">
        <f>AVERAGE(L94:L97)</f>
        <v>6.0222170886075936</v>
      </c>
      <c r="R94" s="2006">
        <f t="shared" si="3"/>
        <v>48.183025229260245</v>
      </c>
      <c r="S94" s="2005">
        <f>AVERAGE(N94,P94,R94)</f>
        <v>55.82804996633611</v>
      </c>
    </row>
    <row r="95" spans="1:22">
      <c r="A95" s="2064" t="s">
        <v>237</v>
      </c>
      <c r="B95" s="1765" t="s">
        <v>238</v>
      </c>
      <c r="C95" s="2065" t="s">
        <v>239</v>
      </c>
      <c r="D95" s="1766">
        <v>7</v>
      </c>
      <c r="E95" s="1767">
        <v>23</v>
      </c>
      <c r="F95" s="1768">
        <v>2019</v>
      </c>
      <c r="G95" s="1007" t="s">
        <v>815</v>
      </c>
      <c r="H95" s="2043" t="s">
        <v>815</v>
      </c>
      <c r="I95" s="2044" t="s">
        <v>815</v>
      </c>
      <c r="J95" s="372">
        <v>1.2432800671124069</v>
      </c>
      <c r="K95" s="2010">
        <f t="shared" si="0"/>
        <v>38.509356798739695</v>
      </c>
      <c r="L95" s="2011">
        <v>3.5877037974683539</v>
      </c>
      <c r="M95" s="1776"/>
      <c r="N95" s="1776"/>
      <c r="O95" s="1776"/>
      <c r="P95" s="2006"/>
      <c r="Q95" s="1776"/>
      <c r="R95" s="2006"/>
      <c r="S95" s="1776"/>
      <c r="T95" s="745"/>
    </row>
    <row r="96" spans="1:22">
      <c r="A96" s="2064" t="s">
        <v>237</v>
      </c>
      <c r="B96" s="1765" t="s">
        <v>238</v>
      </c>
      <c r="C96" s="2065" t="s">
        <v>239</v>
      </c>
      <c r="D96" s="1766">
        <v>8</v>
      </c>
      <c r="E96" s="1767">
        <v>6</v>
      </c>
      <c r="F96" s="1768">
        <v>2019</v>
      </c>
      <c r="G96" s="1007" t="s">
        <v>815</v>
      </c>
      <c r="H96" s="2043" t="s">
        <v>815</v>
      </c>
      <c r="I96" s="2044" t="s">
        <v>815</v>
      </c>
      <c r="J96" s="372">
        <v>4.2981968034457489</v>
      </c>
      <c r="K96" s="2010">
        <f t="shared" si="0"/>
        <v>133.13234778992862</v>
      </c>
      <c r="L96" s="2011">
        <v>7.5512622784810102</v>
      </c>
      <c r="M96" s="1776"/>
      <c r="N96" s="1776"/>
      <c r="O96" s="1776"/>
      <c r="P96" s="1776"/>
      <c r="Q96" s="1776"/>
      <c r="R96" s="1776"/>
      <c r="S96" s="1776"/>
      <c r="T96" s="745"/>
    </row>
    <row r="97" spans="1:22">
      <c r="A97" s="2064" t="s">
        <v>237</v>
      </c>
      <c r="B97" s="1765" t="s">
        <v>238</v>
      </c>
      <c r="C97" s="2065" t="s">
        <v>239</v>
      </c>
      <c r="D97" s="1766">
        <v>8</v>
      </c>
      <c r="E97" s="1767">
        <v>20</v>
      </c>
      <c r="F97" s="1768">
        <v>2019</v>
      </c>
      <c r="G97" s="1007" t="s">
        <v>815</v>
      </c>
      <c r="H97" s="2043" t="s">
        <v>815</v>
      </c>
      <c r="I97" s="2044" t="s">
        <v>815</v>
      </c>
      <c r="J97" s="372">
        <v>1.1722354918488407</v>
      </c>
      <c r="K97" s="2010">
        <f t="shared" si="0"/>
        <v>36.308822124525989</v>
      </c>
      <c r="L97" s="2011">
        <v>10.711858481012657</v>
      </c>
      <c r="M97" s="1776"/>
      <c r="N97" s="1776"/>
      <c r="O97" s="1776"/>
      <c r="P97" s="1776"/>
      <c r="Q97" s="1776"/>
      <c r="R97" s="1776"/>
      <c r="S97" s="1776"/>
      <c r="T97" s="745"/>
    </row>
    <row r="98" spans="1:22" ht="16.2" thickBot="1">
      <c r="A98" s="1765"/>
      <c r="B98" s="1793"/>
      <c r="C98" s="2079" t="s">
        <v>1571</v>
      </c>
      <c r="D98" s="1766"/>
      <c r="E98" s="1767"/>
      <c r="F98" s="1768"/>
      <c r="G98" s="1007"/>
      <c r="H98" s="2043"/>
      <c r="I98" s="2044"/>
      <c r="J98" s="372"/>
      <c r="K98" s="2010"/>
      <c r="L98" s="2011"/>
      <c r="M98" s="1776"/>
      <c r="N98" s="1776"/>
      <c r="O98" s="1776"/>
      <c r="P98" s="1776"/>
      <c r="Q98" s="1776"/>
      <c r="R98" s="1776"/>
      <c r="S98" s="1776"/>
      <c r="T98" s="746"/>
      <c r="U98" s="437"/>
    </row>
    <row r="99" spans="1:22">
      <c r="A99" s="2080"/>
      <c r="B99" s="591" t="s">
        <v>238</v>
      </c>
      <c r="C99" s="2081" t="s">
        <v>1572</v>
      </c>
      <c r="D99" s="2082"/>
      <c r="E99" s="2083"/>
      <c r="F99" s="2084"/>
      <c r="G99" s="2085"/>
      <c r="H99" s="2086"/>
      <c r="I99" s="2087"/>
      <c r="J99" s="2088"/>
      <c r="K99" s="2089"/>
      <c r="L99" s="2090"/>
      <c r="M99" s="2091"/>
      <c r="N99" s="2091"/>
      <c r="O99" s="2091"/>
      <c r="P99" s="2091"/>
      <c r="Q99" s="2091"/>
      <c r="R99" s="2091"/>
      <c r="S99" s="2091"/>
      <c r="T99" s="744"/>
      <c r="U99" s="479"/>
    </row>
    <row r="100" spans="1:22" s="437" customFormat="1" ht="16.2" thickBot="1">
      <c r="A100" s="1900"/>
      <c r="B100" s="934"/>
      <c r="C100" s="2092"/>
      <c r="D100" s="1888"/>
      <c r="E100" s="1889"/>
      <c r="F100" s="1890"/>
      <c r="G100" s="2093"/>
      <c r="H100" s="2094"/>
      <c r="I100" s="2095"/>
      <c r="J100" s="939"/>
      <c r="K100" s="2036"/>
      <c r="L100" s="2037"/>
      <c r="M100" s="2038"/>
      <c r="N100" s="2038"/>
      <c r="O100" s="2038"/>
      <c r="P100" s="2038"/>
      <c r="Q100" s="2038"/>
      <c r="R100" s="2038"/>
      <c r="S100" s="2038"/>
      <c r="T100" s="746"/>
      <c r="V100"/>
    </row>
    <row r="101" spans="1:22" ht="16.2" thickBot="1">
      <c r="A101" s="1900" t="s">
        <v>1547</v>
      </c>
      <c r="B101" s="934"/>
      <c r="C101" s="2092"/>
      <c r="D101" s="1888"/>
      <c r="E101" s="1889"/>
      <c r="F101" s="1890"/>
      <c r="G101" s="2093"/>
      <c r="H101" s="2094"/>
      <c r="I101" s="2095"/>
      <c r="J101" s="939"/>
      <c r="K101" s="2036"/>
      <c r="L101" s="2037"/>
      <c r="M101" s="2038"/>
      <c r="N101" s="2038"/>
      <c r="O101" s="2038"/>
      <c r="P101" s="2038"/>
      <c r="Q101" s="2038"/>
      <c r="R101" s="2038"/>
      <c r="S101" s="2038"/>
      <c r="T101" s="746"/>
      <c r="U101" s="437"/>
    </row>
    <row r="102" spans="1:22">
      <c r="A102" s="1959" t="s">
        <v>227</v>
      </c>
      <c r="B102" s="1613" t="s">
        <v>238</v>
      </c>
      <c r="C102" s="1613" t="s">
        <v>1548</v>
      </c>
      <c r="D102" s="1960">
        <v>7</v>
      </c>
      <c r="E102" s="1961">
        <v>12</v>
      </c>
      <c r="F102" s="1962">
        <v>2016</v>
      </c>
      <c r="G102" s="1994">
        <v>7.8</v>
      </c>
      <c r="H102" s="1964">
        <v>0.5</v>
      </c>
      <c r="I102" s="1965">
        <v>1.5</v>
      </c>
      <c r="J102" s="1966">
        <v>0.80371915803951499</v>
      </c>
      <c r="K102" s="1966">
        <f t="shared" si="0"/>
        <v>24.894397201115936</v>
      </c>
      <c r="L102" s="1967">
        <v>7.8234329113924073</v>
      </c>
      <c r="M102" s="1968">
        <f>AVERAGE(I102:I105)</f>
        <v>1.4750000000000001</v>
      </c>
      <c r="N102" s="1968">
        <f>10*(6-(LN(M102)/LN(2)))</f>
        <v>54.392850455255214</v>
      </c>
      <c r="O102" s="2054">
        <f>AVERAGE(K102:K105)</f>
        <v>30.340046588860048</v>
      </c>
      <c r="P102" s="1968">
        <f t="shared" si="2"/>
        <v>53.381888950928058</v>
      </c>
      <c r="Q102" s="2054">
        <f>AVERAGE(L102:L105)</f>
        <v>10.895888607594937</v>
      </c>
      <c r="R102" s="1968">
        <f t="shared" si="3"/>
        <v>53.999862454828545</v>
      </c>
      <c r="S102" s="1798">
        <f>AVERAGE(N102,P102,R102)</f>
        <v>53.924867287003941</v>
      </c>
      <c r="T102" s="745"/>
    </row>
    <row r="103" spans="1:22">
      <c r="A103" s="1959" t="s">
        <v>227</v>
      </c>
      <c r="B103" s="1613" t="s">
        <v>238</v>
      </c>
      <c r="C103" s="1613" t="s">
        <v>1548</v>
      </c>
      <c r="D103" s="1960">
        <v>7</v>
      </c>
      <c r="E103" s="1961">
        <v>26</v>
      </c>
      <c r="F103" s="1962">
        <v>2016</v>
      </c>
      <c r="G103" s="1969">
        <v>6.8</v>
      </c>
      <c r="H103" s="1964">
        <v>0.5</v>
      </c>
      <c r="I103" s="1965">
        <v>1.1000000000000001</v>
      </c>
      <c r="J103" s="1966">
        <v>0.9376723510461008</v>
      </c>
      <c r="K103" s="1966">
        <f t="shared" ref="K103:K221" si="7">IF(AND(J103&gt;0),  J103*30.974," ")</f>
        <v>29.043463401301928</v>
      </c>
      <c r="L103" s="1967">
        <v>5.2639594936708862</v>
      </c>
      <c r="M103" s="1968"/>
      <c r="N103" s="1968"/>
      <c r="O103" s="1968"/>
      <c r="P103" s="1968"/>
      <c r="Q103" s="1968"/>
      <c r="R103" s="1968"/>
      <c r="S103" s="1798"/>
      <c r="T103" s="745"/>
    </row>
    <row r="104" spans="1:22">
      <c r="A104" s="1959" t="s">
        <v>227</v>
      </c>
      <c r="B104" s="1613" t="s">
        <v>238</v>
      </c>
      <c r="C104" s="1613" t="s">
        <v>1548</v>
      </c>
      <c r="D104" s="1960">
        <v>8</v>
      </c>
      <c r="E104" s="1961">
        <v>9</v>
      </c>
      <c r="F104" s="1962">
        <v>2016</v>
      </c>
      <c r="G104" s="1969">
        <v>7.6</v>
      </c>
      <c r="H104" s="1964">
        <v>0.5</v>
      </c>
      <c r="I104" s="1965">
        <v>1.65</v>
      </c>
      <c r="J104" s="1966">
        <v>1.0381372458010401</v>
      </c>
      <c r="K104" s="1966">
        <f t="shared" si="7"/>
        <v>32.155263051441416</v>
      </c>
      <c r="L104" s="1967">
        <v>8.9182784810126581</v>
      </c>
      <c r="M104" s="1968"/>
      <c r="N104" s="1968"/>
      <c r="O104" s="1968"/>
      <c r="P104" s="1968"/>
      <c r="Q104" s="1968"/>
      <c r="R104" s="1968"/>
      <c r="S104" s="1798"/>
      <c r="T104" s="745"/>
    </row>
    <row r="105" spans="1:22">
      <c r="A105" s="1971" t="s">
        <v>227</v>
      </c>
      <c r="B105" s="1853" t="s">
        <v>238</v>
      </c>
      <c r="C105" s="1853" t="s">
        <v>1548</v>
      </c>
      <c r="D105" s="1972">
        <v>8</v>
      </c>
      <c r="E105" s="1973">
        <v>23</v>
      </c>
      <c r="F105" s="1974">
        <v>2016</v>
      </c>
      <c r="G105" s="2096">
        <v>7.7</v>
      </c>
      <c r="H105" s="1976">
        <v>0.5</v>
      </c>
      <c r="I105" s="2097">
        <v>1.65</v>
      </c>
      <c r="J105" s="1978">
        <v>1.1386021405559794</v>
      </c>
      <c r="K105" s="1966">
        <f t="shared" si="7"/>
        <v>35.267062701580905</v>
      </c>
      <c r="L105" s="1979">
        <v>21.577883544303795</v>
      </c>
      <c r="M105" s="1980"/>
      <c r="N105" s="1980"/>
      <c r="O105" s="1980"/>
      <c r="P105" s="1968"/>
      <c r="Q105" s="1980"/>
      <c r="R105" s="1968"/>
      <c r="S105" s="1803"/>
      <c r="T105" s="745"/>
    </row>
    <row r="106" spans="1:22">
      <c r="A106" s="1959" t="s">
        <v>227</v>
      </c>
      <c r="B106" s="1613" t="s">
        <v>238</v>
      </c>
      <c r="C106" s="1613" t="s">
        <v>1548</v>
      </c>
      <c r="D106" s="1960">
        <v>7</v>
      </c>
      <c r="E106" s="1961">
        <v>13</v>
      </c>
      <c r="F106" s="1962">
        <v>2017</v>
      </c>
      <c r="G106" s="1994">
        <v>7.8</v>
      </c>
      <c r="H106" s="1995">
        <v>0.5</v>
      </c>
      <c r="I106" s="2098">
        <v>1.9</v>
      </c>
      <c r="J106" s="373">
        <v>1.0299984124107469</v>
      </c>
      <c r="K106" s="1966">
        <f t="shared" si="7"/>
        <v>31.903170826010474</v>
      </c>
      <c r="L106" s="1967">
        <v>5.9523164556962005</v>
      </c>
      <c r="M106" s="1968">
        <f>AVERAGE(I106:I108)</f>
        <v>1.6633333333333333</v>
      </c>
      <c r="N106" s="1968">
        <f>10*(6-(LN(M106)/LN(2)))</f>
        <v>52.659226851586205</v>
      </c>
      <c r="O106" s="2054">
        <f>AVERAGE(K106:K108)</f>
        <v>32.662770131391675</v>
      </c>
      <c r="P106" s="1968">
        <f t="shared" si="2"/>
        <v>54.446127453030101</v>
      </c>
      <c r="Q106" s="2054">
        <f>AVERAGE(L106:L108)</f>
        <v>8.6174527426160328</v>
      </c>
      <c r="R106" s="1968">
        <f t="shared" si="3"/>
        <v>51.69839924344015</v>
      </c>
      <c r="S106" s="1798">
        <f>AVERAGE(N106,P106,R106)</f>
        <v>52.934584516018816</v>
      </c>
    </row>
    <row r="107" spans="1:22">
      <c r="A107" s="1959" t="s">
        <v>227</v>
      </c>
      <c r="B107" s="1613" t="s">
        <v>238</v>
      </c>
      <c r="C107" s="1613" t="s">
        <v>1548</v>
      </c>
      <c r="D107" s="1960">
        <v>7</v>
      </c>
      <c r="E107" s="1961">
        <v>27</v>
      </c>
      <c r="F107" s="1962">
        <v>2017</v>
      </c>
      <c r="G107" s="1994">
        <v>7.75</v>
      </c>
      <c r="H107" s="1995">
        <v>0.5</v>
      </c>
      <c r="I107" s="2098">
        <v>1.27</v>
      </c>
      <c r="J107" s="373">
        <v>1.103569727582943</v>
      </c>
      <c r="K107" s="1966">
        <f t="shared" si="7"/>
        <v>34.181968742154076</v>
      </c>
      <c r="L107" s="1967">
        <v>10.360248101265823</v>
      </c>
      <c r="M107" s="1968"/>
      <c r="N107" s="1968"/>
      <c r="O107" s="1968"/>
      <c r="P107" s="1968"/>
      <c r="Q107" s="1968"/>
      <c r="R107" s="1968"/>
      <c r="S107" s="1798"/>
      <c r="T107" s="745"/>
    </row>
    <row r="108" spans="1:22">
      <c r="A108" s="1959" t="s">
        <v>227</v>
      </c>
      <c r="B108" s="1613" t="s">
        <v>238</v>
      </c>
      <c r="C108" s="1613" t="s">
        <v>1548</v>
      </c>
      <c r="D108" s="1960">
        <v>8</v>
      </c>
      <c r="E108" s="1961">
        <v>10</v>
      </c>
      <c r="F108" s="1962">
        <v>2017</v>
      </c>
      <c r="G108" s="1994">
        <v>7.6</v>
      </c>
      <c r="H108" s="1995">
        <v>0.5</v>
      </c>
      <c r="I108" s="2098">
        <v>1.82</v>
      </c>
      <c r="J108" s="373">
        <v>1.0299984124107469</v>
      </c>
      <c r="K108" s="1966">
        <f t="shared" si="7"/>
        <v>31.903170826010474</v>
      </c>
      <c r="L108" s="1967">
        <v>9.5397936708860751</v>
      </c>
      <c r="M108" s="1968"/>
      <c r="N108" s="1968"/>
      <c r="O108" s="1968"/>
      <c r="P108" s="1968"/>
      <c r="Q108" s="1968"/>
      <c r="R108" s="1968"/>
      <c r="S108" s="1798"/>
      <c r="T108" s="745"/>
    </row>
    <row r="109" spans="1:22">
      <c r="A109" s="1999" t="s">
        <v>227</v>
      </c>
      <c r="B109" s="1754" t="s">
        <v>238</v>
      </c>
      <c r="C109" s="1754" t="s">
        <v>1548</v>
      </c>
      <c r="D109" s="1755">
        <v>7</v>
      </c>
      <c r="E109" s="1756">
        <v>5</v>
      </c>
      <c r="F109" s="1757">
        <v>2018</v>
      </c>
      <c r="G109" s="1754">
        <v>7.65</v>
      </c>
      <c r="H109" s="2000">
        <v>0.5</v>
      </c>
      <c r="I109" s="2099">
        <v>2.65</v>
      </c>
      <c r="J109" s="2063">
        <v>0.55786801376306383</v>
      </c>
      <c r="K109" s="2010">
        <f t="shared" si="7"/>
        <v>17.27940385829714</v>
      </c>
      <c r="L109" s="2004">
        <v>3.9312025316455701</v>
      </c>
      <c r="M109" s="1776">
        <f>AVERAGE(I109:I112)</f>
        <v>1.9024999999999999</v>
      </c>
      <c r="N109" s="1776">
        <f>10*(6-(LN(M109)/LN(2)))</f>
        <v>50.721035462711797</v>
      </c>
      <c r="O109" s="2025">
        <f>AVERAGE(K109:K112)</f>
        <v>27.911338933960202</v>
      </c>
      <c r="P109" s="1776">
        <f t="shared" si="2"/>
        <v>52.178169277085459</v>
      </c>
      <c r="Q109" s="2025">
        <f>AVERAGE(L109:L112)</f>
        <v>26.173085443037976</v>
      </c>
      <c r="R109" s="1776">
        <f t="shared" si="3"/>
        <v>62.597103466227651</v>
      </c>
      <c r="S109" s="1799">
        <f>AVERAGE(N109,P109,R109)</f>
        <v>55.165436068674971</v>
      </c>
      <c r="T109" s="1032">
        <f>AVERAGE(S109:S131)</f>
        <v>50.614994277153514</v>
      </c>
      <c r="U109" s="571" t="s">
        <v>49</v>
      </c>
      <c r="V109" s="571" t="str">
        <f>IF(_xlfn.NUMBERVALUE(T109), IF(T109&lt;50, "Acceptable; Ongoing Protection is Required", "Unacceptable; Immediate Restoration is Required"), " ")</f>
        <v>Unacceptable; Immediate Restoration is Required</v>
      </c>
    </row>
    <row r="110" spans="1:22">
      <c r="A110" s="1791" t="s">
        <v>227</v>
      </c>
      <c r="B110" s="1765" t="s">
        <v>238</v>
      </c>
      <c r="C110" s="1765" t="s">
        <v>1548</v>
      </c>
      <c r="D110" s="1766">
        <v>7</v>
      </c>
      <c r="E110" s="1767">
        <v>19</v>
      </c>
      <c r="F110" s="1768">
        <v>2018</v>
      </c>
      <c r="G110" s="1007" t="s">
        <v>815</v>
      </c>
      <c r="H110" s="2008">
        <v>0.5</v>
      </c>
      <c r="I110" s="2100">
        <v>1.95</v>
      </c>
      <c r="J110" s="372">
        <v>0.84335739317988634</v>
      </c>
      <c r="K110" s="2010">
        <f t="shared" si="7"/>
        <v>26.122151896353799</v>
      </c>
      <c r="L110" s="2011">
        <v>9.6750632911392422</v>
      </c>
      <c r="M110" s="1776"/>
      <c r="N110" s="1776"/>
      <c r="O110" s="1776"/>
      <c r="P110" s="1776"/>
      <c r="Q110" s="1776"/>
      <c r="R110" s="1776"/>
      <c r="S110" s="1799"/>
      <c r="T110" s="745"/>
    </row>
    <row r="111" spans="1:22">
      <c r="A111" s="1791" t="s">
        <v>227</v>
      </c>
      <c r="B111" s="1765" t="s">
        <v>238</v>
      </c>
      <c r="C111" s="1765" t="s">
        <v>1548</v>
      </c>
      <c r="D111" s="1766">
        <v>8</v>
      </c>
      <c r="E111" s="1767">
        <v>2</v>
      </c>
      <c r="F111" s="1768">
        <v>2018</v>
      </c>
      <c r="G111" s="1765">
        <v>7</v>
      </c>
      <c r="H111" s="2008">
        <v>0.5</v>
      </c>
      <c r="I111" s="2100">
        <v>1.41</v>
      </c>
      <c r="J111" s="372">
        <v>1.1814586891970287</v>
      </c>
      <c r="K111" s="2010">
        <f t="shared" si="7"/>
        <v>36.594501439188768</v>
      </c>
      <c r="L111" s="2011">
        <v>15.407594936708861</v>
      </c>
      <c r="M111" s="1776"/>
      <c r="N111" s="1776"/>
      <c r="O111" s="1776"/>
      <c r="P111" s="1776"/>
      <c r="Q111" s="1776"/>
      <c r="R111" s="1776"/>
      <c r="S111" s="1799"/>
      <c r="T111" s="745"/>
    </row>
    <row r="112" spans="1:22">
      <c r="A112" s="1790" t="s">
        <v>227</v>
      </c>
      <c r="B112" s="1760" t="s">
        <v>238</v>
      </c>
      <c r="C112" s="1760" t="s">
        <v>1548</v>
      </c>
      <c r="D112" s="1761">
        <v>8</v>
      </c>
      <c r="E112" s="1762">
        <v>16</v>
      </c>
      <c r="F112" s="1763">
        <v>2018</v>
      </c>
      <c r="G112" s="1760">
        <v>6.3</v>
      </c>
      <c r="H112" s="2012">
        <v>0.5</v>
      </c>
      <c r="I112" s="2101">
        <v>1.6</v>
      </c>
      <c r="J112" s="1724">
        <v>1.0218021095758087</v>
      </c>
      <c r="K112" s="2010">
        <f t="shared" si="7"/>
        <v>31.649298542001102</v>
      </c>
      <c r="L112" s="2015">
        <v>75.678481012658239</v>
      </c>
      <c r="M112" s="1777"/>
      <c r="N112" s="1777"/>
      <c r="O112" s="1777"/>
      <c r="P112" s="1776"/>
      <c r="Q112" s="1776"/>
      <c r="R112" s="1776"/>
      <c r="S112" s="1800"/>
      <c r="T112" s="745"/>
    </row>
    <row r="113" spans="1:22">
      <c r="A113" s="1791" t="s">
        <v>227</v>
      </c>
      <c r="B113" s="1765" t="s">
        <v>238</v>
      </c>
      <c r="C113" s="1765" t="s">
        <v>1548</v>
      </c>
      <c r="D113" s="1766">
        <v>7</v>
      </c>
      <c r="E113" s="1767">
        <v>9</v>
      </c>
      <c r="F113" s="1768">
        <v>2019</v>
      </c>
      <c r="G113" s="1007">
        <v>7.8</v>
      </c>
      <c r="H113" s="2043">
        <v>0.5</v>
      </c>
      <c r="I113" s="2102">
        <v>1.85</v>
      </c>
      <c r="J113" s="704">
        <v>0.78149032789922701</v>
      </c>
      <c r="K113" s="2010">
        <f t="shared" si="7"/>
        <v>24.205881416350657</v>
      </c>
      <c r="L113" s="1717">
        <v>4.595677721518987</v>
      </c>
      <c r="M113" s="1776">
        <f>AVERAGE(I113:I115)</f>
        <v>1.9100000000000001</v>
      </c>
      <c r="N113" s="1776">
        <f>10*(6-(LN(M113)/LN(2)))</f>
        <v>50.664273617389753</v>
      </c>
      <c r="O113" s="2025">
        <f>AVERAGE(K113:K115)</f>
        <v>23.472514937849184</v>
      </c>
      <c r="P113" s="1776">
        <f t="shared" si="2"/>
        <v>49.679380203469172</v>
      </c>
      <c r="Q113" s="2025">
        <f>AVERAGE(L113:L115)</f>
        <v>6.3354293248945153</v>
      </c>
      <c r="R113" s="1776">
        <f t="shared" si="3"/>
        <v>48.680429403850162</v>
      </c>
      <c r="S113" s="1799">
        <f>AVERAGE(N113,P113,R113)</f>
        <v>49.674694408236356</v>
      </c>
      <c r="T113" s="745"/>
    </row>
    <row r="114" spans="1:22">
      <c r="A114" s="1791" t="s">
        <v>227</v>
      </c>
      <c r="B114" s="1765" t="s">
        <v>238</v>
      </c>
      <c r="C114" s="1765" t="s">
        <v>1548</v>
      </c>
      <c r="D114" s="1766">
        <v>8</v>
      </c>
      <c r="E114" s="1767">
        <v>6</v>
      </c>
      <c r="F114" s="1768">
        <v>2019</v>
      </c>
      <c r="G114" s="1765">
        <v>7.9</v>
      </c>
      <c r="H114" s="2008">
        <v>0.5</v>
      </c>
      <c r="I114" s="2100">
        <v>1.53</v>
      </c>
      <c r="J114" s="372">
        <v>0.85253490316279312</v>
      </c>
      <c r="K114" s="2010">
        <f t="shared" si="7"/>
        <v>26.406416090564356</v>
      </c>
      <c r="L114" s="2011">
        <v>5.8257475949367086</v>
      </c>
      <c r="M114" s="1776"/>
      <c r="N114" s="1776"/>
      <c r="O114" s="1776"/>
      <c r="P114" s="1776"/>
      <c r="Q114" s="1776"/>
      <c r="R114" s="1776"/>
      <c r="S114" s="1799"/>
      <c r="T114" s="745"/>
    </row>
    <row r="115" spans="1:22">
      <c r="A115" s="1790" t="s">
        <v>227</v>
      </c>
      <c r="B115" s="1760" t="s">
        <v>238</v>
      </c>
      <c r="C115" s="1760" t="s">
        <v>1548</v>
      </c>
      <c r="D115" s="1761">
        <v>8</v>
      </c>
      <c r="E115" s="1762">
        <v>20</v>
      </c>
      <c r="F115" s="1763">
        <v>2019</v>
      </c>
      <c r="G115" s="1760">
        <v>7.84</v>
      </c>
      <c r="H115" s="2012">
        <v>0.5</v>
      </c>
      <c r="I115" s="2101">
        <v>2.35</v>
      </c>
      <c r="J115" s="1724">
        <v>0.63941522911579185</v>
      </c>
      <c r="K115" s="2014">
        <f t="shared" si="7"/>
        <v>19.805247306632538</v>
      </c>
      <c r="L115" s="2015">
        <v>8.5848626582278467</v>
      </c>
      <c r="M115" s="1777"/>
      <c r="N115" s="1777"/>
      <c r="O115" s="1777"/>
      <c r="P115" s="1777"/>
      <c r="Q115" s="1777"/>
      <c r="R115" s="1777"/>
      <c r="S115" s="1800"/>
      <c r="T115" s="1016"/>
      <c r="U115" s="451"/>
    </row>
    <row r="116" spans="1:22">
      <c r="A116" s="1791"/>
      <c r="B116" s="1765"/>
      <c r="C116" s="682"/>
      <c r="D116" s="682"/>
      <c r="E116" s="1767"/>
      <c r="F116" s="1768"/>
      <c r="G116" s="1027" t="s">
        <v>1533</v>
      </c>
      <c r="H116" s="1027" t="s">
        <v>1221</v>
      </c>
      <c r="I116" s="1027" t="s">
        <v>1534</v>
      </c>
      <c r="J116" s="1028" t="s">
        <v>705</v>
      </c>
      <c r="K116" s="1027" t="s">
        <v>705</v>
      </c>
      <c r="L116" s="1715" t="s">
        <v>1535</v>
      </c>
      <c r="M116" s="1776"/>
      <c r="N116" s="1776"/>
      <c r="O116" s="1776"/>
      <c r="P116" s="1776"/>
      <c r="Q116" s="1776"/>
      <c r="R116" s="1776"/>
      <c r="S116" s="1799"/>
      <c r="T116" s="745"/>
    </row>
    <row r="117" spans="1:22" ht="16.2" thickBot="1">
      <c r="A117" s="1791"/>
      <c r="B117" s="1765"/>
      <c r="C117" s="2019" t="s">
        <v>701</v>
      </c>
      <c r="D117" s="2019" t="s">
        <v>786</v>
      </c>
      <c r="E117" s="1767"/>
      <c r="F117" s="1768"/>
      <c r="G117" s="2019" t="s">
        <v>1537</v>
      </c>
      <c r="H117" s="2019" t="s">
        <v>1538</v>
      </c>
      <c r="I117" s="2019" t="s">
        <v>1537</v>
      </c>
      <c r="J117" s="1029" t="s">
        <v>1539</v>
      </c>
      <c r="K117" s="1030" t="s">
        <v>1543</v>
      </c>
      <c r="L117" s="1716" t="s">
        <v>1540</v>
      </c>
      <c r="M117" s="1776"/>
      <c r="N117" s="1776"/>
      <c r="O117" s="1776"/>
      <c r="P117" s="1776"/>
      <c r="Q117" s="1776"/>
      <c r="R117" s="1776"/>
      <c r="S117" s="1799"/>
      <c r="T117" s="745"/>
    </row>
    <row r="118" spans="1:22" ht="16.2" thickTop="1">
      <c r="A118" s="1791"/>
      <c r="B118" s="1765"/>
      <c r="C118" s="2020" t="s">
        <v>1547</v>
      </c>
      <c r="D118" s="2021">
        <v>44392</v>
      </c>
      <c r="E118" s="1767"/>
      <c r="F118" s="1768"/>
      <c r="G118" s="2022">
        <v>7.25</v>
      </c>
      <c r="H118" s="2022">
        <v>0.5</v>
      </c>
      <c r="I118" s="2022">
        <v>1.78</v>
      </c>
      <c r="J118" s="2023">
        <v>0.5851413948021017</v>
      </c>
      <c r="K118" s="2010">
        <f t="shared" si="7"/>
        <v>18.124169562600297</v>
      </c>
      <c r="L118" s="2024">
        <v>8.5485714285714298</v>
      </c>
      <c r="M118" s="1776">
        <f>AVERAGE(I118:I125)</f>
        <v>2.2599999999999998</v>
      </c>
      <c r="N118" s="1776">
        <f>10*(6-(LN(M118)/LN(2)))</f>
        <v>48.236772273595378</v>
      </c>
      <c r="O118" s="2025">
        <f>AVERAGE(K118:K125)</f>
        <v>22.730473954896709</v>
      </c>
      <c r="P118" s="1776">
        <f t="shared" si="2"/>
        <v>49.215933603831346</v>
      </c>
      <c r="Q118" s="2025">
        <f>AVERAGE(L118:L125)</f>
        <v>8.6254761904761903</v>
      </c>
      <c r="R118" s="1776">
        <f t="shared" si="3"/>
        <v>51.70752908992614</v>
      </c>
      <c r="S118" s="1799">
        <f>AVERAGE(N118,P118,R118)</f>
        <v>49.720078322450952</v>
      </c>
    </row>
    <row r="119" spans="1:22">
      <c r="A119" s="1791"/>
      <c r="B119" s="1765"/>
      <c r="C119" s="2020" t="s">
        <v>1547</v>
      </c>
      <c r="D119" s="2021">
        <v>44392</v>
      </c>
      <c r="E119" s="1767"/>
      <c r="F119" s="1768"/>
      <c r="G119" s="2022">
        <v>7.25</v>
      </c>
      <c r="H119" s="2022">
        <v>6</v>
      </c>
      <c r="I119" s="2022">
        <v>1.78</v>
      </c>
      <c r="J119" s="2023">
        <v>1.0695406315140581</v>
      </c>
      <c r="K119" s="2010">
        <f t="shared" si="7"/>
        <v>33.127951520516433</v>
      </c>
      <c r="L119" s="2024">
        <v>4.3592857142857149</v>
      </c>
      <c r="M119" s="1776"/>
      <c r="N119" s="1776"/>
      <c r="O119" s="1776"/>
      <c r="P119" s="1776"/>
      <c r="Q119" s="1776"/>
      <c r="R119" s="1776"/>
      <c r="S119" s="1799"/>
      <c r="T119" s="745"/>
    </row>
    <row r="120" spans="1:22">
      <c r="A120" s="1791"/>
      <c r="B120" s="1765"/>
      <c r="C120" s="2020" t="s">
        <v>1547</v>
      </c>
      <c r="D120" s="2021">
        <v>44406</v>
      </c>
      <c r="E120" s="1767"/>
      <c r="F120" s="1768"/>
      <c r="G120" s="2022">
        <v>7.55</v>
      </c>
      <c r="H120" s="2022">
        <v>0.5</v>
      </c>
      <c r="I120" s="2022">
        <v>2.09</v>
      </c>
      <c r="J120" s="2023">
        <v>0.80215547363554363</v>
      </c>
      <c r="K120" s="2010">
        <f t="shared" si="7"/>
        <v>24.845963640387328</v>
      </c>
      <c r="L120" s="2024">
        <v>6.6542857142857157</v>
      </c>
      <c r="M120" s="1776"/>
      <c r="N120" s="1776"/>
      <c r="O120" s="1776"/>
      <c r="P120" s="1776"/>
      <c r="Q120" s="1776"/>
      <c r="R120" s="1776"/>
      <c r="S120" s="1799"/>
      <c r="T120" s="745"/>
    </row>
    <row r="121" spans="1:22">
      <c r="A121" s="1791"/>
      <c r="B121" s="1765"/>
      <c r="C121" s="2020" t="s">
        <v>1547</v>
      </c>
      <c r="D121" s="2021">
        <v>44406</v>
      </c>
      <c r="E121" s="1767"/>
      <c r="F121" s="1768"/>
      <c r="G121" s="2022">
        <v>7.55</v>
      </c>
      <c r="H121" s="2022">
        <v>6</v>
      </c>
      <c r="I121" s="2022">
        <v>2.09</v>
      </c>
      <c r="J121" s="2023">
        <v>0.93584805257480086</v>
      </c>
      <c r="K121" s="2010">
        <f t="shared" si="7"/>
        <v>28.986957580451882</v>
      </c>
      <c r="L121" s="2024">
        <v>6.4680952380952395</v>
      </c>
      <c r="M121" s="1776"/>
      <c r="N121" s="1776"/>
      <c r="O121" s="1776"/>
      <c r="P121" s="1776"/>
      <c r="Q121" s="1776"/>
      <c r="R121" s="1776"/>
      <c r="S121" s="1799"/>
      <c r="T121" s="745"/>
    </row>
    <row r="122" spans="1:22">
      <c r="A122" s="1791"/>
      <c r="B122" s="1765"/>
      <c r="C122" s="2020" t="s">
        <v>1547</v>
      </c>
      <c r="D122" s="2021">
        <v>44420</v>
      </c>
      <c r="E122" s="1767"/>
      <c r="F122" s="1768"/>
      <c r="G122" s="2022">
        <v>5.95</v>
      </c>
      <c r="H122" s="2022">
        <v>0.5</v>
      </c>
      <c r="I122" s="2022">
        <v>2.27</v>
      </c>
      <c r="J122" s="2026">
        <v>0.5507213127549192</v>
      </c>
      <c r="K122" s="2010">
        <f t="shared" si="7"/>
        <v>17.058041941270869</v>
      </c>
      <c r="L122" s="2024">
        <v>8.1802380952380975</v>
      </c>
      <c r="M122" s="1776"/>
      <c r="N122" s="1776"/>
      <c r="O122" s="1776"/>
      <c r="P122" s="1776"/>
      <c r="Q122" s="1776"/>
      <c r="R122" s="1776"/>
      <c r="S122" s="1799"/>
      <c r="T122" s="745"/>
    </row>
    <row r="123" spans="1:22">
      <c r="A123" s="1791"/>
      <c r="B123" s="1765"/>
      <c r="C123" s="2020" t="s">
        <v>1547</v>
      </c>
      <c r="D123" s="2021">
        <v>44420</v>
      </c>
      <c r="E123" s="1767"/>
      <c r="F123" s="1768"/>
      <c r="G123" s="2022">
        <v>5.95</v>
      </c>
      <c r="H123" s="2022">
        <v>5</v>
      </c>
      <c r="I123" s="2022">
        <v>2.27</v>
      </c>
      <c r="J123" s="2026">
        <v>0.73530918416591484</v>
      </c>
      <c r="K123" s="2010">
        <f t="shared" si="7"/>
        <v>22.775466670355048</v>
      </c>
      <c r="L123" s="2024">
        <v>16.789523809523811</v>
      </c>
      <c r="M123" s="1776"/>
      <c r="N123" s="1776"/>
      <c r="O123" s="1776"/>
      <c r="P123" s="1776"/>
      <c r="Q123" s="1776"/>
      <c r="R123" s="1776"/>
      <c r="S123" s="1799"/>
      <c r="T123" s="745"/>
    </row>
    <row r="124" spans="1:22">
      <c r="A124" s="1791"/>
      <c r="B124" s="1765"/>
      <c r="C124" s="2020" t="s">
        <v>1547</v>
      </c>
      <c r="D124" s="2021">
        <v>44434</v>
      </c>
      <c r="E124" s="1767"/>
      <c r="F124" s="1768"/>
      <c r="G124" s="2022">
        <v>5.35</v>
      </c>
      <c r="H124" s="2022">
        <v>0.5</v>
      </c>
      <c r="I124" s="2022">
        <v>2.9</v>
      </c>
      <c r="J124" s="2026">
        <v>0.39200000000000007</v>
      </c>
      <c r="K124" s="2010">
        <f t="shared" si="7"/>
        <v>12.141808000000003</v>
      </c>
      <c r="L124" s="2024">
        <v>4.116428571428572</v>
      </c>
      <c r="M124" s="1776"/>
      <c r="N124" s="1776"/>
      <c r="O124" s="1776"/>
      <c r="P124" s="1776"/>
      <c r="Q124" s="1776"/>
      <c r="R124" s="1776"/>
      <c r="S124" s="1799"/>
      <c r="T124" s="745"/>
    </row>
    <row r="125" spans="1:22" s="451" customFormat="1">
      <c r="A125" s="1790"/>
      <c r="B125" s="1760"/>
      <c r="C125" s="2027" t="s">
        <v>1547</v>
      </c>
      <c r="D125" s="2028">
        <v>44434</v>
      </c>
      <c r="E125" s="1762"/>
      <c r="F125" s="1763"/>
      <c r="G125" s="2029">
        <v>5.35</v>
      </c>
      <c r="H125" s="2029">
        <v>4</v>
      </c>
      <c r="I125" s="2029">
        <v>2.9</v>
      </c>
      <c r="J125" s="2045">
        <v>0.80013665408380619</v>
      </c>
      <c r="K125" s="2014">
        <f t="shared" si="7"/>
        <v>24.783432723591812</v>
      </c>
      <c r="L125" s="2030">
        <v>13.887380952380955</v>
      </c>
      <c r="M125" s="1777"/>
      <c r="N125" s="1777"/>
      <c r="O125" s="1777"/>
      <c r="P125" s="1777"/>
      <c r="Q125" s="1777"/>
      <c r="R125" s="1777"/>
      <c r="S125" s="1800"/>
      <c r="T125" s="1016"/>
      <c r="V125"/>
    </row>
    <row r="126" spans="1:22">
      <c r="A126" s="1791"/>
      <c r="B126" s="1765"/>
      <c r="C126" s="2020"/>
      <c r="D126" s="2021"/>
      <c r="E126" s="1767"/>
      <c r="F126" s="1768"/>
      <c r="G126" s="2022"/>
      <c r="H126" s="2022"/>
      <c r="I126" s="2022"/>
      <c r="J126" s="2026"/>
      <c r="K126" s="2010"/>
      <c r="L126" s="2024"/>
      <c r="M126" s="1776"/>
      <c r="N126" s="1776"/>
      <c r="O126" s="1776"/>
      <c r="P126" s="1776"/>
      <c r="Q126" s="1776"/>
      <c r="R126" s="1776"/>
      <c r="S126" s="1799"/>
      <c r="T126" s="745"/>
    </row>
    <row r="127" spans="1:22">
      <c r="A127" s="1791"/>
      <c r="B127" s="1765"/>
      <c r="C127" s="2020"/>
      <c r="D127" s="2021"/>
      <c r="E127" s="1767"/>
      <c r="F127" s="1768"/>
      <c r="G127" s="2022"/>
      <c r="H127" s="2022"/>
      <c r="I127" s="2022"/>
      <c r="J127" s="2026"/>
      <c r="K127" s="2010"/>
      <c r="L127" s="2024"/>
      <c r="M127" s="1776"/>
      <c r="N127" s="1776"/>
      <c r="O127" s="1776"/>
      <c r="P127" s="1776"/>
      <c r="Q127" s="1776"/>
      <c r="R127" s="1776"/>
      <c r="S127" s="1799"/>
      <c r="T127" s="745"/>
    </row>
    <row r="128" spans="1:22">
      <c r="A128" s="1791"/>
      <c r="B128" s="1765"/>
      <c r="C128" s="682"/>
      <c r="D128" s="682"/>
      <c r="E128" s="1767"/>
      <c r="F128" s="1768"/>
      <c r="G128" s="1027" t="s">
        <v>1533</v>
      </c>
      <c r="H128" s="1027" t="s">
        <v>1221</v>
      </c>
      <c r="I128" s="1027" t="s">
        <v>1534</v>
      </c>
      <c r="J128" s="1028" t="s">
        <v>705</v>
      </c>
      <c r="K128" s="1027" t="s">
        <v>705</v>
      </c>
      <c r="L128" s="1715" t="s">
        <v>1535</v>
      </c>
      <c r="M128" s="1776"/>
      <c r="N128" s="1776"/>
      <c r="O128" s="1776"/>
      <c r="P128" s="1776"/>
      <c r="Q128" s="1776"/>
      <c r="R128" s="1776"/>
      <c r="S128" s="1799"/>
      <c r="T128" s="745"/>
    </row>
    <row r="129" spans="1:25" ht="16.2" thickBot="1">
      <c r="A129" s="1791"/>
      <c r="B129" s="1765"/>
      <c r="C129" s="2019" t="s">
        <v>701</v>
      </c>
      <c r="D129" s="2019" t="s">
        <v>786</v>
      </c>
      <c r="E129" s="1767"/>
      <c r="F129" s="1768"/>
      <c r="G129" s="2019" t="s">
        <v>1537</v>
      </c>
      <c r="H129" s="2019" t="s">
        <v>1538</v>
      </c>
      <c r="I129" s="2019" t="s">
        <v>1537</v>
      </c>
      <c r="J129" s="1029" t="s">
        <v>1539</v>
      </c>
      <c r="K129" s="1030" t="s">
        <v>1543</v>
      </c>
      <c r="L129" s="1716" t="s">
        <v>1540</v>
      </c>
      <c r="M129" s="1776"/>
      <c r="N129" s="1776"/>
      <c r="O129" s="1776"/>
      <c r="P129" s="1776"/>
      <c r="Q129" s="1776"/>
      <c r="R129" s="1776"/>
      <c r="S129" s="1799"/>
      <c r="T129" s="745"/>
    </row>
    <row r="130" spans="1:25" ht="16.2" thickTop="1">
      <c r="A130" s="1791"/>
      <c r="B130" s="1765"/>
      <c r="C130" s="1776" t="s">
        <v>1549</v>
      </c>
      <c r="D130" s="2031">
        <v>44749</v>
      </c>
      <c r="E130" s="1767"/>
      <c r="F130" s="1768"/>
      <c r="G130" s="1765">
        <v>6.4</v>
      </c>
      <c r="H130" s="1765">
        <v>0.5</v>
      </c>
      <c r="I130" s="1765">
        <v>2.09</v>
      </c>
      <c r="J130" s="372">
        <v>1.052995389029397</v>
      </c>
      <c r="K130" s="2010">
        <f t="shared" si="7"/>
        <v>32.615479179796544</v>
      </c>
      <c r="L130" s="2011">
        <v>1.6575512701081223</v>
      </c>
      <c r="M130" s="1776">
        <f>AVERAGE(I130:I135)</f>
        <v>3.3133333333333339</v>
      </c>
      <c r="N130" s="1776">
        <f>10*(6-(LN(M130)/LN(2)))</f>
        <v>42.717166489335945</v>
      </c>
      <c r="O130" s="2025">
        <f>AVERAGE(K130:K135)</f>
        <v>28.206097549091044</v>
      </c>
      <c r="P130" s="1776">
        <f t="shared" ref="P130" si="8">10*(6-(LN(48/O130)/LN(2)))</f>
        <v>52.329726700142615</v>
      </c>
      <c r="Q130" s="2025">
        <f>AVERAGE(L130:L135)</f>
        <v>6.3173615556654381</v>
      </c>
      <c r="R130" s="1776">
        <f t="shared" ref="R130" si="9">10*(6-((2.04-0.68*LN(Q130))/LN(2)))</f>
        <v>48.652411738276804</v>
      </c>
      <c r="S130" s="1799">
        <f>AVERAGE(N130,P130,R130)</f>
        <v>47.89976830925179</v>
      </c>
      <c r="T130" s="745"/>
    </row>
    <row r="131" spans="1:25">
      <c r="A131" s="1791"/>
      <c r="B131" s="1765"/>
      <c r="C131" s="1776" t="s">
        <v>1549</v>
      </c>
      <c r="D131" s="2031">
        <v>44749</v>
      </c>
      <c r="E131" s="1767"/>
      <c r="F131" s="1768"/>
      <c r="G131" s="1765">
        <v>6.4</v>
      </c>
      <c r="H131" s="1765">
        <v>6</v>
      </c>
      <c r="I131" s="1765">
        <v>2.09</v>
      </c>
      <c r="J131" s="372">
        <v>1.2635944668352763</v>
      </c>
      <c r="K131" s="2010">
        <f t="shared" si="7"/>
        <v>39.138575015755848</v>
      </c>
      <c r="L131" s="2011">
        <v>5.6983779333992635</v>
      </c>
      <c r="M131" s="1776"/>
      <c r="N131" s="1776"/>
      <c r="O131" s="1776"/>
      <c r="P131" s="1776"/>
      <c r="Q131" s="1776"/>
      <c r="R131" s="1776"/>
      <c r="S131" s="1799"/>
      <c r="T131" s="745"/>
    </row>
    <row r="132" spans="1:25">
      <c r="A132" s="1791"/>
      <c r="B132" s="1765"/>
      <c r="C132" s="1776" t="s">
        <v>1549</v>
      </c>
      <c r="D132" s="2031">
        <v>44761</v>
      </c>
      <c r="E132" s="1767"/>
      <c r="F132" s="1768"/>
      <c r="G132" s="1765">
        <v>7.7</v>
      </c>
      <c r="H132" s="1765">
        <v>0.5</v>
      </c>
      <c r="I132" s="1765">
        <v>5.5</v>
      </c>
      <c r="J132" s="372">
        <v>0.65514830847835981</v>
      </c>
      <c r="K132" s="2010">
        <f t="shared" si="7"/>
        <v>20.292563706808718</v>
      </c>
      <c r="L132" s="2011">
        <v>2.4078571275580165</v>
      </c>
      <c r="M132" s="1776"/>
      <c r="N132" s="1776"/>
      <c r="O132" s="1776"/>
      <c r="P132" s="1776"/>
      <c r="Q132" s="1776"/>
      <c r="R132" s="1776"/>
      <c r="S132" s="1799"/>
      <c r="T132" s="745"/>
    </row>
    <row r="133" spans="1:25">
      <c r="A133" s="1791"/>
      <c r="B133" s="1765"/>
      <c r="C133" s="1776" t="s">
        <v>1549</v>
      </c>
      <c r="D133" s="2031">
        <v>44761</v>
      </c>
      <c r="E133" s="1767"/>
      <c r="F133" s="1768"/>
      <c r="G133" s="1765">
        <v>7.7</v>
      </c>
      <c r="H133" s="1765">
        <v>6</v>
      </c>
      <c r="I133" s="1765">
        <v>5.5</v>
      </c>
      <c r="J133" s="372">
        <v>0.77219661862155786</v>
      </c>
      <c r="K133" s="2010">
        <f t="shared" si="7"/>
        <v>23.918018065184132</v>
      </c>
      <c r="L133" s="2011">
        <v>4.538265279456752</v>
      </c>
      <c r="M133" s="1776"/>
      <c r="N133" s="1776"/>
      <c r="O133" s="1776"/>
      <c r="P133" s="1776"/>
      <c r="Q133" s="1776"/>
      <c r="R133" s="1776"/>
      <c r="S133" s="1799"/>
      <c r="T133" s="745"/>
    </row>
    <row r="134" spans="1:25">
      <c r="A134" s="1791"/>
      <c r="B134" s="1765"/>
      <c r="C134" s="1776" t="s">
        <v>1549</v>
      </c>
      <c r="D134" s="2031">
        <v>44777</v>
      </c>
      <c r="E134" s="1767"/>
      <c r="F134" s="1768"/>
      <c r="G134" s="1765">
        <v>7.6</v>
      </c>
      <c r="H134" s="1765">
        <v>0.5</v>
      </c>
      <c r="I134" s="1765">
        <v>2.35</v>
      </c>
      <c r="J134" s="372">
        <v>0.80729646492253793</v>
      </c>
      <c r="K134" s="2010">
        <f t="shared" si="7"/>
        <v>25.005200704510688</v>
      </c>
      <c r="L134" s="2011">
        <v>2.5958991199630801</v>
      </c>
      <c r="M134" s="1776"/>
      <c r="N134" s="1776"/>
      <c r="O134" s="1776"/>
      <c r="P134" s="1776"/>
      <c r="Q134" s="1776"/>
      <c r="R134" s="1776"/>
      <c r="S134" s="1799"/>
      <c r="T134" s="745"/>
    </row>
    <row r="135" spans="1:25" s="688" customFormat="1">
      <c r="A135" s="1790"/>
      <c r="B135" s="1760"/>
      <c r="C135" s="1777" t="s">
        <v>1549</v>
      </c>
      <c r="D135" s="2032">
        <v>44777</v>
      </c>
      <c r="E135" s="1762"/>
      <c r="F135" s="1763"/>
      <c r="G135" s="1760">
        <v>7.6</v>
      </c>
      <c r="H135" s="1760">
        <v>6</v>
      </c>
      <c r="I135" s="1760">
        <v>2.35</v>
      </c>
      <c r="J135" s="1724">
        <v>0.91259600382547756</v>
      </c>
      <c r="K135" s="2014">
        <f t="shared" si="7"/>
        <v>28.266748622490343</v>
      </c>
      <c r="L135" s="2015">
        <v>21.006218603507392</v>
      </c>
      <c r="M135" s="1777"/>
      <c r="N135" s="1777"/>
      <c r="O135" s="1777"/>
      <c r="P135" s="1777"/>
      <c r="Q135" s="1777"/>
      <c r="R135" s="1777"/>
      <c r="S135" s="1800"/>
      <c r="T135" s="1016"/>
      <c r="U135" s="451"/>
      <c r="V135"/>
      <c r="W135" s="451"/>
      <c r="X135" s="451"/>
      <c r="Y135" s="451"/>
    </row>
    <row r="136" spans="1:25">
      <c r="A136" s="1791"/>
      <c r="B136" s="1765"/>
      <c r="C136" s="1776"/>
      <c r="D136" s="2031"/>
      <c r="E136" s="1767"/>
      <c r="F136" s="1768"/>
      <c r="G136" s="1765"/>
      <c r="H136" s="1765"/>
      <c r="I136" s="1765"/>
      <c r="J136" s="2026"/>
      <c r="K136" s="2010"/>
      <c r="L136" s="2024"/>
      <c r="M136" s="1776"/>
      <c r="N136" s="1776"/>
      <c r="O136" s="1776"/>
      <c r="P136" s="1776"/>
      <c r="Q136" s="1776"/>
      <c r="R136" s="1776"/>
      <c r="S136" s="1799"/>
      <c r="T136" s="745"/>
    </row>
    <row r="137" spans="1:25" ht="16.2" thickBot="1">
      <c r="A137" s="1791"/>
      <c r="B137" s="1765"/>
      <c r="C137" s="1765"/>
      <c r="D137" s="1766"/>
      <c r="E137" s="1767"/>
      <c r="F137" s="1768"/>
      <c r="G137" s="1765"/>
      <c r="H137" s="2008"/>
      <c r="I137" s="2100"/>
      <c r="J137" s="372"/>
      <c r="K137" s="2010"/>
      <c r="L137" s="2011"/>
      <c r="M137" s="1776"/>
      <c r="N137" s="1776"/>
      <c r="O137" s="1776"/>
      <c r="P137" s="1776"/>
      <c r="Q137" s="1776"/>
      <c r="R137" s="1776"/>
      <c r="S137" s="1799"/>
      <c r="T137" s="746"/>
      <c r="U137" s="437"/>
    </row>
    <row r="138" spans="1:25">
      <c r="A138" s="2080"/>
      <c r="B138" s="2103"/>
      <c r="C138" s="2103" t="s">
        <v>1550</v>
      </c>
      <c r="D138" s="2082"/>
      <c r="E138" s="2083"/>
      <c r="F138" s="2084"/>
      <c r="G138" s="2103"/>
      <c r="H138" s="2104"/>
      <c r="I138" s="2105"/>
      <c r="J138" s="2088"/>
      <c r="K138" s="2089"/>
      <c r="L138" s="2090"/>
      <c r="M138" s="2091"/>
      <c r="N138" s="2091"/>
      <c r="O138" s="2091"/>
      <c r="P138" s="2091"/>
      <c r="Q138" s="2091"/>
      <c r="R138" s="2091"/>
      <c r="S138" s="2106"/>
      <c r="T138" s="745"/>
    </row>
    <row r="139" spans="1:25" ht="16.2" thickBot="1">
      <c r="A139" s="1281"/>
      <c r="B139" s="591"/>
      <c r="C139" s="974" t="s">
        <v>1551</v>
      </c>
      <c r="D139" s="2039"/>
      <c r="E139" s="1933"/>
      <c r="F139" s="1934"/>
      <c r="G139" s="591"/>
      <c r="H139" s="2040"/>
      <c r="I139" s="2107"/>
      <c r="J139" s="371"/>
      <c r="K139" s="2042"/>
      <c r="L139" s="1211"/>
      <c r="S139" s="1932"/>
      <c r="T139" s="745"/>
    </row>
    <row r="140" spans="1:25" s="437" customFormat="1" ht="16.2" thickBot="1">
      <c r="A140" s="1900"/>
      <c r="B140" s="934"/>
      <c r="C140" s="974"/>
      <c r="D140" s="1888"/>
      <c r="E140" s="1889"/>
      <c r="F140" s="1890"/>
      <c r="G140" s="934"/>
      <c r="H140" s="2034"/>
      <c r="I140" s="2108"/>
      <c r="J140" s="939"/>
      <c r="K140" s="2036"/>
      <c r="L140" s="2037"/>
      <c r="M140" s="2038"/>
      <c r="N140" s="2038"/>
      <c r="O140" s="2038"/>
      <c r="P140" s="2038"/>
      <c r="Q140" s="2038"/>
      <c r="R140" s="2038"/>
      <c r="S140" s="1893"/>
      <c r="T140" s="746"/>
      <c r="V140"/>
    </row>
    <row r="141" spans="1:25" ht="16.2" thickBot="1">
      <c r="A141" s="1900" t="s">
        <v>1552</v>
      </c>
      <c r="B141" s="934"/>
      <c r="C141" s="974"/>
      <c r="D141" s="1888"/>
      <c r="E141" s="1889"/>
      <c r="F141" s="1890"/>
      <c r="G141" s="934"/>
      <c r="H141" s="2034"/>
      <c r="I141" s="2108"/>
      <c r="J141" s="939"/>
      <c r="K141" s="2036"/>
      <c r="L141" s="2037"/>
      <c r="M141" s="2038"/>
      <c r="N141" s="2038"/>
      <c r="O141" s="2038"/>
      <c r="P141" s="2038"/>
      <c r="Q141" s="2038"/>
      <c r="R141" s="2038"/>
      <c r="S141" s="1893"/>
      <c r="T141" s="746"/>
      <c r="U141" s="437"/>
    </row>
    <row r="142" spans="1:25">
      <c r="A142" s="1947" t="s">
        <v>229</v>
      </c>
      <c r="B142" s="1948" t="s">
        <v>238</v>
      </c>
      <c r="C142" s="1948" t="s">
        <v>1553</v>
      </c>
      <c r="D142" s="1949">
        <v>7</v>
      </c>
      <c r="E142" s="1950">
        <v>12</v>
      </c>
      <c r="F142" s="1951">
        <v>2016</v>
      </c>
      <c r="G142" s="2109">
        <v>18</v>
      </c>
      <c r="H142" s="1953">
        <v>0.5</v>
      </c>
      <c r="I142" s="2110">
        <v>6.65</v>
      </c>
      <c r="J142" s="1955">
        <v>0.97116064929774715</v>
      </c>
      <c r="K142" s="1955">
        <f t="shared" si="7"/>
        <v>30.08072995134842</v>
      </c>
      <c r="L142" s="1956">
        <v>1.5588860759493677</v>
      </c>
      <c r="M142" s="1957">
        <f>AVERAGE(I142:I147)</f>
        <v>6.0333333333333341</v>
      </c>
      <c r="N142" s="1957">
        <f>10*(6-(LN(M142)/LN(2)))</f>
        <v>34.070447085253129</v>
      </c>
      <c r="O142" s="1958">
        <f>AVERAGE(K142:K147)</f>
        <v>31.636629776418165</v>
      </c>
      <c r="P142" s="1957">
        <f t="shared" si="2"/>
        <v>53.98561513072287</v>
      </c>
      <c r="Q142" s="1958">
        <f>AVERAGE(L142:L147)</f>
        <v>1.12989029535865</v>
      </c>
      <c r="R142" s="1957">
        <f t="shared" si="3"/>
        <v>31.767063550287666</v>
      </c>
      <c r="S142" s="2111">
        <f>AVERAGE(N142,P142,R142)</f>
        <v>39.941041922087891</v>
      </c>
      <c r="T142" s="745"/>
    </row>
    <row r="143" spans="1:25">
      <c r="A143" s="1959" t="s">
        <v>229</v>
      </c>
      <c r="B143" s="1613" t="s">
        <v>238</v>
      </c>
      <c r="C143" s="1613" t="s">
        <v>1553</v>
      </c>
      <c r="D143" s="1960">
        <v>7</v>
      </c>
      <c r="E143" s="1961">
        <v>12</v>
      </c>
      <c r="F143" s="1962">
        <v>2016</v>
      </c>
      <c r="G143" s="1969">
        <v>18</v>
      </c>
      <c r="H143" s="1964">
        <v>3</v>
      </c>
      <c r="I143" s="2098">
        <v>6.65</v>
      </c>
      <c r="J143" s="1966">
        <v>0.87069575454280768</v>
      </c>
      <c r="K143" s="1966">
        <f t="shared" si="7"/>
        <v>26.968930301208925</v>
      </c>
      <c r="L143" s="1967">
        <v>2.0446784810126584</v>
      </c>
      <c r="M143" s="1968"/>
      <c r="N143" s="1968"/>
      <c r="O143" s="1968"/>
      <c r="P143" s="1968"/>
      <c r="Q143" s="1968"/>
      <c r="R143" s="1968"/>
      <c r="S143" s="1798"/>
      <c r="T143" s="745"/>
    </row>
    <row r="144" spans="1:25">
      <c r="A144" s="1959" t="s">
        <v>229</v>
      </c>
      <c r="B144" s="1613" t="s">
        <v>238</v>
      </c>
      <c r="C144" s="1613" t="s">
        <v>1553</v>
      </c>
      <c r="D144" s="1960">
        <v>7</v>
      </c>
      <c r="E144" s="1961">
        <v>26</v>
      </c>
      <c r="F144" s="1962">
        <v>2016</v>
      </c>
      <c r="G144" s="1969">
        <v>18</v>
      </c>
      <c r="H144" s="1964">
        <v>0.5</v>
      </c>
      <c r="I144" s="2098">
        <v>5.45</v>
      </c>
      <c r="J144" s="1966">
        <v>1.2390670353109188</v>
      </c>
      <c r="K144" s="1966">
        <f t="shared" si="7"/>
        <v>38.3788623517204</v>
      </c>
      <c r="L144" s="1967">
        <v>0.68155949367088609</v>
      </c>
      <c r="M144" s="1968"/>
      <c r="N144" s="1968"/>
      <c r="O144" s="1968"/>
      <c r="P144" s="1968"/>
      <c r="Q144" s="1968"/>
      <c r="R144" s="1968"/>
      <c r="S144" s="1798"/>
      <c r="T144" s="745"/>
    </row>
    <row r="145" spans="1:22">
      <c r="A145" s="1959" t="s">
        <v>229</v>
      </c>
      <c r="B145" s="1613" t="s">
        <v>238</v>
      </c>
      <c r="C145" s="1613" t="s">
        <v>1553</v>
      </c>
      <c r="D145" s="1960">
        <v>7</v>
      </c>
      <c r="E145" s="1961">
        <v>26</v>
      </c>
      <c r="F145" s="1962">
        <v>2016</v>
      </c>
      <c r="G145" s="1969">
        <v>18</v>
      </c>
      <c r="H145" s="1964">
        <v>3</v>
      </c>
      <c r="I145" s="2098">
        <v>5.45</v>
      </c>
      <c r="J145" s="1966">
        <v>1.1386021405559794</v>
      </c>
      <c r="K145" s="1966">
        <f t="shared" si="7"/>
        <v>35.267062701580905</v>
      </c>
      <c r="L145" s="1967">
        <v>0.68155949367088609</v>
      </c>
      <c r="M145" s="1968"/>
      <c r="N145" s="1968"/>
      <c r="O145" s="1968"/>
      <c r="P145" s="1968"/>
      <c r="Q145" s="1968"/>
      <c r="R145" s="1968"/>
      <c r="S145" s="1798"/>
      <c r="T145" s="745"/>
    </row>
    <row r="146" spans="1:22">
      <c r="A146" s="1959" t="s">
        <v>229</v>
      </c>
      <c r="B146" s="1613" t="s">
        <v>238</v>
      </c>
      <c r="C146" s="1613" t="s">
        <v>1553</v>
      </c>
      <c r="D146" s="1960">
        <v>8</v>
      </c>
      <c r="E146" s="1961">
        <v>9</v>
      </c>
      <c r="F146" s="1962">
        <v>2016</v>
      </c>
      <c r="G146" s="1969">
        <v>18</v>
      </c>
      <c r="H146" s="1964">
        <v>0.5</v>
      </c>
      <c r="I146" s="2112">
        <v>6</v>
      </c>
      <c r="J146" s="1966">
        <v>0.97116064929774715</v>
      </c>
      <c r="K146" s="1966">
        <f t="shared" si="7"/>
        <v>30.08072995134842</v>
      </c>
      <c r="L146" s="1967">
        <v>0.56554936708860759</v>
      </c>
      <c r="M146" s="1968"/>
      <c r="N146" s="1968"/>
      <c r="O146" s="1968"/>
      <c r="P146" s="1968"/>
      <c r="Q146" s="1968"/>
      <c r="R146" s="1968"/>
      <c r="S146" s="1798"/>
      <c r="T146" s="745"/>
    </row>
    <row r="147" spans="1:22">
      <c r="A147" s="1959" t="s">
        <v>229</v>
      </c>
      <c r="B147" s="1613" t="s">
        <v>238</v>
      </c>
      <c r="C147" s="1613" t="s">
        <v>1553</v>
      </c>
      <c r="D147" s="1960">
        <v>8</v>
      </c>
      <c r="E147" s="1961">
        <v>9</v>
      </c>
      <c r="F147" s="1962">
        <v>2016</v>
      </c>
      <c r="G147" s="1969">
        <v>18</v>
      </c>
      <c r="H147" s="1964">
        <v>3</v>
      </c>
      <c r="I147" s="2112">
        <v>6</v>
      </c>
      <c r="J147" s="1966">
        <v>0.9376723510461008</v>
      </c>
      <c r="K147" s="1966">
        <f t="shared" si="7"/>
        <v>29.043463401301928</v>
      </c>
      <c r="L147" s="1967">
        <v>1.2471088607594938</v>
      </c>
      <c r="M147" s="1968"/>
      <c r="N147" s="1968"/>
      <c r="O147" s="1968"/>
      <c r="P147" s="1968"/>
      <c r="Q147" s="1968"/>
      <c r="R147" s="1968"/>
      <c r="S147" s="1798"/>
      <c r="T147" s="745"/>
    </row>
    <row r="148" spans="1:22">
      <c r="A148" s="1981" t="s">
        <v>229</v>
      </c>
      <c r="B148" s="1982" t="s">
        <v>238</v>
      </c>
      <c r="C148" s="1982" t="s">
        <v>1553</v>
      </c>
      <c r="D148" s="1983">
        <v>7</v>
      </c>
      <c r="E148" s="1984">
        <v>13</v>
      </c>
      <c r="F148" s="1985">
        <v>2017</v>
      </c>
      <c r="G148" s="1986">
        <v>18</v>
      </c>
      <c r="H148" s="1987">
        <v>0.5</v>
      </c>
      <c r="I148" s="2113">
        <v>5.0999999999999996</v>
      </c>
      <c r="J148" s="1989">
        <v>0.43109729690798615</v>
      </c>
      <c r="K148" s="1966">
        <f t="shared" si="7"/>
        <v>13.352807674427963</v>
      </c>
      <c r="L148" s="1991">
        <v>1.970699367088607</v>
      </c>
      <c r="M148" s="1992">
        <f>AVERAGE(I148:I153)</f>
        <v>6.0166666666666657</v>
      </c>
      <c r="N148" s="1992">
        <f>10*(6-(LN(M148)/LN(2)))</f>
        <v>34.110355687213477</v>
      </c>
      <c r="O148" s="1993">
        <f>AVERAGE(K148:K153)</f>
        <v>11.683706715124467</v>
      </c>
      <c r="P148" s="1968">
        <f t="shared" ref="P148:P277" si="10">10*(6-(LN(48/O148)/LN(2)))</f>
        <v>39.614636433115592</v>
      </c>
      <c r="Q148" s="2054">
        <f>AVERAGE(L148:L153)</f>
        <v>1.9626556962025312</v>
      </c>
      <c r="R148" s="1968">
        <f t="shared" ref="R148:R277" si="11">10*(6-((2.04-0.68*LN(Q148))/LN(2)))</f>
        <v>37.184109490780997</v>
      </c>
      <c r="S148" s="2114">
        <f>AVERAGE(N148,P148,R148)</f>
        <v>36.969700537036687</v>
      </c>
    </row>
    <row r="149" spans="1:22">
      <c r="A149" s="1959" t="s">
        <v>229</v>
      </c>
      <c r="B149" s="1613" t="s">
        <v>238</v>
      </c>
      <c r="C149" s="1613" t="s">
        <v>1553</v>
      </c>
      <c r="D149" s="1960">
        <v>7</v>
      </c>
      <c r="E149" s="1961">
        <v>13</v>
      </c>
      <c r="F149" s="1962">
        <v>2017</v>
      </c>
      <c r="G149" s="1994">
        <v>18</v>
      </c>
      <c r="H149" s="1995">
        <v>3</v>
      </c>
      <c r="I149" s="2098">
        <v>5.0999999999999996</v>
      </c>
      <c r="J149" s="373">
        <v>0.35924774742332172</v>
      </c>
      <c r="K149" s="1966">
        <f t="shared" si="7"/>
        <v>11.127339728689966</v>
      </c>
      <c r="L149" s="1967">
        <v>3.5955208860759482</v>
      </c>
      <c r="M149" s="1968"/>
      <c r="N149" s="1968"/>
      <c r="O149" s="1968"/>
      <c r="P149" s="1968"/>
      <c r="Q149" s="1968"/>
      <c r="R149" s="1968"/>
      <c r="S149" s="1798"/>
      <c r="T149" s="745"/>
    </row>
    <row r="150" spans="1:22">
      <c r="A150" s="1959" t="s">
        <v>229</v>
      </c>
      <c r="B150" s="1613" t="s">
        <v>238</v>
      </c>
      <c r="C150" s="1613" t="s">
        <v>1553</v>
      </c>
      <c r="D150" s="1960">
        <v>8</v>
      </c>
      <c r="E150" s="1961">
        <v>10</v>
      </c>
      <c r="F150" s="1962">
        <v>2017</v>
      </c>
      <c r="G150" s="1994">
        <v>17</v>
      </c>
      <c r="H150" s="1995">
        <v>0.5</v>
      </c>
      <c r="I150" s="2098">
        <v>6.2</v>
      </c>
      <c r="J150" s="373">
        <v>0.35924774742332172</v>
      </c>
      <c r="K150" s="1966">
        <f t="shared" si="7"/>
        <v>11.127339728689966</v>
      </c>
      <c r="L150" s="1967">
        <v>2.3326645569620252</v>
      </c>
      <c r="M150" s="1968"/>
      <c r="N150" s="1968"/>
      <c r="O150" s="1968"/>
      <c r="P150" s="1968"/>
      <c r="Q150" s="1968"/>
      <c r="R150" s="1968"/>
      <c r="S150" s="1798"/>
      <c r="T150" s="745"/>
    </row>
    <row r="151" spans="1:22">
      <c r="A151" s="1959" t="s">
        <v>229</v>
      </c>
      <c r="B151" s="1613" t="s">
        <v>238</v>
      </c>
      <c r="C151" s="1613" t="s">
        <v>1553</v>
      </c>
      <c r="D151" s="1960">
        <v>8</v>
      </c>
      <c r="E151" s="1961">
        <v>10</v>
      </c>
      <c r="F151" s="1962">
        <v>2017</v>
      </c>
      <c r="G151" s="1994">
        <v>17</v>
      </c>
      <c r="H151" s="1995">
        <v>3</v>
      </c>
      <c r="I151" s="2098">
        <v>6.2</v>
      </c>
      <c r="J151" s="373">
        <v>0.2873981979386574</v>
      </c>
      <c r="K151" s="1966">
        <f t="shared" si="7"/>
        <v>8.9018717829519751</v>
      </c>
      <c r="L151" s="1967">
        <v>1.6248215189873421</v>
      </c>
      <c r="M151" s="1968"/>
      <c r="N151" s="1968"/>
      <c r="O151" s="1968"/>
      <c r="P151" s="1968"/>
      <c r="Q151" s="1968"/>
      <c r="R151" s="1968"/>
      <c r="S151" s="1798"/>
      <c r="T151" s="745"/>
    </row>
    <row r="152" spans="1:22">
      <c r="A152" s="1959" t="s">
        <v>229</v>
      </c>
      <c r="B152" s="1613" t="s">
        <v>238</v>
      </c>
      <c r="C152" s="1613" t="s">
        <v>1553</v>
      </c>
      <c r="D152" s="1960">
        <v>8</v>
      </c>
      <c r="E152" s="1961">
        <v>24</v>
      </c>
      <c r="F152" s="1962">
        <v>2017</v>
      </c>
      <c r="G152" s="1994">
        <v>17.5</v>
      </c>
      <c r="H152" s="1995">
        <v>0.5</v>
      </c>
      <c r="I152" s="2098">
        <v>6.75</v>
      </c>
      <c r="J152" s="373">
        <v>0.43109729690798615</v>
      </c>
      <c r="K152" s="1966">
        <f t="shared" si="7"/>
        <v>13.352807674427963</v>
      </c>
      <c r="L152" s="1967">
        <v>1.1904632911392403</v>
      </c>
      <c r="M152" s="1968"/>
      <c r="N152" s="1968"/>
      <c r="O152" s="1968"/>
      <c r="P152" s="1968"/>
      <c r="Q152" s="1968"/>
      <c r="R152" s="1968"/>
      <c r="S152" s="1798"/>
      <c r="T152" s="745"/>
    </row>
    <row r="153" spans="1:22">
      <c r="A153" s="1971" t="s">
        <v>229</v>
      </c>
      <c r="B153" s="1853" t="s">
        <v>238</v>
      </c>
      <c r="C153" s="1853" t="s">
        <v>1553</v>
      </c>
      <c r="D153" s="1972">
        <v>8</v>
      </c>
      <c r="E153" s="1973">
        <v>24</v>
      </c>
      <c r="F153" s="1974">
        <v>2017</v>
      </c>
      <c r="G153" s="1996">
        <v>17.5</v>
      </c>
      <c r="H153" s="1997">
        <v>3</v>
      </c>
      <c r="I153" s="2097">
        <v>6.75</v>
      </c>
      <c r="J153" s="1998">
        <v>0.39517252216565396</v>
      </c>
      <c r="K153" s="1966">
        <f t="shared" si="7"/>
        <v>12.240073701558966</v>
      </c>
      <c r="L153" s="1979">
        <v>1.0617645569620255</v>
      </c>
      <c r="M153" s="1980"/>
      <c r="N153" s="1980"/>
      <c r="O153" s="1980"/>
      <c r="P153" s="1968"/>
      <c r="Q153" s="1968"/>
      <c r="R153" s="1968"/>
      <c r="S153" s="1803"/>
      <c r="T153" s="745"/>
    </row>
    <row r="154" spans="1:22">
      <c r="A154" s="1791" t="s">
        <v>229</v>
      </c>
      <c r="B154" s="1765" t="s">
        <v>238</v>
      </c>
      <c r="C154" s="1765" t="s">
        <v>1553</v>
      </c>
      <c r="D154" s="1766">
        <v>7</v>
      </c>
      <c r="E154" s="1767">
        <v>5</v>
      </c>
      <c r="F154" s="1768">
        <v>2018</v>
      </c>
      <c r="G154" s="1765">
        <v>19</v>
      </c>
      <c r="H154" s="2008">
        <v>0.5</v>
      </c>
      <c r="I154" s="2100">
        <v>3</v>
      </c>
      <c r="J154" s="372">
        <v>0.34866750860191492</v>
      </c>
      <c r="K154" s="2010">
        <f t="shared" si="7"/>
        <v>10.799627411435713</v>
      </c>
      <c r="L154" s="2011">
        <v>0.61177215189873424</v>
      </c>
      <c r="M154" s="1776">
        <f>AVERAGE(I154:I157)</f>
        <v>3.0750000000000002</v>
      </c>
      <c r="N154" s="1776">
        <f>10*(6-(LN(M154)/LN(2)))</f>
        <v>43.794135895481219</v>
      </c>
      <c r="O154" s="2025">
        <f>AVERAGE(K154:K157)</f>
        <v>12.259967963581417</v>
      </c>
      <c r="P154" s="1776">
        <f t="shared" si="10"/>
        <v>40.30920803305618</v>
      </c>
      <c r="Q154" s="2025">
        <f>AVERAGE(L154:L157)</f>
        <v>3.1948101265822788</v>
      </c>
      <c r="R154" s="1776">
        <f t="shared" si="11"/>
        <v>41.96398646950145</v>
      </c>
      <c r="S154" s="1799">
        <f>AVERAGE(N154,P154,R154)</f>
        <v>42.022443466012952</v>
      </c>
      <c r="T154" s="1032">
        <f>AVERAGE(S154:S186)</f>
        <v>41.171475247378247</v>
      </c>
      <c r="U154" s="571" t="s">
        <v>49</v>
      </c>
      <c r="V154" s="571" t="str">
        <f>IF(_xlfn.NUMBERVALUE(T154), IF(T154&lt;50, "Acceptable; Ongoing Protection is Required", "Unacceptable; Immediate Restoration is Required"), " ")</f>
        <v>Acceptable; Ongoing Protection is Required</v>
      </c>
    </row>
    <row r="155" spans="1:22">
      <c r="A155" s="1791" t="s">
        <v>229</v>
      </c>
      <c r="B155" s="1765" t="s">
        <v>238</v>
      </c>
      <c r="C155" s="1765" t="s">
        <v>1553</v>
      </c>
      <c r="D155" s="1766">
        <v>7</v>
      </c>
      <c r="E155" s="1767">
        <v>5</v>
      </c>
      <c r="F155" s="1768">
        <v>2018</v>
      </c>
      <c r="G155" s="1765">
        <v>19</v>
      </c>
      <c r="H155" s="2008">
        <v>3</v>
      </c>
      <c r="I155" s="2100">
        <v>3</v>
      </c>
      <c r="J155" s="372">
        <v>0.27893400688153192</v>
      </c>
      <c r="K155" s="2010">
        <f t="shared" si="7"/>
        <v>8.6397019291485702</v>
      </c>
      <c r="L155" s="2011">
        <v>6.2310126582278489</v>
      </c>
      <c r="M155" s="1776"/>
      <c r="N155" s="1776"/>
      <c r="O155" s="1776"/>
      <c r="P155" s="1776"/>
      <c r="Q155" s="1776"/>
      <c r="R155" s="1776"/>
      <c r="S155" s="1799"/>
      <c r="T155" s="745"/>
    </row>
    <row r="156" spans="1:22">
      <c r="A156" s="1791" t="s">
        <v>229</v>
      </c>
      <c r="B156" s="1765" t="s">
        <v>238</v>
      </c>
      <c r="C156" s="1765" t="s">
        <v>1553</v>
      </c>
      <c r="D156" s="1766">
        <v>7</v>
      </c>
      <c r="E156" s="1767">
        <v>19</v>
      </c>
      <c r="F156" s="1768">
        <v>2018</v>
      </c>
      <c r="G156" s="1765">
        <v>19</v>
      </c>
      <c r="H156" s="2008">
        <v>0.5</v>
      </c>
      <c r="I156" s="2100">
        <v>3.4</v>
      </c>
      <c r="J156" s="372">
        <v>0.41840101032229787</v>
      </c>
      <c r="K156" s="2010">
        <f t="shared" si="7"/>
        <v>12.959552893722854</v>
      </c>
      <c r="L156" s="2011">
        <v>1.3708227848101264</v>
      </c>
      <c r="M156" s="1776"/>
      <c r="N156" s="1776"/>
      <c r="O156" s="1776"/>
      <c r="P156" s="1776"/>
      <c r="Q156" s="1776"/>
      <c r="R156" s="1776"/>
      <c r="S156" s="1799"/>
      <c r="T156" s="745"/>
    </row>
    <row r="157" spans="1:22">
      <c r="A157" s="1791" t="s">
        <v>229</v>
      </c>
      <c r="B157" s="1765" t="s">
        <v>238</v>
      </c>
      <c r="C157" s="1765" t="s">
        <v>1553</v>
      </c>
      <c r="D157" s="1766">
        <v>8</v>
      </c>
      <c r="E157" s="1767">
        <v>2</v>
      </c>
      <c r="F157" s="1768">
        <v>2018</v>
      </c>
      <c r="G157" s="1765">
        <v>19</v>
      </c>
      <c r="H157" s="2008">
        <v>0.5</v>
      </c>
      <c r="I157" s="2100">
        <v>2.9</v>
      </c>
      <c r="J157" s="372">
        <v>0.53725671918442996</v>
      </c>
      <c r="K157" s="2010">
        <f t="shared" si="7"/>
        <v>16.640989620018534</v>
      </c>
      <c r="L157" s="2011">
        <v>4.5656329113924059</v>
      </c>
      <c r="M157" s="1776"/>
      <c r="N157" s="1776"/>
      <c r="O157" s="1776"/>
      <c r="P157" s="1776"/>
      <c r="Q157" s="1776"/>
      <c r="R157" s="1776"/>
      <c r="S157" s="1799"/>
      <c r="T157" s="745"/>
    </row>
    <row r="158" spans="1:22">
      <c r="A158" s="1999" t="s">
        <v>229</v>
      </c>
      <c r="B158" s="1754" t="s">
        <v>238</v>
      </c>
      <c r="C158" s="1754" t="s">
        <v>1553</v>
      </c>
      <c r="D158" s="1755">
        <v>7</v>
      </c>
      <c r="E158" s="1756">
        <v>9</v>
      </c>
      <c r="F158" s="1757">
        <v>2019</v>
      </c>
      <c r="G158" s="2016">
        <v>19</v>
      </c>
      <c r="H158" s="2017">
        <v>0.5</v>
      </c>
      <c r="I158" s="2115">
        <v>4.5</v>
      </c>
      <c r="J158" s="699">
        <v>0.42627681941052792</v>
      </c>
      <c r="K158" s="2010">
        <f t="shared" si="7"/>
        <v>13.203498204421692</v>
      </c>
      <c r="L158" s="1714">
        <v>1.7596832911392397</v>
      </c>
      <c r="M158" s="2005">
        <f>AVERAGE(I158:I163)</f>
        <v>4.3899999999999997</v>
      </c>
      <c r="N158" s="2005">
        <f>10*(6-(LN(M158)/LN(2)))</f>
        <v>38.657790602393668</v>
      </c>
      <c r="O158" s="2007">
        <f>AVERAGE(K158:K163)</f>
        <v>12.653352445904121</v>
      </c>
      <c r="P158" s="1776">
        <f t="shared" si="10"/>
        <v>40.764852649603107</v>
      </c>
      <c r="Q158" s="2025">
        <f>AVERAGE(L158:L163)</f>
        <v>1.9504580168776366</v>
      </c>
      <c r="R158" s="1776">
        <f t="shared" si="11"/>
        <v>37.122949192176165</v>
      </c>
      <c r="S158" s="1802">
        <f>AVERAGE(N158,P158,R158)</f>
        <v>38.848530814724313</v>
      </c>
      <c r="T158" s="745"/>
    </row>
    <row r="159" spans="1:22">
      <c r="A159" s="1791" t="s">
        <v>229</v>
      </c>
      <c r="B159" s="1765" t="s">
        <v>238</v>
      </c>
      <c r="C159" s="1765" t="s">
        <v>1553</v>
      </c>
      <c r="D159" s="1766">
        <v>7</v>
      </c>
      <c r="E159" s="1767">
        <v>9</v>
      </c>
      <c r="F159" s="1768">
        <v>2019</v>
      </c>
      <c r="G159" s="1007">
        <v>19</v>
      </c>
      <c r="H159" s="2043">
        <v>3</v>
      </c>
      <c r="I159" s="2102">
        <v>4.5</v>
      </c>
      <c r="J159" s="704">
        <v>0.42627681941052792</v>
      </c>
      <c r="K159" s="2010">
        <f t="shared" si="7"/>
        <v>13.203498204421692</v>
      </c>
      <c r="L159" s="1717">
        <v>1.4350815189873416</v>
      </c>
      <c r="M159" s="1776"/>
      <c r="N159" s="1776"/>
      <c r="O159" s="1776"/>
      <c r="P159" s="1776"/>
      <c r="Q159" s="1776"/>
      <c r="R159" s="1776"/>
      <c r="S159" s="1799"/>
      <c r="T159" s="745"/>
    </row>
    <row r="160" spans="1:22">
      <c r="A160" s="1791" t="s">
        <v>229</v>
      </c>
      <c r="B160" s="1765" t="s">
        <v>238</v>
      </c>
      <c r="C160" s="1765" t="s">
        <v>1553</v>
      </c>
      <c r="D160" s="1766">
        <v>8</v>
      </c>
      <c r="E160" s="1767">
        <v>6</v>
      </c>
      <c r="F160" s="1768">
        <v>2019</v>
      </c>
      <c r="G160" s="1765">
        <v>18</v>
      </c>
      <c r="H160" s="2008">
        <v>0.5</v>
      </c>
      <c r="I160" s="2100">
        <v>4.7</v>
      </c>
      <c r="J160" s="372">
        <v>0.39075375112631722</v>
      </c>
      <c r="K160" s="2010">
        <f t="shared" si="7"/>
        <v>12.10320668738655</v>
      </c>
      <c r="L160" s="2011">
        <v>1.7596832911392404</v>
      </c>
      <c r="M160" s="1776"/>
      <c r="N160" s="1776"/>
      <c r="O160" s="1776"/>
      <c r="P160" s="1776"/>
      <c r="Q160" s="1776"/>
      <c r="R160" s="1776"/>
      <c r="S160" s="1799"/>
      <c r="T160" s="745"/>
    </row>
    <row r="161" spans="1:20">
      <c r="A161" s="1791" t="s">
        <v>229</v>
      </c>
      <c r="B161" s="1765" t="s">
        <v>238</v>
      </c>
      <c r="C161" s="1765" t="s">
        <v>1553</v>
      </c>
      <c r="D161" s="1766">
        <v>8</v>
      </c>
      <c r="E161" s="1767">
        <v>6</v>
      </c>
      <c r="F161" s="1768">
        <v>2019</v>
      </c>
      <c r="G161" s="1765">
        <v>18</v>
      </c>
      <c r="H161" s="2008">
        <v>3</v>
      </c>
      <c r="I161" s="2100">
        <v>4.7</v>
      </c>
      <c r="J161" s="372">
        <v>0.28418454627368533</v>
      </c>
      <c r="K161" s="2010">
        <f t="shared" si="7"/>
        <v>8.8023321362811302</v>
      </c>
      <c r="L161" s="2011">
        <v>2.1867908860759488</v>
      </c>
      <c r="M161" s="1776"/>
      <c r="N161" s="1776"/>
      <c r="O161" s="1776"/>
      <c r="P161" s="1776"/>
      <c r="Q161" s="1776"/>
      <c r="R161" s="1776"/>
      <c r="S161" s="1799"/>
      <c r="T161" s="745"/>
    </row>
    <row r="162" spans="1:20">
      <c r="A162" s="1791" t="s">
        <v>229</v>
      </c>
      <c r="B162" s="1765" t="s">
        <v>238</v>
      </c>
      <c r="C162" s="1765" t="s">
        <v>1553</v>
      </c>
      <c r="D162" s="1766">
        <v>8</v>
      </c>
      <c r="E162" s="1767">
        <v>20</v>
      </c>
      <c r="F162" s="1768">
        <v>2019</v>
      </c>
      <c r="G162" s="1765">
        <v>19</v>
      </c>
      <c r="H162" s="2008">
        <v>0.5</v>
      </c>
      <c r="I162" s="2100">
        <v>3.97</v>
      </c>
      <c r="J162" s="372">
        <v>0.49732295597894927</v>
      </c>
      <c r="K162" s="2010">
        <f t="shared" si="7"/>
        <v>15.404081238491974</v>
      </c>
      <c r="L162" s="2011">
        <v>1.9048998734177218</v>
      </c>
      <c r="M162" s="1776"/>
      <c r="N162" s="1776"/>
      <c r="O162" s="1776"/>
      <c r="P162" s="1776"/>
      <c r="Q162" s="1776"/>
      <c r="R162" s="1776"/>
      <c r="S162" s="1799"/>
      <c r="T162" s="745"/>
    </row>
    <row r="163" spans="1:20">
      <c r="A163" s="1790" t="s">
        <v>229</v>
      </c>
      <c r="B163" s="1760" t="s">
        <v>238</v>
      </c>
      <c r="C163" s="1760" t="s">
        <v>1553</v>
      </c>
      <c r="D163" s="1761">
        <v>8</v>
      </c>
      <c r="E163" s="1762">
        <v>20</v>
      </c>
      <c r="F163" s="1763">
        <v>2019</v>
      </c>
      <c r="G163" s="1760">
        <v>19</v>
      </c>
      <c r="H163" s="2012">
        <v>3</v>
      </c>
      <c r="I163" s="2101">
        <v>3.97</v>
      </c>
      <c r="J163" s="1724">
        <v>0.42627681941052792</v>
      </c>
      <c r="K163" s="2014">
        <f t="shared" si="7"/>
        <v>13.203498204421692</v>
      </c>
      <c r="L163" s="2015">
        <v>2.6566092405063277</v>
      </c>
      <c r="M163" s="1777"/>
      <c r="N163" s="1777"/>
      <c r="O163" s="1777"/>
      <c r="P163" s="1777"/>
      <c r="Q163" s="1777"/>
      <c r="R163" s="1777"/>
      <c r="S163" s="1800"/>
      <c r="T163" s="745"/>
    </row>
    <row r="164" spans="1:20">
      <c r="A164" s="1791"/>
      <c r="B164" s="1765"/>
      <c r="C164" s="682"/>
      <c r="D164" s="682"/>
      <c r="E164" s="1767"/>
      <c r="F164" s="1768"/>
      <c r="G164" s="1027" t="s">
        <v>1533</v>
      </c>
      <c r="H164" s="1027" t="s">
        <v>1221</v>
      </c>
      <c r="I164" s="1027" t="s">
        <v>1534</v>
      </c>
      <c r="J164" s="1028" t="s">
        <v>705</v>
      </c>
      <c r="K164" s="1027" t="s">
        <v>705</v>
      </c>
      <c r="L164" s="1715" t="s">
        <v>1535</v>
      </c>
      <c r="M164" s="1776"/>
      <c r="N164" s="1776"/>
      <c r="O164" s="1776"/>
      <c r="P164" s="1776"/>
      <c r="Q164" s="1776"/>
      <c r="R164" s="1776"/>
      <c r="S164" s="1799"/>
      <c r="T164" s="745"/>
    </row>
    <row r="165" spans="1:20" ht="16.2" thickBot="1">
      <c r="A165" s="1791"/>
      <c r="B165" s="1765"/>
      <c r="C165" s="2019" t="s">
        <v>701</v>
      </c>
      <c r="D165" s="2019" t="s">
        <v>786</v>
      </c>
      <c r="E165" s="1767"/>
      <c r="F165" s="1768"/>
      <c r="G165" s="2019" t="s">
        <v>1537</v>
      </c>
      <c r="H165" s="2019" t="s">
        <v>1538</v>
      </c>
      <c r="I165" s="2019" t="s">
        <v>1537</v>
      </c>
      <c r="J165" s="1029" t="s">
        <v>1539</v>
      </c>
      <c r="K165" s="1030" t="s">
        <v>1543</v>
      </c>
      <c r="L165" s="1716" t="s">
        <v>1540</v>
      </c>
      <c r="M165" s="1776"/>
      <c r="N165" s="1776"/>
      <c r="O165" s="1776"/>
      <c r="P165" s="1776"/>
      <c r="Q165" s="1776"/>
      <c r="R165" s="1776"/>
      <c r="S165" s="1799"/>
      <c r="T165" s="745"/>
    </row>
    <row r="166" spans="1:20" ht="16.2" thickTop="1">
      <c r="A166" s="1791"/>
      <c r="B166" s="1765"/>
      <c r="C166" s="2020" t="s">
        <v>1554</v>
      </c>
      <c r="D166" s="2021">
        <v>44392</v>
      </c>
      <c r="E166" s="1767"/>
      <c r="F166" s="1768"/>
      <c r="G166" s="2022">
        <v>16.5</v>
      </c>
      <c r="H166" s="2022">
        <v>0.5</v>
      </c>
      <c r="I166" s="2022">
        <v>6.05</v>
      </c>
      <c r="J166" s="2023">
        <v>0.3442008204718246</v>
      </c>
      <c r="K166" s="2010">
        <f t="shared" si="7"/>
        <v>10.661276213294295</v>
      </c>
      <c r="L166" s="2024">
        <v>0.97142857142857153</v>
      </c>
      <c r="M166" s="1776">
        <f>AVERAGE(I166:I181)</f>
        <v>5.2</v>
      </c>
      <c r="N166" s="2005">
        <f>10*(6-(LN(M166)/LN(2)))</f>
        <v>36.214883767462702</v>
      </c>
      <c r="O166" s="2025">
        <f>AVERAGE(K166:K181)</f>
        <v>22.581992195852646</v>
      </c>
      <c r="P166" s="1776">
        <f t="shared" si="10"/>
        <v>49.121383612467675</v>
      </c>
      <c r="Q166" s="2025">
        <f>AVERAGE(L166:L181)</f>
        <v>1.518623511904762</v>
      </c>
      <c r="R166" s="1776">
        <f t="shared" si="11"/>
        <v>34.667818064550701</v>
      </c>
      <c r="S166" s="1802">
        <f>AVERAGE(N166,P166,R166)</f>
        <v>40.001361814827028</v>
      </c>
    </row>
    <row r="167" spans="1:20">
      <c r="A167" s="1791"/>
      <c r="B167" s="1765"/>
      <c r="C167" s="2020" t="s">
        <v>1554</v>
      </c>
      <c r="D167" s="2021">
        <v>44392</v>
      </c>
      <c r="E167" s="1767"/>
      <c r="F167" s="1768"/>
      <c r="G167" s="2022">
        <v>16.5</v>
      </c>
      <c r="H167" s="2022">
        <v>3</v>
      </c>
      <c r="I167" s="2022">
        <v>6.05</v>
      </c>
      <c r="J167" s="2023">
        <v>0.2753606563774596</v>
      </c>
      <c r="K167" s="2010">
        <f t="shared" si="7"/>
        <v>8.5290209706354343</v>
      </c>
      <c r="L167" s="2024">
        <v>1.4450000000000001</v>
      </c>
      <c r="M167" s="1776"/>
      <c r="N167" s="1776"/>
      <c r="O167" s="1776"/>
      <c r="P167" s="1776"/>
      <c r="Q167" s="1776"/>
      <c r="R167" s="1776"/>
      <c r="S167" s="1799"/>
      <c r="T167" s="745"/>
    </row>
    <row r="168" spans="1:20">
      <c r="A168" s="1791"/>
      <c r="B168" s="1765"/>
      <c r="C168" s="2020" t="s">
        <v>1554</v>
      </c>
      <c r="D168" s="2021">
        <v>44392</v>
      </c>
      <c r="E168" s="1767"/>
      <c r="F168" s="1768"/>
      <c r="G168" s="2022">
        <v>16.5</v>
      </c>
      <c r="H168" s="2022">
        <v>9</v>
      </c>
      <c r="I168" s="2022">
        <v>6.05</v>
      </c>
      <c r="J168" s="2023">
        <v>0.6884016409436492</v>
      </c>
      <c r="K168" s="2010">
        <f t="shared" si="7"/>
        <v>21.32255242658859</v>
      </c>
      <c r="L168" s="2024">
        <v>2.1917857142857144</v>
      </c>
      <c r="M168" s="1776"/>
      <c r="N168" s="1776"/>
      <c r="O168" s="1776"/>
      <c r="P168" s="1776"/>
      <c r="Q168" s="1776"/>
      <c r="R168" s="1776"/>
      <c r="S168" s="1799"/>
      <c r="T168" s="745"/>
    </row>
    <row r="169" spans="1:20">
      <c r="A169" s="1791"/>
      <c r="B169" s="1765"/>
      <c r="C169" s="2020" t="s">
        <v>1554</v>
      </c>
      <c r="D169" s="2021">
        <v>44392</v>
      </c>
      <c r="E169" s="1767"/>
      <c r="F169" s="1768"/>
      <c r="G169" s="2022">
        <v>16.5</v>
      </c>
      <c r="H169" s="2022">
        <v>16.5</v>
      </c>
      <c r="I169" s="2022">
        <v>6.05</v>
      </c>
      <c r="J169" s="2023">
        <v>0.96927119730961508</v>
      </c>
      <c r="K169" s="2010">
        <f t="shared" si="7"/>
        <v>30.022206065468019</v>
      </c>
      <c r="L169" s="2024">
        <v>6.156428571428572</v>
      </c>
      <c r="M169" s="1776"/>
      <c r="N169" s="1776"/>
      <c r="O169" s="1776"/>
      <c r="P169" s="1776"/>
      <c r="Q169" s="1776"/>
      <c r="R169" s="1776"/>
      <c r="S169" s="1799"/>
      <c r="T169" s="745"/>
    </row>
    <row r="170" spans="1:20">
      <c r="A170" s="1791"/>
      <c r="B170" s="1765"/>
      <c r="C170" s="2020" t="s">
        <v>1554</v>
      </c>
      <c r="D170" s="2021">
        <v>44406</v>
      </c>
      <c r="E170" s="1767"/>
      <c r="F170" s="1768"/>
      <c r="G170" s="2022">
        <v>17.5</v>
      </c>
      <c r="H170" s="2022">
        <v>0.5</v>
      </c>
      <c r="I170" s="2022">
        <v>5.3</v>
      </c>
      <c r="J170" s="2023">
        <v>0.37862090251900699</v>
      </c>
      <c r="K170" s="2010">
        <f t="shared" si="7"/>
        <v>11.727403834623722</v>
      </c>
      <c r="L170" s="2024">
        <v>1.2223809523809526</v>
      </c>
      <c r="M170" s="1776"/>
      <c r="N170" s="1776"/>
      <c r="O170" s="1776"/>
      <c r="P170" s="1776"/>
      <c r="Q170" s="1776"/>
      <c r="R170" s="1776"/>
      <c r="S170" s="1799"/>
      <c r="T170" s="745"/>
    </row>
    <row r="171" spans="1:20">
      <c r="A171" s="1791"/>
      <c r="B171" s="1765"/>
      <c r="C171" s="2020" t="s">
        <v>1554</v>
      </c>
      <c r="D171" s="2021">
        <v>44406</v>
      </c>
      <c r="E171" s="1767"/>
      <c r="F171" s="1768"/>
      <c r="G171" s="2022">
        <v>17.5</v>
      </c>
      <c r="H171" s="2022">
        <v>3</v>
      </c>
      <c r="I171" s="2022">
        <v>5.3</v>
      </c>
      <c r="J171" s="2023">
        <v>0.41304098456618943</v>
      </c>
      <c r="K171" s="2010">
        <f t="shared" si="7"/>
        <v>12.793531455953151</v>
      </c>
      <c r="L171" s="2024">
        <v>0.81357142857142861</v>
      </c>
      <c r="M171" s="1776"/>
      <c r="N171" s="1776"/>
      <c r="O171" s="1776"/>
      <c r="P171" s="1776"/>
      <c r="Q171" s="1776"/>
      <c r="R171" s="1776"/>
      <c r="S171" s="1799"/>
      <c r="T171" s="745"/>
    </row>
    <row r="172" spans="1:20">
      <c r="A172" s="1791"/>
      <c r="B172" s="1765"/>
      <c r="C172" s="2020" t="s">
        <v>1554</v>
      </c>
      <c r="D172" s="2021">
        <v>44406</v>
      </c>
      <c r="E172" s="1767"/>
      <c r="F172" s="1768"/>
      <c r="G172" s="2022">
        <v>17.5</v>
      </c>
      <c r="H172" s="2022">
        <v>9</v>
      </c>
      <c r="I172" s="2022">
        <v>5.3</v>
      </c>
      <c r="J172" s="2023">
        <v>0.5507213127549192</v>
      </c>
      <c r="K172" s="2010">
        <f t="shared" si="7"/>
        <v>17.058041941270869</v>
      </c>
      <c r="L172" s="2024">
        <v>2.1654761904761908</v>
      </c>
      <c r="M172" s="1776"/>
      <c r="N172" s="1776"/>
      <c r="O172" s="1776"/>
      <c r="P172" s="1776"/>
      <c r="Q172" s="1776"/>
      <c r="R172" s="1776"/>
      <c r="S172" s="1799"/>
      <c r="T172" s="745"/>
    </row>
    <row r="173" spans="1:20">
      <c r="A173" s="1791"/>
      <c r="B173" s="1765"/>
      <c r="C173" s="2020" t="s">
        <v>1554</v>
      </c>
      <c r="D173" s="2021">
        <v>44406</v>
      </c>
      <c r="E173" s="1767"/>
      <c r="F173" s="1768"/>
      <c r="G173" s="2022">
        <v>17.5</v>
      </c>
      <c r="H173" s="2022">
        <v>17</v>
      </c>
      <c r="I173" s="2022">
        <v>5.3</v>
      </c>
      <c r="J173" s="2023">
        <v>2.0053886840888588</v>
      </c>
      <c r="K173" s="2010">
        <f t="shared" si="7"/>
        <v>62.114909100968312</v>
      </c>
      <c r="L173" s="2024">
        <v>2.5000000000000001E-2</v>
      </c>
      <c r="M173" s="1776"/>
      <c r="N173" s="1776"/>
      <c r="O173" s="1776"/>
      <c r="P173" s="1776"/>
      <c r="Q173" s="1776"/>
      <c r="R173" s="1776"/>
      <c r="S173" s="1799"/>
      <c r="T173" s="745"/>
    </row>
    <row r="174" spans="1:20">
      <c r="A174" s="1791"/>
      <c r="B174" s="1765"/>
      <c r="C174" s="2020" t="s">
        <v>1554</v>
      </c>
      <c r="D174" s="2021">
        <v>44420</v>
      </c>
      <c r="E174" s="1767"/>
      <c r="F174" s="1768"/>
      <c r="G174" s="2022">
        <v>16</v>
      </c>
      <c r="H174" s="2022">
        <v>0.5</v>
      </c>
      <c r="I174" s="2022">
        <v>3.95</v>
      </c>
      <c r="J174" s="2026">
        <v>0.41304098456618943</v>
      </c>
      <c r="K174" s="2010">
        <f t="shared" si="7"/>
        <v>12.793531455953151</v>
      </c>
      <c r="L174" s="2024">
        <v>1.6514285714285715</v>
      </c>
      <c r="M174" s="1776"/>
      <c r="N174" s="1776"/>
      <c r="O174" s="1776"/>
      <c r="P174" s="1776"/>
      <c r="Q174" s="1776"/>
      <c r="R174" s="1776"/>
      <c r="S174" s="1799"/>
      <c r="T174" s="745"/>
    </row>
    <row r="175" spans="1:20">
      <c r="A175" s="1791"/>
      <c r="B175" s="1765"/>
      <c r="C175" s="2020" t="s">
        <v>1554</v>
      </c>
      <c r="D175" s="2021">
        <v>44420</v>
      </c>
      <c r="E175" s="1767"/>
      <c r="F175" s="1768"/>
      <c r="G175" s="2022">
        <v>16</v>
      </c>
      <c r="H175" s="2022">
        <v>3</v>
      </c>
      <c r="I175" s="2022">
        <v>3.95</v>
      </c>
      <c r="J175" s="2026">
        <v>0.61956147684928409</v>
      </c>
      <c r="K175" s="2010">
        <f t="shared" si="7"/>
        <v>19.190297183929726</v>
      </c>
      <c r="L175" s="2024">
        <v>1.5623809523809526</v>
      </c>
      <c r="M175" s="1776"/>
      <c r="N175" s="1776"/>
      <c r="O175" s="1776"/>
      <c r="P175" s="1776"/>
      <c r="Q175" s="1776"/>
      <c r="R175" s="1776"/>
      <c r="S175" s="1799"/>
      <c r="T175" s="745"/>
    </row>
    <row r="176" spans="1:20">
      <c r="A176" s="1791"/>
      <c r="B176" s="1765"/>
      <c r="C176" s="2020" t="s">
        <v>1554</v>
      </c>
      <c r="D176" s="2021">
        <v>44420</v>
      </c>
      <c r="E176" s="1767"/>
      <c r="F176" s="1768"/>
      <c r="G176" s="2022">
        <v>16</v>
      </c>
      <c r="H176" s="2022">
        <v>9</v>
      </c>
      <c r="I176" s="2022">
        <v>3.95</v>
      </c>
      <c r="J176" s="2026">
        <v>0.5507213127549192</v>
      </c>
      <c r="K176" s="2010">
        <f t="shared" si="7"/>
        <v>17.058041941270869</v>
      </c>
      <c r="L176" s="2024">
        <v>1.416666666666667</v>
      </c>
      <c r="M176" s="1776"/>
      <c r="N176" s="1776"/>
      <c r="O176" s="1776"/>
      <c r="P176" s="1776"/>
      <c r="Q176" s="1776"/>
      <c r="R176" s="1776"/>
      <c r="S176" s="1799"/>
      <c r="T176" s="745"/>
    </row>
    <row r="177" spans="1:22">
      <c r="A177" s="1791"/>
      <c r="B177" s="1765"/>
      <c r="C177" s="2020" t="s">
        <v>1554</v>
      </c>
      <c r="D177" s="2021">
        <v>44420</v>
      </c>
      <c r="E177" s="1767"/>
      <c r="F177" s="1768"/>
      <c r="G177" s="2022">
        <v>16</v>
      </c>
      <c r="H177" s="2022">
        <v>16</v>
      </c>
      <c r="I177" s="2022">
        <v>3.95</v>
      </c>
      <c r="J177" s="2026">
        <v>1.6043109472710873</v>
      </c>
      <c r="K177" s="2010">
        <f t="shared" si="7"/>
        <v>49.691927280774657</v>
      </c>
      <c r="L177" s="2024">
        <v>2.5000000000000001E-2</v>
      </c>
      <c r="M177" s="1776"/>
      <c r="N177" s="1776"/>
      <c r="O177" s="1776"/>
      <c r="P177" s="1776"/>
      <c r="Q177" s="1776"/>
      <c r="R177" s="1776"/>
      <c r="S177" s="1799"/>
      <c r="T177" s="745"/>
    </row>
    <row r="178" spans="1:22">
      <c r="A178" s="1791"/>
      <c r="B178" s="1765"/>
      <c r="C178" s="2020" t="s">
        <v>1554</v>
      </c>
      <c r="D178" s="2021">
        <v>44434</v>
      </c>
      <c r="E178" s="1767"/>
      <c r="F178" s="1768"/>
      <c r="G178" s="2022">
        <v>16</v>
      </c>
      <c r="H178" s="2022">
        <v>0.5</v>
      </c>
      <c r="I178" s="2022">
        <v>5.5</v>
      </c>
      <c r="J178" s="2026">
        <v>0.39200000000000007</v>
      </c>
      <c r="K178" s="2010">
        <f t="shared" si="7"/>
        <v>12.141808000000003</v>
      </c>
      <c r="L178" s="2024">
        <v>1.2830952380952385</v>
      </c>
      <c r="M178" s="1776"/>
      <c r="N178" s="1776"/>
      <c r="O178" s="1776"/>
      <c r="P178" s="1776"/>
      <c r="Q178" s="1776"/>
      <c r="R178" s="1776"/>
      <c r="S178" s="1799"/>
      <c r="T178" s="745"/>
    </row>
    <row r="179" spans="1:22">
      <c r="A179" s="1791"/>
      <c r="B179" s="1765"/>
      <c r="C179" s="2020" t="s">
        <v>1554</v>
      </c>
      <c r="D179" s="2021">
        <v>44434</v>
      </c>
      <c r="E179" s="1767"/>
      <c r="F179" s="1768"/>
      <c r="G179" s="2022">
        <v>16</v>
      </c>
      <c r="H179" s="2022">
        <v>3</v>
      </c>
      <c r="I179" s="2022">
        <v>5.5</v>
      </c>
      <c r="J179" s="2026">
        <v>0.32666666666666677</v>
      </c>
      <c r="K179" s="2010">
        <f t="shared" si="7"/>
        <v>10.118173333333337</v>
      </c>
      <c r="L179" s="2024">
        <v>0.86214285714285732</v>
      </c>
      <c r="M179" s="1776"/>
      <c r="N179" s="1776"/>
      <c r="O179" s="1776"/>
      <c r="P179" s="1776"/>
      <c r="Q179" s="1776"/>
      <c r="R179" s="1776"/>
      <c r="S179" s="1799"/>
      <c r="T179" s="745"/>
    </row>
    <row r="180" spans="1:22">
      <c r="A180" s="1791"/>
      <c r="B180" s="1765"/>
      <c r="C180" s="2020" t="s">
        <v>1554</v>
      </c>
      <c r="D180" s="2021">
        <v>44434</v>
      </c>
      <c r="E180" s="1767"/>
      <c r="F180" s="1768"/>
      <c r="G180" s="2022">
        <v>16</v>
      </c>
      <c r="H180" s="2022">
        <v>9</v>
      </c>
      <c r="I180" s="2022">
        <v>5.5</v>
      </c>
      <c r="J180" s="2026">
        <v>0.70011957232333033</v>
      </c>
      <c r="K180" s="2010">
        <f t="shared" si="7"/>
        <v>21.685503633142833</v>
      </c>
      <c r="L180" s="2024">
        <v>2.4811904761904766</v>
      </c>
      <c r="M180" s="1776"/>
      <c r="N180" s="1776"/>
      <c r="O180" s="1776"/>
      <c r="P180" s="1776"/>
      <c r="Q180" s="1776"/>
      <c r="R180" s="1776"/>
      <c r="S180" s="1799"/>
      <c r="T180" s="745"/>
    </row>
    <row r="181" spans="1:22" s="451" customFormat="1">
      <c r="A181" s="1790"/>
      <c r="B181" s="1760"/>
      <c r="C181" s="2027" t="s">
        <v>1554</v>
      </c>
      <c r="D181" s="2028">
        <v>44434</v>
      </c>
      <c r="E181" s="1762"/>
      <c r="F181" s="1763"/>
      <c r="G181" s="2029">
        <v>16</v>
      </c>
      <c r="H181" s="2029">
        <v>16</v>
      </c>
      <c r="I181" s="2029">
        <v>5.5</v>
      </c>
      <c r="J181" s="2045">
        <v>1.4335781719001526</v>
      </c>
      <c r="K181" s="2014">
        <f t="shared" si="7"/>
        <v>44.403650296435323</v>
      </c>
      <c r="L181" s="2030">
        <v>2.5000000000000001E-2</v>
      </c>
      <c r="M181" s="1777"/>
      <c r="N181" s="1777"/>
      <c r="O181" s="1777"/>
      <c r="P181" s="1777"/>
      <c r="Q181" s="1777"/>
      <c r="R181" s="1777"/>
      <c r="S181" s="1800"/>
      <c r="T181" s="1016"/>
      <c r="V181"/>
    </row>
    <row r="182" spans="1:22">
      <c r="A182" s="1791"/>
      <c r="B182" s="1765"/>
      <c r="C182" s="1765"/>
      <c r="D182" s="1766"/>
      <c r="E182" s="1767"/>
      <c r="F182" s="1768"/>
      <c r="G182" s="1765"/>
      <c r="H182" s="2008"/>
      <c r="I182" s="2100"/>
      <c r="J182" s="372"/>
      <c r="K182" s="2010"/>
      <c r="L182" s="2011"/>
      <c r="M182" s="1776"/>
      <c r="N182" s="1776"/>
      <c r="O182" s="1776"/>
      <c r="P182" s="1776"/>
      <c r="Q182" s="1776"/>
      <c r="R182" s="1776"/>
      <c r="S182" s="1799"/>
      <c r="T182" s="745"/>
    </row>
    <row r="183" spans="1:22">
      <c r="A183" s="1791"/>
      <c r="B183" s="1765"/>
      <c r="C183" s="682"/>
      <c r="D183" s="682"/>
      <c r="E183" s="1767"/>
      <c r="F183" s="1768"/>
      <c r="G183" s="1027" t="s">
        <v>1533</v>
      </c>
      <c r="H183" s="1027" t="s">
        <v>1221</v>
      </c>
      <c r="I183" s="1027" t="s">
        <v>1534</v>
      </c>
      <c r="J183" s="1028" t="s">
        <v>705</v>
      </c>
      <c r="K183" s="1027" t="s">
        <v>705</v>
      </c>
      <c r="L183" s="1715" t="s">
        <v>1535</v>
      </c>
      <c r="M183" s="1776"/>
      <c r="N183" s="1776"/>
      <c r="O183" s="1776"/>
      <c r="P183" s="1776"/>
      <c r="Q183" s="1776"/>
      <c r="R183" s="1776"/>
      <c r="S183" s="1799"/>
      <c r="T183" s="745"/>
    </row>
    <row r="184" spans="1:22" ht="16.2" thickBot="1">
      <c r="A184" s="1791"/>
      <c r="B184" s="1765"/>
      <c r="C184" s="2019" t="s">
        <v>701</v>
      </c>
      <c r="D184" s="2019" t="s">
        <v>786</v>
      </c>
      <c r="E184" s="1767"/>
      <c r="F184" s="1768"/>
      <c r="G184" s="2019" t="s">
        <v>1537</v>
      </c>
      <c r="H184" s="2019" t="s">
        <v>1538</v>
      </c>
      <c r="I184" s="2019" t="s">
        <v>1537</v>
      </c>
      <c r="J184" s="1029" t="s">
        <v>1539</v>
      </c>
      <c r="K184" s="1030" t="s">
        <v>1543</v>
      </c>
      <c r="L184" s="1716" t="s">
        <v>1540</v>
      </c>
      <c r="M184" s="1776"/>
      <c r="N184" s="1776"/>
      <c r="O184" s="1776"/>
      <c r="P184" s="1776"/>
      <c r="Q184" s="1776"/>
      <c r="R184" s="1776"/>
      <c r="S184" s="1799"/>
      <c r="T184" s="745"/>
    </row>
    <row r="185" spans="1:22" ht="16.2" thickTop="1">
      <c r="A185" s="1791"/>
      <c r="B185" s="1765"/>
      <c r="C185" s="1776" t="s">
        <v>1552</v>
      </c>
      <c r="D185" s="2031">
        <v>44749</v>
      </c>
      <c r="E185" s="1767"/>
      <c r="F185" s="1768"/>
      <c r="G185" s="1765">
        <v>17</v>
      </c>
      <c r="H185" s="1765">
        <v>0.5</v>
      </c>
      <c r="I185" s="1765">
        <v>4.5</v>
      </c>
      <c r="J185" s="372">
        <v>0.40036841073677543</v>
      </c>
      <c r="K185" s="2010">
        <f t="shared" si="7"/>
        <v>12.401011154160882</v>
      </c>
      <c r="L185" s="2011">
        <v>0.44133735618407177</v>
      </c>
      <c r="M185" s="1776">
        <f>AVERAGE(I185:I196)</f>
        <v>4.4666666666666659</v>
      </c>
      <c r="N185" s="2005">
        <f>10*(6-(LN(M185)/LN(2)))</f>
        <v>38.408014051507465</v>
      </c>
      <c r="O185" s="2025">
        <f>AVERAGE(K185:K196)</f>
        <v>15.001770220243108</v>
      </c>
      <c r="P185" s="1776">
        <f>10*(6-(LN(48/O185)/LN(2)))</f>
        <v>43.220983440393439</v>
      </c>
      <c r="Q185" s="2025">
        <f>AVERAGE(L185:L196)</f>
        <v>7.1097818670578432</v>
      </c>
      <c r="R185" s="1776">
        <f>10*(6-((2.04-0.68*LN(Q185))/LN(2)))</f>
        <v>49.811697189945214</v>
      </c>
      <c r="S185" s="1802">
        <f>AVERAGE(N185,P185,R185)</f>
        <v>43.813564893948701</v>
      </c>
      <c r="T185" s="745"/>
    </row>
    <row r="186" spans="1:22">
      <c r="A186" s="1791"/>
      <c r="B186" s="1765"/>
      <c r="C186" s="1776" t="s">
        <v>1552</v>
      </c>
      <c r="D186" s="2031">
        <v>44749</v>
      </c>
      <c r="E186" s="1767"/>
      <c r="F186" s="1768"/>
      <c r="G186" s="1765">
        <v>17</v>
      </c>
      <c r="H186" s="1765">
        <v>6</v>
      </c>
      <c r="I186" s="1765">
        <v>4.5</v>
      </c>
      <c r="J186" s="372">
        <v>0.36397128248797772</v>
      </c>
      <c r="K186" s="2010">
        <f t="shared" si="7"/>
        <v>11.273646503782622</v>
      </c>
      <c r="L186" s="2011">
        <v>0.95313528909546419</v>
      </c>
      <c r="M186" s="1776"/>
      <c r="N186" s="1776"/>
      <c r="O186" s="1776"/>
      <c r="P186" s="1776"/>
      <c r="Q186" s="1776"/>
      <c r="R186" s="1776"/>
      <c r="S186" s="1799"/>
      <c r="T186" s="745"/>
    </row>
    <row r="187" spans="1:22">
      <c r="A187" s="1791"/>
      <c r="B187" s="1765"/>
      <c r="C187" s="1776" t="s">
        <v>1552</v>
      </c>
      <c r="D187" s="2031">
        <v>44749</v>
      </c>
      <c r="E187" s="1767"/>
      <c r="F187" s="1768"/>
      <c r="G187" s="1765">
        <v>17</v>
      </c>
      <c r="H187" s="1765">
        <v>12</v>
      </c>
      <c r="I187" s="1765">
        <v>4.5</v>
      </c>
      <c r="J187" s="372">
        <v>0.50955979548316876</v>
      </c>
      <c r="K187" s="2010">
        <f t="shared" si="7"/>
        <v>15.78310510529567</v>
      </c>
      <c r="L187" s="2011">
        <v>2.34629002327268</v>
      </c>
      <c r="M187" s="1776"/>
      <c r="N187" s="1776"/>
      <c r="O187" s="1776"/>
      <c r="P187" s="1776"/>
      <c r="Q187" s="1776"/>
      <c r="R187" s="1776"/>
      <c r="S187" s="1799"/>
      <c r="T187" s="745"/>
    </row>
    <row r="188" spans="1:22">
      <c r="A188" s="1791"/>
      <c r="B188" s="1765"/>
      <c r="C188" s="1776" t="s">
        <v>1552</v>
      </c>
      <c r="D188" s="2031">
        <v>44749</v>
      </c>
      <c r="E188" s="1767"/>
      <c r="F188" s="1768"/>
      <c r="G188" s="1765">
        <v>17</v>
      </c>
      <c r="H188" s="1765">
        <v>16</v>
      </c>
      <c r="I188" s="1765">
        <v>4.5</v>
      </c>
      <c r="J188" s="372">
        <v>0.72794256497595544</v>
      </c>
      <c r="K188" s="2010">
        <f t="shared" si="7"/>
        <v>22.547293007565244</v>
      </c>
      <c r="L188" s="2011">
        <v>2.9305421713739452</v>
      </c>
      <c r="M188" s="1776"/>
      <c r="N188" s="1776"/>
      <c r="O188" s="1776"/>
      <c r="P188" s="1776"/>
      <c r="Q188" s="1776"/>
      <c r="R188" s="1776"/>
      <c r="S188" s="1799"/>
      <c r="T188" s="745"/>
    </row>
    <row r="189" spans="1:22">
      <c r="A189" s="1791"/>
      <c r="B189" s="1765"/>
      <c r="C189" s="1776" t="s">
        <v>1552</v>
      </c>
      <c r="D189" s="2031">
        <v>44761</v>
      </c>
      <c r="E189" s="1767"/>
      <c r="F189" s="1768"/>
      <c r="G189" s="1765">
        <v>17</v>
      </c>
      <c r="H189" s="1765">
        <v>0.5</v>
      </c>
      <c r="I189" s="1765">
        <v>4.9000000000000004</v>
      </c>
      <c r="J189" s="372">
        <v>0.36397128248797772</v>
      </c>
      <c r="K189" s="2010">
        <f t="shared" si="7"/>
        <v>11.273646503782622</v>
      </c>
      <c r="L189" s="2011">
        <v>0.61667028958333336</v>
      </c>
      <c r="M189" s="1776"/>
      <c r="N189" s="1776"/>
      <c r="O189" s="1776"/>
      <c r="P189" s="1776"/>
      <c r="Q189" s="1776"/>
      <c r="R189" s="1776"/>
      <c r="S189" s="1799"/>
      <c r="T189" s="745"/>
    </row>
    <row r="190" spans="1:22">
      <c r="A190" s="1791"/>
      <c r="B190" s="1765"/>
      <c r="C190" s="1776" t="s">
        <v>1552</v>
      </c>
      <c r="D190" s="2031">
        <v>44761</v>
      </c>
      <c r="E190" s="1767"/>
      <c r="F190" s="1768"/>
      <c r="G190" s="1765">
        <v>17</v>
      </c>
      <c r="H190" s="1765">
        <v>3</v>
      </c>
      <c r="I190" s="1765">
        <v>4.9000000000000004</v>
      </c>
      <c r="J190" s="372">
        <v>0.1091913847463933</v>
      </c>
      <c r="K190" s="2010">
        <f t="shared" si="7"/>
        <v>3.3820939511347858</v>
      </c>
      <c r="L190" s="2011">
        <v>0.59480691236814354</v>
      </c>
      <c r="M190" s="1776"/>
      <c r="N190" s="1776"/>
      <c r="O190" s="1776"/>
      <c r="P190" s="1776"/>
      <c r="Q190" s="1776"/>
      <c r="R190" s="1776"/>
      <c r="S190" s="1799"/>
      <c r="T190" s="745"/>
    </row>
    <row r="191" spans="1:22">
      <c r="A191" s="1791"/>
      <c r="B191" s="1765"/>
      <c r="C191" s="1776" t="s">
        <v>1552</v>
      </c>
      <c r="D191" s="2031">
        <v>44761</v>
      </c>
      <c r="E191" s="1767"/>
      <c r="F191" s="1768"/>
      <c r="G191" s="1765">
        <v>17</v>
      </c>
      <c r="H191" s="1765">
        <v>9</v>
      </c>
      <c r="I191" s="1765">
        <v>4.9000000000000004</v>
      </c>
      <c r="J191" s="372">
        <v>0.21838276949278659</v>
      </c>
      <c r="K191" s="2010">
        <f t="shared" si="7"/>
        <v>6.7641879022695717</v>
      </c>
      <c r="L191" s="2011">
        <v>1.778564727558017</v>
      </c>
      <c r="M191" s="1776"/>
      <c r="N191" s="1776"/>
      <c r="O191" s="1776"/>
      <c r="P191" s="1776"/>
      <c r="Q191" s="1776"/>
      <c r="R191" s="1776"/>
      <c r="S191" s="1799"/>
      <c r="T191" s="745"/>
    </row>
    <row r="192" spans="1:22">
      <c r="A192" s="1791"/>
      <c r="B192" s="1765"/>
      <c r="C192" s="1776" t="s">
        <v>1552</v>
      </c>
      <c r="D192" s="2031">
        <v>44761</v>
      </c>
      <c r="E192" s="1767"/>
      <c r="F192" s="1768"/>
      <c r="G192" s="1765">
        <v>17</v>
      </c>
      <c r="H192" s="1765">
        <v>16</v>
      </c>
      <c r="I192" s="1765">
        <v>4.9000000000000004</v>
      </c>
      <c r="J192" s="372">
        <v>1.0178955427284171</v>
      </c>
      <c r="K192" s="2010">
        <f t="shared" si="7"/>
        <v>31.528296540469992</v>
      </c>
      <c r="L192" s="2011">
        <v>13.096336849077005</v>
      </c>
      <c r="M192" s="1776"/>
      <c r="N192" s="1776"/>
      <c r="O192" s="1776"/>
      <c r="P192" s="1776"/>
      <c r="Q192" s="1776"/>
      <c r="R192" s="1776"/>
      <c r="S192" s="1799"/>
      <c r="T192" s="745"/>
    </row>
    <row r="193" spans="1:22">
      <c r="A193" s="1791"/>
      <c r="B193" s="1765"/>
      <c r="C193" s="1776" t="s">
        <v>1552</v>
      </c>
      <c r="D193" s="2031">
        <v>44777</v>
      </c>
      <c r="E193" s="1767"/>
      <c r="F193" s="1768"/>
      <c r="G193" s="1765">
        <v>18</v>
      </c>
      <c r="H193" s="1765">
        <v>0.5</v>
      </c>
      <c r="I193" s="1765">
        <v>4</v>
      </c>
      <c r="J193" s="372">
        <v>0.14558851299519107</v>
      </c>
      <c r="K193" s="2010">
        <f t="shared" si="7"/>
        <v>4.5094586015130487</v>
      </c>
      <c r="L193" s="2011">
        <v>0.61794141616561216</v>
      </c>
      <c r="M193" s="1776"/>
      <c r="N193" s="1776"/>
      <c r="O193" s="1776"/>
      <c r="P193" s="1776"/>
      <c r="Q193" s="1776"/>
      <c r="R193" s="1776"/>
      <c r="S193" s="1799"/>
      <c r="T193" s="745"/>
    </row>
    <row r="194" spans="1:22">
      <c r="A194" s="1791"/>
      <c r="B194" s="1765"/>
      <c r="C194" s="1776" t="s">
        <v>1552</v>
      </c>
      <c r="D194" s="2031">
        <v>44777</v>
      </c>
      <c r="E194" s="1767"/>
      <c r="F194" s="1768"/>
      <c r="G194" s="1765">
        <v>18</v>
      </c>
      <c r="H194" s="1765">
        <v>3</v>
      </c>
      <c r="I194" s="1765">
        <v>4</v>
      </c>
      <c r="J194" s="372">
        <v>0.47316266723437106</v>
      </c>
      <c r="K194" s="2010">
        <f t="shared" si="7"/>
        <v>14.655740454917408</v>
      </c>
      <c r="L194" s="2011">
        <v>0.76539209970991573</v>
      </c>
      <c r="M194" s="1776"/>
      <c r="N194" s="1776"/>
      <c r="O194" s="1776"/>
      <c r="P194" s="1776"/>
      <c r="Q194" s="1776"/>
      <c r="R194" s="1776"/>
      <c r="S194" s="1799"/>
      <c r="T194" s="745"/>
    </row>
    <row r="195" spans="1:22">
      <c r="A195" s="1791"/>
      <c r="B195" s="1765"/>
      <c r="C195" s="1776" t="s">
        <v>1552</v>
      </c>
      <c r="D195" s="2031">
        <v>44777</v>
      </c>
      <c r="E195" s="1767"/>
      <c r="F195" s="1768"/>
      <c r="G195" s="1765">
        <v>18</v>
      </c>
      <c r="H195" s="1765">
        <v>9</v>
      </c>
      <c r="I195" s="1765">
        <v>4</v>
      </c>
      <c r="J195" s="372">
        <v>0.21838276949278659</v>
      </c>
      <c r="K195" s="2010">
        <f t="shared" si="7"/>
        <v>6.7641879022695717</v>
      </c>
      <c r="L195" s="2011">
        <v>1.5195938718618145</v>
      </c>
      <c r="M195" s="1776"/>
      <c r="N195" s="1776"/>
      <c r="O195" s="1776"/>
      <c r="P195" s="1776"/>
      <c r="Q195" s="1776"/>
      <c r="R195" s="1776"/>
      <c r="S195" s="1799"/>
      <c r="T195" s="745"/>
    </row>
    <row r="196" spans="1:22">
      <c r="A196" s="1791"/>
      <c r="B196" s="1765"/>
      <c r="C196" s="1776" t="s">
        <v>1552</v>
      </c>
      <c r="D196" s="2031">
        <v>44777</v>
      </c>
      <c r="E196" s="1767"/>
      <c r="F196" s="1768"/>
      <c r="G196" s="1765">
        <v>18</v>
      </c>
      <c r="H196" s="1765">
        <v>17</v>
      </c>
      <c r="I196" s="1765">
        <v>4</v>
      </c>
      <c r="J196" s="372">
        <v>1.2635944668352763</v>
      </c>
      <c r="K196" s="2010">
        <f t="shared" si="7"/>
        <v>39.138575015755848</v>
      </c>
      <c r="L196" s="2011">
        <v>59.656771398444114</v>
      </c>
      <c r="M196" s="1776"/>
      <c r="N196" s="1776"/>
      <c r="O196" s="1776"/>
      <c r="P196" s="1776"/>
      <c r="Q196" s="1776"/>
      <c r="R196" s="1776"/>
      <c r="S196" s="1799"/>
      <c r="T196" s="745"/>
    </row>
    <row r="197" spans="1:22">
      <c r="A197" s="1791"/>
      <c r="B197" s="1765"/>
      <c r="C197" s="1765"/>
      <c r="D197" s="1766"/>
      <c r="E197" s="1767"/>
      <c r="F197" s="1768"/>
      <c r="G197" s="1765"/>
      <c r="H197" s="2008"/>
      <c r="I197" s="2100"/>
      <c r="J197" s="372"/>
      <c r="K197" s="2010"/>
      <c r="L197" s="2011"/>
      <c r="M197" s="1776"/>
      <c r="N197" s="1776"/>
      <c r="O197" s="1776"/>
      <c r="P197" s="1776"/>
      <c r="Q197" s="1776"/>
      <c r="R197" s="1776"/>
      <c r="S197" s="1799"/>
      <c r="T197" s="745"/>
    </row>
    <row r="198" spans="1:22">
      <c r="A198" s="1791"/>
      <c r="B198" s="1765"/>
      <c r="C198" s="1765"/>
      <c r="D198" s="1766"/>
      <c r="E198" s="1767"/>
      <c r="F198" s="1768"/>
      <c r="G198" s="1765"/>
      <c r="H198" s="2008"/>
      <c r="I198" s="2100"/>
      <c r="J198" s="372"/>
      <c r="K198" s="2010"/>
      <c r="L198" s="2011"/>
      <c r="M198" s="1776"/>
      <c r="N198" s="1776"/>
      <c r="O198" s="1776"/>
      <c r="P198" s="1776"/>
      <c r="Q198" s="1776"/>
      <c r="R198" s="1776"/>
      <c r="S198" s="1799"/>
      <c r="T198" s="745"/>
    </row>
    <row r="199" spans="1:22">
      <c r="A199" s="1791"/>
      <c r="B199" s="1765"/>
      <c r="C199" s="1765"/>
      <c r="D199" s="1766"/>
      <c r="E199" s="1767"/>
      <c r="F199" s="1768"/>
      <c r="G199" s="1765"/>
      <c r="H199" s="2008"/>
      <c r="I199" s="2100"/>
      <c r="J199" s="372"/>
      <c r="K199" s="2010"/>
      <c r="L199" s="2011"/>
      <c r="M199" s="1776"/>
      <c r="N199" s="1776"/>
      <c r="O199" s="1776"/>
      <c r="P199" s="1776"/>
      <c r="Q199" s="1776"/>
      <c r="R199" s="1776"/>
      <c r="S199" s="1799"/>
      <c r="T199" s="745"/>
    </row>
    <row r="200" spans="1:22">
      <c r="A200" s="1791"/>
      <c r="B200" s="1765"/>
      <c r="C200" s="1765"/>
      <c r="D200" s="1766"/>
      <c r="E200" s="1767"/>
      <c r="F200" s="1768"/>
      <c r="G200" s="1765"/>
      <c r="H200" s="2008"/>
      <c r="I200" s="2100"/>
      <c r="J200" s="372"/>
      <c r="K200" s="2010"/>
      <c r="L200" s="2011"/>
      <c r="M200" s="1776"/>
      <c r="N200" s="1776"/>
      <c r="O200" s="1776"/>
      <c r="P200" s="1776"/>
      <c r="Q200" s="1776"/>
      <c r="R200" s="1776"/>
      <c r="S200" s="1799"/>
      <c r="T200" s="745"/>
    </row>
    <row r="201" spans="1:22" s="437" customFormat="1" ht="16.2" thickBot="1">
      <c r="A201" s="1900"/>
      <c r="B201" s="934"/>
      <c r="C201" s="934"/>
      <c r="D201" s="1888"/>
      <c r="E201" s="1889"/>
      <c r="F201" s="1890"/>
      <c r="G201" s="934"/>
      <c r="H201" s="2034"/>
      <c r="I201" s="2108"/>
      <c r="J201" s="939"/>
      <c r="K201" s="2036"/>
      <c r="L201" s="2037"/>
      <c r="M201" s="2038"/>
      <c r="N201" s="2038"/>
      <c r="O201" s="2038"/>
      <c r="P201" s="2038"/>
      <c r="Q201" s="2038"/>
      <c r="R201" s="2038"/>
      <c r="S201" s="1893"/>
      <c r="T201" s="746"/>
      <c r="V201"/>
    </row>
    <row r="202" spans="1:22" ht="16.2" thickBot="1">
      <c r="A202" s="1281" t="s">
        <v>1555</v>
      </c>
      <c r="B202" s="591"/>
      <c r="C202" s="591"/>
      <c r="D202" s="2039"/>
      <c r="E202" s="1933"/>
      <c r="F202" s="1934"/>
      <c r="G202" s="591"/>
      <c r="H202" s="2040"/>
      <c r="I202" s="2107"/>
      <c r="J202" s="371"/>
      <c r="K202" s="2042"/>
      <c r="L202" s="1211"/>
      <c r="S202" s="1932"/>
      <c r="T202" s="745"/>
    </row>
    <row r="203" spans="1:22">
      <c r="A203" s="1947" t="s">
        <v>241</v>
      </c>
      <c r="B203" s="1948" t="s">
        <v>238</v>
      </c>
      <c r="C203" s="1952" t="s">
        <v>242</v>
      </c>
      <c r="D203" s="1949">
        <v>7</v>
      </c>
      <c r="E203" s="1950">
        <v>26</v>
      </c>
      <c r="F203" s="1951">
        <v>2016</v>
      </c>
      <c r="G203" s="2109">
        <v>2.5</v>
      </c>
      <c r="H203" s="1953">
        <v>0.5</v>
      </c>
      <c r="I203" s="2110">
        <v>2.5</v>
      </c>
      <c r="J203" s="1955">
        <v>0.70325426328457563</v>
      </c>
      <c r="K203" s="1955">
        <f t="shared" si="7"/>
        <v>21.782597550976444</v>
      </c>
      <c r="L203" s="1956">
        <v>2.0156759493670897</v>
      </c>
      <c r="M203" s="1957">
        <f>AVERAGE(I203:I205)</f>
        <v>3.1666666666666665</v>
      </c>
      <c r="N203" s="1957">
        <f>10*(6-(LN(M203)/LN(2)))</f>
        <v>43.370349872775705</v>
      </c>
      <c r="O203" s="1958">
        <f>AVERAGE(K203:K205)</f>
        <v>29.043463401301921</v>
      </c>
      <c r="P203" s="1957">
        <f t="shared" si="10"/>
        <v>52.751790975670048</v>
      </c>
      <c r="Q203" s="1958">
        <f>AVERAGE(L203:L205)</f>
        <v>1.7836556962025323</v>
      </c>
      <c r="R203" s="1957">
        <f t="shared" si="11"/>
        <v>36.245913819028374</v>
      </c>
      <c r="S203" s="2111">
        <f>AVERAGE(N203,P203,R203)</f>
        <v>44.122684889158045</v>
      </c>
      <c r="T203" s="744"/>
      <c r="U203" s="479"/>
    </row>
    <row r="204" spans="1:22">
      <c r="A204" s="1959" t="s">
        <v>241</v>
      </c>
      <c r="B204" s="1613" t="s">
        <v>238</v>
      </c>
      <c r="C204" s="1994" t="s">
        <v>242</v>
      </c>
      <c r="D204" s="1960">
        <v>8</v>
      </c>
      <c r="E204" s="1961">
        <v>9</v>
      </c>
      <c r="F204" s="1962">
        <v>2016</v>
      </c>
      <c r="G204" s="1969">
        <v>4.5999999999999996</v>
      </c>
      <c r="H204" s="1964">
        <v>0.5</v>
      </c>
      <c r="I204" s="2112">
        <v>4.5999999999999996</v>
      </c>
      <c r="J204" s="1966">
        <v>1.0046489475493936</v>
      </c>
      <c r="K204" s="1966">
        <f t="shared" si="7"/>
        <v>31.117996501394916</v>
      </c>
      <c r="L204" s="1967">
        <v>1.2471088607594933</v>
      </c>
      <c r="M204" s="1968"/>
      <c r="N204" s="1968"/>
      <c r="O204" s="1968"/>
      <c r="P204" s="1968"/>
      <c r="Q204" s="1968"/>
      <c r="R204" s="1968"/>
      <c r="S204" s="1798"/>
      <c r="T204" s="745"/>
    </row>
    <row r="205" spans="1:22">
      <c r="A205" s="1959" t="s">
        <v>241</v>
      </c>
      <c r="B205" s="1613" t="s">
        <v>238</v>
      </c>
      <c r="C205" s="1994" t="s">
        <v>242</v>
      </c>
      <c r="D205" s="1960">
        <v>8</v>
      </c>
      <c r="E205" s="1961">
        <v>23</v>
      </c>
      <c r="F205" s="1962">
        <v>2016</v>
      </c>
      <c r="G205" s="1969">
        <v>2.4</v>
      </c>
      <c r="H205" s="1964">
        <v>0.5</v>
      </c>
      <c r="I205" s="2098">
        <v>2.4</v>
      </c>
      <c r="J205" s="1966">
        <v>1.105113842304333</v>
      </c>
      <c r="K205" s="1966">
        <f t="shared" si="7"/>
        <v>34.229796151534408</v>
      </c>
      <c r="L205" s="1967">
        <v>2.0881822784810131</v>
      </c>
      <c r="M205" s="1968"/>
      <c r="N205" s="1968"/>
      <c r="O205" s="1968"/>
      <c r="P205" s="1968"/>
      <c r="Q205" s="1968"/>
      <c r="R205" s="1968"/>
      <c r="S205" s="1798"/>
      <c r="T205" s="745"/>
    </row>
    <row r="206" spans="1:22">
      <c r="A206" s="1999" t="s">
        <v>241</v>
      </c>
      <c r="B206" s="1754" t="s">
        <v>238</v>
      </c>
      <c r="C206" s="2060" t="s">
        <v>242</v>
      </c>
      <c r="D206" s="2057">
        <v>7</v>
      </c>
      <c r="E206" s="2058">
        <v>13</v>
      </c>
      <c r="F206" s="2059">
        <v>2017</v>
      </c>
      <c r="G206" s="2060">
        <v>2.6</v>
      </c>
      <c r="H206" s="2061">
        <v>0.5</v>
      </c>
      <c r="I206" s="2116">
        <v>2.6</v>
      </c>
      <c r="J206" s="1754" t="s">
        <v>811</v>
      </c>
      <c r="K206" s="2010"/>
      <c r="L206" s="2117" t="s">
        <v>811</v>
      </c>
      <c r="M206" s="2005">
        <f>AVERAGE(I206:I210)</f>
        <v>2.5</v>
      </c>
      <c r="N206" s="2005">
        <f>10*(6-(LN(M206)/LN(2)))</f>
        <v>46.780719051126376</v>
      </c>
      <c r="O206" s="2007">
        <f>AVERAGE(K206:K210)</f>
        <v>17.981510133922654</v>
      </c>
      <c r="P206" s="1776">
        <f t="shared" si="10"/>
        <v>45.834797813830747</v>
      </c>
      <c r="Q206" s="2025">
        <f>AVERAGE(L206:L210)</f>
        <v>2.321939662447257</v>
      </c>
      <c r="R206" s="1776">
        <f t="shared" si="11"/>
        <v>38.833268450591241</v>
      </c>
      <c r="S206" s="1802">
        <f>AVERAGE(N206,P206,R206)</f>
        <v>43.816261771849462</v>
      </c>
      <c r="T206" s="1032"/>
      <c r="U206" s="571"/>
      <c r="V206" s="571" t="str">
        <f>IF(_xlfn.NUMBERVALUE(T206), IF(T206&lt;50, "Acceptable; Ongoing Protection is Required", "Unacceptable; Immediate Restoration is Required"), " ")</f>
        <v xml:space="preserve"> </v>
      </c>
    </row>
    <row r="207" spans="1:22">
      <c r="A207" s="1791" t="s">
        <v>241</v>
      </c>
      <c r="B207" s="1765" t="s">
        <v>238</v>
      </c>
      <c r="C207" s="1779" t="s">
        <v>242</v>
      </c>
      <c r="D207" s="2066">
        <v>7</v>
      </c>
      <c r="E207" s="2067">
        <v>13</v>
      </c>
      <c r="F207" s="2068">
        <v>2017</v>
      </c>
      <c r="G207" s="1779">
        <v>2.6</v>
      </c>
      <c r="H207" s="2069">
        <v>1.3</v>
      </c>
      <c r="I207" s="2118">
        <v>2.6</v>
      </c>
      <c r="J207" s="372">
        <v>0.50294684639265053</v>
      </c>
      <c r="K207" s="2010">
        <f t="shared" si="7"/>
        <v>15.578275620165957</v>
      </c>
      <c r="L207" s="2011">
        <v>2.1878784810126581</v>
      </c>
      <c r="M207" s="1776"/>
      <c r="N207" s="1776"/>
      <c r="O207" s="1776"/>
      <c r="P207" s="1776"/>
      <c r="Q207" s="1776"/>
      <c r="R207" s="1776"/>
      <c r="S207" s="1799"/>
      <c r="T207" s="745"/>
    </row>
    <row r="208" spans="1:22">
      <c r="A208" s="1791" t="s">
        <v>241</v>
      </c>
      <c r="B208" s="1765" t="s">
        <v>238</v>
      </c>
      <c r="C208" s="1779" t="s">
        <v>242</v>
      </c>
      <c r="D208" s="2066">
        <v>7</v>
      </c>
      <c r="E208" s="2067">
        <v>27</v>
      </c>
      <c r="F208" s="2068">
        <v>2017</v>
      </c>
      <c r="G208" s="1779">
        <v>2.5</v>
      </c>
      <c r="H208" s="2069">
        <v>0.5</v>
      </c>
      <c r="I208" s="2118">
        <v>2.5</v>
      </c>
      <c r="J208" s="1765" t="s">
        <v>811</v>
      </c>
      <c r="K208" s="2010"/>
      <c r="L208" s="2033" t="s">
        <v>811</v>
      </c>
      <c r="M208" s="1776"/>
      <c r="N208" s="1776"/>
      <c r="O208" s="1776"/>
      <c r="P208" s="1776"/>
      <c r="Q208" s="1776"/>
      <c r="R208" s="1776"/>
      <c r="S208" s="1799"/>
      <c r="T208" s="745"/>
    </row>
    <row r="209" spans="1:22">
      <c r="A209" s="1791" t="s">
        <v>241</v>
      </c>
      <c r="B209" s="1765" t="s">
        <v>238</v>
      </c>
      <c r="C209" s="1779" t="s">
        <v>242</v>
      </c>
      <c r="D209" s="2066">
        <v>7</v>
      </c>
      <c r="E209" s="2067">
        <v>27</v>
      </c>
      <c r="F209" s="2068">
        <v>2017</v>
      </c>
      <c r="G209" s="1779">
        <v>2.5</v>
      </c>
      <c r="H209" s="2069">
        <v>1</v>
      </c>
      <c r="I209" s="2118">
        <v>2.5</v>
      </c>
      <c r="J209" s="372">
        <v>0.73571315172196206</v>
      </c>
      <c r="K209" s="2010">
        <f t="shared" si="7"/>
        <v>22.787979161436052</v>
      </c>
      <c r="L209" s="2011">
        <v>2.9278962025316448</v>
      </c>
      <c r="M209" s="1776"/>
      <c r="N209" s="1776"/>
      <c r="O209" s="1776"/>
      <c r="P209" s="1776"/>
      <c r="Q209" s="1776"/>
      <c r="R209" s="1776"/>
      <c r="S209" s="1799"/>
      <c r="T209" s="745"/>
    </row>
    <row r="210" spans="1:22">
      <c r="A210" s="1790" t="s">
        <v>241</v>
      </c>
      <c r="B210" s="1760" t="s">
        <v>238</v>
      </c>
      <c r="C210" s="1782" t="s">
        <v>242</v>
      </c>
      <c r="D210" s="2073">
        <v>8</v>
      </c>
      <c r="E210" s="2074">
        <v>10</v>
      </c>
      <c r="F210" s="2075">
        <v>2017</v>
      </c>
      <c r="G210" s="1782">
        <v>2.2999999999999998</v>
      </c>
      <c r="H210" s="2076">
        <v>0.5</v>
      </c>
      <c r="I210" s="2119">
        <v>2.2999999999999998</v>
      </c>
      <c r="J210" s="1724">
        <v>0.50294684639265053</v>
      </c>
      <c r="K210" s="2010">
        <f t="shared" si="7"/>
        <v>15.578275620165957</v>
      </c>
      <c r="L210" s="2015">
        <v>1.8500443037974685</v>
      </c>
      <c r="M210" s="1777"/>
      <c r="N210" s="1777"/>
      <c r="O210" s="1777"/>
      <c r="P210" s="1776"/>
      <c r="Q210" s="1776"/>
      <c r="R210" s="1776"/>
      <c r="S210" s="1800"/>
      <c r="T210" s="745"/>
    </row>
    <row r="211" spans="1:22">
      <c r="A211" s="1791" t="s">
        <v>241</v>
      </c>
      <c r="B211" s="1765" t="s">
        <v>238</v>
      </c>
      <c r="C211" s="1779" t="s">
        <v>242</v>
      </c>
      <c r="D211" s="1766">
        <v>7</v>
      </c>
      <c r="E211" s="1767">
        <v>5</v>
      </c>
      <c r="F211" s="1768">
        <v>2018</v>
      </c>
      <c r="G211" s="1765">
        <v>2.4</v>
      </c>
      <c r="H211" s="2008">
        <v>0.5</v>
      </c>
      <c r="I211" s="2100">
        <v>2.4</v>
      </c>
      <c r="J211" s="372">
        <v>0.41840101032229787</v>
      </c>
      <c r="K211" s="2010">
        <f t="shared" si="7"/>
        <v>12.959552893722854</v>
      </c>
      <c r="L211" s="2011">
        <v>1.7560126582278479</v>
      </c>
      <c r="M211" s="1776">
        <f>AVERAGE(I211:I214)</f>
        <v>2.2875000000000001</v>
      </c>
      <c r="N211" s="1776">
        <f>10*(6-(LN(M211)/LN(2)))</f>
        <v>48.062282566033197</v>
      </c>
      <c r="O211" s="2025">
        <f>AVERAGE(K211:K214)</f>
        <v>11.773187779532849</v>
      </c>
      <c r="P211" s="1776">
        <f t="shared" si="10"/>
        <v>39.724706002725213</v>
      </c>
      <c r="Q211" s="2025">
        <f>AVERAGE(L211:L214)</f>
        <v>1.3821518987341772</v>
      </c>
      <c r="R211" s="1776">
        <f t="shared" si="11"/>
        <v>33.74405116861729</v>
      </c>
      <c r="S211" s="1799">
        <f>AVERAGE(N211,P211,R211)</f>
        <v>40.510346579125233</v>
      </c>
      <c r="T211" s="745" t="s">
        <v>1570</v>
      </c>
    </row>
    <row r="212" spans="1:22">
      <c r="A212" s="1791" t="s">
        <v>241</v>
      </c>
      <c r="B212" s="1765" t="s">
        <v>238</v>
      </c>
      <c r="C212" s="1779" t="s">
        <v>242</v>
      </c>
      <c r="D212" s="1766">
        <v>7</v>
      </c>
      <c r="E212" s="1767">
        <v>19</v>
      </c>
      <c r="F212" s="1768">
        <v>2018</v>
      </c>
      <c r="G212" s="1765">
        <v>2.15</v>
      </c>
      <c r="H212" s="2008">
        <v>0.5</v>
      </c>
      <c r="I212" s="2100">
        <v>2.15</v>
      </c>
      <c r="J212" s="1765" t="s">
        <v>811</v>
      </c>
      <c r="K212" s="2010"/>
      <c r="L212" s="2033" t="s">
        <v>811</v>
      </c>
      <c r="M212" s="1776"/>
      <c r="N212" s="1776"/>
      <c r="O212" s="1776"/>
      <c r="P212" s="1776"/>
      <c r="Q212" s="1776"/>
      <c r="R212" s="1776"/>
      <c r="S212" s="1799"/>
      <c r="T212" s="745"/>
    </row>
    <row r="213" spans="1:22">
      <c r="A213" s="1791" t="s">
        <v>241</v>
      </c>
      <c r="B213" s="1765" t="s">
        <v>238</v>
      </c>
      <c r="C213" s="1779" t="s">
        <v>242</v>
      </c>
      <c r="D213" s="1766">
        <v>8</v>
      </c>
      <c r="E213" s="1767">
        <v>2</v>
      </c>
      <c r="F213" s="1768">
        <v>2018</v>
      </c>
      <c r="G213" s="1765">
        <v>2.5</v>
      </c>
      <c r="H213" s="2008">
        <v>0.5</v>
      </c>
      <c r="I213" s="2100">
        <v>2.5</v>
      </c>
      <c r="J213" s="372">
        <v>0.45326776118248935</v>
      </c>
      <c r="K213" s="2010">
        <f t="shared" si="7"/>
        <v>14.039515634866426</v>
      </c>
      <c r="L213" s="2011">
        <v>1.325506329113924</v>
      </c>
      <c r="M213" s="1776"/>
      <c r="N213" s="1776"/>
      <c r="O213" s="1776"/>
      <c r="P213" s="1776"/>
      <c r="Q213" s="1776"/>
      <c r="R213" s="1776"/>
      <c r="S213" s="1799"/>
      <c r="T213" s="745"/>
    </row>
    <row r="214" spans="1:22">
      <c r="A214" s="1790" t="s">
        <v>241</v>
      </c>
      <c r="B214" s="1760" t="s">
        <v>238</v>
      </c>
      <c r="C214" s="1782" t="s">
        <v>242</v>
      </c>
      <c r="D214" s="1761">
        <v>8</v>
      </c>
      <c r="E214" s="1762">
        <v>16</v>
      </c>
      <c r="F214" s="1763">
        <v>2018</v>
      </c>
      <c r="G214" s="1760">
        <v>2.4500000000000002</v>
      </c>
      <c r="H214" s="2012">
        <v>0.5</v>
      </c>
      <c r="I214" s="2101">
        <v>2.1</v>
      </c>
      <c r="J214" s="1724">
        <v>0.26862835959221498</v>
      </c>
      <c r="K214" s="2014">
        <f t="shared" si="7"/>
        <v>8.3204948100092668</v>
      </c>
      <c r="L214" s="2015">
        <v>1.0649367088607593</v>
      </c>
      <c r="M214" s="1777"/>
      <c r="N214" s="1777"/>
      <c r="O214" s="1777"/>
      <c r="P214" s="1777"/>
      <c r="Q214" s="1777"/>
      <c r="R214" s="1777"/>
      <c r="S214" s="1800"/>
      <c r="T214" s="745"/>
    </row>
    <row r="215" spans="1:22">
      <c r="A215" s="1791"/>
      <c r="B215" s="1765"/>
      <c r="C215" s="682"/>
      <c r="D215" s="682"/>
      <c r="E215" s="1767"/>
      <c r="F215" s="1768"/>
      <c r="G215" s="1027" t="s">
        <v>1533</v>
      </c>
      <c r="H215" s="1027" t="s">
        <v>1221</v>
      </c>
      <c r="I215" s="1027" t="s">
        <v>1534</v>
      </c>
      <c r="J215" s="1028" t="s">
        <v>705</v>
      </c>
      <c r="K215" s="1027" t="s">
        <v>705</v>
      </c>
      <c r="L215" s="1715" t="s">
        <v>1535</v>
      </c>
      <c r="M215" s="1776"/>
      <c r="N215" s="1776"/>
      <c r="O215" s="1776"/>
      <c r="P215" s="1776"/>
      <c r="Q215" s="1776"/>
      <c r="R215" s="1776"/>
      <c r="S215" s="1799"/>
      <c r="T215" s="745"/>
    </row>
    <row r="216" spans="1:22" ht="16.2" thickBot="1">
      <c r="A216" s="1791"/>
      <c r="B216" s="1765"/>
      <c r="C216" s="2019" t="s">
        <v>701</v>
      </c>
      <c r="D216" s="2019" t="s">
        <v>786</v>
      </c>
      <c r="E216" s="1767"/>
      <c r="F216" s="1768"/>
      <c r="G216" s="2019" t="s">
        <v>1537</v>
      </c>
      <c r="H216" s="2019" t="s">
        <v>1538</v>
      </c>
      <c r="I216" s="2019" t="s">
        <v>1537</v>
      </c>
      <c r="J216" s="1029" t="s">
        <v>1539</v>
      </c>
      <c r="K216" s="1030" t="s">
        <v>1543</v>
      </c>
      <c r="L216" s="1716" t="s">
        <v>1540</v>
      </c>
      <c r="M216" s="1776"/>
      <c r="N216" s="1776"/>
      <c r="O216" s="1776"/>
      <c r="P216" s="1776"/>
      <c r="Q216" s="1776"/>
      <c r="R216" s="1776"/>
      <c r="S216" s="1799"/>
      <c r="T216" s="745"/>
    </row>
    <row r="217" spans="1:22" s="451" customFormat="1" ht="16.2" thickTop="1">
      <c r="A217" s="1790"/>
      <c r="B217" s="1760"/>
      <c r="C217" s="2027" t="s">
        <v>1555</v>
      </c>
      <c r="D217" s="2028">
        <v>44392</v>
      </c>
      <c r="E217" s="1762"/>
      <c r="F217" s="1763"/>
      <c r="G217" s="2029">
        <v>2.5</v>
      </c>
      <c r="H217" s="2029">
        <v>0.5</v>
      </c>
      <c r="I217" s="2029">
        <v>2.5</v>
      </c>
      <c r="J217" s="2120">
        <v>0.41304098456618943</v>
      </c>
      <c r="K217" s="2014">
        <f t="shared" si="7"/>
        <v>12.793531455953151</v>
      </c>
      <c r="L217" s="2030">
        <v>4.2500000000000009</v>
      </c>
      <c r="M217" s="1777">
        <f>I217</f>
        <v>2.5</v>
      </c>
      <c r="N217" s="1777">
        <f>10*(6-(LN(M217)/LN(2)))</f>
        <v>46.780719051126376</v>
      </c>
      <c r="O217" s="2121">
        <f>K217</f>
        <v>12.793531455953151</v>
      </c>
      <c r="P217" s="1777">
        <f t="shared" si="10"/>
        <v>40.923801469513407</v>
      </c>
      <c r="Q217" s="2121">
        <f>L217</f>
        <v>4.2500000000000009</v>
      </c>
      <c r="R217" s="1777">
        <f t="shared" si="11"/>
        <v>44.763768486367461</v>
      </c>
      <c r="S217" s="1800">
        <f>AVERAGE(N217,P217,R217)</f>
        <v>44.156096335669083</v>
      </c>
      <c r="V217"/>
    </row>
    <row r="218" spans="1:22" ht="16.2" thickBot="1">
      <c r="A218" s="1791"/>
      <c r="B218" s="1765"/>
      <c r="C218" s="1779"/>
      <c r="D218" s="1766"/>
      <c r="E218" s="1767"/>
      <c r="F218" s="1768"/>
      <c r="G218" s="1765"/>
      <c r="H218" s="2008"/>
      <c r="I218" s="2100"/>
      <c r="J218" s="372"/>
      <c r="K218" s="2010"/>
      <c r="L218" s="2011"/>
      <c r="M218" s="1776"/>
      <c r="N218" s="1776"/>
      <c r="O218" s="1776"/>
      <c r="P218" s="1776"/>
      <c r="Q218" s="1776"/>
      <c r="R218" s="1776"/>
      <c r="S218" s="1799"/>
      <c r="T218" s="746"/>
      <c r="U218" s="437"/>
    </row>
    <row r="219" spans="1:22" s="437" customFormat="1" ht="16.2" thickBot="1">
      <c r="A219" s="1900"/>
      <c r="B219" s="934"/>
      <c r="C219" s="852"/>
      <c r="D219" s="1888"/>
      <c r="E219" s="1889"/>
      <c r="F219" s="1890"/>
      <c r="G219" s="934"/>
      <c r="H219" s="2034"/>
      <c r="I219" s="2108"/>
      <c r="J219" s="939"/>
      <c r="K219" s="2036"/>
      <c r="L219" s="2037"/>
      <c r="M219" s="2038"/>
      <c r="N219" s="2038"/>
      <c r="O219" s="2038"/>
      <c r="P219" s="2038"/>
      <c r="Q219" s="2038"/>
      <c r="R219" s="2038"/>
      <c r="S219" s="1893"/>
      <c r="T219" s="746"/>
      <c r="V219"/>
    </row>
    <row r="220" spans="1:22" ht="16.2" thickBot="1">
      <c r="A220" s="1281" t="s">
        <v>1556</v>
      </c>
      <c r="B220" s="591"/>
      <c r="C220" s="629"/>
      <c r="D220" s="2039"/>
      <c r="E220" s="1933"/>
      <c r="F220" s="1934"/>
      <c r="G220" s="591"/>
      <c r="H220" s="2040"/>
      <c r="I220" s="2107"/>
      <c r="J220" s="371"/>
      <c r="K220" s="2042"/>
      <c r="L220" s="1211"/>
      <c r="S220" s="1932"/>
      <c r="T220" s="745"/>
    </row>
    <row r="221" spans="1:22">
      <c r="A221" s="1947" t="s">
        <v>235</v>
      </c>
      <c r="B221" s="1948" t="s">
        <v>238</v>
      </c>
      <c r="C221" s="1952" t="s">
        <v>1557</v>
      </c>
      <c r="D221" s="1949">
        <v>7</v>
      </c>
      <c r="E221" s="1950">
        <v>12</v>
      </c>
      <c r="F221" s="1951">
        <v>2016</v>
      </c>
      <c r="G221" s="1952">
        <v>6.35</v>
      </c>
      <c r="H221" s="1953">
        <v>0.5</v>
      </c>
      <c r="I221" s="2110">
        <v>4.05</v>
      </c>
      <c r="J221" s="1955">
        <v>0.47404063205417613</v>
      </c>
      <c r="K221" s="1955">
        <f t="shared" si="7"/>
        <v>14.682934537246052</v>
      </c>
      <c r="L221" s="1956">
        <v>3.0335515189873412</v>
      </c>
      <c r="M221" s="1957">
        <f>AVERAGE(I221:I224)</f>
        <v>4.2374999999999998</v>
      </c>
      <c r="N221" s="1957">
        <f>10*(6-(LN(M221)/LN(2)))</f>
        <v>39.167866317510189</v>
      </c>
      <c r="O221" s="1958">
        <f>AVERAGE(K221:K224)</f>
        <v>28.305814197915829</v>
      </c>
      <c r="P221" s="1957">
        <f t="shared" si="10"/>
        <v>52.380640165857088</v>
      </c>
      <c r="Q221" s="1958">
        <f>AVERAGE(L221:L224)</f>
        <v>1.9656182594936706</v>
      </c>
      <c r="R221" s="1957">
        <f t="shared" si="11"/>
        <v>37.198906685856166</v>
      </c>
      <c r="S221" s="2111">
        <f>AVERAGE(N221,P221,R221)</f>
        <v>42.915804389741147</v>
      </c>
      <c r="T221" s="745"/>
    </row>
    <row r="222" spans="1:22">
      <c r="A222" s="1959" t="s">
        <v>235</v>
      </c>
      <c r="B222" s="1613" t="s">
        <v>238</v>
      </c>
      <c r="C222" s="1994" t="s">
        <v>1557</v>
      </c>
      <c r="D222" s="1960">
        <v>7</v>
      </c>
      <c r="E222" s="1961">
        <v>26</v>
      </c>
      <c r="F222" s="1962">
        <v>2016</v>
      </c>
      <c r="G222" s="1969">
        <v>6.25</v>
      </c>
      <c r="H222" s="1964">
        <v>0.5</v>
      </c>
      <c r="I222" s="2098">
        <v>4.2</v>
      </c>
      <c r="J222" s="1966">
        <v>1.0716255440526867</v>
      </c>
      <c r="K222" s="1966">
        <f t="shared" ref="K222:K291" si="12">IF(AND(J222&gt;0),  J222*30.974," ")</f>
        <v>33.192529601487919</v>
      </c>
      <c r="L222" s="1967">
        <v>1.3196151898734176</v>
      </c>
      <c r="M222" s="1968"/>
      <c r="N222" s="1968"/>
      <c r="O222" s="1968"/>
      <c r="P222" s="1968"/>
      <c r="Q222" s="1968"/>
      <c r="R222" s="1968"/>
      <c r="S222" s="1798"/>
      <c r="T222" s="745"/>
    </row>
    <row r="223" spans="1:22">
      <c r="A223" s="1959" t="s">
        <v>235</v>
      </c>
      <c r="B223" s="1613" t="s">
        <v>238</v>
      </c>
      <c r="C223" s="1994" t="s">
        <v>1557</v>
      </c>
      <c r="D223" s="1960">
        <v>8</v>
      </c>
      <c r="E223" s="1961">
        <v>9</v>
      </c>
      <c r="F223" s="1962">
        <v>2016</v>
      </c>
      <c r="G223" s="1969">
        <v>6.25</v>
      </c>
      <c r="H223" s="1964">
        <v>0.5</v>
      </c>
      <c r="I223" s="2112">
        <v>4.45</v>
      </c>
      <c r="J223" s="1966">
        <v>1.0716255440526867</v>
      </c>
      <c r="K223" s="1966">
        <f t="shared" si="12"/>
        <v>33.192529601487919</v>
      </c>
      <c r="L223" s="1967">
        <v>1.8561620253164559</v>
      </c>
      <c r="M223" s="1968"/>
      <c r="N223" s="1968"/>
      <c r="O223" s="1968"/>
      <c r="P223" s="1968"/>
      <c r="Q223" s="1968"/>
      <c r="R223" s="1968"/>
      <c r="S223" s="1798"/>
      <c r="T223" s="745"/>
    </row>
    <row r="224" spans="1:22">
      <c r="A224" s="1959" t="s">
        <v>235</v>
      </c>
      <c r="B224" s="1613" t="s">
        <v>238</v>
      </c>
      <c r="C224" s="1994" t="s">
        <v>1557</v>
      </c>
      <c r="D224" s="1960">
        <v>8</v>
      </c>
      <c r="E224" s="1961">
        <v>9</v>
      </c>
      <c r="F224" s="1962">
        <v>2016</v>
      </c>
      <c r="G224" s="1969">
        <v>6.2</v>
      </c>
      <c r="H224" s="1964">
        <v>0.5</v>
      </c>
      <c r="I224" s="2112">
        <v>4.25</v>
      </c>
      <c r="J224" s="1966">
        <v>1.0381372458010401</v>
      </c>
      <c r="K224" s="1966">
        <f t="shared" si="12"/>
        <v>32.155263051441416</v>
      </c>
      <c r="L224" s="1967">
        <v>1.6531443037974685</v>
      </c>
      <c r="M224" s="1968"/>
      <c r="N224" s="1968"/>
      <c r="O224" s="1968"/>
      <c r="P224" s="1968"/>
      <c r="Q224" s="1968"/>
      <c r="R224" s="1968"/>
      <c r="S224" s="1798"/>
      <c r="T224" s="745"/>
    </row>
    <row r="225" spans="1:22">
      <c r="A225" s="1981" t="s">
        <v>235</v>
      </c>
      <c r="B225" s="1982" t="s">
        <v>238</v>
      </c>
      <c r="C225" s="1986" t="s">
        <v>1557</v>
      </c>
      <c r="D225" s="1983">
        <v>7</v>
      </c>
      <c r="E225" s="1984">
        <v>13</v>
      </c>
      <c r="F225" s="1985">
        <v>2017</v>
      </c>
      <c r="G225" s="1986">
        <v>6.6</v>
      </c>
      <c r="H225" s="1987">
        <v>0.5</v>
      </c>
      <c r="I225" s="2113">
        <v>3.3</v>
      </c>
      <c r="J225" s="1989">
        <v>0.73571315172196206</v>
      </c>
      <c r="K225" s="1966">
        <f t="shared" si="12"/>
        <v>22.787979161436052</v>
      </c>
      <c r="L225" s="1991">
        <v>3.2576867088607586</v>
      </c>
      <c r="M225" s="1992">
        <f>AVERAGE(I225:I228)</f>
        <v>3.5374999999999996</v>
      </c>
      <c r="N225" s="1992">
        <f>10*(6-(LN(M225)/LN(2)))</f>
        <v>41.772698520554805</v>
      </c>
      <c r="O225" s="1993">
        <f>AVERAGE(K225:K228)</f>
        <v>20.384744647679355</v>
      </c>
      <c r="P225" s="1968">
        <f t="shared" si="10"/>
        <v>47.644554789870725</v>
      </c>
      <c r="Q225" s="2054">
        <f>AVERAGE(L225:L228)</f>
        <v>4.2711892405063301</v>
      </c>
      <c r="R225" s="1968">
        <f t="shared" si="11"/>
        <v>44.812558340821624</v>
      </c>
      <c r="S225" s="2114">
        <f>AVERAGE(N225,P225,R225)</f>
        <v>44.743270550415723</v>
      </c>
    </row>
    <row r="226" spans="1:22">
      <c r="A226" s="1959" t="s">
        <v>235</v>
      </c>
      <c r="B226" s="1613" t="s">
        <v>238</v>
      </c>
      <c r="C226" s="1994" t="s">
        <v>1557</v>
      </c>
      <c r="D226" s="1960">
        <v>7</v>
      </c>
      <c r="E226" s="1961">
        <v>13</v>
      </c>
      <c r="F226" s="1962">
        <v>2017</v>
      </c>
      <c r="G226" s="1994">
        <v>6.6</v>
      </c>
      <c r="H226" s="1995">
        <v>2</v>
      </c>
      <c r="I226" s="2098">
        <v>3.3</v>
      </c>
      <c r="J226" s="1613" t="s">
        <v>811</v>
      </c>
      <c r="K226" s="1966"/>
      <c r="L226" s="2122" t="s">
        <v>811</v>
      </c>
      <c r="M226" s="1968"/>
      <c r="N226" s="1968"/>
      <c r="O226" s="1968"/>
      <c r="P226" s="1968"/>
      <c r="Q226" s="1968"/>
      <c r="R226" s="1968"/>
      <c r="S226" s="1798"/>
      <c r="T226" s="745"/>
    </row>
    <row r="227" spans="1:22">
      <c r="A227" s="1959" t="s">
        <v>235</v>
      </c>
      <c r="B227" s="1613" t="s">
        <v>238</v>
      </c>
      <c r="C227" s="1994" t="s">
        <v>1557</v>
      </c>
      <c r="D227" s="1960">
        <v>8</v>
      </c>
      <c r="E227" s="1961">
        <v>10</v>
      </c>
      <c r="F227" s="1962">
        <v>2017</v>
      </c>
      <c r="G227" s="1994">
        <v>6.5</v>
      </c>
      <c r="H227" s="1995">
        <v>0.5</v>
      </c>
      <c r="I227" s="2098">
        <v>4.25</v>
      </c>
      <c r="J227" s="373">
        <v>0.50294684639265053</v>
      </c>
      <c r="K227" s="1966">
        <f t="shared" si="12"/>
        <v>15.578275620165957</v>
      </c>
      <c r="L227" s="1967">
        <v>2.0752670886075952</v>
      </c>
      <c r="M227" s="1968"/>
      <c r="N227" s="1968"/>
      <c r="O227" s="1968"/>
      <c r="P227" s="1968"/>
      <c r="Q227" s="1968"/>
      <c r="R227" s="1968"/>
      <c r="S227" s="1798"/>
      <c r="T227" s="745"/>
    </row>
    <row r="228" spans="1:22">
      <c r="A228" s="1971" t="s">
        <v>235</v>
      </c>
      <c r="B228" s="1853" t="s">
        <v>238</v>
      </c>
      <c r="C228" s="1996" t="s">
        <v>1557</v>
      </c>
      <c r="D228" s="1972">
        <v>8</v>
      </c>
      <c r="E228" s="1973">
        <v>24</v>
      </c>
      <c r="F228" s="1974">
        <v>2017</v>
      </c>
      <c r="G228" s="1996">
        <v>6.6</v>
      </c>
      <c r="H228" s="1997">
        <v>0.5</v>
      </c>
      <c r="I228" s="2097">
        <v>3.3</v>
      </c>
      <c r="J228" s="1998">
        <v>0.73571315172196206</v>
      </c>
      <c r="K228" s="1966">
        <f t="shared" si="12"/>
        <v>22.787979161436052</v>
      </c>
      <c r="L228" s="1979">
        <v>7.4806139240506342</v>
      </c>
      <c r="M228" s="1980"/>
      <c r="N228" s="1980"/>
      <c r="O228" s="1980"/>
      <c r="P228" s="1968"/>
      <c r="Q228" s="1968"/>
      <c r="R228" s="1968"/>
      <c r="S228" s="1803"/>
      <c r="T228" s="745"/>
    </row>
    <row r="229" spans="1:22">
      <c r="A229" s="1999" t="s">
        <v>235</v>
      </c>
      <c r="B229" s="1754" t="s">
        <v>238</v>
      </c>
      <c r="C229" s="1754" t="s">
        <v>231</v>
      </c>
      <c r="D229" s="1755">
        <v>7</v>
      </c>
      <c r="E229" s="1756">
        <v>5</v>
      </c>
      <c r="F229" s="1757">
        <v>2018</v>
      </c>
      <c r="G229" s="1754">
        <v>6.5</v>
      </c>
      <c r="H229" s="2000">
        <v>0.5</v>
      </c>
      <c r="I229" s="2099">
        <v>4.25</v>
      </c>
      <c r="J229" s="2063">
        <v>0.38353425946210634</v>
      </c>
      <c r="K229" s="2010">
        <f t="shared" si="12"/>
        <v>11.879590152579281</v>
      </c>
      <c r="L229" s="2004">
        <v>0.82136075949367093</v>
      </c>
      <c r="M229" s="1776">
        <f>AVERAGE(I229:I232)</f>
        <v>4.0125000000000002</v>
      </c>
      <c r="N229" s="1776">
        <f>10*(6-(LN(M229)/LN(2)))</f>
        <v>39.954986077650588</v>
      </c>
      <c r="O229" s="2025">
        <f>AVERAGE(K229:K232)</f>
        <v>12.2100918512159</v>
      </c>
      <c r="P229" s="1776">
        <f t="shared" si="10"/>
        <v>40.250396473003065</v>
      </c>
      <c r="Q229" s="2025">
        <f>AVERAGE(L229:L232)</f>
        <v>2.170941455696203</v>
      </c>
      <c r="R229" s="1776">
        <f t="shared" si="11"/>
        <v>38.173602748469349</v>
      </c>
      <c r="S229" s="1799">
        <f>AVERAGE(N229,P229,R229)</f>
        <v>39.459661766374332</v>
      </c>
      <c r="T229" s="1032">
        <f>AVERAGE(S229:S255)</f>
        <v>44.098385968514108</v>
      </c>
      <c r="U229" s="571" t="s">
        <v>49</v>
      </c>
      <c r="V229" s="571" t="str">
        <f>IF(_xlfn.NUMBERVALUE(T229), IF(T229&lt;50, "Acceptable; Ongoing Protection is Required", "Unacceptable; Immediate Restoration is Required"), " ")</f>
        <v>Acceptable; Ongoing Protection is Required</v>
      </c>
    </row>
    <row r="230" spans="1:22">
      <c r="A230" s="1791" t="s">
        <v>235</v>
      </c>
      <c r="B230" s="1765" t="s">
        <v>238</v>
      </c>
      <c r="C230" s="1765" t="s">
        <v>231</v>
      </c>
      <c r="D230" s="1766">
        <v>7</v>
      </c>
      <c r="E230" s="1767">
        <v>19</v>
      </c>
      <c r="F230" s="1768">
        <v>2018</v>
      </c>
      <c r="G230" s="1765">
        <v>6.5</v>
      </c>
      <c r="H230" s="2008">
        <v>0.5</v>
      </c>
      <c r="I230" s="2100">
        <v>4.5</v>
      </c>
      <c r="J230" s="372">
        <v>0.20147126969416124</v>
      </c>
      <c r="K230" s="2010">
        <f t="shared" si="12"/>
        <v>6.2403711075069506</v>
      </c>
      <c r="L230" s="2011">
        <v>0.838354430379747</v>
      </c>
      <c r="M230" s="1776"/>
      <c r="N230" s="1776"/>
      <c r="O230" s="1776"/>
      <c r="P230" s="1776"/>
      <c r="Q230" s="1776"/>
      <c r="R230" s="1776"/>
      <c r="S230" s="1799"/>
      <c r="T230" s="745"/>
    </row>
    <row r="231" spans="1:22">
      <c r="A231" s="1791" t="s">
        <v>235</v>
      </c>
      <c r="B231" s="1765" t="s">
        <v>238</v>
      </c>
      <c r="C231" s="1765" t="s">
        <v>231</v>
      </c>
      <c r="D231" s="1766">
        <v>8</v>
      </c>
      <c r="E231" s="1767">
        <v>2</v>
      </c>
      <c r="F231" s="1768">
        <v>2018</v>
      </c>
      <c r="G231" s="1765">
        <v>6.5</v>
      </c>
      <c r="H231" s="2008">
        <v>0.5</v>
      </c>
      <c r="I231" s="2100">
        <v>3.8</v>
      </c>
      <c r="J231" s="372">
        <v>0.48813451204268082</v>
      </c>
      <c r="K231" s="2010">
        <f t="shared" si="12"/>
        <v>15.119478376009996</v>
      </c>
      <c r="L231" s="2011">
        <v>4.4070253164556972</v>
      </c>
      <c r="M231" s="1776"/>
      <c r="N231" s="1776"/>
      <c r="O231" s="1776"/>
      <c r="P231" s="1776"/>
      <c r="Q231" s="1776"/>
      <c r="R231" s="1776"/>
      <c r="S231" s="1799"/>
      <c r="T231" s="745"/>
    </row>
    <row r="232" spans="1:22">
      <c r="A232" s="1790" t="s">
        <v>235</v>
      </c>
      <c r="B232" s="1760" t="s">
        <v>238</v>
      </c>
      <c r="C232" s="1760" t="s">
        <v>231</v>
      </c>
      <c r="D232" s="1761">
        <v>8</v>
      </c>
      <c r="E232" s="1762">
        <v>16</v>
      </c>
      <c r="F232" s="1763">
        <v>2018</v>
      </c>
      <c r="G232" s="1760">
        <v>6.5</v>
      </c>
      <c r="H232" s="2012">
        <v>0.5</v>
      </c>
      <c r="I232" s="2101">
        <v>3.5</v>
      </c>
      <c r="J232" s="1724">
        <v>0.50367817423540306</v>
      </c>
      <c r="K232" s="2010">
        <f t="shared" si="12"/>
        <v>15.600927768767374</v>
      </c>
      <c r="L232" s="2015">
        <v>2.6170253164556971</v>
      </c>
      <c r="M232" s="1777"/>
      <c r="N232" s="1777"/>
      <c r="O232" s="1777"/>
      <c r="P232" s="1776"/>
      <c r="Q232" s="1776"/>
      <c r="R232" s="1776"/>
      <c r="S232" s="1800"/>
      <c r="T232" s="745"/>
    </row>
    <row r="233" spans="1:22">
      <c r="A233" s="1791" t="s">
        <v>235</v>
      </c>
      <c r="B233" s="1765" t="s">
        <v>238</v>
      </c>
      <c r="C233" s="682" t="s">
        <v>1557</v>
      </c>
      <c r="D233" s="1766">
        <v>7</v>
      </c>
      <c r="E233" s="1767">
        <v>9</v>
      </c>
      <c r="F233" s="1768">
        <v>2019</v>
      </c>
      <c r="G233" s="1007">
        <v>6.6</v>
      </c>
      <c r="H233" s="2043">
        <v>0.5</v>
      </c>
      <c r="I233" s="2102">
        <v>3.2</v>
      </c>
      <c r="J233" s="704">
        <v>0.56836909254737067</v>
      </c>
      <c r="K233" s="2010">
        <f t="shared" si="12"/>
        <v>17.60466427256226</v>
      </c>
      <c r="L233" s="1717">
        <v>3.0580903797468348</v>
      </c>
      <c r="M233" s="1776">
        <f>AVERAGE(I233:I236)</f>
        <v>3.2749999999999999</v>
      </c>
      <c r="N233" s="1776">
        <f>10*(6-(LN(M233)/LN(2)))</f>
        <v>42.885050933499116</v>
      </c>
      <c r="O233" s="2025">
        <f>AVERAGE(K233:K236)</f>
        <v>17.329464448679932</v>
      </c>
      <c r="P233" s="1776">
        <f t="shared" si="10"/>
        <v>45.301926641765618</v>
      </c>
      <c r="Q233" s="2025">
        <f>AVERAGE(L233:L236)</f>
        <v>2.5946786392405059</v>
      </c>
      <c r="R233" s="1776">
        <f t="shared" si="11"/>
        <v>39.922801057467758</v>
      </c>
      <c r="S233" s="1799">
        <f>AVERAGE(N233,P233,R233)</f>
        <v>42.703259544244162</v>
      </c>
      <c r="T233" s="745"/>
    </row>
    <row r="234" spans="1:22">
      <c r="A234" s="1791" t="s">
        <v>235</v>
      </c>
      <c r="B234" s="1765" t="s">
        <v>238</v>
      </c>
      <c r="C234" s="682" t="s">
        <v>1557</v>
      </c>
      <c r="D234" s="1766">
        <v>7</v>
      </c>
      <c r="E234" s="1767">
        <v>23</v>
      </c>
      <c r="F234" s="1768">
        <v>2019</v>
      </c>
      <c r="G234" s="1765">
        <v>6.6</v>
      </c>
      <c r="H234" s="2008">
        <v>0.5</v>
      </c>
      <c r="I234" s="2100">
        <v>3</v>
      </c>
      <c r="J234" s="372">
        <v>0.74596804026744401</v>
      </c>
      <c r="K234" s="2010">
        <f t="shared" si="12"/>
        <v>23.105614079243811</v>
      </c>
      <c r="L234" s="2011">
        <v>2.5541034177215187</v>
      </c>
      <c r="M234" s="1776"/>
      <c r="N234" s="1776"/>
      <c r="O234" s="1776"/>
      <c r="P234" s="1776"/>
      <c r="Q234" s="1776"/>
      <c r="R234" s="1776"/>
      <c r="S234" s="1799"/>
      <c r="T234" s="745"/>
    </row>
    <row r="235" spans="1:22">
      <c r="A235" s="1791" t="s">
        <v>235</v>
      </c>
      <c r="B235" s="1765" t="s">
        <v>238</v>
      </c>
      <c r="C235" s="682" t="s">
        <v>1557</v>
      </c>
      <c r="D235" s="1766">
        <v>8</v>
      </c>
      <c r="E235" s="1767">
        <v>6</v>
      </c>
      <c r="F235" s="1768">
        <v>2019</v>
      </c>
      <c r="G235" s="1765">
        <v>6.6</v>
      </c>
      <c r="H235" s="2008">
        <v>0.5</v>
      </c>
      <c r="I235" s="2100">
        <v>3.3</v>
      </c>
      <c r="J235" s="372">
        <v>0.42627681941052792</v>
      </c>
      <c r="K235" s="2010">
        <f t="shared" si="12"/>
        <v>13.203498204421692</v>
      </c>
      <c r="L235" s="2011">
        <v>2.8701630379746828</v>
      </c>
      <c r="M235" s="1776"/>
      <c r="N235" s="1776"/>
      <c r="O235" s="1776"/>
      <c r="P235" s="1776"/>
      <c r="Q235" s="1776"/>
      <c r="R235" s="1776"/>
      <c r="S235" s="1799"/>
      <c r="T235" s="745"/>
    </row>
    <row r="236" spans="1:22">
      <c r="A236" s="1790" t="s">
        <v>235</v>
      </c>
      <c r="B236" s="1760" t="s">
        <v>238</v>
      </c>
      <c r="C236" s="686" t="s">
        <v>1557</v>
      </c>
      <c r="D236" s="1761">
        <v>8</v>
      </c>
      <c r="E236" s="1762">
        <v>20</v>
      </c>
      <c r="F236" s="1763">
        <v>2019</v>
      </c>
      <c r="G236" s="1760">
        <v>6.5</v>
      </c>
      <c r="H236" s="2012">
        <v>0.5</v>
      </c>
      <c r="I236" s="2101">
        <v>3.6</v>
      </c>
      <c r="J236" s="1724">
        <v>0.49732295597894927</v>
      </c>
      <c r="K236" s="2014">
        <f t="shared" si="12"/>
        <v>15.404081238491974</v>
      </c>
      <c r="L236" s="2015">
        <v>1.8963577215189868</v>
      </c>
      <c r="M236" s="1777"/>
      <c r="N236" s="1777"/>
      <c r="O236" s="1777"/>
      <c r="P236" s="1777"/>
      <c r="Q236" s="1777"/>
      <c r="R236" s="1777"/>
      <c r="S236" s="1800"/>
      <c r="T236" s="745"/>
    </row>
    <row r="237" spans="1:22">
      <c r="A237" s="1791"/>
      <c r="B237" s="1765"/>
      <c r="C237" s="682"/>
      <c r="D237" s="682"/>
      <c r="E237" s="1767"/>
      <c r="F237" s="1768"/>
      <c r="G237" s="1027" t="s">
        <v>1533</v>
      </c>
      <c r="H237" s="1027" t="s">
        <v>1221</v>
      </c>
      <c r="I237" s="1027" t="s">
        <v>1534</v>
      </c>
      <c r="J237" s="1028" t="s">
        <v>705</v>
      </c>
      <c r="K237" s="1027" t="s">
        <v>705</v>
      </c>
      <c r="L237" s="1715" t="s">
        <v>1535</v>
      </c>
      <c r="M237" s="1776"/>
      <c r="N237" s="1776"/>
      <c r="O237" s="1776"/>
      <c r="P237" s="1776"/>
      <c r="Q237" s="1776"/>
      <c r="R237" s="1776"/>
      <c r="S237" s="1799"/>
      <c r="T237" s="745"/>
    </row>
    <row r="238" spans="1:22" ht="16.2" thickBot="1">
      <c r="A238" s="1791"/>
      <c r="B238" s="1765"/>
      <c r="C238" s="2019" t="s">
        <v>701</v>
      </c>
      <c r="D238" s="2019" t="s">
        <v>786</v>
      </c>
      <c r="E238" s="1767"/>
      <c r="F238" s="1768"/>
      <c r="G238" s="2019" t="s">
        <v>1537</v>
      </c>
      <c r="H238" s="2019" t="s">
        <v>1538</v>
      </c>
      <c r="I238" s="2019" t="s">
        <v>1537</v>
      </c>
      <c r="J238" s="1029" t="s">
        <v>1539</v>
      </c>
      <c r="K238" s="1030" t="s">
        <v>1543</v>
      </c>
      <c r="L238" s="1716" t="s">
        <v>1540</v>
      </c>
      <c r="M238" s="1776"/>
      <c r="N238" s="1776"/>
      <c r="O238" s="1776"/>
      <c r="P238" s="1776"/>
      <c r="Q238" s="1776"/>
      <c r="R238" s="1776"/>
      <c r="S238" s="1799"/>
      <c r="T238" s="745"/>
    </row>
    <row r="239" spans="1:22" ht="16.2" thickTop="1">
      <c r="A239" s="1791"/>
      <c r="B239" s="1765"/>
      <c r="C239" s="2020" t="s">
        <v>1556</v>
      </c>
      <c r="D239" s="2021">
        <v>44392</v>
      </c>
      <c r="E239" s="1767"/>
      <c r="F239" s="1768"/>
      <c r="G239" s="2022">
        <v>6.6</v>
      </c>
      <c r="H239" s="2022">
        <v>0.5</v>
      </c>
      <c r="I239" s="2022">
        <v>3.7</v>
      </c>
      <c r="J239" s="2023">
        <v>1.0026943420444294</v>
      </c>
      <c r="K239" s="2010">
        <f t="shared" si="12"/>
        <v>31.057454550484156</v>
      </c>
      <c r="L239" s="2024">
        <v>1.9550000000000001</v>
      </c>
      <c r="M239" s="1776">
        <f>AVERAGE(I239:I246)</f>
        <v>3.4499999999999997</v>
      </c>
      <c r="N239" s="1776">
        <f>10*(6-(LN(M239)/LN(2)))</f>
        <v>42.134036381091931</v>
      </c>
      <c r="O239" s="2025">
        <f>AVERAGE(K239:K246)</f>
        <v>21.659700284708613</v>
      </c>
      <c r="P239" s="1776">
        <f t="shared" si="10"/>
        <v>48.519788740119758</v>
      </c>
      <c r="Q239" s="2025">
        <f>AVERAGE(L239:L246)</f>
        <v>7.5993541666666671</v>
      </c>
      <c r="R239" s="1776">
        <f t="shared" si="11"/>
        <v>50.464983514029036</v>
      </c>
      <c r="S239" s="1799">
        <f>AVERAGE(N239,P239,R239)</f>
        <v>47.039602878413575</v>
      </c>
    </row>
    <row r="240" spans="1:22">
      <c r="A240" s="1791"/>
      <c r="B240" s="1765"/>
      <c r="C240" s="2020" t="s">
        <v>1556</v>
      </c>
      <c r="D240" s="2021">
        <v>44392</v>
      </c>
      <c r="E240" s="1767"/>
      <c r="F240" s="1768"/>
      <c r="G240" s="2022">
        <v>6.6</v>
      </c>
      <c r="H240" s="2022">
        <v>5</v>
      </c>
      <c r="I240" s="2022">
        <v>3.7</v>
      </c>
      <c r="J240" s="2023">
        <v>0.48188114866055437</v>
      </c>
      <c r="K240" s="2010">
        <f t="shared" si="12"/>
        <v>14.925786698612011</v>
      </c>
      <c r="L240" s="2024">
        <v>15.852499999999999</v>
      </c>
      <c r="M240" s="1776"/>
      <c r="N240" s="1776"/>
      <c r="O240" s="1776"/>
      <c r="P240" s="1776"/>
      <c r="Q240" s="1776"/>
      <c r="R240" s="1776"/>
      <c r="S240" s="1799"/>
      <c r="T240" s="745"/>
    </row>
    <row r="241" spans="1:22">
      <c r="A241" s="1791"/>
      <c r="B241" s="1765"/>
      <c r="C241" s="2020" t="s">
        <v>1556</v>
      </c>
      <c r="D241" s="2021">
        <v>44406</v>
      </c>
      <c r="E241" s="1767"/>
      <c r="F241" s="1768"/>
      <c r="G241" s="2022">
        <v>6.45</v>
      </c>
      <c r="H241" s="2022">
        <v>0.5</v>
      </c>
      <c r="I241" s="2022">
        <v>3.35</v>
      </c>
      <c r="J241" s="2023">
        <v>0.6884016409436492</v>
      </c>
      <c r="K241" s="2010">
        <f t="shared" si="12"/>
        <v>21.32255242658859</v>
      </c>
      <c r="L241" s="2024">
        <v>2.0238095238095242</v>
      </c>
      <c r="M241" s="1776"/>
      <c r="N241" s="1776"/>
      <c r="O241" s="1776"/>
      <c r="P241" s="1776"/>
      <c r="Q241" s="1776"/>
      <c r="R241" s="1776"/>
      <c r="S241" s="1799"/>
      <c r="T241" s="745"/>
    </row>
    <row r="242" spans="1:22">
      <c r="A242" s="1791"/>
      <c r="B242" s="1765"/>
      <c r="C242" s="2020" t="s">
        <v>1556</v>
      </c>
      <c r="D242" s="2021">
        <v>44406</v>
      </c>
      <c r="E242" s="1767"/>
      <c r="F242" s="1768"/>
      <c r="G242" s="2022">
        <v>6.45</v>
      </c>
      <c r="H242" s="2022">
        <v>6</v>
      </c>
      <c r="I242" s="2022">
        <v>3.35</v>
      </c>
      <c r="J242" s="2023">
        <v>0.86900176310517219</v>
      </c>
      <c r="K242" s="2010">
        <f t="shared" si="12"/>
        <v>26.916460610419602</v>
      </c>
      <c r="L242" s="2024">
        <v>8.819761904761906</v>
      </c>
      <c r="M242" s="1776"/>
      <c r="N242" s="1776"/>
      <c r="O242" s="1776"/>
      <c r="P242" s="1776"/>
      <c r="Q242" s="1776"/>
      <c r="R242" s="1776"/>
      <c r="S242" s="1799"/>
      <c r="T242" s="745"/>
    </row>
    <row r="243" spans="1:22">
      <c r="A243" s="1791"/>
      <c r="B243" s="1765"/>
      <c r="C243" s="2020" t="s">
        <v>1556</v>
      </c>
      <c r="D243" s="2021">
        <v>44420</v>
      </c>
      <c r="E243" s="1767"/>
      <c r="F243" s="1768"/>
      <c r="G243" s="2022">
        <v>6.4</v>
      </c>
      <c r="H243" s="2022">
        <v>0.5</v>
      </c>
      <c r="I243" s="2022">
        <v>3.6</v>
      </c>
      <c r="J243" s="2026">
        <v>0.35933333333333334</v>
      </c>
      <c r="K243" s="2010">
        <f t="shared" si="12"/>
        <v>11.129990666666666</v>
      </c>
      <c r="L243" s="2024">
        <v>1.7283333333333337</v>
      </c>
      <c r="M243" s="1776"/>
      <c r="N243" s="1776"/>
      <c r="O243" s="1776"/>
      <c r="P243" s="1776"/>
      <c r="Q243" s="1776"/>
      <c r="R243" s="1776"/>
      <c r="S243" s="1799"/>
      <c r="T243" s="745"/>
    </row>
    <row r="244" spans="1:22">
      <c r="A244" s="1791"/>
      <c r="B244" s="1765"/>
      <c r="C244" s="2020" t="s">
        <v>1556</v>
      </c>
      <c r="D244" s="2021">
        <v>44420</v>
      </c>
      <c r="E244" s="1767"/>
      <c r="F244" s="1768"/>
      <c r="G244" s="2022">
        <v>6.4</v>
      </c>
      <c r="H244" s="2022">
        <v>6</v>
      </c>
      <c r="I244" s="2022">
        <v>3.6</v>
      </c>
      <c r="J244" s="2026">
        <v>0.96683179035126587</v>
      </c>
      <c r="K244" s="2010">
        <f t="shared" si="12"/>
        <v>29.946647874340108</v>
      </c>
      <c r="L244" s="2024">
        <v>16.87857142857143</v>
      </c>
      <c r="M244" s="1776"/>
      <c r="N244" s="1776"/>
      <c r="O244" s="1776"/>
      <c r="P244" s="1776"/>
      <c r="Q244" s="1776"/>
      <c r="R244" s="1776"/>
      <c r="S244" s="1799"/>
      <c r="T244" s="745"/>
    </row>
    <row r="245" spans="1:22">
      <c r="A245" s="1791"/>
      <c r="B245" s="1765"/>
      <c r="C245" s="2020" t="s">
        <v>1556</v>
      </c>
      <c r="D245" s="2021">
        <v>44434</v>
      </c>
      <c r="E245" s="1767"/>
      <c r="F245" s="1768"/>
      <c r="G245" s="2022">
        <v>6.35</v>
      </c>
      <c r="H245" s="2022">
        <v>0.5</v>
      </c>
      <c r="I245" s="2022">
        <v>3.15</v>
      </c>
      <c r="J245" s="2026">
        <v>0.35933333333333334</v>
      </c>
      <c r="K245" s="2010">
        <f t="shared" si="12"/>
        <v>11.129990666666666</v>
      </c>
      <c r="L245" s="2024">
        <v>3.7400000000000007</v>
      </c>
      <c r="M245" s="1776"/>
      <c r="N245" s="1776"/>
      <c r="O245" s="1776"/>
      <c r="P245" s="1776"/>
      <c r="Q245" s="1776"/>
      <c r="R245" s="1776"/>
      <c r="S245" s="1799"/>
      <c r="T245" s="745"/>
    </row>
    <row r="246" spans="1:22" s="451" customFormat="1">
      <c r="A246" s="1790"/>
      <c r="B246" s="1760"/>
      <c r="C246" s="2027" t="s">
        <v>1556</v>
      </c>
      <c r="D246" s="2028">
        <v>44434</v>
      </c>
      <c r="E246" s="1762"/>
      <c r="F246" s="1763"/>
      <c r="G246" s="2029">
        <v>6.35</v>
      </c>
      <c r="H246" s="2029">
        <v>6</v>
      </c>
      <c r="I246" s="2029">
        <v>3.15</v>
      </c>
      <c r="J246" s="2045">
        <v>0.86681470859079002</v>
      </c>
      <c r="K246" s="2014">
        <f t="shared" si="12"/>
        <v>26.84871878389113</v>
      </c>
      <c r="L246" s="2030">
        <v>9.796857142857144</v>
      </c>
      <c r="M246" s="1777"/>
      <c r="N246" s="1777"/>
      <c r="O246" s="1777"/>
      <c r="P246" s="1777"/>
      <c r="Q246" s="1777"/>
      <c r="R246" s="1777"/>
      <c r="S246" s="1800"/>
      <c r="T246" s="1016"/>
      <c r="V246"/>
    </row>
    <row r="247" spans="1:22">
      <c r="A247" s="1791"/>
      <c r="B247" s="1765"/>
      <c r="C247" s="682"/>
      <c r="D247" s="1766"/>
      <c r="E247" s="1767"/>
      <c r="F247" s="1768"/>
      <c r="G247" s="1765"/>
      <c r="H247" s="2008"/>
      <c r="I247" s="2100"/>
      <c r="J247" s="372"/>
      <c r="K247" s="2010"/>
      <c r="L247" s="2011"/>
      <c r="M247" s="1776"/>
      <c r="N247" s="1776"/>
      <c r="O247" s="1776"/>
      <c r="P247" s="1776"/>
      <c r="Q247" s="1776"/>
      <c r="R247" s="1776"/>
      <c r="S247" s="1799"/>
      <c r="T247" s="745"/>
    </row>
    <row r="248" spans="1:22">
      <c r="A248" s="1791"/>
      <c r="B248" s="1765"/>
      <c r="C248" s="682"/>
      <c r="D248" s="682"/>
      <c r="E248" s="1767"/>
      <c r="F248" s="1768"/>
      <c r="G248" s="1027" t="s">
        <v>1533</v>
      </c>
      <c r="H248" s="1027" t="s">
        <v>1221</v>
      </c>
      <c r="I248" s="1027" t="s">
        <v>1534</v>
      </c>
      <c r="J248" s="1028" t="s">
        <v>705</v>
      </c>
      <c r="K248" s="1027" t="s">
        <v>705</v>
      </c>
      <c r="L248" s="1715" t="s">
        <v>1535</v>
      </c>
      <c r="M248" s="1776"/>
      <c r="N248" s="1776"/>
      <c r="O248" s="1776"/>
      <c r="P248" s="1776"/>
      <c r="Q248" s="1776"/>
      <c r="R248" s="1776"/>
      <c r="S248" s="1799"/>
      <c r="T248" s="745"/>
    </row>
    <row r="249" spans="1:22" ht="16.2" thickBot="1">
      <c r="A249" s="1791"/>
      <c r="B249" s="1765"/>
      <c r="C249" s="2019" t="s">
        <v>701</v>
      </c>
      <c r="D249" s="2019" t="s">
        <v>786</v>
      </c>
      <c r="E249" s="1767"/>
      <c r="F249" s="1768"/>
      <c r="G249" s="2019" t="s">
        <v>1537</v>
      </c>
      <c r="H249" s="2019" t="s">
        <v>1538</v>
      </c>
      <c r="I249" s="2019" t="s">
        <v>1537</v>
      </c>
      <c r="J249" s="1029" t="s">
        <v>1539</v>
      </c>
      <c r="K249" s="1030" t="s">
        <v>1543</v>
      </c>
      <c r="L249" s="1716" t="s">
        <v>1540</v>
      </c>
      <c r="M249" s="1776"/>
      <c r="N249" s="1776"/>
      <c r="O249" s="1776"/>
      <c r="P249" s="1776"/>
      <c r="Q249" s="1776"/>
      <c r="R249" s="1776"/>
      <c r="S249" s="1799"/>
      <c r="T249" s="745"/>
    </row>
    <row r="250" spans="1:22" ht="16.2" thickTop="1">
      <c r="A250" s="1791"/>
      <c r="B250" s="1765"/>
      <c r="C250" s="1776" t="s">
        <v>1556</v>
      </c>
      <c r="D250" s="2031">
        <v>44749</v>
      </c>
      <c r="E250" s="1767"/>
      <c r="F250" s="1768"/>
      <c r="G250" s="1765">
        <v>6.5</v>
      </c>
      <c r="H250" s="1765">
        <v>0.5</v>
      </c>
      <c r="I250" s="1765">
        <v>3.25</v>
      </c>
      <c r="J250" s="372">
        <v>0.91259600382547756</v>
      </c>
      <c r="K250" s="2010">
        <f t="shared" si="12"/>
        <v>28.266748622490343</v>
      </c>
      <c r="L250" s="2011">
        <v>1.1062213004878689</v>
      </c>
      <c r="M250" s="1776">
        <f>AVERAGE(I250:I255)</f>
        <v>3.2666666666666671</v>
      </c>
      <c r="N250" s="1776">
        <f>10*(6-(LN(M250)/LN(2)))</f>
        <v>42.921807514933107</v>
      </c>
      <c r="O250" s="2025">
        <f>AVERAGE(K250:K255)</f>
        <v>34.715799381366452</v>
      </c>
      <c r="P250" s="1776">
        <f t="shared" ref="P250" si="13">10*(6-(LN(48/O250)/LN(2)))</f>
        <v>55.325579861219879</v>
      </c>
      <c r="Q250" s="2025">
        <f>AVERAGE(L250:L255)</f>
        <v>3.6705035987356425</v>
      </c>
      <c r="R250" s="1776">
        <f t="shared" ref="R250" si="14">10*(6-((2.04-0.68*LN(Q250))/LN(2)))</f>
        <v>43.325671678920088</v>
      </c>
      <c r="S250" s="1799">
        <f>AVERAGE(N250,P250,R250)</f>
        <v>47.191019685024365</v>
      </c>
      <c r="T250" s="745"/>
    </row>
    <row r="251" spans="1:22">
      <c r="A251" s="1791"/>
      <c r="B251" s="1765"/>
      <c r="C251" s="1776" t="s">
        <v>1556</v>
      </c>
      <c r="D251" s="2031">
        <v>44749</v>
      </c>
      <c r="E251" s="1767"/>
      <c r="F251" s="1768"/>
      <c r="G251" s="1765">
        <v>6.5</v>
      </c>
      <c r="H251" s="1765">
        <v>6</v>
      </c>
      <c r="I251" s="1765">
        <v>3.25</v>
      </c>
      <c r="J251" s="372">
        <v>1.3688940057382164</v>
      </c>
      <c r="K251" s="2010">
        <f t="shared" si="12"/>
        <v>42.400122933735517</v>
      </c>
      <c r="L251" s="2011">
        <v>4.4397083916271098</v>
      </c>
      <c r="M251" s="1776"/>
      <c r="N251" s="1776"/>
      <c r="O251" s="1776"/>
      <c r="P251" s="1776"/>
      <c r="Q251" s="1776"/>
      <c r="R251" s="1776"/>
      <c r="S251" s="1799"/>
      <c r="T251" s="745"/>
    </row>
    <row r="252" spans="1:22">
      <c r="A252" s="1791"/>
      <c r="B252" s="1765"/>
      <c r="C252" s="1776" t="s">
        <v>1556</v>
      </c>
      <c r="D252" s="2031">
        <v>44777</v>
      </c>
      <c r="E252" s="1767"/>
      <c r="F252" s="1768"/>
      <c r="G252" s="1765">
        <v>6.3</v>
      </c>
      <c r="H252" s="1765">
        <v>0.5</v>
      </c>
      <c r="I252" s="1765">
        <v>3.25</v>
      </c>
      <c r="J252" s="372">
        <v>1.4039938520391961</v>
      </c>
      <c r="K252" s="2010">
        <f t="shared" si="12"/>
        <v>43.487305573062059</v>
      </c>
      <c r="L252" s="2011">
        <v>1.4548511579377639</v>
      </c>
      <c r="M252" s="1776"/>
      <c r="N252" s="1776"/>
      <c r="O252" s="1776"/>
      <c r="P252" s="1776"/>
      <c r="Q252" s="1776"/>
      <c r="R252" s="1776"/>
      <c r="S252" s="1799"/>
      <c r="T252" s="745"/>
    </row>
    <row r="253" spans="1:22">
      <c r="A253" s="1791"/>
      <c r="B253" s="1765"/>
      <c r="C253" s="1776" t="s">
        <v>1556</v>
      </c>
      <c r="D253" s="2031">
        <v>44777</v>
      </c>
      <c r="E253" s="1767"/>
      <c r="F253" s="1768"/>
      <c r="G253" s="1765">
        <v>6.3</v>
      </c>
      <c r="H253" s="1765">
        <v>6</v>
      </c>
      <c r="I253" s="1765">
        <v>3.25</v>
      </c>
      <c r="J253" s="372">
        <v>1.4039938520391961</v>
      </c>
      <c r="K253" s="2010">
        <f t="shared" si="12"/>
        <v>43.487305573062059</v>
      </c>
      <c r="L253" s="2011">
        <v>7.9787812288238396</v>
      </c>
      <c r="M253" s="1776"/>
      <c r="N253" s="1776"/>
      <c r="O253" s="1776"/>
      <c r="P253" s="1776"/>
      <c r="Q253" s="1776"/>
      <c r="R253" s="1776"/>
      <c r="S253" s="1799"/>
      <c r="T253" s="745"/>
    </row>
    <row r="254" spans="1:22">
      <c r="A254" s="1791"/>
      <c r="B254" s="1765"/>
      <c r="C254" s="1776" t="s">
        <v>1556</v>
      </c>
      <c r="D254" s="2031">
        <v>44790</v>
      </c>
      <c r="E254" s="1767"/>
      <c r="F254" s="1768"/>
      <c r="G254" s="1765">
        <v>6.1</v>
      </c>
      <c r="H254" s="1765">
        <v>0.5</v>
      </c>
      <c r="I254" s="1765">
        <v>3.3</v>
      </c>
      <c r="J254" s="372">
        <v>1.052995389029397</v>
      </c>
      <c r="K254" s="2010">
        <f t="shared" si="12"/>
        <v>32.615479179796544</v>
      </c>
      <c r="L254" s="2011">
        <v>1.632581430186357</v>
      </c>
      <c r="M254" s="1776"/>
      <c r="N254" s="1776"/>
      <c r="O254" s="1776"/>
      <c r="P254" s="1776"/>
      <c r="Q254" s="1776"/>
      <c r="R254" s="1776"/>
      <c r="S254" s="1799"/>
      <c r="T254" s="745"/>
    </row>
    <row r="255" spans="1:22" s="451" customFormat="1">
      <c r="A255" s="1790"/>
      <c r="B255" s="1760"/>
      <c r="C255" s="1777" t="s">
        <v>1556</v>
      </c>
      <c r="D255" s="2032">
        <v>44790</v>
      </c>
      <c r="E255" s="1762"/>
      <c r="F255" s="1763"/>
      <c r="G255" s="1760">
        <v>6.1</v>
      </c>
      <c r="H255" s="1760">
        <v>5</v>
      </c>
      <c r="I255" s="1760">
        <v>3.3</v>
      </c>
      <c r="J255" s="1724">
        <v>0.58235405198076429</v>
      </c>
      <c r="K255" s="2014">
        <f t="shared" si="12"/>
        <v>18.037834406052195</v>
      </c>
      <c r="L255" s="2015">
        <v>5.4108780833509158</v>
      </c>
      <c r="M255" s="1777"/>
      <c r="N255" s="1777"/>
      <c r="O255" s="1777"/>
      <c r="P255" s="1777"/>
      <c r="Q255" s="1777"/>
      <c r="R255" s="1777"/>
      <c r="S255" s="1800"/>
      <c r="T255" s="1016"/>
      <c r="V255"/>
    </row>
    <row r="256" spans="1:22">
      <c r="A256" s="1791"/>
      <c r="B256" s="1765"/>
      <c r="C256" s="682"/>
      <c r="D256" s="1766"/>
      <c r="E256" s="1767"/>
      <c r="F256" s="1768"/>
      <c r="G256" s="1765"/>
      <c r="H256" s="2008"/>
      <c r="I256" s="2100"/>
      <c r="J256" s="372"/>
      <c r="K256" s="2010"/>
      <c r="L256" s="2011"/>
      <c r="M256" s="1776"/>
      <c r="N256" s="1776"/>
      <c r="O256" s="1776"/>
      <c r="P256" s="1776"/>
      <c r="Q256" s="1776"/>
      <c r="R256" s="1776"/>
      <c r="S256" s="1799"/>
      <c r="T256" s="745"/>
    </row>
    <row r="257" spans="1:22">
      <c r="A257" s="1791"/>
      <c r="B257" s="1765"/>
      <c r="C257" s="682"/>
      <c r="D257" s="1766"/>
      <c r="E257" s="1767"/>
      <c r="F257" s="1768"/>
      <c r="G257" s="1765"/>
      <c r="H257" s="2008"/>
      <c r="I257" s="2100"/>
      <c r="J257" s="372"/>
      <c r="K257" s="2010"/>
      <c r="L257" s="2011"/>
      <c r="M257" s="1776"/>
      <c r="N257" s="1776"/>
      <c r="O257" s="1776"/>
      <c r="P257" s="1776"/>
      <c r="Q257" s="1776"/>
      <c r="R257" s="1776"/>
      <c r="S257" s="1799"/>
      <c r="T257" s="745"/>
    </row>
    <row r="258" spans="1:22">
      <c r="A258" s="1791"/>
      <c r="B258" s="1765"/>
      <c r="C258" s="682"/>
      <c r="D258" s="1766"/>
      <c r="E258" s="1767"/>
      <c r="F258" s="1768"/>
      <c r="G258" s="1765"/>
      <c r="H258" s="2008"/>
      <c r="I258" s="2100"/>
      <c r="J258" s="372"/>
      <c r="K258" s="2010"/>
      <c r="L258" s="2011"/>
      <c r="M258" s="1776"/>
      <c r="N258" s="1776"/>
      <c r="O258" s="1776"/>
      <c r="P258" s="1776"/>
      <c r="Q258" s="1776"/>
      <c r="R258" s="1776"/>
      <c r="S258" s="1799"/>
      <c r="T258" s="745"/>
    </row>
    <row r="259" spans="1:22" s="437" customFormat="1" ht="16.2" thickBot="1">
      <c r="A259" s="1900"/>
      <c r="B259" s="934"/>
      <c r="C259" s="1659"/>
      <c r="D259" s="1888"/>
      <c r="E259" s="1889"/>
      <c r="F259" s="1890"/>
      <c r="G259" s="934"/>
      <c r="H259" s="2034"/>
      <c r="I259" s="2108"/>
      <c r="J259" s="939"/>
      <c r="K259" s="2036"/>
      <c r="L259" s="2037"/>
      <c r="M259" s="2038"/>
      <c r="N259" s="2038"/>
      <c r="O259" s="2038"/>
      <c r="P259" s="2038"/>
      <c r="Q259" s="2038"/>
      <c r="R259" s="2038"/>
      <c r="S259" s="1893"/>
      <c r="T259" s="746"/>
      <c r="V259"/>
    </row>
    <row r="260" spans="1:22" ht="16.2" thickBot="1">
      <c r="A260" s="1281" t="s">
        <v>1558</v>
      </c>
      <c r="B260" s="591"/>
      <c r="C260" s="31"/>
      <c r="D260" s="2039"/>
      <c r="E260" s="1933"/>
      <c r="F260" s="1934"/>
      <c r="G260" s="591"/>
      <c r="H260" s="2040"/>
      <c r="I260" s="2107"/>
      <c r="J260" s="371"/>
      <c r="K260" s="2042"/>
      <c r="L260" s="1211"/>
      <c r="S260" s="1932"/>
      <c r="T260" s="745"/>
    </row>
    <row r="261" spans="1:22">
      <c r="A261" s="1947" t="s">
        <v>421</v>
      </c>
      <c r="B261" s="1948" t="s">
        <v>238</v>
      </c>
      <c r="C261" s="1707" t="s">
        <v>1558</v>
      </c>
      <c r="D261" s="1949">
        <v>7</v>
      </c>
      <c r="E261" s="1950">
        <v>12</v>
      </c>
      <c r="F261" s="1951">
        <v>2016</v>
      </c>
      <c r="G261" s="2109">
        <v>8</v>
      </c>
      <c r="H261" s="1953">
        <v>0.5</v>
      </c>
      <c r="I261" s="2110">
        <v>1.9</v>
      </c>
      <c r="J261" s="1955">
        <v>1.2390670353109188</v>
      </c>
      <c r="K261" s="1955">
        <f t="shared" si="12"/>
        <v>38.3788623517204</v>
      </c>
      <c r="L261" s="1956">
        <v>8.7732658227848095</v>
      </c>
      <c r="M261" s="1957">
        <f>AVERAGE(I261:I264)</f>
        <v>1.0225</v>
      </c>
      <c r="N261" s="1957">
        <f>10*(6-(LN(M261)/LN(2)))</f>
        <v>59.678991568329764</v>
      </c>
      <c r="O261" s="1958">
        <f>AVERAGE(K261:K264)</f>
        <v>40.972028726836641</v>
      </c>
      <c r="P261" s="1957">
        <f t="shared" si="10"/>
        <v>57.71604923686504</v>
      </c>
      <c r="Q261" s="1958">
        <f>AVERAGE(L261:L264)</f>
        <v>31.228475949367095</v>
      </c>
      <c r="R261" s="1957">
        <f t="shared" si="11"/>
        <v>64.329594918766176</v>
      </c>
      <c r="S261" s="2111">
        <f>AVERAGE(N261,P261,R261)</f>
        <v>60.574878574653667</v>
      </c>
      <c r="T261" s="744"/>
      <c r="U261" s="479"/>
    </row>
    <row r="262" spans="1:22" ht="15" customHeight="1">
      <c r="A262" s="1959" t="s">
        <v>421</v>
      </c>
      <c r="B262" s="1613" t="s">
        <v>238</v>
      </c>
      <c r="C262" s="1708" t="s">
        <v>1558</v>
      </c>
      <c r="D262" s="1960">
        <v>7</v>
      </c>
      <c r="E262" s="1961">
        <v>26</v>
      </c>
      <c r="F262" s="1962">
        <v>2016</v>
      </c>
      <c r="G262" s="1969">
        <v>8</v>
      </c>
      <c r="H262" s="1964">
        <v>0.5</v>
      </c>
      <c r="I262" s="2098">
        <v>1.2</v>
      </c>
      <c r="J262" s="1966">
        <v>0.77023085978786843</v>
      </c>
      <c r="K262" s="1966">
        <f t="shared" si="12"/>
        <v>23.857130651069436</v>
      </c>
      <c r="L262" s="1967">
        <v>7.2506329113924037</v>
      </c>
      <c r="M262" s="1968"/>
      <c r="N262" s="1968"/>
      <c r="O262" s="1968"/>
      <c r="P262" s="1968"/>
      <c r="Q262" s="1968"/>
      <c r="R262" s="1968"/>
      <c r="S262" s="1798"/>
      <c r="T262" s="745"/>
    </row>
    <row r="263" spans="1:22">
      <c r="A263" s="1959" t="s">
        <v>421</v>
      </c>
      <c r="B263" s="1613" t="s">
        <v>238</v>
      </c>
      <c r="C263" s="1708" t="s">
        <v>1558</v>
      </c>
      <c r="D263" s="1960">
        <v>8</v>
      </c>
      <c r="E263" s="1961">
        <v>9</v>
      </c>
      <c r="F263" s="1962">
        <v>2016</v>
      </c>
      <c r="G263" s="1969">
        <v>7.5</v>
      </c>
      <c r="H263" s="1964">
        <v>0.5</v>
      </c>
      <c r="I263" s="2098">
        <v>0.44</v>
      </c>
      <c r="J263" s="1966">
        <v>1.3060436318142117</v>
      </c>
      <c r="K263" s="1966">
        <f t="shared" si="12"/>
        <v>40.453395451813392</v>
      </c>
      <c r="L263" s="1967">
        <v>69.983108860759515</v>
      </c>
      <c r="M263" s="1968"/>
      <c r="N263" s="1968"/>
      <c r="O263" s="1968"/>
      <c r="P263" s="1968"/>
      <c r="Q263" s="1968"/>
      <c r="R263" s="1968"/>
      <c r="S263" s="1798"/>
      <c r="T263" s="745"/>
    </row>
    <row r="264" spans="1:22">
      <c r="A264" s="1971" t="s">
        <v>421</v>
      </c>
      <c r="B264" s="1853" t="s">
        <v>238</v>
      </c>
      <c r="C264" s="1709" t="s">
        <v>1558</v>
      </c>
      <c r="D264" s="1972">
        <v>8</v>
      </c>
      <c r="E264" s="1973">
        <v>23</v>
      </c>
      <c r="F264" s="1974">
        <v>2016</v>
      </c>
      <c r="G264" s="2096">
        <v>7.6</v>
      </c>
      <c r="H264" s="1976">
        <v>0.5</v>
      </c>
      <c r="I264" s="2097">
        <v>0.55000000000000004</v>
      </c>
      <c r="J264" s="1978">
        <v>1.9758095968471407</v>
      </c>
      <c r="K264" s="1966">
        <f t="shared" si="12"/>
        <v>61.198726452743337</v>
      </c>
      <c r="L264" s="1979">
        <v>38.906896202531648</v>
      </c>
      <c r="M264" s="1980"/>
      <c r="N264" s="1980"/>
      <c r="O264" s="1980"/>
      <c r="P264" s="1968"/>
      <c r="Q264" s="1968"/>
      <c r="R264" s="1968"/>
      <c r="S264" s="1803"/>
      <c r="T264" s="745"/>
    </row>
    <row r="265" spans="1:22">
      <c r="A265" s="1959" t="s">
        <v>421</v>
      </c>
      <c r="B265" s="1613" t="s">
        <v>238</v>
      </c>
      <c r="C265" s="1708" t="s">
        <v>1558</v>
      </c>
      <c r="D265" s="1960">
        <v>7</v>
      </c>
      <c r="E265" s="1961">
        <v>13</v>
      </c>
      <c r="F265" s="1962">
        <v>2017</v>
      </c>
      <c r="G265" s="1994">
        <v>8.26</v>
      </c>
      <c r="H265" s="1995">
        <v>0.5</v>
      </c>
      <c r="I265" s="2098">
        <v>1.35</v>
      </c>
      <c r="J265" s="373">
        <v>0.8828557820663544</v>
      </c>
      <c r="K265" s="1966">
        <f t="shared" si="12"/>
        <v>27.345574993723261</v>
      </c>
      <c r="L265" s="1967">
        <v>13.955768987341775</v>
      </c>
      <c r="M265" s="1968">
        <f>AVERAGE(I265:I268)</f>
        <v>1.6749999999999998</v>
      </c>
      <c r="N265" s="1968">
        <f>10*(6-(LN(M265)/LN(2)))</f>
        <v>52.558389044295893</v>
      </c>
      <c r="O265" s="2054">
        <f>AVERAGE(K265:K268)</f>
        <v>27.345574993723261</v>
      </c>
      <c r="P265" s="1968">
        <f t="shared" si="10"/>
        <v>51.88272992043224</v>
      </c>
      <c r="Q265" s="2054">
        <f>AVERAGE(L265:L268)</f>
        <v>12.397307753164556</v>
      </c>
      <c r="R265" s="1968">
        <f t="shared" si="11"/>
        <v>55.266314814526744</v>
      </c>
      <c r="S265" s="1798">
        <f>AVERAGE(N265,P265,R265)</f>
        <v>53.235811259751621</v>
      </c>
    </row>
    <row r="266" spans="1:22">
      <c r="A266" s="1959" t="s">
        <v>421</v>
      </c>
      <c r="B266" s="1613" t="s">
        <v>238</v>
      </c>
      <c r="C266" s="1708" t="s">
        <v>1558</v>
      </c>
      <c r="D266" s="1960">
        <v>7</v>
      </c>
      <c r="E266" s="1961">
        <v>27</v>
      </c>
      <c r="F266" s="1962">
        <v>2017</v>
      </c>
      <c r="G266" s="1994">
        <v>8.4</v>
      </c>
      <c r="H266" s="1995">
        <v>0.5</v>
      </c>
      <c r="I266" s="2098">
        <v>1.25</v>
      </c>
      <c r="J266" s="373">
        <v>0.8828557820663544</v>
      </c>
      <c r="K266" s="1966">
        <f t="shared" si="12"/>
        <v>27.345574993723261</v>
      </c>
      <c r="L266" s="1967">
        <v>16.05516708860759</v>
      </c>
      <c r="M266" s="1968"/>
      <c r="N266" s="1968"/>
      <c r="O266" s="1968"/>
      <c r="P266" s="1968"/>
      <c r="Q266" s="1968"/>
      <c r="R266" s="1968"/>
      <c r="S266" s="1798"/>
      <c r="T266" s="745"/>
    </row>
    <row r="267" spans="1:22">
      <c r="A267" s="1959" t="s">
        <v>421</v>
      </c>
      <c r="B267" s="1613" t="s">
        <v>238</v>
      </c>
      <c r="C267" s="1708" t="s">
        <v>1558</v>
      </c>
      <c r="D267" s="1960">
        <v>8</v>
      </c>
      <c r="E267" s="1961">
        <v>10</v>
      </c>
      <c r="F267" s="1962">
        <v>2017</v>
      </c>
      <c r="G267" s="1994">
        <v>7.85</v>
      </c>
      <c r="H267" s="1995">
        <v>0.5</v>
      </c>
      <c r="I267" s="2098">
        <v>2</v>
      </c>
      <c r="J267" s="373">
        <v>1.0299984124107469</v>
      </c>
      <c r="K267" s="1966">
        <f t="shared" si="12"/>
        <v>31.903170826010474</v>
      </c>
      <c r="L267" s="1967">
        <v>12.387253164556961</v>
      </c>
      <c r="M267" s="1968"/>
      <c r="N267" s="1968"/>
      <c r="O267" s="1968"/>
      <c r="P267" s="1968"/>
      <c r="Q267" s="1968"/>
      <c r="R267" s="1968"/>
      <c r="S267" s="1798"/>
      <c r="T267" s="745"/>
    </row>
    <row r="268" spans="1:22">
      <c r="A268" s="1959" t="s">
        <v>421</v>
      </c>
      <c r="B268" s="1613" t="s">
        <v>238</v>
      </c>
      <c r="C268" s="1708" t="s">
        <v>1558</v>
      </c>
      <c r="D268" s="1960">
        <v>8</v>
      </c>
      <c r="E268" s="1961">
        <v>24</v>
      </c>
      <c r="F268" s="1962">
        <v>2017</v>
      </c>
      <c r="G268" s="1994">
        <v>7.6</v>
      </c>
      <c r="H268" s="1995">
        <v>0.5</v>
      </c>
      <c r="I268" s="2098">
        <v>2.1</v>
      </c>
      <c r="J268" s="373">
        <v>0.73571315172196206</v>
      </c>
      <c r="K268" s="1966">
        <f t="shared" si="12"/>
        <v>22.787979161436052</v>
      </c>
      <c r="L268" s="1967">
        <v>7.1910417721518991</v>
      </c>
      <c r="M268" s="1968"/>
      <c r="N268" s="1968"/>
      <c r="O268" s="1968"/>
      <c r="P268" s="1968"/>
      <c r="Q268" s="1968"/>
      <c r="R268" s="1968"/>
      <c r="S268" s="1798"/>
      <c r="T268" s="745"/>
    </row>
    <row r="269" spans="1:22">
      <c r="A269" s="1999" t="s">
        <v>421</v>
      </c>
      <c r="B269" s="1754" t="s">
        <v>238</v>
      </c>
      <c r="C269" s="674" t="s">
        <v>1558</v>
      </c>
      <c r="D269" s="1755">
        <v>7</v>
      </c>
      <c r="E269" s="1756">
        <v>19</v>
      </c>
      <c r="F269" s="1757">
        <v>2018</v>
      </c>
      <c r="G269" s="1754">
        <v>8.5</v>
      </c>
      <c r="H269" s="2000">
        <v>0.5</v>
      </c>
      <c r="I269" s="2099">
        <v>1.73</v>
      </c>
      <c r="J269" s="2063">
        <v>0.83021421403034446</v>
      </c>
      <c r="K269" s="2010">
        <f t="shared" si="12"/>
        <v>25.715055065375889</v>
      </c>
      <c r="L269" s="2004">
        <v>13.708227848101263</v>
      </c>
      <c r="M269" s="2005">
        <f>AVERAGE(I269:I271)</f>
        <v>1.3633333333333333</v>
      </c>
      <c r="N269" s="2005">
        <f>10*(6-(LN(M269)/LN(2)))</f>
        <v>55.528616575541321</v>
      </c>
      <c r="O269" s="2007">
        <f>AVERAGE(K269:K271)</f>
        <v>27.363456031105116</v>
      </c>
      <c r="P269" s="1776">
        <f t="shared" si="10"/>
        <v>51.892160496844248</v>
      </c>
      <c r="Q269" s="2025">
        <f>AVERAGE(L269:L271)</f>
        <v>12.745253164556962</v>
      </c>
      <c r="R269" s="1776">
        <f t="shared" si="11"/>
        <v>55.53786041869958</v>
      </c>
      <c r="S269" s="1802">
        <f>AVERAGE(N269,P269,R269)</f>
        <v>54.319545830361712</v>
      </c>
      <c r="T269" s="1032">
        <f>AVERAGE(S269:S290)</f>
        <v>61.375269371538153</v>
      </c>
      <c r="U269" s="571" t="s">
        <v>49</v>
      </c>
      <c r="V269" s="571" t="str">
        <f>IF(_xlfn.NUMBERVALUE(T269), IF(T269&lt;50, "Acceptable; Ongoing Protection is Required", "Unacceptable; Immediate Restoration is Required"), " ")</f>
        <v>Unacceptable; Immediate Restoration is Required</v>
      </c>
    </row>
    <row r="270" spans="1:22">
      <c r="A270" s="1791" t="s">
        <v>421</v>
      </c>
      <c r="B270" s="1765" t="s">
        <v>238</v>
      </c>
      <c r="C270" s="682" t="s">
        <v>1558</v>
      </c>
      <c r="D270" s="1766">
        <v>8</v>
      </c>
      <c r="E270" s="1767">
        <v>2</v>
      </c>
      <c r="F270" s="1768">
        <v>2018</v>
      </c>
      <c r="G270" s="1765">
        <v>6.9</v>
      </c>
      <c r="H270" s="2008">
        <v>0.5</v>
      </c>
      <c r="I270" s="2100">
        <v>1.36</v>
      </c>
      <c r="J270" s="372">
        <v>0.70248895033336833</v>
      </c>
      <c r="K270" s="2010">
        <f t="shared" si="12"/>
        <v>21.758892747625751</v>
      </c>
      <c r="L270" s="2011">
        <v>7.6471518987341778</v>
      </c>
      <c r="M270" s="1776"/>
      <c r="N270" s="1776"/>
      <c r="O270" s="1776"/>
      <c r="P270" s="1776"/>
      <c r="Q270" s="1776"/>
      <c r="R270" s="1776"/>
      <c r="S270" s="1799"/>
      <c r="T270" s="745"/>
    </row>
    <row r="271" spans="1:22">
      <c r="A271" s="1790" t="s">
        <v>421</v>
      </c>
      <c r="B271" s="1760" t="s">
        <v>238</v>
      </c>
      <c r="C271" s="686" t="s">
        <v>1558</v>
      </c>
      <c r="D271" s="1761">
        <v>8</v>
      </c>
      <c r="E271" s="1762">
        <v>16</v>
      </c>
      <c r="F271" s="1763">
        <v>2018</v>
      </c>
      <c r="G271" s="1760">
        <v>8.6999999999999993</v>
      </c>
      <c r="H271" s="2012">
        <v>0.5</v>
      </c>
      <c r="I271" s="2101">
        <v>1</v>
      </c>
      <c r="J271" s="1724">
        <v>1.1175960573485408</v>
      </c>
      <c r="K271" s="2010">
        <f t="shared" si="12"/>
        <v>34.616420280313704</v>
      </c>
      <c r="L271" s="2015">
        <v>16.880379746835445</v>
      </c>
      <c r="M271" s="1777"/>
      <c r="N271" s="1777"/>
      <c r="O271" s="1777"/>
      <c r="P271" s="1776"/>
      <c r="Q271" s="1776"/>
      <c r="R271" s="1776"/>
      <c r="S271" s="1800"/>
      <c r="T271" s="745"/>
    </row>
    <row r="272" spans="1:22">
      <c r="A272" s="1791" t="s">
        <v>421</v>
      </c>
      <c r="B272" s="1765" t="s">
        <v>238</v>
      </c>
      <c r="C272" s="682" t="s">
        <v>1558</v>
      </c>
      <c r="D272" s="1766">
        <v>7</v>
      </c>
      <c r="E272" s="1767">
        <v>9</v>
      </c>
      <c r="F272" s="1768">
        <v>2019</v>
      </c>
      <c r="G272" s="1007">
        <v>8.1</v>
      </c>
      <c r="H272" s="2043">
        <v>0.5</v>
      </c>
      <c r="I272" s="2102">
        <v>0.95</v>
      </c>
      <c r="J272" s="704">
        <v>1.3498469300077558</v>
      </c>
      <c r="K272" s="2010">
        <f t="shared" si="12"/>
        <v>41.81015881006023</v>
      </c>
      <c r="L272" s="1717">
        <v>20.193647088607591</v>
      </c>
      <c r="M272" s="1776">
        <f>AVERAGE(I272:I274)</f>
        <v>1.1833333333333333</v>
      </c>
      <c r="N272" s="1776">
        <f>10*(6-(LN(M272)/LN(2)))</f>
        <v>57.571434761038361</v>
      </c>
      <c r="O272" s="2025">
        <f>AVERAGE(K272:K274)</f>
        <v>35.942066345490375</v>
      </c>
      <c r="P272" s="1776">
        <f t="shared" si="10"/>
        <v>55.826389473851428</v>
      </c>
      <c r="Q272" s="2025">
        <f>AVERAGE(L272:L274)</f>
        <v>17.827471012658226</v>
      </c>
      <c r="R272" s="1776">
        <f t="shared" si="11"/>
        <v>58.830026206801264</v>
      </c>
      <c r="S272" s="1799">
        <f>AVERAGE(N272,P272,R272)</f>
        <v>57.40928348056368</v>
      </c>
      <c r="T272" s="745"/>
    </row>
    <row r="273" spans="1:22">
      <c r="A273" s="1791" t="s">
        <v>421</v>
      </c>
      <c r="B273" s="1765" t="s">
        <v>238</v>
      </c>
      <c r="C273" s="682" t="s">
        <v>1558</v>
      </c>
      <c r="D273" s="1766">
        <v>8</v>
      </c>
      <c r="E273" s="1767">
        <v>6</v>
      </c>
      <c r="F273" s="1768">
        <v>2019</v>
      </c>
      <c r="G273" s="1765">
        <v>7.5</v>
      </c>
      <c r="H273" s="2008">
        <v>0.5</v>
      </c>
      <c r="I273" s="2100">
        <v>1.45</v>
      </c>
      <c r="J273" s="372">
        <v>1.1367132042170576</v>
      </c>
      <c r="K273" s="2010">
        <f t="shared" si="12"/>
        <v>35.208554787419139</v>
      </c>
      <c r="L273" s="2011">
        <v>14.504573924050634</v>
      </c>
      <c r="M273" s="1776"/>
      <c r="N273" s="1776"/>
      <c r="O273" s="1776"/>
      <c r="P273" s="1776"/>
      <c r="Q273" s="1776"/>
      <c r="R273" s="1776"/>
      <c r="S273" s="1799"/>
      <c r="T273" s="745"/>
    </row>
    <row r="274" spans="1:22">
      <c r="A274" s="1790" t="s">
        <v>421</v>
      </c>
      <c r="B274" s="1760" t="s">
        <v>238</v>
      </c>
      <c r="C274" s="686" t="s">
        <v>1558</v>
      </c>
      <c r="D274" s="1761">
        <v>8</v>
      </c>
      <c r="E274" s="1762">
        <v>20</v>
      </c>
      <c r="F274" s="1763">
        <v>2019</v>
      </c>
      <c r="G274" s="1760">
        <v>7.7</v>
      </c>
      <c r="H274" s="2012">
        <v>0.5</v>
      </c>
      <c r="I274" s="2101">
        <v>1.1499999999999999</v>
      </c>
      <c r="J274" s="1724">
        <v>0.99462405368992546</v>
      </c>
      <c r="K274" s="2014">
        <f t="shared" si="12"/>
        <v>30.807485438991751</v>
      </c>
      <c r="L274" s="2015">
        <v>18.78419202531645</v>
      </c>
      <c r="M274" s="1777"/>
      <c r="N274" s="1777"/>
      <c r="O274" s="1777"/>
      <c r="P274" s="1777"/>
      <c r="Q274" s="1777"/>
      <c r="R274" s="1777"/>
      <c r="S274" s="1800"/>
      <c r="T274" s="745"/>
    </row>
    <row r="275" spans="1:22">
      <c r="A275" s="1791"/>
      <c r="B275" s="1765"/>
      <c r="C275" s="682"/>
      <c r="D275" s="682"/>
      <c r="E275" s="1767"/>
      <c r="F275" s="1768"/>
      <c r="G275" s="1027" t="s">
        <v>1533</v>
      </c>
      <c r="H275" s="1027" t="s">
        <v>1221</v>
      </c>
      <c r="I275" s="1027" t="s">
        <v>1534</v>
      </c>
      <c r="J275" s="1028" t="s">
        <v>705</v>
      </c>
      <c r="K275" s="1027" t="s">
        <v>705</v>
      </c>
      <c r="L275" s="1715" t="s">
        <v>1535</v>
      </c>
      <c r="M275" s="1776"/>
      <c r="N275" s="1776"/>
      <c r="O275" s="1776"/>
      <c r="P275" s="1776"/>
      <c r="Q275" s="1776"/>
      <c r="R275" s="1776"/>
      <c r="S275" s="1799"/>
      <c r="T275" s="745"/>
    </row>
    <row r="276" spans="1:22" ht="16.2" thickBot="1">
      <c r="A276" s="1791"/>
      <c r="B276" s="1765"/>
      <c r="C276" s="2019" t="s">
        <v>701</v>
      </c>
      <c r="D276" s="2019" t="s">
        <v>786</v>
      </c>
      <c r="E276" s="1767"/>
      <c r="F276" s="1768"/>
      <c r="G276" s="2019" t="s">
        <v>1537</v>
      </c>
      <c r="H276" s="2019" t="s">
        <v>1538</v>
      </c>
      <c r="I276" s="2019" t="s">
        <v>1537</v>
      </c>
      <c r="J276" s="1029" t="s">
        <v>1539</v>
      </c>
      <c r="K276" s="1030" t="s">
        <v>1543</v>
      </c>
      <c r="L276" s="1716" t="s">
        <v>1540</v>
      </c>
      <c r="M276" s="1776"/>
      <c r="N276" s="1776"/>
      <c r="O276" s="1776"/>
      <c r="P276" s="1776"/>
      <c r="Q276" s="1776"/>
      <c r="R276" s="1776"/>
      <c r="S276" s="1799"/>
      <c r="T276" s="745"/>
    </row>
    <row r="277" spans="1:22" ht="16.2" thickTop="1">
      <c r="A277" s="1791"/>
      <c r="B277" s="1765"/>
      <c r="C277" s="2020" t="s">
        <v>1558</v>
      </c>
      <c r="D277" s="2021">
        <v>44392</v>
      </c>
      <c r="E277" s="1767"/>
      <c r="F277" s="1768"/>
      <c r="G277" s="2022">
        <v>6.7</v>
      </c>
      <c r="H277" s="2022">
        <v>0.5</v>
      </c>
      <c r="I277" s="2022">
        <v>1.05</v>
      </c>
      <c r="J277" s="2023">
        <v>2.6404284340503312</v>
      </c>
      <c r="K277" s="2010">
        <f t="shared" si="12"/>
        <v>81.784630316274956</v>
      </c>
      <c r="L277" s="2024">
        <v>25.688214285714288</v>
      </c>
      <c r="M277" s="1776">
        <f>AVERAGE(I277:I283)</f>
        <v>0.92142857142857137</v>
      </c>
      <c r="N277" s="1776">
        <f>10*(6-(LN(M277)/LN(2)))</f>
        <v>61.180557615217126</v>
      </c>
      <c r="O277" s="2025">
        <f>AVERAGE(K277:K283)</f>
        <v>277.81233621963941</v>
      </c>
      <c r="P277" s="1776">
        <f t="shared" si="10"/>
        <v>85.330043524756292</v>
      </c>
      <c r="Q277" s="2025">
        <f>AVERAGE(L277:L283)</f>
        <v>22.868422406462589</v>
      </c>
      <c r="R277" s="1776">
        <f t="shared" si="11"/>
        <v>61.272958749566769</v>
      </c>
      <c r="S277" s="1799">
        <f>AVERAGE(N277,P277,R277)</f>
        <v>69.261186629846733</v>
      </c>
    </row>
    <row r="278" spans="1:22">
      <c r="A278" s="1791"/>
      <c r="B278" s="1765"/>
      <c r="C278" s="2020" t="s">
        <v>1558</v>
      </c>
      <c r="D278" s="2021">
        <v>44392</v>
      </c>
      <c r="E278" s="1767"/>
      <c r="F278" s="1768"/>
      <c r="G278" s="2022">
        <v>6.7</v>
      </c>
      <c r="H278" s="2022">
        <v>6</v>
      </c>
      <c r="I278" s="2022">
        <v>1.05</v>
      </c>
      <c r="J278" s="2023">
        <v>8.3830145045136639</v>
      </c>
      <c r="K278" s="2010">
        <f t="shared" si="12"/>
        <v>259.65549126280621</v>
      </c>
      <c r="L278" s="2024">
        <v>0.70428571428571429</v>
      </c>
      <c r="M278" s="1776"/>
      <c r="N278" s="1776"/>
      <c r="O278" s="1776"/>
      <c r="P278" s="1776"/>
      <c r="Q278" s="1776"/>
      <c r="R278" s="1776"/>
      <c r="S278" s="1799"/>
      <c r="T278" s="745"/>
    </row>
    <row r="279" spans="1:22">
      <c r="A279" s="1791"/>
      <c r="B279" s="1765"/>
      <c r="C279" s="2020" t="s">
        <v>1558</v>
      </c>
      <c r="D279" s="2021">
        <v>44406</v>
      </c>
      <c r="E279" s="1767"/>
      <c r="F279" s="1768"/>
      <c r="G279" s="2022">
        <v>7.1</v>
      </c>
      <c r="H279" s="2022">
        <v>0.5</v>
      </c>
      <c r="I279" s="2022">
        <v>1.05</v>
      </c>
      <c r="J279" s="2023">
        <v>2.373043276171817</v>
      </c>
      <c r="K279" s="2010">
        <f t="shared" si="12"/>
        <v>73.502642436145862</v>
      </c>
      <c r="L279" s="2024">
        <v>12.737857142857143</v>
      </c>
      <c r="M279" s="1776"/>
      <c r="N279" s="1776"/>
      <c r="O279" s="1776"/>
      <c r="P279" s="1776"/>
      <c r="Q279" s="1776"/>
      <c r="R279" s="1776"/>
      <c r="S279" s="1799"/>
      <c r="T279" s="745"/>
    </row>
    <row r="280" spans="1:22">
      <c r="A280" s="1791"/>
      <c r="B280" s="1765"/>
      <c r="C280" s="2020" t="s">
        <v>1558</v>
      </c>
      <c r="D280" s="2021">
        <v>44406</v>
      </c>
      <c r="E280" s="1767"/>
      <c r="F280" s="1768"/>
      <c r="G280" s="2022">
        <v>7.1</v>
      </c>
      <c r="H280" s="2022">
        <v>6</v>
      </c>
      <c r="I280" s="2022">
        <v>1.05</v>
      </c>
      <c r="J280" s="2023">
        <v>18.804252143458104</v>
      </c>
      <c r="K280" s="2010">
        <f t="shared" si="12"/>
        <v>582.44290589147136</v>
      </c>
      <c r="L280" s="2024">
        <v>15.46359970238095</v>
      </c>
      <c r="M280" s="1776"/>
      <c r="N280" s="1776"/>
      <c r="O280" s="1776"/>
      <c r="P280" s="1776"/>
      <c r="Q280" s="1776"/>
      <c r="R280" s="1776"/>
      <c r="S280" s="1799"/>
      <c r="T280" s="745"/>
    </row>
    <row r="281" spans="1:22">
      <c r="A281" s="1791"/>
      <c r="B281" s="1765"/>
      <c r="C281" s="2020" t="s">
        <v>1558</v>
      </c>
      <c r="D281" s="2021">
        <v>44420</v>
      </c>
      <c r="E281" s="1767"/>
      <c r="F281" s="1768"/>
      <c r="G281" s="2022">
        <v>6.9</v>
      </c>
      <c r="H281" s="2022">
        <v>0.5</v>
      </c>
      <c r="I281" s="2022">
        <v>0.85</v>
      </c>
      <c r="J281" s="2026">
        <v>2.1670367714769752</v>
      </c>
      <c r="K281" s="2010">
        <f t="shared" si="12"/>
        <v>67.121796959727831</v>
      </c>
      <c r="L281" s="2024">
        <v>86.092857142857156</v>
      </c>
      <c r="M281" s="1776"/>
      <c r="N281" s="1776"/>
      <c r="O281" s="1776"/>
      <c r="P281" s="1776"/>
      <c r="Q281" s="1776"/>
      <c r="R281" s="1776"/>
      <c r="S281" s="1799"/>
      <c r="T281" s="745"/>
    </row>
    <row r="282" spans="1:22">
      <c r="A282" s="1791"/>
      <c r="B282" s="1765"/>
      <c r="C282" s="2020" t="s">
        <v>1558</v>
      </c>
      <c r="D282" s="2021">
        <v>44420</v>
      </c>
      <c r="E282" s="1767"/>
      <c r="F282" s="1768"/>
      <c r="G282" s="2022">
        <v>6.9</v>
      </c>
      <c r="H282" s="2022">
        <v>6</v>
      </c>
      <c r="I282" s="2022">
        <v>0.85</v>
      </c>
      <c r="J282" s="2026">
        <v>14.2083503369124</v>
      </c>
      <c r="K282" s="2010">
        <f t="shared" si="12"/>
        <v>440.08944333552466</v>
      </c>
      <c r="L282" s="2024">
        <v>13.551428571428573</v>
      </c>
      <c r="M282" s="1776"/>
      <c r="N282" s="1776"/>
      <c r="O282" s="1776"/>
      <c r="P282" s="1776"/>
      <c r="Q282" s="1776"/>
      <c r="R282" s="1776"/>
      <c r="S282" s="1799"/>
      <c r="T282" s="745"/>
    </row>
    <row r="283" spans="1:22" s="451" customFormat="1">
      <c r="A283" s="1790"/>
      <c r="B283" s="1760"/>
      <c r="C283" s="2027" t="s">
        <v>1558</v>
      </c>
      <c r="D283" s="2028">
        <v>44434</v>
      </c>
      <c r="E283" s="1762"/>
      <c r="F283" s="1763"/>
      <c r="G283" s="2029">
        <v>6.8</v>
      </c>
      <c r="H283" s="2029">
        <v>6</v>
      </c>
      <c r="I283" s="2029">
        <v>0.55000000000000004</v>
      </c>
      <c r="J283" s="2045">
        <v>14.208350336912401</v>
      </c>
      <c r="K283" s="2014">
        <f>IF(AND(J283&gt;0),  J283*30.974," ")</f>
        <v>440.08944333552472</v>
      </c>
      <c r="L283" s="2030">
        <v>5.8407142857142862</v>
      </c>
      <c r="M283" s="1777"/>
      <c r="N283" s="1777"/>
      <c r="O283" s="1777"/>
      <c r="P283" s="1777"/>
      <c r="Q283" s="1777"/>
      <c r="R283" s="1777"/>
      <c r="S283" s="1800"/>
      <c r="T283" s="1016"/>
      <c r="V283"/>
    </row>
    <row r="284" spans="1:22">
      <c r="A284" s="1791"/>
      <c r="B284" s="1765"/>
      <c r="C284" s="2020"/>
      <c r="D284" s="2021"/>
      <c r="E284" s="1767"/>
      <c r="F284" s="1768"/>
      <c r="G284" s="2022"/>
      <c r="H284" s="2022"/>
      <c r="I284" s="2022"/>
      <c r="J284" s="2026"/>
      <c r="K284" s="2010"/>
      <c r="L284" s="2024"/>
      <c r="M284" s="1776"/>
      <c r="N284" s="1776"/>
      <c r="O284" s="1776"/>
      <c r="P284" s="1776"/>
      <c r="Q284" s="1776"/>
      <c r="R284" s="1776"/>
      <c r="S284" s="1799"/>
      <c r="T284" s="745"/>
    </row>
    <row r="285" spans="1:22">
      <c r="A285" s="1791"/>
      <c r="B285" s="1765"/>
      <c r="C285" s="682"/>
      <c r="D285" s="682"/>
      <c r="E285" s="1767"/>
      <c r="F285" s="1768"/>
      <c r="G285" s="1027" t="s">
        <v>1533</v>
      </c>
      <c r="H285" s="1027" t="s">
        <v>1221</v>
      </c>
      <c r="I285" s="1027" t="s">
        <v>1534</v>
      </c>
      <c r="J285" s="1028" t="s">
        <v>705</v>
      </c>
      <c r="K285" s="1027" t="s">
        <v>705</v>
      </c>
      <c r="L285" s="1715" t="s">
        <v>1535</v>
      </c>
      <c r="M285" s="1776"/>
      <c r="N285" s="1776"/>
      <c r="O285" s="1776"/>
      <c r="P285" s="1776"/>
      <c r="Q285" s="1776"/>
      <c r="R285" s="1776"/>
      <c r="S285" s="1799"/>
      <c r="T285" s="745"/>
    </row>
    <row r="286" spans="1:22" ht="16.2" thickBot="1">
      <c r="A286" s="1791"/>
      <c r="B286" s="1765"/>
      <c r="C286" s="2019" t="s">
        <v>701</v>
      </c>
      <c r="D286" s="2019" t="s">
        <v>786</v>
      </c>
      <c r="E286" s="1767"/>
      <c r="F286" s="1768"/>
      <c r="G286" s="2019" t="s">
        <v>1537</v>
      </c>
      <c r="H286" s="2019" t="s">
        <v>1538</v>
      </c>
      <c r="I286" s="2019" t="s">
        <v>1537</v>
      </c>
      <c r="J286" s="1029" t="s">
        <v>1539</v>
      </c>
      <c r="K286" s="1030" t="s">
        <v>1543</v>
      </c>
      <c r="L286" s="1716" t="s">
        <v>1540</v>
      </c>
      <c r="M286" s="1776"/>
      <c r="N286" s="1776"/>
      <c r="O286" s="1776"/>
      <c r="P286" s="1776"/>
      <c r="Q286" s="1776"/>
      <c r="R286" s="1776"/>
      <c r="S286" s="1799"/>
      <c r="T286" s="745"/>
    </row>
    <row r="287" spans="1:22" ht="16.2" thickTop="1">
      <c r="A287" s="1791"/>
      <c r="B287" s="1765"/>
      <c r="C287" s="1776" t="s">
        <v>1558</v>
      </c>
      <c r="D287" s="2031">
        <v>44749</v>
      </c>
      <c r="E287" s="1767"/>
      <c r="F287" s="1768"/>
      <c r="G287" s="1765">
        <v>8</v>
      </c>
      <c r="H287" s="1765">
        <v>0.5</v>
      </c>
      <c r="I287" s="1765">
        <v>1.35</v>
      </c>
      <c r="J287" s="372">
        <v>1.0178955427284171</v>
      </c>
      <c r="K287" s="2010">
        <f t="shared" si="12"/>
        <v>31.528296540469992</v>
      </c>
      <c r="L287" s="2011">
        <v>3.597841256184072</v>
      </c>
      <c r="M287" s="1776">
        <f>AVERAGE(I287:I291)</f>
        <v>1.254</v>
      </c>
      <c r="N287" s="1776">
        <f>10*(6-(LN(M287)/LN(2)))</f>
        <v>56.734626518600486</v>
      </c>
      <c r="O287" s="2025">
        <f>AVERAGE(K287:K291)</f>
        <v>369.79302985692055</v>
      </c>
      <c r="P287" s="1776">
        <f t="shared" ref="P287" si="15">10*(6-(LN(48/O287)/LN(2)))</f>
        <v>89.456117210276304</v>
      </c>
      <c r="Q287" s="2025">
        <f>AVERAGE(L287:L293)</f>
        <v>5.5277002069145578</v>
      </c>
      <c r="R287" s="1776">
        <f t="shared" ref="R287" si="16">10*(6-((2.04-0.68*LN(Q287))/LN(2)))</f>
        <v>47.34244090726466</v>
      </c>
      <c r="S287" s="1799">
        <f>AVERAGE(N287,P287,R287)</f>
        <v>64.511061545380485</v>
      </c>
      <c r="T287" s="745"/>
    </row>
    <row r="288" spans="1:22">
      <c r="A288" s="1791"/>
      <c r="B288" s="1765"/>
      <c r="C288" s="1776" t="s">
        <v>1558</v>
      </c>
      <c r="D288" s="2031">
        <v>44749</v>
      </c>
      <c r="E288" s="1767"/>
      <c r="F288" s="1768"/>
      <c r="G288" s="1765">
        <v>8</v>
      </c>
      <c r="H288" s="1765">
        <v>7.5</v>
      </c>
      <c r="I288" s="1765">
        <v>1.35</v>
      </c>
      <c r="J288" s="372">
        <v>15.407040446899192</v>
      </c>
      <c r="K288" s="2010">
        <f t="shared" si="12"/>
        <v>477.21767080225555</v>
      </c>
      <c r="L288" s="2011">
        <v>11.316418459981545</v>
      </c>
      <c r="M288" s="1776"/>
      <c r="N288" s="1776"/>
      <c r="O288" s="1776"/>
      <c r="P288" s="1776"/>
      <c r="Q288" s="1776"/>
      <c r="R288" s="1776"/>
      <c r="S288" s="1799"/>
      <c r="T288" s="745"/>
    </row>
    <row r="289" spans="1:22">
      <c r="A289" s="1791"/>
      <c r="B289" s="1765"/>
      <c r="C289" s="1776" t="s">
        <v>1558</v>
      </c>
      <c r="D289" s="2031">
        <v>44761</v>
      </c>
      <c r="E289" s="1767"/>
      <c r="F289" s="1768"/>
      <c r="G289" s="1765">
        <v>9</v>
      </c>
      <c r="H289" s="1765">
        <v>0.5</v>
      </c>
      <c r="I289" s="1765">
        <v>1.1000000000000001</v>
      </c>
      <c r="J289" s="372">
        <v>0.72794256497595544</v>
      </c>
      <c r="K289" s="2010">
        <f t="shared" si="12"/>
        <v>22.547293007565244</v>
      </c>
      <c r="L289" s="2011">
        <v>2.0696527148997892</v>
      </c>
      <c r="M289" s="1776"/>
      <c r="N289" s="1776"/>
      <c r="O289" s="1776"/>
      <c r="P289" s="1776"/>
      <c r="Q289" s="1776"/>
      <c r="R289" s="1776"/>
      <c r="S289" s="1799"/>
      <c r="T289" s="745"/>
    </row>
    <row r="290" spans="1:22">
      <c r="A290" s="1791"/>
      <c r="B290" s="1765"/>
      <c r="C290" s="1776" t="s">
        <v>1558</v>
      </c>
      <c r="D290" s="2031">
        <v>44761</v>
      </c>
      <c r="E290" s="1767"/>
      <c r="F290" s="1768"/>
      <c r="G290" s="1765">
        <v>9</v>
      </c>
      <c r="H290" s="1765">
        <v>8.5</v>
      </c>
      <c r="I290" s="1765">
        <v>1.1000000000000001</v>
      </c>
      <c r="J290" s="372">
        <v>20.300090037646704</v>
      </c>
      <c r="K290" s="2010">
        <f>IF(AND(J290&gt;0),  J290*30.974," ")</f>
        <v>628.77498882606903</v>
      </c>
      <c r="L290" s="2011">
        <v>10.629588603507385</v>
      </c>
      <c r="M290" s="1776"/>
      <c r="N290" s="1776"/>
      <c r="O290" s="1776"/>
      <c r="P290" s="1776"/>
      <c r="Q290" s="1776"/>
      <c r="R290" s="1776"/>
      <c r="S290" s="1799"/>
      <c r="T290" s="745"/>
    </row>
    <row r="291" spans="1:22" s="451" customFormat="1">
      <c r="A291" s="1790"/>
      <c r="B291" s="1760"/>
      <c r="C291" s="1777" t="s">
        <v>1558</v>
      </c>
      <c r="D291" s="2032">
        <v>44777</v>
      </c>
      <c r="E291" s="1762"/>
      <c r="F291" s="1763"/>
      <c r="G291" s="1760">
        <v>8.9</v>
      </c>
      <c r="H291" s="1760">
        <v>8.1999999999999993</v>
      </c>
      <c r="I291" s="1760">
        <v>1.37</v>
      </c>
      <c r="J291" s="1724">
        <v>22.241134503397781</v>
      </c>
      <c r="K291" s="2014">
        <f t="shared" si="12"/>
        <v>688.8969001082429</v>
      </c>
      <c r="L291" s="2015">
        <v>2.5000000000000001E-2</v>
      </c>
      <c r="M291" s="1777"/>
      <c r="N291" s="1777"/>
      <c r="O291" s="1777"/>
      <c r="P291" s="1777"/>
      <c r="Q291" s="1777"/>
      <c r="R291" s="1777"/>
      <c r="S291" s="1800"/>
      <c r="T291" s="1016"/>
      <c r="V291"/>
    </row>
    <row r="292" spans="1:22">
      <c r="A292" s="1791"/>
      <c r="B292" s="1765"/>
      <c r="C292" s="2020"/>
      <c r="D292" s="2021"/>
      <c r="E292" s="1767"/>
      <c r="F292" s="1768"/>
      <c r="G292" s="2022"/>
      <c r="H292" s="2022"/>
      <c r="I292" s="2022"/>
      <c r="J292" s="2026"/>
      <c r="K292" s="2010"/>
      <c r="L292" s="2024"/>
      <c r="M292" s="1776"/>
      <c r="N292" s="1776"/>
      <c r="O292" s="1776"/>
      <c r="P292" s="1776"/>
      <c r="Q292" s="1776"/>
      <c r="R292" s="1776"/>
      <c r="S292" s="1799"/>
      <c r="T292" s="745"/>
    </row>
    <row r="293" spans="1:22">
      <c r="A293" s="1791"/>
      <c r="B293" s="1765"/>
      <c r="C293" s="2020"/>
      <c r="D293" s="2021"/>
      <c r="E293" s="1767"/>
      <c r="F293" s="1768"/>
      <c r="G293" s="2022"/>
      <c r="H293" s="2022"/>
      <c r="I293" s="2022"/>
      <c r="J293" s="2026"/>
      <c r="K293" s="2010"/>
      <c r="L293" s="2024"/>
      <c r="M293" s="1776"/>
      <c r="N293" s="1776"/>
      <c r="O293" s="1776"/>
      <c r="P293" s="1776"/>
      <c r="Q293" s="1776"/>
      <c r="R293" s="1776"/>
      <c r="S293" s="1799"/>
      <c r="T293" s="745"/>
    </row>
    <row r="294" spans="1:22">
      <c r="A294" s="1791"/>
      <c r="B294" s="1765"/>
      <c r="C294" s="2020"/>
      <c r="D294" s="2021"/>
      <c r="E294" s="1767"/>
      <c r="F294" s="1768"/>
      <c r="G294" s="2022"/>
      <c r="H294" s="2022"/>
      <c r="I294" s="2022"/>
      <c r="J294" s="2026"/>
      <c r="K294" s="2010"/>
      <c r="L294" s="2024"/>
      <c r="M294" s="1776"/>
      <c r="N294" s="1776"/>
      <c r="O294" s="1776"/>
      <c r="P294" s="1776"/>
      <c r="Q294" s="1776"/>
      <c r="R294" s="1776"/>
      <c r="S294" s="1799"/>
      <c r="T294" s="745"/>
    </row>
    <row r="295" spans="1:22">
      <c r="A295" s="1791"/>
      <c r="B295" s="1765"/>
      <c r="C295" s="2020"/>
      <c r="D295" s="2021"/>
      <c r="E295" s="1767"/>
      <c r="F295" s="1768"/>
      <c r="G295" s="2022"/>
      <c r="H295" s="2022"/>
      <c r="I295" s="2022"/>
      <c r="J295" s="2026"/>
      <c r="K295" s="2010"/>
      <c r="L295" s="2024"/>
      <c r="M295" s="1776"/>
      <c r="N295" s="1776"/>
      <c r="O295" s="1776"/>
      <c r="P295" s="1776"/>
      <c r="Q295" s="1776"/>
      <c r="R295" s="1776"/>
      <c r="S295" s="1799"/>
      <c r="T295" s="745"/>
    </row>
    <row r="296" spans="1:22" ht="16.2" thickBot="1">
      <c r="A296" s="2123"/>
      <c r="B296" s="1793"/>
      <c r="C296" s="1776"/>
      <c r="D296" s="1776"/>
      <c r="E296" s="1776"/>
      <c r="F296" s="1776"/>
      <c r="G296" s="1776"/>
      <c r="H296" s="1776"/>
      <c r="I296" s="1776"/>
      <c r="J296" s="1776"/>
      <c r="K296" s="1776"/>
      <c r="L296" s="1799"/>
      <c r="M296" s="1804"/>
      <c r="N296" s="1804"/>
      <c r="O296" s="1804"/>
      <c r="P296" s="1804"/>
      <c r="Q296" s="1804"/>
      <c r="R296" s="1804"/>
      <c r="S296" s="1855"/>
      <c r="T296" s="746"/>
      <c r="U296" s="437"/>
    </row>
    <row r="297" spans="1:22" ht="16.2" thickBot="1">
      <c r="A297" s="2124"/>
      <c r="B297" s="1916" t="s">
        <v>238</v>
      </c>
      <c r="C297" s="1022" t="s">
        <v>1573</v>
      </c>
      <c r="D297" s="1917"/>
      <c r="E297" s="1918"/>
      <c r="F297" s="1919"/>
      <c r="G297" s="1916"/>
      <c r="H297" s="1916"/>
      <c r="I297" s="1916"/>
      <c r="J297" s="2125"/>
      <c r="K297" s="2126"/>
      <c r="L297" s="2127"/>
      <c r="M297" s="2128"/>
      <c r="N297" s="2128"/>
      <c r="O297" s="2128"/>
      <c r="P297" s="2128"/>
      <c r="Q297" s="2128"/>
      <c r="R297" s="2128"/>
      <c r="S297" s="1922"/>
      <c r="T297" s="1037"/>
      <c r="U297" s="1661"/>
    </row>
    <row r="298" spans="1:22" ht="16.2" thickBot="1">
      <c r="A298" s="2124"/>
      <c r="B298" s="1916" t="s">
        <v>238</v>
      </c>
      <c r="C298" s="1022" t="s">
        <v>1559</v>
      </c>
      <c r="D298" s="1917"/>
      <c r="E298" s="1918"/>
      <c r="F298" s="1919"/>
      <c r="G298" s="1916"/>
      <c r="H298" s="1916"/>
      <c r="I298" s="1916"/>
      <c r="J298" s="2125"/>
      <c r="K298" s="2126"/>
      <c r="L298" s="2127"/>
      <c r="M298" s="2128"/>
      <c r="N298" s="2128"/>
      <c r="O298" s="2128"/>
      <c r="P298" s="2128"/>
      <c r="Q298" s="2128"/>
      <c r="R298" s="2128"/>
      <c r="S298" s="1922"/>
      <c r="T298" s="1037"/>
      <c r="U298" s="1661"/>
    </row>
    <row r="300" spans="1:22">
      <c r="S300" s="592" t="s">
        <v>3</v>
      </c>
      <c r="T300" s="571"/>
      <c r="U300" s="571"/>
      <c r="V300" s="571">
        <f>COUNTIF(V6:V296,"Acceptable; Ongoing Protection is Required")</f>
        <v>4</v>
      </c>
    </row>
    <row r="301" spans="1:22">
      <c r="S301" s="592" t="s">
        <v>4</v>
      </c>
      <c r="T301" s="571"/>
      <c r="U301" s="571"/>
      <c r="V301" s="571">
        <f>COUNTIF(V6:V297,"Unacceptable; Immediate Restoration is Required")</f>
        <v>2</v>
      </c>
    </row>
    <row r="302" spans="1:22">
      <c r="S302" s="592" t="s">
        <v>5</v>
      </c>
      <c r="T302" s="571"/>
      <c r="U302" s="571"/>
      <c r="V302" s="571">
        <f>SUM(V300:V301)</f>
        <v>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31082-4B39-41F6-87AA-865C4EC6BE28}">
  <dimension ref="A1:L219"/>
  <sheetViews>
    <sheetView workbookViewId="0">
      <selection activeCell="M17" sqref="M17"/>
    </sheetView>
  </sheetViews>
  <sheetFormatPr defaultColWidth="8.796875" defaultRowHeight="15.6"/>
  <cols>
    <col min="5" max="5" width="9.796875" customWidth="1"/>
  </cols>
  <sheetData>
    <row r="1" spans="1:12">
      <c r="A1" s="105" t="s">
        <v>2673</v>
      </c>
      <c r="B1" s="105"/>
    </row>
    <row r="2" spans="1:12">
      <c r="A2" s="105" t="s">
        <v>2675</v>
      </c>
      <c r="B2" s="105"/>
    </row>
    <row r="3" spans="1:12">
      <c r="A3" s="105" t="s">
        <v>2674</v>
      </c>
      <c r="B3" s="105"/>
    </row>
    <row r="4" spans="1:12">
      <c r="A4" s="105"/>
      <c r="B4" s="105"/>
    </row>
    <row r="6" spans="1:12">
      <c r="A6" t="s">
        <v>20</v>
      </c>
      <c r="B6" t="s">
        <v>701</v>
      </c>
      <c r="C6" t="s">
        <v>2668</v>
      </c>
      <c r="D6" t="s">
        <v>1538</v>
      </c>
      <c r="E6" t="s">
        <v>786</v>
      </c>
      <c r="F6" t="s">
        <v>2669</v>
      </c>
      <c r="G6" t="s">
        <v>2670</v>
      </c>
      <c r="H6" t="s">
        <v>809</v>
      </c>
      <c r="I6" t="s">
        <v>707</v>
      </c>
      <c r="J6" t="s">
        <v>2671</v>
      </c>
      <c r="K6" t="s">
        <v>847</v>
      </c>
      <c r="L6" t="s">
        <v>2672</v>
      </c>
    </row>
    <row r="7" spans="1:12">
      <c r="A7" t="s">
        <v>1574</v>
      </c>
      <c r="B7" t="s">
        <v>1575</v>
      </c>
      <c r="C7" t="s">
        <v>1576</v>
      </c>
      <c r="D7">
        <v>0.5</v>
      </c>
      <c r="E7" s="55">
        <v>45036</v>
      </c>
      <c r="F7" t="s">
        <v>1577</v>
      </c>
      <c r="G7">
        <v>1.19</v>
      </c>
      <c r="H7">
        <v>0.64600000000000002</v>
      </c>
      <c r="J7" s="992">
        <v>0.52152777777777781</v>
      </c>
      <c r="K7">
        <v>7.6</v>
      </c>
      <c r="L7">
        <v>4.71</v>
      </c>
    </row>
    <row r="8" spans="1:12">
      <c r="A8" t="s">
        <v>1574</v>
      </c>
      <c r="B8" t="s">
        <v>1575</v>
      </c>
      <c r="C8" t="s">
        <v>1576</v>
      </c>
      <c r="D8">
        <v>1</v>
      </c>
      <c r="E8" t="s">
        <v>714</v>
      </c>
      <c r="F8" t="s">
        <v>714</v>
      </c>
      <c r="G8" t="s">
        <v>714</v>
      </c>
      <c r="H8" t="s">
        <v>714</v>
      </c>
      <c r="I8" t="s">
        <v>714</v>
      </c>
      <c r="J8" t="s">
        <v>714</v>
      </c>
      <c r="K8">
        <v>7.6</v>
      </c>
      <c r="L8">
        <v>4.71</v>
      </c>
    </row>
    <row r="9" spans="1:12">
      <c r="A9" t="s">
        <v>1574</v>
      </c>
      <c r="B9" t="s">
        <v>1575</v>
      </c>
      <c r="C9" t="s">
        <v>1576</v>
      </c>
      <c r="D9">
        <v>2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  <c r="K9">
        <v>7.6</v>
      </c>
      <c r="L9">
        <v>4.71</v>
      </c>
    </row>
    <row r="10" spans="1:12">
      <c r="A10" t="s">
        <v>1574</v>
      </c>
      <c r="B10" t="s">
        <v>1575</v>
      </c>
      <c r="C10" t="s">
        <v>1576</v>
      </c>
      <c r="D10">
        <v>3</v>
      </c>
      <c r="E10" t="s">
        <v>714</v>
      </c>
      <c r="F10" t="s">
        <v>714</v>
      </c>
      <c r="G10" t="s">
        <v>714</v>
      </c>
      <c r="H10" t="s">
        <v>714</v>
      </c>
      <c r="I10" t="s">
        <v>714</v>
      </c>
      <c r="J10" t="s">
        <v>714</v>
      </c>
      <c r="K10">
        <v>7.6</v>
      </c>
      <c r="L10">
        <v>4.71</v>
      </c>
    </row>
    <row r="11" spans="1:12">
      <c r="A11" t="s">
        <v>1574</v>
      </c>
      <c r="B11" t="s">
        <v>1575</v>
      </c>
      <c r="C11" t="s">
        <v>1576</v>
      </c>
      <c r="D11">
        <v>4</v>
      </c>
      <c r="E11" t="s">
        <v>714</v>
      </c>
      <c r="F11" t="s">
        <v>714</v>
      </c>
      <c r="G11" t="s">
        <v>714</v>
      </c>
      <c r="H11" t="s">
        <v>714</v>
      </c>
      <c r="I11" t="s">
        <v>714</v>
      </c>
      <c r="J11" t="s">
        <v>714</v>
      </c>
      <c r="K11">
        <v>7.6</v>
      </c>
      <c r="L11">
        <v>4.71</v>
      </c>
    </row>
    <row r="12" spans="1:12">
      <c r="A12" t="s">
        <v>1574</v>
      </c>
      <c r="B12" t="s">
        <v>1575</v>
      </c>
      <c r="C12" t="s">
        <v>1576</v>
      </c>
      <c r="D12">
        <v>5</v>
      </c>
      <c r="E12" t="s">
        <v>714</v>
      </c>
      <c r="F12" t="s">
        <v>714</v>
      </c>
      <c r="G12" t="s">
        <v>714</v>
      </c>
      <c r="H12" t="s">
        <v>714</v>
      </c>
      <c r="I12" t="s">
        <v>714</v>
      </c>
      <c r="J12" t="s">
        <v>714</v>
      </c>
      <c r="K12">
        <v>7.6</v>
      </c>
      <c r="L12">
        <v>4.71</v>
      </c>
    </row>
    <row r="13" spans="1:12">
      <c r="A13" t="s">
        <v>1574</v>
      </c>
      <c r="B13" t="s">
        <v>1575</v>
      </c>
      <c r="C13" t="s">
        <v>1576</v>
      </c>
      <c r="D13">
        <v>6</v>
      </c>
      <c r="E13" t="s">
        <v>714</v>
      </c>
      <c r="F13" t="s">
        <v>714</v>
      </c>
      <c r="G13" t="s">
        <v>714</v>
      </c>
      <c r="H13" t="s">
        <v>714</v>
      </c>
      <c r="I13" t="s">
        <v>714</v>
      </c>
      <c r="J13" t="s">
        <v>714</v>
      </c>
      <c r="K13">
        <v>7.6</v>
      </c>
      <c r="L13">
        <v>4.71</v>
      </c>
    </row>
    <row r="14" spans="1:12">
      <c r="A14" t="s">
        <v>1574</v>
      </c>
      <c r="B14" t="s">
        <v>1575</v>
      </c>
      <c r="C14" t="s">
        <v>1576</v>
      </c>
      <c r="D14">
        <v>6.2</v>
      </c>
      <c r="E14" s="55">
        <v>45036</v>
      </c>
      <c r="F14" t="s">
        <v>1577</v>
      </c>
      <c r="G14">
        <v>1.72</v>
      </c>
      <c r="H14">
        <v>0.55600000000000005</v>
      </c>
      <c r="J14" s="992">
        <v>0.52847222222222223</v>
      </c>
      <c r="K14">
        <v>7.6</v>
      </c>
      <c r="L14">
        <v>4.71</v>
      </c>
    </row>
    <row r="15" spans="1:12">
      <c r="A15" t="s">
        <v>1574</v>
      </c>
      <c r="B15" t="s">
        <v>1575</v>
      </c>
      <c r="C15" t="s">
        <v>1576</v>
      </c>
      <c r="D15">
        <v>7</v>
      </c>
      <c r="E15" t="s">
        <v>714</v>
      </c>
      <c r="F15" t="s">
        <v>714</v>
      </c>
      <c r="G15" t="s">
        <v>714</v>
      </c>
      <c r="H15" t="s">
        <v>714</v>
      </c>
      <c r="I15" t="s">
        <v>714</v>
      </c>
      <c r="J15" t="s">
        <v>714</v>
      </c>
      <c r="K15">
        <v>7.6</v>
      </c>
      <c r="L15">
        <v>4.71</v>
      </c>
    </row>
    <row r="16" spans="1:12">
      <c r="A16" t="s">
        <v>1574</v>
      </c>
      <c r="B16" t="s">
        <v>1575</v>
      </c>
      <c r="C16" t="s">
        <v>1578</v>
      </c>
      <c r="D16">
        <v>0.5</v>
      </c>
      <c r="E16" s="55">
        <v>45062</v>
      </c>
      <c r="F16" t="s">
        <v>1577</v>
      </c>
      <c r="G16">
        <v>1.1399999999999999</v>
      </c>
      <c r="H16">
        <v>0.36099999999999999</v>
      </c>
      <c r="I16" t="s">
        <v>724</v>
      </c>
      <c r="J16" s="992">
        <v>0.51666666666666672</v>
      </c>
      <c r="K16">
        <v>7.4</v>
      </c>
      <c r="L16">
        <v>4.63</v>
      </c>
    </row>
    <row r="17" spans="1:12">
      <c r="A17" t="s">
        <v>1574</v>
      </c>
      <c r="B17" t="s">
        <v>1575</v>
      </c>
      <c r="C17" t="s">
        <v>1578</v>
      </c>
      <c r="D17">
        <v>0.5</v>
      </c>
      <c r="E17" s="55">
        <v>45062</v>
      </c>
      <c r="F17" t="s">
        <v>1577</v>
      </c>
      <c r="G17">
        <v>1.05</v>
      </c>
      <c r="H17">
        <v>0.32500000000000001</v>
      </c>
      <c r="J17" s="992">
        <v>0.5131944444444444</v>
      </c>
      <c r="K17">
        <v>7.4</v>
      </c>
      <c r="L17">
        <v>4.63</v>
      </c>
    </row>
    <row r="18" spans="1:12">
      <c r="A18" t="s">
        <v>1574</v>
      </c>
      <c r="B18" t="s">
        <v>1575</v>
      </c>
      <c r="C18" t="s">
        <v>1578</v>
      </c>
      <c r="D18">
        <v>1</v>
      </c>
      <c r="E18" t="s">
        <v>714</v>
      </c>
      <c r="F18" t="s">
        <v>714</v>
      </c>
      <c r="G18" t="s">
        <v>714</v>
      </c>
      <c r="H18" t="s">
        <v>714</v>
      </c>
      <c r="I18" t="s">
        <v>714</v>
      </c>
      <c r="J18" t="s">
        <v>714</v>
      </c>
      <c r="K18">
        <v>7.4</v>
      </c>
      <c r="L18">
        <v>4.63</v>
      </c>
    </row>
    <row r="19" spans="1:12">
      <c r="A19" t="s">
        <v>1574</v>
      </c>
      <c r="B19" t="s">
        <v>1575</v>
      </c>
      <c r="C19" t="s">
        <v>1578</v>
      </c>
      <c r="D19">
        <v>2</v>
      </c>
      <c r="E19" t="s">
        <v>714</v>
      </c>
      <c r="F19" t="s">
        <v>714</v>
      </c>
      <c r="G19" t="s">
        <v>714</v>
      </c>
      <c r="H19" t="s">
        <v>714</v>
      </c>
      <c r="I19" t="s">
        <v>714</v>
      </c>
      <c r="J19" t="s">
        <v>714</v>
      </c>
      <c r="K19">
        <v>7.4</v>
      </c>
      <c r="L19">
        <v>4.63</v>
      </c>
    </row>
    <row r="20" spans="1:12">
      <c r="A20" t="s">
        <v>1574</v>
      </c>
      <c r="B20" t="s">
        <v>1575</v>
      </c>
      <c r="C20" t="s">
        <v>1578</v>
      </c>
      <c r="D20">
        <v>3</v>
      </c>
      <c r="E20" t="s">
        <v>714</v>
      </c>
      <c r="F20" t="s">
        <v>714</v>
      </c>
      <c r="G20" t="s">
        <v>714</v>
      </c>
      <c r="H20" t="s">
        <v>714</v>
      </c>
      <c r="I20" t="s">
        <v>714</v>
      </c>
      <c r="J20" t="s">
        <v>714</v>
      </c>
      <c r="K20">
        <v>7.4</v>
      </c>
      <c r="L20">
        <v>4.63</v>
      </c>
    </row>
    <row r="21" spans="1:12">
      <c r="A21" t="s">
        <v>1574</v>
      </c>
      <c r="B21" t="s">
        <v>1575</v>
      </c>
      <c r="C21" t="s">
        <v>1578</v>
      </c>
      <c r="D21">
        <v>4</v>
      </c>
      <c r="E21" t="s">
        <v>714</v>
      </c>
      <c r="F21" t="s">
        <v>714</v>
      </c>
      <c r="G21" t="s">
        <v>714</v>
      </c>
      <c r="H21" t="s">
        <v>714</v>
      </c>
      <c r="I21" t="s">
        <v>714</v>
      </c>
      <c r="J21" t="s">
        <v>714</v>
      </c>
      <c r="K21">
        <v>7.4</v>
      </c>
      <c r="L21">
        <v>4.63</v>
      </c>
    </row>
    <row r="22" spans="1:12">
      <c r="A22" t="s">
        <v>1574</v>
      </c>
      <c r="B22" t="s">
        <v>1575</v>
      </c>
      <c r="C22" t="s">
        <v>1578</v>
      </c>
      <c r="D22">
        <v>5</v>
      </c>
      <c r="E22" t="s">
        <v>714</v>
      </c>
      <c r="F22" t="s">
        <v>714</v>
      </c>
      <c r="G22" t="s">
        <v>714</v>
      </c>
      <c r="H22" t="s">
        <v>714</v>
      </c>
      <c r="I22" t="s">
        <v>714</v>
      </c>
      <c r="J22" t="s">
        <v>714</v>
      </c>
      <c r="K22">
        <v>7.4</v>
      </c>
      <c r="L22">
        <v>4.63</v>
      </c>
    </row>
    <row r="23" spans="1:12">
      <c r="A23" t="s">
        <v>1574</v>
      </c>
      <c r="B23" t="s">
        <v>1575</v>
      </c>
      <c r="C23" t="s">
        <v>1578</v>
      </c>
      <c r="D23">
        <v>5.5</v>
      </c>
      <c r="E23" t="s">
        <v>714</v>
      </c>
      <c r="F23" t="s">
        <v>714</v>
      </c>
      <c r="G23" t="s">
        <v>714</v>
      </c>
      <c r="H23" t="s">
        <v>714</v>
      </c>
      <c r="I23" t="s">
        <v>714</v>
      </c>
      <c r="J23" t="s">
        <v>714</v>
      </c>
      <c r="K23">
        <v>7.4</v>
      </c>
      <c r="L23">
        <v>4.63</v>
      </c>
    </row>
    <row r="24" spans="1:12">
      <c r="A24" t="s">
        <v>1574</v>
      </c>
      <c r="B24" t="s">
        <v>1575</v>
      </c>
      <c r="C24" t="s">
        <v>1578</v>
      </c>
      <c r="D24">
        <v>6</v>
      </c>
      <c r="E24" t="s">
        <v>714</v>
      </c>
      <c r="F24" t="s">
        <v>714</v>
      </c>
      <c r="G24" t="s">
        <v>714</v>
      </c>
      <c r="H24" t="s">
        <v>714</v>
      </c>
      <c r="I24" t="s">
        <v>714</v>
      </c>
      <c r="J24" t="s">
        <v>714</v>
      </c>
      <c r="K24">
        <v>7.4</v>
      </c>
      <c r="L24">
        <v>4.63</v>
      </c>
    </row>
    <row r="25" spans="1:12">
      <c r="A25" t="s">
        <v>1574</v>
      </c>
      <c r="B25" t="s">
        <v>1575</v>
      </c>
      <c r="C25" t="s">
        <v>1578</v>
      </c>
      <c r="D25">
        <v>6.4</v>
      </c>
      <c r="E25" s="55">
        <v>45062</v>
      </c>
      <c r="F25" t="s">
        <v>1577</v>
      </c>
      <c r="G25">
        <v>0.49</v>
      </c>
      <c r="H25">
        <v>0.59799999999999998</v>
      </c>
      <c r="J25" s="992">
        <v>0.53055555555555556</v>
      </c>
      <c r="K25">
        <v>7.4</v>
      </c>
      <c r="L25">
        <v>4.63</v>
      </c>
    </row>
    <row r="26" spans="1:12">
      <c r="A26" t="s">
        <v>1574</v>
      </c>
      <c r="B26" t="s">
        <v>1575</v>
      </c>
      <c r="C26" t="s">
        <v>1579</v>
      </c>
      <c r="D26">
        <v>0.5</v>
      </c>
      <c r="E26" s="55">
        <v>45096</v>
      </c>
      <c r="F26" t="s">
        <v>1577</v>
      </c>
      <c r="G26">
        <v>1.88</v>
      </c>
      <c r="H26">
        <v>0.25</v>
      </c>
      <c r="J26" s="992">
        <v>0.48402777777777778</v>
      </c>
      <c r="K26">
        <v>7.4</v>
      </c>
      <c r="L26">
        <v>4.71</v>
      </c>
    </row>
    <row r="27" spans="1:12">
      <c r="A27" t="s">
        <v>1574</v>
      </c>
      <c r="B27" t="s">
        <v>1575</v>
      </c>
      <c r="C27" t="s">
        <v>1579</v>
      </c>
      <c r="D27">
        <v>1</v>
      </c>
      <c r="E27" t="s">
        <v>714</v>
      </c>
      <c r="F27" t="s">
        <v>714</v>
      </c>
      <c r="G27" t="s">
        <v>714</v>
      </c>
      <c r="H27" t="s">
        <v>714</v>
      </c>
      <c r="I27" t="s">
        <v>714</v>
      </c>
      <c r="J27" t="s">
        <v>714</v>
      </c>
      <c r="K27">
        <v>7.4</v>
      </c>
      <c r="L27">
        <v>4.71</v>
      </c>
    </row>
    <row r="28" spans="1:12">
      <c r="A28" t="s">
        <v>1574</v>
      </c>
      <c r="B28" t="s">
        <v>1575</v>
      </c>
      <c r="C28" t="s">
        <v>1579</v>
      </c>
      <c r="D28">
        <v>2</v>
      </c>
      <c r="E28" t="s">
        <v>714</v>
      </c>
      <c r="F28" t="s">
        <v>714</v>
      </c>
      <c r="G28" t="s">
        <v>714</v>
      </c>
      <c r="H28" t="s">
        <v>714</v>
      </c>
      <c r="I28" t="s">
        <v>714</v>
      </c>
      <c r="J28" t="s">
        <v>714</v>
      </c>
      <c r="K28">
        <v>7.4</v>
      </c>
      <c r="L28">
        <v>4.71</v>
      </c>
    </row>
    <row r="29" spans="1:12">
      <c r="A29" t="s">
        <v>1574</v>
      </c>
      <c r="B29" t="s">
        <v>1575</v>
      </c>
      <c r="C29" t="s">
        <v>1579</v>
      </c>
      <c r="D29">
        <v>3</v>
      </c>
      <c r="E29" t="s">
        <v>714</v>
      </c>
      <c r="F29" t="s">
        <v>714</v>
      </c>
      <c r="G29" t="s">
        <v>714</v>
      </c>
      <c r="H29" t="s">
        <v>714</v>
      </c>
      <c r="I29" t="s">
        <v>714</v>
      </c>
      <c r="J29" t="s">
        <v>714</v>
      </c>
      <c r="K29">
        <v>7.4</v>
      </c>
      <c r="L29">
        <v>4.71</v>
      </c>
    </row>
    <row r="30" spans="1:12">
      <c r="A30" t="s">
        <v>1574</v>
      </c>
      <c r="B30" t="s">
        <v>1575</v>
      </c>
      <c r="C30" t="s">
        <v>1579</v>
      </c>
      <c r="D30">
        <v>4</v>
      </c>
      <c r="E30" t="s">
        <v>714</v>
      </c>
      <c r="F30" t="s">
        <v>714</v>
      </c>
      <c r="G30" t="s">
        <v>714</v>
      </c>
      <c r="H30" t="s">
        <v>714</v>
      </c>
      <c r="I30" t="s">
        <v>714</v>
      </c>
      <c r="J30" t="s">
        <v>714</v>
      </c>
      <c r="K30">
        <v>7.4</v>
      </c>
      <c r="L30">
        <v>4.71</v>
      </c>
    </row>
    <row r="31" spans="1:12">
      <c r="A31" t="s">
        <v>1574</v>
      </c>
      <c r="B31" t="s">
        <v>1575</v>
      </c>
      <c r="C31" t="s">
        <v>1579</v>
      </c>
      <c r="D31">
        <v>5</v>
      </c>
      <c r="E31" t="s">
        <v>714</v>
      </c>
      <c r="F31" t="s">
        <v>714</v>
      </c>
      <c r="G31" t="s">
        <v>714</v>
      </c>
      <c r="H31" t="s">
        <v>714</v>
      </c>
      <c r="I31" t="s">
        <v>714</v>
      </c>
      <c r="J31" t="s">
        <v>714</v>
      </c>
      <c r="K31">
        <v>7.4</v>
      </c>
      <c r="L31">
        <v>4.71</v>
      </c>
    </row>
    <row r="32" spans="1:12">
      <c r="A32" t="s">
        <v>1574</v>
      </c>
      <c r="B32" t="s">
        <v>1575</v>
      </c>
      <c r="C32" t="s">
        <v>1579</v>
      </c>
      <c r="D32">
        <v>6</v>
      </c>
      <c r="E32" t="s">
        <v>714</v>
      </c>
      <c r="F32" t="s">
        <v>714</v>
      </c>
      <c r="G32" t="s">
        <v>714</v>
      </c>
      <c r="H32" t="s">
        <v>714</v>
      </c>
      <c r="I32" t="s">
        <v>714</v>
      </c>
      <c r="J32" t="s">
        <v>714</v>
      </c>
      <c r="K32">
        <v>7.4</v>
      </c>
      <c r="L32">
        <v>4.71</v>
      </c>
    </row>
    <row r="33" spans="1:12">
      <c r="A33" t="s">
        <v>1574</v>
      </c>
      <c r="B33" t="s">
        <v>1575</v>
      </c>
      <c r="C33" t="s">
        <v>1579</v>
      </c>
      <c r="D33">
        <v>6.4</v>
      </c>
      <c r="E33" s="55">
        <v>45096</v>
      </c>
      <c r="F33" t="s">
        <v>1577</v>
      </c>
      <c r="G33">
        <v>11.93</v>
      </c>
      <c r="H33">
        <v>0.82799999999999996</v>
      </c>
      <c r="J33" s="992">
        <v>0.48819444444444443</v>
      </c>
      <c r="K33">
        <v>7.4</v>
      </c>
      <c r="L33">
        <v>4.71</v>
      </c>
    </row>
    <row r="34" spans="1:12">
      <c r="A34" t="s">
        <v>1574</v>
      </c>
      <c r="B34" t="s">
        <v>1575</v>
      </c>
      <c r="C34" t="s">
        <v>1579</v>
      </c>
      <c r="D34">
        <v>6.9</v>
      </c>
      <c r="E34" t="s">
        <v>714</v>
      </c>
      <c r="F34" t="s">
        <v>714</v>
      </c>
      <c r="G34" t="s">
        <v>714</v>
      </c>
      <c r="H34" t="s">
        <v>714</v>
      </c>
      <c r="I34" t="s">
        <v>714</v>
      </c>
      <c r="J34" t="s">
        <v>714</v>
      </c>
      <c r="K34">
        <v>7.4</v>
      </c>
      <c r="L34">
        <v>4.71</v>
      </c>
    </row>
    <row r="35" spans="1:12">
      <c r="A35" t="s">
        <v>1574</v>
      </c>
      <c r="B35" t="s">
        <v>1575</v>
      </c>
      <c r="C35" t="s">
        <v>1579</v>
      </c>
      <c r="D35">
        <v>7</v>
      </c>
      <c r="E35" t="s">
        <v>714</v>
      </c>
      <c r="F35" t="s">
        <v>714</v>
      </c>
      <c r="G35" t="s">
        <v>714</v>
      </c>
      <c r="H35" t="s">
        <v>714</v>
      </c>
      <c r="I35" t="s">
        <v>714</v>
      </c>
      <c r="J35" t="s">
        <v>714</v>
      </c>
      <c r="K35">
        <v>7.4</v>
      </c>
      <c r="L35">
        <v>4.71</v>
      </c>
    </row>
    <row r="36" spans="1:12">
      <c r="A36" t="s">
        <v>1574</v>
      </c>
      <c r="B36" t="s">
        <v>1575</v>
      </c>
      <c r="C36" t="s">
        <v>1580</v>
      </c>
      <c r="D36">
        <v>0.5</v>
      </c>
      <c r="E36" s="55">
        <v>45125</v>
      </c>
      <c r="F36" t="s">
        <v>1577</v>
      </c>
      <c r="G36">
        <v>3.22</v>
      </c>
      <c r="H36">
        <v>0.66900000000000004</v>
      </c>
      <c r="J36" s="992">
        <v>0.38472222222222219</v>
      </c>
      <c r="K36">
        <v>7.4</v>
      </c>
      <c r="L36">
        <v>3.91</v>
      </c>
    </row>
    <row r="37" spans="1:12">
      <c r="A37" t="s">
        <v>1574</v>
      </c>
      <c r="B37" t="s">
        <v>1575</v>
      </c>
      <c r="C37" t="s">
        <v>1580</v>
      </c>
      <c r="D37">
        <v>1</v>
      </c>
      <c r="E37" t="s">
        <v>714</v>
      </c>
      <c r="F37" t="s">
        <v>714</v>
      </c>
      <c r="G37" t="s">
        <v>714</v>
      </c>
      <c r="H37" t="s">
        <v>714</v>
      </c>
      <c r="I37" t="s">
        <v>714</v>
      </c>
      <c r="J37" t="s">
        <v>714</v>
      </c>
      <c r="K37">
        <v>7.4</v>
      </c>
      <c r="L37">
        <v>3.91</v>
      </c>
    </row>
    <row r="38" spans="1:12">
      <c r="A38" t="s">
        <v>1574</v>
      </c>
      <c r="B38" t="s">
        <v>1575</v>
      </c>
      <c r="C38" t="s">
        <v>1580</v>
      </c>
      <c r="D38">
        <v>2</v>
      </c>
      <c r="E38" t="s">
        <v>714</v>
      </c>
      <c r="F38" t="s">
        <v>714</v>
      </c>
      <c r="G38" t="s">
        <v>714</v>
      </c>
      <c r="H38" t="s">
        <v>714</v>
      </c>
      <c r="I38" t="s">
        <v>714</v>
      </c>
      <c r="J38" t="s">
        <v>714</v>
      </c>
      <c r="K38">
        <v>7.4</v>
      </c>
      <c r="L38">
        <v>3.91</v>
      </c>
    </row>
    <row r="39" spans="1:12">
      <c r="A39" t="s">
        <v>1574</v>
      </c>
      <c r="B39" t="s">
        <v>1575</v>
      </c>
      <c r="C39" t="s">
        <v>1580</v>
      </c>
      <c r="D39">
        <v>3</v>
      </c>
      <c r="E39" t="s">
        <v>714</v>
      </c>
      <c r="F39" t="s">
        <v>714</v>
      </c>
      <c r="G39" t="s">
        <v>714</v>
      </c>
      <c r="H39" t="s">
        <v>714</v>
      </c>
      <c r="I39" t="s">
        <v>714</v>
      </c>
      <c r="J39" t="s">
        <v>714</v>
      </c>
      <c r="K39">
        <v>7.4</v>
      </c>
      <c r="L39">
        <v>3.91</v>
      </c>
    </row>
    <row r="40" spans="1:12">
      <c r="A40" t="s">
        <v>1574</v>
      </c>
      <c r="B40" t="s">
        <v>1575</v>
      </c>
      <c r="C40" t="s">
        <v>1580</v>
      </c>
      <c r="D40">
        <v>4</v>
      </c>
      <c r="E40" t="s">
        <v>714</v>
      </c>
      <c r="F40" t="s">
        <v>714</v>
      </c>
      <c r="G40" t="s">
        <v>714</v>
      </c>
      <c r="H40" t="s">
        <v>714</v>
      </c>
      <c r="I40" t="s">
        <v>714</v>
      </c>
      <c r="J40" t="s">
        <v>714</v>
      </c>
      <c r="K40">
        <v>7.4</v>
      </c>
      <c r="L40">
        <v>3.91</v>
      </c>
    </row>
    <row r="41" spans="1:12">
      <c r="A41" t="s">
        <v>1574</v>
      </c>
      <c r="B41" t="s">
        <v>1575</v>
      </c>
      <c r="C41" t="s">
        <v>1580</v>
      </c>
      <c r="D41">
        <v>5</v>
      </c>
      <c r="E41" t="s">
        <v>714</v>
      </c>
      <c r="F41" t="s">
        <v>714</v>
      </c>
      <c r="G41" t="s">
        <v>714</v>
      </c>
      <c r="H41" t="s">
        <v>714</v>
      </c>
      <c r="I41" t="s">
        <v>714</v>
      </c>
      <c r="J41" t="s">
        <v>714</v>
      </c>
      <c r="K41">
        <v>7.4</v>
      </c>
      <c r="L41">
        <v>3.91</v>
      </c>
    </row>
    <row r="42" spans="1:12">
      <c r="A42" t="s">
        <v>1574</v>
      </c>
      <c r="B42" t="s">
        <v>1575</v>
      </c>
      <c r="C42" t="s">
        <v>1580</v>
      </c>
      <c r="D42">
        <v>6</v>
      </c>
      <c r="E42" t="s">
        <v>714</v>
      </c>
      <c r="F42" t="s">
        <v>714</v>
      </c>
      <c r="G42" t="s">
        <v>714</v>
      </c>
      <c r="H42" t="s">
        <v>714</v>
      </c>
      <c r="I42" t="s">
        <v>714</v>
      </c>
      <c r="J42" t="s">
        <v>714</v>
      </c>
      <c r="K42">
        <v>7.4</v>
      </c>
      <c r="L42">
        <v>3.91</v>
      </c>
    </row>
    <row r="43" spans="1:12">
      <c r="A43" t="s">
        <v>1574</v>
      </c>
      <c r="B43" t="s">
        <v>1575</v>
      </c>
      <c r="C43" t="s">
        <v>1580</v>
      </c>
      <c r="D43">
        <v>6.4</v>
      </c>
      <c r="E43" s="55">
        <v>45125</v>
      </c>
      <c r="F43" t="s">
        <v>1577</v>
      </c>
      <c r="G43">
        <v>18.46</v>
      </c>
      <c r="H43">
        <v>0.80900000000000005</v>
      </c>
      <c r="J43" s="992">
        <v>0.39027777777777778</v>
      </c>
      <c r="K43">
        <v>7.4</v>
      </c>
      <c r="L43">
        <v>3.91</v>
      </c>
    </row>
    <row r="44" spans="1:12">
      <c r="A44" t="s">
        <v>1574</v>
      </c>
      <c r="B44" t="s">
        <v>1575</v>
      </c>
      <c r="C44" t="s">
        <v>1580</v>
      </c>
      <c r="D44">
        <v>6.9</v>
      </c>
      <c r="E44" t="s">
        <v>714</v>
      </c>
      <c r="F44" t="s">
        <v>714</v>
      </c>
      <c r="G44" t="s">
        <v>714</v>
      </c>
      <c r="H44" t="s">
        <v>714</v>
      </c>
      <c r="I44" t="s">
        <v>714</v>
      </c>
      <c r="J44" t="s">
        <v>714</v>
      </c>
      <c r="K44">
        <v>7.4</v>
      </c>
      <c r="L44">
        <v>3.91</v>
      </c>
    </row>
    <row r="45" spans="1:12">
      <c r="A45" t="s">
        <v>1574</v>
      </c>
      <c r="B45" t="s">
        <v>1575</v>
      </c>
      <c r="C45" t="s">
        <v>1581</v>
      </c>
      <c r="D45">
        <v>0.5</v>
      </c>
      <c r="E45" s="55">
        <v>45154</v>
      </c>
      <c r="F45" t="s">
        <v>1577</v>
      </c>
      <c r="G45">
        <v>4.7300000000000004</v>
      </c>
      <c r="H45">
        <v>0.64800000000000002</v>
      </c>
      <c r="J45" s="992">
        <v>0.3659722222222222</v>
      </c>
      <c r="K45">
        <v>7.1</v>
      </c>
      <c r="L45">
        <v>5.0199999999999996</v>
      </c>
    </row>
    <row r="46" spans="1:12">
      <c r="A46" t="s">
        <v>1574</v>
      </c>
      <c r="B46" t="s">
        <v>1575</v>
      </c>
      <c r="C46" t="s">
        <v>1581</v>
      </c>
      <c r="D46">
        <v>1</v>
      </c>
      <c r="E46" t="s">
        <v>714</v>
      </c>
      <c r="F46" t="s">
        <v>714</v>
      </c>
      <c r="G46" t="s">
        <v>714</v>
      </c>
      <c r="H46" t="s">
        <v>714</v>
      </c>
      <c r="I46" t="s">
        <v>714</v>
      </c>
      <c r="J46" t="s">
        <v>714</v>
      </c>
      <c r="K46">
        <v>7.1</v>
      </c>
      <c r="L46">
        <v>5.0199999999999996</v>
      </c>
    </row>
    <row r="47" spans="1:12">
      <c r="A47" t="s">
        <v>1574</v>
      </c>
      <c r="B47" t="s">
        <v>1575</v>
      </c>
      <c r="C47" t="s">
        <v>1581</v>
      </c>
      <c r="D47">
        <v>2</v>
      </c>
      <c r="E47" t="s">
        <v>714</v>
      </c>
      <c r="F47" t="s">
        <v>714</v>
      </c>
      <c r="G47" t="s">
        <v>714</v>
      </c>
      <c r="H47" t="s">
        <v>714</v>
      </c>
      <c r="I47" t="s">
        <v>714</v>
      </c>
      <c r="J47" t="s">
        <v>714</v>
      </c>
      <c r="K47">
        <v>7.1</v>
      </c>
      <c r="L47">
        <v>5.0199999999999996</v>
      </c>
    </row>
    <row r="48" spans="1:12">
      <c r="A48" t="s">
        <v>1574</v>
      </c>
      <c r="B48" t="s">
        <v>1575</v>
      </c>
      <c r="C48" t="s">
        <v>1581</v>
      </c>
      <c r="D48">
        <v>3</v>
      </c>
      <c r="E48" t="s">
        <v>714</v>
      </c>
      <c r="F48" t="s">
        <v>714</v>
      </c>
      <c r="G48" t="s">
        <v>714</v>
      </c>
      <c r="H48" t="s">
        <v>714</v>
      </c>
      <c r="I48" t="s">
        <v>714</v>
      </c>
      <c r="J48" t="s">
        <v>714</v>
      </c>
      <c r="K48">
        <v>7.1</v>
      </c>
      <c r="L48">
        <v>5.0199999999999996</v>
      </c>
    </row>
    <row r="49" spans="1:12">
      <c r="A49" t="s">
        <v>1574</v>
      </c>
      <c r="B49" t="s">
        <v>1575</v>
      </c>
      <c r="C49" t="s">
        <v>1581</v>
      </c>
      <c r="D49">
        <v>4</v>
      </c>
      <c r="E49" t="s">
        <v>714</v>
      </c>
      <c r="F49" t="s">
        <v>714</v>
      </c>
      <c r="G49" t="s">
        <v>714</v>
      </c>
      <c r="H49" t="s">
        <v>714</v>
      </c>
      <c r="I49" t="s">
        <v>714</v>
      </c>
      <c r="J49" t="s">
        <v>714</v>
      </c>
      <c r="K49">
        <v>7.1</v>
      </c>
      <c r="L49">
        <v>5.0199999999999996</v>
      </c>
    </row>
    <row r="50" spans="1:12">
      <c r="A50" t="s">
        <v>1574</v>
      </c>
      <c r="B50" t="s">
        <v>1575</v>
      </c>
      <c r="C50" t="s">
        <v>1581</v>
      </c>
      <c r="D50">
        <v>5</v>
      </c>
      <c r="E50" t="s">
        <v>714</v>
      </c>
      <c r="F50" t="s">
        <v>714</v>
      </c>
      <c r="G50" t="s">
        <v>714</v>
      </c>
      <c r="H50" t="s">
        <v>714</v>
      </c>
      <c r="I50" t="s">
        <v>714</v>
      </c>
      <c r="J50" t="s">
        <v>714</v>
      </c>
      <c r="K50">
        <v>7.1</v>
      </c>
      <c r="L50">
        <v>5.0199999999999996</v>
      </c>
    </row>
    <row r="51" spans="1:12">
      <c r="A51" t="s">
        <v>1574</v>
      </c>
      <c r="B51" t="s">
        <v>1575</v>
      </c>
      <c r="C51" t="s">
        <v>1581</v>
      </c>
      <c r="D51">
        <v>6</v>
      </c>
      <c r="E51" t="s">
        <v>714</v>
      </c>
      <c r="F51" t="s">
        <v>714</v>
      </c>
      <c r="G51" t="s">
        <v>714</v>
      </c>
      <c r="H51" t="s">
        <v>714</v>
      </c>
      <c r="I51" t="s">
        <v>714</v>
      </c>
      <c r="J51" t="s">
        <v>714</v>
      </c>
      <c r="K51">
        <v>7.1</v>
      </c>
      <c r="L51">
        <v>5.0199999999999996</v>
      </c>
    </row>
    <row r="52" spans="1:12">
      <c r="A52" t="s">
        <v>1574</v>
      </c>
      <c r="B52" t="s">
        <v>1575</v>
      </c>
      <c r="C52" t="s">
        <v>1581</v>
      </c>
      <c r="D52">
        <v>6.1</v>
      </c>
      <c r="E52" s="55">
        <v>45154</v>
      </c>
      <c r="F52" t="s">
        <v>1577</v>
      </c>
      <c r="G52">
        <v>4.92</v>
      </c>
      <c r="H52">
        <v>0.42</v>
      </c>
      <c r="J52" s="992">
        <v>0.37222222222222223</v>
      </c>
      <c r="K52">
        <v>7.1</v>
      </c>
      <c r="L52">
        <v>5.0199999999999996</v>
      </c>
    </row>
    <row r="53" spans="1:12">
      <c r="A53" t="s">
        <v>1574</v>
      </c>
      <c r="B53" t="s">
        <v>1575</v>
      </c>
      <c r="C53" t="s">
        <v>1581</v>
      </c>
      <c r="D53">
        <v>6.6</v>
      </c>
      <c r="E53" t="s">
        <v>714</v>
      </c>
      <c r="F53" t="s">
        <v>714</v>
      </c>
      <c r="G53" t="s">
        <v>714</v>
      </c>
      <c r="H53" t="s">
        <v>714</v>
      </c>
      <c r="I53" t="s">
        <v>714</v>
      </c>
      <c r="J53" t="s">
        <v>714</v>
      </c>
      <c r="K53">
        <v>7.1</v>
      </c>
      <c r="L53">
        <v>5.0199999999999996</v>
      </c>
    </row>
    <row r="54" spans="1:12">
      <c r="A54" t="s">
        <v>1574</v>
      </c>
      <c r="B54" t="s">
        <v>1575</v>
      </c>
      <c r="C54" t="s">
        <v>1582</v>
      </c>
      <c r="D54">
        <v>0.5</v>
      </c>
      <c r="E54" s="55">
        <v>45188</v>
      </c>
      <c r="F54" t="s">
        <v>1577</v>
      </c>
      <c r="G54">
        <v>4.1100000000000003</v>
      </c>
      <c r="H54">
        <v>0.29199999999999998</v>
      </c>
      <c r="J54" s="992">
        <v>0.38055555555555554</v>
      </c>
      <c r="K54">
        <v>7.1</v>
      </c>
      <c r="L54">
        <v>3.89</v>
      </c>
    </row>
    <row r="55" spans="1:12">
      <c r="A55" t="s">
        <v>1574</v>
      </c>
      <c r="B55" t="s">
        <v>1575</v>
      </c>
      <c r="C55" t="s">
        <v>1582</v>
      </c>
      <c r="D55">
        <v>1</v>
      </c>
      <c r="E55" t="s">
        <v>714</v>
      </c>
      <c r="F55" t="s">
        <v>714</v>
      </c>
      <c r="G55" t="s">
        <v>714</v>
      </c>
      <c r="H55" t="s">
        <v>714</v>
      </c>
      <c r="I55" t="s">
        <v>714</v>
      </c>
      <c r="J55" t="s">
        <v>714</v>
      </c>
      <c r="K55">
        <v>7.1</v>
      </c>
      <c r="L55">
        <v>3.89</v>
      </c>
    </row>
    <row r="56" spans="1:12">
      <c r="A56" t="s">
        <v>1574</v>
      </c>
      <c r="B56" t="s">
        <v>1575</v>
      </c>
      <c r="C56" t="s">
        <v>1582</v>
      </c>
      <c r="D56">
        <v>2</v>
      </c>
      <c r="E56" t="s">
        <v>714</v>
      </c>
      <c r="F56" t="s">
        <v>714</v>
      </c>
      <c r="G56" t="s">
        <v>714</v>
      </c>
      <c r="H56" t="s">
        <v>714</v>
      </c>
      <c r="I56" t="s">
        <v>714</v>
      </c>
      <c r="J56" t="s">
        <v>714</v>
      </c>
      <c r="K56">
        <v>7.1</v>
      </c>
      <c r="L56">
        <v>3.89</v>
      </c>
    </row>
    <row r="57" spans="1:12">
      <c r="A57" t="s">
        <v>1574</v>
      </c>
      <c r="B57" t="s">
        <v>1575</v>
      </c>
      <c r="C57" t="s">
        <v>1582</v>
      </c>
      <c r="D57">
        <v>3</v>
      </c>
      <c r="E57" t="s">
        <v>714</v>
      </c>
      <c r="F57" t="s">
        <v>714</v>
      </c>
      <c r="G57" t="s">
        <v>714</v>
      </c>
      <c r="H57" t="s">
        <v>714</v>
      </c>
      <c r="I57" t="s">
        <v>714</v>
      </c>
      <c r="J57" t="s">
        <v>714</v>
      </c>
      <c r="K57">
        <v>7.1</v>
      </c>
      <c r="L57">
        <v>3.89</v>
      </c>
    </row>
    <row r="58" spans="1:12">
      <c r="A58" t="s">
        <v>1574</v>
      </c>
      <c r="B58" t="s">
        <v>1575</v>
      </c>
      <c r="C58" t="s">
        <v>1582</v>
      </c>
      <c r="D58">
        <v>4</v>
      </c>
      <c r="E58" t="s">
        <v>714</v>
      </c>
      <c r="F58" t="s">
        <v>714</v>
      </c>
      <c r="G58" t="s">
        <v>714</v>
      </c>
      <c r="H58" t="s">
        <v>714</v>
      </c>
      <c r="I58" t="s">
        <v>714</v>
      </c>
      <c r="J58" t="s">
        <v>714</v>
      </c>
      <c r="K58">
        <v>7.1</v>
      </c>
      <c r="L58">
        <v>3.89</v>
      </c>
    </row>
    <row r="59" spans="1:12">
      <c r="A59" t="s">
        <v>1574</v>
      </c>
      <c r="B59" t="s">
        <v>1575</v>
      </c>
      <c r="C59" t="s">
        <v>1582</v>
      </c>
      <c r="D59">
        <v>5</v>
      </c>
      <c r="E59" t="s">
        <v>714</v>
      </c>
      <c r="F59" t="s">
        <v>714</v>
      </c>
      <c r="G59" t="s">
        <v>714</v>
      </c>
      <c r="H59" t="s">
        <v>714</v>
      </c>
      <c r="I59" t="s">
        <v>714</v>
      </c>
      <c r="J59" t="s">
        <v>714</v>
      </c>
      <c r="K59">
        <v>7.1</v>
      </c>
      <c r="L59">
        <v>3.89</v>
      </c>
    </row>
    <row r="60" spans="1:12">
      <c r="A60" t="s">
        <v>1574</v>
      </c>
      <c r="B60" t="s">
        <v>1575</v>
      </c>
      <c r="C60" t="s">
        <v>1582</v>
      </c>
      <c r="D60">
        <v>6</v>
      </c>
      <c r="E60" t="s">
        <v>714</v>
      </c>
      <c r="F60" t="s">
        <v>714</v>
      </c>
      <c r="G60" t="s">
        <v>714</v>
      </c>
      <c r="H60" t="s">
        <v>714</v>
      </c>
      <c r="I60" t="s">
        <v>714</v>
      </c>
      <c r="J60" t="s">
        <v>714</v>
      </c>
      <c r="K60">
        <v>7.1</v>
      </c>
      <c r="L60">
        <v>3.89</v>
      </c>
    </row>
    <row r="61" spans="1:12">
      <c r="A61" t="s">
        <v>1574</v>
      </c>
      <c r="B61" t="s">
        <v>1575</v>
      </c>
      <c r="C61" t="s">
        <v>1582</v>
      </c>
      <c r="D61">
        <v>6.1</v>
      </c>
      <c r="E61" s="55">
        <v>45188</v>
      </c>
      <c r="F61" t="s">
        <v>1577</v>
      </c>
      <c r="G61">
        <v>3.11</v>
      </c>
      <c r="H61">
        <v>0.29099999999999998</v>
      </c>
      <c r="J61" s="992">
        <v>0.38611111111111113</v>
      </c>
      <c r="K61">
        <v>7.1</v>
      </c>
      <c r="L61">
        <v>3.89</v>
      </c>
    </row>
    <row r="62" spans="1:12">
      <c r="A62" t="s">
        <v>1574</v>
      </c>
      <c r="B62" t="s">
        <v>1575</v>
      </c>
      <c r="C62" t="s">
        <v>1582</v>
      </c>
      <c r="D62">
        <v>6.6</v>
      </c>
      <c r="E62" t="s">
        <v>714</v>
      </c>
      <c r="F62" t="s">
        <v>714</v>
      </c>
      <c r="G62" t="s">
        <v>714</v>
      </c>
      <c r="H62" t="s">
        <v>714</v>
      </c>
      <c r="I62" t="s">
        <v>714</v>
      </c>
      <c r="J62" t="s">
        <v>714</v>
      </c>
      <c r="K62">
        <v>7.1</v>
      </c>
      <c r="L62">
        <v>3.89</v>
      </c>
    </row>
    <row r="63" spans="1:12">
      <c r="A63" t="s">
        <v>1574</v>
      </c>
      <c r="B63" t="s">
        <v>1575</v>
      </c>
      <c r="C63" t="s">
        <v>1582</v>
      </c>
      <c r="D63">
        <v>6.7</v>
      </c>
      <c r="E63" t="s">
        <v>714</v>
      </c>
      <c r="F63" t="s">
        <v>714</v>
      </c>
      <c r="G63" t="s">
        <v>714</v>
      </c>
      <c r="H63" t="s">
        <v>714</v>
      </c>
      <c r="I63" t="s">
        <v>714</v>
      </c>
      <c r="J63" t="s">
        <v>714</v>
      </c>
      <c r="K63">
        <v>7.1</v>
      </c>
      <c r="L63">
        <v>3.89</v>
      </c>
    </row>
    <row r="64" spans="1:12">
      <c r="A64" t="s">
        <v>1574</v>
      </c>
      <c r="B64" t="s">
        <v>1575</v>
      </c>
      <c r="C64" t="s">
        <v>1583</v>
      </c>
      <c r="D64">
        <v>0.5</v>
      </c>
      <c r="E64" s="55">
        <v>45216</v>
      </c>
      <c r="F64" t="s">
        <v>1577</v>
      </c>
      <c r="G64">
        <v>2.25</v>
      </c>
      <c r="H64">
        <v>0.222</v>
      </c>
      <c r="J64" s="992">
        <v>0.39305555555555555</v>
      </c>
      <c r="K64">
        <v>6.7</v>
      </c>
      <c r="L64">
        <v>5.21</v>
      </c>
    </row>
    <row r="65" spans="1:12">
      <c r="A65" t="s">
        <v>1574</v>
      </c>
      <c r="B65" t="s">
        <v>1575</v>
      </c>
      <c r="C65" t="s">
        <v>1583</v>
      </c>
      <c r="D65">
        <v>1</v>
      </c>
      <c r="E65" t="s">
        <v>714</v>
      </c>
      <c r="F65" t="s">
        <v>714</v>
      </c>
      <c r="G65" t="s">
        <v>714</v>
      </c>
      <c r="H65" t="s">
        <v>714</v>
      </c>
      <c r="I65" t="s">
        <v>714</v>
      </c>
      <c r="J65" t="s">
        <v>714</v>
      </c>
      <c r="K65">
        <v>6.7</v>
      </c>
      <c r="L65">
        <v>5.21</v>
      </c>
    </row>
    <row r="66" spans="1:12">
      <c r="A66" t="s">
        <v>1574</v>
      </c>
      <c r="B66" t="s">
        <v>1575</v>
      </c>
      <c r="C66" t="s">
        <v>1583</v>
      </c>
      <c r="D66">
        <v>2</v>
      </c>
      <c r="E66" t="s">
        <v>714</v>
      </c>
      <c r="F66" t="s">
        <v>714</v>
      </c>
      <c r="G66" t="s">
        <v>714</v>
      </c>
      <c r="H66" t="s">
        <v>714</v>
      </c>
      <c r="I66" t="s">
        <v>714</v>
      </c>
      <c r="J66" t="s">
        <v>714</v>
      </c>
      <c r="K66">
        <v>6.7</v>
      </c>
      <c r="L66">
        <v>5.21</v>
      </c>
    </row>
    <row r="67" spans="1:12">
      <c r="A67" t="s">
        <v>1574</v>
      </c>
      <c r="B67" t="s">
        <v>1575</v>
      </c>
      <c r="C67" t="s">
        <v>1583</v>
      </c>
      <c r="D67">
        <v>3</v>
      </c>
      <c r="E67" t="s">
        <v>714</v>
      </c>
      <c r="F67" t="s">
        <v>714</v>
      </c>
      <c r="G67" t="s">
        <v>714</v>
      </c>
      <c r="H67" t="s">
        <v>714</v>
      </c>
      <c r="I67" t="s">
        <v>714</v>
      </c>
      <c r="J67" t="s">
        <v>714</v>
      </c>
      <c r="K67">
        <v>6.7</v>
      </c>
      <c r="L67">
        <v>5.21</v>
      </c>
    </row>
    <row r="68" spans="1:12">
      <c r="A68" t="s">
        <v>1574</v>
      </c>
      <c r="B68" t="s">
        <v>1575</v>
      </c>
      <c r="C68" t="s">
        <v>1583</v>
      </c>
      <c r="D68">
        <v>4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>
        <v>6.7</v>
      </c>
      <c r="L68">
        <v>5.21</v>
      </c>
    </row>
    <row r="69" spans="1:12">
      <c r="A69" t="s">
        <v>1574</v>
      </c>
      <c r="B69" t="s">
        <v>1575</v>
      </c>
      <c r="C69" t="s">
        <v>1583</v>
      </c>
      <c r="D69">
        <v>5</v>
      </c>
      <c r="E69" t="s">
        <v>714</v>
      </c>
      <c r="F69" t="s">
        <v>714</v>
      </c>
      <c r="G69" t="s">
        <v>714</v>
      </c>
      <c r="H69" t="s">
        <v>714</v>
      </c>
      <c r="I69" t="s">
        <v>714</v>
      </c>
      <c r="J69" t="s">
        <v>714</v>
      </c>
      <c r="K69">
        <v>6.7</v>
      </c>
      <c r="L69">
        <v>5.21</v>
      </c>
    </row>
    <row r="70" spans="1:12">
      <c r="A70" t="s">
        <v>1574</v>
      </c>
      <c r="B70" t="s">
        <v>1575</v>
      </c>
      <c r="C70" t="s">
        <v>1583</v>
      </c>
      <c r="D70">
        <v>5.7</v>
      </c>
      <c r="E70" s="55">
        <v>45216</v>
      </c>
      <c r="F70" t="s">
        <v>1577</v>
      </c>
      <c r="G70">
        <v>2.2799999999999998</v>
      </c>
      <c r="H70">
        <v>0.29399999999999998</v>
      </c>
      <c r="J70" s="992">
        <v>0.39652777777777781</v>
      </c>
      <c r="K70">
        <v>6.7</v>
      </c>
      <c r="L70">
        <v>5.21</v>
      </c>
    </row>
    <row r="71" spans="1:12">
      <c r="A71" t="s">
        <v>1574</v>
      </c>
      <c r="B71" t="s">
        <v>1575</v>
      </c>
      <c r="C71" t="s">
        <v>1583</v>
      </c>
      <c r="D71">
        <v>6</v>
      </c>
      <c r="E71" t="s">
        <v>714</v>
      </c>
      <c r="F71" t="s">
        <v>714</v>
      </c>
      <c r="G71" t="s">
        <v>714</v>
      </c>
      <c r="H71" t="s">
        <v>714</v>
      </c>
      <c r="I71" t="s">
        <v>714</v>
      </c>
      <c r="J71" t="s">
        <v>714</v>
      </c>
      <c r="K71">
        <v>6.7</v>
      </c>
      <c r="L71">
        <v>5.21</v>
      </c>
    </row>
    <row r="72" spans="1:12">
      <c r="A72" t="s">
        <v>1574</v>
      </c>
      <c r="B72" t="s">
        <v>1575</v>
      </c>
      <c r="C72" t="s">
        <v>1583</v>
      </c>
      <c r="D72">
        <v>6.2</v>
      </c>
      <c r="E72" t="s">
        <v>714</v>
      </c>
      <c r="F72" t="s">
        <v>714</v>
      </c>
      <c r="G72" t="s">
        <v>714</v>
      </c>
      <c r="H72" t="s">
        <v>714</v>
      </c>
      <c r="I72" t="s">
        <v>714</v>
      </c>
      <c r="J72" t="s">
        <v>714</v>
      </c>
      <c r="K72">
        <v>6.7</v>
      </c>
      <c r="L72">
        <v>5.21</v>
      </c>
    </row>
    <row r="73" spans="1:12">
      <c r="A73" t="s">
        <v>1574</v>
      </c>
      <c r="B73" t="s">
        <v>1575</v>
      </c>
      <c r="C73" t="s">
        <v>1583</v>
      </c>
      <c r="D73">
        <v>6.3</v>
      </c>
      <c r="E73" t="s">
        <v>714</v>
      </c>
      <c r="F73" t="s">
        <v>714</v>
      </c>
      <c r="G73" t="s">
        <v>714</v>
      </c>
      <c r="H73" t="s">
        <v>714</v>
      </c>
      <c r="I73" t="s">
        <v>714</v>
      </c>
      <c r="J73" t="s">
        <v>714</v>
      </c>
      <c r="K73">
        <v>6.7</v>
      </c>
      <c r="L73">
        <v>5.21</v>
      </c>
    </row>
    <row r="74" spans="1:12">
      <c r="A74" t="s">
        <v>1574</v>
      </c>
      <c r="B74" t="s">
        <v>1575</v>
      </c>
      <c r="C74" t="s">
        <v>1583</v>
      </c>
      <c r="D74">
        <v>6.4</v>
      </c>
      <c r="E74" t="s">
        <v>714</v>
      </c>
      <c r="F74" t="s">
        <v>714</v>
      </c>
      <c r="G74" t="s">
        <v>714</v>
      </c>
      <c r="H74" t="s">
        <v>714</v>
      </c>
      <c r="I74" t="s">
        <v>714</v>
      </c>
      <c r="J74" t="s">
        <v>714</v>
      </c>
      <c r="K74">
        <v>6.7</v>
      </c>
      <c r="L74">
        <v>5.21</v>
      </c>
    </row>
    <row r="75" spans="1:12">
      <c r="A75" t="s">
        <v>1574</v>
      </c>
      <c r="B75" t="s">
        <v>1575</v>
      </c>
      <c r="C75" t="s">
        <v>1583</v>
      </c>
      <c r="D75">
        <v>6.5</v>
      </c>
      <c r="E75" t="s">
        <v>714</v>
      </c>
      <c r="F75" t="s">
        <v>714</v>
      </c>
      <c r="G75" t="s">
        <v>714</v>
      </c>
      <c r="H75" t="s">
        <v>714</v>
      </c>
      <c r="I75" t="s">
        <v>714</v>
      </c>
      <c r="J75" t="s">
        <v>714</v>
      </c>
      <c r="K75">
        <v>6.7</v>
      </c>
      <c r="L75">
        <v>5.21</v>
      </c>
    </row>
    <row r="76" spans="1:12">
      <c r="A76" t="s">
        <v>1574</v>
      </c>
      <c r="B76" t="s">
        <v>1575</v>
      </c>
      <c r="C76" t="s">
        <v>1583</v>
      </c>
      <c r="D76">
        <v>6.6</v>
      </c>
      <c r="E76" t="s">
        <v>714</v>
      </c>
      <c r="F76" t="s">
        <v>714</v>
      </c>
      <c r="G76" t="s">
        <v>714</v>
      </c>
      <c r="H76" t="s">
        <v>714</v>
      </c>
      <c r="I76" t="s">
        <v>714</v>
      </c>
      <c r="J76" t="s">
        <v>714</v>
      </c>
      <c r="K76">
        <v>6.7</v>
      </c>
      <c r="L76">
        <v>5.21</v>
      </c>
    </row>
    <row r="79" spans="1:12">
      <c r="A79" t="s">
        <v>20</v>
      </c>
      <c r="B79" t="s">
        <v>701</v>
      </c>
      <c r="C79" t="s">
        <v>2668</v>
      </c>
      <c r="D79" t="s">
        <v>1538</v>
      </c>
      <c r="E79" t="s">
        <v>786</v>
      </c>
      <c r="F79" t="s">
        <v>2669</v>
      </c>
      <c r="G79" t="s">
        <v>2670</v>
      </c>
      <c r="H79" t="s">
        <v>809</v>
      </c>
      <c r="I79" t="s">
        <v>707</v>
      </c>
      <c r="J79" t="s">
        <v>2671</v>
      </c>
      <c r="K79" t="s">
        <v>847</v>
      </c>
      <c r="L79" t="s">
        <v>2672</v>
      </c>
    </row>
    <row r="80" spans="1:12">
      <c r="A80" t="s">
        <v>1574</v>
      </c>
      <c r="B80" t="s">
        <v>1563</v>
      </c>
      <c r="C80" t="s">
        <v>1584</v>
      </c>
      <c r="D80">
        <v>0.5</v>
      </c>
      <c r="E80" s="55">
        <v>45057</v>
      </c>
      <c r="F80" t="s">
        <v>1585</v>
      </c>
      <c r="G80">
        <v>1.86</v>
      </c>
      <c r="H80">
        <v>0.53400000000000003</v>
      </c>
      <c r="J80" s="992">
        <v>0.42152777777777778</v>
      </c>
      <c r="K80">
        <v>1.6</v>
      </c>
      <c r="L80">
        <v>1.58</v>
      </c>
    </row>
    <row r="81" spans="1:12">
      <c r="A81" t="s">
        <v>1574</v>
      </c>
      <c r="B81" t="s">
        <v>1563</v>
      </c>
      <c r="C81" t="s">
        <v>1584</v>
      </c>
      <c r="D81">
        <v>0.6</v>
      </c>
      <c r="E81" s="55">
        <v>45057</v>
      </c>
      <c r="F81" t="s">
        <v>1585</v>
      </c>
      <c r="G81">
        <v>1.81</v>
      </c>
      <c r="H81">
        <v>0.51500000000000001</v>
      </c>
      <c r="J81" s="992">
        <v>0.42708333333333331</v>
      </c>
      <c r="K81">
        <v>1.6</v>
      </c>
      <c r="L81">
        <v>1.58</v>
      </c>
    </row>
    <row r="82" spans="1:12">
      <c r="A82" t="s">
        <v>1574</v>
      </c>
      <c r="B82" t="s">
        <v>1563</v>
      </c>
      <c r="C82" t="s">
        <v>1584</v>
      </c>
      <c r="D82">
        <v>1</v>
      </c>
      <c r="E82" t="s">
        <v>714</v>
      </c>
      <c r="F82" t="s">
        <v>714</v>
      </c>
      <c r="G82" t="s">
        <v>714</v>
      </c>
      <c r="H82" t="s">
        <v>714</v>
      </c>
      <c r="I82" t="s">
        <v>714</v>
      </c>
      <c r="J82" t="s">
        <v>714</v>
      </c>
      <c r="K82">
        <v>1.6</v>
      </c>
      <c r="L82">
        <v>1.58</v>
      </c>
    </row>
    <row r="83" spans="1:12">
      <c r="A83" t="s">
        <v>1574</v>
      </c>
      <c r="B83" t="s">
        <v>1563</v>
      </c>
      <c r="C83" t="s">
        <v>1584</v>
      </c>
      <c r="D83">
        <v>1.1000000000000001</v>
      </c>
      <c r="E83" t="s">
        <v>714</v>
      </c>
      <c r="F83" t="s">
        <v>714</v>
      </c>
      <c r="G83" t="s">
        <v>714</v>
      </c>
      <c r="H83" t="s">
        <v>714</v>
      </c>
      <c r="I83" t="s">
        <v>714</v>
      </c>
      <c r="J83" t="s">
        <v>714</v>
      </c>
      <c r="K83">
        <v>1.6</v>
      </c>
      <c r="L83">
        <v>1.58</v>
      </c>
    </row>
    <row r="84" spans="1:12">
      <c r="A84" t="s">
        <v>1574</v>
      </c>
      <c r="B84" t="s">
        <v>1563</v>
      </c>
      <c r="C84" t="s">
        <v>1586</v>
      </c>
      <c r="D84">
        <v>0.5</v>
      </c>
      <c r="E84" s="55">
        <v>45096</v>
      </c>
      <c r="F84" t="s">
        <v>1585</v>
      </c>
      <c r="G84">
        <v>4.37</v>
      </c>
      <c r="H84">
        <v>0.55600000000000005</v>
      </c>
      <c r="J84" s="992">
        <v>0.42638888888888887</v>
      </c>
      <c r="K84">
        <v>1.7</v>
      </c>
      <c r="L84">
        <v>0.8</v>
      </c>
    </row>
    <row r="85" spans="1:12">
      <c r="A85" t="s">
        <v>1574</v>
      </c>
      <c r="B85" t="s">
        <v>1563</v>
      </c>
      <c r="C85" t="s">
        <v>1586</v>
      </c>
      <c r="D85">
        <v>0.7</v>
      </c>
      <c r="E85" s="55">
        <v>45096</v>
      </c>
      <c r="F85" t="s">
        <v>1585</v>
      </c>
      <c r="G85">
        <v>5.33</v>
      </c>
      <c r="H85">
        <v>0.81399999999999995</v>
      </c>
      <c r="J85" s="992">
        <v>0.42986111111111108</v>
      </c>
      <c r="K85">
        <v>1.7</v>
      </c>
      <c r="L85">
        <v>0.8</v>
      </c>
    </row>
    <row r="86" spans="1:12">
      <c r="A86" t="s">
        <v>1574</v>
      </c>
      <c r="B86" t="s">
        <v>1563</v>
      </c>
      <c r="C86" t="s">
        <v>1586</v>
      </c>
      <c r="D86">
        <v>1</v>
      </c>
      <c r="E86" t="s">
        <v>714</v>
      </c>
      <c r="F86" t="s">
        <v>714</v>
      </c>
      <c r="G86" t="s">
        <v>714</v>
      </c>
      <c r="H86" t="s">
        <v>714</v>
      </c>
      <c r="I86" t="s">
        <v>714</v>
      </c>
      <c r="J86" t="s">
        <v>714</v>
      </c>
      <c r="K86">
        <v>1.7</v>
      </c>
      <c r="L86">
        <v>0.8</v>
      </c>
    </row>
    <row r="87" spans="1:12">
      <c r="A87" t="s">
        <v>1574</v>
      </c>
      <c r="B87" t="s">
        <v>1563</v>
      </c>
      <c r="C87" t="s">
        <v>1586</v>
      </c>
      <c r="D87">
        <v>1.2</v>
      </c>
      <c r="E87" t="s">
        <v>714</v>
      </c>
      <c r="F87" t="s">
        <v>714</v>
      </c>
      <c r="G87" t="s">
        <v>714</v>
      </c>
      <c r="H87" t="s">
        <v>714</v>
      </c>
      <c r="I87" t="s">
        <v>714</v>
      </c>
      <c r="J87" t="s">
        <v>714</v>
      </c>
      <c r="K87">
        <v>1.7</v>
      </c>
      <c r="L87">
        <v>0.8</v>
      </c>
    </row>
    <row r="88" spans="1:12">
      <c r="A88" t="s">
        <v>1574</v>
      </c>
      <c r="B88" t="s">
        <v>1563</v>
      </c>
      <c r="C88" t="s">
        <v>1587</v>
      </c>
      <c r="D88">
        <v>0.5</v>
      </c>
      <c r="E88" s="55">
        <v>45125</v>
      </c>
      <c r="F88" t="s">
        <v>1585</v>
      </c>
      <c r="G88">
        <v>1.77</v>
      </c>
      <c r="H88">
        <v>0.66700000000000004</v>
      </c>
      <c r="J88" s="992">
        <v>0.39930555555555558</v>
      </c>
      <c r="K88">
        <v>1.9</v>
      </c>
      <c r="L88">
        <v>1.9</v>
      </c>
    </row>
    <row r="89" spans="1:12">
      <c r="A89" t="s">
        <v>1574</v>
      </c>
      <c r="B89" t="s">
        <v>1563</v>
      </c>
      <c r="C89" t="s">
        <v>1587</v>
      </c>
      <c r="D89">
        <v>0.9</v>
      </c>
      <c r="E89" s="55">
        <v>45125</v>
      </c>
      <c r="F89" t="s">
        <v>1585</v>
      </c>
      <c r="G89">
        <v>1.83</v>
      </c>
      <c r="H89">
        <v>0.92500000000000004</v>
      </c>
      <c r="J89" s="992">
        <v>0.40347222222222223</v>
      </c>
      <c r="K89">
        <v>1.9</v>
      </c>
      <c r="L89">
        <v>1.9</v>
      </c>
    </row>
    <row r="90" spans="1:12">
      <c r="A90" t="s">
        <v>1574</v>
      </c>
      <c r="B90" t="s">
        <v>1563</v>
      </c>
      <c r="C90" t="s">
        <v>1587</v>
      </c>
      <c r="D90">
        <v>1</v>
      </c>
      <c r="E90" t="s">
        <v>714</v>
      </c>
      <c r="F90" t="s">
        <v>714</v>
      </c>
      <c r="G90" t="s">
        <v>714</v>
      </c>
      <c r="H90" t="s">
        <v>714</v>
      </c>
      <c r="I90" t="s">
        <v>714</v>
      </c>
      <c r="J90" t="s">
        <v>714</v>
      </c>
      <c r="K90">
        <v>1.9</v>
      </c>
      <c r="L90">
        <v>1.9</v>
      </c>
    </row>
    <row r="91" spans="1:12">
      <c r="A91" t="s">
        <v>1574</v>
      </c>
      <c r="B91" t="s">
        <v>1563</v>
      </c>
      <c r="C91" t="s">
        <v>1587</v>
      </c>
      <c r="D91">
        <v>1.4</v>
      </c>
      <c r="E91" t="s">
        <v>714</v>
      </c>
      <c r="F91" t="s">
        <v>714</v>
      </c>
      <c r="G91" t="s">
        <v>714</v>
      </c>
      <c r="H91" t="s">
        <v>714</v>
      </c>
      <c r="I91" t="s">
        <v>714</v>
      </c>
      <c r="J91" t="s">
        <v>714</v>
      </c>
      <c r="K91">
        <v>1.9</v>
      </c>
      <c r="L91">
        <v>1.9</v>
      </c>
    </row>
    <row r="92" spans="1:12">
      <c r="A92" t="s">
        <v>1574</v>
      </c>
      <c r="B92" t="s">
        <v>1563</v>
      </c>
      <c r="C92" t="s">
        <v>1588</v>
      </c>
      <c r="D92">
        <v>0.5</v>
      </c>
      <c r="E92" s="55">
        <v>45154</v>
      </c>
      <c r="F92" t="s">
        <v>1585</v>
      </c>
      <c r="G92">
        <v>4.13</v>
      </c>
      <c r="H92">
        <v>0.65600000000000003</v>
      </c>
      <c r="J92" s="992">
        <v>0.40069444444444446</v>
      </c>
      <c r="K92">
        <v>1.7</v>
      </c>
      <c r="L92">
        <v>1.78</v>
      </c>
    </row>
    <row r="93" spans="1:12">
      <c r="A93" t="s">
        <v>1574</v>
      </c>
      <c r="B93" t="s">
        <v>1563</v>
      </c>
      <c r="C93" t="s">
        <v>1588</v>
      </c>
      <c r="D93">
        <v>0.7</v>
      </c>
      <c r="E93" s="55">
        <v>45154</v>
      </c>
      <c r="F93" t="s">
        <v>1585</v>
      </c>
      <c r="G93">
        <v>4.7699999999999996</v>
      </c>
      <c r="H93">
        <v>0.60699999999999998</v>
      </c>
      <c r="I93" t="s">
        <v>724</v>
      </c>
      <c r="J93" s="992">
        <v>0.40625</v>
      </c>
      <c r="K93">
        <v>1.7</v>
      </c>
      <c r="L93">
        <v>1.78</v>
      </c>
    </row>
    <row r="94" spans="1:12">
      <c r="A94" t="s">
        <v>1574</v>
      </c>
      <c r="B94" t="s">
        <v>1563</v>
      </c>
      <c r="C94" t="s">
        <v>1588</v>
      </c>
      <c r="D94">
        <v>0.7</v>
      </c>
      <c r="E94" s="55">
        <v>45154</v>
      </c>
      <c r="F94" t="s">
        <v>1585</v>
      </c>
      <c r="G94">
        <v>4.37</v>
      </c>
      <c r="H94">
        <v>0.66300000000000003</v>
      </c>
      <c r="J94" s="992">
        <v>0.40416666666666662</v>
      </c>
      <c r="K94">
        <v>1.7</v>
      </c>
      <c r="L94">
        <v>1.78</v>
      </c>
    </row>
    <row r="95" spans="1:12">
      <c r="A95" t="s">
        <v>1574</v>
      </c>
      <c r="B95" t="s">
        <v>1563</v>
      </c>
      <c r="C95" t="s">
        <v>1588</v>
      </c>
      <c r="D95">
        <v>1</v>
      </c>
      <c r="E95" t="s">
        <v>714</v>
      </c>
      <c r="F95" t="s">
        <v>714</v>
      </c>
      <c r="G95" t="s">
        <v>714</v>
      </c>
      <c r="H95" t="s">
        <v>714</v>
      </c>
      <c r="I95" t="s">
        <v>714</v>
      </c>
      <c r="J95" t="s">
        <v>714</v>
      </c>
      <c r="K95">
        <v>1.7</v>
      </c>
      <c r="L95">
        <v>1.78</v>
      </c>
    </row>
    <row r="96" spans="1:12">
      <c r="A96" t="s">
        <v>1574</v>
      </c>
      <c r="B96" t="s">
        <v>1563</v>
      </c>
      <c r="C96" t="s">
        <v>1588</v>
      </c>
      <c r="D96">
        <v>1.2</v>
      </c>
      <c r="E96" t="s">
        <v>714</v>
      </c>
      <c r="F96" t="s">
        <v>714</v>
      </c>
      <c r="G96" t="s">
        <v>714</v>
      </c>
      <c r="H96" t="s">
        <v>714</v>
      </c>
      <c r="I96" t="s">
        <v>714</v>
      </c>
      <c r="J96" t="s">
        <v>714</v>
      </c>
      <c r="K96">
        <v>1.7</v>
      </c>
      <c r="L96">
        <v>1.78</v>
      </c>
    </row>
    <row r="97" spans="1:12">
      <c r="A97" t="s">
        <v>1574</v>
      </c>
      <c r="B97" t="s">
        <v>1563</v>
      </c>
      <c r="C97" t="s">
        <v>1589</v>
      </c>
      <c r="D97">
        <v>0.5</v>
      </c>
      <c r="E97" s="55">
        <v>45188</v>
      </c>
      <c r="F97" t="s">
        <v>1585</v>
      </c>
      <c r="G97">
        <v>3.29</v>
      </c>
      <c r="H97">
        <v>0.52700000000000002</v>
      </c>
      <c r="J97" s="992">
        <v>0.40069444444444446</v>
      </c>
      <c r="K97">
        <v>1.5</v>
      </c>
      <c r="L97">
        <v>1.3</v>
      </c>
    </row>
    <row r="98" spans="1:12">
      <c r="A98" t="s">
        <v>1574</v>
      </c>
      <c r="B98" t="s">
        <v>1563</v>
      </c>
      <c r="C98" t="s">
        <v>1589</v>
      </c>
      <c r="D98">
        <v>1</v>
      </c>
      <c r="E98" t="s">
        <v>714</v>
      </c>
      <c r="F98" t="s">
        <v>714</v>
      </c>
      <c r="G98" t="s">
        <v>714</v>
      </c>
      <c r="H98" t="s">
        <v>714</v>
      </c>
      <c r="I98" t="s">
        <v>714</v>
      </c>
      <c r="J98" t="s">
        <v>714</v>
      </c>
      <c r="K98">
        <v>1.5</v>
      </c>
      <c r="L98">
        <v>1.3</v>
      </c>
    </row>
    <row r="99" spans="1:12">
      <c r="A99" t="s">
        <v>1574</v>
      </c>
      <c r="B99" t="s">
        <v>1563</v>
      </c>
      <c r="C99" t="s">
        <v>1590</v>
      </c>
      <c r="D99">
        <v>0.5</v>
      </c>
      <c r="E99" s="55">
        <v>45216</v>
      </c>
      <c r="F99" t="s">
        <v>1585</v>
      </c>
      <c r="G99">
        <v>1.93</v>
      </c>
      <c r="H99">
        <v>0.23699999999999999</v>
      </c>
      <c r="J99" s="992">
        <v>0.4055555555555555</v>
      </c>
      <c r="K99">
        <v>1.5</v>
      </c>
      <c r="L99">
        <v>1.5249999999999999</v>
      </c>
    </row>
    <row r="100" spans="1:12">
      <c r="A100" t="s">
        <v>1574</v>
      </c>
      <c r="B100" t="s">
        <v>1563</v>
      </c>
      <c r="C100" t="s">
        <v>1590</v>
      </c>
      <c r="D100">
        <v>0.5</v>
      </c>
      <c r="E100" s="55">
        <v>45216</v>
      </c>
      <c r="F100" t="s">
        <v>1585</v>
      </c>
      <c r="G100">
        <v>1.93</v>
      </c>
      <c r="H100">
        <v>0.23699999999999999</v>
      </c>
      <c r="J100" s="992">
        <v>0.4055555555555555</v>
      </c>
      <c r="K100">
        <v>1.5</v>
      </c>
      <c r="L100">
        <v>1.5249999999999999</v>
      </c>
    </row>
    <row r="101" spans="1:12">
      <c r="A101" t="s">
        <v>1574</v>
      </c>
      <c r="B101" t="s">
        <v>1563</v>
      </c>
      <c r="C101" t="s">
        <v>1590</v>
      </c>
      <c r="D101">
        <v>0.5</v>
      </c>
      <c r="E101" s="55">
        <v>45216</v>
      </c>
      <c r="F101" t="s">
        <v>1585</v>
      </c>
      <c r="G101">
        <v>1.53</v>
      </c>
      <c r="H101">
        <v>0.28499999999999998</v>
      </c>
      <c r="I101" t="s">
        <v>724</v>
      </c>
      <c r="J101" s="992">
        <v>0.40902777777777777</v>
      </c>
      <c r="K101">
        <v>1.5</v>
      </c>
      <c r="L101">
        <v>1.5249999999999999</v>
      </c>
    </row>
    <row r="102" spans="1:12">
      <c r="A102" t="s">
        <v>1574</v>
      </c>
      <c r="B102" t="s">
        <v>1563</v>
      </c>
      <c r="C102" t="s">
        <v>1590</v>
      </c>
      <c r="D102">
        <v>0.5</v>
      </c>
      <c r="E102" s="55">
        <v>45216</v>
      </c>
      <c r="F102" t="s">
        <v>1585</v>
      </c>
      <c r="G102">
        <v>1.53</v>
      </c>
      <c r="H102">
        <v>0.28499999999999998</v>
      </c>
      <c r="I102" t="s">
        <v>724</v>
      </c>
      <c r="J102" s="992">
        <v>0.40902777777777777</v>
      </c>
      <c r="K102">
        <v>1.5</v>
      </c>
      <c r="L102">
        <v>1.5249999999999999</v>
      </c>
    </row>
    <row r="103" spans="1:12">
      <c r="A103" t="s">
        <v>1574</v>
      </c>
      <c r="B103" t="s">
        <v>1563</v>
      </c>
      <c r="C103" t="s">
        <v>1590</v>
      </c>
      <c r="D103">
        <v>1</v>
      </c>
      <c r="E103" t="s">
        <v>714</v>
      </c>
      <c r="F103" t="s">
        <v>714</v>
      </c>
      <c r="G103" t="s">
        <v>714</v>
      </c>
      <c r="H103" t="s">
        <v>714</v>
      </c>
      <c r="I103" t="s">
        <v>714</v>
      </c>
      <c r="J103" t="s">
        <v>714</v>
      </c>
      <c r="K103">
        <v>1.5</v>
      </c>
      <c r="L103">
        <v>1.5249999999999999</v>
      </c>
    </row>
    <row r="104" spans="1:12">
      <c r="A104" t="s">
        <v>1574</v>
      </c>
      <c r="B104" t="s">
        <v>1563</v>
      </c>
      <c r="C104" t="s">
        <v>1590</v>
      </c>
      <c r="D104">
        <v>1.4</v>
      </c>
      <c r="E104" t="s">
        <v>714</v>
      </c>
      <c r="F104" t="s">
        <v>714</v>
      </c>
      <c r="G104" t="s">
        <v>714</v>
      </c>
      <c r="H104" t="s">
        <v>714</v>
      </c>
      <c r="I104" t="s">
        <v>714</v>
      </c>
      <c r="J104" t="s">
        <v>714</v>
      </c>
      <c r="K104">
        <v>1.5</v>
      </c>
      <c r="L104">
        <v>1.5249999999999999</v>
      </c>
    </row>
    <row r="107" spans="1:12">
      <c r="A107" t="s">
        <v>20</v>
      </c>
      <c r="B107" t="s">
        <v>701</v>
      </c>
      <c r="C107" t="s">
        <v>2668</v>
      </c>
      <c r="D107" t="s">
        <v>1538</v>
      </c>
      <c r="E107" t="s">
        <v>786</v>
      </c>
      <c r="F107" t="s">
        <v>2669</v>
      </c>
      <c r="G107" t="s">
        <v>2670</v>
      </c>
      <c r="H107" t="s">
        <v>809</v>
      </c>
      <c r="I107" t="s">
        <v>707</v>
      </c>
      <c r="J107" t="s">
        <v>2671</v>
      </c>
      <c r="K107" t="s">
        <v>847</v>
      </c>
      <c r="L107" t="s">
        <v>2672</v>
      </c>
    </row>
    <row r="108" spans="1:12">
      <c r="A108" t="s">
        <v>1574</v>
      </c>
      <c r="B108" t="s">
        <v>1564</v>
      </c>
      <c r="C108" t="s">
        <v>1591</v>
      </c>
      <c r="D108">
        <v>0.5</v>
      </c>
      <c r="E108" s="55">
        <v>45036</v>
      </c>
      <c r="F108" t="s">
        <v>1592</v>
      </c>
      <c r="G108">
        <v>0.35</v>
      </c>
      <c r="H108">
        <v>0.375</v>
      </c>
      <c r="J108" s="992">
        <v>0.37291666666666662</v>
      </c>
      <c r="K108">
        <v>7.6</v>
      </c>
      <c r="L108">
        <v>7.42</v>
      </c>
    </row>
    <row r="109" spans="1:12">
      <c r="A109" t="s">
        <v>1574</v>
      </c>
      <c r="B109" t="s">
        <v>1564</v>
      </c>
      <c r="C109" t="s">
        <v>1591</v>
      </c>
      <c r="D109">
        <v>1</v>
      </c>
      <c r="E109" t="s">
        <v>714</v>
      </c>
      <c r="F109" t="s">
        <v>714</v>
      </c>
      <c r="G109" t="s">
        <v>714</v>
      </c>
      <c r="H109" t="s">
        <v>714</v>
      </c>
      <c r="I109" t="s">
        <v>714</v>
      </c>
      <c r="J109" t="s">
        <v>714</v>
      </c>
      <c r="K109">
        <v>7.6</v>
      </c>
      <c r="L109">
        <v>7.42</v>
      </c>
    </row>
    <row r="110" spans="1:12">
      <c r="A110" t="s">
        <v>1574</v>
      </c>
      <c r="B110" t="s">
        <v>1564</v>
      </c>
      <c r="C110" t="s">
        <v>1591</v>
      </c>
      <c r="D110">
        <v>2</v>
      </c>
      <c r="E110" t="s">
        <v>714</v>
      </c>
      <c r="F110" t="s">
        <v>714</v>
      </c>
      <c r="G110" t="s">
        <v>714</v>
      </c>
      <c r="H110" t="s">
        <v>714</v>
      </c>
      <c r="I110" t="s">
        <v>714</v>
      </c>
      <c r="J110" t="s">
        <v>714</v>
      </c>
      <c r="K110">
        <v>7.6</v>
      </c>
      <c r="L110">
        <v>7.42</v>
      </c>
    </row>
    <row r="111" spans="1:12">
      <c r="A111" t="s">
        <v>1574</v>
      </c>
      <c r="B111" t="s">
        <v>1564</v>
      </c>
      <c r="C111" t="s">
        <v>1591</v>
      </c>
      <c r="D111">
        <v>3</v>
      </c>
      <c r="E111" t="s">
        <v>714</v>
      </c>
      <c r="F111" t="s">
        <v>714</v>
      </c>
      <c r="G111" t="s">
        <v>714</v>
      </c>
      <c r="H111" t="s">
        <v>714</v>
      </c>
      <c r="I111" t="s">
        <v>714</v>
      </c>
      <c r="J111" t="s">
        <v>714</v>
      </c>
      <c r="K111">
        <v>7.6</v>
      </c>
      <c r="L111">
        <v>7.42</v>
      </c>
    </row>
    <row r="112" spans="1:12">
      <c r="A112" t="s">
        <v>1574</v>
      </c>
      <c r="B112" t="s">
        <v>1564</v>
      </c>
      <c r="C112" t="s">
        <v>1591</v>
      </c>
      <c r="D112">
        <v>4</v>
      </c>
      <c r="E112" t="s">
        <v>714</v>
      </c>
      <c r="F112" t="s">
        <v>714</v>
      </c>
      <c r="G112" t="s">
        <v>714</v>
      </c>
      <c r="H112" t="s">
        <v>714</v>
      </c>
      <c r="I112" t="s">
        <v>714</v>
      </c>
      <c r="J112" t="s">
        <v>714</v>
      </c>
      <c r="K112">
        <v>7.6</v>
      </c>
      <c r="L112">
        <v>7.42</v>
      </c>
    </row>
    <row r="113" spans="1:12">
      <c r="A113" t="s">
        <v>1574</v>
      </c>
      <c r="B113" t="s">
        <v>1564</v>
      </c>
      <c r="C113" t="s">
        <v>1591</v>
      </c>
      <c r="D113">
        <v>5</v>
      </c>
      <c r="E113" t="s">
        <v>714</v>
      </c>
      <c r="F113" t="s">
        <v>714</v>
      </c>
      <c r="G113" t="s">
        <v>714</v>
      </c>
      <c r="H113" t="s">
        <v>714</v>
      </c>
      <c r="I113" t="s">
        <v>714</v>
      </c>
      <c r="J113" t="s">
        <v>714</v>
      </c>
      <c r="K113">
        <v>7.6</v>
      </c>
      <c r="L113">
        <v>7.42</v>
      </c>
    </row>
    <row r="114" spans="1:12">
      <c r="A114" t="s">
        <v>1574</v>
      </c>
      <c r="B114" t="s">
        <v>1564</v>
      </c>
      <c r="C114" t="s">
        <v>1591</v>
      </c>
      <c r="D114">
        <v>6</v>
      </c>
      <c r="E114" t="s">
        <v>714</v>
      </c>
      <c r="F114" t="s">
        <v>714</v>
      </c>
      <c r="G114" t="s">
        <v>714</v>
      </c>
      <c r="H114" t="s">
        <v>714</v>
      </c>
      <c r="I114" t="s">
        <v>714</v>
      </c>
      <c r="J114" t="s">
        <v>714</v>
      </c>
      <c r="K114">
        <v>7.6</v>
      </c>
      <c r="L114">
        <v>7.42</v>
      </c>
    </row>
    <row r="115" spans="1:12">
      <c r="A115" t="s">
        <v>1574</v>
      </c>
      <c r="B115" t="s">
        <v>1564</v>
      </c>
      <c r="C115" t="s">
        <v>1591</v>
      </c>
      <c r="D115">
        <v>6.4</v>
      </c>
      <c r="E115" s="55">
        <v>45036</v>
      </c>
      <c r="F115" t="s">
        <v>1592</v>
      </c>
      <c r="G115">
        <v>0.53</v>
      </c>
      <c r="H115">
        <v>0.40500000000000003</v>
      </c>
      <c r="J115" s="992">
        <v>0.37708333333333338</v>
      </c>
      <c r="K115">
        <v>7.6</v>
      </c>
      <c r="L115">
        <v>7.42</v>
      </c>
    </row>
    <row r="116" spans="1:12">
      <c r="A116" t="s">
        <v>1574</v>
      </c>
      <c r="B116" t="s">
        <v>1564</v>
      </c>
      <c r="C116" t="s">
        <v>1591</v>
      </c>
      <c r="D116">
        <v>6.5</v>
      </c>
      <c r="E116" t="s">
        <v>714</v>
      </c>
      <c r="F116" t="s">
        <v>714</v>
      </c>
      <c r="G116" t="s">
        <v>714</v>
      </c>
      <c r="H116" t="s">
        <v>714</v>
      </c>
      <c r="I116" t="s">
        <v>714</v>
      </c>
      <c r="J116" t="s">
        <v>714</v>
      </c>
      <c r="K116">
        <v>7.6</v>
      </c>
      <c r="L116">
        <v>7.42</v>
      </c>
    </row>
    <row r="117" spans="1:12">
      <c r="A117" t="s">
        <v>1574</v>
      </c>
      <c r="B117" t="s">
        <v>1564</v>
      </c>
      <c r="C117" t="s">
        <v>1591</v>
      </c>
      <c r="D117">
        <v>7</v>
      </c>
      <c r="E117" t="s">
        <v>714</v>
      </c>
      <c r="F117" t="s">
        <v>714</v>
      </c>
      <c r="G117" t="s">
        <v>714</v>
      </c>
      <c r="H117" t="s">
        <v>714</v>
      </c>
      <c r="I117" t="s">
        <v>714</v>
      </c>
      <c r="J117" t="s">
        <v>714</v>
      </c>
      <c r="K117">
        <v>7.6</v>
      </c>
      <c r="L117">
        <v>7.42</v>
      </c>
    </row>
    <row r="118" spans="1:12">
      <c r="A118" t="s">
        <v>1574</v>
      </c>
      <c r="B118" t="s">
        <v>1564</v>
      </c>
      <c r="C118" t="s">
        <v>1591</v>
      </c>
      <c r="D118">
        <v>7.4</v>
      </c>
      <c r="E118" t="s">
        <v>714</v>
      </c>
      <c r="F118" t="s">
        <v>714</v>
      </c>
      <c r="G118" t="s">
        <v>714</v>
      </c>
      <c r="H118" t="s">
        <v>714</v>
      </c>
      <c r="I118" t="s">
        <v>714</v>
      </c>
      <c r="J118" t="s">
        <v>714</v>
      </c>
      <c r="K118">
        <v>7.6</v>
      </c>
      <c r="L118">
        <v>7.42</v>
      </c>
    </row>
    <row r="119" spans="1:12">
      <c r="A119" t="s">
        <v>1574</v>
      </c>
      <c r="B119" t="s">
        <v>1564</v>
      </c>
      <c r="C119" t="s">
        <v>1593</v>
      </c>
      <c r="D119">
        <v>0.5</v>
      </c>
      <c r="E119" s="55">
        <v>45062</v>
      </c>
      <c r="F119" t="s">
        <v>1592</v>
      </c>
      <c r="G119">
        <v>0.49</v>
      </c>
      <c r="H119">
        <v>0.48899999999999999</v>
      </c>
      <c r="J119" s="992">
        <v>0.40416666666666662</v>
      </c>
      <c r="K119">
        <v>7.5</v>
      </c>
      <c r="L119">
        <v>7.26</v>
      </c>
    </row>
    <row r="120" spans="1:12">
      <c r="A120" t="s">
        <v>1574</v>
      </c>
      <c r="B120" t="s">
        <v>1564</v>
      </c>
      <c r="C120" t="s">
        <v>1593</v>
      </c>
      <c r="D120">
        <v>1</v>
      </c>
      <c r="E120" t="s">
        <v>714</v>
      </c>
      <c r="F120" t="s">
        <v>714</v>
      </c>
      <c r="G120" t="s">
        <v>714</v>
      </c>
      <c r="H120" t="s">
        <v>714</v>
      </c>
      <c r="I120" t="s">
        <v>714</v>
      </c>
      <c r="J120" t="s">
        <v>714</v>
      </c>
      <c r="K120">
        <v>7.5</v>
      </c>
      <c r="L120">
        <v>7.26</v>
      </c>
    </row>
    <row r="121" spans="1:12">
      <c r="A121" t="s">
        <v>1574</v>
      </c>
      <c r="B121" t="s">
        <v>1564</v>
      </c>
      <c r="C121" t="s">
        <v>1593</v>
      </c>
      <c r="D121">
        <v>2</v>
      </c>
      <c r="E121" t="s">
        <v>714</v>
      </c>
      <c r="F121" t="s">
        <v>714</v>
      </c>
      <c r="G121" t="s">
        <v>714</v>
      </c>
      <c r="H121" t="s">
        <v>714</v>
      </c>
      <c r="I121" t="s">
        <v>714</v>
      </c>
      <c r="J121" t="s">
        <v>714</v>
      </c>
      <c r="K121">
        <v>7.5</v>
      </c>
      <c r="L121">
        <v>7.26</v>
      </c>
    </row>
    <row r="122" spans="1:12">
      <c r="A122" t="s">
        <v>1574</v>
      </c>
      <c r="B122" t="s">
        <v>1564</v>
      </c>
      <c r="C122" t="s">
        <v>1593</v>
      </c>
      <c r="D122">
        <v>3</v>
      </c>
      <c r="E122" t="s">
        <v>714</v>
      </c>
      <c r="F122" t="s">
        <v>714</v>
      </c>
      <c r="G122" t="s">
        <v>714</v>
      </c>
      <c r="H122" t="s">
        <v>714</v>
      </c>
      <c r="I122" t="s">
        <v>714</v>
      </c>
      <c r="J122" t="s">
        <v>714</v>
      </c>
      <c r="K122">
        <v>7.5</v>
      </c>
      <c r="L122">
        <v>7.26</v>
      </c>
    </row>
    <row r="123" spans="1:12">
      <c r="A123" t="s">
        <v>1574</v>
      </c>
      <c r="B123" t="s">
        <v>1564</v>
      </c>
      <c r="C123" t="s">
        <v>1593</v>
      </c>
      <c r="D123">
        <v>4</v>
      </c>
      <c r="E123" t="s">
        <v>714</v>
      </c>
      <c r="F123" t="s">
        <v>714</v>
      </c>
      <c r="G123" t="s">
        <v>714</v>
      </c>
      <c r="H123" t="s">
        <v>714</v>
      </c>
      <c r="I123" t="s">
        <v>714</v>
      </c>
      <c r="J123" t="s">
        <v>714</v>
      </c>
      <c r="K123">
        <v>7.5</v>
      </c>
      <c r="L123">
        <v>7.26</v>
      </c>
    </row>
    <row r="124" spans="1:12">
      <c r="A124" t="s">
        <v>1574</v>
      </c>
      <c r="B124" t="s">
        <v>1564</v>
      </c>
      <c r="C124" t="s">
        <v>1593</v>
      </c>
      <c r="D124">
        <v>5</v>
      </c>
      <c r="E124" t="s">
        <v>714</v>
      </c>
      <c r="F124" t="s">
        <v>714</v>
      </c>
      <c r="G124" t="s">
        <v>714</v>
      </c>
      <c r="H124" t="s">
        <v>714</v>
      </c>
      <c r="I124" t="s">
        <v>714</v>
      </c>
      <c r="J124" t="s">
        <v>714</v>
      </c>
      <c r="K124">
        <v>7.5</v>
      </c>
      <c r="L124">
        <v>7.26</v>
      </c>
    </row>
    <row r="125" spans="1:12">
      <c r="A125" t="s">
        <v>1574</v>
      </c>
      <c r="B125" t="s">
        <v>1564</v>
      </c>
      <c r="C125" t="s">
        <v>1593</v>
      </c>
      <c r="D125">
        <v>6</v>
      </c>
      <c r="E125" t="s">
        <v>714</v>
      </c>
      <c r="F125" t="s">
        <v>714</v>
      </c>
      <c r="G125" t="s">
        <v>714</v>
      </c>
      <c r="H125" t="s">
        <v>714</v>
      </c>
      <c r="I125" t="s">
        <v>714</v>
      </c>
      <c r="J125" t="s">
        <v>714</v>
      </c>
      <c r="K125">
        <v>7.5</v>
      </c>
      <c r="L125">
        <v>7.26</v>
      </c>
    </row>
    <row r="126" spans="1:12">
      <c r="A126" t="s">
        <v>1574</v>
      </c>
      <c r="B126" t="s">
        <v>1564</v>
      </c>
      <c r="C126" t="s">
        <v>1593</v>
      </c>
      <c r="D126">
        <v>6.5</v>
      </c>
      <c r="E126" s="55">
        <v>45062</v>
      </c>
      <c r="F126" t="s">
        <v>1592</v>
      </c>
      <c r="G126">
        <v>0.91</v>
      </c>
      <c r="H126">
        <v>0.3</v>
      </c>
      <c r="J126" s="992">
        <v>0.41041666666666665</v>
      </c>
      <c r="K126">
        <v>7.5</v>
      </c>
      <c r="L126">
        <v>7.26</v>
      </c>
    </row>
    <row r="127" spans="1:12">
      <c r="A127" t="s">
        <v>1574</v>
      </c>
      <c r="B127" t="s">
        <v>1564</v>
      </c>
      <c r="C127" t="s">
        <v>1593</v>
      </c>
      <c r="D127">
        <v>7</v>
      </c>
      <c r="E127" t="s">
        <v>714</v>
      </c>
      <c r="F127" t="s">
        <v>714</v>
      </c>
      <c r="G127" t="s">
        <v>714</v>
      </c>
      <c r="H127" t="s">
        <v>714</v>
      </c>
      <c r="I127" t="s">
        <v>714</v>
      </c>
      <c r="J127" t="s">
        <v>714</v>
      </c>
      <c r="K127">
        <v>7.5</v>
      </c>
      <c r="L127">
        <v>7.26</v>
      </c>
    </row>
    <row r="128" spans="1:12">
      <c r="A128" t="s">
        <v>1574</v>
      </c>
      <c r="B128" t="s">
        <v>1564</v>
      </c>
      <c r="C128" t="s">
        <v>1594</v>
      </c>
      <c r="D128">
        <v>0.5</v>
      </c>
      <c r="E128" s="55">
        <v>45096</v>
      </c>
      <c r="F128" t="s">
        <v>1592</v>
      </c>
      <c r="G128">
        <v>1.26</v>
      </c>
      <c r="H128">
        <v>0.32700000000000001</v>
      </c>
      <c r="J128" s="992">
        <v>0.3576388888888889</v>
      </c>
      <c r="K128">
        <v>7.6</v>
      </c>
      <c r="L128">
        <v>6.3</v>
      </c>
    </row>
    <row r="129" spans="1:12">
      <c r="A129" t="s">
        <v>1574</v>
      </c>
      <c r="B129" t="s">
        <v>1564</v>
      </c>
      <c r="C129" t="s">
        <v>1594</v>
      </c>
      <c r="D129">
        <v>1</v>
      </c>
      <c r="E129" t="s">
        <v>714</v>
      </c>
      <c r="F129" t="s">
        <v>714</v>
      </c>
      <c r="G129" t="s">
        <v>714</v>
      </c>
      <c r="H129" t="s">
        <v>714</v>
      </c>
      <c r="I129" t="s">
        <v>714</v>
      </c>
      <c r="J129" t="s">
        <v>714</v>
      </c>
      <c r="K129">
        <v>7.6</v>
      </c>
      <c r="L129">
        <v>6.3</v>
      </c>
    </row>
    <row r="130" spans="1:12">
      <c r="A130" t="s">
        <v>1574</v>
      </c>
      <c r="B130" t="s">
        <v>1564</v>
      </c>
      <c r="C130" t="s">
        <v>1594</v>
      </c>
      <c r="D130">
        <v>2</v>
      </c>
      <c r="E130" t="s">
        <v>714</v>
      </c>
      <c r="F130" t="s">
        <v>714</v>
      </c>
      <c r="G130" t="s">
        <v>714</v>
      </c>
      <c r="H130" t="s">
        <v>714</v>
      </c>
      <c r="I130" t="s">
        <v>714</v>
      </c>
      <c r="J130" t="s">
        <v>714</v>
      </c>
      <c r="K130">
        <v>7.6</v>
      </c>
      <c r="L130">
        <v>6.3</v>
      </c>
    </row>
    <row r="131" spans="1:12">
      <c r="A131" t="s">
        <v>1574</v>
      </c>
      <c r="B131" t="s">
        <v>1564</v>
      </c>
      <c r="C131" t="s">
        <v>1594</v>
      </c>
      <c r="D131">
        <v>3</v>
      </c>
      <c r="E131" t="s">
        <v>714</v>
      </c>
      <c r="F131" t="s">
        <v>714</v>
      </c>
      <c r="G131" t="s">
        <v>714</v>
      </c>
      <c r="H131" t="s">
        <v>714</v>
      </c>
      <c r="I131" t="s">
        <v>714</v>
      </c>
      <c r="J131" t="s">
        <v>714</v>
      </c>
      <c r="K131">
        <v>7.6</v>
      </c>
      <c r="L131">
        <v>6.3</v>
      </c>
    </row>
    <row r="132" spans="1:12">
      <c r="A132" t="s">
        <v>1574</v>
      </c>
      <c r="B132" t="s">
        <v>1564</v>
      </c>
      <c r="C132" t="s">
        <v>1594</v>
      </c>
      <c r="D132">
        <v>4</v>
      </c>
      <c r="E132" t="s">
        <v>714</v>
      </c>
      <c r="F132" t="s">
        <v>714</v>
      </c>
      <c r="G132" t="s">
        <v>714</v>
      </c>
      <c r="H132" t="s">
        <v>714</v>
      </c>
      <c r="I132" t="s">
        <v>714</v>
      </c>
      <c r="J132" t="s">
        <v>714</v>
      </c>
      <c r="K132">
        <v>7.6</v>
      </c>
      <c r="L132">
        <v>6.3</v>
      </c>
    </row>
    <row r="133" spans="1:12">
      <c r="A133" t="s">
        <v>1574</v>
      </c>
      <c r="B133" t="s">
        <v>1564</v>
      </c>
      <c r="C133" t="s">
        <v>1594</v>
      </c>
      <c r="D133">
        <v>5</v>
      </c>
      <c r="E133" t="s">
        <v>714</v>
      </c>
      <c r="F133" t="s">
        <v>714</v>
      </c>
      <c r="G133" t="s">
        <v>714</v>
      </c>
      <c r="H133" t="s">
        <v>714</v>
      </c>
      <c r="I133" t="s">
        <v>714</v>
      </c>
      <c r="J133" t="s">
        <v>714</v>
      </c>
      <c r="K133">
        <v>7.6</v>
      </c>
      <c r="L133">
        <v>6.3</v>
      </c>
    </row>
    <row r="134" spans="1:12">
      <c r="A134" t="s">
        <v>1574</v>
      </c>
      <c r="B134" t="s">
        <v>1564</v>
      </c>
      <c r="C134" t="s">
        <v>1594</v>
      </c>
      <c r="D134">
        <v>6</v>
      </c>
      <c r="E134" t="s">
        <v>714</v>
      </c>
      <c r="F134" t="s">
        <v>714</v>
      </c>
      <c r="G134" t="s">
        <v>714</v>
      </c>
      <c r="H134" t="s">
        <v>714</v>
      </c>
      <c r="I134" t="s">
        <v>714</v>
      </c>
      <c r="J134" t="s">
        <v>714</v>
      </c>
      <c r="K134">
        <v>7.6</v>
      </c>
      <c r="L134">
        <v>6.3</v>
      </c>
    </row>
    <row r="135" spans="1:12">
      <c r="A135" t="s">
        <v>1574</v>
      </c>
      <c r="B135" t="s">
        <v>1564</v>
      </c>
      <c r="C135" t="s">
        <v>1594</v>
      </c>
      <c r="D135">
        <v>6.6</v>
      </c>
      <c r="E135" s="55">
        <v>45096</v>
      </c>
      <c r="F135" t="s">
        <v>1592</v>
      </c>
      <c r="G135">
        <v>2.81</v>
      </c>
      <c r="H135">
        <v>0.27900000000000003</v>
      </c>
      <c r="J135" s="992">
        <v>0.36041666666666666</v>
      </c>
      <c r="K135">
        <v>7.6</v>
      </c>
      <c r="L135">
        <v>6.3</v>
      </c>
    </row>
    <row r="136" spans="1:12">
      <c r="A136" t="s">
        <v>1574</v>
      </c>
      <c r="B136" t="s">
        <v>1564</v>
      </c>
      <c r="C136" t="s">
        <v>1594</v>
      </c>
      <c r="D136">
        <v>7</v>
      </c>
      <c r="E136" t="s">
        <v>714</v>
      </c>
      <c r="F136" t="s">
        <v>714</v>
      </c>
      <c r="G136" t="s">
        <v>714</v>
      </c>
      <c r="H136" t="s">
        <v>714</v>
      </c>
      <c r="I136" t="s">
        <v>714</v>
      </c>
      <c r="J136" t="s">
        <v>714</v>
      </c>
      <c r="K136">
        <v>7.6</v>
      </c>
      <c r="L136">
        <v>6.3</v>
      </c>
    </row>
    <row r="137" spans="1:12">
      <c r="A137" t="s">
        <v>1574</v>
      </c>
      <c r="B137" t="s">
        <v>1564</v>
      </c>
      <c r="C137" t="s">
        <v>1594</v>
      </c>
      <c r="D137">
        <v>7.1</v>
      </c>
      <c r="E137" t="s">
        <v>714</v>
      </c>
      <c r="F137" t="s">
        <v>714</v>
      </c>
      <c r="G137" t="s">
        <v>714</v>
      </c>
      <c r="H137" t="s">
        <v>714</v>
      </c>
      <c r="I137" t="s">
        <v>714</v>
      </c>
      <c r="J137" t="s">
        <v>714</v>
      </c>
      <c r="K137">
        <v>7.6</v>
      </c>
      <c r="L137">
        <v>6.3</v>
      </c>
    </row>
    <row r="138" spans="1:12">
      <c r="A138" t="s">
        <v>1574</v>
      </c>
      <c r="B138" t="s">
        <v>1564</v>
      </c>
      <c r="C138" t="s">
        <v>1595</v>
      </c>
      <c r="D138">
        <v>0.5</v>
      </c>
      <c r="E138" s="55">
        <v>45125</v>
      </c>
      <c r="F138" t="s">
        <v>1592</v>
      </c>
      <c r="G138">
        <v>1.82</v>
      </c>
      <c r="H138">
        <v>0.58399999999999996</v>
      </c>
      <c r="J138" s="992">
        <v>0.3430555555555555</v>
      </c>
      <c r="K138">
        <v>7.7</v>
      </c>
      <c r="L138">
        <v>6.38</v>
      </c>
    </row>
    <row r="139" spans="1:12">
      <c r="A139" t="s">
        <v>1574</v>
      </c>
      <c r="B139" t="s">
        <v>1564</v>
      </c>
      <c r="C139" t="s">
        <v>1595</v>
      </c>
      <c r="D139">
        <v>1</v>
      </c>
      <c r="E139" t="s">
        <v>714</v>
      </c>
      <c r="F139" t="s">
        <v>714</v>
      </c>
      <c r="G139" t="s">
        <v>714</v>
      </c>
      <c r="H139" t="s">
        <v>714</v>
      </c>
      <c r="I139" t="s">
        <v>714</v>
      </c>
      <c r="J139" t="s">
        <v>714</v>
      </c>
      <c r="K139">
        <v>7.7</v>
      </c>
      <c r="L139">
        <v>6.38</v>
      </c>
    </row>
    <row r="140" spans="1:12">
      <c r="A140" t="s">
        <v>1574</v>
      </c>
      <c r="B140" t="s">
        <v>1564</v>
      </c>
      <c r="C140" t="s">
        <v>1595</v>
      </c>
      <c r="D140">
        <v>2</v>
      </c>
      <c r="E140" t="s">
        <v>714</v>
      </c>
      <c r="F140" t="s">
        <v>714</v>
      </c>
      <c r="G140" t="s">
        <v>714</v>
      </c>
      <c r="H140" t="s">
        <v>714</v>
      </c>
      <c r="I140" t="s">
        <v>714</v>
      </c>
      <c r="J140" t="s">
        <v>714</v>
      </c>
      <c r="K140">
        <v>7.7</v>
      </c>
      <c r="L140">
        <v>6.38</v>
      </c>
    </row>
    <row r="141" spans="1:12">
      <c r="A141" t="s">
        <v>1574</v>
      </c>
      <c r="B141" t="s">
        <v>1564</v>
      </c>
      <c r="C141" t="s">
        <v>1595</v>
      </c>
      <c r="D141">
        <v>3</v>
      </c>
      <c r="E141" t="s">
        <v>714</v>
      </c>
      <c r="F141" t="s">
        <v>714</v>
      </c>
      <c r="G141" t="s">
        <v>714</v>
      </c>
      <c r="H141" t="s">
        <v>714</v>
      </c>
      <c r="I141" t="s">
        <v>714</v>
      </c>
      <c r="J141" t="s">
        <v>714</v>
      </c>
      <c r="K141">
        <v>7.7</v>
      </c>
      <c r="L141">
        <v>6.38</v>
      </c>
    </row>
    <row r="142" spans="1:12">
      <c r="A142" t="s">
        <v>1574</v>
      </c>
      <c r="B142" t="s">
        <v>1564</v>
      </c>
      <c r="C142" t="s">
        <v>1595</v>
      </c>
      <c r="D142">
        <v>4</v>
      </c>
      <c r="E142" t="s">
        <v>714</v>
      </c>
      <c r="F142" t="s">
        <v>714</v>
      </c>
      <c r="G142" t="s">
        <v>714</v>
      </c>
      <c r="H142" t="s">
        <v>714</v>
      </c>
      <c r="I142" t="s">
        <v>714</v>
      </c>
      <c r="J142" t="s">
        <v>714</v>
      </c>
      <c r="K142">
        <v>7.7</v>
      </c>
      <c r="L142">
        <v>6.38</v>
      </c>
    </row>
    <row r="143" spans="1:12">
      <c r="A143" t="s">
        <v>1574</v>
      </c>
      <c r="B143" t="s">
        <v>1564</v>
      </c>
      <c r="C143" t="s">
        <v>1595</v>
      </c>
      <c r="D143">
        <v>5</v>
      </c>
      <c r="E143" t="s">
        <v>714</v>
      </c>
      <c r="F143" t="s">
        <v>714</v>
      </c>
      <c r="G143" t="s">
        <v>714</v>
      </c>
      <c r="H143" t="s">
        <v>714</v>
      </c>
      <c r="I143" t="s">
        <v>714</v>
      </c>
      <c r="J143" t="s">
        <v>714</v>
      </c>
      <c r="K143">
        <v>7.7</v>
      </c>
      <c r="L143">
        <v>6.38</v>
      </c>
    </row>
    <row r="144" spans="1:12">
      <c r="A144" t="s">
        <v>1574</v>
      </c>
      <c r="B144" t="s">
        <v>1564</v>
      </c>
      <c r="C144" t="s">
        <v>1595</v>
      </c>
      <c r="D144">
        <v>6</v>
      </c>
      <c r="E144" t="s">
        <v>714</v>
      </c>
      <c r="F144" t="s">
        <v>714</v>
      </c>
      <c r="G144" t="s">
        <v>714</v>
      </c>
      <c r="H144" t="s">
        <v>714</v>
      </c>
      <c r="I144" t="s">
        <v>714</v>
      </c>
      <c r="J144" t="s">
        <v>714</v>
      </c>
      <c r="K144">
        <v>7.7</v>
      </c>
      <c r="L144">
        <v>6.38</v>
      </c>
    </row>
    <row r="145" spans="1:12">
      <c r="A145" t="s">
        <v>1574</v>
      </c>
      <c r="B145" t="s">
        <v>1564</v>
      </c>
      <c r="C145" t="s">
        <v>1595</v>
      </c>
      <c r="D145">
        <v>6.7</v>
      </c>
      <c r="E145" s="55">
        <v>45125</v>
      </c>
      <c r="F145" t="s">
        <v>1592</v>
      </c>
      <c r="G145">
        <v>7.66</v>
      </c>
      <c r="H145">
        <v>0.42099999999999999</v>
      </c>
      <c r="J145" s="992">
        <v>0.34722222222222227</v>
      </c>
      <c r="K145">
        <v>7.7</v>
      </c>
      <c r="L145">
        <v>6.38</v>
      </c>
    </row>
    <row r="146" spans="1:12">
      <c r="A146" t="s">
        <v>1574</v>
      </c>
      <c r="B146" t="s">
        <v>1564</v>
      </c>
      <c r="C146" t="s">
        <v>1595</v>
      </c>
      <c r="D146">
        <v>7.2</v>
      </c>
      <c r="E146" t="s">
        <v>714</v>
      </c>
      <c r="F146" t="s">
        <v>714</v>
      </c>
      <c r="G146" t="s">
        <v>714</v>
      </c>
      <c r="H146" t="s">
        <v>714</v>
      </c>
      <c r="I146" t="s">
        <v>714</v>
      </c>
      <c r="J146" t="s">
        <v>714</v>
      </c>
      <c r="K146">
        <v>7.7</v>
      </c>
      <c r="L146">
        <v>6.38</v>
      </c>
    </row>
    <row r="147" spans="1:12">
      <c r="A147" t="s">
        <v>1574</v>
      </c>
      <c r="B147" t="s">
        <v>1564</v>
      </c>
      <c r="C147" t="s">
        <v>1596</v>
      </c>
      <c r="D147">
        <v>0.5</v>
      </c>
      <c r="E147" s="55">
        <v>45154</v>
      </c>
      <c r="F147" t="s">
        <v>1592</v>
      </c>
      <c r="G147">
        <v>3.2</v>
      </c>
      <c r="H147">
        <v>0.246</v>
      </c>
      <c r="J147" s="992">
        <v>0.34583333333333338</v>
      </c>
      <c r="K147">
        <v>7.9</v>
      </c>
      <c r="L147">
        <v>4.7</v>
      </c>
    </row>
    <row r="148" spans="1:12">
      <c r="A148" t="s">
        <v>1574</v>
      </c>
      <c r="B148" t="s">
        <v>1564</v>
      </c>
      <c r="C148" t="s">
        <v>1596</v>
      </c>
      <c r="D148">
        <v>1</v>
      </c>
      <c r="E148" t="s">
        <v>714</v>
      </c>
      <c r="F148" t="s">
        <v>714</v>
      </c>
      <c r="G148" t="s">
        <v>714</v>
      </c>
      <c r="H148" t="s">
        <v>714</v>
      </c>
      <c r="I148" t="s">
        <v>714</v>
      </c>
      <c r="J148" t="s">
        <v>714</v>
      </c>
      <c r="K148">
        <v>7.9</v>
      </c>
      <c r="L148">
        <v>4.7</v>
      </c>
    </row>
    <row r="149" spans="1:12">
      <c r="A149" t="s">
        <v>1574</v>
      </c>
      <c r="B149" t="s">
        <v>1564</v>
      </c>
      <c r="C149" t="s">
        <v>1596</v>
      </c>
      <c r="D149">
        <v>2</v>
      </c>
      <c r="E149" t="s">
        <v>714</v>
      </c>
      <c r="F149" t="s">
        <v>714</v>
      </c>
      <c r="G149" t="s">
        <v>714</v>
      </c>
      <c r="H149" t="s">
        <v>714</v>
      </c>
      <c r="I149" t="s">
        <v>714</v>
      </c>
      <c r="J149" t="s">
        <v>714</v>
      </c>
      <c r="K149">
        <v>7.9</v>
      </c>
      <c r="L149">
        <v>4.7</v>
      </c>
    </row>
    <row r="150" spans="1:12">
      <c r="A150" t="s">
        <v>1574</v>
      </c>
      <c r="B150" t="s">
        <v>1564</v>
      </c>
      <c r="C150" t="s">
        <v>1596</v>
      </c>
      <c r="D150">
        <v>3</v>
      </c>
      <c r="E150" t="s">
        <v>714</v>
      </c>
      <c r="F150" t="s">
        <v>714</v>
      </c>
      <c r="G150" t="s">
        <v>714</v>
      </c>
      <c r="H150" t="s">
        <v>714</v>
      </c>
      <c r="I150" t="s">
        <v>714</v>
      </c>
      <c r="J150" t="s">
        <v>714</v>
      </c>
      <c r="K150">
        <v>7.9</v>
      </c>
      <c r="L150">
        <v>4.7</v>
      </c>
    </row>
    <row r="151" spans="1:12">
      <c r="A151" t="s">
        <v>1574</v>
      </c>
      <c r="B151" t="s">
        <v>1564</v>
      </c>
      <c r="C151" t="s">
        <v>1596</v>
      </c>
      <c r="D151">
        <v>4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>
        <v>7.9</v>
      </c>
      <c r="L151">
        <v>4.7</v>
      </c>
    </row>
    <row r="152" spans="1:12">
      <c r="A152" t="s">
        <v>1574</v>
      </c>
      <c r="B152" t="s">
        <v>1564</v>
      </c>
      <c r="C152" t="s">
        <v>1596</v>
      </c>
      <c r="D152">
        <v>5</v>
      </c>
      <c r="E152" t="s">
        <v>714</v>
      </c>
      <c r="F152" t="s">
        <v>714</v>
      </c>
      <c r="G152" t="s">
        <v>714</v>
      </c>
      <c r="H152" t="s">
        <v>714</v>
      </c>
      <c r="I152" t="s">
        <v>714</v>
      </c>
      <c r="J152" t="s">
        <v>714</v>
      </c>
      <c r="K152">
        <v>7.9</v>
      </c>
      <c r="L152">
        <v>4.7</v>
      </c>
    </row>
    <row r="153" spans="1:12">
      <c r="A153" t="s">
        <v>1574</v>
      </c>
      <c r="B153" t="s">
        <v>1564</v>
      </c>
      <c r="C153" t="s">
        <v>1596</v>
      </c>
      <c r="D153">
        <v>6</v>
      </c>
      <c r="E153" t="s">
        <v>714</v>
      </c>
      <c r="F153" t="s">
        <v>714</v>
      </c>
      <c r="G153" t="s">
        <v>714</v>
      </c>
      <c r="H153" t="s">
        <v>714</v>
      </c>
      <c r="I153" t="s">
        <v>714</v>
      </c>
      <c r="J153" t="s">
        <v>714</v>
      </c>
      <c r="K153">
        <v>7.9</v>
      </c>
      <c r="L153">
        <v>4.7</v>
      </c>
    </row>
    <row r="154" spans="1:12">
      <c r="A154" t="s">
        <v>1574</v>
      </c>
      <c r="B154" t="s">
        <v>1564</v>
      </c>
      <c r="C154" t="s">
        <v>1596</v>
      </c>
      <c r="D154">
        <v>6.9</v>
      </c>
      <c r="E154" s="55">
        <v>45154</v>
      </c>
      <c r="F154" t="s">
        <v>1592</v>
      </c>
      <c r="G154">
        <v>3.8</v>
      </c>
      <c r="H154">
        <v>0.373</v>
      </c>
      <c r="J154" s="992">
        <v>0.35000000000000003</v>
      </c>
      <c r="K154">
        <v>7.9</v>
      </c>
      <c r="L154">
        <v>4.7</v>
      </c>
    </row>
    <row r="155" spans="1:12">
      <c r="A155" t="s">
        <v>1574</v>
      </c>
      <c r="B155" t="s">
        <v>1564</v>
      </c>
      <c r="C155" t="s">
        <v>1596</v>
      </c>
      <c r="D155">
        <v>7</v>
      </c>
      <c r="E155" t="s">
        <v>714</v>
      </c>
      <c r="F155" t="s">
        <v>714</v>
      </c>
      <c r="G155" t="s">
        <v>714</v>
      </c>
      <c r="H155" t="s">
        <v>714</v>
      </c>
      <c r="I155" t="s">
        <v>714</v>
      </c>
      <c r="J155" t="s">
        <v>714</v>
      </c>
      <c r="K155">
        <v>7.9</v>
      </c>
      <c r="L155">
        <v>4.7</v>
      </c>
    </row>
    <row r="156" spans="1:12">
      <c r="A156" t="s">
        <v>1574</v>
      </c>
      <c r="B156" t="s">
        <v>1564</v>
      </c>
      <c r="C156" t="s">
        <v>1596</v>
      </c>
      <c r="D156">
        <v>7.4</v>
      </c>
      <c r="E156" t="s">
        <v>714</v>
      </c>
      <c r="F156" t="s">
        <v>714</v>
      </c>
      <c r="G156" t="s">
        <v>714</v>
      </c>
      <c r="H156" t="s">
        <v>714</v>
      </c>
      <c r="I156" t="s">
        <v>714</v>
      </c>
      <c r="J156" t="s">
        <v>714</v>
      </c>
      <c r="K156">
        <v>7.9</v>
      </c>
      <c r="L156">
        <v>4.7</v>
      </c>
    </row>
    <row r="157" spans="1:12">
      <c r="A157" t="s">
        <v>1574</v>
      </c>
      <c r="B157" t="s">
        <v>1564</v>
      </c>
      <c r="C157" t="s">
        <v>1597</v>
      </c>
      <c r="D157">
        <v>0.5</v>
      </c>
      <c r="E157" s="55">
        <v>45188</v>
      </c>
      <c r="F157" t="s">
        <v>1592</v>
      </c>
      <c r="G157">
        <v>3.84</v>
      </c>
      <c r="H157">
        <v>0.248</v>
      </c>
      <c r="J157" s="992">
        <v>0.34027777777777773</v>
      </c>
      <c r="K157">
        <v>7.6</v>
      </c>
      <c r="L157">
        <v>5.25</v>
      </c>
    </row>
    <row r="158" spans="1:12">
      <c r="A158" t="s">
        <v>1574</v>
      </c>
      <c r="B158" t="s">
        <v>1564</v>
      </c>
      <c r="C158" t="s">
        <v>1597</v>
      </c>
      <c r="D158">
        <v>1</v>
      </c>
      <c r="E158" t="s">
        <v>714</v>
      </c>
      <c r="F158" t="s">
        <v>714</v>
      </c>
      <c r="G158" t="s">
        <v>714</v>
      </c>
      <c r="H158" t="s">
        <v>714</v>
      </c>
      <c r="I158" t="s">
        <v>714</v>
      </c>
      <c r="J158" t="s">
        <v>714</v>
      </c>
      <c r="K158">
        <v>7.6</v>
      </c>
      <c r="L158">
        <v>5.25</v>
      </c>
    </row>
    <row r="159" spans="1:12">
      <c r="A159" t="s">
        <v>1574</v>
      </c>
      <c r="B159" t="s">
        <v>1564</v>
      </c>
      <c r="C159" t="s">
        <v>1597</v>
      </c>
      <c r="D159">
        <v>2</v>
      </c>
      <c r="E159" t="s">
        <v>714</v>
      </c>
      <c r="F159" t="s">
        <v>714</v>
      </c>
      <c r="G159" t="s">
        <v>714</v>
      </c>
      <c r="H159" t="s">
        <v>714</v>
      </c>
      <c r="I159" t="s">
        <v>714</v>
      </c>
      <c r="J159" t="s">
        <v>714</v>
      </c>
      <c r="K159">
        <v>7.6</v>
      </c>
      <c r="L159">
        <v>5.25</v>
      </c>
    </row>
    <row r="160" spans="1:12">
      <c r="A160" t="s">
        <v>1574</v>
      </c>
      <c r="B160" t="s">
        <v>1564</v>
      </c>
      <c r="C160" t="s">
        <v>1597</v>
      </c>
      <c r="D160">
        <v>3</v>
      </c>
      <c r="E160" t="s">
        <v>714</v>
      </c>
      <c r="F160" t="s">
        <v>714</v>
      </c>
      <c r="G160" t="s">
        <v>714</v>
      </c>
      <c r="H160" t="s">
        <v>714</v>
      </c>
      <c r="I160" t="s">
        <v>714</v>
      </c>
      <c r="J160" t="s">
        <v>714</v>
      </c>
      <c r="K160">
        <v>7.6</v>
      </c>
      <c r="L160">
        <v>5.25</v>
      </c>
    </row>
    <row r="161" spans="1:12">
      <c r="A161" t="s">
        <v>1574</v>
      </c>
      <c r="B161" t="s">
        <v>1564</v>
      </c>
      <c r="C161" t="s">
        <v>1597</v>
      </c>
      <c r="D161">
        <v>4</v>
      </c>
      <c r="E161" t="s">
        <v>714</v>
      </c>
      <c r="F161" t="s">
        <v>714</v>
      </c>
      <c r="G161" t="s">
        <v>714</v>
      </c>
      <c r="H161" t="s">
        <v>714</v>
      </c>
      <c r="I161" t="s">
        <v>714</v>
      </c>
      <c r="J161" t="s">
        <v>714</v>
      </c>
      <c r="K161">
        <v>7.6</v>
      </c>
      <c r="L161">
        <v>5.25</v>
      </c>
    </row>
    <row r="162" spans="1:12">
      <c r="A162" t="s">
        <v>1574</v>
      </c>
      <c r="B162" t="s">
        <v>1564</v>
      </c>
      <c r="C162" t="s">
        <v>1597</v>
      </c>
      <c r="D162">
        <v>5</v>
      </c>
      <c r="E162" t="s">
        <v>714</v>
      </c>
      <c r="F162" t="s">
        <v>714</v>
      </c>
      <c r="G162" t="s">
        <v>714</v>
      </c>
      <c r="H162" t="s">
        <v>714</v>
      </c>
      <c r="I162" t="s">
        <v>714</v>
      </c>
      <c r="J162" t="s">
        <v>714</v>
      </c>
      <c r="K162">
        <v>7.6</v>
      </c>
      <c r="L162">
        <v>5.25</v>
      </c>
    </row>
    <row r="163" spans="1:12">
      <c r="A163" t="s">
        <v>1574</v>
      </c>
      <c r="B163" t="s">
        <v>1564</v>
      </c>
      <c r="C163" t="s">
        <v>1597</v>
      </c>
      <c r="D163">
        <v>6</v>
      </c>
      <c r="E163" t="s">
        <v>714</v>
      </c>
      <c r="F163" t="s">
        <v>714</v>
      </c>
      <c r="G163" t="s">
        <v>714</v>
      </c>
      <c r="H163" t="s">
        <v>714</v>
      </c>
      <c r="I163" t="s">
        <v>714</v>
      </c>
      <c r="J163" t="s">
        <v>714</v>
      </c>
      <c r="K163">
        <v>7.6</v>
      </c>
      <c r="L163">
        <v>5.25</v>
      </c>
    </row>
    <row r="164" spans="1:12">
      <c r="A164" t="s">
        <v>1574</v>
      </c>
      <c r="B164" t="s">
        <v>1564</v>
      </c>
      <c r="C164" t="s">
        <v>1597</v>
      </c>
      <c r="D164">
        <v>6.6</v>
      </c>
      <c r="E164" s="55">
        <v>45188</v>
      </c>
      <c r="F164" t="s">
        <v>1592</v>
      </c>
      <c r="G164">
        <v>3.79</v>
      </c>
      <c r="H164">
        <v>0.313</v>
      </c>
      <c r="J164" s="992">
        <v>0.3444444444444445</v>
      </c>
      <c r="K164">
        <v>7.6</v>
      </c>
      <c r="L164">
        <v>5.25</v>
      </c>
    </row>
    <row r="165" spans="1:12">
      <c r="A165" t="s">
        <v>1574</v>
      </c>
      <c r="B165" t="s">
        <v>1564</v>
      </c>
      <c r="C165" t="s">
        <v>1597</v>
      </c>
      <c r="D165">
        <v>7.1</v>
      </c>
      <c r="E165" t="s">
        <v>714</v>
      </c>
      <c r="F165" t="s">
        <v>714</v>
      </c>
      <c r="G165" t="s">
        <v>714</v>
      </c>
      <c r="H165" t="s">
        <v>714</v>
      </c>
      <c r="I165" t="s">
        <v>714</v>
      </c>
      <c r="J165" t="s">
        <v>714</v>
      </c>
      <c r="K165">
        <v>7.6</v>
      </c>
      <c r="L165">
        <v>5.25</v>
      </c>
    </row>
    <row r="166" spans="1:12">
      <c r="A166" t="s">
        <v>1574</v>
      </c>
      <c r="B166" t="s">
        <v>1564</v>
      </c>
      <c r="C166" t="s">
        <v>1598</v>
      </c>
      <c r="D166">
        <v>0.5</v>
      </c>
      <c r="E166" s="55">
        <v>45216</v>
      </c>
      <c r="F166" t="s">
        <v>1592</v>
      </c>
      <c r="G166">
        <v>3.89</v>
      </c>
      <c r="H166">
        <v>0.318</v>
      </c>
      <c r="J166" s="992">
        <v>0.3444444444444445</v>
      </c>
      <c r="K166">
        <v>7.9</v>
      </c>
      <c r="L166">
        <v>6.55</v>
      </c>
    </row>
    <row r="167" spans="1:12">
      <c r="A167" t="s">
        <v>1574</v>
      </c>
      <c r="B167" t="s">
        <v>1564</v>
      </c>
      <c r="C167" t="s">
        <v>1598</v>
      </c>
      <c r="D167">
        <v>0.5</v>
      </c>
      <c r="E167" s="55">
        <v>45216</v>
      </c>
      <c r="F167" t="s">
        <v>1592</v>
      </c>
      <c r="G167">
        <v>3.99</v>
      </c>
      <c r="H167">
        <v>0.35399999999999998</v>
      </c>
      <c r="I167" t="s">
        <v>724</v>
      </c>
      <c r="J167" s="992">
        <v>0.34652777777777777</v>
      </c>
      <c r="K167">
        <v>7.9</v>
      </c>
      <c r="L167">
        <v>6.55</v>
      </c>
    </row>
    <row r="168" spans="1:12">
      <c r="A168" t="s">
        <v>1574</v>
      </c>
      <c r="B168" t="s">
        <v>1564</v>
      </c>
      <c r="C168" t="s">
        <v>1598</v>
      </c>
      <c r="D168">
        <v>1</v>
      </c>
      <c r="E168" t="s">
        <v>714</v>
      </c>
      <c r="F168" t="s">
        <v>714</v>
      </c>
      <c r="G168" t="s">
        <v>714</v>
      </c>
      <c r="H168" t="s">
        <v>714</v>
      </c>
      <c r="I168" t="s">
        <v>714</v>
      </c>
      <c r="J168" t="s">
        <v>714</v>
      </c>
      <c r="K168">
        <v>7.9</v>
      </c>
      <c r="L168">
        <v>6.55</v>
      </c>
    </row>
    <row r="169" spans="1:12">
      <c r="A169" t="s">
        <v>1574</v>
      </c>
      <c r="B169" t="s">
        <v>1564</v>
      </c>
      <c r="C169" t="s">
        <v>1598</v>
      </c>
      <c r="D169">
        <v>2</v>
      </c>
      <c r="E169" t="s">
        <v>714</v>
      </c>
      <c r="F169" t="s">
        <v>714</v>
      </c>
      <c r="G169" t="s">
        <v>714</v>
      </c>
      <c r="H169" t="s">
        <v>714</v>
      </c>
      <c r="I169" t="s">
        <v>714</v>
      </c>
      <c r="J169" t="s">
        <v>714</v>
      </c>
      <c r="K169">
        <v>7.9</v>
      </c>
      <c r="L169">
        <v>6.55</v>
      </c>
    </row>
    <row r="170" spans="1:12">
      <c r="A170" t="s">
        <v>1574</v>
      </c>
      <c r="B170" t="s">
        <v>1564</v>
      </c>
      <c r="C170" t="s">
        <v>1598</v>
      </c>
      <c r="D170">
        <v>3</v>
      </c>
      <c r="E170" t="s">
        <v>714</v>
      </c>
      <c r="F170" t="s">
        <v>714</v>
      </c>
      <c r="G170" t="s">
        <v>714</v>
      </c>
      <c r="H170" t="s">
        <v>714</v>
      </c>
      <c r="I170" t="s">
        <v>714</v>
      </c>
      <c r="J170" t="s">
        <v>714</v>
      </c>
      <c r="K170">
        <v>7.9</v>
      </c>
      <c r="L170">
        <v>6.55</v>
      </c>
    </row>
    <row r="171" spans="1:12">
      <c r="A171" t="s">
        <v>1574</v>
      </c>
      <c r="B171" t="s">
        <v>1564</v>
      </c>
      <c r="C171" t="s">
        <v>1598</v>
      </c>
      <c r="D171">
        <v>4</v>
      </c>
      <c r="E171" t="s">
        <v>714</v>
      </c>
      <c r="F171" t="s">
        <v>714</v>
      </c>
      <c r="G171" t="s">
        <v>714</v>
      </c>
      <c r="H171" t="s">
        <v>714</v>
      </c>
      <c r="I171" t="s">
        <v>714</v>
      </c>
      <c r="J171" t="s">
        <v>714</v>
      </c>
      <c r="K171">
        <v>7.9</v>
      </c>
      <c r="L171">
        <v>6.55</v>
      </c>
    </row>
    <row r="172" spans="1:12">
      <c r="A172" t="s">
        <v>1574</v>
      </c>
      <c r="B172" t="s">
        <v>1564</v>
      </c>
      <c r="C172" t="s">
        <v>1598</v>
      </c>
      <c r="D172">
        <v>5</v>
      </c>
      <c r="E172" t="s">
        <v>714</v>
      </c>
      <c r="F172" t="s">
        <v>714</v>
      </c>
      <c r="G172" t="s">
        <v>714</v>
      </c>
      <c r="H172" t="s">
        <v>714</v>
      </c>
      <c r="I172" t="s">
        <v>714</v>
      </c>
      <c r="J172" t="s">
        <v>714</v>
      </c>
      <c r="K172">
        <v>7.9</v>
      </c>
      <c r="L172">
        <v>6.55</v>
      </c>
    </row>
    <row r="173" spans="1:12">
      <c r="A173" t="s">
        <v>1574</v>
      </c>
      <c r="B173" t="s">
        <v>1564</v>
      </c>
      <c r="C173" t="s">
        <v>1598</v>
      </c>
      <c r="D173">
        <v>6</v>
      </c>
      <c r="E173" t="s">
        <v>714</v>
      </c>
      <c r="F173" t="s">
        <v>714</v>
      </c>
      <c r="G173" t="s">
        <v>714</v>
      </c>
      <c r="H173" t="s">
        <v>714</v>
      </c>
      <c r="I173" t="s">
        <v>714</v>
      </c>
      <c r="J173" t="s">
        <v>714</v>
      </c>
      <c r="K173">
        <v>7.9</v>
      </c>
      <c r="L173">
        <v>6.55</v>
      </c>
    </row>
    <row r="174" spans="1:12">
      <c r="A174" t="s">
        <v>1574</v>
      </c>
      <c r="B174" t="s">
        <v>1564</v>
      </c>
      <c r="C174" t="s">
        <v>1598</v>
      </c>
      <c r="D174">
        <v>6.9</v>
      </c>
      <c r="E174" s="55">
        <v>45216</v>
      </c>
      <c r="F174" t="s">
        <v>1592</v>
      </c>
      <c r="G174">
        <v>3.99</v>
      </c>
      <c r="H174">
        <v>0.45300000000000001</v>
      </c>
      <c r="J174" s="992">
        <v>0.34861111111111115</v>
      </c>
      <c r="K174">
        <v>7.9</v>
      </c>
      <c r="L174">
        <v>6.55</v>
      </c>
    </row>
    <row r="175" spans="1:12">
      <c r="A175" t="s">
        <v>1574</v>
      </c>
      <c r="B175" t="s">
        <v>1564</v>
      </c>
      <c r="C175" t="s">
        <v>1598</v>
      </c>
      <c r="D175">
        <v>7</v>
      </c>
      <c r="E175" t="s">
        <v>714</v>
      </c>
      <c r="F175" t="s">
        <v>714</v>
      </c>
      <c r="G175" t="s">
        <v>714</v>
      </c>
      <c r="H175" t="s">
        <v>714</v>
      </c>
      <c r="I175" t="s">
        <v>714</v>
      </c>
      <c r="J175" t="s">
        <v>714</v>
      </c>
      <c r="K175">
        <v>7.9</v>
      </c>
      <c r="L175">
        <v>6.55</v>
      </c>
    </row>
    <row r="176" spans="1:12">
      <c r="A176" t="s">
        <v>1574</v>
      </c>
      <c r="B176" t="s">
        <v>1564</v>
      </c>
      <c r="C176" t="s">
        <v>1598</v>
      </c>
      <c r="D176">
        <v>7.4</v>
      </c>
      <c r="E176" t="s">
        <v>714</v>
      </c>
      <c r="F176" t="s">
        <v>714</v>
      </c>
      <c r="G176" t="s">
        <v>714</v>
      </c>
      <c r="H176" t="s">
        <v>714</v>
      </c>
      <c r="I176" t="s">
        <v>714</v>
      </c>
      <c r="J176" t="s">
        <v>714</v>
      </c>
      <c r="K176">
        <v>7.9</v>
      </c>
      <c r="L176">
        <v>6.55</v>
      </c>
    </row>
    <row r="177" spans="1:12">
      <c r="A177" t="s">
        <v>1574</v>
      </c>
      <c r="B177" t="s">
        <v>1564</v>
      </c>
      <c r="C177" t="s">
        <v>1598</v>
      </c>
      <c r="D177">
        <v>7.7</v>
      </c>
      <c r="E177" t="s">
        <v>714</v>
      </c>
      <c r="F177" t="s">
        <v>714</v>
      </c>
      <c r="G177" t="s">
        <v>714</v>
      </c>
      <c r="H177" t="s">
        <v>714</v>
      </c>
      <c r="I177" t="s">
        <v>714</v>
      </c>
      <c r="J177" t="s">
        <v>714</v>
      </c>
      <c r="K177">
        <v>7.9</v>
      </c>
      <c r="L177">
        <v>6.55</v>
      </c>
    </row>
    <row r="178" spans="1:12">
      <c r="A178" t="s">
        <v>1574</v>
      </c>
      <c r="B178" t="s">
        <v>1564</v>
      </c>
      <c r="C178" t="s">
        <v>1598</v>
      </c>
      <c r="D178">
        <v>7.8</v>
      </c>
      <c r="E178" t="s">
        <v>714</v>
      </c>
      <c r="F178" t="s">
        <v>714</v>
      </c>
      <c r="G178" t="s">
        <v>714</v>
      </c>
      <c r="H178" t="s">
        <v>714</v>
      </c>
      <c r="I178" t="s">
        <v>714</v>
      </c>
      <c r="J178" t="s">
        <v>714</v>
      </c>
      <c r="K178">
        <v>7.9</v>
      </c>
      <c r="L178">
        <v>6.55</v>
      </c>
    </row>
    <row r="181" spans="1:12">
      <c r="A181" t="s">
        <v>20</v>
      </c>
      <c r="B181" t="s">
        <v>701</v>
      </c>
      <c r="C181" t="s">
        <v>2668</v>
      </c>
      <c r="D181" t="s">
        <v>1538</v>
      </c>
      <c r="E181" t="s">
        <v>786</v>
      </c>
      <c r="F181" t="s">
        <v>2669</v>
      </c>
      <c r="G181" t="s">
        <v>2670</v>
      </c>
      <c r="H181" t="s">
        <v>809</v>
      </c>
      <c r="I181" t="s">
        <v>707</v>
      </c>
      <c r="J181" t="s">
        <v>2671</v>
      </c>
      <c r="K181" t="s">
        <v>847</v>
      </c>
      <c r="L181" t="s">
        <v>2672</v>
      </c>
    </row>
    <row r="182" spans="1:12">
      <c r="A182" t="s">
        <v>1574</v>
      </c>
      <c r="B182" t="s">
        <v>1565</v>
      </c>
      <c r="C182" t="s">
        <v>1599</v>
      </c>
      <c r="D182">
        <v>0.5</v>
      </c>
      <c r="E182" s="55">
        <v>45051</v>
      </c>
      <c r="F182" t="s">
        <v>1600</v>
      </c>
      <c r="G182">
        <v>23.13</v>
      </c>
      <c r="H182">
        <v>1.05</v>
      </c>
      <c r="I182" t="s">
        <v>724</v>
      </c>
      <c r="J182" s="992">
        <v>0.31944444444444448</v>
      </c>
      <c r="K182">
        <v>2.5</v>
      </c>
      <c r="L182">
        <v>1.48</v>
      </c>
    </row>
    <row r="183" spans="1:12">
      <c r="A183" t="s">
        <v>1574</v>
      </c>
      <c r="B183" t="s">
        <v>1565</v>
      </c>
      <c r="C183" t="s">
        <v>1599</v>
      </c>
      <c r="D183">
        <v>0.5</v>
      </c>
      <c r="E183" s="55">
        <v>45051</v>
      </c>
      <c r="F183" t="s">
        <v>1600</v>
      </c>
      <c r="G183">
        <v>22.16</v>
      </c>
      <c r="H183">
        <v>1.01</v>
      </c>
      <c r="J183" s="992">
        <v>0.31388888888888888</v>
      </c>
      <c r="K183">
        <v>2.5</v>
      </c>
      <c r="L183">
        <v>1.48</v>
      </c>
    </row>
    <row r="184" spans="1:12">
      <c r="A184" t="s">
        <v>1574</v>
      </c>
      <c r="B184" t="s">
        <v>1565</v>
      </c>
      <c r="C184" t="s">
        <v>1599</v>
      </c>
      <c r="D184">
        <v>1</v>
      </c>
      <c r="E184" t="s">
        <v>714</v>
      </c>
      <c r="F184" t="s">
        <v>714</v>
      </c>
      <c r="G184" t="s">
        <v>714</v>
      </c>
      <c r="H184" t="s">
        <v>714</v>
      </c>
      <c r="I184" t="s">
        <v>714</v>
      </c>
      <c r="J184" t="s">
        <v>714</v>
      </c>
      <c r="K184">
        <v>2.5</v>
      </c>
      <c r="L184">
        <v>1.48</v>
      </c>
    </row>
    <row r="185" spans="1:12">
      <c r="A185" t="s">
        <v>1574</v>
      </c>
      <c r="B185" t="s">
        <v>1565</v>
      </c>
      <c r="C185" t="s">
        <v>1599</v>
      </c>
      <c r="D185">
        <v>1.5</v>
      </c>
      <c r="E185" s="55">
        <v>45051</v>
      </c>
      <c r="F185" t="s">
        <v>1600</v>
      </c>
      <c r="G185">
        <v>25.7</v>
      </c>
      <c r="H185">
        <v>1.1399999999999999</v>
      </c>
      <c r="J185" s="992">
        <v>0.32361111111111113</v>
      </c>
      <c r="K185">
        <v>2.5</v>
      </c>
      <c r="L185">
        <v>1.48</v>
      </c>
    </row>
    <row r="186" spans="1:12">
      <c r="A186" t="s">
        <v>1574</v>
      </c>
      <c r="B186" t="s">
        <v>1565</v>
      </c>
      <c r="C186" t="s">
        <v>1599</v>
      </c>
      <c r="D186">
        <v>2</v>
      </c>
      <c r="E186" t="s">
        <v>714</v>
      </c>
      <c r="F186" t="s">
        <v>714</v>
      </c>
      <c r="G186" t="s">
        <v>714</v>
      </c>
      <c r="H186" t="s">
        <v>714</v>
      </c>
      <c r="I186" t="s">
        <v>714</v>
      </c>
      <c r="J186" t="s">
        <v>714</v>
      </c>
      <c r="K186">
        <v>2.5</v>
      </c>
      <c r="L186">
        <v>1.48</v>
      </c>
    </row>
    <row r="187" spans="1:12">
      <c r="A187" t="s">
        <v>1574</v>
      </c>
      <c r="B187" t="s">
        <v>1565</v>
      </c>
      <c r="C187" t="s">
        <v>1601</v>
      </c>
      <c r="D187">
        <v>0.5</v>
      </c>
      <c r="E187" s="55">
        <v>45096</v>
      </c>
      <c r="F187" t="s">
        <v>1600</v>
      </c>
      <c r="G187">
        <v>16.82</v>
      </c>
      <c r="H187">
        <v>1.18</v>
      </c>
      <c r="I187" t="s">
        <v>724</v>
      </c>
      <c r="J187" s="992">
        <v>0.37638888888888888</v>
      </c>
      <c r="K187">
        <v>2.4</v>
      </c>
      <c r="L187">
        <v>1.29</v>
      </c>
    </row>
    <row r="188" spans="1:12">
      <c r="A188" t="s">
        <v>1574</v>
      </c>
      <c r="B188" t="s">
        <v>1565</v>
      </c>
      <c r="C188" t="s">
        <v>1601</v>
      </c>
      <c r="D188">
        <v>0.5</v>
      </c>
      <c r="E188" s="55">
        <v>45096</v>
      </c>
      <c r="F188" t="s">
        <v>1600</v>
      </c>
      <c r="G188">
        <v>19.11</v>
      </c>
      <c r="H188">
        <v>1.19</v>
      </c>
      <c r="J188" s="992">
        <v>0.36944444444444446</v>
      </c>
      <c r="K188">
        <v>2.4</v>
      </c>
      <c r="L188">
        <v>1.29</v>
      </c>
    </row>
    <row r="189" spans="1:12">
      <c r="A189" t="s">
        <v>1574</v>
      </c>
      <c r="B189" t="s">
        <v>1565</v>
      </c>
      <c r="C189" t="s">
        <v>1601</v>
      </c>
      <c r="D189">
        <v>1</v>
      </c>
      <c r="E189" t="s">
        <v>714</v>
      </c>
      <c r="F189" t="s">
        <v>714</v>
      </c>
      <c r="G189" t="s">
        <v>714</v>
      </c>
      <c r="H189" t="s">
        <v>714</v>
      </c>
      <c r="I189" t="s">
        <v>714</v>
      </c>
      <c r="J189" t="s">
        <v>714</v>
      </c>
      <c r="K189">
        <v>2.4</v>
      </c>
      <c r="L189">
        <v>1.29</v>
      </c>
    </row>
    <row r="190" spans="1:12">
      <c r="A190" t="s">
        <v>1574</v>
      </c>
      <c r="B190" t="s">
        <v>1565</v>
      </c>
      <c r="C190" t="s">
        <v>1601</v>
      </c>
      <c r="D190">
        <v>1.4</v>
      </c>
      <c r="E190" s="55">
        <v>45096</v>
      </c>
      <c r="F190" t="s">
        <v>1600</v>
      </c>
      <c r="G190">
        <v>11.6</v>
      </c>
      <c r="H190">
        <v>0.92200000000000004</v>
      </c>
      <c r="J190" s="992">
        <v>0.38194444444444442</v>
      </c>
      <c r="K190">
        <v>2.4</v>
      </c>
      <c r="L190">
        <v>1.29</v>
      </c>
    </row>
    <row r="191" spans="1:12">
      <c r="A191" t="s">
        <v>1574</v>
      </c>
      <c r="B191" t="s">
        <v>1565</v>
      </c>
      <c r="C191" t="s">
        <v>1601</v>
      </c>
      <c r="D191">
        <v>1.9</v>
      </c>
      <c r="E191" t="s">
        <v>714</v>
      </c>
      <c r="F191" t="s">
        <v>714</v>
      </c>
      <c r="G191" t="s">
        <v>714</v>
      </c>
      <c r="H191" t="s">
        <v>714</v>
      </c>
      <c r="I191" t="s">
        <v>714</v>
      </c>
      <c r="J191" t="s">
        <v>714</v>
      </c>
      <c r="K191">
        <v>2.4</v>
      </c>
      <c r="L191">
        <v>1.29</v>
      </c>
    </row>
    <row r="192" spans="1:12">
      <c r="A192" t="s">
        <v>1574</v>
      </c>
      <c r="B192" t="s">
        <v>1565</v>
      </c>
      <c r="C192" t="s">
        <v>1601</v>
      </c>
      <c r="D192">
        <v>2</v>
      </c>
      <c r="E192" t="s">
        <v>714</v>
      </c>
      <c r="F192" t="s">
        <v>714</v>
      </c>
      <c r="G192" t="s">
        <v>714</v>
      </c>
      <c r="H192" t="s">
        <v>714</v>
      </c>
      <c r="I192" t="s">
        <v>714</v>
      </c>
      <c r="J192" t="s">
        <v>714</v>
      </c>
      <c r="K192">
        <v>2.4</v>
      </c>
      <c r="L192">
        <v>1.29</v>
      </c>
    </row>
    <row r="193" spans="1:12">
      <c r="A193" t="s">
        <v>1574</v>
      </c>
      <c r="B193" t="s">
        <v>1565</v>
      </c>
      <c r="C193" t="s">
        <v>1602</v>
      </c>
      <c r="D193">
        <v>0.5</v>
      </c>
      <c r="E193" s="55">
        <v>45125</v>
      </c>
      <c r="F193" t="s">
        <v>1600</v>
      </c>
      <c r="G193">
        <v>22.04</v>
      </c>
      <c r="H193">
        <v>1.22</v>
      </c>
      <c r="J193" s="992">
        <v>0.49236111111111108</v>
      </c>
      <c r="K193">
        <v>2.2999999999999998</v>
      </c>
      <c r="L193">
        <v>1.6</v>
      </c>
    </row>
    <row r="194" spans="1:12">
      <c r="A194" t="s">
        <v>1574</v>
      </c>
      <c r="B194" t="s">
        <v>1565</v>
      </c>
      <c r="C194" t="s">
        <v>1602</v>
      </c>
      <c r="D194">
        <v>1</v>
      </c>
      <c r="E194" t="s">
        <v>714</v>
      </c>
      <c r="F194" t="s">
        <v>714</v>
      </c>
      <c r="G194" t="s">
        <v>714</v>
      </c>
      <c r="H194" t="s">
        <v>714</v>
      </c>
      <c r="I194" t="s">
        <v>714</v>
      </c>
      <c r="J194" t="s">
        <v>714</v>
      </c>
      <c r="K194">
        <v>2.2999999999999998</v>
      </c>
      <c r="L194">
        <v>1.6</v>
      </c>
    </row>
    <row r="195" spans="1:12">
      <c r="A195" t="s">
        <v>1574</v>
      </c>
      <c r="B195" t="s">
        <v>1565</v>
      </c>
      <c r="C195" t="s">
        <v>1602</v>
      </c>
      <c r="D195">
        <v>1.3</v>
      </c>
      <c r="E195" s="55">
        <v>45125</v>
      </c>
      <c r="F195" t="s">
        <v>1600</v>
      </c>
      <c r="G195">
        <v>20.91</v>
      </c>
      <c r="H195">
        <v>0.86</v>
      </c>
      <c r="J195" s="992">
        <v>0.49652777777777773</v>
      </c>
      <c r="K195">
        <v>2.2999999999999998</v>
      </c>
      <c r="L195">
        <v>1.6</v>
      </c>
    </row>
    <row r="196" spans="1:12">
      <c r="A196" t="s">
        <v>1574</v>
      </c>
      <c r="B196" t="s">
        <v>1565</v>
      </c>
      <c r="C196" t="s">
        <v>1602</v>
      </c>
      <c r="D196">
        <v>1.3</v>
      </c>
      <c r="E196" s="55">
        <v>45125</v>
      </c>
      <c r="F196" t="s">
        <v>1600</v>
      </c>
      <c r="G196">
        <v>20.48</v>
      </c>
      <c r="H196">
        <v>0.9</v>
      </c>
      <c r="I196" t="s">
        <v>724</v>
      </c>
      <c r="J196" s="992">
        <v>0.50069444444444444</v>
      </c>
      <c r="K196">
        <v>2.2999999999999998</v>
      </c>
      <c r="L196">
        <v>1.6</v>
      </c>
    </row>
    <row r="197" spans="1:12">
      <c r="A197" t="s">
        <v>1574</v>
      </c>
      <c r="B197" t="s">
        <v>1565</v>
      </c>
      <c r="C197" t="s">
        <v>1602</v>
      </c>
      <c r="D197">
        <v>1.8</v>
      </c>
      <c r="E197" t="s">
        <v>714</v>
      </c>
      <c r="F197" t="s">
        <v>714</v>
      </c>
      <c r="G197" t="s">
        <v>714</v>
      </c>
      <c r="H197" t="s">
        <v>714</v>
      </c>
      <c r="I197" t="s">
        <v>714</v>
      </c>
      <c r="J197" t="s">
        <v>714</v>
      </c>
      <c r="K197">
        <v>2.2999999999999998</v>
      </c>
      <c r="L197">
        <v>1.6</v>
      </c>
    </row>
    <row r="198" spans="1:12">
      <c r="A198" t="s">
        <v>1574</v>
      </c>
      <c r="B198" t="s">
        <v>1565</v>
      </c>
      <c r="C198" t="s">
        <v>1603</v>
      </c>
      <c r="D198">
        <v>0.5</v>
      </c>
      <c r="E198" s="55">
        <v>45154</v>
      </c>
      <c r="F198" t="s">
        <v>1600</v>
      </c>
      <c r="G198">
        <v>21.44</v>
      </c>
      <c r="H198">
        <v>1.03</v>
      </c>
      <c r="J198" s="992">
        <v>0.44375000000000003</v>
      </c>
      <c r="K198">
        <v>2.2000000000000002</v>
      </c>
      <c r="L198">
        <v>1.48</v>
      </c>
    </row>
    <row r="199" spans="1:12">
      <c r="A199" t="s">
        <v>1574</v>
      </c>
      <c r="B199" t="s">
        <v>1565</v>
      </c>
      <c r="C199" t="s">
        <v>1603</v>
      </c>
      <c r="D199">
        <v>1</v>
      </c>
      <c r="E199" t="s">
        <v>714</v>
      </c>
      <c r="F199" t="s">
        <v>714</v>
      </c>
      <c r="G199" t="s">
        <v>714</v>
      </c>
      <c r="H199" t="s">
        <v>714</v>
      </c>
      <c r="I199" t="s">
        <v>714</v>
      </c>
      <c r="J199" t="s">
        <v>714</v>
      </c>
      <c r="K199">
        <v>2.2000000000000002</v>
      </c>
      <c r="L199">
        <v>1.48</v>
      </c>
    </row>
    <row r="200" spans="1:12">
      <c r="A200" t="s">
        <v>1574</v>
      </c>
      <c r="B200" t="s">
        <v>1565</v>
      </c>
      <c r="C200" t="s">
        <v>1603</v>
      </c>
      <c r="D200">
        <v>1.2</v>
      </c>
      <c r="E200" s="55">
        <v>45154</v>
      </c>
      <c r="F200" t="s">
        <v>1600</v>
      </c>
      <c r="G200">
        <v>12.29</v>
      </c>
      <c r="H200">
        <v>0.93400000000000005</v>
      </c>
      <c r="J200" s="992">
        <v>0.44791666666666669</v>
      </c>
      <c r="K200">
        <v>2.2000000000000002</v>
      </c>
      <c r="L200">
        <v>1.48</v>
      </c>
    </row>
    <row r="201" spans="1:12">
      <c r="A201" t="s">
        <v>1574</v>
      </c>
      <c r="B201" t="s">
        <v>1565</v>
      </c>
      <c r="C201" t="s">
        <v>1603</v>
      </c>
      <c r="D201">
        <v>1.7</v>
      </c>
      <c r="E201" t="s">
        <v>714</v>
      </c>
      <c r="F201" t="s">
        <v>714</v>
      </c>
      <c r="G201" t="s">
        <v>714</v>
      </c>
      <c r="H201" t="s">
        <v>714</v>
      </c>
      <c r="I201" t="s">
        <v>714</v>
      </c>
      <c r="J201" t="s">
        <v>714</v>
      </c>
      <c r="K201">
        <v>2.2000000000000002</v>
      </c>
      <c r="L201">
        <v>1.48</v>
      </c>
    </row>
    <row r="202" spans="1:12">
      <c r="A202" t="s">
        <v>1574</v>
      </c>
      <c r="B202" t="s">
        <v>1565</v>
      </c>
      <c r="C202" t="s">
        <v>1604</v>
      </c>
      <c r="D202">
        <v>0.5</v>
      </c>
      <c r="E202" s="55">
        <v>45188</v>
      </c>
      <c r="F202" t="s">
        <v>1600</v>
      </c>
      <c r="G202">
        <v>12.98</v>
      </c>
      <c r="H202">
        <v>0.752</v>
      </c>
      <c r="J202" s="992">
        <v>0.48958333333333331</v>
      </c>
      <c r="K202">
        <v>2.2000000000000002</v>
      </c>
      <c r="L202">
        <v>2.08</v>
      </c>
    </row>
    <row r="203" spans="1:12">
      <c r="A203" t="s">
        <v>1574</v>
      </c>
      <c r="B203" t="s">
        <v>1565</v>
      </c>
      <c r="C203" t="s">
        <v>1604</v>
      </c>
      <c r="D203">
        <v>0.5</v>
      </c>
      <c r="E203" s="55">
        <v>45188</v>
      </c>
      <c r="F203" t="s">
        <v>1600</v>
      </c>
      <c r="G203">
        <v>12.22</v>
      </c>
      <c r="H203">
        <v>0.80700000000000005</v>
      </c>
      <c r="I203" t="s">
        <v>724</v>
      </c>
      <c r="J203" s="992">
        <v>0.49236111111111108</v>
      </c>
      <c r="K203">
        <v>2.2000000000000002</v>
      </c>
      <c r="L203">
        <v>2.08</v>
      </c>
    </row>
    <row r="204" spans="1:12">
      <c r="A204" t="s">
        <v>1574</v>
      </c>
      <c r="B204" t="s">
        <v>1565</v>
      </c>
      <c r="C204" t="s">
        <v>1604</v>
      </c>
      <c r="D204">
        <v>1</v>
      </c>
      <c r="E204" t="s">
        <v>714</v>
      </c>
      <c r="F204" t="s">
        <v>714</v>
      </c>
      <c r="G204" t="s">
        <v>714</v>
      </c>
      <c r="H204" t="s">
        <v>714</v>
      </c>
      <c r="I204" t="s">
        <v>714</v>
      </c>
      <c r="J204" t="s">
        <v>714</v>
      </c>
      <c r="K204">
        <v>2.2000000000000002</v>
      </c>
      <c r="L204">
        <v>2.08</v>
      </c>
    </row>
    <row r="205" spans="1:12">
      <c r="A205" t="s">
        <v>1574</v>
      </c>
      <c r="B205" t="s">
        <v>1565</v>
      </c>
      <c r="C205" t="s">
        <v>1604</v>
      </c>
      <c r="D205">
        <v>1.2</v>
      </c>
      <c r="E205" s="55">
        <v>45188</v>
      </c>
      <c r="F205" t="s">
        <v>1600</v>
      </c>
      <c r="G205">
        <v>17.93</v>
      </c>
      <c r="H205">
        <v>0.78900000000000003</v>
      </c>
      <c r="J205" s="992">
        <v>0.49652777777777773</v>
      </c>
      <c r="K205">
        <v>2.2000000000000002</v>
      </c>
      <c r="L205">
        <v>2.08</v>
      </c>
    </row>
    <row r="206" spans="1:12">
      <c r="A206" t="s">
        <v>1574</v>
      </c>
      <c r="B206" t="s">
        <v>1565</v>
      </c>
      <c r="C206" t="s">
        <v>1604</v>
      </c>
      <c r="D206">
        <v>1.7</v>
      </c>
      <c r="E206" t="s">
        <v>714</v>
      </c>
      <c r="F206" t="s">
        <v>714</v>
      </c>
      <c r="G206" t="s">
        <v>714</v>
      </c>
      <c r="H206" t="s">
        <v>714</v>
      </c>
      <c r="I206" t="s">
        <v>714</v>
      </c>
      <c r="J206" t="s">
        <v>714</v>
      </c>
      <c r="K206">
        <v>2.2000000000000002</v>
      </c>
      <c r="L206">
        <v>2.08</v>
      </c>
    </row>
    <row r="207" spans="1:12">
      <c r="A207" t="s">
        <v>1574</v>
      </c>
      <c r="B207" t="s">
        <v>1565</v>
      </c>
      <c r="C207" t="s">
        <v>1604</v>
      </c>
      <c r="D207">
        <v>1.8</v>
      </c>
      <c r="E207" t="s">
        <v>714</v>
      </c>
      <c r="F207" t="s">
        <v>714</v>
      </c>
      <c r="G207" t="s">
        <v>714</v>
      </c>
      <c r="H207" t="s">
        <v>714</v>
      </c>
      <c r="I207" t="s">
        <v>714</v>
      </c>
      <c r="J207" t="s">
        <v>714</v>
      </c>
      <c r="K207">
        <v>2.2000000000000002</v>
      </c>
      <c r="L207">
        <v>2.08</v>
      </c>
    </row>
    <row r="208" spans="1:12">
      <c r="A208" t="s">
        <v>1574</v>
      </c>
      <c r="B208" t="s">
        <v>1565</v>
      </c>
      <c r="C208" t="s">
        <v>1604</v>
      </c>
      <c r="D208">
        <v>1.9</v>
      </c>
      <c r="E208" t="s">
        <v>714</v>
      </c>
      <c r="F208" t="s">
        <v>714</v>
      </c>
      <c r="G208" t="s">
        <v>714</v>
      </c>
      <c r="H208" t="s">
        <v>714</v>
      </c>
      <c r="I208" t="s">
        <v>714</v>
      </c>
      <c r="J208" t="s">
        <v>714</v>
      </c>
      <c r="K208">
        <v>2.2000000000000002</v>
      </c>
      <c r="L208">
        <v>2.08</v>
      </c>
    </row>
    <row r="209" spans="1:12">
      <c r="A209" t="s">
        <v>1574</v>
      </c>
      <c r="B209" t="s">
        <v>1565</v>
      </c>
      <c r="C209" t="s">
        <v>1604</v>
      </c>
      <c r="D209">
        <v>2</v>
      </c>
      <c r="E209" t="s">
        <v>714</v>
      </c>
      <c r="F209" t="s">
        <v>714</v>
      </c>
      <c r="G209" t="s">
        <v>714</v>
      </c>
      <c r="H209" t="s">
        <v>714</v>
      </c>
      <c r="I209" t="s">
        <v>714</v>
      </c>
      <c r="J209" t="s">
        <v>714</v>
      </c>
      <c r="K209">
        <v>2.2000000000000002</v>
      </c>
      <c r="L209">
        <v>2.08</v>
      </c>
    </row>
    <row r="210" spans="1:12">
      <c r="A210" t="s">
        <v>1574</v>
      </c>
      <c r="B210" t="s">
        <v>1565</v>
      </c>
      <c r="C210" t="s">
        <v>1604</v>
      </c>
      <c r="D210">
        <v>2.1</v>
      </c>
      <c r="E210" t="s">
        <v>714</v>
      </c>
      <c r="F210" t="s">
        <v>714</v>
      </c>
      <c r="G210" t="s">
        <v>714</v>
      </c>
      <c r="H210" t="s">
        <v>714</v>
      </c>
      <c r="I210" t="s">
        <v>714</v>
      </c>
      <c r="J210" t="s">
        <v>714</v>
      </c>
      <c r="K210">
        <v>2.2000000000000002</v>
      </c>
      <c r="L210">
        <v>2.08</v>
      </c>
    </row>
    <row r="211" spans="1:12">
      <c r="A211" t="s">
        <v>1574</v>
      </c>
      <c r="B211" t="s">
        <v>1565</v>
      </c>
      <c r="C211" t="s">
        <v>1605</v>
      </c>
      <c r="D211">
        <v>0.5</v>
      </c>
      <c r="E211" s="55">
        <v>45216</v>
      </c>
      <c r="F211" t="s">
        <v>1600</v>
      </c>
      <c r="G211">
        <v>20.329999999999998</v>
      </c>
      <c r="H211">
        <v>0.89900000000000002</v>
      </c>
      <c r="J211" s="992">
        <v>0.4916666666666667</v>
      </c>
      <c r="K211">
        <v>1.9</v>
      </c>
      <c r="L211">
        <v>1.65</v>
      </c>
    </row>
    <row r="212" spans="1:12">
      <c r="A212" t="s">
        <v>1574</v>
      </c>
      <c r="B212" t="s">
        <v>1565</v>
      </c>
      <c r="C212" t="s">
        <v>1605</v>
      </c>
      <c r="D212">
        <v>0.5</v>
      </c>
      <c r="E212" s="55">
        <v>45216</v>
      </c>
      <c r="F212" t="s">
        <v>1600</v>
      </c>
      <c r="G212">
        <v>21.1</v>
      </c>
      <c r="H212">
        <v>0.78400000000000003</v>
      </c>
      <c r="I212" t="s">
        <v>724</v>
      </c>
      <c r="J212" s="992">
        <v>0.49722222222222223</v>
      </c>
      <c r="K212">
        <v>1.9</v>
      </c>
      <c r="L212">
        <v>1.65</v>
      </c>
    </row>
    <row r="213" spans="1:12">
      <c r="A213" t="s">
        <v>1574</v>
      </c>
      <c r="B213" t="s">
        <v>1565</v>
      </c>
      <c r="C213" t="s">
        <v>1605</v>
      </c>
      <c r="D213">
        <v>0.9</v>
      </c>
      <c r="E213" t="s">
        <v>714</v>
      </c>
      <c r="F213" t="s">
        <v>714</v>
      </c>
      <c r="G213" t="s">
        <v>714</v>
      </c>
      <c r="H213" t="s">
        <v>714</v>
      </c>
      <c r="I213" t="s">
        <v>714</v>
      </c>
      <c r="J213" t="s">
        <v>714</v>
      </c>
      <c r="K213">
        <v>1.9</v>
      </c>
      <c r="L213">
        <v>1.65</v>
      </c>
    </row>
    <row r="214" spans="1:12">
      <c r="A214" t="s">
        <v>1574</v>
      </c>
      <c r="B214" t="s">
        <v>1565</v>
      </c>
      <c r="C214" t="s">
        <v>1605</v>
      </c>
      <c r="D214">
        <v>1</v>
      </c>
      <c r="E214" t="s">
        <v>714</v>
      </c>
      <c r="F214" t="s">
        <v>714</v>
      </c>
      <c r="G214" t="s">
        <v>714</v>
      </c>
      <c r="H214" t="s">
        <v>714</v>
      </c>
      <c r="I214" t="s">
        <v>714</v>
      </c>
      <c r="J214" t="s">
        <v>714</v>
      </c>
      <c r="K214">
        <v>1.9</v>
      </c>
      <c r="L214">
        <v>1.65</v>
      </c>
    </row>
    <row r="215" spans="1:12">
      <c r="A215" t="s">
        <v>1574</v>
      </c>
      <c r="B215" t="s">
        <v>1565</v>
      </c>
      <c r="C215" t="s">
        <v>1605</v>
      </c>
      <c r="D215">
        <v>1.4</v>
      </c>
      <c r="E215" t="s">
        <v>714</v>
      </c>
      <c r="F215" t="s">
        <v>714</v>
      </c>
      <c r="G215" t="s">
        <v>714</v>
      </c>
      <c r="H215" t="s">
        <v>714</v>
      </c>
      <c r="I215" t="s">
        <v>714</v>
      </c>
      <c r="J215" t="s">
        <v>714</v>
      </c>
      <c r="K215">
        <v>1.9</v>
      </c>
      <c r="L215">
        <v>1.65</v>
      </c>
    </row>
    <row r="216" spans="1:12">
      <c r="A216" t="s">
        <v>1574</v>
      </c>
      <c r="B216" t="s">
        <v>1565</v>
      </c>
      <c r="C216" t="s">
        <v>1605</v>
      </c>
      <c r="D216">
        <v>1.5</v>
      </c>
      <c r="E216" t="s">
        <v>714</v>
      </c>
      <c r="F216" t="s">
        <v>714</v>
      </c>
      <c r="G216" t="s">
        <v>714</v>
      </c>
      <c r="H216" t="s">
        <v>714</v>
      </c>
      <c r="I216" t="s">
        <v>714</v>
      </c>
      <c r="J216" t="s">
        <v>714</v>
      </c>
      <c r="K216">
        <v>1.9</v>
      </c>
      <c r="L216">
        <v>1.65</v>
      </c>
    </row>
    <row r="217" spans="1:12">
      <c r="A217" t="s">
        <v>1574</v>
      </c>
      <c r="B217" t="s">
        <v>1565</v>
      </c>
      <c r="C217" t="s">
        <v>1605</v>
      </c>
      <c r="D217">
        <v>1.6</v>
      </c>
      <c r="E217" t="s">
        <v>714</v>
      </c>
      <c r="F217" t="s">
        <v>714</v>
      </c>
      <c r="G217" t="s">
        <v>714</v>
      </c>
      <c r="H217" t="s">
        <v>714</v>
      </c>
      <c r="I217" t="s">
        <v>714</v>
      </c>
      <c r="J217" t="s">
        <v>714</v>
      </c>
      <c r="K217">
        <v>1.9</v>
      </c>
      <c r="L217">
        <v>1.65</v>
      </c>
    </row>
    <row r="218" spans="1:12">
      <c r="A218" t="s">
        <v>1574</v>
      </c>
      <c r="B218" t="s">
        <v>1565</v>
      </c>
      <c r="C218" t="s">
        <v>1605</v>
      </c>
      <c r="D218">
        <v>1.7</v>
      </c>
      <c r="E218" t="s">
        <v>714</v>
      </c>
      <c r="F218" t="s">
        <v>714</v>
      </c>
      <c r="G218" t="s">
        <v>714</v>
      </c>
      <c r="H218" t="s">
        <v>714</v>
      </c>
      <c r="I218" t="s">
        <v>714</v>
      </c>
      <c r="J218" t="s">
        <v>714</v>
      </c>
      <c r="K218">
        <v>1.9</v>
      </c>
      <c r="L218">
        <v>1.65</v>
      </c>
    </row>
    <row r="219" spans="1:12">
      <c r="A219" t="s">
        <v>1574</v>
      </c>
      <c r="B219" t="s">
        <v>1565</v>
      </c>
      <c r="C219" t="s">
        <v>1605</v>
      </c>
      <c r="D219">
        <v>1.8</v>
      </c>
      <c r="E219" t="s">
        <v>714</v>
      </c>
      <c r="F219" t="s">
        <v>714</v>
      </c>
      <c r="G219" t="s">
        <v>714</v>
      </c>
      <c r="H219" t="s">
        <v>714</v>
      </c>
      <c r="I219" t="s">
        <v>714</v>
      </c>
      <c r="J219" t="s">
        <v>714</v>
      </c>
      <c r="K219">
        <v>1.9</v>
      </c>
      <c r="L219">
        <v>1.65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H676"/>
  <sheetViews>
    <sheetView zoomScale="72" zoomScaleNormal="40" workbookViewId="0">
      <selection activeCell="B601" sqref="B601"/>
    </sheetView>
  </sheetViews>
  <sheetFormatPr defaultColWidth="11" defaultRowHeight="15.6"/>
  <sheetData>
    <row r="1" spans="1:1282">
      <c r="A1" s="1006" t="s">
        <v>1606</v>
      </c>
    </row>
    <row r="2" spans="1:1282" ht="16.2" thickBot="1"/>
    <row r="3" spans="1:1282">
      <c r="B3" s="3"/>
      <c r="C3" s="2"/>
      <c r="D3" s="7" t="s">
        <v>1533</v>
      </c>
      <c r="E3" s="999" t="s">
        <v>1221</v>
      </c>
      <c r="F3" s="1000" t="s">
        <v>1534</v>
      </c>
      <c r="G3" s="10" t="s">
        <v>705</v>
      </c>
      <c r="H3" s="7" t="s">
        <v>1535</v>
      </c>
    </row>
    <row r="4" spans="1:1282" ht="16.2" thickBot="1">
      <c r="A4" t="s">
        <v>1536</v>
      </c>
      <c r="B4" s="12" t="s">
        <v>701</v>
      </c>
      <c r="C4" s="11" t="s">
        <v>786</v>
      </c>
      <c r="D4" s="11" t="s">
        <v>1537</v>
      </c>
      <c r="E4" s="1001" t="s">
        <v>1538</v>
      </c>
      <c r="F4" s="1002" t="s">
        <v>1537</v>
      </c>
      <c r="G4" s="17" t="s">
        <v>1539</v>
      </c>
      <c r="H4" s="17" t="s">
        <v>1540</v>
      </c>
      <c r="I4" t="s">
        <v>1607</v>
      </c>
    </row>
    <row r="5" spans="1:1282" ht="16.2" thickTop="1">
      <c r="A5" t="s">
        <v>222</v>
      </c>
      <c r="B5" s="31" t="s">
        <v>1542</v>
      </c>
      <c r="C5" s="1005">
        <v>42929</v>
      </c>
      <c r="D5" s="18">
        <v>2.17</v>
      </c>
      <c r="E5" s="196">
        <v>0.5</v>
      </c>
      <c r="F5" s="683">
        <v>2.17</v>
      </c>
      <c r="G5" s="68">
        <v>0.8460701244802562</v>
      </c>
      <c r="H5" s="68">
        <v>6.8049455696202514</v>
      </c>
    </row>
    <row r="6" spans="1:1282">
      <c r="A6" t="s">
        <v>222</v>
      </c>
      <c r="B6" s="31" t="s">
        <v>1542</v>
      </c>
      <c r="C6" s="1005">
        <v>42943</v>
      </c>
      <c r="D6" s="18">
        <v>2.09</v>
      </c>
      <c r="E6" s="196">
        <v>0.5</v>
      </c>
      <c r="F6" s="683">
        <v>1.0649999999999999</v>
      </c>
      <c r="G6" s="68">
        <v>0.77249880930806014</v>
      </c>
      <c r="H6" s="68">
        <v>8.0436708860759509</v>
      </c>
    </row>
    <row r="7" spans="1:1282">
      <c r="A7" t="s">
        <v>222</v>
      </c>
      <c r="B7" s="31" t="s">
        <v>1542</v>
      </c>
      <c r="C7" s="1005">
        <v>42957</v>
      </c>
      <c r="D7" s="18">
        <v>1.96</v>
      </c>
      <c r="E7" s="196">
        <v>0.5</v>
      </c>
      <c r="F7" s="683">
        <v>1.96</v>
      </c>
      <c r="G7" s="68">
        <v>0.69892749413586386</v>
      </c>
      <c r="H7" s="68">
        <v>7.5610506329113933</v>
      </c>
    </row>
    <row r="8" spans="1:1282">
      <c r="A8" t="s">
        <v>222</v>
      </c>
      <c r="B8" s="31" t="s">
        <v>1542</v>
      </c>
      <c r="C8" s="1005">
        <v>42971</v>
      </c>
      <c r="D8" s="18">
        <v>2.14</v>
      </c>
      <c r="E8" s="196">
        <v>0.5</v>
      </c>
      <c r="F8" s="683">
        <v>2.14</v>
      </c>
      <c r="G8" s="68">
        <v>0.57479639587731479</v>
      </c>
      <c r="H8" s="68">
        <v>2.9922455696202519</v>
      </c>
    </row>
    <row r="9" spans="1:1282">
      <c r="A9" t="s">
        <v>222</v>
      </c>
      <c r="B9" s="31" t="s">
        <v>1542</v>
      </c>
      <c r="C9" s="661">
        <v>43286</v>
      </c>
      <c r="D9" s="27">
        <v>2.5</v>
      </c>
      <c r="E9" s="213">
        <v>0.5</v>
      </c>
      <c r="F9" s="694">
        <v>2.2999999999999998</v>
      </c>
      <c r="G9" s="648">
        <v>0.48813451204268082</v>
      </c>
      <c r="H9" s="68">
        <v>6.5935443037974695</v>
      </c>
    </row>
    <row r="10" spans="1:1282">
      <c r="A10" t="s">
        <v>222</v>
      </c>
      <c r="B10" s="31" t="s">
        <v>1542</v>
      </c>
      <c r="C10" s="661">
        <v>43300</v>
      </c>
      <c r="D10" s="27">
        <v>2.4</v>
      </c>
      <c r="E10" s="213">
        <v>0.5</v>
      </c>
      <c r="F10" s="694">
        <v>2.15</v>
      </c>
      <c r="G10" s="68">
        <v>0.6624682663436382</v>
      </c>
      <c r="H10" s="68">
        <v>3.2287974683544305</v>
      </c>
    </row>
    <row r="11" spans="1:1282">
      <c r="A11" t="s">
        <v>222</v>
      </c>
      <c r="B11" s="31" t="s">
        <v>1542</v>
      </c>
      <c r="C11" s="661">
        <v>43314</v>
      </c>
      <c r="D11" s="27">
        <v>2.25</v>
      </c>
      <c r="E11" s="213">
        <v>0.5</v>
      </c>
      <c r="F11" s="694">
        <v>2.0499999999999998</v>
      </c>
      <c r="G11" s="68">
        <v>0.43652108433734937</v>
      </c>
      <c r="H11" s="68">
        <v>2.4697468354430381</v>
      </c>
    </row>
    <row r="12" spans="1:1282">
      <c r="A12" t="s">
        <v>222</v>
      </c>
      <c r="B12" s="31" t="s">
        <v>1542</v>
      </c>
      <c r="C12" s="661">
        <v>43328</v>
      </c>
      <c r="D12" s="27">
        <v>2.23</v>
      </c>
      <c r="E12" s="213">
        <v>0.5</v>
      </c>
      <c r="F12" s="694">
        <v>2.23</v>
      </c>
      <c r="G12" s="68">
        <v>0.47009962928637627</v>
      </c>
      <c r="H12" s="68">
        <v>5.1320886075949366</v>
      </c>
    </row>
    <row r="13" spans="1:1282" s="104" customFormat="1">
      <c r="A13" t="s">
        <v>222</v>
      </c>
      <c r="B13" s="31" t="s">
        <v>1542</v>
      </c>
      <c r="C13" s="661">
        <v>43655</v>
      </c>
      <c r="D13" s="46">
        <v>2.2999999999999998</v>
      </c>
      <c r="E13" s="214">
        <v>0.5</v>
      </c>
      <c r="F13" s="703">
        <v>2.25</v>
      </c>
      <c r="G13" s="704">
        <v>0.81701261553101001</v>
      </c>
      <c r="H13" s="704">
        <v>9.498872911392402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</row>
    <row r="14" spans="1:1282" s="104" customFormat="1">
      <c r="A14" t="s">
        <v>222</v>
      </c>
      <c r="B14" s="31" t="s">
        <v>1542</v>
      </c>
      <c r="C14" s="661">
        <v>43669</v>
      </c>
      <c r="D14" s="27">
        <v>2.2999999999999998</v>
      </c>
      <c r="E14" s="213">
        <v>0.5</v>
      </c>
      <c r="F14" s="694">
        <v>2.2000000000000002</v>
      </c>
      <c r="G14" s="68">
        <v>0.78149032789922701</v>
      </c>
      <c r="H14" s="68">
        <v>14.965850126582273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</row>
    <row r="15" spans="1:1282">
      <c r="A15" t="s">
        <v>222</v>
      </c>
      <c r="B15" s="31" t="s">
        <v>1542</v>
      </c>
      <c r="C15" s="661">
        <v>43683</v>
      </c>
      <c r="D15" s="27">
        <v>2.0499999999999998</v>
      </c>
      <c r="E15" s="213">
        <v>0.5</v>
      </c>
      <c r="F15" s="694">
        <v>1.95</v>
      </c>
      <c r="G15" s="68">
        <v>0.49732295597894927</v>
      </c>
      <c r="H15" s="68">
        <v>11.993181265822784</v>
      </c>
    </row>
    <row r="16" spans="1:1282">
      <c r="A16" t="s">
        <v>222</v>
      </c>
      <c r="B16" s="31" t="s">
        <v>1542</v>
      </c>
      <c r="C16" s="661">
        <v>43697</v>
      </c>
      <c r="D16" s="27">
        <v>2.0499999999999998</v>
      </c>
      <c r="E16" s="213">
        <v>0.5</v>
      </c>
      <c r="F16" s="694">
        <v>2</v>
      </c>
      <c r="G16" s="68">
        <v>0.74596804026744401</v>
      </c>
      <c r="H16" s="68">
        <v>8.2773451898734187</v>
      </c>
    </row>
    <row r="17" spans="2:24">
      <c r="B17" s="31"/>
      <c r="C17" s="31"/>
      <c r="D17" s="36" t="s">
        <v>1533</v>
      </c>
      <c r="E17" s="36" t="s">
        <v>1221</v>
      </c>
      <c r="F17" s="36" t="s">
        <v>1534</v>
      </c>
      <c r="G17" s="39" t="s">
        <v>705</v>
      </c>
      <c r="H17" s="36" t="s">
        <v>1535</v>
      </c>
      <c r="I17" s="55"/>
    </row>
    <row r="18" spans="2:24" ht="16.2" thickBot="1">
      <c r="B18" s="40" t="s">
        <v>701</v>
      </c>
      <c r="C18" s="40" t="s">
        <v>786</v>
      </c>
      <c r="D18" s="40" t="s">
        <v>1537</v>
      </c>
      <c r="E18" s="40" t="s">
        <v>1538</v>
      </c>
      <c r="F18" s="40" t="s">
        <v>1537</v>
      </c>
      <c r="G18" s="45" t="s">
        <v>1539</v>
      </c>
      <c r="H18" s="45" t="s">
        <v>1540</v>
      </c>
      <c r="I18" s="987"/>
    </row>
    <row r="19" spans="2:24" ht="16.2" thickTop="1">
      <c r="B19" s="1006" t="s">
        <v>1542</v>
      </c>
      <c r="C19" s="1010">
        <v>44392</v>
      </c>
      <c r="D19" s="1011">
        <v>5.5</v>
      </c>
      <c r="E19" s="1011">
        <v>0.5</v>
      </c>
      <c r="F19" s="1012">
        <v>4.5</v>
      </c>
      <c r="G19" s="1013">
        <v>0.80215547363554363</v>
      </c>
      <c r="H19" s="1013">
        <v>14.419642857142858</v>
      </c>
      <c r="I19" s="990"/>
    </row>
    <row r="20" spans="2:24">
      <c r="B20" s="1006" t="s">
        <v>1542</v>
      </c>
      <c r="C20" s="1010">
        <v>44406</v>
      </c>
      <c r="D20" s="1011">
        <v>1.4</v>
      </c>
      <c r="E20" s="1011">
        <v>0.5</v>
      </c>
      <c r="F20" s="1012">
        <v>1.4</v>
      </c>
      <c r="G20" s="1013">
        <v>0.86900176310517219</v>
      </c>
      <c r="H20" s="1013">
        <v>16.554761904761907</v>
      </c>
      <c r="I20" s="990"/>
    </row>
    <row r="21" spans="2:24">
      <c r="B21" s="1006" t="s">
        <v>1542</v>
      </c>
      <c r="C21" s="1010">
        <v>44420</v>
      </c>
      <c r="D21" s="1011">
        <v>1.3</v>
      </c>
      <c r="E21" s="1011">
        <v>0.5</v>
      </c>
      <c r="F21" s="1012">
        <v>1.2</v>
      </c>
      <c r="G21" s="1014">
        <v>0.80013665408380619</v>
      </c>
      <c r="H21" s="1013">
        <v>7.7997619047619056</v>
      </c>
      <c r="I21" s="990"/>
    </row>
    <row r="22" spans="2:24">
      <c r="B22" s="1006" t="s">
        <v>1542</v>
      </c>
      <c r="C22" s="1010">
        <v>44434</v>
      </c>
      <c r="D22" s="1011">
        <v>1.3</v>
      </c>
      <c r="E22" s="1011">
        <v>0.5</v>
      </c>
      <c r="F22" s="1012">
        <v>1.3</v>
      </c>
      <c r="G22" s="1012">
        <v>0.83</v>
      </c>
      <c r="H22" s="1013">
        <v>2.2383333333333337</v>
      </c>
      <c r="I22" s="990"/>
    </row>
    <row r="23" spans="2:24">
      <c r="B23" t="s">
        <v>1542</v>
      </c>
      <c r="C23" s="658">
        <v>44434</v>
      </c>
      <c r="D23" s="27">
        <v>1.3</v>
      </c>
      <c r="E23" s="27">
        <v>1</v>
      </c>
      <c r="F23" s="54">
        <v>1.3</v>
      </c>
      <c r="G23" s="54" t="s">
        <v>811</v>
      </c>
      <c r="H23" s="54" t="s">
        <v>811</v>
      </c>
      <c r="I23" s="990"/>
    </row>
    <row r="24" spans="2:24">
      <c r="B24" t="s">
        <v>1542</v>
      </c>
      <c r="C24" s="658">
        <v>44447</v>
      </c>
      <c r="D24" s="27">
        <v>1.3</v>
      </c>
      <c r="E24" s="27">
        <v>0.5</v>
      </c>
      <c r="F24" s="54">
        <v>1.3</v>
      </c>
      <c r="G24" s="54" t="s">
        <v>811</v>
      </c>
      <c r="H24" s="54" t="s">
        <v>811</v>
      </c>
      <c r="I24" s="990"/>
    </row>
    <row r="25" spans="2:24">
      <c r="B25" t="s">
        <v>1542</v>
      </c>
      <c r="C25" s="658">
        <v>44452</v>
      </c>
      <c r="D25" s="27">
        <v>1.9</v>
      </c>
      <c r="E25" s="27">
        <v>0.5</v>
      </c>
      <c r="F25" s="54">
        <v>0.55000000000000004</v>
      </c>
      <c r="G25" s="54" t="s">
        <v>811</v>
      </c>
      <c r="H25" s="54" t="s">
        <v>811</v>
      </c>
      <c r="I25" s="990"/>
    </row>
    <row r="26" spans="2:24">
      <c r="B26" s="55"/>
      <c r="D26" s="50"/>
      <c r="E26" s="27"/>
      <c r="F26" s="27"/>
      <c r="G26" s="27"/>
      <c r="H26" s="27"/>
      <c r="I26" s="27"/>
      <c r="J26" s="27"/>
      <c r="K26" s="51"/>
      <c r="L26" s="27"/>
      <c r="M26" s="27"/>
      <c r="N26" s="24"/>
      <c r="O26" s="988"/>
      <c r="P26" s="27"/>
      <c r="Q26" s="27"/>
      <c r="R26" s="27"/>
      <c r="S26" s="27"/>
      <c r="T26" s="27"/>
      <c r="U26" s="27"/>
      <c r="V26" s="27"/>
      <c r="W26" s="27"/>
      <c r="X26" s="990"/>
    </row>
    <row r="27" spans="2:24">
      <c r="B27" s="31"/>
      <c r="C27" s="31"/>
      <c r="D27" s="36" t="s">
        <v>1533</v>
      </c>
      <c r="E27" s="36" t="s">
        <v>1221</v>
      </c>
      <c r="F27" s="36" t="s">
        <v>1534</v>
      </c>
      <c r="G27" s="39" t="s">
        <v>705</v>
      </c>
      <c r="H27" s="36" t="s">
        <v>1535</v>
      </c>
      <c r="I27" s="27"/>
      <c r="J27" s="27"/>
      <c r="K27" s="51"/>
      <c r="L27" s="27"/>
      <c r="M27" s="27"/>
      <c r="N27" s="24"/>
      <c r="O27" s="988"/>
      <c r="P27" s="27"/>
      <c r="Q27" s="27"/>
      <c r="R27" s="27"/>
      <c r="S27" s="27"/>
      <c r="T27" s="27"/>
      <c r="U27" s="27"/>
      <c r="V27" s="27"/>
      <c r="W27" s="27"/>
      <c r="X27" s="990"/>
    </row>
    <row r="28" spans="2:24" ht="16.2" thickBot="1">
      <c r="B28" s="40" t="s">
        <v>701</v>
      </c>
      <c r="C28" s="40" t="s">
        <v>786</v>
      </c>
      <c r="D28" s="40" t="s">
        <v>1537</v>
      </c>
      <c r="E28" s="40" t="s">
        <v>1538</v>
      </c>
      <c r="F28" s="40" t="s">
        <v>1537</v>
      </c>
      <c r="G28" s="45" t="s">
        <v>1539</v>
      </c>
      <c r="H28" s="45" t="s">
        <v>1540</v>
      </c>
      <c r="I28" s="27"/>
      <c r="J28" s="27"/>
      <c r="K28" s="51"/>
      <c r="L28" s="27"/>
      <c r="M28" s="27"/>
      <c r="N28" s="24"/>
      <c r="O28" s="988"/>
      <c r="P28" s="27"/>
      <c r="Q28" s="27"/>
      <c r="R28" s="27"/>
      <c r="S28" s="27"/>
      <c r="T28" s="27"/>
      <c r="U28" s="27"/>
      <c r="V28" s="27"/>
      <c r="W28" s="27"/>
      <c r="X28" s="990"/>
    </row>
    <row r="29" spans="2:24" ht="16.2" thickTop="1">
      <c r="B29" s="571" t="s">
        <v>1542</v>
      </c>
      <c r="C29" s="1097">
        <v>44749</v>
      </c>
      <c r="D29" s="1075">
        <v>1.56</v>
      </c>
      <c r="E29" s="1075">
        <v>0.5</v>
      </c>
      <c r="F29" s="1075">
        <v>1.56</v>
      </c>
      <c r="G29" s="1078">
        <v>0.98279569642743736</v>
      </c>
      <c r="H29" s="1078">
        <v>2.890586425804325</v>
      </c>
      <c r="I29" s="27"/>
      <c r="J29" s="27"/>
      <c r="K29" s="51"/>
      <c r="L29" s="27"/>
      <c r="M29" s="27"/>
      <c r="N29" s="24"/>
      <c r="O29" s="988"/>
      <c r="P29" s="27"/>
      <c r="Q29" s="27"/>
      <c r="R29" s="27"/>
      <c r="S29" s="27"/>
      <c r="T29" s="27"/>
      <c r="U29" s="27"/>
      <c r="V29" s="27"/>
      <c r="W29" s="27"/>
      <c r="X29" s="990"/>
    </row>
    <row r="30" spans="2:24">
      <c r="B30" s="571" t="s">
        <v>1542</v>
      </c>
      <c r="C30" s="1097">
        <v>44761</v>
      </c>
      <c r="D30" s="1075">
        <v>1.9</v>
      </c>
      <c r="E30" s="1075">
        <v>0.5</v>
      </c>
      <c r="F30" s="1075">
        <v>1.9</v>
      </c>
      <c r="G30" s="1078">
        <v>0.50955979548316876</v>
      </c>
      <c r="H30" s="1078">
        <v>2.2248996414820668</v>
      </c>
      <c r="I30" s="27"/>
      <c r="J30" s="27"/>
      <c r="K30" s="51"/>
      <c r="L30" s="27"/>
      <c r="M30" s="27"/>
      <c r="N30" s="24"/>
      <c r="O30" s="988"/>
      <c r="P30" s="27"/>
      <c r="Q30" s="27"/>
      <c r="R30" s="27"/>
      <c r="S30" s="27"/>
      <c r="T30" s="27"/>
      <c r="U30" s="27"/>
      <c r="V30" s="27"/>
      <c r="W30" s="27"/>
      <c r="X30" s="990"/>
    </row>
    <row r="31" spans="2:24">
      <c r="B31" s="571" t="s">
        <v>1542</v>
      </c>
      <c r="C31" s="1097">
        <v>44777</v>
      </c>
      <c r="D31" s="1075">
        <v>1.75</v>
      </c>
      <c r="E31" s="1075">
        <v>0.5</v>
      </c>
      <c r="F31" s="1075">
        <v>1.75</v>
      </c>
      <c r="G31" s="1078">
        <v>0.58235405198076429</v>
      </c>
      <c r="H31" s="1078">
        <v>2.2734566769251061</v>
      </c>
      <c r="I31" s="27"/>
      <c r="J31" s="27"/>
      <c r="K31" s="51"/>
      <c r="L31" s="27"/>
      <c r="M31" s="27"/>
      <c r="N31" s="24"/>
      <c r="O31" s="988"/>
      <c r="P31" s="27"/>
      <c r="Q31" s="27"/>
      <c r="R31" s="27"/>
      <c r="S31" s="27"/>
      <c r="T31" s="27"/>
      <c r="U31" s="27"/>
      <c r="V31" s="27"/>
      <c r="W31" s="27"/>
      <c r="X31" s="990"/>
    </row>
    <row r="32" spans="2:24">
      <c r="B32" s="571" t="s">
        <v>1542</v>
      </c>
      <c r="C32" s="1097">
        <v>44790</v>
      </c>
      <c r="D32" s="1075">
        <v>1.7</v>
      </c>
      <c r="E32" s="1075">
        <v>0.5</v>
      </c>
      <c r="F32" s="1075">
        <v>1.7</v>
      </c>
      <c r="G32" s="1078">
        <v>0.65514830847835981</v>
      </c>
      <c r="H32" s="1078">
        <v>2.5</v>
      </c>
      <c r="I32" s="27"/>
      <c r="J32" s="27"/>
      <c r="K32" s="51"/>
      <c r="L32" s="27"/>
      <c r="M32" s="27"/>
      <c r="N32" s="24"/>
      <c r="O32" s="988"/>
      <c r="P32" s="27"/>
      <c r="Q32" s="27"/>
      <c r="R32" s="27"/>
      <c r="S32" s="27"/>
      <c r="T32" s="27"/>
      <c r="U32" s="27"/>
      <c r="V32" s="27"/>
      <c r="W32" s="27"/>
      <c r="X32" s="990"/>
    </row>
    <row r="33" spans="1:1282">
      <c r="B33" t="s">
        <v>1542</v>
      </c>
      <c r="C33" s="47">
        <v>44805</v>
      </c>
      <c r="D33" s="27">
        <v>1.55</v>
      </c>
      <c r="E33" s="27">
        <v>0.5</v>
      </c>
      <c r="F33" s="27">
        <v>1.55</v>
      </c>
      <c r="G33" s="27" t="s">
        <v>811</v>
      </c>
      <c r="H33" s="27" t="s">
        <v>811</v>
      </c>
      <c r="I33" s="27"/>
      <c r="J33" s="27"/>
      <c r="K33" s="51"/>
      <c r="L33" s="27"/>
      <c r="M33" s="27"/>
      <c r="N33" s="24"/>
      <c r="O33" s="988"/>
      <c r="P33" s="27"/>
      <c r="Q33" s="27"/>
      <c r="R33" s="27"/>
      <c r="S33" s="27"/>
      <c r="T33" s="27"/>
      <c r="U33" s="27"/>
      <c r="V33" s="27"/>
      <c r="W33" s="27"/>
      <c r="X33" s="990"/>
    </row>
    <row r="34" spans="1:1282">
      <c r="B34" s="55"/>
      <c r="D34" s="50"/>
      <c r="E34" s="27"/>
      <c r="F34" s="27"/>
      <c r="G34" s="27"/>
      <c r="H34" s="27"/>
      <c r="I34" s="27"/>
      <c r="J34" s="27"/>
      <c r="K34" s="51"/>
      <c r="L34" s="27"/>
      <c r="M34" s="27"/>
      <c r="N34" s="24"/>
      <c r="O34" s="988"/>
      <c r="P34" s="27"/>
      <c r="Q34" s="27"/>
      <c r="R34" s="27"/>
      <c r="S34" s="27"/>
      <c r="T34" s="27"/>
      <c r="U34" s="27"/>
      <c r="V34" s="27"/>
      <c r="W34" s="27"/>
      <c r="X34" s="990"/>
    </row>
    <row r="35" spans="1:1282">
      <c r="B35" s="55"/>
      <c r="D35" s="50"/>
      <c r="E35" s="27"/>
      <c r="F35" s="27"/>
      <c r="G35" s="27"/>
      <c r="H35" s="27"/>
      <c r="I35" s="27"/>
      <c r="J35" s="27"/>
      <c r="K35" s="51"/>
      <c r="L35" s="27"/>
      <c r="M35" s="27"/>
      <c r="N35" s="24"/>
      <c r="O35" s="988"/>
      <c r="P35" s="27"/>
      <c r="Q35" s="27"/>
      <c r="R35" s="27"/>
      <c r="S35" s="27"/>
      <c r="T35" s="27"/>
      <c r="U35" s="27"/>
      <c r="V35" s="27"/>
      <c r="W35" s="27"/>
      <c r="X35" s="990"/>
    </row>
    <row r="36" spans="1:1282">
      <c r="B36" s="55"/>
      <c r="D36" s="50"/>
      <c r="E36" s="27"/>
      <c r="F36" s="27"/>
      <c r="G36" s="27"/>
      <c r="H36" s="27"/>
      <c r="I36" s="27"/>
      <c r="J36" s="27"/>
      <c r="K36" s="51"/>
      <c r="L36" s="27"/>
      <c r="M36" s="27"/>
      <c r="N36" s="24"/>
      <c r="O36" s="988"/>
      <c r="P36" s="27"/>
      <c r="Q36" s="27"/>
      <c r="R36" s="27"/>
      <c r="S36" s="27"/>
      <c r="T36" s="27"/>
      <c r="U36" s="27"/>
      <c r="V36" s="27"/>
      <c r="W36" s="27"/>
      <c r="X36" s="990"/>
    </row>
    <row r="37" spans="1:1282" ht="16.2" thickBot="1">
      <c r="B37" s="55"/>
      <c r="D37" s="50"/>
      <c r="E37" s="27"/>
      <c r="F37" s="27"/>
      <c r="G37" s="27"/>
      <c r="H37" s="27"/>
      <c r="I37" s="27"/>
      <c r="J37" s="27"/>
      <c r="K37" s="51"/>
      <c r="L37" s="27"/>
      <c r="M37" s="27"/>
      <c r="N37" s="24"/>
      <c r="O37" s="988"/>
      <c r="P37" s="27"/>
      <c r="Q37" s="27"/>
      <c r="R37" s="27"/>
      <c r="S37" s="27"/>
      <c r="T37" s="27"/>
      <c r="U37" s="27"/>
      <c r="V37" s="27"/>
      <c r="W37" s="27"/>
      <c r="X37" s="990"/>
    </row>
    <row r="38" spans="1:1282">
      <c r="B38" s="3"/>
      <c r="C38" s="2"/>
      <c r="D38" s="7" t="s">
        <v>1533</v>
      </c>
      <c r="E38" s="999" t="s">
        <v>1221</v>
      </c>
      <c r="F38" s="1000" t="s">
        <v>1534</v>
      </c>
      <c r="G38" s="10" t="s">
        <v>705</v>
      </c>
      <c r="H38" s="7" t="s">
        <v>1535</v>
      </c>
    </row>
    <row r="39" spans="1:1282" ht="16.2" thickBot="1">
      <c r="A39" t="s">
        <v>1536</v>
      </c>
      <c r="B39" s="12" t="s">
        <v>701</v>
      </c>
      <c r="C39" s="11" t="s">
        <v>786</v>
      </c>
      <c r="D39" s="11" t="s">
        <v>1537</v>
      </c>
      <c r="E39" s="1001" t="s">
        <v>1538</v>
      </c>
      <c r="F39" s="1002" t="s">
        <v>1537</v>
      </c>
      <c r="G39" s="17" t="s">
        <v>1539</v>
      </c>
      <c r="H39" s="17" t="s">
        <v>1540</v>
      </c>
      <c r="I39" t="s">
        <v>1607</v>
      </c>
    </row>
    <row r="40" spans="1:1282" ht="16.2" thickTop="1">
      <c r="A40" t="s">
        <v>225</v>
      </c>
      <c r="B40" s="31" t="s">
        <v>1544</v>
      </c>
      <c r="C40" s="1005">
        <v>42929</v>
      </c>
      <c r="D40" s="18">
        <v>9.6999999999999993</v>
      </c>
      <c r="E40" s="196">
        <v>0.5</v>
      </c>
      <c r="F40" s="683">
        <v>5.2</v>
      </c>
      <c r="G40" s="68">
        <v>0.43109729690798615</v>
      </c>
      <c r="H40" s="68">
        <v>1.9143936708860754</v>
      </c>
    </row>
    <row r="41" spans="1:1282">
      <c r="A41" t="s">
        <v>225</v>
      </c>
      <c r="B41" s="31" t="s">
        <v>1544</v>
      </c>
      <c r="C41" s="1005">
        <v>42942</v>
      </c>
      <c r="D41" s="18">
        <v>9.8000000000000007</v>
      </c>
      <c r="E41" s="196">
        <v>0.5</v>
      </c>
      <c r="F41" s="683">
        <v>5.9</v>
      </c>
      <c r="G41" s="68">
        <v>0.57479639587731479</v>
      </c>
      <c r="H41" s="68">
        <v>1.5282974683544306</v>
      </c>
    </row>
    <row r="42" spans="1:1282">
      <c r="A42" t="s">
        <v>225</v>
      </c>
      <c r="B42" s="31" t="s">
        <v>1544</v>
      </c>
      <c r="C42" s="1005">
        <v>42957</v>
      </c>
      <c r="D42" s="18">
        <v>9.8000000000000007</v>
      </c>
      <c r="E42" s="196">
        <v>0.5</v>
      </c>
      <c r="F42" s="683">
        <v>5.25</v>
      </c>
      <c r="G42" s="68">
        <v>0.50294684639265053</v>
      </c>
      <c r="H42" s="68">
        <v>2.3648392405063294</v>
      </c>
    </row>
    <row r="43" spans="1:1282" s="104" customFormat="1">
      <c r="A43" t="s">
        <v>225</v>
      </c>
      <c r="B43" s="31" t="s">
        <v>1544</v>
      </c>
      <c r="C43" s="1005">
        <v>42971</v>
      </c>
      <c r="D43" s="18">
        <v>9.8000000000000007</v>
      </c>
      <c r="E43" s="196">
        <v>0.5</v>
      </c>
      <c r="F43" s="683">
        <v>5</v>
      </c>
      <c r="G43" s="68">
        <v>0.43109729690798615</v>
      </c>
      <c r="H43" s="68">
        <v>2.2683151898734164</v>
      </c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</row>
    <row r="44" spans="1:1282" s="104" customFormat="1">
      <c r="A44" t="s">
        <v>225</v>
      </c>
      <c r="B44" s="31" t="s">
        <v>1544</v>
      </c>
      <c r="C44" s="661">
        <v>43286</v>
      </c>
      <c r="D44" s="27">
        <v>10.6</v>
      </c>
      <c r="E44" s="213">
        <v>0.5</v>
      </c>
      <c r="F44" s="694">
        <v>3.5</v>
      </c>
      <c r="G44" s="648">
        <v>0.91363717594487659</v>
      </c>
      <c r="H44" s="68">
        <v>2.0052531645569625</v>
      </c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</row>
    <row r="45" spans="1:1282" s="104" customFormat="1">
      <c r="A45" t="s">
        <v>225</v>
      </c>
      <c r="B45" s="31" t="s">
        <v>1544</v>
      </c>
      <c r="C45" s="661">
        <v>43300</v>
      </c>
      <c r="D45" s="27">
        <v>9.4</v>
      </c>
      <c r="E45" s="213">
        <v>0.5</v>
      </c>
      <c r="F45" s="694">
        <v>3.2</v>
      </c>
      <c r="G45" s="68">
        <v>0.38353425946210634</v>
      </c>
      <c r="H45" s="68">
        <v>1.8919620253164555</v>
      </c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</row>
    <row r="46" spans="1:1282">
      <c r="A46" t="s">
        <v>225</v>
      </c>
      <c r="B46" s="31" t="s">
        <v>1544</v>
      </c>
      <c r="C46" s="661">
        <v>43314</v>
      </c>
      <c r="D46" s="27">
        <v>10.7</v>
      </c>
      <c r="E46" s="213">
        <v>0.5</v>
      </c>
      <c r="F46" s="694">
        <v>2.75</v>
      </c>
      <c r="G46" s="68">
        <v>0.50367817423540306</v>
      </c>
      <c r="H46" s="68">
        <v>4.3503797468354444</v>
      </c>
    </row>
    <row r="47" spans="1:1282">
      <c r="A47" t="s">
        <v>225</v>
      </c>
      <c r="B47" s="31" t="s">
        <v>1544</v>
      </c>
      <c r="C47" s="661">
        <v>43328</v>
      </c>
      <c r="D47" s="27">
        <v>10.6</v>
      </c>
      <c r="E47" s="213">
        <v>0.5</v>
      </c>
      <c r="F47" s="694">
        <v>3.8</v>
      </c>
      <c r="G47" s="68">
        <v>0.70248895033336833</v>
      </c>
      <c r="H47" s="68">
        <v>9.5051265822784803</v>
      </c>
    </row>
    <row r="48" spans="1:1282">
      <c r="A48" t="s">
        <v>225</v>
      </c>
      <c r="B48" s="31" t="s">
        <v>1544</v>
      </c>
      <c r="C48" s="661">
        <v>43655</v>
      </c>
      <c r="D48" s="46">
        <v>10.199999999999999</v>
      </c>
      <c r="E48" s="214">
        <v>0.5</v>
      </c>
      <c r="F48" s="703">
        <v>4.0999999999999996</v>
      </c>
      <c r="G48" s="704">
        <v>0.42627681941052792</v>
      </c>
      <c r="H48" s="704">
        <v>1.6400931645569621</v>
      </c>
    </row>
    <row r="49" spans="1:9">
      <c r="A49" t="s">
        <v>225</v>
      </c>
      <c r="B49" s="31" t="s">
        <v>1544</v>
      </c>
      <c r="C49" s="661">
        <v>43669</v>
      </c>
      <c r="D49" s="27">
        <v>10.3</v>
      </c>
      <c r="E49" s="213">
        <v>0.5</v>
      </c>
      <c r="F49" s="694">
        <v>3.8</v>
      </c>
      <c r="G49" s="68">
        <v>0.42627681941052792</v>
      </c>
      <c r="H49" s="68">
        <v>1.9732370886075952</v>
      </c>
    </row>
    <row r="50" spans="1:9">
      <c r="A50" t="s">
        <v>225</v>
      </c>
      <c r="B50" s="31" t="s">
        <v>1544</v>
      </c>
      <c r="C50" s="661">
        <v>43683</v>
      </c>
      <c r="D50" s="27">
        <v>10.199999999999999</v>
      </c>
      <c r="E50" s="213">
        <v>0.5</v>
      </c>
      <c r="F50" s="694">
        <v>4.55</v>
      </c>
      <c r="G50" s="68">
        <v>0.42627681941052792</v>
      </c>
      <c r="H50" s="68">
        <v>1.862189113924051</v>
      </c>
    </row>
    <row r="51" spans="1:9">
      <c r="A51" t="s">
        <v>225</v>
      </c>
      <c r="B51" s="31" t="s">
        <v>1544</v>
      </c>
      <c r="C51" s="661">
        <v>43697</v>
      </c>
      <c r="D51" s="27">
        <v>9.8000000000000007</v>
      </c>
      <c r="E51" s="213">
        <v>0.5</v>
      </c>
      <c r="F51" s="694">
        <v>4.4000000000000004</v>
      </c>
      <c r="G51" s="68">
        <v>0.35523068284210663</v>
      </c>
      <c r="H51" s="68">
        <v>1.6742617721518989</v>
      </c>
    </row>
    <row r="52" spans="1:9">
      <c r="B52" s="31"/>
      <c r="C52" s="31"/>
      <c r="D52" s="36" t="s">
        <v>1533</v>
      </c>
      <c r="E52" s="36" t="s">
        <v>1221</v>
      </c>
      <c r="F52" s="36" t="s">
        <v>1534</v>
      </c>
      <c r="G52" s="39" t="s">
        <v>705</v>
      </c>
      <c r="H52" s="36" t="s">
        <v>1535</v>
      </c>
      <c r="I52" s="55"/>
    </row>
    <row r="53" spans="1:9" ht="16.2" thickBot="1">
      <c r="B53" s="40" t="s">
        <v>701</v>
      </c>
      <c r="C53" s="40" t="s">
        <v>786</v>
      </c>
      <c r="D53" s="40" t="s">
        <v>1537</v>
      </c>
      <c r="E53" s="40" t="s">
        <v>1538</v>
      </c>
      <c r="F53" s="40" t="s">
        <v>1537</v>
      </c>
      <c r="G53" s="45" t="s">
        <v>1539</v>
      </c>
      <c r="H53" s="45" t="s">
        <v>1540</v>
      </c>
      <c r="I53" s="987" t="s">
        <v>799</v>
      </c>
    </row>
    <row r="54" spans="1:9" s="1006" customFormat="1" ht="16.2" thickTop="1">
      <c r="B54" s="1006" t="s">
        <v>1544</v>
      </c>
      <c r="C54" s="1010">
        <v>44392</v>
      </c>
      <c r="D54" s="1011">
        <v>9.9499999999999993</v>
      </c>
      <c r="E54" s="1011">
        <v>0.5</v>
      </c>
      <c r="F54" s="1012">
        <v>3.85</v>
      </c>
      <c r="G54" s="1013">
        <v>0.41304098456618943</v>
      </c>
      <c r="H54" s="1013">
        <v>2.4164285714285718</v>
      </c>
      <c r="I54" s="1015"/>
    </row>
    <row r="55" spans="1:9">
      <c r="B55" t="s">
        <v>1544</v>
      </c>
      <c r="C55" s="658">
        <v>44392</v>
      </c>
      <c r="D55" s="27">
        <v>9.9499999999999993</v>
      </c>
      <c r="E55" s="27">
        <v>2</v>
      </c>
      <c r="F55" s="54">
        <v>3.85</v>
      </c>
      <c r="G55" s="54" t="s">
        <v>811</v>
      </c>
      <c r="H55" s="54" t="s">
        <v>811</v>
      </c>
      <c r="I55" s="990"/>
    </row>
    <row r="56" spans="1:9">
      <c r="B56" t="s">
        <v>1544</v>
      </c>
      <c r="C56" s="658">
        <v>44392</v>
      </c>
      <c r="D56" s="27">
        <v>9.9499999999999993</v>
      </c>
      <c r="E56" s="27">
        <v>4</v>
      </c>
      <c r="F56" s="54">
        <v>3.85</v>
      </c>
      <c r="G56" s="54" t="s">
        <v>811</v>
      </c>
      <c r="H56" s="54" t="s">
        <v>811</v>
      </c>
      <c r="I56" s="990"/>
    </row>
    <row r="57" spans="1:9">
      <c r="B57" t="s">
        <v>1544</v>
      </c>
      <c r="C57" s="658">
        <v>44392</v>
      </c>
      <c r="D57" s="27">
        <v>9.9499999999999993</v>
      </c>
      <c r="E57" s="27">
        <v>6</v>
      </c>
      <c r="F57" s="54">
        <v>3.85</v>
      </c>
      <c r="G57" s="54" t="s">
        <v>811</v>
      </c>
      <c r="H57" s="54" t="s">
        <v>811</v>
      </c>
      <c r="I57" s="990"/>
    </row>
    <row r="58" spans="1:9" s="1006" customFormat="1">
      <c r="B58" s="1006" t="s">
        <v>1544</v>
      </c>
      <c r="C58" s="1010">
        <v>44392</v>
      </c>
      <c r="D58" s="1011">
        <v>9.9499999999999993</v>
      </c>
      <c r="E58" s="1011">
        <v>8</v>
      </c>
      <c r="F58" s="1012">
        <v>3.85</v>
      </c>
      <c r="G58" s="1013">
        <v>0.5507213127549192</v>
      </c>
      <c r="H58" s="1013">
        <v>3.5882142857142862</v>
      </c>
      <c r="I58" s="1015"/>
    </row>
    <row r="59" spans="1:9">
      <c r="B59" t="s">
        <v>1544</v>
      </c>
      <c r="C59" s="658">
        <v>44392</v>
      </c>
      <c r="D59" s="27">
        <v>9.9499999999999993</v>
      </c>
      <c r="E59" s="27">
        <v>9</v>
      </c>
      <c r="F59" s="54">
        <v>3.85</v>
      </c>
      <c r="G59" s="54" t="s">
        <v>811</v>
      </c>
      <c r="H59" s="54" t="s">
        <v>811</v>
      </c>
      <c r="I59" s="990"/>
    </row>
    <row r="60" spans="1:9" s="1006" customFormat="1">
      <c r="B60" s="1006" t="s">
        <v>1544</v>
      </c>
      <c r="C60" s="1010">
        <v>44406</v>
      </c>
      <c r="D60" s="1011">
        <v>9.6</v>
      </c>
      <c r="E60" s="1011">
        <v>0.5</v>
      </c>
      <c r="F60" s="1012">
        <v>4.3499999999999996</v>
      </c>
      <c r="G60" s="1013">
        <v>0.37862090251900699</v>
      </c>
      <c r="H60" s="1013">
        <v>2.3435714285714289</v>
      </c>
      <c r="I60" s="1015"/>
    </row>
    <row r="61" spans="1:9">
      <c r="B61" t="s">
        <v>1544</v>
      </c>
      <c r="C61" s="658">
        <v>44406</v>
      </c>
      <c r="D61" s="27">
        <v>9.6</v>
      </c>
      <c r="E61" s="27">
        <v>2</v>
      </c>
      <c r="F61" s="54">
        <v>4.3499999999999996</v>
      </c>
      <c r="G61" s="54" t="s">
        <v>811</v>
      </c>
      <c r="H61" s="54" t="s">
        <v>811</v>
      </c>
      <c r="I61" s="990"/>
    </row>
    <row r="62" spans="1:9">
      <c r="B62" t="s">
        <v>1544</v>
      </c>
      <c r="C62" s="658">
        <v>44406</v>
      </c>
      <c r="D62" s="27">
        <v>9.6</v>
      </c>
      <c r="E62" s="27">
        <v>4</v>
      </c>
      <c r="F62" s="54">
        <v>4.3499999999999996</v>
      </c>
      <c r="G62" s="54" t="s">
        <v>811</v>
      </c>
      <c r="H62" s="54" t="s">
        <v>811</v>
      </c>
      <c r="I62" s="990"/>
    </row>
    <row r="63" spans="1:9">
      <c r="B63" t="s">
        <v>1544</v>
      </c>
      <c r="C63" s="658">
        <v>44406</v>
      </c>
      <c r="D63" s="27">
        <v>9.6</v>
      </c>
      <c r="E63" s="27">
        <v>6</v>
      </c>
      <c r="F63" s="54">
        <v>4.3499999999999996</v>
      </c>
      <c r="G63" s="54" t="s">
        <v>811</v>
      </c>
      <c r="H63" s="54" t="s">
        <v>811</v>
      </c>
      <c r="I63" s="990"/>
    </row>
    <row r="64" spans="1:9">
      <c r="B64" t="s">
        <v>1544</v>
      </c>
      <c r="C64" s="658">
        <v>44406</v>
      </c>
      <c r="D64" s="27">
        <v>9.6</v>
      </c>
      <c r="E64" s="27">
        <v>8</v>
      </c>
      <c r="F64" s="54">
        <v>4.3499999999999996</v>
      </c>
      <c r="G64" s="54" t="s">
        <v>811</v>
      </c>
      <c r="H64" s="54" t="s">
        <v>811</v>
      </c>
      <c r="I64" s="990"/>
    </row>
    <row r="65" spans="2:9" s="1006" customFormat="1">
      <c r="B65" s="1006" t="s">
        <v>1544</v>
      </c>
      <c r="C65" s="1010">
        <v>44406</v>
      </c>
      <c r="D65" s="1011">
        <v>9.6</v>
      </c>
      <c r="E65" s="1011">
        <v>9</v>
      </c>
      <c r="F65" s="1012">
        <v>4.3499999999999996</v>
      </c>
      <c r="G65" s="1013">
        <v>0.5507213127549192</v>
      </c>
      <c r="H65" s="1013">
        <v>7.6257142857142881</v>
      </c>
      <c r="I65" s="1015"/>
    </row>
    <row r="66" spans="2:9">
      <c r="B66" t="s">
        <v>1544</v>
      </c>
      <c r="C66" s="658">
        <v>44420</v>
      </c>
      <c r="D66" s="27">
        <v>9.9</v>
      </c>
      <c r="E66" s="27">
        <v>0.5</v>
      </c>
      <c r="F66" s="54">
        <v>4.5</v>
      </c>
      <c r="G66" s="54" t="s">
        <v>811</v>
      </c>
      <c r="H66" s="54" t="s">
        <v>811</v>
      </c>
      <c r="I66" s="990"/>
    </row>
    <row r="67" spans="2:9">
      <c r="B67" t="s">
        <v>1544</v>
      </c>
      <c r="C67" s="658">
        <v>44420</v>
      </c>
      <c r="D67" s="27">
        <v>9.9</v>
      </c>
      <c r="E67" s="27">
        <v>2</v>
      </c>
      <c r="F67" s="54">
        <v>4.5</v>
      </c>
      <c r="G67" s="54" t="s">
        <v>811</v>
      </c>
      <c r="H67" s="54" t="s">
        <v>811</v>
      </c>
      <c r="I67" s="990"/>
    </row>
    <row r="68" spans="2:9">
      <c r="B68" t="s">
        <v>1544</v>
      </c>
      <c r="C68" s="658">
        <v>44420</v>
      </c>
      <c r="D68" s="27">
        <v>9.9</v>
      </c>
      <c r="E68" s="27">
        <v>4</v>
      </c>
      <c r="F68" s="54">
        <v>4.5</v>
      </c>
      <c r="G68" s="54" t="s">
        <v>811</v>
      </c>
      <c r="H68" s="54" t="s">
        <v>811</v>
      </c>
      <c r="I68" s="990"/>
    </row>
    <row r="69" spans="2:9">
      <c r="B69" t="s">
        <v>1544</v>
      </c>
      <c r="C69" s="658">
        <v>44420</v>
      </c>
      <c r="D69" s="27">
        <v>9.9</v>
      </c>
      <c r="E69" s="27">
        <v>6</v>
      </c>
      <c r="F69" s="54">
        <v>4.5</v>
      </c>
      <c r="G69" s="54" t="s">
        <v>811</v>
      </c>
      <c r="H69" s="54" t="s">
        <v>811</v>
      </c>
      <c r="I69" s="990"/>
    </row>
    <row r="70" spans="2:9">
      <c r="B70" t="s">
        <v>1544</v>
      </c>
      <c r="C70" s="658">
        <v>44420</v>
      </c>
      <c r="D70" s="27">
        <v>9.9</v>
      </c>
      <c r="E70" s="27">
        <v>8</v>
      </c>
      <c r="F70" s="54">
        <v>4.5</v>
      </c>
      <c r="G70" s="54" t="s">
        <v>811</v>
      </c>
      <c r="H70" s="54" t="s">
        <v>811</v>
      </c>
      <c r="I70" s="990"/>
    </row>
    <row r="71" spans="2:9">
      <c r="B71" t="s">
        <v>1544</v>
      </c>
      <c r="C71" s="658">
        <v>44420</v>
      </c>
      <c r="D71" s="27">
        <v>9.9</v>
      </c>
      <c r="E71" s="27">
        <v>9</v>
      </c>
      <c r="F71" s="54">
        <v>4.5</v>
      </c>
      <c r="G71" s="54" t="s">
        <v>811</v>
      </c>
      <c r="H71" s="54" t="s">
        <v>811</v>
      </c>
      <c r="I71" s="990"/>
    </row>
    <row r="72" spans="2:9" s="1006" customFormat="1">
      <c r="B72" s="1006" t="s">
        <v>1544</v>
      </c>
      <c r="C72" s="1010">
        <v>44434</v>
      </c>
      <c r="D72" s="1011">
        <v>9.6999999999999993</v>
      </c>
      <c r="E72" s="1011">
        <v>0.5</v>
      </c>
      <c r="F72" s="1012">
        <v>4.8</v>
      </c>
      <c r="G72" s="1014">
        <v>0.86681470859079002</v>
      </c>
      <c r="H72" s="1013">
        <v>1.679761904761905</v>
      </c>
      <c r="I72" s="1015"/>
    </row>
    <row r="73" spans="2:9">
      <c r="B73" t="s">
        <v>1544</v>
      </c>
      <c r="C73" s="658">
        <v>44434</v>
      </c>
      <c r="D73" s="27">
        <v>9.6999999999999993</v>
      </c>
      <c r="E73" s="27">
        <v>1</v>
      </c>
      <c r="F73" s="54">
        <v>4.8</v>
      </c>
      <c r="G73" s="54" t="s">
        <v>811</v>
      </c>
      <c r="H73" s="54" t="s">
        <v>811</v>
      </c>
      <c r="I73" s="990"/>
    </row>
    <row r="74" spans="2:9">
      <c r="B74" t="s">
        <v>1544</v>
      </c>
      <c r="C74" s="658">
        <v>44434</v>
      </c>
      <c r="D74" s="27">
        <v>9.6999999999999993</v>
      </c>
      <c r="E74" s="27">
        <v>2</v>
      </c>
      <c r="F74" s="54">
        <v>4.8</v>
      </c>
      <c r="G74" s="54" t="s">
        <v>811</v>
      </c>
      <c r="H74" s="54" t="s">
        <v>811</v>
      </c>
      <c r="I74" s="990"/>
    </row>
    <row r="75" spans="2:9">
      <c r="B75" t="s">
        <v>1544</v>
      </c>
      <c r="C75" s="658">
        <v>44434</v>
      </c>
      <c r="D75" s="27">
        <v>9.6999999999999993</v>
      </c>
      <c r="E75" s="27">
        <v>3</v>
      </c>
      <c r="F75" s="54">
        <v>4.8</v>
      </c>
      <c r="G75" s="54" t="s">
        <v>811</v>
      </c>
      <c r="H75" s="54" t="s">
        <v>811</v>
      </c>
      <c r="I75" s="990"/>
    </row>
    <row r="76" spans="2:9">
      <c r="B76" t="s">
        <v>1544</v>
      </c>
      <c r="C76" s="658">
        <v>44434</v>
      </c>
      <c r="D76" s="27">
        <v>9.6999999999999993</v>
      </c>
      <c r="E76" s="27">
        <v>4</v>
      </c>
      <c r="F76" s="54">
        <v>4.8</v>
      </c>
      <c r="G76" s="54" t="s">
        <v>811</v>
      </c>
      <c r="H76" s="54" t="s">
        <v>811</v>
      </c>
      <c r="I76" s="990"/>
    </row>
    <row r="77" spans="2:9">
      <c r="B77" t="s">
        <v>1544</v>
      </c>
      <c r="C77" s="658">
        <v>44434</v>
      </c>
      <c r="D77" s="27">
        <v>9.6999999999999993</v>
      </c>
      <c r="E77" s="27">
        <v>5</v>
      </c>
      <c r="F77" s="54">
        <v>4.8</v>
      </c>
      <c r="G77" s="54" t="s">
        <v>811</v>
      </c>
      <c r="H77" s="54" t="s">
        <v>811</v>
      </c>
      <c r="I77" s="990"/>
    </row>
    <row r="78" spans="2:9">
      <c r="B78" t="s">
        <v>1544</v>
      </c>
      <c r="C78" s="658">
        <v>44434</v>
      </c>
      <c r="D78" s="27">
        <v>9.6999999999999993</v>
      </c>
      <c r="E78" s="27">
        <v>6</v>
      </c>
      <c r="F78" s="54">
        <v>4.8</v>
      </c>
      <c r="G78" s="54" t="s">
        <v>811</v>
      </c>
      <c r="H78" s="54" t="s">
        <v>811</v>
      </c>
      <c r="I78" s="990"/>
    </row>
    <row r="79" spans="2:9">
      <c r="B79" t="s">
        <v>1544</v>
      </c>
      <c r="C79" s="658">
        <v>44434</v>
      </c>
      <c r="D79" s="27">
        <v>9.6999999999999993</v>
      </c>
      <c r="E79" s="27">
        <v>7</v>
      </c>
      <c r="F79" s="54">
        <v>4.8</v>
      </c>
      <c r="G79" s="54" t="s">
        <v>811</v>
      </c>
      <c r="H79" s="54" t="s">
        <v>811</v>
      </c>
      <c r="I79" s="990"/>
    </row>
    <row r="80" spans="2:9">
      <c r="B80" t="s">
        <v>1544</v>
      </c>
      <c r="C80" s="658">
        <v>44434</v>
      </c>
      <c r="D80" s="27">
        <v>9.6999999999999993</v>
      </c>
      <c r="E80" s="27">
        <v>8</v>
      </c>
      <c r="F80" s="54">
        <v>4.8</v>
      </c>
      <c r="G80" s="54" t="s">
        <v>811</v>
      </c>
      <c r="H80" s="54" t="s">
        <v>811</v>
      </c>
      <c r="I80" s="990"/>
    </row>
    <row r="81" spans="2:9">
      <c r="B81" t="s">
        <v>1544</v>
      </c>
      <c r="C81" s="658">
        <v>44434</v>
      </c>
      <c r="D81" s="27">
        <v>9.6999999999999993</v>
      </c>
      <c r="E81" s="27">
        <v>9</v>
      </c>
      <c r="F81" s="54">
        <v>4.8</v>
      </c>
      <c r="G81" s="54" t="s">
        <v>866</v>
      </c>
      <c r="H81" s="68">
        <v>13.045476190476194</v>
      </c>
      <c r="I81" s="990"/>
    </row>
    <row r="82" spans="2:9">
      <c r="B82" t="s">
        <v>1544</v>
      </c>
      <c r="C82" s="658">
        <v>44446</v>
      </c>
      <c r="D82" s="27">
        <v>9.5</v>
      </c>
      <c r="E82" s="27">
        <v>0.5</v>
      </c>
      <c r="F82" s="54">
        <v>4.4000000000000004</v>
      </c>
      <c r="G82" s="54" t="s">
        <v>811</v>
      </c>
      <c r="H82" s="54" t="s">
        <v>811</v>
      </c>
      <c r="I82" s="990"/>
    </row>
    <row r="83" spans="2:9">
      <c r="B83" t="s">
        <v>1544</v>
      </c>
      <c r="C83" s="658">
        <v>44446</v>
      </c>
      <c r="D83" s="27">
        <v>9.5</v>
      </c>
      <c r="E83" s="27">
        <v>2</v>
      </c>
      <c r="F83" s="54">
        <v>4.4000000000000004</v>
      </c>
      <c r="G83" s="54" t="s">
        <v>811</v>
      </c>
      <c r="H83" s="54" t="s">
        <v>811</v>
      </c>
      <c r="I83" s="990"/>
    </row>
    <row r="84" spans="2:9">
      <c r="B84" t="s">
        <v>1544</v>
      </c>
      <c r="C84" s="658">
        <v>44446</v>
      </c>
      <c r="D84" s="27">
        <v>9.5</v>
      </c>
      <c r="E84" s="27">
        <v>4</v>
      </c>
      <c r="F84" s="54">
        <v>4.4000000000000004</v>
      </c>
      <c r="G84" s="54" t="s">
        <v>811</v>
      </c>
      <c r="H84" s="54" t="s">
        <v>811</v>
      </c>
      <c r="I84" s="990"/>
    </row>
    <row r="85" spans="2:9">
      <c r="B85" t="s">
        <v>1544</v>
      </c>
      <c r="C85" s="658">
        <v>44446</v>
      </c>
      <c r="D85" s="27">
        <v>9.5</v>
      </c>
      <c r="E85" s="27">
        <v>6</v>
      </c>
      <c r="F85" s="54">
        <v>4.4000000000000004</v>
      </c>
      <c r="G85" s="54" t="s">
        <v>811</v>
      </c>
      <c r="H85" s="54" t="s">
        <v>811</v>
      </c>
      <c r="I85" s="990"/>
    </row>
    <row r="86" spans="2:9">
      <c r="B86" t="s">
        <v>1544</v>
      </c>
      <c r="C86" s="658">
        <v>44446</v>
      </c>
      <c r="D86" s="27">
        <v>9.5</v>
      </c>
      <c r="E86" s="27">
        <v>8</v>
      </c>
      <c r="F86" s="54">
        <v>4.4000000000000004</v>
      </c>
      <c r="G86" s="54" t="s">
        <v>811</v>
      </c>
      <c r="H86" s="54" t="s">
        <v>811</v>
      </c>
      <c r="I86" s="990"/>
    </row>
    <row r="87" spans="2:9">
      <c r="B87" t="s">
        <v>1544</v>
      </c>
      <c r="C87" s="658">
        <v>44446</v>
      </c>
      <c r="D87" s="27">
        <v>9.5</v>
      </c>
      <c r="E87" s="27">
        <v>9</v>
      </c>
      <c r="F87" s="54">
        <v>4.4000000000000004</v>
      </c>
      <c r="G87" s="54" t="s">
        <v>811</v>
      </c>
      <c r="H87" s="54" t="s">
        <v>811</v>
      </c>
      <c r="I87" s="990"/>
    </row>
    <row r="88" spans="2:9">
      <c r="C88" s="55"/>
      <c r="D88" s="27"/>
      <c r="E88" s="27"/>
      <c r="F88" s="27"/>
      <c r="G88" s="27"/>
      <c r="H88" s="27"/>
      <c r="I88" s="990"/>
    </row>
    <row r="89" spans="2:9">
      <c r="B89" s="31"/>
      <c r="C89" s="31"/>
      <c r="D89" s="36" t="s">
        <v>1533</v>
      </c>
      <c r="E89" s="36" t="s">
        <v>1221</v>
      </c>
      <c r="F89" s="36" t="s">
        <v>1534</v>
      </c>
      <c r="G89" s="39" t="s">
        <v>705</v>
      </c>
      <c r="H89" s="36" t="s">
        <v>1535</v>
      </c>
      <c r="I89" s="990"/>
    </row>
    <row r="90" spans="2:9" ht="16.2" thickBot="1">
      <c r="B90" s="40" t="s">
        <v>701</v>
      </c>
      <c r="C90" s="40" t="s">
        <v>786</v>
      </c>
      <c r="D90" s="40" t="s">
        <v>1537</v>
      </c>
      <c r="E90" s="40" t="s">
        <v>1538</v>
      </c>
      <c r="F90" s="40" t="s">
        <v>1537</v>
      </c>
      <c r="G90" s="45" t="s">
        <v>1539</v>
      </c>
      <c r="H90" s="45" t="s">
        <v>1540</v>
      </c>
      <c r="I90" s="990"/>
    </row>
    <row r="91" spans="2:9" ht="16.2" thickTop="1">
      <c r="B91" s="571" t="s">
        <v>1544</v>
      </c>
      <c r="C91" s="1097">
        <v>44749</v>
      </c>
      <c r="D91" s="1075">
        <v>9.6999999999999993</v>
      </c>
      <c r="E91" s="1075">
        <v>0.5</v>
      </c>
      <c r="F91" s="1075">
        <v>3.6</v>
      </c>
      <c r="G91" s="1078">
        <v>0.47316266723437106</v>
      </c>
      <c r="H91" s="1078">
        <v>0.6070922625131856</v>
      </c>
      <c r="I91" s="990"/>
    </row>
    <row r="92" spans="2:9">
      <c r="B92" t="s">
        <v>1544</v>
      </c>
      <c r="C92" s="47">
        <v>44749</v>
      </c>
      <c r="D92" s="27">
        <v>9.6999999999999993</v>
      </c>
      <c r="E92" s="27">
        <v>2</v>
      </c>
      <c r="F92" s="27">
        <v>3.6</v>
      </c>
      <c r="G92" s="27" t="s">
        <v>811</v>
      </c>
      <c r="H92" s="27" t="s">
        <v>811</v>
      </c>
      <c r="I92" s="990"/>
    </row>
    <row r="93" spans="2:9">
      <c r="B93" t="s">
        <v>1544</v>
      </c>
      <c r="C93" s="47">
        <v>44749</v>
      </c>
      <c r="D93" s="27">
        <v>9.6999999999999993</v>
      </c>
      <c r="E93" s="27">
        <v>4</v>
      </c>
      <c r="F93" s="27">
        <v>3.6</v>
      </c>
      <c r="G93" s="27" t="s">
        <v>811</v>
      </c>
      <c r="H93" s="27" t="s">
        <v>811</v>
      </c>
      <c r="I93" s="990"/>
    </row>
    <row r="94" spans="2:9">
      <c r="B94" t="s">
        <v>1544</v>
      </c>
      <c r="C94" s="47">
        <v>44749</v>
      </c>
      <c r="D94" s="27">
        <v>9.6999999999999993</v>
      </c>
      <c r="E94" s="27">
        <v>6</v>
      </c>
      <c r="F94" s="27">
        <v>3.6</v>
      </c>
      <c r="G94" s="27" t="s">
        <v>811</v>
      </c>
      <c r="H94" s="27" t="s">
        <v>811</v>
      </c>
      <c r="I94" s="990"/>
    </row>
    <row r="95" spans="2:9">
      <c r="B95" t="s">
        <v>1544</v>
      </c>
      <c r="C95" s="47">
        <v>44749</v>
      </c>
      <c r="D95" s="27">
        <v>9.6999999999999993</v>
      </c>
      <c r="E95" s="27">
        <v>8</v>
      </c>
      <c r="F95" s="27">
        <v>3.6</v>
      </c>
      <c r="G95" s="27" t="s">
        <v>811</v>
      </c>
      <c r="H95" s="27" t="s">
        <v>811</v>
      </c>
      <c r="I95" s="990"/>
    </row>
    <row r="96" spans="2:9">
      <c r="B96" s="571" t="s">
        <v>1544</v>
      </c>
      <c r="C96" s="1097">
        <v>44749</v>
      </c>
      <c r="D96" s="1075">
        <v>9.6999999999999993</v>
      </c>
      <c r="E96" s="1075">
        <v>9</v>
      </c>
      <c r="F96" s="1075">
        <v>3.6</v>
      </c>
      <c r="G96" s="1078">
        <v>0.50955979548316876</v>
      </c>
      <c r="H96" s="1078">
        <v>3.4631018384625532</v>
      </c>
      <c r="I96" s="990"/>
    </row>
    <row r="97" spans="2:16">
      <c r="B97" s="571" t="s">
        <v>1544</v>
      </c>
      <c r="C97" s="1097">
        <v>44761</v>
      </c>
      <c r="D97" s="1075">
        <v>9.6999999999999993</v>
      </c>
      <c r="E97" s="1075">
        <v>0.5</v>
      </c>
      <c r="F97" s="1075">
        <v>3.8</v>
      </c>
      <c r="G97" s="1078">
        <v>0.36397128248797772</v>
      </c>
      <c r="H97" s="1078">
        <v>1.1012237427478904</v>
      </c>
      <c r="I97" s="990"/>
    </row>
    <row r="98" spans="2:16">
      <c r="B98" t="s">
        <v>1544</v>
      </c>
      <c r="C98" s="47">
        <v>44761</v>
      </c>
      <c r="D98" s="27">
        <v>9.6999999999999993</v>
      </c>
      <c r="E98" s="27">
        <v>2</v>
      </c>
      <c r="F98" s="27">
        <v>3.8</v>
      </c>
      <c r="G98" s="27" t="s">
        <v>811</v>
      </c>
      <c r="H98" s="27" t="s">
        <v>811</v>
      </c>
      <c r="I98" s="990"/>
    </row>
    <row r="99" spans="2:16">
      <c r="B99" t="s">
        <v>1544</v>
      </c>
      <c r="C99" s="47">
        <v>44761</v>
      </c>
      <c r="D99" s="27">
        <v>9.6999999999999993</v>
      </c>
      <c r="E99" s="27">
        <v>4</v>
      </c>
      <c r="F99" s="27">
        <v>3.8</v>
      </c>
      <c r="G99" s="27" t="s">
        <v>811</v>
      </c>
      <c r="H99" s="27" t="s">
        <v>811</v>
      </c>
      <c r="I99" s="990"/>
    </row>
    <row r="100" spans="2:16">
      <c r="B100" t="s">
        <v>1544</v>
      </c>
      <c r="C100" s="47">
        <v>44761</v>
      </c>
      <c r="D100" s="27">
        <v>9.6999999999999993</v>
      </c>
      <c r="E100" s="27">
        <v>6</v>
      </c>
      <c r="F100" s="27">
        <v>3.8</v>
      </c>
      <c r="G100" s="27" t="s">
        <v>811</v>
      </c>
      <c r="H100" s="27" t="s">
        <v>811</v>
      </c>
      <c r="I100" s="990"/>
    </row>
    <row r="101" spans="2:16">
      <c r="B101" t="s">
        <v>1544</v>
      </c>
      <c r="C101" s="47">
        <v>44761</v>
      </c>
      <c r="D101" s="27">
        <v>9.6999999999999993</v>
      </c>
      <c r="E101" s="27">
        <v>8</v>
      </c>
      <c r="F101" s="27">
        <v>3.8</v>
      </c>
      <c r="G101" s="27" t="s">
        <v>811</v>
      </c>
      <c r="H101" s="27" t="s">
        <v>811</v>
      </c>
      <c r="I101" s="990"/>
    </row>
    <row r="102" spans="2:16">
      <c r="B102" s="571" t="s">
        <v>1544</v>
      </c>
      <c r="C102" s="1097">
        <v>44761</v>
      </c>
      <c r="D102" s="1075">
        <v>9.6999999999999993</v>
      </c>
      <c r="E102" s="1075">
        <v>9</v>
      </c>
      <c r="F102" s="1075">
        <v>3.8</v>
      </c>
      <c r="G102" s="1078">
        <v>0.36397128248797772</v>
      </c>
      <c r="H102" s="1078">
        <v>2.5119200237605486</v>
      </c>
      <c r="I102" s="990"/>
    </row>
    <row r="103" spans="2:16">
      <c r="B103" s="571" t="s">
        <v>1544</v>
      </c>
      <c r="C103" s="1097">
        <v>44777</v>
      </c>
      <c r="D103" s="1075">
        <v>9.8000000000000007</v>
      </c>
      <c r="E103" s="1075">
        <v>0.5</v>
      </c>
      <c r="F103" s="1075">
        <v>4.2</v>
      </c>
      <c r="G103" s="1078">
        <v>0.32757415423917996</v>
      </c>
      <c r="H103" s="1078">
        <v>1.1630852364187765</v>
      </c>
      <c r="I103" s="990"/>
    </row>
    <row r="104" spans="2:16">
      <c r="B104" t="s">
        <v>1544</v>
      </c>
      <c r="C104" s="47">
        <v>44777</v>
      </c>
      <c r="D104" s="27">
        <v>9.8000000000000007</v>
      </c>
      <c r="E104" s="27">
        <v>2</v>
      </c>
      <c r="F104" s="27">
        <v>4.2</v>
      </c>
      <c r="G104" s="27" t="s">
        <v>811</v>
      </c>
      <c r="H104" s="27" t="s">
        <v>811</v>
      </c>
      <c r="I104" s="990"/>
    </row>
    <row r="105" spans="2:16">
      <c r="B105" t="s">
        <v>1544</v>
      </c>
      <c r="C105" s="47">
        <v>44777</v>
      </c>
      <c r="D105" s="27">
        <v>9.8000000000000007</v>
      </c>
      <c r="E105" s="27">
        <v>4</v>
      </c>
      <c r="F105" s="27">
        <v>4.2</v>
      </c>
      <c r="G105" s="27" t="s">
        <v>811</v>
      </c>
      <c r="H105" s="27" t="s">
        <v>811</v>
      </c>
      <c r="I105" s="990"/>
    </row>
    <row r="106" spans="2:16">
      <c r="B106" t="s">
        <v>1544</v>
      </c>
      <c r="C106" s="47">
        <v>44777</v>
      </c>
      <c r="D106" s="27">
        <v>9.8000000000000007</v>
      </c>
      <c r="E106" s="27">
        <v>6</v>
      </c>
      <c r="F106" s="27">
        <v>4.2</v>
      </c>
      <c r="G106" s="27" t="s">
        <v>811</v>
      </c>
      <c r="H106" s="27" t="s">
        <v>811</v>
      </c>
      <c r="I106" s="990"/>
    </row>
    <row r="107" spans="2:16">
      <c r="B107" t="s">
        <v>1544</v>
      </c>
      <c r="C107" s="47">
        <v>44777</v>
      </c>
      <c r="D107" s="27">
        <v>9.8000000000000007</v>
      </c>
      <c r="E107" s="27">
        <v>8</v>
      </c>
      <c r="F107" s="27">
        <v>4.2</v>
      </c>
      <c r="G107" s="27" t="s">
        <v>811</v>
      </c>
      <c r="H107" s="27" t="s">
        <v>811</v>
      </c>
      <c r="I107" s="990"/>
    </row>
    <row r="108" spans="2:16">
      <c r="B108" s="571" t="s">
        <v>1544</v>
      </c>
      <c r="C108" s="1097">
        <v>44777</v>
      </c>
      <c r="D108" s="1075">
        <v>9.8000000000000007</v>
      </c>
      <c r="E108" s="1075">
        <v>9</v>
      </c>
      <c r="F108" s="1075">
        <v>4.2</v>
      </c>
      <c r="G108" s="1078">
        <v>0.50955979548316876</v>
      </c>
      <c r="H108" s="1078">
        <v>4.1892986617352328</v>
      </c>
      <c r="I108" s="990"/>
      <c r="J108" s="31"/>
      <c r="K108" s="31"/>
      <c r="L108" s="36"/>
      <c r="M108" s="36"/>
      <c r="N108" s="36"/>
      <c r="O108" s="39"/>
      <c r="P108" s="36"/>
    </row>
    <row r="109" spans="2:16">
      <c r="B109" s="571" t="s">
        <v>1544</v>
      </c>
      <c r="C109" s="1097">
        <v>44790</v>
      </c>
      <c r="D109" s="1075">
        <v>8.9</v>
      </c>
      <c r="E109" s="1075">
        <v>0.5</v>
      </c>
      <c r="F109" s="1075">
        <v>4</v>
      </c>
      <c r="G109" s="1078">
        <v>0.36397128248797772</v>
      </c>
      <c r="H109" s="1078">
        <v>0.96165257280239114</v>
      </c>
      <c r="I109" s="990"/>
      <c r="J109" s="994"/>
      <c r="K109" s="994"/>
      <c r="L109" s="994"/>
      <c r="M109" s="994"/>
      <c r="N109" s="994"/>
      <c r="O109" s="998"/>
      <c r="P109" s="998"/>
    </row>
    <row r="110" spans="2:16">
      <c r="B110" t="s">
        <v>1544</v>
      </c>
      <c r="C110" s="47">
        <v>44790</v>
      </c>
      <c r="D110" s="27">
        <v>8.9</v>
      </c>
      <c r="E110" s="27">
        <v>1</v>
      </c>
      <c r="F110" s="27">
        <v>4</v>
      </c>
      <c r="G110" s="27" t="s">
        <v>811</v>
      </c>
      <c r="H110" s="27" t="s">
        <v>811</v>
      </c>
      <c r="I110" s="990"/>
      <c r="K110" s="47"/>
      <c r="L110" s="27"/>
      <c r="M110" s="27"/>
      <c r="N110" s="27"/>
      <c r="O110" s="24"/>
      <c r="P110" s="24"/>
    </row>
    <row r="111" spans="2:16">
      <c r="B111" t="s">
        <v>1544</v>
      </c>
      <c r="C111" s="47">
        <v>44790</v>
      </c>
      <c r="D111" s="27">
        <v>8.9</v>
      </c>
      <c r="E111" s="27">
        <v>2</v>
      </c>
      <c r="F111" s="27">
        <v>4</v>
      </c>
      <c r="G111" s="27" t="s">
        <v>811</v>
      </c>
      <c r="H111" s="27" t="s">
        <v>811</v>
      </c>
      <c r="I111" s="990"/>
      <c r="K111" s="47"/>
      <c r="L111" s="27"/>
      <c r="M111" s="27"/>
      <c r="N111" s="27"/>
      <c r="O111" s="24"/>
      <c r="P111" s="24"/>
    </row>
    <row r="112" spans="2:16">
      <c r="B112" t="s">
        <v>1544</v>
      </c>
      <c r="C112" s="47">
        <v>44790</v>
      </c>
      <c r="D112" s="27">
        <v>8.9</v>
      </c>
      <c r="E112" s="27">
        <v>3</v>
      </c>
      <c r="F112" s="27">
        <v>4</v>
      </c>
      <c r="G112" s="27" t="s">
        <v>811</v>
      </c>
      <c r="H112" s="27" t="s">
        <v>811</v>
      </c>
      <c r="I112" s="990"/>
      <c r="K112" s="47"/>
      <c r="L112" s="27"/>
      <c r="M112" s="27"/>
      <c r="N112" s="27"/>
      <c r="O112" s="24"/>
      <c r="P112" s="24"/>
    </row>
    <row r="113" spans="2:16">
      <c r="B113" t="s">
        <v>1544</v>
      </c>
      <c r="C113" s="47">
        <v>44790</v>
      </c>
      <c r="D113" s="27">
        <v>8.9</v>
      </c>
      <c r="E113" s="27">
        <v>4</v>
      </c>
      <c r="F113" s="27">
        <v>4</v>
      </c>
      <c r="G113" s="27" t="s">
        <v>811</v>
      </c>
      <c r="H113" s="27" t="s">
        <v>811</v>
      </c>
      <c r="I113" s="990"/>
      <c r="K113" s="47"/>
      <c r="L113" s="27"/>
      <c r="M113" s="27"/>
      <c r="N113" s="27"/>
      <c r="O113" s="24"/>
      <c r="P113" s="24"/>
    </row>
    <row r="114" spans="2:16">
      <c r="B114" t="s">
        <v>1544</v>
      </c>
      <c r="C114" s="47">
        <v>44790</v>
      </c>
      <c r="D114" s="27">
        <v>8.9</v>
      </c>
      <c r="E114" s="27">
        <v>5</v>
      </c>
      <c r="F114" s="27">
        <v>4</v>
      </c>
      <c r="G114" s="27" t="s">
        <v>811</v>
      </c>
      <c r="H114" s="27" t="s">
        <v>811</v>
      </c>
      <c r="I114" s="990"/>
      <c r="K114" s="47"/>
      <c r="L114" s="27"/>
      <c r="M114" s="27"/>
      <c r="N114" s="27"/>
      <c r="O114" s="24"/>
      <c r="P114" s="24"/>
    </row>
    <row r="115" spans="2:16">
      <c r="B115" t="s">
        <v>1544</v>
      </c>
      <c r="C115" s="47">
        <v>44790</v>
      </c>
      <c r="D115" s="27">
        <v>8.9</v>
      </c>
      <c r="E115" s="27">
        <v>6</v>
      </c>
      <c r="F115" s="27">
        <v>4</v>
      </c>
      <c r="G115" s="27" t="s">
        <v>811</v>
      </c>
      <c r="H115" s="27" t="s">
        <v>811</v>
      </c>
      <c r="I115" s="990"/>
      <c r="K115" s="47"/>
      <c r="L115" s="27"/>
      <c r="M115" s="27"/>
      <c r="N115" s="27"/>
      <c r="O115" s="24"/>
      <c r="P115" s="24"/>
    </row>
    <row r="116" spans="2:16">
      <c r="B116" t="s">
        <v>1544</v>
      </c>
      <c r="C116" s="47">
        <v>44790</v>
      </c>
      <c r="D116" s="27">
        <v>8.9</v>
      </c>
      <c r="E116" s="27">
        <v>7</v>
      </c>
      <c r="F116" s="27">
        <v>4</v>
      </c>
      <c r="G116" s="27" t="s">
        <v>811</v>
      </c>
      <c r="H116" s="27" t="s">
        <v>811</v>
      </c>
      <c r="I116" s="990"/>
      <c r="K116" s="47"/>
      <c r="L116" s="27"/>
      <c r="M116" s="27"/>
      <c r="N116" s="27"/>
      <c r="O116" s="24"/>
      <c r="P116" s="24"/>
    </row>
    <row r="117" spans="2:16">
      <c r="B117" s="571" t="s">
        <v>1544</v>
      </c>
      <c r="C117" s="1097">
        <v>44790</v>
      </c>
      <c r="D117" s="1075">
        <v>8.9</v>
      </c>
      <c r="E117" s="1075">
        <v>8</v>
      </c>
      <c r="F117" s="1075">
        <v>4</v>
      </c>
      <c r="G117" s="1078">
        <v>0.72794256497595544</v>
      </c>
      <c r="H117" s="1078">
        <v>3.5685919567686373</v>
      </c>
      <c r="I117" s="990"/>
      <c r="K117" s="47"/>
      <c r="L117" s="27"/>
      <c r="M117" s="27"/>
      <c r="N117" s="27"/>
      <c r="O117" s="24"/>
      <c r="P117" s="24"/>
    </row>
    <row r="118" spans="2:16">
      <c r="B118" t="s">
        <v>1544</v>
      </c>
      <c r="C118" s="47">
        <v>44806</v>
      </c>
      <c r="D118" s="27">
        <v>9.5</v>
      </c>
      <c r="E118" s="27">
        <v>0.5</v>
      </c>
      <c r="F118" s="27">
        <v>6</v>
      </c>
      <c r="G118" s="27" t="s">
        <v>811</v>
      </c>
      <c r="H118" s="27" t="s">
        <v>811</v>
      </c>
      <c r="I118" s="990"/>
    </row>
    <row r="119" spans="2:16">
      <c r="B119" t="s">
        <v>1544</v>
      </c>
      <c r="C119" s="47">
        <v>44806</v>
      </c>
      <c r="D119" s="27">
        <v>9.5</v>
      </c>
      <c r="E119" s="27">
        <v>2</v>
      </c>
      <c r="F119" s="27">
        <v>6</v>
      </c>
      <c r="G119" s="27" t="s">
        <v>811</v>
      </c>
      <c r="H119" s="27" t="s">
        <v>811</v>
      </c>
      <c r="I119" s="990"/>
    </row>
    <row r="120" spans="2:16">
      <c r="B120" t="s">
        <v>1544</v>
      </c>
      <c r="C120" s="47">
        <v>44806</v>
      </c>
      <c r="D120" s="27">
        <v>9.5</v>
      </c>
      <c r="E120" s="27">
        <v>4</v>
      </c>
      <c r="F120" s="27">
        <v>6</v>
      </c>
      <c r="G120" s="27" t="s">
        <v>811</v>
      </c>
      <c r="H120" s="27" t="s">
        <v>811</v>
      </c>
      <c r="I120" s="990"/>
    </row>
    <row r="121" spans="2:16">
      <c r="B121" t="s">
        <v>1544</v>
      </c>
      <c r="C121" s="47">
        <v>44806</v>
      </c>
      <c r="D121" s="27">
        <v>9.5</v>
      </c>
      <c r="E121" s="27">
        <v>6</v>
      </c>
      <c r="F121" s="27">
        <v>6</v>
      </c>
      <c r="G121" s="27" t="s">
        <v>811</v>
      </c>
      <c r="H121" s="27" t="s">
        <v>811</v>
      </c>
      <c r="I121" s="990"/>
    </row>
    <row r="122" spans="2:16">
      <c r="B122" t="s">
        <v>1544</v>
      </c>
      <c r="C122" s="47">
        <v>44806</v>
      </c>
      <c r="D122" s="27">
        <v>9.5</v>
      </c>
      <c r="E122" s="27">
        <v>8</v>
      </c>
      <c r="F122" s="27">
        <v>6</v>
      </c>
      <c r="G122" s="27" t="s">
        <v>811</v>
      </c>
      <c r="H122" s="27" t="s">
        <v>811</v>
      </c>
      <c r="I122" s="990"/>
    </row>
    <row r="123" spans="2:16">
      <c r="B123" t="s">
        <v>1544</v>
      </c>
      <c r="C123" s="47">
        <v>44806</v>
      </c>
      <c r="D123" s="27">
        <v>9.5</v>
      </c>
      <c r="E123" s="27">
        <v>9</v>
      </c>
      <c r="F123" s="27">
        <v>6</v>
      </c>
      <c r="G123" s="27" t="s">
        <v>811</v>
      </c>
      <c r="H123" s="27" t="s">
        <v>811</v>
      </c>
      <c r="I123" s="990"/>
    </row>
    <row r="124" spans="2:16">
      <c r="C124" s="55"/>
      <c r="D124" s="27"/>
      <c r="E124" s="27"/>
      <c r="F124" s="27"/>
      <c r="G124" s="27"/>
      <c r="H124" s="27"/>
      <c r="I124" s="990"/>
    </row>
    <row r="125" spans="2:16">
      <c r="C125" s="55"/>
      <c r="D125" s="27"/>
      <c r="E125" s="27"/>
      <c r="F125" s="27"/>
      <c r="G125" s="27"/>
      <c r="H125" s="27"/>
      <c r="I125" s="990"/>
    </row>
    <row r="126" spans="2:16">
      <c r="C126" s="55"/>
      <c r="D126" s="27"/>
      <c r="E126" s="27"/>
      <c r="F126" s="27"/>
      <c r="G126" s="27"/>
      <c r="H126" s="27"/>
      <c r="I126" s="990"/>
    </row>
    <row r="127" spans="2:16">
      <c r="B127" s="31"/>
      <c r="C127" s="47"/>
      <c r="D127" s="27"/>
      <c r="E127" s="213"/>
      <c r="F127" s="1003"/>
      <c r="G127" s="24"/>
      <c r="H127" s="24"/>
    </row>
    <row r="128" spans="2:16" ht="16.2" thickBot="1">
      <c r="B128" s="31"/>
      <c r="C128" s="47"/>
      <c r="D128" s="27"/>
      <c r="E128" s="213"/>
      <c r="F128" s="1003"/>
      <c r="G128" s="24"/>
      <c r="H128" s="24"/>
    </row>
    <row r="129" spans="1:11">
      <c r="B129" s="55"/>
      <c r="C129" s="2"/>
      <c r="D129" s="7" t="s">
        <v>1533</v>
      </c>
      <c r="E129" s="999" t="s">
        <v>1221</v>
      </c>
      <c r="F129" s="1000" t="s">
        <v>1534</v>
      </c>
      <c r="G129" s="10" t="s">
        <v>705</v>
      </c>
      <c r="H129" s="7" t="s">
        <v>1535</v>
      </c>
    </row>
    <row r="130" spans="1:11" ht="16.2" thickBot="1">
      <c r="A130" t="s">
        <v>1536</v>
      </c>
      <c r="B130" s="12" t="s">
        <v>701</v>
      </c>
      <c r="C130" s="11" t="s">
        <v>786</v>
      </c>
      <c r="D130" s="11" t="s">
        <v>1537</v>
      </c>
      <c r="E130" s="1001" t="s">
        <v>1538</v>
      </c>
      <c r="F130" s="1002" t="s">
        <v>1537</v>
      </c>
      <c r="G130" s="17" t="s">
        <v>1539</v>
      </c>
      <c r="H130" s="17" t="s">
        <v>1540</v>
      </c>
      <c r="I130" t="s">
        <v>1607</v>
      </c>
    </row>
    <row r="131" spans="1:11" ht="16.2" thickTop="1">
      <c r="B131" s="31" t="s">
        <v>1608</v>
      </c>
      <c r="C131" s="47">
        <v>43286</v>
      </c>
      <c r="D131" s="46" t="s">
        <v>815</v>
      </c>
      <c r="E131" s="214" t="s">
        <v>815</v>
      </c>
      <c r="F131" s="1004" t="s">
        <v>815</v>
      </c>
      <c r="G131" s="28">
        <v>0.41840101032229787</v>
      </c>
      <c r="H131" s="28">
        <v>8.0663291139240503</v>
      </c>
      <c r="I131" s="46" t="s">
        <v>1609</v>
      </c>
      <c r="K131" s="571" t="s">
        <v>1610</v>
      </c>
    </row>
    <row r="132" spans="1:11">
      <c r="B132" s="31" t="s">
        <v>1608</v>
      </c>
      <c r="C132" s="47">
        <v>43314</v>
      </c>
      <c r="D132" s="46" t="s">
        <v>815</v>
      </c>
      <c r="E132" s="214" t="s">
        <v>815</v>
      </c>
      <c r="F132" s="1004" t="s">
        <v>815</v>
      </c>
      <c r="G132" s="24">
        <v>3.8636892268335261</v>
      </c>
      <c r="H132" s="24">
        <v>16.767088607594935</v>
      </c>
      <c r="I132" s="46" t="s">
        <v>1609</v>
      </c>
    </row>
    <row r="133" spans="1:11">
      <c r="B133" s="31" t="s">
        <v>1608</v>
      </c>
      <c r="C133" s="47">
        <v>43328</v>
      </c>
      <c r="D133" s="46" t="s">
        <v>815</v>
      </c>
      <c r="E133" s="214" t="s">
        <v>815</v>
      </c>
      <c r="F133" s="1004" t="s">
        <v>815</v>
      </c>
      <c r="G133" s="24">
        <v>4.8535600204850908</v>
      </c>
      <c r="H133" s="24">
        <v>40.558227848101268</v>
      </c>
      <c r="I133" s="46" t="s">
        <v>1609</v>
      </c>
    </row>
    <row r="134" spans="1:11">
      <c r="B134" s="31" t="s">
        <v>1608</v>
      </c>
      <c r="C134" s="47">
        <v>43669</v>
      </c>
      <c r="D134" s="46" t="s">
        <v>815</v>
      </c>
      <c r="E134" s="214" t="s">
        <v>815</v>
      </c>
      <c r="F134" s="1004" t="s">
        <v>815</v>
      </c>
      <c r="G134" s="64">
        <v>3.5877510508100885</v>
      </c>
      <c r="H134" s="64">
        <v>13.752864556962029</v>
      </c>
      <c r="I134" s="46" t="s">
        <v>1609</v>
      </c>
    </row>
    <row r="135" spans="1:11">
      <c r="B135" s="31" t="s">
        <v>1608</v>
      </c>
      <c r="C135" s="47">
        <v>43683</v>
      </c>
      <c r="D135" s="46" t="s">
        <v>815</v>
      </c>
      <c r="E135" s="214" t="s">
        <v>815</v>
      </c>
      <c r="F135" s="1004" t="s">
        <v>815</v>
      </c>
      <c r="G135" s="24">
        <v>5.3993877200310232</v>
      </c>
      <c r="H135" s="24">
        <v>30.922589873417728</v>
      </c>
      <c r="I135" s="46" t="s">
        <v>1609</v>
      </c>
    </row>
    <row r="136" spans="1:11">
      <c r="B136" s="31" t="s">
        <v>1608</v>
      </c>
      <c r="C136" s="47">
        <v>43697</v>
      </c>
      <c r="D136" s="46" t="s">
        <v>815</v>
      </c>
      <c r="E136" s="214" t="s">
        <v>815</v>
      </c>
      <c r="F136" s="1004" t="s">
        <v>815</v>
      </c>
      <c r="G136" s="24">
        <v>2.4155155589612476</v>
      </c>
      <c r="H136" s="24">
        <v>17.220978227848097</v>
      </c>
      <c r="I136" s="46" t="s">
        <v>1609</v>
      </c>
    </row>
    <row r="137" spans="1:11">
      <c r="B137" s="31" t="s">
        <v>1611</v>
      </c>
      <c r="C137" s="47">
        <v>43286</v>
      </c>
      <c r="D137" s="46" t="s">
        <v>815</v>
      </c>
      <c r="E137" s="214" t="s">
        <v>815</v>
      </c>
      <c r="F137" s="1004" t="s">
        <v>815</v>
      </c>
      <c r="G137" s="24">
        <v>6.9161189546317265</v>
      </c>
      <c r="H137" s="28">
        <v>68.881012658227846</v>
      </c>
      <c r="I137" s="46" t="s">
        <v>1609</v>
      </c>
    </row>
    <row r="138" spans="1:11">
      <c r="B138" s="31" t="s">
        <v>1611</v>
      </c>
      <c r="C138" s="47">
        <v>43314</v>
      </c>
      <c r="D138" s="46" t="s">
        <v>815</v>
      </c>
      <c r="E138" s="214" t="s">
        <v>815</v>
      </c>
      <c r="F138" s="1004" t="s">
        <v>815</v>
      </c>
      <c r="G138" s="24">
        <v>8.7174144095923651</v>
      </c>
      <c r="H138" s="24">
        <v>104.22784810126582</v>
      </c>
      <c r="I138" s="46" t="s">
        <v>1609</v>
      </c>
    </row>
    <row r="139" spans="1:11">
      <c r="B139" s="31" t="s">
        <v>1611</v>
      </c>
      <c r="C139" s="47">
        <v>43328</v>
      </c>
      <c r="D139" s="46" t="s">
        <v>815</v>
      </c>
      <c r="E139" s="214" t="s">
        <v>815</v>
      </c>
      <c r="F139" s="1004" t="s">
        <v>815</v>
      </c>
      <c r="G139" s="24">
        <v>7.8991733458761137</v>
      </c>
      <c r="H139" s="24">
        <v>154.07594936708861</v>
      </c>
      <c r="I139" s="46" t="s">
        <v>1609</v>
      </c>
    </row>
    <row r="140" spans="1:11">
      <c r="B140" s="31" t="s">
        <v>1611</v>
      </c>
      <c r="C140" s="47">
        <v>43669</v>
      </c>
      <c r="D140" s="46" t="s">
        <v>815</v>
      </c>
      <c r="E140" s="214" t="s">
        <v>815</v>
      </c>
      <c r="F140" s="1004" t="s">
        <v>815</v>
      </c>
      <c r="G140" s="64">
        <v>9.060151380667012</v>
      </c>
      <c r="H140" s="64">
        <v>55.148132658227858</v>
      </c>
      <c r="I140" s="46" t="s">
        <v>1609</v>
      </c>
    </row>
    <row r="141" spans="1:11">
      <c r="B141" s="31" t="s">
        <v>1611</v>
      </c>
      <c r="C141" s="47">
        <v>43683</v>
      </c>
      <c r="D141" s="46" t="s">
        <v>815</v>
      </c>
      <c r="E141" s="214" t="s">
        <v>815</v>
      </c>
      <c r="F141" s="1004" t="s">
        <v>815</v>
      </c>
      <c r="G141" s="24">
        <v>8.7835055369825223</v>
      </c>
      <c r="H141" s="24">
        <v>51.697103291139221</v>
      </c>
      <c r="I141" s="46" t="s">
        <v>1609</v>
      </c>
    </row>
    <row r="142" spans="1:11">
      <c r="B142" s="31" t="s">
        <v>1611</v>
      </c>
      <c r="C142" s="47">
        <v>43697</v>
      </c>
      <c r="D142" s="46" t="s">
        <v>815</v>
      </c>
      <c r="E142" s="214" t="s">
        <v>815</v>
      </c>
      <c r="F142" s="1004" t="s">
        <v>815</v>
      </c>
      <c r="G142" s="24">
        <v>9.4059586852726245</v>
      </c>
      <c r="H142" s="24">
        <v>70.250657215189875</v>
      </c>
      <c r="I142" s="46" t="s">
        <v>1609</v>
      </c>
    </row>
    <row r="143" spans="1:11">
      <c r="B143" s="31" t="s">
        <v>1612</v>
      </c>
      <c r="C143" s="47">
        <v>43286</v>
      </c>
      <c r="D143" s="46" t="s">
        <v>815</v>
      </c>
      <c r="E143" s="214" t="s">
        <v>815</v>
      </c>
      <c r="F143" s="1004" t="s">
        <v>815</v>
      </c>
      <c r="G143" s="24">
        <v>3.970807726221965</v>
      </c>
      <c r="H143" s="28">
        <v>31.948101265822785</v>
      </c>
      <c r="I143" s="46" t="s">
        <v>1609</v>
      </c>
    </row>
    <row r="144" spans="1:11">
      <c r="B144" s="31" t="s">
        <v>1612</v>
      </c>
      <c r="C144" s="47">
        <v>43314</v>
      </c>
      <c r="D144" s="46" t="s">
        <v>815</v>
      </c>
      <c r="E144" s="214" t="s">
        <v>815</v>
      </c>
      <c r="F144" s="1004" t="s">
        <v>815</v>
      </c>
      <c r="G144" s="24">
        <v>8.1509398270195756</v>
      </c>
      <c r="H144" s="24">
        <v>57.098734177215192</v>
      </c>
      <c r="I144" s="46" t="s">
        <v>1609</v>
      </c>
    </row>
    <row r="145" spans="2:9">
      <c r="B145" s="31" t="s">
        <v>1612</v>
      </c>
      <c r="C145" s="47">
        <v>43328</v>
      </c>
      <c r="D145" s="46" t="s">
        <v>815</v>
      </c>
      <c r="E145" s="214" t="s">
        <v>815</v>
      </c>
      <c r="F145" s="1004" t="s">
        <v>815</v>
      </c>
      <c r="G145" s="24">
        <v>5.5879802867427024</v>
      </c>
      <c r="H145" s="24">
        <v>36.253164556962027</v>
      </c>
      <c r="I145" s="46" t="s">
        <v>1609</v>
      </c>
    </row>
    <row r="146" spans="2:9">
      <c r="B146" s="31" t="s">
        <v>1612</v>
      </c>
      <c r="C146" s="47">
        <v>43669</v>
      </c>
      <c r="D146" s="46" t="s">
        <v>815</v>
      </c>
      <c r="E146" s="214" t="s">
        <v>815</v>
      </c>
      <c r="F146" s="1004" t="s">
        <v>815</v>
      </c>
      <c r="G146" s="64">
        <v>1.9537258197480678</v>
      </c>
      <c r="H146" s="64">
        <v>2.8359944303797469</v>
      </c>
      <c r="I146" s="46" t="s">
        <v>1609</v>
      </c>
    </row>
    <row r="147" spans="2:9">
      <c r="B147" s="31" t="s">
        <v>1612</v>
      </c>
      <c r="C147" s="47">
        <v>43683</v>
      </c>
      <c r="D147" s="46" t="s">
        <v>815</v>
      </c>
      <c r="E147" s="214" t="s">
        <v>815</v>
      </c>
      <c r="F147" s="1004" t="s">
        <v>815</v>
      </c>
      <c r="G147" s="24">
        <v>2.3799932713294645</v>
      </c>
      <c r="H147" s="24">
        <v>4.740894303797468</v>
      </c>
      <c r="I147" s="46" t="s">
        <v>1609</v>
      </c>
    </row>
    <row r="148" spans="2:9">
      <c r="B148" s="31" t="s">
        <v>1612</v>
      </c>
      <c r="C148" s="47">
        <v>43697</v>
      </c>
      <c r="D148" s="46" t="s">
        <v>815</v>
      </c>
      <c r="E148" s="214" t="s">
        <v>815</v>
      </c>
      <c r="F148" s="1004" t="s">
        <v>815</v>
      </c>
      <c r="G148" s="24">
        <v>1.7405920939573694</v>
      </c>
      <c r="H148" s="24">
        <v>6.5603726582278483</v>
      </c>
      <c r="I148" s="46" t="s">
        <v>1609</v>
      </c>
    </row>
    <row r="149" spans="2:9">
      <c r="B149" s="141" t="s">
        <v>1613</v>
      </c>
      <c r="C149" s="72">
        <v>42577</v>
      </c>
      <c r="D149" s="29" t="s">
        <v>815</v>
      </c>
      <c r="E149" s="193" t="s">
        <v>815</v>
      </c>
      <c r="F149" s="200" t="s">
        <v>815</v>
      </c>
      <c r="G149" s="71">
        <v>2.6790638601317163</v>
      </c>
      <c r="H149" s="24">
        <v>33.729944303797481</v>
      </c>
      <c r="I149" s="46" t="s">
        <v>1609</v>
      </c>
    </row>
    <row r="150" spans="2:9">
      <c r="B150" s="141" t="s">
        <v>1613</v>
      </c>
      <c r="C150" s="72">
        <v>42563</v>
      </c>
      <c r="D150" s="29" t="s">
        <v>815</v>
      </c>
      <c r="E150" s="193" t="s">
        <v>815</v>
      </c>
      <c r="F150" s="200" t="s">
        <v>815</v>
      </c>
      <c r="G150" s="71">
        <v>1.4734851230724442</v>
      </c>
      <c r="H150" s="24">
        <v>3.6833215189873418</v>
      </c>
      <c r="I150" s="46" t="s">
        <v>1609</v>
      </c>
    </row>
    <row r="151" spans="2:9">
      <c r="B151" s="31" t="s">
        <v>1613</v>
      </c>
      <c r="C151" s="72">
        <v>42563</v>
      </c>
      <c r="D151" s="29" t="s">
        <v>815</v>
      </c>
      <c r="E151" s="193" t="s">
        <v>815</v>
      </c>
      <c r="F151" s="200" t="s">
        <v>815</v>
      </c>
      <c r="G151" s="71">
        <v>1.4734851230724442</v>
      </c>
      <c r="H151" s="24">
        <v>3.6833215189873418</v>
      </c>
      <c r="I151" s="46" t="s">
        <v>1609</v>
      </c>
    </row>
    <row r="152" spans="2:9">
      <c r="B152" s="31" t="s">
        <v>1613</v>
      </c>
      <c r="C152" s="72">
        <v>42577</v>
      </c>
      <c r="D152" s="29" t="s">
        <v>815</v>
      </c>
      <c r="E152" s="193" t="s">
        <v>815</v>
      </c>
      <c r="F152" s="200" t="s">
        <v>815</v>
      </c>
      <c r="G152" s="71">
        <v>2.6790638601317163</v>
      </c>
      <c r="H152" s="24">
        <v>33.729944303797481</v>
      </c>
      <c r="I152" s="46" t="s">
        <v>1609</v>
      </c>
    </row>
    <row r="153" spans="2:9">
      <c r="B153" s="31" t="s">
        <v>1613</v>
      </c>
      <c r="C153" s="19">
        <v>42591</v>
      </c>
      <c r="D153" s="29" t="s">
        <v>815</v>
      </c>
      <c r="E153" s="193" t="s">
        <v>815</v>
      </c>
      <c r="F153" s="202" t="s">
        <v>815</v>
      </c>
      <c r="G153" s="71">
        <v>1.0046489475493936</v>
      </c>
      <c r="H153" s="24">
        <v>48.963524050632913</v>
      </c>
      <c r="I153" s="46" t="s">
        <v>1609</v>
      </c>
    </row>
    <row r="154" spans="2:9">
      <c r="B154" s="31" t="s">
        <v>1613</v>
      </c>
      <c r="C154" s="72">
        <v>42605</v>
      </c>
      <c r="D154" s="29" t="s">
        <v>815</v>
      </c>
      <c r="E154" s="193" t="s">
        <v>815</v>
      </c>
      <c r="F154" s="200" t="s">
        <v>815</v>
      </c>
      <c r="G154" s="71">
        <v>0.87069575454280768</v>
      </c>
      <c r="H154" s="24">
        <v>28.480486075949365</v>
      </c>
      <c r="I154" s="46" t="s">
        <v>1609</v>
      </c>
    </row>
    <row r="155" spans="2:9">
      <c r="B155" s="31" t="s">
        <v>1613</v>
      </c>
      <c r="C155" s="19">
        <v>42929</v>
      </c>
      <c r="D155" s="18" t="s">
        <v>815</v>
      </c>
      <c r="E155" s="196" t="s">
        <v>815</v>
      </c>
      <c r="F155" s="200" t="s">
        <v>815</v>
      </c>
      <c r="G155" s="24">
        <v>2.170353797579788</v>
      </c>
      <c r="H155" s="24">
        <v>5.3892594936708855</v>
      </c>
      <c r="I155" s="46" t="s">
        <v>1609</v>
      </c>
    </row>
    <row r="156" spans="2:9">
      <c r="B156" s="31" t="s">
        <v>1613</v>
      </c>
      <c r="C156" s="19">
        <v>42943</v>
      </c>
      <c r="D156" s="18" t="s">
        <v>815</v>
      </c>
      <c r="E156" s="196" t="s">
        <v>815</v>
      </c>
      <c r="F156" s="200" t="s">
        <v>815</v>
      </c>
      <c r="G156" s="24">
        <v>3.3107091827488286</v>
      </c>
      <c r="H156" s="24">
        <v>26.351065822784811</v>
      </c>
      <c r="I156" s="46" t="s">
        <v>1609</v>
      </c>
    </row>
    <row r="157" spans="2:9">
      <c r="B157" s="31" t="s">
        <v>1613</v>
      </c>
      <c r="C157" s="19">
        <v>42971</v>
      </c>
      <c r="D157" s="18" t="s">
        <v>815</v>
      </c>
      <c r="E157" s="196" t="s">
        <v>815</v>
      </c>
      <c r="F157" s="200" t="s">
        <v>815</v>
      </c>
      <c r="G157" s="24">
        <v>1.839282879304905</v>
      </c>
      <c r="H157" s="24">
        <v>10.408510126582275</v>
      </c>
      <c r="I157" s="46" t="s">
        <v>1609</v>
      </c>
    </row>
    <row r="158" spans="2:9">
      <c r="B158" s="31" t="s">
        <v>1613</v>
      </c>
      <c r="C158" s="47">
        <v>43286</v>
      </c>
      <c r="D158" s="46" t="s">
        <v>815</v>
      </c>
      <c r="E158" s="214" t="s">
        <v>815</v>
      </c>
      <c r="F158" s="1004" t="s">
        <v>815</v>
      </c>
      <c r="G158" s="24">
        <v>1.9678339174197348</v>
      </c>
      <c r="H158" s="28">
        <v>12.688607594936709</v>
      </c>
      <c r="I158" s="46" t="s">
        <v>1609</v>
      </c>
    </row>
    <row r="159" spans="2:9">
      <c r="B159" s="31" t="s">
        <v>1613</v>
      </c>
      <c r="C159" s="47">
        <v>43314</v>
      </c>
      <c r="D159" s="46" t="s">
        <v>815</v>
      </c>
      <c r="E159" s="214" t="s">
        <v>815</v>
      </c>
      <c r="F159" s="1004" t="s">
        <v>815</v>
      </c>
      <c r="G159" s="24">
        <v>3.001543696878938</v>
      </c>
      <c r="H159" s="24">
        <v>25.377215189873418</v>
      </c>
      <c r="I159" s="46" t="s">
        <v>1609</v>
      </c>
    </row>
    <row r="160" spans="2:9">
      <c r="B160" s="31" t="s">
        <v>1613</v>
      </c>
      <c r="C160" s="47">
        <v>43328</v>
      </c>
      <c r="D160" s="46" t="s">
        <v>815</v>
      </c>
      <c r="E160" s="214" t="s">
        <v>815</v>
      </c>
      <c r="F160" s="1004" t="s">
        <v>815</v>
      </c>
      <c r="G160" s="24">
        <v>2.9696123809546942</v>
      </c>
      <c r="H160" s="24">
        <v>5.7778481012658229</v>
      </c>
      <c r="I160" s="46" t="s">
        <v>1609</v>
      </c>
    </row>
    <row r="161" spans="2:9">
      <c r="B161" s="31" t="s">
        <v>1613</v>
      </c>
      <c r="C161" s="47">
        <v>43669</v>
      </c>
      <c r="D161" s="46" t="s">
        <v>815</v>
      </c>
      <c r="E161" s="214" t="s">
        <v>815</v>
      </c>
      <c r="F161" s="1004" t="s">
        <v>815</v>
      </c>
      <c r="G161" s="64">
        <v>2.5576047094883791</v>
      </c>
      <c r="H161" s="64">
        <v>10.096823544303795</v>
      </c>
      <c r="I161" s="46" t="s">
        <v>1609</v>
      </c>
    </row>
    <row r="162" spans="2:9">
      <c r="B162" s="31" t="s">
        <v>1613</v>
      </c>
      <c r="C162" s="47">
        <v>43683</v>
      </c>
      <c r="D162" s="46" t="s">
        <v>815</v>
      </c>
      <c r="E162" s="214" t="s">
        <v>815</v>
      </c>
      <c r="F162" s="1004" t="s">
        <v>815</v>
      </c>
      <c r="G162" s="24">
        <v>3.125961311596908</v>
      </c>
      <c r="H162" s="24">
        <v>10.421425316455695</v>
      </c>
      <c r="I162" s="46" t="s">
        <v>1609</v>
      </c>
    </row>
    <row r="163" spans="2:9">
      <c r="B163" s="31" t="s">
        <v>1613</v>
      </c>
      <c r="C163" s="47">
        <v>43697</v>
      </c>
      <c r="D163" s="46" t="s">
        <v>815</v>
      </c>
      <c r="E163" s="214" t="s">
        <v>815</v>
      </c>
      <c r="F163" s="1004" t="s">
        <v>815</v>
      </c>
      <c r="G163" s="24">
        <v>3.9074516394961356</v>
      </c>
      <c r="H163" s="24">
        <v>32.306418481012663</v>
      </c>
      <c r="I163" s="46" t="s">
        <v>1609</v>
      </c>
    </row>
    <row r="164" spans="2:9">
      <c r="B164" s="31"/>
      <c r="C164" s="47"/>
      <c r="D164" s="46"/>
      <c r="E164" s="46"/>
      <c r="F164" s="1004"/>
      <c r="G164" s="24"/>
      <c r="H164" s="24"/>
      <c r="I164" s="46"/>
    </row>
    <row r="165" spans="2:9">
      <c r="B165" s="31"/>
      <c r="C165" s="47"/>
      <c r="D165" s="36" t="s">
        <v>1533</v>
      </c>
      <c r="E165" s="36" t="s">
        <v>1534</v>
      </c>
      <c r="F165" s="36" t="s">
        <v>1221</v>
      </c>
      <c r="G165" s="39" t="s">
        <v>705</v>
      </c>
      <c r="H165" s="36" t="s">
        <v>1535</v>
      </c>
      <c r="I165" s="46"/>
    </row>
    <row r="166" spans="2:9" ht="16.2" thickBot="1">
      <c r="B166" s="40" t="s">
        <v>701</v>
      </c>
      <c r="C166" s="40" t="s">
        <v>786</v>
      </c>
      <c r="D166" s="40" t="s">
        <v>1537</v>
      </c>
      <c r="E166" s="40" t="s">
        <v>1537</v>
      </c>
      <c r="F166" s="40" t="s">
        <v>1538</v>
      </c>
      <c r="G166" s="45" t="s">
        <v>1539</v>
      </c>
      <c r="H166" s="45" t="s">
        <v>1540</v>
      </c>
      <c r="I166" s="46"/>
    </row>
    <row r="167" spans="2:9" ht="16.2" thickTop="1">
      <c r="B167" t="s">
        <v>1613</v>
      </c>
      <c r="C167" s="47">
        <v>44749</v>
      </c>
      <c r="D167" s="27" t="s">
        <v>815</v>
      </c>
      <c r="E167" s="27" t="s">
        <v>815</v>
      </c>
      <c r="F167" s="27" t="s">
        <v>815</v>
      </c>
      <c r="G167" s="24">
        <v>6.9597034863584497</v>
      </c>
      <c r="H167" s="24">
        <v>4.2070074852979946</v>
      </c>
      <c r="I167" s="46"/>
    </row>
    <row r="168" spans="2:9">
      <c r="B168" t="s">
        <v>1613</v>
      </c>
      <c r="C168" s="47">
        <v>44761</v>
      </c>
      <c r="D168" s="27" t="s">
        <v>815</v>
      </c>
      <c r="E168" s="27" t="s">
        <v>815</v>
      </c>
      <c r="F168" s="27" t="s">
        <v>815</v>
      </c>
      <c r="G168" s="24">
        <v>3.8258832468068094</v>
      </c>
      <c r="H168" s="24">
        <v>4.5477563579377636</v>
      </c>
      <c r="I168" s="46" t="s">
        <v>1614</v>
      </c>
    </row>
    <row r="169" spans="2:9">
      <c r="B169" t="s">
        <v>1613</v>
      </c>
      <c r="C169" s="47">
        <v>44777</v>
      </c>
      <c r="D169" s="27" t="s">
        <v>815</v>
      </c>
      <c r="E169" s="27" t="s">
        <v>815</v>
      </c>
      <c r="F169" s="27" t="s">
        <v>815</v>
      </c>
      <c r="G169" s="24">
        <v>3.7556835542048495</v>
      </c>
      <c r="H169" s="24">
        <v>6.48283472502637</v>
      </c>
      <c r="I169" s="46"/>
    </row>
    <row r="170" spans="2:9">
      <c r="B170" t="s">
        <v>1613</v>
      </c>
      <c r="C170" s="47">
        <v>44790</v>
      </c>
      <c r="D170" s="27" t="s">
        <v>815</v>
      </c>
      <c r="E170" s="27" t="s">
        <v>815</v>
      </c>
      <c r="F170" s="27" t="s">
        <v>815</v>
      </c>
      <c r="G170" s="24">
        <v>3.6854838616028891</v>
      </c>
      <c r="H170" s="24">
        <v>4.1538751297644172</v>
      </c>
      <c r="I170" s="46"/>
    </row>
    <row r="171" spans="2:9">
      <c r="B171" s="31"/>
      <c r="C171" s="47"/>
      <c r="D171" s="46"/>
      <c r="E171" s="214"/>
      <c r="F171" s="1004"/>
      <c r="G171" s="24"/>
      <c r="H171" s="24"/>
      <c r="I171" s="46"/>
    </row>
    <row r="172" spans="2:9">
      <c r="B172" s="31"/>
      <c r="C172" s="47"/>
      <c r="D172" s="46"/>
      <c r="E172" s="214"/>
      <c r="F172" s="1004"/>
      <c r="G172" s="24"/>
      <c r="H172" s="24"/>
      <c r="I172" s="46"/>
    </row>
    <row r="173" spans="2:9">
      <c r="B173" s="31"/>
      <c r="C173" s="47"/>
      <c r="D173" s="46"/>
      <c r="E173" s="214"/>
      <c r="F173" s="1004"/>
      <c r="G173" s="24"/>
      <c r="H173" s="24"/>
      <c r="I173" s="46"/>
    </row>
    <row r="174" spans="2:9">
      <c r="B174" s="31"/>
      <c r="C174" s="47"/>
      <c r="D174" s="46"/>
      <c r="E174" s="214"/>
      <c r="F174" s="1004"/>
      <c r="G174" s="24"/>
      <c r="H174" s="24"/>
      <c r="I174" s="46"/>
    </row>
    <row r="175" spans="2:9">
      <c r="B175" s="31"/>
      <c r="C175" s="47"/>
      <c r="D175" s="46"/>
      <c r="E175" s="214"/>
      <c r="F175" s="1004"/>
      <c r="G175" s="24"/>
      <c r="H175" s="24"/>
      <c r="I175" s="46"/>
    </row>
    <row r="176" spans="2:9">
      <c r="B176" s="31"/>
      <c r="C176" s="47"/>
      <c r="D176" s="46"/>
      <c r="E176" s="214"/>
      <c r="F176" s="1004"/>
      <c r="G176" s="24"/>
      <c r="H176" s="24"/>
      <c r="I176" s="46"/>
    </row>
    <row r="177" spans="1:9" ht="16.2" thickBot="1">
      <c r="B177" s="31"/>
      <c r="C177" s="47"/>
      <c r="D177" s="46"/>
      <c r="E177" s="214"/>
      <c r="F177" s="1004"/>
      <c r="G177" s="24"/>
      <c r="H177" s="24"/>
      <c r="I177" s="46"/>
    </row>
    <row r="178" spans="1:9">
      <c r="B178" s="3"/>
      <c r="C178" s="2"/>
      <c r="D178" s="7" t="s">
        <v>1533</v>
      </c>
      <c r="E178" s="999" t="s">
        <v>1221</v>
      </c>
      <c r="F178" s="1000" t="s">
        <v>1534</v>
      </c>
      <c r="G178" s="10" t="s">
        <v>705</v>
      </c>
      <c r="H178" s="7" t="s">
        <v>1535</v>
      </c>
    </row>
    <row r="179" spans="1:9" ht="16.2" thickBot="1">
      <c r="A179" t="s">
        <v>1536</v>
      </c>
      <c r="B179" s="12" t="s">
        <v>701</v>
      </c>
      <c r="C179" s="11" t="s">
        <v>786</v>
      </c>
      <c r="D179" s="11" t="s">
        <v>1537</v>
      </c>
      <c r="E179" s="1001" t="s">
        <v>1538</v>
      </c>
      <c r="F179" s="1002" t="s">
        <v>1537</v>
      </c>
      <c r="G179" s="17" t="s">
        <v>1539</v>
      </c>
      <c r="H179" s="17" t="s">
        <v>1540</v>
      </c>
      <c r="I179" t="s">
        <v>1607</v>
      </c>
    </row>
    <row r="180" spans="1:9" ht="16.2" thickTop="1">
      <c r="A180" t="s">
        <v>237</v>
      </c>
      <c r="B180" s="141" t="s">
        <v>239</v>
      </c>
      <c r="C180" s="1005">
        <v>42929</v>
      </c>
      <c r="D180" s="18" t="s">
        <v>815</v>
      </c>
      <c r="E180" s="196" t="s">
        <v>815</v>
      </c>
      <c r="F180" s="683" t="s">
        <v>815</v>
      </c>
      <c r="G180" s="68">
        <v>1.3978549882717277</v>
      </c>
      <c r="H180" s="68">
        <v>6.5073297468354401</v>
      </c>
    </row>
    <row r="181" spans="1:9">
      <c r="A181" t="s">
        <v>237</v>
      </c>
      <c r="B181" s="141" t="s">
        <v>239</v>
      </c>
      <c r="C181" s="1005">
        <v>42943</v>
      </c>
      <c r="D181" s="18" t="s">
        <v>815</v>
      </c>
      <c r="E181" s="196" t="s">
        <v>815</v>
      </c>
      <c r="F181" s="683" t="s">
        <v>815</v>
      </c>
      <c r="G181" s="68">
        <v>1.3978549882717277</v>
      </c>
      <c r="H181" s="68">
        <v>6.7245088607594905</v>
      </c>
    </row>
    <row r="182" spans="1:9">
      <c r="A182" t="s">
        <v>237</v>
      </c>
      <c r="B182" s="141" t="s">
        <v>239</v>
      </c>
      <c r="C182" s="1005">
        <v>42957</v>
      </c>
      <c r="D182" s="18" t="s">
        <v>815</v>
      </c>
      <c r="E182" s="196" t="s">
        <v>815</v>
      </c>
      <c r="F182" s="683" t="s">
        <v>815</v>
      </c>
      <c r="G182" s="68">
        <v>1.2507123579273354</v>
      </c>
      <c r="H182" s="68">
        <v>6.7245088607594905</v>
      </c>
    </row>
    <row r="183" spans="1:9">
      <c r="A183" t="s">
        <v>237</v>
      </c>
      <c r="B183" s="141" t="s">
        <v>239</v>
      </c>
      <c r="C183" s="1005">
        <v>42971</v>
      </c>
      <c r="D183" s="18" t="s">
        <v>815</v>
      </c>
      <c r="E183" s="196" t="s">
        <v>815</v>
      </c>
      <c r="F183" s="683" t="s">
        <v>815</v>
      </c>
      <c r="G183" s="68">
        <v>3.2371378675766329</v>
      </c>
      <c r="H183" s="68">
        <v>1.2065506329113922</v>
      </c>
    </row>
    <row r="184" spans="1:9">
      <c r="A184" t="s">
        <v>237</v>
      </c>
      <c r="B184" s="141" t="s">
        <v>239</v>
      </c>
      <c r="C184" s="661">
        <v>43300</v>
      </c>
      <c r="D184" s="46" t="s">
        <v>815</v>
      </c>
      <c r="E184" s="214" t="s">
        <v>815</v>
      </c>
      <c r="F184" s="703" t="s">
        <v>815</v>
      </c>
      <c r="G184" s="68">
        <v>1.194756307004839</v>
      </c>
      <c r="H184" s="68">
        <v>24.01772151898734</v>
      </c>
    </row>
    <row r="185" spans="1:9">
      <c r="A185" t="s">
        <v>237</v>
      </c>
      <c r="B185" s="141" t="s">
        <v>239</v>
      </c>
      <c r="C185" s="661">
        <v>43314</v>
      </c>
      <c r="D185" s="46" t="s">
        <v>815</v>
      </c>
      <c r="E185" s="214" t="s">
        <v>815</v>
      </c>
      <c r="F185" s="703" t="s">
        <v>815</v>
      </c>
      <c r="G185" s="68">
        <v>0.8621455299545886</v>
      </c>
      <c r="H185" s="68">
        <v>9.9696202531645568</v>
      </c>
    </row>
    <row r="186" spans="1:9">
      <c r="A186" t="s">
        <v>237</v>
      </c>
      <c r="B186" s="141" t="s">
        <v>239</v>
      </c>
      <c r="C186" s="661">
        <v>43328</v>
      </c>
      <c r="D186" s="46" t="s">
        <v>815</v>
      </c>
      <c r="E186" s="214" t="s">
        <v>815</v>
      </c>
      <c r="F186" s="703" t="s">
        <v>815</v>
      </c>
      <c r="G186" s="68">
        <v>1.788153691757665</v>
      </c>
      <c r="H186" s="68">
        <v>78.397468354430373</v>
      </c>
    </row>
    <row r="187" spans="1:9">
      <c r="A187" t="s">
        <v>237</v>
      </c>
      <c r="B187" s="141" t="s">
        <v>239</v>
      </c>
      <c r="C187" s="661">
        <v>43655</v>
      </c>
      <c r="D187" s="46" t="s">
        <v>815</v>
      </c>
      <c r="E187" s="214" t="s">
        <v>815</v>
      </c>
      <c r="F187" s="703" t="s">
        <v>815</v>
      </c>
      <c r="G187" s="704">
        <v>1.1722354918488407</v>
      </c>
      <c r="H187" s="704">
        <v>2.2380437974683551</v>
      </c>
    </row>
    <row r="188" spans="1:9">
      <c r="A188" t="s">
        <v>237</v>
      </c>
      <c r="B188" s="141" t="s">
        <v>239</v>
      </c>
      <c r="C188" s="661">
        <v>43669</v>
      </c>
      <c r="D188" s="46" t="s">
        <v>815</v>
      </c>
      <c r="E188" s="214" t="s">
        <v>815</v>
      </c>
      <c r="F188" s="703" t="s">
        <v>815</v>
      </c>
      <c r="G188" s="68">
        <v>1.2432800671124069</v>
      </c>
      <c r="H188" s="68">
        <v>3.5877037974683539</v>
      </c>
    </row>
    <row r="189" spans="1:9">
      <c r="A189" t="s">
        <v>237</v>
      </c>
      <c r="B189" s="141" t="s">
        <v>239</v>
      </c>
      <c r="C189" s="661">
        <v>43683</v>
      </c>
      <c r="D189" s="46" t="s">
        <v>815</v>
      </c>
      <c r="E189" s="214" t="s">
        <v>815</v>
      </c>
      <c r="F189" s="703" t="s">
        <v>815</v>
      </c>
      <c r="G189" s="68">
        <v>4.2981968034457489</v>
      </c>
      <c r="H189" s="68">
        <v>7.5512622784810102</v>
      </c>
    </row>
    <row r="190" spans="1:9">
      <c r="A190" t="s">
        <v>237</v>
      </c>
      <c r="B190" s="141" t="s">
        <v>239</v>
      </c>
      <c r="C190" s="661">
        <v>43697</v>
      </c>
      <c r="D190" s="46" t="s">
        <v>815</v>
      </c>
      <c r="E190" s="214" t="s">
        <v>815</v>
      </c>
      <c r="F190" s="703" t="s">
        <v>815</v>
      </c>
      <c r="G190" s="68">
        <v>1.1722354918488407</v>
      </c>
      <c r="H190" s="68">
        <v>10.711858481012657</v>
      </c>
    </row>
    <row r="191" spans="1:9">
      <c r="A191" s="1006" t="s">
        <v>1615</v>
      </c>
      <c r="B191" s="141"/>
      <c r="C191" s="47"/>
      <c r="D191" s="46"/>
      <c r="E191" s="214"/>
      <c r="F191" s="1004"/>
      <c r="G191" s="24"/>
      <c r="H191" s="24"/>
    </row>
    <row r="192" spans="1:9" ht="16.2" thickBot="1">
      <c r="A192" s="1006"/>
      <c r="B192" s="141"/>
      <c r="C192" s="47"/>
      <c r="D192" s="46"/>
      <c r="E192" s="214"/>
      <c r="F192" s="1004"/>
      <c r="G192" s="24"/>
      <c r="H192" s="24"/>
    </row>
    <row r="193" spans="1:9">
      <c r="B193" s="3"/>
      <c r="C193" s="2"/>
      <c r="D193" s="7" t="s">
        <v>1533</v>
      </c>
      <c r="E193" s="999" t="s">
        <v>1221</v>
      </c>
      <c r="F193" s="1000" t="s">
        <v>1534</v>
      </c>
      <c r="G193" s="10" t="s">
        <v>705</v>
      </c>
      <c r="H193" s="7" t="s">
        <v>1535</v>
      </c>
    </row>
    <row r="194" spans="1:9" ht="16.2" thickBot="1">
      <c r="A194" t="s">
        <v>1536</v>
      </c>
      <c r="B194" s="12" t="s">
        <v>701</v>
      </c>
      <c r="C194" s="11" t="s">
        <v>786</v>
      </c>
      <c r="D194" s="11" t="s">
        <v>1537</v>
      </c>
      <c r="E194" s="1001" t="s">
        <v>1538</v>
      </c>
      <c r="F194" s="1002" t="s">
        <v>1537</v>
      </c>
      <c r="G194" s="17" t="s">
        <v>1539</v>
      </c>
      <c r="H194" s="17" t="s">
        <v>1540</v>
      </c>
      <c r="I194" t="s">
        <v>1607</v>
      </c>
    </row>
    <row r="195" spans="1:9" ht="16.2" thickTop="1">
      <c r="B195" s="31" t="s">
        <v>1616</v>
      </c>
      <c r="C195" s="661">
        <v>43655</v>
      </c>
      <c r="D195" s="46">
        <v>6.9</v>
      </c>
      <c r="E195" s="214">
        <v>0.5</v>
      </c>
      <c r="F195" s="703">
        <v>5.35</v>
      </c>
      <c r="G195" s="704">
        <v>0.35523068284210663</v>
      </c>
      <c r="H195" s="704">
        <v>1.3838286075949364</v>
      </c>
      <c r="I195" t="s">
        <v>1617</v>
      </c>
    </row>
    <row r="196" spans="1:9">
      <c r="B196" s="31" t="s">
        <v>1616</v>
      </c>
      <c r="C196" s="661">
        <v>43655</v>
      </c>
      <c r="D196" s="46">
        <v>6.9</v>
      </c>
      <c r="E196" s="214">
        <v>2</v>
      </c>
      <c r="F196" s="703">
        <v>5.35</v>
      </c>
      <c r="G196" s="1007" t="s">
        <v>811</v>
      </c>
      <c r="H196" s="1007" t="s">
        <v>811</v>
      </c>
      <c r="I196" t="s">
        <v>1617</v>
      </c>
    </row>
    <row r="197" spans="1:9">
      <c r="B197" s="31" t="s">
        <v>1616</v>
      </c>
      <c r="C197" s="661">
        <v>43655</v>
      </c>
      <c r="D197" s="46">
        <v>6.9</v>
      </c>
      <c r="E197" s="214">
        <v>4</v>
      </c>
      <c r="F197" s="703">
        <v>5.35</v>
      </c>
      <c r="G197" s="1007" t="s">
        <v>811</v>
      </c>
      <c r="H197" s="1007" t="s">
        <v>811</v>
      </c>
      <c r="I197" t="s">
        <v>1617</v>
      </c>
    </row>
    <row r="198" spans="1:9">
      <c r="B198" s="31" t="s">
        <v>1616</v>
      </c>
      <c r="C198" s="661">
        <v>43669</v>
      </c>
      <c r="D198" s="27">
        <v>6.7</v>
      </c>
      <c r="E198" s="213">
        <v>0.5</v>
      </c>
      <c r="F198" s="694">
        <v>4.55</v>
      </c>
      <c r="G198" s="68">
        <v>0.35523068284210663</v>
      </c>
      <c r="H198" s="68">
        <v>1.8451048101265826</v>
      </c>
      <c r="I198" t="s">
        <v>1617</v>
      </c>
    </row>
    <row r="199" spans="1:9">
      <c r="B199" s="31" t="s">
        <v>1616</v>
      </c>
      <c r="C199" s="661">
        <v>43683</v>
      </c>
      <c r="D199" s="27">
        <v>6.7</v>
      </c>
      <c r="E199" s="213">
        <v>0.5</v>
      </c>
      <c r="F199" s="694">
        <v>5.85</v>
      </c>
      <c r="G199" s="68">
        <v>0.35523068284210663</v>
      </c>
      <c r="H199" s="68">
        <v>1.7596832911392397</v>
      </c>
      <c r="I199" t="s">
        <v>1617</v>
      </c>
    </row>
    <row r="200" spans="1:9">
      <c r="B200" s="31" t="s">
        <v>1616</v>
      </c>
      <c r="C200" s="661">
        <v>43697</v>
      </c>
      <c r="D200" s="27">
        <v>6.6</v>
      </c>
      <c r="E200" s="213">
        <v>0.5</v>
      </c>
      <c r="F200" s="694">
        <v>5.3</v>
      </c>
      <c r="G200" s="68">
        <v>0.31970761455789598</v>
      </c>
      <c r="H200" s="68">
        <v>1.4094550632911396</v>
      </c>
      <c r="I200" t="s">
        <v>1617</v>
      </c>
    </row>
    <row r="201" spans="1:9">
      <c r="B201" s="31"/>
      <c r="C201" s="31"/>
      <c r="D201" s="36" t="s">
        <v>1533</v>
      </c>
      <c r="E201" s="36" t="s">
        <v>1221</v>
      </c>
      <c r="F201" s="36" t="s">
        <v>1534</v>
      </c>
      <c r="G201" s="39" t="s">
        <v>705</v>
      </c>
      <c r="H201" s="36" t="s">
        <v>1535</v>
      </c>
      <c r="I201" s="55"/>
    </row>
    <row r="202" spans="1:9" ht="16.2" thickBot="1">
      <c r="B202" s="40" t="s">
        <v>701</v>
      </c>
      <c r="C202" s="40" t="s">
        <v>786</v>
      </c>
      <c r="D202" s="40" t="s">
        <v>1537</v>
      </c>
      <c r="E202" s="40" t="s">
        <v>1538</v>
      </c>
      <c r="F202" s="40" t="s">
        <v>1537</v>
      </c>
      <c r="G202" s="45" t="s">
        <v>1539</v>
      </c>
      <c r="H202" s="45" t="s">
        <v>1540</v>
      </c>
      <c r="I202" s="987" t="s">
        <v>799</v>
      </c>
    </row>
    <row r="203" spans="1:9" ht="16.2" thickTop="1">
      <c r="B203" t="s">
        <v>1616</v>
      </c>
      <c r="C203" s="658">
        <v>44392</v>
      </c>
      <c r="D203" s="27">
        <v>6.15</v>
      </c>
      <c r="E203" s="27">
        <v>0.5</v>
      </c>
      <c r="F203" s="54">
        <v>2.95</v>
      </c>
      <c r="G203" s="68">
        <v>0.61956147684928409</v>
      </c>
      <c r="H203" s="68">
        <v>4.1626852678571442</v>
      </c>
      <c r="I203" s="571" t="s">
        <v>1618</v>
      </c>
    </row>
    <row r="204" spans="1:9">
      <c r="B204" t="s">
        <v>1616</v>
      </c>
      <c r="C204" s="658">
        <v>44392</v>
      </c>
      <c r="D204" s="27">
        <v>6.15</v>
      </c>
      <c r="E204" s="27">
        <v>2</v>
      </c>
      <c r="F204" s="54">
        <v>2.95</v>
      </c>
      <c r="G204" s="54" t="s">
        <v>811</v>
      </c>
      <c r="H204" s="54" t="s">
        <v>811</v>
      </c>
      <c r="I204" s="990"/>
    </row>
    <row r="205" spans="1:9">
      <c r="B205" t="s">
        <v>1616</v>
      </c>
      <c r="C205" s="658">
        <v>44392</v>
      </c>
      <c r="D205" s="27">
        <v>6.15</v>
      </c>
      <c r="E205" s="27">
        <v>4</v>
      </c>
      <c r="F205" s="54">
        <v>2.95</v>
      </c>
      <c r="G205" s="54" t="s">
        <v>811</v>
      </c>
      <c r="H205" s="54" t="s">
        <v>811</v>
      </c>
      <c r="I205" s="990"/>
    </row>
    <row r="206" spans="1:9">
      <c r="B206" t="s">
        <v>1616</v>
      </c>
      <c r="C206" s="658">
        <v>44392</v>
      </c>
      <c r="D206" s="27">
        <v>6.15</v>
      </c>
      <c r="E206" s="27">
        <v>6</v>
      </c>
      <c r="F206" s="54">
        <v>2.95</v>
      </c>
      <c r="G206" s="68">
        <v>0.80215547363554363</v>
      </c>
      <c r="H206" s="68">
        <v>2.9344352678571428</v>
      </c>
      <c r="I206" s="990"/>
    </row>
    <row r="207" spans="1:9">
      <c r="B207" t="s">
        <v>1616</v>
      </c>
      <c r="C207" s="658">
        <v>44406</v>
      </c>
      <c r="D207" s="27">
        <v>6.15</v>
      </c>
      <c r="E207" s="27">
        <v>0.5</v>
      </c>
      <c r="F207" s="54">
        <v>3.2</v>
      </c>
      <c r="G207" s="68">
        <v>2.9412367366636594</v>
      </c>
      <c r="H207" s="68">
        <v>1.691904761904762</v>
      </c>
      <c r="I207" s="990"/>
    </row>
    <row r="208" spans="1:9">
      <c r="B208" t="s">
        <v>1616</v>
      </c>
      <c r="C208" s="658">
        <v>44406</v>
      </c>
      <c r="D208" s="27">
        <v>6.15</v>
      </c>
      <c r="E208" s="27">
        <v>2</v>
      </c>
      <c r="F208" s="54">
        <v>3.2</v>
      </c>
      <c r="G208" s="54" t="s">
        <v>811</v>
      </c>
      <c r="H208" s="54" t="s">
        <v>811</v>
      </c>
      <c r="I208" s="990"/>
    </row>
    <row r="209" spans="1:9">
      <c r="B209" t="s">
        <v>1616</v>
      </c>
      <c r="C209" s="658">
        <v>44406</v>
      </c>
      <c r="D209" s="27">
        <v>6.15</v>
      </c>
      <c r="E209" s="27">
        <v>4</v>
      </c>
      <c r="F209" s="54">
        <v>3.2</v>
      </c>
      <c r="G209" s="54" t="s">
        <v>811</v>
      </c>
      <c r="H209" s="54" t="s">
        <v>811</v>
      </c>
      <c r="I209" s="990"/>
    </row>
    <row r="210" spans="1:9">
      <c r="B210" t="s">
        <v>1616</v>
      </c>
      <c r="C210" s="658">
        <v>44406</v>
      </c>
      <c r="D210" s="27">
        <v>6.15</v>
      </c>
      <c r="E210" s="27">
        <v>6</v>
      </c>
      <c r="F210" s="54">
        <v>3.2</v>
      </c>
      <c r="G210" s="68">
        <v>0.86900176310517219</v>
      </c>
      <c r="H210" s="68">
        <v>20.309813988095243</v>
      </c>
      <c r="I210" s="990"/>
    </row>
    <row r="211" spans="1:9">
      <c r="B211" t="s">
        <v>1616</v>
      </c>
      <c r="C211" s="658">
        <v>44420</v>
      </c>
      <c r="D211" s="27">
        <v>5.9</v>
      </c>
      <c r="E211" s="27">
        <v>0.5</v>
      </c>
      <c r="F211" s="54">
        <v>4.1500000000000004</v>
      </c>
      <c r="G211" s="655">
        <v>0.48188114866055437</v>
      </c>
      <c r="H211" s="68">
        <v>1.5300000000000002</v>
      </c>
      <c r="I211" s="990"/>
    </row>
    <row r="212" spans="1:9">
      <c r="B212" t="s">
        <v>1616</v>
      </c>
      <c r="C212" s="658">
        <v>44420</v>
      </c>
      <c r="D212" s="27">
        <v>5.9</v>
      </c>
      <c r="E212" s="27">
        <v>2</v>
      </c>
      <c r="F212" s="54">
        <v>4.1500000000000004</v>
      </c>
      <c r="G212" s="54" t="s">
        <v>811</v>
      </c>
      <c r="H212" s="54" t="s">
        <v>811</v>
      </c>
      <c r="I212" s="990"/>
    </row>
    <row r="213" spans="1:9">
      <c r="B213" t="s">
        <v>1616</v>
      </c>
      <c r="C213" s="658">
        <v>44420</v>
      </c>
      <c r="D213" s="27">
        <v>5.9</v>
      </c>
      <c r="E213" s="27">
        <v>4</v>
      </c>
      <c r="F213" s="54">
        <v>4.1500000000000004</v>
      </c>
      <c r="G213" s="54" t="s">
        <v>811</v>
      </c>
      <c r="H213" s="54" t="s">
        <v>811</v>
      </c>
      <c r="I213" s="990"/>
    </row>
    <row r="214" spans="1:9">
      <c r="B214" t="s">
        <v>1616</v>
      </c>
      <c r="C214" s="658">
        <v>44420</v>
      </c>
      <c r="D214" s="27">
        <v>5.9</v>
      </c>
      <c r="E214" s="27">
        <v>6</v>
      </c>
      <c r="F214" s="54">
        <v>4.1500000000000004</v>
      </c>
      <c r="G214" s="655">
        <v>0.3442008204718246</v>
      </c>
      <c r="H214" s="68">
        <v>1.6838095238095241</v>
      </c>
      <c r="I214" s="990"/>
    </row>
    <row r="215" spans="1:9">
      <c r="B215" t="s">
        <v>1616</v>
      </c>
      <c r="C215" s="658">
        <v>44434</v>
      </c>
      <c r="D215" s="27">
        <v>6</v>
      </c>
      <c r="E215" s="27">
        <v>0.5</v>
      </c>
      <c r="F215" s="54">
        <v>4.2</v>
      </c>
      <c r="G215" s="655">
        <v>1.1668659538722175</v>
      </c>
      <c r="H215" s="68">
        <v>1.7930952380952385</v>
      </c>
      <c r="I215" s="990"/>
    </row>
    <row r="216" spans="1:9">
      <c r="B216" t="s">
        <v>1616</v>
      </c>
      <c r="C216" s="658">
        <v>44434</v>
      </c>
      <c r="D216" s="27">
        <v>6</v>
      </c>
      <c r="E216" s="27">
        <v>2</v>
      </c>
      <c r="F216" s="54">
        <v>4.2</v>
      </c>
      <c r="G216" s="54" t="s">
        <v>811</v>
      </c>
      <c r="H216" s="54" t="s">
        <v>811</v>
      </c>
      <c r="I216" s="990"/>
    </row>
    <row r="217" spans="1:9">
      <c r="B217" t="s">
        <v>1616</v>
      </c>
      <c r="C217" s="658">
        <v>44434</v>
      </c>
      <c r="D217" s="27">
        <v>6</v>
      </c>
      <c r="E217" s="27">
        <v>4</v>
      </c>
      <c r="F217" s="54">
        <v>4.2</v>
      </c>
      <c r="G217" s="54" t="s">
        <v>811</v>
      </c>
      <c r="H217" s="54" t="s">
        <v>811</v>
      </c>
      <c r="I217" s="990"/>
    </row>
    <row r="218" spans="1:9">
      <c r="B218" t="s">
        <v>1616</v>
      </c>
      <c r="C218" s="658">
        <v>44434</v>
      </c>
      <c r="D218" s="27">
        <v>6</v>
      </c>
      <c r="E218" s="27">
        <v>6</v>
      </c>
      <c r="F218" s="54">
        <v>4.2</v>
      </c>
      <c r="G218" s="655">
        <v>2.5671050985188786</v>
      </c>
      <c r="H218" s="68">
        <v>2.1816666666666671</v>
      </c>
      <c r="I218" s="990"/>
    </row>
    <row r="219" spans="1:9">
      <c r="B219" t="s">
        <v>1616</v>
      </c>
      <c r="C219" s="658">
        <v>44446</v>
      </c>
      <c r="D219" s="27">
        <v>5.9</v>
      </c>
      <c r="E219" s="27">
        <v>0.5</v>
      </c>
      <c r="F219" s="54">
        <v>4.75</v>
      </c>
      <c r="G219" s="54" t="s">
        <v>811</v>
      </c>
      <c r="H219" s="54" t="s">
        <v>811</v>
      </c>
      <c r="I219" s="990"/>
    </row>
    <row r="220" spans="1:9">
      <c r="B220" t="s">
        <v>1616</v>
      </c>
      <c r="C220" s="658">
        <v>44446</v>
      </c>
      <c r="D220" s="27">
        <v>5.9</v>
      </c>
      <c r="E220" s="27">
        <v>2</v>
      </c>
      <c r="F220" s="54">
        <v>4.75</v>
      </c>
      <c r="G220" s="54" t="s">
        <v>811</v>
      </c>
      <c r="H220" s="54" t="s">
        <v>811</v>
      </c>
      <c r="I220" s="990"/>
    </row>
    <row r="221" spans="1:9">
      <c r="B221" t="s">
        <v>1616</v>
      </c>
      <c r="C221" s="658">
        <v>44446</v>
      </c>
      <c r="D221" s="27">
        <v>5.9</v>
      </c>
      <c r="E221" s="27">
        <v>4</v>
      </c>
      <c r="F221" s="54">
        <v>4.75</v>
      </c>
      <c r="G221" s="54" t="s">
        <v>811</v>
      </c>
      <c r="H221" s="54" t="s">
        <v>811</v>
      </c>
      <c r="I221" s="990"/>
    </row>
    <row r="222" spans="1:9">
      <c r="B222" t="s">
        <v>1616</v>
      </c>
      <c r="C222" s="658">
        <v>44446</v>
      </c>
      <c r="D222" s="27">
        <v>5.9</v>
      </c>
      <c r="E222" s="27">
        <v>6</v>
      </c>
      <c r="F222" s="54">
        <v>4.75</v>
      </c>
      <c r="G222" s="54" t="s">
        <v>811</v>
      </c>
      <c r="H222" s="54" t="s">
        <v>811</v>
      </c>
      <c r="I222" s="990"/>
    </row>
    <row r="223" spans="1:9">
      <c r="A223" s="571"/>
      <c r="B223" s="31"/>
      <c r="C223" s="47"/>
      <c r="D223" s="27"/>
      <c r="E223" s="213"/>
      <c r="F223" s="1003"/>
      <c r="G223" s="24"/>
      <c r="H223" s="24"/>
    </row>
    <row r="224" spans="1:9" ht="16.2" thickBot="1">
      <c r="A224" s="571"/>
      <c r="B224" s="31"/>
      <c r="C224" s="47"/>
      <c r="D224" s="27"/>
      <c r="E224" s="213"/>
      <c r="F224" s="1003"/>
      <c r="G224" s="24"/>
      <c r="H224" s="24"/>
    </row>
    <row r="225" spans="1:9">
      <c r="B225" s="3"/>
      <c r="C225" s="2"/>
      <c r="D225" s="7" t="s">
        <v>1533</v>
      </c>
      <c r="E225" s="999" t="s">
        <v>1221</v>
      </c>
      <c r="F225" s="1000" t="s">
        <v>1534</v>
      </c>
      <c r="G225" s="10" t="s">
        <v>705</v>
      </c>
      <c r="H225" s="7" t="s">
        <v>1535</v>
      </c>
    </row>
    <row r="226" spans="1:9" ht="16.2" thickBot="1">
      <c r="A226" t="s">
        <v>1536</v>
      </c>
      <c r="B226" s="12" t="s">
        <v>701</v>
      </c>
      <c r="C226" s="11" t="s">
        <v>786</v>
      </c>
      <c r="D226" s="11" t="s">
        <v>1537</v>
      </c>
      <c r="E226" s="1001" t="s">
        <v>1538</v>
      </c>
      <c r="F226" s="1002" t="s">
        <v>1537</v>
      </c>
      <c r="G226" s="17" t="s">
        <v>1539</v>
      </c>
      <c r="H226" s="17" t="s">
        <v>1540</v>
      </c>
      <c r="I226" t="s">
        <v>1607</v>
      </c>
    </row>
    <row r="227" spans="1:9" ht="16.2" thickTop="1">
      <c r="A227" t="s">
        <v>227</v>
      </c>
      <c r="B227" s="27" t="s">
        <v>1548</v>
      </c>
      <c r="C227" s="1005">
        <v>42929</v>
      </c>
      <c r="D227" s="18">
        <v>7.8</v>
      </c>
      <c r="E227" s="196">
        <v>0.5</v>
      </c>
      <c r="F227" s="705">
        <v>1.9</v>
      </c>
      <c r="G227" s="68">
        <v>1.0299984124107469</v>
      </c>
      <c r="H227" s="68">
        <v>5.9523164556962005</v>
      </c>
    </row>
    <row r="228" spans="1:9">
      <c r="A228" t="s">
        <v>227</v>
      </c>
      <c r="B228" s="27" t="s">
        <v>1548</v>
      </c>
      <c r="C228" s="1005">
        <v>42943</v>
      </c>
      <c r="D228" s="18">
        <v>7.75</v>
      </c>
      <c r="E228" s="196">
        <v>0.5</v>
      </c>
      <c r="F228" s="705">
        <v>1.27</v>
      </c>
      <c r="G228" s="68">
        <v>1.103569727582943</v>
      </c>
      <c r="H228" s="68">
        <v>10.360248101265823</v>
      </c>
    </row>
    <row r="229" spans="1:9">
      <c r="A229" t="s">
        <v>227</v>
      </c>
      <c r="B229" s="27" t="s">
        <v>1548</v>
      </c>
      <c r="C229" s="1005">
        <v>42957</v>
      </c>
      <c r="D229" s="18">
        <v>7.6</v>
      </c>
      <c r="E229" s="196">
        <v>0.5</v>
      </c>
      <c r="F229" s="705">
        <v>1.82</v>
      </c>
      <c r="G229" s="68">
        <v>1.0299984124107469</v>
      </c>
      <c r="H229" s="68">
        <v>9.5397936708860751</v>
      </c>
    </row>
    <row r="230" spans="1:9">
      <c r="A230" t="s">
        <v>227</v>
      </c>
      <c r="B230" s="27" t="s">
        <v>1548</v>
      </c>
      <c r="C230" s="661">
        <v>43286</v>
      </c>
      <c r="D230" s="27">
        <v>7.65</v>
      </c>
      <c r="E230" s="213">
        <v>0.5</v>
      </c>
      <c r="F230" s="707">
        <v>2.65</v>
      </c>
      <c r="G230" s="68">
        <v>0.55786801376306383</v>
      </c>
      <c r="H230" s="68">
        <v>3.9312025316455701</v>
      </c>
    </row>
    <row r="231" spans="1:9">
      <c r="A231" t="s">
        <v>227</v>
      </c>
      <c r="B231" s="27" t="s">
        <v>1548</v>
      </c>
      <c r="C231" s="661">
        <v>43300</v>
      </c>
      <c r="D231" s="46" t="s">
        <v>815</v>
      </c>
      <c r="E231" s="213">
        <v>0.5</v>
      </c>
      <c r="F231" s="707">
        <v>1.95</v>
      </c>
      <c r="G231" s="68">
        <v>0.84335739317988634</v>
      </c>
      <c r="H231" s="68">
        <v>9.6750632911392422</v>
      </c>
    </row>
    <row r="232" spans="1:9">
      <c r="A232" t="s">
        <v>227</v>
      </c>
      <c r="B232" s="27" t="s">
        <v>1548</v>
      </c>
      <c r="C232" s="661">
        <v>43314</v>
      </c>
      <c r="D232" s="27">
        <v>7</v>
      </c>
      <c r="E232" s="213">
        <v>0.5</v>
      </c>
      <c r="F232" s="707">
        <v>1.41</v>
      </c>
      <c r="G232" s="68">
        <v>1.1814586891970287</v>
      </c>
      <c r="H232" s="68">
        <v>15.407594936708861</v>
      </c>
    </row>
    <row r="233" spans="1:9">
      <c r="A233" t="s">
        <v>227</v>
      </c>
      <c r="B233" s="27" t="s">
        <v>1548</v>
      </c>
      <c r="C233" s="661">
        <v>43328</v>
      </c>
      <c r="D233" s="27">
        <v>6.3</v>
      </c>
      <c r="E233" s="213">
        <v>0.5</v>
      </c>
      <c r="F233" s="707">
        <v>1.6</v>
      </c>
      <c r="G233" s="68">
        <v>1.0218021095758087</v>
      </c>
      <c r="H233" s="68">
        <v>75.678481012658239</v>
      </c>
    </row>
    <row r="234" spans="1:9">
      <c r="A234" t="s">
        <v>227</v>
      </c>
      <c r="B234" s="27" t="s">
        <v>1548</v>
      </c>
      <c r="C234" s="661">
        <v>43655</v>
      </c>
      <c r="D234" s="46">
        <v>7.8</v>
      </c>
      <c r="E234" s="214">
        <v>0.5</v>
      </c>
      <c r="F234" s="709">
        <v>1.85</v>
      </c>
      <c r="G234" s="704">
        <v>0.78149032789922701</v>
      </c>
      <c r="H234" s="704">
        <v>4.595677721518987</v>
      </c>
    </row>
    <row r="235" spans="1:9">
      <c r="A235" t="s">
        <v>227</v>
      </c>
      <c r="B235" s="27" t="s">
        <v>1548</v>
      </c>
      <c r="C235" s="661">
        <v>43683</v>
      </c>
      <c r="D235" s="27">
        <v>7.9</v>
      </c>
      <c r="E235" s="213">
        <v>0.5</v>
      </c>
      <c r="F235" s="707">
        <v>1.53</v>
      </c>
      <c r="G235" s="68">
        <v>0.85253490316279312</v>
      </c>
      <c r="H235" s="68">
        <v>5.8257475949367086</v>
      </c>
    </row>
    <row r="236" spans="1:9">
      <c r="A236" t="s">
        <v>227</v>
      </c>
      <c r="B236" s="27" t="s">
        <v>1548</v>
      </c>
      <c r="C236" s="661">
        <v>43697</v>
      </c>
      <c r="D236" s="27">
        <v>7.84</v>
      </c>
      <c r="E236" s="213">
        <v>0.5</v>
      </c>
      <c r="F236" s="707">
        <v>2.35</v>
      </c>
      <c r="G236" s="68">
        <v>0.63941522911579185</v>
      </c>
      <c r="H236" s="68">
        <v>8.5848626582278467</v>
      </c>
    </row>
    <row r="237" spans="1:9">
      <c r="B237" s="31"/>
      <c r="C237" s="31"/>
      <c r="D237" s="36" t="s">
        <v>1533</v>
      </c>
      <c r="E237" s="36" t="s">
        <v>1221</v>
      </c>
      <c r="F237" s="36" t="s">
        <v>1534</v>
      </c>
      <c r="G237" s="39" t="s">
        <v>705</v>
      </c>
      <c r="H237" s="36" t="s">
        <v>1535</v>
      </c>
      <c r="I237" s="55"/>
    </row>
    <row r="238" spans="1:9" ht="16.2" thickBot="1">
      <c r="B238" s="40" t="s">
        <v>701</v>
      </c>
      <c r="C238" s="40" t="s">
        <v>786</v>
      </c>
      <c r="D238" s="40" t="s">
        <v>1537</v>
      </c>
      <c r="E238" s="40" t="s">
        <v>1538</v>
      </c>
      <c r="F238" s="40" t="s">
        <v>1537</v>
      </c>
      <c r="G238" s="45" t="s">
        <v>1539</v>
      </c>
      <c r="H238" s="45" t="s">
        <v>1540</v>
      </c>
      <c r="I238" s="987" t="s">
        <v>799</v>
      </c>
    </row>
    <row r="239" spans="1:9" s="1006" customFormat="1" ht="16.2" thickTop="1">
      <c r="B239" s="1006" t="s">
        <v>1547</v>
      </c>
      <c r="C239" s="1010">
        <v>44392</v>
      </c>
      <c r="D239" s="1011">
        <v>7.25</v>
      </c>
      <c r="E239" s="1011">
        <v>0.5</v>
      </c>
      <c r="F239" s="1012">
        <v>1.78</v>
      </c>
      <c r="G239" s="1013">
        <v>0.5851413948021017</v>
      </c>
      <c r="H239" s="1013">
        <v>8.5485714285714298</v>
      </c>
      <c r="I239" s="1015"/>
    </row>
    <row r="240" spans="1:9">
      <c r="B240" t="s">
        <v>1547</v>
      </c>
      <c r="C240" s="658">
        <v>44392</v>
      </c>
      <c r="D240" s="27">
        <v>7.25</v>
      </c>
      <c r="E240" s="27">
        <v>2</v>
      </c>
      <c r="F240" s="54">
        <v>1.78</v>
      </c>
      <c r="G240" s="54" t="s">
        <v>811</v>
      </c>
      <c r="H240" s="54" t="s">
        <v>811</v>
      </c>
      <c r="I240" s="990"/>
    </row>
    <row r="241" spans="2:9">
      <c r="B241" t="s">
        <v>1547</v>
      </c>
      <c r="C241" s="658">
        <v>44392</v>
      </c>
      <c r="D241" s="27">
        <v>7.25</v>
      </c>
      <c r="E241" s="27">
        <v>4</v>
      </c>
      <c r="F241" s="54">
        <v>1.78</v>
      </c>
      <c r="G241" s="54" t="s">
        <v>811</v>
      </c>
      <c r="H241" s="54" t="s">
        <v>811</v>
      </c>
      <c r="I241" s="990"/>
    </row>
    <row r="242" spans="2:9" s="1006" customFormat="1">
      <c r="B242" s="1006" t="s">
        <v>1547</v>
      </c>
      <c r="C242" s="1010">
        <v>44392</v>
      </c>
      <c r="D242" s="1011">
        <v>7.25</v>
      </c>
      <c r="E242" s="1011">
        <v>6</v>
      </c>
      <c r="F242" s="1012">
        <v>1.78</v>
      </c>
      <c r="G242" s="1013">
        <v>1.0695406315140581</v>
      </c>
      <c r="H242" s="1013">
        <v>4.3592857142857149</v>
      </c>
      <c r="I242" s="1015"/>
    </row>
    <row r="243" spans="2:9">
      <c r="B243" t="s">
        <v>1547</v>
      </c>
      <c r="C243" s="658">
        <v>44392</v>
      </c>
      <c r="D243" s="27">
        <v>7.25</v>
      </c>
      <c r="E243" s="27">
        <v>7</v>
      </c>
      <c r="F243" s="54">
        <v>1.78</v>
      </c>
      <c r="G243" s="54" t="s">
        <v>811</v>
      </c>
      <c r="H243" s="54" t="s">
        <v>811</v>
      </c>
      <c r="I243" s="990"/>
    </row>
    <row r="244" spans="2:9" s="1006" customFormat="1">
      <c r="B244" s="1006" t="s">
        <v>1547</v>
      </c>
      <c r="C244" s="1010">
        <v>44406</v>
      </c>
      <c r="D244" s="1011">
        <v>7.55</v>
      </c>
      <c r="E244" s="1011">
        <v>0.5</v>
      </c>
      <c r="F244" s="1012">
        <v>2.09</v>
      </c>
      <c r="G244" s="1013">
        <v>0.80215547363554363</v>
      </c>
      <c r="H244" s="1013">
        <v>6.6542857142857157</v>
      </c>
      <c r="I244" s="1015"/>
    </row>
    <row r="245" spans="2:9">
      <c r="B245" t="s">
        <v>1547</v>
      </c>
      <c r="C245" s="658">
        <v>44406</v>
      </c>
      <c r="D245" s="27">
        <v>7.55</v>
      </c>
      <c r="E245" s="27">
        <v>2</v>
      </c>
      <c r="F245" s="54">
        <v>2.09</v>
      </c>
      <c r="G245" s="54" t="s">
        <v>811</v>
      </c>
      <c r="H245" s="54" t="s">
        <v>811</v>
      </c>
      <c r="I245" s="990"/>
    </row>
    <row r="246" spans="2:9">
      <c r="B246" t="s">
        <v>1547</v>
      </c>
      <c r="C246" s="658">
        <v>44406</v>
      </c>
      <c r="D246" s="27">
        <v>7.55</v>
      </c>
      <c r="E246" s="27">
        <v>4</v>
      </c>
      <c r="F246" s="54">
        <v>2.09</v>
      </c>
      <c r="G246" s="54" t="s">
        <v>811</v>
      </c>
      <c r="H246" s="54" t="s">
        <v>811</v>
      </c>
      <c r="I246" s="990"/>
    </row>
    <row r="247" spans="2:9" s="1006" customFormat="1">
      <c r="B247" s="1006" t="s">
        <v>1547</v>
      </c>
      <c r="C247" s="1010">
        <v>44406</v>
      </c>
      <c r="D247" s="1011">
        <v>7.55</v>
      </c>
      <c r="E247" s="1011">
        <v>6</v>
      </c>
      <c r="F247" s="1012">
        <v>2.09</v>
      </c>
      <c r="G247" s="1013">
        <v>0.93584805257480086</v>
      </c>
      <c r="H247" s="1013">
        <v>6.4680952380952395</v>
      </c>
      <c r="I247" s="1015"/>
    </row>
    <row r="248" spans="2:9">
      <c r="B248" t="s">
        <v>1547</v>
      </c>
      <c r="C248" s="658">
        <v>44406</v>
      </c>
      <c r="D248" s="27">
        <v>7.55</v>
      </c>
      <c r="E248" s="27">
        <v>7</v>
      </c>
      <c r="F248" s="54">
        <v>2.09</v>
      </c>
      <c r="G248" s="54" t="s">
        <v>811</v>
      </c>
      <c r="H248" s="54" t="s">
        <v>811</v>
      </c>
      <c r="I248" s="990"/>
    </row>
    <row r="249" spans="2:9" s="1006" customFormat="1">
      <c r="B249" s="1006" t="s">
        <v>1547</v>
      </c>
      <c r="C249" s="1010">
        <v>44420</v>
      </c>
      <c r="D249" s="1011">
        <v>5.95</v>
      </c>
      <c r="E249" s="1011">
        <v>0.5</v>
      </c>
      <c r="F249" s="1012">
        <v>2.27</v>
      </c>
      <c r="G249" s="1014">
        <v>0.5507213127549192</v>
      </c>
      <c r="H249" s="1013">
        <v>8.1802380952380975</v>
      </c>
      <c r="I249" s="1015"/>
    </row>
    <row r="250" spans="2:9">
      <c r="B250" t="s">
        <v>1547</v>
      </c>
      <c r="C250" s="658">
        <v>44420</v>
      </c>
      <c r="D250" s="27">
        <v>5.95</v>
      </c>
      <c r="E250" s="27">
        <v>2</v>
      </c>
      <c r="F250" s="54">
        <v>2.27</v>
      </c>
      <c r="G250" s="54" t="s">
        <v>811</v>
      </c>
      <c r="H250" s="54" t="s">
        <v>811</v>
      </c>
      <c r="I250" s="990"/>
    </row>
    <row r="251" spans="2:9">
      <c r="B251" t="s">
        <v>1547</v>
      </c>
      <c r="C251" s="658">
        <v>44420</v>
      </c>
      <c r="D251" s="27">
        <v>5.95</v>
      </c>
      <c r="E251" s="27">
        <v>4</v>
      </c>
      <c r="F251" s="54">
        <v>2.27</v>
      </c>
      <c r="G251" s="54" t="s">
        <v>811</v>
      </c>
      <c r="H251" s="54" t="s">
        <v>811</v>
      </c>
      <c r="I251" s="990"/>
    </row>
    <row r="252" spans="2:9" s="1006" customFormat="1">
      <c r="B252" s="1006" t="s">
        <v>1547</v>
      </c>
      <c r="C252" s="1010">
        <v>44420</v>
      </c>
      <c r="D252" s="1011">
        <v>5.95</v>
      </c>
      <c r="E252" s="1011">
        <v>5</v>
      </c>
      <c r="F252" s="1012">
        <v>2.27</v>
      </c>
      <c r="G252" s="1014">
        <v>0.73530918416591484</v>
      </c>
      <c r="H252" s="1013">
        <v>16.789523809523811</v>
      </c>
      <c r="I252" s="1015"/>
    </row>
    <row r="253" spans="2:9" s="1006" customFormat="1">
      <c r="B253" s="1006" t="s">
        <v>1547</v>
      </c>
      <c r="C253" s="1010">
        <v>44434</v>
      </c>
      <c r="D253" s="1011">
        <v>5.35</v>
      </c>
      <c r="E253" s="1011">
        <v>0.5</v>
      </c>
      <c r="F253" s="1012">
        <v>2.9</v>
      </c>
      <c r="G253" s="1014">
        <v>0.39200000000000007</v>
      </c>
      <c r="H253" s="1013">
        <v>4.116428571428572</v>
      </c>
      <c r="I253" s="1015"/>
    </row>
    <row r="254" spans="2:9">
      <c r="B254" t="s">
        <v>1547</v>
      </c>
      <c r="C254" s="658">
        <v>44434</v>
      </c>
      <c r="D254" s="27">
        <v>5.35</v>
      </c>
      <c r="E254" s="27">
        <v>1</v>
      </c>
      <c r="F254" s="54">
        <v>2.9</v>
      </c>
      <c r="G254" s="54" t="s">
        <v>811</v>
      </c>
      <c r="H254" s="54" t="s">
        <v>811</v>
      </c>
      <c r="I254" s="990"/>
    </row>
    <row r="255" spans="2:9">
      <c r="B255" t="s">
        <v>1547</v>
      </c>
      <c r="C255" s="658">
        <v>44434</v>
      </c>
      <c r="D255" s="27">
        <v>5.35</v>
      </c>
      <c r="E255" s="27">
        <v>2</v>
      </c>
      <c r="F255" s="54">
        <v>2.9</v>
      </c>
      <c r="G255" s="54" t="s">
        <v>811</v>
      </c>
      <c r="H255" s="54" t="s">
        <v>811</v>
      </c>
      <c r="I255" s="990"/>
    </row>
    <row r="256" spans="2:9">
      <c r="B256" t="s">
        <v>1547</v>
      </c>
      <c r="C256" s="658">
        <v>44434</v>
      </c>
      <c r="D256" s="27">
        <v>5.35</v>
      </c>
      <c r="E256" s="27">
        <v>3</v>
      </c>
      <c r="F256" s="54">
        <v>2.9</v>
      </c>
      <c r="G256" s="54" t="s">
        <v>811</v>
      </c>
      <c r="H256" s="54" t="s">
        <v>811</v>
      </c>
      <c r="I256" s="990"/>
    </row>
    <row r="257" spans="2:16" s="1006" customFormat="1">
      <c r="B257" s="1006" t="s">
        <v>1547</v>
      </c>
      <c r="C257" s="1010">
        <v>44434</v>
      </c>
      <c r="D257" s="1011">
        <v>5.35</v>
      </c>
      <c r="E257" s="1011">
        <v>4</v>
      </c>
      <c r="F257" s="1012">
        <v>2.9</v>
      </c>
      <c r="G257" s="1014">
        <v>0.80013665408380619</v>
      </c>
      <c r="H257" s="1013">
        <v>13.887380952380955</v>
      </c>
      <c r="I257" s="1015"/>
    </row>
    <row r="258" spans="2:16">
      <c r="B258" t="s">
        <v>1547</v>
      </c>
      <c r="C258" s="658">
        <v>44434</v>
      </c>
      <c r="D258" s="27">
        <v>5.35</v>
      </c>
      <c r="E258" s="27">
        <v>5</v>
      </c>
      <c r="F258" s="54">
        <v>2.9</v>
      </c>
      <c r="G258" s="54" t="s">
        <v>811</v>
      </c>
      <c r="H258" s="54" t="s">
        <v>811</v>
      </c>
      <c r="I258" s="990"/>
    </row>
    <row r="259" spans="2:16">
      <c r="B259" t="s">
        <v>1547</v>
      </c>
      <c r="C259" s="658">
        <v>44446</v>
      </c>
      <c r="D259" s="27">
        <v>5.3</v>
      </c>
      <c r="E259" s="27">
        <v>0.5</v>
      </c>
      <c r="F259" s="54">
        <v>2.4700000000000002</v>
      </c>
      <c r="G259" s="54" t="s">
        <v>811</v>
      </c>
      <c r="H259" s="54" t="s">
        <v>811</v>
      </c>
      <c r="I259" s="990"/>
    </row>
    <row r="260" spans="2:16">
      <c r="B260" t="s">
        <v>1547</v>
      </c>
      <c r="C260" s="658">
        <v>44446</v>
      </c>
      <c r="D260" s="27">
        <v>5.3</v>
      </c>
      <c r="E260" s="27">
        <v>2</v>
      </c>
      <c r="F260" s="54">
        <v>2.4700000000000002</v>
      </c>
      <c r="G260" s="54" t="s">
        <v>811</v>
      </c>
      <c r="H260" s="54" t="s">
        <v>811</v>
      </c>
      <c r="I260" s="990"/>
    </row>
    <row r="261" spans="2:16">
      <c r="B261" t="s">
        <v>1547</v>
      </c>
      <c r="C261" s="658">
        <v>44446</v>
      </c>
      <c r="D261" s="27">
        <v>5.3</v>
      </c>
      <c r="E261" s="27">
        <v>4</v>
      </c>
      <c r="F261" s="54">
        <v>2.4700000000000002</v>
      </c>
      <c r="G261" s="54" t="s">
        <v>811</v>
      </c>
      <c r="H261" s="54" t="s">
        <v>811</v>
      </c>
      <c r="I261" s="990"/>
    </row>
    <row r="262" spans="2:16">
      <c r="B262" t="s">
        <v>1547</v>
      </c>
      <c r="C262" s="658">
        <v>44446</v>
      </c>
      <c r="D262" s="27">
        <v>5.3</v>
      </c>
      <c r="E262" s="27">
        <v>5</v>
      </c>
      <c r="F262" s="54">
        <v>2.4700000000000002</v>
      </c>
      <c r="G262" s="54" t="s">
        <v>811</v>
      </c>
      <c r="H262" s="54" t="s">
        <v>811</v>
      </c>
      <c r="I262" s="990"/>
    </row>
    <row r="263" spans="2:16">
      <c r="B263" s="27"/>
      <c r="C263" s="47"/>
      <c r="D263" s="27"/>
      <c r="E263" s="213"/>
      <c r="F263" s="219"/>
      <c r="G263" s="24"/>
      <c r="H263" s="24"/>
    </row>
    <row r="264" spans="2:16">
      <c r="B264" s="31"/>
      <c r="C264" s="31"/>
      <c r="D264" s="36" t="s">
        <v>1533</v>
      </c>
      <c r="E264" s="36" t="s">
        <v>1534</v>
      </c>
      <c r="F264" s="36" t="s">
        <v>1221</v>
      </c>
      <c r="G264" s="39" t="s">
        <v>705</v>
      </c>
      <c r="H264" s="36" t="s">
        <v>1535</v>
      </c>
    </row>
    <row r="265" spans="2:16" ht="16.2" thickBot="1">
      <c r="B265" s="40" t="s">
        <v>701</v>
      </c>
      <c r="C265" s="40" t="s">
        <v>786</v>
      </c>
      <c r="D265" s="40" t="s">
        <v>1537</v>
      </c>
      <c r="E265" s="40" t="s">
        <v>1537</v>
      </c>
      <c r="F265" s="40" t="s">
        <v>1538</v>
      </c>
      <c r="G265" s="45" t="s">
        <v>1539</v>
      </c>
      <c r="H265" s="45" t="s">
        <v>1540</v>
      </c>
    </row>
    <row r="266" spans="2:16" ht="16.2" thickTop="1">
      <c r="B266" s="571" t="s">
        <v>1549</v>
      </c>
      <c r="C266" s="1097">
        <v>44749</v>
      </c>
      <c r="D266" s="1075">
        <v>6.4</v>
      </c>
      <c r="E266" s="1075">
        <v>2.09</v>
      </c>
      <c r="F266" s="1075">
        <v>0.5</v>
      </c>
      <c r="G266" s="1078">
        <v>1.052995389029397</v>
      </c>
      <c r="H266" s="1078">
        <v>1.6575512701081223</v>
      </c>
    </row>
    <row r="267" spans="2:16">
      <c r="B267" t="s">
        <v>1549</v>
      </c>
      <c r="C267" s="47">
        <v>44749</v>
      </c>
      <c r="D267" s="27">
        <v>6.4</v>
      </c>
      <c r="E267" s="27">
        <v>2.09</v>
      </c>
      <c r="F267" s="27">
        <v>2</v>
      </c>
      <c r="G267" s="27" t="s">
        <v>811</v>
      </c>
      <c r="H267" s="27" t="s">
        <v>811</v>
      </c>
    </row>
    <row r="268" spans="2:16">
      <c r="B268" t="s">
        <v>1549</v>
      </c>
      <c r="C268" s="47">
        <v>44749</v>
      </c>
      <c r="D268" s="27">
        <v>6.4</v>
      </c>
      <c r="E268" s="27">
        <v>2.09</v>
      </c>
      <c r="F268" s="27">
        <v>4</v>
      </c>
      <c r="G268" s="27" t="s">
        <v>811</v>
      </c>
      <c r="H268" s="27" t="s">
        <v>811</v>
      </c>
    </row>
    <row r="269" spans="2:16">
      <c r="B269" s="571" t="s">
        <v>1549</v>
      </c>
      <c r="C269" s="1097">
        <v>44749</v>
      </c>
      <c r="D269" s="1075">
        <v>6.4</v>
      </c>
      <c r="E269" s="1075">
        <v>2.09</v>
      </c>
      <c r="F269" s="1075">
        <v>6</v>
      </c>
      <c r="G269" s="1078">
        <v>1.2635944668352763</v>
      </c>
      <c r="H269" s="1078">
        <v>5.6983779333992635</v>
      </c>
    </row>
    <row r="270" spans="2:16">
      <c r="B270" t="s">
        <v>1549</v>
      </c>
      <c r="C270" s="47">
        <v>44749</v>
      </c>
      <c r="D270" s="27">
        <v>6.4</v>
      </c>
      <c r="E270" s="27">
        <v>2.09</v>
      </c>
      <c r="F270" s="27">
        <v>7</v>
      </c>
      <c r="G270" s="27" t="s">
        <v>811</v>
      </c>
      <c r="H270" s="27" t="s">
        <v>811</v>
      </c>
      <c r="J270" s="571"/>
      <c r="K270" s="1097"/>
      <c r="L270" s="1075"/>
      <c r="M270" s="1075"/>
      <c r="N270" s="1075"/>
      <c r="O270" s="1078"/>
      <c r="P270" s="1078"/>
    </row>
    <row r="271" spans="2:16">
      <c r="B271" s="571" t="s">
        <v>1549</v>
      </c>
      <c r="C271" s="1097">
        <v>44761</v>
      </c>
      <c r="D271" s="1075">
        <v>7.7</v>
      </c>
      <c r="E271" s="1075">
        <v>5.5</v>
      </c>
      <c r="F271" s="1075">
        <v>0.5</v>
      </c>
      <c r="G271" s="1078">
        <v>0.65514830847835981</v>
      </c>
      <c r="H271" s="1078">
        <v>2.4078571275580165</v>
      </c>
      <c r="J271" s="571"/>
      <c r="K271" s="1097"/>
      <c r="L271" s="1075"/>
      <c r="M271" s="1075"/>
      <c r="N271" s="1075"/>
      <c r="O271" s="1078"/>
      <c r="P271" s="1078"/>
    </row>
    <row r="272" spans="2:16">
      <c r="B272" t="s">
        <v>1549</v>
      </c>
      <c r="C272" s="47">
        <v>44761</v>
      </c>
      <c r="D272" s="27">
        <v>7.7</v>
      </c>
      <c r="E272" s="27">
        <v>5.5</v>
      </c>
      <c r="F272" s="27">
        <v>2</v>
      </c>
      <c r="G272" s="27" t="s">
        <v>811</v>
      </c>
      <c r="H272" s="27" t="s">
        <v>811</v>
      </c>
      <c r="J272" s="571"/>
      <c r="K272" s="1097"/>
      <c r="L272" s="1075"/>
      <c r="M272" s="1075"/>
      <c r="N272" s="1075"/>
      <c r="O272" s="1078"/>
      <c r="P272" s="1078"/>
    </row>
    <row r="273" spans="2:16">
      <c r="B273" t="s">
        <v>1549</v>
      </c>
      <c r="C273" s="47">
        <v>44761</v>
      </c>
      <c r="D273" s="27">
        <v>7.7</v>
      </c>
      <c r="E273" s="27">
        <v>5.5</v>
      </c>
      <c r="F273" s="27">
        <v>4</v>
      </c>
      <c r="G273" s="27" t="s">
        <v>811</v>
      </c>
      <c r="H273" s="27" t="s">
        <v>811</v>
      </c>
      <c r="J273" s="571"/>
      <c r="K273" s="1097"/>
      <c r="L273" s="1075"/>
      <c r="M273" s="1075"/>
      <c r="N273" s="1075"/>
      <c r="O273" s="1078"/>
      <c r="P273" s="1078"/>
    </row>
    <row r="274" spans="2:16">
      <c r="B274" s="571" t="s">
        <v>1549</v>
      </c>
      <c r="C274" s="1097">
        <v>44761</v>
      </c>
      <c r="D274" s="1075">
        <v>7.7</v>
      </c>
      <c r="E274" s="1075">
        <v>5.5</v>
      </c>
      <c r="F274" s="1075">
        <v>6</v>
      </c>
      <c r="G274" s="1078">
        <v>0.77219661862155786</v>
      </c>
      <c r="H274" s="1078">
        <v>4.538265279456752</v>
      </c>
      <c r="J274" s="571"/>
      <c r="K274" s="1097"/>
      <c r="L274" s="1075"/>
      <c r="M274" s="1075"/>
      <c r="N274" s="1075"/>
      <c r="O274" s="1078"/>
      <c r="P274" s="1078"/>
    </row>
    <row r="275" spans="2:16">
      <c r="B275" s="571" t="s">
        <v>1549</v>
      </c>
      <c r="C275" s="1097">
        <v>44777</v>
      </c>
      <c r="D275" s="1075">
        <v>7.6</v>
      </c>
      <c r="E275" s="1075">
        <v>2.35</v>
      </c>
      <c r="F275" s="1075">
        <v>0.5</v>
      </c>
      <c r="G275" s="1078">
        <v>0.80729646492253793</v>
      </c>
      <c r="H275" s="1078">
        <v>2.5958991199630801</v>
      </c>
      <c r="J275" s="571"/>
      <c r="K275" s="1097"/>
      <c r="L275" s="1075"/>
      <c r="M275" s="1075"/>
      <c r="N275" s="1075"/>
      <c r="O275" s="1078"/>
      <c r="P275" s="1078"/>
    </row>
    <row r="276" spans="2:16">
      <c r="B276" t="s">
        <v>1549</v>
      </c>
      <c r="C276" s="47">
        <v>44777</v>
      </c>
      <c r="D276" s="27">
        <v>7.6</v>
      </c>
      <c r="E276" s="27">
        <v>2.35</v>
      </c>
      <c r="F276" s="27">
        <v>2</v>
      </c>
      <c r="G276" s="27" t="s">
        <v>811</v>
      </c>
      <c r="H276" s="27" t="s">
        <v>811</v>
      </c>
    </row>
    <row r="277" spans="2:16">
      <c r="B277" t="s">
        <v>1549</v>
      </c>
      <c r="C277" s="47">
        <v>44777</v>
      </c>
      <c r="D277" s="27">
        <v>7.6</v>
      </c>
      <c r="E277" s="27">
        <v>2.35</v>
      </c>
      <c r="F277" s="27">
        <v>4</v>
      </c>
      <c r="G277" s="27" t="s">
        <v>811</v>
      </c>
      <c r="H277" s="27" t="s">
        <v>811</v>
      </c>
    </row>
    <row r="278" spans="2:16">
      <c r="B278" s="571" t="s">
        <v>1549</v>
      </c>
      <c r="C278" s="1097">
        <v>44777</v>
      </c>
      <c r="D278" s="1075">
        <v>7.6</v>
      </c>
      <c r="E278" s="1075">
        <v>2.35</v>
      </c>
      <c r="F278" s="1075">
        <v>6</v>
      </c>
      <c r="G278" s="1078">
        <v>0.91259600382547756</v>
      </c>
      <c r="H278" s="1078">
        <v>21.006218603507392</v>
      </c>
    </row>
    <row r="279" spans="2:16">
      <c r="B279" t="s">
        <v>1549</v>
      </c>
      <c r="C279" s="47">
        <v>44777</v>
      </c>
      <c r="D279" s="27">
        <v>7.6</v>
      </c>
      <c r="E279" s="27">
        <v>2.35</v>
      </c>
      <c r="F279" s="27">
        <v>7</v>
      </c>
      <c r="G279" s="27" t="s">
        <v>811</v>
      </c>
      <c r="H279" s="27" t="s">
        <v>811</v>
      </c>
    </row>
    <row r="280" spans="2:16">
      <c r="B280" t="s">
        <v>1549</v>
      </c>
      <c r="C280" s="47">
        <v>44805</v>
      </c>
      <c r="D280" s="27">
        <v>7.5</v>
      </c>
      <c r="E280" s="27">
        <v>1.53</v>
      </c>
      <c r="F280" s="27">
        <v>0.5</v>
      </c>
      <c r="G280" s="27" t="s">
        <v>811</v>
      </c>
      <c r="H280" s="27" t="s">
        <v>811</v>
      </c>
    </row>
    <row r="281" spans="2:16">
      <c r="B281" t="s">
        <v>1549</v>
      </c>
      <c r="C281" s="47">
        <v>44805</v>
      </c>
      <c r="D281" s="27">
        <v>7.5</v>
      </c>
      <c r="E281" s="27">
        <v>1.53</v>
      </c>
      <c r="F281" s="27">
        <v>2</v>
      </c>
      <c r="G281" s="27" t="s">
        <v>811</v>
      </c>
      <c r="H281" s="27" t="s">
        <v>811</v>
      </c>
    </row>
    <row r="282" spans="2:16">
      <c r="B282" t="s">
        <v>1549</v>
      </c>
      <c r="C282" s="47">
        <v>44805</v>
      </c>
      <c r="D282" s="27">
        <v>7.5</v>
      </c>
      <c r="E282" s="27">
        <v>1.53</v>
      </c>
      <c r="F282" s="27">
        <v>4</v>
      </c>
      <c r="G282" s="27" t="s">
        <v>811</v>
      </c>
      <c r="H282" s="27" t="s">
        <v>811</v>
      </c>
    </row>
    <row r="283" spans="2:16">
      <c r="B283" t="s">
        <v>1549</v>
      </c>
      <c r="C283" s="47">
        <v>44805</v>
      </c>
      <c r="D283" s="27">
        <v>7.5</v>
      </c>
      <c r="E283" s="27">
        <v>1.53</v>
      </c>
      <c r="F283" s="27">
        <v>6</v>
      </c>
      <c r="G283" s="27" t="s">
        <v>811</v>
      </c>
      <c r="H283" s="27" t="s">
        <v>811</v>
      </c>
    </row>
    <row r="284" spans="2:16">
      <c r="B284" t="s">
        <v>1549</v>
      </c>
      <c r="C284" s="47">
        <v>44805</v>
      </c>
      <c r="D284" s="27">
        <v>7.5</v>
      </c>
      <c r="E284" s="27">
        <v>1.53</v>
      </c>
      <c r="F284" s="27">
        <v>6.5</v>
      </c>
      <c r="G284" s="27" t="s">
        <v>811</v>
      </c>
      <c r="H284" s="27" t="s">
        <v>811</v>
      </c>
    </row>
    <row r="285" spans="2:16">
      <c r="B285" s="27"/>
      <c r="C285" s="47"/>
      <c r="D285" s="27"/>
      <c r="E285" s="213"/>
      <c r="F285" s="219"/>
      <c r="G285" s="24"/>
      <c r="H285" s="24"/>
    </row>
    <row r="286" spans="2:16">
      <c r="B286" s="27"/>
      <c r="C286" s="47"/>
      <c r="D286" s="27"/>
      <c r="E286" s="213"/>
      <c r="F286" s="219"/>
      <c r="G286" s="24"/>
      <c r="H286" s="24"/>
    </row>
    <row r="287" spans="2:16" ht="16.2" thickBot="1">
      <c r="B287" s="27"/>
      <c r="C287" s="47"/>
      <c r="D287" s="27"/>
      <c r="E287" s="213"/>
      <c r="F287" s="219"/>
      <c r="G287" s="24"/>
      <c r="H287" s="24"/>
    </row>
    <row r="288" spans="2:16">
      <c r="B288" s="3"/>
      <c r="C288" s="2"/>
      <c r="D288" s="7" t="s">
        <v>1533</v>
      </c>
      <c r="E288" s="999" t="s">
        <v>1221</v>
      </c>
      <c r="F288" s="1000" t="s">
        <v>1534</v>
      </c>
      <c r="G288" s="10" t="s">
        <v>705</v>
      </c>
      <c r="H288" s="7" t="s">
        <v>1535</v>
      </c>
    </row>
    <row r="289" spans="1:9" ht="16.2" thickBot="1">
      <c r="A289" t="s">
        <v>1536</v>
      </c>
      <c r="B289" s="12" t="s">
        <v>701</v>
      </c>
      <c r="C289" s="11" t="s">
        <v>786</v>
      </c>
      <c r="D289" s="11" t="s">
        <v>1537</v>
      </c>
      <c r="E289" s="1001" t="s">
        <v>1538</v>
      </c>
      <c r="F289" s="1002" t="s">
        <v>1537</v>
      </c>
      <c r="G289" s="17" t="s">
        <v>1539</v>
      </c>
      <c r="H289" s="17" t="s">
        <v>1540</v>
      </c>
      <c r="I289" t="s">
        <v>1607</v>
      </c>
    </row>
    <row r="290" spans="1:9" ht="16.2" thickTop="1">
      <c r="B290" s="141" t="s">
        <v>1619</v>
      </c>
      <c r="C290" s="19">
        <v>42577</v>
      </c>
      <c r="D290" s="29" t="s">
        <v>815</v>
      </c>
      <c r="E290" s="193" t="s">
        <v>815</v>
      </c>
      <c r="F290" s="1008" t="s">
        <v>815</v>
      </c>
      <c r="G290" s="71">
        <v>1.8753447020922016</v>
      </c>
      <c r="H290" s="24">
        <v>6.5400708860759522</v>
      </c>
      <c r="I290" s="571" t="s">
        <v>1620</v>
      </c>
    </row>
    <row r="291" spans="1:9">
      <c r="B291" s="141" t="s">
        <v>1619</v>
      </c>
      <c r="C291" s="72">
        <v>42563</v>
      </c>
      <c r="D291" s="29" t="s">
        <v>815</v>
      </c>
      <c r="E291" s="193" t="s">
        <v>815</v>
      </c>
      <c r="F291" s="1008" t="s">
        <v>815</v>
      </c>
      <c r="G291" s="71">
        <v>1.60743831607903</v>
      </c>
      <c r="H291" s="24">
        <v>3.0960202531645562</v>
      </c>
    </row>
    <row r="292" spans="1:9">
      <c r="B292" s="141" t="s">
        <v>1619</v>
      </c>
      <c r="C292" s="19">
        <v>42577</v>
      </c>
      <c r="D292" s="29" t="s">
        <v>815</v>
      </c>
      <c r="E292" s="193" t="s">
        <v>815</v>
      </c>
      <c r="F292" s="1008" t="s">
        <v>815</v>
      </c>
      <c r="G292" s="71">
        <v>1.8753447020922016</v>
      </c>
      <c r="H292" s="24">
        <v>6.5400708860759522</v>
      </c>
    </row>
    <row r="293" spans="1:9">
      <c r="B293" s="141" t="s">
        <v>1619</v>
      </c>
      <c r="C293" s="19">
        <v>42591</v>
      </c>
      <c r="D293" s="29" t="s">
        <v>815</v>
      </c>
      <c r="E293" s="193" t="s">
        <v>815</v>
      </c>
      <c r="F293" s="1009" t="s">
        <v>815</v>
      </c>
      <c r="G293" s="71">
        <v>1.8753447020922016</v>
      </c>
      <c r="H293" s="24">
        <v>7.6059139240506353</v>
      </c>
    </row>
    <row r="294" spans="1:9">
      <c r="B294" s="141" t="s">
        <v>1619</v>
      </c>
      <c r="C294" s="72">
        <v>42605</v>
      </c>
      <c r="D294" s="29" t="s">
        <v>815</v>
      </c>
      <c r="E294" s="193" t="s">
        <v>815</v>
      </c>
      <c r="F294" s="1008" t="s">
        <v>815</v>
      </c>
      <c r="G294" s="71">
        <v>2.2102276846086659</v>
      </c>
      <c r="H294" s="24">
        <v>21.911412658227842</v>
      </c>
    </row>
    <row r="295" spans="1:9">
      <c r="B295" s="141" t="s">
        <v>1619</v>
      </c>
      <c r="C295" s="19">
        <v>42929</v>
      </c>
      <c r="D295" s="18" t="s">
        <v>815</v>
      </c>
      <c r="E295" s="196" t="s">
        <v>815</v>
      </c>
      <c r="F295" s="1008" t="s">
        <v>815</v>
      </c>
      <c r="G295" s="24">
        <v>2.0232111672353956</v>
      </c>
      <c r="H295" s="24">
        <v>18.918713924050632</v>
      </c>
    </row>
    <row r="296" spans="1:9">
      <c r="B296" s="141" t="s">
        <v>1619</v>
      </c>
      <c r="C296" s="19">
        <v>42943</v>
      </c>
      <c r="D296" s="18" t="s">
        <v>815</v>
      </c>
      <c r="E296" s="196" t="s">
        <v>815</v>
      </c>
      <c r="F296" s="1008" t="s">
        <v>815</v>
      </c>
      <c r="G296" s="24">
        <v>1.839282879304905</v>
      </c>
      <c r="H296" s="24">
        <v>5.9724256329113921</v>
      </c>
    </row>
    <row r="297" spans="1:9">
      <c r="B297" s="141" t="s">
        <v>1619</v>
      </c>
      <c r="C297" s="19">
        <v>42957</v>
      </c>
      <c r="D297" s="18" t="s">
        <v>815</v>
      </c>
      <c r="E297" s="196" t="s">
        <v>815</v>
      </c>
      <c r="F297" s="1008" t="s">
        <v>815</v>
      </c>
      <c r="G297" s="24">
        <v>2.5749960310268674</v>
      </c>
      <c r="H297" s="24">
        <v>5.9724256329113921</v>
      </c>
    </row>
    <row r="298" spans="1:9">
      <c r="B298" s="141" t="s">
        <v>1619</v>
      </c>
      <c r="C298" s="19">
        <v>42971</v>
      </c>
      <c r="D298" s="18" t="s">
        <v>815</v>
      </c>
      <c r="E298" s="196" t="s">
        <v>815</v>
      </c>
      <c r="F298" s="1008" t="s">
        <v>815</v>
      </c>
      <c r="G298" s="24">
        <v>1.8024972217188071</v>
      </c>
      <c r="H298" s="24">
        <v>24.259711392405066</v>
      </c>
    </row>
    <row r="299" spans="1:9">
      <c r="B299" s="141" t="s">
        <v>1619</v>
      </c>
      <c r="C299" s="47">
        <v>43300</v>
      </c>
      <c r="D299" s="46" t="s">
        <v>815</v>
      </c>
      <c r="E299" s="214" t="s">
        <v>815</v>
      </c>
      <c r="F299" s="218" t="s">
        <v>815</v>
      </c>
      <c r="G299" s="24">
        <v>2.4597923967746684</v>
      </c>
      <c r="H299" s="24">
        <v>6.910759493670886</v>
      </c>
    </row>
    <row r="300" spans="1:9">
      <c r="B300" s="141" t="s">
        <v>1619</v>
      </c>
      <c r="C300" s="47">
        <v>43314</v>
      </c>
      <c r="D300" s="46" t="s">
        <v>815</v>
      </c>
      <c r="E300" s="214" t="s">
        <v>815</v>
      </c>
      <c r="F300" s="218" t="s">
        <v>815</v>
      </c>
      <c r="G300" s="24">
        <v>1.3730465847424926</v>
      </c>
      <c r="H300" s="24">
        <v>4.7015822784810126</v>
      </c>
    </row>
    <row r="301" spans="1:9">
      <c r="B301" s="141" t="s">
        <v>1619</v>
      </c>
      <c r="C301" s="47">
        <v>43328</v>
      </c>
      <c r="D301" s="46" t="s">
        <v>815</v>
      </c>
      <c r="E301" s="214" t="s">
        <v>815</v>
      </c>
      <c r="F301" s="218" t="s">
        <v>815</v>
      </c>
      <c r="G301" s="24">
        <v>21.651917378337714</v>
      </c>
      <c r="H301" s="24">
        <v>98.336708860759501</v>
      </c>
    </row>
    <row r="302" spans="1:9">
      <c r="B302" s="141" t="s">
        <v>1619</v>
      </c>
      <c r="C302" s="47">
        <v>43655</v>
      </c>
      <c r="D302" s="46" t="s">
        <v>815</v>
      </c>
      <c r="E302" s="214" t="s">
        <v>815</v>
      </c>
      <c r="F302" s="218" t="s">
        <v>815</v>
      </c>
      <c r="G302" s="64">
        <v>1.9182035321162847</v>
      </c>
      <c r="H302" s="64">
        <v>5.7403260759493646</v>
      </c>
    </row>
    <row r="303" spans="1:9">
      <c r="B303" s="141" t="s">
        <v>1619</v>
      </c>
      <c r="C303" s="47">
        <v>43669</v>
      </c>
      <c r="D303" s="46" t="s">
        <v>815</v>
      </c>
      <c r="E303" s="214" t="s">
        <v>815</v>
      </c>
      <c r="F303" s="218" t="s">
        <v>815</v>
      </c>
      <c r="G303" s="24">
        <v>2.4155155589612476</v>
      </c>
      <c r="H303" s="24">
        <v>5.5353144303797439</v>
      </c>
    </row>
    <row r="304" spans="1:9">
      <c r="B304" s="141" t="s">
        <v>1619</v>
      </c>
      <c r="C304" s="47">
        <v>43683</v>
      </c>
      <c r="D304" s="46" t="s">
        <v>815</v>
      </c>
      <c r="E304" s="214" t="s">
        <v>815</v>
      </c>
      <c r="F304" s="218" t="s">
        <v>815</v>
      </c>
      <c r="G304" s="24">
        <v>1.4564137929031054</v>
      </c>
      <c r="H304" s="24">
        <v>8.6218786497890321</v>
      </c>
    </row>
    <row r="305" spans="1:9">
      <c r="B305" s="141" t="s">
        <v>1619</v>
      </c>
      <c r="C305" s="47">
        <v>43697</v>
      </c>
      <c r="D305" s="46" t="s">
        <v>815</v>
      </c>
      <c r="E305" s="214" t="s">
        <v>815</v>
      </c>
      <c r="F305" s="218" t="s">
        <v>815</v>
      </c>
      <c r="G305" s="24">
        <v>1.7050698063255862</v>
      </c>
      <c r="H305" s="24">
        <v>2.9385002531645568</v>
      </c>
    </row>
    <row r="306" spans="1:9" ht="16.2" thickBot="1">
      <c r="B306" s="141"/>
      <c r="C306" s="47"/>
      <c r="D306" s="46"/>
      <c r="E306" s="214"/>
      <c r="F306" s="218"/>
      <c r="G306" s="24"/>
      <c r="H306" s="24"/>
    </row>
    <row r="307" spans="1:9">
      <c r="B307" s="3"/>
      <c r="C307" s="2"/>
      <c r="D307" s="7" t="s">
        <v>1533</v>
      </c>
      <c r="E307" s="999" t="s">
        <v>1221</v>
      </c>
      <c r="F307" s="1000" t="s">
        <v>1534</v>
      </c>
      <c r="G307" s="10" t="s">
        <v>705</v>
      </c>
      <c r="H307" s="7" t="s">
        <v>1535</v>
      </c>
    </row>
    <row r="308" spans="1:9" ht="16.2" thickBot="1">
      <c r="A308" t="s">
        <v>1536</v>
      </c>
      <c r="B308" s="12" t="s">
        <v>701</v>
      </c>
      <c r="C308" s="11" t="s">
        <v>786</v>
      </c>
      <c r="D308" s="11" t="s">
        <v>1537</v>
      </c>
      <c r="E308" s="1001" t="s">
        <v>1538</v>
      </c>
      <c r="F308" s="1002" t="s">
        <v>1537</v>
      </c>
      <c r="G308" s="17" t="s">
        <v>1539</v>
      </c>
      <c r="H308" s="17" t="s">
        <v>1540</v>
      </c>
      <c r="I308" t="s">
        <v>1607</v>
      </c>
    </row>
    <row r="309" spans="1:9" ht="16.2" thickTop="1">
      <c r="A309" t="s">
        <v>229</v>
      </c>
      <c r="B309" s="27" t="s">
        <v>1553</v>
      </c>
      <c r="C309" s="1005">
        <v>42929</v>
      </c>
      <c r="D309" s="18">
        <v>18</v>
      </c>
      <c r="E309" s="196">
        <v>0.5</v>
      </c>
      <c r="F309" s="705">
        <v>5.0999999999999996</v>
      </c>
      <c r="G309" s="68">
        <v>0.43109729690798615</v>
      </c>
      <c r="H309" s="68">
        <v>1.970699367088607</v>
      </c>
    </row>
    <row r="310" spans="1:9">
      <c r="A310" t="s">
        <v>229</v>
      </c>
      <c r="B310" s="27" t="s">
        <v>1553</v>
      </c>
      <c r="C310" s="1005">
        <v>42929</v>
      </c>
      <c r="D310" s="18">
        <v>18</v>
      </c>
      <c r="E310" s="196">
        <v>3</v>
      </c>
      <c r="F310" s="705">
        <v>5.0999999999999996</v>
      </c>
      <c r="G310" s="68">
        <v>0.35924774742332172</v>
      </c>
      <c r="H310" s="68">
        <v>3.5955208860759482</v>
      </c>
    </row>
    <row r="311" spans="1:9">
      <c r="A311" t="s">
        <v>229</v>
      </c>
      <c r="B311" s="27" t="s">
        <v>1553</v>
      </c>
      <c r="C311" s="1005">
        <v>42957</v>
      </c>
      <c r="D311" s="18">
        <v>17</v>
      </c>
      <c r="E311" s="196">
        <v>0.5</v>
      </c>
      <c r="F311" s="705">
        <v>6.2</v>
      </c>
      <c r="G311" s="68">
        <v>0.35924774742332172</v>
      </c>
      <c r="H311" s="68">
        <v>2.3326645569620252</v>
      </c>
    </row>
    <row r="312" spans="1:9">
      <c r="A312" t="s">
        <v>229</v>
      </c>
      <c r="B312" s="27" t="s">
        <v>1553</v>
      </c>
      <c r="C312" s="1005">
        <v>42957</v>
      </c>
      <c r="D312" s="18">
        <v>17</v>
      </c>
      <c r="E312" s="196">
        <v>3</v>
      </c>
      <c r="F312" s="705">
        <v>6.2</v>
      </c>
      <c r="G312" s="68">
        <v>0.2873981979386574</v>
      </c>
      <c r="H312" s="68">
        <v>1.6248215189873421</v>
      </c>
    </row>
    <row r="313" spans="1:9">
      <c r="A313" t="s">
        <v>229</v>
      </c>
      <c r="B313" s="27" t="s">
        <v>1553</v>
      </c>
      <c r="C313" s="1005">
        <v>42971</v>
      </c>
      <c r="D313" s="18">
        <v>17.5</v>
      </c>
      <c r="E313" s="196">
        <v>0.5</v>
      </c>
      <c r="F313" s="705">
        <v>6.75</v>
      </c>
      <c r="G313" s="68">
        <v>0.43109729690798615</v>
      </c>
      <c r="H313" s="68">
        <v>1.1904632911392403</v>
      </c>
    </row>
    <row r="314" spans="1:9">
      <c r="A314" t="s">
        <v>229</v>
      </c>
      <c r="B314" s="27" t="s">
        <v>1553</v>
      </c>
      <c r="C314" s="1005">
        <v>42971</v>
      </c>
      <c r="D314" s="18">
        <v>17.5</v>
      </c>
      <c r="E314" s="196">
        <v>3</v>
      </c>
      <c r="F314" s="705">
        <v>6.75</v>
      </c>
      <c r="G314" s="68">
        <v>0.39517252216565396</v>
      </c>
      <c r="H314" s="68">
        <v>1.0617645569620255</v>
      </c>
    </row>
    <row r="315" spans="1:9">
      <c r="A315" t="s">
        <v>229</v>
      </c>
      <c r="B315" s="27" t="s">
        <v>1553</v>
      </c>
      <c r="C315" s="661">
        <v>43286</v>
      </c>
      <c r="D315" s="27">
        <v>19</v>
      </c>
      <c r="E315" s="213">
        <v>0.5</v>
      </c>
      <c r="F315" s="707">
        <v>3</v>
      </c>
      <c r="G315" s="68">
        <v>0.34866750860191492</v>
      </c>
      <c r="H315" s="68">
        <v>0.61177215189873424</v>
      </c>
    </row>
    <row r="316" spans="1:9">
      <c r="A316" t="s">
        <v>229</v>
      </c>
      <c r="B316" s="27" t="s">
        <v>1553</v>
      </c>
      <c r="C316" s="661">
        <v>43286</v>
      </c>
      <c r="D316" s="27">
        <v>19</v>
      </c>
      <c r="E316" s="213">
        <v>3</v>
      </c>
      <c r="F316" s="707">
        <v>3</v>
      </c>
      <c r="G316" s="68">
        <v>0.27893400688153192</v>
      </c>
      <c r="H316" s="68">
        <v>6.2310126582278489</v>
      </c>
    </row>
    <row r="317" spans="1:9">
      <c r="A317" t="s">
        <v>229</v>
      </c>
      <c r="B317" s="27" t="s">
        <v>1553</v>
      </c>
      <c r="C317" s="661">
        <v>43300</v>
      </c>
      <c r="D317" s="27">
        <v>19</v>
      </c>
      <c r="E317" s="213">
        <v>0.5</v>
      </c>
      <c r="F317" s="707">
        <v>3.4</v>
      </c>
      <c r="G317" s="68">
        <v>0.41840101032229787</v>
      </c>
      <c r="H317" s="68">
        <v>1.3708227848101264</v>
      </c>
    </row>
    <row r="318" spans="1:9">
      <c r="A318" t="s">
        <v>229</v>
      </c>
      <c r="B318" s="27" t="s">
        <v>1553</v>
      </c>
      <c r="C318" s="661">
        <v>43314</v>
      </c>
      <c r="D318" s="27">
        <v>19</v>
      </c>
      <c r="E318" s="213">
        <v>0.5</v>
      </c>
      <c r="F318" s="707">
        <v>2.9</v>
      </c>
      <c r="G318" s="68">
        <v>0.53725671918442996</v>
      </c>
      <c r="H318" s="68">
        <v>4.5656329113924059</v>
      </c>
    </row>
    <row r="319" spans="1:9">
      <c r="A319" t="s">
        <v>229</v>
      </c>
      <c r="B319" s="27" t="s">
        <v>1553</v>
      </c>
      <c r="C319" s="661">
        <v>43655</v>
      </c>
      <c r="D319" s="46">
        <v>19</v>
      </c>
      <c r="E319" s="214">
        <v>0.5</v>
      </c>
      <c r="F319" s="709">
        <v>4.5</v>
      </c>
      <c r="G319" s="704">
        <v>0.42627681941052792</v>
      </c>
      <c r="H319" s="704">
        <v>1.7596832911392397</v>
      </c>
    </row>
    <row r="320" spans="1:9">
      <c r="A320" t="s">
        <v>229</v>
      </c>
      <c r="B320" s="27" t="s">
        <v>1553</v>
      </c>
      <c r="C320" s="661">
        <v>43655</v>
      </c>
      <c r="D320" s="46">
        <v>19</v>
      </c>
      <c r="E320" s="214">
        <v>3</v>
      </c>
      <c r="F320" s="709">
        <v>4.5</v>
      </c>
      <c r="G320" s="704">
        <v>0.42627681941052792</v>
      </c>
      <c r="H320" s="704">
        <v>1.4350815189873416</v>
      </c>
    </row>
    <row r="321" spans="1:9">
      <c r="A321" t="s">
        <v>229</v>
      </c>
      <c r="B321" s="27" t="s">
        <v>1553</v>
      </c>
      <c r="C321" s="661">
        <v>43683</v>
      </c>
      <c r="D321" s="27">
        <v>18</v>
      </c>
      <c r="E321" s="213">
        <v>0.5</v>
      </c>
      <c r="F321" s="707">
        <v>4.7</v>
      </c>
      <c r="G321" s="68">
        <v>0.39075375112631722</v>
      </c>
      <c r="H321" s="68">
        <v>1.7596832911392404</v>
      </c>
    </row>
    <row r="322" spans="1:9">
      <c r="A322" t="s">
        <v>229</v>
      </c>
      <c r="B322" s="27" t="s">
        <v>1553</v>
      </c>
      <c r="C322" s="661">
        <v>43683</v>
      </c>
      <c r="D322" s="27">
        <v>18</v>
      </c>
      <c r="E322" s="213">
        <v>3</v>
      </c>
      <c r="F322" s="707">
        <v>4.7</v>
      </c>
      <c r="G322" s="68">
        <v>0.28418454627368533</v>
      </c>
      <c r="H322" s="68">
        <v>2.1867908860759488</v>
      </c>
    </row>
    <row r="323" spans="1:9">
      <c r="A323" t="s">
        <v>229</v>
      </c>
      <c r="B323" s="27" t="s">
        <v>1553</v>
      </c>
      <c r="C323" s="661">
        <v>43697</v>
      </c>
      <c r="D323" s="27">
        <v>19</v>
      </c>
      <c r="E323" s="213">
        <v>0.5</v>
      </c>
      <c r="F323" s="707">
        <v>3.97</v>
      </c>
      <c r="G323" s="68">
        <v>0.49732295597894927</v>
      </c>
      <c r="H323" s="68">
        <v>1.9048998734177218</v>
      </c>
    </row>
    <row r="324" spans="1:9">
      <c r="A324" t="s">
        <v>229</v>
      </c>
      <c r="B324" s="27" t="s">
        <v>1553</v>
      </c>
      <c r="C324" s="661">
        <v>43697</v>
      </c>
      <c r="D324" s="27">
        <v>19</v>
      </c>
      <c r="E324" s="213">
        <v>3</v>
      </c>
      <c r="F324" s="707">
        <v>3.97</v>
      </c>
      <c r="G324" s="68">
        <v>0.42627681941052792</v>
      </c>
      <c r="H324" s="68">
        <v>2.6566092405063277</v>
      </c>
    </row>
    <row r="325" spans="1:9">
      <c r="B325" s="31"/>
      <c r="C325" s="31"/>
      <c r="D325" s="36" t="s">
        <v>1533</v>
      </c>
      <c r="E325" s="36" t="s">
        <v>1221</v>
      </c>
      <c r="F325" s="36" t="s">
        <v>1534</v>
      </c>
      <c r="G325" s="39" t="s">
        <v>705</v>
      </c>
      <c r="H325" s="36" t="s">
        <v>1535</v>
      </c>
      <c r="I325" s="55"/>
    </row>
    <row r="326" spans="1:9" ht="16.2" thickBot="1">
      <c r="B326" s="40" t="s">
        <v>701</v>
      </c>
      <c r="C326" s="40" t="s">
        <v>786</v>
      </c>
      <c r="D326" s="40" t="s">
        <v>1537</v>
      </c>
      <c r="E326" s="40" t="s">
        <v>1538</v>
      </c>
      <c r="F326" s="40" t="s">
        <v>1537</v>
      </c>
      <c r="G326" s="45" t="s">
        <v>1539</v>
      </c>
      <c r="H326" s="45" t="s">
        <v>1540</v>
      </c>
      <c r="I326" s="987" t="s">
        <v>799</v>
      </c>
    </row>
    <row r="327" spans="1:9" s="1006" customFormat="1" ht="16.2" thickTop="1">
      <c r="B327" s="1006" t="s">
        <v>1554</v>
      </c>
      <c r="C327" s="1010">
        <v>44392</v>
      </c>
      <c r="D327" s="1011">
        <v>16.5</v>
      </c>
      <c r="E327" s="1011">
        <v>0.5</v>
      </c>
      <c r="F327" s="1012">
        <v>6.05</v>
      </c>
      <c r="G327" s="1013">
        <v>0.3442008204718246</v>
      </c>
      <c r="H327" s="1013">
        <v>0.97142857142857153</v>
      </c>
      <c r="I327" s="1015"/>
    </row>
    <row r="328" spans="1:9">
      <c r="B328" t="s">
        <v>1554</v>
      </c>
      <c r="C328" s="658">
        <v>44392</v>
      </c>
      <c r="D328" s="27">
        <v>16.5</v>
      </c>
      <c r="E328" s="27">
        <v>2</v>
      </c>
      <c r="F328" s="54">
        <v>6.05</v>
      </c>
      <c r="G328" s="54" t="s">
        <v>811</v>
      </c>
      <c r="H328" s="54" t="s">
        <v>811</v>
      </c>
      <c r="I328" s="990"/>
    </row>
    <row r="329" spans="1:9" s="1006" customFormat="1">
      <c r="B329" s="1006" t="s">
        <v>1554</v>
      </c>
      <c r="C329" s="1010">
        <v>44392</v>
      </c>
      <c r="D329" s="1011">
        <v>16.5</v>
      </c>
      <c r="E329" s="1011">
        <v>3</v>
      </c>
      <c r="F329" s="1012">
        <v>6.05</v>
      </c>
      <c r="G329" s="1013">
        <v>0.2753606563774596</v>
      </c>
      <c r="H329" s="1013">
        <v>1.4450000000000001</v>
      </c>
      <c r="I329" s="1015"/>
    </row>
    <row r="330" spans="1:9">
      <c r="B330" t="s">
        <v>1554</v>
      </c>
      <c r="C330" s="658">
        <v>44392</v>
      </c>
      <c r="D330" s="27">
        <v>16.5</v>
      </c>
      <c r="E330" s="27">
        <v>4</v>
      </c>
      <c r="F330" s="54">
        <v>6.05</v>
      </c>
      <c r="G330" s="54" t="s">
        <v>811</v>
      </c>
      <c r="H330" s="54" t="s">
        <v>811</v>
      </c>
      <c r="I330" s="990"/>
    </row>
    <row r="331" spans="1:9">
      <c r="B331" t="s">
        <v>1554</v>
      </c>
      <c r="C331" s="658">
        <v>44392</v>
      </c>
      <c r="D331" s="27">
        <v>16.5</v>
      </c>
      <c r="E331" s="27">
        <v>6</v>
      </c>
      <c r="F331" s="54">
        <v>6.05</v>
      </c>
      <c r="G331" s="54" t="s">
        <v>811</v>
      </c>
      <c r="H331" s="54" t="s">
        <v>811</v>
      </c>
      <c r="I331" s="990"/>
    </row>
    <row r="332" spans="1:9">
      <c r="B332" t="s">
        <v>1554</v>
      </c>
      <c r="C332" s="658">
        <v>44392</v>
      </c>
      <c r="D332" s="27">
        <v>16.5</v>
      </c>
      <c r="E332" s="27">
        <v>8</v>
      </c>
      <c r="F332" s="54">
        <v>6.05</v>
      </c>
      <c r="G332" s="54" t="s">
        <v>811</v>
      </c>
      <c r="H332" s="54" t="s">
        <v>811</v>
      </c>
      <c r="I332" s="990"/>
    </row>
    <row r="333" spans="1:9" s="1006" customFormat="1">
      <c r="B333" s="1006" t="s">
        <v>1554</v>
      </c>
      <c r="C333" s="1010">
        <v>44392</v>
      </c>
      <c r="D333" s="1011">
        <v>16.5</v>
      </c>
      <c r="E333" s="1011">
        <v>9</v>
      </c>
      <c r="F333" s="1012">
        <v>6.05</v>
      </c>
      <c r="G333" s="1013">
        <v>0.6884016409436492</v>
      </c>
      <c r="H333" s="1013">
        <v>2.1917857142857144</v>
      </c>
      <c r="I333" s="1015"/>
    </row>
    <row r="334" spans="1:9">
      <c r="B334" t="s">
        <v>1554</v>
      </c>
      <c r="C334" s="658">
        <v>44392</v>
      </c>
      <c r="D334" s="27">
        <v>16.5</v>
      </c>
      <c r="E334" s="27">
        <v>10</v>
      </c>
      <c r="F334" s="54">
        <v>6.05</v>
      </c>
      <c r="G334" s="54" t="s">
        <v>811</v>
      </c>
      <c r="H334" s="54" t="s">
        <v>811</v>
      </c>
      <c r="I334" s="990"/>
    </row>
    <row r="335" spans="1:9">
      <c r="B335" t="s">
        <v>1554</v>
      </c>
      <c r="C335" s="658">
        <v>44392</v>
      </c>
      <c r="D335" s="27">
        <v>16.5</v>
      </c>
      <c r="E335" s="27">
        <v>12</v>
      </c>
      <c r="F335" s="54">
        <v>6.05</v>
      </c>
      <c r="G335" s="54" t="s">
        <v>811</v>
      </c>
      <c r="H335" s="54" t="s">
        <v>811</v>
      </c>
      <c r="I335" s="990"/>
    </row>
    <row r="336" spans="1:9">
      <c r="B336" t="s">
        <v>1554</v>
      </c>
      <c r="C336" s="658">
        <v>44392</v>
      </c>
      <c r="D336" s="27">
        <v>16.5</v>
      </c>
      <c r="E336" s="27">
        <v>14</v>
      </c>
      <c r="F336" s="54">
        <v>6.05</v>
      </c>
      <c r="G336" s="54" t="s">
        <v>811</v>
      </c>
      <c r="H336" s="54" t="s">
        <v>811</v>
      </c>
      <c r="I336" s="990"/>
    </row>
    <row r="337" spans="2:9">
      <c r="B337" t="s">
        <v>1554</v>
      </c>
      <c r="C337" s="658">
        <v>44392</v>
      </c>
      <c r="D337" s="27">
        <v>16.5</v>
      </c>
      <c r="E337" s="27">
        <v>16</v>
      </c>
      <c r="F337" s="54">
        <v>6.05</v>
      </c>
      <c r="G337" s="54" t="s">
        <v>811</v>
      </c>
      <c r="H337" s="54" t="s">
        <v>811</v>
      </c>
      <c r="I337" s="990"/>
    </row>
    <row r="338" spans="2:9" s="1006" customFormat="1">
      <c r="B338" s="1006" t="s">
        <v>1554</v>
      </c>
      <c r="C338" s="1010">
        <v>44392</v>
      </c>
      <c r="D338" s="1011">
        <v>16.5</v>
      </c>
      <c r="E338" s="1011">
        <v>16.5</v>
      </c>
      <c r="F338" s="1012">
        <v>6.05</v>
      </c>
      <c r="G338" s="1013">
        <v>0.96927119730961508</v>
      </c>
      <c r="H338" s="1013">
        <v>6.156428571428572</v>
      </c>
      <c r="I338" s="1015"/>
    </row>
    <row r="339" spans="2:9" s="1006" customFormat="1">
      <c r="B339" s="1006" t="s">
        <v>1554</v>
      </c>
      <c r="C339" s="1010">
        <v>44406</v>
      </c>
      <c r="D339" s="1011">
        <v>17.5</v>
      </c>
      <c r="E339" s="1011">
        <v>0.5</v>
      </c>
      <c r="F339" s="1012">
        <v>5.3</v>
      </c>
      <c r="G339" s="1013">
        <v>0.37862090251900699</v>
      </c>
      <c r="H339" s="1013">
        <v>1.2223809523809526</v>
      </c>
      <c r="I339" s="1015"/>
    </row>
    <row r="340" spans="2:9">
      <c r="B340" t="s">
        <v>1554</v>
      </c>
      <c r="C340" s="658">
        <v>44406</v>
      </c>
      <c r="D340" s="27">
        <v>17.5</v>
      </c>
      <c r="E340" s="27">
        <v>2</v>
      </c>
      <c r="F340" s="54">
        <v>5.3</v>
      </c>
      <c r="G340" s="54" t="s">
        <v>811</v>
      </c>
      <c r="H340" s="54" t="s">
        <v>811</v>
      </c>
      <c r="I340" s="990"/>
    </row>
    <row r="341" spans="2:9" s="1006" customFormat="1">
      <c r="B341" s="1006" t="s">
        <v>1554</v>
      </c>
      <c r="C341" s="1010">
        <v>44406</v>
      </c>
      <c r="D341" s="1011">
        <v>17.5</v>
      </c>
      <c r="E341" s="1011">
        <v>3</v>
      </c>
      <c r="F341" s="1012">
        <v>5.3</v>
      </c>
      <c r="G341" s="1013">
        <v>0.41304098456618943</v>
      </c>
      <c r="H341" s="1013">
        <v>0.81357142857142861</v>
      </c>
      <c r="I341" s="1015"/>
    </row>
    <row r="342" spans="2:9">
      <c r="B342" t="s">
        <v>1554</v>
      </c>
      <c r="C342" s="658">
        <v>44406</v>
      </c>
      <c r="D342" s="27">
        <v>17.5</v>
      </c>
      <c r="E342" s="27">
        <v>4</v>
      </c>
      <c r="F342" s="54">
        <v>5.3</v>
      </c>
      <c r="G342" s="54" t="s">
        <v>811</v>
      </c>
      <c r="H342" s="54" t="s">
        <v>811</v>
      </c>
      <c r="I342" s="990"/>
    </row>
    <row r="343" spans="2:9">
      <c r="B343" t="s">
        <v>1554</v>
      </c>
      <c r="C343" s="658">
        <v>44406</v>
      </c>
      <c r="D343" s="27">
        <v>17.5</v>
      </c>
      <c r="E343" s="27">
        <v>6</v>
      </c>
      <c r="F343" s="54">
        <v>5.3</v>
      </c>
      <c r="G343" s="54" t="s">
        <v>811</v>
      </c>
      <c r="H343" s="54" t="s">
        <v>811</v>
      </c>
      <c r="I343" s="990"/>
    </row>
    <row r="344" spans="2:9">
      <c r="B344" t="s">
        <v>1554</v>
      </c>
      <c r="C344" s="658">
        <v>44406</v>
      </c>
      <c r="D344" s="27">
        <v>17.5</v>
      </c>
      <c r="E344" s="27">
        <v>8</v>
      </c>
      <c r="F344" s="54">
        <v>5.3</v>
      </c>
      <c r="G344" s="54" t="s">
        <v>811</v>
      </c>
      <c r="H344" s="54" t="s">
        <v>811</v>
      </c>
      <c r="I344" s="990"/>
    </row>
    <row r="345" spans="2:9" s="1006" customFormat="1">
      <c r="B345" s="1006" t="s">
        <v>1554</v>
      </c>
      <c r="C345" s="1010">
        <v>44406</v>
      </c>
      <c r="D345" s="1011">
        <v>17.5</v>
      </c>
      <c r="E345" s="1011">
        <v>9</v>
      </c>
      <c r="F345" s="1012">
        <v>5.3</v>
      </c>
      <c r="G345" s="1013">
        <v>0.5507213127549192</v>
      </c>
      <c r="H345" s="1013">
        <v>2.1654761904761908</v>
      </c>
      <c r="I345" s="1015"/>
    </row>
    <row r="346" spans="2:9">
      <c r="B346" t="s">
        <v>1554</v>
      </c>
      <c r="C346" s="658">
        <v>44406</v>
      </c>
      <c r="D346" s="27">
        <v>17.5</v>
      </c>
      <c r="E346" s="27">
        <v>10</v>
      </c>
      <c r="F346" s="54">
        <v>5.3</v>
      </c>
      <c r="G346" s="54" t="s">
        <v>811</v>
      </c>
      <c r="H346" s="54" t="s">
        <v>811</v>
      </c>
      <c r="I346" s="990"/>
    </row>
    <row r="347" spans="2:9">
      <c r="B347" t="s">
        <v>1554</v>
      </c>
      <c r="C347" s="658">
        <v>44406</v>
      </c>
      <c r="D347" s="27">
        <v>17.5</v>
      </c>
      <c r="E347" s="27">
        <v>12</v>
      </c>
      <c r="F347" s="54">
        <v>5.3</v>
      </c>
      <c r="G347" s="54" t="s">
        <v>811</v>
      </c>
      <c r="H347" s="54" t="s">
        <v>811</v>
      </c>
      <c r="I347" s="990"/>
    </row>
    <row r="348" spans="2:9">
      <c r="B348" t="s">
        <v>1554</v>
      </c>
      <c r="C348" s="658">
        <v>44406</v>
      </c>
      <c r="D348" s="27">
        <v>17.5</v>
      </c>
      <c r="E348" s="27">
        <v>14</v>
      </c>
      <c r="F348" s="54">
        <v>5.3</v>
      </c>
      <c r="G348" s="54" t="s">
        <v>811</v>
      </c>
      <c r="H348" s="54" t="s">
        <v>811</v>
      </c>
      <c r="I348" s="990"/>
    </row>
    <row r="349" spans="2:9">
      <c r="B349" t="s">
        <v>1554</v>
      </c>
      <c r="C349" s="658">
        <v>44406</v>
      </c>
      <c r="D349" s="27">
        <v>17.5</v>
      </c>
      <c r="E349" s="27">
        <v>16</v>
      </c>
      <c r="F349" s="54">
        <v>5.3</v>
      </c>
      <c r="G349" s="54" t="s">
        <v>811</v>
      </c>
      <c r="H349" s="54" t="s">
        <v>811</v>
      </c>
      <c r="I349" s="990"/>
    </row>
    <row r="350" spans="2:9" s="1006" customFormat="1">
      <c r="B350" s="1006" t="s">
        <v>1554</v>
      </c>
      <c r="C350" s="1010">
        <v>44406</v>
      </c>
      <c r="D350" s="1011">
        <v>17.5</v>
      </c>
      <c r="E350" s="1011">
        <v>17</v>
      </c>
      <c r="F350" s="1012">
        <v>5.3</v>
      </c>
      <c r="G350" s="1013">
        <v>2.0053886840888588</v>
      </c>
      <c r="H350" s="1013">
        <v>2.5000000000000001E-2</v>
      </c>
      <c r="I350" s="1015"/>
    </row>
    <row r="351" spans="2:9" s="1006" customFormat="1">
      <c r="B351" s="1006" t="s">
        <v>1554</v>
      </c>
      <c r="C351" s="1010">
        <v>44420</v>
      </c>
      <c r="D351" s="1011">
        <v>16</v>
      </c>
      <c r="E351" s="1011">
        <v>0.5</v>
      </c>
      <c r="F351" s="1012">
        <v>3.95</v>
      </c>
      <c r="G351" s="1014">
        <v>0.41304098456618943</v>
      </c>
      <c r="H351" s="1013">
        <v>1.6514285714285715</v>
      </c>
      <c r="I351" s="1015"/>
    </row>
    <row r="352" spans="2:9">
      <c r="B352" t="s">
        <v>1554</v>
      </c>
      <c r="C352" s="658">
        <v>44420</v>
      </c>
      <c r="D352" s="27">
        <v>16</v>
      </c>
      <c r="E352" s="27">
        <v>2</v>
      </c>
      <c r="F352" s="54">
        <v>3.95</v>
      </c>
      <c r="G352" s="54" t="s">
        <v>811</v>
      </c>
      <c r="H352" s="54" t="s">
        <v>811</v>
      </c>
      <c r="I352" s="990"/>
    </row>
    <row r="353" spans="2:9" s="1006" customFormat="1">
      <c r="B353" s="1006" t="s">
        <v>1554</v>
      </c>
      <c r="C353" s="1010">
        <v>44420</v>
      </c>
      <c r="D353" s="1011">
        <v>16</v>
      </c>
      <c r="E353" s="1011">
        <v>3</v>
      </c>
      <c r="F353" s="1012">
        <v>3.95</v>
      </c>
      <c r="G353" s="1014">
        <v>0.61956147684928409</v>
      </c>
      <c r="H353" s="1013">
        <v>1.5623809523809526</v>
      </c>
      <c r="I353" s="1015"/>
    </row>
    <row r="354" spans="2:9">
      <c r="B354" t="s">
        <v>1554</v>
      </c>
      <c r="C354" s="658">
        <v>44420</v>
      </c>
      <c r="D354" s="27">
        <v>16</v>
      </c>
      <c r="E354" s="27">
        <v>4</v>
      </c>
      <c r="F354" s="54">
        <v>3.95</v>
      </c>
      <c r="G354" s="54" t="s">
        <v>811</v>
      </c>
      <c r="H354" s="54" t="s">
        <v>811</v>
      </c>
      <c r="I354" s="990"/>
    </row>
    <row r="355" spans="2:9">
      <c r="B355" t="s">
        <v>1554</v>
      </c>
      <c r="C355" s="658">
        <v>44420</v>
      </c>
      <c r="D355" s="27">
        <v>16</v>
      </c>
      <c r="E355" s="27">
        <v>6</v>
      </c>
      <c r="F355" s="54">
        <v>3.95</v>
      </c>
      <c r="G355" s="54" t="s">
        <v>811</v>
      </c>
      <c r="H355" s="54" t="s">
        <v>811</v>
      </c>
      <c r="I355" s="990"/>
    </row>
    <row r="356" spans="2:9">
      <c r="B356" t="s">
        <v>1554</v>
      </c>
      <c r="C356" s="658">
        <v>44420</v>
      </c>
      <c r="D356" s="27">
        <v>16</v>
      </c>
      <c r="E356" s="27">
        <v>8</v>
      </c>
      <c r="F356" s="54">
        <v>3.95</v>
      </c>
      <c r="G356" s="54" t="s">
        <v>811</v>
      </c>
      <c r="H356" s="54" t="s">
        <v>811</v>
      </c>
      <c r="I356" s="990"/>
    </row>
    <row r="357" spans="2:9" s="1006" customFormat="1">
      <c r="B357" s="1006" t="s">
        <v>1554</v>
      </c>
      <c r="C357" s="1010">
        <v>44420</v>
      </c>
      <c r="D357" s="1011">
        <v>16</v>
      </c>
      <c r="E357" s="1011">
        <v>9</v>
      </c>
      <c r="F357" s="1012">
        <v>3.95</v>
      </c>
      <c r="G357" s="1014">
        <v>0.5507213127549192</v>
      </c>
      <c r="H357" s="1013">
        <v>1.416666666666667</v>
      </c>
      <c r="I357" s="1015"/>
    </row>
    <row r="358" spans="2:9">
      <c r="B358" t="s">
        <v>1554</v>
      </c>
      <c r="C358" s="658">
        <v>44420</v>
      </c>
      <c r="D358" s="27">
        <v>16</v>
      </c>
      <c r="E358" s="27">
        <v>10</v>
      </c>
      <c r="F358" s="54">
        <v>3.95</v>
      </c>
      <c r="G358" s="54" t="s">
        <v>811</v>
      </c>
      <c r="H358" s="54" t="s">
        <v>811</v>
      </c>
      <c r="I358" s="990"/>
    </row>
    <row r="359" spans="2:9">
      <c r="B359" t="s">
        <v>1554</v>
      </c>
      <c r="C359" s="658">
        <v>44420</v>
      </c>
      <c r="D359" s="27">
        <v>16</v>
      </c>
      <c r="E359" s="27">
        <v>12</v>
      </c>
      <c r="F359" s="54">
        <v>3.95</v>
      </c>
      <c r="G359" s="54" t="s">
        <v>811</v>
      </c>
      <c r="H359" s="54" t="s">
        <v>811</v>
      </c>
      <c r="I359" s="990"/>
    </row>
    <row r="360" spans="2:9">
      <c r="B360" t="s">
        <v>1554</v>
      </c>
      <c r="C360" s="658">
        <v>44420</v>
      </c>
      <c r="D360" s="27">
        <v>16</v>
      </c>
      <c r="E360" s="27">
        <v>14</v>
      </c>
      <c r="F360" s="54">
        <v>3.95</v>
      </c>
      <c r="G360" s="54" t="s">
        <v>811</v>
      </c>
      <c r="H360" s="54" t="s">
        <v>811</v>
      </c>
      <c r="I360" s="990"/>
    </row>
    <row r="361" spans="2:9" s="1006" customFormat="1">
      <c r="B361" s="1006" t="s">
        <v>1554</v>
      </c>
      <c r="C361" s="1010">
        <v>44420</v>
      </c>
      <c r="D361" s="1011">
        <v>16</v>
      </c>
      <c r="E361" s="1011">
        <v>16</v>
      </c>
      <c r="F361" s="1012">
        <v>3.95</v>
      </c>
      <c r="G361" s="1014">
        <v>1.6043109472710873</v>
      </c>
      <c r="H361" s="1013">
        <v>2.5000000000000001E-2</v>
      </c>
      <c r="I361" s="1015"/>
    </row>
    <row r="362" spans="2:9" s="1006" customFormat="1">
      <c r="B362" s="1006" t="s">
        <v>1554</v>
      </c>
      <c r="C362" s="1010">
        <v>44434</v>
      </c>
      <c r="D362" s="1011">
        <v>16</v>
      </c>
      <c r="E362" s="1011">
        <v>0.5</v>
      </c>
      <c r="F362" s="1012">
        <v>5.5</v>
      </c>
      <c r="G362" s="1014">
        <v>0.39200000000000007</v>
      </c>
      <c r="H362" s="1013">
        <v>1.2830952380952385</v>
      </c>
      <c r="I362" s="1015"/>
    </row>
    <row r="363" spans="2:9">
      <c r="B363" t="s">
        <v>1554</v>
      </c>
      <c r="C363" s="658">
        <v>44434</v>
      </c>
      <c r="D363" s="27">
        <v>16</v>
      </c>
      <c r="E363" s="27">
        <v>2</v>
      </c>
      <c r="F363" s="54">
        <v>5.5</v>
      </c>
      <c r="G363" s="54" t="s">
        <v>811</v>
      </c>
      <c r="H363" s="54" t="s">
        <v>811</v>
      </c>
      <c r="I363" s="990"/>
    </row>
    <row r="364" spans="2:9" s="1006" customFormat="1">
      <c r="B364" s="1006" t="s">
        <v>1554</v>
      </c>
      <c r="C364" s="1010">
        <v>44434</v>
      </c>
      <c r="D364" s="1011">
        <v>16</v>
      </c>
      <c r="E364" s="1011">
        <v>3</v>
      </c>
      <c r="F364" s="1012">
        <v>5.5</v>
      </c>
      <c r="G364" s="1014">
        <v>0.32666666666666677</v>
      </c>
      <c r="H364" s="1013">
        <v>0.86214285714285732</v>
      </c>
      <c r="I364" s="1015"/>
    </row>
    <row r="365" spans="2:9">
      <c r="B365" t="s">
        <v>1554</v>
      </c>
      <c r="C365" s="658">
        <v>44434</v>
      </c>
      <c r="D365" s="27">
        <v>16</v>
      </c>
      <c r="E365" s="27">
        <v>4</v>
      </c>
      <c r="F365" s="54">
        <v>5.5</v>
      </c>
      <c r="G365" s="54" t="s">
        <v>811</v>
      </c>
      <c r="H365" s="54" t="s">
        <v>811</v>
      </c>
      <c r="I365" s="990"/>
    </row>
    <row r="366" spans="2:9">
      <c r="B366" t="s">
        <v>1554</v>
      </c>
      <c r="C366" s="658">
        <v>44434</v>
      </c>
      <c r="D366" s="27">
        <v>16</v>
      </c>
      <c r="E366" s="27">
        <v>6</v>
      </c>
      <c r="F366" s="54">
        <v>5.5</v>
      </c>
      <c r="G366" s="54" t="s">
        <v>811</v>
      </c>
      <c r="H366" s="54" t="s">
        <v>811</v>
      </c>
      <c r="I366" s="990"/>
    </row>
    <row r="367" spans="2:9">
      <c r="B367" t="s">
        <v>1554</v>
      </c>
      <c r="C367" s="658">
        <v>44434</v>
      </c>
      <c r="D367" s="27">
        <v>16</v>
      </c>
      <c r="E367" s="27">
        <v>8</v>
      </c>
      <c r="F367" s="54">
        <v>5.5</v>
      </c>
      <c r="G367" s="54" t="s">
        <v>811</v>
      </c>
      <c r="H367" s="54" t="s">
        <v>811</v>
      </c>
      <c r="I367" s="990"/>
    </row>
    <row r="368" spans="2:9" s="1006" customFormat="1">
      <c r="B368" s="1006" t="s">
        <v>1554</v>
      </c>
      <c r="C368" s="1010">
        <v>44434</v>
      </c>
      <c r="D368" s="1011">
        <v>16</v>
      </c>
      <c r="E368" s="1011">
        <v>9</v>
      </c>
      <c r="F368" s="1012">
        <v>5.5</v>
      </c>
      <c r="G368" s="1014">
        <v>0.70011957232333033</v>
      </c>
      <c r="H368" s="1013">
        <v>2.4811904761904766</v>
      </c>
      <c r="I368" s="1015"/>
    </row>
    <row r="369" spans="2:9">
      <c r="B369" t="s">
        <v>1554</v>
      </c>
      <c r="C369" s="658">
        <v>44434</v>
      </c>
      <c r="D369" s="27">
        <v>16</v>
      </c>
      <c r="E369" s="27">
        <v>10</v>
      </c>
      <c r="F369" s="54">
        <v>5.5</v>
      </c>
      <c r="G369" s="54" t="s">
        <v>811</v>
      </c>
      <c r="H369" s="54" t="s">
        <v>811</v>
      </c>
      <c r="I369" s="990"/>
    </row>
    <row r="370" spans="2:9">
      <c r="B370" t="s">
        <v>1554</v>
      </c>
      <c r="C370" s="658">
        <v>44434</v>
      </c>
      <c r="D370" s="27">
        <v>16</v>
      </c>
      <c r="E370" s="27">
        <v>12</v>
      </c>
      <c r="F370" s="54">
        <v>5.5</v>
      </c>
      <c r="G370" s="54" t="s">
        <v>811</v>
      </c>
      <c r="H370" s="54" t="s">
        <v>811</v>
      </c>
      <c r="I370" s="990"/>
    </row>
    <row r="371" spans="2:9">
      <c r="B371" t="s">
        <v>1554</v>
      </c>
      <c r="C371" s="658">
        <v>44434</v>
      </c>
      <c r="D371" s="27">
        <v>16</v>
      </c>
      <c r="E371" s="27">
        <v>14</v>
      </c>
      <c r="F371" s="54">
        <v>5.5</v>
      </c>
      <c r="G371" s="54" t="s">
        <v>811</v>
      </c>
      <c r="H371" s="54" t="s">
        <v>811</v>
      </c>
      <c r="I371" s="990"/>
    </row>
    <row r="372" spans="2:9" s="1006" customFormat="1">
      <c r="B372" s="1006" t="s">
        <v>1554</v>
      </c>
      <c r="C372" s="1010">
        <v>44434</v>
      </c>
      <c r="D372" s="1011">
        <v>16</v>
      </c>
      <c r="E372" s="1011">
        <v>16</v>
      </c>
      <c r="F372" s="1012">
        <v>5.5</v>
      </c>
      <c r="G372" s="1014">
        <v>1.4335781719001526</v>
      </c>
      <c r="H372" s="1013">
        <v>2.5000000000000001E-2</v>
      </c>
      <c r="I372" s="1015"/>
    </row>
    <row r="373" spans="2:9">
      <c r="B373" t="s">
        <v>1554</v>
      </c>
      <c r="C373" s="658">
        <v>44446</v>
      </c>
      <c r="D373" s="27">
        <v>15</v>
      </c>
      <c r="E373" s="27">
        <v>0.5</v>
      </c>
      <c r="F373" s="54">
        <v>4.9000000000000004</v>
      </c>
      <c r="G373" s="54" t="s">
        <v>811</v>
      </c>
      <c r="H373" s="54" t="s">
        <v>811</v>
      </c>
      <c r="I373" s="990"/>
    </row>
    <row r="374" spans="2:9">
      <c r="B374" t="s">
        <v>1554</v>
      </c>
      <c r="C374" s="658">
        <v>44446</v>
      </c>
      <c r="D374" s="27">
        <v>15</v>
      </c>
      <c r="E374" s="27">
        <v>1</v>
      </c>
      <c r="F374" s="54">
        <v>4.9000000000000004</v>
      </c>
      <c r="G374" s="54" t="s">
        <v>811</v>
      </c>
      <c r="H374" s="54" t="s">
        <v>811</v>
      </c>
      <c r="I374" s="990"/>
    </row>
    <row r="375" spans="2:9">
      <c r="B375" t="s">
        <v>1554</v>
      </c>
      <c r="C375" s="658">
        <v>44446</v>
      </c>
      <c r="D375" s="27">
        <v>15</v>
      </c>
      <c r="E375" s="27">
        <v>2</v>
      </c>
      <c r="F375" s="54">
        <v>4.9000000000000004</v>
      </c>
      <c r="G375" s="54" t="s">
        <v>811</v>
      </c>
      <c r="H375" s="54" t="s">
        <v>811</v>
      </c>
      <c r="I375" s="990"/>
    </row>
    <row r="376" spans="2:9">
      <c r="B376" t="s">
        <v>1554</v>
      </c>
      <c r="C376" s="658">
        <v>44446</v>
      </c>
      <c r="D376" s="27">
        <v>15</v>
      </c>
      <c r="E376" s="27">
        <v>3</v>
      </c>
      <c r="F376" s="54">
        <v>4.9000000000000004</v>
      </c>
      <c r="G376" s="54" t="s">
        <v>811</v>
      </c>
      <c r="H376" s="54" t="s">
        <v>811</v>
      </c>
      <c r="I376" s="990"/>
    </row>
    <row r="377" spans="2:9">
      <c r="B377" t="s">
        <v>1554</v>
      </c>
      <c r="C377" s="658">
        <v>44446</v>
      </c>
      <c r="D377" s="27">
        <v>15</v>
      </c>
      <c r="E377" s="27">
        <v>4</v>
      </c>
      <c r="F377" s="54">
        <v>4.9000000000000004</v>
      </c>
      <c r="G377" s="54" t="s">
        <v>811</v>
      </c>
      <c r="H377" s="54" t="s">
        <v>811</v>
      </c>
      <c r="I377" s="990"/>
    </row>
    <row r="378" spans="2:9">
      <c r="B378" t="s">
        <v>1554</v>
      </c>
      <c r="C378" s="658">
        <v>44446</v>
      </c>
      <c r="D378" s="27">
        <v>15</v>
      </c>
      <c r="E378" s="27">
        <v>5</v>
      </c>
      <c r="F378" s="54">
        <v>4.9000000000000004</v>
      </c>
      <c r="G378" s="54" t="s">
        <v>811</v>
      </c>
      <c r="H378" s="54" t="s">
        <v>811</v>
      </c>
      <c r="I378" s="990"/>
    </row>
    <row r="379" spans="2:9">
      <c r="B379" t="s">
        <v>1554</v>
      </c>
      <c r="C379" s="658">
        <v>44446</v>
      </c>
      <c r="D379" s="27">
        <v>15</v>
      </c>
      <c r="E379" s="27">
        <v>6</v>
      </c>
      <c r="F379" s="54">
        <v>4.9000000000000004</v>
      </c>
      <c r="G379" s="54" t="s">
        <v>811</v>
      </c>
      <c r="H379" s="54" t="s">
        <v>811</v>
      </c>
      <c r="I379" s="990"/>
    </row>
    <row r="380" spans="2:9">
      <c r="B380" t="s">
        <v>1554</v>
      </c>
      <c r="C380" s="658">
        <v>44446</v>
      </c>
      <c r="D380" s="27">
        <v>15</v>
      </c>
      <c r="E380" s="27">
        <v>7</v>
      </c>
      <c r="F380" s="54">
        <v>4.9000000000000004</v>
      </c>
      <c r="G380" s="54" t="s">
        <v>811</v>
      </c>
      <c r="H380" s="54" t="s">
        <v>811</v>
      </c>
      <c r="I380" s="990"/>
    </row>
    <row r="381" spans="2:9">
      <c r="B381" t="s">
        <v>1554</v>
      </c>
      <c r="C381" s="658">
        <v>44446</v>
      </c>
      <c r="D381" s="27">
        <v>15</v>
      </c>
      <c r="E381" s="27">
        <v>8</v>
      </c>
      <c r="F381" s="54">
        <v>4.9000000000000004</v>
      </c>
      <c r="G381" s="54" t="s">
        <v>811</v>
      </c>
      <c r="H381" s="54" t="s">
        <v>811</v>
      </c>
      <c r="I381" s="990"/>
    </row>
    <row r="382" spans="2:9">
      <c r="B382" t="s">
        <v>1554</v>
      </c>
      <c r="C382" s="658">
        <v>44446</v>
      </c>
      <c r="D382" s="27">
        <v>15</v>
      </c>
      <c r="E382" s="27">
        <v>9</v>
      </c>
      <c r="F382" s="54">
        <v>4.9000000000000004</v>
      </c>
      <c r="G382" s="54" t="s">
        <v>811</v>
      </c>
      <c r="H382" s="54" t="s">
        <v>811</v>
      </c>
      <c r="I382" s="990"/>
    </row>
    <row r="383" spans="2:9">
      <c r="B383" t="s">
        <v>1554</v>
      </c>
      <c r="C383" s="658">
        <v>44446</v>
      </c>
      <c r="D383" s="27">
        <v>15</v>
      </c>
      <c r="E383" s="27">
        <v>10</v>
      </c>
      <c r="F383" s="54">
        <v>4.9000000000000004</v>
      </c>
      <c r="G383" s="54" t="s">
        <v>811</v>
      </c>
      <c r="H383" s="54" t="s">
        <v>811</v>
      </c>
      <c r="I383" s="990"/>
    </row>
    <row r="384" spans="2:9">
      <c r="B384" t="s">
        <v>1554</v>
      </c>
      <c r="C384" s="658">
        <v>44446</v>
      </c>
      <c r="D384" s="27">
        <v>15</v>
      </c>
      <c r="E384" s="27">
        <v>11</v>
      </c>
      <c r="F384" s="54">
        <v>4.9000000000000004</v>
      </c>
      <c r="G384" s="54" t="s">
        <v>811</v>
      </c>
      <c r="H384" s="54" t="s">
        <v>811</v>
      </c>
      <c r="I384" s="990"/>
    </row>
    <row r="385" spans="2:16">
      <c r="B385" t="s">
        <v>1554</v>
      </c>
      <c r="C385" s="658">
        <v>44446</v>
      </c>
      <c r="D385" s="27">
        <v>15</v>
      </c>
      <c r="E385" s="27">
        <v>12</v>
      </c>
      <c r="F385" s="54">
        <v>4.9000000000000004</v>
      </c>
      <c r="G385" s="54" t="s">
        <v>811</v>
      </c>
      <c r="H385" s="54" t="s">
        <v>811</v>
      </c>
      <c r="I385" s="990"/>
    </row>
    <row r="386" spans="2:16">
      <c r="B386" t="s">
        <v>1554</v>
      </c>
      <c r="C386" s="658">
        <v>44446</v>
      </c>
      <c r="D386" s="27">
        <v>15</v>
      </c>
      <c r="E386" s="27">
        <v>13</v>
      </c>
      <c r="F386" s="54">
        <v>4.9000000000000004</v>
      </c>
      <c r="G386" s="54" t="s">
        <v>811</v>
      </c>
      <c r="H386" s="54" t="s">
        <v>811</v>
      </c>
      <c r="I386" s="990"/>
    </row>
    <row r="387" spans="2:16">
      <c r="B387" t="s">
        <v>1554</v>
      </c>
      <c r="C387" s="658">
        <v>44446</v>
      </c>
      <c r="D387" s="27">
        <v>15</v>
      </c>
      <c r="E387" s="27">
        <v>14</v>
      </c>
      <c r="F387" s="54">
        <v>4.9000000000000004</v>
      </c>
      <c r="G387" s="54" t="s">
        <v>811</v>
      </c>
      <c r="H387" s="54" t="s">
        <v>811</v>
      </c>
      <c r="I387" s="990"/>
    </row>
    <row r="388" spans="2:16">
      <c r="C388" s="658"/>
      <c r="D388" s="27"/>
      <c r="E388" s="27"/>
      <c r="F388" s="54"/>
      <c r="G388" s="54"/>
      <c r="H388" s="54"/>
      <c r="I388" s="990"/>
    </row>
    <row r="389" spans="2:16">
      <c r="C389" s="658"/>
      <c r="D389" s="36" t="s">
        <v>1533</v>
      </c>
      <c r="E389" s="36" t="s">
        <v>1534</v>
      </c>
      <c r="F389" s="36" t="s">
        <v>1221</v>
      </c>
      <c r="G389" s="39" t="s">
        <v>705</v>
      </c>
      <c r="H389" s="36" t="s">
        <v>1535</v>
      </c>
      <c r="I389" s="990"/>
    </row>
    <row r="390" spans="2:16" ht="16.2" thickBot="1">
      <c r="B390" s="40" t="s">
        <v>701</v>
      </c>
      <c r="C390" s="40" t="s">
        <v>786</v>
      </c>
      <c r="D390" s="40" t="s">
        <v>1537</v>
      </c>
      <c r="E390" s="40" t="s">
        <v>1537</v>
      </c>
      <c r="F390" s="40" t="s">
        <v>1538</v>
      </c>
      <c r="G390" s="45" t="s">
        <v>1539</v>
      </c>
      <c r="H390" s="45" t="s">
        <v>1540</v>
      </c>
      <c r="I390" s="990"/>
    </row>
    <row r="391" spans="2:16" ht="16.2" thickTop="1">
      <c r="B391" t="s">
        <v>1552</v>
      </c>
      <c r="C391" s="47">
        <v>44749</v>
      </c>
      <c r="D391" s="27">
        <v>17</v>
      </c>
      <c r="E391" s="27">
        <v>4.5</v>
      </c>
      <c r="F391" s="27">
        <v>0.5</v>
      </c>
      <c r="G391" s="24">
        <v>0.40036841073677543</v>
      </c>
      <c r="H391" s="24">
        <v>0.44133735618407177</v>
      </c>
      <c r="I391" s="990"/>
    </row>
    <row r="392" spans="2:16">
      <c r="B392" t="s">
        <v>1552</v>
      </c>
      <c r="C392" s="47">
        <v>44749</v>
      </c>
      <c r="D392" s="27">
        <v>17</v>
      </c>
      <c r="E392" s="27">
        <v>4.5</v>
      </c>
      <c r="F392" s="27">
        <v>2</v>
      </c>
      <c r="G392" s="27" t="s">
        <v>811</v>
      </c>
      <c r="H392" s="27" t="s">
        <v>811</v>
      </c>
      <c r="I392" s="990"/>
    </row>
    <row r="393" spans="2:16">
      <c r="B393" t="s">
        <v>1552</v>
      </c>
      <c r="C393" s="47">
        <v>44749</v>
      </c>
      <c r="D393" s="27">
        <v>17</v>
      </c>
      <c r="E393" s="27">
        <v>4.5</v>
      </c>
      <c r="F393" s="27">
        <v>4</v>
      </c>
      <c r="G393" s="27" t="s">
        <v>811</v>
      </c>
      <c r="H393" s="27" t="s">
        <v>811</v>
      </c>
      <c r="I393" s="990"/>
    </row>
    <row r="394" spans="2:16">
      <c r="B394" t="s">
        <v>1552</v>
      </c>
      <c r="C394" s="47">
        <v>44749</v>
      </c>
      <c r="D394" s="27">
        <v>17</v>
      </c>
      <c r="E394" s="27">
        <v>4.5</v>
      </c>
      <c r="F394" s="27">
        <v>6</v>
      </c>
      <c r="G394" s="24">
        <v>0.36397128248797772</v>
      </c>
      <c r="H394" s="24">
        <v>0.95313528909546419</v>
      </c>
      <c r="I394" s="990"/>
      <c r="K394" s="47"/>
      <c r="L394" s="27"/>
      <c r="M394" s="27"/>
      <c r="N394" s="27"/>
      <c r="O394" s="24"/>
      <c r="P394" s="24"/>
    </row>
    <row r="395" spans="2:16">
      <c r="B395" t="s">
        <v>1552</v>
      </c>
      <c r="C395" s="47">
        <v>44749</v>
      </c>
      <c r="D395" s="27">
        <v>17</v>
      </c>
      <c r="E395" s="27">
        <v>4.5</v>
      </c>
      <c r="F395" s="27">
        <v>8</v>
      </c>
      <c r="G395" s="27" t="s">
        <v>811</v>
      </c>
      <c r="H395" s="27" t="s">
        <v>811</v>
      </c>
      <c r="I395" s="990"/>
      <c r="K395" s="47"/>
      <c r="L395" s="27"/>
      <c r="M395" s="27"/>
      <c r="N395" s="27"/>
      <c r="O395" s="24"/>
      <c r="P395" s="24"/>
    </row>
    <row r="396" spans="2:16">
      <c r="B396" t="s">
        <v>1552</v>
      </c>
      <c r="C396" s="47">
        <v>44749</v>
      </c>
      <c r="D396" s="27">
        <v>17</v>
      </c>
      <c r="E396" s="27">
        <v>4.5</v>
      </c>
      <c r="F396" s="27">
        <v>10</v>
      </c>
      <c r="G396" s="27" t="s">
        <v>811</v>
      </c>
      <c r="H396" s="27" t="s">
        <v>811</v>
      </c>
      <c r="I396" s="990"/>
      <c r="K396" s="47"/>
      <c r="L396" s="27"/>
      <c r="M396" s="27"/>
      <c r="N396" s="27"/>
      <c r="O396" s="24"/>
      <c r="P396" s="24"/>
    </row>
    <row r="397" spans="2:16">
      <c r="B397" t="s">
        <v>1552</v>
      </c>
      <c r="C397" s="47">
        <v>44749</v>
      </c>
      <c r="D397" s="27">
        <v>17</v>
      </c>
      <c r="E397" s="27">
        <v>4.5</v>
      </c>
      <c r="F397" s="27">
        <v>12</v>
      </c>
      <c r="G397" s="24">
        <v>0.50955979548316876</v>
      </c>
      <c r="H397" s="24">
        <v>2.34629002327268</v>
      </c>
      <c r="I397" s="990"/>
      <c r="K397" s="47"/>
      <c r="L397" s="27"/>
      <c r="M397" s="27"/>
      <c r="N397" s="27"/>
      <c r="O397" s="24"/>
      <c r="P397" s="24"/>
    </row>
    <row r="398" spans="2:16">
      <c r="B398" t="s">
        <v>1552</v>
      </c>
      <c r="C398" s="47">
        <v>44749</v>
      </c>
      <c r="D398" s="27">
        <v>17</v>
      </c>
      <c r="E398" s="27">
        <v>4.5</v>
      </c>
      <c r="F398" s="27">
        <v>14</v>
      </c>
      <c r="G398" s="27" t="s">
        <v>811</v>
      </c>
      <c r="H398" s="27" t="s">
        <v>811</v>
      </c>
      <c r="I398" s="990"/>
      <c r="K398" s="47"/>
      <c r="L398" s="27"/>
      <c r="M398" s="27"/>
      <c r="N398" s="27"/>
      <c r="O398" s="24"/>
      <c r="P398" s="24"/>
    </row>
    <row r="399" spans="2:16">
      <c r="B399" t="s">
        <v>1552</v>
      </c>
      <c r="C399" s="47">
        <v>44749</v>
      </c>
      <c r="D399" s="27">
        <v>17</v>
      </c>
      <c r="E399" s="27">
        <v>4.5</v>
      </c>
      <c r="F399" s="27">
        <v>16</v>
      </c>
      <c r="G399" s="24">
        <v>0.72794256497595544</v>
      </c>
      <c r="H399" s="24">
        <v>2.9305421713739452</v>
      </c>
      <c r="I399" s="990"/>
      <c r="K399" s="47"/>
      <c r="L399" s="27"/>
      <c r="M399" s="27"/>
      <c r="N399" s="27"/>
      <c r="O399" s="24"/>
      <c r="P399" s="24"/>
    </row>
    <row r="400" spans="2:16">
      <c r="B400" t="s">
        <v>1552</v>
      </c>
      <c r="C400" s="47">
        <v>44749</v>
      </c>
      <c r="D400" s="27">
        <v>17</v>
      </c>
      <c r="E400" s="27">
        <v>4.5</v>
      </c>
      <c r="F400" s="27">
        <v>17</v>
      </c>
      <c r="G400" s="27" t="s">
        <v>811</v>
      </c>
      <c r="H400" s="27" t="s">
        <v>811</v>
      </c>
      <c r="I400" s="990"/>
      <c r="K400" s="47"/>
      <c r="L400" s="27"/>
      <c r="M400" s="27"/>
      <c r="N400" s="27"/>
      <c r="O400" s="24"/>
      <c r="P400" s="24"/>
    </row>
    <row r="401" spans="2:16">
      <c r="B401" t="s">
        <v>1552</v>
      </c>
      <c r="C401" s="47">
        <v>44761</v>
      </c>
      <c r="D401" s="27">
        <v>17</v>
      </c>
      <c r="E401" s="27">
        <v>4.9000000000000004</v>
      </c>
      <c r="F401" s="27">
        <v>0.5</v>
      </c>
      <c r="G401" s="24">
        <v>0.36397128248797772</v>
      </c>
      <c r="H401" s="24">
        <v>0.61667028958333336</v>
      </c>
      <c r="I401" s="990"/>
      <c r="K401" s="47"/>
      <c r="L401" s="27"/>
      <c r="M401" s="27"/>
      <c r="N401" s="27"/>
      <c r="O401" s="24"/>
      <c r="P401" s="24"/>
    </row>
    <row r="402" spans="2:16">
      <c r="B402" t="s">
        <v>1552</v>
      </c>
      <c r="C402" s="47">
        <v>44761</v>
      </c>
      <c r="D402" s="27">
        <v>17</v>
      </c>
      <c r="E402" s="27">
        <v>4.9000000000000004</v>
      </c>
      <c r="F402" s="27">
        <v>2</v>
      </c>
      <c r="G402" s="27" t="s">
        <v>811</v>
      </c>
      <c r="H402" s="27" t="s">
        <v>811</v>
      </c>
      <c r="I402" s="990"/>
      <c r="K402" s="47"/>
      <c r="L402" s="27"/>
      <c r="M402" s="27"/>
      <c r="N402" s="27"/>
      <c r="O402" s="24"/>
      <c r="P402" s="24"/>
    </row>
    <row r="403" spans="2:16">
      <c r="B403" t="s">
        <v>1552</v>
      </c>
      <c r="C403" s="47">
        <v>44761</v>
      </c>
      <c r="D403" s="27">
        <v>17</v>
      </c>
      <c r="E403" s="27">
        <v>4.9000000000000004</v>
      </c>
      <c r="F403" s="27">
        <v>3</v>
      </c>
      <c r="G403" s="24">
        <v>0.1091913847463933</v>
      </c>
      <c r="H403" s="24">
        <v>0.59480691236814354</v>
      </c>
      <c r="I403" s="990"/>
      <c r="K403" s="47"/>
      <c r="L403" s="27"/>
      <c r="M403" s="27"/>
      <c r="N403" s="27"/>
      <c r="O403" s="24"/>
      <c r="P403" s="24"/>
    </row>
    <row r="404" spans="2:16">
      <c r="B404" t="s">
        <v>1552</v>
      </c>
      <c r="C404" s="47">
        <v>44761</v>
      </c>
      <c r="D404" s="27">
        <v>17</v>
      </c>
      <c r="E404" s="27">
        <v>4.9000000000000004</v>
      </c>
      <c r="F404" s="27">
        <v>4</v>
      </c>
      <c r="G404" s="27" t="s">
        <v>811</v>
      </c>
      <c r="H404" s="27" t="s">
        <v>811</v>
      </c>
      <c r="I404" s="990"/>
      <c r="K404" s="47"/>
      <c r="L404" s="27"/>
      <c r="M404" s="27"/>
      <c r="N404" s="27"/>
      <c r="O404" s="24"/>
      <c r="P404" s="24"/>
    </row>
    <row r="405" spans="2:16">
      <c r="B405" t="s">
        <v>1552</v>
      </c>
      <c r="C405" s="47">
        <v>44761</v>
      </c>
      <c r="D405" s="27">
        <v>17</v>
      </c>
      <c r="E405" s="27">
        <v>4.9000000000000004</v>
      </c>
      <c r="F405" s="27">
        <v>6</v>
      </c>
      <c r="G405" s="27" t="s">
        <v>811</v>
      </c>
      <c r="H405" s="27" t="s">
        <v>811</v>
      </c>
      <c r="I405" s="990"/>
      <c r="K405" s="47"/>
      <c r="L405" s="27"/>
      <c r="M405" s="27"/>
      <c r="N405" s="27"/>
      <c r="O405" s="24"/>
      <c r="P405" s="24"/>
    </row>
    <row r="406" spans="2:16">
      <c r="B406" t="s">
        <v>1552</v>
      </c>
      <c r="C406" s="47">
        <v>44761</v>
      </c>
      <c r="D406" s="27">
        <v>17</v>
      </c>
      <c r="E406" s="27">
        <v>4.9000000000000004</v>
      </c>
      <c r="F406" s="27">
        <v>8</v>
      </c>
      <c r="G406" s="27" t="s">
        <v>811</v>
      </c>
      <c r="H406" s="27" t="s">
        <v>811</v>
      </c>
      <c r="I406" s="990"/>
    </row>
    <row r="407" spans="2:16">
      <c r="B407" t="s">
        <v>1552</v>
      </c>
      <c r="C407" s="47">
        <v>44761</v>
      </c>
      <c r="D407" s="27">
        <v>17</v>
      </c>
      <c r="E407" s="27">
        <v>4.9000000000000004</v>
      </c>
      <c r="F407" s="27">
        <v>9</v>
      </c>
      <c r="G407" s="24">
        <v>0.21838276949278659</v>
      </c>
      <c r="H407" s="24">
        <v>1.778564727558017</v>
      </c>
      <c r="I407" s="990"/>
    </row>
    <row r="408" spans="2:16">
      <c r="B408" t="s">
        <v>1552</v>
      </c>
      <c r="C408" s="47">
        <v>44761</v>
      </c>
      <c r="D408" s="27">
        <v>17</v>
      </c>
      <c r="E408" s="27">
        <v>4.9000000000000004</v>
      </c>
      <c r="F408" s="27">
        <v>10</v>
      </c>
      <c r="G408" s="27" t="s">
        <v>811</v>
      </c>
      <c r="H408" s="27" t="s">
        <v>811</v>
      </c>
      <c r="I408" s="990"/>
    </row>
    <row r="409" spans="2:16">
      <c r="B409" t="s">
        <v>1552</v>
      </c>
      <c r="C409" s="47">
        <v>44761</v>
      </c>
      <c r="D409" s="27">
        <v>17</v>
      </c>
      <c r="E409" s="27">
        <v>4.9000000000000004</v>
      </c>
      <c r="F409" s="27">
        <v>12</v>
      </c>
      <c r="G409" s="27" t="s">
        <v>811</v>
      </c>
      <c r="H409" s="27" t="s">
        <v>811</v>
      </c>
      <c r="I409" s="990"/>
    </row>
    <row r="410" spans="2:16">
      <c r="B410" t="s">
        <v>1552</v>
      </c>
      <c r="C410" s="47">
        <v>44761</v>
      </c>
      <c r="D410" s="27">
        <v>17</v>
      </c>
      <c r="E410" s="27">
        <v>4.9000000000000004</v>
      </c>
      <c r="F410" s="27">
        <v>14</v>
      </c>
      <c r="G410" s="27" t="s">
        <v>811</v>
      </c>
      <c r="H410" s="27" t="s">
        <v>811</v>
      </c>
      <c r="I410" s="990"/>
    </row>
    <row r="411" spans="2:16">
      <c r="B411" t="s">
        <v>1552</v>
      </c>
      <c r="C411" s="47">
        <v>44761</v>
      </c>
      <c r="D411" s="27">
        <v>17</v>
      </c>
      <c r="E411" s="27">
        <v>4.9000000000000004</v>
      </c>
      <c r="F411" s="27">
        <v>16</v>
      </c>
      <c r="G411" s="24">
        <v>1.0178955427284171</v>
      </c>
      <c r="H411" s="24">
        <v>13.096336849077005</v>
      </c>
      <c r="I411" s="990"/>
    </row>
    <row r="412" spans="2:16">
      <c r="B412" t="s">
        <v>1552</v>
      </c>
      <c r="C412" s="47">
        <v>44761</v>
      </c>
      <c r="D412" s="27">
        <v>17</v>
      </c>
      <c r="E412" s="27">
        <v>4.9000000000000004</v>
      </c>
      <c r="F412" s="27">
        <v>17</v>
      </c>
      <c r="G412" s="27" t="s">
        <v>811</v>
      </c>
      <c r="H412" s="27" t="s">
        <v>811</v>
      </c>
      <c r="I412" s="990"/>
    </row>
    <row r="413" spans="2:16">
      <c r="B413" t="s">
        <v>1552</v>
      </c>
      <c r="C413" s="47">
        <v>44777</v>
      </c>
      <c r="D413" s="27">
        <v>18</v>
      </c>
      <c r="E413" s="27">
        <v>4</v>
      </c>
      <c r="F413" s="27">
        <v>0.5</v>
      </c>
      <c r="G413" s="24">
        <v>0.14558851299519107</v>
      </c>
      <c r="H413" s="24">
        <v>0.61794141616561216</v>
      </c>
      <c r="I413" s="990"/>
    </row>
    <row r="414" spans="2:16">
      <c r="B414" t="s">
        <v>1552</v>
      </c>
      <c r="C414" s="47">
        <v>44777</v>
      </c>
      <c r="D414" s="27">
        <v>18</v>
      </c>
      <c r="E414" s="27">
        <v>4</v>
      </c>
      <c r="F414" s="27">
        <v>2</v>
      </c>
      <c r="G414" s="27" t="s">
        <v>811</v>
      </c>
      <c r="H414" s="27" t="s">
        <v>811</v>
      </c>
      <c r="I414" s="990"/>
    </row>
    <row r="415" spans="2:16">
      <c r="B415" t="s">
        <v>1552</v>
      </c>
      <c r="C415" s="47">
        <v>44777</v>
      </c>
      <c r="D415" s="27">
        <v>18</v>
      </c>
      <c r="E415" s="27">
        <v>4</v>
      </c>
      <c r="F415" s="27">
        <v>3</v>
      </c>
      <c r="G415" s="24">
        <v>0.47316266723437106</v>
      </c>
      <c r="H415" s="24">
        <v>0.76539209970991573</v>
      </c>
      <c r="I415" s="990"/>
    </row>
    <row r="416" spans="2:16">
      <c r="B416" t="s">
        <v>1552</v>
      </c>
      <c r="C416" s="47">
        <v>44777</v>
      </c>
      <c r="D416" s="27">
        <v>18</v>
      </c>
      <c r="E416" s="27">
        <v>4</v>
      </c>
      <c r="F416" s="27">
        <v>4</v>
      </c>
      <c r="G416" s="27" t="s">
        <v>811</v>
      </c>
      <c r="H416" s="27" t="s">
        <v>811</v>
      </c>
      <c r="I416" s="990"/>
    </row>
    <row r="417" spans="2:9">
      <c r="B417" t="s">
        <v>1552</v>
      </c>
      <c r="C417" s="47">
        <v>44777</v>
      </c>
      <c r="D417" s="27">
        <v>18</v>
      </c>
      <c r="E417" s="27">
        <v>4</v>
      </c>
      <c r="F417" s="27">
        <v>6</v>
      </c>
      <c r="G417" s="27" t="s">
        <v>811</v>
      </c>
      <c r="H417" s="27" t="s">
        <v>811</v>
      </c>
      <c r="I417" s="990"/>
    </row>
    <row r="418" spans="2:9">
      <c r="B418" t="s">
        <v>1552</v>
      </c>
      <c r="C418" s="47">
        <v>44777</v>
      </c>
      <c r="D418" s="27">
        <v>18</v>
      </c>
      <c r="E418" s="27">
        <v>4</v>
      </c>
      <c r="F418" s="27">
        <v>8</v>
      </c>
      <c r="G418" s="27" t="s">
        <v>811</v>
      </c>
      <c r="H418" s="27" t="s">
        <v>811</v>
      </c>
      <c r="I418" s="990"/>
    </row>
    <row r="419" spans="2:9">
      <c r="B419" t="s">
        <v>1552</v>
      </c>
      <c r="C419" s="47">
        <v>44777</v>
      </c>
      <c r="D419" s="27">
        <v>18</v>
      </c>
      <c r="E419" s="27">
        <v>4</v>
      </c>
      <c r="F419" s="27">
        <v>9</v>
      </c>
      <c r="G419" s="24">
        <v>0.21838276949278659</v>
      </c>
      <c r="H419" s="24">
        <v>1.5195938718618145</v>
      </c>
      <c r="I419" s="990"/>
    </row>
    <row r="420" spans="2:9">
      <c r="B420" t="s">
        <v>1552</v>
      </c>
      <c r="C420" s="47">
        <v>44777</v>
      </c>
      <c r="D420" s="27">
        <v>18</v>
      </c>
      <c r="E420" s="27">
        <v>4</v>
      </c>
      <c r="F420" s="27">
        <v>10</v>
      </c>
      <c r="G420" s="27" t="s">
        <v>811</v>
      </c>
      <c r="H420" s="27" t="s">
        <v>811</v>
      </c>
      <c r="I420" s="990"/>
    </row>
    <row r="421" spans="2:9">
      <c r="B421" t="s">
        <v>1552</v>
      </c>
      <c r="C421" s="47">
        <v>44777</v>
      </c>
      <c r="D421" s="27">
        <v>18</v>
      </c>
      <c r="E421" s="27">
        <v>4</v>
      </c>
      <c r="F421" s="27">
        <v>12</v>
      </c>
      <c r="G421" s="27" t="s">
        <v>811</v>
      </c>
      <c r="H421" s="27" t="s">
        <v>811</v>
      </c>
      <c r="I421" s="990"/>
    </row>
    <row r="422" spans="2:9">
      <c r="B422" t="s">
        <v>1552</v>
      </c>
      <c r="C422" s="47">
        <v>44777</v>
      </c>
      <c r="D422" s="27">
        <v>18</v>
      </c>
      <c r="E422" s="27">
        <v>4</v>
      </c>
      <c r="F422" s="27">
        <v>14</v>
      </c>
      <c r="G422" s="27" t="s">
        <v>811</v>
      </c>
      <c r="H422" s="27" t="s">
        <v>811</v>
      </c>
      <c r="I422" s="990"/>
    </row>
    <row r="423" spans="2:9">
      <c r="B423" t="s">
        <v>1552</v>
      </c>
      <c r="C423" s="47">
        <v>44777</v>
      </c>
      <c r="D423" s="27">
        <v>18</v>
      </c>
      <c r="E423" s="27">
        <v>4</v>
      </c>
      <c r="F423" s="27">
        <v>16</v>
      </c>
      <c r="G423" s="27" t="s">
        <v>811</v>
      </c>
      <c r="H423" s="27" t="s">
        <v>811</v>
      </c>
      <c r="I423" s="990"/>
    </row>
    <row r="424" spans="2:9">
      <c r="B424" t="s">
        <v>1552</v>
      </c>
      <c r="C424" s="47">
        <v>44777</v>
      </c>
      <c r="D424" s="27">
        <v>18</v>
      </c>
      <c r="E424" s="27">
        <v>4</v>
      </c>
      <c r="F424" s="27">
        <v>17</v>
      </c>
      <c r="G424" s="24">
        <v>1.2635944668352763</v>
      </c>
      <c r="H424" s="24">
        <v>59.656771398444114</v>
      </c>
      <c r="I424" s="990"/>
    </row>
    <row r="425" spans="2:9">
      <c r="B425" t="s">
        <v>1552</v>
      </c>
      <c r="C425" s="47">
        <v>44777</v>
      </c>
      <c r="D425" s="27">
        <v>18</v>
      </c>
      <c r="E425" s="27">
        <v>4</v>
      </c>
      <c r="F425" s="27">
        <v>18</v>
      </c>
      <c r="G425" s="27" t="s">
        <v>811</v>
      </c>
      <c r="H425" s="27" t="s">
        <v>811</v>
      </c>
      <c r="I425" s="990"/>
    </row>
    <row r="426" spans="2:9">
      <c r="B426" t="s">
        <v>1552</v>
      </c>
      <c r="C426" s="47">
        <v>44806</v>
      </c>
      <c r="D426" s="27">
        <v>18</v>
      </c>
      <c r="E426" s="27">
        <v>5.35</v>
      </c>
      <c r="F426" s="27">
        <v>0.5</v>
      </c>
      <c r="G426" s="27" t="s">
        <v>811</v>
      </c>
      <c r="H426" s="27" t="s">
        <v>811</v>
      </c>
      <c r="I426" s="990"/>
    </row>
    <row r="427" spans="2:9">
      <c r="B427" t="s">
        <v>1552</v>
      </c>
      <c r="C427" s="47">
        <v>44806</v>
      </c>
      <c r="D427" s="27">
        <v>18</v>
      </c>
      <c r="E427" s="27">
        <v>5.35</v>
      </c>
      <c r="F427" s="27">
        <v>2</v>
      </c>
      <c r="G427" s="27" t="s">
        <v>811</v>
      </c>
      <c r="H427" s="27" t="s">
        <v>811</v>
      </c>
      <c r="I427" s="990"/>
    </row>
    <row r="428" spans="2:9">
      <c r="B428" t="s">
        <v>1552</v>
      </c>
      <c r="C428" s="47">
        <v>44806</v>
      </c>
      <c r="D428" s="27">
        <v>18</v>
      </c>
      <c r="E428" s="27">
        <v>5.35</v>
      </c>
      <c r="F428" s="27">
        <v>4</v>
      </c>
      <c r="G428" s="27" t="s">
        <v>811</v>
      </c>
      <c r="H428" s="27" t="s">
        <v>811</v>
      </c>
      <c r="I428" s="990"/>
    </row>
    <row r="429" spans="2:9">
      <c r="B429" t="s">
        <v>1552</v>
      </c>
      <c r="C429" s="47">
        <v>44806</v>
      </c>
      <c r="D429" s="27">
        <v>18</v>
      </c>
      <c r="E429" s="27">
        <v>5.35</v>
      </c>
      <c r="F429" s="27">
        <v>6</v>
      </c>
      <c r="G429" s="27" t="s">
        <v>811</v>
      </c>
      <c r="H429" s="27" t="s">
        <v>811</v>
      </c>
      <c r="I429" s="990"/>
    </row>
    <row r="430" spans="2:9">
      <c r="B430" t="s">
        <v>1552</v>
      </c>
      <c r="C430" s="47">
        <v>44806</v>
      </c>
      <c r="D430" s="27">
        <v>18</v>
      </c>
      <c r="E430" s="27">
        <v>5.35</v>
      </c>
      <c r="F430" s="27">
        <v>8</v>
      </c>
      <c r="G430" s="27" t="s">
        <v>811</v>
      </c>
      <c r="H430" s="27" t="s">
        <v>811</v>
      </c>
      <c r="I430" s="990"/>
    </row>
    <row r="431" spans="2:9">
      <c r="B431" t="s">
        <v>1552</v>
      </c>
      <c r="C431" s="47">
        <v>44806</v>
      </c>
      <c r="D431" s="27">
        <v>18</v>
      </c>
      <c r="E431" s="27">
        <v>5.35</v>
      </c>
      <c r="F431" s="27">
        <v>10</v>
      </c>
      <c r="G431" s="27" t="s">
        <v>811</v>
      </c>
      <c r="H431" s="27" t="s">
        <v>811</v>
      </c>
      <c r="I431" s="990"/>
    </row>
    <row r="432" spans="2:9">
      <c r="B432" t="s">
        <v>1552</v>
      </c>
      <c r="C432" s="47">
        <v>44806</v>
      </c>
      <c r="D432" s="27">
        <v>18</v>
      </c>
      <c r="E432" s="27">
        <v>5.35</v>
      </c>
      <c r="F432" s="27">
        <v>12</v>
      </c>
      <c r="G432" s="27" t="s">
        <v>811</v>
      </c>
      <c r="H432" s="27" t="s">
        <v>811</v>
      </c>
      <c r="I432" s="990"/>
    </row>
    <row r="433" spans="1:9">
      <c r="B433" t="s">
        <v>1552</v>
      </c>
      <c r="C433" s="47">
        <v>44806</v>
      </c>
      <c r="D433" s="27">
        <v>18</v>
      </c>
      <c r="E433" s="27">
        <v>5.35</v>
      </c>
      <c r="F433" s="27">
        <v>14</v>
      </c>
      <c r="G433" s="27" t="s">
        <v>811</v>
      </c>
      <c r="H433" s="27" t="s">
        <v>811</v>
      </c>
      <c r="I433" s="990"/>
    </row>
    <row r="434" spans="1:9">
      <c r="B434" t="s">
        <v>1552</v>
      </c>
      <c r="C434" s="47">
        <v>44806</v>
      </c>
      <c r="D434" s="27">
        <v>18</v>
      </c>
      <c r="E434" s="27">
        <v>5.35</v>
      </c>
      <c r="F434" s="27">
        <v>16</v>
      </c>
      <c r="G434" s="27" t="s">
        <v>811</v>
      </c>
      <c r="H434" s="27" t="s">
        <v>811</v>
      </c>
      <c r="I434" s="990"/>
    </row>
    <row r="435" spans="1:9">
      <c r="B435" t="s">
        <v>1552</v>
      </c>
      <c r="C435" s="47">
        <v>44806</v>
      </c>
      <c r="D435" s="27">
        <v>18</v>
      </c>
      <c r="E435" s="27">
        <v>5.35</v>
      </c>
      <c r="F435" s="27">
        <v>18</v>
      </c>
      <c r="G435" s="27" t="s">
        <v>811</v>
      </c>
      <c r="H435" s="27" t="s">
        <v>811</v>
      </c>
      <c r="I435" s="990"/>
    </row>
    <row r="436" spans="1:9">
      <c r="C436" s="658"/>
      <c r="D436" s="27"/>
      <c r="E436" s="27"/>
      <c r="F436" s="54"/>
      <c r="G436" s="54"/>
      <c r="H436" s="54"/>
      <c r="I436" s="990"/>
    </row>
    <row r="437" spans="1:9">
      <c r="C437" s="658"/>
      <c r="D437" s="27"/>
      <c r="E437" s="27"/>
      <c r="F437" s="54"/>
      <c r="G437" s="54"/>
      <c r="H437" s="54"/>
      <c r="I437" s="990"/>
    </row>
    <row r="438" spans="1:9">
      <c r="C438" s="658"/>
      <c r="D438" s="27"/>
      <c r="E438" s="27"/>
      <c r="F438" s="54"/>
      <c r="G438" s="54"/>
      <c r="H438" s="54"/>
      <c r="I438" s="990"/>
    </row>
    <row r="439" spans="1:9">
      <c r="C439" s="658"/>
      <c r="D439" s="27"/>
      <c r="E439" s="27"/>
      <c r="F439" s="54"/>
      <c r="G439" s="54"/>
      <c r="H439" s="54"/>
      <c r="I439" s="990"/>
    </row>
    <row r="440" spans="1:9">
      <c r="C440" s="658"/>
      <c r="D440" s="27"/>
      <c r="E440" s="27"/>
      <c r="F440" s="54"/>
      <c r="G440" s="54"/>
      <c r="H440" s="54"/>
      <c r="I440" s="990"/>
    </row>
    <row r="441" spans="1:9">
      <c r="B441" s="27"/>
      <c r="C441" s="47"/>
      <c r="D441" s="27"/>
      <c r="E441" s="213"/>
      <c r="F441" s="219"/>
      <c r="G441" s="24"/>
      <c r="H441" s="24"/>
    </row>
    <row r="442" spans="1:9" ht="16.2" thickBot="1">
      <c r="B442" s="27"/>
      <c r="C442" s="47"/>
      <c r="D442" s="27"/>
      <c r="E442" s="213"/>
      <c r="F442" s="219"/>
      <c r="G442" s="24"/>
      <c r="H442" s="24"/>
    </row>
    <row r="443" spans="1:9">
      <c r="B443" s="3"/>
      <c r="C443" s="2"/>
      <c r="D443" s="7" t="s">
        <v>1533</v>
      </c>
      <c r="E443" s="999" t="s">
        <v>1221</v>
      </c>
      <c r="F443" s="1000" t="s">
        <v>1534</v>
      </c>
      <c r="G443" s="10" t="s">
        <v>705</v>
      </c>
      <c r="H443" s="7" t="s">
        <v>1535</v>
      </c>
    </row>
    <row r="444" spans="1:9" ht="16.2" thickBot="1">
      <c r="A444" t="s">
        <v>1536</v>
      </c>
      <c r="B444" s="12" t="s">
        <v>701</v>
      </c>
      <c r="C444" s="11" t="s">
        <v>786</v>
      </c>
      <c r="D444" s="11" t="s">
        <v>1537</v>
      </c>
      <c r="E444" s="1001" t="s">
        <v>1538</v>
      </c>
      <c r="F444" s="1002" t="s">
        <v>1537</v>
      </c>
      <c r="G444" s="17" t="s">
        <v>1539</v>
      </c>
      <c r="H444" s="17" t="s">
        <v>1540</v>
      </c>
      <c r="I444" t="s">
        <v>1607</v>
      </c>
    </row>
    <row r="445" spans="1:9" ht="16.2" thickTop="1">
      <c r="A445" t="s">
        <v>241</v>
      </c>
      <c r="B445" s="18" t="s">
        <v>242</v>
      </c>
      <c r="C445" s="1005">
        <v>42929</v>
      </c>
      <c r="D445" s="18">
        <v>2.6</v>
      </c>
      <c r="E445" s="196">
        <v>0.5</v>
      </c>
      <c r="F445" s="705">
        <v>2.6</v>
      </c>
      <c r="G445" s="54" t="s">
        <v>811</v>
      </c>
      <c r="H445" s="54" t="s">
        <v>811</v>
      </c>
    </row>
    <row r="446" spans="1:9">
      <c r="A446" t="s">
        <v>241</v>
      </c>
      <c r="B446" s="18" t="s">
        <v>242</v>
      </c>
      <c r="C446" s="1005">
        <v>42929</v>
      </c>
      <c r="D446" s="18">
        <v>2.6</v>
      </c>
      <c r="E446" s="196">
        <v>1.3</v>
      </c>
      <c r="F446" s="705">
        <v>2.6</v>
      </c>
      <c r="G446" s="68">
        <v>0.50294684639265053</v>
      </c>
      <c r="H446" s="68">
        <v>2.1878784810126581</v>
      </c>
    </row>
    <row r="447" spans="1:9">
      <c r="A447" t="s">
        <v>241</v>
      </c>
      <c r="B447" s="18" t="s">
        <v>242</v>
      </c>
      <c r="C447" s="1005">
        <v>42943</v>
      </c>
      <c r="D447" s="18">
        <v>2.5</v>
      </c>
      <c r="E447" s="196">
        <v>0.5</v>
      </c>
      <c r="F447" s="705">
        <v>2.5</v>
      </c>
      <c r="G447" s="54" t="s">
        <v>811</v>
      </c>
      <c r="H447" s="54" t="s">
        <v>811</v>
      </c>
    </row>
    <row r="448" spans="1:9">
      <c r="A448" t="s">
        <v>241</v>
      </c>
      <c r="B448" s="18" t="s">
        <v>242</v>
      </c>
      <c r="C448" s="1005">
        <v>42943</v>
      </c>
      <c r="D448" s="18">
        <v>2.5</v>
      </c>
      <c r="E448" s="196">
        <v>1</v>
      </c>
      <c r="F448" s="705">
        <v>2.5</v>
      </c>
      <c r="G448" s="68">
        <v>0.73571315172196206</v>
      </c>
      <c r="H448" s="68">
        <v>2.9278962025316448</v>
      </c>
    </row>
    <row r="449" spans="1:24">
      <c r="A449" t="s">
        <v>241</v>
      </c>
      <c r="B449" s="18" t="s">
        <v>242</v>
      </c>
      <c r="C449" s="1005">
        <v>42957</v>
      </c>
      <c r="D449" s="18">
        <v>2.2999999999999998</v>
      </c>
      <c r="E449" s="196">
        <v>0.5</v>
      </c>
      <c r="F449" s="705">
        <v>2.2999999999999998</v>
      </c>
      <c r="G449" s="68">
        <v>0.50294684639265053</v>
      </c>
      <c r="H449" s="68">
        <v>1.8500443037974685</v>
      </c>
    </row>
    <row r="450" spans="1:24">
      <c r="A450" t="s">
        <v>241</v>
      </c>
      <c r="B450" s="18" t="s">
        <v>242</v>
      </c>
      <c r="C450" s="661">
        <v>43286</v>
      </c>
      <c r="D450" s="27">
        <v>2.4</v>
      </c>
      <c r="E450" s="213">
        <v>0.5</v>
      </c>
      <c r="F450" s="707">
        <v>2.4</v>
      </c>
      <c r="G450" s="68">
        <v>0.41840101032229787</v>
      </c>
      <c r="H450" s="68">
        <v>1.7560126582278479</v>
      </c>
    </row>
    <row r="451" spans="1:24">
      <c r="A451" t="s">
        <v>241</v>
      </c>
      <c r="B451" s="18" t="s">
        <v>242</v>
      </c>
      <c r="C451" s="661">
        <v>43300</v>
      </c>
      <c r="D451" s="27">
        <v>2.15</v>
      </c>
      <c r="E451" s="213">
        <v>0.5</v>
      </c>
      <c r="F451" s="707">
        <v>2.15</v>
      </c>
      <c r="G451" s="54" t="s">
        <v>811</v>
      </c>
      <c r="H451" s="54" t="s">
        <v>811</v>
      </c>
    </row>
    <row r="452" spans="1:24">
      <c r="A452" t="s">
        <v>241</v>
      </c>
      <c r="B452" s="18" t="s">
        <v>242</v>
      </c>
      <c r="C452" s="661">
        <v>43314</v>
      </c>
      <c r="D452" s="27">
        <v>2.5</v>
      </c>
      <c r="E452" s="213">
        <v>0.5</v>
      </c>
      <c r="F452" s="707">
        <v>2.5</v>
      </c>
      <c r="G452" s="68">
        <v>0.45326776118248935</v>
      </c>
      <c r="H452" s="68">
        <v>1.325506329113924</v>
      </c>
    </row>
    <row r="453" spans="1:24">
      <c r="A453" t="s">
        <v>241</v>
      </c>
      <c r="B453" s="18" t="s">
        <v>242</v>
      </c>
      <c r="C453" s="661">
        <v>43328</v>
      </c>
      <c r="D453" s="27">
        <v>2.4500000000000002</v>
      </c>
      <c r="E453" s="213">
        <v>0.5</v>
      </c>
      <c r="F453" s="707">
        <v>2.1</v>
      </c>
      <c r="G453" s="68">
        <v>0.26862835959221498</v>
      </c>
      <c r="H453" s="68">
        <v>1.0649367088607593</v>
      </c>
    </row>
    <row r="454" spans="1:24">
      <c r="B454" s="31"/>
      <c r="C454" s="31"/>
      <c r="D454" s="36" t="s">
        <v>1533</v>
      </c>
      <c r="E454" s="36" t="s">
        <v>1221</v>
      </c>
      <c r="F454" s="36" t="s">
        <v>1534</v>
      </c>
      <c r="G454" s="39" t="s">
        <v>705</v>
      </c>
      <c r="H454" s="36" t="s">
        <v>1535</v>
      </c>
      <c r="I454" s="55"/>
    </row>
    <row r="455" spans="1:24" ht="16.2" thickBot="1">
      <c r="B455" s="40" t="s">
        <v>701</v>
      </c>
      <c r="C455" s="40" t="s">
        <v>786</v>
      </c>
      <c r="D455" s="40" t="s">
        <v>1537</v>
      </c>
      <c r="E455" s="40" t="s">
        <v>1538</v>
      </c>
      <c r="F455" s="40" t="s">
        <v>1537</v>
      </c>
      <c r="G455" s="45" t="s">
        <v>1539</v>
      </c>
      <c r="H455" s="45" t="s">
        <v>1540</v>
      </c>
      <c r="I455" s="987" t="s">
        <v>799</v>
      </c>
    </row>
    <row r="456" spans="1:24" s="1006" customFormat="1" ht="16.2" thickTop="1">
      <c r="B456" s="1006" t="s">
        <v>1555</v>
      </c>
      <c r="C456" s="1010">
        <v>44392</v>
      </c>
      <c r="D456" s="1011">
        <v>2.5</v>
      </c>
      <c r="E456" s="1011">
        <v>0.5</v>
      </c>
      <c r="F456" s="1012">
        <v>2.5</v>
      </c>
      <c r="G456" s="1013">
        <v>0.41304098456618943</v>
      </c>
      <c r="H456" s="1013">
        <v>4.2500000000000009</v>
      </c>
      <c r="I456" s="1015"/>
    </row>
    <row r="457" spans="1:24">
      <c r="B457" t="s">
        <v>1555</v>
      </c>
      <c r="C457" s="658">
        <v>44392</v>
      </c>
      <c r="D457" s="27">
        <v>2.5</v>
      </c>
      <c r="E457" s="27">
        <v>2</v>
      </c>
      <c r="F457" s="54">
        <v>2.5</v>
      </c>
      <c r="G457" s="54" t="s">
        <v>811</v>
      </c>
      <c r="H457" s="54" t="s">
        <v>811</v>
      </c>
      <c r="I457" s="990"/>
    </row>
    <row r="458" spans="1:24">
      <c r="C458" s="658"/>
      <c r="D458" s="27"/>
      <c r="E458" s="27"/>
      <c r="F458" s="54"/>
      <c r="G458" s="54"/>
      <c r="H458" s="54"/>
      <c r="I458" s="990"/>
    </row>
    <row r="459" spans="1:24">
      <c r="B459" s="1031" t="s">
        <v>1621</v>
      </c>
      <c r="C459" s="658"/>
      <c r="D459" s="27"/>
      <c r="E459" s="27"/>
      <c r="F459" s="54"/>
      <c r="G459" s="54"/>
      <c r="H459" s="54"/>
      <c r="I459" s="990"/>
    </row>
    <row r="460" spans="1:24" ht="16.2" thickBot="1">
      <c r="A460" s="994"/>
      <c r="B460" s="994"/>
      <c r="C460" s="994"/>
      <c r="D460" s="994"/>
      <c r="E460" s="994"/>
      <c r="F460" s="995"/>
      <c r="G460" s="994"/>
      <c r="H460" s="994"/>
      <c r="I460" s="994"/>
      <c r="J460" s="994"/>
      <c r="K460" s="996"/>
      <c r="L460" s="994"/>
      <c r="M460" s="994"/>
      <c r="N460" s="997"/>
      <c r="O460" s="997"/>
      <c r="P460" s="997"/>
      <c r="Q460" s="994"/>
      <c r="R460" s="998"/>
      <c r="S460" s="998"/>
      <c r="T460" s="998"/>
      <c r="U460" s="998"/>
      <c r="V460" s="998"/>
      <c r="W460" s="998"/>
      <c r="X460" s="987"/>
    </row>
    <row r="461" spans="1:24">
      <c r="B461" s="3"/>
      <c r="C461" s="2"/>
      <c r="D461" s="7" t="s">
        <v>1533</v>
      </c>
      <c r="E461" s="999" t="s">
        <v>1221</v>
      </c>
      <c r="F461" s="1000" t="s">
        <v>1534</v>
      </c>
      <c r="G461" s="10" t="s">
        <v>705</v>
      </c>
      <c r="H461" s="7" t="s">
        <v>1535</v>
      </c>
    </row>
    <row r="462" spans="1:24" ht="16.2" thickBot="1">
      <c r="A462" t="s">
        <v>1536</v>
      </c>
      <c r="B462" s="12" t="s">
        <v>701</v>
      </c>
      <c r="C462" s="11" t="s">
        <v>786</v>
      </c>
      <c r="D462" s="11" t="s">
        <v>1537</v>
      </c>
      <c r="E462" s="1001" t="s">
        <v>1538</v>
      </c>
      <c r="F462" s="1002" t="s">
        <v>1537</v>
      </c>
      <c r="G462" s="17" t="s">
        <v>1539</v>
      </c>
      <c r="H462" s="17" t="s">
        <v>1540</v>
      </c>
      <c r="I462" t="s">
        <v>1607</v>
      </c>
    </row>
    <row r="463" spans="1:24" ht="16.2" thickTop="1">
      <c r="A463" t="s">
        <v>235</v>
      </c>
      <c r="B463" s="18" t="s">
        <v>1557</v>
      </c>
      <c r="C463" s="1005">
        <v>42929</v>
      </c>
      <c r="D463" s="18">
        <v>6.6</v>
      </c>
      <c r="E463" s="196">
        <v>0.5</v>
      </c>
      <c r="F463" s="705">
        <v>3.3</v>
      </c>
      <c r="G463" s="68">
        <v>0.73571315172196206</v>
      </c>
      <c r="H463" s="68">
        <v>3.2576867088607586</v>
      </c>
    </row>
    <row r="464" spans="1:24">
      <c r="A464" t="s">
        <v>235</v>
      </c>
      <c r="B464" s="18" t="s">
        <v>1557</v>
      </c>
      <c r="C464" s="1005">
        <v>42929</v>
      </c>
      <c r="D464" s="18">
        <v>6.6</v>
      </c>
      <c r="E464" s="196">
        <v>2</v>
      </c>
      <c r="F464" s="705">
        <v>3.3</v>
      </c>
      <c r="G464" s="54" t="s">
        <v>811</v>
      </c>
      <c r="H464" s="54" t="s">
        <v>811</v>
      </c>
    </row>
    <row r="465" spans="1:9">
      <c r="A465" t="s">
        <v>235</v>
      </c>
      <c r="B465" s="18" t="s">
        <v>1557</v>
      </c>
      <c r="C465" s="1005">
        <v>42957</v>
      </c>
      <c r="D465" s="18">
        <v>6.5</v>
      </c>
      <c r="E465" s="196">
        <v>0.5</v>
      </c>
      <c r="F465" s="705">
        <v>4.25</v>
      </c>
      <c r="G465" s="68">
        <v>0.50294684639265053</v>
      </c>
      <c r="H465" s="68">
        <v>2.0752670886075952</v>
      </c>
    </row>
    <row r="466" spans="1:9">
      <c r="A466" t="s">
        <v>235</v>
      </c>
      <c r="B466" s="18" t="s">
        <v>1557</v>
      </c>
      <c r="C466" s="1005">
        <v>42971</v>
      </c>
      <c r="D466" s="18">
        <v>6.6</v>
      </c>
      <c r="E466" s="196">
        <v>0.5</v>
      </c>
      <c r="F466" s="705">
        <v>3.3</v>
      </c>
      <c r="G466" s="68">
        <v>0.73571315172196206</v>
      </c>
      <c r="H466" s="68">
        <v>7.4806139240506342</v>
      </c>
    </row>
    <row r="467" spans="1:9">
      <c r="A467" t="s">
        <v>235</v>
      </c>
      <c r="B467" s="27" t="s">
        <v>231</v>
      </c>
      <c r="C467" s="661">
        <v>43286</v>
      </c>
      <c r="D467" s="27">
        <v>6.5</v>
      </c>
      <c r="E467" s="213">
        <v>0.5</v>
      </c>
      <c r="F467" s="707">
        <v>4.25</v>
      </c>
      <c r="G467" s="68">
        <v>0.38353425946210634</v>
      </c>
      <c r="H467" s="68">
        <v>0.82136075949367093</v>
      </c>
    </row>
    <row r="468" spans="1:9">
      <c r="A468" t="s">
        <v>235</v>
      </c>
      <c r="B468" s="27" t="s">
        <v>231</v>
      </c>
      <c r="C468" s="661">
        <v>43300</v>
      </c>
      <c r="D468" s="27">
        <v>6.5</v>
      </c>
      <c r="E468" s="213">
        <v>0.5</v>
      </c>
      <c r="F468" s="707">
        <v>4.5</v>
      </c>
      <c r="G468" s="68">
        <v>0.20147126969416124</v>
      </c>
      <c r="H468" s="68">
        <v>0.838354430379747</v>
      </c>
    </row>
    <row r="469" spans="1:9">
      <c r="A469" t="s">
        <v>235</v>
      </c>
      <c r="B469" s="27" t="s">
        <v>231</v>
      </c>
      <c r="C469" s="661">
        <v>43314</v>
      </c>
      <c r="D469" s="27">
        <v>6.5</v>
      </c>
      <c r="E469" s="213">
        <v>0.5</v>
      </c>
      <c r="F469" s="707">
        <v>3.8</v>
      </c>
      <c r="G469" s="68">
        <v>0.48813451204268082</v>
      </c>
      <c r="H469" s="68">
        <v>4.4070253164556972</v>
      </c>
    </row>
    <row r="470" spans="1:9">
      <c r="A470" t="s">
        <v>235</v>
      </c>
      <c r="B470" s="27" t="s">
        <v>231</v>
      </c>
      <c r="C470" s="661">
        <v>43328</v>
      </c>
      <c r="D470" s="27">
        <v>6.5</v>
      </c>
      <c r="E470" s="213">
        <v>0.5</v>
      </c>
      <c r="F470" s="707">
        <v>3.5</v>
      </c>
      <c r="G470" s="68">
        <v>0.50367817423540306</v>
      </c>
      <c r="H470" s="68">
        <v>2.6170253164556971</v>
      </c>
    </row>
    <row r="471" spans="1:9">
      <c r="A471" t="s">
        <v>235</v>
      </c>
      <c r="B471" s="31" t="s">
        <v>1557</v>
      </c>
      <c r="C471" s="661">
        <v>43655</v>
      </c>
      <c r="D471" s="46">
        <v>6.6</v>
      </c>
      <c r="E471" s="214">
        <v>0.5</v>
      </c>
      <c r="F471" s="709">
        <v>3.2</v>
      </c>
      <c r="G471" s="704">
        <v>0.56836909254737067</v>
      </c>
      <c r="H471" s="704">
        <v>3.0580903797468348</v>
      </c>
    </row>
    <row r="472" spans="1:9">
      <c r="A472" t="s">
        <v>235</v>
      </c>
      <c r="B472" s="31" t="s">
        <v>1557</v>
      </c>
      <c r="C472" s="661">
        <v>43669</v>
      </c>
      <c r="D472" s="27">
        <v>6.6</v>
      </c>
      <c r="E472" s="213">
        <v>0.5</v>
      </c>
      <c r="F472" s="707">
        <v>3</v>
      </c>
      <c r="G472" s="68">
        <v>0.74596804026744401</v>
      </c>
      <c r="H472" s="68">
        <v>2.5541034177215187</v>
      </c>
    </row>
    <row r="473" spans="1:9">
      <c r="A473" t="s">
        <v>235</v>
      </c>
      <c r="B473" s="31" t="s">
        <v>1557</v>
      </c>
      <c r="C473" s="661">
        <v>43683</v>
      </c>
      <c r="D473" s="27">
        <v>6.6</v>
      </c>
      <c r="E473" s="213">
        <v>0.5</v>
      </c>
      <c r="F473" s="707">
        <v>3.3</v>
      </c>
      <c r="G473" s="68">
        <v>0.42627681941052792</v>
      </c>
      <c r="H473" s="68">
        <v>2.8701630379746828</v>
      </c>
    </row>
    <row r="474" spans="1:9">
      <c r="A474" t="s">
        <v>235</v>
      </c>
      <c r="B474" s="31" t="s">
        <v>1557</v>
      </c>
      <c r="C474" s="661">
        <v>43697</v>
      </c>
      <c r="D474" s="27">
        <v>6.5</v>
      </c>
      <c r="E474" s="213">
        <v>0.5</v>
      </c>
      <c r="F474" s="707">
        <v>3.6</v>
      </c>
      <c r="G474" s="68">
        <v>0.49732295597894927</v>
      </c>
      <c r="H474" s="68">
        <v>1.8963577215189868</v>
      </c>
    </row>
    <row r="475" spans="1:9">
      <c r="B475" s="31"/>
      <c r="C475" s="31"/>
      <c r="D475" s="36" t="s">
        <v>1533</v>
      </c>
      <c r="E475" s="36" t="s">
        <v>1221</v>
      </c>
      <c r="F475" s="36" t="s">
        <v>1534</v>
      </c>
      <c r="G475" s="39" t="s">
        <v>705</v>
      </c>
      <c r="H475" s="36" t="s">
        <v>1535</v>
      </c>
      <c r="I475" s="55"/>
    </row>
    <row r="476" spans="1:9" ht="16.2" thickBot="1">
      <c r="B476" s="40" t="s">
        <v>701</v>
      </c>
      <c r="C476" s="40" t="s">
        <v>786</v>
      </c>
      <c r="D476" s="40" t="s">
        <v>1537</v>
      </c>
      <c r="E476" s="40" t="s">
        <v>1538</v>
      </c>
      <c r="F476" s="40" t="s">
        <v>1537</v>
      </c>
      <c r="G476" s="45" t="s">
        <v>1539</v>
      </c>
      <c r="H476" s="45" t="s">
        <v>1540</v>
      </c>
      <c r="I476" s="987" t="s">
        <v>799</v>
      </c>
    </row>
    <row r="477" spans="1:9" s="1006" customFormat="1" ht="16.2" thickTop="1">
      <c r="B477" s="1006" t="s">
        <v>1556</v>
      </c>
      <c r="C477" s="1010">
        <v>44392</v>
      </c>
      <c r="D477" s="1011">
        <v>6.6</v>
      </c>
      <c r="E477" s="1011">
        <v>0.5</v>
      </c>
      <c r="F477" s="1012">
        <v>3.7</v>
      </c>
      <c r="G477" s="1013">
        <v>1.0026943420444294</v>
      </c>
      <c r="H477" s="1013">
        <v>1.9550000000000001</v>
      </c>
      <c r="I477" s="1015"/>
    </row>
    <row r="478" spans="1:9">
      <c r="B478" t="s">
        <v>1556</v>
      </c>
      <c r="C478" s="658">
        <v>44392</v>
      </c>
      <c r="D478" s="27">
        <v>6.6</v>
      </c>
      <c r="E478" s="27">
        <v>2</v>
      </c>
      <c r="F478" s="54">
        <v>3.7</v>
      </c>
      <c r="G478" s="54" t="s">
        <v>811</v>
      </c>
      <c r="H478" s="54" t="s">
        <v>811</v>
      </c>
      <c r="I478" s="990"/>
    </row>
    <row r="479" spans="1:9">
      <c r="B479" t="s">
        <v>1556</v>
      </c>
      <c r="C479" s="658">
        <v>44392</v>
      </c>
      <c r="D479" s="27">
        <v>6.6</v>
      </c>
      <c r="E479" s="27">
        <v>4</v>
      </c>
      <c r="F479" s="54">
        <v>3.7</v>
      </c>
      <c r="G479" s="54" t="s">
        <v>811</v>
      </c>
      <c r="H479" s="54" t="s">
        <v>811</v>
      </c>
      <c r="I479" s="990"/>
    </row>
    <row r="480" spans="1:9" s="1006" customFormat="1">
      <c r="B480" s="1006" t="s">
        <v>1556</v>
      </c>
      <c r="C480" s="1010">
        <v>44392</v>
      </c>
      <c r="D480" s="1011">
        <v>6.6</v>
      </c>
      <c r="E480" s="1011">
        <v>5</v>
      </c>
      <c r="F480" s="1012">
        <v>3.7</v>
      </c>
      <c r="G480" s="1013">
        <v>0.48188114866055437</v>
      </c>
      <c r="H480" s="1013">
        <v>15.852499999999999</v>
      </c>
      <c r="I480" s="1015"/>
    </row>
    <row r="481" spans="2:9">
      <c r="B481" t="s">
        <v>1556</v>
      </c>
      <c r="C481" s="658">
        <v>44392</v>
      </c>
      <c r="D481" s="27">
        <v>6.6</v>
      </c>
      <c r="E481" s="27">
        <v>6</v>
      </c>
      <c r="F481" s="54">
        <v>3.7</v>
      </c>
      <c r="G481" s="54" t="s">
        <v>811</v>
      </c>
      <c r="H481" s="54" t="s">
        <v>811</v>
      </c>
      <c r="I481" s="990"/>
    </row>
    <row r="482" spans="2:9" s="1006" customFormat="1">
      <c r="B482" s="1006" t="s">
        <v>1556</v>
      </c>
      <c r="C482" s="1010">
        <v>44406</v>
      </c>
      <c r="D482" s="1011">
        <v>6.45</v>
      </c>
      <c r="E482" s="1011">
        <v>0.5</v>
      </c>
      <c r="F482" s="1012">
        <v>3.35</v>
      </c>
      <c r="G482" s="1013">
        <v>0.6884016409436492</v>
      </c>
      <c r="H482" s="1013">
        <v>2.0238095238095242</v>
      </c>
      <c r="I482" s="1015"/>
    </row>
    <row r="483" spans="2:9">
      <c r="B483" t="s">
        <v>1556</v>
      </c>
      <c r="C483" s="658">
        <v>44406</v>
      </c>
      <c r="D483" s="27">
        <v>6.45</v>
      </c>
      <c r="E483" s="27">
        <v>2</v>
      </c>
      <c r="F483" s="54">
        <v>3.35</v>
      </c>
      <c r="G483" s="54" t="s">
        <v>811</v>
      </c>
      <c r="H483" s="54" t="s">
        <v>811</v>
      </c>
      <c r="I483" s="990"/>
    </row>
    <row r="484" spans="2:9">
      <c r="B484" t="s">
        <v>1556</v>
      </c>
      <c r="C484" s="658">
        <v>44406</v>
      </c>
      <c r="D484" s="27">
        <v>6.45</v>
      </c>
      <c r="E484" s="27">
        <v>4</v>
      </c>
      <c r="F484" s="54">
        <v>3.35</v>
      </c>
      <c r="G484" s="54" t="s">
        <v>811</v>
      </c>
      <c r="H484" s="54" t="s">
        <v>811</v>
      </c>
      <c r="I484" s="990"/>
    </row>
    <row r="485" spans="2:9" s="1006" customFormat="1">
      <c r="B485" s="1006" t="s">
        <v>1556</v>
      </c>
      <c r="C485" s="1010">
        <v>44406</v>
      </c>
      <c r="D485" s="1011">
        <v>6.45</v>
      </c>
      <c r="E485" s="1011">
        <v>6</v>
      </c>
      <c r="F485" s="1012">
        <v>3.35</v>
      </c>
      <c r="G485" s="1013">
        <v>0.86900176310517219</v>
      </c>
      <c r="H485" s="1013">
        <v>8.819761904761906</v>
      </c>
      <c r="I485" s="1015"/>
    </row>
    <row r="486" spans="2:9" s="1006" customFormat="1">
      <c r="B486" s="1006" t="s">
        <v>1556</v>
      </c>
      <c r="C486" s="1010">
        <v>44420</v>
      </c>
      <c r="D486" s="1011">
        <v>6.4</v>
      </c>
      <c r="E486" s="1011">
        <v>0.5</v>
      </c>
      <c r="F486" s="1012">
        <v>3.6</v>
      </c>
      <c r="G486" s="1014">
        <v>0.35933333333333334</v>
      </c>
      <c r="H486" s="1013">
        <v>1.7283333333333337</v>
      </c>
      <c r="I486" s="1015"/>
    </row>
    <row r="487" spans="2:9">
      <c r="B487" t="s">
        <v>1556</v>
      </c>
      <c r="C487" s="658">
        <v>44420</v>
      </c>
      <c r="D487" s="27">
        <v>6.4</v>
      </c>
      <c r="E487" s="27">
        <v>2</v>
      </c>
      <c r="F487" s="54">
        <v>3.6</v>
      </c>
      <c r="G487" s="54" t="s">
        <v>811</v>
      </c>
      <c r="H487" s="54" t="s">
        <v>811</v>
      </c>
      <c r="I487" s="990"/>
    </row>
    <row r="488" spans="2:9">
      <c r="B488" t="s">
        <v>1556</v>
      </c>
      <c r="C488" s="658">
        <v>44420</v>
      </c>
      <c r="D488" s="27">
        <v>6.4</v>
      </c>
      <c r="E488" s="27">
        <v>4</v>
      </c>
      <c r="F488" s="54">
        <v>3.6</v>
      </c>
      <c r="G488" s="54" t="s">
        <v>811</v>
      </c>
      <c r="H488" s="54" t="s">
        <v>811</v>
      </c>
      <c r="I488" s="990"/>
    </row>
    <row r="489" spans="2:9" s="1006" customFormat="1">
      <c r="B489" s="1006" t="s">
        <v>1556</v>
      </c>
      <c r="C489" s="1010">
        <v>44420</v>
      </c>
      <c r="D489" s="1011">
        <v>6.4</v>
      </c>
      <c r="E489" s="1011">
        <v>6</v>
      </c>
      <c r="F489" s="1012">
        <v>3.6</v>
      </c>
      <c r="G489" s="1014">
        <v>0.96683179035126587</v>
      </c>
      <c r="H489" s="1013">
        <v>16.87857142857143</v>
      </c>
      <c r="I489" s="1015"/>
    </row>
    <row r="490" spans="2:9" s="1006" customFormat="1">
      <c r="B490" s="1006" t="s">
        <v>1556</v>
      </c>
      <c r="C490" s="1010">
        <v>44434</v>
      </c>
      <c r="D490" s="1011">
        <v>6.35</v>
      </c>
      <c r="E490" s="1011">
        <v>0.5</v>
      </c>
      <c r="F490" s="1012">
        <v>3.15</v>
      </c>
      <c r="G490" s="1014">
        <v>0.35933333333333334</v>
      </c>
      <c r="H490" s="1013">
        <v>3.7400000000000007</v>
      </c>
      <c r="I490" s="1015"/>
    </row>
    <row r="491" spans="2:9">
      <c r="B491" t="s">
        <v>1556</v>
      </c>
      <c r="C491" s="658">
        <v>44434</v>
      </c>
      <c r="D491" s="27">
        <v>6.35</v>
      </c>
      <c r="E491" s="27">
        <v>1</v>
      </c>
      <c r="F491" s="54">
        <v>3.15</v>
      </c>
      <c r="G491" s="54" t="s">
        <v>811</v>
      </c>
      <c r="H491" s="54" t="s">
        <v>811</v>
      </c>
      <c r="I491" s="990"/>
    </row>
    <row r="492" spans="2:9">
      <c r="B492" t="s">
        <v>1556</v>
      </c>
      <c r="C492" s="658">
        <v>44434</v>
      </c>
      <c r="D492" s="27">
        <v>6.35</v>
      </c>
      <c r="E492" s="27">
        <v>2</v>
      </c>
      <c r="F492" s="54">
        <v>3.15</v>
      </c>
      <c r="G492" s="54" t="s">
        <v>811</v>
      </c>
      <c r="H492" s="54" t="s">
        <v>811</v>
      </c>
      <c r="I492" s="990"/>
    </row>
    <row r="493" spans="2:9">
      <c r="B493" t="s">
        <v>1556</v>
      </c>
      <c r="C493" s="658">
        <v>44434</v>
      </c>
      <c r="D493" s="27">
        <v>6.35</v>
      </c>
      <c r="E493" s="27">
        <v>3</v>
      </c>
      <c r="F493" s="54">
        <v>3.15</v>
      </c>
      <c r="G493" s="54" t="s">
        <v>811</v>
      </c>
      <c r="H493" s="54" t="s">
        <v>811</v>
      </c>
      <c r="I493" s="990"/>
    </row>
    <row r="494" spans="2:9">
      <c r="B494" t="s">
        <v>1556</v>
      </c>
      <c r="C494" s="658">
        <v>44434</v>
      </c>
      <c r="D494" s="27">
        <v>6.35</v>
      </c>
      <c r="E494" s="27">
        <v>4</v>
      </c>
      <c r="F494" s="54">
        <v>3.15</v>
      </c>
      <c r="G494" s="54" t="s">
        <v>811</v>
      </c>
      <c r="H494" s="54" t="s">
        <v>811</v>
      </c>
      <c r="I494" s="990"/>
    </row>
    <row r="495" spans="2:9">
      <c r="B495" t="s">
        <v>1556</v>
      </c>
      <c r="C495" s="658">
        <v>44434</v>
      </c>
      <c r="D495" s="27">
        <v>6.35</v>
      </c>
      <c r="E495" s="27">
        <v>5</v>
      </c>
      <c r="F495" s="54">
        <v>3.15</v>
      </c>
      <c r="G495" s="54" t="s">
        <v>811</v>
      </c>
      <c r="H495" s="54" t="s">
        <v>811</v>
      </c>
      <c r="I495" s="990"/>
    </row>
    <row r="496" spans="2:9" s="1006" customFormat="1">
      <c r="B496" s="1006" t="s">
        <v>1556</v>
      </c>
      <c r="C496" s="1010">
        <v>44434</v>
      </c>
      <c r="D496" s="1011">
        <v>6.35</v>
      </c>
      <c r="E496" s="1011">
        <v>6</v>
      </c>
      <c r="F496" s="1012">
        <v>3.15</v>
      </c>
      <c r="G496" s="1014">
        <v>0.86681470859079002</v>
      </c>
      <c r="H496" s="1013">
        <v>9.796857142857144</v>
      </c>
      <c r="I496" s="1015"/>
    </row>
    <row r="497" spans="2:16">
      <c r="B497" t="s">
        <v>1556</v>
      </c>
      <c r="C497" s="658">
        <v>44447</v>
      </c>
      <c r="D497" s="27">
        <v>6.2</v>
      </c>
      <c r="E497" s="27">
        <v>0.5</v>
      </c>
      <c r="F497" s="54">
        <v>3.5</v>
      </c>
      <c r="G497" s="54" t="s">
        <v>811</v>
      </c>
      <c r="H497" s="54" t="s">
        <v>811</v>
      </c>
      <c r="I497" s="990"/>
    </row>
    <row r="498" spans="2:16">
      <c r="B498" t="s">
        <v>1556</v>
      </c>
      <c r="C498" s="658">
        <v>44447</v>
      </c>
      <c r="D498" s="27">
        <v>6.2</v>
      </c>
      <c r="E498" s="27">
        <v>2</v>
      </c>
      <c r="F498" s="54">
        <v>3.5</v>
      </c>
      <c r="G498" s="54" t="s">
        <v>811</v>
      </c>
      <c r="H498" s="54" t="s">
        <v>811</v>
      </c>
      <c r="I498" s="990"/>
    </row>
    <row r="499" spans="2:16">
      <c r="B499" t="s">
        <v>1556</v>
      </c>
      <c r="C499" s="658">
        <v>44447</v>
      </c>
      <c r="D499" s="27">
        <v>6.2</v>
      </c>
      <c r="E499" s="27">
        <v>4</v>
      </c>
      <c r="F499" s="54">
        <v>3.5</v>
      </c>
      <c r="G499" s="54" t="s">
        <v>811</v>
      </c>
      <c r="H499" s="54" t="s">
        <v>811</v>
      </c>
      <c r="I499" s="990"/>
    </row>
    <row r="500" spans="2:16">
      <c r="B500" t="s">
        <v>1556</v>
      </c>
      <c r="C500" s="658">
        <v>44447</v>
      </c>
      <c r="D500" s="27">
        <v>6.2</v>
      </c>
      <c r="E500" s="27">
        <v>6</v>
      </c>
      <c r="F500" s="54">
        <v>3.5</v>
      </c>
      <c r="G500" s="54" t="s">
        <v>811</v>
      </c>
      <c r="H500" s="54" t="s">
        <v>811</v>
      </c>
      <c r="I500" s="990"/>
    </row>
    <row r="501" spans="2:16">
      <c r="C501" s="658"/>
      <c r="D501" s="27"/>
      <c r="E501" s="27"/>
      <c r="F501" s="54"/>
      <c r="G501" s="54"/>
      <c r="H501" s="54"/>
      <c r="I501" s="990"/>
    </row>
    <row r="502" spans="2:16">
      <c r="B502" s="31"/>
      <c r="C502" s="31"/>
      <c r="D502" s="36" t="s">
        <v>1533</v>
      </c>
      <c r="E502" s="36" t="s">
        <v>1534</v>
      </c>
      <c r="F502" s="36" t="s">
        <v>1221</v>
      </c>
      <c r="G502" s="39" t="s">
        <v>705</v>
      </c>
      <c r="H502" s="36" t="s">
        <v>1535</v>
      </c>
      <c r="I502" s="990"/>
    </row>
    <row r="503" spans="2:16" ht="16.2" thickBot="1">
      <c r="B503" s="40" t="s">
        <v>701</v>
      </c>
      <c r="C503" s="40" t="s">
        <v>786</v>
      </c>
      <c r="D503" s="40" t="s">
        <v>1537</v>
      </c>
      <c r="E503" s="40" t="s">
        <v>1537</v>
      </c>
      <c r="F503" s="40" t="s">
        <v>1538</v>
      </c>
      <c r="G503" s="45" t="s">
        <v>1539</v>
      </c>
      <c r="H503" s="45" t="s">
        <v>1540</v>
      </c>
      <c r="I503" s="990"/>
    </row>
    <row r="504" spans="2:16" ht="16.2" thickTop="1">
      <c r="B504" t="s">
        <v>1556</v>
      </c>
      <c r="C504" s="47">
        <v>44749</v>
      </c>
      <c r="D504" s="27">
        <v>6.5</v>
      </c>
      <c r="E504" s="27">
        <v>3.25</v>
      </c>
      <c r="F504" s="27">
        <v>0.5</v>
      </c>
      <c r="G504" s="24">
        <v>0.91259600382547756</v>
      </c>
      <c r="H504" s="24">
        <v>1.1062213004878689</v>
      </c>
      <c r="I504" s="990"/>
    </row>
    <row r="505" spans="2:16">
      <c r="B505" t="s">
        <v>1556</v>
      </c>
      <c r="C505" s="47">
        <v>44749</v>
      </c>
      <c r="D505" s="27">
        <v>6.5</v>
      </c>
      <c r="E505" s="27">
        <v>3.25</v>
      </c>
      <c r="F505" s="27">
        <v>2</v>
      </c>
      <c r="G505" s="27" t="s">
        <v>811</v>
      </c>
      <c r="H505" s="27" t="s">
        <v>811</v>
      </c>
      <c r="I505" s="990"/>
    </row>
    <row r="506" spans="2:16">
      <c r="B506" t="s">
        <v>1556</v>
      </c>
      <c r="C506" s="47">
        <v>44749</v>
      </c>
      <c r="D506" s="27">
        <v>6.5</v>
      </c>
      <c r="E506" s="27">
        <v>3.25</v>
      </c>
      <c r="F506" s="27">
        <v>4</v>
      </c>
      <c r="G506" s="27" t="s">
        <v>811</v>
      </c>
      <c r="H506" s="27" t="s">
        <v>811</v>
      </c>
      <c r="I506" s="990"/>
    </row>
    <row r="507" spans="2:16">
      <c r="B507" t="s">
        <v>1556</v>
      </c>
      <c r="C507" s="47">
        <v>44749</v>
      </c>
      <c r="D507" s="27">
        <v>6.5</v>
      </c>
      <c r="E507" s="27">
        <v>3.25</v>
      </c>
      <c r="F507" s="27">
        <v>6</v>
      </c>
      <c r="G507" s="24">
        <v>1.3688940057382164</v>
      </c>
      <c r="H507" s="24">
        <v>4.4397083916271098</v>
      </c>
      <c r="I507" s="990"/>
    </row>
    <row r="508" spans="2:16">
      <c r="B508" t="s">
        <v>1556</v>
      </c>
      <c r="C508" s="47">
        <v>44777</v>
      </c>
      <c r="D508" s="27">
        <v>6.3</v>
      </c>
      <c r="E508" s="27">
        <v>3.25</v>
      </c>
      <c r="F508" s="27">
        <v>0.5</v>
      </c>
      <c r="G508" s="24">
        <v>1.4039938520391961</v>
      </c>
      <c r="H508" s="24">
        <v>1.4548511579377639</v>
      </c>
      <c r="I508" s="990"/>
      <c r="J508" s="31"/>
      <c r="K508" s="31"/>
      <c r="L508" s="36" t="s">
        <v>1533</v>
      </c>
      <c r="M508" s="36" t="s">
        <v>1534</v>
      </c>
      <c r="N508" s="36" t="s">
        <v>1221</v>
      </c>
      <c r="O508" s="39" t="s">
        <v>705</v>
      </c>
      <c r="P508" s="36" t="s">
        <v>1535</v>
      </c>
    </row>
    <row r="509" spans="2:16" ht="16.2" thickBot="1">
      <c r="B509" t="s">
        <v>1556</v>
      </c>
      <c r="C509" s="47">
        <v>44777</v>
      </c>
      <c r="D509" s="27">
        <v>6.3</v>
      </c>
      <c r="E509" s="27">
        <v>3.25</v>
      </c>
      <c r="F509" s="27">
        <v>2</v>
      </c>
      <c r="G509" s="27" t="s">
        <v>811</v>
      </c>
      <c r="H509" s="27" t="s">
        <v>811</v>
      </c>
      <c r="I509" s="990"/>
      <c r="J509" s="40" t="s">
        <v>701</v>
      </c>
      <c r="K509" s="40" t="s">
        <v>786</v>
      </c>
      <c r="L509" s="40" t="s">
        <v>1537</v>
      </c>
      <c r="M509" s="40" t="s">
        <v>1537</v>
      </c>
      <c r="N509" s="40" t="s">
        <v>1538</v>
      </c>
      <c r="O509" s="45" t="s">
        <v>1539</v>
      </c>
      <c r="P509" s="45" t="s">
        <v>1540</v>
      </c>
    </row>
    <row r="510" spans="2:16" ht="16.2" thickTop="1">
      <c r="B510" t="s">
        <v>1556</v>
      </c>
      <c r="C510" s="47">
        <v>44777</v>
      </c>
      <c r="D510" s="27">
        <v>6.3</v>
      </c>
      <c r="E510" s="27">
        <v>3.25</v>
      </c>
      <c r="F510" s="27">
        <v>4</v>
      </c>
      <c r="G510" s="27" t="s">
        <v>811</v>
      </c>
      <c r="H510" s="27" t="s">
        <v>811</v>
      </c>
      <c r="I510" s="990"/>
      <c r="J510" t="s">
        <v>1556</v>
      </c>
      <c r="K510" s="47">
        <v>44749</v>
      </c>
      <c r="L510" s="27">
        <v>6.5</v>
      </c>
      <c r="M510" s="27">
        <v>3.25</v>
      </c>
      <c r="N510" s="27">
        <v>0.5</v>
      </c>
      <c r="O510" s="24">
        <v>0.91259600382547756</v>
      </c>
      <c r="P510" s="24">
        <v>1.1062213004878689</v>
      </c>
    </row>
    <row r="511" spans="2:16">
      <c r="B511" t="s">
        <v>1556</v>
      </c>
      <c r="C511" s="47">
        <v>44777</v>
      </c>
      <c r="D511" s="27">
        <v>6.3</v>
      </c>
      <c r="E511" s="27">
        <v>3.25</v>
      </c>
      <c r="F511" s="27">
        <v>6</v>
      </c>
      <c r="G511" s="24">
        <v>1.4039938520391961</v>
      </c>
      <c r="H511" s="24">
        <v>7.9787812288238396</v>
      </c>
      <c r="I511" s="990"/>
      <c r="J511" t="s">
        <v>1556</v>
      </c>
      <c r="K511" s="47">
        <v>44749</v>
      </c>
      <c r="L511" s="27">
        <v>6.5</v>
      </c>
      <c r="M511" s="27">
        <v>3.25</v>
      </c>
      <c r="N511" s="27">
        <v>6</v>
      </c>
      <c r="O511" s="24">
        <v>1.3688940057382164</v>
      </c>
      <c r="P511" s="24">
        <v>4.4397083916271098</v>
      </c>
    </row>
    <row r="512" spans="2:16">
      <c r="B512" t="s">
        <v>1556</v>
      </c>
      <c r="C512" s="47">
        <v>44790</v>
      </c>
      <c r="D512" s="27">
        <v>6.1</v>
      </c>
      <c r="E512" s="27">
        <v>3.3</v>
      </c>
      <c r="F512" s="27">
        <v>0.5</v>
      </c>
      <c r="G512" s="24">
        <v>1.052995389029397</v>
      </c>
      <c r="H512" s="24">
        <v>1.632581430186357</v>
      </c>
      <c r="I512" s="990"/>
      <c r="J512" t="s">
        <v>1556</v>
      </c>
      <c r="K512" s="47">
        <v>44777</v>
      </c>
      <c r="L512" s="27">
        <v>6.3</v>
      </c>
      <c r="M512" s="27">
        <v>3.25</v>
      </c>
      <c r="N512" s="27">
        <v>0.5</v>
      </c>
      <c r="O512" s="24">
        <v>1.4039938520391961</v>
      </c>
      <c r="P512" s="24">
        <v>1.4548511579377639</v>
      </c>
    </row>
    <row r="513" spans="1:24">
      <c r="B513" t="s">
        <v>1556</v>
      </c>
      <c r="C513" s="47">
        <v>44790</v>
      </c>
      <c r="D513" s="27">
        <v>6.1</v>
      </c>
      <c r="E513" s="27">
        <v>3.3</v>
      </c>
      <c r="F513" s="27">
        <v>1</v>
      </c>
      <c r="G513" s="27" t="s">
        <v>811</v>
      </c>
      <c r="H513" s="27" t="s">
        <v>811</v>
      </c>
      <c r="I513" s="990"/>
      <c r="J513" t="s">
        <v>1556</v>
      </c>
      <c r="K513" s="47">
        <v>44777</v>
      </c>
      <c r="L513" s="27">
        <v>6.3</v>
      </c>
      <c r="M513" s="27">
        <v>3.25</v>
      </c>
      <c r="N513" s="27">
        <v>6</v>
      </c>
      <c r="O513" s="24">
        <v>1.4039938520391961</v>
      </c>
      <c r="P513" s="24">
        <v>7.9787812288238396</v>
      </c>
    </row>
    <row r="514" spans="1:24">
      <c r="B514" t="s">
        <v>1556</v>
      </c>
      <c r="C514" s="47">
        <v>44790</v>
      </c>
      <c r="D514" s="27">
        <v>6.1</v>
      </c>
      <c r="E514" s="27">
        <v>3.3</v>
      </c>
      <c r="F514" s="27">
        <v>2</v>
      </c>
      <c r="G514" s="27" t="s">
        <v>811</v>
      </c>
      <c r="H514" s="27" t="s">
        <v>811</v>
      </c>
      <c r="I514" s="990"/>
      <c r="J514" t="s">
        <v>1556</v>
      </c>
      <c r="K514" s="47">
        <v>44790</v>
      </c>
      <c r="L514" s="27">
        <v>6.1</v>
      </c>
      <c r="M514" s="27">
        <v>3.3</v>
      </c>
      <c r="N514" s="27">
        <v>0.5</v>
      </c>
      <c r="O514" s="24">
        <v>1.052995389029397</v>
      </c>
      <c r="P514" s="24">
        <v>1.632581430186357</v>
      </c>
    </row>
    <row r="515" spans="1:24">
      <c r="B515" t="s">
        <v>1556</v>
      </c>
      <c r="C515" s="47">
        <v>44790</v>
      </c>
      <c r="D515" s="27">
        <v>6.1</v>
      </c>
      <c r="E515" s="27">
        <v>3.3</v>
      </c>
      <c r="F515" s="27">
        <v>3</v>
      </c>
      <c r="G515" s="27" t="s">
        <v>811</v>
      </c>
      <c r="H515" s="27" t="s">
        <v>811</v>
      </c>
      <c r="I515" s="990"/>
      <c r="J515" t="s">
        <v>1556</v>
      </c>
      <c r="K515" s="47">
        <v>44790</v>
      </c>
      <c r="L515" s="27">
        <v>6.1</v>
      </c>
      <c r="M515" s="27">
        <v>3.3</v>
      </c>
      <c r="N515" s="27">
        <v>5</v>
      </c>
      <c r="O515" s="24">
        <v>0.58235405198076429</v>
      </c>
      <c r="P515" s="24">
        <v>5.4108780833509158</v>
      </c>
    </row>
    <row r="516" spans="1:24">
      <c r="B516" t="s">
        <v>1556</v>
      </c>
      <c r="C516" s="47">
        <v>44790</v>
      </c>
      <c r="D516" s="27">
        <v>6.1</v>
      </c>
      <c r="E516" s="27">
        <v>3.3</v>
      </c>
      <c r="F516" s="27">
        <v>4</v>
      </c>
      <c r="G516" s="27" t="s">
        <v>811</v>
      </c>
      <c r="H516" s="27" t="s">
        <v>811</v>
      </c>
      <c r="I516" s="990"/>
    </row>
    <row r="517" spans="1:24">
      <c r="B517" t="s">
        <v>1556</v>
      </c>
      <c r="C517" s="47">
        <v>44790</v>
      </c>
      <c r="D517" s="27">
        <v>6.1</v>
      </c>
      <c r="E517" s="27">
        <v>3.3</v>
      </c>
      <c r="F517" s="27">
        <v>5</v>
      </c>
      <c r="G517" s="24">
        <v>0.58235405198076429</v>
      </c>
      <c r="H517" s="24">
        <v>5.4108780833509158</v>
      </c>
      <c r="I517" s="990"/>
    </row>
    <row r="518" spans="1:24">
      <c r="B518" t="s">
        <v>1556</v>
      </c>
      <c r="C518" s="47">
        <v>44790</v>
      </c>
      <c r="D518" s="27">
        <v>6.1</v>
      </c>
      <c r="E518" s="27">
        <v>3.3</v>
      </c>
      <c r="F518" s="27">
        <v>6</v>
      </c>
      <c r="G518" s="27" t="s">
        <v>811</v>
      </c>
      <c r="H518" s="27" t="s">
        <v>811</v>
      </c>
      <c r="I518" s="990"/>
    </row>
    <row r="519" spans="1:24">
      <c r="B519" t="s">
        <v>1556</v>
      </c>
      <c r="C519" s="47">
        <v>44805</v>
      </c>
      <c r="D519" s="27">
        <v>6.1</v>
      </c>
      <c r="E519" s="27">
        <v>3.45</v>
      </c>
      <c r="F519" s="27">
        <v>0.5</v>
      </c>
      <c r="G519" s="27" t="s">
        <v>811</v>
      </c>
      <c r="H519" s="27" t="s">
        <v>811</v>
      </c>
      <c r="I519" s="990"/>
    </row>
    <row r="520" spans="1:24">
      <c r="B520" t="s">
        <v>1556</v>
      </c>
      <c r="C520" s="47">
        <v>44805</v>
      </c>
      <c r="D520" s="27">
        <v>6.1</v>
      </c>
      <c r="E520" s="27">
        <v>3.45</v>
      </c>
      <c r="F520" s="27">
        <v>2</v>
      </c>
      <c r="G520" s="27" t="s">
        <v>811</v>
      </c>
      <c r="H520" s="27" t="s">
        <v>811</v>
      </c>
      <c r="I520" s="990"/>
    </row>
    <row r="521" spans="1:24">
      <c r="B521" t="s">
        <v>1556</v>
      </c>
      <c r="C521" s="47">
        <v>44805</v>
      </c>
      <c r="D521" s="27">
        <v>6.1</v>
      </c>
      <c r="E521" s="27">
        <v>3.45</v>
      </c>
      <c r="F521" s="27">
        <v>4</v>
      </c>
      <c r="G521" s="27" t="s">
        <v>811</v>
      </c>
      <c r="H521" s="27" t="s">
        <v>811</v>
      </c>
      <c r="I521" s="990"/>
    </row>
    <row r="522" spans="1:24">
      <c r="B522" t="s">
        <v>1556</v>
      </c>
      <c r="C522" s="47">
        <v>44805</v>
      </c>
      <c r="D522" s="27">
        <v>6.1</v>
      </c>
      <c r="E522" s="27">
        <v>3.45</v>
      </c>
      <c r="F522" s="27">
        <v>6</v>
      </c>
      <c r="G522" s="27" t="s">
        <v>811</v>
      </c>
      <c r="H522" s="27" t="s">
        <v>811</v>
      </c>
      <c r="I522" s="990"/>
    </row>
    <row r="523" spans="1:24">
      <c r="C523" s="658"/>
      <c r="D523" s="27"/>
      <c r="E523" s="27"/>
      <c r="F523" s="54"/>
      <c r="G523" s="54"/>
      <c r="H523" s="54"/>
      <c r="I523" s="990"/>
    </row>
    <row r="524" spans="1:24">
      <c r="C524" s="658"/>
      <c r="D524" s="27"/>
      <c r="E524" s="27"/>
      <c r="F524" s="54"/>
      <c r="G524" s="54"/>
      <c r="H524" s="54"/>
      <c r="I524" s="990"/>
    </row>
    <row r="525" spans="1:24">
      <c r="C525" s="658"/>
      <c r="D525" s="27"/>
      <c r="E525" s="27"/>
      <c r="F525" s="54"/>
      <c r="G525" s="54"/>
      <c r="H525" s="54"/>
      <c r="I525" s="990"/>
    </row>
    <row r="526" spans="1:24" ht="16.2" thickBot="1">
      <c r="A526" s="994"/>
      <c r="B526" s="994"/>
      <c r="C526" s="994"/>
      <c r="D526" s="994"/>
      <c r="E526" s="994"/>
      <c r="F526" s="995"/>
      <c r="G526" s="994"/>
      <c r="H526" s="994"/>
      <c r="I526" s="994"/>
      <c r="J526" s="994"/>
      <c r="K526" s="996"/>
      <c r="L526" s="994"/>
      <c r="M526" s="994"/>
      <c r="N526" s="997"/>
      <c r="O526" s="997"/>
      <c r="P526" s="997"/>
      <c r="Q526" s="994"/>
      <c r="R526" s="998"/>
      <c r="S526" s="998"/>
      <c r="T526" s="998"/>
      <c r="U526" s="998"/>
      <c r="V526" s="998"/>
      <c r="W526" s="998"/>
      <c r="X526" s="987"/>
    </row>
    <row r="527" spans="1:24">
      <c r="B527" s="3"/>
      <c r="C527" s="2"/>
      <c r="D527" s="7" t="s">
        <v>1533</v>
      </c>
      <c r="E527" s="999" t="s">
        <v>1221</v>
      </c>
      <c r="F527" s="1000" t="s">
        <v>1534</v>
      </c>
      <c r="G527" s="10" t="s">
        <v>705</v>
      </c>
      <c r="H527" s="7" t="s">
        <v>1535</v>
      </c>
    </row>
    <row r="528" spans="1:24" ht="16.2" thickBot="1">
      <c r="A528" t="s">
        <v>1536</v>
      </c>
      <c r="B528" s="12" t="s">
        <v>701</v>
      </c>
      <c r="C528" s="11" t="s">
        <v>786</v>
      </c>
      <c r="D528" s="11" t="s">
        <v>1537</v>
      </c>
      <c r="E528" s="1001" t="s">
        <v>1538</v>
      </c>
      <c r="F528" s="1002" t="s">
        <v>1537</v>
      </c>
      <c r="G528" s="17" t="s">
        <v>1539</v>
      </c>
      <c r="H528" s="17" t="s">
        <v>1540</v>
      </c>
      <c r="I528" t="s">
        <v>1607</v>
      </c>
    </row>
    <row r="529" spans="1:9" ht="16.2" thickTop="1">
      <c r="A529" t="s">
        <v>421</v>
      </c>
      <c r="B529" s="31" t="s">
        <v>1558</v>
      </c>
      <c r="C529" s="1005">
        <v>42929</v>
      </c>
      <c r="D529" s="18">
        <v>8.26</v>
      </c>
      <c r="E529" s="196">
        <v>0.5</v>
      </c>
      <c r="F529" s="705">
        <v>1.35</v>
      </c>
      <c r="G529" s="68">
        <v>0.8828557820663544</v>
      </c>
      <c r="H529" s="68">
        <v>13.955768987341775</v>
      </c>
    </row>
    <row r="530" spans="1:9">
      <c r="A530" t="s">
        <v>421</v>
      </c>
      <c r="B530" s="31" t="s">
        <v>1558</v>
      </c>
      <c r="C530" s="1005">
        <v>42943</v>
      </c>
      <c r="D530" s="18">
        <v>8.4</v>
      </c>
      <c r="E530" s="196">
        <v>0.5</v>
      </c>
      <c r="F530" s="705">
        <v>1.25</v>
      </c>
      <c r="G530" s="68">
        <v>0.8828557820663544</v>
      </c>
      <c r="H530" s="68">
        <v>16.05516708860759</v>
      </c>
    </row>
    <row r="531" spans="1:9">
      <c r="A531" t="s">
        <v>421</v>
      </c>
      <c r="B531" s="31" t="s">
        <v>1558</v>
      </c>
      <c r="C531" s="1005">
        <v>42957</v>
      </c>
      <c r="D531" s="18">
        <v>7.85</v>
      </c>
      <c r="E531" s="196">
        <v>0.5</v>
      </c>
      <c r="F531" s="705">
        <v>2</v>
      </c>
      <c r="G531" s="68">
        <v>1.0299984124107469</v>
      </c>
      <c r="H531" s="68">
        <v>12.387253164556961</v>
      </c>
    </row>
    <row r="532" spans="1:9">
      <c r="A532" t="s">
        <v>421</v>
      </c>
      <c r="B532" s="31" t="s">
        <v>1558</v>
      </c>
      <c r="C532" s="1005">
        <v>42971</v>
      </c>
      <c r="D532" s="18">
        <v>7.6</v>
      </c>
      <c r="E532" s="196">
        <v>0.5</v>
      </c>
      <c r="F532" s="705">
        <v>2.1</v>
      </c>
      <c r="G532" s="68">
        <v>0.73571315172196206</v>
      </c>
      <c r="H532" s="68">
        <v>7.1910417721518991</v>
      </c>
    </row>
    <row r="533" spans="1:9">
      <c r="A533" t="s">
        <v>421</v>
      </c>
      <c r="B533" s="31" t="s">
        <v>1558</v>
      </c>
      <c r="C533" s="661">
        <v>43300</v>
      </c>
      <c r="D533" s="27">
        <v>8.5</v>
      </c>
      <c r="E533" s="213">
        <v>0.5</v>
      </c>
      <c r="F533" s="707">
        <v>1.73</v>
      </c>
      <c r="G533" s="68">
        <v>0.83021421403034446</v>
      </c>
      <c r="H533" s="68">
        <v>13.708227848101263</v>
      </c>
    </row>
    <row r="534" spans="1:9">
      <c r="A534" t="s">
        <v>421</v>
      </c>
      <c r="B534" s="31" t="s">
        <v>1558</v>
      </c>
      <c r="C534" s="661">
        <v>43314</v>
      </c>
      <c r="D534" s="27">
        <v>6.9</v>
      </c>
      <c r="E534" s="213">
        <v>0.5</v>
      </c>
      <c r="F534" s="707">
        <v>1.36</v>
      </c>
      <c r="G534" s="68">
        <v>0.70248895033336833</v>
      </c>
      <c r="H534" s="68">
        <v>7.6471518987341778</v>
      </c>
    </row>
    <row r="535" spans="1:9">
      <c r="A535" t="s">
        <v>421</v>
      </c>
      <c r="B535" s="31" t="s">
        <v>1558</v>
      </c>
      <c r="C535" s="661">
        <v>43328</v>
      </c>
      <c r="D535" s="27">
        <v>8.6999999999999993</v>
      </c>
      <c r="E535" s="213">
        <v>0.5</v>
      </c>
      <c r="F535" s="707">
        <v>1</v>
      </c>
      <c r="G535" s="68">
        <v>1.1175960573485408</v>
      </c>
      <c r="H535" s="68">
        <v>16.880379746835445</v>
      </c>
    </row>
    <row r="536" spans="1:9">
      <c r="A536" t="s">
        <v>421</v>
      </c>
      <c r="B536" s="31" t="s">
        <v>1558</v>
      </c>
      <c r="C536" s="661">
        <v>43655</v>
      </c>
      <c r="D536" s="46">
        <v>8.1</v>
      </c>
      <c r="E536" s="214">
        <v>0.5</v>
      </c>
      <c r="F536" s="709">
        <v>0.95</v>
      </c>
      <c r="G536" s="704">
        <v>1.3498469300077558</v>
      </c>
      <c r="H536" s="704">
        <v>20.193647088607591</v>
      </c>
    </row>
    <row r="537" spans="1:9">
      <c r="A537" t="s">
        <v>421</v>
      </c>
      <c r="B537" s="31" t="s">
        <v>1558</v>
      </c>
      <c r="C537" s="661">
        <v>43683</v>
      </c>
      <c r="D537" s="27">
        <v>7.5</v>
      </c>
      <c r="E537" s="213">
        <v>0.5</v>
      </c>
      <c r="F537" s="707">
        <v>1.45</v>
      </c>
      <c r="G537" s="68">
        <v>1.1367132042170576</v>
      </c>
      <c r="H537" s="68">
        <v>14.504573924050634</v>
      </c>
    </row>
    <row r="538" spans="1:9">
      <c r="A538" t="s">
        <v>421</v>
      </c>
      <c r="B538" s="31" t="s">
        <v>1558</v>
      </c>
      <c r="C538" s="661">
        <v>43697</v>
      </c>
      <c r="D538" s="27">
        <v>7.7</v>
      </c>
      <c r="E538" s="213">
        <v>0.5</v>
      </c>
      <c r="F538" s="707">
        <v>1.1499999999999999</v>
      </c>
      <c r="G538" s="68">
        <v>0.99462405368992546</v>
      </c>
      <c r="H538" s="68">
        <v>18.78419202531645</v>
      </c>
    </row>
    <row r="539" spans="1:9">
      <c r="B539" s="31"/>
      <c r="C539" s="31"/>
      <c r="D539" s="36" t="s">
        <v>1533</v>
      </c>
      <c r="E539" s="36" t="s">
        <v>1221</v>
      </c>
      <c r="F539" s="36" t="s">
        <v>1534</v>
      </c>
      <c r="G539" s="39" t="s">
        <v>705</v>
      </c>
      <c r="H539" s="36" t="s">
        <v>1535</v>
      </c>
      <c r="I539" s="55"/>
    </row>
    <row r="540" spans="1:9" ht="16.2" thickBot="1">
      <c r="B540" s="40" t="s">
        <v>701</v>
      </c>
      <c r="C540" s="40" t="s">
        <v>786</v>
      </c>
      <c r="D540" s="40" t="s">
        <v>1537</v>
      </c>
      <c r="E540" s="40" t="s">
        <v>1538</v>
      </c>
      <c r="F540" s="40" t="s">
        <v>1537</v>
      </c>
      <c r="G540" s="45" t="s">
        <v>1539</v>
      </c>
      <c r="H540" s="45" t="s">
        <v>1540</v>
      </c>
      <c r="I540" s="987" t="s">
        <v>799</v>
      </c>
    </row>
    <row r="541" spans="1:9" s="1006" customFormat="1" ht="16.2" thickTop="1">
      <c r="B541" s="1006" t="s">
        <v>1558</v>
      </c>
      <c r="C541" s="1010">
        <v>44392</v>
      </c>
      <c r="D541" s="1011">
        <v>6.7</v>
      </c>
      <c r="E541" s="1011">
        <v>0.5</v>
      </c>
      <c r="F541" s="1012">
        <v>1.05</v>
      </c>
      <c r="G541" s="1013">
        <v>2.6404284340503312</v>
      </c>
      <c r="H541" s="1013">
        <v>25.688214285714288</v>
      </c>
      <c r="I541" s="1015"/>
    </row>
    <row r="542" spans="1:9">
      <c r="B542" t="s">
        <v>1558</v>
      </c>
      <c r="C542" s="658">
        <v>44392</v>
      </c>
      <c r="D542" s="27">
        <v>6.7</v>
      </c>
      <c r="E542" s="27">
        <v>2</v>
      </c>
      <c r="F542" s="54">
        <v>1.05</v>
      </c>
      <c r="G542" s="54" t="s">
        <v>811</v>
      </c>
      <c r="H542" s="54" t="s">
        <v>811</v>
      </c>
      <c r="I542" s="990"/>
    </row>
    <row r="543" spans="1:9">
      <c r="B543" t="s">
        <v>1558</v>
      </c>
      <c r="C543" s="658">
        <v>44392</v>
      </c>
      <c r="D543" s="27">
        <v>6.7</v>
      </c>
      <c r="E543" s="27">
        <v>4</v>
      </c>
      <c r="F543" s="54">
        <v>1.05</v>
      </c>
      <c r="G543" s="54" t="s">
        <v>811</v>
      </c>
      <c r="H543" s="54" t="s">
        <v>811</v>
      </c>
      <c r="I543" s="990"/>
    </row>
    <row r="544" spans="1:9" s="1006" customFormat="1">
      <c r="B544" s="1006" t="s">
        <v>1558</v>
      </c>
      <c r="C544" s="1010">
        <v>44392</v>
      </c>
      <c r="D544" s="1011">
        <v>6.7</v>
      </c>
      <c r="E544" s="1011">
        <v>6</v>
      </c>
      <c r="F544" s="1012">
        <v>1.05</v>
      </c>
      <c r="G544" s="1013">
        <v>8.3830145045136639</v>
      </c>
      <c r="H544" s="1013">
        <v>0.70428571428571429</v>
      </c>
      <c r="I544" s="1015"/>
    </row>
    <row r="545" spans="2:9" s="1006" customFormat="1">
      <c r="B545" s="1006" t="s">
        <v>1558</v>
      </c>
      <c r="C545" s="1010">
        <v>44406</v>
      </c>
      <c r="D545" s="1011">
        <v>7.1</v>
      </c>
      <c r="E545" s="1011">
        <v>0.5</v>
      </c>
      <c r="F545" s="1012">
        <v>1.05</v>
      </c>
      <c r="G545" s="1013">
        <v>2.373043276171817</v>
      </c>
      <c r="H545" s="1013">
        <v>12.737857142857143</v>
      </c>
      <c r="I545" s="1015"/>
    </row>
    <row r="546" spans="2:9">
      <c r="B546" t="s">
        <v>1558</v>
      </c>
      <c r="C546" s="658">
        <v>44406</v>
      </c>
      <c r="D546" s="27">
        <v>7.1</v>
      </c>
      <c r="E546" s="27">
        <v>2</v>
      </c>
      <c r="F546" s="54">
        <v>1.05</v>
      </c>
      <c r="G546" s="54" t="s">
        <v>811</v>
      </c>
      <c r="H546" s="54" t="s">
        <v>811</v>
      </c>
      <c r="I546" s="990"/>
    </row>
    <row r="547" spans="2:9">
      <c r="B547" t="s">
        <v>1558</v>
      </c>
      <c r="C547" s="658">
        <v>44406</v>
      </c>
      <c r="D547" s="27">
        <v>7.1</v>
      </c>
      <c r="E547" s="27">
        <v>4</v>
      </c>
      <c r="F547" s="54">
        <v>1.05</v>
      </c>
      <c r="G547" s="54" t="s">
        <v>811</v>
      </c>
      <c r="H547" s="54" t="s">
        <v>811</v>
      </c>
      <c r="I547" s="990"/>
    </row>
    <row r="548" spans="2:9" s="1006" customFormat="1">
      <c r="B548" s="1006" t="s">
        <v>1558</v>
      </c>
      <c r="C548" s="1010">
        <v>44406</v>
      </c>
      <c r="D548" s="1011">
        <v>7.1</v>
      </c>
      <c r="E548" s="1011">
        <v>6</v>
      </c>
      <c r="F548" s="1012">
        <v>1.05</v>
      </c>
      <c r="G548" s="1013">
        <v>18.804252143458104</v>
      </c>
      <c r="H548" s="1013">
        <v>15.46359970238095</v>
      </c>
      <c r="I548" s="1015"/>
    </row>
    <row r="549" spans="2:9" s="1006" customFormat="1">
      <c r="B549" s="1006" t="s">
        <v>1558</v>
      </c>
      <c r="C549" s="1010">
        <v>44420</v>
      </c>
      <c r="D549" s="1011">
        <v>6.9</v>
      </c>
      <c r="E549" s="1011">
        <v>0.5</v>
      </c>
      <c r="F549" s="1012">
        <v>0.85</v>
      </c>
      <c r="G549" s="1014">
        <v>2.1670367714769752</v>
      </c>
      <c r="H549" s="1013">
        <v>86.092857142857156</v>
      </c>
      <c r="I549" s="1015"/>
    </row>
    <row r="550" spans="2:9">
      <c r="B550" t="s">
        <v>1558</v>
      </c>
      <c r="C550" s="658">
        <v>44420</v>
      </c>
      <c r="D550" s="27">
        <v>6.9</v>
      </c>
      <c r="E550" s="27">
        <v>2</v>
      </c>
      <c r="F550" s="54">
        <v>0.85</v>
      </c>
      <c r="G550" s="54" t="s">
        <v>811</v>
      </c>
      <c r="H550" s="54" t="s">
        <v>811</v>
      </c>
      <c r="I550" s="990"/>
    </row>
    <row r="551" spans="2:9">
      <c r="B551" t="s">
        <v>1558</v>
      </c>
      <c r="C551" s="658">
        <v>44420</v>
      </c>
      <c r="D551" s="27">
        <v>6.9</v>
      </c>
      <c r="E551" s="27">
        <v>4</v>
      </c>
      <c r="F551" s="54">
        <v>0.85</v>
      </c>
      <c r="G551" s="54" t="s">
        <v>811</v>
      </c>
      <c r="H551" s="54" t="s">
        <v>811</v>
      </c>
      <c r="I551" s="990"/>
    </row>
    <row r="552" spans="2:9" s="1006" customFormat="1">
      <c r="B552" s="1006" t="s">
        <v>1558</v>
      </c>
      <c r="C552" s="1010">
        <v>44420</v>
      </c>
      <c r="D552" s="1011">
        <v>6.9</v>
      </c>
      <c r="E552" s="1011">
        <v>6</v>
      </c>
      <c r="F552" s="1012">
        <v>0.85</v>
      </c>
      <c r="G552" s="1014">
        <v>14.2083503369124</v>
      </c>
      <c r="H552" s="1013">
        <v>13.551428571428573</v>
      </c>
      <c r="I552" s="1015"/>
    </row>
    <row r="553" spans="2:9">
      <c r="B553" t="s">
        <v>1558</v>
      </c>
      <c r="C553" s="658">
        <v>44434</v>
      </c>
      <c r="D553" s="27">
        <v>6.8</v>
      </c>
      <c r="E553" s="27">
        <v>0.5</v>
      </c>
      <c r="F553" s="54">
        <v>0.55000000000000004</v>
      </c>
      <c r="G553" s="54" t="s">
        <v>866</v>
      </c>
      <c r="H553" s="68">
        <v>22.274047619047625</v>
      </c>
      <c r="I553" s="990"/>
    </row>
    <row r="554" spans="2:9">
      <c r="B554" t="s">
        <v>1558</v>
      </c>
      <c r="C554" s="658">
        <v>44434</v>
      </c>
      <c r="D554" s="27">
        <v>6.8</v>
      </c>
      <c r="E554" s="27">
        <v>1.5</v>
      </c>
      <c r="F554" s="54">
        <v>0.55000000000000004</v>
      </c>
      <c r="G554" s="54" t="s">
        <v>811</v>
      </c>
      <c r="H554" s="54" t="s">
        <v>811</v>
      </c>
      <c r="I554" s="990"/>
    </row>
    <row r="555" spans="2:9">
      <c r="B555" t="s">
        <v>1558</v>
      </c>
      <c r="C555" s="658">
        <v>44434</v>
      </c>
      <c r="D555" s="27">
        <v>6.8</v>
      </c>
      <c r="E555" s="27">
        <v>2</v>
      </c>
      <c r="F555" s="54">
        <v>0.55000000000000004</v>
      </c>
      <c r="G555" s="54" t="s">
        <v>811</v>
      </c>
      <c r="H555" s="54" t="s">
        <v>811</v>
      </c>
      <c r="I555" s="990"/>
    </row>
    <row r="556" spans="2:9">
      <c r="B556" t="s">
        <v>1558</v>
      </c>
      <c r="C556" s="658">
        <v>44434</v>
      </c>
      <c r="D556" s="27">
        <v>6.8</v>
      </c>
      <c r="E556" s="27">
        <v>2.5</v>
      </c>
      <c r="F556" s="54">
        <v>0.55000000000000004</v>
      </c>
      <c r="G556" s="54" t="s">
        <v>811</v>
      </c>
      <c r="H556" s="54" t="s">
        <v>811</v>
      </c>
      <c r="I556" s="990"/>
    </row>
    <row r="557" spans="2:9">
      <c r="B557" t="s">
        <v>1558</v>
      </c>
      <c r="C557" s="658">
        <v>44434</v>
      </c>
      <c r="D557" s="27">
        <v>6.8</v>
      </c>
      <c r="E557" s="27">
        <v>3.5</v>
      </c>
      <c r="F557" s="54">
        <v>0.55000000000000004</v>
      </c>
      <c r="G557" s="54" t="s">
        <v>811</v>
      </c>
      <c r="H557" s="54" t="s">
        <v>811</v>
      </c>
      <c r="I557" s="990"/>
    </row>
    <row r="558" spans="2:9">
      <c r="B558" t="s">
        <v>1558</v>
      </c>
      <c r="C558" s="658">
        <v>44434</v>
      </c>
      <c r="D558" s="27">
        <v>6.8</v>
      </c>
      <c r="E558" s="27">
        <v>4</v>
      </c>
      <c r="F558" s="54">
        <v>0.55000000000000004</v>
      </c>
      <c r="G558" s="54" t="s">
        <v>811</v>
      </c>
      <c r="H558" s="54" t="s">
        <v>811</v>
      </c>
      <c r="I558" s="990"/>
    </row>
    <row r="559" spans="2:9">
      <c r="B559" t="s">
        <v>1558</v>
      </c>
      <c r="C559" s="658">
        <v>44434</v>
      </c>
      <c r="D559" s="27">
        <v>6.8</v>
      </c>
      <c r="E559" s="27">
        <v>4.5</v>
      </c>
      <c r="F559" s="54">
        <v>0.55000000000000004</v>
      </c>
      <c r="G559" s="54" t="s">
        <v>811</v>
      </c>
      <c r="H559" s="54" t="s">
        <v>811</v>
      </c>
      <c r="I559" s="990"/>
    </row>
    <row r="560" spans="2:9">
      <c r="B560" t="s">
        <v>1558</v>
      </c>
      <c r="C560" s="658">
        <v>44434</v>
      </c>
      <c r="D560" s="27">
        <v>6.8</v>
      </c>
      <c r="E560" s="27">
        <v>5.5</v>
      </c>
      <c r="F560" s="54">
        <v>0.55000000000000004</v>
      </c>
      <c r="G560" s="54" t="s">
        <v>811</v>
      </c>
      <c r="H560" s="54" t="s">
        <v>811</v>
      </c>
      <c r="I560" s="990"/>
    </row>
    <row r="561" spans="2:16" s="1006" customFormat="1">
      <c r="B561" s="1006" t="s">
        <v>1558</v>
      </c>
      <c r="C561" s="1010">
        <v>44434</v>
      </c>
      <c r="D561" s="1011">
        <v>6.8</v>
      </c>
      <c r="E561" s="1011">
        <v>6</v>
      </c>
      <c r="F561" s="1012">
        <v>0.55000000000000004</v>
      </c>
      <c r="G561" s="1014">
        <v>14.208350336912401</v>
      </c>
      <c r="H561" s="1013">
        <v>5.8407142857142862</v>
      </c>
      <c r="I561" s="1015"/>
    </row>
    <row r="562" spans="2:16">
      <c r="B562" t="s">
        <v>1558</v>
      </c>
      <c r="C562" s="658">
        <v>44446</v>
      </c>
      <c r="D562" s="27">
        <v>8</v>
      </c>
      <c r="E562" s="27">
        <v>0.5</v>
      </c>
      <c r="F562" s="54">
        <v>1.05</v>
      </c>
      <c r="G562" s="54" t="s">
        <v>811</v>
      </c>
      <c r="H562" s="54" t="s">
        <v>811</v>
      </c>
      <c r="I562" s="990"/>
    </row>
    <row r="563" spans="2:16">
      <c r="B563" t="s">
        <v>1558</v>
      </c>
      <c r="C563" s="658">
        <v>44446</v>
      </c>
      <c r="D563" s="27">
        <v>8</v>
      </c>
      <c r="E563" s="27">
        <v>2</v>
      </c>
      <c r="F563" s="54">
        <v>1.05</v>
      </c>
      <c r="G563" s="54" t="s">
        <v>811</v>
      </c>
      <c r="H563" s="54" t="s">
        <v>811</v>
      </c>
      <c r="I563" s="990"/>
    </row>
    <row r="564" spans="2:16">
      <c r="B564" t="s">
        <v>1558</v>
      </c>
      <c r="C564" s="658">
        <v>44446</v>
      </c>
      <c r="D564" s="27">
        <v>8</v>
      </c>
      <c r="E564" s="27">
        <v>4</v>
      </c>
      <c r="F564" s="54">
        <v>1.05</v>
      </c>
      <c r="G564" s="54" t="s">
        <v>811</v>
      </c>
      <c r="H564" s="54" t="s">
        <v>811</v>
      </c>
      <c r="I564" s="990"/>
    </row>
    <row r="565" spans="2:16">
      <c r="B565" t="s">
        <v>1558</v>
      </c>
      <c r="C565" s="658">
        <v>44446</v>
      </c>
      <c r="D565" s="27">
        <v>8</v>
      </c>
      <c r="E565" s="27">
        <v>6</v>
      </c>
      <c r="F565" s="54">
        <v>1.05</v>
      </c>
      <c r="G565" s="54" t="s">
        <v>811</v>
      </c>
      <c r="H565" s="54" t="s">
        <v>811</v>
      </c>
      <c r="I565" s="990"/>
    </row>
    <row r="566" spans="2:16">
      <c r="C566" s="658"/>
      <c r="D566" s="27"/>
      <c r="E566" s="27"/>
      <c r="F566" s="54"/>
      <c r="G566" s="54"/>
      <c r="H566" s="54"/>
      <c r="I566" s="990"/>
    </row>
    <row r="567" spans="2:16">
      <c r="C567" s="658"/>
      <c r="D567" s="36" t="s">
        <v>1533</v>
      </c>
      <c r="E567" s="36" t="s">
        <v>1534</v>
      </c>
      <c r="F567" s="36" t="s">
        <v>1221</v>
      </c>
      <c r="G567" s="39" t="s">
        <v>705</v>
      </c>
      <c r="H567" s="36" t="s">
        <v>1535</v>
      </c>
      <c r="I567" s="990"/>
    </row>
    <row r="568" spans="2:16" ht="16.2" thickBot="1">
      <c r="B568" s="40" t="s">
        <v>701</v>
      </c>
      <c r="C568" s="40" t="s">
        <v>786</v>
      </c>
      <c r="D568" s="40" t="s">
        <v>1537</v>
      </c>
      <c r="E568" s="40" t="s">
        <v>1537</v>
      </c>
      <c r="F568" s="40" t="s">
        <v>1538</v>
      </c>
      <c r="G568" s="45" t="s">
        <v>1539</v>
      </c>
      <c r="H568" s="45" t="s">
        <v>1540</v>
      </c>
      <c r="I568" s="990"/>
    </row>
    <row r="569" spans="2:16" ht="16.2" thickTop="1">
      <c r="B569" t="s">
        <v>1558</v>
      </c>
      <c r="C569" s="47">
        <v>44749</v>
      </c>
      <c r="D569" s="27">
        <v>8</v>
      </c>
      <c r="E569" s="27">
        <v>1.35</v>
      </c>
      <c r="F569" s="27">
        <v>0.5</v>
      </c>
      <c r="G569" s="24">
        <v>1.0178955427284171</v>
      </c>
      <c r="H569" s="24">
        <v>3.597841256184072</v>
      </c>
      <c r="I569" s="990"/>
      <c r="K569" s="55"/>
      <c r="L569" s="36"/>
      <c r="M569" s="36"/>
      <c r="N569" s="36"/>
      <c r="O569" s="39"/>
      <c r="P569" s="36"/>
    </row>
    <row r="570" spans="2:16" ht="16.2" thickBot="1">
      <c r="B570" t="s">
        <v>1558</v>
      </c>
      <c r="C570" s="47">
        <v>44749</v>
      </c>
      <c r="D570" s="27">
        <v>8</v>
      </c>
      <c r="E570" s="27">
        <v>1.35</v>
      </c>
      <c r="F570" s="27">
        <v>2</v>
      </c>
      <c r="G570" s="27" t="s">
        <v>811</v>
      </c>
      <c r="H570" s="27" t="s">
        <v>811</v>
      </c>
      <c r="I570" s="990"/>
      <c r="J570" s="40"/>
      <c r="K570" s="40"/>
      <c r="L570" s="40"/>
      <c r="M570" s="40"/>
      <c r="N570" s="40"/>
      <c r="O570" s="45"/>
      <c r="P570" s="45"/>
    </row>
    <row r="571" spans="2:16" ht="16.2" thickTop="1">
      <c r="B571" t="s">
        <v>1558</v>
      </c>
      <c r="C571" s="47">
        <v>44749</v>
      </c>
      <c r="D571" s="27">
        <v>8</v>
      </c>
      <c r="E571" s="27">
        <v>1.35</v>
      </c>
      <c r="F571" s="27">
        <v>4</v>
      </c>
      <c r="G571" s="27" t="s">
        <v>811</v>
      </c>
      <c r="H571" s="27" t="s">
        <v>811</v>
      </c>
      <c r="I571" s="990"/>
      <c r="K571" s="47"/>
      <c r="L571" s="27"/>
      <c r="M571" s="27"/>
      <c r="N571" s="27"/>
      <c r="O571" s="24"/>
      <c r="P571" s="24"/>
    </row>
    <row r="572" spans="2:16">
      <c r="B572" t="s">
        <v>1558</v>
      </c>
      <c r="C572" s="47">
        <v>44749</v>
      </c>
      <c r="D572" s="27">
        <v>8</v>
      </c>
      <c r="E572" s="27">
        <v>1.35</v>
      </c>
      <c r="F572" s="27">
        <v>6</v>
      </c>
      <c r="G572" s="27" t="s">
        <v>811</v>
      </c>
      <c r="H572" s="27" t="s">
        <v>811</v>
      </c>
      <c r="I572" s="990"/>
      <c r="K572" s="47"/>
      <c r="L572" s="27"/>
      <c r="M572" s="27"/>
      <c r="N572" s="27"/>
      <c r="O572" s="24"/>
      <c r="P572" s="24"/>
    </row>
    <row r="573" spans="2:16">
      <c r="B573" t="s">
        <v>1558</v>
      </c>
      <c r="C573" s="47">
        <v>44749</v>
      </c>
      <c r="D573" s="27">
        <v>8</v>
      </c>
      <c r="E573" s="27">
        <v>1.35</v>
      </c>
      <c r="F573" s="27">
        <v>7.5</v>
      </c>
      <c r="G573" s="24">
        <v>15.407040446899192</v>
      </c>
      <c r="H573" s="24">
        <v>11.316418459981545</v>
      </c>
      <c r="I573" s="990"/>
      <c r="K573" s="47"/>
      <c r="L573" s="27"/>
      <c r="M573" s="27"/>
      <c r="N573" s="27"/>
      <c r="O573" s="24"/>
      <c r="P573" s="24"/>
    </row>
    <row r="574" spans="2:16">
      <c r="B574" t="s">
        <v>1558</v>
      </c>
      <c r="C574" s="47">
        <v>44761</v>
      </c>
      <c r="D574" s="27">
        <v>9</v>
      </c>
      <c r="E574" s="27">
        <v>1.1000000000000001</v>
      </c>
      <c r="F574" s="27">
        <v>0.5</v>
      </c>
      <c r="G574" s="24">
        <v>0.72794256497595544</v>
      </c>
      <c r="H574" s="24">
        <v>2.0696527148997892</v>
      </c>
      <c r="I574" s="990"/>
      <c r="K574" s="47"/>
      <c r="L574" s="27"/>
      <c r="M574" s="27"/>
      <c r="N574" s="27"/>
      <c r="O574" s="24"/>
      <c r="P574" s="24"/>
    </row>
    <row r="575" spans="2:16">
      <c r="B575" t="s">
        <v>1558</v>
      </c>
      <c r="C575" s="47">
        <v>44761</v>
      </c>
      <c r="D575" s="27">
        <v>9</v>
      </c>
      <c r="E575" s="27">
        <v>1.1000000000000001</v>
      </c>
      <c r="F575" s="27">
        <v>2</v>
      </c>
      <c r="G575" s="27" t="s">
        <v>811</v>
      </c>
      <c r="H575" s="27" t="s">
        <v>811</v>
      </c>
      <c r="I575" s="990"/>
      <c r="K575" s="47"/>
      <c r="L575" s="27"/>
      <c r="M575" s="27"/>
      <c r="N575" s="27"/>
      <c r="O575" s="24"/>
      <c r="P575" s="24"/>
    </row>
    <row r="576" spans="2:16">
      <c r="B576" t="s">
        <v>1558</v>
      </c>
      <c r="C576" s="47">
        <v>44761</v>
      </c>
      <c r="D576" s="27">
        <v>9</v>
      </c>
      <c r="E576" s="27">
        <v>1.1000000000000001</v>
      </c>
      <c r="F576" s="27">
        <v>4</v>
      </c>
      <c r="G576" s="27" t="s">
        <v>811</v>
      </c>
      <c r="H576" s="27" t="s">
        <v>811</v>
      </c>
      <c r="I576" s="990"/>
    </row>
    <row r="577" spans="2:9">
      <c r="B577" t="s">
        <v>1558</v>
      </c>
      <c r="C577" s="47">
        <v>44761</v>
      </c>
      <c r="D577" s="27">
        <v>9</v>
      </c>
      <c r="E577" s="27">
        <v>1.1000000000000001</v>
      </c>
      <c r="F577" s="27">
        <v>6</v>
      </c>
      <c r="G577" s="27" t="s">
        <v>811</v>
      </c>
      <c r="H577" s="27" t="s">
        <v>811</v>
      </c>
      <c r="I577" s="990"/>
    </row>
    <row r="578" spans="2:9">
      <c r="B578" t="s">
        <v>1558</v>
      </c>
      <c r="C578" s="47">
        <v>44761</v>
      </c>
      <c r="D578" s="27">
        <v>9</v>
      </c>
      <c r="E578" s="27">
        <v>1.1000000000000001</v>
      </c>
      <c r="F578" s="27">
        <v>8.5</v>
      </c>
      <c r="G578" s="24">
        <v>20.300090037646704</v>
      </c>
      <c r="H578" s="24">
        <v>10.629588603507385</v>
      </c>
      <c r="I578" s="990"/>
    </row>
    <row r="579" spans="2:9">
      <c r="B579" t="s">
        <v>1558</v>
      </c>
      <c r="C579" s="47">
        <v>44777</v>
      </c>
      <c r="D579" s="27">
        <v>8.9</v>
      </c>
      <c r="E579" s="27">
        <v>1.37</v>
      </c>
      <c r="F579" s="27">
        <v>0.5</v>
      </c>
      <c r="G579" s="24">
        <v>1.052995389029397</v>
      </c>
      <c r="H579" s="24">
        <v>2.4589564161656119</v>
      </c>
      <c r="I579" s="990"/>
    </row>
    <row r="580" spans="2:9">
      <c r="B580" t="s">
        <v>1558</v>
      </c>
      <c r="C580" s="47">
        <v>44777</v>
      </c>
      <c r="D580" s="27">
        <v>8.9</v>
      </c>
      <c r="E580" s="27">
        <v>1.37</v>
      </c>
      <c r="F580" s="27">
        <v>2</v>
      </c>
      <c r="G580" s="27" t="s">
        <v>811</v>
      </c>
      <c r="H580" s="27" t="s">
        <v>811</v>
      </c>
      <c r="I580" s="990"/>
    </row>
    <row r="581" spans="2:9">
      <c r="B581" t="s">
        <v>1558</v>
      </c>
      <c r="C581" s="47">
        <v>44777</v>
      </c>
      <c r="D581" s="27">
        <v>8.9</v>
      </c>
      <c r="E581" s="27">
        <v>1.37</v>
      </c>
      <c r="F581" s="27">
        <v>4</v>
      </c>
      <c r="G581" s="27" t="s">
        <v>811</v>
      </c>
      <c r="H581" s="27" t="s">
        <v>811</v>
      </c>
      <c r="I581" s="990"/>
    </row>
    <row r="582" spans="2:9">
      <c r="B582" t="s">
        <v>1558</v>
      </c>
      <c r="C582" s="47">
        <v>44777</v>
      </c>
      <c r="D582" s="27">
        <v>8.9</v>
      </c>
      <c r="E582" s="27">
        <v>1.37</v>
      </c>
      <c r="F582" s="27">
        <v>6</v>
      </c>
      <c r="G582" s="27" t="s">
        <v>811</v>
      </c>
      <c r="H582" s="27" t="s">
        <v>811</v>
      </c>
      <c r="I582" s="990"/>
    </row>
    <row r="583" spans="2:9">
      <c r="B583" t="s">
        <v>1558</v>
      </c>
      <c r="C583" s="47">
        <v>44777</v>
      </c>
      <c r="D583" s="27">
        <v>8.9</v>
      </c>
      <c r="E583" s="27">
        <v>1.37</v>
      </c>
      <c r="F583" s="27">
        <v>8.1999999999999993</v>
      </c>
      <c r="G583" s="24">
        <v>22.241134503397781</v>
      </c>
      <c r="H583" s="24">
        <v>2.5000000000000001E-2</v>
      </c>
      <c r="I583" s="990"/>
    </row>
    <row r="584" spans="2:9">
      <c r="B584" t="s">
        <v>1558</v>
      </c>
      <c r="C584" s="47">
        <v>44806</v>
      </c>
      <c r="D584" s="27">
        <v>8.1999999999999993</v>
      </c>
      <c r="E584" s="27">
        <v>0.5</v>
      </c>
      <c r="F584" s="27">
        <v>0.5</v>
      </c>
      <c r="G584" s="27" t="s">
        <v>811</v>
      </c>
      <c r="H584" s="27" t="s">
        <v>811</v>
      </c>
      <c r="I584" s="990"/>
    </row>
    <row r="585" spans="2:9">
      <c r="B585" t="s">
        <v>1558</v>
      </c>
      <c r="C585" s="47">
        <v>44806</v>
      </c>
      <c r="D585" s="27">
        <v>8.1999999999999993</v>
      </c>
      <c r="E585" s="27">
        <v>0.5</v>
      </c>
      <c r="F585" s="27">
        <v>2</v>
      </c>
      <c r="G585" s="27" t="s">
        <v>811</v>
      </c>
      <c r="H585" s="27" t="s">
        <v>811</v>
      </c>
      <c r="I585" s="990"/>
    </row>
    <row r="586" spans="2:9">
      <c r="B586" t="s">
        <v>1558</v>
      </c>
      <c r="C586" s="47">
        <v>44806</v>
      </c>
      <c r="D586" s="27">
        <v>8.1999999999999993</v>
      </c>
      <c r="E586" s="27">
        <v>0.5</v>
      </c>
      <c r="F586" s="27">
        <v>4</v>
      </c>
      <c r="G586" s="27" t="s">
        <v>811</v>
      </c>
      <c r="H586" s="27" t="s">
        <v>811</v>
      </c>
      <c r="I586" s="990"/>
    </row>
    <row r="587" spans="2:9">
      <c r="B587" t="s">
        <v>1558</v>
      </c>
      <c r="C587" s="47">
        <v>44806</v>
      </c>
      <c r="D587" s="27">
        <v>8.1999999999999993</v>
      </c>
      <c r="E587" s="27">
        <v>0.5</v>
      </c>
      <c r="F587" s="27">
        <v>6</v>
      </c>
      <c r="G587" s="27" t="s">
        <v>811</v>
      </c>
      <c r="H587" s="27" t="s">
        <v>811</v>
      </c>
      <c r="I587" s="990"/>
    </row>
    <row r="588" spans="2:9">
      <c r="C588" s="658"/>
      <c r="G588" s="54"/>
      <c r="H588" s="54"/>
      <c r="I588" s="990"/>
    </row>
    <row r="589" spans="2:9">
      <c r="C589" s="658"/>
      <c r="D589" s="27"/>
      <c r="E589" s="27"/>
      <c r="F589" s="54"/>
      <c r="G589" s="54"/>
      <c r="H589" s="54"/>
      <c r="I589" s="990"/>
    </row>
    <row r="590" spans="2:9">
      <c r="C590" s="658"/>
      <c r="D590" s="27"/>
      <c r="E590" s="27"/>
      <c r="F590" s="54"/>
      <c r="G590" s="54"/>
      <c r="H590" s="54"/>
      <c r="I590" s="990"/>
    </row>
    <row r="591" spans="2:9">
      <c r="C591" s="658"/>
      <c r="D591" s="27"/>
      <c r="E591" s="27"/>
      <c r="F591" s="54"/>
      <c r="G591" s="54"/>
      <c r="H591" s="54"/>
      <c r="I591" s="990"/>
    </row>
    <row r="592" spans="2:9">
      <c r="C592" s="658"/>
      <c r="D592" s="27"/>
      <c r="E592" s="27"/>
      <c r="F592" s="54"/>
      <c r="G592" s="54"/>
      <c r="H592" s="54"/>
      <c r="I592" s="990"/>
    </row>
    <row r="593" spans="1:10" ht="16.2" thickBot="1"/>
    <row r="594" spans="1:10">
      <c r="B594" s="3"/>
      <c r="C594" s="2"/>
      <c r="D594" s="7" t="s">
        <v>1533</v>
      </c>
      <c r="E594" s="999" t="s">
        <v>1221</v>
      </c>
      <c r="F594" s="1000" t="s">
        <v>1534</v>
      </c>
      <c r="G594" s="10" t="s">
        <v>705</v>
      </c>
      <c r="H594" s="7" t="s">
        <v>1535</v>
      </c>
    </row>
    <row r="595" spans="1:10" ht="16.2" thickBot="1">
      <c r="A595" t="s">
        <v>1536</v>
      </c>
      <c r="B595" s="12" t="s">
        <v>701</v>
      </c>
      <c r="C595" s="11" t="s">
        <v>786</v>
      </c>
      <c r="D595" s="11" t="s">
        <v>1537</v>
      </c>
      <c r="E595" s="1001" t="s">
        <v>1538</v>
      </c>
      <c r="F595" s="1002" t="s">
        <v>1537</v>
      </c>
      <c r="G595" s="17" t="s">
        <v>1539</v>
      </c>
      <c r="H595" s="17" t="s">
        <v>1540</v>
      </c>
      <c r="I595" t="s">
        <v>1607</v>
      </c>
    </row>
    <row r="596" spans="1:10" ht="16.2" thickTop="1">
      <c r="B596" s="69" t="s">
        <v>1575</v>
      </c>
      <c r="C596" s="19">
        <v>42563</v>
      </c>
      <c r="D596" s="18">
        <v>7.6</v>
      </c>
      <c r="E596" s="193">
        <v>0.5</v>
      </c>
      <c r="F596" s="1008">
        <v>2.6</v>
      </c>
      <c r="G596" s="71">
        <v>0.80371915803951499</v>
      </c>
      <c r="H596" s="24">
        <v>3.0090126582278476</v>
      </c>
      <c r="I596" t="s">
        <v>1617</v>
      </c>
    </row>
    <row r="597" spans="1:10">
      <c r="B597" s="69" t="s">
        <v>1575</v>
      </c>
      <c r="C597" s="19">
        <v>42577</v>
      </c>
      <c r="D597" s="29">
        <v>7.5</v>
      </c>
      <c r="E597" s="193">
        <v>0.5</v>
      </c>
      <c r="F597" s="1008">
        <v>2.4500000000000002</v>
      </c>
      <c r="G597" s="71">
        <v>1.2055787370592723</v>
      </c>
      <c r="H597" s="24">
        <v>9.0052860759493658</v>
      </c>
      <c r="I597" t="s">
        <v>1617</v>
      </c>
    </row>
    <row r="598" spans="1:10">
      <c r="B598" s="69" t="s">
        <v>1575</v>
      </c>
      <c r="C598" s="19">
        <v>42591</v>
      </c>
      <c r="D598" s="29">
        <v>7.5</v>
      </c>
      <c r="E598" s="193">
        <v>0.5</v>
      </c>
      <c r="F598" s="1008">
        <v>2.65</v>
      </c>
      <c r="G598" s="71">
        <v>1.0046489475493936</v>
      </c>
      <c r="H598" s="24">
        <v>5.8005063291139232</v>
      </c>
      <c r="I598" t="s">
        <v>1617</v>
      </c>
    </row>
    <row r="599" spans="1:10">
      <c r="B599" s="69" t="s">
        <v>1575</v>
      </c>
      <c r="C599" s="19">
        <v>42605</v>
      </c>
      <c r="D599" s="29">
        <v>7.35</v>
      </c>
      <c r="E599" s="193">
        <v>0.5</v>
      </c>
      <c r="F599" s="1008">
        <v>3.1</v>
      </c>
      <c r="G599" s="71">
        <v>1.5404617195757369</v>
      </c>
      <c r="H599" s="24">
        <v>4.1183594936708845</v>
      </c>
      <c r="I599" t="s">
        <v>1617</v>
      </c>
    </row>
    <row r="601" spans="1:10">
      <c r="B601" s="31"/>
      <c r="C601" s="31"/>
      <c r="D601" s="36" t="s">
        <v>1533</v>
      </c>
      <c r="E601" s="36" t="s">
        <v>1221</v>
      </c>
      <c r="F601" s="36" t="s">
        <v>1534</v>
      </c>
      <c r="G601" s="39" t="s">
        <v>705</v>
      </c>
      <c r="H601" s="36" t="s">
        <v>1535</v>
      </c>
      <c r="I601" s="55"/>
    </row>
    <row r="602" spans="1:10" ht="16.2" thickBot="1">
      <c r="B602" s="40" t="s">
        <v>701</v>
      </c>
      <c r="C602" s="40" t="s">
        <v>786</v>
      </c>
      <c r="D602" s="40" t="s">
        <v>1537</v>
      </c>
      <c r="E602" s="40" t="s">
        <v>1538</v>
      </c>
      <c r="F602" s="40" t="s">
        <v>1537</v>
      </c>
      <c r="G602" s="45" t="s">
        <v>1539</v>
      </c>
      <c r="H602" s="45" t="s">
        <v>1540</v>
      </c>
      <c r="I602" s="987" t="s">
        <v>799</v>
      </c>
    </row>
    <row r="603" spans="1:10" ht="16.2" thickTop="1">
      <c r="B603" t="s">
        <v>1560</v>
      </c>
      <c r="C603" s="658">
        <v>44406</v>
      </c>
      <c r="D603" s="27">
        <v>7.3</v>
      </c>
      <c r="E603" s="27">
        <v>0.5</v>
      </c>
      <c r="F603" s="54">
        <v>2.7</v>
      </c>
      <c r="G603" s="68">
        <v>0.61956147684928409</v>
      </c>
      <c r="H603" s="68">
        <v>5.6747619047619056</v>
      </c>
      <c r="I603" s="990"/>
      <c r="J603" s="571" t="s">
        <v>1622</v>
      </c>
    </row>
    <row r="604" spans="1:10">
      <c r="B604" t="s">
        <v>1560</v>
      </c>
      <c r="C604" s="658">
        <v>44406</v>
      </c>
      <c r="D604" s="27">
        <v>7.3</v>
      </c>
      <c r="E604" s="27">
        <v>2</v>
      </c>
      <c r="F604" s="54">
        <v>2.7</v>
      </c>
      <c r="G604" s="54" t="s">
        <v>811</v>
      </c>
      <c r="H604" s="54" t="s">
        <v>811</v>
      </c>
      <c r="I604" s="990"/>
    </row>
    <row r="605" spans="1:10">
      <c r="B605" t="s">
        <v>1560</v>
      </c>
      <c r="C605" s="658">
        <v>44406</v>
      </c>
      <c r="D605" s="27">
        <v>7.3</v>
      </c>
      <c r="E605" s="27">
        <v>4</v>
      </c>
      <c r="F605" s="54">
        <v>2.7</v>
      </c>
      <c r="G605" s="54" t="s">
        <v>811</v>
      </c>
      <c r="H605" s="54" t="s">
        <v>811</v>
      </c>
      <c r="I605" s="990"/>
    </row>
    <row r="606" spans="1:10">
      <c r="B606" t="s">
        <v>1560</v>
      </c>
      <c r="C606" s="658">
        <v>44406</v>
      </c>
      <c r="D606" s="27">
        <v>7.3</v>
      </c>
      <c r="E606" s="27">
        <v>6</v>
      </c>
      <c r="F606" s="54">
        <v>2.7</v>
      </c>
      <c r="G606" s="68">
        <v>0.86900176310517219</v>
      </c>
      <c r="H606" s="68">
        <v>21.513095238095243</v>
      </c>
      <c r="I606" s="990"/>
    </row>
    <row r="607" spans="1:10">
      <c r="B607" t="s">
        <v>1560</v>
      </c>
      <c r="C607" s="658">
        <v>44420</v>
      </c>
      <c r="D607" s="27">
        <v>7.2</v>
      </c>
      <c r="E607" s="27">
        <v>0.5</v>
      </c>
      <c r="F607" s="54">
        <v>3.4</v>
      </c>
      <c r="G607" s="655">
        <v>0.45733333333333337</v>
      </c>
      <c r="H607" s="68">
        <v>7.3950000000000005</v>
      </c>
      <c r="I607" s="990"/>
    </row>
    <row r="608" spans="1:10">
      <c r="B608" t="s">
        <v>1560</v>
      </c>
      <c r="C608" s="658">
        <v>44420</v>
      </c>
      <c r="D608" s="27">
        <v>7.2</v>
      </c>
      <c r="E608" s="27">
        <v>2</v>
      </c>
      <c r="F608" s="54">
        <v>3.4</v>
      </c>
      <c r="G608" s="54" t="s">
        <v>811</v>
      </c>
      <c r="H608" s="54" t="s">
        <v>811</v>
      </c>
      <c r="I608" s="990"/>
    </row>
    <row r="609" spans="2:9">
      <c r="B609" t="s">
        <v>1560</v>
      </c>
      <c r="C609" s="658">
        <v>44420</v>
      </c>
      <c r="D609" s="27">
        <v>7.2</v>
      </c>
      <c r="E609" s="27">
        <v>4</v>
      </c>
      <c r="F609" s="54">
        <v>3.4</v>
      </c>
      <c r="G609" s="54" t="s">
        <v>811</v>
      </c>
      <c r="H609" s="54" t="s">
        <v>811</v>
      </c>
      <c r="I609" s="990"/>
    </row>
    <row r="610" spans="2:9">
      <c r="B610" t="s">
        <v>1560</v>
      </c>
      <c r="C610" s="658">
        <v>44420</v>
      </c>
      <c r="D610" s="27">
        <v>7.2</v>
      </c>
      <c r="E610" s="27">
        <v>6</v>
      </c>
      <c r="F610" s="54">
        <v>3.4</v>
      </c>
      <c r="G610" s="655">
        <v>1.1335269266187256</v>
      </c>
      <c r="H610" s="68">
        <v>34.024285714285718</v>
      </c>
      <c r="I610" s="990"/>
    </row>
    <row r="611" spans="2:9">
      <c r="B611" t="s">
        <v>1560</v>
      </c>
      <c r="C611" s="658">
        <v>44434</v>
      </c>
      <c r="D611" s="27">
        <v>7.3</v>
      </c>
      <c r="E611" s="27">
        <v>0.5</v>
      </c>
      <c r="F611" s="54">
        <v>4.5999999999999996</v>
      </c>
      <c r="G611" s="655">
        <v>0.58800000000000019</v>
      </c>
      <c r="H611" s="68">
        <v>3.7642857142857151</v>
      </c>
      <c r="I611" s="990"/>
    </row>
    <row r="612" spans="2:9">
      <c r="B612" t="s">
        <v>1560</v>
      </c>
      <c r="C612" s="658">
        <v>44434</v>
      </c>
      <c r="D612" s="27">
        <v>7.3</v>
      </c>
      <c r="E612" s="27">
        <v>1</v>
      </c>
      <c r="F612" s="54">
        <v>4.5999999999999996</v>
      </c>
      <c r="G612" s="54" t="s">
        <v>811</v>
      </c>
      <c r="H612" s="54" t="s">
        <v>811</v>
      </c>
      <c r="I612" s="990"/>
    </row>
    <row r="613" spans="2:9">
      <c r="B613" t="s">
        <v>1560</v>
      </c>
      <c r="C613" s="658">
        <v>44434</v>
      </c>
      <c r="D613" s="27">
        <v>7.3</v>
      </c>
      <c r="E613" s="27">
        <v>2</v>
      </c>
      <c r="F613" s="54">
        <v>4.5999999999999996</v>
      </c>
      <c r="G613" s="54" t="s">
        <v>811</v>
      </c>
      <c r="H613" s="54" t="s">
        <v>811</v>
      </c>
      <c r="I613" s="990"/>
    </row>
    <row r="614" spans="2:9">
      <c r="B614" t="s">
        <v>1560</v>
      </c>
      <c r="C614" s="658">
        <v>44434</v>
      </c>
      <c r="D614" s="27">
        <v>7.3</v>
      </c>
      <c r="E614" s="27">
        <v>3</v>
      </c>
      <c r="F614" s="54">
        <v>4.5999999999999996</v>
      </c>
      <c r="G614" s="54" t="s">
        <v>811</v>
      </c>
      <c r="H614" s="54" t="s">
        <v>811</v>
      </c>
      <c r="I614" s="990"/>
    </row>
    <row r="615" spans="2:9">
      <c r="B615" t="s">
        <v>1560</v>
      </c>
      <c r="C615" s="658">
        <v>44434</v>
      </c>
      <c r="D615" s="27">
        <v>7.3</v>
      </c>
      <c r="E615" s="27">
        <v>4</v>
      </c>
      <c r="F615" s="54">
        <v>4.5999999999999996</v>
      </c>
      <c r="G615" s="54" t="s">
        <v>811</v>
      </c>
      <c r="H615" s="54" t="s">
        <v>811</v>
      </c>
      <c r="I615" s="990"/>
    </row>
    <row r="616" spans="2:9">
      <c r="B616" t="s">
        <v>1560</v>
      </c>
      <c r="C616" s="658">
        <v>44434</v>
      </c>
      <c r="D616" s="27">
        <v>7.3</v>
      </c>
      <c r="E616" s="27">
        <v>5</v>
      </c>
      <c r="F616" s="54">
        <v>4.5999999999999996</v>
      </c>
      <c r="G616" s="54" t="s">
        <v>811</v>
      </c>
      <c r="H616" s="54" t="s">
        <v>811</v>
      </c>
      <c r="I616" s="990"/>
    </row>
    <row r="617" spans="2:9">
      <c r="B617" t="s">
        <v>1560</v>
      </c>
      <c r="C617" s="658">
        <v>44434</v>
      </c>
      <c r="D617" s="27">
        <v>7.3</v>
      </c>
      <c r="E617" s="27">
        <v>6</v>
      </c>
      <c r="F617" s="54">
        <v>4.5999999999999996</v>
      </c>
      <c r="G617" s="655">
        <v>0.26133333333333342</v>
      </c>
      <c r="H617" s="68">
        <v>10.535952380952383</v>
      </c>
      <c r="I617" s="990"/>
    </row>
    <row r="618" spans="2:9">
      <c r="B618" t="s">
        <v>1560</v>
      </c>
      <c r="C618" s="658">
        <v>44434</v>
      </c>
      <c r="D618" s="27">
        <v>7.3</v>
      </c>
      <c r="E618" s="27">
        <v>7</v>
      </c>
      <c r="F618" s="54">
        <v>4.5999999999999996</v>
      </c>
      <c r="G618" s="54" t="s">
        <v>811</v>
      </c>
      <c r="H618" s="54" t="s">
        <v>811</v>
      </c>
      <c r="I618" s="990"/>
    </row>
    <row r="619" spans="2:9">
      <c r="B619" t="s">
        <v>1560</v>
      </c>
      <c r="C619" s="658">
        <v>44446</v>
      </c>
      <c r="D619" s="27">
        <v>7.1</v>
      </c>
      <c r="E619" s="27">
        <v>0.5</v>
      </c>
      <c r="F619" s="54">
        <v>4</v>
      </c>
      <c r="G619" s="54" t="s">
        <v>811</v>
      </c>
      <c r="H619" s="54" t="s">
        <v>811</v>
      </c>
      <c r="I619" s="990"/>
    </row>
    <row r="620" spans="2:9">
      <c r="B620" t="s">
        <v>1560</v>
      </c>
      <c r="C620" s="658">
        <v>44446</v>
      </c>
      <c r="D620" s="27">
        <v>7.1</v>
      </c>
      <c r="E620" s="27">
        <v>2</v>
      </c>
      <c r="F620" s="54">
        <v>4</v>
      </c>
      <c r="G620" s="54" t="s">
        <v>811</v>
      </c>
      <c r="H620" s="54" t="s">
        <v>811</v>
      </c>
      <c r="I620" s="990"/>
    </row>
    <row r="621" spans="2:9">
      <c r="B621" t="s">
        <v>1560</v>
      </c>
      <c r="C621" s="658">
        <v>44446</v>
      </c>
      <c r="D621" s="27">
        <v>7.1</v>
      </c>
      <c r="E621" s="27">
        <v>4</v>
      </c>
      <c r="F621" s="54">
        <v>4</v>
      </c>
      <c r="G621" s="54" t="s">
        <v>811</v>
      </c>
      <c r="H621" s="54" t="s">
        <v>811</v>
      </c>
      <c r="I621" s="990"/>
    </row>
    <row r="622" spans="2:9">
      <c r="B622" t="s">
        <v>1560</v>
      </c>
      <c r="C622" s="658">
        <v>44446</v>
      </c>
      <c r="D622" s="27">
        <v>7.1</v>
      </c>
      <c r="E622" s="27">
        <v>6</v>
      </c>
      <c r="F622" s="54">
        <v>4</v>
      </c>
      <c r="G622" s="54" t="s">
        <v>811</v>
      </c>
      <c r="H622" s="54" t="s">
        <v>811</v>
      </c>
      <c r="I622" s="990"/>
    </row>
    <row r="623" spans="2:9">
      <c r="B623" t="s">
        <v>1560</v>
      </c>
      <c r="C623" s="658">
        <v>44446</v>
      </c>
      <c r="D623" s="27">
        <v>7.1</v>
      </c>
      <c r="E623" s="27">
        <v>7</v>
      </c>
      <c r="F623" s="54">
        <v>4</v>
      </c>
      <c r="G623" s="54" t="s">
        <v>811</v>
      </c>
      <c r="H623" s="54" t="s">
        <v>811</v>
      </c>
      <c r="I623" s="990"/>
    </row>
    <row r="624" spans="2:9">
      <c r="C624" s="658"/>
      <c r="D624" s="27"/>
      <c r="E624" s="27"/>
      <c r="F624" s="54"/>
      <c r="G624" s="54"/>
      <c r="H624" s="54"/>
      <c r="I624" s="990"/>
    </row>
    <row r="625" spans="2:9">
      <c r="B625" s="31"/>
      <c r="C625" s="31"/>
      <c r="D625" s="36" t="s">
        <v>1533</v>
      </c>
      <c r="E625" s="36" t="s">
        <v>1534</v>
      </c>
      <c r="F625" s="36" t="s">
        <v>1221</v>
      </c>
      <c r="G625" s="39" t="s">
        <v>705</v>
      </c>
      <c r="H625" s="36" t="s">
        <v>1535</v>
      </c>
      <c r="I625" s="990"/>
    </row>
    <row r="626" spans="2:9" ht="16.2" thickBot="1">
      <c r="B626" s="40" t="s">
        <v>701</v>
      </c>
      <c r="C626" s="40" t="s">
        <v>786</v>
      </c>
      <c r="D626" s="40" t="s">
        <v>1537</v>
      </c>
      <c r="E626" s="40" t="s">
        <v>1537</v>
      </c>
      <c r="F626" s="40" t="s">
        <v>1538</v>
      </c>
      <c r="G626" s="45" t="s">
        <v>1539</v>
      </c>
      <c r="H626" s="45" t="s">
        <v>1540</v>
      </c>
      <c r="I626" s="990"/>
    </row>
    <row r="627" spans="2:9" ht="16.2" thickTop="1">
      <c r="B627" t="s">
        <v>1560</v>
      </c>
      <c r="C627" s="47">
        <v>44749</v>
      </c>
      <c r="D627" s="27">
        <v>7.5</v>
      </c>
      <c r="E627" s="27">
        <v>5</v>
      </c>
      <c r="F627" s="27">
        <v>0.5</v>
      </c>
      <c r="G627" s="24">
        <v>1.0218665440417185</v>
      </c>
      <c r="H627" s="24">
        <v>0.828649625804325</v>
      </c>
      <c r="I627" s="990"/>
    </row>
    <row r="628" spans="2:9">
      <c r="B628" t="s">
        <v>1560</v>
      </c>
      <c r="C628" s="47">
        <v>44749</v>
      </c>
      <c r="D628" s="27">
        <v>7.5</v>
      </c>
      <c r="E628" s="27">
        <v>5</v>
      </c>
      <c r="F628" s="27">
        <v>2</v>
      </c>
      <c r="G628" s="27" t="s">
        <v>811</v>
      </c>
      <c r="H628" s="27" t="s">
        <v>811</v>
      </c>
      <c r="I628" s="990"/>
    </row>
    <row r="629" spans="2:9">
      <c r="B629" t="s">
        <v>1560</v>
      </c>
      <c r="C629" s="47">
        <v>44749</v>
      </c>
      <c r="D629" s="27">
        <v>7.5</v>
      </c>
      <c r="E629" s="27">
        <v>5</v>
      </c>
      <c r="F629" s="27">
        <v>4</v>
      </c>
      <c r="G629" s="27" t="s">
        <v>811</v>
      </c>
      <c r="H629" s="27" t="s">
        <v>811</v>
      </c>
      <c r="I629" s="990"/>
    </row>
    <row r="630" spans="2:9">
      <c r="B630" t="s">
        <v>1560</v>
      </c>
      <c r="C630" s="47">
        <v>44749</v>
      </c>
      <c r="D630" s="27">
        <v>7.5</v>
      </c>
      <c r="E630" s="27">
        <v>5</v>
      </c>
      <c r="F630" s="27">
        <v>6</v>
      </c>
      <c r="G630" s="24">
        <v>0.50955979548316876</v>
      </c>
      <c r="H630" s="24">
        <v>1.7392423384625526</v>
      </c>
      <c r="I630" s="990"/>
    </row>
    <row r="631" spans="2:9">
      <c r="B631" t="s">
        <v>1560</v>
      </c>
      <c r="C631" s="47">
        <v>44777</v>
      </c>
      <c r="D631" s="27">
        <v>7.2</v>
      </c>
      <c r="E631" s="27">
        <v>3.7</v>
      </c>
      <c r="F631" s="27">
        <v>0.5</v>
      </c>
      <c r="G631" s="24">
        <v>0.14558851299519107</v>
      </c>
      <c r="H631" s="24">
        <v>1.6548417402162447</v>
      </c>
      <c r="I631" s="990"/>
    </row>
    <row r="632" spans="2:9">
      <c r="B632" t="s">
        <v>1560</v>
      </c>
      <c r="C632" s="47">
        <v>44777</v>
      </c>
      <c r="D632" s="27">
        <v>7.2</v>
      </c>
      <c r="E632" s="27">
        <v>3.7</v>
      </c>
      <c r="F632" s="27">
        <v>2</v>
      </c>
      <c r="G632" s="27" t="s">
        <v>811</v>
      </c>
      <c r="H632" s="27" t="s">
        <v>811</v>
      </c>
      <c r="I632" s="990"/>
    </row>
    <row r="633" spans="2:9">
      <c r="B633" t="s">
        <v>1560</v>
      </c>
      <c r="C633" s="47">
        <v>44777</v>
      </c>
      <c r="D633" s="27">
        <v>7.2</v>
      </c>
      <c r="E633" s="27">
        <v>3.7</v>
      </c>
      <c r="F633" s="27">
        <v>4</v>
      </c>
      <c r="G633" s="27" t="s">
        <v>811</v>
      </c>
      <c r="H633" s="27" t="s">
        <v>811</v>
      </c>
      <c r="I633" s="990"/>
    </row>
    <row r="634" spans="2:9">
      <c r="B634" t="s">
        <v>1560</v>
      </c>
      <c r="C634" s="47">
        <v>44777</v>
      </c>
      <c r="D634" s="27">
        <v>7.2</v>
      </c>
      <c r="E634" s="27">
        <v>3.7</v>
      </c>
      <c r="F634" s="27">
        <v>6</v>
      </c>
      <c r="G634" s="24">
        <v>0.40036841073677543</v>
      </c>
      <c r="H634" s="24">
        <v>7.7589610718618127</v>
      </c>
      <c r="I634" s="990"/>
    </row>
    <row r="635" spans="2:9">
      <c r="B635" t="s">
        <v>1560</v>
      </c>
      <c r="C635" s="47">
        <v>44790</v>
      </c>
      <c r="D635" s="27">
        <v>7.2</v>
      </c>
      <c r="E635" s="27">
        <v>3.8</v>
      </c>
      <c r="F635" s="27">
        <v>0.5</v>
      </c>
      <c r="G635" s="24">
        <v>0.50955979548316876</v>
      </c>
      <c r="H635" s="24">
        <v>1.6800933171061883</v>
      </c>
      <c r="I635" s="990"/>
    </row>
    <row r="636" spans="2:9">
      <c r="B636" t="s">
        <v>1560</v>
      </c>
      <c r="C636" s="47">
        <v>44790</v>
      </c>
      <c r="D636" s="27">
        <v>7.2</v>
      </c>
      <c r="E636" s="27">
        <v>3.8</v>
      </c>
      <c r="F636" s="27">
        <v>2</v>
      </c>
      <c r="G636" s="27" t="s">
        <v>811</v>
      </c>
      <c r="H636" s="27" t="s">
        <v>811</v>
      </c>
      <c r="I636" s="990"/>
    </row>
    <row r="637" spans="2:9">
      <c r="B637" t="s">
        <v>1560</v>
      </c>
      <c r="C637" s="47">
        <v>44790</v>
      </c>
      <c r="D637" s="27">
        <v>7.2</v>
      </c>
      <c r="E637" s="27">
        <v>3.8</v>
      </c>
      <c r="F637" s="27">
        <v>4</v>
      </c>
      <c r="G637" s="27" t="s">
        <v>811</v>
      </c>
      <c r="H637" s="27" t="s">
        <v>811</v>
      </c>
      <c r="I637" s="990"/>
    </row>
    <row r="638" spans="2:9">
      <c r="B638" t="s">
        <v>1560</v>
      </c>
      <c r="C638" s="47">
        <v>44790</v>
      </c>
      <c r="D638" s="27">
        <v>7.2</v>
      </c>
      <c r="E638" s="27">
        <v>3.8</v>
      </c>
      <c r="F638" s="27">
        <v>6</v>
      </c>
      <c r="G638" s="24">
        <v>0.58235405198076429</v>
      </c>
      <c r="H638" s="24">
        <v>4.6476936833509148</v>
      </c>
      <c r="I638" s="990"/>
    </row>
    <row r="639" spans="2:9">
      <c r="B639" t="s">
        <v>1560</v>
      </c>
      <c r="C639" s="47">
        <v>44806</v>
      </c>
      <c r="D639" s="27">
        <v>7.2</v>
      </c>
      <c r="E639" s="27">
        <v>3.8</v>
      </c>
      <c r="F639" s="27">
        <v>0.5</v>
      </c>
      <c r="G639" s="27" t="s">
        <v>811</v>
      </c>
      <c r="H639" s="27" t="s">
        <v>811</v>
      </c>
      <c r="I639" s="990"/>
    </row>
    <row r="640" spans="2:9">
      <c r="B640" t="s">
        <v>1560</v>
      </c>
      <c r="C640" s="47">
        <v>44806</v>
      </c>
      <c r="D640" s="27">
        <v>7.2</v>
      </c>
      <c r="E640" s="27">
        <v>3.8</v>
      </c>
      <c r="F640" s="27">
        <v>2</v>
      </c>
      <c r="G640" s="27" t="s">
        <v>811</v>
      </c>
      <c r="H640" s="27" t="s">
        <v>811</v>
      </c>
      <c r="I640" s="990"/>
    </row>
    <row r="641" spans="2:10">
      <c r="B641" t="s">
        <v>1560</v>
      </c>
      <c r="C641" s="47">
        <v>44806</v>
      </c>
      <c r="D641" s="27">
        <v>7.2</v>
      </c>
      <c r="E641" s="27">
        <v>3.8</v>
      </c>
      <c r="F641" s="27">
        <v>4</v>
      </c>
      <c r="G641" s="27" t="s">
        <v>811</v>
      </c>
      <c r="H641" s="27" t="s">
        <v>811</v>
      </c>
      <c r="I641" s="990"/>
    </row>
    <row r="642" spans="2:10">
      <c r="B642" t="s">
        <v>1560</v>
      </c>
      <c r="C642" s="47">
        <v>44806</v>
      </c>
      <c r="D642" s="27">
        <v>7.2</v>
      </c>
      <c r="E642" s="27">
        <v>3.8</v>
      </c>
      <c r="F642" s="27">
        <v>6</v>
      </c>
      <c r="G642" s="27" t="s">
        <v>811</v>
      </c>
      <c r="H642" s="27" t="s">
        <v>811</v>
      </c>
      <c r="I642" s="990"/>
    </row>
    <row r="643" spans="2:10">
      <c r="C643" s="658"/>
      <c r="D643" s="27"/>
      <c r="E643" s="27"/>
      <c r="F643" s="54"/>
      <c r="G643" s="54"/>
      <c r="H643" s="54"/>
      <c r="I643" s="990"/>
    </row>
    <row r="644" spans="2:10">
      <c r="C644" s="658"/>
      <c r="D644" s="27"/>
      <c r="E644" s="27"/>
      <c r="F644" s="54"/>
      <c r="G644" s="54"/>
      <c r="H644" s="54"/>
      <c r="I644" s="990"/>
    </row>
    <row r="645" spans="2:10">
      <c r="C645" s="658"/>
      <c r="D645" s="27"/>
      <c r="E645" s="27"/>
      <c r="F645" s="54"/>
      <c r="G645" s="54"/>
      <c r="H645" s="54"/>
      <c r="I645" s="990"/>
    </row>
    <row r="646" spans="2:10">
      <c r="C646" s="658"/>
      <c r="D646" s="27"/>
      <c r="E646" s="27"/>
      <c r="F646" s="54"/>
      <c r="G646" s="54"/>
      <c r="H646" s="54"/>
      <c r="I646" s="990"/>
    </row>
    <row r="648" spans="2:10">
      <c r="B648" s="31"/>
      <c r="C648" s="31"/>
      <c r="D648" s="36" t="s">
        <v>1533</v>
      </c>
      <c r="E648" s="36" t="s">
        <v>1221</v>
      </c>
      <c r="F648" s="36" t="s">
        <v>1534</v>
      </c>
      <c r="G648" s="39" t="s">
        <v>705</v>
      </c>
      <c r="H648" s="36" t="s">
        <v>1535</v>
      </c>
      <c r="I648" s="55"/>
    </row>
    <row r="649" spans="2:10" ht="16.2" thickBot="1">
      <c r="B649" s="40" t="s">
        <v>701</v>
      </c>
      <c r="C649" s="40" t="s">
        <v>786</v>
      </c>
      <c r="D649" s="40" t="s">
        <v>1537</v>
      </c>
      <c r="E649" s="40" t="s">
        <v>1538</v>
      </c>
      <c r="F649" s="40" t="s">
        <v>1537</v>
      </c>
      <c r="G649" s="45" t="s">
        <v>1539</v>
      </c>
      <c r="H649" s="45" t="s">
        <v>1540</v>
      </c>
      <c r="I649" s="987" t="s">
        <v>799</v>
      </c>
    </row>
    <row r="650" spans="2:10" ht="16.2" thickTop="1">
      <c r="B650" t="s">
        <v>1623</v>
      </c>
      <c r="C650" s="658">
        <v>44392</v>
      </c>
      <c r="D650" s="27">
        <v>8.6</v>
      </c>
      <c r="E650" s="27">
        <v>0.5</v>
      </c>
      <c r="F650" s="54">
        <v>4.9000000000000004</v>
      </c>
      <c r="G650" s="68">
        <v>0.3442008204718246</v>
      </c>
      <c r="H650" s="68">
        <v>3.1571428571428575</v>
      </c>
      <c r="I650" s="990"/>
      <c r="J650" s="571" t="s">
        <v>1622</v>
      </c>
    </row>
    <row r="651" spans="2:10">
      <c r="B651" t="s">
        <v>1623</v>
      </c>
      <c r="C651" s="658">
        <v>44392</v>
      </c>
      <c r="D651" s="27">
        <v>8.6</v>
      </c>
      <c r="E651" s="27">
        <v>2</v>
      </c>
      <c r="F651" s="54">
        <v>4.9000000000000004</v>
      </c>
      <c r="G651" s="54" t="s">
        <v>811</v>
      </c>
      <c r="H651" s="54" t="s">
        <v>811</v>
      </c>
      <c r="I651" s="990"/>
    </row>
    <row r="652" spans="2:10">
      <c r="B652" t="s">
        <v>1623</v>
      </c>
      <c r="C652" s="658">
        <v>44392</v>
      </c>
      <c r="D652" s="27">
        <v>8.6</v>
      </c>
      <c r="E652" s="27">
        <v>4</v>
      </c>
      <c r="F652" s="54">
        <v>4.9000000000000004</v>
      </c>
      <c r="G652" s="54" t="s">
        <v>811</v>
      </c>
      <c r="H652" s="54" t="s">
        <v>811</v>
      </c>
      <c r="I652" s="990"/>
    </row>
    <row r="653" spans="2:10">
      <c r="B653" t="s">
        <v>1623</v>
      </c>
      <c r="C653" s="658">
        <v>44392</v>
      </c>
      <c r="D653" s="27">
        <v>8.6</v>
      </c>
      <c r="E653" s="27">
        <v>6</v>
      </c>
      <c r="F653" s="54">
        <v>4.9000000000000004</v>
      </c>
      <c r="G653" s="54" t="s">
        <v>811</v>
      </c>
      <c r="H653" s="54" t="s">
        <v>811</v>
      </c>
      <c r="I653" s="990"/>
    </row>
    <row r="654" spans="2:10">
      <c r="B654" t="s">
        <v>1623</v>
      </c>
      <c r="C654" s="658">
        <v>44392</v>
      </c>
      <c r="D654" s="27">
        <v>8.6</v>
      </c>
      <c r="E654" s="27">
        <v>8</v>
      </c>
      <c r="F654" s="54">
        <v>4.9000000000000004</v>
      </c>
      <c r="G654" s="68">
        <v>0.73530918416591484</v>
      </c>
      <c r="H654" s="68">
        <v>55.541428571428582</v>
      </c>
      <c r="I654" s="990"/>
    </row>
    <row r="655" spans="2:10">
      <c r="B655" t="s">
        <v>1623</v>
      </c>
      <c r="C655" s="658">
        <v>44406</v>
      </c>
      <c r="D655" s="27">
        <v>8.4</v>
      </c>
      <c r="E655" s="27">
        <v>0.5</v>
      </c>
      <c r="F655" s="54">
        <v>3.45</v>
      </c>
      <c r="G655" s="68">
        <v>0.48188114866055437</v>
      </c>
      <c r="H655" s="68">
        <v>3.1571428571428575</v>
      </c>
      <c r="I655" s="990"/>
    </row>
    <row r="656" spans="2:10">
      <c r="B656" t="s">
        <v>1623</v>
      </c>
      <c r="C656" s="658">
        <v>44406</v>
      </c>
      <c r="D656" s="27">
        <v>8.4</v>
      </c>
      <c r="E656" s="27">
        <v>2</v>
      </c>
      <c r="F656" s="54">
        <v>3.45</v>
      </c>
      <c r="G656" s="54" t="s">
        <v>811</v>
      </c>
      <c r="H656" s="54" t="s">
        <v>811</v>
      </c>
      <c r="I656" s="990"/>
    </row>
    <row r="657" spans="2:9">
      <c r="B657" t="s">
        <v>1623</v>
      </c>
      <c r="C657" s="658">
        <v>44406</v>
      </c>
      <c r="D657" s="27">
        <v>8.4</v>
      </c>
      <c r="E657" s="27">
        <v>4</v>
      </c>
      <c r="F657" s="54">
        <v>3.45</v>
      </c>
      <c r="G657" s="54" t="s">
        <v>811</v>
      </c>
      <c r="H657" s="54" t="s">
        <v>811</v>
      </c>
      <c r="I657" s="990"/>
    </row>
    <row r="658" spans="2:9">
      <c r="B658" t="s">
        <v>1623</v>
      </c>
      <c r="C658" s="658">
        <v>44406</v>
      </c>
      <c r="D658" s="27">
        <v>8.4</v>
      </c>
      <c r="E658" s="27">
        <v>6</v>
      </c>
      <c r="F658" s="54">
        <v>3.45</v>
      </c>
      <c r="G658" s="54" t="s">
        <v>811</v>
      </c>
      <c r="H658" s="54" t="s">
        <v>811</v>
      </c>
      <c r="I658" s="990"/>
    </row>
    <row r="659" spans="2:9">
      <c r="B659" t="s">
        <v>1623</v>
      </c>
      <c r="C659" s="658">
        <v>44406</v>
      </c>
      <c r="D659" s="27">
        <v>8.4</v>
      </c>
      <c r="E659" s="27">
        <v>8</v>
      </c>
      <c r="F659" s="54">
        <v>3.45</v>
      </c>
      <c r="G659" s="68">
        <v>2.1390812630281162</v>
      </c>
      <c r="H659" s="68">
        <v>55.541428571428582</v>
      </c>
      <c r="I659" s="990"/>
    </row>
    <row r="660" spans="2:9">
      <c r="B660" t="s">
        <v>1623</v>
      </c>
      <c r="C660" s="658">
        <v>44434</v>
      </c>
      <c r="D660" s="27">
        <v>8.5</v>
      </c>
      <c r="E660" s="27">
        <v>0.5</v>
      </c>
      <c r="F660" s="54">
        <v>3.4</v>
      </c>
      <c r="G660" s="655">
        <v>0.42466666666666675</v>
      </c>
      <c r="H660" s="68">
        <v>3.3514285714285719</v>
      </c>
      <c r="I660" s="990"/>
    </row>
    <row r="661" spans="2:9">
      <c r="B661" t="s">
        <v>1623</v>
      </c>
      <c r="C661" s="658">
        <v>44434</v>
      </c>
      <c r="D661" s="27">
        <v>8.5</v>
      </c>
      <c r="E661" s="27">
        <v>2</v>
      </c>
      <c r="F661" s="54">
        <v>3.4</v>
      </c>
      <c r="G661" s="54" t="s">
        <v>811</v>
      </c>
      <c r="H661" s="54" t="s">
        <v>811</v>
      </c>
      <c r="I661" s="990"/>
    </row>
    <row r="662" spans="2:9">
      <c r="B662" t="s">
        <v>1623</v>
      </c>
      <c r="C662" s="658">
        <v>44434</v>
      </c>
      <c r="D662" s="27">
        <v>8.5</v>
      </c>
      <c r="E662" s="27">
        <v>4</v>
      </c>
      <c r="F662" s="54">
        <v>3.4</v>
      </c>
      <c r="G662" s="54" t="s">
        <v>811</v>
      </c>
      <c r="H662" s="54" t="s">
        <v>811</v>
      </c>
      <c r="I662" s="990"/>
    </row>
    <row r="663" spans="2:9">
      <c r="B663" t="s">
        <v>1623</v>
      </c>
      <c r="C663" s="658">
        <v>44434</v>
      </c>
      <c r="D663" s="27">
        <v>8.5</v>
      </c>
      <c r="E663" s="27">
        <v>6</v>
      </c>
      <c r="F663" s="54">
        <v>3.4</v>
      </c>
      <c r="G663" s="54" t="s">
        <v>811</v>
      </c>
      <c r="H663" s="54" t="s">
        <v>811</v>
      </c>
      <c r="I663" s="990"/>
    </row>
    <row r="664" spans="2:9">
      <c r="B664" t="s">
        <v>1623</v>
      </c>
      <c r="C664" s="658">
        <v>44434</v>
      </c>
      <c r="D664" s="27">
        <v>8.5</v>
      </c>
      <c r="E664" s="27">
        <v>8</v>
      </c>
      <c r="F664" s="54">
        <v>3.4</v>
      </c>
      <c r="G664" s="655">
        <v>0.80013665408380619</v>
      </c>
      <c r="H664" s="68">
        <v>6.4276190476190491</v>
      </c>
      <c r="I664" s="990"/>
    </row>
    <row r="665" spans="2:9">
      <c r="B665" t="s">
        <v>1623</v>
      </c>
      <c r="C665" s="658">
        <v>44458</v>
      </c>
      <c r="D665" s="27">
        <v>8.6</v>
      </c>
      <c r="E665" s="27">
        <v>0.5</v>
      </c>
      <c r="F665" s="54">
        <v>3.55</v>
      </c>
      <c r="G665" s="54" t="s">
        <v>811</v>
      </c>
      <c r="H665" s="54" t="s">
        <v>811</v>
      </c>
      <c r="I665" s="990"/>
    </row>
    <row r="666" spans="2:9">
      <c r="B666" t="s">
        <v>1623</v>
      </c>
      <c r="C666" s="658">
        <v>44458</v>
      </c>
      <c r="D666" s="27">
        <v>8.6</v>
      </c>
      <c r="E666" s="27">
        <v>2</v>
      </c>
      <c r="F666" s="54">
        <v>3.55</v>
      </c>
      <c r="G666" s="54" t="s">
        <v>811</v>
      </c>
      <c r="H666" s="54" t="s">
        <v>811</v>
      </c>
      <c r="I666" s="990"/>
    </row>
    <row r="667" spans="2:9">
      <c r="B667" t="s">
        <v>1623</v>
      </c>
      <c r="C667" s="658">
        <v>44458</v>
      </c>
      <c r="D667" s="27">
        <v>8.6</v>
      </c>
      <c r="E667" s="27">
        <v>4</v>
      </c>
      <c r="F667" s="54">
        <v>3.55</v>
      </c>
      <c r="G667" s="54" t="s">
        <v>811</v>
      </c>
      <c r="H667" s="54" t="s">
        <v>811</v>
      </c>
      <c r="I667" s="990"/>
    </row>
    <row r="668" spans="2:9">
      <c r="B668" t="s">
        <v>1623</v>
      </c>
      <c r="C668" s="658">
        <v>44458</v>
      </c>
      <c r="D668" s="27">
        <v>8.6</v>
      </c>
      <c r="E668" s="27">
        <v>6</v>
      </c>
      <c r="F668" s="54">
        <v>3.55</v>
      </c>
      <c r="G668" s="54" t="s">
        <v>811</v>
      </c>
      <c r="H668" s="54" t="s">
        <v>811</v>
      </c>
      <c r="I668" s="990"/>
    </row>
    <row r="669" spans="2:9">
      <c r="B669" t="s">
        <v>1623</v>
      </c>
      <c r="C669" s="658">
        <v>44458</v>
      </c>
      <c r="D669" s="27">
        <v>8.6</v>
      </c>
      <c r="E669" s="27">
        <v>8</v>
      </c>
      <c r="F669" s="54">
        <v>3.55</v>
      </c>
      <c r="G669" s="54" t="s">
        <v>811</v>
      </c>
      <c r="H669" s="54" t="s">
        <v>811</v>
      </c>
      <c r="I669" s="990"/>
    </row>
    <row r="670" spans="2:9">
      <c r="C670" s="658"/>
      <c r="D670" s="27"/>
      <c r="E670" s="27"/>
      <c r="F670" s="54"/>
      <c r="G670" s="54"/>
      <c r="H670" s="54"/>
      <c r="I670" s="990"/>
    </row>
    <row r="671" spans="2:9">
      <c r="D671" s="36" t="s">
        <v>1533</v>
      </c>
      <c r="E671" s="36" t="s">
        <v>1534</v>
      </c>
      <c r="F671" s="36" t="s">
        <v>1221</v>
      </c>
      <c r="G671" s="39" t="s">
        <v>705</v>
      </c>
      <c r="H671" s="36" t="s">
        <v>1535</v>
      </c>
    </row>
    <row r="672" spans="2:9" ht="16.2" thickBot="1">
      <c r="B672" s="40" t="s">
        <v>701</v>
      </c>
      <c r="C672" s="40" t="s">
        <v>786</v>
      </c>
      <c r="D672" s="40" t="s">
        <v>1537</v>
      </c>
      <c r="E672" s="40" t="s">
        <v>1537</v>
      </c>
      <c r="F672" s="40" t="s">
        <v>1538</v>
      </c>
      <c r="G672" s="45" t="s">
        <v>1539</v>
      </c>
      <c r="H672" s="45" t="s">
        <v>1540</v>
      </c>
    </row>
    <row r="673" spans="2:8" ht="16.2" thickTop="1">
      <c r="B673" t="s">
        <v>1623</v>
      </c>
      <c r="C673" s="47">
        <v>44776</v>
      </c>
      <c r="D673" s="27">
        <v>8</v>
      </c>
      <c r="E673" s="27">
        <v>3.5</v>
      </c>
      <c r="F673" s="27">
        <v>0.5</v>
      </c>
      <c r="G673" s="24">
        <v>0.54595692373196658</v>
      </c>
      <c r="H673" s="24">
        <v>0.84530359084915629</v>
      </c>
    </row>
    <row r="674" spans="2:8">
      <c r="B674" t="s">
        <v>1623</v>
      </c>
      <c r="C674" s="47">
        <v>44776</v>
      </c>
      <c r="D674" s="27">
        <v>8</v>
      </c>
      <c r="E674" s="27">
        <v>3.5</v>
      </c>
      <c r="F674" s="27">
        <v>2</v>
      </c>
      <c r="G674" s="27" t="s">
        <v>811</v>
      </c>
      <c r="H674" s="27" t="s">
        <v>811</v>
      </c>
    </row>
    <row r="675" spans="2:8">
      <c r="B675" t="s">
        <v>1623</v>
      </c>
      <c r="C675" s="47">
        <v>44776</v>
      </c>
      <c r="D675" s="27">
        <v>8</v>
      </c>
      <c r="E675" s="27">
        <v>3.5</v>
      </c>
      <c r="F675" s="27">
        <v>4</v>
      </c>
      <c r="G675" s="27" t="s">
        <v>811</v>
      </c>
      <c r="H675" s="27" t="s">
        <v>811</v>
      </c>
    </row>
    <row r="676" spans="2:8">
      <c r="B676" t="s">
        <v>1623</v>
      </c>
      <c r="C676" s="47">
        <v>44776</v>
      </c>
      <c r="D676" s="27">
        <v>8</v>
      </c>
      <c r="E676" s="27">
        <v>3.5</v>
      </c>
      <c r="F676" s="27">
        <v>6</v>
      </c>
      <c r="G676" s="24">
        <v>1.4039938520391961</v>
      </c>
      <c r="H676" s="68">
        <v>100.6448412364188</v>
      </c>
    </row>
  </sheetData>
  <autoFilter ref="A4:H547" xr:uid="{00000000-0009-0000-0000-000008000000}">
    <sortState xmlns:xlrd2="http://schemas.microsoft.com/office/spreadsheetml/2017/richdata2" ref="A5:H547">
      <sortCondition ref="B4:B547"/>
    </sortState>
  </autoFilter>
  <pageMargins left="0.7" right="0.7" top="0.75" bottom="0.75" header="0.3" footer="0.3"/>
  <pageSetup orientation="portrait" horizontalDpi="1200" verticalDpi="1200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0455D-617E-40F0-9616-4D850EA2DC96}">
  <dimension ref="A1:Y1166"/>
  <sheetViews>
    <sheetView topLeftCell="A5" zoomScale="71" zoomScaleNormal="62" zoomScalePageLayoutView="96" workbookViewId="0">
      <selection activeCell="T1105" sqref="T1105:T1108"/>
    </sheetView>
  </sheetViews>
  <sheetFormatPr defaultColWidth="11" defaultRowHeight="25.8"/>
  <cols>
    <col min="1" max="1" width="18" customWidth="1"/>
    <col min="2" max="2" width="14.796875" customWidth="1"/>
    <col min="3" max="22" width="9"/>
    <col min="23" max="23" width="9" style="184"/>
    <col min="24" max="24" width="9" style="206"/>
  </cols>
  <sheetData>
    <row r="1" spans="1:24">
      <c r="A1" s="1" t="s">
        <v>1624</v>
      </c>
      <c r="B1" s="2"/>
      <c r="C1" s="3206"/>
      <c r="D1" s="3206"/>
      <c r="E1" s="3"/>
      <c r="F1" s="4"/>
      <c r="G1" s="2"/>
      <c r="H1" s="3"/>
      <c r="I1" s="2"/>
      <c r="J1" s="2"/>
      <c r="K1" s="2"/>
      <c r="L1" s="2"/>
      <c r="M1" s="2"/>
      <c r="N1" s="2"/>
      <c r="O1" s="2"/>
      <c r="P1" s="5"/>
      <c r="Q1" s="6"/>
      <c r="R1" s="2"/>
      <c r="S1" s="2"/>
      <c r="T1" s="2"/>
      <c r="U1" s="2"/>
      <c r="V1" s="2"/>
    </row>
    <row r="2" spans="1:24">
      <c r="A2" s="1" t="s">
        <v>1625</v>
      </c>
      <c r="B2" s="2"/>
      <c r="C2" s="3"/>
      <c r="D2" s="2"/>
      <c r="E2" s="3"/>
      <c r="F2" s="4"/>
      <c r="G2" s="2"/>
      <c r="H2" s="3"/>
      <c r="I2" s="2"/>
      <c r="J2" s="2"/>
      <c r="K2" s="2"/>
      <c r="L2" s="2"/>
      <c r="M2" s="2"/>
      <c r="N2" s="2"/>
      <c r="O2" s="2"/>
      <c r="P2" s="5"/>
      <c r="Q2" s="6"/>
      <c r="R2" s="2"/>
      <c r="S2" s="2"/>
      <c r="T2" s="2"/>
      <c r="U2" s="2"/>
      <c r="V2" s="2"/>
    </row>
    <row r="3" spans="1:24">
      <c r="A3" s="1" t="s">
        <v>1626</v>
      </c>
      <c r="B3" s="2"/>
      <c r="C3" s="3"/>
      <c r="D3" s="2"/>
      <c r="E3" s="3"/>
      <c r="F3" s="4"/>
      <c r="G3" s="2"/>
      <c r="H3" s="3"/>
      <c r="I3" s="2"/>
      <c r="J3" s="2"/>
      <c r="K3" s="2"/>
      <c r="L3" s="2"/>
      <c r="M3" s="2"/>
      <c r="N3" s="2"/>
      <c r="O3" s="2"/>
      <c r="P3" s="5"/>
      <c r="Q3" s="6"/>
      <c r="R3" s="2"/>
      <c r="S3" s="2"/>
      <c r="T3" s="2"/>
      <c r="U3" s="2"/>
      <c r="V3" s="2"/>
    </row>
    <row r="4" spans="1:24">
      <c r="A4" s="1" t="s">
        <v>1627</v>
      </c>
      <c r="B4" s="2"/>
      <c r="C4" s="3"/>
      <c r="D4" s="2"/>
      <c r="E4" s="3"/>
      <c r="F4" s="4"/>
      <c r="G4" s="2"/>
      <c r="H4" s="3"/>
      <c r="I4" s="2"/>
      <c r="J4" s="2"/>
      <c r="K4" s="2"/>
      <c r="L4" s="2"/>
      <c r="M4" s="2"/>
      <c r="N4" s="2"/>
      <c r="O4" s="2"/>
      <c r="P4" s="5"/>
      <c r="Q4" s="6"/>
      <c r="R4" s="2"/>
      <c r="S4" s="2"/>
      <c r="T4" s="2"/>
      <c r="U4" s="2"/>
      <c r="V4" s="2"/>
    </row>
    <row r="5" spans="1:24">
      <c r="A5" s="1" t="s">
        <v>1628</v>
      </c>
      <c r="B5" s="2"/>
      <c r="C5" s="3"/>
      <c r="D5" s="2"/>
      <c r="E5" s="3"/>
      <c r="F5" s="4"/>
      <c r="G5" s="2"/>
      <c r="H5" s="3"/>
      <c r="I5" s="2"/>
      <c r="J5" s="2"/>
      <c r="K5" s="2"/>
      <c r="L5" s="2"/>
      <c r="M5" s="2"/>
      <c r="N5" s="2"/>
      <c r="O5" s="2"/>
      <c r="P5" s="5"/>
      <c r="Q5" s="6"/>
      <c r="R5" s="2"/>
      <c r="S5" s="2"/>
      <c r="T5" s="2"/>
      <c r="U5" s="2"/>
      <c r="V5" s="2"/>
    </row>
    <row r="6" spans="1:24">
      <c r="A6" s="3" t="s">
        <v>1629</v>
      </c>
      <c r="B6" s="2"/>
      <c r="C6" s="3"/>
      <c r="D6" s="2"/>
      <c r="E6" s="3"/>
      <c r="F6" s="4"/>
      <c r="G6" s="2"/>
      <c r="H6" s="3"/>
      <c r="I6" s="2"/>
      <c r="J6" s="2"/>
      <c r="K6" s="2"/>
      <c r="L6" s="2"/>
      <c r="M6" s="2"/>
      <c r="N6" s="2"/>
      <c r="O6" s="2"/>
      <c r="P6" s="5"/>
      <c r="Q6" s="6"/>
      <c r="R6" s="2"/>
      <c r="S6" s="2"/>
      <c r="T6" s="2"/>
      <c r="U6" s="2"/>
      <c r="V6" s="2"/>
    </row>
    <row r="7" spans="1:24">
      <c r="A7" s="3"/>
      <c r="B7" s="2"/>
      <c r="C7" s="3"/>
      <c r="D7" s="2"/>
      <c r="E7" s="3"/>
      <c r="F7" s="4"/>
      <c r="G7" s="2"/>
      <c r="H7" s="3"/>
      <c r="I7" s="2"/>
      <c r="J7" s="2"/>
      <c r="K7" s="2"/>
      <c r="L7" s="2"/>
      <c r="M7" s="2"/>
      <c r="N7" s="2"/>
      <c r="O7" s="2"/>
      <c r="P7" s="5"/>
      <c r="Q7" s="6"/>
      <c r="R7" s="2"/>
      <c r="S7" s="2"/>
      <c r="T7" s="2"/>
      <c r="U7" s="2"/>
      <c r="V7" s="2"/>
    </row>
    <row r="8" spans="1:24">
      <c r="A8" s="3"/>
      <c r="B8" s="2"/>
      <c r="C8" s="3"/>
      <c r="D8" s="2"/>
      <c r="E8" s="3"/>
      <c r="F8" s="4"/>
      <c r="G8" s="2"/>
      <c r="H8" s="3"/>
      <c r="I8" s="2"/>
      <c r="J8" s="2"/>
      <c r="K8" s="2"/>
      <c r="L8" s="2"/>
      <c r="M8" s="2"/>
      <c r="N8" s="2"/>
      <c r="O8" s="2"/>
      <c r="P8" s="5"/>
      <c r="Q8" s="6"/>
      <c r="R8" s="2"/>
      <c r="S8" s="2"/>
      <c r="T8" s="2"/>
      <c r="U8" s="2"/>
      <c r="V8" s="2"/>
    </row>
    <row r="9" spans="1:24">
      <c r="A9" s="3"/>
      <c r="B9" s="2"/>
      <c r="C9" s="3"/>
      <c r="D9" s="2"/>
      <c r="E9" s="3"/>
      <c r="F9" s="4"/>
      <c r="G9" s="2"/>
      <c r="H9" s="3"/>
      <c r="I9" s="2"/>
      <c r="J9" s="2"/>
      <c r="K9" s="2"/>
      <c r="L9" s="2"/>
      <c r="M9" s="2"/>
      <c r="N9" s="2"/>
      <c r="O9" s="2"/>
      <c r="P9" s="5"/>
      <c r="Q9" s="6"/>
      <c r="R9" s="6"/>
      <c r="S9" s="6"/>
      <c r="T9" s="2"/>
      <c r="U9" s="2"/>
      <c r="V9" s="2"/>
      <c r="W9" s="184" t="s">
        <v>1630</v>
      </c>
    </row>
    <row r="10" spans="1:24">
      <c r="A10" s="3"/>
      <c r="B10" s="2"/>
      <c r="C10" s="3"/>
      <c r="D10" s="2"/>
      <c r="E10" s="3"/>
      <c r="F10" s="4"/>
      <c r="G10" s="2"/>
      <c r="H10" s="3"/>
      <c r="I10" s="2"/>
      <c r="J10" s="2"/>
      <c r="K10" s="2"/>
      <c r="L10" s="2"/>
      <c r="M10" s="2"/>
      <c r="N10" s="2"/>
      <c r="O10" s="2"/>
      <c r="P10" s="5"/>
      <c r="Q10" s="6"/>
      <c r="R10" s="6"/>
      <c r="S10" s="6"/>
      <c r="T10" s="2"/>
      <c r="U10" s="2"/>
      <c r="V10" s="2"/>
    </row>
    <row r="11" spans="1:24">
      <c r="A11" s="3"/>
      <c r="B11" s="2"/>
      <c r="C11" s="3"/>
      <c r="D11" s="2"/>
      <c r="E11" s="3"/>
      <c r="F11" s="4"/>
      <c r="G11" s="2"/>
      <c r="H11" s="3"/>
      <c r="I11" s="2"/>
      <c r="J11" s="2"/>
      <c r="K11" s="2"/>
      <c r="L11" s="2"/>
      <c r="M11" s="2"/>
      <c r="N11" s="2"/>
      <c r="O11" s="7"/>
      <c r="P11" s="5"/>
      <c r="Q11" s="6"/>
      <c r="R11" s="6"/>
      <c r="S11" s="6"/>
      <c r="T11" s="2"/>
      <c r="U11" s="2"/>
      <c r="V11" s="2"/>
    </row>
    <row r="12" spans="1:24">
      <c r="A12" s="3"/>
      <c r="B12" s="2"/>
      <c r="C12" s="3"/>
      <c r="D12" s="2"/>
      <c r="E12" s="3"/>
      <c r="F12" s="8" t="s">
        <v>1012</v>
      </c>
      <c r="G12" s="7" t="s">
        <v>1012</v>
      </c>
      <c r="H12" s="3"/>
      <c r="I12" s="7" t="s">
        <v>1533</v>
      </c>
      <c r="J12" s="198" t="s">
        <v>1534</v>
      </c>
      <c r="K12" s="7"/>
      <c r="L12" s="190" t="s">
        <v>1221</v>
      </c>
      <c r="M12" s="2"/>
      <c r="N12" s="7" t="s">
        <v>1631</v>
      </c>
      <c r="O12" s="7" t="s">
        <v>1631</v>
      </c>
      <c r="P12" s="9"/>
      <c r="Q12" s="10" t="s">
        <v>704</v>
      </c>
      <c r="R12" s="75" t="s">
        <v>705</v>
      </c>
      <c r="S12" s="10" t="s">
        <v>706</v>
      </c>
      <c r="T12" s="77" t="s">
        <v>1535</v>
      </c>
      <c r="U12" s="77" t="s">
        <v>702</v>
      </c>
      <c r="V12" s="7" t="s">
        <v>1632</v>
      </c>
    </row>
    <row r="13" spans="1:24">
      <c r="A13" s="79" t="s">
        <v>701</v>
      </c>
      <c r="B13" s="78" t="s">
        <v>786</v>
      </c>
      <c r="C13" s="12" t="s">
        <v>1633</v>
      </c>
      <c r="D13" s="11" t="s">
        <v>708</v>
      </c>
      <c r="E13" s="13" t="s">
        <v>1634</v>
      </c>
      <c r="F13" s="14" t="s">
        <v>1635</v>
      </c>
      <c r="G13" s="11" t="s">
        <v>1636</v>
      </c>
      <c r="H13" s="15" t="s">
        <v>1637</v>
      </c>
      <c r="I13" s="11" t="s">
        <v>1537</v>
      </c>
      <c r="J13" s="204" t="s">
        <v>1537</v>
      </c>
      <c r="K13" s="11" t="s">
        <v>1009</v>
      </c>
      <c r="L13" s="191" t="s">
        <v>1538</v>
      </c>
      <c r="M13" s="11" t="s">
        <v>1638</v>
      </c>
      <c r="N13" s="16" t="s">
        <v>1639</v>
      </c>
      <c r="O13" s="16" t="s">
        <v>1640</v>
      </c>
      <c r="P13" s="16" t="s">
        <v>1641</v>
      </c>
      <c r="Q13" s="11" t="s">
        <v>1642</v>
      </c>
      <c r="R13" s="76" t="s">
        <v>1539</v>
      </c>
      <c r="S13" s="17" t="s">
        <v>1539</v>
      </c>
      <c r="T13" s="76" t="s">
        <v>1540</v>
      </c>
      <c r="U13" s="76" t="s">
        <v>1540</v>
      </c>
      <c r="V13" s="17" t="s">
        <v>1540</v>
      </c>
      <c r="X13" s="206" t="s">
        <v>1643</v>
      </c>
    </row>
    <row r="14" spans="1:24" s="91" customFormat="1">
      <c r="A14" s="80" t="s">
        <v>1644</v>
      </c>
      <c r="B14" s="81">
        <v>42563</v>
      </c>
      <c r="C14" s="80" t="s">
        <v>1645</v>
      </c>
      <c r="D14" s="82">
        <v>0.29166666666666669</v>
      </c>
      <c r="E14" s="80" t="s">
        <v>1045</v>
      </c>
      <c r="F14" s="83">
        <v>0</v>
      </c>
      <c r="G14" s="83" t="s">
        <v>1646</v>
      </c>
      <c r="H14" s="80" t="s">
        <v>1045</v>
      </c>
      <c r="I14" s="83">
        <v>10.3</v>
      </c>
      <c r="J14" s="199">
        <v>4.2</v>
      </c>
      <c r="K14" s="84">
        <f>J14/I14</f>
        <v>0.40776699029126212</v>
      </c>
      <c r="L14" s="192">
        <v>0.5</v>
      </c>
      <c r="M14" s="85">
        <v>23.8</v>
      </c>
      <c r="N14" s="85">
        <v>7.6549999999999994</v>
      </c>
      <c r="O14" s="84">
        <v>0.90607127442983793</v>
      </c>
      <c r="P14" s="86">
        <v>5.96</v>
      </c>
      <c r="Q14" s="87">
        <v>138.80000000000001</v>
      </c>
      <c r="R14" s="88">
        <v>0.25282167042889397</v>
      </c>
      <c r="S14" s="89">
        <v>30.644490692565615</v>
      </c>
      <c r="T14" s="90">
        <v>0.56554936708860759</v>
      </c>
      <c r="U14" s="90">
        <v>0.33744596624472606</v>
      </c>
      <c r="V14" s="90">
        <f>T14+U14</f>
        <v>0.90299533333333359</v>
      </c>
      <c r="X14" s="207" t="s">
        <v>1647</v>
      </c>
    </row>
    <row r="15" spans="1:24">
      <c r="A15" s="69"/>
      <c r="B15" s="19">
        <v>42563</v>
      </c>
      <c r="C15" s="69" t="s">
        <v>1645</v>
      </c>
      <c r="D15" s="20">
        <v>0.29166666666666669</v>
      </c>
      <c r="E15" s="69" t="s">
        <v>1045</v>
      </c>
      <c r="F15" s="18">
        <v>0</v>
      </c>
      <c r="G15" s="18" t="s">
        <v>1646</v>
      </c>
      <c r="H15" s="69" t="s">
        <v>1045</v>
      </c>
      <c r="I15" s="18">
        <v>10.3</v>
      </c>
      <c r="J15" s="200">
        <v>4.2</v>
      </c>
      <c r="K15" s="70">
        <f t="shared" ref="K15:K78" si="0">J15/I15</f>
        <v>0.40776699029126212</v>
      </c>
      <c r="L15" s="193">
        <v>2</v>
      </c>
      <c r="M15" s="29">
        <v>24</v>
      </c>
      <c r="N15" s="29">
        <v>7.93</v>
      </c>
      <c r="O15" s="70">
        <v>0.94214089037554705</v>
      </c>
      <c r="S15" s="72"/>
      <c r="X15" s="208"/>
    </row>
    <row r="16" spans="1:24">
      <c r="A16" s="69"/>
      <c r="B16" s="19">
        <v>42563</v>
      </c>
      <c r="C16" s="69" t="s">
        <v>1645</v>
      </c>
      <c r="D16" s="20">
        <v>0.29166666666666702</v>
      </c>
      <c r="E16" s="69" t="s">
        <v>1045</v>
      </c>
      <c r="F16" s="18">
        <v>0</v>
      </c>
      <c r="G16" s="18" t="s">
        <v>1646</v>
      </c>
      <c r="H16" s="69" t="s">
        <v>1045</v>
      </c>
      <c r="I16" s="18">
        <v>10.3</v>
      </c>
      <c r="J16" s="200">
        <v>4.2</v>
      </c>
      <c r="K16" s="70">
        <f t="shared" si="0"/>
        <v>0.40776699029126212</v>
      </c>
      <c r="L16" s="193">
        <v>4</v>
      </c>
      <c r="M16" s="29">
        <v>24</v>
      </c>
      <c r="N16" s="29">
        <v>7.3949999999999996</v>
      </c>
      <c r="O16" s="70">
        <v>0.87857905224806687</v>
      </c>
      <c r="S16" s="72"/>
      <c r="X16" s="208"/>
    </row>
    <row r="17" spans="1:24">
      <c r="A17" s="69"/>
      <c r="B17" s="19">
        <v>42563</v>
      </c>
      <c r="C17" s="69" t="s">
        <v>1645</v>
      </c>
      <c r="D17" s="20">
        <v>0.29166666666666702</v>
      </c>
      <c r="E17" s="69" t="s">
        <v>1045</v>
      </c>
      <c r="F17" s="18">
        <v>0</v>
      </c>
      <c r="G17" s="18" t="s">
        <v>1646</v>
      </c>
      <c r="H17" s="69" t="s">
        <v>1045</v>
      </c>
      <c r="I17" s="18">
        <v>10.3</v>
      </c>
      <c r="J17" s="200">
        <v>4.2</v>
      </c>
      <c r="K17" s="70">
        <f t="shared" si="0"/>
        <v>0.40776699029126212</v>
      </c>
      <c r="L17" s="193">
        <v>6</v>
      </c>
      <c r="M17" s="29">
        <v>23.9</v>
      </c>
      <c r="N17" s="29">
        <v>7.8149999999999995</v>
      </c>
      <c r="O17" s="70">
        <v>0.92674336936268198</v>
      </c>
      <c r="S17" s="72"/>
      <c r="X17" s="208"/>
    </row>
    <row r="18" spans="1:24">
      <c r="A18" s="69"/>
      <c r="B18" s="19">
        <v>42563</v>
      </c>
      <c r="C18" s="69" t="s">
        <v>1645</v>
      </c>
      <c r="D18" s="20">
        <v>0.29166666666666702</v>
      </c>
      <c r="E18" s="69" t="s">
        <v>1045</v>
      </c>
      <c r="F18" s="18">
        <v>0</v>
      </c>
      <c r="G18" s="18" t="s">
        <v>1646</v>
      </c>
      <c r="H18" s="69" t="s">
        <v>1045</v>
      </c>
      <c r="I18" s="18">
        <v>10.3</v>
      </c>
      <c r="J18" s="200">
        <v>4.2</v>
      </c>
      <c r="K18" s="70">
        <f t="shared" si="0"/>
        <v>0.40776699029126212</v>
      </c>
      <c r="L18" s="193">
        <v>8</v>
      </c>
      <c r="M18" s="29">
        <v>19.2</v>
      </c>
      <c r="N18" s="29">
        <v>10.45</v>
      </c>
      <c r="O18" s="70">
        <v>1.1312569390323173</v>
      </c>
      <c r="S18" s="72"/>
      <c r="X18" s="208"/>
    </row>
    <row r="19" spans="1:24">
      <c r="A19" s="69"/>
      <c r="B19" s="19">
        <v>42563</v>
      </c>
      <c r="C19" s="69" t="s">
        <v>1645</v>
      </c>
      <c r="D19" s="20">
        <v>0.29166666666666702</v>
      </c>
      <c r="E19" s="69" t="s">
        <v>1045</v>
      </c>
      <c r="F19" s="18">
        <v>0</v>
      </c>
      <c r="G19" s="18" t="s">
        <v>1646</v>
      </c>
      <c r="H19" s="69" t="s">
        <v>1045</v>
      </c>
      <c r="I19" s="18">
        <v>10.3</v>
      </c>
      <c r="J19" s="200">
        <v>4.2</v>
      </c>
      <c r="K19" s="70">
        <f t="shared" si="0"/>
        <v>0.40776699029126212</v>
      </c>
      <c r="L19" s="193">
        <v>9</v>
      </c>
      <c r="M19" s="29" t="s">
        <v>815</v>
      </c>
      <c r="N19" s="29" t="s">
        <v>815</v>
      </c>
      <c r="O19" s="29" t="s">
        <v>815</v>
      </c>
      <c r="P19" s="22">
        <v>6.0750000000000002</v>
      </c>
      <c r="Q19" s="23">
        <v>14.62</v>
      </c>
      <c r="R19" s="71">
        <v>0.31602708803611745</v>
      </c>
      <c r="S19" s="25">
        <v>29.161660307550004</v>
      </c>
      <c r="T19" s="24">
        <v>2.1026835443037974</v>
      </c>
      <c r="U19" s="24">
        <v>1.2347117890295367</v>
      </c>
      <c r="V19" s="24">
        <f t="shared" ref="V19:V20" si="1">T19+U19</f>
        <v>3.3373953333333342</v>
      </c>
      <c r="X19" s="208"/>
    </row>
    <row r="20" spans="1:24" s="91" customFormat="1">
      <c r="A20" s="80" t="s">
        <v>1557</v>
      </c>
      <c r="B20" s="81">
        <v>42563</v>
      </c>
      <c r="C20" s="80" t="s">
        <v>1648</v>
      </c>
      <c r="D20" s="82">
        <v>0.30208333333333331</v>
      </c>
      <c r="E20" s="80" t="s">
        <v>1045</v>
      </c>
      <c r="F20" s="83">
        <v>0</v>
      </c>
      <c r="G20" s="83" t="s">
        <v>1646</v>
      </c>
      <c r="H20" s="80" t="s">
        <v>1045</v>
      </c>
      <c r="I20" s="83">
        <v>6.35</v>
      </c>
      <c r="J20" s="199">
        <v>4.05</v>
      </c>
      <c r="K20" s="84">
        <f t="shared" si="0"/>
        <v>0.63779527559055116</v>
      </c>
      <c r="L20" s="192">
        <v>0.5</v>
      </c>
      <c r="M20" s="85">
        <v>23.9</v>
      </c>
      <c r="N20" s="85">
        <v>6.6449999999999996</v>
      </c>
      <c r="O20" s="84">
        <v>0.78799868066730927</v>
      </c>
      <c r="P20" s="86">
        <v>5.77</v>
      </c>
      <c r="Q20" s="87">
        <v>5.4599999999999991</v>
      </c>
      <c r="R20" s="88">
        <v>0.47404063205417613</v>
      </c>
      <c r="S20" s="89">
        <v>28.865094230546884</v>
      </c>
      <c r="T20" s="90">
        <f>AVERAGE(T69,T141)</f>
        <v>1.5878886075949368</v>
      </c>
      <c r="U20" s="90">
        <f>AVERAGE(U69,U141)</f>
        <v>1.4381660590717305</v>
      </c>
      <c r="V20" s="90">
        <f t="shared" si="1"/>
        <v>3.026054666666667</v>
      </c>
      <c r="X20" s="207" t="s">
        <v>1647</v>
      </c>
    </row>
    <row r="21" spans="1:24">
      <c r="A21" s="69"/>
      <c r="B21" s="19">
        <v>42563</v>
      </c>
      <c r="C21" s="69" t="s">
        <v>1648</v>
      </c>
      <c r="D21" s="20">
        <v>0.30208333333333331</v>
      </c>
      <c r="E21" s="69" t="s">
        <v>1045</v>
      </c>
      <c r="F21" s="18">
        <v>0</v>
      </c>
      <c r="G21" s="18" t="s">
        <v>1646</v>
      </c>
      <c r="H21" s="69" t="s">
        <v>1045</v>
      </c>
      <c r="I21" s="18">
        <v>6.35</v>
      </c>
      <c r="J21" s="200">
        <v>4.05</v>
      </c>
      <c r="K21" s="70">
        <f t="shared" si="0"/>
        <v>0.63779527559055116</v>
      </c>
      <c r="L21" s="193">
        <v>2</v>
      </c>
      <c r="M21" s="29">
        <v>23.9</v>
      </c>
      <c r="N21" s="29">
        <v>6.2949999999999999</v>
      </c>
      <c r="O21" s="70">
        <v>0.74649385926271061</v>
      </c>
      <c r="S21" s="72"/>
      <c r="X21" s="208"/>
    </row>
    <row r="22" spans="1:24">
      <c r="A22" s="69"/>
      <c r="B22" s="19">
        <v>42563</v>
      </c>
      <c r="C22" s="69" t="s">
        <v>1648</v>
      </c>
      <c r="D22" s="20">
        <v>0.30208333333333331</v>
      </c>
      <c r="E22" s="69" t="s">
        <v>1045</v>
      </c>
      <c r="F22" s="18">
        <v>0</v>
      </c>
      <c r="G22" s="18" t="s">
        <v>1646</v>
      </c>
      <c r="H22" s="69" t="s">
        <v>1045</v>
      </c>
      <c r="I22" s="18">
        <v>6.35</v>
      </c>
      <c r="J22" s="200">
        <v>4.05</v>
      </c>
      <c r="K22" s="70">
        <f t="shared" si="0"/>
        <v>0.63779527559055116</v>
      </c>
      <c r="L22" s="193">
        <v>4</v>
      </c>
      <c r="M22" s="29">
        <v>20.6</v>
      </c>
      <c r="N22" s="29">
        <v>6.5049999999999999</v>
      </c>
      <c r="O22" s="70">
        <v>0.72407957644985432</v>
      </c>
      <c r="S22" s="72"/>
      <c r="X22" s="208"/>
    </row>
    <row r="23" spans="1:24">
      <c r="A23" s="69"/>
      <c r="B23" s="19">
        <v>42563</v>
      </c>
      <c r="C23" s="69" t="s">
        <v>1648</v>
      </c>
      <c r="D23" s="20">
        <v>0.30208333333333331</v>
      </c>
      <c r="E23" s="69" t="s">
        <v>1045</v>
      </c>
      <c r="F23" s="18">
        <v>0</v>
      </c>
      <c r="G23" s="18" t="s">
        <v>1646</v>
      </c>
      <c r="H23" s="69" t="s">
        <v>1045</v>
      </c>
      <c r="I23" s="18">
        <v>6.35</v>
      </c>
      <c r="J23" s="200">
        <v>4.05</v>
      </c>
      <c r="K23" s="70">
        <f t="shared" si="0"/>
        <v>0.63779527559055116</v>
      </c>
      <c r="L23" s="193">
        <v>5.85</v>
      </c>
      <c r="M23" s="29" t="s">
        <v>815</v>
      </c>
      <c r="N23" s="29" t="s">
        <v>815</v>
      </c>
      <c r="O23" s="29" t="s">
        <v>815</v>
      </c>
      <c r="P23" s="22">
        <v>5.78</v>
      </c>
      <c r="Q23" s="23">
        <v>10.3</v>
      </c>
      <c r="R23" s="71">
        <v>1.0716255440526867</v>
      </c>
      <c r="S23" s="25">
        <v>39.244906925656139</v>
      </c>
      <c r="T23" s="24">
        <v>79.619199999999992</v>
      </c>
      <c r="U23" s="24">
        <v>0.30728333333335095</v>
      </c>
      <c r="V23" s="24">
        <f>T23+U23</f>
        <v>79.926483333333337</v>
      </c>
      <c r="X23" s="208"/>
    </row>
    <row r="24" spans="1:24">
      <c r="A24" s="69"/>
      <c r="B24" s="19">
        <v>42563</v>
      </c>
      <c r="C24" s="69" t="s">
        <v>1648</v>
      </c>
      <c r="D24" s="20">
        <v>0.30208333333333331</v>
      </c>
      <c r="E24" s="69" t="s">
        <v>1045</v>
      </c>
      <c r="F24" s="18">
        <v>0</v>
      </c>
      <c r="G24" s="18" t="s">
        <v>1646</v>
      </c>
      <c r="H24" s="69" t="s">
        <v>1045</v>
      </c>
      <c r="I24" s="18">
        <v>6.35</v>
      </c>
      <c r="J24" s="200">
        <v>4.05</v>
      </c>
      <c r="K24" s="70">
        <f t="shared" si="0"/>
        <v>0.63779527559055116</v>
      </c>
      <c r="L24" s="193">
        <v>6</v>
      </c>
      <c r="M24" s="29">
        <v>13.4</v>
      </c>
      <c r="N24" s="29">
        <v>1.9949999999999999</v>
      </c>
      <c r="O24" s="70">
        <v>0.1910675987193157</v>
      </c>
      <c r="S24" s="72"/>
      <c r="X24" s="208"/>
    </row>
    <row r="25" spans="1:24" s="91" customFormat="1">
      <c r="A25" s="80" t="s">
        <v>1649</v>
      </c>
      <c r="B25" s="81">
        <v>42563</v>
      </c>
      <c r="C25" s="80" t="s">
        <v>1650</v>
      </c>
      <c r="D25" s="82">
        <v>0.34027777777777773</v>
      </c>
      <c r="E25" s="80" t="s">
        <v>1045</v>
      </c>
      <c r="F25" s="83">
        <v>2</v>
      </c>
      <c r="G25" s="83" t="s">
        <v>1651</v>
      </c>
      <c r="H25" s="80" t="s">
        <v>1652</v>
      </c>
      <c r="I25" s="83">
        <v>2.2000000000000002</v>
      </c>
      <c r="J25" s="199">
        <v>2.2000000000000002</v>
      </c>
      <c r="K25" s="84">
        <f t="shared" si="0"/>
        <v>1</v>
      </c>
      <c r="L25" s="192">
        <v>0.5</v>
      </c>
      <c r="M25" s="85">
        <v>23.7</v>
      </c>
      <c r="N25" s="85">
        <v>7.9550000000000001</v>
      </c>
      <c r="O25" s="84">
        <v>0.93981599169272079</v>
      </c>
      <c r="P25" s="86">
        <v>5.14</v>
      </c>
      <c r="Q25" s="87">
        <v>0.90000000000000013</v>
      </c>
      <c r="R25" s="88">
        <v>0.28442437923250574</v>
      </c>
      <c r="S25" s="89">
        <v>31.830755000578097</v>
      </c>
      <c r="T25" s="90">
        <v>3.6543189873417719</v>
      </c>
      <c r="U25" s="90">
        <v>2.5000000000000001E-2</v>
      </c>
      <c r="V25" s="90">
        <f>T25+U25</f>
        <v>3.6793189873417718</v>
      </c>
      <c r="X25" s="207" t="s">
        <v>1647</v>
      </c>
    </row>
    <row r="26" spans="1:24">
      <c r="A26" s="69"/>
      <c r="B26" s="19">
        <v>42563</v>
      </c>
      <c r="C26" s="69" t="s">
        <v>1650</v>
      </c>
      <c r="D26" s="20">
        <v>0.34027777777777773</v>
      </c>
      <c r="E26" s="69" t="s">
        <v>1045</v>
      </c>
      <c r="F26" s="18">
        <v>2</v>
      </c>
      <c r="G26" s="18" t="s">
        <v>1651</v>
      </c>
      <c r="H26" s="69" t="s">
        <v>1652</v>
      </c>
      <c r="I26" s="18">
        <v>2.2000000000000002</v>
      </c>
      <c r="J26" s="200">
        <v>2.2000000000000002</v>
      </c>
      <c r="K26" s="70">
        <f t="shared" si="0"/>
        <v>1</v>
      </c>
      <c r="L26" s="193">
        <v>1.2</v>
      </c>
      <c r="M26" s="29" t="s">
        <v>815</v>
      </c>
      <c r="N26" s="29" t="s">
        <v>815</v>
      </c>
      <c r="O26" s="29" t="s">
        <v>815</v>
      </c>
      <c r="S26" s="72"/>
      <c r="X26" s="208"/>
    </row>
    <row r="27" spans="1:24" s="91" customFormat="1">
      <c r="A27" s="80" t="s">
        <v>1653</v>
      </c>
      <c r="B27" s="81">
        <v>42563</v>
      </c>
      <c r="C27" s="80" t="s">
        <v>1654</v>
      </c>
      <c r="D27" s="82">
        <v>0.35416666666666669</v>
      </c>
      <c r="E27" s="80" t="s">
        <v>1655</v>
      </c>
      <c r="F27" s="83">
        <v>1</v>
      </c>
      <c r="G27" s="83" t="s">
        <v>1656</v>
      </c>
      <c r="H27" s="80" t="s">
        <v>1657</v>
      </c>
      <c r="I27" s="83">
        <v>7.8</v>
      </c>
      <c r="J27" s="199">
        <v>1.5</v>
      </c>
      <c r="K27" s="84">
        <f t="shared" si="0"/>
        <v>0.19230769230769232</v>
      </c>
      <c r="L27" s="192">
        <v>0.5</v>
      </c>
      <c r="M27" s="85">
        <v>23.2</v>
      </c>
      <c r="N27" s="85">
        <v>7.7850000000000001</v>
      </c>
      <c r="O27" s="84">
        <v>0.91110987673236699</v>
      </c>
      <c r="P27" s="86">
        <v>6.12</v>
      </c>
      <c r="Q27" s="87">
        <v>10.6</v>
      </c>
      <c r="R27" s="88">
        <v>0.80371915803951499</v>
      </c>
      <c r="S27" s="89">
        <v>32.423887154584349</v>
      </c>
      <c r="T27" s="90">
        <v>7.8234329113924073</v>
      </c>
      <c r="U27" s="90">
        <v>2.0209704219409255</v>
      </c>
      <c r="V27" s="90">
        <f>T27+U27</f>
        <v>9.8444033333333323</v>
      </c>
      <c r="X27" s="207" t="s">
        <v>1647</v>
      </c>
    </row>
    <row r="28" spans="1:24">
      <c r="A28" s="69"/>
      <c r="B28" s="19">
        <v>42563</v>
      </c>
      <c r="C28" s="69" t="s">
        <v>1654</v>
      </c>
      <c r="D28" s="20">
        <v>0.35416666666666669</v>
      </c>
      <c r="E28" s="69" t="s">
        <v>1655</v>
      </c>
      <c r="F28" s="18">
        <v>1</v>
      </c>
      <c r="G28" s="18" t="s">
        <v>1656</v>
      </c>
      <c r="H28" s="69" t="s">
        <v>1657</v>
      </c>
      <c r="I28" s="18">
        <v>7.8</v>
      </c>
      <c r="J28" s="200">
        <v>1.5</v>
      </c>
      <c r="K28" s="70">
        <f t="shared" si="0"/>
        <v>0.19230769230769232</v>
      </c>
      <c r="L28" s="193">
        <v>2</v>
      </c>
      <c r="M28" s="29">
        <v>23.2</v>
      </c>
      <c r="N28" s="29">
        <v>7.5050000000000008</v>
      </c>
      <c r="O28" s="70">
        <v>0.87834035001623822</v>
      </c>
      <c r="S28" s="72"/>
      <c r="X28" s="208"/>
    </row>
    <row r="29" spans="1:24">
      <c r="A29" s="69"/>
      <c r="B29" s="19">
        <v>42563</v>
      </c>
      <c r="C29" s="69" t="s">
        <v>1654</v>
      </c>
      <c r="D29" s="20">
        <v>0.35416666666666669</v>
      </c>
      <c r="E29" s="69" t="s">
        <v>1655</v>
      </c>
      <c r="F29" s="18">
        <v>1</v>
      </c>
      <c r="G29" s="18" t="s">
        <v>1656</v>
      </c>
      <c r="H29" s="69" t="s">
        <v>1657</v>
      </c>
      <c r="I29" s="18">
        <v>7.8</v>
      </c>
      <c r="J29" s="200">
        <v>1.5</v>
      </c>
      <c r="K29" s="70">
        <f t="shared" si="0"/>
        <v>0.19230769230769232</v>
      </c>
      <c r="L29" s="193">
        <v>4</v>
      </c>
      <c r="M29" s="29">
        <v>23.1</v>
      </c>
      <c r="N29" s="29">
        <v>5.9649999999999999</v>
      </c>
      <c r="O29" s="70">
        <v>0.69678832878105601</v>
      </c>
      <c r="S29" s="72"/>
      <c r="X29" s="208"/>
    </row>
    <row r="30" spans="1:24">
      <c r="A30" s="69"/>
      <c r="B30" s="19">
        <v>42563</v>
      </c>
      <c r="C30" s="69" t="s">
        <v>1654</v>
      </c>
      <c r="D30" s="20">
        <v>0.35416666666666669</v>
      </c>
      <c r="E30" s="69" t="s">
        <v>1655</v>
      </c>
      <c r="F30" s="18">
        <v>1</v>
      </c>
      <c r="G30" s="18" t="s">
        <v>1656</v>
      </c>
      <c r="H30" s="69" t="s">
        <v>1657</v>
      </c>
      <c r="I30" s="18">
        <v>7.8</v>
      </c>
      <c r="J30" s="200">
        <v>1.5</v>
      </c>
      <c r="K30" s="70">
        <f t="shared" si="0"/>
        <v>0.19230769230769232</v>
      </c>
      <c r="L30" s="193">
        <v>6</v>
      </c>
      <c r="M30" s="29">
        <v>22.8</v>
      </c>
      <c r="N30" s="29">
        <v>3.0049999999999999</v>
      </c>
      <c r="O30" s="70">
        <v>0.34902972880265015</v>
      </c>
      <c r="P30" s="22">
        <v>6.14</v>
      </c>
      <c r="Q30" s="23">
        <v>15.1</v>
      </c>
      <c r="R30" s="71">
        <v>1.2055787370592725</v>
      </c>
      <c r="S30" s="25">
        <v>43.100265926696721</v>
      </c>
      <c r="T30" s="24">
        <v>20.018997468354431</v>
      </c>
      <c r="U30" s="24">
        <v>2.7305898649789095</v>
      </c>
      <c r="V30" s="24">
        <f>T30+U30</f>
        <v>22.749587333333341</v>
      </c>
      <c r="X30" s="208"/>
    </row>
    <row r="31" spans="1:24">
      <c r="A31" s="69"/>
      <c r="B31" s="19">
        <v>42563</v>
      </c>
      <c r="C31" s="69" t="s">
        <v>1654</v>
      </c>
      <c r="D31" s="20">
        <v>0.35416666666666669</v>
      </c>
      <c r="E31" s="69" t="s">
        <v>1655</v>
      </c>
      <c r="F31" s="18">
        <v>1</v>
      </c>
      <c r="G31" s="18" t="s">
        <v>1656</v>
      </c>
      <c r="H31" s="69" t="s">
        <v>1657</v>
      </c>
      <c r="I31" s="18">
        <v>7.8</v>
      </c>
      <c r="J31" s="200">
        <v>1.5</v>
      </c>
      <c r="K31" s="70">
        <f t="shared" si="0"/>
        <v>0.19230769230769232</v>
      </c>
      <c r="L31" s="193">
        <v>7</v>
      </c>
      <c r="M31" s="29">
        <v>21.3</v>
      </c>
      <c r="N31" s="29">
        <v>0.38</v>
      </c>
      <c r="O31" s="70">
        <v>4.2881518788835012E-2</v>
      </c>
      <c r="S31" s="72"/>
      <c r="T31" s="18"/>
      <c r="U31" s="18"/>
      <c r="V31" s="18"/>
      <c r="X31" s="208"/>
    </row>
    <row r="32" spans="1:24" s="91" customFormat="1">
      <c r="A32" s="80" t="s">
        <v>1575</v>
      </c>
      <c r="B32" s="81">
        <v>42563</v>
      </c>
      <c r="C32" s="80" t="s">
        <v>1658</v>
      </c>
      <c r="D32" s="83" t="s">
        <v>815</v>
      </c>
      <c r="E32" s="80" t="s">
        <v>1045</v>
      </c>
      <c r="F32" s="83">
        <v>2</v>
      </c>
      <c r="G32" s="83" t="s">
        <v>1659</v>
      </c>
      <c r="H32" s="80" t="s">
        <v>1045</v>
      </c>
      <c r="I32" s="83">
        <v>7.6</v>
      </c>
      <c r="J32" s="199">
        <v>2.6</v>
      </c>
      <c r="K32" s="84">
        <f t="shared" si="0"/>
        <v>0.34210526315789475</v>
      </c>
      <c r="L32" s="192">
        <v>0.5</v>
      </c>
      <c r="M32" s="85">
        <v>23.9</v>
      </c>
      <c r="N32" s="85">
        <v>6.2549999999999999</v>
      </c>
      <c r="O32" s="84">
        <v>0.74175045110218507</v>
      </c>
      <c r="P32" s="86">
        <v>5.12</v>
      </c>
      <c r="Q32" s="87">
        <v>1.3</v>
      </c>
      <c r="R32" s="88">
        <v>0.80371915803951499</v>
      </c>
      <c r="S32" s="89">
        <v>30.347924615562494</v>
      </c>
      <c r="T32" s="90">
        <v>3.0090126582278476</v>
      </c>
      <c r="U32" s="90">
        <v>1.0558386751054865</v>
      </c>
      <c r="V32" s="90">
        <f t="shared" ref="V32" si="2">T32+U32</f>
        <v>4.0648513333333343</v>
      </c>
      <c r="X32" s="207" t="s">
        <v>1647</v>
      </c>
    </row>
    <row r="33" spans="1:24">
      <c r="A33" s="69"/>
      <c r="B33" s="19">
        <v>42563</v>
      </c>
      <c r="C33" s="69" t="s">
        <v>1658</v>
      </c>
      <c r="D33" s="18" t="s">
        <v>815</v>
      </c>
      <c r="E33" s="69" t="s">
        <v>1045</v>
      </c>
      <c r="F33" s="18">
        <v>2</v>
      </c>
      <c r="G33" s="18" t="s">
        <v>1659</v>
      </c>
      <c r="H33" s="69" t="s">
        <v>1045</v>
      </c>
      <c r="I33" s="18">
        <v>7.6</v>
      </c>
      <c r="J33" s="200">
        <v>2.6</v>
      </c>
      <c r="K33" s="70">
        <f t="shared" si="0"/>
        <v>0.34210526315789475</v>
      </c>
      <c r="L33" s="193">
        <v>2</v>
      </c>
      <c r="M33" s="29">
        <v>23.8</v>
      </c>
      <c r="N33" s="29">
        <v>6.0549999999999997</v>
      </c>
      <c r="O33" s="70">
        <v>0.71668994992458124</v>
      </c>
      <c r="S33" s="72"/>
      <c r="X33" s="208"/>
    </row>
    <row r="34" spans="1:24">
      <c r="A34" s="69"/>
      <c r="B34" s="19">
        <v>42563</v>
      </c>
      <c r="C34" s="69" t="s">
        <v>1658</v>
      </c>
      <c r="D34" s="18" t="s">
        <v>815</v>
      </c>
      <c r="E34" s="69" t="s">
        <v>1045</v>
      </c>
      <c r="F34" s="18">
        <v>2</v>
      </c>
      <c r="G34" s="18" t="s">
        <v>1659</v>
      </c>
      <c r="H34" s="69" t="s">
        <v>1045</v>
      </c>
      <c r="I34" s="18">
        <v>7.6</v>
      </c>
      <c r="J34" s="200">
        <v>2.6</v>
      </c>
      <c r="K34" s="70">
        <f t="shared" si="0"/>
        <v>0.34210526315789475</v>
      </c>
      <c r="L34" s="193">
        <v>4</v>
      </c>
      <c r="M34" s="29">
        <v>23.2</v>
      </c>
      <c r="N34" s="33">
        <v>6.0549999999999997</v>
      </c>
      <c r="O34" s="70">
        <v>0.70864101523628542</v>
      </c>
      <c r="S34" s="72"/>
      <c r="X34" s="208"/>
    </row>
    <row r="35" spans="1:24">
      <c r="A35" s="69"/>
      <c r="B35" s="19">
        <v>42563</v>
      </c>
      <c r="C35" s="69" t="s">
        <v>1658</v>
      </c>
      <c r="D35" s="18" t="s">
        <v>815</v>
      </c>
      <c r="E35" s="69" t="s">
        <v>1045</v>
      </c>
      <c r="F35" s="18">
        <v>2</v>
      </c>
      <c r="G35" s="18" t="s">
        <v>1659</v>
      </c>
      <c r="H35" s="69" t="s">
        <v>1045</v>
      </c>
      <c r="I35" s="18">
        <v>7.6</v>
      </c>
      <c r="J35" s="200">
        <v>2.6</v>
      </c>
      <c r="K35" s="70">
        <f t="shared" si="0"/>
        <v>0.34210526315789475</v>
      </c>
      <c r="L35" s="193">
        <v>6</v>
      </c>
      <c r="M35" s="29">
        <v>14.4</v>
      </c>
      <c r="N35" s="33">
        <v>6.68</v>
      </c>
      <c r="O35" s="70">
        <v>0.65399349424922637</v>
      </c>
      <c r="S35" s="72"/>
      <c r="X35" s="208"/>
    </row>
    <row r="36" spans="1:24">
      <c r="A36" s="69"/>
      <c r="B36" s="19">
        <v>42563</v>
      </c>
      <c r="C36" s="69" t="s">
        <v>1658</v>
      </c>
      <c r="D36" s="18" t="s">
        <v>815</v>
      </c>
      <c r="E36" s="69" t="s">
        <v>1045</v>
      </c>
      <c r="F36" s="18">
        <v>2</v>
      </c>
      <c r="G36" s="18" t="s">
        <v>1659</v>
      </c>
      <c r="H36" s="69" t="s">
        <v>1045</v>
      </c>
      <c r="I36" s="18">
        <v>7.6</v>
      </c>
      <c r="J36" s="200">
        <v>2.6</v>
      </c>
      <c r="K36" s="70">
        <f t="shared" si="0"/>
        <v>0.34210526315789475</v>
      </c>
      <c r="L36" s="193">
        <v>6.6</v>
      </c>
      <c r="M36" s="29">
        <v>13</v>
      </c>
      <c r="N36" s="29">
        <v>0.33500000000000002</v>
      </c>
      <c r="O36" s="70">
        <v>3.179952770784393E-2</v>
      </c>
      <c r="P36" s="22">
        <v>5.0999999999999996</v>
      </c>
      <c r="Q36" s="23">
        <v>2</v>
      </c>
      <c r="R36" s="71">
        <v>1.2725553335625654</v>
      </c>
      <c r="S36" s="25">
        <v>32.127321077581229</v>
      </c>
      <c r="T36" s="24">
        <v>35.232275443037992</v>
      </c>
      <c r="U36" s="24">
        <v>31.68584829029535</v>
      </c>
      <c r="V36" s="24">
        <f t="shared" ref="V36:V37" si="3">T36+U36</f>
        <v>66.918123733333346</v>
      </c>
      <c r="X36" s="208"/>
    </row>
    <row r="37" spans="1:24" s="91" customFormat="1">
      <c r="A37" s="80" t="s">
        <v>1660</v>
      </c>
      <c r="B37" s="81">
        <v>42563</v>
      </c>
      <c r="C37" s="80" t="s">
        <v>1661</v>
      </c>
      <c r="D37" s="82">
        <v>0.33333333333333331</v>
      </c>
      <c r="E37" s="80" t="s">
        <v>1045</v>
      </c>
      <c r="F37" s="83">
        <v>0</v>
      </c>
      <c r="G37" s="83" t="s">
        <v>1646</v>
      </c>
      <c r="H37" s="80" t="s">
        <v>1045</v>
      </c>
      <c r="I37" s="85">
        <v>8</v>
      </c>
      <c r="J37" s="199">
        <v>1.9</v>
      </c>
      <c r="K37" s="84">
        <f t="shared" si="0"/>
        <v>0.23749999999999999</v>
      </c>
      <c r="L37" s="192">
        <v>0.5</v>
      </c>
      <c r="M37" s="85">
        <v>23</v>
      </c>
      <c r="N37" s="85">
        <v>7.6099999999999994</v>
      </c>
      <c r="O37" s="84">
        <v>0.88726253023170043</v>
      </c>
      <c r="P37" s="86">
        <v>6.45</v>
      </c>
      <c r="Q37" s="87">
        <v>31.6</v>
      </c>
      <c r="R37" s="88">
        <v>1.2390670353109188</v>
      </c>
      <c r="S37" s="89">
        <v>34.499849693606194</v>
      </c>
      <c r="T37" s="90">
        <v>8.7732658227848095</v>
      </c>
      <c r="U37" s="90">
        <v>3.7575695105485263</v>
      </c>
      <c r="V37" s="90">
        <f t="shared" si="3"/>
        <v>12.530835333333336</v>
      </c>
      <c r="X37" s="207" t="s">
        <v>1647</v>
      </c>
    </row>
    <row r="38" spans="1:24">
      <c r="A38" s="69"/>
      <c r="B38" s="19">
        <v>42563</v>
      </c>
      <c r="C38" s="69" t="s">
        <v>1661</v>
      </c>
      <c r="D38" s="20">
        <v>0.33333333333333331</v>
      </c>
      <c r="E38" s="69" t="s">
        <v>1045</v>
      </c>
      <c r="F38" s="18">
        <v>0</v>
      </c>
      <c r="G38" s="18" t="s">
        <v>1646</v>
      </c>
      <c r="H38" s="69" t="s">
        <v>1045</v>
      </c>
      <c r="I38" s="29">
        <v>8</v>
      </c>
      <c r="J38" s="200">
        <v>1.9</v>
      </c>
      <c r="K38" s="70">
        <f t="shared" si="0"/>
        <v>0.23749999999999999</v>
      </c>
      <c r="L38" s="193">
        <v>2</v>
      </c>
      <c r="M38" s="29">
        <v>23</v>
      </c>
      <c r="N38" s="29">
        <v>7.2750000000000004</v>
      </c>
      <c r="O38" s="70">
        <v>0.8482043242359556</v>
      </c>
      <c r="S38" s="72"/>
      <c r="X38" s="208"/>
    </row>
    <row r="39" spans="1:24">
      <c r="A39" s="69"/>
      <c r="B39" s="19">
        <v>42563</v>
      </c>
      <c r="C39" s="69" t="s">
        <v>1661</v>
      </c>
      <c r="D39" s="20">
        <v>0.33333333333333298</v>
      </c>
      <c r="E39" s="69" t="s">
        <v>1045</v>
      </c>
      <c r="F39" s="18">
        <v>0</v>
      </c>
      <c r="G39" s="18" t="s">
        <v>1646</v>
      </c>
      <c r="H39" s="69" t="s">
        <v>1045</v>
      </c>
      <c r="I39" s="29">
        <v>8</v>
      </c>
      <c r="J39" s="200">
        <v>1.9</v>
      </c>
      <c r="K39" s="70">
        <f t="shared" si="0"/>
        <v>0.23749999999999999</v>
      </c>
      <c r="L39" s="193">
        <v>4</v>
      </c>
      <c r="M39" s="29">
        <v>19.100000000000001</v>
      </c>
      <c r="N39" s="29">
        <v>1.5550000000000002</v>
      </c>
      <c r="O39" s="70">
        <v>0.16799682667107269</v>
      </c>
      <c r="S39" s="72"/>
      <c r="X39" s="208"/>
    </row>
    <row r="40" spans="1:24">
      <c r="A40" s="69"/>
      <c r="B40" s="19">
        <v>42563</v>
      </c>
      <c r="C40" s="69" t="s">
        <v>1661</v>
      </c>
      <c r="D40" s="20">
        <v>0.33333333333333298</v>
      </c>
      <c r="E40" s="69" t="s">
        <v>1045</v>
      </c>
      <c r="F40" s="18">
        <v>0</v>
      </c>
      <c r="G40" s="18" t="s">
        <v>1646</v>
      </c>
      <c r="H40" s="69" t="s">
        <v>1045</v>
      </c>
      <c r="I40" s="29">
        <v>8</v>
      </c>
      <c r="J40" s="200">
        <v>1.9</v>
      </c>
      <c r="K40" s="70">
        <f t="shared" si="0"/>
        <v>0.23749999999999999</v>
      </c>
      <c r="L40" s="193">
        <v>6</v>
      </c>
      <c r="M40" s="29">
        <v>12.4</v>
      </c>
      <c r="N40" s="29">
        <v>7.5000000000000011E-2</v>
      </c>
      <c r="O40" s="70">
        <v>7.0239794602467258E-3</v>
      </c>
      <c r="S40" s="72"/>
      <c r="X40" s="208"/>
    </row>
    <row r="41" spans="1:24">
      <c r="A41" s="69"/>
      <c r="B41" s="19">
        <v>42563</v>
      </c>
      <c r="C41" s="69" t="s">
        <v>1661</v>
      </c>
      <c r="D41" s="20">
        <v>0.33333333333333298</v>
      </c>
      <c r="E41" s="69" t="s">
        <v>1045</v>
      </c>
      <c r="F41" s="18">
        <v>0</v>
      </c>
      <c r="G41" s="18" t="s">
        <v>1646</v>
      </c>
      <c r="H41" s="69" t="s">
        <v>1045</v>
      </c>
      <c r="I41" s="29">
        <v>8</v>
      </c>
      <c r="J41" s="200">
        <v>1.9</v>
      </c>
      <c r="K41" s="70">
        <f t="shared" si="0"/>
        <v>0.23749999999999999</v>
      </c>
      <c r="L41" s="193">
        <v>7.5</v>
      </c>
      <c r="M41" s="29" t="s">
        <v>815</v>
      </c>
      <c r="N41" s="29" t="s">
        <v>815</v>
      </c>
      <c r="O41" s="29" t="s">
        <v>815</v>
      </c>
      <c r="P41" s="22">
        <v>6.31</v>
      </c>
      <c r="Q41" s="23">
        <v>71.2</v>
      </c>
      <c r="R41" s="71">
        <v>1.3730202283175046</v>
      </c>
      <c r="S41" s="25">
        <v>199.98432419932936</v>
      </c>
      <c r="T41" s="24">
        <v>2.5000000000000001E-2</v>
      </c>
      <c r="U41" s="24">
        <v>147.03529780590719</v>
      </c>
      <c r="V41" s="24">
        <f t="shared" ref="V41:V42" si="4">T41+U41</f>
        <v>147.0602978059072</v>
      </c>
      <c r="X41" s="208"/>
    </row>
    <row r="42" spans="1:24" s="91" customFormat="1">
      <c r="A42" s="80" t="s">
        <v>1662</v>
      </c>
      <c r="B42" s="81">
        <v>42563</v>
      </c>
      <c r="C42" s="80" t="s">
        <v>1663</v>
      </c>
      <c r="D42" s="83" t="s">
        <v>815</v>
      </c>
      <c r="E42" s="80" t="s">
        <v>1045</v>
      </c>
      <c r="F42" s="83">
        <v>1</v>
      </c>
      <c r="G42" s="83" t="s">
        <v>1646</v>
      </c>
      <c r="H42" s="80" t="s">
        <v>1045</v>
      </c>
      <c r="I42" s="85">
        <v>18</v>
      </c>
      <c r="J42" s="199">
        <v>6.65</v>
      </c>
      <c r="K42" s="84">
        <f t="shared" si="0"/>
        <v>0.36944444444444446</v>
      </c>
      <c r="L42" s="192">
        <v>0.5</v>
      </c>
      <c r="M42" s="85">
        <v>24</v>
      </c>
      <c r="N42" s="92">
        <v>8.51</v>
      </c>
      <c r="O42" s="84">
        <v>1.0110490513361798</v>
      </c>
      <c r="P42" s="86">
        <v>6.73</v>
      </c>
      <c r="Q42" s="87">
        <v>12</v>
      </c>
      <c r="R42" s="88">
        <v>0.97116064929774715</v>
      </c>
      <c r="S42" s="89">
        <v>33.313585385593711</v>
      </c>
      <c r="T42" s="90">
        <v>1.5588860759493677</v>
      </c>
      <c r="U42" s="90">
        <v>0.96513325738396605</v>
      </c>
      <c r="V42" s="90">
        <f t="shared" si="4"/>
        <v>2.5240193333333338</v>
      </c>
      <c r="X42" s="207" t="s">
        <v>1647</v>
      </c>
    </row>
    <row r="43" spans="1:24">
      <c r="A43" s="69"/>
      <c r="B43" s="19">
        <v>42563</v>
      </c>
      <c r="C43" s="69" t="s">
        <v>1663</v>
      </c>
      <c r="D43" s="18" t="s">
        <v>815</v>
      </c>
      <c r="E43" s="69" t="s">
        <v>1045</v>
      </c>
      <c r="F43" s="18">
        <v>1</v>
      </c>
      <c r="G43" s="18" t="s">
        <v>1646</v>
      </c>
      <c r="H43" s="69" t="s">
        <v>1045</v>
      </c>
      <c r="I43" s="29">
        <v>18</v>
      </c>
      <c r="J43" s="200">
        <v>6.65</v>
      </c>
      <c r="K43" s="70">
        <f t="shared" si="0"/>
        <v>0.36944444444444446</v>
      </c>
      <c r="L43" s="193">
        <v>2</v>
      </c>
      <c r="M43" s="29">
        <v>23.9</v>
      </c>
      <c r="N43" s="73">
        <v>8.56</v>
      </c>
      <c r="O43" s="70">
        <v>1.0150893463524706</v>
      </c>
      <c r="S43" s="72"/>
      <c r="X43" s="208"/>
    </row>
    <row r="44" spans="1:24" s="181" customFormat="1">
      <c r="A44" s="225"/>
      <c r="B44" s="226">
        <v>42563</v>
      </c>
      <c r="C44" s="225" t="s">
        <v>1663</v>
      </c>
      <c r="D44" s="221" t="s">
        <v>815</v>
      </c>
      <c r="E44" s="225" t="s">
        <v>1045</v>
      </c>
      <c r="F44" s="221">
        <v>1</v>
      </c>
      <c r="G44" s="221" t="s">
        <v>1646</v>
      </c>
      <c r="H44" s="225" t="s">
        <v>1045</v>
      </c>
      <c r="I44" s="227">
        <v>18</v>
      </c>
      <c r="J44" s="228">
        <v>6.65</v>
      </c>
      <c r="K44" s="229">
        <f t="shared" si="0"/>
        <v>0.36944444444444446</v>
      </c>
      <c r="L44" s="230">
        <v>3</v>
      </c>
      <c r="M44" s="227" t="s">
        <v>815</v>
      </c>
      <c r="N44" s="231" t="s">
        <v>815</v>
      </c>
      <c r="O44" s="227" t="s">
        <v>815</v>
      </c>
      <c r="P44" s="223">
        <v>6.89</v>
      </c>
      <c r="Q44" s="224">
        <v>13.9</v>
      </c>
      <c r="R44" s="232">
        <v>0.87069575454280768</v>
      </c>
      <c r="S44" s="233">
        <v>35.092981847612435</v>
      </c>
      <c r="T44" s="222">
        <v>2.0446784810126584</v>
      </c>
      <c r="U44" s="222">
        <v>0.33041285232067497</v>
      </c>
      <c r="V44" s="222">
        <f>T44+U44</f>
        <v>2.3750913333333332</v>
      </c>
      <c r="W44" s="234"/>
      <c r="X44" s="235" t="s">
        <v>1647</v>
      </c>
    </row>
    <row r="45" spans="1:24">
      <c r="A45" s="69"/>
      <c r="B45" s="19">
        <v>42563</v>
      </c>
      <c r="C45" s="69" t="s">
        <v>1663</v>
      </c>
      <c r="D45" s="18" t="s">
        <v>815</v>
      </c>
      <c r="E45" s="69" t="s">
        <v>1045</v>
      </c>
      <c r="F45" s="18">
        <v>1</v>
      </c>
      <c r="G45" s="18" t="s">
        <v>1646</v>
      </c>
      <c r="H45" s="69" t="s">
        <v>1045</v>
      </c>
      <c r="I45" s="29">
        <v>18</v>
      </c>
      <c r="J45" s="200">
        <v>6.65</v>
      </c>
      <c r="K45" s="70">
        <f t="shared" si="0"/>
        <v>0.36944444444444446</v>
      </c>
      <c r="L45" s="193">
        <v>4</v>
      </c>
      <c r="M45" s="29">
        <v>23.9</v>
      </c>
      <c r="N45" s="73">
        <v>8.49</v>
      </c>
      <c r="O45" s="70">
        <v>1.0067883820715509</v>
      </c>
      <c r="S45" s="72"/>
      <c r="X45" s="208"/>
    </row>
    <row r="46" spans="1:24">
      <c r="A46" s="69"/>
      <c r="B46" s="19">
        <v>42563</v>
      </c>
      <c r="C46" s="69" t="s">
        <v>1663</v>
      </c>
      <c r="D46" s="18" t="s">
        <v>815</v>
      </c>
      <c r="E46" s="69" t="s">
        <v>1045</v>
      </c>
      <c r="F46" s="18">
        <v>1</v>
      </c>
      <c r="G46" s="18" t="s">
        <v>1646</v>
      </c>
      <c r="H46" s="69" t="s">
        <v>1045</v>
      </c>
      <c r="I46" s="29">
        <v>18</v>
      </c>
      <c r="J46" s="200">
        <v>6.65</v>
      </c>
      <c r="K46" s="70">
        <f t="shared" si="0"/>
        <v>0.36944444444444446</v>
      </c>
      <c r="L46" s="193">
        <v>6</v>
      </c>
      <c r="M46" s="29">
        <v>20.7</v>
      </c>
      <c r="N46" s="73">
        <v>11.55</v>
      </c>
      <c r="O46" s="70">
        <v>1.2881742630110642</v>
      </c>
      <c r="S46" s="72"/>
      <c r="X46" s="208"/>
    </row>
    <row r="47" spans="1:24">
      <c r="A47" s="69"/>
      <c r="B47" s="19">
        <v>42563</v>
      </c>
      <c r="C47" s="69" t="s">
        <v>1663</v>
      </c>
      <c r="D47" s="18" t="s">
        <v>815</v>
      </c>
      <c r="E47" s="69" t="s">
        <v>1045</v>
      </c>
      <c r="F47" s="18">
        <v>1</v>
      </c>
      <c r="G47" s="18" t="s">
        <v>1646</v>
      </c>
      <c r="H47" s="69" t="s">
        <v>1045</v>
      </c>
      <c r="I47" s="29">
        <v>18</v>
      </c>
      <c r="J47" s="200">
        <v>6.65</v>
      </c>
      <c r="K47" s="70">
        <f t="shared" si="0"/>
        <v>0.36944444444444446</v>
      </c>
      <c r="L47" s="193">
        <v>8</v>
      </c>
      <c r="M47" s="29">
        <v>15.3</v>
      </c>
      <c r="N47" s="73">
        <v>12.405000000000001</v>
      </c>
      <c r="O47" s="70">
        <v>1.2383699702665121</v>
      </c>
      <c r="S47" s="72"/>
      <c r="X47" s="208"/>
    </row>
    <row r="48" spans="1:24">
      <c r="A48" s="69"/>
      <c r="B48" s="19">
        <v>42563</v>
      </c>
      <c r="C48" s="69" t="s">
        <v>1663</v>
      </c>
      <c r="D48" s="18" t="s">
        <v>815</v>
      </c>
      <c r="E48" s="69" t="s">
        <v>1045</v>
      </c>
      <c r="F48" s="18">
        <v>1</v>
      </c>
      <c r="G48" s="18" t="s">
        <v>1646</v>
      </c>
      <c r="H48" s="69" t="s">
        <v>1045</v>
      </c>
      <c r="I48" s="29">
        <v>18</v>
      </c>
      <c r="J48" s="200">
        <v>6.65</v>
      </c>
      <c r="K48" s="70">
        <f t="shared" si="0"/>
        <v>0.36944444444444446</v>
      </c>
      <c r="L48" s="193">
        <v>9</v>
      </c>
      <c r="M48" s="29" t="s">
        <v>815</v>
      </c>
      <c r="N48" s="73" t="s">
        <v>815</v>
      </c>
      <c r="O48" s="29" t="s">
        <v>815</v>
      </c>
      <c r="P48" s="22">
        <v>6.87</v>
      </c>
      <c r="Q48" s="23">
        <v>12.7</v>
      </c>
      <c r="R48" s="71">
        <v>0.9376723510461008</v>
      </c>
      <c r="S48" s="25">
        <v>41.172600000000003</v>
      </c>
      <c r="T48" s="24">
        <v>0.90632911392405058</v>
      </c>
      <c r="U48" s="24">
        <v>0.82722621940928287</v>
      </c>
      <c r="V48" s="24">
        <f>T48+U48</f>
        <v>1.7335553333333333</v>
      </c>
      <c r="X48" s="208"/>
    </row>
    <row r="49" spans="1:24">
      <c r="A49" s="69"/>
      <c r="B49" s="19">
        <v>42563</v>
      </c>
      <c r="C49" s="69" t="s">
        <v>1663</v>
      </c>
      <c r="D49" s="18" t="s">
        <v>815</v>
      </c>
      <c r="E49" s="69" t="s">
        <v>1045</v>
      </c>
      <c r="F49" s="18">
        <v>1</v>
      </c>
      <c r="G49" s="18" t="s">
        <v>1646</v>
      </c>
      <c r="H49" s="69" t="s">
        <v>1045</v>
      </c>
      <c r="I49" s="29">
        <v>18</v>
      </c>
      <c r="J49" s="200">
        <v>6.65</v>
      </c>
      <c r="K49" s="70">
        <f t="shared" si="0"/>
        <v>0.36944444444444446</v>
      </c>
      <c r="L49" s="193">
        <v>10</v>
      </c>
      <c r="M49" s="29">
        <v>12.5</v>
      </c>
      <c r="N49" s="73">
        <v>12.745000000000001</v>
      </c>
      <c r="O49" s="70">
        <v>1.1963046271959292</v>
      </c>
      <c r="S49" s="72"/>
      <c r="X49" s="208"/>
    </row>
    <row r="50" spans="1:24">
      <c r="A50" s="69"/>
      <c r="B50" s="19">
        <v>42563</v>
      </c>
      <c r="C50" s="69" t="s">
        <v>1663</v>
      </c>
      <c r="D50" s="18" t="s">
        <v>815</v>
      </c>
      <c r="E50" s="69" t="s">
        <v>1045</v>
      </c>
      <c r="F50" s="18">
        <v>1</v>
      </c>
      <c r="G50" s="18" t="s">
        <v>1646</v>
      </c>
      <c r="H50" s="69" t="s">
        <v>1045</v>
      </c>
      <c r="I50" s="29">
        <v>18</v>
      </c>
      <c r="J50" s="200">
        <v>6.65</v>
      </c>
      <c r="K50" s="70">
        <f t="shared" si="0"/>
        <v>0.36944444444444446</v>
      </c>
      <c r="L50" s="193">
        <v>12</v>
      </c>
      <c r="M50" s="29">
        <v>10.7</v>
      </c>
      <c r="N50" s="73">
        <v>9.8249999999999993</v>
      </c>
      <c r="O50" s="70">
        <v>0.88496252494431826</v>
      </c>
      <c r="S50" s="72"/>
      <c r="X50" s="208"/>
    </row>
    <row r="51" spans="1:24">
      <c r="A51" s="69"/>
      <c r="B51" s="19">
        <v>42563</v>
      </c>
      <c r="C51" s="69" t="s">
        <v>1663</v>
      </c>
      <c r="D51" s="18" t="s">
        <v>815</v>
      </c>
      <c r="E51" s="69" t="s">
        <v>1045</v>
      </c>
      <c r="F51" s="18">
        <v>1</v>
      </c>
      <c r="G51" s="18" t="s">
        <v>1646</v>
      </c>
      <c r="H51" s="69" t="s">
        <v>1045</v>
      </c>
      <c r="I51" s="29">
        <v>18</v>
      </c>
      <c r="J51" s="200">
        <v>6.65</v>
      </c>
      <c r="K51" s="70">
        <f t="shared" si="0"/>
        <v>0.36944444444444446</v>
      </c>
      <c r="L51" s="193">
        <v>14</v>
      </c>
      <c r="M51" s="29">
        <v>9.9</v>
      </c>
      <c r="N51" s="73">
        <v>3.83</v>
      </c>
      <c r="O51" s="70">
        <v>0.33856626953049473</v>
      </c>
      <c r="S51" s="72"/>
      <c r="X51" s="208"/>
    </row>
    <row r="52" spans="1:24">
      <c r="A52" s="69"/>
      <c r="B52" s="19">
        <v>42563</v>
      </c>
      <c r="C52" s="69" t="s">
        <v>1663</v>
      </c>
      <c r="D52" s="18" t="s">
        <v>815</v>
      </c>
      <c r="E52" s="69" t="s">
        <v>1045</v>
      </c>
      <c r="F52" s="18">
        <v>1</v>
      </c>
      <c r="G52" s="18" t="s">
        <v>1646</v>
      </c>
      <c r="H52" s="69" t="s">
        <v>1045</v>
      </c>
      <c r="I52" s="29">
        <v>18</v>
      </c>
      <c r="J52" s="200">
        <v>6.65</v>
      </c>
      <c r="K52" s="70">
        <f t="shared" si="0"/>
        <v>0.36944444444444446</v>
      </c>
      <c r="L52" s="193">
        <v>16</v>
      </c>
      <c r="M52" s="29">
        <v>9.5</v>
      </c>
      <c r="N52" s="73">
        <v>3.54</v>
      </c>
      <c r="O52" s="70">
        <v>0.3099774498638565</v>
      </c>
      <c r="S52" s="72"/>
      <c r="X52" s="208"/>
    </row>
    <row r="53" spans="1:24">
      <c r="A53" s="69"/>
      <c r="B53" s="19">
        <v>42563</v>
      </c>
      <c r="C53" s="69" t="s">
        <v>1663</v>
      </c>
      <c r="D53" s="18" t="s">
        <v>815</v>
      </c>
      <c r="E53" s="69" t="s">
        <v>1045</v>
      </c>
      <c r="F53" s="18">
        <v>1</v>
      </c>
      <c r="G53" s="18" t="s">
        <v>1646</v>
      </c>
      <c r="H53" s="69" t="s">
        <v>1045</v>
      </c>
      <c r="I53" s="29">
        <v>18</v>
      </c>
      <c r="J53" s="200">
        <v>6.65</v>
      </c>
      <c r="K53" s="70">
        <f t="shared" si="0"/>
        <v>0.36944444444444446</v>
      </c>
      <c r="L53" s="193">
        <v>17</v>
      </c>
      <c r="M53" s="29" t="s">
        <v>815</v>
      </c>
      <c r="N53" s="73" t="s">
        <v>815</v>
      </c>
      <c r="O53" s="29" t="s">
        <v>815</v>
      </c>
      <c r="P53" s="22">
        <v>6.22</v>
      </c>
      <c r="Q53" s="23">
        <v>29.2</v>
      </c>
      <c r="R53" s="71">
        <v>1.0716255440526867</v>
      </c>
      <c r="S53" s="25">
        <v>75.722534397040121</v>
      </c>
      <c r="T53" s="24">
        <v>2.5000000000000001E-2</v>
      </c>
      <c r="U53" s="24">
        <v>87.536892649789039</v>
      </c>
      <c r="V53" s="24">
        <f>T53+U53</f>
        <v>87.561892649789044</v>
      </c>
      <c r="X53" s="208"/>
    </row>
    <row r="54" spans="1:24">
      <c r="A54" s="69"/>
      <c r="B54" s="19">
        <v>42563</v>
      </c>
      <c r="C54" s="69" t="s">
        <v>1663</v>
      </c>
      <c r="D54" s="18" t="s">
        <v>815</v>
      </c>
      <c r="E54" s="69" t="s">
        <v>1045</v>
      </c>
      <c r="F54" s="18">
        <v>1</v>
      </c>
      <c r="G54" s="18" t="s">
        <v>1646</v>
      </c>
      <c r="H54" s="69" t="s">
        <v>1045</v>
      </c>
      <c r="I54" s="29">
        <v>18</v>
      </c>
      <c r="J54" s="200">
        <v>6.65</v>
      </c>
      <c r="K54" s="70">
        <f t="shared" si="0"/>
        <v>0.36944444444444446</v>
      </c>
      <c r="L54" s="193">
        <v>17.5</v>
      </c>
      <c r="M54" s="29">
        <v>9.1999999999999993</v>
      </c>
      <c r="N54" s="73">
        <v>3.7850000000000001</v>
      </c>
      <c r="O54" s="70">
        <v>0.32906714289895206</v>
      </c>
      <c r="S54" s="72"/>
      <c r="T54" s="18"/>
      <c r="U54" s="18"/>
      <c r="V54" s="18"/>
      <c r="X54" s="208"/>
    </row>
    <row r="55" spans="1:24" s="104" customFormat="1">
      <c r="A55" s="93" t="s">
        <v>1664</v>
      </c>
      <c r="B55" s="94">
        <v>42563</v>
      </c>
      <c r="C55" s="95" t="s">
        <v>815</v>
      </c>
      <c r="D55" s="96" t="s">
        <v>815</v>
      </c>
      <c r="E55" s="96" t="s">
        <v>815</v>
      </c>
      <c r="F55" s="96" t="s">
        <v>815</v>
      </c>
      <c r="G55" s="96" t="s">
        <v>815</v>
      </c>
      <c r="H55" s="96" t="s">
        <v>815</v>
      </c>
      <c r="I55" s="97" t="s">
        <v>815</v>
      </c>
      <c r="J55" s="201" t="s">
        <v>815</v>
      </c>
      <c r="K55" s="98" t="s">
        <v>815</v>
      </c>
      <c r="L55" s="194" t="s">
        <v>815</v>
      </c>
      <c r="M55" s="97" t="s">
        <v>815</v>
      </c>
      <c r="N55" s="97" t="s">
        <v>815</v>
      </c>
      <c r="O55" s="97" t="s">
        <v>815</v>
      </c>
      <c r="P55" s="99">
        <v>6.4</v>
      </c>
      <c r="Q55" s="100">
        <v>41.400000000000006</v>
      </c>
      <c r="R55" s="101">
        <v>1.60743831607903</v>
      </c>
      <c r="S55" s="102">
        <v>90.550838247196197</v>
      </c>
      <c r="T55" s="103">
        <v>3.0960202531645562</v>
      </c>
      <c r="U55" s="103">
        <v>2.4122870801687775</v>
      </c>
      <c r="V55" s="103">
        <f t="shared" ref="V55:V58" si="5">T55+U55</f>
        <v>5.5083073333333337</v>
      </c>
      <c r="X55" s="209" t="s">
        <v>1665</v>
      </c>
    </row>
    <row r="56" spans="1:24">
      <c r="A56" s="93" t="s">
        <v>1666</v>
      </c>
      <c r="B56" s="94">
        <v>42563</v>
      </c>
      <c r="C56" s="95" t="s">
        <v>815</v>
      </c>
      <c r="D56" s="96" t="s">
        <v>815</v>
      </c>
      <c r="E56" s="96" t="s">
        <v>815</v>
      </c>
      <c r="F56" s="96" t="s">
        <v>815</v>
      </c>
      <c r="G56" s="96" t="s">
        <v>815</v>
      </c>
      <c r="H56" s="96" t="s">
        <v>815</v>
      </c>
      <c r="I56" s="97" t="s">
        <v>815</v>
      </c>
      <c r="J56" s="201" t="s">
        <v>815</v>
      </c>
      <c r="K56" s="98" t="s">
        <v>815</v>
      </c>
      <c r="L56" s="194" t="s">
        <v>815</v>
      </c>
      <c r="M56" s="97" t="s">
        <v>815</v>
      </c>
      <c r="N56" s="97" t="s">
        <v>815</v>
      </c>
      <c r="O56" s="97" t="s">
        <v>815</v>
      </c>
      <c r="P56" s="99">
        <v>6.02</v>
      </c>
      <c r="Q56" s="100">
        <v>23.3</v>
      </c>
      <c r="R56" s="101">
        <v>2.2102276846086659</v>
      </c>
      <c r="S56" s="102">
        <v>72.7568736270089</v>
      </c>
      <c r="T56" s="103">
        <v>7.5599932489451493</v>
      </c>
      <c r="U56" s="103">
        <v>15.636815639943741</v>
      </c>
      <c r="V56" s="103">
        <f t="shared" si="5"/>
        <v>23.196808888888889</v>
      </c>
      <c r="X56" s="208"/>
    </row>
    <row r="57" spans="1:24">
      <c r="A57" s="93" t="s">
        <v>1667</v>
      </c>
      <c r="B57" s="94">
        <v>42563</v>
      </c>
      <c r="C57" s="95" t="s">
        <v>815</v>
      </c>
      <c r="D57" s="96" t="s">
        <v>815</v>
      </c>
      <c r="E57" s="96" t="s">
        <v>815</v>
      </c>
      <c r="F57" s="96" t="s">
        <v>815</v>
      </c>
      <c r="G57" s="96" t="s">
        <v>815</v>
      </c>
      <c r="H57" s="96" t="s">
        <v>815</v>
      </c>
      <c r="I57" s="97" t="s">
        <v>815</v>
      </c>
      <c r="J57" s="201" t="s">
        <v>815</v>
      </c>
      <c r="K57" s="98" t="s">
        <v>815</v>
      </c>
      <c r="L57" s="194" t="s">
        <v>815</v>
      </c>
      <c r="M57" s="97" t="s">
        <v>815</v>
      </c>
      <c r="N57" s="97" t="s">
        <v>815</v>
      </c>
      <c r="O57" s="97" t="s">
        <v>815</v>
      </c>
      <c r="P57" s="99">
        <v>6.93</v>
      </c>
      <c r="Q57" s="100">
        <v>62.9</v>
      </c>
      <c r="R57" s="101">
        <v>1.4734851230724442</v>
      </c>
      <c r="S57" s="102">
        <v>27.530546884032834</v>
      </c>
      <c r="T57" s="103">
        <v>3.6833215189873418</v>
      </c>
      <c r="U57" s="103">
        <v>3.864153814345991</v>
      </c>
      <c r="V57" s="103">
        <f t="shared" si="5"/>
        <v>7.5474753333333329</v>
      </c>
      <c r="X57" s="208"/>
    </row>
    <row r="58" spans="1:24" s="104" customFormat="1">
      <c r="A58" s="95" t="s">
        <v>1653</v>
      </c>
      <c r="B58" s="236">
        <v>42577</v>
      </c>
      <c r="C58" s="95" t="s">
        <v>1668</v>
      </c>
      <c r="D58" s="237">
        <v>0.33333333333333331</v>
      </c>
      <c r="E58" s="95" t="s">
        <v>1045</v>
      </c>
      <c r="F58" s="96">
        <v>2</v>
      </c>
      <c r="G58" s="96" t="s">
        <v>1656</v>
      </c>
      <c r="H58" s="95" t="s">
        <v>1652</v>
      </c>
      <c r="I58" s="97">
        <v>6.8</v>
      </c>
      <c r="J58" s="201">
        <v>1.1000000000000001</v>
      </c>
      <c r="K58" s="98">
        <f t="shared" si="0"/>
        <v>0.16176470588235295</v>
      </c>
      <c r="L58" s="194">
        <v>0.5</v>
      </c>
      <c r="M58" s="97">
        <v>26.7</v>
      </c>
      <c r="N58" s="97">
        <v>7.8900000000000006</v>
      </c>
      <c r="O58" s="98">
        <v>0.98496572522276904</v>
      </c>
      <c r="P58" s="99">
        <v>6.85</v>
      </c>
      <c r="Q58" s="100">
        <v>11.7</v>
      </c>
      <c r="R58" s="101">
        <v>0.9376723510461008</v>
      </c>
      <c r="S58" s="102">
        <v>30.941056769568728</v>
      </c>
      <c r="T58" s="103">
        <v>5.2639594936708862</v>
      </c>
      <c r="U58" s="103">
        <v>1.6419798396624465</v>
      </c>
      <c r="V58" s="103">
        <f t="shared" si="5"/>
        <v>6.9059393333333325</v>
      </c>
      <c r="W58" s="185"/>
      <c r="X58" s="209" t="s">
        <v>1647</v>
      </c>
    </row>
    <row r="59" spans="1:24">
      <c r="A59" s="69"/>
      <c r="B59" s="19">
        <v>42577</v>
      </c>
      <c r="C59" s="69" t="s">
        <v>1668</v>
      </c>
      <c r="D59" s="20">
        <v>0.33333333333333331</v>
      </c>
      <c r="E59" s="69" t="s">
        <v>1045</v>
      </c>
      <c r="F59" s="18">
        <v>2</v>
      </c>
      <c r="G59" s="18" t="s">
        <v>1656</v>
      </c>
      <c r="H59" s="69" t="s">
        <v>1652</v>
      </c>
      <c r="I59" s="29">
        <v>6.8</v>
      </c>
      <c r="J59" s="200">
        <v>1.1000000000000001</v>
      </c>
      <c r="K59" s="70">
        <f t="shared" si="0"/>
        <v>0.16176470588235295</v>
      </c>
      <c r="L59" s="193">
        <v>2</v>
      </c>
      <c r="M59" s="29">
        <v>26.7</v>
      </c>
      <c r="N59" s="29">
        <v>7.6850000000000005</v>
      </c>
      <c r="O59" s="70">
        <v>0.95937409357883152</v>
      </c>
      <c r="S59" s="72"/>
      <c r="X59" s="208"/>
    </row>
    <row r="60" spans="1:24">
      <c r="A60" s="69"/>
      <c r="B60" s="19">
        <v>42577</v>
      </c>
      <c r="C60" s="69" t="s">
        <v>1668</v>
      </c>
      <c r="D60" s="20">
        <v>0.33333333333333298</v>
      </c>
      <c r="E60" s="69" t="s">
        <v>1045</v>
      </c>
      <c r="F60" s="18">
        <v>2</v>
      </c>
      <c r="G60" s="18" t="s">
        <v>1656</v>
      </c>
      <c r="H60" s="69" t="s">
        <v>1652</v>
      </c>
      <c r="I60" s="29">
        <v>6.8</v>
      </c>
      <c r="J60" s="200">
        <v>1.1000000000000001</v>
      </c>
      <c r="K60" s="70">
        <f t="shared" si="0"/>
        <v>0.16176470588235295</v>
      </c>
      <c r="L60" s="193">
        <v>4</v>
      </c>
      <c r="M60" s="29">
        <v>26.3</v>
      </c>
      <c r="N60" s="29">
        <v>7.79</v>
      </c>
      <c r="O60" s="70">
        <v>0.96548671648534468</v>
      </c>
      <c r="S60" s="72"/>
      <c r="X60" s="208"/>
    </row>
    <row r="61" spans="1:24">
      <c r="A61" s="69"/>
      <c r="B61" s="19">
        <v>42577</v>
      </c>
      <c r="C61" s="69" t="s">
        <v>1668</v>
      </c>
      <c r="D61" s="20">
        <v>0.33333333333333298</v>
      </c>
      <c r="E61" s="69" t="s">
        <v>1045</v>
      </c>
      <c r="F61" s="18">
        <v>2</v>
      </c>
      <c r="G61" s="18" t="s">
        <v>1656</v>
      </c>
      <c r="H61" s="69" t="s">
        <v>1652</v>
      </c>
      <c r="I61" s="29">
        <v>6.8</v>
      </c>
      <c r="J61" s="200">
        <v>1.1000000000000001</v>
      </c>
      <c r="K61" s="70">
        <f t="shared" si="0"/>
        <v>0.16176470588235295</v>
      </c>
      <c r="L61" s="193">
        <v>5</v>
      </c>
      <c r="M61" s="29">
        <v>25.2</v>
      </c>
      <c r="N61" s="29">
        <v>1.415</v>
      </c>
      <c r="O61" s="70">
        <v>0.1718917433137023</v>
      </c>
      <c r="S61" s="72"/>
      <c r="X61" s="208"/>
    </row>
    <row r="62" spans="1:24">
      <c r="A62" s="69"/>
      <c r="B62" s="19">
        <v>42577</v>
      </c>
      <c r="C62" s="69" t="s">
        <v>1668</v>
      </c>
      <c r="D62" s="20">
        <v>0.33333333333333298</v>
      </c>
      <c r="E62" s="69" t="s">
        <v>1045</v>
      </c>
      <c r="F62" s="18">
        <v>2</v>
      </c>
      <c r="G62" s="18" t="s">
        <v>1656</v>
      </c>
      <c r="H62" s="69" t="s">
        <v>1652</v>
      </c>
      <c r="I62" s="29">
        <v>6.8</v>
      </c>
      <c r="J62" s="200">
        <v>1.1000000000000001</v>
      </c>
      <c r="K62" s="70">
        <f t="shared" si="0"/>
        <v>0.16176470588235295</v>
      </c>
      <c r="L62" s="193">
        <v>5.5</v>
      </c>
      <c r="M62" s="29" t="s">
        <v>815</v>
      </c>
      <c r="N62" s="29" t="s">
        <v>815</v>
      </c>
      <c r="O62" s="29" t="s">
        <v>815</v>
      </c>
      <c r="P62" s="22">
        <v>6.02</v>
      </c>
      <c r="Q62" s="23">
        <v>15.4</v>
      </c>
      <c r="R62" s="71">
        <v>1.6744149125823229</v>
      </c>
      <c r="S62" s="25">
        <v>32.127321077581229</v>
      </c>
      <c r="T62" s="24">
        <v>24.137356962025322</v>
      </c>
      <c r="U62" s="24">
        <v>5.9211583713080103</v>
      </c>
      <c r="V62" s="24">
        <f>T62+U62</f>
        <v>30.058515333333332</v>
      </c>
      <c r="X62" s="208"/>
    </row>
    <row r="63" spans="1:24">
      <c r="A63" s="69"/>
      <c r="B63" s="19">
        <v>42577</v>
      </c>
      <c r="C63" s="69" t="s">
        <v>1668</v>
      </c>
      <c r="D63" s="20">
        <v>0.33333333333333298</v>
      </c>
      <c r="E63" s="69" t="s">
        <v>1045</v>
      </c>
      <c r="F63" s="18">
        <v>2</v>
      </c>
      <c r="G63" s="18" t="s">
        <v>1656</v>
      </c>
      <c r="H63" s="69" t="s">
        <v>1652</v>
      </c>
      <c r="I63" s="29">
        <v>6.8</v>
      </c>
      <c r="J63" s="200">
        <v>1.1000000000000001</v>
      </c>
      <c r="K63" s="70">
        <f t="shared" si="0"/>
        <v>0.16176470588235295</v>
      </c>
      <c r="L63" s="193">
        <v>6</v>
      </c>
      <c r="M63" s="29">
        <v>24.2</v>
      </c>
      <c r="N63" s="29">
        <v>0.23499999999999999</v>
      </c>
      <c r="O63" s="70">
        <v>2.802407831805372E-2</v>
      </c>
      <c r="S63" s="72"/>
      <c r="X63" s="208"/>
    </row>
    <row r="64" spans="1:24" s="104" customFormat="1">
      <c r="A64" s="95" t="s">
        <v>1575</v>
      </c>
      <c r="B64" s="236">
        <v>42577</v>
      </c>
      <c r="C64" s="95" t="s">
        <v>1658</v>
      </c>
      <c r="D64" s="237">
        <v>0.33333333333333331</v>
      </c>
      <c r="E64" s="95" t="s">
        <v>1045</v>
      </c>
      <c r="F64" s="96">
        <v>2</v>
      </c>
      <c r="G64" s="96" t="s">
        <v>1656</v>
      </c>
      <c r="H64" s="95" t="s">
        <v>1045</v>
      </c>
      <c r="I64" s="97">
        <v>7.5</v>
      </c>
      <c r="J64" s="201">
        <v>2.4500000000000002</v>
      </c>
      <c r="K64" s="98">
        <f t="shared" si="0"/>
        <v>0.32666666666666672</v>
      </c>
      <c r="L64" s="194">
        <v>0.5</v>
      </c>
      <c r="M64" s="97">
        <v>27.5</v>
      </c>
      <c r="N64" s="97">
        <v>7.01</v>
      </c>
      <c r="O64" s="98">
        <v>0.88773454847841571</v>
      </c>
      <c r="P64" s="99">
        <v>5.4</v>
      </c>
      <c r="Q64" s="100">
        <v>1.5000000000000002</v>
      </c>
      <c r="R64" s="101">
        <v>1.2055787370592723</v>
      </c>
      <c r="S64" s="102">
        <v>30.644490692565615</v>
      </c>
      <c r="T64" s="103">
        <v>9.0052860759493658</v>
      </c>
      <c r="U64" s="103">
        <v>1.5416325907173027</v>
      </c>
      <c r="V64" s="103">
        <f>T64+U64</f>
        <v>10.546918666666668</v>
      </c>
      <c r="W64" s="185"/>
      <c r="X64" s="209" t="s">
        <v>1647</v>
      </c>
    </row>
    <row r="65" spans="1:24">
      <c r="A65" s="18"/>
      <c r="B65" s="19">
        <v>42577</v>
      </c>
      <c r="C65" s="69" t="s">
        <v>1658</v>
      </c>
      <c r="D65" s="20">
        <v>0.33333333333333331</v>
      </c>
      <c r="E65" s="69" t="s">
        <v>1045</v>
      </c>
      <c r="F65" s="18">
        <v>2</v>
      </c>
      <c r="G65" s="18" t="s">
        <v>1656</v>
      </c>
      <c r="H65" s="69" t="s">
        <v>1045</v>
      </c>
      <c r="I65" s="29">
        <v>7.5</v>
      </c>
      <c r="J65" s="200">
        <v>2.4500000000000002</v>
      </c>
      <c r="K65" s="70">
        <f t="shared" si="0"/>
        <v>0.32666666666666672</v>
      </c>
      <c r="L65" s="193">
        <v>2</v>
      </c>
      <c r="M65" s="29">
        <v>27.5</v>
      </c>
      <c r="N65" s="29">
        <v>6.9399999999999995</v>
      </c>
      <c r="O65" s="70">
        <v>0.87886986682456558</v>
      </c>
      <c r="S65" s="72"/>
      <c r="X65" s="208"/>
    </row>
    <row r="66" spans="1:24">
      <c r="A66" s="69"/>
      <c r="B66" s="19">
        <v>42577</v>
      </c>
      <c r="C66" s="69" t="s">
        <v>1658</v>
      </c>
      <c r="D66" s="20">
        <v>0.33333333333333331</v>
      </c>
      <c r="E66" s="69" t="s">
        <v>1045</v>
      </c>
      <c r="F66" s="18">
        <v>2</v>
      </c>
      <c r="G66" s="18" t="s">
        <v>1656</v>
      </c>
      <c r="H66" s="69" t="s">
        <v>1045</v>
      </c>
      <c r="I66" s="29">
        <v>7.5</v>
      </c>
      <c r="J66" s="200">
        <v>2.4500000000000002</v>
      </c>
      <c r="K66" s="70">
        <f t="shared" si="0"/>
        <v>0.32666666666666672</v>
      </c>
      <c r="L66" s="193">
        <v>4</v>
      </c>
      <c r="M66" s="29">
        <v>24.7</v>
      </c>
      <c r="N66" s="29">
        <v>3.8149999999999999</v>
      </c>
      <c r="O66" s="70">
        <v>0.45918721537873031</v>
      </c>
      <c r="S66" s="72"/>
      <c r="X66" s="208"/>
    </row>
    <row r="67" spans="1:24">
      <c r="A67" s="69"/>
      <c r="B67" s="19">
        <v>42577</v>
      </c>
      <c r="C67" s="69" t="s">
        <v>1658</v>
      </c>
      <c r="D67" s="20">
        <v>0.33333333333333331</v>
      </c>
      <c r="E67" s="69" t="s">
        <v>1045</v>
      </c>
      <c r="F67" s="18">
        <v>2</v>
      </c>
      <c r="G67" s="18" t="s">
        <v>1656</v>
      </c>
      <c r="H67" s="69" t="s">
        <v>1045</v>
      </c>
      <c r="I67" s="29">
        <v>7.5</v>
      </c>
      <c r="J67" s="200">
        <v>2.4500000000000002</v>
      </c>
      <c r="K67" s="70">
        <f t="shared" si="0"/>
        <v>0.32666666666666672</v>
      </c>
      <c r="L67" s="193">
        <v>6</v>
      </c>
      <c r="M67" s="29">
        <v>15.2</v>
      </c>
      <c r="N67" s="29">
        <v>3.2</v>
      </c>
      <c r="O67" s="70">
        <v>0.31876487903466777</v>
      </c>
      <c r="S67" s="72"/>
      <c r="X67" s="208"/>
    </row>
    <row r="68" spans="1:24">
      <c r="A68" s="69"/>
      <c r="B68" s="19">
        <v>42577</v>
      </c>
      <c r="C68" s="69" t="s">
        <v>1658</v>
      </c>
      <c r="D68" s="20">
        <v>0.33333333333333331</v>
      </c>
      <c r="E68" s="69" t="s">
        <v>1045</v>
      </c>
      <c r="F68" s="18">
        <v>2</v>
      </c>
      <c r="G68" s="18" t="s">
        <v>1656</v>
      </c>
      <c r="H68" s="69" t="s">
        <v>1045</v>
      </c>
      <c r="I68" s="29">
        <v>7.5</v>
      </c>
      <c r="J68" s="200">
        <v>2.4500000000000002</v>
      </c>
      <c r="K68" s="70">
        <f t="shared" si="0"/>
        <v>0.32666666666666672</v>
      </c>
      <c r="L68" s="193">
        <v>6.5</v>
      </c>
      <c r="M68" s="29">
        <v>13.7</v>
      </c>
      <c r="N68" s="29">
        <v>2.7549999999999999</v>
      </c>
      <c r="O68" s="70">
        <v>0.26561289865261106</v>
      </c>
      <c r="P68" s="22">
        <v>5.12</v>
      </c>
      <c r="Q68" s="23">
        <v>2.1</v>
      </c>
      <c r="R68" s="71">
        <v>1.5739500178273833</v>
      </c>
      <c r="S68" s="25">
        <v>41.617435541681118</v>
      </c>
      <c r="T68" s="24">
        <v>26.363301265822788</v>
      </c>
      <c r="U68" s="24">
        <v>21.598913400843891</v>
      </c>
      <c r="V68" s="24">
        <f t="shared" ref="V68:V69" si="6">T68+U68</f>
        <v>47.962214666666682</v>
      </c>
      <c r="X68" s="208"/>
    </row>
    <row r="69" spans="1:24" s="104" customFormat="1">
      <c r="A69" s="95" t="s">
        <v>1557</v>
      </c>
      <c r="B69" s="236">
        <v>42577</v>
      </c>
      <c r="C69" s="95" t="s">
        <v>1648</v>
      </c>
      <c r="D69" s="237">
        <v>0.32291666666666669</v>
      </c>
      <c r="E69" s="95" t="s">
        <v>1045</v>
      </c>
      <c r="F69" s="96">
        <v>1</v>
      </c>
      <c r="G69" s="96" t="s">
        <v>1646</v>
      </c>
      <c r="H69" s="95" t="s">
        <v>1045</v>
      </c>
      <c r="I69" s="97">
        <v>6.25</v>
      </c>
      <c r="J69" s="201">
        <v>4.2</v>
      </c>
      <c r="K69" s="98">
        <f t="shared" si="0"/>
        <v>0.67200000000000004</v>
      </c>
      <c r="L69" s="194">
        <v>0.5</v>
      </c>
      <c r="M69" s="97">
        <v>27.7</v>
      </c>
      <c r="N69" s="97">
        <v>6.6</v>
      </c>
      <c r="O69" s="98">
        <v>0.83879183178725081</v>
      </c>
      <c r="P69" s="99">
        <v>6.09</v>
      </c>
      <c r="Q69" s="100">
        <v>4.4000000000000004</v>
      </c>
      <c r="R69" s="101">
        <v>1.0716255440526867</v>
      </c>
      <c r="S69" s="102">
        <v>26.107029714417852</v>
      </c>
      <c r="T69" s="103">
        <v>1.3196151898734176</v>
      </c>
      <c r="U69" s="103">
        <v>1.0820874767932498</v>
      </c>
      <c r="V69" s="103">
        <f t="shared" si="6"/>
        <v>2.4017026666666674</v>
      </c>
      <c r="W69" s="185"/>
      <c r="X69" s="209" t="s">
        <v>1647</v>
      </c>
    </row>
    <row r="70" spans="1:24">
      <c r="A70" s="69"/>
      <c r="B70" s="19">
        <v>42577</v>
      </c>
      <c r="C70" s="69" t="s">
        <v>1648</v>
      </c>
      <c r="D70" s="20">
        <v>0.32291666666666669</v>
      </c>
      <c r="E70" s="69" t="s">
        <v>1045</v>
      </c>
      <c r="F70" s="18">
        <v>1</v>
      </c>
      <c r="G70" s="18" t="s">
        <v>1646</v>
      </c>
      <c r="H70" s="69" t="s">
        <v>1045</v>
      </c>
      <c r="I70" s="29">
        <v>6.25</v>
      </c>
      <c r="J70" s="200">
        <v>4.2</v>
      </c>
      <c r="K70" s="70">
        <f t="shared" si="0"/>
        <v>0.67200000000000004</v>
      </c>
      <c r="L70" s="193">
        <v>2</v>
      </c>
      <c r="M70" s="29">
        <v>27.7</v>
      </c>
      <c r="N70" s="29">
        <v>6.49</v>
      </c>
      <c r="O70" s="70">
        <v>0.82481196792413003</v>
      </c>
      <c r="S70" s="72"/>
      <c r="X70" s="208"/>
    </row>
    <row r="71" spans="1:24">
      <c r="A71" s="69"/>
      <c r="B71" s="19">
        <v>42577</v>
      </c>
      <c r="C71" s="69" t="s">
        <v>1648</v>
      </c>
      <c r="D71" s="20">
        <v>0.32291666666666669</v>
      </c>
      <c r="E71" s="69" t="s">
        <v>1045</v>
      </c>
      <c r="F71" s="18">
        <v>1</v>
      </c>
      <c r="G71" s="18" t="s">
        <v>1646</v>
      </c>
      <c r="H71" s="69" t="s">
        <v>1045</v>
      </c>
      <c r="I71" s="29">
        <v>6.25</v>
      </c>
      <c r="J71" s="200">
        <v>4.2</v>
      </c>
      <c r="K71" s="70">
        <f t="shared" si="0"/>
        <v>0.67200000000000004</v>
      </c>
      <c r="L71" s="193">
        <v>4</v>
      </c>
      <c r="M71" s="29">
        <v>22.8</v>
      </c>
      <c r="N71" s="29">
        <v>6.3650000000000002</v>
      </c>
      <c r="O71" s="70">
        <v>0.7392925869646817</v>
      </c>
      <c r="S71" s="72"/>
      <c r="X71" s="208"/>
    </row>
    <row r="72" spans="1:24">
      <c r="A72" s="69"/>
      <c r="B72" s="19">
        <v>42577</v>
      </c>
      <c r="C72" s="69" t="s">
        <v>1648</v>
      </c>
      <c r="D72" s="20">
        <v>0.32291666666666669</v>
      </c>
      <c r="E72" s="69" t="s">
        <v>1045</v>
      </c>
      <c r="F72" s="18">
        <v>1</v>
      </c>
      <c r="G72" s="18" t="s">
        <v>1646</v>
      </c>
      <c r="H72" s="69" t="s">
        <v>1045</v>
      </c>
      <c r="I72" s="29">
        <v>6.25</v>
      </c>
      <c r="J72" s="200">
        <v>4.2</v>
      </c>
      <c r="K72" s="70">
        <f t="shared" si="0"/>
        <v>0.67200000000000004</v>
      </c>
      <c r="L72" s="193">
        <v>5.5</v>
      </c>
      <c r="M72" s="29" t="s">
        <v>815</v>
      </c>
      <c r="N72" s="29" t="s">
        <v>815</v>
      </c>
      <c r="O72" s="29" t="s">
        <v>815</v>
      </c>
      <c r="P72" s="22">
        <v>5.76</v>
      </c>
      <c r="Q72" s="23">
        <v>10.799999999999997</v>
      </c>
      <c r="R72" s="71">
        <v>1.4065085265691513</v>
      </c>
      <c r="S72" s="25">
        <v>33.610151462596832</v>
      </c>
      <c r="T72" s="24">
        <v>28.683503797468354</v>
      </c>
      <c r="U72" s="24">
        <v>2.5000000000000001E-2</v>
      </c>
      <c r="V72" s="24">
        <f>T72+U72</f>
        <v>28.708503797468353</v>
      </c>
      <c r="X72" s="208"/>
    </row>
    <row r="73" spans="1:24">
      <c r="A73" s="69"/>
      <c r="B73" s="19">
        <v>42577</v>
      </c>
      <c r="C73" s="69" t="s">
        <v>1648</v>
      </c>
      <c r="D73" s="20">
        <v>0.32291666666666669</v>
      </c>
      <c r="E73" s="69" t="s">
        <v>1045</v>
      </c>
      <c r="F73" s="18">
        <v>1</v>
      </c>
      <c r="G73" s="18" t="s">
        <v>1646</v>
      </c>
      <c r="H73" s="69" t="s">
        <v>1045</v>
      </c>
      <c r="I73" s="29">
        <v>6.25</v>
      </c>
      <c r="J73" s="200">
        <v>4.2</v>
      </c>
      <c r="K73" s="70">
        <f t="shared" si="0"/>
        <v>0.67200000000000004</v>
      </c>
      <c r="L73" s="193">
        <v>6</v>
      </c>
      <c r="M73" s="29">
        <v>14.1</v>
      </c>
      <c r="N73" s="29">
        <v>0.23499999999999999</v>
      </c>
      <c r="O73" s="70">
        <v>2.2856855447444244E-2</v>
      </c>
      <c r="S73" s="72"/>
      <c r="X73" s="208"/>
    </row>
    <row r="74" spans="1:24" s="104" customFormat="1">
      <c r="A74" s="95" t="s">
        <v>1649</v>
      </c>
      <c r="B74" s="236">
        <v>42577</v>
      </c>
      <c r="C74" s="95" t="s">
        <v>1650</v>
      </c>
      <c r="D74" s="96" t="s">
        <v>815</v>
      </c>
      <c r="E74" s="95" t="s">
        <v>1045</v>
      </c>
      <c r="F74" s="96">
        <v>2</v>
      </c>
      <c r="G74" s="96" t="s">
        <v>1651</v>
      </c>
      <c r="H74" s="95" t="s">
        <v>1652</v>
      </c>
      <c r="I74" s="238">
        <v>2.19</v>
      </c>
      <c r="J74" s="201">
        <v>2.19</v>
      </c>
      <c r="K74" s="98">
        <f t="shared" si="0"/>
        <v>1</v>
      </c>
      <c r="L74" s="194">
        <v>0.5</v>
      </c>
      <c r="M74" s="97">
        <v>28.4</v>
      </c>
      <c r="N74" s="97">
        <v>7.51</v>
      </c>
      <c r="O74" s="98">
        <v>0.96633410373021911</v>
      </c>
      <c r="P74" s="99">
        <v>5.0999999999999996</v>
      </c>
      <c r="Q74" s="100">
        <v>0.69999999999999984</v>
      </c>
      <c r="R74" s="101">
        <v>0.83720745629116144</v>
      </c>
      <c r="S74" s="102">
        <v>27.975395999537518</v>
      </c>
      <c r="T74" s="103">
        <v>3.5963139240506341</v>
      </c>
      <c r="U74" s="103">
        <v>2.5000000000000001E-2</v>
      </c>
      <c r="V74" s="103">
        <f>T74+U74</f>
        <v>3.621313924050634</v>
      </c>
      <c r="W74" s="185"/>
      <c r="X74" s="209" t="s">
        <v>1647</v>
      </c>
    </row>
    <row r="75" spans="1:24">
      <c r="A75" s="69"/>
      <c r="B75" s="19">
        <v>42577</v>
      </c>
      <c r="C75" s="69" t="s">
        <v>1650</v>
      </c>
      <c r="D75" s="18" t="s">
        <v>815</v>
      </c>
      <c r="E75" s="69" t="s">
        <v>1045</v>
      </c>
      <c r="F75" s="18">
        <v>2</v>
      </c>
      <c r="G75" s="18" t="s">
        <v>1651</v>
      </c>
      <c r="H75" s="69" t="s">
        <v>1652</v>
      </c>
      <c r="I75" s="28">
        <v>2.19</v>
      </c>
      <c r="J75" s="200">
        <v>2.19</v>
      </c>
      <c r="K75" s="70">
        <f t="shared" si="0"/>
        <v>1</v>
      </c>
      <c r="L75" s="193">
        <v>1</v>
      </c>
      <c r="M75" s="29" t="s">
        <v>815</v>
      </c>
      <c r="N75" s="29" t="s">
        <v>815</v>
      </c>
      <c r="O75" s="29" t="s">
        <v>815</v>
      </c>
      <c r="S75" s="72"/>
      <c r="X75" s="208"/>
    </row>
    <row r="76" spans="1:24" s="104" customFormat="1">
      <c r="A76" s="95" t="s">
        <v>1660</v>
      </c>
      <c r="B76" s="236">
        <v>42577</v>
      </c>
      <c r="C76" s="95" t="s">
        <v>1661</v>
      </c>
      <c r="D76" s="237">
        <v>0.33333333333333331</v>
      </c>
      <c r="E76" s="95" t="s">
        <v>1045</v>
      </c>
      <c r="F76" s="96">
        <v>1</v>
      </c>
      <c r="G76" s="96" t="s">
        <v>1651</v>
      </c>
      <c r="H76" s="95" t="s">
        <v>1045</v>
      </c>
      <c r="I76" s="97">
        <v>8</v>
      </c>
      <c r="J76" s="201">
        <v>1.2</v>
      </c>
      <c r="K76" s="98">
        <f t="shared" si="0"/>
        <v>0.15</v>
      </c>
      <c r="L76" s="194">
        <v>0.5</v>
      </c>
      <c r="M76" s="97">
        <v>27.1</v>
      </c>
      <c r="N76" s="97">
        <v>7.4700000000000006</v>
      </c>
      <c r="O76" s="98">
        <v>0.9392546740842761</v>
      </c>
      <c r="P76" s="99">
        <v>7.43</v>
      </c>
      <c r="Q76" s="100">
        <v>31.9</v>
      </c>
      <c r="R76" s="101">
        <v>0.77023085978786843</v>
      </c>
      <c r="S76" s="102">
        <v>38.651774771649897</v>
      </c>
      <c r="T76" s="103">
        <v>7.2506329113924037</v>
      </c>
      <c r="U76" s="103">
        <v>2.9755177552742631</v>
      </c>
      <c r="V76" s="103">
        <f>T76+U76</f>
        <v>10.226150666666667</v>
      </c>
      <c r="W76" s="185"/>
      <c r="X76" s="209" t="s">
        <v>1647</v>
      </c>
    </row>
    <row r="77" spans="1:24">
      <c r="A77" s="69"/>
      <c r="B77" s="19">
        <v>42577</v>
      </c>
      <c r="C77" s="69" t="s">
        <v>1661</v>
      </c>
      <c r="D77" s="20">
        <v>0.33333333333333331</v>
      </c>
      <c r="E77" s="69" t="s">
        <v>1045</v>
      </c>
      <c r="F77" s="18">
        <v>1</v>
      </c>
      <c r="G77" s="18" t="s">
        <v>1651</v>
      </c>
      <c r="H77" s="69" t="s">
        <v>1045</v>
      </c>
      <c r="I77" s="29">
        <v>8</v>
      </c>
      <c r="J77" s="200">
        <v>1.2</v>
      </c>
      <c r="K77" s="70">
        <f t="shared" si="0"/>
        <v>0.15</v>
      </c>
      <c r="L77" s="193">
        <v>2</v>
      </c>
      <c r="M77" s="29">
        <v>27.2</v>
      </c>
      <c r="N77" s="29">
        <v>7.6150000000000002</v>
      </c>
      <c r="O77" s="70">
        <v>0.95920133064439228</v>
      </c>
      <c r="S77" s="72"/>
      <c r="X77" s="208"/>
    </row>
    <row r="78" spans="1:24">
      <c r="A78" s="69"/>
      <c r="B78" s="19">
        <v>42577</v>
      </c>
      <c r="C78" s="69" t="s">
        <v>1661</v>
      </c>
      <c r="D78" s="20">
        <v>0.33333333333333331</v>
      </c>
      <c r="E78" s="69" t="s">
        <v>1045</v>
      </c>
      <c r="F78" s="18">
        <v>1</v>
      </c>
      <c r="G78" s="18" t="s">
        <v>1651</v>
      </c>
      <c r="H78" s="69" t="s">
        <v>1045</v>
      </c>
      <c r="I78" s="29">
        <v>8</v>
      </c>
      <c r="J78" s="200">
        <v>1.2</v>
      </c>
      <c r="K78" s="70">
        <f t="shared" si="0"/>
        <v>0.15</v>
      </c>
      <c r="L78" s="193">
        <v>4</v>
      </c>
      <c r="M78" s="29">
        <v>20.5</v>
      </c>
      <c r="N78" s="29">
        <v>1.425</v>
      </c>
      <c r="O78" s="70">
        <v>0.15830654952772513</v>
      </c>
      <c r="S78" s="72"/>
      <c r="X78" s="208"/>
    </row>
    <row r="79" spans="1:24">
      <c r="A79" s="69"/>
      <c r="B79" s="19">
        <v>42577</v>
      </c>
      <c r="C79" s="69" t="s">
        <v>1661</v>
      </c>
      <c r="D79" s="20">
        <v>0.33333333333333331</v>
      </c>
      <c r="E79" s="69" t="s">
        <v>1045</v>
      </c>
      <c r="F79" s="18">
        <v>1</v>
      </c>
      <c r="G79" s="18" t="s">
        <v>1651</v>
      </c>
      <c r="H79" s="69" t="s">
        <v>1045</v>
      </c>
      <c r="I79" s="29">
        <v>8</v>
      </c>
      <c r="J79" s="200">
        <v>1.2</v>
      </c>
      <c r="K79" s="70">
        <f t="shared" ref="K79:K145" si="7">J79/I79</f>
        <v>0.15</v>
      </c>
      <c r="L79" s="193">
        <v>6</v>
      </c>
      <c r="M79" s="29">
        <v>12.7</v>
      </c>
      <c r="N79" s="29">
        <v>0.13</v>
      </c>
      <c r="O79" s="70">
        <v>1.2257447398918852E-2</v>
      </c>
      <c r="S79" s="72"/>
      <c r="X79" s="208"/>
    </row>
    <row r="80" spans="1:24">
      <c r="A80" s="69"/>
      <c r="B80" s="19">
        <v>42577</v>
      </c>
      <c r="C80" s="69" t="s">
        <v>1661</v>
      </c>
      <c r="D80" s="20">
        <v>0.33333333333333331</v>
      </c>
      <c r="E80" s="69" t="s">
        <v>1045</v>
      </c>
      <c r="F80" s="18">
        <v>1</v>
      </c>
      <c r="G80" s="18" t="s">
        <v>1651</v>
      </c>
      <c r="H80" s="69" t="s">
        <v>1045</v>
      </c>
      <c r="I80" s="29">
        <v>8</v>
      </c>
      <c r="J80" s="200">
        <v>1.2</v>
      </c>
      <c r="K80" s="70">
        <f t="shared" si="7"/>
        <v>0.15</v>
      </c>
      <c r="L80" s="193">
        <v>7.5</v>
      </c>
      <c r="M80" s="29" t="s">
        <v>815</v>
      </c>
      <c r="N80" s="29" t="s">
        <v>815</v>
      </c>
      <c r="O80" s="29" t="s">
        <v>815</v>
      </c>
      <c r="P80" s="22">
        <v>6.52</v>
      </c>
      <c r="Q80" s="23">
        <v>99.499999999999986</v>
      </c>
      <c r="R80" s="71">
        <v>0.73674256153622208</v>
      </c>
      <c r="S80" s="25">
        <v>262.55976644698808</v>
      </c>
      <c r="T80" s="24">
        <v>20.95432911392405</v>
      </c>
      <c r="U80" s="24">
        <v>125.78151755274264</v>
      </c>
      <c r="V80" s="24">
        <f t="shared" ref="V80:V83" si="8">T80+U80</f>
        <v>146.7358466666667</v>
      </c>
      <c r="X80" s="208"/>
    </row>
    <row r="81" spans="1:24" s="104" customFormat="1">
      <c r="A81" s="95" t="s">
        <v>1662</v>
      </c>
      <c r="B81" s="236">
        <v>42577</v>
      </c>
      <c r="C81" s="95" t="s">
        <v>1663</v>
      </c>
      <c r="D81" s="237">
        <v>0.33333333333333298</v>
      </c>
      <c r="E81" s="95" t="s">
        <v>1045</v>
      </c>
      <c r="F81" s="96">
        <v>1</v>
      </c>
      <c r="G81" s="96" t="s">
        <v>1646</v>
      </c>
      <c r="H81" s="95" t="s">
        <v>1045</v>
      </c>
      <c r="I81" s="97">
        <v>18</v>
      </c>
      <c r="J81" s="201">
        <v>5.45</v>
      </c>
      <c r="K81" s="98">
        <f t="shared" si="7"/>
        <v>0.30277777777777781</v>
      </c>
      <c r="L81" s="194">
        <v>0.5</v>
      </c>
      <c r="M81" s="97">
        <v>27.3</v>
      </c>
      <c r="N81" s="97">
        <v>7.41</v>
      </c>
      <c r="O81" s="98">
        <v>0.93504854835075268</v>
      </c>
      <c r="P81" s="99">
        <v>6.69</v>
      </c>
      <c r="Q81" s="100">
        <v>12.7</v>
      </c>
      <c r="R81" s="101">
        <v>1.2390670353109188</v>
      </c>
      <c r="S81" s="102">
        <v>30.941056769568728</v>
      </c>
      <c r="T81" s="103">
        <v>0.68155949367088609</v>
      </c>
      <c r="U81" s="103">
        <v>1.468111172995781</v>
      </c>
      <c r="V81" s="103">
        <f t="shared" si="8"/>
        <v>2.1496706666666672</v>
      </c>
      <c r="W81" s="185"/>
      <c r="X81" s="209" t="s">
        <v>1647</v>
      </c>
    </row>
    <row r="82" spans="1:24">
      <c r="A82" s="69"/>
      <c r="B82" s="19">
        <v>42577</v>
      </c>
      <c r="C82" s="69" t="s">
        <v>1663</v>
      </c>
      <c r="D82" s="20">
        <v>0.33333333333333298</v>
      </c>
      <c r="E82" s="69" t="s">
        <v>1045</v>
      </c>
      <c r="F82" s="18">
        <v>1</v>
      </c>
      <c r="G82" s="18" t="s">
        <v>1646</v>
      </c>
      <c r="H82" s="69" t="s">
        <v>1045</v>
      </c>
      <c r="I82" s="29">
        <v>18</v>
      </c>
      <c r="J82" s="200">
        <v>5.45</v>
      </c>
      <c r="K82" s="70">
        <f t="shared" si="7"/>
        <v>0.30277777777777781</v>
      </c>
      <c r="L82" s="193">
        <v>2</v>
      </c>
      <c r="M82" s="29">
        <v>27.4</v>
      </c>
      <c r="N82" s="29">
        <v>7.4550000000000001</v>
      </c>
      <c r="O82" s="70">
        <v>0.94240737947380226</v>
      </c>
      <c r="S82" s="72"/>
      <c r="X82" s="208"/>
    </row>
    <row r="83" spans="1:24" s="253" customFormat="1">
      <c r="A83" s="239"/>
      <c r="B83" s="240">
        <v>42577</v>
      </c>
      <c r="C83" s="239" t="s">
        <v>1663</v>
      </c>
      <c r="D83" s="241">
        <v>0.33333333333333298</v>
      </c>
      <c r="E83" s="239" t="s">
        <v>1045</v>
      </c>
      <c r="F83" s="242">
        <v>1</v>
      </c>
      <c r="G83" s="242" t="s">
        <v>1646</v>
      </c>
      <c r="H83" s="239" t="s">
        <v>1045</v>
      </c>
      <c r="I83" s="243">
        <v>18</v>
      </c>
      <c r="J83" s="244">
        <v>5.45</v>
      </c>
      <c r="K83" s="245">
        <f t="shared" si="7"/>
        <v>0.30277777777777781</v>
      </c>
      <c r="L83" s="246">
        <v>3</v>
      </c>
      <c r="M83" s="243" t="s">
        <v>815</v>
      </c>
      <c r="N83" s="243" t="s">
        <v>815</v>
      </c>
      <c r="O83" s="243" t="s">
        <v>815</v>
      </c>
      <c r="P83" s="247">
        <v>6.72</v>
      </c>
      <c r="Q83" s="248">
        <v>12</v>
      </c>
      <c r="R83" s="249">
        <v>1.1386021405559794</v>
      </c>
      <c r="S83" s="247">
        <v>30.496228384784366</v>
      </c>
      <c r="T83" s="250">
        <v>0.68155949367088609</v>
      </c>
      <c r="U83" s="250">
        <v>0.6776471729957807</v>
      </c>
      <c r="V83" s="250">
        <f t="shared" si="8"/>
        <v>1.3592066666666667</v>
      </c>
      <c r="W83" s="251"/>
      <c r="X83" s="252" t="s">
        <v>1647</v>
      </c>
    </row>
    <row r="84" spans="1:24">
      <c r="A84" s="69"/>
      <c r="B84" s="19">
        <v>42577</v>
      </c>
      <c r="C84" s="69" t="s">
        <v>1663</v>
      </c>
      <c r="D84" s="20">
        <v>0.33333333333333298</v>
      </c>
      <c r="E84" s="69" t="s">
        <v>1045</v>
      </c>
      <c r="F84" s="18">
        <v>1</v>
      </c>
      <c r="G84" s="18" t="s">
        <v>1646</v>
      </c>
      <c r="H84" s="69" t="s">
        <v>1045</v>
      </c>
      <c r="I84" s="29">
        <v>18</v>
      </c>
      <c r="J84" s="200">
        <v>5.45</v>
      </c>
      <c r="K84" s="70">
        <f t="shared" si="7"/>
        <v>0.30277777777777781</v>
      </c>
      <c r="L84" s="193">
        <v>4</v>
      </c>
      <c r="M84" s="29">
        <v>27.4</v>
      </c>
      <c r="N84" s="29">
        <v>7.415</v>
      </c>
      <c r="O84" s="70">
        <v>0.9373508677127087</v>
      </c>
      <c r="S84" s="72"/>
      <c r="V84" s="24"/>
      <c r="X84" s="208"/>
    </row>
    <row r="85" spans="1:24">
      <c r="A85" s="69"/>
      <c r="B85" s="19">
        <v>42577</v>
      </c>
      <c r="C85" s="69" t="s">
        <v>1663</v>
      </c>
      <c r="D85" s="20">
        <v>0.33333333333333298</v>
      </c>
      <c r="E85" s="69" t="s">
        <v>1045</v>
      </c>
      <c r="F85" s="18">
        <v>1</v>
      </c>
      <c r="G85" s="18" t="s">
        <v>1646</v>
      </c>
      <c r="H85" s="69" t="s">
        <v>1045</v>
      </c>
      <c r="I85" s="29">
        <v>18</v>
      </c>
      <c r="J85" s="200">
        <v>5.45</v>
      </c>
      <c r="K85" s="70">
        <f t="shared" si="7"/>
        <v>0.30277777777777781</v>
      </c>
      <c r="L85" s="193">
        <v>6</v>
      </c>
      <c r="M85" s="29">
        <v>22.8</v>
      </c>
      <c r="N85" s="29">
        <v>10.36</v>
      </c>
      <c r="O85" s="70">
        <v>1.2033104793329303</v>
      </c>
      <c r="S85" s="72"/>
      <c r="X85" s="208"/>
    </row>
    <row r="86" spans="1:24">
      <c r="A86" s="69"/>
      <c r="B86" s="19">
        <v>42577</v>
      </c>
      <c r="C86" s="69" t="s">
        <v>1663</v>
      </c>
      <c r="D86" s="20">
        <v>0.33333333333333298</v>
      </c>
      <c r="E86" s="69" t="s">
        <v>1045</v>
      </c>
      <c r="F86" s="18">
        <v>1</v>
      </c>
      <c r="G86" s="18" t="s">
        <v>1646</v>
      </c>
      <c r="H86" s="69" t="s">
        <v>1045</v>
      </c>
      <c r="I86" s="29">
        <v>18</v>
      </c>
      <c r="J86" s="200">
        <v>5.45</v>
      </c>
      <c r="K86" s="70">
        <f t="shared" si="7"/>
        <v>0.30277777777777781</v>
      </c>
      <c r="L86" s="193">
        <v>8</v>
      </c>
      <c r="M86" s="29">
        <v>16.100000000000001</v>
      </c>
      <c r="N86" s="29">
        <v>12.295</v>
      </c>
      <c r="O86" s="70">
        <v>1.2485045868084725</v>
      </c>
      <c r="S86" s="72"/>
      <c r="X86" s="208"/>
    </row>
    <row r="87" spans="1:24">
      <c r="A87" s="69"/>
      <c r="B87" s="19">
        <v>42577</v>
      </c>
      <c r="C87" s="69" t="s">
        <v>1663</v>
      </c>
      <c r="D87" s="20">
        <v>0.33333333333333298</v>
      </c>
      <c r="E87" s="69" t="s">
        <v>1045</v>
      </c>
      <c r="F87" s="18">
        <v>1</v>
      </c>
      <c r="G87" s="18" t="s">
        <v>1646</v>
      </c>
      <c r="H87" s="69" t="s">
        <v>1045</v>
      </c>
      <c r="I87" s="29">
        <v>18</v>
      </c>
      <c r="J87" s="200">
        <v>5.45</v>
      </c>
      <c r="K87" s="70">
        <f t="shared" si="7"/>
        <v>0.30277777777777781</v>
      </c>
      <c r="L87" s="193">
        <v>9</v>
      </c>
      <c r="M87" s="29" t="s">
        <v>815</v>
      </c>
      <c r="N87" s="29" t="s">
        <v>815</v>
      </c>
      <c r="O87" s="29" t="s">
        <v>815</v>
      </c>
      <c r="P87" s="22">
        <v>6.68</v>
      </c>
      <c r="Q87" s="23">
        <v>10.799999999999997</v>
      </c>
      <c r="R87" s="71">
        <v>0.90418405279445435</v>
      </c>
      <c r="S87" s="25">
        <v>30.051400000000001</v>
      </c>
      <c r="T87" s="24">
        <v>1.2471088607594938</v>
      </c>
      <c r="U87" s="24">
        <v>0.36412980590717298</v>
      </c>
      <c r="V87" s="24">
        <f t="shared" ref="V87" si="9">T87+U87</f>
        <v>1.6112386666666667</v>
      </c>
      <c r="X87" s="208"/>
    </row>
    <row r="88" spans="1:24">
      <c r="A88" s="69"/>
      <c r="B88" s="19">
        <v>42577</v>
      </c>
      <c r="C88" s="69" t="s">
        <v>1663</v>
      </c>
      <c r="D88" s="20">
        <v>0.33333333333333298</v>
      </c>
      <c r="E88" s="69" t="s">
        <v>1045</v>
      </c>
      <c r="F88" s="18">
        <v>1</v>
      </c>
      <c r="G88" s="18" t="s">
        <v>1646</v>
      </c>
      <c r="H88" s="69" t="s">
        <v>1045</v>
      </c>
      <c r="I88" s="29">
        <v>18</v>
      </c>
      <c r="J88" s="200">
        <v>5.45</v>
      </c>
      <c r="K88" s="70">
        <f t="shared" si="7"/>
        <v>0.30277777777777781</v>
      </c>
      <c r="L88" s="193">
        <v>10</v>
      </c>
      <c r="M88" s="29">
        <v>12.7</v>
      </c>
      <c r="N88" s="29">
        <v>12.969999999999999</v>
      </c>
      <c r="O88" s="70">
        <v>1.2229160981844422</v>
      </c>
      <c r="S88" s="72"/>
      <c r="X88" s="208"/>
    </row>
    <row r="89" spans="1:24">
      <c r="A89" s="69"/>
      <c r="B89" s="19">
        <v>42577</v>
      </c>
      <c r="C89" s="69" t="s">
        <v>1663</v>
      </c>
      <c r="D89" s="20">
        <v>0.33333333333333298</v>
      </c>
      <c r="E89" s="69" t="s">
        <v>1045</v>
      </c>
      <c r="F89" s="18">
        <v>1</v>
      </c>
      <c r="G89" s="18" t="s">
        <v>1646</v>
      </c>
      <c r="H89" s="69" t="s">
        <v>1045</v>
      </c>
      <c r="I89" s="29">
        <v>18</v>
      </c>
      <c r="J89" s="200">
        <v>5.45</v>
      </c>
      <c r="K89" s="70">
        <f t="shared" si="7"/>
        <v>0.30277777777777781</v>
      </c>
      <c r="L89" s="193">
        <v>12</v>
      </c>
      <c r="M89" s="29">
        <v>11.2</v>
      </c>
      <c r="N89" s="29">
        <v>14.07</v>
      </c>
      <c r="O89" s="70">
        <v>1.2820922894924534</v>
      </c>
      <c r="S89" s="72"/>
      <c r="X89" s="208"/>
    </row>
    <row r="90" spans="1:24">
      <c r="A90" s="69"/>
      <c r="B90" s="19">
        <v>42577</v>
      </c>
      <c r="C90" s="69" t="s">
        <v>1663</v>
      </c>
      <c r="D90" s="20">
        <v>0.33333333333333298</v>
      </c>
      <c r="E90" s="69" t="s">
        <v>1045</v>
      </c>
      <c r="F90" s="18">
        <v>1</v>
      </c>
      <c r="G90" s="18" t="s">
        <v>1646</v>
      </c>
      <c r="H90" s="69" t="s">
        <v>1045</v>
      </c>
      <c r="I90" s="29">
        <v>18</v>
      </c>
      <c r="J90" s="200">
        <v>5.45</v>
      </c>
      <c r="K90" s="70">
        <f t="shared" si="7"/>
        <v>0.30277777777777781</v>
      </c>
      <c r="L90" s="193">
        <v>14</v>
      </c>
      <c r="M90" s="29">
        <v>10</v>
      </c>
      <c r="N90" s="29">
        <v>2.68</v>
      </c>
      <c r="O90" s="70">
        <v>0.23746771814941742</v>
      </c>
      <c r="S90" s="72"/>
      <c r="X90" s="208"/>
    </row>
    <row r="91" spans="1:24">
      <c r="A91" s="69"/>
      <c r="B91" s="19">
        <v>42577</v>
      </c>
      <c r="C91" s="69" t="s">
        <v>1663</v>
      </c>
      <c r="D91" s="20">
        <v>0.33333333333333298</v>
      </c>
      <c r="E91" s="69" t="s">
        <v>1045</v>
      </c>
      <c r="F91" s="18">
        <v>1</v>
      </c>
      <c r="G91" s="18" t="s">
        <v>1646</v>
      </c>
      <c r="H91" s="69" t="s">
        <v>1045</v>
      </c>
      <c r="I91" s="29">
        <v>18</v>
      </c>
      <c r="J91" s="200">
        <v>5.45</v>
      </c>
      <c r="K91" s="70">
        <f t="shared" si="7"/>
        <v>0.30277777777777781</v>
      </c>
      <c r="L91" s="193">
        <v>16</v>
      </c>
      <c r="M91" s="29">
        <v>9.6</v>
      </c>
      <c r="N91" s="29">
        <v>2.8149999999999999</v>
      </c>
      <c r="O91" s="70">
        <v>0.24707997845184668</v>
      </c>
      <c r="S91" s="72"/>
      <c r="X91" s="208"/>
    </row>
    <row r="92" spans="1:24">
      <c r="A92" s="69"/>
      <c r="B92" s="19">
        <v>42577</v>
      </c>
      <c r="C92" s="69" t="s">
        <v>1663</v>
      </c>
      <c r="D92" s="20">
        <v>0.33333333333333298</v>
      </c>
      <c r="E92" s="69" t="s">
        <v>1045</v>
      </c>
      <c r="F92" s="18">
        <v>1</v>
      </c>
      <c r="G92" s="18" t="s">
        <v>1646</v>
      </c>
      <c r="H92" s="69" t="s">
        <v>1045</v>
      </c>
      <c r="I92" s="29">
        <v>18</v>
      </c>
      <c r="J92" s="200">
        <v>5.45</v>
      </c>
      <c r="K92" s="70">
        <f t="shared" si="7"/>
        <v>0.30277777777777781</v>
      </c>
      <c r="L92" s="193">
        <v>17</v>
      </c>
      <c r="M92" s="29" t="s">
        <v>815</v>
      </c>
      <c r="N92" s="29" t="s">
        <v>815</v>
      </c>
      <c r="O92" s="29" t="s">
        <v>815</v>
      </c>
      <c r="P92" s="22">
        <v>6.23</v>
      </c>
      <c r="Q92" s="23">
        <v>29.2</v>
      </c>
      <c r="R92" s="71">
        <v>1.1386021405559794</v>
      </c>
      <c r="S92" s="25">
        <v>83.433252399121287</v>
      </c>
      <c r="T92" s="24">
        <v>2.5000000000000001E-2</v>
      </c>
      <c r="U92" s="24">
        <v>136.24896626160341</v>
      </c>
      <c r="V92" s="24">
        <f t="shared" ref="V92" si="10">T92+U92</f>
        <v>136.27396626160342</v>
      </c>
      <c r="X92" s="208"/>
    </row>
    <row r="93" spans="1:24">
      <c r="A93" s="69"/>
      <c r="B93" s="19">
        <v>42577</v>
      </c>
      <c r="C93" s="69" t="s">
        <v>1663</v>
      </c>
      <c r="D93" s="20">
        <v>0.33333333333333298</v>
      </c>
      <c r="E93" s="69" t="s">
        <v>1045</v>
      </c>
      <c r="F93" s="18">
        <v>1</v>
      </c>
      <c r="G93" s="18" t="s">
        <v>1646</v>
      </c>
      <c r="H93" s="69" t="s">
        <v>1045</v>
      </c>
      <c r="I93" s="29">
        <v>18</v>
      </c>
      <c r="J93" s="200">
        <v>5.45</v>
      </c>
      <c r="K93" s="70">
        <f t="shared" si="7"/>
        <v>0.30277777777777781</v>
      </c>
      <c r="L93" s="193">
        <v>17.5</v>
      </c>
      <c r="M93" s="29">
        <v>9.3000000000000007</v>
      </c>
      <c r="N93" s="29">
        <v>2.9550000000000001</v>
      </c>
      <c r="O93" s="70">
        <v>0.25752184145539464</v>
      </c>
      <c r="S93" s="72"/>
      <c r="X93" s="208"/>
    </row>
    <row r="94" spans="1:24" s="104" customFormat="1">
      <c r="A94" s="95" t="s">
        <v>1669</v>
      </c>
      <c r="B94" s="236">
        <v>42577</v>
      </c>
      <c r="C94" s="95" t="s">
        <v>1670</v>
      </c>
      <c r="D94" s="237">
        <v>0.33333333333333331</v>
      </c>
      <c r="E94" s="95" t="s">
        <v>1045</v>
      </c>
      <c r="F94" s="96">
        <v>1</v>
      </c>
      <c r="G94" s="96" t="s">
        <v>1671</v>
      </c>
      <c r="H94" s="95" t="s">
        <v>1045</v>
      </c>
      <c r="I94" s="97">
        <v>2.5</v>
      </c>
      <c r="J94" s="201">
        <v>2.5</v>
      </c>
      <c r="K94" s="98">
        <f t="shared" si="7"/>
        <v>1</v>
      </c>
      <c r="L94" s="194">
        <v>0.5</v>
      </c>
      <c r="M94" s="97">
        <v>27.5</v>
      </c>
      <c r="N94" s="97">
        <v>6.77</v>
      </c>
      <c r="O94" s="98">
        <v>0.85734135423664393</v>
      </c>
      <c r="P94" s="99">
        <v>5.89</v>
      </c>
      <c r="Q94" s="100">
        <v>17.100000000000001</v>
      </c>
      <c r="R94" s="101">
        <v>0.70325426328457563</v>
      </c>
      <c r="S94" s="102">
        <v>30.347924615562494</v>
      </c>
      <c r="T94" s="103">
        <v>2.0156759493670897</v>
      </c>
      <c r="U94" s="103">
        <v>3.089642717299578</v>
      </c>
      <c r="V94" s="103">
        <f t="shared" ref="V94:V95" si="11">T94+U94</f>
        <v>5.1053186666666672</v>
      </c>
      <c r="W94" s="185"/>
      <c r="X94" s="209" t="s">
        <v>1647</v>
      </c>
    </row>
    <row r="95" spans="1:24" s="104" customFormat="1">
      <c r="A95" s="95" t="s">
        <v>1644</v>
      </c>
      <c r="B95" s="236">
        <v>42577</v>
      </c>
      <c r="C95" s="95" t="s">
        <v>1672</v>
      </c>
      <c r="D95" s="237">
        <v>0.29166666666666669</v>
      </c>
      <c r="E95" s="95" t="s">
        <v>1045</v>
      </c>
      <c r="F95" s="96">
        <v>3</v>
      </c>
      <c r="G95" s="96" t="s">
        <v>1651</v>
      </c>
      <c r="H95" s="95" t="s">
        <v>1045</v>
      </c>
      <c r="I95" s="97">
        <v>10.4</v>
      </c>
      <c r="J95" s="201">
        <v>4.1500000000000004</v>
      </c>
      <c r="K95" s="98">
        <f t="shared" si="7"/>
        <v>0.39903846153846156</v>
      </c>
      <c r="L95" s="194">
        <v>0.5</v>
      </c>
      <c r="M95" s="97">
        <v>27.5</v>
      </c>
      <c r="N95" s="97">
        <v>7.37</v>
      </c>
      <c r="O95" s="98">
        <v>0.93332433984107332</v>
      </c>
      <c r="P95" s="99">
        <v>6.59</v>
      </c>
      <c r="Q95" s="100">
        <v>12.2</v>
      </c>
      <c r="R95" s="101">
        <v>1.0716255440526867</v>
      </c>
      <c r="S95" s="102">
        <v>31.830755000578097</v>
      </c>
      <c r="T95" s="103">
        <v>4.1183594936708872</v>
      </c>
      <c r="U95" s="103">
        <v>2.5000000000000001E-2</v>
      </c>
      <c r="V95" s="103">
        <f t="shared" si="11"/>
        <v>4.1433594936708875</v>
      </c>
      <c r="W95" s="185"/>
      <c r="X95" s="209" t="s">
        <v>1647</v>
      </c>
    </row>
    <row r="96" spans="1:24">
      <c r="A96" s="69"/>
      <c r="B96" s="19">
        <v>42577</v>
      </c>
      <c r="C96" s="69" t="s">
        <v>1672</v>
      </c>
      <c r="D96" s="20">
        <v>0.29166666666666669</v>
      </c>
      <c r="E96" s="69" t="s">
        <v>1045</v>
      </c>
      <c r="F96" s="18">
        <v>3</v>
      </c>
      <c r="G96" s="18" t="s">
        <v>1651</v>
      </c>
      <c r="H96" s="69" t="s">
        <v>1045</v>
      </c>
      <c r="I96" s="29">
        <v>10.4</v>
      </c>
      <c r="J96" s="200">
        <v>4.1500000000000004</v>
      </c>
      <c r="K96" s="70">
        <f t="shared" si="7"/>
        <v>0.39903846153846156</v>
      </c>
      <c r="L96" s="193">
        <v>2</v>
      </c>
      <c r="M96" s="29">
        <v>27.5</v>
      </c>
      <c r="N96" s="29">
        <v>7.63</v>
      </c>
      <c r="O96" s="70">
        <v>0.9662503002696593</v>
      </c>
      <c r="S96" s="72"/>
      <c r="X96" s="208"/>
    </row>
    <row r="97" spans="1:25">
      <c r="A97" s="69"/>
      <c r="B97" s="19">
        <v>42577</v>
      </c>
      <c r="C97" s="69" t="s">
        <v>1672</v>
      </c>
      <c r="D97" s="20">
        <v>0.29166666666666669</v>
      </c>
      <c r="E97" s="69" t="s">
        <v>1045</v>
      </c>
      <c r="F97" s="18">
        <v>3</v>
      </c>
      <c r="G97" s="18" t="s">
        <v>1651</v>
      </c>
      <c r="H97" s="69" t="s">
        <v>1045</v>
      </c>
      <c r="I97" s="29">
        <v>10.4</v>
      </c>
      <c r="J97" s="200">
        <v>4.1500000000000004</v>
      </c>
      <c r="K97" s="70">
        <f t="shared" si="7"/>
        <v>0.39903846153846156</v>
      </c>
      <c r="L97" s="193">
        <v>4</v>
      </c>
      <c r="M97" s="29">
        <v>27.4</v>
      </c>
      <c r="N97" s="29">
        <v>7.65</v>
      </c>
      <c r="O97" s="70">
        <v>0.96705787430913315</v>
      </c>
      <c r="S97" s="72"/>
      <c r="X97" s="208"/>
    </row>
    <row r="98" spans="1:25">
      <c r="A98" s="69"/>
      <c r="B98" s="19">
        <v>42577</v>
      </c>
      <c r="C98" s="69" t="s">
        <v>1672</v>
      </c>
      <c r="D98" s="20">
        <v>0.29166666666666669</v>
      </c>
      <c r="E98" s="69" t="s">
        <v>1045</v>
      </c>
      <c r="F98" s="18">
        <v>3</v>
      </c>
      <c r="G98" s="18" t="s">
        <v>1651</v>
      </c>
      <c r="H98" s="69" t="s">
        <v>1045</v>
      </c>
      <c r="I98" s="29">
        <v>10.4</v>
      </c>
      <c r="J98" s="200">
        <v>4.1500000000000004</v>
      </c>
      <c r="K98" s="70">
        <f t="shared" si="7"/>
        <v>0.39903846153846156</v>
      </c>
      <c r="L98" s="193">
        <v>6</v>
      </c>
      <c r="M98" s="29">
        <v>25.2</v>
      </c>
      <c r="N98" s="29">
        <v>7.35</v>
      </c>
      <c r="O98" s="70">
        <v>0.89286523912064442</v>
      </c>
      <c r="S98" s="72"/>
      <c r="X98" s="208"/>
    </row>
    <row r="99" spans="1:25">
      <c r="A99" s="69"/>
      <c r="B99" s="19">
        <v>42577</v>
      </c>
      <c r="C99" s="69" t="s">
        <v>1672</v>
      </c>
      <c r="D99" s="20">
        <v>0.29166666666666669</v>
      </c>
      <c r="E99" s="69" t="s">
        <v>1045</v>
      </c>
      <c r="F99" s="18">
        <v>3</v>
      </c>
      <c r="G99" s="18" t="s">
        <v>1651</v>
      </c>
      <c r="H99" s="69" t="s">
        <v>1045</v>
      </c>
      <c r="I99" s="29">
        <v>10.4</v>
      </c>
      <c r="J99" s="200">
        <v>4.1500000000000004</v>
      </c>
      <c r="K99" s="70">
        <f t="shared" si="7"/>
        <v>0.39903846153846156</v>
      </c>
      <c r="L99" s="193">
        <v>8</v>
      </c>
      <c r="M99" s="29">
        <v>20.8</v>
      </c>
      <c r="N99" s="29">
        <v>8.9049999999999994</v>
      </c>
      <c r="O99" s="70">
        <v>0.99512779747524449</v>
      </c>
      <c r="S99" s="72"/>
      <c r="X99" s="208"/>
    </row>
    <row r="100" spans="1:25">
      <c r="A100" s="69"/>
      <c r="B100" s="19">
        <v>42577</v>
      </c>
      <c r="C100" s="69" t="s">
        <v>1672</v>
      </c>
      <c r="D100" s="20">
        <v>0.29166666666666669</v>
      </c>
      <c r="E100" s="69" t="s">
        <v>1045</v>
      </c>
      <c r="F100" s="18">
        <v>3</v>
      </c>
      <c r="G100" s="18" t="s">
        <v>1651</v>
      </c>
      <c r="H100" s="69" t="s">
        <v>1045</v>
      </c>
      <c r="I100" s="29">
        <v>10.4</v>
      </c>
      <c r="J100" s="200">
        <v>4.1500000000000004</v>
      </c>
      <c r="K100" s="70">
        <f t="shared" si="7"/>
        <v>0.39903846153846156</v>
      </c>
      <c r="L100" s="193">
        <v>9</v>
      </c>
      <c r="M100" s="29">
        <v>18.5</v>
      </c>
      <c r="N100" s="29">
        <v>3.74</v>
      </c>
      <c r="O100" s="70">
        <v>0.39917808784335573</v>
      </c>
      <c r="P100" s="22">
        <v>6.15</v>
      </c>
      <c r="Q100" s="23">
        <v>20.700000000000003</v>
      </c>
      <c r="R100" s="71">
        <v>0.90418405279445435</v>
      </c>
      <c r="S100" s="25">
        <v>41.617435541681118</v>
      </c>
      <c r="T100" s="24">
        <v>18.909650632911397</v>
      </c>
      <c r="U100" s="24">
        <v>2.5000000000000001E-2</v>
      </c>
      <c r="V100" s="24">
        <f t="shared" ref="V100:V104" si="12">T100+U100</f>
        <v>18.934650632911396</v>
      </c>
      <c r="X100" s="208"/>
    </row>
    <row r="101" spans="1:25" s="104" customFormat="1">
      <c r="A101" s="93" t="s">
        <v>1664</v>
      </c>
      <c r="B101" s="236">
        <v>42577</v>
      </c>
      <c r="C101" s="96" t="s">
        <v>815</v>
      </c>
      <c r="D101" s="96" t="s">
        <v>815</v>
      </c>
      <c r="E101" s="96" t="s">
        <v>815</v>
      </c>
      <c r="F101" s="96" t="s">
        <v>815</v>
      </c>
      <c r="G101" s="96" t="s">
        <v>815</v>
      </c>
      <c r="H101" s="96" t="s">
        <v>815</v>
      </c>
      <c r="I101" s="97" t="s">
        <v>815</v>
      </c>
      <c r="J101" s="201" t="s">
        <v>815</v>
      </c>
      <c r="K101" s="98" t="s">
        <v>815</v>
      </c>
      <c r="L101" s="194" t="s">
        <v>815</v>
      </c>
      <c r="M101" s="97" t="s">
        <v>815</v>
      </c>
      <c r="N101" s="97" t="s">
        <v>815</v>
      </c>
      <c r="O101" s="97" t="s">
        <v>815</v>
      </c>
      <c r="P101" s="99">
        <v>6.55</v>
      </c>
      <c r="Q101" s="100">
        <v>67.5</v>
      </c>
      <c r="R101" s="101">
        <v>1.8753447020922016</v>
      </c>
      <c r="S101" s="102">
        <v>59.114834084865308</v>
      </c>
      <c r="T101" s="103">
        <v>6.5400708860759522</v>
      </c>
      <c r="U101" s="103">
        <v>4.7993404472573822</v>
      </c>
      <c r="V101" s="103">
        <f t="shared" si="12"/>
        <v>11.339411333333334</v>
      </c>
      <c r="W101" s="185"/>
      <c r="X101" s="209"/>
    </row>
    <row r="102" spans="1:25" s="104" customFormat="1">
      <c r="A102" s="93" t="s">
        <v>1667</v>
      </c>
      <c r="B102" s="94">
        <v>42577</v>
      </c>
      <c r="C102" s="96" t="s">
        <v>815</v>
      </c>
      <c r="D102" s="96" t="s">
        <v>815</v>
      </c>
      <c r="E102" s="96" t="s">
        <v>815</v>
      </c>
      <c r="F102" s="96" t="s">
        <v>815</v>
      </c>
      <c r="G102" s="96" t="s">
        <v>815</v>
      </c>
      <c r="H102" s="96" t="s">
        <v>815</v>
      </c>
      <c r="I102" s="97" t="s">
        <v>815</v>
      </c>
      <c r="J102" s="201" t="s">
        <v>815</v>
      </c>
      <c r="K102" s="98" t="s">
        <v>815</v>
      </c>
      <c r="L102" s="194" t="s">
        <v>815</v>
      </c>
      <c r="M102" s="97" t="s">
        <v>815</v>
      </c>
      <c r="N102" s="97" t="s">
        <v>815</v>
      </c>
      <c r="O102" s="97" t="s">
        <v>815</v>
      </c>
      <c r="P102" s="99">
        <v>6.93</v>
      </c>
      <c r="Q102" s="100">
        <v>68.3</v>
      </c>
      <c r="R102" s="101">
        <v>2.6790638601317163</v>
      </c>
      <c r="S102" s="102">
        <v>34.499849693606194</v>
      </c>
      <c r="T102" s="103">
        <v>33.729944303797481</v>
      </c>
      <c r="U102" s="103">
        <v>2.5000000000000001E-2</v>
      </c>
      <c r="V102" s="103">
        <f t="shared" si="12"/>
        <v>33.75494430379748</v>
      </c>
      <c r="W102" s="185"/>
      <c r="X102" s="209"/>
    </row>
    <row r="103" spans="1:25" s="104" customFormat="1">
      <c r="A103" s="93" t="s">
        <v>1666</v>
      </c>
      <c r="B103" s="94">
        <v>42577</v>
      </c>
      <c r="C103" s="96" t="s">
        <v>815</v>
      </c>
      <c r="D103" s="96" t="s">
        <v>815</v>
      </c>
      <c r="E103" s="96" t="s">
        <v>815</v>
      </c>
      <c r="F103" s="96" t="s">
        <v>815</v>
      </c>
      <c r="G103" s="96" t="s">
        <v>815</v>
      </c>
      <c r="H103" s="96" t="s">
        <v>815</v>
      </c>
      <c r="I103" s="97" t="s">
        <v>815</v>
      </c>
      <c r="J103" s="201" t="s">
        <v>815</v>
      </c>
      <c r="K103" s="98" t="s">
        <v>815</v>
      </c>
      <c r="L103" s="194" t="s">
        <v>815</v>
      </c>
      <c r="M103" s="97" t="s">
        <v>815</v>
      </c>
      <c r="N103" s="97" t="s">
        <v>815</v>
      </c>
      <c r="O103" s="97" t="s">
        <v>815</v>
      </c>
      <c r="P103" s="99">
        <v>5.91</v>
      </c>
      <c r="Q103" s="100">
        <v>29.6</v>
      </c>
      <c r="R103" s="101">
        <v>1.9423212985954943</v>
      </c>
      <c r="S103" s="102">
        <v>55.259475083824725</v>
      </c>
      <c r="T103" s="103">
        <v>4.4083848101265826</v>
      </c>
      <c r="U103" s="103">
        <v>2.5184378565400847</v>
      </c>
      <c r="V103" s="103">
        <f t="shared" si="12"/>
        <v>6.9268226666666672</v>
      </c>
      <c r="W103" s="185"/>
      <c r="X103" s="209"/>
    </row>
    <row r="104" spans="1:25" s="104" customFormat="1">
      <c r="A104" s="95" t="s">
        <v>1644</v>
      </c>
      <c r="B104" s="236">
        <v>42591</v>
      </c>
      <c r="C104" s="95" t="s">
        <v>1672</v>
      </c>
      <c r="D104" s="237">
        <v>0.29166666666666702</v>
      </c>
      <c r="E104" s="95" t="s">
        <v>1045</v>
      </c>
      <c r="F104" s="96">
        <v>0</v>
      </c>
      <c r="G104" s="96" t="s">
        <v>714</v>
      </c>
      <c r="H104" s="95" t="s">
        <v>1045</v>
      </c>
      <c r="I104" s="97">
        <v>10</v>
      </c>
      <c r="J104" s="201">
        <v>4.0999999999999996</v>
      </c>
      <c r="K104" s="98">
        <f t="shared" si="7"/>
        <v>0.41</v>
      </c>
      <c r="L104" s="194">
        <v>0.5</v>
      </c>
      <c r="M104" s="97">
        <v>26.6</v>
      </c>
      <c r="N104" s="97">
        <v>7.415</v>
      </c>
      <c r="O104" s="98">
        <v>0.92400223881662247</v>
      </c>
      <c r="P104" s="99">
        <v>6.77</v>
      </c>
      <c r="Q104" s="100">
        <v>13.199999999999998</v>
      </c>
      <c r="R104" s="101">
        <v>1.5404617195757369</v>
      </c>
      <c r="S104" s="102">
        <v>30.941056769568728</v>
      </c>
      <c r="T104" s="103">
        <v>2.0881822784810131</v>
      </c>
      <c r="U104" s="103">
        <v>1.0237923881856541</v>
      </c>
      <c r="V104" s="103">
        <f t="shared" si="12"/>
        <v>3.1119746666666672</v>
      </c>
      <c r="W104" s="185"/>
      <c r="X104" s="209" t="s">
        <v>1647</v>
      </c>
    </row>
    <row r="105" spans="1:25">
      <c r="A105" s="69"/>
      <c r="B105" s="19">
        <v>42591</v>
      </c>
      <c r="C105" s="69" t="s">
        <v>1672</v>
      </c>
      <c r="D105" s="20">
        <v>0.29166666666666702</v>
      </c>
      <c r="E105" s="69" t="s">
        <v>1045</v>
      </c>
      <c r="F105" s="18">
        <v>0</v>
      </c>
      <c r="G105" s="18" t="s">
        <v>714</v>
      </c>
      <c r="H105" s="69" t="s">
        <v>1045</v>
      </c>
      <c r="I105" s="29">
        <v>10</v>
      </c>
      <c r="J105" s="200">
        <v>4.0999999999999996</v>
      </c>
      <c r="K105" s="70">
        <f t="shared" si="7"/>
        <v>0.41</v>
      </c>
      <c r="L105" s="193">
        <v>2</v>
      </c>
      <c r="M105" s="29">
        <v>26.6</v>
      </c>
      <c r="N105" s="29">
        <v>7.6</v>
      </c>
      <c r="O105" s="70">
        <v>0.94705556507165622</v>
      </c>
      <c r="X105" s="208"/>
    </row>
    <row r="106" spans="1:25">
      <c r="A106" s="69"/>
      <c r="B106" s="19">
        <v>42591</v>
      </c>
      <c r="C106" s="69" t="s">
        <v>1672</v>
      </c>
      <c r="D106" s="20">
        <v>0.29166666666666702</v>
      </c>
      <c r="E106" s="69" t="s">
        <v>1045</v>
      </c>
      <c r="F106" s="18">
        <v>0</v>
      </c>
      <c r="G106" s="18" t="s">
        <v>714</v>
      </c>
      <c r="H106" s="69" t="s">
        <v>1045</v>
      </c>
      <c r="I106" s="29">
        <v>10</v>
      </c>
      <c r="J106" s="200">
        <v>4.0999999999999996</v>
      </c>
      <c r="K106" s="70">
        <f t="shared" si="7"/>
        <v>0.41</v>
      </c>
      <c r="L106" s="193">
        <v>4</v>
      </c>
      <c r="M106" s="29">
        <v>26.6</v>
      </c>
      <c r="N106" s="29">
        <v>7.1349999999999998</v>
      </c>
      <c r="O106" s="70">
        <v>0.88911071799819308</v>
      </c>
      <c r="X106" s="208"/>
    </row>
    <row r="107" spans="1:25">
      <c r="A107" s="69"/>
      <c r="B107" s="19">
        <v>42591</v>
      </c>
      <c r="C107" s="69" t="s">
        <v>1672</v>
      </c>
      <c r="D107" s="20">
        <v>0.29166666666666702</v>
      </c>
      <c r="E107" s="69" t="s">
        <v>1045</v>
      </c>
      <c r="F107" s="18">
        <v>0</v>
      </c>
      <c r="G107" s="18" t="s">
        <v>714</v>
      </c>
      <c r="H107" s="69" t="s">
        <v>1045</v>
      </c>
      <c r="I107" s="29">
        <v>10</v>
      </c>
      <c r="J107" s="200">
        <v>4.0999999999999996</v>
      </c>
      <c r="K107" s="70">
        <f t="shared" si="7"/>
        <v>0.41</v>
      </c>
      <c r="L107" s="193">
        <v>6</v>
      </c>
      <c r="M107" s="29">
        <v>26.2</v>
      </c>
      <c r="N107" s="29">
        <v>6.96</v>
      </c>
      <c r="O107" s="70">
        <v>0.86105646822440418</v>
      </c>
      <c r="X107" s="208"/>
    </row>
    <row r="108" spans="1:25">
      <c r="A108" s="69"/>
      <c r="B108" s="19">
        <v>42591</v>
      </c>
      <c r="C108" s="69" t="s">
        <v>1672</v>
      </c>
      <c r="D108" s="20">
        <v>0.29166666666666702</v>
      </c>
      <c r="E108" s="69" t="s">
        <v>1045</v>
      </c>
      <c r="F108" s="18">
        <v>0</v>
      </c>
      <c r="G108" s="18" t="s">
        <v>714</v>
      </c>
      <c r="H108" s="69" t="s">
        <v>1045</v>
      </c>
      <c r="I108" s="29">
        <v>10</v>
      </c>
      <c r="J108" s="200">
        <v>4.0999999999999996</v>
      </c>
      <c r="K108" s="70">
        <f t="shared" si="7"/>
        <v>0.41</v>
      </c>
      <c r="L108" s="193">
        <v>8</v>
      </c>
      <c r="M108" s="29">
        <v>21.6</v>
      </c>
      <c r="N108" s="29">
        <v>7.1750000000000007</v>
      </c>
      <c r="O108" s="70">
        <v>0.81439992572789921</v>
      </c>
      <c r="X108" s="208"/>
    </row>
    <row r="109" spans="1:25">
      <c r="A109" s="69"/>
      <c r="B109" s="19">
        <v>42591</v>
      </c>
      <c r="C109" s="69" t="s">
        <v>1672</v>
      </c>
      <c r="D109" s="20">
        <v>0.29166666666666702</v>
      </c>
      <c r="E109" s="69" t="s">
        <v>1045</v>
      </c>
      <c r="F109" s="18">
        <v>0</v>
      </c>
      <c r="G109" s="18" t="s">
        <v>714</v>
      </c>
      <c r="H109" s="69" t="s">
        <v>1045</v>
      </c>
      <c r="I109" s="29">
        <v>10</v>
      </c>
      <c r="J109" s="200">
        <v>4.0999999999999996</v>
      </c>
      <c r="K109" s="70">
        <f t="shared" si="7"/>
        <v>0.41</v>
      </c>
      <c r="L109" s="193">
        <v>9</v>
      </c>
      <c r="M109" s="29">
        <v>18.600000000000001</v>
      </c>
      <c r="N109" s="33">
        <v>0.52500000000000002</v>
      </c>
      <c r="O109" s="70">
        <v>5.6148381967431944E-2</v>
      </c>
      <c r="P109" s="22">
        <v>6.07</v>
      </c>
      <c r="Q109" s="23">
        <v>20.8</v>
      </c>
      <c r="R109" s="71">
        <v>1.0381372458010401</v>
      </c>
      <c r="S109" s="25">
        <v>35.389547924615556</v>
      </c>
      <c r="T109" s="24">
        <v>12.674106329113927</v>
      </c>
      <c r="U109" s="24">
        <v>3.8872123375527425</v>
      </c>
      <c r="V109" s="24">
        <f t="shared" ref="V109:V110" si="13">T109+U109</f>
        <v>16.561318666666669</v>
      </c>
      <c r="X109" s="208"/>
    </row>
    <row r="110" spans="1:25" s="104" customFormat="1">
      <c r="A110" s="95" t="s">
        <v>1660</v>
      </c>
      <c r="B110" s="236">
        <v>42591</v>
      </c>
      <c r="C110" s="95" t="s">
        <v>1661</v>
      </c>
      <c r="D110" s="237">
        <v>0.33333333333333331</v>
      </c>
      <c r="E110" s="95" t="s">
        <v>1045</v>
      </c>
      <c r="F110" s="96">
        <v>0</v>
      </c>
      <c r="G110" s="96" t="s">
        <v>1007</v>
      </c>
      <c r="H110" s="95" t="s">
        <v>1673</v>
      </c>
      <c r="I110" s="97">
        <v>7.5</v>
      </c>
      <c r="J110" s="201">
        <v>0.44</v>
      </c>
      <c r="K110" s="98">
        <f t="shared" si="7"/>
        <v>5.8666666666666666E-2</v>
      </c>
      <c r="L110" s="194">
        <v>0.5</v>
      </c>
      <c r="M110" s="97">
        <v>25.8</v>
      </c>
      <c r="N110" s="97">
        <v>9.2349999999999994</v>
      </c>
      <c r="O110" s="98">
        <v>1.1342343723589958</v>
      </c>
      <c r="P110" s="99">
        <v>6.22</v>
      </c>
      <c r="Q110" s="100">
        <v>34.299999999999997</v>
      </c>
      <c r="R110" s="101">
        <v>1.3060436318142117</v>
      </c>
      <c r="S110" s="102">
        <v>90.550838247196197</v>
      </c>
      <c r="T110" s="103">
        <v>69.983108860759515</v>
      </c>
      <c r="U110" s="103">
        <v>2.4834898059071704</v>
      </c>
      <c r="V110" s="103">
        <f t="shared" si="13"/>
        <v>72.466598666666684</v>
      </c>
      <c r="W110" s="185"/>
      <c r="X110" s="209" t="s">
        <v>1647</v>
      </c>
      <c r="Y110" s="104" t="s">
        <v>1665</v>
      </c>
    </row>
    <row r="111" spans="1:25">
      <c r="A111" s="69"/>
      <c r="B111" s="19">
        <v>42591</v>
      </c>
      <c r="C111" s="69" t="s">
        <v>1661</v>
      </c>
      <c r="D111" s="20">
        <v>0.33333333333333331</v>
      </c>
      <c r="E111" s="69" t="s">
        <v>1045</v>
      </c>
      <c r="F111" s="18">
        <v>0</v>
      </c>
      <c r="G111" s="18" t="s">
        <v>1007</v>
      </c>
      <c r="H111" s="69" t="s">
        <v>1673</v>
      </c>
      <c r="I111" s="29">
        <v>7.5</v>
      </c>
      <c r="J111" s="200">
        <v>0.44</v>
      </c>
      <c r="K111" s="70">
        <f t="shared" si="7"/>
        <v>5.8666666666666666E-2</v>
      </c>
      <c r="L111" s="193">
        <v>2</v>
      </c>
      <c r="M111" s="29">
        <v>25.5</v>
      </c>
      <c r="N111" s="29">
        <v>8.495000000000001</v>
      </c>
      <c r="O111" s="70">
        <v>1.0376492213592037</v>
      </c>
      <c r="X111" s="208"/>
    </row>
    <row r="112" spans="1:25">
      <c r="A112" s="69"/>
      <c r="B112" s="19">
        <v>42591</v>
      </c>
      <c r="C112" s="69" t="s">
        <v>1661</v>
      </c>
      <c r="D112" s="20">
        <v>0.33333333333333331</v>
      </c>
      <c r="E112" s="69" t="s">
        <v>1045</v>
      </c>
      <c r="F112" s="18">
        <v>0</v>
      </c>
      <c r="G112" s="18" t="s">
        <v>1007</v>
      </c>
      <c r="H112" s="69" t="s">
        <v>1673</v>
      </c>
      <c r="I112" s="29">
        <v>7.5</v>
      </c>
      <c r="J112" s="200">
        <v>0.44</v>
      </c>
      <c r="K112" s="70">
        <f t="shared" si="7"/>
        <v>5.8666666666666666E-2</v>
      </c>
      <c r="L112" s="193">
        <v>4</v>
      </c>
      <c r="M112" s="29">
        <v>21.4</v>
      </c>
      <c r="N112" s="29">
        <v>8.4999999999999992E-2</v>
      </c>
      <c r="O112" s="70">
        <v>9.6105861007681308E-3</v>
      </c>
      <c r="X112" s="208"/>
    </row>
    <row r="113" spans="1:24">
      <c r="A113" s="69"/>
      <c r="B113" s="19">
        <v>42591</v>
      </c>
      <c r="C113" s="69" t="s">
        <v>1661</v>
      </c>
      <c r="D113" s="20">
        <v>0.33333333333333331</v>
      </c>
      <c r="E113" s="69" t="s">
        <v>1045</v>
      </c>
      <c r="F113" s="18">
        <v>0</v>
      </c>
      <c r="G113" s="18" t="s">
        <v>1007</v>
      </c>
      <c r="H113" s="69" t="s">
        <v>1673</v>
      </c>
      <c r="I113" s="29">
        <v>7.5</v>
      </c>
      <c r="J113" s="200">
        <v>0.44</v>
      </c>
      <c r="K113" s="70">
        <f t="shared" si="7"/>
        <v>5.8666666666666666E-2</v>
      </c>
      <c r="L113" s="193">
        <v>6</v>
      </c>
      <c r="M113" s="29">
        <v>12.7</v>
      </c>
      <c r="N113" s="29">
        <v>4.4499999999999998E-2</v>
      </c>
      <c r="O113" s="70">
        <v>4.1958185327068374E-3</v>
      </c>
      <c r="X113" s="208"/>
    </row>
    <row r="114" spans="1:24">
      <c r="A114" s="69"/>
      <c r="B114" s="19">
        <v>42591</v>
      </c>
      <c r="C114" s="69" t="s">
        <v>1661</v>
      </c>
      <c r="D114" s="20">
        <v>0.33333333333333331</v>
      </c>
      <c r="E114" s="69" t="s">
        <v>1045</v>
      </c>
      <c r="F114" s="18">
        <v>0</v>
      </c>
      <c r="G114" s="18" t="s">
        <v>1007</v>
      </c>
      <c r="H114" s="69" t="s">
        <v>1673</v>
      </c>
      <c r="I114" s="29">
        <v>7.5</v>
      </c>
      <c r="J114" s="200">
        <v>0.44</v>
      </c>
      <c r="K114" s="70">
        <f t="shared" si="7"/>
        <v>5.8666666666666666E-2</v>
      </c>
      <c r="L114" s="193">
        <v>7</v>
      </c>
      <c r="M114" s="29" t="s">
        <v>815</v>
      </c>
      <c r="N114" s="29" t="s">
        <v>815</v>
      </c>
      <c r="O114" s="29" t="s">
        <v>815</v>
      </c>
      <c r="P114" s="22">
        <v>6.42</v>
      </c>
      <c r="Q114" s="23">
        <v>83.600000000000023</v>
      </c>
      <c r="R114" s="71">
        <v>1.4065085265691513</v>
      </c>
      <c r="S114" s="25">
        <v>222.81991212856974</v>
      </c>
      <c r="T114" s="24">
        <v>2.6247291139240505</v>
      </c>
      <c r="U114" s="24">
        <v>56.885133552742602</v>
      </c>
      <c r="V114" s="24">
        <f t="shared" ref="V114:V115" si="14">T114+U114</f>
        <v>59.509862666666649</v>
      </c>
      <c r="X114" s="208"/>
    </row>
    <row r="115" spans="1:24" s="104" customFormat="1">
      <c r="A115" s="95" t="s">
        <v>1653</v>
      </c>
      <c r="B115" s="236">
        <v>42591</v>
      </c>
      <c r="C115" s="95" t="s">
        <v>1668</v>
      </c>
      <c r="D115" s="96" t="s">
        <v>815</v>
      </c>
      <c r="E115" s="95" t="s">
        <v>1045</v>
      </c>
      <c r="F115" s="96">
        <v>1</v>
      </c>
      <c r="G115" s="96" t="s">
        <v>1656</v>
      </c>
      <c r="H115" s="95" t="s">
        <v>1674</v>
      </c>
      <c r="I115" s="97">
        <v>7.6</v>
      </c>
      <c r="J115" s="201">
        <v>1.65</v>
      </c>
      <c r="K115" s="98">
        <f t="shared" si="7"/>
        <v>0.21710526315789475</v>
      </c>
      <c r="L115" s="194">
        <v>0.5</v>
      </c>
      <c r="M115" s="97">
        <v>25.6</v>
      </c>
      <c r="N115" s="97">
        <v>7.625</v>
      </c>
      <c r="O115" s="98">
        <v>0.93308461443570478</v>
      </c>
      <c r="P115" s="99">
        <v>6.96</v>
      </c>
      <c r="Q115" s="100">
        <v>13.8</v>
      </c>
      <c r="R115" s="101">
        <v>1.0381372458010401</v>
      </c>
      <c r="S115" s="102">
        <v>30.347924615562494</v>
      </c>
      <c r="T115" s="103">
        <v>8.9182784810126581</v>
      </c>
      <c r="U115" s="103">
        <v>3.3948928523206772</v>
      </c>
      <c r="V115" s="103">
        <f t="shared" si="14"/>
        <v>12.313171333333335</v>
      </c>
      <c r="W115" s="185"/>
      <c r="X115" s="209" t="s">
        <v>1647</v>
      </c>
    </row>
    <row r="116" spans="1:24">
      <c r="A116" s="69"/>
      <c r="B116" s="19">
        <v>42591</v>
      </c>
      <c r="C116" s="69" t="s">
        <v>1668</v>
      </c>
      <c r="D116" s="18" t="s">
        <v>815</v>
      </c>
      <c r="E116" s="69" t="s">
        <v>1045</v>
      </c>
      <c r="F116" s="18">
        <v>1</v>
      </c>
      <c r="G116" s="18" t="s">
        <v>1656</v>
      </c>
      <c r="H116" s="69" t="s">
        <v>1674</v>
      </c>
      <c r="I116" s="29">
        <v>7.6</v>
      </c>
      <c r="J116" s="200">
        <v>1.65</v>
      </c>
      <c r="K116" s="70">
        <f t="shared" si="7"/>
        <v>0.21710526315789475</v>
      </c>
      <c r="L116" s="193">
        <v>2</v>
      </c>
      <c r="M116" s="29">
        <v>25.6</v>
      </c>
      <c r="N116" s="29">
        <v>7.5149999999999997</v>
      </c>
      <c r="O116" s="70">
        <v>0.91962372163728801</v>
      </c>
      <c r="X116" s="208"/>
    </row>
    <row r="117" spans="1:24">
      <c r="A117" s="69"/>
      <c r="B117" s="19">
        <v>42591</v>
      </c>
      <c r="C117" s="69" t="s">
        <v>1668</v>
      </c>
      <c r="D117" s="18" t="s">
        <v>815</v>
      </c>
      <c r="E117" s="69" t="s">
        <v>1045</v>
      </c>
      <c r="F117" s="18">
        <v>1</v>
      </c>
      <c r="G117" s="18" t="s">
        <v>1656</v>
      </c>
      <c r="H117" s="69" t="s">
        <v>1674</v>
      </c>
      <c r="I117" s="29">
        <v>7.6</v>
      </c>
      <c r="J117" s="200">
        <v>1.65</v>
      </c>
      <c r="K117" s="70">
        <f t="shared" si="7"/>
        <v>0.21710526315789475</v>
      </c>
      <c r="L117" s="193">
        <v>4</v>
      </c>
      <c r="M117" s="29">
        <v>25.3</v>
      </c>
      <c r="N117" s="29">
        <v>3.8</v>
      </c>
      <c r="O117" s="70">
        <v>0.46246565012913032</v>
      </c>
      <c r="X117" s="208"/>
    </row>
    <row r="118" spans="1:24">
      <c r="A118" s="69"/>
      <c r="B118" s="19">
        <v>42591</v>
      </c>
      <c r="C118" s="69" t="s">
        <v>1668</v>
      </c>
      <c r="D118" s="18" t="s">
        <v>815</v>
      </c>
      <c r="E118" s="69" t="s">
        <v>1045</v>
      </c>
      <c r="F118" s="18">
        <v>1</v>
      </c>
      <c r="G118" s="18" t="s">
        <v>1656</v>
      </c>
      <c r="H118" s="69" t="s">
        <v>1674</v>
      </c>
      <c r="I118" s="29">
        <v>7.6</v>
      </c>
      <c r="J118" s="200">
        <v>1.65</v>
      </c>
      <c r="K118" s="70">
        <f t="shared" si="7"/>
        <v>0.21710526315789475</v>
      </c>
      <c r="L118" s="193">
        <v>6</v>
      </c>
      <c r="M118" s="29">
        <v>24.6</v>
      </c>
      <c r="N118" s="29">
        <v>0.37</v>
      </c>
      <c r="O118" s="70">
        <v>4.4452164286869801E-2</v>
      </c>
      <c r="X118" s="208"/>
    </row>
    <row r="119" spans="1:24">
      <c r="A119" s="69"/>
      <c r="B119" s="19">
        <v>42591</v>
      </c>
      <c r="C119" s="69" t="s">
        <v>1668</v>
      </c>
      <c r="D119" s="18" t="s">
        <v>815</v>
      </c>
      <c r="E119" s="69" t="s">
        <v>1045</v>
      </c>
      <c r="F119" s="18">
        <v>1</v>
      </c>
      <c r="G119" s="18" t="s">
        <v>1656</v>
      </c>
      <c r="H119" s="69" t="s">
        <v>1674</v>
      </c>
      <c r="I119" s="29">
        <v>7.6</v>
      </c>
      <c r="J119" s="200">
        <v>1.65</v>
      </c>
      <c r="K119" s="70">
        <f t="shared" si="7"/>
        <v>0.21710526315789475</v>
      </c>
      <c r="L119" s="193">
        <v>6.5</v>
      </c>
      <c r="M119" s="29" t="s">
        <v>815</v>
      </c>
      <c r="N119" s="29" t="s">
        <v>815</v>
      </c>
      <c r="O119" s="29" t="s">
        <v>815</v>
      </c>
      <c r="P119" s="22">
        <v>6.28</v>
      </c>
      <c r="Q119" s="23">
        <v>61.7</v>
      </c>
      <c r="R119" s="71">
        <v>1.1386021405559794</v>
      </c>
      <c r="S119" s="25">
        <v>144.22929818476121</v>
      </c>
      <c r="T119" s="24">
        <v>15.34233924050633</v>
      </c>
      <c r="U119" s="24">
        <v>18.299875426160337</v>
      </c>
      <c r="V119" s="24">
        <f t="shared" ref="V119" si="15">T119+U119</f>
        <v>33.642214666666668</v>
      </c>
      <c r="X119" s="208"/>
    </row>
    <row r="120" spans="1:24">
      <c r="A120" s="69"/>
      <c r="B120" s="19">
        <v>42591</v>
      </c>
      <c r="C120" s="69" t="s">
        <v>1668</v>
      </c>
      <c r="D120" s="18" t="s">
        <v>815</v>
      </c>
      <c r="E120" s="69" t="s">
        <v>1045</v>
      </c>
      <c r="F120" s="18">
        <v>1</v>
      </c>
      <c r="G120" s="18" t="s">
        <v>1656</v>
      </c>
      <c r="H120" s="69" t="s">
        <v>1674</v>
      </c>
      <c r="I120" s="29">
        <v>7.6</v>
      </c>
      <c r="J120" s="200">
        <v>1.65</v>
      </c>
      <c r="K120" s="70">
        <f t="shared" si="7"/>
        <v>0.21710526315789475</v>
      </c>
      <c r="L120" s="193">
        <v>7</v>
      </c>
      <c r="M120" s="29">
        <v>21.3</v>
      </c>
      <c r="N120" s="29">
        <v>0.35</v>
      </c>
      <c r="O120" s="70">
        <v>3.9496135726558558E-2</v>
      </c>
      <c r="X120" s="208"/>
    </row>
    <row r="121" spans="1:24" s="104" customFormat="1">
      <c r="A121" s="95" t="s">
        <v>1575</v>
      </c>
      <c r="B121" s="236">
        <v>42591</v>
      </c>
      <c r="C121" s="95" t="s">
        <v>1658</v>
      </c>
      <c r="D121" s="96" t="s">
        <v>815</v>
      </c>
      <c r="E121" s="95" t="s">
        <v>1045</v>
      </c>
      <c r="F121" s="96">
        <v>2</v>
      </c>
      <c r="G121" s="96" t="s">
        <v>1651</v>
      </c>
      <c r="H121" s="95" t="s">
        <v>1045</v>
      </c>
      <c r="I121" s="97">
        <v>7.5</v>
      </c>
      <c r="J121" s="201">
        <v>2.65</v>
      </c>
      <c r="K121" s="98">
        <f t="shared" si="7"/>
        <v>0.35333333333333333</v>
      </c>
      <c r="L121" s="194">
        <v>0.5</v>
      </c>
      <c r="M121" s="97">
        <v>26.4</v>
      </c>
      <c r="N121" s="97">
        <v>7.23</v>
      </c>
      <c r="O121" s="98">
        <v>0.89770270846860611</v>
      </c>
      <c r="P121" s="99">
        <v>6.2</v>
      </c>
      <c r="Q121" s="100">
        <v>5.6999999999999993</v>
      </c>
      <c r="R121" s="101">
        <v>1.0046489475493936</v>
      </c>
      <c r="S121" s="102">
        <v>29.458226384553125</v>
      </c>
      <c r="T121" s="103">
        <v>5.8005063291139232</v>
      </c>
      <c r="U121" s="103">
        <v>3.6466363375527444</v>
      </c>
      <c r="V121" s="103">
        <f t="shared" ref="V121" si="16">T121+U121</f>
        <v>9.447142666666668</v>
      </c>
      <c r="W121" s="185"/>
      <c r="X121" s="209" t="s">
        <v>1647</v>
      </c>
    </row>
    <row r="122" spans="1:24">
      <c r="A122" s="69"/>
      <c r="B122" s="19">
        <v>42591</v>
      </c>
      <c r="C122" s="69" t="s">
        <v>1658</v>
      </c>
      <c r="D122" s="18" t="s">
        <v>815</v>
      </c>
      <c r="E122" s="69" t="s">
        <v>1045</v>
      </c>
      <c r="F122" s="18">
        <v>2</v>
      </c>
      <c r="G122" s="18" t="s">
        <v>1651</v>
      </c>
      <c r="H122" s="69" t="s">
        <v>1045</v>
      </c>
      <c r="I122" s="29">
        <v>7.5</v>
      </c>
      <c r="J122" s="200">
        <v>2.65</v>
      </c>
      <c r="K122" s="70">
        <f t="shared" si="7"/>
        <v>0.35333333333333333</v>
      </c>
      <c r="L122" s="193">
        <v>2</v>
      </c>
      <c r="M122" s="29">
        <v>26.4</v>
      </c>
      <c r="N122" s="29">
        <v>7.1549999999999994</v>
      </c>
      <c r="O122" s="70">
        <v>0.88839043970855824</v>
      </c>
      <c r="X122" s="208"/>
    </row>
    <row r="123" spans="1:24">
      <c r="A123" s="69"/>
      <c r="B123" s="19">
        <v>42591</v>
      </c>
      <c r="C123" s="69" t="s">
        <v>1658</v>
      </c>
      <c r="D123" s="18" t="s">
        <v>815</v>
      </c>
      <c r="E123" s="69" t="s">
        <v>1045</v>
      </c>
      <c r="F123" s="18">
        <v>2</v>
      </c>
      <c r="G123" s="18" t="s">
        <v>1651</v>
      </c>
      <c r="H123" s="69" t="s">
        <v>1045</v>
      </c>
      <c r="I123" s="29">
        <v>7.5</v>
      </c>
      <c r="J123" s="200">
        <v>2.65</v>
      </c>
      <c r="K123" s="70">
        <f t="shared" si="7"/>
        <v>0.35333333333333333</v>
      </c>
      <c r="L123" s="193">
        <v>4</v>
      </c>
      <c r="M123" s="29">
        <v>25.1</v>
      </c>
      <c r="N123" s="29">
        <v>5.53</v>
      </c>
      <c r="O123" s="70">
        <v>0.67054092148706168</v>
      </c>
      <c r="X123" s="208"/>
    </row>
    <row r="124" spans="1:24">
      <c r="A124" s="69"/>
      <c r="B124" s="19">
        <v>42591</v>
      </c>
      <c r="C124" s="69" t="s">
        <v>1658</v>
      </c>
      <c r="D124" s="18" t="s">
        <v>815</v>
      </c>
      <c r="E124" s="69" t="s">
        <v>1045</v>
      </c>
      <c r="F124" s="18">
        <v>2</v>
      </c>
      <c r="G124" s="18" t="s">
        <v>1651</v>
      </c>
      <c r="H124" s="69" t="s">
        <v>1045</v>
      </c>
      <c r="I124" s="29">
        <v>7.5</v>
      </c>
      <c r="J124" s="200">
        <v>2.65</v>
      </c>
      <c r="K124" s="70">
        <f t="shared" si="7"/>
        <v>0.35333333333333333</v>
      </c>
      <c r="L124" s="193">
        <v>6</v>
      </c>
      <c r="M124" s="29">
        <v>14.6</v>
      </c>
      <c r="N124" s="29">
        <v>3.16</v>
      </c>
      <c r="O124" s="70">
        <v>0.31072393493733241</v>
      </c>
      <c r="X124" s="208"/>
    </row>
    <row r="125" spans="1:24">
      <c r="A125" s="69"/>
      <c r="B125" s="19">
        <v>42591</v>
      </c>
      <c r="C125" s="69" t="s">
        <v>1658</v>
      </c>
      <c r="D125" s="18" t="s">
        <v>815</v>
      </c>
      <c r="E125" s="69" t="s">
        <v>1045</v>
      </c>
      <c r="F125" s="18">
        <v>2</v>
      </c>
      <c r="G125" s="18" t="s">
        <v>1651</v>
      </c>
      <c r="H125" s="69" t="s">
        <v>1045</v>
      </c>
      <c r="I125" s="29">
        <v>7.5</v>
      </c>
      <c r="J125" s="200">
        <v>2.65</v>
      </c>
      <c r="K125" s="70">
        <f t="shared" si="7"/>
        <v>0.35333333333333333</v>
      </c>
      <c r="L125" s="193">
        <v>6.5</v>
      </c>
      <c r="M125" s="29">
        <v>13.6</v>
      </c>
      <c r="N125" s="29">
        <v>3.75</v>
      </c>
      <c r="O125" s="70">
        <v>0.36074421392395833</v>
      </c>
      <c r="P125" s="22">
        <v>5.82</v>
      </c>
      <c r="Q125" s="23">
        <v>7</v>
      </c>
      <c r="R125" s="71">
        <v>1.2055787370592725</v>
      </c>
      <c r="S125" s="25">
        <v>43.989964157706098</v>
      </c>
      <c r="T125" s="24">
        <v>42.329194936708859</v>
      </c>
      <c r="U125" s="24">
        <v>75.34277972995784</v>
      </c>
      <c r="V125" s="24">
        <f t="shared" ref="V125:V126" si="17">T125+U125</f>
        <v>117.6719746666667</v>
      </c>
      <c r="X125" s="208"/>
    </row>
    <row r="126" spans="1:24" s="104" customFormat="1">
      <c r="A126" s="95" t="s">
        <v>1662</v>
      </c>
      <c r="B126" s="236">
        <v>42591</v>
      </c>
      <c r="C126" s="95" t="s">
        <v>1663</v>
      </c>
      <c r="D126" s="96" t="s">
        <v>815</v>
      </c>
      <c r="E126" s="95" t="s">
        <v>1045</v>
      </c>
      <c r="F126" s="96">
        <v>1</v>
      </c>
      <c r="G126" s="96" t="s">
        <v>1651</v>
      </c>
      <c r="H126" s="95" t="s">
        <v>1045</v>
      </c>
      <c r="I126" s="97">
        <v>18</v>
      </c>
      <c r="J126" s="254">
        <v>6</v>
      </c>
      <c r="K126" s="98">
        <f t="shared" si="7"/>
        <v>0.33333333333333331</v>
      </c>
      <c r="L126" s="194">
        <v>0.5</v>
      </c>
      <c r="M126" s="97">
        <v>26.5</v>
      </c>
      <c r="N126" s="97">
        <v>8.004999999999999</v>
      </c>
      <c r="O126" s="98">
        <v>0.99572615215389892</v>
      </c>
      <c r="P126" s="99">
        <v>6.93</v>
      </c>
      <c r="Q126" s="100">
        <v>13.6</v>
      </c>
      <c r="R126" s="101">
        <v>0.97116064929774715</v>
      </c>
      <c r="S126" s="102">
        <v>30.941056769568728</v>
      </c>
      <c r="T126" s="103">
        <v>0.56554936708860759</v>
      </c>
      <c r="U126" s="103">
        <v>1.6757692995780595</v>
      </c>
      <c r="V126" s="103">
        <f t="shared" si="17"/>
        <v>2.2413186666666673</v>
      </c>
      <c r="W126" s="185"/>
      <c r="X126" s="209" t="s">
        <v>1647</v>
      </c>
    </row>
    <row r="127" spans="1:24">
      <c r="A127" s="69"/>
      <c r="B127" s="19">
        <v>42591</v>
      </c>
      <c r="C127" s="69" t="s">
        <v>1663</v>
      </c>
      <c r="D127" s="18" t="s">
        <v>815</v>
      </c>
      <c r="E127" s="69" t="s">
        <v>1045</v>
      </c>
      <c r="F127" s="18">
        <v>1</v>
      </c>
      <c r="G127" s="18" t="s">
        <v>1651</v>
      </c>
      <c r="H127" s="69" t="s">
        <v>1045</v>
      </c>
      <c r="I127" s="29">
        <v>18</v>
      </c>
      <c r="J127" s="202">
        <v>6</v>
      </c>
      <c r="K127" s="70">
        <f t="shared" si="7"/>
        <v>0.33333333333333331</v>
      </c>
      <c r="L127" s="193">
        <v>2</v>
      </c>
      <c r="M127" s="29">
        <v>26.5</v>
      </c>
      <c r="N127" s="29">
        <v>8.004999999999999</v>
      </c>
      <c r="O127" s="70">
        <v>0.99572615215389892</v>
      </c>
      <c r="S127" s="72"/>
      <c r="X127" s="208"/>
    </row>
    <row r="128" spans="1:24" s="253" customFormat="1">
      <c r="A128" s="239"/>
      <c r="B128" s="240">
        <v>42591</v>
      </c>
      <c r="C128" s="239" t="s">
        <v>1663</v>
      </c>
      <c r="D128" s="242" t="s">
        <v>815</v>
      </c>
      <c r="E128" s="239" t="s">
        <v>1045</v>
      </c>
      <c r="F128" s="242">
        <v>1</v>
      </c>
      <c r="G128" s="242" t="s">
        <v>1651</v>
      </c>
      <c r="H128" s="239" t="s">
        <v>1045</v>
      </c>
      <c r="I128" s="243">
        <v>18</v>
      </c>
      <c r="J128" s="255">
        <v>6</v>
      </c>
      <c r="K128" s="245">
        <f t="shared" si="7"/>
        <v>0.33333333333333331</v>
      </c>
      <c r="L128" s="246">
        <v>3</v>
      </c>
      <c r="M128" s="243" t="s">
        <v>815</v>
      </c>
      <c r="N128" s="243" t="s">
        <v>815</v>
      </c>
      <c r="O128" s="243" t="s">
        <v>815</v>
      </c>
      <c r="P128" s="247">
        <v>6.86</v>
      </c>
      <c r="Q128" s="248">
        <v>12.5</v>
      </c>
      <c r="R128" s="249">
        <v>0.9376723510461008</v>
      </c>
      <c r="S128" s="256">
        <v>30.347924615562494</v>
      </c>
      <c r="T128" s="250">
        <v>1.2471088607594938</v>
      </c>
      <c r="U128" s="250">
        <v>0.50160180590717285</v>
      </c>
      <c r="V128" s="250">
        <f t="shared" ref="V128" si="18">T128+U128</f>
        <v>1.7487106666666667</v>
      </c>
      <c r="W128" s="251"/>
      <c r="X128" s="252" t="s">
        <v>1647</v>
      </c>
    </row>
    <row r="129" spans="1:24">
      <c r="A129" s="69"/>
      <c r="B129" s="19">
        <v>42591</v>
      </c>
      <c r="C129" s="69" t="s">
        <v>1663</v>
      </c>
      <c r="D129" s="18" t="s">
        <v>815</v>
      </c>
      <c r="E129" s="69" t="s">
        <v>1045</v>
      </c>
      <c r="F129" s="18">
        <v>1</v>
      </c>
      <c r="G129" s="18" t="s">
        <v>1651</v>
      </c>
      <c r="H129" s="69" t="s">
        <v>1045</v>
      </c>
      <c r="I129" s="29">
        <v>18</v>
      </c>
      <c r="J129" s="202">
        <v>6</v>
      </c>
      <c r="K129" s="70">
        <f t="shared" si="7"/>
        <v>0.33333333333333331</v>
      </c>
      <c r="L129" s="193">
        <v>4</v>
      </c>
      <c r="M129" s="29">
        <v>26.5</v>
      </c>
      <c r="N129" s="29">
        <v>8.004999999999999</v>
      </c>
      <c r="O129" s="70">
        <v>0.99572615215389892</v>
      </c>
      <c r="S129" s="72"/>
      <c r="X129" s="208"/>
    </row>
    <row r="130" spans="1:24">
      <c r="A130" s="69"/>
      <c r="B130" s="19">
        <v>42591</v>
      </c>
      <c r="C130" s="69" t="s">
        <v>1663</v>
      </c>
      <c r="D130" s="18" t="s">
        <v>815</v>
      </c>
      <c r="E130" s="69" t="s">
        <v>1045</v>
      </c>
      <c r="F130" s="18">
        <v>1</v>
      </c>
      <c r="G130" s="18" t="s">
        <v>1651</v>
      </c>
      <c r="H130" s="69" t="s">
        <v>1045</v>
      </c>
      <c r="I130" s="29">
        <v>18</v>
      </c>
      <c r="J130" s="202">
        <v>6</v>
      </c>
      <c r="K130" s="70">
        <f t="shared" si="7"/>
        <v>0.33333333333333331</v>
      </c>
      <c r="L130" s="193">
        <v>6</v>
      </c>
      <c r="M130" s="29">
        <v>25.6</v>
      </c>
      <c r="N130" s="29">
        <v>8.2149999999999999</v>
      </c>
      <c r="O130" s="70">
        <v>1.0052839485363037</v>
      </c>
      <c r="S130" s="72"/>
      <c r="X130" s="208"/>
    </row>
    <row r="131" spans="1:24">
      <c r="A131" s="69"/>
      <c r="B131" s="19">
        <v>42591</v>
      </c>
      <c r="C131" s="69" t="s">
        <v>1663</v>
      </c>
      <c r="D131" s="18" t="s">
        <v>815</v>
      </c>
      <c r="E131" s="69" t="s">
        <v>1045</v>
      </c>
      <c r="F131" s="18">
        <v>1</v>
      </c>
      <c r="G131" s="18" t="s">
        <v>1651</v>
      </c>
      <c r="H131" s="69" t="s">
        <v>1045</v>
      </c>
      <c r="I131" s="29">
        <v>18</v>
      </c>
      <c r="J131" s="202">
        <v>6</v>
      </c>
      <c r="K131" s="70">
        <f t="shared" si="7"/>
        <v>0.33333333333333331</v>
      </c>
      <c r="L131" s="193">
        <v>8</v>
      </c>
      <c r="M131" s="29">
        <v>16.899999999999999</v>
      </c>
      <c r="N131" s="29">
        <v>12.745000000000001</v>
      </c>
      <c r="O131" s="70">
        <v>1.3161619784753464</v>
      </c>
      <c r="S131" s="72"/>
      <c r="X131" s="208"/>
    </row>
    <row r="132" spans="1:24">
      <c r="A132" s="69"/>
      <c r="B132" s="19">
        <v>42591</v>
      </c>
      <c r="C132" s="69" t="s">
        <v>1663</v>
      </c>
      <c r="D132" s="18" t="s">
        <v>815</v>
      </c>
      <c r="E132" s="69" t="s">
        <v>1045</v>
      </c>
      <c r="F132" s="18">
        <v>1</v>
      </c>
      <c r="G132" s="18" t="s">
        <v>1651</v>
      </c>
      <c r="H132" s="69" t="s">
        <v>1045</v>
      </c>
      <c r="I132" s="29">
        <v>18</v>
      </c>
      <c r="J132" s="202">
        <v>6</v>
      </c>
      <c r="K132" s="70">
        <f t="shared" si="7"/>
        <v>0.33333333333333331</v>
      </c>
      <c r="L132" s="193">
        <v>9</v>
      </c>
      <c r="M132" s="29" t="s">
        <v>815</v>
      </c>
      <c r="N132" s="29" t="s">
        <v>815</v>
      </c>
      <c r="O132" s="29" t="s">
        <v>815</v>
      </c>
      <c r="P132" s="22">
        <v>6.7</v>
      </c>
      <c r="Q132" s="23">
        <v>11.099999999999998</v>
      </c>
      <c r="R132" s="71">
        <v>0.87069575454280768</v>
      </c>
      <c r="S132" s="25">
        <v>41.024303387674877</v>
      </c>
      <c r="T132" s="24">
        <v>0.98608607594936726</v>
      </c>
      <c r="U132" s="24">
        <v>0.44185659071729982</v>
      </c>
      <c r="V132" s="24">
        <f t="shared" ref="V132" si="19">T132+U132</f>
        <v>1.427942666666667</v>
      </c>
      <c r="X132" s="208"/>
    </row>
    <row r="133" spans="1:24">
      <c r="A133" s="69"/>
      <c r="B133" s="19">
        <v>42591</v>
      </c>
      <c r="C133" s="69" t="s">
        <v>1663</v>
      </c>
      <c r="D133" s="18" t="s">
        <v>815</v>
      </c>
      <c r="E133" s="69" t="s">
        <v>1045</v>
      </c>
      <c r="F133" s="18">
        <v>1</v>
      </c>
      <c r="G133" s="18" t="s">
        <v>1651</v>
      </c>
      <c r="H133" s="69" t="s">
        <v>1045</v>
      </c>
      <c r="I133" s="29">
        <v>18</v>
      </c>
      <c r="J133" s="202">
        <v>6</v>
      </c>
      <c r="K133" s="70">
        <f t="shared" si="7"/>
        <v>0.33333333333333331</v>
      </c>
      <c r="L133" s="193">
        <v>10</v>
      </c>
      <c r="M133" s="29">
        <v>13.4</v>
      </c>
      <c r="N133" s="29">
        <v>13.03</v>
      </c>
      <c r="O133" s="70">
        <v>1.2479252187030996</v>
      </c>
      <c r="S133" s="72"/>
      <c r="X133" s="208"/>
    </row>
    <row r="134" spans="1:24">
      <c r="A134" s="69"/>
      <c r="B134" s="19">
        <v>42591</v>
      </c>
      <c r="C134" s="69" t="s">
        <v>1663</v>
      </c>
      <c r="D134" s="18" t="s">
        <v>815</v>
      </c>
      <c r="E134" s="69" t="s">
        <v>1045</v>
      </c>
      <c r="F134" s="18">
        <v>1</v>
      </c>
      <c r="G134" s="18" t="s">
        <v>1651</v>
      </c>
      <c r="H134" s="69" t="s">
        <v>1045</v>
      </c>
      <c r="I134" s="29">
        <v>18</v>
      </c>
      <c r="J134" s="202">
        <v>6</v>
      </c>
      <c r="K134" s="70">
        <f t="shared" si="7"/>
        <v>0.33333333333333331</v>
      </c>
      <c r="L134" s="193">
        <v>12</v>
      </c>
      <c r="M134" s="29">
        <v>11.3</v>
      </c>
      <c r="N134" s="29">
        <v>11.41</v>
      </c>
      <c r="O134" s="70">
        <v>1.0421062549775726</v>
      </c>
      <c r="S134" s="72"/>
      <c r="X134" s="208"/>
    </row>
    <row r="135" spans="1:24">
      <c r="A135" s="69"/>
      <c r="B135" s="19">
        <v>42591</v>
      </c>
      <c r="C135" s="69" t="s">
        <v>1663</v>
      </c>
      <c r="D135" s="18" t="s">
        <v>815</v>
      </c>
      <c r="E135" s="69" t="s">
        <v>1045</v>
      </c>
      <c r="F135" s="18">
        <v>1</v>
      </c>
      <c r="G135" s="18" t="s">
        <v>1651</v>
      </c>
      <c r="H135" s="69" t="s">
        <v>1045</v>
      </c>
      <c r="I135" s="29">
        <v>18</v>
      </c>
      <c r="J135" s="202">
        <v>6</v>
      </c>
      <c r="K135" s="70">
        <f t="shared" si="7"/>
        <v>0.33333333333333331</v>
      </c>
      <c r="L135" s="193">
        <v>14</v>
      </c>
      <c r="M135" s="29">
        <v>10.199999999999999</v>
      </c>
      <c r="N135" s="29">
        <v>1.9249999999999998</v>
      </c>
      <c r="O135" s="70">
        <v>0.17137391324941523</v>
      </c>
      <c r="X135" s="208"/>
    </row>
    <row r="136" spans="1:24">
      <c r="A136" s="69"/>
      <c r="B136" s="19">
        <v>42591</v>
      </c>
      <c r="C136" s="69" t="s">
        <v>1663</v>
      </c>
      <c r="D136" s="18" t="s">
        <v>815</v>
      </c>
      <c r="E136" s="69" t="s">
        <v>1045</v>
      </c>
      <c r="F136" s="18">
        <v>1</v>
      </c>
      <c r="G136" s="18" t="s">
        <v>1651</v>
      </c>
      <c r="H136" s="69" t="s">
        <v>1045</v>
      </c>
      <c r="I136" s="29">
        <v>18</v>
      </c>
      <c r="J136" s="202">
        <v>6</v>
      </c>
      <c r="K136" s="70">
        <f t="shared" si="7"/>
        <v>0.33333333333333331</v>
      </c>
      <c r="L136" s="193">
        <v>16</v>
      </c>
      <c r="M136" s="29">
        <v>9.8000000000000007</v>
      </c>
      <c r="N136" s="29">
        <v>2.0549999999999997</v>
      </c>
      <c r="O136" s="70">
        <v>0.181229968528199</v>
      </c>
      <c r="X136" s="208"/>
    </row>
    <row r="137" spans="1:24">
      <c r="A137" s="69"/>
      <c r="B137" s="19">
        <v>42591</v>
      </c>
      <c r="C137" s="69" t="s">
        <v>1663</v>
      </c>
      <c r="D137" s="18" t="s">
        <v>815</v>
      </c>
      <c r="E137" s="69" t="s">
        <v>1045</v>
      </c>
      <c r="F137" s="18">
        <v>1</v>
      </c>
      <c r="G137" s="18" t="s">
        <v>1651</v>
      </c>
      <c r="H137" s="69" t="s">
        <v>1045</v>
      </c>
      <c r="I137" s="29">
        <v>18</v>
      </c>
      <c r="J137" s="202">
        <v>6</v>
      </c>
      <c r="K137" s="70">
        <f t="shared" si="7"/>
        <v>0.33333333333333331</v>
      </c>
      <c r="L137" s="193">
        <v>17</v>
      </c>
      <c r="M137" s="29">
        <v>9.4</v>
      </c>
      <c r="N137" s="29">
        <v>2.2050000000000001</v>
      </c>
      <c r="O137" s="70">
        <v>0.19261994023557508</v>
      </c>
      <c r="P137" s="22">
        <v>6.69</v>
      </c>
      <c r="Q137" s="23">
        <v>25.500000000000004</v>
      </c>
      <c r="R137" s="71">
        <v>1.0381372458010401</v>
      </c>
      <c r="S137" s="25">
        <v>81.357289860099428</v>
      </c>
      <c r="T137" s="24">
        <v>2.5000000000000001E-2</v>
      </c>
      <c r="U137" s="24">
        <v>179.67068656540087</v>
      </c>
      <c r="V137" s="24">
        <f t="shared" ref="V137:V138" si="20">T137+U137</f>
        <v>179.69568656540088</v>
      </c>
      <c r="X137" s="208"/>
    </row>
    <row r="138" spans="1:24" s="104" customFormat="1">
      <c r="A138" s="95" t="s">
        <v>1649</v>
      </c>
      <c r="B138" s="236">
        <v>42591</v>
      </c>
      <c r="C138" s="95" t="s">
        <v>1650</v>
      </c>
      <c r="D138" s="237">
        <v>0.34375</v>
      </c>
      <c r="E138" s="95" t="s">
        <v>1045</v>
      </c>
      <c r="F138" s="96">
        <v>2</v>
      </c>
      <c r="G138" s="96" t="s">
        <v>1651</v>
      </c>
      <c r="H138" s="95" t="s">
        <v>1652</v>
      </c>
      <c r="I138" s="97">
        <v>2</v>
      </c>
      <c r="J138" s="254">
        <v>2</v>
      </c>
      <c r="K138" s="98">
        <f t="shared" si="7"/>
        <v>1</v>
      </c>
      <c r="L138" s="194">
        <v>0.5</v>
      </c>
      <c r="M138" s="97">
        <v>26.9</v>
      </c>
      <c r="N138" s="97">
        <v>6.98</v>
      </c>
      <c r="O138" s="98">
        <v>0.87450222689043089</v>
      </c>
      <c r="P138" s="99">
        <v>5.28</v>
      </c>
      <c r="Q138" s="100">
        <v>1.4000000000000004</v>
      </c>
      <c r="R138" s="101">
        <v>1.1386021405559794</v>
      </c>
      <c r="S138" s="102">
        <v>30.941056769568728</v>
      </c>
      <c r="T138" s="103">
        <v>6.6270784810126564</v>
      </c>
      <c r="U138" s="103">
        <v>0.73507218565400989</v>
      </c>
      <c r="V138" s="103">
        <f t="shared" si="20"/>
        <v>7.3621506666666665</v>
      </c>
      <c r="W138" s="185"/>
      <c r="X138" s="209" t="s">
        <v>1647</v>
      </c>
    </row>
    <row r="139" spans="1:24">
      <c r="A139" s="69"/>
      <c r="B139" s="19">
        <v>42591</v>
      </c>
      <c r="C139" s="69" t="s">
        <v>1650</v>
      </c>
      <c r="D139" s="20">
        <v>0.34375</v>
      </c>
      <c r="E139" s="69" t="s">
        <v>1045</v>
      </c>
      <c r="F139" s="18">
        <v>2</v>
      </c>
      <c r="G139" s="18" t="s">
        <v>1651</v>
      </c>
      <c r="H139" s="69" t="s">
        <v>1652</v>
      </c>
      <c r="I139" s="29">
        <v>2</v>
      </c>
      <c r="J139" s="202">
        <v>2</v>
      </c>
      <c r="K139" s="70">
        <f t="shared" si="7"/>
        <v>1</v>
      </c>
      <c r="L139" s="193">
        <v>1</v>
      </c>
      <c r="M139" s="29" t="s">
        <v>815</v>
      </c>
      <c r="N139" s="29" t="s">
        <v>815</v>
      </c>
      <c r="O139" s="29" t="s">
        <v>815</v>
      </c>
      <c r="S139" s="72"/>
      <c r="X139" s="208"/>
    </row>
    <row r="140" spans="1:24" s="104" customFormat="1">
      <c r="A140" s="95" t="s">
        <v>1669</v>
      </c>
      <c r="B140" s="236">
        <v>42591</v>
      </c>
      <c r="C140" s="95" t="s">
        <v>1675</v>
      </c>
      <c r="D140" s="237">
        <v>0.34027777777777773</v>
      </c>
      <c r="E140" s="95" t="s">
        <v>1045</v>
      </c>
      <c r="F140" s="96">
        <v>1</v>
      </c>
      <c r="G140" s="96" t="s">
        <v>1676</v>
      </c>
      <c r="H140" s="95" t="s">
        <v>1045</v>
      </c>
      <c r="I140" s="97">
        <v>4.5999999999999996</v>
      </c>
      <c r="J140" s="254">
        <v>4.5999999999999996</v>
      </c>
      <c r="K140" s="98">
        <f t="shared" si="7"/>
        <v>1</v>
      </c>
      <c r="L140" s="194">
        <v>0.5</v>
      </c>
      <c r="M140" s="97">
        <v>26.3</v>
      </c>
      <c r="N140" s="97">
        <v>6.085</v>
      </c>
      <c r="O140" s="98">
        <v>0.75417030421223652</v>
      </c>
      <c r="P140" s="99">
        <v>5.9</v>
      </c>
      <c r="Q140" s="100">
        <v>16.8</v>
      </c>
      <c r="R140" s="101">
        <v>1.0046489475493936</v>
      </c>
      <c r="S140" s="102">
        <v>26.759475083824718</v>
      </c>
      <c r="T140" s="103">
        <v>1.2471088607594933</v>
      </c>
      <c r="U140" s="103">
        <v>0.86819380590717377</v>
      </c>
      <c r="V140" s="103">
        <f t="shared" ref="V140:V141" si="21">T140+U140</f>
        <v>2.115302666666667</v>
      </c>
      <c r="W140" s="185"/>
      <c r="X140" s="209" t="s">
        <v>1647</v>
      </c>
    </row>
    <row r="141" spans="1:24" s="104" customFormat="1">
      <c r="A141" s="95" t="s">
        <v>1557</v>
      </c>
      <c r="B141" s="236">
        <v>42591</v>
      </c>
      <c r="C141" s="95" t="s">
        <v>1648</v>
      </c>
      <c r="D141" s="237">
        <v>0.34027777777777773</v>
      </c>
      <c r="E141" s="95" t="s">
        <v>1045</v>
      </c>
      <c r="F141" s="96">
        <v>1</v>
      </c>
      <c r="G141" s="96" t="s">
        <v>1651</v>
      </c>
      <c r="H141" s="95" t="s">
        <v>1045</v>
      </c>
      <c r="I141" s="97">
        <v>6.25</v>
      </c>
      <c r="J141" s="254">
        <v>4.45</v>
      </c>
      <c r="K141" s="98">
        <f t="shared" si="7"/>
        <v>0.71200000000000008</v>
      </c>
      <c r="L141" s="194">
        <v>0.5</v>
      </c>
      <c r="M141" s="97">
        <v>26.6</v>
      </c>
      <c r="N141" s="97">
        <v>6.5</v>
      </c>
      <c r="O141" s="98">
        <v>0.80998173328496914</v>
      </c>
      <c r="P141" s="99">
        <v>5.91</v>
      </c>
      <c r="Q141" s="100">
        <v>2.9000000000000004</v>
      </c>
      <c r="R141" s="101">
        <v>1.0716255440526867</v>
      </c>
      <c r="S141" s="102">
        <v>23.823470921493811</v>
      </c>
      <c r="T141" s="103">
        <v>1.8561620253164559</v>
      </c>
      <c r="U141" s="103">
        <v>1.7942446413502111</v>
      </c>
      <c r="V141" s="103">
        <f t="shared" si="21"/>
        <v>3.650406666666667</v>
      </c>
      <c r="W141" s="185"/>
      <c r="X141" s="209" t="s">
        <v>1647</v>
      </c>
    </row>
    <row r="142" spans="1:24">
      <c r="A142" s="69"/>
      <c r="B142" s="19">
        <v>42591</v>
      </c>
      <c r="C142" s="69" t="s">
        <v>1648</v>
      </c>
      <c r="D142" s="20">
        <v>0.34027777777777773</v>
      </c>
      <c r="E142" s="69" t="s">
        <v>1045</v>
      </c>
      <c r="F142" s="18">
        <v>1</v>
      </c>
      <c r="G142" s="18" t="s">
        <v>1651</v>
      </c>
      <c r="H142" s="69" t="s">
        <v>1045</v>
      </c>
      <c r="I142" s="29">
        <v>6.25</v>
      </c>
      <c r="J142" s="202">
        <v>4.45</v>
      </c>
      <c r="K142" s="70">
        <f t="shared" si="7"/>
        <v>0.71200000000000008</v>
      </c>
      <c r="L142" s="193">
        <v>2</v>
      </c>
      <c r="M142" s="29">
        <v>26.6</v>
      </c>
      <c r="N142" s="29">
        <v>6.58</v>
      </c>
      <c r="O142" s="70">
        <v>0.81995073923309181</v>
      </c>
      <c r="S142" s="72"/>
      <c r="X142" s="208"/>
    </row>
    <row r="143" spans="1:24">
      <c r="A143" s="69"/>
      <c r="B143" s="19">
        <v>42591</v>
      </c>
      <c r="C143" s="69" t="s">
        <v>1648</v>
      </c>
      <c r="D143" s="20">
        <v>0.34027777777777773</v>
      </c>
      <c r="E143" s="69" t="s">
        <v>1045</v>
      </c>
      <c r="F143" s="18">
        <v>1</v>
      </c>
      <c r="G143" s="18" t="s">
        <v>1651</v>
      </c>
      <c r="H143" s="69" t="s">
        <v>1045</v>
      </c>
      <c r="I143" s="29">
        <v>6.25</v>
      </c>
      <c r="J143" s="202">
        <v>4.45</v>
      </c>
      <c r="K143" s="70">
        <f t="shared" si="7"/>
        <v>0.71200000000000008</v>
      </c>
      <c r="L143" s="193">
        <v>4</v>
      </c>
      <c r="M143" s="29">
        <v>25.1</v>
      </c>
      <c r="N143" s="29">
        <v>4.9249999999999998</v>
      </c>
      <c r="O143" s="70">
        <v>0.59718156208386586</v>
      </c>
      <c r="S143" s="72"/>
      <c r="X143" s="208"/>
    </row>
    <row r="144" spans="1:24">
      <c r="A144" s="69"/>
      <c r="B144" s="19">
        <v>42591</v>
      </c>
      <c r="C144" s="69" t="s">
        <v>1648</v>
      </c>
      <c r="D144" s="20">
        <v>0.34027777777777773</v>
      </c>
      <c r="E144" s="69" t="s">
        <v>1045</v>
      </c>
      <c r="F144" s="18">
        <v>1</v>
      </c>
      <c r="G144" s="18" t="s">
        <v>1651</v>
      </c>
      <c r="H144" s="69" t="s">
        <v>1045</v>
      </c>
      <c r="I144" s="29">
        <v>6.25</v>
      </c>
      <c r="J144" s="202">
        <v>4.45</v>
      </c>
      <c r="K144" s="70">
        <f t="shared" si="7"/>
        <v>0.71200000000000008</v>
      </c>
      <c r="L144" s="193">
        <v>5.25</v>
      </c>
      <c r="M144" s="29" t="s">
        <v>815</v>
      </c>
      <c r="N144" s="29" t="s">
        <v>815</v>
      </c>
      <c r="O144" s="29" t="s">
        <v>815</v>
      </c>
      <c r="P144" s="22">
        <v>6.1</v>
      </c>
      <c r="Q144" s="23">
        <v>5.0999999999999996</v>
      </c>
      <c r="R144" s="71">
        <v>1.3060436318142117</v>
      </c>
      <c r="S144" s="25">
        <v>32.127321077581229</v>
      </c>
      <c r="T144" s="24">
        <v>25.841255696202534</v>
      </c>
      <c r="U144" s="24">
        <v>1.0878970464135636E-2</v>
      </c>
      <c r="V144" s="24">
        <f t="shared" ref="V144" si="22">T144+U144</f>
        <v>25.852134666666668</v>
      </c>
      <c r="X144" s="208"/>
    </row>
    <row r="145" spans="1:24">
      <c r="A145" s="69"/>
      <c r="B145" s="19">
        <v>42591</v>
      </c>
      <c r="C145" s="69" t="s">
        <v>1648</v>
      </c>
      <c r="D145" s="20">
        <v>0.34027777777777801</v>
      </c>
      <c r="E145" s="69" t="s">
        <v>1045</v>
      </c>
      <c r="F145" s="18">
        <v>1</v>
      </c>
      <c r="G145" s="18" t="s">
        <v>1651</v>
      </c>
      <c r="H145" s="69" t="s">
        <v>1045</v>
      </c>
      <c r="I145" s="29">
        <v>6.25</v>
      </c>
      <c r="J145" s="202">
        <v>4.45</v>
      </c>
      <c r="K145" s="70">
        <f t="shared" si="7"/>
        <v>0.71200000000000008</v>
      </c>
      <c r="L145" s="193">
        <v>6</v>
      </c>
      <c r="M145" s="29">
        <v>14.7</v>
      </c>
      <c r="N145" s="29">
        <v>5.5000000000000007E-2</v>
      </c>
      <c r="O145" s="70">
        <v>5.4199238902906061E-3</v>
      </c>
      <c r="S145" s="72"/>
      <c r="X145" s="208"/>
    </row>
    <row r="146" spans="1:24" s="104" customFormat="1">
      <c r="A146" s="93" t="s">
        <v>1667</v>
      </c>
      <c r="B146" s="236">
        <v>42591</v>
      </c>
      <c r="C146" s="96" t="s">
        <v>815</v>
      </c>
      <c r="D146" s="96" t="s">
        <v>815</v>
      </c>
      <c r="E146" s="96" t="s">
        <v>815</v>
      </c>
      <c r="F146" s="96" t="s">
        <v>815</v>
      </c>
      <c r="G146" s="96" t="s">
        <v>815</v>
      </c>
      <c r="H146" s="96" t="s">
        <v>815</v>
      </c>
      <c r="I146" s="97" t="s">
        <v>815</v>
      </c>
      <c r="J146" s="254" t="s">
        <v>815</v>
      </c>
      <c r="K146" s="98" t="s">
        <v>815</v>
      </c>
      <c r="L146" s="194" t="s">
        <v>815</v>
      </c>
      <c r="M146" s="97" t="s">
        <v>815</v>
      </c>
      <c r="N146" s="97" t="s">
        <v>815</v>
      </c>
      <c r="O146" s="97" t="s">
        <v>815</v>
      </c>
      <c r="P146" s="99">
        <v>7.03</v>
      </c>
      <c r="Q146" s="100">
        <v>68.400000000000006</v>
      </c>
      <c r="R146" s="101">
        <v>1.0046489475493936</v>
      </c>
      <c r="S146" s="102">
        <v>40.134605156665501</v>
      </c>
      <c r="T146" s="103">
        <v>48.963524050632913</v>
      </c>
      <c r="U146" s="103">
        <v>2.5000000000000001E-2</v>
      </c>
      <c r="V146" s="103">
        <f t="shared" ref="V146:V149" si="23">T146+U146</f>
        <v>48.988524050632911</v>
      </c>
      <c r="W146" s="185"/>
      <c r="X146" s="209"/>
    </row>
    <row r="147" spans="1:24" s="104" customFormat="1">
      <c r="A147" s="93" t="s">
        <v>1666</v>
      </c>
      <c r="B147" s="236">
        <v>42591</v>
      </c>
      <c r="C147" s="96" t="s">
        <v>815</v>
      </c>
      <c r="D147" s="96" t="s">
        <v>815</v>
      </c>
      <c r="E147" s="96" t="s">
        <v>815</v>
      </c>
      <c r="F147" s="96" t="s">
        <v>815</v>
      </c>
      <c r="G147" s="96" t="s">
        <v>815</v>
      </c>
      <c r="H147" s="96" t="s">
        <v>815</v>
      </c>
      <c r="I147" s="97" t="s">
        <v>815</v>
      </c>
      <c r="J147" s="254" t="s">
        <v>815</v>
      </c>
      <c r="K147" s="98" t="s">
        <v>815</v>
      </c>
      <c r="L147" s="194" t="s">
        <v>815</v>
      </c>
      <c r="M147" s="97" t="s">
        <v>815</v>
      </c>
      <c r="N147" s="97" t="s">
        <v>815</v>
      </c>
      <c r="O147" s="97" t="s">
        <v>815</v>
      </c>
      <c r="P147" s="99">
        <v>5.91</v>
      </c>
      <c r="Q147" s="100">
        <v>30</v>
      </c>
      <c r="R147" s="101">
        <v>0.77023085978786843</v>
      </c>
      <c r="S147" s="102">
        <v>84.026384553127528</v>
      </c>
      <c r="T147" s="103">
        <v>43.764820253164572</v>
      </c>
      <c r="U147" s="103">
        <v>37.969682413502092</v>
      </c>
      <c r="V147" s="103">
        <f t="shared" si="23"/>
        <v>81.734502666666657</v>
      </c>
      <c r="W147" s="185"/>
      <c r="X147" s="209"/>
    </row>
    <row r="148" spans="1:24" s="104" customFormat="1">
      <c r="A148" s="93" t="s">
        <v>1664</v>
      </c>
      <c r="B148" s="236">
        <v>42591</v>
      </c>
      <c r="C148" s="96" t="s">
        <v>815</v>
      </c>
      <c r="D148" s="96" t="s">
        <v>815</v>
      </c>
      <c r="E148" s="96" t="s">
        <v>815</v>
      </c>
      <c r="F148" s="96" t="s">
        <v>815</v>
      </c>
      <c r="G148" s="96" t="s">
        <v>815</v>
      </c>
      <c r="H148" s="96" t="s">
        <v>815</v>
      </c>
      <c r="I148" s="97" t="s">
        <v>815</v>
      </c>
      <c r="J148" s="254" t="s">
        <v>815</v>
      </c>
      <c r="K148" s="98" t="s">
        <v>815</v>
      </c>
      <c r="L148" s="194" t="s">
        <v>815</v>
      </c>
      <c r="M148" s="97" t="s">
        <v>815</v>
      </c>
      <c r="N148" s="97" t="s">
        <v>815</v>
      </c>
      <c r="O148" s="97" t="s">
        <v>815</v>
      </c>
      <c r="P148" s="99">
        <v>6.48</v>
      </c>
      <c r="Q148" s="100">
        <v>42.4</v>
      </c>
      <c r="R148" s="101">
        <v>1.8753447020922016</v>
      </c>
      <c r="S148" s="102">
        <v>83.729818476124407</v>
      </c>
      <c r="T148" s="103">
        <v>7.6059139240506353</v>
      </c>
      <c r="U148" s="103">
        <v>4.0313534092826977</v>
      </c>
      <c r="V148" s="103">
        <f t="shared" si="23"/>
        <v>11.637267333333334</v>
      </c>
      <c r="W148" s="185"/>
      <c r="X148" s="209"/>
    </row>
    <row r="149" spans="1:24" s="104" customFormat="1">
      <c r="A149" s="95" t="s">
        <v>1557</v>
      </c>
      <c r="B149" s="236">
        <v>42591</v>
      </c>
      <c r="C149" s="95" t="s">
        <v>1648</v>
      </c>
      <c r="D149" s="237">
        <v>0.34375</v>
      </c>
      <c r="E149" s="95" t="s">
        <v>1045</v>
      </c>
      <c r="F149" s="96">
        <v>1</v>
      </c>
      <c r="G149" s="96" t="s">
        <v>1646</v>
      </c>
      <c r="H149" s="95" t="s">
        <v>1045</v>
      </c>
      <c r="I149" s="97">
        <v>6.2</v>
      </c>
      <c r="J149" s="254">
        <v>4.25</v>
      </c>
      <c r="K149" s="98">
        <f t="shared" ref="K149:K218" si="24">J149/I149</f>
        <v>0.68548387096774188</v>
      </c>
      <c r="L149" s="194">
        <v>0.5</v>
      </c>
      <c r="M149" s="97">
        <v>26.5</v>
      </c>
      <c r="N149" s="97">
        <v>6.39</v>
      </c>
      <c r="O149" s="98">
        <v>0.79483948935208182</v>
      </c>
      <c r="P149" s="99">
        <v>6.24</v>
      </c>
      <c r="Q149" s="100">
        <v>5</v>
      </c>
      <c r="R149" s="101">
        <v>1.0381372458010401</v>
      </c>
      <c r="S149" s="102">
        <v>29.458226384553125</v>
      </c>
      <c r="T149" s="103">
        <v>1.6531443037974685</v>
      </c>
      <c r="U149" s="103">
        <v>2.1118223628691979</v>
      </c>
      <c r="V149" s="103">
        <f t="shared" si="23"/>
        <v>3.7649666666666661</v>
      </c>
      <c r="W149" s="185"/>
      <c r="X149" s="209" t="s">
        <v>1647</v>
      </c>
    </row>
    <row r="150" spans="1:24">
      <c r="A150" s="69"/>
      <c r="B150" s="19">
        <v>42591</v>
      </c>
      <c r="C150" s="69" t="s">
        <v>1648</v>
      </c>
      <c r="D150" s="20">
        <v>0.34375</v>
      </c>
      <c r="E150" s="69" t="s">
        <v>1045</v>
      </c>
      <c r="F150" s="18">
        <v>1</v>
      </c>
      <c r="G150" s="18" t="s">
        <v>1646</v>
      </c>
      <c r="H150" s="69" t="s">
        <v>1045</v>
      </c>
      <c r="I150" s="29">
        <v>6.2</v>
      </c>
      <c r="J150" s="202">
        <v>4.25</v>
      </c>
      <c r="K150" s="70">
        <f t="shared" si="24"/>
        <v>0.68548387096774188</v>
      </c>
      <c r="L150" s="193">
        <v>1</v>
      </c>
      <c r="M150" s="29">
        <v>26.5</v>
      </c>
      <c r="N150" s="29">
        <v>6.49</v>
      </c>
      <c r="O150" s="70">
        <v>0.80727829200234924</v>
      </c>
      <c r="X150" s="208"/>
    </row>
    <row r="151" spans="1:24">
      <c r="A151" s="69"/>
      <c r="B151" s="19">
        <v>42605</v>
      </c>
      <c r="C151" s="69" t="s">
        <v>1648</v>
      </c>
      <c r="D151" s="20">
        <v>0.34375</v>
      </c>
      <c r="E151" s="69" t="s">
        <v>1045</v>
      </c>
      <c r="F151" s="18">
        <v>1</v>
      </c>
      <c r="G151" s="18" t="s">
        <v>1646</v>
      </c>
      <c r="H151" s="69" t="s">
        <v>1045</v>
      </c>
      <c r="I151" s="29">
        <v>6.2</v>
      </c>
      <c r="J151" s="202">
        <v>4.25</v>
      </c>
      <c r="K151" s="70">
        <f t="shared" si="24"/>
        <v>0.68548387096774188</v>
      </c>
      <c r="L151" s="193">
        <v>2</v>
      </c>
      <c r="M151" s="29">
        <v>26.5</v>
      </c>
      <c r="N151" s="29">
        <v>6.37</v>
      </c>
      <c r="O151" s="70">
        <v>0.79235172882202842</v>
      </c>
      <c r="X151" s="208"/>
    </row>
    <row r="152" spans="1:24">
      <c r="A152" s="69"/>
      <c r="B152" s="19">
        <v>42605</v>
      </c>
      <c r="C152" s="69" t="s">
        <v>1648</v>
      </c>
      <c r="D152" s="20">
        <v>0.34375</v>
      </c>
      <c r="E152" s="69" t="s">
        <v>1045</v>
      </c>
      <c r="F152" s="18">
        <v>1</v>
      </c>
      <c r="G152" s="18" t="s">
        <v>1646</v>
      </c>
      <c r="H152" s="69" t="s">
        <v>1045</v>
      </c>
      <c r="I152" s="29">
        <v>6.2</v>
      </c>
      <c r="J152" s="202">
        <v>4.25</v>
      </c>
      <c r="K152" s="70">
        <f t="shared" si="24"/>
        <v>0.68548387096774188</v>
      </c>
      <c r="L152" s="193">
        <v>3</v>
      </c>
      <c r="M152" s="29">
        <v>26.5</v>
      </c>
      <c r="N152" s="29">
        <v>6.39</v>
      </c>
      <c r="O152" s="70">
        <v>0.79483948935208182</v>
      </c>
      <c r="X152" s="208"/>
    </row>
    <row r="153" spans="1:24">
      <c r="A153" s="69"/>
      <c r="B153" s="19">
        <v>42605</v>
      </c>
      <c r="C153" s="69" t="s">
        <v>1648</v>
      </c>
      <c r="D153" s="20">
        <v>0.34375</v>
      </c>
      <c r="E153" s="69" t="s">
        <v>1045</v>
      </c>
      <c r="F153" s="18">
        <v>1</v>
      </c>
      <c r="G153" s="18" t="s">
        <v>1646</v>
      </c>
      <c r="H153" s="69" t="s">
        <v>1045</v>
      </c>
      <c r="I153" s="29">
        <v>6.2</v>
      </c>
      <c r="J153" s="202">
        <v>4.25</v>
      </c>
      <c r="K153" s="70">
        <f t="shared" si="24"/>
        <v>0.68548387096774188</v>
      </c>
      <c r="L153" s="193">
        <v>4</v>
      </c>
      <c r="M153" s="29">
        <v>26.4</v>
      </c>
      <c r="N153" s="29">
        <v>6.49</v>
      </c>
      <c r="O153" s="70">
        <v>0.80582165670280137</v>
      </c>
      <c r="X153" s="208"/>
    </row>
    <row r="154" spans="1:24">
      <c r="A154" s="69"/>
      <c r="B154" s="19">
        <v>42605</v>
      </c>
      <c r="C154" s="69" t="s">
        <v>1648</v>
      </c>
      <c r="D154" s="20">
        <v>0.34375</v>
      </c>
      <c r="E154" s="69" t="s">
        <v>1045</v>
      </c>
      <c r="F154" s="18">
        <v>1</v>
      </c>
      <c r="G154" s="18" t="s">
        <v>1646</v>
      </c>
      <c r="H154" s="69" t="s">
        <v>1045</v>
      </c>
      <c r="I154" s="29">
        <v>6.2</v>
      </c>
      <c r="J154" s="202">
        <v>4.25</v>
      </c>
      <c r="K154" s="70">
        <f t="shared" si="24"/>
        <v>0.68548387096774188</v>
      </c>
      <c r="L154" s="193">
        <v>5</v>
      </c>
      <c r="M154" s="29">
        <v>20.5</v>
      </c>
      <c r="N154" s="29">
        <v>1.35</v>
      </c>
      <c r="O154" s="70">
        <v>0.14997462586837118</v>
      </c>
      <c r="X154" s="208"/>
    </row>
    <row r="155" spans="1:24">
      <c r="A155" s="69"/>
      <c r="B155" s="19">
        <v>42605</v>
      </c>
      <c r="C155" s="69" t="s">
        <v>1648</v>
      </c>
      <c r="D155" s="20">
        <v>0.34375</v>
      </c>
      <c r="E155" s="69" t="s">
        <v>1045</v>
      </c>
      <c r="F155" s="18">
        <v>1</v>
      </c>
      <c r="G155" s="18" t="s">
        <v>1646</v>
      </c>
      <c r="H155" s="69" t="s">
        <v>1045</v>
      </c>
      <c r="I155" s="29">
        <v>6.2</v>
      </c>
      <c r="J155" s="202">
        <v>4.25</v>
      </c>
      <c r="K155" s="70">
        <f t="shared" si="24"/>
        <v>0.68548387096774188</v>
      </c>
      <c r="L155" s="193">
        <v>5.2</v>
      </c>
      <c r="M155" s="29" t="s">
        <v>815</v>
      </c>
      <c r="N155" s="29" t="s">
        <v>815</v>
      </c>
      <c r="O155" s="29" t="s">
        <v>815</v>
      </c>
      <c r="P155" s="22">
        <v>5.93</v>
      </c>
      <c r="Q155" s="23">
        <v>12.1</v>
      </c>
      <c r="R155" s="71">
        <v>1.1386021405559794</v>
      </c>
      <c r="S155" s="25">
        <v>27.975395999537518</v>
      </c>
      <c r="T155" s="24">
        <v>11.514005063291144</v>
      </c>
      <c r="U155" s="24">
        <v>2.9737776033755239</v>
      </c>
      <c r="V155" s="24">
        <f t="shared" ref="V155" si="25">T155+U155</f>
        <v>14.487782666666668</v>
      </c>
      <c r="X155" s="208"/>
    </row>
    <row r="156" spans="1:24">
      <c r="A156" s="69"/>
      <c r="B156" s="19">
        <v>42605</v>
      </c>
      <c r="C156" s="69" t="s">
        <v>1648</v>
      </c>
      <c r="D156" s="20">
        <v>0.34375</v>
      </c>
      <c r="E156" s="69" t="s">
        <v>1045</v>
      </c>
      <c r="F156" s="18">
        <v>1</v>
      </c>
      <c r="G156" s="18" t="s">
        <v>1646</v>
      </c>
      <c r="H156" s="69" t="s">
        <v>1045</v>
      </c>
      <c r="I156" s="29">
        <v>6.2</v>
      </c>
      <c r="J156" s="202">
        <v>4.25</v>
      </c>
      <c r="K156" s="70">
        <f t="shared" si="24"/>
        <v>0.68548387096774188</v>
      </c>
      <c r="L156" s="193">
        <v>6</v>
      </c>
      <c r="M156" s="29">
        <v>15.5</v>
      </c>
      <c r="N156" s="29">
        <v>7.0000000000000007E-2</v>
      </c>
      <c r="O156" s="70">
        <v>7.0179972417403064E-3</v>
      </c>
      <c r="X156" s="208"/>
    </row>
    <row r="157" spans="1:24" s="104" customFormat="1">
      <c r="A157" s="95" t="s">
        <v>1644</v>
      </c>
      <c r="B157" s="236">
        <v>42605</v>
      </c>
      <c r="C157" s="95" t="s">
        <v>1672</v>
      </c>
      <c r="D157" s="237">
        <v>0.29166666666666669</v>
      </c>
      <c r="E157" s="95" t="s">
        <v>1045</v>
      </c>
      <c r="F157" s="96">
        <v>1</v>
      </c>
      <c r="G157" s="96" t="s">
        <v>1651</v>
      </c>
      <c r="H157" s="95" t="s">
        <v>1045</v>
      </c>
      <c r="I157" s="97">
        <v>10</v>
      </c>
      <c r="J157" s="254">
        <v>5.5</v>
      </c>
      <c r="K157" s="98">
        <f t="shared" si="24"/>
        <v>0.55000000000000004</v>
      </c>
      <c r="L157" s="194">
        <v>0.5</v>
      </c>
      <c r="M157" s="97">
        <v>26.2</v>
      </c>
      <c r="N157" s="97">
        <v>6.7050000000000001</v>
      </c>
      <c r="O157" s="98">
        <v>0.8295091407248032</v>
      </c>
      <c r="P157" s="99">
        <v>6.84</v>
      </c>
      <c r="Q157" s="100">
        <v>13.6</v>
      </c>
      <c r="R157" s="101">
        <v>0.9376723510461008</v>
      </c>
      <c r="S157" s="102">
        <v>28.271962076540635</v>
      </c>
      <c r="T157" s="103">
        <v>1.6531443037974685</v>
      </c>
      <c r="U157" s="103">
        <v>1.2984463628691985</v>
      </c>
      <c r="V157" s="103">
        <f t="shared" ref="V157" si="26">T157+U157</f>
        <v>2.9515906666666671</v>
      </c>
      <c r="W157" s="185"/>
      <c r="X157" s="209" t="s">
        <v>1647</v>
      </c>
    </row>
    <row r="158" spans="1:24">
      <c r="A158" s="69"/>
      <c r="B158" s="19">
        <v>42605</v>
      </c>
      <c r="C158" s="69" t="s">
        <v>1672</v>
      </c>
      <c r="D158" s="20">
        <v>0.29166666666666669</v>
      </c>
      <c r="E158" s="69" t="s">
        <v>1045</v>
      </c>
      <c r="F158" s="18">
        <v>1</v>
      </c>
      <c r="G158" s="18" t="s">
        <v>1651</v>
      </c>
      <c r="H158" s="69" t="s">
        <v>1045</v>
      </c>
      <c r="I158" s="29">
        <v>10</v>
      </c>
      <c r="J158" s="202">
        <v>5.5</v>
      </c>
      <c r="K158" s="70">
        <f t="shared" si="24"/>
        <v>0.55000000000000004</v>
      </c>
      <c r="L158" s="193">
        <v>1</v>
      </c>
      <c r="M158" s="29">
        <v>26.2</v>
      </c>
      <c r="N158" s="29">
        <v>6.6</v>
      </c>
      <c r="O158" s="70">
        <v>0.81651906469555569</v>
      </c>
      <c r="X158" s="208"/>
    </row>
    <row r="159" spans="1:24">
      <c r="A159" s="69"/>
      <c r="B159" s="19">
        <v>42605</v>
      </c>
      <c r="C159" s="69" t="s">
        <v>1672</v>
      </c>
      <c r="D159" s="20">
        <v>0.29166666666666702</v>
      </c>
      <c r="E159" s="69" t="s">
        <v>1045</v>
      </c>
      <c r="F159" s="18">
        <v>1</v>
      </c>
      <c r="G159" s="18" t="s">
        <v>1651</v>
      </c>
      <c r="H159" s="69" t="s">
        <v>1045</v>
      </c>
      <c r="I159" s="29">
        <v>10</v>
      </c>
      <c r="J159" s="202">
        <v>5.5</v>
      </c>
      <c r="K159" s="70">
        <f t="shared" si="24"/>
        <v>0.55000000000000004</v>
      </c>
      <c r="L159" s="193">
        <v>2</v>
      </c>
      <c r="M159" s="29">
        <v>26.3</v>
      </c>
      <c r="N159" s="29">
        <v>6.62</v>
      </c>
      <c r="O159" s="70">
        <v>0.82047780014544058</v>
      </c>
      <c r="X159" s="208"/>
    </row>
    <row r="160" spans="1:24">
      <c r="A160" s="69"/>
      <c r="B160" s="19">
        <v>42605</v>
      </c>
      <c r="C160" s="69" t="s">
        <v>1672</v>
      </c>
      <c r="D160" s="20">
        <v>0.29166666666666702</v>
      </c>
      <c r="E160" s="69" t="s">
        <v>1045</v>
      </c>
      <c r="F160" s="18">
        <v>1</v>
      </c>
      <c r="G160" s="18" t="s">
        <v>1651</v>
      </c>
      <c r="H160" s="69" t="s">
        <v>1045</v>
      </c>
      <c r="I160" s="29">
        <v>10</v>
      </c>
      <c r="J160" s="202">
        <v>5.5</v>
      </c>
      <c r="K160" s="70">
        <f t="shared" si="24"/>
        <v>0.55000000000000004</v>
      </c>
      <c r="L160" s="193">
        <v>3</v>
      </c>
      <c r="M160" s="29">
        <v>26.3</v>
      </c>
      <c r="N160" s="29">
        <v>6.4749999999999996</v>
      </c>
      <c r="O160" s="70">
        <v>0.80250660965887122</v>
      </c>
      <c r="X160" s="208"/>
    </row>
    <row r="161" spans="1:24">
      <c r="A161" s="69"/>
      <c r="B161" s="19">
        <v>42605</v>
      </c>
      <c r="C161" s="69" t="s">
        <v>1672</v>
      </c>
      <c r="D161" s="20">
        <v>0.29166666666666702</v>
      </c>
      <c r="E161" s="69" t="s">
        <v>1045</v>
      </c>
      <c r="F161" s="18">
        <v>1</v>
      </c>
      <c r="G161" s="18" t="s">
        <v>1651</v>
      </c>
      <c r="H161" s="69" t="s">
        <v>1045</v>
      </c>
      <c r="I161" s="29">
        <v>10</v>
      </c>
      <c r="J161" s="202">
        <v>5.5</v>
      </c>
      <c r="K161" s="70">
        <f t="shared" si="24"/>
        <v>0.55000000000000004</v>
      </c>
      <c r="L161" s="193">
        <v>4</v>
      </c>
      <c r="M161" s="29">
        <v>26.3</v>
      </c>
      <c r="N161" s="29">
        <v>6.48</v>
      </c>
      <c r="O161" s="70">
        <v>0.80312630588254608</v>
      </c>
      <c r="X161" s="208"/>
    </row>
    <row r="162" spans="1:24">
      <c r="A162" s="69"/>
      <c r="B162" s="19">
        <v>42605</v>
      </c>
      <c r="C162" s="69" t="s">
        <v>1672</v>
      </c>
      <c r="D162" s="20">
        <v>0.29166666666666702</v>
      </c>
      <c r="E162" s="69" t="s">
        <v>1045</v>
      </c>
      <c r="F162" s="18">
        <v>1</v>
      </c>
      <c r="G162" s="18" t="s">
        <v>1651</v>
      </c>
      <c r="H162" s="69" t="s">
        <v>1045</v>
      </c>
      <c r="I162" s="29">
        <v>10</v>
      </c>
      <c r="J162" s="202">
        <v>5.5</v>
      </c>
      <c r="K162" s="70">
        <f t="shared" si="24"/>
        <v>0.55000000000000004</v>
      </c>
      <c r="L162" s="193">
        <v>5</v>
      </c>
      <c r="M162" s="29">
        <v>26.3</v>
      </c>
      <c r="N162" s="29">
        <v>6.665</v>
      </c>
      <c r="O162" s="70">
        <v>0.82605506615851376</v>
      </c>
      <c r="X162" s="208"/>
    </row>
    <row r="163" spans="1:24">
      <c r="A163" s="69"/>
      <c r="B163" s="19">
        <v>42605</v>
      </c>
      <c r="C163" s="69" t="s">
        <v>1672</v>
      </c>
      <c r="D163" s="20">
        <v>0.29166666666666702</v>
      </c>
      <c r="E163" s="69" t="s">
        <v>1045</v>
      </c>
      <c r="F163" s="18">
        <v>1</v>
      </c>
      <c r="G163" s="18" t="s">
        <v>1651</v>
      </c>
      <c r="H163" s="69" t="s">
        <v>1045</v>
      </c>
      <c r="I163" s="29">
        <v>10</v>
      </c>
      <c r="J163" s="200">
        <v>5.5</v>
      </c>
      <c r="K163" s="70">
        <f t="shared" si="24"/>
        <v>0.55000000000000004</v>
      </c>
      <c r="L163" s="193">
        <v>6</v>
      </c>
      <c r="M163" s="29">
        <v>26.2</v>
      </c>
      <c r="N163" s="29">
        <v>6.8550000000000004</v>
      </c>
      <c r="O163" s="70">
        <v>0.84806639219515678</v>
      </c>
      <c r="X163" s="208"/>
    </row>
    <row r="164" spans="1:24">
      <c r="A164" s="69"/>
      <c r="B164" s="19">
        <v>42605</v>
      </c>
      <c r="C164" s="69" t="s">
        <v>1672</v>
      </c>
      <c r="D164" s="20">
        <v>0.29166666666666702</v>
      </c>
      <c r="E164" s="69" t="s">
        <v>1045</v>
      </c>
      <c r="F164" s="18">
        <v>1</v>
      </c>
      <c r="G164" s="18" t="s">
        <v>1651</v>
      </c>
      <c r="H164" s="69" t="s">
        <v>1045</v>
      </c>
      <c r="I164" s="29">
        <v>10</v>
      </c>
      <c r="J164" s="200">
        <v>5.5</v>
      </c>
      <c r="K164" s="70">
        <f t="shared" si="24"/>
        <v>0.55000000000000004</v>
      </c>
      <c r="L164" s="193">
        <v>7</v>
      </c>
      <c r="M164" s="29">
        <v>24.1</v>
      </c>
      <c r="N164" s="29">
        <v>4.8900000000000006</v>
      </c>
      <c r="O164" s="70">
        <v>0.58205297537816514</v>
      </c>
      <c r="X164" s="208"/>
    </row>
    <row r="165" spans="1:24">
      <c r="A165" s="69"/>
      <c r="B165" s="19">
        <v>42605</v>
      </c>
      <c r="C165" s="69" t="s">
        <v>1672</v>
      </c>
      <c r="D165" s="20">
        <v>0.29166666666666702</v>
      </c>
      <c r="E165" s="69" t="s">
        <v>1045</v>
      </c>
      <c r="F165" s="18">
        <v>1</v>
      </c>
      <c r="G165" s="18" t="s">
        <v>1651</v>
      </c>
      <c r="H165" s="69" t="s">
        <v>1045</v>
      </c>
      <c r="I165" s="29">
        <v>10</v>
      </c>
      <c r="J165" s="200">
        <v>5.5</v>
      </c>
      <c r="K165" s="70">
        <f t="shared" si="24"/>
        <v>0.55000000000000004</v>
      </c>
      <c r="L165" s="193">
        <v>8</v>
      </c>
      <c r="M165" s="29">
        <v>21.5</v>
      </c>
      <c r="N165" s="29">
        <v>2.1150000000000002</v>
      </c>
      <c r="O165" s="70">
        <v>0.23959867063012963</v>
      </c>
      <c r="X165" s="208"/>
    </row>
    <row r="166" spans="1:24">
      <c r="A166" s="69"/>
      <c r="B166" s="19">
        <v>42605</v>
      </c>
      <c r="C166" s="69" t="s">
        <v>1672</v>
      </c>
      <c r="D166" s="20">
        <v>0.29166666666666702</v>
      </c>
      <c r="E166" s="69" t="s">
        <v>1045</v>
      </c>
      <c r="F166" s="18">
        <v>1</v>
      </c>
      <c r="G166" s="18" t="s">
        <v>1651</v>
      </c>
      <c r="H166" s="69" t="s">
        <v>1045</v>
      </c>
      <c r="I166" s="29">
        <v>10</v>
      </c>
      <c r="J166" s="200">
        <v>5.5</v>
      </c>
      <c r="K166" s="70">
        <f t="shared" si="24"/>
        <v>0.55000000000000004</v>
      </c>
      <c r="L166" s="193">
        <v>9</v>
      </c>
      <c r="M166" s="29">
        <v>19</v>
      </c>
      <c r="N166" s="29">
        <v>0.5</v>
      </c>
      <c r="O166" s="70">
        <v>5.3909461359090791E-2</v>
      </c>
      <c r="P166" s="22">
        <v>6.17</v>
      </c>
      <c r="Q166" s="23">
        <v>24.700000000000003</v>
      </c>
      <c r="R166" s="71">
        <v>0.80371915803951499</v>
      </c>
      <c r="S166" s="25">
        <v>39.541473002659274</v>
      </c>
      <c r="T166" s="24">
        <v>26.218288607594932</v>
      </c>
      <c r="U166" s="24">
        <v>11.467894059071748</v>
      </c>
      <c r="V166" s="24">
        <f t="shared" ref="V166:V168" si="27">T166+U166</f>
        <v>37.686182666666681</v>
      </c>
      <c r="X166" s="208"/>
    </row>
    <row r="167" spans="1:24" s="104" customFormat="1">
      <c r="A167" s="95" t="s">
        <v>1669</v>
      </c>
      <c r="B167" s="236">
        <v>42605</v>
      </c>
      <c r="C167" s="95" t="s">
        <v>1670</v>
      </c>
      <c r="D167" s="237">
        <v>0.32291666666666669</v>
      </c>
      <c r="E167" s="95" t="s">
        <v>1045</v>
      </c>
      <c r="F167" s="96">
        <v>1</v>
      </c>
      <c r="G167" s="96" t="s">
        <v>1656</v>
      </c>
      <c r="H167" s="95" t="s">
        <v>1045</v>
      </c>
      <c r="I167" s="97">
        <v>2.4</v>
      </c>
      <c r="J167" s="201">
        <v>2.4</v>
      </c>
      <c r="K167" s="98">
        <f t="shared" si="24"/>
        <v>1</v>
      </c>
      <c r="L167" s="194">
        <v>0.5</v>
      </c>
      <c r="M167" s="97">
        <v>25.5</v>
      </c>
      <c r="N167" s="97">
        <v>6.8599999999999994</v>
      </c>
      <c r="O167" s="98">
        <v>0.83793686386393595</v>
      </c>
      <c r="P167" s="99">
        <v>5.99</v>
      </c>
      <c r="Q167" s="100">
        <v>3</v>
      </c>
      <c r="R167" s="101">
        <v>1.105113842304333</v>
      </c>
      <c r="S167" s="102">
        <v>27.975395999537518</v>
      </c>
      <c r="T167" s="103">
        <v>2.0881822784810131</v>
      </c>
      <c r="U167" s="103">
        <v>1.5049443881856535</v>
      </c>
      <c r="V167" s="103">
        <f t="shared" si="27"/>
        <v>3.5931266666666666</v>
      </c>
      <c r="W167" s="185"/>
      <c r="X167" s="209" t="s">
        <v>1647</v>
      </c>
    </row>
    <row r="168" spans="1:24" s="104" customFormat="1">
      <c r="A168" s="95" t="s">
        <v>1660</v>
      </c>
      <c r="B168" s="236">
        <v>42605</v>
      </c>
      <c r="C168" s="95" t="s">
        <v>1661</v>
      </c>
      <c r="D168" s="237">
        <v>0.33333333333333331</v>
      </c>
      <c r="E168" s="95" t="s">
        <v>1045</v>
      </c>
      <c r="F168" s="96">
        <v>0</v>
      </c>
      <c r="G168" s="96" t="s">
        <v>714</v>
      </c>
      <c r="H168" s="95" t="s">
        <v>1673</v>
      </c>
      <c r="I168" s="97">
        <v>7.6</v>
      </c>
      <c r="J168" s="201">
        <v>0.55000000000000004</v>
      </c>
      <c r="K168" s="98">
        <f t="shared" si="24"/>
        <v>7.2368421052631582E-2</v>
      </c>
      <c r="L168" s="194">
        <v>0.5</v>
      </c>
      <c r="M168" s="97">
        <v>25.1</v>
      </c>
      <c r="N168" s="97">
        <v>4.5999999999999996</v>
      </c>
      <c r="O168" s="98">
        <v>0.55777364174330624</v>
      </c>
      <c r="P168" s="99">
        <v>7.29</v>
      </c>
      <c r="Q168" s="100">
        <v>33.700000000000003</v>
      </c>
      <c r="R168" s="101">
        <v>1.9758095968471407</v>
      </c>
      <c r="S168" s="102">
        <v>94.406197248236779</v>
      </c>
      <c r="T168" s="103">
        <v>38.906896202531648</v>
      </c>
      <c r="U168" s="103">
        <v>18.930390464135034</v>
      </c>
      <c r="V168" s="103">
        <f t="shared" si="27"/>
        <v>57.837286666666685</v>
      </c>
      <c r="W168" s="185"/>
      <c r="X168" s="209" t="s">
        <v>1647</v>
      </c>
    </row>
    <row r="169" spans="1:24">
      <c r="A169" s="69"/>
      <c r="B169" s="19">
        <v>42605</v>
      </c>
      <c r="C169" s="69" t="s">
        <v>1661</v>
      </c>
      <c r="D169" s="20">
        <v>0.33333333333333331</v>
      </c>
      <c r="E169" s="69" t="s">
        <v>1045</v>
      </c>
      <c r="F169" s="18">
        <v>0</v>
      </c>
      <c r="G169" s="18" t="s">
        <v>714</v>
      </c>
      <c r="H169" s="69" t="s">
        <v>1673</v>
      </c>
      <c r="I169" s="29">
        <v>7.6</v>
      </c>
      <c r="J169" s="200">
        <v>0.55000000000000004</v>
      </c>
      <c r="K169" s="70">
        <f t="shared" si="24"/>
        <v>7.2368421052631582E-2</v>
      </c>
      <c r="L169" s="193">
        <v>1</v>
      </c>
      <c r="M169" s="29">
        <v>25.2</v>
      </c>
      <c r="N169" s="29">
        <v>4.9000000000000004</v>
      </c>
      <c r="O169" s="70">
        <v>0.59524349274709631</v>
      </c>
      <c r="X169" s="208"/>
    </row>
    <row r="170" spans="1:24">
      <c r="A170" s="69"/>
      <c r="B170" s="19">
        <v>42605</v>
      </c>
      <c r="C170" s="69" t="s">
        <v>1661</v>
      </c>
      <c r="D170" s="20">
        <v>0.33333333333333298</v>
      </c>
      <c r="E170" s="69" t="s">
        <v>1045</v>
      </c>
      <c r="F170" s="18">
        <v>0</v>
      </c>
      <c r="G170" s="18" t="s">
        <v>714</v>
      </c>
      <c r="H170" s="69" t="s">
        <v>1673</v>
      </c>
      <c r="I170" s="29">
        <v>7.6</v>
      </c>
      <c r="J170" s="200">
        <v>0.55000000000000004</v>
      </c>
      <c r="K170" s="70">
        <f t="shared" si="24"/>
        <v>7.2368421052631582E-2</v>
      </c>
      <c r="L170" s="193">
        <v>2</v>
      </c>
      <c r="M170" s="29">
        <v>25.2</v>
      </c>
      <c r="N170" s="29">
        <v>4.5049999999999999</v>
      </c>
      <c r="O170" s="70">
        <v>0.54725957853585072</v>
      </c>
      <c r="X170" s="208"/>
    </row>
    <row r="171" spans="1:24">
      <c r="A171" s="69"/>
      <c r="B171" s="19">
        <v>42605</v>
      </c>
      <c r="C171" s="69" t="s">
        <v>1661</v>
      </c>
      <c r="D171" s="20">
        <v>0.33333333333333298</v>
      </c>
      <c r="E171" s="69" t="s">
        <v>1045</v>
      </c>
      <c r="F171" s="18">
        <v>0</v>
      </c>
      <c r="G171" s="18" t="s">
        <v>714</v>
      </c>
      <c r="H171" s="69" t="s">
        <v>1673</v>
      </c>
      <c r="I171" s="29">
        <v>7.6</v>
      </c>
      <c r="J171" s="200">
        <v>0.55000000000000004</v>
      </c>
      <c r="K171" s="70">
        <f t="shared" si="24"/>
        <v>7.2368421052631582E-2</v>
      </c>
      <c r="L171" s="193">
        <v>3</v>
      </c>
      <c r="M171" s="29">
        <v>24.4</v>
      </c>
      <c r="N171" s="29">
        <v>0.15</v>
      </c>
      <c r="O171" s="70">
        <v>1.7954399946336876E-2</v>
      </c>
      <c r="X171" s="208"/>
    </row>
    <row r="172" spans="1:24">
      <c r="A172" s="69"/>
      <c r="B172" s="19">
        <v>42605</v>
      </c>
      <c r="C172" s="69" t="s">
        <v>1661</v>
      </c>
      <c r="D172" s="20">
        <v>0.33333333333333298</v>
      </c>
      <c r="E172" s="69" t="s">
        <v>1045</v>
      </c>
      <c r="F172" s="18">
        <v>0</v>
      </c>
      <c r="G172" s="18" t="s">
        <v>714</v>
      </c>
      <c r="H172" s="69" t="s">
        <v>1673</v>
      </c>
      <c r="I172" s="29">
        <v>7.6</v>
      </c>
      <c r="J172" s="200">
        <v>0.55000000000000004</v>
      </c>
      <c r="K172" s="70">
        <f t="shared" si="24"/>
        <v>7.2368421052631582E-2</v>
      </c>
      <c r="L172" s="193">
        <v>4</v>
      </c>
      <c r="M172" s="29">
        <v>20.7</v>
      </c>
      <c r="N172" s="29">
        <v>0.06</v>
      </c>
      <c r="O172" s="70">
        <v>6.6918143533042287E-3</v>
      </c>
      <c r="X172" s="208"/>
    </row>
    <row r="173" spans="1:24">
      <c r="A173" s="69"/>
      <c r="B173" s="19">
        <v>42605</v>
      </c>
      <c r="C173" s="69" t="s">
        <v>1661</v>
      </c>
      <c r="D173" s="20">
        <v>0.33333333333333298</v>
      </c>
      <c r="E173" s="69" t="s">
        <v>1045</v>
      </c>
      <c r="F173" s="18">
        <v>0</v>
      </c>
      <c r="G173" s="18" t="s">
        <v>714</v>
      </c>
      <c r="H173" s="69" t="s">
        <v>1673</v>
      </c>
      <c r="I173" s="29">
        <v>7.6</v>
      </c>
      <c r="J173" s="200">
        <v>0.55000000000000004</v>
      </c>
      <c r="K173" s="70">
        <f t="shared" si="24"/>
        <v>7.2368421052631582E-2</v>
      </c>
      <c r="L173" s="193">
        <v>5</v>
      </c>
      <c r="M173" s="29">
        <v>16.399999999999999</v>
      </c>
      <c r="N173" s="29">
        <v>0.05</v>
      </c>
      <c r="O173" s="70">
        <v>5.1095619156705909E-3</v>
      </c>
      <c r="X173" s="208"/>
    </row>
    <row r="174" spans="1:24">
      <c r="A174" s="69"/>
      <c r="B174" s="19">
        <v>42605</v>
      </c>
      <c r="C174" s="69" t="s">
        <v>1661</v>
      </c>
      <c r="D174" s="20">
        <v>0.33333333333333298</v>
      </c>
      <c r="E174" s="69" t="s">
        <v>1045</v>
      </c>
      <c r="F174" s="18">
        <v>0</v>
      </c>
      <c r="G174" s="18" t="s">
        <v>714</v>
      </c>
      <c r="H174" s="69" t="s">
        <v>1673</v>
      </c>
      <c r="I174" s="29">
        <v>7.6</v>
      </c>
      <c r="J174" s="200">
        <v>0.55000000000000004</v>
      </c>
      <c r="K174" s="70">
        <f t="shared" si="24"/>
        <v>7.2368421052631582E-2</v>
      </c>
      <c r="L174" s="193">
        <v>6</v>
      </c>
      <c r="M174" s="29">
        <v>13.1</v>
      </c>
      <c r="N174" s="29">
        <v>0.05</v>
      </c>
      <c r="O174" s="70">
        <v>4.7568066036718466E-3</v>
      </c>
      <c r="X174" s="208"/>
    </row>
    <row r="175" spans="1:24">
      <c r="A175" s="69"/>
      <c r="B175" s="19">
        <v>42605</v>
      </c>
      <c r="C175" s="69" t="s">
        <v>1661</v>
      </c>
      <c r="D175" s="20">
        <v>0.33333333333333298</v>
      </c>
      <c r="E175" s="69" t="s">
        <v>1045</v>
      </c>
      <c r="F175" s="18">
        <v>0</v>
      </c>
      <c r="G175" s="18" t="s">
        <v>714</v>
      </c>
      <c r="H175" s="69" t="s">
        <v>1673</v>
      </c>
      <c r="I175" s="29">
        <v>7.6</v>
      </c>
      <c r="J175" s="200">
        <v>0.55000000000000004</v>
      </c>
      <c r="K175" s="70">
        <f t="shared" si="24"/>
        <v>7.2368421052631582E-2</v>
      </c>
      <c r="L175" s="193">
        <v>7.1</v>
      </c>
      <c r="M175" s="29" t="s">
        <v>815</v>
      </c>
      <c r="N175" s="29" t="s">
        <v>815</v>
      </c>
      <c r="O175" s="29" t="s">
        <v>815</v>
      </c>
      <c r="P175" s="22">
        <v>6.6</v>
      </c>
      <c r="Q175" s="23">
        <v>97.3</v>
      </c>
      <c r="R175" s="71">
        <v>1.4734851230724442</v>
      </c>
      <c r="S175" s="25">
        <v>373.4754792461556</v>
      </c>
      <c r="T175" s="24">
        <v>30.554167088607596</v>
      </c>
      <c r="U175" s="24">
        <v>74.287087578059101</v>
      </c>
      <c r="V175" s="24">
        <f t="shared" ref="V175:V176" si="28">T175+U175</f>
        <v>104.8412546666667</v>
      </c>
      <c r="X175" s="208"/>
    </row>
    <row r="176" spans="1:24" s="104" customFormat="1">
      <c r="A176" s="95" t="s">
        <v>1653</v>
      </c>
      <c r="B176" s="236">
        <v>42605</v>
      </c>
      <c r="C176" s="95" t="s">
        <v>1668</v>
      </c>
      <c r="D176" s="237">
        <v>0.33333333333333298</v>
      </c>
      <c r="E176" s="95" t="s">
        <v>1045</v>
      </c>
      <c r="F176" s="96">
        <v>1</v>
      </c>
      <c r="G176" s="96" t="s">
        <v>815</v>
      </c>
      <c r="H176" s="95" t="s">
        <v>815</v>
      </c>
      <c r="I176" s="97">
        <v>7.7</v>
      </c>
      <c r="J176" s="201">
        <v>1.65</v>
      </c>
      <c r="K176" s="98">
        <f t="shared" si="24"/>
        <v>0.21428571428571427</v>
      </c>
      <c r="L176" s="194">
        <v>0.5</v>
      </c>
      <c r="M176" s="97">
        <v>25</v>
      </c>
      <c r="N176" s="97">
        <v>6.75</v>
      </c>
      <c r="O176" s="98">
        <v>0.81696676618405317</v>
      </c>
      <c r="P176" s="99">
        <v>6.71</v>
      </c>
      <c r="Q176" s="100">
        <v>13.299999999999997</v>
      </c>
      <c r="R176" s="101">
        <v>1.1386021405559794</v>
      </c>
      <c r="S176" s="102">
        <v>34.203283616603073</v>
      </c>
      <c r="T176" s="103">
        <v>21.577883544303795</v>
      </c>
      <c r="U176" s="103">
        <v>8.0661871223628676</v>
      </c>
      <c r="V176" s="103">
        <f t="shared" si="28"/>
        <v>29.644070666666664</v>
      </c>
      <c r="W176" s="185"/>
      <c r="X176" s="209" t="s">
        <v>1647</v>
      </c>
    </row>
    <row r="177" spans="1:24">
      <c r="A177" s="69"/>
      <c r="B177" s="19">
        <v>42605</v>
      </c>
      <c r="C177" s="69" t="s">
        <v>1668</v>
      </c>
      <c r="D177" s="20">
        <v>0.33333333333333298</v>
      </c>
      <c r="E177" s="69" t="s">
        <v>1045</v>
      </c>
      <c r="F177" s="18">
        <v>1</v>
      </c>
      <c r="G177" s="18" t="s">
        <v>815</v>
      </c>
      <c r="H177" s="69" t="s">
        <v>815</v>
      </c>
      <c r="I177" s="29">
        <v>7.7</v>
      </c>
      <c r="J177" s="200">
        <v>1.65</v>
      </c>
      <c r="K177" s="70">
        <f t="shared" si="24"/>
        <v>0.21428571428571427</v>
      </c>
      <c r="L177" s="193">
        <v>1</v>
      </c>
      <c r="M177" s="29">
        <v>25.1</v>
      </c>
      <c r="N177" s="29">
        <v>6.71</v>
      </c>
      <c r="O177" s="70">
        <v>0.8136219861081706</v>
      </c>
      <c r="X177" s="205"/>
    </row>
    <row r="178" spans="1:24">
      <c r="A178" s="69"/>
      <c r="B178" s="19">
        <v>42605</v>
      </c>
      <c r="C178" s="69" t="s">
        <v>1668</v>
      </c>
      <c r="D178" s="20">
        <v>0.33333333333333298</v>
      </c>
      <c r="E178" s="69" t="s">
        <v>1045</v>
      </c>
      <c r="F178" s="18">
        <v>1</v>
      </c>
      <c r="G178" s="18" t="s">
        <v>815</v>
      </c>
      <c r="H178" s="69" t="s">
        <v>815</v>
      </c>
      <c r="I178" s="29">
        <v>7.7</v>
      </c>
      <c r="J178" s="200">
        <v>1.65</v>
      </c>
      <c r="K178" s="70">
        <f t="shared" si="24"/>
        <v>0.21428571428571427</v>
      </c>
      <c r="L178" s="193">
        <v>2</v>
      </c>
      <c r="M178" s="29">
        <v>25.1</v>
      </c>
      <c r="N178" s="29">
        <v>6.82</v>
      </c>
      <c r="O178" s="70">
        <v>0.82696005145420626</v>
      </c>
      <c r="X178" s="205"/>
    </row>
    <row r="179" spans="1:24">
      <c r="A179" s="69"/>
      <c r="B179" s="19">
        <v>42605</v>
      </c>
      <c r="C179" s="69" t="s">
        <v>1668</v>
      </c>
      <c r="D179" s="20">
        <v>0.33333333333333298</v>
      </c>
      <c r="E179" s="69" t="s">
        <v>1045</v>
      </c>
      <c r="F179" s="18">
        <v>1</v>
      </c>
      <c r="G179" s="18" t="s">
        <v>815</v>
      </c>
      <c r="H179" s="69" t="s">
        <v>815</v>
      </c>
      <c r="I179" s="29">
        <v>7.7</v>
      </c>
      <c r="J179" s="200">
        <v>1.65</v>
      </c>
      <c r="K179" s="70">
        <f t="shared" si="24"/>
        <v>0.21428571428571427</v>
      </c>
      <c r="L179" s="193">
        <v>3</v>
      </c>
      <c r="M179" s="29">
        <v>25.1</v>
      </c>
      <c r="N179" s="29">
        <v>6.78</v>
      </c>
      <c r="O179" s="70">
        <v>0.82210984587382963</v>
      </c>
      <c r="X179" s="205"/>
    </row>
    <row r="180" spans="1:24">
      <c r="A180" s="69"/>
      <c r="B180" s="19">
        <v>42605</v>
      </c>
      <c r="C180" s="69" t="s">
        <v>1668</v>
      </c>
      <c r="D180" s="20">
        <v>0.33333333333333298</v>
      </c>
      <c r="E180" s="69" t="s">
        <v>1045</v>
      </c>
      <c r="F180" s="18">
        <v>1</v>
      </c>
      <c r="G180" s="18" t="s">
        <v>815</v>
      </c>
      <c r="H180" s="69" t="s">
        <v>815</v>
      </c>
      <c r="I180" s="29">
        <v>7.7</v>
      </c>
      <c r="J180" s="200">
        <v>1.65</v>
      </c>
      <c r="K180" s="70">
        <f t="shared" si="24"/>
        <v>0.21428571428571427</v>
      </c>
      <c r="L180" s="193">
        <v>4</v>
      </c>
      <c r="M180" s="29">
        <v>25.2</v>
      </c>
      <c r="N180" s="29">
        <v>6.75</v>
      </c>
      <c r="O180" s="70">
        <v>0.81997828082508162</v>
      </c>
      <c r="X180" s="205"/>
    </row>
    <row r="181" spans="1:24">
      <c r="A181" s="69"/>
      <c r="B181" s="19">
        <v>42605</v>
      </c>
      <c r="C181" s="69" t="s">
        <v>1668</v>
      </c>
      <c r="D181" s="20">
        <v>0.33333333333333298</v>
      </c>
      <c r="E181" s="69" t="s">
        <v>1045</v>
      </c>
      <c r="F181" s="18">
        <v>1</v>
      </c>
      <c r="G181" s="18" t="s">
        <v>815</v>
      </c>
      <c r="H181" s="69" t="s">
        <v>815</v>
      </c>
      <c r="I181" s="29">
        <v>7.7</v>
      </c>
      <c r="J181" s="200">
        <v>1.65</v>
      </c>
      <c r="K181" s="70">
        <f t="shared" si="24"/>
        <v>0.21428571428571427</v>
      </c>
      <c r="L181" s="193">
        <v>5</v>
      </c>
      <c r="M181" s="29">
        <v>25.2</v>
      </c>
      <c r="N181" s="29">
        <v>6.87</v>
      </c>
      <c r="O181" s="70">
        <v>0.83455567248419416</v>
      </c>
      <c r="X181" s="205"/>
    </row>
    <row r="182" spans="1:24">
      <c r="A182" s="69"/>
      <c r="B182" s="19">
        <v>42605</v>
      </c>
      <c r="C182" s="69" t="s">
        <v>1668</v>
      </c>
      <c r="D182" s="20">
        <v>0.33333333333333298</v>
      </c>
      <c r="E182" s="69" t="s">
        <v>1045</v>
      </c>
      <c r="F182" s="18">
        <v>1</v>
      </c>
      <c r="G182" s="18" t="s">
        <v>815</v>
      </c>
      <c r="H182" s="69" t="s">
        <v>815</v>
      </c>
      <c r="I182" s="29">
        <v>7.7</v>
      </c>
      <c r="J182" s="200">
        <v>1.65</v>
      </c>
      <c r="K182" s="70">
        <f t="shared" si="24"/>
        <v>0.21428571428571427</v>
      </c>
      <c r="L182" s="193">
        <v>6</v>
      </c>
      <c r="M182" s="29">
        <v>25</v>
      </c>
      <c r="N182" s="29">
        <v>6.1</v>
      </c>
      <c r="O182" s="70">
        <v>0.73829589240336657</v>
      </c>
      <c r="X182" s="205"/>
    </row>
    <row r="183" spans="1:24">
      <c r="A183" s="69"/>
      <c r="B183" s="19">
        <v>42605</v>
      </c>
      <c r="C183" s="69" t="s">
        <v>1668</v>
      </c>
      <c r="D183" s="20">
        <v>0.33333333333333298</v>
      </c>
      <c r="E183" s="69" t="s">
        <v>1045</v>
      </c>
      <c r="F183" s="18">
        <v>1</v>
      </c>
      <c r="G183" s="18" t="s">
        <v>815</v>
      </c>
      <c r="H183" s="69" t="s">
        <v>815</v>
      </c>
      <c r="I183" s="29">
        <v>7.7</v>
      </c>
      <c r="J183" s="200">
        <v>1.65</v>
      </c>
      <c r="K183" s="70">
        <f t="shared" si="24"/>
        <v>0.21428571428571427</v>
      </c>
      <c r="L183" s="193">
        <v>7</v>
      </c>
      <c r="M183" s="29">
        <v>25</v>
      </c>
      <c r="N183" s="29">
        <v>2.6</v>
      </c>
      <c r="O183" s="70">
        <v>0.3146834951227464</v>
      </c>
      <c r="P183" s="22">
        <v>6.48</v>
      </c>
      <c r="Q183" s="23">
        <v>13.4</v>
      </c>
      <c r="R183" s="71">
        <v>0.87069575454280768</v>
      </c>
      <c r="S183" s="25">
        <v>66.232419932940232</v>
      </c>
      <c r="T183" s="24">
        <v>24.231615189873434</v>
      </c>
      <c r="U183" s="24">
        <v>66.862439476793227</v>
      </c>
      <c r="V183" s="24">
        <f t="shared" ref="V183:V184" si="29">T183+U183</f>
        <v>91.094054666666665</v>
      </c>
      <c r="X183" s="205"/>
    </row>
    <row r="184" spans="1:24" s="104" customFormat="1">
      <c r="A184" s="95" t="s">
        <v>1575</v>
      </c>
      <c r="B184" s="236">
        <v>42605</v>
      </c>
      <c r="C184" s="95" t="s">
        <v>1658</v>
      </c>
      <c r="D184" s="237">
        <v>0.33333333333333298</v>
      </c>
      <c r="E184" s="95" t="s">
        <v>1045</v>
      </c>
      <c r="F184" s="96">
        <v>2</v>
      </c>
      <c r="G184" s="96" t="s">
        <v>1651</v>
      </c>
      <c r="H184" s="95" t="s">
        <v>1045</v>
      </c>
      <c r="I184" s="97">
        <v>7.35</v>
      </c>
      <c r="J184" s="201">
        <v>3.1</v>
      </c>
      <c r="K184" s="98">
        <f t="shared" si="24"/>
        <v>0.42176870748299322</v>
      </c>
      <c r="L184" s="194">
        <v>0.5</v>
      </c>
      <c r="M184" s="97">
        <v>25.6</v>
      </c>
      <c r="N184" s="97">
        <v>6.5600000000000005</v>
      </c>
      <c r="O184" s="98">
        <v>0.80275869779648834</v>
      </c>
      <c r="P184" s="99">
        <v>5.67</v>
      </c>
      <c r="Q184" s="100">
        <v>1.7</v>
      </c>
      <c r="R184" s="101">
        <v>1.5404617195757369</v>
      </c>
      <c r="S184" s="102">
        <v>33.610151462596832</v>
      </c>
      <c r="T184" s="103">
        <v>4.1183594936708845</v>
      </c>
      <c r="U184" s="103">
        <v>5.1454871729957841</v>
      </c>
      <c r="V184" s="103">
        <f t="shared" si="29"/>
        <v>9.2638466666666694</v>
      </c>
      <c r="W184" s="185"/>
      <c r="X184" s="257" t="s">
        <v>1647</v>
      </c>
    </row>
    <row r="185" spans="1:24">
      <c r="A185" s="69"/>
      <c r="B185" s="19">
        <v>42605</v>
      </c>
      <c r="C185" s="69" t="s">
        <v>1658</v>
      </c>
      <c r="D185" s="20">
        <v>0.33333333333333298</v>
      </c>
      <c r="E185" s="69" t="s">
        <v>1045</v>
      </c>
      <c r="F185" s="18">
        <v>2</v>
      </c>
      <c r="G185" s="18" t="s">
        <v>1651</v>
      </c>
      <c r="H185" s="69" t="s">
        <v>1045</v>
      </c>
      <c r="I185" s="29">
        <v>7.35</v>
      </c>
      <c r="J185" s="200">
        <v>3.1</v>
      </c>
      <c r="K185" s="70">
        <f t="shared" si="24"/>
        <v>0.42176870748299322</v>
      </c>
      <c r="L185" s="193">
        <v>2</v>
      </c>
      <c r="M185" s="29">
        <v>25.7</v>
      </c>
      <c r="N185" s="29">
        <v>6.4550000000000001</v>
      </c>
      <c r="O185" s="70">
        <v>0.7913531457399664</v>
      </c>
      <c r="X185" s="205"/>
    </row>
    <row r="186" spans="1:24">
      <c r="A186" s="69"/>
      <c r="B186" s="19">
        <v>42605</v>
      </c>
      <c r="C186" s="69" t="s">
        <v>1658</v>
      </c>
      <c r="D186" s="20">
        <v>0.33333333333333298</v>
      </c>
      <c r="E186" s="69" t="s">
        <v>1045</v>
      </c>
      <c r="F186" s="18">
        <v>2</v>
      </c>
      <c r="G186" s="18" t="s">
        <v>1651</v>
      </c>
      <c r="H186" s="69" t="s">
        <v>1045</v>
      </c>
      <c r="I186" s="29">
        <v>7.35</v>
      </c>
      <c r="J186" s="200">
        <v>3.1</v>
      </c>
      <c r="K186" s="70">
        <f t="shared" si="24"/>
        <v>0.42176870748299322</v>
      </c>
      <c r="L186" s="193">
        <v>4</v>
      </c>
      <c r="M186" s="29">
        <v>25.6</v>
      </c>
      <c r="N186" s="29">
        <v>6.2050000000000001</v>
      </c>
      <c r="O186" s="70">
        <v>0.75931672558341623</v>
      </c>
      <c r="X186" s="205"/>
    </row>
    <row r="187" spans="1:24">
      <c r="A187" s="69"/>
      <c r="B187" s="19">
        <v>42605</v>
      </c>
      <c r="C187" s="69" t="s">
        <v>1658</v>
      </c>
      <c r="D187" s="20">
        <v>0.33333333333333298</v>
      </c>
      <c r="E187" s="69" t="s">
        <v>1045</v>
      </c>
      <c r="F187" s="18">
        <v>2</v>
      </c>
      <c r="G187" s="18" t="s">
        <v>1651</v>
      </c>
      <c r="H187" s="69" t="s">
        <v>1045</v>
      </c>
      <c r="I187" s="29">
        <v>7.35</v>
      </c>
      <c r="J187" s="200">
        <v>31</v>
      </c>
      <c r="K187" s="70">
        <f t="shared" si="24"/>
        <v>4.2176870748299322</v>
      </c>
      <c r="L187" s="193">
        <v>6</v>
      </c>
      <c r="M187" s="29">
        <v>15.6</v>
      </c>
      <c r="N187" s="29">
        <v>5.01</v>
      </c>
      <c r="O187" s="70">
        <v>0.50336294537836634</v>
      </c>
      <c r="R187" s="71">
        <v>0.87069575454280768</v>
      </c>
      <c r="S187" s="25">
        <v>33.017019308590591</v>
      </c>
      <c r="T187" s="24">
        <v>33.961964556962045</v>
      </c>
      <c r="U187" s="24">
        <v>41.918522109704647</v>
      </c>
      <c r="V187" s="24">
        <f t="shared" ref="V187" si="30">T187+U187</f>
        <v>75.880486666666684</v>
      </c>
      <c r="X187" s="205"/>
    </row>
    <row r="188" spans="1:24">
      <c r="A188" s="69"/>
      <c r="B188" s="19">
        <v>42605</v>
      </c>
      <c r="C188" s="69" t="s">
        <v>1658</v>
      </c>
      <c r="D188" s="20">
        <v>0.33333333333333298</v>
      </c>
      <c r="E188" s="69" t="s">
        <v>1045</v>
      </c>
      <c r="F188" s="18">
        <v>2</v>
      </c>
      <c r="G188" s="18" t="s">
        <v>1651</v>
      </c>
      <c r="H188" s="69" t="s">
        <v>1045</v>
      </c>
      <c r="I188" s="29">
        <v>7.35</v>
      </c>
      <c r="J188" s="200">
        <v>31</v>
      </c>
      <c r="K188" s="70">
        <f t="shared" si="24"/>
        <v>4.2176870748299322</v>
      </c>
      <c r="L188" s="193">
        <v>6.5</v>
      </c>
      <c r="M188" s="29">
        <v>13.9</v>
      </c>
      <c r="N188" s="29">
        <v>2.9000000000000004</v>
      </c>
      <c r="O188" s="70">
        <v>0.2808273658955911</v>
      </c>
      <c r="P188" s="22">
        <v>5.42</v>
      </c>
      <c r="Q188" s="23">
        <v>2.7</v>
      </c>
      <c r="W188" s="182"/>
    </row>
    <row r="189" spans="1:24" s="104" customFormat="1">
      <c r="A189" s="95" t="s">
        <v>1649</v>
      </c>
      <c r="B189" s="236">
        <v>42605</v>
      </c>
      <c r="C189" s="95" t="s">
        <v>1650</v>
      </c>
      <c r="D189" s="237">
        <v>0.3611111111111111</v>
      </c>
      <c r="E189" s="95" t="s">
        <v>1045</v>
      </c>
      <c r="F189" s="96">
        <v>2</v>
      </c>
      <c r="G189" s="96" t="s">
        <v>1651</v>
      </c>
      <c r="H189" s="95" t="s">
        <v>1045</v>
      </c>
      <c r="I189" s="238">
        <v>1.85</v>
      </c>
      <c r="J189" s="201">
        <v>1.85</v>
      </c>
      <c r="K189" s="98">
        <f t="shared" si="24"/>
        <v>1</v>
      </c>
      <c r="L189" s="194">
        <v>0.5</v>
      </c>
      <c r="M189" s="97">
        <v>25.6</v>
      </c>
      <c r="N189" s="97">
        <v>7.0250000000000004</v>
      </c>
      <c r="O189" s="98">
        <v>0.85966156280797723</v>
      </c>
      <c r="P189" s="99">
        <v>5.23</v>
      </c>
      <c r="Q189" s="100">
        <v>1.8000000000000003</v>
      </c>
      <c r="R189" s="101">
        <v>0.73674256153622208</v>
      </c>
      <c r="S189" s="102">
        <v>26.314625968320033</v>
      </c>
      <c r="T189" s="103">
        <v>0.87007594936708865</v>
      </c>
      <c r="U189" s="103">
        <v>3.6853547172995782</v>
      </c>
      <c r="V189" s="103">
        <f t="shared" ref="V189:V192" si="31">T189+U189</f>
        <v>4.5554306666666671</v>
      </c>
      <c r="W189" s="272"/>
      <c r="X189" s="262"/>
    </row>
    <row r="190" spans="1:24" s="104" customFormat="1">
      <c r="A190" s="93" t="s">
        <v>1613</v>
      </c>
      <c r="B190" s="94">
        <v>42605</v>
      </c>
      <c r="C190" s="96" t="s">
        <v>815</v>
      </c>
      <c r="D190" s="96" t="s">
        <v>815</v>
      </c>
      <c r="E190" s="96" t="s">
        <v>815</v>
      </c>
      <c r="F190" s="96" t="s">
        <v>815</v>
      </c>
      <c r="G190" s="96" t="s">
        <v>815</v>
      </c>
      <c r="H190" s="96" t="s">
        <v>815</v>
      </c>
      <c r="I190" s="97" t="s">
        <v>815</v>
      </c>
      <c r="J190" s="201" t="s">
        <v>815</v>
      </c>
      <c r="K190" s="98" t="s">
        <v>815</v>
      </c>
      <c r="L190" s="194" t="s">
        <v>815</v>
      </c>
      <c r="M190" s="97" t="s">
        <v>815</v>
      </c>
      <c r="N190" s="97" t="s">
        <v>815</v>
      </c>
      <c r="O190" s="97" t="s">
        <v>815</v>
      </c>
      <c r="P190" s="99">
        <v>7.24</v>
      </c>
      <c r="Q190" s="100">
        <v>69.499999999999986</v>
      </c>
      <c r="R190" s="101">
        <v>0.87069575454280768</v>
      </c>
      <c r="S190" s="102">
        <v>27.975395999537518</v>
      </c>
      <c r="T190" s="103">
        <v>28.480486075949365</v>
      </c>
      <c r="U190" s="103">
        <v>7.4071045907173065</v>
      </c>
      <c r="V190" s="103">
        <f t="shared" si="31"/>
        <v>35.887590666666668</v>
      </c>
      <c r="W190" s="261"/>
      <c r="X190" s="262"/>
    </row>
    <row r="191" spans="1:24" s="104" customFormat="1">
      <c r="A191" s="93" t="s">
        <v>1677</v>
      </c>
      <c r="B191" s="94">
        <v>42605</v>
      </c>
      <c r="C191" s="96" t="s">
        <v>815</v>
      </c>
      <c r="D191" s="96" t="s">
        <v>815</v>
      </c>
      <c r="E191" s="96" t="s">
        <v>815</v>
      </c>
      <c r="F191" s="96" t="s">
        <v>815</v>
      </c>
      <c r="G191" s="96" t="s">
        <v>815</v>
      </c>
      <c r="H191" s="96" t="s">
        <v>815</v>
      </c>
      <c r="I191" s="97" t="s">
        <v>815</v>
      </c>
      <c r="J191" s="201" t="s">
        <v>815</v>
      </c>
      <c r="K191" s="98" t="s">
        <v>815</v>
      </c>
      <c r="L191" s="194" t="s">
        <v>815</v>
      </c>
      <c r="M191" s="97" t="s">
        <v>815</v>
      </c>
      <c r="N191" s="97" t="s">
        <v>815</v>
      </c>
      <c r="O191" s="97" t="s">
        <v>815</v>
      </c>
      <c r="P191" s="99">
        <v>5.97</v>
      </c>
      <c r="Q191" s="100">
        <v>53.699999999999989</v>
      </c>
      <c r="R191" s="101">
        <v>1.2390670353109188</v>
      </c>
      <c r="S191" s="102">
        <v>78.095063013065086</v>
      </c>
      <c r="T191" s="103">
        <v>145.57820759493671</v>
      </c>
      <c r="U191" s="103">
        <v>2.3146950717300165</v>
      </c>
      <c r="V191" s="103">
        <f t="shared" si="31"/>
        <v>147.89290266666674</v>
      </c>
      <c r="W191" s="261"/>
      <c r="X191" s="262"/>
    </row>
    <row r="192" spans="1:24" s="104" customFormat="1">
      <c r="A192" s="93" t="s">
        <v>1619</v>
      </c>
      <c r="B192" s="94">
        <v>42605</v>
      </c>
      <c r="C192" s="96" t="s">
        <v>815</v>
      </c>
      <c r="D192" s="96" t="s">
        <v>815</v>
      </c>
      <c r="E192" s="96" t="s">
        <v>815</v>
      </c>
      <c r="F192" s="96" t="s">
        <v>815</v>
      </c>
      <c r="G192" s="96" t="s">
        <v>815</v>
      </c>
      <c r="H192" s="96" t="s">
        <v>815</v>
      </c>
      <c r="I192" s="97" t="s">
        <v>815</v>
      </c>
      <c r="J192" s="201" t="s">
        <v>815</v>
      </c>
      <c r="K192" s="98" t="s">
        <v>815</v>
      </c>
      <c r="L192" s="194" t="s">
        <v>815</v>
      </c>
      <c r="M192" s="97" t="s">
        <v>815</v>
      </c>
      <c r="N192" s="97" t="s">
        <v>815</v>
      </c>
      <c r="O192" s="97" t="s">
        <v>815</v>
      </c>
      <c r="P192" s="99">
        <v>6.82</v>
      </c>
      <c r="Q192" s="100">
        <v>64.7</v>
      </c>
      <c r="R192" s="101">
        <v>2.2102276846086659</v>
      </c>
      <c r="S192" s="102">
        <v>66.825552086946473</v>
      </c>
      <c r="T192" s="103">
        <v>21.911412658227842</v>
      </c>
      <c r="U192" s="103">
        <v>9.2104820084388344</v>
      </c>
      <c r="V192" s="103">
        <f t="shared" si="31"/>
        <v>31.121894666666677</v>
      </c>
      <c r="W192" s="261"/>
      <c r="X192" s="262"/>
    </row>
    <row r="193" spans="1:23">
      <c r="A193" s="69" t="s">
        <v>1557</v>
      </c>
      <c r="B193" s="19">
        <v>42620</v>
      </c>
      <c r="C193" s="69" t="s">
        <v>1648</v>
      </c>
      <c r="D193" s="20">
        <v>0.34027777777777773</v>
      </c>
      <c r="E193" s="69" t="s">
        <v>1045</v>
      </c>
      <c r="F193" s="18">
        <v>2</v>
      </c>
      <c r="G193" s="18" t="s">
        <v>1671</v>
      </c>
      <c r="H193" s="69" t="s">
        <v>1045</v>
      </c>
      <c r="I193" s="29">
        <v>6.2</v>
      </c>
      <c r="J193" s="200">
        <v>3.85</v>
      </c>
      <c r="K193" s="70">
        <f t="shared" si="24"/>
        <v>0.62096774193548387</v>
      </c>
      <c r="L193" s="193">
        <v>0.5</v>
      </c>
      <c r="M193" s="29">
        <v>23.4</v>
      </c>
      <c r="N193" s="29">
        <v>6.6750000000000007</v>
      </c>
      <c r="O193" s="70">
        <v>0.78415734116387759</v>
      </c>
      <c r="P193" s="74" t="s">
        <v>1678</v>
      </c>
      <c r="Q193" s="74"/>
      <c r="R193" s="74"/>
      <c r="S193" s="74"/>
      <c r="T193" s="74"/>
      <c r="U193" s="74"/>
      <c r="V193" s="74"/>
      <c r="W193" s="186"/>
    </row>
    <row r="194" spans="1:23">
      <c r="A194" s="69"/>
      <c r="B194" s="19">
        <v>42620</v>
      </c>
      <c r="C194" s="69" t="s">
        <v>1648</v>
      </c>
      <c r="D194" s="20">
        <v>0.34027777777777773</v>
      </c>
      <c r="E194" s="69" t="s">
        <v>1045</v>
      </c>
      <c r="F194" s="18">
        <v>2</v>
      </c>
      <c r="G194" s="18" t="s">
        <v>1671</v>
      </c>
      <c r="H194" s="69" t="s">
        <v>1045</v>
      </c>
      <c r="I194" s="29">
        <v>6.2</v>
      </c>
      <c r="J194" s="200">
        <v>3.85</v>
      </c>
      <c r="K194" s="70">
        <f t="shared" si="24"/>
        <v>0.62096774193548387</v>
      </c>
      <c r="L194" s="193">
        <v>2</v>
      </c>
      <c r="M194" s="29">
        <v>23.4</v>
      </c>
      <c r="N194" s="29">
        <v>6.6099999999999994</v>
      </c>
      <c r="O194" s="70">
        <v>0.77652135207389206</v>
      </c>
      <c r="P194" s="74" t="s">
        <v>1678</v>
      </c>
      <c r="Q194" s="74"/>
      <c r="R194" s="74"/>
      <c r="S194" s="74"/>
      <c r="T194" s="74"/>
      <c r="U194" s="74"/>
      <c r="V194" s="74"/>
      <c r="W194" s="186"/>
    </row>
    <row r="195" spans="1:23">
      <c r="A195" s="69"/>
      <c r="B195" s="19">
        <v>42620</v>
      </c>
      <c r="C195" s="69" t="s">
        <v>1648</v>
      </c>
      <c r="D195" s="20">
        <v>0.34027777777777773</v>
      </c>
      <c r="E195" s="69" t="s">
        <v>1045</v>
      </c>
      <c r="F195" s="18">
        <v>2</v>
      </c>
      <c r="G195" s="18" t="s">
        <v>1671</v>
      </c>
      <c r="H195" s="69" t="s">
        <v>1045</v>
      </c>
      <c r="I195" s="29">
        <v>6.2</v>
      </c>
      <c r="J195" s="200">
        <v>3.85</v>
      </c>
      <c r="K195" s="70">
        <f t="shared" si="24"/>
        <v>0.62096774193548387</v>
      </c>
      <c r="L195" s="193">
        <v>4</v>
      </c>
      <c r="M195" s="29">
        <v>23.4</v>
      </c>
      <c r="N195" s="29">
        <v>6.91</v>
      </c>
      <c r="O195" s="70">
        <v>0.81176437864305517</v>
      </c>
      <c r="P195" s="74" t="s">
        <v>1678</v>
      </c>
      <c r="Q195" s="74"/>
      <c r="R195" s="74"/>
      <c r="S195" s="74"/>
      <c r="T195" s="74"/>
      <c r="U195" s="74"/>
      <c r="V195" s="74"/>
      <c r="W195" s="186"/>
    </row>
    <row r="196" spans="1:23">
      <c r="A196" s="69"/>
      <c r="B196" s="19">
        <v>42620</v>
      </c>
      <c r="C196" s="69" t="s">
        <v>1648</v>
      </c>
      <c r="D196" s="20">
        <v>0.34027777777777773</v>
      </c>
      <c r="E196" s="69" t="s">
        <v>1045</v>
      </c>
      <c r="F196" s="18">
        <v>2</v>
      </c>
      <c r="G196" s="18" t="s">
        <v>1671</v>
      </c>
      <c r="H196" s="69" t="s">
        <v>1045</v>
      </c>
      <c r="I196" s="29">
        <v>6.2</v>
      </c>
      <c r="J196" s="200">
        <v>3.85</v>
      </c>
      <c r="K196" s="70">
        <f t="shared" si="24"/>
        <v>0.62096774193548387</v>
      </c>
      <c r="L196" s="193">
        <v>6</v>
      </c>
      <c r="M196" s="29">
        <v>16.5</v>
      </c>
      <c r="N196" s="29">
        <v>7.5000000000000011E-2</v>
      </c>
      <c r="O196" s="70">
        <v>7.6804943054804243E-3</v>
      </c>
      <c r="P196" s="74" t="s">
        <v>1678</v>
      </c>
      <c r="Q196" s="74"/>
      <c r="R196" s="74"/>
      <c r="S196" s="74"/>
      <c r="T196" s="74"/>
      <c r="U196" s="74"/>
      <c r="V196" s="74"/>
      <c r="W196" s="186"/>
    </row>
    <row r="197" spans="1:23">
      <c r="A197" s="69" t="s">
        <v>1644</v>
      </c>
      <c r="B197" s="19">
        <v>42620</v>
      </c>
      <c r="C197" s="69" t="s">
        <v>1672</v>
      </c>
      <c r="D197" s="20">
        <v>0.29166666666666669</v>
      </c>
      <c r="E197" s="69" t="s">
        <v>1655</v>
      </c>
      <c r="F197" s="18">
        <v>2</v>
      </c>
      <c r="G197" s="18" t="s">
        <v>1659</v>
      </c>
      <c r="H197" s="69" t="s">
        <v>1045</v>
      </c>
      <c r="I197" s="29">
        <v>10</v>
      </c>
      <c r="J197" s="200">
        <v>4.3</v>
      </c>
      <c r="K197" s="70">
        <f t="shared" si="24"/>
        <v>0.43</v>
      </c>
      <c r="L197" s="193">
        <v>0.5</v>
      </c>
      <c r="M197" s="29">
        <v>23.2</v>
      </c>
      <c r="N197" s="29">
        <v>7.34</v>
      </c>
      <c r="O197" s="70">
        <v>0.8590297360585194</v>
      </c>
      <c r="P197" s="74" t="s">
        <v>1678</v>
      </c>
      <c r="Q197" s="74"/>
      <c r="R197" s="74"/>
      <c r="S197" s="74"/>
      <c r="T197" s="74"/>
      <c r="U197" s="74"/>
      <c r="V197" s="74"/>
      <c r="W197" s="186"/>
    </row>
    <row r="198" spans="1:23">
      <c r="A198" s="69"/>
      <c r="B198" s="19">
        <v>42620</v>
      </c>
      <c r="C198" s="69" t="s">
        <v>1672</v>
      </c>
      <c r="D198" s="20">
        <v>0.29166666666666669</v>
      </c>
      <c r="E198" s="69" t="s">
        <v>1655</v>
      </c>
      <c r="F198" s="18">
        <v>2</v>
      </c>
      <c r="G198" s="18" t="s">
        <v>1659</v>
      </c>
      <c r="H198" s="69" t="s">
        <v>1045</v>
      </c>
      <c r="I198" s="29">
        <v>10</v>
      </c>
      <c r="J198" s="200">
        <v>4.3</v>
      </c>
      <c r="K198" s="70">
        <f t="shared" si="24"/>
        <v>0.43</v>
      </c>
      <c r="L198" s="193">
        <v>2</v>
      </c>
      <c r="M198" s="29">
        <v>23.2</v>
      </c>
      <c r="N198" s="29">
        <v>7.4649999999999999</v>
      </c>
      <c r="O198" s="70">
        <v>0.87365898905679118</v>
      </c>
      <c r="P198" s="74" t="s">
        <v>1678</v>
      </c>
      <c r="Q198" s="74"/>
      <c r="R198" s="74"/>
      <c r="S198" s="74"/>
      <c r="T198" s="74"/>
      <c r="U198" s="74"/>
      <c r="V198" s="74"/>
      <c r="W198" s="186"/>
    </row>
    <row r="199" spans="1:23">
      <c r="A199" s="69"/>
      <c r="B199" s="19">
        <v>42620</v>
      </c>
      <c r="C199" s="69" t="s">
        <v>1672</v>
      </c>
      <c r="D199" s="20">
        <v>0.29166666666666702</v>
      </c>
      <c r="E199" s="69" t="s">
        <v>1655</v>
      </c>
      <c r="F199" s="18">
        <v>2</v>
      </c>
      <c r="G199" s="18" t="s">
        <v>1659</v>
      </c>
      <c r="H199" s="69" t="s">
        <v>1045</v>
      </c>
      <c r="I199" s="29">
        <v>10</v>
      </c>
      <c r="J199" s="200">
        <v>4.3</v>
      </c>
      <c r="K199" s="70">
        <f t="shared" si="24"/>
        <v>0.43</v>
      </c>
      <c r="L199" s="193">
        <v>4</v>
      </c>
      <c r="M199" s="29">
        <v>23.2</v>
      </c>
      <c r="N199" s="29">
        <v>7.34</v>
      </c>
      <c r="O199" s="70">
        <v>0.8590297360585194</v>
      </c>
      <c r="P199" s="74" t="s">
        <v>1678</v>
      </c>
      <c r="Q199" s="74"/>
      <c r="R199" s="74"/>
      <c r="S199" s="74"/>
      <c r="T199" s="74"/>
      <c r="U199" s="74"/>
      <c r="V199" s="74"/>
      <c r="W199" s="186"/>
    </row>
    <row r="200" spans="1:23">
      <c r="A200" s="69"/>
      <c r="B200" s="19">
        <v>42620</v>
      </c>
      <c r="C200" s="69" t="s">
        <v>1672</v>
      </c>
      <c r="D200" s="20">
        <v>0.29166666666666702</v>
      </c>
      <c r="E200" s="69" t="s">
        <v>1655</v>
      </c>
      <c r="F200" s="18">
        <v>2</v>
      </c>
      <c r="G200" s="18" t="s">
        <v>1659</v>
      </c>
      <c r="H200" s="69" t="s">
        <v>1045</v>
      </c>
      <c r="I200" s="29">
        <v>10</v>
      </c>
      <c r="J200" s="200">
        <v>4.3</v>
      </c>
      <c r="K200" s="70">
        <f t="shared" si="24"/>
        <v>0.43</v>
      </c>
      <c r="L200" s="193">
        <v>6</v>
      </c>
      <c r="M200" s="29">
        <v>23.2</v>
      </c>
      <c r="N200" s="29">
        <v>7.26</v>
      </c>
      <c r="O200" s="70">
        <v>0.84966701413962542</v>
      </c>
      <c r="P200" s="74" t="s">
        <v>1678</v>
      </c>
      <c r="Q200" s="74"/>
      <c r="R200" s="74"/>
      <c r="S200" s="74"/>
      <c r="T200" s="74"/>
      <c r="U200" s="74"/>
      <c r="V200" s="74"/>
      <c r="W200" s="186"/>
    </row>
    <row r="201" spans="1:23">
      <c r="A201" s="69"/>
      <c r="B201" s="19">
        <v>42620</v>
      </c>
      <c r="C201" s="69" t="s">
        <v>1672</v>
      </c>
      <c r="D201" s="20">
        <v>0.29166666666666702</v>
      </c>
      <c r="E201" s="69" t="s">
        <v>1655</v>
      </c>
      <c r="F201" s="18">
        <v>2</v>
      </c>
      <c r="G201" s="18" t="s">
        <v>1659</v>
      </c>
      <c r="H201" s="69" t="s">
        <v>1045</v>
      </c>
      <c r="I201" s="29">
        <v>10</v>
      </c>
      <c r="J201" s="200">
        <v>4.3</v>
      </c>
      <c r="K201" s="70">
        <f t="shared" si="24"/>
        <v>0.43</v>
      </c>
      <c r="L201" s="193">
        <v>8</v>
      </c>
      <c r="M201" s="29">
        <v>23</v>
      </c>
      <c r="N201" s="29">
        <v>6.4950000000000001</v>
      </c>
      <c r="O201" s="70">
        <v>0.7572628296786984</v>
      </c>
      <c r="P201" s="74" t="s">
        <v>1678</v>
      </c>
      <c r="Q201" s="74"/>
      <c r="R201" s="74"/>
      <c r="S201" s="74"/>
      <c r="T201" s="74"/>
      <c r="U201" s="74"/>
      <c r="V201" s="74"/>
      <c r="W201" s="186"/>
    </row>
    <row r="202" spans="1:23">
      <c r="A202" s="69"/>
      <c r="B202" s="19">
        <v>42620</v>
      </c>
      <c r="C202" s="69" t="s">
        <v>1672</v>
      </c>
      <c r="D202" s="20">
        <v>0.29166666666666702</v>
      </c>
      <c r="E202" s="69" t="s">
        <v>1655</v>
      </c>
      <c r="F202" s="18">
        <v>2</v>
      </c>
      <c r="G202" s="18" t="s">
        <v>1659</v>
      </c>
      <c r="H202" s="69" t="s">
        <v>1045</v>
      </c>
      <c r="I202" s="29">
        <v>10</v>
      </c>
      <c r="J202" s="200">
        <v>4.3</v>
      </c>
      <c r="K202" s="70">
        <f t="shared" si="24"/>
        <v>0.43</v>
      </c>
      <c r="L202" s="193">
        <v>9</v>
      </c>
      <c r="M202" s="29">
        <v>22.5</v>
      </c>
      <c r="N202" s="29">
        <v>5.9749999999999996</v>
      </c>
      <c r="O202" s="70">
        <v>0.69003685871899001</v>
      </c>
      <c r="P202" s="74" t="s">
        <v>1678</v>
      </c>
      <c r="Q202" s="74"/>
      <c r="R202" s="74"/>
      <c r="S202" s="74"/>
      <c r="T202" s="74"/>
      <c r="U202" s="74"/>
      <c r="V202" s="74"/>
      <c r="W202" s="186"/>
    </row>
    <row r="203" spans="1:23">
      <c r="A203" s="69" t="s">
        <v>1669</v>
      </c>
      <c r="B203" s="19">
        <v>42620</v>
      </c>
      <c r="C203" s="69" t="s">
        <v>1670</v>
      </c>
      <c r="D203" s="20">
        <v>0.33333333333333331</v>
      </c>
      <c r="E203" s="69" t="s">
        <v>1655</v>
      </c>
      <c r="F203" s="18">
        <v>1</v>
      </c>
      <c r="G203" s="18" t="s">
        <v>1671</v>
      </c>
      <c r="H203" s="69" t="s">
        <v>1045</v>
      </c>
      <c r="I203" s="29">
        <v>2.4</v>
      </c>
      <c r="J203" s="200">
        <v>2.4</v>
      </c>
      <c r="K203" s="70">
        <f t="shared" si="24"/>
        <v>1</v>
      </c>
      <c r="L203" s="193">
        <v>0.5</v>
      </c>
      <c r="M203" s="29">
        <v>21.5</v>
      </c>
      <c r="N203" s="29">
        <v>7.77</v>
      </c>
      <c r="O203" s="70">
        <v>0.88022774032912854</v>
      </c>
      <c r="P203" s="74" t="s">
        <v>1678</v>
      </c>
      <c r="Q203" s="74"/>
      <c r="R203" s="74"/>
      <c r="S203" s="74"/>
      <c r="T203" s="74"/>
      <c r="U203" s="74"/>
      <c r="V203" s="74"/>
      <c r="W203" s="186"/>
    </row>
    <row r="204" spans="1:23">
      <c r="A204" s="69" t="s">
        <v>1660</v>
      </c>
      <c r="B204" s="19">
        <v>42620</v>
      </c>
      <c r="C204" s="69" t="s">
        <v>1661</v>
      </c>
      <c r="D204" s="20">
        <v>0.33333333333333331</v>
      </c>
      <c r="E204" s="69" t="s">
        <v>1037</v>
      </c>
      <c r="F204" s="18">
        <v>1</v>
      </c>
      <c r="G204" s="18" t="s">
        <v>1671</v>
      </c>
      <c r="H204" s="69" t="s">
        <v>1673</v>
      </c>
      <c r="I204" s="29">
        <v>8</v>
      </c>
      <c r="J204" s="200">
        <v>0.6</v>
      </c>
      <c r="K204" s="70">
        <f t="shared" si="24"/>
        <v>7.4999999999999997E-2</v>
      </c>
      <c r="L204" s="193">
        <v>0.5</v>
      </c>
      <c r="M204" s="29">
        <v>23.4</v>
      </c>
      <c r="N204" s="29">
        <v>8.8999999999999986</v>
      </c>
      <c r="O204" s="70">
        <v>1.0455431215518365</v>
      </c>
      <c r="P204" s="74" t="s">
        <v>1678</v>
      </c>
      <c r="Q204" s="74"/>
      <c r="R204" s="74"/>
      <c r="S204" s="74"/>
      <c r="T204" s="74"/>
      <c r="U204" s="74"/>
      <c r="V204" s="74"/>
      <c r="W204" s="186"/>
    </row>
    <row r="205" spans="1:23">
      <c r="A205" s="69"/>
      <c r="B205" s="19">
        <v>42620</v>
      </c>
      <c r="C205" s="69" t="s">
        <v>1661</v>
      </c>
      <c r="D205" s="20">
        <v>0.33333333333333331</v>
      </c>
      <c r="E205" s="69" t="s">
        <v>1037</v>
      </c>
      <c r="F205" s="18">
        <v>1</v>
      </c>
      <c r="G205" s="18" t="s">
        <v>1671</v>
      </c>
      <c r="H205" s="69" t="s">
        <v>1673</v>
      </c>
      <c r="I205" s="29">
        <v>8</v>
      </c>
      <c r="J205" s="200">
        <v>0.6</v>
      </c>
      <c r="K205" s="70">
        <f t="shared" si="24"/>
        <v>7.4999999999999997E-2</v>
      </c>
      <c r="L205" s="193">
        <v>2</v>
      </c>
      <c r="M205" s="29">
        <v>22.5</v>
      </c>
      <c r="N205" s="29">
        <v>5.51</v>
      </c>
      <c r="O205" s="70">
        <v>0.63633524544629883</v>
      </c>
      <c r="P205" s="74" t="s">
        <v>1678</v>
      </c>
      <c r="Q205" s="74"/>
      <c r="R205" s="74"/>
      <c r="S205" s="74"/>
      <c r="T205" s="74"/>
      <c r="U205" s="74"/>
      <c r="V205" s="74"/>
      <c r="W205" s="186"/>
    </row>
    <row r="206" spans="1:23">
      <c r="A206" s="69"/>
      <c r="B206" s="19">
        <v>42620</v>
      </c>
      <c r="C206" s="69" t="s">
        <v>1661</v>
      </c>
      <c r="D206" s="20">
        <v>0.33333333333333331</v>
      </c>
      <c r="E206" s="69" t="s">
        <v>1037</v>
      </c>
      <c r="F206" s="18">
        <v>1</v>
      </c>
      <c r="G206" s="18" t="s">
        <v>1671</v>
      </c>
      <c r="H206" s="69" t="s">
        <v>1673</v>
      </c>
      <c r="I206" s="29">
        <v>8</v>
      </c>
      <c r="J206" s="200">
        <v>0.6</v>
      </c>
      <c r="K206" s="70">
        <f t="shared" si="24"/>
        <v>7.4999999999999997E-2</v>
      </c>
      <c r="L206" s="193">
        <v>4</v>
      </c>
      <c r="M206" s="29">
        <v>21.7</v>
      </c>
      <c r="N206" s="29">
        <v>2.2850000000000001</v>
      </c>
      <c r="O206" s="70">
        <v>0.25986184660886469</v>
      </c>
      <c r="P206" s="74" t="s">
        <v>1678</v>
      </c>
      <c r="Q206" s="74"/>
      <c r="R206" s="74"/>
      <c r="S206" s="74"/>
      <c r="T206" s="74"/>
      <c r="U206" s="74"/>
      <c r="V206" s="74"/>
      <c r="W206" s="186"/>
    </row>
    <row r="207" spans="1:23">
      <c r="A207" s="69"/>
      <c r="B207" s="19">
        <v>42620</v>
      </c>
      <c r="C207" s="69" t="s">
        <v>1661</v>
      </c>
      <c r="D207" s="20">
        <v>0.33333333333333331</v>
      </c>
      <c r="E207" s="69" t="s">
        <v>1037</v>
      </c>
      <c r="F207" s="18">
        <v>1</v>
      </c>
      <c r="G207" s="18" t="s">
        <v>1671</v>
      </c>
      <c r="H207" s="69" t="s">
        <v>1673</v>
      </c>
      <c r="I207" s="29">
        <v>8</v>
      </c>
      <c r="J207" s="200">
        <v>0.6</v>
      </c>
      <c r="K207" s="70">
        <f t="shared" si="24"/>
        <v>7.4999999999999997E-2</v>
      </c>
      <c r="L207" s="193">
        <v>6</v>
      </c>
      <c r="M207" s="29">
        <v>14</v>
      </c>
      <c r="N207" s="29">
        <v>0.19500000000000001</v>
      </c>
      <c r="O207" s="70">
        <v>1.8924763803800156E-2</v>
      </c>
      <c r="P207" s="74" t="s">
        <v>1678</v>
      </c>
      <c r="Q207" s="74"/>
      <c r="R207" s="74"/>
      <c r="S207" s="74"/>
      <c r="T207" s="74"/>
      <c r="U207" s="74"/>
      <c r="V207" s="74"/>
      <c r="W207" s="186"/>
    </row>
    <row r="208" spans="1:23">
      <c r="A208" s="69" t="s">
        <v>1653</v>
      </c>
      <c r="B208" s="19">
        <v>42620</v>
      </c>
      <c r="C208" s="69" t="s">
        <v>1668</v>
      </c>
      <c r="D208" s="20">
        <v>0.33333333333333298</v>
      </c>
      <c r="E208" s="69" t="s">
        <v>1045</v>
      </c>
      <c r="F208" s="18">
        <v>4</v>
      </c>
      <c r="G208" s="18" t="s">
        <v>1671</v>
      </c>
      <c r="H208" s="69" t="s">
        <v>1673</v>
      </c>
      <c r="I208" s="29">
        <v>7.5</v>
      </c>
      <c r="J208" s="200">
        <v>1.45</v>
      </c>
      <c r="K208" s="70">
        <f t="shared" si="24"/>
        <v>0.19333333333333333</v>
      </c>
      <c r="L208" s="193">
        <v>0.5</v>
      </c>
      <c r="M208" s="29">
        <v>22.5</v>
      </c>
      <c r="N208" s="29">
        <v>7.995000000000001</v>
      </c>
      <c r="O208" s="70">
        <v>0.92332128626917598</v>
      </c>
      <c r="P208" s="74" t="s">
        <v>1678</v>
      </c>
      <c r="Q208" s="74"/>
      <c r="R208" s="74"/>
      <c r="S208" s="74"/>
      <c r="T208" s="74"/>
      <c r="U208" s="74"/>
      <c r="V208" s="74"/>
      <c r="W208" s="186"/>
    </row>
    <row r="209" spans="1:23">
      <c r="A209" s="69"/>
      <c r="B209" s="19">
        <v>42620</v>
      </c>
      <c r="C209" s="69" t="s">
        <v>1668</v>
      </c>
      <c r="D209" s="20">
        <v>0.33333333333333298</v>
      </c>
      <c r="E209" s="69" t="s">
        <v>1045</v>
      </c>
      <c r="F209" s="18">
        <v>4</v>
      </c>
      <c r="G209" s="18" t="s">
        <v>1671</v>
      </c>
      <c r="H209" s="69" t="s">
        <v>1673</v>
      </c>
      <c r="I209" s="29">
        <v>7.5</v>
      </c>
      <c r="J209" s="200">
        <v>1.45</v>
      </c>
      <c r="K209" s="70">
        <f t="shared" si="24"/>
        <v>0.19333333333333333</v>
      </c>
      <c r="L209" s="193">
        <v>2</v>
      </c>
      <c r="M209" s="29">
        <v>22.6</v>
      </c>
      <c r="N209" s="29">
        <v>7.9350000000000005</v>
      </c>
      <c r="O209" s="70">
        <v>0.91814316539866925</v>
      </c>
      <c r="P209" s="74" t="s">
        <v>1678</v>
      </c>
      <c r="Q209" s="74"/>
      <c r="R209" s="74"/>
      <c r="S209" s="74"/>
      <c r="T209" s="74"/>
      <c r="U209" s="74"/>
      <c r="V209" s="74"/>
      <c r="W209" s="186"/>
    </row>
    <row r="210" spans="1:23">
      <c r="A210" s="69"/>
      <c r="B210" s="19">
        <v>42620</v>
      </c>
      <c r="C210" s="69" t="s">
        <v>1668</v>
      </c>
      <c r="D210" s="20">
        <v>0.33333333333333298</v>
      </c>
      <c r="E210" s="69" t="s">
        <v>1045</v>
      </c>
      <c r="F210" s="18">
        <v>4</v>
      </c>
      <c r="G210" s="18" t="s">
        <v>1671</v>
      </c>
      <c r="H210" s="69" t="s">
        <v>1673</v>
      </c>
      <c r="I210" s="29">
        <v>7.5</v>
      </c>
      <c r="J210" s="200">
        <v>1.45</v>
      </c>
      <c r="K210" s="70">
        <f t="shared" si="24"/>
        <v>0.19333333333333333</v>
      </c>
      <c r="L210" s="193">
        <v>4</v>
      </c>
      <c r="M210" s="29">
        <v>22.5</v>
      </c>
      <c r="N210" s="29">
        <v>7.4550000000000001</v>
      </c>
      <c r="O210" s="70">
        <v>0.86095812246863113</v>
      </c>
      <c r="P210" s="74" t="s">
        <v>1678</v>
      </c>
      <c r="Q210" s="74"/>
      <c r="R210" s="74"/>
      <c r="S210" s="74"/>
      <c r="T210" s="74"/>
      <c r="U210" s="74"/>
      <c r="V210" s="74"/>
      <c r="W210" s="186"/>
    </row>
    <row r="211" spans="1:23">
      <c r="A211" s="69"/>
      <c r="B211" s="19">
        <v>42620</v>
      </c>
      <c r="C211" s="69" t="s">
        <v>1668</v>
      </c>
      <c r="D211" s="20">
        <v>0.33333333333333298</v>
      </c>
      <c r="E211" s="69" t="s">
        <v>1045</v>
      </c>
      <c r="F211" s="18">
        <v>4</v>
      </c>
      <c r="G211" s="18" t="s">
        <v>1671</v>
      </c>
      <c r="H211" s="69" t="s">
        <v>1673</v>
      </c>
      <c r="I211" s="29">
        <v>7.5</v>
      </c>
      <c r="J211" s="200">
        <v>1.45</v>
      </c>
      <c r="K211" s="70">
        <f t="shared" si="24"/>
        <v>0.19333333333333333</v>
      </c>
      <c r="L211" s="193">
        <v>6</v>
      </c>
      <c r="M211" s="29">
        <v>22.5</v>
      </c>
      <c r="N211" s="29">
        <v>7.91</v>
      </c>
      <c r="O211" s="70">
        <v>0.91350486233760864</v>
      </c>
      <c r="P211" s="74" t="s">
        <v>1678</v>
      </c>
      <c r="Q211" s="74"/>
      <c r="R211" s="74"/>
      <c r="S211" s="74"/>
      <c r="T211" s="74"/>
      <c r="U211" s="74"/>
      <c r="V211" s="74"/>
      <c r="W211" s="186"/>
    </row>
    <row r="212" spans="1:23">
      <c r="A212" s="69"/>
      <c r="B212" s="19">
        <v>42620</v>
      </c>
      <c r="C212" s="69" t="s">
        <v>1668</v>
      </c>
      <c r="D212" s="20">
        <v>0.33333333333333298</v>
      </c>
      <c r="E212" s="69" t="s">
        <v>1045</v>
      </c>
      <c r="F212" s="18">
        <v>4</v>
      </c>
      <c r="G212" s="18" t="s">
        <v>1671</v>
      </c>
      <c r="H212" s="69" t="s">
        <v>1673</v>
      </c>
      <c r="I212" s="29">
        <v>7.5</v>
      </c>
      <c r="J212" s="200">
        <v>1.45</v>
      </c>
      <c r="K212" s="70">
        <f t="shared" si="24"/>
        <v>0.19333333333333333</v>
      </c>
      <c r="L212" s="193">
        <v>7</v>
      </c>
      <c r="M212" s="29">
        <v>22.4</v>
      </c>
      <c r="N212" s="29">
        <v>7.6750000000000007</v>
      </c>
      <c r="O212" s="70">
        <v>0.88467228582056423</v>
      </c>
      <c r="P212" s="74" t="s">
        <v>1678</v>
      </c>
      <c r="Q212" s="74"/>
      <c r="R212" s="74"/>
      <c r="S212" s="74"/>
      <c r="T212" s="74"/>
      <c r="U212" s="74"/>
      <c r="V212" s="74"/>
      <c r="W212" s="186"/>
    </row>
    <row r="213" spans="1:23">
      <c r="A213" s="69" t="s">
        <v>1575</v>
      </c>
      <c r="B213" s="19">
        <v>42620</v>
      </c>
      <c r="C213" s="69" t="s">
        <v>1679</v>
      </c>
      <c r="D213" s="20">
        <v>0.33333333333333298</v>
      </c>
      <c r="E213" s="69" t="s">
        <v>1655</v>
      </c>
      <c r="F213" s="18">
        <v>5</v>
      </c>
      <c r="G213" s="18" t="s">
        <v>1656</v>
      </c>
      <c r="H213" s="69" t="s">
        <v>1045</v>
      </c>
      <c r="I213" s="29">
        <v>7.4</v>
      </c>
      <c r="J213" s="200">
        <v>3.6</v>
      </c>
      <c r="K213" s="70">
        <f t="shared" si="24"/>
        <v>0.48648648648648646</v>
      </c>
      <c r="L213" s="193">
        <v>0.5</v>
      </c>
      <c r="M213" s="29">
        <v>22.8</v>
      </c>
      <c r="N213" s="29">
        <v>6.75</v>
      </c>
      <c r="O213" s="70">
        <v>0.78401020612908112</v>
      </c>
      <c r="P213" s="74" t="s">
        <v>1678</v>
      </c>
      <c r="Q213" s="74"/>
      <c r="R213" s="74"/>
      <c r="S213" s="74"/>
      <c r="T213" s="74"/>
      <c r="U213" s="74"/>
      <c r="V213" s="74"/>
      <c r="W213" s="186"/>
    </row>
    <row r="214" spans="1:23">
      <c r="A214" s="69"/>
      <c r="B214" s="19">
        <v>42620</v>
      </c>
      <c r="C214" s="69" t="s">
        <v>1679</v>
      </c>
      <c r="D214" s="20">
        <v>0.33333333333333298</v>
      </c>
      <c r="E214" s="69" t="s">
        <v>1655</v>
      </c>
      <c r="F214" s="18">
        <v>5</v>
      </c>
      <c r="G214" s="18" t="s">
        <v>1656</v>
      </c>
      <c r="H214" s="69" t="s">
        <v>1045</v>
      </c>
      <c r="I214" s="29">
        <v>7.4</v>
      </c>
      <c r="J214" s="200">
        <v>3.6</v>
      </c>
      <c r="K214" s="70">
        <f t="shared" si="24"/>
        <v>0.48648648648648646</v>
      </c>
      <c r="L214" s="193">
        <v>2</v>
      </c>
      <c r="M214" s="29">
        <v>22.6</v>
      </c>
      <c r="N214" s="29">
        <v>6.53</v>
      </c>
      <c r="O214" s="70">
        <v>0.75557339257130562</v>
      </c>
      <c r="P214" s="74" t="s">
        <v>1678</v>
      </c>
      <c r="Q214" s="74"/>
      <c r="R214" s="74"/>
      <c r="S214" s="74"/>
      <c r="T214" s="74"/>
      <c r="U214" s="74"/>
      <c r="V214" s="74"/>
      <c r="W214" s="186"/>
    </row>
    <row r="215" spans="1:23">
      <c r="A215" s="69"/>
      <c r="B215" s="19">
        <v>42620</v>
      </c>
      <c r="C215" s="69" t="s">
        <v>1679</v>
      </c>
      <c r="D215" s="20">
        <v>0.33333333333333298</v>
      </c>
      <c r="E215" s="69" t="s">
        <v>1655</v>
      </c>
      <c r="F215" s="18">
        <v>5</v>
      </c>
      <c r="G215" s="18" t="s">
        <v>1656</v>
      </c>
      <c r="H215" s="69" t="s">
        <v>1045</v>
      </c>
      <c r="I215" s="29">
        <v>7.4</v>
      </c>
      <c r="J215" s="200">
        <v>3.6</v>
      </c>
      <c r="K215" s="70">
        <f t="shared" si="24"/>
        <v>0.48648648648648646</v>
      </c>
      <c r="L215" s="193">
        <v>4</v>
      </c>
      <c r="M215" s="29">
        <v>22.3</v>
      </c>
      <c r="N215" s="29">
        <v>6.3249999999999993</v>
      </c>
      <c r="O215" s="70">
        <v>0.72766749355334948</v>
      </c>
      <c r="P215" s="74" t="s">
        <v>1678</v>
      </c>
      <c r="Q215" s="74"/>
      <c r="R215" s="74"/>
      <c r="S215" s="74"/>
      <c r="T215" s="74"/>
      <c r="U215" s="74"/>
      <c r="V215" s="74"/>
      <c r="W215" s="186"/>
    </row>
    <row r="216" spans="1:23">
      <c r="A216" s="69"/>
      <c r="B216" s="19">
        <v>42620</v>
      </c>
      <c r="C216" s="69" t="s">
        <v>1679</v>
      </c>
      <c r="D216" s="20">
        <v>0.33333333333333298</v>
      </c>
      <c r="E216" s="69" t="s">
        <v>1655</v>
      </c>
      <c r="F216" s="18">
        <v>5</v>
      </c>
      <c r="G216" s="18" t="s">
        <v>1656</v>
      </c>
      <c r="H216" s="69" t="s">
        <v>1045</v>
      </c>
      <c r="I216" s="29">
        <v>7.4</v>
      </c>
      <c r="J216" s="200">
        <v>3.6</v>
      </c>
      <c r="K216" s="70">
        <f t="shared" si="24"/>
        <v>0.48648648648648646</v>
      </c>
      <c r="L216" s="193">
        <v>6</v>
      </c>
      <c r="M216" s="29">
        <v>16.5</v>
      </c>
      <c r="N216" s="29">
        <v>3.16</v>
      </c>
      <c r="O216" s="70">
        <v>0.32360482673757518</v>
      </c>
      <c r="P216" s="74" t="s">
        <v>1678</v>
      </c>
      <c r="Q216" s="74"/>
      <c r="R216" s="74"/>
      <c r="S216" s="74"/>
      <c r="T216" s="74"/>
      <c r="U216" s="74"/>
      <c r="V216" s="74"/>
      <c r="W216" s="186"/>
    </row>
    <row r="217" spans="1:23">
      <c r="A217" s="69"/>
      <c r="B217" s="19">
        <v>42620</v>
      </c>
      <c r="C217" s="69" t="s">
        <v>1679</v>
      </c>
      <c r="D217" s="20">
        <v>0.33333333333333298</v>
      </c>
      <c r="E217" s="69" t="s">
        <v>1655</v>
      </c>
      <c r="F217" s="18">
        <v>5</v>
      </c>
      <c r="G217" s="18" t="s">
        <v>1656</v>
      </c>
      <c r="H217" s="69" t="s">
        <v>1045</v>
      </c>
      <c r="I217" s="29">
        <v>7.4</v>
      </c>
      <c r="J217" s="200">
        <v>3.6</v>
      </c>
      <c r="K217" s="70">
        <f t="shared" si="24"/>
        <v>0.48648648648648646</v>
      </c>
      <c r="L217" s="193">
        <v>6.4</v>
      </c>
      <c r="M217" s="29">
        <v>14.2</v>
      </c>
      <c r="N217" s="29">
        <v>3.8650000000000002</v>
      </c>
      <c r="O217" s="70">
        <v>0.37674649475975308</v>
      </c>
      <c r="P217" s="74" t="s">
        <v>1678</v>
      </c>
      <c r="Q217" s="74"/>
      <c r="R217" s="74"/>
      <c r="S217" s="74"/>
      <c r="T217" s="74"/>
      <c r="U217" s="74"/>
      <c r="V217" s="74"/>
      <c r="W217" s="186"/>
    </row>
    <row r="218" spans="1:23">
      <c r="A218" s="69" t="s">
        <v>1649</v>
      </c>
      <c r="B218" s="19">
        <v>42620</v>
      </c>
      <c r="C218" s="69" t="s">
        <v>1650</v>
      </c>
      <c r="D218" s="20">
        <v>0.34375</v>
      </c>
      <c r="E218" s="69" t="s">
        <v>1045</v>
      </c>
      <c r="F218" s="18">
        <v>2</v>
      </c>
      <c r="G218" s="18" t="s">
        <v>1659</v>
      </c>
      <c r="H218" s="69" t="s">
        <v>1652</v>
      </c>
      <c r="I218" s="28">
        <v>1.77</v>
      </c>
      <c r="J218" s="200">
        <v>1.77</v>
      </c>
      <c r="K218" s="70">
        <f t="shared" si="24"/>
        <v>1</v>
      </c>
      <c r="L218" s="193">
        <v>0.5</v>
      </c>
      <c r="M218" s="29">
        <v>22.3</v>
      </c>
      <c r="N218" s="29">
        <v>7.76</v>
      </c>
      <c r="O218" s="70">
        <v>0.89275885375082886</v>
      </c>
      <c r="P218" s="74" t="s">
        <v>1678</v>
      </c>
      <c r="Q218" s="74"/>
      <c r="R218" s="74"/>
      <c r="S218" s="74"/>
      <c r="T218" s="74"/>
      <c r="U218" s="74"/>
      <c r="V218" s="74"/>
      <c r="W218" s="186"/>
    </row>
    <row r="219" spans="1:23">
      <c r="A219" s="69" t="s">
        <v>1662</v>
      </c>
      <c r="B219" s="19">
        <v>42620</v>
      </c>
      <c r="C219" s="69" t="s">
        <v>1663</v>
      </c>
      <c r="D219" s="20">
        <v>0.36458333333333331</v>
      </c>
      <c r="E219" s="69" t="s">
        <v>1045</v>
      </c>
      <c r="F219" s="18">
        <v>1</v>
      </c>
      <c r="G219" s="18" t="s">
        <v>1659</v>
      </c>
      <c r="H219" s="69" t="s">
        <v>1045</v>
      </c>
      <c r="I219" s="29">
        <v>17</v>
      </c>
      <c r="J219" s="200">
        <v>5.2</v>
      </c>
      <c r="K219" s="70">
        <f t="shared" ref="K219:K228" si="32">J219/I219</f>
        <v>0.30588235294117649</v>
      </c>
      <c r="L219" s="193">
        <v>0.5</v>
      </c>
      <c r="M219" s="29">
        <v>23.2</v>
      </c>
      <c r="N219" s="29">
        <v>8.0449999999999999</v>
      </c>
      <c r="O219" s="70">
        <v>0.94153872296877228</v>
      </c>
      <c r="P219" s="74" t="s">
        <v>1678</v>
      </c>
      <c r="Q219" s="74"/>
      <c r="R219" s="74"/>
      <c r="S219" s="74"/>
      <c r="T219" s="74"/>
      <c r="U219" s="74"/>
      <c r="V219" s="74"/>
      <c r="W219" s="186"/>
    </row>
    <row r="220" spans="1:23">
      <c r="A220" s="69"/>
      <c r="B220" s="19">
        <v>42620</v>
      </c>
      <c r="C220" s="69" t="s">
        <v>1663</v>
      </c>
      <c r="D220" s="20">
        <v>0.36458333333333331</v>
      </c>
      <c r="E220" s="69" t="s">
        <v>1045</v>
      </c>
      <c r="F220" s="18">
        <v>1</v>
      </c>
      <c r="G220" s="18" t="s">
        <v>1659</v>
      </c>
      <c r="H220" s="69" t="s">
        <v>1045</v>
      </c>
      <c r="I220" s="29">
        <v>17</v>
      </c>
      <c r="J220" s="200">
        <v>5.2</v>
      </c>
      <c r="K220" s="70">
        <f t="shared" si="32"/>
        <v>0.30588235294117649</v>
      </c>
      <c r="L220" s="193">
        <v>2</v>
      </c>
      <c r="M220" s="29">
        <v>23.2</v>
      </c>
      <c r="N220" s="29">
        <v>8.1999999999999993</v>
      </c>
      <c r="O220" s="70">
        <v>0.95967899668662915</v>
      </c>
      <c r="P220" s="74" t="s">
        <v>1678</v>
      </c>
      <c r="Q220" s="74"/>
      <c r="R220" s="74"/>
      <c r="S220" s="74"/>
      <c r="T220" s="74"/>
      <c r="U220" s="74"/>
      <c r="V220" s="74"/>
      <c r="W220" s="186"/>
    </row>
    <row r="221" spans="1:23">
      <c r="A221" s="69"/>
      <c r="B221" s="19">
        <v>42620</v>
      </c>
      <c r="C221" s="69" t="s">
        <v>1663</v>
      </c>
      <c r="D221" s="20">
        <v>0.36458333333333298</v>
      </c>
      <c r="E221" s="69" t="s">
        <v>1045</v>
      </c>
      <c r="F221" s="18">
        <v>1</v>
      </c>
      <c r="G221" s="18" t="s">
        <v>1659</v>
      </c>
      <c r="H221" s="69" t="s">
        <v>1045</v>
      </c>
      <c r="I221" s="29">
        <v>17</v>
      </c>
      <c r="J221" s="200">
        <v>5.2</v>
      </c>
      <c r="K221" s="70">
        <f t="shared" si="32"/>
        <v>0.30588235294117649</v>
      </c>
      <c r="L221" s="193">
        <v>4</v>
      </c>
      <c r="M221" s="29">
        <v>23.2</v>
      </c>
      <c r="N221" s="29">
        <v>8.08</v>
      </c>
      <c r="O221" s="70">
        <v>0.94563491380828835</v>
      </c>
      <c r="P221" s="74" t="s">
        <v>1678</v>
      </c>
      <c r="Q221" s="74"/>
      <c r="R221" s="74"/>
      <c r="S221" s="74"/>
      <c r="T221" s="74"/>
      <c r="U221" s="74"/>
      <c r="V221" s="74"/>
      <c r="W221" s="186"/>
    </row>
    <row r="222" spans="1:23">
      <c r="A222" s="69"/>
      <c r="B222" s="19">
        <v>42620</v>
      </c>
      <c r="C222" s="69" t="s">
        <v>1663</v>
      </c>
      <c r="D222" s="20">
        <v>0.36458333333333298</v>
      </c>
      <c r="E222" s="69" t="s">
        <v>1045</v>
      </c>
      <c r="F222" s="18">
        <v>1</v>
      </c>
      <c r="G222" s="18" t="s">
        <v>1659</v>
      </c>
      <c r="H222" s="69" t="s">
        <v>1045</v>
      </c>
      <c r="I222" s="29">
        <v>17</v>
      </c>
      <c r="J222" s="200">
        <v>5.2</v>
      </c>
      <c r="K222" s="70">
        <f t="shared" si="32"/>
        <v>0.30588235294117649</v>
      </c>
      <c r="L222" s="193">
        <v>6</v>
      </c>
      <c r="M222" s="29">
        <v>23.1</v>
      </c>
      <c r="N222" s="29">
        <v>8.0350000000000001</v>
      </c>
      <c r="O222" s="70">
        <v>0.93859081672351807</v>
      </c>
      <c r="P222" s="74" t="s">
        <v>1678</v>
      </c>
      <c r="Q222" s="74"/>
      <c r="R222" s="74"/>
      <c r="S222" s="74"/>
      <c r="T222" s="74"/>
      <c r="U222" s="74"/>
      <c r="V222" s="74"/>
      <c r="W222" s="186"/>
    </row>
    <row r="223" spans="1:23">
      <c r="A223" s="69"/>
      <c r="B223" s="19">
        <v>42620</v>
      </c>
      <c r="C223" s="69" t="s">
        <v>1663</v>
      </c>
      <c r="D223" s="20">
        <v>0.36458333333333298</v>
      </c>
      <c r="E223" s="69" t="s">
        <v>1045</v>
      </c>
      <c r="F223" s="18">
        <v>1</v>
      </c>
      <c r="G223" s="18" t="s">
        <v>1659</v>
      </c>
      <c r="H223" s="69" t="s">
        <v>1045</v>
      </c>
      <c r="I223" s="29">
        <v>17</v>
      </c>
      <c r="J223" s="200">
        <v>5.2</v>
      </c>
      <c r="K223" s="70">
        <f t="shared" si="32"/>
        <v>0.30588235294117649</v>
      </c>
      <c r="L223" s="193">
        <v>8</v>
      </c>
      <c r="M223" s="29">
        <v>20</v>
      </c>
      <c r="N223" s="29">
        <v>9.9699999999999989</v>
      </c>
      <c r="O223" s="70">
        <v>1.0966902684487194</v>
      </c>
      <c r="P223" s="74" t="s">
        <v>1678</v>
      </c>
      <c r="Q223" s="74"/>
      <c r="R223" s="74"/>
      <c r="S223" s="74"/>
      <c r="T223" s="74"/>
      <c r="U223" s="74"/>
      <c r="V223" s="74"/>
      <c r="W223" s="186"/>
    </row>
    <row r="224" spans="1:23">
      <c r="A224" s="69"/>
      <c r="B224" s="19">
        <v>42620</v>
      </c>
      <c r="C224" s="69" t="s">
        <v>1663</v>
      </c>
      <c r="D224" s="20">
        <v>0.36458333333333298</v>
      </c>
      <c r="E224" s="69" t="s">
        <v>1045</v>
      </c>
      <c r="F224" s="18">
        <v>1</v>
      </c>
      <c r="G224" s="18" t="s">
        <v>1659</v>
      </c>
      <c r="H224" s="69" t="s">
        <v>1045</v>
      </c>
      <c r="I224" s="29">
        <v>17</v>
      </c>
      <c r="J224" s="200">
        <v>5.2</v>
      </c>
      <c r="K224" s="70">
        <f t="shared" si="32"/>
        <v>0.30588235294117649</v>
      </c>
      <c r="L224" s="193">
        <v>10</v>
      </c>
      <c r="M224" s="29">
        <v>14</v>
      </c>
      <c r="N224" s="29">
        <v>11.734999999999999</v>
      </c>
      <c r="O224" s="70">
        <v>1.1388825807056144</v>
      </c>
      <c r="P224" s="74" t="s">
        <v>1678</v>
      </c>
      <c r="Q224" s="74"/>
      <c r="R224" s="74"/>
      <c r="S224" s="74"/>
      <c r="T224" s="74"/>
      <c r="U224" s="74"/>
      <c r="V224" s="74"/>
      <c r="W224" s="186"/>
    </row>
    <row r="225" spans="1:23">
      <c r="A225" s="69"/>
      <c r="B225" s="19">
        <v>42620</v>
      </c>
      <c r="C225" s="69" t="s">
        <v>1663</v>
      </c>
      <c r="D225" s="20">
        <v>0.36458333333333298</v>
      </c>
      <c r="E225" s="69" t="s">
        <v>1045</v>
      </c>
      <c r="F225" s="18">
        <v>1</v>
      </c>
      <c r="G225" s="18" t="s">
        <v>1659</v>
      </c>
      <c r="H225" s="69" t="s">
        <v>1045</v>
      </c>
      <c r="I225" s="29">
        <v>17</v>
      </c>
      <c r="J225" s="200">
        <v>5.2</v>
      </c>
      <c r="K225" s="70">
        <f t="shared" si="32"/>
        <v>0.30588235294117649</v>
      </c>
      <c r="L225" s="193">
        <v>12</v>
      </c>
      <c r="M225" s="29">
        <v>11.9</v>
      </c>
      <c r="N225" s="29">
        <v>5.3849999999999998</v>
      </c>
      <c r="O225" s="70">
        <v>0.49863367845857404</v>
      </c>
      <c r="P225" s="74" t="s">
        <v>1678</v>
      </c>
      <c r="Q225" s="74"/>
      <c r="R225" s="74"/>
      <c r="S225" s="74"/>
      <c r="T225" s="74"/>
      <c r="U225" s="74"/>
      <c r="V225" s="74"/>
      <c r="W225" s="186"/>
    </row>
    <row r="226" spans="1:23">
      <c r="A226" s="69"/>
      <c r="B226" s="19">
        <v>42620</v>
      </c>
      <c r="C226" s="69" t="s">
        <v>1663</v>
      </c>
      <c r="D226" s="20">
        <v>0.36458333333333298</v>
      </c>
      <c r="E226" s="69" t="s">
        <v>1045</v>
      </c>
      <c r="F226" s="18">
        <v>1</v>
      </c>
      <c r="G226" s="18" t="s">
        <v>1659</v>
      </c>
      <c r="H226" s="69" t="s">
        <v>1045</v>
      </c>
      <c r="I226" s="29">
        <v>17</v>
      </c>
      <c r="J226" s="200">
        <v>5.2</v>
      </c>
      <c r="K226" s="70">
        <f t="shared" si="32"/>
        <v>0.30588235294117649</v>
      </c>
      <c r="L226" s="193">
        <v>14</v>
      </c>
      <c r="M226" s="29">
        <v>10.6</v>
      </c>
      <c r="N226" s="29">
        <v>0.99</v>
      </c>
      <c r="O226" s="70">
        <v>8.8964246213598552E-2</v>
      </c>
      <c r="P226" s="74" t="s">
        <v>1678</v>
      </c>
      <c r="Q226" s="74"/>
      <c r="R226" s="74"/>
      <c r="S226" s="74"/>
      <c r="T226" s="74"/>
      <c r="U226" s="74"/>
      <c r="V226" s="74"/>
      <c r="W226" s="186"/>
    </row>
    <row r="227" spans="1:23">
      <c r="A227" s="69"/>
      <c r="B227" s="19">
        <v>42620</v>
      </c>
      <c r="C227" s="69" t="s">
        <v>1663</v>
      </c>
      <c r="D227" s="20">
        <v>0.36458333333333298</v>
      </c>
      <c r="E227" s="69" t="s">
        <v>1045</v>
      </c>
      <c r="F227" s="18">
        <v>1</v>
      </c>
      <c r="G227" s="18" t="s">
        <v>1659</v>
      </c>
      <c r="H227" s="69" t="s">
        <v>1045</v>
      </c>
      <c r="I227" s="29">
        <v>17</v>
      </c>
      <c r="J227" s="200">
        <v>5.2</v>
      </c>
      <c r="K227" s="70">
        <f t="shared" si="32"/>
        <v>0.30588235294117649</v>
      </c>
      <c r="L227" s="193">
        <v>16</v>
      </c>
      <c r="M227" s="29">
        <v>9.8000000000000007</v>
      </c>
      <c r="N227" s="29">
        <v>1</v>
      </c>
      <c r="O227" s="70">
        <v>8.8189765707152812E-2</v>
      </c>
      <c r="P227" s="74" t="s">
        <v>1678</v>
      </c>
      <c r="Q227" s="74"/>
      <c r="R227" s="74"/>
      <c r="S227" s="74"/>
      <c r="T227" s="74"/>
      <c r="U227" s="74"/>
      <c r="V227" s="74"/>
      <c r="W227" s="186"/>
    </row>
    <row r="228" spans="1:23">
      <c r="A228" s="69"/>
      <c r="B228" s="19">
        <v>42620</v>
      </c>
      <c r="C228" s="69" t="s">
        <v>1663</v>
      </c>
      <c r="D228" s="20">
        <v>0.36458333333333331</v>
      </c>
      <c r="E228" s="69" t="s">
        <v>1045</v>
      </c>
      <c r="F228" s="18">
        <v>1</v>
      </c>
      <c r="G228" s="18" t="s">
        <v>1659</v>
      </c>
      <c r="H228" s="69" t="s">
        <v>1045</v>
      </c>
      <c r="I228" s="29">
        <v>17</v>
      </c>
      <c r="J228" s="203">
        <v>5.2</v>
      </c>
      <c r="K228" s="70">
        <f t="shared" si="32"/>
        <v>0.30588235294117649</v>
      </c>
      <c r="L228" s="195">
        <v>16.5</v>
      </c>
      <c r="M228" s="29">
        <v>9.6</v>
      </c>
      <c r="N228" s="29">
        <v>1.02</v>
      </c>
      <c r="O228" s="70">
        <v>8.9528091659283701E-2</v>
      </c>
      <c r="P228" s="74" t="s">
        <v>1678</v>
      </c>
      <c r="Q228" s="74"/>
      <c r="R228" s="74"/>
      <c r="S228" s="74"/>
      <c r="T228" s="74"/>
      <c r="U228" s="74"/>
      <c r="V228" s="74"/>
      <c r="W228" s="186"/>
    </row>
    <row r="229" spans="1:23">
      <c r="A229" s="69"/>
      <c r="B229" s="19"/>
      <c r="C229" s="69"/>
      <c r="D229" s="20"/>
      <c r="E229" s="69"/>
      <c r="F229" s="18"/>
      <c r="G229" s="18"/>
      <c r="H229" s="69"/>
      <c r="I229" s="29"/>
      <c r="J229" s="18"/>
      <c r="K229" s="70"/>
      <c r="L229" s="29"/>
      <c r="M229" s="29"/>
      <c r="N229" s="29"/>
      <c r="O229" s="70"/>
      <c r="P229" s="74"/>
      <c r="Q229" s="74"/>
      <c r="R229" s="74"/>
      <c r="S229" s="74"/>
      <c r="T229" s="74"/>
      <c r="U229" s="74"/>
      <c r="V229" s="74"/>
      <c r="W229" s="186"/>
    </row>
    <row r="230" spans="1:23">
      <c r="A230" s="1" t="s">
        <v>1624</v>
      </c>
      <c r="B230" s="2"/>
      <c r="C230" s="3206"/>
      <c r="D230" s="3206"/>
      <c r="E230" s="3"/>
      <c r="F230" s="4"/>
      <c r="G230" s="2"/>
      <c r="H230" s="3"/>
      <c r="I230" s="2"/>
      <c r="J230" s="2"/>
      <c r="K230" s="2"/>
      <c r="L230" s="2"/>
      <c r="M230" s="2"/>
      <c r="N230" s="2"/>
      <c r="O230" s="2"/>
      <c r="P230" s="5"/>
      <c r="Q230" s="6"/>
      <c r="R230" s="2"/>
      <c r="S230" s="2"/>
      <c r="T230" s="2"/>
      <c r="U230" s="2"/>
      <c r="V230" s="2"/>
      <c r="W230" s="186"/>
    </row>
    <row r="231" spans="1:23">
      <c r="A231" s="1" t="s">
        <v>1625</v>
      </c>
      <c r="B231" s="2"/>
      <c r="C231" s="3"/>
      <c r="D231" s="2"/>
      <c r="E231" s="3"/>
      <c r="F231" s="4"/>
      <c r="G231" s="2"/>
      <c r="H231" s="3"/>
      <c r="I231" s="2"/>
      <c r="J231" s="2"/>
      <c r="K231" s="2"/>
      <c r="L231" s="2"/>
      <c r="M231" s="2"/>
      <c r="N231" s="2"/>
      <c r="O231" s="2"/>
      <c r="P231" s="5"/>
      <c r="Q231" s="6"/>
      <c r="R231" s="2"/>
      <c r="S231" s="2"/>
      <c r="T231" s="2"/>
      <c r="U231" s="2"/>
      <c r="V231" s="2"/>
      <c r="W231" s="186"/>
    </row>
    <row r="232" spans="1:23">
      <c r="A232" s="1" t="s">
        <v>1626</v>
      </c>
      <c r="B232" s="2"/>
      <c r="C232" s="3"/>
      <c r="D232" s="2"/>
      <c r="E232" s="3"/>
      <c r="F232" s="4"/>
      <c r="G232" s="2"/>
      <c r="H232" s="3"/>
      <c r="I232" s="2"/>
      <c r="J232" s="2"/>
      <c r="K232" s="2"/>
      <c r="L232" s="2"/>
      <c r="M232" s="2"/>
      <c r="N232" s="2"/>
      <c r="O232" s="2"/>
      <c r="P232" s="5"/>
      <c r="Q232" s="6"/>
      <c r="R232" s="2"/>
      <c r="S232" s="2"/>
      <c r="T232" s="2"/>
      <c r="U232" s="2"/>
      <c r="V232" s="2"/>
      <c r="W232" s="186"/>
    </row>
    <row r="233" spans="1:23">
      <c r="A233" s="1" t="s">
        <v>1627</v>
      </c>
      <c r="B233" s="2"/>
      <c r="C233" s="3"/>
      <c r="D233" s="2"/>
      <c r="E233" s="3"/>
      <c r="F233" s="4"/>
      <c r="G233" s="2"/>
      <c r="H233" s="3"/>
      <c r="I233" s="2"/>
      <c r="J233" s="2"/>
      <c r="K233" s="2"/>
      <c r="L233" s="2"/>
      <c r="M233" s="2"/>
      <c r="N233" s="2"/>
      <c r="O233" s="2"/>
      <c r="P233" s="5"/>
      <c r="Q233" s="6"/>
      <c r="R233" s="2"/>
      <c r="S233" s="2"/>
      <c r="T233" s="2"/>
      <c r="U233" s="2"/>
      <c r="V233" s="2"/>
      <c r="W233" s="186"/>
    </row>
    <row r="234" spans="1:23">
      <c r="A234" s="1" t="s">
        <v>1628</v>
      </c>
      <c r="B234" s="2"/>
      <c r="C234" s="3"/>
      <c r="D234" s="2"/>
      <c r="E234" s="3"/>
      <c r="F234" s="4"/>
      <c r="G234" s="2"/>
      <c r="H234" s="3"/>
      <c r="I234" s="2"/>
      <c r="J234" s="2"/>
      <c r="K234" s="2"/>
      <c r="L234" s="2"/>
      <c r="M234" s="2"/>
      <c r="N234" s="2"/>
      <c r="O234" s="2"/>
      <c r="P234" s="5"/>
      <c r="Q234" s="6"/>
      <c r="R234" s="2"/>
      <c r="S234" s="2"/>
      <c r="T234" s="2"/>
      <c r="U234" s="2"/>
      <c r="V234" s="2"/>
      <c r="W234" s="186"/>
    </row>
    <row r="235" spans="1:23">
      <c r="A235" s="3" t="s">
        <v>1680</v>
      </c>
      <c r="B235" s="2"/>
      <c r="C235" s="3"/>
      <c r="D235" s="2"/>
      <c r="E235" s="3"/>
      <c r="F235" s="4"/>
      <c r="G235" s="2"/>
      <c r="H235" s="3"/>
      <c r="I235" s="2"/>
      <c r="J235" s="2"/>
      <c r="K235" s="2"/>
      <c r="L235" s="2"/>
      <c r="M235" s="2"/>
      <c r="N235" s="2"/>
      <c r="O235" s="2"/>
      <c r="P235" s="5"/>
      <c r="Q235" s="6"/>
      <c r="R235" s="2"/>
      <c r="S235" s="2"/>
      <c r="T235" s="2"/>
      <c r="U235" s="2"/>
      <c r="V235" s="2"/>
      <c r="W235" s="186"/>
    </row>
    <row r="236" spans="1:23">
      <c r="A236" s="3"/>
      <c r="B236" s="2"/>
      <c r="C236" s="3"/>
      <c r="D236" s="2"/>
      <c r="E236" s="3"/>
      <c r="F236" s="4"/>
      <c r="G236" s="2"/>
      <c r="H236" s="3"/>
      <c r="I236" s="2"/>
      <c r="J236" s="2"/>
      <c r="K236" s="2"/>
      <c r="L236" s="2"/>
      <c r="M236" s="2"/>
      <c r="N236" s="2"/>
      <c r="O236" s="2"/>
      <c r="P236" s="5"/>
      <c r="Q236" s="6"/>
      <c r="R236" s="2"/>
      <c r="S236" s="2"/>
      <c r="T236" s="2"/>
      <c r="U236" s="2"/>
      <c r="V236" s="2"/>
      <c r="W236" s="186"/>
    </row>
    <row r="237" spans="1:23">
      <c r="A237" s="3"/>
      <c r="B237" s="2"/>
      <c r="C237" s="3"/>
      <c r="D237" s="2"/>
      <c r="E237" s="3"/>
      <c r="F237" s="4"/>
      <c r="G237" s="2"/>
      <c r="H237" s="3"/>
      <c r="I237" s="2"/>
      <c r="J237" s="2"/>
      <c r="K237" s="2"/>
      <c r="L237" s="2"/>
      <c r="M237" s="2"/>
      <c r="N237" s="2"/>
      <c r="O237" s="2"/>
      <c r="P237" s="5"/>
      <c r="Q237" s="6"/>
      <c r="R237" s="2"/>
      <c r="S237" s="2"/>
      <c r="T237" s="2"/>
      <c r="U237" s="2"/>
      <c r="V237" s="2"/>
      <c r="W237" s="186"/>
    </row>
    <row r="238" spans="1:23">
      <c r="A238" s="3"/>
      <c r="B238" s="2"/>
      <c r="C238" s="3"/>
      <c r="D238" s="2"/>
      <c r="E238" s="3"/>
      <c r="F238" s="4"/>
      <c r="G238" s="2"/>
      <c r="H238" s="3"/>
      <c r="I238" s="2"/>
      <c r="J238" s="2"/>
      <c r="K238" s="2"/>
      <c r="L238" s="2"/>
      <c r="M238" s="2"/>
      <c r="N238" s="2"/>
      <c r="O238" s="2"/>
      <c r="P238" s="5"/>
      <c r="Q238" s="6"/>
      <c r="R238" s="6"/>
      <c r="S238" s="6"/>
      <c r="T238" s="2"/>
      <c r="U238" s="2"/>
      <c r="V238" s="2"/>
      <c r="W238" s="186"/>
    </row>
    <row r="239" spans="1:23">
      <c r="A239" s="3"/>
      <c r="B239" s="2"/>
      <c r="C239" s="3"/>
      <c r="D239" s="2"/>
      <c r="E239" s="3"/>
      <c r="F239" s="4"/>
      <c r="G239" s="2"/>
      <c r="H239" s="3"/>
      <c r="I239" s="2"/>
      <c r="J239" s="2"/>
      <c r="K239" s="2"/>
      <c r="L239" s="2"/>
      <c r="M239" s="2"/>
      <c r="N239" s="2"/>
      <c r="O239" s="2"/>
      <c r="P239" s="5"/>
      <c r="Q239" s="6"/>
      <c r="R239" s="6"/>
      <c r="S239" s="6"/>
      <c r="T239" s="2"/>
      <c r="U239" s="2"/>
      <c r="V239" s="2"/>
      <c r="W239" s="186"/>
    </row>
    <row r="240" spans="1:23">
      <c r="A240" s="3"/>
      <c r="B240" s="2"/>
      <c r="C240" s="3"/>
      <c r="D240" s="2"/>
      <c r="E240" s="3"/>
      <c r="F240" s="4"/>
      <c r="G240" s="2"/>
      <c r="H240" s="3"/>
      <c r="I240" s="2"/>
      <c r="J240" s="2"/>
      <c r="K240" s="2"/>
      <c r="L240" s="2"/>
      <c r="M240" s="2"/>
      <c r="N240" s="2"/>
      <c r="O240" s="7"/>
      <c r="P240" s="5"/>
      <c r="Q240" s="6"/>
      <c r="R240" s="6"/>
      <c r="S240" s="6"/>
      <c r="T240" s="2"/>
      <c r="U240" s="2"/>
      <c r="V240" s="2"/>
      <c r="W240" s="186"/>
    </row>
    <row r="241" spans="1:24">
      <c r="A241" s="3"/>
      <c r="B241" s="2"/>
      <c r="C241" s="3"/>
      <c r="D241" s="2"/>
      <c r="E241" s="3"/>
      <c r="F241" s="8" t="s">
        <v>1012</v>
      </c>
      <c r="G241" s="7" t="s">
        <v>1012</v>
      </c>
      <c r="H241" s="3"/>
      <c r="I241" s="7" t="s">
        <v>1533</v>
      </c>
      <c r="J241" s="264" t="s">
        <v>1534</v>
      </c>
      <c r="K241" s="7"/>
      <c r="L241" s="270" t="s">
        <v>1221</v>
      </c>
      <c r="M241" s="7" t="s">
        <v>1681</v>
      </c>
      <c r="N241" s="7" t="s">
        <v>1631</v>
      </c>
      <c r="O241" s="7" t="s">
        <v>1631</v>
      </c>
      <c r="P241" s="9" t="s">
        <v>703</v>
      </c>
      <c r="Q241" s="10" t="s">
        <v>704</v>
      </c>
      <c r="R241" s="267" t="s">
        <v>705</v>
      </c>
      <c r="S241" s="10" t="s">
        <v>706</v>
      </c>
      <c r="T241" s="269" t="s">
        <v>1535</v>
      </c>
      <c r="U241" s="269" t="s">
        <v>702</v>
      </c>
      <c r="V241" s="7" t="s">
        <v>1632</v>
      </c>
      <c r="W241" s="186"/>
    </row>
    <row r="242" spans="1:24">
      <c r="A242" s="266" t="s">
        <v>701</v>
      </c>
      <c r="B242" s="266" t="s">
        <v>786</v>
      </c>
      <c r="C242" s="12" t="s">
        <v>1633</v>
      </c>
      <c r="D242" s="11" t="s">
        <v>708</v>
      </c>
      <c r="E242" s="13" t="s">
        <v>1634</v>
      </c>
      <c r="F242" s="14" t="s">
        <v>1635</v>
      </c>
      <c r="G242" s="11" t="s">
        <v>1636</v>
      </c>
      <c r="H242" s="15" t="s">
        <v>1637</v>
      </c>
      <c r="I242" s="11" t="s">
        <v>1537</v>
      </c>
      <c r="J242" s="265" t="s">
        <v>1537</v>
      </c>
      <c r="K242" s="11" t="s">
        <v>1009</v>
      </c>
      <c r="L242" s="271" t="s">
        <v>1538</v>
      </c>
      <c r="M242" s="11" t="s">
        <v>1682</v>
      </c>
      <c r="N242" s="16" t="s">
        <v>1639</v>
      </c>
      <c r="O242" s="16" t="s">
        <v>1640</v>
      </c>
      <c r="P242" s="16" t="s">
        <v>1641</v>
      </c>
      <c r="Q242" s="11" t="s">
        <v>1642</v>
      </c>
      <c r="R242" s="268" t="s">
        <v>1539</v>
      </c>
      <c r="S242" s="17" t="s">
        <v>1539</v>
      </c>
      <c r="T242" s="268" t="s">
        <v>1540</v>
      </c>
      <c r="U242" s="268" t="s">
        <v>1540</v>
      </c>
      <c r="V242" s="17" t="s">
        <v>1540</v>
      </c>
      <c r="W242" s="186"/>
    </row>
    <row r="243" spans="1:24" s="104" customFormat="1">
      <c r="A243" s="96" t="s">
        <v>1649</v>
      </c>
      <c r="B243" s="236">
        <v>42929</v>
      </c>
      <c r="C243" s="96" t="s">
        <v>1683</v>
      </c>
      <c r="D243" s="237">
        <v>0.34375</v>
      </c>
      <c r="E243" s="96">
        <v>4</v>
      </c>
      <c r="F243" s="96">
        <v>1</v>
      </c>
      <c r="G243" s="258" t="s">
        <v>1656</v>
      </c>
      <c r="H243" s="258" t="s">
        <v>1045</v>
      </c>
      <c r="I243" s="96">
        <v>2.17</v>
      </c>
      <c r="J243" s="201">
        <v>2.17</v>
      </c>
      <c r="K243" s="259">
        <v>1</v>
      </c>
      <c r="L243" s="197">
        <v>0.5</v>
      </c>
      <c r="M243" s="96">
        <v>26.4</v>
      </c>
      <c r="N243" s="96">
        <v>7.75</v>
      </c>
      <c r="O243" s="96" t="s">
        <v>815</v>
      </c>
      <c r="P243" s="99">
        <v>4.62</v>
      </c>
      <c r="Q243" s="100" t="s">
        <v>713</v>
      </c>
      <c r="R243" s="103">
        <v>0.8460701244802562</v>
      </c>
      <c r="S243" s="102">
        <v>36.85459789240155</v>
      </c>
      <c r="T243" s="103">
        <v>6.8049455696202514</v>
      </c>
      <c r="U243" s="103">
        <v>2.1603272324630818</v>
      </c>
      <c r="V243" s="260">
        <v>8.9652728020833337</v>
      </c>
      <c r="W243" s="261"/>
      <c r="X243" s="262"/>
    </row>
    <row r="244" spans="1:24" s="104" customFormat="1">
      <c r="A244" s="96" t="s">
        <v>1644</v>
      </c>
      <c r="B244" s="236">
        <v>42929</v>
      </c>
      <c r="C244" s="96" t="s">
        <v>1672</v>
      </c>
      <c r="D244" s="237">
        <v>0.29166666666666669</v>
      </c>
      <c r="E244" s="96">
        <v>4</v>
      </c>
      <c r="F244" s="96">
        <v>2</v>
      </c>
      <c r="G244" s="96" t="s">
        <v>1651</v>
      </c>
      <c r="H244" s="258" t="s">
        <v>1045</v>
      </c>
      <c r="I244" s="96">
        <v>9.6999999999999993</v>
      </c>
      <c r="J244" s="201">
        <v>5.2</v>
      </c>
      <c r="K244" s="259">
        <v>0.53608247422680422</v>
      </c>
      <c r="L244" s="197">
        <v>0.5</v>
      </c>
      <c r="M244" s="96">
        <v>25.3</v>
      </c>
      <c r="N244" s="96">
        <v>8.1</v>
      </c>
      <c r="O244" s="96" t="s">
        <v>815</v>
      </c>
      <c r="P244" s="263">
        <v>7.05</v>
      </c>
      <c r="Q244" s="263">
        <v>13.8</v>
      </c>
      <c r="R244" s="103">
        <v>0.43109729690798615</v>
      </c>
      <c r="S244" s="102">
        <v>23.751439999999999</v>
      </c>
      <c r="T244" s="103">
        <v>1.9143936708860754</v>
      </c>
      <c r="U244" s="103">
        <v>1.6447631197257624E-2</v>
      </c>
      <c r="V244" s="260">
        <v>1.930841302083333</v>
      </c>
      <c r="W244" s="261"/>
      <c r="X244" s="262"/>
    </row>
    <row r="245" spans="1:24">
      <c r="A245" s="18" t="s">
        <v>1644</v>
      </c>
      <c r="B245" s="19">
        <v>42929</v>
      </c>
      <c r="C245" s="18" t="s">
        <v>1672</v>
      </c>
      <c r="D245" s="20">
        <v>0.29166666666666669</v>
      </c>
      <c r="E245" s="18">
        <v>4</v>
      </c>
      <c r="F245" s="18">
        <v>2</v>
      </c>
      <c r="G245" s="18" t="s">
        <v>1651</v>
      </c>
      <c r="H245" s="2" t="s">
        <v>1045</v>
      </c>
      <c r="I245" s="18">
        <v>9.6999999999999993</v>
      </c>
      <c r="J245" s="200">
        <v>5.2</v>
      </c>
      <c r="K245" s="21">
        <v>0.53608247422680422</v>
      </c>
      <c r="L245" s="196">
        <v>2</v>
      </c>
      <c r="M245" s="18">
        <v>25.6</v>
      </c>
      <c r="N245" s="18">
        <v>7.99</v>
      </c>
      <c r="O245" s="18" t="s">
        <v>815</v>
      </c>
      <c r="P245" s="27" t="s">
        <v>811</v>
      </c>
      <c r="Q245" s="27" t="s">
        <v>811</v>
      </c>
      <c r="R245" s="27" t="s">
        <v>811</v>
      </c>
      <c r="S245" s="27" t="s">
        <v>811</v>
      </c>
      <c r="T245" s="27" t="s">
        <v>811</v>
      </c>
      <c r="U245" s="27" t="s">
        <v>811</v>
      </c>
      <c r="V245" s="27" t="s">
        <v>811</v>
      </c>
      <c r="W245" s="186"/>
    </row>
    <row r="246" spans="1:24">
      <c r="A246" s="18" t="s">
        <v>1644</v>
      </c>
      <c r="B246" s="19">
        <v>42929</v>
      </c>
      <c r="C246" s="18" t="s">
        <v>1672</v>
      </c>
      <c r="D246" s="20">
        <v>0.29166666666666669</v>
      </c>
      <c r="E246" s="18">
        <v>4</v>
      </c>
      <c r="F246" s="18">
        <v>2</v>
      </c>
      <c r="G246" s="18" t="s">
        <v>1651</v>
      </c>
      <c r="H246" s="2" t="s">
        <v>1045</v>
      </c>
      <c r="I246" s="18">
        <v>9.6999999999999993</v>
      </c>
      <c r="J246" s="200">
        <v>5.2</v>
      </c>
      <c r="K246" s="21">
        <v>0.53608247422680422</v>
      </c>
      <c r="L246" s="196">
        <v>4</v>
      </c>
      <c r="M246" s="18">
        <v>25.4</v>
      </c>
      <c r="N246" s="18">
        <v>8.1999999999999993</v>
      </c>
      <c r="O246" s="18" t="s">
        <v>815</v>
      </c>
      <c r="P246" s="27" t="s">
        <v>811</v>
      </c>
      <c r="Q246" s="27" t="s">
        <v>811</v>
      </c>
      <c r="R246" s="27" t="s">
        <v>811</v>
      </c>
      <c r="S246" s="27" t="s">
        <v>811</v>
      </c>
      <c r="T246" s="27" t="s">
        <v>811</v>
      </c>
      <c r="U246" s="27" t="s">
        <v>811</v>
      </c>
      <c r="V246" s="27" t="s">
        <v>811</v>
      </c>
      <c r="W246" s="186"/>
    </row>
    <row r="247" spans="1:24">
      <c r="A247" s="18" t="s">
        <v>1644</v>
      </c>
      <c r="B247" s="19">
        <v>42929</v>
      </c>
      <c r="C247" s="18" t="s">
        <v>1672</v>
      </c>
      <c r="D247" s="20">
        <v>0.29166666666666669</v>
      </c>
      <c r="E247" s="18">
        <v>4</v>
      </c>
      <c r="F247" s="18">
        <v>2</v>
      </c>
      <c r="G247" s="2" t="s">
        <v>1651</v>
      </c>
      <c r="H247" s="2" t="s">
        <v>1045</v>
      </c>
      <c r="I247" s="18">
        <v>9.6999999999999993</v>
      </c>
      <c r="J247" s="200">
        <v>5.2</v>
      </c>
      <c r="K247" s="21">
        <v>0.53608247422680422</v>
      </c>
      <c r="L247" s="196">
        <v>6</v>
      </c>
      <c r="M247" s="18">
        <v>22.7</v>
      </c>
      <c r="N247" s="18">
        <v>11.21</v>
      </c>
      <c r="O247" s="18" t="s">
        <v>815</v>
      </c>
      <c r="P247" s="27" t="s">
        <v>811</v>
      </c>
      <c r="Q247" s="27" t="s">
        <v>811</v>
      </c>
      <c r="R247" s="27" t="s">
        <v>811</v>
      </c>
      <c r="S247" s="27" t="s">
        <v>811</v>
      </c>
      <c r="T247" s="27" t="s">
        <v>811</v>
      </c>
      <c r="U247" s="27" t="s">
        <v>811</v>
      </c>
      <c r="V247" s="27" t="s">
        <v>811</v>
      </c>
      <c r="W247" s="186"/>
    </row>
    <row r="248" spans="1:24">
      <c r="A248" s="18" t="s">
        <v>1644</v>
      </c>
      <c r="B248" s="19">
        <v>42929</v>
      </c>
      <c r="C248" s="18" t="s">
        <v>1672</v>
      </c>
      <c r="D248" s="20">
        <v>0.29166666666666669</v>
      </c>
      <c r="E248" s="18">
        <v>4</v>
      </c>
      <c r="F248" s="18">
        <v>2</v>
      </c>
      <c r="G248" s="2" t="s">
        <v>1651</v>
      </c>
      <c r="H248" s="2" t="s">
        <v>1045</v>
      </c>
      <c r="I248" s="18">
        <v>9.6999999999999993</v>
      </c>
      <c r="J248" s="200">
        <v>5.2</v>
      </c>
      <c r="K248" s="21">
        <v>0.53608247422680422</v>
      </c>
      <c r="L248" s="196">
        <v>8</v>
      </c>
      <c r="M248" s="18">
        <v>19.8</v>
      </c>
      <c r="N248" s="18">
        <v>9.2899999999999991</v>
      </c>
      <c r="O248" s="18" t="s">
        <v>815</v>
      </c>
      <c r="P248" s="27" t="s">
        <v>811</v>
      </c>
      <c r="Q248" s="27" t="s">
        <v>811</v>
      </c>
      <c r="R248" s="27" t="s">
        <v>811</v>
      </c>
      <c r="S248" s="27" t="s">
        <v>811</v>
      </c>
      <c r="T248" s="27" t="s">
        <v>811</v>
      </c>
      <c r="U248" s="27" t="s">
        <v>811</v>
      </c>
      <c r="V248" s="27" t="s">
        <v>811</v>
      </c>
      <c r="W248" s="186"/>
    </row>
    <row r="249" spans="1:24">
      <c r="A249" s="18" t="s">
        <v>1644</v>
      </c>
      <c r="B249" s="19">
        <v>42929</v>
      </c>
      <c r="C249" s="18" t="s">
        <v>1672</v>
      </c>
      <c r="D249" s="20">
        <v>0.29166666666666669</v>
      </c>
      <c r="E249" s="18">
        <v>4</v>
      </c>
      <c r="F249" s="18">
        <v>2</v>
      </c>
      <c r="G249" s="2" t="s">
        <v>1651</v>
      </c>
      <c r="H249" s="2" t="s">
        <v>1045</v>
      </c>
      <c r="I249" s="18">
        <v>9.6999999999999993</v>
      </c>
      <c r="J249" s="200">
        <v>5.2</v>
      </c>
      <c r="K249" s="21">
        <v>0.53608247422680422</v>
      </c>
      <c r="L249" s="196">
        <v>9</v>
      </c>
      <c r="M249" s="18">
        <v>18.5</v>
      </c>
      <c r="N249" s="18">
        <v>6.34</v>
      </c>
      <c r="O249" s="18" t="s">
        <v>815</v>
      </c>
      <c r="P249" s="22">
        <v>6.37</v>
      </c>
      <c r="Q249" s="23" t="s">
        <v>713</v>
      </c>
      <c r="R249" s="24">
        <v>1.103569727582943</v>
      </c>
      <c r="S249" s="25">
        <v>32.48687742651137</v>
      </c>
      <c r="T249" s="24">
        <v>7.1588670886075931</v>
      </c>
      <c r="U249" s="24">
        <v>2.8676072134757424</v>
      </c>
      <c r="V249" s="26">
        <v>10.026474302083336</v>
      </c>
      <c r="W249" s="186"/>
    </row>
    <row r="250" spans="1:24" s="104" customFormat="1">
      <c r="A250" s="96" t="s">
        <v>1613</v>
      </c>
      <c r="B250" s="236">
        <v>42929</v>
      </c>
      <c r="C250" s="96" t="s">
        <v>815</v>
      </c>
      <c r="D250" s="96" t="s">
        <v>815</v>
      </c>
      <c r="E250" s="96" t="s">
        <v>815</v>
      </c>
      <c r="F250" s="96" t="s">
        <v>815</v>
      </c>
      <c r="G250" s="96" t="s">
        <v>815</v>
      </c>
      <c r="H250" s="96" t="s">
        <v>815</v>
      </c>
      <c r="I250" s="96" t="s">
        <v>815</v>
      </c>
      <c r="J250" s="201" t="s">
        <v>815</v>
      </c>
      <c r="K250" s="96" t="s">
        <v>815</v>
      </c>
      <c r="L250" s="197" t="s">
        <v>815</v>
      </c>
      <c r="M250" s="96" t="s">
        <v>815</v>
      </c>
      <c r="N250" s="96" t="s">
        <v>815</v>
      </c>
      <c r="O250" s="96" t="s">
        <v>815</v>
      </c>
      <c r="P250" s="263">
        <v>7.19</v>
      </c>
      <c r="Q250" s="263">
        <v>57.7</v>
      </c>
      <c r="R250" s="103">
        <v>2.170353797579788</v>
      </c>
      <c r="S250" s="102">
        <v>23.439456461453133</v>
      </c>
      <c r="T250" s="103">
        <v>5.3892594936708855</v>
      </c>
      <c r="U250" s="103">
        <v>1.4917373084124481</v>
      </c>
      <c r="V250" s="260">
        <v>6.8809968020833336</v>
      </c>
      <c r="W250" s="261"/>
      <c r="X250" s="262"/>
    </row>
    <row r="251" spans="1:24" s="104" customFormat="1">
      <c r="A251" s="96" t="s">
        <v>1677</v>
      </c>
      <c r="B251" s="236">
        <v>42929</v>
      </c>
      <c r="C251" s="96" t="s">
        <v>815</v>
      </c>
      <c r="D251" s="96" t="s">
        <v>815</v>
      </c>
      <c r="E251" s="96" t="s">
        <v>815</v>
      </c>
      <c r="F251" s="96" t="s">
        <v>815</v>
      </c>
      <c r="G251" s="96" t="s">
        <v>815</v>
      </c>
      <c r="H251" s="96" t="s">
        <v>815</v>
      </c>
      <c r="I251" s="96" t="s">
        <v>815</v>
      </c>
      <c r="J251" s="201" t="s">
        <v>815</v>
      </c>
      <c r="K251" s="96" t="s">
        <v>815</v>
      </c>
      <c r="L251" s="197" t="s">
        <v>815</v>
      </c>
      <c r="M251" s="96" t="s">
        <v>815</v>
      </c>
      <c r="N251" s="96" t="s">
        <v>815</v>
      </c>
      <c r="O251" s="96" t="s">
        <v>815</v>
      </c>
      <c r="P251" s="263">
        <v>5.61</v>
      </c>
      <c r="Q251" s="263">
        <v>22.3</v>
      </c>
      <c r="R251" s="103">
        <v>1.3978549882717277</v>
      </c>
      <c r="S251" s="102">
        <v>80.687790000000007</v>
      </c>
      <c r="T251" s="103">
        <v>6.5073297468354401</v>
      </c>
      <c r="U251" s="103">
        <v>3.0806840552478922</v>
      </c>
      <c r="V251" s="260">
        <v>9.5880138020833314</v>
      </c>
      <c r="W251" s="261"/>
      <c r="X251" s="262"/>
    </row>
    <row r="252" spans="1:24" s="104" customFormat="1">
      <c r="A252" s="96" t="s">
        <v>1653</v>
      </c>
      <c r="B252" s="236">
        <v>42929</v>
      </c>
      <c r="C252" s="96" t="s">
        <v>1684</v>
      </c>
      <c r="D252" s="237">
        <v>0.3298611111111111</v>
      </c>
      <c r="E252" s="96">
        <v>4</v>
      </c>
      <c r="F252" s="96">
        <v>1</v>
      </c>
      <c r="G252" s="258" t="s">
        <v>817</v>
      </c>
      <c r="H252" s="258" t="s">
        <v>1045</v>
      </c>
      <c r="I252" s="96">
        <v>7.8</v>
      </c>
      <c r="J252" s="201">
        <v>1.9</v>
      </c>
      <c r="K252" s="259">
        <v>0.24358974358974358</v>
      </c>
      <c r="L252" s="197">
        <v>0.5</v>
      </c>
      <c r="M252" s="96">
        <v>25</v>
      </c>
      <c r="N252" s="96">
        <v>7.41</v>
      </c>
      <c r="O252" s="96" t="s">
        <v>815</v>
      </c>
      <c r="P252" s="263">
        <v>6.96</v>
      </c>
      <c r="Q252" s="263">
        <v>12.7</v>
      </c>
      <c r="R252" s="103">
        <v>1.0299984124107469</v>
      </c>
      <c r="S252" s="102">
        <v>28.743117027176929</v>
      </c>
      <c r="T252" s="103">
        <v>5.9523164556962005</v>
      </c>
      <c r="U252" s="103">
        <v>2.9621203463871346</v>
      </c>
      <c r="V252" s="260">
        <v>8.9144368020833351</v>
      </c>
      <c r="W252" s="261"/>
      <c r="X252" s="262"/>
    </row>
    <row r="253" spans="1:24">
      <c r="A253" s="18" t="s">
        <v>1653</v>
      </c>
      <c r="B253" s="19">
        <v>42929</v>
      </c>
      <c r="C253" s="18" t="s">
        <v>1684</v>
      </c>
      <c r="D253" s="20">
        <v>0.3298611111111111</v>
      </c>
      <c r="E253" s="18">
        <v>4</v>
      </c>
      <c r="F253" s="18">
        <v>1</v>
      </c>
      <c r="G253" s="2" t="s">
        <v>817</v>
      </c>
      <c r="H253" s="2" t="s">
        <v>1045</v>
      </c>
      <c r="I253" s="18">
        <v>7.8</v>
      </c>
      <c r="J253" s="200">
        <v>1.9</v>
      </c>
      <c r="K253" s="21">
        <v>0.24358974358974358</v>
      </c>
      <c r="L253" s="196">
        <v>2</v>
      </c>
      <c r="M253" s="18">
        <v>25</v>
      </c>
      <c r="N253" s="18">
        <v>7.37</v>
      </c>
      <c r="O253" s="18" t="s">
        <v>815</v>
      </c>
      <c r="P253" s="27" t="s">
        <v>811</v>
      </c>
      <c r="Q253" s="27" t="s">
        <v>811</v>
      </c>
      <c r="R253" s="27" t="s">
        <v>811</v>
      </c>
      <c r="S253" s="27" t="s">
        <v>811</v>
      </c>
      <c r="T253" s="27" t="s">
        <v>811</v>
      </c>
      <c r="U253" s="27" t="s">
        <v>811</v>
      </c>
      <c r="V253" s="27" t="s">
        <v>811</v>
      </c>
      <c r="W253" s="186"/>
    </row>
    <row r="254" spans="1:24">
      <c r="A254" s="18" t="s">
        <v>1653</v>
      </c>
      <c r="B254" s="19">
        <v>42929</v>
      </c>
      <c r="C254" s="18" t="s">
        <v>1684</v>
      </c>
      <c r="D254" s="20">
        <v>0.3298611111111111</v>
      </c>
      <c r="E254" s="18">
        <v>4</v>
      </c>
      <c r="F254" s="18">
        <v>1</v>
      </c>
      <c r="G254" s="2" t="s">
        <v>817</v>
      </c>
      <c r="H254" s="2" t="s">
        <v>1045</v>
      </c>
      <c r="I254" s="18">
        <v>7.8</v>
      </c>
      <c r="J254" s="200">
        <v>1.9</v>
      </c>
      <c r="K254" s="21">
        <v>0.24358974358974358</v>
      </c>
      <c r="L254" s="196">
        <v>4</v>
      </c>
      <c r="M254" s="18">
        <v>24.4</v>
      </c>
      <c r="N254" s="18">
        <v>5.74</v>
      </c>
      <c r="O254" s="18" t="s">
        <v>815</v>
      </c>
      <c r="P254" s="27" t="s">
        <v>811</v>
      </c>
      <c r="Q254" s="27" t="s">
        <v>811</v>
      </c>
      <c r="R254" s="27" t="s">
        <v>811</v>
      </c>
      <c r="S254" s="27" t="s">
        <v>811</v>
      </c>
      <c r="T254" s="27" t="s">
        <v>811</v>
      </c>
      <c r="U254" s="27" t="s">
        <v>811</v>
      </c>
      <c r="V254" s="27" t="s">
        <v>811</v>
      </c>
      <c r="W254" s="186"/>
    </row>
    <row r="255" spans="1:24">
      <c r="A255" s="18" t="s">
        <v>1653</v>
      </c>
      <c r="B255" s="19">
        <v>42929</v>
      </c>
      <c r="C255" s="18" t="s">
        <v>1684</v>
      </c>
      <c r="D255" s="20">
        <v>0.3298611111111111</v>
      </c>
      <c r="E255" s="18">
        <v>4</v>
      </c>
      <c r="F255" s="18">
        <v>1</v>
      </c>
      <c r="G255" s="2" t="s">
        <v>817</v>
      </c>
      <c r="H255" s="2" t="s">
        <v>1045</v>
      </c>
      <c r="I255" s="18">
        <v>7.8</v>
      </c>
      <c r="J255" s="200">
        <v>1.9</v>
      </c>
      <c r="K255" s="21">
        <v>0.24358974358974358</v>
      </c>
      <c r="L255" s="196">
        <v>5</v>
      </c>
      <c r="M255" s="18">
        <v>23.9</v>
      </c>
      <c r="N255" s="18">
        <v>4.0199999999999996</v>
      </c>
      <c r="O255" s="18" t="s">
        <v>815</v>
      </c>
      <c r="P255" s="27" t="s">
        <v>811</v>
      </c>
      <c r="Q255" s="27" t="s">
        <v>811</v>
      </c>
      <c r="R255" s="27" t="s">
        <v>811</v>
      </c>
      <c r="S255" s="27" t="s">
        <v>811</v>
      </c>
      <c r="T255" s="27" t="s">
        <v>811</v>
      </c>
      <c r="U255" s="27" t="s">
        <v>811</v>
      </c>
      <c r="V255" s="27" t="s">
        <v>811</v>
      </c>
      <c r="W255" s="186"/>
    </row>
    <row r="256" spans="1:24">
      <c r="A256" s="18" t="s">
        <v>1653</v>
      </c>
      <c r="B256" s="19">
        <v>42929</v>
      </c>
      <c r="C256" s="18" t="s">
        <v>1684</v>
      </c>
      <c r="D256" s="20">
        <v>0.3298611111111111</v>
      </c>
      <c r="E256" s="18">
        <v>4</v>
      </c>
      <c r="F256" s="18">
        <v>1</v>
      </c>
      <c r="G256" s="2" t="s">
        <v>817</v>
      </c>
      <c r="H256" s="2" t="s">
        <v>1045</v>
      </c>
      <c r="I256" s="18">
        <v>7.8</v>
      </c>
      <c r="J256" s="200">
        <v>1.9</v>
      </c>
      <c r="K256" s="21">
        <v>0.24358974358974358</v>
      </c>
      <c r="L256" s="196">
        <v>6</v>
      </c>
      <c r="M256" s="18">
        <v>23</v>
      </c>
      <c r="N256" s="28">
        <v>0.6</v>
      </c>
      <c r="O256" s="18" t="s">
        <v>815</v>
      </c>
      <c r="P256" s="27" t="s">
        <v>811</v>
      </c>
      <c r="Q256" s="27" t="s">
        <v>811</v>
      </c>
      <c r="R256" s="27" t="s">
        <v>811</v>
      </c>
      <c r="S256" s="27" t="s">
        <v>811</v>
      </c>
      <c r="T256" s="27" t="s">
        <v>811</v>
      </c>
      <c r="U256" s="27" t="s">
        <v>811</v>
      </c>
      <c r="V256" s="27" t="s">
        <v>811</v>
      </c>
      <c r="W256" s="186"/>
    </row>
    <row r="257" spans="1:24">
      <c r="A257" s="18" t="s">
        <v>1653</v>
      </c>
      <c r="B257" s="19">
        <v>42929</v>
      </c>
      <c r="C257" s="18" t="s">
        <v>1684</v>
      </c>
      <c r="D257" s="20">
        <v>0.3298611111111111</v>
      </c>
      <c r="E257" s="18">
        <v>4</v>
      </c>
      <c r="F257" s="18">
        <v>1</v>
      </c>
      <c r="G257" s="2" t="s">
        <v>817</v>
      </c>
      <c r="H257" s="2" t="s">
        <v>1045</v>
      </c>
      <c r="I257" s="18">
        <v>7.8</v>
      </c>
      <c r="J257" s="200">
        <v>1.9</v>
      </c>
      <c r="K257" s="21">
        <v>0.24358974358974358</v>
      </c>
      <c r="L257" s="196">
        <v>7</v>
      </c>
      <c r="M257" s="18">
        <v>20.6</v>
      </c>
      <c r="N257" s="18">
        <v>0.31</v>
      </c>
      <c r="O257" s="18" t="s">
        <v>815</v>
      </c>
      <c r="P257" s="27">
        <v>6.38</v>
      </c>
      <c r="Q257" s="27">
        <v>25.4</v>
      </c>
      <c r="R257" s="24">
        <v>2.6485673461990631</v>
      </c>
      <c r="S257" s="25">
        <v>64.932800887409869</v>
      </c>
      <c r="T257" s="24">
        <v>13.620616033755274</v>
      </c>
      <c r="U257" s="24">
        <v>8.1516661051336143</v>
      </c>
      <c r="V257" s="26">
        <v>21.77228213888889</v>
      </c>
      <c r="W257" s="186"/>
    </row>
    <row r="258" spans="1:24" s="104" customFormat="1">
      <c r="A258" s="96" t="s">
        <v>1664</v>
      </c>
      <c r="B258" s="236">
        <v>42929</v>
      </c>
      <c r="C258" s="96" t="s">
        <v>815</v>
      </c>
      <c r="D258" s="96" t="s">
        <v>815</v>
      </c>
      <c r="E258" s="96" t="s">
        <v>815</v>
      </c>
      <c r="F258" s="96" t="s">
        <v>815</v>
      </c>
      <c r="G258" s="96" t="s">
        <v>815</v>
      </c>
      <c r="H258" s="96" t="s">
        <v>815</v>
      </c>
      <c r="I258" s="96" t="s">
        <v>815</v>
      </c>
      <c r="J258" s="201" t="s">
        <v>815</v>
      </c>
      <c r="K258" s="96" t="s">
        <v>815</v>
      </c>
      <c r="L258" s="197" t="s">
        <v>815</v>
      </c>
      <c r="M258" s="96" t="s">
        <v>815</v>
      </c>
      <c r="N258" s="96" t="s">
        <v>815</v>
      </c>
      <c r="O258" s="96" t="s">
        <v>815</v>
      </c>
      <c r="P258" s="263">
        <v>6.5</v>
      </c>
      <c r="Q258" s="263">
        <v>47.1</v>
      </c>
      <c r="R258" s="103">
        <v>2.0232111672353956</v>
      </c>
      <c r="S258" s="102">
        <v>73.356261785912352</v>
      </c>
      <c r="T258" s="103">
        <v>18.918713924050632</v>
      </c>
      <c r="U258" s="103">
        <v>7.8073863780327031</v>
      </c>
      <c r="V258" s="260">
        <v>26.726100302083335</v>
      </c>
      <c r="W258" s="261"/>
      <c r="X258" s="262"/>
    </row>
    <row r="259" spans="1:24" s="104" customFormat="1">
      <c r="A259" s="96" t="s">
        <v>1552</v>
      </c>
      <c r="B259" s="236">
        <v>42929</v>
      </c>
      <c r="C259" s="96" t="s">
        <v>1685</v>
      </c>
      <c r="D259" s="237">
        <v>0.34375</v>
      </c>
      <c r="E259" s="96">
        <v>3</v>
      </c>
      <c r="F259" s="96">
        <v>0</v>
      </c>
      <c r="G259" s="96" t="s">
        <v>815</v>
      </c>
      <c r="H259" s="258" t="s">
        <v>1045</v>
      </c>
      <c r="I259" s="96">
        <v>18</v>
      </c>
      <c r="J259" s="201">
        <v>5.0999999999999996</v>
      </c>
      <c r="K259" s="259">
        <v>0.28333333333333333</v>
      </c>
      <c r="L259" s="197">
        <v>0.5</v>
      </c>
      <c r="M259" s="96">
        <v>25.6</v>
      </c>
      <c r="N259" s="96">
        <v>7.95</v>
      </c>
      <c r="O259" s="96" t="s">
        <v>815</v>
      </c>
      <c r="P259" s="263">
        <v>6.94</v>
      </c>
      <c r="Q259" s="263">
        <v>12.1</v>
      </c>
      <c r="R259" s="103">
        <v>0.43109729690798615</v>
      </c>
      <c r="S259" s="102">
        <v>39.974398225180252</v>
      </c>
      <c r="T259" s="103">
        <v>1.970699367088607</v>
      </c>
      <c r="U259" s="103">
        <v>1.0912429349947259</v>
      </c>
      <c r="V259" s="260">
        <v>3.0619423020833327</v>
      </c>
      <c r="W259" s="261"/>
      <c r="X259" s="262"/>
    </row>
    <row r="260" spans="1:24">
      <c r="A260" s="18" t="s">
        <v>1552</v>
      </c>
      <c r="B260" s="19">
        <v>42929</v>
      </c>
      <c r="C260" s="18" t="s">
        <v>1685</v>
      </c>
      <c r="D260" s="20">
        <v>0.34375</v>
      </c>
      <c r="E260" s="18">
        <v>3</v>
      </c>
      <c r="F260" s="18">
        <v>0</v>
      </c>
      <c r="G260" s="18" t="s">
        <v>815</v>
      </c>
      <c r="H260" s="2" t="s">
        <v>1045</v>
      </c>
      <c r="I260" s="18">
        <v>18</v>
      </c>
      <c r="J260" s="200">
        <v>5.0999999999999996</v>
      </c>
      <c r="K260" s="21">
        <v>0.28333333333333333</v>
      </c>
      <c r="L260" s="196">
        <v>2</v>
      </c>
      <c r="M260" s="18">
        <v>25.6</v>
      </c>
      <c r="N260" s="18">
        <v>8.02</v>
      </c>
      <c r="O260" s="18" t="s">
        <v>815</v>
      </c>
      <c r="P260" s="27" t="s">
        <v>811</v>
      </c>
      <c r="Q260" s="27" t="s">
        <v>811</v>
      </c>
      <c r="R260" s="27" t="s">
        <v>811</v>
      </c>
      <c r="S260" s="27" t="s">
        <v>811</v>
      </c>
      <c r="T260" s="27" t="s">
        <v>811</v>
      </c>
      <c r="U260" s="27" t="s">
        <v>811</v>
      </c>
      <c r="V260" s="27" t="s">
        <v>811</v>
      </c>
      <c r="W260" s="186"/>
    </row>
    <row r="261" spans="1:24" s="253" customFormat="1">
      <c r="A261" s="242" t="s">
        <v>1552</v>
      </c>
      <c r="B261" s="240">
        <v>42929</v>
      </c>
      <c r="C261" s="242" t="s">
        <v>1685</v>
      </c>
      <c r="D261" s="241">
        <v>0.34375</v>
      </c>
      <c r="E261" s="242">
        <v>3</v>
      </c>
      <c r="F261" s="242">
        <v>0</v>
      </c>
      <c r="G261" s="242" t="s">
        <v>815</v>
      </c>
      <c r="H261" s="273" t="s">
        <v>1045</v>
      </c>
      <c r="I261" s="242">
        <v>18</v>
      </c>
      <c r="J261" s="244">
        <v>5.0999999999999996</v>
      </c>
      <c r="K261" s="274">
        <v>0.28333333333333333</v>
      </c>
      <c r="L261" s="275">
        <v>3</v>
      </c>
      <c r="M261" s="242" t="s">
        <v>815</v>
      </c>
      <c r="N261" s="242" t="s">
        <v>815</v>
      </c>
      <c r="O261" s="242" t="s">
        <v>815</v>
      </c>
      <c r="P261" s="276">
        <v>6.89</v>
      </c>
      <c r="Q261" s="276">
        <v>13.6</v>
      </c>
      <c r="R261" s="250">
        <v>0.35924774742332172</v>
      </c>
      <c r="S261" s="256">
        <v>34.046777592900725</v>
      </c>
      <c r="T261" s="250">
        <v>3.5955208860759482</v>
      </c>
      <c r="U261" s="250">
        <v>2.5000000000000001E-2</v>
      </c>
      <c r="V261" s="277">
        <v>3.6205208860759481</v>
      </c>
      <c r="W261" s="278"/>
      <c r="X261" s="279"/>
    </row>
    <row r="262" spans="1:24">
      <c r="A262" s="18" t="s">
        <v>1552</v>
      </c>
      <c r="B262" s="19">
        <v>42929</v>
      </c>
      <c r="C262" s="18" t="s">
        <v>1685</v>
      </c>
      <c r="D262" s="20">
        <v>0.34375</v>
      </c>
      <c r="E262" s="18">
        <v>3</v>
      </c>
      <c r="F262" s="18">
        <v>0</v>
      </c>
      <c r="G262" s="18" t="s">
        <v>815</v>
      </c>
      <c r="H262" s="2" t="s">
        <v>1045</v>
      </c>
      <c r="I262" s="18">
        <v>18</v>
      </c>
      <c r="J262" s="200">
        <v>5.0999999999999996</v>
      </c>
      <c r="K262" s="21">
        <v>0.28333333333333333</v>
      </c>
      <c r="L262" s="196">
        <v>4</v>
      </c>
      <c r="M262" s="18">
        <v>25.4</v>
      </c>
      <c r="N262" s="18">
        <v>8.35</v>
      </c>
      <c r="O262" s="18" t="s">
        <v>815</v>
      </c>
      <c r="P262" s="27" t="s">
        <v>811</v>
      </c>
      <c r="Q262" s="27" t="s">
        <v>811</v>
      </c>
      <c r="R262" s="27" t="s">
        <v>811</v>
      </c>
      <c r="S262" s="27" t="s">
        <v>811</v>
      </c>
      <c r="T262" s="27" t="s">
        <v>811</v>
      </c>
      <c r="U262" s="27" t="s">
        <v>811</v>
      </c>
      <c r="V262" s="27" t="s">
        <v>811</v>
      </c>
      <c r="W262" s="186"/>
    </row>
    <row r="263" spans="1:24">
      <c r="A263" s="18" t="s">
        <v>1552</v>
      </c>
      <c r="B263" s="19">
        <v>42929</v>
      </c>
      <c r="C263" s="18" t="s">
        <v>1685</v>
      </c>
      <c r="D263" s="20">
        <v>0.34375</v>
      </c>
      <c r="E263" s="18">
        <v>3</v>
      </c>
      <c r="F263" s="18">
        <v>0</v>
      </c>
      <c r="G263" s="18" t="s">
        <v>815</v>
      </c>
      <c r="H263" s="2" t="s">
        <v>1045</v>
      </c>
      <c r="I263" s="18">
        <v>18</v>
      </c>
      <c r="J263" s="200">
        <v>5.0999999999999996</v>
      </c>
      <c r="K263" s="21">
        <v>0.28333333333333333</v>
      </c>
      <c r="L263" s="196">
        <v>6</v>
      </c>
      <c r="M263" s="18">
        <v>20.3</v>
      </c>
      <c r="N263" s="18">
        <v>11.31</v>
      </c>
      <c r="O263" s="18" t="s">
        <v>815</v>
      </c>
      <c r="P263" s="27" t="s">
        <v>811</v>
      </c>
      <c r="Q263" s="27" t="s">
        <v>811</v>
      </c>
      <c r="R263" s="27" t="s">
        <v>811</v>
      </c>
      <c r="S263" s="27" t="s">
        <v>811</v>
      </c>
      <c r="T263" s="27" t="s">
        <v>811</v>
      </c>
      <c r="U263" s="27" t="s">
        <v>811</v>
      </c>
      <c r="V263" s="27" t="s">
        <v>811</v>
      </c>
      <c r="W263" s="186"/>
    </row>
    <row r="264" spans="1:24">
      <c r="A264" s="18" t="s">
        <v>1552</v>
      </c>
      <c r="B264" s="19">
        <v>42929</v>
      </c>
      <c r="C264" s="18" t="s">
        <v>1685</v>
      </c>
      <c r="D264" s="20">
        <v>0.34375</v>
      </c>
      <c r="E264" s="18">
        <v>3</v>
      </c>
      <c r="F264" s="18">
        <v>0</v>
      </c>
      <c r="G264" s="18" t="s">
        <v>815</v>
      </c>
      <c r="H264" s="2" t="s">
        <v>1045</v>
      </c>
      <c r="I264" s="18">
        <v>18</v>
      </c>
      <c r="J264" s="200">
        <v>5.0999999999999996</v>
      </c>
      <c r="K264" s="21">
        <v>0.28333333333333333</v>
      </c>
      <c r="L264" s="196">
        <v>8</v>
      </c>
      <c r="M264" s="18">
        <v>14.4</v>
      </c>
      <c r="N264" s="18">
        <v>14.05</v>
      </c>
      <c r="O264" s="18" t="s">
        <v>815</v>
      </c>
      <c r="P264" s="27" t="s">
        <v>811</v>
      </c>
      <c r="Q264" s="27" t="s">
        <v>811</v>
      </c>
      <c r="R264" s="27" t="s">
        <v>811</v>
      </c>
      <c r="S264" s="27" t="s">
        <v>811</v>
      </c>
      <c r="T264" s="27" t="s">
        <v>811</v>
      </c>
      <c r="U264" s="27" t="s">
        <v>811</v>
      </c>
      <c r="V264" s="27" t="s">
        <v>811</v>
      </c>
      <c r="W264" s="186"/>
    </row>
    <row r="265" spans="1:24">
      <c r="A265" s="18" t="s">
        <v>1552</v>
      </c>
      <c r="B265" s="19">
        <v>42929</v>
      </c>
      <c r="C265" s="18" t="s">
        <v>1685</v>
      </c>
      <c r="D265" s="20">
        <v>0.34375</v>
      </c>
      <c r="E265" s="18">
        <v>3</v>
      </c>
      <c r="F265" s="18">
        <v>0</v>
      </c>
      <c r="G265" s="18" t="s">
        <v>815</v>
      </c>
      <c r="H265" s="2" t="s">
        <v>1045</v>
      </c>
      <c r="I265" s="18">
        <v>18</v>
      </c>
      <c r="J265" s="200">
        <v>5.0999999999999996</v>
      </c>
      <c r="K265" s="21">
        <v>0.28333333333333333</v>
      </c>
      <c r="L265" s="196">
        <v>9</v>
      </c>
      <c r="M265" s="18" t="s">
        <v>815</v>
      </c>
      <c r="N265" s="18" t="s">
        <v>815</v>
      </c>
      <c r="O265" s="18" t="s">
        <v>815</v>
      </c>
      <c r="P265" s="27">
        <v>7.18</v>
      </c>
      <c r="Q265" s="27">
        <v>12.3</v>
      </c>
      <c r="R265" s="24">
        <v>0.50294684639265053</v>
      </c>
      <c r="S265" s="25">
        <v>43.406178591236824</v>
      </c>
      <c r="T265" s="24">
        <v>5.5742639240506318</v>
      </c>
      <c r="U265" s="24">
        <v>2.0756273780327024</v>
      </c>
      <c r="V265" s="26">
        <v>7.6498913020833346</v>
      </c>
      <c r="W265" s="186"/>
    </row>
    <row r="266" spans="1:24">
      <c r="A266" s="18" t="s">
        <v>1552</v>
      </c>
      <c r="B266" s="19">
        <v>42929</v>
      </c>
      <c r="C266" s="18" t="s">
        <v>1685</v>
      </c>
      <c r="D266" s="20">
        <v>0.34375</v>
      </c>
      <c r="E266" s="18">
        <v>3</v>
      </c>
      <c r="F266" s="18">
        <v>0</v>
      </c>
      <c r="G266" s="18" t="s">
        <v>815</v>
      </c>
      <c r="H266" s="2" t="s">
        <v>1045</v>
      </c>
      <c r="I266" s="18">
        <v>18</v>
      </c>
      <c r="J266" s="200">
        <v>5.0999999999999996</v>
      </c>
      <c r="K266" s="21">
        <v>0.28333333333333333</v>
      </c>
      <c r="L266" s="196">
        <v>10</v>
      </c>
      <c r="M266" s="18">
        <v>10.4</v>
      </c>
      <c r="N266" s="18">
        <v>13.47</v>
      </c>
      <c r="O266" s="18" t="s">
        <v>815</v>
      </c>
      <c r="P266" s="27" t="s">
        <v>811</v>
      </c>
      <c r="Q266" s="27" t="s">
        <v>811</v>
      </c>
      <c r="R266" s="27" t="s">
        <v>811</v>
      </c>
      <c r="S266" s="27" t="s">
        <v>811</v>
      </c>
      <c r="T266" s="27" t="s">
        <v>811</v>
      </c>
      <c r="U266" s="27" t="s">
        <v>811</v>
      </c>
      <c r="V266" s="27" t="s">
        <v>811</v>
      </c>
      <c r="W266" s="186"/>
    </row>
    <row r="267" spans="1:24">
      <c r="A267" s="18" t="s">
        <v>1552</v>
      </c>
      <c r="B267" s="19">
        <v>42929</v>
      </c>
      <c r="C267" s="18" t="s">
        <v>1685</v>
      </c>
      <c r="D267" s="20">
        <v>0.34375</v>
      </c>
      <c r="E267" s="18">
        <v>3</v>
      </c>
      <c r="F267" s="18">
        <v>0</v>
      </c>
      <c r="G267" s="18" t="s">
        <v>815</v>
      </c>
      <c r="H267" s="2" t="s">
        <v>1045</v>
      </c>
      <c r="I267" s="18">
        <v>18</v>
      </c>
      <c r="J267" s="200">
        <v>5.0999999999999996</v>
      </c>
      <c r="K267" s="21">
        <v>0.28333333333333333</v>
      </c>
      <c r="L267" s="196">
        <v>12</v>
      </c>
      <c r="M267" s="18">
        <v>8.8000000000000007</v>
      </c>
      <c r="N267" s="18">
        <v>6.78</v>
      </c>
      <c r="O267" s="18" t="s">
        <v>815</v>
      </c>
      <c r="P267" s="27" t="s">
        <v>811</v>
      </c>
      <c r="Q267" s="27" t="s">
        <v>811</v>
      </c>
      <c r="R267" s="27" t="s">
        <v>811</v>
      </c>
      <c r="S267" s="27" t="s">
        <v>811</v>
      </c>
      <c r="T267" s="27" t="s">
        <v>811</v>
      </c>
      <c r="U267" s="27" t="s">
        <v>811</v>
      </c>
      <c r="V267" s="27" t="s">
        <v>811</v>
      </c>
      <c r="W267" s="186"/>
    </row>
    <row r="268" spans="1:24">
      <c r="A268" s="18" t="s">
        <v>1552</v>
      </c>
      <c r="B268" s="19">
        <v>42929</v>
      </c>
      <c r="C268" s="18" t="s">
        <v>1685</v>
      </c>
      <c r="D268" s="20">
        <v>0.34375</v>
      </c>
      <c r="E268" s="18">
        <v>3</v>
      </c>
      <c r="F268" s="18">
        <v>0</v>
      </c>
      <c r="G268" s="18" t="s">
        <v>815</v>
      </c>
      <c r="H268" s="2" t="s">
        <v>1045</v>
      </c>
      <c r="I268" s="18">
        <v>18</v>
      </c>
      <c r="J268" s="200">
        <v>5.0999999999999996</v>
      </c>
      <c r="K268" s="21">
        <v>0.28333333333333333</v>
      </c>
      <c r="L268" s="196">
        <v>14</v>
      </c>
      <c r="M268" s="18">
        <v>8.1</v>
      </c>
      <c r="N268" s="18">
        <v>2.08</v>
      </c>
      <c r="O268" s="18" t="s">
        <v>815</v>
      </c>
      <c r="P268" s="27" t="s">
        <v>811</v>
      </c>
      <c r="Q268" s="27" t="s">
        <v>811</v>
      </c>
      <c r="R268" s="27" t="s">
        <v>811</v>
      </c>
      <c r="S268" s="27" t="s">
        <v>811</v>
      </c>
      <c r="T268" s="27" t="s">
        <v>811</v>
      </c>
      <c r="U268" s="27" t="s">
        <v>811</v>
      </c>
      <c r="V268" s="27" t="s">
        <v>811</v>
      </c>
      <c r="W268" s="186"/>
    </row>
    <row r="269" spans="1:24">
      <c r="A269" s="18" t="s">
        <v>1552</v>
      </c>
      <c r="B269" s="19">
        <v>42929</v>
      </c>
      <c r="C269" s="18" t="s">
        <v>1685</v>
      </c>
      <c r="D269" s="20">
        <v>0.34375</v>
      </c>
      <c r="E269" s="18">
        <v>3</v>
      </c>
      <c r="F269" s="18">
        <v>0</v>
      </c>
      <c r="G269" s="18" t="s">
        <v>815</v>
      </c>
      <c r="H269" s="2" t="s">
        <v>1045</v>
      </c>
      <c r="I269" s="18">
        <v>18</v>
      </c>
      <c r="J269" s="200">
        <v>5.0999999999999996</v>
      </c>
      <c r="K269" s="21">
        <v>0.28333333333333333</v>
      </c>
      <c r="L269" s="196">
        <v>16</v>
      </c>
      <c r="M269" s="18">
        <v>7.8</v>
      </c>
      <c r="N269" s="18">
        <v>2.34</v>
      </c>
      <c r="O269" s="18" t="s">
        <v>815</v>
      </c>
      <c r="P269" s="27" t="s">
        <v>811</v>
      </c>
      <c r="Q269" s="27" t="s">
        <v>811</v>
      </c>
      <c r="R269" s="27" t="s">
        <v>811</v>
      </c>
      <c r="S269" s="27" t="s">
        <v>811</v>
      </c>
      <c r="T269" s="27" t="s">
        <v>811</v>
      </c>
      <c r="U269" s="27" t="s">
        <v>811</v>
      </c>
      <c r="V269" s="27" t="s">
        <v>811</v>
      </c>
      <c r="W269" s="186"/>
    </row>
    <row r="270" spans="1:24">
      <c r="A270" s="18" t="s">
        <v>1552</v>
      </c>
      <c r="B270" s="19">
        <v>42929</v>
      </c>
      <c r="C270" s="18" t="s">
        <v>1685</v>
      </c>
      <c r="D270" s="20">
        <v>0.34375</v>
      </c>
      <c r="E270" s="18">
        <v>3</v>
      </c>
      <c r="F270" s="18">
        <v>0</v>
      </c>
      <c r="G270" s="18" t="s">
        <v>815</v>
      </c>
      <c r="H270" s="2" t="s">
        <v>1045</v>
      </c>
      <c r="I270" s="18">
        <v>18</v>
      </c>
      <c r="J270" s="200">
        <v>5.0999999999999996</v>
      </c>
      <c r="K270" s="21">
        <v>0.28333333333333333</v>
      </c>
      <c r="L270" s="196">
        <v>18</v>
      </c>
      <c r="M270" s="18">
        <v>7.5</v>
      </c>
      <c r="N270" s="18">
        <v>2.44</v>
      </c>
      <c r="O270" s="18" t="s">
        <v>815</v>
      </c>
      <c r="P270" s="27">
        <v>6.21</v>
      </c>
      <c r="Q270" s="27">
        <v>21</v>
      </c>
      <c r="R270" s="24">
        <v>1.1771410427551392</v>
      </c>
      <c r="S270" s="25">
        <v>74.916161952301707</v>
      </c>
      <c r="T270" s="24">
        <v>2.5000000000000001E-2</v>
      </c>
      <c r="U270" s="24">
        <v>53.230517034546416</v>
      </c>
      <c r="V270" s="26">
        <v>53.255517034546415</v>
      </c>
      <c r="W270" s="186"/>
    </row>
    <row r="271" spans="1:24" s="104" customFormat="1">
      <c r="A271" s="96" t="s">
        <v>1669</v>
      </c>
      <c r="B271" s="236">
        <v>42929</v>
      </c>
      <c r="C271" s="96" t="s">
        <v>1686</v>
      </c>
      <c r="D271" s="237">
        <v>0.34236111111111112</v>
      </c>
      <c r="E271" s="96">
        <v>3</v>
      </c>
      <c r="F271" s="96">
        <v>2</v>
      </c>
      <c r="G271" s="258" t="s">
        <v>1007</v>
      </c>
      <c r="H271" s="258" t="s">
        <v>1045</v>
      </c>
      <c r="I271" s="96">
        <v>2.6</v>
      </c>
      <c r="J271" s="201">
        <v>2.6</v>
      </c>
      <c r="K271" s="259">
        <v>1</v>
      </c>
      <c r="L271" s="197">
        <v>0.5</v>
      </c>
      <c r="M271" s="96">
        <v>26</v>
      </c>
      <c r="N271" s="96">
        <v>6.56</v>
      </c>
      <c r="O271" s="96" t="s">
        <v>815</v>
      </c>
      <c r="P271" s="263" t="s">
        <v>811</v>
      </c>
      <c r="Q271" s="263" t="s">
        <v>811</v>
      </c>
      <c r="R271" s="263" t="s">
        <v>811</v>
      </c>
      <c r="S271" s="263" t="s">
        <v>811</v>
      </c>
      <c r="T271" s="263" t="s">
        <v>811</v>
      </c>
      <c r="U271" s="263" t="s">
        <v>811</v>
      </c>
      <c r="V271" s="263" t="s">
        <v>811</v>
      </c>
      <c r="W271" s="261"/>
      <c r="X271" s="262"/>
    </row>
    <row r="272" spans="1:24" s="253" customFormat="1">
      <c r="A272" s="242" t="s">
        <v>1669</v>
      </c>
      <c r="B272" s="240">
        <v>42929</v>
      </c>
      <c r="C272" s="242" t="s">
        <v>1686</v>
      </c>
      <c r="D272" s="241">
        <v>0.34236111111111112</v>
      </c>
      <c r="E272" s="242">
        <v>3</v>
      </c>
      <c r="F272" s="242">
        <v>2</v>
      </c>
      <c r="G272" s="273" t="s">
        <v>1007</v>
      </c>
      <c r="H272" s="273" t="s">
        <v>1045</v>
      </c>
      <c r="I272" s="242">
        <v>2.6</v>
      </c>
      <c r="J272" s="244">
        <v>2.6</v>
      </c>
      <c r="K272" s="274">
        <v>1</v>
      </c>
      <c r="L272" s="275">
        <v>1.3</v>
      </c>
      <c r="M272" s="242">
        <v>26</v>
      </c>
      <c r="N272" s="280">
        <v>6.7949999999999999</v>
      </c>
      <c r="O272" s="242" t="s">
        <v>815</v>
      </c>
      <c r="P272" s="276">
        <v>6.01</v>
      </c>
      <c r="Q272" s="276">
        <v>3</v>
      </c>
      <c r="R272" s="250">
        <v>0.50294684639265053</v>
      </c>
      <c r="S272" s="256">
        <v>25.248940654464782</v>
      </c>
      <c r="T272" s="250">
        <v>2.1878784810126581</v>
      </c>
      <c r="U272" s="250">
        <v>2.2911173210706757</v>
      </c>
      <c r="V272" s="277">
        <v>4.4789958020833343</v>
      </c>
      <c r="W272" s="278"/>
      <c r="X272" s="279"/>
    </row>
    <row r="273" spans="1:24">
      <c r="A273" s="18" t="s">
        <v>1669</v>
      </c>
      <c r="B273" s="19">
        <v>42929</v>
      </c>
      <c r="C273" s="18" t="s">
        <v>1686</v>
      </c>
      <c r="D273" s="20">
        <v>0.34236111111111112</v>
      </c>
      <c r="E273" s="18">
        <v>3</v>
      </c>
      <c r="F273" s="18">
        <v>2</v>
      </c>
      <c r="G273" s="2" t="s">
        <v>1007</v>
      </c>
      <c r="H273" s="2" t="s">
        <v>1045</v>
      </c>
      <c r="I273" s="18">
        <v>2.6</v>
      </c>
      <c r="J273" s="200">
        <v>2.6</v>
      </c>
      <c r="K273" s="21">
        <v>1</v>
      </c>
      <c r="L273" s="196">
        <v>2</v>
      </c>
      <c r="M273" s="18">
        <v>26</v>
      </c>
      <c r="N273" s="18">
        <v>7.03</v>
      </c>
      <c r="O273" s="18" t="s">
        <v>815</v>
      </c>
      <c r="P273" s="27" t="s">
        <v>811</v>
      </c>
      <c r="Q273" s="27" t="s">
        <v>811</v>
      </c>
      <c r="R273" s="27" t="s">
        <v>811</v>
      </c>
      <c r="S273" s="27" t="s">
        <v>811</v>
      </c>
      <c r="T273" s="27" t="s">
        <v>811</v>
      </c>
      <c r="U273" s="27" t="s">
        <v>811</v>
      </c>
      <c r="V273" s="27" t="s">
        <v>811</v>
      </c>
      <c r="W273" s="186"/>
    </row>
    <row r="274" spans="1:24" s="104" customFormat="1">
      <c r="A274" s="96" t="s">
        <v>1557</v>
      </c>
      <c r="B274" s="236">
        <v>42929</v>
      </c>
      <c r="C274" s="96" t="s">
        <v>1648</v>
      </c>
      <c r="D274" s="237">
        <v>0.35416666666666669</v>
      </c>
      <c r="E274" s="96">
        <v>3</v>
      </c>
      <c r="F274" s="96">
        <v>0</v>
      </c>
      <c r="G274" s="258" t="s">
        <v>1676</v>
      </c>
      <c r="H274" s="258" t="s">
        <v>815</v>
      </c>
      <c r="I274" s="96">
        <v>6.6</v>
      </c>
      <c r="J274" s="201">
        <v>3.3</v>
      </c>
      <c r="K274" s="259">
        <v>0.5</v>
      </c>
      <c r="L274" s="197">
        <v>0.5</v>
      </c>
      <c r="M274" s="96">
        <v>26</v>
      </c>
      <c r="N274" s="96">
        <v>5.9</v>
      </c>
      <c r="O274" s="96" t="s">
        <v>815</v>
      </c>
      <c r="P274" s="263">
        <v>6.37</v>
      </c>
      <c r="Q274" s="263">
        <v>5.4</v>
      </c>
      <c r="R274" s="103">
        <v>0.73571315172196206</v>
      </c>
      <c r="S274" s="102">
        <v>22.11354</v>
      </c>
      <c r="T274" s="103">
        <v>3.2576867088607586</v>
      </c>
      <c r="U274" s="103">
        <v>2.5000000000000001E-2</v>
      </c>
      <c r="V274" s="260">
        <v>3.2826867088607585</v>
      </c>
      <c r="W274" s="261"/>
      <c r="X274" s="262"/>
    </row>
    <row r="275" spans="1:24" s="253" customFormat="1">
      <c r="A275" s="242" t="s">
        <v>1557</v>
      </c>
      <c r="B275" s="240">
        <v>42929</v>
      </c>
      <c r="C275" s="242" t="s">
        <v>1648</v>
      </c>
      <c r="D275" s="241">
        <v>0.35416666666666669</v>
      </c>
      <c r="E275" s="242">
        <v>3</v>
      </c>
      <c r="F275" s="242">
        <v>0</v>
      </c>
      <c r="G275" s="273" t="s">
        <v>1676</v>
      </c>
      <c r="H275" s="273" t="s">
        <v>815</v>
      </c>
      <c r="I275" s="242">
        <v>6.6</v>
      </c>
      <c r="J275" s="244">
        <v>3.3</v>
      </c>
      <c r="K275" s="274">
        <v>0.5</v>
      </c>
      <c r="L275" s="275">
        <v>2</v>
      </c>
      <c r="M275" s="242">
        <v>25.7</v>
      </c>
      <c r="N275" s="242">
        <v>5.55</v>
      </c>
      <c r="O275" s="242" t="s">
        <v>815</v>
      </c>
      <c r="P275" s="276" t="s">
        <v>811</v>
      </c>
      <c r="Q275" s="276" t="s">
        <v>811</v>
      </c>
      <c r="R275" s="276" t="s">
        <v>811</v>
      </c>
      <c r="S275" s="276" t="s">
        <v>811</v>
      </c>
      <c r="T275" s="276" t="s">
        <v>811</v>
      </c>
      <c r="U275" s="276" t="s">
        <v>811</v>
      </c>
      <c r="V275" s="276" t="s">
        <v>811</v>
      </c>
      <c r="W275" s="278"/>
      <c r="X275" s="279"/>
    </row>
    <row r="276" spans="1:24">
      <c r="A276" s="18" t="s">
        <v>1557</v>
      </c>
      <c r="B276" s="19">
        <v>42929</v>
      </c>
      <c r="C276" s="18" t="s">
        <v>1648</v>
      </c>
      <c r="D276" s="20">
        <v>0.35416666666666669</v>
      </c>
      <c r="E276" s="18">
        <v>3</v>
      </c>
      <c r="F276" s="18">
        <v>0</v>
      </c>
      <c r="G276" s="2" t="s">
        <v>1676</v>
      </c>
      <c r="H276" s="2" t="s">
        <v>815</v>
      </c>
      <c r="I276" s="18">
        <v>6.6</v>
      </c>
      <c r="J276" s="200">
        <v>3.3</v>
      </c>
      <c r="K276" s="21">
        <v>0.5</v>
      </c>
      <c r="L276" s="196">
        <v>4</v>
      </c>
      <c r="M276" s="18">
        <v>17</v>
      </c>
      <c r="N276" s="18">
        <v>4.33</v>
      </c>
      <c r="O276" s="18" t="s">
        <v>815</v>
      </c>
      <c r="P276" s="27" t="s">
        <v>811</v>
      </c>
      <c r="Q276" s="27" t="s">
        <v>811</v>
      </c>
      <c r="R276" s="27" t="s">
        <v>811</v>
      </c>
      <c r="S276" s="27" t="s">
        <v>811</v>
      </c>
      <c r="T276" s="27" t="s">
        <v>811</v>
      </c>
      <c r="U276" s="27" t="s">
        <v>811</v>
      </c>
      <c r="V276" s="27" t="s">
        <v>811</v>
      </c>
      <c r="W276" s="186"/>
    </row>
    <row r="277" spans="1:24">
      <c r="A277" s="18" t="s">
        <v>1557</v>
      </c>
      <c r="B277" s="19">
        <v>42929</v>
      </c>
      <c r="C277" s="18" t="s">
        <v>1648</v>
      </c>
      <c r="D277" s="20">
        <v>0.35416666666666669</v>
      </c>
      <c r="E277" s="18">
        <v>3</v>
      </c>
      <c r="F277" s="18">
        <v>0</v>
      </c>
      <c r="G277" s="2" t="s">
        <v>1676</v>
      </c>
      <c r="H277" s="2" t="s">
        <v>815</v>
      </c>
      <c r="I277" s="18">
        <v>6.6</v>
      </c>
      <c r="J277" s="200">
        <v>3.3</v>
      </c>
      <c r="K277" s="21">
        <v>0.5</v>
      </c>
      <c r="L277" s="196">
        <v>5.6</v>
      </c>
      <c r="M277" s="18" t="s">
        <v>815</v>
      </c>
      <c r="N277" s="18" t="s">
        <v>815</v>
      </c>
      <c r="O277" s="18" t="s">
        <v>815</v>
      </c>
      <c r="P277" s="24">
        <v>6</v>
      </c>
      <c r="Q277" s="27">
        <v>10.199999999999999</v>
      </c>
      <c r="R277" s="24">
        <v>0.8828557820663544</v>
      </c>
      <c r="S277" s="25">
        <v>22.659506378258456</v>
      </c>
      <c r="T277" s="24">
        <v>7.2232164556962006</v>
      </c>
      <c r="U277" s="24">
        <v>0.31229384638713259</v>
      </c>
      <c r="V277" s="26">
        <v>7.5355103020833329</v>
      </c>
      <c r="W277" s="186"/>
    </row>
    <row r="278" spans="1:24">
      <c r="A278" s="18" t="s">
        <v>1557</v>
      </c>
      <c r="B278" s="19">
        <v>42929</v>
      </c>
      <c r="C278" s="18" t="s">
        <v>1648</v>
      </c>
      <c r="D278" s="20">
        <v>0.35416666666666669</v>
      </c>
      <c r="E278" s="18">
        <v>3</v>
      </c>
      <c r="F278" s="18">
        <v>0</v>
      </c>
      <c r="G278" s="2" t="s">
        <v>1676</v>
      </c>
      <c r="H278" s="2" t="s">
        <v>815</v>
      </c>
      <c r="I278" s="18">
        <v>6.6</v>
      </c>
      <c r="J278" s="200">
        <v>3.3</v>
      </c>
      <c r="K278" s="21">
        <v>0.5</v>
      </c>
      <c r="L278" s="196">
        <v>6</v>
      </c>
      <c r="M278" s="18">
        <v>11.6</v>
      </c>
      <c r="N278" s="18">
        <v>0.1</v>
      </c>
      <c r="O278" s="18" t="s">
        <v>815</v>
      </c>
      <c r="P278" s="27" t="s">
        <v>811</v>
      </c>
      <c r="Q278" s="27" t="s">
        <v>811</v>
      </c>
      <c r="R278" s="27" t="s">
        <v>811</v>
      </c>
      <c r="S278" s="27" t="s">
        <v>811</v>
      </c>
      <c r="T278" s="27" t="s">
        <v>811</v>
      </c>
      <c r="U278" s="27" t="s">
        <v>811</v>
      </c>
      <c r="V278" s="27" t="s">
        <v>811</v>
      </c>
      <c r="W278" s="186"/>
    </row>
    <row r="279" spans="1:24" s="104" customFormat="1">
      <c r="A279" s="96" t="s">
        <v>1558</v>
      </c>
      <c r="B279" s="236">
        <v>42929</v>
      </c>
      <c r="C279" s="96" t="s">
        <v>1687</v>
      </c>
      <c r="D279" s="237">
        <v>0.3125</v>
      </c>
      <c r="E279" s="96">
        <v>4</v>
      </c>
      <c r="F279" s="96">
        <v>1</v>
      </c>
      <c r="G279" s="96" t="s">
        <v>815</v>
      </c>
      <c r="H279" s="258" t="s">
        <v>1045</v>
      </c>
      <c r="I279" s="96">
        <v>8.26</v>
      </c>
      <c r="J279" s="201">
        <v>1.35</v>
      </c>
      <c r="K279" s="259">
        <v>0.16343825665859565</v>
      </c>
      <c r="L279" s="197">
        <v>0.5</v>
      </c>
      <c r="M279" s="96">
        <v>25.3</v>
      </c>
      <c r="N279" s="96">
        <v>8.6199999999999992</v>
      </c>
      <c r="O279" s="96" t="s">
        <v>815</v>
      </c>
      <c r="P279" s="263">
        <v>8.43</v>
      </c>
      <c r="Q279" s="263">
        <v>30.2</v>
      </c>
      <c r="R279" s="103">
        <v>0.8828557820663544</v>
      </c>
      <c r="S279" s="102">
        <v>38.102518025513035</v>
      </c>
      <c r="T279" s="103">
        <v>13.955768987341775</v>
      </c>
      <c r="U279" s="103">
        <v>6.2950958147415541</v>
      </c>
      <c r="V279" s="260">
        <v>20.250864802083328</v>
      </c>
      <c r="W279" s="261"/>
      <c r="X279" s="262"/>
    </row>
    <row r="280" spans="1:24">
      <c r="A280" s="18" t="s">
        <v>1558</v>
      </c>
      <c r="B280" s="19">
        <v>42929</v>
      </c>
      <c r="C280" s="18" t="s">
        <v>1687</v>
      </c>
      <c r="D280" s="20">
        <v>0.3125</v>
      </c>
      <c r="E280" s="18">
        <v>4</v>
      </c>
      <c r="F280" s="18">
        <v>1</v>
      </c>
      <c r="G280" s="18" t="s">
        <v>815</v>
      </c>
      <c r="H280" s="2" t="s">
        <v>1045</v>
      </c>
      <c r="I280" s="18">
        <v>8.26</v>
      </c>
      <c r="J280" s="200">
        <v>1.35</v>
      </c>
      <c r="K280" s="21">
        <v>0.16343825665859565</v>
      </c>
      <c r="L280" s="196">
        <v>2</v>
      </c>
      <c r="M280" s="18">
        <v>25.1</v>
      </c>
      <c r="N280" s="18">
        <v>8.56</v>
      </c>
      <c r="O280" s="18" t="s">
        <v>815</v>
      </c>
      <c r="P280" s="27" t="s">
        <v>811</v>
      </c>
      <c r="Q280" s="27" t="s">
        <v>811</v>
      </c>
      <c r="R280" s="27" t="s">
        <v>811</v>
      </c>
      <c r="S280" s="27" t="s">
        <v>811</v>
      </c>
      <c r="T280" s="27" t="s">
        <v>811</v>
      </c>
      <c r="U280" s="27" t="s">
        <v>811</v>
      </c>
      <c r="V280" s="27" t="s">
        <v>811</v>
      </c>
      <c r="W280" s="186"/>
    </row>
    <row r="281" spans="1:24">
      <c r="A281" s="18" t="s">
        <v>1558</v>
      </c>
      <c r="B281" s="19">
        <v>42929</v>
      </c>
      <c r="C281" s="18" t="s">
        <v>1687</v>
      </c>
      <c r="D281" s="20">
        <v>0.3125</v>
      </c>
      <c r="E281" s="18">
        <v>4</v>
      </c>
      <c r="F281" s="18">
        <v>1</v>
      </c>
      <c r="G281" s="18" t="s">
        <v>815</v>
      </c>
      <c r="H281" s="2" t="s">
        <v>1045</v>
      </c>
      <c r="I281" s="18">
        <v>8.26</v>
      </c>
      <c r="J281" s="200">
        <v>1.35</v>
      </c>
      <c r="K281" s="21">
        <v>0.16343825665859565</v>
      </c>
      <c r="L281" s="196">
        <v>4</v>
      </c>
      <c r="M281" s="18">
        <v>16.399999999999999</v>
      </c>
      <c r="N281" s="18">
        <v>3.48</v>
      </c>
      <c r="O281" s="18" t="s">
        <v>815</v>
      </c>
      <c r="P281" s="27" t="s">
        <v>811</v>
      </c>
      <c r="Q281" s="27" t="s">
        <v>811</v>
      </c>
      <c r="R281" s="27" t="s">
        <v>811</v>
      </c>
      <c r="S281" s="27" t="s">
        <v>811</v>
      </c>
      <c r="T281" s="27" t="s">
        <v>811</v>
      </c>
      <c r="U281" s="27" t="s">
        <v>811</v>
      </c>
      <c r="V281" s="27" t="s">
        <v>811</v>
      </c>
      <c r="W281" s="186"/>
    </row>
    <row r="282" spans="1:24">
      <c r="A282" s="18" t="s">
        <v>1558</v>
      </c>
      <c r="B282" s="19">
        <v>42929</v>
      </c>
      <c r="C282" s="18" t="s">
        <v>1687</v>
      </c>
      <c r="D282" s="20">
        <v>0.3125</v>
      </c>
      <c r="E282" s="18">
        <v>4</v>
      </c>
      <c r="F282" s="18">
        <v>1</v>
      </c>
      <c r="G282" s="18" t="s">
        <v>815</v>
      </c>
      <c r="H282" s="2" t="s">
        <v>1045</v>
      </c>
      <c r="I282" s="18">
        <v>8.26</v>
      </c>
      <c r="J282" s="200">
        <v>1.35</v>
      </c>
      <c r="K282" s="21">
        <v>0.16343825665859565</v>
      </c>
      <c r="L282" s="196">
        <v>6</v>
      </c>
      <c r="M282" s="18">
        <v>9.8000000000000007</v>
      </c>
      <c r="N282" s="18">
        <v>0.08</v>
      </c>
      <c r="O282" s="18" t="s">
        <v>815</v>
      </c>
      <c r="P282" s="27" t="s">
        <v>811</v>
      </c>
      <c r="Q282" s="27" t="s">
        <v>811</v>
      </c>
      <c r="R282" s="27" t="s">
        <v>811</v>
      </c>
      <c r="S282" s="27" t="s">
        <v>811</v>
      </c>
      <c r="T282" s="27" t="s">
        <v>811</v>
      </c>
      <c r="U282" s="27" t="s">
        <v>811</v>
      </c>
      <c r="V282" s="27" t="s">
        <v>811</v>
      </c>
      <c r="W282" s="186"/>
    </row>
    <row r="283" spans="1:24">
      <c r="A283" s="18" t="s">
        <v>1558</v>
      </c>
      <c r="B283" s="19">
        <v>42929</v>
      </c>
      <c r="C283" s="18" t="s">
        <v>1687</v>
      </c>
      <c r="D283" s="20">
        <v>0.3125</v>
      </c>
      <c r="E283" s="18">
        <v>4</v>
      </c>
      <c r="F283" s="18">
        <v>1</v>
      </c>
      <c r="G283" s="18" t="s">
        <v>815</v>
      </c>
      <c r="H283" s="2" t="s">
        <v>1045</v>
      </c>
      <c r="I283" s="18">
        <v>8.26</v>
      </c>
      <c r="J283" s="200">
        <v>1.35</v>
      </c>
      <c r="K283" s="21">
        <v>0.16343825665859565</v>
      </c>
      <c r="L283" s="196">
        <v>7.5</v>
      </c>
      <c r="M283" s="18" t="s">
        <v>815</v>
      </c>
      <c r="N283" s="18" t="s">
        <v>815</v>
      </c>
      <c r="O283" s="18" t="s">
        <v>815</v>
      </c>
      <c r="P283" s="27">
        <v>6.7</v>
      </c>
      <c r="Q283" s="27">
        <v>89.499999999999986</v>
      </c>
      <c r="R283" s="24">
        <v>8.083303805899698</v>
      </c>
      <c r="S283" s="25">
        <v>219.67489739323349</v>
      </c>
      <c r="T283" s="24">
        <v>4.1183594936708854</v>
      </c>
      <c r="U283" s="24">
        <v>25.275704110495774</v>
      </c>
      <c r="V283" s="26">
        <v>29.394063604166661</v>
      </c>
      <c r="W283" s="186"/>
    </row>
    <row r="284" spans="1:24" s="104" customFormat="1">
      <c r="A284" s="96" t="s">
        <v>1644</v>
      </c>
      <c r="B284" s="236">
        <v>42942</v>
      </c>
      <c r="C284" s="96" t="s">
        <v>1672</v>
      </c>
      <c r="D284" s="237">
        <v>0.29166666666666669</v>
      </c>
      <c r="E284" s="96">
        <v>2</v>
      </c>
      <c r="F284" s="96">
        <v>0</v>
      </c>
      <c r="G284" s="96" t="s">
        <v>815</v>
      </c>
      <c r="H284" s="96" t="s">
        <v>1045</v>
      </c>
      <c r="I284" s="96">
        <v>9.8000000000000007</v>
      </c>
      <c r="J284" s="201">
        <v>5.9</v>
      </c>
      <c r="K284" s="259">
        <v>0.60204081632653061</v>
      </c>
      <c r="L284" s="197">
        <v>0.5</v>
      </c>
      <c r="M284" s="96">
        <v>23.8</v>
      </c>
      <c r="N284" s="96">
        <v>7.52</v>
      </c>
      <c r="O284" s="96" t="s">
        <v>815</v>
      </c>
      <c r="P284" s="99">
        <v>6.87</v>
      </c>
      <c r="Q284" s="100">
        <v>14</v>
      </c>
      <c r="R284" s="103">
        <v>0.57479639587731479</v>
      </c>
      <c r="S284" s="102">
        <v>36.85459789240155</v>
      </c>
      <c r="T284" s="103">
        <v>1.5282974683544306</v>
      </c>
      <c r="U284" s="103">
        <v>1.1514481358122353</v>
      </c>
      <c r="V284" s="260">
        <v>2.6797456041666656</v>
      </c>
      <c r="W284" s="261"/>
      <c r="X284" s="262"/>
    </row>
    <row r="285" spans="1:24">
      <c r="A285" s="18" t="s">
        <v>1644</v>
      </c>
      <c r="B285" s="19">
        <v>42942</v>
      </c>
      <c r="C285" s="18" t="s">
        <v>1672</v>
      </c>
      <c r="D285" s="20">
        <v>0.29166666666666669</v>
      </c>
      <c r="E285" s="18">
        <v>2</v>
      </c>
      <c r="F285" s="18">
        <v>0</v>
      </c>
      <c r="G285" s="18" t="s">
        <v>815</v>
      </c>
      <c r="H285" s="18" t="s">
        <v>1045</v>
      </c>
      <c r="I285" s="18">
        <v>9.8000000000000007</v>
      </c>
      <c r="J285" s="200">
        <v>5.9</v>
      </c>
      <c r="K285" s="21">
        <v>0.60204081632653061</v>
      </c>
      <c r="L285" s="196">
        <v>2</v>
      </c>
      <c r="M285" s="18">
        <v>23.9</v>
      </c>
      <c r="N285" s="18">
        <v>7.6</v>
      </c>
      <c r="O285" s="18" t="s">
        <v>815</v>
      </c>
      <c r="P285" s="27" t="s">
        <v>811</v>
      </c>
      <c r="Q285" s="27" t="s">
        <v>811</v>
      </c>
      <c r="R285" s="27" t="s">
        <v>811</v>
      </c>
      <c r="S285" s="27" t="s">
        <v>811</v>
      </c>
      <c r="T285" s="27" t="s">
        <v>811</v>
      </c>
      <c r="U285" s="27" t="s">
        <v>811</v>
      </c>
      <c r="V285" s="27" t="s">
        <v>811</v>
      </c>
      <c r="W285" s="186"/>
    </row>
    <row r="286" spans="1:24">
      <c r="A286" s="18" t="s">
        <v>1644</v>
      </c>
      <c r="B286" s="19">
        <v>42942</v>
      </c>
      <c r="C286" s="18" t="s">
        <v>1672</v>
      </c>
      <c r="D286" s="20">
        <v>0.29166666666666669</v>
      </c>
      <c r="E286" s="18">
        <v>2</v>
      </c>
      <c r="F286" s="18">
        <v>0</v>
      </c>
      <c r="G286" s="18" t="s">
        <v>815</v>
      </c>
      <c r="H286" s="18" t="s">
        <v>1045</v>
      </c>
      <c r="I286" s="18">
        <v>9.8000000000000007</v>
      </c>
      <c r="J286" s="200">
        <v>5.9</v>
      </c>
      <c r="K286" s="21">
        <v>0.60204081632653061</v>
      </c>
      <c r="L286" s="196">
        <v>4</v>
      </c>
      <c r="M286" s="18">
        <v>23.8</v>
      </c>
      <c r="N286" s="18">
        <v>7.3</v>
      </c>
      <c r="O286" s="18" t="s">
        <v>815</v>
      </c>
      <c r="P286" s="27" t="s">
        <v>811</v>
      </c>
      <c r="Q286" s="27" t="s">
        <v>811</v>
      </c>
      <c r="R286" s="27" t="s">
        <v>811</v>
      </c>
      <c r="S286" s="27" t="s">
        <v>811</v>
      </c>
      <c r="T286" s="27" t="s">
        <v>811</v>
      </c>
      <c r="U286" s="27" t="s">
        <v>811</v>
      </c>
      <c r="V286" s="27" t="s">
        <v>811</v>
      </c>
      <c r="W286" s="186"/>
    </row>
    <row r="287" spans="1:24">
      <c r="A287" s="18" t="s">
        <v>1644</v>
      </c>
      <c r="B287" s="19">
        <v>42942</v>
      </c>
      <c r="C287" s="18" t="s">
        <v>1672</v>
      </c>
      <c r="D287" s="20">
        <v>0.29166666666666669</v>
      </c>
      <c r="E287" s="18">
        <v>2</v>
      </c>
      <c r="F287" s="18">
        <v>0</v>
      </c>
      <c r="G287" s="18" t="s">
        <v>815</v>
      </c>
      <c r="H287" s="18" t="s">
        <v>1045</v>
      </c>
      <c r="I287" s="18">
        <v>9.8000000000000007</v>
      </c>
      <c r="J287" s="200">
        <v>5.9</v>
      </c>
      <c r="K287" s="21">
        <v>0.60204081632653061</v>
      </c>
      <c r="L287" s="196">
        <v>6</v>
      </c>
      <c r="M287" s="18">
        <v>23.5</v>
      </c>
      <c r="N287" s="18">
        <v>7.51</v>
      </c>
      <c r="O287" s="18" t="s">
        <v>815</v>
      </c>
      <c r="P287" s="27" t="s">
        <v>811</v>
      </c>
      <c r="Q287" s="27" t="s">
        <v>811</v>
      </c>
      <c r="R287" s="27" t="s">
        <v>811</v>
      </c>
      <c r="S287" s="27" t="s">
        <v>811</v>
      </c>
      <c r="T287" s="27" t="s">
        <v>811</v>
      </c>
      <c r="U287" s="27" t="s">
        <v>811</v>
      </c>
      <c r="V287" s="27" t="s">
        <v>811</v>
      </c>
      <c r="W287" s="186"/>
    </row>
    <row r="288" spans="1:24">
      <c r="A288" s="18" t="s">
        <v>1644</v>
      </c>
      <c r="B288" s="19">
        <v>42942</v>
      </c>
      <c r="C288" s="18" t="s">
        <v>1672</v>
      </c>
      <c r="D288" s="20">
        <v>0.29166666666666669</v>
      </c>
      <c r="E288" s="18">
        <v>2</v>
      </c>
      <c r="F288" s="18">
        <v>0</v>
      </c>
      <c r="G288" s="18" t="s">
        <v>815</v>
      </c>
      <c r="H288" s="18" t="s">
        <v>1045</v>
      </c>
      <c r="I288" s="18">
        <v>9.8000000000000007</v>
      </c>
      <c r="J288" s="200">
        <v>5.9</v>
      </c>
      <c r="K288" s="21">
        <v>0.60204081632653061</v>
      </c>
      <c r="L288" s="196">
        <v>8</v>
      </c>
      <c r="M288" s="18">
        <v>19.8</v>
      </c>
      <c r="N288" s="18">
        <v>5.16</v>
      </c>
      <c r="O288" s="18" t="s">
        <v>815</v>
      </c>
      <c r="P288" s="27" t="s">
        <v>811</v>
      </c>
      <c r="Q288" s="27" t="s">
        <v>811</v>
      </c>
      <c r="R288" s="27" t="s">
        <v>811</v>
      </c>
      <c r="S288" s="27" t="s">
        <v>811</v>
      </c>
      <c r="T288" s="27" t="s">
        <v>811</v>
      </c>
      <c r="U288" s="27" t="s">
        <v>811</v>
      </c>
      <c r="V288" s="27" t="s">
        <v>811</v>
      </c>
      <c r="W288" s="186"/>
    </row>
    <row r="289" spans="1:24">
      <c r="A289" s="18" t="s">
        <v>1644</v>
      </c>
      <c r="B289" s="19">
        <v>42942</v>
      </c>
      <c r="C289" s="18" t="s">
        <v>1672</v>
      </c>
      <c r="D289" s="20">
        <v>0.29166666666666669</v>
      </c>
      <c r="E289" s="18">
        <v>2</v>
      </c>
      <c r="F289" s="18">
        <v>0</v>
      </c>
      <c r="G289" s="18" t="s">
        <v>815</v>
      </c>
      <c r="H289" s="18" t="s">
        <v>1045</v>
      </c>
      <c r="I289" s="18">
        <v>9.8000000000000007</v>
      </c>
      <c r="J289" s="200">
        <v>5.9</v>
      </c>
      <c r="K289" s="21">
        <v>0.60204081632653061</v>
      </c>
      <c r="L289" s="196">
        <v>9</v>
      </c>
      <c r="M289" s="18">
        <v>18.399999999999999</v>
      </c>
      <c r="N289" s="18">
        <v>0.25</v>
      </c>
      <c r="O289" s="18" t="s">
        <v>815</v>
      </c>
      <c r="P289" s="22">
        <v>6.28</v>
      </c>
      <c r="Q289" s="23">
        <v>28.1</v>
      </c>
      <c r="R289" s="24">
        <v>0.95642709723855057</v>
      </c>
      <c r="S289" s="25">
        <v>62.748940654464775</v>
      </c>
      <c r="T289" s="24">
        <v>11.293313924050631</v>
      </c>
      <c r="U289" s="24">
        <v>3.9047966801160348</v>
      </c>
      <c r="V289" s="26">
        <v>15.198110604166665</v>
      </c>
      <c r="W289" s="186"/>
    </row>
    <row r="290" spans="1:24" s="104" customFormat="1">
      <c r="A290" s="96" t="s">
        <v>1649</v>
      </c>
      <c r="B290" s="236">
        <v>42943</v>
      </c>
      <c r="C290" s="96" t="s">
        <v>1683</v>
      </c>
      <c r="D290" s="237">
        <v>0.34375</v>
      </c>
      <c r="E290" s="96">
        <v>2</v>
      </c>
      <c r="F290" s="96">
        <v>0.5</v>
      </c>
      <c r="G290" s="96" t="s">
        <v>1656</v>
      </c>
      <c r="H290" s="96" t="s">
        <v>1045</v>
      </c>
      <c r="I290" s="96">
        <v>2.09</v>
      </c>
      <c r="J290" s="201">
        <v>1.0649999999999999</v>
      </c>
      <c r="K290" s="259">
        <v>0.50956937799043067</v>
      </c>
      <c r="L290" s="197">
        <v>0.5</v>
      </c>
      <c r="M290" s="96">
        <v>23</v>
      </c>
      <c r="N290" s="96">
        <v>7.86</v>
      </c>
      <c r="O290" s="96" t="s">
        <v>815</v>
      </c>
      <c r="P290" s="99">
        <v>5.49</v>
      </c>
      <c r="Q290" s="100">
        <v>1.5999999999999996</v>
      </c>
      <c r="R290" s="103">
        <v>0.77249880930806014</v>
      </c>
      <c r="S290" s="102">
        <v>32.174897393233493</v>
      </c>
      <c r="T290" s="103">
        <v>8.0436708860759509</v>
      </c>
      <c r="U290" s="103">
        <v>4.4982587180907165</v>
      </c>
      <c r="V290" s="260">
        <v>12.541929604166668</v>
      </c>
      <c r="W290" s="261"/>
      <c r="X290" s="262"/>
    </row>
    <row r="291" spans="1:24" s="104" customFormat="1">
      <c r="A291" s="96" t="s">
        <v>1667</v>
      </c>
      <c r="B291" s="236">
        <v>42943</v>
      </c>
      <c r="C291" s="96" t="s">
        <v>815</v>
      </c>
      <c r="D291" s="96" t="s">
        <v>815</v>
      </c>
      <c r="E291" s="96" t="s">
        <v>815</v>
      </c>
      <c r="F291" s="96" t="s">
        <v>815</v>
      </c>
      <c r="G291" s="96" t="s">
        <v>815</v>
      </c>
      <c r="H291" s="96" t="s">
        <v>815</v>
      </c>
      <c r="I291" s="96" t="s">
        <v>815</v>
      </c>
      <c r="J291" s="201" t="s">
        <v>815</v>
      </c>
      <c r="K291" s="96" t="s">
        <v>815</v>
      </c>
      <c r="L291" s="197" t="s">
        <v>815</v>
      </c>
      <c r="M291" s="96" t="s">
        <v>815</v>
      </c>
      <c r="N291" s="96" t="s">
        <v>815</v>
      </c>
      <c r="O291" s="96" t="s">
        <v>815</v>
      </c>
      <c r="P291" s="99">
        <v>7.05</v>
      </c>
      <c r="Q291" s="100">
        <v>63.4</v>
      </c>
      <c r="R291" s="103">
        <v>3.3107091827488286</v>
      </c>
      <c r="S291" s="102">
        <v>29.055097060454795</v>
      </c>
      <c r="T291" s="103">
        <v>26.351065822784811</v>
      </c>
      <c r="U291" s="103">
        <v>10.69381578138184</v>
      </c>
      <c r="V291" s="260">
        <v>37.044881604166648</v>
      </c>
      <c r="W291" s="261"/>
      <c r="X291" s="262"/>
    </row>
    <row r="292" spans="1:24" s="104" customFormat="1">
      <c r="A292" s="96" t="s">
        <v>1677</v>
      </c>
      <c r="B292" s="236">
        <v>42943</v>
      </c>
      <c r="C292" s="96" t="s">
        <v>815</v>
      </c>
      <c r="D292" s="96" t="s">
        <v>815</v>
      </c>
      <c r="E292" s="96" t="s">
        <v>815</v>
      </c>
      <c r="F292" s="96" t="s">
        <v>815</v>
      </c>
      <c r="G292" s="96" t="s">
        <v>815</v>
      </c>
      <c r="H292" s="96" t="s">
        <v>815</v>
      </c>
      <c r="I292" s="96" t="s">
        <v>815</v>
      </c>
      <c r="J292" s="201" t="s">
        <v>815</v>
      </c>
      <c r="K292" s="96" t="s">
        <v>815</v>
      </c>
      <c r="L292" s="197" t="s">
        <v>815</v>
      </c>
      <c r="M292" s="96" t="s">
        <v>815</v>
      </c>
      <c r="N292" s="96" t="s">
        <v>815</v>
      </c>
      <c r="O292" s="96" t="s">
        <v>815</v>
      </c>
      <c r="P292" s="99">
        <v>5.68</v>
      </c>
      <c r="Q292" s="100">
        <v>71.7</v>
      </c>
      <c r="R292" s="103">
        <v>1.3978549882717277</v>
      </c>
      <c r="S292" s="102">
        <v>77.723982251802539</v>
      </c>
      <c r="T292" s="103">
        <v>6.7245088607594905</v>
      </c>
      <c r="U292" s="103">
        <v>3.4644023475738437</v>
      </c>
      <c r="V292" s="260">
        <v>10.188911208333334</v>
      </c>
      <c r="W292" s="261"/>
      <c r="X292" s="262"/>
    </row>
    <row r="293" spans="1:24" s="104" customFormat="1">
      <c r="A293" s="96" t="s">
        <v>1653</v>
      </c>
      <c r="B293" s="236">
        <v>42943</v>
      </c>
      <c r="C293" s="96" t="s">
        <v>1684</v>
      </c>
      <c r="D293" s="96" t="s">
        <v>815</v>
      </c>
      <c r="E293" s="96">
        <v>2</v>
      </c>
      <c r="F293" s="96">
        <v>1</v>
      </c>
      <c r="G293" s="96" t="s">
        <v>1659</v>
      </c>
      <c r="H293" s="96" t="s">
        <v>1688</v>
      </c>
      <c r="I293" s="96">
        <v>7.75</v>
      </c>
      <c r="J293" s="201">
        <v>1.27</v>
      </c>
      <c r="K293" s="259">
        <v>0.16387096774193549</v>
      </c>
      <c r="L293" s="197">
        <v>0.5</v>
      </c>
      <c r="M293" s="96">
        <v>23.2</v>
      </c>
      <c r="N293" s="96">
        <v>7.36</v>
      </c>
      <c r="O293" s="96" t="s">
        <v>815</v>
      </c>
      <c r="P293" s="99">
        <v>6.9</v>
      </c>
      <c r="Q293" s="100">
        <v>13.299999999999997</v>
      </c>
      <c r="R293" s="103">
        <v>1.103569727582943</v>
      </c>
      <c r="S293" s="102">
        <v>32.174900000000001</v>
      </c>
      <c r="T293" s="103">
        <v>10.360248101265823</v>
      </c>
      <c r="U293" s="103">
        <v>0.66931050290084337</v>
      </c>
      <c r="V293" s="260">
        <v>11.029558604166667</v>
      </c>
      <c r="W293" s="261"/>
      <c r="X293" s="262"/>
    </row>
    <row r="294" spans="1:24">
      <c r="A294" s="18" t="s">
        <v>1653</v>
      </c>
      <c r="B294" s="19">
        <v>42943</v>
      </c>
      <c r="C294" s="18" t="s">
        <v>1684</v>
      </c>
      <c r="D294" s="18" t="s">
        <v>815</v>
      </c>
      <c r="E294" s="18">
        <v>2</v>
      </c>
      <c r="F294" s="18">
        <v>1</v>
      </c>
      <c r="G294" s="18" t="s">
        <v>1659</v>
      </c>
      <c r="H294" s="18" t="s">
        <v>1688</v>
      </c>
      <c r="I294" s="18">
        <v>7.75</v>
      </c>
      <c r="J294" s="200">
        <v>1.27</v>
      </c>
      <c r="K294" s="21">
        <v>0.16387096774193549</v>
      </c>
      <c r="L294" s="196">
        <v>2</v>
      </c>
      <c r="M294" s="18">
        <v>22.9</v>
      </c>
      <c r="N294" s="18">
        <v>7.36</v>
      </c>
      <c r="O294" s="18" t="s">
        <v>815</v>
      </c>
      <c r="P294" s="27" t="s">
        <v>811</v>
      </c>
      <c r="Q294" s="27" t="s">
        <v>811</v>
      </c>
      <c r="R294" s="27" t="s">
        <v>811</v>
      </c>
      <c r="S294" s="27" t="s">
        <v>811</v>
      </c>
      <c r="T294" s="27" t="s">
        <v>811</v>
      </c>
      <c r="U294" s="27" t="s">
        <v>811</v>
      </c>
      <c r="V294" s="27" t="s">
        <v>811</v>
      </c>
      <c r="W294" s="186"/>
    </row>
    <row r="295" spans="1:24">
      <c r="A295" s="18" t="s">
        <v>1653</v>
      </c>
      <c r="B295" s="19">
        <v>42943</v>
      </c>
      <c r="C295" s="18" t="s">
        <v>1684</v>
      </c>
      <c r="D295" s="18" t="s">
        <v>815</v>
      </c>
      <c r="E295" s="18">
        <v>2</v>
      </c>
      <c r="F295" s="18">
        <v>1</v>
      </c>
      <c r="G295" s="18" t="s">
        <v>1659</v>
      </c>
      <c r="H295" s="18" t="s">
        <v>1688</v>
      </c>
      <c r="I295" s="18">
        <v>7.75</v>
      </c>
      <c r="J295" s="200">
        <v>1.27</v>
      </c>
      <c r="K295" s="21">
        <v>0.16387096774193549</v>
      </c>
      <c r="L295" s="196">
        <v>4</v>
      </c>
      <c r="M295" s="18">
        <v>22.3</v>
      </c>
      <c r="N295" s="18">
        <v>5.69</v>
      </c>
      <c r="O295" s="18" t="s">
        <v>815</v>
      </c>
      <c r="P295" s="27" t="s">
        <v>811</v>
      </c>
      <c r="Q295" s="27" t="s">
        <v>811</v>
      </c>
      <c r="R295" s="27" t="s">
        <v>811</v>
      </c>
      <c r="S295" s="27" t="s">
        <v>811</v>
      </c>
      <c r="T295" s="27" t="s">
        <v>811</v>
      </c>
      <c r="U295" s="27" t="s">
        <v>811</v>
      </c>
      <c r="V295" s="27" t="s">
        <v>811</v>
      </c>
      <c r="W295" s="186"/>
    </row>
    <row r="296" spans="1:24">
      <c r="A296" s="18" t="s">
        <v>1653</v>
      </c>
      <c r="B296" s="19">
        <v>42943</v>
      </c>
      <c r="C296" s="18" t="s">
        <v>1684</v>
      </c>
      <c r="D296" s="18" t="s">
        <v>815</v>
      </c>
      <c r="E296" s="18">
        <v>2</v>
      </c>
      <c r="F296" s="18">
        <v>1</v>
      </c>
      <c r="G296" s="18" t="s">
        <v>1659</v>
      </c>
      <c r="H296" s="18" t="s">
        <v>1688</v>
      </c>
      <c r="I296" s="18">
        <v>7.75</v>
      </c>
      <c r="J296" s="200">
        <v>1.27</v>
      </c>
      <c r="K296" s="21">
        <v>0.16387096774193549</v>
      </c>
      <c r="L296" s="196">
        <v>6</v>
      </c>
      <c r="M296" s="18">
        <v>22.1</v>
      </c>
      <c r="N296" s="18">
        <v>5.42</v>
      </c>
      <c r="O296" s="18" t="s">
        <v>815</v>
      </c>
      <c r="P296" s="27" t="s">
        <v>811</v>
      </c>
      <c r="Q296" s="27" t="s">
        <v>811</v>
      </c>
      <c r="R296" s="27" t="s">
        <v>811</v>
      </c>
      <c r="S296" s="27" t="s">
        <v>811</v>
      </c>
      <c r="T296" s="27" t="s">
        <v>811</v>
      </c>
      <c r="U296" s="27" t="s">
        <v>811</v>
      </c>
      <c r="V296" s="27" t="s">
        <v>811</v>
      </c>
      <c r="W296" s="186"/>
    </row>
    <row r="297" spans="1:24">
      <c r="A297" s="18" t="s">
        <v>1653</v>
      </c>
      <c r="B297" s="19">
        <v>42943</v>
      </c>
      <c r="C297" s="18" t="s">
        <v>1684</v>
      </c>
      <c r="D297" s="18" t="s">
        <v>815</v>
      </c>
      <c r="E297" s="18">
        <v>2</v>
      </c>
      <c r="F297" s="18">
        <v>1</v>
      </c>
      <c r="G297" s="18" t="s">
        <v>1659</v>
      </c>
      <c r="H297" s="18" t="s">
        <v>1688</v>
      </c>
      <c r="I297" s="18">
        <v>7.75</v>
      </c>
      <c r="J297" s="200">
        <v>1.27</v>
      </c>
      <c r="K297" s="21">
        <v>0.16387096774193549</v>
      </c>
      <c r="L297" s="196">
        <v>7</v>
      </c>
      <c r="M297" s="18">
        <v>21.4</v>
      </c>
      <c r="N297" s="18">
        <v>2.6</v>
      </c>
      <c r="O297" s="18" t="s">
        <v>815</v>
      </c>
      <c r="P297" s="22">
        <v>6.37</v>
      </c>
      <c r="Q297" s="23">
        <v>26</v>
      </c>
      <c r="R297" s="24">
        <v>1.9864255096492973</v>
      </c>
      <c r="S297" s="25">
        <v>68.052601220188564</v>
      </c>
      <c r="T297" s="24">
        <v>16.811272151898727</v>
      </c>
      <c r="U297" s="24">
        <v>8.5159114522679378</v>
      </c>
      <c r="V297" s="26">
        <v>25.327183604166663</v>
      </c>
      <c r="W297" s="186"/>
    </row>
    <row r="298" spans="1:24" s="104" customFormat="1">
      <c r="A298" s="96" t="s">
        <v>1664</v>
      </c>
      <c r="B298" s="236">
        <v>42943</v>
      </c>
      <c r="C298" s="96" t="s">
        <v>815</v>
      </c>
      <c r="D298" s="96" t="s">
        <v>815</v>
      </c>
      <c r="E298" s="96" t="s">
        <v>815</v>
      </c>
      <c r="F298" s="96" t="s">
        <v>815</v>
      </c>
      <c r="G298" s="96" t="s">
        <v>815</v>
      </c>
      <c r="H298" s="96" t="s">
        <v>815</v>
      </c>
      <c r="I298" s="96" t="s">
        <v>815</v>
      </c>
      <c r="J298" s="201" t="s">
        <v>815</v>
      </c>
      <c r="K298" s="96" t="s">
        <v>815</v>
      </c>
      <c r="L298" s="197" t="s">
        <v>815</v>
      </c>
      <c r="M298" s="96" t="s">
        <v>815</v>
      </c>
      <c r="N298" s="96" t="s">
        <v>815</v>
      </c>
      <c r="O298" s="96" t="s">
        <v>815</v>
      </c>
      <c r="P298" s="99">
        <v>6.62</v>
      </c>
      <c r="Q298" s="100">
        <v>21.7</v>
      </c>
      <c r="R298" s="103">
        <v>1.839282879304905</v>
      </c>
      <c r="S298" s="102">
        <v>62.436960621186898</v>
      </c>
      <c r="T298" s="103">
        <v>5.9724256329113921</v>
      </c>
      <c r="U298" s="103">
        <v>4.3354338722969423</v>
      </c>
      <c r="V298" s="260">
        <v>10.307859505208334</v>
      </c>
      <c r="W298" s="261"/>
      <c r="X298" s="262"/>
    </row>
    <row r="299" spans="1:24" s="104" customFormat="1">
      <c r="A299" s="96" t="s">
        <v>1669</v>
      </c>
      <c r="B299" s="236">
        <v>42943</v>
      </c>
      <c r="C299" s="96" t="s">
        <v>1686</v>
      </c>
      <c r="D299" s="237">
        <v>0.35416666666666669</v>
      </c>
      <c r="E299" s="96">
        <v>3</v>
      </c>
      <c r="F299" s="96">
        <v>5</v>
      </c>
      <c r="G299" s="96" t="s">
        <v>1656</v>
      </c>
      <c r="H299" s="96" t="s">
        <v>1045</v>
      </c>
      <c r="I299" s="96">
        <v>2.5</v>
      </c>
      <c r="J299" s="201">
        <v>2.5</v>
      </c>
      <c r="K299" s="259">
        <v>1</v>
      </c>
      <c r="L299" s="197">
        <v>0.5</v>
      </c>
      <c r="M299" s="96">
        <v>23.2</v>
      </c>
      <c r="N299" s="96">
        <v>7.06</v>
      </c>
      <c r="O299" s="96" t="s">
        <v>815</v>
      </c>
      <c r="P299" s="263" t="s">
        <v>811</v>
      </c>
      <c r="Q299" s="263" t="s">
        <v>811</v>
      </c>
      <c r="R299" s="263" t="s">
        <v>811</v>
      </c>
      <c r="S299" s="263" t="s">
        <v>811</v>
      </c>
      <c r="T299" s="263" t="s">
        <v>811</v>
      </c>
      <c r="U299" s="263" t="s">
        <v>811</v>
      </c>
      <c r="V299" s="263" t="s">
        <v>811</v>
      </c>
      <c r="W299" s="261"/>
      <c r="X299" s="262"/>
    </row>
    <row r="300" spans="1:24" s="253" customFormat="1">
      <c r="A300" s="242" t="s">
        <v>1669</v>
      </c>
      <c r="B300" s="240">
        <v>42943</v>
      </c>
      <c r="C300" s="242" t="s">
        <v>1686</v>
      </c>
      <c r="D300" s="241">
        <v>0.35416666666666669</v>
      </c>
      <c r="E300" s="242">
        <v>3</v>
      </c>
      <c r="F300" s="242">
        <v>5</v>
      </c>
      <c r="G300" s="242" t="s">
        <v>1656</v>
      </c>
      <c r="H300" s="242" t="s">
        <v>1045</v>
      </c>
      <c r="I300" s="242">
        <v>2.5</v>
      </c>
      <c r="J300" s="244">
        <v>2.5</v>
      </c>
      <c r="K300" s="274">
        <v>1</v>
      </c>
      <c r="L300" s="275">
        <v>1</v>
      </c>
      <c r="M300" s="242" t="s">
        <v>815</v>
      </c>
      <c r="N300" s="242" t="s">
        <v>815</v>
      </c>
      <c r="O300" s="242" t="s">
        <v>815</v>
      </c>
      <c r="P300" s="247">
        <v>5.85</v>
      </c>
      <c r="Q300" s="248">
        <v>2.5</v>
      </c>
      <c r="R300" s="250">
        <v>0.73571315172196206</v>
      </c>
      <c r="S300" s="256">
        <v>30.614997226844146</v>
      </c>
      <c r="T300" s="250">
        <v>2.9278962025316448</v>
      </c>
      <c r="U300" s="250">
        <v>0.51924353357946584</v>
      </c>
      <c r="V300" s="277">
        <v>3.4471397361111107</v>
      </c>
      <c r="W300" s="278"/>
      <c r="X300" s="279"/>
    </row>
    <row r="301" spans="1:24">
      <c r="A301" s="18" t="s">
        <v>1669</v>
      </c>
      <c r="B301" s="19">
        <v>42943</v>
      </c>
      <c r="C301" s="18" t="s">
        <v>1686</v>
      </c>
      <c r="D301" s="20">
        <v>0.35416666666666669</v>
      </c>
      <c r="E301" s="18">
        <v>3</v>
      </c>
      <c r="F301" s="18">
        <v>5</v>
      </c>
      <c r="G301" s="18" t="s">
        <v>1656</v>
      </c>
      <c r="H301" s="18" t="s">
        <v>1045</v>
      </c>
      <c r="I301" s="18">
        <v>2.5</v>
      </c>
      <c r="J301" s="200">
        <v>2.5</v>
      </c>
      <c r="K301" s="21">
        <v>1</v>
      </c>
      <c r="L301" s="275">
        <v>2</v>
      </c>
      <c r="M301" s="18">
        <v>23.2</v>
      </c>
      <c r="N301" s="18">
        <v>7.1</v>
      </c>
      <c r="O301" s="18" t="s">
        <v>815</v>
      </c>
      <c r="P301" s="27" t="s">
        <v>811</v>
      </c>
      <c r="Q301" s="27" t="s">
        <v>811</v>
      </c>
      <c r="R301" s="27" t="s">
        <v>811</v>
      </c>
      <c r="S301" s="27" t="s">
        <v>811</v>
      </c>
      <c r="T301" s="27" t="s">
        <v>811</v>
      </c>
      <c r="U301" s="27" t="s">
        <v>811</v>
      </c>
      <c r="V301" s="27" t="s">
        <v>811</v>
      </c>
      <c r="W301" s="186"/>
    </row>
    <row r="302" spans="1:24" s="104" customFormat="1">
      <c r="A302" s="96" t="s">
        <v>1558</v>
      </c>
      <c r="B302" s="236">
        <v>42943</v>
      </c>
      <c r="C302" s="96" t="s">
        <v>1687</v>
      </c>
      <c r="D302" s="96" t="s">
        <v>815</v>
      </c>
      <c r="E302" s="96">
        <v>2</v>
      </c>
      <c r="F302" s="96">
        <v>1</v>
      </c>
      <c r="G302" s="96" t="s">
        <v>1656</v>
      </c>
      <c r="H302" s="96" t="s">
        <v>1045</v>
      </c>
      <c r="I302" s="96">
        <v>8.4</v>
      </c>
      <c r="J302" s="201">
        <v>1.25</v>
      </c>
      <c r="K302" s="259">
        <v>0.14880952380952381</v>
      </c>
      <c r="L302" s="197">
        <v>0.5</v>
      </c>
      <c r="M302" s="96">
        <v>22.6</v>
      </c>
      <c r="N302" s="96">
        <v>8.07</v>
      </c>
      <c r="O302" s="96" t="s">
        <v>815</v>
      </c>
      <c r="P302" s="99">
        <v>7.35</v>
      </c>
      <c r="Q302" s="100">
        <v>31.7</v>
      </c>
      <c r="R302" s="103">
        <v>0.8828557820663544</v>
      </c>
      <c r="S302" s="102">
        <v>29.991037160288407</v>
      </c>
      <c r="T302" s="103">
        <v>16.05516708860759</v>
      </c>
      <c r="U302" s="103">
        <v>2.5000000000000001E-2</v>
      </c>
      <c r="V302" s="260">
        <v>16.080167088607588</v>
      </c>
      <c r="W302" s="261"/>
      <c r="X302" s="262"/>
    </row>
    <row r="303" spans="1:24">
      <c r="A303" s="18" t="s">
        <v>1558</v>
      </c>
      <c r="B303" s="19">
        <v>42943</v>
      </c>
      <c r="C303" s="18" t="s">
        <v>1687</v>
      </c>
      <c r="D303" s="18" t="s">
        <v>815</v>
      </c>
      <c r="E303" s="18">
        <v>2</v>
      </c>
      <c r="F303" s="18">
        <v>1</v>
      </c>
      <c r="G303" s="18" t="s">
        <v>1656</v>
      </c>
      <c r="H303" s="18" t="s">
        <v>1045</v>
      </c>
      <c r="I303" s="18">
        <v>8.4</v>
      </c>
      <c r="J303" s="200">
        <v>1.25</v>
      </c>
      <c r="K303" s="21">
        <v>0.14880952380952381</v>
      </c>
      <c r="L303" s="196">
        <v>2</v>
      </c>
      <c r="M303" s="18">
        <v>22.6</v>
      </c>
      <c r="N303" s="18">
        <v>8.2799999999999994</v>
      </c>
      <c r="O303" s="18" t="s">
        <v>815</v>
      </c>
      <c r="P303" s="27" t="s">
        <v>811</v>
      </c>
      <c r="Q303" s="27" t="s">
        <v>811</v>
      </c>
      <c r="R303" s="27" t="s">
        <v>811</v>
      </c>
      <c r="S303" s="27" t="s">
        <v>811</v>
      </c>
      <c r="T303" s="27" t="s">
        <v>811</v>
      </c>
      <c r="U303" s="27" t="s">
        <v>811</v>
      </c>
      <c r="V303" s="27" t="s">
        <v>811</v>
      </c>
      <c r="W303" s="186"/>
    </row>
    <row r="304" spans="1:24">
      <c r="A304" s="18" t="s">
        <v>1558</v>
      </c>
      <c r="B304" s="19">
        <v>42943</v>
      </c>
      <c r="C304" s="18" t="s">
        <v>1687</v>
      </c>
      <c r="D304" s="18" t="s">
        <v>815</v>
      </c>
      <c r="E304" s="18">
        <v>2</v>
      </c>
      <c r="F304" s="18">
        <v>1</v>
      </c>
      <c r="G304" s="18" t="s">
        <v>1656</v>
      </c>
      <c r="H304" s="18" t="s">
        <v>1045</v>
      </c>
      <c r="I304" s="18">
        <v>8.4</v>
      </c>
      <c r="J304" s="200">
        <v>1.25</v>
      </c>
      <c r="K304" s="21">
        <v>0.14880952380952381</v>
      </c>
      <c r="L304" s="196">
        <v>4</v>
      </c>
      <c r="M304" s="18">
        <v>17.8</v>
      </c>
      <c r="N304" s="18">
        <v>0.69</v>
      </c>
      <c r="O304" s="18" t="s">
        <v>815</v>
      </c>
      <c r="P304" s="27" t="s">
        <v>811</v>
      </c>
      <c r="Q304" s="27" t="s">
        <v>811</v>
      </c>
      <c r="R304" s="27" t="s">
        <v>811</v>
      </c>
      <c r="S304" s="27" t="s">
        <v>811</v>
      </c>
      <c r="T304" s="27" t="s">
        <v>811</v>
      </c>
      <c r="U304" s="27" t="s">
        <v>811</v>
      </c>
      <c r="V304" s="27" t="s">
        <v>811</v>
      </c>
      <c r="W304" s="186"/>
    </row>
    <row r="305" spans="1:24">
      <c r="A305" s="18" t="s">
        <v>1558</v>
      </c>
      <c r="B305" s="19">
        <v>42943</v>
      </c>
      <c r="C305" s="18" t="s">
        <v>1687</v>
      </c>
      <c r="D305" s="18" t="s">
        <v>815</v>
      </c>
      <c r="E305" s="18">
        <v>2</v>
      </c>
      <c r="F305" s="18">
        <v>1</v>
      </c>
      <c r="G305" s="18" t="s">
        <v>1656</v>
      </c>
      <c r="H305" s="18" t="s">
        <v>1045</v>
      </c>
      <c r="I305" s="18">
        <v>8.4</v>
      </c>
      <c r="J305" s="200">
        <v>1.25</v>
      </c>
      <c r="K305" s="21">
        <v>0.14880952380952381</v>
      </c>
      <c r="L305" s="196">
        <v>6</v>
      </c>
      <c r="M305" s="18">
        <v>10.3</v>
      </c>
      <c r="N305" s="18">
        <v>0.11</v>
      </c>
      <c r="O305" s="18" t="s">
        <v>815</v>
      </c>
      <c r="P305" s="27" t="s">
        <v>811</v>
      </c>
      <c r="Q305" s="27" t="s">
        <v>811</v>
      </c>
      <c r="R305" s="27" t="s">
        <v>811</v>
      </c>
      <c r="S305" s="27" t="s">
        <v>811</v>
      </c>
      <c r="T305" s="27" t="s">
        <v>811</v>
      </c>
      <c r="U305" s="27" t="s">
        <v>811</v>
      </c>
      <c r="V305" s="27" t="s">
        <v>811</v>
      </c>
      <c r="W305" s="186"/>
    </row>
    <row r="306" spans="1:24">
      <c r="A306" s="18" t="s">
        <v>1558</v>
      </c>
      <c r="B306" s="19">
        <v>42943</v>
      </c>
      <c r="C306" s="18" t="s">
        <v>1687</v>
      </c>
      <c r="D306" s="18" t="s">
        <v>815</v>
      </c>
      <c r="E306" s="18">
        <v>2</v>
      </c>
      <c r="F306" s="18">
        <v>1</v>
      </c>
      <c r="G306" s="18" t="s">
        <v>1656</v>
      </c>
      <c r="H306" s="18" t="s">
        <v>1045</v>
      </c>
      <c r="I306" s="18">
        <v>8.4</v>
      </c>
      <c r="J306" s="200">
        <v>1.25</v>
      </c>
      <c r="K306" s="21">
        <v>0.14880952380952381</v>
      </c>
      <c r="L306" s="196">
        <v>7.9</v>
      </c>
      <c r="M306" s="18" t="s">
        <v>815</v>
      </c>
      <c r="N306" s="18" t="s">
        <v>815</v>
      </c>
      <c r="O306" s="18" t="s">
        <v>815</v>
      </c>
      <c r="P306" s="22">
        <v>6.65</v>
      </c>
      <c r="Q306" s="23">
        <v>102.7</v>
      </c>
      <c r="R306" s="24">
        <v>9.3858266940541526</v>
      </c>
      <c r="S306" s="25">
        <v>248.68904048807542</v>
      </c>
      <c r="T306" s="24">
        <v>5.7592683544303798</v>
      </c>
      <c r="U306" s="24">
        <v>35.784599249736289</v>
      </c>
      <c r="V306" s="26">
        <v>41.543867604166671</v>
      </c>
      <c r="W306" s="186"/>
    </row>
    <row r="307" spans="1:24" s="104" customFormat="1">
      <c r="A307" s="96" t="s">
        <v>1649</v>
      </c>
      <c r="B307" s="236">
        <v>42957</v>
      </c>
      <c r="C307" s="96" t="s">
        <v>1683</v>
      </c>
      <c r="D307" s="237">
        <v>0.34375</v>
      </c>
      <c r="E307" s="96">
        <v>1</v>
      </c>
      <c r="F307" s="96">
        <v>2</v>
      </c>
      <c r="G307" s="96" t="s">
        <v>1656</v>
      </c>
      <c r="H307" s="96" t="s">
        <v>1689</v>
      </c>
      <c r="I307" s="96">
        <v>1.96</v>
      </c>
      <c r="J307" s="201">
        <v>1.96</v>
      </c>
      <c r="K307" s="259">
        <v>1</v>
      </c>
      <c r="L307" s="197">
        <v>0.5</v>
      </c>
      <c r="M307" s="96">
        <v>24.5</v>
      </c>
      <c r="N307" s="96">
        <v>7.34</v>
      </c>
      <c r="O307" s="96" t="s">
        <v>815</v>
      </c>
      <c r="P307" s="99">
        <v>5.25</v>
      </c>
      <c r="Q307" s="100">
        <v>1.1000000000000001</v>
      </c>
      <c r="R307" s="103">
        <v>0.69892749413586386</v>
      </c>
      <c r="S307" s="102">
        <v>34.670737659456464</v>
      </c>
      <c r="T307" s="103">
        <v>7.5610506329113933</v>
      </c>
      <c r="U307" s="103">
        <v>2.1340629712552728</v>
      </c>
      <c r="V307" s="260">
        <v>9.6951136041666661</v>
      </c>
      <c r="W307" s="261"/>
      <c r="X307" s="262"/>
    </row>
    <row r="308" spans="1:24" s="104" customFormat="1">
      <c r="A308" s="96" t="s">
        <v>1644</v>
      </c>
      <c r="B308" s="236">
        <v>42957</v>
      </c>
      <c r="C308" s="96" t="s">
        <v>1672</v>
      </c>
      <c r="D308" s="237">
        <v>0.29166666666666669</v>
      </c>
      <c r="E308" s="96">
        <v>1</v>
      </c>
      <c r="F308" s="96">
        <v>0</v>
      </c>
      <c r="G308" s="96" t="s">
        <v>815</v>
      </c>
      <c r="H308" s="96" t="s">
        <v>1045</v>
      </c>
      <c r="I308" s="96">
        <v>9.8000000000000007</v>
      </c>
      <c r="J308" s="201">
        <v>5.25</v>
      </c>
      <c r="K308" s="259">
        <v>0.5357142857142857</v>
      </c>
      <c r="L308" s="197">
        <v>0.5</v>
      </c>
      <c r="M308" s="96">
        <v>24.4</v>
      </c>
      <c r="N308" s="96">
        <v>7.64</v>
      </c>
      <c r="O308" s="96" t="s">
        <v>815</v>
      </c>
      <c r="P308" s="99">
        <v>6.81</v>
      </c>
      <c r="Q308" s="100">
        <v>14.8</v>
      </c>
      <c r="R308" s="103">
        <v>0.50294684639265053</v>
      </c>
      <c r="S308" s="102">
        <v>25.935296727676093</v>
      </c>
      <c r="T308" s="103">
        <v>2.3648392405063294</v>
      </c>
      <c r="U308" s="103">
        <v>0.48012336366033725</v>
      </c>
      <c r="V308" s="260">
        <v>2.8449626041666667</v>
      </c>
      <c r="W308" s="261"/>
      <c r="X308" s="262"/>
    </row>
    <row r="309" spans="1:24">
      <c r="A309" s="18" t="s">
        <v>1644</v>
      </c>
      <c r="B309" s="19">
        <v>42957</v>
      </c>
      <c r="C309" s="18" t="s">
        <v>1672</v>
      </c>
      <c r="D309" s="20">
        <v>0.29166666666666669</v>
      </c>
      <c r="E309" s="18">
        <v>1</v>
      </c>
      <c r="F309" s="18">
        <v>0</v>
      </c>
      <c r="G309" s="18" t="s">
        <v>815</v>
      </c>
      <c r="H309" s="18" t="s">
        <v>1045</v>
      </c>
      <c r="I309" s="18">
        <v>9.8000000000000007</v>
      </c>
      <c r="J309" s="200">
        <v>5.25</v>
      </c>
      <c r="K309" s="21">
        <v>0.5357142857142857</v>
      </c>
      <c r="L309" s="196">
        <v>2</v>
      </c>
      <c r="M309" s="18">
        <v>24.5</v>
      </c>
      <c r="N309" s="18">
        <v>7.92</v>
      </c>
      <c r="O309" s="18" t="s">
        <v>815</v>
      </c>
      <c r="P309" s="27" t="s">
        <v>811</v>
      </c>
      <c r="Q309" s="27" t="s">
        <v>811</v>
      </c>
      <c r="R309" s="27" t="s">
        <v>811</v>
      </c>
      <c r="S309" s="27" t="s">
        <v>811</v>
      </c>
      <c r="T309" s="27" t="s">
        <v>811</v>
      </c>
      <c r="U309" s="27" t="s">
        <v>811</v>
      </c>
      <c r="V309" s="27" t="s">
        <v>811</v>
      </c>
      <c r="W309" s="186"/>
    </row>
    <row r="310" spans="1:24">
      <c r="A310" s="18" t="s">
        <v>1644</v>
      </c>
      <c r="B310" s="19">
        <v>42957</v>
      </c>
      <c r="C310" s="18" t="s">
        <v>1672</v>
      </c>
      <c r="D310" s="20">
        <v>0.29166666666666669</v>
      </c>
      <c r="E310" s="18">
        <v>1</v>
      </c>
      <c r="F310" s="18">
        <v>0</v>
      </c>
      <c r="G310" s="18" t="s">
        <v>815</v>
      </c>
      <c r="H310" s="18" t="s">
        <v>1045</v>
      </c>
      <c r="I310" s="18">
        <v>9.8000000000000007</v>
      </c>
      <c r="J310" s="200">
        <v>5.25</v>
      </c>
      <c r="K310" s="21">
        <v>0.5357142857142857</v>
      </c>
      <c r="L310" s="196">
        <v>4</v>
      </c>
      <c r="M310" s="18">
        <v>24.3</v>
      </c>
      <c r="N310" s="18">
        <v>7.54</v>
      </c>
      <c r="O310" s="18" t="s">
        <v>815</v>
      </c>
      <c r="P310" s="27" t="s">
        <v>811</v>
      </c>
      <c r="Q310" s="27" t="s">
        <v>811</v>
      </c>
      <c r="R310" s="27" t="s">
        <v>811</v>
      </c>
      <c r="S310" s="27" t="s">
        <v>811</v>
      </c>
      <c r="T310" s="27" t="s">
        <v>811</v>
      </c>
      <c r="U310" s="27" t="s">
        <v>811</v>
      </c>
      <c r="V310" s="27" t="s">
        <v>811</v>
      </c>
      <c r="W310" s="186"/>
    </row>
    <row r="311" spans="1:24">
      <c r="A311" s="18" t="s">
        <v>1644</v>
      </c>
      <c r="B311" s="19">
        <v>42957</v>
      </c>
      <c r="C311" s="18" t="s">
        <v>1672</v>
      </c>
      <c r="D311" s="20">
        <v>0.29166666666666669</v>
      </c>
      <c r="E311" s="18">
        <v>1</v>
      </c>
      <c r="F311" s="18">
        <v>0</v>
      </c>
      <c r="G311" s="18" t="s">
        <v>815</v>
      </c>
      <c r="H311" s="18" t="s">
        <v>1045</v>
      </c>
      <c r="I311" s="18">
        <v>9.8000000000000007</v>
      </c>
      <c r="J311" s="200">
        <v>5.25</v>
      </c>
      <c r="K311" s="21">
        <v>0.5357142857142857</v>
      </c>
      <c r="L311" s="196">
        <v>6</v>
      </c>
      <c r="M311" s="18">
        <v>24</v>
      </c>
      <c r="N311" s="18">
        <v>7.37</v>
      </c>
      <c r="O311" s="18" t="s">
        <v>815</v>
      </c>
      <c r="P311" s="27" t="s">
        <v>811</v>
      </c>
      <c r="Q311" s="27" t="s">
        <v>811</v>
      </c>
      <c r="R311" s="27" t="s">
        <v>811</v>
      </c>
      <c r="S311" s="27" t="s">
        <v>811</v>
      </c>
      <c r="T311" s="27" t="s">
        <v>811</v>
      </c>
      <c r="U311" s="27" t="s">
        <v>811</v>
      </c>
      <c r="V311" s="27" t="s">
        <v>811</v>
      </c>
      <c r="W311" s="186"/>
    </row>
    <row r="312" spans="1:24">
      <c r="A312" s="18" t="s">
        <v>1644</v>
      </c>
      <c r="B312" s="19">
        <v>42957</v>
      </c>
      <c r="C312" s="18" t="s">
        <v>1672</v>
      </c>
      <c r="D312" s="20">
        <v>0.29166666666666669</v>
      </c>
      <c r="E312" s="18">
        <v>1</v>
      </c>
      <c r="F312" s="18">
        <v>0</v>
      </c>
      <c r="G312" s="18" t="s">
        <v>815</v>
      </c>
      <c r="H312" s="18" t="s">
        <v>1045</v>
      </c>
      <c r="I312" s="18">
        <v>9.8000000000000007</v>
      </c>
      <c r="J312" s="200">
        <v>5.25</v>
      </c>
      <c r="K312" s="21">
        <v>0.5357142857142857</v>
      </c>
      <c r="L312" s="196">
        <v>8</v>
      </c>
      <c r="M312" s="18">
        <v>20.8</v>
      </c>
      <c r="N312" s="18">
        <v>1.87</v>
      </c>
      <c r="O312" s="18" t="s">
        <v>815</v>
      </c>
      <c r="P312" s="27" t="s">
        <v>811</v>
      </c>
      <c r="Q312" s="27" t="s">
        <v>811</v>
      </c>
      <c r="R312" s="27" t="s">
        <v>811</v>
      </c>
      <c r="S312" s="27" t="s">
        <v>811</v>
      </c>
      <c r="T312" s="27" t="s">
        <v>811</v>
      </c>
      <c r="U312" s="27" t="s">
        <v>811</v>
      </c>
      <c r="V312" s="27" t="s">
        <v>811</v>
      </c>
      <c r="W312" s="186"/>
    </row>
    <row r="313" spans="1:24">
      <c r="A313" s="18" t="s">
        <v>1644</v>
      </c>
      <c r="B313" s="19">
        <v>42957</v>
      </c>
      <c r="C313" s="18" t="s">
        <v>1672</v>
      </c>
      <c r="D313" s="20">
        <v>0.29166666666666669</v>
      </c>
      <c r="E313" s="18">
        <v>1</v>
      </c>
      <c r="F313" s="18">
        <v>0</v>
      </c>
      <c r="G313" s="18" t="s">
        <v>815</v>
      </c>
      <c r="H313" s="18" t="s">
        <v>1045</v>
      </c>
      <c r="I313" s="18">
        <v>9.8000000000000007</v>
      </c>
      <c r="J313" s="200">
        <v>5.25</v>
      </c>
      <c r="K313" s="21">
        <v>0.5357142857142857</v>
      </c>
      <c r="L313" s="196">
        <v>9</v>
      </c>
      <c r="M313" s="18">
        <v>18.899999999999999</v>
      </c>
      <c r="N313" s="18">
        <v>0.26</v>
      </c>
      <c r="O313" s="18" t="s">
        <v>815</v>
      </c>
      <c r="P313" s="22">
        <v>6.39</v>
      </c>
      <c r="Q313" s="23">
        <v>28.5</v>
      </c>
      <c r="R313" s="24">
        <v>1.103569727582943</v>
      </c>
      <c r="S313" s="25">
        <v>50.269739323349967</v>
      </c>
      <c r="T313" s="24">
        <v>7.7380113924050624</v>
      </c>
      <c r="U313" s="24">
        <v>30.399844211761604</v>
      </c>
      <c r="V313" s="26">
        <v>38.137855604166667</v>
      </c>
      <c r="W313" s="186"/>
    </row>
    <row r="314" spans="1:24" s="104" customFormat="1">
      <c r="A314" s="96" t="s">
        <v>1677</v>
      </c>
      <c r="B314" s="236">
        <v>42957</v>
      </c>
      <c r="C314" s="96" t="s">
        <v>815</v>
      </c>
      <c r="D314" s="96" t="s">
        <v>815</v>
      </c>
      <c r="E314" s="96" t="s">
        <v>815</v>
      </c>
      <c r="F314" s="96" t="s">
        <v>815</v>
      </c>
      <c r="G314" s="96" t="s">
        <v>815</v>
      </c>
      <c r="H314" s="96" t="s">
        <v>815</v>
      </c>
      <c r="I314" s="96" t="s">
        <v>815</v>
      </c>
      <c r="J314" s="201" t="s">
        <v>815</v>
      </c>
      <c r="K314" s="96" t="s">
        <v>815</v>
      </c>
      <c r="L314" s="197" t="s">
        <v>815</v>
      </c>
      <c r="M314" s="96" t="s">
        <v>815</v>
      </c>
      <c r="N314" s="96" t="s">
        <v>815</v>
      </c>
      <c r="O314" s="96" t="s">
        <v>815</v>
      </c>
      <c r="P314" s="99">
        <v>5.72</v>
      </c>
      <c r="Q314" s="100">
        <v>21.999999999999996</v>
      </c>
      <c r="R314" s="103">
        <v>1.2507123579273354</v>
      </c>
      <c r="S314" s="102">
        <v>66.492701053799223</v>
      </c>
      <c r="T314" s="103">
        <v>6.7245088607594905</v>
      </c>
      <c r="U314" s="103">
        <v>3.4644023475738437</v>
      </c>
      <c r="V314" s="260">
        <v>10.188911208333334</v>
      </c>
      <c r="W314" s="261"/>
      <c r="X314" s="262"/>
    </row>
    <row r="315" spans="1:24" s="104" customFormat="1">
      <c r="A315" s="96" t="s">
        <v>1653</v>
      </c>
      <c r="B315" s="236">
        <v>42957</v>
      </c>
      <c r="C315" s="96" t="s">
        <v>1684</v>
      </c>
      <c r="D315" s="96" t="s">
        <v>815</v>
      </c>
      <c r="E315" s="96">
        <v>1</v>
      </c>
      <c r="F315" s="96">
        <v>0</v>
      </c>
      <c r="G315" s="96" t="s">
        <v>815</v>
      </c>
      <c r="H315" s="96" t="s">
        <v>1690</v>
      </c>
      <c r="I315" s="96">
        <v>7.6</v>
      </c>
      <c r="J315" s="201">
        <v>1.82</v>
      </c>
      <c r="K315" s="259">
        <v>0.23947368421052634</v>
      </c>
      <c r="L315" s="197">
        <v>0.5</v>
      </c>
      <c r="M315" s="96">
        <v>23.5</v>
      </c>
      <c r="N315" s="96">
        <v>7.21</v>
      </c>
      <c r="O315" s="96" t="s">
        <v>815</v>
      </c>
      <c r="P315" s="99">
        <v>6.81</v>
      </c>
      <c r="Q315" s="100">
        <v>13.7</v>
      </c>
      <c r="R315" s="103">
        <v>1.0299984124107469</v>
      </c>
      <c r="S315" s="102">
        <v>24.936960621186913</v>
      </c>
      <c r="T315" s="103">
        <v>9.5397936708860751</v>
      </c>
      <c r="U315" s="103">
        <v>6.6750369332805892</v>
      </c>
      <c r="V315" s="260">
        <v>16.214830604166664</v>
      </c>
      <c r="W315" s="261"/>
      <c r="X315" s="262"/>
    </row>
    <row r="316" spans="1:24">
      <c r="A316" s="18" t="s">
        <v>1653</v>
      </c>
      <c r="B316" s="19">
        <v>42957</v>
      </c>
      <c r="C316" s="18" t="s">
        <v>1684</v>
      </c>
      <c r="D316" s="18" t="s">
        <v>815</v>
      </c>
      <c r="E316" s="18">
        <v>1</v>
      </c>
      <c r="F316" s="18">
        <v>0</v>
      </c>
      <c r="G316" s="18" t="s">
        <v>815</v>
      </c>
      <c r="H316" s="18" t="s">
        <v>1690</v>
      </c>
      <c r="I316" s="18">
        <v>7.6</v>
      </c>
      <c r="J316" s="200">
        <v>1.82</v>
      </c>
      <c r="K316" s="21">
        <v>0.23947368421052634</v>
      </c>
      <c r="L316" s="196">
        <v>2</v>
      </c>
      <c r="M316" s="18">
        <v>23.5</v>
      </c>
      <c r="N316" s="18">
        <v>7.27</v>
      </c>
      <c r="O316" s="18" t="s">
        <v>815</v>
      </c>
      <c r="P316" s="27" t="s">
        <v>811</v>
      </c>
      <c r="Q316" s="27" t="s">
        <v>811</v>
      </c>
      <c r="R316" s="27" t="s">
        <v>811</v>
      </c>
      <c r="S316" s="27" t="s">
        <v>811</v>
      </c>
      <c r="T316" s="27" t="s">
        <v>811</v>
      </c>
      <c r="U316" s="27" t="s">
        <v>811</v>
      </c>
      <c r="V316" s="27" t="s">
        <v>811</v>
      </c>
      <c r="W316" s="186"/>
    </row>
    <row r="317" spans="1:24">
      <c r="A317" s="18" t="s">
        <v>1653</v>
      </c>
      <c r="B317" s="19">
        <v>42957</v>
      </c>
      <c r="C317" s="18" t="s">
        <v>1684</v>
      </c>
      <c r="D317" s="18" t="s">
        <v>815</v>
      </c>
      <c r="E317" s="18">
        <v>1</v>
      </c>
      <c r="F317" s="18">
        <v>0</v>
      </c>
      <c r="G317" s="18" t="s">
        <v>815</v>
      </c>
      <c r="H317" s="18" t="s">
        <v>1690</v>
      </c>
      <c r="I317" s="18">
        <v>7.6</v>
      </c>
      <c r="J317" s="200">
        <v>1.82</v>
      </c>
      <c r="K317" s="21">
        <v>0.23947368421052634</v>
      </c>
      <c r="L317" s="196">
        <v>4</v>
      </c>
      <c r="M317" s="18">
        <v>22.8</v>
      </c>
      <c r="N317" s="18">
        <v>6.28</v>
      </c>
      <c r="O317" s="18" t="s">
        <v>815</v>
      </c>
      <c r="P317" s="27" t="s">
        <v>811</v>
      </c>
      <c r="Q317" s="27" t="s">
        <v>811</v>
      </c>
      <c r="R317" s="27" t="s">
        <v>811</v>
      </c>
      <c r="S317" s="27" t="s">
        <v>811</v>
      </c>
      <c r="T317" s="27" t="s">
        <v>811</v>
      </c>
      <c r="U317" s="27" t="s">
        <v>811</v>
      </c>
      <c r="V317" s="27" t="s">
        <v>811</v>
      </c>
      <c r="W317" s="186"/>
    </row>
    <row r="318" spans="1:24">
      <c r="A318" s="18" t="s">
        <v>1653</v>
      </c>
      <c r="B318" s="19">
        <v>42957</v>
      </c>
      <c r="C318" s="18" t="s">
        <v>1684</v>
      </c>
      <c r="D318" s="18" t="s">
        <v>815</v>
      </c>
      <c r="E318" s="18">
        <v>1</v>
      </c>
      <c r="F318" s="18">
        <v>0</v>
      </c>
      <c r="G318" s="18" t="s">
        <v>815</v>
      </c>
      <c r="H318" s="18" t="s">
        <v>1690</v>
      </c>
      <c r="I318" s="18">
        <v>7.6</v>
      </c>
      <c r="J318" s="200">
        <v>1.82</v>
      </c>
      <c r="K318" s="21">
        <v>0.23947368421052634</v>
      </c>
      <c r="L318" s="196">
        <v>6</v>
      </c>
      <c r="M318" s="18">
        <v>22.2</v>
      </c>
      <c r="N318" s="18">
        <v>0.36</v>
      </c>
      <c r="O318" s="18" t="s">
        <v>815</v>
      </c>
      <c r="P318" s="27" t="s">
        <v>811</v>
      </c>
      <c r="Q318" s="27" t="s">
        <v>811</v>
      </c>
      <c r="R318" s="27" t="s">
        <v>811</v>
      </c>
      <c r="S318" s="27" t="s">
        <v>811</v>
      </c>
      <c r="T318" s="27" t="s">
        <v>811</v>
      </c>
      <c r="U318" s="27" t="s">
        <v>811</v>
      </c>
      <c r="V318" s="27" t="s">
        <v>811</v>
      </c>
      <c r="W318" s="186"/>
    </row>
    <row r="319" spans="1:24">
      <c r="A319" s="18" t="s">
        <v>1653</v>
      </c>
      <c r="B319" s="19">
        <v>42957</v>
      </c>
      <c r="C319" s="18" t="s">
        <v>1684</v>
      </c>
      <c r="D319" s="18" t="s">
        <v>815</v>
      </c>
      <c r="E319" s="18">
        <v>1</v>
      </c>
      <c r="F319" s="18">
        <v>0</v>
      </c>
      <c r="G319" s="18" t="s">
        <v>815</v>
      </c>
      <c r="H319" s="18" t="s">
        <v>1690</v>
      </c>
      <c r="I319" s="18">
        <v>7.6</v>
      </c>
      <c r="J319" s="200">
        <v>1.82</v>
      </c>
      <c r="K319" s="21">
        <v>0.23947368421052634</v>
      </c>
      <c r="L319" s="196">
        <v>7</v>
      </c>
      <c r="M319" s="18">
        <v>21.2</v>
      </c>
      <c r="N319" s="18">
        <v>0.31</v>
      </c>
      <c r="O319" s="18" t="s">
        <v>815</v>
      </c>
      <c r="P319" s="22">
        <v>6.13</v>
      </c>
      <c r="Q319" s="23">
        <v>23.3</v>
      </c>
      <c r="R319" s="24">
        <v>1.4714263034439241</v>
      </c>
      <c r="S319" s="25">
        <v>29.679057127010537</v>
      </c>
      <c r="T319" s="24">
        <v>34.957793670886076</v>
      </c>
      <c r="U319" s="24">
        <v>11.390075933280587</v>
      </c>
      <c r="V319" s="26">
        <v>46.347869604166661</v>
      </c>
      <c r="W319" s="186"/>
    </row>
    <row r="320" spans="1:24" s="104" customFormat="1">
      <c r="A320" s="96" t="s">
        <v>1664</v>
      </c>
      <c r="B320" s="236">
        <v>42957</v>
      </c>
      <c r="C320" s="96" t="s">
        <v>815</v>
      </c>
      <c r="D320" s="96" t="s">
        <v>815</v>
      </c>
      <c r="E320" s="96" t="s">
        <v>815</v>
      </c>
      <c r="F320" s="96" t="s">
        <v>815</v>
      </c>
      <c r="G320" s="96" t="s">
        <v>815</v>
      </c>
      <c r="H320" s="96" t="s">
        <v>815</v>
      </c>
      <c r="I320" s="96" t="s">
        <v>815</v>
      </c>
      <c r="J320" s="201" t="s">
        <v>815</v>
      </c>
      <c r="K320" s="96" t="s">
        <v>815</v>
      </c>
      <c r="L320" s="197" t="s">
        <v>815</v>
      </c>
      <c r="M320" s="96" t="s">
        <v>815</v>
      </c>
      <c r="N320" s="96" t="s">
        <v>815</v>
      </c>
      <c r="O320" s="96" t="s">
        <v>815</v>
      </c>
      <c r="P320" s="99">
        <v>6.47</v>
      </c>
      <c r="Q320" s="100">
        <v>51.900000000000006</v>
      </c>
      <c r="R320" s="103">
        <v>2.5749960310268674</v>
      </c>
      <c r="S320" s="102">
        <v>85.523483083749298</v>
      </c>
      <c r="T320" s="103">
        <v>5.9724256329113921</v>
      </c>
      <c r="U320" s="103">
        <v>4.3354338722969423</v>
      </c>
      <c r="V320" s="260">
        <v>10.307859505208334</v>
      </c>
      <c r="W320" s="261"/>
      <c r="X320" s="262"/>
    </row>
    <row r="321" spans="1:24" s="104" customFormat="1">
      <c r="A321" s="96" t="s">
        <v>1552</v>
      </c>
      <c r="B321" s="236">
        <v>42957</v>
      </c>
      <c r="C321" s="96" t="s">
        <v>1685</v>
      </c>
      <c r="D321" s="96" t="s">
        <v>815</v>
      </c>
      <c r="E321" s="96">
        <v>1</v>
      </c>
      <c r="F321" s="96">
        <v>1</v>
      </c>
      <c r="G321" s="96" t="s">
        <v>1656</v>
      </c>
      <c r="H321" s="96" t="s">
        <v>1045</v>
      </c>
      <c r="I321" s="96">
        <v>17</v>
      </c>
      <c r="J321" s="201">
        <v>6.2</v>
      </c>
      <c r="K321" s="259">
        <v>0.36470588235294121</v>
      </c>
      <c r="L321" s="197">
        <v>0.5</v>
      </c>
      <c r="M321" s="96">
        <v>24.4</v>
      </c>
      <c r="N321" s="96">
        <v>8.2899999999999991</v>
      </c>
      <c r="O321" s="96" t="s">
        <v>815</v>
      </c>
      <c r="P321" s="99">
        <v>6.81</v>
      </c>
      <c r="Q321" s="100">
        <v>13.299999999999997</v>
      </c>
      <c r="R321" s="103">
        <v>0.35924774742332172</v>
      </c>
      <c r="S321" s="102">
        <v>25.155346644481419</v>
      </c>
      <c r="T321" s="103">
        <v>2.3326645569620252</v>
      </c>
      <c r="U321" s="103">
        <v>0.27082704720464124</v>
      </c>
      <c r="V321" s="260">
        <v>2.6034916041666665</v>
      </c>
      <c r="W321" s="261"/>
      <c r="X321" s="262"/>
    </row>
    <row r="322" spans="1:24">
      <c r="A322" s="18" t="s">
        <v>1552</v>
      </c>
      <c r="B322" s="19">
        <v>42957</v>
      </c>
      <c r="C322" s="18" t="s">
        <v>1685</v>
      </c>
      <c r="D322" s="18" t="s">
        <v>815</v>
      </c>
      <c r="E322" s="18">
        <v>1</v>
      </c>
      <c r="F322" s="18">
        <v>1</v>
      </c>
      <c r="G322" s="18" t="s">
        <v>1656</v>
      </c>
      <c r="H322" s="18" t="s">
        <v>1045</v>
      </c>
      <c r="I322" s="18">
        <v>17</v>
      </c>
      <c r="J322" s="200">
        <v>6.2</v>
      </c>
      <c r="K322" s="21">
        <v>0.36470588235294121</v>
      </c>
      <c r="L322" s="196">
        <v>2</v>
      </c>
      <c r="M322" s="18">
        <v>24.3</v>
      </c>
      <c r="N322" s="18">
        <v>8.27</v>
      </c>
      <c r="O322" s="18" t="s">
        <v>815</v>
      </c>
      <c r="P322" s="27" t="s">
        <v>811</v>
      </c>
      <c r="Q322" s="27" t="s">
        <v>811</v>
      </c>
      <c r="R322" s="27" t="s">
        <v>811</v>
      </c>
      <c r="S322" s="27" t="s">
        <v>811</v>
      </c>
      <c r="T322" s="27" t="s">
        <v>811</v>
      </c>
      <c r="U322" s="27" t="s">
        <v>811</v>
      </c>
      <c r="V322" s="27" t="s">
        <v>811</v>
      </c>
      <c r="W322" s="186"/>
    </row>
    <row r="323" spans="1:24" s="253" customFormat="1">
      <c r="A323" s="242" t="s">
        <v>1552</v>
      </c>
      <c r="B323" s="240">
        <v>42957</v>
      </c>
      <c r="C323" s="242" t="s">
        <v>1685</v>
      </c>
      <c r="D323" s="242" t="s">
        <v>815</v>
      </c>
      <c r="E323" s="242">
        <v>1</v>
      </c>
      <c r="F323" s="242">
        <v>1</v>
      </c>
      <c r="G323" s="242" t="s">
        <v>1656</v>
      </c>
      <c r="H323" s="242" t="s">
        <v>1045</v>
      </c>
      <c r="I323" s="242">
        <v>17</v>
      </c>
      <c r="J323" s="244">
        <v>6.2</v>
      </c>
      <c r="K323" s="274">
        <v>0.36470588235294121</v>
      </c>
      <c r="L323" s="275">
        <v>3</v>
      </c>
      <c r="M323" s="242" t="s">
        <v>815</v>
      </c>
      <c r="N323" s="242" t="s">
        <v>815</v>
      </c>
      <c r="O323" s="242" t="s">
        <v>815</v>
      </c>
      <c r="P323" s="247">
        <v>6.89</v>
      </c>
      <c r="Q323" s="248">
        <v>13.1</v>
      </c>
      <c r="R323" s="250">
        <v>0.2873981979386574</v>
      </c>
      <c r="S323" s="256">
        <v>26.871236827509705</v>
      </c>
      <c r="T323" s="250">
        <v>1.6248215189873421</v>
      </c>
      <c r="U323" s="250">
        <v>0.6482360851793243</v>
      </c>
      <c r="V323" s="277">
        <v>2.2730576041666666</v>
      </c>
      <c r="W323" s="278"/>
      <c r="X323" s="279"/>
    </row>
    <row r="324" spans="1:24">
      <c r="A324" s="18" t="s">
        <v>1552</v>
      </c>
      <c r="B324" s="19">
        <v>42957</v>
      </c>
      <c r="C324" s="18" t="s">
        <v>1685</v>
      </c>
      <c r="D324" s="18" t="s">
        <v>815</v>
      </c>
      <c r="E324" s="18">
        <v>1</v>
      </c>
      <c r="F324" s="18">
        <v>1</v>
      </c>
      <c r="G324" s="18" t="s">
        <v>1656</v>
      </c>
      <c r="H324" s="18" t="s">
        <v>1045</v>
      </c>
      <c r="I324" s="18">
        <v>17</v>
      </c>
      <c r="J324" s="200">
        <v>6.2</v>
      </c>
      <c r="K324" s="21">
        <v>0.36470588235294121</v>
      </c>
      <c r="L324" s="196">
        <v>4</v>
      </c>
      <c r="M324" s="18">
        <v>24.3</v>
      </c>
      <c r="N324" s="18">
        <v>8.14</v>
      </c>
      <c r="O324" s="18" t="s">
        <v>815</v>
      </c>
      <c r="P324" s="27" t="s">
        <v>811</v>
      </c>
      <c r="Q324" s="27" t="s">
        <v>811</v>
      </c>
      <c r="R324" s="27" t="s">
        <v>811</v>
      </c>
      <c r="S324" s="27" t="s">
        <v>811</v>
      </c>
      <c r="T324" s="27" t="s">
        <v>811</v>
      </c>
      <c r="U324" s="27" t="s">
        <v>811</v>
      </c>
      <c r="V324" s="27" t="s">
        <v>811</v>
      </c>
      <c r="W324" s="186"/>
    </row>
    <row r="325" spans="1:24">
      <c r="A325" s="18" t="s">
        <v>1552</v>
      </c>
      <c r="B325" s="19">
        <v>42957</v>
      </c>
      <c r="C325" s="18" t="s">
        <v>1685</v>
      </c>
      <c r="D325" s="18" t="s">
        <v>815</v>
      </c>
      <c r="E325" s="18">
        <v>1</v>
      </c>
      <c r="F325" s="18">
        <v>1</v>
      </c>
      <c r="G325" s="18" t="s">
        <v>1656</v>
      </c>
      <c r="H325" s="18" t="s">
        <v>1045</v>
      </c>
      <c r="I325" s="18">
        <v>17</v>
      </c>
      <c r="J325" s="200">
        <v>6.2</v>
      </c>
      <c r="K325" s="21">
        <v>0.36470588235294121</v>
      </c>
      <c r="L325" s="196">
        <v>6</v>
      </c>
      <c r="M325" s="18">
        <v>23.8</v>
      </c>
      <c r="N325" s="18">
        <v>8.18</v>
      </c>
      <c r="O325" s="18" t="s">
        <v>815</v>
      </c>
      <c r="P325" s="27" t="s">
        <v>811</v>
      </c>
      <c r="Q325" s="27" t="s">
        <v>811</v>
      </c>
      <c r="R325" s="27" t="s">
        <v>811</v>
      </c>
      <c r="S325" s="27" t="s">
        <v>811</v>
      </c>
      <c r="T325" s="27" t="s">
        <v>811</v>
      </c>
      <c r="U325" s="27" t="s">
        <v>811</v>
      </c>
      <c r="V325" s="27" t="s">
        <v>811</v>
      </c>
      <c r="W325" s="186"/>
    </row>
    <row r="326" spans="1:24">
      <c r="A326" s="18" t="s">
        <v>1552</v>
      </c>
      <c r="B326" s="19">
        <v>42957</v>
      </c>
      <c r="C326" s="18" t="s">
        <v>1685</v>
      </c>
      <c r="D326" s="18" t="s">
        <v>815</v>
      </c>
      <c r="E326" s="18">
        <v>1</v>
      </c>
      <c r="F326" s="18">
        <v>1</v>
      </c>
      <c r="G326" s="18" t="s">
        <v>1656</v>
      </c>
      <c r="H326" s="18" t="s">
        <v>1045</v>
      </c>
      <c r="I326" s="18">
        <v>17</v>
      </c>
      <c r="J326" s="200">
        <v>6.2</v>
      </c>
      <c r="K326" s="21">
        <v>0.36470588235294121</v>
      </c>
      <c r="L326" s="196">
        <v>8</v>
      </c>
      <c r="M326" s="18">
        <v>16.2</v>
      </c>
      <c r="N326" s="18">
        <v>12.07</v>
      </c>
      <c r="O326" s="18" t="s">
        <v>815</v>
      </c>
      <c r="P326" s="27" t="s">
        <v>811</v>
      </c>
      <c r="Q326" s="27" t="s">
        <v>811</v>
      </c>
      <c r="R326" s="27" t="s">
        <v>811</v>
      </c>
      <c r="S326" s="27" t="s">
        <v>811</v>
      </c>
      <c r="T326" s="27" t="s">
        <v>811</v>
      </c>
      <c r="U326" s="27" t="s">
        <v>811</v>
      </c>
      <c r="V326" s="27" t="s">
        <v>811</v>
      </c>
      <c r="W326" s="186"/>
    </row>
    <row r="327" spans="1:24">
      <c r="A327" s="18" t="s">
        <v>1552</v>
      </c>
      <c r="B327" s="19">
        <v>42957</v>
      </c>
      <c r="C327" s="18" t="s">
        <v>1685</v>
      </c>
      <c r="D327" s="18" t="s">
        <v>815</v>
      </c>
      <c r="E327" s="18">
        <v>1</v>
      </c>
      <c r="F327" s="18">
        <v>1</v>
      </c>
      <c r="G327" s="18" t="s">
        <v>1656</v>
      </c>
      <c r="H327" s="18" t="s">
        <v>1045</v>
      </c>
      <c r="I327" s="18">
        <v>17</v>
      </c>
      <c r="J327" s="200">
        <v>6.2</v>
      </c>
      <c r="K327" s="21">
        <v>0.36470588235294121</v>
      </c>
      <c r="L327" s="196">
        <v>9</v>
      </c>
      <c r="M327" s="18" t="s">
        <v>815</v>
      </c>
      <c r="N327" s="18" t="s">
        <v>815</v>
      </c>
      <c r="O327" s="18" t="s">
        <v>815</v>
      </c>
      <c r="P327" s="22">
        <v>6.66</v>
      </c>
      <c r="Q327" s="23">
        <v>12.7</v>
      </c>
      <c r="R327" s="24">
        <v>0.35924774742332172</v>
      </c>
      <c r="S327" s="25">
        <v>35.294697726012203</v>
      </c>
      <c r="T327" s="24">
        <v>4.311407594936707</v>
      </c>
      <c r="U327" s="24">
        <v>0.57970400922995835</v>
      </c>
      <c r="V327" s="26">
        <v>4.8911116041666656</v>
      </c>
      <c r="W327" s="186"/>
    </row>
    <row r="328" spans="1:24">
      <c r="A328" s="18" t="s">
        <v>1552</v>
      </c>
      <c r="B328" s="19">
        <v>42957</v>
      </c>
      <c r="C328" s="18" t="s">
        <v>1685</v>
      </c>
      <c r="D328" s="18" t="s">
        <v>815</v>
      </c>
      <c r="E328" s="18">
        <v>1</v>
      </c>
      <c r="F328" s="18">
        <v>1</v>
      </c>
      <c r="G328" s="18" t="s">
        <v>1656</v>
      </c>
      <c r="H328" s="18" t="s">
        <v>1045</v>
      </c>
      <c r="I328" s="18">
        <v>17</v>
      </c>
      <c r="J328" s="200">
        <v>6.2</v>
      </c>
      <c r="K328" s="21">
        <v>0.36470588235294121</v>
      </c>
      <c r="L328" s="196">
        <v>10</v>
      </c>
      <c r="M328" s="18">
        <v>11.5</v>
      </c>
      <c r="N328" s="18">
        <v>12.61</v>
      </c>
      <c r="O328" s="18" t="s">
        <v>815</v>
      </c>
      <c r="P328" s="27" t="s">
        <v>811</v>
      </c>
      <c r="Q328" s="27" t="s">
        <v>811</v>
      </c>
      <c r="R328" s="27" t="s">
        <v>811</v>
      </c>
      <c r="S328" s="27" t="s">
        <v>811</v>
      </c>
      <c r="T328" s="27" t="s">
        <v>811</v>
      </c>
      <c r="U328" s="27" t="s">
        <v>811</v>
      </c>
      <c r="V328" s="27" t="s">
        <v>811</v>
      </c>
      <c r="W328" s="186"/>
    </row>
    <row r="329" spans="1:24">
      <c r="A329" s="18" t="s">
        <v>1552</v>
      </c>
      <c r="B329" s="19">
        <v>42957</v>
      </c>
      <c r="C329" s="18" t="s">
        <v>1685</v>
      </c>
      <c r="D329" s="18" t="s">
        <v>815</v>
      </c>
      <c r="E329" s="18">
        <v>1</v>
      </c>
      <c r="F329" s="18">
        <v>1</v>
      </c>
      <c r="G329" s="18" t="s">
        <v>1656</v>
      </c>
      <c r="H329" s="18" t="s">
        <v>1045</v>
      </c>
      <c r="I329" s="18">
        <v>17</v>
      </c>
      <c r="J329" s="200">
        <v>6.2</v>
      </c>
      <c r="K329" s="21">
        <v>0.36470588235294121</v>
      </c>
      <c r="L329" s="196">
        <v>12</v>
      </c>
      <c r="M329" s="18">
        <v>9.3000000000000007</v>
      </c>
      <c r="N329" s="18">
        <v>3.26</v>
      </c>
      <c r="O329" s="18" t="s">
        <v>815</v>
      </c>
      <c r="P329" s="27" t="s">
        <v>811</v>
      </c>
      <c r="Q329" s="27" t="s">
        <v>811</v>
      </c>
      <c r="R329" s="27" t="s">
        <v>811</v>
      </c>
      <c r="S329" s="27" t="s">
        <v>811</v>
      </c>
      <c r="T329" s="27" t="s">
        <v>811</v>
      </c>
      <c r="U329" s="27" t="s">
        <v>811</v>
      </c>
      <c r="V329" s="27" t="s">
        <v>811</v>
      </c>
      <c r="W329" s="186"/>
    </row>
    <row r="330" spans="1:24">
      <c r="A330" s="18" t="s">
        <v>1552</v>
      </c>
      <c r="B330" s="19">
        <v>42957</v>
      </c>
      <c r="C330" s="18" t="s">
        <v>1685</v>
      </c>
      <c r="D330" s="18" t="s">
        <v>815</v>
      </c>
      <c r="E330" s="18">
        <v>1</v>
      </c>
      <c r="F330" s="18">
        <v>1</v>
      </c>
      <c r="G330" s="18" t="s">
        <v>1656</v>
      </c>
      <c r="H330" s="18" t="s">
        <v>1045</v>
      </c>
      <c r="I330" s="18">
        <v>17</v>
      </c>
      <c r="J330" s="200">
        <v>6.2</v>
      </c>
      <c r="K330" s="21">
        <v>0.36470588235294121</v>
      </c>
      <c r="L330" s="196">
        <v>14</v>
      </c>
      <c r="M330" s="18">
        <v>8.6</v>
      </c>
      <c r="N330" s="18">
        <v>1.52</v>
      </c>
      <c r="O330" s="18" t="s">
        <v>815</v>
      </c>
      <c r="P330" s="27" t="s">
        <v>811</v>
      </c>
      <c r="Q330" s="27" t="s">
        <v>811</v>
      </c>
      <c r="R330" s="27" t="s">
        <v>811</v>
      </c>
      <c r="S330" s="27" t="s">
        <v>811</v>
      </c>
      <c r="T330" s="27" t="s">
        <v>811</v>
      </c>
      <c r="U330" s="27" t="s">
        <v>811</v>
      </c>
      <c r="V330" s="27" t="s">
        <v>811</v>
      </c>
      <c r="W330" s="186"/>
    </row>
    <row r="331" spans="1:24">
      <c r="A331" s="18" t="s">
        <v>1552</v>
      </c>
      <c r="B331" s="19">
        <v>42957</v>
      </c>
      <c r="C331" s="18" t="s">
        <v>1685</v>
      </c>
      <c r="D331" s="18" t="s">
        <v>815</v>
      </c>
      <c r="E331" s="18">
        <v>1</v>
      </c>
      <c r="F331" s="18">
        <v>1</v>
      </c>
      <c r="G331" s="18" t="s">
        <v>1656</v>
      </c>
      <c r="H331" s="18" t="s">
        <v>1045</v>
      </c>
      <c r="I331" s="18">
        <v>17</v>
      </c>
      <c r="J331" s="200">
        <v>6.2</v>
      </c>
      <c r="K331" s="21">
        <v>0.36470588235294121</v>
      </c>
      <c r="L331" s="196">
        <v>16</v>
      </c>
      <c r="M331" s="18">
        <v>8.1</v>
      </c>
      <c r="N331" s="18">
        <v>1.52</v>
      </c>
      <c r="O331" s="18" t="s">
        <v>815</v>
      </c>
      <c r="P331" s="27" t="s">
        <v>811</v>
      </c>
      <c r="Q331" s="27" t="s">
        <v>811</v>
      </c>
      <c r="R331" s="27" t="s">
        <v>811</v>
      </c>
      <c r="S331" s="27" t="s">
        <v>811</v>
      </c>
      <c r="T331" s="27" t="s">
        <v>811</v>
      </c>
      <c r="U331" s="27" t="s">
        <v>811</v>
      </c>
      <c r="V331" s="27" t="s">
        <v>811</v>
      </c>
      <c r="W331" s="186"/>
    </row>
    <row r="332" spans="1:24">
      <c r="A332" s="18" t="s">
        <v>1552</v>
      </c>
      <c r="B332" s="19">
        <v>42957</v>
      </c>
      <c r="C332" s="18" t="s">
        <v>1685</v>
      </c>
      <c r="D332" s="18" t="s">
        <v>815</v>
      </c>
      <c r="E332" s="18">
        <v>1</v>
      </c>
      <c r="F332" s="18">
        <v>1</v>
      </c>
      <c r="G332" s="18" t="s">
        <v>1656</v>
      </c>
      <c r="H332" s="18" t="s">
        <v>1045</v>
      </c>
      <c r="I332" s="18">
        <v>17</v>
      </c>
      <c r="J332" s="200">
        <v>6.2</v>
      </c>
      <c r="K332" s="21">
        <v>0.36470588235294121</v>
      </c>
      <c r="L332" s="196">
        <v>17</v>
      </c>
      <c r="M332" s="18">
        <v>7.8</v>
      </c>
      <c r="N332" s="18">
        <v>1.62</v>
      </c>
      <c r="O332" s="18" t="s">
        <v>815</v>
      </c>
      <c r="P332" s="22">
        <v>6.21</v>
      </c>
      <c r="Q332" s="23">
        <v>37.700000000000003</v>
      </c>
      <c r="R332" s="24">
        <v>1.3242836730995315</v>
      </c>
      <c r="S332" s="25">
        <v>112.66574597892401</v>
      </c>
      <c r="T332" s="24">
        <v>2.5000000000000001E-2</v>
      </c>
      <c r="U332" s="24">
        <v>160.1341205788502</v>
      </c>
      <c r="V332" s="26">
        <v>160.15912057885021</v>
      </c>
      <c r="W332" s="186"/>
    </row>
    <row r="333" spans="1:24" s="104" customFormat="1">
      <c r="A333" s="96" t="s">
        <v>1669</v>
      </c>
      <c r="B333" s="236">
        <v>42957</v>
      </c>
      <c r="C333" s="96" t="s">
        <v>1691</v>
      </c>
      <c r="D333" s="237">
        <v>0.32500000000000001</v>
      </c>
      <c r="E333" s="96">
        <v>1</v>
      </c>
      <c r="F333" s="96">
        <v>0.5</v>
      </c>
      <c r="G333" s="96" t="s">
        <v>1656</v>
      </c>
      <c r="H333" s="96" t="s">
        <v>1045</v>
      </c>
      <c r="I333" s="96">
        <v>2.2999999999999998</v>
      </c>
      <c r="J333" s="201">
        <v>2.2999999999999998</v>
      </c>
      <c r="K333" s="259">
        <v>1</v>
      </c>
      <c r="L333" s="197">
        <v>0.5</v>
      </c>
      <c r="M333" s="96">
        <v>24.2</v>
      </c>
      <c r="N333" s="96">
        <v>6.97</v>
      </c>
      <c r="O333" s="96" t="s">
        <v>815</v>
      </c>
      <c r="P333" s="99">
        <v>5.8</v>
      </c>
      <c r="Q333" s="100">
        <v>2.5</v>
      </c>
      <c r="R333" s="103">
        <v>0.50294684639265053</v>
      </c>
      <c r="S333" s="102">
        <v>20.943616195230174</v>
      </c>
      <c r="T333" s="103">
        <v>1.8500443037974685</v>
      </c>
      <c r="U333" s="103">
        <v>1.0584633003691979</v>
      </c>
      <c r="V333" s="260">
        <v>2.9085076041666662</v>
      </c>
      <c r="W333" s="261"/>
      <c r="X333" s="262"/>
    </row>
    <row r="334" spans="1:24">
      <c r="A334" s="18" t="s">
        <v>1669</v>
      </c>
      <c r="B334" s="19">
        <v>42957</v>
      </c>
      <c r="C334" s="18" t="s">
        <v>1691</v>
      </c>
      <c r="D334" s="20">
        <v>0.32500000000000001</v>
      </c>
      <c r="E334" s="18">
        <v>1</v>
      </c>
      <c r="F334" s="18">
        <v>0.5</v>
      </c>
      <c r="G334" s="18" t="s">
        <v>1656</v>
      </c>
      <c r="H334" s="18" t="s">
        <v>1045</v>
      </c>
      <c r="I334" s="18">
        <v>2.2999999999999998</v>
      </c>
      <c r="J334" s="200">
        <v>2.2999999999999998</v>
      </c>
      <c r="K334" s="21">
        <v>1</v>
      </c>
      <c r="L334" s="275">
        <v>2</v>
      </c>
      <c r="M334" s="18">
        <v>24.1</v>
      </c>
      <c r="N334" s="18">
        <v>6.74</v>
      </c>
      <c r="O334" s="18" t="s">
        <v>815</v>
      </c>
      <c r="P334" s="27" t="s">
        <v>811</v>
      </c>
      <c r="Q334" s="27" t="s">
        <v>811</v>
      </c>
      <c r="R334" s="27" t="s">
        <v>811</v>
      </c>
      <c r="S334" s="27" t="s">
        <v>811</v>
      </c>
      <c r="T334" s="27" t="s">
        <v>811</v>
      </c>
      <c r="U334" s="27" t="s">
        <v>811</v>
      </c>
      <c r="V334" s="27" t="s">
        <v>811</v>
      </c>
      <c r="W334" s="186"/>
    </row>
    <row r="335" spans="1:24" s="104" customFormat="1">
      <c r="A335" s="96" t="s">
        <v>1557</v>
      </c>
      <c r="B335" s="236">
        <v>42957</v>
      </c>
      <c r="C335" s="96" t="s">
        <v>1648</v>
      </c>
      <c r="D335" s="237">
        <v>0.32291666666666669</v>
      </c>
      <c r="E335" s="96">
        <v>1</v>
      </c>
      <c r="F335" s="96">
        <v>0</v>
      </c>
      <c r="G335" s="96" t="s">
        <v>1671</v>
      </c>
      <c r="H335" s="96" t="s">
        <v>1045</v>
      </c>
      <c r="I335" s="96">
        <v>6.5</v>
      </c>
      <c r="J335" s="201">
        <v>4.25</v>
      </c>
      <c r="K335" s="259">
        <v>0.65384615384615385</v>
      </c>
      <c r="L335" s="197">
        <v>0.5</v>
      </c>
      <c r="M335" s="96">
        <v>24.2</v>
      </c>
      <c r="N335" s="96">
        <v>6.64</v>
      </c>
      <c r="O335" s="96" t="s">
        <v>815</v>
      </c>
      <c r="P335" s="99">
        <v>6.21</v>
      </c>
      <c r="Q335" s="100">
        <v>5.8000000000000007</v>
      </c>
      <c r="R335" s="103">
        <v>0.50294684639265053</v>
      </c>
      <c r="S335" s="102">
        <v>27.495200000000001</v>
      </c>
      <c r="T335" s="103">
        <v>2.0752670886075952</v>
      </c>
      <c r="U335" s="103">
        <v>1.074711515559071</v>
      </c>
      <c r="V335" s="260">
        <v>3.149978604166666</v>
      </c>
      <c r="W335" s="261"/>
      <c r="X335" s="262"/>
    </row>
    <row r="336" spans="1:24">
      <c r="A336" s="18" t="s">
        <v>1557</v>
      </c>
      <c r="B336" s="19">
        <v>42957</v>
      </c>
      <c r="C336" s="18" t="s">
        <v>1648</v>
      </c>
      <c r="D336" s="20">
        <v>0.32291666666666669</v>
      </c>
      <c r="E336" s="18">
        <v>1</v>
      </c>
      <c r="F336" s="18">
        <v>0</v>
      </c>
      <c r="G336" s="18" t="s">
        <v>1671</v>
      </c>
      <c r="H336" s="18" t="s">
        <v>1045</v>
      </c>
      <c r="I336" s="18">
        <v>6.5</v>
      </c>
      <c r="J336" s="200">
        <v>4.25</v>
      </c>
      <c r="K336" s="21">
        <v>0.65384615384615385</v>
      </c>
      <c r="L336" s="196">
        <v>2</v>
      </c>
      <c r="M336" s="18">
        <v>24.1</v>
      </c>
      <c r="N336" s="18">
        <v>6.76</v>
      </c>
      <c r="O336" s="18" t="s">
        <v>815</v>
      </c>
      <c r="P336" s="27" t="s">
        <v>811</v>
      </c>
      <c r="Q336" s="27" t="s">
        <v>811</v>
      </c>
      <c r="R336" s="27" t="s">
        <v>811</v>
      </c>
      <c r="S336" s="27" t="s">
        <v>811</v>
      </c>
      <c r="T336" s="27" t="s">
        <v>811</v>
      </c>
      <c r="U336" s="27" t="s">
        <v>811</v>
      </c>
      <c r="V336" s="27" t="s">
        <v>811</v>
      </c>
      <c r="W336" s="186"/>
    </row>
    <row r="337" spans="1:24">
      <c r="A337" s="18" t="s">
        <v>1557</v>
      </c>
      <c r="B337" s="19">
        <v>42957</v>
      </c>
      <c r="C337" s="18" t="s">
        <v>1648</v>
      </c>
      <c r="D337" s="20">
        <v>0.32291666666666669</v>
      </c>
      <c r="E337" s="18">
        <v>1</v>
      </c>
      <c r="F337" s="18">
        <v>0</v>
      </c>
      <c r="G337" s="18" t="s">
        <v>1671</v>
      </c>
      <c r="H337" s="18" t="s">
        <v>1045</v>
      </c>
      <c r="I337" s="18">
        <v>6.5</v>
      </c>
      <c r="J337" s="200">
        <v>4.25</v>
      </c>
      <c r="K337" s="21">
        <v>0.65384615384615385</v>
      </c>
      <c r="L337" s="196">
        <v>4</v>
      </c>
      <c r="M337" s="18">
        <v>19.899999999999999</v>
      </c>
      <c r="N337" s="18">
        <v>4.18</v>
      </c>
      <c r="O337" s="18" t="s">
        <v>815</v>
      </c>
      <c r="P337" s="27" t="s">
        <v>811</v>
      </c>
      <c r="Q337" s="27" t="s">
        <v>811</v>
      </c>
      <c r="R337" s="27" t="s">
        <v>811</v>
      </c>
      <c r="S337" s="27" t="s">
        <v>811</v>
      </c>
      <c r="T337" s="27" t="s">
        <v>811</v>
      </c>
      <c r="U337" s="27" t="s">
        <v>811</v>
      </c>
      <c r="V337" s="27" t="s">
        <v>811</v>
      </c>
      <c r="W337" s="186"/>
    </row>
    <row r="338" spans="1:24">
      <c r="A338" s="18" t="s">
        <v>1557</v>
      </c>
      <c r="B338" s="19">
        <v>42957</v>
      </c>
      <c r="C338" s="18" t="s">
        <v>1648</v>
      </c>
      <c r="D338" s="20">
        <v>0.32291666666666669</v>
      </c>
      <c r="E338" s="18">
        <v>1</v>
      </c>
      <c r="F338" s="18">
        <v>0</v>
      </c>
      <c r="G338" s="18" t="s">
        <v>1671</v>
      </c>
      <c r="H338" s="18" t="s">
        <v>1045</v>
      </c>
      <c r="I338" s="18">
        <v>6.5</v>
      </c>
      <c r="J338" s="200">
        <v>4.25</v>
      </c>
      <c r="K338" s="21">
        <v>0.65384615384615385</v>
      </c>
      <c r="L338" s="196">
        <v>5.5</v>
      </c>
      <c r="M338" s="18" t="s">
        <v>815</v>
      </c>
      <c r="N338" s="18" t="s">
        <v>815</v>
      </c>
      <c r="O338" s="18" t="s">
        <v>815</v>
      </c>
      <c r="P338" s="22">
        <v>5.96</v>
      </c>
      <c r="Q338" s="23">
        <v>11.7</v>
      </c>
      <c r="R338" s="24">
        <v>0.64664594536197917</v>
      </c>
      <c r="S338" s="25">
        <v>20.850022185246811</v>
      </c>
      <c r="T338" s="24">
        <v>7.8023607594936717</v>
      </c>
      <c r="U338" s="24">
        <v>2.7696738446729938</v>
      </c>
      <c r="V338" s="26">
        <v>10.572034604166666</v>
      </c>
      <c r="W338" s="186"/>
    </row>
    <row r="339" spans="1:24">
      <c r="A339" s="18" t="s">
        <v>1557</v>
      </c>
      <c r="B339" s="19">
        <v>42957</v>
      </c>
      <c r="C339" s="18" t="s">
        <v>1648</v>
      </c>
      <c r="D339" s="20">
        <v>0.32291666666666669</v>
      </c>
      <c r="E339" s="18">
        <v>1</v>
      </c>
      <c r="F339" s="18">
        <v>0</v>
      </c>
      <c r="G339" s="18" t="s">
        <v>1671</v>
      </c>
      <c r="H339" s="18" t="s">
        <v>1045</v>
      </c>
      <c r="I339" s="18">
        <v>6.5</v>
      </c>
      <c r="J339" s="200">
        <v>4.25</v>
      </c>
      <c r="K339" s="21">
        <v>0.65384615384615385</v>
      </c>
      <c r="L339" s="196">
        <v>6</v>
      </c>
      <c r="M339" s="18">
        <v>12.7</v>
      </c>
      <c r="N339" s="18">
        <v>0.33</v>
      </c>
      <c r="O339" s="18" t="s">
        <v>815</v>
      </c>
      <c r="P339" s="27" t="s">
        <v>811</v>
      </c>
      <c r="Q339" s="27" t="s">
        <v>811</v>
      </c>
      <c r="R339" s="27" t="s">
        <v>811</v>
      </c>
      <c r="S339" s="27" t="s">
        <v>811</v>
      </c>
      <c r="T339" s="27" t="s">
        <v>811</v>
      </c>
      <c r="U339" s="27" t="s">
        <v>811</v>
      </c>
      <c r="V339" s="27" t="s">
        <v>811</v>
      </c>
      <c r="W339" s="186"/>
    </row>
    <row r="340" spans="1:24" s="104" customFormat="1">
      <c r="A340" s="96" t="s">
        <v>1558</v>
      </c>
      <c r="B340" s="236">
        <v>42957</v>
      </c>
      <c r="C340" s="96" t="s">
        <v>1692</v>
      </c>
      <c r="D340" s="237">
        <v>0.33888888888888885</v>
      </c>
      <c r="E340" s="96">
        <v>1</v>
      </c>
      <c r="F340" s="96">
        <v>1</v>
      </c>
      <c r="G340" s="96" t="s">
        <v>815</v>
      </c>
      <c r="H340" s="96" t="s">
        <v>1045</v>
      </c>
      <c r="I340" s="96">
        <v>7.85</v>
      </c>
      <c r="J340" s="201">
        <v>2</v>
      </c>
      <c r="K340" s="259">
        <v>0.25477707006369427</v>
      </c>
      <c r="L340" s="197">
        <v>0.5</v>
      </c>
      <c r="M340" s="96">
        <v>23.5</v>
      </c>
      <c r="N340" s="96">
        <v>8.18</v>
      </c>
      <c r="O340" s="96" t="s">
        <v>815</v>
      </c>
      <c r="P340" s="99">
        <v>7.47</v>
      </c>
      <c r="Q340" s="100">
        <v>12.999999999999998</v>
      </c>
      <c r="R340" s="103">
        <v>1.0299984124107469</v>
      </c>
      <c r="S340" s="102">
        <v>28.119156960621186</v>
      </c>
      <c r="T340" s="103">
        <v>12.387253164556961</v>
      </c>
      <c r="U340" s="103">
        <v>2.8362754396097047</v>
      </c>
      <c r="V340" s="260">
        <v>15.223528604166667</v>
      </c>
      <c r="W340" s="261"/>
      <c r="X340" s="262"/>
    </row>
    <row r="341" spans="1:24">
      <c r="A341" s="18" t="s">
        <v>1558</v>
      </c>
      <c r="B341" s="19">
        <v>42957</v>
      </c>
      <c r="C341" s="18" t="s">
        <v>1692</v>
      </c>
      <c r="D341" s="20">
        <v>0.33888888888888885</v>
      </c>
      <c r="E341" s="18">
        <v>1</v>
      </c>
      <c r="F341" s="18">
        <v>1</v>
      </c>
      <c r="G341" s="18" t="s">
        <v>815</v>
      </c>
      <c r="H341" s="18" t="s">
        <v>1045</v>
      </c>
      <c r="I341" s="18">
        <v>7.85</v>
      </c>
      <c r="J341" s="200">
        <v>2</v>
      </c>
      <c r="K341" s="21">
        <v>0.25477707006369427</v>
      </c>
      <c r="L341" s="196">
        <v>2</v>
      </c>
      <c r="M341" s="18">
        <v>23.6</v>
      </c>
      <c r="N341" s="18">
        <v>8.74</v>
      </c>
      <c r="O341" s="18" t="s">
        <v>815</v>
      </c>
      <c r="P341" s="27" t="s">
        <v>811</v>
      </c>
      <c r="Q341" s="27" t="s">
        <v>811</v>
      </c>
      <c r="R341" s="27" t="s">
        <v>811</v>
      </c>
      <c r="S341" s="27" t="s">
        <v>811</v>
      </c>
      <c r="T341" s="27" t="s">
        <v>811</v>
      </c>
      <c r="U341" s="27" t="s">
        <v>811</v>
      </c>
      <c r="V341" s="27" t="s">
        <v>811</v>
      </c>
      <c r="W341" s="186"/>
    </row>
    <row r="342" spans="1:24">
      <c r="A342" s="18" t="s">
        <v>1558</v>
      </c>
      <c r="B342" s="19">
        <v>42957</v>
      </c>
      <c r="C342" s="18" t="s">
        <v>1692</v>
      </c>
      <c r="D342" s="20">
        <v>0.33888888888888885</v>
      </c>
      <c r="E342" s="18">
        <v>1</v>
      </c>
      <c r="F342" s="18">
        <v>1</v>
      </c>
      <c r="G342" s="18" t="s">
        <v>815</v>
      </c>
      <c r="H342" s="18" t="s">
        <v>1045</v>
      </c>
      <c r="I342" s="18">
        <v>7.85</v>
      </c>
      <c r="J342" s="200">
        <v>2</v>
      </c>
      <c r="K342" s="21">
        <v>0.25477707006369427</v>
      </c>
      <c r="L342" s="196">
        <v>4</v>
      </c>
      <c r="M342" s="18">
        <v>18.600000000000001</v>
      </c>
      <c r="N342" s="18">
        <v>1.2</v>
      </c>
      <c r="O342" s="18" t="s">
        <v>815</v>
      </c>
      <c r="P342" s="27" t="s">
        <v>811</v>
      </c>
      <c r="Q342" s="27" t="s">
        <v>811</v>
      </c>
      <c r="R342" s="27" t="s">
        <v>811</v>
      </c>
      <c r="S342" s="27" t="s">
        <v>811</v>
      </c>
      <c r="T342" s="27" t="s">
        <v>811</v>
      </c>
      <c r="U342" s="27" t="s">
        <v>811</v>
      </c>
      <c r="V342" s="27" t="s">
        <v>811</v>
      </c>
      <c r="W342" s="186"/>
    </row>
    <row r="343" spans="1:24">
      <c r="A343" s="18" t="s">
        <v>1558</v>
      </c>
      <c r="B343" s="19">
        <v>42957</v>
      </c>
      <c r="C343" s="18" t="s">
        <v>1692</v>
      </c>
      <c r="D343" s="20">
        <v>0.33888888888888885</v>
      </c>
      <c r="E343" s="18">
        <v>1</v>
      </c>
      <c r="F343" s="18">
        <v>1</v>
      </c>
      <c r="G343" s="18" t="s">
        <v>815</v>
      </c>
      <c r="H343" s="18" t="s">
        <v>1045</v>
      </c>
      <c r="I343" s="18">
        <v>7.85</v>
      </c>
      <c r="J343" s="200">
        <v>2</v>
      </c>
      <c r="K343" s="21">
        <v>0.25477707006369427</v>
      </c>
      <c r="L343" s="196">
        <v>6</v>
      </c>
      <c r="M343" s="18">
        <v>10.7</v>
      </c>
      <c r="N343" s="18">
        <v>0.13</v>
      </c>
      <c r="O343" s="18" t="s">
        <v>815</v>
      </c>
      <c r="P343" s="27" t="s">
        <v>811</v>
      </c>
      <c r="Q343" s="27" t="s">
        <v>811</v>
      </c>
      <c r="R343" s="27" t="s">
        <v>811</v>
      </c>
      <c r="S343" s="27" t="s">
        <v>811</v>
      </c>
      <c r="T343" s="27" t="s">
        <v>811</v>
      </c>
      <c r="U343" s="27" t="s">
        <v>811</v>
      </c>
      <c r="V343" s="27" t="s">
        <v>811</v>
      </c>
      <c r="W343" s="186"/>
    </row>
    <row r="344" spans="1:24">
      <c r="A344" s="18" t="s">
        <v>1558</v>
      </c>
      <c r="B344" s="19">
        <v>42957</v>
      </c>
      <c r="C344" s="18" t="s">
        <v>1692</v>
      </c>
      <c r="D344" s="20">
        <v>0.33888888888888885</v>
      </c>
      <c r="E344" s="18">
        <v>1</v>
      </c>
      <c r="F344" s="18">
        <v>1</v>
      </c>
      <c r="G344" s="18" t="s">
        <v>815</v>
      </c>
      <c r="H344" s="18" t="s">
        <v>1045</v>
      </c>
      <c r="I344" s="18">
        <v>7.85</v>
      </c>
      <c r="J344" s="200">
        <v>2</v>
      </c>
      <c r="K344" s="21">
        <v>0.25477707006369427</v>
      </c>
      <c r="L344" s="196">
        <v>6.8</v>
      </c>
      <c r="M344" s="18" t="s">
        <v>815</v>
      </c>
      <c r="N344" s="18" t="s">
        <v>815</v>
      </c>
      <c r="O344" s="18" t="s">
        <v>815</v>
      </c>
      <c r="P344" s="22">
        <v>6.65</v>
      </c>
      <c r="Q344" s="23">
        <v>109.6</v>
      </c>
      <c r="R344" s="24">
        <v>11.761015490100508</v>
      </c>
      <c r="S344" s="25">
        <v>266.47190238491407</v>
      </c>
      <c r="T344" s="24">
        <v>10.891130379746835</v>
      </c>
      <c r="U344" s="24">
        <v>52.524926224419822</v>
      </c>
      <c r="V344" s="26">
        <v>63.416056604166656</v>
      </c>
      <c r="W344" s="186"/>
    </row>
    <row r="345" spans="1:24" s="104" customFormat="1">
      <c r="A345" s="96" t="s">
        <v>1649</v>
      </c>
      <c r="B345" s="236">
        <v>42971</v>
      </c>
      <c r="C345" s="96" t="s">
        <v>1683</v>
      </c>
      <c r="D345" s="237">
        <v>0.34375</v>
      </c>
      <c r="E345" s="96">
        <v>1</v>
      </c>
      <c r="F345" s="96">
        <v>0.5</v>
      </c>
      <c r="G345" s="96" t="s">
        <v>1651</v>
      </c>
      <c r="H345" s="96" t="s">
        <v>1045</v>
      </c>
      <c r="I345" s="96">
        <v>2.14</v>
      </c>
      <c r="J345" s="201">
        <v>2.14</v>
      </c>
      <c r="K345" s="259">
        <v>1</v>
      </c>
      <c r="L345" s="197">
        <v>0.5</v>
      </c>
      <c r="M345" s="96">
        <v>25.2</v>
      </c>
      <c r="N345" s="96">
        <v>7.34</v>
      </c>
      <c r="O345" s="96" t="s">
        <v>815</v>
      </c>
      <c r="P345" s="99">
        <v>5.45</v>
      </c>
      <c r="Q345" s="100">
        <v>1.5</v>
      </c>
      <c r="R345" s="103">
        <v>0.57479639587731479</v>
      </c>
      <c r="S345" s="102">
        <v>25.623316694398227</v>
      </c>
      <c r="T345" s="103">
        <v>2.9922455696202519</v>
      </c>
      <c r="U345" s="103">
        <v>2.0005380345464143</v>
      </c>
      <c r="V345" s="260">
        <v>4.9927836041666662</v>
      </c>
      <c r="W345" s="261"/>
      <c r="X345" s="262"/>
    </row>
    <row r="346" spans="1:24" s="104" customFormat="1">
      <c r="A346" s="96" t="s">
        <v>1644</v>
      </c>
      <c r="B346" s="236">
        <v>42971</v>
      </c>
      <c r="C346" s="96" t="s">
        <v>1672</v>
      </c>
      <c r="D346" s="237">
        <v>0.29166666666666669</v>
      </c>
      <c r="E346" s="96">
        <v>1</v>
      </c>
      <c r="F346" s="96">
        <v>0</v>
      </c>
      <c r="G346" s="96" t="s">
        <v>815</v>
      </c>
      <c r="H346" s="96" t="s">
        <v>1045</v>
      </c>
      <c r="I346" s="96">
        <v>9.8000000000000007</v>
      </c>
      <c r="J346" s="201">
        <v>5</v>
      </c>
      <c r="K346" s="259">
        <v>0.51020408163265307</v>
      </c>
      <c r="L346" s="197">
        <v>0.5</v>
      </c>
      <c r="M346" s="96">
        <v>24.7</v>
      </c>
      <c r="N346" s="96">
        <v>7.37</v>
      </c>
      <c r="O346" s="96" t="s">
        <v>815</v>
      </c>
      <c r="P346" s="99">
        <v>6.85</v>
      </c>
      <c r="Q346" s="100">
        <v>13.199999999999998</v>
      </c>
      <c r="R346" s="103">
        <v>0.43109729690798615</v>
      </c>
      <c r="S346" s="102">
        <v>22.815496394897391</v>
      </c>
      <c r="T346" s="103">
        <v>2.2683151898734164</v>
      </c>
      <c r="U346" s="103">
        <v>2.8388494142932506</v>
      </c>
      <c r="V346" s="260">
        <v>5.107164604166667</v>
      </c>
      <c r="W346" s="261"/>
      <c r="X346" s="262"/>
    </row>
    <row r="347" spans="1:24">
      <c r="A347" s="18" t="s">
        <v>1644</v>
      </c>
      <c r="B347" s="19">
        <v>42971</v>
      </c>
      <c r="C347" s="18" t="s">
        <v>1672</v>
      </c>
      <c r="D347" s="20">
        <v>0.29166666666666669</v>
      </c>
      <c r="E347" s="18">
        <v>1</v>
      </c>
      <c r="F347" s="18">
        <v>0</v>
      </c>
      <c r="G347" s="18" t="s">
        <v>815</v>
      </c>
      <c r="H347" s="18" t="s">
        <v>1045</v>
      </c>
      <c r="I347" s="18">
        <v>9.8000000000000007</v>
      </c>
      <c r="J347" s="200">
        <v>5</v>
      </c>
      <c r="K347" s="21">
        <v>0.51020408163265307</v>
      </c>
      <c r="L347" s="196">
        <v>2</v>
      </c>
      <c r="M347" s="29">
        <v>25</v>
      </c>
      <c r="N347" s="18">
        <v>7.16</v>
      </c>
      <c r="O347" s="18" t="s">
        <v>815</v>
      </c>
      <c r="P347" s="27" t="s">
        <v>811</v>
      </c>
      <c r="Q347" s="27" t="s">
        <v>811</v>
      </c>
      <c r="R347" s="27" t="s">
        <v>811</v>
      </c>
      <c r="S347" s="27" t="s">
        <v>811</v>
      </c>
      <c r="T347" s="27" t="s">
        <v>811</v>
      </c>
      <c r="U347" s="27" t="s">
        <v>811</v>
      </c>
      <c r="V347" s="27" t="s">
        <v>811</v>
      </c>
      <c r="W347" s="186"/>
    </row>
    <row r="348" spans="1:24">
      <c r="A348" s="18" t="s">
        <v>1644</v>
      </c>
      <c r="B348" s="19">
        <v>42971</v>
      </c>
      <c r="C348" s="18" t="s">
        <v>1672</v>
      </c>
      <c r="D348" s="20">
        <v>0.29166666666666669</v>
      </c>
      <c r="E348" s="18">
        <v>1</v>
      </c>
      <c r="F348" s="18">
        <v>0</v>
      </c>
      <c r="G348" s="18" t="s">
        <v>815</v>
      </c>
      <c r="H348" s="18" t="s">
        <v>1045</v>
      </c>
      <c r="I348" s="18">
        <v>9.8000000000000007</v>
      </c>
      <c r="J348" s="200">
        <v>5</v>
      </c>
      <c r="K348" s="21">
        <v>0.51020408163265307</v>
      </c>
      <c r="L348" s="196">
        <v>4</v>
      </c>
      <c r="M348" s="18">
        <v>25.1</v>
      </c>
      <c r="N348" s="18">
        <v>7.29</v>
      </c>
      <c r="O348" s="18" t="s">
        <v>815</v>
      </c>
      <c r="P348" s="27" t="s">
        <v>811</v>
      </c>
      <c r="Q348" s="27" t="s">
        <v>811</v>
      </c>
      <c r="R348" s="27" t="s">
        <v>811</v>
      </c>
      <c r="S348" s="27" t="s">
        <v>811</v>
      </c>
      <c r="T348" s="27" t="s">
        <v>811</v>
      </c>
      <c r="U348" s="27" t="s">
        <v>811</v>
      </c>
      <c r="V348" s="27" t="s">
        <v>811</v>
      </c>
      <c r="W348" s="186"/>
    </row>
    <row r="349" spans="1:24">
      <c r="A349" s="18" t="s">
        <v>1644</v>
      </c>
      <c r="B349" s="19">
        <v>42971</v>
      </c>
      <c r="C349" s="18" t="s">
        <v>1672</v>
      </c>
      <c r="D349" s="20">
        <v>0.29166666666666669</v>
      </c>
      <c r="E349" s="18">
        <v>1</v>
      </c>
      <c r="F349" s="18">
        <v>0</v>
      </c>
      <c r="G349" s="18" t="s">
        <v>815</v>
      </c>
      <c r="H349" s="18" t="s">
        <v>1045</v>
      </c>
      <c r="I349" s="18">
        <v>9.8000000000000007</v>
      </c>
      <c r="J349" s="200">
        <v>5</v>
      </c>
      <c r="K349" s="21">
        <v>0.51020408163265307</v>
      </c>
      <c r="L349" s="196">
        <v>6</v>
      </c>
      <c r="M349" s="18">
        <v>24.9</v>
      </c>
      <c r="N349" s="18">
        <v>6.92</v>
      </c>
      <c r="O349" s="18" t="s">
        <v>815</v>
      </c>
      <c r="P349" s="27" t="s">
        <v>811</v>
      </c>
      <c r="Q349" s="27" t="s">
        <v>811</v>
      </c>
      <c r="R349" s="27" t="s">
        <v>811</v>
      </c>
      <c r="S349" s="27" t="s">
        <v>811</v>
      </c>
      <c r="T349" s="27" t="s">
        <v>811</v>
      </c>
      <c r="U349" s="27" t="s">
        <v>811</v>
      </c>
      <c r="V349" s="27" t="s">
        <v>811</v>
      </c>
      <c r="W349" s="186"/>
    </row>
    <row r="350" spans="1:24">
      <c r="A350" s="18" t="s">
        <v>1644</v>
      </c>
      <c r="B350" s="19">
        <v>42971</v>
      </c>
      <c r="C350" s="18" t="s">
        <v>1672</v>
      </c>
      <c r="D350" s="20">
        <v>0.29166666666666669</v>
      </c>
      <c r="E350" s="18">
        <v>1</v>
      </c>
      <c r="F350" s="18">
        <v>0</v>
      </c>
      <c r="G350" s="18" t="s">
        <v>815</v>
      </c>
      <c r="H350" s="18" t="s">
        <v>1045</v>
      </c>
      <c r="I350" s="18">
        <v>9.8000000000000007</v>
      </c>
      <c r="J350" s="200">
        <v>5</v>
      </c>
      <c r="K350" s="21">
        <v>0.51020408163265307</v>
      </c>
      <c r="L350" s="196">
        <v>8</v>
      </c>
      <c r="M350" s="18">
        <v>22.2</v>
      </c>
      <c r="N350" s="18">
        <v>1.21</v>
      </c>
      <c r="O350" s="18" t="s">
        <v>815</v>
      </c>
      <c r="P350" s="27" t="s">
        <v>811</v>
      </c>
      <c r="Q350" s="27" t="s">
        <v>811</v>
      </c>
      <c r="R350" s="27" t="s">
        <v>811</v>
      </c>
      <c r="S350" s="27" t="s">
        <v>811</v>
      </c>
      <c r="T350" s="27" t="s">
        <v>811</v>
      </c>
      <c r="U350" s="27" t="s">
        <v>811</v>
      </c>
      <c r="V350" s="27" t="s">
        <v>811</v>
      </c>
      <c r="W350" s="186"/>
    </row>
    <row r="351" spans="1:24">
      <c r="A351" s="18" t="s">
        <v>1644</v>
      </c>
      <c r="B351" s="19">
        <v>42971</v>
      </c>
      <c r="C351" s="18" t="s">
        <v>1672</v>
      </c>
      <c r="D351" s="20">
        <v>0.29166666666666669</v>
      </c>
      <c r="E351" s="18">
        <v>1</v>
      </c>
      <c r="F351" s="18">
        <v>0</v>
      </c>
      <c r="G351" s="18" t="s">
        <v>815</v>
      </c>
      <c r="H351" s="18" t="s">
        <v>1045</v>
      </c>
      <c r="I351" s="18">
        <v>9.8000000000000007</v>
      </c>
      <c r="J351" s="200">
        <v>5</v>
      </c>
      <c r="K351" s="21">
        <v>0.51020408163265307</v>
      </c>
      <c r="L351" s="196">
        <v>9</v>
      </c>
      <c r="M351" s="18">
        <v>20.3</v>
      </c>
      <c r="N351" s="18">
        <v>0.3</v>
      </c>
      <c r="O351" s="18" t="s">
        <v>815</v>
      </c>
      <c r="P351" s="22">
        <v>6.52</v>
      </c>
      <c r="Q351" s="23">
        <v>28.1</v>
      </c>
      <c r="R351" s="24">
        <v>1.0299984124107469</v>
      </c>
      <c r="S351" s="25">
        <v>41.222318358291737</v>
      </c>
      <c r="T351" s="24">
        <v>26.495851898734184</v>
      </c>
      <c r="U351" s="24">
        <v>25.431268705432476</v>
      </c>
      <c r="V351" s="26">
        <v>51.92712060416666</v>
      </c>
      <c r="W351" s="186"/>
    </row>
    <row r="352" spans="1:24" s="104" customFormat="1">
      <c r="A352" s="96" t="s">
        <v>1667</v>
      </c>
      <c r="B352" s="236">
        <v>42971</v>
      </c>
      <c r="C352" s="96" t="s">
        <v>815</v>
      </c>
      <c r="D352" s="96" t="s">
        <v>815</v>
      </c>
      <c r="E352" s="96" t="s">
        <v>815</v>
      </c>
      <c r="F352" s="96" t="s">
        <v>815</v>
      </c>
      <c r="G352" s="96" t="s">
        <v>815</v>
      </c>
      <c r="H352" s="96" t="s">
        <v>815</v>
      </c>
      <c r="I352" s="96" t="s">
        <v>815</v>
      </c>
      <c r="J352" s="201" t="s">
        <v>815</v>
      </c>
      <c r="K352" s="96" t="s">
        <v>815</v>
      </c>
      <c r="L352" s="197" t="s">
        <v>815</v>
      </c>
      <c r="M352" s="96" t="s">
        <v>815</v>
      </c>
      <c r="N352" s="96" t="s">
        <v>815</v>
      </c>
      <c r="O352" s="96" t="s">
        <v>815</v>
      </c>
      <c r="P352" s="99">
        <v>7.32</v>
      </c>
      <c r="Q352" s="100">
        <v>49.2</v>
      </c>
      <c r="R352" s="103">
        <v>1.839282879304905</v>
      </c>
      <c r="S352" s="102">
        <v>29.055097060454795</v>
      </c>
      <c r="T352" s="103">
        <v>10.408510126582275</v>
      </c>
      <c r="U352" s="103">
        <v>10.267179477584396</v>
      </c>
      <c r="V352" s="260">
        <v>20.675689604166671</v>
      </c>
      <c r="W352" s="261"/>
      <c r="X352" s="262"/>
    </row>
    <row r="353" spans="1:24" s="104" customFormat="1">
      <c r="A353" s="96" t="s">
        <v>1677</v>
      </c>
      <c r="B353" s="236">
        <v>42971</v>
      </c>
      <c r="C353" s="96" t="s">
        <v>815</v>
      </c>
      <c r="D353" s="96" t="s">
        <v>815</v>
      </c>
      <c r="E353" s="96" t="s">
        <v>815</v>
      </c>
      <c r="F353" s="96" t="s">
        <v>815</v>
      </c>
      <c r="G353" s="96" t="s">
        <v>815</v>
      </c>
      <c r="H353" s="96" t="s">
        <v>815</v>
      </c>
      <c r="I353" s="96" t="s">
        <v>815</v>
      </c>
      <c r="J353" s="201" t="s">
        <v>815</v>
      </c>
      <c r="K353" s="96" t="s">
        <v>815</v>
      </c>
      <c r="L353" s="197" t="s">
        <v>815</v>
      </c>
      <c r="M353" s="96" t="s">
        <v>815</v>
      </c>
      <c r="N353" s="96" t="s">
        <v>815</v>
      </c>
      <c r="O353" s="96" t="s">
        <v>815</v>
      </c>
      <c r="P353" s="99">
        <v>6.04</v>
      </c>
      <c r="Q353" s="100">
        <v>27.66</v>
      </c>
      <c r="R353" s="103">
        <v>3.2371378675766329</v>
      </c>
      <c r="S353" s="102">
        <v>79.907842484747633</v>
      </c>
      <c r="T353" s="103">
        <v>1.2065506329113922</v>
      </c>
      <c r="U353" s="103">
        <v>3.4685079712552738</v>
      </c>
      <c r="V353" s="260">
        <v>4.675058604166666</v>
      </c>
      <c r="W353" s="261"/>
      <c r="X353" s="262"/>
    </row>
    <row r="354" spans="1:24" s="104" customFormat="1">
      <c r="A354" s="96" t="s">
        <v>1664</v>
      </c>
      <c r="B354" s="236">
        <v>42971</v>
      </c>
      <c r="C354" s="96" t="s">
        <v>815</v>
      </c>
      <c r="D354" s="96" t="s">
        <v>815</v>
      </c>
      <c r="E354" s="96" t="s">
        <v>815</v>
      </c>
      <c r="F354" s="96" t="s">
        <v>815</v>
      </c>
      <c r="G354" s="96" t="s">
        <v>815</v>
      </c>
      <c r="H354" s="96" t="s">
        <v>815</v>
      </c>
      <c r="I354" s="96" t="s">
        <v>815</v>
      </c>
      <c r="J354" s="201" t="s">
        <v>815</v>
      </c>
      <c r="K354" s="96" t="s">
        <v>815</v>
      </c>
      <c r="L354" s="197" t="s">
        <v>815</v>
      </c>
      <c r="M354" s="96" t="s">
        <v>815</v>
      </c>
      <c r="N354" s="96" t="s">
        <v>815</v>
      </c>
      <c r="O354" s="96" t="s">
        <v>815</v>
      </c>
      <c r="P354" s="99">
        <v>6.6</v>
      </c>
      <c r="Q354" s="100">
        <v>45.999999999999993</v>
      </c>
      <c r="R354" s="103">
        <v>1.8024972217188071</v>
      </c>
      <c r="S354" s="102">
        <v>56.041370000000001</v>
      </c>
      <c r="T354" s="103">
        <v>24.259711392405066</v>
      </c>
      <c r="U354" s="103">
        <v>9.7985552117615953</v>
      </c>
      <c r="V354" s="260">
        <v>34.058266604166661</v>
      </c>
      <c r="W354" s="261"/>
      <c r="X354" s="262"/>
    </row>
    <row r="355" spans="1:24" s="104" customFormat="1">
      <c r="A355" s="96" t="s">
        <v>1552</v>
      </c>
      <c r="B355" s="236">
        <v>42971</v>
      </c>
      <c r="C355" s="96" t="s">
        <v>1685</v>
      </c>
      <c r="D355" s="237">
        <v>0.35416666666666669</v>
      </c>
      <c r="E355" s="96">
        <v>1</v>
      </c>
      <c r="F355" s="96">
        <v>1</v>
      </c>
      <c r="G355" s="96" t="s">
        <v>1651</v>
      </c>
      <c r="H355" s="96" t="s">
        <v>1045</v>
      </c>
      <c r="I355" s="96">
        <v>17.5</v>
      </c>
      <c r="J355" s="201">
        <v>6.75</v>
      </c>
      <c r="K355" s="259">
        <v>0.38571428571428573</v>
      </c>
      <c r="L355" s="197">
        <v>0.5</v>
      </c>
      <c r="M355" s="96">
        <v>24.8</v>
      </c>
      <c r="N355" s="96">
        <v>8.0299999999999994</v>
      </c>
      <c r="O355" s="96" t="s">
        <v>815</v>
      </c>
      <c r="P355" s="99">
        <v>6.87</v>
      </c>
      <c r="Q355" s="100">
        <v>12.3</v>
      </c>
      <c r="R355" s="103">
        <v>0.43109729690798615</v>
      </c>
      <c r="S355" s="102">
        <v>25.935296727676093</v>
      </c>
      <c r="T355" s="103">
        <v>1.1904632911392403</v>
      </c>
      <c r="U355" s="103">
        <v>0.81570531302742566</v>
      </c>
      <c r="V355" s="260">
        <v>2.0061686041666658</v>
      </c>
      <c r="W355" s="261"/>
      <c r="X355" s="262"/>
    </row>
    <row r="356" spans="1:24">
      <c r="A356" s="18" t="s">
        <v>1552</v>
      </c>
      <c r="B356" s="19">
        <v>42971</v>
      </c>
      <c r="C356" s="18" t="s">
        <v>1685</v>
      </c>
      <c r="D356" s="20">
        <v>0.35416666666666669</v>
      </c>
      <c r="E356" s="18">
        <v>1</v>
      </c>
      <c r="F356" s="18">
        <v>1</v>
      </c>
      <c r="G356" s="18" t="s">
        <v>1651</v>
      </c>
      <c r="H356" s="18" t="s">
        <v>1045</v>
      </c>
      <c r="I356" s="18">
        <v>17.5</v>
      </c>
      <c r="J356" s="200">
        <v>6.75</v>
      </c>
      <c r="K356" s="21">
        <v>0.38571428571428573</v>
      </c>
      <c r="L356" s="196">
        <v>2</v>
      </c>
      <c r="M356" s="18">
        <v>24.9</v>
      </c>
      <c r="N356" s="18">
        <v>8.0299999999999994</v>
      </c>
      <c r="O356" s="18" t="s">
        <v>815</v>
      </c>
      <c r="P356" s="27" t="s">
        <v>811</v>
      </c>
      <c r="Q356" s="27" t="s">
        <v>811</v>
      </c>
      <c r="R356" s="27" t="s">
        <v>811</v>
      </c>
      <c r="S356" s="27" t="s">
        <v>811</v>
      </c>
      <c r="T356" s="27" t="s">
        <v>811</v>
      </c>
      <c r="U356" s="27" t="s">
        <v>811</v>
      </c>
      <c r="V356" s="27" t="s">
        <v>811</v>
      </c>
      <c r="W356" s="186"/>
    </row>
    <row r="357" spans="1:24" s="253" customFormat="1">
      <c r="A357" s="242" t="s">
        <v>1552</v>
      </c>
      <c r="B357" s="240">
        <v>42971</v>
      </c>
      <c r="C357" s="242" t="s">
        <v>1685</v>
      </c>
      <c r="D357" s="241">
        <v>0.35416666666666669</v>
      </c>
      <c r="E357" s="242">
        <v>1</v>
      </c>
      <c r="F357" s="242">
        <v>1</v>
      </c>
      <c r="G357" s="242" t="s">
        <v>1651</v>
      </c>
      <c r="H357" s="242" t="s">
        <v>1045</v>
      </c>
      <c r="I357" s="242">
        <v>17.5</v>
      </c>
      <c r="J357" s="244">
        <v>6.75</v>
      </c>
      <c r="K357" s="274">
        <v>0.38571428571428573</v>
      </c>
      <c r="L357" s="275">
        <v>3</v>
      </c>
      <c r="M357" s="242" t="s">
        <v>815</v>
      </c>
      <c r="N357" s="242" t="s">
        <v>815</v>
      </c>
      <c r="O357" s="242" t="s">
        <v>815</v>
      </c>
      <c r="P357" s="247">
        <v>6.86</v>
      </c>
      <c r="Q357" s="248">
        <v>12.8</v>
      </c>
      <c r="R357" s="250">
        <v>0.39517252216565396</v>
      </c>
      <c r="S357" s="256">
        <v>20.600438158624513</v>
      </c>
      <c r="T357" s="250">
        <v>1.0617645569620255</v>
      </c>
      <c r="U357" s="250">
        <v>1.4019280472046409</v>
      </c>
      <c r="V357" s="277">
        <v>2.4636926041666665</v>
      </c>
      <c r="W357" s="278"/>
      <c r="X357" s="279"/>
    </row>
    <row r="358" spans="1:24">
      <c r="A358" s="18" t="s">
        <v>1552</v>
      </c>
      <c r="B358" s="19">
        <v>42971</v>
      </c>
      <c r="C358" s="18" t="s">
        <v>1685</v>
      </c>
      <c r="D358" s="20">
        <v>0.35416666666666669</v>
      </c>
      <c r="E358" s="18">
        <v>1</v>
      </c>
      <c r="F358" s="18">
        <v>1</v>
      </c>
      <c r="G358" s="18" t="s">
        <v>1651</v>
      </c>
      <c r="H358" s="18" t="s">
        <v>1045</v>
      </c>
      <c r="I358" s="18">
        <v>17.5</v>
      </c>
      <c r="J358" s="200">
        <v>6.75</v>
      </c>
      <c r="K358" s="21">
        <v>0.38571428571428573</v>
      </c>
      <c r="L358" s="196">
        <v>4</v>
      </c>
      <c r="M358" s="18">
        <v>24.9</v>
      </c>
      <c r="N358" s="18">
        <v>8.02</v>
      </c>
      <c r="O358" s="18" t="s">
        <v>815</v>
      </c>
      <c r="P358" s="27" t="s">
        <v>811</v>
      </c>
      <c r="Q358" s="27" t="s">
        <v>811</v>
      </c>
      <c r="R358" s="27" t="s">
        <v>811</v>
      </c>
      <c r="S358" s="27" t="s">
        <v>811</v>
      </c>
      <c r="T358" s="27" t="s">
        <v>811</v>
      </c>
      <c r="U358" s="27" t="s">
        <v>811</v>
      </c>
      <c r="V358" s="27" t="s">
        <v>811</v>
      </c>
      <c r="W358" s="186"/>
    </row>
    <row r="359" spans="1:24">
      <c r="A359" s="18" t="s">
        <v>1552</v>
      </c>
      <c r="B359" s="19">
        <v>42971</v>
      </c>
      <c r="C359" s="18" t="s">
        <v>1685</v>
      </c>
      <c r="D359" s="20">
        <v>0.35416666666666669</v>
      </c>
      <c r="E359" s="18">
        <v>1</v>
      </c>
      <c r="F359" s="18">
        <v>1</v>
      </c>
      <c r="G359" s="18" t="s">
        <v>1651</v>
      </c>
      <c r="H359" s="18" t="s">
        <v>1045</v>
      </c>
      <c r="I359" s="18">
        <v>17.5</v>
      </c>
      <c r="J359" s="200">
        <v>6.75</v>
      </c>
      <c r="K359" s="21">
        <v>0.38571428571428573</v>
      </c>
      <c r="L359" s="196">
        <v>6</v>
      </c>
      <c r="M359" s="18">
        <v>24.7</v>
      </c>
      <c r="N359" s="18">
        <v>8.02</v>
      </c>
      <c r="O359" s="18" t="s">
        <v>815</v>
      </c>
      <c r="P359" s="27" t="s">
        <v>811</v>
      </c>
      <c r="Q359" s="27" t="s">
        <v>811</v>
      </c>
      <c r="R359" s="27" t="s">
        <v>811</v>
      </c>
      <c r="S359" s="27" t="s">
        <v>811</v>
      </c>
      <c r="T359" s="27" t="s">
        <v>811</v>
      </c>
      <c r="U359" s="27" t="s">
        <v>811</v>
      </c>
      <c r="V359" s="27" t="s">
        <v>811</v>
      </c>
      <c r="W359" s="186"/>
    </row>
    <row r="360" spans="1:24">
      <c r="A360" s="18" t="s">
        <v>1552</v>
      </c>
      <c r="B360" s="19">
        <v>42971</v>
      </c>
      <c r="C360" s="18" t="s">
        <v>1685</v>
      </c>
      <c r="D360" s="20">
        <v>0.35416666666666669</v>
      </c>
      <c r="E360" s="18">
        <v>1</v>
      </c>
      <c r="F360" s="18">
        <v>1</v>
      </c>
      <c r="G360" s="18" t="s">
        <v>1651</v>
      </c>
      <c r="H360" s="18" t="s">
        <v>1045</v>
      </c>
      <c r="I360" s="18">
        <v>17.5</v>
      </c>
      <c r="J360" s="200">
        <v>6.75</v>
      </c>
      <c r="K360" s="21">
        <v>0.38571428571428573</v>
      </c>
      <c r="L360" s="196">
        <v>8</v>
      </c>
      <c r="M360" s="18">
        <v>17.600000000000001</v>
      </c>
      <c r="N360" s="18">
        <v>11.76</v>
      </c>
      <c r="O360" s="18" t="s">
        <v>815</v>
      </c>
      <c r="P360" s="27" t="s">
        <v>811</v>
      </c>
      <c r="Q360" s="27" t="s">
        <v>811</v>
      </c>
      <c r="R360" s="27" t="s">
        <v>811</v>
      </c>
      <c r="S360" s="27" t="s">
        <v>811</v>
      </c>
      <c r="T360" s="27" t="s">
        <v>811</v>
      </c>
      <c r="U360" s="27" t="s">
        <v>811</v>
      </c>
      <c r="V360" s="27" t="s">
        <v>811</v>
      </c>
      <c r="W360" s="186"/>
    </row>
    <row r="361" spans="1:24">
      <c r="A361" s="18" t="s">
        <v>1552</v>
      </c>
      <c r="B361" s="19">
        <v>42971</v>
      </c>
      <c r="C361" s="18" t="s">
        <v>1685</v>
      </c>
      <c r="D361" s="20">
        <v>0.35416666666666669</v>
      </c>
      <c r="E361" s="18">
        <v>1</v>
      </c>
      <c r="F361" s="18">
        <v>1</v>
      </c>
      <c r="G361" s="18" t="s">
        <v>1651</v>
      </c>
      <c r="H361" s="18" t="s">
        <v>1045</v>
      </c>
      <c r="I361" s="18">
        <v>17.5</v>
      </c>
      <c r="J361" s="200">
        <v>6.75</v>
      </c>
      <c r="K361" s="21">
        <v>0.38571428571428573</v>
      </c>
      <c r="L361" s="196">
        <v>9</v>
      </c>
      <c r="M361" s="18" t="s">
        <v>815</v>
      </c>
      <c r="N361" s="18" t="s">
        <v>815</v>
      </c>
      <c r="O361" s="18" t="s">
        <v>815</v>
      </c>
      <c r="P361" s="22">
        <v>6.78</v>
      </c>
      <c r="Q361" s="23">
        <v>12.999999999999998</v>
      </c>
      <c r="R361" s="24">
        <v>0.35924774742332172</v>
      </c>
      <c r="S361" s="25">
        <v>34.982717692734333</v>
      </c>
      <c r="T361" s="24">
        <v>1.2869873417721516</v>
      </c>
      <c r="U361" s="24">
        <v>3.4261982623945153</v>
      </c>
      <c r="V361" s="26">
        <v>4.7131856041666671</v>
      </c>
      <c r="W361" s="186"/>
    </row>
    <row r="362" spans="1:24">
      <c r="A362" s="18" t="s">
        <v>1552</v>
      </c>
      <c r="B362" s="19">
        <v>42971</v>
      </c>
      <c r="C362" s="18" t="s">
        <v>1685</v>
      </c>
      <c r="D362" s="20">
        <v>0.35416666666666669</v>
      </c>
      <c r="E362" s="18">
        <v>1</v>
      </c>
      <c r="F362" s="18">
        <v>1</v>
      </c>
      <c r="G362" s="18" t="s">
        <v>1651</v>
      </c>
      <c r="H362" s="18" t="s">
        <v>1045</v>
      </c>
      <c r="I362" s="18">
        <v>17.5</v>
      </c>
      <c r="J362" s="200">
        <v>6.75</v>
      </c>
      <c r="K362" s="21">
        <v>0.38571428571428573</v>
      </c>
      <c r="L362" s="196">
        <v>10</v>
      </c>
      <c r="M362" s="18">
        <v>12.2</v>
      </c>
      <c r="N362" s="18">
        <v>11.9</v>
      </c>
      <c r="O362" s="18" t="s">
        <v>815</v>
      </c>
      <c r="P362" s="27" t="s">
        <v>811</v>
      </c>
      <c r="Q362" s="27" t="s">
        <v>811</v>
      </c>
      <c r="R362" s="27" t="s">
        <v>811</v>
      </c>
      <c r="S362" s="27" t="s">
        <v>811</v>
      </c>
      <c r="T362" s="27" t="s">
        <v>811</v>
      </c>
      <c r="U362" s="27" t="s">
        <v>811</v>
      </c>
      <c r="V362" s="27" t="s">
        <v>811</v>
      </c>
      <c r="W362" s="186"/>
    </row>
    <row r="363" spans="1:24">
      <c r="A363" s="18" t="s">
        <v>1552</v>
      </c>
      <c r="B363" s="19">
        <v>42971</v>
      </c>
      <c r="C363" s="18" t="s">
        <v>1685</v>
      </c>
      <c r="D363" s="20">
        <v>0.35416666666666669</v>
      </c>
      <c r="E363" s="18">
        <v>1</v>
      </c>
      <c r="F363" s="18">
        <v>1</v>
      </c>
      <c r="G363" s="18" t="s">
        <v>1651</v>
      </c>
      <c r="H363" s="18" t="s">
        <v>1045</v>
      </c>
      <c r="I363" s="18">
        <v>17.5</v>
      </c>
      <c r="J363" s="200">
        <v>6.75</v>
      </c>
      <c r="K363" s="21">
        <v>0.38571428571428573</v>
      </c>
      <c r="L363" s="196">
        <v>12</v>
      </c>
      <c r="M363" s="18">
        <v>9.9</v>
      </c>
      <c r="N363" s="18">
        <v>4.2699999999999996</v>
      </c>
      <c r="O363" s="18" t="s">
        <v>815</v>
      </c>
      <c r="P363" s="27" t="s">
        <v>811</v>
      </c>
      <c r="Q363" s="27" t="s">
        <v>811</v>
      </c>
      <c r="R363" s="27" t="s">
        <v>811</v>
      </c>
      <c r="S363" s="27" t="s">
        <v>811</v>
      </c>
      <c r="T363" s="27" t="s">
        <v>811</v>
      </c>
      <c r="U363" s="27" t="s">
        <v>811</v>
      </c>
      <c r="V363" s="27" t="s">
        <v>811</v>
      </c>
      <c r="W363" s="186"/>
    </row>
    <row r="364" spans="1:24">
      <c r="A364" s="18" t="s">
        <v>1552</v>
      </c>
      <c r="B364" s="19">
        <v>42971</v>
      </c>
      <c r="C364" s="18" t="s">
        <v>1685</v>
      </c>
      <c r="D364" s="20">
        <v>0.35416666666666669</v>
      </c>
      <c r="E364" s="18">
        <v>1</v>
      </c>
      <c r="F364" s="18">
        <v>1</v>
      </c>
      <c r="G364" s="18" t="s">
        <v>1651</v>
      </c>
      <c r="H364" s="18" t="s">
        <v>1045</v>
      </c>
      <c r="I364" s="18">
        <v>17.5</v>
      </c>
      <c r="J364" s="200">
        <v>6.75</v>
      </c>
      <c r="K364" s="21">
        <v>0.38571428571428573</v>
      </c>
      <c r="L364" s="196">
        <v>14</v>
      </c>
      <c r="M364" s="18">
        <v>8.8000000000000007</v>
      </c>
      <c r="N364" s="18">
        <v>1.25</v>
      </c>
      <c r="O364" s="18" t="s">
        <v>815</v>
      </c>
      <c r="P364" s="27" t="s">
        <v>811</v>
      </c>
      <c r="Q364" s="27" t="s">
        <v>811</v>
      </c>
      <c r="R364" s="27" t="s">
        <v>811</v>
      </c>
      <c r="S364" s="27" t="s">
        <v>811</v>
      </c>
      <c r="T364" s="27" t="s">
        <v>811</v>
      </c>
      <c r="U364" s="27" t="s">
        <v>811</v>
      </c>
      <c r="V364" s="27" t="s">
        <v>811</v>
      </c>
      <c r="W364" s="186"/>
    </row>
    <row r="365" spans="1:24">
      <c r="A365" s="18" t="s">
        <v>1552</v>
      </c>
      <c r="B365" s="19">
        <v>42971</v>
      </c>
      <c r="C365" s="18" t="s">
        <v>1685</v>
      </c>
      <c r="D365" s="20">
        <v>0.35416666666666669</v>
      </c>
      <c r="E365" s="18">
        <v>1</v>
      </c>
      <c r="F365" s="18">
        <v>1</v>
      </c>
      <c r="G365" s="18" t="s">
        <v>1651</v>
      </c>
      <c r="H365" s="18" t="s">
        <v>1045</v>
      </c>
      <c r="I365" s="18">
        <v>17.5</v>
      </c>
      <c r="J365" s="200">
        <v>6.75</v>
      </c>
      <c r="K365" s="21">
        <v>0.38571428571428573</v>
      </c>
      <c r="L365" s="196">
        <v>16</v>
      </c>
      <c r="M365" s="18">
        <v>8.1999999999999993</v>
      </c>
      <c r="N365" s="18">
        <v>1.29</v>
      </c>
      <c r="O365" s="18" t="s">
        <v>815</v>
      </c>
      <c r="P365" s="27" t="s">
        <v>811</v>
      </c>
      <c r="Q365" s="27" t="s">
        <v>811</v>
      </c>
      <c r="R365" s="27" t="s">
        <v>811</v>
      </c>
      <c r="S365" s="27" t="s">
        <v>811</v>
      </c>
      <c r="T365" s="27" t="s">
        <v>811</v>
      </c>
      <c r="U365" s="27" t="s">
        <v>811</v>
      </c>
      <c r="V365" s="27" t="s">
        <v>811</v>
      </c>
      <c r="W365" s="186"/>
    </row>
    <row r="366" spans="1:24">
      <c r="A366" s="18" t="s">
        <v>1552</v>
      </c>
      <c r="B366" s="19">
        <v>42971</v>
      </c>
      <c r="C366" s="18" t="s">
        <v>1685</v>
      </c>
      <c r="D366" s="20">
        <v>0.35416666666666669</v>
      </c>
      <c r="E366" s="18">
        <v>1</v>
      </c>
      <c r="F366" s="18">
        <v>1</v>
      </c>
      <c r="G366" s="18" t="s">
        <v>1651</v>
      </c>
      <c r="H366" s="18" t="s">
        <v>1045</v>
      </c>
      <c r="I366" s="18">
        <v>17.5</v>
      </c>
      <c r="J366" s="200">
        <v>6.75</v>
      </c>
      <c r="K366" s="21">
        <v>0.38571428571428573</v>
      </c>
      <c r="L366" s="196">
        <v>17</v>
      </c>
      <c r="M366" s="18">
        <v>8</v>
      </c>
      <c r="N366" s="18">
        <v>1.28</v>
      </c>
      <c r="O366" s="18" t="s">
        <v>815</v>
      </c>
      <c r="P366" s="22">
        <v>6.33</v>
      </c>
      <c r="Q366" s="23">
        <v>31.500000000000004</v>
      </c>
      <c r="R366" s="24">
        <v>1.3978549882717277</v>
      </c>
      <c r="S366" s="25">
        <v>115.47356627842484</v>
      </c>
      <c r="T366" s="24">
        <v>2.5000000000000001E-2</v>
      </c>
      <c r="U366" s="24">
        <v>115.84245121176161</v>
      </c>
      <c r="V366" s="26">
        <v>115.86745121176162</v>
      </c>
      <c r="W366" s="186"/>
    </row>
    <row r="367" spans="1:24" s="104" customFormat="1">
      <c r="A367" s="96" t="s">
        <v>1557</v>
      </c>
      <c r="B367" s="236">
        <v>42971</v>
      </c>
      <c r="C367" s="96" t="s">
        <v>1648</v>
      </c>
      <c r="D367" s="237">
        <v>0.33333333333333331</v>
      </c>
      <c r="E367" s="96">
        <v>1</v>
      </c>
      <c r="F367" s="96">
        <v>0</v>
      </c>
      <c r="G367" s="96" t="s">
        <v>1646</v>
      </c>
      <c r="H367" s="96" t="s">
        <v>1045</v>
      </c>
      <c r="I367" s="96">
        <v>6.6</v>
      </c>
      <c r="J367" s="201">
        <v>3.3</v>
      </c>
      <c r="K367" s="259">
        <v>0.5</v>
      </c>
      <c r="L367" s="197">
        <v>0.5</v>
      </c>
      <c r="M367" s="96">
        <v>24.9</v>
      </c>
      <c r="N367" s="96">
        <v>5.96</v>
      </c>
      <c r="O367" s="96" t="s">
        <v>815</v>
      </c>
      <c r="P367" s="99">
        <v>6.3</v>
      </c>
      <c r="Q367" s="100">
        <v>5.8000000000000007</v>
      </c>
      <c r="R367" s="103">
        <v>0.73571315172196206</v>
      </c>
      <c r="S367" s="102">
        <v>24.406594564614537</v>
      </c>
      <c r="T367" s="103">
        <v>7.4806139240506342</v>
      </c>
      <c r="U367" s="103">
        <v>3.0787116801160321</v>
      </c>
      <c r="V367" s="260">
        <v>10.559325604166666</v>
      </c>
      <c r="W367" s="261"/>
      <c r="X367" s="262"/>
    </row>
    <row r="368" spans="1:24">
      <c r="A368" s="18" t="s">
        <v>1557</v>
      </c>
      <c r="B368" s="19">
        <v>42971</v>
      </c>
      <c r="C368" s="18" t="s">
        <v>1648</v>
      </c>
      <c r="D368" s="20">
        <v>0.33333333333333331</v>
      </c>
      <c r="E368" s="18">
        <v>1</v>
      </c>
      <c r="F368" s="18">
        <v>0</v>
      </c>
      <c r="G368" s="18" t="s">
        <v>1646</v>
      </c>
      <c r="H368" s="18" t="s">
        <v>1045</v>
      </c>
      <c r="I368" s="18">
        <v>6.6</v>
      </c>
      <c r="J368" s="200">
        <v>3.3</v>
      </c>
      <c r="K368" s="21">
        <v>0.5</v>
      </c>
      <c r="L368" s="196">
        <v>2</v>
      </c>
      <c r="M368" s="18">
        <v>24.8</v>
      </c>
      <c r="N368" s="18">
        <v>6.41</v>
      </c>
      <c r="O368" s="18" t="s">
        <v>815</v>
      </c>
      <c r="P368" s="27" t="s">
        <v>811</v>
      </c>
      <c r="Q368" s="27" t="s">
        <v>811</v>
      </c>
      <c r="R368" s="27" t="s">
        <v>811</v>
      </c>
      <c r="S368" s="27" t="s">
        <v>811</v>
      </c>
      <c r="T368" s="27" t="s">
        <v>811</v>
      </c>
      <c r="U368" s="27" t="s">
        <v>811</v>
      </c>
      <c r="V368" s="27" t="s">
        <v>811</v>
      </c>
      <c r="W368" s="186"/>
    </row>
    <row r="369" spans="1:24">
      <c r="A369" s="18" t="s">
        <v>1557</v>
      </c>
      <c r="B369" s="19">
        <v>42971</v>
      </c>
      <c r="C369" s="18" t="s">
        <v>1648</v>
      </c>
      <c r="D369" s="20">
        <v>0.33333333333333331</v>
      </c>
      <c r="E369" s="18">
        <v>1</v>
      </c>
      <c r="F369" s="18">
        <v>0</v>
      </c>
      <c r="G369" s="18" t="s">
        <v>1646</v>
      </c>
      <c r="H369" s="18" t="s">
        <v>1045</v>
      </c>
      <c r="I369" s="18">
        <v>6.6</v>
      </c>
      <c r="J369" s="200">
        <v>3.3</v>
      </c>
      <c r="K369" s="21">
        <v>0.5</v>
      </c>
      <c r="L369" s="196">
        <v>4</v>
      </c>
      <c r="M369" s="18">
        <v>22.1</v>
      </c>
      <c r="N369" s="18">
        <v>4.55</v>
      </c>
      <c r="O369" s="18" t="s">
        <v>815</v>
      </c>
      <c r="P369" s="27" t="s">
        <v>811</v>
      </c>
      <c r="Q369" s="27" t="s">
        <v>811</v>
      </c>
      <c r="R369" s="27" t="s">
        <v>811</v>
      </c>
      <c r="S369" s="27" t="s">
        <v>811</v>
      </c>
      <c r="T369" s="27" t="s">
        <v>811</v>
      </c>
      <c r="U369" s="27" t="s">
        <v>811</v>
      </c>
      <c r="V369" s="27" t="s">
        <v>811</v>
      </c>
      <c r="W369" s="186"/>
    </row>
    <row r="370" spans="1:24">
      <c r="A370" s="18" t="s">
        <v>1557</v>
      </c>
      <c r="B370" s="19">
        <v>42971</v>
      </c>
      <c r="C370" s="18" t="s">
        <v>1648</v>
      </c>
      <c r="D370" s="20">
        <v>0.33333333333333331</v>
      </c>
      <c r="E370" s="18">
        <v>1</v>
      </c>
      <c r="F370" s="18">
        <v>0</v>
      </c>
      <c r="G370" s="18" t="s">
        <v>1646</v>
      </c>
      <c r="H370" s="18" t="s">
        <v>1045</v>
      </c>
      <c r="I370" s="18">
        <v>6.6</v>
      </c>
      <c r="J370" s="200">
        <v>3.3</v>
      </c>
      <c r="K370" s="21">
        <v>0.5</v>
      </c>
      <c r="L370" s="196">
        <v>5.6</v>
      </c>
      <c r="M370" s="18" t="s">
        <v>815</v>
      </c>
      <c r="N370" s="18" t="s">
        <v>815</v>
      </c>
      <c r="O370" s="18" t="s">
        <v>815</v>
      </c>
      <c r="P370" s="22">
        <v>5.98</v>
      </c>
      <c r="Q370" s="23">
        <v>12.899999999999999</v>
      </c>
      <c r="R370" s="24">
        <v>0.8828557820663544</v>
      </c>
      <c r="S370" s="25">
        <v>18.790953965612868</v>
      </c>
      <c r="T370" s="24">
        <v>14.929053164556954</v>
      </c>
      <c r="U370" s="24">
        <v>3.6623604396097069</v>
      </c>
      <c r="V370" s="26">
        <v>18.591413604166661</v>
      </c>
      <c r="W370" s="186"/>
    </row>
    <row r="371" spans="1:24">
      <c r="A371" s="18" t="s">
        <v>1557</v>
      </c>
      <c r="B371" s="19">
        <v>42971</v>
      </c>
      <c r="C371" s="18" t="s">
        <v>1648</v>
      </c>
      <c r="D371" s="20">
        <v>0.33333333333333331</v>
      </c>
      <c r="E371" s="18">
        <v>1</v>
      </c>
      <c r="F371" s="18">
        <v>0</v>
      </c>
      <c r="G371" s="18" t="s">
        <v>1646</v>
      </c>
      <c r="H371" s="18" t="s">
        <v>1045</v>
      </c>
      <c r="I371" s="18">
        <v>6.6</v>
      </c>
      <c r="J371" s="200">
        <v>3.3</v>
      </c>
      <c r="K371" s="21">
        <v>0.5</v>
      </c>
      <c r="L371" s="196">
        <v>6</v>
      </c>
      <c r="M371" s="18">
        <v>13.4</v>
      </c>
      <c r="N371" s="18">
        <v>0.06</v>
      </c>
      <c r="O371" s="18" t="s">
        <v>815</v>
      </c>
      <c r="P371" s="27" t="s">
        <v>811</v>
      </c>
      <c r="Q371" s="27" t="s">
        <v>811</v>
      </c>
      <c r="R371" s="27" t="s">
        <v>811</v>
      </c>
      <c r="S371" s="27" t="s">
        <v>811</v>
      </c>
      <c r="T371" s="27" t="s">
        <v>811</v>
      </c>
      <c r="U371" s="27" t="s">
        <v>811</v>
      </c>
      <c r="V371" s="27" t="s">
        <v>811</v>
      </c>
      <c r="W371" s="186"/>
    </row>
    <row r="372" spans="1:24" s="104" customFormat="1">
      <c r="A372" s="96" t="s">
        <v>1558</v>
      </c>
      <c r="B372" s="236">
        <v>42971</v>
      </c>
      <c r="C372" s="96" t="s">
        <v>1687</v>
      </c>
      <c r="D372" s="237">
        <v>0.33333333333333331</v>
      </c>
      <c r="E372" s="96">
        <v>1</v>
      </c>
      <c r="F372" s="96">
        <v>1</v>
      </c>
      <c r="G372" s="96" t="s">
        <v>815</v>
      </c>
      <c r="H372" s="96" t="s">
        <v>1045</v>
      </c>
      <c r="I372" s="96">
        <v>7.6</v>
      </c>
      <c r="J372" s="201">
        <v>2.1</v>
      </c>
      <c r="K372" s="259">
        <v>0.27631578947368424</v>
      </c>
      <c r="L372" s="197">
        <v>0.5</v>
      </c>
      <c r="M372" s="96">
        <v>24.3</v>
      </c>
      <c r="N372" s="96">
        <v>6.8</v>
      </c>
      <c r="O372" s="96" t="s">
        <v>815</v>
      </c>
      <c r="P372" s="99">
        <v>7.26</v>
      </c>
      <c r="Q372" s="100">
        <v>31.300000000000004</v>
      </c>
      <c r="R372" s="103">
        <v>0.73571315172196206</v>
      </c>
      <c r="S372" s="102">
        <v>28.431136993899059</v>
      </c>
      <c r="T372" s="103">
        <v>7.1910417721518991</v>
      </c>
      <c r="U372" s="103">
        <v>2.9997228320147653</v>
      </c>
      <c r="V372" s="260">
        <v>10.190764604166665</v>
      </c>
      <c r="W372" s="261"/>
      <c r="X372" s="262"/>
    </row>
    <row r="373" spans="1:24">
      <c r="A373" s="18" t="s">
        <v>1558</v>
      </c>
      <c r="B373" s="19">
        <v>42971</v>
      </c>
      <c r="C373" s="18" t="s">
        <v>1687</v>
      </c>
      <c r="D373" s="20">
        <v>0.33333333333333331</v>
      </c>
      <c r="E373" s="18">
        <v>1</v>
      </c>
      <c r="F373" s="18">
        <v>1</v>
      </c>
      <c r="G373" s="18" t="s">
        <v>815</v>
      </c>
      <c r="H373" s="18" t="s">
        <v>1045</v>
      </c>
      <c r="I373" s="18">
        <v>7.6</v>
      </c>
      <c r="J373" s="200">
        <v>2.1</v>
      </c>
      <c r="K373" s="21">
        <v>0.27631578947368424</v>
      </c>
      <c r="L373" s="196">
        <v>2</v>
      </c>
      <c r="M373" s="18">
        <v>24.4</v>
      </c>
      <c r="N373" s="18">
        <v>6.5</v>
      </c>
      <c r="O373" s="18" t="s">
        <v>815</v>
      </c>
      <c r="P373" s="27" t="s">
        <v>811</v>
      </c>
      <c r="Q373" s="27" t="s">
        <v>811</v>
      </c>
      <c r="R373" s="27" t="s">
        <v>811</v>
      </c>
      <c r="S373" s="27" t="s">
        <v>811</v>
      </c>
      <c r="T373" s="27" t="s">
        <v>811</v>
      </c>
      <c r="U373" s="27" t="s">
        <v>811</v>
      </c>
      <c r="V373" s="27" t="s">
        <v>811</v>
      </c>
      <c r="W373" s="186"/>
    </row>
    <row r="374" spans="1:24">
      <c r="A374" s="18" t="s">
        <v>1558</v>
      </c>
      <c r="B374" s="19">
        <v>42971</v>
      </c>
      <c r="C374" s="18" t="s">
        <v>1687</v>
      </c>
      <c r="D374" s="20">
        <v>0.33333333333333331</v>
      </c>
      <c r="E374" s="18">
        <v>1</v>
      </c>
      <c r="F374" s="18">
        <v>1</v>
      </c>
      <c r="G374" s="18" t="s">
        <v>815</v>
      </c>
      <c r="H374" s="18" t="s">
        <v>1045</v>
      </c>
      <c r="I374" s="18">
        <v>7.6</v>
      </c>
      <c r="J374" s="200">
        <v>2.1</v>
      </c>
      <c r="K374" s="21">
        <v>0.27631578947368424</v>
      </c>
      <c r="L374" s="196">
        <v>4</v>
      </c>
      <c r="M374" s="29">
        <v>20</v>
      </c>
      <c r="N374" s="18">
        <v>0.1</v>
      </c>
      <c r="O374" s="18" t="s">
        <v>815</v>
      </c>
      <c r="P374" s="27" t="s">
        <v>811</v>
      </c>
      <c r="Q374" s="27" t="s">
        <v>811</v>
      </c>
      <c r="R374" s="27" t="s">
        <v>811</v>
      </c>
      <c r="S374" s="27" t="s">
        <v>811</v>
      </c>
      <c r="T374" s="27" t="s">
        <v>811</v>
      </c>
      <c r="U374" s="27" t="s">
        <v>811</v>
      </c>
      <c r="V374" s="27" t="s">
        <v>811</v>
      </c>
      <c r="W374" s="186"/>
    </row>
    <row r="375" spans="1:24">
      <c r="A375" s="18" t="s">
        <v>1558</v>
      </c>
      <c r="B375" s="19">
        <v>42971</v>
      </c>
      <c r="C375" s="18" t="s">
        <v>1687</v>
      </c>
      <c r="D375" s="20">
        <v>0.33333333333333331</v>
      </c>
      <c r="E375" s="18">
        <v>1</v>
      </c>
      <c r="F375" s="18">
        <v>1</v>
      </c>
      <c r="G375" s="18" t="s">
        <v>815</v>
      </c>
      <c r="H375" s="18" t="s">
        <v>1045</v>
      </c>
      <c r="I375" s="18">
        <v>7.6</v>
      </c>
      <c r="J375" s="200">
        <v>2.1</v>
      </c>
      <c r="K375" s="21">
        <v>0.27631578947368424</v>
      </c>
      <c r="L375" s="196">
        <v>6</v>
      </c>
      <c r="M375" s="18">
        <v>11.2</v>
      </c>
      <c r="N375" s="18">
        <v>0.1</v>
      </c>
      <c r="O375" s="18" t="s">
        <v>815</v>
      </c>
      <c r="P375" s="27" t="s">
        <v>811</v>
      </c>
      <c r="Q375" s="27" t="s">
        <v>811</v>
      </c>
      <c r="R375" s="27" t="s">
        <v>811</v>
      </c>
      <c r="S375" s="27" t="s">
        <v>811</v>
      </c>
      <c r="T375" s="27" t="s">
        <v>811</v>
      </c>
      <c r="U375" s="27" t="s">
        <v>811</v>
      </c>
      <c r="V375" s="27" t="s">
        <v>811</v>
      </c>
      <c r="W375" s="186"/>
    </row>
    <row r="376" spans="1:24">
      <c r="A376" s="18" t="s">
        <v>1558</v>
      </c>
      <c r="B376" s="19">
        <v>42971</v>
      </c>
      <c r="C376" s="18" t="s">
        <v>1687</v>
      </c>
      <c r="D376" s="20">
        <v>0.33333333333333331</v>
      </c>
      <c r="E376" s="18">
        <v>1</v>
      </c>
      <c r="F376" s="18">
        <v>1</v>
      </c>
      <c r="G376" s="18" t="s">
        <v>815</v>
      </c>
      <c r="H376" s="18" t="s">
        <v>1045</v>
      </c>
      <c r="I376" s="18">
        <v>7.6</v>
      </c>
      <c r="J376" s="200">
        <v>2.1</v>
      </c>
      <c r="K376" s="21">
        <v>0.27631578947368424</v>
      </c>
      <c r="L376" s="196">
        <v>7</v>
      </c>
      <c r="M376" s="18" t="s">
        <v>815</v>
      </c>
      <c r="N376" s="18" t="s">
        <v>815</v>
      </c>
      <c r="O376" s="18" t="s">
        <v>815</v>
      </c>
      <c r="P376" s="22">
        <v>6.78</v>
      </c>
      <c r="Q376" s="23">
        <v>114.40000000000002</v>
      </c>
      <c r="R376" s="24">
        <v>8.3514702828726755</v>
      </c>
      <c r="S376" s="25">
        <v>257.73646145313364</v>
      </c>
      <c r="T376" s="24">
        <v>11.550711392405063</v>
      </c>
      <c r="U376" s="24">
        <v>44.583088211761591</v>
      </c>
      <c r="V376" s="26">
        <v>56.133799604166654</v>
      </c>
      <c r="W376" s="186"/>
    </row>
    <row r="377" spans="1:24" s="104" customFormat="1">
      <c r="A377" s="96" t="s">
        <v>1644</v>
      </c>
      <c r="B377" s="236">
        <v>42989</v>
      </c>
      <c r="C377" s="96" t="s">
        <v>1693</v>
      </c>
      <c r="D377" s="237">
        <v>0.34375</v>
      </c>
      <c r="E377" s="96">
        <v>1</v>
      </c>
      <c r="F377" s="96">
        <v>1</v>
      </c>
      <c r="G377" s="96" t="s">
        <v>1656</v>
      </c>
      <c r="H377" s="96" t="s">
        <v>1045</v>
      </c>
      <c r="I377" s="96">
        <v>10.5</v>
      </c>
      <c r="J377" s="201">
        <v>4.3499999999999996</v>
      </c>
      <c r="K377" s="259">
        <v>0.41428571428571426</v>
      </c>
      <c r="L377" s="197">
        <v>0.5</v>
      </c>
      <c r="M377" s="96">
        <v>21.6</v>
      </c>
      <c r="N377" s="96">
        <v>8.3000000000000007</v>
      </c>
      <c r="O377" s="96" t="s">
        <v>815</v>
      </c>
      <c r="P377" s="263" t="s">
        <v>811</v>
      </c>
      <c r="Q377" s="263" t="s">
        <v>811</v>
      </c>
      <c r="R377" s="263" t="s">
        <v>811</v>
      </c>
      <c r="S377" s="263" t="s">
        <v>811</v>
      </c>
      <c r="T377" s="263" t="s">
        <v>811</v>
      </c>
      <c r="U377" s="263" t="s">
        <v>811</v>
      </c>
      <c r="V377" s="263" t="s">
        <v>811</v>
      </c>
      <c r="W377" s="185"/>
      <c r="X377" s="262"/>
    </row>
    <row r="378" spans="1:24">
      <c r="A378" s="18" t="s">
        <v>1644</v>
      </c>
      <c r="B378" s="19">
        <v>42989</v>
      </c>
      <c r="C378" s="18" t="s">
        <v>1693</v>
      </c>
      <c r="D378" s="20">
        <v>0.34375</v>
      </c>
      <c r="E378" s="18">
        <v>1</v>
      </c>
      <c r="F378" s="18">
        <v>1</v>
      </c>
      <c r="G378" s="18" t="s">
        <v>1656</v>
      </c>
      <c r="H378" s="18" t="s">
        <v>1045</v>
      </c>
      <c r="I378" s="18">
        <v>10.5</v>
      </c>
      <c r="J378" s="200">
        <v>4.3499999999999996</v>
      </c>
      <c r="K378" s="21">
        <v>0.41428571428571426</v>
      </c>
      <c r="L378" s="196">
        <v>2</v>
      </c>
      <c r="M378" s="18">
        <v>21.6</v>
      </c>
      <c r="N378" s="18">
        <v>9.11</v>
      </c>
      <c r="O378" s="18" t="s">
        <v>815</v>
      </c>
      <c r="P378" s="27" t="s">
        <v>811</v>
      </c>
      <c r="Q378" s="27" t="s">
        <v>811</v>
      </c>
      <c r="R378" s="27" t="s">
        <v>811</v>
      </c>
      <c r="S378" s="27" t="s">
        <v>811</v>
      </c>
      <c r="T378" s="27" t="s">
        <v>811</v>
      </c>
      <c r="U378" s="27" t="s">
        <v>811</v>
      </c>
      <c r="V378" s="27" t="s">
        <v>811</v>
      </c>
      <c r="W378" s="182"/>
    </row>
    <row r="379" spans="1:24">
      <c r="A379" s="18" t="s">
        <v>1644</v>
      </c>
      <c r="B379" s="19">
        <v>42989</v>
      </c>
      <c r="C379" s="18" t="s">
        <v>1693</v>
      </c>
      <c r="D379" s="20">
        <v>0.34375</v>
      </c>
      <c r="E379" s="18">
        <v>1</v>
      </c>
      <c r="F379" s="18">
        <v>1</v>
      </c>
      <c r="G379" s="18" t="s">
        <v>1656</v>
      </c>
      <c r="H379" s="18" t="s">
        <v>1045</v>
      </c>
      <c r="I379" s="18">
        <v>10.5</v>
      </c>
      <c r="J379" s="200">
        <v>4.3499999999999996</v>
      </c>
      <c r="K379" s="21">
        <v>0.41428571428571426</v>
      </c>
      <c r="L379" s="196">
        <v>4</v>
      </c>
      <c r="M379" s="18">
        <v>21.6</v>
      </c>
      <c r="N379" s="18">
        <v>7.85</v>
      </c>
      <c r="O379" s="18" t="s">
        <v>815</v>
      </c>
      <c r="P379" s="27" t="s">
        <v>811</v>
      </c>
      <c r="Q379" s="27" t="s">
        <v>811</v>
      </c>
      <c r="R379" s="27" t="s">
        <v>811</v>
      </c>
      <c r="S379" s="27" t="s">
        <v>811</v>
      </c>
      <c r="T379" s="27" t="s">
        <v>811</v>
      </c>
      <c r="U379" s="27" t="s">
        <v>811</v>
      </c>
      <c r="V379" s="27" t="s">
        <v>811</v>
      </c>
      <c r="W379" s="182"/>
    </row>
    <row r="380" spans="1:24">
      <c r="A380" s="18" t="s">
        <v>1644</v>
      </c>
      <c r="B380" s="19">
        <v>42989</v>
      </c>
      <c r="C380" s="18" t="s">
        <v>1693</v>
      </c>
      <c r="D380" s="20">
        <v>0.34375</v>
      </c>
      <c r="E380" s="18">
        <v>1</v>
      </c>
      <c r="F380" s="18">
        <v>1</v>
      </c>
      <c r="G380" s="18" t="s">
        <v>1656</v>
      </c>
      <c r="H380" s="18" t="s">
        <v>1045</v>
      </c>
      <c r="I380" s="18">
        <v>10.5</v>
      </c>
      <c r="J380" s="200">
        <v>4.3499999999999996</v>
      </c>
      <c r="K380" s="21">
        <v>0.41428571428571426</v>
      </c>
      <c r="L380" s="196">
        <v>6</v>
      </c>
      <c r="M380" s="18">
        <v>21.6</v>
      </c>
      <c r="N380" s="18">
        <v>8.2200000000000006</v>
      </c>
      <c r="O380" s="18" t="s">
        <v>815</v>
      </c>
      <c r="P380" s="27" t="s">
        <v>811</v>
      </c>
      <c r="Q380" s="27" t="s">
        <v>811</v>
      </c>
      <c r="R380" s="27" t="s">
        <v>811</v>
      </c>
      <c r="S380" s="27" t="s">
        <v>811</v>
      </c>
      <c r="T380" s="27" t="s">
        <v>811</v>
      </c>
      <c r="U380" s="27" t="s">
        <v>811</v>
      </c>
      <c r="V380" s="27" t="s">
        <v>811</v>
      </c>
      <c r="W380" s="182"/>
    </row>
    <row r="381" spans="1:24">
      <c r="A381" s="18" t="s">
        <v>1644</v>
      </c>
      <c r="B381" s="19">
        <v>42989</v>
      </c>
      <c r="C381" s="18" t="s">
        <v>1693</v>
      </c>
      <c r="D381" s="20">
        <v>0.34375</v>
      </c>
      <c r="E381" s="18">
        <v>1</v>
      </c>
      <c r="F381" s="18">
        <v>1</v>
      </c>
      <c r="G381" s="18" t="s">
        <v>1656</v>
      </c>
      <c r="H381" s="18" t="s">
        <v>1045</v>
      </c>
      <c r="I381" s="18">
        <v>10.5</v>
      </c>
      <c r="J381" s="200">
        <v>4.3499999999999996</v>
      </c>
      <c r="K381" s="21">
        <v>0.41428571428571426</v>
      </c>
      <c r="L381" s="196">
        <v>8</v>
      </c>
      <c r="M381" s="18">
        <v>21.5</v>
      </c>
      <c r="N381" s="18">
        <v>7.84</v>
      </c>
      <c r="O381" s="18" t="s">
        <v>815</v>
      </c>
      <c r="P381" s="27" t="s">
        <v>811</v>
      </c>
      <c r="Q381" s="27" t="s">
        <v>811</v>
      </c>
      <c r="R381" s="27" t="s">
        <v>811</v>
      </c>
      <c r="S381" s="27" t="s">
        <v>811</v>
      </c>
      <c r="T381" s="27" t="s">
        <v>811</v>
      </c>
      <c r="U381" s="27" t="s">
        <v>811</v>
      </c>
      <c r="V381" s="27" t="s">
        <v>811</v>
      </c>
      <c r="W381" s="182"/>
    </row>
    <row r="382" spans="1:24">
      <c r="A382" s="18" t="s">
        <v>1644</v>
      </c>
      <c r="B382" s="19">
        <v>42989</v>
      </c>
      <c r="C382" s="18" t="s">
        <v>1693</v>
      </c>
      <c r="D382" s="20">
        <v>0.34375</v>
      </c>
      <c r="E382" s="18">
        <v>1</v>
      </c>
      <c r="F382" s="18">
        <v>1</v>
      </c>
      <c r="G382" s="18" t="s">
        <v>1656</v>
      </c>
      <c r="H382" s="18" t="s">
        <v>1045</v>
      </c>
      <c r="I382" s="18">
        <v>10.5</v>
      </c>
      <c r="J382" s="200">
        <v>4.3499999999999996</v>
      </c>
      <c r="K382" s="21">
        <v>0.41428571428571426</v>
      </c>
      <c r="L382" s="196">
        <v>9</v>
      </c>
      <c r="M382" s="29">
        <v>21</v>
      </c>
      <c r="N382" s="18">
        <v>2.2200000000000002</v>
      </c>
      <c r="O382" s="18" t="s">
        <v>815</v>
      </c>
      <c r="P382" s="27" t="s">
        <v>811</v>
      </c>
      <c r="Q382" s="27" t="s">
        <v>811</v>
      </c>
      <c r="R382" s="27" t="s">
        <v>811</v>
      </c>
      <c r="S382" s="27" t="s">
        <v>811</v>
      </c>
      <c r="T382" s="27" t="s">
        <v>811</v>
      </c>
      <c r="U382" s="27" t="s">
        <v>811</v>
      </c>
      <c r="V382" s="27" t="s">
        <v>811</v>
      </c>
      <c r="W382" s="182"/>
    </row>
    <row r="383" spans="1:24" s="104" customFormat="1">
      <c r="A383" s="96" t="s">
        <v>1653</v>
      </c>
      <c r="B383" s="236">
        <v>42989</v>
      </c>
      <c r="C383" s="96" t="s">
        <v>1684</v>
      </c>
      <c r="D383" s="237">
        <v>0.38472222222222219</v>
      </c>
      <c r="E383" s="96">
        <v>2</v>
      </c>
      <c r="F383" s="96">
        <v>2</v>
      </c>
      <c r="G383" s="96" t="s">
        <v>1646</v>
      </c>
      <c r="H383" s="96" t="s">
        <v>1045</v>
      </c>
      <c r="I383" s="96">
        <v>7.4</v>
      </c>
      <c r="J383" s="201">
        <v>1.95</v>
      </c>
      <c r="K383" s="259">
        <v>0.26351351351351349</v>
      </c>
      <c r="L383" s="197">
        <v>0.5</v>
      </c>
      <c r="M383" s="96">
        <v>20.6</v>
      </c>
      <c r="N383" s="96">
        <v>8.76</v>
      </c>
      <c r="O383" s="96" t="s">
        <v>815</v>
      </c>
      <c r="P383" s="263" t="s">
        <v>811</v>
      </c>
      <c r="Q383" s="263" t="s">
        <v>811</v>
      </c>
      <c r="R383" s="263" t="s">
        <v>811</v>
      </c>
      <c r="S383" s="263" t="s">
        <v>811</v>
      </c>
      <c r="T383" s="263" t="s">
        <v>811</v>
      </c>
      <c r="U383" s="263" t="s">
        <v>811</v>
      </c>
      <c r="V383" s="263" t="s">
        <v>811</v>
      </c>
      <c r="W383" s="281"/>
      <c r="X383" s="262"/>
    </row>
    <row r="384" spans="1:24">
      <c r="A384" s="18" t="s">
        <v>1653</v>
      </c>
      <c r="B384" s="19">
        <v>42989</v>
      </c>
      <c r="C384" s="18" t="s">
        <v>1684</v>
      </c>
      <c r="D384" s="20">
        <v>0.38472222222222219</v>
      </c>
      <c r="E384" s="18">
        <v>2</v>
      </c>
      <c r="F384" s="18">
        <v>2</v>
      </c>
      <c r="G384" s="18" t="s">
        <v>1646</v>
      </c>
      <c r="H384" s="18" t="s">
        <v>1045</v>
      </c>
      <c r="I384" s="18">
        <v>7.4</v>
      </c>
      <c r="J384" s="200">
        <v>1.95</v>
      </c>
      <c r="K384" s="21">
        <v>0.26351351351351349</v>
      </c>
      <c r="L384" s="196">
        <v>2</v>
      </c>
      <c r="M384" s="18">
        <v>20.7</v>
      </c>
      <c r="N384" s="18">
        <v>8.7100000000000009</v>
      </c>
      <c r="O384" s="18" t="s">
        <v>815</v>
      </c>
      <c r="P384" s="27" t="s">
        <v>811</v>
      </c>
      <c r="Q384" s="27" t="s">
        <v>811</v>
      </c>
      <c r="R384" s="27" t="s">
        <v>811</v>
      </c>
      <c r="S384" s="27" t="s">
        <v>811</v>
      </c>
      <c r="T384" s="27" t="s">
        <v>811</v>
      </c>
      <c r="U384" s="27" t="s">
        <v>811</v>
      </c>
      <c r="V384" s="27" t="s">
        <v>811</v>
      </c>
      <c r="W384" s="182"/>
    </row>
    <row r="385" spans="1:24">
      <c r="A385" s="18" t="s">
        <v>1653</v>
      </c>
      <c r="B385" s="19">
        <v>42989</v>
      </c>
      <c r="C385" s="18" t="s">
        <v>1684</v>
      </c>
      <c r="D385" s="20">
        <v>0.38472222222222219</v>
      </c>
      <c r="E385" s="18">
        <v>2</v>
      </c>
      <c r="F385" s="18">
        <v>2</v>
      </c>
      <c r="G385" s="18" t="s">
        <v>1646</v>
      </c>
      <c r="H385" s="18" t="s">
        <v>1045</v>
      </c>
      <c r="I385" s="18">
        <v>7.4</v>
      </c>
      <c r="J385" s="200">
        <v>1.95</v>
      </c>
      <c r="K385" s="21">
        <v>0.26351351351351349</v>
      </c>
      <c r="L385" s="196">
        <v>4</v>
      </c>
      <c r="M385" s="18">
        <v>20.7</v>
      </c>
      <c r="N385" s="18">
        <v>8.58</v>
      </c>
      <c r="O385" s="18" t="s">
        <v>815</v>
      </c>
      <c r="P385" s="27" t="s">
        <v>811</v>
      </c>
      <c r="Q385" s="27" t="s">
        <v>811</v>
      </c>
      <c r="R385" s="27" t="s">
        <v>811</v>
      </c>
      <c r="S385" s="27" t="s">
        <v>811</v>
      </c>
      <c r="T385" s="27" t="s">
        <v>811</v>
      </c>
      <c r="U385" s="27" t="s">
        <v>811</v>
      </c>
      <c r="V385" s="27" t="s">
        <v>811</v>
      </c>
      <c r="W385" s="182"/>
    </row>
    <row r="386" spans="1:24">
      <c r="A386" s="18" t="s">
        <v>1653</v>
      </c>
      <c r="B386" s="19">
        <v>42989</v>
      </c>
      <c r="C386" s="18" t="s">
        <v>1684</v>
      </c>
      <c r="D386" s="20">
        <v>0.38472222222222219</v>
      </c>
      <c r="E386" s="18">
        <v>2</v>
      </c>
      <c r="F386" s="18">
        <v>2</v>
      </c>
      <c r="G386" s="18" t="s">
        <v>1646</v>
      </c>
      <c r="H386" s="18" t="s">
        <v>1045</v>
      </c>
      <c r="I386" s="18">
        <v>7.4</v>
      </c>
      <c r="J386" s="200">
        <v>1.95</v>
      </c>
      <c r="K386" s="21">
        <v>0.26351351351351349</v>
      </c>
      <c r="L386" s="196">
        <v>6</v>
      </c>
      <c r="M386" s="18">
        <v>20.6</v>
      </c>
      <c r="N386" s="18">
        <v>8.4700000000000006</v>
      </c>
      <c r="O386" s="18" t="s">
        <v>815</v>
      </c>
      <c r="P386" s="27" t="s">
        <v>811</v>
      </c>
      <c r="Q386" s="27" t="s">
        <v>811</v>
      </c>
      <c r="R386" s="27" t="s">
        <v>811</v>
      </c>
      <c r="S386" s="27" t="s">
        <v>811</v>
      </c>
      <c r="T386" s="27" t="s">
        <v>811</v>
      </c>
      <c r="U386" s="27" t="s">
        <v>811</v>
      </c>
      <c r="V386" s="27" t="s">
        <v>811</v>
      </c>
      <c r="W386" s="182"/>
    </row>
    <row r="387" spans="1:24">
      <c r="A387" s="18" t="s">
        <v>1653</v>
      </c>
      <c r="B387" s="19">
        <v>42989</v>
      </c>
      <c r="C387" s="18" t="s">
        <v>1684</v>
      </c>
      <c r="D387" s="20">
        <v>0.38472222222222219</v>
      </c>
      <c r="E387" s="18">
        <v>2</v>
      </c>
      <c r="F387" s="18">
        <v>2</v>
      </c>
      <c r="G387" s="18" t="s">
        <v>1646</v>
      </c>
      <c r="H387" s="18" t="s">
        <v>1045</v>
      </c>
      <c r="I387" s="18">
        <v>7.4</v>
      </c>
      <c r="J387" s="200">
        <v>1.95</v>
      </c>
      <c r="K387" s="21">
        <v>0.26351351351351349</v>
      </c>
      <c r="L387" s="196">
        <v>7</v>
      </c>
      <c r="M387" s="18">
        <v>20.399999999999999</v>
      </c>
      <c r="N387" s="18">
        <v>8.4499999999999993</v>
      </c>
      <c r="O387" s="18" t="s">
        <v>815</v>
      </c>
      <c r="P387" s="27" t="s">
        <v>811</v>
      </c>
      <c r="Q387" s="27" t="s">
        <v>811</v>
      </c>
      <c r="R387" s="27" t="s">
        <v>811</v>
      </c>
      <c r="S387" s="27" t="s">
        <v>811</v>
      </c>
      <c r="T387" s="27" t="s">
        <v>811</v>
      </c>
      <c r="U387" s="27" t="s">
        <v>811</v>
      </c>
      <c r="V387" s="27" t="s">
        <v>811</v>
      </c>
      <c r="W387" s="182"/>
    </row>
    <row r="388" spans="1:24" s="104" customFormat="1">
      <c r="A388" s="96" t="s">
        <v>1552</v>
      </c>
      <c r="B388" s="236">
        <v>42989</v>
      </c>
      <c r="C388" s="96" t="s">
        <v>1685</v>
      </c>
      <c r="D388" s="237">
        <v>0.35416666666666669</v>
      </c>
      <c r="E388" s="96">
        <v>1</v>
      </c>
      <c r="F388" s="96">
        <v>1</v>
      </c>
      <c r="G388" s="96" t="s">
        <v>1651</v>
      </c>
      <c r="H388" s="96" t="s">
        <v>1045</v>
      </c>
      <c r="I388" s="96">
        <v>18</v>
      </c>
      <c r="J388" s="201">
        <v>4.9000000000000004</v>
      </c>
      <c r="K388" s="259">
        <v>0.27222222222222225</v>
      </c>
      <c r="L388" s="197">
        <v>0.5</v>
      </c>
      <c r="M388" s="96">
        <v>21.6</v>
      </c>
      <c r="N388" s="96">
        <v>8.42</v>
      </c>
      <c r="O388" s="96" t="s">
        <v>815</v>
      </c>
      <c r="P388" s="263" t="s">
        <v>811</v>
      </c>
      <c r="Q388" s="263" t="s">
        <v>811</v>
      </c>
      <c r="R388" s="263" t="s">
        <v>811</v>
      </c>
      <c r="S388" s="263" t="s">
        <v>811</v>
      </c>
      <c r="T388" s="263" t="s">
        <v>811</v>
      </c>
      <c r="U388" s="263" t="s">
        <v>811</v>
      </c>
      <c r="V388" s="263" t="s">
        <v>811</v>
      </c>
      <c r="W388" s="281"/>
      <c r="X388" s="262"/>
    </row>
    <row r="389" spans="1:24">
      <c r="A389" s="18" t="s">
        <v>1552</v>
      </c>
      <c r="B389" s="19">
        <v>42989</v>
      </c>
      <c r="C389" s="18" t="s">
        <v>1685</v>
      </c>
      <c r="D389" s="20">
        <v>0.35416666666666669</v>
      </c>
      <c r="E389" s="18">
        <v>1</v>
      </c>
      <c r="F389" s="18">
        <v>1</v>
      </c>
      <c r="G389" s="18" t="s">
        <v>1651</v>
      </c>
      <c r="H389" s="18" t="s">
        <v>1045</v>
      </c>
      <c r="I389" s="18">
        <v>18</v>
      </c>
      <c r="J389" s="200">
        <v>4.9000000000000004</v>
      </c>
      <c r="K389" s="21">
        <v>0.27222222222222225</v>
      </c>
      <c r="L389" s="196">
        <v>2</v>
      </c>
      <c r="M389" s="18">
        <v>21.6</v>
      </c>
      <c r="N389" s="18">
        <v>8.5399999999999991</v>
      </c>
      <c r="O389" s="18" t="s">
        <v>815</v>
      </c>
      <c r="P389" s="27" t="s">
        <v>811</v>
      </c>
      <c r="Q389" s="27" t="s">
        <v>811</v>
      </c>
      <c r="R389" s="27" t="s">
        <v>811</v>
      </c>
      <c r="S389" s="27" t="s">
        <v>811</v>
      </c>
      <c r="T389" s="27" t="s">
        <v>811</v>
      </c>
      <c r="U389" s="27" t="s">
        <v>811</v>
      </c>
      <c r="V389" s="27" t="s">
        <v>811</v>
      </c>
      <c r="W389" s="182"/>
    </row>
    <row r="390" spans="1:24">
      <c r="A390" s="18" t="s">
        <v>1552</v>
      </c>
      <c r="B390" s="19">
        <v>42989</v>
      </c>
      <c r="C390" s="18" t="s">
        <v>1685</v>
      </c>
      <c r="D390" s="20">
        <v>0.35416666666666669</v>
      </c>
      <c r="E390" s="18">
        <v>1</v>
      </c>
      <c r="F390" s="18">
        <v>1</v>
      </c>
      <c r="G390" s="18" t="s">
        <v>1651</v>
      </c>
      <c r="H390" s="18" t="s">
        <v>1045</v>
      </c>
      <c r="I390" s="18">
        <v>18</v>
      </c>
      <c r="J390" s="200">
        <v>4.9000000000000004</v>
      </c>
      <c r="K390" s="21">
        <v>0.27222222222222225</v>
      </c>
      <c r="L390" s="196">
        <v>4</v>
      </c>
      <c r="M390" s="18">
        <v>21.6</v>
      </c>
      <c r="N390" s="18">
        <v>8.48</v>
      </c>
      <c r="O390" s="18" t="s">
        <v>815</v>
      </c>
      <c r="P390" s="27" t="s">
        <v>811</v>
      </c>
      <c r="Q390" s="27" t="s">
        <v>811</v>
      </c>
      <c r="R390" s="27" t="s">
        <v>811</v>
      </c>
      <c r="S390" s="27" t="s">
        <v>811</v>
      </c>
      <c r="T390" s="27" t="s">
        <v>811</v>
      </c>
      <c r="U390" s="27" t="s">
        <v>811</v>
      </c>
      <c r="V390" s="27" t="s">
        <v>811</v>
      </c>
      <c r="W390" s="183"/>
    </row>
    <row r="391" spans="1:24">
      <c r="A391" s="18" t="s">
        <v>1552</v>
      </c>
      <c r="B391" s="19">
        <v>42989</v>
      </c>
      <c r="C391" s="18" t="s">
        <v>1685</v>
      </c>
      <c r="D391" s="20">
        <v>0.35416666666666669</v>
      </c>
      <c r="E391" s="18">
        <v>1</v>
      </c>
      <c r="F391" s="18">
        <v>1</v>
      </c>
      <c r="G391" s="18" t="s">
        <v>1651</v>
      </c>
      <c r="H391" s="18" t="s">
        <v>1045</v>
      </c>
      <c r="I391" s="18">
        <v>18</v>
      </c>
      <c r="J391" s="200">
        <v>4.9000000000000004</v>
      </c>
      <c r="K391" s="21">
        <v>0.27222222222222225</v>
      </c>
      <c r="L391" s="196">
        <v>6</v>
      </c>
      <c r="M391" s="18">
        <v>21.6</v>
      </c>
      <c r="N391" s="18">
        <v>8.5500000000000007</v>
      </c>
      <c r="O391" s="18" t="s">
        <v>815</v>
      </c>
      <c r="P391" s="27" t="s">
        <v>811</v>
      </c>
      <c r="Q391" s="27" t="s">
        <v>811</v>
      </c>
      <c r="R391" s="27" t="s">
        <v>811</v>
      </c>
      <c r="S391" s="27" t="s">
        <v>811</v>
      </c>
      <c r="T391" s="27" t="s">
        <v>811</v>
      </c>
      <c r="U391" s="27" t="s">
        <v>811</v>
      </c>
      <c r="V391" s="27" t="s">
        <v>811</v>
      </c>
      <c r="W391" s="187"/>
    </row>
    <row r="392" spans="1:24">
      <c r="A392" s="18" t="s">
        <v>1552</v>
      </c>
      <c r="B392" s="19">
        <v>42989</v>
      </c>
      <c r="C392" s="18" t="s">
        <v>1685</v>
      </c>
      <c r="D392" s="20">
        <v>0.35416666666666669</v>
      </c>
      <c r="E392" s="18">
        <v>1</v>
      </c>
      <c r="F392" s="18">
        <v>1</v>
      </c>
      <c r="G392" s="18" t="s">
        <v>1651</v>
      </c>
      <c r="H392" s="18" t="s">
        <v>1045</v>
      </c>
      <c r="I392" s="18">
        <v>18</v>
      </c>
      <c r="J392" s="200">
        <v>4.9000000000000004</v>
      </c>
      <c r="K392" s="21">
        <v>0.27222222222222225</v>
      </c>
      <c r="L392" s="196">
        <v>8</v>
      </c>
      <c r="M392" s="18">
        <v>21.3</v>
      </c>
      <c r="N392" s="18">
        <v>8.42</v>
      </c>
      <c r="O392" s="18" t="s">
        <v>815</v>
      </c>
      <c r="P392" s="27" t="s">
        <v>811</v>
      </c>
      <c r="Q392" s="27" t="s">
        <v>811</v>
      </c>
      <c r="R392" s="27" t="s">
        <v>811</v>
      </c>
      <c r="S392" s="27" t="s">
        <v>811</v>
      </c>
      <c r="T392" s="27" t="s">
        <v>811</v>
      </c>
      <c r="U392" s="27" t="s">
        <v>811</v>
      </c>
      <c r="V392" s="27" t="s">
        <v>811</v>
      </c>
      <c r="W392" s="187"/>
    </row>
    <row r="393" spans="1:24">
      <c r="A393" s="18" t="s">
        <v>1552</v>
      </c>
      <c r="B393" s="19">
        <v>42989</v>
      </c>
      <c r="C393" s="18" t="s">
        <v>1685</v>
      </c>
      <c r="D393" s="20">
        <v>0.35416666666666669</v>
      </c>
      <c r="E393" s="18">
        <v>1</v>
      </c>
      <c r="F393" s="18">
        <v>1</v>
      </c>
      <c r="G393" s="18" t="s">
        <v>1651</v>
      </c>
      <c r="H393" s="18" t="s">
        <v>1045</v>
      </c>
      <c r="I393" s="18">
        <v>18</v>
      </c>
      <c r="J393" s="200">
        <v>4.9000000000000004</v>
      </c>
      <c r="K393" s="21">
        <v>0.27222222222222225</v>
      </c>
      <c r="L393" s="196">
        <v>10</v>
      </c>
      <c r="M393" s="18">
        <v>13.4</v>
      </c>
      <c r="N393" s="18">
        <v>10.97</v>
      </c>
      <c r="O393" s="18" t="s">
        <v>815</v>
      </c>
      <c r="P393" s="27" t="s">
        <v>811</v>
      </c>
      <c r="Q393" s="27" t="s">
        <v>811</v>
      </c>
      <c r="R393" s="27" t="s">
        <v>811</v>
      </c>
      <c r="S393" s="27" t="s">
        <v>811</v>
      </c>
      <c r="T393" s="27" t="s">
        <v>811</v>
      </c>
      <c r="U393" s="27" t="s">
        <v>811</v>
      </c>
      <c r="V393" s="27" t="s">
        <v>811</v>
      </c>
      <c r="W393" s="187"/>
    </row>
    <row r="394" spans="1:24">
      <c r="A394" s="18" t="s">
        <v>1552</v>
      </c>
      <c r="B394" s="19">
        <v>42989</v>
      </c>
      <c r="C394" s="18" t="s">
        <v>1685</v>
      </c>
      <c r="D394" s="20">
        <v>0.35416666666666669</v>
      </c>
      <c r="E394" s="18">
        <v>1</v>
      </c>
      <c r="F394" s="18">
        <v>1</v>
      </c>
      <c r="G394" s="18" t="s">
        <v>1651</v>
      </c>
      <c r="H394" s="18" t="s">
        <v>1045</v>
      </c>
      <c r="I394" s="18">
        <v>18</v>
      </c>
      <c r="J394" s="200">
        <v>4.9000000000000004</v>
      </c>
      <c r="K394" s="21">
        <v>0.27222222222222225</v>
      </c>
      <c r="L394" s="196">
        <v>12</v>
      </c>
      <c r="M394" s="18">
        <v>10.3</v>
      </c>
      <c r="N394" s="18">
        <v>2.69</v>
      </c>
      <c r="O394" s="18" t="s">
        <v>815</v>
      </c>
      <c r="P394" s="27" t="s">
        <v>811</v>
      </c>
      <c r="Q394" s="27" t="s">
        <v>811</v>
      </c>
      <c r="R394" s="27" t="s">
        <v>811</v>
      </c>
      <c r="S394" s="27" t="s">
        <v>811</v>
      </c>
      <c r="T394" s="27" t="s">
        <v>811</v>
      </c>
      <c r="U394" s="27" t="s">
        <v>811</v>
      </c>
      <c r="V394" s="27" t="s">
        <v>811</v>
      </c>
      <c r="W394" s="187"/>
    </row>
    <row r="395" spans="1:24">
      <c r="A395" s="18" t="s">
        <v>1552</v>
      </c>
      <c r="B395" s="19">
        <v>42989</v>
      </c>
      <c r="C395" s="18" t="s">
        <v>1685</v>
      </c>
      <c r="D395" s="20">
        <v>0.35416666666666669</v>
      </c>
      <c r="E395" s="18">
        <v>1</v>
      </c>
      <c r="F395" s="18">
        <v>1</v>
      </c>
      <c r="G395" s="18" t="s">
        <v>1651</v>
      </c>
      <c r="H395" s="18" t="s">
        <v>1045</v>
      </c>
      <c r="I395" s="18">
        <v>18</v>
      </c>
      <c r="J395" s="200">
        <v>4.9000000000000004</v>
      </c>
      <c r="K395" s="21">
        <v>0.27222222222222225</v>
      </c>
      <c r="L395" s="196">
        <v>14</v>
      </c>
      <c r="M395" s="18">
        <v>9.1999999999999993</v>
      </c>
      <c r="N395" s="18">
        <v>0.89</v>
      </c>
      <c r="O395" s="18" t="s">
        <v>815</v>
      </c>
      <c r="P395" s="27" t="s">
        <v>811</v>
      </c>
      <c r="Q395" s="27" t="s">
        <v>811</v>
      </c>
      <c r="R395" s="27" t="s">
        <v>811</v>
      </c>
      <c r="S395" s="27" t="s">
        <v>811</v>
      </c>
      <c r="T395" s="27" t="s">
        <v>811</v>
      </c>
      <c r="U395" s="27" t="s">
        <v>811</v>
      </c>
      <c r="V395" s="27" t="s">
        <v>811</v>
      </c>
      <c r="W395" s="182"/>
    </row>
    <row r="396" spans="1:24">
      <c r="A396" s="18" t="s">
        <v>1552</v>
      </c>
      <c r="B396" s="19">
        <v>42989</v>
      </c>
      <c r="C396" s="18" t="s">
        <v>1685</v>
      </c>
      <c r="D396" s="20">
        <v>0.35416666666666669</v>
      </c>
      <c r="E396" s="18">
        <v>1</v>
      </c>
      <c r="F396" s="18">
        <v>1</v>
      </c>
      <c r="G396" s="18" t="s">
        <v>1651</v>
      </c>
      <c r="H396" s="18" t="s">
        <v>1045</v>
      </c>
      <c r="I396" s="18">
        <v>18</v>
      </c>
      <c r="J396" s="200">
        <v>4.9000000000000004</v>
      </c>
      <c r="K396" s="21">
        <v>0.27222222222222225</v>
      </c>
      <c r="L396" s="196">
        <v>16</v>
      </c>
      <c r="M396" s="18">
        <v>8.6</v>
      </c>
      <c r="N396" s="18">
        <v>0.95</v>
      </c>
      <c r="O396" s="18" t="s">
        <v>815</v>
      </c>
      <c r="P396" s="27" t="s">
        <v>811</v>
      </c>
      <c r="Q396" s="27" t="s">
        <v>811</v>
      </c>
      <c r="R396" s="27" t="s">
        <v>811</v>
      </c>
      <c r="S396" s="27" t="s">
        <v>811</v>
      </c>
      <c r="T396" s="27" t="s">
        <v>811</v>
      </c>
      <c r="U396" s="27" t="s">
        <v>811</v>
      </c>
      <c r="V396" s="27" t="s">
        <v>811</v>
      </c>
      <c r="W396" s="182"/>
    </row>
    <row r="397" spans="1:24">
      <c r="A397" s="18" t="s">
        <v>1552</v>
      </c>
      <c r="B397" s="19">
        <v>42989</v>
      </c>
      <c r="C397" s="18" t="s">
        <v>1685</v>
      </c>
      <c r="D397" s="20">
        <v>0.35416666666666669</v>
      </c>
      <c r="E397" s="18">
        <v>1</v>
      </c>
      <c r="F397" s="18">
        <v>1</v>
      </c>
      <c r="G397" s="18" t="s">
        <v>1651</v>
      </c>
      <c r="H397" s="18" t="s">
        <v>1045</v>
      </c>
      <c r="I397" s="18">
        <v>18</v>
      </c>
      <c r="J397" s="200">
        <v>4.9000000000000004</v>
      </c>
      <c r="K397" s="21">
        <v>0.27222222222222225</v>
      </c>
      <c r="L397" s="196">
        <v>17.5</v>
      </c>
      <c r="M397" s="18">
        <v>8.1999999999999993</v>
      </c>
      <c r="N397" s="18">
        <v>1.03</v>
      </c>
      <c r="O397" s="18" t="s">
        <v>815</v>
      </c>
      <c r="P397" s="27" t="s">
        <v>811</v>
      </c>
      <c r="Q397" s="27" t="s">
        <v>811</v>
      </c>
      <c r="R397" s="27" t="s">
        <v>811</v>
      </c>
      <c r="S397" s="27" t="s">
        <v>811</v>
      </c>
      <c r="T397" s="27" t="s">
        <v>811</v>
      </c>
      <c r="U397" s="27" t="s">
        <v>811</v>
      </c>
      <c r="V397" s="27" t="s">
        <v>811</v>
      </c>
      <c r="W397" s="182"/>
    </row>
    <row r="398" spans="1:24" s="104" customFormat="1">
      <c r="A398" s="96" t="s">
        <v>1669</v>
      </c>
      <c r="B398" s="236">
        <v>42989</v>
      </c>
      <c r="C398" s="96" t="s">
        <v>1686</v>
      </c>
      <c r="D398" s="237">
        <v>0.4375</v>
      </c>
      <c r="E398" s="96">
        <v>2</v>
      </c>
      <c r="F398" s="96">
        <v>2</v>
      </c>
      <c r="G398" s="96" t="s">
        <v>1007</v>
      </c>
      <c r="H398" s="96" t="s">
        <v>1045</v>
      </c>
      <c r="I398" s="96">
        <v>2.1</v>
      </c>
      <c r="J398" s="201">
        <v>2.1</v>
      </c>
      <c r="K398" s="259">
        <v>1</v>
      </c>
      <c r="L398" s="197">
        <v>0.5</v>
      </c>
      <c r="M398" s="96">
        <v>21.5</v>
      </c>
      <c r="N398" s="96">
        <v>7.09</v>
      </c>
      <c r="O398" s="96" t="s">
        <v>815</v>
      </c>
      <c r="P398" s="263" t="s">
        <v>811</v>
      </c>
      <c r="Q398" s="263" t="s">
        <v>811</v>
      </c>
      <c r="R398" s="263" t="s">
        <v>811</v>
      </c>
      <c r="S398" s="263" t="s">
        <v>811</v>
      </c>
      <c r="T398" s="263" t="s">
        <v>811</v>
      </c>
      <c r="U398" s="263" t="s">
        <v>811</v>
      </c>
      <c r="V398" s="263" t="s">
        <v>811</v>
      </c>
      <c r="W398" s="282"/>
      <c r="X398" s="262"/>
    </row>
    <row r="399" spans="1:24">
      <c r="A399" s="18" t="s">
        <v>1669</v>
      </c>
      <c r="B399" s="19">
        <v>42989</v>
      </c>
      <c r="C399" s="18" t="s">
        <v>1686</v>
      </c>
      <c r="D399" s="20">
        <v>0.4375</v>
      </c>
      <c r="E399" s="18">
        <v>2</v>
      </c>
      <c r="F399" s="18">
        <v>2</v>
      </c>
      <c r="G399" s="18" t="s">
        <v>1007</v>
      </c>
      <c r="H399" s="18" t="s">
        <v>1045</v>
      </c>
      <c r="I399" s="18">
        <v>2.1</v>
      </c>
      <c r="J399" s="200">
        <v>2.1</v>
      </c>
      <c r="K399" s="21">
        <v>1</v>
      </c>
      <c r="L399" s="196">
        <v>2</v>
      </c>
      <c r="M399" s="18">
        <v>21.5</v>
      </c>
      <c r="N399" s="18">
        <v>7.08</v>
      </c>
      <c r="O399" s="18" t="s">
        <v>815</v>
      </c>
      <c r="P399" s="27" t="s">
        <v>811</v>
      </c>
      <c r="Q399" s="27" t="s">
        <v>811</v>
      </c>
      <c r="R399" s="27" t="s">
        <v>811</v>
      </c>
      <c r="S399" s="27" t="s">
        <v>811</v>
      </c>
      <c r="T399" s="27" t="s">
        <v>811</v>
      </c>
      <c r="U399" s="27" t="s">
        <v>811</v>
      </c>
      <c r="V399" s="27" t="s">
        <v>811</v>
      </c>
      <c r="W399" s="182"/>
    </row>
    <row r="400" spans="1:24" s="104" customFormat="1">
      <c r="A400" s="96" t="s">
        <v>1558</v>
      </c>
      <c r="B400" s="236">
        <v>42989</v>
      </c>
      <c r="C400" s="96" t="s">
        <v>1694</v>
      </c>
      <c r="D400" s="96" t="s">
        <v>815</v>
      </c>
      <c r="E400" s="96">
        <v>1</v>
      </c>
      <c r="F400" s="96">
        <v>0</v>
      </c>
      <c r="G400" s="96" t="s">
        <v>1651</v>
      </c>
      <c r="H400" s="96" t="s">
        <v>1045</v>
      </c>
      <c r="I400" s="96">
        <v>7.6</v>
      </c>
      <c r="J400" s="201">
        <v>1.4</v>
      </c>
      <c r="K400" s="259">
        <v>0.18421052631578946</v>
      </c>
      <c r="L400" s="197">
        <v>0.5</v>
      </c>
      <c r="M400" s="96">
        <v>20.8</v>
      </c>
      <c r="N400" s="238">
        <v>8.36</v>
      </c>
      <c r="O400" s="96" t="s">
        <v>815</v>
      </c>
      <c r="P400" s="263" t="s">
        <v>811</v>
      </c>
      <c r="Q400" s="263" t="s">
        <v>811</v>
      </c>
      <c r="R400" s="263" t="s">
        <v>811</v>
      </c>
      <c r="S400" s="263" t="s">
        <v>811</v>
      </c>
      <c r="T400" s="263" t="s">
        <v>811</v>
      </c>
      <c r="U400" s="263" t="s">
        <v>811</v>
      </c>
      <c r="V400" s="263" t="s">
        <v>811</v>
      </c>
      <c r="W400" s="282"/>
      <c r="X400" s="262"/>
    </row>
    <row r="401" spans="1:24">
      <c r="A401" s="18" t="s">
        <v>1558</v>
      </c>
      <c r="B401" s="19">
        <v>42989</v>
      </c>
      <c r="C401" s="18" t="s">
        <v>1694</v>
      </c>
      <c r="D401" s="18" t="s">
        <v>815</v>
      </c>
      <c r="E401" s="18">
        <v>1</v>
      </c>
      <c r="F401" s="18">
        <v>0</v>
      </c>
      <c r="G401" s="18" t="s">
        <v>1651</v>
      </c>
      <c r="H401" s="18" t="s">
        <v>1045</v>
      </c>
      <c r="I401" s="18">
        <v>7.6</v>
      </c>
      <c r="J401" s="200">
        <v>1.4</v>
      </c>
      <c r="K401" s="21">
        <v>0.18421052631578946</v>
      </c>
      <c r="L401" s="196">
        <v>2</v>
      </c>
      <c r="M401" s="18">
        <v>20.9</v>
      </c>
      <c r="N401" s="28">
        <v>8.6</v>
      </c>
      <c r="O401" s="18" t="s">
        <v>815</v>
      </c>
      <c r="P401" s="27" t="s">
        <v>811</v>
      </c>
      <c r="Q401" s="27" t="s">
        <v>811</v>
      </c>
      <c r="R401" s="27" t="s">
        <v>811</v>
      </c>
      <c r="S401" s="27" t="s">
        <v>811</v>
      </c>
      <c r="T401" s="27" t="s">
        <v>811</v>
      </c>
      <c r="U401" s="27" t="s">
        <v>811</v>
      </c>
      <c r="V401" s="27" t="s">
        <v>811</v>
      </c>
      <c r="W401" s="182"/>
    </row>
    <row r="402" spans="1:24">
      <c r="A402" s="18" t="s">
        <v>1558</v>
      </c>
      <c r="B402" s="19">
        <v>42989</v>
      </c>
      <c r="C402" s="18" t="s">
        <v>1694</v>
      </c>
      <c r="D402" s="18" t="s">
        <v>815</v>
      </c>
      <c r="E402" s="18">
        <v>1</v>
      </c>
      <c r="F402" s="18">
        <v>0</v>
      </c>
      <c r="G402" s="18" t="s">
        <v>1651</v>
      </c>
      <c r="H402" s="18" t="s">
        <v>1045</v>
      </c>
      <c r="I402" s="18">
        <v>7.6</v>
      </c>
      <c r="J402" s="200">
        <v>1.4</v>
      </c>
      <c r="K402" s="21">
        <v>0.18421052631578946</v>
      </c>
      <c r="L402" s="196">
        <v>4</v>
      </c>
      <c r="M402" s="18">
        <v>19.7</v>
      </c>
      <c r="N402" s="28">
        <v>1.85</v>
      </c>
      <c r="O402" s="18" t="s">
        <v>815</v>
      </c>
      <c r="P402" s="27" t="s">
        <v>811</v>
      </c>
      <c r="Q402" s="27" t="s">
        <v>811</v>
      </c>
      <c r="R402" s="27" t="s">
        <v>811</v>
      </c>
      <c r="S402" s="27" t="s">
        <v>811</v>
      </c>
      <c r="T402" s="27" t="s">
        <v>811</v>
      </c>
      <c r="U402" s="27" t="s">
        <v>811</v>
      </c>
      <c r="V402" s="27" t="s">
        <v>811</v>
      </c>
      <c r="W402" s="182"/>
    </row>
    <row r="403" spans="1:24">
      <c r="A403" s="18" t="s">
        <v>1558</v>
      </c>
      <c r="B403" s="19">
        <v>42989</v>
      </c>
      <c r="C403" s="18" t="s">
        <v>1694</v>
      </c>
      <c r="D403" s="18" t="s">
        <v>815</v>
      </c>
      <c r="E403" s="18">
        <v>1</v>
      </c>
      <c r="F403" s="18">
        <v>0</v>
      </c>
      <c r="G403" s="18" t="s">
        <v>1651</v>
      </c>
      <c r="H403" s="18" t="s">
        <v>1045</v>
      </c>
      <c r="I403" s="18">
        <v>7.6</v>
      </c>
      <c r="J403" s="200">
        <v>1.4</v>
      </c>
      <c r="K403" s="21">
        <v>0.18421052631578946</v>
      </c>
      <c r="L403" s="196">
        <v>6</v>
      </c>
      <c r="M403" s="18">
        <v>12</v>
      </c>
      <c r="N403" s="28">
        <v>1</v>
      </c>
      <c r="O403" s="18" t="s">
        <v>815</v>
      </c>
      <c r="P403" s="27" t="s">
        <v>811</v>
      </c>
      <c r="Q403" s="27" t="s">
        <v>811</v>
      </c>
      <c r="R403" s="27" t="s">
        <v>811</v>
      </c>
      <c r="S403" s="27" t="s">
        <v>811</v>
      </c>
      <c r="T403" s="27" t="s">
        <v>811</v>
      </c>
      <c r="U403" s="27" t="s">
        <v>811</v>
      </c>
      <c r="V403" s="27" t="s">
        <v>811</v>
      </c>
      <c r="W403" s="182"/>
    </row>
    <row r="404" spans="1:24" s="104" customFormat="1">
      <c r="A404" s="96" t="s">
        <v>1649</v>
      </c>
      <c r="B404" s="236">
        <v>42989</v>
      </c>
      <c r="C404" s="96" t="s">
        <v>1683</v>
      </c>
      <c r="D404" s="237">
        <v>0.36458333333333331</v>
      </c>
      <c r="E404" s="96">
        <v>1</v>
      </c>
      <c r="F404" s="96">
        <v>2</v>
      </c>
      <c r="G404" s="96" t="s">
        <v>1651</v>
      </c>
      <c r="H404" s="96" t="s">
        <v>1045</v>
      </c>
      <c r="I404" s="96">
        <v>2.5</v>
      </c>
      <c r="J404" s="283">
        <v>2.5</v>
      </c>
      <c r="K404" s="259">
        <v>1</v>
      </c>
      <c r="L404" s="284">
        <v>0.5</v>
      </c>
      <c r="M404" s="96">
        <v>21.3</v>
      </c>
      <c r="N404" s="96">
        <v>7.71</v>
      </c>
      <c r="O404" s="96" t="s">
        <v>815</v>
      </c>
      <c r="P404" s="263" t="s">
        <v>811</v>
      </c>
      <c r="Q404" s="263" t="s">
        <v>811</v>
      </c>
      <c r="R404" s="263" t="s">
        <v>811</v>
      </c>
      <c r="S404" s="263" t="s">
        <v>811</v>
      </c>
      <c r="T404" s="263" t="s">
        <v>811</v>
      </c>
      <c r="U404" s="263" t="s">
        <v>811</v>
      </c>
      <c r="V404" s="263" t="s">
        <v>811</v>
      </c>
      <c r="W404" s="282"/>
      <c r="X404" s="262"/>
    </row>
    <row r="405" spans="1:24">
      <c r="W405" s="187"/>
    </row>
    <row r="406" spans="1:24">
      <c r="A406" s="18"/>
      <c r="B406" s="30" t="s">
        <v>1624</v>
      </c>
      <c r="C406" s="31"/>
      <c r="D406" s="3207"/>
      <c r="E406" s="3207"/>
      <c r="F406" s="31"/>
      <c r="G406" s="32"/>
      <c r="H406" s="31"/>
      <c r="I406" s="31"/>
      <c r="J406" s="31"/>
      <c r="K406" s="31"/>
      <c r="L406" s="31"/>
      <c r="M406" s="31"/>
      <c r="N406" s="31"/>
      <c r="O406" s="31"/>
      <c r="P406" s="31"/>
      <c r="Q406" s="33"/>
      <c r="R406" s="34"/>
      <c r="S406" s="31"/>
      <c r="T406" s="31"/>
      <c r="U406" s="31"/>
      <c r="V406" s="31"/>
      <c r="W406" s="182"/>
    </row>
    <row r="407" spans="1:24">
      <c r="A407" s="18"/>
      <c r="B407" s="30" t="s">
        <v>1625</v>
      </c>
      <c r="C407" s="31"/>
      <c r="D407" s="31"/>
      <c r="E407" s="31"/>
      <c r="F407" s="31"/>
      <c r="G407" s="32"/>
      <c r="H407" s="31"/>
      <c r="I407" s="31"/>
      <c r="J407" s="31"/>
      <c r="K407" s="31"/>
      <c r="L407" s="31"/>
      <c r="M407" s="31"/>
      <c r="N407" s="31"/>
      <c r="O407" s="31"/>
      <c r="P407" s="31"/>
      <c r="Q407" s="33"/>
      <c r="R407" s="34"/>
      <c r="S407" s="31"/>
      <c r="T407" s="31"/>
      <c r="U407" s="31"/>
      <c r="V407" s="31"/>
      <c r="W407" s="182"/>
    </row>
    <row r="408" spans="1:24">
      <c r="A408" s="18"/>
      <c r="B408" s="30" t="s">
        <v>1626</v>
      </c>
      <c r="C408" s="31"/>
      <c r="D408" s="31"/>
      <c r="E408" s="31"/>
      <c r="F408" s="31"/>
      <c r="G408" s="32"/>
      <c r="H408" s="31"/>
      <c r="I408" s="31"/>
      <c r="J408" s="31"/>
      <c r="K408" s="31"/>
      <c r="L408" s="31"/>
      <c r="M408" s="31"/>
      <c r="N408" s="31"/>
      <c r="O408" s="31"/>
      <c r="P408" s="31"/>
      <c r="Q408" s="33"/>
      <c r="R408" s="34"/>
      <c r="S408" s="31"/>
      <c r="T408" s="31"/>
      <c r="U408" s="31"/>
      <c r="V408" s="31"/>
      <c r="W408" s="187"/>
    </row>
    <row r="409" spans="1:24">
      <c r="A409" s="18"/>
      <c r="B409" s="30" t="s">
        <v>1627</v>
      </c>
      <c r="C409" s="31"/>
      <c r="D409" s="31"/>
      <c r="E409" s="31"/>
      <c r="F409" s="31"/>
      <c r="G409" s="32"/>
      <c r="H409" s="31"/>
      <c r="I409" s="31"/>
      <c r="J409" s="31"/>
      <c r="K409" s="31"/>
      <c r="L409" s="31"/>
      <c r="M409" s="31"/>
      <c r="N409" s="31"/>
      <c r="O409" s="31"/>
      <c r="P409" s="31"/>
      <c r="Q409" s="33"/>
      <c r="R409" s="34"/>
      <c r="S409" s="31"/>
      <c r="T409" s="31"/>
      <c r="U409" s="31"/>
      <c r="V409" s="31"/>
      <c r="W409" s="187"/>
    </row>
    <row r="410" spans="1:24">
      <c r="A410" s="18"/>
      <c r="B410" s="30" t="s">
        <v>1628</v>
      </c>
      <c r="C410" s="31"/>
      <c r="D410" s="31"/>
      <c r="E410" s="31"/>
      <c r="F410" s="31"/>
      <c r="G410" s="32"/>
      <c r="H410" s="31"/>
      <c r="I410" s="31"/>
      <c r="J410" s="31"/>
      <c r="K410" s="31"/>
      <c r="L410" s="31"/>
      <c r="M410" s="31"/>
      <c r="N410" s="31"/>
      <c r="O410" s="31"/>
      <c r="P410" s="31"/>
      <c r="Q410" s="33"/>
      <c r="R410" s="34"/>
      <c r="S410" s="31"/>
      <c r="T410" s="31"/>
      <c r="U410" s="31"/>
      <c r="V410" s="31"/>
      <c r="W410" s="182"/>
    </row>
    <row r="411" spans="1:24">
      <c r="A411" s="18"/>
      <c r="B411" s="35" t="s">
        <v>1695</v>
      </c>
      <c r="C411" s="31"/>
      <c r="D411" s="31"/>
      <c r="E411" s="31"/>
      <c r="F411" s="31"/>
      <c r="G411" s="32"/>
      <c r="H411" s="31"/>
      <c r="I411" s="31"/>
      <c r="J411" s="31"/>
      <c r="K411" s="31"/>
      <c r="L411" s="31"/>
      <c r="M411" s="31"/>
      <c r="N411" s="31"/>
      <c r="O411" s="31"/>
      <c r="P411" s="31"/>
      <c r="Q411" s="33"/>
      <c r="R411" s="34"/>
      <c r="S411" s="31"/>
      <c r="T411" s="31"/>
      <c r="U411" s="31"/>
      <c r="V411" s="31"/>
      <c r="W411" s="182"/>
    </row>
    <row r="412" spans="1:24">
      <c r="A412" s="18"/>
      <c r="B412" s="35"/>
      <c r="C412" s="31"/>
      <c r="D412" s="31"/>
      <c r="E412" s="31"/>
      <c r="F412" s="31"/>
      <c r="G412" s="32"/>
      <c r="H412" s="31"/>
      <c r="I412" s="31"/>
      <c r="J412" s="31"/>
      <c r="K412" s="31"/>
      <c r="L412" s="31"/>
      <c r="M412" s="31"/>
      <c r="N412" s="31"/>
      <c r="O412" s="31"/>
      <c r="P412" s="31"/>
      <c r="Q412" s="33"/>
      <c r="R412" s="34"/>
      <c r="S412" s="31"/>
      <c r="T412" s="31"/>
      <c r="U412" s="31"/>
      <c r="V412" s="31"/>
      <c r="W412" s="182"/>
    </row>
    <row r="413" spans="1:24">
      <c r="A413" s="18"/>
      <c r="B413" s="35" t="s">
        <v>1696</v>
      </c>
      <c r="C413" s="31"/>
      <c r="D413" s="31"/>
      <c r="E413" s="31"/>
      <c r="F413" s="31"/>
      <c r="G413" s="32"/>
      <c r="H413" s="31"/>
      <c r="I413" s="31"/>
      <c r="J413" s="31"/>
      <c r="K413" s="31"/>
      <c r="L413" s="31"/>
      <c r="M413" s="31"/>
      <c r="N413" s="31"/>
      <c r="O413" s="31"/>
      <c r="P413" s="31"/>
      <c r="Q413" s="33"/>
      <c r="R413" s="34"/>
      <c r="S413" s="31"/>
      <c r="T413" s="31"/>
      <c r="U413" s="31"/>
      <c r="V413" s="31"/>
      <c r="W413" s="182"/>
    </row>
    <row r="414" spans="1:24">
      <c r="A414" s="18"/>
      <c r="B414" s="35" t="s">
        <v>1697</v>
      </c>
      <c r="C414" s="31"/>
      <c r="D414" s="31"/>
      <c r="E414" s="31"/>
      <c r="F414" s="31"/>
      <c r="G414" s="32"/>
      <c r="H414" s="31"/>
      <c r="I414" s="31"/>
      <c r="J414" s="31"/>
      <c r="K414" s="31"/>
      <c r="L414" s="31"/>
      <c r="M414" s="31"/>
      <c r="N414" s="31"/>
      <c r="O414" s="31"/>
      <c r="P414" s="31"/>
      <c r="Q414" s="33"/>
      <c r="R414" s="34"/>
      <c r="S414" s="34"/>
      <c r="T414" s="34"/>
      <c r="U414" s="31"/>
      <c r="V414" s="31"/>
      <c r="W414" s="187"/>
    </row>
    <row r="415" spans="1:24">
      <c r="A415" s="18"/>
      <c r="B415" s="35" t="s">
        <v>1698</v>
      </c>
      <c r="C415" s="31"/>
      <c r="D415" s="31"/>
      <c r="E415" s="31"/>
      <c r="F415" s="31"/>
      <c r="G415" s="32"/>
      <c r="H415" s="31"/>
      <c r="I415" s="31"/>
      <c r="J415" s="31"/>
      <c r="K415" s="31"/>
      <c r="L415" s="31"/>
      <c r="M415" s="31"/>
      <c r="N415" s="31"/>
      <c r="O415" s="31"/>
      <c r="P415" s="31"/>
      <c r="Q415" s="33"/>
      <c r="R415" s="34"/>
      <c r="S415" s="34"/>
      <c r="T415" s="34"/>
      <c r="U415" s="31"/>
      <c r="V415" s="31"/>
      <c r="W415" s="182"/>
    </row>
    <row r="416" spans="1:24">
      <c r="A416" s="18"/>
      <c r="B416" s="35"/>
      <c r="C416" s="31"/>
      <c r="D416" s="31"/>
      <c r="E416" s="31"/>
      <c r="F416" s="31"/>
      <c r="G416" s="32"/>
      <c r="H416" s="31"/>
      <c r="I416" s="31"/>
      <c r="J416" s="31"/>
      <c r="K416" s="31"/>
      <c r="L416" s="31"/>
      <c r="M416" s="31"/>
      <c r="N416" s="31"/>
      <c r="O416" s="31"/>
      <c r="P416" s="36"/>
      <c r="Q416" s="33"/>
      <c r="R416" s="34"/>
      <c r="S416" s="34"/>
      <c r="T416" s="34"/>
      <c r="U416" s="31"/>
      <c r="V416" s="31"/>
      <c r="W416" s="187"/>
    </row>
    <row r="417" spans="1:24">
      <c r="A417" s="18"/>
      <c r="B417" s="35"/>
      <c r="C417" s="31"/>
      <c r="D417" s="31"/>
      <c r="E417" s="31"/>
      <c r="F417" s="31"/>
      <c r="G417" s="37" t="s">
        <v>1012</v>
      </c>
      <c r="H417" s="36" t="s">
        <v>1012</v>
      </c>
      <c r="I417" s="31"/>
      <c r="J417" s="36" t="s">
        <v>1533</v>
      </c>
      <c r="K417" s="216" t="s">
        <v>1534</v>
      </c>
      <c r="L417" s="36"/>
      <c r="M417" s="210" t="s">
        <v>1221</v>
      </c>
      <c r="N417" s="31"/>
      <c r="O417" s="36" t="s">
        <v>1631</v>
      </c>
      <c r="P417" s="36" t="s">
        <v>1631</v>
      </c>
      <c r="Q417" s="38"/>
      <c r="R417" s="39" t="s">
        <v>704</v>
      </c>
      <c r="S417" s="39" t="s">
        <v>705</v>
      </c>
      <c r="T417" s="39" t="s">
        <v>706</v>
      </c>
      <c r="U417" s="36" t="s">
        <v>1535</v>
      </c>
      <c r="V417" s="36" t="s">
        <v>702</v>
      </c>
      <c r="W417" s="182"/>
    </row>
    <row r="418" spans="1:24">
      <c r="A418" s="18"/>
      <c r="B418" s="40" t="s">
        <v>701</v>
      </c>
      <c r="C418" s="40" t="s">
        <v>786</v>
      </c>
      <c r="D418" s="40" t="s">
        <v>1633</v>
      </c>
      <c r="E418" s="40" t="s">
        <v>708</v>
      </c>
      <c r="F418" s="41" t="s">
        <v>1634</v>
      </c>
      <c r="G418" s="42" t="s">
        <v>1635</v>
      </c>
      <c r="H418" s="40" t="s">
        <v>1636</v>
      </c>
      <c r="I418" s="43" t="s">
        <v>1637</v>
      </c>
      <c r="J418" s="40" t="s">
        <v>1537</v>
      </c>
      <c r="K418" s="217" t="s">
        <v>1537</v>
      </c>
      <c r="L418" s="40" t="s">
        <v>1009</v>
      </c>
      <c r="M418" s="211" t="s">
        <v>1538</v>
      </c>
      <c r="N418" s="40" t="s">
        <v>1638</v>
      </c>
      <c r="O418" s="44" t="s">
        <v>1639</v>
      </c>
      <c r="P418" s="44" t="s">
        <v>1640</v>
      </c>
      <c r="Q418" s="44" t="s">
        <v>1641</v>
      </c>
      <c r="R418" s="40" t="s">
        <v>1642</v>
      </c>
      <c r="S418" s="45" t="s">
        <v>1539</v>
      </c>
      <c r="T418" s="45" t="s">
        <v>1539</v>
      </c>
      <c r="U418" s="45" t="s">
        <v>1540</v>
      </c>
      <c r="V418" s="45" t="s">
        <v>1540</v>
      </c>
      <c r="W418" s="187"/>
    </row>
    <row r="419" spans="1:24">
      <c r="A419" s="18">
        <v>1</v>
      </c>
      <c r="B419" s="46" t="s">
        <v>1699</v>
      </c>
      <c r="C419" s="47">
        <v>43286</v>
      </c>
      <c r="D419" s="46" t="s">
        <v>815</v>
      </c>
      <c r="E419" s="46" t="s">
        <v>815</v>
      </c>
      <c r="F419" s="46" t="s">
        <v>815</v>
      </c>
      <c r="G419" s="46" t="s">
        <v>815</v>
      </c>
      <c r="H419" s="46" t="s">
        <v>815</v>
      </c>
      <c r="I419" s="46" t="s">
        <v>815</v>
      </c>
      <c r="J419" s="46" t="s">
        <v>815</v>
      </c>
      <c r="K419" s="218" t="s">
        <v>815</v>
      </c>
      <c r="L419" s="46" t="s">
        <v>815</v>
      </c>
      <c r="M419" s="212" t="s">
        <v>815</v>
      </c>
      <c r="N419" s="46" t="s">
        <v>815</v>
      </c>
      <c r="O419" s="46" t="s">
        <v>815</v>
      </c>
      <c r="P419" s="48" t="s">
        <v>815</v>
      </c>
      <c r="Q419" s="22">
        <v>7.47</v>
      </c>
      <c r="R419" s="23">
        <v>56.6</v>
      </c>
      <c r="S419" s="28">
        <v>0.41840101032229787</v>
      </c>
      <c r="T419" s="49">
        <v>119.23865153357653</v>
      </c>
      <c r="U419" s="28">
        <v>8.0663291139240503</v>
      </c>
      <c r="V419" s="28">
        <v>2.5000000000000001E-2</v>
      </c>
      <c r="W419" s="182"/>
    </row>
    <row r="420" spans="1:24">
      <c r="A420" s="18">
        <v>2</v>
      </c>
      <c r="B420" s="46" t="s">
        <v>1700</v>
      </c>
      <c r="C420" s="47">
        <v>43286</v>
      </c>
      <c r="D420" s="46" t="s">
        <v>815</v>
      </c>
      <c r="E420" s="46" t="s">
        <v>815</v>
      </c>
      <c r="F420" s="46" t="s">
        <v>815</v>
      </c>
      <c r="G420" s="46" t="s">
        <v>815</v>
      </c>
      <c r="H420" s="46" t="s">
        <v>815</v>
      </c>
      <c r="I420" s="46" t="s">
        <v>815</v>
      </c>
      <c r="J420" s="46" t="s">
        <v>815</v>
      </c>
      <c r="K420" s="218" t="s">
        <v>815</v>
      </c>
      <c r="L420" s="46" t="s">
        <v>815</v>
      </c>
      <c r="M420" s="212" t="s">
        <v>815</v>
      </c>
      <c r="N420" s="46" t="s">
        <v>815</v>
      </c>
      <c r="O420" s="46" t="s">
        <v>815</v>
      </c>
      <c r="P420" s="48" t="s">
        <v>815</v>
      </c>
      <c r="Q420" s="22">
        <v>6.43</v>
      </c>
      <c r="R420" s="23">
        <v>33.5</v>
      </c>
      <c r="S420" s="24">
        <v>6.9161189546317265</v>
      </c>
      <c r="T420" s="49">
        <v>176.69710309417644</v>
      </c>
      <c r="U420" s="28">
        <v>68.881012658227846</v>
      </c>
      <c r="V420" s="28">
        <v>53.375987341772145</v>
      </c>
      <c r="W420" s="182"/>
    </row>
    <row r="421" spans="1:24">
      <c r="A421" s="18">
        <v>3</v>
      </c>
      <c r="B421" s="46" t="s">
        <v>1701</v>
      </c>
      <c r="C421" s="47">
        <v>43286</v>
      </c>
      <c r="D421" s="46" t="s">
        <v>815</v>
      </c>
      <c r="E421" s="46" t="s">
        <v>815</v>
      </c>
      <c r="F421" s="46" t="s">
        <v>815</v>
      </c>
      <c r="G421" s="46" t="s">
        <v>815</v>
      </c>
      <c r="H421" s="46" t="s">
        <v>815</v>
      </c>
      <c r="I421" s="46" t="s">
        <v>815</v>
      </c>
      <c r="J421" s="46" t="s">
        <v>815</v>
      </c>
      <c r="K421" s="218" t="s">
        <v>815</v>
      </c>
      <c r="L421" s="46" t="s">
        <v>815</v>
      </c>
      <c r="M421" s="212" t="s">
        <v>815</v>
      </c>
      <c r="N421" s="46" t="s">
        <v>815</v>
      </c>
      <c r="O421" s="46" t="s">
        <v>815</v>
      </c>
      <c r="P421" s="48" t="s">
        <v>815</v>
      </c>
      <c r="Q421" s="22">
        <v>6.34</v>
      </c>
      <c r="R421" s="23">
        <v>148.30000000000001</v>
      </c>
      <c r="S421" s="24">
        <v>3.970807726221965</v>
      </c>
      <c r="T421" s="49">
        <v>111.94234022429403</v>
      </c>
      <c r="U421" s="28">
        <v>31.948101265822785</v>
      </c>
      <c r="V421" s="28">
        <v>4.9258987341772169</v>
      </c>
      <c r="W421" s="182"/>
    </row>
    <row r="422" spans="1:24">
      <c r="A422" s="18">
        <v>4</v>
      </c>
      <c r="B422" s="46" t="s">
        <v>1702</v>
      </c>
      <c r="C422" s="47">
        <v>43286</v>
      </c>
      <c r="D422" s="46" t="s">
        <v>815</v>
      </c>
      <c r="E422" s="46" t="s">
        <v>815</v>
      </c>
      <c r="F422" s="46" t="s">
        <v>815</v>
      </c>
      <c r="G422" s="46" t="s">
        <v>815</v>
      </c>
      <c r="H422" s="46" t="s">
        <v>815</v>
      </c>
      <c r="I422" s="46" t="s">
        <v>815</v>
      </c>
      <c r="J422" s="46" t="s">
        <v>815</v>
      </c>
      <c r="K422" s="218" t="s">
        <v>815</v>
      </c>
      <c r="L422" s="46" t="s">
        <v>815</v>
      </c>
      <c r="M422" s="212" t="s">
        <v>815</v>
      </c>
      <c r="N422" s="46" t="s">
        <v>815</v>
      </c>
      <c r="O422" s="46" t="s">
        <v>815</v>
      </c>
      <c r="P422" s="48" t="s">
        <v>815</v>
      </c>
      <c r="Q422" s="22">
        <v>7.45</v>
      </c>
      <c r="R422" s="23">
        <v>47.5</v>
      </c>
      <c r="S422" s="24">
        <v>1.9678339174197348</v>
      </c>
      <c r="T422" s="49">
        <v>40.499291987569251</v>
      </c>
      <c r="U422" s="28">
        <v>12.688607594936709</v>
      </c>
      <c r="V422" s="28">
        <v>16.488392405063287</v>
      </c>
      <c r="W422" s="187"/>
    </row>
    <row r="423" spans="1:24" s="104" customFormat="1">
      <c r="A423" s="96">
        <v>5</v>
      </c>
      <c r="B423" s="263" t="s">
        <v>801</v>
      </c>
      <c r="C423" s="286">
        <v>43286</v>
      </c>
      <c r="D423" s="263" t="s">
        <v>1703</v>
      </c>
      <c r="E423" s="309">
        <v>0.35416666666666669</v>
      </c>
      <c r="F423" s="263" t="s">
        <v>1704</v>
      </c>
      <c r="G423" s="263">
        <v>2</v>
      </c>
      <c r="H423" s="263" t="s">
        <v>1656</v>
      </c>
      <c r="I423" s="263" t="s">
        <v>1705</v>
      </c>
      <c r="J423" s="263">
        <v>7.65</v>
      </c>
      <c r="K423" s="310">
        <v>2.65</v>
      </c>
      <c r="L423" s="311">
        <v>0.34640522875816993</v>
      </c>
      <c r="M423" s="312">
        <v>0.5</v>
      </c>
      <c r="N423" s="263">
        <v>26.9</v>
      </c>
      <c r="O423" s="263">
        <v>8.35</v>
      </c>
      <c r="P423" s="313">
        <v>1.0461452141167762</v>
      </c>
      <c r="Q423" s="99">
        <v>6.8</v>
      </c>
      <c r="R423" s="100">
        <v>8.9999999999999982</v>
      </c>
      <c r="S423" s="103">
        <v>0.55786801376306383</v>
      </c>
      <c r="T423" s="297">
        <v>23.74817727334144</v>
      </c>
      <c r="U423" s="103">
        <v>3.9312025316455701</v>
      </c>
      <c r="V423" s="238">
        <v>2.5000000000000001E-2</v>
      </c>
      <c r="W423" s="281"/>
      <c r="X423" s="262"/>
    </row>
    <row r="424" spans="1:24">
      <c r="A424" s="18">
        <v>6</v>
      </c>
      <c r="B424" s="27" t="s">
        <v>801</v>
      </c>
      <c r="C424" s="47">
        <v>43286</v>
      </c>
      <c r="D424" s="27" t="s">
        <v>1703</v>
      </c>
      <c r="E424" s="50">
        <v>0.35416666666666669</v>
      </c>
      <c r="F424" s="27" t="s">
        <v>1704</v>
      </c>
      <c r="G424" s="27">
        <v>2</v>
      </c>
      <c r="H424" s="27" t="s">
        <v>1656</v>
      </c>
      <c r="I424" s="27" t="s">
        <v>1705</v>
      </c>
      <c r="J424" s="27">
        <v>7.65</v>
      </c>
      <c r="K424" s="219">
        <v>2.65</v>
      </c>
      <c r="L424" s="51">
        <v>0.34640522875816993</v>
      </c>
      <c r="M424" s="213">
        <v>2</v>
      </c>
      <c r="N424" s="27">
        <v>26.6</v>
      </c>
      <c r="O424" s="27">
        <v>8.7200000000000006</v>
      </c>
      <c r="P424" s="52">
        <v>1.0866216483453741</v>
      </c>
      <c r="Q424" s="27" t="s">
        <v>811</v>
      </c>
      <c r="R424" s="27" t="s">
        <v>811</v>
      </c>
      <c r="S424" s="27" t="s">
        <v>811</v>
      </c>
      <c r="T424" s="27" t="s">
        <v>811</v>
      </c>
      <c r="U424" s="27" t="s">
        <v>811</v>
      </c>
      <c r="V424" s="27" t="s">
        <v>811</v>
      </c>
      <c r="W424" s="182"/>
    </row>
    <row r="425" spans="1:24">
      <c r="A425" s="18">
        <v>7</v>
      </c>
      <c r="B425" s="27" t="s">
        <v>801</v>
      </c>
      <c r="C425" s="47">
        <v>43286</v>
      </c>
      <c r="D425" s="27" t="s">
        <v>1703</v>
      </c>
      <c r="E425" s="50">
        <v>0.35416666666666669</v>
      </c>
      <c r="F425" s="27" t="s">
        <v>1704</v>
      </c>
      <c r="G425" s="27">
        <v>2</v>
      </c>
      <c r="H425" s="27" t="s">
        <v>1656</v>
      </c>
      <c r="I425" s="27" t="s">
        <v>1705</v>
      </c>
      <c r="J425" s="27">
        <v>7.65</v>
      </c>
      <c r="K425" s="219">
        <v>2.65</v>
      </c>
      <c r="L425" s="51">
        <v>0.34640522875816993</v>
      </c>
      <c r="M425" s="213">
        <v>4</v>
      </c>
      <c r="N425" s="27">
        <v>22.4</v>
      </c>
      <c r="O425" s="27">
        <v>9.36</v>
      </c>
      <c r="P425" s="52">
        <v>1.0788967550854045</v>
      </c>
      <c r="Q425" s="27" t="s">
        <v>811</v>
      </c>
      <c r="R425" s="27" t="s">
        <v>811</v>
      </c>
      <c r="S425" s="27" t="s">
        <v>811</v>
      </c>
      <c r="T425" s="27" t="s">
        <v>811</v>
      </c>
      <c r="U425" s="27" t="s">
        <v>811</v>
      </c>
      <c r="V425" s="27" t="s">
        <v>811</v>
      </c>
      <c r="W425" s="182"/>
    </row>
    <row r="426" spans="1:24">
      <c r="A426" s="18">
        <v>8</v>
      </c>
      <c r="B426" s="27" t="s">
        <v>801</v>
      </c>
      <c r="C426" s="47">
        <v>43286</v>
      </c>
      <c r="D426" s="27" t="s">
        <v>1703</v>
      </c>
      <c r="E426" s="50">
        <v>0.35416666666666669</v>
      </c>
      <c r="F426" s="27" t="s">
        <v>1704</v>
      </c>
      <c r="G426" s="27">
        <v>2</v>
      </c>
      <c r="H426" s="27" t="s">
        <v>1656</v>
      </c>
      <c r="I426" s="27" t="s">
        <v>1705</v>
      </c>
      <c r="J426" s="27">
        <v>7.65</v>
      </c>
      <c r="K426" s="219">
        <v>2.65</v>
      </c>
      <c r="L426" s="51">
        <v>0.34640522875816993</v>
      </c>
      <c r="M426" s="213">
        <v>6</v>
      </c>
      <c r="N426" s="27">
        <v>20.8</v>
      </c>
      <c r="O426" s="27">
        <v>0.71</v>
      </c>
      <c r="P426" s="52">
        <v>7.9342025402293501E-2</v>
      </c>
      <c r="Q426" s="22">
        <v>6.2</v>
      </c>
      <c r="R426" s="23">
        <v>16.7</v>
      </c>
      <c r="S426" s="24">
        <v>2.1435333743322111</v>
      </c>
      <c r="T426" s="49">
        <v>56.307966491014724</v>
      </c>
      <c r="U426" s="24">
        <v>26.28354430379747</v>
      </c>
      <c r="V426" s="28">
        <v>2.5000000000000001E-2</v>
      </c>
      <c r="W426" s="182"/>
    </row>
    <row r="427" spans="1:24">
      <c r="A427" s="18">
        <v>9</v>
      </c>
      <c r="B427" s="27" t="s">
        <v>801</v>
      </c>
      <c r="C427" s="47">
        <v>43286</v>
      </c>
      <c r="D427" s="27" t="s">
        <v>1703</v>
      </c>
      <c r="E427" s="50">
        <v>0.35416666666666669</v>
      </c>
      <c r="F427" s="27" t="s">
        <v>1704</v>
      </c>
      <c r="G427" s="27">
        <v>2</v>
      </c>
      <c r="H427" s="27" t="s">
        <v>1656</v>
      </c>
      <c r="I427" s="27" t="s">
        <v>1705</v>
      </c>
      <c r="J427" s="27">
        <v>7.65</v>
      </c>
      <c r="K427" s="219">
        <v>2.65</v>
      </c>
      <c r="L427" s="51">
        <v>0.34640522875816993</v>
      </c>
      <c r="M427" s="213">
        <v>7</v>
      </c>
      <c r="N427" s="27">
        <v>20.3</v>
      </c>
      <c r="O427" s="27">
        <v>0.35</v>
      </c>
      <c r="P427" s="52">
        <v>3.8729158631173995E-2</v>
      </c>
      <c r="Q427" s="27" t="s">
        <v>811</v>
      </c>
      <c r="R427" s="27" t="s">
        <v>811</v>
      </c>
      <c r="S427" s="27" t="s">
        <v>811</v>
      </c>
      <c r="T427" s="27" t="s">
        <v>811</v>
      </c>
      <c r="U427" s="27" t="s">
        <v>811</v>
      </c>
      <c r="V427" s="27" t="s">
        <v>811</v>
      </c>
      <c r="W427" s="187"/>
    </row>
    <row r="428" spans="1:24" s="104" customFormat="1">
      <c r="A428" s="96">
        <v>10</v>
      </c>
      <c r="B428" s="263" t="s">
        <v>224</v>
      </c>
      <c r="C428" s="286">
        <v>43286</v>
      </c>
      <c r="D428" s="263" t="s">
        <v>1706</v>
      </c>
      <c r="E428" s="309">
        <v>0.33333333333333331</v>
      </c>
      <c r="F428" s="263" t="s">
        <v>1704</v>
      </c>
      <c r="G428" s="263">
        <v>0</v>
      </c>
      <c r="H428" s="263" t="s">
        <v>726</v>
      </c>
      <c r="I428" s="263" t="s">
        <v>721</v>
      </c>
      <c r="J428" s="263">
        <v>2.5</v>
      </c>
      <c r="K428" s="310">
        <v>2.2999999999999998</v>
      </c>
      <c r="L428" s="311">
        <v>0.91999999999999993</v>
      </c>
      <c r="M428" s="312">
        <v>0.5</v>
      </c>
      <c r="N428" s="263">
        <v>28.6</v>
      </c>
      <c r="O428" s="263">
        <v>8.1999999999999993</v>
      </c>
      <c r="P428" s="313">
        <v>1.0588364076999921</v>
      </c>
      <c r="Q428" s="99">
        <v>5.69</v>
      </c>
      <c r="R428" s="100">
        <v>1.7</v>
      </c>
      <c r="S428" s="238">
        <v>0.48813451204268082</v>
      </c>
      <c r="T428" s="297">
        <v>27.122721253884606</v>
      </c>
      <c r="U428" s="103">
        <v>6.5935443037974695</v>
      </c>
      <c r="V428" s="238">
        <v>2.5000000000000001E-2</v>
      </c>
      <c r="W428" s="282"/>
      <c r="X428" s="262"/>
    </row>
    <row r="429" spans="1:24" s="104" customFormat="1">
      <c r="A429" s="96">
        <v>11</v>
      </c>
      <c r="B429" s="263" t="s">
        <v>1707</v>
      </c>
      <c r="C429" s="286">
        <v>43286</v>
      </c>
      <c r="D429" s="263" t="s">
        <v>1708</v>
      </c>
      <c r="E429" s="309">
        <v>0.29166666666666669</v>
      </c>
      <c r="F429" s="263" t="s">
        <v>721</v>
      </c>
      <c r="G429" s="263">
        <v>0</v>
      </c>
      <c r="H429" s="263" t="s">
        <v>726</v>
      </c>
      <c r="I429" s="263" t="s">
        <v>1393</v>
      </c>
      <c r="J429" s="263">
        <v>10.6</v>
      </c>
      <c r="K429" s="310">
        <v>3.5</v>
      </c>
      <c r="L429" s="311">
        <v>0.33018867924528306</v>
      </c>
      <c r="M429" s="312">
        <v>0.5</v>
      </c>
      <c r="N429" s="263">
        <v>27.8</v>
      </c>
      <c r="O429" s="263">
        <v>7.71</v>
      </c>
      <c r="P429" s="313">
        <v>0.98160265531471291</v>
      </c>
      <c r="Q429" s="99">
        <v>6.89</v>
      </c>
      <c r="R429" s="100">
        <v>14.2</v>
      </c>
      <c r="S429" s="238">
        <v>0.91363717594487659</v>
      </c>
      <c r="T429" s="297">
        <v>31.074889879745982</v>
      </c>
      <c r="U429" s="103">
        <v>2.0052531645569625</v>
      </c>
      <c r="V429" s="103">
        <v>8.4968354430374916E-3</v>
      </c>
      <c r="W429" s="281"/>
      <c r="X429" s="262"/>
    </row>
    <row r="430" spans="1:24">
      <c r="A430" s="18">
        <v>12</v>
      </c>
      <c r="B430" s="27" t="s">
        <v>1707</v>
      </c>
      <c r="C430" s="47">
        <v>43286</v>
      </c>
      <c r="D430" s="27" t="s">
        <v>1708</v>
      </c>
      <c r="E430" s="50">
        <v>0.29166666666666669</v>
      </c>
      <c r="F430" s="27" t="s">
        <v>721</v>
      </c>
      <c r="G430" s="27">
        <v>0</v>
      </c>
      <c r="H430" s="27" t="s">
        <v>726</v>
      </c>
      <c r="I430" s="27" t="s">
        <v>1393</v>
      </c>
      <c r="J430" s="27">
        <v>10.6</v>
      </c>
      <c r="K430" s="219">
        <v>3.5</v>
      </c>
      <c r="L430" s="51">
        <v>0.33018867924528306</v>
      </c>
      <c r="M430" s="213">
        <v>2</v>
      </c>
      <c r="N430" s="27">
        <v>26.7</v>
      </c>
      <c r="O430" s="27">
        <v>9.23</v>
      </c>
      <c r="P430" s="52">
        <v>1.1522476101148489</v>
      </c>
      <c r="Q430" s="27" t="s">
        <v>811</v>
      </c>
      <c r="R430" s="27" t="s">
        <v>811</v>
      </c>
      <c r="S430" s="27" t="s">
        <v>811</v>
      </c>
      <c r="T430" s="27" t="s">
        <v>811</v>
      </c>
      <c r="U430" s="27" t="s">
        <v>811</v>
      </c>
      <c r="V430" s="27" t="s">
        <v>811</v>
      </c>
      <c r="W430" s="182"/>
    </row>
    <row r="431" spans="1:24">
      <c r="A431" s="18">
        <v>13</v>
      </c>
      <c r="B431" s="27" t="s">
        <v>1707</v>
      </c>
      <c r="C431" s="47">
        <v>43286</v>
      </c>
      <c r="D431" s="27" t="s">
        <v>1708</v>
      </c>
      <c r="E431" s="50">
        <v>0.29166666666666669</v>
      </c>
      <c r="F431" s="27" t="s">
        <v>721</v>
      </c>
      <c r="G431" s="27">
        <v>0</v>
      </c>
      <c r="H431" s="27" t="s">
        <v>726</v>
      </c>
      <c r="I431" s="27" t="s">
        <v>1393</v>
      </c>
      <c r="J431" s="27">
        <v>10.6</v>
      </c>
      <c r="K431" s="219">
        <v>3.5</v>
      </c>
      <c r="L431" s="51">
        <v>0.33018867924528306</v>
      </c>
      <c r="M431" s="213">
        <v>4</v>
      </c>
      <c r="N431" s="27">
        <v>21.5</v>
      </c>
      <c r="O431" s="27">
        <v>9.08</v>
      </c>
      <c r="P431" s="52">
        <v>1.0286316450693034</v>
      </c>
      <c r="Q431" s="27" t="s">
        <v>811</v>
      </c>
      <c r="R431" s="27" t="s">
        <v>811</v>
      </c>
      <c r="S431" s="27" t="s">
        <v>811</v>
      </c>
      <c r="T431" s="27" t="s">
        <v>811</v>
      </c>
      <c r="U431" s="27" t="s">
        <v>811</v>
      </c>
      <c r="V431" s="27" t="s">
        <v>811</v>
      </c>
      <c r="W431" s="187"/>
    </row>
    <row r="432" spans="1:24">
      <c r="A432" s="18">
        <v>14</v>
      </c>
      <c r="B432" s="27" t="s">
        <v>1707</v>
      </c>
      <c r="C432" s="47">
        <v>43286</v>
      </c>
      <c r="D432" s="27" t="s">
        <v>1708</v>
      </c>
      <c r="E432" s="50">
        <v>0.29166666666666669</v>
      </c>
      <c r="F432" s="27" t="s">
        <v>721</v>
      </c>
      <c r="G432" s="27">
        <v>0</v>
      </c>
      <c r="H432" s="27" t="s">
        <v>726</v>
      </c>
      <c r="I432" s="27" t="s">
        <v>1393</v>
      </c>
      <c r="J432" s="27">
        <v>10.6</v>
      </c>
      <c r="K432" s="219">
        <v>3.5</v>
      </c>
      <c r="L432" s="51">
        <v>0.33018867924528306</v>
      </c>
      <c r="M432" s="213">
        <v>6</v>
      </c>
      <c r="N432" s="27">
        <v>12.8</v>
      </c>
      <c r="O432" s="27">
        <v>9.94</v>
      </c>
      <c r="P432" s="52">
        <v>0.9393292574936869</v>
      </c>
      <c r="Q432" s="27" t="s">
        <v>811</v>
      </c>
      <c r="R432" s="27" t="s">
        <v>811</v>
      </c>
      <c r="S432" s="27" t="s">
        <v>811</v>
      </c>
      <c r="T432" s="27" t="s">
        <v>811</v>
      </c>
      <c r="U432" s="27" t="s">
        <v>811</v>
      </c>
      <c r="V432" s="27" t="s">
        <v>811</v>
      </c>
      <c r="W432" s="182"/>
    </row>
    <row r="433" spans="1:24">
      <c r="A433" s="18">
        <v>15</v>
      </c>
      <c r="B433" s="27" t="s">
        <v>1707</v>
      </c>
      <c r="C433" s="47">
        <v>43286</v>
      </c>
      <c r="D433" s="27" t="s">
        <v>1708</v>
      </c>
      <c r="E433" s="50">
        <v>0.29166666666666669</v>
      </c>
      <c r="F433" s="27" t="s">
        <v>721</v>
      </c>
      <c r="G433" s="27">
        <v>0</v>
      </c>
      <c r="H433" s="27" t="s">
        <v>726</v>
      </c>
      <c r="I433" s="27" t="s">
        <v>1393</v>
      </c>
      <c r="J433" s="27">
        <v>10.6</v>
      </c>
      <c r="K433" s="219">
        <v>3.5</v>
      </c>
      <c r="L433" s="51">
        <v>0.33018867924528306</v>
      </c>
      <c r="M433" s="213">
        <v>8</v>
      </c>
      <c r="N433" s="27">
        <v>10.8</v>
      </c>
      <c r="O433" s="27">
        <v>8.94</v>
      </c>
      <c r="P433" s="52">
        <v>0.80712357663484857</v>
      </c>
      <c r="Q433" s="27" t="s">
        <v>811</v>
      </c>
      <c r="R433" s="27" t="s">
        <v>811</v>
      </c>
      <c r="S433" s="27" t="s">
        <v>811</v>
      </c>
      <c r="T433" s="27" t="s">
        <v>811</v>
      </c>
      <c r="U433" s="27" t="s">
        <v>811</v>
      </c>
      <c r="V433" s="27" t="s">
        <v>811</v>
      </c>
      <c r="W433" s="187"/>
    </row>
    <row r="434" spans="1:24">
      <c r="A434" s="18">
        <v>16</v>
      </c>
      <c r="B434" s="27" t="s">
        <v>1707</v>
      </c>
      <c r="C434" s="47">
        <v>43286</v>
      </c>
      <c r="D434" s="27" t="s">
        <v>1708</v>
      </c>
      <c r="E434" s="50">
        <v>0.29166666666666702</v>
      </c>
      <c r="F434" s="27" t="s">
        <v>721</v>
      </c>
      <c r="G434" s="27">
        <v>0</v>
      </c>
      <c r="H434" s="27" t="s">
        <v>726</v>
      </c>
      <c r="I434" s="27" t="s">
        <v>1393</v>
      </c>
      <c r="J434" s="27">
        <v>10.6</v>
      </c>
      <c r="K434" s="219">
        <v>3.5</v>
      </c>
      <c r="L434" s="51">
        <v>0.33018867924528306</v>
      </c>
      <c r="M434" s="213">
        <v>9</v>
      </c>
      <c r="N434" s="23">
        <v>10.45</v>
      </c>
      <c r="O434" s="27" t="s">
        <v>815</v>
      </c>
      <c r="P434" s="48" t="s">
        <v>815</v>
      </c>
      <c r="Q434" s="22">
        <v>6.38</v>
      </c>
      <c r="R434" s="23">
        <v>20.399999999999999</v>
      </c>
      <c r="S434" s="28">
        <v>0.9839169587098674</v>
      </c>
      <c r="T434" s="49">
        <v>44.755473584650723</v>
      </c>
      <c r="U434" s="24">
        <v>1.676708860759494</v>
      </c>
      <c r="V434" s="24">
        <v>0.81139113924050621</v>
      </c>
      <c r="W434" s="187"/>
    </row>
    <row r="435" spans="1:24">
      <c r="A435" s="18">
        <v>17</v>
      </c>
      <c r="B435" s="27" t="s">
        <v>1707</v>
      </c>
      <c r="C435" s="47">
        <v>43286</v>
      </c>
      <c r="D435" s="27" t="s">
        <v>1708</v>
      </c>
      <c r="E435" s="50">
        <v>0.29166666666666669</v>
      </c>
      <c r="F435" s="27" t="s">
        <v>721</v>
      </c>
      <c r="G435" s="27">
        <v>0</v>
      </c>
      <c r="H435" s="27" t="s">
        <v>726</v>
      </c>
      <c r="I435" s="27" t="s">
        <v>1393</v>
      </c>
      <c r="J435" s="27">
        <v>10.6</v>
      </c>
      <c r="K435" s="219">
        <v>3.5</v>
      </c>
      <c r="L435" s="51">
        <v>0.33018867924528306</v>
      </c>
      <c r="M435" s="213">
        <v>10</v>
      </c>
      <c r="N435" s="27">
        <v>10.1</v>
      </c>
      <c r="O435" s="27">
        <v>5.91</v>
      </c>
      <c r="P435" s="52">
        <v>0.52490448831021652</v>
      </c>
      <c r="Q435" s="27" t="s">
        <v>811</v>
      </c>
      <c r="R435" s="27" t="s">
        <v>811</v>
      </c>
      <c r="S435" s="27" t="s">
        <v>811</v>
      </c>
      <c r="T435" s="27" t="s">
        <v>811</v>
      </c>
      <c r="U435" s="27" t="s">
        <v>811</v>
      </c>
      <c r="V435" s="27" t="s">
        <v>811</v>
      </c>
      <c r="W435" s="187"/>
    </row>
    <row r="436" spans="1:24" s="104" customFormat="1">
      <c r="A436" s="96">
        <v>18</v>
      </c>
      <c r="B436" s="263" t="s">
        <v>1709</v>
      </c>
      <c r="C436" s="286">
        <v>43286</v>
      </c>
      <c r="D436" s="263" t="s">
        <v>1710</v>
      </c>
      <c r="E436" s="309">
        <v>0.34375</v>
      </c>
      <c r="F436" s="263" t="s">
        <v>721</v>
      </c>
      <c r="G436" s="263">
        <v>3</v>
      </c>
      <c r="H436" s="263" t="s">
        <v>1711</v>
      </c>
      <c r="I436" s="263" t="s">
        <v>1712</v>
      </c>
      <c r="J436" s="263">
        <v>2.4</v>
      </c>
      <c r="K436" s="310">
        <v>2.4</v>
      </c>
      <c r="L436" s="311">
        <v>1</v>
      </c>
      <c r="M436" s="312">
        <v>0.5</v>
      </c>
      <c r="N436" s="263">
        <v>27.8</v>
      </c>
      <c r="O436" s="263">
        <v>6.61</v>
      </c>
      <c r="P436" s="313">
        <v>0.84155558386903406</v>
      </c>
      <c r="Q436" s="99">
        <v>6.12</v>
      </c>
      <c r="R436" s="100">
        <v>3</v>
      </c>
      <c r="S436" s="103">
        <v>0.41840101032229787</v>
      </c>
      <c r="T436" s="297">
        <v>22.045704634508851</v>
      </c>
      <c r="U436" s="103">
        <v>1.7560126582278479</v>
      </c>
      <c r="V436" s="103">
        <v>6.0837341772152602E-2</v>
      </c>
      <c r="W436" s="282"/>
      <c r="X436" s="262"/>
    </row>
    <row r="437" spans="1:24">
      <c r="A437" s="18">
        <v>19</v>
      </c>
      <c r="B437" s="27" t="s">
        <v>1709</v>
      </c>
      <c r="C437" s="47">
        <v>43286</v>
      </c>
      <c r="D437" s="27" t="s">
        <v>1710</v>
      </c>
      <c r="E437" s="50">
        <v>0.34375</v>
      </c>
      <c r="F437" s="27" t="s">
        <v>721</v>
      </c>
      <c r="G437" s="27">
        <v>3</v>
      </c>
      <c r="H437" s="27" t="s">
        <v>1711</v>
      </c>
      <c r="I437" s="27" t="s">
        <v>1712</v>
      </c>
      <c r="J437" s="27">
        <v>2.4</v>
      </c>
      <c r="K437" s="219">
        <v>2.4</v>
      </c>
      <c r="L437" s="51">
        <v>1</v>
      </c>
      <c r="M437" s="213">
        <v>2</v>
      </c>
      <c r="N437" s="27">
        <v>27.8</v>
      </c>
      <c r="O437" s="27">
        <v>5.24</v>
      </c>
      <c r="P437" s="52">
        <v>0.66713332215941579</v>
      </c>
      <c r="Q437" s="27" t="s">
        <v>811</v>
      </c>
      <c r="R437" s="27" t="s">
        <v>811</v>
      </c>
      <c r="S437" s="27" t="s">
        <v>811</v>
      </c>
      <c r="T437" s="27" t="s">
        <v>811</v>
      </c>
      <c r="U437" s="27" t="s">
        <v>811</v>
      </c>
      <c r="V437" s="27" t="s">
        <v>811</v>
      </c>
      <c r="W437" s="188"/>
    </row>
    <row r="438" spans="1:24" s="104" customFormat="1">
      <c r="A438" s="96">
        <v>20</v>
      </c>
      <c r="B438" s="263" t="s">
        <v>1553</v>
      </c>
      <c r="C438" s="286">
        <v>43286</v>
      </c>
      <c r="D438" s="263" t="s">
        <v>1713</v>
      </c>
      <c r="E438" s="309">
        <v>0.35416666666666669</v>
      </c>
      <c r="F438" s="263" t="s">
        <v>721</v>
      </c>
      <c r="G438" s="263">
        <v>1</v>
      </c>
      <c r="H438" s="263" t="s">
        <v>1714</v>
      </c>
      <c r="I438" s="263" t="s">
        <v>721</v>
      </c>
      <c r="J438" s="263">
        <v>19</v>
      </c>
      <c r="K438" s="310">
        <v>3</v>
      </c>
      <c r="L438" s="311">
        <v>0.15789473684210525</v>
      </c>
      <c r="M438" s="312">
        <v>0.5</v>
      </c>
      <c r="N438" s="263">
        <v>28.2</v>
      </c>
      <c r="O438" s="263">
        <v>7.11</v>
      </c>
      <c r="P438" s="313">
        <v>0.91164447475638599</v>
      </c>
      <c r="Q438" s="99">
        <v>6.74</v>
      </c>
      <c r="R438" s="100">
        <v>12.9</v>
      </c>
      <c r="S438" s="103">
        <v>0.34866750860191492</v>
      </c>
      <c r="T438" s="297">
        <v>32.89896770706661</v>
      </c>
      <c r="U438" s="103">
        <v>0.61177215189873424</v>
      </c>
      <c r="V438" s="103">
        <v>0.38167784810126576</v>
      </c>
      <c r="W438" s="314"/>
      <c r="X438" s="262"/>
    </row>
    <row r="439" spans="1:24">
      <c r="A439" s="18">
        <v>21</v>
      </c>
      <c r="B439" s="27" t="s">
        <v>1553</v>
      </c>
      <c r="C439" s="47">
        <v>43286</v>
      </c>
      <c r="D439" s="27" t="s">
        <v>1713</v>
      </c>
      <c r="E439" s="50">
        <v>0.35416666666666669</v>
      </c>
      <c r="F439" s="27" t="s">
        <v>721</v>
      </c>
      <c r="G439" s="27">
        <v>1</v>
      </c>
      <c r="H439" s="27" t="s">
        <v>1714</v>
      </c>
      <c r="I439" s="27" t="s">
        <v>721</v>
      </c>
      <c r="J439" s="27">
        <v>19</v>
      </c>
      <c r="K439" s="219">
        <v>3</v>
      </c>
      <c r="L439" s="51">
        <v>0.15789473684210525</v>
      </c>
      <c r="M439" s="213">
        <v>2</v>
      </c>
      <c r="N439" s="27" t="s">
        <v>811</v>
      </c>
      <c r="O439" s="27" t="s">
        <v>811</v>
      </c>
      <c r="P439" s="27" t="s">
        <v>811</v>
      </c>
      <c r="Q439" s="27" t="s">
        <v>811</v>
      </c>
      <c r="R439" s="27" t="s">
        <v>811</v>
      </c>
      <c r="S439" s="27" t="s">
        <v>811</v>
      </c>
      <c r="T439" s="27" t="s">
        <v>811</v>
      </c>
      <c r="U439" s="27" t="s">
        <v>811</v>
      </c>
      <c r="V439" s="27" t="s">
        <v>811</v>
      </c>
      <c r="W439" s="189"/>
    </row>
    <row r="440" spans="1:24">
      <c r="A440" s="18">
        <v>22</v>
      </c>
      <c r="B440" s="27" t="s">
        <v>1553</v>
      </c>
      <c r="C440" s="47">
        <v>43286</v>
      </c>
      <c r="D440" s="27" t="s">
        <v>1713</v>
      </c>
      <c r="E440" s="50">
        <v>0.35416666666666702</v>
      </c>
      <c r="F440" s="27" t="s">
        <v>721</v>
      </c>
      <c r="G440" s="27">
        <v>1</v>
      </c>
      <c r="H440" s="27" t="s">
        <v>1714</v>
      </c>
      <c r="I440" s="27" t="s">
        <v>721</v>
      </c>
      <c r="J440" s="27">
        <v>19</v>
      </c>
      <c r="K440" s="219">
        <v>3</v>
      </c>
      <c r="L440" s="51">
        <v>0.15789473684210525</v>
      </c>
      <c r="M440" s="213">
        <v>3</v>
      </c>
      <c r="N440" s="27">
        <v>24.7</v>
      </c>
      <c r="O440" s="27">
        <v>9.58</v>
      </c>
      <c r="P440" s="52">
        <v>1.1530834923534039</v>
      </c>
      <c r="Q440" s="22">
        <v>6.95</v>
      </c>
      <c r="R440" s="23">
        <v>12.7</v>
      </c>
      <c r="S440" s="24">
        <v>0.27893400688153192</v>
      </c>
      <c r="T440" s="49">
        <v>31.074889879745982</v>
      </c>
      <c r="U440" s="24">
        <v>6.2310126582278489</v>
      </c>
      <c r="V440" s="24">
        <v>2.8979873417721533</v>
      </c>
      <c r="W440" s="189"/>
    </row>
    <row r="441" spans="1:24">
      <c r="A441" s="18">
        <v>23</v>
      </c>
      <c r="B441" s="27" t="s">
        <v>1553</v>
      </c>
      <c r="C441" s="47">
        <v>43286</v>
      </c>
      <c r="D441" s="27" t="s">
        <v>1713</v>
      </c>
      <c r="E441" s="50">
        <v>0.35416666666666669</v>
      </c>
      <c r="F441" s="27" t="s">
        <v>721</v>
      </c>
      <c r="G441" s="27">
        <v>1</v>
      </c>
      <c r="H441" s="27" t="s">
        <v>1714</v>
      </c>
      <c r="I441" s="27" t="s">
        <v>721</v>
      </c>
      <c r="J441" s="27">
        <v>19</v>
      </c>
      <c r="K441" s="219">
        <v>3</v>
      </c>
      <c r="L441" s="51">
        <v>0.15789473684210525</v>
      </c>
      <c r="M441" s="213">
        <v>4</v>
      </c>
      <c r="N441" s="27">
        <v>16</v>
      </c>
      <c r="O441" s="27">
        <v>8.07</v>
      </c>
      <c r="P441" s="52">
        <v>0.81773892715056651</v>
      </c>
      <c r="Q441" s="27" t="s">
        <v>811</v>
      </c>
      <c r="R441" s="27" t="s">
        <v>811</v>
      </c>
      <c r="S441" s="27" t="s">
        <v>811</v>
      </c>
      <c r="T441" s="27" t="s">
        <v>811</v>
      </c>
      <c r="U441" s="27" t="s">
        <v>811</v>
      </c>
      <c r="V441" s="27" t="s">
        <v>811</v>
      </c>
      <c r="W441" s="188"/>
    </row>
    <row r="442" spans="1:24">
      <c r="A442" s="18">
        <v>24</v>
      </c>
      <c r="B442" s="27" t="s">
        <v>1553</v>
      </c>
      <c r="C442" s="47">
        <v>43286</v>
      </c>
      <c r="D442" s="27" t="s">
        <v>1713</v>
      </c>
      <c r="E442" s="50">
        <v>0.35416666666666669</v>
      </c>
      <c r="F442" s="27" t="s">
        <v>721</v>
      </c>
      <c r="G442" s="27">
        <v>1</v>
      </c>
      <c r="H442" s="27" t="s">
        <v>1714</v>
      </c>
      <c r="I442" s="27" t="s">
        <v>721</v>
      </c>
      <c r="J442" s="27">
        <v>19</v>
      </c>
      <c r="K442" s="219">
        <v>3</v>
      </c>
      <c r="L442" s="51">
        <v>0.15789473684210525</v>
      </c>
      <c r="M442" s="213">
        <v>6</v>
      </c>
      <c r="N442" s="27">
        <v>10.4</v>
      </c>
      <c r="O442" s="27">
        <v>9.58</v>
      </c>
      <c r="P442" s="52">
        <v>0.85687272339269671</v>
      </c>
      <c r="Q442" s="27" t="s">
        <v>811</v>
      </c>
      <c r="R442" s="27" t="s">
        <v>811</v>
      </c>
      <c r="S442" s="27" t="s">
        <v>811</v>
      </c>
      <c r="T442" s="27" t="s">
        <v>811</v>
      </c>
      <c r="U442" s="27" t="s">
        <v>811</v>
      </c>
      <c r="V442" s="27" t="s">
        <v>811</v>
      </c>
      <c r="W442" s="188"/>
    </row>
    <row r="443" spans="1:24">
      <c r="A443" s="18">
        <v>25</v>
      </c>
      <c r="B443" s="27" t="s">
        <v>1553</v>
      </c>
      <c r="C443" s="47">
        <v>43286</v>
      </c>
      <c r="D443" s="27" t="s">
        <v>1713</v>
      </c>
      <c r="E443" s="50">
        <v>0.35416666666666669</v>
      </c>
      <c r="F443" s="27" t="s">
        <v>721</v>
      </c>
      <c r="G443" s="27">
        <v>1</v>
      </c>
      <c r="H443" s="27" t="s">
        <v>1714</v>
      </c>
      <c r="I443" s="27" t="s">
        <v>721</v>
      </c>
      <c r="J443" s="27">
        <v>19</v>
      </c>
      <c r="K443" s="219">
        <v>3</v>
      </c>
      <c r="L443" s="51">
        <v>0.15789473684210525</v>
      </c>
      <c r="M443" s="213">
        <v>8</v>
      </c>
      <c r="N443" s="27">
        <v>8.4</v>
      </c>
      <c r="O443" s="27">
        <v>8.84</v>
      </c>
      <c r="P443" s="52">
        <v>0.75387453265126259</v>
      </c>
      <c r="Q443" s="27" t="s">
        <v>811</v>
      </c>
      <c r="R443" s="27" t="s">
        <v>811</v>
      </c>
      <c r="S443" s="27" t="s">
        <v>811</v>
      </c>
      <c r="T443" s="27" t="s">
        <v>811</v>
      </c>
      <c r="U443" s="27" t="s">
        <v>811</v>
      </c>
      <c r="V443" s="27" t="s">
        <v>811</v>
      </c>
      <c r="W443" s="188"/>
    </row>
    <row r="444" spans="1:24">
      <c r="A444" s="18">
        <v>26</v>
      </c>
      <c r="B444" s="27" t="s">
        <v>1553</v>
      </c>
      <c r="C444" s="47">
        <v>43286</v>
      </c>
      <c r="D444" s="27" t="s">
        <v>1713</v>
      </c>
      <c r="E444" s="50">
        <v>0.35416666666666702</v>
      </c>
      <c r="F444" s="27" t="s">
        <v>721</v>
      </c>
      <c r="G444" s="27">
        <v>1</v>
      </c>
      <c r="H444" s="27" t="s">
        <v>1714</v>
      </c>
      <c r="I444" s="27" t="s">
        <v>721</v>
      </c>
      <c r="J444" s="27">
        <v>19</v>
      </c>
      <c r="K444" s="219">
        <v>3</v>
      </c>
      <c r="L444" s="51">
        <v>0.15789473684210525</v>
      </c>
      <c r="M444" s="213">
        <v>9</v>
      </c>
      <c r="N444" s="27" t="s">
        <v>815</v>
      </c>
      <c r="O444" s="27" t="s">
        <v>815</v>
      </c>
      <c r="P444" s="48" t="s">
        <v>815</v>
      </c>
      <c r="Q444" s="22">
        <v>6.29</v>
      </c>
      <c r="R444" s="23">
        <v>10.799999999999997</v>
      </c>
      <c r="S444" s="24">
        <v>0.31380075774172345</v>
      </c>
      <c r="T444" s="49">
        <v>42.171399999999998</v>
      </c>
      <c r="U444" s="24">
        <v>1.3481645569620255</v>
      </c>
      <c r="V444" s="24">
        <v>0.99673544303797401</v>
      </c>
      <c r="W444" s="188"/>
    </row>
    <row r="445" spans="1:24">
      <c r="A445" s="18">
        <v>27</v>
      </c>
      <c r="B445" s="27" t="s">
        <v>1553</v>
      </c>
      <c r="C445" s="47">
        <v>43286</v>
      </c>
      <c r="D445" s="27" t="s">
        <v>1713</v>
      </c>
      <c r="E445" s="50">
        <v>0.35416666666666669</v>
      </c>
      <c r="F445" s="27" t="s">
        <v>721</v>
      </c>
      <c r="G445" s="27">
        <v>1</v>
      </c>
      <c r="H445" s="27" t="s">
        <v>1714</v>
      </c>
      <c r="I445" s="27" t="s">
        <v>721</v>
      </c>
      <c r="J445" s="27">
        <v>19</v>
      </c>
      <c r="K445" s="219">
        <v>3</v>
      </c>
      <c r="L445" s="51">
        <v>0.15789473684210525</v>
      </c>
      <c r="M445" s="213">
        <v>10</v>
      </c>
      <c r="N445" s="27">
        <v>7.7</v>
      </c>
      <c r="O445" s="27">
        <v>10.59</v>
      </c>
      <c r="P445" s="52">
        <v>0.88780313938335553</v>
      </c>
      <c r="Q445" s="27" t="s">
        <v>811</v>
      </c>
      <c r="R445" s="27" t="s">
        <v>811</v>
      </c>
      <c r="S445" s="27" t="s">
        <v>811</v>
      </c>
      <c r="T445" s="27" t="s">
        <v>811</v>
      </c>
      <c r="U445" s="27" t="s">
        <v>811</v>
      </c>
      <c r="V445" s="27" t="s">
        <v>811</v>
      </c>
      <c r="W445" s="189"/>
    </row>
    <row r="446" spans="1:24">
      <c r="A446" s="18">
        <v>28</v>
      </c>
      <c r="B446" s="27" t="s">
        <v>1553</v>
      </c>
      <c r="C446" s="47">
        <v>43286</v>
      </c>
      <c r="D446" s="27" t="s">
        <v>1713</v>
      </c>
      <c r="E446" s="50">
        <v>0.35416666666666669</v>
      </c>
      <c r="F446" s="27" t="s">
        <v>721</v>
      </c>
      <c r="G446" s="27">
        <v>1</v>
      </c>
      <c r="H446" s="27" t="s">
        <v>1714</v>
      </c>
      <c r="I446" s="27" t="s">
        <v>721</v>
      </c>
      <c r="J446" s="27">
        <v>19</v>
      </c>
      <c r="K446" s="219">
        <v>3</v>
      </c>
      <c r="L446" s="51">
        <v>0.15789473684210525</v>
      </c>
      <c r="M446" s="213">
        <v>12</v>
      </c>
      <c r="N446" s="27">
        <v>7.1</v>
      </c>
      <c r="O446" s="27">
        <v>8.49</v>
      </c>
      <c r="P446" s="52">
        <v>0.70127311741468956</v>
      </c>
      <c r="Q446" s="27" t="s">
        <v>811</v>
      </c>
      <c r="R446" s="27" t="s">
        <v>811</v>
      </c>
      <c r="S446" s="27" t="s">
        <v>811</v>
      </c>
      <c r="T446" s="27" t="s">
        <v>811</v>
      </c>
      <c r="U446" s="27" t="s">
        <v>811</v>
      </c>
      <c r="V446" s="27" t="s">
        <v>811</v>
      </c>
      <c r="W446" s="189"/>
    </row>
    <row r="447" spans="1:24">
      <c r="A447" s="18">
        <v>29</v>
      </c>
      <c r="B447" s="27" t="s">
        <v>1553</v>
      </c>
      <c r="C447" s="47">
        <v>43286</v>
      </c>
      <c r="D447" s="27" t="s">
        <v>1713</v>
      </c>
      <c r="E447" s="50">
        <v>0.35416666666666669</v>
      </c>
      <c r="F447" s="27" t="s">
        <v>721</v>
      </c>
      <c r="G447" s="27">
        <v>1</v>
      </c>
      <c r="H447" s="27" t="s">
        <v>1714</v>
      </c>
      <c r="I447" s="27" t="s">
        <v>721</v>
      </c>
      <c r="J447" s="27">
        <v>19</v>
      </c>
      <c r="K447" s="219">
        <v>3</v>
      </c>
      <c r="L447" s="51">
        <v>0.15789473684210525</v>
      </c>
      <c r="M447" s="213">
        <v>14</v>
      </c>
      <c r="N447" s="27">
        <v>6.9</v>
      </c>
      <c r="O447" s="27">
        <v>4.51</v>
      </c>
      <c r="P447" s="52">
        <v>0.37067493083424008</v>
      </c>
      <c r="Q447" s="27" t="s">
        <v>811</v>
      </c>
      <c r="R447" s="27" t="s">
        <v>811</v>
      </c>
      <c r="S447" s="27" t="s">
        <v>811</v>
      </c>
      <c r="T447" s="27" t="s">
        <v>811</v>
      </c>
      <c r="U447" s="27" t="s">
        <v>811</v>
      </c>
      <c r="V447" s="27" t="s">
        <v>811</v>
      </c>
      <c r="W447" s="188"/>
    </row>
    <row r="448" spans="1:24">
      <c r="A448" s="18">
        <v>30</v>
      </c>
      <c r="B448" s="27" t="s">
        <v>1553</v>
      </c>
      <c r="C448" s="47">
        <v>43286</v>
      </c>
      <c r="D448" s="27" t="s">
        <v>1713</v>
      </c>
      <c r="E448" s="50">
        <v>0.35416666666666669</v>
      </c>
      <c r="F448" s="27" t="s">
        <v>721</v>
      </c>
      <c r="G448" s="27">
        <v>1</v>
      </c>
      <c r="H448" s="27" t="s">
        <v>1714</v>
      </c>
      <c r="I448" s="27" t="s">
        <v>721</v>
      </c>
      <c r="J448" s="27">
        <v>19</v>
      </c>
      <c r="K448" s="219">
        <v>3</v>
      </c>
      <c r="L448" s="51">
        <v>0.15789473684210525</v>
      </c>
      <c r="M448" s="213">
        <v>16</v>
      </c>
      <c r="N448" s="27">
        <v>6.8</v>
      </c>
      <c r="O448" s="27">
        <v>2.7</v>
      </c>
      <c r="P448" s="52">
        <v>0.22135842244668485</v>
      </c>
      <c r="Q448" s="27" t="s">
        <v>811</v>
      </c>
      <c r="R448" s="27" t="s">
        <v>811</v>
      </c>
      <c r="S448" s="27" t="s">
        <v>811</v>
      </c>
      <c r="T448" s="27" t="s">
        <v>811</v>
      </c>
      <c r="U448" s="27" t="s">
        <v>811</v>
      </c>
      <c r="V448" s="27" t="s">
        <v>811</v>
      </c>
      <c r="W448" s="188"/>
    </row>
    <row r="449" spans="1:24">
      <c r="A449" s="18">
        <v>32</v>
      </c>
      <c r="B449" s="27" t="s">
        <v>1553</v>
      </c>
      <c r="C449" s="47">
        <v>43286</v>
      </c>
      <c r="D449" s="27" t="s">
        <v>1713</v>
      </c>
      <c r="E449" s="50">
        <v>0.35416666666666702</v>
      </c>
      <c r="F449" s="27" t="s">
        <v>721</v>
      </c>
      <c r="G449" s="27">
        <v>1</v>
      </c>
      <c r="H449" s="27" t="s">
        <v>1714</v>
      </c>
      <c r="I449" s="27" t="s">
        <v>721</v>
      </c>
      <c r="J449" s="27">
        <v>19</v>
      </c>
      <c r="K449" s="219">
        <v>3</v>
      </c>
      <c r="L449" s="51">
        <v>0.15789473684210525</v>
      </c>
      <c r="M449" s="213">
        <v>18</v>
      </c>
      <c r="N449" s="27">
        <v>6.7</v>
      </c>
      <c r="O449" s="27">
        <v>1.94</v>
      </c>
      <c r="P449" s="52">
        <v>0.15865276419071858</v>
      </c>
      <c r="Q449" s="22">
        <v>6.32</v>
      </c>
      <c r="R449" s="23">
        <v>20.500000000000004</v>
      </c>
      <c r="S449" s="24">
        <v>1.5110153294472961</v>
      </c>
      <c r="T449" s="49">
        <v>63.30026482907715</v>
      </c>
      <c r="U449" s="24">
        <v>2.9568987341772144</v>
      </c>
      <c r="V449" s="24">
        <v>0.5515012658227858</v>
      </c>
      <c r="W449" s="189"/>
    </row>
    <row r="450" spans="1:24" s="104" customFormat="1">
      <c r="A450" s="96">
        <v>33</v>
      </c>
      <c r="B450" s="263" t="s">
        <v>231</v>
      </c>
      <c r="C450" s="286">
        <v>43286</v>
      </c>
      <c r="D450" s="263" t="s">
        <v>1715</v>
      </c>
      <c r="E450" s="309">
        <v>0.375</v>
      </c>
      <c r="F450" s="263" t="s">
        <v>721</v>
      </c>
      <c r="G450" s="263">
        <v>1</v>
      </c>
      <c r="H450" s="263" t="s">
        <v>1656</v>
      </c>
      <c r="I450" s="263" t="s">
        <v>721</v>
      </c>
      <c r="J450" s="263">
        <v>6.5</v>
      </c>
      <c r="K450" s="310">
        <v>4.25</v>
      </c>
      <c r="L450" s="311">
        <v>0.65384615384615385</v>
      </c>
      <c r="M450" s="312">
        <v>0.5</v>
      </c>
      <c r="N450" s="263">
        <v>28.2</v>
      </c>
      <c r="O450" s="263">
        <v>6.92</v>
      </c>
      <c r="P450" s="313">
        <v>0.88728266741409145</v>
      </c>
      <c r="Q450" s="99">
        <v>6.49</v>
      </c>
      <c r="R450" s="100">
        <v>5.8000000000000007</v>
      </c>
      <c r="S450" s="103">
        <v>0.38353425946210634</v>
      </c>
      <c r="T450" s="297">
        <v>18.367147682745575</v>
      </c>
      <c r="U450" s="103">
        <v>0.82136075949367093</v>
      </c>
      <c r="V450" s="103">
        <v>5.1264240506329176E-2</v>
      </c>
      <c r="W450" s="315"/>
      <c r="X450" s="262"/>
    </row>
    <row r="451" spans="1:24">
      <c r="A451" s="18">
        <v>34</v>
      </c>
      <c r="B451" s="27" t="s">
        <v>231</v>
      </c>
      <c r="C451" s="47">
        <v>43286</v>
      </c>
      <c r="D451" s="27" t="s">
        <v>1715</v>
      </c>
      <c r="E451" s="50">
        <v>0.375</v>
      </c>
      <c r="F451" s="27" t="s">
        <v>721</v>
      </c>
      <c r="G451" s="27">
        <v>1</v>
      </c>
      <c r="H451" s="27" t="s">
        <v>1656</v>
      </c>
      <c r="I451" s="27" t="s">
        <v>721</v>
      </c>
      <c r="J451" s="27">
        <v>6.5</v>
      </c>
      <c r="K451" s="219">
        <v>4.25</v>
      </c>
      <c r="L451" s="51">
        <v>0.65384615384615385</v>
      </c>
      <c r="M451" s="213">
        <v>2</v>
      </c>
      <c r="N451" s="27">
        <v>25.7</v>
      </c>
      <c r="O451" s="27">
        <v>6.88</v>
      </c>
      <c r="P451" s="52">
        <v>0.84345618012253576</v>
      </c>
      <c r="Q451" s="27" t="s">
        <v>811</v>
      </c>
      <c r="R451" s="27" t="s">
        <v>811</v>
      </c>
      <c r="S451" s="27" t="s">
        <v>811</v>
      </c>
      <c r="T451" s="27" t="s">
        <v>811</v>
      </c>
      <c r="U451" s="27" t="s">
        <v>811</v>
      </c>
      <c r="V451" s="27" t="s">
        <v>811</v>
      </c>
      <c r="W451" s="189"/>
    </row>
    <row r="452" spans="1:24">
      <c r="A452" s="18">
        <v>35</v>
      </c>
      <c r="B452" s="27" t="s">
        <v>231</v>
      </c>
      <c r="C452" s="47">
        <v>43286</v>
      </c>
      <c r="D452" s="27" t="s">
        <v>1715</v>
      </c>
      <c r="E452" s="50">
        <v>0.375</v>
      </c>
      <c r="F452" s="27" t="s">
        <v>721</v>
      </c>
      <c r="G452" s="27">
        <v>1</v>
      </c>
      <c r="H452" s="27" t="s">
        <v>1656</v>
      </c>
      <c r="I452" s="27" t="s">
        <v>721</v>
      </c>
      <c r="J452" s="27">
        <v>6.5</v>
      </c>
      <c r="K452" s="219">
        <v>4.25</v>
      </c>
      <c r="L452" s="51">
        <v>0.65384615384615385</v>
      </c>
      <c r="M452" s="213">
        <v>4</v>
      </c>
      <c r="N452" s="27">
        <v>16.5</v>
      </c>
      <c r="O452" s="27">
        <v>9.2799999999999994</v>
      </c>
      <c r="P452" s="52">
        <v>0.95033316206477769</v>
      </c>
      <c r="Q452" s="22">
        <v>6.39</v>
      </c>
      <c r="R452" s="23">
        <v>7.2000000000000011</v>
      </c>
      <c r="S452" s="24">
        <v>0.62760151548344667</v>
      </c>
      <c r="T452" s="49">
        <v>19.066377516551817</v>
      </c>
      <c r="U452" s="24">
        <v>11.329113924050633</v>
      </c>
      <c r="V452" s="24">
        <v>4.7808860759493692</v>
      </c>
      <c r="W452" s="189"/>
    </row>
    <row r="453" spans="1:24">
      <c r="A453" s="18">
        <v>37</v>
      </c>
      <c r="B453" s="27" t="s">
        <v>231</v>
      </c>
      <c r="C453" s="47">
        <v>43286</v>
      </c>
      <c r="D453" s="27" t="s">
        <v>1715</v>
      </c>
      <c r="E453" s="50">
        <v>0.375</v>
      </c>
      <c r="F453" s="27" t="s">
        <v>721</v>
      </c>
      <c r="G453" s="27">
        <v>1</v>
      </c>
      <c r="H453" s="27" t="s">
        <v>1656</v>
      </c>
      <c r="I453" s="27" t="s">
        <v>721</v>
      </c>
      <c r="J453" s="27">
        <v>6.5</v>
      </c>
      <c r="K453" s="219">
        <v>4.25</v>
      </c>
      <c r="L453" s="51">
        <v>0.65384615384615385</v>
      </c>
      <c r="M453" s="213">
        <v>6</v>
      </c>
      <c r="N453" s="27">
        <v>10.5</v>
      </c>
      <c r="O453" s="27">
        <v>1.22</v>
      </c>
      <c r="P453" s="52">
        <v>0.10937707461542048</v>
      </c>
      <c r="Q453" s="22">
        <v>6.39</v>
      </c>
      <c r="R453" s="23">
        <v>7.2000000000000011</v>
      </c>
      <c r="S453" s="24">
        <v>0.62760151548344667</v>
      </c>
      <c r="T453" s="49">
        <v>19.066377516551817</v>
      </c>
      <c r="U453" s="24">
        <v>11.329113924050633</v>
      </c>
      <c r="V453" s="24">
        <v>4.7808860759493692</v>
      </c>
      <c r="W453" s="188"/>
    </row>
    <row r="454" spans="1:24" s="104" customFormat="1">
      <c r="A454" s="96">
        <v>38</v>
      </c>
      <c r="B454" s="287" t="s">
        <v>1716</v>
      </c>
      <c r="C454" s="286">
        <v>43300</v>
      </c>
      <c r="D454" s="287" t="s">
        <v>815</v>
      </c>
      <c r="E454" s="287" t="s">
        <v>815</v>
      </c>
      <c r="F454" s="287" t="s">
        <v>815</v>
      </c>
      <c r="G454" s="287" t="s">
        <v>815</v>
      </c>
      <c r="H454" s="287" t="s">
        <v>815</v>
      </c>
      <c r="I454" s="287" t="s">
        <v>815</v>
      </c>
      <c r="J454" s="287" t="s">
        <v>815</v>
      </c>
      <c r="K454" s="290" t="s">
        <v>815</v>
      </c>
      <c r="L454" s="311" t="s">
        <v>815</v>
      </c>
      <c r="M454" s="292" t="s">
        <v>815</v>
      </c>
      <c r="N454" s="287" t="s">
        <v>815</v>
      </c>
      <c r="O454" s="287" t="s">
        <v>815</v>
      </c>
      <c r="P454" s="316" t="s">
        <v>815</v>
      </c>
      <c r="Q454" s="99">
        <v>5.74</v>
      </c>
      <c r="R454" s="100">
        <v>23.1</v>
      </c>
      <c r="S454" s="103">
        <v>1.194756307004839</v>
      </c>
      <c r="T454" s="297">
        <v>122.58279421699771</v>
      </c>
      <c r="U454" s="103">
        <v>24.01772151898734</v>
      </c>
      <c r="V454" s="103">
        <v>5.3382784810126589</v>
      </c>
      <c r="W454" s="314"/>
      <c r="X454" s="262"/>
    </row>
    <row r="455" spans="1:24" s="104" customFormat="1">
      <c r="A455" s="96">
        <v>39</v>
      </c>
      <c r="B455" s="287" t="s">
        <v>1717</v>
      </c>
      <c r="C455" s="286">
        <v>43300</v>
      </c>
      <c r="D455" s="287" t="s">
        <v>815</v>
      </c>
      <c r="E455" s="287" t="s">
        <v>815</v>
      </c>
      <c r="F455" s="287" t="s">
        <v>815</v>
      </c>
      <c r="G455" s="287" t="s">
        <v>815</v>
      </c>
      <c r="H455" s="287" t="s">
        <v>815</v>
      </c>
      <c r="I455" s="287" t="s">
        <v>815</v>
      </c>
      <c r="J455" s="287" t="s">
        <v>815</v>
      </c>
      <c r="K455" s="290" t="s">
        <v>815</v>
      </c>
      <c r="L455" s="311" t="s">
        <v>815</v>
      </c>
      <c r="M455" s="292" t="s">
        <v>815</v>
      </c>
      <c r="N455" s="287" t="s">
        <v>815</v>
      </c>
      <c r="O455" s="287" t="s">
        <v>815</v>
      </c>
      <c r="P455" s="316" t="s">
        <v>815</v>
      </c>
      <c r="Q455" s="99">
        <v>7.45</v>
      </c>
      <c r="R455" s="100">
        <v>182.3</v>
      </c>
      <c r="S455" s="103">
        <v>2.4597923967746684</v>
      </c>
      <c r="T455" s="297">
        <v>36.547123361707882</v>
      </c>
      <c r="U455" s="103">
        <v>6.910759493670886</v>
      </c>
      <c r="V455" s="103">
        <v>3.9187405063291147</v>
      </c>
      <c r="W455" s="314"/>
      <c r="X455" s="262"/>
    </row>
    <row r="456" spans="1:24" s="104" customFormat="1">
      <c r="A456" s="96">
        <v>40</v>
      </c>
      <c r="B456" s="263" t="s">
        <v>801</v>
      </c>
      <c r="C456" s="286">
        <v>43300</v>
      </c>
      <c r="D456" s="263" t="s">
        <v>1718</v>
      </c>
      <c r="E456" s="263" t="s">
        <v>1393</v>
      </c>
      <c r="F456" s="263" t="s">
        <v>721</v>
      </c>
      <c r="G456" s="263">
        <v>2</v>
      </c>
      <c r="H456" s="263" t="s">
        <v>1676</v>
      </c>
      <c r="I456" s="263" t="s">
        <v>721</v>
      </c>
      <c r="J456" s="287" t="s">
        <v>815</v>
      </c>
      <c r="K456" s="310">
        <v>1.95</v>
      </c>
      <c r="L456" s="311" t="s">
        <v>815</v>
      </c>
      <c r="M456" s="312">
        <v>0.5</v>
      </c>
      <c r="N456" s="263">
        <v>25.1</v>
      </c>
      <c r="O456" s="263">
        <v>7.9</v>
      </c>
      <c r="P456" s="313">
        <v>0.95791560212437377</v>
      </c>
      <c r="Q456" s="99">
        <v>6.73</v>
      </c>
      <c r="R456" s="100">
        <v>9.4</v>
      </c>
      <c r="S456" s="103">
        <v>0.84335739317988634</v>
      </c>
      <c r="T456" s="297">
        <v>25.602656397784081</v>
      </c>
      <c r="U456" s="103">
        <v>9.6750632911392422</v>
      </c>
      <c r="V456" s="238">
        <v>2.5000000000000001E-2</v>
      </c>
      <c r="W456" s="314"/>
      <c r="X456" s="262"/>
    </row>
    <row r="457" spans="1:24">
      <c r="A457" s="18">
        <v>41</v>
      </c>
      <c r="B457" s="27" t="s">
        <v>801</v>
      </c>
      <c r="C457" s="47">
        <v>43300</v>
      </c>
      <c r="D457" s="27" t="s">
        <v>1718</v>
      </c>
      <c r="E457" s="27" t="s">
        <v>1393</v>
      </c>
      <c r="F457" s="27" t="s">
        <v>721</v>
      </c>
      <c r="G457" s="27">
        <v>2</v>
      </c>
      <c r="H457" s="27" t="s">
        <v>1676</v>
      </c>
      <c r="I457" s="27" t="s">
        <v>721</v>
      </c>
      <c r="J457" s="46" t="s">
        <v>815</v>
      </c>
      <c r="K457" s="219">
        <v>1.95</v>
      </c>
      <c r="L457" s="51" t="s">
        <v>815</v>
      </c>
      <c r="M457" s="213">
        <v>2</v>
      </c>
      <c r="N457" s="27">
        <v>25.3</v>
      </c>
      <c r="O457" s="27">
        <v>7.92</v>
      </c>
      <c r="P457" s="52">
        <v>0.96387577605860852</v>
      </c>
      <c r="Q457" s="27" t="s">
        <v>811</v>
      </c>
      <c r="R457" s="27" t="s">
        <v>811</v>
      </c>
      <c r="S457" s="27" t="s">
        <v>811</v>
      </c>
      <c r="T457" s="27" t="s">
        <v>811</v>
      </c>
      <c r="U457" s="27" t="s">
        <v>811</v>
      </c>
      <c r="V457" s="27" t="s">
        <v>811</v>
      </c>
      <c r="W457" s="188"/>
    </row>
    <row r="458" spans="1:24">
      <c r="A458" s="18">
        <v>42</v>
      </c>
      <c r="B458" s="27" t="s">
        <v>801</v>
      </c>
      <c r="C458" s="47">
        <v>43300</v>
      </c>
      <c r="D458" s="27" t="s">
        <v>1718</v>
      </c>
      <c r="E458" s="27" t="s">
        <v>1393</v>
      </c>
      <c r="F458" s="27" t="s">
        <v>721</v>
      </c>
      <c r="G458" s="27">
        <v>2</v>
      </c>
      <c r="H458" s="27" t="s">
        <v>1676</v>
      </c>
      <c r="I458" s="27" t="s">
        <v>721</v>
      </c>
      <c r="J458" s="46" t="s">
        <v>815</v>
      </c>
      <c r="K458" s="219">
        <v>1.95</v>
      </c>
      <c r="L458" s="51" t="s">
        <v>815</v>
      </c>
      <c r="M458" s="213">
        <v>4</v>
      </c>
      <c r="N458" s="27">
        <v>25.3</v>
      </c>
      <c r="O458" s="27">
        <v>7.8</v>
      </c>
      <c r="P458" s="52">
        <v>0.94927159763347801</v>
      </c>
      <c r="Q458" s="27" t="s">
        <v>811</v>
      </c>
      <c r="R458" s="27" t="s">
        <v>811</v>
      </c>
      <c r="S458" s="27" t="s">
        <v>811</v>
      </c>
      <c r="T458" s="27" t="s">
        <v>811</v>
      </c>
      <c r="U458" s="27" t="s">
        <v>811</v>
      </c>
      <c r="V458" s="27" t="s">
        <v>811</v>
      </c>
      <c r="W458" s="188"/>
    </row>
    <row r="459" spans="1:24">
      <c r="A459" s="18">
        <v>43</v>
      </c>
      <c r="B459" s="27" t="s">
        <v>801</v>
      </c>
      <c r="C459" s="47">
        <v>43300</v>
      </c>
      <c r="D459" s="27" t="s">
        <v>1718</v>
      </c>
      <c r="E459" s="27" t="s">
        <v>1393</v>
      </c>
      <c r="F459" s="27" t="s">
        <v>721</v>
      </c>
      <c r="G459" s="27">
        <v>2</v>
      </c>
      <c r="H459" s="27" t="s">
        <v>1676</v>
      </c>
      <c r="I459" s="27" t="s">
        <v>721</v>
      </c>
      <c r="J459" s="46" t="s">
        <v>815</v>
      </c>
      <c r="K459" s="219">
        <v>1.95</v>
      </c>
      <c r="L459" s="51" t="s">
        <v>815</v>
      </c>
      <c r="M459" s="213">
        <v>6</v>
      </c>
      <c r="N459" s="27">
        <v>23.1</v>
      </c>
      <c r="O459" s="27">
        <v>2</v>
      </c>
      <c r="P459" s="52">
        <v>0.23362559221493917</v>
      </c>
      <c r="Q459" s="27" t="s">
        <v>811</v>
      </c>
      <c r="R459" s="27" t="s">
        <v>811</v>
      </c>
      <c r="S459" s="27" t="s">
        <v>811</v>
      </c>
      <c r="T459" s="27" t="s">
        <v>811</v>
      </c>
      <c r="U459" s="27" t="s">
        <v>811</v>
      </c>
      <c r="V459" s="27" t="s">
        <v>811</v>
      </c>
      <c r="W459" s="188"/>
    </row>
    <row r="460" spans="1:24">
      <c r="A460" s="18">
        <v>44</v>
      </c>
      <c r="B460" s="27" t="s">
        <v>801</v>
      </c>
      <c r="C460" s="47">
        <v>43300</v>
      </c>
      <c r="D460" s="27" t="s">
        <v>1718</v>
      </c>
      <c r="E460" s="27" t="s">
        <v>1393</v>
      </c>
      <c r="F460" s="27" t="s">
        <v>721</v>
      </c>
      <c r="G460" s="27">
        <v>2</v>
      </c>
      <c r="H460" s="27" t="s">
        <v>1676</v>
      </c>
      <c r="I460" s="27" t="s">
        <v>721</v>
      </c>
      <c r="J460" s="46" t="s">
        <v>815</v>
      </c>
      <c r="K460" s="219">
        <v>1.95</v>
      </c>
      <c r="L460" s="51" t="s">
        <v>815</v>
      </c>
      <c r="M460" s="213">
        <v>7.5</v>
      </c>
      <c r="N460" s="27" t="s">
        <v>815</v>
      </c>
      <c r="O460" s="27" t="s">
        <v>815</v>
      </c>
      <c r="P460" s="48" t="s">
        <v>815</v>
      </c>
      <c r="Q460" s="22">
        <v>6.44</v>
      </c>
      <c r="R460" s="23">
        <v>50.4</v>
      </c>
      <c r="S460" s="24">
        <v>1.9326940260372396</v>
      </c>
      <c r="T460" s="49">
        <v>93.397499999999994</v>
      </c>
      <c r="U460" s="24">
        <v>7.5905063291139241</v>
      </c>
      <c r="V460" s="28">
        <v>2.5000000000000001E-2</v>
      </c>
      <c r="W460" s="188"/>
    </row>
    <row r="461" spans="1:24" s="104" customFormat="1">
      <c r="A461" s="96">
        <v>45</v>
      </c>
      <c r="B461" s="263" t="s">
        <v>224</v>
      </c>
      <c r="C461" s="286">
        <v>43300</v>
      </c>
      <c r="D461" s="263" t="s">
        <v>224</v>
      </c>
      <c r="E461" s="309">
        <v>0.29166666666666669</v>
      </c>
      <c r="F461" s="263" t="s">
        <v>1704</v>
      </c>
      <c r="G461" s="263">
        <v>0</v>
      </c>
      <c r="H461" s="263" t="s">
        <v>726</v>
      </c>
      <c r="I461" s="263" t="s">
        <v>721</v>
      </c>
      <c r="J461" s="263">
        <v>2.4</v>
      </c>
      <c r="K461" s="310">
        <v>2.15</v>
      </c>
      <c r="L461" s="311">
        <v>0.89583333333333337</v>
      </c>
      <c r="M461" s="312">
        <v>0.5</v>
      </c>
      <c r="N461" s="263">
        <v>26.8</v>
      </c>
      <c r="O461" s="263">
        <v>6.96</v>
      </c>
      <c r="P461" s="313">
        <v>0.87043142650620453</v>
      </c>
      <c r="Q461" s="99">
        <v>5.55</v>
      </c>
      <c r="R461" s="100">
        <v>0.79999999999999982</v>
      </c>
      <c r="S461" s="103">
        <v>0.6624682663436382</v>
      </c>
      <c r="T461" s="297">
        <v>24.721018781245775</v>
      </c>
      <c r="U461" s="103">
        <v>3.2287974683544305</v>
      </c>
      <c r="V461" s="103">
        <v>8.2702531645570079E-2</v>
      </c>
      <c r="W461" s="315"/>
      <c r="X461" s="262"/>
    </row>
    <row r="462" spans="1:24" s="104" customFormat="1">
      <c r="A462" s="96">
        <v>46</v>
      </c>
      <c r="B462" s="263" t="s">
        <v>1707</v>
      </c>
      <c r="C462" s="286">
        <v>43300</v>
      </c>
      <c r="D462" s="263" t="s">
        <v>1708</v>
      </c>
      <c r="E462" s="309">
        <v>0.29166666666666669</v>
      </c>
      <c r="F462" s="263" t="s">
        <v>721</v>
      </c>
      <c r="G462" s="263">
        <v>2</v>
      </c>
      <c r="H462" s="263" t="s">
        <v>1393</v>
      </c>
      <c r="I462" s="263" t="s">
        <v>721</v>
      </c>
      <c r="J462" s="263">
        <v>9.4</v>
      </c>
      <c r="K462" s="310">
        <v>3.2</v>
      </c>
      <c r="L462" s="311">
        <v>0.34042553191489361</v>
      </c>
      <c r="M462" s="312">
        <v>0.5</v>
      </c>
      <c r="N462" s="263">
        <v>25.8</v>
      </c>
      <c r="O462" s="263">
        <v>7.41</v>
      </c>
      <c r="P462" s="313">
        <v>0.91008951804874483</v>
      </c>
      <c r="Q462" s="99">
        <v>6.85</v>
      </c>
      <c r="R462" s="100">
        <v>13.8</v>
      </c>
      <c r="S462" s="103">
        <v>0.38353425946210634</v>
      </c>
      <c r="T462" s="297">
        <v>28.338773138765028</v>
      </c>
      <c r="U462" s="103">
        <v>1.8919620253164555</v>
      </c>
      <c r="V462" s="238">
        <v>2.5000000000000001E-2</v>
      </c>
      <c r="W462" s="315"/>
      <c r="X462" s="262"/>
    </row>
    <row r="463" spans="1:24">
      <c r="A463" s="18">
        <v>47</v>
      </c>
      <c r="B463" s="27" t="s">
        <v>1707</v>
      </c>
      <c r="C463" s="47">
        <v>43300</v>
      </c>
      <c r="D463" s="27" t="s">
        <v>1708</v>
      </c>
      <c r="E463" s="50">
        <v>0.29166666666666669</v>
      </c>
      <c r="F463" s="27" t="s">
        <v>721</v>
      </c>
      <c r="G463" s="27">
        <v>2</v>
      </c>
      <c r="H463" s="27" t="s">
        <v>1393</v>
      </c>
      <c r="I463" s="27" t="s">
        <v>721</v>
      </c>
      <c r="J463" s="27">
        <v>9.4</v>
      </c>
      <c r="K463" s="219">
        <v>3.2</v>
      </c>
      <c r="L463" s="51">
        <v>0.34042553191489361</v>
      </c>
      <c r="M463" s="213">
        <v>2</v>
      </c>
      <c r="N463" s="27">
        <v>26.2</v>
      </c>
      <c r="O463" s="27">
        <v>7.67</v>
      </c>
      <c r="P463" s="52">
        <v>0.94889412518407756</v>
      </c>
      <c r="Q463" s="27" t="s">
        <v>811</v>
      </c>
      <c r="R463" s="27" t="s">
        <v>811</v>
      </c>
      <c r="S463" s="27" t="s">
        <v>811</v>
      </c>
      <c r="T463" s="27" t="s">
        <v>811</v>
      </c>
      <c r="U463" s="27" t="s">
        <v>811</v>
      </c>
      <c r="V463" s="27" t="s">
        <v>811</v>
      </c>
      <c r="W463" s="189"/>
    </row>
    <row r="464" spans="1:24">
      <c r="A464" s="18">
        <v>48</v>
      </c>
      <c r="B464" s="27" t="s">
        <v>1707</v>
      </c>
      <c r="C464" s="47">
        <v>43300</v>
      </c>
      <c r="D464" s="27" t="s">
        <v>1708</v>
      </c>
      <c r="E464" s="50">
        <v>0.29166666666666669</v>
      </c>
      <c r="F464" s="27" t="s">
        <v>721</v>
      </c>
      <c r="G464" s="27">
        <v>2</v>
      </c>
      <c r="H464" s="27" t="s">
        <v>1393</v>
      </c>
      <c r="I464" s="27" t="s">
        <v>721</v>
      </c>
      <c r="J464" s="27">
        <v>9.4</v>
      </c>
      <c r="K464" s="219">
        <v>3.2</v>
      </c>
      <c r="L464" s="51">
        <v>0.34042553191489361</v>
      </c>
      <c r="M464" s="213">
        <v>4</v>
      </c>
      <c r="N464" s="27">
        <v>22.4</v>
      </c>
      <c r="O464" s="27">
        <v>10.51</v>
      </c>
      <c r="P464" s="52">
        <v>1.2114535145243164</v>
      </c>
      <c r="Q464" s="27" t="s">
        <v>811</v>
      </c>
      <c r="R464" s="27" t="s">
        <v>811</v>
      </c>
      <c r="S464" s="27" t="s">
        <v>811</v>
      </c>
      <c r="T464" s="27" t="s">
        <v>811</v>
      </c>
      <c r="U464" s="27" t="s">
        <v>811</v>
      </c>
      <c r="V464" s="27" t="s">
        <v>811</v>
      </c>
      <c r="W464" s="189"/>
    </row>
    <row r="465" spans="1:24">
      <c r="A465" s="18">
        <v>49</v>
      </c>
      <c r="B465" s="27" t="s">
        <v>1707</v>
      </c>
      <c r="C465" s="47">
        <v>43300</v>
      </c>
      <c r="D465" s="27" t="s">
        <v>1708</v>
      </c>
      <c r="E465" s="50">
        <v>0.29166666666666669</v>
      </c>
      <c r="F465" s="27" t="s">
        <v>721</v>
      </c>
      <c r="G465" s="27">
        <v>2</v>
      </c>
      <c r="H465" s="27" t="s">
        <v>1393</v>
      </c>
      <c r="I465" s="27" t="s">
        <v>721</v>
      </c>
      <c r="J465" s="27">
        <v>9.4</v>
      </c>
      <c r="K465" s="219">
        <v>3.2</v>
      </c>
      <c r="L465" s="51">
        <v>0.34042553191489361</v>
      </c>
      <c r="M465" s="213">
        <v>6</v>
      </c>
      <c r="N465" s="27">
        <v>12.9</v>
      </c>
      <c r="O465" s="27">
        <v>9.5299999999999994</v>
      </c>
      <c r="P465" s="52">
        <v>0.90260435212419077</v>
      </c>
      <c r="Q465" s="27" t="s">
        <v>811</v>
      </c>
      <c r="R465" s="27" t="s">
        <v>811</v>
      </c>
      <c r="S465" s="27" t="s">
        <v>811</v>
      </c>
      <c r="T465" s="27" t="s">
        <v>811</v>
      </c>
      <c r="U465" s="27" t="s">
        <v>811</v>
      </c>
      <c r="V465" s="27" t="s">
        <v>811</v>
      </c>
      <c r="W465" s="188"/>
    </row>
    <row r="466" spans="1:24">
      <c r="A466" s="18">
        <v>50</v>
      </c>
      <c r="B466" s="27" t="s">
        <v>1707</v>
      </c>
      <c r="C466" s="47">
        <v>43300</v>
      </c>
      <c r="D466" s="27" t="s">
        <v>1708</v>
      </c>
      <c r="E466" s="50">
        <v>0.29166666666666669</v>
      </c>
      <c r="F466" s="27" t="s">
        <v>721</v>
      </c>
      <c r="G466" s="27">
        <v>2</v>
      </c>
      <c r="H466" s="27" t="s">
        <v>1393</v>
      </c>
      <c r="I466" s="27" t="s">
        <v>721</v>
      </c>
      <c r="J466" s="27">
        <v>9.4</v>
      </c>
      <c r="K466" s="219">
        <v>3.2</v>
      </c>
      <c r="L466" s="51">
        <v>0.34042553191489361</v>
      </c>
      <c r="M466" s="213">
        <v>8</v>
      </c>
      <c r="N466" s="27">
        <v>10.5</v>
      </c>
      <c r="O466" s="27">
        <v>5.36</v>
      </c>
      <c r="P466" s="52">
        <v>0.48054190158906057</v>
      </c>
      <c r="Q466" s="27" t="s">
        <v>811</v>
      </c>
      <c r="R466" s="27" t="s">
        <v>811</v>
      </c>
      <c r="S466" s="27" t="s">
        <v>811</v>
      </c>
      <c r="T466" s="27" t="s">
        <v>811</v>
      </c>
      <c r="U466" s="27" t="s">
        <v>811</v>
      </c>
      <c r="V466" s="27" t="s">
        <v>811</v>
      </c>
      <c r="W466" s="189"/>
    </row>
    <row r="467" spans="1:24">
      <c r="A467" s="18">
        <v>51</v>
      </c>
      <c r="B467" s="27" t="s">
        <v>1707</v>
      </c>
      <c r="C467" s="47">
        <v>43300</v>
      </c>
      <c r="D467" s="27" t="s">
        <v>1708</v>
      </c>
      <c r="E467" s="50">
        <v>0.29166666666666702</v>
      </c>
      <c r="F467" s="27" t="s">
        <v>721</v>
      </c>
      <c r="G467" s="27">
        <v>2</v>
      </c>
      <c r="H467" s="27" t="s">
        <v>1393</v>
      </c>
      <c r="I467" s="27" t="s">
        <v>721</v>
      </c>
      <c r="J467" s="27">
        <v>9.4</v>
      </c>
      <c r="K467" s="219">
        <v>3.2</v>
      </c>
      <c r="L467" s="51">
        <v>0.34042553191489361</v>
      </c>
      <c r="M467" s="213">
        <v>8.5</v>
      </c>
      <c r="N467" s="27" t="s">
        <v>815</v>
      </c>
      <c r="O467" s="27" t="s">
        <v>815</v>
      </c>
      <c r="P467" s="48" t="s">
        <v>815</v>
      </c>
      <c r="Q467" s="22">
        <v>6.31</v>
      </c>
      <c r="R467" s="23">
        <v>17</v>
      </c>
      <c r="S467" s="24">
        <v>0.34866750860191492</v>
      </c>
      <c r="T467" s="49">
        <v>41.107317930009458</v>
      </c>
      <c r="U467" s="24">
        <v>1.8579746835443041</v>
      </c>
      <c r="V467" s="24">
        <v>0.48692531645569559</v>
      </c>
      <c r="W467" s="188"/>
    </row>
    <row r="468" spans="1:24" s="104" customFormat="1">
      <c r="A468" s="96">
        <v>52</v>
      </c>
      <c r="B468" s="263" t="s">
        <v>1719</v>
      </c>
      <c r="C468" s="286">
        <v>43300</v>
      </c>
      <c r="D468" s="263" t="s">
        <v>1710</v>
      </c>
      <c r="E468" s="309">
        <v>0.36458333333333331</v>
      </c>
      <c r="F468" s="263" t="s">
        <v>721</v>
      </c>
      <c r="G468" s="263">
        <v>3</v>
      </c>
      <c r="H468" s="263" t="s">
        <v>1676</v>
      </c>
      <c r="I468" s="263" t="s">
        <v>721</v>
      </c>
      <c r="J468" s="263">
        <v>2.15</v>
      </c>
      <c r="K468" s="310">
        <v>2.15</v>
      </c>
      <c r="L468" s="311">
        <v>1</v>
      </c>
      <c r="M468" s="312">
        <v>0.5</v>
      </c>
      <c r="N468" s="263">
        <v>26.1</v>
      </c>
      <c r="O468" s="263">
        <v>6.81</v>
      </c>
      <c r="P468" s="313">
        <v>0.84097288036003481</v>
      </c>
      <c r="Q468" s="99" t="s">
        <v>811</v>
      </c>
      <c r="R468" s="100" t="s">
        <v>811</v>
      </c>
      <c r="S468" s="263" t="s">
        <v>811</v>
      </c>
      <c r="T468" s="263" t="s">
        <v>811</v>
      </c>
      <c r="U468" s="263" t="s">
        <v>811</v>
      </c>
      <c r="V468" s="263" t="s">
        <v>811</v>
      </c>
      <c r="W468" s="315"/>
      <c r="X468" s="262"/>
    </row>
    <row r="469" spans="1:24">
      <c r="A469" s="18">
        <v>53</v>
      </c>
      <c r="B469" s="27" t="s">
        <v>1709</v>
      </c>
      <c r="C469" s="47">
        <v>43300</v>
      </c>
      <c r="D469" s="27" t="s">
        <v>1710</v>
      </c>
      <c r="E469" s="50">
        <v>0.36458333333333331</v>
      </c>
      <c r="F469" s="27" t="s">
        <v>721</v>
      </c>
      <c r="G469" s="27">
        <v>3</v>
      </c>
      <c r="H469" s="27" t="s">
        <v>1676</v>
      </c>
      <c r="I469" s="27" t="s">
        <v>721</v>
      </c>
      <c r="J469" s="27">
        <v>2.15</v>
      </c>
      <c r="K469" s="219">
        <v>2.15</v>
      </c>
      <c r="L469" s="51">
        <v>1</v>
      </c>
      <c r="M469" s="213">
        <v>2</v>
      </c>
      <c r="N469" s="27">
        <v>26</v>
      </c>
      <c r="O469" s="27">
        <v>6.75</v>
      </c>
      <c r="P469" s="52">
        <v>0.83205123317094853</v>
      </c>
      <c r="Q469" s="27">
        <v>6.06</v>
      </c>
      <c r="R469" s="27">
        <v>1.8</v>
      </c>
      <c r="S469" s="24">
        <v>0.50367817423540306</v>
      </c>
      <c r="T469" s="49">
        <v>21.924099446020811</v>
      </c>
      <c r="U469" s="24">
        <v>1.4501265822784808</v>
      </c>
      <c r="V469" s="24">
        <v>0.93057341772151969</v>
      </c>
      <c r="W469" s="189"/>
    </row>
    <row r="470" spans="1:24" s="104" customFormat="1">
      <c r="A470" s="96">
        <v>54</v>
      </c>
      <c r="B470" s="263" t="s">
        <v>1553</v>
      </c>
      <c r="C470" s="286">
        <v>43300</v>
      </c>
      <c r="D470" s="263" t="s">
        <v>1713</v>
      </c>
      <c r="E470" s="263" t="s">
        <v>1393</v>
      </c>
      <c r="F470" s="263" t="s">
        <v>721</v>
      </c>
      <c r="G470" s="263">
        <v>1</v>
      </c>
      <c r="H470" s="263" t="s">
        <v>1676</v>
      </c>
      <c r="I470" s="263" t="s">
        <v>721</v>
      </c>
      <c r="J470" s="263">
        <v>19</v>
      </c>
      <c r="K470" s="310">
        <v>3.4</v>
      </c>
      <c r="L470" s="311">
        <v>0.17894736842105263</v>
      </c>
      <c r="M470" s="312">
        <v>0.5</v>
      </c>
      <c r="N470" s="263">
        <v>26.1</v>
      </c>
      <c r="O470" s="263">
        <v>7.2</v>
      </c>
      <c r="P470" s="313">
        <v>0.88913432284761407</v>
      </c>
      <c r="Q470" s="99">
        <v>6.85</v>
      </c>
      <c r="R470" s="100">
        <v>13.099999999999998</v>
      </c>
      <c r="S470" s="103">
        <v>0.41840101032229787</v>
      </c>
      <c r="T470" s="297">
        <v>29.250812052425353</v>
      </c>
      <c r="U470" s="103">
        <v>1.3708227848101264</v>
      </c>
      <c r="V470" s="103">
        <v>1.0188272151898736</v>
      </c>
      <c r="W470" s="314"/>
      <c r="X470" s="262"/>
    </row>
    <row r="471" spans="1:24">
      <c r="A471" s="18">
        <v>55</v>
      </c>
      <c r="B471" s="27" t="s">
        <v>1553</v>
      </c>
      <c r="C471" s="47">
        <v>43300</v>
      </c>
      <c r="D471" s="27" t="s">
        <v>1713</v>
      </c>
      <c r="E471" s="27" t="s">
        <v>1393</v>
      </c>
      <c r="F471" s="27" t="s">
        <v>721</v>
      </c>
      <c r="G471" s="27">
        <v>1</v>
      </c>
      <c r="H471" s="27" t="s">
        <v>1676</v>
      </c>
      <c r="I471" s="27" t="s">
        <v>721</v>
      </c>
      <c r="J471" s="27">
        <v>19</v>
      </c>
      <c r="K471" s="219">
        <v>3.4</v>
      </c>
      <c r="L471" s="51">
        <v>0.17894736842105263</v>
      </c>
      <c r="M471" s="213">
        <v>2</v>
      </c>
      <c r="N471" s="27">
        <v>23.6</v>
      </c>
      <c r="O471" s="27">
        <v>8.6300000000000008</v>
      </c>
      <c r="P471" s="52">
        <v>1.0176483547532673</v>
      </c>
      <c r="Q471" s="27" t="s">
        <v>811</v>
      </c>
      <c r="R471" s="27" t="s">
        <v>811</v>
      </c>
      <c r="S471" s="27" t="s">
        <v>811</v>
      </c>
      <c r="T471" s="27" t="s">
        <v>811</v>
      </c>
      <c r="U471" s="27" t="s">
        <v>811</v>
      </c>
      <c r="V471" s="27" t="s">
        <v>811</v>
      </c>
      <c r="W471" s="189"/>
    </row>
    <row r="472" spans="1:24">
      <c r="A472" s="18">
        <v>56</v>
      </c>
      <c r="B472" s="27" t="s">
        <v>1553</v>
      </c>
      <c r="C472" s="47">
        <v>43300</v>
      </c>
      <c r="D472" s="27" t="s">
        <v>1713</v>
      </c>
      <c r="E472" s="27" t="s">
        <v>1393</v>
      </c>
      <c r="F472" s="27" t="s">
        <v>721</v>
      </c>
      <c r="G472" s="27">
        <v>1</v>
      </c>
      <c r="H472" s="27" t="s">
        <v>1676</v>
      </c>
      <c r="I472" s="27" t="s">
        <v>721</v>
      </c>
      <c r="J472" s="27">
        <v>19</v>
      </c>
      <c r="K472" s="219">
        <v>3.4</v>
      </c>
      <c r="L472" s="51">
        <v>0.17894736842105263</v>
      </c>
      <c r="M472" s="213">
        <v>3</v>
      </c>
      <c r="N472" s="27" t="s">
        <v>815</v>
      </c>
      <c r="O472" s="27" t="s">
        <v>815</v>
      </c>
      <c r="P472" s="48" t="s">
        <v>815</v>
      </c>
      <c r="Q472" s="22">
        <v>6.82</v>
      </c>
      <c r="R472" s="23">
        <v>12.999999999999998</v>
      </c>
      <c r="S472" s="24">
        <v>0.47009962928637627</v>
      </c>
      <c r="T472" s="49">
        <v>29.554825023645453</v>
      </c>
      <c r="U472" s="24">
        <v>1.4048101265822783</v>
      </c>
      <c r="V472" s="24">
        <v>2.6853398734177225</v>
      </c>
      <c r="W472" s="188"/>
    </row>
    <row r="473" spans="1:24">
      <c r="A473" s="18">
        <v>57</v>
      </c>
      <c r="B473" s="27" t="s">
        <v>1553</v>
      </c>
      <c r="C473" s="47">
        <v>43300</v>
      </c>
      <c r="D473" s="27" t="s">
        <v>1713</v>
      </c>
      <c r="E473" s="27" t="s">
        <v>1393</v>
      </c>
      <c r="F473" s="27" t="s">
        <v>721</v>
      </c>
      <c r="G473" s="27">
        <v>1</v>
      </c>
      <c r="H473" s="27" t="s">
        <v>1676</v>
      </c>
      <c r="I473" s="27" t="s">
        <v>721</v>
      </c>
      <c r="J473" s="27">
        <v>19</v>
      </c>
      <c r="K473" s="219">
        <v>3.4</v>
      </c>
      <c r="L473" s="51">
        <v>0.17894736842105263</v>
      </c>
      <c r="M473" s="213">
        <v>4</v>
      </c>
      <c r="N473" s="27">
        <v>13</v>
      </c>
      <c r="O473" s="27">
        <v>8.57</v>
      </c>
      <c r="P473" s="52">
        <v>0.81349836554096266</v>
      </c>
      <c r="Q473" s="27" t="s">
        <v>811</v>
      </c>
      <c r="R473" s="27" t="s">
        <v>811</v>
      </c>
      <c r="S473" s="27" t="s">
        <v>811</v>
      </c>
      <c r="T473" s="27" t="s">
        <v>811</v>
      </c>
      <c r="U473" s="27" t="s">
        <v>811</v>
      </c>
      <c r="V473" s="27" t="s">
        <v>811</v>
      </c>
      <c r="W473" s="189"/>
    </row>
    <row r="474" spans="1:24">
      <c r="A474" s="18">
        <v>58</v>
      </c>
      <c r="B474" s="27" t="s">
        <v>1553</v>
      </c>
      <c r="C474" s="47">
        <v>43300</v>
      </c>
      <c r="D474" s="27" t="s">
        <v>1713</v>
      </c>
      <c r="E474" s="27" t="s">
        <v>1393</v>
      </c>
      <c r="F474" s="27" t="s">
        <v>721</v>
      </c>
      <c r="G474" s="27">
        <v>1</v>
      </c>
      <c r="H474" s="27" t="s">
        <v>1676</v>
      </c>
      <c r="I474" s="27" t="s">
        <v>721</v>
      </c>
      <c r="J474" s="27">
        <v>19</v>
      </c>
      <c r="K474" s="219">
        <v>3.4</v>
      </c>
      <c r="L474" s="51">
        <v>0.17894736842105263</v>
      </c>
      <c r="M474" s="213">
        <v>6</v>
      </c>
      <c r="N474" s="27">
        <v>9.1999999999999993</v>
      </c>
      <c r="O474" s="27">
        <v>8.3699999999999992</v>
      </c>
      <c r="P474" s="52">
        <v>0.72768612577654657</v>
      </c>
      <c r="Q474" s="27" t="s">
        <v>811</v>
      </c>
      <c r="R474" s="27" t="s">
        <v>811</v>
      </c>
      <c r="S474" s="27" t="s">
        <v>811</v>
      </c>
      <c r="T474" s="27" t="s">
        <v>811</v>
      </c>
      <c r="U474" s="27" t="s">
        <v>811</v>
      </c>
      <c r="V474" s="27" t="s">
        <v>811</v>
      </c>
      <c r="W474" s="189"/>
    </row>
    <row r="475" spans="1:24">
      <c r="A475" s="18">
        <v>59</v>
      </c>
      <c r="B475" s="27" t="s">
        <v>1553</v>
      </c>
      <c r="C475" s="47">
        <v>43300</v>
      </c>
      <c r="D475" s="27" t="s">
        <v>1713</v>
      </c>
      <c r="E475" s="27" t="s">
        <v>1393</v>
      </c>
      <c r="F475" s="27" t="s">
        <v>721</v>
      </c>
      <c r="G475" s="27">
        <v>1</v>
      </c>
      <c r="H475" s="27" t="s">
        <v>1676</v>
      </c>
      <c r="I475" s="27" t="s">
        <v>721</v>
      </c>
      <c r="J475" s="27">
        <v>19</v>
      </c>
      <c r="K475" s="219">
        <v>3.4</v>
      </c>
      <c r="L475" s="51">
        <v>0.17894736842105263</v>
      </c>
      <c r="M475" s="213">
        <v>8</v>
      </c>
      <c r="N475" s="27">
        <v>8</v>
      </c>
      <c r="O475" s="27">
        <v>10.220000000000001</v>
      </c>
      <c r="P475" s="52">
        <v>0.86310938365322876</v>
      </c>
      <c r="Q475" s="27" t="s">
        <v>811</v>
      </c>
      <c r="R475" s="27" t="s">
        <v>811</v>
      </c>
      <c r="S475" s="27" t="s">
        <v>811</v>
      </c>
      <c r="T475" s="27" t="s">
        <v>811</v>
      </c>
      <c r="U475" s="27" t="s">
        <v>811</v>
      </c>
      <c r="V475" s="27" t="s">
        <v>811</v>
      </c>
      <c r="W475" s="189"/>
    </row>
    <row r="476" spans="1:24">
      <c r="A476" s="18">
        <v>60</v>
      </c>
      <c r="B476" s="27" t="s">
        <v>1553</v>
      </c>
      <c r="C476" s="47">
        <v>43300</v>
      </c>
      <c r="D476" s="27" t="s">
        <v>1713</v>
      </c>
      <c r="E476" s="27" t="s">
        <v>1393</v>
      </c>
      <c r="F476" s="27" t="s">
        <v>721</v>
      </c>
      <c r="G476" s="27">
        <v>1</v>
      </c>
      <c r="H476" s="27" t="s">
        <v>1676</v>
      </c>
      <c r="I476" s="27" t="s">
        <v>721</v>
      </c>
      <c r="J476" s="27">
        <v>19</v>
      </c>
      <c r="K476" s="219">
        <v>3.4</v>
      </c>
      <c r="L476" s="51">
        <v>0.17894736842105263</v>
      </c>
      <c r="M476" s="213">
        <v>9</v>
      </c>
      <c r="N476" s="27" t="s">
        <v>815</v>
      </c>
      <c r="O476" s="27" t="s">
        <v>815</v>
      </c>
      <c r="P476" s="48" t="s">
        <v>815</v>
      </c>
      <c r="Q476" s="22">
        <v>6.21</v>
      </c>
      <c r="R476" s="23">
        <v>10.899999999999999</v>
      </c>
      <c r="S476" s="24">
        <v>0.53725671918442996</v>
      </c>
      <c r="T476" s="49">
        <v>42.32336981488988</v>
      </c>
      <c r="U476" s="24">
        <v>0.70240506329113916</v>
      </c>
      <c r="V476" s="24">
        <v>1.1591949367088608</v>
      </c>
      <c r="W476" s="188"/>
    </row>
    <row r="477" spans="1:24">
      <c r="A477" s="18">
        <v>61</v>
      </c>
      <c r="B477" s="27" t="s">
        <v>1553</v>
      </c>
      <c r="C477" s="47">
        <v>43300</v>
      </c>
      <c r="D477" s="27" t="s">
        <v>1713</v>
      </c>
      <c r="E477" s="27" t="s">
        <v>1393</v>
      </c>
      <c r="F477" s="27" t="s">
        <v>721</v>
      </c>
      <c r="G477" s="27">
        <v>1</v>
      </c>
      <c r="H477" s="27" t="s">
        <v>1676</v>
      </c>
      <c r="I477" s="27" t="s">
        <v>721</v>
      </c>
      <c r="J477" s="27">
        <v>19</v>
      </c>
      <c r="K477" s="219">
        <v>3.4</v>
      </c>
      <c r="L477" s="51">
        <v>0.17894736842105263</v>
      </c>
      <c r="M477" s="213">
        <v>10</v>
      </c>
      <c r="N477" s="27">
        <v>7.4</v>
      </c>
      <c r="O477" s="27">
        <v>9.89</v>
      </c>
      <c r="P477" s="52">
        <v>0.82301022633523135</v>
      </c>
      <c r="Q477" s="27" t="s">
        <v>811</v>
      </c>
      <c r="R477" s="27" t="s">
        <v>811</v>
      </c>
      <c r="S477" s="27" t="s">
        <v>811</v>
      </c>
      <c r="T477" s="27" t="s">
        <v>811</v>
      </c>
      <c r="U477" s="27" t="s">
        <v>811</v>
      </c>
      <c r="V477" s="27" t="s">
        <v>811</v>
      </c>
      <c r="W477" s="188"/>
    </row>
    <row r="478" spans="1:24">
      <c r="A478" s="18">
        <v>62</v>
      </c>
      <c r="B478" s="27" t="s">
        <v>1553</v>
      </c>
      <c r="C478" s="47">
        <v>43300</v>
      </c>
      <c r="D478" s="27" t="s">
        <v>1713</v>
      </c>
      <c r="E478" s="27" t="s">
        <v>1393</v>
      </c>
      <c r="F478" s="27" t="s">
        <v>721</v>
      </c>
      <c r="G478" s="27">
        <v>1</v>
      </c>
      <c r="H478" s="27" t="s">
        <v>1676</v>
      </c>
      <c r="I478" s="27" t="s">
        <v>721</v>
      </c>
      <c r="J478" s="27">
        <v>19</v>
      </c>
      <c r="K478" s="219">
        <v>3.4</v>
      </c>
      <c r="L478" s="51">
        <v>0.17894736842105263</v>
      </c>
      <c r="M478" s="213">
        <v>12</v>
      </c>
      <c r="N478" s="27">
        <v>7</v>
      </c>
      <c r="O478" s="27">
        <v>6.17</v>
      </c>
      <c r="P478" s="52">
        <v>0.50837506459883852</v>
      </c>
      <c r="Q478" s="27" t="s">
        <v>811</v>
      </c>
      <c r="R478" s="27" t="s">
        <v>811</v>
      </c>
      <c r="S478" s="27" t="s">
        <v>811</v>
      </c>
      <c r="T478" s="27" t="s">
        <v>811</v>
      </c>
      <c r="U478" s="27" t="s">
        <v>811</v>
      </c>
      <c r="V478" s="27" t="s">
        <v>811</v>
      </c>
      <c r="W478" s="189"/>
    </row>
    <row r="479" spans="1:24">
      <c r="A479" s="18">
        <v>63</v>
      </c>
      <c r="B479" s="27" t="s">
        <v>1553</v>
      </c>
      <c r="C479" s="47">
        <v>43300</v>
      </c>
      <c r="D479" s="27" t="s">
        <v>1713</v>
      </c>
      <c r="E479" s="27" t="s">
        <v>1393</v>
      </c>
      <c r="F479" s="27" t="s">
        <v>721</v>
      </c>
      <c r="G479" s="27">
        <v>1</v>
      </c>
      <c r="H479" s="27" t="s">
        <v>1676</v>
      </c>
      <c r="I479" s="27" t="s">
        <v>721</v>
      </c>
      <c r="J479" s="27">
        <v>19</v>
      </c>
      <c r="K479" s="219">
        <v>3.4</v>
      </c>
      <c r="L479" s="51">
        <v>0.17894736842105263</v>
      </c>
      <c r="M479" s="213">
        <v>14</v>
      </c>
      <c r="N479" s="27">
        <v>6.9</v>
      </c>
      <c r="O479" s="27">
        <v>3.57</v>
      </c>
      <c r="P479" s="52">
        <v>0.29341674125903261</v>
      </c>
      <c r="Q479" s="27" t="s">
        <v>811</v>
      </c>
      <c r="R479" s="27" t="s">
        <v>811</v>
      </c>
      <c r="S479" s="27" t="s">
        <v>811</v>
      </c>
      <c r="T479" s="27" t="s">
        <v>811</v>
      </c>
      <c r="U479" s="27" t="s">
        <v>811</v>
      </c>
      <c r="V479" s="27" t="s">
        <v>811</v>
      </c>
      <c r="W479" s="189"/>
    </row>
    <row r="480" spans="1:24">
      <c r="A480" s="18">
        <v>64</v>
      </c>
      <c r="B480" s="27" t="s">
        <v>1553</v>
      </c>
      <c r="C480" s="47">
        <v>43300</v>
      </c>
      <c r="D480" s="27" t="s">
        <v>1713</v>
      </c>
      <c r="E480" s="27" t="s">
        <v>1393</v>
      </c>
      <c r="F480" s="27" t="s">
        <v>721</v>
      </c>
      <c r="G480" s="27">
        <v>1</v>
      </c>
      <c r="H480" s="27" t="s">
        <v>1676</v>
      </c>
      <c r="I480" s="27" t="s">
        <v>721</v>
      </c>
      <c r="J480" s="27">
        <v>19</v>
      </c>
      <c r="K480" s="219">
        <v>3.4</v>
      </c>
      <c r="L480" s="51">
        <v>0.17894736842105263</v>
      </c>
      <c r="M480" s="213">
        <v>16</v>
      </c>
      <c r="N480" s="27">
        <v>6.8</v>
      </c>
      <c r="O480" s="27">
        <v>2.93</v>
      </c>
      <c r="P480" s="52">
        <v>0.24021488065510616</v>
      </c>
      <c r="Q480" s="27" t="s">
        <v>811</v>
      </c>
      <c r="R480" s="27" t="s">
        <v>811</v>
      </c>
      <c r="S480" s="27" t="s">
        <v>811</v>
      </c>
      <c r="T480" s="27" t="s">
        <v>811</v>
      </c>
      <c r="U480" s="27" t="s">
        <v>811</v>
      </c>
      <c r="V480" s="27" t="s">
        <v>811</v>
      </c>
      <c r="W480" s="189"/>
    </row>
    <row r="481" spans="1:24">
      <c r="A481" s="18">
        <v>65</v>
      </c>
      <c r="B481" s="27" t="s">
        <v>1553</v>
      </c>
      <c r="C481" s="47">
        <v>43300</v>
      </c>
      <c r="D481" s="27" t="s">
        <v>1713</v>
      </c>
      <c r="E481" s="27" t="s">
        <v>1393</v>
      </c>
      <c r="F481" s="27" t="s">
        <v>721</v>
      </c>
      <c r="G481" s="27">
        <v>1</v>
      </c>
      <c r="H481" s="27" t="s">
        <v>1676</v>
      </c>
      <c r="I481" s="27" t="s">
        <v>721</v>
      </c>
      <c r="J481" s="27">
        <v>19</v>
      </c>
      <c r="K481" s="219">
        <v>3.4</v>
      </c>
      <c r="L481" s="51">
        <v>0.17894736842105263</v>
      </c>
      <c r="M481" s="213">
        <v>17</v>
      </c>
      <c r="N481" s="27">
        <v>6.8</v>
      </c>
      <c r="O481" s="27">
        <v>2.56</v>
      </c>
      <c r="P481" s="52">
        <v>0.20988057831981971</v>
      </c>
      <c r="Q481" s="22" t="s">
        <v>811</v>
      </c>
      <c r="R481" s="23" t="s">
        <v>811</v>
      </c>
      <c r="S481" s="27" t="s">
        <v>811</v>
      </c>
      <c r="T481" s="27" t="s">
        <v>811</v>
      </c>
      <c r="U481" s="27" t="s">
        <v>811</v>
      </c>
      <c r="V481" s="27" t="s">
        <v>811</v>
      </c>
      <c r="W481" s="189"/>
    </row>
    <row r="482" spans="1:24">
      <c r="A482" s="18">
        <v>66</v>
      </c>
      <c r="B482" s="27" t="s">
        <v>1553</v>
      </c>
      <c r="C482" s="47">
        <v>43300</v>
      </c>
      <c r="D482" s="27" t="s">
        <v>1713</v>
      </c>
      <c r="E482" s="27" t="s">
        <v>1393</v>
      </c>
      <c r="F482" s="27" t="s">
        <v>721</v>
      </c>
      <c r="G482" s="27">
        <v>1</v>
      </c>
      <c r="H482" s="27" t="s">
        <v>1676</v>
      </c>
      <c r="I482" s="27" t="s">
        <v>721</v>
      </c>
      <c r="J482" s="27">
        <v>19</v>
      </c>
      <c r="K482" s="219">
        <v>3.4</v>
      </c>
      <c r="L482" s="51">
        <v>0.17894736842105263</v>
      </c>
      <c r="M482" s="213">
        <v>18</v>
      </c>
      <c r="N482" s="27" t="s">
        <v>815</v>
      </c>
      <c r="O482" s="27" t="s">
        <v>815</v>
      </c>
      <c r="P482" s="48" t="s">
        <v>815</v>
      </c>
      <c r="Q482" s="27">
        <v>6.34</v>
      </c>
      <c r="R482" s="27">
        <v>30.1</v>
      </c>
      <c r="S482" s="24">
        <v>1.1495273732727846</v>
      </c>
      <c r="T482" s="49">
        <v>74.852757735441145</v>
      </c>
      <c r="U482" s="24">
        <v>2.7303164556962023</v>
      </c>
      <c r="V482" s="24">
        <v>2.747083544303798</v>
      </c>
      <c r="W482" s="188"/>
    </row>
    <row r="483" spans="1:24" s="104" customFormat="1">
      <c r="A483" s="96">
        <v>67</v>
      </c>
      <c r="B483" s="263" t="s">
        <v>231</v>
      </c>
      <c r="C483" s="286">
        <v>43300</v>
      </c>
      <c r="D483" s="263" t="s">
        <v>1715</v>
      </c>
      <c r="E483" s="263" t="s">
        <v>1393</v>
      </c>
      <c r="F483" s="263" t="s">
        <v>721</v>
      </c>
      <c r="G483" s="263">
        <v>1</v>
      </c>
      <c r="H483" s="263" t="s">
        <v>1651</v>
      </c>
      <c r="I483" s="263" t="s">
        <v>721</v>
      </c>
      <c r="J483" s="263">
        <v>6.5</v>
      </c>
      <c r="K483" s="310">
        <v>4.5</v>
      </c>
      <c r="L483" s="311">
        <v>0.69230769230769229</v>
      </c>
      <c r="M483" s="312">
        <v>0.5</v>
      </c>
      <c r="N483" s="263">
        <v>26.3</v>
      </c>
      <c r="O483" s="263">
        <v>6.7</v>
      </c>
      <c r="P483" s="313">
        <v>0.83039293972423744</v>
      </c>
      <c r="Q483" s="99">
        <v>6.41</v>
      </c>
      <c r="R483" s="100">
        <v>5.6000000000000014</v>
      </c>
      <c r="S483" s="103">
        <v>0.20147126969416124</v>
      </c>
      <c r="T483" s="297">
        <v>17.151095797865153</v>
      </c>
      <c r="U483" s="103">
        <v>0.838354430379747</v>
      </c>
      <c r="V483" s="103">
        <v>0.28934556962025304</v>
      </c>
      <c r="W483" s="315"/>
      <c r="X483" s="262"/>
    </row>
    <row r="484" spans="1:24">
      <c r="A484" s="18">
        <v>68</v>
      </c>
      <c r="B484" s="27" t="s">
        <v>231</v>
      </c>
      <c r="C484" s="47">
        <v>43300</v>
      </c>
      <c r="D484" s="27" t="s">
        <v>1715</v>
      </c>
      <c r="E484" s="27" t="s">
        <v>1393</v>
      </c>
      <c r="F484" s="27" t="s">
        <v>721</v>
      </c>
      <c r="G484" s="27">
        <v>1</v>
      </c>
      <c r="H484" s="27" t="s">
        <v>1651</v>
      </c>
      <c r="I484" s="27" t="s">
        <v>721</v>
      </c>
      <c r="J484" s="27">
        <v>6.5</v>
      </c>
      <c r="K484" s="219">
        <v>4.5</v>
      </c>
      <c r="L484" s="51">
        <v>0.69230769230769229</v>
      </c>
      <c r="M484" s="213">
        <v>2</v>
      </c>
      <c r="N484" s="27">
        <v>26.3</v>
      </c>
      <c r="O484" s="27">
        <v>6.8</v>
      </c>
      <c r="P484" s="52">
        <v>0.84278686419773341</v>
      </c>
      <c r="Q484" s="27" t="s">
        <v>811</v>
      </c>
      <c r="R484" s="27" t="s">
        <v>811</v>
      </c>
      <c r="S484" s="27" t="s">
        <v>811</v>
      </c>
      <c r="T484" s="27" t="s">
        <v>811</v>
      </c>
      <c r="U484" s="27" t="s">
        <v>811</v>
      </c>
      <c r="V484" s="27" t="s">
        <v>811</v>
      </c>
      <c r="W484" s="188"/>
    </row>
    <row r="485" spans="1:24">
      <c r="A485" s="18">
        <v>69</v>
      </c>
      <c r="B485" s="27" t="s">
        <v>231</v>
      </c>
      <c r="C485" s="47">
        <v>43300</v>
      </c>
      <c r="D485" s="27" t="s">
        <v>1715</v>
      </c>
      <c r="E485" s="27" t="s">
        <v>1393</v>
      </c>
      <c r="F485" s="27" t="s">
        <v>721</v>
      </c>
      <c r="G485" s="27">
        <v>1</v>
      </c>
      <c r="H485" s="27" t="s">
        <v>1651</v>
      </c>
      <c r="I485" s="27" t="s">
        <v>721</v>
      </c>
      <c r="J485" s="27">
        <v>6.5</v>
      </c>
      <c r="K485" s="219">
        <v>4.5</v>
      </c>
      <c r="L485" s="51">
        <v>0.69230769230769229</v>
      </c>
      <c r="M485" s="213">
        <v>4</v>
      </c>
      <c r="N485" s="27">
        <v>17.899999999999999</v>
      </c>
      <c r="O485" s="27">
        <v>8.4</v>
      </c>
      <c r="P485" s="52">
        <v>0.88561861878101977</v>
      </c>
      <c r="Q485" s="27" t="s">
        <v>811</v>
      </c>
      <c r="R485" s="27" t="s">
        <v>811</v>
      </c>
      <c r="S485" s="27" t="s">
        <v>811</v>
      </c>
      <c r="T485" s="27" t="s">
        <v>811</v>
      </c>
      <c r="U485" s="27" t="s">
        <v>811</v>
      </c>
      <c r="V485" s="27" t="s">
        <v>811</v>
      </c>
      <c r="W485" s="188"/>
    </row>
    <row r="486" spans="1:24">
      <c r="A486" s="18">
        <v>70</v>
      </c>
      <c r="B486" s="27" t="s">
        <v>231</v>
      </c>
      <c r="C486" s="47">
        <v>43300</v>
      </c>
      <c r="D486" s="27" t="s">
        <v>1715</v>
      </c>
      <c r="E486" s="27" t="s">
        <v>1393</v>
      </c>
      <c r="F486" s="27" t="s">
        <v>721</v>
      </c>
      <c r="G486" s="27">
        <v>1</v>
      </c>
      <c r="H486" s="27" t="s">
        <v>1651</v>
      </c>
      <c r="I486" s="27" t="s">
        <v>721</v>
      </c>
      <c r="J486" s="27">
        <v>6.5</v>
      </c>
      <c r="K486" s="219">
        <v>4.5</v>
      </c>
      <c r="L486" s="51">
        <v>0.69230769230769229</v>
      </c>
      <c r="M486" s="213">
        <v>5.5</v>
      </c>
      <c r="N486" s="27" t="s">
        <v>815</v>
      </c>
      <c r="O486" s="27" t="s">
        <v>815</v>
      </c>
      <c r="P486" s="48" t="s">
        <v>815</v>
      </c>
      <c r="Q486" s="22">
        <v>6.2</v>
      </c>
      <c r="R486" s="23">
        <v>10.5</v>
      </c>
      <c r="S486" s="24">
        <v>1.0856647414242968</v>
      </c>
      <c r="T486" s="49">
        <v>18.306345088501551</v>
      </c>
      <c r="U486" s="24">
        <v>3.91987341772152</v>
      </c>
      <c r="V486" s="24">
        <v>0.9847265822784802</v>
      </c>
      <c r="W486" s="189"/>
    </row>
    <row r="487" spans="1:24">
      <c r="A487" s="18">
        <v>71</v>
      </c>
      <c r="B487" s="27" t="s">
        <v>231</v>
      </c>
      <c r="C487" s="47">
        <v>43300</v>
      </c>
      <c r="D487" s="27" t="s">
        <v>1715</v>
      </c>
      <c r="E487" s="27" t="s">
        <v>1393</v>
      </c>
      <c r="F487" s="27" t="s">
        <v>721</v>
      </c>
      <c r="G487" s="27">
        <v>1</v>
      </c>
      <c r="H487" s="27" t="s">
        <v>1651</v>
      </c>
      <c r="I487" s="27" t="s">
        <v>721</v>
      </c>
      <c r="J487" s="27">
        <v>6.5</v>
      </c>
      <c r="K487" s="219">
        <v>4.5</v>
      </c>
      <c r="L487" s="51">
        <v>0.69230769230769229</v>
      </c>
      <c r="M487" s="213">
        <v>6</v>
      </c>
      <c r="N487" s="27">
        <v>11.1</v>
      </c>
      <c r="O487" s="27">
        <v>0.09</v>
      </c>
      <c r="P487" s="52">
        <v>8.1820991305560087E-3</v>
      </c>
      <c r="Q487" s="27" t="s">
        <v>811</v>
      </c>
      <c r="R487" s="27" t="s">
        <v>811</v>
      </c>
      <c r="S487" s="27" t="s">
        <v>811</v>
      </c>
      <c r="T487" s="27" t="s">
        <v>811</v>
      </c>
      <c r="U487" s="27" t="s">
        <v>811</v>
      </c>
      <c r="V487" s="27" t="s">
        <v>811</v>
      </c>
      <c r="W487" s="189"/>
    </row>
    <row r="488" spans="1:24" s="104" customFormat="1">
      <c r="A488" s="96">
        <v>72</v>
      </c>
      <c r="B488" s="263" t="s">
        <v>232</v>
      </c>
      <c r="C488" s="286">
        <v>43300</v>
      </c>
      <c r="D488" s="263" t="s">
        <v>1720</v>
      </c>
      <c r="E488" s="309">
        <v>0.3125</v>
      </c>
      <c r="F488" s="263" t="s">
        <v>721</v>
      </c>
      <c r="G488" s="263">
        <v>0</v>
      </c>
      <c r="H488" s="263" t="s">
        <v>726</v>
      </c>
      <c r="I488" s="263" t="s">
        <v>721</v>
      </c>
      <c r="J488" s="263">
        <v>8.5</v>
      </c>
      <c r="K488" s="310">
        <v>1.73</v>
      </c>
      <c r="L488" s="311">
        <v>0.20352941176470588</v>
      </c>
      <c r="M488" s="312">
        <v>0.5</v>
      </c>
      <c r="N488" s="263">
        <v>25.2</v>
      </c>
      <c r="O488" s="263">
        <v>8.32</v>
      </c>
      <c r="P488" s="313">
        <v>1.0106991550318043</v>
      </c>
      <c r="Q488" s="99">
        <v>6.78</v>
      </c>
      <c r="R488" s="100">
        <v>27.9</v>
      </c>
      <c r="S488" s="103">
        <v>0.83021421403034446</v>
      </c>
      <c r="T488" s="297">
        <v>33.202980678286721</v>
      </c>
      <c r="U488" s="103">
        <v>13.708227848101263</v>
      </c>
      <c r="V488" s="238">
        <v>2.5000000000000001E-2</v>
      </c>
      <c r="W488" s="314"/>
      <c r="X488" s="262"/>
    </row>
    <row r="489" spans="1:24">
      <c r="A489" s="18">
        <v>73</v>
      </c>
      <c r="B489" s="27" t="s">
        <v>232</v>
      </c>
      <c r="C489" s="47">
        <v>43300</v>
      </c>
      <c r="D489" s="27" t="s">
        <v>1720</v>
      </c>
      <c r="E489" s="50">
        <v>0.3125</v>
      </c>
      <c r="F489" s="27" t="s">
        <v>721</v>
      </c>
      <c r="G489" s="27">
        <v>0</v>
      </c>
      <c r="H489" s="27" t="s">
        <v>726</v>
      </c>
      <c r="I489" s="27" t="s">
        <v>721</v>
      </c>
      <c r="J489" s="27">
        <v>8.5</v>
      </c>
      <c r="K489" s="219">
        <v>1.73</v>
      </c>
      <c r="L489" s="51">
        <v>0.20352941176470588</v>
      </c>
      <c r="M489" s="213">
        <v>2</v>
      </c>
      <c r="N489" s="27">
        <v>25.2</v>
      </c>
      <c r="O489" s="27">
        <v>8.07</v>
      </c>
      <c r="P489" s="52">
        <v>0.98032958907531986</v>
      </c>
      <c r="Q489" s="27" t="s">
        <v>811</v>
      </c>
      <c r="R489" s="27" t="s">
        <v>811</v>
      </c>
      <c r="S489" s="27" t="s">
        <v>811</v>
      </c>
      <c r="T489" s="27" t="s">
        <v>811</v>
      </c>
      <c r="U489" s="27" t="s">
        <v>811</v>
      </c>
      <c r="V489" s="27" t="s">
        <v>811</v>
      </c>
      <c r="W489" s="189"/>
    </row>
    <row r="490" spans="1:24">
      <c r="A490" s="18">
        <v>74</v>
      </c>
      <c r="B490" s="27" t="s">
        <v>232</v>
      </c>
      <c r="C490" s="47">
        <v>43300</v>
      </c>
      <c r="D490" s="27" t="s">
        <v>1720</v>
      </c>
      <c r="E490" s="50">
        <v>0.3125</v>
      </c>
      <c r="F490" s="27" t="s">
        <v>721</v>
      </c>
      <c r="G490" s="27">
        <v>0</v>
      </c>
      <c r="H490" s="27" t="s">
        <v>726</v>
      </c>
      <c r="I490" s="27" t="s">
        <v>721</v>
      </c>
      <c r="J490" s="27">
        <v>8.5</v>
      </c>
      <c r="K490" s="219">
        <v>1.73</v>
      </c>
      <c r="L490" s="51">
        <v>0.20352941176470588</v>
      </c>
      <c r="M490" s="213">
        <v>4</v>
      </c>
      <c r="N490" s="27">
        <v>15.4</v>
      </c>
      <c r="O490" s="27">
        <v>0.14000000000000001</v>
      </c>
      <c r="P490" s="52">
        <v>1.4005971324791438E-2</v>
      </c>
      <c r="Q490" s="27" t="s">
        <v>811</v>
      </c>
      <c r="R490" s="27" t="s">
        <v>811</v>
      </c>
      <c r="S490" s="27" t="s">
        <v>811</v>
      </c>
      <c r="T490" s="27" t="s">
        <v>811</v>
      </c>
      <c r="U490" s="27" t="s">
        <v>811</v>
      </c>
      <c r="V490" s="27" t="s">
        <v>811</v>
      </c>
      <c r="W490" s="188"/>
    </row>
    <row r="491" spans="1:24">
      <c r="A491" s="18">
        <v>75</v>
      </c>
      <c r="B491" s="27" t="s">
        <v>232</v>
      </c>
      <c r="C491" s="47">
        <v>43300</v>
      </c>
      <c r="D491" s="27" t="s">
        <v>1720</v>
      </c>
      <c r="E491" s="50">
        <v>0.3125</v>
      </c>
      <c r="F491" s="27" t="s">
        <v>721</v>
      </c>
      <c r="G491" s="27">
        <v>0</v>
      </c>
      <c r="H491" s="27" t="s">
        <v>726</v>
      </c>
      <c r="I491" s="27" t="s">
        <v>721</v>
      </c>
      <c r="J491" s="27">
        <v>8.5</v>
      </c>
      <c r="K491" s="219">
        <v>1.73</v>
      </c>
      <c r="L491" s="51">
        <v>0.20352941176470588</v>
      </c>
      <c r="M491" s="213">
        <v>6</v>
      </c>
      <c r="N491" s="27">
        <v>10.199999999999999</v>
      </c>
      <c r="O491" s="27">
        <v>0.09</v>
      </c>
      <c r="P491" s="52">
        <v>8.0122868532194139E-3</v>
      </c>
      <c r="Q491" s="27" t="s">
        <v>811</v>
      </c>
      <c r="R491" s="27" t="s">
        <v>811</v>
      </c>
      <c r="S491" s="27" t="s">
        <v>811</v>
      </c>
      <c r="T491" s="27" t="s">
        <v>811</v>
      </c>
      <c r="U491" s="27" t="s">
        <v>811</v>
      </c>
      <c r="V491" s="27" t="s">
        <v>811</v>
      </c>
      <c r="W491" s="189"/>
    </row>
    <row r="492" spans="1:24">
      <c r="A492" s="18">
        <v>76</v>
      </c>
      <c r="B492" s="27" t="s">
        <v>232</v>
      </c>
      <c r="C492" s="47">
        <v>43300</v>
      </c>
      <c r="D492" s="27" t="s">
        <v>1720</v>
      </c>
      <c r="E492" s="50">
        <v>0.3125</v>
      </c>
      <c r="F492" s="27" t="s">
        <v>721</v>
      </c>
      <c r="G492" s="27">
        <v>0</v>
      </c>
      <c r="H492" s="27" t="s">
        <v>726</v>
      </c>
      <c r="I492" s="27" t="s">
        <v>721</v>
      </c>
      <c r="J492" s="27">
        <v>8.5</v>
      </c>
      <c r="K492" s="219">
        <v>1.73</v>
      </c>
      <c r="L492" s="51">
        <v>0.20352941176470588</v>
      </c>
      <c r="M492" s="213">
        <v>8</v>
      </c>
      <c r="N492" s="27" t="s">
        <v>815</v>
      </c>
      <c r="O492" s="27" t="s">
        <v>815</v>
      </c>
      <c r="P492" s="48" t="s">
        <v>815</v>
      </c>
      <c r="Q492" s="22">
        <v>6.66</v>
      </c>
      <c r="R492" s="23">
        <v>79.5</v>
      </c>
      <c r="S492" s="24">
        <v>13.563919171604006</v>
      </c>
      <c r="T492" s="49">
        <v>197.97801107958384</v>
      </c>
      <c r="U492" s="24">
        <v>13.209746835443038</v>
      </c>
      <c r="V492" s="24">
        <v>1.4145531645569611</v>
      </c>
      <c r="W492" s="188"/>
    </row>
    <row r="493" spans="1:24" s="104" customFormat="1">
      <c r="A493" s="96">
        <v>77</v>
      </c>
      <c r="B493" s="287" t="s">
        <v>1699</v>
      </c>
      <c r="C493" s="286">
        <v>43314</v>
      </c>
      <c r="D493" s="287" t="s">
        <v>815</v>
      </c>
      <c r="E493" s="287" t="s">
        <v>815</v>
      </c>
      <c r="F493" s="287" t="s">
        <v>815</v>
      </c>
      <c r="G493" s="287" t="s">
        <v>815</v>
      </c>
      <c r="H493" s="287" t="s">
        <v>815</v>
      </c>
      <c r="I493" s="287" t="s">
        <v>815</v>
      </c>
      <c r="J493" s="287" t="s">
        <v>815</v>
      </c>
      <c r="K493" s="290" t="s">
        <v>815</v>
      </c>
      <c r="L493" s="311" t="s">
        <v>815</v>
      </c>
      <c r="M493" s="292" t="s">
        <v>815</v>
      </c>
      <c r="N493" s="287" t="s">
        <v>815</v>
      </c>
      <c r="O493" s="287" t="s">
        <v>815</v>
      </c>
      <c r="P493" s="316" t="s">
        <v>815</v>
      </c>
      <c r="Q493" s="99">
        <v>7.06</v>
      </c>
      <c r="R493" s="100">
        <v>60.6</v>
      </c>
      <c r="S493" s="103">
        <v>3.8636892268335261</v>
      </c>
      <c r="T493" s="297">
        <v>118.4786</v>
      </c>
      <c r="U493" s="103">
        <v>16.767088607594935</v>
      </c>
      <c r="V493" s="103">
        <v>7.218911392405067</v>
      </c>
      <c r="W493" s="315"/>
      <c r="X493" s="262"/>
    </row>
    <row r="494" spans="1:24" s="104" customFormat="1">
      <c r="A494" s="96">
        <v>78</v>
      </c>
      <c r="B494" s="287" t="s">
        <v>1700</v>
      </c>
      <c r="C494" s="286">
        <v>43314</v>
      </c>
      <c r="D494" s="287" t="s">
        <v>815</v>
      </c>
      <c r="E494" s="287" t="s">
        <v>815</v>
      </c>
      <c r="F494" s="287" t="s">
        <v>815</v>
      </c>
      <c r="G494" s="287" t="s">
        <v>815</v>
      </c>
      <c r="H494" s="287" t="s">
        <v>815</v>
      </c>
      <c r="I494" s="287" t="s">
        <v>815</v>
      </c>
      <c r="J494" s="287" t="s">
        <v>815</v>
      </c>
      <c r="K494" s="290" t="s">
        <v>815</v>
      </c>
      <c r="L494" s="311" t="s">
        <v>815</v>
      </c>
      <c r="M494" s="292" t="s">
        <v>815</v>
      </c>
      <c r="N494" s="287" t="s">
        <v>815</v>
      </c>
      <c r="O494" s="287" t="s">
        <v>815</v>
      </c>
      <c r="P494" s="316" t="s">
        <v>815</v>
      </c>
      <c r="Q494" s="99">
        <v>7.08</v>
      </c>
      <c r="R494" s="100">
        <v>43</v>
      </c>
      <c r="S494" s="103">
        <v>8.7174144095923651</v>
      </c>
      <c r="T494" s="297">
        <v>175.48105120929603</v>
      </c>
      <c r="U494" s="103">
        <v>104.22784810126582</v>
      </c>
      <c r="V494" s="103">
        <v>42.910151898734206</v>
      </c>
      <c r="W494" s="315"/>
      <c r="X494" s="262"/>
    </row>
    <row r="495" spans="1:24" s="104" customFormat="1">
      <c r="A495" s="96">
        <v>79</v>
      </c>
      <c r="B495" s="287" t="s">
        <v>1701</v>
      </c>
      <c r="C495" s="286">
        <v>43314</v>
      </c>
      <c r="D495" s="287" t="s">
        <v>815</v>
      </c>
      <c r="E495" s="287" t="s">
        <v>815</v>
      </c>
      <c r="F495" s="287" t="s">
        <v>815</v>
      </c>
      <c r="G495" s="287" t="s">
        <v>815</v>
      </c>
      <c r="H495" s="287" t="s">
        <v>815</v>
      </c>
      <c r="I495" s="287" t="s">
        <v>815</v>
      </c>
      <c r="J495" s="287" t="s">
        <v>815</v>
      </c>
      <c r="K495" s="290" t="s">
        <v>815</v>
      </c>
      <c r="L495" s="311" t="s">
        <v>815</v>
      </c>
      <c r="M495" s="292" t="s">
        <v>815</v>
      </c>
      <c r="N495" s="287" t="s">
        <v>815</v>
      </c>
      <c r="O495" s="287" t="s">
        <v>815</v>
      </c>
      <c r="P495" s="316" t="s">
        <v>815</v>
      </c>
      <c r="Q495" s="99">
        <v>8.31</v>
      </c>
      <c r="R495" s="100">
        <v>25.300000000000004</v>
      </c>
      <c r="S495" s="103">
        <v>8.1509398270195756</v>
      </c>
      <c r="T495" s="297">
        <v>218.04286718011076</v>
      </c>
      <c r="U495" s="103">
        <v>57.098734177215192</v>
      </c>
      <c r="V495" s="238">
        <v>2.5000000000000001E-2</v>
      </c>
      <c r="W495" s="315"/>
      <c r="X495" s="262"/>
    </row>
    <row r="496" spans="1:24" s="104" customFormat="1">
      <c r="A496" s="96">
        <v>80</v>
      </c>
      <c r="B496" s="287" t="s">
        <v>1702</v>
      </c>
      <c r="C496" s="286">
        <v>43314</v>
      </c>
      <c r="D496" s="287" t="s">
        <v>815</v>
      </c>
      <c r="E496" s="287" t="s">
        <v>815</v>
      </c>
      <c r="F496" s="287" t="s">
        <v>815</v>
      </c>
      <c r="G496" s="287" t="s">
        <v>815</v>
      </c>
      <c r="H496" s="287" t="s">
        <v>815</v>
      </c>
      <c r="I496" s="287" t="s">
        <v>815</v>
      </c>
      <c r="J496" s="287" t="s">
        <v>815</v>
      </c>
      <c r="K496" s="290" t="s">
        <v>815</v>
      </c>
      <c r="L496" s="311" t="s">
        <v>815</v>
      </c>
      <c r="M496" s="292" t="s">
        <v>815</v>
      </c>
      <c r="N496" s="287" t="s">
        <v>815</v>
      </c>
      <c r="O496" s="287" t="s">
        <v>815</v>
      </c>
      <c r="P496" s="316" t="s">
        <v>815</v>
      </c>
      <c r="Q496" s="99">
        <v>7.52</v>
      </c>
      <c r="R496" s="100">
        <v>65.400000000000006</v>
      </c>
      <c r="S496" s="103">
        <v>3.001543696878938</v>
      </c>
      <c r="T496" s="297">
        <v>24.781821375489798</v>
      </c>
      <c r="U496" s="103">
        <v>25.377215189873418</v>
      </c>
      <c r="V496" s="103">
        <v>1.8307848101265785</v>
      </c>
      <c r="W496" s="314"/>
      <c r="X496" s="262"/>
    </row>
    <row r="497" spans="1:24" s="104" customFormat="1">
      <c r="A497" s="96">
        <v>81</v>
      </c>
      <c r="B497" s="287" t="s">
        <v>1716</v>
      </c>
      <c r="C497" s="286">
        <v>43314</v>
      </c>
      <c r="D497" s="287" t="s">
        <v>815</v>
      </c>
      <c r="E497" s="287" t="s">
        <v>815</v>
      </c>
      <c r="F497" s="287" t="s">
        <v>815</v>
      </c>
      <c r="G497" s="287" t="s">
        <v>815</v>
      </c>
      <c r="H497" s="287" t="s">
        <v>815</v>
      </c>
      <c r="I497" s="287" t="s">
        <v>815</v>
      </c>
      <c r="J497" s="287" t="s">
        <v>815</v>
      </c>
      <c r="K497" s="290" t="s">
        <v>815</v>
      </c>
      <c r="L497" s="311" t="s">
        <v>815</v>
      </c>
      <c r="M497" s="292" t="s">
        <v>815</v>
      </c>
      <c r="N497" s="287" t="s">
        <v>815</v>
      </c>
      <c r="O497" s="287" t="s">
        <v>815</v>
      </c>
      <c r="P497" s="316" t="s">
        <v>815</v>
      </c>
      <c r="Q497" s="99">
        <v>5.7</v>
      </c>
      <c r="R497" s="100">
        <v>22.5</v>
      </c>
      <c r="S497" s="103">
        <v>0.8621455299545886</v>
      </c>
      <c r="T497" s="297">
        <v>81.237030131063364</v>
      </c>
      <c r="U497" s="103">
        <v>9.9696202531645568</v>
      </c>
      <c r="V497" s="103">
        <v>5.2453797468354439</v>
      </c>
      <c r="W497" s="315"/>
      <c r="X497" s="262"/>
    </row>
    <row r="498" spans="1:24" s="104" customFormat="1">
      <c r="A498" s="96">
        <v>82</v>
      </c>
      <c r="B498" s="287" t="s">
        <v>1717</v>
      </c>
      <c r="C498" s="286">
        <v>43314</v>
      </c>
      <c r="D498" s="287" t="s">
        <v>815</v>
      </c>
      <c r="E498" s="287" t="s">
        <v>815</v>
      </c>
      <c r="F498" s="287" t="s">
        <v>815</v>
      </c>
      <c r="G498" s="287" t="s">
        <v>815</v>
      </c>
      <c r="H498" s="287" t="s">
        <v>815</v>
      </c>
      <c r="I498" s="287" t="s">
        <v>815</v>
      </c>
      <c r="J498" s="287" t="s">
        <v>815</v>
      </c>
      <c r="K498" s="290" t="s">
        <v>815</v>
      </c>
      <c r="L498" s="311" t="s">
        <v>815</v>
      </c>
      <c r="M498" s="292" t="s">
        <v>815</v>
      </c>
      <c r="N498" s="287" t="s">
        <v>815</v>
      </c>
      <c r="O498" s="287" t="s">
        <v>815</v>
      </c>
      <c r="P498" s="316" t="s">
        <v>815</v>
      </c>
      <c r="Q498" s="99">
        <v>6.58</v>
      </c>
      <c r="R498" s="100">
        <v>45.9</v>
      </c>
      <c r="S498" s="103">
        <v>1.3730465847424926</v>
      </c>
      <c r="T498" s="297">
        <v>52.355797865153349</v>
      </c>
      <c r="U498" s="103">
        <v>4.7015822784810126</v>
      </c>
      <c r="V498" s="103">
        <v>3.1296677215189872</v>
      </c>
      <c r="W498" s="315"/>
      <c r="X498" s="262"/>
    </row>
    <row r="499" spans="1:24" s="104" customFormat="1">
      <c r="A499" s="96">
        <v>83</v>
      </c>
      <c r="B499" s="263" t="s">
        <v>801</v>
      </c>
      <c r="C499" s="286">
        <v>43314</v>
      </c>
      <c r="D499" s="263" t="s">
        <v>1721</v>
      </c>
      <c r="E499" s="309">
        <v>0.33333333333333331</v>
      </c>
      <c r="F499" s="263" t="s">
        <v>1722</v>
      </c>
      <c r="G499" s="263">
        <v>1</v>
      </c>
      <c r="H499" s="263" t="s">
        <v>1656</v>
      </c>
      <c r="I499" s="263" t="s">
        <v>721</v>
      </c>
      <c r="J499" s="263">
        <v>7</v>
      </c>
      <c r="K499" s="310">
        <v>1.41</v>
      </c>
      <c r="L499" s="311">
        <v>0.20142857142857143</v>
      </c>
      <c r="M499" s="312">
        <v>0.5</v>
      </c>
      <c r="N499" s="263">
        <v>25.7</v>
      </c>
      <c r="O499" s="103">
        <v>6.9741619524862752</v>
      </c>
      <c r="P499" s="313">
        <v>0.85499999999999998</v>
      </c>
      <c r="Q499" s="99">
        <v>6.57</v>
      </c>
      <c r="R499" s="100">
        <v>9.9</v>
      </c>
      <c r="S499" s="103">
        <v>1.1814586891970287</v>
      </c>
      <c r="T499" s="297">
        <v>42.019356843669769</v>
      </c>
      <c r="U499" s="103">
        <v>15.407594936708861</v>
      </c>
      <c r="V499" s="103">
        <v>0.88140506329114265</v>
      </c>
      <c r="W499" s="315"/>
      <c r="X499" s="262"/>
    </row>
    <row r="500" spans="1:24">
      <c r="A500" s="18">
        <v>84</v>
      </c>
      <c r="B500" s="27" t="s">
        <v>801</v>
      </c>
      <c r="C500" s="47">
        <v>43314</v>
      </c>
      <c r="D500" s="27" t="s">
        <v>1721</v>
      </c>
      <c r="E500" s="50">
        <v>0.33333333333333331</v>
      </c>
      <c r="F500" s="27" t="s">
        <v>1722</v>
      </c>
      <c r="G500" s="27">
        <v>1</v>
      </c>
      <c r="H500" s="27" t="s">
        <v>1656</v>
      </c>
      <c r="I500" s="27" t="s">
        <v>721</v>
      </c>
      <c r="J500" s="27">
        <v>7</v>
      </c>
      <c r="K500" s="219">
        <v>1.41</v>
      </c>
      <c r="L500" s="51">
        <v>0.20142857142857143</v>
      </c>
      <c r="M500" s="213">
        <v>2</v>
      </c>
      <c r="N500" s="27">
        <v>25.7</v>
      </c>
      <c r="O500" s="24">
        <v>7.0802018418223245</v>
      </c>
      <c r="P500" s="52">
        <v>0.86799999999999999</v>
      </c>
      <c r="Q500" s="27" t="s">
        <v>811</v>
      </c>
      <c r="R500" s="27" t="s">
        <v>811</v>
      </c>
      <c r="S500" s="27" t="s">
        <v>811</v>
      </c>
      <c r="T500" s="27" t="s">
        <v>811</v>
      </c>
      <c r="U500" s="27" t="s">
        <v>811</v>
      </c>
      <c r="V500" s="27" t="s">
        <v>811</v>
      </c>
      <c r="W500" s="189"/>
    </row>
    <row r="501" spans="1:24">
      <c r="A501" s="18">
        <v>85</v>
      </c>
      <c r="B501" s="27" t="s">
        <v>801</v>
      </c>
      <c r="C501" s="47">
        <v>43314</v>
      </c>
      <c r="D501" s="27" t="s">
        <v>1721</v>
      </c>
      <c r="E501" s="50">
        <v>0.33333333333333331</v>
      </c>
      <c r="F501" s="27" t="s">
        <v>1722</v>
      </c>
      <c r="G501" s="27">
        <v>1</v>
      </c>
      <c r="H501" s="27" t="s">
        <v>1656</v>
      </c>
      <c r="I501" s="27" t="s">
        <v>721</v>
      </c>
      <c r="J501" s="27">
        <v>7</v>
      </c>
      <c r="K501" s="219">
        <v>1.41</v>
      </c>
      <c r="L501" s="51">
        <v>0.20142857142857143</v>
      </c>
      <c r="M501" s="213">
        <v>4</v>
      </c>
      <c r="N501" s="27">
        <v>25.7</v>
      </c>
      <c r="O501" s="24">
        <v>6.6234146262208844</v>
      </c>
      <c r="P501" s="52">
        <v>0.81200000000000006</v>
      </c>
      <c r="Q501" s="22" t="s">
        <v>811</v>
      </c>
      <c r="R501" s="23" t="s">
        <v>811</v>
      </c>
      <c r="S501" s="27" t="s">
        <v>811</v>
      </c>
      <c r="T501" s="27" t="s">
        <v>811</v>
      </c>
      <c r="U501" s="27" t="s">
        <v>811</v>
      </c>
      <c r="V501" s="27" t="s">
        <v>811</v>
      </c>
      <c r="W501" s="188"/>
    </row>
    <row r="502" spans="1:24">
      <c r="A502" s="18">
        <v>86</v>
      </c>
      <c r="B502" s="27" t="s">
        <v>801</v>
      </c>
      <c r="C502" s="47">
        <v>43314</v>
      </c>
      <c r="D502" s="27" t="s">
        <v>1721</v>
      </c>
      <c r="E502" s="50">
        <v>0.33333333333333331</v>
      </c>
      <c r="F502" s="27" t="s">
        <v>1722</v>
      </c>
      <c r="G502" s="27">
        <v>1</v>
      </c>
      <c r="H502" s="27" t="s">
        <v>1656</v>
      </c>
      <c r="I502" s="27" t="s">
        <v>721</v>
      </c>
      <c r="J502" s="27">
        <v>7</v>
      </c>
      <c r="K502" s="219">
        <v>1.41</v>
      </c>
      <c r="L502" s="51">
        <v>0.20142857142857143</v>
      </c>
      <c r="M502" s="213">
        <v>5</v>
      </c>
      <c r="N502" s="27" t="s">
        <v>815</v>
      </c>
      <c r="O502" s="27" t="s">
        <v>815</v>
      </c>
      <c r="P502" s="48" t="s">
        <v>815</v>
      </c>
      <c r="Q502" s="27" t="s">
        <v>811</v>
      </c>
      <c r="R502" s="27" t="s">
        <v>811</v>
      </c>
      <c r="S502" s="27" t="s">
        <v>811</v>
      </c>
      <c r="T502" s="27" t="s">
        <v>811</v>
      </c>
      <c r="U502" s="27" t="s">
        <v>811</v>
      </c>
      <c r="V502" s="27" t="s">
        <v>811</v>
      </c>
      <c r="W502" s="188"/>
    </row>
    <row r="503" spans="1:24">
      <c r="A503" s="18">
        <v>87</v>
      </c>
      <c r="B503" s="27" t="s">
        <v>801</v>
      </c>
      <c r="C503" s="47">
        <v>43314</v>
      </c>
      <c r="D503" s="27" t="s">
        <v>1721</v>
      </c>
      <c r="E503" s="50">
        <v>0.33333333333333331</v>
      </c>
      <c r="F503" s="27" t="s">
        <v>1722</v>
      </c>
      <c r="G503" s="27">
        <v>1</v>
      </c>
      <c r="H503" s="27" t="s">
        <v>1656</v>
      </c>
      <c r="I503" s="27" t="s">
        <v>721</v>
      </c>
      <c r="J503" s="27">
        <v>7</v>
      </c>
      <c r="K503" s="219">
        <v>1.41</v>
      </c>
      <c r="L503" s="51">
        <v>0.20142857142857143</v>
      </c>
      <c r="M503" s="213">
        <v>6</v>
      </c>
      <c r="N503" s="27">
        <v>24.5</v>
      </c>
      <c r="O503" s="53">
        <v>0.84223907956999444</v>
      </c>
      <c r="P503" s="52">
        <v>1.2111762856228572</v>
      </c>
      <c r="Q503" s="27">
        <v>6.36</v>
      </c>
      <c r="R503" s="27">
        <v>56.2</v>
      </c>
      <c r="S503" s="24">
        <v>23.634578417342478</v>
      </c>
      <c r="T503" s="49">
        <v>307.72669369004188</v>
      </c>
      <c r="U503" s="24">
        <v>14.954430379746837</v>
      </c>
      <c r="V503" s="24">
        <v>40.535569620253156</v>
      </c>
      <c r="W503" s="188"/>
    </row>
    <row r="504" spans="1:24" s="104" customFormat="1">
      <c r="A504" s="96">
        <v>88</v>
      </c>
      <c r="B504" s="263" t="s">
        <v>224</v>
      </c>
      <c r="C504" s="286">
        <v>43314</v>
      </c>
      <c r="D504" s="263" t="s">
        <v>1723</v>
      </c>
      <c r="E504" s="309">
        <v>0.30208333333333331</v>
      </c>
      <c r="F504" s="263" t="s">
        <v>1722</v>
      </c>
      <c r="G504" s="263">
        <v>2</v>
      </c>
      <c r="H504" s="263" t="s">
        <v>1651</v>
      </c>
      <c r="I504" s="263" t="s">
        <v>721</v>
      </c>
      <c r="J504" s="263">
        <v>2.25</v>
      </c>
      <c r="K504" s="310">
        <v>2.0499999999999998</v>
      </c>
      <c r="L504" s="311">
        <v>0.91111111111111098</v>
      </c>
      <c r="M504" s="312">
        <v>0.5</v>
      </c>
      <c r="N504" s="263">
        <v>26.8</v>
      </c>
      <c r="O504" s="263">
        <v>6.96</v>
      </c>
      <c r="P504" s="313">
        <v>0.87043142650620453</v>
      </c>
      <c r="Q504" s="99">
        <v>5.08</v>
      </c>
      <c r="R504" s="100">
        <v>0.90000000000000013</v>
      </c>
      <c r="S504" s="103">
        <v>0.43652108433734937</v>
      </c>
      <c r="T504" s="297">
        <v>25.298643426563977</v>
      </c>
      <c r="U504" s="103">
        <v>2.4697468354430381</v>
      </c>
      <c r="V504" s="103">
        <v>0.15260316455696218</v>
      </c>
      <c r="W504" s="314"/>
      <c r="X504" s="262"/>
    </row>
    <row r="505" spans="1:24" s="104" customFormat="1">
      <c r="A505" s="96">
        <v>89</v>
      </c>
      <c r="B505" s="263" t="s">
        <v>1707</v>
      </c>
      <c r="C505" s="286">
        <v>43314</v>
      </c>
      <c r="D505" s="263" t="s">
        <v>1724</v>
      </c>
      <c r="E505" s="309">
        <v>0.3125</v>
      </c>
      <c r="F505" s="263" t="s">
        <v>1722</v>
      </c>
      <c r="G505" s="263">
        <v>7</v>
      </c>
      <c r="H505" s="263" t="s">
        <v>1646</v>
      </c>
      <c r="I505" s="263" t="s">
        <v>721</v>
      </c>
      <c r="J505" s="263">
        <v>10.7</v>
      </c>
      <c r="K505" s="310">
        <v>2.75</v>
      </c>
      <c r="L505" s="311">
        <v>0.25700934579439255</v>
      </c>
      <c r="M505" s="312">
        <v>0.5</v>
      </c>
      <c r="N505" s="263">
        <v>26.1</v>
      </c>
      <c r="O505" s="263">
        <v>7.6</v>
      </c>
      <c r="P505" s="313">
        <v>0.93853067411692581</v>
      </c>
      <c r="Q505" s="99">
        <v>6.98</v>
      </c>
      <c r="R505" s="100">
        <v>14.7</v>
      </c>
      <c r="S505" s="103">
        <v>0.50367817423540306</v>
      </c>
      <c r="T505" s="297">
        <v>28.946799081205242</v>
      </c>
      <c r="U505" s="103">
        <v>4.3503797468354444</v>
      </c>
      <c r="V505" s="238">
        <v>2.5000000000000001E-2</v>
      </c>
      <c r="W505" s="314"/>
      <c r="X505" s="262"/>
    </row>
    <row r="506" spans="1:24">
      <c r="A506" s="18">
        <v>90</v>
      </c>
      <c r="B506" s="27" t="s">
        <v>1707</v>
      </c>
      <c r="C506" s="47">
        <v>43314</v>
      </c>
      <c r="D506" s="27" t="s">
        <v>1724</v>
      </c>
      <c r="E506" s="50">
        <v>0.3125</v>
      </c>
      <c r="F506" s="27" t="s">
        <v>1722</v>
      </c>
      <c r="G506" s="27">
        <v>7</v>
      </c>
      <c r="H506" s="27" t="s">
        <v>1646</v>
      </c>
      <c r="I506" s="27" t="s">
        <v>721</v>
      </c>
      <c r="J506" s="27">
        <v>10.7</v>
      </c>
      <c r="K506" s="219">
        <v>2.75</v>
      </c>
      <c r="L506" s="51">
        <v>0.25700934579439255</v>
      </c>
      <c r="M506" s="213">
        <v>2</v>
      </c>
      <c r="N506" s="27">
        <v>26.1</v>
      </c>
      <c r="O506" s="27">
        <v>7.79</v>
      </c>
      <c r="P506" s="52">
        <v>0.96199394096984903</v>
      </c>
      <c r="Q506" s="27" t="s">
        <v>811</v>
      </c>
      <c r="R506" s="27" t="s">
        <v>811</v>
      </c>
      <c r="S506" s="27" t="s">
        <v>811</v>
      </c>
      <c r="T506" s="27" t="s">
        <v>811</v>
      </c>
      <c r="U506" s="27" t="s">
        <v>811</v>
      </c>
      <c r="V506" s="27" t="s">
        <v>811</v>
      </c>
      <c r="W506" s="188"/>
    </row>
    <row r="507" spans="1:24">
      <c r="A507" s="18">
        <v>91</v>
      </c>
      <c r="B507" s="27" t="s">
        <v>1707</v>
      </c>
      <c r="C507" s="47">
        <v>43314</v>
      </c>
      <c r="D507" s="27" t="s">
        <v>1724</v>
      </c>
      <c r="E507" s="50">
        <v>0.3125</v>
      </c>
      <c r="F507" s="27" t="s">
        <v>1722</v>
      </c>
      <c r="G507" s="27">
        <v>7</v>
      </c>
      <c r="H507" s="27" t="s">
        <v>1646</v>
      </c>
      <c r="I507" s="27" t="s">
        <v>721</v>
      </c>
      <c r="J507" s="27">
        <v>10.7</v>
      </c>
      <c r="K507" s="219">
        <v>2.75</v>
      </c>
      <c r="L507" s="51">
        <v>0.25700934579439255</v>
      </c>
      <c r="M507" s="213">
        <v>4</v>
      </c>
      <c r="N507" s="27">
        <v>23.9</v>
      </c>
      <c r="O507" s="27">
        <v>8.57</v>
      </c>
      <c r="P507" s="52">
        <v>1.0162751983926022</v>
      </c>
      <c r="Q507" s="27" t="s">
        <v>811</v>
      </c>
      <c r="R507" s="27" t="s">
        <v>811</v>
      </c>
      <c r="S507" s="27" t="s">
        <v>811</v>
      </c>
      <c r="T507" s="27" t="s">
        <v>811</v>
      </c>
      <c r="U507" s="27" t="s">
        <v>811</v>
      </c>
      <c r="V507" s="27" t="s">
        <v>811</v>
      </c>
      <c r="W507" s="188"/>
    </row>
    <row r="508" spans="1:24">
      <c r="A508" s="18">
        <v>92</v>
      </c>
      <c r="B508" s="27" t="s">
        <v>1707</v>
      </c>
      <c r="C508" s="47">
        <v>43314</v>
      </c>
      <c r="D508" s="27" t="s">
        <v>1724</v>
      </c>
      <c r="E508" s="50">
        <v>0.3125</v>
      </c>
      <c r="F508" s="27" t="s">
        <v>1722</v>
      </c>
      <c r="G508" s="27">
        <v>7</v>
      </c>
      <c r="H508" s="27" t="s">
        <v>1646</v>
      </c>
      <c r="I508" s="27" t="s">
        <v>721</v>
      </c>
      <c r="J508" s="27">
        <v>10.7</v>
      </c>
      <c r="K508" s="219">
        <v>2.75</v>
      </c>
      <c r="L508" s="51">
        <v>0.25700934579439255</v>
      </c>
      <c r="M508" s="213">
        <v>6</v>
      </c>
      <c r="N508" s="27">
        <v>13.8</v>
      </c>
      <c r="O508" s="27">
        <v>10.55</v>
      </c>
      <c r="P508" s="52">
        <v>1.019383947272801</v>
      </c>
      <c r="Q508" s="27" t="s">
        <v>811</v>
      </c>
      <c r="R508" s="27" t="s">
        <v>811</v>
      </c>
      <c r="S508" s="27" t="s">
        <v>811</v>
      </c>
      <c r="T508" s="27" t="s">
        <v>811</v>
      </c>
      <c r="U508" s="27" t="s">
        <v>811</v>
      </c>
      <c r="V508" s="27" t="s">
        <v>811</v>
      </c>
      <c r="W508" s="188"/>
    </row>
    <row r="509" spans="1:24">
      <c r="A509" s="18">
        <v>93</v>
      </c>
      <c r="B509" s="27" t="s">
        <v>1707</v>
      </c>
      <c r="C509" s="47">
        <v>43314</v>
      </c>
      <c r="D509" s="27" t="s">
        <v>1724</v>
      </c>
      <c r="E509" s="50">
        <v>0.3125</v>
      </c>
      <c r="F509" s="27" t="s">
        <v>1722</v>
      </c>
      <c r="G509" s="27">
        <v>7</v>
      </c>
      <c r="H509" s="27" t="s">
        <v>1646</v>
      </c>
      <c r="I509" s="27" t="s">
        <v>721</v>
      </c>
      <c r="J509" s="27">
        <v>10.7</v>
      </c>
      <c r="K509" s="219">
        <v>2.75</v>
      </c>
      <c r="L509" s="51">
        <v>0.25700934579439255</v>
      </c>
      <c r="M509" s="213">
        <v>8</v>
      </c>
      <c r="N509" s="27">
        <v>10.6</v>
      </c>
      <c r="O509" s="27">
        <v>3.77</v>
      </c>
      <c r="P509" s="52">
        <v>0.33878303861138037</v>
      </c>
      <c r="Q509" s="27" t="s">
        <v>811</v>
      </c>
      <c r="R509" s="27" t="s">
        <v>811</v>
      </c>
      <c r="S509" s="27" t="s">
        <v>811</v>
      </c>
      <c r="T509" s="27" t="s">
        <v>811</v>
      </c>
      <c r="U509" s="27" t="s">
        <v>811</v>
      </c>
      <c r="V509" s="27" t="s">
        <v>811</v>
      </c>
      <c r="W509" s="189"/>
    </row>
    <row r="510" spans="1:24">
      <c r="A510" s="18">
        <v>94</v>
      </c>
      <c r="B510" s="27" t="s">
        <v>1707</v>
      </c>
      <c r="C510" s="47">
        <v>43314</v>
      </c>
      <c r="D510" s="27" t="s">
        <v>1724</v>
      </c>
      <c r="E510" s="50">
        <v>0.3125</v>
      </c>
      <c r="F510" s="27" t="s">
        <v>1722</v>
      </c>
      <c r="G510" s="27">
        <v>7</v>
      </c>
      <c r="H510" s="27" t="s">
        <v>1646</v>
      </c>
      <c r="I510" s="27" t="s">
        <v>721</v>
      </c>
      <c r="J510" s="27">
        <v>10.7</v>
      </c>
      <c r="K510" s="219">
        <v>2.75</v>
      </c>
      <c r="L510" s="51">
        <v>0.25700934579439255</v>
      </c>
      <c r="M510" s="213">
        <v>10</v>
      </c>
      <c r="N510" s="27">
        <v>10</v>
      </c>
      <c r="O510" s="27">
        <v>0.34</v>
      </c>
      <c r="P510" s="52">
        <v>3.0126501556269374E-2</v>
      </c>
      <c r="Q510" s="22">
        <v>6.59</v>
      </c>
      <c r="R510" s="23">
        <v>27.1</v>
      </c>
      <c r="S510" s="24">
        <v>0.89407684587883252</v>
      </c>
      <c r="T510" s="49">
        <v>63.908290771517358</v>
      </c>
      <c r="U510" s="24">
        <v>11.782278481012659</v>
      </c>
      <c r="V510" s="24">
        <v>23.838721518987338</v>
      </c>
      <c r="W510" s="189"/>
    </row>
    <row r="511" spans="1:24" s="104" customFormat="1">
      <c r="A511" s="96">
        <v>95</v>
      </c>
      <c r="B511" s="263" t="s">
        <v>1719</v>
      </c>
      <c r="C511" s="286">
        <v>43314</v>
      </c>
      <c r="D511" s="263" t="s">
        <v>1710</v>
      </c>
      <c r="E511" s="309">
        <v>0.36458333333333331</v>
      </c>
      <c r="F511" s="263" t="s">
        <v>1722</v>
      </c>
      <c r="G511" s="263">
        <v>6</v>
      </c>
      <c r="H511" s="263" t="s">
        <v>1656</v>
      </c>
      <c r="I511" s="263" t="s">
        <v>721</v>
      </c>
      <c r="J511" s="263">
        <v>2.5</v>
      </c>
      <c r="K511" s="310">
        <v>2.5</v>
      </c>
      <c r="L511" s="311">
        <v>1</v>
      </c>
      <c r="M511" s="312">
        <v>0.5</v>
      </c>
      <c r="N511" s="263">
        <v>26.2</v>
      </c>
      <c r="O511" s="263">
        <v>6.52</v>
      </c>
      <c r="P511" s="313">
        <v>0.80662186391136703</v>
      </c>
      <c r="Q511" s="99">
        <v>5.81</v>
      </c>
      <c r="R511" s="100">
        <v>2.2000000000000002</v>
      </c>
      <c r="S511" s="103">
        <v>0.45326776118248935</v>
      </c>
      <c r="T511" s="297">
        <v>20.647244966896366</v>
      </c>
      <c r="U511" s="103">
        <v>1.325506329113924</v>
      </c>
      <c r="V511" s="103">
        <v>0.66139367088607603</v>
      </c>
      <c r="W511" s="315"/>
      <c r="X511" s="262"/>
    </row>
    <row r="512" spans="1:24">
      <c r="A512" s="18">
        <v>96</v>
      </c>
      <c r="B512" s="27" t="s">
        <v>1709</v>
      </c>
      <c r="C512" s="47">
        <v>43314</v>
      </c>
      <c r="D512" s="27" t="s">
        <v>1710</v>
      </c>
      <c r="E512" s="50">
        <v>0.36458333333333331</v>
      </c>
      <c r="F512" s="27" t="s">
        <v>1722</v>
      </c>
      <c r="G512" s="27">
        <v>6</v>
      </c>
      <c r="H512" s="27" t="s">
        <v>1656</v>
      </c>
      <c r="I512" s="27" t="s">
        <v>721</v>
      </c>
      <c r="J512" s="27">
        <v>2.5</v>
      </c>
      <c r="K512" s="219">
        <v>2.5</v>
      </c>
      <c r="L512" s="51">
        <v>1</v>
      </c>
      <c r="M512" s="213">
        <v>2</v>
      </c>
      <c r="N512" s="27">
        <v>26.2</v>
      </c>
      <c r="O512" s="27">
        <v>6.63</v>
      </c>
      <c r="P512" s="52">
        <v>0.8202305149896264</v>
      </c>
      <c r="Q512" s="27" t="s">
        <v>811</v>
      </c>
      <c r="R512" s="27" t="s">
        <v>811</v>
      </c>
      <c r="S512" s="27" t="s">
        <v>811</v>
      </c>
      <c r="T512" s="27" t="s">
        <v>811</v>
      </c>
      <c r="U512" s="27" t="s">
        <v>811</v>
      </c>
      <c r="V512" s="27" t="s">
        <v>811</v>
      </c>
      <c r="W512" s="189"/>
    </row>
    <row r="513" spans="1:24" s="104" customFormat="1">
      <c r="A513" s="96">
        <v>97</v>
      </c>
      <c r="B513" s="263" t="s">
        <v>1553</v>
      </c>
      <c r="C513" s="286">
        <v>43314</v>
      </c>
      <c r="D513" s="263" t="s">
        <v>1713</v>
      </c>
      <c r="E513" s="309">
        <v>0.35416666666666669</v>
      </c>
      <c r="F513" s="263" t="s">
        <v>1722</v>
      </c>
      <c r="G513" s="263">
        <v>2</v>
      </c>
      <c r="H513" s="263" t="s">
        <v>1711</v>
      </c>
      <c r="I513" s="263" t="s">
        <v>721</v>
      </c>
      <c r="J513" s="263">
        <v>19</v>
      </c>
      <c r="K513" s="310">
        <v>2.9</v>
      </c>
      <c r="L513" s="311">
        <v>0.15263157894736842</v>
      </c>
      <c r="M513" s="312">
        <v>0.5</v>
      </c>
      <c r="N513" s="263">
        <v>26.2</v>
      </c>
      <c r="O513" s="263">
        <v>7.55</v>
      </c>
      <c r="P513" s="313">
        <v>0.93404832400779469</v>
      </c>
      <c r="Q513" s="99">
        <v>6.77</v>
      </c>
      <c r="R513" s="100">
        <v>12.5</v>
      </c>
      <c r="S513" s="103">
        <v>0.53725671918442996</v>
      </c>
      <c r="T513" s="297">
        <v>30.162850966085664</v>
      </c>
      <c r="U513" s="103">
        <v>4.5656329113924059</v>
      </c>
      <c r="V513" s="238">
        <v>2.5000000000000001E-2</v>
      </c>
      <c r="W513" s="315"/>
      <c r="X513" s="262"/>
    </row>
    <row r="514" spans="1:24">
      <c r="A514" s="18">
        <v>98</v>
      </c>
      <c r="B514" s="27" t="s">
        <v>1553</v>
      </c>
      <c r="C514" s="47">
        <v>43314</v>
      </c>
      <c r="D514" s="27" t="s">
        <v>1713</v>
      </c>
      <c r="E514" s="50">
        <v>0.35416666666666669</v>
      </c>
      <c r="F514" s="27" t="s">
        <v>1722</v>
      </c>
      <c r="G514" s="27">
        <v>2</v>
      </c>
      <c r="H514" s="27" t="s">
        <v>1711</v>
      </c>
      <c r="I514" s="27" t="s">
        <v>721</v>
      </c>
      <c r="J514" s="27">
        <v>19</v>
      </c>
      <c r="K514" s="219">
        <v>2.9</v>
      </c>
      <c r="L514" s="51">
        <v>0.15263157894736842</v>
      </c>
      <c r="M514" s="213">
        <v>2</v>
      </c>
      <c r="N514" s="27">
        <v>26.2</v>
      </c>
      <c r="O514" s="27">
        <v>7.65</v>
      </c>
      <c r="P514" s="52">
        <v>0.94641982498803046</v>
      </c>
      <c r="Q514" s="27" t="s">
        <v>811</v>
      </c>
      <c r="R514" s="27" t="s">
        <v>811</v>
      </c>
      <c r="S514" s="27" t="s">
        <v>811</v>
      </c>
      <c r="T514" s="27" t="s">
        <v>811</v>
      </c>
      <c r="U514" s="27" t="s">
        <v>811</v>
      </c>
      <c r="V514" s="27" t="s">
        <v>811</v>
      </c>
      <c r="W514" s="188"/>
    </row>
    <row r="515" spans="1:24">
      <c r="A515" s="18">
        <v>99</v>
      </c>
      <c r="B515" s="27" t="s">
        <v>1553</v>
      </c>
      <c r="C515" s="47">
        <v>43314</v>
      </c>
      <c r="D515" s="27" t="s">
        <v>1713</v>
      </c>
      <c r="E515" s="50">
        <v>0.35416666666666702</v>
      </c>
      <c r="F515" s="27" t="s">
        <v>1722</v>
      </c>
      <c r="G515" s="27">
        <v>2</v>
      </c>
      <c r="H515" s="27" t="s">
        <v>1711</v>
      </c>
      <c r="I515" s="27" t="s">
        <v>721</v>
      </c>
      <c r="J515" s="27">
        <v>19</v>
      </c>
      <c r="K515" s="219">
        <v>2.9</v>
      </c>
      <c r="L515" s="51">
        <v>0.15263157894736842</v>
      </c>
      <c r="M515" s="213">
        <v>3</v>
      </c>
      <c r="N515" s="27" t="s">
        <v>815</v>
      </c>
      <c r="O515" s="27" t="s">
        <v>815</v>
      </c>
      <c r="P515" s="48" t="s">
        <v>815</v>
      </c>
      <c r="Q515" s="22">
        <v>6.76</v>
      </c>
      <c r="R515" s="23">
        <v>12.9</v>
      </c>
      <c r="S515" s="24">
        <v>0.57083526413345698</v>
      </c>
      <c r="T515" s="49">
        <v>28.946799081205242</v>
      </c>
      <c r="U515" s="24">
        <v>3.3194303797468359</v>
      </c>
      <c r="V515" s="24">
        <v>1.1018696202531646</v>
      </c>
      <c r="W515" s="189"/>
    </row>
    <row r="516" spans="1:24">
      <c r="A516" s="18">
        <v>100</v>
      </c>
      <c r="B516" s="27" t="s">
        <v>1553</v>
      </c>
      <c r="C516" s="47">
        <v>43314</v>
      </c>
      <c r="D516" s="27" t="s">
        <v>1713</v>
      </c>
      <c r="E516" s="50">
        <v>0.35416666666666669</v>
      </c>
      <c r="F516" s="27" t="s">
        <v>1722</v>
      </c>
      <c r="G516" s="27">
        <v>2</v>
      </c>
      <c r="H516" s="27" t="s">
        <v>1711</v>
      </c>
      <c r="I516" s="27" t="s">
        <v>721</v>
      </c>
      <c r="J516" s="27">
        <v>19</v>
      </c>
      <c r="K516" s="219">
        <v>2.9</v>
      </c>
      <c r="L516" s="51">
        <v>0.15263157894736842</v>
      </c>
      <c r="M516" s="213">
        <v>4</v>
      </c>
      <c r="N516" s="27">
        <v>18.399999999999999</v>
      </c>
      <c r="O516" s="27">
        <v>7.67</v>
      </c>
      <c r="P516" s="52">
        <v>0.81697009296354961</v>
      </c>
      <c r="Q516" s="27" t="s">
        <v>811</v>
      </c>
      <c r="R516" s="27" t="s">
        <v>811</v>
      </c>
      <c r="S516" s="27" t="s">
        <v>811</v>
      </c>
      <c r="T516" s="27" t="s">
        <v>811</v>
      </c>
      <c r="U516" s="27" t="s">
        <v>811</v>
      </c>
      <c r="V516" s="27" t="s">
        <v>811</v>
      </c>
      <c r="W516" s="188"/>
    </row>
    <row r="517" spans="1:24">
      <c r="A517" s="18">
        <v>101</v>
      </c>
      <c r="B517" s="27" t="s">
        <v>1553</v>
      </c>
      <c r="C517" s="47">
        <v>43314</v>
      </c>
      <c r="D517" s="27" t="s">
        <v>1713</v>
      </c>
      <c r="E517" s="50">
        <v>0.35416666666666669</v>
      </c>
      <c r="F517" s="27" t="s">
        <v>1722</v>
      </c>
      <c r="G517" s="27">
        <v>2</v>
      </c>
      <c r="H517" s="27" t="s">
        <v>1711</v>
      </c>
      <c r="I517" s="27" t="s">
        <v>721</v>
      </c>
      <c r="J517" s="27">
        <v>19</v>
      </c>
      <c r="K517" s="219">
        <v>2.9</v>
      </c>
      <c r="L517" s="51">
        <v>0.15263157894736842</v>
      </c>
      <c r="M517" s="213">
        <v>6</v>
      </c>
      <c r="N517" s="27">
        <v>10.4</v>
      </c>
      <c r="O517" s="27">
        <v>8.48</v>
      </c>
      <c r="P517" s="52">
        <v>0.75848441486117624</v>
      </c>
      <c r="Q517" s="27" t="s">
        <v>811</v>
      </c>
      <c r="R517" s="27" t="s">
        <v>811</v>
      </c>
      <c r="S517" s="27" t="s">
        <v>811</v>
      </c>
      <c r="T517" s="27" t="s">
        <v>811</v>
      </c>
      <c r="U517" s="27" t="s">
        <v>811</v>
      </c>
      <c r="V517" s="27" t="s">
        <v>811</v>
      </c>
      <c r="W517" s="188"/>
    </row>
    <row r="518" spans="1:24">
      <c r="A518" s="18">
        <v>102</v>
      </c>
      <c r="B518" s="27" t="s">
        <v>1553</v>
      </c>
      <c r="C518" s="47">
        <v>43314</v>
      </c>
      <c r="D518" s="27" t="s">
        <v>1713</v>
      </c>
      <c r="E518" s="50">
        <v>0.35416666666666669</v>
      </c>
      <c r="F518" s="27" t="s">
        <v>1722</v>
      </c>
      <c r="G518" s="27">
        <v>2</v>
      </c>
      <c r="H518" s="27" t="s">
        <v>1711</v>
      </c>
      <c r="I518" s="27" t="s">
        <v>721</v>
      </c>
      <c r="J518" s="27">
        <v>19</v>
      </c>
      <c r="K518" s="219">
        <v>2.9</v>
      </c>
      <c r="L518" s="51">
        <v>0.15263157894736842</v>
      </c>
      <c r="M518" s="213">
        <v>8</v>
      </c>
      <c r="N518" s="27">
        <v>8.6999999999999993</v>
      </c>
      <c r="O518" s="27">
        <v>8.0399999999999991</v>
      </c>
      <c r="P518" s="52">
        <v>0.69064770989857371</v>
      </c>
      <c r="Q518" s="27" t="s">
        <v>811</v>
      </c>
      <c r="R518" s="27" t="s">
        <v>811</v>
      </c>
      <c r="S518" s="27" t="s">
        <v>811</v>
      </c>
      <c r="T518" s="27" t="s">
        <v>811</v>
      </c>
      <c r="U518" s="27" t="s">
        <v>811</v>
      </c>
      <c r="V518" s="27" t="s">
        <v>811</v>
      </c>
      <c r="W518" s="189"/>
    </row>
    <row r="519" spans="1:24">
      <c r="A519" s="18">
        <v>103</v>
      </c>
      <c r="B519" s="27" t="s">
        <v>1553</v>
      </c>
      <c r="C519" s="47">
        <v>43314</v>
      </c>
      <c r="D519" s="27" t="s">
        <v>1713</v>
      </c>
      <c r="E519" s="50">
        <v>0.35416666666666702</v>
      </c>
      <c r="F519" s="27" t="s">
        <v>1722</v>
      </c>
      <c r="G519" s="27">
        <v>2</v>
      </c>
      <c r="H519" s="27" t="s">
        <v>1711</v>
      </c>
      <c r="I519" s="27" t="s">
        <v>721</v>
      </c>
      <c r="J519" s="27">
        <v>19</v>
      </c>
      <c r="K519" s="219">
        <v>2.9</v>
      </c>
      <c r="L519" s="51">
        <v>0.15263157894736842</v>
      </c>
      <c r="M519" s="213">
        <v>9</v>
      </c>
      <c r="N519" s="27" t="s">
        <v>815</v>
      </c>
      <c r="O519" s="27" t="s">
        <v>815</v>
      </c>
      <c r="P519" s="48" t="s">
        <v>815</v>
      </c>
      <c r="Q519" s="22">
        <v>6.28</v>
      </c>
      <c r="R519" s="23">
        <v>11.199999999999998</v>
      </c>
      <c r="S519" s="24">
        <v>0.41840101032229787</v>
      </c>
      <c r="T519" s="49">
        <v>42.32336981488988</v>
      </c>
      <c r="U519" s="24">
        <v>1.2688607594936703</v>
      </c>
      <c r="V519" s="24">
        <v>1.8367892405063302</v>
      </c>
      <c r="W519" s="189"/>
    </row>
    <row r="520" spans="1:24">
      <c r="A520" s="18">
        <v>104</v>
      </c>
      <c r="B520" s="27" t="s">
        <v>1553</v>
      </c>
      <c r="C520" s="47">
        <v>43314</v>
      </c>
      <c r="D520" s="27" t="s">
        <v>1713</v>
      </c>
      <c r="E520" s="50">
        <v>0.35416666666666669</v>
      </c>
      <c r="F520" s="27" t="s">
        <v>1722</v>
      </c>
      <c r="G520" s="27">
        <v>2</v>
      </c>
      <c r="H520" s="27" t="s">
        <v>1711</v>
      </c>
      <c r="I520" s="27" t="s">
        <v>721</v>
      </c>
      <c r="J520" s="27">
        <v>19</v>
      </c>
      <c r="K520" s="219">
        <v>2.9</v>
      </c>
      <c r="L520" s="51">
        <v>0.15263157894736842</v>
      </c>
      <c r="M520" s="213">
        <v>10</v>
      </c>
      <c r="N520" s="27">
        <v>7.8</v>
      </c>
      <c r="O520" s="54">
        <v>9.25</v>
      </c>
      <c r="P520" s="52">
        <v>0.77737243263085321</v>
      </c>
      <c r="Q520" s="27" t="s">
        <v>811</v>
      </c>
      <c r="R520" s="27" t="s">
        <v>811</v>
      </c>
      <c r="S520" s="27" t="s">
        <v>811</v>
      </c>
      <c r="T520" s="27" t="s">
        <v>811</v>
      </c>
      <c r="U520" s="27" t="s">
        <v>811</v>
      </c>
      <c r="V520" s="27" t="s">
        <v>811</v>
      </c>
      <c r="W520" s="189"/>
    </row>
    <row r="521" spans="1:24">
      <c r="A521" s="18">
        <v>105</v>
      </c>
      <c r="B521" s="27" t="s">
        <v>1553</v>
      </c>
      <c r="C521" s="47">
        <v>43314</v>
      </c>
      <c r="D521" s="27" t="s">
        <v>1713</v>
      </c>
      <c r="E521" s="50">
        <v>0.35416666666666669</v>
      </c>
      <c r="F521" s="27" t="s">
        <v>1722</v>
      </c>
      <c r="G521" s="27">
        <v>2</v>
      </c>
      <c r="H521" s="27" t="s">
        <v>1711</v>
      </c>
      <c r="I521" s="27" t="s">
        <v>721</v>
      </c>
      <c r="J521" s="27">
        <v>19</v>
      </c>
      <c r="K521" s="219">
        <v>2.9</v>
      </c>
      <c r="L521" s="51">
        <v>0.15263157894736842</v>
      </c>
      <c r="M521" s="213">
        <v>12</v>
      </c>
      <c r="N521" s="27">
        <v>7.3</v>
      </c>
      <c r="O521" s="27">
        <v>7.86</v>
      </c>
      <c r="P521" s="52">
        <v>0.65246463111997888</v>
      </c>
      <c r="Q521" s="27" t="s">
        <v>811</v>
      </c>
      <c r="R521" s="27" t="s">
        <v>811</v>
      </c>
      <c r="S521" s="27" t="s">
        <v>811</v>
      </c>
      <c r="T521" s="27" t="s">
        <v>811</v>
      </c>
      <c r="U521" s="27" t="s">
        <v>811</v>
      </c>
      <c r="V521" s="27" t="s">
        <v>811</v>
      </c>
      <c r="W521" s="189"/>
    </row>
    <row r="522" spans="1:24">
      <c r="A522" s="18">
        <v>106</v>
      </c>
      <c r="B522" s="27" t="s">
        <v>1553</v>
      </c>
      <c r="C522" s="47">
        <v>43314</v>
      </c>
      <c r="D522" s="27" t="s">
        <v>1713</v>
      </c>
      <c r="E522" s="50">
        <v>0.35416666666666669</v>
      </c>
      <c r="F522" s="27" t="s">
        <v>1722</v>
      </c>
      <c r="G522" s="27">
        <v>2</v>
      </c>
      <c r="H522" s="27" t="s">
        <v>1711</v>
      </c>
      <c r="I522" s="27" t="s">
        <v>721</v>
      </c>
      <c r="J522" s="27">
        <v>19</v>
      </c>
      <c r="K522" s="219">
        <v>2.9</v>
      </c>
      <c r="L522" s="51">
        <v>0.15263157894736842</v>
      </c>
      <c r="M522" s="213">
        <v>14</v>
      </c>
      <c r="N522" s="27">
        <v>7</v>
      </c>
      <c r="O522" s="27">
        <v>3.53</v>
      </c>
      <c r="P522" s="52">
        <v>0.29085315689366287</v>
      </c>
      <c r="Q522" s="27" t="s">
        <v>811</v>
      </c>
      <c r="R522" s="27" t="s">
        <v>811</v>
      </c>
      <c r="S522" s="27" t="s">
        <v>811</v>
      </c>
      <c r="T522" s="27" t="s">
        <v>811</v>
      </c>
      <c r="U522" s="27" t="s">
        <v>811</v>
      </c>
      <c r="V522" s="27" t="s">
        <v>811</v>
      </c>
      <c r="W522" s="189"/>
    </row>
    <row r="523" spans="1:24">
      <c r="A523" s="18">
        <v>107</v>
      </c>
      <c r="B523" s="27" t="s">
        <v>1553</v>
      </c>
      <c r="C523" s="47">
        <v>43314</v>
      </c>
      <c r="D523" s="27" t="s">
        <v>1713</v>
      </c>
      <c r="E523" s="50">
        <v>0.35416666666666669</v>
      </c>
      <c r="F523" s="27" t="s">
        <v>1722</v>
      </c>
      <c r="G523" s="27">
        <v>2</v>
      </c>
      <c r="H523" s="27" t="s">
        <v>1711</v>
      </c>
      <c r="I523" s="27" t="s">
        <v>721</v>
      </c>
      <c r="J523" s="27">
        <v>19</v>
      </c>
      <c r="K523" s="219">
        <v>2.9</v>
      </c>
      <c r="L523" s="51">
        <v>0.15263157894736842</v>
      </c>
      <c r="M523" s="213">
        <v>16</v>
      </c>
      <c r="N523" s="27">
        <v>6.9</v>
      </c>
      <c r="O523" s="27">
        <v>2.67</v>
      </c>
      <c r="P523" s="52">
        <v>0.21944613421894035</v>
      </c>
      <c r="Q523" s="27" t="s">
        <v>811</v>
      </c>
      <c r="R523" s="27" t="s">
        <v>811</v>
      </c>
      <c r="S523" s="27" t="s">
        <v>811</v>
      </c>
      <c r="T523" s="27" t="s">
        <v>811</v>
      </c>
      <c r="U523" s="27" t="s">
        <v>811</v>
      </c>
      <c r="V523" s="27" t="s">
        <v>811</v>
      </c>
      <c r="W523" s="189"/>
    </row>
    <row r="524" spans="1:24">
      <c r="A524" s="18">
        <v>108</v>
      </c>
      <c r="B524" s="27" t="s">
        <v>1553</v>
      </c>
      <c r="C524" s="47">
        <v>43314</v>
      </c>
      <c r="D524" s="27" t="s">
        <v>1713</v>
      </c>
      <c r="E524" s="50">
        <v>0.35416666666666669</v>
      </c>
      <c r="F524" s="27" t="s">
        <v>1722</v>
      </c>
      <c r="G524" s="27">
        <v>2</v>
      </c>
      <c r="H524" s="27" t="s">
        <v>1711</v>
      </c>
      <c r="I524" s="27" t="s">
        <v>721</v>
      </c>
      <c r="J524" s="27">
        <v>19</v>
      </c>
      <c r="K524" s="219">
        <v>2.9</v>
      </c>
      <c r="L524" s="51">
        <v>0.15263157894736842</v>
      </c>
      <c r="M524" s="213">
        <v>18</v>
      </c>
      <c r="N524" s="27">
        <v>6.8</v>
      </c>
      <c r="O524" s="27">
        <v>2.68</v>
      </c>
      <c r="P524" s="52">
        <v>0.21971873042856127</v>
      </c>
      <c r="Q524" s="22">
        <v>6.15</v>
      </c>
      <c r="R524" s="23">
        <v>28.2</v>
      </c>
      <c r="S524" s="24">
        <v>1.1244765242398485</v>
      </c>
      <c r="T524" s="49">
        <v>69.988550195919458</v>
      </c>
      <c r="U524" s="24">
        <v>1.2801898734177219</v>
      </c>
      <c r="V524" s="24">
        <v>3.606510126582279</v>
      </c>
      <c r="W524" s="188"/>
    </row>
    <row r="525" spans="1:24">
      <c r="A525" s="18">
        <v>109</v>
      </c>
      <c r="B525" s="27" t="s">
        <v>1553</v>
      </c>
      <c r="C525" s="47">
        <v>43314</v>
      </c>
      <c r="D525" s="27" t="s">
        <v>1713</v>
      </c>
      <c r="E525" s="50">
        <v>0.35416666666666669</v>
      </c>
      <c r="F525" s="27" t="s">
        <v>1722</v>
      </c>
      <c r="G525" s="27">
        <v>2</v>
      </c>
      <c r="H525" s="27" t="s">
        <v>1711</v>
      </c>
      <c r="I525" s="27" t="s">
        <v>721</v>
      </c>
      <c r="J525" s="27">
        <v>19</v>
      </c>
      <c r="K525" s="219">
        <v>2.9</v>
      </c>
      <c r="L525" s="51">
        <v>0.15263157894736842</v>
      </c>
      <c r="M525" s="213">
        <v>19</v>
      </c>
      <c r="N525" s="27">
        <v>6.8</v>
      </c>
      <c r="O525" s="27">
        <v>2.68</v>
      </c>
      <c r="P525" s="52">
        <v>0.21971873042856127</v>
      </c>
      <c r="Q525" s="27" t="s">
        <v>811</v>
      </c>
      <c r="R525" s="27" t="s">
        <v>811</v>
      </c>
      <c r="S525" s="27" t="s">
        <v>811</v>
      </c>
      <c r="T525" s="27" t="s">
        <v>811</v>
      </c>
      <c r="U525" s="27" t="s">
        <v>811</v>
      </c>
      <c r="V525" s="27" t="s">
        <v>811</v>
      </c>
      <c r="W525" s="189"/>
    </row>
    <row r="526" spans="1:24" s="104" customFormat="1">
      <c r="A526" s="96">
        <v>110</v>
      </c>
      <c r="B526" s="263" t="s">
        <v>231</v>
      </c>
      <c r="C526" s="286">
        <v>43314</v>
      </c>
      <c r="D526" s="263" t="s">
        <v>1715</v>
      </c>
      <c r="E526" s="309">
        <v>0.34375</v>
      </c>
      <c r="F526" s="263" t="s">
        <v>1722</v>
      </c>
      <c r="G526" s="263">
        <v>1</v>
      </c>
      <c r="H526" s="263" t="s">
        <v>817</v>
      </c>
      <c r="I526" s="263" t="s">
        <v>721</v>
      </c>
      <c r="J526" s="263">
        <v>6.5</v>
      </c>
      <c r="K526" s="310">
        <v>3.8</v>
      </c>
      <c r="L526" s="311">
        <v>0.58461538461538454</v>
      </c>
      <c r="M526" s="312">
        <v>0.5</v>
      </c>
      <c r="N526" s="263">
        <v>26.6</v>
      </c>
      <c r="O526" s="263">
        <v>6.67</v>
      </c>
      <c r="P526" s="313">
        <v>0.83116587092472982</v>
      </c>
      <c r="Q526" s="99">
        <v>5.91</v>
      </c>
      <c r="R526" s="100">
        <v>6.4999999999999991</v>
      </c>
      <c r="S526" s="103">
        <v>0.48813451204268082</v>
      </c>
      <c r="T526" s="297">
        <v>20.647244966896366</v>
      </c>
      <c r="U526" s="103">
        <v>4.4070253164556972</v>
      </c>
      <c r="V526" s="238">
        <v>2.5000000000000001E-2</v>
      </c>
      <c r="W526" s="314"/>
      <c r="X526" s="262"/>
    </row>
    <row r="527" spans="1:24">
      <c r="A527" s="18">
        <v>111</v>
      </c>
      <c r="B527" s="27" t="s">
        <v>231</v>
      </c>
      <c r="C527" s="47">
        <v>43314</v>
      </c>
      <c r="D527" s="27" t="s">
        <v>1715</v>
      </c>
      <c r="E527" s="50">
        <v>0.34375</v>
      </c>
      <c r="F527" s="27" t="s">
        <v>1722</v>
      </c>
      <c r="G527" s="27">
        <v>1</v>
      </c>
      <c r="H527" s="27" t="s">
        <v>817</v>
      </c>
      <c r="I527" s="27" t="s">
        <v>721</v>
      </c>
      <c r="J527" s="27">
        <v>6.5</v>
      </c>
      <c r="K527" s="219">
        <v>3.8</v>
      </c>
      <c r="L527" s="51">
        <v>0.58461538461538454</v>
      </c>
      <c r="M527" s="213">
        <v>2</v>
      </c>
      <c r="N527" s="27">
        <v>26.6</v>
      </c>
      <c r="O527" s="27">
        <v>6.99</v>
      </c>
      <c r="P527" s="52">
        <v>0.87104189471722071</v>
      </c>
      <c r="Q527" s="27" t="s">
        <v>811</v>
      </c>
      <c r="R527" s="27" t="s">
        <v>811</v>
      </c>
      <c r="S527" s="27" t="s">
        <v>811</v>
      </c>
      <c r="T527" s="27" t="s">
        <v>811</v>
      </c>
      <c r="U527" s="27" t="s">
        <v>811</v>
      </c>
      <c r="V527" s="27" t="s">
        <v>811</v>
      </c>
      <c r="W527" s="189"/>
    </row>
    <row r="528" spans="1:24">
      <c r="A528" s="18">
        <v>112</v>
      </c>
      <c r="B528" s="27" t="s">
        <v>231</v>
      </c>
      <c r="C528" s="47">
        <v>43314</v>
      </c>
      <c r="D528" s="27" t="s">
        <v>1715</v>
      </c>
      <c r="E528" s="50">
        <v>0.34375</v>
      </c>
      <c r="F528" s="27" t="s">
        <v>1722</v>
      </c>
      <c r="G528" s="27">
        <v>1</v>
      </c>
      <c r="H528" s="27" t="s">
        <v>817</v>
      </c>
      <c r="I528" s="27" t="s">
        <v>721</v>
      </c>
      <c r="J528" s="27">
        <v>6.5</v>
      </c>
      <c r="K528" s="219">
        <v>3.8</v>
      </c>
      <c r="L528" s="51">
        <v>0.58461538461538454</v>
      </c>
      <c r="M528" s="213">
        <v>4</v>
      </c>
      <c r="N528" s="27">
        <v>19.899999999999999</v>
      </c>
      <c r="O528" s="27">
        <v>7.58</v>
      </c>
      <c r="P528" s="52">
        <v>0.83213713939092859</v>
      </c>
      <c r="Q528" s="27" t="s">
        <v>811</v>
      </c>
      <c r="R528" s="27" t="s">
        <v>811</v>
      </c>
      <c r="S528" s="27" t="s">
        <v>811</v>
      </c>
      <c r="T528" s="27" t="s">
        <v>811</v>
      </c>
      <c r="U528" s="27" t="s">
        <v>811</v>
      </c>
      <c r="V528" s="27" t="s">
        <v>811</v>
      </c>
      <c r="W528" s="189"/>
    </row>
    <row r="529" spans="1:24">
      <c r="A529" s="18">
        <v>113</v>
      </c>
      <c r="B529" s="27" t="s">
        <v>231</v>
      </c>
      <c r="C529" s="47">
        <v>43314</v>
      </c>
      <c r="D529" s="27" t="s">
        <v>1715</v>
      </c>
      <c r="E529" s="50">
        <v>0.34375</v>
      </c>
      <c r="F529" s="27" t="s">
        <v>1722</v>
      </c>
      <c r="G529" s="27">
        <v>1</v>
      </c>
      <c r="H529" s="27" t="s">
        <v>817</v>
      </c>
      <c r="I529" s="27" t="s">
        <v>721</v>
      </c>
      <c r="J529" s="27">
        <v>6.5</v>
      </c>
      <c r="K529" s="219">
        <v>3.8</v>
      </c>
      <c r="L529" s="51">
        <v>0.58461538461538454</v>
      </c>
      <c r="M529" s="213">
        <v>5.5</v>
      </c>
      <c r="N529" s="27" t="s">
        <v>815</v>
      </c>
      <c r="O529" s="27" t="s">
        <v>815</v>
      </c>
      <c r="P529" s="48" t="s">
        <v>815</v>
      </c>
      <c r="Q529" s="22">
        <v>6.09</v>
      </c>
      <c r="R529" s="23">
        <v>12.899999999999999</v>
      </c>
      <c r="S529" s="24">
        <v>1.532703164363713</v>
      </c>
      <c r="T529" s="49">
        <v>25.906669369004192</v>
      </c>
      <c r="U529" s="24">
        <v>20.845569620253162</v>
      </c>
      <c r="V529" s="24">
        <v>6.4519303797468401</v>
      </c>
      <c r="W529" s="189"/>
    </row>
    <row r="530" spans="1:24">
      <c r="A530" s="18">
        <v>114</v>
      </c>
      <c r="B530" s="27" t="s">
        <v>231</v>
      </c>
      <c r="C530" s="47">
        <v>43314</v>
      </c>
      <c r="D530" s="27" t="s">
        <v>1715</v>
      </c>
      <c r="E530" s="50">
        <v>0.34375</v>
      </c>
      <c r="F530" s="27" t="s">
        <v>1722</v>
      </c>
      <c r="G530" s="27">
        <v>1</v>
      </c>
      <c r="H530" s="27" t="s">
        <v>817</v>
      </c>
      <c r="I530" s="27" t="s">
        <v>721</v>
      </c>
      <c r="J530" s="27">
        <v>6.5</v>
      </c>
      <c r="K530" s="219">
        <v>3.8</v>
      </c>
      <c r="L530" s="51">
        <v>0.58461538461538454</v>
      </c>
      <c r="M530" s="213">
        <v>6</v>
      </c>
      <c r="N530" s="27">
        <v>11.9</v>
      </c>
      <c r="O530" s="27">
        <v>7.0000000000000007E-2</v>
      </c>
      <c r="P530" s="52">
        <v>6.4817748360446025E-3</v>
      </c>
      <c r="Q530" s="27" t="s">
        <v>811</v>
      </c>
      <c r="R530" s="27" t="s">
        <v>811</v>
      </c>
      <c r="S530" s="27" t="s">
        <v>811</v>
      </c>
      <c r="T530" s="27" t="s">
        <v>811</v>
      </c>
      <c r="U530" s="27" t="s">
        <v>811</v>
      </c>
      <c r="V530" s="27" t="s">
        <v>811</v>
      </c>
      <c r="W530" s="189"/>
    </row>
    <row r="531" spans="1:24" s="104" customFormat="1">
      <c r="A531" s="96">
        <v>115</v>
      </c>
      <c r="B531" s="263" t="s">
        <v>232</v>
      </c>
      <c r="C531" s="286">
        <v>43314</v>
      </c>
      <c r="D531" s="263" t="s">
        <v>1725</v>
      </c>
      <c r="E531" s="309">
        <v>0.32291666666666669</v>
      </c>
      <c r="F531" s="263" t="s">
        <v>1722</v>
      </c>
      <c r="G531" s="263">
        <v>1</v>
      </c>
      <c r="H531" s="263" t="s">
        <v>1656</v>
      </c>
      <c r="I531" s="263" t="s">
        <v>721</v>
      </c>
      <c r="J531" s="263">
        <v>6.9</v>
      </c>
      <c r="K531" s="310">
        <v>1.36</v>
      </c>
      <c r="L531" s="311">
        <v>0.19710144927536233</v>
      </c>
      <c r="M531" s="312">
        <v>0.5</v>
      </c>
      <c r="N531" s="263">
        <v>25.6</v>
      </c>
      <c r="O531" s="263">
        <v>7.54</v>
      </c>
      <c r="P531" s="313">
        <v>0.92268301545511011</v>
      </c>
      <c r="Q531" s="99">
        <v>6.82</v>
      </c>
      <c r="R531" s="100">
        <v>28.5</v>
      </c>
      <c r="S531" s="103">
        <v>0.70248895033336833</v>
      </c>
      <c r="T531" s="297">
        <v>30.466863937305774</v>
      </c>
      <c r="U531" s="103">
        <v>7.6471518987341778</v>
      </c>
      <c r="V531" s="103">
        <v>0.45259810126582328</v>
      </c>
      <c r="W531" s="315"/>
      <c r="X531" s="262"/>
    </row>
    <row r="532" spans="1:24">
      <c r="A532" s="18">
        <v>116</v>
      </c>
      <c r="B532" s="27" t="s">
        <v>232</v>
      </c>
      <c r="C532" s="47">
        <v>43314</v>
      </c>
      <c r="D532" s="27" t="s">
        <v>1725</v>
      </c>
      <c r="E532" s="50">
        <v>0.32291666666666669</v>
      </c>
      <c r="F532" s="27" t="s">
        <v>1722</v>
      </c>
      <c r="G532" s="27">
        <v>1</v>
      </c>
      <c r="H532" s="27" t="s">
        <v>1656</v>
      </c>
      <c r="I532" s="27" t="s">
        <v>721</v>
      </c>
      <c r="J532" s="27">
        <v>6.9</v>
      </c>
      <c r="K532" s="219">
        <v>1.36</v>
      </c>
      <c r="L532" s="51">
        <v>0.19710144927536233</v>
      </c>
      <c r="M532" s="213">
        <v>2</v>
      </c>
      <c r="N532" s="27">
        <v>25.6</v>
      </c>
      <c r="O532" s="27">
        <v>7.45</v>
      </c>
      <c r="P532" s="52">
        <v>0.91166955771095093</v>
      </c>
      <c r="Q532" s="27" t="s">
        <v>811</v>
      </c>
      <c r="R532" s="27" t="s">
        <v>811</v>
      </c>
      <c r="S532" s="27" t="s">
        <v>811</v>
      </c>
      <c r="T532" s="27" t="s">
        <v>811</v>
      </c>
      <c r="U532" s="27" t="s">
        <v>811</v>
      </c>
      <c r="V532" s="27" t="s">
        <v>811</v>
      </c>
      <c r="W532" s="189"/>
    </row>
    <row r="533" spans="1:24">
      <c r="A533" s="18">
        <v>117</v>
      </c>
      <c r="B533" s="27" t="s">
        <v>232</v>
      </c>
      <c r="C533" s="47">
        <v>43314</v>
      </c>
      <c r="D533" s="27" t="s">
        <v>1725</v>
      </c>
      <c r="E533" s="50">
        <v>0.32291666666666669</v>
      </c>
      <c r="F533" s="27" t="s">
        <v>1722</v>
      </c>
      <c r="G533" s="27">
        <v>1</v>
      </c>
      <c r="H533" s="27" t="s">
        <v>1656</v>
      </c>
      <c r="I533" s="27" t="s">
        <v>721</v>
      </c>
      <c r="J533" s="27">
        <v>6.9</v>
      </c>
      <c r="K533" s="219">
        <v>1.36</v>
      </c>
      <c r="L533" s="51">
        <v>0.19710144927536233</v>
      </c>
      <c r="M533" s="213">
        <v>4</v>
      </c>
      <c r="N533" s="27">
        <v>16.2</v>
      </c>
      <c r="O533" s="27">
        <v>0.12</v>
      </c>
      <c r="P533" s="52">
        <v>1.2211296130555657E-2</v>
      </c>
      <c r="Q533" s="27" t="s">
        <v>811</v>
      </c>
      <c r="R533" s="27" t="s">
        <v>811</v>
      </c>
      <c r="S533" s="27" t="s">
        <v>811</v>
      </c>
      <c r="T533" s="27" t="s">
        <v>811</v>
      </c>
      <c r="U533" s="27" t="s">
        <v>811</v>
      </c>
      <c r="V533" s="27" t="s">
        <v>811</v>
      </c>
      <c r="W533" s="188"/>
    </row>
    <row r="534" spans="1:24">
      <c r="A534" s="18">
        <v>118</v>
      </c>
      <c r="B534" s="27" t="s">
        <v>232</v>
      </c>
      <c r="C534" s="47">
        <v>43314</v>
      </c>
      <c r="D534" s="27" t="s">
        <v>1725</v>
      </c>
      <c r="E534" s="50">
        <v>0.32291666666666669</v>
      </c>
      <c r="F534" s="27" t="s">
        <v>1722</v>
      </c>
      <c r="G534" s="27">
        <v>1</v>
      </c>
      <c r="H534" s="27" t="s">
        <v>1656</v>
      </c>
      <c r="I534" s="27" t="s">
        <v>721</v>
      </c>
      <c r="J534" s="27">
        <v>6.9</v>
      </c>
      <c r="K534" s="219">
        <v>1.36</v>
      </c>
      <c r="L534" s="51">
        <v>0.19710144927536233</v>
      </c>
      <c r="M534" s="213">
        <v>6</v>
      </c>
      <c r="N534" s="27">
        <v>10.4</v>
      </c>
      <c r="O534" s="27">
        <v>0.06</v>
      </c>
      <c r="P534" s="52">
        <v>5.3666350108102084E-3</v>
      </c>
      <c r="Q534" s="27" t="s">
        <v>811</v>
      </c>
      <c r="R534" s="27" t="s">
        <v>811</v>
      </c>
      <c r="S534" s="24">
        <v>8.9377100805928951</v>
      </c>
      <c r="T534" s="49">
        <v>186.1215052019997</v>
      </c>
      <c r="U534" s="24">
        <v>16.540506329113924</v>
      </c>
      <c r="V534" s="24">
        <v>14.42649367088608</v>
      </c>
      <c r="W534" s="188"/>
    </row>
    <row r="535" spans="1:24">
      <c r="A535" s="18">
        <v>119</v>
      </c>
      <c r="B535" s="27" t="s">
        <v>232</v>
      </c>
      <c r="C535" s="47">
        <v>43314</v>
      </c>
      <c r="D535" s="27" t="s">
        <v>1725</v>
      </c>
      <c r="E535" s="50">
        <v>0.32291666666666669</v>
      </c>
      <c r="F535" s="27" t="s">
        <v>1722</v>
      </c>
      <c r="G535" s="27">
        <v>1</v>
      </c>
      <c r="H535" s="27" t="s">
        <v>1656</v>
      </c>
      <c r="I535" s="27" t="s">
        <v>721</v>
      </c>
      <c r="J535" s="27">
        <v>6.9</v>
      </c>
      <c r="K535" s="219">
        <v>1.36</v>
      </c>
      <c r="L535" s="51">
        <v>0.19710144927536233</v>
      </c>
      <c r="M535" s="213">
        <v>6.4</v>
      </c>
      <c r="N535" s="27" t="s">
        <v>815</v>
      </c>
      <c r="O535" s="27" t="s">
        <v>815</v>
      </c>
      <c r="P535" s="48" t="s">
        <v>815</v>
      </c>
      <c r="Q535" s="22">
        <v>6.69</v>
      </c>
      <c r="R535" s="23">
        <v>73.400000000000006</v>
      </c>
      <c r="S535" s="27" t="s">
        <v>811</v>
      </c>
      <c r="T535" s="27" t="s">
        <v>811</v>
      </c>
      <c r="U535" s="27" t="s">
        <v>811</v>
      </c>
      <c r="V535" s="27" t="s">
        <v>811</v>
      </c>
      <c r="W535" s="189"/>
    </row>
    <row r="536" spans="1:24" s="104" customFormat="1">
      <c r="A536" s="96">
        <v>120</v>
      </c>
      <c r="B536" s="287" t="s">
        <v>1699</v>
      </c>
      <c r="C536" s="286">
        <v>43328</v>
      </c>
      <c r="D536" s="287" t="s">
        <v>815</v>
      </c>
      <c r="E536" s="287" t="s">
        <v>815</v>
      </c>
      <c r="F536" s="287" t="s">
        <v>815</v>
      </c>
      <c r="G536" s="287" t="s">
        <v>815</v>
      </c>
      <c r="H536" s="287" t="s">
        <v>815</v>
      </c>
      <c r="I536" s="287" t="s">
        <v>815</v>
      </c>
      <c r="J536" s="287" t="s">
        <v>815</v>
      </c>
      <c r="K536" s="290" t="s">
        <v>815</v>
      </c>
      <c r="L536" s="311" t="s">
        <v>815</v>
      </c>
      <c r="M536" s="292" t="s">
        <v>815</v>
      </c>
      <c r="N536" s="287" t="s">
        <v>815</v>
      </c>
      <c r="O536" s="287" t="s">
        <v>815</v>
      </c>
      <c r="P536" s="316" t="s">
        <v>815</v>
      </c>
      <c r="Q536" s="99">
        <v>7.11</v>
      </c>
      <c r="R536" s="100">
        <v>64.3</v>
      </c>
      <c r="S536" s="103">
        <v>4.8535600204850908</v>
      </c>
      <c r="T536" s="297">
        <v>145.38376705850561</v>
      </c>
      <c r="U536" s="103">
        <v>40.558227848101268</v>
      </c>
      <c r="V536" s="103">
        <v>19.76477215189874</v>
      </c>
      <c r="W536" s="315"/>
      <c r="X536" s="262"/>
    </row>
    <row r="537" spans="1:24" s="104" customFormat="1">
      <c r="A537" s="96">
        <v>121</v>
      </c>
      <c r="B537" s="287" t="s">
        <v>1700</v>
      </c>
      <c r="C537" s="286">
        <v>43328</v>
      </c>
      <c r="D537" s="287" t="s">
        <v>815</v>
      </c>
      <c r="E537" s="287" t="s">
        <v>815</v>
      </c>
      <c r="F537" s="287" t="s">
        <v>815</v>
      </c>
      <c r="G537" s="287" t="s">
        <v>815</v>
      </c>
      <c r="H537" s="287" t="s">
        <v>815</v>
      </c>
      <c r="I537" s="287" t="s">
        <v>815</v>
      </c>
      <c r="J537" s="287" t="s">
        <v>815</v>
      </c>
      <c r="K537" s="290" t="s">
        <v>815</v>
      </c>
      <c r="L537" s="311" t="s">
        <v>815</v>
      </c>
      <c r="M537" s="292" t="s">
        <v>815</v>
      </c>
      <c r="N537" s="287" t="s">
        <v>815</v>
      </c>
      <c r="O537" s="287" t="s">
        <v>815</v>
      </c>
      <c r="P537" s="316" t="s">
        <v>815</v>
      </c>
      <c r="Q537" s="99">
        <v>7.12</v>
      </c>
      <c r="R537" s="100">
        <v>42.29999999999999</v>
      </c>
      <c r="S537" s="103">
        <v>7.8991733458761137</v>
      </c>
      <c r="T537" s="297">
        <v>195.54590730982298</v>
      </c>
      <c r="U537" s="103">
        <v>154.07594936708861</v>
      </c>
      <c r="V537" s="103">
        <v>66.094050632911348</v>
      </c>
      <c r="W537" s="315"/>
      <c r="X537" s="262"/>
    </row>
    <row r="538" spans="1:24" s="104" customFormat="1">
      <c r="A538" s="96">
        <v>122</v>
      </c>
      <c r="B538" s="287" t="s">
        <v>1701</v>
      </c>
      <c r="C538" s="286">
        <v>43328</v>
      </c>
      <c r="D538" s="287" t="s">
        <v>815</v>
      </c>
      <c r="E538" s="287" t="s">
        <v>815</v>
      </c>
      <c r="F538" s="287" t="s">
        <v>815</v>
      </c>
      <c r="G538" s="287" t="s">
        <v>815</v>
      </c>
      <c r="H538" s="287" t="s">
        <v>815</v>
      </c>
      <c r="I538" s="287" t="s">
        <v>815</v>
      </c>
      <c r="J538" s="287" t="s">
        <v>815</v>
      </c>
      <c r="K538" s="290" t="s">
        <v>815</v>
      </c>
      <c r="L538" s="311" t="s">
        <v>815</v>
      </c>
      <c r="M538" s="292" t="s">
        <v>815</v>
      </c>
      <c r="N538" s="287" t="s">
        <v>815</v>
      </c>
      <c r="O538" s="287" t="s">
        <v>815</v>
      </c>
      <c r="P538" s="316" t="s">
        <v>815</v>
      </c>
      <c r="Q538" s="99">
        <v>6.63</v>
      </c>
      <c r="R538" s="100">
        <v>25.700000000000003</v>
      </c>
      <c r="S538" s="103">
        <v>5.5879802867427024</v>
      </c>
      <c r="T538" s="297">
        <v>159.97638967707064</v>
      </c>
      <c r="U538" s="103">
        <v>36.253164556962027</v>
      </c>
      <c r="V538" s="103">
        <v>3.8428354430379832</v>
      </c>
      <c r="W538" s="315"/>
      <c r="X538" s="262"/>
    </row>
    <row r="539" spans="1:24" s="104" customFormat="1">
      <c r="A539" s="96">
        <v>123</v>
      </c>
      <c r="B539" s="287" t="s">
        <v>1702</v>
      </c>
      <c r="C539" s="286">
        <v>43328</v>
      </c>
      <c r="D539" s="287" t="s">
        <v>815</v>
      </c>
      <c r="E539" s="287" t="s">
        <v>815</v>
      </c>
      <c r="F539" s="287" t="s">
        <v>815</v>
      </c>
      <c r="G539" s="287" t="s">
        <v>815</v>
      </c>
      <c r="H539" s="287" t="s">
        <v>815</v>
      </c>
      <c r="I539" s="287" t="s">
        <v>815</v>
      </c>
      <c r="J539" s="287" t="s">
        <v>815</v>
      </c>
      <c r="K539" s="290" t="s">
        <v>815</v>
      </c>
      <c r="L539" s="311" t="s">
        <v>815</v>
      </c>
      <c r="M539" s="292" t="s">
        <v>815</v>
      </c>
      <c r="N539" s="287" t="s">
        <v>815</v>
      </c>
      <c r="O539" s="287" t="s">
        <v>815</v>
      </c>
      <c r="P539" s="316" t="s">
        <v>815</v>
      </c>
      <c r="Q539" s="99">
        <v>7.1</v>
      </c>
      <c r="R539" s="100">
        <v>45.1</v>
      </c>
      <c r="S539" s="103">
        <v>2.9696123809546942</v>
      </c>
      <c r="T539" s="297">
        <v>28.034760167544928</v>
      </c>
      <c r="U539" s="103">
        <v>5.7778481012658229</v>
      </c>
      <c r="V539" s="103">
        <v>7.199651898734178</v>
      </c>
      <c r="W539" s="314"/>
      <c r="X539" s="262"/>
    </row>
    <row r="540" spans="1:24" s="104" customFormat="1">
      <c r="A540" s="96">
        <v>124</v>
      </c>
      <c r="B540" s="287" t="s">
        <v>1716</v>
      </c>
      <c r="C540" s="286">
        <v>43328</v>
      </c>
      <c r="D540" s="287" t="s">
        <v>815</v>
      </c>
      <c r="E540" s="287" t="s">
        <v>815</v>
      </c>
      <c r="F540" s="287" t="s">
        <v>815</v>
      </c>
      <c r="G540" s="287" t="s">
        <v>815</v>
      </c>
      <c r="H540" s="287" t="s">
        <v>815</v>
      </c>
      <c r="I540" s="287" t="s">
        <v>815</v>
      </c>
      <c r="J540" s="287" t="s">
        <v>815</v>
      </c>
      <c r="K540" s="290" t="s">
        <v>815</v>
      </c>
      <c r="L540" s="311" t="s">
        <v>815</v>
      </c>
      <c r="M540" s="292" t="s">
        <v>815</v>
      </c>
      <c r="N540" s="287" t="s">
        <v>815</v>
      </c>
      <c r="O540" s="287" t="s">
        <v>815</v>
      </c>
      <c r="P540" s="316" t="s">
        <v>815</v>
      </c>
      <c r="Q540" s="99">
        <v>6.18</v>
      </c>
      <c r="R540" s="100">
        <v>18.7</v>
      </c>
      <c r="S540" s="103">
        <v>1.788153691757665</v>
      </c>
      <c r="T540" s="297">
        <v>111.33431428185379</v>
      </c>
      <c r="U540" s="103">
        <v>78.397468354430373</v>
      </c>
      <c r="V540" s="103">
        <v>20.947531645569629</v>
      </c>
      <c r="W540" s="314"/>
      <c r="X540" s="262"/>
    </row>
    <row r="541" spans="1:24" s="104" customFormat="1">
      <c r="A541" s="96">
        <v>125</v>
      </c>
      <c r="B541" s="287" t="s">
        <v>1717</v>
      </c>
      <c r="C541" s="286">
        <v>43328</v>
      </c>
      <c r="D541" s="287" t="s">
        <v>815</v>
      </c>
      <c r="E541" s="287" t="s">
        <v>815</v>
      </c>
      <c r="F541" s="287" t="s">
        <v>815</v>
      </c>
      <c r="G541" s="287" t="s">
        <v>815</v>
      </c>
      <c r="H541" s="287" t="s">
        <v>815</v>
      </c>
      <c r="I541" s="287" t="s">
        <v>815</v>
      </c>
      <c r="J541" s="287" t="s">
        <v>815</v>
      </c>
      <c r="K541" s="290" t="s">
        <v>815</v>
      </c>
      <c r="L541" s="311" t="s">
        <v>815</v>
      </c>
      <c r="M541" s="292" t="s">
        <v>815</v>
      </c>
      <c r="N541" s="287" t="s">
        <v>815</v>
      </c>
      <c r="O541" s="287" t="s">
        <v>815</v>
      </c>
      <c r="P541" s="316" t="s">
        <v>815</v>
      </c>
      <c r="Q541" s="99">
        <v>6.88</v>
      </c>
      <c r="R541" s="100">
        <v>72</v>
      </c>
      <c r="S541" s="103">
        <v>21.651917378337714</v>
      </c>
      <c r="T541" s="297">
        <v>180.95328469125789</v>
      </c>
      <c r="U541" s="103">
        <v>98.336708860759501</v>
      </c>
      <c r="V541" s="103">
        <v>117.17929113924046</v>
      </c>
      <c r="W541" s="315"/>
      <c r="X541" s="262"/>
    </row>
    <row r="542" spans="1:24" s="104" customFormat="1">
      <c r="A542" s="96">
        <v>126</v>
      </c>
      <c r="B542" s="263" t="s">
        <v>801</v>
      </c>
      <c r="C542" s="286">
        <v>43328</v>
      </c>
      <c r="D542" s="263" t="s">
        <v>1726</v>
      </c>
      <c r="E542" s="309">
        <v>0.31597222222222221</v>
      </c>
      <c r="F542" s="263" t="s">
        <v>721</v>
      </c>
      <c r="G542" s="263">
        <v>2</v>
      </c>
      <c r="H542" s="263" t="s">
        <v>1393</v>
      </c>
      <c r="I542" s="263" t="s">
        <v>721</v>
      </c>
      <c r="J542" s="263">
        <v>6.3</v>
      </c>
      <c r="K542" s="310">
        <v>1.6</v>
      </c>
      <c r="L542" s="311">
        <v>0.25396825396825401</v>
      </c>
      <c r="M542" s="312">
        <v>0.5</v>
      </c>
      <c r="N542" s="263">
        <v>26.4</v>
      </c>
      <c r="O542" s="263">
        <v>7.78</v>
      </c>
      <c r="P542" s="313">
        <v>0.96599267937562316</v>
      </c>
      <c r="Q542" s="99">
        <v>6.82</v>
      </c>
      <c r="R542" s="100">
        <v>9.1999999999999993</v>
      </c>
      <c r="S542" s="103">
        <v>1.0218021095758087</v>
      </c>
      <c r="T542" s="297">
        <v>26.210682340224295</v>
      </c>
      <c r="U542" s="103">
        <v>75.678481012658239</v>
      </c>
      <c r="V542" s="238">
        <v>2.5000000000000001E-2</v>
      </c>
      <c r="W542" s="315"/>
      <c r="X542" s="262"/>
    </row>
    <row r="543" spans="1:24">
      <c r="A543" s="18">
        <v>127</v>
      </c>
      <c r="B543" s="27" t="s">
        <v>801</v>
      </c>
      <c r="C543" s="47">
        <v>43328</v>
      </c>
      <c r="D543" s="27" t="s">
        <v>1726</v>
      </c>
      <c r="E543" s="50">
        <v>0.31597222222222221</v>
      </c>
      <c r="F543" s="27" t="s">
        <v>721</v>
      </c>
      <c r="G543" s="27">
        <v>2</v>
      </c>
      <c r="H543" s="27" t="s">
        <v>1393</v>
      </c>
      <c r="I543" s="27" t="s">
        <v>721</v>
      </c>
      <c r="J543" s="27">
        <v>6.3</v>
      </c>
      <c r="K543" s="219">
        <v>1.6</v>
      </c>
      <c r="L543" s="51">
        <v>0.25396825396825401</v>
      </c>
      <c r="M543" s="213">
        <v>1</v>
      </c>
      <c r="N543" s="27">
        <v>26.5</v>
      </c>
      <c r="O543" s="27">
        <v>7.6</v>
      </c>
      <c r="P543" s="52">
        <v>0.94534900142031641</v>
      </c>
      <c r="Q543" s="27" t="s">
        <v>811</v>
      </c>
      <c r="R543" s="27" t="s">
        <v>811</v>
      </c>
      <c r="S543" s="27" t="s">
        <v>811</v>
      </c>
      <c r="T543" s="27" t="s">
        <v>811</v>
      </c>
      <c r="U543" s="27" t="s">
        <v>811</v>
      </c>
      <c r="V543" s="27" t="s">
        <v>811</v>
      </c>
      <c r="W543" s="188"/>
    </row>
    <row r="544" spans="1:24">
      <c r="A544" s="18">
        <v>128</v>
      </c>
      <c r="B544" s="27" t="s">
        <v>801</v>
      </c>
      <c r="C544" s="47">
        <v>43328</v>
      </c>
      <c r="D544" s="27" t="s">
        <v>1726</v>
      </c>
      <c r="E544" s="50">
        <v>0.31597222222222221</v>
      </c>
      <c r="F544" s="27" t="s">
        <v>721</v>
      </c>
      <c r="G544" s="27">
        <v>2</v>
      </c>
      <c r="H544" s="27" t="s">
        <v>1393</v>
      </c>
      <c r="I544" s="27" t="s">
        <v>721</v>
      </c>
      <c r="J544" s="27">
        <v>6.3</v>
      </c>
      <c r="K544" s="219">
        <v>1.6</v>
      </c>
      <c r="L544" s="51">
        <v>0.25396825396825401</v>
      </c>
      <c r="M544" s="213">
        <v>1.5</v>
      </c>
      <c r="N544" s="27">
        <v>26.5</v>
      </c>
      <c r="O544" s="27">
        <v>7.61</v>
      </c>
      <c r="P544" s="52">
        <v>0.94659288168534317</v>
      </c>
      <c r="Q544" s="27" t="s">
        <v>811</v>
      </c>
      <c r="R544" s="27" t="s">
        <v>811</v>
      </c>
      <c r="S544" s="27" t="s">
        <v>811</v>
      </c>
      <c r="T544" s="27" t="s">
        <v>811</v>
      </c>
      <c r="U544" s="27" t="s">
        <v>811</v>
      </c>
      <c r="V544" s="27" t="s">
        <v>811</v>
      </c>
      <c r="W544" s="189"/>
    </row>
    <row r="545" spans="1:24">
      <c r="A545" s="18">
        <v>129</v>
      </c>
      <c r="B545" s="27" t="s">
        <v>801</v>
      </c>
      <c r="C545" s="47">
        <v>43328</v>
      </c>
      <c r="D545" s="27" t="s">
        <v>1726</v>
      </c>
      <c r="E545" s="50">
        <v>0.31597222222222221</v>
      </c>
      <c r="F545" s="27" t="s">
        <v>721</v>
      </c>
      <c r="G545" s="27">
        <v>2</v>
      </c>
      <c r="H545" s="27" t="s">
        <v>1393</v>
      </c>
      <c r="I545" s="27" t="s">
        <v>721</v>
      </c>
      <c r="J545" s="27">
        <v>6.3</v>
      </c>
      <c r="K545" s="219">
        <v>1.6</v>
      </c>
      <c r="L545" s="51">
        <v>0.25396825396825401</v>
      </c>
      <c r="M545" s="213">
        <v>2</v>
      </c>
      <c r="N545" s="27">
        <v>26.5</v>
      </c>
      <c r="O545" s="27">
        <v>7.3</v>
      </c>
      <c r="P545" s="52">
        <v>0.90803259346951448</v>
      </c>
      <c r="Q545" s="27" t="s">
        <v>811</v>
      </c>
      <c r="R545" s="27" t="s">
        <v>811</v>
      </c>
      <c r="S545" s="27" t="s">
        <v>811</v>
      </c>
      <c r="T545" s="27" t="s">
        <v>811</v>
      </c>
      <c r="U545" s="27" t="s">
        <v>811</v>
      </c>
      <c r="V545" s="27" t="s">
        <v>811</v>
      </c>
      <c r="W545" s="188"/>
    </row>
    <row r="546" spans="1:24">
      <c r="A546" s="18">
        <v>130</v>
      </c>
      <c r="B546" s="27" t="s">
        <v>801</v>
      </c>
      <c r="C546" s="47">
        <v>43328</v>
      </c>
      <c r="D546" s="27" t="s">
        <v>1726</v>
      </c>
      <c r="E546" s="50">
        <v>0.31597222222222221</v>
      </c>
      <c r="F546" s="27" t="s">
        <v>721</v>
      </c>
      <c r="G546" s="27">
        <v>2</v>
      </c>
      <c r="H546" s="27" t="s">
        <v>1393</v>
      </c>
      <c r="I546" s="27" t="s">
        <v>721</v>
      </c>
      <c r="J546" s="27">
        <v>6.3</v>
      </c>
      <c r="K546" s="219">
        <v>1.6</v>
      </c>
      <c r="L546" s="51">
        <v>0.25396825396825401</v>
      </c>
      <c r="M546" s="213">
        <v>2.5</v>
      </c>
      <c r="N546" s="27">
        <v>26.5</v>
      </c>
      <c r="O546" s="27">
        <v>7.6</v>
      </c>
      <c r="P546" s="52">
        <v>0.94534900142031641</v>
      </c>
      <c r="Q546" s="27" t="s">
        <v>811</v>
      </c>
      <c r="R546" s="27" t="s">
        <v>811</v>
      </c>
      <c r="S546" s="27" t="s">
        <v>811</v>
      </c>
      <c r="T546" s="27" t="s">
        <v>811</v>
      </c>
      <c r="U546" s="27" t="s">
        <v>811</v>
      </c>
      <c r="V546" s="27" t="s">
        <v>811</v>
      </c>
      <c r="W546" s="189"/>
    </row>
    <row r="547" spans="1:24">
      <c r="A547" s="18">
        <v>131</v>
      </c>
      <c r="B547" s="27" t="s">
        <v>801</v>
      </c>
      <c r="C547" s="47">
        <v>43328</v>
      </c>
      <c r="D547" s="27" t="s">
        <v>1726</v>
      </c>
      <c r="E547" s="50">
        <v>0.31597222222222221</v>
      </c>
      <c r="F547" s="27" t="s">
        <v>721</v>
      </c>
      <c r="G547" s="27">
        <v>2</v>
      </c>
      <c r="H547" s="27" t="s">
        <v>1393</v>
      </c>
      <c r="I547" s="27" t="s">
        <v>721</v>
      </c>
      <c r="J547" s="27">
        <v>6.3</v>
      </c>
      <c r="K547" s="219">
        <v>1.6</v>
      </c>
      <c r="L547" s="51">
        <v>0.25396825396825401</v>
      </c>
      <c r="M547" s="213">
        <v>3</v>
      </c>
      <c r="N547" s="27">
        <v>26.4</v>
      </c>
      <c r="O547" s="27">
        <v>6.15</v>
      </c>
      <c r="P547" s="52">
        <v>0.76360603832391805</v>
      </c>
      <c r="Q547" s="27" t="s">
        <v>811</v>
      </c>
      <c r="R547" s="27" t="s">
        <v>811</v>
      </c>
      <c r="S547" s="27" t="s">
        <v>811</v>
      </c>
      <c r="T547" s="27" t="s">
        <v>811</v>
      </c>
      <c r="U547" s="27" t="s">
        <v>811</v>
      </c>
      <c r="V547" s="27" t="s">
        <v>811</v>
      </c>
      <c r="W547" s="188"/>
    </row>
    <row r="548" spans="1:24">
      <c r="A548" s="18">
        <v>132</v>
      </c>
      <c r="B548" s="27" t="s">
        <v>801</v>
      </c>
      <c r="C548" s="47">
        <v>43328</v>
      </c>
      <c r="D548" s="27" t="s">
        <v>1726</v>
      </c>
      <c r="E548" s="50">
        <v>0.31597222222222221</v>
      </c>
      <c r="F548" s="27" t="s">
        <v>721</v>
      </c>
      <c r="G548" s="27">
        <v>2</v>
      </c>
      <c r="H548" s="27" t="s">
        <v>1393</v>
      </c>
      <c r="I548" s="27" t="s">
        <v>721</v>
      </c>
      <c r="J548" s="27">
        <v>6.3</v>
      </c>
      <c r="K548" s="219">
        <v>1.6</v>
      </c>
      <c r="L548" s="51">
        <v>0.25396825396825401</v>
      </c>
      <c r="M548" s="213">
        <v>3.5</v>
      </c>
      <c r="N548" s="27">
        <v>26.2</v>
      </c>
      <c r="O548" s="27">
        <v>5.26</v>
      </c>
      <c r="P548" s="52">
        <v>0.65074095156039735</v>
      </c>
      <c r="Q548" s="27" t="s">
        <v>811</v>
      </c>
      <c r="R548" s="27" t="s">
        <v>811</v>
      </c>
      <c r="S548" s="27" t="s">
        <v>811</v>
      </c>
      <c r="T548" s="27" t="s">
        <v>811</v>
      </c>
      <c r="U548" s="27" t="s">
        <v>811</v>
      </c>
      <c r="V548" s="27" t="s">
        <v>811</v>
      </c>
      <c r="W548" s="189"/>
    </row>
    <row r="549" spans="1:24">
      <c r="A549" s="18">
        <v>133</v>
      </c>
      <c r="B549" s="27" t="s">
        <v>801</v>
      </c>
      <c r="C549" s="47">
        <v>43328</v>
      </c>
      <c r="D549" s="27" t="s">
        <v>1726</v>
      </c>
      <c r="E549" s="50">
        <v>0.31597222222222221</v>
      </c>
      <c r="F549" s="27" t="s">
        <v>721</v>
      </c>
      <c r="G549" s="27">
        <v>2</v>
      </c>
      <c r="H549" s="27" t="s">
        <v>1393</v>
      </c>
      <c r="I549" s="27" t="s">
        <v>721</v>
      </c>
      <c r="J549" s="27">
        <v>6.3</v>
      </c>
      <c r="K549" s="219">
        <v>1.6</v>
      </c>
      <c r="L549" s="51">
        <v>0.25396825396825401</v>
      </c>
      <c r="M549" s="213">
        <v>4</v>
      </c>
      <c r="N549" s="27">
        <v>26</v>
      </c>
      <c r="O549" s="27">
        <v>4.38</v>
      </c>
      <c r="P549" s="52">
        <v>0.53990880019092657</v>
      </c>
      <c r="Q549" s="27" t="s">
        <v>811</v>
      </c>
      <c r="R549" s="27" t="s">
        <v>811</v>
      </c>
      <c r="S549" s="27" t="s">
        <v>811</v>
      </c>
      <c r="T549" s="27" t="s">
        <v>811</v>
      </c>
      <c r="U549" s="27" t="s">
        <v>811</v>
      </c>
      <c r="V549" s="27" t="s">
        <v>811</v>
      </c>
      <c r="W549" s="189"/>
    </row>
    <row r="550" spans="1:24">
      <c r="A550" s="18">
        <v>134</v>
      </c>
      <c r="B550" s="27" t="s">
        <v>801</v>
      </c>
      <c r="C550" s="47">
        <v>43328</v>
      </c>
      <c r="D550" s="27" t="s">
        <v>1726</v>
      </c>
      <c r="E550" s="50">
        <v>0.31597222222222221</v>
      </c>
      <c r="F550" s="27" t="s">
        <v>721</v>
      </c>
      <c r="G550" s="27">
        <v>2</v>
      </c>
      <c r="H550" s="27" t="s">
        <v>1393</v>
      </c>
      <c r="I550" s="27" t="s">
        <v>721</v>
      </c>
      <c r="J550" s="27">
        <v>6.3</v>
      </c>
      <c r="K550" s="219">
        <v>1.6</v>
      </c>
      <c r="L550" s="51">
        <v>0.25396825396825401</v>
      </c>
      <c r="M550" s="213">
        <v>4.5</v>
      </c>
      <c r="N550" s="27">
        <v>25.7</v>
      </c>
      <c r="O550" s="27">
        <v>2.27</v>
      </c>
      <c r="P550" s="52">
        <v>0.27829150129042968</v>
      </c>
      <c r="Q550" s="27" t="s">
        <v>811</v>
      </c>
      <c r="R550" s="27" t="s">
        <v>811</v>
      </c>
      <c r="S550" s="27" t="s">
        <v>811</v>
      </c>
      <c r="T550" s="27" t="s">
        <v>811</v>
      </c>
      <c r="U550" s="27" t="s">
        <v>811</v>
      </c>
      <c r="V550" s="27" t="s">
        <v>811</v>
      </c>
      <c r="W550" s="189"/>
    </row>
    <row r="551" spans="1:24">
      <c r="A551" s="18">
        <v>135</v>
      </c>
      <c r="B551" s="27" t="s">
        <v>801</v>
      </c>
      <c r="C551" s="47">
        <v>43328</v>
      </c>
      <c r="D551" s="27" t="s">
        <v>1726</v>
      </c>
      <c r="E551" s="50">
        <v>0.31597222222222221</v>
      </c>
      <c r="F551" s="27" t="s">
        <v>721</v>
      </c>
      <c r="G551" s="27">
        <v>2</v>
      </c>
      <c r="H551" s="27" t="s">
        <v>1393</v>
      </c>
      <c r="I551" s="27" t="s">
        <v>721</v>
      </c>
      <c r="J551" s="27">
        <v>6.3</v>
      </c>
      <c r="K551" s="219">
        <v>1.6</v>
      </c>
      <c r="L551" s="51">
        <v>0.25396825396825401</v>
      </c>
      <c r="M551" s="213">
        <v>5</v>
      </c>
      <c r="N551" s="27">
        <v>25.5</v>
      </c>
      <c r="O551" s="27">
        <v>1.02</v>
      </c>
      <c r="P551" s="52">
        <v>0.1245911955016348</v>
      </c>
      <c r="Q551" s="27" t="s">
        <v>811</v>
      </c>
      <c r="R551" s="27" t="s">
        <v>811</v>
      </c>
      <c r="S551" s="27" t="s">
        <v>811</v>
      </c>
      <c r="T551" s="27" t="s">
        <v>811</v>
      </c>
      <c r="U551" s="27" t="s">
        <v>811</v>
      </c>
      <c r="V551" s="27" t="s">
        <v>811</v>
      </c>
      <c r="W551" s="188"/>
    </row>
    <row r="552" spans="1:24">
      <c r="A552" s="18">
        <v>136</v>
      </c>
      <c r="B552" s="27" t="s">
        <v>801</v>
      </c>
      <c r="C552" s="47">
        <v>43328</v>
      </c>
      <c r="D552" s="27" t="s">
        <v>1726</v>
      </c>
      <c r="E552" s="50">
        <v>0.31597222222222221</v>
      </c>
      <c r="F552" s="27" t="s">
        <v>721</v>
      </c>
      <c r="G552" s="27">
        <v>2</v>
      </c>
      <c r="H552" s="27" t="s">
        <v>1393</v>
      </c>
      <c r="I552" s="27" t="s">
        <v>721</v>
      </c>
      <c r="J552" s="27">
        <v>6.3</v>
      </c>
      <c r="K552" s="219">
        <v>1.6</v>
      </c>
      <c r="L552" s="51">
        <v>0.25396825396825401</v>
      </c>
      <c r="M552" s="213">
        <v>5.5</v>
      </c>
      <c r="N552" s="27">
        <v>25.2</v>
      </c>
      <c r="O552" s="27">
        <v>0.17</v>
      </c>
      <c r="P552" s="52">
        <v>2.0651304850409464E-2</v>
      </c>
      <c r="Q552" s="22">
        <v>6.32</v>
      </c>
      <c r="R552" s="23">
        <v>43</v>
      </c>
      <c r="S552" s="24">
        <v>59.133652258570592</v>
      </c>
      <c r="T552" s="49">
        <v>423.25162275368194</v>
      </c>
      <c r="U552" s="24">
        <v>43.050632911392398</v>
      </c>
      <c r="V552" s="24">
        <v>225.4493670886076</v>
      </c>
      <c r="W552" s="189"/>
    </row>
    <row r="553" spans="1:24">
      <c r="A553" s="18">
        <v>137</v>
      </c>
      <c r="B553" s="27" t="s">
        <v>801</v>
      </c>
      <c r="C553" s="47">
        <v>43328</v>
      </c>
      <c r="D553" s="27" t="s">
        <v>1726</v>
      </c>
      <c r="E553" s="50">
        <v>0.31597222222222221</v>
      </c>
      <c r="F553" s="27" t="s">
        <v>721</v>
      </c>
      <c r="G553" s="27">
        <v>2</v>
      </c>
      <c r="H553" s="27" t="s">
        <v>1393</v>
      </c>
      <c r="I553" s="27" t="s">
        <v>721</v>
      </c>
      <c r="J553" s="27">
        <v>6.3</v>
      </c>
      <c r="K553" s="219">
        <v>1.6</v>
      </c>
      <c r="L553" s="51">
        <v>0.25396825396825401</v>
      </c>
      <c r="M553" s="213">
        <v>6</v>
      </c>
      <c r="N553" s="27">
        <v>23.1</v>
      </c>
      <c r="O553" s="27">
        <v>0.18</v>
      </c>
      <c r="P553" s="52">
        <v>2.1026303299344525E-2</v>
      </c>
      <c r="Q553" s="27" t="s">
        <v>811</v>
      </c>
      <c r="R553" s="27" t="s">
        <v>811</v>
      </c>
      <c r="S553" s="27" t="s">
        <v>811</v>
      </c>
      <c r="T553" s="27" t="s">
        <v>811</v>
      </c>
      <c r="U553" s="27" t="s">
        <v>811</v>
      </c>
      <c r="V553" s="27" t="s">
        <v>811</v>
      </c>
      <c r="W553" s="189"/>
    </row>
    <row r="554" spans="1:24" s="104" customFormat="1">
      <c r="A554" s="96">
        <v>138</v>
      </c>
      <c r="B554" s="263" t="s">
        <v>224</v>
      </c>
      <c r="C554" s="286">
        <v>43328</v>
      </c>
      <c r="D554" s="263" t="s">
        <v>1723</v>
      </c>
      <c r="E554" s="309">
        <v>0.30208333333333331</v>
      </c>
      <c r="F554" s="263" t="s">
        <v>721</v>
      </c>
      <c r="G554" s="263">
        <v>1</v>
      </c>
      <c r="H554" s="263" t="s">
        <v>1393</v>
      </c>
      <c r="I554" s="263" t="s">
        <v>721</v>
      </c>
      <c r="J554" s="263">
        <v>2.23</v>
      </c>
      <c r="K554" s="310">
        <v>2.23</v>
      </c>
      <c r="L554" s="311">
        <v>1</v>
      </c>
      <c r="M554" s="312">
        <v>0.5</v>
      </c>
      <c r="N554" s="263">
        <v>27.7</v>
      </c>
      <c r="O554" s="263">
        <v>6.96</v>
      </c>
      <c r="P554" s="313">
        <v>0.88454411352110085</v>
      </c>
      <c r="Q554" s="99">
        <v>5.72</v>
      </c>
      <c r="R554" s="100">
        <v>1.9</v>
      </c>
      <c r="S554" s="103">
        <v>0.47009962928637627</v>
      </c>
      <c r="T554" s="297">
        <v>24.082591541683556</v>
      </c>
      <c r="U554" s="103">
        <v>5.1320886075949366</v>
      </c>
      <c r="V554" s="103">
        <v>1.1060613924050637</v>
      </c>
      <c r="W554" s="315"/>
      <c r="X554" s="262"/>
    </row>
    <row r="555" spans="1:24" s="104" customFormat="1">
      <c r="A555" s="96">
        <v>139</v>
      </c>
      <c r="B555" s="263" t="s">
        <v>1707</v>
      </c>
      <c r="C555" s="286">
        <v>43328</v>
      </c>
      <c r="D555" s="263" t="s">
        <v>1727</v>
      </c>
      <c r="E555" s="309">
        <v>0.29166666666666669</v>
      </c>
      <c r="F555" s="263" t="s">
        <v>721</v>
      </c>
      <c r="G555" s="263">
        <v>2</v>
      </c>
      <c r="H555" s="263" t="s">
        <v>1656</v>
      </c>
      <c r="I555" s="263" t="s">
        <v>721</v>
      </c>
      <c r="J555" s="263">
        <v>10.6</v>
      </c>
      <c r="K555" s="310">
        <v>3.8</v>
      </c>
      <c r="L555" s="311">
        <v>0.35849056603773582</v>
      </c>
      <c r="M555" s="312">
        <v>0.5</v>
      </c>
      <c r="N555" s="263">
        <v>27.1</v>
      </c>
      <c r="O555" s="263">
        <v>7.5</v>
      </c>
      <c r="P555" s="313">
        <v>0.94302678120911254</v>
      </c>
      <c r="Q555" s="99">
        <v>6.89</v>
      </c>
      <c r="R555" s="100">
        <v>14.7</v>
      </c>
      <c r="S555" s="103">
        <v>0.70248895033336833</v>
      </c>
      <c r="T555" s="297">
        <v>28.794799999999999</v>
      </c>
      <c r="U555" s="103">
        <v>9.5051265822784803</v>
      </c>
      <c r="V555" s="238">
        <v>2.5000000000000001E-2</v>
      </c>
      <c r="W555" s="315"/>
      <c r="X555" s="262"/>
    </row>
    <row r="556" spans="1:24">
      <c r="A556" s="18">
        <v>140</v>
      </c>
      <c r="B556" s="27" t="s">
        <v>1707</v>
      </c>
      <c r="C556" s="47">
        <v>43328</v>
      </c>
      <c r="D556" s="27" t="s">
        <v>1727</v>
      </c>
      <c r="E556" s="50">
        <v>0.29166666666666669</v>
      </c>
      <c r="F556" s="27" t="s">
        <v>721</v>
      </c>
      <c r="G556" s="27">
        <v>2</v>
      </c>
      <c r="H556" s="27" t="s">
        <v>1656</v>
      </c>
      <c r="I556" s="27" t="s">
        <v>721</v>
      </c>
      <c r="J556" s="27">
        <v>10.6</v>
      </c>
      <c r="K556" s="219">
        <v>3.8</v>
      </c>
      <c r="L556" s="51">
        <v>0.35849056603773582</v>
      </c>
      <c r="M556" s="213">
        <v>2</v>
      </c>
      <c r="N556" s="27">
        <v>27.1</v>
      </c>
      <c r="O556" s="27">
        <v>7.85</v>
      </c>
      <c r="P556" s="52">
        <v>0.98703469766553775</v>
      </c>
      <c r="Q556" s="27" t="s">
        <v>811</v>
      </c>
      <c r="R556" s="27" t="s">
        <v>811</v>
      </c>
      <c r="S556" s="27" t="s">
        <v>811</v>
      </c>
      <c r="T556" s="27" t="s">
        <v>811</v>
      </c>
      <c r="U556" s="27" t="s">
        <v>811</v>
      </c>
      <c r="V556" s="27" t="s">
        <v>811</v>
      </c>
      <c r="W556" s="188"/>
    </row>
    <row r="557" spans="1:24">
      <c r="A557" s="18">
        <v>141</v>
      </c>
      <c r="B557" s="27" t="s">
        <v>1707</v>
      </c>
      <c r="C557" s="47">
        <v>43328</v>
      </c>
      <c r="D557" s="27" t="s">
        <v>1727</v>
      </c>
      <c r="E557" s="50">
        <v>0.29166666666666669</v>
      </c>
      <c r="F557" s="27" t="s">
        <v>721</v>
      </c>
      <c r="G557" s="27">
        <v>2</v>
      </c>
      <c r="H557" s="27" t="s">
        <v>1656</v>
      </c>
      <c r="I557" s="27" t="s">
        <v>721</v>
      </c>
      <c r="J557" s="27">
        <v>10.6</v>
      </c>
      <c r="K557" s="219">
        <v>3.8</v>
      </c>
      <c r="L557" s="51">
        <v>0.35849056603773582</v>
      </c>
      <c r="M557" s="213">
        <v>4</v>
      </c>
      <c r="N557" s="27">
        <v>25</v>
      </c>
      <c r="O557" s="27">
        <v>8.3000000000000007</v>
      </c>
      <c r="P557" s="52">
        <v>1.0045665421226135</v>
      </c>
      <c r="Q557" s="27" t="s">
        <v>811</v>
      </c>
      <c r="R557" s="27" t="s">
        <v>811</v>
      </c>
      <c r="S557" s="27" t="s">
        <v>811</v>
      </c>
      <c r="T557" s="27" t="s">
        <v>811</v>
      </c>
      <c r="U557" s="27" t="s">
        <v>811</v>
      </c>
      <c r="V557" s="27" t="s">
        <v>811</v>
      </c>
    </row>
    <row r="558" spans="1:24">
      <c r="A558" s="18">
        <v>142</v>
      </c>
      <c r="B558" s="27" t="s">
        <v>1707</v>
      </c>
      <c r="C558" s="47">
        <v>43328</v>
      </c>
      <c r="D558" s="27" t="s">
        <v>1727</v>
      </c>
      <c r="E558" s="50">
        <v>0.29166666666666669</v>
      </c>
      <c r="F558" s="27" t="s">
        <v>721</v>
      </c>
      <c r="G558" s="27">
        <v>2</v>
      </c>
      <c r="H558" s="27" t="s">
        <v>1656</v>
      </c>
      <c r="I558" s="27" t="s">
        <v>721</v>
      </c>
      <c r="J558" s="27">
        <v>10.6</v>
      </c>
      <c r="K558" s="219">
        <v>3.8</v>
      </c>
      <c r="L558" s="51">
        <v>0.35849056603773582</v>
      </c>
      <c r="M558" s="213">
        <v>6</v>
      </c>
      <c r="N558" s="27">
        <v>14.2</v>
      </c>
      <c r="O558" s="27">
        <v>10.95</v>
      </c>
      <c r="P558" s="52">
        <v>1.0673671714409563</v>
      </c>
      <c r="Q558" s="27" t="s">
        <v>811</v>
      </c>
      <c r="R558" s="27" t="s">
        <v>811</v>
      </c>
      <c r="S558" s="27" t="s">
        <v>811</v>
      </c>
      <c r="T558" s="27" t="s">
        <v>811</v>
      </c>
      <c r="U558" s="27" t="s">
        <v>811</v>
      </c>
      <c r="V558" s="27" t="s">
        <v>811</v>
      </c>
    </row>
    <row r="559" spans="1:24">
      <c r="A559" s="18">
        <v>143</v>
      </c>
      <c r="B559" s="27" t="s">
        <v>1707</v>
      </c>
      <c r="C559" s="47">
        <v>43328</v>
      </c>
      <c r="D559" s="27" t="s">
        <v>1727</v>
      </c>
      <c r="E559" s="50">
        <v>0.29166666666666669</v>
      </c>
      <c r="F559" s="27" t="s">
        <v>721</v>
      </c>
      <c r="G559" s="27">
        <v>2</v>
      </c>
      <c r="H559" s="27" t="s">
        <v>1656</v>
      </c>
      <c r="I559" s="27" t="s">
        <v>721</v>
      </c>
      <c r="J559" s="27">
        <v>10.6</v>
      </c>
      <c r="K559" s="219">
        <v>3.8</v>
      </c>
      <c r="L559" s="51">
        <v>0.35849056603773582</v>
      </c>
      <c r="M559" s="213">
        <v>8</v>
      </c>
      <c r="N559" s="27">
        <v>10.9</v>
      </c>
      <c r="O559" s="27">
        <v>3.25</v>
      </c>
      <c r="P559" s="52">
        <v>0.29409947884072002</v>
      </c>
      <c r="Q559" s="27" t="s">
        <v>811</v>
      </c>
      <c r="R559" s="27" t="s">
        <v>811</v>
      </c>
      <c r="S559" s="27" t="s">
        <v>811</v>
      </c>
      <c r="T559" s="27" t="s">
        <v>811</v>
      </c>
      <c r="U559" s="27" t="s">
        <v>811</v>
      </c>
      <c r="V559" s="27" t="s">
        <v>811</v>
      </c>
    </row>
    <row r="560" spans="1:24">
      <c r="A560" s="18">
        <v>144</v>
      </c>
      <c r="B560" s="27" t="s">
        <v>1707</v>
      </c>
      <c r="C560" s="47">
        <v>43328</v>
      </c>
      <c r="D560" s="27" t="s">
        <v>1727</v>
      </c>
      <c r="E560" s="50">
        <v>0.29166666666666702</v>
      </c>
      <c r="F560" s="27" t="s">
        <v>721</v>
      </c>
      <c r="G560" s="27">
        <v>2</v>
      </c>
      <c r="H560" s="27" t="s">
        <v>1656</v>
      </c>
      <c r="I560" s="27" t="s">
        <v>721</v>
      </c>
      <c r="J560" s="27">
        <v>10.6</v>
      </c>
      <c r="K560" s="219">
        <v>3.8</v>
      </c>
      <c r="L560" s="51">
        <v>0.35849056603773582</v>
      </c>
      <c r="M560" s="213">
        <v>9</v>
      </c>
      <c r="N560" s="27" t="s">
        <v>815</v>
      </c>
      <c r="O560" s="27" t="s">
        <v>815</v>
      </c>
      <c r="P560" s="52" t="s">
        <v>815</v>
      </c>
      <c r="Q560" s="22">
        <v>6.18</v>
      </c>
      <c r="R560" s="23">
        <v>21.2</v>
      </c>
      <c r="S560" s="24">
        <v>0.63799235403151056</v>
      </c>
      <c r="T560" s="24">
        <v>45.363499527090937</v>
      </c>
      <c r="U560" s="24">
        <v>2.0392405063291141</v>
      </c>
      <c r="V560" s="24">
        <v>18.187759493670889</v>
      </c>
    </row>
    <row r="561" spans="1:24">
      <c r="A561" s="18">
        <v>145</v>
      </c>
      <c r="B561" s="27" t="s">
        <v>1707</v>
      </c>
      <c r="C561" s="47">
        <v>43328</v>
      </c>
      <c r="D561" s="27" t="s">
        <v>1727</v>
      </c>
      <c r="E561" s="50">
        <v>0.29166666666666669</v>
      </c>
      <c r="F561" s="27" t="s">
        <v>721</v>
      </c>
      <c r="G561" s="27">
        <v>2</v>
      </c>
      <c r="H561" s="27" t="s">
        <v>1656</v>
      </c>
      <c r="I561" s="27" t="s">
        <v>721</v>
      </c>
      <c r="J561" s="27">
        <v>10.6</v>
      </c>
      <c r="K561" s="219">
        <v>3.8</v>
      </c>
      <c r="L561" s="51">
        <v>0.35849056603773582</v>
      </c>
      <c r="M561" s="213">
        <v>10</v>
      </c>
      <c r="N561" s="27">
        <v>10.1</v>
      </c>
      <c r="O561" s="27">
        <v>0.25</v>
      </c>
      <c r="P561" s="52">
        <v>2.2204081569806109E-2</v>
      </c>
      <c r="Q561" s="27" t="s">
        <v>811</v>
      </c>
      <c r="R561" s="27" t="s">
        <v>811</v>
      </c>
      <c r="S561" s="27" t="s">
        <v>811</v>
      </c>
      <c r="T561" s="27" t="s">
        <v>811</v>
      </c>
      <c r="U561" s="27" t="s">
        <v>811</v>
      </c>
      <c r="V561" s="27" t="s">
        <v>811</v>
      </c>
    </row>
    <row r="562" spans="1:24" s="104" customFormat="1">
      <c r="A562" s="96">
        <v>146</v>
      </c>
      <c r="B562" s="263" t="s">
        <v>1719</v>
      </c>
      <c r="C562" s="286">
        <v>43328</v>
      </c>
      <c r="D562" s="263" t="s">
        <v>1710</v>
      </c>
      <c r="E562" s="309">
        <v>0.35416666666666669</v>
      </c>
      <c r="F562" s="263" t="s">
        <v>721</v>
      </c>
      <c r="G562" s="263">
        <v>2</v>
      </c>
      <c r="H562" s="263" t="s">
        <v>1393</v>
      </c>
      <c r="I562" s="263" t="s">
        <v>1728</v>
      </c>
      <c r="J562" s="263">
        <v>2.4500000000000002</v>
      </c>
      <c r="K562" s="310">
        <v>2.1</v>
      </c>
      <c r="L562" s="311">
        <v>0.8571428571428571</v>
      </c>
      <c r="M562" s="312">
        <v>0.5</v>
      </c>
      <c r="N562" s="263">
        <v>27.4</v>
      </c>
      <c r="O562" s="263">
        <v>6.46</v>
      </c>
      <c r="P562" s="313">
        <v>0.81662664941660124</v>
      </c>
      <c r="Q562" s="263">
        <v>6.45</v>
      </c>
      <c r="R562" s="263">
        <v>3.6</v>
      </c>
      <c r="S562" s="103">
        <v>0.26862835959221498</v>
      </c>
      <c r="T562" s="297">
        <v>21.194468315092553</v>
      </c>
      <c r="U562" s="103">
        <v>1.0649367088607593</v>
      </c>
      <c r="V562" s="103">
        <v>0.88616329113924119</v>
      </c>
      <c r="W562" s="185"/>
      <c r="X562" s="262"/>
    </row>
    <row r="563" spans="1:24">
      <c r="A563" s="18">
        <v>147</v>
      </c>
      <c r="B563" s="27" t="s">
        <v>1719</v>
      </c>
      <c r="C563" s="47">
        <v>43328</v>
      </c>
      <c r="D563" s="27" t="s">
        <v>1710</v>
      </c>
      <c r="E563" s="50">
        <v>0.35416666666666669</v>
      </c>
      <c r="F563" s="27" t="s">
        <v>721</v>
      </c>
      <c r="G563" s="27">
        <v>2</v>
      </c>
      <c r="H563" s="27" t="s">
        <v>1393</v>
      </c>
      <c r="I563" s="27" t="s">
        <v>1728</v>
      </c>
      <c r="J563" s="27">
        <v>2.4500000000000002</v>
      </c>
      <c r="K563" s="219">
        <v>2.1</v>
      </c>
      <c r="L563" s="51">
        <v>0.8571428571428571</v>
      </c>
      <c r="M563" s="213">
        <v>1</v>
      </c>
      <c r="N563" s="27">
        <v>27.4</v>
      </c>
      <c r="O563" s="27">
        <v>6.32</v>
      </c>
      <c r="P563" s="52">
        <v>0.79892885825277404</v>
      </c>
      <c r="Q563" s="27" t="s">
        <v>811</v>
      </c>
      <c r="R563" s="27" t="s">
        <v>811</v>
      </c>
      <c r="S563" s="27" t="s">
        <v>811</v>
      </c>
      <c r="T563" s="27" t="s">
        <v>811</v>
      </c>
      <c r="U563" s="27" t="s">
        <v>811</v>
      </c>
      <c r="V563" s="27" t="s">
        <v>811</v>
      </c>
    </row>
    <row r="564" spans="1:24">
      <c r="A564" s="18">
        <v>148</v>
      </c>
      <c r="B564" s="27" t="s">
        <v>1719</v>
      </c>
      <c r="C564" s="47">
        <v>43328</v>
      </c>
      <c r="D564" s="27" t="s">
        <v>1710</v>
      </c>
      <c r="E564" s="50">
        <v>0.35416666666666669</v>
      </c>
      <c r="F564" s="27" t="s">
        <v>721</v>
      </c>
      <c r="G564" s="27">
        <v>2</v>
      </c>
      <c r="H564" s="27" t="s">
        <v>1393</v>
      </c>
      <c r="I564" s="27" t="s">
        <v>1728</v>
      </c>
      <c r="J564" s="27">
        <v>2.4500000000000002</v>
      </c>
      <c r="K564" s="219">
        <v>2.1</v>
      </c>
      <c r="L564" s="51">
        <v>0.8571428571428571</v>
      </c>
      <c r="M564" s="213">
        <v>1.5</v>
      </c>
      <c r="N564" s="27">
        <v>27.3</v>
      </c>
      <c r="O564" s="27">
        <v>6.12</v>
      </c>
      <c r="P564" s="52">
        <v>0.77226681726135038</v>
      </c>
      <c r="Q564" s="27" t="s">
        <v>811</v>
      </c>
      <c r="R564" s="27" t="s">
        <v>811</v>
      </c>
      <c r="S564" s="27" t="s">
        <v>811</v>
      </c>
      <c r="T564" s="27" t="s">
        <v>811</v>
      </c>
      <c r="U564" s="27" t="s">
        <v>811</v>
      </c>
      <c r="V564" s="27" t="s">
        <v>811</v>
      </c>
    </row>
    <row r="565" spans="1:24">
      <c r="A565" s="18">
        <v>149</v>
      </c>
      <c r="B565" s="27" t="s">
        <v>1709</v>
      </c>
      <c r="C565" s="47">
        <v>43328</v>
      </c>
      <c r="D565" s="27" t="s">
        <v>1710</v>
      </c>
      <c r="E565" s="50">
        <v>0.35416666666666669</v>
      </c>
      <c r="F565" s="27" t="s">
        <v>721</v>
      </c>
      <c r="G565" s="27">
        <v>2</v>
      </c>
      <c r="H565" s="27" t="s">
        <v>1393</v>
      </c>
      <c r="I565" s="27" t="s">
        <v>1728</v>
      </c>
      <c r="J565" s="27">
        <v>2.4500000000000002</v>
      </c>
      <c r="K565" s="219">
        <v>2.1</v>
      </c>
      <c r="L565" s="51">
        <v>0.8571428571428571</v>
      </c>
      <c r="M565" s="213">
        <v>2</v>
      </c>
      <c r="N565" s="27">
        <v>27.3</v>
      </c>
      <c r="O565" s="27">
        <v>5.56</v>
      </c>
      <c r="P565" s="52">
        <v>0.70160187973416799</v>
      </c>
      <c r="Q565" s="22" t="s">
        <v>811</v>
      </c>
      <c r="R565" s="23" t="s">
        <v>811</v>
      </c>
      <c r="S565" s="27" t="s">
        <v>811</v>
      </c>
      <c r="T565" s="27" t="s">
        <v>811</v>
      </c>
      <c r="U565" s="27" t="s">
        <v>811</v>
      </c>
      <c r="V565" s="27" t="s">
        <v>811</v>
      </c>
    </row>
    <row r="566" spans="1:24" s="104" customFormat="1">
      <c r="A566" s="96">
        <v>150</v>
      </c>
      <c r="B566" s="263" t="s">
        <v>231</v>
      </c>
      <c r="C566" s="286">
        <v>43328</v>
      </c>
      <c r="D566" s="263" t="s">
        <v>1715</v>
      </c>
      <c r="E566" s="309">
        <v>0.34375</v>
      </c>
      <c r="F566" s="263" t="s">
        <v>721</v>
      </c>
      <c r="G566" s="263">
        <v>1</v>
      </c>
      <c r="H566" s="263" t="s">
        <v>1393</v>
      </c>
      <c r="I566" s="263" t="s">
        <v>1728</v>
      </c>
      <c r="J566" s="263">
        <v>6.5</v>
      </c>
      <c r="K566" s="310">
        <v>3.5</v>
      </c>
      <c r="L566" s="311">
        <v>0.53846153846153844</v>
      </c>
      <c r="M566" s="312">
        <v>0.5</v>
      </c>
      <c r="N566" s="263">
        <v>27.2</v>
      </c>
      <c r="O566" s="263">
        <v>6.79</v>
      </c>
      <c r="P566" s="313">
        <v>0.85528260473741613</v>
      </c>
      <c r="Q566" s="99">
        <v>6.45</v>
      </c>
      <c r="R566" s="100">
        <v>5.9000000000000012</v>
      </c>
      <c r="S566" s="103">
        <v>0.50367817423540306</v>
      </c>
      <c r="T566" s="297">
        <v>20.981659235238482</v>
      </c>
      <c r="U566" s="103">
        <v>2.6170253164556971</v>
      </c>
      <c r="V566" s="103">
        <v>3.2541746835443028</v>
      </c>
      <c r="W566" s="185"/>
      <c r="X566" s="262"/>
    </row>
    <row r="567" spans="1:24">
      <c r="A567" s="18">
        <v>151</v>
      </c>
      <c r="B567" s="27" t="s">
        <v>231</v>
      </c>
      <c r="C567" s="47">
        <v>43328</v>
      </c>
      <c r="D567" s="27" t="s">
        <v>1715</v>
      </c>
      <c r="E567" s="50">
        <v>0.34375</v>
      </c>
      <c r="F567" s="27" t="s">
        <v>721</v>
      </c>
      <c r="G567" s="27">
        <v>1</v>
      </c>
      <c r="H567" s="27" t="s">
        <v>1393</v>
      </c>
      <c r="I567" s="27" t="s">
        <v>1728</v>
      </c>
      <c r="J567" s="27">
        <v>6.5</v>
      </c>
      <c r="K567" s="219">
        <v>3.5</v>
      </c>
      <c r="L567" s="51">
        <v>0.53846153846153844</v>
      </c>
      <c r="M567" s="213">
        <v>2</v>
      </c>
      <c r="N567" s="27">
        <v>27.1</v>
      </c>
      <c r="O567" s="27">
        <v>6.92</v>
      </c>
      <c r="P567" s="52">
        <v>0.87009937679560778</v>
      </c>
      <c r="Q567" s="27" t="s">
        <v>811</v>
      </c>
      <c r="R567" s="27" t="s">
        <v>811</v>
      </c>
      <c r="S567" s="27" t="s">
        <v>811</v>
      </c>
      <c r="T567" s="27" t="s">
        <v>811</v>
      </c>
      <c r="U567" s="27" t="s">
        <v>811</v>
      </c>
      <c r="V567" s="27" t="s">
        <v>811</v>
      </c>
    </row>
    <row r="568" spans="1:24">
      <c r="A568" s="18">
        <v>152</v>
      </c>
      <c r="B568" s="27" t="s">
        <v>231</v>
      </c>
      <c r="C568" s="47">
        <v>43328</v>
      </c>
      <c r="D568" s="27" t="s">
        <v>1715</v>
      </c>
      <c r="E568" s="50">
        <v>0.34375</v>
      </c>
      <c r="F568" s="27" t="s">
        <v>721</v>
      </c>
      <c r="G568" s="27">
        <v>1</v>
      </c>
      <c r="H568" s="27" t="s">
        <v>1393</v>
      </c>
      <c r="I568" s="27" t="s">
        <v>1728</v>
      </c>
      <c r="J568" s="27">
        <v>6.5</v>
      </c>
      <c r="K568" s="219">
        <v>3.5</v>
      </c>
      <c r="L568" s="51">
        <v>0.53846153846153844</v>
      </c>
      <c r="M568" s="213">
        <v>4</v>
      </c>
      <c r="N568" s="27">
        <v>22.5</v>
      </c>
      <c r="O568" s="27">
        <v>9.61</v>
      </c>
      <c r="P568" s="52">
        <v>1.1098333409689531</v>
      </c>
      <c r="Q568" s="27" t="s">
        <v>811</v>
      </c>
      <c r="R568" s="27" t="s">
        <v>811</v>
      </c>
      <c r="S568" s="27" t="s">
        <v>811</v>
      </c>
      <c r="T568" s="27" t="s">
        <v>811</v>
      </c>
      <c r="U568" s="27" t="s">
        <v>811</v>
      </c>
      <c r="V568" s="27" t="s">
        <v>811</v>
      </c>
    </row>
    <row r="569" spans="1:24">
      <c r="A569" s="18">
        <v>153</v>
      </c>
      <c r="B569" s="27" t="s">
        <v>231</v>
      </c>
      <c r="C569" s="47">
        <v>43328</v>
      </c>
      <c r="D569" s="27" t="s">
        <v>1715</v>
      </c>
      <c r="E569" s="50">
        <v>0.34375</v>
      </c>
      <c r="F569" s="27" t="s">
        <v>721</v>
      </c>
      <c r="G569" s="27">
        <v>1</v>
      </c>
      <c r="H569" s="27" t="s">
        <v>1393</v>
      </c>
      <c r="I569" s="27" t="s">
        <v>1728</v>
      </c>
      <c r="J569" s="27">
        <v>6.5</v>
      </c>
      <c r="K569" s="219">
        <v>3.5</v>
      </c>
      <c r="L569" s="51">
        <v>0.53846153846153844</v>
      </c>
      <c r="M569" s="213">
        <v>5.5</v>
      </c>
      <c r="N569" s="27" t="s">
        <v>815</v>
      </c>
      <c r="O569" s="27" t="s">
        <v>815</v>
      </c>
      <c r="P569" s="48" t="s">
        <v>815</v>
      </c>
      <c r="Q569" s="22">
        <v>6.09</v>
      </c>
      <c r="R569" s="23">
        <v>14.1</v>
      </c>
      <c r="S569" s="24">
        <v>1.4688405325152247</v>
      </c>
      <c r="T569" s="49">
        <v>31.378902850966085</v>
      </c>
      <c r="U569" s="24">
        <v>7.9303797468354427</v>
      </c>
      <c r="V569" s="24">
        <v>5.6736202531645548</v>
      </c>
    </row>
    <row r="570" spans="1:24">
      <c r="A570" s="18">
        <v>154</v>
      </c>
      <c r="B570" s="27" t="s">
        <v>231</v>
      </c>
      <c r="C570" s="47">
        <v>43328</v>
      </c>
      <c r="D570" s="27" t="s">
        <v>1715</v>
      </c>
      <c r="E570" s="50">
        <v>0.34375</v>
      </c>
      <c r="F570" s="27" t="s">
        <v>721</v>
      </c>
      <c r="G570" s="27">
        <v>1</v>
      </c>
      <c r="H570" s="27" t="s">
        <v>1393</v>
      </c>
      <c r="I570" s="27" t="s">
        <v>1728</v>
      </c>
      <c r="J570" s="27">
        <v>6.5</v>
      </c>
      <c r="K570" s="219">
        <v>3.5</v>
      </c>
      <c r="L570" s="51">
        <v>0.53846153846153844</v>
      </c>
      <c r="M570" s="213">
        <v>6</v>
      </c>
      <c r="N570" s="27">
        <v>12.3</v>
      </c>
      <c r="O570" s="27">
        <v>0.08</v>
      </c>
      <c r="P570" s="52">
        <v>7.4753278176432686E-3</v>
      </c>
      <c r="Q570" s="27" t="s">
        <v>811</v>
      </c>
      <c r="R570" s="27" t="s">
        <v>811</v>
      </c>
      <c r="S570" s="27" t="s">
        <v>811</v>
      </c>
      <c r="T570" s="27" t="s">
        <v>811</v>
      </c>
      <c r="U570" s="27" t="s">
        <v>811</v>
      </c>
      <c r="V570" s="27" t="s">
        <v>811</v>
      </c>
    </row>
    <row r="571" spans="1:24" s="104" customFormat="1">
      <c r="A571" s="96">
        <v>155</v>
      </c>
      <c r="B571" s="263" t="s">
        <v>232</v>
      </c>
      <c r="C571" s="286">
        <v>43328</v>
      </c>
      <c r="D571" s="263" t="s">
        <v>1725</v>
      </c>
      <c r="E571" s="309">
        <v>0.32291666666666669</v>
      </c>
      <c r="F571" s="263" t="s">
        <v>721</v>
      </c>
      <c r="G571" s="263">
        <v>0</v>
      </c>
      <c r="H571" s="263" t="s">
        <v>726</v>
      </c>
      <c r="I571" s="263" t="s">
        <v>1729</v>
      </c>
      <c r="J571" s="263">
        <v>8.6999999999999993</v>
      </c>
      <c r="K571" s="310">
        <v>1</v>
      </c>
      <c r="L571" s="311">
        <v>0.1149425287356322</v>
      </c>
      <c r="M571" s="312">
        <v>0.5</v>
      </c>
      <c r="N571" s="263">
        <v>26.8</v>
      </c>
      <c r="O571" s="263">
        <v>7.25</v>
      </c>
      <c r="P571" s="313">
        <v>0.90669940261062976</v>
      </c>
      <c r="Q571" s="99">
        <v>6.91</v>
      </c>
      <c r="R571" s="100">
        <v>28.8</v>
      </c>
      <c r="S571" s="103">
        <v>1.1175960573485408</v>
      </c>
      <c r="T571" s="297">
        <v>40.803304958789347</v>
      </c>
      <c r="U571" s="103">
        <v>16.880379746835445</v>
      </c>
      <c r="V571" s="103">
        <v>1.1091202531645592</v>
      </c>
      <c r="W571" s="185"/>
      <c r="X571" s="262"/>
    </row>
    <row r="572" spans="1:24">
      <c r="A572" s="18">
        <v>156</v>
      </c>
      <c r="B572" s="27" t="s">
        <v>232</v>
      </c>
      <c r="C572" s="47">
        <v>43328</v>
      </c>
      <c r="D572" s="27" t="s">
        <v>1725</v>
      </c>
      <c r="E572" s="50">
        <v>0.32291666666666669</v>
      </c>
      <c r="F572" s="27" t="s">
        <v>721</v>
      </c>
      <c r="G572" s="27">
        <v>0</v>
      </c>
      <c r="H572" s="27" t="s">
        <v>726</v>
      </c>
      <c r="I572" s="27" t="s">
        <v>1729</v>
      </c>
      <c r="J572" s="27">
        <v>8.6999999999999993</v>
      </c>
      <c r="K572" s="219">
        <v>1</v>
      </c>
      <c r="L572" s="51">
        <v>0.1149425287356322</v>
      </c>
      <c r="M572" s="213">
        <v>1</v>
      </c>
      <c r="N572" s="27">
        <v>26.8</v>
      </c>
      <c r="O572" s="27">
        <v>7.38</v>
      </c>
      <c r="P572" s="52">
        <v>0.9229574608643375</v>
      </c>
      <c r="Q572" s="27" t="s">
        <v>811</v>
      </c>
      <c r="R572" s="27" t="s">
        <v>811</v>
      </c>
      <c r="S572" s="27" t="s">
        <v>811</v>
      </c>
      <c r="T572" s="27" t="s">
        <v>811</v>
      </c>
      <c r="U572" s="27" t="s">
        <v>811</v>
      </c>
      <c r="V572" s="27" t="s">
        <v>811</v>
      </c>
    </row>
    <row r="573" spans="1:24">
      <c r="A573" s="18">
        <v>157</v>
      </c>
      <c r="B573" s="27" t="s">
        <v>232</v>
      </c>
      <c r="C573" s="47">
        <v>43328</v>
      </c>
      <c r="D573" s="27" t="s">
        <v>1725</v>
      </c>
      <c r="E573" s="50">
        <v>0.32291666666666669</v>
      </c>
      <c r="F573" s="27" t="s">
        <v>721</v>
      </c>
      <c r="G573" s="27">
        <v>0</v>
      </c>
      <c r="H573" s="27" t="s">
        <v>726</v>
      </c>
      <c r="I573" s="27" t="s">
        <v>1729</v>
      </c>
      <c r="J573" s="27">
        <v>8.6999999999999993</v>
      </c>
      <c r="K573" s="219">
        <v>1</v>
      </c>
      <c r="L573" s="51">
        <v>0.1149425287356322</v>
      </c>
      <c r="M573" s="213">
        <v>2</v>
      </c>
      <c r="N573" s="27">
        <v>26.5</v>
      </c>
      <c r="O573" s="27">
        <v>7.85</v>
      </c>
      <c r="P573" s="52">
        <v>0.97644600804598469</v>
      </c>
      <c r="Q573" s="27" t="s">
        <v>811</v>
      </c>
      <c r="R573" s="27" t="s">
        <v>811</v>
      </c>
      <c r="S573" s="27" t="s">
        <v>811</v>
      </c>
      <c r="T573" s="27" t="s">
        <v>811</v>
      </c>
      <c r="U573" s="27" t="s">
        <v>811</v>
      </c>
      <c r="V573" s="27" t="s">
        <v>811</v>
      </c>
    </row>
    <row r="574" spans="1:24">
      <c r="A574" s="18">
        <v>158</v>
      </c>
      <c r="B574" s="27" t="s">
        <v>232</v>
      </c>
      <c r="C574" s="47">
        <v>43328</v>
      </c>
      <c r="D574" s="27" t="s">
        <v>1725</v>
      </c>
      <c r="E574" s="50">
        <v>0.32291666666666669</v>
      </c>
      <c r="F574" s="27" t="s">
        <v>721</v>
      </c>
      <c r="G574" s="27">
        <v>0</v>
      </c>
      <c r="H574" s="27" t="s">
        <v>726</v>
      </c>
      <c r="I574" s="27" t="s">
        <v>1729</v>
      </c>
      <c r="J574" s="27">
        <v>8.6999999999999993</v>
      </c>
      <c r="K574" s="219">
        <v>1</v>
      </c>
      <c r="L574" s="51">
        <v>0.1149425287356322</v>
      </c>
      <c r="M574" s="213">
        <v>3</v>
      </c>
      <c r="N574" s="27">
        <v>23.2</v>
      </c>
      <c r="O574" s="27">
        <v>2.8</v>
      </c>
      <c r="P574" s="52">
        <v>0.32769526716128805</v>
      </c>
      <c r="Q574" s="27" t="s">
        <v>811</v>
      </c>
      <c r="R574" s="27" t="s">
        <v>811</v>
      </c>
      <c r="S574" s="27" t="s">
        <v>811</v>
      </c>
      <c r="T574" s="27" t="s">
        <v>811</v>
      </c>
      <c r="U574" s="27" t="s">
        <v>811</v>
      </c>
      <c r="V574" s="27" t="s">
        <v>811</v>
      </c>
    </row>
    <row r="575" spans="1:24">
      <c r="A575" s="18">
        <v>159</v>
      </c>
      <c r="B575" s="27" t="s">
        <v>232</v>
      </c>
      <c r="C575" s="47">
        <v>43328</v>
      </c>
      <c r="D575" s="27" t="s">
        <v>1725</v>
      </c>
      <c r="E575" s="50">
        <v>0.32291666666666669</v>
      </c>
      <c r="F575" s="27" t="s">
        <v>721</v>
      </c>
      <c r="G575" s="27">
        <v>0</v>
      </c>
      <c r="H575" s="27" t="s">
        <v>726</v>
      </c>
      <c r="I575" s="27" t="s">
        <v>1729</v>
      </c>
      <c r="J575" s="27">
        <v>8.6999999999999993</v>
      </c>
      <c r="K575" s="219">
        <v>1</v>
      </c>
      <c r="L575" s="51">
        <v>0.1149425287356322</v>
      </c>
      <c r="M575" s="213">
        <v>4</v>
      </c>
      <c r="N575" s="27">
        <v>12.6</v>
      </c>
      <c r="O575" s="27">
        <v>0.09</v>
      </c>
      <c r="P575" s="52">
        <v>8.466866056653451E-3</v>
      </c>
      <c r="Q575" s="27" t="s">
        <v>811</v>
      </c>
      <c r="R575" s="27" t="s">
        <v>811</v>
      </c>
      <c r="S575" s="27" t="s">
        <v>811</v>
      </c>
      <c r="T575" s="27" t="s">
        <v>811</v>
      </c>
      <c r="U575" s="27" t="s">
        <v>811</v>
      </c>
      <c r="V575" s="27" t="s">
        <v>811</v>
      </c>
    </row>
    <row r="576" spans="1:24">
      <c r="A576" s="18">
        <v>160</v>
      </c>
      <c r="B576" s="27" t="s">
        <v>232</v>
      </c>
      <c r="C576" s="47">
        <v>43328</v>
      </c>
      <c r="D576" s="27" t="s">
        <v>1725</v>
      </c>
      <c r="E576" s="50">
        <v>0.32291666666666669</v>
      </c>
      <c r="F576" s="27" t="s">
        <v>721</v>
      </c>
      <c r="G576" s="27">
        <v>0</v>
      </c>
      <c r="H576" s="27" t="s">
        <v>726</v>
      </c>
      <c r="I576" s="27" t="s">
        <v>1729</v>
      </c>
      <c r="J576" s="27">
        <v>8.6999999999999993</v>
      </c>
      <c r="K576" s="219">
        <v>1</v>
      </c>
      <c r="L576" s="51">
        <v>0.1149425287356322</v>
      </c>
      <c r="M576" s="213">
        <v>5</v>
      </c>
      <c r="N576" s="27">
        <v>12.5</v>
      </c>
      <c r="O576" s="27">
        <v>0.06</v>
      </c>
      <c r="P576" s="52">
        <v>5.6318774132409367E-3</v>
      </c>
      <c r="Q576" s="27" t="s">
        <v>811</v>
      </c>
      <c r="R576" s="27" t="s">
        <v>811</v>
      </c>
      <c r="S576" s="27" t="s">
        <v>811</v>
      </c>
      <c r="T576" s="27" t="s">
        <v>811</v>
      </c>
      <c r="U576" s="27" t="s">
        <v>811</v>
      </c>
      <c r="V576" s="27" t="s">
        <v>811</v>
      </c>
    </row>
    <row r="577" spans="1:24">
      <c r="A577" s="18">
        <v>161</v>
      </c>
      <c r="B577" s="27" t="s">
        <v>232</v>
      </c>
      <c r="C577" s="47">
        <v>43328</v>
      </c>
      <c r="D577" s="27" t="s">
        <v>1725</v>
      </c>
      <c r="E577" s="50">
        <v>0.32291666666666669</v>
      </c>
      <c r="F577" s="27" t="s">
        <v>721</v>
      </c>
      <c r="G577" s="27">
        <v>0</v>
      </c>
      <c r="H577" s="27" t="s">
        <v>726</v>
      </c>
      <c r="I577" s="27" t="s">
        <v>1729</v>
      </c>
      <c r="J577" s="27">
        <v>8.6999999999999993</v>
      </c>
      <c r="K577" s="219">
        <v>1</v>
      </c>
      <c r="L577" s="51">
        <v>0.1149425287356322</v>
      </c>
      <c r="M577" s="213">
        <v>6</v>
      </c>
      <c r="N577" s="27">
        <v>10.5</v>
      </c>
      <c r="O577" s="27">
        <v>0.05</v>
      </c>
      <c r="P577" s="52">
        <v>4.4826669924352665E-3</v>
      </c>
      <c r="Q577" s="27" t="s">
        <v>811</v>
      </c>
      <c r="R577" s="27" t="s">
        <v>811</v>
      </c>
      <c r="S577" s="27" t="s">
        <v>811</v>
      </c>
      <c r="T577" s="27" t="s">
        <v>811</v>
      </c>
      <c r="U577" s="27" t="s">
        <v>811</v>
      </c>
      <c r="V577" s="27" t="s">
        <v>811</v>
      </c>
    </row>
    <row r="578" spans="1:24">
      <c r="A578" s="18">
        <v>162</v>
      </c>
      <c r="B578" s="27" t="s">
        <v>232</v>
      </c>
      <c r="C578" s="47">
        <v>43328</v>
      </c>
      <c r="D578" s="27" t="s">
        <v>1725</v>
      </c>
      <c r="E578" s="50">
        <v>0.32291666666666702</v>
      </c>
      <c r="F578" s="27" t="s">
        <v>721</v>
      </c>
      <c r="G578" s="27">
        <v>0</v>
      </c>
      <c r="H578" s="27" t="s">
        <v>726</v>
      </c>
      <c r="I578" s="27" t="s">
        <v>1729</v>
      </c>
      <c r="J578" s="27">
        <v>8.6999999999999993</v>
      </c>
      <c r="K578" s="219">
        <v>1</v>
      </c>
      <c r="L578" s="51">
        <v>0.1149425287356322</v>
      </c>
      <c r="M578" s="213">
        <v>8.1999999999999993</v>
      </c>
      <c r="N578" s="27">
        <v>10.5</v>
      </c>
      <c r="O578" s="27">
        <v>0.05</v>
      </c>
      <c r="P578" s="52">
        <v>4.4826669924352665E-3</v>
      </c>
      <c r="Q578" s="22">
        <v>6.65</v>
      </c>
      <c r="R578" s="23">
        <v>98.000000000000014</v>
      </c>
      <c r="S578" s="24">
        <v>14.854222387464246</v>
      </c>
      <c r="T578" s="49">
        <v>304.68656397784082</v>
      </c>
      <c r="U578" s="24">
        <v>17.220253164556961</v>
      </c>
      <c r="V578" s="24">
        <v>25.202746835443044</v>
      </c>
    </row>
    <row r="579" spans="1:24">
      <c r="A579" s="18">
        <v>163</v>
      </c>
      <c r="B579" s="46" t="s">
        <v>1699</v>
      </c>
      <c r="C579" s="55">
        <v>43355</v>
      </c>
      <c r="D579" s="46" t="s">
        <v>815</v>
      </c>
      <c r="E579" s="46" t="s">
        <v>815</v>
      </c>
      <c r="F579" s="46" t="s">
        <v>815</v>
      </c>
      <c r="G579" s="46" t="s">
        <v>815</v>
      </c>
      <c r="H579" s="46" t="s">
        <v>815</v>
      </c>
      <c r="I579" s="46" t="s">
        <v>815</v>
      </c>
      <c r="J579" s="46" t="s">
        <v>815</v>
      </c>
      <c r="K579" s="218" t="s">
        <v>815</v>
      </c>
      <c r="L579" s="51" t="s">
        <v>815</v>
      </c>
      <c r="M579" s="214" t="s">
        <v>815</v>
      </c>
      <c r="N579" s="46" t="s">
        <v>815</v>
      </c>
      <c r="O579" s="46" t="s">
        <v>815</v>
      </c>
      <c r="P579" s="48" t="s">
        <v>815</v>
      </c>
      <c r="Q579" s="27" t="s">
        <v>811</v>
      </c>
      <c r="R579" s="27" t="s">
        <v>811</v>
      </c>
      <c r="S579" s="27" t="s">
        <v>811</v>
      </c>
      <c r="T579" s="27" t="s">
        <v>811</v>
      </c>
      <c r="U579" s="27" t="s">
        <v>811</v>
      </c>
      <c r="V579" s="27" t="s">
        <v>811</v>
      </c>
    </row>
    <row r="580" spans="1:24">
      <c r="A580" s="18">
        <v>164</v>
      </c>
      <c r="B580" s="46" t="s">
        <v>1700</v>
      </c>
      <c r="C580" s="55">
        <v>43355</v>
      </c>
      <c r="D580" s="46" t="s">
        <v>815</v>
      </c>
      <c r="E580" s="46" t="s">
        <v>815</v>
      </c>
      <c r="F580" s="46" t="s">
        <v>815</v>
      </c>
      <c r="G580" s="46" t="s">
        <v>815</v>
      </c>
      <c r="H580" s="46" t="s">
        <v>815</v>
      </c>
      <c r="I580" s="46" t="s">
        <v>815</v>
      </c>
      <c r="J580" s="46" t="s">
        <v>815</v>
      </c>
      <c r="K580" s="218" t="s">
        <v>815</v>
      </c>
      <c r="L580" s="51" t="s">
        <v>815</v>
      </c>
      <c r="M580" s="214" t="s">
        <v>815</v>
      </c>
      <c r="N580" s="46" t="s">
        <v>815</v>
      </c>
      <c r="O580" s="46" t="s">
        <v>815</v>
      </c>
      <c r="P580" s="48" t="s">
        <v>815</v>
      </c>
      <c r="Q580" s="27" t="s">
        <v>811</v>
      </c>
      <c r="R580" s="27" t="s">
        <v>811</v>
      </c>
      <c r="S580" s="27" t="s">
        <v>811</v>
      </c>
      <c r="T580" s="27" t="s">
        <v>811</v>
      </c>
      <c r="U580" s="27" t="s">
        <v>811</v>
      </c>
      <c r="V580" s="27" t="s">
        <v>811</v>
      </c>
    </row>
    <row r="581" spans="1:24">
      <c r="A581" s="18">
        <v>165</v>
      </c>
      <c r="B581" s="46" t="s">
        <v>1701</v>
      </c>
      <c r="C581" s="55">
        <v>43355</v>
      </c>
      <c r="D581" s="46" t="s">
        <v>815</v>
      </c>
      <c r="E581" s="46" t="s">
        <v>815</v>
      </c>
      <c r="F581" s="46" t="s">
        <v>815</v>
      </c>
      <c r="G581" s="46" t="s">
        <v>815</v>
      </c>
      <c r="H581" s="46" t="s">
        <v>815</v>
      </c>
      <c r="I581" s="46" t="s">
        <v>815</v>
      </c>
      <c r="J581" s="46" t="s">
        <v>815</v>
      </c>
      <c r="K581" s="218" t="s">
        <v>815</v>
      </c>
      <c r="L581" s="51" t="s">
        <v>815</v>
      </c>
      <c r="M581" s="214" t="s">
        <v>815</v>
      </c>
      <c r="N581" s="46" t="s">
        <v>815</v>
      </c>
      <c r="O581" s="46" t="s">
        <v>815</v>
      </c>
      <c r="P581" s="48" t="s">
        <v>815</v>
      </c>
      <c r="Q581" s="27" t="s">
        <v>811</v>
      </c>
      <c r="R581" s="27" t="s">
        <v>811</v>
      </c>
      <c r="S581" s="27" t="s">
        <v>811</v>
      </c>
      <c r="T581" s="27" t="s">
        <v>811</v>
      </c>
      <c r="U581" s="27" t="s">
        <v>811</v>
      </c>
      <c r="V581" s="27" t="s">
        <v>811</v>
      </c>
    </row>
    <row r="582" spans="1:24">
      <c r="A582" s="18">
        <v>166</v>
      </c>
      <c r="B582" s="46" t="s">
        <v>1702</v>
      </c>
      <c r="C582" s="55">
        <v>43355</v>
      </c>
      <c r="D582" s="46" t="s">
        <v>815</v>
      </c>
      <c r="E582" s="46" t="s">
        <v>815</v>
      </c>
      <c r="F582" s="46" t="s">
        <v>815</v>
      </c>
      <c r="G582" s="46" t="s">
        <v>815</v>
      </c>
      <c r="H582" s="46" t="s">
        <v>815</v>
      </c>
      <c r="I582" s="46" t="s">
        <v>815</v>
      </c>
      <c r="J582" s="46" t="s">
        <v>815</v>
      </c>
      <c r="K582" s="218" t="s">
        <v>815</v>
      </c>
      <c r="L582" s="51" t="s">
        <v>815</v>
      </c>
      <c r="M582" s="214" t="s">
        <v>815</v>
      </c>
      <c r="N582" s="46" t="s">
        <v>815</v>
      </c>
      <c r="O582" s="46" t="s">
        <v>815</v>
      </c>
      <c r="P582" s="48" t="s">
        <v>815</v>
      </c>
      <c r="Q582" s="27" t="s">
        <v>811</v>
      </c>
      <c r="R582" s="27" t="s">
        <v>811</v>
      </c>
      <c r="S582" s="27" t="s">
        <v>811</v>
      </c>
      <c r="T582" s="27" t="s">
        <v>811</v>
      </c>
      <c r="U582" s="27" t="s">
        <v>811</v>
      </c>
      <c r="V582" s="27" t="s">
        <v>811</v>
      </c>
    </row>
    <row r="583" spans="1:24">
      <c r="A583" s="18">
        <v>167</v>
      </c>
      <c r="B583" s="46" t="s">
        <v>1716</v>
      </c>
      <c r="C583" s="55">
        <v>43355</v>
      </c>
      <c r="D583" s="46" t="s">
        <v>815</v>
      </c>
      <c r="E583" s="46" t="s">
        <v>815</v>
      </c>
      <c r="F583" s="46" t="s">
        <v>815</v>
      </c>
      <c r="G583" s="46" t="s">
        <v>815</v>
      </c>
      <c r="H583" s="46" t="s">
        <v>815</v>
      </c>
      <c r="I583" s="46" t="s">
        <v>815</v>
      </c>
      <c r="J583" s="46" t="s">
        <v>815</v>
      </c>
      <c r="K583" s="218" t="s">
        <v>815</v>
      </c>
      <c r="L583" s="51" t="s">
        <v>815</v>
      </c>
      <c r="M583" s="214" t="s">
        <v>815</v>
      </c>
      <c r="N583" s="46" t="s">
        <v>815</v>
      </c>
      <c r="O583" s="46" t="s">
        <v>815</v>
      </c>
      <c r="P583" s="48" t="s">
        <v>815</v>
      </c>
      <c r="Q583" s="27" t="s">
        <v>811</v>
      </c>
      <c r="R583" s="27" t="s">
        <v>811</v>
      </c>
      <c r="S583" s="27" t="s">
        <v>811</v>
      </c>
      <c r="T583" s="27" t="s">
        <v>811</v>
      </c>
      <c r="U583" s="27" t="s">
        <v>811</v>
      </c>
      <c r="V583" s="27" t="s">
        <v>811</v>
      </c>
    </row>
    <row r="584" spans="1:24">
      <c r="A584" s="18">
        <v>168</v>
      </c>
      <c r="B584" s="46" t="s">
        <v>1717</v>
      </c>
      <c r="C584" s="55">
        <v>43355</v>
      </c>
      <c r="D584" s="46" t="s">
        <v>815</v>
      </c>
      <c r="E584" s="46" t="s">
        <v>815</v>
      </c>
      <c r="F584" s="46" t="s">
        <v>815</v>
      </c>
      <c r="G584" s="46" t="s">
        <v>815</v>
      </c>
      <c r="H584" s="46" t="s">
        <v>815</v>
      </c>
      <c r="I584" s="46" t="s">
        <v>815</v>
      </c>
      <c r="J584" s="46" t="s">
        <v>815</v>
      </c>
      <c r="K584" s="218" t="s">
        <v>815</v>
      </c>
      <c r="L584" s="51" t="s">
        <v>815</v>
      </c>
      <c r="M584" s="214" t="s">
        <v>815</v>
      </c>
      <c r="N584" s="46" t="s">
        <v>815</v>
      </c>
      <c r="O584" s="46" t="s">
        <v>815</v>
      </c>
      <c r="P584" s="48" t="s">
        <v>815</v>
      </c>
      <c r="Q584" s="27" t="s">
        <v>811</v>
      </c>
      <c r="R584" s="27" t="s">
        <v>811</v>
      </c>
      <c r="S584" s="27" t="s">
        <v>811</v>
      </c>
      <c r="T584" s="27" t="s">
        <v>811</v>
      </c>
      <c r="U584" s="27" t="s">
        <v>811</v>
      </c>
      <c r="V584" s="27" t="s">
        <v>811</v>
      </c>
    </row>
    <row r="585" spans="1:24">
      <c r="A585" s="18">
        <v>169</v>
      </c>
      <c r="B585" s="27" t="s">
        <v>801</v>
      </c>
      <c r="C585" s="55">
        <v>43355</v>
      </c>
      <c r="D585" s="46" t="s">
        <v>815</v>
      </c>
      <c r="E585" s="46" t="s">
        <v>815</v>
      </c>
      <c r="F585" s="46" t="s">
        <v>815</v>
      </c>
      <c r="G585" s="46" t="s">
        <v>815</v>
      </c>
      <c r="H585" s="46" t="s">
        <v>815</v>
      </c>
      <c r="I585" s="46" t="s">
        <v>815</v>
      </c>
      <c r="J585" s="46" t="s">
        <v>815</v>
      </c>
      <c r="K585" s="218" t="s">
        <v>815</v>
      </c>
      <c r="L585" s="51" t="s">
        <v>815</v>
      </c>
      <c r="M585" s="214" t="s">
        <v>815</v>
      </c>
      <c r="N585" s="46" t="s">
        <v>815</v>
      </c>
      <c r="O585" s="46" t="s">
        <v>815</v>
      </c>
      <c r="P585" s="48" t="s">
        <v>815</v>
      </c>
      <c r="Q585" s="27" t="s">
        <v>811</v>
      </c>
      <c r="R585" s="27" t="s">
        <v>811</v>
      </c>
      <c r="S585" s="27" t="s">
        <v>811</v>
      </c>
      <c r="T585" s="27" t="s">
        <v>811</v>
      </c>
      <c r="U585" s="27" t="s">
        <v>811</v>
      </c>
      <c r="V585" s="27" t="s">
        <v>811</v>
      </c>
    </row>
    <row r="586" spans="1:24">
      <c r="A586" s="18">
        <v>170</v>
      </c>
      <c r="B586" s="27" t="s">
        <v>801</v>
      </c>
      <c r="C586" s="55">
        <v>43355</v>
      </c>
      <c r="D586" s="46" t="s">
        <v>815</v>
      </c>
      <c r="E586" s="46" t="s">
        <v>815</v>
      </c>
      <c r="F586" s="46" t="s">
        <v>815</v>
      </c>
      <c r="G586" s="46" t="s">
        <v>815</v>
      </c>
      <c r="H586" s="46" t="s">
        <v>815</v>
      </c>
      <c r="I586" s="46" t="s">
        <v>815</v>
      </c>
      <c r="J586" s="46" t="s">
        <v>815</v>
      </c>
      <c r="K586" s="218" t="s">
        <v>815</v>
      </c>
      <c r="L586" s="51" t="s">
        <v>815</v>
      </c>
      <c r="M586" s="214" t="s">
        <v>815</v>
      </c>
      <c r="N586" s="46" t="s">
        <v>815</v>
      </c>
      <c r="O586" s="46" t="s">
        <v>815</v>
      </c>
      <c r="P586" s="48" t="s">
        <v>815</v>
      </c>
      <c r="Q586" s="27" t="s">
        <v>811</v>
      </c>
      <c r="R586" s="27" t="s">
        <v>811</v>
      </c>
      <c r="S586" s="27" t="s">
        <v>811</v>
      </c>
      <c r="T586" s="27" t="s">
        <v>811</v>
      </c>
      <c r="U586" s="27" t="s">
        <v>811</v>
      </c>
      <c r="V586" s="27" t="s">
        <v>811</v>
      </c>
    </row>
    <row r="587" spans="1:24">
      <c r="A587" s="18">
        <v>171</v>
      </c>
      <c r="B587" s="27" t="s">
        <v>801</v>
      </c>
      <c r="C587" s="55">
        <v>43355</v>
      </c>
      <c r="D587" s="46" t="s">
        <v>815</v>
      </c>
      <c r="E587" s="46" t="s">
        <v>815</v>
      </c>
      <c r="F587" s="46" t="s">
        <v>815</v>
      </c>
      <c r="G587" s="46" t="s">
        <v>815</v>
      </c>
      <c r="H587" s="46" t="s">
        <v>815</v>
      </c>
      <c r="I587" s="46" t="s">
        <v>815</v>
      </c>
      <c r="J587" s="46" t="s">
        <v>815</v>
      </c>
      <c r="K587" s="218" t="s">
        <v>815</v>
      </c>
      <c r="L587" s="51" t="s">
        <v>815</v>
      </c>
      <c r="M587" s="214" t="s">
        <v>815</v>
      </c>
      <c r="N587" s="46" t="s">
        <v>815</v>
      </c>
      <c r="O587" s="46" t="s">
        <v>815</v>
      </c>
      <c r="P587" s="48" t="s">
        <v>815</v>
      </c>
      <c r="Q587" s="27" t="s">
        <v>811</v>
      </c>
      <c r="R587" s="27" t="s">
        <v>811</v>
      </c>
      <c r="S587" s="27" t="s">
        <v>811</v>
      </c>
      <c r="T587" s="27" t="s">
        <v>811</v>
      </c>
      <c r="U587" s="27" t="s">
        <v>811</v>
      </c>
      <c r="V587" s="27" t="s">
        <v>811</v>
      </c>
    </row>
    <row r="588" spans="1:24">
      <c r="A588" s="18">
        <v>172</v>
      </c>
      <c r="B588" s="27" t="s">
        <v>801</v>
      </c>
      <c r="C588" s="55">
        <v>43355</v>
      </c>
      <c r="D588" s="46" t="s">
        <v>815</v>
      </c>
      <c r="E588" s="46" t="s">
        <v>815</v>
      </c>
      <c r="F588" s="46" t="s">
        <v>815</v>
      </c>
      <c r="G588" s="46" t="s">
        <v>815</v>
      </c>
      <c r="H588" s="46" t="s">
        <v>815</v>
      </c>
      <c r="I588" s="46" t="s">
        <v>815</v>
      </c>
      <c r="J588" s="46" t="s">
        <v>815</v>
      </c>
      <c r="K588" s="218" t="s">
        <v>815</v>
      </c>
      <c r="L588" s="51" t="s">
        <v>815</v>
      </c>
      <c r="M588" s="214" t="s">
        <v>815</v>
      </c>
      <c r="N588" s="46" t="s">
        <v>815</v>
      </c>
      <c r="O588" s="46" t="s">
        <v>815</v>
      </c>
      <c r="P588" s="48" t="s">
        <v>815</v>
      </c>
      <c r="Q588" s="27" t="s">
        <v>811</v>
      </c>
      <c r="R588" s="27" t="s">
        <v>811</v>
      </c>
      <c r="S588" s="27" t="s">
        <v>811</v>
      </c>
      <c r="T588" s="27" t="s">
        <v>811</v>
      </c>
      <c r="U588" s="27" t="s">
        <v>811</v>
      </c>
      <c r="V588" s="27" t="s">
        <v>811</v>
      </c>
    </row>
    <row r="589" spans="1:24" s="104" customFormat="1">
      <c r="A589" s="96">
        <v>173</v>
      </c>
      <c r="B589" s="263" t="s">
        <v>224</v>
      </c>
      <c r="C589" s="317">
        <v>43355</v>
      </c>
      <c r="D589" s="263" t="s">
        <v>1723</v>
      </c>
      <c r="E589" s="309">
        <v>0.3125</v>
      </c>
      <c r="F589" s="263" t="s">
        <v>1722</v>
      </c>
      <c r="G589" s="263">
        <v>0</v>
      </c>
      <c r="H589" s="263" t="s">
        <v>726</v>
      </c>
      <c r="I589" s="263" t="s">
        <v>721</v>
      </c>
      <c r="J589" s="263">
        <v>1.96</v>
      </c>
      <c r="K589" s="310">
        <v>1.96</v>
      </c>
      <c r="L589" s="311">
        <v>1</v>
      </c>
      <c r="M589" s="312">
        <v>0.5</v>
      </c>
      <c r="N589" s="263">
        <v>22.2</v>
      </c>
      <c r="O589" s="263">
        <v>8.6</v>
      </c>
      <c r="P589" s="313">
        <v>0.98750214022822114</v>
      </c>
      <c r="Q589" s="263" t="s">
        <v>811</v>
      </c>
      <c r="R589" s="263" t="s">
        <v>811</v>
      </c>
      <c r="S589" s="263" t="s">
        <v>811</v>
      </c>
      <c r="T589" s="263" t="s">
        <v>811</v>
      </c>
      <c r="U589" s="263" t="s">
        <v>811</v>
      </c>
      <c r="V589" s="263" t="s">
        <v>811</v>
      </c>
      <c r="W589" s="185"/>
      <c r="X589" s="262"/>
    </row>
    <row r="590" spans="1:24" s="104" customFormat="1">
      <c r="A590" s="96">
        <v>174</v>
      </c>
      <c r="B590" s="263" t="s">
        <v>1707</v>
      </c>
      <c r="C590" s="317">
        <v>43355</v>
      </c>
      <c r="D590" s="263" t="s">
        <v>1727</v>
      </c>
      <c r="E590" s="309">
        <v>0.2951388888888889</v>
      </c>
      <c r="F590" s="263" t="s">
        <v>1730</v>
      </c>
      <c r="G590" s="263">
        <v>0</v>
      </c>
      <c r="H590" s="263" t="s">
        <v>726</v>
      </c>
      <c r="I590" s="263" t="s">
        <v>721</v>
      </c>
      <c r="J590" s="263">
        <v>10.3</v>
      </c>
      <c r="K590" s="310">
        <v>4.9000000000000004</v>
      </c>
      <c r="L590" s="311">
        <v>0.47572815533980584</v>
      </c>
      <c r="M590" s="312">
        <v>2</v>
      </c>
      <c r="N590" s="263">
        <v>22.2</v>
      </c>
      <c r="O590" s="263">
        <v>9.0399999999999991</v>
      </c>
      <c r="P590" s="313">
        <v>1.0380255055422229</v>
      </c>
      <c r="Q590" s="263" t="s">
        <v>811</v>
      </c>
      <c r="R590" s="263" t="s">
        <v>811</v>
      </c>
      <c r="S590" s="263" t="s">
        <v>811</v>
      </c>
      <c r="T590" s="263" t="s">
        <v>811</v>
      </c>
      <c r="U590" s="263" t="s">
        <v>811</v>
      </c>
      <c r="V590" s="263" t="s">
        <v>811</v>
      </c>
      <c r="W590" s="185"/>
      <c r="X590" s="262"/>
    </row>
    <row r="591" spans="1:24">
      <c r="A591" s="18">
        <v>175</v>
      </c>
      <c r="B591" s="27" t="s">
        <v>1707</v>
      </c>
      <c r="C591" s="55">
        <v>43355</v>
      </c>
      <c r="D591" s="27" t="s">
        <v>1727</v>
      </c>
      <c r="E591" s="50">
        <v>0.2951388888888889</v>
      </c>
      <c r="F591" s="27" t="s">
        <v>1730</v>
      </c>
      <c r="G591" s="27">
        <v>0</v>
      </c>
      <c r="H591" s="27" t="s">
        <v>726</v>
      </c>
      <c r="I591" s="27" t="s">
        <v>721</v>
      </c>
      <c r="J591" s="27">
        <v>10.3</v>
      </c>
      <c r="K591" s="219">
        <v>4.9000000000000004</v>
      </c>
      <c r="L591" s="51">
        <v>0.47572815533980584</v>
      </c>
      <c r="M591" s="213">
        <v>4</v>
      </c>
      <c r="N591" s="27">
        <v>21.8</v>
      </c>
      <c r="O591" s="27">
        <v>8.7799999999999994</v>
      </c>
      <c r="P591" s="52">
        <v>1.0004376812219347</v>
      </c>
      <c r="Q591" s="27" t="s">
        <v>811</v>
      </c>
      <c r="R591" s="27" t="s">
        <v>811</v>
      </c>
      <c r="S591" s="27" t="s">
        <v>811</v>
      </c>
      <c r="T591" s="27" t="s">
        <v>811</v>
      </c>
      <c r="U591" s="27" t="s">
        <v>811</v>
      </c>
      <c r="V591" s="27" t="s">
        <v>811</v>
      </c>
    </row>
    <row r="592" spans="1:24">
      <c r="A592" s="18">
        <v>176</v>
      </c>
      <c r="B592" s="27" t="s">
        <v>1707</v>
      </c>
      <c r="C592" s="55">
        <v>43355</v>
      </c>
      <c r="D592" s="27" t="s">
        <v>1727</v>
      </c>
      <c r="E592" s="50">
        <v>0.2951388888888889</v>
      </c>
      <c r="F592" s="27" t="s">
        <v>1730</v>
      </c>
      <c r="G592" s="27">
        <v>0</v>
      </c>
      <c r="H592" s="27" t="s">
        <v>726</v>
      </c>
      <c r="I592" s="27" t="s">
        <v>721</v>
      </c>
      <c r="J592" s="27">
        <v>10.3</v>
      </c>
      <c r="K592" s="219">
        <v>4.9000000000000004</v>
      </c>
      <c r="L592" s="51">
        <v>0.47572815533980584</v>
      </c>
      <c r="M592" s="213">
        <v>6</v>
      </c>
      <c r="N592" s="27">
        <v>15.7</v>
      </c>
      <c r="O592" s="27">
        <v>11.59</v>
      </c>
      <c r="P592" s="52">
        <v>1.1669539742681792</v>
      </c>
      <c r="Q592" s="27" t="s">
        <v>811</v>
      </c>
      <c r="R592" s="27" t="s">
        <v>811</v>
      </c>
      <c r="S592" s="27" t="s">
        <v>811</v>
      </c>
      <c r="T592" s="27" t="s">
        <v>811</v>
      </c>
      <c r="U592" s="27" t="s">
        <v>811</v>
      </c>
      <c r="V592" s="27" t="s">
        <v>811</v>
      </c>
    </row>
    <row r="593" spans="1:24">
      <c r="A593" s="18">
        <v>177</v>
      </c>
      <c r="B593" s="27" t="s">
        <v>1707</v>
      </c>
      <c r="C593" s="55">
        <v>43355</v>
      </c>
      <c r="D593" s="27" t="s">
        <v>1727</v>
      </c>
      <c r="E593" s="50">
        <v>0.2951388888888889</v>
      </c>
      <c r="F593" s="27" t="s">
        <v>1730</v>
      </c>
      <c r="G593" s="27">
        <v>0</v>
      </c>
      <c r="H593" s="27" t="s">
        <v>726</v>
      </c>
      <c r="I593" s="27" t="s">
        <v>721</v>
      </c>
      <c r="J593" s="27">
        <v>10.3</v>
      </c>
      <c r="K593" s="219">
        <v>4.9000000000000004</v>
      </c>
      <c r="L593" s="51">
        <v>0.47572815533980584</v>
      </c>
      <c r="M593" s="213">
        <v>8</v>
      </c>
      <c r="N593" s="27">
        <v>11.5</v>
      </c>
      <c r="O593" s="27">
        <v>1.32</v>
      </c>
      <c r="P593" s="52">
        <v>0.12111481050196864</v>
      </c>
      <c r="Q593" s="27" t="s">
        <v>811</v>
      </c>
      <c r="R593" s="27" t="s">
        <v>811</v>
      </c>
      <c r="S593" s="27" t="s">
        <v>811</v>
      </c>
      <c r="T593" s="27" t="s">
        <v>811</v>
      </c>
      <c r="U593" s="27" t="s">
        <v>811</v>
      </c>
      <c r="V593" s="27" t="s">
        <v>811</v>
      </c>
    </row>
    <row r="594" spans="1:24">
      <c r="A594" s="18">
        <v>178</v>
      </c>
      <c r="B594" s="27" t="s">
        <v>1707</v>
      </c>
      <c r="C594" s="55">
        <v>43355</v>
      </c>
      <c r="D594" s="27" t="s">
        <v>1727</v>
      </c>
      <c r="E594" s="50">
        <v>0.2951388888888889</v>
      </c>
      <c r="F594" s="27" t="s">
        <v>1730</v>
      </c>
      <c r="G594" s="27">
        <v>0</v>
      </c>
      <c r="H594" s="27" t="s">
        <v>726</v>
      </c>
      <c r="I594" s="27" t="s">
        <v>721</v>
      </c>
      <c r="J594" s="27">
        <v>10.3</v>
      </c>
      <c r="K594" s="219">
        <v>4.9000000000000004</v>
      </c>
      <c r="L594" s="51">
        <v>0.47572815533980584</v>
      </c>
      <c r="M594" s="213">
        <v>9</v>
      </c>
      <c r="N594" s="27">
        <v>11</v>
      </c>
      <c r="O594" s="27">
        <v>0.61</v>
      </c>
      <c r="P594" s="52">
        <v>5.5328296422300013E-2</v>
      </c>
      <c r="Q594" s="27" t="s">
        <v>811</v>
      </c>
      <c r="R594" s="27" t="s">
        <v>811</v>
      </c>
      <c r="S594" s="27" t="s">
        <v>811</v>
      </c>
      <c r="T594" s="27" t="s">
        <v>811</v>
      </c>
      <c r="U594" s="27" t="s">
        <v>811</v>
      </c>
      <c r="V594" s="27" t="s">
        <v>811</v>
      </c>
    </row>
    <row r="595" spans="1:24" s="104" customFormat="1">
      <c r="A595" s="96">
        <v>179</v>
      </c>
      <c r="B595" s="263" t="s">
        <v>1719</v>
      </c>
      <c r="C595" s="317">
        <v>43355</v>
      </c>
      <c r="D595" s="263" t="s">
        <v>1710</v>
      </c>
      <c r="E595" s="309">
        <v>0.39583333333333331</v>
      </c>
      <c r="F595" s="263" t="s">
        <v>1722</v>
      </c>
      <c r="G595" s="263">
        <v>3</v>
      </c>
      <c r="H595" s="263" t="s">
        <v>1659</v>
      </c>
      <c r="I595" s="263" t="s">
        <v>721</v>
      </c>
      <c r="J595" s="263">
        <v>2.4</v>
      </c>
      <c r="K595" s="310">
        <v>2.4</v>
      </c>
      <c r="L595" s="311">
        <v>1</v>
      </c>
      <c r="M595" s="312">
        <v>0.5</v>
      </c>
      <c r="N595" s="263">
        <v>22.4</v>
      </c>
      <c r="O595" s="263">
        <v>7.71</v>
      </c>
      <c r="P595" s="313">
        <v>0.88870662197740058</v>
      </c>
      <c r="Q595" s="263" t="s">
        <v>811</v>
      </c>
      <c r="R595" s="263" t="s">
        <v>811</v>
      </c>
      <c r="S595" s="263" t="s">
        <v>811</v>
      </c>
      <c r="T595" s="263" t="s">
        <v>811</v>
      </c>
      <c r="U595" s="263" t="s">
        <v>811</v>
      </c>
      <c r="V595" s="263" t="s">
        <v>811</v>
      </c>
      <c r="W595" s="185"/>
      <c r="X595" s="262"/>
    </row>
    <row r="596" spans="1:24">
      <c r="A596" s="18">
        <v>180</v>
      </c>
      <c r="B596" s="27" t="s">
        <v>1709</v>
      </c>
      <c r="C596" s="55">
        <v>43355</v>
      </c>
      <c r="D596" s="27" t="s">
        <v>1710</v>
      </c>
      <c r="E596" s="50">
        <v>0.39583333333333331</v>
      </c>
      <c r="F596" s="27" t="s">
        <v>1722</v>
      </c>
      <c r="G596" s="27">
        <v>3</v>
      </c>
      <c r="H596" s="27" t="s">
        <v>1659</v>
      </c>
      <c r="I596" s="27" t="s">
        <v>721</v>
      </c>
      <c r="J596" s="27">
        <v>2.4</v>
      </c>
      <c r="K596" s="219">
        <v>2.4</v>
      </c>
      <c r="L596" s="51">
        <v>1</v>
      </c>
      <c r="M596" s="213">
        <v>2</v>
      </c>
      <c r="N596" s="27">
        <v>22</v>
      </c>
      <c r="O596" s="27">
        <v>5.8</v>
      </c>
      <c r="P596" s="52">
        <v>0.66343456839385972</v>
      </c>
      <c r="Q596" s="27" t="s">
        <v>811</v>
      </c>
      <c r="R596" s="27" t="s">
        <v>811</v>
      </c>
      <c r="S596" s="27" t="s">
        <v>811</v>
      </c>
      <c r="T596" s="27" t="s">
        <v>811</v>
      </c>
      <c r="U596" s="27" t="s">
        <v>811</v>
      </c>
      <c r="V596" s="27" t="s">
        <v>811</v>
      </c>
    </row>
    <row r="597" spans="1:24" s="104" customFormat="1">
      <c r="A597" s="96">
        <v>181</v>
      </c>
      <c r="B597" s="263" t="s">
        <v>231</v>
      </c>
      <c r="C597" s="317">
        <v>43355</v>
      </c>
      <c r="D597" s="263" t="s">
        <v>1715</v>
      </c>
      <c r="E597" s="309">
        <v>0.34722222222222227</v>
      </c>
      <c r="F597" s="263" t="s">
        <v>1722</v>
      </c>
      <c r="G597" s="263">
        <v>1</v>
      </c>
      <c r="H597" s="263" t="s">
        <v>1671</v>
      </c>
      <c r="I597" s="263" t="s">
        <v>721</v>
      </c>
      <c r="J597" s="263">
        <v>6.25</v>
      </c>
      <c r="K597" s="310">
        <v>2.7</v>
      </c>
      <c r="L597" s="311">
        <v>0.43200000000000005</v>
      </c>
      <c r="M597" s="312">
        <v>0.5</v>
      </c>
      <c r="N597" s="263">
        <v>23.6</v>
      </c>
      <c r="O597" s="263">
        <v>6.77</v>
      </c>
      <c r="P597" s="313">
        <v>0.79831742313784693</v>
      </c>
      <c r="Q597" s="263" t="s">
        <v>811</v>
      </c>
      <c r="R597" s="263" t="s">
        <v>811</v>
      </c>
      <c r="S597" s="263" t="s">
        <v>811</v>
      </c>
      <c r="T597" s="263" t="s">
        <v>811</v>
      </c>
      <c r="U597" s="263" t="s">
        <v>811</v>
      </c>
      <c r="V597" s="263" t="s">
        <v>811</v>
      </c>
      <c r="W597" s="185"/>
      <c r="X597" s="262"/>
    </row>
    <row r="598" spans="1:24">
      <c r="A598" s="18">
        <v>182</v>
      </c>
      <c r="B598" s="27" t="s">
        <v>231</v>
      </c>
      <c r="C598" s="55">
        <v>43355</v>
      </c>
      <c r="D598" s="27" t="s">
        <v>1715</v>
      </c>
      <c r="E598" s="50">
        <v>0.34722222222222227</v>
      </c>
      <c r="F598" s="27" t="s">
        <v>1722</v>
      </c>
      <c r="G598" s="27">
        <v>1</v>
      </c>
      <c r="H598" s="27" t="s">
        <v>1671</v>
      </c>
      <c r="I598" s="27" t="s">
        <v>721</v>
      </c>
      <c r="J598" s="27">
        <v>6.25</v>
      </c>
      <c r="K598" s="219">
        <v>2.7</v>
      </c>
      <c r="L598" s="51">
        <v>0.43200000000000005</v>
      </c>
      <c r="M598" s="213">
        <v>2</v>
      </c>
      <c r="N598" s="27">
        <v>22.4</v>
      </c>
      <c r="O598" s="27">
        <v>6.72</v>
      </c>
      <c r="P598" s="52">
        <v>0.77459254211259809</v>
      </c>
      <c r="Q598" s="27" t="s">
        <v>811</v>
      </c>
      <c r="R598" s="27" t="s">
        <v>811</v>
      </c>
      <c r="S598" s="27" t="s">
        <v>811</v>
      </c>
      <c r="T598" s="27" t="s">
        <v>811</v>
      </c>
      <c r="U598" s="27" t="s">
        <v>811</v>
      </c>
      <c r="V598" s="27" t="s">
        <v>811</v>
      </c>
    </row>
    <row r="599" spans="1:24">
      <c r="A599" s="18">
        <v>183</v>
      </c>
      <c r="B599" s="27" t="s">
        <v>231</v>
      </c>
      <c r="C599" s="55">
        <v>43355</v>
      </c>
      <c r="D599" s="27" t="s">
        <v>1715</v>
      </c>
      <c r="E599" s="50">
        <v>0.34722222222222227</v>
      </c>
      <c r="F599" s="27" t="s">
        <v>1722</v>
      </c>
      <c r="G599" s="27">
        <v>1</v>
      </c>
      <c r="H599" s="27" t="s">
        <v>1671</v>
      </c>
      <c r="I599" s="27" t="s">
        <v>721</v>
      </c>
      <c r="J599" s="27">
        <v>6.25</v>
      </c>
      <c r="K599" s="219">
        <v>2.7</v>
      </c>
      <c r="L599" s="51">
        <v>0.43200000000000005</v>
      </c>
      <c r="M599" s="213">
        <v>4</v>
      </c>
      <c r="N599" s="27">
        <v>22.1</v>
      </c>
      <c r="O599" s="27">
        <v>6.45</v>
      </c>
      <c r="P599" s="52">
        <v>0.73920551231028131</v>
      </c>
      <c r="Q599" s="27" t="s">
        <v>811</v>
      </c>
      <c r="R599" s="27" t="s">
        <v>811</v>
      </c>
      <c r="S599" s="27" t="s">
        <v>811</v>
      </c>
      <c r="T599" s="27" t="s">
        <v>811</v>
      </c>
      <c r="U599" s="27" t="s">
        <v>811</v>
      </c>
      <c r="V599" s="27" t="s">
        <v>811</v>
      </c>
    </row>
    <row r="600" spans="1:24">
      <c r="A600" s="18">
        <v>184</v>
      </c>
      <c r="B600" s="27" t="s">
        <v>231</v>
      </c>
      <c r="C600" s="55">
        <v>43355</v>
      </c>
      <c r="D600" s="27" t="s">
        <v>1715</v>
      </c>
      <c r="E600" s="50">
        <v>0.34722222222222227</v>
      </c>
      <c r="F600" s="27" t="s">
        <v>1722</v>
      </c>
      <c r="G600" s="27">
        <v>1</v>
      </c>
      <c r="H600" s="27" t="s">
        <v>1671</v>
      </c>
      <c r="I600" s="27" t="s">
        <v>721</v>
      </c>
      <c r="J600" s="27">
        <v>6.25</v>
      </c>
      <c r="K600" s="219">
        <v>2.7</v>
      </c>
      <c r="L600" s="51">
        <v>0.43200000000000005</v>
      </c>
      <c r="M600" s="213">
        <v>6</v>
      </c>
      <c r="N600" s="27">
        <v>13.3</v>
      </c>
      <c r="O600" s="27">
        <v>0.08</v>
      </c>
      <c r="P600" s="52">
        <v>7.644861363839562E-3</v>
      </c>
      <c r="Q600" s="27" t="s">
        <v>811</v>
      </c>
      <c r="R600" s="27" t="s">
        <v>811</v>
      </c>
      <c r="S600" s="27" t="s">
        <v>811</v>
      </c>
      <c r="T600" s="27" t="s">
        <v>811</v>
      </c>
      <c r="U600" s="27" t="s">
        <v>811</v>
      </c>
      <c r="V600" s="27" t="s">
        <v>811</v>
      </c>
    </row>
    <row r="601" spans="1:24" s="104" customFormat="1">
      <c r="A601" s="96">
        <v>185</v>
      </c>
      <c r="B601" s="263" t="s">
        <v>232</v>
      </c>
      <c r="C601" s="317">
        <v>43355</v>
      </c>
      <c r="D601" s="263" t="s">
        <v>1731</v>
      </c>
      <c r="E601" s="309">
        <v>0.32291666666666669</v>
      </c>
      <c r="F601" s="263" t="s">
        <v>1730</v>
      </c>
      <c r="G601" s="263">
        <v>0</v>
      </c>
      <c r="H601" s="263" t="s">
        <v>726</v>
      </c>
      <c r="I601" s="263" t="s">
        <v>721</v>
      </c>
      <c r="J601" s="263">
        <v>8.8000000000000007</v>
      </c>
      <c r="K601" s="310">
        <v>1.5</v>
      </c>
      <c r="L601" s="311">
        <v>0.17045454545454544</v>
      </c>
      <c r="M601" s="312">
        <v>0.5</v>
      </c>
      <c r="N601" s="263">
        <v>22.3</v>
      </c>
      <c r="O601" s="263">
        <v>9</v>
      </c>
      <c r="P601" s="313">
        <v>1.0354161963604975</v>
      </c>
      <c r="Q601" s="263" t="s">
        <v>811</v>
      </c>
      <c r="R601" s="263" t="s">
        <v>811</v>
      </c>
      <c r="S601" s="263" t="s">
        <v>811</v>
      </c>
      <c r="T601" s="263" t="s">
        <v>811</v>
      </c>
      <c r="U601" s="263" t="s">
        <v>811</v>
      </c>
      <c r="V601" s="263" t="s">
        <v>811</v>
      </c>
      <c r="W601" s="185"/>
      <c r="X601" s="262"/>
    </row>
    <row r="602" spans="1:24">
      <c r="A602" s="18">
        <v>186</v>
      </c>
      <c r="B602" s="27" t="s">
        <v>232</v>
      </c>
      <c r="C602" s="55">
        <v>43355</v>
      </c>
      <c r="D602" s="27" t="s">
        <v>1731</v>
      </c>
      <c r="E602" s="50">
        <v>0.32291666666666669</v>
      </c>
      <c r="F602" s="27" t="s">
        <v>1730</v>
      </c>
      <c r="G602" s="27">
        <v>0</v>
      </c>
      <c r="H602" s="27" t="s">
        <v>726</v>
      </c>
      <c r="I602" s="27" t="s">
        <v>721</v>
      </c>
      <c r="J602" s="27">
        <v>8.8000000000000007</v>
      </c>
      <c r="K602" s="219">
        <v>1.5</v>
      </c>
      <c r="L602" s="51">
        <v>0.17045454545454544</v>
      </c>
      <c r="M602" s="213">
        <v>2</v>
      </c>
      <c r="N602" s="27">
        <v>21.2</v>
      </c>
      <c r="O602" s="27">
        <v>7.45</v>
      </c>
      <c r="P602" s="52">
        <v>0.83906796921466098</v>
      </c>
      <c r="Q602" s="27" t="s">
        <v>811</v>
      </c>
      <c r="R602" s="27" t="s">
        <v>811</v>
      </c>
      <c r="S602" s="27" t="s">
        <v>811</v>
      </c>
      <c r="T602" s="27" t="s">
        <v>811</v>
      </c>
      <c r="U602" s="27" t="s">
        <v>811</v>
      </c>
      <c r="V602" s="27" t="s">
        <v>811</v>
      </c>
    </row>
    <row r="603" spans="1:24">
      <c r="A603" s="18">
        <v>187</v>
      </c>
      <c r="B603" s="27" t="s">
        <v>232</v>
      </c>
      <c r="C603" s="55">
        <v>43355</v>
      </c>
      <c r="D603" s="27" t="s">
        <v>1731</v>
      </c>
      <c r="E603" s="50">
        <v>0.32291666666666669</v>
      </c>
      <c r="F603" s="27" t="s">
        <v>1730</v>
      </c>
      <c r="G603" s="27">
        <v>0</v>
      </c>
      <c r="H603" s="27" t="s">
        <v>726</v>
      </c>
      <c r="I603" s="27" t="s">
        <v>721</v>
      </c>
      <c r="J603" s="27">
        <v>8.8000000000000007</v>
      </c>
      <c r="K603" s="219">
        <v>1.5</v>
      </c>
      <c r="L603" s="51">
        <v>0.17045454545454544</v>
      </c>
      <c r="M603" s="213">
        <v>4</v>
      </c>
      <c r="N603" s="27">
        <v>19.5</v>
      </c>
      <c r="O603" s="27">
        <v>0.18</v>
      </c>
      <c r="P603" s="52">
        <v>1.9603420992616086E-2</v>
      </c>
      <c r="Q603" s="27" t="s">
        <v>811</v>
      </c>
      <c r="R603" s="27" t="s">
        <v>811</v>
      </c>
      <c r="S603" s="27" t="s">
        <v>811</v>
      </c>
      <c r="T603" s="27" t="s">
        <v>811</v>
      </c>
      <c r="U603" s="27" t="s">
        <v>811</v>
      </c>
      <c r="V603" s="27" t="s">
        <v>811</v>
      </c>
    </row>
    <row r="604" spans="1:24">
      <c r="A604" s="18">
        <v>188</v>
      </c>
      <c r="B604" s="27" t="s">
        <v>232</v>
      </c>
      <c r="C604" s="55">
        <v>43355</v>
      </c>
      <c r="D604" s="27" t="s">
        <v>1731</v>
      </c>
      <c r="E604" s="50">
        <v>0.32291666666666669</v>
      </c>
      <c r="F604" s="27" t="s">
        <v>1730</v>
      </c>
      <c r="G604" s="27">
        <v>0</v>
      </c>
      <c r="H604" s="27" t="s">
        <v>726</v>
      </c>
      <c r="I604" s="27" t="s">
        <v>721</v>
      </c>
      <c r="J604" s="27">
        <v>8.8000000000000007</v>
      </c>
      <c r="K604" s="220">
        <v>1.5</v>
      </c>
      <c r="L604" s="51">
        <v>0.17045454545454544</v>
      </c>
      <c r="M604" s="215">
        <v>6</v>
      </c>
      <c r="N604" s="27">
        <v>11.5</v>
      </c>
      <c r="O604" s="27">
        <v>0.08</v>
      </c>
      <c r="P604" s="52">
        <v>7.3402915455738566E-3</v>
      </c>
      <c r="Q604" s="27" t="s">
        <v>811</v>
      </c>
      <c r="R604" s="27" t="s">
        <v>811</v>
      </c>
      <c r="S604" s="27" t="s">
        <v>811</v>
      </c>
      <c r="T604" s="27" t="s">
        <v>811</v>
      </c>
      <c r="U604" s="27" t="s">
        <v>811</v>
      </c>
      <c r="V604" s="27" t="s">
        <v>811</v>
      </c>
    </row>
    <row r="606" spans="1:24">
      <c r="A606" s="30" t="s">
        <v>1624</v>
      </c>
      <c r="B606" s="31"/>
      <c r="C606" s="3207"/>
      <c r="D606" s="3207"/>
      <c r="E606" s="31"/>
      <c r="F606" s="32"/>
      <c r="G606" s="31"/>
      <c r="H606" s="31"/>
      <c r="I606" s="31"/>
      <c r="J606" s="31"/>
      <c r="K606" s="56"/>
      <c r="L606" s="31"/>
      <c r="M606" s="31"/>
      <c r="N606" s="31"/>
      <c r="O606" s="31"/>
      <c r="P606" s="33"/>
      <c r="Q606" s="34"/>
      <c r="R606" s="31"/>
      <c r="S606" s="31"/>
      <c r="T606" s="31"/>
      <c r="U606" s="31"/>
      <c r="V606" s="31"/>
    </row>
    <row r="607" spans="1:24">
      <c r="A607" s="30" t="s">
        <v>1625</v>
      </c>
      <c r="B607" s="31"/>
      <c r="C607" s="31"/>
      <c r="D607" s="31"/>
      <c r="E607" s="31"/>
      <c r="F607" s="32"/>
      <c r="G607" s="31"/>
      <c r="H607" s="31"/>
      <c r="I607" s="31"/>
      <c r="J607" s="31"/>
      <c r="K607" s="56"/>
      <c r="L607" s="31"/>
      <c r="M607" s="31"/>
      <c r="N607" s="31"/>
      <c r="O607" s="31"/>
      <c r="P607" s="33"/>
      <c r="Q607" s="34"/>
      <c r="R607" s="31"/>
      <c r="S607" s="31"/>
      <c r="T607" s="31"/>
      <c r="U607" s="31"/>
      <c r="V607" s="31"/>
    </row>
    <row r="608" spans="1:24">
      <c r="A608" s="30" t="s">
        <v>1626</v>
      </c>
      <c r="B608" s="31"/>
      <c r="C608" s="31"/>
      <c r="D608" s="31"/>
      <c r="E608" s="31"/>
      <c r="F608" s="32"/>
      <c r="G608" s="31"/>
      <c r="H608" s="31"/>
      <c r="I608" s="31"/>
      <c r="J608" s="31"/>
      <c r="K608" s="56"/>
      <c r="L608" s="31"/>
      <c r="M608" s="31"/>
      <c r="N608" s="31"/>
      <c r="O608" s="31"/>
      <c r="P608" s="33"/>
      <c r="Q608" s="34"/>
      <c r="R608" s="31"/>
      <c r="S608" s="31"/>
      <c r="T608" s="31"/>
      <c r="U608" s="31"/>
      <c r="V608" s="31"/>
    </row>
    <row r="609" spans="1:24">
      <c r="A609" s="30" t="s">
        <v>1627</v>
      </c>
      <c r="B609" s="31"/>
      <c r="C609" s="31"/>
      <c r="D609" s="31"/>
      <c r="E609" s="31"/>
      <c r="F609" s="32"/>
      <c r="G609" s="31"/>
      <c r="H609" s="31"/>
      <c r="I609" s="31"/>
      <c r="J609" s="31"/>
      <c r="K609" s="56"/>
      <c r="L609" s="31"/>
      <c r="M609" s="31"/>
      <c r="N609" s="31"/>
      <c r="O609" s="31"/>
      <c r="P609" s="33"/>
      <c r="Q609" s="34"/>
      <c r="R609" s="31"/>
      <c r="S609" s="31"/>
      <c r="T609" s="31"/>
      <c r="U609" s="31"/>
      <c r="V609" s="31"/>
    </row>
    <row r="610" spans="1:24">
      <c r="A610" s="30" t="s">
        <v>1628</v>
      </c>
      <c r="B610" s="31"/>
      <c r="C610" s="31"/>
      <c r="D610" s="31"/>
      <c r="E610" s="31"/>
      <c r="F610" s="32"/>
      <c r="G610" s="31"/>
      <c r="H610" s="31"/>
      <c r="I610" s="31"/>
      <c r="J610" s="31"/>
      <c r="K610" s="56"/>
      <c r="L610" s="31"/>
      <c r="M610" s="31"/>
      <c r="N610" s="31"/>
      <c r="O610" s="31"/>
      <c r="P610" s="33"/>
      <c r="Q610" s="34"/>
      <c r="R610" s="31"/>
      <c r="S610" s="31"/>
      <c r="T610" s="31"/>
      <c r="U610" s="31"/>
      <c r="V610" s="31"/>
    </row>
    <row r="611" spans="1:24">
      <c r="A611" s="35"/>
      <c r="B611" s="31"/>
      <c r="C611" s="31"/>
      <c r="D611" s="31"/>
      <c r="E611" s="31"/>
      <c r="F611" s="32"/>
      <c r="G611" s="31"/>
      <c r="H611" s="31"/>
      <c r="I611" s="31"/>
      <c r="J611" s="31"/>
      <c r="K611" s="56"/>
      <c r="L611" s="31"/>
      <c r="M611" s="31"/>
      <c r="N611" s="31"/>
      <c r="O611" s="31"/>
      <c r="P611" s="33"/>
      <c r="Q611" s="34"/>
      <c r="R611" s="31"/>
      <c r="S611" s="31"/>
      <c r="T611" s="31"/>
      <c r="U611" s="31"/>
      <c r="V611" s="31"/>
    </row>
    <row r="612" spans="1:24">
      <c r="A612" s="35"/>
      <c r="B612" s="31"/>
      <c r="C612" s="31"/>
      <c r="D612" s="31"/>
      <c r="E612" s="31"/>
      <c r="F612" s="32"/>
      <c r="G612" s="31"/>
      <c r="H612" s="31"/>
      <c r="I612" s="31"/>
      <c r="J612" s="31"/>
      <c r="K612" s="56"/>
      <c r="L612" s="31"/>
      <c r="M612" s="31"/>
      <c r="N612" s="31"/>
      <c r="O612" s="31"/>
      <c r="P612" s="33"/>
      <c r="Q612" s="34"/>
      <c r="R612" s="31"/>
      <c r="S612" s="31"/>
      <c r="T612" s="31"/>
      <c r="U612" s="31"/>
      <c r="V612" s="31"/>
    </row>
    <row r="613" spans="1:24">
      <c r="A613" s="35" t="s">
        <v>1696</v>
      </c>
      <c r="B613" s="31"/>
      <c r="C613" s="31"/>
      <c r="D613" s="31"/>
      <c r="E613" s="31"/>
      <c r="F613" s="32"/>
      <c r="G613" s="31"/>
      <c r="H613" s="31"/>
      <c r="I613" s="31"/>
      <c r="J613" s="31"/>
      <c r="K613" s="56"/>
      <c r="L613" s="31"/>
      <c r="M613" s="31"/>
      <c r="N613" s="31"/>
      <c r="O613" s="31"/>
      <c r="P613" s="33"/>
      <c r="Q613" s="34"/>
      <c r="R613" s="31"/>
      <c r="S613" s="31"/>
      <c r="T613" s="31"/>
      <c r="U613" s="31"/>
      <c r="V613" s="31"/>
    </row>
    <row r="614" spans="1:24">
      <c r="A614" s="35" t="s">
        <v>1697</v>
      </c>
      <c r="B614" s="31"/>
      <c r="C614" s="31"/>
      <c r="D614" s="31"/>
      <c r="E614" s="31"/>
      <c r="F614" s="32"/>
      <c r="G614" s="31"/>
      <c r="H614" s="31"/>
      <c r="I614" s="31"/>
      <c r="J614" s="31"/>
      <c r="K614" s="56"/>
      <c r="L614" s="31"/>
      <c r="M614" s="31"/>
      <c r="N614" s="31"/>
      <c r="O614" s="31"/>
      <c r="P614" s="33"/>
      <c r="Q614" s="34"/>
      <c r="R614" s="34"/>
      <c r="S614" s="34"/>
      <c r="T614" s="31"/>
      <c r="U614" s="31"/>
      <c r="V614" s="31"/>
    </row>
    <row r="615" spans="1:24">
      <c r="A615" s="35" t="s">
        <v>1698</v>
      </c>
      <c r="B615" s="31"/>
      <c r="C615" s="31"/>
      <c r="D615" s="31"/>
      <c r="E615" s="31"/>
      <c r="F615" s="32"/>
      <c r="G615" s="31"/>
      <c r="H615" s="31"/>
      <c r="I615" s="31"/>
      <c r="J615" s="31"/>
      <c r="K615" s="56"/>
      <c r="L615" s="31"/>
      <c r="M615" s="31"/>
      <c r="N615" s="31"/>
      <c r="O615" s="31"/>
      <c r="P615" s="33"/>
      <c r="Q615" s="34"/>
      <c r="R615" s="34"/>
      <c r="S615" s="34"/>
      <c r="T615" s="31"/>
      <c r="U615" s="31"/>
      <c r="V615" s="31"/>
    </row>
    <row r="616" spans="1:24">
      <c r="A616" s="31"/>
      <c r="B616" s="31"/>
      <c r="C616" s="31"/>
      <c r="D616" s="31"/>
      <c r="E616" s="31"/>
      <c r="F616" s="32"/>
      <c r="G616" s="31"/>
      <c r="H616" s="31"/>
      <c r="I616" s="31"/>
      <c r="J616" s="31"/>
      <c r="K616" s="56"/>
      <c r="L616" s="31"/>
      <c r="M616" s="31"/>
      <c r="N616" s="31"/>
      <c r="O616" s="36"/>
      <c r="P616" s="33"/>
      <c r="Q616" s="34"/>
      <c r="R616" s="34"/>
      <c r="S616" s="34"/>
      <c r="T616" s="31"/>
      <c r="U616" s="31"/>
      <c r="V616" s="31"/>
    </row>
    <row r="617" spans="1:24">
      <c r="A617" s="31"/>
      <c r="B617" s="31"/>
      <c r="C617" s="31"/>
      <c r="D617" s="31"/>
      <c r="E617" s="31"/>
      <c r="F617" s="37" t="s">
        <v>1012</v>
      </c>
      <c r="G617" s="36" t="s">
        <v>1012</v>
      </c>
      <c r="H617" s="36" t="s">
        <v>1732</v>
      </c>
      <c r="I617" s="36" t="s">
        <v>1533</v>
      </c>
      <c r="J617" s="216" t="s">
        <v>1534</v>
      </c>
      <c r="K617" s="57"/>
      <c r="L617" s="210" t="s">
        <v>1221</v>
      </c>
      <c r="M617" s="31"/>
      <c r="N617" s="36" t="s">
        <v>1631</v>
      </c>
      <c r="O617" s="36" t="s">
        <v>1631</v>
      </c>
      <c r="P617" s="38"/>
      <c r="Q617" s="39" t="s">
        <v>704</v>
      </c>
      <c r="R617" s="39" t="s">
        <v>705</v>
      </c>
      <c r="S617" s="39" t="s">
        <v>706</v>
      </c>
      <c r="T617" s="36" t="s">
        <v>1535</v>
      </c>
      <c r="U617" s="36" t="s">
        <v>702</v>
      </c>
      <c r="V617" s="36" t="s">
        <v>1733</v>
      </c>
    </row>
    <row r="618" spans="1:24">
      <c r="A618" s="40" t="s">
        <v>701</v>
      </c>
      <c r="B618" s="40" t="s">
        <v>786</v>
      </c>
      <c r="C618" s="40" t="s">
        <v>1633</v>
      </c>
      <c r="D618" s="40" t="s">
        <v>708</v>
      </c>
      <c r="E618" s="41" t="s">
        <v>1634</v>
      </c>
      <c r="F618" s="42" t="s">
        <v>1635</v>
      </c>
      <c r="G618" s="40" t="s">
        <v>1636</v>
      </c>
      <c r="H618" s="43" t="s">
        <v>1734</v>
      </c>
      <c r="I618" s="40" t="s">
        <v>1537</v>
      </c>
      <c r="J618" s="217" t="s">
        <v>1537</v>
      </c>
      <c r="K618" s="58" t="s">
        <v>1009</v>
      </c>
      <c r="L618" s="211" t="s">
        <v>1538</v>
      </c>
      <c r="M618" s="40" t="s">
        <v>1638</v>
      </c>
      <c r="N618" s="44" t="s">
        <v>1639</v>
      </c>
      <c r="O618" s="44" t="s">
        <v>1640</v>
      </c>
      <c r="P618" s="44" t="s">
        <v>1641</v>
      </c>
      <c r="Q618" s="40" t="s">
        <v>1642</v>
      </c>
      <c r="R618" s="45" t="s">
        <v>1539</v>
      </c>
      <c r="S618" s="45" t="s">
        <v>1539</v>
      </c>
      <c r="T618" s="45" t="s">
        <v>1540</v>
      </c>
      <c r="U618" s="45" t="s">
        <v>1540</v>
      </c>
      <c r="V618" s="45" t="s">
        <v>1540</v>
      </c>
    </row>
    <row r="619" spans="1:24" s="104" customFormat="1">
      <c r="A619" s="285" t="s">
        <v>1664</v>
      </c>
      <c r="B619" s="286">
        <v>43655</v>
      </c>
      <c r="C619" s="287" t="s">
        <v>815</v>
      </c>
      <c r="D619" s="287" t="s">
        <v>815</v>
      </c>
      <c r="E619" s="287" t="s">
        <v>815</v>
      </c>
      <c r="F619" s="289" t="s">
        <v>815</v>
      </c>
      <c r="G619" s="287" t="s">
        <v>815</v>
      </c>
      <c r="H619" s="287" t="s">
        <v>815</v>
      </c>
      <c r="I619" s="287" t="s">
        <v>815</v>
      </c>
      <c r="J619" s="290" t="s">
        <v>815</v>
      </c>
      <c r="K619" s="291" t="s">
        <v>815</v>
      </c>
      <c r="L619" s="292" t="s">
        <v>815</v>
      </c>
      <c r="M619" s="287" t="s">
        <v>815</v>
      </c>
      <c r="N619" s="293" t="s">
        <v>815</v>
      </c>
      <c r="O619" s="294" t="s">
        <v>815</v>
      </c>
      <c r="P619" s="293">
        <v>6.74</v>
      </c>
      <c r="Q619" s="295">
        <v>94.1</v>
      </c>
      <c r="R619" s="296">
        <v>1.9182035321162847</v>
      </c>
      <c r="S619" s="297">
        <v>59.998014705882369</v>
      </c>
      <c r="T619" s="296">
        <v>5.7403260759493646</v>
      </c>
      <c r="U619" s="296">
        <v>4.9665548219673026</v>
      </c>
      <c r="V619" s="298">
        <v>0.53613429818447977</v>
      </c>
      <c r="W619" s="185" t="e">
        <f>J619-L619</f>
        <v>#VALUE!</v>
      </c>
      <c r="X619" s="262"/>
    </row>
    <row r="620" spans="1:24" s="104" customFormat="1">
      <c r="A620" s="285" t="s">
        <v>1735</v>
      </c>
      <c r="B620" s="286">
        <v>43655</v>
      </c>
      <c r="C620" s="287" t="s">
        <v>815</v>
      </c>
      <c r="D620" s="287" t="s">
        <v>815</v>
      </c>
      <c r="E620" s="287" t="s">
        <v>815</v>
      </c>
      <c r="F620" s="289" t="s">
        <v>815</v>
      </c>
      <c r="G620" s="287" t="s">
        <v>815</v>
      </c>
      <c r="H620" s="287" t="s">
        <v>815</v>
      </c>
      <c r="I620" s="287" t="s">
        <v>815</v>
      </c>
      <c r="J620" s="290" t="s">
        <v>815</v>
      </c>
      <c r="K620" s="291" t="s">
        <v>815</v>
      </c>
      <c r="L620" s="292" t="s">
        <v>815</v>
      </c>
      <c r="M620" s="287" t="s">
        <v>815</v>
      </c>
      <c r="N620" s="293" t="s">
        <v>815</v>
      </c>
      <c r="O620" s="294" t="s">
        <v>815</v>
      </c>
      <c r="P620" s="293">
        <v>6</v>
      </c>
      <c r="Q620" s="295">
        <v>25.500000000000004</v>
      </c>
      <c r="R620" s="296">
        <v>1.1722354918488407</v>
      </c>
      <c r="S620" s="297">
        <v>46.027426470588246</v>
      </c>
      <c r="T620" s="296">
        <v>2.2380437974683551</v>
      </c>
      <c r="U620" s="296">
        <v>3.6775441004483111</v>
      </c>
      <c r="V620" s="298">
        <v>0.37832990331468874</v>
      </c>
      <c r="W620" s="185" t="e">
        <f t="shared" ref="W620:W683" si="33">J620-L620</f>
        <v>#VALUE!</v>
      </c>
      <c r="X620" s="262"/>
    </row>
    <row r="621" spans="1:24" s="104" customFormat="1">
      <c r="A621" s="285" t="s">
        <v>1542</v>
      </c>
      <c r="B621" s="286">
        <v>43655</v>
      </c>
      <c r="C621" s="287" t="s">
        <v>1736</v>
      </c>
      <c r="D621" s="288">
        <v>0.30208333333333331</v>
      </c>
      <c r="E621" s="287" t="s">
        <v>1045</v>
      </c>
      <c r="F621" s="289">
        <v>0</v>
      </c>
      <c r="G621" s="287" t="s">
        <v>1646</v>
      </c>
      <c r="H621" s="287" t="s">
        <v>1045</v>
      </c>
      <c r="I621" s="287">
        <v>2.2999999999999998</v>
      </c>
      <c r="J621" s="290">
        <v>2.25</v>
      </c>
      <c r="K621" s="291">
        <v>0.97826086956521752</v>
      </c>
      <c r="L621" s="292">
        <v>0.5</v>
      </c>
      <c r="M621" s="287">
        <v>23.9</v>
      </c>
      <c r="N621" s="293">
        <v>3.61</v>
      </c>
      <c r="O621" s="294">
        <v>0.42809258648743209</v>
      </c>
      <c r="P621" s="293">
        <v>6.12</v>
      </c>
      <c r="Q621" s="295">
        <v>4.4000000000000004</v>
      </c>
      <c r="R621" s="296">
        <v>0.81701261553101001</v>
      </c>
      <c r="S621" s="297">
        <v>26.38129</v>
      </c>
      <c r="T621" s="296">
        <v>9.498872911392402</v>
      </c>
      <c r="U621" s="296">
        <v>2.9760625865242649</v>
      </c>
      <c r="V621" s="298">
        <v>0.76143663532198047</v>
      </c>
      <c r="W621" s="185">
        <f t="shared" si="33"/>
        <v>1.75</v>
      </c>
      <c r="X621" s="262"/>
    </row>
    <row r="622" spans="1:24" s="104" customFormat="1">
      <c r="A622" s="285" t="s">
        <v>1547</v>
      </c>
      <c r="B622" s="286">
        <v>43655</v>
      </c>
      <c r="C622" s="287" t="s">
        <v>1737</v>
      </c>
      <c r="D622" s="288">
        <v>0.33333333333333331</v>
      </c>
      <c r="E622" s="263" t="s">
        <v>1045</v>
      </c>
      <c r="F622" s="289">
        <v>2</v>
      </c>
      <c r="G622" s="287" t="s">
        <v>1646</v>
      </c>
      <c r="H622" s="287" t="s">
        <v>1045</v>
      </c>
      <c r="I622" s="287">
        <v>7.8</v>
      </c>
      <c r="J622" s="290">
        <v>1.85</v>
      </c>
      <c r="K622" s="291">
        <v>0.2371794871794872</v>
      </c>
      <c r="L622" s="292">
        <v>0.5</v>
      </c>
      <c r="M622" s="287">
        <v>25</v>
      </c>
      <c r="N622" s="293">
        <v>8.23</v>
      </c>
      <c r="O622" s="294">
        <v>0.99609429417700113</v>
      </c>
      <c r="P622" s="293">
        <v>6.61</v>
      </c>
      <c r="Q622" s="295">
        <v>8.6999999999999993</v>
      </c>
      <c r="R622" s="296">
        <v>0.78149032789922701</v>
      </c>
      <c r="S622" s="297">
        <v>16.776507352941181</v>
      </c>
      <c r="T622" s="296">
        <v>4.595677721518987</v>
      </c>
      <c r="U622" s="296">
        <v>4.2081825763976788</v>
      </c>
      <c r="V622" s="298">
        <v>0.52200711574290903</v>
      </c>
      <c r="W622" s="185">
        <f t="shared" si="33"/>
        <v>1.35</v>
      </c>
      <c r="X622" s="262"/>
    </row>
    <row r="623" spans="1:24">
      <c r="A623" s="31" t="s">
        <v>1547</v>
      </c>
      <c r="B623" s="47">
        <v>43655</v>
      </c>
      <c r="C623" s="46" t="s">
        <v>1737</v>
      </c>
      <c r="D623" s="66">
        <v>0.33333333333333331</v>
      </c>
      <c r="E623" s="27" t="s">
        <v>1045</v>
      </c>
      <c r="F623" s="59">
        <v>2</v>
      </c>
      <c r="G623" s="46" t="s">
        <v>1646</v>
      </c>
      <c r="H623" s="46" t="s">
        <v>1045</v>
      </c>
      <c r="I623" s="46">
        <v>7.8</v>
      </c>
      <c r="J623" s="218">
        <v>1.85</v>
      </c>
      <c r="K623" s="60">
        <v>0.2371794871794872</v>
      </c>
      <c r="L623" s="214">
        <v>2</v>
      </c>
      <c r="M623" s="46">
        <v>25</v>
      </c>
      <c r="N623" s="61">
        <v>8.27</v>
      </c>
      <c r="O623" s="62">
        <v>1.0009355787173511</v>
      </c>
      <c r="P623" s="46" t="s">
        <v>811</v>
      </c>
      <c r="Q623" s="46" t="s">
        <v>811</v>
      </c>
      <c r="R623" s="67" t="s">
        <v>811</v>
      </c>
      <c r="S623" s="67" t="s">
        <v>811</v>
      </c>
      <c r="T623" s="67" t="s">
        <v>811</v>
      </c>
      <c r="U623" s="67" t="s">
        <v>811</v>
      </c>
      <c r="V623" s="67" t="s">
        <v>811</v>
      </c>
      <c r="W623" s="184">
        <f t="shared" si="33"/>
        <v>-0.14999999999999991</v>
      </c>
    </row>
    <row r="624" spans="1:24">
      <c r="A624" s="31" t="s">
        <v>1547</v>
      </c>
      <c r="B624" s="47">
        <v>43655</v>
      </c>
      <c r="C624" s="46" t="s">
        <v>1737</v>
      </c>
      <c r="D624" s="66">
        <v>0.33333333333333331</v>
      </c>
      <c r="E624" s="27" t="s">
        <v>1045</v>
      </c>
      <c r="F624" s="59">
        <v>2</v>
      </c>
      <c r="G624" s="46" t="s">
        <v>1646</v>
      </c>
      <c r="H624" s="46" t="s">
        <v>1045</v>
      </c>
      <c r="I624" s="46">
        <v>7.8</v>
      </c>
      <c r="J624" s="218">
        <v>1.85</v>
      </c>
      <c r="K624" s="60">
        <v>0.2371794871794872</v>
      </c>
      <c r="L624" s="214">
        <v>4</v>
      </c>
      <c r="M624" s="46">
        <v>23.3</v>
      </c>
      <c r="N624" s="61">
        <v>7.86</v>
      </c>
      <c r="O624" s="62">
        <v>0.92162700069459857</v>
      </c>
      <c r="P624" s="46" t="s">
        <v>811</v>
      </c>
      <c r="Q624" s="46" t="s">
        <v>811</v>
      </c>
      <c r="R624" s="67" t="s">
        <v>811</v>
      </c>
      <c r="S624" s="67" t="s">
        <v>811</v>
      </c>
      <c r="T624" s="67" t="s">
        <v>811</v>
      </c>
      <c r="U624" s="67" t="s">
        <v>811</v>
      </c>
      <c r="V624" s="67" t="s">
        <v>811</v>
      </c>
      <c r="W624" s="184">
        <f t="shared" si="33"/>
        <v>-2.15</v>
      </c>
    </row>
    <row r="625" spans="1:24">
      <c r="A625" s="31" t="s">
        <v>1547</v>
      </c>
      <c r="B625" s="47">
        <v>43655</v>
      </c>
      <c r="C625" s="46" t="s">
        <v>1737</v>
      </c>
      <c r="D625" s="66">
        <v>0.33333333333333331</v>
      </c>
      <c r="E625" s="27" t="s">
        <v>1045</v>
      </c>
      <c r="F625" s="59">
        <v>2</v>
      </c>
      <c r="G625" s="46" t="s">
        <v>1646</v>
      </c>
      <c r="H625" s="46" t="s">
        <v>1045</v>
      </c>
      <c r="I625" s="46">
        <v>7.8</v>
      </c>
      <c r="J625" s="218">
        <v>1.85</v>
      </c>
      <c r="K625" s="60">
        <v>0.2371794871794872</v>
      </c>
      <c r="L625" s="214">
        <v>6</v>
      </c>
      <c r="M625" s="46">
        <v>20.6</v>
      </c>
      <c r="N625" s="61">
        <v>0.4</v>
      </c>
      <c r="O625" s="62">
        <v>4.4524493555717408E-2</v>
      </c>
      <c r="P625" s="46" t="s">
        <v>811</v>
      </c>
      <c r="Q625" s="46" t="s">
        <v>811</v>
      </c>
      <c r="R625" s="67" t="s">
        <v>811</v>
      </c>
      <c r="S625" s="67" t="s">
        <v>811</v>
      </c>
      <c r="T625" s="67" t="s">
        <v>811</v>
      </c>
      <c r="U625" s="67" t="s">
        <v>811</v>
      </c>
      <c r="V625" s="67" t="s">
        <v>811</v>
      </c>
      <c r="W625" s="184">
        <f t="shared" si="33"/>
        <v>-4.1500000000000004</v>
      </c>
    </row>
    <row r="626" spans="1:24">
      <c r="A626" s="31" t="s">
        <v>1547</v>
      </c>
      <c r="B626" s="47">
        <v>43655</v>
      </c>
      <c r="C626" s="46" t="s">
        <v>1737</v>
      </c>
      <c r="D626" s="66">
        <v>0.33333333333333331</v>
      </c>
      <c r="E626" s="27" t="s">
        <v>1045</v>
      </c>
      <c r="F626" s="59">
        <v>2</v>
      </c>
      <c r="G626" s="46" t="s">
        <v>1646</v>
      </c>
      <c r="H626" s="46" t="s">
        <v>1045</v>
      </c>
      <c r="I626" s="46">
        <v>7.8</v>
      </c>
      <c r="J626" s="218">
        <v>1.85</v>
      </c>
      <c r="K626" s="60">
        <v>0.2371794871794872</v>
      </c>
      <c r="L626" s="214">
        <v>6.5</v>
      </c>
      <c r="M626" s="46" t="s">
        <v>815</v>
      </c>
      <c r="N626" s="61" t="s">
        <v>815</v>
      </c>
      <c r="O626" s="62" t="s">
        <v>815</v>
      </c>
      <c r="P626" s="61">
        <v>5.93</v>
      </c>
      <c r="Q626" s="63">
        <v>20.3</v>
      </c>
      <c r="R626" s="64">
        <v>3.4101396126511725</v>
      </c>
      <c r="S626" s="49">
        <v>49.520073529411775</v>
      </c>
      <c r="T626" s="64">
        <v>5.6378202531645556</v>
      </c>
      <c r="U626" s="64">
        <v>11.048054444752108</v>
      </c>
      <c r="V626" s="65">
        <v>0.33787981482735652</v>
      </c>
      <c r="W626" s="184">
        <f t="shared" si="33"/>
        <v>-4.6500000000000004</v>
      </c>
    </row>
    <row r="627" spans="1:24">
      <c r="A627" s="31" t="s">
        <v>1547</v>
      </c>
      <c r="B627" s="47">
        <v>43655</v>
      </c>
      <c r="C627" s="46" t="s">
        <v>1737</v>
      </c>
      <c r="D627" s="66">
        <v>0.33333333333333331</v>
      </c>
      <c r="E627" s="27" t="s">
        <v>1045</v>
      </c>
      <c r="F627" s="59">
        <v>2</v>
      </c>
      <c r="G627" s="46" t="s">
        <v>1646</v>
      </c>
      <c r="H627" s="46" t="s">
        <v>1045</v>
      </c>
      <c r="I627" s="46">
        <v>7.8</v>
      </c>
      <c r="J627" s="218">
        <v>1.85</v>
      </c>
      <c r="K627" s="60">
        <v>0.2371794871794872</v>
      </c>
      <c r="L627" s="214">
        <v>7</v>
      </c>
      <c r="M627" s="46">
        <v>19.8</v>
      </c>
      <c r="N627" s="61">
        <v>0.37</v>
      </c>
      <c r="O627" s="62">
        <v>4.053805581061825E-2</v>
      </c>
      <c r="P627" s="46" t="s">
        <v>811</v>
      </c>
      <c r="Q627" s="46" t="s">
        <v>811</v>
      </c>
      <c r="R627" s="67" t="s">
        <v>811</v>
      </c>
      <c r="S627" s="67" t="s">
        <v>811</v>
      </c>
      <c r="T627" s="67" t="s">
        <v>811</v>
      </c>
      <c r="U627" s="67" t="s">
        <v>811</v>
      </c>
      <c r="V627" s="67" t="s">
        <v>811</v>
      </c>
      <c r="W627" s="184">
        <f t="shared" si="33"/>
        <v>-5.15</v>
      </c>
    </row>
    <row r="628" spans="1:24" s="104" customFormat="1">
      <c r="A628" s="285" t="s">
        <v>1558</v>
      </c>
      <c r="B628" s="286">
        <v>43655</v>
      </c>
      <c r="C628" s="287" t="s">
        <v>1738</v>
      </c>
      <c r="D628" s="288">
        <v>0.33333333333333331</v>
      </c>
      <c r="E628" s="263" t="s">
        <v>1045</v>
      </c>
      <c r="F628" s="289">
        <v>1</v>
      </c>
      <c r="G628" s="287" t="s">
        <v>1007</v>
      </c>
      <c r="H628" s="287" t="s">
        <v>1045</v>
      </c>
      <c r="I628" s="287">
        <v>8.1</v>
      </c>
      <c r="J628" s="290">
        <v>0.95</v>
      </c>
      <c r="K628" s="291">
        <v>0.11728395061728394</v>
      </c>
      <c r="L628" s="292">
        <v>0.5</v>
      </c>
      <c r="M628" s="287">
        <v>25</v>
      </c>
      <c r="N628" s="293">
        <v>8.61</v>
      </c>
      <c r="O628" s="294">
        <v>1.0420864973103254</v>
      </c>
      <c r="P628" s="293">
        <v>7.03</v>
      </c>
      <c r="Q628" s="295">
        <v>25.900000000000006</v>
      </c>
      <c r="R628" s="296">
        <v>1.3498469300077558</v>
      </c>
      <c r="S628" s="297">
        <v>32.347892156862748</v>
      </c>
      <c r="T628" s="296">
        <v>20.193647088607591</v>
      </c>
      <c r="U628" s="296">
        <v>8.2882560093090749</v>
      </c>
      <c r="V628" s="298">
        <v>0.70899922028330598</v>
      </c>
      <c r="W628" s="185">
        <f t="shared" si="33"/>
        <v>0.44999999999999996</v>
      </c>
      <c r="X628" s="262"/>
    </row>
    <row r="629" spans="1:24">
      <c r="A629" s="31" t="s">
        <v>1558</v>
      </c>
      <c r="B629" s="47">
        <v>43655</v>
      </c>
      <c r="C629" s="46" t="s">
        <v>1738</v>
      </c>
      <c r="D629" s="66">
        <v>0.33333333333333331</v>
      </c>
      <c r="E629" s="27" t="s">
        <v>1045</v>
      </c>
      <c r="F629" s="59">
        <v>1</v>
      </c>
      <c r="G629" s="46" t="s">
        <v>1007</v>
      </c>
      <c r="H629" s="46" t="s">
        <v>1045</v>
      </c>
      <c r="I629" s="46">
        <v>8.1</v>
      </c>
      <c r="J629" s="218">
        <v>0.95</v>
      </c>
      <c r="K629" s="60">
        <v>0.11728395061728394</v>
      </c>
      <c r="L629" s="214">
        <v>2</v>
      </c>
      <c r="M629" s="46">
        <v>24.2</v>
      </c>
      <c r="N629" s="61">
        <v>7.5</v>
      </c>
      <c r="O629" s="62">
        <v>0.89438547823575709</v>
      </c>
      <c r="P629" s="46" t="s">
        <v>811</v>
      </c>
      <c r="Q629" s="46" t="s">
        <v>811</v>
      </c>
      <c r="R629" s="67" t="s">
        <v>811</v>
      </c>
      <c r="S629" s="67" t="s">
        <v>811</v>
      </c>
      <c r="T629" s="67" t="s">
        <v>811</v>
      </c>
      <c r="U629" s="67" t="s">
        <v>811</v>
      </c>
      <c r="V629" s="67" t="s">
        <v>811</v>
      </c>
      <c r="W629" s="184">
        <f t="shared" si="33"/>
        <v>-1.05</v>
      </c>
    </row>
    <row r="630" spans="1:24">
      <c r="A630" s="31" t="s">
        <v>1558</v>
      </c>
      <c r="B630" s="47">
        <v>43655</v>
      </c>
      <c r="C630" s="46" t="s">
        <v>1738</v>
      </c>
      <c r="D630" s="66">
        <v>0.33333333333333331</v>
      </c>
      <c r="E630" s="27" t="s">
        <v>1045</v>
      </c>
      <c r="F630" s="59">
        <v>1</v>
      </c>
      <c r="G630" s="46" t="s">
        <v>1007</v>
      </c>
      <c r="H630" s="46" t="s">
        <v>1045</v>
      </c>
      <c r="I630" s="46">
        <v>8.1</v>
      </c>
      <c r="J630" s="218">
        <v>0.95</v>
      </c>
      <c r="K630" s="60">
        <v>0.11728395061728394</v>
      </c>
      <c r="L630" s="214">
        <v>4</v>
      </c>
      <c r="M630" s="46">
        <v>15.4</v>
      </c>
      <c r="N630" s="61">
        <v>0.11</v>
      </c>
      <c r="O630" s="62">
        <v>1.1004691755193271E-2</v>
      </c>
      <c r="P630" s="46" t="s">
        <v>811</v>
      </c>
      <c r="Q630" s="46" t="s">
        <v>811</v>
      </c>
      <c r="R630" s="67" t="s">
        <v>811</v>
      </c>
      <c r="S630" s="67" t="s">
        <v>811</v>
      </c>
      <c r="T630" s="67" t="s">
        <v>811</v>
      </c>
      <c r="U630" s="67" t="s">
        <v>811</v>
      </c>
      <c r="V630" s="67" t="s">
        <v>811</v>
      </c>
      <c r="W630" s="184">
        <f t="shared" si="33"/>
        <v>-3.05</v>
      </c>
    </row>
    <row r="631" spans="1:24">
      <c r="A631" s="31" t="s">
        <v>1558</v>
      </c>
      <c r="B631" s="47">
        <v>43655</v>
      </c>
      <c r="C631" s="46" t="s">
        <v>1738</v>
      </c>
      <c r="D631" s="66">
        <v>0.33333333333333331</v>
      </c>
      <c r="E631" s="27" t="s">
        <v>1045</v>
      </c>
      <c r="F631" s="59">
        <v>1</v>
      </c>
      <c r="G631" s="46" t="s">
        <v>1007</v>
      </c>
      <c r="H631" s="46" t="s">
        <v>1045</v>
      </c>
      <c r="I631" s="46">
        <v>8.1</v>
      </c>
      <c r="J631" s="218">
        <v>0.95</v>
      </c>
      <c r="K631" s="60">
        <v>0.11728395061728394</v>
      </c>
      <c r="L631" s="214">
        <v>6</v>
      </c>
      <c r="M631" s="46">
        <v>11.6</v>
      </c>
      <c r="N631" s="61">
        <v>0.09</v>
      </c>
      <c r="O631" s="62">
        <v>8.2767843270093837E-3</v>
      </c>
      <c r="P631" s="46" t="s">
        <v>811</v>
      </c>
      <c r="Q631" s="46" t="s">
        <v>811</v>
      </c>
      <c r="R631" s="67" t="s">
        <v>811</v>
      </c>
      <c r="S631" s="67" t="s">
        <v>811</v>
      </c>
      <c r="T631" s="67" t="s">
        <v>811</v>
      </c>
      <c r="U631" s="67" t="s">
        <v>811</v>
      </c>
      <c r="V631" s="67" t="s">
        <v>811</v>
      </c>
      <c r="W631" s="184">
        <f t="shared" si="33"/>
        <v>-5.05</v>
      </c>
    </row>
    <row r="632" spans="1:24">
      <c r="A632" s="31" t="s">
        <v>1558</v>
      </c>
      <c r="B632" s="47">
        <v>43655</v>
      </c>
      <c r="C632" s="46" t="s">
        <v>1738</v>
      </c>
      <c r="D632" s="66">
        <v>0.33333333333333331</v>
      </c>
      <c r="E632" s="27" t="s">
        <v>1045</v>
      </c>
      <c r="F632" s="59">
        <v>1</v>
      </c>
      <c r="G632" s="46" t="s">
        <v>1007</v>
      </c>
      <c r="H632" s="46" t="s">
        <v>1045</v>
      </c>
      <c r="I632" s="46">
        <v>8.1</v>
      </c>
      <c r="J632" s="218">
        <v>0.95</v>
      </c>
      <c r="K632" s="60">
        <v>0.11728395061728394</v>
      </c>
      <c r="L632" s="214">
        <v>7.4</v>
      </c>
      <c r="M632" s="46" t="s">
        <v>815</v>
      </c>
      <c r="N632" s="61" t="s">
        <v>815</v>
      </c>
      <c r="O632" s="62" t="s">
        <v>815</v>
      </c>
      <c r="P632" s="61">
        <v>6.62</v>
      </c>
      <c r="Q632" s="63">
        <v>81.399999999999991</v>
      </c>
      <c r="R632" s="64">
        <v>17.567011073965045</v>
      </c>
      <c r="S632" s="49">
        <v>218.91345588235296</v>
      </c>
      <c r="T632" s="64">
        <v>9.8576432911392402</v>
      </c>
      <c r="U632" s="64">
        <v>18.003416206777427</v>
      </c>
      <c r="V632" s="65">
        <v>0.35381437277632438</v>
      </c>
      <c r="W632" s="184">
        <f t="shared" si="33"/>
        <v>-6.45</v>
      </c>
    </row>
    <row r="633" spans="1:24" s="104" customFormat="1">
      <c r="A633" s="285" t="s">
        <v>1616</v>
      </c>
      <c r="B633" s="286">
        <v>43655</v>
      </c>
      <c r="C633" s="287" t="s">
        <v>1739</v>
      </c>
      <c r="D633" s="263" t="s">
        <v>815</v>
      </c>
      <c r="E633" s="263" t="s">
        <v>1045</v>
      </c>
      <c r="F633" s="289">
        <v>1</v>
      </c>
      <c r="G633" s="287" t="s">
        <v>1651</v>
      </c>
      <c r="H633" s="287" t="s">
        <v>1045</v>
      </c>
      <c r="I633" s="287">
        <v>6.9</v>
      </c>
      <c r="J633" s="290">
        <v>5.35</v>
      </c>
      <c r="K633" s="291">
        <v>0.7753623188405796</v>
      </c>
      <c r="L633" s="292">
        <v>0.5</v>
      </c>
      <c r="M633" s="287">
        <v>25.7</v>
      </c>
      <c r="N633" s="293">
        <v>7.5</v>
      </c>
      <c r="O633" s="294">
        <v>0.91946531263357822</v>
      </c>
      <c r="P633" s="293">
        <v>4.9400000000000004</v>
      </c>
      <c r="Q633" s="295">
        <v>0.5</v>
      </c>
      <c r="R633" s="296">
        <v>0.35523068284210663</v>
      </c>
      <c r="S633" s="297">
        <v>10.722585784313726</v>
      </c>
      <c r="T633" s="296">
        <v>1.3838286075949364</v>
      </c>
      <c r="U633" s="296">
        <v>2.3894890321730193E-2</v>
      </c>
      <c r="V633" s="298">
        <v>0.98302586384535529</v>
      </c>
      <c r="W633" s="185">
        <f t="shared" si="33"/>
        <v>4.8499999999999996</v>
      </c>
      <c r="X633" s="262"/>
    </row>
    <row r="634" spans="1:24" s="253" customFormat="1">
      <c r="A634" s="299" t="s">
        <v>1616</v>
      </c>
      <c r="B634" s="300">
        <v>43655</v>
      </c>
      <c r="C634" s="301" t="s">
        <v>1739</v>
      </c>
      <c r="D634" s="276" t="s">
        <v>815</v>
      </c>
      <c r="E634" s="276" t="s">
        <v>1045</v>
      </c>
      <c r="F634" s="302">
        <v>1</v>
      </c>
      <c r="G634" s="301" t="s">
        <v>1651</v>
      </c>
      <c r="H634" s="301" t="s">
        <v>1045</v>
      </c>
      <c r="I634" s="301">
        <v>6.9</v>
      </c>
      <c r="J634" s="303">
        <v>5.35</v>
      </c>
      <c r="K634" s="304">
        <v>0.7753623188405796</v>
      </c>
      <c r="L634" s="305">
        <v>2</v>
      </c>
      <c r="M634" s="301">
        <v>25.7</v>
      </c>
      <c r="N634" s="306">
        <v>7.66</v>
      </c>
      <c r="O634" s="307">
        <v>0.93908057263642797</v>
      </c>
      <c r="P634" s="301" t="s">
        <v>811</v>
      </c>
      <c r="Q634" s="301" t="s">
        <v>811</v>
      </c>
      <c r="R634" s="308" t="s">
        <v>811</v>
      </c>
      <c r="S634" s="308" t="s">
        <v>811</v>
      </c>
      <c r="T634" s="308" t="s">
        <v>811</v>
      </c>
      <c r="U634" s="308" t="s">
        <v>811</v>
      </c>
      <c r="V634" s="308" t="s">
        <v>811</v>
      </c>
      <c r="W634" s="251">
        <f t="shared" si="33"/>
        <v>3.3499999999999996</v>
      </c>
      <c r="X634" s="279"/>
    </row>
    <row r="635" spans="1:24" s="253" customFormat="1">
      <c r="A635" s="299" t="s">
        <v>1616</v>
      </c>
      <c r="B635" s="300">
        <v>43655</v>
      </c>
      <c r="C635" s="301" t="s">
        <v>1739</v>
      </c>
      <c r="D635" s="276" t="s">
        <v>815</v>
      </c>
      <c r="E635" s="276" t="s">
        <v>1045</v>
      </c>
      <c r="F635" s="302">
        <v>1</v>
      </c>
      <c r="G635" s="301" t="s">
        <v>1651</v>
      </c>
      <c r="H635" s="301" t="s">
        <v>1045</v>
      </c>
      <c r="I635" s="301">
        <v>6.9</v>
      </c>
      <c r="J635" s="303">
        <v>5.35</v>
      </c>
      <c r="K635" s="304">
        <v>0.7753623188405796</v>
      </c>
      <c r="L635" s="305">
        <v>4</v>
      </c>
      <c r="M635" s="301">
        <v>24.4</v>
      </c>
      <c r="N635" s="306">
        <v>8.57</v>
      </c>
      <c r="O635" s="307">
        <v>1.0257947169340471</v>
      </c>
      <c r="P635" s="301" t="s">
        <v>811</v>
      </c>
      <c r="Q635" s="301" t="s">
        <v>811</v>
      </c>
      <c r="R635" s="308" t="s">
        <v>811</v>
      </c>
      <c r="S635" s="308" t="s">
        <v>811</v>
      </c>
      <c r="T635" s="308" t="s">
        <v>811</v>
      </c>
      <c r="U635" s="308" t="s">
        <v>811</v>
      </c>
      <c r="V635" s="308" t="s">
        <v>811</v>
      </c>
      <c r="W635" s="251">
        <f t="shared" si="33"/>
        <v>1.3499999999999996</v>
      </c>
      <c r="X635" s="279"/>
    </row>
    <row r="636" spans="1:24">
      <c r="A636" s="31" t="s">
        <v>1616</v>
      </c>
      <c r="B636" s="47">
        <v>43655</v>
      </c>
      <c r="C636" s="46" t="s">
        <v>1739</v>
      </c>
      <c r="D636" s="27" t="s">
        <v>815</v>
      </c>
      <c r="E636" s="27" t="s">
        <v>1045</v>
      </c>
      <c r="F636" s="59">
        <v>1</v>
      </c>
      <c r="G636" s="46" t="s">
        <v>1651</v>
      </c>
      <c r="H636" s="46" t="s">
        <v>1045</v>
      </c>
      <c r="I636" s="46">
        <v>6.9</v>
      </c>
      <c r="J636" s="218">
        <v>5.35</v>
      </c>
      <c r="K636" s="60">
        <v>0.7753623188405796</v>
      </c>
      <c r="L636" s="214">
        <v>6</v>
      </c>
      <c r="M636" s="46">
        <v>17.5</v>
      </c>
      <c r="N636" s="61">
        <v>10.050000000000001</v>
      </c>
      <c r="O636" s="62">
        <v>1.0508780322685516</v>
      </c>
      <c r="P636" s="61">
        <v>5.0999999999999996</v>
      </c>
      <c r="Q636" s="63">
        <v>0.9</v>
      </c>
      <c r="R636" s="64">
        <v>0.46179988769473868</v>
      </c>
      <c r="S636" s="49">
        <v>10.373321078431374</v>
      </c>
      <c r="T636" s="64">
        <v>4.0607450346255263</v>
      </c>
      <c r="U636" s="64">
        <v>0.73462506329113919</v>
      </c>
      <c r="V636" s="65">
        <v>0.8468053459293382</v>
      </c>
      <c r="W636" s="184">
        <f t="shared" si="33"/>
        <v>-0.65000000000000036</v>
      </c>
    </row>
    <row r="637" spans="1:24" s="104" customFormat="1">
      <c r="A637" s="285" t="s">
        <v>1544</v>
      </c>
      <c r="B637" s="286">
        <v>43655</v>
      </c>
      <c r="C637" s="287" t="s">
        <v>1740</v>
      </c>
      <c r="D637" s="309">
        <v>0.2986111111111111</v>
      </c>
      <c r="E637" s="263" t="s">
        <v>1045</v>
      </c>
      <c r="F637" s="289">
        <v>1</v>
      </c>
      <c r="G637" s="287" t="s">
        <v>1651</v>
      </c>
      <c r="H637" s="287" t="s">
        <v>1045</v>
      </c>
      <c r="I637" s="287">
        <v>10.199999999999999</v>
      </c>
      <c r="J637" s="290">
        <v>4.0999999999999996</v>
      </c>
      <c r="K637" s="291">
        <v>0.40196078431372551</v>
      </c>
      <c r="L637" s="292">
        <v>0.5</v>
      </c>
      <c r="M637" s="287">
        <v>25.9</v>
      </c>
      <c r="N637" s="293">
        <v>8.02</v>
      </c>
      <c r="O637" s="294">
        <v>0.98680424147007995</v>
      </c>
      <c r="P637" s="293">
        <v>6.9</v>
      </c>
      <c r="Q637" s="295">
        <v>16.399999999999999</v>
      </c>
      <c r="R637" s="296">
        <v>0.42627681941052792</v>
      </c>
      <c r="S637" s="297">
        <v>22.364742647058829</v>
      </c>
      <c r="T637" s="296">
        <v>1.6400931645569621</v>
      </c>
      <c r="U637" s="296">
        <v>1.5532586312763719</v>
      </c>
      <c r="V637" s="298">
        <v>0.51359614267897002</v>
      </c>
      <c r="W637" s="185">
        <f t="shared" si="33"/>
        <v>3.5999999999999996</v>
      </c>
      <c r="X637" s="262"/>
    </row>
    <row r="638" spans="1:24">
      <c r="A638" s="31" t="s">
        <v>1544</v>
      </c>
      <c r="B638" s="47">
        <v>43655</v>
      </c>
      <c r="C638" s="46" t="s">
        <v>1740</v>
      </c>
      <c r="D638" s="50">
        <v>0.2986111111111111</v>
      </c>
      <c r="E638" s="27" t="s">
        <v>1045</v>
      </c>
      <c r="F638" s="59">
        <v>1</v>
      </c>
      <c r="G638" s="46" t="s">
        <v>1651</v>
      </c>
      <c r="H638" s="46" t="s">
        <v>1045</v>
      </c>
      <c r="I638" s="46">
        <v>10.199999999999999</v>
      </c>
      <c r="J638" s="218">
        <v>4.0999999999999996</v>
      </c>
      <c r="K638" s="60">
        <v>0.40196078431372551</v>
      </c>
      <c r="L638" s="214">
        <v>2</v>
      </c>
      <c r="M638" s="46">
        <v>25.9</v>
      </c>
      <c r="N638" s="61">
        <v>8.16</v>
      </c>
      <c r="O638" s="62">
        <v>1.0040302506727996</v>
      </c>
      <c r="P638" s="46" t="s">
        <v>811</v>
      </c>
      <c r="Q638" s="46" t="s">
        <v>811</v>
      </c>
      <c r="R638" s="67" t="s">
        <v>811</v>
      </c>
      <c r="S638" s="67" t="s">
        <v>811</v>
      </c>
      <c r="T638" s="67" t="s">
        <v>811</v>
      </c>
      <c r="U638" s="67" t="s">
        <v>811</v>
      </c>
      <c r="V638" s="67" t="s">
        <v>811</v>
      </c>
      <c r="W638" s="184">
        <f t="shared" si="33"/>
        <v>2.0999999999999996</v>
      </c>
    </row>
    <row r="639" spans="1:24">
      <c r="A639" s="31" t="s">
        <v>1544</v>
      </c>
      <c r="B639" s="47">
        <v>43655</v>
      </c>
      <c r="C639" s="46" t="s">
        <v>1740</v>
      </c>
      <c r="D639" s="50">
        <v>0.2986111111111111</v>
      </c>
      <c r="E639" s="27" t="s">
        <v>1045</v>
      </c>
      <c r="F639" s="59">
        <v>1</v>
      </c>
      <c r="G639" s="46" t="s">
        <v>1651</v>
      </c>
      <c r="H639" s="46" t="s">
        <v>1045</v>
      </c>
      <c r="I639" s="46">
        <v>10.199999999999999</v>
      </c>
      <c r="J639" s="218">
        <v>4.0999999999999996</v>
      </c>
      <c r="K639" s="60">
        <v>0.40196078431372551</v>
      </c>
      <c r="L639" s="214">
        <v>4</v>
      </c>
      <c r="M639" s="46">
        <v>24</v>
      </c>
      <c r="N639" s="61">
        <v>9.66</v>
      </c>
      <c r="O639" s="62">
        <v>1.1476773015167447</v>
      </c>
      <c r="P639" s="46" t="s">
        <v>811</v>
      </c>
      <c r="Q639" s="46" t="s">
        <v>811</v>
      </c>
      <c r="R639" s="67" t="s">
        <v>811</v>
      </c>
      <c r="S639" s="67" t="s">
        <v>811</v>
      </c>
      <c r="T639" s="67" t="s">
        <v>811</v>
      </c>
      <c r="U639" s="67" t="s">
        <v>811</v>
      </c>
      <c r="V639" s="67" t="s">
        <v>811</v>
      </c>
      <c r="W639" s="184">
        <f t="shared" si="33"/>
        <v>9.9999999999999645E-2</v>
      </c>
    </row>
    <row r="640" spans="1:24">
      <c r="A640" s="31" t="s">
        <v>1544</v>
      </c>
      <c r="B640" s="47">
        <v>43655</v>
      </c>
      <c r="C640" s="46" t="s">
        <v>1740</v>
      </c>
      <c r="D640" s="50">
        <v>0.2986111111111111</v>
      </c>
      <c r="E640" s="27" t="s">
        <v>1045</v>
      </c>
      <c r="F640" s="59">
        <v>1</v>
      </c>
      <c r="G640" s="46" t="s">
        <v>1651</v>
      </c>
      <c r="H640" s="46" t="s">
        <v>1045</v>
      </c>
      <c r="I640" s="46">
        <v>10.199999999999999</v>
      </c>
      <c r="J640" s="218">
        <v>4.0999999999999996</v>
      </c>
      <c r="K640" s="60">
        <v>0.40196078431372551</v>
      </c>
      <c r="L640" s="214">
        <v>6</v>
      </c>
      <c r="M640" s="46">
        <v>18.600000000000001</v>
      </c>
      <c r="N640" s="61">
        <v>10.35</v>
      </c>
      <c r="O640" s="62">
        <v>1.1069252445008011</v>
      </c>
      <c r="P640" s="46" t="s">
        <v>811</v>
      </c>
      <c r="Q640" s="46" t="s">
        <v>811</v>
      </c>
      <c r="R640" s="67" t="s">
        <v>811</v>
      </c>
      <c r="S640" s="67" t="s">
        <v>811</v>
      </c>
      <c r="T640" s="67" t="s">
        <v>811</v>
      </c>
      <c r="U640" s="67" t="s">
        <v>811</v>
      </c>
      <c r="V640" s="67" t="s">
        <v>811</v>
      </c>
      <c r="W640" s="184">
        <f t="shared" si="33"/>
        <v>-1.9000000000000004</v>
      </c>
    </row>
    <row r="641" spans="1:24">
      <c r="A641" s="31" t="s">
        <v>1544</v>
      </c>
      <c r="B641" s="47">
        <v>43655</v>
      </c>
      <c r="C641" s="46" t="s">
        <v>1740</v>
      </c>
      <c r="D641" s="50">
        <v>0.2986111111111111</v>
      </c>
      <c r="E641" s="27" t="s">
        <v>1045</v>
      </c>
      <c r="F641" s="59">
        <v>1</v>
      </c>
      <c r="G641" s="46" t="s">
        <v>1651</v>
      </c>
      <c r="H641" s="46" t="s">
        <v>1045</v>
      </c>
      <c r="I641" s="46">
        <v>10.199999999999999</v>
      </c>
      <c r="J641" s="218">
        <v>4.0999999999999996</v>
      </c>
      <c r="K641" s="60">
        <v>0.40196078431372551</v>
      </c>
      <c r="L641" s="214">
        <v>8</v>
      </c>
      <c r="M641" s="46">
        <v>14.3</v>
      </c>
      <c r="N641" s="61">
        <v>9.81</v>
      </c>
      <c r="O641" s="62">
        <v>0.95833682489472327</v>
      </c>
      <c r="P641" s="46" t="s">
        <v>811</v>
      </c>
      <c r="Q641" s="46" t="s">
        <v>811</v>
      </c>
      <c r="R641" s="67" t="s">
        <v>811</v>
      </c>
      <c r="S641" s="67" t="s">
        <v>811</v>
      </c>
      <c r="T641" s="67" t="s">
        <v>811</v>
      </c>
      <c r="U641" s="67" t="s">
        <v>811</v>
      </c>
      <c r="V641" s="67" t="s">
        <v>811</v>
      </c>
      <c r="W641" s="184">
        <f t="shared" si="33"/>
        <v>-3.9000000000000004</v>
      </c>
    </row>
    <row r="642" spans="1:24">
      <c r="A642" s="31" t="s">
        <v>1544</v>
      </c>
      <c r="B642" s="47">
        <v>43655</v>
      </c>
      <c r="C642" s="46" t="s">
        <v>1740</v>
      </c>
      <c r="D642" s="50">
        <v>0.2986111111111111</v>
      </c>
      <c r="E642" s="27" t="s">
        <v>1045</v>
      </c>
      <c r="F642" s="59">
        <v>1</v>
      </c>
      <c r="G642" s="46" t="s">
        <v>1651</v>
      </c>
      <c r="H642" s="46" t="s">
        <v>1045</v>
      </c>
      <c r="I642" s="46">
        <v>10.199999999999999</v>
      </c>
      <c r="J642" s="218">
        <v>4.0999999999999996</v>
      </c>
      <c r="K642" s="60">
        <v>0.40196078431372551</v>
      </c>
      <c r="L642" s="214">
        <v>9</v>
      </c>
      <c r="M642" s="46" t="s">
        <v>815</v>
      </c>
      <c r="N642" s="61" t="s">
        <v>815</v>
      </c>
      <c r="O642" s="62" t="s">
        <v>815</v>
      </c>
      <c r="P642" s="61">
        <v>6.81</v>
      </c>
      <c r="Q642" s="63">
        <v>19.3</v>
      </c>
      <c r="R642" s="64">
        <v>0.49732295597894927</v>
      </c>
      <c r="S642" s="49">
        <v>20.705735294117648</v>
      </c>
      <c r="T642" s="64">
        <v>2.5626455696202544</v>
      </c>
      <c r="U642" s="64">
        <v>2.4351735282964118</v>
      </c>
      <c r="V642" s="65">
        <v>0.51275276663945069</v>
      </c>
      <c r="W642" s="184">
        <f t="shared" si="33"/>
        <v>-4.9000000000000004</v>
      </c>
    </row>
    <row r="643" spans="1:24">
      <c r="A643" s="31" t="s">
        <v>1544</v>
      </c>
      <c r="B643" s="47">
        <v>43655</v>
      </c>
      <c r="C643" s="46" t="s">
        <v>1740</v>
      </c>
      <c r="D643" s="50">
        <v>0.2986111111111111</v>
      </c>
      <c r="E643" s="27" t="s">
        <v>1045</v>
      </c>
      <c r="F643" s="59">
        <v>1</v>
      </c>
      <c r="G643" s="46" t="s">
        <v>1651</v>
      </c>
      <c r="H643" s="46" t="s">
        <v>1045</v>
      </c>
      <c r="I643" s="46">
        <v>10.199999999999999</v>
      </c>
      <c r="J643" s="218">
        <v>4.0999999999999996</v>
      </c>
      <c r="K643" s="60">
        <v>0.40196078431372551</v>
      </c>
      <c r="L643" s="214">
        <v>10</v>
      </c>
      <c r="M643" s="46">
        <v>11.9</v>
      </c>
      <c r="N643" s="61">
        <v>1.18</v>
      </c>
      <c r="O643" s="62">
        <v>0.10926420437903757</v>
      </c>
      <c r="P643" s="46" t="s">
        <v>811</v>
      </c>
      <c r="Q643" s="46" t="s">
        <v>811</v>
      </c>
      <c r="R643" s="67" t="s">
        <v>811</v>
      </c>
      <c r="S643" s="67" t="s">
        <v>811</v>
      </c>
      <c r="T643" s="67" t="s">
        <v>811</v>
      </c>
      <c r="U643" s="67" t="s">
        <v>811</v>
      </c>
      <c r="V643" s="67" t="s">
        <v>811</v>
      </c>
      <c r="W643" s="184">
        <f t="shared" si="33"/>
        <v>-5.9</v>
      </c>
    </row>
    <row r="644" spans="1:24" s="104" customFormat="1">
      <c r="A644" s="285" t="s">
        <v>1552</v>
      </c>
      <c r="B644" s="286">
        <v>43655</v>
      </c>
      <c r="C644" s="263" t="s">
        <v>1741</v>
      </c>
      <c r="D644" s="288">
        <v>0.35416666666666669</v>
      </c>
      <c r="E644" s="263" t="s">
        <v>1045</v>
      </c>
      <c r="F644" s="289">
        <v>1</v>
      </c>
      <c r="G644" s="287" t="s">
        <v>1651</v>
      </c>
      <c r="H644" s="287" t="s">
        <v>1045</v>
      </c>
      <c r="I644" s="287">
        <v>19</v>
      </c>
      <c r="J644" s="290">
        <v>4.5</v>
      </c>
      <c r="K644" s="291">
        <v>0.23684210526315788</v>
      </c>
      <c r="L644" s="292">
        <v>0.5</v>
      </c>
      <c r="M644" s="287">
        <v>25.9</v>
      </c>
      <c r="N644" s="293">
        <v>7.83</v>
      </c>
      <c r="O644" s="294">
        <v>0.96342608612353198</v>
      </c>
      <c r="P644" s="293">
        <v>6.58</v>
      </c>
      <c r="Q644" s="295">
        <v>12.4</v>
      </c>
      <c r="R644" s="296">
        <v>0.42627681941052792</v>
      </c>
      <c r="S644" s="297">
        <v>19.774360000000001</v>
      </c>
      <c r="T644" s="296">
        <v>1.7596832911392397</v>
      </c>
      <c r="U644" s="296">
        <v>0.32287020677742684</v>
      </c>
      <c r="V644" s="298">
        <v>0.8449642676164536</v>
      </c>
      <c r="W644" s="185">
        <f t="shared" si="33"/>
        <v>4</v>
      </c>
      <c r="X644" s="262"/>
    </row>
    <row r="645" spans="1:24">
      <c r="A645" s="31" t="s">
        <v>1552</v>
      </c>
      <c r="B645" s="47">
        <v>43655</v>
      </c>
      <c r="C645" s="27" t="s">
        <v>1741</v>
      </c>
      <c r="D645" s="66">
        <v>0.35416666666666669</v>
      </c>
      <c r="E645" s="27" t="s">
        <v>1045</v>
      </c>
      <c r="F645" s="59">
        <v>1</v>
      </c>
      <c r="G645" s="46" t="s">
        <v>1651</v>
      </c>
      <c r="H645" s="46" t="s">
        <v>1045</v>
      </c>
      <c r="I645" s="46">
        <v>19</v>
      </c>
      <c r="J645" s="218">
        <v>4.5</v>
      </c>
      <c r="K645" s="60">
        <v>0.23684210526315788</v>
      </c>
      <c r="L645" s="214">
        <v>2</v>
      </c>
      <c r="M645" s="46">
        <v>25.9</v>
      </c>
      <c r="N645" s="61">
        <v>7.63</v>
      </c>
      <c r="O645" s="62">
        <v>0.93881750154821819</v>
      </c>
      <c r="P645" s="46" t="s">
        <v>811</v>
      </c>
      <c r="Q645" s="46" t="s">
        <v>811</v>
      </c>
      <c r="R645" s="67" t="s">
        <v>811</v>
      </c>
      <c r="S645" s="67" t="s">
        <v>811</v>
      </c>
      <c r="T645" s="67" t="s">
        <v>811</v>
      </c>
      <c r="U645" s="67" t="s">
        <v>811</v>
      </c>
      <c r="V645" s="67" t="s">
        <v>811</v>
      </c>
      <c r="W645" s="184">
        <f t="shared" si="33"/>
        <v>2.5</v>
      </c>
    </row>
    <row r="646" spans="1:24" s="253" customFormat="1">
      <c r="A646" s="299" t="s">
        <v>1552</v>
      </c>
      <c r="B646" s="300">
        <v>43655</v>
      </c>
      <c r="C646" s="276" t="s">
        <v>1741</v>
      </c>
      <c r="D646" s="323">
        <v>0.35416666666666669</v>
      </c>
      <c r="E646" s="276" t="s">
        <v>1045</v>
      </c>
      <c r="F646" s="302">
        <v>1</v>
      </c>
      <c r="G646" s="301" t="s">
        <v>1651</v>
      </c>
      <c r="H646" s="301" t="s">
        <v>1045</v>
      </c>
      <c r="I646" s="301">
        <v>19</v>
      </c>
      <c r="J646" s="303">
        <v>4.5</v>
      </c>
      <c r="K646" s="304">
        <v>0.23684210526315788</v>
      </c>
      <c r="L646" s="305">
        <v>3</v>
      </c>
      <c r="M646" s="301" t="s">
        <v>815</v>
      </c>
      <c r="N646" s="306" t="s">
        <v>815</v>
      </c>
      <c r="O646" s="307" t="s">
        <v>815</v>
      </c>
      <c r="P646" s="306">
        <v>6.5</v>
      </c>
      <c r="Q646" s="324">
        <v>12.5</v>
      </c>
      <c r="R646" s="325">
        <v>0.42627681941052792</v>
      </c>
      <c r="S646" s="321">
        <v>20.327365196078432</v>
      </c>
      <c r="T646" s="325">
        <v>1.4350815189873416</v>
      </c>
      <c r="U646" s="325">
        <v>0.49900937892932512</v>
      </c>
      <c r="V646" s="326">
        <v>0.74199279906293958</v>
      </c>
      <c r="W646" s="251">
        <f t="shared" si="33"/>
        <v>1.5</v>
      </c>
      <c r="X646" s="279"/>
    </row>
    <row r="647" spans="1:24">
      <c r="A647" s="31" t="s">
        <v>1552</v>
      </c>
      <c r="B647" s="47">
        <v>43655</v>
      </c>
      <c r="C647" s="27" t="s">
        <v>1741</v>
      </c>
      <c r="D647" s="66">
        <v>0.35416666666666669</v>
      </c>
      <c r="E647" s="27" t="s">
        <v>1045</v>
      </c>
      <c r="F647" s="59">
        <v>1</v>
      </c>
      <c r="G647" s="46" t="s">
        <v>1651</v>
      </c>
      <c r="H647" s="46" t="s">
        <v>1045</v>
      </c>
      <c r="I647" s="46">
        <v>19</v>
      </c>
      <c r="J647" s="218">
        <v>4.5</v>
      </c>
      <c r="K647" s="60">
        <v>0.23684210526315788</v>
      </c>
      <c r="L647" s="214">
        <v>4</v>
      </c>
      <c r="M647" s="46">
        <v>21.8</v>
      </c>
      <c r="N647" s="61">
        <v>9</v>
      </c>
      <c r="O647" s="62">
        <v>1.0255055957855823</v>
      </c>
      <c r="P647" s="46" t="s">
        <v>811</v>
      </c>
      <c r="Q647" s="46" t="s">
        <v>811</v>
      </c>
      <c r="R647" s="67" t="s">
        <v>811</v>
      </c>
      <c r="S647" s="67" t="s">
        <v>811</v>
      </c>
      <c r="T647" s="67" t="s">
        <v>811</v>
      </c>
      <c r="U647" s="67" t="s">
        <v>811</v>
      </c>
      <c r="V647" s="67" t="s">
        <v>811</v>
      </c>
      <c r="W647" s="184">
        <f t="shared" si="33"/>
        <v>0.5</v>
      </c>
    </row>
    <row r="648" spans="1:24">
      <c r="A648" s="31" t="s">
        <v>1552</v>
      </c>
      <c r="B648" s="47">
        <v>43655</v>
      </c>
      <c r="C648" s="27" t="s">
        <v>1741</v>
      </c>
      <c r="D648" s="66">
        <v>0.35416666666666669</v>
      </c>
      <c r="E648" s="27" t="s">
        <v>1045</v>
      </c>
      <c r="F648" s="59">
        <v>1</v>
      </c>
      <c r="G648" s="46" t="s">
        <v>1651</v>
      </c>
      <c r="H648" s="46" t="s">
        <v>1045</v>
      </c>
      <c r="I648" s="46">
        <v>19</v>
      </c>
      <c r="J648" s="218">
        <v>4.5</v>
      </c>
      <c r="K648" s="60">
        <v>0.23684210526315788</v>
      </c>
      <c r="L648" s="214">
        <v>6</v>
      </c>
      <c r="M648" s="46">
        <v>15.1</v>
      </c>
      <c r="N648" s="61">
        <v>10.53</v>
      </c>
      <c r="O648" s="62">
        <v>1.0466804073762868</v>
      </c>
      <c r="P648" s="46" t="s">
        <v>811</v>
      </c>
      <c r="Q648" s="46" t="s">
        <v>811</v>
      </c>
      <c r="R648" s="67" t="s">
        <v>811</v>
      </c>
      <c r="S648" s="67" t="s">
        <v>811</v>
      </c>
      <c r="T648" s="67" t="s">
        <v>811</v>
      </c>
      <c r="U648" s="67" t="s">
        <v>811</v>
      </c>
      <c r="V648" s="67" t="s">
        <v>811</v>
      </c>
      <c r="W648" s="184">
        <f t="shared" si="33"/>
        <v>-1.5</v>
      </c>
    </row>
    <row r="649" spans="1:24">
      <c r="A649" s="31" t="s">
        <v>1552</v>
      </c>
      <c r="B649" s="47">
        <v>43655</v>
      </c>
      <c r="C649" s="27" t="s">
        <v>1741</v>
      </c>
      <c r="D649" s="66">
        <v>0.35416666666666669</v>
      </c>
      <c r="E649" s="27" t="s">
        <v>1045</v>
      </c>
      <c r="F649" s="59">
        <v>1</v>
      </c>
      <c r="G649" s="46" t="s">
        <v>1651</v>
      </c>
      <c r="H649" s="46" t="s">
        <v>1045</v>
      </c>
      <c r="I649" s="46">
        <v>19</v>
      </c>
      <c r="J649" s="218">
        <v>4.5</v>
      </c>
      <c r="K649" s="60">
        <v>0.23684210526315788</v>
      </c>
      <c r="L649" s="214">
        <v>8</v>
      </c>
      <c r="M649" s="46">
        <v>11.1</v>
      </c>
      <c r="N649" s="61">
        <v>10.62</v>
      </c>
      <c r="O649" s="62">
        <v>0.96548769740560902</v>
      </c>
      <c r="P649" s="46" t="s">
        <v>811</v>
      </c>
      <c r="Q649" s="46" t="s">
        <v>811</v>
      </c>
      <c r="R649" s="67" t="s">
        <v>811</v>
      </c>
      <c r="S649" s="67" t="s">
        <v>811</v>
      </c>
      <c r="T649" s="67" t="s">
        <v>811</v>
      </c>
      <c r="U649" s="67" t="s">
        <v>811</v>
      </c>
      <c r="V649" s="67" t="s">
        <v>811</v>
      </c>
      <c r="W649" s="184">
        <f t="shared" si="33"/>
        <v>-3.5</v>
      </c>
    </row>
    <row r="650" spans="1:24">
      <c r="A650" s="31" t="s">
        <v>1552</v>
      </c>
      <c r="B650" s="47">
        <v>43655</v>
      </c>
      <c r="C650" s="27" t="s">
        <v>1741</v>
      </c>
      <c r="D650" s="66">
        <v>0.35416666666666669</v>
      </c>
      <c r="E650" s="27" t="s">
        <v>1045</v>
      </c>
      <c r="F650" s="59">
        <v>1</v>
      </c>
      <c r="G650" s="46" t="s">
        <v>1651</v>
      </c>
      <c r="H650" s="46" t="s">
        <v>1045</v>
      </c>
      <c r="I650" s="46">
        <v>19</v>
      </c>
      <c r="J650" s="218">
        <v>4.5</v>
      </c>
      <c r="K650" s="60">
        <v>0.23684210526315788</v>
      </c>
      <c r="L650" s="214">
        <v>9</v>
      </c>
      <c r="M650" s="46" t="s">
        <v>815</v>
      </c>
      <c r="N650" s="61" t="s">
        <v>815</v>
      </c>
      <c r="O650" s="62" t="s">
        <v>815</v>
      </c>
      <c r="P650" s="61">
        <v>6</v>
      </c>
      <c r="Q650" s="63">
        <v>10.6</v>
      </c>
      <c r="R650" s="64">
        <v>0.42627681941052792</v>
      </c>
      <c r="S650" s="49">
        <v>32.638946078431374</v>
      </c>
      <c r="T650" s="64">
        <v>2.9726688607594944</v>
      </c>
      <c r="U650" s="64">
        <v>2.0926332371571719</v>
      </c>
      <c r="V650" s="65">
        <v>0.58686901655522949</v>
      </c>
      <c r="W650" s="184">
        <f t="shared" si="33"/>
        <v>-4.5</v>
      </c>
    </row>
    <row r="651" spans="1:24">
      <c r="A651" s="31" t="s">
        <v>1552</v>
      </c>
      <c r="B651" s="47">
        <v>43655</v>
      </c>
      <c r="C651" s="27" t="s">
        <v>1741</v>
      </c>
      <c r="D651" s="66">
        <v>0.35416666666666669</v>
      </c>
      <c r="E651" s="27" t="s">
        <v>1045</v>
      </c>
      <c r="F651" s="59">
        <v>1</v>
      </c>
      <c r="G651" s="46" t="s">
        <v>1651</v>
      </c>
      <c r="H651" s="46" t="s">
        <v>1045</v>
      </c>
      <c r="I651" s="46">
        <v>19</v>
      </c>
      <c r="J651" s="218">
        <v>4.5</v>
      </c>
      <c r="K651" s="60">
        <v>0.23684210526315788</v>
      </c>
      <c r="L651" s="214">
        <v>10</v>
      </c>
      <c r="M651" s="46">
        <v>8.1</v>
      </c>
      <c r="N651" s="61">
        <v>9.76</v>
      </c>
      <c r="O651" s="62">
        <v>0.82627691958894089</v>
      </c>
      <c r="P651" s="46" t="s">
        <v>811</v>
      </c>
      <c r="Q651" s="46" t="s">
        <v>811</v>
      </c>
      <c r="R651" s="67" t="s">
        <v>811</v>
      </c>
      <c r="S651" s="67" t="s">
        <v>811</v>
      </c>
      <c r="T651" s="67" t="s">
        <v>811</v>
      </c>
      <c r="U651" s="67" t="s">
        <v>811</v>
      </c>
      <c r="V651" s="67" t="s">
        <v>811</v>
      </c>
      <c r="W651" s="184">
        <f t="shared" si="33"/>
        <v>-5.5</v>
      </c>
    </row>
    <row r="652" spans="1:24">
      <c r="A652" s="31" t="s">
        <v>1552</v>
      </c>
      <c r="B652" s="47">
        <v>43655</v>
      </c>
      <c r="C652" s="27" t="s">
        <v>1741</v>
      </c>
      <c r="D652" s="66">
        <v>0.35416666666666669</v>
      </c>
      <c r="E652" s="27" t="s">
        <v>1045</v>
      </c>
      <c r="F652" s="59">
        <v>1</v>
      </c>
      <c r="G652" s="46" t="s">
        <v>1651</v>
      </c>
      <c r="H652" s="46" t="s">
        <v>1045</v>
      </c>
      <c r="I652" s="46">
        <v>19</v>
      </c>
      <c r="J652" s="218">
        <v>4.5</v>
      </c>
      <c r="K652" s="60">
        <v>0.23684210526315788</v>
      </c>
      <c r="L652" s="214">
        <v>12</v>
      </c>
      <c r="M652" s="46">
        <v>7.2</v>
      </c>
      <c r="N652" s="61">
        <v>7.69</v>
      </c>
      <c r="O652" s="62">
        <v>0.63677248576956424</v>
      </c>
      <c r="P652" s="46" t="s">
        <v>811</v>
      </c>
      <c r="Q652" s="46" t="s">
        <v>811</v>
      </c>
      <c r="R652" s="67" t="s">
        <v>811</v>
      </c>
      <c r="S652" s="67" t="s">
        <v>811</v>
      </c>
      <c r="T652" s="67" t="s">
        <v>811</v>
      </c>
      <c r="U652" s="67" t="s">
        <v>811</v>
      </c>
      <c r="V652" s="67" t="s">
        <v>811</v>
      </c>
      <c r="W652" s="184">
        <f t="shared" si="33"/>
        <v>-7.5</v>
      </c>
    </row>
    <row r="653" spans="1:24">
      <c r="A653" s="31" t="s">
        <v>1552</v>
      </c>
      <c r="B653" s="47">
        <v>43655</v>
      </c>
      <c r="C653" s="27" t="s">
        <v>1741</v>
      </c>
      <c r="D653" s="66">
        <v>0.35416666666666669</v>
      </c>
      <c r="E653" s="27" t="s">
        <v>1045</v>
      </c>
      <c r="F653" s="59">
        <v>1</v>
      </c>
      <c r="G653" s="46" t="s">
        <v>1651</v>
      </c>
      <c r="H653" s="46" t="s">
        <v>1045</v>
      </c>
      <c r="I653" s="46">
        <v>19</v>
      </c>
      <c r="J653" s="218">
        <v>4.5</v>
      </c>
      <c r="K653" s="60">
        <v>0.23684210526315788</v>
      </c>
      <c r="L653" s="214">
        <v>14</v>
      </c>
      <c r="M653" s="46">
        <v>6.9</v>
      </c>
      <c r="N653" s="61">
        <v>5.7</v>
      </c>
      <c r="O653" s="62">
        <v>0.46848051125391765</v>
      </c>
      <c r="P653" s="46" t="s">
        <v>811</v>
      </c>
      <c r="Q653" s="46" t="s">
        <v>811</v>
      </c>
      <c r="R653" s="67" t="s">
        <v>811</v>
      </c>
      <c r="S653" s="67" t="s">
        <v>811</v>
      </c>
      <c r="T653" s="67" t="s">
        <v>811</v>
      </c>
      <c r="U653" s="67" t="s">
        <v>811</v>
      </c>
      <c r="V653" s="67" t="s">
        <v>811</v>
      </c>
      <c r="W653" s="184">
        <f t="shared" si="33"/>
        <v>-9.5</v>
      </c>
    </row>
    <row r="654" spans="1:24">
      <c r="A654" s="31" t="s">
        <v>1552</v>
      </c>
      <c r="B654" s="47">
        <v>43655</v>
      </c>
      <c r="C654" s="27" t="s">
        <v>1741</v>
      </c>
      <c r="D654" s="66">
        <v>0.35416666666666669</v>
      </c>
      <c r="E654" s="27" t="s">
        <v>1045</v>
      </c>
      <c r="F654" s="59">
        <v>1</v>
      </c>
      <c r="G654" s="46" t="s">
        <v>1651</v>
      </c>
      <c r="H654" s="46" t="s">
        <v>1045</v>
      </c>
      <c r="I654" s="46">
        <v>19</v>
      </c>
      <c r="J654" s="218">
        <v>4.5</v>
      </c>
      <c r="K654" s="60">
        <v>0.23684210526315788</v>
      </c>
      <c r="L654" s="214">
        <v>16</v>
      </c>
      <c r="M654" s="46">
        <v>6.7</v>
      </c>
      <c r="N654" s="61">
        <v>2.7</v>
      </c>
      <c r="O654" s="62">
        <v>0.2208053934613094</v>
      </c>
      <c r="P654" s="46" t="s">
        <v>811</v>
      </c>
      <c r="Q654" s="46" t="s">
        <v>811</v>
      </c>
      <c r="R654" s="67" t="s">
        <v>811</v>
      </c>
      <c r="S654" s="67" t="s">
        <v>811</v>
      </c>
      <c r="T654" s="67" t="s">
        <v>811</v>
      </c>
      <c r="U654" s="67" t="s">
        <v>811</v>
      </c>
      <c r="V654" s="67" t="s">
        <v>811</v>
      </c>
      <c r="W654" s="184">
        <f t="shared" si="33"/>
        <v>-11.5</v>
      </c>
    </row>
    <row r="655" spans="1:24">
      <c r="A655" s="31" t="s">
        <v>1552</v>
      </c>
      <c r="B655" s="47">
        <v>43655</v>
      </c>
      <c r="C655" s="27" t="s">
        <v>1741</v>
      </c>
      <c r="D655" s="66">
        <v>0.35416666666666669</v>
      </c>
      <c r="E655" s="27" t="s">
        <v>1045</v>
      </c>
      <c r="F655" s="59">
        <v>1</v>
      </c>
      <c r="G655" s="46" t="s">
        <v>1651</v>
      </c>
      <c r="H655" s="46" t="s">
        <v>1045</v>
      </c>
      <c r="I655" s="46">
        <v>19</v>
      </c>
      <c r="J655" s="218">
        <v>4.5</v>
      </c>
      <c r="K655" s="60">
        <v>0.23684210526315788</v>
      </c>
      <c r="L655" s="214">
        <v>17</v>
      </c>
      <c r="M655" s="46">
        <v>6.6</v>
      </c>
      <c r="N655" s="61">
        <v>2.71</v>
      </c>
      <c r="O655" s="62">
        <v>0.22106848710840499</v>
      </c>
      <c r="P655" s="61">
        <v>6.05</v>
      </c>
      <c r="Q655" s="63">
        <v>16.7</v>
      </c>
      <c r="R655" s="64">
        <v>0.63941522911579185</v>
      </c>
      <c r="S655" s="49">
        <v>43.990049019607845</v>
      </c>
      <c r="T655" s="64">
        <v>0.90546810126582222</v>
      </c>
      <c r="U655" s="64">
        <v>2.3512895966508447</v>
      </c>
      <c r="V655" s="65">
        <v>0.27802746941998357</v>
      </c>
      <c r="W655" s="184">
        <f t="shared" si="33"/>
        <v>-12.5</v>
      </c>
    </row>
    <row r="656" spans="1:24" s="104" customFormat="1">
      <c r="A656" s="285" t="s">
        <v>1557</v>
      </c>
      <c r="B656" s="286">
        <v>43655</v>
      </c>
      <c r="C656" s="263" t="s">
        <v>1648</v>
      </c>
      <c r="D656" s="309">
        <v>0.33333333333333331</v>
      </c>
      <c r="E656" s="263" t="s">
        <v>1045</v>
      </c>
      <c r="F656" s="289">
        <v>1</v>
      </c>
      <c r="G656" s="287" t="s">
        <v>1007</v>
      </c>
      <c r="H656" s="287" t="s">
        <v>1045</v>
      </c>
      <c r="I656" s="287">
        <v>6.6</v>
      </c>
      <c r="J656" s="290">
        <v>3.2</v>
      </c>
      <c r="K656" s="291">
        <v>0.48484848484848492</v>
      </c>
      <c r="L656" s="292">
        <v>0.5</v>
      </c>
      <c r="M656" s="287">
        <v>26</v>
      </c>
      <c r="N656" s="293">
        <v>6.97</v>
      </c>
      <c r="O656" s="294">
        <v>0.85916994002985347</v>
      </c>
      <c r="P656" s="293">
        <v>6.1</v>
      </c>
      <c r="Q656" s="295">
        <v>5.4999999999999991</v>
      </c>
      <c r="R656" s="296">
        <v>0.56836909254737067</v>
      </c>
      <c r="S656" s="297">
        <v>13.633125000000001</v>
      </c>
      <c r="T656" s="296">
        <v>3.0580903797468348</v>
      </c>
      <c r="U656" s="296">
        <v>0.73853131816983064</v>
      </c>
      <c r="V656" s="298">
        <v>0.80547671668865839</v>
      </c>
      <c r="W656" s="185">
        <f t="shared" si="33"/>
        <v>2.7</v>
      </c>
      <c r="X656" s="262"/>
    </row>
    <row r="657" spans="1:24">
      <c r="A657" s="31" t="s">
        <v>1557</v>
      </c>
      <c r="B657" s="47">
        <v>43655</v>
      </c>
      <c r="C657" s="27" t="s">
        <v>1648</v>
      </c>
      <c r="D657" s="50">
        <v>0.33333333333333331</v>
      </c>
      <c r="E657" s="27" t="s">
        <v>1045</v>
      </c>
      <c r="F657" s="59">
        <v>1</v>
      </c>
      <c r="G657" s="46" t="s">
        <v>1007</v>
      </c>
      <c r="H657" s="46" t="s">
        <v>1045</v>
      </c>
      <c r="I657" s="46">
        <v>6.6</v>
      </c>
      <c r="J657" s="218">
        <v>3.2</v>
      </c>
      <c r="K657" s="60">
        <v>0.48484848484848492</v>
      </c>
      <c r="L657" s="214">
        <v>2</v>
      </c>
      <c r="M657" s="46">
        <v>25.8</v>
      </c>
      <c r="N657" s="61">
        <v>6.76</v>
      </c>
      <c r="O657" s="62">
        <v>0.83025710418481991</v>
      </c>
      <c r="P657" s="46" t="s">
        <v>811</v>
      </c>
      <c r="Q657" s="46" t="s">
        <v>811</v>
      </c>
      <c r="R657" s="67" t="s">
        <v>811</v>
      </c>
      <c r="S657" s="67" t="s">
        <v>811</v>
      </c>
      <c r="T657" s="67" t="s">
        <v>811</v>
      </c>
      <c r="U657" s="67" t="s">
        <v>811</v>
      </c>
      <c r="V657" s="67" t="s">
        <v>811</v>
      </c>
      <c r="W657" s="184">
        <f t="shared" si="33"/>
        <v>1.2000000000000002</v>
      </c>
    </row>
    <row r="658" spans="1:24">
      <c r="A658" s="31" t="s">
        <v>1557</v>
      </c>
      <c r="B658" s="47">
        <v>43655</v>
      </c>
      <c r="C658" s="27" t="s">
        <v>1648</v>
      </c>
      <c r="D658" s="50">
        <v>0.33333333333333331</v>
      </c>
      <c r="E658" s="27" t="s">
        <v>1045</v>
      </c>
      <c r="F658" s="59">
        <v>1</v>
      </c>
      <c r="G658" s="46" t="s">
        <v>1007</v>
      </c>
      <c r="H658" s="46" t="s">
        <v>1045</v>
      </c>
      <c r="I658" s="46">
        <v>6.6</v>
      </c>
      <c r="J658" s="218">
        <v>3.2</v>
      </c>
      <c r="K658" s="60">
        <v>0.48484848484848492</v>
      </c>
      <c r="L658" s="214">
        <v>4</v>
      </c>
      <c r="M658" s="46">
        <v>16.600000000000001</v>
      </c>
      <c r="N658" s="61">
        <v>7.96</v>
      </c>
      <c r="O658" s="62">
        <v>0.81687137562171341</v>
      </c>
      <c r="P658" s="46" t="s">
        <v>811</v>
      </c>
      <c r="Q658" s="46" t="s">
        <v>811</v>
      </c>
      <c r="R658" s="67" t="s">
        <v>811</v>
      </c>
      <c r="S658" s="67" t="s">
        <v>811</v>
      </c>
      <c r="T658" s="67" t="s">
        <v>811</v>
      </c>
      <c r="U658" s="67" t="s">
        <v>811</v>
      </c>
      <c r="V658" s="67" t="s">
        <v>811</v>
      </c>
      <c r="W658" s="184">
        <f t="shared" si="33"/>
        <v>-0.79999999999999982</v>
      </c>
    </row>
    <row r="659" spans="1:24">
      <c r="A659" s="31" t="s">
        <v>1557</v>
      </c>
      <c r="B659" s="47">
        <v>43655</v>
      </c>
      <c r="C659" s="27" t="s">
        <v>1648</v>
      </c>
      <c r="D659" s="50">
        <v>0.33333333333333331</v>
      </c>
      <c r="E659" s="27" t="s">
        <v>1045</v>
      </c>
      <c r="F659" s="59">
        <v>1</v>
      </c>
      <c r="G659" s="46" t="s">
        <v>1007</v>
      </c>
      <c r="H659" s="46" t="s">
        <v>1045</v>
      </c>
      <c r="I659" s="46">
        <v>6.6</v>
      </c>
      <c r="J659" s="218">
        <v>3.2</v>
      </c>
      <c r="K659" s="60">
        <v>0.48484848484848492</v>
      </c>
      <c r="L659" s="214">
        <v>5.6</v>
      </c>
      <c r="M659" s="46" t="s">
        <v>815</v>
      </c>
      <c r="N659" s="61" t="s">
        <v>815</v>
      </c>
      <c r="O659" s="62" t="s">
        <v>815</v>
      </c>
      <c r="P659" s="61">
        <v>5.86</v>
      </c>
      <c r="Q659" s="63">
        <v>12.6</v>
      </c>
      <c r="R659" s="64">
        <v>0.92357947842635923</v>
      </c>
      <c r="S659" s="49">
        <v>18.144460784313722</v>
      </c>
      <c r="T659" s="64">
        <v>15.580885063291143</v>
      </c>
      <c r="U659" s="64">
        <v>10.94401103462552</v>
      </c>
      <c r="V659" s="65">
        <v>0.58740607336497386</v>
      </c>
      <c r="W659" s="184">
        <f t="shared" si="33"/>
        <v>-2.3999999999999995</v>
      </c>
    </row>
    <row r="660" spans="1:24">
      <c r="A660" s="31" t="s">
        <v>1557</v>
      </c>
      <c r="B660" s="47">
        <v>43655</v>
      </c>
      <c r="C660" s="27" t="s">
        <v>1648</v>
      </c>
      <c r="D660" s="50">
        <v>0.33333333333333331</v>
      </c>
      <c r="E660" s="27" t="s">
        <v>1045</v>
      </c>
      <c r="F660" s="59">
        <v>1</v>
      </c>
      <c r="G660" s="46" t="s">
        <v>1007</v>
      </c>
      <c r="H660" s="46" t="s">
        <v>1045</v>
      </c>
      <c r="I660" s="46">
        <v>6.6</v>
      </c>
      <c r="J660" s="218">
        <v>3.2</v>
      </c>
      <c r="K660" s="60">
        <v>0.48484848484848492</v>
      </c>
      <c r="L660" s="214">
        <v>6</v>
      </c>
      <c r="M660" s="46">
        <v>10.4</v>
      </c>
      <c r="N660" s="61">
        <v>0.06</v>
      </c>
      <c r="O660" s="62">
        <v>5.3666350108102084E-3</v>
      </c>
      <c r="P660" s="46" t="s">
        <v>811</v>
      </c>
      <c r="Q660" s="46" t="s">
        <v>811</v>
      </c>
      <c r="R660" s="67" t="s">
        <v>811</v>
      </c>
      <c r="S660" s="67" t="s">
        <v>811</v>
      </c>
      <c r="T660" s="67" t="s">
        <v>811</v>
      </c>
      <c r="U660" s="67" t="s">
        <v>811</v>
      </c>
      <c r="V660" s="67" t="s">
        <v>811</v>
      </c>
      <c r="W660" s="184">
        <f t="shared" si="33"/>
        <v>-2.8</v>
      </c>
    </row>
    <row r="661" spans="1:24" s="104" customFormat="1">
      <c r="A661" s="285" t="s">
        <v>1608</v>
      </c>
      <c r="B661" s="286">
        <v>43669</v>
      </c>
      <c r="C661" s="287" t="s">
        <v>815</v>
      </c>
      <c r="D661" s="287" t="s">
        <v>815</v>
      </c>
      <c r="E661" s="287" t="s">
        <v>815</v>
      </c>
      <c r="F661" s="289" t="s">
        <v>815</v>
      </c>
      <c r="G661" s="287" t="s">
        <v>815</v>
      </c>
      <c r="H661" s="287" t="s">
        <v>815</v>
      </c>
      <c r="I661" s="287" t="s">
        <v>815</v>
      </c>
      <c r="J661" s="290" t="s">
        <v>815</v>
      </c>
      <c r="K661" s="291" t="s">
        <v>815</v>
      </c>
      <c r="L661" s="292" t="s">
        <v>815</v>
      </c>
      <c r="M661" s="287" t="s">
        <v>815</v>
      </c>
      <c r="N661" s="293" t="s">
        <v>815</v>
      </c>
      <c r="O661" s="294" t="s">
        <v>815</v>
      </c>
      <c r="P661" s="293">
        <v>7.03</v>
      </c>
      <c r="Q661" s="295">
        <v>52.300000000000011</v>
      </c>
      <c r="R661" s="296">
        <v>3.5877510508100885</v>
      </c>
      <c r="S661" s="297">
        <v>91.722892156862741</v>
      </c>
      <c r="T661" s="296">
        <v>13.752864556962029</v>
      </c>
      <c r="U661" s="296">
        <v>7.5893371409546404</v>
      </c>
      <c r="V661" s="298">
        <v>0.6443976470480326</v>
      </c>
      <c r="W661" s="185" t="e">
        <f t="shared" si="33"/>
        <v>#VALUE!</v>
      </c>
      <c r="X661" s="262" t="s">
        <v>1665</v>
      </c>
    </row>
    <row r="662" spans="1:24" s="104" customFormat="1">
      <c r="A662" s="285" t="s">
        <v>1611</v>
      </c>
      <c r="B662" s="286">
        <v>43669</v>
      </c>
      <c r="C662" s="287" t="s">
        <v>815</v>
      </c>
      <c r="D662" s="287" t="s">
        <v>815</v>
      </c>
      <c r="E662" s="287" t="s">
        <v>815</v>
      </c>
      <c r="F662" s="289" t="s">
        <v>815</v>
      </c>
      <c r="G662" s="287" t="s">
        <v>815</v>
      </c>
      <c r="H662" s="287" t="s">
        <v>815</v>
      </c>
      <c r="I662" s="287" t="s">
        <v>815</v>
      </c>
      <c r="J662" s="290" t="s">
        <v>815</v>
      </c>
      <c r="K662" s="291" t="s">
        <v>815</v>
      </c>
      <c r="L662" s="292" t="s">
        <v>815</v>
      </c>
      <c r="M662" s="287" t="s">
        <v>815</v>
      </c>
      <c r="N662" s="293" t="s">
        <v>815</v>
      </c>
      <c r="O662" s="294" t="s">
        <v>815</v>
      </c>
      <c r="P662" s="293">
        <v>6.6</v>
      </c>
      <c r="Q662" s="295">
        <v>28.3</v>
      </c>
      <c r="R662" s="296">
        <v>9.060151380667012</v>
      </c>
      <c r="S662" s="297">
        <v>150.22473039215689</v>
      </c>
      <c r="T662" s="296">
        <v>55.148132658227858</v>
      </c>
      <c r="U662" s="296">
        <v>38.643817839688793</v>
      </c>
      <c r="V662" s="298">
        <v>0.58798364215117627</v>
      </c>
      <c r="W662" s="185" t="e">
        <f t="shared" si="33"/>
        <v>#VALUE!</v>
      </c>
      <c r="X662" s="262"/>
    </row>
    <row r="663" spans="1:24" s="104" customFormat="1">
      <c r="A663" s="285" t="s">
        <v>1612</v>
      </c>
      <c r="B663" s="286">
        <v>43669</v>
      </c>
      <c r="C663" s="287" t="s">
        <v>815</v>
      </c>
      <c r="D663" s="287" t="s">
        <v>815</v>
      </c>
      <c r="E663" s="287" t="s">
        <v>815</v>
      </c>
      <c r="F663" s="289" t="s">
        <v>815</v>
      </c>
      <c r="G663" s="287" t="s">
        <v>815</v>
      </c>
      <c r="H663" s="287" t="s">
        <v>815</v>
      </c>
      <c r="I663" s="287" t="s">
        <v>815</v>
      </c>
      <c r="J663" s="290" t="s">
        <v>815</v>
      </c>
      <c r="K663" s="291" t="s">
        <v>815</v>
      </c>
      <c r="L663" s="292" t="s">
        <v>815</v>
      </c>
      <c r="M663" s="287" t="s">
        <v>815</v>
      </c>
      <c r="N663" s="293" t="s">
        <v>815</v>
      </c>
      <c r="O663" s="294" t="s">
        <v>815</v>
      </c>
      <c r="P663" s="293">
        <v>6.2</v>
      </c>
      <c r="Q663" s="295">
        <v>20.3</v>
      </c>
      <c r="R663" s="296">
        <v>1.9537258197480678</v>
      </c>
      <c r="S663" s="297">
        <v>59.415906862745111</v>
      </c>
      <c r="T663" s="296">
        <v>2.8359944303797469</v>
      </c>
      <c r="U663" s="296">
        <v>4.1863146675369194</v>
      </c>
      <c r="V663" s="298">
        <v>0.40385497004412857</v>
      </c>
      <c r="W663" s="185" t="e">
        <f t="shared" si="33"/>
        <v>#VALUE!</v>
      </c>
      <c r="X663" s="262"/>
    </row>
    <row r="664" spans="1:24" s="104" customFormat="1">
      <c r="A664" s="285" t="s">
        <v>1613</v>
      </c>
      <c r="B664" s="286">
        <v>43669</v>
      </c>
      <c r="C664" s="287" t="s">
        <v>815</v>
      </c>
      <c r="D664" s="287" t="s">
        <v>815</v>
      </c>
      <c r="E664" s="287" t="s">
        <v>815</v>
      </c>
      <c r="F664" s="289" t="s">
        <v>815</v>
      </c>
      <c r="G664" s="287" t="s">
        <v>815</v>
      </c>
      <c r="H664" s="287" t="s">
        <v>815</v>
      </c>
      <c r="I664" s="287" t="s">
        <v>815</v>
      </c>
      <c r="J664" s="290" t="s">
        <v>815</v>
      </c>
      <c r="K664" s="291" t="s">
        <v>815</v>
      </c>
      <c r="L664" s="292" t="s">
        <v>815</v>
      </c>
      <c r="M664" s="287" t="s">
        <v>815</v>
      </c>
      <c r="N664" s="293" t="s">
        <v>815</v>
      </c>
      <c r="O664" s="294" t="s">
        <v>815</v>
      </c>
      <c r="P664" s="293">
        <v>6.78</v>
      </c>
      <c r="Q664" s="295">
        <v>54.2</v>
      </c>
      <c r="R664" s="296">
        <v>2.5576047094883791</v>
      </c>
      <c r="S664" s="297">
        <v>32.930000000000007</v>
      </c>
      <c r="T664" s="296">
        <v>10.096823544303795</v>
      </c>
      <c r="U664" s="296">
        <v>3.8627379536128705</v>
      </c>
      <c r="V664" s="298">
        <v>0.72329088172365952</v>
      </c>
      <c r="W664" s="185" t="e">
        <f t="shared" si="33"/>
        <v>#VALUE!</v>
      </c>
      <c r="X664" s="262"/>
    </row>
    <row r="665" spans="1:24" s="104" customFormat="1">
      <c r="A665" s="285" t="s">
        <v>1542</v>
      </c>
      <c r="B665" s="286">
        <v>43669</v>
      </c>
      <c r="C665" s="263" t="s">
        <v>1736</v>
      </c>
      <c r="D665" s="309">
        <v>0.33333333333333331</v>
      </c>
      <c r="E665" s="263" t="s">
        <v>1390</v>
      </c>
      <c r="F665" s="263">
        <v>1</v>
      </c>
      <c r="G665" s="263" t="s">
        <v>1659</v>
      </c>
      <c r="H665" s="263" t="s">
        <v>1045</v>
      </c>
      <c r="I665" s="263">
        <v>2.2999999999999998</v>
      </c>
      <c r="J665" s="310">
        <v>2.2000000000000002</v>
      </c>
      <c r="K665" s="291">
        <v>0.95652173913043492</v>
      </c>
      <c r="L665" s="312">
        <v>0.5</v>
      </c>
      <c r="M665" s="263">
        <v>28.7</v>
      </c>
      <c r="N665" s="263">
        <v>4.75</v>
      </c>
      <c r="O665" s="311">
        <v>0.6144280354052265</v>
      </c>
      <c r="P665" s="103">
        <v>5.56</v>
      </c>
      <c r="Q665" s="100">
        <v>2.2000000000000002</v>
      </c>
      <c r="R665" s="103">
        <v>0.78149032789922701</v>
      </c>
      <c r="S665" s="297">
        <v>24.052859999999999</v>
      </c>
      <c r="T665" s="103">
        <v>14.965850126582273</v>
      </c>
      <c r="U665" s="103">
        <v>3.2363535223760609</v>
      </c>
      <c r="V665" s="311">
        <v>0.82219990585803215</v>
      </c>
      <c r="W665" s="185">
        <f t="shared" si="33"/>
        <v>1.7000000000000002</v>
      </c>
      <c r="X665" s="262"/>
    </row>
    <row r="666" spans="1:24" s="104" customFormat="1">
      <c r="A666" s="285" t="s">
        <v>1616</v>
      </c>
      <c r="B666" s="286">
        <v>43669</v>
      </c>
      <c r="C666" s="263" t="s">
        <v>1739</v>
      </c>
      <c r="D666" s="309">
        <v>0.35416666666666669</v>
      </c>
      <c r="E666" s="263" t="s">
        <v>1037</v>
      </c>
      <c r="F666" s="263">
        <v>1</v>
      </c>
      <c r="G666" s="263" t="s">
        <v>1676</v>
      </c>
      <c r="H666" s="263" t="s">
        <v>1045</v>
      </c>
      <c r="I666" s="263">
        <v>6.7</v>
      </c>
      <c r="J666" s="310">
        <v>4.55</v>
      </c>
      <c r="K666" s="291">
        <v>0.67910447761194026</v>
      </c>
      <c r="L666" s="312">
        <v>0.5</v>
      </c>
      <c r="M666" s="263">
        <v>17.600000000000001</v>
      </c>
      <c r="N666" s="263">
        <v>7.02</v>
      </c>
      <c r="O666" s="311">
        <v>0.73556472577291998</v>
      </c>
      <c r="P666" s="103">
        <v>5.16</v>
      </c>
      <c r="Q666" s="100">
        <v>0.69999999999999984</v>
      </c>
      <c r="R666" s="103">
        <v>0.35523068284210663</v>
      </c>
      <c r="S666" s="297">
        <v>7.6083088235294163</v>
      </c>
      <c r="T666" s="103">
        <v>1.8451048101265826</v>
      </c>
      <c r="U666" s="103">
        <v>0.88324693883175043</v>
      </c>
      <c r="V666" s="311">
        <v>0.67627086970403705</v>
      </c>
      <c r="W666" s="185">
        <f t="shared" si="33"/>
        <v>4.05</v>
      </c>
      <c r="X666" s="262"/>
    </row>
    <row r="667" spans="1:24">
      <c r="A667" s="31" t="s">
        <v>1616</v>
      </c>
      <c r="B667" s="47">
        <v>43669</v>
      </c>
      <c r="C667" s="27" t="s">
        <v>1739</v>
      </c>
      <c r="D667" s="50">
        <v>0.35416666666666669</v>
      </c>
      <c r="E667" s="27" t="s">
        <v>1037</v>
      </c>
      <c r="F667" s="27">
        <v>1</v>
      </c>
      <c r="G667" s="27" t="s">
        <v>1676</v>
      </c>
      <c r="H667" s="27" t="s">
        <v>1045</v>
      </c>
      <c r="I667" s="27">
        <v>6.7</v>
      </c>
      <c r="J667" s="219">
        <v>4.55</v>
      </c>
      <c r="K667" s="60">
        <v>0.67910447761194026</v>
      </c>
      <c r="L667" s="213">
        <v>2</v>
      </c>
      <c r="M667" s="27">
        <v>27.8</v>
      </c>
      <c r="N667" s="27">
        <v>7.21</v>
      </c>
      <c r="O667" s="51">
        <v>0.91794489556667702</v>
      </c>
      <c r="P667" s="27" t="s">
        <v>811</v>
      </c>
      <c r="Q667" s="27" t="s">
        <v>811</v>
      </c>
      <c r="R667" s="27" t="s">
        <v>811</v>
      </c>
      <c r="S667" s="27" t="s">
        <v>811</v>
      </c>
      <c r="T667" s="27" t="s">
        <v>811</v>
      </c>
      <c r="U667" s="27" t="s">
        <v>811</v>
      </c>
      <c r="V667" s="27" t="s">
        <v>811</v>
      </c>
      <c r="W667" s="184">
        <f t="shared" si="33"/>
        <v>2.5499999999999998</v>
      </c>
    </row>
    <row r="668" spans="1:24">
      <c r="A668" s="31" t="s">
        <v>1616</v>
      </c>
      <c r="B668" s="47">
        <v>43669</v>
      </c>
      <c r="C668" s="27" t="s">
        <v>1739</v>
      </c>
      <c r="D668" s="50">
        <v>0.35416666666666669</v>
      </c>
      <c r="E668" s="27" t="s">
        <v>1037</v>
      </c>
      <c r="F668" s="27">
        <v>1</v>
      </c>
      <c r="G668" s="27" t="s">
        <v>1676</v>
      </c>
      <c r="H668" s="27" t="s">
        <v>1045</v>
      </c>
      <c r="I668" s="27">
        <v>6.7</v>
      </c>
      <c r="J668" s="219">
        <v>4.55</v>
      </c>
      <c r="K668" s="60">
        <v>0.67910447761194026</v>
      </c>
      <c r="L668" s="213">
        <v>4</v>
      </c>
      <c r="M668" s="27">
        <v>26.8</v>
      </c>
      <c r="N668" s="27">
        <v>6.82</v>
      </c>
      <c r="O668" s="51">
        <v>0.85292274838682691</v>
      </c>
      <c r="P668" s="27" t="s">
        <v>811</v>
      </c>
      <c r="Q668" s="27" t="s">
        <v>817</v>
      </c>
      <c r="R668" s="27" t="s">
        <v>811</v>
      </c>
      <c r="S668" s="27" t="s">
        <v>811</v>
      </c>
      <c r="T668" s="27" t="s">
        <v>811</v>
      </c>
      <c r="U668" s="27" t="s">
        <v>811</v>
      </c>
      <c r="V668" s="27" t="s">
        <v>811</v>
      </c>
      <c r="W668" s="184">
        <f t="shared" si="33"/>
        <v>0.54999999999999982</v>
      </c>
    </row>
    <row r="669" spans="1:24">
      <c r="A669" s="31" t="s">
        <v>1616</v>
      </c>
      <c r="B669" s="47">
        <v>43669</v>
      </c>
      <c r="C669" s="27" t="s">
        <v>1739</v>
      </c>
      <c r="D669" s="50">
        <v>0.35416666666666669</v>
      </c>
      <c r="E669" s="27" t="s">
        <v>1037</v>
      </c>
      <c r="F669" s="27">
        <v>1</v>
      </c>
      <c r="G669" s="27" t="s">
        <v>1676</v>
      </c>
      <c r="H669" s="27" t="s">
        <v>1045</v>
      </c>
      <c r="I669" s="27">
        <v>6.7</v>
      </c>
      <c r="J669" s="219">
        <v>4.55</v>
      </c>
      <c r="K669" s="60">
        <v>0.67910447761194026</v>
      </c>
      <c r="L669" s="213">
        <v>6</v>
      </c>
      <c r="M669" s="27">
        <v>18.600000000000001</v>
      </c>
      <c r="N669" s="27">
        <v>10.32</v>
      </c>
      <c r="O669" s="51">
        <v>1.1037167655312337</v>
      </c>
      <c r="P669" s="24">
        <v>5.29</v>
      </c>
      <c r="Q669" s="23">
        <v>1.1000000000000001</v>
      </c>
      <c r="R669" s="24">
        <v>0.35523068284210663</v>
      </c>
      <c r="S669" s="49">
        <v>10.024056372549024</v>
      </c>
      <c r="T669" s="24">
        <v>1.4863344303797468</v>
      </c>
      <c r="U669" s="24">
        <v>2.3892283185785868</v>
      </c>
      <c r="V669" s="51">
        <v>0.38351447948539624</v>
      </c>
      <c r="W669" s="184">
        <f t="shared" si="33"/>
        <v>-1.4500000000000002</v>
      </c>
    </row>
    <row r="670" spans="1:24">
      <c r="A670" s="285" t="s">
        <v>1664</v>
      </c>
      <c r="B670" s="286">
        <v>43669</v>
      </c>
      <c r="C670" s="287" t="s">
        <v>815</v>
      </c>
      <c r="D670" s="287" t="s">
        <v>815</v>
      </c>
      <c r="E670" s="287" t="s">
        <v>815</v>
      </c>
      <c r="F670" s="289" t="s">
        <v>815</v>
      </c>
      <c r="G670" s="287" t="s">
        <v>815</v>
      </c>
      <c r="H670" s="287" t="s">
        <v>815</v>
      </c>
      <c r="I670" s="287" t="s">
        <v>815</v>
      </c>
      <c r="J670" s="290" t="s">
        <v>815</v>
      </c>
      <c r="K670" s="291" t="s">
        <v>815</v>
      </c>
      <c r="L670" s="292" t="s">
        <v>815</v>
      </c>
      <c r="M670" s="287" t="s">
        <v>815</v>
      </c>
      <c r="N670" s="293" t="s">
        <v>815</v>
      </c>
      <c r="O670" s="294" t="s">
        <v>815</v>
      </c>
      <c r="P670" s="103">
        <v>6.45</v>
      </c>
      <c r="Q670" s="100">
        <v>43.499999999999993</v>
      </c>
      <c r="R670" s="103">
        <v>2.4155155589612476</v>
      </c>
      <c r="S670" s="297">
        <v>27.545500000000001</v>
      </c>
      <c r="T670" s="103">
        <v>5.5353144303797439</v>
      </c>
      <c r="U670" s="103">
        <v>6.6022060675369225</v>
      </c>
      <c r="V670" s="311">
        <v>0.4560498523013698</v>
      </c>
      <c r="W670" s="185" t="e">
        <f t="shared" si="33"/>
        <v>#VALUE!</v>
      </c>
    </row>
    <row r="671" spans="1:24">
      <c r="A671" s="285" t="s">
        <v>1735</v>
      </c>
      <c r="B671" s="286">
        <v>43669</v>
      </c>
      <c r="C671" s="287" t="s">
        <v>815</v>
      </c>
      <c r="D671" s="287" t="s">
        <v>815</v>
      </c>
      <c r="E671" s="287" t="s">
        <v>815</v>
      </c>
      <c r="F671" s="289" t="s">
        <v>815</v>
      </c>
      <c r="G671" s="287" t="s">
        <v>815</v>
      </c>
      <c r="H671" s="287" t="s">
        <v>815</v>
      </c>
      <c r="I671" s="287" t="s">
        <v>815</v>
      </c>
      <c r="J671" s="290" t="s">
        <v>815</v>
      </c>
      <c r="K671" s="291" t="s">
        <v>815</v>
      </c>
      <c r="L671" s="292" t="s">
        <v>815</v>
      </c>
      <c r="M671" s="287" t="s">
        <v>815</v>
      </c>
      <c r="N671" s="293" t="s">
        <v>815</v>
      </c>
      <c r="O671" s="294" t="s">
        <v>815</v>
      </c>
      <c r="P671" s="103">
        <v>6.21</v>
      </c>
      <c r="Q671" s="100">
        <v>27.8</v>
      </c>
      <c r="R671" s="103">
        <v>1.2432800671124069</v>
      </c>
      <c r="S671" s="297">
        <v>50.97534313725491</v>
      </c>
      <c r="T671" s="103">
        <v>3.5877037974683539</v>
      </c>
      <c r="U671" s="103">
        <v>5.297136100448312</v>
      </c>
      <c r="V671" s="311">
        <v>0.40380061303182346</v>
      </c>
      <c r="W671" s="185" t="e">
        <f t="shared" si="33"/>
        <v>#VALUE!</v>
      </c>
    </row>
    <row r="672" spans="1:24">
      <c r="A672" s="285" t="s">
        <v>1557</v>
      </c>
      <c r="B672" s="286">
        <v>43669</v>
      </c>
      <c r="C672" s="263" t="s">
        <v>1648</v>
      </c>
      <c r="D672" s="309">
        <v>0.34375</v>
      </c>
      <c r="E672" s="263" t="s">
        <v>1037</v>
      </c>
      <c r="F672" s="263">
        <v>2</v>
      </c>
      <c r="G672" s="263" t="s">
        <v>1671</v>
      </c>
      <c r="H672" s="263" t="s">
        <v>1045</v>
      </c>
      <c r="I672" s="263">
        <v>6.6</v>
      </c>
      <c r="J672" s="310">
        <v>3</v>
      </c>
      <c r="K672" s="291">
        <v>0.45454545454545459</v>
      </c>
      <c r="L672" s="312">
        <v>0.5</v>
      </c>
      <c r="M672" s="263">
        <v>28.3</v>
      </c>
      <c r="N672" s="263">
        <v>6.42</v>
      </c>
      <c r="O672" s="311">
        <v>0.82462623023019233</v>
      </c>
      <c r="P672" s="103">
        <v>6.18</v>
      </c>
      <c r="Q672" s="100">
        <v>6.1</v>
      </c>
      <c r="R672" s="103">
        <v>0.74596804026744401</v>
      </c>
      <c r="S672" s="297">
        <v>17.009350490196084</v>
      </c>
      <c r="T672" s="103">
        <v>2.5541034177215187</v>
      </c>
      <c r="U672" s="103">
        <v>1.031282431236815</v>
      </c>
      <c r="V672" s="311">
        <v>0.71236500765003175</v>
      </c>
      <c r="W672" s="185">
        <f t="shared" si="33"/>
        <v>2.5</v>
      </c>
    </row>
    <row r="673" spans="1:24">
      <c r="A673" s="31" t="s">
        <v>1557</v>
      </c>
      <c r="B673" s="47">
        <v>43669</v>
      </c>
      <c r="C673" s="27" t="s">
        <v>1648</v>
      </c>
      <c r="D673" s="50">
        <v>0.34375</v>
      </c>
      <c r="E673" s="27" t="s">
        <v>1037</v>
      </c>
      <c r="F673" s="27">
        <v>2</v>
      </c>
      <c r="G673" s="27" t="s">
        <v>1671</v>
      </c>
      <c r="H673" s="27" t="s">
        <v>1045</v>
      </c>
      <c r="I673" s="27">
        <v>6.6</v>
      </c>
      <c r="J673" s="219">
        <v>3</v>
      </c>
      <c r="K673" s="60">
        <v>0.45454545454545459</v>
      </c>
      <c r="L673" s="213">
        <v>2</v>
      </c>
      <c r="M673" s="27">
        <v>28.3</v>
      </c>
      <c r="N673" s="27">
        <v>6.44</v>
      </c>
      <c r="O673" s="51">
        <v>0.82719515929633003</v>
      </c>
      <c r="P673" s="27" t="s">
        <v>811</v>
      </c>
      <c r="Q673" s="27" t="s">
        <v>811</v>
      </c>
      <c r="R673" s="27" t="s">
        <v>811</v>
      </c>
      <c r="S673" s="27" t="s">
        <v>811</v>
      </c>
      <c r="T673" s="27" t="s">
        <v>811</v>
      </c>
      <c r="U673" s="27" t="s">
        <v>811</v>
      </c>
      <c r="V673" s="27" t="s">
        <v>811</v>
      </c>
      <c r="W673" s="184">
        <f t="shared" si="33"/>
        <v>1</v>
      </c>
    </row>
    <row r="674" spans="1:24">
      <c r="A674" s="31" t="s">
        <v>1557</v>
      </c>
      <c r="B674" s="47">
        <v>43669</v>
      </c>
      <c r="C674" s="27" t="s">
        <v>1648</v>
      </c>
      <c r="D674" s="50">
        <v>0.34375</v>
      </c>
      <c r="E674" s="27" t="s">
        <v>1037</v>
      </c>
      <c r="F674" s="27">
        <v>2</v>
      </c>
      <c r="G674" s="27" t="s">
        <v>1671</v>
      </c>
      <c r="H674" s="27" t="s">
        <v>1045</v>
      </c>
      <c r="I674" s="27">
        <v>6.6</v>
      </c>
      <c r="J674" s="219">
        <v>3</v>
      </c>
      <c r="K674" s="60">
        <v>0.45454545454545459</v>
      </c>
      <c r="L674" s="213">
        <v>4</v>
      </c>
      <c r="M674" s="27">
        <v>17.3</v>
      </c>
      <c r="N674" s="27">
        <v>6.72</v>
      </c>
      <c r="O674" s="51">
        <v>0.69977105399137063</v>
      </c>
      <c r="P674" s="27" t="s">
        <v>811</v>
      </c>
      <c r="Q674" s="27" t="s">
        <v>811</v>
      </c>
      <c r="R674" s="27" t="s">
        <v>811</v>
      </c>
      <c r="S674" s="27" t="s">
        <v>811</v>
      </c>
      <c r="T674" s="27" t="s">
        <v>811</v>
      </c>
      <c r="U674" s="27" t="s">
        <v>811</v>
      </c>
      <c r="V674" s="27" t="s">
        <v>811</v>
      </c>
      <c r="W674" s="184">
        <f t="shared" si="33"/>
        <v>-1</v>
      </c>
    </row>
    <row r="675" spans="1:24">
      <c r="A675" s="31" t="s">
        <v>1557</v>
      </c>
      <c r="B675" s="47">
        <v>43669</v>
      </c>
      <c r="C675" s="27" t="s">
        <v>1648</v>
      </c>
      <c r="D675" s="50">
        <v>0.34375</v>
      </c>
      <c r="E675" s="27" t="s">
        <v>1037</v>
      </c>
      <c r="F675" s="27">
        <v>2</v>
      </c>
      <c r="G675" s="27" t="s">
        <v>1671</v>
      </c>
      <c r="H675" s="27" t="s">
        <v>1045</v>
      </c>
      <c r="I675" s="27">
        <v>6.6</v>
      </c>
      <c r="J675" s="219">
        <v>3</v>
      </c>
      <c r="K675" s="60">
        <v>0.45454545454545459</v>
      </c>
      <c r="L675" s="213">
        <v>6</v>
      </c>
      <c r="M675" s="27">
        <v>11</v>
      </c>
      <c r="N675" s="27">
        <v>0.06</v>
      </c>
      <c r="O675" s="51">
        <v>5.4421275169475427E-3</v>
      </c>
      <c r="P675" s="24">
        <v>5.86</v>
      </c>
      <c r="Q675" s="23">
        <v>12.6</v>
      </c>
      <c r="R675" s="24">
        <v>0.99462405368992546</v>
      </c>
      <c r="S675" s="49">
        <v>19.192254901960787</v>
      </c>
      <c r="T675" s="24">
        <v>14.743754177215191</v>
      </c>
      <c r="U675" s="24">
        <v>5.896624320701469</v>
      </c>
      <c r="V675" s="51">
        <v>0.71431607606921321</v>
      </c>
      <c r="W675" s="184">
        <f t="shared" si="33"/>
        <v>-3</v>
      </c>
    </row>
    <row r="676" spans="1:24">
      <c r="A676" s="285" t="s">
        <v>1544</v>
      </c>
      <c r="B676" s="286">
        <v>43669</v>
      </c>
      <c r="C676" s="263" t="s">
        <v>1742</v>
      </c>
      <c r="D676" s="263" t="s">
        <v>815</v>
      </c>
      <c r="E676" s="263" t="s">
        <v>1390</v>
      </c>
      <c r="F676" s="263">
        <v>1</v>
      </c>
      <c r="G676" s="263" t="s">
        <v>1676</v>
      </c>
      <c r="H676" s="263" t="s">
        <v>1045</v>
      </c>
      <c r="I676" s="263">
        <v>10.3</v>
      </c>
      <c r="J676" s="310">
        <v>3.8</v>
      </c>
      <c r="K676" s="291">
        <v>0.3689320388349514</v>
      </c>
      <c r="L676" s="312">
        <v>0.5</v>
      </c>
      <c r="M676" s="263">
        <v>28.1</v>
      </c>
      <c r="N676" s="263">
        <v>7.88</v>
      </c>
      <c r="O676" s="311">
        <v>1.0085906598414787</v>
      </c>
      <c r="P676" s="103">
        <v>6.74</v>
      </c>
      <c r="Q676" s="100">
        <v>15</v>
      </c>
      <c r="R676" s="103">
        <v>0.42627681941052792</v>
      </c>
      <c r="S676" s="297">
        <v>23.616274509803922</v>
      </c>
      <c r="T676" s="103">
        <v>1.9732370886075952</v>
      </c>
      <c r="U676" s="103">
        <v>0.76861126035073801</v>
      </c>
      <c r="V676" s="311">
        <v>0.71967404373668431</v>
      </c>
      <c r="W676" s="185">
        <f t="shared" si="33"/>
        <v>3.3</v>
      </c>
    </row>
    <row r="677" spans="1:24">
      <c r="A677" s="31" t="s">
        <v>1544</v>
      </c>
      <c r="B677" s="47">
        <v>43669</v>
      </c>
      <c r="C677" s="27" t="s">
        <v>1742</v>
      </c>
      <c r="D677" s="27" t="s">
        <v>815</v>
      </c>
      <c r="E677" s="27" t="s">
        <v>1390</v>
      </c>
      <c r="F677" s="27">
        <v>1</v>
      </c>
      <c r="G677" s="27" t="s">
        <v>1676</v>
      </c>
      <c r="H677" s="27" t="s">
        <v>1045</v>
      </c>
      <c r="I677" s="27">
        <v>10.3</v>
      </c>
      <c r="J677" s="219">
        <v>3.8</v>
      </c>
      <c r="K677" s="60">
        <v>0.3689320388349514</v>
      </c>
      <c r="L677" s="213">
        <v>2</v>
      </c>
      <c r="M677" s="27">
        <v>28.1</v>
      </c>
      <c r="N677" s="27">
        <v>7.83</v>
      </c>
      <c r="O677" s="51">
        <v>1.0021909729135505</v>
      </c>
      <c r="P677" s="27" t="s">
        <v>811</v>
      </c>
      <c r="Q677" s="27" t="s">
        <v>811</v>
      </c>
      <c r="R677" s="27" t="s">
        <v>811</v>
      </c>
      <c r="S677" s="27" t="s">
        <v>811</v>
      </c>
      <c r="T677" s="27" t="s">
        <v>811</v>
      </c>
      <c r="U677" s="27" t="s">
        <v>811</v>
      </c>
      <c r="V677" s="27" t="s">
        <v>811</v>
      </c>
      <c r="W677" s="184">
        <f t="shared" si="33"/>
        <v>1.7999999999999998</v>
      </c>
    </row>
    <row r="678" spans="1:24">
      <c r="A678" s="31" t="s">
        <v>1544</v>
      </c>
      <c r="B678" s="47">
        <v>43669</v>
      </c>
      <c r="C678" s="27" t="s">
        <v>1742</v>
      </c>
      <c r="D678" s="27" t="s">
        <v>815</v>
      </c>
      <c r="E678" s="27" t="s">
        <v>1390</v>
      </c>
      <c r="F678" s="27">
        <v>1</v>
      </c>
      <c r="G678" s="27" t="s">
        <v>1676</v>
      </c>
      <c r="H678" s="27" t="s">
        <v>1045</v>
      </c>
      <c r="I678" s="27">
        <v>10.3</v>
      </c>
      <c r="J678" s="219">
        <v>3.8</v>
      </c>
      <c r="K678" s="60">
        <v>0.3689320388349514</v>
      </c>
      <c r="L678" s="213">
        <v>4</v>
      </c>
      <c r="M678" s="27">
        <v>26.5</v>
      </c>
      <c r="N678" s="27">
        <v>8.25</v>
      </c>
      <c r="O678" s="51">
        <v>1.0262012186470539</v>
      </c>
      <c r="P678" s="27" t="s">
        <v>811</v>
      </c>
      <c r="Q678" s="27" t="s">
        <v>811</v>
      </c>
      <c r="R678" s="27" t="s">
        <v>811</v>
      </c>
      <c r="S678" s="27" t="s">
        <v>811</v>
      </c>
      <c r="T678" s="27" t="s">
        <v>811</v>
      </c>
      <c r="U678" s="27" t="s">
        <v>811</v>
      </c>
      <c r="V678" s="27" t="s">
        <v>811</v>
      </c>
      <c r="W678" s="184">
        <f t="shared" si="33"/>
        <v>-0.20000000000000018</v>
      </c>
    </row>
    <row r="679" spans="1:24">
      <c r="A679" s="31" t="s">
        <v>1544</v>
      </c>
      <c r="B679" s="47">
        <v>43669</v>
      </c>
      <c r="C679" s="27" t="s">
        <v>1742</v>
      </c>
      <c r="D679" s="27" t="s">
        <v>815</v>
      </c>
      <c r="E679" s="27" t="s">
        <v>1390</v>
      </c>
      <c r="F679" s="27">
        <v>1</v>
      </c>
      <c r="G679" s="27" t="s">
        <v>1676</v>
      </c>
      <c r="H679" s="27" t="s">
        <v>1045</v>
      </c>
      <c r="I679" s="27">
        <v>10.3</v>
      </c>
      <c r="J679" s="219">
        <v>3.8</v>
      </c>
      <c r="K679" s="60">
        <v>0.3689320388349514</v>
      </c>
      <c r="L679" s="213">
        <v>6</v>
      </c>
      <c r="M679" s="27">
        <v>19.5</v>
      </c>
      <c r="N679" s="27">
        <v>9.67</v>
      </c>
      <c r="O679" s="51">
        <v>1.0531393388810977</v>
      </c>
      <c r="P679" s="27" t="s">
        <v>811</v>
      </c>
      <c r="Q679" s="27" t="s">
        <v>811</v>
      </c>
      <c r="R679" s="27" t="s">
        <v>811</v>
      </c>
      <c r="S679" s="27" t="s">
        <v>811</v>
      </c>
      <c r="T679" s="27" t="s">
        <v>811</v>
      </c>
      <c r="U679" s="27" t="s">
        <v>811</v>
      </c>
      <c r="V679" s="27" t="s">
        <v>811</v>
      </c>
      <c r="W679" s="184">
        <f t="shared" si="33"/>
        <v>-2.2000000000000002</v>
      </c>
    </row>
    <row r="680" spans="1:24">
      <c r="A680" s="31" t="s">
        <v>1544</v>
      </c>
      <c r="B680" s="47">
        <v>43669</v>
      </c>
      <c r="C680" s="27" t="s">
        <v>1742</v>
      </c>
      <c r="D680" s="27" t="s">
        <v>815</v>
      </c>
      <c r="E680" s="27" t="s">
        <v>1390</v>
      </c>
      <c r="F680" s="27">
        <v>1</v>
      </c>
      <c r="G680" s="27" t="s">
        <v>1676</v>
      </c>
      <c r="H680" s="27" t="s">
        <v>1045</v>
      </c>
      <c r="I680" s="27">
        <v>10.3</v>
      </c>
      <c r="J680" s="219">
        <v>3.8</v>
      </c>
      <c r="K680" s="60">
        <v>0.3689320388349514</v>
      </c>
      <c r="L680" s="213">
        <v>8</v>
      </c>
      <c r="M680" s="27">
        <v>14.5</v>
      </c>
      <c r="N680" s="27">
        <v>8.5500000000000007</v>
      </c>
      <c r="O680" s="51">
        <v>0.83889813874324071</v>
      </c>
      <c r="P680" s="27" t="s">
        <v>811</v>
      </c>
      <c r="Q680" s="27" t="s">
        <v>811</v>
      </c>
      <c r="R680" s="27" t="s">
        <v>811</v>
      </c>
      <c r="S680" s="27" t="s">
        <v>811</v>
      </c>
      <c r="T680" s="27" t="s">
        <v>811</v>
      </c>
      <c r="U680" s="27" t="s">
        <v>811</v>
      </c>
      <c r="V680" s="27" t="s">
        <v>811</v>
      </c>
      <c r="W680" s="184">
        <f t="shared" si="33"/>
        <v>-4.2</v>
      </c>
    </row>
    <row r="681" spans="1:24">
      <c r="A681" s="31" t="s">
        <v>1544</v>
      </c>
      <c r="B681" s="47">
        <v>43669</v>
      </c>
      <c r="C681" s="27" t="s">
        <v>1742</v>
      </c>
      <c r="D681" s="27" t="s">
        <v>815</v>
      </c>
      <c r="E681" s="27" t="s">
        <v>1390</v>
      </c>
      <c r="F681" s="27">
        <v>1</v>
      </c>
      <c r="G681" s="27" t="s">
        <v>1676</v>
      </c>
      <c r="H681" s="27" t="s">
        <v>1045</v>
      </c>
      <c r="I681" s="27">
        <v>10.3</v>
      </c>
      <c r="J681" s="219">
        <v>3.8</v>
      </c>
      <c r="K681" s="60">
        <v>0.3689320388349514</v>
      </c>
      <c r="L681" s="213">
        <v>10</v>
      </c>
      <c r="M681" s="27">
        <v>11.9</v>
      </c>
      <c r="N681" s="27">
        <v>1.05</v>
      </c>
      <c r="O681" s="51">
        <v>9.7226622540669036E-2</v>
      </c>
      <c r="P681" s="24">
        <v>6.06</v>
      </c>
      <c r="Q681" s="23">
        <v>21.999999999999996</v>
      </c>
      <c r="R681" s="24">
        <v>0.56836909254737067</v>
      </c>
      <c r="S681" s="49">
        <v>17.154877450980397</v>
      </c>
      <c r="T681" s="24">
        <v>4.8946530379746829</v>
      </c>
      <c r="U681" s="24">
        <v>2.1931005109836494</v>
      </c>
      <c r="V681" s="51">
        <v>0.69057889840061337</v>
      </c>
      <c r="W681" s="184">
        <f t="shared" si="33"/>
        <v>-6.2</v>
      </c>
    </row>
    <row r="682" spans="1:24" s="104" customFormat="1">
      <c r="A682" s="285" t="s">
        <v>1735</v>
      </c>
      <c r="B682" s="286">
        <v>43683</v>
      </c>
      <c r="C682" s="287" t="s">
        <v>815</v>
      </c>
      <c r="D682" s="287" t="s">
        <v>815</v>
      </c>
      <c r="E682" s="287" t="s">
        <v>815</v>
      </c>
      <c r="F682" s="289" t="s">
        <v>815</v>
      </c>
      <c r="G682" s="287" t="s">
        <v>815</v>
      </c>
      <c r="H682" s="287" t="s">
        <v>815</v>
      </c>
      <c r="I682" s="287" t="s">
        <v>815</v>
      </c>
      <c r="J682" s="290" t="s">
        <v>815</v>
      </c>
      <c r="K682" s="291" t="s">
        <v>815</v>
      </c>
      <c r="L682" s="292" t="s">
        <v>815</v>
      </c>
      <c r="M682" s="287" t="s">
        <v>815</v>
      </c>
      <c r="N682" s="293" t="s">
        <v>815</v>
      </c>
      <c r="O682" s="294" t="s">
        <v>815</v>
      </c>
      <c r="P682" s="103">
        <v>5.55</v>
      </c>
      <c r="Q682" s="100">
        <v>20.399999999999999</v>
      </c>
      <c r="R682" s="103">
        <v>4.2981968034457489</v>
      </c>
      <c r="S682" s="103" t="s">
        <v>866</v>
      </c>
      <c r="T682" s="103">
        <v>7.5512622784810102</v>
      </c>
      <c r="U682" s="103">
        <v>4.3028296194356548</v>
      </c>
      <c r="V682" s="311">
        <v>0.63701735599064579</v>
      </c>
      <c r="W682" s="185" t="e">
        <f t="shared" si="33"/>
        <v>#VALUE!</v>
      </c>
      <c r="X682" s="262"/>
    </row>
    <row r="683" spans="1:24" s="104" customFormat="1">
      <c r="A683" s="285" t="s">
        <v>1664</v>
      </c>
      <c r="B683" s="286">
        <v>43683</v>
      </c>
      <c r="C683" s="287" t="s">
        <v>815</v>
      </c>
      <c r="D683" s="287" t="s">
        <v>815</v>
      </c>
      <c r="E683" s="287" t="s">
        <v>815</v>
      </c>
      <c r="F683" s="289" t="s">
        <v>815</v>
      </c>
      <c r="G683" s="287" t="s">
        <v>815</v>
      </c>
      <c r="H683" s="287" t="s">
        <v>815</v>
      </c>
      <c r="I683" s="287" t="s">
        <v>815</v>
      </c>
      <c r="J683" s="290" t="s">
        <v>815</v>
      </c>
      <c r="K683" s="291" t="s">
        <v>815</v>
      </c>
      <c r="L683" s="292" t="s">
        <v>815</v>
      </c>
      <c r="M683" s="287" t="s">
        <v>815</v>
      </c>
      <c r="N683" s="293" t="s">
        <v>815</v>
      </c>
      <c r="O683" s="294" t="s">
        <v>815</v>
      </c>
      <c r="P683" s="103">
        <v>6.82</v>
      </c>
      <c r="Q683" s="100">
        <v>72.5</v>
      </c>
      <c r="R683" s="103">
        <v>1.4564137929031054</v>
      </c>
      <c r="S683" s="297">
        <v>100.74556372549021</v>
      </c>
      <c r="T683" s="103">
        <v>8.6218786497890321</v>
      </c>
      <c r="U683" s="103">
        <v>7.8646868821554134</v>
      </c>
      <c r="V683" s="311">
        <v>0.52296390252313252</v>
      </c>
      <c r="W683" s="185" t="e">
        <f t="shared" si="33"/>
        <v>#VALUE!</v>
      </c>
      <c r="X683" s="262"/>
    </row>
    <row r="684" spans="1:24" s="104" customFormat="1">
      <c r="A684" s="285" t="s">
        <v>1608</v>
      </c>
      <c r="B684" s="286">
        <v>43683</v>
      </c>
      <c r="C684" s="287" t="s">
        <v>815</v>
      </c>
      <c r="D684" s="287" t="s">
        <v>815</v>
      </c>
      <c r="E684" s="287" t="s">
        <v>815</v>
      </c>
      <c r="F684" s="289" t="s">
        <v>815</v>
      </c>
      <c r="G684" s="287" t="s">
        <v>815</v>
      </c>
      <c r="H684" s="287" t="s">
        <v>815</v>
      </c>
      <c r="I684" s="287" t="s">
        <v>815</v>
      </c>
      <c r="J684" s="290" t="s">
        <v>815</v>
      </c>
      <c r="K684" s="291" t="s">
        <v>815</v>
      </c>
      <c r="L684" s="292" t="s">
        <v>815</v>
      </c>
      <c r="M684" s="287" t="s">
        <v>815</v>
      </c>
      <c r="N684" s="293" t="s">
        <v>815</v>
      </c>
      <c r="O684" s="294" t="s">
        <v>815</v>
      </c>
      <c r="P684" s="103">
        <v>7.88</v>
      </c>
      <c r="Q684" s="100">
        <v>51.3</v>
      </c>
      <c r="R684" s="103">
        <v>5.3993877200310232</v>
      </c>
      <c r="S684" s="297">
        <v>122.57460784313727</v>
      </c>
      <c r="T684" s="103">
        <v>30.922589873417728</v>
      </c>
      <c r="U684" s="103">
        <v>15.621841122415603</v>
      </c>
      <c r="V684" s="311">
        <v>0.66436712646000395</v>
      </c>
      <c r="W684" s="185" t="e">
        <f t="shared" ref="W684:W747" si="34">J684-L684</f>
        <v>#VALUE!</v>
      </c>
      <c r="X684" s="262"/>
    </row>
    <row r="685" spans="1:24" s="104" customFormat="1">
      <c r="A685" s="285" t="s">
        <v>1611</v>
      </c>
      <c r="B685" s="286">
        <v>43683</v>
      </c>
      <c r="C685" s="287" t="s">
        <v>815</v>
      </c>
      <c r="D685" s="287" t="s">
        <v>815</v>
      </c>
      <c r="E685" s="287" t="s">
        <v>815</v>
      </c>
      <c r="F685" s="289" t="s">
        <v>815</v>
      </c>
      <c r="G685" s="287" t="s">
        <v>815</v>
      </c>
      <c r="H685" s="287" t="s">
        <v>815</v>
      </c>
      <c r="I685" s="287" t="s">
        <v>815</v>
      </c>
      <c r="J685" s="290" t="s">
        <v>815</v>
      </c>
      <c r="K685" s="291" t="s">
        <v>815</v>
      </c>
      <c r="L685" s="292" t="s">
        <v>815</v>
      </c>
      <c r="M685" s="287" t="s">
        <v>815</v>
      </c>
      <c r="N685" s="293" t="s">
        <v>815</v>
      </c>
      <c r="O685" s="294" t="s">
        <v>815</v>
      </c>
      <c r="P685" s="103">
        <v>6.81</v>
      </c>
      <c r="Q685" s="100">
        <v>32</v>
      </c>
      <c r="R685" s="103">
        <v>8.7835055369825223</v>
      </c>
      <c r="S685" s="297">
        <v>161.57583333333338</v>
      </c>
      <c r="T685" s="103">
        <v>51.697103291139221</v>
      </c>
      <c r="U685" s="103">
        <v>39.683032904694102</v>
      </c>
      <c r="V685" s="311">
        <v>0.56573677216183071</v>
      </c>
      <c r="W685" s="185" t="e">
        <f t="shared" si="34"/>
        <v>#VALUE!</v>
      </c>
      <c r="X685" s="262"/>
    </row>
    <row r="686" spans="1:24" s="104" customFormat="1">
      <c r="A686" s="285" t="s">
        <v>1612</v>
      </c>
      <c r="B686" s="286">
        <v>43683</v>
      </c>
      <c r="C686" s="287" t="s">
        <v>815</v>
      </c>
      <c r="D686" s="287" t="s">
        <v>815</v>
      </c>
      <c r="E686" s="287" t="s">
        <v>815</v>
      </c>
      <c r="F686" s="289" t="s">
        <v>815</v>
      </c>
      <c r="G686" s="287" t="s">
        <v>815</v>
      </c>
      <c r="H686" s="287" t="s">
        <v>815</v>
      </c>
      <c r="I686" s="287" t="s">
        <v>815</v>
      </c>
      <c r="J686" s="290" t="s">
        <v>815</v>
      </c>
      <c r="K686" s="291" t="s">
        <v>815</v>
      </c>
      <c r="L686" s="292" t="s">
        <v>815</v>
      </c>
      <c r="M686" s="287" t="s">
        <v>815</v>
      </c>
      <c r="N686" s="293" t="s">
        <v>815</v>
      </c>
      <c r="O686" s="294" t="s">
        <v>815</v>
      </c>
      <c r="P686" s="103">
        <v>6.27</v>
      </c>
      <c r="Q686" s="100">
        <v>19</v>
      </c>
      <c r="R686" s="103">
        <v>2.3799932713294645</v>
      </c>
      <c r="S686" s="297">
        <v>73.095441176470587</v>
      </c>
      <c r="T686" s="103">
        <v>4.740894303797468</v>
      </c>
      <c r="U686" s="103">
        <v>10.397581145160864</v>
      </c>
      <c r="V686" s="311">
        <v>0.31316854327782961</v>
      </c>
      <c r="W686" s="185" t="e">
        <f t="shared" si="34"/>
        <v>#VALUE!</v>
      </c>
      <c r="X686" s="262"/>
    </row>
    <row r="687" spans="1:24" s="104" customFormat="1">
      <c r="A687" s="285" t="s">
        <v>1613</v>
      </c>
      <c r="B687" s="286">
        <v>43683</v>
      </c>
      <c r="C687" s="287" t="s">
        <v>815</v>
      </c>
      <c r="D687" s="287" t="s">
        <v>815</v>
      </c>
      <c r="E687" s="287" t="s">
        <v>815</v>
      </c>
      <c r="F687" s="289" t="s">
        <v>815</v>
      </c>
      <c r="G687" s="287" t="s">
        <v>815</v>
      </c>
      <c r="H687" s="287" t="s">
        <v>815</v>
      </c>
      <c r="I687" s="287" t="s">
        <v>815</v>
      </c>
      <c r="J687" s="290" t="s">
        <v>815</v>
      </c>
      <c r="K687" s="291" t="s">
        <v>815</v>
      </c>
      <c r="L687" s="292" t="s">
        <v>815</v>
      </c>
      <c r="M687" s="287" t="s">
        <v>815</v>
      </c>
      <c r="N687" s="293" t="s">
        <v>815</v>
      </c>
      <c r="O687" s="294" t="s">
        <v>815</v>
      </c>
      <c r="P687" s="103">
        <v>6.91</v>
      </c>
      <c r="Q687" s="100">
        <v>67</v>
      </c>
      <c r="R687" s="103">
        <v>3.125961311596908</v>
      </c>
      <c r="S687" s="297">
        <v>13.42939</v>
      </c>
      <c r="T687" s="103">
        <v>10.421425316455695</v>
      </c>
      <c r="U687" s="103">
        <v>6.2826557325026382</v>
      </c>
      <c r="V687" s="311">
        <v>0.62388498271238779</v>
      </c>
      <c r="W687" s="185" t="e">
        <f t="shared" si="34"/>
        <v>#VALUE!</v>
      </c>
      <c r="X687" s="262"/>
    </row>
    <row r="688" spans="1:24" s="104" customFormat="1">
      <c r="A688" s="285" t="s">
        <v>1547</v>
      </c>
      <c r="B688" s="286">
        <v>43683</v>
      </c>
      <c r="C688" s="263" t="s">
        <v>1737</v>
      </c>
      <c r="D688" s="309">
        <v>0.31944444444444448</v>
      </c>
      <c r="E688" s="263" t="s">
        <v>1655</v>
      </c>
      <c r="F688" s="263">
        <v>1</v>
      </c>
      <c r="G688" s="263" t="s">
        <v>1659</v>
      </c>
      <c r="H688" s="263" t="s">
        <v>1045</v>
      </c>
      <c r="I688" s="263">
        <v>7.9</v>
      </c>
      <c r="J688" s="310">
        <v>1.53</v>
      </c>
      <c r="K688" s="291">
        <v>0.19367088607594937</v>
      </c>
      <c r="L688" s="312">
        <v>0.5</v>
      </c>
      <c r="M688" s="263">
        <v>26.5</v>
      </c>
      <c r="N688" s="263">
        <v>7.56</v>
      </c>
      <c r="O688" s="311">
        <v>0.94037348036020951</v>
      </c>
      <c r="P688" s="103">
        <v>6.55</v>
      </c>
      <c r="Q688" s="100">
        <v>9.4</v>
      </c>
      <c r="R688" s="103">
        <v>0.85253490316279312</v>
      </c>
      <c r="S688" s="297">
        <v>16.543664215686277</v>
      </c>
      <c r="T688" s="103">
        <v>5.8257475949367086</v>
      </c>
      <c r="U688" s="103">
        <v>2.235799702979957</v>
      </c>
      <c r="V688" s="311">
        <v>0.72265873778874301</v>
      </c>
      <c r="W688" s="185">
        <f t="shared" si="34"/>
        <v>1.03</v>
      </c>
      <c r="X688" s="262"/>
    </row>
    <row r="689" spans="1:24">
      <c r="A689" s="31" t="s">
        <v>1547</v>
      </c>
      <c r="B689" s="47">
        <v>43683</v>
      </c>
      <c r="C689" s="27" t="s">
        <v>1737</v>
      </c>
      <c r="D689" s="50">
        <v>0.31944444444444448</v>
      </c>
      <c r="E689" s="27" t="s">
        <v>1655</v>
      </c>
      <c r="F689" s="27">
        <v>1</v>
      </c>
      <c r="G689" s="27" t="s">
        <v>1659</v>
      </c>
      <c r="H689" s="27" t="s">
        <v>1045</v>
      </c>
      <c r="I689" s="27">
        <v>7.9</v>
      </c>
      <c r="J689" s="219">
        <v>1.53</v>
      </c>
      <c r="K689" s="60">
        <v>0.19367088607594937</v>
      </c>
      <c r="L689" s="213">
        <v>2</v>
      </c>
      <c r="M689" s="27">
        <v>26.6</v>
      </c>
      <c r="N689" s="27">
        <v>7.64</v>
      </c>
      <c r="O689" s="51">
        <v>0.9520400680457175</v>
      </c>
      <c r="P689" s="27" t="s">
        <v>811</v>
      </c>
      <c r="Q689" s="27" t="s">
        <v>811</v>
      </c>
      <c r="R689" s="27" t="s">
        <v>811</v>
      </c>
      <c r="S689" s="27" t="s">
        <v>811</v>
      </c>
      <c r="T689" s="27" t="s">
        <v>811</v>
      </c>
      <c r="U689" s="27" t="s">
        <v>811</v>
      </c>
      <c r="V689" s="27" t="s">
        <v>811</v>
      </c>
      <c r="W689" s="184">
        <f t="shared" si="34"/>
        <v>-0.47</v>
      </c>
    </row>
    <row r="690" spans="1:24">
      <c r="A690" s="31" t="s">
        <v>1547</v>
      </c>
      <c r="B690" s="47">
        <v>43683</v>
      </c>
      <c r="C690" s="27" t="s">
        <v>1737</v>
      </c>
      <c r="D690" s="50">
        <v>0.31944444444444448</v>
      </c>
      <c r="E690" s="27" t="s">
        <v>1655</v>
      </c>
      <c r="F690" s="27">
        <v>1</v>
      </c>
      <c r="G690" s="27" t="s">
        <v>1659</v>
      </c>
      <c r="H690" s="27" t="s">
        <v>1045</v>
      </c>
      <c r="I690" s="27">
        <v>7.9</v>
      </c>
      <c r="J690" s="219">
        <v>1.53</v>
      </c>
      <c r="K690" s="60">
        <v>0.19367088607594937</v>
      </c>
      <c r="L690" s="213">
        <v>4</v>
      </c>
      <c r="M690" s="27">
        <v>26.4</v>
      </c>
      <c r="N690" s="27">
        <v>7.45</v>
      </c>
      <c r="O690" s="51">
        <v>0.92501869683141291</v>
      </c>
      <c r="P690" s="27" t="s">
        <v>811</v>
      </c>
      <c r="Q690" s="27" t="s">
        <v>811</v>
      </c>
      <c r="R690" s="27" t="s">
        <v>811</v>
      </c>
      <c r="S690" s="27" t="s">
        <v>811</v>
      </c>
      <c r="T690" s="27" t="s">
        <v>811</v>
      </c>
      <c r="U690" s="27" t="s">
        <v>811</v>
      </c>
      <c r="V690" s="27" t="s">
        <v>811</v>
      </c>
      <c r="W690" s="184">
        <f t="shared" si="34"/>
        <v>-2.4699999999999998</v>
      </c>
    </row>
    <row r="691" spans="1:24">
      <c r="A691" s="31" t="s">
        <v>1547</v>
      </c>
      <c r="B691" s="47">
        <v>43683</v>
      </c>
      <c r="C691" s="27" t="s">
        <v>1737</v>
      </c>
      <c r="D691" s="50">
        <v>0.31944444444444448</v>
      </c>
      <c r="E691" s="27" t="s">
        <v>1655</v>
      </c>
      <c r="F691" s="27">
        <v>1</v>
      </c>
      <c r="G691" s="27" t="s">
        <v>1659</v>
      </c>
      <c r="H691" s="27" t="s">
        <v>1045</v>
      </c>
      <c r="I691" s="27">
        <v>7.9</v>
      </c>
      <c r="J691" s="219">
        <v>1.53</v>
      </c>
      <c r="K691" s="60">
        <v>0.19367088607594937</v>
      </c>
      <c r="L691" s="213">
        <v>5</v>
      </c>
      <c r="M691" s="27">
        <v>24.8</v>
      </c>
      <c r="N691" s="27">
        <v>0.35</v>
      </c>
      <c r="O691" s="51">
        <v>4.2205224186853595E-2</v>
      </c>
      <c r="P691" s="27" t="s">
        <v>811</v>
      </c>
      <c r="Q691" s="27" t="s">
        <v>811</v>
      </c>
      <c r="R691" s="27" t="s">
        <v>811</v>
      </c>
      <c r="S691" s="27" t="s">
        <v>811</v>
      </c>
      <c r="T691" s="27" t="s">
        <v>811</v>
      </c>
      <c r="U691" s="27" t="s">
        <v>811</v>
      </c>
      <c r="V691" s="27" t="s">
        <v>811</v>
      </c>
      <c r="W691" s="184">
        <f t="shared" si="34"/>
        <v>-3.4699999999999998</v>
      </c>
    </row>
    <row r="692" spans="1:24">
      <c r="A692" s="31" t="s">
        <v>1547</v>
      </c>
      <c r="B692" s="47">
        <v>43683</v>
      </c>
      <c r="C692" s="27" t="s">
        <v>1737</v>
      </c>
      <c r="D692" s="50">
        <v>0.31944444444444448</v>
      </c>
      <c r="E692" s="27" t="s">
        <v>1655</v>
      </c>
      <c r="F692" s="27">
        <v>1</v>
      </c>
      <c r="G692" s="27" t="s">
        <v>1659</v>
      </c>
      <c r="H692" s="27" t="s">
        <v>1045</v>
      </c>
      <c r="I692" s="27">
        <v>7.9</v>
      </c>
      <c r="J692" s="219">
        <v>1.53</v>
      </c>
      <c r="K692" s="60">
        <v>0.19367088607594937</v>
      </c>
      <c r="L692" s="213">
        <v>6</v>
      </c>
      <c r="M692" s="27">
        <v>23</v>
      </c>
      <c r="N692" s="27">
        <v>0.37</v>
      </c>
      <c r="O692" s="51">
        <v>4.3138914084852722E-2</v>
      </c>
      <c r="P692" s="27" t="s">
        <v>811</v>
      </c>
      <c r="Q692" s="27" t="s">
        <v>811</v>
      </c>
      <c r="R692" s="27" t="s">
        <v>811</v>
      </c>
      <c r="S692" s="27" t="s">
        <v>811</v>
      </c>
      <c r="T692" s="27" t="s">
        <v>811</v>
      </c>
      <c r="U692" s="27" t="s">
        <v>811</v>
      </c>
      <c r="V692" s="27" t="s">
        <v>811</v>
      </c>
      <c r="W692" s="184">
        <f t="shared" si="34"/>
        <v>-4.47</v>
      </c>
    </row>
    <row r="693" spans="1:24">
      <c r="A693" s="31" t="s">
        <v>1547</v>
      </c>
      <c r="B693" s="47">
        <v>43683</v>
      </c>
      <c r="C693" s="27" t="s">
        <v>1737</v>
      </c>
      <c r="D693" s="50">
        <v>0.31944444444444448</v>
      </c>
      <c r="E693" s="27" t="s">
        <v>1655</v>
      </c>
      <c r="F693" s="27">
        <v>1</v>
      </c>
      <c r="G693" s="27" t="s">
        <v>1659</v>
      </c>
      <c r="H693" s="27" t="s">
        <v>1045</v>
      </c>
      <c r="I693" s="27">
        <v>7.9</v>
      </c>
      <c r="J693" s="219">
        <v>1.53</v>
      </c>
      <c r="K693" s="60">
        <v>0.19367088607594937</v>
      </c>
      <c r="L693" s="213">
        <v>6.5</v>
      </c>
      <c r="M693" s="27" t="s">
        <v>815</v>
      </c>
      <c r="N693" s="27" t="s">
        <v>815</v>
      </c>
      <c r="O693" s="62" t="s">
        <v>815</v>
      </c>
      <c r="P693" s="24">
        <v>6.44</v>
      </c>
      <c r="Q693" s="23">
        <v>53.2</v>
      </c>
      <c r="R693" s="24">
        <v>3.1614835992286907</v>
      </c>
      <c r="S693" s="49">
        <v>80.953897058823543</v>
      </c>
      <c r="T693" s="24">
        <v>39.891849367088604</v>
      </c>
      <c r="U693" s="24">
        <v>37.042847730828065</v>
      </c>
      <c r="V693" s="51">
        <v>0.51851571360991089</v>
      </c>
      <c r="W693" s="184">
        <f t="shared" si="34"/>
        <v>-4.97</v>
      </c>
    </row>
    <row r="694" spans="1:24">
      <c r="A694" s="31" t="s">
        <v>1547</v>
      </c>
      <c r="B694" s="47">
        <v>43683</v>
      </c>
      <c r="C694" s="27" t="s">
        <v>1737</v>
      </c>
      <c r="D694" s="50">
        <v>0.31944444444444448</v>
      </c>
      <c r="E694" s="27" t="s">
        <v>1655</v>
      </c>
      <c r="F694" s="27">
        <v>1</v>
      </c>
      <c r="G694" s="27" t="s">
        <v>1659</v>
      </c>
      <c r="H694" s="27" t="s">
        <v>1045</v>
      </c>
      <c r="I694" s="27">
        <v>7.9</v>
      </c>
      <c r="J694" s="219">
        <v>1.53</v>
      </c>
      <c r="K694" s="60">
        <v>0.19367088607594937</v>
      </c>
      <c r="L694" s="213">
        <v>7</v>
      </c>
      <c r="M694" s="27">
        <v>20.7</v>
      </c>
      <c r="N694" s="27">
        <v>0.34</v>
      </c>
      <c r="O694" s="51">
        <v>3.7920281335390632E-2</v>
      </c>
      <c r="P694" s="27" t="s">
        <v>811</v>
      </c>
      <c r="Q694" s="27" t="s">
        <v>811</v>
      </c>
      <c r="R694" s="27" t="s">
        <v>811</v>
      </c>
      <c r="S694" s="27" t="s">
        <v>811</v>
      </c>
      <c r="T694" s="27" t="s">
        <v>811</v>
      </c>
      <c r="U694" s="27" t="s">
        <v>811</v>
      </c>
      <c r="V694" s="27" t="s">
        <v>811</v>
      </c>
      <c r="W694" s="184">
        <f t="shared" si="34"/>
        <v>-5.47</v>
      </c>
    </row>
    <row r="695" spans="1:24" s="104" customFormat="1">
      <c r="A695" s="285" t="s">
        <v>1557</v>
      </c>
      <c r="B695" s="286">
        <v>43683</v>
      </c>
      <c r="C695" s="263" t="s">
        <v>1648</v>
      </c>
      <c r="D695" s="309">
        <v>0.34375</v>
      </c>
      <c r="E695" s="263" t="s">
        <v>1037</v>
      </c>
      <c r="F695" s="263">
        <v>1</v>
      </c>
      <c r="G695" s="263" t="s">
        <v>1671</v>
      </c>
      <c r="H695" s="263" t="s">
        <v>1045</v>
      </c>
      <c r="I695" s="263">
        <v>6.6</v>
      </c>
      <c r="J695" s="310">
        <v>3.3</v>
      </c>
      <c r="K695" s="291">
        <v>0.5</v>
      </c>
      <c r="L695" s="312">
        <v>0.5</v>
      </c>
      <c r="M695" s="263">
        <v>27.5</v>
      </c>
      <c r="N695" s="263">
        <v>6.59</v>
      </c>
      <c r="O695" s="311">
        <v>0.83454645855531517</v>
      </c>
      <c r="P695" s="103">
        <v>6.15</v>
      </c>
      <c r="Q695" s="100">
        <v>6.1</v>
      </c>
      <c r="R695" s="103">
        <v>0.42627681941052792</v>
      </c>
      <c r="S695" s="297">
        <v>15.874240196078437</v>
      </c>
      <c r="T695" s="103">
        <v>2.8701630379746828</v>
      </c>
      <c r="U695" s="103">
        <v>0.1706490599419834</v>
      </c>
      <c r="V695" s="311">
        <v>0.94388043244799669</v>
      </c>
      <c r="W695" s="185">
        <f t="shared" si="34"/>
        <v>2.8</v>
      </c>
      <c r="X695" s="262"/>
    </row>
    <row r="696" spans="1:24">
      <c r="A696" s="31" t="s">
        <v>1557</v>
      </c>
      <c r="B696" s="47">
        <v>43683</v>
      </c>
      <c r="C696" s="27" t="s">
        <v>1648</v>
      </c>
      <c r="D696" s="50">
        <v>0.34375</v>
      </c>
      <c r="E696" s="27" t="s">
        <v>1037</v>
      </c>
      <c r="F696" s="27">
        <v>1</v>
      </c>
      <c r="G696" s="27" t="s">
        <v>1671</v>
      </c>
      <c r="H696" s="27" t="s">
        <v>1045</v>
      </c>
      <c r="I696" s="27">
        <v>6.6</v>
      </c>
      <c r="J696" s="219">
        <v>3.3</v>
      </c>
      <c r="K696" s="60">
        <v>0.5</v>
      </c>
      <c r="L696" s="213">
        <v>2</v>
      </c>
      <c r="M696" s="27">
        <v>27.5</v>
      </c>
      <c r="N696" s="27">
        <v>6.53</v>
      </c>
      <c r="O696" s="51">
        <v>0.82694815999487226</v>
      </c>
      <c r="P696" s="27" t="s">
        <v>811</v>
      </c>
      <c r="Q696" s="27" t="s">
        <v>811</v>
      </c>
      <c r="R696" s="27" t="s">
        <v>811</v>
      </c>
      <c r="S696" s="27" t="s">
        <v>811</v>
      </c>
      <c r="T696" s="27" t="s">
        <v>811</v>
      </c>
      <c r="U696" s="27" t="s">
        <v>811</v>
      </c>
      <c r="V696" s="27" t="s">
        <v>811</v>
      </c>
      <c r="W696" s="184">
        <f t="shared" si="34"/>
        <v>1.2999999999999998</v>
      </c>
    </row>
    <row r="697" spans="1:24">
      <c r="A697" s="31" t="s">
        <v>1557</v>
      </c>
      <c r="B697" s="47">
        <v>43683</v>
      </c>
      <c r="C697" s="27" t="s">
        <v>1648</v>
      </c>
      <c r="D697" s="50">
        <v>0.34375</v>
      </c>
      <c r="E697" s="27" t="s">
        <v>1037</v>
      </c>
      <c r="F697" s="27">
        <v>1</v>
      </c>
      <c r="G697" s="27" t="s">
        <v>1671</v>
      </c>
      <c r="H697" s="27" t="s">
        <v>1045</v>
      </c>
      <c r="I697" s="27">
        <v>6.6</v>
      </c>
      <c r="J697" s="219">
        <v>3.3</v>
      </c>
      <c r="K697" s="60">
        <v>0.5</v>
      </c>
      <c r="L697" s="213">
        <v>4</v>
      </c>
      <c r="M697" s="27">
        <v>18.600000000000001</v>
      </c>
      <c r="N697" s="27">
        <v>8.1</v>
      </c>
      <c r="O697" s="51">
        <v>0.8662893217832357</v>
      </c>
      <c r="P697" s="27" t="s">
        <v>811</v>
      </c>
      <c r="Q697" s="27" t="s">
        <v>811</v>
      </c>
      <c r="R697" s="27" t="s">
        <v>811</v>
      </c>
      <c r="S697" s="27" t="s">
        <v>811</v>
      </c>
      <c r="T697" s="27" t="s">
        <v>811</v>
      </c>
      <c r="U697" s="27" t="s">
        <v>811</v>
      </c>
      <c r="V697" s="27" t="s">
        <v>811</v>
      </c>
      <c r="W697" s="184">
        <f t="shared" si="34"/>
        <v>-0.70000000000000018</v>
      </c>
    </row>
    <row r="698" spans="1:24">
      <c r="A698" s="31" t="s">
        <v>1557</v>
      </c>
      <c r="B698" s="47">
        <v>43683</v>
      </c>
      <c r="C698" s="27" t="s">
        <v>1648</v>
      </c>
      <c r="D698" s="50">
        <v>0.34375</v>
      </c>
      <c r="E698" s="27" t="s">
        <v>1037</v>
      </c>
      <c r="F698" s="27">
        <v>1</v>
      </c>
      <c r="G698" s="27" t="s">
        <v>1671</v>
      </c>
      <c r="H698" s="27" t="s">
        <v>1045</v>
      </c>
      <c r="I698" s="27">
        <v>6.6</v>
      </c>
      <c r="J698" s="219">
        <v>3.3</v>
      </c>
      <c r="K698" s="60">
        <v>0.5</v>
      </c>
      <c r="L698" s="213">
        <v>5.6</v>
      </c>
      <c r="M698" s="27" t="s">
        <v>815</v>
      </c>
      <c r="N698" s="27" t="s">
        <v>815</v>
      </c>
      <c r="O698" s="62" t="s">
        <v>815</v>
      </c>
      <c r="P698" s="24">
        <v>5.86</v>
      </c>
      <c r="Q698" s="23">
        <v>15</v>
      </c>
      <c r="R698" s="24">
        <v>1.2077577794806238</v>
      </c>
      <c r="S698" s="49">
        <v>11.770379901960785</v>
      </c>
      <c r="T698" s="24">
        <v>41.292762278481</v>
      </c>
      <c r="U698" s="24">
        <v>10.659728219435664</v>
      </c>
      <c r="V698" s="51">
        <v>0.79481776297397855</v>
      </c>
      <c r="W698" s="184">
        <f t="shared" si="34"/>
        <v>-2.2999999999999998</v>
      </c>
    </row>
    <row r="699" spans="1:24">
      <c r="A699" s="31" t="s">
        <v>1557</v>
      </c>
      <c r="B699" s="47">
        <v>43683</v>
      </c>
      <c r="C699" s="27" t="s">
        <v>1648</v>
      </c>
      <c r="D699" s="50">
        <v>0.34375</v>
      </c>
      <c r="E699" s="27" t="s">
        <v>1037</v>
      </c>
      <c r="F699" s="27">
        <v>1</v>
      </c>
      <c r="G699" s="27" t="s">
        <v>1671</v>
      </c>
      <c r="H699" s="27" t="s">
        <v>1045</v>
      </c>
      <c r="I699" s="27">
        <v>6.6</v>
      </c>
      <c r="J699" s="219">
        <v>3.3</v>
      </c>
      <c r="K699" s="60">
        <v>0.5</v>
      </c>
      <c r="L699" s="213">
        <v>6</v>
      </c>
      <c r="M699" s="27">
        <v>11.5</v>
      </c>
      <c r="N699" s="27">
        <v>0.06</v>
      </c>
      <c r="O699" s="51">
        <v>5.5052186591803918E-3</v>
      </c>
      <c r="P699" s="27" t="s">
        <v>811</v>
      </c>
      <c r="Q699" s="27" t="s">
        <v>811</v>
      </c>
      <c r="R699" s="27" t="s">
        <v>811</v>
      </c>
      <c r="S699" s="27" t="s">
        <v>811</v>
      </c>
      <c r="T699" s="27" t="s">
        <v>811</v>
      </c>
      <c r="U699" s="27" t="s">
        <v>811</v>
      </c>
      <c r="V699" s="27" t="s">
        <v>811</v>
      </c>
      <c r="W699" s="184">
        <f t="shared" si="34"/>
        <v>-2.7</v>
      </c>
    </row>
    <row r="700" spans="1:24" s="104" customFormat="1">
      <c r="A700" s="285" t="s">
        <v>1558</v>
      </c>
      <c r="B700" s="286">
        <v>43683</v>
      </c>
      <c r="C700" s="263" t="s">
        <v>1694</v>
      </c>
      <c r="D700" s="309">
        <v>0.33333333333333331</v>
      </c>
      <c r="E700" s="263" t="s">
        <v>1655</v>
      </c>
      <c r="F700" s="263">
        <v>0</v>
      </c>
      <c r="G700" s="263" t="s">
        <v>815</v>
      </c>
      <c r="H700" s="263" t="s">
        <v>1045</v>
      </c>
      <c r="I700" s="263">
        <v>7.5</v>
      </c>
      <c r="J700" s="310">
        <v>1.45</v>
      </c>
      <c r="K700" s="291">
        <v>0.19333333333333333</v>
      </c>
      <c r="L700" s="312">
        <v>0.5</v>
      </c>
      <c r="M700" s="263">
        <v>26.1</v>
      </c>
      <c r="N700" s="263">
        <v>8.24</v>
      </c>
      <c r="O700" s="311">
        <v>1.0175648361478249</v>
      </c>
      <c r="P700" s="103">
        <v>7.14</v>
      </c>
      <c r="Q700" s="100">
        <v>29.1</v>
      </c>
      <c r="R700" s="103">
        <v>1.1367132042170576</v>
      </c>
      <c r="S700" s="297">
        <v>25.653651960784316</v>
      </c>
      <c r="T700" s="103">
        <v>14.504573924050634</v>
      </c>
      <c r="U700" s="103">
        <v>4.8671241738660305</v>
      </c>
      <c r="V700" s="311">
        <v>0.74875077294388215</v>
      </c>
      <c r="W700" s="185">
        <f t="shared" si="34"/>
        <v>0.95</v>
      </c>
      <c r="X700" s="262"/>
    </row>
    <row r="701" spans="1:24">
      <c r="A701" s="31" t="s">
        <v>1558</v>
      </c>
      <c r="B701" s="47">
        <v>43683</v>
      </c>
      <c r="C701" s="27" t="s">
        <v>1694</v>
      </c>
      <c r="D701" s="50">
        <v>0.33333333333333331</v>
      </c>
      <c r="E701" s="27" t="s">
        <v>1655</v>
      </c>
      <c r="F701" s="27">
        <v>0</v>
      </c>
      <c r="G701" s="27" t="s">
        <v>815</v>
      </c>
      <c r="H701" s="27" t="s">
        <v>1045</v>
      </c>
      <c r="I701" s="27">
        <v>7.5</v>
      </c>
      <c r="J701" s="219">
        <v>1.45</v>
      </c>
      <c r="K701" s="60">
        <v>0.19333333333333333</v>
      </c>
      <c r="L701" s="213">
        <v>2</v>
      </c>
      <c r="M701" s="27">
        <v>26.2</v>
      </c>
      <c r="N701" s="27">
        <v>8.11</v>
      </c>
      <c r="O701" s="51">
        <v>1.0033287294971145</v>
      </c>
      <c r="P701" s="27" t="s">
        <v>811</v>
      </c>
      <c r="Q701" s="27" t="s">
        <v>811</v>
      </c>
      <c r="R701" s="27" t="s">
        <v>811</v>
      </c>
      <c r="S701" s="27" t="s">
        <v>811</v>
      </c>
      <c r="T701" s="27" t="s">
        <v>811</v>
      </c>
      <c r="U701" s="27" t="s">
        <v>811</v>
      </c>
      <c r="V701" s="27" t="s">
        <v>811</v>
      </c>
      <c r="W701" s="184">
        <f t="shared" si="34"/>
        <v>-0.55000000000000004</v>
      </c>
    </row>
    <row r="702" spans="1:24">
      <c r="A702" s="31" t="s">
        <v>1558</v>
      </c>
      <c r="B702" s="47">
        <v>43683</v>
      </c>
      <c r="C702" s="27" t="s">
        <v>1694</v>
      </c>
      <c r="D702" s="50">
        <v>0.33333333333333331</v>
      </c>
      <c r="E702" s="27" t="s">
        <v>1655</v>
      </c>
      <c r="F702" s="27">
        <v>0</v>
      </c>
      <c r="G702" s="27" t="s">
        <v>815</v>
      </c>
      <c r="H702" s="27" t="s">
        <v>1045</v>
      </c>
      <c r="I702" s="27">
        <v>7.5</v>
      </c>
      <c r="J702" s="219">
        <v>1.45</v>
      </c>
      <c r="K702" s="60">
        <v>0.19333333333333333</v>
      </c>
      <c r="L702" s="213">
        <v>4</v>
      </c>
      <c r="M702" s="27">
        <v>16.3</v>
      </c>
      <c r="N702" s="27">
        <v>0.16</v>
      </c>
      <c r="O702" s="51">
        <v>1.6316156004639846E-2</v>
      </c>
      <c r="P702" s="27" t="s">
        <v>811</v>
      </c>
      <c r="Q702" s="27" t="s">
        <v>811</v>
      </c>
      <c r="R702" s="27" t="s">
        <v>811</v>
      </c>
      <c r="S702" s="27" t="s">
        <v>811</v>
      </c>
      <c r="T702" s="27" t="s">
        <v>811</v>
      </c>
      <c r="U702" s="27" t="s">
        <v>811</v>
      </c>
      <c r="V702" s="27" t="s">
        <v>811</v>
      </c>
      <c r="W702" s="184">
        <f t="shared" si="34"/>
        <v>-2.5499999999999998</v>
      </c>
    </row>
    <row r="703" spans="1:24">
      <c r="A703" s="31" t="s">
        <v>1558</v>
      </c>
      <c r="B703" s="47">
        <v>43683</v>
      </c>
      <c r="C703" s="27" t="s">
        <v>1694</v>
      </c>
      <c r="D703" s="50">
        <v>0.33333333333333331</v>
      </c>
      <c r="E703" s="27" t="s">
        <v>1655</v>
      </c>
      <c r="F703" s="27">
        <v>0</v>
      </c>
      <c r="G703" s="27" t="s">
        <v>815</v>
      </c>
      <c r="H703" s="27" t="s">
        <v>1045</v>
      </c>
      <c r="I703" s="27">
        <v>7.5</v>
      </c>
      <c r="J703" s="219">
        <v>1.45</v>
      </c>
      <c r="K703" s="60">
        <v>0.19333333333333333</v>
      </c>
      <c r="L703" s="213">
        <v>6</v>
      </c>
      <c r="M703" s="27">
        <v>11.8</v>
      </c>
      <c r="N703" s="27">
        <v>0.08</v>
      </c>
      <c r="O703" s="51">
        <v>7.3908672261065161E-3</v>
      </c>
      <c r="P703" s="27" t="s">
        <v>811</v>
      </c>
      <c r="Q703" s="27" t="s">
        <v>811</v>
      </c>
      <c r="R703" s="27" t="s">
        <v>811</v>
      </c>
      <c r="S703" s="27" t="s">
        <v>811</v>
      </c>
      <c r="T703" s="27" t="s">
        <v>811</v>
      </c>
      <c r="U703" s="27" t="s">
        <v>811</v>
      </c>
      <c r="V703" s="27" t="s">
        <v>811</v>
      </c>
      <c r="W703" s="184">
        <f t="shared" si="34"/>
        <v>-4.55</v>
      </c>
    </row>
    <row r="704" spans="1:24">
      <c r="A704" s="31" t="s">
        <v>1558</v>
      </c>
      <c r="B704" s="47">
        <v>43683</v>
      </c>
      <c r="C704" s="27" t="s">
        <v>1694</v>
      </c>
      <c r="D704" s="50">
        <v>0.33333333333333331</v>
      </c>
      <c r="E704" s="27" t="s">
        <v>1655</v>
      </c>
      <c r="F704" s="27">
        <v>0</v>
      </c>
      <c r="G704" s="27" t="s">
        <v>815</v>
      </c>
      <c r="H704" s="27" t="s">
        <v>1045</v>
      </c>
      <c r="I704" s="27">
        <v>7.5</v>
      </c>
      <c r="J704" s="219">
        <v>1.45</v>
      </c>
      <c r="K704" s="60">
        <v>0.19333333333333333</v>
      </c>
      <c r="L704" s="213">
        <v>7</v>
      </c>
      <c r="M704" s="27" t="s">
        <v>815</v>
      </c>
      <c r="N704" s="27" t="s">
        <v>815</v>
      </c>
      <c r="O704" s="62" t="s">
        <v>815</v>
      </c>
      <c r="P704" s="24">
        <v>6.47</v>
      </c>
      <c r="Q704" s="23">
        <v>79.3</v>
      </c>
      <c r="R704" s="24">
        <v>11.619125434748534</v>
      </c>
      <c r="S704" s="49">
        <v>186.89752450980396</v>
      </c>
      <c r="T704" s="24">
        <v>19.749455189873409</v>
      </c>
      <c r="U704" s="24">
        <v>29.98959290804325</v>
      </c>
      <c r="V704" s="51">
        <v>0.39706138225634086</v>
      </c>
      <c r="W704" s="184">
        <f t="shared" si="34"/>
        <v>-5.55</v>
      </c>
    </row>
    <row r="705" spans="1:24" s="104" customFormat="1">
      <c r="A705" s="285" t="s">
        <v>1544</v>
      </c>
      <c r="B705" s="286">
        <v>43683</v>
      </c>
      <c r="C705" s="263" t="s">
        <v>1743</v>
      </c>
      <c r="D705" s="309">
        <v>0.29166666666666669</v>
      </c>
      <c r="E705" s="263" t="s">
        <v>1655</v>
      </c>
      <c r="F705" s="263">
        <v>1</v>
      </c>
      <c r="G705" s="263" t="s">
        <v>1659</v>
      </c>
      <c r="H705" s="263" t="s">
        <v>1045</v>
      </c>
      <c r="I705" s="263">
        <v>10.199999999999999</v>
      </c>
      <c r="J705" s="310">
        <v>4.55</v>
      </c>
      <c r="K705" s="291">
        <v>0.44607843137254904</v>
      </c>
      <c r="L705" s="312">
        <v>0.5</v>
      </c>
      <c r="M705" s="263">
        <v>27.4</v>
      </c>
      <c r="N705" s="263">
        <v>7.95</v>
      </c>
      <c r="O705" s="311">
        <v>1.0049817125173344</v>
      </c>
      <c r="P705" s="103">
        <v>6.7</v>
      </c>
      <c r="Q705" s="100">
        <v>15.6</v>
      </c>
      <c r="R705" s="103">
        <v>0.42627681941052792</v>
      </c>
      <c r="S705" s="297">
        <v>22.248321078431374</v>
      </c>
      <c r="T705" s="103">
        <v>1.862189113924051</v>
      </c>
      <c r="U705" s="103">
        <v>0.13059793503428196</v>
      </c>
      <c r="V705" s="311">
        <v>0.9344646809589876</v>
      </c>
      <c r="W705" s="185">
        <f t="shared" si="34"/>
        <v>4.05</v>
      </c>
      <c r="X705" s="262"/>
    </row>
    <row r="706" spans="1:24">
      <c r="A706" s="31" t="s">
        <v>1544</v>
      </c>
      <c r="B706" s="47">
        <v>43683</v>
      </c>
      <c r="C706" s="27" t="s">
        <v>1743</v>
      </c>
      <c r="D706" s="50">
        <v>0.29166666666666669</v>
      </c>
      <c r="E706" s="27" t="s">
        <v>1655</v>
      </c>
      <c r="F706" s="27">
        <v>1</v>
      </c>
      <c r="G706" s="27" t="s">
        <v>1659</v>
      </c>
      <c r="H706" s="27" t="s">
        <v>1045</v>
      </c>
      <c r="I706" s="27">
        <v>10.199999999999999</v>
      </c>
      <c r="J706" s="219">
        <v>4.55</v>
      </c>
      <c r="K706" s="60">
        <v>0.44607843137254904</v>
      </c>
      <c r="L706" s="213">
        <v>2</v>
      </c>
      <c r="M706" s="27">
        <v>27.4</v>
      </c>
      <c r="N706" s="27">
        <v>7.86</v>
      </c>
      <c r="O706" s="51">
        <v>0.99360456105487405</v>
      </c>
      <c r="P706" s="27" t="s">
        <v>811</v>
      </c>
      <c r="Q706" s="27" t="s">
        <v>811</v>
      </c>
      <c r="R706" s="27" t="s">
        <v>811</v>
      </c>
      <c r="S706" s="27" t="s">
        <v>811</v>
      </c>
      <c r="T706" s="27" t="s">
        <v>811</v>
      </c>
      <c r="U706" s="27" t="s">
        <v>811</v>
      </c>
      <c r="V706" s="27" t="s">
        <v>811</v>
      </c>
      <c r="W706" s="184">
        <f t="shared" si="34"/>
        <v>2.5499999999999998</v>
      </c>
    </row>
    <row r="707" spans="1:24">
      <c r="A707" s="31" t="s">
        <v>1544</v>
      </c>
      <c r="B707" s="47">
        <v>43683</v>
      </c>
      <c r="C707" s="27" t="s">
        <v>1743</v>
      </c>
      <c r="D707" s="50">
        <v>0.29166666666666669</v>
      </c>
      <c r="E707" s="27" t="s">
        <v>1655</v>
      </c>
      <c r="F707" s="27">
        <v>1</v>
      </c>
      <c r="G707" s="27" t="s">
        <v>1659</v>
      </c>
      <c r="H707" s="27" t="s">
        <v>1045</v>
      </c>
      <c r="I707" s="27">
        <v>10.199999999999999</v>
      </c>
      <c r="J707" s="219">
        <v>4.55</v>
      </c>
      <c r="K707" s="60">
        <v>0.44607843137254904</v>
      </c>
      <c r="L707" s="213">
        <v>4</v>
      </c>
      <c r="M707" s="27">
        <v>27.3</v>
      </c>
      <c r="N707" s="27">
        <v>7.22</v>
      </c>
      <c r="O707" s="51">
        <v>0.91107294454688725</v>
      </c>
      <c r="P707" s="27" t="s">
        <v>811</v>
      </c>
      <c r="Q707" s="27" t="s">
        <v>811</v>
      </c>
      <c r="R707" s="27" t="s">
        <v>811</v>
      </c>
      <c r="S707" s="27" t="s">
        <v>811</v>
      </c>
      <c r="T707" s="27" t="s">
        <v>811</v>
      </c>
      <c r="U707" s="27" t="s">
        <v>811</v>
      </c>
      <c r="V707" s="27" t="s">
        <v>811</v>
      </c>
      <c r="W707" s="184">
        <f t="shared" si="34"/>
        <v>0.54999999999999982</v>
      </c>
    </row>
    <row r="708" spans="1:24">
      <c r="A708" s="31" t="s">
        <v>1544</v>
      </c>
      <c r="B708" s="47">
        <v>43683</v>
      </c>
      <c r="C708" s="27" t="s">
        <v>1743</v>
      </c>
      <c r="D708" s="50">
        <v>0.29166666666666669</v>
      </c>
      <c r="E708" s="27" t="s">
        <v>1655</v>
      </c>
      <c r="F708" s="27">
        <v>1</v>
      </c>
      <c r="G708" s="27" t="s">
        <v>1659</v>
      </c>
      <c r="H708" s="27" t="s">
        <v>1045</v>
      </c>
      <c r="I708" s="27">
        <v>10.199999999999999</v>
      </c>
      <c r="J708" s="219">
        <v>4.55</v>
      </c>
      <c r="K708" s="60">
        <v>0.44607843137254904</v>
      </c>
      <c r="L708" s="213">
        <v>6</v>
      </c>
      <c r="M708" s="27">
        <v>20.399999999999999</v>
      </c>
      <c r="N708" s="27">
        <v>8.4</v>
      </c>
      <c r="O708" s="51">
        <v>0.93133726423938723</v>
      </c>
      <c r="P708" s="27" t="s">
        <v>811</v>
      </c>
      <c r="Q708" s="27" t="s">
        <v>811</v>
      </c>
      <c r="R708" s="27" t="s">
        <v>811</v>
      </c>
      <c r="S708" s="27" t="s">
        <v>811</v>
      </c>
      <c r="T708" s="27" t="s">
        <v>811</v>
      </c>
      <c r="U708" s="27" t="s">
        <v>811</v>
      </c>
      <c r="V708" s="27" t="s">
        <v>811</v>
      </c>
      <c r="W708" s="184">
        <f t="shared" si="34"/>
        <v>-1.4500000000000002</v>
      </c>
    </row>
    <row r="709" spans="1:24">
      <c r="A709" s="31" t="s">
        <v>1544</v>
      </c>
      <c r="B709" s="47">
        <v>43683</v>
      </c>
      <c r="C709" s="27" t="s">
        <v>1743</v>
      </c>
      <c r="D709" s="50">
        <v>0.29166666666666669</v>
      </c>
      <c r="E709" s="27" t="s">
        <v>1655</v>
      </c>
      <c r="F709" s="27">
        <v>1</v>
      </c>
      <c r="G709" s="27" t="s">
        <v>1659</v>
      </c>
      <c r="H709" s="27" t="s">
        <v>1045</v>
      </c>
      <c r="I709" s="27">
        <v>10.199999999999999</v>
      </c>
      <c r="J709" s="219">
        <v>4.55</v>
      </c>
      <c r="K709" s="60">
        <v>0.44607843137254904</v>
      </c>
      <c r="L709" s="213">
        <v>8</v>
      </c>
      <c r="M709" s="27">
        <v>14.8</v>
      </c>
      <c r="N709" s="27">
        <v>6.1</v>
      </c>
      <c r="O709" s="51">
        <v>0.602423042285546</v>
      </c>
      <c r="P709" s="27" t="s">
        <v>811</v>
      </c>
      <c r="Q709" s="27" t="s">
        <v>811</v>
      </c>
      <c r="R709" s="27" t="s">
        <v>811</v>
      </c>
      <c r="S709" s="27" t="s">
        <v>811</v>
      </c>
      <c r="T709" s="27" t="s">
        <v>811</v>
      </c>
      <c r="U709" s="27" t="s">
        <v>811</v>
      </c>
      <c r="V709" s="27" t="s">
        <v>811</v>
      </c>
      <c r="W709" s="184">
        <f t="shared" si="34"/>
        <v>-3.45</v>
      </c>
    </row>
    <row r="710" spans="1:24">
      <c r="A710" s="31" t="s">
        <v>1544</v>
      </c>
      <c r="B710" s="47">
        <v>43683</v>
      </c>
      <c r="C710" s="27" t="s">
        <v>1743</v>
      </c>
      <c r="D710" s="50">
        <v>0.29166666666666669</v>
      </c>
      <c r="E710" s="27" t="s">
        <v>1655</v>
      </c>
      <c r="F710" s="27">
        <v>1</v>
      </c>
      <c r="G710" s="27" t="s">
        <v>1659</v>
      </c>
      <c r="H710" s="27" t="s">
        <v>1045</v>
      </c>
      <c r="I710" s="27">
        <v>10.199999999999999</v>
      </c>
      <c r="J710" s="219">
        <v>4.55</v>
      </c>
      <c r="K710" s="60">
        <v>0.44607843137254904</v>
      </c>
      <c r="L710" s="213">
        <v>9</v>
      </c>
      <c r="M710" s="27" t="s">
        <v>815</v>
      </c>
      <c r="N710" s="27" t="s">
        <v>815</v>
      </c>
      <c r="O710" s="62" t="s">
        <v>815</v>
      </c>
      <c r="P710" s="24">
        <v>6.32</v>
      </c>
      <c r="Q710" s="23">
        <v>18.099999999999998</v>
      </c>
      <c r="R710" s="24">
        <v>0.85253490316279312</v>
      </c>
      <c r="S710" s="49">
        <v>21.171421568627451</v>
      </c>
      <c r="T710" s="24">
        <v>2.9385002531645572</v>
      </c>
      <c r="U710" s="24">
        <v>1.1581864787798863</v>
      </c>
      <c r="V710" s="51">
        <v>0.71728702862516236</v>
      </c>
      <c r="W710" s="184">
        <f t="shared" si="34"/>
        <v>-4.45</v>
      </c>
    </row>
    <row r="711" spans="1:24">
      <c r="A711" s="31" t="s">
        <v>1544</v>
      </c>
      <c r="B711" s="47">
        <v>43683</v>
      </c>
      <c r="C711" s="27" t="s">
        <v>1743</v>
      </c>
      <c r="D711" s="50">
        <v>0.29166666666666669</v>
      </c>
      <c r="E711" s="27" t="s">
        <v>1655</v>
      </c>
      <c r="F711" s="27">
        <v>1</v>
      </c>
      <c r="G711" s="27" t="s">
        <v>1659</v>
      </c>
      <c r="H711" s="27" t="s">
        <v>1045</v>
      </c>
      <c r="I711" s="27">
        <v>10.199999999999999</v>
      </c>
      <c r="J711" s="219">
        <v>4.55</v>
      </c>
      <c r="K711" s="60">
        <v>0.44607843137254904</v>
      </c>
      <c r="L711" s="213">
        <v>10</v>
      </c>
      <c r="M711" s="27">
        <v>12.3</v>
      </c>
      <c r="N711" s="27">
        <v>0.73</v>
      </c>
      <c r="O711" s="51">
        <v>6.8212366335994826E-2</v>
      </c>
      <c r="P711" s="27" t="s">
        <v>811</v>
      </c>
      <c r="Q711" s="27" t="s">
        <v>811</v>
      </c>
      <c r="R711" s="27" t="s">
        <v>811</v>
      </c>
      <c r="S711" s="27" t="s">
        <v>811</v>
      </c>
      <c r="T711" s="27" t="s">
        <v>811</v>
      </c>
      <c r="U711" s="27" t="s">
        <v>811</v>
      </c>
      <c r="V711" s="27" t="s">
        <v>811</v>
      </c>
      <c r="W711" s="184">
        <f t="shared" si="34"/>
        <v>-5.45</v>
      </c>
    </row>
    <row r="712" spans="1:24" s="104" customFormat="1">
      <c r="A712" s="285" t="s">
        <v>1542</v>
      </c>
      <c r="B712" s="286">
        <v>43683</v>
      </c>
      <c r="C712" s="263" t="s">
        <v>1736</v>
      </c>
      <c r="D712" s="309">
        <v>0.29166666666666669</v>
      </c>
      <c r="E712" s="263" t="s">
        <v>1037</v>
      </c>
      <c r="F712" s="263">
        <v>1</v>
      </c>
      <c r="G712" s="263" t="s">
        <v>1659</v>
      </c>
      <c r="H712" s="263" t="s">
        <v>1045</v>
      </c>
      <c r="I712" s="263">
        <v>2.0499999999999998</v>
      </c>
      <c r="J712" s="310">
        <v>1.95</v>
      </c>
      <c r="K712" s="291">
        <v>0.95121951219512202</v>
      </c>
      <c r="L712" s="312">
        <v>0.5</v>
      </c>
      <c r="M712" s="263">
        <v>27.7</v>
      </c>
      <c r="N712" s="263">
        <v>6.02</v>
      </c>
      <c r="O712" s="311">
        <v>0.7650798223271591</v>
      </c>
      <c r="P712" s="103">
        <v>5.45</v>
      </c>
      <c r="Q712" s="100">
        <v>1.8</v>
      </c>
      <c r="R712" s="103">
        <v>0.49732295597894927</v>
      </c>
      <c r="S712" s="297">
        <v>37.586862745098045</v>
      </c>
      <c r="T712" s="103">
        <v>11.993181265822784</v>
      </c>
      <c r="U712" s="103">
        <v>2.5000000000000001E-2</v>
      </c>
      <c r="V712" s="311">
        <v>0.99791981836127774</v>
      </c>
      <c r="W712" s="185">
        <f t="shared" si="34"/>
        <v>1.45</v>
      </c>
      <c r="X712" s="262"/>
    </row>
    <row r="713" spans="1:24" s="104" customFormat="1">
      <c r="A713" s="285" t="s">
        <v>1616</v>
      </c>
      <c r="B713" s="286">
        <v>43683</v>
      </c>
      <c r="C713" s="263" t="s">
        <v>1739</v>
      </c>
      <c r="D713" s="309">
        <v>0.3125</v>
      </c>
      <c r="E713" s="263" t="s">
        <v>1037</v>
      </c>
      <c r="F713" s="263" t="s">
        <v>815</v>
      </c>
      <c r="G713" s="263" t="s">
        <v>1656</v>
      </c>
      <c r="H713" s="263" t="s">
        <v>1045</v>
      </c>
      <c r="I713" s="263">
        <v>6.7</v>
      </c>
      <c r="J713" s="310">
        <v>5.85</v>
      </c>
      <c r="K713" s="291">
        <v>0.87313432835820892</v>
      </c>
      <c r="L713" s="312">
        <v>0.5</v>
      </c>
      <c r="M713" s="263">
        <v>27.1</v>
      </c>
      <c r="N713" s="263">
        <v>6.7</v>
      </c>
      <c r="O713" s="311">
        <v>0.84243725788014057</v>
      </c>
      <c r="P713" s="103">
        <v>5.13</v>
      </c>
      <c r="Q713" s="100">
        <v>0.79999999999999982</v>
      </c>
      <c r="R713" s="103">
        <v>0.35523068284210663</v>
      </c>
      <c r="S713" s="297">
        <v>8.3359436274509839</v>
      </c>
      <c r="T713" s="103">
        <v>1.7596832911392397</v>
      </c>
      <c r="U713" s="103">
        <v>0.90322400677742731</v>
      </c>
      <c r="V713" s="311">
        <v>0.66081282383203233</v>
      </c>
      <c r="W713" s="185">
        <f t="shared" si="34"/>
        <v>5.35</v>
      </c>
      <c r="X713" s="262"/>
    </row>
    <row r="714" spans="1:24">
      <c r="A714" s="31" t="s">
        <v>1616</v>
      </c>
      <c r="B714" s="47">
        <v>43683</v>
      </c>
      <c r="C714" s="27" t="s">
        <v>1739</v>
      </c>
      <c r="D714" s="50">
        <v>0.3125</v>
      </c>
      <c r="E714" s="27" t="s">
        <v>1037</v>
      </c>
      <c r="F714" s="27" t="s">
        <v>815</v>
      </c>
      <c r="G714" s="27" t="s">
        <v>1656</v>
      </c>
      <c r="H714" s="27" t="s">
        <v>1045</v>
      </c>
      <c r="I714" s="27">
        <v>6.7</v>
      </c>
      <c r="J714" s="219">
        <v>5.85</v>
      </c>
      <c r="K714" s="60">
        <v>0.87313432835820892</v>
      </c>
      <c r="L714" s="213">
        <v>2</v>
      </c>
      <c r="M714" s="27">
        <v>27.2</v>
      </c>
      <c r="N714" s="27">
        <v>6.56</v>
      </c>
      <c r="O714" s="51">
        <v>0.8263113235754711</v>
      </c>
      <c r="P714" s="27" t="s">
        <v>811</v>
      </c>
      <c r="Q714" s="27" t="s">
        <v>811</v>
      </c>
      <c r="R714" s="27" t="s">
        <v>811</v>
      </c>
      <c r="S714" s="27" t="s">
        <v>811</v>
      </c>
      <c r="T714" s="27" t="s">
        <v>811</v>
      </c>
      <c r="U714" s="27" t="s">
        <v>811</v>
      </c>
      <c r="V714" s="27" t="s">
        <v>811</v>
      </c>
      <c r="W714" s="184">
        <f t="shared" si="34"/>
        <v>3.8499999999999996</v>
      </c>
    </row>
    <row r="715" spans="1:24">
      <c r="A715" s="31" t="s">
        <v>1616</v>
      </c>
      <c r="B715" s="47">
        <v>43683</v>
      </c>
      <c r="C715" s="27" t="s">
        <v>1739</v>
      </c>
      <c r="D715" s="50">
        <v>0.3125</v>
      </c>
      <c r="E715" s="27" t="s">
        <v>1037</v>
      </c>
      <c r="F715" s="27" t="s">
        <v>815</v>
      </c>
      <c r="G715" s="27" t="s">
        <v>1656</v>
      </c>
      <c r="H715" s="27" t="s">
        <v>1045</v>
      </c>
      <c r="I715" s="27">
        <v>6.7</v>
      </c>
      <c r="J715" s="219">
        <v>5.85</v>
      </c>
      <c r="K715" s="60">
        <v>0.87313432835820892</v>
      </c>
      <c r="L715" s="213">
        <v>4</v>
      </c>
      <c r="M715" s="27">
        <v>27.2</v>
      </c>
      <c r="N715" s="27">
        <v>6.7</v>
      </c>
      <c r="O715" s="51">
        <v>0.84394601645665501</v>
      </c>
      <c r="P715" s="27" t="s">
        <v>811</v>
      </c>
      <c r="Q715" s="27" t="s">
        <v>811</v>
      </c>
      <c r="R715" s="27" t="s">
        <v>811</v>
      </c>
      <c r="S715" s="27" t="s">
        <v>811</v>
      </c>
      <c r="T715" s="27" t="s">
        <v>811</v>
      </c>
      <c r="U715" s="27" t="s">
        <v>811</v>
      </c>
      <c r="V715" s="27" t="s">
        <v>811</v>
      </c>
      <c r="W715" s="184">
        <f t="shared" si="34"/>
        <v>1.8499999999999996</v>
      </c>
    </row>
    <row r="716" spans="1:24">
      <c r="A716" s="31" t="s">
        <v>1616</v>
      </c>
      <c r="B716" s="47">
        <v>43683</v>
      </c>
      <c r="C716" s="27" t="s">
        <v>1739</v>
      </c>
      <c r="D716" s="50">
        <v>0.3125</v>
      </c>
      <c r="E716" s="27" t="s">
        <v>1037</v>
      </c>
      <c r="F716" s="27" t="s">
        <v>815</v>
      </c>
      <c r="G716" s="27" t="s">
        <v>1656</v>
      </c>
      <c r="H716" s="27" t="s">
        <v>1045</v>
      </c>
      <c r="I716" s="27">
        <v>6.7</v>
      </c>
      <c r="J716" s="219">
        <v>5.85</v>
      </c>
      <c r="K716" s="60">
        <v>0.87313432835820892</v>
      </c>
      <c r="L716" s="213">
        <v>5.7</v>
      </c>
      <c r="M716" s="27" t="s">
        <v>815</v>
      </c>
      <c r="N716" s="27" t="s">
        <v>815</v>
      </c>
      <c r="O716" s="62" t="s">
        <v>815</v>
      </c>
      <c r="P716" s="24">
        <v>5.23</v>
      </c>
      <c r="Q716" s="23">
        <v>0.90000000000000013</v>
      </c>
      <c r="R716" s="24">
        <v>0.35523068284210663</v>
      </c>
      <c r="S716" s="49">
        <v>14.593602941176472</v>
      </c>
      <c r="T716" s="24">
        <v>2.3576339240506328</v>
      </c>
      <c r="U716" s="24">
        <v>1.9113687738660334</v>
      </c>
      <c r="V716" s="51">
        <v>0.55226808013056339</v>
      </c>
      <c r="W716" s="184">
        <f t="shared" si="34"/>
        <v>0.14999999999999947</v>
      </c>
    </row>
    <row r="717" spans="1:24">
      <c r="A717" s="31" t="s">
        <v>1616</v>
      </c>
      <c r="B717" s="47">
        <v>43683</v>
      </c>
      <c r="C717" s="27" t="s">
        <v>1739</v>
      </c>
      <c r="D717" s="50">
        <v>0.3125</v>
      </c>
      <c r="E717" s="27" t="s">
        <v>1037</v>
      </c>
      <c r="F717" s="27" t="s">
        <v>815</v>
      </c>
      <c r="G717" s="27" t="s">
        <v>1656</v>
      </c>
      <c r="H717" s="27" t="s">
        <v>1045</v>
      </c>
      <c r="I717" s="27">
        <v>6.7</v>
      </c>
      <c r="J717" s="219">
        <v>5.85</v>
      </c>
      <c r="K717" s="60">
        <v>0.87313432835820892</v>
      </c>
      <c r="L717" s="213">
        <v>6</v>
      </c>
      <c r="M717" s="27">
        <v>19.7</v>
      </c>
      <c r="N717" s="27">
        <v>9.9700000000000006</v>
      </c>
      <c r="O717" s="51">
        <v>1.0901605487122248</v>
      </c>
      <c r="P717" s="27" t="s">
        <v>811</v>
      </c>
      <c r="Q717" s="27" t="s">
        <v>811</v>
      </c>
      <c r="R717" s="27" t="s">
        <v>811</v>
      </c>
      <c r="S717" s="27" t="s">
        <v>811</v>
      </c>
      <c r="T717" s="27" t="s">
        <v>811</v>
      </c>
      <c r="U717" s="27" t="s">
        <v>811</v>
      </c>
      <c r="V717" s="27" t="s">
        <v>811</v>
      </c>
      <c r="W717" s="184">
        <f t="shared" si="34"/>
        <v>-0.15000000000000036</v>
      </c>
    </row>
    <row r="718" spans="1:24" s="104" customFormat="1">
      <c r="A718" s="285" t="s">
        <v>1552</v>
      </c>
      <c r="B718" s="286">
        <v>43683</v>
      </c>
      <c r="C718" s="263" t="s">
        <v>1744</v>
      </c>
      <c r="D718" s="309">
        <v>0.35416666666666669</v>
      </c>
      <c r="E718" s="263" t="s">
        <v>1745</v>
      </c>
      <c r="F718" s="263">
        <v>2</v>
      </c>
      <c r="G718" s="263" t="s">
        <v>1746</v>
      </c>
      <c r="H718" s="263" t="s">
        <v>1045</v>
      </c>
      <c r="I718" s="263">
        <v>18</v>
      </c>
      <c r="J718" s="310">
        <v>4.7</v>
      </c>
      <c r="K718" s="291">
        <v>0.26111111111111113</v>
      </c>
      <c r="L718" s="312">
        <v>0.5</v>
      </c>
      <c r="M718" s="263">
        <v>27.4</v>
      </c>
      <c r="N718" s="263">
        <v>7.05</v>
      </c>
      <c r="O718" s="311">
        <v>0.89121019789273048</v>
      </c>
      <c r="P718" s="103">
        <v>6.59</v>
      </c>
      <c r="Q718" s="100">
        <v>12.5</v>
      </c>
      <c r="R718" s="103">
        <v>0.39075375112631722</v>
      </c>
      <c r="S718" s="297">
        <v>27.69102941176471</v>
      </c>
      <c r="T718" s="103">
        <v>1.7596832911392404</v>
      </c>
      <c r="U718" s="103">
        <v>2.5000000000000001E-2</v>
      </c>
      <c r="V718" s="311">
        <v>0.98599191233306083</v>
      </c>
      <c r="W718" s="185">
        <f t="shared" si="34"/>
        <v>4.2</v>
      </c>
      <c r="X718" s="262"/>
    </row>
    <row r="719" spans="1:24">
      <c r="A719" s="31" t="s">
        <v>1552</v>
      </c>
      <c r="B719" s="47">
        <v>43683</v>
      </c>
      <c r="C719" s="27" t="s">
        <v>1744</v>
      </c>
      <c r="D719" s="50">
        <v>0.35416666666666669</v>
      </c>
      <c r="E719" s="27" t="s">
        <v>1745</v>
      </c>
      <c r="F719" s="27">
        <v>2</v>
      </c>
      <c r="G719" s="27" t="s">
        <v>1746</v>
      </c>
      <c r="H719" s="27" t="s">
        <v>1045</v>
      </c>
      <c r="I719" s="27">
        <v>18</v>
      </c>
      <c r="J719" s="219">
        <v>4.7</v>
      </c>
      <c r="K719" s="60">
        <v>0.26111111111111113</v>
      </c>
      <c r="L719" s="213">
        <v>2</v>
      </c>
      <c r="M719" s="27">
        <v>27.4</v>
      </c>
      <c r="N719" s="27">
        <v>7.01</v>
      </c>
      <c r="O719" s="51">
        <v>0.88615368613163692</v>
      </c>
      <c r="P719" s="27" t="s">
        <v>811</v>
      </c>
      <c r="Q719" s="27" t="s">
        <v>811</v>
      </c>
      <c r="R719" s="27" t="s">
        <v>811</v>
      </c>
      <c r="S719" s="27" t="s">
        <v>811</v>
      </c>
      <c r="T719" s="27" t="s">
        <v>811</v>
      </c>
      <c r="U719" s="27" t="s">
        <v>811</v>
      </c>
      <c r="V719" s="27" t="s">
        <v>811</v>
      </c>
      <c r="W719" s="184">
        <f t="shared" si="34"/>
        <v>2.7</v>
      </c>
    </row>
    <row r="720" spans="1:24" s="253" customFormat="1">
      <c r="A720" s="299" t="s">
        <v>1552</v>
      </c>
      <c r="B720" s="300">
        <v>43683</v>
      </c>
      <c r="C720" s="276" t="s">
        <v>1744</v>
      </c>
      <c r="D720" s="318">
        <v>0.35416666666666669</v>
      </c>
      <c r="E720" s="276" t="s">
        <v>1745</v>
      </c>
      <c r="F720" s="276">
        <v>2</v>
      </c>
      <c r="G720" s="276" t="s">
        <v>1746</v>
      </c>
      <c r="H720" s="276" t="s">
        <v>1045</v>
      </c>
      <c r="I720" s="276">
        <v>18</v>
      </c>
      <c r="J720" s="319">
        <v>4.7</v>
      </c>
      <c r="K720" s="304">
        <v>0.26111111111111113</v>
      </c>
      <c r="L720" s="320">
        <v>3</v>
      </c>
      <c r="M720" s="276" t="s">
        <v>815</v>
      </c>
      <c r="N720" s="276" t="s">
        <v>815</v>
      </c>
      <c r="O720" s="307" t="s">
        <v>815</v>
      </c>
      <c r="P720" s="250">
        <v>6.59</v>
      </c>
      <c r="Q720" s="248">
        <v>12.2</v>
      </c>
      <c r="R720" s="250">
        <v>0.28418454627368533</v>
      </c>
      <c r="S720" s="321">
        <v>19.570630000000001</v>
      </c>
      <c r="T720" s="250">
        <v>2.1867908860759488</v>
      </c>
      <c r="U720" s="250">
        <v>2.5000000000000001E-2</v>
      </c>
      <c r="V720" s="322">
        <v>0.98869694230255478</v>
      </c>
      <c r="W720" s="251">
        <f t="shared" si="34"/>
        <v>1.7000000000000002</v>
      </c>
      <c r="X720" s="279"/>
    </row>
    <row r="721" spans="1:24">
      <c r="A721" s="31" t="s">
        <v>1552</v>
      </c>
      <c r="B721" s="47">
        <v>43683</v>
      </c>
      <c r="C721" s="27" t="s">
        <v>1744</v>
      </c>
      <c r="D721" s="50">
        <v>0.35416666666666669</v>
      </c>
      <c r="E721" s="27" t="s">
        <v>1745</v>
      </c>
      <c r="F721" s="27">
        <v>2</v>
      </c>
      <c r="G721" s="27" t="s">
        <v>1746</v>
      </c>
      <c r="H721" s="27" t="s">
        <v>1045</v>
      </c>
      <c r="I721" s="27">
        <v>18</v>
      </c>
      <c r="J721" s="219">
        <v>4.7</v>
      </c>
      <c r="K721" s="60">
        <v>0.26111111111111113</v>
      </c>
      <c r="L721" s="213">
        <v>4</v>
      </c>
      <c r="M721" s="27">
        <v>27.1</v>
      </c>
      <c r="N721" s="27">
        <v>6.84</v>
      </c>
      <c r="O721" s="51">
        <v>0.86004042446271056</v>
      </c>
      <c r="P721" s="27" t="s">
        <v>811</v>
      </c>
      <c r="Q721" s="27" t="s">
        <v>811</v>
      </c>
      <c r="R721" s="27" t="s">
        <v>811</v>
      </c>
      <c r="S721" s="27" t="s">
        <v>811</v>
      </c>
      <c r="T721" s="27" t="s">
        <v>811</v>
      </c>
      <c r="U721" s="27" t="s">
        <v>811</v>
      </c>
      <c r="V721" s="27" t="s">
        <v>811</v>
      </c>
      <c r="W721" s="184">
        <f t="shared" si="34"/>
        <v>0.70000000000000018</v>
      </c>
    </row>
    <row r="722" spans="1:24">
      <c r="A722" s="31" t="s">
        <v>1552</v>
      </c>
      <c r="B722" s="47">
        <v>43683</v>
      </c>
      <c r="C722" s="27" t="s">
        <v>1744</v>
      </c>
      <c r="D722" s="50">
        <v>0.35416666666666669</v>
      </c>
      <c r="E722" s="27" t="s">
        <v>1745</v>
      </c>
      <c r="F722" s="27">
        <v>2</v>
      </c>
      <c r="G722" s="27" t="s">
        <v>1746</v>
      </c>
      <c r="H722" s="27" t="s">
        <v>1045</v>
      </c>
      <c r="I722" s="27">
        <v>18</v>
      </c>
      <c r="J722" s="219">
        <v>4.7</v>
      </c>
      <c r="K722" s="60">
        <v>0.26111111111111113</v>
      </c>
      <c r="L722" s="213">
        <v>6</v>
      </c>
      <c r="M722" s="27">
        <v>17.2</v>
      </c>
      <c r="N722" s="27">
        <v>10.83</v>
      </c>
      <c r="O722" s="51">
        <v>1.1254161086785597</v>
      </c>
      <c r="P722" s="27" t="s">
        <v>811</v>
      </c>
      <c r="Q722" s="27" t="s">
        <v>811</v>
      </c>
      <c r="R722" s="27" t="s">
        <v>811</v>
      </c>
      <c r="S722" s="27" t="s">
        <v>811</v>
      </c>
      <c r="T722" s="27" t="s">
        <v>811</v>
      </c>
      <c r="U722" s="27" t="s">
        <v>811</v>
      </c>
      <c r="V722" s="27" t="s">
        <v>811</v>
      </c>
      <c r="W722" s="184">
        <f t="shared" si="34"/>
        <v>-1.2999999999999998</v>
      </c>
    </row>
    <row r="723" spans="1:24">
      <c r="A723" s="31" t="s">
        <v>1552</v>
      </c>
      <c r="B723" s="47">
        <v>43683</v>
      </c>
      <c r="C723" s="27" t="s">
        <v>1744</v>
      </c>
      <c r="D723" s="50">
        <v>0.35416666666666669</v>
      </c>
      <c r="E723" s="27" t="s">
        <v>1745</v>
      </c>
      <c r="F723" s="27">
        <v>2</v>
      </c>
      <c r="G723" s="27" t="s">
        <v>1746</v>
      </c>
      <c r="H723" s="27" t="s">
        <v>1045</v>
      </c>
      <c r="I723" s="27">
        <v>18</v>
      </c>
      <c r="J723" s="219">
        <v>4.7</v>
      </c>
      <c r="K723" s="60">
        <v>0.26111111111111113</v>
      </c>
      <c r="L723" s="213">
        <v>8</v>
      </c>
      <c r="M723" s="27">
        <v>11.7</v>
      </c>
      <c r="N723" s="27">
        <v>10.17</v>
      </c>
      <c r="O723" s="51">
        <v>0.93741977511973829</v>
      </c>
      <c r="P723" s="27" t="s">
        <v>811</v>
      </c>
      <c r="Q723" s="27" t="s">
        <v>811</v>
      </c>
      <c r="R723" s="27" t="s">
        <v>811</v>
      </c>
      <c r="S723" s="27" t="s">
        <v>811</v>
      </c>
      <c r="T723" s="27" t="s">
        <v>811</v>
      </c>
      <c r="U723" s="27" t="s">
        <v>811</v>
      </c>
      <c r="V723" s="27" t="s">
        <v>811</v>
      </c>
      <c r="W723" s="184">
        <f t="shared" si="34"/>
        <v>-3.3</v>
      </c>
    </row>
    <row r="724" spans="1:24">
      <c r="A724" s="31" t="s">
        <v>1552</v>
      </c>
      <c r="B724" s="47">
        <v>43683</v>
      </c>
      <c r="C724" s="27" t="s">
        <v>1744</v>
      </c>
      <c r="D724" s="50">
        <v>0.35416666666666669</v>
      </c>
      <c r="E724" s="27" t="s">
        <v>1745</v>
      </c>
      <c r="F724" s="27">
        <v>2</v>
      </c>
      <c r="G724" s="27" t="s">
        <v>1746</v>
      </c>
      <c r="H724" s="27" t="s">
        <v>1045</v>
      </c>
      <c r="I724" s="27">
        <v>18</v>
      </c>
      <c r="J724" s="219">
        <v>4.7</v>
      </c>
      <c r="K724" s="60">
        <v>0.26111111111111113</v>
      </c>
      <c r="L724" s="213">
        <v>9</v>
      </c>
      <c r="M724" s="27" t="s">
        <v>815</v>
      </c>
      <c r="N724" s="27" t="s">
        <v>815</v>
      </c>
      <c r="O724" s="62" t="s">
        <v>815</v>
      </c>
      <c r="P724" s="24">
        <v>6.16</v>
      </c>
      <c r="Q724" s="23">
        <v>11.099999999999998</v>
      </c>
      <c r="R724" s="24">
        <v>0.37299221698421192</v>
      </c>
      <c r="S724" s="49">
        <v>29.728406862745103</v>
      </c>
      <c r="T724" s="24">
        <v>2.3576339240506319</v>
      </c>
      <c r="U724" s="24">
        <v>0.31876997386603423</v>
      </c>
      <c r="V724" s="51">
        <v>0.88089616290195694</v>
      </c>
      <c r="W724" s="184">
        <f t="shared" si="34"/>
        <v>-4.3</v>
      </c>
    </row>
    <row r="725" spans="1:24">
      <c r="A725" s="31" t="s">
        <v>1552</v>
      </c>
      <c r="B725" s="47">
        <v>43683</v>
      </c>
      <c r="C725" s="27" t="s">
        <v>1744</v>
      </c>
      <c r="D725" s="50">
        <v>0.35416666666666669</v>
      </c>
      <c r="E725" s="27" t="s">
        <v>1745</v>
      </c>
      <c r="F725" s="27">
        <v>2</v>
      </c>
      <c r="G725" s="27" t="s">
        <v>1746</v>
      </c>
      <c r="H725" s="27" t="s">
        <v>1045</v>
      </c>
      <c r="I725" s="27">
        <v>18</v>
      </c>
      <c r="J725" s="219">
        <v>4.7</v>
      </c>
      <c r="K725" s="60">
        <v>0.26111111111111113</v>
      </c>
      <c r="L725" s="213">
        <v>10</v>
      </c>
      <c r="M725" s="27">
        <v>8.6</v>
      </c>
      <c r="N725" s="27">
        <v>8.1999999999999993</v>
      </c>
      <c r="O725" s="51">
        <v>0.70269207063936956</v>
      </c>
      <c r="P725" s="27" t="s">
        <v>811</v>
      </c>
      <c r="Q725" s="27" t="s">
        <v>811</v>
      </c>
      <c r="R725" s="27" t="s">
        <v>811</v>
      </c>
      <c r="S725" s="27" t="s">
        <v>811</v>
      </c>
      <c r="T725" s="27" t="s">
        <v>811</v>
      </c>
      <c r="U725" s="27" t="s">
        <v>811</v>
      </c>
      <c r="V725" s="27" t="s">
        <v>811</v>
      </c>
      <c r="W725" s="184">
        <f t="shared" si="34"/>
        <v>-5.3</v>
      </c>
    </row>
    <row r="726" spans="1:24">
      <c r="A726" s="31" t="s">
        <v>1552</v>
      </c>
      <c r="B726" s="47">
        <v>43683</v>
      </c>
      <c r="C726" s="27" t="s">
        <v>1744</v>
      </c>
      <c r="D726" s="50">
        <v>0.35416666666666669</v>
      </c>
      <c r="E726" s="27" t="s">
        <v>1745</v>
      </c>
      <c r="F726" s="27">
        <v>2</v>
      </c>
      <c r="G726" s="27" t="s">
        <v>1746</v>
      </c>
      <c r="H726" s="27" t="s">
        <v>1045</v>
      </c>
      <c r="I726" s="27">
        <v>18</v>
      </c>
      <c r="J726" s="219">
        <v>4.7</v>
      </c>
      <c r="K726" s="60">
        <v>0.26111111111111113</v>
      </c>
      <c r="L726" s="213">
        <v>12</v>
      </c>
      <c r="M726" s="27">
        <v>7.5</v>
      </c>
      <c r="N726" s="27">
        <v>7.34</v>
      </c>
      <c r="O726" s="51">
        <v>0.61231873689620597</v>
      </c>
      <c r="P726" s="27" t="s">
        <v>811</v>
      </c>
      <c r="Q726" s="27" t="s">
        <v>811</v>
      </c>
      <c r="R726" s="27" t="s">
        <v>811</v>
      </c>
      <c r="S726" s="27" t="s">
        <v>811</v>
      </c>
      <c r="T726" s="27" t="s">
        <v>811</v>
      </c>
      <c r="U726" s="27" t="s">
        <v>811</v>
      </c>
      <c r="V726" s="27" t="s">
        <v>811</v>
      </c>
      <c r="W726" s="184">
        <f t="shared" si="34"/>
        <v>-7.3</v>
      </c>
    </row>
    <row r="727" spans="1:24">
      <c r="A727" s="31" t="s">
        <v>1552</v>
      </c>
      <c r="B727" s="47">
        <v>43683</v>
      </c>
      <c r="C727" s="27" t="s">
        <v>1744</v>
      </c>
      <c r="D727" s="50">
        <v>0.35416666666666669</v>
      </c>
      <c r="E727" s="27" t="s">
        <v>1745</v>
      </c>
      <c r="F727" s="27">
        <v>2</v>
      </c>
      <c r="G727" s="27" t="s">
        <v>1746</v>
      </c>
      <c r="H727" s="27" t="s">
        <v>1045</v>
      </c>
      <c r="I727" s="27">
        <v>18</v>
      </c>
      <c r="J727" s="219">
        <v>4.7</v>
      </c>
      <c r="K727" s="60">
        <v>0.26111111111111113</v>
      </c>
      <c r="L727" s="213">
        <v>14</v>
      </c>
      <c r="M727" s="27">
        <v>7</v>
      </c>
      <c r="N727" s="27">
        <v>3.4</v>
      </c>
      <c r="O727" s="51">
        <v>0.28014185083242316</v>
      </c>
      <c r="P727" s="27" t="s">
        <v>811</v>
      </c>
      <c r="Q727" s="27" t="s">
        <v>811</v>
      </c>
      <c r="R727" s="27" t="s">
        <v>811</v>
      </c>
      <c r="S727" s="27" t="s">
        <v>811</v>
      </c>
      <c r="T727" s="27" t="s">
        <v>811</v>
      </c>
      <c r="U727" s="27" t="s">
        <v>811</v>
      </c>
      <c r="V727" s="27" t="s">
        <v>811</v>
      </c>
      <c r="W727" s="184">
        <f t="shared" si="34"/>
        <v>-9.3000000000000007</v>
      </c>
    </row>
    <row r="728" spans="1:24">
      <c r="A728" s="31" t="s">
        <v>1552</v>
      </c>
      <c r="B728" s="47">
        <v>43683</v>
      </c>
      <c r="C728" s="27" t="s">
        <v>1744</v>
      </c>
      <c r="D728" s="50">
        <v>0.35416666666666669</v>
      </c>
      <c r="E728" s="27" t="s">
        <v>1745</v>
      </c>
      <c r="F728" s="27">
        <v>2</v>
      </c>
      <c r="G728" s="27" t="s">
        <v>1746</v>
      </c>
      <c r="H728" s="27" t="s">
        <v>1045</v>
      </c>
      <c r="I728" s="27">
        <v>18</v>
      </c>
      <c r="J728" s="219">
        <v>4.7</v>
      </c>
      <c r="K728" s="60">
        <v>0.26111111111111113</v>
      </c>
      <c r="L728" s="213">
        <v>16</v>
      </c>
      <c r="M728" s="27">
        <v>6.8</v>
      </c>
      <c r="N728" s="27">
        <v>2.62</v>
      </c>
      <c r="O728" s="51">
        <v>0.21479965437419049</v>
      </c>
      <c r="P728" s="27" t="s">
        <v>811</v>
      </c>
      <c r="Q728" s="27" t="s">
        <v>811</v>
      </c>
      <c r="R728" s="27" t="s">
        <v>811</v>
      </c>
      <c r="S728" s="27" t="s">
        <v>811</v>
      </c>
      <c r="T728" s="27" t="s">
        <v>811</v>
      </c>
      <c r="U728" s="27" t="s">
        <v>811</v>
      </c>
      <c r="V728" s="27" t="s">
        <v>811</v>
      </c>
      <c r="W728" s="184">
        <f t="shared" si="34"/>
        <v>-11.3</v>
      </c>
    </row>
    <row r="729" spans="1:24">
      <c r="A729" s="31" t="s">
        <v>1552</v>
      </c>
      <c r="B729" s="47">
        <v>43683</v>
      </c>
      <c r="C729" s="27" t="s">
        <v>1744</v>
      </c>
      <c r="D729" s="50">
        <v>0.35416666666666669</v>
      </c>
      <c r="E729" s="27" t="s">
        <v>1745</v>
      </c>
      <c r="F729" s="27">
        <v>2</v>
      </c>
      <c r="G729" s="27" t="s">
        <v>1746</v>
      </c>
      <c r="H729" s="27" t="s">
        <v>1045</v>
      </c>
      <c r="I729" s="27">
        <v>18</v>
      </c>
      <c r="J729" s="219">
        <v>4.7</v>
      </c>
      <c r="K729" s="60">
        <v>0.26111111111111113</v>
      </c>
      <c r="L729" s="213">
        <v>17.5</v>
      </c>
      <c r="M729" s="27">
        <v>6.8</v>
      </c>
      <c r="N729" s="27">
        <v>2.61</v>
      </c>
      <c r="O729" s="51">
        <v>0.21397980836512867</v>
      </c>
      <c r="P729" s="24">
        <v>6.22</v>
      </c>
      <c r="Q729" s="23">
        <v>27.6</v>
      </c>
      <c r="R729" s="24">
        <v>1.0656686289534913</v>
      </c>
      <c r="S729" s="49">
        <v>57.66958333333335</v>
      </c>
      <c r="T729" s="24">
        <v>2.5000000000000001E-2</v>
      </c>
      <c r="U729" s="24">
        <v>27.317949480195143</v>
      </c>
      <c r="V729" s="51">
        <v>9.1431248183769759E-4</v>
      </c>
      <c r="W729" s="184">
        <f t="shared" si="34"/>
        <v>-12.8</v>
      </c>
    </row>
    <row r="730" spans="1:24" s="104" customFormat="1">
      <c r="A730" s="285" t="s">
        <v>1664</v>
      </c>
      <c r="B730" s="286">
        <v>43697</v>
      </c>
      <c r="C730" s="287" t="s">
        <v>815</v>
      </c>
      <c r="D730" s="287" t="s">
        <v>815</v>
      </c>
      <c r="E730" s="287" t="s">
        <v>815</v>
      </c>
      <c r="F730" s="289" t="s">
        <v>815</v>
      </c>
      <c r="G730" s="287" t="s">
        <v>815</v>
      </c>
      <c r="H730" s="287" t="s">
        <v>815</v>
      </c>
      <c r="I730" s="287" t="s">
        <v>815</v>
      </c>
      <c r="J730" s="290" t="s">
        <v>815</v>
      </c>
      <c r="K730" s="291" t="s">
        <v>815</v>
      </c>
      <c r="L730" s="292" t="s">
        <v>815</v>
      </c>
      <c r="M730" s="287" t="s">
        <v>815</v>
      </c>
      <c r="N730" s="293" t="s">
        <v>815</v>
      </c>
      <c r="O730" s="294" t="s">
        <v>815</v>
      </c>
      <c r="P730" s="103">
        <v>6.48</v>
      </c>
      <c r="Q730" s="100">
        <v>48.400000000000006</v>
      </c>
      <c r="R730" s="103">
        <v>1.7050698063255862</v>
      </c>
      <c r="S730" s="297">
        <v>51.848504901960794</v>
      </c>
      <c r="T730" s="103">
        <v>2.9385002531645568</v>
      </c>
      <c r="U730" s="103">
        <v>4.1357566957937761</v>
      </c>
      <c r="V730" s="311">
        <v>0.41537934999622028</v>
      </c>
      <c r="W730" s="185" t="e">
        <f t="shared" si="34"/>
        <v>#VALUE!</v>
      </c>
      <c r="X730" s="262"/>
    </row>
    <row r="731" spans="1:24" s="104" customFormat="1">
      <c r="A731" s="285" t="s">
        <v>1735</v>
      </c>
      <c r="B731" s="286">
        <v>43697</v>
      </c>
      <c r="C731" s="287" t="s">
        <v>815</v>
      </c>
      <c r="D731" s="287" t="s">
        <v>815</v>
      </c>
      <c r="E731" s="287" t="s">
        <v>815</v>
      </c>
      <c r="F731" s="289" t="s">
        <v>815</v>
      </c>
      <c r="G731" s="287" t="s">
        <v>815</v>
      </c>
      <c r="H731" s="287" t="s">
        <v>815</v>
      </c>
      <c r="I731" s="287" t="s">
        <v>815</v>
      </c>
      <c r="J731" s="290" t="s">
        <v>815</v>
      </c>
      <c r="K731" s="291" t="s">
        <v>815</v>
      </c>
      <c r="L731" s="292" t="s">
        <v>815</v>
      </c>
      <c r="M731" s="287" t="s">
        <v>815</v>
      </c>
      <c r="N731" s="293" t="s">
        <v>815</v>
      </c>
      <c r="O731" s="294" t="s">
        <v>815</v>
      </c>
      <c r="P731" s="103">
        <v>5.31</v>
      </c>
      <c r="Q731" s="100">
        <v>18.7</v>
      </c>
      <c r="R731" s="103">
        <v>1.1722354918488407</v>
      </c>
      <c r="S731" s="297">
        <v>115.5893137254902</v>
      </c>
      <c r="T731" s="103">
        <v>10.711858481012657</v>
      </c>
      <c r="U731" s="103">
        <v>5.7830252679456784</v>
      </c>
      <c r="V731" s="311">
        <v>0.64940490906394643</v>
      </c>
      <c r="W731" s="185" t="e">
        <f t="shared" si="34"/>
        <v>#VALUE!</v>
      </c>
      <c r="X731" s="262"/>
    </row>
    <row r="732" spans="1:24" s="104" customFormat="1">
      <c r="A732" s="285" t="s">
        <v>1608</v>
      </c>
      <c r="B732" s="286">
        <v>43697</v>
      </c>
      <c r="C732" s="287" t="s">
        <v>815</v>
      </c>
      <c r="D732" s="287" t="s">
        <v>815</v>
      </c>
      <c r="E732" s="287" t="s">
        <v>815</v>
      </c>
      <c r="F732" s="289" t="s">
        <v>815</v>
      </c>
      <c r="G732" s="287" t="s">
        <v>815</v>
      </c>
      <c r="H732" s="287" t="s">
        <v>815</v>
      </c>
      <c r="I732" s="287" t="s">
        <v>815</v>
      </c>
      <c r="J732" s="290" t="s">
        <v>815</v>
      </c>
      <c r="K732" s="291" t="s">
        <v>815</v>
      </c>
      <c r="L732" s="292" t="s">
        <v>815</v>
      </c>
      <c r="M732" s="287" t="s">
        <v>815</v>
      </c>
      <c r="N732" s="293" t="s">
        <v>815</v>
      </c>
      <c r="O732" s="294" t="s">
        <v>815</v>
      </c>
      <c r="P732" s="103">
        <v>8.08</v>
      </c>
      <c r="Q732" s="100">
        <v>55.9</v>
      </c>
      <c r="R732" s="103">
        <v>2.4155155589612476</v>
      </c>
      <c r="S732" s="297">
        <v>57.960637254901968</v>
      </c>
      <c r="T732" s="103">
        <v>17.220978227848097</v>
      </c>
      <c r="U732" s="103">
        <v>19.304898470068562</v>
      </c>
      <c r="V732" s="311">
        <v>0.47147337133814332</v>
      </c>
      <c r="W732" s="185" t="e">
        <f t="shared" si="34"/>
        <v>#VALUE!</v>
      </c>
      <c r="X732" s="262"/>
    </row>
    <row r="733" spans="1:24" s="104" customFormat="1">
      <c r="A733" s="285" t="s">
        <v>1611</v>
      </c>
      <c r="B733" s="286">
        <v>43697</v>
      </c>
      <c r="C733" s="287" t="s">
        <v>815</v>
      </c>
      <c r="D733" s="287" t="s">
        <v>815</v>
      </c>
      <c r="E733" s="287" t="s">
        <v>815</v>
      </c>
      <c r="F733" s="289" t="s">
        <v>815</v>
      </c>
      <c r="G733" s="287" t="s">
        <v>815</v>
      </c>
      <c r="H733" s="287" t="s">
        <v>815</v>
      </c>
      <c r="I733" s="287" t="s">
        <v>815</v>
      </c>
      <c r="J733" s="290" t="s">
        <v>815</v>
      </c>
      <c r="K733" s="291" t="s">
        <v>815</v>
      </c>
      <c r="L733" s="292" t="s">
        <v>815</v>
      </c>
      <c r="M733" s="287" t="s">
        <v>815</v>
      </c>
      <c r="N733" s="293" t="s">
        <v>815</v>
      </c>
      <c r="O733" s="294" t="s">
        <v>815</v>
      </c>
      <c r="P733" s="103">
        <v>6.57</v>
      </c>
      <c r="Q733" s="100">
        <v>35.5</v>
      </c>
      <c r="R733" s="103">
        <v>9.4059586852726245</v>
      </c>
      <c r="S733" s="297">
        <v>147.1687</v>
      </c>
      <c r="T733" s="103">
        <v>70.250657215189875</v>
      </c>
      <c r="U733" s="103">
        <v>38.684478482726782</v>
      </c>
      <c r="V733" s="311">
        <v>0.64488520407225602</v>
      </c>
      <c r="W733" s="185" t="e">
        <f t="shared" si="34"/>
        <v>#VALUE!</v>
      </c>
      <c r="X733" s="262"/>
    </row>
    <row r="734" spans="1:24" s="104" customFormat="1">
      <c r="A734" s="285" t="s">
        <v>1612</v>
      </c>
      <c r="B734" s="286">
        <v>43697</v>
      </c>
      <c r="C734" s="287" t="s">
        <v>815</v>
      </c>
      <c r="D734" s="287" t="s">
        <v>815</v>
      </c>
      <c r="E734" s="287" t="s">
        <v>815</v>
      </c>
      <c r="F734" s="289" t="s">
        <v>815</v>
      </c>
      <c r="G734" s="287" t="s">
        <v>815</v>
      </c>
      <c r="H734" s="287" t="s">
        <v>815</v>
      </c>
      <c r="I734" s="287" t="s">
        <v>815</v>
      </c>
      <c r="J734" s="290" t="s">
        <v>815</v>
      </c>
      <c r="K734" s="291" t="s">
        <v>815</v>
      </c>
      <c r="L734" s="292" t="s">
        <v>815</v>
      </c>
      <c r="M734" s="287" t="s">
        <v>815</v>
      </c>
      <c r="N734" s="293" t="s">
        <v>815</v>
      </c>
      <c r="O734" s="294" t="s">
        <v>815</v>
      </c>
      <c r="P734" s="103">
        <v>6.34</v>
      </c>
      <c r="Q734" s="100">
        <v>19.5</v>
      </c>
      <c r="R734" s="103">
        <v>1.7405920939573694</v>
      </c>
      <c r="S734" s="297">
        <v>61.162230392156872</v>
      </c>
      <c r="T734" s="103">
        <v>6.5603726582278483</v>
      </c>
      <c r="U734" s="103">
        <v>11.459626890730487</v>
      </c>
      <c r="V734" s="311">
        <v>0.36406064497416024</v>
      </c>
      <c r="W734" s="185" t="e">
        <f t="shared" si="34"/>
        <v>#VALUE!</v>
      </c>
      <c r="X734" s="262"/>
    </row>
    <row r="735" spans="1:24" s="104" customFormat="1">
      <c r="A735" s="285" t="s">
        <v>1613</v>
      </c>
      <c r="B735" s="286">
        <v>43697</v>
      </c>
      <c r="C735" s="287" t="s">
        <v>815</v>
      </c>
      <c r="D735" s="287" t="s">
        <v>815</v>
      </c>
      <c r="E735" s="287" t="s">
        <v>815</v>
      </c>
      <c r="F735" s="289" t="s">
        <v>815</v>
      </c>
      <c r="G735" s="287" t="s">
        <v>815</v>
      </c>
      <c r="H735" s="287" t="s">
        <v>815</v>
      </c>
      <c r="I735" s="287" t="s">
        <v>815</v>
      </c>
      <c r="J735" s="290" t="s">
        <v>815</v>
      </c>
      <c r="K735" s="291" t="s">
        <v>815</v>
      </c>
      <c r="L735" s="292" t="s">
        <v>815</v>
      </c>
      <c r="M735" s="287" t="s">
        <v>815</v>
      </c>
      <c r="N735" s="293" t="s">
        <v>815</v>
      </c>
      <c r="O735" s="294" t="s">
        <v>815</v>
      </c>
      <c r="P735" s="103">
        <v>6.32</v>
      </c>
      <c r="Q735" s="100">
        <v>63.7</v>
      </c>
      <c r="R735" s="103">
        <v>3.9074516394961356</v>
      </c>
      <c r="S735" s="297">
        <v>23.907328431372548</v>
      </c>
      <c r="T735" s="103">
        <v>32.306418481012663</v>
      </c>
      <c r="U735" s="103">
        <v>14.36011456794566</v>
      </c>
      <c r="V735" s="311">
        <v>0.69228237818994787</v>
      </c>
      <c r="W735" s="185" t="e">
        <f t="shared" si="34"/>
        <v>#VALUE!</v>
      </c>
      <c r="X735" s="262"/>
    </row>
    <row r="736" spans="1:24" s="104" customFormat="1">
      <c r="A736" s="285" t="s">
        <v>1557</v>
      </c>
      <c r="B736" s="286">
        <v>43697</v>
      </c>
      <c r="C736" s="263" t="s">
        <v>1648</v>
      </c>
      <c r="D736" s="309">
        <v>0.34027777777777773</v>
      </c>
      <c r="E736" s="263" t="s">
        <v>1045</v>
      </c>
      <c r="F736" s="263">
        <v>1</v>
      </c>
      <c r="G736" s="263" t="s">
        <v>815</v>
      </c>
      <c r="H736" s="263" t="s">
        <v>1045</v>
      </c>
      <c r="I736" s="263">
        <v>6.5</v>
      </c>
      <c r="J736" s="310">
        <v>3.6</v>
      </c>
      <c r="K736" s="291">
        <v>0.55384615384615388</v>
      </c>
      <c r="L736" s="312">
        <v>0.5</v>
      </c>
      <c r="M736" s="263">
        <v>26.8</v>
      </c>
      <c r="N736" s="263">
        <v>6.86</v>
      </c>
      <c r="O736" s="311">
        <v>0.8579252278495062</v>
      </c>
      <c r="P736" s="103">
        <v>6.28</v>
      </c>
      <c r="Q736" s="100">
        <v>6.4999999999999991</v>
      </c>
      <c r="R736" s="103">
        <v>0.49732295597894927</v>
      </c>
      <c r="S736" s="297">
        <v>12.876384803921569</v>
      </c>
      <c r="T736" s="103">
        <v>1.8963577215189868</v>
      </c>
      <c r="U736" s="103">
        <v>1.3873931763976801</v>
      </c>
      <c r="V736" s="311">
        <v>0.5774974352415424</v>
      </c>
      <c r="W736" s="185">
        <f t="shared" si="34"/>
        <v>3.1</v>
      </c>
      <c r="X736" s="262"/>
    </row>
    <row r="737" spans="1:24">
      <c r="A737" s="31" t="s">
        <v>1557</v>
      </c>
      <c r="B737" s="47">
        <v>43697</v>
      </c>
      <c r="C737" s="27" t="s">
        <v>1648</v>
      </c>
      <c r="D737" s="50">
        <v>0.34027777777777773</v>
      </c>
      <c r="E737" s="27" t="s">
        <v>1045</v>
      </c>
      <c r="F737" s="27">
        <v>1</v>
      </c>
      <c r="G737" s="27" t="s">
        <v>815</v>
      </c>
      <c r="H737" s="27" t="s">
        <v>1045</v>
      </c>
      <c r="I737" s="27">
        <v>6.5</v>
      </c>
      <c r="J737" s="219">
        <v>3.6</v>
      </c>
      <c r="K737" s="60">
        <v>0.55384615384615388</v>
      </c>
      <c r="L737" s="213">
        <v>1</v>
      </c>
      <c r="M737" s="27">
        <v>26.7</v>
      </c>
      <c r="N737" s="27">
        <v>6.36</v>
      </c>
      <c r="O737" s="51">
        <v>0.79396476709972263</v>
      </c>
      <c r="P737" s="27" t="s">
        <v>811</v>
      </c>
      <c r="Q737" s="27" t="s">
        <v>811</v>
      </c>
      <c r="R737" s="27" t="s">
        <v>811</v>
      </c>
      <c r="S737" s="27" t="s">
        <v>811</v>
      </c>
      <c r="T737" s="27" t="s">
        <v>811</v>
      </c>
      <c r="U737" s="27" t="s">
        <v>811</v>
      </c>
      <c r="V737" s="27" t="s">
        <v>811</v>
      </c>
      <c r="W737" s="184">
        <f t="shared" si="34"/>
        <v>2.6</v>
      </c>
    </row>
    <row r="738" spans="1:24">
      <c r="A738" s="31" t="s">
        <v>1557</v>
      </c>
      <c r="B738" s="47">
        <v>43697</v>
      </c>
      <c r="C738" s="27" t="s">
        <v>1648</v>
      </c>
      <c r="D738" s="50">
        <v>0.34027777777777773</v>
      </c>
      <c r="E738" s="27" t="s">
        <v>1045</v>
      </c>
      <c r="F738" s="27">
        <v>1</v>
      </c>
      <c r="G738" s="27" t="s">
        <v>815</v>
      </c>
      <c r="H738" s="27" t="s">
        <v>1045</v>
      </c>
      <c r="I738" s="27">
        <v>6.5</v>
      </c>
      <c r="J738" s="219">
        <v>3.6</v>
      </c>
      <c r="K738" s="60">
        <v>0.55384615384615388</v>
      </c>
      <c r="L738" s="213">
        <v>2</v>
      </c>
      <c r="M738" s="27">
        <v>26.5</v>
      </c>
      <c r="N738" s="27">
        <v>6.79</v>
      </c>
      <c r="O738" s="51">
        <v>0.84459469995315117</v>
      </c>
      <c r="P738" s="27" t="s">
        <v>811</v>
      </c>
      <c r="Q738" s="27" t="s">
        <v>811</v>
      </c>
      <c r="R738" s="27" t="s">
        <v>811</v>
      </c>
      <c r="S738" s="27" t="s">
        <v>811</v>
      </c>
      <c r="T738" s="27" t="s">
        <v>811</v>
      </c>
      <c r="U738" s="27" t="s">
        <v>811</v>
      </c>
      <c r="V738" s="27" t="s">
        <v>811</v>
      </c>
      <c r="W738" s="184">
        <f t="shared" si="34"/>
        <v>1.6</v>
      </c>
    </row>
    <row r="739" spans="1:24">
      <c r="A739" s="31" t="s">
        <v>1557</v>
      </c>
      <c r="B739" s="47">
        <v>43697</v>
      </c>
      <c r="C739" s="27" t="s">
        <v>1648</v>
      </c>
      <c r="D739" s="50">
        <v>0.34027777777777773</v>
      </c>
      <c r="E739" s="27" t="s">
        <v>1045</v>
      </c>
      <c r="F739" s="27">
        <v>1</v>
      </c>
      <c r="G739" s="27" t="s">
        <v>815</v>
      </c>
      <c r="H739" s="27" t="s">
        <v>1045</v>
      </c>
      <c r="I739" s="27">
        <v>6.5</v>
      </c>
      <c r="J739" s="219">
        <v>3.6</v>
      </c>
      <c r="K739" s="60">
        <v>0.55384615384615388</v>
      </c>
      <c r="L739" s="213">
        <v>3</v>
      </c>
      <c r="M739" s="27">
        <v>25.3</v>
      </c>
      <c r="N739" s="27">
        <v>6.17</v>
      </c>
      <c r="O739" s="51">
        <v>0.75089817402545633</v>
      </c>
      <c r="P739" s="27" t="s">
        <v>811</v>
      </c>
      <c r="Q739" s="27" t="s">
        <v>811</v>
      </c>
      <c r="R739" s="27" t="s">
        <v>811</v>
      </c>
      <c r="S739" s="27" t="s">
        <v>811</v>
      </c>
      <c r="T739" s="27" t="s">
        <v>811</v>
      </c>
      <c r="U739" s="27" t="s">
        <v>811</v>
      </c>
      <c r="V739" s="27" t="s">
        <v>811</v>
      </c>
      <c r="W739" s="184">
        <f t="shared" si="34"/>
        <v>0.60000000000000009</v>
      </c>
    </row>
    <row r="740" spans="1:24">
      <c r="A740" s="31" t="s">
        <v>1557</v>
      </c>
      <c r="B740" s="47">
        <v>43697</v>
      </c>
      <c r="C740" s="27" t="s">
        <v>1648</v>
      </c>
      <c r="D740" s="50">
        <v>0.34027777777777773</v>
      </c>
      <c r="E740" s="27" t="s">
        <v>1045</v>
      </c>
      <c r="F740" s="27">
        <v>1</v>
      </c>
      <c r="G740" s="27" t="s">
        <v>815</v>
      </c>
      <c r="H740" s="27" t="s">
        <v>1045</v>
      </c>
      <c r="I740" s="27">
        <v>6.5</v>
      </c>
      <c r="J740" s="219">
        <v>3.6</v>
      </c>
      <c r="K740" s="60">
        <v>0.55384615384615388</v>
      </c>
      <c r="L740" s="213">
        <v>4</v>
      </c>
      <c r="M740" s="27">
        <v>20.399999999999999</v>
      </c>
      <c r="N740" s="27">
        <v>8.59</v>
      </c>
      <c r="O740" s="51">
        <v>0.95240322616861139</v>
      </c>
      <c r="P740" s="27" t="s">
        <v>811</v>
      </c>
      <c r="Q740" s="27" t="s">
        <v>811</v>
      </c>
      <c r="R740" s="27" t="s">
        <v>811</v>
      </c>
      <c r="S740" s="27" t="s">
        <v>811</v>
      </c>
      <c r="T740" s="27" t="s">
        <v>811</v>
      </c>
      <c r="U740" s="27" t="s">
        <v>811</v>
      </c>
      <c r="V740" s="27" t="s">
        <v>811</v>
      </c>
      <c r="W740" s="184">
        <f t="shared" si="34"/>
        <v>-0.39999999999999991</v>
      </c>
    </row>
    <row r="741" spans="1:24">
      <c r="A741" s="31" t="s">
        <v>1557</v>
      </c>
      <c r="B741" s="47">
        <v>43697</v>
      </c>
      <c r="C741" s="27" t="s">
        <v>1648</v>
      </c>
      <c r="D741" s="50">
        <v>0.34027777777777773</v>
      </c>
      <c r="E741" s="27" t="s">
        <v>1045</v>
      </c>
      <c r="F741" s="27">
        <v>1</v>
      </c>
      <c r="G741" s="27" t="s">
        <v>815</v>
      </c>
      <c r="H741" s="27" t="s">
        <v>1045</v>
      </c>
      <c r="I741" s="27">
        <v>6.5</v>
      </c>
      <c r="J741" s="219">
        <v>3.6</v>
      </c>
      <c r="K741" s="60">
        <v>0.55384615384615388</v>
      </c>
      <c r="L741" s="213">
        <v>5</v>
      </c>
      <c r="M741" s="27">
        <v>14.7</v>
      </c>
      <c r="N741" s="27">
        <v>0.33</v>
      </c>
      <c r="O741" s="51">
        <v>3.2519543341743631E-2</v>
      </c>
      <c r="P741" s="27" t="s">
        <v>811</v>
      </c>
      <c r="Q741" s="27" t="s">
        <v>811</v>
      </c>
      <c r="R741" s="27" t="s">
        <v>811</v>
      </c>
      <c r="S741" s="27" t="s">
        <v>811</v>
      </c>
      <c r="T741" s="27" t="s">
        <v>811</v>
      </c>
      <c r="U741" s="27" t="s">
        <v>811</v>
      </c>
      <c r="V741" s="27" t="s">
        <v>811</v>
      </c>
      <c r="W741" s="184">
        <f t="shared" si="34"/>
        <v>-1.4</v>
      </c>
    </row>
    <row r="742" spans="1:24">
      <c r="A742" s="31" t="s">
        <v>1557</v>
      </c>
      <c r="B742" s="47">
        <v>43697</v>
      </c>
      <c r="C742" s="27" t="s">
        <v>1648</v>
      </c>
      <c r="D742" s="50">
        <v>0.34027777777777773</v>
      </c>
      <c r="E742" s="27" t="s">
        <v>1045</v>
      </c>
      <c r="F742" s="27">
        <v>1</v>
      </c>
      <c r="G742" s="27" t="s">
        <v>815</v>
      </c>
      <c r="H742" s="27" t="s">
        <v>1045</v>
      </c>
      <c r="I742" s="27">
        <v>6.5</v>
      </c>
      <c r="J742" s="219">
        <v>3.6</v>
      </c>
      <c r="K742" s="60">
        <v>0.55384615384615388</v>
      </c>
      <c r="L742" s="213">
        <v>5.5</v>
      </c>
      <c r="M742" s="27" t="s">
        <v>815</v>
      </c>
      <c r="N742" s="27" t="s">
        <v>815</v>
      </c>
      <c r="O742" s="62" t="s">
        <v>815</v>
      </c>
      <c r="P742" s="24">
        <v>5.91</v>
      </c>
      <c r="Q742" s="23">
        <v>16.8</v>
      </c>
      <c r="R742" s="68">
        <v>588.46029024736845</v>
      </c>
      <c r="S742" s="49">
        <v>11.246482843137258</v>
      </c>
      <c r="T742" s="24">
        <v>18.246036455696199</v>
      </c>
      <c r="U742" s="24">
        <v>13.016166242220471</v>
      </c>
      <c r="V742" s="51">
        <v>0.58364526108431014</v>
      </c>
      <c r="W742" s="184">
        <f t="shared" si="34"/>
        <v>-1.9</v>
      </c>
    </row>
    <row r="743" spans="1:24">
      <c r="A743" s="31" t="s">
        <v>1557</v>
      </c>
      <c r="B743" s="47">
        <v>43697</v>
      </c>
      <c r="C743" s="27" t="s">
        <v>1648</v>
      </c>
      <c r="D743" s="50">
        <v>0.34027777777777773</v>
      </c>
      <c r="E743" s="27" t="s">
        <v>1045</v>
      </c>
      <c r="F743" s="27">
        <v>1</v>
      </c>
      <c r="G743" s="27" t="s">
        <v>815</v>
      </c>
      <c r="H743" s="27" t="s">
        <v>1045</v>
      </c>
      <c r="I743" s="27">
        <v>6.5</v>
      </c>
      <c r="J743" s="219">
        <v>3.6</v>
      </c>
      <c r="K743" s="60">
        <v>0.55384615384615388</v>
      </c>
      <c r="L743" s="213">
        <v>6</v>
      </c>
      <c r="M743" s="27">
        <v>12.2</v>
      </c>
      <c r="N743" s="27">
        <v>0.05</v>
      </c>
      <c r="O743" s="51">
        <v>4.6615119383162573E-3</v>
      </c>
      <c r="P743" s="27" t="s">
        <v>811</v>
      </c>
      <c r="Q743" s="27" t="s">
        <v>811</v>
      </c>
      <c r="R743" s="27" t="s">
        <v>811</v>
      </c>
      <c r="S743" s="27" t="s">
        <v>811</v>
      </c>
      <c r="T743" s="27" t="s">
        <v>811</v>
      </c>
      <c r="U743" s="27" t="s">
        <v>811</v>
      </c>
      <c r="V743" s="27" t="s">
        <v>811</v>
      </c>
      <c r="W743" s="184">
        <f t="shared" si="34"/>
        <v>-2.4</v>
      </c>
    </row>
    <row r="744" spans="1:24" s="104" customFormat="1">
      <c r="A744" s="285" t="s">
        <v>1542</v>
      </c>
      <c r="B744" s="286">
        <v>43697</v>
      </c>
      <c r="C744" s="263" t="s">
        <v>1736</v>
      </c>
      <c r="D744" s="309">
        <v>0.30208333333333331</v>
      </c>
      <c r="E744" s="263" t="s">
        <v>1045</v>
      </c>
      <c r="F744" s="263">
        <v>0</v>
      </c>
      <c r="G744" s="263" t="s">
        <v>815</v>
      </c>
      <c r="H744" s="263" t="s">
        <v>1045</v>
      </c>
      <c r="I744" s="263">
        <v>2.0499999999999998</v>
      </c>
      <c r="J744" s="310">
        <v>2</v>
      </c>
      <c r="K744" s="291">
        <v>0.97560975609756106</v>
      </c>
      <c r="L744" s="312">
        <v>0.5</v>
      </c>
      <c r="M744" s="263">
        <v>27.6</v>
      </c>
      <c r="N744" s="263" t="s">
        <v>1747</v>
      </c>
      <c r="O744" s="294" t="s">
        <v>815</v>
      </c>
      <c r="P744" s="103">
        <v>5.52</v>
      </c>
      <c r="Q744" s="100">
        <v>1.7</v>
      </c>
      <c r="R744" s="103">
        <v>0.74596804026744401</v>
      </c>
      <c r="S744" s="297">
        <v>23.616274509803922</v>
      </c>
      <c r="T744" s="103">
        <v>8.2773451898734187</v>
      </c>
      <c r="U744" s="103">
        <v>3.7231707590849119</v>
      </c>
      <c r="V744" s="311">
        <v>0.68974910954490332</v>
      </c>
      <c r="W744" s="185">
        <f t="shared" si="34"/>
        <v>1.5</v>
      </c>
      <c r="X744" s="262"/>
    </row>
    <row r="745" spans="1:24" s="104" customFormat="1">
      <c r="A745" s="285" t="s">
        <v>1547</v>
      </c>
      <c r="B745" s="286">
        <v>43697</v>
      </c>
      <c r="C745" s="263" t="s">
        <v>1748</v>
      </c>
      <c r="D745" s="309">
        <v>0.33333333333333331</v>
      </c>
      <c r="E745" s="263" t="s">
        <v>1655</v>
      </c>
      <c r="F745" s="263" t="s">
        <v>1028</v>
      </c>
      <c r="G745" s="263" t="s">
        <v>815</v>
      </c>
      <c r="H745" s="263" t="s">
        <v>815</v>
      </c>
      <c r="I745" s="263">
        <v>7.84</v>
      </c>
      <c r="J745" s="310">
        <v>2.35</v>
      </c>
      <c r="K745" s="291">
        <v>0.29974489795918369</v>
      </c>
      <c r="L745" s="312">
        <v>0.5</v>
      </c>
      <c r="M745" s="263">
        <v>26.1</v>
      </c>
      <c r="N745" s="263">
        <v>8.19</v>
      </c>
      <c r="O745" s="311">
        <v>1.0113902922391609</v>
      </c>
      <c r="P745" s="103">
        <v>6.59</v>
      </c>
      <c r="Q745" s="100">
        <v>9.1999999999999993</v>
      </c>
      <c r="R745" s="103">
        <v>0.63941522911579185</v>
      </c>
      <c r="S745" s="297">
        <v>15.321237745098044</v>
      </c>
      <c r="T745" s="103">
        <v>8.5848626582278467</v>
      </c>
      <c r="U745" s="103">
        <v>5.8922793907304882</v>
      </c>
      <c r="V745" s="311">
        <v>0.5929942960562129</v>
      </c>
      <c r="W745" s="185">
        <f t="shared" si="34"/>
        <v>1.85</v>
      </c>
      <c r="X745" s="262"/>
    </row>
    <row r="746" spans="1:24">
      <c r="A746" s="31" t="s">
        <v>1547</v>
      </c>
      <c r="B746" s="47">
        <v>43697</v>
      </c>
      <c r="C746" s="27" t="s">
        <v>1748</v>
      </c>
      <c r="D746" s="50">
        <v>0.33333333333333331</v>
      </c>
      <c r="E746" s="27" t="s">
        <v>1655</v>
      </c>
      <c r="F746" s="27" t="s">
        <v>1028</v>
      </c>
      <c r="G746" s="27" t="s">
        <v>815</v>
      </c>
      <c r="H746" s="27" t="s">
        <v>815</v>
      </c>
      <c r="I746" s="27">
        <v>7.84</v>
      </c>
      <c r="J746" s="219">
        <v>2.35</v>
      </c>
      <c r="K746" s="60">
        <v>0.29974489795918369</v>
      </c>
      <c r="L746" s="213">
        <v>1</v>
      </c>
      <c r="M746" s="27">
        <v>26.1</v>
      </c>
      <c r="N746" s="27">
        <v>8.15</v>
      </c>
      <c r="O746" s="51">
        <v>1.0064506571122298</v>
      </c>
      <c r="P746" s="27" t="s">
        <v>811</v>
      </c>
      <c r="Q746" s="27" t="s">
        <v>811</v>
      </c>
      <c r="R746" s="27" t="s">
        <v>811</v>
      </c>
      <c r="S746" s="27" t="s">
        <v>811</v>
      </c>
      <c r="T746" s="27" t="s">
        <v>811</v>
      </c>
      <c r="U746" s="27" t="s">
        <v>811</v>
      </c>
      <c r="V746" s="27" t="s">
        <v>811</v>
      </c>
      <c r="W746" s="184">
        <f t="shared" si="34"/>
        <v>1.35</v>
      </c>
    </row>
    <row r="747" spans="1:24">
      <c r="A747" s="31" t="s">
        <v>1547</v>
      </c>
      <c r="B747" s="47">
        <v>43697</v>
      </c>
      <c r="C747" s="27" t="s">
        <v>1748</v>
      </c>
      <c r="D747" s="50">
        <v>0.33333333333333331</v>
      </c>
      <c r="E747" s="27" t="s">
        <v>1655</v>
      </c>
      <c r="F747" s="27" t="s">
        <v>1028</v>
      </c>
      <c r="G747" s="27" t="s">
        <v>815</v>
      </c>
      <c r="H747" s="27" t="s">
        <v>815</v>
      </c>
      <c r="I747" s="27">
        <v>7.84</v>
      </c>
      <c r="J747" s="219">
        <v>2.35</v>
      </c>
      <c r="K747" s="60">
        <v>0.29974489795918369</v>
      </c>
      <c r="L747" s="213">
        <v>2</v>
      </c>
      <c r="M747" s="27">
        <v>26.1</v>
      </c>
      <c r="N747" s="27">
        <v>8.06</v>
      </c>
      <c r="O747" s="51">
        <v>0.99533647807663461</v>
      </c>
      <c r="P747" s="27" t="s">
        <v>811</v>
      </c>
      <c r="Q747" s="27" t="s">
        <v>811</v>
      </c>
      <c r="R747" s="27" t="s">
        <v>811</v>
      </c>
      <c r="S747" s="27" t="s">
        <v>811</v>
      </c>
      <c r="T747" s="27" t="s">
        <v>811</v>
      </c>
      <c r="U747" s="27" t="s">
        <v>811</v>
      </c>
      <c r="V747" s="27" t="s">
        <v>811</v>
      </c>
      <c r="W747" s="184">
        <f t="shared" si="34"/>
        <v>0.35000000000000009</v>
      </c>
    </row>
    <row r="748" spans="1:24">
      <c r="A748" s="31" t="s">
        <v>1547</v>
      </c>
      <c r="B748" s="47">
        <v>43697</v>
      </c>
      <c r="C748" s="27" t="s">
        <v>1748</v>
      </c>
      <c r="D748" s="50">
        <v>0.33333333333333331</v>
      </c>
      <c r="E748" s="27" t="s">
        <v>1655</v>
      </c>
      <c r="F748" s="27" t="s">
        <v>1028</v>
      </c>
      <c r="G748" s="27" t="s">
        <v>815</v>
      </c>
      <c r="H748" s="27" t="s">
        <v>815</v>
      </c>
      <c r="I748" s="27">
        <v>7.84</v>
      </c>
      <c r="J748" s="219">
        <v>2.35</v>
      </c>
      <c r="K748" s="60">
        <v>0.29974489795918369</v>
      </c>
      <c r="L748" s="213">
        <v>3</v>
      </c>
      <c r="M748" s="27">
        <v>25.7</v>
      </c>
      <c r="N748" s="27">
        <v>8.27</v>
      </c>
      <c r="O748" s="51">
        <v>1.0138637513972921</v>
      </c>
      <c r="P748" s="27" t="s">
        <v>811</v>
      </c>
      <c r="Q748" s="27" t="s">
        <v>811</v>
      </c>
      <c r="R748" s="27" t="s">
        <v>811</v>
      </c>
      <c r="S748" s="27" t="s">
        <v>811</v>
      </c>
      <c r="T748" s="27" t="s">
        <v>811</v>
      </c>
      <c r="U748" s="27" t="s">
        <v>811</v>
      </c>
      <c r="V748" s="27" t="s">
        <v>811</v>
      </c>
      <c r="W748" s="184">
        <f t="shared" ref="W748:W784" si="35">J748-L748</f>
        <v>-0.64999999999999991</v>
      </c>
    </row>
    <row r="749" spans="1:24">
      <c r="A749" s="31" t="s">
        <v>1547</v>
      </c>
      <c r="B749" s="47">
        <v>43697</v>
      </c>
      <c r="C749" s="27" t="s">
        <v>1748</v>
      </c>
      <c r="D749" s="50">
        <v>0.33333333333333331</v>
      </c>
      <c r="E749" s="27" t="s">
        <v>1655</v>
      </c>
      <c r="F749" s="27" t="s">
        <v>1028</v>
      </c>
      <c r="G749" s="27" t="s">
        <v>815</v>
      </c>
      <c r="H749" s="27" t="s">
        <v>815</v>
      </c>
      <c r="I749" s="27">
        <v>7.84</v>
      </c>
      <c r="J749" s="219">
        <v>2.35</v>
      </c>
      <c r="K749" s="60">
        <v>0.29974489795918369</v>
      </c>
      <c r="L749" s="213">
        <v>4</v>
      </c>
      <c r="M749" s="27">
        <v>24.7</v>
      </c>
      <c r="N749" s="27">
        <v>6.18</v>
      </c>
      <c r="O749" s="51">
        <v>0.74384717982714366</v>
      </c>
      <c r="P749" s="27" t="s">
        <v>811</v>
      </c>
      <c r="Q749" s="27" t="s">
        <v>811</v>
      </c>
      <c r="R749" s="27" t="s">
        <v>811</v>
      </c>
      <c r="S749" s="27" t="s">
        <v>811</v>
      </c>
      <c r="T749" s="27" t="s">
        <v>811</v>
      </c>
      <c r="U749" s="27" t="s">
        <v>811</v>
      </c>
      <c r="V749" s="27" t="s">
        <v>811</v>
      </c>
      <c r="W749" s="184">
        <f t="shared" si="35"/>
        <v>-1.65</v>
      </c>
    </row>
    <row r="750" spans="1:24">
      <c r="A750" s="31" t="s">
        <v>1547</v>
      </c>
      <c r="B750" s="47">
        <v>43697</v>
      </c>
      <c r="C750" s="27" t="s">
        <v>1748</v>
      </c>
      <c r="D750" s="50">
        <v>0.33333333333333331</v>
      </c>
      <c r="E750" s="27" t="s">
        <v>1655</v>
      </c>
      <c r="F750" s="27" t="s">
        <v>1028</v>
      </c>
      <c r="G750" s="27" t="s">
        <v>815</v>
      </c>
      <c r="H750" s="27" t="s">
        <v>815</v>
      </c>
      <c r="I750" s="27">
        <v>7.84</v>
      </c>
      <c r="J750" s="219">
        <v>2.35</v>
      </c>
      <c r="K750" s="60">
        <v>0.29974489795918369</v>
      </c>
      <c r="L750" s="213">
        <v>5</v>
      </c>
      <c r="M750" s="27">
        <v>24.3</v>
      </c>
      <c r="N750" s="27">
        <v>1.8</v>
      </c>
      <c r="O750" s="51">
        <v>0.21505257135862665</v>
      </c>
      <c r="P750" s="27" t="s">
        <v>811</v>
      </c>
      <c r="Q750" s="27" t="s">
        <v>811</v>
      </c>
      <c r="R750" s="27" t="s">
        <v>811</v>
      </c>
      <c r="S750" s="27" t="s">
        <v>811</v>
      </c>
      <c r="T750" s="27" t="s">
        <v>811</v>
      </c>
      <c r="U750" s="27" t="s">
        <v>811</v>
      </c>
      <c r="V750" s="27" t="s">
        <v>811</v>
      </c>
      <c r="W750" s="184">
        <f t="shared" si="35"/>
        <v>-2.65</v>
      </c>
    </row>
    <row r="751" spans="1:24">
      <c r="A751" s="31" t="s">
        <v>1547</v>
      </c>
      <c r="B751" s="47">
        <v>43697</v>
      </c>
      <c r="C751" s="27" t="s">
        <v>1748</v>
      </c>
      <c r="D751" s="50">
        <v>0.33333333333333331</v>
      </c>
      <c r="E751" s="27" t="s">
        <v>1655</v>
      </c>
      <c r="F751" s="27" t="s">
        <v>1028</v>
      </c>
      <c r="G751" s="27" t="s">
        <v>815</v>
      </c>
      <c r="H751" s="27" t="s">
        <v>815</v>
      </c>
      <c r="I751" s="27">
        <v>7.84</v>
      </c>
      <c r="J751" s="219">
        <v>2.35</v>
      </c>
      <c r="K751" s="60">
        <v>0.29974489795918369</v>
      </c>
      <c r="L751" s="213">
        <v>6</v>
      </c>
      <c r="M751" s="27">
        <v>23.6</v>
      </c>
      <c r="N751" s="27">
        <v>0.08</v>
      </c>
      <c r="O751" s="51">
        <v>9.4335884565772167E-3</v>
      </c>
      <c r="P751" s="27" t="s">
        <v>811</v>
      </c>
      <c r="Q751" s="27" t="s">
        <v>811</v>
      </c>
      <c r="R751" s="27" t="s">
        <v>811</v>
      </c>
      <c r="S751" s="27" t="s">
        <v>811</v>
      </c>
      <c r="T751" s="27" t="s">
        <v>811</v>
      </c>
      <c r="U751" s="27" t="s">
        <v>811</v>
      </c>
      <c r="V751" s="27" t="s">
        <v>811</v>
      </c>
      <c r="W751" s="184">
        <f t="shared" si="35"/>
        <v>-3.65</v>
      </c>
    </row>
    <row r="752" spans="1:24">
      <c r="A752" s="31" t="s">
        <v>1547</v>
      </c>
      <c r="B752" s="47">
        <v>43697</v>
      </c>
      <c r="C752" s="27" t="s">
        <v>1748</v>
      </c>
      <c r="D752" s="50">
        <v>0.33333333333333331</v>
      </c>
      <c r="E752" s="27" t="s">
        <v>1655</v>
      </c>
      <c r="F752" s="27" t="s">
        <v>1028</v>
      </c>
      <c r="G752" s="27" t="s">
        <v>815</v>
      </c>
      <c r="H752" s="27" t="s">
        <v>815</v>
      </c>
      <c r="I752" s="27">
        <v>7.84</v>
      </c>
      <c r="J752" s="219">
        <v>2.35</v>
      </c>
      <c r="K752" s="60">
        <v>0.29974489795918369</v>
      </c>
      <c r="L752" s="213">
        <v>6.85</v>
      </c>
      <c r="M752" s="27" t="s">
        <v>815</v>
      </c>
      <c r="N752" s="27" t="s">
        <v>815</v>
      </c>
      <c r="O752" s="62" t="s">
        <v>815</v>
      </c>
      <c r="P752" s="24">
        <v>6.2</v>
      </c>
      <c r="Q752" s="23">
        <v>25.900000000000006</v>
      </c>
      <c r="R752" s="24">
        <v>1.562980655798454</v>
      </c>
      <c r="S752" s="49">
        <v>33.803161764705891</v>
      </c>
      <c r="T752" s="24">
        <v>8.7215370886075938</v>
      </c>
      <c r="U752" s="24">
        <v>9.4874148603507393</v>
      </c>
      <c r="V752" s="51">
        <v>0.47896974592799235</v>
      </c>
      <c r="W752" s="184">
        <f t="shared" si="35"/>
        <v>-4.5</v>
      </c>
    </row>
    <row r="753" spans="1:24">
      <c r="A753" s="31" t="s">
        <v>1547</v>
      </c>
      <c r="B753" s="47">
        <v>43697</v>
      </c>
      <c r="C753" s="27" t="s">
        <v>1748</v>
      </c>
      <c r="D753" s="50">
        <v>0.33333333333333331</v>
      </c>
      <c r="E753" s="27" t="s">
        <v>1655</v>
      </c>
      <c r="F753" s="27" t="s">
        <v>1028</v>
      </c>
      <c r="G753" s="27" t="s">
        <v>815</v>
      </c>
      <c r="H753" s="27" t="s">
        <v>815</v>
      </c>
      <c r="I753" s="27">
        <v>7.84</v>
      </c>
      <c r="J753" s="219">
        <v>2.35</v>
      </c>
      <c r="K753" s="60">
        <v>0.29974489795918369</v>
      </c>
      <c r="L753" s="213">
        <v>7</v>
      </c>
      <c r="M753" s="27">
        <v>20.6</v>
      </c>
      <c r="N753" s="27">
        <v>0.06</v>
      </c>
      <c r="O753" s="51">
        <v>6.6786740333576108E-3</v>
      </c>
      <c r="P753" s="27" t="s">
        <v>811</v>
      </c>
      <c r="Q753" s="27" t="s">
        <v>811</v>
      </c>
      <c r="R753" s="27" t="s">
        <v>811</v>
      </c>
      <c r="S753" s="27" t="s">
        <v>811</v>
      </c>
      <c r="T753" s="27" t="s">
        <v>811</v>
      </c>
      <c r="U753" s="27" t="s">
        <v>811</v>
      </c>
      <c r="V753" s="27" t="s">
        <v>811</v>
      </c>
      <c r="W753" s="184">
        <f t="shared" si="35"/>
        <v>-4.6500000000000004</v>
      </c>
    </row>
    <row r="754" spans="1:24" s="104" customFormat="1">
      <c r="A754" s="285" t="s">
        <v>1558</v>
      </c>
      <c r="B754" s="286">
        <v>43697</v>
      </c>
      <c r="C754" s="263" t="s">
        <v>1694</v>
      </c>
      <c r="D754" s="309">
        <v>0.33333333333333331</v>
      </c>
      <c r="E754" s="263" t="s">
        <v>815</v>
      </c>
      <c r="F754" s="263">
        <v>0</v>
      </c>
      <c r="G754" s="263" t="s">
        <v>1042</v>
      </c>
      <c r="H754" s="263" t="s">
        <v>1749</v>
      </c>
      <c r="I754" s="263">
        <v>7.7</v>
      </c>
      <c r="J754" s="310">
        <v>1.1499999999999999</v>
      </c>
      <c r="K754" s="291">
        <v>0.14935064935064934</v>
      </c>
      <c r="L754" s="312">
        <v>0.5</v>
      </c>
      <c r="M754" s="263">
        <v>26.3</v>
      </c>
      <c r="N754" s="263">
        <v>8.01</v>
      </c>
      <c r="O754" s="311">
        <v>0.99275335032703604</v>
      </c>
      <c r="P754" s="103">
        <v>7.52</v>
      </c>
      <c r="Q754" s="100">
        <v>29.6</v>
      </c>
      <c r="R754" s="103">
        <v>0.99462405368992546</v>
      </c>
      <c r="S754" s="297">
        <v>36.713700980392161</v>
      </c>
      <c r="T754" s="103">
        <v>18.78419202531645</v>
      </c>
      <c r="U754" s="103">
        <v>5.9773592236418844</v>
      </c>
      <c r="V754" s="311">
        <v>0.75860320043990226</v>
      </c>
      <c r="W754" s="185">
        <f t="shared" si="35"/>
        <v>0.64999999999999991</v>
      </c>
      <c r="X754" s="262"/>
    </row>
    <row r="755" spans="1:24">
      <c r="A755" s="31" t="s">
        <v>1558</v>
      </c>
      <c r="B755" s="47">
        <v>43697</v>
      </c>
      <c r="C755" s="27" t="s">
        <v>1694</v>
      </c>
      <c r="D755" s="50">
        <v>0.33333333333333331</v>
      </c>
      <c r="E755" s="27" t="s">
        <v>815</v>
      </c>
      <c r="F755" s="27">
        <v>0</v>
      </c>
      <c r="G755" s="27" t="s">
        <v>1042</v>
      </c>
      <c r="H755" s="27" t="s">
        <v>1749</v>
      </c>
      <c r="I755" s="27">
        <v>7.7</v>
      </c>
      <c r="J755" s="219">
        <v>1.1499999999999999</v>
      </c>
      <c r="K755" s="60">
        <v>0.14935064935064934</v>
      </c>
      <c r="L755" s="213">
        <v>1</v>
      </c>
      <c r="M755" s="27">
        <v>26.2</v>
      </c>
      <c r="N755" s="27">
        <v>8.1999999999999993</v>
      </c>
      <c r="O755" s="51">
        <v>1.0144630803793266</v>
      </c>
      <c r="P755" s="27" t="s">
        <v>811</v>
      </c>
      <c r="Q755" s="27" t="s">
        <v>811</v>
      </c>
      <c r="R755" s="27" t="s">
        <v>811</v>
      </c>
      <c r="S755" s="27" t="s">
        <v>811</v>
      </c>
      <c r="T755" s="27" t="s">
        <v>811</v>
      </c>
      <c r="U755" s="27" t="s">
        <v>811</v>
      </c>
      <c r="V755" s="27" t="s">
        <v>811</v>
      </c>
      <c r="W755" s="184">
        <f t="shared" si="35"/>
        <v>0.14999999999999991</v>
      </c>
    </row>
    <row r="756" spans="1:24">
      <c r="A756" s="31" t="s">
        <v>1558</v>
      </c>
      <c r="B756" s="47">
        <v>43697</v>
      </c>
      <c r="C756" s="27" t="s">
        <v>1694</v>
      </c>
      <c r="D756" s="50">
        <v>0.33333333333333331</v>
      </c>
      <c r="E756" s="27" t="s">
        <v>815</v>
      </c>
      <c r="F756" s="27">
        <v>0</v>
      </c>
      <c r="G756" s="27" t="s">
        <v>1042</v>
      </c>
      <c r="H756" s="27" t="s">
        <v>1749</v>
      </c>
      <c r="I756" s="27">
        <v>7.7</v>
      </c>
      <c r="J756" s="219">
        <v>1.1499999999999999</v>
      </c>
      <c r="K756" s="60">
        <v>0.14935064935064934</v>
      </c>
      <c r="L756" s="213">
        <v>2</v>
      </c>
      <c r="M756" s="27">
        <v>25</v>
      </c>
      <c r="N756" s="27">
        <v>9.86</v>
      </c>
      <c r="O756" s="51">
        <v>1.1933766391962612</v>
      </c>
      <c r="P756" s="27" t="s">
        <v>811</v>
      </c>
      <c r="Q756" s="27" t="s">
        <v>811</v>
      </c>
      <c r="R756" s="27" t="s">
        <v>811</v>
      </c>
      <c r="S756" s="27" t="s">
        <v>811</v>
      </c>
      <c r="T756" s="27" t="s">
        <v>811</v>
      </c>
      <c r="U756" s="27" t="s">
        <v>811</v>
      </c>
      <c r="V756" s="27" t="s">
        <v>811</v>
      </c>
      <c r="W756" s="184">
        <f t="shared" si="35"/>
        <v>-0.85000000000000009</v>
      </c>
    </row>
    <row r="757" spans="1:24">
      <c r="A757" s="31" t="s">
        <v>1558</v>
      </c>
      <c r="B757" s="47">
        <v>43697</v>
      </c>
      <c r="C757" s="27" t="s">
        <v>1694</v>
      </c>
      <c r="D757" s="50">
        <v>0.33333333333333331</v>
      </c>
      <c r="E757" s="27" t="s">
        <v>815</v>
      </c>
      <c r="F757" s="27">
        <v>0</v>
      </c>
      <c r="G757" s="27" t="s">
        <v>1042</v>
      </c>
      <c r="H757" s="27" t="s">
        <v>1749</v>
      </c>
      <c r="I757" s="27">
        <v>7.7</v>
      </c>
      <c r="J757" s="219">
        <v>1.1499999999999999</v>
      </c>
      <c r="K757" s="60">
        <v>0.14935064935064934</v>
      </c>
      <c r="L757" s="213">
        <v>3</v>
      </c>
      <c r="M757" s="27">
        <v>22.1</v>
      </c>
      <c r="N757" s="27">
        <v>5.0999999999999996</v>
      </c>
      <c r="O757" s="51">
        <v>0.58448807950115256</v>
      </c>
      <c r="P757" s="27" t="s">
        <v>811</v>
      </c>
      <c r="Q757" s="27" t="s">
        <v>811</v>
      </c>
      <c r="R757" s="27" t="s">
        <v>811</v>
      </c>
      <c r="S757" s="27" t="s">
        <v>811</v>
      </c>
      <c r="T757" s="27" t="s">
        <v>811</v>
      </c>
      <c r="U757" s="27" t="s">
        <v>811</v>
      </c>
      <c r="V757" s="27" t="s">
        <v>811</v>
      </c>
      <c r="W757" s="184">
        <f t="shared" si="35"/>
        <v>-1.85</v>
      </c>
    </row>
    <row r="758" spans="1:24">
      <c r="A758" s="31" t="s">
        <v>1558</v>
      </c>
      <c r="B758" s="47">
        <v>43697</v>
      </c>
      <c r="C758" s="27" t="s">
        <v>1694</v>
      </c>
      <c r="D758" s="50">
        <v>0.33333333333333331</v>
      </c>
      <c r="E758" s="27" t="s">
        <v>815</v>
      </c>
      <c r="F758" s="27">
        <v>0</v>
      </c>
      <c r="G758" s="27" t="s">
        <v>1042</v>
      </c>
      <c r="H758" s="27" t="s">
        <v>1749</v>
      </c>
      <c r="I758" s="27">
        <v>7.7</v>
      </c>
      <c r="J758" s="219">
        <v>1.1499999999999999</v>
      </c>
      <c r="K758" s="60">
        <v>0.14935064935064934</v>
      </c>
      <c r="L758" s="213">
        <v>4</v>
      </c>
      <c r="M758" s="27">
        <v>16.899999999999999</v>
      </c>
      <c r="N758" s="27">
        <v>0.12</v>
      </c>
      <c r="O758" s="51">
        <v>1.2392266568618405E-2</v>
      </c>
      <c r="P758" s="27" t="s">
        <v>811</v>
      </c>
      <c r="Q758" s="27" t="s">
        <v>811</v>
      </c>
      <c r="R758" s="27" t="s">
        <v>811</v>
      </c>
      <c r="S758" s="27" t="s">
        <v>811</v>
      </c>
      <c r="T758" s="27" t="s">
        <v>811</v>
      </c>
      <c r="U758" s="27" t="s">
        <v>811</v>
      </c>
      <c r="V758" s="27" t="s">
        <v>811</v>
      </c>
      <c r="W758" s="184">
        <f t="shared" si="35"/>
        <v>-2.85</v>
      </c>
    </row>
    <row r="759" spans="1:24">
      <c r="A759" s="31" t="s">
        <v>1558</v>
      </c>
      <c r="B759" s="47">
        <v>43697</v>
      </c>
      <c r="C759" s="27" t="s">
        <v>1694</v>
      </c>
      <c r="D759" s="50">
        <v>0.33333333333333331</v>
      </c>
      <c r="E759" s="27" t="s">
        <v>815</v>
      </c>
      <c r="F759" s="27">
        <v>0</v>
      </c>
      <c r="G759" s="27" t="s">
        <v>1042</v>
      </c>
      <c r="H759" s="27" t="s">
        <v>1749</v>
      </c>
      <c r="I759" s="27">
        <v>7.7</v>
      </c>
      <c r="J759" s="219">
        <v>1.1499999999999999</v>
      </c>
      <c r="K759" s="60">
        <v>0.14935064935064934</v>
      </c>
      <c r="L759" s="213">
        <v>5</v>
      </c>
      <c r="M759" s="27">
        <v>13.3</v>
      </c>
      <c r="N759" s="27">
        <v>0.09</v>
      </c>
      <c r="O759" s="51">
        <v>8.6004690343195068E-3</v>
      </c>
      <c r="P759" s="27" t="s">
        <v>811</v>
      </c>
      <c r="Q759" s="27" t="s">
        <v>811</v>
      </c>
      <c r="R759" s="27" t="s">
        <v>811</v>
      </c>
      <c r="S759" s="27" t="s">
        <v>811</v>
      </c>
      <c r="T759" s="27" t="s">
        <v>811</v>
      </c>
      <c r="U759" s="27" t="s">
        <v>811</v>
      </c>
      <c r="V759" s="27" t="s">
        <v>811</v>
      </c>
      <c r="W759" s="184">
        <f t="shared" si="35"/>
        <v>-3.85</v>
      </c>
    </row>
    <row r="760" spans="1:24">
      <c r="A760" s="31" t="s">
        <v>1558</v>
      </c>
      <c r="B760" s="47">
        <v>43697</v>
      </c>
      <c r="C760" s="27" t="s">
        <v>1694</v>
      </c>
      <c r="D760" s="50">
        <v>0.33333333333333331</v>
      </c>
      <c r="E760" s="27" t="s">
        <v>815</v>
      </c>
      <c r="F760" s="27">
        <v>0</v>
      </c>
      <c r="G760" s="27" t="s">
        <v>1042</v>
      </c>
      <c r="H760" s="27" t="s">
        <v>1749</v>
      </c>
      <c r="I760" s="27">
        <v>7.7</v>
      </c>
      <c r="J760" s="219">
        <v>1.1499999999999999</v>
      </c>
      <c r="K760" s="60">
        <v>0.14935064935064934</v>
      </c>
      <c r="L760" s="213">
        <v>6</v>
      </c>
      <c r="M760" s="27">
        <v>12</v>
      </c>
      <c r="N760" s="27">
        <v>7.0000000000000007E-2</v>
      </c>
      <c r="O760" s="51">
        <v>6.4965481781382849E-3</v>
      </c>
      <c r="P760" s="27" t="s">
        <v>811</v>
      </c>
      <c r="Q760" s="27" t="s">
        <v>811</v>
      </c>
      <c r="R760" s="27" t="s">
        <v>811</v>
      </c>
      <c r="S760" s="27" t="s">
        <v>811</v>
      </c>
      <c r="T760" s="27" t="s">
        <v>811</v>
      </c>
      <c r="U760" s="27" t="s">
        <v>811</v>
      </c>
      <c r="V760" s="27" t="s">
        <v>811</v>
      </c>
      <c r="W760" s="184">
        <f t="shared" si="35"/>
        <v>-4.8499999999999996</v>
      </c>
    </row>
    <row r="761" spans="1:24">
      <c r="A761" s="31" t="s">
        <v>1558</v>
      </c>
      <c r="B761" s="47">
        <v>43697</v>
      </c>
      <c r="C761" s="27" t="s">
        <v>1694</v>
      </c>
      <c r="D761" s="50">
        <v>0.33333333333333331</v>
      </c>
      <c r="E761" s="27" t="s">
        <v>815</v>
      </c>
      <c r="F761" s="27">
        <v>0</v>
      </c>
      <c r="G761" s="27" t="s">
        <v>1042</v>
      </c>
      <c r="H761" s="27" t="s">
        <v>1749</v>
      </c>
      <c r="I761" s="27">
        <v>7.7</v>
      </c>
      <c r="J761" s="219">
        <v>1.1499999999999999</v>
      </c>
      <c r="K761" s="60">
        <v>0.14935064935064934</v>
      </c>
      <c r="L761" s="213">
        <v>7.2</v>
      </c>
      <c r="M761" s="27" t="s">
        <v>815</v>
      </c>
      <c r="N761" s="27" t="s">
        <v>815</v>
      </c>
      <c r="O761" s="62" t="s">
        <v>815</v>
      </c>
      <c r="P761" s="24">
        <v>6.43</v>
      </c>
      <c r="Q761" s="23">
        <v>100.8</v>
      </c>
      <c r="R761" s="24">
        <v>19.33062832745366</v>
      </c>
      <c r="S761" s="49">
        <v>307.68490196078437</v>
      </c>
      <c r="T761" s="24">
        <v>7.4060456962025309</v>
      </c>
      <c r="U761" s="24">
        <v>14.3660086527558</v>
      </c>
      <c r="V761" s="51">
        <v>0.34016292525729747</v>
      </c>
      <c r="W761" s="184">
        <f t="shared" si="35"/>
        <v>-6.0500000000000007</v>
      </c>
    </row>
    <row r="762" spans="1:24" s="104" customFormat="1">
      <c r="A762" s="285" t="s">
        <v>1544</v>
      </c>
      <c r="B762" s="286">
        <v>43697</v>
      </c>
      <c r="C762" s="263" t="s">
        <v>1743</v>
      </c>
      <c r="D762" s="309">
        <v>0.30208333333333331</v>
      </c>
      <c r="E762" s="263" t="s">
        <v>1045</v>
      </c>
      <c r="F762" s="263">
        <v>1</v>
      </c>
      <c r="G762" s="263" t="s">
        <v>1646</v>
      </c>
      <c r="H762" s="263" t="s">
        <v>1045</v>
      </c>
      <c r="I762" s="263">
        <v>9.8000000000000007</v>
      </c>
      <c r="J762" s="310">
        <v>4.4000000000000004</v>
      </c>
      <c r="K762" s="291">
        <v>0.44897959183673469</v>
      </c>
      <c r="L762" s="312">
        <v>0.5</v>
      </c>
      <c r="M762" s="263">
        <v>26.6</v>
      </c>
      <c r="N762" s="263">
        <v>8.1300000000000008</v>
      </c>
      <c r="O762" s="311">
        <v>1.0131002294779692</v>
      </c>
      <c r="P762" s="103">
        <v>6.76</v>
      </c>
      <c r="Q762" s="100">
        <v>16</v>
      </c>
      <c r="R762" s="103">
        <v>0.35523068284210663</v>
      </c>
      <c r="S762" s="297">
        <v>24.780490196078439</v>
      </c>
      <c r="T762" s="103">
        <v>1.6742617721518989</v>
      </c>
      <c r="U762" s="103">
        <v>0.95961377680643423</v>
      </c>
      <c r="V762" s="311">
        <v>0.6356647233442938</v>
      </c>
      <c r="W762" s="185">
        <f t="shared" si="35"/>
        <v>3.9000000000000004</v>
      </c>
      <c r="X762" s="262"/>
    </row>
    <row r="763" spans="1:24">
      <c r="A763" s="31" t="s">
        <v>1544</v>
      </c>
      <c r="B763" s="47">
        <v>43697</v>
      </c>
      <c r="C763" s="27" t="s">
        <v>1743</v>
      </c>
      <c r="D763" s="50">
        <v>0.30208333333333331</v>
      </c>
      <c r="E763" s="27" t="s">
        <v>1045</v>
      </c>
      <c r="F763" s="27">
        <v>1</v>
      </c>
      <c r="G763" s="27" t="s">
        <v>1646</v>
      </c>
      <c r="H763" s="27" t="s">
        <v>1045</v>
      </c>
      <c r="I763" s="27">
        <v>9.8000000000000007</v>
      </c>
      <c r="J763" s="219">
        <v>4.4000000000000004</v>
      </c>
      <c r="K763" s="60">
        <v>0.44897959183673469</v>
      </c>
      <c r="L763" s="213">
        <v>2</v>
      </c>
      <c r="M763" s="27">
        <v>26.7</v>
      </c>
      <c r="N763" s="27">
        <v>8</v>
      </c>
      <c r="O763" s="51">
        <v>0.99869782025122333</v>
      </c>
      <c r="P763" s="27" t="s">
        <v>811</v>
      </c>
      <c r="Q763" s="27" t="s">
        <v>811</v>
      </c>
      <c r="R763" s="27" t="s">
        <v>811</v>
      </c>
      <c r="S763" s="27" t="s">
        <v>811</v>
      </c>
      <c r="T763" s="27" t="s">
        <v>811</v>
      </c>
      <c r="U763" s="27" t="s">
        <v>811</v>
      </c>
      <c r="V763" s="27" t="s">
        <v>811</v>
      </c>
      <c r="W763" s="184">
        <f t="shared" si="35"/>
        <v>2.4000000000000004</v>
      </c>
    </row>
    <row r="764" spans="1:24">
      <c r="A764" s="31" t="s">
        <v>1544</v>
      </c>
      <c r="B764" s="47">
        <v>43697</v>
      </c>
      <c r="C764" s="27" t="s">
        <v>1743</v>
      </c>
      <c r="D764" s="50">
        <v>0.30208333333333331</v>
      </c>
      <c r="E764" s="27" t="s">
        <v>1045</v>
      </c>
      <c r="F764" s="27">
        <v>1</v>
      </c>
      <c r="G764" s="27" t="s">
        <v>1646</v>
      </c>
      <c r="H764" s="27" t="s">
        <v>1045</v>
      </c>
      <c r="I764" s="27">
        <v>9.8000000000000007</v>
      </c>
      <c r="J764" s="219">
        <v>4.4000000000000004</v>
      </c>
      <c r="K764" s="60">
        <v>0.44897959183673469</v>
      </c>
      <c r="L764" s="213">
        <v>4</v>
      </c>
      <c r="M764" s="27">
        <v>25.7</v>
      </c>
      <c r="N764" s="27">
        <v>7.6</v>
      </c>
      <c r="O764" s="51">
        <v>0.93172485013535922</v>
      </c>
      <c r="P764" s="27" t="s">
        <v>811</v>
      </c>
      <c r="Q764" s="27" t="s">
        <v>811</v>
      </c>
      <c r="R764" s="27" t="s">
        <v>811</v>
      </c>
      <c r="S764" s="27" t="s">
        <v>811</v>
      </c>
      <c r="T764" s="27" t="s">
        <v>811</v>
      </c>
      <c r="U764" s="27" t="s">
        <v>811</v>
      </c>
      <c r="V764" s="27" t="s">
        <v>811</v>
      </c>
      <c r="W764" s="184">
        <f t="shared" si="35"/>
        <v>0.40000000000000036</v>
      </c>
    </row>
    <row r="765" spans="1:24">
      <c r="A765" s="31" t="s">
        <v>1544</v>
      </c>
      <c r="B765" s="47">
        <v>43697</v>
      </c>
      <c r="C765" s="27" t="s">
        <v>1743</v>
      </c>
      <c r="D765" s="50">
        <v>0.30208333333333331</v>
      </c>
      <c r="E765" s="27" t="s">
        <v>1045</v>
      </c>
      <c r="F765" s="27">
        <v>1</v>
      </c>
      <c r="G765" s="27" t="s">
        <v>1646</v>
      </c>
      <c r="H765" s="27" t="s">
        <v>1045</v>
      </c>
      <c r="I765" s="27">
        <v>9.8000000000000007</v>
      </c>
      <c r="J765" s="219">
        <v>4.4000000000000004</v>
      </c>
      <c r="K765" s="60">
        <v>0.44897959183673469</v>
      </c>
      <c r="L765" s="213">
        <v>6</v>
      </c>
      <c r="M765" s="27">
        <v>21.4</v>
      </c>
      <c r="N765" s="27">
        <v>7.41</v>
      </c>
      <c r="O765" s="51">
        <v>0.83781697654931586</v>
      </c>
      <c r="P765" s="27" t="s">
        <v>811</v>
      </c>
      <c r="Q765" s="27" t="s">
        <v>811</v>
      </c>
      <c r="R765" s="27" t="s">
        <v>811</v>
      </c>
      <c r="S765" s="27" t="s">
        <v>811</v>
      </c>
      <c r="T765" s="27" t="s">
        <v>811</v>
      </c>
      <c r="U765" s="27" t="s">
        <v>811</v>
      </c>
      <c r="V765" s="27" t="s">
        <v>811</v>
      </c>
      <c r="W765" s="184">
        <f t="shared" si="35"/>
        <v>-1.5999999999999996</v>
      </c>
    </row>
    <row r="766" spans="1:24">
      <c r="A766" s="31" t="s">
        <v>1544</v>
      </c>
      <c r="B766" s="47">
        <v>43697</v>
      </c>
      <c r="C766" s="27" t="s">
        <v>1743</v>
      </c>
      <c r="D766" s="50">
        <v>0.30208333333333331</v>
      </c>
      <c r="E766" s="27" t="s">
        <v>1045</v>
      </c>
      <c r="F766" s="27">
        <v>1</v>
      </c>
      <c r="G766" s="27" t="s">
        <v>1646</v>
      </c>
      <c r="H766" s="27" t="s">
        <v>1045</v>
      </c>
      <c r="I766" s="27">
        <v>9.8000000000000007</v>
      </c>
      <c r="J766" s="219">
        <v>4.4000000000000004</v>
      </c>
      <c r="K766" s="60">
        <v>0.44897959183673469</v>
      </c>
      <c r="L766" s="213">
        <v>8</v>
      </c>
      <c r="M766" s="27">
        <v>15.1</v>
      </c>
      <c r="N766" s="27">
        <v>4.4000000000000004</v>
      </c>
      <c r="O766" s="51">
        <v>0.43735933451620729</v>
      </c>
      <c r="P766" s="27" t="s">
        <v>811</v>
      </c>
      <c r="Q766" s="27" t="s">
        <v>811</v>
      </c>
      <c r="R766" s="27" t="s">
        <v>811</v>
      </c>
      <c r="S766" s="27" t="s">
        <v>811</v>
      </c>
      <c r="T766" s="27" t="s">
        <v>811</v>
      </c>
      <c r="U766" s="27" t="s">
        <v>811</v>
      </c>
      <c r="V766" s="27" t="s">
        <v>811</v>
      </c>
      <c r="W766" s="184">
        <f t="shared" si="35"/>
        <v>-3.5999999999999996</v>
      </c>
    </row>
    <row r="767" spans="1:24">
      <c r="A767" s="31" t="s">
        <v>1544</v>
      </c>
      <c r="B767" s="47">
        <v>43697</v>
      </c>
      <c r="C767" s="27" t="s">
        <v>1743</v>
      </c>
      <c r="D767" s="50">
        <v>0.30208333333333331</v>
      </c>
      <c r="E767" s="27" t="s">
        <v>1045</v>
      </c>
      <c r="F767" s="27">
        <v>1</v>
      </c>
      <c r="G767" s="27" t="s">
        <v>1646</v>
      </c>
      <c r="H767" s="27" t="s">
        <v>1045</v>
      </c>
      <c r="I767" s="27">
        <v>9.8000000000000007</v>
      </c>
      <c r="J767" s="219">
        <v>4.4000000000000004</v>
      </c>
      <c r="K767" s="60">
        <v>0.44897959183673469</v>
      </c>
      <c r="L767" s="213">
        <v>9</v>
      </c>
      <c r="M767" s="27">
        <v>13.5</v>
      </c>
      <c r="N767" s="27">
        <v>0.56000000000000005</v>
      </c>
      <c r="O767" s="51">
        <v>5.3752045706344051E-2</v>
      </c>
      <c r="P767" s="24">
        <v>6.42</v>
      </c>
      <c r="Q767" s="23">
        <v>20.399999999999999</v>
      </c>
      <c r="R767" s="24">
        <v>0.42627681941052792</v>
      </c>
      <c r="S767" s="49">
        <v>21.258737745098042</v>
      </c>
      <c r="T767" s="24">
        <v>3.9208477215189856</v>
      </c>
      <c r="U767" s="24">
        <v>1.9927016274393468</v>
      </c>
      <c r="V767" s="51">
        <v>0.66302781800741051</v>
      </c>
      <c r="W767" s="184">
        <f t="shared" si="35"/>
        <v>-4.5999999999999996</v>
      </c>
    </row>
    <row r="768" spans="1:24" s="104" customFormat="1">
      <c r="A768" s="285" t="s">
        <v>1616</v>
      </c>
      <c r="B768" s="286">
        <v>43697</v>
      </c>
      <c r="C768" s="263" t="s">
        <v>1739</v>
      </c>
      <c r="D768" s="309">
        <v>0.36458333333333331</v>
      </c>
      <c r="E768" s="263" t="s">
        <v>1045</v>
      </c>
      <c r="F768" s="263">
        <v>1</v>
      </c>
      <c r="G768" s="263" t="s">
        <v>1656</v>
      </c>
      <c r="H768" s="263" t="s">
        <v>1045</v>
      </c>
      <c r="I768" s="263">
        <v>6.6</v>
      </c>
      <c r="J768" s="310">
        <v>5.3</v>
      </c>
      <c r="K768" s="291">
        <v>0.80303030303030309</v>
      </c>
      <c r="L768" s="312">
        <v>0.5</v>
      </c>
      <c r="M768" s="263">
        <v>26.4</v>
      </c>
      <c r="N768" s="263">
        <v>7</v>
      </c>
      <c r="O768" s="311">
        <v>0.86914508427112624</v>
      </c>
      <c r="P768" s="103">
        <v>5.51</v>
      </c>
      <c r="Q768" s="100">
        <v>1.3999999999999997</v>
      </c>
      <c r="R768" s="103">
        <v>0.31970761455789598</v>
      </c>
      <c r="S768" s="297">
        <v>10.51884803921569</v>
      </c>
      <c r="T768" s="103">
        <v>1.4094550632911396</v>
      </c>
      <c r="U768" s="103">
        <v>1.1029510856671936</v>
      </c>
      <c r="V768" s="311">
        <v>0.56099809494396946</v>
      </c>
      <c r="W768" s="185">
        <f t="shared" si="35"/>
        <v>4.8</v>
      </c>
      <c r="X768" s="262"/>
    </row>
    <row r="769" spans="1:24">
      <c r="A769" s="31" t="s">
        <v>1616</v>
      </c>
      <c r="B769" s="47">
        <v>43697</v>
      </c>
      <c r="C769" s="27" t="s">
        <v>1739</v>
      </c>
      <c r="D769" s="50">
        <v>0.36458333333333331</v>
      </c>
      <c r="E769" s="27" t="s">
        <v>1045</v>
      </c>
      <c r="F769" s="27">
        <v>1</v>
      </c>
      <c r="G769" s="27" t="s">
        <v>1656</v>
      </c>
      <c r="H769" s="27" t="s">
        <v>1045</v>
      </c>
      <c r="I769" s="27">
        <v>6.6</v>
      </c>
      <c r="J769" s="219">
        <v>5.3</v>
      </c>
      <c r="K769" s="60">
        <v>0.80303030303030309</v>
      </c>
      <c r="L769" s="213">
        <v>2</v>
      </c>
      <c r="M769" s="27">
        <v>26.4</v>
      </c>
      <c r="N769" s="27">
        <v>7.17</v>
      </c>
      <c r="O769" s="51">
        <v>0.89025289346056791</v>
      </c>
      <c r="P769" s="27" t="s">
        <v>811</v>
      </c>
      <c r="Q769" s="27" t="s">
        <v>811</v>
      </c>
      <c r="R769" s="27" t="s">
        <v>811</v>
      </c>
      <c r="S769" s="27" t="s">
        <v>811</v>
      </c>
      <c r="T769" s="27" t="s">
        <v>811</v>
      </c>
      <c r="U769" s="27" t="s">
        <v>811</v>
      </c>
      <c r="V769" s="27" t="s">
        <v>811</v>
      </c>
      <c r="W769" s="184">
        <f t="shared" si="35"/>
        <v>3.3</v>
      </c>
    </row>
    <row r="770" spans="1:24">
      <c r="A770" s="31" t="s">
        <v>1616</v>
      </c>
      <c r="B770" s="47">
        <v>43697</v>
      </c>
      <c r="C770" s="27" t="s">
        <v>1739</v>
      </c>
      <c r="D770" s="50">
        <v>0.36458333333333331</v>
      </c>
      <c r="E770" s="27" t="s">
        <v>1045</v>
      </c>
      <c r="F770" s="27">
        <v>1</v>
      </c>
      <c r="G770" s="27" t="s">
        <v>1656</v>
      </c>
      <c r="H770" s="27" t="s">
        <v>1045</v>
      </c>
      <c r="I770" s="27">
        <v>6.6</v>
      </c>
      <c r="J770" s="219">
        <v>5.3</v>
      </c>
      <c r="K770" s="60">
        <v>0.80303030303030309</v>
      </c>
      <c r="L770" s="213">
        <v>4</v>
      </c>
      <c r="M770" s="27">
        <v>25.7</v>
      </c>
      <c r="N770" s="27">
        <v>6.7</v>
      </c>
      <c r="O770" s="51">
        <v>0.82138901261932995</v>
      </c>
      <c r="P770" s="27" t="s">
        <v>811</v>
      </c>
      <c r="Q770" s="27" t="s">
        <v>811</v>
      </c>
      <c r="R770" s="27" t="s">
        <v>811</v>
      </c>
      <c r="S770" s="27" t="s">
        <v>811</v>
      </c>
      <c r="T770" s="27" t="s">
        <v>811</v>
      </c>
      <c r="U770" s="27" t="s">
        <v>811</v>
      </c>
      <c r="V770" s="27" t="s">
        <v>811</v>
      </c>
      <c r="W770" s="184">
        <f t="shared" si="35"/>
        <v>1.2999999999999998</v>
      </c>
    </row>
    <row r="771" spans="1:24">
      <c r="A771" s="31" t="s">
        <v>1616</v>
      </c>
      <c r="B771" s="47">
        <v>43697</v>
      </c>
      <c r="C771" s="27" t="s">
        <v>1739</v>
      </c>
      <c r="D771" s="50">
        <v>0.36458333333333331</v>
      </c>
      <c r="E771" s="27" t="s">
        <v>1045</v>
      </c>
      <c r="F771" s="27">
        <v>1</v>
      </c>
      <c r="G771" s="27" t="s">
        <v>1656</v>
      </c>
      <c r="H771" s="27" t="s">
        <v>1045</v>
      </c>
      <c r="I771" s="27">
        <v>6.6</v>
      </c>
      <c r="J771" s="219">
        <v>5.3</v>
      </c>
      <c r="K771" s="60">
        <v>0.80303030303030309</v>
      </c>
      <c r="L771" s="213">
        <v>5.6</v>
      </c>
      <c r="M771" s="27" t="s">
        <v>815</v>
      </c>
      <c r="N771" s="27" t="s">
        <v>815</v>
      </c>
      <c r="O771" s="62" t="s">
        <v>815</v>
      </c>
      <c r="P771" s="24">
        <v>5.36</v>
      </c>
      <c r="Q771" s="23">
        <v>1.5</v>
      </c>
      <c r="R771" s="24">
        <v>0.35523068284210663</v>
      </c>
      <c r="S771" s="49">
        <v>8.83073529411765</v>
      </c>
      <c r="T771" s="24">
        <v>2.2209594936708852</v>
      </c>
      <c r="U771" s="24">
        <v>3.922032055287449</v>
      </c>
      <c r="V771" s="51">
        <v>0.36154363488380392</v>
      </c>
      <c r="W771" s="184">
        <f t="shared" si="35"/>
        <v>-0.29999999999999982</v>
      </c>
    </row>
    <row r="772" spans="1:24">
      <c r="A772" s="31" t="s">
        <v>1616</v>
      </c>
      <c r="B772" s="47">
        <v>43697</v>
      </c>
      <c r="C772" s="27" t="s">
        <v>1739</v>
      </c>
      <c r="D772" s="50">
        <v>0.36458333333333331</v>
      </c>
      <c r="E772" s="27" t="s">
        <v>1045</v>
      </c>
      <c r="F772" s="27">
        <v>1</v>
      </c>
      <c r="G772" s="27" t="s">
        <v>1656</v>
      </c>
      <c r="H772" s="27" t="s">
        <v>1045</v>
      </c>
      <c r="I772" s="27">
        <v>6.6</v>
      </c>
      <c r="J772" s="219">
        <v>5.3</v>
      </c>
      <c r="K772" s="60">
        <v>0.80303030303030309</v>
      </c>
      <c r="L772" s="213">
        <v>6</v>
      </c>
      <c r="M772" s="27">
        <v>20.5</v>
      </c>
      <c r="N772" s="27">
        <v>9.84</v>
      </c>
      <c r="O772" s="51">
        <v>1.0931483841072387</v>
      </c>
      <c r="P772" s="27" t="s">
        <v>811</v>
      </c>
      <c r="Q772" s="27" t="s">
        <v>811</v>
      </c>
      <c r="R772" s="27" t="s">
        <v>811</v>
      </c>
      <c r="S772" s="27" t="s">
        <v>811</v>
      </c>
      <c r="T772" s="27" t="s">
        <v>811</v>
      </c>
      <c r="U772" s="27" t="s">
        <v>811</v>
      </c>
      <c r="V772" s="27" t="s">
        <v>811</v>
      </c>
      <c r="W772" s="184">
        <f t="shared" si="35"/>
        <v>-0.70000000000000018</v>
      </c>
    </row>
    <row r="773" spans="1:24" s="104" customFormat="1">
      <c r="A773" s="285" t="s">
        <v>1552</v>
      </c>
      <c r="B773" s="286">
        <v>43697</v>
      </c>
      <c r="C773" s="263" t="s">
        <v>1750</v>
      </c>
      <c r="D773" s="309">
        <v>0.3611111111111111</v>
      </c>
      <c r="E773" s="263" t="s">
        <v>1045</v>
      </c>
      <c r="F773" s="263">
        <v>1</v>
      </c>
      <c r="G773" s="263" t="s">
        <v>1646</v>
      </c>
      <c r="H773" s="263" t="s">
        <v>1045</v>
      </c>
      <c r="I773" s="263">
        <v>19</v>
      </c>
      <c r="J773" s="310">
        <v>3.97</v>
      </c>
      <c r="K773" s="291">
        <v>0.20894736842105263</v>
      </c>
      <c r="L773" s="312">
        <v>0.5</v>
      </c>
      <c r="M773" s="263">
        <v>26.7</v>
      </c>
      <c r="N773" s="263">
        <v>7.86</v>
      </c>
      <c r="O773" s="311">
        <v>0.98122060839682701</v>
      </c>
      <c r="P773" s="103">
        <v>6.73</v>
      </c>
      <c r="Q773" s="100">
        <v>12.7</v>
      </c>
      <c r="R773" s="103">
        <v>0.49732295597894927</v>
      </c>
      <c r="S773" s="297">
        <v>20.443786764705887</v>
      </c>
      <c r="T773" s="103">
        <v>1.9048998734177218</v>
      </c>
      <c r="U773" s="103">
        <v>1.0124042755406111</v>
      </c>
      <c r="V773" s="311">
        <v>0.6529658123229608</v>
      </c>
      <c r="W773" s="185">
        <f t="shared" si="35"/>
        <v>3.47</v>
      </c>
      <c r="X773" s="262"/>
    </row>
    <row r="774" spans="1:24">
      <c r="A774" s="31" t="s">
        <v>1552</v>
      </c>
      <c r="B774" s="47">
        <v>43697</v>
      </c>
      <c r="C774" s="27" t="s">
        <v>1750</v>
      </c>
      <c r="D774" s="50">
        <v>0.3611111111111111</v>
      </c>
      <c r="E774" s="27" t="s">
        <v>1045</v>
      </c>
      <c r="F774" s="27">
        <v>1</v>
      </c>
      <c r="G774" s="27" t="s">
        <v>1646</v>
      </c>
      <c r="H774" s="27" t="s">
        <v>1045</v>
      </c>
      <c r="I774" s="27">
        <v>19</v>
      </c>
      <c r="J774" s="219">
        <v>3.97</v>
      </c>
      <c r="K774" s="60">
        <v>0.20894736842105263</v>
      </c>
      <c r="L774" s="213">
        <v>2</v>
      </c>
      <c r="M774" s="27">
        <v>26.8</v>
      </c>
      <c r="N774" s="27">
        <v>7.94</v>
      </c>
      <c r="O774" s="51">
        <v>0.99299217334184831</v>
      </c>
      <c r="P774" s="27" t="s">
        <v>811</v>
      </c>
      <c r="Q774" s="27" t="s">
        <v>811</v>
      </c>
      <c r="R774" s="27" t="s">
        <v>811</v>
      </c>
      <c r="S774" s="27" t="s">
        <v>811</v>
      </c>
      <c r="T774" s="27" t="s">
        <v>811</v>
      </c>
      <c r="U774" s="27" t="s">
        <v>811</v>
      </c>
      <c r="V774" s="27" t="s">
        <v>811</v>
      </c>
      <c r="W774" s="184">
        <f t="shared" si="35"/>
        <v>1.9700000000000002</v>
      </c>
    </row>
    <row r="775" spans="1:24" s="253" customFormat="1">
      <c r="A775" s="299" t="s">
        <v>1552</v>
      </c>
      <c r="B775" s="300">
        <v>43697</v>
      </c>
      <c r="C775" s="276" t="s">
        <v>1750</v>
      </c>
      <c r="D775" s="318">
        <v>0.3611111111111111</v>
      </c>
      <c r="E775" s="276" t="s">
        <v>1045</v>
      </c>
      <c r="F775" s="276">
        <v>1</v>
      </c>
      <c r="G775" s="276" t="s">
        <v>1646</v>
      </c>
      <c r="H775" s="276" t="s">
        <v>1045</v>
      </c>
      <c r="I775" s="276">
        <v>19</v>
      </c>
      <c r="J775" s="319">
        <v>3.97</v>
      </c>
      <c r="K775" s="304">
        <v>0.20894736842105263</v>
      </c>
      <c r="L775" s="320">
        <v>3</v>
      </c>
      <c r="M775" s="276" t="s">
        <v>815</v>
      </c>
      <c r="N775" s="276" t="s">
        <v>815</v>
      </c>
      <c r="O775" s="307" t="s">
        <v>815</v>
      </c>
      <c r="P775" s="250">
        <v>6.63</v>
      </c>
      <c r="Q775" s="248">
        <v>12.1</v>
      </c>
      <c r="R775" s="250">
        <v>0.42627681941052792</v>
      </c>
      <c r="S775" s="321">
        <v>24.926020000000001</v>
      </c>
      <c r="T775" s="250">
        <v>2.6566092405063277</v>
      </c>
      <c r="U775" s="250">
        <v>2.474137308452006</v>
      </c>
      <c r="V775" s="322">
        <v>0.5177822009246752</v>
      </c>
      <c r="W775" s="251">
        <f t="shared" si="35"/>
        <v>0.9700000000000002</v>
      </c>
      <c r="X775" s="279"/>
    </row>
    <row r="776" spans="1:24">
      <c r="A776" s="31" t="s">
        <v>1552</v>
      </c>
      <c r="B776" s="47">
        <v>43697</v>
      </c>
      <c r="C776" s="27" t="s">
        <v>1750</v>
      </c>
      <c r="D776" s="50">
        <v>0.3611111111111111</v>
      </c>
      <c r="E776" s="27" t="s">
        <v>1045</v>
      </c>
      <c r="F776" s="27">
        <v>1</v>
      </c>
      <c r="G776" s="27" t="s">
        <v>1646</v>
      </c>
      <c r="H776" s="27" t="s">
        <v>1045</v>
      </c>
      <c r="I776" s="27">
        <v>19</v>
      </c>
      <c r="J776" s="219">
        <v>3.97</v>
      </c>
      <c r="K776" s="60">
        <v>0.20894736842105263</v>
      </c>
      <c r="L776" s="213">
        <v>4</v>
      </c>
      <c r="M776" s="27">
        <v>25.6</v>
      </c>
      <c r="N776" s="27">
        <v>7.99</v>
      </c>
      <c r="O776" s="51">
        <v>0.9777503041759058</v>
      </c>
      <c r="P776" s="27" t="s">
        <v>811</v>
      </c>
      <c r="Q776" s="27" t="s">
        <v>811</v>
      </c>
      <c r="R776" s="27" t="s">
        <v>811</v>
      </c>
      <c r="S776" s="27" t="s">
        <v>811</v>
      </c>
      <c r="T776" s="27" t="s">
        <v>811</v>
      </c>
      <c r="U776" s="27" t="s">
        <v>811</v>
      </c>
      <c r="V776" s="27" t="s">
        <v>811</v>
      </c>
      <c r="W776" s="184">
        <f t="shared" si="35"/>
        <v>-2.9999999999999805E-2</v>
      </c>
    </row>
    <row r="777" spans="1:24">
      <c r="A777" s="31" t="s">
        <v>1552</v>
      </c>
      <c r="B777" s="47">
        <v>43697</v>
      </c>
      <c r="C777" s="27" t="s">
        <v>1750</v>
      </c>
      <c r="D777" s="50">
        <v>0.3611111111111111</v>
      </c>
      <c r="E777" s="27" t="s">
        <v>1045</v>
      </c>
      <c r="F777" s="27">
        <v>1</v>
      </c>
      <c r="G777" s="27" t="s">
        <v>1646</v>
      </c>
      <c r="H777" s="27" t="s">
        <v>1045</v>
      </c>
      <c r="I777" s="27">
        <v>19</v>
      </c>
      <c r="J777" s="219">
        <v>3.97</v>
      </c>
      <c r="K777" s="60">
        <v>0.20894736842105263</v>
      </c>
      <c r="L777" s="213">
        <v>6</v>
      </c>
      <c r="M777" s="27">
        <v>17.7</v>
      </c>
      <c r="N777" s="27">
        <v>11.58</v>
      </c>
      <c r="O777" s="51">
        <v>1.215873468540744</v>
      </c>
      <c r="P777" s="27" t="s">
        <v>811</v>
      </c>
      <c r="Q777" s="27" t="s">
        <v>811</v>
      </c>
      <c r="R777" s="27" t="s">
        <v>811</v>
      </c>
      <c r="S777" s="27" t="s">
        <v>811</v>
      </c>
      <c r="T777" s="27" t="s">
        <v>811</v>
      </c>
      <c r="U777" s="27" t="s">
        <v>811</v>
      </c>
      <c r="V777" s="27" t="s">
        <v>811</v>
      </c>
      <c r="W777" s="184">
        <f t="shared" si="35"/>
        <v>-2.0299999999999998</v>
      </c>
    </row>
    <row r="778" spans="1:24">
      <c r="A778" s="31" t="s">
        <v>1552</v>
      </c>
      <c r="B778" s="47">
        <v>43697</v>
      </c>
      <c r="C778" s="27" t="s">
        <v>1750</v>
      </c>
      <c r="D778" s="50">
        <v>0.3611111111111111</v>
      </c>
      <c r="E778" s="27" t="s">
        <v>1045</v>
      </c>
      <c r="F778" s="27">
        <v>1</v>
      </c>
      <c r="G778" s="27" t="s">
        <v>1646</v>
      </c>
      <c r="H778" s="27" t="s">
        <v>1045</v>
      </c>
      <c r="I778" s="27">
        <v>19</v>
      </c>
      <c r="J778" s="219">
        <v>3.97</v>
      </c>
      <c r="K778" s="60">
        <v>0.20894736842105263</v>
      </c>
      <c r="L778" s="213">
        <v>8</v>
      </c>
      <c r="M778" s="27">
        <v>11.7</v>
      </c>
      <c r="N778" s="27">
        <v>9.6999999999999993</v>
      </c>
      <c r="O778" s="51">
        <v>0.89409752395884567</v>
      </c>
      <c r="P778" s="27" t="s">
        <v>811</v>
      </c>
      <c r="Q778" s="27" t="s">
        <v>811</v>
      </c>
      <c r="R778" s="27" t="s">
        <v>811</v>
      </c>
      <c r="S778" s="27" t="s">
        <v>811</v>
      </c>
      <c r="T778" s="27" t="s">
        <v>811</v>
      </c>
      <c r="U778" s="27" t="s">
        <v>811</v>
      </c>
      <c r="V778" s="27" t="s">
        <v>811</v>
      </c>
      <c r="W778" s="184">
        <f t="shared" si="35"/>
        <v>-4.0299999999999994</v>
      </c>
    </row>
    <row r="779" spans="1:24">
      <c r="A779" s="31" t="s">
        <v>1552</v>
      </c>
      <c r="B779" s="47">
        <v>43697</v>
      </c>
      <c r="C779" s="27" t="s">
        <v>1750</v>
      </c>
      <c r="D779" s="50">
        <v>0.3611111111111111</v>
      </c>
      <c r="E779" s="27" t="s">
        <v>1045</v>
      </c>
      <c r="F779" s="27">
        <v>1</v>
      </c>
      <c r="G779" s="27" t="s">
        <v>1646</v>
      </c>
      <c r="H779" s="27" t="s">
        <v>1045</v>
      </c>
      <c r="I779" s="27">
        <v>19</v>
      </c>
      <c r="J779" s="219">
        <v>3.97</v>
      </c>
      <c r="K779" s="60">
        <v>0.20894736842105263</v>
      </c>
      <c r="L779" s="213">
        <v>9</v>
      </c>
      <c r="M779" s="27" t="s">
        <v>815</v>
      </c>
      <c r="N779" s="27" t="s">
        <v>815</v>
      </c>
      <c r="O779" s="62" t="s">
        <v>815</v>
      </c>
      <c r="P779" s="24">
        <v>6.13</v>
      </c>
      <c r="Q779" s="23">
        <v>11.499999999999998</v>
      </c>
      <c r="R779" s="24">
        <v>0.39075375112631722</v>
      </c>
      <c r="S779" s="49">
        <v>32.638946078431374</v>
      </c>
      <c r="T779" s="24">
        <v>2.2124173417721518</v>
      </c>
      <c r="U779" s="24">
        <v>1.4134583071861819</v>
      </c>
      <c r="V779" s="51">
        <v>0.6101746325491747</v>
      </c>
      <c r="W779" s="184">
        <f t="shared" si="35"/>
        <v>-5.0299999999999994</v>
      </c>
    </row>
    <row r="780" spans="1:24">
      <c r="A780" s="31" t="s">
        <v>1552</v>
      </c>
      <c r="B780" s="47">
        <v>43697</v>
      </c>
      <c r="C780" s="27" t="s">
        <v>1750</v>
      </c>
      <c r="D780" s="50">
        <v>0.3611111111111111</v>
      </c>
      <c r="E780" s="27" t="s">
        <v>1045</v>
      </c>
      <c r="F780" s="27">
        <v>1</v>
      </c>
      <c r="G780" s="27" t="s">
        <v>1646</v>
      </c>
      <c r="H780" s="27" t="s">
        <v>1045</v>
      </c>
      <c r="I780" s="27">
        <v>19</v>
      </c>
      <c r="J780" s="219">
        <v>3.97</v>
      </c>
      <c r="K780" s="60">
        <v>0.20894736842105263</v>
      </c>
      <c r="L780" s="213">
        <v>10</v>
      </c>
      <c r="M780" s="27">
        <v>8.5</v>
      </c>
      <c r="N780" s="27">
        <v>8.6999999999999993</v>
      </c>
      <c r="O780" s="51">
        <v>0.74373670350682664</v>
      </c>
      <c r="P780" s="27" t="s">
        <v>811</v>
      </c>
      <c r="Q780" s="27" t="s">
        <v>811</v>
      </c>
      <c r="R780" s="27" t="s">
        <v>811</v>
      </c>
      <c r="S780" s="27" t="s">
        <v>811</v>
      </c>
      <c r="T780" s="27" t="s">
        <v>811</v>
      </c>
      <c r="U780" s="27" t="s">
        <v>811</v>
      </c>
      <c r="V780" s="27" t="s">
        <v>811</v>
      </c>
      <c r="W780" s="184">
        <f t="shared" si="35"/>
        <v>-6.0299999999999994</v>
      </c>
    </row>
    <row r="781" spans="1:24">
      <c r="A781" s="31" t="s">
        <v>1552</v>
      </c>
      <c r="B781" s="47">
        <v>43697</v>
      </c>
      <c r="C781" s="27" t="s">
        <v>1750</v>
      </c>
      <c r="D781" s="50">
        <v>0.3611111111111111</v>
      </c>
      <c r="E781" s="27" t="s">
        <v>1045</v>
      </c>
      <c r="F781" s="27">
        <v>1</v>
      </c>
      <c r="G781" s="27" t="s">
        <v>1646</v>
      </c>
      <c r="H781" s="27" t="s">
        <v>1045</v>
      </c>
      <c r="I781" s="27">
        <v>19</v>
      </c>
      <c r="J781" s="219">
        <v>3.97</v>
      </c>
      <c r="K781" s="60">
        <v>0.20894736842105263</v>
      </c>
      <c r="L781" s="213">
        <v>12</v>
      </c>
      <c r="M781" s="27">
        <v>7.5</v>
      </c>
      <c r="N781" s="27">
        <v>5.38</v>
      </c>
      <c r="O781" s="51">
        <v>0.44881128126724634</v>
      </c>
      <c r="P781" s="27" t="s">
        <v>811</v>
      </c>
      <c r="Q781" s="27" t="s">
        <v>811</v>
      </c>
      <c r="R781" s="27" t="s">
        <v>811</v>
      </c>
      <c r="S781" s="27" t="s">
        <v>811</v>
      </c>
      <c r="T781" s="27" t="s">
        <v>811</v>
      </c>
      <c r="U781" s="27" t="s">
        <v>811</v>
      </c>
      <c r="V781" s="27" t="s">
        <v>811</v>
      </c>
      <c r="W781" s="184">
        <f t="shared" si="35"/>
        <v>-8.0299999999999994</v>
      </c>
    </row>
    <row r="782" spans="1:24">
      <c r="A782" s="31" t="s">
        <v>1552</v>
      </c>
      <c r="B782" s="47">
        <v>43697</v>
      </c>
      <c r="C782" s="27" t="s">
        <v>1750</v>
      </c>
      <c r="D782" s="50">
        <v>0.3611111111111111</v>
      </c>
      <c r="E782" s="27" t="s">
        <v>1045</v>
      </c>
      <c r="F782" s="27">
        <v>1</v>
      </c>
      <c r="G782" s="27" t="s">
        <v>1646</v>
      </c>
      <c r="H782" s="27" t="s">
        <v>1045</v>
      </c>
      <c r="I782" s="27">
        <v>19</v>
      </c>
      <c r="J782" s="219">
        <v>3.97</v>
      </c>
      <c r="K782" s="60">
        <v>0.20894736842105263</v>
      </c>
      <c r="L782" s="213">
        <v>14</v>
      </c>
      <c r="M782" s="27">
        <v>7</v>
      </c>
      <c r="N782" s="27">
        <v>2.31</v>
      </c>
      <c r="O782" s="51">
        <v>0.19033166924202868</v>
      </c>
      <c r="P782" s="27" t="s">
        <v>811</v>
      </c>
      <c r="Q782" s="27" t="s">
        <v>811</v>
      </c>
      <c r="R782" s="27" t="s">
        <v>811</v>
      </c>
      <c r="S782" s="27" t="s">
        <v>811</v>
      </c>
      <c r="T782" s="27" t="s">
        <v>811</v>
      </c>
      <c r="U782" s="27" t="s">
        <v>811</v>
      </c>
      <c r="V782" s="27" t="s">
        <v>811</v>
      </c>
      <c r="W782" s="184">
        <f t="shared" si="35"/>
        <v>-10.029999999999999</v>
      </c>
    </row>
    <row r="783" spans="1:24">
      <c r="A783" s="31" t="s">
        <v>1552</v>
      </c>
      <c r="B783" s="47">
        <v>43697</v>
      </c>
      <c r="C783" s="27" t="s">
        <v>1750</v>
      </c>
      <c r="D783" s="50">
        <v>0.3611111111111111</v>
      </c>
      <c r="E783" s="27" t="s">
        <v>1045</v>
      </c>
      <c r="F783" s="27">
        <v>1</v>
      </c>
      <c r="G783" s="27" t="s">
        <v>1646</v>
      </c>
      <c r="H783" s="27" t="s">
        <v>1045</v>
      </c>
      <c r="I783" s="27">
        <v>19</v>
      </c>
      <c r="J783" s="219">
        <v>3.97</v>
      </c>
      <c r="K783" s="60">
        <v>0.20894736842105263</v>
      </c>
      <c r="L783" s="213">
        <v>16</v>
      </c>
      <c r="M783" s="27">
        <v>6.9</v>
      </c>
      <c r="N783" s="27">
        <v>2.2999999999999998</v>
      </c>
      <c r="O783" s="51">
        <v>0.18903599576912464</v>
      </c>
      <c r="P783" s="27" t="s">
        <v>811</v>
      </c>
      <c r="Q783" s="27" t="s">
        <v>811</v>
      </c>
      <c r="R783" s="27" t="s">
        <v>811</v>
      </c>
      <c r="S783" s="27" t="s">
        <v>811</v>
      </c>
      <c r="T783" s="27" t="s">
        <v>811</v>
      </c>
      <c r="U783" s="27" t="s">
        <v>811</v>
      </c>
      <c r="V783" s="27" t="s">
        <v>811</v>
      </c>
      <c r="W783" s="184">
        <f t="shared" si="35"/>
        <v>-12.03</v>
      </c>
    </row>
    <row r="784" spans="1:24">
      <c r="A784" s="31" t="s">
        <v>1552</v>
      </c>
      <c r="B784" s="47">
        <v>43697</v>
      </c>
      <c r="C784" s="27" t="s">
        <v>1750</v>
      </c>
      <c r="D784" s="50">
        <v>0.3611111111111111</v>
      </c>
      <c r="E784" s="27" t="s">
        <v>1045</v>
      </c>
      <c r="F784" s="27">
        <v>1</v>
      </c>
      <c r="G784" s="27" t="s">
        <v>1646</v>
      </c>
      <c r="H784" s="27" t="s">
        <v>1045</v>
      </c>
      <c r="I784" s="27">
        <v>19</v>
      </c>
      <c r="J784" s="220">
        <v>3.97</v>
      </c>
      <c r="K784" s="60">
        <v>0.20894736842105263</v>
      </c>
      <c r="L784" s="215">
        <v>17</v>
      </c>
      <c r="M784" s="27">
        <v>6.9</v>
      </c>
      <c r="N784" s="27">
        <v>2.25</v>
      </c>
      <c r="O784" s="51">
        <v>0.18492651760023066</v>
      </c>
      <c r="P784" s="24">
        <v>6.12</v>
      </c>
      <c r="Q784" s="23">
        <v>36.300000000000004</v>
      </c>
      <c r="R784" s="24">
        <v>2.0602926826434169</v>
      </c>
      <c r="S784" s="49">
        <v>91.722892156862741</v>
      </c>
      <c r="T784" s="24">
        <v>2.5000000000000001E-2</v>
      </c>
      <c r="U784" s="24">
        <v>18.064589581869726</v>
      </c>
      <c r="V784" s="51">
        <v>1.3820103483749699E-3</v>
      </c>
      <c r="W784" s="184">
        <f t="shared" si="35"/>
        <v>-13.03</v>
      </c>
    </row>
    <row r="786" spans="1:24" ht="15.6">
      <c r="A786" s="31"/>
      <c r="B786" s="31"/>
      <c r="C786" s="31"/>
      <c r="D786" s="31"/>
      <c r="E786" s="31"/>
      <c r="F786" s="37" t="s">
        <v>1012</v>
      </c>
      <c r="G786" s="36" t="s">
        <v>1012</v>
      </c>
      <c r="H786" s="36" t="s">
        <v>1732</v>
      </c>
      <c r="I786" s="36" t="s">
        <v>1533</v>
      </c>
      <c r="J786" s="36" t="s">
        <v>1534</v>
      </c>
      <c r="K786" s="57"/>
      <c r="L786" s="36" t="s">
        <v>1221</v>
      </c>
      <c r="M786" s="31"/>
      <c r="N786" s="36" t="s">
        <v>1631</v>
      </c>
      <c r="O786" s="36" t="s">
        <v>1631</v>
      </c>
      <c r="P786" s="38"/>
      <c r="Q786" s="39" t="s">
        <v>704</v>
      </c>
      <c r="R786" s="39" t="s">
        <v>705</v>
      </c>
      <c r="S786" s="39" t="s">
        <v>706</v>
      </c>
      <c r="T786" s="36" t="s">
        <v>1535</v>
      </c>
      <c r="U786" s="36" t="s">
        <v>702</v>
      </c>
      <c r="V786" s="36" t="s">
        <v>1733</v>
      </c>
      <c r="W786" s="36" t="s">
        <v>1751</v>
      </c>
      <c r="X786" s="55"/>
    </row>
    <row r="787" spans="1:24" ht="15.6">
      <c r="A787" s="40" t="s">
        <v>701</v>
      </c>
      <c r="B787" s="40" t="s">
        <v>786</v>
      </c>
      <c r="C787" s="40" t="s">
        <v>1633</v>
      </c>
      <c r="D787" s="40" t="s">
        <v>708</v>
      </c>
      <c r="E787" s="41" t="s">
        <v>1634</v>
      </c>
      <c r="F787" s="42" t="s">
        <v>1635</v>
      </c>
      <c r="G787" s="40" t="s">
        <v>1636</v>
      </c>
      <c r="H787" s="43" t="s">
        <v>1734</v>
      </c>
      <c r="I787" s="40" t="s">
        <v>1537</v>
      </c>
      <c r="J787" s="40" t="s">
        <v>1537</v>
      </c>
      <c r="K787" s="58" t="s">
        <v>1009</v>
      </c>
      <c r="L787" s="40" t="s">
        <v>1538</v>
      </c>
      <c r="M787" s="40" t="s">
        <v>1638</v>
      </c>
      <c r="N787" s="44" t="s">
        <v>1639</v>
      </c>
      <c r="O787" s="44" t="s">
        <v>1640</v>
      </c>
      <c r="P787" s="44" t="s">
        <v>1641</v>
      </c>
      <c r="Q787" s="40" t="s">
        <v>1642</v>
      </c>
      <c r="R787" s="45" t="s">
        <v>1539</v>
      </c>
      <c r="S787" s="45" t="s">
        <v>1539</v>
      </c>
      <c r="T787" s="45" t="s">
        <v>1540</v>
      </c>
      <c r="U787" s="45" t="s">
        <v>1540</v>
      </c>
      <c r="V787" s="45" t="s">
        <v>1540</v>
      </c>
      <c r="W787" s="45" t="s">
        <v>1540</v>
      </c>
      <c r="X787" s="987" t="s">
        <v>799</v>
      </c>
    </row>
    <row r="788" spans="1:24" ht="15.6">
      <c r="A788" s="649" t="s">
        <v>1623</v>
      </c>
      <c r="B788" s="55">
        <v>44392</v>
      </c>
      <c r="C788" t="s">
        <v>1752</v>
      </c>
      <c r="D788" s="50">
        <v>0.29166666666666669</v>
      </c>
      <c r="E788" s="27" t="s">
        <v>1753</v>
      </c>
      <c r="F788" s="27">
        <v>0</v>
      </c>
      <c r="G788" s="27" t="s">
        <v>714</v>
      </c>
      <c r="H788" s="27" t="s">
        <v>1045</v>
      </c>
      <c r="I788" s="27">
        <v>8.6</v>
      </c>
      <c r="J788" s="54">
        <v>4.9000000000000004</v>
      </c>
      <c r="K788" s="51">
        <v>0.56976744186046513</v>
      </c>
      <c r="L788" s="27">
        <v>0.5</v>
      </c>
      <c r="M788" s="27">
        <v>23.9</v>
      </c>
      <c r="N788" s="24">
        <v>8.7200000000000006</v>
      </c>
      <c r="O788" s="988">
        <v>1.034062978994573</v>
      </c>
      <c r="P788" s="22">
        <v>4.75</v>
      </c>
      <c r="Q788" s="23">
        <v>13.4</v>
      </c>
      <c r="R788" s="68">
        <v>0.3442008204718246</v>
      </c>
      <c r="S788" s="24">
        <v>38.715492513790373</v>
      </c>
      <c r="T788" s="68">
        <v>3.1571428571428575</v>
      </c>
      <c r="U788" s="24">
        <v>0.23143526785714202</v>
      </c>
      <c r="V788" s="989">
        <v>0.93170136283721006</v>
      </c>
      <c r="W788" s="24">
        <v>3.3885781249999996</v>
      </c>
      <c r="X788" s="990"/>
    </row>
    <row r="789" spans="1:24" ht="15.6">
      <c r="A789" s="649" t="s">
        <v>1623</v>
      </c>
      <c r="B789" s="55">
        <v>44392</v>
      </c>
      <c r="C789" t="s">
        <v>1752</v>
      </c>
      <c r="D789" s="50">
        <v>0.29166666666666669</v>
      </c>
      <c r="E789" s="27" t="s">
        <v>1753</v>
      </c>
      <c r="F789" s="27">
        <v>0</v>
      </c>
      <c r="G789" s="27" t="s">
        <v>714</v>
      </c>
      <c r="H789" s="27" t="s">
        <v>1045</v>
      </c>
      <c r="I789" s="27">
        <v>8.6</v>
      </c>
      <c r="J789" s="54">
        <v>4.9000000000000004</v>
      </c>
      <c r="K789" s="51">
        <v>0.56976744186046513</v>
      </c>
      <c r="L789" s="27">
        <v>2</v>
      </c>
      <c r="M789" s="27">
        <v>23.7</v>
      </c>
      <c r="N789" s="24">
        <v>8.6750000000000007</v>
      </c>
      <c r="O789" s="988">
        <v>1.0248779042029357</v>
      </c>
      <c r="P789" s="27" t="s">
        <v>811</v>
      </c>
      <c r="Q789" s="27" t="s">
        <v>811</v>
      </c>
      <c r="R789" s="54" t="s">
        <v>811</v>
      </c>
      <c r="S789" s="27" t="s">
        <v>811</v>
      </c>
      <c r="T789" s="54" t="s">
        <v>811</v>
      </c>
      <c r="U789" s="27" t="s">
        <v>811</v>
      </c>
      <c r="V789" s="27" t="s">
        <v>811</v>
      </c>
      <c r="W789" s="27" t="s">
        <v>811</v>
      </c>
      <c r="X789" s="990"/>
    </row>
    <row r="790" spans="1:24" ht="15.6">
      <c r="A790" s="649" t="s">
        <v>1623</v>
      </c>
      <c r="B790" s="55">
        <v>44392</v>
      </c>
      <c r="C790" t="s">
        <v>1752</v>
      </c>
      <c r="D790" s="50">
        <v>0.29166666666666669</v>
      </c>
      <c r="E790" s="27" t="s">
        <v>1753</v>
      </c>
      <c r="F790" s="27">
        <v>0</v>
      </c>
      <c r="G790" s="27" t="s">
        <v>714</v>
      </c>
      <c r="H790" s="27" t="s">
        <v>1045</v>
      </c>
      <c r="I790" s="27">
        <v>8.6</v>
      </c>
      <c r="J790" s="54">
        <v>4.9000000000000004</v>
      </c>
      <c r="K790" s="51">
        <v>0.56976744186046513</v>
      </c>
      <c r="L790" s="27">
        <v>4</v>
      </c>
      <c r="M790" s="27">
        <v>23.5</v>
      </c>
      <c r="N790" s="24">
        <v>8.3149999999999995</v>
      </c>
      <c r="O790" s="988">
        <v>0.97866102497803897</v>
      </c>
      <c r="P790" s="27" t="s">
        <v>811</v>
      </c>
      <c r="Q790" s="27" t="s">
        <v>811</v>
      </c>
      <c r="R790" s="54" t="s">
        <v>811</v>
      </c>
      <c r="S790" s="27" t="s">
        <v>811</v>
      </c>
      <c r="T790" s="54" t="s">
        <v>811</v>
      </c>
      <c r="U790" s="27" t="s">
        <v>811</v>
      </c>
      <c r="V790" s="27" t="s">
        <v>811</v>
      </c>
      <c r="W790" s="27" t="s">
        <v>811</v>
      </c>
      <c r="X790" s="990"/>
    </row>
    <row r="791" spans="1:24" ht="15.6">
      <c r="A791" s="649" t="s">
        <v>1623</v>
      </c>
      <c r="B791" s="55">
        <v>44392</v>
      </c>
      <c r="C791" t="s">
        <v>1752</v>
      </c>
      <c r="D791" s="50">
        <v>0.29166666666666669</v>
      </c>
      <c r="E791" s="27" t="s">
        <v>1753</v>
      </c>
      <c r="F791" s="27">
        <v>0</v>
      </c>
      <c r="G791" s="27" t="s">
        <v>714</v>
      </c>
      <c r="H791" s="27" t="s">
        <v>1045</v>
      </c>
      <c r="I791" s="27">
        <v>8.6</v>
      </c>
      <c r="J791" s="54">
        <v>4.9000000000000004</v>
      </c>
      <c r="K791" s="51">
        <v>0.56976744186046513</v>
      </c>
      <c r="L791" s="27">
        <v>6</v>
      </c>
      <c r="M791" s="27">
        <v>21.2</v>
      </c>
      <c r="N791" s="24">
        <v>9.4700000000000006</v>
      </c>
      <c r="O791" s="988">
        <v>1.0665736467735356</v>
      </c>
      <c r="P791" s="27" t="s">
        <v>811</v>
      </c>
      <c r="Q791" s="27" t="s">
        <v>811</v>
      </c>
      <c r="R791" s="54" t="s">
        <v>811</v>
      </c>
      <c r="S791" s="27" t="s">
        <v>811</v>
      </c>
      <c r="T791" s="54" t="s">
        <v>811</v>
      </c>
      <c r="U791" s="27" t="s">
        <v>811</v>
      </c>
      <c r="V791" s="27" t="s">
        <v>811</v>
      </c>
      <c r="W791" s="27" t="s">
        <v>811</v>
      </c>
      <c r="X791" s="990"/>
    </row>
    <row r="792" spans="1:24" ht="15.6">
      <c r="A792" s="649" t="s">
        <v>1623</v>
      </c>
      <c r="B792" s="55">
        <v>44392</v>
      </c>
      <c r="C792" t="s">
        <v>1752</v>
      </c>
      <c r="D792" s="50">
        <v>0.29166666666666669</v>
      </c>
      <c r="E792" s="27" t="s">
        <v>1753</v>
      </c>
      <c r="F792" s="27">
        <v>0</v>
      </c>
      <c r="G792" s="27" t="s">
        <v>714</v>
      </c>
      <c r="H792" s="27" t="s">
        <v>1045</v>
      </c>
      <c r="I792" s="27">
        <v>8.6</v>
      </c>
      <c r="J792" s="54">
        <v>4.9000000000000004</v>
      </c>
      <c r="K792" s="51">
        <v>0.56976744186046513</v>
      </c>
      <c r="L792" s="27">
        <v>8</v>
      </c>
      <c r="M792" s="27">
        <v>19.600000000000001</v>
      </c>
      <c r="N792" s="24">
        <v>5.17</v>
      </c>
      <c r="O792" s="988">
        <v>0.56418114913705164</v>
      </c>
      <c r="P792" s="22">
        <v>6.03</v>
      </c>
      <c r="Q792" s="23">
        <v>19.100000000000001</v>
      </c>
      <c r="R792" s="68">
        <v>0.73530918416591484</v>
      </c>
      <c r="S792" s="24">
        <v>55.894373520000002</v>
      </c>
      <c r="T792" s="68">
        <v>55.541428571428582</v>
      </c>
      <c r="U792" s="24">
        <v>79.563149553571407</v>
      </c>
      <c r="V792" s="989">
        <v>0.41109953002511246</v>
      </c>
      <c r="W792" s="24">
        <v>135.10457812499999</v>
      </c>
      <c r="X792" s="990"/>
    </row>
    <row r="793" spans="1:24" ht="15.6">
      <c r="A793" s="649" t="s">
        <v>1623</v>
      </c>
      <c r="B793" s="55">
        <v>44406</v>
      </c>
      <c r="C793" t="s">
        <v>1752</v>
      </c>
      <c r="D793" s="50">
        <v>0.33333333333333331</v>
      </c>
      <c r="E793" s="27" t="s">
        <v>1045</v>
      </c>
      <c r="F793" s="27">
        <v>0</v>
      </c>
      <c r="G793" s="27" t="s">
        <v>714</v>
      </c>
      <c r="H793" s="27" t="s">
        <v>1045</v>
      </c>
      <c r="I793" s="27">
        <v>8.4</v>
      </c>
      <c r="J793" s="54">
        <v>3.45</v>
      </c>
      <c r="K793" s="51">
        <v>0.4107142857142857</v>
      </c>
      <c r="L793" s="27">
        <v>0.5</v>
      </c>
      <c r="M793" s="27">
        <v>25.2</v>
      </c>
      <c r="N793" s="24">
        <v>8.2319253544227902</v>
      </c>
      <c r="O793" s="988">
        <v>1</v>
      </c>
      <c r="P793" s="22">
        <v>6.77</v>
      </c>
      <c r="Q793" s="23">
        <v>3.4</v>
      </c>
      <c r="R793" s="68">
        <v>0.48188114866055437</v>
      </c>
      <c r="S793" s="24">
        <v>33.356942474389271</v>
      </c>
      <c r="T793" s="68">
        <v>3.1571428571428575</v>
      </c>
      <c r="U793" s="24">
        <v>0.23143526785714202</v>
      </c>
      <c r="V793" s="991">
        <v>0.93170136283721006</v>
      </c>
      <c r="W793" s="24">
        <v>3.3885781249999996</v>
      </c>
      <c r="X793" s="990"/>
    </row>
    <row r="794" spans="1:24" ht="15.6">
      <c r="A794" s="649" t="s">
        <v>1623</v>
      </c>
      <c r="B794" s="55">
        <v>44406</v>
      </c>
      <c r="C794" t="s">
        <v>1752</v>
      </c>
      <c r="D794" s="50">
        <v>0.33333333333333331</v>
      </c>
      <c r="E794" s="27" t="s">
        <v>1045</v>
      </c>
      <c r="F794" s="27">
        <v>0</v>
      </c>
      <c r="G794" s="27" t="s">
        <v>714</v>
      </c>
      <c r="H794" s="27" t="s">
        <v>1045</v>
      </c>
      <c r="I794" s="27">
        <v>8.4</v>
      </c>
      <c r="J794" s="54">
        <v>3.45</v>
      </c>
      <c r="K794" s="51">
        <v>0.4107142857142857</v>
      </c>
      <c r="L794" s="27">
        <v>2</v>
      </c>
      <c r="M794" s="27">
        <v>25.3</v>
      </c>
      <c r="N794" s="24">
        <v>8.2168264798454942</v>
      </c>
      <c r="O794" s="988">
        <v>1</v>
      </c>
      <c r="P794" s="27" t="s">
        <v>811</v>
      </c>
      <c r="Q794" s="27" t="s">
        <v>811</v>
      </c>
      <c r="R794" s="54" t="s">
        <v>811</v>
      </c>
      <c r="S794" s="27" t="s">
        <v>811</v>
      </c>
      <c r="T794" s="54" t="s">
        <v>811</v>
      </c>
      <c r="U794" s="27" t="s">
        <v>811</v>
      </c>
      <c r="V794" s="27" t="s">
        <v>811</v>
      </c>
      <c r="W794" s="27" t="s">
        <v>811</v>
      </c>
      <c r="X794" s="990"/>
    </row>
    <row r="795" spans="1:24" ht="15.6">
      <c r="A795" s="649" t="s">
        <v>1623</v>
      </c>
      <c r="B795" s="55">
        <v>44406</v>
      </c>
      <c r="C795" t="s">
        <v>1752</v>
      </c>
      <c r="D795" s="50">
        <v>0.33333333333333331</v>
      </c>
      <c r="E795" s="27" t="s">
        <v>1045</v>
      </c>
      <c r="F795" s="27">
        <v>0</v>
      </c>
      <c r="G795" s="27" t="s">
        <v>714</v>
      </c>
      <c r="H795" s="27" t="s">
        <v>1045</v>
      </c>
      <c r="I795" s="27">
        <v>8.4</v>
      </c>
      <c r="J795" s="54">
        <v>3.45</v>
      </c>
      <c r="K795" s="51">
        <v>0.4107142857142857</v>
      </c>
      <c r="L795" s="27">
        <v>4</v>
      </c>
      <c r="M795" s="27">
        <v>25.2</v>
      </c>
      <c r="N795" s="24">
        <v>8.2319253544227902</v>
      </c>
      <c r="O795" s="988">
        <v>1</v>
      </c>
      <c r="P795" s="27" t="s">
        <v>811</v>
      </c>
      <c r="Q795" s="27" t="s">
        <v>811</v>
      </c>
      <c r="R795" s="54" t="s">
        <v>811</v>
      </c>
      <c r="S795" s="27" t="s">
        <v>811</v>
      </c>
      <c r="T795" s="54" t="s">
        <v>811</v>
      </c>
      <c r="U795" s="27" t="s">
        <v>811</v>
      </c>
      <c r="V795" s="27" t="s">
        <v>811</v>
      </c>
      <c r="W795" s="27" t="s">
        <v>811</v>
      </c>
      <c r="X795" s="990"/>
    </row>
    <row r="796" spans="1:24" ht="15.6">
      <c r="A796" s="649" t="s">
        <v>1623</v>
      </c>
      <c r="B796" s="55">
        <v>44406</v>
      </c>
      <c r="C796" t="s">
        <v>1752</v>
      </c>
      <c r="D796" s="50">
        <v>0.33333333333333331</v>
      </c>
      <c r="E796" s="27" t="s">
        <v>1045</v>
      </c>
      <c r="F796" s="27">
        <v>0</v>
      </c>
      <c r="G796" s="27" t="s">
        <v>714</v>
      </c>
      <c r="H796" s="27" t="s">
        <v>1045</v>
      </c>
      <c r="I796" s="27">
        <v>8.4</v>
      </c>
      <c r="J796" s="54">
        <v>3.45</v>
      </c>
      <c r="K796" s="51">
        <v>0.4107142857142857</v>
      </c>
      <c r="L796" s="27">
        <v>6</v>
      </c>
      <c r="M796" s="27">
        <v>22.7</v>
      </c>
      <c r="N796" s="24">
        <v>8.6259844814912334</v>
      </c>
      <c r="O796" s="988">
        <v>1</v>
      </c>
      <c r="P796" s="27" t="s">
        <v>811</v>
      </c>
      <c r="Q796" s="27" t="s">
        <v>811</v>
      </c>
      <c r="R796" s="54" t="s">
        <v>811</v>
      </c>
      <c r="S796" s="27" t="s">
        <v>811</v>
      </c>
      <c r="T796" s="54" t="s">
        <v>811</v>
      </c>
      <c r="U796" s="27" t="s">
        <v>811</v>
      </c>
      <c r="V796" s="27" t="s">
        <v>811</v>
      </c>
      <c r="W796" s="27" t="s">
        <v>811</v>
      </c>
      <c r="X796" s="990"/>
    </row>
    <row r="797" spans="1:24" ht="15.6">
      <c r="A797" s="649" t="s">
        <v>1623</v>
      </c>
      <c r="B797" s="55">
        <v>44406</v>
      </c>
      <c r="C797" t="s">
        <v>1752</v>
      </c>
      <c r="D797" s="50">
        <v>0.33333333333333331</v>
      </c>
      <c r="E797" s="27" t="s">
        <v>1045</v>
      </c>
      <c r="F797" s="27">
        <v>0</v>
      </c>
      <c r="G797" s="27" t="s">
        <v>714</v>
      </c>
      <c r="H797" s="27" t="s">
        <v>1045</v>
      </c>
      <c r="I797" s="27">
        <v>8.4</v>
      </c>
      <c r="J797" s="54">
        <v>3.45</v>
      </c>
      <c r="K797" s="51">
        <v>0.4107142857142857</v>
      </c>
      <c r="L797" s="27">
        <v>8</v>
      </c>
      <c r="M797" s="27">
        <v>19.8</v>
      </c>
      <c r="N797" s="24">
        <v>9.1272260743961198</v>
      </c>
      <c r="O797" s="988">
        <v>1</v>
      </c>
      <c r="P797" s="22">
        <v>6.36</v>
      </c>
      <c r="Q797" s="23">
        <v>11.399999999999999</v>
      </c>
      <c r="R797" s="68">
        <v>2.1390812630281162</v>
      </c>
      <c r="S797" s="24">
        <v>56.367186761229306</v>
      </c>
      <c r="T797" s="68">
        <v>55.541428571428582</v>
      </c>
      <c r="U797" s="24">
        <v>79.563149553571407</v>
      </c>
      <c r="V797" s="991">
        <v>0.41109953002511246</v>
      </c>
      <c r="W797" s="24">
        <v>135.10457812499999</v>
      </c>
      <c r="X797" s="990"/>
    </row>
    <row r="798" spans="1:24" ht="15.6">
      <c r="A798" s="649" t="s">
        <v>1623</v>
      </c>
      <c r="B798" s="55">
        <v>44434</v>
      </c>
      <c r="C798" t="s">
        <v>1752</v>
      </c>
      <c r="D798" s="50">
        <v>0.29166666666666669</v>
      </c>
      <c r="E798" s="27" t="s">
        <v>1047</v>
      </c>
      <c r="F798" s="27">
        <v>1</v>
      </c>
      <c r="G798" s="27" t="s">
        <v>815</v>
      </c>
      <c r="H798" s="27" t="s">
        <v>1237</v>
      </c>
      <c r="I798" s="27">
        <v>8.5</v>
      </c>
      <c r="J798" s="54">
        <v>3.4</v>
      </c>
      <c r="K798" s="51">
        <v>0.39999999999999997</v>
      </c>
      <c r="L798" s="27">
        <v>0.5</v>
      </c>
      <c r="M798" s="27">
        <v>28.3</v>
      </c>
      <c r="N798" s="24">
        <v>7.7853453657517946</v>
      </c>
      <c r="O798" s="988">
        <v>1</v>
      </c>
      <c r="P798" s="22">
        <v>6.87</v>
      </c>
      <c r="Q798" s="23">
        <v>21.500000000000004</v>
      </c>
      <c r="R798" s="655">
        <v>0.42466666666666675</v>
      </c>
      <c r="S798" s="24">
        <v>42.182789598108741</v>
      </c>
      <c r="T798" s="68">
        <v>3.3514285714285719</v>
      </c>
      <c r="U798" s="24">
        <v>1.8290178571428388E-2</v>
      </c>
      <c r="V798" s="989">
        <v>0.99457219431994781</v>
      </c>
      <c r="W798" s="24">
        <v>3.3697187500000001</v>
      </c>
      <c r="X798" s="990"/>
    </row>
    <row r="799" spans="1:24" ht="15.6">
      <c r="A799" s="649" t="s">
        <v>1623</v>
      </c>
      <c r="B799" s="55">
        <v>44434</v>
      </c>
      <c r="C799" t="s">
        <v>1752</v>
      </c>
      <c r="D799" s="50">
        <v>0.29166666666666669</v>
      </c>
      <c r="E799" s="27" t="s">
        <v>1047</v>
      </c>
      <c r="F799" s="27">
        <v>1</v>
      </c>
      <c r="G799" s="27" t="s">
        <v>815</v>
      </c>
      <c r="H799" s="27" t="s">
        <v>1237</v>
      </c>
      <c r="I799" s="27">
        <v>8.5</v>
      </c>
      <c r="J799" s="54">
        <v>3.4</v>
      </c>
      <c r="K799" s="51">
        <v>0.39999999999999997</v>
      </c>
      <c r="L799" s="27">
        <v>2</v>
      </c>
      <c r="M799" s="27">
        <v>27.2</v>
      </c>
      <c r="N799" s="24">
        <v>7.938896409666401</v>
      </c>
      <c r="O799" s="988">
        <v>1</v>
      </c>
      <c r="P799" s="27" t="s">
        <v>811</v>
      </c>
      <c r="Q799" s="27" t="s">
        <v>811</v>
      </c>
      <c r="R799" s="54" t="s">
        <v>811</v>
      </c>
      <c r="S799" s="27" t="s">
        <v>811</v>
      </c>
      <c r="T799" s="54" t="s">
        <v>811</v>
      </c>
      <c r="U799" s="27" t="s">
        <v>811</v>
      </c>
      <c r="V799" s="27" t="s">
        <v>811</v>
      </c>
      <c r="W799" s="27" t="s">
        <v>811</v>
      </c>
      <c r="X799" s="990"/>
    </row>
    <row r="800" spans="1:24" ht="15.6">
      <c r="A800" s="649" t="s">
        <v>1623</v>
      </c>
      <c r="B800" s="55">
        <v>44434</v>
      </c>
      <c r="C800" t="s">
        <v>1752</v>
      </c>
      <c r="D800" s="50">
        <v>0.29166666666666669</v>
      </c>
      <c r="E800" s="27" t="s">
        <v>1047</v>
      </c>
      <c r="F800" s="27">
        <v>1</v>
      </c>
      <c r="G800" s="27" t="s">
        <v>815</v>
      </c>
      <c r="H800" s="27" t="s">
        <v>1237</v>
      </c>
      <c r="I800" s="27">
        <v>8.5</v>
      </c>
      <c r="J800" s="54">
        <v>3.4</v>
      </c>
      <c r="K800" s="51">
        <v>0.39999999999999997</v>
      </c>
      <c r="L800" s="27">
        <v>4</v>
      </c>
      <c r="M800" s="27">
        <v>26.7</v>
      </c>
      <c r="N800" s="24">
        <v>8.0104310210545897</v>
      </c>
      <c r="O800" s="988">
        <v>1</v>
      </c>
      <c r="P800" s="27" t="s">
        <v>811</v>
      </c>
      <c r="Q800" s="27" t="s">
        <v>811</v>
      </c>
      <c r="R800" s="54" t="s">
        <v>811</v>
      </c>
      <c r="S800" s="27" t="s">
        <v>811</v>
      </c>
      <c r="T800" s="54" t="s">
        <v>811</v>
      </c>
      <c r="U800" s="27" t="s">
        <v>811</v>
      </c>
      <c r="V800" s="27" t="s">
        <v>811</v>
      </c>
      <c r="W800" s="27" t="s">
        <v>811</v>
      </c>
      <c r="X800" s="990"/>
    </row>
    <row r="801" spans="1:24" ht="15.6">
      <c r="A801" s="649" t="s">
        <v>1623</v>
      </c>
      <c r="B801" s="55">
        <v>44434</v>
      </c>
      <c r="C801" t="s">
        <v>1752</v>
      </c>
      <c r="D801" s="50">
        <v>0.29166666666666669</v>
      </c>
      <c r="E801" s="27" t="s">
        <v>1047</v>
      </c>
      <c r="F801" s="27">
        <v>1</v>
      </c>
      <c r="G801" s="27" t="s">
        <v>815</v>
      </c>
      <c r="H801" s="27" t="s">
        <v>1237</v>
      </c>
      <c r="I801" s="27">
        <v>8.5</v>
      </c>
      <c r="J801" s="54">
        <v>3.4</v>
      </c>
      <c r="K801" s="51">
        <v>0.39999999999999997</v>
      </c>
      <c r="L801" s="27">
        <v>6</v>
      </c>
      <c r="M801" s="27">
        <v>24.4</v>
      </c>
      <c r="N801" s="24">
        <v>8.3544980867268439</v>
      </c>
      <c r="O801" s="988">
        <v>1</v>
      </c>
      <c r="P801" s="27" t="s">
        <v>811</v>
      </c>
      <c r="Q801" s="27" t="s">
        <v>811</v>
      </c>
      <c r="R801" s="54" t="s">
        <v>811</v>
      </c>
      <c r="S801" s="27" t="s">
        <v>811</v>
      </c>
      <c r="T801" s="54" t="s">
        <v>811</v>
      </c>
      <c r="U801" s="27" t="s">
        <v>811</v>
      </c>
      <c r="V801" s="27" t="s">
        <v>811</v>
      </c>
      <c r="W801" s="27" t="s">
        <v>811</v>
      </c>
      <c r="X801" s="990"/>
    </row>
    <row r="802" spans="1:24" ht="15.6">
      <c r="A802" s="649" t="s">
        <v>1623</v>
      </c>
      <c r="B802" s="55">
        <v>44434</v>
      </c>
      <c r="C802" t="s">
        <v>1752</v>
      </c>
      <c r="D802" s="50">
        <v>0.29166666666666669</v>
      </c>
      <c r="E802" s="27" t="s">
        <v>1047</v>
      </c>
      <c r="F802" s="27">
        <v>1</v>
      </c>
      <c r="G802" s="27" t="s">
        <v>815</v>
      </c>
      <c r="H802" s="27" t="s">
        <v>1237</v>
      </c>
      <c r="I802" s="27">
        <v>8.5</v>
      </c>
      <c r="J802" s="54">
        <v>3.4</v>
      </c>
      <c r="K802" s="51">
        <v>0.39999999999999997</v>
      </c>
      <c r="L802" s="27">
        <v>8</v>
      </c>
      <c r="M802" s="27">
        <v>22.7</v>
      </c>
      <c r="N802" s="24">
        <v>8.6259844814912334</v>
      </c>
      <c r="O802" s="988">
        <v>1</v>
      </c>
      <c r="P802" s="22">
        <v>6.34</v>
      </c>
      <c r="Q802" s="23">
        <v>64.400000000000006</v>
      </c>
      <c r="R802" s="655">
        <v>0.80013665408380619</v>
      </c>
      <c r="S802" s="24">
        <v>99.550795902285245</v>
      </c>
      <c r="T802" s="68">
        <v>6.4276190476190491</v>
      </c>
      <c r="U802" s="24">
        <v>6.5612663690476207</v>
      </c>
      <c r="V802" s="989">
        <v>0.49485531986997588</v>
      </c>
      <c r="W802" s="24">
        <v>12.988885416666669</v>
      </c>
      <c r="X802" s="990"/>
    </row>
    <row r="803" spans="1:24" ht="15.6">
      <c r="A803" s="649" t="s">
        <v>1623</v>
      </c>
      <c r="B803" s="55">
        <v>44458</v>
      </c>
      <c r="C803" t="s">
        <v>1752</v>
      </c>
      <c r="D803" s="50">
        <v>0.38541666666666669</v>
      </c>
      <c r="E803" s="27" t="s">
        <v>1045</v>
      </c>
      <c r="F803" s="27">
        <v>2</v>
      </c>
      <c r="G803" s="27" t="s">
        <v>1007</v>
      </c>
      <c r="H803" s="27" t="s">
        <v>1673</v>
      </c>
      <c r="I803" s="27">
        <v>8.6</v>
      </c>
      <c r="J803" s="54">
        <v>3.55</v>
      </c>
      <c r="K803" s="51">
        <v>0.41279069767441862</v>
      </c>
      <c r="L803" s="27">
        <v>0.5</v>
      </c>
      <c r="M803" s="27">
        <v>23.8</v>
      </c>
      <c r="N803" s="24">
        <v>7.8650000000000002</v>
      </c>
      <c r="O803" s="988">
        <v>0.93092757327115305</v>
      </c>
      <c r="P803" s="27" t="s">
        <v>811</v>
      </c>
      <c r="Q803" s="27" t="s">
        <v>811</v>
      </c>
      <c r="R803" s="54" t="s">
        <v>811</v>
      </c>
      <c r="S803" s="27" t="s">
        <v>811</v>
      </c>
      <c r="T803" s="54" t="s">
        <v>811</v>
      </c>
      <c r="U803" s="27" t="s">
        <v>811</v>
      </c>
      <c r="V803" s="27" t="s">
        <v>811</v>
      </c>
      <c r="W803" s="27" t="s">
        <v>811</v>
      </c>
      <c r="X803" s="990"/>
    </row>
    <row r="804" spans="1:24" ht="15.6">
      <c r="A804" s="649" t="s">
        <v>1623</v>
      </c>
      <c r="B804" s="55">
        <v>44458</v>
      </c>
      <c r="C804" t="s">
        <v>1752</v>
      </c>
      <c r="D804" s="50">
        <v>0.38541666666666669</v>
      </c>
      <c r="E804" s="27" t="s">
        <v>1045</v>
      </c>
      <c r="F804" s="27">
        <v>2</v>
      </c>
      <c r="G804" s="27" t="s">
        <v>1007</v>
      </c>
      <c r="H804" s="27" t="s">
        <v>1673</v>
      </c>
      <c r="I804" s="27">
        <v>8.6</v>
      </c>
      <c r="J804" s="54">
        <v>3.55</v>
      </c>
      <c r="K804" s="51">
        <v>0.41279069767441862</v>
      </c>
      <c r="L804" s="27">
        <v>2</v>
      </c>
      <c r="M804" s="27">
        <v>23.8</v>
      </c>
      <c r="N804" s="24">
        <v>7.97</v>
      </c>
      <c r="O804" s="988">
        <v>0.94335572269181045</v>
      </c>
      <c r="P804" s="27" t="s">
        <v>811</v>
      </c>
      <c r="Q804" s="27" t="s">
        <v>811</v>
      </c>
      <c r="R804" s="54" t="s">
        <v>811</v>
      </c>
      <c r="S804" s="27" t="s">
        <v>811</v>
      </c>
      <c r="T804" s="54" t="s">
        <v>811</v>
      </c>
      <c r="U804" s="27" t="s">
        <v>811</v>
      </c>
      <c r="V804" s="27" t="s">
        <v>811</v>
      </c>
      <c r="W804" s="27" t="s">
        <v>811</v>
      </c>
      <c r="X804" s="990"/>
    </row>
    <row r="805" spans="1:24" ht="15.6">
      <c r="A805" s="649" t="s">
        <v>1623</v>
      </c>
      <c r="B805" s="55">
        <v>44458</v>
      </c>
      <c r="C805" t="s">
        <v>1752</v>
      </c>
      <c r="D805" s="50">
        <v>0.38541666666666669</v>
      </c>
      <c r="E805" s="27" t="s">
        <v>1045</v>
      </c>
      <c r="F805" s="27">
        <v>2</v>
      </c>
      <c r="G805" s="27" t="s">
        <v>1007</v>
      </c>
      <c r="H805" s="27" t="s">
        <v>1673</v>
      </c>
      <c r="I805" s="27">
        <v>8.6</v>
      </c>
      <c r="J805" s="54">
        <v>3.55</v>
      </c>
      <c r="K805" s="51">
        <v>0.41279069767441862</v>
      </c>
      <c r="L805" s="27">
        <v>4</v>
      </c>
      <c r="M805" s="27">
        <v>23.8</v>
      </c>
      <c r="N805" s="24">
        <v>7.8849999999999998</v>
      </c>
      <c r="O805" s="988">
        <v>0.93329483982746864</v>
      </c>
      <c r="P805" s="27" t="s">
        <v>811</v>
      </c>
      <c r="Q805" s="27" t="s">
        <v>811</v>
      </c>
      <c r="R805" s="54" t="s">
        <v>811</v>
      </c>
      <c r="S805" s="27" t="s">
        <v>811</v>
      </c>
      <c r="T805" s="54" t="s">
        <v>811</v>
      </c>
      <c r="U805" s="27" t="s">
        <v>811</v>
      </c>
      <c r="V805" s="27" t="s">
        <v>811</v>
      </c>
      <c r="W805" s="27" t="s">
        <v>811</v>
      </c>
      <c r="X805" s="990"/>
    </row>
    <row r="806" spans="1:24" ht="15.6">
      <c r="A806" s="649" t="s">
        <v>1623</v>
      </c>
      <c r="B806" s="55">
        <v>44458</v>
      </c>
      <c r="C806" t="s">
        <v>1752</v>
      </c>
      <c r="D806" s="50">
        <v>0.38541666666666669</v>
      </c>
      <c r="E806" s="27" t="s">
        <v>1045</v>
      </c>
      <c r="F806" s="27">
        <v>2</v>
      </c>
      <c r="G806" s="27" t="s">
        <v>1007</v>
      </c>
      <c r="H806" s="27" t="s">
        <v>1673</v>
      </c>
      <c r="I806" s="27">
        <v>8.6</v>
      </c>
      <c r="J806" s="54">
        <v>3.55</v>
      </c>
      <c r="K806" s="51">
        <v>0.41279069767441862</v>
      </c>
      <c r="L806" s="27">
        <v>6</v>
      </c>
      <c r="M806" s="27">
        <v>23.5</v>
      </c>
      <c r="N806" s="24">
        <v>5.7549999999999999</v>
      </c>
      <c r="O806" s="988">
        <v>0.67735348150915387</v>
      </c>
      <c r="P806" s="27" t="s">
        <v>811</v>
      </c>
      <c r="Q806" s="27" t="s">
        <v>811</v>
      </c>
      <c r="R806" s="54" t="s">
        <v>811</v>
      </c>
      <c r="S806" s="27" t="s">
        <v>811</v>
      </c>
      <c r="T806" s="54" t="s">
        <v>811</v>
      </c>
      <c r="U806" s="27" t="s">
        <v>811</v>
      </c>
      <c r="V806" s="27" t="s">
        <v>811</v>
      </c>
      <c r="W806" s="27" t="s">
        <v>811</v>
      </c>
      <c r="X806" s="990"/>
    </row>
    <row r="807" spans="1:24" ht="15.6">
      <c r="A807" s="649" t="s">
        <v>1623</v>
      </c>
      <c r="B807" s="55">
        <v>44458</v>
      </c>
      <c r="C807" t="s">
        <v>1752</v>
      </c>
      <c r="D807" s="50">
        <v>0.38541666666666669</v>
      </c>
      <c r="E807" s="27" t="s">
        <v>1045</v>
      </c>
      <c r="F807" s="27">
        <v>2</v>
      </c>
      <c r="G807" s="27" t="s">
        <v>1007</v>
      </c>
      <c r="H807" s="27" t="s">
        <v>1673</v>
      </c>
      <c r="I807" s="27">
        <v>8.6</v>
      </c>
      <c r="J807" s="54">
        <v>3.55</v>
      </c>
      <c r="K807" s="51">
        <v>0.41279069767441862</v>
      </c>
      <c r="L807" s="27">
        <v>8</v>
      </c>
      <c r="M807" s="27">
        <v>23.2</v>
      </c>
      <c r="N807" s="24">
        <v>4.07</v>
      </c>
      <c r="O807" s="988">
        <v>0.47632847762372943</v>
      </c>
      <c r="P807" s="27" t="s">
        <v>811</v>
      </c>
      <c r="Q807" s="27" t="s">
        <v>811</v>
      </c>
      <c r="R807" s="54" t="s">
        <v>811</v>
      </c>
      <c r="S807" s="27" t="s">
        <v>811</v>
      </c>
      <c r="T807" s="54" t="s">
        <v>811</v>
      </c>
      <c r="U807" s="27" t="s">
        <v>811</v>
      </c>
      <c r="V807" s="27" t="s">
        <v>811</v>
      </c>
      <c r="W807" s="27" t="s">
        <v>811</v>
      </c>
      <c r="X807" s="990"/>
    </row>
    <row r="808" spans="1:24" ht="15.6">
      <c r="A808" s="649" t="s">
        <v>1542</v>
      </c>
      <c r="B808" s="55">
        <v>44392</v>
      </c>
      <c r="C808" t="s">
        <v>1754</v>
      </c>
      <c r="D808" s="50">
        <v>0.3125</v>
      </c>
      <c r="E808" s="27" t="s">
        <v>1755</v>
      </c>
      <c r="F808" s="27">
        <v>1</v>
      </c>
      <c r="G808" s="27" t="s">
        <v>1656</v>
      </c>
      <c r="H808" s="27" t="s">
        <v>1045</v>
      </c>
      <c r="I808" s="27">
        <v>5.5</v>
      </c>
      <c r="J808" s="54">
        <v>4.5</v>
      </c>
      <c r="K808" s="51">
        <v>0.81818181818181823</v>
      </c>
      <c r="L808" s="27">
        <v>0.5</v>
      </c>
      <c r="M808" s="27">
        <v>24.4</v>
      </c>
      <c r="N808" s="24">
        <v>6.97</v>
      </c>
      <c r="O808" s="988">
        <v>0.83428111750645362</v>
      </c>
      <c r="P808" s="22">
        <v>5.04</v>
      </c>
      <c r="Q808" s="23">
        <v>2.5</v>
      </c>
      <c r="R808" s="68">
        <v>0.80215547363554363</v>
      </c>
      <c r="S808" s="24">
        <v>41.552371946414496</v>
      </c>
      <c r="T808" s="68">
        <v>14.419642857142858</v>
      </c>
      <c r="U808" s="24">
        <v>2.1056852678571398</v>
      </c>
      <c r="V808" s="989">
        <v>0.87257830816251092</v>
      </c>
      <c r="W808" s="24">
        <v>16.525328124999998</v>
      </c>
      <c r="X808" s="990"/>
    </row>
    <row r="809" spans="1:24" ht="15.6">
      <c r="A809" s="649" t="s">
        <v>1542</v>
      </c>
      <c r="B809" s="55">
        <v>44406</v>
      </c>
      <c r="C809" t="s">
        <v>1754</v>
      </c>
      <c r="D809" s="50">
        <v>0.33333333333333331</v>
      </c>
      <c r="E809" s="27" t="s">
        <v>1655</v>
      </c>
      <c r="F809" s="27">
        <v>0</v>
      </c>
      <c r="G809" s="27" t="s">
        <v>714</v>
      </c>
      <c r="H809" s="27" t="s">
        <v>1045</v>
      </c>
      <c r="I809" s="27">
        <v>1.4</v>
      </c>
      <c r="J809" s="54">
        <v>1.4</v>
      </c>
      <c r="K809" s="51">
        <v>1</v>
      </c>
      <c r="L809" s="27">
        <v>0.5</v>
      </c>
      <c r="M809" s="27">
        <v>25.4</v>
      </c>
      <c r="N809" s="24">
        <v>6.4550000000000001</v>
      </c>
      <c r="O809" s="988">
        <v>0.78702464264201588</v>
      </c>
      <c r="P809" s="22">
        <v>4.91</v>
      </c>
      <c r="Q809" s="23">
        <v>0.5</v>
      </c>
      <c r="R809" s="68">
        <v>0.86900176310517219</v>
      </c>
      <c r="S809" s="24">
        <v>48.80217494089834</v>
      </c>
      <c r="T809" s="68">
        <v>16.554761904761907</v>
      </c>
      <c r="U809" s="24">
        <v>4.494956845238093</v>
      </c>
      <c r="V809" s="989">
        <v>0.78646000459088827</v>
      </c>
      <c r="W809" s="24">
        <v>21.04971875</v>
      </c>
      <c r="X809" s="990"/>
    </row>
    <row r="810" spans="1:24" ht="15.6">
      <c r="A810" s="649" t="s">
        <v>1542</v>
      </c>
      <c r="B810" s="55">
        <v>44420</v>
      </c>
      <c r="C810" t="s">
        <v>1754</v>
      </c>
      <c r="D810" s="50">
        <v>0.33333333333333331</v>
      </c>
      <c r="E810" s="27" t="s">
        <v>1037</v>
      </c>
      <c r="F810" s="27">
        <v>1</v>
      </c>
      <c r="G810" s="27" t="s">
        <v>1656</v>
      </c>
      <c r="H810" s="27" t="s">
        <v>1673</v>
      </c>
      <c r="I810" s="27">
        <v>1.3</v>
      </c>
      <c r="J810" s="54">
        <v>1.2</v>
      </c>
      <c r="K810" s="51">
        <v>0.92307692307692302</v>
      </c>
      <c r="L810" s="27">
        <v>0.5</v>
      </c>
      <c r="M810" s="27">
        <v>26.6</v>
      </c>
      <c r="N810" s="24">
        <v>7.35</v>
      </c>
      <c r="O810" s="988">
        <v>0.91590242148377277</v>
      </c>
      <c r="P810" s="22">
        <v>4.5199999999999996</v>
      </c>
      <c r="Q810" s="23">
        <v>0.2</v>
      </c>
      <c r="R810" s="655">
        <v>0.80013665408380619</v>
      </c>
      <c r="S810" s="24">
        <v>61.095319148936156</v>
      </c>
      <c r="T810" s="68">
        <v>7.7997619047619056</v>
      </c>
      <c r="U810" s="24">
        <v>1.6729568452380932</v>
      </c>
      <c r="V810" s="989">
        <v>0.82339211271968848</v>
      </c>
      <c r="W810" s="24">
        <v>9.4727187499999985</v>
      </c>
      <c r="X810" s="990"/>
    </row>
    <row r="811" spans="1:24" ht="15.6">
      <c r="A811" s="649" t="s">
        <v>1542</v>
      </c>
      <c r="B811" s="55">
        <v>44434</v>
      </c>
      <c r="C811" t="s">
        <v>1754</v>
      </c>
      <c r="D811" s="50">
        <v>0.33333333333333331</v>
      </c>
      <c r="E811" s="27" t="s">
        <v>1047</v>
      </c>
      <c r="F811" s="27">
        <v>1</v>
      </c>
      <c r="G811" s="27" t="s">
        <v>815</v>
      </c>
      <c r="H811" s="27" t="s">
        <v>1114</v>
      </c>
      <c r="I811" s="27">
        <v>1.3</v>
      </c>
      <c r="J811" s="54">
        <v>1.3</v>
      </c>
      <c r="K811" s="51">
        <v>1</v>
      </c>
      <c r="L811" s="27">
        <v>0.5</v>
      </c>
      <c r="M811" s="27">
        <v>28.1</v>
      </c>
      <c r="N811" s="24">
        <v>10.545</v>
      </c>
      <c r="O811" s="988">
        <v>1.3496939731000497</v>
      </c>
      <c r="P811" s="22">
        <v>5.04</v>
      </c>
      <c r="Q811" s="23">
        <v>0.79999999999999982</v>
      </c>
      <c r="R811" s="54">
        <v>0.83</v>
      </c>
      <c r="S811" s="24">
        <v>90.409739952718667</v>
      </c>
      <c r="T811" s="68">
        <v>2.2383333333333337</v>
      </c>
      <c r="U811" s="24">
        <v>1.8765520833333338</v>
      </c>
      <c r="V811" s="989">
        <v>0.54396006369152639</v>
      </c>
      <c r="W811" s="24">
        <v>4.1148854166666675</v>
      </c>
      <c r="X811" s="990"/>
    </row>
    <row r="812" spans="1:24" ht="15.6">
      <c r="A812" s="649" t="s">
        <v>1542</v>
      </c>
      <c r="B812" s="55">
        <v>44434</v>
      </c>
      <c r="C812" t="s">
        <v>1754</v>
      </c>
      <c r="D812" s="50">
        <v>0.33333333333333331</v>
      </c>
      <c r="E812" s="27" t="s">
        <v>1047</v>
      </c>
      <c r="F812" s="27">
        <v>1</v>
      </c>
      <c r="G812" s="27" t="s">
        <v>815</v>
      </c>
      <c r="H812" s="27" t="s">
        <v>1114</v>
      </c>
      <c r="I812" s="27">
        <v>1.3</v>
      </c>
      <c r="J812" s="54">
        <v>1.3</v>
      </c>
      <c r="K812" s="51">
        <v>1</v>
      </c>
      <c r="L812" s="27">
        <v>1</v>
      </c>
      <c r="M812" s="23">
        <v>28</v>
      </c>
      <c r="N812" s="24">
        <v>10.545</v>
      </c>
      <c r="O812" s="988">
        <v>1.3473088402738438</v>
      </c>
      <c r="P812" s="27" t="s">
        <v>811</v>
      </c>
      <c r="Q812" s="27" t="s">
        <v>811</v>
      </c>
      <c r="R812" s="54" t="s">
        <v>811</v>
      </c>
      <c r="S812" s="27" t="s">
        <v>811</v>
      </c>
      <c r="T812" s="54" t="s">
        <v>811</v>
      </c>
      <c r="U812" s="27" t="s">
        <v>811</v>
      </c>
      <c r="V812" s="27" t="s">
        <v>811</v>
      </c>
      <c r="W812" s="27" t="s">
        <v>811</v>
      </c>
      <c r="X812" s="990"/>
    </row>
    <row r="813" spans="1:24" ht="15.6">
      <c r="A813" s="649" t="s">
        <v>1542</v>
      </c>
      <c r="B813" s="55">
        <v>44447</v>
      </c>
      <c r="C813" s="992" t="s">
        <v>1754</v>
      </c>
      <c r="D813" s="50">
        <v>0.35416666666666669</v>
      </c>
      <c r="E813" s="27" t="s">
        <v>1655</v>
      </c>
      <c r="F813" s="27">
        <v>4</v>
      </c>
      <c r="G813" s="27" t="s">
        <v>1659</v>
      </c>
      <c r="H813" s="27" t="s">
        <v>1045</v>
      </c>
      <c r="I813" s="27">
        <v>1.3</v>
      </c>
      <c r="J813" s="54">
        <v>1.3</v>
      </c>
      <c r="K813" s="51">
        <v>1</v>
      </c>
      <c r="L813" s="27">
        <v>0.5</v>
      </c>
      <c r="M813" s="27">
        <v>23.5</v>
      </c>
      <c r="N813" s="24">
        <v>7.58</v>
      </c>
      <c r="O813" s="988">
        <v>0.89215280448990208</v>
      </c>
      <c r="P813" s="27" t="s">
        <v>811</v>
      </c>
      <c r="Q813" s="27" t="s">
        <v>811</v>
      </c>
      <c r="R813" s="54" t="s">
        <v>811</v>
      </c>
      <c r="S813" s="27" t="s">
        <v>811</v>
      </c>
      <c r="T813" s="54" t="s">
        <v>811</v>
      </c>
      <c r="U813" s="27" t="s">
        <v>811</v>
      </c>
      <c r="V813" s="27" t="s">
        <v>811</v>
      </c>
      <c r="W813" s="27" t="s">
        <v>811</v>
      </c>
      <c r="X813" s="990"/>
    </row>
    <row r="814" spans="1:24" ht="15.6">
      <c r="A814" s="649" t="s">
        <v>1542</v>
      </c>
      <c r="B814" s="55">
        <v>44452</v>
      </c>
      <c r="C814" t="s">
        <v>1756</v>
      </c>
      <c r="D814" s="50">
        <v>0.4375</v>
      </c>
      <c r="E814" s="27" t="s">
        <v>1045</v>
      </c>
      <c r="F814" s="27">
        <v>1</v>
      </c>
      <c r="G814" s="27" t="s">
        <v>1659</v>
      </c>
      <c r="H814" s="27" t="s">
        <v>1673</v>
      </c>
      <c r="I814" s="27">
        <v>1.9</v>
      </c>
      <c r="J814" s="54">
        <v>0.55000000000000004</v>
      </c>
      <c r="K814" s="51">
        <v>0.28947368421052633</v>
      </c>
      <c r="L814" s="27">
        <v>0.5</v>
      </c>
      <c r="M814" s="27">
        <v>22.1</v>
      </c>
      <c r="N814" s="24">
        <v>7.625</v>
      </c>
      <c r="O814" s="988">
        <v>0.8738669816071154</v>
      </c>
      <c r="P814" s="27" t="s">
        <v>811</v>
      </c>
      <c r="Q814" s="27" t="s">
        <v>811</v>
      </c>
      <c r="R814" s="54" t="s">
        <v>811</v>
      </c>
      <c r="S814" s="27" t="s">
        <v>811</v>
      </c>
      <c r="T814" s="54" t="s">
        <v>811</v>
      </c>
      <c r="U814" s="27" t="s">
        <v>811</v>
      </c>
      <c r="V814" s="27" t="s">
        <v>811</v>
      </c>
      <c r="W814" s="27" t="s">
        <v>811</v>
      </c>
      <c r="X814" s="990"/>
    </row>
    <row r="815" spans="1:24" ht="15.6">
      <c r="A815" s="649" t="s">
        <v>1544</v>
      </c>
      <c r="B815" s="55">
        <v>44392</v>
      </c>
      <c r="C815" t="s">
        <v>1757</v>
      </c>
      <c r="D815" s="50">
        <v>0.29722222222222222</v>
      </c>
      <c r="E815" s="27" t="s">
        <v>1758</v>
      </c>
      <c r="F815" s="27">
        <v>1</v>
      </c>
      <c r="G815" s="27" t="s">
        <v>1659</v>
      </c>
      <c r="H815" s="27" t="s">
        <v>1045</v>
      </c>
      <c r="I815" s="27">
        <v>9.9499999999999993</v>
      </c>
      <c r="J815" s="54">
        <v>3.85</v>
      </c>
      <c r="K815" s="51">
        <v>0.38693467336683418</v>
      </c>
      <c r="L815" s="27">
        <v>0.5</v>
      </c>
      <c r="M815" s="27">
        <v>23.7</v>
      </c>
      <c r="N815" s="24">
        <v>8.59</v>
      </c>
      <c r="O815" s="988">
        <v>1.014835872864924</v>
      </c>
      <c r="P815" s="22">
        <v>6.55</v>
      </c>
      <c r="Q815" s="23">
        <v>14.9</v>
      </c>
      <c r="R815" s="68">
        <v>0.41304098456618943</v>
      </c>
      <c r="S815" s="24">
        <v>28.628810086682424</v>
      </c>
      <c r="T815" s="68">
        <v>2.4164285714285718</v>
      </c>
      <c r="U815" s="24">
        <v>0.36864955357142859</v>
      </c>
      <c r="V815" s="989">
        <v>0.86763403501600922</v>
      </c>
      <c r="W815" s="24">
        <v>2.7850781250000005</v>
      </c>
      <c r="X815" s="990"/>
    </row>
    <row r="816" spans="1:24" ht="15.6">
      <c r="A816" s="649" t="s">
        <v>1544</v>
      </c>
      <c r="B816" s="55">
        <v>44392</v>
      </c>
      <c r="C816" t="s">
        <v>1757</v>
      </c>
      <c r="D816" s="50">
        <v>0.29722222222222222</v>
      </c>
      <c r="E816" s="27" t="s">
        <v>1758</v>
      </c>
      <c r="F816" s="27">
        <v>1</v>
      </c>
      <c r="G816" s="27" t="s">
        <v>1659</v>
      </c>
      <c r="H816" s="27" t="s">
        <v>1045</v>
      </c>
      <c r="I816" s="27">
        <v>9.9499999999999993</v>
      </c>
      <c r="J816" s="54">
        <v>3.85</v>
      </c>
      <c r="K816" s="51">
        <v>0.38693467336683418</v>
      </c>
      <c r="L816" s="27">
        <v>2</v>
      </c>
      <c r="M816" s="27">
        <v>23.6</v>
      </c>
      <c r="N816" s="24">
        <v>8.6</v>
      </c>
      <c r="O816" s="988">
        <v>1.0141107590820508</v>
      </c>
      <c r="P816" s="27" t="s">
        <v>811</v>
      </c>
      <c r="Q816" s="27" t="s">
        <v>811</v>
      </c>
      <c r="R816" s="54" t="s">
        <v>811</v>
      </c>
      <c r="S816" s="27" t="s">
        <v>811</v>
      </c>
      <c r="T816" s="54" t="s">
        <v>811</v>
      </c>
      <c r="U816" s="27" t="s">
        <v>811</v>
      </c>
      <c r="V816" s="27" t="s">
        <v>811</v>
      </c>
      <c r="W816" s="27" t="s">
        <v>811</v>
      </c>
      <c r="X816" s="990"/>
    </row>
    <row r="817" spans="1:24" ht="15.6">
      <c r="A817" s="649" t="s">
        <v>1544</v>
      </c>
      <c r="B817" s="55">
        <v>44392</v>
      </c>
      <c r="C817" t="s">
        <v>1757</v>
      </c>
      <c r="D817" s="50">
        <v>0.29722222222222222</v>
      </c>
      <c r="E817" s="27" t="s">
        <v>1758</v>
      </c>
      <c r="F817" s="27">
        <v>1</v>
      </c>
      <c r="G817" s="27" t="s">
        <v>1659</v>
      </c>
      <c r="H817" s="27" t="s">
        <v>1045</v>
      </c>
      <c r="I817" s="27">
        <v>9.9499999999999993</v>
      </c>
      <c r="J817" s="54">
        <v>3.85</v>
      </c>
      <c r="K817" s="51">
        <v>0.38693467336683418</v>
      </c>
      <c r="L817" s="27">
        <v>4</v>
      </c>
      <c r="M817" s="27">
        <v>23.3</v>
      </c>
      <c r="N817" s="24">
        <v>8.3149999999999995</v>
      </c>
      <c r="O817" s="988">
        <v>0.97497818203251729</v>
      </c>
      <c r="P817" s="27" t="s">
        <v>811</v>
      </c>
      <c r="Q817" s="27" t="s">
        <v>811</v>
      </c>
      <c r="R817" s="54" t="s">
        <v>811</v>
      </c>
      <c r="S817" s="27" t="s">
        <v>811</v>
      </c>
      <c r="T817" s="54" t="s">
        <v>811</v>
      </c>
      <c r="U817" s="27" t="s">
        <v>811</v>
      </c>
      <c r="V817" s="27" t="s">
        <v>811</v>
      </c>
      <c r="W817" s="27" t="s">
        <v>811</v>
      </c>
      <c r="X817" s="990"/>
    </row>
    <row r="818" spans="1:24" ht="15.6">
      <c r="A818" s="649" t="s">
        <v>1544</v>
      </c>
      <c r="B818" s="55">
        <v>44392</v>
      </c>
      <c r="C818" t="s">
        <v>1757</v>
      </c>
      <c r="D818" s="50">
        <v>0.29722222222222222</v>
      </c>
      <c r="E818" s="27" t="s">
        <v>1758</v>
      </c>
      <c r="F818" s="27">
        <v>1</v>
      </c>
      <c r="G818" s="27" t="s">
        <v>1659</v>
      </c>
      <c r="H818" s="27" t="s">
        <v>1045</v>
      </c>
      <c r="I818" s="27">
        <v>9.9499999999999993</v>
      </c>
      <c r="J818" s="54">
        <v>3.85</v>
      </c>
      <c r="K818" s="51">
        <v>0.38693467336683418</v>
      </c>
      <c r="L818" s="27">
        <v>6</v>
      </c>
      <c r="M818" s="27">
        <v>21.8</v>
      </c>
      <c r="N818" s="24">
        <v>7.1050000000000004</v>
      </c>
      <c r="O818" s="988">
        <v>0.80957969533961804</v>
      </c>
      <c r="P818" s="27" t="s">
        <v>811</v>
      </c>
      <c r="Q818" s="27" t="s">
        <v>811</v>
      </c>
      <c r="R818" s="54" t="s">
        <v>811</v>
      </c>
      <c r="S818" s="27" t="s">
        <v>811</v>
      </c>
      <c r="T818" s="54" t="s">
        <v>811</v>
      </c>
      <c r="U818" s="27" t="s">
        <v>811</v>
      </c>
      <c r="V818" s="27" t="s">
        <v>811</v>
      </c>
      <c r="W818" s="27" t="s">
        <v>811</v>
      </c>
      <c r="X818" s="990"/>
    </row>
    <row r="819" spans="1:24" ht="15.6">
      <c r="A819" s="649" t="s">
        <v>1544</v>
      </c>
      <c r="B819" s="55">
        <v>44392</v>
      </c>
      <c r="C819" t="s">
        <v>1757</v>
      </c>
      <c r="D819" s="50">
        <v>0.29722222222222222</v>
      </c>
      <c r="E819" s="27" t="s">
        <v>1758</v>
      </c>
      <c r="F819" s="27">
        <v>1</v>
      </c>
      <c r="G819" s="27" t="s">
        <v>1659</v>
      </c>
      <c r="H819" s="27" t="s">
        <v>1045</v>
      </c>
      <c r="I819" s="27">
        <v>9.9499999999999993</v>
      </c>
      <c r="J819" s="54">
        <v>3.85</v>
      </c>
      <c r="K819" s="51">
        <v>0.38693467336683418</v>
      </c>
      <c r="L819" s="27">
        <v>8</v>
      </c>
      <c r="M819" s="27">
        <v>16.899999999999999</v>
      </c>
      <c r="N819" s="24">
        <v>3.8</v>
      </c>
      <c r="O819" s="988">
        <v>0.39242177467291611</v>
      </c>
      <c r="P819" s="22">
        <v>6.19</v>
      </c>
      <c r="Q819" s="23">
        <v>20.3</v>
      </c>
      <c r="R819" s="68">
        <v>0.5507213127549192</v>
      </c>
      <c r="S819" s="24">
        <v>32.726524822695026</v>
      </c>
      <c r="T819" s="68">
        <v>3.5882142857142862</v>
      </c>
      <c r="U819" s="24">
        <v>1.8871138392857141</v>
      </c>
      <c r="V819" s="989">
        <v>0.65534232904339151</v>
      </c>
      <c r="W819" s="24">
        <v>5.4753281250000008</v>
      </c>
      <c r="X819" s="990"/>
    </row>
    <row r="820" spans="1:24" ht="15.6">
      <c r="A820" s="649" t="s">
        <v>1544</v>
      </c>
      <c r="B820" s="55">
        <v>44392</v>
      </c>
      <c r="C820" t="s">
        <v>1757</v>
      </c>
      <c r="D820" s="50">
        <v>0.29722222222222222</v>
      </c>
      <c r="E820" s="27" t="s">
        <v>1758</v>
      </c>
      <c r="F820" s="27">
        <v>1</v>
      </c>
      <c r="G820" s="27" t="s">
        <v>1659</v>
      </c>
      <c r="H820" s="27" t="s">
        <v>1045</v>
      </c>
      <c r="I820" s="27">
        <v>9.9499999999999993</v>
      </c>
      <c r="J820" s="54">
        <v>3.85</v>
      </c>
      <c r="K820" s="51">
        <v>0.38693467336683418</v>
      </c>
      <c r="L820" s="27">
        <v>9</v>
      </c>
      <c r="M820" s="27">
        <v>15.9</v>
      </c>
      <c r="N820" s="24">
        <v>0.33500000000000002</v>
      </c>
      <c r="O820" s="988">
        <v>3.3873798842737508E-2</v>
      </c>
      <c r="P820" s="27" t="s">
        <v>811</v>
      </c>
      <c r="Q820" s="27" t="s">
        <v>811</v>
      </c>
      <c r="R820" s="54" t="s">
        <v>811</v>
      </c>
      <c r="S820" s="27" t="s">
        <v>811</v>
      </c>
      <c r="T820" s="54" t="s">
        <v>811</v>
      </c>
      <c r="U820" s="27" t="s">
        <v>811</v>
      </c>
      <c r="V820" s="27" t="s">
        <v>811</v>
      </c>
      <c r="W820" s="27" t="s">
        <v>811</v>
      </c>
      <c r="X820" s="990"/>
    </row>
    <row r="821" spans="1:24" ht="15.6">
      <c r="A821" s="649" t="s">
        <v>1544</v>
      </c>
      <c r="B821" s="55">
        <v>44406</v>
      </c>
      <c r="C821" t="s">
        <v>1757</v>
      </c>
      <c r="D821" s="50">
        <v>0.29166666666666669</v>
      </c>
      <c r="E821" s="27" t="s">
        <v>1045</v>
      </c>
      <c r="F821" s="27">
        <v>0</v>
      </c>
      <c r="G821" s="27" t="s">
        <v>714</v>
      </c>
      <c r="H821" s="27" t="s">
        <v>1045</v>
      </c>
      <c r="I821" s="27">
        <v>9.6</v>
      </c>
      <c r="J821" s="54">
        <v>4.3499999999999996</v>
      </c>
      <c r="K821" s="51">
        <v>0.453125</v>
      </c>
      <c r="L821" s="27">
        <v>0.5</v>
      </c>
      <c r="M821" s="27">
        <v>25.6</v>
      </c>
      <c r="N821" s="24">
        <v>7.415</v>
      </c>
      <c r="O821" s="988">
        <v>0.90738654636600014</v>
      </c>
      <c r="P821" s="22">
        <v>6.61</v>
      </c>
      <c r="Q821" s="23">
        <v>15.4</v>
      </c>
      <c r="R821" s="68">
        <v>0.37862090251900699</v>
      </c>
      <c r="S821" s="24">
        <v>33.98736012608353</v>
      </c>
      <c r="T821" s="68">
        <v>2.3435714285714289</v>
      </c>
      <c r="U821" s="24">
        <v>0.77681398809523838</v>
      </c>
      <c r="V821" s="989">
        <v>0.75105191046397557</v>
      </c>
      <c r="W821" s="24">
        <v>3.1203854166666671</v>
      </c>
      <c r="X821" s="990"/>
    </row>
    <row r="822" spans="1:24" ht="15.6">
      <c r="A822" s="649" t="s">
        <v>1544</v>
      </c>
      <c r="B822" s="55">
        <v>44406</v>
      </c>
      <c r="C822" t="s">
        <v>1757</v>
      </c>
      <c r="D822" s="50">
        <v>0.29166666666666669</v>
      </c>
      <c r="E822" s="27" t="s">
        <v>1045</v>
      </c>
      <c r="F822" s="27">
        <v>0</v>
      </c>
      <c r="G822" s="27" t="s">
        <v>714</v>
      </c>
      <c r="H822" s="27" t="s">
        <v>1045</v>
      </c>
      <c r="I822" s="27">
        <v>9.6</v>
      </c>
      <c r="J822" s="54">
        <v>4.3499999999999996</v>
      </c>
      <c r="K822" s="51">
        <v>0.453125</v>
      </c>
      <c r="L822" s="27">
        <v>2</v>
      </c>
      <c r="M822" s="27">
        <v>25.6</v>
      </c>
      <c r="N822" s="24">
        <v>7.7050000000000001</v>
      </c>
      <c r="O822" s="988">
        <v>0.94287435465273517</v>
      </c>
      <c r="P822" s="27" t="s">
        <v>811</v>
      </c>
      <c r="Q822" s="27" t="s">
        <v>811</v>
      </c>
      <c r="R822" s="54" t="s">
        <v>811</v>
      </c>
      <c r="S822" s="27" t="s">
        <v>811</v>
      </c>
      <c r="T822" s="54" t="s">
        <v>811</v>
      </c>
      <c r="U822" s="27" t="s">
        <v>811</v>
      </c>
      <c r="V822" s="27" t="s">
        <v>811</v>
      </c>
      <c r="W822" s="27" t="s">
        <v>811</v>
      </c>
      <c r="X822" s="990"/>
    </row>
    <row r="823" spans="1:24" ht="15.6">
      <c r="A823" s="649" t="s">
        <v>1544</v>
      </c>
      <c r="B823" s="55">
        <v>44406</v>
      </c>
      <c r="C823" t="s">
        <v>1757</v>
      </c>
      <c r="D823" s="50">
        <v>0.29166666666666669</v>
      </c>
      <c r="E823" s="27" t="s">
        <v>1045</v>
      </c>
      <c r="F823" s="27">
        <v>0</v>
      </c>
      <c r="G823" s="27" t="s">
        <v>714</v>
      </c>
      <c r="H823" s="27" t="s">
        <v>1045</v>
      </c>
      <c r="I823" s="27">
        <v>9.6</v>
      </c>
      <c r="J823" s="54">
        <v>4.3499999999999996</v>
      </c>
      <c r="K823" s="51">
        <v>0.453125</v>
      </c>
      <c r="L823" s="27">
        <v>4</v>
      </c>
      <c r="M823" s="27">
        <v>25.5</v>
      </c>
      <c r="N823" s="24">
        <v>7.53</v>
      </c>
      <c r="O823" s="988">
        <v>0.91977617855618643</v>
      </c>
      <c r="P823" s="27" t="s">
        <v>811</v>
      </c>
      <c r="Q823" s="27" t="s">
        <v>811</v>
      </c>
      <c r="R823" s="54" t="s">
        <v>811</v>
      </c>
      <c r="S823" s="27" t="s">
        <v>811</v>
      </c>
      <c r="T823" s="54" t="s">
        <v>811</v>
      </c>
      <c r="U823" s="27" t="s">
        <v>811</v>
      </c>
      <c r="V823" s="27" t="s">
        <v>811</v>
      </c>
      <c r="W823" s="27" t="s">
        <v>811</v>
      </c>
      <c r="X823" s="990"/>
    </row>
    <row r="824" spans="1:24" ht="15.6">
      <c r="A824" s="649" t="s">
        <v>1544</v>
      </c>
      <c r="B824" s="55">
        <v>44406</v>
      </c>
      <c r="C824" t="s">
        <v>1757</v>
      </c>
      <c r="D824" s="50">
        <v>0.29166666666666669</v>
      </c>
      <c r="E824" s="27" t="s">
        <v>1045</v>
      </c>
      <c r="F824" s="27">
        <v>0</v>
      </c>
      <c r="G824" s="27" t="s">
        <v>714</v>
      </c>
      <c r="H824" s="27" t="s">
        <v>1045</v>
      </c>
      <c r="I824" s="27">
        <v>9.6</v>
      </c>
      <c r="J824" s="54">
        <v>4.3499999999999996</v>
      </c>
      <c r="K824" s="51">
        <v>0.453125</v>
      </c>
      <c r="L824" s="27">
        <v>6</v>
      </c>
      <c r="M824" s="27">
        <v>22.4</v>
      </c>
      <c r="N824" s="24">
        <v>6.95</v>
      </c>
      <c r="O824" s="988">
        <v>0.80110389400038062</v>
      </c>
      <c r="P824" s="27" t="s">
        <v>811</v>
      </c>
      <c r="Q824" s="27" t="s">
        <v>811</v>
      </c>
      <c r="R824" s="54" t="s">
        <v>811</v>
      </c>
      <c r="S824" s="27" t="s">
        <v>811</v>
      </c>
      <c r="T824" s="54" t="s">
        <v>811</v>
      </c>
      <c r="U824" s="27" t="s">
        <v>811</v>
      </c>
      <c r="V824" s="27" t="s">
        <v>811</v>
      </c>
      <c r="W824" s="27" t="s">
        <v>811</v>
      </c>
      <c r="X824" s="990"/>
    </row>
    <row r="825" spans="1:24" ht="15.6">
      <c r="A825" s="649" t="s">
        <v>1544</v>
      </c>
      <c r="B825" s="55">
        <v>44406</v>
      </c>
      <c r="C825" t="s">
        <v>1757</v>
      </c>
      <c r="D825" s="50">
        <v>0.29166666666666669</v>
      </c>
      <c r="E825" s="27" t="s">
        <v>1045</v>
      </c>
      <c r="F825" s="27">
        <v>0</v>
      </c>
      <c r="G825" s="27" t="s">
        <v>714</v>
      </c>
      <c r="H825" s="27" t="s">
        <v>1045</v>
      </c>
      <c r="I825" s="27">
        <v>9.6</v>
      </c>
      <c r="J825" s="54">
        <v>4.3499999999999996</v>
      </c>
      <c r="K825" s="51">
        <v>0.453125</v>
      </c>
      <c r="L825" s="27">
        <v>8</v>
      </c>
      <c r="M825" s="27">
        <v>17.7</v>
      </c>
      <c r="N825" s="24">
        <v>1.675</v>
      </c>
      <c r="O825" s="988">
        <v>0.17587116233210243</v>
      </c>
      <c r="P825" s="27" t="s">
        <v>811</v>
      </c>
      <c r="Q825" s="27" t="s">
        <v>811</v>
      </c>
      <c r="R825" s="54" t="s">
        <v>811</v>
      </c>
      <c r="S825" s="27" t="s">
        <v>811</v>
      </c>
      <c r="T825" s="54" t="s">
        <v>811</v>
      </c>
      <c r="U825" s="27" t="s">
        <v>811</v>
      </c>
      <c r="V825" s="27" t="s">
        <v>811</v>
      </c>
      <c r="W825" s="27" t="s">
        <v>811</v>
      </c>
      <c r="X825" s="990"/>
    </row>
    <row r="826" spans="1:24" ht="15.6">
      <c r="A826" s="649" t="s">
        <v>1544</v>
      </c>
      <c r="B826" s="55">
        <v>44406</v>
      </c>
      <c r="C826" t="s">
        <v>1757</v>
      </c>
      <c r="D826" s="50">
        <v>0.29166666666666669</v>
      </c>
      <c r="E826" s="27" t="s">
        <v>1045</v>
      </c>
      <c r="F826" s="27">
        <v>0</v>
      </c>
      <c r="G826" s="27" t="s">
        <v>714</v>
      </c>
      <c r="H826" s="27" t="s">
        <v>1045</v>
      </c>
      <c r="I826" s="27">
        <v>9.6</v>
      </c>
      <c r="J826" s="54">
        <v>4.3499999999999996</v>
      </c>
      <c r="K826" s="51">
        <v>0.453125</v>
      </c>
      <c r="L826" s="27">
        <v>9</v>
      </c>
      <c r="M826" s="23">
        <v>16</v>
      </c>
      <c r="N826" s="24">
        <v>0.495</v>
      </c>
      <c r="O826" s="988">
        <v>5.0158707427451106E-2</v>
      </c>
      <c r="P826" s="22">
        <v>6.1</v>
      </c>
      <c r="Q826" s="23">
        <v>24.6</v>
      </c>
      <c r="R826" s="68">
        <v>0.5507213127549192</v>
      </c>
      <c r="S826" s="24">
        <v>38.085074862096128</v>
      </c>
      <c r="T826" s="68">
        <v>7.6257142857142881</v>
      </c>
      <c r="U826" s="24">
        <v>6.5191711309523805</v>
      </c>
      <c r="V826" s="989">
        <v>0.53911460298780822</v>
      </c>
      <c r="W826" s="24">
        <v>14.144885416666668</v>
      </c>
      <c r="X826" s="990"/>
    </row>
    <row r="827" spans="1:24" ht="15.6">
      <c r="A827" s="649" t="s">
        <v>1544</v>
      </c>
      <c r="B827" s="55">
        <v>44420</v>
      </c>
      <c r="C827" t="s">
        <v>1757</v>
      </c>
      <c r="D827" s="50">
        <v>0.29166666666666669</v>
      </c>
      <c r="E827" s="27" t="s">
        <v>1037</v>
      </c>
      <c r="F827" s="27">
        <v>2</v>
      </c>
      <c r="G827" s="27" t="s">
        <v>1656</v>
      </c>
      <c r="H827" s="27" t="s">
        <v>1045</v>
      </c>
      <c r="I827" s="27">
        <v>9.9</v>
      </c>
      <c r="J827" s="54">
        <v>4.5</v>
      </c>
      <c r="K827" s="51">
        <v>0.45454545454545453</v>
      </c>
      <c r="L827" s="27">
        <v>0.5</v>
      </c>
      <c r="M827" s="27">
        <v>25.7</v>
      </c>
      <c r="N827" s="24">
        <v>7.5049999999999999</v>
      </c>
      <c r="O827" s="988">
        <v>0.92007828950866732</v>
      </c>
      <c r="P827" s="27" t="s">
        <v>811</v>
      </c>
      <c r="Q827" s="27" t="s">
        <v>811</v>
      </c>
      <c r="R827" s="54" t="s">
        <v>811</v>
      </c>
      <c r="S827" s="27" t="s">
        <v>811</v>
      </c>
      <c r="T827" s="54" t="s">
        <v>811</v>
      </c>
      <c r="U827" s="27" t="s">
        <v>811</v>
      </c>
      <c r="V827" s="27" t="s">
        <v>811</v>
      </c>
      <c r="W827" s="27" t="s">
        <v>811</v>
      </c>
      <c r="X827" s="990"/>
    </row>
    <row r="828" spans="1:24" ht="15.6">
      <c r="A828" s="649" t="s">
        <v>1544</v>
      </c>
      <c r="B828" s="55">
        <v>44420</v>
      </c>
      <c r="C828" t="s">
        <v>1757</v>
      </c>
      <c r="D828" s="50">
        <v>0.29166666666666669</v>
      </c>
      <c r="E828" s="27" t="s">
        <v>1037</v>
      </c>
      <c r="F828" s="27">
        <v>2</v>
      </c>
      <c r="G828" s="27" t="s">
        <v>1656</v>
      </c>
      <c r="H828" s="27" t="s">
        <v>1045</v>
      </c>
      <c r="I828" s="27">
        <v>9.9</v>
      </c>
      <c r="J828" s="54">
        <v>4.5</v>
      </c>
      <c r="K828" s="51">
        <v>0.45454545454545453</v>
      </c>
      <c r="L828" s="27">
        <v>2</v>
      </c>
      <c r="M828" s="27">
        <v>25.7</v>
      </c>
      <c r="N828" s="24">
        <v>7.54</v>
      </c>
      <c r="O828" s="988">
        <v>0.92436912763429069</v>
      </c>
      <c r="P828" s="27" t="s">
        <v>811</v>
      </c>
      <c r="Q828" s="27" t="s">
        <v>811</v>
      </c>
      <c r="R828" s="54" t="s">
        <v>811</v>
      </c>
      <c r="S828" s="27" t="s">
        <v>811</v>
      </c>
      <c r="T828" s="54" t="s">
        <v>811</v>
      </c>
      <c r="U828" s="27" t="s">
        <v>811</v>
      </c>
      <c r="V828" s="27" t="s">
        <v>811</v>
      </c>
      <c r="W828" s="27" t="s">
        <v>811</v>
      </c>
      <c r="X828" s="990"/>
    </row>
    <row r="829" spans="1:24" ht="15.6">
      <c r="A829" s="649" t="s">
        <v>1544</v>
      </c>
      <c r="B829" s="55">
        <v>44420</v>
      </c>
      <c r="C829" t="s">
        <v>1757</v>
      </c>
      <c r="D829" s="50">
        <v>0.29166666666666669</v>
      </c>
      <c r="E829" s="27" t="s">
        <v>1037</v>
      </c>
      <c r="F829" s="27">
        <v>2</v>
      </c>
      <c r="G829" s="27" t="s">
        <v>1656</v>
      </c>
      <c r="H829" s="27" t="s">
        <v>1045</v>
      </c>
      <c r="I829" s="27">
        <v>9.9</v>
      </c>
      <c r="J829" s="54">
        <v>4.5</v>
      </c>
      <c r="K829" s="51">
        <v>0.45454545454545453</v>
      </c>
      <c r="L829" s="27">
        <v>4</v>
      </c>
      <c r="M829" s="27">
        <v>25.2</v>
      </c>
      <c r="N829" s="24">
        <v>7.46</v>
      </c>
      <c r="O829" s="988">
        <v>0.90622784814149759</v>
      </c>
      <c r="P829" s="27" t="s">
        <v>811</v>
      </c>
      <c r="Q829" s="27" t="s">
        <v>811</v>
      </c>
      <c r="R829" s="54" t="s">
        <v>811</v>
      </c>
      <c r="S829" s="27" t="s">
        <v>811</v>
      </c>
      <c r="T829" s="54" t="s">
        <v>811</v>
      </c>
      <c r="U829" s="27" t="s">
        <v>811</v>
      </c>
      <c r="V829" s="27" t="s">
        <v>811</v>
      </c>
      <c r="W829" s="27" t="s">
        <v>811</v>
      </c>
      <c r="X829" s="990"/>
    </row>
    <row r="830" spans="1:24" ht="15.6">
      <c r="A830" s="649" t="s">
        <v>1544</v>
      </c>
      <c r="B830" s="55">
        <v>44420</v>
      </c>
      <c r="C830" t="s">
        <v>1757</v>
      </c>
      <c r="D830" s="50">
        <v>0.29166666666666669</v>
      </c>
      <c r="E830" s="27" t="s">
        <v>1037</v>
      </c>
      <c r="F830" s="27">
        <v>2</v>
      </c>
      <c r="G830" s="27" t="s">
        <v>1656</v>
      </c>
      <c r="H830" s="27" t="s">
        <v>1045</v>
      </c>
      <c r="I830" s="27">
        <v>9.9</v>
      </c>
      <c r="J830" s="54">
        <v>4.5</v>
      </c>
      <c r="K830" s="51">
        <v>0.45454545454545453</v>
      </c>
      <c r="L830" s="27">
        <v>6</v>
      </c>
      <c r="M830" s="27">
        <v>23.4</v>
      </c>
      <c r="N830" s="24">
        <v>6.5049999999999999</v>
      </c>
      <c r="O830" s="988">
        <v>0.76418629277468508</v>
      </c>
      <c r="P830" s="27" t="s">
        <v>811</v>
      </c>
      <c r="Q830" s="27" t="s">
        <v>811</v>
      </c>
      <c r="R830" s="54" t="s">
        <v>811</v>
      </c>
      <c r="S830" s="27" t="s">
        <v>811</v>
      </c>
      <c r="T830" s="54" t="s">
        <v>811</v>
      </c>
      <c r="U830" s="27" t="s">
        <v>811</v>
      </c>
      <c r="V830" s="27" t="s">
        <v>811</v>
      </c>
      <c r="W830" s="27" t="s">
        <v>811</v>
      </c>
      <c r="X830" s="990"/>
    </row>
    <row r="831" spans="1:24" ht="15.6">
      <c r="A831" s="649" t="s">
        <v>1544</v>
      </c>
      <c r="B831" s="55">
        <v>44420</v>
      </c>
      <c r="C831" t="s">
        <v>1757</v>
      </c>
      <c r="D831" s="50">
        <v>0.29166666666666669</v>
      </c>
      <c r="E831" s="27" t="s">
        <v>1037</v>
      </c>
      <c r="F831" s="27">
        <v>2</v>
      </c>
      <c r="G831" s="27" t="s">
        <v>1656</v>
      </c>
      <c r="H831" s="27" t="s">
        <v>1045</v>
      </c>
      <c r="I831" s="27">
        <v>9.9</v>
      </c>
      <c r="J831" s="54">
        <v>4.5</v>
      </c>
      <c r="K831" s="51">
        <v>0.45454545454545453</v>
      </c>
      <c r="L831" s="27">
        <v>8</v>
      </c>
      <c r="M831" s="23">
        <v>17.899999999999999</v>
      </c>
      <c r="N831" s="24">
        <v>0.55000000000000004</v>
      </c>
      <c r="O831" s="988">
        <v>5.7986933372566773E-2</v>
      </c>
      <c r="P831" s="27" t="s">
        <v>811</v>
      </c>
      <c r="Q831" s="27" t="s">
        <v>811</v>
      </c>
      <c r="R831" s="54" t="s">
        <v>811</v>
      </c>
      <c r="S831" s="27" t="s">
        <v>811</v>
      </c>
      <c r="T831" s="54" t="s">
        <v>811</v>
      </c>
      <c r="U831" s="27" t="s">
        <v>811</v>
      </c>
      <c r="V831" s="27" t="s">
        <v>811</v>
      </c>
      <c r="W831" s="27" t="s">
        <v>811</v>
      </c>
      <c r="X831" s="990"/>
    </row>
    <row r="832" spans="1:24" ht="15.6">
      <c r="A832" s="649" t="s">
        <v>1544</v>
      </c>
      <c r="B832" s="55">
        <v>44420</v>
      </c>
      <c r="C832" t="s">
        <v>1757</v>
      </c>
      <c r="D832" s="50">
        <v>0.29166666666666669</v>
      </c>
      <c r="E832" s="27" t="s">
        <v>1037</v>
      </c>
      <c r="F832" s="27">
        <v>2</v>
      </c>
      <c r="G832" s="27" t="s">
        <v>1656</v>
      </c>
      <c r="H832" s="27" t="s">
        <v>1045</v>
      </c>
      <c r="I832" s="27">
        <v>9.9</v>
      </c>
      <c r="J832" s="54">
        <v>4.5</v>
      </c>
      <c r="K832" s="51">
        <v>0.45454545454545453</v>
      </c>
      <c r="L832" s="27">
        <v>9</v>
      </c>
      <c r="M832" s="23">
        <v>16</v>
      </c>
      <c r="N832" s="24">
        <v>0.28499999999999998</v>
      </c>
      <c r="O832" s="988">
        <v>2.8879255791562756E-2</v>
      </c>
      <c r="P832" s="27" t="s">
        <v>811</v>
      </c>
      <c r="Q832" s="27" t="s">
        <v>811</v>
      </c>
      <c r="R832" s="54" t="s">
        <v>811</v>
      </c>
      <c r="S832" s="27" t="s">
        <v>811</v>
      </c>
      <c r="T832" s="54" t="s">
        <v>811</v>
      </c>
      <c r="U832" s="27" t="s">
        <v>811</v>
      </c>
      <c r="V832" s="27" t="s">
        <v>811</v>
      </c>
      <c r="W832" s="27" t="s">
        <v>811</v>
      </c>
      <c r="X832" s="990"/>
    </row>
    <row r="833" spans="1:24" ht="15.6">
      <c r="A833" s="649" t="s">
        <v>1544</v>
      </c>
      <c r="B833" s="55">
        <v>44434</v>
      </c>
      <c r="C833" t="s">
        <v>1757</v>
      </c>
      <c r="D833" s="50">
        <v>0.29166666666666669</v>
      </c>
      <c r="E833" s="27" t="s">
        <v>1759</v>
      </c>
      <c r="F833" s="27">
        <v>0</v>
      </c>
      <c r="G833" s="27" t="s">
        <v>714</v>
      </c>
      <c r="H833" s="27" t="s">
        <v>1760</v>
      </c>
      <c r="I833" s="27">
        <v>9.6999999999999993</v>
      </c>
      <c r="J833" s="54">
        <v>4.8</v>
      </c>
      <c r="K833" s="51">
        <v>0.49484536082474229</v>
      </c>
      <c r="L833" s="27">
        <v>0.5</v>
      </c>
      <c r="M833" s="23">
        <v>27.1</v>
      </c>
      <c r="N833" s="24">
        <v>7.88</v>
      </c>
      <c r="O833" s="988">
        <v>0.9908068047903742</v>
      </c>
      <c r="P833" s="22">
        <v>6.72</v>
      </c>
      <c r="Q833" s="23">
        <v>14.8</v>
      </c>
      <c r="R833" s="655">
        <v>0.86681470859079002</v>
      </c>
      <c r="S833" s="24">
        <v>38.400283687943251</v>
      </c>
      <c r="T833" s="68">
        <v>1.679761904761905</v>
      </c>
      <c r="U833" s="24">
        <v>0.82579017857142856</v>
      </c>
      <c r="V833" s="989">
        <v>0.67041587997132557</v>
      </c>
      <c r="W833" s="24">
        <v>2.5055520833333338</v>
      </c>
      <c r="X833" s="990"/>
    </row>
    <row r="834" spans="1:24" ht="15.6">
      <c r="A834" s="649" t="s">
        <v>1544</v>
      </c>
      <c r="B834" s="55">
        <v>44434</v>
      </c>
      <c r="C834" t="s">
        <v>1757</v>
      </c>
      <c r="D834" s="50">
        <v>0.29166666666666669</v>
      </c>
      <c r="E834" s="27" t="s">
        <v>1759</v>
      </c>
      <c r="F834" s="27">
        <v>0</v>
      </c>
      <c r="G834" s="27" t="s">
        <v>714</v>
      </c>
      <c r="H834" s="27" t="s">
        <v>1760</v>
      </c>
      <c r="I834" s="27">
        <v>9.6999999999999993</v>
      </c>
      <c r="J834" s="54">
        <v>4.8</v>
      </c>
      <c r="K834" s="51">
        <v>0.49484536082474229</v>
      </c>
      <c r="L834" s="27">
        <v>1</v>
      </c>
      <c r="M834" s="23">
        <v>27.1</v>
      </c>
      <c r="N834" s="24">
        <v>7.91</v>
      </c>
      <c r="O834" s="988">
        <v>0.99457891191521064</v>
      </c>
      <c r="P834" s="27" t="s">
        <v>811</v>
      </c>
      <c r="Q834" s="27" t="s">
        <v>811</v>
      </c>
      <c r="R834" s="54" t="s">
        <v>811</v>
      </c>
      <c r="S834" s="27" t="s">
        <v>811</v>
      </c>
      <c r="T834" s="54" t="s">
        <v>811</v>
      </c>
      <c r="U834" s="27" t="s">
        <v>811</v>
      </c>
      <c r="V834" s="27" t="s">
        <v>811</v>
      </c>
      <c r="W834" s="27" t="s">
        <v>811</v>
      </c>
      <c r="X834" s="990"/>
    </row>
    <row r="835" spans="1:24" ht="15.6">
      <c r="A835" s="649" t="s">
        <v>1544</v>
      </c>
      <c r="B835" s="55">
        <v>44434</v>
      </c>
      <c r="C835" t="s">
        <v>1757</v>
      </c>
      <c r="D835" s="50">
        <v>0.29166666666666669</v>
      </c>
      <c r="E835" s="27" t="s">
        <v>1759</v>
      </c>
      <c r="F835" s="27">
        <v>0</v>
      </c>
      <c r="G835" s="27" t="s">
        <v>714</v>
      </c>
      <c r="H835" s="27" t="s">
        <v>1760</v>
      </c>
      <c r="I835" s="27">
        <v>9.6999999999999993</v>
      </c>
      <c r="J835" s="54">
        <v>4.8</v>
      </c>
      <c r="K835" s="51">
        <v>0.49484536082474229</v>
      </c>
      <c r="L835" s="27">
        <v>2</v>
      </c>
      <c r="M835" s="23">
        <v>27</v>
      </c>
      <c r="N835" s="24">
        <v>7.83</v>
      </c>
      <c r="O835" s="988">
        <v>0.982757584577718</v>
      </c>
      <c r="P835" s="27" t="s">
        <v>811</v>
      </c>
      <c r="Q835" s="27" t="s">
        <v>811</v>
      </c>
      <c r="R835" s="54" t="s">
        <v>811</v>
      </c>
      <c r="S835" s="27" t="s">
        <v>811</v>
      </c>
      <c r="T835" s="54" t="s">
        <v>811</v>
      </c>
      <c r="U835" s="27" t="s">
        <v>811</v>
      </c>
      <c r="V835" s="27" t="s">
        <v>811</v>
      </c>
      <c r="W835" s="27" t="s">
        <v>811</v>
      </c>
      <c r="X835" s="990"/>
    </row>
    <row r="836" spans="1:24" ht="15.6">
      <c r="A836" s="649" t="s">
        <v>1544</v>
      </c>
      <c r="B836" s="55">
        <v>44434</v>
      </c>
      <c r="C836" t="s">
        <v>1757</v>
      </c>
      <c r="D836" s="50">
        <v>0.29166666666666669</v>
      </c>
      <c r="E836" s="27" t="s">
        <v>1759</v>
      </c>
      <c r="F836" s="27">
        <v>0</v>
      </c>
      <c r="G836" s="27" t="s">
        <v>714</v>
      </c>
      <c r="H836" s="27" t="s">
        <v>1760</v>
      </c>
      <c r="I836" s="27">
        <v>9.6999999999999993</v>
      </c>
      <c r="J836" s="54">
        <v>4.8</v>
      </c>
      <c r="K836" s="51">
        <v>0.49484536082474229</v>
      </c>
      <c r="L836" s="27">
        <v>3</v>
      </c>
      <c r="M836" s="23">
        <v>26.7</v>
      </c>
      <c r="N836" s="24">
        <v>7.76</v>
      </c>
      <c r="O836" s="988">
        <v>0.96873688564368665</v>
      </c>
      <c r="P836" s="27" t="s">
        <v>811</v>
      </c>
      <c r="Q836" s="27" t="s">
        <v>811</v>
      </c>
      <c r="R836" s="54" t="s">
        <v>811</v>
      </c>
      <c r="S836" s="27" t="s">
        <v>811</v>
      </c>
      <c r="T836" s="54" t="s">
        <v>811</v>
      </c>
      <c r="U836" s="27" t="s">
        <v>811</v>
      </c>
      <c r="V836" s="27" t="s">
        <v>811</v>
      </c>
      <c r="W836" s="27" t="s">
        <v>811</v>
      </c>
      <c r="X836" s="990"/>
    </row>
    <row r="837" spans="1:24" ht="15.6">
      <c r="A837" s="649" t="s">
        <v>1544</v>
      </c>
      <c r="B837" s="55">
        <v>44434</v>
      </c>
      <c r="C837" t="s">
        <v>1757</v>
      </c>
      <c r="D837" s="50">
        <v>0.29166666666666669</v>
      </c>
      <c r="E837" s="27" t="s">
        <v>1759</v>
      </c>
      <c r="F837" s="27">
        <v>0</v>
      </c>
      <c r="G837" s="27" t="s">
        <v>714</v>
      </c>
      <c r="H837" s="27" t="s">
        <v>1760</v>
      </c>
      <c r="I837" s="27">
        <v>9.6999999999999993</v>
      </c>
      <c r="J837" s="54">
        <v>4.8</v>
      </c>
      <c r="K837" s="51">
        <v>0.49484536082474229</v>
      </c>
      <c r="L837" s="27">
        <v>4</v>
      </c>
      <c r="M837" s="23">
        <v>26.5</v>
      </c>
      <c r="N837" s="24">
        <v>7.63</v>
      </c>
      <c r="O837" s="988">
        <v>0.94908064221539667</v>
      </c>
      <c r="P837" s="27" t="s">
        <v>811</v>
      </c>
      <c r="Q837" s="27" t="s">
        <v>811</v>
      </c>
      <c r="R837" s="54" t="s">
        <v>811</v>
      </c>
      <c r="S837" s="27" t="s">
        <v>811</v>
      </c>
      <c r="T837" s="54" t="s">
        <v>811</v>
      </c>
      <c r="U837" s="27" t="s">
        <v>811</v>
      </c>
      <c r="V837" s="27" t="s">
        <v>811</v>
      </c>
      <c r="W837" s="27" t="s">
        <v>811</v>
      </c>
      <c r="X837" s="990"/>
    </row>
    <row r="838" spans="1:24" ht="15.6">
      <c r="A838" s="649" t="s">
        <v>1544</v>
      </c>
      <c r="B838" s="55">
        <v>44434</v>
      </c>
      <c r="C838" t="s">
        <v>1757</v>
      </c>
      <c r="D838" s="50">
        <v>0.29166666666666669</v>
      </c>
      <c r="E838" s="27" t="s">
        <v>1759</v>
      </c>
      <c r="F838" s="27">
        <v>0</v>
      </c>
      <c r="G838" s="27" t="s">
        <v>714</v>
      </c>
      <c r="H838" s="27" t="s">
        <v>1760</v>
      </c>
      <c r="I838" s="27">
        <v>9.6999999999999993</v>
      </c>
      <c r="J838" s="54">
        <v>4.8</v>
      </c>
      <c r="K838" s="51">
        <v>0.49484536082474229</v>
      </c>
      <c r="L838" s="27">
        <v>5</v>
      </c>
      <c r="M838" s="23">
        <v>26.1</v>
      </c>
      <c r="N838" s="24">
        <v>7.34</v>
      </c>
      <c r="O838" s="988">
        <v>0.90642304579187316</v>
      </c>
      <c r="P838" s="27" t="s">
        <v>811</v>
      </c>
      <c r="Q838" s="27" t="s">
        <v>811</v>
      </c>
      <c r="R838" s="54" t="s">
        <v>811</v>
      </c>
      <c r="S838" s="27" t="s">
        <v>811</v>
      </c>
      <c r="T838" s="54" t="s">
        <v>811</v>
      </c>
      <c r="U838" s="27" t="s">
        <v>811</v>
      </c>
      <c r="V838" s="27" t="s">
        <v>811</v>
      </c>
      <c r="W838" s="27" t="s">
        <v>811</v>
      </c>
      <c r="X838" s="990"/>
    </row>
    <row r="839" spans="1:24" ht="15.6">
      <c r="A839" s="649" t="s">
        <v>1544</v>
      </c>
      <c r="B839" s="55">
        <v>44434</v>
      </c>
      <c r="C839" t="s">
        <v>1757</v>
      </c>
      <c r="D839" s="50">
        <v>0.29166666666666669</v>
      </c>
      <c r="E839" s="27" t="s">
        <v>1759</v>
      </c>
      <c r="F839" s="27">
        <v>0</v>
      </c>
      <c r="G839" s="27" t="s">
        <v>714</v>
      </c>
      <c r="H839" s="27" t="s">
        <v>1760</v>
      </c>
      <c r="I839" s="27">
        <v>9.6999999999999993</v>
      </c>
      <c r="J839" s="54">
        <v>4.8</v>
      </c>
      <c r="K839" s="51">
        <v>0.49484536082474229</v>
      </c>
      <c r="L839" s="27">
        <v>6</v>
      </c>
      <c r="M839" s="23">
        <v>24.4</v>
      </c>
      <c r="N839" s="24">
        <v>5.81</v>
      </c>
      <c r="O839" s="988">
        <v>0.69543375792144835</v>
      </c>
      <c r="P839" s="27" t="s">
        <v>811</v>
      </c>
      <c r="Q839" s="27" t="s">
        <v>811</v>
      </c>
      <c r="R839" s="54" t="s">
        <v>811</v>
      </c>
      <c r="S839" s="27" t="s">
        <v>811</v>
      </c>
      <c r="T839" s="54" t="s">
        <v>811</v>
      </c>
      <c r="U839" s="27" t="s">
        <v>811</v>
      </c>
      <c r="V839" s="27" t="s">
        <v>811</v>
      </c>
      <c r="W839" s="27" t="s">
        <v>811</v>
      </c>
      <c r="X839" s="990"/>
    </row>
    <row r="840" spans="1:24" ht="15.6">
      <c r="A840" s="649" t="s">
        <v>1544</v>
      </c>
      <c r="B840" s="55">
        <v>44434</v>
      </c>
      <c r="C840" t="s">
        <v>1757</v>
      </c>
      <c r="D840" s="50">
        <v>0.29166666666666669</v>
      </c>
      <c r="E840" s="27" t="s">
        <v>1759</v>
      </c>
      <c r="F840" s="27">
        <v>0</v>
      </c>
      <c r="G840" s="27" t="s">
        <v>714</v>
      </c>
      <c r="H840" s="27" t="s">
        <v>1760</v>
      </c>
      <c r="I840" s="27">
        <v>9.6999999999999993</v>
      </c>
      <c r="J840" s="54">
        <v>4.8</v>
      </c>
      <c r="K840" s="51">
        <v>0.49484536082474229</v>
      </c>
      <c r="L840" s="27">
        <v>7</v>
      </c>
      <c r="M840" s="23">
        <v>21</v>
      </c>
      <c r="N840" s="24">
        <v>3.22</v>
      </c>
      <c r="O840" s="988">
        <v>0.36124464397800277</v>
      </c>
      <c r="P840" s="27" t="s">
        <v>811</v>
      </c>
      <c r="Q840" s="27" t="s">
        <v>811</v>
      </c>
      <c r="R840" s="54" t="s">
        <v>811</v>
      </c>
      <c r="S840" s="27" t="s">
        <v>811</v>
      </c>
      <c r="T840" s="54" t="s">
        <v>811</v>
      </c>
      <c r="U840" s="27" t="s">
        <v>811</v>
      </c>
      <c r="V840" s="27" t="s">
        <v>811</v>
      </c>
      <c r="W840" s="27" t="s">
        <v>811</v>
      </c>
      <c r="X840" s="990"/>
    </row>
    <row r="841" spans="1:24" ht="15.6">
      <c r="A841" s="649" t="s">
        <v>1544</v>
      </c>
      <c r="B841" s="55">
        <v>44434</v>
      </c>
      <c r="C841" t="s">
        <v>1757</v>
      </c>
      <c r="D841" s="50">
        <v>0.29166666666666669</v>
      </c>
      <c r="E841" s="27" t="s">
        <v>1759</v>
      </c>
      <c r="F841" s="27">
        <v>0</v>
      </c>
      <c r="G841" s="27" t="s">
        <v>714</v>
      </c>
      <c r="H841" s="27" t="s">
        <v>1760</v>
      </c>
      <c r="I841" s="27">
        <v>9.6999999999999993</v>
      </c>
      <c r="J841" s="54">
        <v>4.8</v>
      </c>
      <c r="K841" s="51">
        <v>0.49484536082474229</v>
      </c>
      <c r="L841" s="27">
        <v>8</v>
      </c>
      <c r="M841" s="23">
        <v>18.3</v>
      </c>
      <c r="N841" s="24">
        <v>0.57999999999999996</v>
      </c>
      <c r="O841" s="988">
        <v>6.1652833446197271E-2</v>
      </c>
      <c r="P841" s="27" t="s">
        <v>811</v>
      </c>
      <c r="Q841" s="27" t="s">
        <v>811</v>
      </c>
      <c r="R841" s="54" t="s">
        <v>811</v>
      </c>
      <c r="S841" s="27" t="s">
        <v>811</v>
      </c>
      <c r="T841" s="54" t="s">
        <v>811</v>
      </c>
      <c r="U841" s="27" t="s">
        <v>811</v>
      </c>
      <c r="V841" s="27" t="s">
        <v>811</v>
      </c>
      <c r="W841" s="27" t="s">
        <v>811</v>
      </c>
      <c r="X841" s="990"/>
    </row>
    <row r="842" spans="1:24" ht="15.6">
      <c r="A842" s="649" t="s">
        <v>1544</v>
      </c>
      <c r="B842" s="55">
        <v>44434</v>
      </c>
      <c r="C842" t="s">
        <v>1757</v>
      </c>
      <c r="D842" s="50">
        <v>0.29166666666666669</v>
      </c>
      <c r="E842" s="27" t="s">
        <v>1759</v>
      </c>
      <c r="F842" s="27">
        <v>0</v>
      </c>
      <c r="G842" s="27" t="s">
        <v>714</v>
      </c>
      <c r="H842" s="27" t="s">
        <v>1760</v>
      </c>
      <c r="I842" s="27">
        <v>9.6999999999999993</v>
      </c>
      <c r="J842" s="54">
        <v>4.8</v>
      </c>
      <c r="K842" s="51">
        <v>0.49484536082474229</v>
      </c>
      <c r="L842" s="27">
        <v>9</v>
      </c>
      <c r="M842" s="23">
        <v>16.100000000000001</v>
      </c>
      <c r="N842" s="24">
        <v>0.43</v>
      </c>
      <c r="O842" s="988">
        <v>4.366465818036952E-2</v>
      </c>
      <c r="P842" s="22">
        <v>6.31</v>
      </c>
      <c r="Q842" s="23">
        <v>30.8</v>
      </c>
      <c r="R842" s="54" t="s">
        <v>866</v>
      </c>
      <c r="S842" s="24">
        <v>36.824239558707639</v>
      </c>
      <c r="T842" s="68">
        <v>13.045476190476194</v>
      </c>
      <c r="U842" s="24">
        <v>2.5000000000000001E-2</v>
      </c>
      <c r="V842" s="989">
        <v>0.99808729233459625</v>
      </c>
      <c r="W842" s="24">
        <v>13.070476190476194</v>
      </c>
      <c r="X842" s="990"/>
    </row>
    <row r="843" spans="1:24" ht="15.6">
      <c r="A843" s="649" t="s">
        <v>1544</v>
      </c>
      <c r="B843" s="55">
        <v>44446</v>
      </c>
      <c r="C843" t="s">
        <v>1761</v>
      </c>
      <c r="D843" s="50">
        <v>0.42708333333333331</v>
      </c>
      <c r="E843" s="27" t="s">
        <v>1045</v>
      </c>
      <c r="F843" s="27">
        <v>3</v>
      </c>
      <c r="G843" s="27" t="s">
        <v>1656</v>
      </c>
      <c r="H843" s="27" t="s">
        <v>1045</v>
      </c>
      <c r="I843" s="27">
        <v>9.5</v>
      </c>
      <c r="J843" s="54">
        <v>4.4000000000000004</v>
      </c>
      <c r="K843" s="51">
        <v>0.46315789473684216</v>
      </c>
      <c r="L843" s="27">
        <v>0.5</v>
      </c>
      <c r="M843" s="23">
        <v>24.1</v>
      </c>
      <c r="N843" s="24">
        <v>8.0250000000000004</v>
      </c>
      <c r="O843" s="988">
        <v>0.95520963750711141</v>
      </c>
      <c r="P843" s="27" t="s">
        <v>811</v>
      </c>
      <c r="Q843" s="27" t="s">
        <v>811</v>
      </c>
      <c r="R843" s="54" t="s">
        <v>811</v>
      </c>
      <c r="S843" s="27" t="s">
        <v>811</v>
      </c>
      <c r="T843" s="54" t="s">
        <v>811</v>
      </c>
      <c r="U843" s="27" t="s">
        <v>811</v>
      </c>
      <c r="V843" s="27" t="s">
        <v>811</v>
      </c>
      <c r="W843" s="27" t="s">
        <v>811</v>
      </c>
      <c r="X843" s="990"/>
    </row>
    <row r="844" spans="1:24" ht="15.6">
      <c r="A844" s="649" t="s">
        <v>1544</v>
      </c>
      <c r="B844" s="55">
        <v>44446</v>
      </c>
      <c r="C844" t="s">
        <v>1761</v>
      </c>
      <c r="D844" s="50">
        <v>0.42708333333333331</v>
      </c>
      <c r="E844" s="27" t="s">
        <v>1045</v>
      </c>
      <c r="F844" s="27">
        <v>3</v>
      </c>
      <c r="G844" s="27" t="s">
        <v>1656</v>
      </c>
      <c r="H844" s="27" t="s">
        <v>1045</v>
      </c>
      <c r="I844" s="27">
        <v>9.5</v>
      </c>
      <c r="J844" s="54">
        <v>4.4000000000000004</v>
      </c>
      <c r="K844" s="51">
        <v>0.46315789473684216</v>
      </c>
      <c r="L844" s="27">
        <v>2</v>
      </c>
      <c r="M844" s="23">
        <v>24</v>
      </c>
      <c r="N844" s="24">
        <v>8.07</v>
      </c>
      <c r="O844" s="988">
        <v>0.95877389474535502</v>
      </c>
      <c r="P844" s="27" t="s">
        <v>811</v>
      </c>
      <c r="Q844" s="27" t="s">
        <v>811</v>
      </c>
      <c r="R844" s="54" t="s">
        <v>811</v>
      </c>
      <c r="S844" s="27" t="s">
        <v>811</v>
      </c>
      <c r="T844" s="54" t="s">
        <v>811</v>
      </c>
      <c r="U844" s="27" t="s">
        <v>811</v>
      </c>
      <c r="V844" s="27" t="s">
        <v>811</v>
      </c>
      <c r="W844" s="27" t="s">
        <v>811</v>
      </c>
      <c r="X844" s="990"/>
    </row>
    <row r="845" spans="1:24" ht="15.6">
      <c r="A845" s="649" t="s">
        <v>1544</v>
      </c>
      <c r="B845" s="55">
        <v>44446</v>
      </c>
      <c r="C845" t="s">
        <v>1761</v>
      </c>
      <c r="D845" s="50">
        <v>0.42708333333333331</v>
      </c>
      <c r="E845" s="27" t="s">
        <v>1045</v>
      </c>
      <c r="F845" s="27">
        <v>3</v>
      </c>
      <c r="G845" s="27" t="s">
        <v>1656</v>
      </c>
      <c r="H845" s="27" t="s">
        <v>1045</v>
      </c>
      <c r="I845" s="27">
        <v>9.5</v>
      </c>
      <c r="J845" s="54">
        <v>4.4000000000000004</v>
      </c>
      <c r="K845" s="51">
        <v>0.46315789473684216</v>
      </c>
      <c r="L845" s="27">
        <v>4</v>
      </c>
      <c r="M845" s="23">
        <v>23.9</v>
      </c>
      <c r="N845" s="24">
        <v>8.09</v>
      </c>
      <c r="O845" s="988">
        <v>0.95935430046629522</v>
      </c>
      <c r="P845" s="27" t="s">
        <v>811</v>
      </c>
      <c r="Q845" s="27" t="s">
        <v>811</v>
      </c>
      <c r="R845" s="54" t="s">
        <v>811</v>
      </c>
      <c r="S845" s="27" t="s">
        <v>811</v>
      </c>
      <c r="T845" s="54" t="s">
        <v>811</v>
      </c>
      <c r="U845" s="27" t="s">
        <v>811</v>
      </c>
      <c r="V845" s="27" t="s">
        <v>811</v>
      </c>
      <c r="W845" s="27" t="s">
        <v>811</v>
      </c>
      <c r="X845" s="990"/>
    </row>
    <row r="846" spans="1:24" ht="15.6">
      <c r="A846" s="649" t="s">
        <v>1544</v>
      </c>
      <c r="B846" s="55">
        <v>44446</v>
      </c>
      <c r="C846" t="s">
        <v>1761</v>
      </c>
      <c r="D846" s="50">
        <v>0.42708333333333331</v>
      </c>
      <c r="E846" s="27" t="s">
        <v>1045</v>
      </c>
      <c r="F846" s="27">
        <v>3</v>
      </c>
      <c r="G846" s="27" t="s">
        <v>1656</v>
      </c>
      <c r="H846" s="27" t="s">
        <v>1045</v>
      </c>
      <c r="I846" s="27">
        <v>9.5</v>
      </c>
      <c r="J846" s="54">
        <v>4.4000000000000004</v>
      </c>
      <c r="K846" s="51">
        <v>0.46315789473684216</v>
      </c>
      <c r="L846" s="27">
        <v>6</v>
      </c>
      <c r="M846" s="23">
        <v>23.8</v>
      </c>
      <c r="N846" s="24">
        <v>8.0350000000000001</v>
      </c>
      <c r="O846" s="988">
        <v>0.95104933899983657</v>
      </c>
      <c r="P846" s="27" t="s">
        <v>811</v>
      </c>
      <c r="Q846" s="27" t="s">
        <v>811</v>
      </c>
      <c r="R846" s="54" t="s">
        <v>811</v>
      </c>
      <c r="S846" s="27" t="s">
        <v>811</v>
      </c>
      <c r="T846" s="54" t="s">
        <v>811</v>
      </c>
      <c r="U846" s="27" t="s">
        <v>811</v>
      </c>
      <c r="V846" s="27" t="s">
        <v>811</v>
      </c>
      <c r="W846" s="27" t="s">
        <v>811</v>
      </c>
      <c r="X846" s="990"/>
    </row>
    <row r="847" spans="1:24" ht="15.6">
      <c r="A847" s="649" t="s">
        <v>1544</v>
      </c>
      <c r="B847" s="55">
        <v>44446</v>
      </c>
      <c r="C847" t="s">
        <v>1761</v>
      </c>
      <c r="D847" s="50">
        <v>0.42708333333333331</v>
      </c>
      <c r="E847" s="27" t="s">
        <v>1045</v>
      </c>
      <c r="F847" s="27">
        <v>3</v>
      </c>
      <c r="G847" s="27" t="s">
        <v>1656</v>
      </c>
      <c r="H847" s="27" t="s">
        <v>1045</v>
      </c>
      <c r="I847" s="27">
        <v>9.5</v>
      </c>
      <c r="J847" s="54">
        <v>4.4000000000000004</v>
      </c>
      <c r="K847" s="51">
        <v>0.46315789473684216</v>
      </c>
      <c r="L847" s="27">
        <v>8</v>
      </c>
      <c r="M847" s="23">
        <v>18.899999999999999</v>
      </c>
      <c r="N847" s="24">
        <v>0.80500000000000005</v>
      </c>
      <c r="O847" s="988">
        <v>8.6619116744310692E-2</v>
      </c>
      <c r="P847" s="27" t="s">
        <v>811</v>
      </c>
      <c r="Q847" s="27" t="s">
        <v>811</v>
      </c>
      <c r="R847" s="54" t="s">
        <v>811</v>
      </c>
      <c r="S847" s="27" t="s">
        <v>811</v>
      </c>
      <c r="T847" s="54" t="s">
        <v>811</v>
      </c>
      <c r="U847" s="27" t="s">
        <v>811</v>
      </c>
      <c r="V847" s="27" t="s">
        <v>811</v>
      </c>
      <c r="W847" s="27" t="s">
        <v>811</v>
      </c>
      <c r="X847" s="990"/>
    </row>
    <row r="848" spans="1:24" ht="15.6">
      <c r="A848" s="649" t="s">
        <v>1544</v>
      </c>
      <c r="B848" s="55">
        <v>44446</v>
      </c>
      <c r="C848" t="s">
        <v>1761</v>
      </c>
      <c r="D848" s="50">
        <v>0.42708333333333331</v>
      </c>
      <c r="E848" s="27" t="s">
        <v>1045</v>
      </c>
      <c r="F848" s="27">
        <v>3</v>
      </c>
      <c r="G848" s="27" t="s">
        <v>1656</v>
      </c>
      <c r="H848" s="27" t="s">
        <v>1045</v>
      </c>
      <c r="I848" s="27">
        <v>9.5</v>
      </c>
      <c r="J848" s="54">
        <v>4.4000000000000004</v>
      </c>
      <c r="K848" s="51">
        <v>0.46315789473684216</v>
      </c>
      <c r="L848" s="27">
        <v>9</v>
      </c>
      <c r="M848" s="23">
        <v>16.5</v>
      </c>
      <c r="N848" s="24">
        <v>0.46500000000000002</v>
      </c>
      <c r="O848" s="988">
        <v>4.7619064693978627E-2</v>
      </c>
      <c r="P848" s="27" t="s">
        <v>811</v>
      </c>
      <c r="Q848" s="27" t="s">
        <v>811</v>
      </c>
      <c r="R848" s="54" t="s">
        <v>811</v>
      </c>
      <c r="S848" s="27" t="s">
        <v>811</v>
      </c>
      <c r="T848" s="54" t="s">
        <v>811</v>
      </c>
      <c r="U848" s="27" t="s">
        <v>811</v>
      </c>
      <c r="V848" s="27" t="s">
        <v>811</v>
      </c>
      <c r="W848" s="27" t="s">
        <v>811</v>
      </c>
      <c r="X848" s="990"/>
    </row>
    <row r="849" spans="1:24" ht="15.6">
      <c r="A849" s="993" t="s">
        <v>1608</v>
      </c>
      <c r="B849" s="55">
        <v>44392</v>
      </c>
      <c r="C849" t="s">
        <v>815</v>
      </c>
      <c r="D849" s="27" t="s">
        <v>815</v>
      </c>
      <c r="E849" s="27" t="s">
        <v>815</v>
      </c>
      <c r="F849" s="27" t="s">
        <v>815</v>
      </c>
      <c r="G849" s="27" t="s">
        <v>815</v>
      </c>
      <c r="H849" s="27" t="s">
        <v>815</v>
      </c>
      <c r="I849" s="27" t="s">
        <v>815</v>
      </c>
      <c r="J849" s="54" t="s">
        <v>815</v>
      </c>
      <c r="K849" s="27" t="s">
        <v>815</v>
      </c>
      <c r="L849" s="27" t="s">
        <v>815</v>
      </c>
      <c r="M849" s="23" t="s">
        <v>815</v>
      </c>
      <c r="N849" s="24" t="s">
        <v>815</v>
      </c>
      <c r="O849" s="27" t="s">
        <v>815</v>
      </c>
      <c r="P849" s="22">
        <v>7.43</v>
      </c>
      <c r="Q849" s="23">
        <v>62.20000000000001</v>
      </c>
      <c r="R849" s="68">
        <v>2.6738515787851456</v>
      </c>
      <c r="S849" s="24">
        <v>83.790354609929054</v>
      </c>
      <c r="T849" s="68">
        <v>43.647499999999994</v>
      </c>
      <c r="U849" s="24">
        <v>18.306078124999985</v>
      </c>
      <c r="V849" s="989">
        <v>0.70451943731054689</v>
      </c>
      <c r="W849" s="24">
        <v>61.953578124999979</v>
      </c>
      <c r="X849" s="990"/>
    </row>
    <row r="850" spans="1:24" ht="15.6">
      <c r="A850" s="108" t="s">
        <v>1608</v>
      </c>
      <c r="B850" s="55">
        <v>44420</v>
      </c>
      <c r="C850" t="s">
        <v>815</v>
      </c>
      <c r="D850" s="27" t="s">
        <v>815</v>
      </c>
      <c r="E850" s="27" t="s">
        <v>815</v>
      </c>
      <c r="F850" s="27" t="s">
        <v>815</v>
      </c>
      <c r="G850" s="27" t="s">
        <v>815</v>
      </c>
      <c r="H850" s="27" t="s">
        <v>815</v>
      </c>
      <c r="I850" s="27" t="s">
        <v>815</v>
      </c>
      <c r="J850" s="54" t="s">
        <v>815</v>
      </c>
      <c r="K850" s="51" t="s">
        <v>815</v>
      </c>
      <c r="L850" s="27" t="s">
        <v>815</v>
      </c>
      <c r="M850" s="23" t="s">
        <v>815</v>
      </c>
      <c r="N850" s="24" t="s">
        <v>815</v>
      </c>
      <c r="O850" s="27" t="s">
        <v>815</v>
      </c>
      <c r="P850" s="22">
        <v>6.8</v>
      </c>
      <c r="Q850" s="23">
        <v>71.7</v>
      </c>
      <c r="R850" s="655">
        <v>3.0749293156029172</v>
      </c>
      <c r="S850" s="24">
        <v>102.07246650906222</v>
      </c>
      <c r="T850" s="68">
        <v>27.333571428571428</v>
      </c>
      <c r="U850" s="24">
        <v>28.471584821428575</v>
      </c>
      <c r="V850" s="989">
        <v>0.48980368957521603</v>
      </c>
      <c r="W850" s="24">
        <v>55.805156250000003</v>
      </c>
      <c r="X850" s="990"/>
    </row>
    <row r="851" spans="1:24" ht="15.6">
      <c r="A851" s="993" t="s">
        <v>1608</v>
      </c>
      <c r="B851" s="55">
        <v>44434</v>
      </c>
      <c r="C851" t="s">
        <v>815</v>
      </c>
      <c r="D851" s="27" t="s">
        <v>815</v>
      </c>
      <c r="E851" s="27" t="s">
        <v>815</v>
      </c>
      <c r="F851" s="27" t="s">
        <v>815</v>
      </c>
      <c r="G851" s="27" t="s">
        <v>815</v>
      </c>
      <c r="H851" s="27" t="s">
        <v>815</v>
      </c>
      <c r="I851" s="27" t="s">
        <v>815</v>
      </c>
      <c r="J851" s="54" t="s">
        <v>815</v>
      </c>
      <c r="K851" s="27" t="s">
        <v>815</v>
      </c>
      <c r="L851" s="27" t="s">
        <v>815</v>
      </c>
      <c r="M851" s="23" t="s">
        <v>815</v>
      </c>
      <c r="N851" s="24" t="s">
        <v>815</v>
      </c>
      <c r="O851" s="27" t="s">
        <v>815</v>
      </c>
      <c r="P851" s="22">
        <v>7.19</v>
      </c>
      <c r="Q851" s="23">
        <v>71.400000000000006</v>
      </c>
      <c r="R851" s="655">
        <v>3.2338856435887173</v>
      </c>
      <c r="S851" s="24">
        <v>93.561828211189891</v>
      </c>
      <c r="T851" s="68">
        <v>26.70214285714286</v>
      </c>
      <c r="U851" s="24">
        <v>42.193013392857146</v>
      </c>
      <c r="V851" s="989">
        <v>0.38757649028690394</v>
      </c>
      <c r="W851" s="24">
        <v>68.895156250000014</v>
      </c>
      <c r="X851" s="990"/>
    </row>
    <row r="852" spans="1:24" ht="15.6">
      <c r="A852" s="993" t="s">
        <v>1611</v>
      </c>
      <c r="B852" s="55">
        <v>44392</v>
      </c>
      <c r="C852" t="s">
        <v>815</v>
      </c>
      <c r="D852" s="27" t="s">
        <v>815</v>
      </c>
      <c r="E852" s="27" t="s">
        <v>815</v>
      </c>
      <c r="F852" s="27" t="s">
        <v>815</v>
      </c>
      <c r="G852" s="27" t="s">
        <v>815</v>
      </c>
      <c r="H852" s="27" t="s">
        <v>815</v>
      </c>
      <c r="I852" s="27" t="s">
        <v>815</v>
      </c>
      <c r="J852" s="54" t="s">
        <v>815</v>
      </c>
      <c r="K852" s="27" t="s">
        <v>815</v>
      </c>
      <c r="L852" s="27" t="s">
        <v>815</v>
      </c>
      <c r="M852" s="27" t="s">
        <v>815</v>
      </c>
      <c r="N852" s="24" t="s">
        <v>815</v>
      </c>
      <c r="O852" s="27" t="s">
        <v>815</v>
      </c>
      <c r="P852" s="22">
        <v>6.57</v>
      </c>
      <c r="Q852" s="23">
        <v>40.799999999999997</v>
      </c>
      <c r="R852" s="68">
        <v>12.360837073322109</v>
      </c>
      <c r="S852" s="24">
        <v>213.97159968479113</v>
      </c>
      <c r="T852" s="68">
        <v>114.31285714285715</v>
      </c>
      <c r="U852" s="24">
        <v>106.91345535714284</v>
      </c>
      <c r="V852" s="989">
        <v>0.5167236024098949</v>
      </c>
      <c r="W852" s="24">
        <v>221.22631250000001</v>
      </c>
      <c r="X852" s="990"/>
    </row>
    <row r="853" spans="1:24" ht="15.6">
      <c r="A853" s="108" t="s">
        <v>1611</v>
      </c>
      <c r="B853" s="55">
        <v>44420</v>
      </c>
      <c r="C853" t="s">
        <v>815</v>
      </c>
      <c r="D853" s="27" t="s">
        <v>815</v>
      </c>
      <c r="E853" s="27" t="s">
        <v>815</v>
      </c>
      <c r="F853" s="27" t="s">
        <v>815</v>
      </c>
      <c r="G853" s="27" t="s">
        <v>815</v>
      </c>
      <c r="H853" s="27" t="s">
        <v>815</v>
      </c>
      <c r="I853" s="27" t="s">
        <v>815</v>
      </c>
      <c r="J853" s="54" t="s">
        <v>815</v>
      </c>
      <c r="K853" s="51" t="s">
        <v>815</v>
      </c>
      <c r="L853" s="27" t="s">
        <v>815</v>
      </c>
      <c r="M853" s="27" t="s">
        <v>815</v>
      </c>
      <c r="N853" s="24" t="s">
        <v>815</v>
      </c>
      <c r="O853" s="27" t="s">
        <v>815</v>
      </c>
      <c r="P853" s="22">
        <v>6.76</v>
      </c>
      <c r="Q853" s="23">
        <v>49.2</v>
      </c>
      <c r="R853" s="655">
        <v>6.517513223288792</v>
      </c>
      <c r="S853" s="24">
        <v>190.64614657210399</v>
      </c>
      <c r="T853" s="68">
        <v>77.410714285714278</v>
      </c>
      <c r="U853" s="24">
        <v>37.681941964285713</v>
      </c>
      <c r="V853" s="989">
        <v>0.67259473200067255</v>
      </c>
      <c r="W853" s="24">
        <v>115.09265624999999</v>
      </c>
      <c r="X853" s="990"/>
    </row>
    <row r="854" spans="1:24" ht="15.6">
      <c r="A854" s="993" t="s">
        <v>1611</v>
      </c>
      <c r="B854" s="55">
        <v>44434</v>
      </c>
      <c r="C854" t="s">
        <v>815</v>
      </c>
      <c r="D854" s="27" t="s">
        <v>815</v>
      </c>
      <c r="E854" s="27" t="s">
        <v>815</v>
      </c>
      <c r="F854" s="27" t="s">
        <v>815</v>
      </c>
      <c r="G854" s="27" t="s">
        <v>815</v>
      </c>
      <c r="H854" s="27" t="s">
        <v>815</v>
      </c>
      <c r="I854" s="27" t="s">
        <v>815</v>
      </c>
      <c r="J854" s="54" t="s">
        <v>815</v>
      </c>
      <c r="K854" s="27" t="s">
        <v>815</v>
      </c>
      <c r="L854" s="27" t="s">
        <v>815</v>
      </c>
      <c r="M854" s="27" t="s">
        <v>815</v>
      </c>
      <c r="N854" s="24" t="s">
        <v>815</v>
      </c>
      <c r="O854" s="27" t="s">
        <v>815</v>
      </c>
      <c r="P854" s="22">
        <v>6.76</v>
      </c>
      <c r="Q854" s="23">
        <v>51.899999999999991</v>
      </c>
      <c r="R854" s="655">
        <v>10.707742282890507</v>
      </c>
      <c r="S854" s="24">
        <v>115.62644602048854</v>
      </c>
      <c r="T854" s="68">
        <v>111.37428571428572</v>
      </c>
      <c r="U854" s="24">
        <v>114.15887053571427</v>
      </c>
      <c r="V854" s="989">
        <v>0.49382666196906788</v>
      </c>
      <c r="W854" s="24">
        <v>225.53315624999999</v>
      </c>
      <c r="X854" s="990"/>
    </row>
    <row r="855" spans="1:24" ht="15.6">
      <c r="A855" s="993" t="s">
        <v>1612</v>
      </c>
      <c r="B855" s="55">
        <v>44392</v>
      </c>
      <c r="C855" t="s">
        <v>815</v>
      </c>
      <c r="D855" s="27" t="s">
        <v>815</v>
      </c>
      <c r="E855" s="27" t="s">
        <v>815</v>
      </c>
      <c r="F855" s="27" t="s">
        <v>815</v>
      </c>
      <c r="G855" s="27" t="s">
        <v>815</v>
      </c>
      <c r="H855" s="27" t="s">
        <v>815</v>
      </c>
      <c r="I855" s="27" t="s">
        <v>815</v>
      </c>
      <c r="J855" s="54" t="s">
        <v>815</v>
      </c>
      <c r="K855" s="27" t="s">
        <v>815</v>
      </c>
      <c r="L855" s="27" t="s">
        <v>815</v>
      </c>
      <c r="M855" s="27" t="s">
        <v>815</v>
      </c>
      <c r="N855" s="24" t="s">
        <v>815</v>
      </c>
      <c r="O855" s="27" t="s">
        <v>815</v>
      </c>
      <c r="P855" s="22">
        <v>6.14</v>
      </c>
      <c r="Q855" s="23">
        <v>16.5</v>
      </c>
      <c r="R855" s="68">
        <v>1.4037720788622015</v>
      </c>
      <c r="S855" s="24">
        <v>77.801386918833714</v>
      </c>
      <c r="T855" s="68">
        <v>17.528214285714288</v>
      </c>
      <c r="U855" s="24">
        <v>7.2931138392857147</v>
      </c>
      <c r="V855" s="989">
        <v>0.70617551959517832</v>
      </c>
      <c r="W855" s="24">
        <v>24.821328125000001</v>
      </c>
      <c r="X855" s="990"/>
    </row>
    <row r="856" spans="1:24" ht="15.6">
      <c r="A856" s="108" t="s">
        <v>1612</v>
      </c>
      <c r="B856" s="55">
        <v>44420</v>
      </c>
      <c r="C856" t="s">
        <v>815</v>
      </c>
      <c r="D856" s="27" t="s">
        <v>815</v>
      </c>
      <c r="E856" s="27" t="s">
        <v>815</v>
      </c>
      <c r="F856" s="27" t="s">
        <v>815</v>
      </c>
      <c r="G856" s="27" t="s">
        <v>815</v>
      </c>
      <c r="H856" s="27" t="s">
        <v>815</v>
      </c>
      <c r="I856" s="27" t="s">
        <v>815</v>
      </c>
      <c r="J856" s="54" t="s">
        <v>815</v>
      </c>
      <c r="K856" s="51" t="s">
        <v>815</v>
      </c>
      <c r="L856" s="27" t="s">
        <v>815</v>
      </c>
      <c r="M856" s="27" t="s">
        <v>815</v>
      </c>
      <c r="N856" s="24" t="s">
        <v>815</v>
      </c>
      <c r="O856" s="27" t="s">
        <v>815</v>
      </c>
      <c r="P856" s="22">
        <v>6.22</v>
      </c>
      <c r="Q856" s="23">
        <v>19.600000000000001</v>
      </c>
      <c r="R856" s="655">
        <v>1.6043109472710873</v>
      </c>
      <c r="S856" s="24">
        <v>76.225342789598102</v>
      </c>
      <c r="T856" s="68">
        <v>9.4714285714285715</v>
      </c>
      <c r="U856" s="24">
        <v>7.9052276785714257</v>
      </c>
      <c r="V856" s="989">
        <v>0.54506623340889149</v>
      </c>
      <c r="W856" s="24">
        <v>17.376656249999996</v>
      </c>
      <c r="X856" s="990"/>
    </row>
    <row r="857" spans="1:24" ht="15.6">
      <c r="A857" s="993" t="s">
        <v>1612</v>
      </c>
      <c r="B857" s="55">
        <v>44434</v>
      </c>
      <c r="C857" t="s">
        <v>815</v>
      </c>
      <c r="D857" s="27" t="s">
        <v>815</v>
      </c>
      <c r="E857" s="27" t="s">
        <v>815</v>
      </c>
      <c r="F857" s="27" t="s">
        <v>815</v>
      </c>
      <c r="G857" s="27" t="s">
        <v>815</v>
      </c>
      <c r="H857" s="27" t="s">
        <v>815</v>
      </c>
      <c r="I857" s="27" t="s">
        <v>815</v>
      </c>
      <c r="J857" s="54" t="s">
        <v>815</v>
      </c>
      <c r="K857" s="27" t="s">
        <v>815</v>
      </c>
      <c r="L857" s="27" t="s">
        <v>815</v>
      </c>
      <c r="M857" s="27" t="s">
        <v>815</v>
      </c>
      <c r="N857" s="24" t="s">
        <v>815</v>
      </c>
      <c r="O857" s="27" t="s">
        <v>815</v>
      </c>
      <c r="P857" s="22">
        <v>6.21</v>
      </c>
      <c r="Q857" s="23">
        <v>24.500000000000004</v>
      </c>
      <c r="R857" s="655">
        <v>2.8004782892933222</v>
      </c>
      <c r="S857" s="24">
        <v>303.17569739952711</v>
      </c>
      <c r="T857" s="68">
        <v>141.16071428571431</v>
      </c>
      <c r="U857" s="24">
        <v>60.869941964285701</v>
      </c>
      <c r="V857" s="989">
        <v>0.69870937859567694</v>
      </c>
      <c r="W857" s="24">
        <v>202.03065624999999</v>
      </c>
      <c r="X857" s="990"/>
    </row>
    <row r="858" spans="1:24" ht="15.6">
      <c r="A858" s="993" t="s">
        <v>1613</v>
      </c>
      <c r="B858" s="55">
        <v>44392</v>
      </c>
      <c r="C858" t="s">
        <v>815</v>
      </c>
      <c r="D858" s="27" t="s">
        <v>815</v>
      </c>
      <c r="E858" s="27" t="s">
        <v>815</v>
      </c>
      <c r="F858" s="27" t="s">
        <v>815</v>
      </c>
      <c r="G858" s="27" t="s">
        <v>815</v>
      </c>
      <c r="H858" s="27" t="s">
        <v>815</v>
      </c>
      <c r="I858" s="27" t="s">
        <v>815</v>
      </c>
      <c r="J858" s="54" t="s">
        <v>815</v>
      </c>
      <c r="K858" s="27" t="s">
        <v>815</v>
      </c>
      <c r="L858" s="27" t="s">
        <v>815</v>
      </c>
      <c r="M858" s="27" t="s">
        <v>815</v>
      </c>
      <c r="N858" s="24" t="s">
        <v>815</v>
      </c>
      <c r="O858" s="27" t="s">
        <v>815</v>
      </c>
      <c r="P858" s="22">
        <v>7.17</v>
      </c>
      <c r="Q858" s="23">
        <v>66.099999999999994</v>
      </c>
      <c r="R858" s="68">
        <v>1.8716961051496017</v>
      </c>
      <c r="S858" s="24">
        <v>21.03227738376674</v>
      </c>
      <c r="T858" s="68">
        <v>6.9032142857142862</v>
      </c>
      <c r="U858" s="24">
        <v>5.3678638392857119</v>
      </c>
      <c r="V858" s="989">
        <v>0.56255972094662932</v>
      </c>
      <c r="W858" s="24">
        <v>12.271078124999999</v>
      </c>
      <c r="X858" s="990"/>
    </row>
    <row r="859" spans="1:24" ht="15.6">
      <c r="A859" s="108" t="s">
        <v>1613</v>
      </c>
      <c r="B859" s="55">
        <v>44420</v>
      </c>
      <c r="C859" t="s">
        <v>815</v>
      </c>
      <c r="D859" s="27" t="s">
        <v>815</v>
      </c>
      <c r="E859" s="27" t="s">
        <v>815</v>
      </c>
      <c r="F859" s="27" t="s">
        <v>815</v>
      </c>
      <c r="G859" s="27" t="s">
        <v>815</v>
      </c>
      <c r="H859" s="27" t="s">
        <v>815</v>
      </c>
      <c r="I859" s="27" t="s">
        <v>815</v>
      </c>
      <c r="J859" s="54" t="s">
        <v>815</v>
      </c>
      <c r="K859" s="51" t="s">
        <v>815</v>
      </c>
      <c r="L859" s="27" t="s">
        <v>815</v>
      </c>
      <c r="M859" s="27" t="s">
        <v>815</v>
      </c>
      <c r="N859" s="24" t="s">
        <v>815</v>
      </c>
      <c r="O859" s="27" t="s">
        <v>815</v>
      </c>
      <c r="P859" s="22">
        <v>7.43</v>
      </c>
      <c r="Q859" s="23">
        <v>70.599999999999994</v>
      </c>
      <c r="R859" s="655">
        <v>1.8716961051496017</v>
      </c>
      <c r="S859" s="24">
        <v>21.568132387706854</v>
      </c>
      <c r="T859" s="68">
        <v>5.8042857142857152</v>
      </c>
      <c r="U859" s="24">
        <v>18.338370535714287</v>
      </c>
      <c r="V859" s="989">
        <v>0.24041620168806879</v>
      </c>
      <c r="W859" s="24">
        <v>24.142656250000002</v>
      </c>
      <c r="X859" s="990"/>
    </row>
    <row r="860" spans="1:24" ht="15.6">
      <c r="A860" s="993" t="s">
        <v>1613</v>
      </c>
      <c r="B860" s="55">
        <v>44434</v>
      </c>
      <c r="C860" t="s">
        <v>815</v>
      </c>
      <c r="D860" s="27" t="s">
        <v>815</v>
      </c>
      <c r="E860" s="27" t="s">
        <v>815</v>
      </c>
      <c r="F860" s="27" t="s">
        <v>815</v>
      </c>
      <c r="G860" s="27" t="s">
        <v>815</v>
      </c>
      <c r="H860" s="27" t="s">
        <v>815</v>
      </c>
      <c r="I860" s="27" t="s">
        <v>815</v>
      </c>
      <c r="J860" s="54" t="s">
        <v>815</v>
      </c>
      <c r="K860" s="27" t="s">
        <v>815</v>
      </c>
      <c r="L860" s="27" t="s">
        <v>815</v>
      </c>
      <c r="M860" s="27" t="s">
        <v>815</v>
      </c>
      <c r="N860" s="24" t="s">
        <v>815</v>
      </c>
      <c r="O860" s="27" t="s">
        <v>815</v>
      </c>
      <c r="P860" s="22">
        <v>7.03</v>
      </c>
      <c r="Q860" s="23">
        <v>71</v>
      </c>
      <c r="R860" s="655">
        <v>2.8004782892933222</v>
      </c>
      <c r="S860" s="24">
        <v>28.628810086682424</v>
      </c>
      <c r="T860" s="68">
        <v>5.4157142857142873</v>
      </c>
      <c r="U860" s="24">
        <v>6.8223377976190491</v>
      </c>
      <c r="V860" s="989">
        <v>0.44253074335986836</v>
      </c>
      <c r="W860" s="24">
        <v>12.238052083333336</v>
      </c>
      <c r="X860" s="990"/>
    </row>
    <row r="861" spans="1:24" ht="15.6">
      <c r="A861" s="649" t="s">
        <v>1616</v>
      </c>
      <c r="B861" s="55">
        <v>44392</v>
      </c>
      <c r="C861" t="s">
        <v>1739</v>
      </c>
      <c r="D861" s="50">
        <v>0.27083333333333331</v>
      </c>
      <c r="E861" s="27" t="s">
        <v>1758</v>
      </c>
      <c r="F861" s="27">
        <v>0</v>
      </c>
      <c r="G861" s="27" t="s">
        <v>714</v>
      </c>
      <c r="H861" s="27" t="s">
        <v>1045</v>
      </c>
      <c r="I861" s="27">
        <v>6.15</v>
      </c>
      <c r="J861" s="54">
        <v>2.95</v>
      </c>
      <c r="K861" s="51">
        <v>0.47967479674796748</v>
      </c>
      <c r="L861" s="27">
        <v>0.5</v>
      </c>
      <c r="M861" s="27">
        <v>23.6</v>
      </c>
      <c r="N861" s="24">
        <v>8.4803360214662522</v>
      </c>
      <c r="O861" s="988">
        <v>1</v>
      </c>
      <c r="P861" s="22">
        <v>5.04</v>
      </c>
      <c r="Q861" s="23">
        <v>0.9</v>
      </c>
      <c r="R861" s="68">
        <v>0.61956147684928409</v>
      </c>
      <c r="S861" s="24">
        <v>23.585468873128441</v>
      </c>
      <c r="T861" s="68">
        <v>4.1626852678571442</v>
      </c>
      <c r="U861" s="24">
        <v>3.4121428571428574</v>
      </c>
      <c r="V861" s="989">
        <v>0.54954187727621129</v>
      </c>
      <c r="W861" s="24">
        <v>7.5748281250000016</v>
      </c>
      <c r="X861" s="990"/>
    </row>
    <row r="862" spans="1:24" ht="15.6">
      <c r="A862" s="649" t="s">
        <v>1616</v>
      </c>
      <c r="B862" s="55">
        <v>44392</v>
      </c>
      <c r="C862" t="s">
        <v>1739</v>
      </c>
      <c r="D862" s="50">
        <v>0.27083333333333331</v>
      </c>
      <c r="E862" s="27" t="s">
        <v>1758</v>
      </c>
      <c r="F862" s="27">
        <v>0</v>
      </c>
      <c r="G862" s="27" t="s">
        <v>714</v>
      </c>
      <c r="H862" s="27" t="s">
        <v>1045</v>
      </c>
      <c r="I862" s="27">
        <v>6.15</v>
      </c>
      <c r="J862" s="54">
        <v>2.95</v>
      </c>
      <c r="K862" s="51">
        <v>0.47967479674796748</v>
      </c>
      <c r="L862" s="27">
        <v>2</v>
      </c>
      <c r="M862" s="27">
        <v>23.3</v>
      </c>
      <c r="N862" s="24">
        <v>8.5283959715548576</v>
      </c>
      <c r="O862" s="988">
        <v>1</v>
      </c>
      <c r="P862" s="27" t="s">
        <v>811</v>
      </c>
      <c r="Q862" s="27" t="s">
        <v>811</v>
      </c>
      <c r="R862" s="54" t="s">
        <v>811</v>
      </c>
      <c r="S862" s="27" t="s">
        <v>811</v>
      </c>
      <c r="T862" s="54" t="s">
        <v>811</v>
      </c>
      <c r="U862" s="27" t="s">
        <v>811</v>
      </c>
      <c r="V862" s="27" t="s">
        <v>811</v>
      </c>
      <c r="W862" s="27" t="s">
        <v>811</v>
      </c>
      <c r="X862" s="990"/>
    </row>
    <row r="863" spans="1:24" ht="15.6">
      <c r="A863" s="649" t="s">
        <v>1616</v>
      </c>
      <c r="B863" s="55">
        <v>44392</v>
      </c>
      <c r="C863" t="s">
        <v>1739</v>
      </c>
      <c r="D863" s="50">
        <v>0.27083333333333331</v>
      </c>
      <c r="E863" s="27" t="s">
        <v>1758</v>
      </c>
      <c r="F863" s="27">
        <v>0</v>
      </c>
      <c r="G863" s="27" t="s">
        <v>714</v>
      </c>
      <c r="H863" s="27" t="s">
        <v>1045</v>
      </c>
      <c r="I863" s="27">
        <v>6.15</v>
      </c>
      <c r="J863" s="54">
        <v>2.95</v>
      </c>
      <c r="K863" s="51">
        <v>0.47967479674796748</v>
      </c>
      <c r="L863" s="27">
        <v>4</v>
      </c>
      <c r="M863" s="27">
        <v>23.1</v>
      </c>
      <c r="N863" s="24">
        <v>8.560705961357046</v>
      </c>
      <c r="O863" s="988">
        <v>1</v>
      </c>
      <c r="P863" s="27" t="s">
        <v>811</v>
      </c>
      <c r="Q863" s="27" t="s">
        <v>811</v>
      </c>
      <c r="R863" s="54" t="s">
        <v>811</v>
      </c>
      <c r="S863" s="27" t="s">
        <v>811</v>
      </c>
      <c r="T863" s="54" t="s">
        <v>811</v>
      </c>
      <c r="U863" s="27" t="s">
        <v>811</v>
      </c>
      <c r="V863" s="27" t="s">
        <v>811</v>
      </c>
      <c r="W863" s="27" t="s">
        <v>811</v>
      </c>
      <c r="X863" s="990"/>
    </row>
    <row r="864" spans="1:24" ht="15.6">
      <c r="A864" s="649" t="s">
        <v>1616</v>
      </c>
      <c r="B864" s="55">
        <v>44392</v>
      </c>
      <c r="C864" t="s">
        <v>1739</v>
      </c>
      <c r="D864" s="50">
        <v>0.27083333333333331</v>
      </c>
      <c r="E864" s="27" t="s">
        <v>1758</v>
      </c>
      <c r="F864" s="27">
        <v>0</v>
      </c>
      <c r="G864" s="27" t="s">
        <v>714</v>
      </c>
      <c r="H864" s="27" t="s">
        <v>1045</v>
      </c>
      <c r="I864" s="27">
        <v>6.15</v>
      </c>
      <c r="J864" s="54">
        <v>2.95</v>
      </c>
      <c r="K864" s="51">
        <v>0.47967479674796748</v>
      </c>
      <c r="L864" s="27">
        <v>6</v>
      </c>
      <c r="M864" s="27">
        <v>20.399999999999999</v>
      </c>
      <c r="N864" s="24">
        <v>9.0192890615841375</v>
      </c>
      <c r="O864" s="988">
        <v>1</v>
      </c>
      <c r="P864" s="22">
        <v>5.12</v>
      </c>
      <c r="Q864" s="23">
        <v>1.9</v>
      </c>
      <c r="R864" s="68">
        <v>0.80215547363554363</v>
      </c>
      <c r="S864" s="24">
        <v>20.811631205673756</v>
      </c>
      <c r="T864" s="68">
        <v>2.9344352678571428</v>
      </c>
      <c r="U864" s="24">
        <v>1.3721428571428573</v>
      </c>
      <c r="V864" s="989">
        <v>0.68138442695896595</v>
      </c>
      <c r="W864" s="24">
        <v>4.3065781249999997</v>
      </c>
      <c r="X864" s="990"/>
    </row>
    <row r="865" spans="1:24" ht="15.6">
      <c r="A865" s="649" t="s">
        <v>1616</v>
      </c>
      <c r="B865" s="55">
        <v>44406</v>
      </c>
      <c r="C865" t="s">
        <v>1739</v>
      </c>
      <c r="D865" s="27" t="s">
        <v>815</v>
      </c>
      <c r="E865" s="27" t="s">
        <v>1045</v>
      </c>
      <c r="F865" s="27">
        <v>0</v>
      </c>
      <c r="G865" s="27" t="s">
        <v>714</v>
      </c>
      <c r="H865" s="27" t="s">
        <v>1045</v>
      </c>
      <c r="I865" s="27">
        <v>6.15</v>
      </c>
      <c r="J865" s="54">
        <v>3.2</v>
      </c>
      <c r="K865" s="51">
        <v>0.52032520325203246</v>
      </c>
      <c r="L865" s="27">
        <v>0.5</v>
      </c>
      <c r="M865" s="27">
        <v>25.1</v>
      </c>
      <c r="N865" s="24">
        <v>8.2470731058979876</v>
      </c>
      <c r="O865" s="988">
        <v>1</v>
      </c>
      <c r="P865" s="22">
        <v>5.08</v>
      </c>
      <c r="Q865" s="23">
        <v>0.70000000000000018</v>
      </c>
      <c r="R865" s="68">
        <v>2.9412367366636594</v>
      </c>
      <c r="S865" s="24">
        <v>18.479085894405042</v>
      </c>
      <c r="T865" s="68">
        <v>1.691904761904762</v>
      </c>
      <c r="U865" s="24">
        <v>1.4341473214285712</v>
      </c>
      <c r="V865" s="989">
        <v>0.54122731061495022</v>
      </c>
      <c r="W865" s="24">
        <v>3.1260520833333332</v>
      </c>
      <c r="X865" s="990"/>
    </row>
    <row r="866" spans="1:24" ht="15.6">
      <c r="A866" s="649" t="s">
        <v>1616</v>
      </c>
      <c r="B866" s="55">
        <v>44406</v>
      </c>
      <c r="C866" t="s">
        <v>1739</v>
      </c>
      <c r="D866" s="27" t="s">
        <v>815</v>
      </c>
      <c r="E866" s="27" t="s">
        <v>1045</v>
      </c>
      <c r="F866" s="27">
        <v>0</v>
      </c>
      <c r="G866" s="27" t="s">
        <v>714</v>
      </c>
      <c r="H866" s="27" t="s">
        <v>1045</v>
      </c>
      <c r="I866" s="27">
        <v>6.15</v>
      </c>
      <c r="J866" s="54">
        <v>3.2</v>
      </c>
      <c r="K866" s="51">
        <v>0.52032520325203246</v>
      </c>
      <c r="L866" s="27">
        <v>2</v>
      </c>
      <c r="M866" s="27">
        <v>25.1</v>
      </c>
      <c r="N866" s="24">
        <v>8.2470731058979876</v>
      </c>
      <c r="O866" s="988">
        <v>1</v>
      </c>
      <c r="P866" s="27" t="s">
        <v>811</v>
      </c>
      <c r="Q866" s="27" t="s">
        <v>811</v>
      </c>
      <c r="R866" s="54" t="s">
        <v>811</v>
      </c>
      <c r="S866" s="27" t="s">
        <v>811</v>
      </c>
      <c r="T866" s="54" t="s">
        <v>811</v>
      </c>
      <c r="U866" s="27" t="s">
        <v>811</v>
      </c>
      <c r="V866" s="27" t="s">
        <v>811</v>
      </c>
      <c r="W866" s="27" t="s">
        <v>811</v>
      </c>
      <c r="X866" s="990"/>
    </row>
    <row r="867" spans="1:24" ht="15.6">
      <c r="A867" s="649" t="s">
        <v>1616</v>
      </c>
      <c r="B867" s="55">
        <v>44406</v>
      </c>
      <c r="C867" t="s">
        <v>1739</v>
      </c>
      <c r="D867" s="27" t="s">
        <v>815</v>
      </c>
      <c r="E867" s="27" t="s">
        <v>1045</v>
      </c>
      <c r="F867" s="27">
        <v>0</v>
      </c>
      <c r="G867" s="27" t="s">
        <v>714</v>
      </c>
      <c r="H867" s="27" t="s">
        <v>1045</v>
      </c>
      <c r="I867" s="27">
        <v>6.15</v>
      </c>
      <c r="J867" s="54">
        <v>3.2</v>
      </c>
      <c r="K867" s="51">
        <v>0.52032520325203246</v>
      </c>
      <c r="L867" s="27">
        <v>4</v>
      </c>
      <c r="M867" s="27">
        <v>24.4</v>
      </c>
      <c r="N867" s="24">
        <v>8.3544980867268439</v>
      </c>
      <c r="O867" s="988">
        <v>1</v>
      </c>
      <c r="P867" s="27" t="s">
        <v>811</v>
      </c>
      <c r="Q867" s="27" t="s">
        <v>811</v>
      </c>
      <c r="R867" s="54" t="s">
        <v>811</v>
      </c>
      <c r="S867" s="27" t="s">
        <v>811</v>
      </c>
      <c r="T867" s="54" t="s">
        <v>811</v>
      </c>
      <c r="U867" s="27" t="s">
        <v>811</v>
      </c>
      <c r="V867" s="27" t="s">
        <v>811</v>
      </c>
      <c r="W867" s="27" t="s">
        <v>811</v>
      </c>
      <c r="X867" s="990"/>
    </row>
    <row r="868" spans="1:24" ht="15.6">
      <c r="A868" s="649" t="s">
        <v>1616</v>
      </c>
      <c r="B868" s="55">
        <v>44406</v>
      </c>
      <c r="C868" t="s">
        <v>1739</v>
      </c>
      <c r="D868" s="27" t="s">
        <v>815</v>
      </c>
      <c r="E868" s="27" t="s">
        <v>1045</v>
      </c>
      <c r="F868" s="27">
        <v>0</v>
      </c>
      <c r="G868" s="27" t="s">
        <v>714</v>
      </c>
      <c r="H868" s="27" t="s">
        <v>1045</v>
      </c>
      <c r="I868" s="27">
        <v>6.15</v>
      </c>
      <c r="J868" s="54">
        <v>3.2</v>
      </c>
      <c r="K868" s="51">
        <v>0.52032520325203246</v>
      </c>
      <c r="L868" s="27">
        <v>6</v>
      </c>
      <c r="M868" s="27">
        <v>20.6</v>
      </c>
      <c r="N868" s="24">
        <v>8.9838191982901474</v>
      </c>
      <c r="O868" s="988">
        <v>1</v>
      </c>
      <c r="P868" s="22">
        <v>5.09</v>
      </c>
      <c r="Q868" s="23">
        <v>1.9</v>
      </c>
      <c r="R868" s="68">
        <v>0.86900176310517219</v>
      </c>
      <c r="S868" s="24">
        <v>31.780898345153659</v>
      </c>
      <c r="T868" s="68">
        <v>20.309813988095243</v>
      </c>
      <c r="U868" s="24">
        <v>8.2652380952380966</v>
      </c>
      <c r="V868" s="989">
        <v>0.71075334977048488</v>
      </c>
      <c r="W868" s="24">
        <v>28.57505208333334</v>
      </c>
      <c r="X868" s="990"/>
    </row>
    <row r="869" spans="1:24" ht="15.6">
      <c r="A869" s="649" t="s">
        <v>1616</v>
      </c>
      <c r="B869" s="55">
        <v>44420</v>
      </c>
      <c r="C869" t="s">
        <v>1739</v>
      </c>
      <c r="D869" s="27" t="s">
        <v>815</v>
      </c>
      <c r="E869" s="27" t="s">
        <v>1037</v>
      </c>
      <c r="F869" s="27">
        <v>1</v>
      </c>
      <c r="G869" s="27" t="s">
        <v>1656</v>
      </c>
      <c r="H869" s="27" t="s">
        <v>1045</v>
      </c>
      <c r="I869" s="27">
        <v>5.9</v>
      </c>
      <c r="J869" s="54">
        <v>4.1500000000000004</v>
      </c>
      <c r="K869" s="51">
        <v>0.70338983050847459</v>
      </c>
      <c r="L869" s="27">
        <v>0.5</v>
      </c>
      <c r="M869" s="27">
        <v>25.2</v>
      </c>
      <c r="N869" s="24">
        <v>7.1</v>
      </c>
      <c r="O869" s="988">
        <v>0.86249567316415987</v>
      </c>
      <c r="P869" s="22">
        <v>5.12</v>
      </c>
      <c r="Q869" s="23">
        <v>0.70000000000000018</v>
      </c>
      <c r="R869" s="655">
        <v>0.48188114866055437</v>
      </c>
      <c r="S869" s="24">
        <v>23.270260047281319</v>
      </c>
      <c r="T869" s="68">
        <v>1.5300000000000002</v>
      </c>
      <c r="U869" s="24">
        <v>1.2532187499999998</v>
      </c>
      <c r="V869" s="989">
        <v>0.54972322962397413</v>
      </c>
      <c r="W869" s="24">
        <v>2.7832187500000001</v>
      </c>
      <c r="X869" s="990"/>
    </row>
    <row r="870" spans="1:24" ht="15.6">
      <c r="A870" s="649" t="s">
        <v>1616</v>
      </c>
      <c r="B870" s="55">
        <v>44420</v>
      </c>
      <c r="C870" t="s">
        <v>1739</v>
      </c>
      <c r="D870" s="27" t="s">
        <v>815</v>
      </c>
      <c r="E870" s="27" t="s">
        <v>1037</v>
      </c>
      <c r="F870" s="27">
        <v>1</v>
      </c>
      <c r="G870" s="27" t="s">
        <v>1656</v>
      </c>
      <c r="H870" s="27" t="s">
        <v>1045</v>
      </c>
      <c r="I870" s="27">
        <v>5.9</v>
      </c>
      <c r="J870" s="54">
        <v>4.1500000000000004</v>
      </c>
      <c r="K870" s="51">
        <v>0.70338983050847459</v>
      </c>
      <c r="L870" s="27">
        <v>2</v>
      </c>
      <c r="M870" s="27">
        <v>25.3</v>
      </c>
      <c r="N870" s="24">
        <v>6.66</v>
      </c>
      <c r="O870" s="988">
        <v>0.81053190259473895</v>
      </c>
      <c r="P870" s="27" t="s">
        <v>811</v>
      </c>
      <c r="Q870" s="27" t="s">
        <v>811</v>
      </c>
      <c r="R870" s="54" t="s">
        <v>811</v>
      </c>
      <c r="S870" s="27" t="s">
        <v>811</v>
      </c>
      <c r="T870" s="54" t="s">
        <v>811</v>
      </c>
      <c r="U870" s="27" t="s">
        <v>811</v>
      </c>
      <c r="V870" s="27" t="s">
        <v>811</v>
      </c>
      <c r="W870" s="27" t="s">
        <v>811</v>
      </c>
      <c r="X870" s="990"/>
    </row>
    <row r="871" spans="1:24" ht="15.6">
      <c r="A871" s="649" t="s">
        <v>1616</v>
      </c>
      <c r="B871" s="55">
        <v>44420</v>
      </c>
      <c r="C871" t="s">
        <v>1739</v>
      </c>
      <c r="D871" s="27" t="s">
        <v>815</v>
      </c>
      <c r="E871" s="27" t="s">
        <v>1037</v>
      </c>
      <c r="F871" s="27">
        <v>1</v>
      </c>
      <c r="G871" s="27" t="s">
        <v>1656</v>
      </c>
      <c r="H871" s="27" t="s">
        <v>1045</v>
      </c>
      <c r="I871" s="27">
        <v>5.9</v>
      </c>
      <c r="J871" s="54">
        <v>4.1500000000000004</v>
      </c>
      <c r="K871" s="51">
        <v>0.70338983050847459</v>
      </c>
      <c r="L871" s="27">
        <v>4</v>
      </c>
      <c r="M871" s="27">
        <v>24.9</v>
      </c>
      <c r="N871" s="24">
        <v>6.18</v>
      </c>
      <c r="O871" s="988">
        <v>0.74660076585408719</v>
      </c>
      <c r="P871" s="27" t="s">
        <v>811</v>
      </c>
      <c r="Q871" s="27" t="s">
        <v>811</v>
      </c>
      <c r="R871" s="54" t="s">
        <v>811</v>
      </c>
      <c r="S871" s="27" t="s">
        <v>811</v>
      </c>
      <c r="T871" s="54" t="s">
        <v>811</v>
      </c>
      <c r="U871" s="27" t="s">
        <v>811</v>
      </c>
      <c r="V871" s="27" t="s">
        <v>811</v>
      </c>
      <c r="W871" s="27" t="s">
        <v>811</v>
      </c>
      <c r="X871" s="990"/>
    </row>
    <row r="872" spans="1:24" ht="15.6">
      <c r="A872" s="649" t="s">
        <v>1616</v>
      </c>
      <c r="B872" s="55">
        <v>44420</v>
      </c>
      <c r="C872" t="s">
        <v>1739</v>
      </c>
      <c r="D872" s="27" t="s">
        <v>815</v>
      </c>
      <c r="E872" s="27" t="s">
        <v>1037</v>
      </c>
      <c r="F872" s="27">
        <v>1</v>
      </c>
      <c r="G872" s="27" t="s">
        <v>1656</v>
      </c>
      <c r="H872" s="27" t="s">
        <v>1045</v>
      </c>
      <c r="I872" s="27">
        <v>5.9</v>
      </c>
      <c r="J872" s="54">
        <v>4.1500000000000004</v>
      </c>
      <c r="K872" s="51">
        <v>0.70338983050847459</v>
      </c>
      <c r="L872" s="27">
        <v>6</v>
      </c>
      <c r="M872" s="27">
        <v>21.9</v>
      </c>
      <c r="N872" s="24">
        <v>0.3</v>
      </c>
      <c r="O872" s="988">
        <v>3.424953718414453E-2</v>
      </c>
      <c r="P872" s="22">
        <v>5.19</v>
      </c>
      <c r="Q872" s="23">
        <v>0.9</v>
      </c>
      <c r="R872" s="655">
        <v>0.3442008204718246</v>
      </c>
      <c r="S872" s="24">
        <v>14.538975571315994</v>
      </c>
      <c r="T872" s="68">
        <v>1.6838095238095241</v>
      </c>
      <c r="U872" s="24">
        <v>2.348909226190476</v>
      </c>
      <c r="V872" s="989">
        <v>0.41753705829585169</v>
      </c>
      <c r="W872" s="24">
        <v>4.0327187499999999</v>
      </c>
      <c r="X872" s="990"/>
    </row>
    <row r="873" spans="1:24" ht="15.6">
      <c r="A873" s="649" t="s">
        <v>1616</v>
      </c>
      <c r="B873" s="55">
        <v>44434</v>
      </c>
      <c r="C873" t="s">
        <v>1739</v>
      </c>
      <c r="D873" s="50">
        <v>0.29166666666666669</v>
      </c>
      <c r="E873" s="27" t="s">
        <v>1759</v>
      </c>
      <c r="F873" s="27">
        <v>0</v>
      </c>
      <c r="G873" s="27" t="s">
        <v>714</v>
      </c>
      <c r="H873" s="27" t="s">
        <v>1045</v>
      </c>
      <c r="I873" s="27">
        <v>6</v>
      </c>
      <c r="J873" s="54">
        <v>4.2</v>
      </c>
      <c r="K873" s="51">
        <v>0.70000000000000007</v>
      </c>
      <c r="L873" s="27">
        <v>0.5</v>
      </c>
      <c r="M873" s="27">
        <v>26.6</v>
      </c>
      <c r="N873" s="24">
        <v>6.7</v>
      </c>
      <c r="O873" s="988">
        <v>0.83490424815527586</v>
      </c>
      <c r="P873" s="22">
        <v>5.13</v>
      </c>
      <c r="Q873" s="23">
        <v>0.9</v>
      </c>
      <c r="R873" s="655">
        <v>1.1668659538722175</v>
      </c>
      <c r="S873" s="24">
        <v>25.791930654058312</v>
      </c>
      <c r="T873" s="68">
        <v>1.7930952380952385</v>
      </c>
      <c r="U873" s="24">
        <v>0.31862351190476196</v>
      </c>
      <c r="V873" s="989">
        <v>0.84911650194669064</v>
      </c>
      <c r="W873" s="24">
        <v>2.1117187500000005</v>
      </c>
      <c r="X873" s="990"/>
    </row>
    <row r="874" spans="1:24" ht="15.6">
      <c r="A874" s="649" t="s">
        <v>1616</v>
      </c>
      <c r="B874" s="55">
        <v>44434</v>
      </c>
      <c r="C874" t="s">
        <v>1739</v>
      </c>
      <c r="D874" s="50">
        <v>0.29166666666666669</v>
      </c>
      <c r="E874" s="27" t="s">
        <v>1759</v>
      </c>
      <c r="F874" s="27">
        <v>0</v>
      </c>
      <c r="G874" s="27" t="s">
        <v>714</v>
      </c>
      <c r="H874" s="27" t="s">
        <v>1045</v>
      </c>
      <c r="I874" s="27">
        <v>6</v>
      </c>
      <c r="J874" s="54">
        <v>4.2</v>
      </c>
      <c r="K874" s="51">
        <v>0.70000000000000007</v>
      </c>
      <c r="L874" s="27">
        <v>2</v>
      </c>
      <c r="M874" s="27">
        <v>26.6</v>
      </c>
      <c r="N874" s="24">
        <v>6.6</v>
      </c>
      <c r="O874" s="988">
        <v>0.8224429907201225</v>
      </c>
      <c r="P874" s="27" t="s">
        <v>811</v>
      </c>
      <c r="Q874" s="27" t="s">
        <v>811</v>
      </c>
      <c r="R874" s="54" t="s">
        <v>811</v>
      </c>
      <c r="S874" s="27" t="s">
        <v>811</v>
      </c>
      <c r="T874" s="54" t="s">
        <v>811</v>
      </c>
      <c r="U874" s="27" t="s">
        <v>811</v>
      </c>
      <c r="V874" s="27" t="s">
        <v>811</v>
      </c>
      <c r="W874" s="27" t="s">
        <v>811</v>
      </c>
      <c r="X874" s="990"/>
    </row>
    <row r="875" spans="1:24" ht="15.6">
      <c r="A875" s="649" t="s">
        <v>1616</v>
      </c>
      <c r="B875" s="55">
        <v>44434</v>
      </c>
      <c r="C875" t="s">
        <v>1739</v>
      </c>
      <c r="D875" s="50">
        <v>0.29166666666666669</v>
      </c>
      <c r="E875" s="27" t="s">
        <v>1759</v>
      </c>
      <c r="F875" s="27">
        <v>0</v>
      </c>
      <c r="G875" s="27" t="s">
        <v>714</v>
      </c>
      <c r="H875" s="27" t="s">
        <v>1045</v>
      </c>
      <c r="I875" s="27">
        <v>6</v>
      </c>
      <c r="J875" s="54">
        <v>4.2</v>
      </c>
      <c r="K875" s="51">
        <v>0.70000000000000007</v>
      </c>
      <c r="L875" s="27">
        <v>4</v>
      </c>
      <c r="M875" s="27">
        <v>26.3</v>
      </c>
      <c r="N875" s="24">
        <v>5.4</v>
      </c>
      <c r="O875" s="988">
        <v>0.66927192156878845</v>
      </c>
      <c r="P875" s="27" t="s">
        <v>811</v>
      </c>
      <c r="Q875" s="27" t="s">
        <v>811</v>
      </c>
      <c r="R875" s="54" t="s">
        <v>811</v>
      </c>
      <c r="S875" s="27" t="s">
        <v>811</v>
      </c>
      <c r="T875" s="54" t="s">
        <v>811</v>
      </c>
      <c r="U875" s="27" t="s">
        <v>811</v>
      </c>
      <c r="V875" s="27" t="s">
        <v>811</v>
      </c>
      <c r="W875" s="27" t="s">
        <v>811</v>
      </c>
      <c r="X875" s="990"/>
    </row>
    <row r="876" spans="1:24" ht="15.6">
      <c r="A876" s="649" t="s">
        <v>1616</v>
      </c>
      <c r="B876" s="55">
        <v>44434</v>
      </c>
      <c r="C876" t="s">
        <v>1739</v>
      </c>
      <c r="D876" s="50">
        <v>0.29166666666666669</v>
      </c>
      <c r="E876" s="27" t="s">
        <v>1759</v>
      </c>
      <c r="F876" s="27">
        <v>0</v>
      </c>
      <c r="G876" s="27" t="s">
        <v>714</v>
      </c>
      <c r="H876" s="27" t="s">
        <v>1045</v>
      </c>
      <c r="I876" s="27">
        <v>6</v>
      </c>
      <c r="J876" s="54">
        <v>4.2</v>
      </c>
      <c r="K876" s="51">
        <v>0.70000000000000007</v>
      </c>
      <c r="L876" s="27">
        <v>6</v>
      </c>
      <c r="M876" s="27">
        <v>23.2</v>
      </c>
      <c r="N876" s="24">
        <v>0.03</v>
      </c>
      <c r="O876" s="988">
        <v>3.5110207195852288E-3</v>
      </c>
      <c r="P876" s="22">
        <v>5.29</v>
      </c>
      <c r="Q876" s="23">
        <v>1.5</v>
      </c>
      <c r="R876" s="655">
        <v>2.5671050985188786</v>
      </c>
      <c r="S876" s="24">
        <v>21.505090622537427</v>
      </c>
      <c r="T876" s="68">
        <v>2.1816666666666671</v>
      </c>
      <c r="U876" s="24">
        <v>0.98121875000000025</v>
      </c>
      <c r="V876" s="989">
        <v>0.68977100946195613</v>
      </c>
      <c r="W876" s="24">
        <v>3.1628854166666676</v>
      </c>
      <c r="X876" s="990"/>
    </row>
    <row r="877" spans="1:24" ht="15.6">
      <c r="A877" s="649" t="s">
        <v>1616</v>
      </c>
      <c r="B877" s="55">
        <v>44446</v>
      </c>
      <c r="C877" t="s">
        <v>1739</v>
      </c>
      <c r="D877" s="50">
        <v>0.29166666666666669</v>
      </c>
      <c r="E877" s="27" t="s">
        <v>1045</v>
      </c>
      <c r="F877" s="27">
        <v>0</v>
      </c>
      <c r="G877" s="27" t="s">
        <v>714</v>
      </c>
      <c r="H877" s="27" t="s">
        <v>1045</v>
      </c>
      <c r="I877" s="27">
        <v>5.9</v>
      </c>
      <c r="J877" s="54">
        <v>4.75</v>
      </c>
      <c r="K877" s="51">
        <v>0.80508474576271183</v>
      </c>
      <c r="L877" s="27">
        <v>0.5</v>
      </c>
      <c r="M877" s="27">
        <v>23.4</v>
      </c>
      <c r="N877" s="24">
        <v>5.8</v>
      </c>
      <c r="O877" s="988">
        <v>0.68136518033715199</v>
      </c>
      <c r="P877" s="27" t="s">
        <v>811</v>
      </c>
      <c r="Q877" s="27" t="s">
        <v>811</v>
      </c>
      <c r="R877" s="54" t="s">
        <v>811</v>
      </c>
      <c r="S877" s="27" t="s">
        <v>811</v>
      </c>
      <c r="T877" s="54" t="s">
        <v>811</v>
      </c>
      <c r="U877" s="27" t="s">
        <v>811</v>
      </c>
      <c r="V877" s="27" t="s">
        <v>811</v>
      </c>
      <c r="W877" s="27" t="s">
        <v>811</v>
      </c>
      <c r="X877" s="990"/>
    </row>
    <row r="878" spans="1:24" ht="15.6">
      <c r="A878" s="649" t="s">
        <v>1616</v>
      </c>
      <c r="B878" s="55">
        <v>44446</v>
      </c>
      <c r="C878" t="s">
        <v>1739</v>
      </c>
      <c r="D878" s="50">
        <v>0.29166666666666669</v>
      </c>
      <c r="E878" s="27" t="s">
        <v>1045</v>
      </c>
      <c r="F878" s="27">
        <v>0</v>
      </c>
      <c r="G878" s="27" t="s">
        <v>714</v>
      </c>
      <c r="H878" s="27" t="s">
        <v>1045</v>
      </c>
      <c r="I878" s="27">
        <v>5.9</v>
      </c>
      <c r="J878" s="54">
        <v>4.75</v>
      </c>
      <c r="K878" s="51">
        <v>0.80508474576271183</v>
      </c>
      <c r="L878" s="27">
        <v>2</v>
      </c>
      <c r="M878" s="27">
        <v>23.5</v>
      </c>
      <c r="N878" s="24">
        <v>5.38</v>
      </c>
      <c r="O878" s="988">
        <v>0.63321663432132891</v>
      </c>
      <c r="P878" s="27" t="s">
        <v>811</v>
      </c>
      <c r="Q878" s="27" t="s">
        <v>811</v>
      </c>
      <c r="R878" s="54" t="s">
        <v>811</v>
      </c>
      <c r="S878" s="27" t="s">
        <v>811</v>
      </c>
      <c r="T878" s="54" t="s">
        <v>811</v>
      </c>
      <c r="U878" s="27" t="s">
        <v>811</v>
      </c>
      <c r="V878" s="27" t="s">
        <v>811</v>
      </c>
      <c r="W878" s="27" t="s">
        <v>811</v>
      </c>
      <c r="X878" s="990"/>
    </row>
    <row r="879" spans="1:24" ht="15.6">
      <c r="A879" s="649" t="s">
        <v>1616</v>
      </c>
      <c r="B879" s="55">
        <v>44446</v>
      </c>
      <c r="C879" t="s">
        <v>1739</v>
      </c>
      <c r="D879" s="50">
        <v>0.29166666666666669</v>
      </c>
      <c r="E879" s="27" t="s">
        <v>1045</v>
      </c>
      <c r="F879" s="27">
        <v>0</v>
      </c>
      <c r="G879" s="27" t="s">
        <v>714</v>
      </c>
      <c r="H879" s="27" t="s">
        <v>1045</v>
      </c>
      <c r="I879" s="27">
        <v>5.9</v>
      </c>
      <c r="J879" s="54">
        <v>4.75</v>
      </c>
      <c r="K879" s="51">
        <v>0.80508474576271183</v>
      </c>
      <c r="L879" s="27">
        <v>4</v>
      </c>
      <c r="M879" s="27">
        <v>23.5</v>
      </c>
      <c r="N879" s="24">
        <v>5.41</v>
      </c>
      <c r="O879" s="988">
        <v>0.63674758209635496</v>
      </c>
      <c r="P879" s="27" t="s">
        <v>811</v>
      </c>
      <c r="Q879" s="27" t="s">
        <v>811</v>
      </c>
      <c r="R879" s="54" t="s">
        <v>811</v>
      </c>
      <c r="S879" s="27" t="s">
        <v>811</v>
      </c>
      <c r="T879" s="54" t="s">
        <v>811</v>
      </c>
      <c r="U879" s="27" t="s">
        <v>811</v>
      </c>
      <c r="V879" s="27" t="s">
        <v>811</v>
      </c>
      <c r="W879" s="27" t="s">
        <v>811</v>
      </c>
      <c r="X879" s="990"/>
    </row>
    <row r="880" spans="1:24" ht="15.6">
      <c r="A880" s="649" t="s">
        <v>1616</v>
      </c>
      <c r="B880" s="55">
        <v>44446</v>
      </c>
      <c r="C880" t="s">
        <v>1739</v>
      </c>
      <c r="D880" s="50">
        <v>0.29166666666666669</v>
      </c>
      <c r="E880" s="27" t="s">
        <v>1045</v>
      </c>
      <c r="F880" s="27">
        <v>0</v>
      </c>
      <c r="G880" s="27" t="s">
        <v>714</v>
      </c>
      <c r="H880" s="27" t="s">
        <v>1045</v>
      </c>
      <c r="I880" s="27">
        <v>5.9</v>
      </c>
      <c r="J880" s="54">
        <v>4.75</v>
      </c>
      <c r="K880" s="51">
        <v>0.80508474576271183</v>
      </c>
      <c r="L880" s="27">
        <v>6</v>
      </c>
      <c r="M880" s="27">
        <v>23.2</v>
      </c>
      <c r="N880" s="24">
        <v>0.18</v>
      </c>
      <c r="O880" s="988">
        <v>2.1066124317511373E-2</v>
      </c>
      <c r="P880" s="27" t="s">
        <v>811</v>
      </c>
      <c r="Q880" s="27" t="s">
        <v>811</v>
      </c>
      <c r="R880" s="54" t="s">
        <v>811</v>
      </c>
      <c r="S880" s="27" t="s">
        <v>811</v>
      </c>
      <c r="T880" s="54" t="s">
        <v>811</v>
      </c>
      <c r="U880" s="27" t="s">
        <v>811</v>
      </c>
      <c r="V880" s="27" t="s">
        <v>811</v>
      </c>
      <c r="W880" s="27" t="s">
        <v>811</v>
      </c>
      <c r="X880" s="990"/>
    </row>
    <row r="881" spans="1:24" ht="15.6">
      <c r="A881" s="649" t="s">
        <v>1547</v>
      </c>
      <c r="B881" s="55">
        <v>44392</v>
      </c>
      <c r="C881" t="s">
        <v>1762</v>
      </c>
      <c r="D881" s="27" t="s">
        <v>815</v>
      </c>
      <c r="E881" s="27" t="s">
        <v>1758</v>
      </c>
      <c r="F881" s="27">
        <v>1</v>
      </c>
      <c r="G881" s="27" t="s">
        <v>817</v>
      </c>
      <c r="H881" s="27" t="s">
        <v>1045</v>
      </c>
      <c r="I881" s="27">
        <v>7.25</v>
      </c>
      <c r="J881" s="54">
        <v>1.78</v>
      </c>
      <c r="K881" s="51">
        <v>0.24551724137931036</v>
      </c>
      <c r="L881" s="27">
        <v>0.5</v>
      </c>
      <c r="M881" s="27">
        <v>23.7</v>
      </c>
      <c r="N881" s="24">
        <v>8.5749999999999993</v>
      </c>
      <c r="O881" s="988">
        <v>1.013063749687628</v>
      </c>
      <c r="P881" s="22">
        <v>6.33</v>
      </c>
      <c r="Q881" s="23">
        <v>7.7999999999999989</v>
      </c>
      <c r="R881" s="68">
        <v>0.5851413948021017</v>
      </c>
      <c r="S881" s="24">
        <v>26.264743889999998</v>
      </c>
      <c r="T881" s="68">
        <v>8.5485714285714298</v>
      </c>
      <c r="U881" s="24">
        <v>2.8895066964285707</v>
      </c>
      <c r="V881" s="989">
        <v>0.74737830386793491</v>
      </c>
      <c r="W881" s="24">
        <v>11.438078125000001</v>
      </c>
      <c r="X881" s="990"/>
    </row>
    <row r="882" spans="1:24" ht="15.6">
      <c r="A882" s="649" t="s">
        <v>1547</v>
      </c>
      <c r="B882" s="55">
        <v>44392</v>
      </c>
      <c r="C882" t="s">
        <v>1762</v>
      </c>
      <c r="D882" s="27" t="s">
        <v>815</v>
      </c>
      <c r="E882" s="27" t="s">
        <v>1758</v>
      </c>
      <c r="F882" s="27">
        <v>1</v>
      </c>
      <c r="G882" s="27" t="s">
        <v>817</v>
      </c>
      <c r="H882" s="27" t="s">
        <v>1045</v>
      </c>
      <c r="I882" s="27">
        <v>7.25</v>
      </c>
      <c r="J882" s="54">
        <v>1.78</v>
      </c>
      <c r="K882" s="51">
        <v>0.24551724137931036</v>
      </c>
      <c r="L882" s="27">
        <v>2</v>
      </c>
      <c r="M882" s="27">
        <v>23.6</v>
      </c>
      <c r="N882" s="24">
        <v>8.4849999999999994</v>
      </c>
      <c r="O882" s="988">
        <v>1.000549975675721</v>
      </c>
      <c r="P882" s="27" t="s">
        <v>811</v>
      </c>
      <c r="Q882" s="27" t="s">
        <v>811</v>
      </c>
      <c r="R882" s="54" t="s">
        <v>811</v>
      </c>
      <c r="S882" s="27" t="s">
        <v>811</v>
      </c>
      <c r="T882" s="54" t="s">
        <v>811</v>
      </c>
      <c r="U882" s="27" t="s">
        <v>811</v>
      </c>
      <c r="V882" s="27" t="s">
        <v>811</v>
      </c>
      <c r="W882" s="27" t="s">
        <v>811</v>
      </c>
      <c r="X882" s="990"/>
    </row>
    <row r="883" spans="1:24" ht="15.6">
      <c r="A883" s="649" t="s">
        <v>1547</v>
      </c>
      <c r="B883" s="55">
        <v>44392</v>
      </c>
      <c r="C883" t="s">
        <v>1762</v>
      </c>
      <c r="D883" s="27" t="s">
        <v>815</v>
      </c>
      <c r="E883" s="27" t="s">
        <v>1758</v>
      </c>
      <c r="F883" s="27">
        <v>1</v>
      </c>
      <c r="G883" s="27" t="s">
        <v>817</v>
      </c>
      <c r="H883" s="27" t="s">
        <v>1045</v>
      </c>
      <c r="I883" s="27">
        <v>7.25</v>
      </c>
      <c r="J883" s="54">
        <v>1.78</v>
      </c>
      <c r="K883" s="51">
        <v>0.24551724137931036</v>
      </c>
      <c r="L883" s="27">
        <v>4</v>
      </c>
      <c r="M883" s="27">
        <v>23</v>
      </c>
      <c r="N883" s="24">
        <v>6.415</v>
      </c>
      <c r="O883" s="988">
        <v>0.74793549690359518</v>
      </c>
      <c r="P883" s="27" t="s">
        <v>811</v>
      </c>
      <c r="Q883" s="27" t="s">
        <v>811</v>
      </c>
      <c r="R883" s="54" t="s">
        <v>811</v>
      </c>
      <c r="S883" s="27" t="s">
        <v>811</v>
      </c>
      <c r="T883" s="54" t="s">
        <v>811</v>
      </c>
      <c r="U883" s="27" t="s">
        <v>811</v>
      </c>
      <c r="V883" s="27" t="s">
        <v>811</v>
      </c>
      <c r="W883" s="27" t="s">
        <v>811</v>
      </c>
      <c r="X883" s="990"/>
    </row>
    <row r="884" spans="1:24" ht="15.6">
      <c r="A884" s="649" t="s">
        <v>1547</v>
      </c>
      <c r="B884" s="55">
        <v>44392</v>
      </c>
      <c r="C884" t="s">
        <v>1762</v>
      </c>
      <c r="D884" s="27" t="s">
        <v>815</v>
      </c>
      <c r="E884" s="27" t="s">
        <v>1758</v>
      </c>
      <c r="F884" s="27">
        <v>1</v>
      </c>
      <c r="G884" s="27" t="s">
        <v>817</v>
      </c>
      <c r="H884" s="27" t="s">
        <v>1045</v>
      </c>
      <c r="I884" s="27">
        <v>7.25</v>
      </c>
      <c r="J884" s="54">
        <v>1.78</v>
      </c>
      <c r="K884" s="51">
        <v>0.24551724137931036</v>
      </c>
      <c r="L884" s="27">
        <v>6</v>
      </c>
      <c r="M884" s="27">
        <v>23.3</v>
      </c>
      <c r="N884" s="24">
        <v>5.3049999999999997</v>
      </c>
      <c r="O884" s="988">
        <v>0.62203959779705409</v>
      </c>
      <c r="P884" s="22">
        <v>5.97</v>
      </c>
      <c r="Q884" s="23">
        <v>8.3000000000000007</v>
      </c>
      <c r="R884" s="68">
        <v>1.0695406315140581</v>
      </c>
      <c r="S884" s="24">
        <v>31.150480693459414</v>
      </c>
      <c r="T884" s="68">
        <v>4.3592857142857149</v>
      </c>
      <c r="U884" s="24">
        <v>8.4090424107142869</v>
      </c>
      <c r="V884" s="989">
        <v>0.34141397930950451</v>
      </c>
      <c r="W884" s="24">
        <v>12.768328125000002</v>
      </c>
      <c r="X884" s="990"/>
    </row>
    <row r="885" spans="1:24" ht="15.6">
      <c r="A885" s="649" t="s">
        <v>1547</v>
      </c>
      <c r="B885" s="55">
        <v>44392</v>
      </c>
      <c r="C885" t="s">
        <v>1762</v>
      </c>
      <c r="D885" s="27" t="s">
        <v>815</v>
      </c>
      <c r="E885" s="27" t="s">
        <v>1758</v>
      </c>
      <c r="F885" s="27">
        <v>1</v>
      </c>
      <c r="G885" s="27" t="s">
        <v>817</v>
      </c>
      <c r="H885" s="27" t="s">
        <v>1045</v>
      </c>
      <c r="I885" s="27">
        <v>7.25</v>
      </c>
      <c r="J885" s="54">
        <v>1.78</v>
      </c>
      <c r="K885" s="51">
        <v>0.24551724137931036</v>
      </c>
      <c r="L885" s="27">
        <v>7</v>
      </c>
      <c r="M885" s="27">
        <v>22.4</v>
      </c>
      <c r="N885" s="24">
        <v>2.25</v>
      </c>
      <c r="O885" s="988">
        <v>0.25935018151091455</v>
      </c>
      <c r="P885" s="27" t="s">
        <v>811</v>
      </c>
      <c r="Q885" s="27" t="s">
        <v>811</v>
      </c>
      <c r="R885" s="54" t="s">
        <v>811</v>
      </c>
      <c r="S885" s="27" t="s">
        <v>811</v>
      </c>
      <c r="T885" s="54" t="s">
        <v>811</v>
      </c>
      <c r="U885" s="27" t="s">
        <v>811</v>
      </c>
      <c r="V885" s="27" t="s">
        <v>811</v>
      </c>
      <c r="W885" s="27" t="s">
        <v>811</v>
      </c>
      <c r="X885" s="990"/>
    </row>
    <row r="886" spans="1:24" ht="15.6">
      <c r="A886" s="649" t="s">
        <v>1547</v>
      </c>
      <c r="B886" s="55">
        <v>44406</v>
      </c>
      <c r="C886" t="s">
        <v>1763</v>
      </c>
      <c r="D886" s="50">
        <v>0.33333333333333331</v>
      </c>
      <c r="E886" s="27" t="s">
        <v>1655</v>
      </c>
      <c r="F886" s="27">
        <v>1</v>
      </c>
      <c r="G886" s="27" t="s">
        <v>714</v>
      </c>
      <c r="H886" s="27" t="s">
        <v>1045</v>
      </c>
      <c r="I886" s="27">
        <v>7.55</v>
      </c>
      <c r="J886" s="54">
        <v>2.09</v>
      </c>
      <c r="K886" s="51">
        <v>0.27682119205298011</v>
      </c>
      <c r="L886" s="27">
        <v>0.5</v>
      </c>
      <c r="M886" s="27">
        <v>25.2</v>
      </c>
      <c r="N886" s="24">
        <v>7.7750000000000004</v>
      </c>
      <c r="O886" s="988">
        <v>0.94449350124666809</v>
      </c>
      <c r="P886" s="22">
        <v>6.33</v>
      </c>
      <c r="Q886" s="23">
        <v>8.1</v>
      </c>
      <c r="R886" s="68">
        <v>0.80215547363554363</v>
      </c>
      <c r="S886" s="24">
        <v>24.21588652482269</v>
      </c>
      <c r="T886" s="68">
        <v>6.6542857142857157</v>
      </c>
      <c r="U886" s="24">
        <v>2.8949330357142862</v>
      </c>
      <c r="V886" s="989">
        <v>0.69684085038744292</v>
      </c>
      <c r="W886" s="24">
        <v>9.5492187500000014</v>
      </c>
      <c r="X886" s="990"/>
    </row>
    <row r="887" spans="1:24" ht="15.6">
      <c r="A887" s="649" t="s">
        <v>1547</v>
      </c>
      <c r="B887" s="55">
        <v>44406</v>
      </c>
      <c r="C887" t="s">
        <v>1763</v>
      </c>
      <c r="D887" s="50">
        <v>0.33333333333333331</v>
      </c>
      <c r="E887" s="27" t="s">
        <v>1655</v>
      </c>
      <c r="F887" s="27">
        <v>1</v>
      </c>
      <c r="G887" s="27" t="s">
        <v>714</v>
      </c>
      <c r="H887" s="27" t="s">
        <v>1045</v>
      </c>
      <c r="I887" s="27">
        <v>7.55</v>
      </c>
      <c r="J887" s="54">
        <v>2.09</v>
      </c>
      <c r="K887" s="51">
        <v>0.27682119205298011</v>
      </c>
      <c r="L887" s="27">
        <v>2</v>
      </c>
      <c r="M887" s="27">
        <v>25.3</v>
      </c>
      <c r="N887" s="24">
        <v>7.6550000000000002</v>
      </c>
      <c r="O887" s="988">
        <v>0.93162488203644545</v>
      </c>
      <c r="P887" s="27" t="s">
        <v>811</v>
      </c>
      <c r="Q887" s="27" t="s">
        <v>811</v>
      </c>
      <c r="R887" s="54" t="s">
        <v>811</v>
      </c>
      <c r="S887" s="27" t="s">
        <v>811</v>
      </c>
      <c r="T887" s="54" t="s">
        <v>811</v>
      </c>
      <c r="U887" s="27" t="s">
        <v>811</v>
      </c>
      <c r="V887" s="27" t="s">
        <v>811</v>
      </c>
      <c r="W887" s="27" t="s">
        <v>811</v>
      </c>
      <c r="X887" s="990"/>
    </row>
    <row r="888" spans="1:24" ht="15.6">
      <c r="A888" s="649" t="s">
        <v>1547</v>
      </c>
      <c r="B888" s="55">
        <v>44406</v>
      </c>
      <c r="C888" t="s">
        <v>1763</v>
      </c>
      <c r="D888" s="50">
        <v>0.33333333333333331</v>
      </c>
      <c r="E888" s="27" t="s">
        <v>1655</v>
      </c>
      <c r="F888" s="27">
        <v>1</v>
      </c>
      <c r="G888" s="27" t="s">
        <v>714</v>
      </c>
      <c r="H888" s="27" t="s">
        <v>1045</v>
      </c>
      <c r="I888" s="27">
        <v>7.55</v>
      </c>
      <c r="J888" s="54">
        <v>2.09</v>
      </c>
      <c r="K888" s="51">
        <v>0.27682119205298011</v>
      </c>
      <c r="L888" s="27">
        <v>4</v>
      </c>
      <c r="M888" s="27">
        <v>24.9</v>
      </c>
      <c r="N888" s="24">
        <v>3.5049999999999999</v>
      </c>
      <c r="O888" s="988">
        <v>0.42343619487355588</v>
      </c>
      <c r="P888" s="27" t="s">
        <v>811</v>
      </c>
      <c r="Q888" s="27" t="s">
        <v>811</v>
      </c>
      <c r="R888" s="54" t="s">
        <v>811</v>
      </c>
      <c r="S888" s="27" t="s">
        <v>811</v>
      </c>
      <c r="T888" s="54" t="s">
        <v>811</v>
      </c>
      <c r="U888" s="27" t="s">
        <v>811</v>
      </c>
      <c r="V888" s="27" t="s">
        <v>811</v>
      </c>
      <c r="W888" s="27" t="s">
        <v>811</v>
      </c>
      <c r="X888" s="990"/>
    </row>
    <row r="889" spans="1:24" ht="15.6">
      <c r="A889" s="649" t="s">
        <v>1547</v>
      </c>
      <c r="B889" s="55">
        <v>44406</v>
      </c>
      <c r="C889" t="s">
        <v>1763</v>
      </c>
      <c r="D889" s="50">
        <v>0.33333333333333331</v>
      </c>
      <c r="E889" s="27" t="s">
        <v>1655</v>
      </c>
      <c r="F889" s="27">
        <v>1</v>
      </c>
      <c r="G889" s="27" t="s">
        <v>714</v>
      </c>
      <c r="H889" s="27" t="s">
        <v>1045</v>
      </c>
      <c r="I889" s="27">
        <v>7.55</v>
      </c>
      <c r="J889" s="54">
        <v>2.09</v>
      </c>
      <c r="K889" s="51">
        <v>0.27682119205298011</v>
      </c>
      <c r="L889" s="27">
        <v>6</v>
      </c>
      <c r="M889" s="27">
        <v>22.9</v>
      </c>
      <c r="N889" s="24">
        <v>0.31</v>
      </c>
      <c r="O889" s="988">
        <v>3.6074890483308808E-2</v>
      </c>
      <c r="P889" s="22">
        <v>5.98</v>
      </c>
      <c r="Q889" s="23">
        <v>13.299999999999997</v>
      </c>
      <c r="R889" s="68">
        <v>0.93584805257480086</v>
      </c>
      <c r="S889" s="24">
        <v>30.520063041765169</v>
      </c>
      <c r="T889" s="68">
        <v>6.4680952380952395</v>
      </c>
      <c r="U889" s="24">
        <v>4.8689568452380954</v>
      </c>
      <c r="V889" s="989">
        <v>0.57052708151566345</v>
      </c>
      <c r="W889" s="24">
        <v>11.337052083333335</v>
      </c>
      <c r="X889" s="990"/>
    </row>
    <row r="890" spans="1:24" ht="15.6">
      <c r="A890" s="649" t="s">
        <v>1547</v>
      </c>
      <c r="B890" s="55">
        <v>44406</v>
      </c>
      <c r="C890" t="s">
        <v>1763</v>
      </c>
      <c r="D890" s="50">
        <v>0.33333333333333331</v>
      </c>
      <c r="E890" s="27" t="s">
        <v>1655</v>
      </c>
      <c r="F890" s="27">
        <v>1</v>
      </c>
      <c r="G890" s="27" t="s">
        <v>714</v>
      </c>
      <c r="H890" s="27" t="s">
        <v>1045</v>
      </c>
      <c r="I890" s="27">
        <v>7.55</v>
      </c>
      <c r="J890" s="54">
        <v>2.09</v>
      </c>
      <c r="K890" s="51">
        <v>0.27682119205298011</v>
      </c>
      <c r="L890" s="27">
        <v>7</v>
      </c>
      <c r="M890" s="27">
        <v>21.6</v>
      </c>
      <c r="N890" s="24">
        <v>0.215</v>
      </c>
      <c r="O890" s="988">
        <v>2.4403621467804643E-2</v>
      </c>
      <c r="P890" s="27" t="s">
        <v>811</v>
      </c>
      <c r="Q890" s="27" t="s">
        <v>811</v>
      </c>
      <c r="R890" s="54" t="s">
        <v>811</v>
      </c>
      <c r="S890" s="27" t="s">
        <v>811</v>
      </c>
      <c r="T890" s="54" t="s">
        <v>811</v>
      </c>
      <c r="U890" s="27" t="s">
        <v>811</v>
      </c>
      <c r="V890" s="27" t="s">
        <v>811</v>
      </c>
      <c r="W890" s="27" t="s">
        <v>811</v>
      </c>
      <c r="X890" s="990"/>
    </row>
    <row r="891" spans="1:24" ht="15.6">
      <c r="A891" s="649" t="s">
        <v>1547</v>
      </c>
      <c r="B891" s="55">
        <v>44420</v>
      </c>
      <c r="C891" t="s">
        <v>1763</v>
      </c>
      <c r="D891" s="50">
        <v>0.33333333333333331</v>
      </c>
      <c r="E891" s="27" t="s">
        <v>1655</v>
      </c>
      <c r="F891" s="27">
        <v>1</v>
      </c>
      <c r="G891" s="27" t="s">
        <v>1656</v>
      </c>
      <c r="H891" s="27" t="s">
        <v>1045</v>
      </c>
      <c r="I891" s="27">
        <v>5.95</v>
      </c>
      <c r="J891" s="54">
        <v>2.27</v>
      </c>
      <c r="K891" s="51">
        <v>0.38151260504201678</v>
      </c>
      <c r="L891" s="27">
        <v>0.5</v>
      </c>
      <c r="M891" s="27">
        <v>25.5</v>
      </c>
      <c r="N891" s="24">
        <v>7.95</v>
      </c>
      <c r="O891" s="988">
        <v>0.97107843552744777</v>
      </c>
      <c r="P891" s="22">
        <v>6.45</v>
      </c>
      <c r="Q891" s="23">
        <v>6.4999999999999991</v>
      </c>
      <c r="R891" s="655">
        <v>0.5507213127549192</v>
      </c>
      <c r="S891" s="24">
        <v>22.009424743892826</v>
      </c>
      <c r="T891" s="68">
        <v>8.1802380952380975</v>
      </c>
      <c r="U891" s="24">
        <v>2.2189806547619053</v>
      </c>
      <c r="V891" s="989">
        <v>0.78662044639056139</v>
      </c>
      <c r="W891" s="24">
        <v>10.399218750000003</v>
      </c>
      <c r="X891" s="990"/>
    </row>
    <row r="892" spans="1:24" ht="15.6">
      <c r="A892" s="649" t="s">
        <v>1547</v>
      </c>
      <c r="B892" s="55">
        <v>44420</v>
      </c>
      <c r="C892" t="s">
        <v>1763</v>
      </c>
      <c r="D892" s="50">
        <v>0.33333333333333331</v>
      </c>
      <c r="E892" s="27" t="s">
        <v>1655</v>
      </c>
      <c r="F892" s="27">
        <v>1</v>
      </c>
      <c r="G892" s="27" t="s">
        <v>1656</v>
      </c>
      <c r="H892" s="27" t="s">
        <v>1045</v>
      </c>
      <c r="I892" s="27">
        <v>5.95</v>
      </c>
      <c r="J892" s="54">
        <v>2.27</v>
      </c>
      <c r="K892" s="51">
        <v>0.38151260504201678</v>
      </c>
      <c r="L892" s="27">
        <v>2</v>
      </c>
      <c r="M892" s="27">
        <v>25.5</v>
      </c>
      <c r="N892" s="24">
        <v>7.6349999999999998</v>
      </c>
      <c r="O892" s="988">
        <v>0.93260174279900165</v>
      </c>
      <c r="P892" s="27" t="s">
        <v>811</v>
      </c>
      <c r="Q892" s="27" t="s">
        <v>811</v>
      </c>
      <c r="R892" s="54" t="s">
        <v>811</v>
      </c>
      <c r="S892" s="27" t="s">
        <v>811</v>
      </c>
      <c r="T892" s="54" t="s">
        <v>811</v>
      </c>
      <c r="U892" s="27" t="s">
        <v>811</v>
      </c>
      <c r="V892" s="27" t="s">
        <v>811</v>
      </c>
      <c r="W892" s="27" t="s">
        <v>811</v>
      </c>
      <c r="X892" s="990"/>
    </row>
    <row r="893" spans="1:24" ht="15.6">
      <c r="A893" s="649" t="s">
        <v>1547</v>
      </c>
      <c r="B893" s="55">
        <v>44420</v>
      </c>
      <c r="C893" t="s">
        <v>1763</v>
      </c>
      <c r="D893" s="50">
        <v>0.33333333333333331</v>
      </c>
      <c r="E893" s="27" t="s">
        <v>1655</v>
      </c>
      <c r="F893" s="27">
        <v>1</v>
      </c>
      <c r="G893" s="27" t="s">
        <v>1656</v>
      </c>
      <c r="H893" s="27" t="s">
        <v>1045</v>
      </c>
      <c r="I893" s="27">
        <v>5.95</v>
      </c>
      <c r="J893" s="54">
        <v>2.27</v>
      </c>
      <c r="K893" s="51">
        <v>0.38151260504201678</v>
      </c>
      <c r="L893" s="27">
        <v>4</v>
      </c>
      <c r="M893" s="27">
        <v>25.1</v>
      </c>
      <c r="N893" s="24">
        <v>6.3150000000000004</v>
      </c>
      <c r="O893" s="988">
        <v>0.76572620600195196</v>
      </c>
      <c r="P893" s="27" t="s">
        <v>811</v>
      </c>
      <c r="Q893" s="27" t="s">
        <v>811</v>
      </c>
      <c r="R893" s="54" t="s">
        <v>811</v>
      </c>
      <c r="S893" s="27" t="s">
        <v>811</v>
      </c>
      <c r="T893" s="54" t="s">
        <v>811</v>
      </c>
      <c r="U893" s="27" t="s">
        <v>811</v>
      </c>
      <c r="V893" s="27" t="s">
        <v>811</v>
      </c>
      <c r="W893" s="27" t="s">
        <v>811</v>
      </c>
      <c r="X893" s="990"/>
    </row>
    <row r="894" spans="1:24" ht="15.6">
      <c r="A894" s="649" t="s">
        <v>1547</v>
      </c>
      <c r="B894" s="55">
        <v>44420</v>
      </c>
      <c r="C894" t="s">
        <v>1763</v>
      </c>
      <c r="D894" s="50">
        <v>0.33333333333333331</v>
      </c>
      <c r="E894" s="27" t="s">
        <v>1655</v>
      </c>
      <c r="F894" s="27">
        <v>1</v>
      </c>
      <c r="G894" s="27" t="s">
        <v>1656</v>
      </c>
      <c r="H894" s="27" t="s">
        <v>1045</v>
      </c>
      <c r="I894" s="27">
        <v>5.95</v>
      </c>
      <c r="J894" s="54">
        <v>2.27</v>
      </c>
      <c r="K894" s="51">
        <v>0.38151260504201678</v>
      </c>
      <c r="L894" s="27">
        <v>5</v>
      </c>
      <c r="M894" s="23">
        <v>25</v>
      </c>
      <c r="N894" s="24">
        <v>3.26</v>
      </c>
      <c r="O894" s="988">
        <v>0.39456469003852046</v>
      </c>
      <c r="P894" s="26">
        <v>6.31</v>
      </c>
      <c r="Q894" s="23">
        <v>7.4</v>
      </c>
      <c r="R894" s="655">
        <v>0.73530918416591484</v>
      </c>
      <c r="S894" s="24">
        <v>30.204854215918036</v>
      </c>
      <c r="T894" s="68">
        <v>16.789523809523811</v>
      </c>
      <c r="U894" s="24">
        <v>5.5861949404761893</v>
      </c>
      <c r="V894" s="989">
        <v>0.75034567591370938</v>
      </c>
      <c r="W894" s="24">
        <v>22.375718750000001</v>
      </c>
      <c r="X894" s="990"/>
    </row>
    <row r="895" spans="1:24" ht="15.6">
      <c r="A895" s="649" t="s">
        <v>1547</v>
      </c>
      <c r="B895" s="55">
        <v>44434</v>
      </c>
      <c r="C895" t="s">
        <v>1763</v>
      </c>
      <c r="D895" s="50">
        <v>0.33333333333333331</v>
      </c>
      <c r="E895" s="27" t="s">
        <v>1047</v>
      </c>
      <c r="F895" s="27">
        <v>2</v>
      </c>
      <c r="G895" s="27" t="s">
        <v>815</v>
      </c>
      <c r="H895" s="27" t="s">
        <v>1033</v>
      </c>
      <c r="I895" s="27">
        <v>5.35</v>
      </c>
      <c r="J895" s="54">
        <v>2.9</v>
      </c>
      <c r="K895" s="51">
        <v>0.5420560747663552</v>
      </c>
      <c r="L895" s="27">
        <v>0.5</v>
      </c>
      <c r="M895" s="27">
        <v>26.8</v>
      </c>
      <c r="N895" s="24">
        <v>7.7</v>
      </c>
      <c r="O895" s="988">
        <v>0.96297729656577224</v>
      </c>
      <c r="P895" s="22">
        <v>6.27</v>
      </c>
      <c r="Q895" s="23">
        <v>5.9</v>
      </c>
      <c r="R895" s="655">
        <v>0.39200000000000007</v>
      </c>
      <c r="S895" s="24">
        <v>30.204854215918036</v>
      </c>
      <c r="T895" s="68">
        <v>4.116428571428572</v>
      </c>
      <c r="U895" s="24">
        <v>0.36395684523809452</v>
      </c>
      <c r="V895" s="989">
        <v>0.918766621308023</v>
      </c>
      <c r="W895" s="24">
        <v>4.4803854166666666</v>
      </c>
      <c r="X895" s="990"/>
    </row>
    <row r="896" spans="1:24" ht="15.6">
      <c r="A896" s="649" t="s">
        <v>1547</v>
      </c>
      <c r="B896" s="55">
        <v>44434</v>
      </c>
      <c r="C896" t="s">
        <v>1763</v>
      </c>
      <c r="D896" s="50">
        <v>0.33333333333333331</v>
      </c>
      <c r="E896" s="27" t="s">
        <v>1047</v>
      </c>
      <c r="F896" s="27">
        <v>2</v>
      </c>
      <c r="G896" s="27" t="s">
        <v>815</v>
      </c>
      <c r="H896" s="27" t="s">
        <v>1033</v>
      </c>
      <c r="I896" s="27">
        <v>5.35</v>
      </c>
      <c r="J896" s="54">
        <v>2.9</v>
      </c>
      <c r="K896" s="51">
        <v>0.5420560747663552</v>
      </c>
      <c r="L896" s="27">
        <v>1</v>
      </c>
      <c r="M896" s="27">
        <v>26.9</v>
      </c>
      <c r="N896" s="24">
        <v>7.5</v>
      </c>
      <c r="O896" s="988">
        <v>0.93965138992524799</v>
      </c>
      <c r="P896" s="27" t="s">
        <v>811</v>
      </c>
      <c r="Q896" s="27" t="s">
        <v>811</v>
      </c>
      <c r="R896" s="54" t="s">
        <v>811</v>
      </c>
      <c r="S896" s="27" t="s">
        <v>811</v>
      </c>
      <c r="T896" s="54" t="s">
        <v>811</v>
      </c>
      <c r="U896" s="27" t="s">
        <v>811</v>
      </c>
      <c r="V896" s="27" t="s">
        <v>811</v>
      </c>
      <c r="W896" s="27" t="s">
        <v>811</v>
      </c>
      <c r="X896" s="990"/>
    </row>
    <row r="897" spans="1:24" ht="15.6">
      <c r="A897" s="649" t="s">
        <v>1547</v>
      </c>
      <c r="B897" s="55">
        <v>44434</v>
      </c>
      <c r="C897" t="s">
        <v>1763</v>
      </c>
      <c r="D897" s="50">
        <v>0.33333333333333331</v>
      </c>
      <c r="E897" s="27" t="s">
        <v>1047</v>
      </c>
      <c r="F897" s="27">
        <v>2</v>
      </c>
      <c r="G897" s="27" t="s">
        <v>815</v>
      </c>
      <c r="H897" s="27" t="s">
        <v>1033</v>
      </c>
      <c r="I897" s="27">
        <v>5.35</v>
      </c>
      <c r="J897" s="54">
        <v>2.9</v>
      </c>
      <c r="K897" s="51">
        <v>0.5420560747663552</v>
      </c>
      <c r="L897" s="27">
        <v>2</v>
      </c>
      <c r="M897" s="27">
        <v>26.9</v>
      </c>
      <c r="N897" s="24">
        <v>7.45</v>
      </c>
      <c r="O897" s="988">
        <v>0.9333870473257464</v>
      </c>
      <c r="P897" s="27" t="s">
        <v>811</v>
      </c>
      <c r="Q897" s="27" t="s">
        <v>811</v>
      </c>
      <c r="R897" s="54" t="s">
        <v>811</v>
      </c>
      <c r="S897" s="27" t="s">
        <v>811</v>
      </c>
      <c r="T897" s="54" t="s">
        <v>811</v>
      </c>
      <c r="U897" s="27" t="s">
        <v>811</v>
      </c>
      <c r="V897" s="27" t="s">
        <v>811</v>
      </c>
      <c r="W897" s="27" t="s">
        <v>811</v>
      </c>
      <c r="X897" s="990"/>
    </row>
    <row r="898" spans="1:24" ht="15.6">
      <c r="A898" s="649" t="s">
        <v>1547</v>
      </c>
      <c r="B898" s="55">
        <v>44434</v>
      </c>
      <c r="C898" t="s">
        <v>1763</v>
      </c>
      <c r="D898" s="50">
        <v>0.33333333333333331</v>
      </c>
      <c r="E898" s="27" t="s">
        <v>1047</v>
      </c>
      <c r="F898" s="27">
        <v>2</v>
      </c>
      <c r="G898" s="27" t="s">
        <v>815</v>
      </c>
      <c r="H898" s="27" t="s">
        <v>1033</v>
      </c>
      <c r="I898" s="27">
        <v>5.35</v>
      </c>
      <c r="J898" s="54">
        <v>2.9</v>
      </c>
      <c r="K898" s="51">
        <v>0.5420560747663552</v>
      </c>
      <c r="L898" s="27">
        <v>3</v>
      </c>
      <c r="M898" s="27">
        <v>26.1</v>
      </c>
      <c r="N898" s="24">
        <v>6.75</v>
      </c>
      <c r="O898" s="988">
        <v>0.83356342766963809</v>
      </c>
      <c r="P898" s="27" t="s">
        <v>811</v>
      </c>
      <c r="Q898" s="27" t="s">
        <v>811</v>
      </c>
      <c r="R898" s="54" t="s">
        <v>811</v>
      </c>
      <c r="S898" s="27" t="s">
        <v>811</v>
      </c>
      <c r="T898" s="54" t="s">
        <v>811</v>
      </c>
      <c r="U898" s="27" t="s">
        <v>811</v>
      </c>
      <c r="V898" s="27" t="s">
        <v>811</v>
      </c>
      <c r="W898" s="27" t="s">
        <v>811</v>
      </c>
      <c r="X898" s="990"/>
    </row>
    <row r="899" spans="1:24" ht="15.6">
      <c r="A899" s="649" t="s">
        <v>1547</v>
      </c>
      <c r="B899" s="55">
        <v>44434</v>
      </c>
      <c r="C899" t="s">
        <v>1763</v>
      </c>
      <c r="D899" s="50">
        <v>0.33333333333333331</v>
      </c>
      <c r="E899" s="27" t="s">
        <v>1047</v>
      </c>
      <c r="F899" s="27">
        <v>2</v>
      </c>
      <c r="G899" s="27" t="s">
        <v>815</v>
      </c>
      <c r="H899" s="27" t="s">
        <v>1033</v>
      </c>
      <c r="I899" s="27">
        <v>5.35</v>
      </c>
      <c r="J899" s="54">
        <v>2.9</v>
      </c>
      <c r="K899" s="51">
        <v>0.5420560747663552</v>
      </c>
      <c r="L899" s="27">
        <v>4</v>
      </c>
      <c r="M899" s="27">
        <v>26</v>
      </c>
      <c r="N899" s="24">
        <v>5.65</v>
      </c>
      <c r="O899" s="988">
        <v>0.69645769887642361</v>
      </c>
      <c r="P899" s="22">
        <v>6.06</v>
      </c>
      <c r="Q899" s="23">
        <v>6.9</v>
      </c>
      <c r="R899" s="655">
        <v>0.80013665408380619</v>
      </c>
      <c r="S899" s="24">
        <v>35.563404255319142</v>
      </c>
      <c r="T899" s="68">
        <v>13.887380952380955</v>
      </c>
      <c r="U899" s="24">
        <v>7.18783779761905</v>
      </c>
      <c r="V899" s="989">
        <v>0.65894362080493007</v>
      </c>
      <c r="W899" s="24">
        <v>21.075218750000005</v>
      </c>
      <c r="X899" s="990"/>
    </row>
    <row r="900" spans="1:24" ht="15.6">
      <c r="A900" s="649" t="s">
        <v>1547</v>
      </c>
      <c r="B900" s="55">
        <v>44434</v>
      </c>
      <c r="C900" t="s">
        <v>1763</v>
      </c>
      <c r="D900" s="50">
        <v>0.33333333333333331</v>
      </c>
      <c r="E900" s="27" t="s">
        <v>1047</v>
      </c>
      <c r="F900" s="27">
        <v>2</v>
      </c>
      <c r="G900" s="27" t="s">
        <v>815</v>
      </c>
      <c r="H900" s="27" t="s">
        <v>1033</v>
      </c>
      <c r="I900" s="27">
        <v>5.35</v>
      </c>
      <c r="J900" s="54">
        <v>2.9</v>
      </c>
      <c r="K900" s="51">
        <v>0.5420560747663552</v>
      </c>
      <c r="L900" s="27">
        <v>5</v>
      </c>
      <c r="M900" s="27">
        <v>25.9</v>
      </c>
      <c r="N900" s="24">
        <v>4.55</v>
      </c>
      <c r="O900" s="988">
        <v>0.55984529908838698</v>
      </c>
      <c r="P900" s="27" t="s">
        <v>811</v>
      </c>
      <c r="Q900" s="27" t="s">
        <v>811</v>
      </c>
      <c r="R900" s="54" t="s">
        <v>811</v>
      </c>
      <c r="S900" s="27" t="s">
        <v>811</v>
      </c>
      <c r="T900" s="54" t="s">
        <v>811</v>
      </c>
      <c r="U900" s="27" t="s">
        <v>811</v>
      </c>
      <c r="V900" s="27" t="s">
        <v>811</v>
      </c>
      <c r="W900" s="27" t="s">
        <v>811</v>
      </c>
      <c r="X900" s="990"/>
    </row>
    <row r="901" spans="1:24" ht="15.6">
      <c r="A901" s="649" t="s">
        <v>1547</v>
      </c>
      <c r="B901" s="55">
        <v>44446</v>
      </c>
      <c r="C901" t="s">
        <v>1763</v>
      </c>
      <c r="D901" s="50">
        <v>0.33333333333333331</v>
      </c>
      <c r="E901" s="27" t="s">
        <v>1045</v>
      </c>
      <c r="F901" s="27">
        <v>1</v>
      </c>
      <c r="G901" s="27" t="s">
        <v>1651</v>
      </c>
      <c r="H901" s="27" t="s">
        <v>1045</v>
      </c>
      <c r="I901" s="27">
        <v>5.3</v>
      </c>
      <c r="J901" s="54">
        <v>2.4700000000000002</v>
      </c>
      <c r="K901" s="51">
        <v>0.46603773584905667</v>
      </c>
      <c r="L901" s="27">
        <v>0.5</v>
      </c>
      <c r="M901" s="27">
        <v>23.2</v>
      </c>
      <c r="N901" s="24">
        <v>7.8650000000000002</v>
      </c>
      <c r="O901" s="988">
        <v>0.92047259865126096</v>
      </c>
      <c r="P901" s="27" t="s">
        <v>811</v>
      </c>
      <c r="Q901" s="27" t="s">
        <v>811</v>
      </c>
      <c r="R901" s="54" t="s">
        <v>811</v>
      </c>
      <c r="S901" s="27" t="s">
        <v>811</v>
      </c>
      <c r="T901" s="54" t="s">
        <v>811</v>
      </c>
      <c r="U901" s="27" t="s">
        <v>811</v>
      </c>
      <c r="V901" s="27" t="s">
        <v>811</v>
      </c>
      <c r="W901" s="27" t="s">
        <v>811</v>
      </c>
      <c r="X901" s="990"/>
    </row>
    <row r="902" spans="1:24" ht="15.6">
      <c r="A902" s="649" t="s">
        <v>1547</v>
      </c>
      <c r="B902" s="55">
        <v>44446</v>
      </c>
      <c r="C902" t="s">
        <v>1763</v>
      </c>
      <c r="D902" s="50">
        <v>0.33333333333333331</v>
      </c>
      <c r="E902" s="27" t="s">
        <v>1045</v>
      </c>
      <c r="F902" s="27">
        <v>1</v>
      </c>
      <c r="G902" s="27" t="s">
        <v>1651</v>
      </c>
      <c r="H902" s="27" t="s">
        <v>1045</v>
      </c>
      <c r="I902" s="27">
        <v>5.3</v>
      </c>
      <c r="J902" s="54">
        <v>2.4700000000000002</v>
      </c>
      <c r="K902" s="51">
        <v>0.46603773584905667</v>
      </c>
      <c r="L902" s="27">
        <v>2</v>
      </c>
      <c r="M902" s="27">
        <v>23.2</v>
      </c>
      <c r="N902" s="24">
        <v>7.89</v>
      </c>
      <c r="O902" s="988">
        <v>0.92339844925091519</v>
      </c>
      <c r="P902" s="27" t="s">
        <v>811</v>
      </c>
      <c r="Q902" s="27" t="s">
        <v>811</v>
      </c>
      <c r="R902" s="54" t="s">
        <v>811</v>
      </c>
      <c r="S902" s="27" t="s">
        <v>811</v>
      </c>
      <c r="T902" s="54" t="s">
        <v>811</v>
      </c>
      <c r="U902" s="27" t="s">
        <v>811</v>
      </c>
      <c r="V902" s="27" t="s">
        <v>811</v>
      </c>
      <c r="W902" s="27" t="s">
        <v>811</v>
      </c>
      <c r="X902" s="990"/>
    </row>
    <row r="903" spans="1:24" ht="15.6">
      <c r="A903" s="649" t="s">
        <v>1547</v>
      </c>
      <c r="B903" s="55">
        <v>44446</v>
      </c>
      <c r="C903" t="s">
        <v>1763</v>
      </c>
      <c r="D903" s="50">
        <v>0.33333333333333331</v>
      </c>
      <c r="E903" s="27" t="s">
        <v>1045</v>
      </c>
      <c r="F903" s="27">
        <v>1</v>
      </c>
      <c r="G903" s="27" t="s">
        <v>1651</v>
      </c>
      <c r="H903" s="27" t="s">
        <v>1045</v>
      </c>
      <c r="I903" s="27">
        <v>5.3</v>
      </c>
      <c r="J903" s="54">
        <v>2.4700000000000002</v>
      </c>
      <c r="K903" s="51">
        <v>0.46603773584905667</v>
      </c>
      <c r="L903" s="27">
        <v>4</v>
      </c>
      <c r="M903" s="27">
        <v>23.2</v>
      </c>
      <c r="N903" s="24">
        <v>7.91</v>
      </c>
      <c r="O903" s="988">
        <v>0.92573912973063877</v>
      </c>
      <c r="P903" s="27" t="s">
        <v>811</v>
      </c>
      <c r="Q903" s="27" t="s">
        <v>811</v>
      </c>
      <c r="R903" s="54" t="s">
        <v>811</v>
      </c>
      <c r="S903" s="27" t="s">
        <v>811</v>
      </c>
      <c r="T903" s="54" t="s">
        <v>811</v>
      </c>
      <c r="U903" s="27" t="s">
        <v>811</v>
      </c>
      <c r="V903" s="27" t="s">
        <v>811</v>
      </c>
      <c r="W903" s="27" t="s">
        <v>811</v>
      </c>
      <c r="X903" s="990"/>
    </row>
    <row r="904" spans="1:24" ht="15.6">
      <c r="A904" s="649" t="s">
        <v>1547</v>
      </c>
      <c r="B904" s="55">
        <v>44446</v>
      </c>
      <c r="C904" t="s">
        <v>1763</v>
      </c>
      <c r="D904" s="50">
        <v>0.33333333333333331</v>
      </c>
      <c r="E904" s="27" t="s">
        <v>1045</v>
      </c>
      <c r="F904" s="27">
        <v>1</v>
      </c>
      <c r="G904" s="27" t="s">
        <v>1651</v>
      </c>
      <c r="H904" s="27" t="s">
        <v>1045</v>
      </c>
      <c r="I904" s="27">
        <v>5.3</v>
      </c>
      <c r="J904" s="54">
        <v>2.4700000000000002</v>
      </c>
      <c r="K904" s="51">
        <v>0.46603773584905667</v>
      </c>
      <c r="L904" s="27">
        <v>5</v>
      </c>
      <c r="M904" s="27">
        <v>23.2</v>
      </c>
      <c r="N904" s="24">
        <v>6.9249999999999998</v>
      </c>
      <c r="O904" s="988">
        <v>0.81046061610425701</v>
      </c>
      <c r="P904" s="27" t="s">
        <v>811</v>
      </c>
      <c r="Q904" s="27" t="s">
        <v>811</v>
      </c>
      <c r="R904" s="54" t="s">
        <v>811</v>
      </c>
      <c r="S904" s="27" t="s">
        <v>811</v>
      </c>
      <c r="T904" s="54" t="s">
        <v>811</v>
      </c>
      <c r="U904" s="27" t="s">
        <v>811</v>
      </c>
      <c r="V904" s="27" t="s">
        <v>811</v>
      </c>
      <c r="W904" s="27" t="s">
        <v>811</v>
      </c>
      <c r="X904" s="990"/>
    </row>
    <row r="905" spans="1:24" ht="15.6">
      <c r="A905" s="649" t="s">
        <v>1554</v>
      </c>
      <c r="B905" s="55">
        <v>44392</v>
      </c>
      <c r="C905" t="s">
        <v>1764</v>
      </c>
      <c r="D905" s="50">
        <v>0.34375</v>
      </c>
      <c r="E905" s="27" t="s">
        <v>1758</v>
      </c>
      <c r="F905" s="27">
        <v>1</v>
      </c>
      <c r="G905" s="27" t="s">
        <v>1656</v>
      </c>
      <c r="H905" s="27" t="s">
        <v>1045</v>
      </c>
      <c r="I905" s="27">
        <v>16.5</v>
      </c>
      <c r="J905" s="54">
        <v>6.05</v>
      </c>
      <c r="K905" s="51">
        <v>0.36666666666666664</v>
      </c>
      <c r="L905" s="27">
        <v>0.5</v>
      </c>
      <c r="M905" s="27">
        <v>23.9</v>
      </c>
      <c r="N905" s="24">
        <v>8.1</v>
      </c>
      <c r="O905" s="988">
        <v>0.96054015250642666</v>
      </c>
      <c r="P905" s="22">
        <v>6.46</v>
      </c>
      <c r="Q905" s="23">
        <v>11.8</v>
      </c>
      <c r="R905" s="68">
        <v>0.3442008204718246</v>
      </c>
      <c r="S905" s="24">
        <v>24.846304176516934</v>
      </c>
      <c r="T905" s="68">
        <v>0.97142857142857153</v>
      </c>
      <c r="U905" s="24">
        <v>0.84464955357142857</v>
      </c>
      <c r="V905" s="989">
        <v>0.53490461564178104</v>
      </c>
      <c r="W905" s="24">
        <v>1.8160781250000002</v>
      </c>
      <c r="X905" s="990"/>
    </row>
    <row r="906" spans="1:24" ht="15.6">
      <c r="A906" s="649" t="s">
        <v>1554</v>
      </c>
      <c r="B906" s="55">
        <v>44392</v>
      </c>
      <c r="C906" t="s">
        <v>1764</v>
      </c>
      <c r="D906" s="50">
        <v>0.34375</v>
      </c>
      <c r="E906" s="27" t="s">
        <v>1758</v>
      </c>
      <c r="F906" s="27">
        <v>1</v>
      </c>
      <c r="G906" s="27" t="s">
        <v>1656</v>
      </c>
      <c r="H906" s="27" t="s">
        <v>1045</v>
      </c>
      <c r="I906" s="27">
        <v>16.5</v>
      </c>
      <c r="J906" s="54">
        <v>6.05</v>
      </c>
      <c r="K906" s="51">
        <v>0.36666666666666664</v>
      </c>
      <c r="L906" s="27">
        <v>2</v>
      </c>
      <c r="M906" s="27">
        <v>23.8</v>
      </c>
      <c r="N906" s="24">
        <v>8.2200000000000006</v>
      </c>
      <c r="O906" s="988">
        <v>0.97294655464575697</v>
      </c>
      <c r="P906" s="27" t="s">
        <v>811</v>
      </c>
      <c r="Q906" s="27" t="s">
        <v>811</v>
      </c>
      <c r="R906" s="54" t="s">
        <v>811</v>
      </c>
      <c r="S906" s="27" t="s">
        <v>811</v>
      </c>
      <c r="T906" s="54" t="s">
        <v>811</v>
      </c>
      <c r="U906" s="27" t="s">
        <v>811</v>
      </c>
      <c r="V906" s="27" t="s">
        <v>811</v>
      </c>
      <c r="W906" s="27" t="s">
        <v>811</v>
      </c>
      <c r="X906" s="990"/>
    </row>
    <row r="907" spans="1:24" ht="15.6">
      <c r="A907" s="649" t="s">
        <v>1554</v>
      </c>
      <c r="B907" s="55">
        <v>44392</v>
      </c>
      <c r="C907" t="s">
        <v>1764</v>
      </c>
      <c r="D907" s="50">
        <v>0.34375</v>
      </c>
      <c r="E907" s="27" t="s">
        <v>1758</v>
      </c>
      <c r="F907" s="27">
        <v>1</v>
      </c>
      <c r="G907" s="27" t="s">
        <v>1656</v>
      </c>
      <c r="H907" s="27" t="s">
        <v>1045</v>
      </c>
      <c r="I907" s="27">
        <v>16.5</v>
      </c>
      <c r="J907" s="54">
        <v>6.05</v>
      </c>
      <c r="K907" s="51">
        <v>0.36666666666666664</v>
      </c>
      <c r="L907" s="27">
        <v>3</v>
      </c>
      <c r="M907" s="27" t="s">
        <v>815</v>
      </c>
      <c r="N907" s="24" t="s">
        <v>815</v>
      </c>
      <c r="O907" s="27" t="s">
        <v>815</v>
      </c>
      <c r="P907" s="22">
        <v>6.52</v>
      </c>
      <c r="Q907" s="23">
        <v>11.199999999999998</v>
      </c>
      <c r="R907" s="68">
        <v>0.2753606563774596</v>
      </c>
      <c r="S907" s="24">
        <v>23.585468873128441</v>
      </c>
      <c r="T907" s="68">
        <v>1.4450000000000001</v>
      </c>
      <c r="U907" s="24">
        <v>0.56657812500000015</v>
      </c>
      <c r="V907" s="989">
        <v>0.71834147629737222</v>
      </c>
      <c r="W907" s="24">
        <v>2.0115781250000002</v>
      </c>
      <c r="X907" s="990"/>
    </row>
    <row r="908" spans="1:24" ht="15.6">
      <c r="A908" s="649" t="s">
        <v>1554</v>
      </c>
      <c r="B908" s="55">
        <v>44392</v>
      </c>
      <c r="C908" t="s">
        <v>1764</v>
      </c>
      <c r="D908" s="50">
        <v>0.34375</v>
      </c>
      <c r="E908" s="27" t="s">
        <v>1758</v>
      </c>
      <c r="F908" s="27">
        <v>1</v>
      </c>
      <c r="G908" s="27" t="s">
        <v>1656</v>
      </c>
      <c r="H908" s="27" t="s">
        <v>1045</v>
      </c>
      <c r="I908" s="27">
        <v>16.5</v>
      </c>
      <c r="J908" s="54">
        <v>6.05</v>
      </c>
      <c r="K908" s="51">
        <v>0.36666666666666664</v>
      </c>
      <c r="L908" s="27">
        <v>4</v>
      </c>
      <c r="M908" s="27">
        <v>23.5</v>
      </c>
      <c r="N908" s="24">
        <v>8.16</v>
      </c>
      <c r="O908" s="988">
        <v>0.96041779480707135</v>
      </c>
      <c r="P908" s="27" t="s">
        <v>811</v>
      </c>
      <c r="Q908" s="27" t="s">
        <v>811</v>
      </c>
      <c r="R908" s="54" t="s">
        <v>811</v>
      </c>
      <c r="S908" s="27" t="s">
        <v>811</v>
      </c>
      <c r="T908" s="54" t="s">
        <v>811</v>
      </c>
      <c r="U908" s="27" t="s">
        <v>811</v>
      </c>
      <c r="V908" s="27" t="s">
        <v>811</v>
      </c>
      <c r="W908" s="27" t="s">
        <v>811</v>
      </c>
      <c r="X908" s="990"/>
    </row>
    <row r="909" spans="1:24" ht="15.6">
      <c r="A909" s="649" t="s">
        <v>1554</v>
      </c>
      <c r="B909" s="55">
        <v>44392</v>
      </c>
      <c r="C909" t="s">
        <v>1764</v>
      </c>
      <c r="D909" s="50">
        <v>0.34375</v>
      </c>
      <c r="E909" s="27" t="s">
        <v>1758</v>
      </c>
      <c r="F909" s="27">
        <v>1</v>
      </c>
      <c r="G909" s="27" t="s">
        <v>1656</v>
      </c>
      <c r="H909" s="27" t="s">
        <v>1045</v>
      </c>
      <c r="I909" s="27">
        <v>16.5</v>
      </c>
      <c r="J909" s="54">
        <v>6.05</v>
      </c>
      <c r="K909" s="51">
        <v>0.36666666666666664</v>
      </c>
      <c r="L909" s="27">
        <v>6</v>
      </c>
      <c r="M909" s="27">
        <v>21.1</v>
      </c>
      <c r="N909" s="24">
        <v>9.6549999999999994</v>
      </c>
      <c r="O909" s="988">
        <v>1.0852908557152259</v>
      </c>
      <c r="P909" s="27" t="s">
        <v>811</v>
      </c>
      <c r="Q909" s="27" t="s">
        <v>811</v>
      </c>
      <c r="R909" s="54" t="s">
        <v>811</v>
      </c>
      <c r="S909" s="27" t="s">
        <v>811</v>
      </c>
      <c r="T909" s="54" t="s">
        <v>811</v>
      </c>
      <c r="U909" s="27" t="s">
        <v>811</v>
      </c>
      <c r="V909" s="27" t="s">
        <v>811</v>
      </c>
      <c r="W909" s="27" t="s">
        <v>811</v>
      </c>
      <c r="X909" s="990"/>
    </row>
    <row r="910" spans="1:24" ht="15.6">
      <c r="A910" s="649" t="s">
        <v>1554</v>
      </c>
      <c r="B910" s="55">
        <v>44392</v>
      </c>
      <c r="C910" t="s">
        <v>1764</v>
      </c>
      <c r="D910" s="50">
        <v>0.34375</v>
      </c>
      <c r="E910" s="27" t="s">
        <v>1758</v>
      </c>
      <c r="F910" s="27">
        <v>1</v>
      </c>
      <c r="G910" s="27" t="s">
        <v>1656</v>
      </c>
      <c r="H910" s="27" t="s">
        <v>1045</v>
      </c>
      <c r="I910" s="27">
        <v>16.5</v>
      </c>
      <c r="J910" s="54">
        <v>6.05</v>
      </c>
      <c r="K910" s="51">
        <v>0.36666666666666664</v>
      </c>
      <c r="L910" s="27">
        <v>8</v>
      </c>
      <c r="M910" s="27">
        <v>14.6</v>
      </c>
      <c r="N910" s="24">
        <v>13.58</v>
      </c>
      <c r="O910" s="988">
        <v>1.3353262773572703</v>
      </c>
      <c r="P910" s="27" t="s">
        <v>811</v>
      </c>
      <c r="Q910" s="27" t="s">
        <v>811</v>
      </c>
      <c r="R910" s="54" t="s">
        <v>811</v>
      </c>
      <c r="S910" s="27" t="s">
        <v>811</v>
      </c>
      <c r="T910" s="54" t="s">
        <v>811</v>
      </c>
      <c r="U910" s="27" t="s">
        <v>811</v>
      </c>
      <c r="V910" s="27" t="s">
        <v>811</v>
      </c>
      <c r="W910" s="27" t="s">
        <v>811</v>
      </c>
      <c r="X910" s="990"/>
    </row>
    <row r="911" spans="1:24" ht="15.6">
      <c r="A911" s="649" t="s">
        <v>1554</v>
      </c>
      <c r="B911" s="55">
        <v>44392</v>
      </c>
      <c r="C911" t="s">
        <v>1764</v>
      </c>
      <c r="D911" s="50">
        <v>0.34375</v>
      </c>
      <c r="E911" s="27" t="s">
        <v>1758</v>
      </c>
      <c r="F911" s="27">
        <v>1</v>
      </c>
      <c r="G911" s="27" t="s">
        <v>1656</v>
      </c>
      <c r="H911" s="27" t="s">
        <v>1045</v>
      </c>
      <c r="I911" s="27">
        <v>16.5</v>
      </c>
      <c r="J911" s="54">
        <v>6.05</v>
      </c>
      <c r="K911" s="51">
        <v>0.36666666666666664</v>
      </c>
      <c r="L911" s="27">
        <v>9</v>
      </c>
      <c r="M911" s="27" t="s">
        <v>815</v>
      </c>
      <c r="N911" s="24" t="s">
        <v>815</v>
      </c>
      <c r="O911" s="27" t="s">
        <v>815</v>
      </c>
      <c r="P911" s="22">
        <v>6.51</v>
      </c>
      <c r="Q911" s="23">
        <v>12.8</v>
      </c>
      <c r="R911" s="68">
        <v>0.6884016409436492</v>
      </c>
      <c r="S911" s="24">
        <v>42.182789598108741</v>
      </c>
      <c r="T911" s="68">
        <v>2.1917857142857144</v>
      </c>
      <c r="U911" s="24">
        <v>2.0595424107142857</v>
      </c>
      <c r="V911" s="989">
        <v>0.51555317534698974</v>
      </c>
      <c r="W911" s="24">
        <v>4.2513281250000006</v>
      </c>
      <c r="X911" s="990"/>
    </row>
    <row r="912" spans="1:24" ht="15.6">
      <c r="A912" s="649" t="s">
        <v>1554</v>
      </c>
      <c r="B912" s="55">
        <v>44392</v>
      </c>
      <c r="C912" t="s">
        <v>1764</v>
      </c>
      <c r="D912" s="50">
        <v>0.34375</v>
      </c>
      <c r="E912" s="27" t="s">
        <v>1758</v>
      </c>
      <c r="F912" s="27">
        <v>1</v>
      </c>
      <c r="G912" s="27" t="s">
        <v>1656</v>
      </c>
      <c r="H912" s="27" t="s">
        <v>1045</v>
      </c>
      <c r="I912" s="27">
        <v>16.5</v>
      </c>
      <c r="J912" s="54">
        <v>6.05</v>
      </c>
      <c r="K912" s="51">
        <v>0.36666666666666664</v>
      </c>
      <c r="L912" s="27">
        <v>10</v>
      </c>
      <c r="M912" s="27">
        <v>9.9</v>
      </c>
      <c r="N912" s="24">
        <v>13.89</v>
      </c>
      <c r="O912" s="988">
        <v>1.227855217696755</v>
      </c>
      <c r="P912" s="27" t="s">
        <v>811</v>
      </c>
      <c r="Q912" s="27" t="s">
        <v>811</v>
      </c>
      <c r="R912" s="54" t="s">
        <v>811</v>
      </c>
      <c r="S912" s="27" t="s">
        <v>811</v>
      </c>
      <c r="T912" s="54" t="s">
        <v>811</v>
      </c>
      <c r="U912" s="27" t="s">
        <v>811</v>
      </c>
      <c r="V912" s="27" t="s">
        <v>811</v>
      </c>
      <c r="W912" s="27" t="s">
        <v>811</v>
      </c>
      <c r="X912" s="990"/>
    </row>
    <row r="913" spans="1:24" ht="15.6">
      <c r="A913" s="649" t="s">
        <v>1554</v>
      </c>
      <c r="B913" s="55">
        <v>44392</v>
      </c>
      <c r="C913" t="s">
        <v>1764</v>
      </c>
      <c r="D913" s="50">
        <v>0.34375</v>
      </c>
      <c r="E913" s="27" t="s">
        <v>1758</v>
      </c>
      <c r="F913" s="27">
        <v>1</v>
      </c>
      <c r="G913" s="27" t="s">
        <v>1656</v>
      </c>
      <c r="H913" s="27" t="s">
        <v>1045</v>
      </c>
      <c r="I913" s="27">
        <v>16.5</v>
      </c>
      <c r="J913" s="54">
        <v>6.05</v>
      </c>
      <c r="K913" s="51">
        <v>0.36666666666666664</v>
      </c>
      <c r="L913" s="27">
        <v>12</v>
      </c>
      <c r="M913" s="27">
        <v>7.9</v>
      </c>
      <c r="N913" s="24">
        <v>12.775</v>
      </c>
      <c r="O913" s="988">
        <v>1.0762497218567277</v>
      </c>
      <c r="P913" s="27" t="s">
        <v>811</v>
      </c>
      <c r="Q913" s="27" t="s">
        <v>811</v>
      </c>
      <c r="R913" s="54" t="s">
        <v>811</v>
      </c>
      <c r="S913" s="27" t="s">
        <v>811</v>
      </c>
      <c r="T913" s="54" t="s">
        <v>811</v>
      </c>
      <c r="U913" s="27" t="s">
        <v>811</v>
      </c>
      <c r="V913" s="27" t="s">
        <v>811</v>
      </c>
      <c r="W913" s="27" t="s">
        <v>811</v>
      </c>
      <c r="X913" s="990"/>
    </row>
    <row r="914" spans="1:24" ht="15.6">
      <c r="A914" s="649" t="s">
        <v>1554</v>
      </c>
      <c r="B914" s="55">
        <v>44392</v>
      </c>
      <c r="C914" t="s">
        <v>1764</v>
      </c>
      <c r="D914" s="50">
        <v>0.34375</v>
      </c>
      <c r="E914" s="27" t="s">
        <v>1758</v>
      </c>
      <c r="F914" s="27">
        <v>1</v>
      </c>
      <c r="G914" s="27" t="s">
        <v>1656</v>
      </c>
      <c r="H914" s="27" t="s">
        <v>1045</v>
      </c>
      <c r="I914" s="27">
        <v>16.5</v>
      </c>
      <c r="J914" s="54">
        <v>6.05</v>
      </c>
      <c r="K914" s="51">
        <v>0.36666666666666664</v>
      </c>
      <c r="L914" s="27">
        <v>14</v>
      </c>
      <c r="M914" s="27">
        <v>7.4</v>
      </c>
      <c r="N914" s="24">
        <v>6.0350000000000001</v>
      </c>
      <c r="O914" s="988">
        <v>0.50221099251093237</v>
      </c>
      <c r="P914" s="27" t="s">
        <v>811</v>
      </c>
      <c r="Q914" s="27" t="s">
        <v>811</v>
      </c>
      <c r="R914" s="54" t="s">
        <v>811</v>
      </c>
      <c r="S914" s="27" t="s">
        <v>811</v>
      </c>
      <c r="T914" s="54" t="s">
        <v>811</v>
      </c>
      <c r="U914" s="27" t="s">
        <v>811</v>
      </c>
      <c r="V914" s="27" t="s">
        <v>811</v>
      </c>
      <c r="W914" s="27" t="s">
        <v>811</v>
      </c>
      <c r="X914" s="990"/>
    </row>
    <row r="915" spans="1:24" ht="15.6">
      <c r="A915" s="649" t="s">
        <v>1554</v>
      </c>
      <c r="B915" s="55">
        <v>44392</v>
      </c>
      <c r="C915" t="s">
        <v>1764</v>
      </c>
      <c r="D915" s="50">
        <v>0.34375</v>
      </c>
      <c r="E915" s="27" t="s">
        <v>1758</v>
      </c>
      <c r="F915" s="27">
        <v>1</v>
      </c>
      <c r="G915" s="27" t="s">
        <v>1656</v>
      </c>
      <c r="H915" s="27" t="s">
        <v>1045</v>
      </c>
      <c r="I915" s="27">
        <v>16.5</v>
      </c>
      <c r="J915" s="54">
        <v>6.05</v>
      </c>
      <c r="K915" s="51">
        <v>0.36666666666666664</v>
      </c>
      <c r="L915" s="27">
        <v>16</v>
      </c>
      <c r="M915" s="27">
        <v>7.2</v>
      </c>
      <c r="N915" s="24">
        <v>2.0299999999999998</v>
      </c>
      <c r="O915" s="988">
        <v>0.16809468740080821</v>
      </c>
      <c r="P915" s="27" t="s">
        <v>811</v>
      </c>
      <c r="Q915" s="27" t="s">
        <v>811</v>
      </c>
      <c r="R915" s="54" t="s">
        <v>811</v>
      </c>
      <c r="S915" s="27" t="s">
        <v>811</v>
      </c>
      <c r="T915" s="54" t="s">
        <v>811</v>
      </c>
      <c r="U915" s="27" t="s">
        <v>811</v>
      </c>
      <c r="V915" s="27" t="s">
        <v>811</v>
      </c>
      <c r="W915" s="27" t="s">
        <v>811</v>
      </c>
      <c r="X915" s="990"/>
    </row>
    <row r="916" spans="1:24" ht="15.6">
      <c r="A916" s="649" t="s">
        <v>1554</v>
      </c>
      <c r="B916" s="55">
        <v>44392</v>
      </c>
      <c r="C916" t="s">
        <v>1764</v>
      </c>
      <c r="D916" s="50">
        <v>0.34375</v>
      </c>
      <c r="E916" s="27" t="s">
        <v>1758</v>
      </c>
      <c r="F916" s="27">
        <v>1</v>
      </c>
      <c r="G916" s="27" t="s">
        <v>1656</v>
      </c>
      <c r="H916" s="27" t="s">
        <v>1045</v>
      </c>
      <c r="I916" s="27">
        <v>16.5</v>
      </c>
      <c r="J916" s="54">
        <v>6.05</v>
      </c>
      <c r="K916" s="51">
        <v>0.36666666666666664</v>
      </c>
      <c r="L916" s="27">
        <v>16.5</v>
      </c>
      <c r="M916" s="27">
        <v>7</v>
      </c>
      <c r="N916" s="24">
        <v>1.905</v>
      </c>
      <c r="O916" s="988">
        <v>0.1569618311281665</v>
      </c>
      <c r="P916" s="22">
        <v>6.02</v>
      </c>
      <c r="Q916" s="23">
        <v>23.9</v>
      </c>
      <c r="R916" s="68">
        <v>0.96927119730961508</v>
      </c>
      <c r="S916" s="24">
        <v>61.095319148936156</v>
      </c>
      <c r="T916" s="68">
        <v>6.156428571428572</v>
      </c>
      <c r="U916" s="24">
        <v>8.7878995535714282</v>
      </c>
      <c r="V916" s="989">
        <v>0.41195753465354079</v>
      </c>
      <c r="W916" s="24">
        <v>14.944328125</v>
      </c>
      <c r="X916" s="990"/>
    </row>
    <row r="917" spans="1:24" ht="15.6">
      <c r="A917" s="649" t="s">
        <v>1554</v>
      </c>
      <c r="B917" s="55">
        <v>44406</v>
      </c>
      <c r="C917" t="s">
        <v>1765</v>
      </c>
      <c r="D917" s="50">
        <v>0.33333333333333331</v>
      </c>
      <c r="E917" s="27" t="s">
        <v>1655</v>
      </c>
      <c r="F917" s="27">
        <v>0</v>
      </c>
      <c r="G917" s="27" t="s">
        <v>714</v>
      </c>
      <c r="H917" s="27" t="s">
        <v>1045</v>
      </c>
      <c r="I917" s="27">
        <v>17.5</v>
      </c>
      <c r="J917" s="54">
        <v>5.3</v>
      </c>
      <c r="K917" s="51">
        <v>0.30285714285714282</v>
      </c>
      <c r="L917" s="27">
        <v>0.5</v>
      </c>
      <c r="M917" s="27">
        <v>25.6</v>
      </c>
      <c r="N917" s="24">
        <v>8.11</v>
      </c>
      <c r="O917" s="988">
        <v>0.99243491450145116</v>
      </c>
      <c r="P917" s="22">
        <v>6.67</v>
      </c>
      <c r="Q917" s="23">
        <v>12.7</v>
      </c>
      <c r="R917" s="68">
        <v>0.37862090251900699</v>
      </c>
      <c r="S917" s="24">
        <v>33.672151300236408</v>
      </c>
      <c r="T917" s="68">
        <v>1.2223809523809526</v>
      </c>
      <c r="U917" s="24">
        <v>0.61450446428571404</v>
      </c>
      <c r="V917" s="989">
        <v>0.66546391042679498</v>
      </c>
      <c r="W917" s="24">
        <v>1.8368854166666666</v>
      </c>
      <c r="X917" s="990"/>
    </row>
    <row r="918" spans="1:24" ht="15.6">
      <c r="A918" s="649" t="s">
        <v>1554</v>
      </c>
      <c r="B918" s="55">
        <v>44406</v>
      </c>
      <c r="C918" t="s">
        <v>1765</v>
      </c>
      <c r="D918" s="50">
        <v>0.33333333333333331</v>
      </c>
      <c r="E918" s="27" t="s">
        <v>1655</v>
      </c>
      <c r="F918" s="27">
        <v>0</v>
      </c>
      <c r="G918" s="27" t="s">
        <v>714</v>
      </c>
      <c r="H918" s="27" t="s">
        <v>1045</v>
      </c>
      <c r="I918" s="27">
        <v>17.5</v>
      </c>
      <c r="J918" s="54">
        <v>5.3</v>
      </c>
      <c r="K918" s="51">
        <v>0.30285714285714282</v>
      </c>
      <c r="L918" s="27">
        <v>2</v>
      </c>
      <c r="M918" s="27">
        <v>25.6</v>
      </c>
      <c r="N918" s="24">
        <v>7.93</v>
      </c>
      <c r="O918" s="988">
        <v>0.97040799901313302</v>
      </c>
      <c r="P918" s="27" t="s">
        <v>811</v>
      </c>
      <c r="Q918" s="27" t="s">
        <v>811</v>
      </c>
      <c r="R918" s="54" t="s">
        <v>811</v>
      </c>
      <c r="S918" s="27" t="s">
        <v>811</v>
      </c>
      <c r="T918" s="54" t="s">
        <v>811</v>
      </c>
      <c r="U918" s="27" t="s">
        <v>811</v>
      </c>
      <c r="V918" s="27" t="s">
        <v>811</v>
      </c>
      <c r="W918" s="27" t="s">
        <v>811</v>
      </c>
      <c r="X918" s="990"/>
    </row>
    <row r="919" spans="1:24" ht="15.6">
      <c r="A919" s="649" t="s">
        <v>1554</v>
      </c>
      <c r="B919" s="55">
        <v>44406</v>
      </c>
      <c r="C919" t="s">
        <v>1765</v>
      </c>
      <c r="D919" s="50">
        <v>0.33333333333333331</v>
      </c>
      <c r="E919" s="27" t="s">
        <v>1655</v>
      </c>
      <c r="F919" s="27">
        <v>0</v>
      </c>
      <c r="G919" s="27" t="s">
        <v>714</v>
      </c>
      <c r="H919" s="27" t="s">
        <v>1045</v>
      </c>
      <c r="I919" s="27">
        <v>17.5</v>
      </c>
      <c r="J919" s="54">
        <v>5.3</v>
      </c>
      <c r="K919" s="51">
        <v>0.30285714285714282</v>
      </c>
      <c r="L919" s="27">
        <v>3</v>
      </c>
      <c r="M919" s="27" t="s">
        <v>815</v>
      </c>
      <c r="N919" s="24" t="s">
        <v>815</v>
      </c>
      <c r="O919" s="27" t="s">
        <v>815</v>
      </c>
      <c r="P919" s="22">
        <v>6.67</v>
      </c>
      <c r="Q919" s="23">
        <v>12.4</v>
      </c>
      <c r="R919" s="68">
        <v>0.41304098456618943</v>
      </c>
      <c r="S919" s="24">
        <v>43.758833727344353</v>
      </c>
      <c r="T919" s="68">
        <v>0.81357142857142861</v>
      </c>
      <c r="U919" s="24">
        <v>0.93831398809523792</v>
      </c>
      <c r="V919" s="989">
        <v>0.46439762602706103</v>
      </c>
      <c r="W919" s="24">
        <v>1.7518854166666666</v>
      </c>
      <c r="X919" s="990"/>
    </row>
    <row r="920" spans="1:24" ht="15.6">
      <c r="A920" s="649" t="s">
        <v>1554</v>
      </c>
      <c r="B920" s="55">
        <v>44406</v>
      </c>
      <c r="C920" t="s">
        <v>1765</v>
      </c>
      <c r="D920" s="50">
        <v>0.33333333333333331</v>
      </c>
      <c r="E920" s="27" t="s">
        <v>1655</v>
      </c>
      <c r="F920" s="27">
        <v>0</v>
      </c>
      <c r="G920" s="27" t="s">
        <v>714</v>
      </c>
      <c r="H920" s="27" t="s">
        <v>1045</v>
      </c>
      <c r="I920" s="27">
        <v>17.5</v>
      </c>
      <c r="J920" s="54">
        <v>5.3</v>
      </c>
      <c r="K920" s="51">
        <v>0.30285714285714282</v>
      </c>
      <c r="L920" s="27">
        <v>4</v>
      </c>
      <c r="M920" s="27">
        <v>25.5</v>
      </c>
      <c r="N920" s="24">
        <v>8.1199999999999992</v>
      </c>
      <c r="O920" s="988">
        <v>0.99184363477772008</v>
      </c>
      <c r="P920" s="27" t="s">
        <v>811</v>
      </c>
      <c r="Q920" s="27" t="s">
        <v>811</v>
      </c>
      <c r="R920" s="54" t="s">
        <v>811</v>
      </c>
      <c r="S920" s="27" t="s">
        <v>811</v>
      </c>
      <c r="T920" s="54" t="s">
        <v>811</v>
      </c>
      <c r="U920" s="27" t="s">
        <v>811</v>
      </c>
      <c r="V920" s="27" t="s">
        <v>811</v>
      </c>
      <c r="W920" s="27" t="s">
        <v>811</v>
      </c>
      <c r="X920" s="990"/>
    </row>
    <row r="921" spans="1:24" ht="15.6">
      <c r="A921" s="649" t="s">
        <v>1554</v>
      </c>
      <c r="B921" s="55">
        <v>44406</v>
      </c>
      <c r="C921" t="s">
        <v>1765</v>
      </c>
      <c r="D921" s="50">
        <v>0.33333333333333331</v>
      </c>
      <c r="E921" s="27" t="s">
        <v>1655</v>
      </c>
      <c r="F921" s="27">
        <v>0</v>
      </c>
      <c r="G921" s="27" t="s">
        <v>714</v>
      </c>
      <c r="H921" s="27" t="s">
        <v>1045</v>
      </c>
      <c r="I921" s="27">
        <v>17.5</v>
      </c>
      <c r="J921" s="54">
        <v>5.3</v>
      </c>
      <c r="K921" s="51">
        <v>0.30285714285714282</v>
      </c>
      <c r="L921" s="27">
        <v>6</v>
      </c>
      <c r="M921" s="27">
        <v>22.4</v>
      </c>
      <c r="N921" s="24">
        <v>9.6</v>
      </c>
      <c r="O921" s="988">
        <v>1.1065607744465689</v>
      </c>
      <c r="P921" s="27" t="s">
        <v>811</v>
      </c>
      <c r="Q921" s="27" t="s">
        <v>811</v>
      </c>
      <c r="R921" s="54" t="s">
        <v>811</v>
      </c>
      <c r="S921" s="27" t="s">
        <v>811</v>
      </c>
      <c r="T921" s="54" t="s">
        <v>811</v>
      </c>
      <c r="U921" s="27" t="s">
        <v>811</v>
      </c>
      <c r="V921" s="27" t="s">
        <v>811</v>
      </c>
      <c r="W921" s="27" t="s">
        <v>811</v>
      </c>
      <c r="X921" s="990"/>
    </row>
    <row r="922" spans="1:24" ht="15.6">
      <c r="A922" s="649" t="s">
        <v>1554</v>
      </c>
      <c r="B922" s="55">
        <v>44406</v>
      </c>
      <c r="C922" t="s">
        <v>1765</v>
      </c>
      <c r="D922" s="50">
        <v>0.33333333333333331</v>
      </c>
      <c r="E922" s="27" t="s">
        <v>1655</v>
      </c>
      <c r="F922" s="27">
        <v>0</v>
      </c>
      <c r="G922" s="27" t="s">
        <v>714</v>
      </c>
      <c r="H922" s="27" t="s">
        <v>1045</v>
      </c>
      <c r="I922" s="27">
        <v>17.5</v>
      </c>
      <c r="J922" s="54">
        <v>5.3</v>
      </c>
      <c r="K922" s="51">
        <v>0.30285714285714282</v>
      </c>
      <c r="L922" s="27">
        <v>8</v>
      </c>
      <c r="M922" s="27">
        <v>15.4</v>
      </c>
      <c r="N922" s="24">
        <v>13.375</v>
      </c>
      <c r="O922" s="988">
        <v>1.3380704747791818</v>
      </c>
      <c r="P922" s="27" t="s">
        <v>811</v>
      </c>
      <c r="Q922" s="27" t="s">
        <v>811</v>
      </c>
      <c r="R922" s="54" t="s">
        <v>811</v>
      </c>
      <c r="S922" s="27" t="s">
        <v>811</v>
      </c>
      <c r="T922" s="54" t="s">
        <v>811</v>
      </c>
      <c r="U922" s="27" t="s">
        <v>811</v>
      </c>
      <c r="V922" s="27" t="s">
        <v>811</v>
      </c>
      <c r="W922" s="27" t="s">
        <v>811</v>
      </c>
      <c r="X922" s="990"/>
    </row>
    <row r="923" spans="1:24" ht="15.6">
      <c r="A923" s="649" t="s">
        <v>1554</v>
      </c>
      <c r="B923" s="55">
        <v>44406</v>
      </c>
      <c r="C923" t="s">
        <v>1765</v>
      </c>
      <c r="D923" s="50">
        <v>0.33333333333333331</v>
      </c>
      <c r="E923" s="27" t="s">
        <v>1655</v>
      </c>
      <c r="F923" s="27">
        <v>0</v>
      </c>
      <c r="G923" s="27" t="s">
        <v>714</v>
      </c>
      <c r="H923" s="27" t="s">
        <v>1045</v>
      </c>
      <c r="I923" s="27">
        <v>17.5</v>
      </c>
      <c r="J923" s="54">
        <v>5.3</v>
      </c>
      <c r="K923" s="51">
        <v>0.30285714285714282</v>
      </c>
      <c r="L923" s="27">
        <v>9</v>
      </c>
      <c r="M923" s="27" t="s">
        <v>815</v>
      </c>
      <c r="N923" s="24" t="s">
        <v>815</v>
      </c>
      <c r="O923" s="27" t="s">
        <v>815</v>
      </c>
      <c r="P923" s="22">
        <v>6.6</v>
      </c>
      <c r="Q923" s="23">
        <v>12.4</v>
      </c>
      <c r="R923" s="68">
        <v>0.5507213127549192</v>
      </c>
      <c r="S923" s="24">
        <v>33.356942474389271</v>
      </c>
      <c r="T923" s="68">
        <v>2.1654761904761908</v>
      </c>
      <c r="U923" s="24">
        <v>1.5754092261904764</v>
      </c>
      <c r="V923" s="989">
        <v>0.5788672865595943</v>
      </c>
      <c r="W923" s="24">
        <v>3.740885416666667</v>
      </c>
      <c r="X923" s="990"/>
    </row>
    <row r="924" spans="1:24" ht="15.6">
      <c r="A924" s="649" t="s">
        <v>1554</v>
      </c>
      <c r="B924" s="55">
        <v>44406</v>
      </c>
      <c r="C924" t="s">
        <v>1765</v>
      </c>
      <c r="D924" s="50">
        <v>0.33333333333333331</v>
      </c>
      <c r="E924" s="27" t="s">
        <v>1655</v>
      </c>
      <c r="F924" s="27">
        <v>0</v>
      </c>
      <c r="G924" s="27" t="s">
        <v>714</v>
      </c>
      <c r="H924" s="27" t="s">
        <v>1045</v>
      </c>
      <c r="I924" s="27">
        <v>17.5</v>
      </c>
      <c r="J924" s="54">
        <v>5.3</v>
      </c>
      <c r="K924" s="51">
        <v>0.30285714285714282</v>
      </c>
      <c r="L924" s="27">
        <v>10</v>
      </c>
      <c r="M924" s="27">
        <v>10.4</v>
      </c>
      <c r="N924" s="24">
        <v>13.755000000000001</v>
      </c>
      <c r="O924" s="988">
        <v>1.2303010762282405</v>
      </c>
      <c r="P924" s="27" t="s">
        <v>811</v>
      </c>
      <c r="Q924" s="27" t="s">
        <v>811</v>
      </c>
      <c r="R924" s="54" t="s">
        <v>811</v>
      </c>
      <c r="S924" s="27" t="s">
        <v>811</v>
      </c>
      <c r="T924" s="54" t="s">
        <v>811</v>
      </c>
      <c r="U924" s="27" t="s">
        <v>811</v>
      </c>
      <c r="V924" s="27" t="s">
        <v>811</v>
      </c>
      <c r="W924" s="27" t="s">
        <v>811</v>
      </c>
      <c r="X924" s="990"/>
    </row>
    <row r="925" spans="1:24" ht="15.6">
      <c r="A925" s="649" t="s">
        <v>1554</v>
      </c>
      <c r="B925" s="55">
        <v>44406</v>
      </c>
      <c r="C925" t="s">
        <v>1765</v>
      </c>
      <c r="D925" s="50">
        <v>0.33333333333333331</v>
      </c>
      <c r="E925" s="27" t="s">
        <v>1655</v>
      </c>
      <c r="F925" s="27">
        <v>0</v>
      </c>
      <c r="G925" s="27" t="s">
        <v>714</v>
      </c>
      <c r="H925" s="27" t="s">
        <v>1045</v>
      </c>
      <c r="I925" s="27">
        <v>17.5</v>
      </c>
      <c r="J925" s="54">
        <v>5.3</v>
      </c>
      <c r="K925" s="51">
        <v>0.30285714285714282</v>
      </c>
      <c r="L925" s="27">
        <v>12</v>
      </c>
      <c r="M925" s="27">
        <v>8.4</v>
      </c>
      <c r="N925" s="24">
        <v>11.47</v>
      </c>
      <c r="O925" s="988">
        <v>0.97816073410746407</v>
      </c>
      <c r="P925" s="27" t="s">
        <v>811</v>
      </c>
      <c r="Q925" s="27" t="s">
        <v>811</v>
      </c>
      <c r="R925" s="54" t="s">
        <v>811</v>
      </c>
      <c r="S925" s="27" t="s">
        <v>811</v>
      </c>
      <c r="T925" s="54" t="s">
        <v>811</v>
      </c>
      <c r="U925" s="27" t="s">
        <v>811</v>
      </c>
      <c r="V925" s="27" t="s">
        <v>811</v>
      </c>
      <c r="W925" s="27" t="s">
        <v>811</v>
      </c>
      <c r="X925" s="990"/>
    </row>
    <row r="926" spans="1:24" ht="15.6">
      <c r="A926" s="649" t="s">
        <v>1554</v>
      </c>
      <c r="B926" s="55">
        <v>44406</v>
      </c>
      <c r="C926" t="s">
        <v>1765</v>
      </c>
      <c r="D926" s="50">
        <v>0.33333333333333331</v>
      </c>
      <c r="E926" s="27" t="s">
        <v>1655</v>
      </c>
      <c r="F926" s="27">
        <v>0</v>
      </c>
      <c r="G926" s="27" t="s">
        <v>714</v>
      </c>
      <c r="H926" s="27" t="s">
        <v>1045</v>
      </c>
      <c r="I926" s="27">
        <v>17.5</v>
      </c>
      <c r="J926" s="54">
        <v>5.3</v>
      </c>
      <c r="K926" s="51">
        <v>0.30285714285714282</v>
      </c>
      <c r="L926" s="27">
        <v>14</v>
      </c>
      <c r="M926" s="27">
        <v>7.7</v>
      </c>
      <c r="N926" s="24">
        <v>4</v>
      </c>
      <c r="O926" s="988">
        <v>0.33533640769909562</v>
      </c>
      <c r="P926" s="27" t="s">
        <v>811</v>
      </c>
      <c r="Q926" s="27" t="s">
        <v>811</v>
      </c>
      <c r="R926" s="54" t="s">
        <v>811</v>
      </c>
      <c r="S926" s="27" t="s">
        <v>811</v>
      </c>
      <c r="T926" s="54" t="s">
        <v>811</v>
      </c>
      <c r="U926" s="27" t="s">
        <v>811</v>
      </c>
      <c r="V926" s="27" t="s">
        <v>811</v>
      </c>
      <c r="W926" s="27" t="s">
        <v>811</v>
      </c>
      <c r="X926" s="990"/>
    </row>
    <row r="927" spans="1:24" ht="15.6">
      <c r="A927" s="649" t="s">
        <v>1554</v>
      </c>
      <c r="B927" s="55">
        <v>44406</v>
      </c>
      <c r="C927" t="s">
        <v>1765</v>
      </c>
      <c r="D927" s="50">
        <v>0.33333333333333331</v>
      </c>
      <c r="E927" s="27" t="s">
        <v>1655</v>
      </c>
      <c r="F927" s="27">
        <v>0</v>
      </c>
      <c r="G927" s="27" t="s">
        <v>714</v>
      </c>
      <c r="H927" s="27" t="s">
        <v>1045</v>
      </c>
      <c r="I927" s="27">
        <v>17.5</v>
      </c>
      <c r="J927" s="54">
        <v>5.3</v>
      </c>
      <c r="K927" s="51">
        <v>0.30285714285714282</v>
      </c>
      <c r="L927" s="27">
        <v>16</v>
      </c>
      <c r="M927" s="27">
        <v>7.3</v>
      </c>
      <c r="N927" s="24">
        <v>1.43</v>
      </c>
      <c r="O927" s="988">
        <v>0.11870539726483076</v>
      </c>
      <c r="P927" s="27" t="s">
        <v>811</v>
      </c>
      <c r="Q927" s="27" t="s">
        <v>811</v>
      </c>
      <c r="R927" s="54" t="s">
        <v>811</v>
      </c>
      <c r="S927" s="27" t="s">
        <v>811</v>
      </c>
      <c r="T927" s="54" t="s">
        <v>811</v>
      </c>
      <c r="U927" s="27" t="s">
        <v>811</v>
      </c>
      <c r="V927" s="27" t="s">
        <v>811</v>
      </c>
      <c r="W927" s="27" t="s">
        <v>811</v>
      </c>
      <c r="X927" s="990"/>
    </row>
    <row r="928" spans="1:24" ht="15.6">
      <c r="A928" s="649" t="s">
        <v>1554</v>
      </c>
      <c r="B928" s="55">
        <v>44406</v>
      </c>
      <c r="C928" t="s">
        <v>1765</v>
      </c>
      <c r="D928" s="50">
        <v>0.33333333333333331</v>
      </c>
      <c r="E928" s="27" t="s">
        <v>1655</v>
      </c>
      <c r="F928" s="27">
        <v>0</v>
      </c>
      <c r="G928" s="27" t="s">
        <v>714</v>
      </c>
      <c r="H928" s="27" t="s">
        <v>1045</v>
      </c>
      <c r="I928" s="27">
        <v>17.5</v>
      </c>
      <c r="J928" s="54">
        <v>5.3</v>
      </c>
      <c r="K928" s="51">
        <v>0.30285714285714282</v>
      </c>
      <c r="L928" s="27">
        <v>17</v>
      </c>
      <c r="M928" s="27">
        <v>7.2</v>
      </c>
      <c r="N928" s="24">
        <v>1.39</v>
      </c>
      <c r="O928" s="988">
        <v>0.11509931797395243</v>
      </c>
      <c r="P928" s="22">
        <v>6.19</v>
      </c>
      <c r="Q928" s="23">
        <v>31.6</v>
      </c>
      <c r="R928" s="68">
        <v>2.0053886840888588</v>
      </c>
      <c r="S928" s="24">
        <v>94.822663514578394</v>
      </c>
      <c r="T928" s="68">
        <v>2.5000000000000001E-2</v>
      </c>
      <c r="U928" s="24">
        <v>34.136480654761911</v>
      </c>
      <c r="V928" s="989">
        <v>7.3181839665123385E-4</v>
      </c>
      <c r="W928" s="24">
        <v>34.16148065476191</v>
      </c>
      <c r="X928" s="990"/>
    </row>
    <row r="929" spans="1:24" ht="15.6">
      <c r="A929" s="649" t="s">
        <v>1554</v>
      </c>
      <c r="B929" s="55">
        <v>44420</v>
      </c>
      <c r="C929" t="s">
        <v>1766</v>
      </c>
      <c r="D929" s="50">
        <v>0.33333333333333331</v>
      </c>
      <c r="E929" s="27" t="s">
        <v>1767</v>
      </c>
      <c r="F929" s="27">
        <v>1</v>
      </c>
      <c r="G929" s="27" t="s">
        <v>1656</v>
      </c>
      <c r="H929" s="27" t="s">
        <v>1045</v>
      </c>
      <c r="I929" s="27">
        <v>16</v>
      </c>
      <c r="J929" s="54">
        <v>3.95</v>
      </c>
      <c r="K929" s="51">
        <v>0.24687500000000001</v>
      </c>
      <c r="L929" s="27">
        <v>0.5</v>
      </c>
      <c r="M929" s="27">
        <v>25.8</v>
      </c>
      <c r="N929" s="24">
        <v>7.97</v>
      </c>
      <c r="O929" s="988">
        <v>0.97886821306997251</v>
      </c>
      <c r="P929" s="22">
        <v>6.71</v>
      </c>
      <c r="Q929" s="23">
        <v>11.7</v>
      </c>
      <c r="R929" s="655">
        <v>0.41304098456618943</v>
      </c>
      <c r="S929" s="24">
        <v>29.259227738376669</v>
      </c>
      <c r="T929" s="68">
        <v>1.6514285714285715</v>
      </c>
      <c r="U929" s="24">
        <v>0.6047901785714288</v>
      </c>
      <c r="V929" s="989">
        <v>0.73194523865585781</v>
      </c>
      <c r="W929" s="24">
        <v>2.2562187500000004</v>
      </c>
      <c r="X929" s="990"/>
    </row>
    <row r="930" spans="1:24" ht="15.6">
      <c r="A930" s="649" t="s">
        <v>1554</v>
      </c>
      <c r="B930" s="55">
        <v>44420</v>
      </c>
      <c r="C930" t="s">
        <v>1766</v>
      </c>
      <c r="D930" s="50">
        <v>0.33333333333333331</v>
      </c>
      <c r="E930" s="27" t="s">
        <v>1767</v>
      </c>
      <c r="F930" s="27">
        <v>1</v>
      </c>
      <c r="G930" s="27" t="s">
        <v>1656</v>
      </c>
      <c r="H930" s="27" t="s">
        <v>1045</v>
      </c>
      <c r="I930" s="27">
        <v>16</v>
      </c>
      <c r="J930" s="54">
        <v>3.95</v>
      </c>
      <c r="K930" s="51">
        <v>0.24687500000000001</v>
      </c>
      <c r="L930" s="27">
        <v>2</v>
      </c>
      <c r="M930" s="27">
        <v>25.7</v>
      </c>
      <c r="N930" s="24">
        <v>8.01</v>
      </c>
      <c r="O930" s="988">
        <v>0.9819889538926615</v>
      </c>
      <c r="P930" s="27" t="s">
        <v>811</v>
      </c>
      <c r="Q930" s="27" t="s">
        <v>811</v>
      </c>
      <c r="R930" s="54" t="s">
        <v>811</v>
      </c>
      <c r="S930" s="27" t="s">
        <v>811</v>
      </c>
      <c r="T930" s="54" t="s">
        <v>811</v>
      </c>
      <c r="U930" s="27" t="s">
        <v>811</v>
      </c>
      <c r="V930" s="27" t="s">
        <v>811</v>
      </c>
      <c r="W930" s="27" t="s">
        <v>811</v>
      </c>
      <c r="X930" s="990"/>
    </row>
    <row r="931" spans="1:24" ht="15.6">
      <c r="A931" s="649" t="s">
        <v>1554</v>
      </c>
      <c r="B931" s="55">
        <v>44420</v>
      </c>
      <c r="C931" t="s">
        <v>1766</v>
      </c>
      <c r="D931" s="50">
        <v>0.33333333333333331</v>
      </c>
      <c r="E931" s="27" t="s">
        <v>1767</v>
      </c>
      <c r="F931" s="27">
        <v>1</v>
      </c>
      <c r="G931" s="27" t="s">
        <v>1656</v>
      </c>
      <c r="H931" s="27" t="s">
        <v>1045</v>
      </c>
      <c r="I931" s="27">
        <v>16</v>
      </c>
      <c r="J931" s="54">
        <v>3.95</v>
      </c>
      <c r="K931" s="51">
        <v>0.24687500000000001</v>
      </c>
      <c r="L931" s="27">
        <v>3</v>
      </c>
      <c r="M931" s="27" t="s">
        <v>815</v>
      </c>
      <c r="N931" s="24" t="s">
        <v>815</v>
      </c>
      <c r="O931" s="27" t="s">
        <v>815</v>
      </c>
      <c r="P931" s="22">
        <v>6.7</v>
      </c>
      <c r="Q931" s="23">
        <v>11.599999999999998</v>
      </c>
      <c r="R931" s="655">
        <v>0.61956147684928409</v>
      </c>
      <c r="S931" s="24">
        <v>28.944018912529547</v>
      </c>
      <c r="T931" s="68">
        <v>1.5623809523809526</v>
      </c>
      <c r="U931" s="24">
        <v>0.49267113095238108</v>
      </c>
      <c r="V931" s="989">
        <v>0.76026343324921519</v>
      </c>
      <c r="W931" s="24">
        <v>2.0550520833333339</v>
      </c>
      <c r="X931" s="990"/>
    </row>
    <row r="932" spans="1:24" ht="15.6">
      <c r="A932" s="649" t="s">
        <v>1554</v>
      </c>
      <c r="B932" s="55">
        <v>44420</v>
      </c>
      <c r="C932" t="s">
        <v>1766</v>
      </c>
      <c r="D932" s="50">
        <v>0.33333333333333331</v>
      </c>
      <c r="E932" s="27" t="s">
        <v>1767</v>
      </c>
      <c r="F932" s="27">
        <v>1</v>
      </c>
      <c r="G932" s="27" t="s">
        <v>1656</v>
      </c>
      <c r="H932" s="27" t="s">
        <v>1045</v>
      </c>
      <c r="I932" s="27">
        <v>16</v>
      </c>
      <c r="J932" s="54">
        <v>3.95</v>
      </c>
      <c r="K932" s="51">
        <v>0.24687500000000001</v>
      </c>
      <c r="L932" s="27">
        <v>4</v>
      </c>
      <c r="M932" s="27">
        <v>25.7</v>
      </c>
      <c r="N932" s="24">
        <v>7.99</v>
      </c>
      <c r="O932" s="988">
        <v>0.97953704639230543</v>
      </c>
      <c r="P932" s="27" t="s">
        <v>811</v>
      </c>
      <c r="Q932" s="27" t="s">
        <v>811</v>
      </c>
      <c r="R932" s="54" t="s">
        <v>811</v>
      </c>
      <c r="S932" s="27" t="s">
        <v>811</v>
      </c>
      <c r="T932" s="54" t="s">
        <v>811</v>
      </c>
      <c r="U932" s="27" t="s">
        <v>811</v>
      </c>
      <c r="V932" s="27" t="s">
        <v>811</v>
      </c>
      <c r="W932" s="27" t="s">
        <v>811</v>
      </c>
      <c r="X932" s="990"/>
    </row>
    <row r="933" spans="1:24" ht="15.6">
      <c r="A933" s="649" t="s">
        <v>1554</v>
      </c>
      <c r="B933" s="55">
        <v>44420</v>
      </c>
      <c r="C933" t="s">
        <v>1766</v>
      </c>
      <c r="D933" s="50">
        <v>0.33333333333333331</v>
      </c>
      <c r="E933" s="27" t="s">
        <v>1767</v>
      </c>
      <c r="F933" s="27">
        <v>1</v>
      </c>
      <c r="G933" s="27" t="s">
        <v>1656</v>
      </c>
      <c r="H933" s="27" t="s">
        <v>1045</v>
      </c>
      <c r="I933" s="27">
        <v>16</v>
      </c>
      <c r="J933" s="54">
        <v>3.95</v>
      </c>
      <c r="K933" s="51">
        <v>0.24687500000000001</v>
      </c>
      <c r="L933" s="27">
        <v>6</v>
      </c>
      <c r="M933" s="27">
        <v>23.5</v>
      </c>
      <c r="N933" s="24">
        <v>8.5850000000000009</v>
      </c>
      <c r="O933" s="988">
        <v>1.0104395549532732</v>
      </c>
      <c r="P933" s="27" t="s">
        <v>811</v>
      </c>
      <c r="Q933" s="27" t="s">
        <v>811</v>
      </c>
      <c r="R933" s="54" t="s">
        <v>811</v>
      </c>
      <c r="S933" s="27" t="s">
        <v>811</v>
      </c>
      <c r="T933" s="54" t="s">
        <v>811</v>
      </c>
      <c r="U933" s="27" t="s">
        <v>811</v>
      </c>
      <c r="V933" s="27" t="s">
        <v>811</v>
      </c>
      <c r="W933" s="27" t="s">
        <v>811</v>
      </c>
      <c r="X933" s="990"/>
    </row>
    <row r="934" spans="1:24" ht="15.6">
      <c r="A934" s="649" t="s">
        <v>1554</v>
      </c>
      <c r="B934" s="55">
        <v>44420</v>
      </c>
      <c r="C934" t="s">
        <v>1766</v>
      </c>
      <c r="D934" s="50">
        <v>0.33333333333333331</v>
      </c>
      <c r="E934" s="27" t="s">
        <v>1767</v>
      </c>
      <c r="F934" s="27">
        <v>1</v>
      </c>
      <c r="G934" s="27" t="s">
        <v>1656</v>
      </c>
      <c r="H934" s="27" t="s">
        <v>1045</v>
      </c>
      <c r="I934" s="27">
        <v>16</v>
      </c>
      <c r="J934" s="54">
        <v>3.95</v>
      </c>
      <c r="K934" s="51">
        <v>0.24687500000000001</v>
      </c>
      <c r="L934" s="27">
        <v>8</v>
      </c>
      <c r="M934" s="27">
        <v>16.2</v>
      </c>
      <c r="N934" s="24">
        <v>12.725</v>
      </c>
      <c r="O934" s="988">
        <v>1.2949061938443394</v>
      </c>
      <c r="P934" s="27" t="s">
        <v>811</v>
      </c>
      <c r="Q934" s="27" t="s">
        <v>811</v>
      </c>
      <c r="R934" s="54" t="s">
        <v>811</v>
      </c>
      <c r="S934" s="27" t="s">
        <v>811</v>
      </c>
      <c r="T934" s="54" t="s">
        <v>811</v>
      </c>
      <c r="U934" s="27" t="s">
        <v>811</v>
      </c>
      <c r="V934" s="27" t="s">
        <v>811</v>
      </c>
      <c r="W934" s="27" t="s">
        <v>811</v>
      </c>
      <c r="X934" s="990"/>
    </row>
    <row r="935" spans="1:24" ht="15.6">
      <c r="A935" s="649" t="s">
        <v>1554</v>
      </c>
      <c r="B935" s="55">
        <v>44420</v>
      </c>
      <c r="C935" t="s">
        <v>1766</v>
      </c>
      <c r="D935" s="50">
        <v>0.33333333333333331</v>
      </c>
      <c r="E935" s="27" t="s">
        <v>1767</v>
      </c>
      <c r="F935" s="27">
        <v>1</v>
      </c>
      <c r="G935" s="27" t="s">
        <v>1656</v>
      </c>
      <c r="H935" s="27" t="s">
        <v>1045</v>
      </c>
      <c r="I935" s="27">
        <v>16</v>
      </c>
      <c r="J935" s="54">
        <v>3.95</v>
      </c>
      <c r="K935" s="51">
        <v>0.24687500000000001</v>
      </c>
      <c r="L935" s="27">
        <v>9</v>
      </c>
      <c r="M935" s="27" t="s">
        <v>815</v>
      </c>
      <c r="N935" s="24" t="s">
        <v>815</v>
      </c>
      <c r="O935" s="27" t="s">
        <v>815</v>
      </c>
      <c r="P935" s="22">
        <v>6.62</v>
      </c>
      <c r="Q935" s="23">
        <v>11.499999999999998</v>
      </c>
      <c r="R935" s="655">
        <v>0.5507213127549192</v>
      </c>
      <c r="S935" s="24">
        <v>73.388463356973972</v>
      </c>
      <c r="T935" s="68">
        <v>1.416666666666667</v>
      </c>
      <c r="U935" s="24">
        <v>1.6838854166666666</v>
      </c>
      <c r="V935" s="989">
        <v>0.45690787594951177</v>
      </c>
      <c r="W935" s="24">
        <v>3.1005520833333335</v>
      </c>
      <c r="X935" s="990"/>
    </row>
    <row r="936" spans="1:24" ht="15.6">
      <c r="A936" s="649" t="s">
        <v>1554</v>
      </c>
      <c r="B936" s="55">
        <v>44420</v>
      </c>
      <c r="C936" t="s">
        <v>1766</v>
      </c>
      <c r="D936" s="50">
        <v>0.33333333333333331</v>
      </c>
      <c r="E936" s="27" t="s">
        <v>1767</v>
      </c>
      <c r="F936" s="27">
        <v>1</v>
      </c>
      <c r="G936" s="27" t="s">
        <v>1656</v>
      </c>
      <c r="H936" s="27" t="s">
        <v>1045</v>
      </c>
      <c r="I936" s="27">
        <v>16</v>
      </c>
      <c r="J936" s="54">
        <v>3.95</v>
      </c>
      <c r="K936" s="51">
        <v>0.24687500000000001</v>
      </c>
      <c r="L936" s="27">
        <v>10</v>
      </c>
      <c r="M936" s="27">
        <v>11.1</v>
      </c>
      <c r="N936" s="24">
        <v>13.59</v>
      </c>
      <c r="O936" s="988">
        <v>1.2354969687139574</v>
      </c>
      <c r="P936" s="27" t="s">
        <v>811</v>
      </c>
      <c r="Q936" s="27" t="s">
        <v>811</v>
      </c>
      <c r="R936" s="54" t="s">
        <v>811</v>
      </c>
      <c r="S936" s="27" t="s">
        <v>811</v>
      </c>
      <c r="T936" s="54" t="s">
        <v>811</v>
      </c>
      <c r="U936" s="27" t="s">
        <v>811</v>
      </c>
      <c r="V936" s="27" t="s">
        <v>811</v>
      </c>
      <c r="W936" s="27" t="s">
        <v>811</v>
      </c>
      <c r="X936" s="990"/>
    </row>
    <row r="937" spans="1:24" ht="15.6">
      <c r="A937" s="649" t="s">
        <v>1554</v>
      </c>
      <c r="B937" s="55">
        <v>44420</v>
      </c>
      <c r="C937" t="s">
        <v>1766</v>
      </c>
      <c r="D937" s="50">
        <v>0.33333333333333331</v>
      </c>
      <c r="E937" s="27" t="s">
        <v>1767</v>
      </c>
      <c r="F937" s="27">
        <v>1</v>
      </c>
      <c r="G937" s="27" t="s">
        <v>1656</v>
      </c>
      <c r="H937" s="27" t="s">
        <v>1045</v>
      </c>
      <c r="I937" s="27">
        <v>16</v>
      </c>
      <c r="J937" s="54">
        <v>3.95</v>
      </c>
      <c r="K937" s="51">
        <v>0.24687500000000001</v>
      </c>
      <c r="L937" s="27">
        <v>12</v>
      </c>
      <c r="M937" s="27">
        <v>8.8000000000000007</v>
      </c>
      <c r="N937" s="24">
        <v>9.6</v>
      </c>
      <c r="O937" s="988">
        <v>0.82664525989914317</v>
      </c>
      <c r="P937" s="27" t="s">
        <v>811</v>
      </c>
      <c r="Q937" s="27" t="s">
        <v>811</v>
      </c>
      <c r="R937" s="54" t="s">
        <v>811</v>
      </c>
      <c r="S937" s="27" t="s">
        <v>811</v>
      </c>
      <c r="T937" s="54" t="s">
        <v>811</v>
      </c>
      <c r="U937" s="27" t="s">
        <v>811</v>
      </c>
      <c r="V937" s="27" t="s">
        <v>811</v>
      </c>
      <c r="W937" s="27" t="s">
        <v>811</v>
      </c>
      <c r="X937" s="990"/>
    </row>
    <row r="938" spans="1:24" ht="15.6">
      <c r="A938" s="649" t="s">
        <v>1554</v>
      </c>
      <c r="B938" s="55">
        <v>44420</v>
      </c>
      <c r="C938" t="s">
        <v>1766</v>
      </c>
      <c r="D938" s="50">
        <v>0.33333333333333331</v>
      </c>
      <c r="E938" s="27" t="s">
        <v>1767</v>
      </c>
      <c r="F938" s="27">
        <v>1</v>
      </c>
      <c r="G938" s="27" t="s">
        <v>1656</v>
      </c>
      <c r="H938" s="27" t="s">
        <v>1045</v>
      </c>
      <c r="I938" s="27">
        <v>16</v>
      </c>
      <c r="J938" s="54">
        <v>3.95</v>
      </c>
      <c r="K938" s="51">
        <v>0.24687500000000001</v>
      </c>
      <c r="L938" s="27">
        <v>14</v>
      </c>
      <c r="M938" s="27">
        <v>7.9</v>
      </c>
      <c r="N938" s="24">
        <v>1.895</v>
      </c>
      <c r="O938" s="988">
        <v>0.1596472190151467</v>
      </c>
      <c r="P938" s="27" t="s">
        <v>811</v>
      </c>
      <c r="Q938" s="27" t="s">
        <v>811</v>
      </c>
      <c r="R938" s="54" t="s">
        <v>811</v>
      </c>
      <c r="S938" s="27" t="s">
        <v>811</v>
      </c>
      <c r="T938" s="54" t="s">
        <v>811</v>
      </c>
      <c r="U938" s="27" t="s">
        <v>811</v>
      </c>
      <c r="V938" s="27" t="s">
        <v>811</v>
      </c>
      <c r="W938" s="27" t="s">
        <v>811</v>
      </c>
      <c r="X938" s="990"/>
    </row>
    <row r="939" spans="1:24" ht="15.6">
      <c r="A939" s="649" t="s">
        <v>1554</v>
      </c>
      <c r="B939" s="55">
        <v>44420</v>
      </c>
      <c r="C939" t="s">
        <v>1766</v>
      </c>
      <c r="D939" s="50">
        <v>0.33333333333333331</v>
      </c>
      <c r="E939" s="27" t="s">
        <v>1767</v>
      </c>
      <c r="F939" s="27">
        <v>1</v>
      </c>
      <c r="G939" s="27" t="s">
        <v>1656</v>
      </c>
      <c r="H939" s="27" t="s">
        <v>1045</v>
      </c>
      <c r="I939" s="27">
        <v>16</v>
      </c>
      <c r="J939" s="54">
        <v>3.95</v>
      </c>
      <c r="K939" s="51">
        <v>0.24687500000000001</v>
      </c>
      <c r="L939" s="27">
        <v>16</v>
      </c>
      <c r="M939" s="27">
        <v>7.5</v>
      </c>
      <c r="N939" s="24">
        <v>1.39</v>
      </c>
      <c r="O939" s="988">
        <v>0.11595681802257851</v>
      </c>
      <c r="P939" s="22">
        <v>6.46</v>
      </c>
      <c r="Q939" s="23">
        <v>36.300000000000004</v>
      </c>
      <c r="R939" s="655">
        <v>1.6043109472710873</v>
      </c>
      <c r="S939" s="24">
        <v>99.077982660000004</v>
      </c>
      <c r="T939" s="68">
        <v>2.5000000000000001E-2</v>
      </c>
      <c r="U939" s="24">
        <v>39.254290178571431</v>
      </c>
      <c r="V939" s="989">
        <v>6.364677132999362E-4</v>
      </c>
      <c r="W939" s="24">
        <v>39.279290178571429</v>
      </c>
      <c r="X939" s="990"/>
    </row>
    <row r="940" spans="1:24" ht="15.6">
      <c r="A940" s="649" t="s">
        <v>1554</v>
      </c>
      <c r="B940" s="55">
        <v>44434</v>
      </c>
      <c r="C940" t="s">
        <v>1768</v>
      </c>
      <c r="D940" s="50">
        <v>0.33333333333333331</v>
      </c>
      <c r="E940" s="27" t="s">
        <v>1045</v>
      </c>
      <c r="F940" s="27">
        <v>0</v>
      </c>
      <c r="G940" s="27" t="s">
        <v>714</v>
      </c>
      <c r="H940" s="27" t="s">
        <v>1045</v>
      </c>
      <c r="I940" s="27">
        <v>16</v>
      </c>
      <c r="J940" s="54">
        <v>5.5</v>
      </c>
      <c r="K940" s="51">
        <v>0.34375</v>
      </c>
      <c r="L940" s="27">
        <v>0.5</v>
      </c>
      <c r="M940" s="27">
        <v>27.1</v>
      </c>
      <c r="N940" s="24">
        <v>7.9850000000000003</v>
      </c>
      <c r="O940" s="988">
        <v>1.0040091797273019</v>
      </c>
      <c r="P940" s="22">
        <v>6.68</v>
      </c>
      <c r="Q940" s="23">
        <v>11.7</v>
      </c>
      <c r="R940" s="655">
        <v>0.39200000000000007</v>
      </c>
      <c r="S940" s="24">
        <v>34.617777777777775</v>
      </c>
      <c r="T940" s="68">
        <v>1.2830952380952385</v>
      </c>
      <c r="U940" s="24">
        <v>0.52262351190476142</v>
      </c>
      <c r="V940" s="989">
        <v>0.710573137757604</v>
      </c>
      <c r="W940" s="24">
        <v>1.80571875</v>
      </c>
      <c r="X940" s="990"/>
    </row>
    <row r="941" spans="1:24" ht="15.6">
      <c r="A941" s="649" t="s">
        <v>1554</v>
      </c>
      <c r="B941" s="55">
        <v>44434</v>
      </c>
      <c r="C941" t="s">
        <v>1768</v>
      </c>
      <c r="D941" s="50">
        <v>0.33333333333333331</v>
      </c>
      <c r="E941" s="27" t="s">
        <v>1045</v>
      </c>
      <c r="F941" s="27">
        <v>0</v>
      </c>
      <c r="G941" s="27" t="s">
        <v>714</v>
      </c>
      <c r="H941" s="27" t="s">
        <v>1045</v>
      </c>
      <c r="I941" s="27">
        <v>16</v>
      </c>
      <c r="J941" s="54">
        <v>5.5</v>
      </c>
      <c r="K941" s="51">
        <v>0.34375</v>
      </c>
      <c r="L941" s="27">
        <v>2</v>
      </c>
      <c r="M941" s="27">
        <v>26.9</v>
      </c>
      <c r="N941" s="24">
        <v>7.7350000000000003</v>
      </c>
      <c r="O941" s="988">
        <v>0.9690938001429058</v>
      </c>
      <c r="P941" s="27" t="s">
        <v>811</v>
      </c>
      <c r="Q941" s="27" t="s">
        <v>811</v>
      </c>
      <c r="R941" s="54" t="s">
        <v>811</v>
      </c>
      <c r="S941" s="27" t="s">
        <v>811</v>
      </c>
      <c r="T941" s="54" t="s">
        <v>811</v>
      </c>
      <c r="U941" s="27" t="s">
        <v>811</v>
      </c>
      <c r="V941" s="27" t="s">
        <v>811</v>
      </c>
      <c r="W941" s="27" t="s">
        <v>811</v>
      </c>
      <c r="X941" s="990"/>
    </row>
    <row r="942" spans="1:24" ht="15.6">
      <c r="A942" s="649" t="s">
        <v>1554</v>
      </c>
      <c r="B942" s="55">
        <v>44434</v>
      </c>
      <c r="C942" t="s">
        <v>1768</v>
      </c>
      <c r="D942" s="50">
        <v>0.33333333333333331</v>
      </c>
      <c r="E942" s="27" t="s">
        <v>1045</v>
      </c>
      <c r="F942" s="27">
        <v>0</v>
      </c>
      <c r="G942" s="27" t="s">
        <v>714</v>
      </c>
      <c r="H942" s="27" t="s">
        <v>1045</v>
      </c>
      <c r="I942" s="27">
        <v>16</v>
      </c>
      <c r="J942" s="54">
        <v>5.5</v>
      </c>
      <c r="K942" s="51">
        <v>0.34375</v>
      </c>
      <c r="L942" s="27">
        <v>3</v>
      </c>
      <c r="M942" s="27" t="s">
        <v>815</v>
      </c>
      <c r="N942" s="24" t="s">
        <v>815</v>
      </c>
      <c r="O942" s="27" t="s">
        <v>815</v>
      </c>
      <c r="P942" s="22">
        <v>6.48</v>
      </c>
      <c r="Q942" s="23">
        <v>11.8</v>
      </c>
      <c r="R942" s="655">
        <v>0.32666666666666677</v>
      </c>
      <c r="S942" s="24">
        <v>39.345910165484618</v>
      </c>
      <c r="T942" s="68">
        <v>0.86214285714285732</v>
      </c>
      <c r="U942" s="24">
        <v>0.72824255952380934</v>
      </c>
      <c r="V942" s="989">
        <v>0.54209680754608947</v>
      </c>
      <c r="W942" s="24">
        <v>1.5903854166666667</v>
      </c>
      <c r="X942" s="990"/>
    </row>
    <row r="943" spans="1:24" ht="15.6">
      <c r="A943" s="649" t="s">
        <v>1554</v>
      </c>
      <c r="B943" s="55">
        <v>44434</v>
      </c>
      <c r="C943" t="s">
        <v>1768</v>
      </c>
      <c r="D943" s="50">
        <v>0.33333333333333331</v>
      </c>
      <c r="E943" s="27" t="s">
        <v>1045</v>
      </c>
      <c r="F943" s="27">
        <v>0</v>
      </c>
      <c r="G943" s="27" t="s">
        <v>714</v>
      </c>
      <c r="H943" s="27" t="s">
        <v>1045</v>
      </c>
      <c r="I943" s="27">
        <v>16</v>
      </c>
      <c r="J943" s="54">
        <v>5.5</v>
      </c>
      <c r="K943" s="51">
        <v>0.34375</v>
      </c>
      <c r="L943" s="27">
        <v>4</v>
      </c>
      <c r="M943" s="27">
        <v>26.7</v>
      </c>
      <c r="N943" s="24">
        <v>8.0250000000000004</v>
      </c>
      <c r="O943" s="988">
        <v>1.0018187509395085</v>
      </c>
      <c r="P943" s="27" t="s">
        <v>811</v>
      </c>
      <c r="Q943" s="27" t="s">
        <v>811</v>
      </c>
      <c r="R943" s="54" t="s">
        <v>811</v>
      </c>
      <c r="S943" s="27" t="s">
        <v>811</v>
      </c>
      <c r="T943" s="54" t="s">
        <v>811</v>
      </c>
      <c r="U943" s="27" t="s">
        <v>811</v>
      </c>
      <c r="V943" s="27" t="s">
        <v>811</v>
      </c>
      <c r="W943" s="27" t="s">
        <v>811</v>
      </c>
      <c r="X943" s="990"/>
    </row>
    <row r="944" spans="1:24" ht="15.6">
      <c r="A944" s="649" t="s">
        <v>1554</v>
      </c>
      <c r="B944" s="55">
        <v>44434</v>
      </c>
      <c r="C944" t="s">
        <v>1768</v>
      </c>
      <c r="D944" s="50">
        <v>0.33333333333333331</v>
      </c>
      <c r="E944" s="27" t="s">
        <v>1045</v>
      </c>
      <c r="F944" s="27">
        <v>0</v>
      </c>
      <c r="G944" s="27" t="s">
        <v>714</v>
      </c>
      <c r="H944" s="27" t="s">
        <v>1045</v>
      </c>
      <c r="I944" s="27">
        <v>16</v>
      </c>
      <c r="J944" s="54">
        <v>5.5</v>
      </c>
      <c r="K944" s="51">
        <v>0.34375</v>
      </c>
      <c r="L944" s="27">
        <v>6</v>
      </c>
      <c r="M944" s="27">
        <v>24.6</v>
      </c>
      <c r="N944" s="24">
        <v>9.0050000000000008</v>
      </c>
      <c r="O944" s="988">
        <v>1.0818695659547637</v>
      </c>
      <c r="P944" s="27" t="s">
        <v>811</v>
      </c>
      <c r="Q944" s="27" t="s">
        <v>811</v>
      </c>
      <c r="R944" s="54" t="s">
        <v>811</v>
      </c>
      <c r="S944" s="27" t="s">
        <v>811</v>
      </c>
      <c r="T944" s="54" t="s">
        <v>811</v>
      </c>
      <c r="U944" s="27" t="s">
        <v>811</v>
      </c>
      <c r="V944" s="27" t="s">
        <v>811</v>
      </c>
      <c r="W944" s="27" t="s">
        <v>811</v>
      </c>
      <c r="X944" s="990"/>
    </row>
    <row r="945" spans="1:24" ht="15.6">
      <c r="A945" s="649" t="s">
        <v>1554</v>
      </c>
      <c r="B945" s="55">
        <v>44434</v>
      </c>
      <c r="C945" t="s">
        <v>1768</v>
      </c>
      <c r="D945" s="50">
        <v>0.33333333333333331</v>
      </c>
      <c r="E945" s="27" t="s">
        <v>1045</v>
      </c>
      <c r="F945" s="27">
        <v>0</v>
      </c>
      <c r="G945" s="27" t="s">
        <v>714</v>
      </c>
      <c r="H945" s="27" t="s">
        <v>1045</v>
      </c>
      <c r="I945" s="27">
        <v>16</v>
      </c>
      <c r="J945" s="54">
        <v>5.5</v>
      </c>
      <c r="K945" s="51">
        <v>0.34375</v>
      </c>
      <c r="L945" s="27">
        <v>8</v>
      </c>
      <c r="M945" s="27">
        <v>17.100000000000001</v>
      </c>
      <c r="N945" s="24">
        <v>12.75</v>
      </c>
      <c r="O945" s="988">
        <v>1.3221822273288948</v>
      </c>
      <c r="P945" s="27" t="s">
        <v>811</v>
      </c>
      <c r="Q945" s="27" t="s">
        <v>811</v>
      </c>
      <c r="R945" s="54" t="s">
        <v>811</v>
      </c>
      <c r="S945" s="27" t="s">
        <v>811</v>
      </c>
      <c r="T945" s="54" t="s">
        <v>811</v>
      </c>
      <c r="U945" s="27" t="s">
        <v>811</v>
      </c>
      <c r="V945" s="27" t="s">
        <v>811</v>
      </c>
      <c r="W945" s="27" t="s">
        <v>811</v>
      </c>
      <c r="X945" s="990"/>
    </row>
    <row r="946" spans="1:24" ht="15.6">
      <c r="A946" s="649" t="s">
        <v>1554</v>
      </c>
      <c r="B946" s="55">
        <v>44434</v>
      </c>
      <c r="C946" t="s">
        <v>1768</v>
      </c>
      <c r="D946" s="50">
        <v>0.33333333333333331</v>
      </c>
      <c r="E946" s="27" t="s">
        <v>1045</v>
      </c>
      <c r="F946" s="27">
        <v>0</v>
      </c>
      <c r="G946" s="27" t="s">
        <v>714</v>
      </c>
      <c r="H946" s="27" t="s">
        <v>1045</v>
      </c>
      <c r="I946" s="27">
        <v>16</v>
      </c>
      <c r="J946" s="54">
        <v>5.5</v>
      </c>
      <c r="K946" s="51">
        <v>0.34375</v>
      </c>
      <c r="L946" s="27">
        <v>9</v>
      </c>
      <c r="M946" s="27" t="s">
        <v>815</v>
      </c>
      <c r="N946" s="24" t="s">
        <v>815</v>
      </c>
      <c r="O946" s="27" t="s">
        <v>815</v>
      </c>
      <c r="P946" s="22">
        <v>6.39</v>
      </c>
      <c r="Q946" s="23">
        <v>11.499999999999998</v>
      </c>
      <c r="R946" s="655">
        <v>0.70011957232333033</v>
      </c>
      <c r="S946" s="24">
        <v>39.03070134</v>
      </c>
      <c r="T946" s="68">
        <v>2.4811904761904766</v>
      </c>
      <c r="U946" s="24">
        <v>0.7468616071428571</v>
      </c>
      <c r="V946" s="989">
        <v>0.76863396628605907</v>
      </c>
      <c r="W946" s="24">
        <v>3.2280520833333339</v>
      </c>
      <c r="X946" s="990"/>
    </row>
    <row r="947" spans="1:24" ht="15.6">
      <c r="A947" s="649" t="s">
        <v>1554</v>
      </c>
      <c r="B947" s="55">
        <v>44434</v>
      </c>
      <c r="C947" t="s">
        <v>1768</v>
      </c>
      <c r="D947" s="50">
        <v>0.33333333333333331</v>
      </c>
      <c r="E947" s="27" t="s">
        <v>1045</v>
      </c>
      <c r="F947" s="27">
        <v>0</v>
      </c>
      <c r="G947" s="27" t="s">
        <v>714</v>
      </c>
      <c r="H947" s="27" t="s">
        <v>1045</v>
      </c>
      <c r="I947" s="27">
        <v>16</v>
      </c>
      <c r="J947" s="54">
        <v>5.5</v>
      </c>
      <c r="K947" s="51">
        <v>0.34375</v>
      </c>
      <c r="L947" s="27">
        <v>10</v>
      </c>
      <c r="M947" s="27">
        <v>11.6</v>
      </c>
      <c r="N947" s="24">
        <v>13.095000000000001</v>
      </c>
      <c r="O947" s="988">
        <v>1.2042721195798656</v>
      </c>
      <c r="P947" s="27" t="s">
        <v>811</v>
      </c>
      <c r="Q947" s="27" t="s">
        <v>811</v>
      </c>
      <c r="R947" s="54" t="s">
        <v>811</v>
      </c>
      <c r="S947" s="27" t="s">
        <v>811</v>
      </c>
      <c r="T947" s="54" t="s">
        <v>811</v>
      </c>
      <c r="U947" s="27" t="s">
        <v>811</v>
      </c>
      <c r="V947" s="27" t="s">
        <v>811</v>
      </c>
      <c r="W947" s="27" t="s">
        <v>811</v>
      </c>
      <c r="X947" s="990"/>
    </row>
    <row r="948" spans="1:24" ht="15.6">
      <c r="A948" s="649" t="s">
        <v>1554</v>
      </c>
      <c r="B948" s="55">
        <v>44434</v>
      </c>
      <c r="C948" t="s">
        <v>1768</v>
      </c>
      <c r="D948" s="50">
        <v>0.33333333333333331</v>
      </c>
      <c r="E948" s="27" t="s">
        <v>1045</v>
      </c>
      <c r="F948" s="27">
        <v>0</v>
      </c>
      <c r="G948" s="27" t="s">
        <v>714</v>
      </c>
      <c r="H948" s="27" t="s">
        <v>1045</v>
      </c>
      <c r="I948" s="27">
        <v>16</v>
      </c>
      <c r="J948" s="54">
        <v>5.5</v>
      </c>
      <c r="K948" s="51">
        <v>0.34375</v>
      </c>
      <c r="L948" s="27">
        <v>12</v>
      </c>
      <c r="M948" s="23">
        <v>9</v>
      </c>
      <c r="N948" s="24">
        <v>7.8550000000000004</v>
      </c>
      <c r="O948" s="988">
        <v>0.67964678980882154</v>
      </c>
      <c r="P948" s="27" t="s">
        <v>811</v>
      </c>
      <c r="Q948" s="27" t="s">
        <v>811</v>
      </c>
      <c r="R948" s="54" t="s">
        <v>811</v>
      </c>
      <c r="S948" s="27" t="s">
        <v>811</v>
      </c>
      <c r="T948" s="54" t="s">
        <v>811</v>
      </c>
      <c r="U948" s="27" t="s">
        <v>811</v>
      </c>
      <c r="V948" s="27" t="s">
        <v>811</v>
      </c>
      <c r="W948" s="27" t="s">
        <v>811</v>
      </c>
      <c r="X948" s="990"/>
    </row>
    <row r="949" spans="1:24" ht="15.6">
      <c r="A949" s="649" t="s">
        <v>1554</v>
      </c>
      <c r="B949" s="55">
        <v>44434</v>
      </c>
      <c r="C949" t="s">
        <v>1768</v>
      </c>
      <c r="D949" s="50">
        <v>0.33333333333333331</v>
      </c>
      <c r="E949" s="27" t="s">
        <v>1045</v>
      </c>
      <c r="F949" s="27">
        <v>0</v>
      </c>
      <c r="G949" s="27" t="s">
        <v>714</v>
      </c>
      <c r="H949" s="27" t="s">
        <v>1045</v>
      </c>
      <c r="I949" s="27">
        <v>16</v>
      </c>
      <c r="J949" s="54">
        <v>5.5</v>
      </c>
      <c r="K949" s="51">
        <v>0.34375</v>
      </c>
      <c r="L949" s="27">
        <v>14</v>
      </c>
      <c r="M949" s="23">
        <v>8</v>
      </c>
      <c r="N949" s="24">
        <v>1.35</v>
      </c>
      <c r="O949" s="988">
        <v>0.12</v>
      </c>
      <c r="P949" s="27" t="s">
        <v>811</v>
      </c>
      <c r="Q949" s="27" t="s">
        <v>811</v>
      </c>
      <c r="R949" s="54" t="s">
        <v>811</v>
      </c>
      <c r="S949" s="27" t="s">
        <v>811</v>
      </c>
      <c r="T949" s="54" t="s">
        <v>811</v>
      </c>
      <c r="U949" s="27" t="s">
        <v>811</v>
      </c>
      <c r="V949" s="27" t="s">
        <v>811</v>
      </c>
      <c r="W949" s="27" t="s">
        <v>811</v>
      </c>
      <c r="X949" s="990"/>
    </row>
    <row r="950" spans="1:24" ht="15.6">
      <c r="A950" s="649" t="s">
        <v>1554</v>
      </c>
      <c r="B950" s="55">
        <v>44434</v>
      </c>
      <c r="C950" t="s">
        <v>1768</v>
      </c>
      <c r="D950" s="50">
        <v>0.33333333333333331</v>
      </c>
      <c r="E950" s="27" t="s">
        <v>1045</v>
      </c>
      <c r="F950" s="27">
        <v>0</v>
      </c>
      <c r="G950" s="27" t="s">
        <v>714</v>
      </c>
      <c r="H950" s="27" t="s">
        <v>1045</v>
      </c>
      <c r="I950" s="27">
        <v>16</v>
      </c>
      <c r="J950" s="54">
        <v>5.5</v>
      </c>
      <c r="K950" s="51">
        <v>0.34375</v>
      </c>
      <c r="L950" s="27">
        <v>16</v>
      </c>
      <c r="M950" s="23">
        <v>7.5</v>
      </c>
      <c r="N950" s="24">
        <v>1.145</v>
      </c>
      <c r="O950" s="988">
        <v>9.5518386068958572E-2</v>
      </c>
      <c r="P950" s="22">
        <v>6.03</v>
      </c>
      <c r="Q950" s="23">
        <v>26</v>
      </c>
      <c r="R950" s="655">
        <v>1.4335781719001526</v>
      </c>
      <c r="S950" s="24">
        <v>78.747013396375081</v>
      </c>
      <c r="T950" s="68">
        <v>2.5000000000000001E-2</v>
      </c>
      <c r="U950" s="24">
        <v>46.549756696428574</v>
      </c>
      <c r="V950" s="989">
        <v>5.3677145675603806E-4</v>
      </c>
      <c r="W950" s="24">
        <v>46.574756696428572</v>
      </c>
      <c r="X950" s="990"/>
    </row>
    <row r="951" spans="1:24" ht="15.6">
      <c r="A951" s="649" t="s">
        <v>1554</v>
      </c>
      <c r="B951" s="55">
        <v>44446</v>
      </c>
      <c r="C951" t="s">
        <v>1768</v>
      </c>
      <c r="D951" s="50">
        <v>0.33333333333333331</v>
      </c>
      <c r="E951" s="27" t="s">
        <v>1047</v>
      </c>
      <c r="F951" s="27">
        <v>1</v>
      </c>
      <c r="G951" s="27" t="s">
        <v>815</v>
      </c>
      <c r="H951" s="27" t="s">
        <v>1045</v>
      </c>
      <c r="I951" s="27">
        <v>15</v>
      </c>
      <c r="J951" s="54">
        <v>4.9000000000000004</v>
      </c>
      <c r="K951" s="51">
        <v>0.32666666666666672</v>
      </c>
      <c r="L951" s="27">
        <v>0.5</v>
      </c>
      <c r="M951" s="23">
        <v>24</v>
      </c>
      <c r="N951" s="24">
        <v>8.3000000000000007</v>
      </c>
      <c r="O951" s="988">
        <v>0.98609954478146811</v>
      </c>
      <c r="P951" s="27" t="s">
        <v>811</v>
      </c>
      <c r="Q951" s="27" t="s">
        <v>811</v>
      </c>
      <c r="R951" s="54" t="s">
        <v>811</v>
      </c>
      <c r="S951" s="27" t="s">
        <v>811</v>
      </c>
      <c r="T951" s="54" t="s">
        <v>811</v>
      </c>
      <c r="U951" s="27" t="s">
        <v>811</v>
      </c>
      <c r="V951" s="27" t="s">
        <v>811</v>
      </c>
      <c r="W951" s="27" t="s">
        <v>811</v>
      </c>
      <c r="X951" s="990"/>
    </row>
    <row r="952" spans="1:24" ht="15.6">
      <c r="A952" s="649" t="s">
        <v>1554</v>
      </c>
      <c r="B952" s="55">
        <v>44446</v>
      </c>
      <c r="C952" t="s">
        <v>1768</v>
      </c>
      <c r="D952" s="50">
        <v>0.33333333333333331</v>
      </c>
      <c r="E952" s="27" t="s">
        <v>1047</v>
      </c>
      <c r="F952" s="27">
        <v>1</v>
      </c>
      <c r="G952" s="27" t="s">
        <v>815</v>
      </c>
      <c r="H952" s="27" t="s">
        <v>1045</v>
      </c>
      <c r="I952" s="27">
        <v>15</v>
      </c>
      <c r="J952" s="54">
        <v>4.9000000000000004</v>
      </c>
      <c r="K952" s="51">
        <v>0.32666666666666672</v>
      </c>
      <c r="L952" s="27">
        <v>1</v>
      </c>
      <c r="M952" s="23">
        <v>24</v>
      </c>
      <c r="N952" s="24">
        <v>8.1999999999999993</v>
      </c>
      <c r="O952" s="988">
        <v>0.9742188273744623</v>
      </c>
      <c r="P952" s="27" t="s">
        <v>811</v>
      </c>
      <c r="Q952" s="27" t="s">
        <v>811</v>
      </c>
      <c r="R952" s="54" t="s">
        <v>811</v>
      </c>
      <c r="S952" s="27" t="s">
        <v>811</v>
      </c>
      <c r="T952" s="54" t="s">
        <v>811</v>
      </c>
      <c r="U952" s="27" t="s">
        <v>811</v>
      </c>
      <c r="V952" s="27" t="s">
        <v>811</v>
      </c>
      <c r="W952" s="27" t="s">
        <v>811</v>
      </c>
      <c r="X952" s="990"/>
    </row>
    <row r="953" spans="1:24" ht="15.6">
      <c r="A953" s="649" t="s">
        <v>1554</v>
      </c>
      <c r="B953" s="55">
        <v>44446</v>
      </c>
      <c r="C953" t="s">
        <v>1768</v>
      </c>
      <c r="D953" s="50">
        <v>0.33333333333333331</v>
      </c>
      <c r="E953" s="27" t="s">
        <v>1047</v>
      </c>
      <c r="F953" s="27">
        <v>1</v>
      </c>
      <c r="G953" s="27" t="s">
        <v>815</v>
      </c>
      <c r="H953" s="27" t="s">
        <v>1045</v>
      </c>
      <c r="I953" s="27">
        <v>15</v>
      </c>
      <c r="J953" s="54">
        <v>4.9000000000000004</v>
      </c>
      <c r="K953" s="51">
        <v>0.32666666666666672</v>
      </c>
      <c r="L953" s="27">
        <v>2</v>
      </c>
      <c r="M953" s="23">
        <v>24</v>
      </c>
      <c r="N953" s="24">
        <v>8.3000000000000007</v>
      </c>
      <c r="O953" s="988">
        <v>0.98609954478146811</v>
      </c>
      <c r="P953" s="27" t="s">
        <v>811</v>
      </c>
      <c r="Q953" s="27" t="s">
        <v>811</v>
      </c>
      <c r="R953" s="54" t="s">
        <v>811</v>
      </c>
      <c r="S953" s="27" t="s">
        <v>811</v>
      </c>
      <c r="T953" s="54" t="s">
        <v>811</v>
      </c>
      <c r="U953" s="27" t="s">
        <v>811</v>
      </c>
      <c r="V953" s="27" t="s">
        <v>811</v>
      </c>
      <c r="W953" s="27" t="s">
        <v>811</v>
      </c>
      <c r="X953" s="990"/>
    </row>
    <row r="954" spans="1:24" ht="15.6">
      <c r="A954" s="649" t="s">
        <v>1554</v>
      </c>
      <c r="B954" s="55">
        <v>44446</v>
      </c>
      <c r="C954" t="s">
        <v>1768</v>
      </c>
      <c r="D954" s="50">
        <v>0.33333333333333331</v>
      </c>
      <c r="E954" s="27" t="s">
        <v>1047</v>
      </c>
      <c r="F954" s="27">
        <v>1</v>
      </c>
      <c r="G954" s="27" t="s">
        <v>815</v>
      </c>
      <c r="H954" s="27" t="s">
        <v>1045</v>
      </c>
      <c r="I954" s="27">
        <v>15</v>
      </c>
      <c r="J954" s="54">
        <v>4.9000000000000004</v>
      </c>
      <c r="K954" s="51">
        <v>0.32666666666666672</v>
      </c>
      <c r="L954" s="27">
        <v>3</v>
      </c>
      <c r="M954" s="23">
        <v>24</v>
      </c>
      <c r="N954" s="24">
        <v>8.3000000000000007</v>
      </c>
      <c r="O954" s="988">
        <v>0.98609954478146811</v>
      </c>
      <c r="P954" s="27" t="s">
        <v>811</v>
      </c>
      <c r="Q954" s="27" t="s">
        <v>811</v>
      </c>
      <c r="R954" s="54" t="s">
        <v>811</v>
      </c>
      <c r="S954" s="27" t="s">
        <v>811</v>
      </c>
      <c r="T954" s="54" t="s">
        <v>811</v>
      </c>
      <c r="U954" s="27" t="s">
        <v>811</v>
      </c>
      <c r="V954" s="27" t="s">
        <v>811</v>
      </c>
      <c r="W954" s="27" t="s">
        <v>811</v>
      </c>
      <c r="X954" s="990"/>
    </row>
    <row r="955" spans="1:24" ht="15.6">
      <c r="A955" s="649" t="s">
        <v>1554</v>
      </c>
      <c r="B955" s="55">
        <v>44446</v>
      </c>
      <c r="C955" t="s">
        <v>1768</v>
      </c>
      <c r="D955" s="50">
        <v>0.33333333333333331</v>
      </c>
      <c r="E955" s="27" t="s">
        <v>1047</v>
      </c>
      <c r="F955" s="27">
        <v>1</v>
      </c>
      <c r="G955" s="27" t="s">
        <v>815</v>
      </c>
      <c r="H955" s="27" t="s">
        <v>1045</v>
      </c>
      <c r="I955" s="27">
        <v>15</v>
      </c>
      <c r="J955" s="54">
        <v>4.9000000000000004</v>
      </c>
      <c r="K955" s="51">
        <v>0.32666666666666672</v>
      </c>
      <c r="L955" s="27">
        <v>4</v>
      </c>
      <c r="M955" s="23">
        <v>24</v>
      </c>
      <c r="N955" s="24">
        <v>8.3000000000000007</v>
      </c>
      <c r="O955" s="988">
        <v>0.98609954478146811</v>
      </c>
      <c r="P955" s="27" t="s">
        <v>811</v>
      </c>
      <c r="Q955" s="27" t="s">
        <v>811</v>
      </c>
      <c r="R955" s="54" t="s">
        <v>811</v>
      </c>
      <c r="S955" s="27" t="s">
        <v>811</v>
      </c>
      <c r="T955" s="54" t="s">
        <v>811</v>
      </c>
      <c r="U955" s="27" t="s">
        <v>811</v>
      </c>
      <c r="V955" s="27" t="s">
        <v>811</v>
      </c>
      <c r="W955" s="27" t="s">
        <v>811</v>
      </c>
      <c r="X955" s="990"/>
    </row>
    <row r="956" spans="1:24" ht="15.6">
      <c r="A956" s="649" t="s">
        <v>1554</v>
      </c>
      <c r="B956" s="55">
        <v>44446</v>
      </c>
      <c r="C956" t="s">
        <v>1768</v>
      </c>
      <c r="D956" s="50">
        <v>0.33333333333333331</v>
      </c>
      <c r="E956" s="27" t="s">
        <v>1047</v>
      </c>
      <c r="F956" s="27">
        <v>1</v>
      </c>
      <c r="G956" s="27" t="s">
        <v>815</v>
      </c>
      <c r="H956" s="27" t="s">
        <v>1045</v>
      </c>
      <c r="I956" s="27">
        <v>15</v>
      </c>
      <c r="J956" s="54">
        <v>4.9000000000000004</v>
      </c>
      <c r="K956" s="51">
        <v>0.32666666666666672</v>
      </c>
      <c r="L956" s="27">
        <v>5</v>
      </c>
      <c r="M956" s="23">
        <v>24</v>
      </c>
      <c r="N956" s="24">
        <v>8.3000000000000007</v>
      </c>
      <c r="O956" s="988">
        <v>0.98609954478146811</v>
      </c>
      <c r="P956" s="27" t="s">
        <v>811</v>
      </c>
      <c r="Q956" s="27" t="s">
        <v>811</v>
      </c>
      <c r="R956" s="54" t="s">
        <v>811</v>
      </c>
      <c r="S956" s="27" t="s">
        <v>811</v>
      </c>
      <c r="T956" s="54" t="s">
        <v>811</v>
      </c>
      <c r="U956" s="27" t="s">
        <v>811</v>
      </c>
      <c r="V956" s="27" t="s">
        <v>811</v>
      </c>
      <c r="W956" s="27" t="s">
        <v>811</v>
      </c>
      <c r="X956" s="990"/>
    </row>
    <row r="957" spans="1:24" ht="15.6">
      <c r="A957" s="649" t="s">
        <v>1554</v>
      </c>
      <c r="B957" s="55">
        <v>44446</v>
      </c>
      <c r="C957" t="s">
        <v>1768</v>
      </c>
      <c r="D957" s="50">
        <v>0.33333333333333331</v>
      </c>
      <c r="E957" s="27" t="s">
        <v>1047</v>
      </c>
      <c r="F957" s="27">
        <v>1</v>
      </c>
      <c r="G957" s="27" t="s">
        <v>815</v>
      </c>
      <c r="H957" s="27" t="s">
        <v>1045</v>
      </c>
      <c r="I957" s="27">
        <v>15</v>
      </c>
      <c r="J957" s="54">
        <v>4.9000000000000004</v>
      </c>
      <c r="K957" s="51">
        <v>0.32666666666666672</v>
      </c>
      <c r="L957" s="27">
        <v>6</v>
      </c>
      <c r="M957" s="23">
        <v>23.9</v>
      </c>
      <c r="N957" s="24">
        <v>8.3000000000000007</v>
      </c>
      <c r="O957" s="988">
        <v>0.98425719330905459</v>
      </c>
      <c r="P957" s="27" t="s">
        <v>811</v>
      </c>
      <c r="Q957" s="27" t="s">
        <v>811</v>
      </c>
      <c r="R957" s="54" t="s">
        <v>811</v>
      </c>
      <c r="S957" s="27" t="s">
        <v>811</v>
      </c>
      <c r="T957" s="54" t="s">
        <v>811</v>
      </c>
      <c r="U957" s="27" t="s">
        <v>811</v>
      </c>
      <c r="V957" s="27" t="s">
        <v>811</v>
      </c>
      <c r="W957" s="27" t="s">
        <v>811</v>
      </c>
      <c r="X957" s="990"/>
    </row>
    <row r="958" spans="1:24" ht="15.6">
      <c r="A958" s="649" t="s">
        <v>1554</v>
      </c>
      <c r="B958" s="55">
        <v>44446</v>
      </c>
      <c r="C958" t="s">
        <v>1768</v>
      </c>
      <c r="D958" s="50">
        <v>0.33333333333333331</v>
      </c>
      <c r="E958" s="27" t="s">
        <v>1047</v>
      </c>
      <c r="F958" s="27">
        <v>1</v>
      </c>
      <c r="G958" s="27" t="s">
        <v>815</v>
      </c>
      <c r="H958" s="27" t="s">
        <v>1045</v>
      </c>
      <c r="I958" s="27">
        <v>15</v>
      </c>
      <c r="J958" s="54">
        <v>4.9000000000000004</v>
      </c>
      <c r="K958" s="51">
        <v>0.32666666666666672</v>
      </c>
      <c r="L958" s="27">
        <v>7</v>
      </c>
      <c r="M958" s="23">
        <v>22.9</v>
      </c>
      <c r="N958" s="24">
        <v>9.1</v>
      </c>
      <c r="O958" s="988">
        <v>1.0589725916068069</v>
      </c>
      <c r="P958" s="27" t="s">
        <v>811</v>
      </c>
      <c r="Q958" s="27" t="s">
        <v>811</v>
      </c>
      <c r="R958" s="54" t="s">
        <v>811</v>
      </c>
      <c r="S958" s="27" t="s">
        <v>811</v>
      </c>
      <c r="T958" s="54" t="s">
        <v>811</v>
      </c>
      <c r="U958" s="27" t="s">
        <v>811</v>
      </c>
      <c r="V958" s="27" t="s">
        <v>811</v>
      </c>
      <c r="W958" s="27" t="s">
        <v>811</v>
      </c>
      <c r="X958" s="990"/>
    </row>
    <row r="959" spans="1:24" ht="15.6">
      <c r="A959" s="649" t="s">
        <v>1554</v>
      </c>
      <c r="B959" s="55">
        <v>44446</v>
      </c>
      <c r="C959" t="s">
        <v>1768</v>
      </c>
      <c r="D959" s="50">
        <v>0.33333333333333331</v>
      </c>
      <c r="E959" s="27" t="s">
        <v>1047</v>
      </c>
      <c r="F959" s="27">
        <v>1</v>
      </c>
      <c r="G959" s="27" t="s">
        <v>815</v>
      </c>
      <c r="H959" s="27" t="s">
        <v>1045</v>
      </c>
      <c r="I959" s="27">
        <v>15</v>
      </c>
      <c r="J959" s="54">
        <v>4.9000000000000004</v>
      </c>
      <c r="K959" s="51">
        <v>0.32666666666666672</v>
      </c>
      <c r="L959" s="27">
        <v>8</v>
      </c>
      <c r="M959" s="23">
        <v>17.600000000000001</v>
      </c>
      <c r="N959" s="24">
        <v>12.8</v>
      </c>
      <c r="O959" s="988">
        <v>1.3412006395859513</v>
      </c>
      <c r="P959" s="27" t="s">
        <v>811</v>
      </c>
      <c r="Q959" s="27" t="s">
        <v>811</v>
      </c>
      <c r="R959" s="54" t="s">
        <v>811</v>
      </c>
      <c r="S959" s="27" t="s">
        <v>811</v>
      </c>
      <c r="T959" s="54" t="s">
        <v>811</v>
      </c>
      <c r="U959" s="27" t="s">
        <v>811</v>
      </c>
      <c r="V959" s="27" t="s">
        <v>811</v>
      </c>
      <c r="W959" s="27" t="s">
        <v>811</v>
      </c>
      <c r="X959" s="990"/>
    </row>
    <row r="960" spans="1:24" ht="15.6">
      <c r="A960" s="649" t="s">
        <v>1554</v>
      </c>
      <c r="B960" s="55">
        <v>44446</v>
      </c>
      <c r="C960" t="s">
        <v>1768</v>
      </c>
      <c r="D960" s="50">
        <v>0.33333333333333331</v>
      </c>
      <c r="E960" s="27" t="s">
        <v>1047</v>
      </c>
      <c r="F960" s="27">
        <v>1</v>
      </c>
      <c r="G960" s="27" t="s">
        <v>815</v>
      </c>
      <c r="H960" s="27" t="s">
        <v>1045</v>
      </c>
      <c r="I960" s="27">
        <v>15</v>
      </c>
      <c r="J960" s="54">
        <v>4.9000000000000004</v>
      </c>
      <c r="K960" s="51">
        <v>0.32666666666666672</v>
      </c>
      <c r="L960" s="27">
        <v>9</v>
      </c>
      <c r="M960" s="23">
        <v>14.1</v>
      </c>
      <c r="N960" s="24">
        <v>13.7</v>
      </c>
      <c r="O960" s="988">
        <v>1.3325060409786644</v>
      </c>
      <c r="P960" s="27" t="s">
        <v>811</v>
      </c>
      <c r="Q960" s="27" t="s">
        <v>811</v>
      </c>
      <c r="R960" s="54" t="s">
        <v>811</v>
      </c>
      <c r="S960" s="27" t="s">
        <v>811</v>
      </c>
      <c r="T960" s="54" t="s">
        <v>811</v>
      </c>
      <c r="U960" s="27" t="s">
        <v>811</v>
      </c>
      <c r="V960" s="27" t="s">
        <v>811</v>
      </c>
      <c r="W960" s="27" t="s">
        <v>811</v>
      </c>
      <c r="X960" s="990"/>
    </row>
    <row r="961" spans="1:24" ht="15.6">
      <c r="A961" s="649" t="s">
        <v>1554</v>
      </c>
      <c r="B961" s="55">
        <v>44446</v>
      </c>
      <c r="C961" t="s">
        <v>1768</v>
      </c>
      <c r="D961" s="50">
        <v>0.33333333333333331</v>
      </c>
      <c r="E961" s="27" t="s">
        <v>1047</v>
      </c>
      <c r="F961" s="27">
        <v>1</v>
      </c>
      <c r="G961" s="27" t="s">
        <v>815</v>
      </c>
      <c r="H961" s="27" t="s">
        <v>1045</v>
      </c>
      <c r="I961" s="27">
        <v>15</v>
      </c>
      <c r="J961" s="54">
        <v>4.9000000000000004</v>
      </c>
      <c r="K961" s="51">
        <v>0.32666666666666672</v>
      </c>
      <c r="L961" s="27">
        <v>10</v>
      </c>
      <c r="M961" s="23">
        <v>11.8</v>
      </c>
      <c r="N961" s="24">
        <v>13</v>
      </c>
      <c r="O961" s="988">
        <v>1.2010159242423089</v>
      </c>
      <c r="P961" s="27" t="s">
        <v>811</v>
      </c>
      <c r="Q961" s="27" t="s">
        <v>811</v>
      </c>
      <c r="R961" s="54" t="s">
        <v>811</v>
      </c>
      <c r="S961" s="27" t="s">
        <v>811</v>
      </c>
      <c r="T961" s="54" t="s">
        <v>811</v>
      </c>
      <c r="U961" s="27" t="s">
        <v>811</v>
      </c>
      <c r="V961" s="27" t="s">
        <v>811</v>
      </c>
      <c r="W961" s="27" t="s">
        <v>811</v>
      </c>
      <c r="X961" s="990"/>
    </row>
    <row r="962" spans="1:24" ht="15.6">
      <c r="A962" s="649" t="s">
        <v>1554</v>
      </c>
      <c r="B962" s="55">
        <v>44446</v>
      </c>
      <c r="C962" t="s">
        <v>1768</v>
      </c>
      <c r="D962" s="50">
        <v>0.33333333333333331</v>
      </c>
      <c r="E962" s="27" t="s">
        <v>1047</v>
      </c>
      <c r="F962" s="27">
        <v>1</v>
      </c>
      <c r="G962" s="27" t="s">
        <v>815</v>
      </c>
      <c r="H962" s="27" t="s">
        <v>1045</v>
      </c>
      <c r="I962" s="27">
        <v>15</v>
      </c>
      <c r="J962" s="54">
        <v>4.9000000000000004</v>
      </c>
      <c r="K962" s="51">
        <v>0.32666666666666672</v>
      </c>
      <c r="L962" s="27">
        <v>11</v>
      </c>
      <c r="M962" s="23">
        <v>10.4</v>
      </c>
      <c r="N962" s="24">
        <v>9.8000000000000007</v>
      </c>
      <c r="O962" s="988">
        <v>0.87655038509900085</v>
      </c>
      <c r="P962" s="27" t="s">
        <v>811</v>
      </c>
      <c r="Q962" s="27" t="s">
        <v>811</v>
      </c>
      <c r="R962" s="54" t="s">
        <v>811</v>
      </c>
      <c r="S962" s="27" t="s">
        <v>811</v>
      </c>
      <c r="T962" s="54" t="s">
        <v>811</v>
      </c>
      <c r="U962" s="27" t="s">
        <v>811</v>
      </c>
      <c r="V962" s="27" t="s">
        <v>811</v>
      </c>
      <c r="W962" s="27" t="s">
        <v>811</v>
      </c>
      <c r="X962" s="990"/>
    </row>
    <row r="963" spans="1:24" ht="15.6">
      <c r="A963" s="649" t="s">
        <v>1554</v>
      </c>
      <c r="B963" s="55">
        <v>44446</v>
      </c>
      <c r="C963" t="s">
        <v>1768</v>
      </c>
      <c r="D963" s="50">
        <v>0.33333333333333331</v>
      </c>
      <c r="E963" s="27" t="s">
        <v>1047</v>
      </c>
      <c r="F963" s="27">
        <v>1</v>
      </c>
      <c r="G963" s="27" t="s">
        <v>815</v>
      </c>
      <c r="H963" s="27" t="s">
        <v>1045</v>
      </c>
      <c r="I963" s="27">
        <v>15</v>
      </c>
      <c r="J963" s="54">
        <v>4.9000000000000004</v>
      </c>
      <c r="K963" s="51">
        <v>0.32666666666666672</v>
      </c>
      <c r="L963" s="27">
        <v>12</v>
      </c>
      <c r="M963" s="23">
        <v>9.3000000000000007</v>
      </c>
      <c r="N963" s="24">
        <v>5.3</v>
      </c>
      <c r="O963" s="988">
        <v>0.46188350582524251</v>
      </c>
      <c r="P963" s="27" t="s">
        <v>811</v>
      </c>
      <c r="Q963" s="27" t="s">
        <v>811</v>
      </c>
      <c r="R963" s="54" t="s">
        <v>811</v>
      </c>
      <c r="S963" s="27" t="s">
        <v>811</v>
      </c>
      <c r="T963" s="54" t="s">
        <v>811</v>
      </c>
      <c r="U963" s="27" t="s">
        <v>811</v>
      </c>
      <c r="V963" s="27" t="s">
        <v>811</v>
      </c>
      <c r="W963" s="27" t="s">
        <v>811</v>
      </c>
      <c r="X963" s="990"/>
    </row>
    <row r="964" spans="1:24" ht="15.6">
      <c r="A964" s="649" t="s">
        <v>1554</v>
      </c>
      <c r="B964" s="55">
        <v>44446</v>
      </c>
      <c r="C964" t="s">
        <v>1768</v>
      </c>
      <c r="D964" s="50">
        <v>0.33333333333333331</v>
      </c>
      <c r="E964" s="27" t="s">
        <v>1047</v>
      </c>
      <c r="F964" s="27">
        <v>1</v>
      </c>
      <c r="G964" s="27" t="s">
        <v>815</v>
      </c>
      <c r="H964" s="27" t="s">
        <v>1045</v>
      </c>
      <c r="I964" s="27">
        <v>15</v>
      </c>
      <c r="J964" s="54">
        <v>4.9000000000000004</v>
      </c>
      <c r="K964" s="51">
        <v>0.32666666666666672</v>
      </c>
      <c r="L964" s="27">
        <v>13</v>
      </c>
      <c r="M964" s="23">
        <v>8.6</v>
      </c>
      <c r="N964" s="24">
        <v>3.1</v>
      </c>
      <c r="O964" s="988">
        <v>0.26565188036366411</v>
      </c>
      <c r="P964" s="27" t="s">
        <v>811</v>
      </c>
      <c r="Q964" s="27" t="s">
        <v>811</v>
      </c>
      <c r="R964" s="54" t="s">
        <v>811</v>
      </c>
      <c r="S964" s="27" t="s">
        <v>811</v>
      </c>
      <c r="T964" s="54" t="s">
        <v>811</v>
      </c>
      <c r="U964" s="27" t="s">
        <v>811</v>
      </c>
      <c r="V964" s="27" t="s">
        <v>811</v>
      </c>
      <c r="W964" s="27" t="s">
        <v>811</v>
      </c>
      <c r="X964" s="990"/>
    </row>
    <row r="965" spans="1:24" ht="15.6">
      <c r="A965" s="649" t="s">
        <v>1554</v>
      </c>
      <c r="B965" s="55">
        <v>44446</v>
      </c>
      <c r="C965" t="s">
        <v>1768</v>
      </c>
      <c r="D965" s="50">
        <v>0.33333333333333331</v>
      </c>
      <c r="E965" s="27" t="s">
        <v>1047</v>
      </c>
      <c r="F965" s="27">
        <v>1</v>
      </c>
      <c r="G965" s="27" t="s">
        <v>815</v>
      </c>
      <c r="H965" s="27" t="s">
        <v>1045</v>
      </c>
      <c r="I965" s="27">
        <v>15</v>
      </c>
      <c r="J965" s="54">
        <v>4.9000000000000004</v>
      </c>
      <c r="K965" s="51">
        <v>0.32666666666666672</v>
      </c>
      <c r="L965" s="27">
        <v>14</v>
      </c>
      <c r="M965" s="23">
        <v>8.3000000000000007</v>
      </c>
      <c r="N965" s="24">
        <v>1.2</v>
      </c>
      <c r="O965" s="988">
        <v>0.10208759630287459</v>
      </c>
      <c r="P965" s="27" t="s">
        <v>811</v>
      </c>
      <c r="Q965" s="27" t="s">
        <v>811</v>
      </c>
      <c r="R965" s="54" t="s">
        <v>811</v>
      </c>
      <c r="S965" s="27" t="s">
        <v>811</v>
      </c>
      <c r="T965" s="54" t="s">
        <v>811</v>
      </c>
      <c r="U965" s="27" t="s">
        <v>811</v>
      </c>
      <c r="V965" s="27" t="s">
        <v>811</v>
      </c>
      <c r="W965" s="27" t="s">
        <v>811</v>
      </c>
      <c r="X965" s="990"/>
    </row>
    <row r="966" spans="1:24" ht="15.6">
      <c r="A966" s="649" t="s">
        <v>1555</v>
      </c>
      <c r="B966" s="55">
        <v>44392</v>
      </c>
      <c r="C966" t="s">
        <v>1769</v>
      </c>
      <c r="D966" s="50">
        <v>0.375</v>
      </c>
      <c r="E966" s="27" t="s">
        <v>1758</v>
      </c>
      <c r="F966" s="27">
        <v>0</v>
      </c>
      <c r="G966" s="27" t="s">
        <v>714</v>
      </c>
      <c r="H966" s="27" t="s">
        <v>1045</v>
      </c>
      <c r="I966" s="27">
        <v>2.5</v>
      </c>
      <c r="J966" s="54">
        <v>2.5</v>
      </c>
      <c r="K966" s="51">
        <v>1</v>
      </c>
      <c r="L966" s="27">
        <v>0.5</v>
      </c>
      <c r="M966" s="23">
        <v>24.2</v>
      </c>
      <c r="N966" s="24">
        <v>7.87</v>
      </c>
      <c r="O966" s="988">
        <v>0.93850849516205437</v>
      </c>
      <c r="P966" s="22">
        <v>5.93</v>
      </c>
      <c r="Q966" s="23">
        <v>4.2</v>
      </c>
      <c r="R966" s="68">
        <v>0.41304098456618943</v>
      </c>
      <c r="S966" s="24">
        <v>50.220614660000003</v>
      </c>
      <c r="T966" s="68">
        <v>4.2500000000000009</v>
      </c>
      <c r="U966" s="24">
        <v>1.6035781250000005</v>
      </c>
      <c r="V966" s="989">
        <v>0.72605164042292514</v>
      </c>
      <c r="W966" s="24">
        <v>5.8535781250000012</v>
      </c>
      <c r="X966" s="990"/>
    </row>
    <row r="967" spans="1:24" ht="15.6">
      <c r="A967" s="649" t="s">
        <v>1555</v>
      </c>
      <c r="B967" s="55">
        <v>44392</v>
      </c>
      <c r="C967" t="s">
        <v>1769</v>
      </c>
      <c r="D967" s="50">
        <v>0.375</v>
      </c>
      <c r="E967" s="27" t="s">
        <v>1758</v>
      </c>
      <c r="F967" s="27">
        <v>0</v>
      </c>
      <c r="G967" s="27" t="s">
        <v>714</v>
      </c>
      <c r="H967" s="27" t="s">
        <v>1045</v>
      </c>
      <c r="I967" s="27">
        <v>2.5</v>
      </c>
      <c r="J967" s="54">
        <v>2.5</v>
      </c>
      <c r="K967" s="51">
        <v>1</v>
      </c>
      <c r="L967" s="27">
        <v>2</v>
      </c>
      <c r="M967" s="23">
        <v>24.2</v>
      </c>
      <c r="N967" s="24">
        <v>7.54</v>
      </c>
      <c r="O967" s="988">
        <v>0.89915553411968108</v>
      </c>
      <c r="P967" s="27" t="s">
        <v>811</v>
      </c>
      <c r="Q967" s="27" t="s">
        <v>811</v>
      </c>
      <c r="R967" s="54" t="s">
        <v>811</v>
      </c>
      <c r="S967" s="27" t="s">
        <v>811</v>
      </c>
      <c r="T967" s="54" t="s">
        <v>811</v>
      </c>
      <c r="U967" s="27" t="s">
        <v>811</v>
      </c>
      <c r="V967" s="27" t="s">
        <v>811</v>
      </c>
      <c r="W967" s="27" t="s">
        <v>811</v>
      </c>
      <c r="X967" s="990"/>
    </row>
    <row r="968" spans="1:24" ht="15.6">
      <c r="A968" s="649" t="s">
        <v>1556</v>
      </c>
      <c r="B968" s="55">
        <v>44392</v>
      </c>
      <c r="C968" t="s">
        <v>1648</v>
      </c>
      <c r="D968" s="50">
        <v>0.3263888888888889</v>
      </c>
      <c r="E968" s="27" t="s">
        <v>1758</v>
      </c>
      <c r="F968" s="27">
        <v>0</v>
      </c>
      <c r="G968" s="27" t="s">
        <v>714</v>
      </c>
      <c r="H968" s="27" t="s">
        <v>1045</v>
      </c>
      <c r="I968" s="27">
        <v>6.6</v>
      </c>
      <c r="J968" s="54">
        <v>3.7</v>
      </c>
      <c r="K968" s="51">
        <v>0.56060606060606066</v>
      </c>
      <c r="L968" s="27">
        <v>0.5</v>
      </c>
      <c r="M968" s="23">
        <v>24</v>
      </c>
      <c r="N968" s="24">
        <v>6.4749999999999996</v>
      </c>
      <c r="O968" s="988">
        <v>0.76927645210361506</v>
      </c>
      <c r="P968" s="22">
        <v>6.19</v>
      </c>
      <c r="Q968" s="23">
        <v>7.4</v>
      </c>
      <c r="R968" s="68">
        <v>1.0026943420444294</v>
      </c>
      <c r="S968" s="24">
        <v>32.096107171000781</v>
      </c>
      <c r="T968" s="68">
        <v>1.9550000000000001</v>
      </c>
      <c r="U968" s="24">
        <v>1.4930781250000005</v>
      </c>
      <c r="V968" s="989">
        <v>0.56698251290347423</v>
      </c>
      <c r="W968" s="24">
        <v>3.4480781250000003</v>
      </c>
      <c r="X968" s="990"/>
    </row>
    <row r="969" spans="1:24" ht="15.6">
      <c r="A969" s="649" t="s">
        <v>1556</v>
      </c>
      <c r="B969" s="55">
        <v>44392</v>
      </c>
      <c r="C969" t="s">
        <v>1648</v>
      </c>
      <c r="D969" s="50">
        <v>0.3263888888888889</v>
      </c>
      <c r="E969" s="27" t="s">
        <v>1758</v>
      </c>
      <c r="F969" s="27">
        <v>0</v>
      </c>
      <c r="G969" s="27" t="s">
        <v>714</v>
      </c>
      <c r="H969" s="27" t="s">
        <v>1045</v>
      </c>
      <c r="I969" s="27">
        <v>6.6</v>
      </c>
      <c r="J969" s="54">
        <v>3.7</v>
      </c>
      <c r="K969" s="51">
        <v>0.56060606060606066</v>
      </c>
      <c r="L969" s="27">
        <v>2</v>
      </c>
      <c r="M969" s="23">
        <v>23.5</v>
      </c>
      <c r="N969" s="24">
        <v>6.85</v>
      </c>
      <c r="O969" s="988">
        <v>0.8062330752976028</v>
      </c>
      <c r="P969" s="27" t="s">
        <v>811</v>
      </c>
      <c r="Q969" s="27" t="s">
        <v>811</v>
      </c>
      <c r="R969" s="54" t="s">
        <v>811</v>
      </c>
      <c r="S969" s="27" t="s">
        <v>811</v>
      </c>
      <c r="T969" s="54" t="s">
        <v>811</v>
      </c>
      <c r="U969" s="27" t="s">
        <v>811</v>
      </c>
      <c r="V969" s="27" t="s">
        <v>811</v>
      </c>
      <c r="W969" s="27" t="s">
        <v>811</v>
      </c>
      <c r="X969" s="990"/>
    </row>
    <row r="970" spans="1:24" ht="15.6">
      <c r="A970" s="649" t="s">
        <v>1556</v>
      </c>
      <c r="B970" s="55">
        <v>44392</v>
      </c>
      <c r="C970" t="s">
        <v>1648</v>
      </c>
      <c r="D970" s="50">
        <v>0.3263888888888889</v>
      </c>
      <c r="E970" s="27" t="s">
        <v>1758</v>
      </c>
      <c r="F970" s="27">
        <v>0</v>
      </c>
      <c r="G970" s="27" t="s">
        <v>714</v>
      </c>
      <c r="H970" s="27" t="s">
        <v>1045</v>
      </c>
      <c r="I970" s="27">
        <v>6.6</v>
      </c>
      <c r="J970" s="54">
        <v>3.7</v>
      </c>
      <c r="K970" s="51">
        <v>0.56060606060606066</v>
      </c>
      <c r="L970" s="27">
        <v>4</v>
      </c>
      <c r="M970" s="23">
        <v>20.100000000000001</v>
      </c>
      <c r="N970" s="24">
        <v>5.5650000000000004</v>
      </c>
      <c r="O970" s="988">
        <v>0.61336043786782779</v>
      </c>
      <c r="P970" s="27" t="s">
        <v>811</v>
      </c>
      <c r="Q970" s="27" t="s">
        <v>811</v>
      </c>
      <c r="R970" s="54" t="s">
        <v>811</v>
      </c>
      <c r="S970" s="27" t="s">
        <v>811</v>
      </c>
      <c r="T970" s="54" t="s">
        <v>811</v>
      </c>
      <c r="U970" s="27" t="s">
        <v>811</v>
      </c>
      <c r="V970" s="27" t="s">
        <v>811</v>
      </c>
      <c r="W970" s="27" t="s">
        <v>811</v>
      </c>
      <c r="X970" s="990"/>
    </row>
    <row r="971" spans="1:24" ht="15.6">
      <c r="A971" s="649" t="s">
        <v>1556</v>
      </c>
      <c r="B971" s="55">
        <v>44392</v>
      </c>
      <c r="C971" t="s">
        <v>1648</v>
      </c>
      <c r="D971" s="50">
        <v>0.3263888888888889</v>
      </c>
      <c r="E971" s="27" t="s">
        <v>1758</v>
      </c>
      <c r="F971" s="27">
        <v>0</v>
      </c>
      <c r="G971" s="27" t="s">
        <v>714</v>
      </c>
      <c r="H971" s="27" t="s">
        <v>1045</v>
      </c>
      <c r="I971" s="27">
        <v>6.6</v>
      </c>
      <c r="J971" s="54">
        <v>3.7</v>
      </c>
      <c r="K971" s="51">
        <v>0.56060606060606066</v>
      </c>
      <c r="L971" s="27">
        <v>5</v>
      </c>
      <c r="M971" s="23" t="s">
        <v>815</v>
      </c>
      <c r="N971" s="24" t="s">
        <v>815</v>
      </c>
      <c r="O971" s="27" t="s">
        <v>815</v>
      </c>
      <c r="P971" s="22">
        <v>5.98</v>
      </c>
      <c r="Q971" s="23">
        <v>14.3</v>
      </c>
      <c r="R971" s="68">
        <v>0.48188114866055437</v>
      </c>
      <c r="S971" s="24">
        <v>24.21588652482269</v>
      </c>
      <c r="T971" s="68">
        <v>15.852499999999999</v>
      </c>
      <c r="U971" s="24">
        <v>14.068828125000001</v>
      </c>
      <c r="V971" s="989">
        <v>0.52980602778640851</v>
      </c>
      <c r="W971" s="24">
        <v>29.921328125000002</v>
      </c>
      <c r="X971" s="990"/>
    </row>
    <row r="972" spans="1:24" ht="15.6">
      <c r="A972" s="649" t="s">
        <v>1556</v>
      </c>
      <c r="B972" s="55">
        <v>44392</v>
      </c>
      <c r="C972" t="s">
        <v>1648</v>
      </c>
      <c r="D972" s="50">
        <v>0.3263888888888889</v>
      </c>
      <c r="E972" s="27" t="s">
        <v>1758</v>
      </c>
      <c r="F972" s="27">
        <v>0</v>
      </c>
      <c r="G972" s="27" t="s">
        <v>714</v>
      </c>
      <c r="H972" s="27" t="s">
        <v>1045</v>
      </c>
      <c r="I972" s="27">
        <v>6.6</v>
      </c>
      <c r="J972" s="54">
        <v>3.7</v>
      </c>
      <c r="K972" s="51">
        <v>0.56060606060606066</v>
      </c>
      <c r="L972" s="27">
        <v>6</v>
      </c>
      <c r="M972" s="23">
        <v>11.8</v>
      </c>
      <c r="N972" s="24">
        <v>0.03</v>
      </c>
      <c r="O972" s="988">
        <v>2.7715752097899433E-3</v>
      </c>
      <c r="P972" s="27" t="s">
        <v>811</v>
      </c>
      <c r="Q972" s="27" t="s">
        <v>811</v>
      </c>
      <c r="R972" s="54" t="s">
        <v>811</v>
      </c>
      <c r="S972" s="27" t="s">
        <v>811</v>
      </c>
      <c r="T972" s="54" t="s">
        <v>811</v>
      </c>
      <c r="U972" s="27" t="s">
        <v>811</v>
      </c>
      <c r="V972" s="27" t="s">
        <v>811</v>
      </c>
      <c r="W972" s="27" t="s">
        <v>811</v>
      </c>
      <c r="X972" s="990"/>
    </row>
    <row r="973" spans="1:24" ht="15.6">
      <c r="A973" s="649" t="s">
        <v>1556</v>
      </c>
      <c r="B973" s="55">
        <v>44406</v>
      </c>
      <c r="C973" t="s">
        <v>1648</v>
      </c>
      <c r="D973" s="50">
        <v>0.33333333333333331</v>
      </c>
      <c r="E973" s="27" t="s">
        <v>1655</v>
      </c>
      <c r="F973" s="27">
        <v>0</v>
      </c>
      <c r="G973" s="27" t="s">
        <v>714</v>
      </c>
      <c r="H973" s="27" t="s">
        <v>1045</v>
      </c>
      <c r="I973" s="27">
        <v>6.45</v>
      </c>
      <c r="J973" s="54">
        <v>3.35</v>
      </c>
      <c r="K973" s="51">
        <v>0.51937984496124034</v>
      </c>
      <c r="L973" s="27">
        <v>0.5</v>
      </c>
      <c r="M973" s="23">
        <v>25.4</v>
      </c>
      <c r="N973" s="24">
        <v>6.9050000000000002</v>
      </c>
      <c r="O973" s="988">
        <v>0.84189080673015027</v>
      </c>
      <c r="P973" s="22">
        <v>6.25</v>
      </c>
      <c r="Q973" s="23">
        <v>8.1</v>
      </c>
      <c r="R973" s="68">
        <v>0.6884016409436492</v>
      </c>
      <c r="S973" s="24">
        <v>30.362458629999999</v>
      </c>
      <c r="T973" s="68">
        <v>2.0238095238095242</v>
      </c>
      <c r="U973" s="24">
        <v>1.2835758928571426</v>
      </c>
      <c r="V973" s="989">
        <v>0.61190616418972166</v>
      </c>
      <c r="W973" s="24">
        <v>3.3073854166666665</v>
      </c>
      <c r="X973" s="990"/>
    </row>
    <row r="974" spans="1:24" ht="15.6">
      <c r="A974" s="649" t="s">
        <v>1556</v>
      </c>
      <c r="B974" s="55">
        <v>44406</v>
      </c>
      <c r="C974" t="s">
        <v>1648</v>
      </c>
      <c r="D974" s="50">
        <v>0.33333333333333331</v>
      </c>
      <c r="E974" s="27" t="s">
        <v>1655</v>
      </c>
      <c r="F974" s="27">
        <v>0</v>
      </c>
      <c r="G974" s="27" t="s">
        <v>714</v>
      </c>
      <c r="H974" s="27" t="s">
        <v>1045</v>
      </c>
      <c r="I974" s="27">
        <v>6.45</v>
      </c>
      <c r="J974" s="54">
        <v>3.35</v>
      </c>
      <c r="K974" s="51">
        <v>0.51937984496124034</v>
      </c>
      <c r="L974" s="27">
        <v>2</v>
      </c>
      <c r="M974" s="23">
        <v>25.4</v>
      </c>
      <c r="N974" s="24">
        <v>7.0049999999999999</v>
      </c>
      <c r="O974" s="988">
        <v>0.85408328763862451</v>
      </c>
      <c r="P974" s="27" t="s">
        <v>811</v>
      </c>
      <c r="Q974" s="27" t="s">
        <v>811</v>
      </c>
      <c r="R974" s="54" t="s">
        <v>811</v>
      </c>
      <c r="S974" s="27" t="s">
        <v>811</v>
      </c>
      <c r="T974" s="54" t="s">
        <v>811</v>
      </c>
      <c r="U974" s="27" t="s">
        <v>811</v>
      </c>
      <c r="V974" s="27" t="s">
        <v>811</v>
      </c>
      <c r="W974" s="27" t="s">
        <v>811</v>
      </c>
      <c r="X974" s="990"/>
    </row>
    <row r="975" spans="1:24" ht="15.6">
      <c r="A975" s="649" t="s">
        <v>1556</v>
      </c>
      <c r="B975" s="55">
        <v>44406</v>
      </c>
      <c r="C975" t="s">
        <v>1648</v>
      </c>
      <c r="D975" s="50">
        <v>0.33333333333333331</v>
      </c>
      <c r="E975" s="27" t="s">
        <v>1655</v>
      </c>
      <c r="F975" s="27">
        <v>0</v>
      </c>
      <c r="G975" s="27" t="s">
        <v>714</v>
      </c>
      <c r="H975" s="27" t="s">
        <v>1045</v>
      </c>
      <c r="I975" s="27">
        <v>6.45</v>
      </c>
      <c r="J975" s="54">
        <v>3.35</v>
      </c>
      <c r="K975" s="51">
        <v>0.51937984496124034</v>
      </c>
      <c r="L975" s="27">
        <v>4</v>
      </c>
      <c r="M975" s="23">
        <v>21.2</v>
      </c>
      <c r="N975" s="24">
        <v>5.415</v>
      </c>
      <c r="O975" s="988">
        <v>0.60987289306005221</v>
      </c>
      <c r="P975" s="27" t="s">
        <v>811</v>
      </c>
      <c r="Q975" s="27" t="s">
        <v>811</v>
      </c>
      <c r="R975" s="54" t="s">
        <v>811</v>
      </c>
      <c r="S975" s="27" t="s">
        <v>811</v>
      </c>
      <c r="T975" s="54" t="s">
        <v>811</v>
      </c>
      <c r="U975" s="27" t="s">
        <v>811</v>
      </c>
      <c r="V975" s="27" t="s">
        <v>811</v>
      </c>
      <c r="W975" s="27" t="s">
        <v>811</v>
      </c>
      <c r="X975" s="990"/>
    </row>
    <row r="976" spans="1:24" ht="15.6">
      <c r="A976" s="649" t="s">
        <v>1556</v>
      </c>
      <c r="B976" s="55">
        <v>44406</v>
      </c>
      <c r="C976" t="s">
        <v>1648</v>
      </c>
      <c r="D976" s="50">
        <v>0.33333333333333331</v>
      </c>
      <c r="E976" s="27" t="s">
        <v>1655</v>
      </c>
      <c r="F976" s="27">
        <v>0</v>
      </c>
      <c r="G976" s="27" t="s">
        <v>714</v>
      </c>
      <c r="H976" s="27" t="s">
        <v>1045</v>
      </c>
      <c r="I976" s="27">
        <v>6.45</v>
      </c>
      <c r="J976" s="54">
        <v>3.35</v>
      </c>
      <c r="K976" s="51">
        <v>0.51937984496124034</v>
      </c>
      <c r="L976" s="27">
        <v>6</v>
      </c>
      <c r="M976" s="23">
        <v>12.7</v>
      </c>
      <c r="N976" s="24">
        <v>0.06</v>
      </c>
      <c r="O976" s="988">
        <v>5.657283414885624E-3</v>
      </c>
      <c r="P976" s="22">
        <v>5.99</v>
      </c>
      <c r="Q976" s="23">
        <v>14.3</v>
      </c>
      <c r="R976" s="68">
        <v>0.86900176310517219</v>
      </c>
      <c r="S976" s="24">
        <v>34.302568951930652</v>
      </c>
      <c r="T976" s="68">
        <v>8.819761904761906</v>
      </c>
      <c r="U976" s="24">
        <v>3.3219568452380956</v>
      </c>
      <c r="V976" s="989">
        <v>0.7264014334677209</v>
      </c>
      <c r="W976" s="24">
        <v>12.141718750000003</v>
      </c>
      <c r="X976" s="990"/>
    </row>
    <row r="977" spans="1:24" ht="15.6">
      <c r="A977" s="649" t="s">
        <v>1556</v>
      </c>
      <c r="B977" s="55">
        <v>44420</v>
      </c>
      <c r="C977" t="s">
        <v>1648</v>
      </c>
      <c r="D977" s="50">
        <v>0.34375</v>
      </c>
      <c r="E977" s="27" t="s">
        <v>1037</v>
      </c>
      <c r="F977" s="27">
        <v>0</v>
      </c>
      <c r="G977" s="27" t="s">
        <v>714</v>
      </c>
      <c r="H977" s="27" t="s">
        <v>1045</v>
      </c>
      <c r="I977" s="27">
        <v>6.4</v>
      </c>
      <c r="J977" s="54">
        <v>3.6</v>
      </c>
      <c r="K977" s="51">
        <v>0.5625</v>
      </c>
      <c r="L977" s="27">
        <v>0.5</v>
      </c>
      <c r="M977" s="23">
        <v>25.8</v>
      </c>
      <c r="N977" s="24">
        <v>6.6950000000000003</v>
      </c>
      <c r="O977" s="988">
        <v>0.8222738627984274</v>
      </c>
      <c r="P977" s="22">
        <v>6.42</v>
      </c>
      <c r="Q977" s="23">
        <v>7.5</v>
      </c>
      <c r="R977" s="655">
        <v>0.35933333333333334</v>
      </c>
      <c r="S977" s="24">
        <v>25.161513002364057</v>
      </c>
      <c r="T977" s="68">
        <v>1.7283333333333337</v>
      </c>
      <c r="U977" s="24">
        <v>4.1092187500000001</v>
      </c>
      <c r="V977" s="989">
        <v>0.29607159108145009</v>
      </c>
      <c r="W977" s="24">
        <v>5.8375520833333336</v>
      </c>
      <c r="X977" s="990"/>
    </row>
    <row r="978" spans="1:24" ht="15.6">
      <c r="A978" s="649" t="s">
        <v>1556</v>
      </c>
      <c r="B978" s="55">
        <v>44420</v>
      </c>
      <c r="C978" t="s">
        <v>1648</v>
      </c>
      <c r="D978" s="50">
        <v>0.34375</v>
      </c>
      <c r="E978" s="27" t="s">
        <v>1037</v>
      </c>
      <c r="F978" s="27">
        <v>0</v>
      </c>
      <c r="G978" s="27" t="s">
        <v>714</v>
      </c>
      <c r="H978" s="27" t="s">
        <v>1045</v>
      </c>
      <c r="I978" s="27">
        <v>6.4</v>
      </c>
      <c r="J978" s="54">
        <v>3.6</v>
      </c>
      <c r="K978" s="51">
        <v>0.5625</v>
      </c>
      <c r="L978" s="27">
        <v>2</v>
      </c>
      <c r="M978" s="23">
        <v>25.4</v>
      </c>
      <c r="N978" s="24">
        <v>6.6749999999999998</v>
      </c>
      <c r="O978" s="988">
        <v>0.81384810064065927</v>
      </c>
      <c r="P978" s="27" t="s">
        <v>811</v>
      </c>
      <c r="Q978" s="27" t="s">
        <v>811</v>
      </c>
      <c r="R978" s="54" t="s">
        <v>811</v>
      </c>
      <c r="S978" s="27" t="s">
        <v>811</v>
      </c>
      <c r="T978" s="54" t="s">
        <v>811</v>
      </c>
      <c r="U978" s="27" t="s">
        <v>811</v>
      </c>
      <c r="V978" s="27" t="s">
        <v>811</v>
      </c>
      <c r="W978" s="27" t="s">
        <v>811</v>
      </c>
      <c r="X978" s="990"/>
    </row>
    <row r="979" spans="1:24" ht="15.6">
      <c r="A979" s="649" t="s">
        <v>1556</v>
      </c>
      <c r="B979" s="55">
        <v>44420</v>
      </c>
      <c r="C979" t="s">
        <v>1648</v>
      </c>
      <c r="D979" s="50">
        <v>0.34375</v>
      </c>
      <c r="E979" s="27" t="s">
        <v>1037</v>
      </c>
      <c r="F979" s="27">
        <v>0</v>
      </c>
      <c r="G979" s="27" t="s">
        <v>714</v>
      </c>
      <c r="H979" s="27" t="s">
        <v>1045</v>
      </c>
      <c r="I979" s="27">
        <v>6.4</v>
      </c>
      <c r="J979" s="54">
        <v>3.6</v>
      </c>
      <c r="K979" s="51">
        <v>0.5625</v>
      </c>
      <c r="L979" s="27">
        <v>4</v>
      </c>
      <c r="M979" s="23">
        <v>22.3</v>
      </c>
      <c r="N979" s="24">
        <v>4</v>
      </c>
      <c r="O979" s="988">
        <v>0.46018497616022108</v>
      </c>
      <c r="P979" s="27" t="s">
        <v>811</v>
      </c>
      <c r="Q979" s="27" t="s">
        <v>811</v>
      </c>
      <c r="R979" s="54" t="s">
        <v>811</v>
      </c>
      <c r="S979" s="27" t="s">
        <v>811</v>
      </c>
      <c r="T979" s="54" t="s">
        <v>811</v>
      </c>
      <c r="U979" s="27" t="s">
        <v>811</v>
      </c>
      <c r="V979" s="27" t="s">
        <v>811</v>
      </c>
      <c r="W979" s="27" t="s">
        <v>811</v>
      </c>
      <c r="X979" s="990"/>
    </row>
    <row r="980" spans="1:24" ht="15.6">
      <c r="A980" s="649" t="s">
        <v>1556</v>
      </c>
      <c r="B980" s="55">
        <v>44420</v>
      </c>
      <c r="C980" t="s">
        <v>1648</v>
      </c>
      <c r="D980" s="50">
        <v>0.34375</v>
      </c>
      <c r="E980" s="27" t="s">
        <v>1037</v>
      </c>
      <c r="F980" s="27">
        <v>0</v>
      </c>
      <c r="G980" s="27" t="s">
        <v>714</v>
      </c>
      <c r="H980" s="27" t="s">
        <v>1045</v>
      </c>
      <c r="I980" s="27">
        <v>6.4</v>
      </c>
      <c r="J980" s="54">
        <v>3.6</v>
      </c>
      <c r="K980" s="51">
        <v>0.5625</v>
      </c>
      <c r="L980" s="27">
        <v>6</v>
      </c>
      <c r="M980" s="23">
        <v>13.3</v>
      </c>
      <c r="N980" s="24">
        <v>0.04</v>
      </c>
      <c r="O980" s="988">
        <v>3.822430681919781E-3</v>
      </c>
      <c r="P980" s="22">
        <v>6.26</v>
      </c>
      <c r="Q980" s="23">
        <v>17.600000000000001</v>
      </c>
      <c r="R980" s="655">
        <v>0.96683179035126587</v>
      </c>
      <c r="S980" s="24">
        <v>28.313601260835302</v>
      </c>
      <c r="T980" s="68">
        <v>16.87857142857143</v>
      </c>
      <c r="U980" s="24">
        <v>10.271313988095239</v>
      </c>
      <c r="V980" s="989">
        <v>0.62168112938738507</v>
      </c>
      <c r="W980" s="24">
        <v>27.14988541666667</v>
      </c>
      <c r="X980" s="990"/>
    </row>
    <row r="981" spans="1:24" ht="15.6">
      <c r="A981" s="649" t="s">
        <v>1556</v>
      </c>
      <c r="B981" s="55">
        <v>44434</v>
      </c>
      <c r="C981" t="s">
        <v>1648</v>
      </c>
      <c r="D981" s="50">
        <v>0.33333333333333331</v>
      </c>
      <c r="E981" s="27" t="s">
        <v>1759</v>
      </c>
      <c r="F981" s="27">
        <v>0</v>
      </c>
      <c r="G981" s="27" t="s">
        <v>714</v>
      </c>
      <c r="H981" s="27" t="s">
        <v>1112</v>
      </c>
      <c r="I981" s="27">
        <v>6.35</v>
      </c>
      <c r="J981" s="54">
        <v>3.15</v>
      </c>
      <c r="K981" s="51">
        <v>0.49606299212598426</v>
      </c>
      <c r="L981" s="27">
        <v>0.5</v>
      </c>
      <c r="M981" s="23">
        <v>27.2</v>
      </c>
      <c r="N981" s="24">
        <v>7.04</v>
      </c>
      <c r="O981" s="988">
        <v>0.8867731277395301</v>
      </c>
      <c r="P981" s="22">
        <v>6.31</v>
      </c>
      <c r="Q981" s="23">
        <v>7.6</v>
      </c>
      <c r="R981" s="655">
        <v>0.35933333333333334</v>
      </c>
      <c r="S981" s="24">
        <v>33.98736012608353</v>
      </c>
      <c r="T981" s="68">
        <v>3.7400000000000007</v>
      </c>
      <c r="U981" s="24">
        <v>1.1937187499999995</v>
      </c>
      <c r="V981" s="989">
        <v>0.75804888553892547</v>
      </c>
      <c r="W981" s="24">
        <v>4.9337187500000006</v>
      </c>
      <c r="X981" s="990"/>
    </row>
    <row r="982" spans="1:24" ht="15.6">
      <c r="A982" s="649" t="s">
        <v>1556</v>
      </c>
      <c r="B982" s="55">
        <v>44434</v>
      </c>
      <c r="C982" t="s">
        <v>1648</v>
      </c>
      <c r="D982" s="50">
        <v>0.33333333333333331</v>
      </c>
      <c r="E982" s="27" t="s">
        <v>1759</v>
      </c>
      <c r="F982" s="27">
        <v>0</v>
      </c>
      <c r="G982" s="27" t="s">
        <v>714</v>
      </c>
      <c r="H982" s="27" t="s">
        <v>1112</v>
      </c>
      <c r="I982" s="27">
        <v>6.35</v>
      </c>
      <c r="J982" s="54">
        <v>3.15</v>
      </c>
      <c r="K982" s="51">
        <v>0.49606299212598426</v>
      </c>
      <c r="L982" s="27">
        <v>1</v>
      </c>
      <c r="M982" s="23">
        <v>27.2</v>
      </c>
      <c r="N982" s="24">
        <v>6.59</v>
      </c>
      <c r="O982" s="988">
        <v>0.83009018633572484</v>
      </c>
      <c r="P982" s="27" t="s">
        <v>811</v>
      </c>
      <c r="Q982" s="27" t="s">
        <v>811</v>
      </c>
      <c r="R982" s="54" t="s">
        <v>811</v>
      </c>
      <c r="S982" s="27" t="s">
        <v>811</v>
      </c>
      <c r="T982" s="54" t="s">
        <v>811</v>
      </c>
      <c r="U982" s="27" t="s">
        <v>811</v>
      </c>
      <c r="V982" s="27" t="s">
        <v>811</v>
      </c>
      <c r="W982" s="27" t="s">
        <v>811</v>
      </c>
      <c r="X982" s="990"/>
    </row>
    <row r="983" spans="1:24" ht="15.6">
      <c r="A983" s="649" t="s">
        <v>1556</v>
      </c>
      <c r="B983" s="55">
        <v>44434</v>
      </c>
      <c r="C983" t="s">
        <v>1648</v>
      </c>
      <c r="D983" s="50">
        <v>0.33333333333333331</v>
      </c>
      <c r="E983" s="27" t="s">
        <v>1759</v>
      </c>
      <c r="F983" s="27">
        <v>0</v>
      </c>
      <c r="G983" s="27" t="s">
        <v>714</v>
      </c>
      <c r="H983" s="27" t="s">
        <v>1112</v>
      </c>
      <c r="I983" s="27">
        <v>6.35</v>
      </c>
      <c r="J983" s="54">
        <v>3.15</v>
      </c>
      <c r="K983" s="51">
        <v>0.49606299212598426</v>
      </c>
      <c r="L983" s="27">
        <v>2</v>
      </c>
      <c r="M983" s="23">
        <v>27</v>
      </c>
      <c r="N983" s="24">
        <v>7</v>
      </c>
      <c r="O983" s="988">
        <v>0.87858277037599308</v>
      </c>
      <c r="P983" s="27" t="s">
        <v>811</v>
      </c>
      <c r="Q983" s="27" t="s">
        <v>811</v>
      </c>
      <c r="R983" s="54" t="s">
        <v>811</v>
      </c>
      <c r="S983" s="27" t="s">
        <v>811</v>
      </c>
      <c r="T983" s="54" t="s">
        <v>811</v>
      </c>
      <c r="U983" s="27" t="s">
        <v>811</v>
      </c>
      <c r="V983" s="27" t="s">
        <v>811</v>
      </c>
      <c r="W983" s="27" t="s">
        <v>811</v>
      </c>
      <c r="X983" s="990"/>
    </row>
    <row r="984" spans="1:24" ht="15.6">
      <c r="A984" s="649" t="s">
        <v>1556</v>
      </c>
      <c r="B984" s="55">
        <v>44434</v>
      </c>
      <c r="C984" t="s">
        <v>1648</v>
      </c>
      <c r="D984" s="50">
        <v>0.33333333333333331</v>
      </c>
      <c r="E984" s="27" t="s">
        <v>1759</v>
      </c>
      <c r="F984" s="27">
        <v>0</v>
      </c>
      <c r="G984" s="27" t="s">
        <v>714</v>
      </c>
      <c r="H984" s="27" t="s">
        <v>1112</v>
      </c>
      <c r="I984" s="27">
        <v>6.35</v>
      </c>
      <c r="J984" s="54">
        <v>3.15</v>
      </c>
      <c r="K984" s="51">
        <v>0.49606299212598426</v>
      </c>
      <c r="L984" s="27">
        <v>3</v>
      </c>
      <c r="M984" s="23">
        <v>26.3</v>
      </c>
      <c r="N984" s="24">
        <v>6.32</v>
      </c>
      <c r="O984" s="988">
        <v>0.78329602672495235</v>
      </c>
      <c r="P984" s="27" t="s">
        <v>811</v>
      </c>
      <c r="Q984" s="27" t="s">
        <v>811</v>
      </c>
      <c r="R984" s="54" t="s">
        <v>811</v>
      </c>
      <c r="S984" s="27" t="s">
        <v>811</v>
      </c>
      <c r="T984" s="54" t="s">
        <v>811</v>
      </c>
      <c r="U984" s="27" t="s">
        <v>811</v>
      </c>
      <c r="V984" s="27" t="s">
        <v>811</v>
      </c>
      <c r="W984" s="27" t="s">
        <v>811</v>
      </c>
      <c r="X984" s="990"/>
    </row>
    <row r="985" spans="1:24" ht="15.6">
      <c r="A985" s="649" t="s">
        <v>1556</v>
      </c>
      <c r="B985" s="55">
        <v>44434</v>
      </c>
      <c r="C985" t="s">
        <v>1648</v>
      </c>
      <c r="D985" s="50">
        <v>0.33333333333333331</v>
      </c>
      <c r="E985" s="27" t="s">
        <v>1759</v>
      </c>
      <c r="F985" s="27">
        <v>0</v>
      </c>
      <c r="G985" s="27" t="s">
        <v>714</v>
      </c>
      <c r="H985" s="27" t="s">
        <v>1112</v>
      </c>
      <c r="I985" s="27">
        <v>6.35</v>
      </c>
      <c r="J985" s="54">
        <v>3.15</v>
      </c>
      <c r="K985" s="51">
        <v>0.49606299212598426</v>
      </c>
      <c r="L985" s="27">
        <v>4</v>
      </c>
      <c r="M985" s="23">
        <v>22.4</v>
      </c>
      <c r="N985" s="24">
        <v>2.44</v>
      </c>
      <c r="O985" s="988">
        <v>0.28125086350516959</v>
      </c>
      <c r="P985" s="27" t="s">
        <v>811</v>
      </c>
      <c r="Q985" s="27" t="s">
        <v>811</v>
      </c>
      <c r="R985" s="54" t="s">
        <v>811</v>
      </c>
      <c r="S985" s="27" t="s">
        <v>811</v>
      </c>
      <c r="T985" s="54" t="s">
        <v>811</v>
      </c>
      <c r="U985" s="27" t="s">
        <v>811</v>
      </c>
      <c r="V985" s="27" t="s">
        <v>811</v>
      </c>
      <c r="W985" s="27" t="s">
        <v>811</v>
      </c>
      <c r="X985" s="990"/>
    </row>
    <row r="986" spans="1:24" ht="15.6">
      <c r="A986" s="649" t="s">
        <v>1556</v>
      </c>
      <c r="B986" s="55">
        <v>44434</v>
      </c>
      <c r="C986" t="s">
        <v>1648</v>
      </c>
      <c r="D986" s="50">
        <v>0.33333333333333331</v>
      </c>
      <c r="E986" s="27" t="s">
        <v>1759</v>
      </c>
      <c r="F986" s="27">
        <v>0</v>
      </c>
      <c r="G986" s="27" t="s">
        <v>714</v>
      </c>
      <c r="H986" s="27" t="s">
        <v>1112</v>
      </c>
      <c r="I986" s="27">
        <v>6.35</v>
      </c>
      <c r="J986" s="54">
        <v>3.15</v>
      </c>
      <c r="K986" s="51">
        <v>0.49606299212598426</v>
      </c>
      <c r="L986" s="27">
        <v>5</v>
      </c>
      <c r="M986" s="23">
        <v>17.8</v>
      </c>
      <c r="N986" s="24">
        <v>0.46</v>
      </c>
      <c r="O986" s="988">
        <v>4.8398534246829938E-2</v>
      </c>
      <c r="P986" s="27" t="s">
        <v>811</v>
      </c>
      <c r="Q986" s="27" t="s">
        <v>811</v>
      </c>
      <c r="R986" s="54" t="s">
        <v>811</v>
      </c>
      <c r="S986" s="27" t="s">
        <v>811</v>
      </c>
      <c r="T986" s="54" t="s">
        <v>811</v>
      </c>
      <c r="U986" s="27" t="s">
        <v>811</v>
      </c>
      <c r="V986" s="27" t="s">
        <v>811</v>
      </c>
      <c r="W986" s="27" t="s">
        <v>811</v>
      </c>
      <c r="X986" s="990"/>
    </row>
    <row r="987" spans="1:24" ht="15.6">
      <c r="A987" s="649" t="s">
        <v>1556</v>
      </c>
      <c r="B987" s="55">
        <v>44434</v>
      </c>
      <c r="C987" t="s">
        <v>1648</v>
      </c>
      <c r="D987" s="50">
        <v>0.33333333333333331</v>
      </c>
      <c r="E987" s="27" t="s">
        <v>1759</v>
      </c>
      <c r="F987" s="27">
        <v>0</v>
      </c>
      <c r="G987" s="27" t="s">
        <v>714</v>
      </c>
      <c r="H987" s="27" t="s">
        <v>1112</v>
      </c>
      <c r="I987" s="27">
        <v>6.35</v>
      </c>
      <c r="J987" s="54">
        <v>3.15</v>
      </c>
      <c r="K987" s="51">
        <v>0.49606299212598426</v>
      </c>
      <c r="L987" s="27">
        <v>6</v>
      </c>
      <c r="M987" s="23">
        <v>13.7</v>
      </c>
      <c r="N987" s="24">
        <v>0.1</v>
      </c>
      <c r="O987" s="988">
        <v>9.6411215481891511E-3</v>
      </c>
      <c r="P987" s="22">
        <v>6.02</v>
      </c>
      <c r="Q987" s="23">
        <v>17.399999999999999</v>
      </c>
      <c r="R987" s="655">
        <v>0.86681470859079002</v>
      </c>
      <c r="S987" s="24">
        <v>41.237163120567359</v>
      </c>
      <c r="T987" s="68">
        <v>9.796857142857144</v>
      </c>
      <c r="U987" s="24">
        <v>10.053458482142856</v>
      </c>
      <c r="V987" s="989">
        <v>0.49353659296574254</v>
      </c>
      <c r="W987" s="24">
        <v>19.850315625</v>
      </c>
      <c r="X987" s="990"/>
    </row>
    <row r="988" spans="1:24" ht="15.6">
      <c r="A988" s="649" t="s">
        <v>1556</v>
      </c>
      <c r="B988" s="55">
        <v>44447</v>
      </c>
      <c r="C988" t="s">
        <v>1648</v>
      </c>
      <c r="D988" s="50">
        <v>0.39583333333333331</v>
      </c>
      <c r="E988" s="27" t="s">
        <v>1045</v>
      </c>
      <c r="F988" s="27">
        <v>1</v>
      </c>
      <c r="G988" s="27" t="s">
        <v>1659</v>
      </c>
      <c r="H988" s="27" t="s">
        <v>1045</v>
      </c>
      <c r="I988" s="27">
        <v>6.2</v>
      </c>
      <c r="J988" s="54">
        <v>3.5</v>
      </c>
      <c r="K988" s="51">
        <v>0.56451612903225801</v>
      </c>
      <c r="L988" s="27">
        <v>0.5</v>
      </c>
      <c r="M988" s="23">
        <v>23.8</v>
      </c>
      <c r="N988" s="24">
        <v>6.8049999999999997</v>
      </c>
      <c r="O988" s="988">
        <v>0.80546244578642034</v>
      </c>
      <c r="P988" s="27" t="s">
        <v>811</v>
      </c>
      <c r="Q988" s="27" t="s">
        <v>811</v>
      </c>
      <c r="R988" s="54" t="s">
        <v>811</v>
      </c>
      <c r="S988" s="27" t="s">
        <v>811</v>
      </c>
      <c r="T988" s="54" t="s">
        <v>811</v>
      </c>
      <c r="U988" s="27" t="s">
        <v>811</v>
      </c>
      <c r="V988" s="27" t="s">
        <v>811</v>
      </c>
      <c r="W988" s="27" t="s">
        <v>811</v>
      </c>
      <c r="X988" s="990"/>
    </row>
    <row r="989" spans="1:24" ht="15.6">
      <c r="A989" s="649" t="s">
        <v>1556</v>
      </c>
      <c r="B989" s="55">
        <v>44447</v>
      </c>
      <c r="C989" t="s">
        <v>1648</v>
      </c>
      <c r="D989" s="50">
        <v>0.39583333333333331</v>
      </c>
      <c r="E989" s="27" t="s">
        <v>1045</v>
      </c>
      <c r="F989" s="27">
        <v>1</v>
      </c>
      <c r="G989" s="27" t="s">
        <v>1659</v>
      </c>
      <c r="H989" s="27" t="s">
        <v>1045</v>
      </c>
      <c r="I989" s="27">
        <v>6.2</v>
      </c>
      <c r="J989" s="54">
        <v>3.5</v>
      </c>
      <c r="K989" s="51">
        <v>0.56451612903225801</v>
      </c>
      <c r="L989" s="27">
        <v>2</v>
      </c>
      <c r="M989" s="23">
        <v>23.7</v>
      </c>
      <c r="N989" s="24">
        <v>6.5149999999999997</v>
      </c>
      <c r="O989" s="988">
        <v>0.76969216667229112</v>
      </c>
      <c r="P989" s="27" t="s">
        <v>811</v>
      </c>
      <c r="Q989" s="27" t="s">
        <v>811</v>
      </c>
      <c r="R989" s="54" t="s">
        <v>811</v>
      </c>
      <c r="S989" s="27" t="s">
        <v>811</v>
      </c>
      <c r="T989" s="54" t="s">
        <v>811</v>
      </c>
      <c r="U989" s="27" t="s">
        <v>811</v>
      </c>
      <c r="V989" s="27" t="s">
        <v>811</v>
      </c>
      <c r="W989" s="27" t="s">
        <v>811</v>
      </c>
      <c r="X989" s="990"/>
    </row>
    <row r="990" spans="1:24" ht="15.6">
      <c r="A990" s="649" t="s">
        <v>1556</v>
      </c>
      <c r="B990" s="55">
        <v>44447</v>
      </c>
      <c r="C990" t="s">
        <v>1648</v>
      </c>
      <c r="D990" s="50">
        <v>0.39583333333333331</v>
      </c>
      <c r="E990" s="27" t="s">
        <v>1045</v>
      </c>
      <c r="F990" s="27">
        <v>1</v>
      </c>
      <c r="G990" s="27" t="s">
        <v>1659</v>
      </c>
      <c r="H990" s="27" t="s">
        <v>1045</v>
      </c>
      <c r="I990" s="27">
        <v>6.2</v>
      </c>
      <c r="J990" s="54">
        <v>3.5</v>
      </c>
      <c r="K990" s="51">
        <v>0.56451612903225801</v>
      </c>
      <c r="L990" s="27">
        <v>4</v>
      </c>
      <c r="M990" s="23">
        <v>23.5</v>
      </c>
      <c r="N990" s="24">
        <v>5.77</v>
      </c>
      <c r="O990" s="988">
        <v>0.67911895539666689</v>
      </c>
      <c r="P990" s="27" t="s">
        <v>811</v>
      </c>
      <c r="Q990" s="27" t="s">
        <v>811</v>
      </c>
      <c r="R990" s="54" t="s">
        <v>811</v>
      </c>
      <c r="S990" s="27" t="s">
        <v>811</v>
      </c>
      <c r="T990" s="54" t="s">
        <v>811</v>
      </c>
      <c r="U990" s="27" t="s">
        <v>811</v>
      </c>
      <c r="V990" s="27" t="s">
        <v>811</v>
      </c>
      <c r="W990" s="27" t="s">
        <v>811</v>
      </c>
      <c r="X990" s="990"/>
    </row>
    <row r="991" spans="1:24" ht="15.6">
      <c r="A991" s="649" t="s">
        <v>1556</v>
      </c>
      <c r="B991" s="55">
        <v>44447</v>
      </c>
      <c r="C991" t="s">
        <v>1648</v>
      </c>
      <c r="D991" s="50">
        <v>0.39583333333333331</v>
      </c>
      <c r="E991" s="27" t="s">
        <v>1045</v>
      </c>
      <c r="F991" s="27">
        <v>1</v>
      </c>
      <c r="G991" s="27" t="s">
        <v>1659</v>
      </c>
      <c r="H991" s="27" t="s">
        <v>1045</v>
      </c>
      <c r="I991" s="27">
        <v>6.2</v>
      </c>
      <c r="J991" s="54">
        <v>3.5</v>
      </c>
      <c r="K991" s="51">
        <v>0.56451612903225801</v>
      </c>
      <c r="L991" s="27">
        <v>6</v>
      </c>
      <c r="M991" s="23">
        <v>14.2</v>
      </c>
      <c r="N991" s="24">
        <v>0.14000000000000001</v>
      </c>
      <c r="O991" s="988">
        <v>1.3646703561802183E-2</v>
      </c>
      <c r="P991" s="27" t="s">
        <v>811</v>
      </c>
      <c r="Q991" s="27" t="s">
        <v>811</v>
      </c>
      <c r="R991" s="54" t="s">
        <v>811</v>
      </c>
      <c r="S991" s="27" t="s">
        <v>811</v>
      </c>
      <c r="T991" s="54" t="s">
        <v>811</v>
      </c>
      <c r="U991" s="27" t="s">
        <v>811</v>
      </c>
      <c r="V991" s="27" t="s">
        <v>811</v>
      </c>
      <c r="W991" s="27" t="s">
        <v>811</v>
      </c>
      <c r="X991" s="990"/>
    </row>
    <row r="992" spans="1:24" ht="15.6">
      <c r="A992" s="649" t="s">
        <v>1558</v>
      </c>
      <c r="B992" s="55">
        <v>44392</v>
      </c>
      <c r="C992" t="s">
        <v>1694</v>
      </c>
      <c r="D992" s="50">
        <v>0.32291666666666669</v>
      </c>
      <c r="E992" s="27" t="s">
        <v>1758</v>
      </c>
      <c r="F992" s="27">
        <v>0</v>
      </c>
      <c r="G992" s="27" t="s">
        <v>714</v>
      </c>
      <c r="H992" s="27" t="s">
        <v>1770</v>
      </c>
      <c r="I992" s="27">
        <v>6.7</v>
      </c>
      <c r="J992" s="54">
        <v>1.05</v>
      </c>
      <c r="K992" s="51">
        <v>0.15671641791044777</v>
      </c>
      <c r="L992" s="27">
        <v>0.5</v>
      </c>
      <c r="M992" s="23">
        <v>23.3</v>
      </c>
      <c r="N992" s="24">
        <v>9.0449999999999999</v>
      </c>
      <c r="O992" s="988">
        <v>1.0605745828603872</v>
      </c>
      <c r="P992" s="22">
        <v>7.51</v>
      </c>
      <c r="Q992" s="23">
        <v>31</v>
      </c>
      <c r="R992" s="68">
        <v>2.6404284340503312</v>
      </c>
      <c r="S992" s="24">
        <v>65.193033884948761</v>
      </c>
      <c r="T992" s="68">
        <v>25.688214285714288</v>
      </c>
      <c r="U992" s="24">
        <v>6.3623638392857078</v>
      </c>
      <c r="V992" s="989">
        <v>0.8014898884359607</v>
      </c>
      <c r="W992" s="24">
        <v>32.050578124999994</v>
      </c>
      <c r="X992" s="990"/>
    </row>
    <row r="993" spans="1:24" ht="15.6">
      <c r="A993" s="649" t="s">
        <v>1558</v>
      </c>
      <c r="B993" s="55">
        <v>44392</v>
      </c>
      <c r="C993" t="s">
        <v>1694</v>
      </c>
      <c r="D993" s="50">
        <v>0.32291666666666669</v>
      </c>
      <c r="E993" s="27" t="s">
        <v>1758</v>
      </c>
      <c r="F993" s="27">
        <v>0</v>
      </c>
      <c r="G993" s="27" t="s">
        <v>714</v>
      </c>
      <c r="H993" s="27" t="s">
        <v>1770</v>
      </c>
      <c r="I993" s="27">
        <v>6.7</v>
      </c>
      <c r="J993" s="54">
        <v>1.05</v>
      </c>
      <c r="K993" s="51">
        <v>0.15671641791044777</v>
      </c>
      <c r="L993" s="27">
        <v>2</v>
      </c>
      <c r="M993" s="23">
        <v>22.9</v>
      </c>
      <c r="N993" s="24">
        <v>8.1050000000000004</v>
      </c>
      <c r="O993" s="988">
        <v>0.94318383021683194</v>
      </c>
      <c r="P993" s="27" t="s">
        <v>811</v>
      </c>
      <c r="Q993" s="27" t="s">
        <v>811</v>
      </c>
      <c r="R993" s="54" t="s">
        <v>811</v>
      </c>
      <c r="S993" s="27" t="s">
        <v>811</v>
      </c>
      <c r="T993" s="54" t="s">
        <v>811</v>
      </c>
      <c r="U993" s="27" t="s">
        <v>811</v>
      </c>
      <c r="V993" s="27" t="s">
        <v>811</v>
      </c>
      <c r="W993" s="27" t="s">
        <v>811</v>
      </c>
      <c r="X993" s="990"/>
    </row>
    <row r="994" spans="1:24" ht="15.6">
      <c r="A994" s="649" t="s">
        <v>1558</v>
      </c>
      <c r="B994" s="55">
        <v>44392</v>
      </c>
      <c r="C994" t="s">
        <v>1694</v>
      </c>
      <c r="D994" s="50">
        <v>0.32291666666666669</v>
      </c>
      <c r="E994" s="27" t="s">
        <v>1758</v>
      </c>
      <c r="F994" s="27">
        <v>0</v>
      </c>
      <c r="G994" s="27" t="s">
        <v>714</v>
      </c>
      <c r="H994" s="27" t="s">
        <v>1770</v>
      </c>
      <c r="I994" s="27">
        <v>6.7</v>
      </c>
      <c r="J994" s="54">
        <v>1.05</v>
      </c>
      <c r="K994" s="51">
        <v>0.15671641791044777</v>
      </c>
      <c r="L994" s="27">
        <v>4</v>
      </c>
      <c r="M994" s="23">
        <v>18</v>
      </c>
      <c r="N994" s="24">
        <v>0.28000000000000003</v>
      </c>
      <c r="O994" s="988">
        <v>2.958128822687978E-2</v>
      </c>
      <c r="P994" s="27" t="s">
        <v>811</v>
      </c>
      <c r="Q994" s="27" t="s">
        <v>811</v>
      </c>
      <c r="R994" s="54" t="s">
        <v>811</v>
      </c>
      <c r="S994" s="27" t="s">
        <v>811</v>
      </c>
      <c r="T994" s="54" t="s">
        <v>811</v>
      </c>
      <c r="U994" s="27" t="s">
        <v>811</v>
      </c>
      <c r="V994" s="27" t="s">
        <v>811</v>
      </c>
      <c r="W994" s="27" t="s">
        <v>811</v>
      </c>
      <c r="X994" s="990"/>
    </row>
    <row r="995" spans="1:24" ht="15.6">
      <c r="A995" s="649" t="s">
        <v>1558</v>
      </c>
      <c r="B995" s="55">
        <v>44392</v>
      </c>
      <c r="C995" t="s">
        <v>1694</v>
      </c>
      <c r="D995" s="50">
        <v>0.32291666666666669</v>
      </c>
      <c r="E995" s="27" t="s">
        <v>1758</v>
      </c>
      <c r="F995" s="27">
        <v>0</v>
      </c>
      <c r="G995" s="27" t="s">
        <v>714</v>
      </c>
      <c r="H995" s="27" t="s">
        <v>1770</v>
      </c>
      <c r="I995" s="27">
        <v>6.7</v>
      </c>
      <c r="J995" s="54">
        <v>1.05</v>
      </c>
      <c r="K995" s="51">
        <v>0.15671641791044777</v>
      </c>
      <c r="L995" s="27">
        <v>6</v>
      </c>
      <c r="M995" s="23">
        <v>10.8</v>
      </c>
      <c r="N995" s="24">
        <v>0.11</v>
      </c>
      <c r="O995" s="988">
        <v>9.9310507192207319E-3</v>
      </c>
      <c r="P995" s="22">
        <v>6.12</v>
      </c>
      <c r="Q995" s="23">
        <v>88.699999999999989</v>
      </c>
      <c r="R995" s="68">
        <v>8.3830145045136639</v>
      </c>
      <c r="S995" s="24">
        <v>161.17412139999999</v>
      </c>
      <c r="T995" s="68">
        <v>0.70428571428571429</v>
      </c>
      <c r="U995" s="24">
        <v>24.465542410714285</v>
      </c>
      <c r="V995" s="989">
        <v>2.7981347778302093E-2</v>
      </c>
      <c r="W995" s="24">
        <v>25.169828124999999</v>
      </c>
      <c r="X995" s="990"/>
    </row>
    <row r="996" spans="1:24" ht="15.6">
      <c r="A996" s="649" t="s">
        <v>1558</v>
      </c>
      <c r="B996" s="55">
        <v>44406</v>
      </c>
      <c r="C996" t="s">
        <v>1694</v>
      </c>
      <c r="D996" s="27" t="s">
        <v>815</v>
      </c>
      <c r="E996" s="27" t="s">
        <v>1655</v>
      </c>
      <c r="F996" s="27">
        <v>1</v>
      </c>
      <c r="G996" s="27" t="s">
        <v>1007</v>
      </c>
      <c r="H996" s="27" t="s">
        <v>1770</v>
      </c>
      <c r="I996" s="27">
        <v>7.1</v>
      </c>
      <c r="J996" s="54">
        <v>1.05</v>
      </c>
      <c r="K996" s="51">
        <v>0.147887323943662</v>
      </c>
      <c r="L996" s="27">
        <v>0.5</v>
      </c>
      <c r="M996" s="23">
        <v>26.1</v>
      </c>
      <c r="N996" s="24">
        <v>9.0350000000000001</v>
      </c>
      <c r="O996" s="988">
        <v>1.1157400842955822</v>
      </c>
      <c r="P996" s="22">
        <v>8.56</v>
      </c>
      <c r="Q996" s="23">
        <v>31</v>
      </c>
      <c r="R996" s="68">
        <v>2.373043276171817</v>
      </c>
      <c r="S996" s="24">
        <v>52.899889676910931</v>
      </c>
      <c r="T996" s="68">
        <v>12.737857142857143</v>
      </c>
      <c r="U996" s="24">
        <v>9.096694940476187</v>
      </c>
      <c r="V996" s="989">
        <v>0.58338073958385239</v>
      </c>
      <c r="W996" s="24">
        <v>21.834552083333328</v>
      </c>
      <c r="X996" s="990"/>
    </row>
    <row r="997" spans="1:24" ht="15.6">
      <c r="A997" s="649" t="s">
        <v>1558</v>
      </c>
      <c r="B997" s="55">
        <v>44406</v>
      </c>
      <c r="C997" t="s">
        <v>1694</v>
      </c>
      <c r="D997" s="27" t="s">
        <v>815</v>
      </c>
      <c r="E997" s="27" t="s">
        <v>1655</v>
      </c>
      <c r="F997" s="27">
        <v>1</v>
      </c>
      <c r="G997" s="27" t="s">
        <v>1007</v>
      </c>
      <c r="H997" s="27" t="s">
        <v>1770</v>
      </c>
      <c r="I997" s="27">
        <v>7.1</v>
      </c>
      <c r="J997" s="54">
        <v>1.05</v>
      </c>
      <c r="K997" s="51">
        <v>0.147887323943662</v>
      </c>
      <c r="L997" s="27">
        <v>2</v>
      </c>
      <c r="M997" s="23">
        <v>25.3</v>
      </c>
      <c r="N997" s="24">
        <v>9.32</v>
      </c>
      <c r="O997" s="988">
        <v>1.1342578576851303</v>
      </c>
      <c r="P997" s="27" t="s">
        <v>811</v>
      </c>
      <c r="Q997" s="27" t="s">
        <v>811</v>
      </c>
      <c r="R997" s="54" t="s">
        <v>811</v>
      </c>
      <c r="S997" s="27" t="s">
        <v>811</v>
      </c>
      <c r="T997" s="54" t="s">
        <v>811</v>
      </c>
      <c r="U997" s="27" t="s">
        <v>811</v>
      </c>
      <c r="V997" s="27" t="s">
        <v>811</v>
      </c>
      <c r="W997" s="27" t="s">
        <v>811</v>
      </c>
      <c r="X997" s="990"/>
    </row>
    <row r="998" spans="1:24" ht="15.6">
      <c r="A998" s="649" t="s">
        <v>1558</v>
      </c>
      <c r="B998" s="55">
        <v>44406</v>
      </c>
      <c r="C998" t="s">
        <v>1694</v>
      </c>
      <c r="D998" s="27" t="s">
        <v>815</v>
      </c>
      <c r="E998" s="27" t="s">
        <v>1655</v>
      </c>
      <c r="F998" s="27">
        <v>1</v>
      </c>
      <c r="G998" s="27" t="s">
        <v>1007</v>
      </c>
      <c r="H998" s="27" t="s">
        <v>1770</v>
      </c>
      <c r="I998" s="27">
        <v>7.1</v>
      </c>
      <c r="J998" s="54">
        <v>1.05</v>
      </c>
      <c r="K998" s="51">
        <v>0.147887323943662</v>
      </c>
      <c r="L998" s="27">
        <v>4</v>
      </c>
      <c r="M998" s="23">
        <v>18.899999999999999</v>
      </c>
      <c r="N998" s="24">
        <v>0.55000000000000004</v>
      </c>
      <c r="O998" s="988">
        <v>5.9180762993007313E-2</v>
      </c>
      <c r="P998" s="27" t="s">
        <v>811</v>
      </c>
      <c r="Q998" s="27" t="s">
        <v>811</v>
      </c>
      <c r="R998" s="54" t="s">
        <v>811</v>
      </c>
      <c r="S998" s="27" t="s">
        <v>811</v>
      </c>
      <c r="T998" s="54" t="s">
        <v>811</v>
      </c>
      <c r="U998" s="27" t="s">
        <v>811</v>
      </c>
      <c r="V998" s="27" t="s">
        <v>811</v>
      </c>
      <c r="W998" s="27" t="s">
        <v>811</v>
      </c>
      <c r="X998" s="990"/>
    </row>
    <row r="999" spans="1:24" ht="15.6">
      <c r="A999" s="649" t="s">
        <v>1558</v>
      </c>
      <c r="B999" s="55">
        <v>44406</v>
      </c>
      <c r="C999" t="s">
        <v>1694</v>
      </c>
      <c r="D999" s="27" t="s">
        <v>815</v>
      </c>
      <c r="E999" s="27" t="s">
        <v>1655</v>
      </c>
      <c r="F999" s="27">
        <v>1</v>
      </c>
      <c r="G999" s="27" t="s">
        <v>1007</v>
      </c>
      <c r="H999" s="27" t="s">
        <v>1770</v>
      </c>
      <c r="I999" s="27">
        <v>7.1</v>
      </c>
      <c r="J999" s="54">
        <v>1.05</v>
      </c>
      <c r="K999" s="51">
        <v>0.147887323943662</v>
      </c>
      <c r="L999" s="27">
        <v>6</v>
      </c>
      <c r="M999" s="23">
        <v>12.2</v>
      </c>
      <c r="N999" s="24">
        <v>0.125</v>
      </c>
      <c r="O999" s="988">
        <v>1.1653779845790644E-2</v>
      </c>
      <c r="P999" s="22">
        <v>6.52</v>
      </c>
      <c r="Q999" s="23">
        <v>99.2</v>
      </c>
      <c r="R999" s="68">
        <v>18.804252143458104</v>
      </c>
      <c r="S999" s="24">
        <v>292.45859732072495</v>
      </c>
      <c r="T999" s="68">
        <v>15.46359970238095</v>
      </c>
      <c r="U999" s="24">
        <v>5.435952380952382</v>
      </c>
      <c r="V999" s="989">
        <v>0.73990101035287903</v>
      </c>
      <c r="W999" s="24">
        <v>20.899552083333333</v>
      </c>
      <c r="X999" s="990"/>
    </row>
    <row r="1000" spans="1:24" ht="15.6">
      <c r="A1000" s="649" t="s">
        <v>1558</v>
      </c>
      <c r="B1000" s="55">
        <v>44420</v>
      </c>
      <c r="C1000" t="s">
        <v>1694</v>
      </c>
      <c r="D1000" s="50">
        <v>0.33333333333333331</v>
      </c>
      <c r="E1000" s="27" t="s">
        <v>1037</v>
      </c>
      <c r="F1000" s="27">
        <v>1</v>
      </c>
      <c r="G1000" s="27" t="s">
        <v>1656</v>
      </c>
      <c r="H1000" s="27" t="s">
        <v>1673</v>
      </c>
      <c r="I1000" s="27">
        <v>6.9</v>
      </c>
      <c r="J1000" s="54">
        <v>0.85</v>
      </c>
      <c r="K1000" s="51">
        <v>0.12318840579710144</v>
      </c>
      <c r="L1000" s="27">
        <v>0.5</v>
      </c>
      <c r="M1000" s="23">
        <v>25.4</v>
      </c>
      <c r="N1000" s="24">
        <v>7.75</v>
      </c>
      <c r="O1000" s="988">
        <v>0.94491727040675799</v>
      </c>
      <c r="P1000" s="22">
        <v>7.81</v>
      </c>
      <c r="Q1000" s="23">
        <v>31.500000000000004</v>
      </c>
      <c r="R1000" s="655">
        <v>2.1670367714769752</v>
      </c>
      <c r="S1000" s="24">
        <v>66.138660362490143</v>
      </c>
      <c r="T1000" s="68">
        <v>86.092857142857156</v>
      </c>
      <c r="U1000" s="24">
        <v>13.019799107142859</v>
      </c>
      <c r="V1000" s="989">
        <v>0.86863636189608373</v>
      </c>
      <c r="W1000" s="24">
        <v>99.112656250000015</v>
      </c>
      <c r="X1000" s="990"/>
    </row>
    <row r="1001" spans="1:24" ht="15.6">
      <c r="A1001" s="649" t="s">
        <v>1558</v>
      </c>
      <c r="B1001" s="55">
        <v>44420</v>
      </c>
      <c r="C1001" t="s">
        <v>1694</v>
      </c>
      <c r="D1001" s="50">
        <v>0.33333333333333331</v>
      </c>
      <c r="E1001" s="27" t="s">
        <v>1037</v>
      </c>
      <c r="F1001" s="27">
        <v>1</v>
      </c>
      <c r="G1001" s="27" t="s">
        <v>1656</v>
      </c>
      <c r="H1001" s="27" t="s">
        <v>1673</v>
      </c>
      <c r="I1001" s="27">
        <v>6.9</v>
      </c>
      <c r="J1001" s="54">
        <v>0.85</v>
      </c>
      <c r="K1001" s="51">
        <v>0.12318840579710144</v>
      </c>
      <c r="L1001" s="27">
        <v>2</v>
      </c>
      <c r="M1001" s="23">
        <v>25.3</v>
      </c>
      <c r="N1001" s="24">
        <v>7.8550000000000004</v>
      </c>
      <c r="O1001" s="988">
        <v>0.95596517941166292</v>
      </c>
      <c r="P1001" s="27" t="s">
        <v>811</v>
      </c>
      <c r="Q1001" s="27" t="s">
        <v>811</v>
      </c>
      <c r="R1001" s="54" t="s">
        <v>811</v>
      </c>
      <c r="S1001" s="27" t="s">
        <v>811</v>
      </c>
      <c r="T1001" s="54" t="s">
        <v>811</v>
      </c>
      <c r="U1001" s="27" t="s">
        <v>811</v>
      </c>
      <c r="V1001" s="27" t="s">
        <v>811</v>
      </c>
      <c r="W1001" s="27" t="s">
        <v>811</v>
      </c>
      <c r="X1001" s="990"/>
    </row>
    <row r="1002" spans="1:24" ht="15.6">
      <c r="A1002" s="649" t="s">
        <v>1558</v>
      </c>
      <c r="B1002" s="55">
        <v>44420</v>
      </c>
      <c r="C1002" t="s">
        <v>1694</v>
      </c>
      <c r="D1002" s="50">
        <v>0.33333333333333331</v>
      </c>
      <c r="E1002" s="27" t="s">
        <v>1037</v>
      </c>
      <c r="F1002" s="27">
        <v>1</v>
      </c>
      <c r="G1002" s="27" t="s">
        <v>1656</v>
      </c>
      <c r="H1002" s="27" t="s">
        <v>1673</v>
      </c>
      <c r="I1002" s="27">
        <v>6.9</v>
      </c>
      <c r="J1002" s="54">
        <v>0.85</v>
      </c>
      <c r="K1002" s="51">
        <v>0.12318840579710144</v>
      </c>
      <c r="L1002" s="27">
        <v>4</v>
      </c>
      <c r="M1002" s="23">
        <v>18.8</v>
      </c>
      <c r="N1002" s="24">
        <v>0.13500000000000001</v>
      </c>
      <c r="O1002" s="988">
        <v>1.4496831647689421E-2</v>
      </c>
      <c r="P1002" s="27" t="s">
        <v>811</v>
      </c>
      <c r="Q1002" s="27" t="s">
        <v>811</v>
      </c>
      <c r="R1002" s="54" t="s">
        <v>811</v>
      </c>
      <c r="S1002" s="27" t="s">
        <v>811</v>
      </c>
      <c r="T1002" s="54" t="s">
        <v>811</v>
      </c>
      <c r="U1002" s="27" t="s">
        <v>811</v>
      </c>
      <c r="V1002" s="27" t="s">
        <v>811</v>
      </c>
      <c r="W1002" s="27" t="s">
        <v>811</v>
      </c>
      <c r="X1002" s="990"/>
    </row>
    <row r="1003" spans="1:24" ht="15.6">
      <c r="A1003" s="649" t="s">
        <v>1558</v>
      </c>
      <c r="B1003" s="55">
        <v>44420</v>
      </c>
      <c r="C1003" t="s">
        <v>1694</v>
      </c>
      <c r="D1003" s="50">
        <v>0.33333333333333331</v>
      </c>
      <c r="E1003" s="27" t="s">
        <v>1037</v>
      </c>
      <c r="F1003" s="27">
        <v>1</v>
      </c>
      <c r="G1003" s="27" t="s">
        <v>1656</v>
      </c>
      <c r="H1003" s="27" t="s">
        <v>1673</v>
      </c>
      <c r="I1003" s="27">
        <v>6.9</v>
      </c>
      <c r="J1003" s="54">
        <v>0.85</v>
      </c>
      <c r="K1003" s="51">
        <v>0.12318840579710144</v>
      </c>
      <c r="L1003" s="27">
        <v>6</v>
      </c>
      <c r="M1003" s="23">
        <v>11.8</v>
      </c>
      <c r="N1003" s="24">
        <v>0.1</v>
      </c>
      <c r="O1003" s="988">
        <v>9.2385840326331455E-3</v>
      </c>
      <c r="P1003" s="22">
        <v>6.86</v>
      </c>
      <c r="Q1003" s="23">
        <v>96.299999999999983</v>
      </c>
      <c r="R1003" s="655">
        <v>14.2083503369124</v>
      </c>
      <c r="S1003" s="24">
        <v>236.98184397163118</v>
      </c>
      <c r="T1003" s="68">
        <v>13.551428571428573</v>
      </c>
      <c r="U1003" s="24">
        <v>24.607727678571429</v>
      </c>
      <c r="V1003" s="989">
        <v>0.35512914600748208</v>
      </c>
      <c r="W1003" s="24">
        <v>38.159156250000002</v>
      </c>
      <c r="X1003" s="990"/>
    </row>
    <row r="1004" spans="1:24" ht="15.6">
      <c r="A1004" s="649" t="s">
        <v>1558</v>
      </c>
      <c r="B1004" s="55">
        <v>44434</v>
      </c>
      <c r="C1004" t="s">
        <v>1694</v>
      </c>
      <c r="D1004" s="50">
        <v>0.3125</v>
      </c>
      <c r="E1004" s="27" t="s">
        <v>1759</v>
      </c>
      <c r="F1004" s="27">
        <v>0</v>
      </c>
      <c r="G1004" s="27" t="s">
        <v>714</v>
      </c>
      <c r="H1004" s="27" t="s">
        <v>1771</v>
      </c>
      <c r="I1004" s="27">
        <v>6.8</v>
      </c>
      <c r="J1004" s="54">
        <v>0.55000000000000004</v>
      </c>
      <c r="K1004" s="51">
        <v>8.0882352941176475E-2</v>
      </c>
      <c r="L1004" s="27">
        <v>0.5</v>
      </c>
      <c r="M1004" s="23">
        <v>27</v>
      </c>
      <c r="N1004" s="24">
        <v>8.35</v>
      </c>
      <c r="O1004" s="988">
        <v>1.0480237332342202</v>
      </c>
      <c r="P1004" s="22">
        <v>8.67</v>
      </c>
      <c r="Q1004" s="23">
        <v>35.4</v>
      </c>
      <c r="R1004" s="54" t="s">
        <v>866</v>
      </c>
      <c r="S1004" s="24">
        <v>70.236375098502748</v>
      </c>
      <c r="T1004" s="68">
        <v>22.274047619047625</v>
      </c>
      <c r="U1004" s="24">
        <v>13.106671130952375</v>
      </c>
      <c r="V1004" s="989">
        <v>0.6295532822958162</v>
      </c>
      <c r="W1004" s="24">
        <v>35.38071875</v>
      </c>
      <c r="X1004" s="990"/>
    </row>
    <row r="1005" spans="1:24" ht="15.6">
      <c r="A1005" s="649" t="s">
        <v>1558</v>
      </c>
      <c r="B1005" s="55">
        <v>44434</v>
      </c>
      <c r="C1005" t="s">
        <v>1694</v>
      </c>
      <c r="D1005" s="50">
        <v>0.3125</v>
      </c>
      <c r="E1005" s="27" t="s">
        <v>1759</v>
      </c>
      <c r="F1005" s="27">
        <v>0</v>
      </c>
      <c r="G1005" s="27" t="s">
        <v>714</v>
      </c>
      <c r="H1005" s="27" t="s">
        <v>1771</v>
      </c>
      <c r="I1005" s="27">
        <v>6.8</v>
      </c>
      <c r="J1005" s="54">
        <v>0.55000000000000004</v>
      </c>
      <c r="K1005" s="51">
        <v>8.0882352941176475E-2</v>
      </c>
      <c r="L1005" s="27">
        <v>1.5</v>
      </c>
      <c r="M1005" s="23">
        <v>26.4</v>
      </c>
      <c r="N1005" s="24">
        <v>7.87</v>
      </c>
      <c r="O1005" s="988">
        <v>0.97716740188768048</v>
      </c>
      <c r="P1005" s="27" t="s">
        <v>811</v>
      </c>
      <c r="Q1005" s="27" t="s">
        <v>811</v>
      </c>
      <c r="R1005" s="54" t="s">
        <v>811</v>
      </c>
      <c r="S1005" s="27" t="s">
        <v>811</v>
      </c>
      <c r="T1005" s="54" t="s">
        <v>811</v>
      </c>
      <c r="U1005" s="27" t="s">
        <v>811</v>
      </c>
      <c r="V1005" s="27" t="s">
        <v>811</v>
      </c>
      <c r="W1005" s="27" t="s">
        <v>811</v>
      </c>
      <c r="X1005" s="990"/>
    </row>
    <row r="1006" spans="1:24" ht="15.6">
      <c r="A1006" s="649" t="s">
        <v>1558</v>
      </c>
      <c r="B1006" s="55">
        <v>44434</v>
      </c>
      <c r="C1006" t="s">
        <v>1694</v>
      </c>
      <c r="D1006" s="50">
        <v>0.3125</v>
      </c>
      <c r="E1006" s="27" t="s">
        <v>1759</v>
      </c>
      <c r="F1006" s="27">
        <v>0</v>
      </c>
      <c r="G1006" s="27" t="s">
        <v>714</v>
      </c>
      <c r="H1006" s="27" t="s">
        <v>1771</v>
      </c>
      <c r="I1006" s="27">
        <v>6.8</v>
      </c>
      <c r="J1006" s="54">
        <v>0.55000000000000004</v>
      </c>
      <c r="K1006" s="51">
        <v>8.0882352941176475E-2</v>
      </c>
      <c r="L1006" s="27">
        <v>2</v>
      </c>
      <c r="M1006" s="23">
        <v>26.1</v>
      </c>
      <c r="N1006" s="24">
        <v>7.4349999999999996</v>
      </c>
      <c r="O1006" s="988">
        <v>0.91815467921833471</v>
      </c>
      <c r="P1006" s="27" t="s">
        <v>811</v>
      </c>
      <c r="Q1006" s="27" t="s">
        <v>811</v>
      </c>
      <c r="R1006" s="54" t="s">
        <v>811</v>
      </c>
      <c r="S1006" s="27" t="s">
        <v>811</v>
      </c>
      <c r="T1006" s="54" t="s">
        <v>811</v>
      </c>
      <c r="U1006" s="27" t="s">
        <v>811</v>
      </c>
      <c r="V1006" s="27" t="s">
        <v>811</v>
      </c>
      <c r="W1006" s="27" t="s">
        <v>811</v>
      </c>
      <c r="X1006" s="990"/>
    </row>
    <row r="1007" spans="1:24" ht="15.6">
      <c r="A1007" s="649" t="s">
        <v>1558</v>
      </c>
      <c r="B1007" s="55">
        <v>44434</v>
      </c>
      <c r="C1007" t="s">
        <v>1694</v>
      </c>
      <c r="D1007" s="50">
        <v>0.3125</v>
      </c>
      <c r="E1007" s="27" t="s">
        <v>1759</v>
      </c>
      <c r="F1007" s="27">
        <v>0</v>
      </c>
      <c r="G1007" s="27" t="s">
        <v>714</v>
      </c>
      <c r="H1007" s="27" t="s">
        <v>1771</v>
      </c>
      <c r="I1007" s="27">
        <v>6.8</v>
      </c>
      <c r="J1007" s="54">
        <v>0.55000000000000004</v>
      </c>
      <c r="K1007" s="51">
        <v>8.0882352941176475E-2</v>
      </c>
      <c r="L1007" s="27">
        <v>2.5</v>
      </c>
      <c r="M1007" s="23">
        <v>25.3</v>
      </c>
      <c r="N1007" s="24">
        <v>3.2</v>
      </c>
      <c r="O1007" s="988">
        <v>0.38944475800347822</v>
      </c>
      <c r="P1007" s="27" t="s">
        <v>811</v>
      </c>
      <c r="Q1007" s="27" t="s">
        <v>811</v>
      </c>
      <c r="R1007" s="54" t="s">
        <v>811</v>
      </c>
      <c r="S1007" s="27" t="s">
        <v>811</v>
      </c>
      <c r="T1007" s="54" t="s">
        <v>811</v>
      </c>
      <c r="U1007" s="27" t="s">
        <v>811</v>
      </c>
      <c r="V1007" s="27" t="s">
        <v>811</v>
      </c>
      <c r="W1007" s="27" t="s">
        <v>811</v>
      </c>
      <c r="X1007" s="990"/>
    </row>
    <row r="1008" spans="1:24" ht="15.6">
      <c r="A1008" s="649" t="s">
        <v>1558</v>
      </c>
      <c r="B1008" s="55">
        <v>44434</v>
      </c>
      <c r="C1008" t="s">
        <v>1694</v>
      </c>
      <c r="D1008" s="50">
        <v>0.3125</v>
      </c>
      <c r="E1008" s="27" t="s">
        <v>1759</v>
      </c>
      <c r="F1008" s="27">
        <v>0</v>
      </c>
      <c r="G1008" s="27" t="s">
        <v>714</v>
      </c>
      <c r="H1008" s="27" t="s">
        <v>1771</v>
      </c>
      <c r="I1008" s="27">
        <v>6.8</v>
      </c>
      <c r="J1008" s="54">
        <v>0.55000000000000004</v>
      </c>
      <c r="K1008" s="51">
        <v>8.0882352941176475E-2</v>
      </c>
      <c r="L1008" s="27">
        <v>3.5</v>
      </c>
      <c r="M1008" s="23">
        <v>21.8</v>
      </c>
      <c r="N1008" s="24">
        <v>0.32</v>
      </c>
      <c r="O1008" s="988">
        <v>3.6462421183487373E-2</v>
      </c>
      <c r="P1008" s="27" t="s">
        <v>811</v>
      </c>
      <c r="Q1008" s="27" t="s">
        <v>811</v>
      </c>
      <c r="R1008" s="54" t="s">
        <v>811</v>
      </c>
      <c r="S1008" s="27" t="s">
        <v>811</v>
      </c>
      <c r="T1008" s="54" t="s">
        <v>811</v>
      </c>
      <c r="U1008" s="27" t="s">
        <v>811</v>
      </c>
      <c r="V1008" s="27" t="s">
        <v>811</v>
      </c>
      <c r="W1008" s="27" t="s">
        <v>811</v>
      </c>
      <c r="X1008" s="990"/>
    </row>
    <row r="1009" spans="1:24" ht="15.6">
      <c r="A1009" s="649" t="s">
        <v>1558</v>
      </c>
      <c r="B1009" s="55">
        <v>44434</v>
      </c>
      <c r="C1009" t="s">
        <v>1694</v>
      </c>
      <c r="D1009" s="50">
        <v>0.3125</v>
      </c>
      <c r="E1009" s="27" t="s">
        <v>1759</v>
      </c>
      <c r="F1009" s="27">
        <v>0</v>
      </c>
      <c r="G1009" s="27" t="s">
        <v>714</v>
      </c>
      <c r="H1009" s="27" t="s">
        <v>1771</v>
      </c>
      <c r="I1009" s="27">
        <v>6.8</v>
      </c>
      <c r="J1009" s="54">
        <v>0.55000000000000004</v>
      </c>
      <c r="K1009" s="51">
        <v>8.0882352941176475E-2</v>
      </c>
      <c r="L1009" s="27">
        <v>4</v>
      </c>
      <c r="M1009" s="23">
        <v>14.7</v>
      </c>
      <c r="N1009" s="24">
        <v>0.06</v>
      </c>
      <c r="O1009" s="988">
        <v>5.9126442439533869E-3</v>
      </c>
      <c r="P1009" s="27" t="s">
        <v>811</v>
      </c>
      <c r="Q1009" s="27" t="s">
        <v>811</v>
      </c>
      <c r="R1009" s="54" t="s">
        <v>811</v>
      </c>
      <c r="S1009" s="27" t="s">
        <v>811</v>
      </c>
      <c r="T1009" s="54" t="s">
        <v>811</v>
      </c>
      <c r="U1009" s="27" t="s">
        <v>811</v>
      </c>
      <c r="V1009" s="27" t="s">
        <v>811</v>
      </c>
      <c r="W1009" s="27" t="s">
        <v>811</v>
      </c>
      <c r="X1009" s="990"/>
    </row>
    <row r="1010" spans="1:24" ht="15.6">
      <c r="A1010" s="649" t="s">
        <v>1558</v>
      </c>
      <c r="B1010" s="55">
        <v>44434</v>
      </c>
      <c r="C1010" t="s">
        <v>1694</v>
      </c>
      <c r="D1010" s="50">
        <v>0.3125</v>
      </c>
      <c r="E1010" s="27" t="s">
        <v>1759</v>
      </c>
      <c r="F1010" s="27">
        <v>0</v>
      </c>
      <c r="G1010" s="27" t="s">
        <v>714</v>
      </c>
      <c r="H1010" s="27" t="s">
        <v>1771</v>
      </c>
      <c r="I1010" s="27">
        <v>6.8</v>
      </c>
      <c r="J1010" s="54">
        <v>0.55000000000000004</v>
      </c>
      <c r="K1010" s="51">
        <v>8.0882352941176475E-2</v>
      </c>
      <c r="L1010" s="27">
        <v>4.5</v>
      </c>
      <c r="M1010" s="23">
        <v>13.5</v>
      </c>
      <c r="N1010" s="24">
        <v>0.12</v>
      </c>
      <c r="O1010" s="988">
        <v>1.1518295508502295E-2</v>
      </c>
      <c r="P1010" s="27" t="s">
        <v>811</v>
      </c>
      <c r="Q1010" s="27" t="s">
        <v>811</v>
      </c>
      <c r="R1010" s="54" t="s">
        <v>811</v>
      </c>
      <c r="S1010" s="27" t="s">
        <v>811</v>
      </c>
      <c r="T1010" s="54" t="s">
        <v>811</v>
      </c>
      <c r="U1010" s="27" t="s">
        <v>811</v>
      </c>
      <c r="V1010" s="27" t="s">
        <v>811</v>
      </c>
      <c r="W1010" s="27" t="s">
        <v>811</v>
      </c>
      <c r="X1010" s="990"/>
    </row>
    <row r="1011" spans="1:24" ht="15.6">
      <c r="A1011" s="649" t="s">
        <v>1558</v>
      </c>
      <c r="B1011" s="55">
        <v>44434</v>
      </c>
      <c r="C1011" t="s">
        <v>1694</v>
      </c>
      <c r="D1011" s="50">
        <v>0.3125</v>
      </c>
      <c r="E1011" s="27" t="s">
        <v>1759</v>
      </c>
      <c r="F1011" s="27">
        <v>0</v>
      </c>
      <c r="G1011" s="27" t="s">
        <v>714</v>
      </c>
      <c r="H1011" s="27" t="s">
        <v>1771</v>
      </c>
      <c r="I1011" s="27">
        <v>6.8</v>
      </c>
      <c r="J1011" s="54">
        <v>0.55000000000000004</v>
      </c>
      <c r="K1011" s="51">
        <v>8.0882352941176475E-2</v>
      </c>
      <c r="L1011" s="27">
        <v>5.5</v>
      </c>
      <c r="M1011" s="23">
        <v>11.5</v>
      </c>
      <c r="N1011" s="24">
        <v>0.1</v>
      </c>
      <c r="O1011" s="988">
        <v>9.1753644319673214E-3</v>
      </c>
      <c r="P1011" s="27" t="s">
        <v>811</v>
      </c>
      <c r="Q1011" s="27" t="s">
        <v>811</v>
      </c>
      <c r="R1011" s="54" t="s">
        <v>811</v>
      </c>
      <c r="S1011" s="27" t="s">
        <v>811</v>
      </c>
      <c r="T1011" s="54" t="s">
        <v>811</v>
      </c>
      <c r="U1011" s="27" t="s">
        <v>811</v>
      </c>
      <c r="V1011" s="27" t="s">
        <v>811</v>
      </c>
      <c r="W1011" s="27" t="s">
        <v>811</v>
      </c>
      <c r="X1011" s="990"/>
    </row>
    <row r="1012" spans="1:24" ht="15.6">
      <c r="A1012" s="649" t="s">
        <v>1558</v>
      </c>
      <c r="B1012" s="55">
        <v>44434</v>
      </c>
      <c r="C1012" t="s">
        <v>1694</v>
      </c>
      <c r="D1012" s="50">
        <v>0.3125</v>
      </c>
      <c r="E1012" s="27" t="s">
        <v>1759</v>
      </c>
      <c r="F1012" s="27">
        <v>0</v>
      </c>
      <c r="G1012" s="27" t="s">
        <v>714</v>
      </c>
      <c r="H1012" s="27" t="s">
        <v>1771</v>
      </c>
      <c r="I1012" s="27">
        <v>6.8</v>
      </c>
      <c r="J1012" s="54">
        <v>0.55000000000000004</v>
      </c>
      <c r="K1012" s="51">
        <v>8.0882352941176475E-2</v>
      </c>
      <c r="L1012" s="27">
        <v>6</v>
      </c>
      <c r="M1012" s="23">
        <v>10.8</v>
      </c>
      <c r="N1012" s="24">
        <v>8.5000000000000006E-2</v>
      </c>
      <c r="O1012" s="988">
        <v>7.6739937375796576E-3</v>
      </c>
      <c r="P1012" s="22">
        <v>6.5</v>
      </c>
      <c r="Q1012" s="23">
        <v>113.8</v>
      </c>
      <c r="R1012" s="655">
        <v>14.208350336912401</v>
      </c>
      <c r="S1012" s="24">
        <v>317.99051221434195</v>
      </c>
      <c r="T1012" s="68">
        <v>5.8407142857142862</v>
      </c>
      <c r="U1012" s="24">
        <v>29.924363839285714</v>
      </c>
      <c r="V1012" s="989">
        <v>0.1633077457653194</v>
      </c>
      <c r="W1012" s="24">
        <v>35.765078125000002</v>
      </c>
      <c r="X1012" s="990"/>
    </row>
    <row r="1013" spans="1:24" ht="15.6">
      <c r="A1013" s="649" t="s">
        <v>1558</v>
      </c>
      <c r="B1013" s="55">
        <v>44446</v>
      </c>
      <c r="C1013" t="s">
        <v>1694</v>
      </c>
      <c r="D1013" s="50">
        <v>0.39583333333333331</v>
      </c>
      <c r="E1013" s="27" t="s">
        <v>1045</v>
      </c>
      <c r="F1013" s="27">
        <v>0</v>
      </c>
      <c r="G1013" s="27" t="s">
        <v>714</v>
      </c>
      <c r="H1013" s="27" t="s">
        <v>1045</v>
      </c>
      <c r="I1013" s="27">
        <v>8</v>
      </c>
      <c r="J1013" s="54">
        <v>1.05</v>
      </c>
      <c r="K1013" s="51">
        <v>0.13125000000000001</v>
      </c>
      <c r="L1013" s="27">
        <v>0.5</v>
      </c>
      <c r="M1013" s="23">
        <v>23.2</v>
      </c>
      <c r="N1013" s="24">
        <v>7.585</v>
      </c>
      <c r="O1013" s="988">
        <v>0.88770307193513209</v>
      </c>
      <c r="P1013" s="27" t="s">
        <v>811</v>
      </c>
      <c r="Q1013" s="27" t="s">
        <v>811</v>
      </c>
      <c r="R1013" s="54" t="s">
        <v>811</v>
      </c>
      <c r="S1013" s="27" t="s">
        <v>811</v>
      </c>
      <c r="T1013" s="54" t="s">
        <v>811</v>
      </c>
      <c r="U1013" s="27" t="s">
        <v>811</v>
      </c>
      <c r="V1013" s="27" t="s">
        <v>811</v>
      </c>
      <c r="W1013" s="27" t="s">
        <v>811</v>
      </c>
      <c r="X1013" s="990"/>
    </row>
    <row r="1014" spans="1:24" ht="15.6">
      <c r="A1014" s="649" t="s">
        <v>1558</v>
      </c>
      <c r="B1014" s="55">
        <v>44446</v>
      </c>
      <c r="C1014" t="s">
        <v>1694</v>
      </c>
      <c r="D1014" s="50">
        <v>0.39583333333333331</v>
      </c>
      <c r="E1014" s="27" t="s">
        <v>1045</v>
      </c>
      <c r="F1014" s="27">
        <v>0</v>
      </c>
      <c r="G1014" s="27" t="s">
        <v>714</v>
      </c>
      <c r="H1014" s="27" t="s">
        <v>1045</v>
      </c>
      <c r="I1014" s="27">
        <v>8</v>
      </c>
      <c r="J1014" s="54">
        <v>1.05</v>
      </c>
      <c r="K1014" s="51">
        <v>0.13125000000000001</v>
      </c>
      <c r="L1014" s="27">
        <v>2</v>
      </c>
      <c r="M1014" s="23">
        <v>23</v>
      </c>
      <c r="N1014" s="24">
        <v>6.2750000000000004</v>
      </c>
      <c r="O1014" s="988">
        <v>0.73161266454716445</v>
      </c>
      <c r="P1014" s="27" t="s">
        <v>811</v>
      </c>
      <c r="Q1014" s="27" t="s">
        <v>811</v>
      </c>
      <c r="R1014" s="54" t="s">
        <v>811</v>
      </c>
      <c r="S1014" s="27" t="s">
        <v>811</v>
      </c>
      <c r="T1014" s="54" t="s">
        <v>811</v>
      </c>
      <c r="U1014" s="27" t="s">
        <v>811</v>
      </c>
      <c r="V1014" s="27" t="s">
        <v>811</v>
      </c>
      <c r="W1014" s="27" t="s">
        <v>811</v>
      </c>
      <c r="X1014" s="990"/>
    </row>
    <row r="1015" spans="1:24" ht="15.6">
      <c r="A1015" s="649" t="s">
        <v>1558</v>
      </c>
      <c r="B1015" s="55">
        <v>44446</v>
      </c>
      <c r="C1015" t="s">
        <v>1694</v>
      </c>
      <c r="D1015" s="50">
        <v>0.39583333333333331</v>
      </c>
      <c r="E1015" s="27" t="s">
        <v>1045</v>
      </c>
      <c r="F1015" s="27">
        <v>0</v>
      </c>
      <c r="G1015" s="27" t="s">
        <v>714</v>
      </c>
      <c r="H1015" s="27" t="s">
        <v>1045</v>
      </c>
      <c r="I1015" s="27">
        <v>8</v>
      </c>
      <c r="J1015" s="54">
        <v>1.05</v>
      </c>
      <c r="K1015" s="51">
        <v>0.13125000000000001</v>
      </c>
      <c r="L1015" s="27">
        <v>4</v>
      </c>
      <c r="M1015" s="23">
        <v>19.100000000000001</v>
      </c>
      <c r="N1015" s="24">
        <v>0.17</v>
      </c>
      <c r="O1015" s="988">
        <v>1.836621256211084E-2</v>
      </c>
      <c r="P1015" s="27" t="s">
        <v>811</v>
      </c>
      <c r="Q1015" s="27" t="s">
        <v>811</v>
      </c>
      <c r="R1015" s="54" t="s">
        <v>811</v>
      </c>
      <c r="S1015" s="27" t="s">
        <v>811</v>
      </c>
      <c r="T1015" s="54" t="s">
        <v>811</v>
      </c>
      <c r="U1015" s="27" t="s">
        <v>811</v>
      </c>
      <c r="V1015" s="27" t="s">
        <v>811</v>
      </c>
      <c r="W1015" s="27" t="s">
        <v>811</v>
      </c>
      <c r="X1015" s="990"/>
    </row>
    <row r="1016" spans="1:24" ht="15.6">
      <c r="A1016" s="649" t="s">
        <v>1558</v>
      </c>
      <c r="B1016" s="55">
        <v>44446</v>
      </c>
      <c r="C1016" t="s">
        <v>1694</v>
      </c>
      <c r="D1016" s="50">
        <v>0.39583333333333331</v>
      </c>
      <c r="E1016" s="27" t="s">
        <v>1045</v>
      </c>
      <c r="F1016" s="27">
        <v>0</v>
      </c>
      <c r="G1016" s="27" t="s">
        <v>714</v>
      </c>
      <c r="H1016" s="27" t="s">
        <v>1045</v>
      </c>
      <c r="I1016" s="27">
        <v>8</v>
      </c>
      <c r="J1016" s="54">
        <v>1.05</v>
      </c>
      <c r="K1016" s="51">
        <v>0.13125000000000001</v>
      </c>
      <c r="L1016" s="27">
        <v>6</v>
      </c>
      <c r="M1016" s="23">
        <v>12</v>
      </c>
      <c r="N1016" s="24">
        <v>9.5000000000000001E-2</v>
      </c>
      <c r="O1016" s="988">
        <v>8.8167439560448146E-3</v>
      </c>
      <c r="P1016" s="27" t="s">
        <v>811</v>
      </c>
      <c r="Q1016" s="27" t="s">
        <v>811</v>
      </c>
      <c r="R1016" s="54" t="s">
        <v>811</v>
      </c>
      <c r="S1016" s="27" t="s">
        <v>811</v>
      </c>
      <c r="T1016" s="54" t="s">
        <v>811</v>
      </c>
      <c r="U1016" s="27" t="s">
        <v>811</v>
      </c>
      <c r="V1016" s="27" t="s">
        <v>811</v>
      </c>
      <c r="W1016" s="27" t="s">
        <v>811</v>
      </c>
      <c r="X1016" s="990"/>
    </row>
    <row r="1017" spans="1:24" ht="15.6">
      <c r="A1017" s="649" t="s">
        <v>1560</v>
      </c>
      <c r="B1017" s="55">
        <v>44406</v>
      </c>
      <c r="C1017" t="s">
        <v>1772</v>
      </c>
      <c r="D1017" s="50">
        <v>0.3611111111111111</v>
      </c>
      <c r="E1017" s="27" t="s">
        <v>1045</v>
      </c>
      <c r="F1017" s="27">
        <v>1</v>
      </c>
      <c r="G1017" s="27" t="s">
        <v>1651</v>
      </c>
      <c r="H1017" s="27" t="s">
        <v>1045</v>
      </c>
      <c r="I1017" s="27">
        <v>7.3</v>
      </c>
      <c r="J1017" s="54">
        <v>2.7</v>
      </c>
      <c r="K1017" s="51">
        <v>0.36986301369863017</v>
      </c>
      <c r="L1017" s="27">
        <v>0.5</v>
      </c>
      <c r="M1017" s="23">
        <v>25.6</v>
      </c>
      <c r="N1017" s="24">
        <v>6.95</v>
      </c>
      <c r="O1017" s="988">
        <v>0.85048368135451125</v>
      </c>
      <c r="P1017" s="22">
        <v>4.9800000000000004</v>
      </c>
      <c r="Q1017" s="23">
        <v>0.5</v>
      </c>
      <c r="R1017" s="68">
        <v>0.61956147684928409</v>
      </c>
      <c r="S1017" s="24">
        <v>30.835271867612292</v>
      </c>
      <c r="T1017" s="68">
        <v>5.6747619047619056</v>
      </c>
      <c r="U1017" s="24">
        <v>1.0014568452380945</v>
      </c>
      <c r="V1017" s="989">
        <v>0.8499964002470568</v>
      </c>
      <c r="W1017" s="24">
        <v>6.6762187500000003</v>
      </c>
      <c r="X1017" s="990"/>
    </row>
    <row r="1018" spans="1:24" ht="15.6">
      <c r="A1018" s="649" t="s">
        <v>1560</v>
      </c>
      <c r="B1018" s="55">
        <v>44406</v>
      </c>
      <c r="C1018" t="s">
        <v>1772</v>
      </c>
      <c r="D1018" s="50">
        <v>0.3611111111111111</v>
      </c>
      <c r="E1018" s="27" t="s">
        <v>1045</v>
      </c>
      <c r="F1018" s="27">
        <v>1</v>
      </c>
      <c r="G1018" s="27" t="s">
        <v>1651</v>
      </c>
      <c r="H1018" s="27" t="s">
        <v>1045</v>
      </c>
      <c r="I1018" s="27">
        <v>7.3</v>
      </c>
      <c r="J1018" s="54">
        <v>2.7</v>
      </c>
      <c r="K1018" s="51">
        <v>0.36986301369863017</v>
      </c>
      <c r="L1018" s="27">
        <v>2</v>
      </c>
      <c r="M1018" s="23">
        <v>25.5</v>
      </c>
      <c r="N1018" s="24">
        <v>6.95</v>
      </c>
      <c r="O1018" s="988">
        <v>0.84893020464349211</v>
      </c>
      <c r="P1018" s="27" t="s">
        <v>811</v>
      </c>
      <c r="Q1018" s="27" t="s">
        <v>811</v>
      </c>
      <c r="R1018" s="54" t="s">
        <v>811</v>
      </c>
      <c r="S1018" s="27" t="s">
        <v>811</v>
      </c>
      <c r="T1018" s="54" t="s">
        <v>811</v>
      </c>
      <c r="U1018" s="27" t="s">
        <v>811</v>
      </c>
      <c r="V1018" s="27" t="s">
        <v>811</v>
      </c>
      <c r="W1018" s="27" t="s">
        <v>811</v>
      </c>
      <c r="X1018" s="990"/>
    </row>
    <row r="1019" spans="1:24" ht="15.6">
      <c r="A1019" s="649" t="s">
        <v>1560</v>
      </c>
      <c r="B1019" s="55">
        <v>44406</v>
      </c>
      <c r="C1019" t="s">
        <v>1772</v>
      </c>
      <c r="D1019" s="50">
        <v>0.3611111111111111</v>
      </c>
      <c r="E1019" s="27" t="s">
        <v>1045</v>
      </c>
      <c r="F1019" s="27">
        <v>1</v>
      </c>
      <c r="G1019" s="27" t="s">
        <v>1651</v>
      </c>
      <c r="H1019" s="27" t="s">
        <v>1045</v>
      </c>
      <c r="I1019" s="27">
        <v>7.3</v>
      </c>
      <c r="J1019" s="54">
        <v>2.7</v>
      </c>
      <c r="K1019" s="51">
        <v>0.36986301369863017</v>
      </c>
      <c r="L1019" s="27">
        <v>4</v>
      </c>
      <c r="M1019" s="23">
        <v>25.1</v>
      </c>
      <c r="N1019" s="24">
        <v>6.25</v>
      </c>
      <c r="O1019" s="988">
        <v>0.75784462193383995</v>
      </c>
      <c r="P1019" s="27" t="s">
        <v>811</v>
      </c>
      <c r="Q1019" s="27" t="s">
        <v>811</v>
      </c>
      <c r="R1019" s="54" t="s">
        <v>811</v>
      </c>
      <c r="S1019" s="27" t="s">
        <v>811</v>
      </c>
      <c r="T1019" s="54" t="s">
        <v>811</v>
      </c>
      <c r="U1019" s="27" t="s">
        <v>811</v>
      </c>
      <c r="V1019" s="27" t="s">
        <v>811</v>
      </c>
      <c r="W1019" s="27" t="s">
        <v>811</v>
      </c>
      <c r="X1019" s="990"/>
    </row>
    <row r="1020" spans="1:24" ht="15.6">
      <c r="A1020" s="649" t="s">
        <v>1560</v>
      </c>
      <c r="B1020" s="55">
        <v>44406</v>
      </c>
      <c r="C1020" t="s">
        <v>1772</v>
      </c>
      <c r="D1020" s="50">
        <v>0.3611111111111111</v>
      </c>
      <c r="E1020" s="27" t="s">
        <v>1045</v>
      </c>
      <c r="F1020" s="27">
        <v>1</v>
      </c>
      <c r="G1020" s="27" t="s">
        <v>1651</v>
      </c>
      <c r="H1020" s="27" t="s">
        <v>1045</v>
      </c>
      <c r="I1020" s="27">
        <v>7.3</v>
      </c>
      <c r="J1020" s="54">
        <v>2.7</v>
      </c>
      <c r="K1020" s="51">
        <v>0.36986301369863017</v>
      </c>
      <c r="L1020" s="27">
        <v>6</v>
      </c>
      <c r="M1020" s="23">
        <v>20.5</v>
      </c>
      <c r="N1020" s="24">
        <v>0.4</v>
      </c>
      <c r="O1020" s="988">
        <v>4.4436926183221093E-2</v>
      </c>
      <c r="P1020" s="22">
        <v>5.17</v>
      </c>
      <c r="Q1020" s="23">
        <v>1.9</v>
      </c>
      <c r="R1020" s="68">
        <v>0.86900176310517219</v>
      </c>
      <c r="S1020" s="24">
        <v>34.617777777777775</v>
      </c>
      <c r="T1020" s="68">
        <v>21.513095238095243</v>
      </c>
      <c r="U1020" s="24">
        <v>10.529956845238093</v>
      </c>
      <c r="V1020" s="989">
        <v>0.67138096527593027</v>
      </c>
      <c r="W1020" s="24">
        <v>32.043052083333336</v>
      </c>
      <c r="X1020" s="990"/>
    </row>
    <row r="1021" spans="1:24" ht="15.6">
      <c r="A1021" s="649" t="s">
        <v>1560</v>
      </c>
      <c r="B1021" s="55">
        <v>44420</v>
      </c>
      <c r="C1021" t="s">
        <v>1772</v>
      </c>
      <c r="D1021" s="50">
        <v>0.375</v>
      </c>
      <c r="E1021" s="27" t="s">
        <v>1655</v>
      </c>
      <c r="F1021" s="27">
        <v>2</v>
      </c>
      <c r="G1021" s="27" t="s">
        <v>817</v>
      </c>
      <c r="H1021" s="27" t="s">
        <v>1045</v>
      </c>
      <c r="I1021" s="27">
        <v>7.2</v>
      </c>
      <c r="J1021" s="54">
        <v>3.4</v>
      </c>
      <c r="K1021" s="51">
        <v>0.47222222222222221</v>
      </c>
      <c r="L1021" s="27">
        <v>0.5</v>
      </c>
      <c r="M1021" s="23">
        <v>25.9</v>
      </c>
      <c r="N1021" s="24">
        <v>7.2</v>
      </c>
      <c r="O1021" s="988">
        <v>0.88590904471129372</v>
      </c>
      <c r="P1021" s="22">
        <v>5.27</v>
      </c>
      <c r="Q1021" s="23">
        <v>0.79999999999999982</v>
      </c>
      <c r="R1021" s="655">
        <v>0.45733333333333337</v>
      </c>
      <c r="S1021" s="24">
        <v>23.270260047281319</v>
      </c>
      <c r="T1021" s="68">
        <v>7.3950000000000005</v>
      </c>
      <c r="U1021" s="24">
        <v>2.5000000000000001E-2</v>
      </c>
      <c r="V1021" s="989">
        <v>0.99663072776280315</v>
      </c>
      <c r="W1021" s="24">
        <v>7.4200000000000008</v>
      </c>
      <c r="X1021" s="990"/>
    </row>
    <row r="1022" spans="1:24" ht="15.6">
      <c r="A1022" s="649" t="s">
        <v>1560</v>
      </c>
      <c r="B1022" s="55">
        <v>44420</v>
      </c>
      <c r="C1022" t="s">
        <v>1772</v>
      </c>
      <c r="D1022" s="50">
        <v>0.375</v>
      </c>
      <c r="E1022" s="27" t="s">
        <v>1655</v>
      </c>
      <c r="F1022" s="27">
        <v>2</v>
      </c>
      <c r="G1022" s="27" t="s">
        <v>817</v>
      </c>
      <c r="H1022" s="27" t="s">
        <v>1045</v>
      </c>
      <c r="I1022" s="27">
        <v>7.2</v>
      </c>
      <c r="J1022" s="54">
        <v>3.4</v>
      </c>
      <c r="K1022" s="51">
        <v>0.47222222222222221</v>
      </c>
      <c r="L1022" s="27">
        <v>2</v>
      </c>
      <c r="M1022" s="23">
        <v>25.9</v>
      </c>
      <c r="N1022" s="24">
        <v>6.75</v>
      </c>
      <c r="O1022" s="988">
        <v>0.83053972941683785</v>
      </c>
      <c r="P1022" s="27" t="s">
        <v>811</v>
      </c>
      <c r="Q1022" s="27" t="s">
        <v>811</v>
      </c>
      <c r="R1022" s="54" t="s">
        <v>811</v>
      </c>
      <c r="S1022" s="27" t="s">
        <v>811</v>
      </c>
      <c r="T1022" s="54" t="s">
        <v>811</v>
      </c>
      <c r="U1022" s="27" t="s">
        <v>811</v>
      </c>
      <c r="V1022" s="27" t="s">
        <v>811</v>
      </c>
      <c r="W1022" s="27" t="s">
        <v>811</v>
      </c>
      <c r="X1022" s="990"/>
    </row>
    <row r="1023" spans="1:24" ht="15.6">
      <c r="A1023" s="649" t="s">
        <v>1560</v>
      </c>
      <c r="B1023" s="55">
        <v>44420</v>
      </c>
      <c r="C1023" t="s">
        <v>1772</v>
      </c>
      <c r="D1023" s="50">
        <v>0.375</v>
      </c>
      <c r="E1023" s="27" t="s">
        <v>1655</v>
      </c>
      <c r="F1023" s="27">
        <v>2</v>
      </c>
      <c r="G1023" s="27" t="s">
        <v>817</v>
      </c>
      <c r="H1023" s="27" t="s">
        <v>1045</v>
      </c>
      <c r="I1023" s="27">
        <v>7.2</v>
      </c>
      <c r="J1023" s="54">
        <v>3.4</v>
      </c>
      <c r="K1023" s="51">
        <v>0.47222222222222221</v>
      </c>
      <c r="L1023" s="27">
        <v>4</v>
      </c>
      <c r="M1023" s="23">
        <v>24.9</v>
      </c>
      <c r="N1023" s="24">
        <v>5.65</v>
      </c>
      <c r="O1023" s="988">
        <v>0.68257189758504744</v>
      </c>
      <c r="P1023" s="27" t="s">
        <v>811</v>
      </c>
      <c r="Q1023" s="27" t="s">
        <v>811</v>
      </c>
      <c r="R1023" s="54" t="s">
        <v>811</v>
      </c>
      <c r="S1023" s="27" t="s">
        <v>811</v>
      </c>
      <c r="T1023" s="54" t="s">
        <v>811</v>
      </c>
      <c r="U1023" s="27" t="s">
        <v>811</v>
      </c>
      <c r="V1023" s="27" t="s">
        <v>811</v>
      </c>
      <c r="W1023" s="27" t="s">
        <v>811</v>
      </c>
      <c r="X1023" s="990"/>
    </row>
    <row r="1024" spans="1:24" ht="15.6">
      <c r="A1024" s="649" t="s">
        <v>1560</v>
      </c>
      <c r="B1024" s="55">
        <v>44420</v>
      </c>
      <c r="C1024" t="s">
        <v>1772</v>
      </c>
      <c r="D1024" s="50">
        <v>0.375</v>
      </c>
      <c r="E1024" s="27" t="s">
        <v>1655</v>
      </c>
      <c r="F1024" s="27">
        <v>2</v>
      </c>
      <c r="G1024" s="27" t="s">
        <v>817</v>
      </c>
      <c r="H1024" s="27" t="s">
        <v>1045</v>
      </c>
      <c r="I1024" s="27">
        <v>7.2</v>
      </c>
      <c r="J1024" s="54">
        <v>3.4</v>
      </c>
      <c r="K1024" s="51">
        <v>0.47222222222222221</v>
      </c>
      <c r="L1024" s="27">
        <v>6</v>
      </c>
      <c r="M1024" s="23">
        <v>21.4</v>
      </c>
      <c r="N1024" s="24">
        <v>0.4</v>
      </c>
      <c r="O1024" s="988">
        <v>4.5226287533026502E-2</v>
      </c>
      <c r="P1024" s="22">
        <v>5.4</v>
      </c>
      <c r="Q1024" s="23">
        <v>2.7</v>
      </c>
      <c r="R1024" s="655">
        <v>1.1335269266187256</v>
      </c>
      <c r="S1024" s="24">
        <v>44.389251379038598</v>
      </c>
      <c r="T1024" s="68">
        <v>34.024285714285718</v>
      </c>
      <c r="U1024" s="24">
        <v>11.861370535714292</v>
      </c>
      <c r="V1024" s="989">
        <v>0.74150156050749971</v>
      </c>
      <c r="W1024" s="24">
        <v>45.885656250000011</v>
      </c>
      <c r="X1024" s="990"/>
    </row>
    <row r="1025" spans="1:24" ht="15.6">
      <c r="A1025" s="649" t="s">
        <v>1560</v>
      </c>
      <c r="B1025" s="55">
        <v>44434</v>
      </c>
      <c r="C1025" t="s">
        <v>1772</v>
      </c>
      <c r="D1025" s="50">
        <v>0.33333333333333331</v>
      </c>
      <c r="E1025" s="27" t="s">
        <v>1759</v>
      </c>
      <c r="F1025" s="27">
        <v>1</v>
      </c>
      <c r="G1025" s="27" t="s">
        <v>1656</v>
      </c>
      <c r="H1025" s="27" t="s">
        <v>1112</v>
      </c>
      <c r="I1025" s="27">
        <v>7.3</v>
      </c>
      <c r="J1025" s="54">
        <v>4.5999999999999996</v>
      </c>
      <c r="K1025" s="51">
        <v>0.63013698630136983</v>
      </c>
      <c r="L1025" s="27">
        <v>0.5</v>
      </c>
      <c r="M1025" s="23">
        <v>27.2</v>
      </c>
      <c r="N1025" s="24">
        <v>6.75</v>
      </c>
      <c r="O1025" s="988">
        <v>0.85024412105707781</v>
      </c>
      <c r="P1025" s="22">
        <v>5.18</v>
      </c>
      <c r="Q1025" s="23">
        <v>0.9</v>
      </c>
      <c r="R1025" s="655">
        <v>0.58800000000000019</v>
      </c>
      <c r="S1025" s="24">
        <v>33.041733648542149</v>
      </c>
      <c r="T1025" s="68">
        <v>3.7642857142857151</v>
      </c>
      <c r="U1025" s="24">
        <v>2.5000000000000001E-2</v>
      </c>
      <c r="V1025" s="989">
        <v>0.99340245051837894</v>
      </c>
      <c r="W1025" s="24">
        <v>3.789285714285715</v>
      </c>
      <c r="X1025" s="990"/>
    </row>
    <row r="1026" spans="1:24" ht="15.6">
      <c r="A1026" s="649" t="s">
        <v>1560</v>
      </c>
      <c r="B1026" s="55">
        <v>44434</v>
      </c>
      <c r="C1026" t="s">
        <v>1772</v>
      </c>
      <c r="D1026" s="50">
        <v>0.33333333333333331</v>
      </c>
      <c r="E1026" s="27" t="s">
        <v>1759</v>
      </c>
      <c r="F1026" s="27">
        <v>1</v>
      </c>
      <c r="G1026" s="27" t="s">
        <v>1656</v>
      </c>
      <c r="H1026" s="27" t="s">
        <v>1112</v>
      </c>
      <c r="I1026" s="27">
        <v>7.3</v>
      </c>
      <c r="J1026" s="54">
        <v>4.5999999999999996</v>
      </c>
      <c r="K1026" s="51">
        <v>0.63013698630136983</v>
      </c>
      <c r="L1026" s="27">
        <v>1</v>
      </c>
      <c r="M1026" s="23">
        <v>27.2</v>
      </c>
      <c r="N1026" s="24">
        <v>6.45</v>
      </c>
      <c r="O1026" s="988">
        <v>0.81245549345454104</v>
      </c>
      <c r="P1026" s="27" t="s">
        <v>811</v>
      </c>
      <c r="Q1026" s="27" t="s">
        <v>811</v>
      </c>
      <c r="R1026" s="54" t="s">
        <v>811</v>
      </c>
      <c r="S1026" s="27" t="s">
        <v>811</v>
      </c>
      <c r="T1026" s="54" t="s">
        <v>811</v>
      </c>
      <c r="U1026" s="27" t="s">
        <v>811</v>
      </c>
      <c r="V1026" s="27" t="s">
        <v>811</v>
      </c>
      <c r="W1026" s="27" t="s">
        <v>811</v>
      </c>
      <c r="X1026" s="990"/>
    </row>
    <row r="1027" spans="1:24" ht="15.6">
      <c r="A1027" s="649" t="s">
        <v>1560</v>
      </c>
      <c r="B1027" s="55">
        <v>44434</v>
      </c>
      <c r="C1027" t="s">
        <v>1772</v>
      </c>
      <c r="D1027" s="50">
        <v>0.33333333333333331</v>
      </c>
      <c r="E1027" s="27" t="s">
        <v>1759</v>
      </c>
      <c r="F1027" s="27">
        <v>1</v>
      </c>
      <c r="G1027" s="27" t="s">
        <v>1656</v>
      </c>
      <c r="H1027" s="27" t="s">
        <v>1112</v>
      </c>
      <c r="I1027" s="27">
        <v>7.3</v>
      </c>
      <c r="J1027" s="54">
        <v>4.5999999999999996</v>
      </c>
      <c r="K1027" s="51">
        <v>0.63013698630136983</v>
      </c>
      <c r="L1027" s="27">
        <v>2</v>
      </c>
      <c r="M1027" s="23">
        <v>27.1</v>
      </c>
      <c r="N1027" s="24">
        <v>6.8</v>
      </c>
      <c r="O1027" s="988">
        <v>0.85501094829626201</v>
      </c>
      <c r="P1027" s="27" t="s">
        <v>811</v>
      </c>
      <c r="Q1027" s="27" t="s">
        <v>811</v>
      </c>
      <c r="R1027" s="54" t="s">
        <v>811</v>
      </c>
      <c r="S1027" s="27" t="s">
        <v>811</v>
      </c>
      <c r="T1027" s="54" t="s">
        <v>811</v>
      </c>
      <c r="U1027" s="27" t="s">
        <v>811</v>
      </c>
      <c r="V1027" s="27" t="s">
        <v>811</v>
      </c>
      <c r="W1027" s="27" t="s">
        <v>811</v>
      </c>
      <c r="X1027" s="990"/>
    </row>
    <row r="1028" spans="1:24" ht="15.6">
      <c r="A1028" s="649" t="s">
        <v>1560</v>
      </c>
      <c r="B1028" s="55">
        <v>44434</v>
      </c>
      <c r="C1028" t="s">
        <v>1772</v>
      </c>
      <c r="D1028" s="50">
        <v>0.33333333333333331</v>
      </c>
      <c r="E1028" s="27" t="s">
        <v>1759</v>
      </c>
      <c r="F1028" s="27">
        <v>1</v>
      </c>
      <c r="G1028" s="27" t="s">
        <v>1656</v>
      </c>
      <c r="H1028" s="27" t="s">
        <v>1112</v>
      </c>
      <c r="I1028" s="27">
        <v>7.3</v>
      </c>
      <c r="J1028" s="54">
        <v>4.5999999999999996</v>
      </c>
      <c r="K1028" s="51">
        <v>0.63013698630136983</v>
      </c>
      <c r="L1028" s="27">
        <v>3</v>
      </c>
      <c r="M1028" s="23">
        <v>26.9</v>
      </c>
      <c r="N1028" s="24">
        <v>6.85</v>
      </c>
      <c r="O1028" s="988">
        <v>0.8582149361317265</v>
      </c>
      <c r="P1028" s="27" t="s">
        <v>811</v>
      </c>
      <c r="Q1028" s="27" t="s">
        <v>811</v>
      </c>
      <c r="R1028" s="54" t="s">
        <v>811</v>
      </c>
      <c r="S1028" s="27" t="s">
        <v>811</v>
      </c>
      <c r="T1028" s="54" t="s">
        <v>811</v>
      </c>
      <c r="U1028" s="27" t="s">
        <v>811</v>
      </c>
      <c r="V1028" s="27" t="s">
        <v>811</v>
      </c>
      <c r="W1028" s="27" t="s">
        <v>811</v>
      </c>
      <c r="X1028" s="990"/>
    </row>
    <row r="1029" spans="1:24" ht="15.6">
      <c r="A1029" s="649" t="s">
        <v>1560</v>
      </c>
      <c r="B1029" s="55">
        <v>44434</v>
      </c>
      <c r="C1029" t="s">
        <v>1772</v>
      </c>
      <c r="D1029" s="50">
        <v>0.33333333333333331</v>
      </c>
      <c r="E1029" s="27" t="s">
        <v>1759</v>
      </c>
      <c r="F1029" s="27">
        <v>1</v>
      </c>
      <c r="G1029" s="27" t="s">
        <v>1656</v>
      </c>
      <c r="H1029" s="27" t="s">
        <v>1112</v>
      </c>
      <c r="I1029" s="27">
        <v>7.3</v>
      </c>
      <c r="J1029" s="54">
        <v>4.5999999999999996</v>
      </c>
      <c r="K1029" s="51">
        <v>0.63013698630136983</v>
      </c>
      <c r="L1029" s="27">
        <v>4</v>
      </c>
      <c r="M1029" s="23">
        <v>26.6</v>
      </c>
      <c r="N1029" s="24">
        <v>5.9</v>
      </c>
      <c r="O1029" s="988">
        <v>0.73521418867404897</v>
      </c>
      <c r="P1029" s="27" t="s">
        <v>811</v>
      </c>
      <c r="Q1029" s="27" t="s">
        <v>811</v>
      </c>
      <c r="R1029" s="54" t="s">
        <v>811</v>
      </c>
      <c r="S1029" s="27" t="s">
        <v>811</v>
      </c>
      <c r="T1029" s="54" t="s">
        <v>811</v>
      </c>
      <c r="U1029" s="27" t="s">
        <v>811</v>
      </c>
      <c r="V1029" s="27" t="s">
        <v>811</v>
      </c>
      <c r="W1029" s="27" t="s">
        <v>811</v>
      </c>
      <c r="X1029" s="990"/>
    </row>
    <row r="1030" spans="1:24" ht="15.6">
      <c r="A1030" s="649" t="s">
        <v>1560</v>
      </c>
      <c r="B1030" s="55">
        <v>44434</v>
      </c>
      <c r="C1030" t="s">
        <v>1772</v>
      </c>
      <c r="D1030" s="50">
        <v>0.33333333333333331</v>
      </c>
      <c r="E1030" s="27" t="s">
        <v>1759</v>
      </c>
      <c r="F1030" s="27">
        <v>1</v>
      </c>
      <c r="G1030" s="27" t="s">
        <v>1656</v>
      </c>
      <c r="H1030" s="27" t="s">
        <v>1112</v>
      </c>
      <c r="I1030" s="27">
        <v>7.3</v>
      </c>
      <c r="J1030" s="54">
        <v>4.5999999999999996</v>
      </c>
      <c r="K1030" s="51">
        <v>0.63013698630136983</v>
      </c>
      <c r="L1030" s="27">
        <v>5</v>
      </c>
      <c r="M1030" s="23">
        <v>25.3</v>
      </c>
      <c r="N1030" s="24">
        <v>1.35</v>
      </c>
      <c r="O1030" s="988">
        <v>0.16429700728271737</v>
      </c>
      <c r="P1030" s="27" t="s">
        <v>811</v>
      </c>
      <c r="Q1030" s="27" t="s">
        <v>811</v>
      </c>
      <c r="R1030" s="54" t="s">
        <v>811</v>
      </c>
      <c r="S1030" s="27" t="s">
        <v>811</v>
      </c>
      <c r="T1030" s="54" t="s">
        <v>811</v>
      </c>
      <c r="U1030" s="27" t="s">
        <v>811</v>
      </c>
      <c r="V1030" s="27" t="s">
        <v>811</v>
      </c>
      <c r="W1030" s="27" t="s">
        <v>811</v>
      </c>
      <c r="X1030" s="990"/>
    </row>
    <row r="1031" spans="1:24" ht="15.6">
      <c r="A1031" s="649" t="s">
        <v>1560</v>
      </c>
      <c r="B1031" s="55">
        <v>44434</v>
      </c>
      <c r="C1031" t="s">
        <v>1772</v>
      </c>
      <c r="D1031" s="50">
        <v>0.33333333333333331</v>
      </c>
      <c r="E1031" s="27" t="s">
        <v>1759</v>
      </c>
      <c r="F1031" s="27">
        <v>1</v>
      </c>
      <c r="G1031" s="27" t="s">
        <v>1656</v>
      </c>
      <c r="H1031" s="27" t="s">
        <v>1112</v>
      </c>
      <c r="I1031" s="27">
        <v>7.3</v>
      </c>
      <c r="J1031" s="54">
        <v>4.5999999999999996</v>
      </c>
      <c r="K1031" s="51">
        <v>0.63013698630136983</v>
      </c>
      <c r="L1031" s="27">
        <v>6</v>
      </c>
      <c r="M1031" s="23">
        <v>21.7</v>
      </c>
      <c r="N1031" s="24">
        <v>0.2</v>
      </c>
      <c r="O1031" s="988">
        <v>2.2745019396837172E-2</v>
      </c>
      <c r="P1031" s="22">
        <v>5.24</v>
      </c>
      <c r="Q1031" s="23">
        <v>2.5</v>
      </c>
      <c r="R1031" s="655">
        <v>0.26133333333333342</v>
      </c>
      <c r="S1031" s="24">
        <v>33.041733648542149</v>
      </c>
      <c r="T1031" s="68">
        <v>10.535952380952383</v>
      </c>
      <c r="U1031" s="24">
        <v>3.3170997023809496</v>
      </c>
      <c r="V1031" s="989">
        <v>0.7605509831027224</v>
      </c>
      <c r="W1031" s="24">
        <v>13.853052083333331</v>
      </c>
      <c r="X1031" s="990"/>
    </row>
    <row r="1032" spans="1:24" ht="15.6">
      <c r="A1032" s="649" t="s">
        <v>1560</v>
      </c>
      <c r="B1032" s="55">
        <v>44434</v>
      </c>
      <c r="C1032" t="s">
        <v>1772</v>
      </c>
      <c r="D1032" s="50">
        <v>0.33333333333333331</v>
      </c>
      <c r="E1032" s="27" t="s">
        <v>1759</v>
      </c>
      <c r="F1032" s="27">
        <v>1</v>
      </c>
      <c r="G1032" s="27" t="s">
        <v>1656</v>
      </c>
      <c r="H1032" s="27" t="s">
        <v>1112</v>
      </c>
      <c r="I1032" s="27">
        <v>7.3</v>
      </c>
      <c r="J1032" s="54">
        <v>4.5999999999999996</v>
      </c>
      <c r="K1032" s="51">
        <v>0.63013698630136983</v>
      </c>
      <c r="L1032" s="27">
        <v>7</v>
      </c>
      <c r="M1032" s="23">
        <v>18.3</v>
      </c>
      <c r="N1032" s="24">
        <v>0.04</v>
      </c>
      <c r="O1032" s="988">
        <v>4.2519195480136048E-3</v>
      </c>
      <c r="P1032" s="27" t="s">
        <v>811</v>
      </c>
      <c r="Q1032" s="27" t="s">
        <v>811</v>
      </c>
      <c r="R1032" s="54" t="s">
        <v>811</v>
      </c>
      <c r="S1032" s="27" t="s">
        <v>811</v>
      </c>
      <c r="T1032" s="54" t="s">
        <v>811</v>
      </c>
      <c r="U1032" s="27" t="s">
        <v>811</v>
      </c>
      <c r="V1032" s="27" t="s">
        <v>811</v>
      </c>
      <c r="W1032" s="27" t="s">
        <v>811</v>
      </c>
      <c r="X1032" s="990"/>
    </row>
    <row r="1033" spans="1:24" ht="15.6">
      <c r="A1033" s="649" t="s">
        <v>1560</v>
      </c>
      <c r="B1033" s="55">
        <v>44446</v>
      </c>
      <c r="C1033" t="s">
        <v>1773</v>
      </c>
      <c r="D1033" s="50">
        <v>0.34375</v>
      </c>
      <c r="E1033" s="27" t="s">
        <v>1045</v>
      </c>
      <c r="F1033" s="27">
        <v>2</v>
      </c>
      <c r="G1033" s="27" t="s">
        <v>1651</v>
      </c>
      <c r="H1033" s="27" t="s">
        <v>815</v>
      </c>
      <c r="I1033" s="27">
        <v>7.1</v>
      </c>
      <c r="J1033" s="54">
        <v>4</v>
      </c>
      <c r="K1033" s="51">
        <v>0.56338028169014087</v>
      </c>
      <c r="L1033" s="27">
        <v>0.5</v>
      </c>
      <c r="M1033" s="23">
        <v>23.5</v>
      </c>
      <c r="N1033" s="24">
        <v>6.9</v>
      </c>
      <c r="O1033" s="988">
        <v>0.81211798825597947</v>
      </c>
      <c r="P1033" s="27" t="s">
        <v>811</v>
      </c>
      <c r="Q1033" s="27" t="s">
        <v>811</v>
      </c>
      <c r="R1033" s="54" t="s">
        <v>811</v>
      </c>
      <c r="S1033" s="27" t="s">
        <v>811</v>
      </c>
      <c r="T1033" s="54" t="s">
        <v>811</v>
      </c>
      <c r="U1033" s="27" t="s">
        <v>811</v>
      </c>
      <c r="V1033" s="27" t="s">
        <v>811</v>
      </c>
      <c r="W1033" s="27" t="s">
        <v>811</v>
      </c>
      <c r="X1033" s="990"/>
    </row>
    <row r="1034" spans="1:24" ht="15.6">
      <c r="A1034" s="649" t="s">
        <v>1560</v>
      </c>
      <c r="B1034" s="55">
        <v>44446</v>
      </c>
      <c r="C1034" t="s">
        <v>1773</v>
      </c>
      <c r="D1034" s="50">
        <v>0.34375</v>
      </c>
      <c r="E1034" s="27" t="s">
        <v>1045</v>
      </c>
      <c r="F1034" s="27">
        <v>2</v>
      </c>
      <c r="G1034" s="27" t="s">
        <v>1651</v>
      </c>
      <c r="H1034" s="27" t="s">
        <v>815</v>
      </c>
      <c r="I1034" s="27">
        <v>7.1</v>
      </c>
      <c r="J1034" s="54">
        <v>4</v>
      </c>
      <c r="K1034" s="51">
        <v>0.56338028169014087</v>
      </c>
      <c r="L1034" s="27">
        <v>2</v>
      </c>
      <c r="M1034" s="23">
        <v>23.5</v>
      </c>
      <c r="N1034" s="24">
        <v>6.95</v>
      </c>
      <c r="O1034" s="988">
        <v>0.81800290121435615</v>
      </c>
      <c r="P1034" s="27" t="s">
        <v>811</v>
      </c>
      <c r="Q1034" s="27" t="s">
        <v>811</v>
      </c>
      <c r="R1034" s="54" t="s">
        <v>811</v>
      </c>
      <c r="S1034" s="27" t="s">
        <v>811</v>
      </c>
      <c r="T1034" s="54" t="s">
        <v>811</v>
      </c>
      <c r="U1034" s="27" t="s">
        <v>811</v>
      </c>
      <c r="V1034" s="27" t="s">
        <v>811</v>
      </c>
      <c r="W1034" s="27" t="s">
        <v>811</v>
      </c>
      <c r="X1034" s="990"/>
    </row>
    <row r="1035" spans="1:24" ht="15.6">
      <c r="A1035" s="649" t="s">
        <v>1560</v>
      </c>
      <c r="B1035" s="55">
        <v>44446</v>
      </c>
      <c r="C1035" t="s">
        <v>1773</v>
      </c>
      <c r="D1035" s="50">
        <v>0.34375</v>
      </c>
      <c r="E1035" s="27" t="s">
        <v>1045</v>
      </c>
      <c r="F1035" s="27">
        <v>2</v>
      </c>
      <c r="G1035" s="27" t="s">
        <v>1651</v>
      </c>
      <c r="H1035" s="27" t="s">
        <v>815</v>
      </c>
      <c r="I1035" s="27">
        <v>7.1</v>
      </c>
      <c r="J1035" s="54">
        <v>4</v>
      </c>
      <c r="K1035" s="51">
        <v>0.56338028169014087</v>
      </c>
      <c r="L1035" s="27">
        <v>4</v>
      </c>
      <c r="M1035" s="23">
        <v>23.5</v>
      </c>
      <c r="N1035" s="24">
        <v>6.4</v>
      </c>
      <c r="O1035" s="988">
        <v>0.75326885867221294</v>
      </c>
      <c r="P1035" s="27" t="s">
        <v>811</v>
      </c>
      <c r="Q1035" s="27" t="s">
        <v>811</v>
      </c>
      <c r="R1035" s="54" t="s">
        <v>811</v>
      </c>
      <c r="S1035" s="27" t="s">
        <v>811</v>
      </c>
      <c r="T1035" s="54" t="s">
        <v>811</v>
      </c>
      <c r="U1035" s="27" t="s">
        <v>811</v>
      </c>
      <c r="V1035" s="27" t="s">
        <v>811</v>
      </c>
      <c r="W1035" s="27" t="s">
        <v>811</v>
      </c>
      <c r="X1035" s="990"/>
    </row>
    <row r="1036" spans="1:24" ht="15.6">
      <c r="A1036" s="649" t="s">
        <v>1560</v>
      </c>
      <c r="B1036" s="55">
        <v>44446</v>
      </c>
      <c r="C1036" t="s">
        <v>1773</v>
      </c>
      <c r="D1036" s="50">
        <v>0.34375</v>
      </c>
      <c r="E1036" s="27" t="s">
        <v>1045</v>
      </c>
      <c r="F1036" s="27">
        <v>2</v>
      </c>
      <c r="G1036" s="27" t="s">
        <v>1651</v>
      </c>
      <c r="H1036" s="27" t="s">
        <v>815</v>
      </c>
      <c r="I1036" s="27">
        <v>7.1</v>
      </c>
      <c r="J1036" s="54">
        <v>4</v>
      </c>
      <c r="K1036" s="51">
        <v>0.56338028169014087</v>
      </c>
      <c r="L1036" s="27">
        <v>6</v>
      </c>
      <c r="M1036" s="23">
        <v>23.1</v>
      </c>
      <c r="N1036" s="24">
        <v>5.5</v>
      </c>
      <c r="O1036" s="988">
        <v>0.64247037859108269</v>
      </c>
      <c r="P1036" s="27" t="s">
        <v>811</v>
      </c>
      <c r="Q1036" s="27" t="s">
        <v>811</v>
      </c>
      <c r="R1036" s="54" t="s">
        <v>811</v>
      </c>
      <c r="S1036" s="27" t="s">
        <v>811</v>
      </c>
      <c r="T1036" s="54" t="s">
        <v>811</v>
      </c>
      <c r="U1036" s="27" t="s">
        <v>811</v>
      </c>
      <c r="V1036" s="27" t="s">
        <v>811</v>
      </c>
      <c r="W1036" s="27" t="s">
        <v>811</v>
      </c>
      <c r="X1036" s="990"/>
    </row>
    <row r="1037" spans="1:24" ht="15.6">
      <c r="A1037" s="649" t="s">
        <v>1560</v>
      </c>
      <c r="B1037" s="55">
        <v>44446</v>
      </c>
      <c r="C1037" t="s">
        <v>1773</v>
      </c>
      <c r="D1037" s="50">
        <v>0.34375</v>
      </c>
      <c r="E1037" s="27" t="s">
        <v>1045</v>
      </c>
      <c r="F1037" s="27">
        <v>2</v>
      </c>
      <c r="G1037" s="27" t="s">
        <v>1651</v>
      </c>
      <c r="H1037" s="27" t="s">
        <v>815</v>
      </c>
      <c r="I1037" s="27">
        <v>7.1</v>
      </c>
      <c r="J1037" s="54">
        <v>4</v>
      </c>
      <c r="K1037" s="51">
        <v>0.56338028169014087</v>
      </c>
      <c r="L1037" s="27">
        <v>7</v>
      </c>
      <c r="M1037" s="23">
        <v>19</v>
      </c>
      <c r="N1037" s="24">
        <v>0.05</v>
      </c>
      <c r="O1037" s="988">
        <v>5.3909461359090789E-3</v>
      </c>
      <c r="P1037" s="27" t="s">
        <v>811</v>
      </c>
      <c r="Q1037" s="27" t="s">
        <v>811</v>
      </c>
      <c r="R1037" s="54" t="s">
        <v>811</v>
      </c>
      <c r="S1037" s="27" t="s">
        <v>811</v>
      </c>
      <c r="T1037" s="54" t="s">
        <v>811</v>
      </c>
      <c r="U1037" s="27" t="s">
        <v>811</v>
      </c>
      <c r="V1037" s="27" t="s">
        <v>811</v>
      </c>
      <c r="W1037" s="27" t="s">
        <v>811</v>
      </c>
      <c r="X1037" s="990"/>
    </row>
    <row r="1038" spans="1:24" ht="15.6"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55"/>
    </row>
    <row r="1040" spans="1:24" ht="15.6">
      <c r="A1040" s="30" t="s">
        <v>1624</v>
      </c>
      <c r="B1040" s="31"/>
      <c r="C1040" s="3207"/>
      <c r="D1040" s="3207"/>
      <c r="E1040" s="31"/>
      <c r="F1040" s="32"/>
      <c r="G1040" s="31"/>
      <c r="H1040" s="31"/>
      <c r="I1040" s="31"/>
      <c r="J1040" s="31"/>
      <c r="K1040" s="56"/>
      <c r="L1040" s="31"/>
      <c r="M1040" s="31"/>
      <c r="N1040" s="34"/>
      <c r="O1040" s="33"/>
      <c r="P1040" s="33"/>
      <c r="Q1040" s="34"/>
      <c r="R1040" s="34"/>
      <c r="S1040" s="31"/>
      <c r="T1040" s="31"/>
      <c r="U1040" s="31"/>
      <c r="V1040" s="31"/>
      <c r="W1040" s="31"/>
      <c r="X1040"/>
    </row>
    <row r="1041" spans="1:25" ht="15.6">
      <c r="A1041" s="30" t="s">
        <v>1625</v>
      </c>
      <c r="B1041" s="31"/>
      <c r="C1041" s="31"/>
      <c r="D1041" s="31"/>
      <c r="E1041" s="31"/>
      <c r="F1041" s="32"/>
      <c r="G1041" s="31"/>
      <c r="H1041" s="31"/>
      <c r="I1041" s="31"/>
      <c r="J1041" s="31"/>
      <c r="K1041" s="56"/>
      <c r="L1041" s="31"/>
      <c r="M1041" s="31"/>
      <c r="N1041" s="34"/>
      <c r="O1041" s="33"/>
      <c r="P1041" s="33"/>
      <c r="Q1041" s="34"/>
      <c r="R1041" s="34"/>
      <c r="S1041" s="31"/>
      <c r="T1041" s="31"/>
      <c r="U1041" s="31"/>
      <c r="V1041" s="31"/>
      <c r="W1041" s="31"/>
      <c r="X1041"/>
    </row>
    <row r="1042" spans="1:25" ht="15.6">
      <c r="A1042" s="30" t="s">
        <v>1626</v>
      </c>
      <c r="B1042" s="31"/>
      <c r="C1042" s="31"/>
      <c r="D1042" s="31"/>
      <c r="E1042" s="31"/>
      <c r="F1042" s="32"/>
      <c r="G1042" s="31"/>
      <c r="H1042" s="31"/>
      <c r="I1042" s="31"/>
      <c r="J1042" s="31"/>
      <c r="K1042" s="56"/>
      <c r="L1042" s="31"/>
      <c r="M1042" s="31"/>
      <c r="N1042" s="34"/>
      <c r="O1042" s="33"/>
      <c r="P1042" s="33"/>
      <c r="Q1042" s="34"/>
      <c r="R1042" s="34"/>
      <c r="S1042" s="31"/>
      <c r="T1042" s="31"/>
      <c r="U1042" s="31"/>
      <c r="V1042" s="31"/>
      <c r="W1042" s="31"/>
      <c r="X1042"/>
    </row>
    <row r="1043" spans="1:25" ht="15.6">
      <c r="A1043" s="30" t="s">
        <v>1627</v>
      </c>
      <c r="B1043" s="31"/>
      <c r="C1043" s="31"/>
      <c r="D1043" s="31"/>
      <c r="E1043" s="31"/>
      <c r="F1043" s="32"/>
      <c r="G1043" s="31"/>
      <c r="H1043" s="31"/>
      <c r="I1043" s="31"/>
      <c r="J1043" s="31"/>
      <c r="K1043" s="56"/>
      <c r="L1043" s="31"/>
      <c r="M1043" s="31"/>
      <c r="N1043" s="34"/>
      <c r="O1043" s="33"/>
      <c r="P1043" s="33"/>
      <c r="Q1043" s="34"/>
      <c r="R1043" s="34"/>
      <c r="S1043" s="31"/>
      <c r="T1043" s="31"/>
      <c r="U1043" s="31"/>
      <c r="V1043" s="31"/>
      <c r="W1043" s="31"/>
      <c r="X1043"/>
    </row>
    <row r="1044" spans="1:25" ht="15.6">
      <c r="A1044" s="30" t="s">
        <v>1628</v>
      </c>
      <c r="B1044" s="31"/>
      <c r="C1044" s="31"/>
      <c r="D1044" s="31"/>
      <c r="E1044" s="31"/>
      <c r="F1044" s="32"/>
      <c r="G1044" s="31"/>
      <c r="H1044" s="31"/>
      <c r="I1044" s="31"/>
      <c r="J1044" s="31"/>
      <c r="K1044" s="56"/>
      <c r="L1044" s="31"/>
      <c r="M1044" s="31"/>
      <c r="N1044" s="34"/>
      <c r="O1044" s="33"/>
      <c r="P1044" s="33"/>
      <c r="Q1044" s="34"/>
      <c r="R1044" s="34"/>
      <c r="S1044" s="31"/>
      <c r="T1044" s="31"/>
      <c r="U1044" s="31"/>
      <c r="V1044" s="31"/>
      <c r="W1044" s="31"/>
      <c r="X1044"/>
    </row>
    <row r="1045" spans="1:25" ht="15.6">
      <c r="A1045" s="35" t="s">
        <v>1774</v>
      </c>
      <c r="B1045" s="31"/>
      <c r="C1045" s="31"/>
      <c r="D1045" s="31"/>
      <c r="E1045" s="31"/>
      <c r="F1045" s="32"/>
      <c r="G1045" s="31"/>
      <c r="H1045" s="31"/>
      <c r="I1045" s="31"/>
      <c r="J1045" s="31"/>
      <c r="K1045" s="56"/>
      <c r="L1045" s="31"/>
      <c r="M1045" s="31"/>
      <c r="N1045" s="34"/>
      <c r="O1045" s="33"/>
      <c r="P1045" s="33"/>
      <c r="Q1045" s="34"/>
      <c r="R1045" s="34"/>
      <c r="S1045" s="31"/>
      <c r="T1045" s="31"/>
      <c r="U1045" s="31"/>
      <c r="V1045" s="31"/>
      <c r="W1045" s="31"/>
      <c r="X1045"/>
    </row>
    <row r="1046" spans="1:25" ht="15.6">
      <c r="A1046" s="35"/>
      <c r="B1046" s="31"/>
      <c r="C1046" s="31"/>
      <c r="D1046" s="31"/>
      <c r="E1046" s="31"/>
      <c r="F1046" s="32"/>
      <c r="G1046" s="31"/>
      <c r="H1046" s="31"/>
      <c r="I1046" s="31"/>
      <c r="J1046" s="31"/>
      <c r="K1046" s="56"/>
      <c r="L1046" s="31"/>
      <c r="M1046" s="31"/>
      <c r="N1046" s="34"/>
      <c r="O1046" s="33"/>
      <c r="P1046" s="33"/>
      <c r="Q1046" s="34"/>
      <c r="R1046" s="34"/>
      <c r="S1046" s="31"/>
      <c r="T1046" s="31"/>
      <c r="U1046" s="31"/>
      <c r="V1046" s="31"/>
      <c r="W1046" s="31"/>
      <c r="X1046"/>
    </row>
    <row r="1047" spans="1:25" ht="15.6">
      <c r="A1047" s="35" t="s">
        <v>1775</v>
      </c>
      <c r="B1047" s="31"/>
      <c r="C1047" s="31"/>
      <c r="D1047" s="31"/>
      <c r="E1047" s="31"/>
      <c r="F1047" s="32"/>
      <c r="G1047" s="31"/>
      <c r="H1047" s="31"/>
      <c r="I1047" s="31"/>
      <c r="J1047" s="31"/>
      <c r="K1047" s="56"/>
      <c r="L1047" s="31"/>
      <c r="M1047" s="31"/>
      <c r="N1047" s="34"/>
      <c r="O1047" s="33"/>
      <c r="P1047" s="33"/>
      <c r="Q1047" s="34"/>
      <c r="R1047" s="34"/>
      <c r="S1047" s="31"/>
      <c r="T1047" s="31"/>
      <c r="U1047" s="31"/>
      <c r="V1047" s="31"/>
      <c r="W1047" s="31"/>
      <c r="X1047"/>
    </row>
    <row r="1048" spans="1:25" ht="15.6">
      <c r="A1048" s="35" t="s">
        <v>1776</v>
      </c>
      <c r="B1048" s="31"/>
      <c r="C1048" s="31"/>
      <c r="D1048" s="31"/>
      <c r="E1048" s="31"/>
      <c r="F1048" s="32"/>
      <c r="G1048" s="31"/>
      <c r="H1048" s="31"/>
      <c r="I1048" s="31"/>
      <c r="J1048" s="31"/>
      <c r="K1048" s="56"/>
      <c r="L1048" s="31"/>
      <c r="M1048" s="31"/>
      <c r="N1048" s="34"/>
      <c r="O1048" s="33"/>
      <c r="P1048" s="33"/>
      <c r="Q1048" s="34"/>
      <c r="R1048" s="34"/>
      <c r="S1048" s="34"/>
      <c r="T1048" s="31"/>
      <c r="U1048" s="31"/>
      <c r="V1048" s="31"/>
      <c r="W1048" s="31"/>
      <c r="X1048"/>
    </row>
    <row r="1049" spans="1:25" ht="15.6">
      <c r="A1049" s="35"/>
      <c r="B1049" s="31"/>
      <c r="C1049" s="31"/>
      <c r="D1049" s="31"/>
      <c r="E1049" s="31"/>
      <c r="F1049" s="32"/>
      <c r="G1049" s="31"/>
      <c r="H1049" s="31"/>
      <c r="I1049" s="31"/>
      <c r="J1049" s="31"/>
      <c r="K1049" s="56"/>
      <c r="L1049" s="31"/>
      <c r="M1049" s="31"/>
      <c r="N1049" s="34"/>
      <c r="O1049" s="33"/>
      <c r="P1049" s="33"/>
      <c r="Q1049" s="34"/>
      <c r="R1049" s="34"/>
      <c r="S1049" s="34"/>
      <c r="T1049" s="31"/>
      <c r="U1049" s="31"/>
      <c r="V1049" s="31"/>
      <c r="W1049" s="31"/>
      <c r="X1049"/>
    </row>
    <row r="1050" spans="1:25" ht="15.6">
      <c r="A1050" s="31"/>
      <c r="B1050" s="31"/>
      <c r="C1050" s="31"/>
      <c r="D1050" s="31"/>
      <c r="E1050" s="31"/>
      <c r="F1050" s="32"/>
      <c r="G1050" s="31"/>
      <c r="H1050" s="31"/>
      <c r="I1050" s="31"/>
      <c r="J1050" s="31"/>
      <c r="K1050" s="56"/>
      <c r="L1050" s="31"/>
      <c r="M1050" s="31"/>
      <c r="N1050" s="39" t="s">
        <v>1777</v>
      </c>
      <c r="O1050" s="38" t="s">
        <v>1778</v>
      </c>
      <c r="P1050" s="33"/>
      <c r="Q1050" s="34"/>
      <c r="R1050" s="34"/>
      <c r="S1050" s="34"/>
      <c r="T1050" s="31"/>
      <c r="U1050" s="31"/>
      <c r="V1050" s="31"/>
      <c r="W1050" s="31"/>
      <c r="X1050"/>
    </row>
    <row r="1051" spans="1:25" ht="15.6">
      <c r="A1051" s="31"/>
      <c r="B1051" s="31"/>
      <c r="C1051" s="31"/>
      <c r="D1051" s="31"/>
      <c r="E1051" s="31"/>
      <c r="F1051" s="37" t="s">
        <v>1012</v>
      </c>
      <c r="G1051" s="36" t="s">
        <v>1012</v>
      </c>
      <c r="H1051" s="36" t="s">
        <v>1732</v>
      </c>
      <c r="I1051" s="36" t="s">
        <v>1533</v>
      </c>
      <c r="J1051" s="36" t="s">
        <v>1534</v>
      </c>
      <c r="K1051" s="57"/>
      <c r="L1051" s="36" t="s">
        <v>1221</v>
      </c>
      <c r="M1051" s="31"/>
      <c r="N1051" s="39" t="s">
        <v>1631</v>
      </c>
      <c r="O1051" s="38" t="s">
        <v>1631</v>
      </c>
      <c r="P1051" s="38"/>
      <c r="Q1051" s="39" t="s">
        <v>704</v>
      </c>
      <c r="R1051" s="39" t="s">
        <v>705</v>
      </c>
      <c r="S1051" s="39" t="s">
        <v>706</v>
      </c>
      <c r="T1051" s="36" t="s">
        <v>1535</v>
      </c>
      <c r="U1051" s="36" t="s">
        <v>702</v>
      </c>
      <c r="V1051" s="36" t="s">
        <v>1779</v>
      </c>
      <c r="W1051" s="36" t="s">
        <v>1780</v>
      </c>
      <c r="X1051"/>
    </row>
    <row r="1052" spans="1:25" ht="15.6">
      <c r="A1052" s="40" t="s">
        <v>701</v>
      </c>
      <c r="B1052" s="40" t="s">
        <v>786</v>
      </c>
      <c r="C1052" s="40" t="s">
        <v>1633</v>
      </c>
      <c r="D1052" s="40" t="s">
        <v>708</v>
      </c>
      <c r="E1052" s="41" t="s">
        <v>1634</v>
      </c>
      <c r="F1052" s="42" t="s">
        <v>1635</v>
      </c>
      <c r="G1052" s="40" t="s">
        <v>1636</v>
      </c>
      <c r="H1052" s="43" t="s">
        <v>1734</v>
      </c>
      <c r="I1052" s="40" t="s">
        <v>1537</v>
      </c>
      <c r="J1052" s="40" t="s">
        <v>1537</v>
      </c>
      <c r="K1052" s="58" t="s">
        <v>1009</v>
      </c>
      <c r="L1052" s="40" t="s">
        <v>1538</v>
      </c>
      <c r="M1052" s="40" t="s">
        <v>1638</v>
      </c>
      <c r="N1052" s="44" t="s">
        <v>1639</v>
      </c>
      <c r="O1052" s="2753" t="s">
        <v>1639</v>
      </c>
      <c r="P1052" s="44" t="s">
        <v>1641</v>
      </c>
      <c r="Q1052" s="40" t="s">
        <v>1781</v>
      </c>
      <c r="R1052" s="45" t="s">
        <v>1539</v>
      </c>
      <c r="S1052" s="45" t="s">
        <v>1539</v>
      </c>
      <c r="T1052" s="45" t="s">
        <v>1540</v>
      </c>
      <c r="U1052" s="45" t="s">
        <v>1540</v>
      </c>
      <c r="V1052" s="45" t="s">
        <v>1540</v>
      </c>
      <c r="W1052" s="45" t="s">
        <v>1540</v>
      </c>
      <c r="X1052" s="987" t="s">
        <v>799</v>
      </c>
    </row>
    <row r="1053" spans="1:25" ht="15.6">
      <c r="A1053" t="s">
        <v>1566</v>
      </c>
      <c r="B1053" s="55">
        <v>45113</v>
      </c>
      <c r="C1053" t="s">
        <v>1782</v>
      </c>
      <c r="D1053" s="992">
        <v>0.3576388888888889</v>
      </c>
      <c r="E1053" t="s">
        <v>1037</v>
      </c>
      <c r="F1053">
        <v>0</v>
      </c>
      <c r="G1053" t="s">
        <v>714</v>
      </c>
      <c r="H1053" t="s">
        <v>1783</v>
      </c>
      <c r="I1053" s="27">
        <v>1.25</v>
      </c>
      <c r="J1053" s="27">
        <v>0.8</v>
      </c>
      <c r="K1053" s="2663">
        <v>0.64</v>
      </c>
      <c r="L1053" s="27">
        <v>0.5</v>
      </c>
      <c r="M1053" s="27">
        <v>24.5</v>
      </c>
      <c r="N1053" s="24">
        <v>4.13</v>
      </c>
      <c r="O1053" s="27">
        <v>4.59</v>
      </c>
      <c r="P1053" s="27">
        <v>3.92</v>
      </c>
      <c r="Q1053" s="27">
        <v>0</v>
      </c>
      <c r="R1053" s="24">
        <v>0.70733377851083357</v>
      </c>
      <c r="S1053" s="24">
        <v>32.037591377694497</v>
      </c>
      <c r="T1053" s="25">
        <v>2.0392405063291132</v>
      </c>
      <c r="U1053" s="25">
        <v>0.71735949367088692</v>
      </c>
      <c r="V1053" s="25">
        <v>0.73976656255137241</v>
      </c>
      <c r="W1053" s="24">
        <v>2.7566000000000002</v>
      </c>
      <c r="X1053" s="2661"/>
      <c r="Y1053" s="175"/>
    </row>
    <row r="1054" spans="1:25" ht="15.6">
      <c r="A1054" t="s">
        <v>1549</v>
      </c>
      <c r="B1054" s="55">
        <v>45113</v>
      </c>
      <c r="C1054" t="s">
        <v>1784</v>
      </c>
      <c r="D1054" s="992">
        <v>0.33333333333333331</v>
      </c>
      <c r="E1054" t="s">
        <v>1655</v>
      </c>
      <c r="F1054">
        <v>1</v>
      </c>
      <c r="G1054" t="s">
        <v>817</v>
      </c>
      <c r="H1054" t="s">
        <v>1045</v>
      </c>
      <c r="I1054" s="27">
        <v>5.9</v>
      </c>
      <c r="J1054" s="27">
        <v>2.5</v>
      </c>
      <c r="K1054" s="2663">
        <v>0.42372881355932202</v>
      </c>
      <c r="L1054" s="27">
        <v>0.5</v>
      </c>
      <c r="M1054" s="27">
        <v>25.4</v>
      </c>
      <c r="N1054" s="24">
        <v>8.1</v>
      </c>
      <c r="O1054" s="27">
        <v>8.34</v>
      </c>
      <c r="P1054" s="27">
        <v>4</v>
      </c>
      <c r="Q1054" s="27">
        <v>0</v>
      </c>
      <c r="R1054" s="24">
        <v>0.77163684928454568</v>
      </c>
      <c r="S1054" s="24">
        <v>26.133186504217399</v>
      </c>
      <c r="T1054" s="25">
        <v>2.6056962025316448</v>
      </c>
      <c r="U1054" s="25">
        <v>1.2965037974683564</v>
      </c>
      <c r="V1054" s="25">
        <v>0.6677505516200205</v>
      </c>
      <c r="W1054" s="24">
        <v>3.9022000000000014</v>
      </c>
      <c r="X1054" s="2661"/>
      <c r="Y1054" s="175"/>
    </row>
    <row r="1055" spans="1:25" ht="15.6">
      <c r="A1055" t="s">
        <v>1549</v>
      </c>
      <c r="B1055" s="55">
        <v>45113</v>
      </c>
      <c r="C1055" t="s">
        <v>1784</v>
      </c>
      <c r="D1055" s="992">
        <v>0.33333333333333331</v>
      </c>
      <c r="E1055" t="s">
        <v>1655</v>
      </c>
      <c r="F1055">
        <v>1</v>
      </c>
      <c r="G1055" t="s">
        <v>817</v>
      </c>
      <c r="H1055" t="s">
        <v>1045</v>
      </c>
      <c r="I1055" s="27">
        <v>5.9</v>
      </c>
      <c r="J1055" s="27">
        <v>2.5</v>
      </c>
      <c r="K1055" s="2663">
        <v>0.42372881355932202</v>
      </c>
      <c r="L1055" s="27">
        <v>2</v>
      </c>
      <c r="M1055" s="27">
        <v>25.1</v>
      </c>
      <c r="N1055" s="24">
        <v>8.17</v>
      </c>
      <c r="O1055" s="27">
        <v>8.27</v>
      </c>
      <c r="P1055" s="27" t="s">
        <v>811</v>
      </c>
      <c r="Q1055" s="27" t="s">
        <v>811</v>
      </c>
      <c r="R1055" s="24" t="s">
        <v>811</v>
      </c>
      <c r="S1055" s="49" t="s">
        <v>811</v>
      </c>
      <c r="T1055" s="24" t="s">
        <v>811</v>
      </c>
      <c r="U1055" s="24" t="s">
        <v>811</v>
      </c>
      <c r="V1055" s="24" t="s">
        <v>811</v>
      </c>
      <c r="W1055" s="24" t="s">
        <v>811</v>
      </c>
      <c r="X1055" s="2661"/>
      <c r="Y1055" s="175"/>
    </row>
    <row r="1056" spans="1:25" ht="15.6">
      <c r="A1056" t="s">
        <v>1549</v>
      </c>
      <c r="B1056" s="55">
        <v>45113</v>
      </c>
      <c r="C1056" t="s">
        <v>1784</v>
      </c>
      <c r="D1056" s="992">
        <v>0.33333333333333298</v>
      </c>
      <c r="E1056" t="s">
        <v>1655</v>
      </c>
      <c r="F1056">
        <v>1</v>
      </c>
      <c r="G1056" t="s">
        <v>817</v>
      </c>
      <c r="H1056" t="s">
        <v>1045</v>
      </c>
      <c r="I1056" s="27">
        <v>5.9</v>
      </c>
      <c r="J1056" s="27">
        <v>2.5</v>
      </c>
      <c r="K1056" s="2663">
        <v>0.42372881355932202</v>
      </c>
      <c r="L1056" s="27">
        <v>4</v>
      </c>
      <c r="M1056" s="27">
        <v>24.6</v>
      </c>
      <c r="N1056" s="24">
        <v>7.09</v>
      </c>
      <c r="O1056" s="27">
        <v>7.27</v>
      </c>
      <c r="P1056" s="27" t="s">
        <v>811</v>
      </c>
      <c r="Q1056" s="27" t="s">
        <v>811</v>
      </c>
      <c r="R1056" s="24" t="s">
        <v>811</v>
      </c>
      <c r="S1056" s="49" t="s">
        <v>811</v>
      </c>
      <c r="T1056" s="24" t="s">
        <v>811</v>
      </c>
      <c r="U1056" s="24" t="s">
        <v>811</v>
      </c>
      <c r="V1056" s="24" t="s">
        <v>811</v>
      </c>
      <c r="W1056" s="24" t="s">
        <v>811</v>
      </c>
      <c r="X1056" s="2661"/>
      <c r="Y1056" s="175"/>
    </row>
    <row r="1057" spans="1:25" ht="15.6">
      <c r="A1057" t="s">
        <v>1549</v>
      </c>
      <c r="B1057" s="55">
        <v>45113</v>
      </c>
      <c r="C1057" t="s">
        <v>1784</v>
      </c>
      <c r="D1057" s="992">
        <v>0.33333333333333298</v>
      </c>
      <c r="E1057" t="s">
        <v>1655</v>
      </c>
      <c r="F1057">
        <v>1</v>
      </c>
      <c r="G1057" t="s">
        <v>817</v>
      </c>
      <c r="H1057" t="s">
        <v>1045</v>
      </c>
      <c r="I1057" s="27">
        <v>5.9</v>
      </c>
      <c r="J1057" s="27">
        <v>2.5</v>
      </c>
      <c r="K1057" s="2663">
        <v>0.42372881355932202</v>
      </c>
      <c r="L1057" s="27">
        <v>4.5</v>
      </c>
      <c r="M1057" s="27" t="s">
        <v>815</v>
      </c>
      <c r="N1057" s="24" t="s">
        <v>815</v>
      </c>
      <c r="O1057" s="27" t="s">
        <v>815</v>
      </c>
      <c r="P1057" s="27">
        <v>5.93</v>
      </c>
      <c r="Q1057" s="27">
        <v>13.7</v>
      </c>
      <c r="R1057" s="24">
        <v>0.8359399200582579</v>
      </c>
      <c r="S1057" s="24">
        <v>25.852024367385201</v>
      </c>
      <c r="T1057" s="24">
        <v>4.8715189873417719</v>
      </c>
      <c r="U1057" s="24">
        <v>1.7693810126582288</v>
      </c>
      <c r="V1057" s="24">
        <v>0.733563069364359</v>
      </c>
      <c r="W1057" s="24">
        <v>6.6409000000000002</v>
      </c>
      <c r="X1057" s="2661"/>
      <c r="Y1057" s="175"/>
    </row>
    <row r="1058" spans="1:25" ht="15.6">
      <c r="A1058" t="s">
        <v>1549</v>
      </c>
      <c r="B1058" s="55">
        <v>45113</v>
      </c>
      <c r="C1058" t="s">
        <v>1784</v>
      </c>
      <c r="D1058" s="992">
        <v>0.33333333333333298</v>
      </c>
      <c r="E1058" t="s">
        <v>1655</v>
      </c>
      <c r="F1058">
        <v>1</v>
      </c>
      <c r="G1058" t="s">
        <v>817</v>
      </c>
      <c r="H1058" t="s">
        <v>1045</v>
      </c>
      <c r="I1058" s="27">
        <v>5.9</v>
      </c>
      <c r="J1058" s="27">
        <v>2.5</v>
      </c>
      <c r="K1058" s="2663">
        <v>0.42372881355932202</v>
      </c>
      <c r="L1058" s="27">
        <v>6</v>
      </c>
      <c r="M1058" s="27">
        <v>21</v>
      </c>
      <c r="N1058" s="24">
        <v>0.13</v>
      </c>
      <c r="O1058" s="27">
        <v>0.15</v>
      </c>
      <c r="P1058" s="27" t="s">
        <v>811</v>
      </c>
      <c r="Q1058" s="27" t="s">
        <v>811</v>
      </c>
      <c r="R1058" s="24" t="s">
        <v>811</v>
      </c>
      <c r="S1058" s="49" t="s">
        <v>811</v>
      </c>
      <c r="T1058" s="24" t="s">
        <v>811</v>
      </c>
      <c r="U1058" s="24" t="s">
        <v>811</v>
      </c>
      <c r="V1058" s="24" t="s">
        <v>811</v>
      </c>
      <c r="W1058" s="24" t="s">
        <v>811</v>
      </c>
      <c r="X1058" s="55"/>
    </row>
    <row r="1059" spans="1:25" ht="15.6">
      <c r="A1059" t="s">
        <v>1544</v>
      </c>
      <c r="B1059" s="55">
        <v>45113</v>
      </c>
      <c r="C1059" t="s">
        <v>1785</v>
      </c>
      <c r="D1059" s="992">
        <v>0.29166666666666669</v>
      </c>
      <c r="E1059" t="s">
        <v>1786</v>
      </c>
      <c r="F1059" s="595" t="s">
        <v>1787</v>
      </c>
      <c r="G1059" t="s">
        <v>1656</v>
      </c>
      <c r="H1059" t="s">
        <v>1045</v>
      </c>
      <c r="I1059" s="27">
        <v>9.5</v>
      </c>
      <c r="J1059" s="27">
        <v>4.6500000000000004</v>
      </c>
      <c r="K1059" s="2663">
        <v>0.48947368421052634</v>
      </c>
      <c r="L1059" s="27">
        <v>0.5</v>
      </c>
      <c r="M1059" s="27">
        <v>25.9</v>
      </c>
      <c r="N1059" s="24" t="s">
        <v>815</v>
      </c>
      <c r="O1059" s="27" t="s">
        <v>815</v>
      </c>
      <c r="P1059" s="27">
        <v>6.09</v>
      </c>
      <c r="Q1059" s="27">
        <v>17.3</v>
      </c>
      <c r="R1059" s="24">
        <v>0.52835051546391743</v>
      </c>
      <c r="S1059" s="24">
        <v>31.7564292408622</v>
      </c>
      <c r="T1059" s="25">
        <v>1.7446835443037971</v>
      </c>
      <c r="U1059" s="25">
        <v>1.566816455696203</v>
      </c>
      <c r="V1059" s="25">
        <v>0.52685596989394445</v>
      </c>
      <c r="W1059" s="24">
        <v>3.3115000000000001</v>
      </c>
      <c r="X1059" s="55"/>
    </row>
    <row r="1060" spans="1:25" ht="15.6">
      <c r="A1060" t="s">
        <v>1544</v>
      </c>
      <c r="B1060" s="55">
        <v>45113</v>
      </c>
      <c r="C1060" t="s">
        <v>1785</v>
      </c>
      <c r="D1060" s="992">
        <v>0.29166666666666669</v>
      </c>
      <c r="E1060" t="s">
        <v>1786</v>
      </c>
      <c r="F1060" s="595" t="s">
        <v>1787</v>
      </c>
      <c r="G1060" t="s">
        <v>1656</v>
      </c>
      <c r="H1060" t="s">
        <v>1045</v>
      </c>
      <c r="I1060" s="27">
        <v>9.5</v>
      </c>
      <c r="J1060" s="27">
        <v>4.6500000000000004</v>
      </c>
      <c r="K1060" s="2663">
        <v>0.48947368421052634</v>
      </c>
      <c r="L1060" s="27">
        <v>2</v>
      </c>
      <c r="M1060" s="27">
        <v>25.9</v>
      </c>
      <c r="N1060" s="24">
        <v>7.81</v>
      </c>
      <c r="O1060" s="27">
        <v>7.85</v>
      </c>
      <c r="P1060" s="27" t="s">
        <v>811</v>
      </c>
      <c r="Q1060" s="27" t="s">
        <v>811</v>
      </c>
      <c r="R1060" s="24" t="s">
        <v>811</v>
      </c>
      <c r="S1060" s="49" t="s">
        <v>811</v>
      </c>
      <c r="T1060" s="24" t="s">
        <v>811</v>
      </c>
      <c r="U1060" s="24" t="s">
        <v>811</v>
      </c>
      <c r="V1060" s="24" t="s">
        <v>811</v>
      </c>
      <c r="W1060" s="24" t="s">
        <v>811</v>
      </c>
      <c r="X1060" s="55"/>
    </row>
    <row r="1061" spans="1:25" ht="15.6">
      <c r="A1061" t="s">
        <v>1544</v>
      </c>
      <c r="B1061" s="55">
        <v>45113</v>
      </c>
      <c r="C1061" t="s">
        <v>1785</v>
      </c>
      <c r="D1061" s="992">
        <v>0.29166666666666702</v>
      </c>
      <c r="E1061" t="s">
        <v>1786</v>
      </c>
      <c r="F1061" s="595" t="s">
        <v>1787</v>
      </c>
      <c r="G1061" t="s">
        <v>1656</v>
      </c>
      <c r="H1061" t="s">
        <v>1045</v>
      </c>
      <c r="I1061" s="27">
        <v>9.5</v>
      </c>
      <c r="J1061" s="27">
        <v>4.6500000000000004</v>
      </c>
      <c r="K1061" s="2663">
        <v>0.48947368421052634</v>
      </c>
      <c r="L1061" s="27">
        <v>4</v>
      </c>
      <c r="M1061" s="27">
        <v>25.8</v>
      </c>
      <c r="N1061" s="24">
        <v>7.81</v>
      </c>
      <c r="O1061" s="27">
        <v>7.91</v>
      </c>
      <c r="P1061" s="27" t="s">
        <v>811</v>
      </c>
      <c r="Q1061" s="27" t="s">
        <v>811</v>
      </c>
      <c r="R1061" s="24" t="s">
        <v>811</v>
      </c>
      <c r="S1061" s="49" t="s">
        <v>811</v>
      </c>
      <c r="T1061" s="24" t="s">
        <v>811</v>
      </c>
      <c r="U1061" s="24" t="s">
        <v>811</v>
      </c>
      <c r="V1061" s="24" t="s">
        <v>811</v>
      </c>
      <c r="W1061" s="24" t="s">
        <v>811</v>
      </c>
      <c r="X1061" s="55"/>
    </row>
    <row r="1062" spans="1:25" ht="15.6">
      <c r="A1062" t="s">
        <v>1544</v>
      </c>
      <c r="B1062" s="55">
        <v>45113</v>
      </c>
      <c r="C1062" t="s">
        <v>1785</v>
      </c>
      <c r="D1062" s="992">
        <v>0.29166666666666702</v>
      </c>
      <c r="E1062" t="s">
        <v>1786</v>
      </c>
      <c r="F1062" s="595" t="s">
        <v>1787</v>
      </c>
      <c r="G1062" t="s">
        <v>1656</v>
      </c>
      <c r="H1062" t="s">
        <v>1045</v>
      </c>
      <c r="I1062" s="27">
        <v>9.5</v>
      </c>
      <c r="J1062" s="27">
        <v>4.6500000000000004</v>
      </c>
      <c r="K1062" s="2663">
        <v>0.48947368421052634</v>
      </c>
      <c r="L1062" s="27">
        <v>6</v>
      </c>
      <c r="M1062" s="27">
        <v>24.8</v>
      </c>
      <c r="N1062" s="24">
        <v>7.69</v>
      </c>
      <c r="O1062" s="27">
        <v>7.8</v>
      </c>
      <c r="P1062" s="27" t="s">
        <v>811</v>
      </c>
      <c r="Q1062" s="27" t="s">
        <v>811</v>
      </c>
      <c r="R1062" s="24" t="s">
        <v>811</v>
      </c>
      <c r="S1062" s="49" t="s">
        <v>811</v>
      </c>
      <c r="T1062" s="24" t="s">
        <v>811</v>
      </c>
      <c r="U1062" s="24" t="s">
        <v>811</v>
      </c>
      <c r="V1062" s="24" t="s">
        <v>811</v>
      </c>
      <c r="W1062" s="24" t="s">
        <v>811</v>
      </c>
      <c r="X1062" s="55"/>
    </row>
    <row r="1063" spans="1:25" ht="15.6">
      <c r="A1063" t="s">
        <v>1544</v>
      </c>
      <c r="B1063" s="55">
        <v>45113</v>
      </c>
      <c r="C1063" t="s">
        <v>1785</v>
      </c>
      <c r="D1063" s="992">
        <v>0.29166666666666702</v>
      </c>
      <c r="E1063" t="s">
        <v>1786</v>
      </c>
      <c r="F1063" s="595" t="s">
        <v>1787</v>
      </c>
      <c r="G1063" t="s">
        <v>1656</v>
      </c>
      <c r="H1063" t="s">
        <v>1045</v>
      </c>
      <c r="I1063" s="27">
        <v>9.5</v>
      </c>
      <c r="J1063" s="27">
        <v>4.6500000000000004</v>
      </c>
      <c r="K1063" s="2663">
        <v>0.48947368421052634</v>
      </c>
      <c r="L1063" s="27">
        <v>8</v>
      </c>
      <c r="M1063" s="27">
        <v>21.7</v>
      </c>
      <c r="N1063" s="24">
        <v>8.31</v>
      </c>
      <c r="O1063" s="27">
        <v>8.6999999999999993</v>
      </c>
      <c r="P1063" s="27" t="s">
        <v>811</v>
      </c>
      <c r="Q1063" s="27" t="s">
        <v>811</v>
      </c>
      <c r="R1063" s="24" t="s">
        <v>811</v>
      </c>
      <c r="S1063" s="49" t="s">
        <v>811</v>
      </c>
      <c r="T1063" s="24" t="s">
        <v>811</v>
      </c>
      <c r="U1063" s="24" t="s">
        <v>811</v>
      </c>
      <c r="V1063" s="24" t="s">
        <v>811</v>
      </c>
      <c r="W1063" s="24" t="s">
        <v>811</v>
      </c>
      <c r="X1063" s="55"/>
    </row>
    <row r="1064" spans="1:25" ht="15.6">
      <c r="A1064" t="s">
        <v>1544</v>
      </c>
      <c r="B1064" s="55">
        <v>45113</v>
      </c>
      <c r="C1064" t="s">
        <v>1785</v>
      </c>
      <c r="D1064" s="992">
        <v>0.29166666666666702</v>
      </c>
      <c r="E1064" t="s">
        <v>1786</v>
      </c>
      <c r="F1064" s="595" t="s">
        <v>1787</v>
      </c>
      <c r="G1064" t="s">
        <v>1656</v>
      </c>
      <c r="H1064" t="s">
        <v>1045</v>
      </c>
      <c r="I1064" s="27">
        <v>9.5</v>
      </c>
      <c r="J1064" s="27">
        <v>4.6500000000000004</v>
      </c>
      <c r="K1064" s="2663">
        <v>0.48947368421052634</v>
      </c>
      <c r="L1064" s="27">
        <v>9</v>
      </c>
      <c r="M1064" s="27">
        <v>16.2</v>
      </c>
      <c r="N1064" s="24">
        <v>1.2</v>
      </c>
      <c r="O1064" s="27">
        <v>1.22</v>
      </c>
      <c r="P1064" s="27">
        <v>5.82</v>
      </c>
      <c r="Q1064" s="27">
        <v>20.700000000000003</v>
      </c>
      <c r="R1064" s="24">
        <v>0.77163684928454568</v>
      </c>
      <c r="S1064" s="24">
        <v>27.820159325210899</v>
      </c>
      <c r="T1064" s="25">
        <v>12.34873417721519</v>
      </c>
      <c r="U1064" s="25">
        <v>2.5000000000000001E-2</v>
      </c>
      <c r="V1064" s="25">
        <v>1</v>
      </c>
      <c r="W1064" s="24">
        <v>12.373734177215191</v>
      </c>
      <c r="X1064" s="55"/>
    </row>
    <row r="1065" spans="1:25" ht="15.6">
      <c r="A1065" t="s">
        <v>1542</v>
      </c>
      <c r="B1065" s="55">
        <v>45113</v>
      </c>
      <c r="C1065" t="s">
        <v>1788</v>
      </c>
      <c r="D1065" s="992">
        <v>0.30208333333333331</v>
      </c>
      <c r="E1065" t="s">
        <v>1758</v>
      </c>
      <c r="F1065">
        <v>0</v>
      </c>
      <c r="G1065" t="s">
        <v>714</v>
      </c>
      <c r="H1065" t="s">
        <v>1045</v>
      </c>
      <c r="I1065" s="27">
        <v>2.2000000000000002</v>
      </c>
      <c r="J1065" s="27">
        <v>2.2000000000000002</v>
      </c>
      <c r="K1065" s="2663">
        <v>1</v>
      </c>
      <c r="L1065" s="27">
        <v>0.5</v>
      </c>
      <c r="M1065" s="27">
        <v>26.8</v>
      </c>
      <c r="N1065" s="24">
        <v>3.9340491343985171</v>
      </c>
      <c r="O1065" s="27" t="s">
        <v>815</v>
      </c>
      <c r="P1065" s="27">
        <v>4.4800000000000004</v>
      </c>
      <c r="Q1065" s="27">
        <v>0</v>
      </c>
      <c r="R1065" s="24">
        <v>0.66043814432989689</v>
      </c>
      <c r="S1065" s="24">
        <v>26.9766729147142</v>
      </c>
      <c r="T1065" s="25">
        <v>8.3835443037974677</v>
      </c>
      <c r="U1065" s="25">
        <v>2.5000000000000001E-2</v>
      </c>
      <c r="V1065" s="25">
        <v>1</v>
      </c>
      <c r="W1065" s="24">
        <v>8.4085443037974681</v>
      </c>
      <c r="X1065" s="55"/>
    </row>
    <row r="1066" spans="1:25" ht="15.6">
      <c r="A1066" t="s">
        <v>1542</v>
      </c>
      <c r="B1066" s="55">
        <v>45113</v>
      </c>
      <c r="C1066" t="s">
        <v>1788</v>
      </c>
      <c r="D1066" s="992">
        <v>0.30208333333333331</v>
      </c>
      <c r="E1066" t="s">
        <v>1758</v>
      </c>
      <c r="F1066">
        <v>0</v>
      </c>
      <c r="G1066" t="s">
        <v>714</v>
      </c>
      <c r="H1066" t="s">
        <v>1045</v>
      </c>
      <c r="I1066" s="27">
        <v>2.2000000000000002</v>
      </c>
      <c r="J1066" s="27">
        <v>2.2000000000000002</v>
      </c>
      <c r="K1066" s="2663">
        <v>1</v>
      </c>
      <c r="L1066" s="27">
        <v>2</v>
      </c>
      <c r="M1066" s="27">
        <v>26.8</v>
      </c>
      <c r="N1066" s="24">
        <v>4.3098627712211393</v>
      </c>
      <c r="O1066" s="27" t="s">
        <v>815</v>
      </c>
      <c r="P1066" s="27" t="s">
        <v>811</v>
      </c>
      <c r="Q1066" s="27" t="s">
        <v>811</v>
      </c>
      <c r="R1066" s="24" t="s">
        <v>811</v>
      </c>
      <c r="S1066" s="49" t="s">
        <v>811</v>
      </c>
      <c r="T1066" s="24" t="s">
        <v>811</v>
      </c>
      <c r="U1066" s="24" t="s">
        <v>811</v>
      </c>
      <c r="V1066" s="24" t="s">
        <v>811</v>
      </c>
      <c r="W1066" s="24" t="s">
        <v>811</v>
      </c>
      <c r="X1066" s="55"/>
    </row>
    <row r="1067" spans="1:25" ht="15.6">
      <c r="A1067" t="s">
        <v>1558</v>
      </c>
      <c r="B1067" s="55">
        <v>45113</v>
      </c>
      <c r="C1067" t="s">
        <v>1789</v>
      </c>
      <c r="D1067" s="992">
        <v>0.33333333333333331</v>
      </c>
      <c r="E1067" t="s">
        <v>1758</v>
      </c>
      <c r="F1067">
        <v>1</v>
      </c>
      <c r="G1067" t="s">
        <v>1656</v>
      </c>
      <c r="H1067" t="s">
        <v>1045</v>
      </c>
      <c r="I1067" s="27">
        <v>7.7</v>
      </c>
      <c r="J1067" s="27">
        <v>1.8</v>
      </c>
      <c r="K1067" s="2663">
        <v>0.23376623376623376</v>
      </c>
      <c r="L1067" s="27">
        <v>0.5</v>
      </c>
      <c r="M1067" s="27">
        <v>25.7</v>
      </c>
      <c r="N1067" s="24">
        <v>7.18</v>
      </c>
      <c r="O1067" s="27">
        <v>7.59</v>
      </c>
      <c r="P1067" s="27">
        <v>6.4</v>
      </c>
      <c r="Q1067" s="27">
        <v>0</v>
      </c>
      <c r="R1067" s="24">
        <v>1.0288491323793942</v>
      </c>
      <c r="S1067" s="24">
        <v>45.533373945641998</v>
      </c>
      <c r="T1067" s="24">
        <v>0.70240506329113916</v>
      </c>
      <c r="U1067" s="24">
        <v>0.43424493670886105</v>
      </c>
      <c r="V1067" s="24">
        <v>0.61796072959234516</v>
      </c>
      <c r="W1067" s="24">
        <v>1.1366500000000002</v>
      </c>
      <c r="X1067" s="55"/>
    </row>
    <row r="1068" spans="1:25" ht="15.6">
      <c r="A1068" t="s">
        <v>1558</v>
      </c>
      <c r="B1068" s="55">
        <v>45113</v>
      </c>
      <c r="C1068" t="s">
        <v>1789</v>
      </c>
      <c r="D1068" s="992">
        <v>0.33333333333333331</v>
      </c>
      <c r="E1068" t="s">
        <v>1758</v>
      </c>
      <c r="F1068">
        <v>1</v>
      </c>
      <c r="G1068" t="s">
        <v>1656</v>
      </c>
      <c r="H1068" t="s">
        <v>1045</v>
      </c>
      <c r="I1068" s="27">
        <v>7.7</v>
      </c>
      <c r="J1068" s="27">
        <v>1.8</v>
      </c>
      <c r="K1068" s="2663">
        <v>0.23376623376623376</v>
      </c>
      <c r="L1068" s="27">
        <v>2</v>
      </c>
      <c r="M1068" s="27">
        <v>25.4</v>
      </c>
      <c r="N1068" s="24">
        <v>6.63</v>
      </c>
      <c r="O1068" s="27">
        <v>6.82</v>
      </c>
      <c r="P1068" s="27" t="s">
        <v>811</v>
      </c>
      <c r="Q1068" s="27" t="s">
        <v>811</v>
      </c>
      <c r="R1068" s="24" t="s">
        <v>811</v>
      </c>
      <c r="S1068" s="49" t="s">
        <v>811</v>
      </c>
      <c r="T1068" s="24" t="s">
        <v>811</v>
      </c>
      <c r="U1068" s="24" t="s">
        <v>811</v>
      </c>
      <c r="V1068" s="24" t="s">
        <v>811</v>
      </c>
      <c r="W1068" s="24" t="s">
        <v>811</v>
      </c>
      <c r="X1068" s="55"/>
    </row>
    <row r="1069" spans="1:25" ht="15.6">
      <c r="A1069" t="s">
        <v>1558</v>
      </c>
      <c r="B1069" s="55">
        <v>45113</v>
      </c>
      <c r="C1069" t="s">
        <v>1789</v>
      </c>
      <c r="D1069" s="992">
        <v>0.33333333333333331</v>
      </c>
      <c r="E1069" t="s">
        <v>1758</v>
      </c>
      <c r="F1069">
        <v>1</v>
      </c>
      <c r="G1069" t="s">
        <v>1656</v>
      </c>
      <c r="H1069" t="s">
        <v>1045</v>
      </c>
      <c r="I1069" s="27">
        <v>7.7</v>
      </c>
      <c r="J1069" s="27">
        <v>1.8</v>
      </c>
      <c r="K1069" s="2663">
        <v>0.23376623376623376</v>
      </c>
      <c r="L1069" s="27">
        <v>4</v>
      </c>
      <c r="M1069" s="27">
        <v>18.899999999999999</v>
      </c>
      <c r="N1069" s="24">
        <v>0.98</v>
      </c>
      <c r="O1069" s="27">
        <v>1.23</v>
      </c>
      <c r="P1069" s="27" t="s">
        <v>811</v>
      </c>
      <c r="Q1069" s="27" t="s">
        <v>811</v>
      </c>
      <c r="R1069" s="24" t="s">
        <v>811</v>
      </c>
      <c r="S1069" s="49" t="s">
        <v>811</v>
      </c>
      <c r="T1069" s="24" t="s">
        <v>811</v>
      </c>
      <c r="U1069" s="24" t="s">
        <v>811</v>
      </c>
      <c r="V1069" s="24" t="s">
        <v>811</v>
      </c>
      <c r="W1069" s="24" t="s">
        <v>811</v>
      </c>
      <c r="X1069" s="55"/>
    </row>
    <row r="1070" spans="1:25" ht="15.6">
      <c r="A1070" t="s">
        <v>1558</v>
      </c>
      <c r="B1070" s="55">
        <v>45113</v>
      </c>
      <c r="C1070" t="s">
        <v>1789</v>
      </c>
      <c r="D1070" s="992">
        <v>0.33333333333333331</v>
      </c>
      <c r="E1070" t="s">
        <v>1758</v>
      </c>
      <c r="F1070">
        <v>1</v>
      </c>
      <c r="G1070" t="s">
        <v>1656</v>
      </c>
      <c r="H1070" t="s">
        <v>1045</v>
      </c>
      <c r="I1070" s="27">
        <v>7.7</v>
      </c>
      <c r="J1070" s="27">
        <v>1.8</v>
      </c>
      <c r="K1070" s="2663">
        <v>0.23376623376623376</v>
      </c>
      <c r="L1070" s="27">
        <v>6</v>
      </c>
      <c r="M1070" s="27">
        <v>11.1</v>
      </c>
      <c r="N1070" s="24">
        <v>0.08</v>
      </c>
      <c r="O1070" s="27">
        <v>0.11</v>
      </c>
      <c r="P1070" s="27" t="s">
        <v>811</v>
      </c>
      <c r="Q1070" s="27" t="s">
        <v>811</v>
      </c>
      <c r="R1070" s="24" t="s">
        <v>811</v>
      </c>
      <c r="S1070" s="49" t="s">
        <v>811</v>
      </c>
      <c r="T1070" s="24" t="s">
        <v>811</v>
      </c>
      <c r="U1070" s="24" t="s">
        <v>811</v>
      </c>
      <c r="V1070" s="24" t="s">
        <v>811</v>
      </c>
      <c r="W1070" s="24" t="s">
        <v>811</v>
      </c>
      <c r="X1070" s="55"/>
    </row>
    <row r="1071" spans="1:25" ht="15.6">
      <c r="A1071" t="s">
        <v>1558</v>
      </c>
      <c r="B1071" s="55">
        <v>45113</v>
      </c>
      <c r="C1071" t="s">
        <v>1789</v>
      </c>
      <c r="D1071" s="992">
        <v>0.33333333333333331</v>
      </c>
      <c r="E1071" t="s">
        <v>1758</v>
      </c>
      <c r="F1071">
        <v>1</v>
      </c>
      <c r="G1071" t="s">
        <v>1656</v>
      </c>
      <c r="H1071" t="s">
        <v>1045</v>
      </c>
      <c r="I1071" s="27">
        <v>7.7</v>
      </c>
      <c r="J1071" s="27">
        <v>1.8</v>
      </c>
      <c r="K1071" s="2663">
        <v>0.23376623376623376</v>
      </c>
      <c r="L1071" s="27">
        <v>7.2</v>
      </c>
      <c r="M1071" s="27" t="s">
        <v>815</v>
      </c>
      <c r="N1071" s="24" t="s">
        <v>815</v>
      </c>
      <c r="O1071" s="27" t="s">
        <v>815</v>
      </c>
      <c r="P1071" s="27">
        <v>6.14</v>
      </c>
      <c r="Q1071" s="27">
        <v>28.9</v>
      </c>
      <c r="R1071" s="24">
        <v>14.613478812108415</v>
      </c>
      <c r="S1071" s="24">
        <v>229.132249297095</v>
      </c>
      <c r="T1071" s="24">
        <v>12.00886075949367</v>
      </c>
      <c r="U1071" s="24">
        <v>9.2921392405063266</v>
      </c>
      <c r="V1071" s="24">
        <v>0.56376981172215734</v>
      </c>
      <c r="W1071" s="24">
        <v>21.300999999999995</v>
      </c>
      <c r="X1071" s="55"/>
    </row>
    <row r="1072" spans="1:25" ht="15.6">
      <c r="A1072" t="s">
        <v>1567</v>
      </c>
      <c r="B1072" s="55">
        <v>45113</v>
      </c>
      <c r="C1072" t="s">
        <v>1790</v>
      </c>
      <c r="D1072" s="992">
        <v>0.3125</v>
      </c>
      <c r="E1072" t="s">
        <v>1045</v>
      </c>
      <c r="F1072">
        <v>1</v>
      </c>
      <c r="G1072" t="s">
        <v>1791</v>
      </c>
      <c r="H1072" t="s">
        <v>815</v>
      </c>
      <c r="I1072" s="27">
        <v>5</v>
      </c>
      <c r="J1072" s="27">
        <v>3.3</v>
      </c>
      <c r="K1072" s="2663">
        <v>0.65999999999999992</v>
      </c>
      <c r="L1072" s="27">
        <v>0.5</v>
      </c>
      <c r="M1072" s="27">
        <v>26.1</v>
      </c>
      <c r="N1072" s="24">
        <v>6.3</v>
      </c>
      <c r="O1072" s="27" t="s">
        <v>815</v>
      </c>
      <c r="P1072" s="27">
        <v>4.75</v>
      </c>
      <c r="Q1072" s="27">
        <v>4.3</v>
      </c>
      <c r="R1072" s="24">
        <v>0.66043814432989689</v>
      </c>
      <c r="S1072" s="24">
        <v>28.944807872539801</v>
      </c>
      <c r="T1072" s="24">
        <v>6.9334177215189881</v>
      </c>
      <c r="U1072" s="25">
        <v>2.5000000000000001E-2</v>
      </c>
      <c r="V1072" s="24">
        <v>1</v>
      </c>
      <c r="W1072" s="24">
        <v>6.9584177215189884</v>
      </c>
      <c r="X1072" s="55"/>
    </row>
    <row r="1073" spans="1:24" ht="15.6">
      <c r="A1073" t="s">
        <v>1567</v>
      </c>
      <c r="B1073" s="55">
        <v>45113</v>
      </c>
      <c r="C1073" t="s">
        <v>1790</v>
      </c>
      <c r="D1073" s="992">
        <v>0.3125</v>
      </c>
      <c r="E1073" t="s">
        <v>1045</v>
      </c>
      <c r="F1073">
        <v>1</v>
      </c>
      <c r="G1073" t="s">
        <v>1791</v>
      </c>
      <c r="H1073" t="s">
        <v>815</v>
      </c>
      <c r="I1073" s="27">
        <v>5</v>
      </c>
      <c r="J1073" s="27">
        <v>3.3</v>
      </c>
      <c r="K1073" s="2663">
        <v>0.65999999999999992</v>
      </c>
      <c r="L1073" s="27">
        <v>2</v>
      </c>
      <c r="M1073" s="27">
        <v>25.6</v>
      </c>
      <c r="N1073" s="23">
        <v>4.5</v>
      </c>
      <c r="O1073" s="27">
        <v>4.7</v>
      </c>
      <c r="P1073" s="27" t="s">
        <v>811</v>
      </c>
      <c r="Q1073" s="27" t="s">
        <v>811</v>
      </c>
      <c r="R1073" s="24" t="s">
        <v>811</v>
      </c>
      <c r="S1073" s="49" t="s">
        <v>811</v>
      </c>
      <c r="T1073" s="24" t="s">
        <v>811</v>
      </c>
      <c r="U1073" s="24" t="s">
        <v>811</v>
      </c>
      <c r="V1073" s="24" t="s">
        <v>811</v>
      </c>
      <c r="W1073" s="24" t="s">
        <v>811</v>
      </c>
      <c r="X1073" s="55"/>
    </row>
    <row r="1074" spans="1:24" ht="15.6">
      <c r="A1074" t="s">
        <v>1567</v>
      </c>
      <c r="B1074" s="55">
        <v>45113</v>
      </c>
      <c r="C1074" t="s">
        <v>1790</v>
      </c>
      <c r="D1074" s="992">
        <v>0.3125</v>
      </c>
      <c r="E1074" t="s">
        <v>1045</v>
      </c>
      <c r="F1074">
        <v>1</v>
      </c>
      <c r="G1074" t="s">
        <v>1791</v>
      </c>
      <c r="H1074" t="s">
        <v>815</v>
      </c>
      <c r="I1074" s="27">
        <v>5</v>
      </c>
      <c r="J1074" s="27">
        <v>3.3</v>
      </c>
      <c r="K1074" s="2663">
        <v>0.65999999999999992</v>
      </c>
      <c r="L1074" s="27">
        <v>4</v>
      </c>
      <c r="M1074" s="27">
        <v>19.100000000000001</v>
      </c>
      <c r="N1074" s="23">
        <v>1.3</v>
      </c>
      <c r="O1074" s="27">
        <v>1.8</v>
      </c>
      <c r="P1074" s="27">
        <v>4.78</v>
      </c>
      <c r="Q1074" s="27">
        <v>0.4</v>
      </c>
      <c r="R1074" s="24">
        <v>1.8647890524376525</v>
      </c>
      <c r="S1074" s="24">
        <v>52.000103092783498</v>
      </c>
      <c r="T1074" s="24">
        <v>24.01772151898734</v>
      </c>
      <c r="U1074" s="24">
        <v>7.1282784810126536</v>
      </c>
      <c r="V1074" s="24">
        <v>0.77113342063145651</v>
      </c>
      <c r="W1074" s="24">
        <v>31.145999999999994</v>
      </c>
      <c r="X1074" s="55"/>
    </row>
    <row r="1075" spans="1:24" ht="15.6">
      <c r="A1075" t="s">
        <v>1567</v>
      </c>
      <c r="B1075" s="55">
        <v>45113</v>
      </c>
      <c r="C1075" t="s">
        <v>1790</v>
      </c>
      <c r="D1075" s="992">
        <v>0.3125</v>
      </c>
      <c r="E1075" t="s">
        <v>1045</v>
      </c>
      <c r="F1075">
        <v>1</v>
      </c>
      <c r="G1075" t="s">
        <v>1791</v>
      </c>
      <c r="H1075" t="s">
        <v>815</v>
      </c>
      <c r="I1075" s="27">
        <v>5</v>
      </c>
      <c r="J1075" s="27">
        <v>3.3</v>
      </c>
      <c r="K1075" s="2663">
        <v>0.65999999999999992</v>
      </c>
      <c r="L1075" s="27">
        <v>5</v>
      </c>
      <c r="M1075" s="27">
        <v>16.600000000000001</v>
      </c>
      <c r="N1075" s="23">
        <v>0.04</v>
      </c>
      <c r="O1075" s="27">
        <v>0.05</v>
      </c>
      <c r="P1075" s="27" t="s">
        <v>811</v>
      </c>
      <c r="Q1075" s="27" t="s">
        <v>811</v>
      </c>
      <c r="R1075" s="24" t="s">
        <v>811</v>
      </c>
      <c r="S1075" s="49" t="s">
        <v>811</v>
      </c>
      <c r="T1075" s="24" t="s">
        <v>811</v>
      </c>
      <c r="U1075" s="24" t="s">
        <v>811</v>
      </c>
      <c r="V1075" s="24" t="s">
        <v>811</v>
      </c>
      <c r="W1075" s="24" t="s">
        <v>811</v>
      </c>
      <c r="X1075" s="55"/>
    </row>
    <row r="1076" spans="1:24" ht="15.6">
      <c r="A1076" t="s">
        <v>1542</v>
      </c>
      <c r="B1076" s="55">
        <v>45127</v>
      </c>
      <c r="C1076" t="s">
        <v>1788</v>
      </c>
      <c r="D1076" s="992">
        <v>0.31944444444444448</v>
      </c>
      <c r="E1076" t="s">
        <v>1045</v>
      </c>
      <c r="F1076">
        <v>1</v>
      </c>
      <c r="G1076" t="s">
        <v>1671</v>
      </c>
      <c r="H1076" t="s">
        <v>1045</v>
      </c>
      <c r="I1076" s="27">
        <v>2.0699999999999998</v>
      </c>
      <c r="J1076" s="27">
        <v>2.0699999999999998</v>
      </c>
      <c r="K1076" s="2663">
        <v>1</v>
      </c>
      <c r="L1076" s="27">
        <v>0.5</v>
      </c>
      <c r="M1076" s="27">
        <v>28</v>
      </c>
      <c r="N1076" s="23">
        <v>7.73</v>
      </c>
      <c r="O1076" s="27">
        <v>8.0399999999999991</v>
      </c>
      <c r="P1076" s="27" t="s">
        <v>1236</v>
      </c>
      <c r="Q1076" s="27">
        <v>0</v>
      </c>
      <c r="R1076" s="24">
        <v>0.90024299083197012</v>
      </c>
      <c r="S1076" s="24">
        <v>26.6955107778819</v>
      </c>
      <c r="T1076" s="2606">
        <v>21.072151898734173</v>
      </c>
      <c r="U1076" s="2606">
        <v>63.057848101265833</v>
      </c>
      <c r="V1076" s="24">
        <v>0.25047131699434411</v>
      </c>
      <c r="W1076" s="24">
        <v>84.13000000000001</v>
      </c>
      <c r="X1076" s="55" t="s">
        <v>1792</v>
      </c>
    </row>
    <row r="1077" spans="1:24" ht="15.6">
      <c r="A1077" t="s">
        <v>1542</v>
      </c>
      <c r="B1077" s="55">
        <v>45127</v>
      </c>
      <c r="C1077" t="s">
        <v>1788</v>
      </c>
      <c r="D1077" s="992">
        <v>0.31944444444444448</v>
      </c>
      <c r="E1077" t="s">
        <v>1045</v>
      </c>
      <c r="F1077">
        <v>1</v>
      </c>
      <c r="G1077" t="s">
        <v>1671</v>
      </c>
      <c r="H1077" t="s">
        <v>1045</v>
      </c>
      <c r="I1077" s="27">
        <v>2.0699999999999998</v>
      </c>
      <c r="J1077" s="27">
        <v>2.0699999999999998</v>
      </c>
      <c r="K1077" s="2663">
        <v>1</v>
      </c>
      <c r="L1077" s="27">
        <v>2</v>
      </c>
      <c r="M1077" s="27">
        <v>27.9</v>
      </c>
      <c r="N1077" s="24">
        <v>4.42</v>
      </c>
      <c r="O1077" s="27">
        <v>4.63</v>
      </c>
      <c r="P1077" s="27" t="s">
        <v>811</v>
      </c>
      <c r="Q1077" s="27" t="s">
        <v>811</v>
      </c>
      <c r="R1077" s="24" t="s">
        <v>811</v>
      </c>
      <c r="S1077" s="49" t="s">
        <v>811</v>
      </c>
      <c r="T1077" s="24" t="s">
        <v>811</v>
      </c>
      <c r="U1077" s="24" t="s">
        <v>811</v>
      </c>
      <c r="V1077" s="24" t="s">
        <v>811</v>
      </c>
      <c r="W1077" s="24" t="s">
        <v>811</v>
      </c>
      <c r="X1077"/>
    </row>
    <row r="1078" spans="1:24" ht="15.6">
      <c r="A1078" t="s">
        <v>1558</v>
      </c>
      <c r="B1078" s="55">
        <v>45127</v>
      </c>
      <c r="C1078" t="s">
        <v>1789</v>
      </c>
      <c r="D1078" s="992">
        <v>0.33333333333333331</v>
      </c>
      <c r="E1078" t="s">
        <v>1045</v>
      </c>
      <c r="F1078">
        <v>2</v>
      </c>
      <c r="G1078" t="s">
        <v>1676</v>
      </c>
      <c r="H1078" t="s">
        <v>1045</v>
      </c>
      <c r="I1078" s="27">
        <v>8.6</v>
      </c>
      <c r="J1078" s="27">
        <v>2.4</v>
      </c>
      <c r="K1078" s="2663">
        <v>0.27906976744186046</v>
      </c>
      <c r="L1078" s="27">
        <v>0.5</v>
      </c>
      <c r="M1078" s="27">
        <v>27</v>
      </c>
      <c r="N1078" s="27">
        <v>5.62</v>
      </c>
      <c r="O1078" s="27">
        <v>5.9</v>
      </c>
      <c r="P1078" s="27">
        <v>6.41</v>
      </c>
      <c r="Q1078" s="27">
        <v>87.600000000000023</v>
      </c>
      <c r="R1078" s="24">
        <v>0.90024299083197012</v>
      </c>
      <c r="S1078" s="24">
        <v>34.849212746016903</v>
      </c>
      <c r="T1078" s="24">
        <v>5.0754430379746838</v>
      </c>
      <c r="U1078" s="24">
        <v>0.52725696202531602</v>
      </c>
      <c r="V1078" s="24">
        <v>0.90589234440085742</v>
      </c>
      <c r="W1078" s="24">
        <v>5.6026999999999996</v>
      </c>
      <c r="X1078" s="55"/>
    </row>
    <row r="1079" spans="1:24" ht="15.6">
      <c r="A1079" t="s">
        <v>1558</v>
      </c>
      <c r="B1079" s="55">
        <v>45127</v>
      </c>
      <c r="C1079" t="s">
        <v>1789</v>
      </c>
      <c r="D1079" s="992">
        <v>0.33333333333333331</v>
      </c>
      <c r="E1079" t="s">
        <v>1045</v>
      </c>
      <c r="F1079">
        <v>2</v>
      </c>
      <c r="G1079" t="s">
        <v>1676</v>
      </c>
      <c r="H1079" t="s">
        <v>1045</v>
      </c>
      <c r="I1079" s="27">
        <v>8.6</v>
      </c>
      <c r="J1079" s="27">
        <v>2.4</v>
      </c>
      <c r="K1079" s="2663">
        <v>0.27906976744186046</v>
      </c>
      <c r="L1079" s="27">
        <v>2</v>
      </c>
      <c r="M1079" s="27">
        <v>26.7</v>
      </c>
      <c r="N1079" s="27">
        <v>5.72</v>
      </c>
      <c r="O1079" s="27">
        <v>6.22</v>
      </c>
      <c r="P1079" s="27" t="s">
        <v>811</v>
      </c>
      <c r="Q1079" s="27" t="s">
        <v>811</v>
      </c>
      <c r="R1079" s="24" t="s">
        <v>811</v>
      </c>
      <c r="S1079" s="49" t="s">
        <v>811</v>
      </c>
      <c r="T1079" s="24" t="s">
        <v>811</v>
      </c>
      <c r="U1079" s="24" t="s">
        <v>811</v>
      </c>
      <c r="V1079" s="24" t="s">
        <v>811</v>
      </c>
      <c r="W1079" s="24" t="s">
        <v>811</v>
      </c>
      <c r="X1079" s="55"/>
    </row>
    <row r="1080" spans="1:24" ht="15.6">
      <c r="A1080" t="s">
        <v>1558</v>
      </c>
      <c r="B1080" s="55">
        <v>45127</v>
      </c>
      <c r="C1080" t="s">
        <v>1789</v>
      </c>
      <c r="D1080" s="992">
        <v>0.33333333333333298</v>
      </c>
      <c r="E1080" t="s">
        <v>1045</v>
      </c>
      <c r="F1080">
        <v>2</v>
      </c>
      <c r="G1080" t="s">
        <v>1676</v>
      </c>
      <c r="H1080" t="s">
        <v>1045</v>
      </c>
      <c r="I1080" s="27">
        <v>8.6</v>
      </c>
      <c r="J1080" s="27">
        <v>2.4</v>
      </c>
      <c r="K1080" s="2663">
        <v>0.27906976744186046</v>
      </c>
      <c r="L1080" s="27">
        <v>4</v>
      </c>
      <c r="M1080" s="27">
        <v>19.7</v>
      </c>
      <c r="N1080" s="27">
        <v>1.89</v>
      </c>
      <c r="O1080" s="27">
        <v>1.97</v>
      </c>
      <c r="P1080" s="27" t="s">
        <v>811</v>
      </c>
      <c r="Q1080" s="27" t="s">
        <v>811</v>
      </c>
      <c r="R1080" s="24" t="s">
        <v>811</v>
      </c>
      <c r="S1080" s="49" t="s">
        <v>811</v>
      </c>
      <c r="T1080" s="24" t="s">
        <v>811</v>
      </c>
      <c r="U1080" s="24" t="s">
        <v>811</v>
      </c>
      <c r="V1080" s="24" t="s">
        <v>811</v>
      </c>
      <c r="W1080" s="24" t="s">
        <v>811</v>
      </c>
      <c r="X1080" s="55"/>
    </row>
    <row r="1081" spans="1:24" ht="15.6">
      <c r="A1081" t="s">
        <v>1558</v>
      </c>
      <c r="B1081" s="55">
        <v>45127</v>
      </c>
      <c r="C1081" t="s">
        <v>1789</v>
      </c>
      <c r="D1081" s="992">
        <v>0.33333333333333298</v>
      </c>
      <c r="E1081" t="s">
        <v>1045</v>
      </c>
      <c r="F1081">
        <v>2</v>
      </c>
      <c r="G1081" t="s">
        <v>1676</v>
      </c>
      <c r="H1081" t="s">
        <v>1045</v>
      </c>
      <c r="I1081" s="27">
        <v>8.6</v>
      </c>
      <c r="J1081" s="27">
        <v>2.4</v>
      </c>
      <c r="K1081" s="2663">
        <v>0.27906976744186046</v>
      </c>
      <c r="L1081" s="27">
        <v>6</v>
      </c>
      <c r="M1081" s="27">
        <v>11.7</v>
      </c>
      <c r="N1081" s="27">
        <v>0.11</v>
      </c>
      <c r="O1081" s="27">
        <v>0.13</v>
      </c>
      <c r="P1081" s="27" t="s">
        <v>811</v>
      </c>
      <c r="Q1081" s="27" t="s">
        <v>811</v>
      </c>
      <c r="R1081" s="24" t="s">
        <v>811</v>
      </c>
      <c r="S1081" s="49" t="s">
        <v>811</v>
      </c>
      <c r="T1081" s="24" t="s">
        <v>811</v>
      </c>
      <c r="U1081" s="24" t="s">
        <v>811</v>
      </c>
      <c r="V1081" s="24" t="s">
        <v>811</v>
      </c>
      <c r="W1081" s="24" t="s">
        <v>811</v>
      </c>
      <c r="X1081" s="55"/>
    </row>
    <row r="1082" spans="1:24" ht="15.6">
      <c r="A1082" t="s">
        <v>1558</v>
      </c>
      <c r="B1082" s="55">
        <v>45127</v>
      </c>
      <c r="C1082" t="s">
        <v>1789</v>
      </c>
      <c r="D1082" s="992">
        <v>0.33333333333333298</v>
      </c>
      <c r="E1082" t="s">
        <v>1045</v>
      </c>
      <c r="F1082">
        <v>2</v>
      </c>
      <c r="G1082" t="s">
        <v>1676</v>
      </c>
      <c r="H1082" t="s">
        <v>1045</v>
      </c>
      <c r="I1082" s="27">
        <v>8.6</v>
      </c>
      <c r="J1082" s="27">
        <v>2.4</v>
      </c>
      <c r="K1082" s="2663">
        <v>0.27906976744186046</v>
      </c>
      <c r="L1082" s="27">
        <v>8</v>
      </c>
      <c r="M1082" s="27" t="s">
        <v>815</v>
      </c>
      <c r="N1082" s="27" t="s">
        <v>815</v>
      </c>
      <c r="O1082" s="27" t="s">
        <v>815</v>
      </c>
      <c r="P1082" s="27">
        <v>6.07</v>
      </c>
      <c r="Q1082" s="27">
        <v>84.8</v>
      </c>
      <c r="R1082" s="24">
        <v>17.229865848337436</v>
      </c>
      <c r="S1082" s="24">
        <v>302.796729147142</v>
      </c>
      <c r="T1082" s="24">
        <v>14.501265822784809</v>
      </c>
      <c r="U1082" s="24">
        <v>6.0837341772151881</v>
      </c>
      <c r="V1082" s="24">
        <v>0.70445789763346178</v>
      </c>
      <c r="W1082" s="24">
        <v>20.584999999999997</v>
      </c>
      <c r="X1082" s="55"/>
    </row>
    <row r="1083" spans="1:24" ht="15.6">
      <c r="A1083" t="s">
        <v>1544</v>
      </c>
      <c r="B1083" s="55">
        <v>45127</v>
      </c>
      <c r="C1083" t="s">
        <v>1793</v>
      </c>
      <c r="D1083" s="992">
        <v>0.29166666666666669</v>
      </c>
      <c r="E1083" t="s">
        <v>1045</v>
      </c>
      <c r="F1083">
        <v>1</v>
      </c>
      <c r="G1083" t="s">
        <v>815</v>
      </c>
      <c r="H1083" t="s">
        <v>1045</v>
      </c>
      <c r="I1083" s="27">
        <v>9.6999999999999993</v>
      </c>
      <c r="J1083" s="27">
        <v>4.55</v>
      </c>
      <c r="K1083" s="2663">
        <v>0.46907216494845361</v>
      </c>
      <c r="L1083" s="27">
        <v>0.5</v>
      </c>
      <c r="M1083" s="27">
        <v>27.5</v>
      </c>
      <c r="N1083" s="24">
        <v>7.36</v>
      </c>
      <c r="O1083" s="27">
        <v>7.43</v>
      </c>
      <c r="P1083" s="27">
        <v>5.96</v>
      </c>
      <c r="Q1083" s="27">
        <v>13.1</v>
      </c>
      <c r="R1083" s="24">
        <v>0.4623067010309278</v>
      </c>
      <c r="S1083" s="24">
        <v>23.012286785379601</v>
      </c>
      <c r="T1083" s="24">
        <v>1.7673417721518991</v>
      </c>
      <c r="U1083" s="24">
        <v>0.16585822784810111</v>
      </c>
      <c r="V1083" s="24">
        <v>0.91420534458509151</v>
      </c>
      <c r="W1083" s="24">
        <v>1.9332000000000003</v>
      </c>
      <c r="X1083" s="55"/>
    </row>
    <row r="1084" spans="1:24" ht="15.6">
      <c r="A1084" t="s">
        <v>1544</v>
      </c>
      <c r="B1084" s="55">
        <v>45127</v>
      </c>
      <c r="C1084" t="s">
        <v>1793</v>
      </c>
      <c r="D1084" s="992">
        <v>0.29166666666666669</v>
      </c>
      <c r="E1084" t="s">
        <v>1045</v>
      </c>
      <c r="F1084">
        <v>1</v>
      </c>
      <c r="G1084" t="s">
        <v>815</v>
      </c>
      <c r="H1084" t="s">
        <v>1045</v>
      </c>
      <c r="I1084" s="27">
        <v>9.6999999999999993</v>
      </c>
      <c r="J1084" s="27">
        <v>4.55</v>
      </c>
      <c r="K1084" s="2663">
        <v>0.46907216494845361</v>
      </c>
      <c r="L1084" s="27">
        <v>2</v>
      </c>
      <c r="M1084" s="27">
        <v>27.5</v>
      </c>
      <c r="N1084" s="24">
        <v>7.43</v>
      </c>
      <c r="O1084" s="27">
        <v>7.58</v>
      </c>
      <c r="P1084" s="27" t="s">
        <v>811</v>
      </c>
      <c r="Q1084" s="27" t="s">
        <v>811</v>
      </c>
      <c r="R1084" s="24" t="s">
        <v>811</v>
      </c>
      <c r="S1084" s="49" t="s">
        <v>811</v>
      </c>
      <c r="T1084" s="24" t="s">
        <v>811</v>
      </c>
      <c r="U1084" s="24" t="s">
        <v>811</v>
      </c>
      <c r="V1084" s="24" t="s">
        <v>811</v>
      </c>
      <c r="W1084" s="24" t="s">
        <v>811</v>
      </c>
      <c r="X1084" s="55"/>
    </row>
    <row r="1085" spans="1:24" ht="15.6">
      <c r="A1085" t="s">
        <v>1544</v>
      </c>
      <c r="B1085" s="55">
        <v>45127</v>
      </c>
      <c r="C1085" t="s">
        <v>1793</v>
      </c>
      <c r="D1085" s="992">
        <v>0.29166666666666702</v>
      </c>
      <c r="E1085" t="s">
        <v>1045</v>
      </c>
      <c r="F1085">
        <v>1</v>
      </c>
      <c r="G1085" t="s">
        <v>815</v>
      </c>
      <c r="H1085" t="s">
        <v>1045</v>
      </c>
      <c r="I1085" s="27">
        <v>9.6999999999999993</v>
      </c>
      <c r="J1085" s="27">
        <v>4.55</v>
      </c>
      <c r="K1085" s="2663">
        <v>0.46907216494845361</v>
      </c>
      <c r="L1085" s="27">
        <v>4</v>
      </c>
      <c r="M1085" s="27">
        <v>27.2</v>
      </c>
      <c r="N1085" s="24">
        <v>7.62</v>
      </c>
      <c r="O1085" s="27">
        <v>7.65</v>
      </c>
      <c r="P1085" s="27" t="s">
        <v>811</v>
      </c>
      <c r="Q1085" s="27" t="s">
        <v>811</v>
      </c>
      <c r="R1085" s="24" t="s">
        <v>811</v>
      </c>
      <c r="S1085" s="49" t="s">
        <v>811</v>
      </c>
      <c r="T1085" s="24" t="s">
        <v>811</v>
      </c>
      <c r="U1085" s="24" t="s">
        <v>811</v>
      </c>
      <c r="V1085" s="24" t="s">
        <v>811</v>
      </c>
      <c r="W1085" s="24" t="s">
        <v>811</v>
      </c>
      <c r="X1085" s="55"/>
    </row>
    <row r="1086" spans="1:24" ht="15.6">
      <c r="A1086" t="s">
        <v>1544</v>
      </c>
      <c r="B1086" s="55">
        <v>45127</v>
      </c>
      <c r="C1086" t="s">
        <v>1793</v>
      </c>
      <c r="D1086" s="992">
        <v>0.29166666666666702</v>
      </c>
      <c r="E1086" t="s">
        <v>1045</v>
      </c>
      <c r="F1086">
        <v>1</v>
      </c>
      <c r="G1086" t="s">
        <v>815</v>
      </c>
      <c r="H1086" t="s">
        <v>1045</v>
      </c>
      <c r="I1086" s="27">
        <v>9.6999999999999993</v>
      </c>
      <c r="J1086" s="27">
        <v>4.55</v>
      </c>
      <c r="K1086" s="2663">
        <v>0.46907216494845361</v>
      </c>
      <c r="L1086" s="27">
        <v>6</v>
      </c>
      <c r="M1086" s="27">
        <v>23.1</v>
      </c>
      <c r="N1086" s="24">
        <v>8.42</v>
      </c>
      <c r="O1086" s="27">
        <v>8.4700000000000006</v>
      </c>
      <c r="P1086" s="27" t="s">
        <v>811</v>
      </c>
      <c r="Q1086" s="27" t="s">
        <v>811</v>
      </c>
      <c r="R1086" s="24" t="s">
        <v>811</v>
      </c>
      <c r="S1086" s="49" t="s">
        <v>811</v>
      </c>
      <c r="T1086" s="24" t="s">
        <v>811</v>
      </c>
      <c r="U1086" s="24" t="s">
        <v>811</v>
      </c>
      <c r="V1086" s="24" t="s">
        <v>811</v>
      </c>
      <c r="W1086" s="24" t="s">
        <v>811</v>
      </c>
      <c r="X1086" s="55"/>
    </row>
    <row r="1087" spans="1:24" ht="15.6">
      <c r="A1087" t="s">
        <v>1544</v>
      </c>
      <c r="B1087" s="55">
        <v>45127</v>
      </c>
      <c r="C1087" t="s">
        <v>1793</v>
      </c>
      <c r="D1087" s="992">
        <v>0.29166666666666702</v>
      </c>
      <c r="E1087" t="s">
        <v>1045</v>
      </c>
      <c r="F1087">
        <v>1</v>
      </c>
      <c r="G1087" t="s">
        <v>815</v>
      </c>
      <c r="H1087" t="s">
        <v>1045</v>
      </c>
      <c r="I1087" s="27">
        <v>9.6999999999999993</v>
      </c>
      <c r="J1087" s="27">
        <v>4.55</v>
      </c>
      <c r="K1087" s="2663">
        <v>0.46907216494845361</v>
      </c>
      <c r="L1087" s="27">
        <v>8</v>
      </c>
      <c r="M1087" s="27">
        <v>18.7</v>
      </c>
      <c r="N1087" s="24">
        <v>5.26</v>
      </c>
      <c r="O1087" s="27">
        <v>5.38</v>
      </c>
      <c r="P1087" s="27" t="s">
        <v>811</v>
      </c>
      <c r="Q1087" s="27" t="s">
        <v>811</v>
      </c>
      <c r="R1087" s="24" t="s">
        <v>811</v>
      </c>
      <c r="S1087" s="49" t="s">
        <v>811</v>
      </c>
      <c r="T1087" s="24" t="s">
        <v>811</v>
      </c>
      <c r="U1087" s="24" t="s">
        <v>811</v>
      </c>
      <c r="V1087" s="24" t="s">
        <v>811</v>
      </c>
      <c r="W1087" s="24" t="s">
        <v>811</v>
      </c>
      <c r="X1087" s="55"/>
    </row>
    <row r="1088" spans="1:24" ht="15.6">
      <c r="A1088" t="s">
        <v>1544</v>
      </c>
      <c r="B1088" s="55">
        <v>45127</v>
      </c>
      <c r="C1088" t="s">
        <v>1793</v>
      </c>
      <c r="D1088" s="992">
        <v>0.29166666666666702</v>
      </c>
      <c r="E1088" t="s">
        <v>1045</v>
      </c>
      <c r="F1088">
        <v>1</v>
      </c>
      <c r="G1088" t="s">
        <v>815</v>
      </c>
      <c r="H1088" t="s">
        <v>1045</v>
      </c>
      <c r="I1088" s="27">
        <v>9.6999999999999993</v>
      </c>
      <c r="J1088" s="27">
        <v>4.55</v>
      </c>
      <c r="K1088" s="2663">
        <v>0.46907216494845361</v>
      </c>
      <c r="L1088" s="27">
        <v>8.5</v>
      </c>
      <c r="M1088" s="27" t="s">
        <v>815</v>
      </c>
      <c r="N1088" s="24" t="s">
        <v>815</v>
      </c>
      <c r="O1088" s="27" t="s">
        <v>815</v>
      </c>
      <c r="P1088" s="27">
        <v>5.64</v>
      </c>
      <c r="Q1088" s="27">
        <v>22.399999999999995</v>
      </c>
      <c r="R1088" s="24">
        <v>0.52835051546391743</v>
      </c>
      <c r="S1088" s="24">
        <v>37.098509840674801</v>
      </c>
      <c r="T1088" s="24">
        <v>3.4667088607594945</v>
      </c>
      <c r="U1088" s="24">
        <v>1.4378911392405054</v>
      </c>
      <c r="V1088" s="24">
        <v>0.70682805137207805</v>
      </c>
      <c r="W1088" s="24">
        <v>4.9046000000000003</v>
      </c>
      <c r="X1088" s="55"/>
    </row>
    <row r="1089" spans="1:24" ht="15.6">
      <c r="A1089" t="s">
        <v>1544</v>
      </c>
      <c r="B1089" s="55">
        <v>45127</v>
      </c>
      <c r="C1089" t="s">
        <v>1793</v>
      </c>
      <c r="D1089" s="992">
        <v>0.29166666666666702</v>
      </c>
      <c r="E1089" t="s">
        <v>1045</v>
      </c>
      <c r="F1089">
        <v>1</v>
      </c>
      <c r="G1089" t="s">
        <v>815</v>
      </c>
      <c r="H1089" t="s">
        <v>1045</v>
      </c>
      <c r="I1089" s="27">
        <v>9.6999999999999993</v>
      </c>
      <c r="J1089" s="27">
        <v>4.55</v>
      </c>
      <c r="K1089" s="2663">
        <v>0.46907216494845361</v>
      </c>
      <c r="L1089" s="27">
        <v>9</v>
      </c>
      <c r="M1089" s="27">
        <v>16.399999999999999</v>
      </c>
      <c r="N1089" s="24">
        <v>0.92</v>
      </c>
      <c r="O1089" s="27">
        <v>0.96</v>
      </c>
      <c r="P1089" s="27" t="s">
        <v>811</v>
      </c>
      <c r="Q1089" s="27" t="s">
        <v>811</v>
      </c>
      <c r="R1089" s="24" t="s">
        <v>811</v>
      </c>
      <c r="S1089" s="49" t="s">
        <v>811</v>
      </c>
      <c r="T1089" s="24" t="s">
        <v>811</v>
      </c>
      <c r="U1089" s="24" t="s">
        <v>811</v>
      </c>
      <c r="V1089" s="24" t="s">
        <v>811</v>
      </c>
      <c r="W1089" s="24" t="s">
        <v>811</v>
      </c>
      <c r="X1089" s="55"/>
    </row>
    <row r="1090" spans="1:24" ht="15.6">
      <c r="A1090" t="s">
        <v>1567</v>
      </c>
      <c r="B1090" s="55">
        <v>45127</v>
      </c>
      <c r="C1090" t="s">
        <v>1790</v>
      </c>
      <c r="D1090" s="992">
        <v>0.29166666666666669</v>
      </c>
      <c r="E1090" t="s">
        <v>1045</v>
      </c>
      <c r="F1090">
        <v>0</v>
      </c>
      <c r="G1090" t="s">
        <v>815</v>
      </c>
      <c r="H1090" t="s">
        <v>1045</v>
      </c>
      <c r="I1090" s="27">
        <v>3</v>
      </c>
      <c r="J1090" s="27">
        <v>3</v>
      </c>
      <c r="K1090" s="2663">
        <v>1</v>
      </c>
      <c r="L1090" s="27">
        <v>0.5</v>
      </c>
      <c r="M1090" s="27">
        <v>27</v>
      </c>
      <c r="N1090" s="24">
        <v>4.9000000000000004</v>
      </c>
      <c r="O1090" s="27">
        <v>5.3</v>
      </c>
      <c r="P1090" s="27" t="s">
        <v>1236</v>
      </c>
      <c r="Q1090" s="27">
        <v>0</v>
      </c>
      <c r="R1090" s="24">
        <v>0.4623067010309278</v>
      </c>
      <c r="S1090" s="24">
        <v>28.3824835988754</v>
      </c>
      <c r="T1090" s="24">
        <v>1.2801898734177215</v>
      </c>
      <c r="U1090" s="24">
        <v>8.9160126582278371E-2</v>
      </c>
      <c r="V1090" s="24">
        <v>0.93488872342185825</v>
      </c>
      <c r="W1090" s="24">
        <v>1.3693499999999998</v>
      </c>
      <c r="X1090" s="55"/>
    </row>
    <row r="1091" spans="1:24" ht="15.6">
      <c r="A1091" t="s">
        <v>1567</v>
      </c>
      <c r="B1091" s="55">
        <v>45127</v>
      </c>
      <c r="C1091" t="s">
        <v>1790</v>
      </c>
      <c r="D1091" s="992">
        <v>0.29166666666666669</v>
      </c>
      <c r="E1091" t="s">
        <v>1045</v>
      </c>
      <c r="F1091">
        <v>0</v>
      </c>
      <c r="G1091" t="s">
        <v>815</v>
      </c>
      <c r="H1091" t="s">
        <v>1045</v>
      </c>
      <c r="I1091" s="27">
        <v>3</v>
      </c>
      <c r="J1091" s="27">
        <v>3</v>
      </c>
      <c r="K1091" s="2663">
        <v>1</v>
      </c>
      <c r="L1091" s="27">
        <v>2</v>
      </c>
      <c r="M1091" s="27">
        <v>26.8</v>
      </c>
      <c r="N1091" s="24">
        <v>2.2000000000000002</v>
      </c>
      <c r="O1091" s="27">
        <v>2.5</v>
      </c>
      <c r="P1091" s="27" t="s">
        <v>811</v>
      </c>
      <c r="Q1091" s="27" t="s">
        <v>811</v>
      </c>
      <c r="R1091" s="24" t="s">
        <v>811</v>
      </c>
      <c r="S1091" s="49" t="s">
        <v>811</v>
      </c>
      <c r="T1091" s="24" t="s">
        <v>811</v>
      </c>
      <c r="U1091" s="24" t="s">
        <v>811</v>
      </c>
      <c r="V1091" s="24" t="s">
        <v>811</v>
      </c>
      <c r="W1091" s="24" t="s">
        <v>811</v>
      </c>
      <c r="X1091" s="55"/>
    </row>
    <row r="1092" spans="1:24" ht="15.6">
      <c r="A1092" t="s">
        <v>1567</v>
      </c>
      <c r="B1092" s="55">
        <v>45127</v>
      </c>
      <c r="C1092" t="s">
        <v>1790</v>
      </c>
      <c r="D1092" s="992">
        <v>0.29166666666666669</v>
      </c>
      <c r="E1092" t="s">
        <v>1045</v>
      </c>
      <c r="F1092">
        <v>0</v>
      </c>
      <c r="G1092" t="s">
        <v>815</v>
      </c>
      <c r="H1092" t="s">
        <v>1045</v>
      </c>
      <c r="I1092" s="27">
        <v>3</v>
      </c>
      <c r="J1092" s="27">
        <v>3</v>
      </c>
      <c r="K1092" s="2663">
        <v>1</v>
      </c>
      <c r="L1092" s="27">
        <v>4</v>
      </c>
      <c r="M1092" s="27">
        <v>19.7</v>
      </c>
      <c r="N1092" s="24">
        <v>0.13</v>
      </c>
      <c r="O1092" s="27">
        <v>0.7</v>
      </c>
      <c r="P1092" s="27" t="s">
        <v>1236</v>
      </c>
      <c r="Q1092" s="27">
        <v>0</v>
      </c>
      <c r="R1092" s="24">
        <v>1.9933951939850765</v>
      </c>
      <c r="S1092" s="2754">
        <v>64.564457259158758</v>
      </c>
      <c r="T1092" s="24">
        <v>4.9848101265822766</v>
      </c>
      <c r="U1092" s="24">
        <v>2.9985898734177234</v>
      </c>
      <c r="V1092" s="24">
        <v>0.62439688936822368</v>
      </c>
      <c r="W1092" s="24">
        <v>7.9833999999999996</v>
      </c>
      <c r="X1092" s="55"/>
    </row>
    <row r="1093" spans="1:24" ht="15.6">
      <c r="A1093" t="s">
        <v>1566</v>
      </c>
      <c r="B1093" s="55">
        <v>45127</v>
      </c>
      <c r="C1093" t="s">
        <v>1782</v>
      </c>
      <c r="D1093" s="992">
        <v>0.22916666666666666</v>
      </c>
      <c r="E1093" t="s">
        <v>1045</v>
      </c>
      <c r="F1093">
        <v>0</v>
      </c>
      <c r="G1093" t="s">
        <v>815</v>
      </c>
      <c r="H1093" t="s">
        <v>1689</v>
      </c>
      <c r="I1093" s="27">
        <v>0.5</v>
      </c>
      <c r="J1093" s="27">
        <v>0.5</v>
      </c>
      <c r="K1093" s="2663">
        <v>1</v>
      </c>
      <c r="L1093" s="27">
        <v>0.5</v>
      </c>
      <c r="M1093" s="27">
        <v>25.2</v>
      </c>
      <c r="N1093" s="24">
        <v>4.51</v>
      </c>
      <c r="O1093" s="27">
        <v>4.72</v>
      </c>
      <c r="P1093" s="27" t="s">
        <v>1236</v>
      </c>
      <c r="Q1093" s="27">
        <v>0</v>
      </c>
      <c r="R1093" s="24">
        <v>0.66043814432989689</v>
      </c>
      <c r="S1093" s="24">
        <v>46.939184629803201</v>
      </c>
      <c r="T1093" s="24">
        <v>1.2688607594936712</v>
      </c>
      <c r="U1093" s="24">
        <v>0.82543924050632844</v>
      </c>
      <c r="V1093" s="24">
        <v>0.60586389700313781</v>
      </c>
      <c r="W1093" s="24">
        <v>2.0942999999999996</v>
      </c>
      <c r="X1093" s="55"/>
    </row>
    <row r="1094" spans="1:24" ht="15.6">
      <c r="A1094" t="s">
        <v>1552</v>
      </c>
      <c r="B1094" s="55">
        <v>45127</v>
      </c>
      <c r="C1094" t="s">
        <v>1794</v>
      </c>
      <c r="D1094" s="992">
        <v>0.34722222222222227</v>
      </c>
      <c r="E1094" t="s">
        <v>1045</v>
      </c>
      <c r="F1094">
        <v>2</v>
      </c>
      <c r="G1094" t="s">
        <v>1659</v>
      </c>
      <c r="H1094" t="s">
        <v>1045</v>
      </c>
      <c r="I1094" s="27">
        <v>17</v>
      </c>
      <c r="J1094" s="27">
        <v>5.58</v>
      </c>
      <c r="K1094" s="2663">
        <v>0.32823529411764707</v>
      </c>
      <c r="L1094" s="27">
        <v>0.5</v>
      </c>
      <c r="M1094" s="27">
        <v>27.4</v>
      </c>
      <c r="N1094" s="24">
        <v>7.8</v>
      </c>
      <c r="O1094" s="27">
        <v>7.96</v>
      </c>
      <c r="P1094" s="27">
        <v>5.94</v>
      </c>
      <c r="Q1094" s="27">
        <v>11.399999999999999</v>
      </c>
      <c r="R1094" s="24">
        <v>0.52835051546391743</v>
      </c>
      <c r="S1094" s="24">
        <v>27.820159325210899</v>
      </c>
      <c r="T1094" s="24">
        <v>1.3458987341772151</v>
      </c>
      <c r="U1094" s="24">
        <v>0.1684412658227851</v>
      </c>
      <c r="V1094" s="24">
        <v>0.88876918933476945</v>
      </c>
      <c r="W1094" s="24">
        <v>1.5143400000000002</v>
      </c>
      <c r="X1094" s="55"/>
    </row>
    <row r="1095" spans="1:24" ht="15.6">
      <c r="A1095" t="s">
        <v>1552</v>
      </c>
      <c r="B1095" s="55">
        <v>45127</v>
      </c>
      <c r="C1095" t="s">
        <v>1794</v>
      </c>
      <c r="D1095" s="992">
        <v>0.34722222222222227</v>
      </c>
      <c r="E1095" t="s">
        <v>1045</v>
      </c>
      <c r="F1095">
        <v>2</v>
      </c>
      <c r="G1095" t="s">
        <v>1659</v>
      </c>
      <c r="H1095" t="s">
        <v>1045</v>
      </c>
      <c r="I1095" s="27">
        <v>17</v>
      </c>
      <c r="J1095" s="27">
        <v>5.58</v>
      </c>
      <c r="K1095" s="2663">
        <v>0.32823529411764707</v>
      </c>
      <c r="L1095" s="27">
        <v>2</v>
      </c>
      <c r="M1095" s="27">
        <v>27.5</v>
      </c>
      <c r="N1095" s="24">
        <v>7.87</v>
      </c>
      <c r="O1095" s="27">
        <v>7.97</v>
      </c>
      <c r="P1095" s="27" t="s">
        <v>811</v>
      </c>
      <c r="Q1095" s="27" t="s">
        <v>811</v>
      </c>
      <c r="R1095" s="24" t="s">
        <v>811</v>
      </c>
      <c r="S1095" s="49" t="s">
        <v>811</v>
      </c>
      <c r="T1095" s="24" t="s">
        <v>811</v>
      </c>
      <c r="U1095" s="24" t="s">
        <v>811</v>
      </c>
      <c r="V1095" s="24" t="s">
        <v>811</v>
      </c>
      <c r="W1095" s="24" t="s">
        <v>811</v>
      </c>
      <c r="X1095" s="55"/>
    </row>
    <row r="1096" spans="1:24" ht="15.6">
      <c r="A1096" t="s">
        <v>1552</v>
      </c>
      <c r="B1096" s="55">
        <v>45127</v>
      </c>
      <c r="C1096" t="s">
        <v>1794</v>
      </c>
      <c r="D1096" s="992">
        <v>0.34722222222222227</v>
      </c>
      <c r="E1096" t="s">
        <v>1045</v>
      </c>
      <c r="F1096">
        <v>2</v>
      </c>
      <c r="G1096" t="s">
        <v>1659</v>
      </c>
      <c r="H1096" t="s">
        <v>1045</v>
      </c>
      <c r="I1096" s="27">
        <v>17</v>
      </c>
      <c r="J1096" s="27">
        <v>5.58</v>
      </c>
      <c r="K1096" s="2663">
        <v>0.32823529411764707</v>
      </c>
      <c r="L1096" s="27">
        <v>3</v>
      </c>
      <c r="M1096" s="27" t="s">
        <v>815</v>
      </c>
      <c r="N1096" s="24" t="s">
        <v>815</v>
      </c>
      <c r="O1096" s="27" t="s">
        <v>815</v>
      </c>
      <c r="P1096" s="27">
        <v>6.01</v>
      </c>
      <c r="Q1096" s="27">
        <v>12.4</v>
      </c>
      <c r="R1096" s="24">
        <v>0.5943943298969071</v>
      </c>
      <c r="S1096" s="24">
        <v>38.785482661668198</v>
      </c>
      <c r="T1096" s="24">
        <v>1.8126582278481012</v>
      </c>
      <c r="U1096" s="24">
        <v>3.270941772151899</v>
      </c>
      <c r="V1096" s="24">
        <v>0.35656979853806375</v>
      </c>
      <c r="W1096" s="24">
        <v>5.0836000000000006</v>
      </c>
      <c r="X1096" s="55"/>
    </row>
    <row r="1097" spans="1:24" ht="15.6">
      <c r="A1097" t="s">
        <v>1552</v>
      </c>
      <c r="B1097" s="55">
        <v>45127</v>
      </c>
      <c r="C1097" t="s">
        <v>1794</v>
      </c>
      <c r="D1097" s="992">
        <v>0.34722222222222199</v>
      </c>
      <c r="E1097" t="s">
        <v>1045</v>
      </c>
      <c r="F1097">
        <v>2</v>
      </c>
      <c r="G1097" t="s">
        <v>1659</v>
      </c>
      <c r="H1097" t="s">
        <v>1045</v>
      </c>
      <c r="I1097" s="27">
        <v>17</v>
      </c>
      <c r="J1097" s="27">
        <v>5.58</v>
      </c>
      <c r="K1097" s="2663">
        <v>0.32823529411764707</v>
      </c>
      <c r="L1097" s="27">
        <v>4</v>
      </c>
      <c r="M1097" s="27">
        <v>27.2</v>
      </c>
      <c r="N1097" s="24">
        <v>7.54</v>
      </c>
      <c r="O1097" s="27">
        <v>7.72</v>
      </c>
      <c r="P1097" s="27" t="s">
        <v>811</v>
      </c>
      <c r="Q1097" s="27" t="s">
        <v>811</v>
      </c>
      <c r="R1097" s="24" t="s">
        <v>811</v>
      </c>
      <c r="S1097" s="49" t="s">
        <v>811</v>
      </c>
      <c r="T1097" s="24" t="s">
        <v>811</v>
      </c>
      <c r="U1097" s="24" t="s">
        <v>811</v>
      </c>
      <c r="V1097" s="24" t="s">
        <v>811</v>
      </c>
      <c r="W1097" s="24" t="s">
        <v>811</v>
      </c>
      <c r="X1097" s="55"/>
    </row>
    <row r="1098" spans="1:24" ht="15.6">
      <c r="A1098" t="s">
        <v>1552</v>
      </c>
      <c r="B1098" s="55">
        <v>45127</v>
      </c>
      <c r="C1098" t="s">
        <v>1794</v>
      </c>
      <c r="D1098" s="992">
        <v>0.34722222222222199</v>
      </c>
      <c r="E1098" t="s">
        <v>1045</v>
      </c>
      <c r="F1098">
        <v>2</v>
      </c>
      <c r="G1098" t="s">
        <v>1659</v>
      </c>
      <c r="H1098" t="s">
        <v>1045</v>
      </c>
      <c r="I1098" s="27">
        <v>17</v>
      </c>
      <c r="J1098" s="27">
        <v>5.58</v>
      </c>
      <c r="K1098" s="2663">
        <v>0.32823529411764707</v>
      </c>
      <c r="L1098" s="27">
        <v>6</v>
      </c>
      <c r="M1098" s="27">
        <v>22.4</v>
      </c>
      <c r="N1098" s="24">
        <v>10.08</v>
      </c>
      <c r="O1098" s="27">
        <v>10.36</v>
      </c>
      <c r="P1098" s="27" t="s">
        <v>811</v>
      </c>
      <c r="Q1098" s="27" t="s">
        <v>811</v>
      </c>
      <c r="R1098" s="24" t="s">
        <v>811</v>
      </c>
      <c r="S1098" s="49" t="s">
        <v>811</v>
      </c>
      <c r="T1098" s="24" t="s">
        <v>811</v>
      </c>
      <c r="U1098" s="24" t="s">
        <v>811</v>
      </c>
      <c r="V1098" s="24" t="s">
        <v>811</v>
      </c>
      <c r="W1098" s="24" t="s">
        <v>811</v>
      </c>
      <c r="X1098" s="55"/>
    </row>
    <row r="1099" spans="1:24" ht="15.6">
      <c r="A1099" t="s">
        <v>1552</v>
      </c>
      <c r="B1099" s="55">
        <v>45127</v>
      </c>
      <c r="C1099" t="s">
        <v>1794</v>
      </c>
      <c r="D1099" s="992">
        <v>0.34722222222222199</v>
      </c>
      <c r="E1099" t="s">
        <v>1045</v>
      </c>
      <c r="F1099">
        <v>2</v>
      </c>
      <c r="G1099" t="s">
        <v>1659</v>
      </c>
      <c r="H1099" t="s">
        <v>1045</v>
      </c>
      <c r="I1099" s="27">
        <v>17</v>
      </c>
      <c r="J1099" s="27">
        <v>5.58</v>
      </c>
      <c r="K1099" s="2663">
        <v>0.32823529411764707</v>
      </c>
      <c r="L1099" s="27">
        <v>8</v>
      </c>
      <c r="M1099" s="27">
        <v>16.7</v>
      </c>
      <c r="N1099" s="24">
        <v>12.71</v>
      </c>
      <c r="O1099" s="27">
        <v>12.95</v>
      </c>
      <c r="P1099" s="27" t="s">
        <v>811</v>
      </c>
      <c r="Q1099" s="27" t="s">
        <v>811</v>
      </c>
      <c r="R1099" s="24" t="s">
        <v>811</v>
      </c>
      <c r="S1099" s="49" t="s">
        <v>811</v>
      </c>
      <c r="T1099" s="24" t="s">
        <v>811</v>
      </c>
      <c r="U1099" s="24" t="s">
        <v>811</v>
      </c>
      <c r="V1099" s="24" t="s">
        <v>811</v>
      </c>
      <c r="W1099" s="24" t="s">
        <v>811</v>
      </c>
      <c r="X1099" s="55"/>
    </row>
    <row r="1100" spans="1:24" ht="15.6">
      <c r="A1100" t="s">
        <v>1552</v>
      </c>
      <c r="B1100" s="55">
        <v>45127</v>
      </c>
      <c r="C1100" t="s">
        <v>1794</v>
      </c>
      <c r="D1100" s="992">
        <v>0.34722222222222199</v>
      </c>
      <c r="E1100" t="s">
        <v>1045</v>
      </c>
      <c r="F1100">
        <v>2</v>
      </c>
      <c r="G1100" t="s">
        <v>1659</v>
      </c>
      <c r="H1100" t="s">
        <v>1045</v>
      </c>
      <c r="I1100" s="27">
        <v>17</v>
      </c>
      <c r="J1100" s="27">
        <v>5.58</v>
      </c>
      <c r="K1100" s="2663">
        <v>0.32823529411764707</v>
      </c>
      <c r="L1100" s="27">
        <v>9</v>
      </c>
      <c r="M1100" s="27" t="s">
        <v>815</v>
      </c>
      <c r="N1100" s="24" t="s">
        <v>815</v>
      </c>
      <c r="O1100" s="27" t="s">
        <v>815</v>
      </c>
      <c r="P1100" s="27">
        <v>6.12</v>
      </c>
      <c r="Q1100" s="27">
        <v>12.6</v>
      </c>
      <c r="R1100" s="24">
        <v>0.5943943298969071</v>
      </c>
      <c r="S1100" s="24">
        <v>38.223158388003803</v>
      </c>
      <c r="T1100" s="24">
        <v>2.4244303797468358</v>
      </c>
      <c r="U1100" s="24">
        <v>2.3906696202531634</v>
      </c>
      <c r="V1100" s="24">
        <v>0.50350571737800587</v>
      </c>
      <c r="W1100" s="24">
        <v>4.8150999999999993</v>
      </c>
      <c r="X1100" s="55"/>
    </row>
    <row r="1101" spans="1:24" ht="15.6">
      <c r="A1101" t="s">
        <v>1552</v>
      </c>
      <c r="B1101" s="55">
        <v>45127</v>
      </c>
      <c r="C1101" t="s">
        <v>1794</v>
      </c>
      <c r="D1101" s="992">
        <v>0.34722222222222199</v>
      </c>
      <c r="E1101" t="s">
        <v>1045</v>
      </c>
      <c r="F1101">
        <v>2</v>
      </c>
      <c r="G1101" t="s">
        <v>1659</v>
      </c>
      <c r="H1101" t="s">
        <v>1045</v>
      </c>
      <c r="I1101" s="27">
        <v>17</v>
      </c>
      <c r="J1101" s="27">
        <v>5.58</v>
      </c>
      <c r="K1101" s="2663">
        <v>0.32823529411764707</v>
      </c>
      <c r="L1101" s="27">
        <v>10</v>
      </c>
      <c r="M1101" s="27">
        <v>11.8</v>
      </c>
      <c r="N1101" s="24">
        <v>14.71</v>
      </c>
      <c r="O1101" s="27">
        <v>14.88</v>
      </c>
      <c r="P1101" s="27" t="s">
        <v>811</v>
      </c>
      <c r="Q1101" s="27" t="s">
        <v>811</v>
      </c>
      <c r="R1101" s="24" t="s">
        <v>811</v>
      </c>
      <c r="S1101" s="49" t="s">
        <v>811</v>
      </c>
      <c r="T1101" s="24" t="s">
        <v>811</v>
      </c>
      <c r="U1101" s="24" t="s">
        <v>811</v>
      </c>
      <c r="V1101" s="24" t="s">
        <v>811</v>
      </c>
      <c r="W1101" s="24" t="s">
        <v>811</v>
      </c>
      <c r="X1101" s="55"/>
    </row>
    <row r="1102" spans="1:24" ht="15.6">
      <c r="A1102" t="s">
        <v>1552</v>
      </c>
      <c r="B1102" s="55">
        <v>45127</v>
      </c>
      <c r="C1102" t="s">
        <v>1794</v>
      </c>
      <c r="D1102" s="992">
        <v>0.34722222222222199</v>
      </c>
      <c r="E1102" t="s">
        <v>1045</v>
      </c>
      <c r="F1102">
        <v>2</v>
      </c>
      <c r="G1102" t="s">
        <v>1659</v>
      </c>
      <c r="H1102" t="s">
        <v>1045</v>
      </c>
      <c r="I1102" s="27">
        <v>17</v>
      </c>
      <c r="J1102" s="27">
        <v>5.58</v>
      </c>
      <c r="K1102" s="2663">
        <v>0.32823529411764707</v>
      </c>
      <c r="L1102" s="27">
        <v>12</v>
      </c>
      <c r="M1102" s="27">
        <v>9.1999999999999993</v>
      </c>
      <c r="N1102" s="24">
        <v>11.71</v>
      </c>
      <c r="O1102" s="27">
        <v>11.81</v>
      </c>
      <c r="P1102" s="27" t="s">
        <v>811</v>
      </c>
      <c r="Q1102" s="27" t="s">
        <v>811</v>
      </c>
      <c r="R1102" s="24" t="s">
        <v>811</v>
      </c>
      <c r="S1102" s="49" t="s">
        <v>811</v>
      </c>
      <c r="T1102" s="24" t="s">
        <v>811</v>
      </c>
      <c r="U1102" s="24" t="s">
        <v>811</v>
      </c>
      <c r="V1102" s="24" t="s">
        <v>811</v>
      </c>
      <c r="W1102" s="24" t="s">
        <v>811</v>
      </c>
      <c r="X1102" s="55"/>
    </row>
    <row r="1103" spans="1:24" ht="15.6">
      <c r="A1103" t="s">
        <v>1552</v>
      </c>
      <c r="B1103" s="55">
        <v>45127</v>
      </c>
      <c r="C1103" t="s">
        <v>1794</v>
      </c>
      <c r="D1103" s="992">
        <v>0.34722222222222199</v>
      </c>
      <c r="E1103" t="s">
        <v>1045</v>
      </c>
      <c r="F1103">
        <v>2</v>
      </c>
      <c r="G1103" t="s">
        <v>1659</v>
      </c>
      <c r="H1103" t="s">
        <v>1045</v>
      </c>
      <c r="I1103" s="27">
        <v>17</v>
      </c>
      <c r="J1103" s="27">
        <v>5.58</v>
      </c>
      <c r="K1103" s="2663">
        <v>0.32823529411764707</v>
      </c>
      <c r="L1103" s="27">
        <v>14</v>
      </c>
      <c r="M1103" s="27">
        <v>8.1999999999999993</v>
      </c>
      <c r="N1103" s="24">
        <v>3.38</v>
      </c>
      <c r="O1103" s="27">
        <v>4.8499999999999996</v>
      </c>
      <c r="P1103" s="27" t="s">
        <v>811</v>
      </c>
      <c r="Q1103" s="27" t="s">
        <v>811</v>
      </c>
      <c r="R1103" s="24" t="s">
        <v>811</v>
      </c>
      <c r="S1103" s="49" t="s">
        <v>811</v>
      </c>
      <c r="T1103" s="24" t="s">
        <v>811</v>
      </c>
      <c r="U1103" s="24" t="s">
        <v>811</v>
      </c>
      <c r="V1103" s="24" t="s">
        <v>811</v>
      </c>
      <c r="W1103" s="24" t="s">
        <v>811</v>
      </c>
      <c r="X1103" s="55"/>
    </row>
    <row r="1104" spans="1:24" ht="15.6">
      <c r="A1104" t="s">
        <v>1552</v>
      </c>
      <c r="B1104" s="55">
        <v>45127</v>
      </c>
      <c r="C1104" t="s">
        <v>1794</v>
      </c>
      <c r="D1104" s="992">
        <v>0.34722222222222199</v>
      </c>
      <c r="E1104" t="s">
        <v>1045</v>
      </c>
      <c r="F1104">
        <v>2</v>
      </c>
      <c r="G1104" t="s">
        <v>1659</v>
      </c>
      <c r="H1104" t="s">
        <v>1045</v>
      </c>
      <c r="I1104" s="27">
        <v>17</v>
      </c>
      <c r="J1104" s="27">
        <v>5.58</v>
      </c>
      <c r="K1104" s="2663">
        <v>0.32823529411764707</v>
      </c>
      <c r="L1104" s="27">
        <v>16</v>
      </c>
      <c r="M1104" s="27">
        <v>7.9</v>
      </c>
      <c r="N1104" s="24">
        <v>1.62</v>
      </c>
      <c r="O1104" s="27">
        <v>1.7</v>
      </c>
      <c r="P1104" s="27" t="s">
        <v>1236</v>
      </c>
      <c r="Q1104" s="27">
        <v>0</v>
      </c>
      <c r="R1104" s="24">
        <v>2.5721228309484858</v>
      </c>
      <c r="S1104" s="2754">
        <v>361.54546132971512</v>
      </c>
      <c r="T1104" s="2606">
        <v>17.220253164556961</v>
      </c>
      <c r="U1104" s="2606">
        <v>156.76774683544306</v>
      </c>
      <c r="V1104" s="24">
        <v>9.8973797989269141E-2</v>
      </c>
      <c r="W1104" s="24">
        <v>173.98800000000003</v>
      </c>
      <c r="X1104" s="55" t="s">
        <v>1795</v>
      </c>
    </row>
    <row r="1105" spans="1:24" ht="15.6">
      <c r="A1105" t="s">
        <v>1567</v>
      </c>
      <c r="B1105" s="55">
        <v>45146</v>
      </c>
      <c r="C1105" t="s">
        <v>1790</v>
      </c>
      <c r="D1105" s="992">
        <v>0.29166666666666669</v>
      </c>
      <c r="E1105" t="s">
        <v>1045</v>
      </c>
      <c r="F1105" t="s">
        <v>815</v>
      </c>
      <c r="G1105" t="s">
        <v>815</v>
      </c>
      <c r="H1105" t="s">
        <v>1045</v>
      </c>
      <c r="I1105" s="27">
        <v>14</v>
      </c>
      <c r="J1105" s="27">
        <v>4</v>
      </c>
      <c r="K1105" s="2663">
        <v>0.2857142857142857</v>
      </c>
      <c r="L1105" s="27">
        <v>0.5</v>
      </c>
      <c r="M1105" s="27">
        <v>25.3</v>
      </c>
      <c r="N1105" s="24">
        <v>5.2</v>
      </c>
      <c r="O1105" s="27">
        <v>5.3</v>
      </c>
      <c r="P1105" s="27">
        <v>4.46</v>
      </c>
      <c r="Q1105" s="27" t="s">
        <v>815</v>
      </c>
      <c r="R1105" s="24">
        <v>0.33246113590888099</v>
      </c>
      <c r="S1105" s="24">
        <v>23.7433083411434</v>
      </c>
      <c r="T1105" s="24">
        <v>0.86101265822784812</v>
      </c>
      <c r="U1105" s="24">
        <v>1.1676540084388187</v>
      </c>
      <c r="V1105" s="24">
        <v>0.42442293373045414</v>
      </c>
      <c r="W1105" s="24">
        <v>2.0286666666666671</v>
      </c>
      <c r="X1105" s="55"/>
    </row>
    <row r="1106" spans="1:24" ht="15.6">
      <c r="A1106" t="s">
        <v>1567</v>
      </c>
      <c r="B1106" s="55">
        <v>45146</v>
      </c>
      <c r="C1106" t="s">
        <v>1790</v>
      </c>
      <c r="D1106" s="992">
        <v>0.29166666666666669</v>
      </c>
      <c r="E1106" t="s">
        <v>1045</v>
      </c>
      <c r="F1106" t="s">
        <v>815</v>
      </c>
      <c r="G1106" t="s">
        <v>815</v>
      </c>
      <c r="H1106" t="s">
        <v>1045</v>
      </c>
      <c r="I1106" s="27">
        <v>14</v>
      </c>
      <c r="J1106" s="27">
        <v>4</v>
      </c>
      <c r="K1106" s="2663">
        <v>0.2857142857142857</v>
      </c>
      <c r="L1106" s="27">
        <v>2</v>
      </c>
      <c r="M1106" s="27">
        <v>25.3</v>
      </c>
      <c r="N1106" s="24">
        <v>5.2</v>
      </c>
      <c r="O1106" s="27">
        <v>5.4</v>
      </c>
      <c r="P1106" s="27" t="s">
        <v>811</v>
      </c>
      <c r="Q1106" s="27" t="s">
        <v>811</v>
      </c>
      <c r="R1106" s="24" t="s">
        <v>811</v>
      </c>
      <c r="S1106" s="27" t="s">
        <v>811</v>
      </c>
      <c r="T1106" s="27" t="s">
        <v>811</v>
      </c>
      <c r="U1106" s="27" t="s">
        <v>811</v>
      </c>
      <c r="V1106" s="24" t="s">
        <v>811</v>
      </c>
      <c r="W1106" s="24" t="s">
        <v>811</v>
      </c>
      <c r="X1106" s="55"/>
    </row>
    <row r="1107" spans="1:24" ht="15.6">
      <c r="A1107" t="s">
        <v>1567</v>
      </c>
      <c r="B1107" s="55">
        <v>45146</v>
      </c>
      <c r="C1107" t="s">
        <v>1790</v>
      </c>
      <c r="D1107" s="992">
        <v>0.29166666666666669</v>
      </c>
      <c r="E1107" t="s">
        <v>1045</v>
      </c>
      <c r="F1107" t="s">
        <v>815</v>
      </c>
      <c r="G1107" t="s">
        <v>815</v>
      </c>
      <c r="H1107" t="s">
        <v>1045</v>
      </c>
      <c r="I1107" s="27">
        <v>14</v>
      </c>
      <c r="J1107" s="27">
        <v>4</v>
      </c>
      <c r="K1107" s="2663">
        <v>0.2857142857142857</v>
      </c>
      <c r="L1107" s="27">
        <v>3</v>
      </c>
      <c r="M1107" s="27" t="s">
        <v>815</v>
      </c>
      <c r="N1107" s="27" t="s">
        <v>815</v>
      </c>
      <c r="O1107" s="27" t="s">
        <v>815</v>
      </c>
      <c r="P1107" s="27">
        <v>4.8</v>
      </c>
      <c r="Q1107" s="27">
        <v>0.19999999999999996</v>
      </c>
      <c r="R1107" s="24">
        <v>0.36570724949976902</v>
      </c>
      <c r="S1107" s="24">
        <v>29.788294283036599</v>
      </c>
      <c r="T1107" s="24">
        <v>0.96675105485232082</v>
      </c>
      <c r="U1107" s="24">
        <v>0.77551561181434614</v>
      </c>
      <c r="V1107" s="24">
        <v>0.55488122073868562</v>
      </c>
      <c r="W1107" s="24">
        <v>1.7422666666666671</v>
      </c>
      <c r="X1107" s="55"/>
    </row>
    <row r="1108" spans="1:24" ht="15.6">
      <c r="A1108" t="s">
        <v>1567</v>
      </c>
      <c r="B1108" s="55">
        <v>45146</v>
      </c>
      <c r="C1108" t="s">
        <v>1790</v>
      </c>
      <c r="D1108" s="992">
        <v>0.29166666666666669</v>
      </c>
      <c r="E1108" t="s">
        <v>1045</v>
      </c>
      <c r="F1108" t="s">
        <v>815</v>
      </c>
      <c r="G1108" t="s">
        <v>815</v>
      </c>
      <c r="H1108" t="s">
        <v>1045</v>
      </c>
      <c r="I1108" s="27">
        <v>14</v>
      </c>
      <c r="J1108" s="27">
        <v>4</v>
      </c>
      <c r="K1108" s="2663">
        <v>0.2857142857142857</v>
      </c>
      <c r="L1108" s="27">
        <v>4</v>
      </c>
      <c r="M1108" s="27">
        <v>23</v>
      </c>
      <c r="N1108" s="24">
        <v>0.9</v>
      </c>
      <c r="O1108" s="27">
        <v>2.4</v>
      </c>
      <c r="P1108" s="27" t="s">
        <v>811</v>
      </c>
      <c r="Q1108" s="27" t="s">
        <v>811</v>
      </c>
      <c r="R1108" s="24" t="s">
        <v>811</v>
      </c>
      <c r="S1108" s="27" t="s">
        <v>811</v>
      </c>
      <c r="T1108" s="27" t="s">
        <v>811</v>
      </c>
      <c r="U1108" s="27" t="s">
        <v>811</v>
      </c>
      <c r="V1108" s="24" t="s">
        <v>811</v>
      </c>
      <c r="W1108" s="24" t="s">
        <v>811</v>
      </c>
      <c r="X1108" s="55"/>
    </row>
    <row r="1109" spans="1:24" ht="15.6">
      <c r="A1109" t="s">
        <v>1566</v>
      </c>
      <c r="B1109" s="55">
        <v>45146</v>
      </c>
      <c r="C1109" t="s">
        <v>1796</v>
      </c>
      <c r="D1109" s="992">
        <v>0.23958333333333334</v>
      </c>
      <c r="E1109" t="s">
        <v>1045</v>
      </c>
      <c r="F1109">
        <v>0</v>
      </c>
      <c r="G1109" t="s">
        <v>815</v>
      </c>
      <c r="H1109" t="s">
        <v>1045</v>
      </c>
      <c r="I1109" s="27" t="s">
        <v>815</v>
      </c>
      <c r="J1109" s="27">
        <v>0.6</v>
      </c>
      <c r="K1109" s="2663" t="s">
        <v>726</v>
      </c>
      <c r="L1109" s="27">
        <v>0.5</v>
      </c>
      <c r="M1109" s="27">
        <v>21.8</v>
      </c>
      <c r="N1109" s="24">
        <v>3.51</v>
      </c>
      <c r="O1109" s="27">
        <v>3.7</v>
      </c>
      <c r="P1109" s="27">
        <v>4.0599999999999996</v>
      </c>
      <c r="Q1109" s="27" t="s">
        <v>815</v>
      </c>
      <c r="R1109" s="24">
        <v>0.46544559027243337</v>
      </c>
      <c r="S1109" s="24">
        <v>42.018847235239001</v>
      </c>
      <c r="T1109" s="24">
        <v>1.8126582278481007</v>
      </c>
      <c r="U1109" s="24">
        <v>1.9821417721518997</v>
      </c>
      <c r="V1109" s="24">
        <v>0.47766897540004755</v>
      </c>
      <c r="W1109" s="24">
        <v>3.7948000000000004</v>
      </c>
      <c r="X1109" s="55"/>
    </row>
    <row r="1110" spans="1:24" ht="15.6">
      <c r="A1110" t="s">
        <v>1542</v>
      </c>
      <c r="B1110" s="55">
        <v>45146</v>
      </c>
      <c r="C1110" t="s">
        <v>1788</v>
      </c>
      <c r="D1110" s="992">
        <v>0.3125</v>
      </c>
      <c r="E1110" t="s">
        <v>1037</v>
      </c>
      <c r="F1110">
        <v>4</v>
      </c>
      <c r="G1110" t="s">
        <v>817</v>
      </c>
      <c r="H1110" t="s">
        <v>1797</v>
      </c>
      <c r="I1110" s="27">
        <v>1.95</v>
      </c>
      <c r="J1110" s="27">
        <v>1.95</v>
      </c>
      <c r="K1110" s="2663">
        <v>1</v>
      </c>
      <c r="L1110" s="27">
        <v>0.5</v>
      </c>
      <c r="M1110" s="27">
        <v>25.1</v>
      </c>
      <c r="N1110" s="24">
        <v>8.32</v>
      </c>
      <c r="O1110" s="27">
        <v>8.4</v>
      </c>
      <c r="P1110" s="27">
        <v>4.7</v>
      </c>
      <c r="Q1110" s="27" t="s">
        <v>1236</v>
      </c>
      <c r="R1110" s="24">
        <v>0.43219947668154535</v>
      </c>
      <c r="S1110" s="24">
        <v>28.101321462043099</v>
      </c>
      <c r="T1110" s="24">
        <v>1.8730801687763718</v>
      </c>
      <c r="U1110" s="24">
        <v>0.53745316455696213</v>
      </c>
      <c r="V1110" s="24">
        <v>0.7770397292893847</v>
      </c>
      <c r="W1110" s="24">
        <v>2.4105333333333339</v>
      </c>
      <c r="X1110" s="55"/>
    </row>
    <row r="1111" spans="1:24" ht="15.6">
      <c r="A1111" t="s">
        <v>1552</v>
      </c>
      <c r="B1111" s="55">
        <v>45146</v>
      </c>
      <c r="C1111" t="s">
        <v>1798</v>
      </c>
      <c r="D1111" s="992">
        <v>0.34861111111111115</v>
      </c>
      <c r="E1111" t="s">
        <v>1037</v>
      </c>
      <c r="F1111">
        <v>3</v>
      </c>
      <c r="G1111" t="s">
        <v>1659</v>
      </c>
      <c r="H1111" t="s">
        <v>1045</v>
      </c>
      <c r="I1111" s="27">
        <v>22</v>
      </c>
      <c r="J1111" s="27">
        <v>5</v>
      </c>
      <c r="K1111" s="2663">
        <v>0.22727272727272727</v>
      </c>
      <c r="L1111" s="27">
        <v>0.5</v>
      </c>
      <c r="M1111" s="27">
        <v>25.5</v>
      </c>
      <c r="N1111" s="24">
        <v>8.1199999999999992</v>
      </c>
      <c r="O1111" s="27">
        <v>8.1999999999999993</v>
      </c>
      <c r="P1111" s="27">
        <v>6.29</v>
      </c>
      <c r="Q1111" s="27">
        <v>12.1</v>
      </c>
      <c r="R1111" s="24">
        <v>0.39895336309065715</v>
      </c>
      <c r="S1111" s="24">
        <v>36.255023430178099</v>
      </c>
      <c r="T1111" s="24">
        <v>1.450126582278481</v>
      </c>
      <c r="U1111" s="24">
        <v>0.26827341772151897</v>
      </c>
      <c r="V1111" s="24">
        <v>0.84388185654008441</v>
      </c>
      <c r="W1111" s="24">
        <v>1.7183999999999999</v>
      </c>
      <c r="X1111" s="55"/>
    </row>
    <row r="1112" spans="1:24" ht="15.6">
      <c r="A1112" t="s">
        <v>1552</v>
      </c>
      <c r="B1112" s="55">
        <v>45146</v>
      </c>
      <c r="C1112" t="s">
        <v>1798</v>
      </c>
      <c r="D1112" s="992">
        <v>0.34861111111111115</v>
      </c>
      <c r="E1112" t="s">
        <v>1037</v>
      </c>
      <c r="F1112">
        <v>3</v>
      </c>
      <c r="G1112" t="s">
        <v>1659</v>
      </c>
      <c r="H1112" t="s">
        <v>1045</v>
      </c>
      <c r="I1112" s="27">
        <v>22</v>
      </c>
      <c r="J1112" s="27">
        <v>5</v>
      </c>
      <c r="K1112" s="2663">
        <v>0.22727272727272727</v>
      </c>
      <c r="L1112" s="27">
        <v>2</v>
      </c>
      <c r="M1112" s="27">
        <v>25.5</v>
      </c>
      <c r="N1112" s="24">
        <v>8.18</v>
      </c>
      <c r="O1112" s="27">
        <v>8.19</v>
      </c>
      <c r="P1112" s="27" t="s">
        <v>811</v>
      </c>
      <c r="Q1112" s="27" t="s">
        <v>811</v>
      </c>
      <c r="R1112" s="24" t="s">
        <v>811</v>
      </c>
      <c r="S1112" s="27" t="s">
        <v>811</v>
      </c>
      <c r="T1112" s="27" t="s">
        <v>811</v>
      </c>
      <c r="U1112" s="27" t="s">
        <v>811</v>
      </c>
      <c r="V1112" s="24" t="s">
        <v>811</v>
      </c>
      <c r="W1112" s="24" t="s">
        <v>811</v>
      </c>
      <c r="X1112" s="55"/>
    </row>
    <row r="1113" spans="1:24" ht="15.6">
      <c r="A1113" t="s">
        <v>1552</v>
      </c>
      <c r="B1113" s="55">
        <v>45146</v>
      </c>
      <c r="C1113" t="s">
        <v>1798</v>
      </c>
      <c r="D1113" s="992">
        <v>0.34861111111111115</v>
      </c>
      <c r="E1113" t="s">
        <v>1037</v>
      </c>
      <c r="F1113">
        <v>3</v>
      </c>
      <c r="G1113" t="s">
        <v>1659</v>
      </c>
      <c r="H1113" t="s">
        <v>1045</v>
      </c>
      <c r="I1113" s="27">
        <v>22</v>
      </c>
      <c r="J1113" s="27">
        <v>5</v>
      </c>
      <c r="K1113" s="2663">
        <v>0.22727272727272727</v>
      </c>
      <c r="L1113" s="27">
        <v>4</v>
      </c>
      <c r="M1113" s="27">
        <v>25.6</v>
      </c>
      <c r="N1113" s="24">
        <v>8.18</v>
      </c>
      <c r="O1113" s="27">
        <v>8.19</v>
      </c>
      <c r="P1113" s="27" t="s">
        <v>811</v>
      </c>
      <c r="Q1113" s="27" t="s">
        <v>811</v>
      </c>
      <c r="R1113" s="24" t="s">
        <v>811</v>
      </c>
      <c r="S1113" s="27" t="s">
        <v>811</v>
      </c>
      <c r="T1113" s="27" t="s">
        <v>811</v>
      </c>
      <c r="U1113" s="27" t="s">
        <v>811</v>
      </c>
      <c r="V1113" s="24" t="s">
        <v>811</v>
      </c>
      <c r="W1113" s="24" t="s">
        <v>811</v>
      </c>
      <c r="X1113" s="55"/>
    </row>
    <row r="1114" spans="1:24" ht="15.6">
      <c r="A1114" t="s">
        <v>1552</v>
      </c>
      <c r="B1114" s="55">
        <v>45146</v>
      </c>
      <c r="C1114" t="s">
        <v>1798</v>
      </c>
      <c r="D1114" s="992">
        <v>0.34861111111111115</v>
      </c>
      <c r="E1114" t="s">
        <v>1037</v>
      </c>
      <c r="F1114">
        <v>3</v>
      </c>
      <c r="G1114" t="s">
        <v>1659</v>
      </c>
      <c r="H1114" t="s">
        <v>1045</v>
      </c>
      <c r="I1114" s="27">
        <v>22</v>
      </c>
      <c r="J1114" s="27">
        <v>5</v>
      </c>
      <c r="K1114" s="2663">
        <v>0.22727272727272727</v>
      </c>
      <c r="L1114" s="27">
        <v>6</v>
      </c>
      <c r="M1114" s="27">
        <v>24.8</v>
      </c>
      <c r="N1114" s="24">
        <v>8.94</v>
      </c>
      <c r="O1114" s="27">
        <v>8.99</v>
      </c>
      <c r="P1114" s="27">
        <v>6.37</v>
      </c>
      <c r="Q1114" s="27">
        <v>12.1</v>
      </c>
      <c r="R1114" s="24">
        <v>0.39895336309065715</v>
      </c>
      <c r="S1114" s="24">
        <v>30.350618556701001</v>
      </c>
      <c r="T1114" s="24">
        <v>1.8428691983122363</v>
      </c>
      <c r="U1114" s="24">
        <v>0.31706413502109715</v>
      </c>
      <c r="V1114" s="24">
        <v>0.85320651793831725</v>
      </c>
      <c r="W1114" s="24">
        <v>2.1599333333333335</v>
      </c>
      <c r="X1114" s="55"/>
    </row>
    <row r="1115" spans="1:24" ht="15.6">
      <c r="A1115" t="s">
        <v>1552</v>
      </c>
      <c r="B1115" s="55">
        <v>45146</v>
      </c>
      <c r="C1115" t="s">
        <v>1798</v>
      </c>
      <c r="D1115" s="992">
        <v>0.34861111111111115</v>
      </c>
      <c r="E1115" t="s">
        <v>1037</v>
      </c>
      <c r="F1115">
        <v>3</v>
      </c>
      <c r="G1115" t="s">
        <v>1659</v>
      </c>
      <c r="H1115" t="s">
        <v>1045</v>
      </c>
      <c r="I1115" s="27">
        <v>22</v>
      </c>
      <c r="J1115" s="27">
        <v>5</v>
      </c>
      <c r="K1115" s="2663">
        <v>0.22727272727272727</v>
      </c>
      <c r="L1115" s="27">
        <v>8</v>
      </c>
      <c r="M1115" s="27">
        <v>16.100000000000001</v>
      </c>
      <c r="N1115" s="24">
        <v>13.41</v>
      </c>
      <c r="O1115" s="27">
        <v>13.43</v>
      </c>
      <c r="P1115" s="27" t="s">
        <v>811</v>
      </c>
      <c r="Q1115" s="27" t="s">
        <v>811</v>
      </c>
      <c r="R1115" s="24" t="s">
        <v>811</v>
      </c>
      <c r="S1115" s="27" t="s">
        <v>811</v>
      </c>
      <c r="T1115" s="27" t="s">
        <v>811</v>
      </c>
      <c r="U1115" s="27" t="s">
        <v>811</v>
      </c>
      <c r="V1115" s="24" t="s">
        <v>811</v>
      </c>
      <c r="W1115" s="24" t="s">
        <v>811</v>
      </c>
      <c r="X1115" s="55"/>
    </row>
    <row r="1116" spans="1:24" ht="15.6">
      <c r="A1116" t="s">
        <v>1552</v>
      </c>
      <c r="B1116" s="55">
        <v>45146</v>
      </c>
      <c r="C1116" t="s">
        <v>1798</v>
      </c>
      <c r="D1116" s="992">
        <v>0.34861111111111115</v>
      </c>
      <c r="E1116" t="s">
        <v>1037</v>
      </c>
      <c r="F1116">
        <v>3</v>
      </c>
      <c r="G1116" t="s">
        <v>1659</v>
      </c>
      <c r="H1116" t="s">
        <v>1045</v>
      </c>
      <c r="I1116" s="27">
        <v>22</v>
      </c>
      <c r="J1116" s="27">
        <v>5</v>
      </c>
      <c r="K1116" s="2663">
        <v>0.22727272727272727</v>
      </c>
      <c r="L1116" s="27">
        <v>9</v>
      </c>
      <c r="M1116" s="27" t="s">
        <v>815</v>
      </c>
      <c r="N1116" s="27" t="s">
        <v>815</v>
      </c>
      <c r="O1116" s="27" t="s">
        <v>815</v>
      </c>
      <c r="P1116" s="27">
        <v>5.3</v>
      </c>
      <c r="Q1116" s="27">
        <v>7.8999999999999986</v>
      </c>
      <c r="R1116" s="24">
        <v>0.46544559027243337</v>
      </c>
      <c r="S1116" s="24">
        <v>22.9841705716963</v>
      </c>
      <c r="T1116" s="24">
        <v>2.3262447257383965</v>
      </c>
      <c r="U1116" s="24">
        <v>0.47808860759493665</v>
      </c>
      <c r="V1116" s="24">
        <v>0.82951791004578512</v>
      </c>
      <c r="W1116" s="24">
        <v>2.8043333333333331</v>
      </c>
      <c r="X1116" s="55"/>
    </row>
    <row r="1117" spans="1:24" ht="15.6">
      <c r="A1117" t="s">
        <v>1552</v>
      </c>
      <c r="B1117" s="55">
        <v>45146</v>
      </c>
      <c r="C1117" t="s">
        <v>1798</v>
      </c>
      <c r="D1117" s="992">
        <v>0.34861111111111115</v>
      </c>
      <c r="E1117" t="s">
        <v>1037</v>
      </c>
      <c r="F1117">
        <v>3</v>
      </c>
      <c r="G1117" t="s">
        <v>1659</v>
      </c>
      <c r="H1117" t="s">
        <v>1045</v>
      </c>
      <c r="I1117" s="27">
        <v>22</v>
      </c>
      <c r="J1117" s="27">
        <v>5</v>
      </c>
      <c r="K1117" s="2663">
        <v>0.22727272727272727</v>
      </c>
      <c r="L1117" s="27">
        <v>10</v>
      </c>
      <c r="M1117" s="27">
        <v>11.5</v>
      </c>
      <c r="N1117" s="24">
        <v>12.45</v>
      </c>
      <c r="O1117" s="27">
        <v>13.05</v>
      </c>
      <c r="P1117" s="27" t="s">
        <v>811</v>
      </c>
      <c r="Q1117" s="27" t="s">
        <v>811</v>
      </c>
      <c r="R1117" s="24" t="s">
        <v>811</v>
      </c>
      <c r="S1117" s="27" t="s">
        <v>811</v>
      </c>
      <c r="T1117" s="27" t="s">
        <v>811</v>
      </c>
      <c r="U1117" s="27" t="s">
        <v>811</v>
      </c>
      <c r="V1117" s="24" t="s">
        <v>811</v>
      </c>
      <c r="W1117" s="24" t="s">
        <v>811</v>
      </c>
      <c r="X1117" s="55"/>
    </row>
    <row r="1118" spans="1:24" ht="15.6">
      <c r="A1118" t="s">
        <v>1552</v>
      </c>
      <c r="B1118" s="55">
        <v>45146</v>
      </c>
      <c r="C1118" t="s">
        <v>1798</v>
      </c>
      <c r="D1118" s="992">
        <v>0.34861111111111115</v>
      </c>
      <c r="E1118" t="s">
        <v>1037</v>
      </c>
      <c r="F1118">
        <v>3</v>
      </c>
      <c r="G1118" t="s">
        <v>1659</v>
      </c>
      <c r="H1118" t="s">
        <v>1045</v>
      </c>
      <c r="I1118" s="27">
        <v>22</v>
      </c>
      <c r="J1118" s="27">
        <v>5</v>
      </c>
      <c r="K1118" s="2663">
        <v>0.22727272727272727</v>
      </c>
      <c r="L1118" s="27">
        <v>12</v>
      </c>
      <c r="M1118" s="27">
        <v>9.1</v>
      </c>
      <c r="N1118" s="24">
        <v>8.6</v>
      </c>
      <c r="O1118" s="27">
        <v>9.01</v>
      </c>
      <c r="P1118" s="27" t="s">
        <v>811</v>
      </c>
      <c r="Q1118" s="27" t="s">
        <v>811</v>
      </c>
      <c r="R1118" s="24" t="s">
        <v>811</v>
      </c>
      <c r="S1118" s="27" t="s">
        <v>811</v>
      </c>
      <c r="T1118" s="27" t="s">
        <v>811</v>
      </c>
      <c r="U1118" s="27" t="s">
        <v>811</v>
      </c>
      <c r="V1118" s="24" t="s">
        <v>811</v>
      </c>
      <c r="W1118" s="24" t="s">
        <v>811</v>
      </c>
      <c r="X1118" s="55"/>
    </row>
    <row r="1119" spans="1:24" ht="15.6">
      <c r="A1119" t="s">
        <v>1552</v>
      </c>
      <c r="B1119" s="55">
        <v>45146</v>
      </c>
      <c r="C1119" t="s">
        <v>1798</v>
      </c>
      <c r="D1119" s="992">
        <v>0.34861111111111115</v>
      </c>
      <c r="E1119" t="s">
        <v>1037</v>
      </c>
      <c r="F1119">
        <v>3</v>
      </c>
      <c r="G1119" t="s">
        <v>1659</v>
      </c>
      <c r="H1119" t="s">
        <v>1045</v>
      </c>
      <c r="I1119" s="27">
        <v>22</v>
      </c>
      <c r="J1119" s="27">
        <v>5</v>
      </c>
      <c r="K1119" s="2663">
        <v>0.22727272727272727</v>
      </c>
      <c r="L1119" s="27">
        <v>14</v>
      </c>
      <c r="M1119" s="27">
        <v>8.5</v>
      </c>
      <c r="N1119" s="24">
        <v>7.01</v>
      </c>
      <c r="O1119" s="27">
        <v>7.07</v>
      </c>
      <c r="P1119" s="27" t="s">
        <v>811</v>
      </c>
      <c r="Q1119" s="27" t="s">
        <v>811</v>
      </c>
      <c r="R1119" s="24" t="s">
        <v>811</v>
      </c>
      <c r="S1119" s="27" t="s">
        <v>811</v>
      </c>
      <c r="T1119" s="27" t="s">
        <v>811</v>
      </c>
      <c r="U1119" s="27" t="s">
        <v>811</v>
      </c>
      <c r="V1119" s="24" t="s">
        <v>811</v>
      </c>
      <c r="W1119" s="24" t="s">
        <v>811</v>
      </c>
      <c r="X1119" s="55"/>
    </row>
    <row r="1120" spans="1:24" ht="15.6">
      <c r="A1120" t="s">
        <v>1552</v>
      </c>
      <c r="B1120" s="55">
        <v>45146</v>
      </c>
      <c r="C1120" t="s">
        <v>1798</v>
      </c>
      <c r="D1120" s="992">
        <v>0.34861111111111115</v>
      </c>
      <c r="E1120" t="s">
        <v>1037</v>
      </c>
      <c r="F1120">
        <v>3</v>
      </c>
      <c r="G1120" t="s">
        <v>1659</v>
      </c>
      <c r="H1120" t="s">
        <v>1045</v>
      </c>
      <c r="I1120" s="27">
        <v>22</v>
      </c>
      <c r="J1120" s="27">
        <v>5</v>
      </c>
      <c r="K1120" s="2663">
        <v>0.22727272727272727</v>
      </c>
      <c r="L1120" s="27">
        <v>16</v>
      </c>
      <c r="M1120" s="27">
        <v>8.1999999999999993</v>
      </c>
      <c r="N1120" s="24">
        <v>1.6</v>
      </c>
      <c r="O1120" s="27">
        <v>1.61</v>
      </c>
      <c r="P1120" s="27" t="s">
        <v>811</v>
      </c>
      <c r="Q1120" s="27" t="s">
        <v>811</v>
      </c>
      <c r="R1120" s="24" t="s">
        <v>811</v>
      </c>
      <c r="S1120" s="27" t="s">
        <v>811</v>
      </c>
      <c r="T1120" s="27" t="s">
        <v>811</v>
      </c>
      <c r="U1120" s="27" t="s">
        <v>811</v>
      </c>
      <c r="V1120" s="24" t="s">
        <v>811</v>
      </c>
      <c r="W1120" s="24" t="s">
        <v>811</v>
      </c>
      <c r="X1120" s="55"/>
    </row>
    <row r="1121" spans="1:24" ht="15.6">
      <c r="A1121" t="s">
        <v>1552</v>
      </c>
      <c r="B1121" s="55">
        <v>45146</v>
      </c>
      <c r="C1121" t="s">
        <v>1798</v>
      </c>
      <c r="D1121" s="992">
        <v>0.34861111111111115</v>
      </c>
      <c r="E1121" t="s">
        <v>1037</v>
      </c>
      <c r="F1121">
        <v>3</v>
      </c>
      <c r="G1121" t="s">
        <v>1659</v>
      </c>
      <c r="H1121" t="s">
        <v>1045</v>
      </c>
      <c r="I1121" s="27">
        <v>22</v>
      </c>
      <c r="J1121" s="27">
        <v>5</v>
      </c>
      <c r="K1121" s="2663">
        <v>0.22727272727272727</v>
      </c>
      <c r="L1121" s="27">
        <v>22</v>
      </c>
      <c r="M1121" s="27">
        <v>7.8</v>
      </c>
      <c r="N1121" s="24">
        <v>1.19</v>
      </c>
      <c r="O1121" s="27">
        <v>1.21</v>
      </c>
      <c r="P1121" s="27">
        <v>5.71</v>
      </c>
      <c r="Q1121" s="27">
        <v>23.4</v>
      </c>
      <c r="R1121" s="24">
        <v>1.4031050696378247</v>
      </c>
      <c r="S1121" s="24">
        <v>86.962828931723749</v>
      </c>
      <c r="T1121" s="24">
        <v>0.4833755274261608</v>
      </c>
      <c r="U1121" s="24">
        <v>4.5644244725738394</v>
      </c>
      <c r="V1121" s="24">
        <v>9.5759643295328808E-2</v>
      </c>
      <c r="W1121" s="24">
        <v>5.0478000000000005</v>
      </c>
      <c r="X1121" s="55"/>
    </row>
    <row r="1122" spans="1:24" ht="15.6">
      <c r="A1122" t="s">
        <v>1644</v>
      </c>
      <c r="B1122" s="55">
        <v>45146</v>
      </c>
      <c r="C1122" t="s">
        <v>1799</v>
      </c>
      <c r="D1122" s="992">
        <v>0.35416666666666669</v>
      </c>
      <c r="E1122" t="s">
        <v>1037</v>
      </c>
      <c r="F1122">
        <v>2</v>
      </c>
      <c r="G1122" t="s">
        <v>1659</v>
      </c>
      <c r="H1122" t="s">
        <v>1045</v>
      </c>
      <c r="I1122" s="27">
        <v>9.9</v>
      </c>
      <c r="J1122" s="27">
        <v>3.75</v>
      </c>
      <c r="K1122" s="2663">
        <v>0.37878787878787878</v>
      </c>
      <c r="L1122" s="27">
        <v>0.5</v>
      </c>
      <c r="M1122" s="27">
        <v>25.4</v>
      </c>
      <c r="N1122" s="27">
        <v>7.95</v>
      </c>
      <c r="O1122" s="27">
        <v>8.0500000000000007</v>
      </c>
      <c r="P1122" s="27">
        <v>6.4</v>
      </c>
      <c r="Q1122" s="27">
        <v>16.3</v>
      </c>
      <c r="R1122" s="24">
        <v>0.33246113590888099</v>
      </c>
      <c r="S1122" s="27" t="s">
        <v>815</v>
      </c>
      <c r="T1122" s="24">
        <v>1.6616033755274262</v>
      </c>
      <c r="U1122" s="24">
        <v>0.65346329113924062</v>
      </c>
      <c r="V1122" s="24">
        <v>0.71773456870677288</v>
      </c>
      <c r="W1122" s="24">
        <v>2.3150666666666666</v>
      </c>
      <c r="X1122" s="55"/>
    </row>
    <row r="1123" spans="1:24" ht="15.6">
      <c r="A1123" t="s">
        <v>1644</v>
      </c>
      <c r="B1123" s="55">
        <v>45146</v>
      </c>
      <c r="C1123" t="s">
        <v>1799</v>
      </c>
      <c r="D1123" s="992">
        <v>0.35416666666666669</v>
      </c>
      <c r="E1123" t="s">
        <v>1037</v>
      </c>
      <c r="F1123">
        <v>2</v>
      </c>
      <c r="G1123" t="s">
        <v>1659</v>
      </c>
      <c r="H1123" t="s">
        <v>1045</v>
      </c>
      <c r="I1123" s="27">
        <v>9.9</v>
      </c>
      <c r="J1123" s="27">
        <v>3.75</v>
      </c>
      <c r="K1123" s="2663">
        <v>0.37878787878787878</v>
      </c>
      <c r="L1123" s="27">
        <v>2</v>
      </c>
      <c r="M1123" s="27">
        <v>25.4</v>
      </c>
      <c r="N1123" s="24">
        <v>7.86</v>
      </c>
      <c r="O1123" s="27">
        <v>7.96</v>
      </c>
      <c r="P1123" s="27" t="s">
        <v>811</v>
      </c>
      <c r="Q1123" s="27" t="s">
        <v>811</v>
      </c>
      <c r="R1123" s="24" t="s">
        <v>811</v>
      </c>
      <c r="S1123" s="27" t="s">
        <v>811</v>
      </c>
      <c r="T1123" s="27" t="s">
        <v>811</v>
      </c>
      <c r="U1123" s="27" t="s">
        <v>811</v>
      </c>
      <c r="V1123" s="24" t="s">
        <v>811</v>
      </c>
      <c r="W1123" s="24" t="s">
        <v>811</v>
      </c>
      <c r="X1123" s="55"/>
    </row>
    <row r="1124" spans="1:24" ht="15.6">
      <c r="A1124" t="s">
        <v>1644</v>
      </c>
      <c r="B1124" s="55">
        <v>45146</v>
      </c>
      <c r="C1124" t="s">
        <v>1799</v>
      </c>
      <c r="D1124" s="992">
        <v>0.35416666666666669</v>
      </c>
      <c r="E1124" t="s">
        <v>1037</v>
      </c>
      <c r="F1124">
        <v>2</v>
      </c>
      <c r="G1124" t="s">
        <v>1659</v>
      </c>
      <c r="H1124" t="s">
        <v>1045</v>
      </c>
      <c r="I1124" s="27">
        <v>9.9</v>
      </c>
      <c r="J1124" s="27">
        <v>3.75</v>
      </c>
      <c r="K1124" s="2663">
        <v>0.37878787878787878</v>
      </c>
      <c r="L1124" s="27">
        <v>4</v>
      </c>
      <c r="M1124" s="27">
        <v>25.4</v>
      </c>
      <c r="N1124" s="24">
        <v>7.87</v>
      </c>
      <c r="O1124" s="27">
        <v>8.1300000000000008</v>
      </c>
      <c r="P1124" s="27" t="s">
        <v>811</v>
      </c>
      <c r="Q1124" s="27" t="s">
        <v>811</v>
      </c>
      <c r="R1124" s="24" t="s">
        <v>811</v>
      </c>
      <c r="S1124" s="27" t="s">
        <v>811</v>
      </c>
      <c r="T1124" s="27" t="s">
        <v>811</v>
      </c>
      <c r="U1124" s="27" t="s">
        <v>811</v>
      </c>
      <c r="V1124" s="24" t="s">
        <v>811</v>
      </c>
      <c r="W1124" s="24" t="s">
        <v>811</v>
      </c>
      <c r="X1124" s="55"/>
    </row>
    <row r="1125" spans="1:24" ht="15.6">
      <c r="A1125" t="s">
        <v>1644</v>
      </c>
      <c r="B1125" s="55">
        <v>45146</v>
      </c>
      <c r="C1125" t="s">
        <v>1799</v>
      </c>
      <c r="D1125" s="992">
        <v>0.35416666666666669</v>
      </c>
      <c r="E1125" t="s">
        <v>1037</v>
      </c>
      <c r="F1125">
        <v>2</v>
      </c>
      <c r="G1125" t="s">
        <v>1659</v>
      </c>
      <c r="H1125" t="s">
        <v>1045</v>
      </c>
      <c r="I1125" s="27">
        <v>9.9</v>
      </c>
      <c r="J1125" s="27">
        <v>3.75</v>
      </c>
      <c r="K1125" s="2663">
        <v>0.37878787878787878</v>
      </c>
      <c r="L1125" s="27">
        <v>6</v>
      </c>
      <c r="M1125" s="27">
        <v>25.3</v>
      </c>
      <c r="N1125" s="24">
        <v>7.63</v>
      </c>
      <c r="O1125" s="27">
        <v>7.78</v>
      </c>
      <c r="P1125" s="27" t="s">
        <v>811</v>
      </c>
      <c r="Q1125" s="27" t="s">
        <v>811</v>
      </c>
      <c r="R1125" s="24" t="s">
        <v>811</v>
      </c>
      <c r="S1125" s="27" t="s">
        <v>811</v>
      </c>
      <c r="T1125" s="27" t="s">
        <v>811</v>
      </c>
      <c r="U1125" s="27" t="s">
        <v>811</v>
      </c>
      <c r="V1125" s="24" t="s">
        <v>811</v>
      </c>
      <c r="W1125" s="24" t="s">
        <v>811</v>
      </c>
      <c r="X1125" s="55"/>
    </row>
    <row r="1126" spans="1:24" ht="15.6">
      <c r="A1126" t="s">
        <v>1644</v>
      </c>
      <c r="B1126" s="55">
        <v>45146</v>
      </c>
      <c r="C1126" t="s">
        <v>1799</v>
      </c>
      <c r="D1126" s="992">
        <v>0.35416666666666669</v>
      </c>
      <c r="E1126" t="s">
        <v>1037</v>
      </c>
      <c r="F1126">
        <v>2</v>
      </c>
      <c r="G1126" t="s">
        <v>1659</v>
      </c>
      <c r="H1126" t="s">
        <v>1045</v>
      </c>
      <c r="I1126" s="27">
        <v>9.9</v>
      </c>
      <c r="J1126" s="27">
        <v>3.75</v>
      </c>
      <c r="K1126" s="2663">
        <v>0.37878787878787878</v>
      </c>
      <c r="L1126" s="27">
        <v>8</v>
      </c>
      <c r="M1126" s="27">
        <v>19.3</v>
      </c>
      <c r="N1126" s="24">
        <v>4.21</v>
      </c>
      <c r="O1126" s="27">
        <v>4.53</v>
      </c>
      <c r="P1126" s="27" t="s">
        <v>811</v>
      </c>
      <c r="Q1126" s="27" t="s">
        <v>811</v>
      </c>
      <c r="R1126" s="24" t="s">
        <v>811</v>
      </c>
      <c r="S1126" s="27" t="s">
        <v>811</v>
      </c>
      <c r="T1126" s="27" t="s">
        <v>811</v>
      </c>
      <c r="U1126" s="27" t="s">
        <v>811</v>
      </c>
      <c r="V1126" s="24" t="s">
        <v>811</v>
      </c>
      <c r="W1126" s="24" t="s">
        <v>811</v>
      </c>
      <c r="X1126" s="55"/>
    </row>
    <row r="1127" spans="1:24" ht="15.6">
      <c r="A1127" t="s">
        <v>1644</v>
      </c>
      <c r="B1127" s="55">
        <v>45146</v>
      </c>
      <c r="C1127" t="s">
        <v>1799</v>
      </c>
      <c r="D1127" s="992">
        <v>0.35416666666666669</v>
      </c>
      <c r="E1127" t="s">
        <v>1037</v>
      </c>
      <c r="F1127">
        <v>2</v>
      </c>
      <c r="G1127" t="s">
        <v>1659</v>
      </c>
      <c r="H1127" t="s">
        <v>1045</v>
      </c>
      <c r="I1127" s="27">
        <v>9.9</v>
      </c>
      <c r="J1127" s="27">
        <v>3.75</v>
      </c>
      <c r="K1127" s="2663">
        <v>0.37878787878787878</v>
      </c>
      <c r="L1127" s="27">
        <v>9</v>
      </c>
      <c r="M1127" s="27">
        <v>16.899999999999999</v>
      </c>
      <c r="N1127" s="24">
        <v>0.81</v>
      </c>
      <c r="O1127" s="27">
        <v>1.1100000000000001</v>
      </c>
      <c r="P1127" s="27">
        <v>5.5</v>
      </c>
      <c r="Q1127" s="27">
        <v>17</v>
      </c>
      <c r="R1127" s="24">
        <v>0.46544559027243337</v>
      </c>
      <c r="S1127" s="24">
        <v>40.753617619493902</v>
      </c>
      <c r="T1127" s="24">
        <v>2.6434599156118144</v>
      </c>
      <c r="U1127" s="24">
        <v>2.1179400843881853</v>
      </c>
      <c r="V1127" s="24">
        <v>0.55518543193426606</v>
      </c>
      <c r="W1127" s="24">
        <v>4.7614000000000001</v>
      </c>
      <c r="X1127" s="55"/>
    </row>
    <row r="1128" spans="1:24" ht="15.6">
      <c r="A1128" t="s">
        <v>1558</v>
      </c>
      <c r="B1128" s="55">
        <v>45146</v>
      </c>
      <c r="C1128" t="s">
        <v>1800</v>
      </c>
      <c r="D1128" s="992">
        <v>0.33333333333333331</v>
      </c>
      <c r="E1128" t="s">
        <v>1037</v>
      </c>
      <c r="F1128">
        <v>4</v>
      </c>
      <c r="G1128" t="s">
        <v>1659</v>
      </c>
      <c r="H1128" t="s">
        <v>1045</v>
      </c>
      <c r="I1128" s="27">
        <v>8.6</v>
      </c>
      <c r="J1128" s="27">
        <v>2.0499999999999998</v>
      </c>
      <c r="K1128" s="2663">
        <v>0.23837209302325579</v>
      </c>
      <c r="L1128" s="27">
        <v>0.5</v>
      </c>
      <c r="M1128" s="27">
        <v>24.5</v>
      </c>
      <c r="N1128" s="24">
        <v>7.8</v>
      </c>
      <c r="O1128" s="27">
        <v>8.14</v>
      </c>
      <c r="P1128" s="27">
        <v>5.64</v>
      </c>
      <c r="Q1128" s="27">
        <v>27.6</v>
      </c>
      <c r="R1128" s="24">
        <v>0.76533003798426813</v>
      </c>
      <c r="S1128" s="24">
        <v>35.973861293345799</v>
      </c>
      <c r="T1128" s="24">
        <v>6.67662447257384</v>
      </c>
      <c r="U1128" s="24">
        <v>0.93684219409282676</v>
      </c>
      <c r="V1128" s="24">
        <v>0.87694932740764264</v>
      </c>
      <c r="W1128" s="24">
        <v>7.6134666666666666</v>
      </c>
      <c r="X1128" s="55"/>
    </row>
    <row r="1129" spans="1:24" ht="15.6">
      <c r="A1129" t="s">
        <v>1558</v>
      </c>
      <c r="B1129" s="55">
        <v>45146</v>
      </c>
      <c r="C1129" t="s">
        <v>1800</v>
      </c>
      <c r="D1129" s="992">
        <v>0.33333333333333331</v>
      </c>
      <c r="E1129" t="s">
        <v>1037</v>
      </c>
      <c r="F1129">
        <v>4</v>
      </c>
      <c r="G1129" t="s">
        <v>1659</v>
      </c>
      <c r="H1129" t="s">
        <v>1045</v>
      </c>
      <c r="I1129" s="27">
        <v>8.6</v>
      </c>
      <c r="J1129" s="27">
        <v>2.0499999999999998</v>
      </c>
      <c r="K1129" s="2663">
        <v>0.23837209302325579</v>
      </c>
      <c r="L1129" s="27">
        <v>2</v>
      </c>
      <c r="M1129" s="27">
        <v>24.6</v>
      </c>
      <c r="N1129" s="24">
        <v>7.9</v>
      </c>
      <c r="O1129" s="27">
        <v>8.1999999999999993</v>
      </c>
      <c r="P1129" s="27" t="s">
        <v>811</v>
      </c>
      <c r="Q1129" s="27" t="s">
        <v>811</v>
      </c>
      <c r="R1129" s="24" t="s">
        <v>811</v>
      </c>
      <c r="S1129" s="27" t="s">
        <v>811</v>
      </c>
      <c r="T1129" s="27" t="s">
        <v>811</v>
      </c>
      <c r="U1129" s="27" t="s">
        <v>811</v>
      </c>
      <c r="V1129" s="24" t="s">
        <v>811</v>
      </c>
      <c r="W1129" s="24" t="s">
        <v>811</v>
      </c>
      <c r="X1129" s="55"/>
    </row>
    <row r="1130" spans="1:24" ht="15.6">
      <c r="A1130" t="s">
        <v>1558</v>
      </c>
      <c r="B1130" s="55">
        <v>45146</v>
      </c>
      <c r="C1130" t="s">
        <v>1800</v>
      </c>
      <c r="D1130" s="992">
        <v>0.33333333333333331</v>
      </c>
      <c r="E1130" t="s">
        <v>1037</v>
      </c>
      <c r="F1130">
        <v>4</v>
      </c>
      <c r="G1130" t="s">
        <v>1659</v>
      </c>
      <c r="H1130" t="s">
        <v>1045</v>
      </c>
      <c r="I1130" s="27">
        <v>8.6</v>
      </c>
      <c r="J1130" s="27">
        <v>2.0499999999999998</v>
      </c>
      <c r="K1130" s="2663">
        <v>0.23837209302325579</v>
      </c>
      <c r="L1130" s="27">
        <v>4</v>
      </c>
      <c r="M1130" s="27">
        <v>22.1</v>
      </c>
      <c r="N1130" s="24">
        <v>3.03</v>
      </c>
      <c r="O1130" s="27">
        <v>3.23</v>
      </c>
      <c r="P1130" s="27" t="s">
        <v>811</v>
      </c>
      <c r="Q1130" s="27" t="s">
        <v>811</v>
      </c>
      <c r="R1130" s="24" t="s">
        <v>811</v>
      </c>
      <c r="S1130" s="27" t="s">
        <v>811</v>
      </c>
      <c r="T1130" s="27" t="s">
        <v>811</v>
      </c>
      <c r="U1130" s="27" t="s">
        <v>811</v>
      </c>
      <c r="V1130" s="24" t="s">
        <v>811</v>
      </c>
      <c r="W1130" s="24" t="s">
        <v>811</v>
      </c>
      <c r="X1130" s="55"/>
    </row>
    <row r="1131" spans="1:24" ht="15.6">
      <c r="A1131" t="s">
        <v>1558</v>
      </c>
      <c r="B1131" s="55">
        <v>45146</v>
      </c>
      <c r="C1131" t="s">
        <v>1800</v>
      </c>
      <c r="D1131" s="992">
        <v>0.33333333333333331</v>
      </c>
      <c r="E1131" t="s">
        <v>1037</v>
      </c>
      <c r="F1131">
        <v>4</v>
      </c>
      <c r="G1131" t="s">
        <v>1659</v>
      </c>
      <c r="H1131" t="s">
        <v>1045</v>
      </c>
      <c r="I1131" s="27">
        <v>8.6</v>
      </c>
      <c r="J1131" s="27">
        <v>2.0499999999999998</v>
      </c>
      <c r="K1131" s="2663">
        <v>0.23837209302325579</v>
      </c>
      <c r="L1131" s="27">
        <v>6</v>
      </c>
      <c r="M1131" s="27">
        <v>12.1</v>
      </c>
      <c r="N1131" s="24">
        <v>0.2</v>
      </c>
      <c r="O1131" s="27">
        <v>0.22</v>
      </c>
      <c r="P1131" s="27" t="s">
        <v>811</v>
      </c>
      <c r="Q1131" s="27" t="s">
        <v>811</v>
      </c>
      <c r="R1131" s="24" t="s">
        <v>811</v>
      </c>
      <c r="S1131" s="27" t="s">
        <v>811</v>
      </c>
      <c r="T1131" s="27" t="s">
        <v>811</v>
      </c>
      <c r="U1131" s="27" t="s">
        <v>811</v>
      </c>
      <c r="V1131" s="24" t="s">
        <v>811</v>
      </c>
      <c r="W1131" s="24" t="s">
        <v>811</v>
      </c>
      <c r="X1131" s="55"/>
    </row>
    <row r="1132" spans="1:24" ht="15.6">
      <c r="A1132" t="s">
        <v>1558</v>
      </c>
      <c r="B1132" s="55">
        <v>45146</v>
      </c>
      <c r="C1132" t="s">
        <v>1800</v>
      </c>
      <c r="D1132" s="992">
        <v>0.33333333333333331</v>
      </c>
      <c r="E1132" t="s">
        <v>1037</v>
      </c>
      <c r="F1132">
        <v>4</v>
      </c>
      <c r="G1132" t="s">
        <v>1659</v>
      </c>
      <c r="H1132" t="s">
        <v>1045</v>
      </c>
      <c r="I1132" s="27">
        <v>8.6</v>
      </c>
      <c r="J1132" s="27">
        <v>2.0499999999999998</v>
      </c>
      <c r="K1132" s="2663">
        <v>0.23837209302325579</v>
      </c>
      <c r="L1132" s="27">
        <v>8</v>
      </c>
      <c r="M1132" s="27" t="s">
        <v>815</v>
      </c>
      <c r="N1132" s="24" t="s">
        <v>815</v>
      </c>
      <c r="O1132" s="27" t="s">
        <v>815</v>
      </c>
      <c r="P1132" s="22">
        <v>6.18</v>
      </c>
      <c r="Q1132" s="23">
        <v>101.4</v>
      </c>
      <c r="R1132" s="24">
        <v>17.837727875218892</v>
      </c>
      <c r="S1132" s="24">
        <v>432.13131208997203</v>
      </c>
      <c r="T1132" s="24">
        <v>11.329113924050633</v>
      </c>
      <c r="U1132" s="24">
        <v>7.7642194092826973</v>
      </c>
      <c r="V1132" s="24">
        <v>0.59335443037974689</v>
      </c>
      <c r="W1132" s="24">
        <v>19.09333333333333</v>
      </c>
      <c r="X1132" s="55"/>
    </row>
    <row r="1133" spans="1:24" ht="15.6">
      <c r="A1133" t="s">
        <v>1549</v>
      </c>
      <c r="B1133" s="55">
        <v>45146</v>
      </c>
      <c r="C1133" t="s">
        <v>1801</v>
      </c>
      <c r="D1133" s="992">
        <v>0.33333333333333331</v>
      </c>
      <c r="E1133" t="s">
        <v>1037</v>
      </c>
      <c r="F1133">
        <v>7</v>
      </c>
      <c r="G1133" t="s">
        <v>1659</v>
      </c>
      <c r="H1133" t="s">
        <v>1045</v>
      </c>
      <c r="I1133" s="27">
        <v>5.8</v>
      </c>
      <c r="J1133" s="27">
        <v>2.2999999999999998</v>
      </c>
      <c r="K1133" s="2663">
        <v>0.39655172413793099</v>
      </c>
      <c r="L1133" s="27">
        <v>0.5</v>
      </c>
      <c r="M1133" s="27">
        <v>24.5</v>
      </c>
      <c r="N1133" s="24">
        <v>8.24</v>
      </c>
      <c r="O1133" s="27">
        <v>8.3800000000000008</v>
      </c>
      <c r="P1133" s="27">
        <v>6.06</v>
      </c>
      <c r="Q1133" s="27">
        <v>12.5</v>
      </c>
      <c r="R1133" s="24">
        <v>0.79721878956694603</v>
      </c>
      <c r="S1133" s="24">
        <v>28.3824835988754</v>
      </c>
      <c r="T1133" s="24">
        <v>5.9062447257383974</v>
      </c>
      <c r="U1133" s="24">
        <v>1.5998219409282695</v>
      </c>
      <c r="V1133" s="24">
        <v>0.7868628121792679</v>
      </c>
      <c r="W1133" s="24">
        <v>7.5060666666666673</v>
      </c>
      <c r="X1133" s="55"/>
    </row>
    <row r="1134" spans="1:24" ht="15.6">
      <c r="A1134" t="s">
        <v>1549</v>
      </c>
      <c r="B1134" s="55">
        <v>45146</v>
      </c>
      <c r="C1134" t="s">
        <v>1801</v>
      </c>
      <c r="D1134" s="992">
        <v>0.33333333333333331</v>
      </c>
      <c r="E1134" t="s">
        <v>1037</v>
      </c>
      <c r="F1134">
        <v>7</v>
      </c>
      <c r="G1134" t="s">
        <v>1659</v>
      </c>
      <c r="H1134" t="s">
        <v>1045</v>
      </c>
      <c r="I1134" s="27">
        <v>5.8</v>
      </c>
      <c r="J1134" s="27">
        <v>2.2999999999999998</v>
      </c>
      <c r="K1134" s="2663">
        <v>0.39655172413793099</v>
      </c>
      <c r="L1134" s="27">
        <v>2</v>
      </c>
      <c r="M1134" s="27">
        <v>23.5</v>
      </c>
      <c r="N1134" s="24">
        <v>8.32</v>
      </c>
      <c r="O1134" s="27">
        <v>8.35</v>
      </c>
      <c r="P1134" s="27" t="s">
        <v>811</v>
      </c>
      <c r="Q1134" s="27" t="s">
        <v>811</v>
      </c>
      <c r="R1134" s="24" t="s">
        <v>811</v>
      </c>
      <c r="S1134" s="27" t="s">
        <v>811</v>
      </c>
      <c r="T1134" s="27" t="s">
        <v>811</v>
      </c>
      <c r="U1134" s="27" t="s">
        <v>811</v>
      </c>
      <c r="V1134" s="24" t="s">
        <v>811</v>
      </c>
      <c r="W1134" s="24" t="s">
        <v>811</v>
      </c>
      <c r="X1134" s="55"/>
    </row>
    <row r="1135" spans="1:24" ht="15.6">
      <c r="A1135" t="s">
        <v>1549</v>
      </c>
      <c r="B1135" s="55">
        <v>45146</v>
      </c>
      <c r="C1135" t="s">
        <v>1801</v>
      </c>
      <c r="D1135" s="992">
        <v>0.33333333333333331</v>
      </c>
      <c r="E1135" t="s">
        <v>1037</v>
      </c>
      <c r="F1135">
        <v>7</v>
      </c>
      <c r="G1135" t="s">
        <v>1659</v>
      </c>
      <c r="H1135" t="s">
        <v>1045</v>
      </c>
      <c r="I1135" s="27">
        <v>5.8</v>
      </c>
      <c r="J1135" s="27">
        <v>2.2999999999999998</v>
      </c>
      <c r="K1135" s="2663">
        <v>0.39655172413793099</v>
      </c>
      <c r="L1135" s="27">
        <v>4</v>
      </c>
      <c r="M1135" s="27">
        <v>23.2</v>
      </c>
      <c r="N1135" s="24">
        <v>8.23</v>
      </c>
      <c r="O1135" s="27">
        <v>8.31</v>
      </c>
      <c r="P1135" s="27" t="s">
        <v>811</v>
      </c>
      <c r="Q1135" s="27" t="s">
        <v>811</v>
      </c>
      <c r="R1135" s="24" t="s">
        <v>811</v>
      </c>
      <c r="S1135" s="27" t="s">
        <v>811</v>
      </c>
      <c r="T1135" s="27" t="s">
        <v>811</v>
      </c>
      <c r="U1135" s="27" t="s">
        <v>811</v>
      </c>
      <c r="V1135" s="24" t="s">
        <v>811</v>
      </c>
      <c r="W1135" s="24" t="s">
        <v>811</v>
      </c>
      <c r="X1135" s="55"/>
    </row>
    <row r="1136" spans="1:24" ht="15.6">
      <c r="A1136" t="s">
        <v>1549</v>
      </c>
      <c r="B1136" s="55">
        <v>45146</v>
      </c>
      <c r="C1136" t="s">
        <v>1801</v>
      </c>
      <c r="D1136" s="992">
        <v>0.33333333333333331</v>
      </c>
      <c r="E1136" t="s">
        <v>1037</v>
      </c>
      <c r="F1136">
        <v>7</v>
      </c>
      <c r="G1136" t="s">
        <v>1659</v>
      </c>
      <c r="H1136" t="s">
        <v>1045</v>
      </c>
      <c r="I1136" s="27">
        <v>5.8</v>
      </c>
      <c r="J1136" s="27">
        <v>2.2999999999999998</v>
      </c>
      <c r="K1136" s="2663">
        <v>0.39655172413793099</v>
      </c>
      <c r="L1136" s="27">
        <v>6</v>
      </c>
      <c r="M1136" s="27">
        <v>22.3</v>
      </c>
      <c r="N1136" s="24">
        <v>8.19</v>
      </c>
      <c r="O1136" s="27">
        <v>8.25</v>
      </c>
      <c r="P1136" s="27">
        <v>5.99</v>
      </c>
      <c r="Q1136" s="27">
        <v>66.800000000000011</v>
      </c>
      <c r="R1136" s="24">
        <v>1.690103833881925</v>
      </c>
      <c r="S1136" s="24">
        <v>95.700361978765741</v>
      </c>
      <c r="T1136" s="24">
        <v>16.16286919831224</v>
      </c>
      <c r="U1136" s="24">
        <v>36.582464135021112</v>
      </c>
      <c r="V1136" s="24">
        <v>0.30643221261240622</v>
      </c>
      <c r="W1136" s="24">
        <v>52.745333333333349</v>
      </c>
      <c r="X1136" s="55"/>
    </row>
    <row r="1137" spans="1:24" ht="15.6">
      <c r="A1137" t="s">
        <v>1552</v>
      </c>
      <c r="B1137" s="55">
        <v>45160</v>
      </c>
      <c r="C1137" t="s">
        <v>1794</v>
      </c>
      <c r="D1137" s="992">
        <v>0.33333333333333331</v>
      </c>
      <c r="E1137" t="s">
        <v>1655</v>
      </c>
      <c r="F1137">
        <v>3</v>
      </c>
      <c r="G1137" t="s">
        <v>1676</v>
      </c>
      <c r="H1137" t="s">
        <v>1045</v>
      </c>
      <c r="I1137" s="27">
        <v>13.1</v>
      </c>
      <c r="J1137" s="27">
        <v>4.0750000000000002</v>
      </c>
      <c r="K1137" s="2663">
        <v>0.31106870229007638</v>
      </c>
      <c r="L1137" s="27">
        <v>0.5</v>
      </c>
      <c r="M1137" s="27">
        <v>24.8</v>
      </c>
      <c r="N1137" s="24">
        <v>8.09</v>
      </c>
      <c r="O1137" s="27">
        <v>8.6999999999999993</v>
      </c>
      <c r="P1137" s="27">
        <v>6.34</v>
      </c>
      <c r="Q1137" s="27">
        <v>10.799999999999997</v>
      </c>
      <c r="R1137" s="24">
        <v>0.32981530343007914</v>
      </c>
      <c r="S1137" s="24">
        <v>29.507132146204299</v>
      </c>
      <c r="T1137" s="24">
        <v>1.4727848101265824</v>
      </c>
      <c r="U1137" s="24">
        <v>0.54991518987341759</v>
      </c>
      <c r="V1137" s="24">
        <v>0.72812815055449764</v>
      </c>
      <c r="W1137" s="24">
        <v>2.0226999999999999</v>
      </c>
      <c r="X1137" s="55"/>
    </row>
    <row r="1138" spans="1:24" ht="15.6">
      <c r="A1138" t="s">
        <v>1552</v>
      </c>
      <c r="B1138" s="55">
        <v>45160</v>
      </c>
      <c r="C1138" t="s">
        <v>1794</v>
      </c>
      <c r="D1138" s="992">
        <v>0.33333333333333331</v>
      </c>
      <c r="E1138" t="s">
        <v>1655</v>
      </c>
      <c r="F1138">
        <v>3</v>
      </c>
      <c r="G1138" t="s">
        <v>1676</v>
      </c>
      <c r="H1138" t="s">
        <v>1045</v>
      </c>
      <c r="I1138" s="27">
        <v>13.1</v>
      </c>
      <c r="J1138" s="27">
        <v>4.0750000000000002</v>
      </c>
      <c r="K1138" s="2663">
        <v>0.31106870229007638</v>
      </c>
      <c r="L1138" s="27">
        <v>2</v>
      </c>
      <c r="M1138" s="27">
        <v>24.8</v>
      </c>
      <c r="N1138" s="24">
        <v>8.09</v>
      </c>
      <c r="O1138" s="27">
        <v>8.11</v>
      </c>
      <c r="P1138" s="27" t="s">
        <v>811</v>
      </c>
      <c r="Q1138" s="27" t="s">
        <v>811</v>
      </c>
      <c r="R1138" s="24" t="s">
        <v>811</v>
      </c>
      <c r="S1138" s="27" t="s">
        <v>811</v>
      </c>
      <c r="T1138" s="27" t="s">
        <v>811</v>
      </c>
      <c r="U1138" s="27" t="s">
        <v>811</v>
      </c>
      <c r="V1138" s="24" t="s">
        <v>811</v>
      </c>
      <c r="W1138" s="24" t="s">
        <v>811</v>
      </c>
      <c r="X1138" s="55"/>
    </row>
    <row r="1139" spans="1:24" ht="15.6">
      <c r="A1139" t="s">
        <v>1552</v>
      </c>
      <c r="B1139" s="55">
        <v>45160</v>
      </c>
      <c r="C1139" t="s">
        <v>1794</v>
      </c>
      <c r="D1139" s="992">
        <v>0.33333333333333331</v>
      </c>
      <c r="E1139" t="s">
        <v>1655</v>
      </c>
      <c r="F1139">
        <v>3</v>
      </c>
      <c r="G1139" t="s">
        <v>1676</v>
      </c>
      <c r="H1139" t="s">
        <v>1045</v>
      </c>
      <c r="I1139" s="27">
        <v>13.1</v>
      </c>
      <c r="J1139" s="27">
        <v>4.0750000000000002</v>
      </c>
      <c r="K1139" s="2663">
        <v>0.31106870229007638</v>
      </c>
      <c r="L1139" s="27">
        <v>4</v>
      </c>
      <c r="M1139" s="27">
        <v>24.8</v>
      </c>
      <c r="N1139" s="24">
        <v>8</v>
      </c>
      <c r="O1139" s="27">
        <v>8.08</v>
      </c>
      <c r="P1139" s="27" t="s">
        <v>811</v>
      </c>
      <c r="Q1139" s="27" t="s">
        <v>811</v>
      </c>
      <c r="R1139" s="24" t="s">
        <v>811</v>
      </c>
      <c r="S1139" s="27" t="s">
        <v>811</v>
      </c>
      <c r="T1139" s="27" t="s">
        <v>811</v>
      </c>
      <c r="U1139" s="27" t="s">
        <v>811</v>
      </c>
      <c r="V1139" s="24" t="s">
        <v>811</v>
      </c>
      <c r="W1139" s="24" t="s">
        <v>811</v>
      </c>
      <c r="X1139" s="55"/>
    </row>
    <row r="1140" spans="1:24" ht="15.6">
      <c r="A1140" t="s">
        <v>1552</v>
      </c>
      <c r="B1140" s="55">
        <v>45160</v>
      </c>
      <c r="C1140" t="s">
        <v>1794</v>
      </c>
      <c r="D1140" s="992">
        <v>0.33333333333333331</v>
      </c>
      <c r="E1140" t="s">
        <v>1655</v>
      </c>
      <c r="F1140">
        <v>3</v>
      </c>
      <c r="G1140" t="s">
        <v>1676</v>
      </c>
      <c r="H1140" t="s">
        <v>1045</v>
      </c>
      <c r="I1140" s="27">
        <v>13.1</v>
      </c>
      <c r="J1140" s="27">
        <v>4.0750000000000002</v>
      </c>
      <c r="K1140" s="2663">
        <v>0.31106870229007638</v>
      </c>
      <c r="L1140" s="27">
        <v>6</v>
      </c>
      <c r="M1140" s="27">
        <v>24.2</v>
      </c>
      <c r="N1140" s="24">
        <v>8.0299999999999994</v>
      </c>
      <c r="O1140" s="27">
        <v>8.06</v>
      </c>
      <c r="P1140" s="27">
        <v>6.11</v>
      </c>
      <c r="Q1140" s="27">
        <v>11.199999999999998</v>
      </c>
      <c r="R1140" s="24">
        <v>0.23087071240105542</v>
      </c>
      <c r="S1140" s="24">
        <v>28.101321462043099</v>
      </c>
      <c r="T1140" s="24">
        <v>2.5150632911392412</v>
      </c>
      <c r="U1140" s="24">
        <v>0.47423670886075947</v>
      </c>
      <c r="V1140" s="24">
        <v>0.84135526415523387</v>
      </c>
      <c r="W1140" s="24">
        <v>2.9893000000000005</v>
      </c>
      <c r="X1140" s="55"/>
    </row>
    <row r="1141" spans="1:24" ht="15.6">
      <c r="A1141" t="s">
        <v>1552</v>
      </c>
      <c r="B1141" s="55">
        <v>45160</v>
      </c>
      <c r="C1141" t="s">
        <v>1794</v>
      </c>
      <c r="D1141" s="992">
        <v>0.33333333333333331</v>
      </c>
      <c r="E1141" t="s">
        <v>1655</v>
      </c>
      <c r="F1141">
        <v>3</v>
      </c>
      <c r="G1141" t="s">
        <v>1676</v>
      </c>
      <c r="H1141" t="s">
        <v>1045</v>
      </c>
      <c r="I1141" s="27">
        <v>13.1</v>
      </c>
      <c r="J1141" s="27">
        <v>4.0750000000000002</v>
      </c>
      <c r="K1141" s="2663">
        <v>0.31106870229007638</v>
      </c>
      <c r="L1141" s="27">
        <v>8</v>
      </c>
      <c r="M1141" s="27">
        <v>16.399999999999999</v>
      </c>
      <c r="N1141" s="24">
        <v>12.76</v>
      </c>
      <c r="O1141" s="27">
        <v>12.78</v>
      </c>
      <c r="P1141" s="27" t="s">
        <v>811</v>
      </c>
      <c r="Q1141" s="27" t="s">
        <v>811</v>
      </c>
      <c r="R1141" s="24" t="s">
        <v>811</v>
      </c>
      <c r="S1141" s="27" t="s">
        <v>811</v>
      </c>
      <c r="T1141" s="27" t="s">
        <v>811</v>
      </c>
      <c r="U1141" s="27" t="s">
        <v>811</v>
      </c>
      <c r="V1141" s="24" t="s">
        <v>811</v>
      </c>
      <c r="W1141" s="24" t="s">
        <v>811</v>
      </c>
      <c r="X1141" s="55"/>
    </row>
    <row r="1142" spans="1:24" ht="15.6">
      <c r="A1142" t="s">
        <v>1552</v>
      </c>
      <c r="B1142" s="55">
        <v>45160</v>
      </c>
      <c r="C1142" t="s">
        <v>1794</v>
      </c>
      <c r="D1142" s="992">
        <v>0.33333333333333331</v>
      </c>
      <c r="E1142" t="s">
        <v>1655</v>
      </c>
      <c r="F1142">
        <v>3</v>
      </c>
      <c r="G1142" t="s">
        <v>1676</v>
      </c>
      <c r="H1142" t="s">
        <v>1045</v>
      </c>
      <c r="I1142" s="27">
        <v>13.1</v>
      </c>
      <c r="J1142" s="27">
        <v>4.0750000000000002</v>
      </c>
      <c r="K1142" s="2663">
        <v>0.31106870229007638</v>
      </c>
      <c r="L1142" s="27">
        <v>9</v>
      </c>
      <c r="M1142" s="27" t="s">
        <v>815</v>
      </c>
      <c r="N1142" s="24" t="s">
        <v>815</v>
      </c>
      <c r="O1142" s="27" t="s">
        <v>815</v>
      </c>
      <c r="P1142" s="27">
        <v>6.32</v>
      </c>
      <c r="Q1142" s="27">
        <v>11.499999999999998</v>
      </c>
      <c r="R1142" s="24">
        <v>0.62664907651715029</v>
      </c>
      <c r="S1142" s="24">
        <v>32.599915651358998</v>
      </c>
      <c r="T1142" s="24">
        <v>2.8096202531645567</v>
      </c>
      <c r="U1142" s="24">
        <v>0.59137974683544292</v>
      </c>
      <c r="V1142" s="24">
        <v>0.82611592271818779</v>
      </c>
      <c r="W1142" s="24">
        <v>3.4009999999999998</v>
      </c>
      <c r="X1142" s="55"/>
    </row>
    <row r="1143" spans="1:24" ht="15.6">
      <c r="A1143" t="s">
        <v>1552</v>
      </c>
      <c r="B1143" s="55">
        <v>45160</v>
      </c>
      <c r="C1143" t="s">
        <v>1794</v>
      </c>
      <c r="D1143" s="992">
        <v>0.33333333333333331</v>
      </c>
      <c r="E1143" t="s">
        <v>1655</v>
      </c>
      <c r="F1143">
        <v>3</v>
      </c>
      <c r="G1143" t="s">
        <v>1676</v>
      </c>
      <c r="H1143" t="s">
        <v>1045</v>
      </c>
      <c r="I1143" s="27">
        <v>13.1</v>
      </c>
      <c r="J1143" s="27">
        <v>4.0750000000000002</v>
      </c>
      <c r="K1143" s="2663">
        <v>0.31106870229007638</v>
      </c>
      <c r="L1143" s="27">
        <v>10</v>
      </c>
      <c r="M1143" s="27">
        <v>12.9</v>
      </c>
      <c r="N1143" s="24">
        <v>13.1</v>
      </c>
      <c r="O1143" s="24">
        <v>13.1</v>
      </c>
      <c r="P1143" s="27" t="s">
        <v>811</v>
      </c>
      <c r="Q1143" s="27" t="s">
        <v>811</v>
      </c>
      <c r="R1143" s="24" t="s">
        <v>811</v>
      </c>
      <c r="S1143" s="27" t="s">
        <v>811</v>
      </c>
      <c r="T1143" s="27" t="s">
        <v>811</v>
      </c>
      <c r="U1143" s="27" t="s">
        <v>811</v>
      </c>
      <c r="V1143" s="24" t="s">
        <v>811</v>
      </c>
      <c r="W1143" s="24" t="s">
        <v>811</v>
      </c>
      <c r="X1143" s="55"/>
    </row>
    <row r="1144" spans="1:24" ht="15.6">
      <c r="A1144" t="s">
        <v>1552</v>
      </c>
      <c r="B1144" s="55">
        <v>45160</v>
      </c>
      <c r="C1144" t="s">
        <v>1794</v>
      </c>
      <c r="D1144" s="992">
        <v>0.33333333333333331</v>
      </c>
      <c r="E1144" t="s">
        <v>1655</v>
      </c>
      <c r="F1144">
        <v>3</v>
      </c>
      <c r="G1144" t="s">
        <v>1676</v>
      </c>
      <c r="H1144" t="s">
        <v>1045</v>
      </c>
      <c r="I1144" s="27">
        <v>13.1</v>
      </c>
      <c r="J1144" s="27">
        <v>4.0750000000000002</v>
      </c>
      <c r="K1144" s="2663">
        <v>0.31106870229007638</v>
      </c>
      <c r="L1144" s="27">
        <v>12</v>
      </c>
      <c r="M1144" s="27">
        <v>11.2</v>
      </c>
      <c r="N1144" s="24">
        <v>7.18</v>
      </c>
      <c r="O1144" s="27">
        <v>7.2</v>
      </c>
      <c r="P1144" s="27" t="s">
        <v>811</v>
      </c>
      <c r="Q1144" s="27" t="s">
        <v>811</v>
      </c>
      <c r="R1144" s="24" t="s">
        <v>811</v>
      </c>
      <c r="S1144" s="27" t="s">
        <v>811</v>
      </c>
      <c r="T1144" s="27" t="s">
        <v>811</v>
      </c>
      <c r="U1144" s="27" t="s">
        <v>811</v>
      </c>
      <c r="V1144" s="24" t="s">
        <v>811</v>
      </c>
      <c r="W1144" s="24" t="s">
        <v>811</v>
      </c>
      <c r="X1144" s="55"/>
    </row>
    <row r="1145" spans="1:24" ht="15.6">
      <c r="A1145" t="s">
        <v>1552</v>
      </c>
      <c r="B1145" s="55">
        <v>45160</v>
      </c>
      <c r="C1145" t="s">
        <v>1794</v>
      </c>
      <c r="D1145" s="992">
        <v>0.33333333333333331</v>
      </c>
      <c r="E1145" t="s">
        <v>1655</v>
      </c>
      <c r="F1145">
        <v>3</v>
      </c>
      <c r="G1145" t="s">
        <v>1676</v>
      </c>
      <c r="H1145" t="s">
        <v>1045</v>
      </c>
      <c r="I1145" s="27">
        <v>13.1</v>
      </c>
      <c r="J1145" s="27">
        <v>4.0750000000000002</v>
      </c>
      <c r="K1145" s="2663">
        <v>0.31106870229007638</v>
      </c>
      <c r="L1145" s="27">
        <v>14</v>
      </c>
      <c r="M1145" s="27">
        <v>10.9</v>
      </c>
      <c r="N1145" s="24">
        <v>8.11</v>
      </c>
      <c r="O1145" s="27">
        <v>8.1300000000000008</v>
      </c>
      <c r="P1145" s="27" t="s">
        <v>811</v>
      </c>
      <c r="Q1145" s="27" t="s">
        <v>811</v>
      </c>
      <c r="R1145" s="24" t="s">
        <v>811</v>
      </c>
      <c r="S1145" s="27" t="s">
        <v>811</v>
      </c>
      <c r="T1145" s="27" t="s">
        <v>811</v>
      </c>
      <c r="U1145" s="27" t="s">
        <v>811</v>
      </c>
      <c r="V1145" s="24" t="s">
        <v>811</v>
      </c>
      <c r="W1145" s="24" t="s">
        <v>811</v>
      </c>
      <c r="X1145" s="55"/>
    </row>
    <row r="1146" spans="1:24" ht="15.6">
      <c r="A1146" t="s">
        <v>1552</v>
      </c>
      <c r="B1146" s="55">
        <v>45160</v>
      </c>
      <c r="C1146" t="s">
        <v>1794</v>
      </c>
      <c r="D1146" s="992">
        <v>0.33333333333333331</v>
      </c>
      <c r="E1146" t="s">
        <v>1655</v>
      </c>
      <c r="F1146">
        <v>3</v>
      </c>
      <c r="G1146" t="s">
        <v>1676</v>
      </c>
      <c r="H1146" t="s">
        <v>1045</v>
      </c>
      <c r="I1146" s="27">
        <v>13.1</v>
      </c>
      <c r="J1146" s="27">
        <v>4.0750000000000002</v>
      </c>
      <c r="K1146" s="2663">
        <v>0.31106870229007638</v>
      </c>
      <c r="L1146" s="27">
        <v>16</v>
      </c>
      <c r="M1146" s="27">
        <v>10.9</v>
      </c>
      <c r="N1146" s="24">
        <v>7.8</v>
      </c>
      <c r="O1146" s="27">
        <v>7.81</v>
      </c>
      <c r="P1146" s="27">
        <v>6.02</v>
      </c>
      <c r="Q1146" s="27">
        <v>10.999999999999998</v>
      </c>
      <c r="R1146" s="24">
        <v>0.59366754617414241</v>
      </c>
      <c r="S1146" s="24">
        <v>52.562427366447999</v>
      </c>
      <c r="T1146" s="24">
        <v>13.368354430379746</v>
      </c>
      <c r="U1146" s="24">
        <v>16.166645569620258</v>
      </c>
      <c r="V1146" s="24">
        <v>0.4526275412351361</v>
      </c>
      <c r="W1146" s="24">
        <v>29.535000000000004</v>
      </c>
      <c r="X1146" s="55"/>
    </row>
    <row r="1147" spans="1:24" ht="15.6">
      <c r="A1147" t="s">
        <v>1542</v>
      </c>
      <c r="B1147" s="55">
        <v>45160</v>
      </c>
      <c r="C1147" t="s">
        <v>1788</v>
      </c>
      <c r="D1147" s="992">
        <v>0.3125</v>
      </c>
      <c r="E1147" t="s">
        <v>1037</v>
      </c>
      <c r="F1147">
        <v>3</v>
      </c>
      <c r="G1147" t="s">
        <v>1007</v>
      </c>
      <c r="H1147" t="s">
        <v>1045</v>
      </c>
      <c r="I1147" s="27">
        <v>1.95</v>
      </c>
      <c r="J1147" s="27">
        <v>1.95</v>
      </c>
      <c r="K1147" s="2663">
        <v>1</v>
      </c>
      <c r="L1147" s="27">
        <v>0.5</v>
      </c>
      <c r="M1147" s="27">
        <v>25.2</v>
      </c>
      <c r="N1147" s="24">
        <v>5.01</v>
      </c>
      <c r="O1147" s="27">
        <v>5.37</v>
      </c>
      <c r="P1147" s="27">
        <v>4.8099999999999996</v>
      </c>
      <c r="Q1147" s="27">
        <v>0.70000000000000018</v>
      </c>
      <c r="R1147" s="24">
        <v>0.26385224274406333</v>
      </c>
      <c r="S1147" s="24">
        <v>18.598041237113399</v>
      </c>
      <c r="T1147" s="24">
        <v>2.4244303797468354</v>
      </c>
      <c r="U1147" s="24">
        <v>0.47536962025316437</v>
      </c>
      <c r="V1147" s="24">
        <v>0.83606813564619475</v>
      </c>
      <c r="W1147" s="24">
        <v>2.8997999999999999</v>
      </c>
      <c r="X1147" s="55"/>
    </row>
    <row r="1148" spans="1:24" ht="15.6">
      <c r="A1148" t="s">
        <v>1544</v>
      </c>
      <c r="B1148" s="55">
        <v>45160</v>
      </c>
      <c r="C1148" t="s">
        <v>1799</v>
      </c>
      <c r="D1148" t="s">
        <v>815</v>
      </c>
      <c r="E1148" t="s">
        <v>1037</v>
      </c>
      <c r="F1148">
        <v>1</v>
      </c>
      <c r="G1148" t="s">
        <v>1676</v>
      </c>
      <c r="H1148" t="s">
        <v>1045</v>
      </c>
      <c r="I1148" s="27">
        <v>9.8000000000000007</v>
      </c>
      <c r="J1148" s="27">
        <v>4.7</v>
      </c>
      <c r="K1148" s="2663">
        <v>0.47959183673469385</v>
      </c>
      <c r="L1148" s="27">
        <v>0.5</v>
      </c>
      <c r="M1148" s="27">
        <v>24.8</v>
      </c>
      <c r="N1148" s="24">
        <v>6.5</v>
      </c>
      <c r="O1148" s="27">
        <v>6.7</v>
      </c>
      <c r="P1148" s="27">
        <v>6.48</v>
      </c>
      <c r="Q1148" s="27">
        <v>13.5</v>
      </c>
      <c r="R1148" s="24">
        <v>0.39577836411609502</v>
      </c>
      <c r="S1148" s="24">
        <v>24.446213683223998</v>
      </c>
      <c r="T1148" s="24">
        <v>1.7220253164556958</v>
      </c>
      <c r="U1148" s="24">
        <v>1.2493746835443043</v>
      </c>
      <c r="V1148" s="24">
        <v>0.57953332316608186</v>
      </c>
      <c r="W1148" s="24">
        <v>2.9714</v>
      </c>
      <c r="X1148" s="55"/>
    </row>
    <row r="1149" spans="1:24" ht="15.6">
      <c r="A1149" t="s">
        <v>1544</v>
      </c>
      <c r="B1149" s="55">
        <v>45160</v>
      </c>
      <c r="C1149" t="s">
        <v>1799</v>
      </c>
      <c r="D1149" t="s">
        <v>815</v>
      </c>
      <c r="E1149" t="s">
        <v>1037</v>
      </c>
      <c r="F1149">
        <v>1</v>
      </c>
      <c r="G1149" t="s">
        <v>1676</v>
      </c>
      <c r="H1149" t="s">
        <v>1045</v>
      </c>
      <c r="I1149" s="27">
        <v>9.8000000000000007</v>
      </c>
      <c r="J1149" s="27">
        <v>4.7</v>
      </c>
      <c r="K1149" s="2663">
        <v>0.47959183673469385</v>
      </c>
      <c r="L1149" s="27">
        <v>2</v>
      </c>
      <c r="M1149" s="27">
        <v>24.8</v>
      </c>
      <c r="N1149" s="24">
        <v>7.06</v>
      </c>
      <c r="O1149" s="27">
        <v>7.11</v>
      </c>
      <c r="P1149" s="27" t="s">
        <v>811</v>
      </c>
      <c r="Q1149" s="27" t="s">
        <v>811</v>
      </c>
      <c r="R1149" s="24" t="s">
        <v>811</v>
      </c>
      <c r="S1149" s="27" t="s">
        <v>811</v>
      </c>
      <c r="T1149" s="27" t="s">
        <v>811</v>
      </c>
      <c r="U1149" s="27" t="s">
        <v>811</v>
      </c>
      <c r="V1149" s="24" t="s">
        <v>811</v>
      </c>
      <c r="W1149" s="24" t="s">
        <v>811</v>
      </c>
      <c r="X1149" s="55"/>
    </row>
    <row r="1150" spans="1:24" ht="15.6">
      <c r="A1150" t="s">
        <v>1544</v>
      </c>
      <c r="B1150" s="55">
        <v>45160</v>
      </c>
      <c r="C1150" t="s">
        <v>1799</v>
      </c>
      <c r="D1150" t="s">
        <v>815</v>
      </c>
      <c r="E1150" t="s">
        <v>1037</v>
      </c>
      <c r="F1150">
        <v>1</v>
      </c>
      <c r="G1150" t="s">
        <v>1676</v>
      </c>
      <c r="H1150" t="s">
        <v>1045</v>
      </c>
      <c r="I1150" s="27">
        <v>9.8000000000000007</v>
      </c>
      <c r="J1150" s="27">
        <v>4.7</v>
      </c>
      <c r="K1150" s="2663">
        <v>0.47959183673469385</v>
      </c>
      <c r="L1150" s="27">
        <v>4</v>
      </c>
      <c r="M1150" s="27">
        <v>24.6</v>
      </c>
      <c r="N1150" s="24">
        <v>6.81</v>
      </c>
      <c r="O1150" s="27">
        <v>6.97</v>
      </c>
      <c r="P1150" s="27" t="s">
        <v>811</v>
      </c>
      <c r="Q1150" s="27" t="s">
        <v>811</v>
      </c>
      <c r="R1150" s="24" t="s">
        <v>811</v>
      </c>
      <c r="S1150" s="27" t="s">
        <v>811</v>
      </c>
      <c r="T1150" s="27" t="s">
        <v>811</v>
      </c>
      <c r="U1150" s="27" t="s">
        <v>811</v>
      </c>
      <c r="V1150" s="24" t="s">
        <v>811</v>
      </c>
      <c r="W1150" s="24" t="s">
        <v>811</v>
      </c>
      <c r="X1150" s="55"/>
    </row>
    <row r="1151" spans="1:24" ht="15.6">
      <c r="A1151" t="s">
        <v>1544</v>
      </c>
      <c r="B1151" s="55">
        <v>45160</v>
      </c>
      <c r="C1151" t="s">
        <v>1799</v>
      </c>
      <c r="D1151" t="s">
        <v>815</v>
      </c>
      <c r="E1151" t="s">
        <v>1037</v>
      </c>
      <c r="F1151">
        <v>1</v>
      </c>
      <c r="G1151" t="s">
        <v>1676</v>
      </c>
      <c r="H1151" t="s">
        <v>1045</v>
      </c>
      <c r="I1151" s="27">
        <v>9.8000000000000007</v>
      </c>
      <c r="J1151" s="27">
        <v>4.7</v>
      </c>
      <c r="K1151" s="2663">
        <v>0.47959183673469385</v>
      </c>
      <c r="L1151" s="27">
        <v>6</v>
      </c>
      <c r="M1151" s="27">
        <v>24.2</v>
      </c>
      <c r="N1151" s="24">
        <v>6.25</v>
      </c>
      <c r="O1151" s="27">
        <v>6.37</v>
      </c>
      <c r="P1151" s="27" t="s">
        <v>811</v>
      </c>
      <c r="Q1151" s="27" t="s">
        <v>811</v>
      </c>
      <c r="R1151" s="24" t="s">
        <v>811</v>
      </c>
      <c r="S1151" s="27" t="s">
        <v>811</v>
      </c>
      <c r="T1151" s="27" t="s">
        <v>811</v>
      </c>
      <c r="U1151" s="27" t="s">
        <v>811</v>
      </c>
      <c r="V1151" s="24" t="s">
        <v>811</v>
      </c>
      <c r="W1151" s="24" t="s">
        <v>811</v>
      </c>
      <c r="X1151" s="55"/>
    </row>
    <row r="1152" spans="1:24" ht="15.6">
      <c r="A1152" t="s">
        <v>1544</v>
      </c>
      <c r="B1152" s="55">
        <v>45160</v>
      </c>
      <c r="C1152" t="s">
        <v>1799</v>
      </c>
      <c r="D1152" t="s">
        <v>815</v>
      </c>
      <c r="E1152" t="s">
        <v>1037</v>
      </c>
      <c r="F1152">
        <v>1</v>
      </c>
      <c r="G1152" t="s">
        <v>1676</v>
      </c>
      <c r="H1152" t="s">
        <v>1045</v>
      </c>
      <c r="I1152" s="27">
        <v>9.8000000000000007</v>
      </c>
      <c r="J1152" s="27">
        <v>4.7</v>
      </c>
      <c r="K1152" s="2663">
        <v>0.47959183673469385</v>
      </c>
      <c r="L1152" s="27">
        <v>8</v>
      </c>
      <c r="M1152" s="27">
        <v>20.3</v>
      </c>
      <c r="N1152" s="24">
        <v>2.37</v>
      </c>
      <c r="O1152" s="27">
        <v>2.39</v>
      </c>
      <c r="P1152" s="27" t="s">
        <v>811</v>
      </c>
      <c r="Q1152" s="27" t="s">
        <v>811</v>
      </c>
      <c r="R1152" s="24" t="s">
        <v>811</v>
      </c>
      <c r="S1152" s="27" t="s">
        <v>811</v>
      </c>
      <c r="T1152" s="27" t="s">
        <v>811</v>
      </c>
      <c r="U1152" s="27" t="s">
        <v>811</v>
      </c>
      <c r="V1152" s="24" t="s">
        <v>811</v>
      </c>
      <c r="W1152" s="24" t="s">
        <v>811</v>
      </c>
      <c r="X1152" s="55"/>
    </row>
    <row r="1153" spans="1:24" ht="15.6">
      <c r="A1153" t="s">
        <v>1544</v>
      </c>
      <c r="B1153" s="55">
        <v>45160</v>
      </c>
      <c r="C1153" t="s">
        <v>1799</v>
      </c>
      <c r="D1153" t="s">
        <v>815</v>
      </c>
      <c r="E1153" t="s">
        <v>1037</v>
      </c>
      <c r="F1153">
        <v>1</v>
      </c>
      <c r="G1153" t="s">
        <v>1676</v>
      </c>
      <c r="H1153" t="s">
        <v>1045</v>
      </c>
      <c r="I1153" s="27">
        <v>9.8000000000000007</v>
      </c>
      <c r="J1153" s="27">
        <v>4.7</v>
      </c>
      <c r="K1153" s="2663">
        <v>0.47959183673469385</v>
      </c>
      <c r="L1153" s="27">
        <v>9</v>
      </c>
      <c r="M1153" s="27">
        <v>17.3</v>
      </c>
      <c r="N1153" s="24">
        <v>0.35</v>
      </c>
      <c r="O1153" s="27">
        <v>0.41</v>
      </c>
      <c r="P1153" s="27">
        <v>6.13</v>
      </c>
      <c r="Q1153" s="27">
        <v>27.1</v>
      </c>
      <c r="R1153" s="24">
        <v>0.65963060686015829</v>
      </c>
      <c r="S1153" s="24">
        <v>34.849212746016903</v>
      </c>
      <c r="T1153" s="24">
        <v>24.01772151898734</v>
      </c>
      <c r="U1153" s="24">
        <v>1.7582784810126562</v>
      </c>
      <c r="V1153" s="24">
        <v>0.9317862165963432</v>
      </c>
      <c r="W1153" s="24">
        <v>25.775999999999996</v>
      </c>
      <c r="X1153" s="55"/>
    </row>
    <row r="1154" spans="1:24" ht="15.6">
      <c r="A1154" t="s">
        <v>1549</v>
      </c>
      <c r="B1154" s="55">
        <v>45160</v>
      </c>
      <c r="C1154" t="s">
        <v>1802</v>
      </c>
      <c r="D1154" s="992">
        <v>0.33333333333333331</v>
      </c>
      <c r="E1154" t="s">
        <v>1655</v>
      </c>
      <c r="F1154" t="s">
        <v>815</v>
      </c>
      <c r="G1154" t="s">
        <v>1676</v>
      </c>
      <c r="H1154" t="s">
        <v>1803</v>
      </c>
      <c r="I1154" s="27">
        <v>5</v>
      </c>
      <c r="J1154" s="27">
        <v>2.65</v>
      </c>
      <c r="K1154" s="2663">
        <v>0.53</v>
      </c>
      <c r="L1154" s="27">
        <v>0.5</v>
      </c>
      <c r="M1154" s="27">
        <v>24</v>
      </c>
      <c r="N1154" s="24">
        <v>9.25</v>
      </c>
      <c r="O1154" s="27">
        <v>9.4</v>
      </c>
      <c r="P1154" s="27">
        <v>6.3</v>
      </c>
      <c r="Q1154" s="27">
        <v>10.1</v>
      </c>
      <c r="R1154" s="24">
        <v>0.46174142480211083</v>
      </c>
      <c r="S1154" s="24">
        <v>22.8857638238051</v>
      </c>
      <c r="T1154" s="24">
        <v>8.2702531645569621</v>
      </c>
      <c r="U1154" s="24">
        <v>0.94824683544303845</v>
      </c>
      <c r="V1154" s="24">
        <v>0.89713653680717709</v>
      </c>
      <c r="W1154" s="24">
        <v>9.2185000000000006</v>
      </c>
      <c r="X1154" s="55"/>
    </row>
    <row r="1155" spans="1:24" ht="15.6">
      <c r="A1155" t="s">
        <v>1549</v>
      </c>
      <c r="B1155" s="55">
        <v>45160</v>
      </c>
      <c r="C1155" t="s">
        <v>1802</v>
      </c>
      <c r="D1155" s="992">
        <v>0.33333333333333331</v>
      </c>
      <c r="E1155" t="s">
        <v>1655</v>
      </c>
      <c r="F1155" t="s">
        <v>815</v>
      </c>
      <c r="G1155" t="s">
        <v>1676</v>
      </c>
      <c r="H1155" t="s">
        <v>1803</v>
      </c>
      <c r="I1155" s="27">
        <v>5</v>
      </c>
      <c r="J1155" s="27">
        <v>2.65</v>
      </c>
      <c r="K1155" s="2663">
        <v>0.53</v>
      </c>
      <c r="L1155" s="27">
        <v>2</v>
      </c>
      <c r="M1155" s="27">
        <v>24</v>
      </c>
      <c r="N1155" s="24">
        <v>9.09</v>
      </c>
      <c r="O1155" s="27">
        <v>9.1999999999999993</v>
      </c>
      <c r="P1155" s="27" t="s">
        <v>811</v>
      </c>
      <c r="Q1155" s="27" t="s">
        <v>811</v>
      </c>
      <c r="R1155" s="24" t="s">
        <v>811</v>
      </c>
      <c r="S1155" s="27" t="s">
        <v>811</v>
      </c>
      <c r="T1155" s="27" t="s">
        <v>811</v>
      </c>
      <c r="U1155" s="27" t="s">
        <v>811</v>
      </c>
      <c r="V1155" s="24" t="s">
        <v>811</v>
      </c>
      <c r="W1155" s="24" t="s">
        <v>811</v>
      </c>
      <c r="X1155" s="55"/>
    </row>
    <row r="1156" spans="1:24" ht="15.6">
      <c r="A1156" t="s">
        <v>1549</v>
      </c>
      <c r="B1156" s="55">
        <v>45160</v>
      </c>
      <c r="C1156" t="s">
        <v>1802</v>
      </c>
      <c r="D1156" s="992">
        <v>0.33333333333333331</v>
      </c>
      <c r="E1156" t="s">
        <v>1655</v>
      </c>
      <c r="F1156" t="s">
        <v>815</v>
      </c>
      <c r="G1156" t="s">
        <v>1676</v>
      </c>
      <c r="H1156" t="s">
        <v>1803</v>
      </c>
      <c r="I1156" s="27">
        <v>5</v>
      </c>
      <c r="J1156" s="27">
        <v>2.65</v>
      </c>
      <c r="K1156" s="2663">
        <v>0.53</v>
      </c>
      <c r="L1156" s="27">
        <v>4</v>
      </c>
      <c r="M1156" s="27">
        <v>23.5</v>
      </c>
      <c r="N1156" s="24">
        <v>6.06</v>
      </c>
      <c r="O1156" s="27">
        <v>7.04</v>
      </c>
      <c r="P1156" s="27" t="s">
        <v>811</v>
      </c>
      <c r="Q1156" s="27" t="s">
        <v>811</v>
      </c>
      <c r="R1156" s="24" t="s">
        <v>811</v>
      </c>
      <c r="S1156" s="27" t="s">
        <v>811</v>
      </c>
      <c r="T1156" s="27" t="s">
        <v>811</v>
      </c>
      <c r="U1156" s="27" t="s">
        <v>811</v>
      </c>
      <c r="V1156" s="24" t="s">
        <v>811</v>
      </c>
      <c r="W1156" s="24" t="s">
        <v>811</v>
      </c>
      <c r="X1156" s="55"/>
    </row>
    <row r="1157" spans="1:24" ht="15.6">
      <c r="A1157" t="s">
        <v>1549</v>
      </c>
      <c r="B1157" s="55">
        <v>45160</v>
      </c>
      <c r="C1157" t="s">
        <v>1802</v>
      </c>
      <c r="D1157" s="992">
        <v>0.33333333333333331</v>
      </c>
      <c r="E1157" t="s">
        <v>1655</v>
      </c>
      <c r="F1157" t="s">
        <v>815</v>
      </c>
      <c r="G1157" t="s">
        <v>1676</v>
      </c>
      <c r="H1157" t="s">
        <v>1803</v>
      </c>
      <c r="I1157" s="27">
        <v>5</v>
      </c>
      <c r="J1157" s="27">
        <v>2.65</v>
      </c>
      <c r="K1157" s="2663">
        <v>0.53</v>
      </c>
      <c r="L1157" s="27">
        <v>5</v>
      </c>
      <c r="M1157" s="27">
        <v>23.4</v>
      </c>
      <c r="N1157" s="24">
        <v>0.35</v>
      </c>
      <c r="O1157" s="27">
        <v>1.4</v>
      </c>
      <c r="P1157" s="27">
        <v>6.07</v>
      </c>
      <c r="Q1157" s="27">
        <v>8.7999999999999989</v>
      </c>
      <c r="R1157" s="24">
        <v>1.0820989751778249</v>
      </c>
      <c r="S1157" s="24">
        <v>35.692699156513598</v>
      </c>
      <c r="T1157" s="24">
        <v>23.564556962025318</v>
      </c>
      <c r="U1157" s="24">
        <v>48.214443037974675</v>
      </c>
      <c r="V1157" s="24">
        <v>0.32829319107295057</v>
      </c>
      <c r="W1157" s="24">
        <v>71.778999999999996</v>
      </c>
      <c r="X1157" s="55"/>
    </row>
    <row r="1158" spans="1:24" ht="15.6">
      <c r="A1158" t="s">
        <v>1558</v>
      </c>
      <c r="B1158" s="55">
        <v>45160</v>
      </c>
      <c r="C1158" t="s">
        <v>1804</v>
      </c>
      <c r="D1158" s="992">
        <v>0.33333333333333331</v>
      </c>
      <c r="E1158" t="s">
        <v>1655</v>
      </c>
      <c r="F1158">
        <v>2</v>
      </c>
      <c r="G1158" t="s">
        <v>815</v>
      </c>
      <c r="H1158" t="s">
        <v>815</v>
      </c>
      <c r="I1158" s="27">
        <v>8.9</v>
      </c>
      <c r="J1158" s="27">
        <v>0.875</v>
      </c>
      <c r="K1158" s="2663">
        <v>9.8314606741573024E-2</v>
      </c>
      <c r="L1158" s="27">
        <v>0.5</v>
      </c>
      <c r="M1158" s="27">
        <v>24.4</v>
      </c>
      <c r="N1158" s="24">
        <v>9.1999999999999993</v>
      </c>
      <c r="O1158" s="27" t="s">
        <v>815</v>
      </c>
      <c r="P1158" s="27">
        <v>7.48</v>
      </c>
      <c r="Q1158" s="27">
        <v>29.1</v>
      </c>
      <c r="R1158" s="24">
        <v>0.78698107285659991</v>
      </c>
      <c r="S1158" s="24">
        <v>57.342183692596102</v>
      </c>
      <c r="T1158" s="24">
        <v>22.658227848101266</v>
      </c>
      <c r="U1158" s="25">
        <v>2.5000000000000001E-2</v>
      </c>
      <c r="V1158" s="24">
        <v>1</v>
      </c>
      <c r="W1158" s="24">
        <v>22.683227848101264</v>
      </c>
      <c r="X1158" s="55"/>
    </row>
    <row r="1159" spans="1:24" ht="15.6">
      <c r="A1159" t="s">
        <v>1558</v>
      </c>
      <c r="B1159" s="55">
        <v>45160</v>
      </c>
      <c r="C1159" t="s">
        <v>1804</v>
      </c>
      <c r="D1159" s="992">
        <v>0.33333333333333331</v>
      </c>
      <c r="E1159" t="s">
        <v>1655</v>
      </c>
      <c r="F1159">
        <v>2</v>
      </c>
      <c r="G1159" t="s">
        <v>815</v>
      </c>
      <c r="H1159" t="s">
        <v>815</v>
      </c>
      <c r="I1159" s="27">
        <v>8.9</v>
      </c>
      <c r="J1159" s="27">
        <v>0.875</v>
      </c>
      <c r="K1159" s="2663">
        <v>9.8314606741573024E-2</v>
      </c>
      <c r="L1159" s="27">
        <v>1</v>
      </c>
      <c r="M1159" s="27">
        <v>24.4</v>
      </c>
      <c r="N1159" s="24">
        <v>9.4</v>
      </c>
      <c r="O1159" s="27" t="s">
        <v>815</v>
      </c>
      <c r="P1159" s="27" t="s">
        <v>811</v>
      </c>
      <c r="Q1159" s="27" t="s">
        <v>811</v>
      </c>
      <c r="R1159" s="24" t="s">
        <v>811</v>
      </c>
      <c r="S1159" s="27" t="s">
        <v>811</v>
      </c>
      <c r="T1159" s="27" t="s">
        <v>811</v>
      </c>
      <c r="U1159" s="27" t="s">
        <v>811</v>
      </c>
      <c r="V1159" s="24" t="s">
        <v>811</v>
      </c>
      <c r="W1159" s="24" t="s">
        <v>811</v>
      </c>
      <c r="X1159" s="55"/>
    </row>
    <row r="1160" spans="1:24" ht="15.6">
      <c r="A1160" t="s">
        <v>1558</v>
      </c>
      <c r="B1160" s="55">
        <v>45160</v>
      </c>
      <c r="C1160" t="s">
        <v>1804</v>
      </c>
      <c r="D1160" s="992">
        <v>0.33333333333333331</v>
      </c>
      <c r="E1160" t="s">
        <v>1655</v>
      </c>
      <c r="F1160">
        <v>2</v>
      </c>
      <c r="G1160" t="s">
        <v>815</v>
      </c>
      <c r="H1160" t="s">
        <v>815</v>
      </c>
      <c r="I1160" s="27">
        <v>8.9</v>
      </c>
      <c r="J1160" s="27">
        <v>0.875</v>
      </c>
      <c r="K1160" s="2663">
        <v>9.8314606741573024E-2</v>
      </c>
      <c r="L1160" s="27">
        <v>2</v>
      </c>
      <c r="M1160" s="27">
        <v>24.3</v>
      </c>
      <c r="N1160" s="24">
        <v>9.4</v>
      </c>
      <c r="O1160" s="27" t="s">
        <v>815</v>
      </c>
      <c r="P1160" s="27" t="s">
        <v>811</v>
      </c>
      <c r="Q1160" s="27" t="s">
        <v>811</v>
      </c>
      <c r="R1160" s="24" t="s">
        <v>811</v>
      </c>
      <c r="S1160" s="27" t="s">
        <v>811</v>
      </c>
      <c r="T1160" s="27" t="s">
        <v>811</v>
      </c>
      <c r="U1160" s="27" t="s">
        <v>811</v>
      </c>
      <c r="V1160" s="24" t="s">
        <v>811</v>
      </c>
      <c r="W1160" s="24" t="s">
        <v>811</v>
      </c>
      <c r="X1160" s="55"/>
    </row>
    <row r="1161" spans="1:24" ht="15.6">
      <c r="A1161" t="s">
        <v>1558</v>
      </c>
      <c r="B1161" s="55">
        <v>45160</v>
      </c>
      <c r="C1161" t="s">
        <v>1804</v>
      </c>
      <c r="D1161" s="992">
        <v>0.33333333333333331</v>
      </c>
      <c r="E1161" t="s">
        <v>1655</v>
      </c>
      <c r="F1161">
        <v>2</v>
      </c>
      <c r="G1161" t="s">
        <v>815</v>
      </c>
      <c r="H1161" t="s">
        <v>815</v>
      </c>
      <c r="I1161" s="27">
        <v>8.9</v>
      </c>
      <c r="J1161" s="27">
        <v>0.875</v>
      </c>
      <c r="K1161" s="2663">
        <v>9.8314606741573024E-2</v>
      </c>
      <c r="L1161" s="27">
        <v>3</v>
      </c>
      <c r="M1161" s="27">
        <v>23.7</v>
      </c>
      <c r="N1161" s="24">
        <v>6.6</v>
      </c>
      <c r="O1161" s="27" t="s">
        <v>815</v>
      </c>
      <c r="P1161" s="27" t="s">
        <v>811</v>
      </c>
      <c r="Q1161" s="27" t="s">
        <v>811</v>
      </c>
      <c r="R1161" s="24" t="s">
        <v>811</v>
      </c>
      <c r="S1161" s="27" t="s">
        <v>811</v>
      </c>
      <c r="T1161" s="27" t="s">
        <v>811</v>
      </c>
      <c r="U1161" s="27" t="s">
        <v>811</v>
      </c>
      <c r="V1161" s="24" t="s">
        <v>811</v>
      </c>
      <c r="W1161" s="24" t="s">
        <v>811</v>
      </c>
      <c r="X1161" s="55"/>
    </row>
    <row r="1162" spans="1:24" ht="15.6">
      <c r="A1162" t="s">
        <v>1558</v>
      </c>
      <c r="B1162" s="55">
        <v>45160</v>
      </c>
      <c r="C1162" t="s">
        <v>1804</v>
      </c>
      <c r="D1162" s="992">
        <v>0.33333333333333331</v>
      </c>
      <c r="E1162" t="s">
        <v>1655</v>
      </c>
      <c r="F1162">
        <v>2</v>
      </c>
      <c r="G1162" t="s">
        <v>815</v>
      </c>
      <c r="H1162" t="s">
        <v>815</v>
      </c>
      <c r="I1162" s="27">
        <v>8.9</v>
      </c>
      <c r="J1162" s="27">
        <v>0.875</v>
      </c>
      <c r="K1162" s="2663">
        <v>9.8314606741573024E-2</v>
      </c>
      <c r="L1162" s="27">
        <v>4</v>
      </c>
      <c r="M1162" s="27">
        <v>22.4</v>
      </c>
      <c r="N1162" s="24">
        <v>0.35</v>
      </c>
      <c r="O1162" s="27" t="s">
        <v>815</v>
      </c>
      <c r="P1162" s="27" t="s">
        <v>811</v>
      </c>
      <c r="Q1162" s="27" t="s">
        <v>811</v>
      </c>
      <c r="R1162" s="24" t="s">
        <v>811</v>
      </c>
      <c r="S1162" s="27" t="s">
        <v>811</v>
      </c>
      <c r="T1162" s="27" t="s">
        <v>811</v>
      </c>
      <c r="U1162" s="27" t="s">
        <v>811</v>
      </c>
      <c r="V1162" s="24" t="s">
        <v>811</v>
      </c>
      <c r="W1162" s="24" t="s">
        <v>811</v>
      </c>
      <c r="X1162" s="55"/>
    </row>
    <row r="1163" spans="1:24" ht="15.6">
      <c r="A1163" t="s">
        <v>1558</v>
      </c>
      <c r="B1163" s="55">
        <v>45160</v>
      </c>
      <c r="C1163" t="s">
        <v>1804</v>
      </c>
      <c r="D1163" s="992">
        <v>0.33333333333333331</v>
      </c>
      <c r="E1163" t="s">
        <v>1655</v>
      </c>
      <c r="F1163">
        <v>2</v>
      </c>
      <c r="G1163" t="s">
        <v>815</v>
      </c>
      <c r="H1163" t="s">
        <v>815</v>
      </c>
      <c r="I1163" s="27">
        <v>8.9</v>
      </c>
      <c r="J1163" s="27">
        <v>0.875</v>
      </c>
      <c r="K1163" s="2663">
        <v>9.8314606741573024E-2</v>
      </c>
      <c r="L1163" s="27">
        <v>5</v>
      </c>
      <c r="M1163" s="27">
        <v>17</v>
      </c>
      <c r="N1163" s="24">
        <v>0.15</v>
      </c>
      <c r="O1163" s="27" t="s">
        <v>815</v>
      </c>
      <c r="P1163" s="27" t="s">
        <v>811</v>
      </c>
      <c r="Q1163" s="27" t="s">
        <v>811</v>
      </c>
      <c r="R1163" s="24" t="s">
        <v>811</v>
      </c>
      <c r="S1163" s="27" t="s">
        <v>811</v>
      </c>
      <c r="T1163" s="27" t="s">
        <v>811</v>
      </c>
      <c r="U1163" s="27" t="s">
        <v>811</v>
      </c>
      <c r="V1163" s="24" t="s">
        <v>811</v>
      </c>
      <c r="W1163" s="24" t="s">
        <v>811</v>
      </c>
      <c r="X1163" s="55"/>
    </row>
    <row r="1164" spans="1:24" ht="15.6">
      <c r="A1164" t="s">
        <v>1558</v>
      </c>
      <c r="B1164" s="55">
        <v>45160</v>
      </c>
      <c r="C1164" t="s">
        <v>1804</v>
      </c>
      <c r="D1164" s="992">
        <v>0.33333333333333331</v>
      </c>
      <c r="E1164" t="s">
        <v>1655</v>
      </c>
      <c r="F1164">
        <v>2</v>
      </c>
      <c r="G1164" t="s">
        <v>815</v>
      </c>
      <c r="H1164" t="s">
        <v>815</v>
      </c>
      <c r="I1164" s="27">
        <v>8.9</v>
      </c>
      <c r="J1164" s="27">
        <v>0.875</v>
      </c>
      <c r="K1164" s="2663">
        <v>9.8314606741573024E-2</v>
      </c>
      <c r="L1164" s="27">
        <v>6</v>
      </c>
      <c r="M1164" s="27">
        <v>12.7</v>
      </c>
      <c r="N1164" s="24">
        <v>0.15</v>
      </c>
      <c r="O1164" s="27" t="s">
        <v>815</v>
      </c>
      <c r="P1164" s="27" t="s">
        <v>811</v>
      </c>
      <c r="Q1164" s="27" t="s">
        <v>811</v>
      </c>
      <c r="R1164" s="24" t="s">
        <v>811</v>
      </c>
      <c r="S1164" s="27" t="s">
        <v>811</v>
      </c>
      <c r="T1164" s="27" t="s">
        <v>811</v>
      </c>
      <c r="U1164" s="27" t="s">
        <v>811</v>
      </c>
      <c r="V1164" s="24" t="s">
        <v>811</v>
      </c>
      <c r="W1164" s="24" t="s">
        <v>811</v>
      </c>
      <c r="X1164" s="55"/>
    </row>
    <row r="1165" spans="1:24" ht="15.6">
      <c r="A1165" t="s">
        <v>1558</v>
      </c>
      <c r="B1165" s="55">
        <v>45160</v>
      </c>
      <c r="C1165" t="s">
        <v>1804</v>
      </c>
      <c r="D1165" s="992">
        <v>0.33333333333333331</v>
      </c>
      <c r="E1165" t="s">
        <v>1655</v>
      </c>
      <c r="F1165">
        <v>2</v>
      </c>
      <c r="G1165" t="s">
        <v>815</v>
      </c>
      <c r="H1165" t="s">
        <v>815</v>
      </c>
      <c r="I1165" s="27">
        <v>8.9</v>
      </c>
      <c r="J1165" s="27">
        <v>0.875</v>
      </c>
      <c r="K1165" s="2663">
        <v>9.8314606741573024E-2</v>
      </c>
      <c r="L1165" s="27">
        <v>7</v>
      </c>
      <c r="M1165" s="27">
        <v>10.8</v>
      </c>
      <c r="N1165" s="24">
        <v>0.14000000000000001</v>
      </c>
      <c r="O1165" s="27" t="s">
        <v>815</v>
      </c>
      <c r="P1165" s="27" t="s">
        <v>811</v>
      </c>
      <c r="Q1165" s="27" t="s">
        <v>811</v>
      </c>
      <c r="R1165" s="24" t="s">
        <v>811</v>
      </c>
      <c r="S1165" s="27" t="s">
        <v>811</v>
      </c>
      <c r="T1165" s="27" t="s">
        <v>811</v>
      </c>
      <c r="U1165" s="27" t="s">
        <v>811</v>
      </c>
      <c r="V1165" s="24" t="s">
        <v>811</v>
      </c>
      <c r="W1165" s="24" t="s">
        <v>811</v>
      </c>
      <c r="X1165" s="55"/>
    </row>
    <row r="1166" spans="1:24" ht="15.6">
      <c r="A1166" t="s">
        <v>1558</v>
      </c>
      <c r="B1166" s="55">
        <v>45160</v>
      </c>
      <c r="C1166" t="s">
        <v>1804</v>
      </c>
      <c r="D1166" s="992">
        <v>0.33333333333333331</v>
      </c>
      <c r="E1166" t="s">
        <v>1655</v>
      </c>
      <c r="F1166">
        <v>2</v>
      </c>
      <c r="G1166" t="s">
        <v>815</v>
      </c>
      <c r="H1166" t="s">
        <v>815</v>
      </c>
      <c r="I1166" s="27">
        <v>8.9</v>
      </c>
      <c r="J1166" s="27">
        <v>0.875</v>
      </c>
      <c r="K1166" s="2663">
        <v>9.8314606741573024E-2</v>
      </c>
      <c r="L1166" s="27">
        <v>8.5</v>
      </c>
      <c r="M1166" s="27" t="s">
        <v>815</v>
      </c>
      <c r="N1166" s="24" t="s">
        <v>815</v>
      </c>
      <c r="O1166" s="27" t="s">
        <v>815</v>
      </c>
      <c r="P1166" s="27">
        <v>6.28</v>
      </c>
      <c r="Q1166" s="27">
        <v>95.90000000000002</v>
      </c>
      <c r="R1166" s="24">
        <v>18.469220797390133</v>
      </c>
      <c r="S1166" s="24">
        <v>204.389981255858</v>
      </c>
      <c r="T1166" s="24">
        <v>0.03</v>
      </c>
      <c r="U1166" s="24">
        <v>74.289531645569625</v>
      </c>
      <c r="V1166" s="24">
        <v>0.64</v>
      </c>
      <c r="W1166" s="24">
        <v>74.319531645569626</v>
      </c>
      <c r="X1166" s="55"/>
    </row>
  </sheetData>
  <autoFilter ref="A1:A1166" xr:uid="{A590455D-617E-40F0-9616-4D850EA2DC96}"/>
  <mergeCells count="5">
    <mergeCell ref="C1:D1"/>
    <mergeCell ref="C230:D230"/>
    <mergeCell ref="D406:E406"/>
    <mergeCell ref="C606:D606"/>
    <mergeCell ref="C1040:D1040"/>
  </mergeCells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1038"/>
  <sheetViews>
    <sheetView zoomScale="57" zoomScaleNormal="62" zoomScalePageLayoutView="96" workbookViewId="0">
      <selection activeCell="X784" sqref="X784"/>
    </sheetView>
  </sheetViews>
  <sheetFormatPr defaultColWidth="11" defaultRowHeight="25.8"/>
  <cols>
    <col min="1" max="1" width="18" customWidth="1"/>
    <col min="2" max="2" width="14.796875" customWidth="1"/>
    <col min="23" max="23" width="10.796875" style="184"/>
    <col min="24" max="24" width="10.796875" style="206"/>
  </cols>
  <sheetData>
    <row r="1" spans="1:24">
      <c r="A1" s="1" t="s">
        <v>1624</v>
      </c>
      <c r="B1" s="2"/>
      <c r="C1" s="3206"/>
      <c r="D1" s="3206"/>
      <c r="E1" s="3"/>
      <c r="F1" s="4"/>
      <c r="G1" s="2"/>
      <c r="H1" s="3"/>
      <c r="I1" s="2"/>
      <c r="J1" s="2"/>
      <c r="K1" s="2"/>
      <c r="L1" s="2"/>
      <c r="M1" s="2"/>
      <c r="N1" s="2"/>
      <c r="O1" s="2"/>
      <c r="P1" s="5"/>
      <c r="Q1" s="6"/>
      <c r="R1" s="2"/>
      <c r="S1" s="2"/>
      <c r="T1" s="2"/>
      <c r="U1" s="2"/>
      <c r="V1" s="2"/>
    </row>
    <row r="2" spans="1:24">
      <c r="A2" s="1" t="s">
        <v>1625</v>
      </c>
      <c r="B2" s="2"/>
      <c r="C2" s="3"/>
      <c r="D2" s="2"/>
      <c r="E2" s="3"/>
      <c r="F2" s="4"/>
      <c r="G2" s="2"/>
      <c r="H2" s="3"/>
      <c r="I2" s="2"/>
      <c r="J2" s="2"/>
      <c r="K2" s="2"/>
      <c r="L2" s="2"/>
      <c r="M2" s="2"/>
      <c r="N2" s="2"/>
      <c r="O2" s="2"/>
      <c r="P2" s="5"/>
      <c r="Q2" s="6"/>
      <c r="R2" s="2"/>
      <c r="S2" s="2"/>
      <c r="T2" s="2"/>
      <c r="U2" s="2"/>
      <c r="V2" s="2"/>
    </row>
    <row r="3" spans="1:24">
      <c r="A3" s="1" t="s">
        <v>1626</v>
      </c>
      <c r="B3" s="2"/>
      <c r="C3" s="3"/>
      <c r="D3" s="2"/>
      <c r="E3" s="3"/>
      <c r="F3" s="4"/>
      <c r="G3" s="2"/>
      <c r="H3" s="3"/>
      <c r="I3" s="2"/>
      <c r="J3" s="2"/>
      <c r="K3" s="2"/>
      <c r="L3" s="2"/>
      <c r="M3" s="2"/>
      <c r="N3" s="2"/>
      <c r="O3" s="2"/>
      <c r="P3" s="5"/>
      <c r="Q3" s="6"/>
      <c r="R3" s="2"/>
      <c r="S3" s="2"/>
      <c r="T3" s="2"/>
      <c r="U3" s="2"/>
      <c r="V3" s="2"/>
    </row>
    <row r="4" spans="1:24">
      <c r="A4" s="1" t="s">
        <v>1627</v>
      </c>
      <c r="B4" s="2"/>
      <c r="C4" s="3"/>
      <c r="D4" s="2"/>
      <c r="E4" s="3"/>
      <c r="F4" s="4"/>
      <c r="G4" s="2"/>
      <c r="H4" s="3"/>
      <c r="I4" s="2"/>
      <c r="J4" s="2"/>
      <c r="K4" s="2"/>
      <c r="L4" s="2"/>
      <c r="M4" s="2"/>
      <c r="N4" s="2"/>
      <c r="O4" s="2"/>
      <c r="P4" s="5"/>
      <c r="Q4" s="6"/>
      <c r="R4" s="2"/>
      <c r="S4" s="2"/>
      <c r="T4" s="2"/>
      <c r="U4" s="2"/>
      <c r="V4" s="2"/>
    </row>
    <row r="5" spans="1:24">
      <c r="A5" s="1" t="s">
        <v>1628</v>
      </c>
      <c r="B5" s="2"/>
      <c r="C5" s="3"/>
      <c r="D5" s="2"/>
      <c r="E5" s="3"/>
      <c r="F5" s="4"/>
      <c r="G5" s="2"/>
      <c r="H5" s="3"/>
      <c r="I5" s="2"/>
      <c r="J5" s="2"/>
      <c r="K5" s="2"/>
      <c r="L5" s="2"/>
      <c r="M5" s="2"/>
      <c r="N5" s="2"/>
      <c r="O5" s="2"/>
      <c r="P5" s="5"/>
      <c r="Q5" s="6"/>
      <c r="R5" s="2"/>
      <c r="S5" s="2"/>
      <c r="T5" s="2"/>
      <c r="U5" s="2"/>
      <c r="V5" s="2"/>
    </row>
    <row r="6" spans="1:24">
      <c r="A6" s="3" t="s">
        <v>1629</v>
      </c>
      <c r="B6" s="2"/>
      <c r="C6" s="3"/>
      <c r="D6" s="2"/>
      <c r="E6" s="3"/>
      <c r="F6" s="4"/>
      <c r="G6" s="2"/>
      <c r="H6" s="3"/>
      <c r="I6" s="2"/>
      <c r="J6" s="2"/>
      <c r="K6" s="2"/>
      <c r="L6" s="2"/>
      <c r="M6" s="2"/>
      <c r="N6" s="2"/>
      <c r="O6" s="2"/>
      <c r="P6" s="5"/>
      <c r="Q6" s="6"/>
      <c r="R6" s="2"/>
      <c r="S6" s="2"/>
      <c r="T6" s="2"/>
      <c r="U6" s="2"/>
      <c r="V6" s="2"/>
    </row>
    <row r="7" spans="1:24">
      <c r="A7" s="3"/>
      <c r="B7" s="2"/>
      <c r="C7" s="3"/>
      <c r="D7" s="2"/>
      <c r="E7" s="3"/>
      <c r="F7" s="4"/>
      <c r="G7" s="2"/>
      <c r="H7" s="3"/>
      <c r="I7" s="2"/>
      <c r="J7" s="2"/>
      <c r="K7" s="2"/>
      <c r="L7" s="2"/>
      <c r="M7" s="2"/>
      <c r="N7" s="2"/>
      <c r="O7" s="2"/>
      <c r="P7" s="5"/>
      <c r="Q7" s="6"/>
      <c r="R7" s="2"/>
      <c r="S7" s="2"/>
      <c r="T7" s="2"/>
      <c r="U7" s="2"/>
      <c r="V7" s="2"/>
    </row>
    <row r="8" spans="1:24">
      <c r="A8" s="3"/>
      <c r="B8" s="2"/>
      <c r="C8" s="3"/>
      <c r="D8" s="2"/>
      <c r="E8" s="3"/>
      <c r="F8" s="4"/>
      <c r="G8" s="2"/>
      <c r="H8" s="3"/>
      <c r="I8" s="2"/>
      <c r="J8" s="2"/>
      <c r="K8" s="2"/>
      <c r="L8" s="2"/>
      <c r="M8" s="2"/>
      <c r="N8" s="2"/>
      <c r="O8" s="2"/>
      <c r="P8" s="5"/>
      <c r="Q8" s="6"/>
      <c r="R8" s="2"/>
      <c r="S8" s="2"/>
      <c r="T8" s="2"/>
      <c r="U8" s="2"/>
      <c r="V8" s="2"/>
    </row>
    <row r="9" spans="1:24">
      <c r="A9" s="3"/>
      <c r="B9" s="2"/>
      <c r="C9" s="3"/>
      <c r="D9" s="2"/>
      <c r="E9" s="3"/>
      <c r="F9" s="4"/>
      <c r="G9" s="2"/>
      <c r="H9" s="3"/>
      <c r="I9" s="2"/>
      <c r="J9" s="2"/>
      <c r="K9" s="2"/>
      <c r="L9" s="2"/>
      <c r="M9" s="2"/>
      <c r="N9" s="2"/>
      <c r="O9" s="2"/>
      <c r="P9" s="5"/>
      <c r="Q9" s="6"/>
      <c r="R9" s="6"/>
      <c r="S9" s="6"/>
      <c r="T9" s="2"/>
      <c r="U9" s="2"/>
      <c r="V9" s="2"/>
      <c r="W9" s="184" t="s">
        <v>1630</v>
      </c>
    </row>
    <row r="10" spans="1:24">
      <c r="A10" s="3"/>
      <c r="B10" s="2"/>
      <c r="C10" s="3"/>
      <c r="D10" s="2"/>
      <c r="E10" s="3"/>
      <c r="F10" s="4"/>
      <c r="G10" s="2"/>
      <c r="H10" s="3"/>
      <c r="I10" s="2"/>
      <c r="J10" s="2"/>
      <c r="K10" s="2"/>
      <c r="L10" s="2"/>
      <c r="M10" s="2"/>
      <c r="N10" s="2"/>
      <c r="O10" s="2"/>
      <c r="P10" s="5"/>
      <c r="Q10" s="6"/>
      <c r="R10" s="6"/>
      <c r="S10" s="6"/>
      <c r="T10" s="2"/>
      <c r="U10" s="2"/>
      <c r="V10" s="2"/>
    </row>
    <row r="11" spans="1:24" ht="26.4" thickBot="1">
      <c r="A11" s="3"/>
      <c r="B11" s="2"/>
      <c r="C11" s="3"/>
      <c r="D11" s="2"/>
      <c r="E11" s="3"/>
      <c r="F11" s="4"/>
      <c r="G11" s="2"/>
      <c r="H11" s="3"/>
      <c r="I11" s="2"/>
      <c r="J11" s="2"/>
      <c r="K11" s="2"/>
      <c r="L11" s="2"/>
      <c r="M11" s="2"/>
      <c r="N11" s="2"/>
      <c r="O11" s="7"/>
      <c r="P11" s="5"/>
      <c r="Q11" s="6"/>
      <c r="R11" s="6"/>
      <c r="S11" s="6"/>
      <c r="T11" s="2"/>
      <c r="U11" s="2"/>
      <c r="V11" s="2"/>
    </row>
    <row r="12" spans="1:24">
      <c r="A12" s="3"/>
      <c r="B12" s="2"/>
      <c r="C12" s="3"/>
      <c r="D12" s="2"/>
      <c r="E12" s="3"/>
      <c r="F12" s="8" t="s">
        <v>1012</v>
      </c>
      <c r="G12" s="7" t="s">
        <v>1012</v>
      </c>
      <c r="H12" s="3"/>
      <c r="I12" s="7" t="s">
        <v>1533</v>
      </c>
      <c r="J12" s="198" t="s">
        <v>1534</v>
      </c>
      <c r="K12" s="7"/>
      <c r="L12" s="190" t="s">
        <v>1221</v>
      </c>
      <c r="M12" s="2"/>
      <c r="N12" s="7" t="s">
        <v>1631</v>
      </c>
      <c r="O12" s="7" t="s">
        <v>1631</v>
      </c>
      <c r="P12" s="9"/>
      <c r="Q12" s="10" t="s">
        <v>704</v>
      </c>
      <c r="R12" s="75" t="s">
        <v>705</v>
      </c>
      <c r="S12" s="10" t="s">
        <v>706</v>
      </c>
      <c r="T12" s="77" t="s">
        <v>1535</v>
      </c>
      <c r="U12" s="77" t="s">
        <v>702</v>
      </c>
      <c r="V12" s="7" t="s">
        <v>1632</v>
      </c>
    </row>
    <row r="13" spans="1:24" ht="26.4" thickBot="1">
      <c r="A13" s="79" t="s">
        <v>701</v>
      </c>
      <c r="B13" s="78" t="s">
        <v>786</v>
      </c>
      <c r="C13" s="12" t="s">
        <v>1633</v>
      </c>
      <c r="D13" s="11" t="s">
        <v>708</v>
      </c>
      <c r="E13" s="13" t="s">
        <v>1634</v>
      </c>
      <c r="F13" s="14" t="s">
        <v>1635</v>
      </c>
      <c r="G13" s="11" t="s">
        <v>1636</v>
      </c>
      <c r="H13" s="15" t="s">
        <v>1637</v>
      </c>
      <c r="I13" s="11" t="s">
        <v>1537</v>
      </c>
      <c r="J13" s="204" t="s">
        <v>1537</v>
      </c>
      <c r="K13" s="11" t="s">
        <v>1009</v>
      </c>
      <c r="L13" s="191" t="s">
        <v>1538</v>
      </c>
      <c r="M13" s="11" t="s">
        <v>1638</v>
      </c>
      <c r="N13" s="16" t="s">
        <v>1639</v>
      </c>
      <c r="O13" s="16" t="s">
        <v>1640</v>
      </c>
      <c r="P13" s="16" t="s">
        <v>1641</v>
      </c>
      <c r="Q13" s="11" t="s">
        <v>1642</v>
      </c>
      <c r="R13" s="76" t="s">
        <v>1539</v>
      </c>
      <c r="S13" s="17" t="s">
        <v>1539</v>
      </c>
      <c r="T13" s="76" t="s">
        <v>1540</v>
      </c>
      <c r="U13" s="76" t="s">
        <v>1540</v>
      </c>
      <c r="V13" s="17" t="s">
        <v>1540</v>
      </c>
      <c r="X13" s="206" t="s">
        <v>1643</v>
      </c>
    </row>
    <row r="14" spans="1:24" s="91" customFormat="1" ht="26.4" thickTop="1">
      <c r="A14" s="80" t="s">
        <v>1644</v>
      </c>
      <c r="B14" s="81">
        <v>42563</v>
      </c>
      <c r="C14" s="80" t="s">
        <v>1645</v>
      </c>
      <c r="D14" s="82">
        <v>0.29166666666666669</v>
      </c>
      <c r="E14" s="80" t="s">
        <v>1045</v>
      </c>
      <c r="F14" s="83">
        <v>0</v>
      </c>
      <c r="G14" s="83" t="s">
        <v>1646</v>
      </c>
      <c r="H14" s="80" t="s">
        <v>1045</v>
      </c>
      <c r="I14" s="83">
        <v>10.3</v>
      </c>
      <c r="J14" s="199">
        <v>4.2</v>
      </c>
      <c r="K14" s="84">
        <f>J14/I14</f>
        <v>0.40776699029126212</v>
      </c>
      <c r="L14" s="192">
        <v>0.5</v>
      </c>
      <c r="M14" s="85">
        <v>23.8</v>
      </c>
      <c r="N14" s="85">
        <v>7.6549999999999994</v>
      </c>
      <c r="O14" s="84">
        <v>0.90607127442983793</v>
      </c>
      <c r="P14" s="86">
        <v>5.96</v>
      </c>
      <c r="Q14" s="87">
        <v>138.80000000000001</v>
      </c>
      <c r="R14" s="88">
        <v>0.25282167042889397</v>
      </c>
      <c r="S14" s="89">
        <v>30.644490692565615</v>
      </c>
      <c r="T14" s="90">
        <v>0.56554936708860759</v>
      </c>
      <c r="U14" s="90">
        <v>0.33744596624472606</v>
      </c>
      <c r="V14" s="90">
        <f>T14+U14</f>
        <v>0.90299533333333359</v>
      </c>
      <c r="X14" s="207" t="s">
        <v>1647</v>
      </c>
    </row>
    <row r="15" spans="1:24">
      <c r="A15" s="69"/>
      <c r="B15" s="19">
        <v>42563</v>
      </c>
      <c r="C15" s="69" t="s">
        <v>1645</v>
      </c>
      <c r="D15" s="20">
        <v>0.29166666666666669</v>
      </c>
      <c r="E15" s="69" t="s">
        <v>1045</v>
      </c>
      <c r="F15" s="18">
        <v>0</v>
      </c>
      <c r="G15" s="18" t="s">
        <v>1646</v>
      </c>
      <c r="H15" s="69" t="s">
        <v>1045</v>
      </c>
      <c r="I15" s="18">
        <v>10.3</v>
      </c>
      <c r="J15" s="200">
        <v>4.2</v>
      </c>
      <c r="K15" s="70">
        <f t="shared" ref="K15:K78" si="0">J15/I15</f>
        <v>0.40776699029126212</v>
      </c>
      <c r="L15" s="193">
        <v>2</v>
      </c>
      <c r="M15" s="29">
        <v>24</v>
      </c>
      <c r="N15" s="29">
        <v>7.93</v>
      </c>
      <c r="O15" s="70">
        <v>0.94214089037554705</v>
      </c>
      <c r="S15" s="72"/>
      <c r="X15" s="208"/>
    </row>
    <row r="16" spans="1:24">
      <c r="A16" s="69"/>
      <c r="B16" s="19">
        <v>42563</v>
      </c>
      <c r="C16" s="69" t="s">
        <v>1645</v>
      </c>
      <c r="D16" s="20">
        <v>0.29166666666666702</v>
      </c>
      <c r="E16" s="69" t="s">
        <v>1045</v>
      </c>
      <c r="F16" s="18">
        <v>0</v>
      </c>
      <c r="G16" s="18" t="s">
        <v>1646</v>
      </c>
      <c r="H16" s="69" t="s">
        <v>1045</v>
      </c>
      <c r="I16" s="18">
        <v>10.3</v>
      </c>
      <c r="J16" s="200">
        <v>4.2</v>
      </c>
      <c r="K16" s="70">
        <f t="shared" si="0"/>
        <v>0.40776699029126212</v>
      </c>
      <c r="L16" s="193">
        <v>4</v>
      </c>
      <c r="M16" s="29">
        <v>24</v>
      </c>
      <c r="N16" s="29">
        <v>7.3949999999999996</v>
      </c>
      <c r="O16" s="70">
        <v>0.87857905224806687</v>
      </c>
      <c r="S16" s="72"/>
      <c r="X16" s="208"/>
    </row>
    <row r="17" spans="1:24">
      <c r="A17" s="69"/>
      <c r="B17" s="19">
        <v>42563</v>
      </c>
      <c r="C17" s="69" t="s">
        <v>1645</v>
      </c>
      <c r="D17" s="20">
        <v>0.29166666666666702</v>
      </c>
      <c r="E17" s="69" t="s">
        <v>1045</v>
      </c>
      <c r="F17" s="18">
        <v>0</v>
      </c>
      <c r="G17" s="18" t="s">
        <v>1646</v>
      </c>
      <c r="H17" s="69" t="s">
        <v>1045</v>
      </c>
      <c r="I17" s="18">
        <v>10.3</v>
      </c>
      <c r="J17" s="200">
        <v>4.2</v>
      </c>
      <c r="K17" s="70">
        <f t="shared" si="0"/>
        <v>0.40776699029126212</v>
      </c>
      <c r="L17" s="193">
        <v>6</v>
      </c>
      <c r="M17" s="29">
        <v>23.9</v>
      </c>
      <c r="N17" s="29">
        <v>7.8149999999999995</v>
      </c>
      <c r="O17" s="70">
        <v>0.92674336936268198</v>
      </c>
      <c r="S17" s="72"/>
      <c r="X17" s="208"/>
    </row>
    <row r="18" spans="1:24">
      <c r="A18" s="69"/>
      <c r="B18" s="19">
        <v>42563</v>
      </c>
      <c r="C18" s="69" t="s">
        <v>1645</v>
      </c>
      <c r="D18" s="20">
        <v>0.29166666666666702</v>
      </c>
      <c r="E18" s="69" t="s">
        <v>1045</v>
      </c>
      <c r="F18" s="18">
        <v>0</v>
      </c>
      <c r="G18" s="18" t="s">
        <v>1646</v>
      </c>
      <c r="H18" s="69" t="s">
        <v>1045</v>
      </c>
      <c r="I18" s="18">
        <v>10.3</v>
      </c>
      <c r="J18" s="200">
        <v>4.2</v>
      </c>
      <c r="K18" s="70">
        <f t="shared" si="0"/>
        <v>0.40776699029126212</v>
      </c>
      <c r="L18" s="193">
        <v>8</v>
      </c>
      <c r="M18" s="29">
        <v>19.2</v>
      </c>
      <c r="N18" s="29">
        <v>10.45</v>
      </c>
      <c r="O18" s="70">
        <v>1.1312569390323173</v>
      </c>
      <c r="S18" s="72"/>
      <c r="X18" s="208"/>
    </row>
    <row r="19" spans="1:24">
      <c r="A19" s="69"/>
      <c r="B19" s="19">
        <v>42563</v>
      </c>
      <c r="C19" s="69" t="s">
        <v>1645</v>
      </c>
      <c r="D19" s="20">
        <v>0.29166666666666702</v>
      </c>
      <c r="E19" s="69" t="s">
        <v>1045</v>
      </c>
      <c r="F19" s="18">
        <v>0</v>
      </c>
      <c r="G19" s="18" t="s">
        <v>1646</v>
      </c>
      <c r="H19" s="69" t="s">
        <v>1045</v>
      </c>
      <c r="I19" s="18">
        <v>10.3</v>
      </c>
      <c r="J19" s="200">
        <v>4.2</v>
      </c>
      <c r="K19" s="70">
        <f t="shared" si="0"/>
        <v>0.40776699029126212</v>
      </c>
      <c r="L19" s="193">
        <v>9</v>
      </c>
      <c r="M19" s="29" t="s">
        <v>815</v>
      </c>
      <c r="N19" s="29" t="s">
        <v>815</v>
      </c>
      <c r="O19" s="29" t="s">
        <v>815</v>
      </c>
      <c r="P19" s="22">
        <v>6.0750000000000002</v>
      </c>
      <c r="Q19" s="23">
        <v>14.62</v>
      </c>
      <c r="R19" s="71">
        <v>0.31602708803611745</v>
      </c>
      <c r="S19" s="25">
        <v>29.161660307550004</v>
      </c>
      <c r="T19" s="24">
        <v>2.1026835443037974</v>
      </c>
      <c r="U19" s="24">
        <v>1.2347117890295367</v>
      </c>
      <c r="V19" s="24">
        <f t="shared" ref="V19:V20" si="1">T19+U19</f>
        <v>3.3373953333333342</v>
      </c>
      <c r="X19" s="208"/>
    </row>
    <row r="20" spans="1:24" s="91" customFormat="1">
      <c r="A20" s="80" t="s">
        <v>1557</v>
      </c>
      <c r="B20" s="81">
        <v>42563</v>
      </c>
      <c r="C20" s="80" t="s">
        <v>1648</v>
      </c>
      <c r="D20" s="82">
        <v>0.30208333333333331</v>
      </c>
      <c r="E20" s="80" t="s">
        <v>1045</v>
      </c>
      <c r="F20" s="83">
        <v>0</v>
      </c>
      <c r="G20" s="83" t="s">
        <v>1646</v>
      </c>
      <c r="H20" s="80" t="s">
        <v>1045</v>
      </c>
      <c r="I20" s="83">
        <v>6.35</v>
      </c>
      <c r="J20" s="199">
        <v>4.05</v>
      </c>
      <c r="K20" s="84">
        <f t="shared" si="0"/>
        <v>0.63779527559055116</v>
      </c>
      <c r="L20" s="192">
        <v>0.5</v>
      </c>
      <c r="M20" s="85">
        <v>23.9</v>
      </c>
      <c r="N20" s="85">
        <v>6.6449999999999996</v>
      </c>
      <c r="O20" s="84">
        <v>0.78799868066730927</v>
      </c>
      <c r="P20" s="86">
        <v>5.77</v>
      </c>
      <c r="Q20" s="87">
        <v>5.4599999999999991</v>
      </c>
      <c r="R20" s="88">
        <v>0.47404063205417613</v>
      </c>
      <c r="S20" s="89">
        <v>28.865094230546884</v>
      </c>
      <c r="T20" s="90">
        <f>AVERAGE(T69,T141)</f>
        <v>1.5878886075949368</v>
      </c>
      <c r="U20" s="90">
        <f>AVERAGE(U69,U141)</f>
        <v>1.4381660590717305</v>
      </c>
      <c r="V20" s="90">
        <f t="shared" si="1"/>
        <v>3.026054666666667</v>
      </c>
      <c r="X20" s="207" t="s">
        <v>1647</v>
      </c>
    </row>
    <row r="21" spans="1:24">
      <c r="A21" s="69"/>
      <c r="B21" s="19">
        <v>42563</v>
      </c>
      <c r="C21" s="69" t="s">
        <v>1648</v>
      </c>
      <c r="D21" s="20">
        <v>0.30208333333333331</v>
      </c>
      <c r="E21" s="69" t="s">
        <v>1045</v>
      </c>
      <c r="F21" s="18">
        <v>0</v>
      </c>
      <c r="G21" s="18" t="s">
        <v>1646</v>
      </c>
      <c r="H21" s="69" t="s">
        <v>1045</v>
      </c>
      <c r="I21" s="18">
        <v>6.35</v>
      </c>
      <c r="J21" s="200">
        <v>4.05</v>
      </c>
      <c r="K21" s="70">
        <f t="shared" si="0"/>
        <v>0.63779527559055116</v>
      </c>
      <c r="L21" s="193">
        <v>2</v>
      </c>
      <c r="M21" s="29">
        <v>23.9</v>
      </c>
      <c r="N21" s="29">
        <v>6.2949999999999999</v>
      </c>
      <c r="O21" s="70">
        <v>0.74649385926271061</v>
      </c>
      <c r="S21" s="72"/>
      <c r="X21" s="208"/>
    </row>
    <row r="22" spans="1:24">
      <c r="A22" s="69"/>
      <c r="B22" s="19">
        <v>42563</v>
      </c>
      <c r="C22" s="69" t="s">
        <v>1648</v>
      </c>
      <c r="D22" s="20">
        <v>0.30208333333333331</v>
      </c>
      <c r="E22" s="69" t="s">
        <v>1045</v>
      </c>
      <c r="F22" s="18">
        <v>0</v>
      </c>
      <c r="G22" s="18" t="s">
        <v>1646</v>
      </c>
      <c r="H22" s="69" t="s">
        <v>1045</v>
      </c>
      <c r="I22" s="18">
        <v>6.35</v>
      </c>
      <c r="J22" s="200">
        <v>4.05</v>
      </c>
      <c r="K22" s="70">
        <f t="shared" si="0"/>
        <v>0.63779527559055116</v>
      </c>
      <c r="L22" s="193">
        <v>4</v>
      </c>
      <c r="M22" s="29">
        <v>20.6</v>
      </c>
      <c r="N22" s="29">
        <v>6.5049999999999999</v>
      </c>
      <c r="O22" s="70">
        <v>0.72407957644985432</v>
      </c>
      <c r="S22" s="72"/>
      <c r="X22" s="208"/>
    </row>
    <row r="23" spans="1:24">
      <c r="A23" s="69"/>
      <c r="B23" s="19">
        <v>42563</v>
      </c>
      <c r="C23" s="69" t="s">
        <v>1648</v>
      </c>
      <c r="D23" s="20">
        <v>0.30208333333333331</v>
      </c>
      <c r="E23" s="69" t="s">
        <v>1045</v>
      </c>
      <c r="F23" s="18">
        <v>0</v>
      </c>
      <c r="G23" s="18" t="s">
        <v>1646</v>
      </c>
      <c r="H23" s="69" t="s">
        <v>1045</v>
      </c>
      <c r="I23" s="18">
        <v>6.35</v>
      </c>
      <c r="J23" s="200">
        <v>4.05</v>
      </c>
      <c r="K23" s="70">
        <f t="shared" si="0"/>
        <v>0.63779527559055116</v>
      </c>
      <c r="L23" s="193">
        <v>5.85</v>
      </c>
      <c r="M23" s="29" t="s">
        <v>815</v>
      </c>
      <c r="N23" s="29" t="s">
        <v>815</v>
      </c>
      <c r="O23" s="29" t="s">
        <v>815</v>
      </c>
      <c r="P23" s="22">
        <v>5.78</v>
      </c>
      <c r="Q23" s="23">
        <v>10.3</v>
      </c>
      <c r="R23" s="71">
        <v>1.0716255440526867</v>
      </c>
      <c r="S23" s="25">
        <v>39.244906925656139</v>
      </c>
      <c r="T23" s="24">
        <v>79.619199999999992</v>
      </c>
      <c r="U23" s="24">
        <v>0.30728333333335095</v>
      </c>
      <c r="V23" s="24">
        <f>T23+U23</f>
        <v>79.926483333333337</v>
      </c>
      <c r="X23" s="208"/>
    </row>
    <row r="24" spans="1:24">
      <c r="A24" s="69"/>
      <c r="B24" s="19">
        <v>42563</v>
      </c>
      <c r="C24" s="69" t="s">
        <v>1648</v>
      </c>
      <c r="D24" s="20">
        <v>0.30208333333333331</v>
      </c>
      <c r="E24" s="69" t="s">
        <v>1045</v>
      </c>
      <c r="F24" s="18">
        <v>0</v>
      </c>
      <c r="G24" s="18" t="s">
        <v>1646</v>
      </c>
      <c r="H24" s="69" t="s">
        <v>1045</v>
      </c>
      <c r="I24" s="18">
        <v>6.35</v>
      </c>
      <c r="J24" s="200">
        <v>4.05</v>
      </c>
      <c r="K24" s="70">
        <f t="shared" si="0"/>
        <v>0.63779527559055116</v>
      </c>
      <c r="L24" s="193">
        <v>6</v>
      </c>
      <c r="M24" s="29">
        <v>13.4</v>
      </c>
      <c r="N24" s="29">
        <v>1.9949999999999999</v>
      </c>
      <c r="O24" s="70">
        <v>0.1910675987193157</v>
      </c>
      <c r="S24" s="72"/>
      <c r="X24" s="208"/>
    </row>
    <row r="25" spans="1:24" s="91" customFormat="1">
      <c r="A25" s="80" t="s">
        <v>1649</v>
      </c>
      <c r="B25" s="81">
        <v>42563</v>
      </c>
      <c r="C25" s="80" t="s">
        <v>1650</v>
      </c>
      <c r="D25" s="82">
        <v>0.34027777777777773</v>
      </c>
      <c r="E25" s="80" t="s">
        <v>1045</v>
      </c>
      <c r="F25" s="83">
        <v>2</v>
      </c>
      <c r="G25" s="83" t="s">
        <v>1651</v>
      </c>
      <c r="H25" s="80" t="s">
        <v>1652</v>
      </c>
      <c r="I25" s="83">
        <v>2.2000000000000002</v>
      </c>
      <c r="J25" s="199">
        <v>2.2000000000000002</v>
      </c>
      <c r="K25" s="84">
        <f t="shared" si="0"/>
        <v>1</v>
      </c>
      <c r="L25" s="192">
        <v>0.5</v>
      </c>
      <c r="M25" s="85">
        <v>23.7</v>
      </c>
      <c r="N25" s="85">
        <v>7.9550000000000001</v>
      </c>
      <c r="O25" s="84">
        <v>0.93981599169272079</v>
      </c>
      <c r="P25" s="86">
        <v>5.14</v>
      </c>
      <c r="Q25" s="87">
        <v>0.90000000000000013</v>
      </c>
      <c r="R25" s="88">
        <v>0.28442437923250574</v>
      </c>
      <c r="S25" s="89">
        <v>31.830755000578097</v>
      </c>
      <c r="T25" s="90">
        <v>3.6543189873417719</v>
      </c>
      <c r="U25" s="90">
        <v>2.5000000000000001E-2</v>
      </c>
      <c r="V25" s="90">
        <f>T25+U25</f>
        <v>3.6793189873417718</v>
      </c>
      <c r="X25" s="207" t="s">
        <v>1647</v>
      </c>
    </row>
    <row r="26" spans="1:24">
      <c r="A26" s="69"/>
      <c r="B26" s="19">
        <v>42563</v>
      </c>
      <c r="C26" s="69" t="s">
        <v>1650</v>
      </c>
      <c r="D26" s="20">
        <v>0.34027777777777773</v>
      </c>
      <c r="E26" s="69" t="s">
        <v>1045</v>
      </c>
      <c r="F26" s="18">
        <v>2</v>
      </c>
      <c r="G26" s="18" t="s">
        <v>1651</v>
      </c>
      <c r="H26" s="69" t="s">
        <v>1652</v>
      </c>
      <c r="I26" s="18">
        <v>2.2000000000000002</v>
      </c>
      <c r="J26" s="200">
        <v>2.2000000000000002</v>
      </c>
      <c r="K26" s="70">
        <f t="shared" si="0"/>
        <v>1</v>
      </c>
      <c r="L26" s="193">
        <v>1.2</v>
      </c>
      <c r="M26" s="29" t="s">
        <v>815</v>
      </c>
      <c r="N26" s="29" t="s">
        <v>815</v>
      </c>
      <c r="O26" s="29" t="s">
        <v>815</v>
      </c>
      <c r="S26" s="72"/>
      <c r="X26" s="208"/>
    </row>
    <row r="27" spans="1:24" s="91" customFormat="1">
      <c r="A27" s="80" t="s">
        <v>1653</v>
      </c>
      <c r="B27" s="81">
        <v>42563</v>
      </c>
      <c r="C27" s="80" t="s">
        <v>1654</v>
      </c>
      <c r="D27" s="82">
        <v>0.35416666666666669</v>
      </c>
      <c r="E27" s="80" t="s">
        <v>1655</v>
      </c>
      <c r="F27" s="83">
        <v>1</v>
      </c>
      <c r="G27" s="83" t="s">
        <v>1656</v>
      </c>
      <c r="H27" s="80" t="s">
        <v>1657</v>
      </c>
      <c r="I27" s="83">
        <v>7.8</v>
      </c>
      <c r="J27" s="199">
        <v>1.5</v>
      </c>
      <c r="K27" s="84">
        <f t="shared" si="0"/>
        <v>0.19230769230769232</v>
      </c>
      <c r="L27" s="192">
        <v>0.5</v>
      </c>
      <c r="M27" s="85">
        <v>23.2</v>
      </c>
      <c r="N27" s="85">
        <v>7.7850000000000001</v>
      </c>
      <c r="O27" s="84">
        <v>0.91110987673236699</v>
      </c>
      <c r="P27" s="86">
        <v>6.12</v>
      </c>
      <c r="Q27" s="87">
        <v>10.6</v>
      </c>
      <c r="R27" s="88">
        <v>0.80371915803951499</v>
      </c>
      <c r="S27" s="89">
        <v>32.423887154584349</v>
      </c>
      <c r="T27" s="90">
        <v>7.8234329113924073</v>
      </c>
      <c r="U27" s="90">
        <v>2.0209704219409255</v>
      </c>
      <c r="V27" s="90">
        <f>T27+U27</f>
        <v>9.8444033333333323</v>
      </c>
      <c r="X27" s="207" t="s">
        <v>1647</v>
      </c>
    </row>
    <row r="28" spans="1:24">
      <c r="A28" s="69"/>
      <c r="B28" s="19">
        <v>42563</v>
      </c>
      <c r="C28" s="69" t="s">
        <v>1654</v>
      </c>
      <c r="D28" s="20">
        <v>0.35416666666666669</v>
      </c>
      <c r="E28" s="69" t="s">
        <v>1655</v>
      </c>
      <c r="F28" s="18">
        <v>1</v>
      </c>
      <c r="G28" s="18" t="s">
        <v>1656</v>
      </c>
      <c r="H28" s="69" t="s">
        <v>1657</v>
      </c>
      <c r="I28" s="18">
        <v>7.8</v>
      </c>
      <c r="J28" s="200">
        <v>1.5</v>
      </c>
      <c r="K28" s="70">
        <f t="shared" si="0"/>
        <v>0.19230769230769232</v>
      </c>
      <c r="L28" s="193">
        <v>2</v>
      </c>
      <c r="M28" s="29">
        <v>23.2</v>
      </c>
      <c r="N28" s="29">
        <v>7.5050000000000008</v>
      </c>
      <c r="O28" s="70">
        <v>0.87834035001623822</v>
      </c>
      <c r="S28" s="72"/>
      <c r="X28" s="208"/>
    </row>
    <row r="29" spans="1:24">
      <c r="A29" s="69"/>
      <c r="B29" s="19">
        <v>42563</v>
      </c>
      <c r="C29" s="69" t="s">
        <v>1654</v>
      </c>
      <c r="D29" s="20">
        <v>0.35416666666666669</v>
      </c>
      <c r="E29" s="69" t="s">
        <v>1655</v>
      </c>
      <c r="F29" s="18">
        <v>1</v>
      </c>
      <c r="G29" s="18" t="s">
        <v>1656</v>
      </c>
      <c r="H29" s="69" t="s">
        <v>1657</v>
      </c>
      <c r="I29" s="18">
        <v>7.8</v>
      </c>
      <c r="J29" s="200">
        <v>1.5</v>
      </c>
      <c r="K29" s="70">
        <f t="shared" si="0"/>
        <v>0.19230769230769232</v>
      </c>
      <c r="L29" s="193">
        <v>4</v>
      </c>
      <c r="M29" s="29">
        <v>23.1</v>
      </c>
      <c r="N29" s="29">
        <v>5.9649999999999999</v>
      </c>
      <c r="O29" s="70">
        <v>0.69678832878105601</v>
      </c>
      <c r="S29" s="72"/>
      <c r="X29" s="208"/>
    </row>
    <row r="30" spans="1:24">
      <c r="A30" s="69"/>
      <c r="B30" s="19">
        <v>42563</v>
      </c>
      <c r="C30" s="69" t="s">
        <v>1654</v>
      </c>
      <c r="D30" s="20">
        <v>0.35416666666666669</v>
      </c>
      <c r="E30" s="69" t="s">
        <v>1655</v>
      </c>
      <c r="F30" s="18">
        <v>1</v>
      </c>
      <c r="G30" s="18" t="s">
        <v>1656</v>
      </c>
      <c r="H30" s="69" t="s">
        <v>1657</v>
      </c>
      <c r="I30" s="18">
        <v>7.8</v>
      </c>
      <c r="J30" s="200">
        <v>1.5</v>
      </c>
      <c r="K30" s="70">
        <f t="shared" si="0"/>
        <v>0.19230769230769232</v>
      </c>
      <c r="L30" s="193">
        <v>6</v>
      </c>
      <c r="M30" s="29">
        <v>22.8</v>
      </c>
      <c r="N30" s="29">
        <v>3.0049999999999999</v>
      </c>
      <c r="O30" s="70">
        <v>0.34902972880265015</v>
      </c>
      <c r="P30" s="22">
        <v>6.14</v>
      </c>
      <c r="Q30" s="23">
        <v>15.1</v>
      </c>
      <c r="R30" s="71">
        <v>1.2055787370592725</v>
      </c>
      <c r="S30" s="25">
        <v>43.100265926696721</v>
      </c>
      <c r="T30" s="24">
        <v>20.018997468354431</v>
      </c>
      <c r="U30" s="24">
        <v>2.7305898649789095</v>
      </c>
      <c r="V30" s="24">
        <f>T30+U30</f>
        <v>22.749587333333341</v>
      </c>
      <c r="X30" s="208"/>
    </row>
    <row r="31" spans="1:24">
      <c r="A31" s="69"/>
      <c r="B31" s="19">
        <v>42563</v>
      </c>
      <c r="C31" s="69" t="s">
        <v>1654</v>
      </c>
      <c r="D31" s="20">
        <v>0.35416666666666669</v>
      </c>
      <c r="E31" s="69" t="s">
        <v>1655</v>
      </c>
      <c r="F31" s="18">
        <v>1</v>
      </c>
      <c r="G31" s="18" t="s">
        <v>1656</v>
      </c>
      <c r="H31" s="69" t="s">
        <v>1657</v>
      </c>
      <c r="I31" s="18">
        <v>7.8</v>
      </c>
      <c r="J31" s="200">
        <v>1.5</v>
      </c>
      <c r="K31" s="70">
        <f t="shared" si="0"/>
        <v>0.19230769230769232</v>
      </c>
      <c r="L31" s="193">
        <v>7</v>
      </c>
      <c r="M31" s="29">
        <v>21.3</v>
      </c>
      <c r="N31" s="29">
        <v>0.38</v>
      </c>
      <c r="O31" s="70">
        <v>4.2881518788835012E-2</v>
      </c>
      <c r="S31" s="72"/>
      <c r="T31" s="18"/>
      <c r="U31" s="18"/>
      <c r="V31" s="18"/>
      <c r="X31" s="208"/>
    </row>
    <row r="32" spans="1:24" s="91" customFormat="1">
      <c r="A32" s="80" t="s">
        <v>1575</v>
      </c>
      <c r="B32" s="81">
        <v>42563</v>
      </c>
      <c r="C32" s="80" t="s">
        <v>1658</v>
      </c>
      <c r="D32" s="83" t="s">
        <v>815</v>
      </c>
      <c r="E32" s="80" t="s">
        <v>1045</v>
      </c>
      <c r="F32" s="83">
        <v>2</v>
      </c>
      <c r="G32" s="83" t="s">
        <v>1659</v>
      </c>
      <c r="H32" s="80" t="s">
        <v>1045</v>
      </c>
      <c r="I32" s="83">
        <v>7.6</v>
      </c>
      <c r="J32" s="199">
        <v>2.6</v>
      </c>
      <c r="K32" s="84">
        <f t="shared" si="0"/>
        <v>0.34210526315789475</v>
      </c>
      <c r="L32" s="192">
        <v>0.5</v>
      </c>
      <c r="M32" s="85">
        <v>23.9</v>
      </c>
      <c r="N32" s="85">
        <v>6.2549999999999999</v>
      </c>
      <c r="O32" s="84">
        <v>0.74175045110218507</v>
      </c>
      <c r="P32" s="86">
        <v>5.12</v>
      </c>
      <c r="Q32" s="87">
        <v>1.3</v>
      </c>
      <c r="R32" s="88">
        <v>0.80371915803951499</v>
      </c>
      <c r="S32" s="89">
        <v>30.347924615562494</v>
      </c>
      <c r="T32" s="90">
        <v>3.0090126582278476</v>
      </c>
      <c r="U32" s="90">
        <v>1.0558386751054865</v>
      </c>
      <c r="V32" s="90">
        <f t="shared" ref="V32" si="2">T32+U32</f>
        <v>4.0648513333333343</v>
      </c>
      <c r="X32" s="207" t="s">
        <v>1647</v>
      </c>
    </row>
    <row r="33" spans="1:24">
      <c r="A33" s="69"/>
      <c r="B33" s="19">
        <v>42563</v>
      </c>
      <c r="C33" s="69" t="s">
        <v>1658</v>
      </c>
      <c r="D33" s="18" t="s">
        <v>815</v>
      </c>
      <c r="E33" s="69" t="s">
        <v>1045</v>
      </c>
      <c r="F33" s="18">
        <v>2</v>
      </c>
      <c r="G33" s="18" t="s">
        <v>1659</v>
      </c>
      <c r="H33" s="69" t="s">
        <v>1045</v>
      </c>
      <c r="I33" s="18">
        <v>7.6</v>
      </c>
      <c r="J33" s="200">
        <v>2.6</v>
      </c>
      <c r="K33" s="70">
        <f t="shared" si="0"/>
        <v>0.34210526315789475</v>
      </c>
      <c r="L33" s="193">
        <v>2</v>
      </c>
      <c r="M33" s="29">
        <v>23.8</v>
      </c>
      <c r="N33" s="29">
        <v>6.0549999999999997</v>
      </c>
      <c r="O33" s="70">
        <v>0.71668994992458124</v>
      </c>
      <c r="S33" s="72"/>
      <c r="X33" s="208"/>
    </row>
    <row r="34" spans="1:24">
      <c r="A34" s="69"/>
      <c r="B34" s="19">
        <v>42563</v>
      </c>
      <c r="C34" s="69" t="s">
        <v>1658</v>
      </c>
      <c r="D34" s="18" t="s">
        <v>815</v>
      </c>
      <c r="E34" s="69" t="s">
        <v>1045</v>
      </c>
      <c r="F34" s="18">
        <v>2</v>
      </c>
      <c r="G34" s="18" t="s">
        <v>1659</v>
      </c>
      <c r="H34" s="69" t="s">
        <v>1045</v>
      </c>
      <c r="I34" s="18">
        <v>7.6</v>
      </c>
      <c r="J34" s="200">
        <v>2.6</v>
      </c>
      <c r="K34" s="70">
        <f t="shared" si="0"/>
        <v>0.34210526315789475</v>
      </c>
      <c r="L34" s="193">
        <v>4</v>
      </c>
      <c r="M34" s="29">
        <v>23.2</v>
      </c>
      <c r="N34" s="33">
        <v>6.0549999999999997</v>
      </c>
      <c r="O34" s="70">
        <v>0.70864101523628542</v>
      </c>
      <c r="S34" s="72"/>
      <c r="X34" s="208"/>
    </row>
    <row r="35" spans="1:24">
      <c r="A35" s="69"/>
      <c r="B35" s="19">
        <v>42563</v>
      </c>
      <c r="C35" s="69" t="s">
        <v>1658</v>
      </c>
      <c r="D35" s="18" t="s">
        <v>815</v>
      </c>
      <c r="E35" s="69" t="s">
        <v>1045</v>
      </c>
      <c r="F35" s="18">
        <v>2</v>
      </c>
      <c r="G35" s="18" t="s">
        <v>1659</v>
      </c>
      <c r="H35" s="69" t="s">
        <v>1045</v>
      </c>
      <c r="I35" s="18">
        <v>7.6</v>
      </c>
      <c r="J35" s="200">
        <v>2.6</v>
      </c>
      <c r="K35" s="70">
        <f t="shared" si="0"/>
        <v>0.34210526315789475</v>
      </c>
      <c r="L35" s="193">
        <v>6</v>
      </c>
      <c r="M35" s="29">
        <v>14.4</v>
      </c>
      <c r="N35" s="33">
        <v>6.68</v>
      </c>
      <c r="O35" s="70">
        <v>0.65399349424922637</v>
      </c>
      <c r="S35" s="72"/>
      <c r="X35" s="208"/>
    </row>
    <row r="36" spans="1:24">
      <c r="A36" s="69"/>
      <c r="B36" s="19">
        <v>42563</v>
      </c>
      <c r="C36" s="69" t="s">
        <v>1658</v>
      </c>
      <c r="D36" s="18" t="s">
        <v>815</v>
      </c>
      <c r="E36" s="69" t="s">
        <v>1045</v>
      </c>
      <c r="F36" s="18">
        <v>2</v>
      </c>
      <c r="G36" s="18" t="s">
        <v>1659</v>
      </c>
      <c r="H36" s="69" t="s">
        <v>1045</v>
      </c>
      <c r="I36" s="18">
        <v>7.6</v>
      </c>
      <c r="J36" s="200">
        <v>2.6</v>
      </c>
      <c r="K36" s="70">
        <f t="shared" si="0"/>
        <v>0.34210526315789475</v>
      </c>
      <c r="L36" s="193">
        <v>6.6</v>
      </c>
      <c r="M36" s="29">
        <v>13</v>
      </c>
      <c r="N36" s="29">
        <v>0.33500000000000002</v>
      </c>
      <c r="O36" s="70">
        <v>3.179952770784393E-2</v>
      </c>
      <c r="P36" s="22">
        <v>5.0999999999999996</v>
      </c>
      <c r="Q36" s="23">
        <v>2</v>
      </c>
      <c r="R36" s="71">
        <v>1.2725553335625654</v>
      </c>
      <c r="S36" s="25">
        <v>32.127321077581229</v>
      </c>
      <c r="T36" s="24">
        <v>35.232275443037992</v>
      </c>
      <c r="U36" s="24">
        <v>31.68584829029535</v>
      </c>
      <c r="V36" s="24">
        <f t="shared" ref="V36:V37" si="3">T36+U36</f>
        <v>66.918123733333346</v>
      </c>
      <c r="X36" s="208"/>
    </row>
    <row r="37" spans="1:24" s="91" customFormat="1">
      <c r="A37" s="80" t="s">
        <v>1660</v>
      </c>
      <c r="B37" s="81">
        <v>42563</v>
      </c>
      <c r="C37" s="80" t="s">
        <v>1661</v>
      </c>
      <c r="D37" s="82">
        <v>0.33333333333333331</v>
      </c>
      <c r="E37" s="80" t="s">
        <v>1045</v>
      </c>
      <c r="F37" s="83">
        <v>0</v>
      </c>
      <c r="G37" s="83" t="s">
        <v>1646</v>
      </c>
      <c r="H37" s="80" t="s">
        <v>1045</v>
      </c>
      <c r="I37" s="85">
        <v>8</v>
      </c>
      <c r="J37" s="199">
        <v>1.9</v>
      </c>
      <c r="K37" s="84">
        <f t="shared" si="0"/>
        <v>0.23749999999999999</v>
      </c>
      <c r="L37" s="192">
        <v>0.5</v>
      </c>
      <c r="M37" s="85">
        <v>23</v>
      </c>
      <c r="N37" s="85">
        <v>7.6099999999999994</v>
      </c>
      <c r="O37" s="84">
        <v>0.88726253023170043</v>
      </c>
      <c r="P37" s="86">
        <v>6.45</v>
      </c>
      <c r="Q37" s="87">
        <v>31.6</v>
      </c>
      <c r="R37" s="88">
        <v>1.2390670353109188</v>
      </c>
      <c r="S37" s="89">
        <v>34.499849693606194</v>
      </c>
      <c r="T37" s="90">
        <v>8.7732658227848095</v>
      </c>
      <c r="U37" s="90">
        <v>3.7575695105485263</v>
      </c>
      <c r="V37" s="90">
        <f t="shared" si="3"/>
        <v>12.530835333333336</v>
      </c>
      <c r="X37" s="207" t="s">
        <v>1647</v>
      </c>
    </row>
    <row r="38" spans="1:24">
      <c r="A38" s="69"/>
      <c r="B38" s="19">
        <v>42563</v>
      </c>
      <c r="C38" s="69" t="s">
        <v>1661</v>
      </c>
      <c r="D38" s="20">
        <v>0.33333333333333331</v>
      </c>
      <c r="E38" s="69" t="s">
        <v>1045</v>
      </c>
      <c r="F38" s="18">
        <v>0</v>
      </c>
      <c r="G38" s="18" t="s">
        <v>1646</v>
      </c>
      <c r="H38" s="69" t="s">
        <v>1045</v>
      </c>
      <c r="I38" s="29">
        <v>8</v>
      </c>
      <c r="J38" s="200">
        <v>1.9</v>
      </c>
      <c r="K38" s="70">
        <f t="shared" si="0"/>
        <v>0.23749999999999999</v>
      </c>
      <c r="L38" s="193">
        <v>2</v>
      </c>
      <c r="M38" s="29">
        <v>23</v>
      </c>
      <c r="N38" s="29">
        <v>7.2750000000000004</v>
      </c>
      <c r="O38" s="70">
        <v>0.8482043242359556</v>
      </c>
      <c r="S38" s="72"/>
      <c r="X38" s="208"/>
    </row>
    <row r="39" spans="1:24">
      <c r="A39" s="69"/>
      <c r="B39" s="19">
        <v>42563</v>
      </c>
      <c r="C39" s="69" t="s">
        <v>1661</v>
      </c>
      <c r="D39" s="20">
        <v>0.33333333333333298</v>
      </c>
      <c r="E39" s="69" t="s">
        <v>1045</v>
      </c>
      <c r="F39" s="18">
        <v>0</v>
      </c>
      <c r="G39" s="18" t="s">
        <v>1646</v>
      </c>
      <c r="H39" s="69" t="s">
        <v>1045</v>
      </c>
      <c r="I39" s="29">
        <v>8</v>
      </c>
      <c r="J39" s="200">
        <v>1.9</v>
      </c>
      <c r="K39" s="70">
        <f t="shared" si="0"/>
        <v>0.23749999999999999</v>
      </c>
      <c r="L39" s="193">
        <v>4</v>
      </c>
      <c r="M39" s="29">
        <v>19.100000000000001</v>
      </c>
      <c r="N39" s="29">
        <v>1.5550000000000002</v>
      </c>
      <c r="O39" s="70">
        <v>0.16799682667107269</v>
      </c>
      <c r="S39" s="72"/>
      <c r="X39" s="208"/>
    </row>
    <row r="40" spans="1:24">
      <c r="A40" s="69"/>
      <c r="B40" s="19">
        <v>42563</v>
      </c>
      <c r="C40" s="69" t="s">
        <v>1661</v>
      </c>
      <c r="D40" s="20">
        <v>0.33333333333333298</v>
      </c>
      <c r="E40" s="69" t="s">
        <v>1045</v>
      </c>
      <c r="F40" s="18">
        <v>0</v>
      </c>
      <c r="G40" s="18" t="s">
        <v>1646</v>
      </c>
      <c r="H40" s="69" t="s">
        <v>1045</v>
      </c>
      <c r="I40" s="29">
        <v>8</v>
      </c>
      <c r="J40" s="200">
        <v>1.9</v>
      </c>
      <c r="K40" s="70">
        <f t="shared" si="0"/>
        <v>0.23749999999999999</v>
      </c>
      <c r="L40" s="193">
        <v>6</v>
      </c>
      <c r="M40" s="29">
        <v>12.4</v>
      </c>
      <c r="N40" s="29">
        <v>7.5000000000000011E-2</v>
      </c>
      <c r="O40" s="70">
        <v>7.0239794602467258E-3</v>
      </c>
      <c r="S40" s="72"/>
      <c r="X40" s="208"/>
    </row>
    <row r="41" spans="1:24">
      <c r="A41" s="69"/>
      <c r="B41" s="19">
        <v>42563</v>
      </c>
      <c r="C41" s="69" t="s">
        <v>1661</v>
      </c>
      <c r="D41" s="20">
        <v>0.33333333333333298</v>
      </c>
      <c r="E41" s="69" t="s">
        <v>1045</v>
      </c>
      <c r="F41" s="18">
        <v>0</v>
      </c>
      <c r="G41" s="18" t="s">
        <v>1646</v>
      </c>
      <c r="H41" s="69" t="s">
        <v>1045</v>
      </c>
      <c r="I41" s="29">
        <v>8</v>
      </c>
      <c r="J41" s="200">
        <v>1.9</v>
      </c>
      <c r="K41" s="70">
        <f t="shared" si="0"/>
        <v>0.23749999999999999</v>
      </c>
      <c r="L41" s="193">
        <v>7.5</v>
      </c>
      <c r="M41" s="29" t="s">
        <v>815</v>
      </c>
      <c r="N41" s="29" t="s">
        <v>815</v>
      </c>
      <c r="O41" s="29" t="s">
        <v>815</v>
      </c>
      <c r="P41" s="22">
        <v>6.31</v>
      </c>
      <c r="Q41" s="23">
        <v>71.2</v>
      </c>
      <c r="R41" s="71">
        <v>1.3730202283175046</v>
      </c>
      <c r="S41" s="25">
        <v>199.98432419932936</v>
      </c>
      <c r="T41" s="24">
        <v>2.5000000000000001E-2</v>
      </c>
      <c r="U41" s="24">
        <v>147.03529780590719</v>
      </c>
      <c r="V41" s="24">
        <f t="shared" ref="V41:V42" si="4">T41+U41</f>
        <v>147.0602978059072</v>
      </c>
      <c r="X41" s="208"/>
    </row>
    <row r="42" spans="1:24" s="91" customFormat="1">
      <c r="A42" s="80" t="s">
        <v>1662</v>
      </c>
      <c r="B42" s="81">
        <v>42563</v>
      </c>
      <c r="C42" s="80" t="s">
        <v>1663</v>
      </c>
      <c r="D42" s="83" t="s">
        <v>815</v>
      </c>
      <c r="E42" s="80" t="s">
        <v>1045</v>
      </c>
      <c r="F42" s="83">
        <v>1</v>
      </c>
      <c r="G42" s="83" t="s">
        <v>1646</v>
      </c>
      <c r="H42" s="80" t="s">
        <v>1045</v>
      </c>
      <c r="I42" s="85">
        <v>18</v>
      </c>
      <c r="J42" s="199">
        <v>6.65</v>
      </c>
      <c r="K42" s="84">
        <f t="shared" si="0"/>
        <v>0.36944444444444446</v>
      </c>
      <c r="L42" s="192">
        <v>0.5</v>
      </c>
      <c r="M42" s="85">
        <v>24</v>
      </c>
      <c r="N42" s="92">
        <v>8.51</v>
      </c>
      <c r="O42" s="84">
        <v>1.0110490513361798</v>
      </c>
      <c r="P42" s="86">
        <v>6.73</v>
      </c>
      <c r="Q42" s="87">
        <v>12</v>
      </c>
      <c r="R42" s="88">
        <v>0.97116064929774715</v>
      </c>
      <c r="S42" s="89">
        <v>33.313585385593711</v>
      </c>
      <c r="T42" s="90">
        <v>1.5588860759493677</v>
      </c>
      <c r="U42" s="90">
        <v>0.96513325738396605</v>
      </c>
      <c r="V42" s="90">
        <f t="shared" si="4"/>
        <v>2.5240193333333338</v>
      </c>
      <c r="X42" s="207" t="s">
        <v>1647</v>
      </c>
    </row>
    <row r="43" spans="1:24">
      <c r="A43" s="69"/>
      <c r="B43" s="19">
        <v>42563</v>
      </c>
      <c r="C43" s="69" t="s">
        <v>1663</v>
      </c>
      <c r="D43" s="18" t="s">
        <v>815</v>
      </c>
      <c r="E43" s="69" t="s">
        <v>1045</v>
      </c>
      <c r="F43" s="18">
        <v>1</v>
      </c>
      <c r="G43" s="18" t="s">
        <v>1646</v>
      </c>
      <c r="H43" s="69" t="s">
        <v>1045</v>
      </c>
      <c r="I43" s="29">
        <v>18</v>
      </c>
      <c r="J43" s="200">
        <v>6.65</v>
      </c>
      <c r="K43" s="70">
        <f t="shared" si="0"/>
        <v>0.36944444444444446</v>
      </c>
      <c r="L43" s="193">
        <v>2</v>
      </c>
      <c r="M43" s="29">
        <v>23.9</v>
      </c>
      <c r="N43" s="73">
        <v>8.56</v>
      </c>
      <c r="O43" s="70">
        <v>1.0150893463524706</v>
      </c>
      <c r="S43" s="72"/>
      <c r="X43" s="208"/>
    </row>
    <row r="44" spans="1:24" s="181" customFormat="1">
      <c r="A44" s="225"/>
      <c r="B44" s="226">
        <v>42563</v>
      </c>
      <c r="C44" s="225" t="s">
        <v>1663</v>
      </c>
      <c r="D44" s="221" t="s">
        <v>815</v>
      </c>
      <c r="E44" s="225" t="s">
        <v>1045</v>
      </c>
      <c r="F44" s="221">
        <v>1</v>
      </c>
      <c r="G44" s="221" t="s">
        <v>1646</v>
      </c>
      <c r="H44" s="225" t="s">
        <v>1045</v>
      </c>
      <c r="I44" s="227">
        <v>18</v>
      </c>
      <c r="J44" s="228">
        <v>6.65</v>
      </c>
      <c r="K44" s="229">
        <f t="shared" si="0"/>
        <v>0.36944444444444446</v>
      </c>
      <c r="L44" s="230">
        <v>3</v>
      </c>
      <c r="M44" s="227" t="s">
        <v>815</v>
      </c>
      <c r="N44" s="231" t="s">
        <v>815</v>
      </c>
      <c r="O44" s="227" t="s">
        <v>815</v>
      </c>
      <c r="P44" s="223">
        <v>6.89</v>
      </c>
      <c r="Q44" s="224">
        <v>13.9</v>
      </c>
      <c r="R44" s="232">
        <v>0.87069575454280768</v>
      </c>
      <c r="S44" s="233">
        <v>35.092981847612435</v>
      </c>
      <c r="T44" s="222">
        <v>2.0446784810126584</v>
      </c>
      <c r="U44" s="222">
        <v>0.33041285232067497</v>
      </c>
      <c r="V44" s="222">
        <f>T44+U44</f>
        <v>2.3750913333333332</v>
      </c>
      <c r="W44" s="234"/>
      <c r="X44" s="235" t="s">
        <v>1647</v>
      </c>
    </row>
    <row r="45" spans="1:24">
      <c r="A45" s="69"/>
      <c r="B45" s="19">
        <v>42563</v>
      </c>
      <c r="C45" s="69" t="s">
        <v>1663</v>
      </c>
      <c r="D45" s="18" t="s">
        <v>815</v>
      </c>
      <c r="E45" s="69" t="s">
        <v>1045</v>
      </c>
      <c r="F45" s="18">
        <v>1</v>
      </c>
      <c r="G45" s="18" t="s">
        <v>1646</v>
      </c>
      <c r="H45" s="69" t="s">
        <v>1045</v>
      </c>
      <c r="I45" s="29">
        <v>18</v>
      </c>
      <c r="J45" s="200">
        <v>6.65</v>
      </c>
      <c r="K45" s="70">
        <f t="shared" si="0"/>
        <v>0.36944444444444446</v>
      </c>
      <c r="L45" s="193">
        <v>4</v>
      </c>
      <c r="M45" s="29">
        <v>23.9</v>
      </c>
      <c r="N45" s="73">
        <v>8.49</v>
      </c>
      <c r="O45" s="70">
        <v>1.0067883820715509</v>
      </c>
      <c r="S45" s="72"/>
      <c r="X45" s="208"/>
    </row>
    <row r="46" spans="1:24">
      <c r="A46" s="69"/>
      <c r="B46" s="19">
        <v>42563</v>
      </c>
      <c r="C46" s="69" t="s">
        <v>1663</v>
      </c>
      <c r="D46" s="18" t="s">
        <v>815</v>
      </c>
      <c r="E46" s="69" t="s">
        <v>1045</v>
      </c>
      <c r="F46" s="18">
        <v>1</v>
      </c>
      <c r="G46" s="18" t="s">
        <v>1646</v>
      </c>
      <c r="H46" s="69" t="s">
        <v>1045</v>
      </c>
      <c r="I46" s="29">
        <v>18</v>
      </c>
      <c r="J46" s="200">
        <v>6.65</v>
      </c>
      <c r="K46" s="70">
        <f t="shared" si="0"/>
        <v>0.36944444444444446</v>
      </c>
      <c r="L46" s="193">
        <v>6</v>
      </c>
      <c r="M46" s="29">
        <v>20.7</v>
      </c>
      <c r="N46" s="73">
        <v>11.55</v>
      </c>
      <c r="O46" s="70">
        <v>1.2881742630110642</v>
      </c>
      <c r="S46" s="72"/>
      <c r="X46" s="208"/>
    </row>
    <row r="47" spans="1:24">
      <c r="A47" s="69"/>
      <c r="B47" s="19">
        <v>42563</v>
      </c>
      <c r="C47" s="69" t="s">
        <v>1663</v>
      </c>
      <c r="D47" s="18" t="s">
        <v>815</v>
      </c>
      <c r="E47" s="69" t="s">
        <v>1045</v>
      </c>
      <c r="F47" s="18">
        <v>1</v>
      </c>
      <c r="G47" s="18" t="s">
        <v>1646</v>
      </c>
      <c r="H47" s="69" t="s">
        <v>1045</v>
      </c>
      <c r="I47" s="29">
        <v>18</v>
      </c>
      <c r="J47" s="200">
        <v>6.65</v>
      </c>
      <c r="K47" s="70">
        <f t="shared" si="0"/>
        <v>0.36944444444444446</v>
      </c>
      <c r="L47" s="193">
        <v>8</v>
      </c>
      <c r="M47" s="29">
        <v>15.3</v>
      </c>
      <c r="N47" s="73">
        <v>12.405000000000001</v>
      </c>
      <c r="O47" s="70">
        <v>1.2383699702665121</v>
      </c>
      <c r="S47" s="72"/>
      <c r="X47" s="208"/>
    </row>
    <row r="48" spans="1:24">
      <c r="A48" s="69"/>
      <c r="B48" s="19">
        <v>42563</v>
      </c>
      <c r="C48" s="69" t="s">
        <v>1663</v>
      </c>
      <c r="D48" s="18" t="s">
        <v>815</v>
      </c>
      <c r="E48" s="69" t="s">
        <v>1045</v>
      </c>
      <c r="F48" s="18">
        <v>1</v>
      </c>
      <c r="G48" s="18" t="s">
        <v>1646</v>
      </c>
      <c r="H48" s="69" t="s">
        <v>1045</v>
      </c>
      <c r="I48" s="29">
        <v>18</v>
      </c>
      <c r="J48" s="200">
        <v>6.65</v>
      </c>
      <c r="K48" s="70">
        <f t="shared" si="0"/>
        <v>0.36944444444444446</v>
      </c>
      <c r="L48" s="193">
        <v>9</v>
      </c>
      <c r="M48" s="29" t="s">
        <v>815</v>
      </c>
      <c r="N48" s="73" t="s">
        <v>815</v>
      </c>
      <c r="O48" s="29" t="s">
        <v>815</v>
      </c>
      <c r="P48" s="22">
        <v>6.87</v>
      </c>
      <c r="Q48" s="23">
        <v>12.7</v>
      </c>
      <c r="R48" s="71">
        <v>0.9376723510461008</v>
      </c>
      <c r="S48" s="25">
        <v>41.172600000000003</v>
      </c>
      <c r="T48" s="24">
        <v>0.90632911392405058</v>
      </c>
      <c r="U48" s="24">
        <v>0.82722621940928287</v>
      </c>
      <c r="V48" s="24">
        <f>T48+U48</f>
        <v>1.7335553333333333</v>
      </c>
      <c r="X48" s="208"/>
    </row>
    <row r="49" spans="1:24">
      <c r="A49" s="69"/>
      <c r="B49" s="19">
        <v>42563</v>
      </c>
      <c r="C49" s="69" t="s">
        <v>1663</v>
      </c>
      <c r="D49" s="18" t="s">
        <v>815</v>
      </c>
      <c r="E49" s="69" t="s">
        <v>1045</v>
      </c>
      <c r="F49" s="18">
        <v>1</v>
      </c>
      <c r="G49" s="18" t="s">
        <v>1646</v>
      </c>
      <c r="H49" s="69" t="s">
        <v>1045</v>
      </c>
      <c r="I49" s="29">
        <v>18</v>
      </c>
      <c r="J49" s="200">
        <v>6.65</v>
      </c>
      <c r="K49" s="70">
        <f t="shared" si="0"/>
        <v>0.36944444444444446</v>
      </c>
      <c r="L49" s="193">
        <v>10</v>
      </c>
      <c r="M49" s="29">
        <v>12.5</v>
      </c>
      <c r="N49" s="73">
        <v>12.745000000000001</v>
      </c>
      <c r="O49" s="70">
        <v>1.1963046271959292</v>
      </c>
      <c r="S49" s="72"/>
      <c r="X49" s="208"/>
    </row>
    <row r="50" spans="1:24">
      <c r="A50" s="69"/>
      <c r="B50" s="19">
        <v>42563</v>
      </c>
      <c r="C50" s="69" t="s">
        <v>1663</v>
      </c>
      <c r="D50" s="18" t="s">
        <v>815</v>
      </c>
      <c r="E50" s="69" t="s">
        <v>1045</v>
      </c>
      <c r="F50" s="18">
        <v>1</v>
      </c>
      <c r="G50" s="18" t="s">
        <v>1646</v>
      </c>
      <c r="H50" s="69" t="s">
        <v>1045</v>
      </c>
      <c r="I50" s="29">
        <v>18</v>
      </c>
      <c r="J50" s="200">
        <v>6.65</v>
      </c>
      <c r="K50" s="70">
        <f t="shared" si="0"/>
        <v>0.36944444444444446</v>
      </c>
      <c r="L50" s="193">
        <v>12</v>
      </c>
      <c r="M50" s="29">
        <v>10.7</v>
      </c>
      <c r="N50" s="73">
        <v>9.8249999999999993</v>
      </c>
      <c r="O50" s="70">
        <v>0.88496252494431826</v>
      </c>
      <c r="S50" s="72"/>
      <c r="X50" s="208"/>
    </row>
    <row r="51" spans="1:24">
      <c r="A51" s="69"/>
      <c r="B51" s="19">
        <v>42563</v>
      </c>
      <c r="C51" s="69" t="s">
        <v>1663</v>
      </c>
      <c r="D51" s="18" t="s">
        <v>815</v>
      </c>
      <c r="E51" s="69" t="s">
        <v>1045</v>
      </c>
      <c r="F51" s="18">
        <v>1</v>
      </c>
      <c r="G51" s="18" t="s">
        <v>1646</v>
      </c>
      <c r="H51" s="69" t="s">
        <v>1045</v>
      </c>
      <c r="I51" s="29">
        <v>18</v>
      </c>
      <c r="J51" s="200">
        <v>6.65</v>
      </c>
      <c r="K51" s="70">
        <f t="shared" si="0"/>
        <v>0.36944444444444446</v>
      </c>
      <c r="L51" s="193">
        <v>14</v>
      </c>
      <c r="M51" s="29">
        <v>9.9</v>
      </c>
      <c r="N51" s="73">
        <v>3.83</v>
      </c>
      <c r="O51" s="70">
        <v>0.33856626953049473</v>
      </c>
      <c r="S51" s="72"/>
      <c r="X51" s="208"/>
    </row>
    <row r="52" spans="1:24">
      <c r="A52" s="69"/>
      <c r="B52" s="19">
        <v>42563</v>
      </c>
      <c r="C52" s="69" t="s">
        <v>1663</v>
      </c>
      <c r="D52" s="18" t="s">
        <v>815</v>
      </c>
      <c r="E52" s="69" t="s">
        <v>1045</v>
      </c>
      <c r="F52" s="18">
        <v>1</v>
      </c>
      <c r="G52" s="18" t="s">
        <v>1646</v>
      </c>
      <c r="H52" s="69" t="s">
        <v>1045</v>
      </c>
      <c r="I52" s="29">
        <v>18</v>
      </c>
      <c r="J52" s="200">
        <v>6.65</v>
      </c>
      <c r="K52" s="70">
        <f t="shared" si="0"/>
        <v>0.36944444444444446</v>
      </c>
      <c r="L52" s="193">
        <v>16</v>
      </c>
      <c r="M52" s="29">
        <v>9.5</v>
      </c>
      <c r="N52" s="73">
        <v>3.54</v>
      </c>
      <c r="O52" s="70">
        <v>0.3099774498638565</v>
      </c>
      <c r="S52" s="72"/>
      <c r="X52" s="208"/>
    </row>
    <row r="53" spans="1:24">
      <c r="A53" s="69"/>
      <c r="B53" s="19">
        <v>42563</v>
      </c>
      <c r="C53" s="69" t="s">
        <v>1663</v>
      </c>
      <c r="D53" s="18" t="s">
        <v>815</v>
      </c>
      <c r="E53" s="69" t="s">
        <v>1045</v>
      </c>
      <c r="F53" s="18">
        <v>1</v>
      </c>
      <c r="G53" s="18" t="s">
        <v>1646</v>
      </c>
      <c r="H53" s="69" t="s">
        <v>1045</v>
      </c>
      <c r="I53" s="29">
        <v>18</v>
      </c>
      <c r="J53" s="200">
        <v>6.65</v>
      </c>
      <c r="K53" s="70">
        <f t="shared" si="0"/>
        <v>0.36944444444444446</v>
      </c>
      <c r="L53" s="193">
        <v>17</v>
      </c>
      <c r="M53" s="29" t="s">
        <v>815</v>
      </c>
      <c r="N53" s="73" t="s">
        <v>815</v>
      </c>
      <c r="O53" s="29" t="s">
        <v>815</v>
      </c>
      <c r="P53" s="22">
        <v>6.22</v>
      </c>
      <c r="Q53" s="23">
        <v>29.2</v>
      </c>
      <c r="R53" s="71">
        <v>1.0716255440526867</v>
      </c>
      <c r="S53" s="25">
        <v>75.722534397040121</v>
      </c>
      <c r="T53" s="24">
        <v>2.5000000000000001E-2</v>
      </c>
      <c r="U53" s="24">
        <v>87.536892649789039</v>
      </c>
      <c r="V53" s="24">
        <f>T53+U53</f>
        <v>87.561892649789044</v>
      </c>
      <c r="X53" s="208"/>
    </row>
    <row r="54" spans="1:24">
      <c r="A54" s="69"/>
      <c r="B54" s="19">
        <v>42563</v>
      </c>
      <c r="C54" s="69" t="s">
        <v>1663</v>
      </c>
      <c r="D54" s="18" t="s">
        <v>815</v>
      </c>
      <c r="E54" s="69" t="s">
        <v>1045</v>
      </c>
      <c r="F54" s="18">
        <v>1</v>
      </c>
      <c r="G54" s="18" t="s">
        <v>1646</v>
      </c>
      <c r="H54" s="69" t="s">
        <v>1045</v>
      </c>
      <c r="I54" s="29">
        <v>18</v>
      </c>
      <c r="J54" s="200">
        <v>6.65</v>
      </c>
      <c r="K54" s="70">
        <f t="shared" si="0"/>
        <v>0.36944444444444446</v>
      </c>
      <c r="L54" s="193">
        <v>17.5</v>
      </c>
      <c r="M54" s="29">
        <v>9.1999999999999993</v>
      </c>
      <c r="N54" s="73">
        <v>3.7850000000000001</v>
      </c>
      <c r="O54" s="70">
        <v>0.32906714289895206</v>
      </c>
      <c r="S54" s="72"/>
      <c r="T54" s="18"/>
      <c r="U54" s="18"/>
      <c r="V54" s="18"/>
      <c r="X54" s="208"/>
    </row>
    <row r="55" spans="1:24" s="104" customFormat="1">
      <c r="A55" s="93" t="s">
        <v>1664</v>
      </c>
      <c r="B55" s="94">
        <v>42563</v>
      </c>
      <c r="C55" s="95" t="s">
        <v>815</v>
      </c>
      <c r="D55" s="96" t="s">
        <v>815</v>
      </c>
      <c r="E55" s="96" t="s">
        <v>815</v>
      </c>
      <c r="F55" s="96" t="s">
        <v>815</v>
      </c>
      <c r="G55" s="96" t="s">
        <v>815</v>
      </c>
      <c r="H55" s="96" t="s">
        <v>815</v>
      </c>
      <c r="I55" s="97" t="s">
        <v>815</v>
      </c>
      <c r="J55" s="201" t="s">
        <v>815</v>
      </c>
      <c r="K55" s="98" t="s">
        <v>815</v>
      </c>
      <c r="L55" s="194" t="s">
        <v>815</v>
      </c>
      <c r="M55" s="97" t="s">
        <v>815</v>
      </c>
      <c r="N55" s="97" t="s">
        <v>815</v>
      </c>
      <c r="O55" s="97" t="s">
        <v>815</v>
      </c>
      <c r="P55" s="99">
        <v>6.4</v>
      </c>
      <c r="Q55" s="100">
        <v>41.400000000000006</v>
      </c>
      <c r="R55" s="101">
        <v>1.60743831607903</v>
      </c>
      <c r="S55" s="102">
        <v>90.550838247196197</v>
      </c>
      <c r="T55" s="103">
        <v>3.0960202531645562</v>
      </c>
      <c r="U55" s="103">
        <v>2.4122870801687775</v>
      </c>
      <c r="V55" s="103">
        <f t="shared" ref="V55:V58" si="5">T55+U55</f>
        <v>5.5083073333333337</v>
      </c>
      <c r="X55" s="209" t="s">
        <v>1665</v>
      </c>
    </row>
    <row r="56" spans="1:24">
      <c r="A56" s="93" t="s">
        <v>1666</v>
      </c>
      <c r="B56" s="94">
        <v>42563</v>
      </c>
      <c r="C56" s="95" t="s">
        <v>815</v>
      </c>
      <c r="D56" s="96" t="s">
        <v>815</v>
      </c>
      <c r="E56" s="96" t="s">
        <v>815</v>
      </c>
      <c r="F56" s="96" t="s">
        <v>815</v>
      </c>
      <c r="G56" s="96" t="s">
        <v>815</v>
      </c>
      <c r="H56" s="96" t="s">
        <v>815</v>
      </c>
      <c r="I56" s="97" t="s">
        <v>815</v>
      </c>
      <c r="J56" s="201" t="s">
        <v>815</v>
      </c>
      <c r="K56" s="98" t="s">
        <v>815</v>
      </c>
      <c r="L56" s="194" t="s">
        <v>815</v>
      </c>
      <c r="M56" s="97" t="s">
        <v>815</v>
      </c>
      <c r="N56" s="97" t="s">
        <v>815</v>
      </c>
      <c r="O56" s="97" t="s">
        <v>815</v>
      </c>
      <c r="P56" s="99">
        <v>6.02</v>
      </c>
      <c r="Q56" s="100">
        <v>23.3</v>
      </c>
      <c r="R56" s="101">
        <v>2.2102276846086659</v>
      </c>
      <c r="S56" s="102">
        <v>72.7568736270089</v>
      </c>
      <c r="T56" s="103">
        <v>7.5599932489451493</v>
      </c>
      <c r="U56" s="103">
        <v>15.636815639943741</v>
      </c>
      <c r="V56" s="103">
        <f t="shared" si="5"/>
        <v>23.196808888888889</v>
      </c>
      <c r="X56" s="208"/>
    </row>
    <row r="57" spans="1:24">
      <c r="A57" s="93" t="s">
        <v>1667</v>
      </c>
      <c r="B57" s="94">
        <v>42563</v>
      </c>
      <c r="C57" s="95" t="s">
        <v>815</v>
      </c>
      <c r="D57" s="96" t="s">
        <v>815</v>
      </c>
      <c r="E57" s="96" t="s">
        <v>815</v>
      </c>
      <c r="F57" s="96" t="s">
        <v>815</v>
      </c>
      <c r="G57" s="96" t="s">
        <v>815</v>
      </c>
      <c r="H57" s="96" t="s">
        <v>815</v>
      </c>
      <c r="I57" s="97" t="s">
        <v>815</v>
      </c>
      <c r="J57" s="201" t="s">
        <v>815</v>
      </c>
      <c r="K57" s="98" t="s">
        <v>815</v>
      </c>
      <c r="L57" s="194" t="s">
        <v>815</v>
      </c>
      <c r="M57" s="97" t="s">
        <v>815</v>
      </c>
      <c r="N57" s="97" t="s">
        <v>815</v>
      </c>
      <c r="O57" s="97" t="s">
        <v>815</v>
      </c>
      <c r="P57" s="99">
        <v>6.93</v>
      </c>
      <c r="Q57" s="100">
        <v>62.9</v>
      </c>
      <c r="R57" s="101">
        <v>1.4734851230724442</v>
      </c>
      <c r="S57" s="102">
        <v>27.530546884032834</v>
      </c>
      <c r="T57" s="103">
        <v>3.6833215189873418</v>
      </c>
      <c r="U57" s="103">
        <v>3.864153814345991</v>
      </c>
      <c r="V57" s="103">
        <f t="shared" si="5"/>
        <v>7.5474753333333329</v>
      </c>
      <c r="X57" s="208"/>
    </row>
    <row r="58" spans="1:24" s="104" customFormat="1">
      <c r="A58" s="95" t="s">
        <v>1653</v>
      </c>
      <c r="B58" s="236">
        <v>42577</v>
      </c>
      <c r="C58" s="95" t="s">
        <v>1668</v>
      </c>
      <c r="D58" s="237">
        <v>0.33333333333333331</v>
      </c>
      <c r="E58" s="95" t="s">
        <v>1045</v>
      </c>
      <c r="F58" s="96">
        <v>2</v>
      </c>
      <c r="G58" s="96" t="s">
        <v>1656</v>
      </c>
      <c r="H58" s="95" t="s">
        <v>1652</v>
      </c>
      <c r="I58" s="97">
        <v>6.8</v>
      </c>
      <c r="J58" s="201">
        <v>1.1000000000000001</v>
      </c>
      <c r="K58" s="98">
        <f t="shared" si="0"/>
        <v>0.16176470588235295</v>
      </c>
      <c r="L58" s="194">
        <v>0.5</v>
      </c>
      <c r="M58" s="97">
        <v>26.7</v>
      </c>
      <c r="N58" s="97">
        <v>7.8900000000000006</v>
      </c>
      <c r="O58" s="98">
        <v>0.98496572522276904</v>
      </c>
      <c r="P58" s="99">
        <v>6.85</v>
      </c>
      <c r="Q58" s="100">
        <v>11.7</v>
      </c>
      <c r="R58" s="101">
        <v>0.9376723510461008</v>
      </c>
      <c r="S58" s="102">
        <v>30.941056769568728</v>
      </c>
      <c r="T58" s="103">
        <v>5.2639594936708862</v>
      </c>
      <c r="U58" s="103">
        <v>1.6419798396624465</v>
      </c>
      <c r="V58" s="103">
        <f t="shared" si="5"/>
        <v>6.9059393333333325</v>
      </c>
      <c r="W58" s="185"/>
      <c r="X58" s="209" t="s">
        <v>1647</v>
      </c>
    </row>
    <row r="59" spans="1:24">
      <c r="A59" s="69"/>
      <c r="B59" s="19">
        <v>42577</v>
      </c>
      <c r="C59" s="69" t="s">
        <v>1668</v>
      </c>
      <c r="D59" s="20">
        <v>0.33333333333333331</v>
      </c>
      <c r="E59" s="69" t="s">
        <v>1045</v>
      </c>
      <c r="F59" s="18">
        <v>2</v>
      </c>
      <c r="G59" s="18" t="s">
        <v>1656</v>
      </c>
      <c r="H59" s="69" t="s">
        <v>1652</v>
      </c>
      <c r="I59" s="29">
        <v>6.8</v>
      </c>
      <c r="J59" s="200">
        <v>1.1000000000000001</v>
      </c>
      <c r="K59" s="70">
        <f t="shared" si="0"/>
        <v>0.16176470588235295</v>
      </c>
      <c r="L59" s="193">
        <v>2</v>
      </c>
      <c r="M59" s="29">
        <v>26.7</v>
      </c>
      <c r="N59" s="29">
        <v>7.6850000000000005</v>
      </c>
      <c r="O59" s="70">
        <v>0.95937409357883152</v>
      </c>
      <c r="S59" s="72"/>
      <c r="X59" s="208"/>
    </row>
    <row r="60" spans="1:24">
      <c r="A60" s="69"/>
      <c r="B60" s="19">
        <v>42577</v>
      </c>
      <c r="C60" s="69" t="s">
        <v>1668</v>
      </c>
      <c r="D60" s="20">
        <v>0.33333333333333298</v>
      </c>
      <c r="E60" s="69" t="s">
        <v>1045</v>
      </c>
      <c r="F60" s="18">
        <v>2</v>
      </c>
      <c r="G60" s="18" t="s">
        <v>1656</v>
      </c>
      <c r="H60" s="69" t="s">
        <v>1652</v>
      </c>
      <c r="I60" s="29">
        <v>6.8</v>
      </c>
      <c r="J60" s="200">
        <v>1.1000000000000001</v>
      </c>
      <c r="K60" s="70">
        <f t="shared" si="0"/>
        <v>0.16176470588235295</v>
      </c>
      <c r="L60" s="193">
        <v>4</v>
      </c>
      <c r="M60" s="29">
        <v>26.3</v>
      </c>
      <c r="N60" s="29">
        <v>7.79</v>
      </c>
      <c r="O60" s="70">
        <v>0.96548671648534468</v>
      </c>
      <c r="S60" s="72"/>
      <c r="X60" s="208"/>
    </row>
    <row r="61" spans="1:24">
      <c r="A61" s="69"/>
      <c r="B61" s="19">
        <v>42577</v>
      </c>
      <c r="C61" s="69" t="s">
        <v>1668</v>
      </c>
      <c r="D61" s="20">
        <v>0.33333333333333298</v>
      </c>
      <c r="E61" s="69" t="s">
        <v>1045</v>
      </c>
      <c r="F61" s="18">
        <v>2</v>
      </c>
      <c r="G61" s="18" t="s">
        <v>1656</v>
      </c>
      <c r="H61" s="69" t="s">
        <v>1652</v>
      </c>
      <c r="I61" s="29">
        <v>6.8</v>
      </c>
      <c r="J61" s="200">
        <v>1.1000000000000001</v>
      </c>
      <c r="K61" s="70">
        <f t="shared" si="0"/>
        <v>0.16176470588235295</v>
      </c>
      <c r="L61" s="193">
        <v>5</v>
      </c>
      <c r="M61" s="29">
        <v>25.2</v>
      </c>
      <c r="N61" s="29">
        <v>1.415</v>
      </c>
      <c r="O61" s="70">
        <v>0.1718917433137023</v>
      </c>
      <c r="S61" s="72"/>
      <c r="X61" s="208"/>
    </row>
    <row r="62" spans="1:24">
      <c r="A62" s="69"/>
      <c r="B62" s="19">
        <v>42577</v>
      </c>
      <c r="C62" s="69" t="s">
        <v>1668</v>
      </c>
      <c r="D62" s="20">
        <v>0.33333333333333298</v>
      </c>
      <c r="E62" s="69" t="s">
        <v>1045</v>
      </c>
      <c r="F62" s="18">
        <v>2</v>
      </c>
      <c r="G62" s="18" t="s">
        <v>1656</v>
      </c>
      <c r="H62" s="69" t="s">
        <v>1652</v>
      </c>
      <c r="I62" s="29">
        <v>6.8</v>
      </c>
      <c r="J62" s="200">
        <v>1.1000000000000001</v>
      </c>
      <c r="K62" s="70">
        <f t="shared" si="0"/>
        <v>0.16176470588235295</v>
      </c>
      <c r="L62" s="193">
        <v>5.5</v>
      </c>
      <c r="M62" s="29" t="s">
        <v>815</v>
      </c>
      <c r="N62" s="29" t="s">
        <v>815</v>
      </c>
      <c r="O62" s="29" t="s">
        <v>815</v>
      </c>
      <c r="P62" s="22">
        <v>6.02</v>
      </c>
      <c r="Q62" s="23">
        <v>15.4</v>
      </c>
      <c r="R62" s="71">
        <v>1.6744149125823229</v>
      </c>
      <c r="S62" s="25">
        <v>32.127321077581229</v>
      </c>
      <c r="T62" s="24">
        <v>24.137356962025322</v>
      </c>
      <c r="U62" s="24">
        <v>5.9211583713080103</v>
      </c>
      <c r="V62" s="24">
        <f>T62+U62</f>
        <v>30.058515333333332</v>
      </c>
      <c r="X62" s="208"/>
    </row>
    <row r="63" spans="1:24">
      <c r="A63" s="69"/>
      <c r="B63" s="19">
        <v>42577</v>
      </c>
      <c r="C63" s="69" t="s">
        <v>1668</v>
      </c>
      <c r="D63" s="20">
        <v>0.33333333333333298</v>
      </c>
      <c r="E63" s="69" t="s">
        <v>1045</v>
      </c>
      <c r="F63" s="18">
        <v>2</v>
      </c>
      <c r="G63" s="18" t="s">
        <v>1656</v>
      </c>
      <c r="H63" s="69" t="s">
        <v>1652</v>
      </c>
      <c r="I63" s="29">
        <v>6.8</v>
      </c>
      <c r="J63" s="200">
        <v>1.1000000000000001</v>
      </c>
      <c r="K63" s="70">
        <f t="shared" si="0"/>
        <v>0.16176470588235295</v>
      </c>
      <c r="L63" s="193">
        <v>6</v>
      </c>
      <c r="M63" s="29">
        <v>24.2</v>
      </c>
      <c r="N63" s="29">
        <v>0.23499999999999999</v>
      </c>
      <c r="O63" s="70">
        <v>2.802407831805372E-2</v>
      </c>
      <c r="S63" s="72"/>
      <c r="X63" s="208"/>
    </row>
    <row r="64" spans="1:24" s="104" customFormat="1">
      <c r="A64" s="95" t="s">
        <v>1575</v>
      </c>
      <c r="B64" s="236">
        <v>42577</v>
      </c>
      <c r="C64" s="95" t="s">
        <v>1658</v>
      </c>
      <c r="D64" s="237">
        <v>0.33333333333333331</v>
      </c>
      <c r="E64" s="95" t="s">
        <v>1045</v>
      </c>
      <c r="F64" s="96">
        <v>2</v>
      </c>
      <c r="G64" s="96" t="s">
        <v>1656</v>
      </c>
      <c r="H64" s="95" t="s">
        <v>1045</v>
      </c>
      <c r="I64" s="97">
        <v>7.5</v>
      </c>
      <c r="J64" s="201">
        <v>2.4500000000000002</v>
      </c>
      <c r="K64" s="98">
        <f t="shared" si="0"/>
        <v>0.32666666666666672</v>
      </c>
      <c r="L64" s="194">
        <v>0.5</v>
      </c>
      <c r="M64" s="97">
        <v>27.5</v>
      </c>
      <c r="N64" s="97">
        <v>7.01</v>
      </c>
      <c r="O64" s="98">
        <v>0.88773454847841571</v>
      </c>
      <c r="P64" s="99">
        <v>5.4</v>
      </c>
      <c r="Q64" s="100">
        <v>1.5000000000000002</v>
      </c>
      <c r="R64" s="101">
        <v>1.2055787370592723</v>
      </c>
      <c r="S64" s="102">
        <v>30.644490692565615</v>
      </c>
      <c r="T64" s="103">
        <v>9.0052860759493658</v>
      </c>
      <c r="U64" s="103">
        <v>1.5416325907173027</v>
      </c>
      <c r="V64" s="103">
        <f>T64+U64</f>
        <v>10.546918666666668</v>
      </c>
      <c r="W64" s="185"/>
      <c r="X64" s="209" t="s">
        <v>1647</v>
      </c>
    </row>
    <row r="65" spans="1:24">
      <c r="A65" s="18"/>
      <c r="B65" s="19">
        <v>42577</v>
      </c>
      <c r="C65" s="69" t="s">
        <v>1658</v>
      </c>
      <c r="D65" s="20">
        <v>0.33333333333333331</v>
      </c>
      <c r="E65" s="69" t="s">
        <v>1045</v>
      </c>
      <c r="F65" s="18">
        <v>2</v>
      </c>
      <c r="G65" s="18" t="s">
        <v>1656</v>
      </c>
      <c r="H65" s="69" t="s">
        <v>1045</v>
      </c>
      <c r="I65" s="29">
        <v>7.5</v>
      </c>
      <c r="J65" s="200">
        <v>2.4500000000000002</v>
      </c>
      <c r="K65" s="70">
        <f t="shared" si="0"/>
        <v>0.32666666666666672</v>
      </c>
      <c r="L65" s="193">
        <v>2</v>
      </c>
      <c r="M65" s="29">
        <v>27.5</v>
      </c>
      <c r="N65" s="29">
        <v>6.9399999999999995</v>
      </c>
      <c r="O65" s="70">
        <v>0.87886986682456558</v>
      </c>
      <c r="S65" s="72"/>
      <c r="X65" s="208"/>
    </row>
    <row r="66" spans="1:24">
      <c r="A66" s="69"/>
      <c r="B66" s="19">
        <v>42577</v>
      </c>
      <c r="C66" s="69" t="s">
        <v>1658</v>
      </c>
      <c r="D66" s="20">
        <v>0.33333333333333331</v>
      </c>
      <c r="E66" s="69" t="s">
        <v>1045</v>
      </c>
      <c r="F66" s="18">
        <v>2</v>
      </c>
      <c r="G66" s="18" t="s">
        <v>1656</v>
      </c>
      <c r="H66" s="69" t="s">
        <v>1045</v>
      </c>
      <c r="I66" s="29">
        <v>7.5</v>
      </c>
      <c r="J66" s="200">
        <v>2.4500000000000002</v>
      </c>
      <c r="K66" s="70">
        <f t="shared" si="0"/>
        <v>0.32666666666666672</v>
      </c>
      <c r="L66" s="193">
        <v>4</v>
      </c>
      <c r="M66" s="29">
        <v>24.7</v>
      </c>
      <c r="N66" s="29">
        <v>3.8149999999999999</v>
      </c>
      <c r="O66" s="70">
        <v>0.45918721537873031</v>
      </c>
      <c r="S66" s="72"/>
      <c r="X66" s="208"/>
    </row>
    <row r="67" spans="1:24">
      <c r="A67" s="69"/>
      <c r="B67" s="19">
        <v>42577</v>
      </c>
      <c r="C67" s="69" t="s">
        <v>1658</v>
      </c>
      <c r="D67" s="20">
        <v>0.33333333333333331</v>
      </c>
      <c r="E67" s="69" t="s">
        <v>1045</v>
      </c>
      <c r="F67" s="18">
        <v>2</v>
      </c>
      <c r="G67" s="18" t="s">
        <v>1656</v>
      </c>
      <c r="H67" s="69" t="s">
        <v>1045</v>
      </c>
      <c r="I67" s="29">
        <v>7.5</v>
      </c>
      <c r="J67" s="200">
        <v>2.4500000000000002</v>
      </c>
      <c r="K67" s="70">
        <f t="shared" si="0"/>
        <v>0.32666666666666672</v>
      </c>
      <c r="L67" s="193">
        <v>6</v>
      </c>
      <c r="M67" s="29">
        <v>15.2</v>
      </c>
      <c r="N67" s="29">
        <v>3.2</v>
      </c>
      <c r="O67" s="70">
        <v>0.31876487903466777</v>
      </c>
      <c r="S67" s="72"/>
      <c r="X67" s="208"/>
    </row>
    <row r="68" spans="1:24">
      <c r="A68" s="69"/>
      <c r="B68" s="19">
        <v>42577</v>
      </c>
      <c r="C68" s="69" t="s">
        <v>1658</v>
      </c>
      <c r="D68" s="20">
        <v>0.33333333333333331</v>
      </c>
      <c r="E68" s="69" t="s">
        <v>1045</v>
      </c>
      <c r="F68" s="18">
        <v>2</v>
      </c>
      <c r="G68" s="18" t="s">
        <v>1656</v>
      </c>
      <c r="H68" s="69" t="s">
        <v>1045</v>
      </c>
      <c r="I68" s="29">
        <v>7.5</v>
      </c>
      <c r="J68" s="200">
        <v>2.4500000000000002</v>
      </c>
      <c r="K68" s="70">
        <f t="shared" si="0"/>
        <v>0.32666666666666672</v>
      </c>
      <c r="L68" s="193">
        <v>6.5</v>
      </c>
      <c r="M68" s="29">
        <v>13.7</v>
      </c>
      <c r="N68" s="29">
        <v>2.7549999999999999</v>
      </c>
      <c r="O68" s="70">
        <v>0.26561289865261106</v>
      </c>
      <c r="P68" s="22">
        <v>5.12</v>
      </c>
      <c r="Q68" s="23">
        <v>2.1</v>
      </c>
      <c r="R68" s="71">
        <v>1.5739500178273833</v>
      </c>
      <c r="S68" s="25">
        <v>41.617435541681118</v>
      </c>
      <c r="T68" s="24">
        <v>26.363301265822788</v>
      </c>
      <c r="U68" s="24">
        <v>21.598913400843891</v>
      </c>
      <c r="V68" s="24">
        <f t="shared" ref="V68:V69" si="6">T68+U68</f>
        <v>47.962214666666682</v>
      </c>
      <c r="X68" s="208"/>
    </row>
    <row r="69" spans="1:24" s="104" customFormat="1">
      <c r="A69" s="95" t="s">
        <v>1557</v>
      </c>
      <c r="B69" s="236">
        <v>42577</v>
      </c>
      <c r="C69" s="95" t="s">
        <v>1648</v>
      </c>
      <c r="D69" s="237">
        <v>0.32291666666666669</v>
      </c>
      <c r="E69" s="95" t="s">
        <v>1045</v>
      </c>
      <c r="F69" s="96">
        <v>1</v>
      </c>
      <c r="G69" s="96" t="s">
        <v>1646</v>
      </c>
      <c r="H69" s="95" t="s">
        <v>1045</v>
      </c>
      <c r="I69" s="97">
        <v>6.25</v>
      </c>
      <c r="J69" s="201">
        <v>4.2</v>
      </c>
      <c r="K69" s="98">
        <f t="shared" si="0"/>
        <v>0.67200000000000004</v>
      </c>
      <c r="L69" s="194">
        <v>0.5</v>
      </c>
      <c r="M69" s="97">
        <v>27.7</v>
      </c>
      <c r="N69" s="97">
        <v>6.6</v>
      </c>
      <c r="O69" s="98">
        <v>0.83879183178725081</v>
      </c>
      <c r="P69" s="99">
        <v>6.09</v>
      </c>
      <c r="Q69" s="100">
        <v>4.4000000000000004</v>
      </c>
      <c r="R69" s="101">
        <v>1.0716255440526867</v>
      </c>
      <c r="S69" s="102">
        <v>26.107029714417852</v>
      </c>
      <c r="T69" s="103">
        <v>1.3196151898734176</v>
      </c>
      <c r="U69" s="103">
        <v>1.0820874767932498</v>
      </c>
      <c r="V69" s="103">
        <f t="shared" si="6"/>
        <v>2.4017026666666674</v>
      </c>
      <c r="W69" s="185"/>
      <c r="X69" s="209" t="s">
        <v>1647</v>
      </c>
    </row>
    <row r="70" spans="1:24">
      <c r="A70" s="69"/>
      <c r="B70" s="19">
        <v>42577</v>
      </c>
      <c r="C70" s="69" t="s">
        <v>1648</v>
      </c>
      <c r="D70" s="20">
        <v>0.32291666666666669</v>
      </c>
      <c r="E70" s="69" t="s">
        <v>1045</v>
      </c>
      <c r="F70" s="18">
        <v>1</v>
      </c>
      <c r="G70" s="18" t="s">
        <v>1646</v>
      </c>
      <c r="H70" s="69" t="s">
        <v>1045</v>
      </c>
      <c r="I70" s="29">
        <v>6.25</v>
      </c>
      <c r="J70" s="200">
        <v>4.2</v>
      </c>
      <c r="K70" s="70">
        <f t="shared" si="0"/>
        <v>0.67200000000000004</v>
      </c>
      <c r="L70" s="193">
        <v>2</v>
      </c>
      <c r="M70" s="29">
        <v>27.7</v>
      </c>
      <c r="N70" s="29">
        <v>6.49</v>
      </c>
      <c r="O70" s="70">
        <v>0.82481196792413003</v>
      </c>
      <c r="S70" s="72"/>
      <c r="X70" s="208"/>
    </row>
    <row r="71" spans="1:24">
      <c r="A71" s="69"/>
      <c r="B71" s="19">
        <v>42577</v>
      </c>
      <c r="C71" s="69" t="s">
        <v>1648</v>
      </c>
      <c r="D71" s="20">
        <v>0.32291666666666669</v>
      </c>
      <c r="E71" s="69" t="s">
        <v>1045</v>
      </c>
      <c r="F71" s="18">
        <v>1</v>
      </c>
      <c r="G71" s="18" t="s">
        <v>1646</v>
      </c>
      <c r="H71" s="69" t="s">
        <v>1045</v>
      </c>
      <c r="I71" s="29">
        <v>6.25</v>
      </c>
      <c r="J71" s="200">
        <v>4.2</v>
      </c>
      <c r="K71" s="70">
        <f t="shared" si="0"/>
        <v>0.67200000000000004</v>
      </c>
      <c r="L71" s="193">
        <v>4</v>
      </c>
      <c r="M71" s="29">
        <v>22.8</v>
      </c>
      <c r="N71" s="29">
        <v>6.3650000000000002</v>
      </c>
      <c r="O71" s="70">
        <v>0.7392925869646817</v>
      </c>
      <c r="S71" s="72"/>
      <c r="X71" s="208"/>
    </row>
    <row r="72" spans="1:24">
      <c r="A72" s="69"/>
      <c r="B72" s="19">
        <v>42577</v>
      </c>
      <c r="C72" s="69" t="s">
        <v>1648</v>
      </c>
      <c r="D72" s="20">
        <v>0.32291666666666669</v>
      </c>
      <c r="E72" s="69" t="s">
        <v>1045</v>
      </c>
      <c r="F72" s="18">
        <v>1</v>
      </c>
      <c r="G72" s="18" t="s">
        <v>1646</v>
      </c>
      <c r="H72" s="69" t="s">
        <v>1045</v>
      </c>
      <c r="I72" s="29">
        <v>6.25</v>
      </c>
      <c r="J72" s="200">
        <v>4.2</v>
      </c>
      <c r="K72" s="70">
        <f t="shared" si="0"/>
        <v>0.67200000000000004</v>
      </c>
      <c r="L72" s="193">
        <v>5.5</v>
      </c>
      <c r="M72" s="29" t="s">
        <v>815</v>
      </c>
      <c r="N72" s="29" t="s">
        <v>815</v>
      </c>
      <c r="O72" s="29" t="s">
        <v>815</v>
      </c>
      <c r="P72" s="22">
        <v>5.76</v>
      </c>
      <c r="Q72" s="23">
        <v>10.799999999999997</v>
      </c>
      <c r="R72" s="71">
        <v>1.4065085265691513</v>
      </c>
      <c r="S72" s="25">
        <v>33.610151462596832</v>
      </c>
      <c r="T72" s="24">
        <v>28.683503797468354</v>
      </c>
      <c r="U72" s="24">
        <v>2.5000000000000001E-2</v>
      </c>
      <c r="V72" s="24">
        <f>T72+U72</f>
        <v>28.708503797468353</v>
      </c>
      <c r="X72" s="208"/>
    </row>
    <row r="73" spans="1:24">
      <c r="A73" s="69"/>
      <c r="B73" s="19">
        <v>42577</v>
      </c>
      <c r="C73" s="69" t="s">
        <v>1648</v>
      </c>
      <c r="D73" s="20">
        <v>0.32291666666666669</v>
      </c>
      <c r="E73" s="69" t="s">
        <v>1045</v>
      </c>
      <c r="F73" s="18">
        <v>1</v>
      </c>
      <c r="G73" s="18" t="s">
        <v>1646</v>
      </c>
      <c r="H73" s="69" t="s">
        <v>1045</v>
      </c>
      <c r="I73" s="29">
        <v>6.25</v>
      </c>
      <c r="J73" s="200">
        <v>4.2</v>
      </c>
      <c r="K73" s="70">
        <f t="shared" si="0"/>
        <v>0.67200000000000004</v>
      </c>
      <c r="L73" s="193">
        <v>6</v>
      </c>
      <c r="M73" s="29">
        <v>14.1</v>
      </c>
      <c r="N73" s="29">
        <v>0.23499999999999999</v>
      </c>
      <c r="O73" s="70">
        <v>2.2856855447444244E-2</v>
      </c>
      <c r="S73" s="72"/>
      <c r="X73" s="208"/>
    </row>
    <row r="74" spans="1:24" s="104" customFormat="1">
      <c r="A74" s="95" t="s">
        <v>1649</v>
      </c>
      <c r="B74" s="236">
        <v>42577</v>
      </c>
      <c r="C74" s="95" t="s">
        <v>1650</v>
      </c>
      <c r="D74" s="96" t="s">
        <v>815</v>
      </c>
      <c r="E74" s="95" t="s">
        <v>1045</v>
      </c>
      <c r="F74" s="96">
        <v>2</v>
      </c>
      <c r="G74" s="96" t="s">
        <v>1651</v>
      </c>
      <c r="H74" s="95" t="s">
        <v>1652</v>
      </c>
      <c r="I74" s="238">
        <v>2.19</v>
      </c>
      <c r="J74" s="201">
        <v>2.19</v>
      </c>
      <c r="K74" s="98">
        <f t="shared" si="0"/>
        <v>1</v>
      </c>
      <c r="L74" s="194">
        <v>0.5</v>
      </c>
      <c r="M74" s="97">
        <v>28.4</v>
      </c>
      <c r="N74" s="97">
        <v>7.51</v>
      </c>
      <c r="O74" s="98">
        <v>0.96633410373021911</v>
      </c>
      <c r="P74" s="99">
        <v>5.0999999999999996</v>
      </c>
      <c r="Q74" s="100">
        <v>0.69999999999999984</v>
      </c>
      <c r="R74" s="101">
        <v>0.83720745629116144</v>
      </c>
      <c r="S74" s="102">
        <v>27.975395999537518</v>
      </c>
      <c r="T74" s="103">
        <v>3.5963139240506341</v>
      </c>
      <c r="U74" s="103">
        <v>2.5000000000000001E-2</v>
      </c>
      <c r="V74" s="103">
        <f>T74+U74</f>
        <v>3.621313924050634</v>
      </c>
      <c r="W74" s="185"/>
      <c r="X74" s="209" t="s">
        <v>1647</v>
      </c>
    </row>
    <row r="75" spans="1:24">
      <c r="A75" s="69"/>
      <c r="B75" s="19">
        <v>42577</v>
      </c>
      <c r="C75" s="69" t="s">
        <v>1650</v>
      </c>
      <c r="D75" s="18" t="s">
        <v>815</v>
      </c>
      <c r="E75" s="69" t="s">
        <v>1045</v>
      </c>
      <c r="F75" s="18">
        <v>2</v>
      </c>
      <c r="G75" s="18" t="s">
        <v>1651</v>
      </c>
      <c r="H75" s="69" t="s">
        <v>1652</v>
      </c>
      <c r="I75" s="28">
        <v>2.19</v>
      </c>
      <c r="J75" s="200">
        <v>2.19</v>
      </c>
      <c r="K75" s="70">
        <f t="shared" si="0"/>
        <v>1</v>
      </c>
      <c r="L75" s="193">
        <v>1</v>
      </c>
      <c r="M75" s="29" t="s">
        <v>815</v>
      </c>
      <c r="N75" s="29" t="s">
        <v>815</v>
      </c>
      <c r="O75" s="29" t="s">
        <v>815</v>
      </c>
      <c r="S75" s="72"/>
      <c r="X75" s="208"/>
    </row>
    <row r="76" spans="1:24" s="104" customFormat="1">
      <c r="A76" s="95" t="s">
        <v>1660</v>
      </c>
      <c r="B76" s="236">
        <v>42577</v>
      </c>
      <c r="C76" s="95" t="s">
        <v>1661</v>
      </c>
      <c r="D76" s="237">
        <v>0.33333333333333331</v>
      </c>
      <c r="E76" s="95" t="s">
        <v>1045</v>
      </c>
      <c r="F76" s="96">
        <v>1</v>
      </c>
      <c r="G76" s="96" t="s">
        <v>1651</v>
      </c>
      <c r="H76" s="95" t="s">
        <v>1045</v>
      </c>
      <c r="I76" s="97">
        <v>8</v>
      </c>
      <c r="J76" s="201">
        <v>1.2</v>
      </c>
      <c r="K76" s="98">
        <f t="shared" si="0"/>
        <v>0.15</v>
      </c>
      <c r="L76" s="194">
        <v>0.5</v>
      </c>
      <c r="M76" s="97">
        <v>27.1</v>
      </c>
      <c r="N76" s="97">
        <v>7.4700000000000006</v>
      </c>
      <c r="O76" s="98">
        <v>0.9392546740842761</v>
      </c>
      <c r="P76" s="99">
        <v>7.43</v>
      </c>
      <c r="Q76" s="100">
        <v>31.9</v>
      </c>
      <c r="R76" s="101">
        <v>0.77023085978786843</v>
      </c>
      <c r="S76" s="102">
        <v>38.651774771649897</v>
      </c>
      <c r="T76" s="103">
        <v>7.2506329113924037</v>
      </c>
      <c r="U76" s="103">
        <v>2.9755177552742631</v>
      </c>
      <c r="V76" s="103">
        <f>T76+U76</f>
        <v>10.226150666666667</v>
      </c>
      <c r="W76" s="185"/>
      <c r="X76" s="209" t="s">
        <v>1647</v>
      </c>
    </row>
    <row r="77" spans="1:24">
      <c r="A77" s="69"/>
      <c r="B77" s="19">
        <v>42577</v>
      </c>
      <c r="C77" s="69" t="s">
        <v>1661</v>
      </c>
      <c r="D77" s="20">
        <v>0.33333333333333331</v>
      </c>
      <c r="E77" s="69" t="s">
        <v>1045</v>
      </c>
      <c r="F77" s="18">
        <v>1</v>
      </c>
      <c r="G77" s="18" t="s">
        <v>1651</v>
      </c>
      <c r="H77" s="69" t="s">
        <v>1045</v>
      </c>
      <c r="I77" s="29">
        <v>8</v>
      </c>
      <c r="J77" s="200">
        <v>1.2</v>
      </c>
      <c r="K77" s="70">
        <f t="shared" si="0"/>
        <v>0.15</v>
      </c>
      <c r="L77" s="193">
        <v>2</v>
      </c>
      <c r="M77" s="29">
        <v>27.2</v>
      </c>
      <c r="N77" s="29">
        <v>7.6150000000000002</v>
      </c>
      <c r="O77" s="70">
        <v>0.95920133064439228</v>
      </c>
      <c r="S77" s="72"/>
      <c r="X77" s="208"/>
    </row>
    <row r="78" spans="1:24">
      <c r="A78" s="69"/>
      <c r="B78" s="19">
        <v>42577</v>
      </c>
      <c r="C78" s="69" t="s">
        <v>1661</v>
      </c>
      <c r="D78" s="20">
        <v>0.33333333333333331</v>
      </c>
      <c r="E78" s="69" t="s">
        <v>1045</v>
      </c>
      <c r="F78" s="18">
        <v>1</v>
      </c>
      <c r="G78" s="18" t="s">
        <v>1651</v>
      </c>
      <c r="H78" s="69" t="s">
        <v>1045</v>
      </c>
      <c r="I78" s="29">
        <v>8</v>
      </c>
      <c r="J78" s="200">
        <v>1.2</v>
      </c>
      <c r="K78" s="70">
        <f t="shared" si="0"/>
        <v>0.15</v>
      </c>
      <c r="L78" s="193">
        <v>4</v>
      </c>
      <c r="M78" s="29">
        <v>20.5</v>
      </c>
      <c r="N78" s="29">
        <v>1.425</v>
      </c>
      <c r="O78" s="70">
        <v>0.15830654952772513</v>
      </c>
      <c r="S78" s="72"/>
      <c r="X78" s="208"/>
    </row>
    <row r="79" spans="1:24">
      <c r="A79" s="69"/>
      <c r="B79" s="19">
        <v>42577</v>
      </c>
      <c r="C79" s="69" t="s">
        <v>1661</v>
      </c>
      <c r="D79" s="20">
        <v>0.33333333333333331</v>
      </c>
      <c r="E79" s="69" t="s">
        <v>1045</v>
      </c>
      <c r="F79" s="18">
        <v>1</v>
      </c>
      <c r="G79" s="18" t="s">
        <v>1651</v>
      </c>
      <c r="H79" s="69" t="s">
        <v>1045</v>
      </c>
      <c r="I79" s="29">
        <v>8</v>
      </c>
      <c r="J79" s="200">
        <v>1.2</v>
      </c>
      <c r="K79" s="70">
        <f t="shared" ref="K79:K145" si="7">J79/I79</f>
        <v>0.15</v>
      </c>
      <c r="L79" s="193">
        <v>6</v>
      </c>
      <c r="M79" s="29">
        <v>12.7</v>
      </c>
      <c r="N79" s="29">
        <v>0.13</v>
      </c>
      <c r="O79" s="70">
        <v>1.2257447398918852E-2</v>
      </c>
      <c r="S79" s="72"/>
      <c r="X79" s="208"/>
    </row>
    <row r="80" spans="1:24">
      <c r="A80" s="69"/>
      <c r="B80" s="19">
        <v>42577</v>
      </c>
      <c r="C80" s="69" t="s">
        <v>1661</v>
      </c>
      <c r="D80" s="20">
        <v>0.33333333333333331</v>
      </c>
      <c r="E80" s="69" t="s">
        <v>1045</v>
      </c>
      <c r="F80" s="18">
        <v>1</v>
      </c>
      <c r="G80" s="18" t="s">
        <v>1651</v>
      </c>
      <c r="H80" s="69" t="s">
        <v>1045</v>
      </c>
      <c r="I80" s="29">
        <v>8</v>
      </c>
      <c r="J80" s="200">
        <v>1.2</v>
      </c>
      <c r="K80" s="70">
        <f t="shared" si="7"/>
        <v>0.15</v>
      </c>
      <c r="L80" s="193">
        <v>7.5</v>
      </c>
      <c r="M80" s="29" t="s">
        <v>815</v>
      </c>
      <c r="N80" s="29" t="s">
        <v>815</v>
      </c>
      <c r="O80" s="29" t="s">
        <v>815</v>
      </c>
      <c r="P80" s="22">
        <v>6.52</v>
      </c>
      <c r="Q80" s="23">
        <v>99.499999999999986</v>
      </c>
      <c r="R80" s="71">
        <v>0.73674256153622208</v>
      </c>
      <c r="S80" s="25">
        <v>262.55976644698808</v>
      </c>
      <c r="T80" s="24">
        <v>20.95432911392405</v>
      </c>
      <c r="U80" s="24">
        <v>125.78151755274264</v>
      </c>
      <c r="V80" s="24">
        <f t="shared" ref="V80:V83" si="8">T80+U80</f>
        <v>146.7358466666667</v>
      </c>
      <c r="X80" s="208"/>
    </row>
    <row r="81" spans="1:24" s="104" customFormat="1">
      <c r="A81" s="95" t="s">
        <v>1662</v>
      </c>
      <c r="B81" s="236">
        <v>42577</v>
      </c>
      <c r="C81" s="95" t="s">
        <v>1663</v>
      </c>
      <c r="D81" s="237">
        <v>0.33333333333333298</v>
      </c>
      <c r="E81" s="95" t="s">
        <v>1045</v>
      </c>
      <c r="F81" s="96">
        <v>1</v>
      </c>
      <c r="G81" s="96" t="s">
        <v>1646</v>
      </c>
      <c r="H81" s="95" t="s">
        <v>1045</v>
      </c>
      <c r="I81" s="97">
        <v>18</v>
      </c>
      <c r="J81" s="201">
        <v>5.45</v>
      </c>
      <c r="K81" s="98">
        <f t="shared" si="7"/>
        <v>0.30277777777777781</v>
      </c>
      <c r="L81" s="194">
        <v>0.5</v>
      </c>
      <c r="M81" s="97">
        <v>27.3</v>
      </c>
      <c r="N81" s="97">
        <v>7.41</v>
      </c>
      <c r="O81" s="98">
        <v>0.93504854835075268</v>
      </c>
      <c r="P81" s="99">
        <v>6.69</v>
      </c>
      <c r="Q81" s="100">
        <v>12.7</v>
      </c>
      <c r="R81" s="101">
        <v>1.2390670353109188</v>
      </c>
      <c r="S81" s="102">
        <v>30.941056769568728</v>
      </c>
      <c r="T81" s="103">
        <v>0.68155949367088609</v>
      </c>
      <c r="U81" s="103">
        <v>1.468111172995781</v>
      </c>
      <c r="V81" s="103">
        <f t="shared" si="8"/>
        <v>2.1496706666666672</v>
      </c>
      <c r="W81" s="185"/>
      <c r="X81" s="209" t="s">
        <v>1647</v>
      </c>
    </row>
    <row r="82" spans="1:24">
      <c r="A82" s="69"/>
      <c r="B82" s="19">
        <v>42577</v>
      </c>
      <c r="C82" s="69" t="s">
        <v>1663</v>
      </c>
      <c r="D82" s="20">
        <v>0.33333333333333298</v>
      </c>
      <c r="E82" s="69" t="s">
        <v>1045</v>
      </c>
      <c r="F82" s="18">
        <v>1</v>
      </c>
      <c r="G82" s="18" t="s">
        <v>1646</v>
      </c>
      <c r="H82" s="69" t="s">
        <v>1045</v>
      </c>
      <c r="I82" s="29">
        <v>18</v>
      </c>
      <c r="J82" s="200">
        <v>5.45</v>
      </c>
      <c r="K82" s="70">
        <f t="shared" si="7"/>
        <v>0.30277777777777781</v>
      </c>
      <c r="L82" s="193">
        <v>2</v>
      </c>
      <c r="M82" s="29">
        <v>27.4</v>
      </c>
      <c r="N82" s="29">
        <v>7.4550000000000001</v>
      </c>
      <c r="O82" s="70">
        <v>0.94240737947380226</v>
      </c>
      <c r="S82" s="72"/>
      <c r="X82" s="208"/>
    </row>
    <row r="83" spans="1:24" s="253" customFormat="1">
      <c r="A83" s="239"/>
      <c r="B83" s="240">
        <v>42577</v>
      </c>
      <c r="C83" s="239" t="s">
        <v>1663</v>
      </c>
      <c r="D83" s="241">
        <v>0.33333333333333298</v>
      </c>
      <c r="E83" s="239" t="s">
        <v>1045</v>
      </c>
      <c r="F83" s="242">
        <v>1</v>
      </c>
      <c r="G83" s="242" t="s">
        <v>1646</v>
      </c>
      <c r="H83" s="239" t="s">
        <v>1045</v>
      </c>
      <c r="I83" s="243">
        <v>18</v>
      </c>
      <c r="J83" s="244">
        <v>5.45</v>
      </c>
      <c r="K83" s="245">
        <f t="shared" si="7"/>
        <v>0.30277777777777781</v>
      </c>
      <c r="L83" s="246">
        <v>3</v>
      </c>
      <c r="M83" s="243" t="s">
        <v>815</v>
      </c>
      <c r="N83" s="243" t="s">
        <v>815</v>
      </c>
      <c r="O83" s="243" t="s">
        <v>815</v>
      </c>
      <c r="P83" s="247">
        <v>6.72</v>
      </c>
      <c r="Q83" s="248">
        <v>12</v>
      </c>
      <c r="R83" s="249">
        <v>1.1386021405559794</v>
      </c>
      <c r="S83" s="247">
        <v>30.496228384784366</v>
      </c>
      <c r="T83" s="250">
        <v>0.68155949367088609</v>
      </c>
      <c r="U83" s="250">
        <v>0.6776471729957807</v>
      </c>
      <c r="V83" s="250">
        <f t="shared" si="8"/>
        <v>1.3592066666666667</v>
      </c>
      <c r="W83" s="251"/>
      <c r="X83" s="252" t="s">
        <v>1647</v>
      </c>
    </row>
    <row r="84" spans="1:24">
      <c r="A84" s="69"/>
      <c r="B84" s="19">
        <v>42577</v>
      </c>
      <c r="C84" s="69" t="s">
        <v>1663</v>
      </c>
      <c r="D84" s="20">
        <v>0.33333333333333298</v>
      </c>
      <c r="E84" s="69" t="s">
        <v>1045</v>
      </c>
      <c r="F84" s="18">
        <v>1</v>
      </c>
      <c r="G84" s="18" t="s">
        <v>1646</v>
      </c>
      <c r="H84" s="69" t="s">
        <v>1045</v>
      </c>
      <c r="I84" s="29">
        <v>18</v>
      </c>
      <c r="J84" s="200">
        <v>5.45</v>
      </c>
      <c r="K84" s="70">
        <f t="shared" si="7"/>
        <v>0.30277777777777781</v>
      </c>
      <c r="L84" s="193">
        <v>4</v>
      </c>
      <c r="M84" s="29">
        <v>27.4</v>
      </c>
      <c r="N84" s="29">
        <v>7.415</v>
      </c>
      <c r="O84" s="70">
        <v>0.9373508677127087</v>
      </c>
      <c r="S84" s="72"/>
      <c r="V84" s="24"/>
      <c r="X84" s="208"/>
    </row>
    <row r="85" spans="1:24">
      <c r="A85" s="69"/>
      <c r="B85" s="19">
        <v>42577</v>
      </c>
      <c r="C85" s="69" t="s">
        <v>1663</v>
      </c>
      <c r="D85" s="20">
        <v>0.33333333333333298</v>
      </c>
      <c r="E85" s="69" t="s">
        <v>1045</v>
      </c>
      <c r="F85" s="18">
        <v>1</v>
      </c>
      <c r="G85" s="18" t="s">
        <v>1646</v>
      </c>
      <c r="H85" s="69" t="s">
        <v>1045</v>
      </c>
      <c r="I85" s="29">
        <v>18</v>
      </c>
      <c r="J85" s="200">
        <v>5.45</v>
      </c>
      <c r="K85" s="70">
        <f t="shared" si="7"/>
        <v>0.30277777777777781</v>
      </c>
      <c r="L85" s="193">
        <v>6</v>
      </c>
      <c r="M85" s="29">
        <v>22.8</v>
      </c>
      <c r="N85" s="29">
        <v>10.36</v>
      </c>
      <c r="O85" s="70">
        <v>1.2033104793329303</v>
      </c>
      <c r="S85" s="72"/>
      <c r="X85" s="208"/>
    </row>
    <row r="86" spans="1:24">
      <c r="A86" s="69"/>
      <c r="B86" s="19">
        <v>42577</v>
      </c>
      <c r="C86" s="69" t="s">
        <v>1663</v>
      </c>
      <c r="D86" s="20">
        <v>0.33333333333333298</v>
      </c>
      <c r="E86" s="69" t="s">
        <v>1045</v>
      </c>
      <c r="F86" s="18">
        <v>1</v>
      </c>
      <c r="G86" s="18" t="s">
        <v>1646</v>
      </c>
      <c r="H86" s="69" t="s">
        <v>1045</v>
      </c>
      <c r="I86" s="29">
        <v>18</v>
      </c>
      <c r="J86" s="200">
        <v>5.45</v>
      </c>
      <c r="K86" s="70">
        <f t="shared" si="7"/>
        <v>0.30277777777777781</v>
      </c>
      <c r="L86" s="193">
        <v>8</v>
      </c>
      <c r="M86" s="29">
        <v>16.100000000000001</v>
      </c>
      <c r="N86" s="29">
        <v>12.295</v>
      </c>
      <c r="O86" s="70">
        <v>1.2485045868084725</v>
      </c>
      <c r="S86" s="72"/>
      <c r="X86" s="208"/>
    </row>
    <row r="87" spans="1:24">
      <c r="A87" s="69"/>
      <c r="B87" s="19">
        <v>42577</v>
      </c>
      <c r="C87" s="69" t="s">
        <v>1663</v>
      </c>
      <c r="D87" s="20">
        <v>0.33333333333333298</v>
      </c>
      <c r="E87" s="69" t="s">
        <v>1045</v>
      </c>
      <c r="F87" s="18">
        <v>1</v>
      </c>
      <c r="G87" s="18" t="s">
        <v>1646</v>
      </c>
      <c r="H87" s="69" t="s">
        <v>1045</v>
      </c>
      <c r="I87" s="29">
        <v>18</v>
      </c>
      <c r="J87" s="200">
        <v>5.45</v>
      </c>
      <c r="K87" s="70">
        <f t="shared" si="7"/>
        <v>0.30277777777777781</v>
      </c>
      <c r="L87" s="193">
        <v>9</v>
      </c>
      <c r="M87" s="29" t="s">
        <v>815</v>
      </c>
      <c r="N87" s="29" t="s">
        <v>815</v>
      </c>
      <c r="O87" s="29" t="s">
        <v>815</v>
      </c>
      <c r="P87" s="22">
        <v>6.68</v>
      </c>
      <c r="Q87" s="23">
        <v>10.799999999999997</v>
      </c>
      <c r="R87" s="71">
        <v>0.90418405279445435</v>
      </c>
      <c r="S87" s="25">
        <v>30.051400000000001</v>
      </c>
      <c r="T87" s="24">
        <v>1.2471088607594938</v>
      </c>
      <c r="U87" s="24">
        <v>0.36412980590717298</v>
      </c>
      <c r="V87" s="24">
        <f t="shared" ref="V87" si="9">T87+U87</f>
        <v>1.6112386666666667</v>
      </c>
      <c r="X87" s="208"/>
    </row>
    <row r="88" spans="1:24">
      <c r="A88" s="69"/>
      <c r="B88" s="19">
        <v>42577</v>
      </c>
      <c r="C88" s="69" t="s">
        <v>1663</v>
      </c>
      <c r="D88" s="20">
        <v>0.33333333333333298</v>
      </c>
      <c r="E88" s="69" t="s">
        <v>1045</v>
      </c>
      <c r="F88" s="18">
        <v>1</v>
      </c>
      <c r="G88" s="18" t="s">
        <v>1646</v>
      </c>
      <c r="H88" s="69" t="s">
        <v>1045</v>
      </c>
      <c r="I88" s="29">
        <v>18</v>
      </c>
      <c r="J88" s="200">
        <v>5.45</v>
      </c>
      <c r="K88" s="70">
        <f t="shared" si="7"/>
        <v>0.30277777777777781</v>
      </c>
      <c r="L88" s="193">
        <v>10</v>
      </c>
      <c r="M88" s="29">
        <v>12.7</v>
      </c>
      <c r="N88" s="29">
        <v>12.969999999999999</v>
      </c>
      <c r="O88" s="70">
        <v>1.2229160981844422</v>
      </c>
      <c r="S88" s="72"/>
      <c r="X88" s="208"/>
    </row>
    <row r="89" spans="1:24">
      <c r="A89" s="69"/>
      <c r="B89" s="19">
        <v>42577</v>
      </c>
      <c r="C89" s="69" t="s">
        <v>1663</v>
      </c>
      <c r="D89" s="20">
        <v>0.33333333333333298</v>
      </c>
      <c r="E89" s="69" t="s">
        <v>1045</v>
      </c>
      <c r="F89" s="18">
        <v>1</v>
      </c>
      <c r="G89" s="18" t="s">
        <v>1646</v>
      </c>
      <c r="H89" s="69" t="s">
        <v>1045</v>
      </c>
      <c r="I89" s="29">
        <v>18</v>
      </c>
      <c r="J89" s="200">
        <v>5.45</v>
      </c>
      <c r="K89" s="70">
        <f t="shared" si="7"/>
        <v>0.30277777777777781</v>
      </c>
      <c r="L89" s="193">
        <v>12</v>
      </c>
      <c r="M89" s="29">
        <v>11.2</v>
      </c>
      <c r="N89" s="29">
        <v>14.07</v>
      </c>
      <c r="O89" s="70">
        <v>1.2820922894924534</v>
      </c>
      <c r="S89" s="72"/>
      <c r="X89" s="208"/>
    </row>
    <row r="90" spans="1:24">
      <c r="A90" s="69"/>
      <c r="B90" s="19">
        <v>42577</v>
      </c>
      <c r="C90" s="69" t="s">
        <v>1663</v>
      </c>
      <c r="D90" s="20">
        <v>0.33333333333333298</v>
      </c>
      <c r="E90" s="69" t="s">
        <v>1045</v>
      </c>
      <c r="F90" s="18">
        <v>1</v>
      </c>
      <c r="G90" s="18" t="s">
        <v>1646</v>
      </c>
      <c r="H90" s="69" t="s">
        <v>1045</v>
      </c>
      <c r="I90" s="29">
        <v>18</v>
      </c>
      <c r="J90" s="200">
        <v>5.45</v>
      </c>
      <c r="K90" s="70">
        <f t="shared" si="7"/>
        <v>0.30277777777777781</v>
      </c>
      <c r="L90" s="193">
        <v>14</v>
      </c>
      <c r="M90" s="29">
        <v>10</v>
      </c>
      <c r="N90" s="29">
        <v>2.68</v>
      </c>
      <c r="O90" s="70">
        <v>0.23746771814941742</v>
      </c>
      <c r="S90" s="72"/>
      <c r="X90" s="208"/>
    </row>
    <row r="91" spans="1:24">
      <c r="A91" s="69"/>
      <c r="B91" s="19">
        <v>42577</v>
      </c>
      <c r="C91" s="69" t="s">
        <v>1663</v>
      </c>
      <c r="D91" s="20">
        <v>0.33333333333333298</v>
      </c>
      <c r="E91" s="69" t="s">
        <v>1045</v>
      </c>
      <c r="F91" s="18">
        <v>1</v>
      </c>
      <c r="G91" s="18" t="s">
        <v>1646</v>
      </c>
      <c r="H91" s="69" t="s">
        <v>1045</v>
      </c>
      <c r="I91" s="29">
        <v>18</v>
      </c>
      <c r="J91" s="200">
        <v>5.45</v>
      </c>
      <c r="K91" s="70">
        <f t="shared" si="7"/>
        <v>0.30277777777777781</v>
      </c>
      <c r="L91" s="193">
        <v>16</v>
      </c>
      <c r="M91" s="29">
        <v>9.6</v>
      </c>
      <c r="N91" s="29">
        <v>2.8149999999999999</v>
      </c>
      <c r="O91" s="70">
        <v>0.24707997845184668</v>
      </c>
      <c r="S91" s="72"/>
      <c r="X91" s="208"/>
    </row>
    <row r="92" spans="1:24">
      <c r="A92" s="69"/>
      <c r="B92" s="19">
        <v>42577</v>
      </c>
      <c r="C92" s="69" t="s">
        <v>1663</v>
      </c>
      <c r="D92" s="20">
        <v>0.33333333333333298</v>
      </c>
      <c r="E92" s="69" t="s">
        <v>1045</v>
      </c>
      <c r="F92" s="18">
        <v>1</v>
      </c>
      <c r="G92" s="18" t="s">
        <v>1646</v>
      </c>
      <c r="H92" s="69" t="s">
        <v>1045</v>
      </c>
      <c r="I92" s="29">
        <v>18</v>
      </c>
      <c r="J92" s="200">
        <v>5.45</v>
      </c>
      <c r="K92" s="70">
        <f t="shared" si="7"/>
        <v>0.30277777777777781</v>
      </c>
      <c r="L92" s="193">
        <v>17</v>
      </c>
      <c r="M92" s="29" t="s">
        <v>815</v>
      </c>
      <c r="N92" s="29" t="s">
        <v>815</v>
      </c>
      <c r="O92" s="29" t="s">
        <v>815</v>
      </c>
      <c r="P92" s="22">
        <v>6.23</v>
      </c>
      <c r="Q92" s="23">
        <v>29.2</v>
      </c>
      <c r="R92" s="71">
        <v>1.1386021405559794</v>
      </c>
      <c r="S92" s="25">
        <v>83.433252399121287</v>
      </c>
      <c r="T92" s="24">
        <v>2.5000000000000001E-2</v>
      </c>
      <c r="U92" s="24">
        <v>136.24896626160341</v>
      </c>
      <c r="V92" s="24">
        <f t="shared" ref="V92" si="10">T92+U92</f>
        <v>136.27396626160342</v>
      </c>
      <c r="X92" s="208"/>
    </row>
    <row r="93" spans="1:24">
      <c r="A93" s="69"/>
      <c r="B93" s="19">
        <v>42577</v>
      </c>
      <c r="C93" s="69" t="s">
        <v>1663</v>
      </c>
      <c r="D93" s="20">
        <v>0.33333333333333298</v>
      </c>
      <c r="E93" s="69" t="s">
        <v>1045</v>
      </c>
      <c r="F93" s="18">
        <v>1</v>
      </c>
      <c r="G93" s="18" t="s">
        <v>1646</v>
      </c>
      <c r="H93" s="69" t="s">
        <v>1045</v>
      </c>
      <c r="I93" s="29">
        <v>18</v>
      </c>
      <c r="J93" s="200">
        <v>5.45</v>
      </c>
      <c r="K93" s="70">
        <f t="shared" si="7"/>
        <v>0.30277777777777781</v>
      </c>
      <c r="L93" s="193">
        <v>17.5</v>
      </c>
      <c r="M93" s="29">
        <v>9.3000000000000007</v>
      </c>
      <c r="N93" s="29">
        <v>2.9550000000000001</v>
      </c>
      <c r="O93" s="70">
        <v>0.25752184145539464</v>
      </c>
      <c r="S93" s="72"/>
      <c r="X93" s="208"/>
    </row>
    <row r="94" spans="1:24" s="104" customFormat="1">
      <c r="A94" s="95" t="s">
        <v>1669</v>
      </c>
      <c r="B94" s="236">
        <v>42577</v>
      </c>
      <c r="C94" s="95" t="s">
        <v>1670</v>
      </c>
      <c r="D94" s="237">
        <v>0.33333333333333331</v>
      </c>
      <c r="E94" s="95" t="s">
        <v>1045</v>
      </c>
      <c r="F94" s="96">
        <v>1</v>
      </c>
      <c r="G94" s="96" t="s">
        <v>1671</v>
      </c>
      <c r="H94" s="95" t="s">
        <v>1045</v>
      </c>
      <c r="I94" s="97">
        <v>2.5</v>
      </c>
      <c r="J94" s="201">
        <v>2.5</v>
      </c>
      <c r="K94" s="98">
        <f t="shared" si="7"/>
        <v>1</v>
      </c>
      <c r="L94" s="194">
        <v>0.5</v>
      </c>
      <c r="M94" s="97">
        <v>27.5</v>
      </c>
      <c r="N94" s="97">
        <v>6.77</v>
      </c>
      <c r="O94" s="98">
        <v>0.85734135423664393</v>
      </c>
      <c r="P94" s="99">
        <v>5.89</v>
      </c>
      <c r="Q94" s="100">
        <v>17.100000000000001</v>
      </c>
      <c r="R94" s="101">
        <v>0.70325426328457563</v>
      </c>
      <c r="S94" s="102">
        <v>30.347924615562494</v>
      </c>
      <c r="T94" s="103">
        <v>2.0156759493670897</v>
      </c>
      <c r="U94" s="103">
        <v>3.089642717299578</v>
      </c>
      <c r="V94" s="103">
        <f t="shared" ref="V94:V95" si="11">T94+U94</f>
        <v>5.1053186666666672</v>
      </c>
      <c r="W94" s="185"/>
      <c r="X94" s="209" t="s">
        <v>1647</v>
      </c>
    </row>
    <row r="95" spans="1:24" s="104" customFormat="1">
      <c r="A95" s="95" t="s">
        <v>1644</v>
      </c>
      <c r="B95" s="236">
        <v>42577</v>
      </c>
      <c r="C95" s="95" t="s">
        <v>1672</v>
      </c>
      <c r="D95" s="237">
        <v>0.29166666666666669</v>
      </c>
      <c r="E95" s="95" t="s">
        <v>1045</v>
      </c>
      <c r="F95" s="96">
        <v>3</v>
      </c>
      <c r="G95" s="96" t="s">
        <v>1651</v>
      </c>
      <c r="H95" s="95" t="s">
        <v>1045</v>
      </c>
      <c r="I95" s="97">
        <v>10.4</v>
      </c>
      <c r="J95" s="201">
        <v>4.1500000000000004</v>
      </c>
      <c r="K95" s="98">
        <f t="shared" si="7"/>
        <v>0.39903846153846156</v>
      </c>
      <c r="L95" s="194">
        <v>0.5</v>
      </c>
      <c r="M95" s="97">
        <v>27.5</v>
      </c>
      <c r="N95" s="97">
        <v>7.37</v>
      </c>
      <c r="O95" s="98">
        <v>0.93332433984107332</v>
      </c>
      <c r="P95" s="99">
        <v>6.59</v>
      </c>
      <c r="Q95" s="100">
        <v>12.2</v>
      </c>
      <c r="R95" s="101">
        <v>1.0716255440526867</v>
      </c>
      <c r="S95" s="102">
        <v>31.830755000578097</v>
      </c>
      <c r="T95" s="103">
        <v>4.1183594936708872</v>
      </c>
      <c r="U95" s="103">
        <v>2.5000000000000001E-2</v>
      </c>
      <c r="V95" s="103">
        <f t="shared" si="11"/>
        <v>4.1433594936708875</v>
      </c>
      <c r="W95" s="185"/>
      <c r="X95" s="209" t="s">
        <v>1647</v>
      </c>
    </row>
    <row r="96" spans="1:24">
      <c r="A96" s="69"/>
      <c r="B96" s="19">
        <v>42577</v>
      </c>
      <c r="C96" s="69" t="s">
        <v>1672</v>
      </c>
      <c r="D96" s="20">
        <v>0.29166666666666669</v>
      </c>
      <c r="E96" s="69" t="s">
        <v>1045</v>
      </c>
      <c r="F96" s="18">
        <v>3</v>
      </c>
      <c r="G96" s="18" t="s">
        <v>1651</v>
      </c>
      <c r="H96" s="69" t="s">
        <v>1045</v>
      </c>
      <c r="I96" s="29">
        <v>10.4</v>
      </c>
      <c r="J96" s="200">
        <v>4.1500000000000004</v>
      </c>
      <c r="K96" s="70">
        <f t="shared" si="7"/>
        <v>0.39903846153846156</v>
      </c>
      <c r="L96" s="193">
        <v>2</v>
      </c>
      <c r="M96" s="29">
        <v>27.5</v>
      </c>
      <c r="N96" s="29">
        <v>7.63</v>
      </c>
      <c r="O96" s="70">
        <v>0.9662503002696593</v>
      </c>
      <c r="S96" s="72"/>
      <c r="X96" s="208"/>
    </row>
    <row r="97" spans="1:25">
      <c r="A97" s="69"/>
      <c r="B97" s="19">
        <v>42577</v>
      </c>
      <c r="C97" s="69" t="s">
        <v>1672</v>
      </c>
      <c r="D97" s="20">
        <v>0.29166666666666669</v>
      </c>
      <c r="E97" s="69" t="s">
        <v>1045</v>
      </c>
      <c r="F97" s="18">
        <v>3</v>
      </c>
      <c r="G97" s="18" t="s">
        <v>1651</v>
      </c>
      <c r="H97" s="69" t="s">
        <v>1045</v>
      </c>
      <c r="I97" s="29">
        <v>10.4</v>
      </c>
      <c r="J97" s="200">
        <v>4.1500000000000004</v>
      </c>
      <c r="K97" s="70">
        <f t="shared" si="7"/>
        <v>0.39903846153846156</v>
      </c>
      <c r="L97" s="193">
        <v>4</v>
      </c>
      <c r="M97" s="29">
        <v>27.4</v>
      </c>
      <c r="N97" s="29">
        <v>7.65</v>
      </c>
      <c r="O97" s="70">
        <v>0.96705787430913315</v>
      </c>
      <c r="S97" s="72"/>
      <c r="X97" s="208"/>
    </row>
    <row r="98" spans="1:25">
      <c r="A98" s="69"/>
      <c r="B98" s="19">
        <v>42577</v>
      </c>
      <c r="C98" s="69" t="s">
        <v>1672</v>
      </c>
      <c r="D98" s="20">
        <v>0.29166666666666669</v>
      </c>
      <c r="E98" s="69" t="s">
        <v>1045</v>
      </c>
      <c r="F98" s="18">
        <v>3</v>
      </c>
      <c r="G98" s="18" t="s">
        <v>1651</v>
      </c>
      <c r="H98" s="69" t="s">
        <v>1045</v>
      </c>
      <c r="I98" s="29">
        <v>10.4</v>
      </c>
      <c r="J98" s="200">
        <v>4.1500000000000004</v>
      </c>
      <c r="K98" s="70">
        <f t="shared" si="7"/>
        <v>0.39903846153846156</v>
      </c>
      <c r="L98" s="193">
        <v>6</v>
      </c>
      <c r="M98" s="29">
        <v>25.2</v>
      </c>
      <c r="N98" s="29">
        <v>7.35</v>
      </c>
      <c r="O98" s="70">
        <v>0.89286523912064442</v>
      </c>
      <c r="S98" s="72"/>
      <c r="X98" s="208"/>
    </row>
    <row r="99" spans="1:25">
      <c r="A99" s="69"/>
      <c r="B99" s="19">
        <v>42577</v>
      </c>
      <c r="C99" s="69" t="s">
        <v>1672</v>
      </c>
      <c r="D99" s="20">
        <v>0.29166666666666669</v>
      </c>
      <c r="E99" s="69" t="s">
        <v>1045</v>
      </c>
      <c r="F99" s="18">
        <v>3</v>
      </c>
      <c r="G99" s="18" t="s">
        <v>1651</v>
      </c>
      <c r="H99" s="69" t="s">
        <v>1045</v>
      </c>
      <c r="I99" s="29">
        <v>10.4</v>
      </c>
      <c r="J99" s="200">
        <v>4.1500000000000004</v>
      </c>
      <c r="K99" s="70">
        <f t="shared" si="7"/>
        <v>0.39903846153846156</v>
      </c>
      <c r="L99" s="193">
        <v>8</v>
      </c>
      <c r="M99" s="29">
        <v>20.8</v>
      </c>
      <c r="N99" s="29">
        <v>8.9049999999999994</v>
      </c>
      <c r="O99" s="70">
        <v>0.99512779747524449</v>
      </c>
      <c r="S99" s="72"/>
      <c r="X99" s="208"/>
    </row>
    <row r="100" spans="1:25">
      <c r="A100" s="69"/>
      <c r="B100" s="19">
        <v>42577</v>
      </c>
      <c r="C100" s="69" t="s">
        <v>1672</v>
      </c>
      <c r="D100" s="20">
        <v>0.29166666666666669</v>
      </c>
      <c r="E100" s="69" t="s">
        <v>1045</v>
      </c>
      <c r="F100" s="18">
        <v>3</v>
      </c>
      <c r="G100" s="18" t="s">
        <v>1651</v>
      </c>
      <c r="H100" s="69" t="s">
        <v>1045</v>
      </c>
      <c r="I100" s="29">
        <v>10.4</v>
      </c>
      <c r="J100" s="200">
        <v>4.1500000000000004</v>
      </c>
      <c r="K100" s="70">
        <f t="shared" si="7"/>
        <v>0.39903846153846156</v>
      </c>
      <c r="L100" s="193">
        <v>9</v>
      </c>
      <c r="M100" s="29">
        <v>18.5</v>
      </c>
      <c r="N100" s="29">
        <v>3.74</v>
      </c>
      <c r="O100" s="70">
        <v>0.39917808784335573</v>
      </c>
      <c r="P100" s="22">
        <v>6.15</v>
      </c>
      <c r="Q100" s="23">
        <v>20.700000000000003</v>
      </c>
      <c r="R100" s="71">
        <v>0.90418405279445435</v>
      </c>
      <c r="S100" s="25">
        <v>41.617435541681118</v>
      </c>
      <c r="T100" s="24">
        <v>18.909650632911397</v>
      </c>
      <c r="U100" s="24">
        <v>2.5000000000000001E-2</v>
      </c>
      <c r="V100" s="24">
        <f t="shared" ref="V100:V104" si="12">T100+U100</f>
        <v>18.934650632911396</v>
      </c>
      <c r="X100" s="208"/>
    </row>
    <row r="101" spans="1:25" s="104" customFormat="1">
      <c r="A101" s="93" t="s">
        <v>1664</v>
      </c>
      <c r="B101" s="236">
        <v>42577</v>
      </c>
      <c r="C101" s="96" t="s">
        <v>815</v>
      </c>
      <c r="D101" s="96" t="s">
        <v>815</v>
      </c>
      <c r="E101" s="96" t="s">
        <v>815</v>
      </c>
      <c r="F101" s="96" t="s">
        <v>815</v>
      </c>
      <c r="G101" s="96" t="s">
        <v>815</v>
      </c>
      <c r="H101" s="96" t="s">
        <v>815</v>
      </c>
      <c r="I101" s="97" t="s">
        <v>815</v>
      </c>
      <c r="J101" s="201" t="s">
        <v>815</v>
      </c>
      <c r="K101" s="98" t="s">
        <v>815</v>
      </c>
      <c r="L101" s="194" t="s">
        <v>815</v>
      </c>
      <c r="M101" s="97" t="s">
        <v>815</v>
      </c>
      <c r="N101" s="97" t="s">
        <v>815</v>
      </c>
      <c r="O101" s="97" t="s">
        <v>815</v>
      </c>
      <c r="P101" s="99">
        <v>6.55</v>
      </c>
      <c r="Q101" s="100">
        <v>67.5</v>
      </c>
      <c r="R101" s="101">
        <v>1.8753447020922016</v>
      </c>
      <c r="S101" s="102">
        <v>59.114834084865308</v>
      </c>
      <c r="T101" s="103">
        <v>6.5400708860759522</v>
      </c>
      <c r="U101" s="103">
        <v>4.7993404472573822</v>
      </c>
      <c r="V101" s="103">
        <f t="shared" si="12"/>
        <v>11.339411333333334</v>
      </c>
      <c r="W101" s="185"/>
      <c r="X101" s="209"/>
    </row>
    <row r="102" spans="1:25" s="104" customFormat="1">
      <c r="A102" s="93" t="s">
        <v>1667</v>
      </c>
      <c r="B102" s="94">
        <v>42577</v>
      </c>
      <c r="C102" s="96" t="s">
        <v>815</v>
      </c>
      <c r="D102" s="96" t="s">
        <v>815</v>
      </c>
      <c r="E102" s="96" t="s">
        <v>815</v>
      </c>
      <c r="F102" s="96" t="s">
        <v>815</v>
      </c>
      <c r="G102" s="96" t="s">
        <v>815</v>
      </c>
      <c r="H102" s="96" t="s">
        <v>815</v>
      </c>
      <c r="I102" s="97" t="s">
        <v>815</v>
      </c>
      <c r="J102" s="201" t="s">
        <v>815</v>
      </c>
      <c r="K102" s="98" t="s">
        <v>815</v>
      </c>
      <c r="L102" s="194" t="s">
        <v>815</v>
      </c>
      <c r="M102" s="97" t="s">
        <v>815</v>
      </c>
      <c r="N102" s="97" t="s">
        <v>815</v>
      </c>
      <c r="O102" s="97" t="s">
        <v>815</v>
      </c>
      <c r="P102" s="99">
        <v>6.93</v>
      </c>
      <c r="Q102" s="100">
        <v>68.3</v>
      </c>
      <c r="R102" s="101">
        <v>2.6790638601317163</v>
      </c>
      <c r="S102" s="102">
        <v>34.499849693606194</v>
      </c>
      <c r="T102" s="103">
        <v>33.729944303797481</v>
      </c>
      <c r="U102" s="103">
        <v>2.5000000000000001E-2</v>
      </c>
      <c r="V102" s="103">
        <f t="shared" si="12"/>
        <v>33.75494430379748</v>
      </c>
      <c r="W102" s="185"/>
      <c r="X102" s="209"/>
    </row>
    <row r="103" spans="1:25" s="104" customFormat="1">
      <c r="A103" s="93" t="s">
        <v>1666</v>
      </c>
      <c r="B103" s="94">
        <v>42577</v>
      </c>
      <c r="C103" s="96" t="s">
        <v>815</v>
      </c>
      <c r="D103" s="96" t="s">
        <v>815</v>
      </c>
      <c r="E103" s="96" t="s">
        <v>815</v>
      </c>
      <c r="F103" s="96" t="s">
        <v>815</v>
      </c>
      <c r="G103" s="96" t="s">
        <v>815</v>
      </c>
      <c r="H103" s="96" t="s">
        <v>815</v>
      </c>
      <c r="I103" s="97" t="s">
        <v>815</v>
      </c>
      <c r="J103" s="201" t="s">
        <v>815</v>
      </c>
      <c r="K103" s="98" t="s">
        <v>815</v>
      </c>
      <c r="L103" s="194" t="s">
        <v>815</v>
      </c>
      <c r="M103" s="97" t="s">
        <v>815</v>
      </c>
      <c r="N103" s="97" t="s">
        <v>815</v>
      </c>
      <c r="O103" s="97" t="s">
        <v>815</v>
      </c>
      <c r="P103" s="99">
        <v>5.91</v>
      </c>
      <c r="Q103" s="100">
        <v>29.6</v>
      </c>
      <c r="R103" s="101">
        <v>1.9423212985954943</v>
      </c>
      <c r="S103" s="102">
        <v>55.259475083824725</v>
      </c>
      <c r="T103" s="103">
        <v>4.4083848101265826</v>
      </c>
      <c r="U103" s="103">
        <v>2.5184378565400847</v>
      </c>
      <c r="V103" s="103">
        <f t="shared" si="12"/>
        <v>6.9268226666666672</v>
      </c>
      <c r="W103" s="185"/>
      <c r="X103" s="209"/>
    </row>
    <row r="104" spans="1:25" s="104" customFormat="1">
      <c r="A104" s="95" t="s">
        <v>1644</v>
      </c>
      <c r="B104" s="236">
        <v>42591</v>
      </c>
      <c r="C104" s="95" t="s">
        <v>1672</v>
      </c>
      <c r="D104" s="237">
        <v>0.29166666666666702</v>
      </c>
      <c r="E104" s="95" t="s">
        <v>1045</v>
      </c>
      <c r="F104" s="96">
        <v>0</v>
      </c>
      <c r="G104" s="96" t="s">
        <v>714</v>
      </c>
      <c r="H104" s="95" t="s">
        <v>1045</v>
      </c>
      <c r="I104" s="97">
        <v>10</v>
      </c>
      <c r="J104" s="201">
        <v>4.0999999999999996</v>
      </c>
      <c r="K104" s="98">
        <f t="shared" si="7"/>
        <v>0.41</v>
      </c>
      <c r="L104" s="194">
        <v>0.5</v>
      </c>
      <c r="M104" s="97">
        <v>26.6</v>
      </c>
      <c r="N104" s="97">
        <v>7.415</v>
      </c>
      <c r="O104" s="98">
        <v>0.92400223881662247</v>
      </c>
      <c r="P104" s="99">
        <v>6.77</v>
      </c>
      <c r="Q104" s="100">
        <v>13.199999999999998</v>
      </c>
      <c r="R104" s="101">
        <v>1.5404617195757369</v>
      </c>
      <c r="S104" s="102">
        <v>30.941056769568728</v>
      </c>
      <c r="T104" s="103">
        <v>2.0881822784810131</v>
      </c>
      <c r="U104" s="103">
        <v>1.0237923881856541</v>
      </c>
      <c r="V104" s="103">
        <f t="shared" si="12"/>
        <v>3.1119746666666672</v>
      </c>
      <c r="W104" s="185"/>
      <c r="X104" s="209" t="s">
        <v>1647</v>
      </c>
    </row>
    <row r="105" spans="1:25">
      <c r="A105" s="69"/>
      <c r="B105" s="19">
        <v>42591</v>
      </c>
      <c r="C105" s="69" t="s">
        <v>1672</v>
      </c>
      <c r="D105" s="20">
        <v>0.29166666666666702</v>
      </c>
      <c r="E105" s="69" t="s">
        <v>1045</v>
      </c>
      <c r="F105" s="18">
        <v>0</v>
      </c>
      <c r="G105" s="18" t="s">
        <v>714</v>
      </c>
      <c r="H105" s="69" t="s">
        <v>1045</v>
      </c>
      <c r="I105" s="29">
        <v>10</v>
      </c>
      <c r="J105" s="200">
        <v>4.0999999999999996</v>
      </c>
      <c r="K105" s="70">
        <f t="shared" si="7"/>
        <v>0.41</v>
      </c>
      <c r="L105" s="193">
        <v>2</v>
      </c>
      <c r="M105" s="29">
        <v>26.6</v>
      </c>
      <c r="N105" s="29">
        <v>7.6</v>
      </c>
      <c r="O105" s="70">
        <v>0.94705556507165622</v>
      </c>
      <c r="X105" s="208"/>
    </row>
    <row r="106" spans="1:25">
      <c r="A106" s="69"/>
      <c r="B106" s="19">
        <v>42591</v>
      </c>
      <c r="C106" s="69" t="s">
        <v>1672</v>
      </c>
      <c r="D106" s="20">
        <v>0.29166666666666702</v>
      </c>
      <c r="E106" s="69" t="s">
        <v>1045</v>
      </c>
      <c r="F106" s="18">
        <v>0</v>
      </c>
      <c r="G106" s="18" t="s">
        <v>714</v>
      </c>
      <c r="H106" s="69" t="s">
        <v>1045</v>
      </c>
      <c r="I106" s="29">
        <v>10</v>
      </c>
      <c r="J106" s="200">
        <v>4.0999999999999996</v>
      </c>
      <c r="K106" s="70">
        <f t="shared" si="7"/>
        <v>0.41</v>
      </c>
      <c r="L106" s="193">
        <v>4</v>
      </c>
      <c r="M106" s="29">
        <v>26.6</v>
      </c>
      <c r="N106" s="29">
        <v>7.1349999999999998</v>
      </c>
      <c r="O106" s="70">
        <v>0.88911071799819308</v>
      </c>
      <c r="X106" s="208"/>
    </row>
    <row r="107" spans="1:25">
      <c r="A107" s="69"/>
      <c r="B107" s="19">
        <v>42591</v>
      </c>
      <c r="C107" s="69" t="s">
        <v>1672</v>
      </c>
      <c r="D107" s="20">
        <v>0.29166666666666702</v>
      </c>
      <c r="E107" s="69" t="s">
        <v>1045</v>
      </c>
      <c r="F107" s="18">
        <v>0</v>
      </c>
      <c r="G107" s="18" t="s">
        <v>714</v>
      </c>
      <c r="H107" s="69" t="s">
        <v>1045</v>
      </c>
      <c r="I107" s="29">
        <v>10</v>
      </c>
      <c r="J107" s="200">
        <v>4.0999999999999996</v>
      </c>
      <c r="K107" s="70">
        <f t="shared" si="7"/>
        <v>0.41</v>
      </c>
      <c r="L107" s="193">
        <v>6</v>
      </c>
      <c r="M107" s="29">
        <v>26.2</v>
      </c>
      <c r="N107" s="29">
        <v>6.96</v>
      </c>
      <c r="O107" s="70">
        <v>0.86105646822440418</v>
      </c>
      <c r="X107" s="208"/>
    </row>
    <row r="108" spans="1:25">
      <c r="A108" s="69"/>
      <c r="B108" s="19">
        <v>42591</v>
      </c>
      <c r="C108" s="69" t="s">
        <v>1672</v>
      </c>
      <c r="D108" s="20">
        <v>0.29166666666666702</v>
      </c>
      <c r="E108" s="69" t="s">
        <v>1045</v>
      </c>
      <c r="F108" s="18">
        <v>0</v>
      </c>
      <c r="G108" s="18" t="s">
        <v>714</v>
      </c>
      <c r="H108" s="69" t="s">
        <v>1045</v>
      </c>
      <c r="I108" s="29">
        <v>10</v>
      </c>
      <c r="J108" s="200">
        <v>4.0999999999999996</v>
      </c>
      <c r="K108" s="70">
        <f t="shared" si="7"/>
        <v>0.41</v>
      </c>
      <c r="L108" s="193">
        <v>8</v>
      </c>
      <c r="M108" s="29">
        <v>21.6</v>
      </c>
      <c r="N108" s="29">
        <v>7.1750000000000007</v>
      </c>
      <c r="O108" s="70">
        <v>0.81439992572789921</v>
      </c>
      <c r="X108" s="208"/>
    </row>
    <row r="109" spans="1:25">
      <c r="A109" s="69"/>
      <c r="B109" s="19">
        <v>42591</v>
      </c>
      <c r="C109" s="69" t="s">
        <v>1672</v>
      </c>
      <c r="D109" s="20">
        <v>0.29166666666666702</v>
      </c>
      <c r="E109" s="69" t="s">
        <v>1045</v>
      </c>
      <c r="F109" s="18">
        <v>0</v>
      </c>
      <c r="G109" s="18" t="s">
        <v>714</v>
      </c>
      <c r="H109" s="69" t="s">
        <v>1045</v>
      </c>
      <c r="I109" s="29">
        <v>10</v>
      </c>
      <c r="J109" s="200">
        <v>4.0999999999999996</v>
      </c>
      <c r="K109" s="70">
        <f t="shared" si="7"/>
        <v>0.41</v>
      </c>
      <c r="L109" s="193">
        <v>9</v>
      </c>
      <c r="M109" s="29">
        <v>18.600000000000001</v>
      </c>
      <c r="N109" s="33">
        <v>0.52500000000000002</v>
      </c>
      <c r="O109" s="70">
        <v>5.6148381967431944E-2</v>
      </c>
      <c r="P109" s="22">
        <v>6.07</v>
      </c>
      <c r="Q109" s="23">
        <v>20.8</v>
      </c>
      <c r="R109" s="71">
        <v>1.0381372458010401</v>
      </c>
      <c r="S109" s="25">
        <v>35.389547924615556</v>
      </c>
      <c r="T109" s="24">
        <v>12.674106329113927</v>
      </c>
      <c r="U109" s="24">
        <v>3.8872123375527425</v>
      </c>
      <c r="V109" s="24">
        <f t="shared" ref="V109:V110" si="13">T109+U109</f>
        <v>16.561318666666669</v>
      </c>
      <c r="X109" s="208"/>
    </row>
    <row r="110" spans="1:25" s="104" customFormat="1">
      <c r="A110" s="95" t="s">
        <v>1660</v>
      </c>
      <c r="B110" s="236">
        <v>42591</v>
      </c>
      <c r="C110" s="95" t="s">
        <v>1661</v>
      </c>
      <c r="D110" s="237">
        <v>0.33333333333333331</v>
      </c>
      <c r="E110" s="95" t="s">
        <v>1045</v>
      </c>
      <c r="F110" s="96">
        <v>0</v>
      </c>
      <c r="G110" s="96" t="s">
        <v>1007</v>
      </c>
      <c r="H110" s="95" t="s">
        <v>1673</v>
      </c>
      <c r="I110" s="97">
        <v>7.5</v>
      </c>
      <c r="J110" s="201">
        <v>0.44</v>
      </c>
      <c r="K110" s="98">
        <f t="shared" si="7"/>
        <v>5.8666666666666666E-2</v>
      </c>
      <c r="L110" s="194">
        <v>0.5</v>
      </c>
      <c r="M110" s="97">
        <v>25.8</v>
      </c>
      <c r="N110" s="97">
        <v>9.2349999999999994</v>
      </c>
      <c r="O110" s="98">
        <v>1.1342343723589958</v>
      </c>
      <c r="P110" s="99">
        <v>6.22</v>
      </c>
      <c r="Q110" s="100">
        <v>34.299999999999997</v>
      </c>
      <c r="R110" s="101">
        <v>1.3060436318142117</v>
      </c>
      <c r="S110" s="102">
        <v>90.550838247196197</v>
      </c>
      <c r="T110" s="103">
        <v>69.983108860759515</v>
      </c>
      <c r="U110" s="103">
        <v>2.4834898059071704</v>
      </c>
      <c r="V110" s="103">
        <f t="shared" si="13"/>
        <v>72.466598666666684</v>
      </c>
      <c r="W110" s="185"/>
      <c r="X110" s="209" t="s">
        <v>1647</v>
      </c>
      <c r="Y110" s="104" t="s">
        <v>1665</v>
      </c>
    </row>
    <row r="111" spans="1:25">
      <c r="A111" s="69"/>
      <c r="B111" s="19">
        <v>42591</v>
      </c>
      <c r="C111" s="69" t="s">
        <v>1661</v>
      </c>
      <c r="D111" s="20">
        <v>0.33333333333333331</v>
      </c>
      <c r="E111" s="69" t="s">
        <v>1045</v>
      </c>
      <c r="F111" s="18">
        <v>0</v>
      </c>
      <c r="G111" s="18" t="s">
        <v>1007</v>
      </c>
      <c r="H111" s="69" t="s">
        <v>1673</v>
      </c>
      <c r="I111" s="29">
        <v>7.5</v>
      </c>
      <c r="J111" s="200">
        <v>0.44</v>
      </c>
      <c r="K111" s="70">
        <f t="shared" si="7"/>
        <v>5.8666666666666666E-2</v>
      </c>
      <c r="L111" s="193">
        <v>2</v>
      </c>
      <c r="M111" s="29">
        <v>25.5</v>
      </c>
      <c r="N111" s="29">
        <v>8.495000000000001</v>
      </c>
      <c r="O111" s="70">
        <v>1.0376492213592037</v>
      </c>
      <c r="X111" s="208"/>
    </row>
    <row r="112" spans="1:25">
      <c r="A112" s="69"/>
      <c r="B112" s="19">
        <v>42591</v>
      </c>
      <c r="C112" s="69" t="s">
        <v>1661</v>
      </c>
      <c r="D112" s="20">
        <v>0.33333333333333331</v>
      </c>
      <c r="E112" s="69" t="s">
        <v>1045</v>
      </c>
      <c r="F112" s="18">
        <v>0</v>
      </c>
      <c r="G112" s="18" t="s">
        <v>1007</v>
      </c>
      <c r="H112" s="69" t="s">
        <v>1673</v>
      </c>
      <c r="I112" s="29">
        <v>7.5</v>
      </c>
      <c r="J112" s="200">
        <v>0.44</v>
      </c>
      <c r="K112" s="70">
        <f t="shared" si="7"/>
        <v>5.8666666666666666E-2</v>
      </c>
      <c r="L112" s="193">
        <v>4</v>
      </c>
      <c r="M112" s="29">
        <v>21.4</v>
      </c>
      <c r="N112" s="29">
        <v>8.4999999999999992E-2</v>
      </c>
      <c r="O112" s="70">
        <v>9.6105861007681308E-3</v>
      </c>
      <c r="X112" s="208"/>
    </row>
    <row r="113" spans="1:24">
      <c r="A113" s="69"/>
      <c r="B113" s="19">
        <v>42591</v>
      </c>
      <c r="C113" s="69" t="s">
        <v>1661</v>
      </c>
      <c r="D113" s="20">
        <v>0.33333333333333331</v>
      </c>
      <c r="E113" s="69" t="s">
        <v>1045</v>
      </c>
      <c r="F113" s="18">
        <v>0</v>
      </c>
      <c r="G113" s="18" t="s">
        <v>1007</v>
      </c>
      <c r="H113" s="69" t="s">
        <v>1673</v>
      </c>
      <c r="I113" s="29">
        <v>7.5</v>
      </c>
      <c r="J113" s="200">
        <v>0.44</v>
      </c>
      <c r="K113" s="70">
        <f t="shared" si="7"/>
        <v>5.8666666666666666E-2</v>
      </c>
      <c r="L113" s="193">
        <v>6</v>
      </c>
      <c r="M113" s="29">
        <v>12.7</v>
      </c>
      <c r="N113" s="29">
        <v>4.4499999999999998E-2</v>
      </c>
      <c r="O113" s="70">
        <v>4.1958185327068374E-3</v>
      </c>
      <c r="X113" s="208"/>
    </row>
    <row r="114" spans="1:24">
      <c r="A114" s="69"/>
      <c r="B114" s="19">
        <v>42591</v>
      </c>
      <c r="C114" s="69" t="s">
        <v>1661</v>
      </c>
      <c r="D114" s="20">
        <v>0.33333333333333331</v>
      </c>
      <c r="E114" s="69" t="s">
        <v>1045</v>
      </c>
      <c r="F114" s="18">
        <v>0</v>
      </c>
      <c r="G114" s="18" t="s">
        <v>1007</v>
      </c>
      <c r="H114" s="69" t="s">
        <v>1673</v>
      </c>
      <c r="I114" s="29">
        <v>7.5</v>
      </c>
      <c r="J114" s="200">
        <v>0.44</v>
      </c>
      <c r="K114" s="70">
        <f t="shared" si="7"/>
        <v>5.8666666666666666E-2</v>
      </c>
      <c r="L114" s="193">
        <v>7</v>
      </c>
      <c r="M114" s="29" t="s">
        <v>815</v>
      </c>
      <c r="N114" s="29" t="s">
        <v>815</v>
      </c>
      <c r="O114" s="29" t="s">
        <v>815</v>
      </c>
      <c r="P114" s="22">
        <v>6.42</v>
      </c>
      <c r="Q114" s="23">
        <v>83.600000000000023</v>
      </c>
      <c r="R114" s="71">
        <v>1.4065085265691513</v>
      </c>
      <c r="S114" s="25">
        <v>222.81991212856974</v>
      </c>
      <c r="T114" s="24">
        <v>2.6247291139240505</v>
      </c>
      <c r="U114" s="24">
        <v>56.885133552742602</v>
      </c>
      <c r="V114" s="24">
        <f t="shared" ref="V114:V115" si="14">T114+U114</f>
        <v>59.509862666666649</v>
      </c>
      <c r="X114" s="208"/>
    </row>
    <row r="115" spans="1:24" s="104" customFormat="1">
      <c r="A115" s="95" t="s">
        <v>1653</v>
      </c>
      <c r="B115" s="236">
        <v>42591</v>
      </c>
      <c r="C115" s="95" t="s">
        <v>1668</v>
      </c>
      <c r="D115" s="96" t="s">
        <v>815</v>
      </c>
      <c r="E115" s="95" t="s">
        <v>1045</v>
      </c>
      <c r="F115" s="96">
        <v>1</v>
      </c>
      <c r="G115" s="96" t="s">
        <v>1656</v>
      </c>
      <c r="H115" s="95" t="s">
        <v>1674</v>
      </c>
      <c r="I115" s="97">
        <v>7.6</v>
      </c>
      <c r="J115" s="201">
        <v>1.65</v>
      </c>
      <c r="K115" s="98">
        <f t="shared" si="7"/>
        <v>0.21710526315789475</v>
      </c>
      <c r="L115" s="194">
        <v>0.5</v>
      </c>
      <c r="M115" s="97">
        <v>25.6</v>
      </c>
      <c r="N115" s="97">
        <v>7.625</v>
      </c>
      <c r="O115" s="98">
        <v>0.93308461443570478</v>
      </c>
      <c r="P115" s="99">
        <v>6.96</v>
      </c>
      <c r="Q115" s="100">
        <v>13.8</v>
      </c>
      <c r="R115" s="101">
        <v>1.0381372458010401</v>
      </c>
      <c r="S115" s="102">
        <v>30.347924615562494</v>
      </c>
      <c r="T115" s="103">
        <v>8.9182784810126581</v>
      </c>
      <c r="U115" s="103">
        <v>3.3948928523206772</v>
      </c>
      <c r="V115" s="103">
        <f t="shared" si="14"/>
        <v>12.313171333333335</v>
      </c>
      <c r="W115" s="185"/>
      <c r="X115" s="209" t="s">
        <v>1647</v>
      </c>
    </row>
    <row r="116" spans="1:24">
      <c r="A116" s="69"/>
      <c r="B116" s="19">
        <v>42591</v>
      </c>
      <c r="C116" s="69" t="s">
        <v>1668</v>
      </c>
      <c r="D116" s="18" t="s">
        <v>815</v>
      </c>
      <c r="E116" s="69" t="s">
        <v>1045</v>
      </c>
      <c r="F116" s="18">
        <v>1</v>
      </c>
      <c r="G116" s="18" t="s">
        <v>1656</v>
      </c>
      <c r="H116" s="69" t="s">
        <v>1674</v>
      </c>
      <c r="I116" s="29">
        <v>7.6</v>
      </c>
      <c r="J116" s="200">
        <v>1.65</v>
      </c>
      <c r="K116" s="70">
        <f t="shared" si="7"/>
        <v>0.21710526315789475</v>
      </c>
      <c r="L116" s="193">
        <v>2</v>
      </c>
      <c r="M116" s="29">
        <v>25.6</v>
      </c>
      <c r="N116" s="29">
        <v>7.5149999999999997</v>
      </c>
      <c r="O116" s="70">
        <v>0.91962372163728801</v>
      </c>
      <c r="X116" s="208"/>
    </row>
    <row r="117" spans="1:24">
      <c r="A117" s="69"/>
      <c r="B117" s="19">
        <v>42591</v>
      </c>
      <c r="C117" s="69" t="s">
        <v>1668</v>
      </c>
      <c r="D117" s="18" t="s">
        <v>815</v>
      </c>
      <c r="E117" s="69" t="s">
        <v>1045</v>
      </c>
      <c r="F117" s="18">
        <v>1</v>
      </c>
      <c r="G117" s="18" t="s">
        <v>1656</v>
      </c>
      <c r="H117" s="69" t="s">
        <v>1674</v>
      </c>
      <c r="I117" s="29">
        <v>7.6</v>
      </c>
      <c r="J117" s="200">
        <v>1.65</v>
      </c>
      <c r="K117" s="70">
        <f t="shared" si="7"/>
        <v>0.21710526315789475</v>
      </c>
      <c r="L117" s="193">
        <v>4</v>
      </c>
      <c r="M117" s="29">
        <v>25.3</v>
      </c>
      <c r="N117" s="29">
        <v>3.8</v>
      </c>
      <c r="O117" s="70">
        <v>0.46246565012913032</v>
      </c>
      <c r="X117" s="208"/>
    </row>
    <row r="118" spans="1:24">
      <c r="A118" s="69"/>
      <c r="B118" s="19">
        <v>42591</v>
      </c>
      <c r="C118" s="69" t="s">
        <v>1668</v>
      </c>
      <c r="D118" s="18" t="s">
        <v>815</v>
      </c>
      <c r="E118" s="69" t="s">
        <v>1045</v>
      </c>
      <c r="F118" s="18">
        <v>1</v>
      </c>
      <c r="G118" s="18" t="s">
        <v>1656</v>
      </c>
      <c r="H118" s="69" t="s">
        <v>1674</v>
      </c>
      <c r="I118" s="29">
        <v>7.6</v>
      </c>
      <c r="J118" s="200">
        <v>1.65</v>
      </c>
      <c r="K118" s="70">
        <f t="shared" si="7"/>
        <v>0.21710526315789475</v>
      </c>
      <c r="L118" s="193">
        <v>6</v>
      </c>
      <c r="M118" s="29">
        <v>24.6</v>
      </c>
      <c r="N118" s="29">
        <v>0.37</v>
      </c>
      <c r="O118" s="70">
        <v>4.4452164286869801E-2</v>
      </c>
      <c r="X118" s="208"/>
    </row>
    <row r="119" spans="1:24">
      <c r="A119" s="69"/>
      <c r="B119" s="19">
        <v>42591</v>
      </c>
      <c r="C119" s="69" t="s">
        <v>1668</v>
      </c>
      <c r="D119" s="18" t="s">
        <v>815</v>
      </c>
      <c r="E119" s="69" t="s">
        <v>1045</v>
      </c>
      <c r="F119" s="18">
        <v>1</v>
      </c>
      <c r="G119" s="18" t="s">
        <v>1656</v>
      </c>
      <c r="H119" s="69" t="s">
        <v>1674</v>
      </c>
      <c r="I119" s="29">
        <v>7.6</v>
      </c>
      <c r="J119" s="200">
        <v>1.65</v>
      </c>
      <c r="K119" s="70">
        <f t="shared" si="7"/>
        <v>0.21710526315789475</v>
      </c>
      <c r="L119" s="193">
        <v>6.5</v>
      </c>
      <c r="M119" s="29" t="s">
        <v>815</v>
      </c>
      <c r="N119" s="29" t="s">
        <v>815</v>
      </c>
      <c r="O119" s="29" t="s">
        <v>815</v>
      </c>
      <c r="P119" s="22">
        <v>6.28</v>
      </c>
      <c r="Q119" s="23">
        <v>61.7</v>
      </c>
      <c r="R119" s="71">
        <v>1.1386021405559794</v>
      </c>
      <c r="S119" s="25">
        <v>144.22929818476121</v>
      </c>
      <c r="T119" s="24">
        <v>15.34233924050633</v>
      </c>
      <c r="U119" s="24">
        <v>18.299875426160337</v>
      </c>
      <c r="V119" s="24">
        <f t="shared" ref="V119" si="15">T119+U119</f>
        <v>33.642214666666668</v>
      </c>
      <c r="X119" s="208"/>
    </row>
    <row r="120" spans="1:24">
      <c r="A120" s="69"/>
      <c r="B120" s="19">
        <v>42591</v>
      </c>
      <c r="C120" s="69" t="s">
        <v>1668</v>
      </c>
      <c r="D120" s="18" t="s">
        <v>815</v>
      </c>
      <c r="E120" s="69" t="s">
        <v>1045</v>
      </c>
      <c r="F120" s="18">
        <v>1</v>
      </c>
      <c r="G120" s="18" t="s">
        <v>1656</v>
      </c>
      <c r="H120" s="69" t="s">
        <v>1674</v>
      </c>
      <c r="I120" s="29">
        <v>7.6</v>
      </c>
      <c r="J120" s="200">
        <v>1.65</v>
      </c>
      <c r="K120" s="70">
        <f t="shared" si="7"/>
        <v>0.21710526315789475</v>
      </c>
      <c r="L120" s="193">
        <v>7</v>
      </c>
      <c r="M120" s="29">
        <v>21.3</v>
      </c>
      <c r="N120" s="29">
        <v>0.35</v>
      </c>
      <c r="O120" s="70">
        <v>3.9496135726558558E-2</v>
      </c>
      <c r="X120" s="208"/>
    </row>
    <row r="121" spans="1:24" s="104" customFormat="1">
      <c r="A121" s="95" t="s">
        <v>1575</v>
      </c>
      <c r="B121" s="236">
        <v>42591</v>
      </c>
      <c r="C121" s="95" t="s">
        <v>1658</v>
      </c>
      <c r="D121" s="96" t="s">
        <v>815</v>
      </c>
      <c r="E121" s="95" t="s">
        <v>1045</v>
      </c>
      <c r="F121" s="96">
        <v>2</v>
      </c>
      <c r="G121" s="96" t="s">
        <v>1651</v>
      </c>
      <c r="H121" s="95" t="s">
        <v>1045</v>
      </c>
      <c r="I121" s="97">
        <v>7.5</v>
      </c>
      <c r="J121" s="201">
        <v>2.65</v>
      </c>
      <c r="K121" s="98">
        <f t="shared" si="7"/>
        <v>0.35333333333333333</v>
      </c>
      <c r="L121" s="194">
        <v>0.5</v>
      </c>
      <c r="M121" s="97">
        <v>26.4</v>
      </c>
      <c r="N121" s="97">
        <v>7.23</v>
      </c>
      <c r="O121" s="98">
        <v>0.89770270846860611</v>
      </c>
      <c r="P121" s="99">
        <v>6.2</v>
      </c>
      <c r="Q121" s="100">
        <v>5.6999999999999993</v>
      </c>
      <c r="R121" s="101">
        <v>1.0046489475493936</v>
      </c>
      <c r="S121" s="102">
        <v>29.458226384553125</v>
      </c>
      <c r="T121" s="103">
        <v>5.8005063291139232</v>
      </c>
      <c r="U121" s="103">
        <v>3.6466363375527444</v>
      </c>
      <c r="V121" s="103">
        <f t="shared" ref="V121" si="16">T121+U121</f>
        <v>9.447142666666668</v>
      </c>
      <c r="W121" s="185"/>
      <c r="X121" s="209" t="s">
        <v>1647</v>
      </c>
    </row>
    <row r="122" spans="1:24">
      <c r="A122" s="69"/>
      <c r="B122" s="19">
        <v>42591</v>
      </c>
      <c r="C122" s="69" t="s">
        <v>1658</v>
      </c>
      <c r="D122" s="18" t="s">
        <v>815</v>
      </c>
      <c r="E122" s="69" t="s">
        <v>1045</v>
      </c>
      <c r="F122" s="18">
        <v>2</v>
      </c>
      <c r="G122" s="18" t="s">
        <v>1651</v>
      </c>
      <c r="H122" s="69" t="s">
        <v>1045</v>
      </c>
      <c r="I122" s="29">
        <v>7.5</v>
      </c>
      <c r="J122" s="200">
        <v>2.65</v>
      </c>
      <c r="K122" s="70">
        <f t="shared" si="7"/>
        <v>0.35333333333333333</v>
      </c>
      <c r="L122" s="193">
        <v>2</v>
      </c>
      <c r="M122" s="29">
        <v>26.4</v>
      </c>
      <c r="N122" s="29">
        <v>7.1549999999999994</v>
      </c>
      <c r="O122" s="70">
        <v>0.88839043970855824</v>
      </c>
      <c r="X122" s="208"/>
    </row>
    <row r="123" spans="1:24">
      <c r="A123" s="69"/>
      <c r="B123" s="19">
        <v>42591</v>
      </c>
      <c r="C123" s="69" t="s">
        <v>1658</v>
      </c>
      <c r="D123" s="18" t="s">
        <v>815</v>
      </c>
      <c r="E123" s="69" t="s">
        <v>1045</v>
      </c>
      <c r="F123" s="18">
        <v>2</v>
      </c>
      <c r="G123" s="18" t="s">
        <v>1651</v>
      </c>
      <c r="H123" s="69" t="s">
        <v>1045</v>
      </c>
      <c r="I123" s="29">
        <v>7.5</v>
      </c>
      <c r="J123" s="200">
        <v>2.65</v>
      </c>
      <c r="K123" s="70">
        <f t="shared" si="7"/>
        <v>0.35333333333333333</v>
      </c>
      <c r="L123" s="193">
        <v>4</v>
      </c>
      <c r="M123" s="29">
        <v>25.1</v>
      </c>
      <c r="N123" s="29">
        <v>5.53</v>
      </c>
      <c r="O123" s="70">
        <v>0.67054092148706168</v>
      </c>
      <c r="X123" s="208"/>
    </row>
    <row r="124" spans="1:24">
      <c r="A124" s="69"/>
      <c r="B124" s="19">
        <v>42591</v>
      </c>
      <c r="C124" s="69" t="s">
        <v>1658</v>
      </c>
      <c r="D124" s="18" t="s">
        <v>815</v>
      </c>
      <c r="E124" s="69" t="s">
        <v>1045</v>
      </c>
      <c r="F124" s="18">
        <v>2</v>
      </c>
      <c r="G124" s="18" t="s">
        <v>1651</v>
      </c>
      <c r="H124" s="69" t="s">
        <v>1045</v>
      </c>
      <c r="I124" s="29">
        <v>7.5</v>
      </c>
      <c r="J124" s="200">
        <v>2.65</v>
      </c>
      <c r="K124" s="70">
        <f t="shared" si="7"/>
        <v>0.35333333333333333</v>
      </c>
      <c r="L124" s="193">
        <v>6</v>
      </c>
      <c r="M124" s="29">
        <v>14.6</v>
      </c>
      <c r="N124" s="29">
        <v>3.16</v>
      </c>
      <c r="O124" s="70">
        <v>0.31072393493733241</v>
      </c>
      <c r="X124" s="208"/>
    </row>
    <row r="125" spans="1:24">
      <c r="A125" s="69"/>
      <c r="B125" s="19">
        <v>42591</v>
      </c>
      <c r="C125" s="69" t="s">
        <v>1658</v>
      </c>
      <c r="D125" s="18" t="s">
        <v>815</v>
      </c>
      <c r="E125" s="69" t="s">
        <v>1045</v>
      </c>
      <c r="F125" s="18">
        <v>2</v>
      </c>
      <c r="G125" s="18" t="s">
        <v>1651</v>
      </c>
      <c r="H125" s="69" t="s">
        <v>1045</v>
      </c>
      <c r="I125" s="29">
        <v>7.5</v>
      </c>
      <c r="J125" s="200">
        <v>2.65</v>
      </c>
      <c r="K125" s="70">
        <f t="shared" si="7"/>
        <v>0.35333333333333333</v>
      </c>
      <c r="L125" s="193">
        <v>6.5</v>
      </c>
      <c r="M125" s="29">
        <v>13.6</v>
      </c>
      <c r="N125" s="29">
        <v>3.75</v>
      </c>
      <c r="O125" s="70">
        <v>0.36074421392395833</v>
      </c>
      <c r="P125" s="22">
        <v>5.82</v>
      </c>
      <c r="Q125" s="23">
        <v>7</v>
      </c>
      <c r="R125" s="71">
        <v>1.2055787370592725</v>
      </c>
      <c r="S125" s="25">
        <v>43.989964157706098</v>
      </c>
      <c r="T125" s="24">
        <v>42.329194936708859</v>
      </c>
      <c r="U125" s="24">
        <v>75.34277972995784</v>
      </c>
      <c r="V125" s="24">
        <f t="shared" ref="V125:V126" si="17">T125+U125</f>
        <v>117.6719746666667</v>
      </c>
      <c r="X125" s="208"/>
    </row>
    <row r="126" spans="1:24" s="104" customFormat="1">
      <c r="A126" s="95" t="s">
        <v>1662</v>
      </c>
      <c r="B126" s="236">
        <v>42591</v>
      </c>
      <c r="C126" s="95" t="s">
        <v>1663</v>
      </c>
      <c r="D126" s="96" t="s">
        <v>815</v>
      </c>
      <c r="E126" s="95" t="s">
        <v>1045</v>
      </c>
      <c r="F126" s="96">
        <v>1</v>
      </c>
      <c r="G126" s="96" t="s">
        <v>1651</v>
      </c>
      <c r="H126" s="95" t="s">
        <v>1045</v>
      </c>
      <c r="I126" s="97">
        <v>18</v>
      </c>
      <c r="J126" s="254">
        <v>6</v>
      </c>
      <c r="K126" s="98">
        <f t="shared" si="7"/>
        <v>0.33333333333333331</v>
      </c>
      <c r="L126" s="194">
        <v>0.5</v>
      </c>
      <c r="M126" s="97">
        <v>26.5</v>
      </c>
      <c r="N126" s="97">
        <v>8.004999999999999</v>
      </c>
      <c r="O126" s="98">
        <v>0.99572615215389892</v>
      </c>
      <c r="P126" s="99">
        <v>6.93</v>
      </c>
      <c r="Q126" s="100">
        <v>13.6</v>
      </c>
      <c r="R126" s="101">
        <v>0.97116064929774715</v>
      </c>
      <c r="S126" s="102">
        <v>30.941056769568728</v>
      </c>
      <c r="T126" s="103">
        <v>0.56554936708860759</v>
      </c>
      <c r="U126" s="103">
        <v>1.6757692995780595</v>
      </c>
      <c r="V126" s="103">
        <f t="shared" si="17"/>
        <v>2.2413186666666673</v>
      </c>
      <c r="W126" s="185"/>
      <c r="X126" s="209" t="s">
        <v>1647</v>
      </c>
    </row>
    <row r="127" spans="1:24">
      <c r="A127" s="69"/>
      <c r="B127" s="19">
        <v>42591</v>
      </c>
      <c r="C127" s="69" t="s">
        <v>1663</v>
      </c>
      <c r="D127" s="18" t="s">
        <v>815</v>
      </c>
      <c r="E127" s="69" t="s">
        <v>1045</v>
      </c>
      <c r="F127" s="18">
        <v>1</v>
      </c>
      <c r="G127" s="18" t="s">
        <v>1651</v>
      </c>
      <c r="H127" s="69" t="s">
        <v>1045</v>
      </c>
      <c r="I127" s="29">
        <v>18</v>
      </c>
      <c r="J127" s="202">
        <v>6</v>
      </c>
      <c r="K127" s="70">
        <f t="shared" si="7"/>
        <v>0.33333333333333331</v>
      </c>
      <c r="L127" s="193">
        <v>2</v>
      </c>
      <c r="M127" s="29">
        <v>26.5</v>
      </c>
      <c r="N127" s="29">
        <v>8.004999999999999</v>
      </c>
      <c r="O127" s="70">
        <v>0.99572615215389892</v>
      </c>
      <c r="S127" s="72"/>
      <c r="X127" s="208"/>
    </row>
    <row r="128" spans="1:24" s="253" customFormat="1">
      <c r="A128" s="239"/>
      <c r="B128" s="240">
        <v>42591</v>
      </c>
      <c r="C128" s="239" t="s">
        <v>1663</v>
      </c>
      <c r="D128" s="242" t="s">
        <v>815</v>
      </c>
      <c r="E128" s="239" t="s">
        <v>1045</v>
      </c>
      <c r="F128" s="242">
        <v>1</v>
      </c>
      <c r="G128" s="242" t="s">
        <v>1651</v>
      </c>
      <c r="H128" s="239" t="s">
        <v>1045</v>
      </c>
      <c r="I128" s="243">
        <v>18</v>
      </c>
      <c r="J128" s="255">
        <v>6</v>
      </c>
      <c r="K128" s="245">
        <f t="shared" si="7"/>
        <v>0.33333333333333331</v>
      </c>
      <c r="L128" s="246">
        <v>3</v>
      </c>
      <c r="M128" s="243" t="s">
        <v>815</v>
      </c>
      <c r="N128" s="243" t="s">
        <v>815</v>
      </c>
      <c r="O128" s="243" t="s">
        <v>815</v>
      </c>
      <c r="P128" s="247">
        <v>6.86</v>
      </c>
      <c r="Q128" s="248">
        <v>12.5</v>
      </c>
      <c r="R128" s="249">
        <v>0.9376723510461008</v>
      </c>
      <c r="S128" s="256">
        <v>30.347924615562494</v>
      </c>
      <c r="T128" s="250">
        <v>1.2471088607594938</v>
      </c>
      <c r="U128" s="250">
        <v>0.50160180590717285</v>
      </c>
      <c r="V128" s="250">
        <f t="shared" ref="V128" si="18">T128+U128</f>
        <v>1.7487106666666667</v>
      </c>
      <c r="W128" s="251"/>
      <c r="X128" s="252" t="s">
        <v>1647</v>
      </c>
    </row>
    <row r="129" spans="1:24">
      <c r="A129" s="69"/>
      <c r="B129" s="19">
        <v>42591</v>
      </c>
      <c r="C129" s="69" t="s">
        <v>1663</v>
      </c>
      <c r="D129" s="18" t="s">
        <v>815</v>
      </c>
      <c r="E129" s="69" t="s">
        <v>1045</v>
      </c>
      <c r="F129" s="18">
        <v>1</v>
      </c>
      <c r="G129" s="18" t="s">
        <v>1651</v>
      </c>
      <c r="H129" s="69" t="s">
        <v>1045</v>
      </c>
      <c r="I129" s="29">
        <v>18</v>
      </c>
      <c r="J129" s="202">
        <v>6</v>
      </c>
      <c r="K129" s="70">
        <f t="shared" si="7"/>
        <v>0.33333333333333331</v>
      </c>
      <c r="L129" s="193">
        <v>4</v>
      </c>
      <c r="M129" s="29">
        <v>26.5</v>
      </c>
      <c r="N129" s="29">
        <v>8.004999999999999</v>
      </c>
      <c r="O129" s="70">
        <v>0.99572615215389892</v>
      </c>
      <c r="S129" s="72"/>
      <c r="X129" s="208"/>
    </row>
    <row r="130" spans="1:24">
      <c r="A130" s="69"/>
      <c r="B130" s="19">
        <v>42591</v>
      </c>
      <c r="C130" s="69" t="s">
        <v>1663</v>
      </c>
      <c r="D130" s="18" t="s">
        <v>815</v>
      </c>
      <c r="E130" s="69" t="s">
        <v>1045</v>
      </c>
      <c r="F130" s="18">
        <v>1</v>
      </c>
      <c r="G130" s="18" t="s">
        <v>1651</v>
      </c>
      <c r="H130" s="69" t="s">
        <v>1045</v>
      </c>
      <c r="I130" s="29">
        <v>18</v>
      </c>
      <c r="J130" s="202">
        <v>6</v>
      </c>
      <c r="K130" s="70">
        <f t="shared" si="7"/>
        <v>0.33333333333333331</v>
      </c>
      <c r="L130" s="193">
        <v>6</v>
      </c>
      <c r="M130" s="29">
        <v>25.6</v>
      </c>
      <c r="N130" s="29">
        <v>8.2149999999999999</v>
      </c>
      <c r="O130" s="70">
        <v>1.0052839485363037</v>
      </c>
      <c r="S130" s="72"/>
      <c r="X130" s="208"/>
    </row>
    <row r="131" spans="1:24">
      <c r="A131" s="69"/>
      <c r="B131" s="19">
        <v>42591</v>
      </c>
      <c r="C131" s="69" t="s">
        <v>1663</v>
      </c>
      <c r="D131" s="18" t="s">
        <v>815</v>
      </c>
      <c r="E131" s="69" t="s">
        <v>1045</v>
      </c>
      <c r="F131" s="18">
        <v>1</v>
      </c>
      <c r="G131" s="18" t="s">
        <v>1651</v>
      </c>
      <c r="H131" s="69" t="s">
        <v>1045</v>
      </c>
      <c r="I131" s="29">
        <v>18</v>
      </c>
      <c r="J131" s="202">
        <v>6</v>
      </c>
      <c r="K131" s="70">
        <f t="shared" si="7"/>
        <v>0.33333333333333331</v>
      </c>
      <c r="L131" s="193">
        <v>8</v>
      </c>
      <c r="M131" s="29">
        <v>16.899999999999999</v>
      </c>
      <c r="N131" s="29">
        <v>12.745000000000001</v>
      </c>
      <c r="O131" s="70">
        <v>1.3161619784753464</v>
      </c>
      <c r="S131" s="72"/>
      <c r="X131" s="208"/>
    </row>
    <row r="132" spans="1:24">
      <c r="A132" s="69"/>
      <c r="B132" s="19">
        <v>42591</v>
      </c>
      <c r="C132" s="69" t="s">
        <v>1663</v>
      </c>
      <c r="D132" s="18" t="s">
        <v>815</v>
      </c>
      <c r="E132" s="69" t="s">
        <v>1045</v>
      </c>
      <c r="F132" s="18">
        <v>1</v>
      </c>
      <c r="G132" s="18" t="s">
        <v>1651</v>
      </c>
      <c r="H132" s="69" t="s">
        <v>1045</v>
      </c>
      <c r="I132" s="29">
        <v>18</v>
      </c>
      <c r="J132" s="202">
        <v>6</v>
      </c>
      <c r="K132" s="70">
        <f t="shared" si="7"/>
        <v>0.33333333333333331</v>
      </c>
      <c r="L132" s="193">
        <v>9</v>
      </c>
      <c r="M132" s="29" t="s">
        <v>815</v>
      </c>
      <c r="N132" s="29" t="s">
        <v>815</v>
      </c>
      <c r="O132" s="29" t="s">
        <v>815</v>
      </c>
      <c r="P132" s="22">
        <v>6.7</v>
      </c>
      <c r="Q132" s="23">
        <v>11.099999999999998</v>
      </c>
      <c r="R132" s="71">
        <v>0.87069575454280768</v>
      </c>
      <c r="S132" s="25">
        <v>41.024303387674877</v>
      </c>
      <c r="T132" s="24">
        <v>0.98608607594936726</v>
      </c>
      <c r="U132" s="24">
        <v>0.44185659071729982</v>
      </c>
      <c r="V132" s="24">
        <f t="shared" ref="V132" si="19">T132+U132</f>
        <v>1.427942666666667</v>
      </c>
      <c r="X132" s="208"/>
    </row>
    <row r="133" spans="1:24">
      <c r="A133" s="69"/>
      <c r="B133" s="19">
        <v>42591</v>
      </c>
      <c r="C133" s="69" t="s">
        <v>1663</v>
      </c>
      <c r="D133" s="18" t="s">
        <v>815</v>
      </c>
      <c r="E133" s="69" t="s">
        <v>1045</v>
      </c>
      <c r="F133" s="18">
        <v>1</v>
      </c>
      <c r="G133" s="18" t="s">
        <v>1651</v>
      </c>
      <c r="H133" s="69" t="s">
        <v>1045</v>
      </c>
      <c r="I133" s="29">
        <v>18</v>
      </c>
      <c r="J133" s="202">
        <v>6</v>
      </c>
      <c r="K133" s="70">
        <f t="shared" si="7"/>
        <v>0.33333333333333331</v>
      </c>
      <c r="L133" s="193">
        <v>10</v>
      </c>
      <c r="M133" s="29">
        <v>13.4</v>
      </c>
      <c r="N133" s="29">
        <v>13.03</v>
      </c>
      <c r="O133" s="70">
        <v>1.2479252187030996</v>
      </c>
      <c r="S133" s="72"/>
      <c r="X133" s="208"/>
    </row>
    <row r="134" spans="1:24">
      <c r="A134" s="69"/>
      <c r="B134" s="19">
        <v>42591</v>
      </c>
      <c r="C134" s="69" t="s">
        <v>1663</v>
      </c>
      <c r="D134" s="18" t="s">
        <v>815</v>
      </c>
      <c r="E134" s="69" t="s">
        <v>1045</v>
      </c>
      <c r="F134" s="18">
        <v>1</v>
      </c>
      <c r="G134" s="18" t="s">
        <v>1651</v>
      </c>
      <c r="H134" s="69" t="s">
        <v>1045</v>
      </c>
      <c r="I134" s="29">
        <v>18</v>
      </c>
      <c r="J134" s="202">
        <v>6</v>
      </c>
      <c r="K134" s="70">
        <f t="shared" si="7"/>
        <v>0.33333333333333331</v>
      </c>
      <c r="L134" s="193">
        <v>12</v>
      </c>
      <c r="M134" s="29">
        <v>11.3</v>
      </c>
      <c r="N134" s="29">
        <v>11.41</v>
      </c>
      <c r="O134" s="70">
        <v>1.0421062549775726</v>
      </c>
      <c r="S134" s="72"/>
      <c r="X134" s="208"/>
    </row>
    <row r="135" spans="1:24">
      <c r="A135" s="69"/>
      <c r="B135" s="19">
        <v>42591</v>
      </c>
      <c r="C135" s="69" t="s">
        <v>1663</v>
      </c>
      <c r="D135" s="18" t="s">
        <v>815</v>
      </c>
      <c r="E135" s="69" t="s">
        <v>1045</v>
      </c>
      <c r="F135" s="18">
        <v>1</v>
      </c>
      <c r="G135" s="18" t="s">
        <v>1651</v>
      </c>
      <c r="H135" s="69" t="s">
        <v>1045</v>
      </c>
      <c r="I135" s="29">
        <v>18</v>
      </c>
      <c r="J135" s="202">
        <v>6</v>
      </c>
      <c r="K135" s="70">
        <f t="shared" si="7"/>
        <v>0.33333333333333331</v>
      </c>
      <c r="L135" s="193">
        <v>14</v>
      </c>
      <c r="M135" s="29">
        <v>10.199999999999999</v>
      </c>
      <c r="N135" s="29">
        <v>1.9249999999999998</v>
      </c>
      <c r="O135" s="70">
        <v>0.17137391324941523</v>
      </c>
      <c r="X135" s="208"/>
    </row>
    <row r="136" spans="1:24">
      <c r="A136" s="69"/>
      <c r="B136" s="19">
        <v>42591</v>
      </c>
      <c r="C136" s="69" t="s">
        <v>1663</v>
      </c>
      <c r="D136" s="18" t="s">
        <v>815</v>
      </c>
      <c r="E136" s="69" t="s">
        <v>1045</v>
      </c>
      <c r="F136" s="18">
        <v>1</v>
      </c>
      <c r="G136" s="18" t="s">
        <v>1651</v>
      </c>
      <c r="H136" s="69" t="s">
        <v>1045</v>
      </c>
      <c r="I136" s="29">
        <v>18</v>
      </c>
      <c r="J136" s="202">
        <v>6</v>
      </c>
      <c r="K136" s="70">
        <f t="shared" si="7"/>
        <v>0.33333333333333331</v>
      </c>
      <c r="L136" s="193">
        <v>16</v>
      </c>
      <c r="M136" s="29">
        <v>9.8000000000000007</v>
      </c>
      <c r="N136" s="29">
        <v>2.0549999999999997</v>
      </c>
      <c r="O136" s="70">
        <v>0.181229968528199</v>
      </c>
      <c r="X136" s="208"/>
    </row>
    <row r="137" spans="1:24">
      <c r="A137" s="69"/>
      <c r="B137" s="19">
        <v>42591</v>
      </c>
      <c r="C137" s="69" t="s">
        <v>1663</v>
      </c>
      <c r="D137" s="18" t="s">
        <v>815</v>
      </c>
      <c r="E137" s="69" t="s">
        <v>1045</v>
      </c>
      <c r="F137" s="18">
        <v>1</v>
      </c>
      <c r="G137" s="18" t="s">
        <v>1651</v>
      </c>
      <c r="H137" s="69" t="s">
        <v>1045</v>
      </c>
      <c r="I137" s="29">
        <v>18</v>
      </c>
      <c r="J137" s="202">
        <v>6</v>
      </c>
      <c r="K137" s="70">
        <f t="shared" si="7"/>
        <v>0.33333333333333331</v>
      </c>
      <c r="L137" s="193">
        <v>17</v>
      </c>
      <c r="M137" s="29">
        <v>9.4</v>
      </c>
      <c r="N137" s="29">
        <v>2.2050000000000001</v>
      </c>
      <c r="O137" s="70">
        <v>0.19261994023557508</v>
      </c>
      <c r="P137" s="22">
        <v>6.69</v>
      </c>
      <c r="Q137" s="23">
        <v>25.500000000000004</v>
      </c>
      <c r="R137" s="71">
        <v>1.0381372458010401</v>
      </c>
      <c r="S137" s="25">
        <v>81.357289860099428</v>
      </c>
      <c r="T137" s="24">
        <v>2.5000000000000001E-2</v>
      </c>
      <c r="U137" s="24">
        <v>179.67068656540087</v>
      </c>
      <c r="V137" s="24">
        <f t="shared" ref="V137:V138" si="20">T137+U137</f>
        <v>179.69568656540088</v>
      </c>
      <c r="X137" s="208"/>
    </row>
    <row r="138" spans="1:24" s="104" customFormat="1">
      <c r="A138" s="95" t="s">
        <v>1649</v>
      </c>
      <c r="B138" s="236">
        <v>42591</v>
      </c>
      <c r="C138" s="95" t="s">
        <v>1650</v>
      </c>
      <c r="D138" s="237">
        <v>0.34375</v>
      </c>
      <c r="E138" s="95" t="s">
        <v>1045</v>
      </c>
      <c r="F138" s="96">
        <v>2</v>
      </c>
      <c r="G138" s="96" t="s">
        <v>1651</v>
      </c>
      <c r="H138" s="95" t="s">
        <v>1652</v>
      </c>
      <c r="I138" s="97">
        <v>2</v>
      </c>
      <c r="J138" s="254">
        <v>2</v>
      </c>
      <c r="K138" s="98">
        <f t="shared" si="7"/>
        <v>1</v>
      </c>
      <c r="L138" s="194">
        <v>0.5</v>
      </c>
      <c r="M138" s="97">
        <v>26.9</v>
      </c>
      <c r="N138" s="97">
        <v>6.98</v>
      </c>
      <c r="O138" s="98">
        <v>0.87450222689043089</v>
      </c>
      <c r="P138" s="99">
        <v>5.28</v>
      </c>
      <c r="Q138" s="100">
        <v>1.4000000000000004</v>
      </c>
      <c r="R138" s="101">
        <v>1.1386021405559794</v>
      </c>
      <c r="S138" s="102">
        <v>30.941056769568728</v>
      </c>
      <c r="T138" s="103">
        <v>6.6270784810126564</v>
      </c>
      <c r="U138" s="103">
        <v>0.73507218565400989</v>
      </c>
      <c r="V138" s="103">
        <f t="shared" si="20"/>
        <v>7.3621506666666665</v>
      </c>
      <c r="W138" s="185"/>
      <c r="X138" s="209" t="s">
        <v>1647</v>
      </c>
    </row>
    <row r="139" spans="1:24">
      <c r="A139" s="69"/>
      <c r="B139" s="19">
        <v>42591</v>
      </c>
      <c r="C139" s="69" t="s">
        <v>1650</v>
      </c>
      <c r="D139" s="20">
        <v>0.34375</v>
      </c>
      <c r="E139" s="69" t="s">
        <v>1045</v>
      </c>
      <c r="F139" s="18">
        <v>2</v>
      </c>
      <c r="G139" s="18" t="s">
        <v>1651</v>
      </c>
      <c r="H139" s="69" t="s">
        <v>1652</v>
      </c>
      <c r="I139" s="29">
        <v>2</v>
      </c>
      <c r="J139" s="202">
        <v>2</v>
      </c>
      <c r="K139" s="70">
        <f t="shared" si="7"/>
        <v>1</v>
      </c>
      <c r="L139" s="193">
        <v>1</v>
      </c>
      <c r="M139" s="29" t="s">
        <v>815</v>
      </c>
      <c r="N139" s="29" t="s">
        <v>815</v>
      </c>
      <c r="O139" s="29" t="s">
        <v>815</v>
      </c>
      <c r="S139" s="72"/>
      <c r="X139" s="208"/>
    </row>
    <row r="140" spans="1:24" s="104" customFormat="1">
      <c r="A140" s="95" t="s">
        <v>1669</v>
      </c>
      <c r="B140" s="236">
        <v>42591</v>
      </c>
      <c r="C140" s="95" t="s">
        <v>1675</v>
      </c>
      <c r="D140" s="237">
        <v>0.34027777777777773</v>
      </c>
      <c r="E140" s="95" t="s">
        <v>1045</v>
      </c>
      <c r="F140" s="96">
        <v>1</v>
      </c>
      <c r="G140" s="96" t="s">
        <v>1676</v>
      </c>
      <c r="H140" s="95" t="s">
        <v>1045</v>
      </c>
      <c r="I140" s="97">
        <v>4.5999999999999996</v>
      </c>
      <c r="J140" s="254">
        <v>4.5999999999999996</v>
      </c>
      <c r="K140" s="98">
        <f t="shared" si="7"/>
        <v>1</v>
      </c>
      <c r="L140" s="194">
        <v>0.5</v>
      </c>
      <c r="M140" s="97">
        <v>26.3</v>
      </c>
      <c r="N140" s="97">
        <v>6.085</v>
      </c>
      <c r="O140" s="98">
        <v>0.75417030421223652</v>
      </c>
      <c r="P140" s="99">
        <v>5.9</v>
      </c>
      <c r="Q140" s="100">
        <v>16.8</v>
      </c>
      <c r="R140" s="101">
        <v>1.0046489475493936</v>
      </c>
      <c r="S140" s="102">
        <v>26.759475083824718</v>
      </c>
      <c r="T140" s="103">
        <v>1.2471088607594933</v>
      </c>
      <c r="U140" s="103">
        <v>0.86819380590717377</v>
      </c>
      <c r="V140" s="103">
        <f t="shared" ref="V140:V141" si="21">T140+U140</f>
        <v>2.115302666666667</v>
      </c>
      <c r="W140" s="185"/>
      <c r="X140" s="209" t="s">
        <v>1647</v>
      </c>
    </row>
    <row r="141" spans="1:24" s="104" customFormat="1">
      <c r="A141" s="95" t="s">
        <v>1557</v>
      </c>
      <c r="B141" s="236">
        <v>42591</v>
      </c>
      <c r="C141" s="95" t="s">
        <v>1648</v>
      </c>
      <c r="D141" s="237">
        <v>0.34027777777777773</v>
      </c>
      <c r="E141" s="95" t="s">
        <v>1045</v>
      </c>
      <c r="F141" s="96">
        <v>1</v>
      </c>
      <c r="G141" s="96" t="s">
        <v>1651</v>
      </c>
      <c r="H141" s="95" t="s">
        <v>1045</v>
      </c>
      <c r="I141" s="97">
        <v>6.25</v>
      </c>
      <c r="J141" s="254">
        <v>4.45</v>
      </c>
      <c r="K141" s="98">
        <f t="shared" si="7"/>
        <v>0.71200000000000008</v>
      </c>
      <c r="L141" s="194">
        <v>0.5</v>
      </c>
      <c r="M141" s="97">
        <v>26.6</v>
      </c>
      <c r="N141" s="97">
        <v>6.5</v>
      </c>
      <c r="O141" s="98">
        <v>0.80998173328496914</v>
      </c>
      <c r="P141" s="99">
        <v>5.91</v>
      </c>
      <c r="Q141" s="100">
        <v>2.9000000000000004</v>
      </c>
      <c r="R141" s="101">
        <v>1.0716255440526867</v>
      </c>
      <c r="S141" s="102">
        <v>23.823470921493811</v>
      </c>
      <c r="T141" s="103">
        <v>1.8561620253164559</v>
      </c>
      <c r="U141" s="103">
        <v>1.7942446413502111</v>
      </c>
      <c r="V141" s="103">
        <f t="shared" si="21"/>
        <v>3.650406666666667</v>
      </c>
      <c r="W141" s="185"/>
      <c r="X141" s="209" t="s">
        <v>1647</v>
      </c>
    </row>
    <row r="142" spans="1:24">
      <c r="A142" s="69"/>
      <c r="B142" s="19">
        <v>42591</v>
      </c>
      <c r="C142" s="69" t="s">
        <v>1648</v>
      </c>
      <c r="D142" s="20">
        <v>0.34027777777777773</v>
      </c>
      <c r="E142" s="69" t="s">
        <v>1045</v>
      </c>
      <c r="F142" s="18">
        <v>1</v>
      </c>
      <c r="G142" s="18" t="s">
        <v>1651</v>
      </c>
      <c r="H142" s="69" t="s">
        <v>1045</v>
      </c>
      <c r="I142" s="29">
        <v>6.25</v>
      </c>
      <c r="J142" s="202">
        <v>4.45</v>
      </c>
      <c r="K142" s="70">
        <f t="shared" si="7"/>
        <v>0.71200000000000008</v>
      </c>
      <c r="L142" s="193">
        <v>2</v>
      </c>
      <c r="M142" s="29">
        <v>26.6</v>
      </c>
      <c r="N142" s="29">
        <v>6.58</v>
      </c>
      <c r="O142" s="70">
        <v>0.81995073923309181</v>
      </c>
      <c r="S142" s="72"/>
      <c r="X142" s="208"/>
    </row>
    <row r="143" spans="1:24">
      <c r="A143" s="69"/>
      <c r="B143" s="19">
        <v>42591</v>
      </c>
      <c r="C143" s="69" t="s">
        <v>1648</v>
      </c>
      <c r="D143" s="20">
        <v>0.34027777777777773</v>
      </c>
      <c r="E143" s="69" t="s">
        <v>1045</v>
      </c>
      <c r="F143" s="18">
        <v>1</v>
      </c>
      <c r="G143" s="18" t="s">
        <v>1651</v>
      </c>
      <c r="H143" s="69" t="s">
        <v>1045</v>
      </c>
      <c r="I143" s="29">
        <v>6.25</v>
      </c>
      <c r="J143" s="202">
        <v>4.45</v>
      </c>
      <c r="K143" s="70">
        <f t="shared" si="7"/>
        <v>0.71200000000000008</v>
      </c>
      <c r="L143" s="193">
        <v>4</v>
      </c>
      <c r="M143" s="29">
        <v>25.1</v>
      </c>
      <c r="N143" s="29">
        <v>4.9249999999999998</v>
      </c>
      <c r="O143" s="70">
        <v>0.59718156208386586</v>
      </c>
      <c r="S143" s="72"/>
      <c r="X143" s="208"/>
    </row>
    <row r="144" spans="1:24">
      <c r="A144" s="69"/>
      <c r="B144" s="19">
        <v>42591</v>
      </c>
      <c r="C144" s="69" t="s">
        <v>1648</v>
      </c>
      <c r="D144" s="20">
        <v>0.34027777777777773</v>
      </c>
      <c r="E144" s="69" t="s">
        <v>1045</v>
      </c>
      <c r="F144" s="18">
        <v>1</v>
      </c>
      <c r="G144" s="18" t="s">
        <v>1651</v>
      </c>
      <c r="H144" s="69" t="s">
        <v>1045</v>
      </c>
      <c r="I144" s="29">
        <v>6.25</v>
      </c>
      <c r="J144" s="202">
        <v>4.45</v>
      </c>
      <c r="K144" s="70">
        <f t="shared" si="7"/>
        <v>0.71200000000000008</v>
      </c>
      <c r="L144" s="193">
        <v>5.25</v>
      </c>
      <c r="M144" s="29" t="s">
        <v>815</v>
      </c>
      <c r="N144" s="29" t="s">
        <v>815</v>
      </c>
      <c r="O144" s="29" t="s">
        <v>815</v>
      </c>
      <c r="P144" s="22">
        <v>6.1</v>
      </c>
      <c r="Q144" s="23">
        <v>5.0999999999999996</v>
      </c>
      <c r="R144" s="71">
        <v>1.3060436318142117</v>
      </c>
      <c r="S144" s="25">
        <v>32.127321077581229</v>
      </c>
      <c r="T144" s="24">
        <v>25.841255696202534</v>
      </c>
      <c r="U144" s="24">
        <v>1.0878970464135636E-2</v>
      </c>
      <c r="V144" s="24">
        <f t="shared" ref="V144" si="22">T144+U144</f>
        <v>25.852134666666668</v>
      </c>
      <c r="X144" s="208"/>
    </row>
    <row r="145" spans="1:24">
      <c r="A145" s="69"/>
      <c r="B145" s="19">
        <v>42591</v>
      </c>
      <c r="C145" s="69" t="s">
        <v>1648</v>
      </c>
      <c r="D145" s="20">
        <v>0.34027777777777801</v>
      </c>
      <c r="E145" s="69" t="s">
        <v>1045</v>
      </c>
      <c r="F145" s="18">
        <v>1</v>
      </c>
      <c r="G145" s="18" t="s">
        <v>1651</v>
      </c>
      <c r="H145" s="69" t="s">
        <v>1045</v>
      </c>
      <c r="I145" s="29">
        <v>6.25</v>
      </c>
      <c r="J145" s="202">
        <v>4.45</v>
      </c>
      <c r="K145" s="70">
        <f t="shared" si="7"/>
        <v>0.71200000000000008</v>
      </c>
      <c r="L145" s="193">
        <v>6</v>
      </c>
      <c r="M145" s="29">
        <v>14.7</v>
      </c>
      <c r="N145" s="29">
        <v>5.5000000000000007E-2</v>
      </c>
      <c r="O145" s="70">
        <v>5.4199238902906061E-3</v>
      </c>
      <c r="S145" s="72"/>
      <c r="X145" s="208"/>
    </row>
    <row r="146" spans="1:24" s="104" customFormat="1">
      <c r="A146" s="93" t="s">
        <v>1667</v>
      </c>
      <c r="B146" s="236">
        <v>42591</v>
      </c>
      <c r="C146" s="96" t="s">
        <v>815</v>
      </c>
      <c r="D146" s="96" t="s">
        <v>815</v>
      </c>
      <c r="E146" s="96" t="s">
        <v>815</v>
      </c>
      <c r="F146" s="96" t="s">
        <v>815</v>
      </c>
      <c r="G146" s="96" t="s">
        <v>815</v>
      </c>
      <c r="H146" s="96" t="s">
        <v>815</v>
      </c>
      <c r="I146" s="97" t="s">
        <v>815</v>
      </c>
      <c r="J146" s="254" t="s">
        <v>815</v>
      </c>
      <c r="K146" s="98" t="s">
        <v>815</v>
      </c>
      <c r="L146" s="194" t="s">
        <v>815</v>
      </c>
      <c r="M146" s="97" t="s">
        <v>815</v>
      </c>
      <c r="N146" s="97" t="s">
        <v>815</v>
      </c>
      <c r="O146" s="97" t="s">
        <v>815</v>
      </c>
      <c r="P146" s="99">
        <v>7.03</v>
      </c>
      <c r="Q146" s="100">
        <v>68.400000000000006</v>
      </c>
      <c r="R146" s="101">
        <v>1.0046489475493936</v>
      </c>
      <c r="S146" s="102">
        <v>40.134605156665501</v>
      </c>
      <c r="T146" s="103">
        <v>48.963524050632913</v>
      </c>
      <c r="U146" s="103">
        <v>2.5000000000000001E-2</v>
      </c>
      <c r="V146" s="103">
        <f t="shared" ref="V146:V149" si="23">T146+U146</f>
        <v>48.988524050632911</v>
      </c>
      <c r="W146" s="185"/>
      <c r="X146" s="209"/>
    </row>
    <row r="147" spans="1:24" s="104" customFormat="1">
      <c r="A147" s="93" t="s">
        <v>1666</v>
      </c>
      <c r="B147" s="236">
        <v>42591</v>
      </c>
      <c r="C147" s="96" t="s">
        <v>815</v>
      </c>
      <c r="D147" s="96" t="s">
        <v>815</v>
      </c>
      <c r="E147" s="96" t="s">
        <v>815</v>
      </c>
      <c r="F147" s="96" t="s">
        <v>815</v>
      </c>
      <c r="G147" s="96" t="s">
        <v>815</v>
      </c>
      <c r="H147" s="96" t="s">
        <v>815</v>
      </c>
      <c r="I147" s="97" t="s">
        <v>815</v>
      </c>
      <c r="J147" s="254" t="s">
        <v>815</v>
      </c>
      <c r="K147" s="98" t="s">
        <v>815</v>
      </c>
      <c r="L147" s="194" t="s">
        <v>815</v>
      </c>
      <c r="M147" s="97" t="s">
        <v>815</v>
      </c>
      <c r="N147" s="97" t="s">
        <v>815</v>
      </c>
      <c r="O147" s="97" t="s">
        <v>815</v>
      </c>
      <c r="P147" s="99">
        <v>5.91</v>
      </c>
      <c r="Q147" s="100">
        <v>30</v>
      </c>
      <c r="R147" s="101">
        <v>0.77023085978786843</v>
      </c>
      <c r="S147" s="102">
        <v>84.026384553127528</v>
      </c>
      <c r="T147" s="103">
        <v>43.764820253164572</v>
      </c>
      <c r="U147" s="103">
        <v>37.969682413502092</v>
      </c>
      <c r="V147" s="103">
        <f t="shared" si="23"/>
        <v>81.734502666666657</v>
      </c>
      <c r="W147" s="185"/>
      <c r="X147" s="209"/>
    </row>
    <row r="148" spans="1:24" s="104" customFormat="1">
      <c r="A148" s="93" t="s">
        <v>1664</v>
      </c>
      <c r="B148" s="236">
        <v>42591</v>
      </c>
      <c r="C148" s="96" t="s">
        <v>815</v>
      </c>
      <c r="D148" s="96" t="s">
        <v>815</v>
      </c>
      <c r="E148" s="96" t="s">
        <v>815</v>
      </c>
      <c r="F148" s="96" t="s">
        <v>815</v>
      </c>
      <c r="G148" s="96" t="s">
        <v>815</v>
      </c>
      <c r="H148" s="96" t="s">
        <v>815</v>
      </c>
      <c r="I148" s="97" t="s">
        <v>815</v>
      </c>
      <c r="J148" s="254" t="s">
        <v>815</v>
      </c>
      <c r="K148" s="98" t="s">
        <v>815</v>
      </c>
      <c r="L148" s="194" t="s">
        <v>815</v>
      </c>
      <c r="M148" s="97" t="s">
        <v>815</v>
      </c>
      <c r="N148" s="97" t="s">
        <v>815</v>
      </c>
      <c r="O148" s="97" t="s">
        <v>815</v>
      </c>
      <c r="P148" s="99">
        <v>6.48</v>
      </c>
      <c r="Q148" s="100">
        <v>42.4</v>
      </c>
      <c r="R148" s="101">
        <v>1.8753447020922016</v>
      </c>
      <c r="S148" s="102">
        <v>83.729818476124407</v>
      </c>
      <c r="T148" s="103">
        <v>7.6059139240506353</v>
      </c>
      <c r="U148" s="103">
        <v>4.0313534092826977</v>
      </c>
      <c r="V148" s="103">
        <f t="shared" si="23"/>
        <v>11.637267333333334</v>
      </c>
      <c r="W148" s="185"/>
      <c r="X148" s="209"/>
    </row>
    <row r="149" spans="1:24" s="104" customFormat="1">
      <c r="A149" s="95" t="s">
        <v>1557</v>
      </c>
      <c r="B149" s="236">
        <v>42591</v>
      </c>
      <c r="C149" s="95" t="s">
        <v>1648</v>
      </c>
      <c r="D149" s="237">
        <v>0.34375</v>
      </c>
      <c r="E149" s="95" t="s">
        <v>1045</v>
      </c>
      <c r="F149" s="96">
        <v>1</v>
      </c>
      <c r="G149" s="96" t="s">
        <v>1646</v>
      </c>
      <c r="H149" s="95" t="s">
        <v>1045</v>
      </c>
      <c r="I149" s="97">
        <v>6.2</v>
      </c>
      <c r="J149" s="254">
        <v>4.25</v>
      </c>
      <c r="K149" s="98">
        <f t="shared" ref="K149:K218" si="24">J149/I149</f>
        <v>0.68548387096774188</v>
      </c>
      <c r="L149" s="194">
        <v>0.5</v>
      </c>
      <c r="M149" s="97">
        <v>26.5</v>
      </c>
      <c r="N149" s="97">
        <v>6.39</v>
      </c>
      <c r="O149" s="98">
        <v>0.79483948935208182</v>
      </c>
      <c r="P149" s="99">
        <v>6.24</v>
      </c>
      <c r="Q149" s="100">
        <v>5</v>
      </c>
      <c r="R149" s="101">
        <v>1.0381372458010401</v>
      </c>
      <c r="S149" s="102">
        <v>29.458226384553125</v>
      </c>
      <c r="T149" s="103">
        <v>1.6531443037974685</v>
      </c>
      <c r="U149" s="103">
        <v>2.1118223628691979</v>
      </c>
      <c r="V149" s="103">
        <f t="shared" si="23"/>
        <v>3.7649666666666661</v>
      </c>
      <c r="W149" s="185"/>
      <c r="X149" s="209" t="s">
        <v>1647</v>
      </c>
    </row>
    <row r="150" spans="1:24">
      <c r="A150" s="69"/>
      <c r="B150" s="19">
        <v>42591</v>
      </c>
      <c r="C150" s="69" t="s">
        <v>1648</v>
      </c>
      <c r="D150" s="20">
        <v>0.34375</v>
      </c>
      <c r="E150" s="69" t="s">
        <v>1045</v>
      </c>
      <c r="F150" s="18">
        <v>1</v>
      </c>
      <c r="G150" s="18" t="s">
        <v>1646</v>
      </c>
      <c r="H150" s="69" t="s">
        <v>1045</v>
      </c>
      <c r="I150" s="29">
        <v>6.2</v>
      </c>
      <c r="J150" s="202">
        <v>4.25</v>
      </c>
      <c r="K150" s="70">
        <f t="shared" si="24"/>
        <v>0.68548387096774188</v>
      </c>
      <c r="L150" s="193">
        <v>1</v>
      </c>
      <c r="M150" s="29">
        <v>26.5</v>
      </c>
      <c r="N150" s="29">
        <v>6.49</v>
      </c>
      <c r="O150" s="70">
        <v>0.80727829200234924</v>
      </c>
      <c r="X150" s="208"/>
    </row>
    <row r="151" spans="1:24">
      <c r="A151" s="69"/>
      <c r="B151" s="19">
        <v>42605</v>
      </c>
      <c r="C151" s="69" t="s">
        <v>1648</v>
      </c>
      <c r="D151" s="20">
        <v>0.34375</v>
      </c>
      <c r="E151" s="69" t="s">
        <v>1045</v>
      </c>
      <c r="F151" s="18">
        <v>1</v>
      </c>
      <c r="G151" s="18" t="s">
        <v>1646</v>
      </c>
      <c r="H151" s="69" t="s">
        <v>1045</v>
      </c>
      <c r="I151" s="29">
        <v>6.2</v>
      </c>
      <c r="J151" s="202">
        <v>4.25</v>
      </c>
      <c r="K151" s="70">
        <f t="shared" si="24"/>
        <v>0.68548387096774188</v>
      </c>
      <c r="L151" s="193">
        <v>2</v>
      </c>
      <c r="M151" s="29">
        <v>26.5</v>
      </c>
      <c r="N151" s="29">
        <v>6.37</v>
      </c>
      <c r="O151" s="70">
        <v>0.79235172882202842</v>
      </c>
      <c r="X151" s="208"/>
    </row>
    <row r="152" spans="1:24">
      <c r="A152" s="69"/>
      <c r="B152" s="19">
        <v>42605</v>
      </c>
      <c r="C152" s="69" t="s">
        <v>1648</v>
      </c>
      <c r="D152" s="20">
        <v>0.34375</v>
      </c>
      <c r="E152" s="69" t="s">
        <v>1045</v>
      </c>
      <c r="F152" s="18">
        <v>1</v>
      </c>
      <c r="G152" s="18" t="s">
        <v>1646</v>
      </c>
      <c r="H152" s="69" t="s">
        <v>1045</v>
      </c>
      <c r="I152" s="29">
        <v>6.2</v>
      </c>
      <c r="J152" s="202">
        <v>4.25</v>
      </c>
      <c r="K152" s="70">
        <f t="shared" si="24"/>
        <v>0.68548387096774188</v>
      </c>
      <c r="L152" s="193">
        <v>3</v>
      </c>
      <c r="M152" s="29">
        <v>26.5</v>
      </c>
      <c r="N152" s="29">
        <v>6.39</v>
      </c>
      <c r="O152" s="70">
        <v>0.79483948935208182</v>
      </c>
      <c r="X152" s="208"/>
    </row>
    <row r="153" spans="1:24">
      <c r="A153" s="69"/>
      <c r="B153" s="19">
        <v>42605</v>
      </c>
      <c r="C153" s="69" t="s">
        <v>1648</v>
      </c>
      <c r="D153" s="20">
        <v>0.34375</v>
      </c>
      <c r="E153" s="69" t="s">
        <v>1045</v>
      </c>
      <c r="F153" s="18">
        <v>1</v>
      </c>
      <c r="G153" s="18" t="s">
        <v>1646</v>
      </c>
      <c r="H153" s="69" t="s">
        <v>1045</v>
      </c>
      <c r="I153" s="29">
        <v>6.2</v>
      </c>
      <c r="J153" s="202">
        <v>4.25</v>
      </c>
      <c r="K153" s="70">
        <f t="shared" si="24"/>
        <v>0.68548387096774188</v>
      </c>
      <c r="L153" s="193">
        <v>4</v>
      </c>
      <c r="M153" s="29">
        <v>26.4</v>
      </c>
      <c r="N153" s="29">
        <v>6.49</v>
      </c>
      <c r="O153" s="70">
        <v>0.80582165670280137</v>
      </c>
      <c r="X153" s="208"/>
    </row>
    <row r="154" spans="1:24">
      <c r="A154" s="69"/>
      <c r="B154" s="19">
        <v>42605</v>
      </c>
      <c r="C154" s="69" t="s">
        <v>1648</v>
      </c>
      <c r="D154" s="20">
        <v>0.34375</v>
      </c>
      <c r="E154" s="69" t="s">
        <v>1045</v>
      </c>
      <c r="F154" s="18">
        <v>1</v>
      </c>
      <c r="G154" s="18" t="s">
        <v>1646</v>
      </c>
      <c r="H154" s="69" t="s">
        <v>1045</v>
      </c>
      <c r="I154" s="29">
        <v>6.2</v>
      </c>
      <c r="J154" s="202">
        <v>4.25</v>
      </c>
      <c r="K154" s="70">
        <f t="shared" si="24"/>
        <v>0.68548387096774188</v>
      </c>
      <c r="L154" s="193">
        <v>5</v>
      </c>
      <c r="M154" s="29">
        <v>20.5</v>
      </c>
      <c r="N154" s="29">
        <v>1.35</v>
      </c>
      <c r="O154" s="70">
        <v>0.14997462586837118</v>
      </c>
      <c r="X154" s="208"/>
    </row>
    <row r="155" spans="1:24">
      <c r="A155" s="69"/>
      <c r="B155" s="19">
        <v>42605</v>
      </c>
      <c r="C155" s="69" t="s">
        <v>1648</v>
      </c>
      <c r="D155" s="20">
        <v>0.34375</v>
      </c>
      <c r="E155" s="69" t="s">
        <v>1045</v>
      </c>
      <c r="F155" s="18">
        <v>1</v>
      </c>
      <c r="G155" s="18" t="s">
        <v>1646</v>
      </c>
      <c r="H155" s="69" t="s">
        <v>1045</v>
      </c>
      <c r="I155" s="29">
        <v>6.2</v>
      </c>
      <c r="J155" s="202">
        <v>4.25</v>
      </c>
      <c r="K155" s="70">
        <f t="shared" si="24"/>
        <v>0.68548387096774188</v>
      </c>
      <c r="L155" s="193">
        <v>5.2</v>
      </c>
      <c r="M155" s="29" t="s">
        <v>815</v>
      </c>
      <c r="N155" s="29" t="s">
        <v>815</v>
      </c>
      <c r="O155" s="29" t="s">
        <v>815</v>
      </c>
      <c r="P155" s="22">
        <v>5.93</v>
      </c>
      <c r="Q155" s="23">
        <v>12.1</v>
      </c>
      <c r="R155" s="71">
        <v>1.1386021405559794</v>
      </c>
      <c r="S155" s="25">
        <v>27.975395999537518</v>
      </c>
      <c r="T155" s="24">
        <v>11.514005063291144</v>
      </c>
      <c r="U155" s="24">
        <v>2.9737776033755239</v>
      </c>
      <c r="V155" s="24">
        <f t="shared" ref="V155" si="25">T155+U155</f>
        <v>14.487782666666668</v>
      </c>
      <c r="X155" s="208"/>
    </row>
    <row r="156" spans="1:24">
      <c r="A156" s="69"/>
      <c r="B156" s="19">
        <v>42605</v>
      </c>
      <c r="C156" s="69" t="s">
        <v>1648</v>
      </c>
      <c r="D156" s="20">
        <v>0.34375</v>
      </c>
      <c r="E156" s="69" t="s">
        <v>1045</v>
      </c>
      <c r="F156" s="18">
        <v>1</v>
      </c>
      <c r="G156" s="18" t="s">
        <v>1646</v>
      </c>
      <c r="H156" s="69" t="s">
        <v>1045</v>
      </c>
      <c r="I156" s="29">
        <v>6.2</v>
      </c>
      <c r="J156" s="202">
        <v>4.25</v>
      </c>
      <c r="K156" s="70">
        <f t="shared" si="24"/>
        <v>0.68548387096774188</v>
      </c>
      <c r="L156" s="193">
        <v>6</v>
      </c>
      <c r="M156" s="29">
        <v>15.5</v>
      </c>
      <c r="N156" s="29">
        <v>7.0000000000000007E-2</v>
      </c>
      <c r="O156" s="70">
        <v>7.0179972417403064E-3</v>
      </c>
      <c r="X156" s="208"/>
    </row>
    <row r="157" spans="1:24" s="104" customFormat="1">
      <c r="A157" s="95" t="s">
        <v>1644</v>
      </c>
      <c r="B157" s="236">
        <v>42605</v>
      </c>
      <c r="C157" s="95" t="s">
        <v>1672</v>
      </c>
      <c r="D157" s="237">
        <v>0.29166666666666669</v>
      </c>
      <c r="E157" s="95" t="s">
        <v>1045</v>
      </c>
      <c r="F157" s="96">
        <v>1</v>
      </c>
      <c r="G157" s="96" t="s">
        <v>1651</v>
      </c>
      <c r="H157" s="95" t="s">
        <v>1045</v>
      </c>
      <c r="I157" s="97">
        <v>10</v>
      </c>
      <c r="J157" s="254">
        <v>5.5</v>
      </c>
      <c r="K157" s="98">
        <f t="shared" si="24"/>
        <v>0.55000000000000004</v>
      </c>
      <c r="L157" s="194">
        <v>0.5</v>
      </c>
      <c r="M157" s="97">
        <v>26.2</v>
      </c>
      <c r="N157" s="97">
        <v>6.7050000000000001</v>
      </c>
      <c r="O157" s="98">
        <v>0.8295091407248032</v>
      </c>
      <c r="P157" s="99">
        <v>6.84</v>
      </c>
      <c r="Q157" s="100">
        <v>13.6</v>
      </c>
      <c r="R157" s="101">
        <v>0.9376723510461008</v>
      </c>
      <c r="S157" s="102">
        <v>28.271962076540635</v>
      </c>
      <c r="T157" s="103">
        <v>1.6531443037974685</v>
      </c>
      <c r="U157" s="103">
        <v>1.2984463628691985</v>
      </c>
      <c r="V157" s="103">
        <f t="shared" ref="V157" si="26">T157+U157</f>
        <v>2.9515906666666671</v>
      </c>
      <c r="W157" s="185"/>
      <c r="X157" s="209" t="s">
        <v>1647</v>
      </c>
    </row>
    <row r="158" spans="1:24">
      <c r="A158" s="69"/>
      <c r="B158" s="19">
        <v>42605</v>
      </c>
      <c r="C158" s="69" t="s">
        <v>1672</v>
      </c>
      <c r="D158" s="20">
        <v>0.29166666666666669</v>
      </c>
      <c r="E158" s="69" t="s">
        <v>1045</v>
      </c>
      <c r="F158" s="18">
        <v>1</v>
      </c>
      <c r="G158" s="18" t="s">
        <v>1651</v>
      </c>
      <c r="H158" s="69" t="s">
        <v>1045</v>
      </c>
      <c r="I158" s="29">
        <v>10</v>
      </c>
      <c r="J158" s="202">
        <v>5.5</v>
      </c>
      <c r="K158" s="70">
        <f t="shared" si="24"/>
        <v>0.55000000000000004</v>
      </c>
      <c r="L158" s="193">
        <v>1</v>
      </c>
      <c r="M158" s="29">
        <v>26.2</v>
      </c>
      <c r="N158" s="29">
        <v>6.6</v>
      </c>
      <c r="O158" s="70">
        <v>0.81651906469555569</v>
      </c>
      <c r="X158" s="208"/>
    </row>
    <row r="159" spans="1:24">
      <c r="A159" s="69"/>
      <c r="B159" s="19">
        <v>42605</v>
      </c>
      <c r="C159" s="69" t="s">
        <v>1672</v>
      </c>
      <c r="D159" s="20">
        <v>0.29166666666666702</v>
      </c>
      <c r="E159" s="69" t="s">
        <v>1045</v>
      </c>
      <c r="F159" s="18">
        <v>1</v>
      </c>
      <c r="G159" s="18" t="s">
        <v>1651</v>
      </c>
      <c r="H159" s="69" t="s">
        <v>1045</v>
      </c>
      <c r="I159" s="29">
        <v>10</v>
      </c>
      <c r="J159" s="202">
        <v>5.5</v>
      </c>
      <c r="K159" s="70">
        <f t="shared" si="24"/>
        <v>0.55000000000000004</v>
      </c>
      <c r="L159" s="193">
        <v>2</v>
      </c>
      <c r="M159" s="29">
        <v>26.3</v>
      </c>
      <c r="N159" s="29">
        <v>6.62</v>
      </c>
      <c r="O159" s="70">
        <v>0.82047780014544058</v>
      </c>
      <c r="X159" s="208"/>
    </row>
    <row r="160" spans="1:24">
      <c r="A160" s="69"/>
      <c r="B160" s="19">
        <v>42605</v>
      </c>
      <c r="C160" s="69" t="s">
        <v>1672</v>
      </c>
      <c r="D160" s="20">
        <v>0.29166666666666702</v>
      </c>
      <c r="E160" s="69" t="s">
        <v>1045</v>
      </c>
      <c r="F160" s="18">
        <v>1</v>
      </c>
      <c r="G160" s="18" t="s">
        <v>1651</v>
      </c>
      <c r="H160" s="69" t="s">
        <v>1045</v>
      </c>
      <c r="I160" s="29">
        <v>10</v>
      </c>
      <c r="J160" s="202">
        <v>5.5</v>
      </c>
      <c r="K160" s="70">
        <f t="shared" si="24"/>
        <v>0.55000000000000004</v>
      </c>
      <c r="L160" s="193">
        <v>3</v>
      </c>
      <c r="M160" s="29">
        <v>26.3</v>
      </c>
      <c r="N160" s="29">
        <v>6.4749999999999996</v>
      </c>
      <c r="O160" s="70">
        <v>0.80250660965887122</v>
      </c>
      <c r="X160" s="208"/>
    </row>
    <row r="161" spans="1:24">
      <c r="A161" s="69"/>
      <c r="B161" s="19">
        <v>42605</v>
      </c>
      <c r="C161" s="69" t="s">
        <v>1672</v>
      </c>
      <c r="D161" s="20">
        <v>0.29166666666666702</v>
      </c>
      <c r="E161" s="69" t="s">
        <v>1045</v>
      </c>
      <c r="F161" s="18">
        <v>1</v>
      </c>
      <c r="G161" s="18" t="s">
        <v>1651</v>
      </c>
      <c r="H161" s="69" t="s">
        <v>1045</v>
      </c>
      <c r="I161" s="29">
        <v>10</v>
      </c>
      <c r="J161" s="202">
        <v>5.5</v>
      </c>
      <c r="K161" s="70">
        <f t="shared" si="24"/>
        <v>0.55000000000000004</v>
      </c>
      <c r="L161" s="193">
        <v>4</v>
      </c>
      <c r="M161" s="29">
        <v>26.3</v>
      </c>
      <c r="N161" s="29">
        <v>6.48</v>
      </c>
      <c r="O161" s="70">
        <v>0.80312630588254608</v>
      </c>
      <c r="X161" s="208"/>
    </row>
    <row r="162" spans="1:24">
      <c r="A162" s="69"/>
      <c r="B162" s="19">
        <v>42605</v>
      </c>
      <c r="C162" s="69" t="s">
        <v>1672</v>
      </c>
      <c r="D162" s="20">
        <v>0.29166666666666702</v>
      </c>
      <c r="E162" s="69" t="s">
        <v>1045</v>
      </c>
      <c r="F162" s="18">
        <v>1</v>
      </c>
      <c r="G162" s="18" t="s">
        <v>1651</v>
      </c>
      <c r="H162" s="69" t="s">
        <v>1045</v>
      </c>
      <c r="I162" s="29">
        <v>10</v>
      </c>
      <c r="J162" s="202">
        <v>5.5</v>
      </c>
      <c r="K162" s="70">
        <f t="shared" si="24"/>
        <v>0.55000000000000004</v>
      </c>
      <c r="L162" s="193">
        <v>5</v>
      </c>
      <c r="M162" s="29">
        <v>26.3</v>
      </c>
      <c r="N162" s="29">
        <v>6.665</v>
      </c>
      <c r="O162" s="70">
        <v>0.82605506615851376</v>
      </c>
      <c r="X162" s="208"/>
    </row>
    <row r="163" spans="1:24">
      <c r="A163" s="69"/>
      <c r="B163" s="19">
        <v>42605</v>
      </c>
      <c r="C163" s="69" t="s">
        <v>1672</v>
      </c>
      <c r="D163" s="20">
        <v>0.29166666666666702</v>
      </c>
      <c r="E163" s="69" t="s">
        <v>1045</v>
      </c>
      <c r="F163" s="18">
        <v>1</v>
      </c>
      <c r="G163" s="18" t="s">
        <v>1651</v>
      </c>
      <c r="H163" s="69" t="s">
        <v>1045</v>
      </c>
      <c r="I163" s="29">
        <v>10</v>
      </c>
      <c r="J163" s="200">
        <v>5.5</v>
      </c>
      <c r="K163" s="70">
        <f t="shared" si="24"/>
        <v>0.55000000000000004</v>
      </c>
      <c r="L163" s="193">
        <v>6</v>
      </c>
      <c r="M163" s="29">
        <v>26.2</v>
      </c>
      <c r="N163" s="29">
        <v>6.8550000000000004</v>
      </c>
      <c r="O163" s="70">
        <v>0.84806639219515678</v>
      </c>
      <c r="X163" s="208"/>
    </row>
    <row r="164" spans="1:24">
      <c r="A164" s="69"/>
      <c r="B164" s="19">
        <v>42605</v>
      </c>
      <c r="C164" s="69" t="s">
        <v>1672</v>
      </c>
      <c r="D164" s="20">
        <v>0.29166666666666702</v>
      </c>
      <c r="E164" s="69" t="s">
        <v>1045</v>
      </c>
      <c r="F164" s="18">
        <v>1</v>
      </c>
      <c r="G164" s="18" t="s">
        <v>1651</v>
      </c>
      <c r="H164" s="69" t="s">
        <v>1045</v>
      </c>
      <c r="I164" s="29">
        <v>10</v>
      </c>
      <c r="J164" s="200">
        <v>5.5</v>
      </c>
      <c r="K164" s="70">
        <f t="shared" si="24"/>
        <v>0.55000000000000004</v>
      </c>
      <c r="L164" s="193">
        <v>7</v>
      </c>
      <c r="M164" s="29">
        <v>24.1</v>
      </c>
      <c r="N164" s="29">
        <v>4.8900000000000006</v>
      </c>
      <c r="O164" s="70">
        <v>0.58205297537816514</v>
      </c>
      <c r="X164" s="208"/>
    </row>
    <row r="165" spans="1:24">
      <c r="A165" s="69"/>
      <c r="B165" s="19">
        <v>42605</v>
      </c>
      <c r="C165" s="69" t="s">
        <v>1672</v>
      </c>
      <c r="D165" s="20">
        <v>0.29166666666666702</v>
      </c>
      <c r="E165" s="69" t="s">
        <v>1045</v>
      </c>
      <c r="F165" s="18">
        <v>1</v>
      </c>
      <c r="G165" s="18" t="s">
        <v>1651</v>
      </c>
      <c r="H165" s="69" t="s">
        <v>1045</v>
      </c>
      <c r="I165" s="29">
        <v>10</v>
      </c>
      <c r="J165" s="200">
        <v>5.5</v>
      </c>
      <c r="K165" s="70">
        <f t="shared" si="24"/>
        <v>0.55000000000000004</v>
      </c>
      <c r="L165" s="193">
        <v>8</v>
      </c>
      <c r="M165" s="29">
        <v>21.5</v>
      </c>
      <c r="N165" s="29">
        <v>2.1150000000000002</v>
      </c>
      <c r="O165" s="70">
        <v>0.23959867063012963</v>
      </c>
      <c r="X165" s="208"/>
    </row>
    <row r="166" spans="1:24">
      <c r="A166" s="69"/>
      <c r="B166" s="19">
        <v>42605</v>
      </c>
      <c r="C166" s="69" t="s">
        <v>1672</v>
      </c>
      <c r="D166" s="20">
        <v>0.29166666666666702</v>
      </c>
      <c r="E166" s="69" t="s">
        <v>1045</v>
      </c>
      <c r="F166" s="18">
        <v>1</v>
      </c>
      <c r="G166" s="18" t="s">
        <v>1651</v>
      </c>
      <c r="H166" s="69" t="s">
        <v>1045</v>
      </c>
      <c r="I166" s="29">
        <v>10</v>
      </c>
      <c r="J166" s="200">
        <v>5.5</v>
      </c>
      <c r="K166" s="70">
        <f t="shared" si="24"/>
        <v>0.55000000000000004</v>
      </c>
      <c r="L166" s="193">
        <v>9</v>
      </c>
      <c r="M166" s="29">
        <v>19</v>
      </c>
      <c r="N166" s="29">
        <v>0.5</v>
      </c>
      <c r="O166" s="70">
        <v>5.3909461359090791E-2</v>
      </c>
      <c r="P166" s="22">
        <v>6.17</v>
      </c>
      <c r="Q166" s="23">
        <v>24.700000000000003</v>
      </c>
      <c r="R166" s="71">
        <v>0.80371915803951499</v>
      </c>
      <c r="S166" s="25">
        <v>39.541473002659274</v>
      </c>
      <c r="T166" s="24">
        <v>26.218288607594932</v>
      </c>
      <c r="U166" s="24">
        <v>11.467894059071748</v>
      </c>
      <c r="V166" s="24">
        <f t="shared" ref="V166:V168" si="27">T166+U166</f>
        <v>37.686182666666681</v>
      </c>
      <c r="X166" s="208"/>
    </row>
    <row r="167" spans="1:24" s="104" customFormat="1">
      <c r="A167" s="95" t="s">
        <v>1669</v>
      </c>
      <c r="B167" s="236">
        <v>42605</v>
      </c>
      <c r="C167" s="95" t="s">
        <v>1670</v>
      </c>
      <c r="D167" s="237">
        <v>0.32291666666666669</v>
      </c>
      <c r="E167" s="95" t="s">
        <v>1045</v>
      </c>
      <c r="F167" s="96">
        <v>1</v>
      </c>
      <c r="G167" s="96" t="s">
        <v>1656</v>
      </c>
      <c r="H167" s="95" t="s">
        <v>1045</v>
      </c>
      <c r="I167" s="97">
        <v>2.4</v>
      </c>
      <c r="J167" s="201">
        <v>2.4</v>
      </c>
      <c r="K167" s="98">
        <f t="shared" si="24"/>
        <v>1</v>
      </c>
      <c r="L167" s="194">
        <v>0.5</v>
      </c>
      <c r="M167" s="97">
        <v>25.5</v>
      </c>
      <c r="N167" s="97">
        <v>6.8599999999999994</v>
      </c>
      <c r="O167" s="98">
        <v>0.83793686386393595</v>
      </c>
      <c r="P167" s="99">
        <v>5.99</v>
      </c>
      <c r="Q167" s="100">
        <v>3</v>
      </c>
      <c r="R167" s="101">
        <v>1.105113842304333</v>
      </c>
      <c r="S167" s="102">
        <v>27.975395999537518</v>
      </c>
      <c r="T167" s="103">
        <v>2.0881822784810131</v>
      </c>
      <c r="U167" s="103">
        <v>1.5049443881856535</v>
      </c>
      <c r="V167" s="103">
        <f t="shared" si="27"/>
        <v>3.5931266666666666</v>
      </c>
      <c r="W167" s="185"/>
      <c r="X167" s="209" t="s">
        <v>1647</v>
      </c>
    </row>
    <row r="168" spans="1:24" s="104" customFormat="1">
      <c r="A168" s="95" t="s">
        <v>1660</v>
      </c>
      <c r="B168" s="236">
        <v>42605</v>
      </c>
      <c r="C168" s="95" t="s">
        <v>1661</v>
      </c>
      <c r="D168" s="237">
        <v>0.33333333333333331</v>
      </c>
      <c r="E168" s="95" t="s">
        <v>1045</v>
      </c>
      <c r="F168" s="96">
        <v>0</v>
      </c>
      <c r="G168" s="96" t="s">
        <v>714</v>
      </c>
      <c r="H168" s="95" t="s">
        <v>1673</v>
      </c>
      <c r="I168" s="97">
        <v>7.6</v>
      </c>
      <c r="J168" s="201">
        <v>0.55000000000000004</v>
      </c>
      <c r="K168" s="98">
        <f t="shared" si="24"/>
        <v>7.2368421052631582E-2</v>
      </c>
      <c r="L168" s="194">
        <v>0.5</v>
      </c>
      <c r="M168" s="97">
        <v>25.1</v>
      </c>
      <c r="N168" s="97">
        <v>4.5999999999999996</v>
      </c>
      <c r="O168" s="98">
        <v>0.55777364174330624</v>
      </c>
      <c r="P168" s="99">
        <v>7.29</v>
      </c>
      <c r="Q168" s="100">
        <v>33.700000000000003</v>
      </c>
      <c r="R168" s="101">
        <v>1.9758095968471407</v>
      </c>
      <c r="S168" s="102">
        <v>94.406197248236779</v>
      </c>
      <c r="T168" s="103">
        <v>38.906896202531648</v>
      </c>
      <c r="U168" s="103">
        <v>18.930390464135034</v>
      </c>
      <c r="V168" s="103">
        <f t="shared" si="27"/>
        <v>57.837286666666685</v>
      </c>
      <c r="W168" s="185"/>
      <c r="X168" s="209" t="s">
        <v>1647</v>
      </c>
    </row>
    <row r="169" spans="1:24">
      <c r="A169" s="69"/>
      <c r="B169" s="19">
        <v>42605</v>
      </c>
      <c r="C169" s="69" t="s">
        <v>1661</v>
      </c>
      <c r="D169" s="20">
        <v>0.33333333333333331</v>
      </c>
      <c r="E169" s="69" t="s">
        <v>1045</v>
      </c>
      <c r="F169" s="18">
        <v>0</v>
      </c>
      <c r="G169" s="18" t="s">
        <v>714</v>
      </c>
      <c r="H169" s="69" t="s">
        <v>1673</v>
      </c>
      <c r="I169" s="29">
        <v>7.6</v>
      </c>
      <c r="J169" s="200">
        <v>0.55000000000000004</v>
      </c>
      <c r="K169" s="70">
        <f t="shared" si="24"/>
        <v>7.2368421052631582E-2</v>
      </c>
      <c r="L169" s="193">
        <v>1</v>
      </c>
      <c r="M169" s="29">
        <v>25.2</v>
      </c>
      <c r="N169" s="29">
        <v>4.9000000000000004</v>
      </c>
      <c r="O169" s="70">
        <v>0.59524349274709631</v>
      </c>
      <c r="X169" s="208"/>
    </row>
    <row r="170" spans="1:24">
      <c r="A170" s="69"/>
      <c r="B170" s="19">
        <v>42605</v>
      </c>
      <c r="C170" s="69" t="s">
        <v>1661</v>
      </c>
      <c r="D170" s="20">
        <v>0.33333333333333298</v>
      </c>
      <c r="E170" s="69" t="s">
        <v>1045</v>
      </c>
      <c r="F170" s="18">
        <v>0</v>
      </c>
      <c r="G170" s="18" t="s">
        <v>714</v>
      </c>
      <c r="H170" s="69" t="s">
        <v>1673</v>
      </c>
      <c r="I170" s="29">
        <v>7.6</v>
      </c>
      <c r="J170" s="200">
        <v>0.55000000000000004</v>
      </c>
      <c r="K170" s="70">
        <f t="shared" si="24"/>
        <v>7.2368421052631582E-2</v>
      </c>
      <c r="L170" s="193">
        <v>2</v>
      </c>
      <c r="M170" s="29">
        <v>25.2</v>
      </c>
      <c r="N170" s="29">
        <v>4.5049999999999999</v>
      </c>
      <c r="O170" s="70">
        <v>0.54725957853585072</v>
      </c>
      <c r="X170" s="208"/>
    </row>
    <row r="171" spans="1:24">
      <c r="A171" s="69"/>
      <c r="B171" s="19">
        <v>42605</v>
      </c>
      <c r="C171" s="69" t="s">
        <v>1661</v>
      </c>
      <c r="D171" s="20">
        <v>0.33333333333333298</v>
      </c>
      <c r="E171" s="69" t="s">
        <v>1045</v>
      </c>
      <c r="F171" s="18">
        <v>0</v>
      </c>
      <c r="G171" s="18" t="s">
        <v>714</v>
      </c>
      <c r="H171" s="69" t="s">
        <v>1673</v>
      </c>
      <c r="I171" s="29">
        <v>7.6</v>
      </c>
      <c r="J171" s="200">
        <v>0.55000000000000004</v>
      </c>
      <c r="K171" s="70">
        <f t="shared" si="24"/>
        <v>7.2368421052631582E-2</v>
      </c>
      <c r="L171" s="193">
        <v>3</v>
      </c>
      <c r="M171" s="29">
        <v>24.4</v>
      </c>
      <c r="N171" s="29">
        <v>0.15</v>
      </c>
      <c r="O171" s="70">
        <v>1.7954399946336876E-2</v>
      </c>
      <c r="X171" s="208"/>
    </row>
    <row r="172" spans="1:24">
      <c r="A172" s="69"/>
      <c r="B172" s="19">
        <v>42605</v>
      </c>
      <c r="C172" s="69" t="s">
        <v>1661</v>
      </c>
      <c r="D172" s="20">
        <v>0.33333333333333298</v>
      </c>
      <c r="E172" s="69" t="s">
        <v>1045</v>
      </c>
      <c r="F172" s="18">
        <v>0</v>
      </c>
      <c r="G172" s="18" t="s">
        <v>714</v>
      </c>
      <c r="H172" s="69" t="s">
        <v>1673</v>
      </c>
      <c r="I172" s="29">
        <v>7.6</v>
      </c>
      <c r="J172" s="200">
        <v>0.55000000000000004</v>
      </c>
      <c r="K172" s="70">
        <f t="shared" si="24"/>
        <v>7.2368421052631582E-2</v>
      </c>
      <c r="L172" s="193">
        <v>4</v>
      </c>
      <c r="M172" s="29">
        <v>20.7</v>
      </c>
      <c r="N172" s="29">
        <v>0.06</v>
      </c>
      <c r="O172" s="70">
        <v>6.6918143533042287E-3</v>
      </c>
      <c r="X172" s="208"/>
    </row>
    <row r="173" spans="1:24">
      <c r="A173" s="69"/>
      <c r="B173" s="19">
        <v>42605</v>
      </c>
      <c r="C173" s="69" t="s">
        <v>1661</v>
      </c>
      <c r="D173" s="20">
        <v>0.33333333333333298</v>
      </c>
      <c r="E173" s="69" t="s">
        <v>1045</v>
      </c>
      <c r="F173" s="18">
        <v>0</v>
      </c>
      <c r="G173" s="18" t="s">
        <v>714</v>
      </c>
      <c r="H173" s="69" t="s">
        <v>1673</v>
      </c>
      <c r="I173" s="29">
        <v>7.6</v>
      </c>
      <c r="J173" s="200">
        <v>0.55000000000000004</v>
      </c>
      <c r="K173" s="70">
        <f t="shared" si="24"/>
        <v>7.2368421052631582E-2</v>
      </c>
      <c r="L173" s="193">
        <v>5</v>
      </c>
      <c r="M173" s="29">
        <v>16.399999999999999</v>
      </c>
      <c r="N173" s="29">
        <v>0.05</v>
      </c>
      <c r="O173" s="70">
        <v>5.1095619156705909E-3</v>
      </c>
      <c r="X173" s="208"/>
    </row>
    <row r="174" spans="1:24">
      <c r="A174" s="69"/>
      <c r="B174" s="19">
        <v>42605</v>
      </c>
      <c r="C174" s="69" t="s">
        <v>1661</v>
      </c>
      <c r="D174" s="20">
        <v>0.33333333333333298</v>
      </c>
      <c r="E174" s="69" t="s">
        <v>1045</v>
      </c>
      <c r="F174" s="18">
        <v>0</v>
      </c>
      <c r="G174" s="18" t="s">
        <v>714</v>
      </c>
      <c r="H174" s="69" t="s">
        <v>1673</v>
      </c>
      <c r="I174" s="29">
        <v>7.6</v>
      </c>
      <c r="J174" s="200">
        <v>0.55000000000000004</v>
      </c>
      <c r="K174" s="70">
        <f t="shared" si="24"/>
        <v>7.2368421052631582E-2</v>
      </c>
      <c r="L174" s="193">
        <v>6</v>
      </c>
      <c r="M174" s="29">
        <v>13.1</v>
      </c>
      <c r="N174" s="29">
        <v>0.05</v>
      </c>
      <c r="O174" s="70">
        <v>4.7568066036718466E-3</v>
      </c>
      <c r="X174" s="208"/>
    </row>
    <row r="175" spans="1:24">
      <c r="A175" s="69"/>
      <c r="B175" s="19">
        <v>42605</v>
      </c>
      <c r="C175" s="69" t="s">
        <v>1661</v>
      </c>
      <c r="D175" s="20">
        <v>0.33333333333333298</v>
      </c>
      <c r="E175" s="69" t="s">
        <v>1045</v>
      </c>
      <c r="F175" s="18">
        <v>0</v>
      </c>
      <c r="G175" s="18" t="s">
        <v>714</v>
      </c>
      <c r="H175" s="69" t="s">
        <v>1673</v>
      </c>
      <c r="I175" s="29">
        <v>7.6</v>
      </c>
      <c r="J175" s="200">
        <v>0.55000000000000004</v>
      </c>
      <c r="K175" s="70">
        <f t="shared" si="24"/>
        <v>7.2368421052631582E-2</v>
      </c>
      <c r="L175" s="193">
        <v>7.1</v>
      </c>
      <c r="M175" s="29" t="s">
        <v>815</v>
      </c>
      <c r="N175" s="29" t="s">
        <v>815</v>
      </c>
      <c r="O175" s="29" t="s">
        <v>815</v>
      </c>
      <c r="P175" s="22">
        <v>6.6</v>
      </c>
      <c r="Q175" s="23">
        <v>97.3</v>
      </c>
      <c r="R175" s="71">
        <v>1.4734851230724442</v>
      </c>
      <c r="S175" s="25">
        <v>373.4754792461556</v>
      </c>
      <c r="T175" s="24">
        <v>30.554167088607596</v>
      </c>
      <c r="U175" s="24">
        <v>74.287087578059101</v>
      </c>
      <c r="V175" s="24">
        <f t="shared" ref="V175:V176" si="28">T175+U175</f>
        <v>104.8412546666667</v>
      </c>
      <c r="X175" s="208"/>
    </row>
    <row r="176" spans="1:24" s="104" customFormat="1">
      <c r="A176" s="95" t="s">
        <v>1653</v>
      </c>
      <c r="B176" s="236">
        <v>42605</v>
      </c>
      <c r="C176" s="95" t="s">
        <v>1668</v>
      </c>
      <c r="D176" s="237">
        <v>0.33333333333333298</v>
      </c>
      <c r="E176" s="95" t="s">
        <v>1045</v>
      </c>
      <c r="F176" s="96">
        <v>1</v>
      </c>
      <c r="G176" s="96" t="s">
        <v>815</v>
      </c>
      <c r="H176" s="95" t="s">
        <v>815</v>
      </c>
      <c r="I176" s="97">
        <v>7.7</v>
      </c>
      <c r="J176" s="201">
        <v>1.65</v>
      </c>
      <c r="K176" s="98">
        <f t="shared" si="24"/>
        <v>0.21428571428571427</v>
      </c>
      <c r="L176" s="194">
        <v>0.5</v>
      </c>
      <c r="M176" s="97">
        <v>25</v>
      </c>
      <c r="N176" s="97">
        <v>6.75</v>
      </c>
      <c r="O176" s="98">
        <v>0.81696676618405317</v>
      </c>
      <c r="P176" s="99">
        <v>6.71</v>
      </c>
      <c r="Q176" s="100">
        <v>13.299999999999997</v>
      </c>
      <c r="R176" s="101">
        <v>1.1386021405559794</v>
      </c>
      <c r="S176" s="102">
        <v>34.203283616603073</v>
      </c>
      <c r="T176" s="103">
        <v>21.577883544303795</v>
      </c>
      <c r="U176" s="103">
        <v>8.0661871223628676</v>
      </c>
      <c r="V176" s="103">
        <f t="shared" si="28"/>
        <v>29.644070666666664</v>
      </c>
      <c r="W176" s="185"/>
      <c r="X176" s="209" t="s">
        <v>1647</v>
      </c>
    </row>
    <row r="177" spans="1:24">
      <c r="A177" s="69"/>
      <c r="B177" s="19">
        <v>42605</v>
      </c>
      <c r="C177" s="69" t="s">
        <v>1668</v>
      </c>
      <c r="D177" s="20">
        <v>0.33333333333333298</v>
      </c>
      <c r="E177" s="69" t="s">
        <v>1045</v>
      </c>
      <c r="F177" s="18">
        <v>1</v>
      </c>
      <c r="G177" s="18" t="s">
        <v>815</v>
      </c>
      <c r="H177" s="69" t="s">
        <v>815</v>
      </c>
      <c r="I177" s="29">
        <v>7.7</v>
      </c>
      <c r="J177" s="200">
        <v>1.65</v>
      </c>
      <c r="K177" s="70">
        <f t="shared" si="24"/>
        <v>0.21428571428571427</v>
      </c>
      <c r="L177" s="193">
        <v>1</v>
      </c>
      <c r="M177" s="29">
        <v>25.1</v>
      </c>
      <c r="N177" s="29">
        <v>6.71</v>
      </c>
      <c r="O177" s="70">
        <v>0.8136219861081706</v>
      </c>
      <c r="X177" s="205"/>
    </row>
    <row r="178" spans="1:24">
      <c r="A178" s="69"/>
      <c r="B178" s="19">
        <v>42605</v>
      </c>
      <c r="C178" s="69" t="s">
        <v>1668</v>
      </c>
      <c r="D178" s="20">
        <v>0.33333333333333298</v>
      </c>
      <c r="E178" s="69" t="s">
        <v>1045</v>
      </c>
      <c r="F178" s="18">
        <v>1</v>
      </c>
      <c r="G178" s="18" t="s">
        <v>815</v>
      </c>
      <c r="H178" s="69" t="s">
        <v>815</v>
      </c>
      <c r="I178" s="29">
        <v>7.7</v>
      </c>
      <c r="J178" s="200">
        <v>1.65</v>
      </c>
      <c r="K178" s="70">
        <f t="shared" si="24"/>
        <v>0.21428571428571427</v>
      </c>
      <c r="L178" s="193">
        <v>2</v>
      </c>
      <c r="M178" s="29">
        <v>25.1</v>
      </c>
      <c r="N178" s="29">
        <v>6.82</v>
      </c>
      <c r="O178" s="70">
        <v>0.82696005145420626</v>
      </c>
      <c r="X178" s="205"/>
    </row>
    <row r="179" spans="1:24">
      <c r="A179" s="69"/>
      <c r="B179" s="19">
        <v>42605</v>
      </c>
      <c r="C179" s="69" t="s">
        <v>1668</v>
      </c>
      <c r="D179" s="20">
        <v>0.33333333333333298</v>
      </c>
      <c r="E179" s="69" t="s">
        <v>1045</v>
      </c>
      <c r="F179" s="18">
        <v>1</v>
      </c>
      <c r="G179" s="18" t="s">
        <v>815</v>
      </c>
      <c r="H179" s="69" t="s">
        <v>815</v>
      </c>
      <c r="I179" s="29">
        <v>7.7</v>
      </c>
      <c r="J179" s="200">
        <v>1.65</v>
      </c>
      <c r="K179" s="70">
        <f t="shared" si="24"/>
        <v>0.21428571428571427</v>
      </c>
      <c r="L179" s="193">
        <v>3</v>
      </c>
      <c r="M179" s="29">
        <v>25.1</v>
      </c>
      <c r="N179" s="29">
        <v>6.78</v>
      </c>
      <c r="O179" s="70">
        <v>0.82210984587382963</v>
      </c>
      <c r="X179" s="205"/>
    </row>
    <row r="180" spans="1:24">
      <c r="A180" s="69"/>
      <c r="B180" s="19">
        <v>42605</v>
      </c>
      <c r="C180" s="69" t="s">
        <v>1668</v>
      </c>
      <c r="D180" s="20">
        <v>0.33333333333333298</v>
      </c>
      <c r="E180" s="69" t="s">
        <v>1045</v>
      </c>
      <c r="F180" s="18">
        <v>1</v>
      </c>
      <c r="G180" s="18" t="s">
        <v>815</v>
      </c>
      <c r="H180" s="69" t="s">
        <v>815</v>
      </c>
      <c r="I180" s="29">
        <v>7.7</v>
      </c>
      <c r="J180" s="200">
        <v>1.65</v>
      </c>
      <c r="K180" s="70">
        <f t="shared" si="24"/>
        <v>0.21428571428571427</v>
      </c>
      <c r="L180" s="193">
        <v>4</v>
      </c>
      <c r="M180" s="29">
        <v>25.2</v>
      </c>
      <c r="N180" s="29">
        <v>6.75</v>
      </c>
      <c r="O180" s="70">
        <v>0.81997828082508162</v>
      </c>
      <c r="X180" s="205"/>
    </row>
    <row r="181" spans="1:24">
      <c r="A181" s="69"/>
      <c r="B181" s="19">
        <v>42605</v>
      </c>
      <c r="C181" s="69" t="s">
        <v>1668</v>
      </c>
      <c r="D181" s="20">
        <v>0.33333333333333298</v>
      </c>
      <c r="E181" s="69" t="s">
        <v>1045</v>
      </c>
      <c r="F181" s="18">
        <v>1</v>
      </c>
      <c r="G181" s="18" t="s">
        <v>815</v>
      </c>
      <c r="H181" s="69" t="s">
        <v>815</v>
      </c>
      <c r="I181" s="29">
        <v>7.7</v>
      </c>
      <c r="J181" s="200">
        <v>1.65</v>
      </c>
      <c r="K181" s="70">
        <f t="shared" si="24"/>
        <v>0.21428571428571427</v>
      </c>
      <c r="L181" s="193">
        <v>5</v>
      </c>
      <c r="M181" s="29">
        <v>25.2</v>
      </c>
      <c r="N181" s="29">
        <v>6.87</v>
      </c>
      <c r="O181" s="70">
        <v>0.83455567248419416</v>
      </c>
      <c r="X181" s="205"/>
    </row>
    <row r="182" spans="1:24">
      <c r="A182" s="69"/>
      <c r="B182" s="19">
        <v>42605</v>
      </c>
      <c r="C182" s="69" t="s">
        <v>1668</v>
      </c>
      <c r="D182" s="20">
        <v>0.33333333333333298</v>
      </c>
      <c r="E182" s="69" t="s">
        <v>1045</v>
      </c>
      <c r="F182" s="18">
        <v>1</v>
      </c>
      <c r="G182" s="18" t="s">
        <v>815</v>
      </c>
      <c r="H182" s="69" t="s">
        <v>815</v>
      </c>
      <c r="I182" s="29">
        <v>7.7</v>
      </c>
      <c r="J182" s="200">
        <v>1.65</v>
      </c>
      <c r="K182" s="70">
        <f t="shared" si="24"/>
        <v>0.21428571428571427</v>
      </c>
      <c r="L182" s="193">
        <v>6</v>
      </c>
      <c r="M182" s="29">
        <v>25</v>
      </c>
      <c r="N182" s="29">
        <v>6.1</v>
      </c>
      <c r="O182" s="70">
        <v>0.73829589240336657</v>
      </c>
      <c r="X182" s="205"/>
    </row>
    <row r="183" spans="1:24">
      <c r="A183" s="69"/>
      <c r="B183" s="19">
        <v>42605</v>
      </c>
      <c r="C183" s="69" t="s">
        <v>1668</v>
      </c>
      <c r="D183" s="20">
        <v>0.33333333333333298</v>
      </c>
      <c r="E183" s="69" t="s">
        <v>1045</v>
      </c>
      <c r="F183" s="18">
        <v>1</v>
      </c>
      <c r="G183" s="18" t="s">
        <v>815</v>
      </c>
      <c r="H183" s="69" t="s">
        <v>815</v>
      </c>
      <c r="I183" s="29">
        <v>7.7</v>
      </c>
      <c r="J183" s="200">
        <v>1.65</v>
      </c>
      <c r="K183" s="70">
        <f t="shared" si="24"/>
        <v>0.21428571428571427</v>
      </c>
      <c r="L183" s="193">
        <v>7</v>
      </c>
      <c r="M183" s="29">
        <v>25</v>
      </c>
      <c r="N183" s="29">
        <v>2.6</v>
      </c>
      <c r="O183" s="70">
        <v>0.3146834951227464</v>
      </c>
      <c r="P183" s="22">
        <v>6.48</v>
      </c>
      <c r="Q183" s="23">
        <v>13.4</v>
      </c>
      <c r="R183" s="71">
        <v>0.87069575454280768</v>
      </c>
      <c r="S183" s="25">
        <v>66.232419932940232</v>
      </c>
      <c r="T183" s="24">
        <v>24.231615189873434</v>
      </c>
      <c r="U183" s="24">
        <v>66.862439476793227</v>
      </c>
      <c r="V183" s="24">
        <f t="shared" ref="V183:V184" si="29">T183+U183</f>
        <v>91.094054666666665</v>
      </c>
      <c r="X183" s="205"/>
    </row>
    <row r="184" spans="1:24" s="104" customFormat="1">
      <c r="A184" s="95" t="s">
        <v>1575</v>
      </c>
      <c r="B184" s="236">
        <v>42605</v>
      </c>
      <c r="C184" s="95" t="s">
        <v>1658</v>
      </c>
      <c r="D184" s="237">
        <v>0.33333333333333298</v>
      </c>
      <c r="E184" s="95" t="s">
        <v>1045</v>
      </c>
      <c r="F184" s="96">
        <v>2</v>
      </c>
      <c r="G184" s="96" t="s">
        <v>1651</v>
      </c>
      <c r="H184" s="95" t="s">
        <v>1045</v>
      </c>
      <c r="I184" s="97">
        <v>7.35</v>
      </c>
      <c r="J184" s="201">
        <v>3.1</v>
      </c>
      <c r="K184" s="98">
        <f t="shared" si="24"/>
        <v>0.42176870748299322</v>
      </c>
      <c r="L184" s="194">
        <v>0.5</v>
      </c>
      <c r="M184" s="97">
        <v>25.6</v>
      </c>
      <c r="N184" s="97">
        <v>6.5600000000000005</v>
      </c>
      <c r="O184" s="98">
        <v>0.80275869779648834</v>
      </c>
      <c r="P184" s="99">
        <v>5.67</v>
      </c>
      <c r="Q184" s="100">
        <v>1.7</v>
      </c>
      <c r="R184" s="101">
        <v>1.5404617195757369</v>
      </c>
      <c r="S184" s="102">
        <v>33.610151462596832</v>
      </c>
      <c r="T184" s="103">
        <v>4.1183594936708845</v>
      </c>
      <c r="U184" s="103">
        <v>5.1454871729957841</v>
      </c>
      <c r="V184" s="103">
        <f t="shared" si="29"/>
        <v>9.2638466666666694</v>
      </c>
      <c r="W184" s="185"/>
      <c r="X184" s="257" t="s">
        <v>1647</v>
      </c>
    </row>
    <row r="185" spans="1:24">
      <c r="A185" s="69"/>
      <c r="B185" s="19">
        <v>42605</v>
      </c>
      <c r="C185" s="69" t="s">
        <v>1658</v>
      </c>
      <c r="D185" s="20">
        <v>0.33333333333333298</v>
      </c>
      <c r="E185" s="69" t="s">
        <v>1045</v>
      </c>
      <c r="F185" s="18">
        <v>2</v>
      </c>
      <c r="G185" s="18" t="s">
        <v>1651</v>
      </c>
      <c r="H185" s="69" t="s">
        <v>1045</v>
      </c>
      <c r="I185" s="29">
        <v>7.35</v>
      </c>
      <c r="J185" s="200">
        <v>3.1</v>
      </c>
      <c r="K185" s="70">
        <f t="shared" si="24"/>
        <v>0.42176870748299322</v>
      </c>
      <c r="L185" s="193">
        <v>2</v>
      </c>
      <c r="M185" s="29">
        <v>25.7</v>
      </c>
      <c r="N185" s="29">
        <v>6.4550000000000001</v>
      </c>
      <c r="O185" s="70">
        <v>0.7913531457399664</v>
      </c>
      <c r="X185" s="205"/>
    </row>
    <row r="186" spans="1:24">
      <c r="A186" s="69"/>
      <c r="B186" s="19">
        <v>42605</v>
      </c>
      <c r="C186" s="69" t="s">
        <v>1658</v>
      </c>
      <c r="D186" s="20">
        <v>0.33333333333333298</v>
      </c>
      <c r="E186" s="69" t="s">
        <v>1045</v>
      </c>
      <c r="F186" s="18">
        <v>2</v>
      </c>
      <c r="G186" s="18" t="s">
        <v>1651</v>
      </c>
      <c r="H186" s="69" t="s">
        <v>1045</v>
      </c>
      <c r="I186" s="29">
        <v>7.35</v>
      </c>
      <c r="J186" s="200">
        <v>3.1</v>
      </c>
      <c r="K186" s="70">
        <f t="shared" si="24"/>
        <v>0.42176870748299322</v>
      </c>
      <c r="L186" s="193">
        <v>4</v>
      </c>
      <c r="M186" s="29">
        <v>25.6</v>
      </c>
      <c r="N186" s="29">
        <v>6.2050000000000001</v>
      </c>
      <c r="O186" s="70">
        <v>0.75931672558341623</v>
      </c>
      <c r="X186" s="205"/>
    </row>
    <row r="187" spans="1:24">
      <c r="A187" s="69"/>
      <c r="B187" s="19">
        <v>42605</v>
      </c>
      <c r="C187" s="69" t="s">
        <v>1658</v>
      </c>
      <c r="D187" s="20">
        <v>0.33333333333333298</v>
      </c>
      <c r="E187" s="69" t="s">
        <v>1045</v>
      </c>
      <c r="F187" s="18">
        <v>2</v>
      </c>
      <c r="G187" s="18" t="s">
        <v>1651</v>
      </c>
      <c r="H187" s="69" t="s">
        <v>1045</v>
      </c>
      <c r="I187" s="29">
        <v>7.35</v>
      </c>
      <c r="J187" s="200">
        <v>31</v>
      </c>
      <c r="K187" s="70">
        <f t="shared" si="24"/>
        <v>4.2176870748299322</v>
      </c>
      <c r="L187" s="193">
        <v>6</v>
      </c>
      <c r="M187" s="29">
        <v>15.6</v>
      </c>
      <c r="N187" s="29">
        <v>5.01</v>
      </c>
      <c r="O187" s="70">
        <v>0.50336294537836634</v>
      </c>
      <c r="R187" s="71">
        <v>0.87069575454280768</v>
      </c>
      <c r="S187" s="25">
        <v>33.017019308590591</v>
      </c>
      <c r="T187" s="24">
        <v>33.961964556962045</v>
      </c>
      <c r="U187" s="24">
        <v>41.918522109704647</v>
      </c>
      <c r="V187" s="24">
        <f t="shared" ref="V187" si="30">T187+U187</f>
        <v>75.880486666666684</v>
      </c>
      <c r="X187" s="205"/>
    </row>
    <row r="188" spans="1:24">
      <c r="A188" s="69"/>
      <c r="B188" s="19">
        <v>42605</v>
      </c>
      <c r="C188" s="69" t="s">
        <v>1658</v>
      </c>
      <c r="D188" s="20">
        <v>0.33333333333333298</v>
      </c>
      <c r="E188" s="69" t="s">
        <v>1045</v>
      </c>
      <c r="F188" s="18">
        <v>2</v>
      </c>
      <c r="G188" s="18" t="s">
        <v>1651</v>
      </c>
      <c r="H188" s="69" t="s">
        <v>1045</v>
      </c>
      <c r="I188" s="29">
        <v>7.35</v>
      </c>
      <c r="J188" s="200">
        <v>31</v>
      </c>
      <c r="K188" s="70">
        <f t="shared" si="24"/>
        <v>4.2176870748299322</v>
      </c>
      <c r="L188" s="193">
        <v>6.5</v>
      </c>
      <c r="M188" s="29">
        <v>13.9</v>
      </c>
      <c r="N188" s="29">
        <v>2.9000000000000004</v>
      </c>
      <c r="O188" s="70">
        <v>0.2808273658955911</v>
      </c>
      <c r="P188" s="22">
        <v>5.42</v>
      </c>
      <c r="Q188" s="23">
        <v>2.7</v>
      </c>
      <c r="W188" s="182"/>
    </row>
    <row r="189" spans="1:24" s="104" customFormat="1" ht="26.4" thickBot="1">
      <c r="A189" s="95" t="s">
        <v>1649</v>
      </c>
      <c r="B189" s="236">
        <v>42605</v>
      </c>
      <c r="C189" s="95" t="s">
        <v>1650</v>
      </c>
      <c r="D189" s="237">
        <v>0.3611111111111111</v>
      </c>
      <c r="E189" s="95" t="s">
        <v>1045</v>
      </c>
      <c r="F189" s="96">
        <v>2</v>
      </c>
      <c r="G189" s="96" t="s">
        <v>1651</v>
      </c>
      <c r="H189" s="95" t="s">
        <v>1045</v>
      </c>
      <c r="I189" s="238">
        <v>1.85</v>
      </c>
      <c r="J189" s="201">
        <v>1.85</v>
      </c>
      <c r="K189" s="98">
        <f t="shared" si="24"/>
        <v>1</v>
      </c>
      <c r="L189" s="194">
        <v>0.5</v>
      </c>
      <c r="M189" s="97">
        <v>25.6</v>
      </c>
      <c r="N189" s="97">
        <v>7.0250000000000004</v>
      </c>
      <c r="O189" s="98">
        <v>0.85966156280797723</v>
      </c>
      <c r="P189" s="99">
        <v>5.23</v>
      </c>
      <c r="Q189" s="100">
        <v>1.8000000000000003</v>
      </c>
      <c r="R189" s="101">
        <v>0.73674256153622208</v>
      </c>
      <c r="S189" s="102">
        <v>26.314625968320033</v>
      </c>
      <c r="T189" s="103">
        <v>0.87007594936708865</v>
      </c>
      <c r="U189" s="103">
        <v>3.6853547172995782</v>
      </c>
      <c r="V189" s="103">
        <f t="shared" ref="V189:V192" si="31">T189+U189</f>
        <v>4.5554306666666671</v>
      </c>
      <c r="W189" s="272"/>
      <c r="X189" s="262"/>
    </row>
    <row r="190" spans="1:24" s="104" customFormat="1" ht="26.4" thickTop="1">
      <c r="A190" s="93" t="s">
        <v>1613</v>
      </c>
      <c r="B190" s="94">
        <v>42605</v>
      </c>
      <c r="C190" s="96" t="s">
        <v>815</v>
      </c>
      <c r="D190" s="96" t="s">
        <v>815</v>
      </c>
      <c r="E190" s="96" t="s">
        <v>815</v>
      </c>
      <c r="F190" s="96" t="s">
        <v>815</v>
      </c>
      <c r="G190" s="96" t="s">
        <v>815</v>
      </c>
      <c r="H190" s="96" t="s">
        <v>815</v>
      </c>
      <c r="I190" s="97" t="s">
        <v>815</v>
      </c>
      <c r="J190" s="201" t="s">
        <v>815</v>
      </c>
      <c r="K190" s="98" t="s">
        <v>815</v>
      </c>
      <c r="L190" s="194" t="s">
        <v>815</v>
      </c>
      <c r="M190" s="97" t="s">
        <v>815</v>
      </c>
      <c r="N190" s="97" t="s">
        <v>815</v>
      </c>
      <c r="O190" s="97" t="s">
        <v>815</v>
      </c>
      <c r="P190" s="99">
        <v>7.24</v>
      </c>
      <c r="Q190" s="100">
        <v>69.499999999999986</v>
      </c>
      <c r="R190" s="101">
        <v>0.87069575454280768</v>
      </c>
      <c r="S190" s="102">
        <v>27.975395999537518</v>
      </c>
      <c r="T190" s="103">
        <v>28.480486075949365</v>
      </c>
      <c r="U190" s="103">
        <v>7.4071045907173065</v>
      </c>
      <c r="V190" s="103">
        <f t="shared" si="31"/>
        <v>35.887590666666668</v>
      </c>
      <c r="W190" s="261"/>
      <c r="X190" s="262"/>
    </row>
    <row r="191" spans="1:24" s="104" customFormat="1">
      <c r="A191" s="93" t="s">
        <v>1677</v>
      </c>
      <c r="B191" s="94">
        <v>42605</v>
      </c>
      <c r="C191" s="96" t="s">
        <v>815</v>
      </c>
      <c r="D191" s="96" t="s">
        <v>815</v>
      </c>
      <c r="E191" s="96" t="s">
        <v>815</v>
      </c>
      <c r="F191" s="96" t="s">
        <v>815</v>
      </c>
      <c r="G191" s="96" t="s">
        <v>815</v>
      </c>
      <c r="H191" s="96" t="s">
        <v>815</v>
      </c>
      <c r="I191" s="97" t="s">
        <v>815</v>
      </c>
      <c r="J191" s="201" t="s">
        <v>815</v>
      </c>
      <c r="K191" s="98" t="s">
        <v>815</v>
      </c>
      <c r="L191" s="194" t="s">
        <v>815</v>
      </c>
      <c r="M191" s="97" t="s">
        <v>815</v>
      </c>
      <c r="N191" s="97" t="s">
        <v>815</v>
      </c>
      <c r="O191" s="97" t="s">
        <v>815</v>
      </c>
      <c r="P191" s="99">
        <v>5.97</v>
      </c>
      <c r="Q191" s="100">
        <v>53.699999999999989</v>
      </c>
      <c r="R191" s="101">
        <v>1.2390670353109188</v>
      </c>
      <c r="S191" s="102">
        <v>78.095063013065086</v>
      </c>
      <c r="T191" s="103">
        <v>145.57820759493671</v>
      </c>
      <c r="U191" s="103">
        <v>2.3146950717300165</v>
      </c>
      <c r="V191" s="103">
        <f t="shared" si="31"/>
        <v>147.89290266666674</v>
      </c>
      <c r="W191" s="261"/>
      <c r="X191" s="262"/>
    </row>
    <row r="192" spans="1:24" s="104" customFormat="1">
      <c r="A192" s="93" t="s">
        <v>1619</v>
      </c>
      <c r="B192" s="94">
        <v>42605</v>
      </c>
      <c r="C192" s="96" t="s">
        <v>815</v>
      </c>
      <c r="D192" s="96" t="s">
        <v>815</v>
      </c>
      <c r="E192" s="96" t="s">
        <v>815</v>
      </c>
      <c r="F192" s="96" t="s">
        <v>815</v>
      </c>
      <c r="G192" s="96" t="s">
        <v>815</v>
      </c>
      <c r="H192" s="96" t="s">
        <v>815</v>
      </c>
      <c r="I192" s="97" t="s">
        <v>815</v>
      </c>
      <c r="J192" s="201" t="s">
        <v>815</v>
      </c>
      <c r="K192" s="98" t="s">
        <v>815</v>
      </c>
      <c r="L192" s="194" t="s">
        <v>815</v>
      </c>
      <c r="M192" s="97" t="s">
        <v>815</v>
      </c>
      <c r="N192" s="97" t="s">
        <v>815</v>
      </c>
      <c r="O192" s="97" t="s">
        <v>815</v>
      </c>
      <c r="P192" s="99">
        <v>6.82</v>
      </c>
      <c r="Q192" s="100">
        <v>64.7</v>
      </c>
      <c r="R192" s="101">
        <v>2.2102276846086659</v>
      </c>
      <c r="S192" s="102">
        <v>66.825552086946473</v>
      </c>
      <c r="T192" s="103">
        <v>21.911412658227842</v>
      </c>
      <c r="U192" s="103">
        <v>9.2104820084388344</v>
      </c>
      <c r="V192" s="103">
        <f t="shared" si="31"/>
        <v>31.121894666666677</v>
      </c>
      <c r="W192" s="261"/>
      <c r="X192" s="262"/>
    </row>
    <row r="193" spans="1:23">
      <c r="A193" s="69" t="s">
        <v>1557</v>
      </c>
      <c r="B193" s="19">
        <v>42620</v>
      </c>
      <c r="C193" s="69" t="s">
        <v>1648</v>
      </c>
      <c r="D193" s="20">
        <v>0.34027777777777773</v>
      </c>
      <c r="E193" s="69" t="s">
        <v>1045</v>
      </c>
      <c r="F193" s="18">
        <v>2</v>
      </c>
      <c r="G193" s="18" t="s">
        <v>1671</v>
      </c>
      <c r="H193" s="69" t="s">
        <v>1045</v>
      </c>
      <c r="I193" s="29">
        <v>6.2</v>
      </c>
      <c r="J193" s="200">
        <v>3.85</v>
      </c>
      <c r="K193" s="70">
        <f t="shared" si="24"/>
        <v>0.62096774193548387</v>
      </c>
      <c r="L193" s="193">
        <v>0.5</v>
      </c>
      <c r="M193" s="29">
        <v>23.4</v>
      </c>
      <c r="N193" s="29">
        <v>6.6750000000000007</v>
      </c>
      <c r="O193" s="70">
        <v>0.78415734116387759</v>
      </c>
      <c r="P193" s="74" t="s">
        <v>1678</v>
      </c>
      <c r="Q193" s="74"/>
      <c r="R193" s="74"/>
      <c r="S193" s="74"/>
      <c r="T193" s="74"/>
      <c r="U193" s="74"/>
      <c r="V193" s="74"/>
      <c r="W193" s="186"/>
    </row>
    <row r="194" spans="1:23">
      <c r="A194" s="69"/>
      <c r="B194" s="19">
        <v>42620</v>
      </c>
      <c r="C194" s="69" t="s">
        <v>1648</v>
      </c>
      <c r="D194" s="20">
        <v>0.34027777777777773</v>
      </c>
      <c r="E194" s="69" t="s">
        <v>1045</v>
      </c>
      <c r="F194" s="18">
        <v>2</v>
      </c>
      <c r="G194" s="18" t="s">
        <v>1671</v>
      </c>
      <c r="H194" s="69" t="s">
        <v>1045</v>
      </c>
      <c r="I194" s="29">
        <v>6.2</v>
      </c>
      <c r="J194" s="200">
        <v>3.85</v>
      </c>
      <c r="K194" s="70">
        <f t="shared" si="24"/>
        <v>0.62096774193548387</v>
      </c>
      <c r="L194" s="193">
        <v>2</v>
      </c>
      <c r="M194" s="29">
        <v>23.4</v>
      </c>
      <c r="N194" s="29">
        <v>6.6099999999999994</v>
      </c>
      <c r="O194" s="70">
        <v>0.77652135207389206</v>
      </c>
      <c r="P194" s="74" t="s">
        <v>1678</v>
      </c>
      <c r="Q194" s="74"/>
      <c r="R194" s="74"/>
      <c r="S194" s="74"/>
      <c r="T194" s="74"/>
      <c r="U194" s="74"/>
      <c r="V194" s="74"/>
      <c r="W194" s="186"/>
    </row>
    <row r="195" spans="1:23">
      <c r="A195" s="69"/>
      <c r="B195" s="19">
        <v>42620</v>
      </c>
      <c r="C195" s="69" t="s">
        <v>1648</v>
      </c>
      <c r="D195" s="20">
        <v>0.34027777777777773</v>
      </c>
      <c r="E195" s="69" t="s">
        <v>1045</v>
      </c>
      <c r="F195" s="18">
        <v>2</v>
      </c>
      <c r="G195" s="18" t="s">
        <v>1671</v>
      </c>
      <c r="H195" s="69" t="s">
        <v>1045</v>
      </c>
      <c r="I195" s="29">
        <v>6.2</v>
      </c>
      <c r="J195" s="200">
        <v>3.85</v>
      </c>
      <c r="K195" s="70">
        <f t="shared" si="24"/>
        <v>0.62096774193548387</v>
      </c>
      <c r="L195" s="193">
        <v>4</v>
      </c>
      <c r="M195" s="29">
        <v>23.4</v>
      </c>
      <c r="N195" s="29">
        <v>6.91</v>
      </c>
      <c r="O195" s="70">
        <v>0.81176437864305517</v>
      </c>
      <c r="P195" s="74" t="s">
        <v>1678</v>
      </c>
      <c r="Q195" s="74"/>
      <c r="R195" s="74"/>
      <c r="S195" s="74"/>
      <c r="T195" s="74"/>
      <c r="U195" s="74"/>
      <c r="V195" s="74"/>
      <c r="W195" s="186"/>
    </row>
    <row r="196" spans="1:23">
      <c r="A196" s="69"/>
      <c r="B196" s="19">
        <v>42620</v>
      </c>
      <c r="C196" s="69" t="s">
        <v>1648</v>
      </c>
      <c r="D196" s="20">
        <v>0.34027777777777773</v>
      </c>
      <c r="E196" s="69" t="s">
        <v>1045</v>
      </c>
      <c r="F196" s="18">
        <v>2</v>
      </c>
      <c r="G196" s="18" t="s">
        <v>1671</v>
      </c>
      <c r="H196" s="69" t="s">
        <v>1045</v>
      </c>
      <c r="I196" s="29">
        <v>6.2</v>
      </c>
      <c r="J196" s="200">
        <v>3.85</v>
      </c>
      <c r="K196" s="70">
        <f t="shared" si="24"/>
        <v>0.62096774193548387</v>
      </c>
      <c r="L196" s="193">
        <v>6</v>
      </c>
      <c r="M196" s="29">
        <v>16.5</v>
      </c>
      <c r="N196" s="29">
        <v>7.5000000000000011E-2</v>
      </c>
      <c r="O196" s="70">
        <v>7.6804943054804243E-3</v>
      </c>
      <c r="P196" s="74" t="s">
        <v>1678</v>
      </c>
      <c r="Q196" s="74"/>
      <c r="R196" s="74"/>
      <c r="S196" s="74"/>
      <c r="T196" s="74"/>
      <c r="U196" s="74"/>
      <c r="V196" s="74"/>
      <c r="W196" s="186"/>
    </row>
    <row r="197" spans="1:23">
      <c r="A197" s="69" t="s">
        <v>1644</v>
      </c>
      <c r="B197" s="19">
        <v>42620</v>
      </c>
      <c r="C197" s="69" t="s">
        <v>1672</v>
      </c>
      <c r="D197" s="20">
        <v>0.29166666666666669</v>
      </c>
      <c r="E197" s="69" t="s">
        <v>1655</v>
      </c>
      <c r="F197" s="18">
        <v>2</v>
      </c>
      <c r="G197" s="18" t="s">
        <v>1659</v>
      </c>
      <c r="H197" s="69" t="s">
        <v>1045</v>
      </c>
      <c r="I197" s="29">
        <v>10</v>
      </c>
      <c r="J197" s="200">
        <v>4.3</v>
      </c>
      <c r="K197" s="70">
        <f t="shared" si="24"/>
        <v>0.43</v>
      </c>
      <c r="L197" s="193">
        <v>0.5</v>
      </c>
      <c r="M197" s="29">
        <v>23.2</v>
      </c>
      <c r="N197" s="29">
        <v>7.34</v>
      </c>
      <c r="O197" s="70">
        <v>0.8590297360585194</v>
      </c>
      <c r="P197" s="74" t="s">
        <v>1678</v>
      </c>
      <c r="Q197" s="74"/>
      <c r="R197" s="74"/>
      <c r="S197" s="74"/>
      <c r="T197" s="74"/>
      <c r="U197" s="74"/>
      <c r="V197" s="74"/>
      <c r="W197" s="186"/>
    </row>
    <row r="198" spans="1:23">
      <c r="A198" s="69"/>
      <c r="B198" s="19">
        <v>42620</v>
      </c>
      <c r="C198" s="69" t="s">
        <v>1672</v>
      </c>
      <c r="D198" s="20">
        <v>0.29166666666666669</v>
      </c>
      <c r="E198" s="69" t="s">
        <v>1655</v>
      </c>
      <c r="F198" s="18">
        <v>2</v>
      </c>
      <c r="G198" s="18" t="s">
        <v>1659</v>
      </c>
      <c r="H198" s="69" t="s">
        <v>1045</v>
      </c>
      <c r="I198" s="29">
        <v>10</v>
      </c>
      <c r="J198" s="200">
        <v>4.3</v>
      </c>
      <c r="K198" s="70">
        <f t="shared" si="24"/>
        <v>0.43</v>
      </c>
      <c r="L198" s="193">
        <v>2</v>
      </c>
      <c r="M198" s="29">
        <v>23.2</v>
      </c>
      <c r="N198" s="29">
        <v>7.4649999999999999</v>
      </c>
      <c r="O198" s="70">
        <v>0.87365898905679118</v>
      </c>
      <c r="P198" s="74" t="s">
        <v>1678</v>
      </c>
      <c r="Q198" s="74"/>
      <c r="R198" s="74"/>
      <c r="S198" s="74"/>
      <c r="T198" s="74"/>
      <c r="U198" s="74"/>
      <c r="V198" s="74"/>
      <c r="W198" s="186"/>
    </row>
    <row r="199" spans="1:23">
      <c r="A199" s="69"/>
      <c r="B199" s="19">
        <v>42620</v>
      </c>
      <c r="C199" s="69" t="s">
        <v>1672</v>
      </c>
      <c r="D199" s="20">
        <v>0.29166666666666702</v>
      </c>
      <c r="E199" s="69" t="s">
        <v>1655</v>
      </c>
      <c r="F199" s="18">
        <v>2</v>
      </c>
      <c r="G199" s="18" t="s">
        <v>1659</v>
      </c>
      <c r="H199" s="69" t="s">
        <v>1045</v>
      </c>
      <c r="I199" s="29">
        <v>10</v>
      </c>
      <c r="J199" s="200">
        <v>4.3</v>
      </c>
      <c r="K199" s="70">
        <f t="shared" si="24"/>
        <v>0.43</v>
      </c>
      <c r="L199" s="193">
        <v>4</v>
      </c>
      <c r="M199" s="29">
        <v>23.2</v>
      </c>
      <c r="N199" s="29">
        <v>7.34</v>
      </c>
      <c r="O199" s="70">
        <v>0.8590297360585194</v>
      </c>
      <c r="P199" s="74" t="s">
        <v>1678</v>
      </c>
      <c r="Q199" s="74"/>
      <c r="R199" s="74"/>
      <c r="S199" s="74"/>
      <c r="T199" s="74"/>
      <c r="U199" s="74"/>
      <c r="V199" s="74"/>
      <c r="W199" s="186"/>
    </row>
    <row r="200" spans="1:23">
      <c r="A200" s="69"/>
      <c r="B200" s="19">
        <v>42620</v>
      </c>
      <c r="C200" s="69" t="s">
        <v>1672</v>
      </c>
      <c r="D200" s="20">
        <v>0.29166666666666702</v>
      </c>
      <c r="E200" s="69" t="s">
        <v>1655</v>
      </c>
      <c r="F200" s="18">
        <v>2</v>
      </c>
      <c r="G200" s="18" t="s">
        <v>1659</v>
      </c>
      <c r="H200" s="69" t="s">
        <v>1045</v>
      </c>
      <c r="I200" s="29">
        <v>10</v>
      </c>
      <c r="J200" s="200">
        <v>4.3</v>
      </c>
      <c r="K200" s="70">
        <f t="shared" si="24"/>
        <v>0.43</v>
      </c>
      <c r="L200" s="193">
        <v>6</v>
      </c>
      <c r="M200" s="29">
        <v>23.2</v>
      </c>
      <c r="N200" s="29">
        <v>7.26</v>
      </c>
      <c r="O200" s="70">
        <v>0.84966701413962542</v>
      </c>
      <c r="P200" s="74" t="s">
        <v>1678</v>
      </c>
      <c r="Q200" s="74"/>
      <c r="R200" s="74"/>
      <c r="S200" s="74"/>
      <c r="T200" s="74"/>
      <c r="U200" s="74"/>
      <c r="V200" s="74"/>
      <c r="W200" s="186"/>
    </row>
    <row r="201" spans="1:23">
      <c r="A201" s="69"/>
      <c r="B201" s="19">
        <v>42620</v>
      </c>
      <c r="C201" s="69" t="s">
        <v>1672</v>
      </c>
      <c r="D201" s="20">
        <v>0.29166666666666702</v>
      </c>
      <c r="E201" s="69" t="s">
        <v>1655</v>
      </c>
      <c r="F201" s="18">
        <v>2</v>
      </c>
      <c r="G201" s="18" t="s">
        <v>1659</v>
      </c>
      <c r="H201" s="69" t="s">
        <v>1045</v>
      </c>
      <c r="I201" s="29">
        <v>10</v>
      </c>
      <c r="J201" s="200">
        <v>4.3</v>
      </c>
      <c r="K201" s="70">
        <f t="shared" si="24"/>
        <v>0.43</v>
      </c>
      <c r="L201" s="193">
        <v>8</v>
      </c>
      <c r="M201" s="29">
        <v>23</v>
      </c>
      <c r="N201" s="29">
        <v>6.4950000000000001</v>
      </c>
      <c r="O201" s="70">
        <v>0.7572628296786984</v>
      </c>
      <c r="P201" s="74" t="s">
        <v>1678</v>
      </c>
      <c r="Q201" s="74"/>
      <c r="R201" s="74"/>
      <c r="S201" s="74"/>
      <c r="T201" s="74"/>
      <c r="U201" s="74"/>
      <c r="V201" s="74"/>
      <c r="W201" s="186"/>
    </row>
    <row r="202" spans="1:23">
      <c r="A202" s="69"/>
      <c r="B202" s="19">
        <v>42620</v>
      </c>
      <c r="C202" s="69" t="s">
        <v>1672</v>
      </c>
      <c r="D202" s="20">
        <v>0.29166666666666702</v>
      </c>
      <c r="E202" s="69" t="s">
        <v>1655</v>
      </c>
      <c r="F202" s="18">
        <v>2</v>
      </c>
      <c r="G202" s="18" t="s">
        <v>1659</v>
      </c>
      <c r="H202" s="69" t="s">
        <v>1045</v>
      </c>
      <c r="I202" s="29">
        <v>10</v>
      </c>
      <c r="J202" s="200">
        <v>4.3</v>
      </c>
      <c r="K202" s="70">
        <f t="shared" si="24"/>
        <v>0.43</v>
      </c>
      <c r="L202" s="193">
        <v>9</v>
      </c>
      <c r="M202" s="29">
        <v>22.5</v>
      </c>
      <c r="N202" s="29">
        <v>5.9749999999999996</v>
      </c>
      <c r="O202" s="70">
        <v>0.69003685871899001</v>
      </c>
      <c r="P202" s="74" t="s">
        <v>1678</v>
      </c>
      <c r="Q202" s="74"/>
      <c r="R202" s="74"/>
      <c r="S202" s="74"/>
      <c r="T202" s="74"/>
      <c r="U202" s="74"/>
      <c r="V202" s="74"/>
      <c r="W202" s="186"/>
    </row>
    <row r="203" spans="1:23">
      <c r="A203" s="69" t="s">
        <v>1669</v>
      </c>
      <c r="B203" s="19">
        <v>42620</v>
      </c>
      <c r="C203" s="69" t="s">
        <v>1670</v>
      </c>
      <c r="D203" s="20">
        <v>0.33333333333333331</v>
      </c>
      <c r="E203" s="69" t="s">
        <v>1655</v>
      </c>
      <c r="F203" s="18">
        <v>1</v>
      </c>
      <c r="G203" s="18" t="s">
        <v>1671</v>
      </c>
      <c r="H203" s="69" t="s">
        <v>1045</v>
      </c>
      <c r="I203" s="29">
        <v>2.4</v>
      </c>
      <c r="J203" s="200">
        <v>2.4</v>
      </c>
      <c r="K203" s="70">
        <f t="shared" si="24"/>
        <v>1</v>
      </c>
      <c r="L203" s="193">
        <v>0.5</v>
      </c>
      <c r="M203" s="29">
        <v>21.5</v>
      </c>
      <c r="N203" s="29">
        <v>7.77</v>
      </c>
      <c r="O203" s="70">
        <v>0.88022774032912854</v>
      </c>
      <c r="P203" s="74" t="s">
        <v>1678</v>
      </c>
      <c r="Q203" s="74"/>
      <c r="R203" s="74"/>
      <c r="S203" s="74"/>
      <c r="T203" s="74"/>
      <c r="U203" s="74"/>
      <c r="V203" s="74"/>
      <c r="W203" s="186"/>
    </row>
    <row r="204" spans="1:23">
      <c r="A204" s="69" t="s">
        <v>1660</v>
      </c>
      <c r="B204" s="19">
        <v>42620</v>
      </c>
      <c r="C204" s="69" t="s">
        <v>1661</v>
      </c>
      <c r="D204" s="20">
        <v>0.33333333333333331</v>
      </c>
      <c r="E204" s="69" t="s">
        <v>1037</v>
      </c>
      <c r="F204" s="18">
        <v>1</v>
      </c>
      <c r="G204" s="18" t="s">
        <v>1671</v>
      </c>
      <c r="H204" s="69" t="s">
        <v>1673</v>
      </c>
      <c r="I204" s="29">
        <v>8</v>
      </c>
      <c r="J204" s="200">
        <v>0.6</v>
      </c>
      <c r="K204" s="70">
        <f t="shared" si="24"/>
        <v>7.4999999999999997E-2</v>
      </c>
      <c r="L204" s="193">
        <v>0.5</v>
      </c>
      <c r="M204" s="29">
        <v>23.4</v>
      </c>
      <c r="N204" s="29">
        <v>8.8999999999999986</v>
      </c>
      <c r="O204" s="70">
        <v>1.0455431215518365</v>
      </c>
      <c r="P204" s="74" t="s">
        <v>1678</v>
      </c>
      <c r="Q204" s="74"/>
      <c r="R204" s="74"/>
      <c r="S204" s="74"/>
      <c r="T204" s="74"/>
      <c r="U204" s="74"/>
      <c r="V204" s="74"/>
      <c r="W204" s="186"/>
    </row>
    <row r="205" spans="1:23">
      <c r="A205" s="69"/>
      <c r="B205" s="19">
        <v>42620</v>
      </c>
      <c r="C205" s="69" t="s">
        <v>1661</v>
      </c>
      <c r="D205" s="20">
        <v>0.33333333333333331</v>
      </c>
      <c r="E205" s="69" t="s">
        <v>1037</v>
      </c>
      <c r="F205" s="18">
        <v>1</v>
      </c>
      <c r="G205" s="18" t="s">
        <v>1671</v>
      </c>
      <c r="H205" s="69" t="s">
        <v>1673</v>
      </c>
      <c r="I205" s="29">
        <v>8</v>
      </c>
      <c r="J205" s="200">
        <v>0.6</v>
      </c>
      <c r="K205" s="70">
        <f t="shared" si="24"/>
        <v>7.4999999999999997E-2</v>
      </c>
      <c r="L205" s="193">
        <v>2</v>
      </c>
      <c r="M205" s="29">
        <v>22.5</v>
      </c>
      <c r="N205" s="29">
        <v>5.51</v>
      </c>
      <c r="O205" s="70">
        <v>0.63633524544629883</v>
      </c>
      <c r="P205" s="74" t="s">
        <v>1678</v>
      </c>
      <c r="Q205" s="74"/>
      <c r="R205" s="74"/>
      <c r="S205" s="74"/>
      <c r="T205" s="74"/>
      <c r="U205" s="74"/>
      <c r="V205" s="74"/>
      <c r="W205" s="186"/>
    </row>
    <row r="206" spans="1:23">
      <c r="A206" s="69"/>
      <c r="B206" s="19">
        <v>42620</v>
      </c>
      <c r="C206" s="69" t="s">
        <v>1661</v>
      </c>
      <c r="D206" s="20">
        <v>0.33333333333333331</v>
      </c>
      <c r="E206" s="69" t="s">
        <v>1037</v>
      </c>
      <c r="F206" s="18">
        <v>1</v>
      </c>
      <c r="G206" s="18" t="s">
        <v>1671</v>
      </c>
      <c r="H206" s="69" t="s">
        <v>1673</v>
      </c>
      <c r="I206" s="29">
        <v>8</v>
      </c>
      <c r="J206" s="200">
        <v>0.6</v>
      </c>
      <c r="K206" s="70">
        <f t="shared" si="24"/>
        <v>7.4999999999999997E-2</v>
      </c>
      <c r="L206" s="193">
        <v>4</v>
      </c>
      <c r="M206" s="29">
        <v>21.7</v>
      </c>
      <c r="N206" s="29">
        <v>2.2850000000000001</v>
      </c>
      <c r="O206" s="70">
        <v>0.25986184660886469</v>
      </c>
      <c r="P206" s="74" t="s">
        <v>1678</v>
      </c>
      <c r="Q206" s="74"/>
      <c r="R206" s="74"/>
      <c r="S206" s="74"/>
      <c r="T206" s="74"/>
      <c r="U206" s="74"/>
      <c r="V206" s="74"/>
      <c r="W206" s="186"/>
    </row>
    <row r="207" spans="1:23">
      <c r="A207" s="69"/>
      <c r="B207" s="19">
        <v>42620</v>
      </c>
      <c r="C207" s="69" t="s">
        <v>1661</v>
      </c>
      <c r="D207" s="20">
        <v>0.33333333333333331</v>
      </c>
      <c r="E207" s="69" t="s">
        <v>1037</v>
      </c>
      <c r="F207" s="18">
        <v>1</v>
      </c>
      <c r="G207" s="18" t="s">
        <v>1671</v>
      </c>
      <c r="H207" s="69" t="s">
        <v>1673</v>
      </c>
      <c r="I207" s="29">
        <v>8</v>
      </c>
      <c r="J207" s="200">
        <v>0.6</v>
      </c>
      <c r="K207" s="70">
        <f t="shared" si="24"/>
        <v>7.4999999999999997E-2</v>
      </c>
      <c r="L207" s="193">
        <v>6</v>
      </c>
      <c r="M207" s="29">
        <v>14</v>
      </c>
      <c r="N207" s="29">
        <v>0.19500000000000001</v>
      </c>
      <c r="O207" s="70">
        <v>1.8924763803800156E-2</v>
      </c>
      <c r="P207" s="74" t="s">
        <v>1678</v>
      </c>
      <c r="Q207" s="74"/>
      <c r="R207" s="74"/>
      <c r="S207" s="74"/>
      <c r="T207" s="74"/>
      <c r="U207" s="74"/>
      <c r="V207" s="74"/>
      <c r="W207" s="186"/>
    </row>
    <row r="208" spans="1:23">
      <c r="A208" s="69" t="s">
        <v>1653</v>
      </c>
      <c r="B208" s="19">
        <v>42620</v>
      </c>
      <c r="C208" s="69" t="s">
        <v>1668</v>
      </c>
      <c r="D208" s="20">
        <v>0.33333333333333298</v>
      </c>
      <c r="E208" s="69" t="s">
        <v>1045</v>
      </c>
      <c r="F208" s="18">
        <v>4</v>
      </c>
      <c r="G208" s="18" t="s">
        <v>1671</v>
      </c>
      <c r="H208" s="69" t="s">
        <v>1673</v>
      </c>
      <c r="I208" s="29">
        <v>7.5</v>
      </c>
      <c r="J208" s="200">
        <v>1.45</v>
      </c>
      <c r="K208" s="70">
        <f t="shared" si="24"/>
        <v>0.19333333333333333</v>
      </c>
      <c r="L208" s="193">
        <v>0.5</v>
      </c>
      <c r="M208" s="29">
        <v>22.5</v>
      </c>
      <c r="N208" s="29">
        <v>7.995000000000001</v>
      </c>
      <c r="O208" s="70">
        <v>0.92332128626917598</v>
      </c>
      <c r="P208" s="74" t="s">
        <v>1678</v>
      </c>
      <c r="Q208" s="74"/>
      <c r="R208" s="74"/>
      <c r="S208" s="74"/>
      <c r="T208" s="74"/>
      <c r="U208" s="74"/>
      <c r="V208" s="74"/>
      <c r="W208" s="186"/>
    </row>
    <row r="209" spans="1:23">
      <c r="A209" s="69"/>
      <c r="B209" s="19">
        <v>42620</v>
      </c>
      <c r="C209" s="69" t="s">
        <v>1668</v>
      </c>
      <c r="D209" s="20">
        <v>0.33333333333333298</v>
      </c>
      <c r="E209" s="69" t="s">
        <v>1045</v>
      </c>
      <c r="F209" s="18">
        <v>4</v>
      </c>
      <c r="G209" s="18" t="s">
        <v>1671</v>
      </c>
      <c r="H209" s="69" t="s">
        <v>1673</v>
      </c>
      <c r="I209" s="29">
        <v>7.5</v>
      </c>
      <c r="J209" s="200">
        <v>1.45</v>
      </c>
      <c r="K209" s="70">
        <f t="shared" si="24"/>
        <v>0.19333333333333333</v>
      </c>
      <c r="L209" s="193">
        <v>2</v>
      </c>
      <c r="M209" s="29">
        <v>22.6</v>
      </c>
      <c r="N209" s="29">
        <v>7.9350000000000005</v>
      </c>
      <c r="O209" s="70">
        <v>0.91814316539866925</v>
      </c>
      <c r="P209" s="74" t="s">
        <v>1678</v>
      </c>
      <c r="Q209" s="74"/>
      <c r="R209" s="74"/>
      <c r="S209" s="74"/>
      <c r="T209" s="74"/>
      <c r="U209" s="74"/>
      <c r="V209" s="74"/>
      <c r="W209" s="186"/>
    </row>
    <row r="210" spans="1:23">
      <c r="A210" s="69"/>
      <c r="B210" s="19">
        <v>42620</v>
      </c>
      <c r="C210" s="69" t="s">
        <v>1668</v>
      </c>
      <c r="D210" s="20">
        <v>0.33333333333333298</v>
      </c>
      <c r="E210" s="69" t="s">
        <v>1045</v>
      </c>
      <c r="F210" s="18">
        <v>4</v>
      </c>
      <c r="G210" s="18" t="s">
        <v>1671</v>
      </c>
      <c r="H210" s="69" t="s">
        <v>1673</v>
      </c>
      <c r="I210" s="29">
        <v>7.5</v>
      </c>
      <c r="J210" s="200">
        <v>1.45</v>
      </c>
      <c r="K210" s="70">
        <f t="shared" si="24"/>
        <v>0.19333333333333333</v>
      </c>
      <c r="L210" s="193">
        <v>4</v>
      </c>
      <c r="M210" s="29">
        <v>22.5</v>
      </c>
      <c r="N210" s="29">
        <v>7.4550000000000001</v>
      </c>
      <c r="O210" s="70">
        <v>0.86095812246863113</v>
      </c>
      <c r="P210" s="74" t="s">
        <v>1678</v>
      </c>
      <c r="Q210" s="74"/>
      <c r="R210" s="74"/>
      <c r="S210" s="74"/>
      <c r="T210" s="74"/>
      <c r="U210" s="74"/>
      <c r="V210" s="74"/>
      <c r="W210" s="186"/>
    </row>
    <row r="211" spans="1:23">
      <c r="A211" s="69"/>
      <c r="B211" s="19">
        <v>42620</v>
      </c>
      <c r="C211" s="69" t="s">
        <v>1668</v>
      </c>
      <c r="D211" s="20">
        <v>0.33333333333333298</v>
      </c>
      <c r="E211" s="69" t="s">
        <v>1045</v>
      </c>
      <c r="F211" s="18">
        <v>4</v>
      </c>
      <c r="G211" s="18" t="s">
        <v>1671</v>
      </c>
      <c r="H211" s="69" t="s">
        <v>1673</v>
      </c>
      <c r="I211" s="29">
        <v>7.5</v>
      </c>
      <c r="J211" s="200">
        <v>1.45</v>
      </c>
      <c r="K211" s="70">
        <f t="shared" si="24"/>
        <v>0.19333333333333333</v>
      </c>
      <c r="L211" s="193">
        <v>6</v>
      </c>
      <c r="M211" s="29">
        <v>22.5</v>
      </c>
      <c r="N211" s="29">
        <v>7.91</v>
      </c>
      <c r="O211" s="70">
        <v>0.91350486233760864</v>
      </c>
      <c r="P211" s="74" t="s">
        <v>1678</v>
      </c>
      <c r="Q211" s="74"/>
      <c r="R211" s="74"/>
      <c r="S211" s="74"/>
      <c r="T211" s="74"/>
      <c r="U211" s="74"/>
      <c r="V211" s="74"/>
      <c r="W211" s="186"/>
    </row>
    <row r="212" spans="1:23">
      <c r="A212" s="69"/>
      <c r="B212" s="19">
        <v>42620</v>
      </c>
      <c r="C212" s="69" t="s">
        <v>1668</v>
      </c>
      <c r="D212" s="20">
        <v>0.33333333333333298</v>
      </c>
      <c r="E212" s="69" t="s">
        <v>1045</v>
      </c>
      <c r="F212" s="18">
        <v>4</v>
      </c>
      <c r="G212" s="18" t="s">
        <v>1671</v>
      </c>
      <c r="H212" s="69" t="s">
        <v>1673</v>
      </c>
      <c r="I212" s="29">
        <v>7.5</v>
      </c>
      <c r="J212" s="200">
        <v>1.45</v>
      </c>
      <c r="K212" s="70">
        <f t="shared" si="24"/>
        <v>0.19333333333333333</v>
      </c>
      <c r="L212" s="193">
        <v>7</v>
      </c>
      <c r="M212" s="29">
        <v>22.4</v>
      </c>
      <c r="N212" s="29">
        <v>7.6750000000000007</v>
      </c>
      <c r="O212" s="70">
        <v>0.88467228582056423</v>
      </c>
      <c r="P212" s="74" t="s">
        <v>1678</v>
      </c>
      <c r="Q212" s="74"/>
      <c r="R212" s="74"/>
      <c r="S212" s="74"/>
      <c r="T212" s="74"/>
      <c r="U212" s="74"/>
      <c r="V212" s="74"/>
      <c r="W212" s="186"/>
    </row>
    <row r="213" spans="1:23">
      <c r="A213" s="69" t="s">
        <v>1575</v>
      </c>
      <c r="B213" s="19">
        <v>42620</v>
      </c>
      <c r="C213" s="69" t="s">
        <v>1679</v>
      </c>
      <c r="D213" s="20">
        <v>0.33333333333333298</v>
      </c>
      <c r="E213" s="69" t="s">
        <v>1655</v>
      </c>
      <c r="F213" s="18">
        <v>5</v>
      </c>
      <c r="G213" s="18" t="s">
        <v>1656</v>
      </c>
      <c r="H213" s="69" t="s">
        <v>1045</v>
      </c>
      <c r="I213" s="29">
        <v>7.4</v>
      </c>
      <c r="J213" s="200">
        <v>3.6</v>
      </c>
      <c r="K213" s="70">
        <f t="shared" si="24"/>
        <v>0.48648648648648646</v>
      </c>
      <c r="L213" s="193">
        <v>0.5</v>
      </c>
      <c r="M213" s="29">
        <v>22.8</v>
      </c>
      <c r="N213" s="29">
        <v>6.75</v>
      </c>
      <c r="O213" s="70">
        <v>0.78401020612908112</v>
      </c>
      <c r="P213" s="74" t="s">
        <v>1678</v>
      </c>
      <c r="Q213" s="74"/>
      <c r="R213" s="74"/>
      <c r="S213" s="74"/>
      <c r="T213" s="74"/>
      <c r="U213" s="74"/>
      <c r="V213" s="74"/>
      <c r="W213" s="186"/>
    </row>
    <row r="214" spans="1:23">
      <c r="A214" s="69"/>
      <c r="B214" s="19">
        <v>42620</v>
      </c>
      <c r="C214" s="69" t="s">
        <v>1679</v>
      </c>
      <c r="D214" s="20">
        <v>0.33333333333333298</v>
      </c>
      <c r="E214" s="69" t="s">
        <v>1655</v>
      </c>
      <c r="F214" s="18">
        <v>5</v>
      </c>
      <c r="G214" s="18" t="s">
        <v>1656</v>
      </c>
      <c r="H214" s="69" t="s">
        <v>1045</v>
      </c>
      <c r="I214" s="29">
        <v>7.4</v>
      </c>
      <c r="J214" s="200">
        <v>3.6</v>
      </c>
      <c r="K214" s="70">
        <f t="shared" si="24"/>
        <v>0.48648648648648646</v>
      </c>
      <c r="L214" s="193">
        <v>2</v>
      </c>
      <c r="M214" s="29">
        <v>22.6</v>
      </c>
      <c r="N214" s="29">
        <v>6.53</v>
      </c>
      <c r="O214" s="70">
        <v>0.75557339257130562</v>
      </c>
      <c r="P214" s="74" t="s">
        <v>1678</v>
      </c>
      <c r="Q214" s="74"/>
      <c r="R214" s="74"/>
      <c r="S214" s="74"/>
      <c r="T214" s="74"/>
      <c r="U214" s="74"/>
      <c r="V214" s="74"/>
      <c r="W214" s="186"/>
    </row>
    <row r="215" spans="1:23">
      <c r="A215" s="69"/>
      <c r="B215" s="19">
        <v>42620</v>
      </c>
      <c r="C215" s="69" t="s">
        <v>1679</v>
      </c>
      <c r="D215" s="20">
        <v>0.33333333333333298</v>
      </c>
      <c r="E215" s="69" t="s">
        <v>1655</v>
      </c>
      <c r="F215" s="18">
        <v>5</v>
      </c>
      <c r="G215" s="18" t="s">
        <v>1656</v>
      </c>
      <c r="H215" s="69" t="s">
        <v>1045</v>
      </c>
      <c r="I215" s="29">
        <v>7.4</v>
      </c>
      <c r="J215" s="200">
        <v>3.6</v>
      </c>
      <c r="K215" s="70">
        <f t="shared" si="24"/>
        <v>0.48648648648648646</v>
      </c>
      <c r="L215" s="193">
        <v>4</v>
      </c>
      <c r="M215" s="29">
        <v>22.3</v>
      </c>
      <c r="N215" s="29">
        <v>6.3249999999999993</v>
      </c>
      <c r="O215" s="70">
        <v>0.72766749355334948</v>
      </c>
      <c r="P215" s="74" t="s">
        <v>1678</v>
      </c>
      <c r="Q215" s="74"/>
      <c r="R215" s="74"/>
      <c r="S215" s="74"/>
      <c r="T215" s="74"/>
      <c r="U215" s="74"/>
      <c r="V215" s="74"/>
      <c r="W215" s="186"/>
    </row>
    <row r="216" spans="1:23">
      <c r="A216" s="69"/>
      <c r="B216" s="19">
        <v>42620</v>
      </c>
      <c r="C216" s="69" t="s">
        <v>1679</v>
      </c>
      <c r="D216" s="20">
        <v>0.33333333333333298</v>
      </c>
      <c r="E216" s="69" t="s">
        <v>1655</v>
      </c>
      <c r="F216" s="18">
        <v>5</v>
      </c>
      <c r="G216" s="18" t="s">
        <v>1656</v>
      </c>
      <c r="H216" s="69" t="s">
        <v>1045</v>
      </c>
      <c r="I216" s="29">
        <v>7.4</v>
      </c>
      <c r="J216" s="200">
        <v>3.6</v>
      </c>
      <c r="K216" s="70">
        <f t="shared" si="24"/>
        <v>0.48648648648648646</v>
      </c>
      <c r="L216" s="193">
        <v>6</v>
      </c>
      <c r="M216" s="29">
        <v>16.5</v>
      </c>
      <c r="N216" s="29">
        <v>3.16</v>
      </c>
      <c r="O216" s="70">
        <v>0.32360482673757518</v>
      </c>
      <c r="P216" s="74" t="s">
        <v>1678</v>
      </c>
      <c r="Q216" s="74"/>
      <c r="R216" s="74"/>
      <c r="S216" s="74"/>
      <c r="T216" s="74"/>
      <c r="U216" s="74"/>
      <c r="V216" s="74"/>
      <c r="W216" s="186"/>
    </row>
    <row r="217" spans="1:23">
      <c r="A217" s="69"/>
      <c r="B217" s="19">
        <v>42620</v>
      </c>
      <c r="C217" s="69" t="s">
        <v>1679</v>
      </c>
      <c r="D217" s="20">
        <v>0.33333333333333298</v>
      </c>
      <c r="E217" s="69" t="s">
        <v>1655</v>
      </c>
      <c r="F217" s="18">
        <v>5</v>
      </c>
      <c r="G217" s="18" t="s">
        <v>1656</v>
      </c>
      <c r="H217" s="69" t="s">
        <v>1045</v>
      </c>
      <c r="I217" s="29">
        <v>7.4</v>
      </c>
      <c r="J217" s="200">
        <v>3.6</v>
      </c>
      <c r="K217" s="70">
        <f t="shared" si="24"/>
        <v>0.48648648648648646</v>
      </c>
      <c r="L217" s="193">
        <v>6.4</v>
      </c>
      <c r="M217" s="29">
        <v>14.2</v>
      </c>
      <c r="N217" s="29">
        <v>3.8650000000000002</v>
      </c>
      <c r="O217" s="70">
        <v>0.37674649475975308</v>
      </c>
      <c r="P217" s="74" t="s">
        <v>1678</v>
      </c>
      <c r="Q217" s="74"/>
      <c r="R217" s="74"/>
      <c r="S217" s="74"/>
      <c r="T217" s="74"/>
      <c r="U217" s="74"/>
      <c r="V217" s="74"/>
      <c r="W217" s="186"/>
    </row>
    <row r="218" spans="1:23">
      <c r="A218" s="69" t="s">
        <v>1649</v>
      </c>
      <c r="B218" s="19">
        <v>42620</v>
      </c>
      <c r="C218" s="69" t="s">
        <v>1650</v>
      </c>
      <c r="D218" s="20">
        <v>0.34375</v>
      </c>
      <c r="E218" s="69" t="s">
        <v>1045</v>
      </c>
      <c r="F218" s="18">
        <v>2</v>
      </c>
      <c r="G218" s="18" t="s">
        <v>1659</v>
      </c>
      <c r="H218" s="69" t="s">
        <v>1652</v>
      </c>
      <c r="I218" s="28">
        <v>1.77</v>
      </c>
      <c r="J218" s="200">
        <v>1.77</v>
      </c>
      <c r="K218" s="70">
        <f t="shared" si="24"/>
        <v>1</v>
      </c>
      <c r="L218" s="193">
        <v>0.5</v>
      </c>
      <c r="M218" s="29">
        <v>22.3</v>
      </c>
      <c r="N218" s="29">
        <v>7.76</v>
      </c>
      <c r="O218" s="70">
        <v>0.89275885375082886</v>
      </c>
      <c r="P218" s="74" t="s">
        <v>1678</v>
      </c>
      <c r="Q218" s="74"/>
      <c r="R218" s="74"/>
      <c r="S218" s="74"/>
      <c r="T218" s="74"/>
      <c r="U218" s="74"/>
      <c r="V218" s="74"/>
      <c r="W218" s="186"/>
    </row>
    <row r="219" spans="1:23">
      <c r="A219" s="69" t="s">
        <v>1662</v>
      </c>
      <c r="B219" s="19">
        <v>42620</v>
      </c>
      <c r="C219" s="69" t="s">
        <v>1663</v>
      </c>
      <c r="D219" s="20">
        <v>0.36458333333333331</v>
      </c>
      <c r="E219" s="69" t="s">
        <v>1045</v>
      </c>
      <c r="F219" s="18">
        <v>1</v>
      </c>
      <c r="G219" s="18" t="s">
        <v>1659</v>
      </c>
      <c r="H219" s="69" t="s">
        <v>1045</v>
      </c>
      <c r="I219" s="29">
        <v>17</v>
      </c>
      <c r="J219" s="200">
        <v>5.2</v>
      </c>
      <c r="K219" s="70">
        <f t="shared" ref="K219:K228" si="32">J219/I219</f>
        <v>0.30588235294117649</v>
      </c>
      <c r="L219" s="193">
        <v>0.5</v>
      </c>
      <c r="M219" s="29">
        <v>23.2</v>
      </c>
      <c r="N219" s="29">
        <v>8.0449999999999999</v>
      </c>
      <c r="O219" s="70">
        <v>0.94153872296877228</v>
      </c>
      <c r="P219" s="74" t="s">
        <v>1678</v>
      </c>
      <c r="Q219" s="74"/>
      <c r="R219" s="74"/>
      <c r="S219" s="74"/>
      <c r="T219" s="74"/>
      <c r="U219" s="74"/>
      <c r="V219" s="74"/>
      <c r="W219" s="186"/>
    </row>
    <row r="220" spans="1:23">
      <c r="A220" s="69"/>
      <c r="B220" s="19">
        <v>42620</v>
      </c>
      <c r="C220" s="69" t="s">
        <v>1663</v>
      </c>
      <c r="D220" s="20">
        <v>0.36458333333333331</v>
      </c>
      <c r="E220" s="69" t="s">
        <v>1045</v>
      </c>
      <c r="F220" s="18">
        <v>1</v>
      </c>
      <c r="G220" s="18" t="s">
        <v>1659</v>
      </c>
      <c r="H220" s="69" t="s">
        <v>1045</v>
      </c>
      <c r="I220" s="29">
        <v>17</v>
      </c>
      <c r="J220" s="200">
        <v>5.2</v>
      </c>
      <c r="K220" s="70">
        <f t="shared" si="32"/>
        <v>0.30588235294117649</v>
      </c>
      <c r="L220" s="193">
        <v>2</v>
      </c>
      <c r="M220" s="29">
        <v>23.2</v>
      </c>
      <c r="N220" s="29">
        <v>8.1999999999999993</v>
      </c>
      <c r="O220" s="70">
        <v>0.95967899668662915</v>
      </c>
      <c r="P220" s="74" t="s">
        <v>1678</v>
      </c>
      <c r="Q220" s="74"/>
      <c r="R220" s="74"/>
      <c r="S220" s="74"/>
      <c r="T220" s="74"/>
      <c r="U220" s="74"/>
      <c r="V220" s="74"/>
      <c r="W220" s="186"/>
    </row>
    <row r="221" spans="1:23">
      <c r="A221" s="69"/>
      <c r="B221" s="19">
        <v>42620</v>
      </c>
      <c r="C221" s="69" t="s">
        <v>1663</v>
      </c>
      <c r="D221" s="20">
        <v>0.36458333333333298</v>
      </c>
      <c r="E221" s="69" t="s">
        <v>1045</v>
      </c>
      <c r="F221" s="18">
        <v>1</v>
      </c>
      <c r="G221" s="18" t="s">
        <v>1659</v>
      </c>
      <c r="H221" s="69" t="s">
        <v>1045</v>
      </c>
      <c r="I221" s="29">
        <v>17</v>
      </c>
      <c r="J221" s="200">
        <v>5.2</v>
      </c>
      <c r="K221" s="70">
        <f t="shared" si="32"/>
        <v>0.30588235294117649</v>
      </c>
      <c r="L221" s="193">
        <v>4</v>
      </c>
      <c r="M221" s="29">
        <v>23.2</v>
      </c>
      <c r="N221" s="29">
        <v>8.08</v>
      </c>
      <c r="O221" s="70">
        <v>0.94563491380828835</v>
      </c>
      <c r="P221" s="74" t="s">
        <v>1678</v>
      </c>
      <c r="Q221" s="74"/>
      <c r="R221" s="74"/>
      <c r="S221" s="74"/>
      <c r="T221" s="74"/>
      <c r="U221" s="74"/>
      <c r="V221" s="74"/>
      <c r="W221" s="186"/>
    </row>
    <row r="222" spans="1:23">
      <c r="A222" s="69"/>
      <c r="B222" s="19">
        <v>42620</v>
      </c>
      <c r="C222" s="69" t="s">
        <v>1663</v>
      </c>
      <c r="D222" s="20">
        <v>0.36458333333333298</v>
      </c>
      <c r="E222" s="69" t="s">
        <v>1045</v>
      </c>
      <c r="F222" s="18">
        <v>1</v>
      </c>
      <c r="G222" s="18" t="s">
        <v>1659</v>
      </c>
      <c r="H222" s="69" t="s">
        <v>1045</v>
      </c>
      <c r="I222" s="29">
        <v>17</v>
      </c>
      <c r="J222" s="200">
        <v>5.2</v>
      </c>
      <c r="K222" s="70">
        <f t="shared" si="32"/>
        <v>0.30588235294117649</v>
      </c>
      <c r="L222" s="193">
        <v>6</v>
      </c>
      <c r="M222" s="29">
        <v>23.1</v>
      </c>
      <c r="N222" s="29">
        <v>8.0350000000000001</v>
      </c>
      <c r="O222" s="70">
        <v>0.93859081672351807</v>
      </c>
      <c r="P222" s="74" t="s">
        <v>1678</v>
      </c>
      <c r="Q222" s="74"/>
      <c r="R222" s="74"/>
      <c r="S222" s="74"/>
      <c r="T222" s="74"/>
      <c r="U222" s="74"/>
      <c r="V222" s="74"/>
      <c r="W222" s="186"/>
    </row>
    <row r="223" spans="1:23">
      <c r="A223" s="69"/>
      <c r="B223" s="19">
        <v>42620</v>
      </c>
      <c r="C223" s="69" t="s">
        <v>1663</v>
      </c>
      <c r="D223" s="20">
        <v>0.36458333333333298</v>
      </c>
      <c r="E223" s="69" t="s">
        <v>1045</v>
      </c>
      <c r="F223" s="18">
        <v>1</v>
      </c>
      <c r="G223" s="18" t="s">
        <v>1659</v>
      </c>
      <c r="H223" s="69" t="s">
        <v>1045</v>
      </c>
      <c r="I223" s="29">
        <v>17</v>
      </c>
      <c r="J223" s="200">
        <v>5.2</v>
      </c>
      <c r="K223" s="70">
        <f t="shared" si="32"/>
        <v>0.30588235294117649</v>
      </c>
      <c r="L223" s="193">
        <v>8</v>
      </c>
      <c r="M223" s="29">
        <v>20</v>
      </c>
      <c r="N223" s="29">
        <v>9.9699999999999989</v>
      </c>
      <c r="O223" s="70">
        <v>1.0966902684487194</v>
      </c>
      <c r="P223" s="74" t="s">
        <v>1678</v>
      </c>
      <c r="Q223" s="74"/>
      <c r="R223" s="74"/>
      <c r="S223" s="74"/>
      <c r="T223" s="74"/>
      <c r="U223" s="74"/>
      <c r="V223" s="74"/>
      <c r="W223" s="186"/>
    </row>
    <row r="224" spans="1:23">
      <c r="A224" s="69"/>
      <c r="B224" s="19">
        <v>42620</v>
      </c>
      <c r="C224" s="69" t="s">
        <v>1663</v>
      </c>
      <c r="D224" s="20">
        <v>0.36458333333333298</v>
      </c>
      <c r="E224" s="69" t="s">
        <v>1045</v>
      </c>
      <c r="F224" s="18">
        <v>1</v>
      </c>
      <c r="G224" s="18" t="s">
        <v>1659</v>
      </c>
      <c r="H224" s="69" t="s">
        <v>1045</v>
      </c>
      <c r="I224" s="29">
        <v>17</v>
      </c>
      <c r="J224" s="200">
        <v>5.2</v>
      </c>
      <c r="K224" s="70">
        <f t="shared" si="32"/>
        <v>0.30588235294117649</v>
      </c>
      <c r="L224" s="193">
        <v>10</v>
      </c>
      <c r="M224" s="29">
        <v>14</v>
      </c>
      <c r="N224" s="29">
        <v>11.734999999999999</v>
      </c>
      <c r="O224" s="70">
        <v>1.1388825807056144</v>
      </c>
      <c r="P224" s="74" t="s">
        <v>1678</v>
      </c>
      <c r="Q224" s="74"/>
      <c r="R224" s="74"/>
      <c r="S224" s="74"/>
      <c r="T224" s="74"/>
      <c r="U224" s="74"/>
      <c r="V224" s="74"/>
      <c r="W224" s="186"/>
    </row>
    <row r="225" spans="1:23">
      <c r="A225" s="69"/>
      <c r="B225" s="19">
        <v>42620</v>
      </c>
      <c r="C225" s="69" t="s">
        <v>1663</v>
      </c>
      <c r="D225" s="20">
        <v>0.36458333333333298</v>
      </c>
      <c r="E225" s="69" t="s">
        <v>1045</v>
      </c>
      <c r="F225" s="18">
        <v>1</v>
      </c>
      <c r="G225" s="18" t="s">
        <v>1659</v>
      </c>
      <c r="H225" s="69" t="s">
        <v>1045</v>
      </c>
      <c r="I225" s="29">
        <v>17</v>
      </c>
      <c r="J225" s="200">
        <v>5.2</v>
      </c>
      <c r="K225" s="70">
        <f t="shared" si="32"/>
        <v>0.30588235294117649</v>
      </c>
      <c r="L225" s="193">
        <v>12</v>
      </c>
      <c r="M225" s="29">
        <v>11.9</v>
      </c>
      <c r="N225" s="29">
        <v>5.3849999999999998</v>
      </c>
      <c r="O225" s="70">
        <v>0.49863367845857404</v>
      </c>
      <c r="P225" s="74" t="s">
        <v>1678</v>
      </c>
      <c r="Q225" s="74"/>
      <c r="R225" s="74"/>
      <c r="S225" s="74"/>
      <c r="T225" s="74"/>
      <c r="U225" s="74"/>
      <c r="V225" s="74"/>
      <c r="W225" s="186"/>
    </row>
    <row r="226" spans="1:23">
      <c r="A226" s="69"/>
      <c r="B226" s="19">
        <v>42620</v>
      </c>
      <c r="C226" s="69" t="s">
        <v>1663</v>
      </c>
      <c r="D226" s="20">
        <v>0.36458333333333298</v>
      </c>
      <c r="E226" s="69" t="s">
        <v>1045</v>
      </c>
      <c r="F226" s="18">
        <v>1</v>
      </c>
      <c r="G226" s="18" t="s">
        <v>1659</v>
      </c>
      <c r="H226" s="69" t="s">
        <v>1045</v>
      </c>
      <c r="I226" s="29">
        <v>17</v>
      </c>
      <c r="J226" s="200">
        <v>5.2</v>
      </c>
      <c r="K226" s="70">
        <f t="shared" si="32"/>
        <v>0.30588235294117649</v>
      </c>
      <c r="L226" s="193">
        <v>14</v>
      </c>
      <c r="M226" s="29">
        <v>10.6</v>
      </c>
      <c r="N226" s="29">
        <v>0.99</v>
      </c>
      <c r="O226" s="70">
        <v>8.8964246213598552E-2</v>
      </c>
      <c r="P226" s="74" t="s">
        <v>1678</v>
      </c>
      <c r="Q226" s="74"/>
      <c r="R226" s="74"/>
      <c r="S226" s="74"/>
      <c r="T226" s="74"/>
      <c r="U226" s="74"/>
      <c r="V226" s="74"/>
      <c r="W226" s="186"/>
    </row>
    <row r="227" spans="1:23">
      <c r="A227" s="69"/>
      <c r="B227" s="19">
        <v>42620</v>
      </c>
      <c r="C227" s="69" t="s">
        <v>1663</v>
      </c>
      <c r="D227" s="20">
        <v>0.36458333333333298</v>
      </c>
      <c r="E227" s="69" t="s">
        <v>1045</v>
      </c>
      <c r="F227" s="18">
        <v>1</v>
      </c>
      <c r="G227" s="18" t="s">
        <v>1659</v>
      </c>
      <c r="H227" s="69" t="s">
        <v>1045</v>
      </c>
      <c r="I227" s="29">
        <v>17</v>
      </c>
      <c r="J227" s="200">
        <v>5.2</v>
      </c>
      <c r="K227" s="70">
        <f t="shared" si="32"/>
        <v>0.30588235294117649</v>
      </c>
      <c r="L227" s="193">
        <v>16</v>
      </c>
      <c r="M227" s="29">
        <v>9.8000000000000007</v>
      </c>
      <c r="N227" s="29">
        <v>1</v>
      </c>
      <c r="O227" s="70">
        <v>8.8189765707152812E-2</v>
      </c>
      <c r="P227" s="74" t="s">
        <v>1678</v>
      </c>
      <c r="Q227" s="74"/>
      <c r="R227" s="74"/>
      <c r="S227" s="74"/>
      <c r="T227" s="74"/>
      <c r="U227" s="74"/>
      <c r="V227" s="74"/>
      <c r="W227" s="186"/>
    </row>
    <row r="228" spans="1:23" ht="26.4" thickBot="1">
      <c r="A228" s="69"/>
      <c r="B228" s="19">
        <v>42620</v>
      </c>
      <c r="C228" s="69" t="s">
        <v>1663</v>
      </c>
      <c r="D228" s="20">
        <v>0.36458333333333331</v>
      </c>
      <c r="E228" s="69" t="s">
        <v>1045</v>
      </c>
      <c r="F228" s="18">
        <v>1</v>
      </c>
      <c r="G228" s="18" t="s">
        <v>1659</v>
      </c>
      <c r="H228" s="69" t="s">
        <v>1045</v>
      </c>
      <c r="I228" s="29">
        <v>17</v>
      </c>
      <c r="J228" s="203">
        <v>5.2</v>
      </c>
      <c r="K228" s="70">
        <f t="shared" si="32"/>
        <v>0.30588235294117649</v>
      </c>
      <c r="L228" s="195">
        <v>16.5</v>
      </c>
      <c r="M228" s="29">
        <v>9.6</v>
      </c>
      <c r="N228" s="29">
        <v>1.02</v>
      </c>
      <c r="O228" s="70">
        <v>8.9528091659283701E-2</v>
      </c>
      <c r="P228" s="74" t="s">
        <v>1678</v>
      </c>
      <c r="Q228" s="74"/>
      <c r="R228" s="74"/>
      <c r="S228" s="74"/>
      <c r="T228" s="74"/>
      <c r="U228" s="74"/>
      <c r="V228" s="74"/>
      <c r="W228" s="186"/>
    </row>
    <row r="229" spans="1:23">
      <c r="A229" s="69"/>
      <c r="B229" s="19"/>
      <c r="C229" s="69"/>
      <c r="D229" s="20"/>
      <c r="E229" s="69"/>
      <c r="F229" s="18"/>
      <c r="G229" s="18"/>
      <c r="H229" s="69"/>
      <c r="I229" s="29"/>
      <c r="J229" s="18"/>
      <c r="K229" s="70"/>
      <c r="L229" s="29"/>
      <c r="M229" s="29"/>
      <c r="N229" s="29"/>
      <c r="O229" s="70"/>
      <c r="P229" s="74"/>
      <c r="Q229" s="74"/>
      <c r="R229" s="74"/>
      <c r="S229" s="74"/>
      <c r="T229" s="74"/>
      <c r="U229" s="74"/>
      <c r="V229" s="74"/>
      <c r="W229" s="186"/>
    </row>
    <row r="230" spans="1:23">
      <c r="A230" s="1" t="s">
        <v>1624</v>
      </c>
      <c r="B230" s="2"/>
      <c r="C230" s="3206"/>
      <c r="D230" s="3206"/>
      <c r="E230" s="3"/>
      <c r="F230" s="4"/>
      <c r="G230" s="2"/>
      <c r="H230" s="3"/>
      <c r="I230" s="2"/>
      <c r="J230" s="2"/>
      <c r="K230" s="2"/>
      <c r="L230" s="2"/>
      <c r="M230" s="2"/>
      <c r="N230" s="2"/>
      <c r="O230" s="2"/>
      <c r="P230" s="5"/>
      <c r="Q230" s="6"/>
      <c r="R230" s="2"/>
      <c r="S230" s="2"/>
      <c r="T230" s="2"/>
      <c r="U230" s="2"/>
      <c r="V230" s="2"/>
      <c r="W230" s="186"/>
    </row>
    <row r="231" spans="1:23">
      <c r="A231" s="1" t="s">
        <v>1625</v>
      </c>
      <c r="B231" s="2"/>
      <c r="C231" s="3"/>
      <c r="D231" s="2"/>
      <c r="E231" s="3"/>
      <c r="F231" s="4"/>
      <c r="G231" s="2"/>
      <c r="H231" s="3"/>
      <c r="I231" s="2"/>
      <c r="J231" s="2"/>
      <c r="K231" s="2"/>
      <c r="L231" s="2"/>
      <c r="M231" s="2"/>
      <c r="N231" s="2"/>
      <c r="O231" s="2"/>
      <c r="P231" s="5"/>
      <c r="Q231" s="6"/>
      <c r="R231" s="2"/>
      <c r="S231" s="2"/>
      <c r="T231" s="2"/>
      <c r="U231" s="2"/>
      <c r="V231" s="2"/>
      <c r="W231" s="186"/>
    </row>
    <row r="232" spans="1:23">
      <c r="A232" s="1" t="s">
        <v>1626</v>
      </c>
      <c r="B232" s="2"/>
      <c r="C232" s="3"/>
      <c r="D232" s="2"/>
      <c r="E232" s="3"/>
      <c r="F232" s="4"/>
      <c r="G232" s="2"/>
      <c r="H232" s="3"/>
      <c r="I232" s="2"/>
      <c r="J232" s="2"/>
      <c r="K232" s="2"/>
      <c r="L232" s="2"/>
      <c r="M232" s="2"/>
      <c r="N232" s="2"/>
      <c r="O232" s="2"/>
      <c r="P232" s="5"/>
      <c r="Q232" s="6"/>
      <c r="R232" s="2"/>
      <c r="S232" s="2"/>
      <c r="T232" s="2"/>
      <c r="U232" s="2"/>
      <c r="V232" s="2"/>
      <c r="W232" s="186"/>
    </row>
    <row r="233" spans="1:23">
      <c r="A233" s="1" t="s">
        <v>1627</v>
      </c>
      <c r="B233" s="2"/>
      <c r="C233" s="3"/>
      <c r="D233" s="2"/>
      <c r="E233" s="3"/>
      <c r="F233" s="4"/>
      <c r="G233" s="2"/>
      <c r="H233" s="3"/>
      <c r="I233" s="2"/>
      <c r="J233" s="2"/>
      <c r="K233" s="2"/>
      <c r="L233" s="2"/>
      <c r="M233" s="2"/>
      <c r="N233" s="2"/>
      <c r="O233" s="2"/>
      <c r="P233" s="5"/>
      <c r="Q233" s="6"/>
      <c r="R233" s="2"/>
      <c r="S233" s="2"/>
      <c r="T233" s="2"/>
      <c r="U233" s="2"/>
      <c r="V233" s="2"/>
      <c r="W233" s="186"/>
    </row>
    <row r="234" spans="1:23">
      <c r="A234" s="1" t="s">
        <v>1628</v>
      </c>
      <c r="B234" s="2"/>
      <c r="C234" s="3"/>
      <c r="D234" s="2"/>
      <c r="E234" s="3"/>
      <c r="F234" s="4"/>
      <c r="G234" s="2"/>
      <c r="H234" s="3"/>
      <c r="I234" s="2"/>
      <c r="J234" s="2"/>
      <c r="K234" s="2"/>
      <c r="L234" s="2"/>
      <c r="M234" s="2"/>
      <c r="N234" s="2"/>
      <c r="O234" s="2"/>
      <c r="P234" s="5"/>
      <c r="Q234" s="6"/>
      <c r="R234" s="2"/>
      <c r="S234" s="2"/>
      <c r="T234" s="2"/>
      <c r="U234" s="2"/>
      <c r="V234" s="2"/>
      <c r="W234" s="186"/>
    </row>
    <row r="235" spans="1:23">
      <c r="A235" s="3" t="s">
        <v>1680</v>
      </c>
      <c r="B235" s="2"/>
      <c r="C235" s="3"/>
      <c r="D235" s="2"/>
      <c r="E235" s="3"/>
      <c r="F235" s="4"/>
      <c r="G235" s="2"/>
      <c r="H235" s="3"/>
      <c r="I235" s="2"/>
      <c r="J235" s="2"/>
      <c r="K235" s="2"/>
      <c r="L235" s="2"/>
      <c r="M235" s="2"/>
      <c r="N235" s="2"/>
      <c r="O235" s="2"/>
      <c r="P235" s="5"/>
      <c r="Q235" s="6"/>
      <c r="R235" s="2"/>
      <c r="S235" s="2"/>
      <c r="T235" s="2"/>
      <c r="U235" s="2"/>
      <c r="V235" s="2"/>
      <c r="W235" s="186"/>
    </row>
    <row r="236" spans="1:23">
      <c r="A236" s="3"/>
      <c r="B236" s="2"/>
      <c r="C236" s="3"/>
      <c r="D236" s="2"/>
      <c r="E236" s="3"/>
      <c r="F236" s="4"/>
      <c r="G236" s="2"/>
      <c r="H236" s="3"/>
      <c r="I236" s="2"/>
      <c r="J236" s="2"/>
      <c r="K236" s="2"/>
      <c r="L236" s="2"/>
      <c r="M236" s="2"/>
      <c r="N236" s="2"/>
      <c r="O236" s="2"/>
      <c r="P236" s="5"/>
      <c r="Q236" s="6"/>
      <c r="R236" s="2"/>
      <c r="S236" s="2"/>
      <c r="T236" s="2"/>
      <c r="U236" s="2"/>
      <c r="V236" s="2"/>
      <c r="W236" s="186"/>
    </row>
    <row r="237" spans="1:23">
      <c r="A237" s="3"/>
      <c r="B237" s="2"/>
      <c r="C237" s="3"/>
      <c r="D237" s="2"/>
      <c r="E237" s="3"/>
      <c r="F237" s="4"/>
      <c r="G237" s="2"/>
      <c r="H237" s="3"/>
      <c r="I237" s="2"/>
      <c r="J237" s="2"/>
      <c r="K237" s="2"/>
      <c r="L237" s="2"/>
      <c r="M237" s="2"/>
      <c r="N237" s="2"/>
      <c r="O237" s="2"/>
      <c r="P237" s="5"/>
      <c r="Q237" s="6"/>
      <c r="R237" s="2"/>
      <c r="S237" s="2"/>
      <c r="T237" s="2"/>
      <c r="U237" s="2"/>
      <c r="V237" s="2"/>
      <c r="W237" s="186"/>
    </row>
    <row r="238" spans="1:23">
      <c r="A238" s="3"/>
      <c r="B238" s="2"/>
      <c r="C238" s="3"/>
      <c r="D238" s="2"/>
      <c r="E238" s="3"/>
      <c r="F238" s="4"/>
      <c r="G238" s="2"/>
      <c r="H238" s="3"/>
      <c r="I238" s="2"/>
      <c r="J238" s="2"/>
      <c r="K238" s="2"/>
      <c r="L238" s="2"/>
      <c r="M238" s="2"/>
      <c r="N238" s="2"/>
      <c r="O238" s="2"/>
      <c r="P238" s="5"/>
      <c r="Q238" s="6"/>
      <c r="R238" s="6"/>
      <c r="S238" s="6"/>
      <c r="T238" s="2"/>
      <c r="U238" s="2"/>
      <c r="V238" s="2"/>
      <c r="W238" s="186"/>
    </row>
    <row r="239" spans="1:23">
      <c r="A239" s="3"/>
      <c r="B239" s="2"/>
      <c r="C239" s="3"/>
      <c r="D239" s="2"/>
      <c r="E239" s="3"/>
      <c r="F239" s="4"/>
      <c r="G239" s="2"/>
      <c r="H239" s="3"/>
      <c r="I239" s="2"/>
      <c r="J239" s="2"/>
      <c r="K239" s="2"/>
      <c r="L239" s="2"/>
      <c r="M239" s="2"/>
      <c r="N239" s="2"/>
      <c r="O239" s="2"/>
      <c r="P239" s="5"/>
      <c r="Q239" s="6"/>
      <c r="R239" s="6"/>
      <c r="S239" s="6"/>
      <c r="T239" s="2"/>
      <c r="U239" s="2"/>
      <c r="V239" s="2"/>
      <c r="W239" s="186"/>
    </row>
    <row r="240" spans="1:23" ht="26.4" thickBot="1">
      <c r="A240" s="3"/>
      <c r="B240" s="2"/>
      <c r="C240" s="3"/>
      <c r="D240" s="2"/>
      <c r="E240" s="3"/>
      <c r="F240" s="4"/>
      <c r="G240" s="2"/>
      <c r="H240" s="3"/>
      <c r="I240" s="2"/>
      <c r="J240" s="2"/>
      <c r="K240" s="2"/>
      <c r="L240" s="2"/>
      <c r="M240" s="2"/>
      <c r="N240" s="2"/>
      <c r="O240" s="7"/>
      <c r="P240" s="5"/>
      <c r="Q240" s="6"/>
      <c r="R240" s="6"/>
      <c r="S240" s="6"/>
      <c r="T240" s="2"/>
      <c r="U240" s="2"/>
      <c r="V240" s="2"/>
      <c r="W240" s="186"/>
    </row>
    <row r="241" spans="1:24">
      <c r="A241" s="3"/>
      <c r="B241" s="2"/>
      <c r="C241" s="3"/>
      <c r="D241" s="2"/>
      <c r="E241" s="3"/>
      <c r="F241" s="8" t="s">
        <v>1012</v>
      </c>
      <c r="G241" s="7" t="s">
        <v>1012</v>
      </c>
      <c r="H241" s="3"/>
      <c r="I241" s="7" t="s">
        <v>1533</v>
      </c>
      <c r="J241" s="264" t="s">
        <v>1534</v>
      </c>
      <c r="K241" s="7"/>
      <c r="L241" s="270" t="s">
        <v>1221</v>
      </c>
      <c r="M241" s="7" t="s">
        <v>1681</v>
      </c>
      <c r="N241" s="7" t="s">
        <v>1631</v>
      </c>
      <c r="O241" s="7" t="s">
        <v>1631</v>
      </c>
      <c r="P241" s="9" t="s">
        <v>703</v>
      </c>
      <c r="Q241" s="10" t="s">
        <v>704</v>
      </c>
      <c r="R241" s="267" t="s">
        <v>705</v>
      </c>
      <c r="S241" s="10" t="s">
        <v>706</v>
      </c>
      <c r="T241" s="269" t="s">
        <v>1535</v>
      </c>
      <c r="U241" s="269" t="s">
        <v>702</v>
      </c>
      <c r="V241" s="7" t="s">
        <v>1632</v>
      </c>
      <c r="W241" s="186"/>
    </row>
    <row r="242" spans="1:24" ht="26.4" thickBot="1">
      <c r="A242" s="266" t="s">
        <v>701</v>
      </c>
      <c r="B242" s="266" t="s">
        <v>786</v>
      </c>
      <c r="C242" s="12" t="s">
        <v>1633</v>
      </c>
      <c r="D242" s="11" t="s">
        <v>708</v>
      </c>
      <c r="E242" s="13" t="s">
        <v>1634</v>
      </c>
      <c r="F242" s="14" t="s">
        <v>1635</v>
      </c>
      <c r="G242" s="11" t="s">
        <v>1636</v>
      </c>
      <c r="H242" s="15" t="s">
        <v>1637</v>
      </c>
      <c r="I242" s="11" t="s">
        <v>1537</v>
      </c>
      <c r="J242" s="265" t="s">
        <v>1537</v>
      </c>
      <c r="K242" s="11" t="s">
        <v>1009</v>
      </c>
      <c r="L242" s="271" t="s">
        <v>1538</v>
      </c>
      <c r="M242" s="11" t="s">
        <v>1682</v>
      </c>
      <c r="N242" s="16" t="s">
        <v>1639</v>
      </c>
      <c r="O242" s="16" t="s">
        <v>1640</v>
      </c>
      <c r="P242" s="16" t="s">
        <v>1641</v>
      </c>
      <c r="Q242" s="11" t="s">
        <v>1642</v>
      </c>
      <c r="R242" s="268" t="s">
        <v>1539</v>
      </c>
      <c r="S242" s="17" t="s">
        <v>1539</v>
      </c>
      <c r="T242" s="268" t="s">
        <v>1540</v>
      </c>
      <c r="U242" s="268" t="s">
        <v>1540</v>
      </c>
      <c r="V242" s="17" t="s">
        <v>1540</v>
      </c>
      <c r="W242" s="186"/>
    </row>
    <row r="243" spans="1:24" s="104" customFormat="1" ht="26.4" thickTop="1">
      <c r="A243" s="96" t="s">
        <v>1649</v>
      </c>
      <c r="B243" s="236">
        <v>42929</v>
      </c>
      <c r="C243" s="96" t="s">
        <v>1683</v>
      </c>
      <c r="D243" s="237">
        <v>0.34375</v>
      </c>
      <c r="E243" s="96">
        <v>4</v>
      </c>
      <c r="F243" s="96">
        <v>1</v>
      </c>
      <c r="G243" s="258" t="s">
        <v>1656</v>
      </c>
      <c r="H243" s="258" t="s">
        <v>1045</v>
      </c>
      <c r="I243" s="96">
        <v>2.17</v>
      </c>
      <c r="J243" s="201">
        <v>2.17</v>
      </c>
      <c r="K243" s="259">
        <v>1</v>
      </c>
      <c r="L243" s="197">
        <v>0.5</v>
      </c>
      <c r="M243" s="96">
        <v>26.4</v>
      </c>
      <c r="N243" s="96">
        <v>7.75</v>
      </c>
      <c r="O243" s="96" t="s">
        <v>815</v>
      </c>
      <c r="P243" s="99">
        <v>4.62</v>
      </c>
      <c r="Q243" s="100" t="s">
        <v>713</v>
      </c>
      <c r="R243" s="103">
        <v>0.8460701244802562</v>
      </c>
      <c r="S243" s="102">
        <v>36.85459789240155</v>
      </c>
      <c r="T243" s="103">
        <v>6.8049455696202514</v>
      </c>
      <c r="U243" s="103">
        <v>2.1603272324630818</v>
      </c>
      <c r="V243" s="260">
        <v>8.9652728020833337</v>
      </c>
      <c r="W243" s="261"/>
      <c r="X243" s="262"/>
    </row>
    <row r="244" spans="1:24" s="104" customFormat="1">
      <c r="A244" s="96" t="s">
        <v>1644</v>
      </c>
      <c r="B244" s="236">
        <v>42929</v>
      </c>
      <c r="C244" s="96" t="s">
        <v>1672</v>
      </c>
      <c r="D244" s="237">
        <v>0.29166666666666669</v>
      </c>
      <c r="E244" s="96">
        <v>4</v>
      </c>
      <c r="F244" s="96">
        <v>2</v>
      </c>
      <c r="G244" s="96" t="s">
        <v>1651</v>
      </c>
      <c r="H244" s="258" t="s">
        <v>1045</v>
      </c>
      <c r="I244" s="96">
        <v>9.6999999999999993</v>
      </c>
      <c r="J244" s="201">
        <v>5.2</v>
      </c>
      <c r="K244" s="259">
        <v>0.53608247422680422</v>
      </c>
      <c r="L244" s="197">
        <v>0.5</v>
      </c>
      <c r="M244" s="96">
        <v>25.3</v>
      </c>
      <c r="N244" s="96">
        <v>8.1</v>
      </c>
      <c r="O244" s="96" t="s">
        <v>815</v>
      </c>
      <c r="P244" s="263">
        <v>7.05</v>
      </c>
      <c r="Q244" s="263">
        <v>13.8</v>
      </c>
      <c r="R244" s="103">
        <v>0.43109729690798615</v>
      </c>
      <c r="S244" s="102">
        <v>23.751439999999999</v>
      </c>
      <c r="T244" s="103">
        <v>1.9143936708860754</v>
      </c>
      <c r="U244" s="103">
        <v>1.6447631197257624E-2</v>
      </c>
      <c r="V244" s="260">
        <v>1.930841302083333</v>
      </c>
      <c r="W244" s="261"/>
      <c r="X244" s="262"/>
    </row>
    <row r="245" spans="1:24">
      <c r="A245" s="18" t="s">
        <v>1644</v>
      </c>
      <c r="B245" s="19">
        <v>42929</v>
      </c>
      <c r="C245" s="18" t="s">
        <v>1672</v>
      </c>
      <c r="D245" s="20">
        <v>0.29166666666666669</v>
      </c>
      <c r="E245" s="18">
        <v>4</v>
      </c>
      <c r="F245" s="18">
        <v>2</v>
      </c>
      <c r="G245" s="18" t="s">
        <v>1651</v>
      </c>
      <c r="H245" s="2" t="s">
        <v>1045</v>
      </c>
      <c r="I245" s="18">
        <v>9.6999999999999993</v>
      </c>
      <c r="J245" s="200">
        <v>5.2</v>
      </c>
      <c r="K245" s="21">
        <v>0.53608247422680422</v>
      </c>
      <c r="L245" s="196">
        <v>2</v>
      </c>
      <c r="M245" s="18">
        <v>25.6</v>
      </c>
      <c r="N245" s="18">
        <v>7.99</v>
      </c>
      <c r="O245" s="18" t="s">
        <v>815</v>
      </c>
      <c r="P245" s="27" t="s">
        <v>811</v>
      </c>
      <c r="Q245" s="27" t="s">
        <v>811</v>
      </c>
      <c r="R245" s="27" t="s">
        <v>811</v>
      </c>
      <c r="S245" s="27" t="s">
        <v>811</v>
      </c>
      <c r="T245" s="27" t="s">
        <v>811</v>
      </c>
      <c r="U245" s="27" t="s">
        <v>811</v>
      </c>
      <c r="V245" s="27" t="s">
        <v>811</v>
      </c>
      <c r="W245" s="186"/>
    </row>
    <row r="246" spans="1:24">
      <c r="A246" s="18" t="s">
        <v>1644</v>
      </c>
      <c r="B246" s="19">
        <v>42929</v>
      </c>
      <c r="C246" s="18" t="s">
        <v>1672</v>
      </c>
      <c r="D246" s="20">
        <v>0.29166666666666669</v>
      </c>
      <c r="E246" s="18">
        <v>4</v>
      </c>
      <c r="F246" s="18">
        <v>2</v>
      </c>
      <c r="G246" s="18" t="s">
        <v>1651</v>
      </c>
      <c r="H246" s="2" t="s">
        <v>1045</v>
      </c>
      <c r="I246" s="18">
        <v>9.6999999999999993</v>
      </c>
      <c r="J246" s="200">
        <v>5.2</v>
      </c>
      <c r="K246" s="21">
        <v>0.53608247422680422</v>
      </c>
      <c r="L246" s="196">
        <v>4</v>
      </c>
      <c r="M246" s="18">
        <v>25.4</v>
      </c>
      <c r="N246" s="18">
        <v>8.1999999999999993</v>
      </c>
      <c r="O246" s="18" t="s">
        <v>815</v>
      </c>
      <c r="P246" s="27" t="s">
        <v>811</v>
      </c>
      <c r="Q246" s="27" t="s">
        <v>811</v>
      </c>
      <c r="R246" s="27" t="s">
        <v>811</v>
      </c>
      <c r="S246" s="27" t="s">
        <v>811</v>
      </c>
      <c r="T246" s="27" t="s">
        <v>811</v>
      </c>
      <c r="U246" s="27" t="s">
        <v>811</v>
      </c>
      <c r="V246" s="27" t="s">
        <v>811</v>
      </c>
      <c r="W246" s="186"/>
    </row>
    <row r="247" spans="1:24">
      <c r="A247" s="18" t="s">
        <v>1644</v>
      </c>
      <c r="B247" s="19">
        <v>42929</v>
      </c>
      <c r="C247" s="18" t="s">
        <v>1672</v>
      </c>
      <c r="D247" s="20">
        <v>0.29166666666666669</v>
      </c>
      <c r="E247" s="18">
        <v>4</v>
      </c>
      <c r="F247" s="18">
        <v>2</v>
      </c>
      <c r="G247" s="2" t="s">
        <v>1651</v>
      </c>
      <c r="H247" s="2" t="s">
        <v>1045</v>
      </c>
      <c r="I247" s="18">
        <v>9.6999999999999993</v>
      </c>
      <c r="J247" s="200">
        <v>5.2</v>
      </c>
      <c r="K247" s="21">
        <v>0.53608247422680422</v>
      </c>
      <c r="L247" s="196">
        <v>6</v>
      </c>
      <c r="M247" s="18">
        <v>22.7</v>
      </c>
      <c r="N247" s="18">
        <v>11.21</v>
      </c>
      <c r="O247" s="18" t="s">
        <v>815</v>
      </c>
      <c r="P247" s="27" t="s">
        <v>811</v>
      </c>
      <c r="Q247" s="27" t="s">
        <v>811</v>
      </c>
      <c r="R247" s="27" t="s">
        <v>811</v>
      </c>
      <c r="S247" s="27" t="s">
        <v>811</v>
      </c>
      <c r="T247" s="27" t="s">
        <v>811</v>
      </c>
      <c r="U247" s="27" t="s">
        <v>811</v>
      </c>
      <c r="V247" s="27" t="s">
        <v>811</v>
      </c>
      <c r="W247" s="186"/>
    </row>
    <row r="248" spans="1:24">
      <c r="A248" s="18" t="s">
        <v>1644</v>
      </c>
      <c r="B248" s="19">
        <v>42929</v>
      </c>
      <c r="C248" s="18" t="s">
        <v>1672</v>
      </c>
      <c r="D248" s="20">
        <v>0.29166666666666669</v>
      </c>
      <c r="E248" s="18">
        <v>4</v>
      </c>
      <c r="F248" s="18">
        <v>2</v>
      </c>
      <c r="G248" s="2" t="s">
        <v>1651</v>
      </c>
      <c r="H248" s="2" t="s">
        <v>1045</v>
      </c>
      <c r="I248" s="18">
        <v>9.6999999999999993</v>
      </c>
      <c r="J248" s="200">
        <v>5.2</v>
      </c>
      <c r="K248" s="21">
        <v>0.53608247422680422</v>
      </c>
      <c r="L248" s="196">
        <v>8</v>
      </c>
      <c r="M248" s="18">
        <v>19.8</v>
      </c>
      <c r="N248" s="18">
        <v>9.2899999999999991</v>
      </c>
      <c r="O248" s="18" t="s">
        <v>815</v>
      </c>
      <c r="P248" s="27" t="s">
        <v>811</v>
      </c>
      <c r="Q248" s="27" t="s">
        <v>811</v>
      </c>
      <c r="R248" s="27" t="s">
        <v>811</v>
      </c>
      <c r="S248" s="27" t="s">
        <v>811</v>
      </c>
      <c r="T248" s="27" t="s">
        <v>811</v>
      </c>
      <c r="U248" s="27" t="s">
        <v>811</v>
      </c>
      <c r="V248" s="27" t="s">
        <v>811</v>
      </c>
      <c r="W248" s="186"/>
    </row>
    <row r="249" spans="1:24">
      <c r="A249" s="18" t="s">
        <v>1644</v>
      </c>
      <c r="B249" s="19">
        <v>42929</v>
      </c>
      <c r="C249" s="18" t="s">
        <v>1672</v>
      </c>
      <c r="D249" s="20">
        <v>0.29166666666666669</v>
      </c>
      <c r="E249" s="18">
        <v>4</v>
      </c>
      <c r="F249" s="18">
        <v>2</v>
      </c>
      <c r="G249" s="2" t="s">
        <v>1651</v>
      </c>
      <c r="H249" s="2" t="s">
        <v>1045</v>
      </c>
      <c r="I249" s="18">
        <v>9.6999999999999993</v>
      </c>
      <c r="J249" s="200">
        <v>5.2</v>
      </c>
      <c r="K249" s="21">
        <v>0.53608247422680422</v>
      </c>
      <c r="L249" s="196">
        <v>9</v>
      </c>
      <c r="M249" s="18">
        <v>18.5</v>
      </c>
      <c r="N249" s="18">
        <v>6.34</v>
      </c>
      <c r="O249" s="18" t="s">
        <v>815</v>
      </c>
      <c r="P249" s="22">
        <v>6.37</v>
      </c>
      <c r="Q249" s="23" t="s">
        <v>713</v>
      </c>
      <c r="R249" s="24">
        <v>1.103569727582943</v>
      </c>
      <c r="S249" s="25">
        <v>32.48687742651137</v>
      </c>
      <c r="T249" s="24">
        <v>7.1588670886075931</v>
      </c>
      <c r="U249" s="24">
        <v>2.8676072134757424</v>
      </c>
      <c r="V249" s="26">
        <v>10.026474302083336</v>
      </c>
      <c r="W249" s="186"/>
    </row>
    <row r="250" spans="1:24" s="104" customFormat="1">
      <c r="A250" s="96" t="s">
        <v>1613</v>
      </c>
      <c r="B250" s="236">
        <v>42929</v>
      </c>
      <c r="C250" s="96" t="s">
        <v>815</v>
      </c>
      <c r="D250" s="96" t="s">
        <v>815</v>
      </c>
      <c r="E250" s="96" t="s">
        <v>815</v>
      </c>
      <c r="F250" s="96" t="s">
        <v>815</v>
      </c>
      <c r="G250" s="96" t="s">
        <v>815</v>
      </c>
      <c r="H250" s="96" t="s">
        <v>815</v>
      </c>
      <c r="I250" s="96" t="s">
        <v>815</v>
      </c>
      <c r="J250" s="201" t="s">
        <v>815</v>
      </c>
      <c r="K250" s="96" t="s">
        <v>815</v>
      </c>
      <c r="L250" s="197" t="s">
        <v>815</v>
      </c>
      <c r="M250" s="96" t="s">
        <v>815</v>
      </c>
      <c r="N250" s="96" t="s">
        <v>815</v>
      </c>
      <c r="O250" s="96" t="s">
        <v>815</v>
      </c>
      <c r="P250" s="263">
        <v>7.19</v>
      </c>
      <c r="Q250" s="263">
        <v>57.7</v>
      </c>
      <c r="R250" s="103">
        <v>2.170353797579788</v>
      </c>
      <c r="S250" s="102">
        <v>23.439456461453133</v>
      </c>
      <c r="T250" s="103">
        <v>5.3892594936708855</v>
      </c>
      <c r="U250" s="103">
        <v>1.4917373084124481</v>
      </c>
      <c r="V250" s="260">
        <v>6.8809968020833336</v>
      </c>
      <c r="W250" s="261"/>
      <c r="X250" s="262"/>
    </row>
    <row r="251" spans="1:24" s="104" customFormat="1">
      <c r="A251" s="96" t="s">
        <v>1677</v>
      </c>
      <c r="B251" s="236">
        <v>42929</v>
      </c>
      <c r="C251" s="96" t="s">
        <v>815</v>
      </c>
      <c r="D251" s="96" t="s">
        <v>815</v>
      </c>
      <c r="E251" s="96" t="s">
        <v>815</v>
      </c>
      <c r="F251" s="96" t="s">
        <v>815</v>
      </c>
      <c r="G251" s="96" t="s">
        <v>815</v>
      </c>
      <c r="H251" s="96" t="s">
        <v>815</v>
      </c>
      <c r="I251" s="96" t="s">
        <v>815</v>
      </c>
      <c r="J251" s="201" t="s">
        <v>815</v>
      </c>
      <c r="K251" s="96" t="s">
        <v>815</v>
      </c>
      <c r="L251" s="197" t="s">
        <v>815</v>
      </c>
      <c r="M251" s="96" t="s">
        <v>815</v>
      </c>
      <c r="N251" s="96" t="s">
        <v>815</v>
      </c>
      <c r="O251" s="96" t="s">
        <v>815</v>
      </c>
      <c r="P251" s="263">
        <v>5.61</v>
      </c>
      <c r="Q251" s="263">
        <v>22.3</v>
      </c>
      <c r="R251" s="103">
        <v>1.3978549882717277</v>
      </c>
      <c r="S251" s="102">
        <v>80.687790000000007</v>
      </c>
      <c r="T251" s="103">
        <v>6.5073297468354401</v>
      </c>
      <c r="U251" s="103">
        <v>3.0806840552478922</v>
      </c>
      <c r="V251" s="260">
        <v>9.5880138020833314</v>
      </c>
      <c r="W251" s="261"/>
      <c r="X251" s="262"/>
    </row>
    <row r="252" spans="1:24" s="104" customFormat="1">
      <c r="A252" s="96" t="s">
        <v>1653</v>
      </c>
      <c r="B252" s="236">
        <v>42929</v>
      </c>
      <c r="C252" s="96" t="s">
        <v>1684</v>
      </c>
      <c r="D252" s="237">
        <v>0.3298611111111111</v>
      </c>
      <c r="E252" s="96">
        <v>4</v>
      </c>
      <c r="F252" s="96">
        <v>1</v>
      </c>
      <c r="G252" s="258" t="s">
        <v>817</v>
      </c>
      <c r="H252" s="258" t="s">
        <v>1045</v>
      </c>
      <c r="I252" s="96">
        <v>7.8</v>
      </c>
      <c r="J252" s="201">
        <v>1.9</v>
      </c>
      <c r="K252" s="259">
        <v>0.24358974358974358</v>
      </c>
      <c r="L252" s="197">
        <v>0.5</v>
      </c>
      <c r="M252" s="96">
        <v>25</v>
      </c>
      <c r="N252" s="96">
        <v>7.41</v>
      </c>
      <c r="O252" s="96" t="s">
        <v>815</v>
      </c>
      <c r="P252" s="263">
        <v>6.96</v>
      </c>
      <c r="Q252" s="263">
        <v>12.7</v>
      </c>
      <c r="R252" s="103">
        <v>1.0299984124107469</v>
      </c>
      <c r="S252" s="102">
        <v>28.743117027176929</v>
      </c>
      <c r="T252" s="103">
        <v>5.9523164556962005</v>
      </c>
      <c r="U252" s="103">
        <v>2.9621203463871346</v>
      </c>
      <c r="V252" s="260">
        <v>8.9144368020833351</v>
      </c>
      <c r="W252" s="261"/>
      <c r="X252" s="262"/>
    </row>
    <row r="253" spans="1:24">
      <c r="A253" s="18" t="s">
        <v>1653</v>
      </c>
      <c r="B253" s="19">
        <v>42929</v>
      </c>
      <c r="C253" s="18" t="s">
        <v>1684</v>
      </c>
      <c r="D253" s="20">
        <v>0.3298611111111111</v>
      </c>
      <c r="E253" s="18">
        <v>4</v>
      </c>
      <c r="F253" s="18">
        <v>1</v>
      </c>
      <c r="G253" s="2" t="s">
        <v>817</v>
      </c>
      <c r="H253" s="2" t="s">
        <v>1045</v>
      </c>
      <c r="I253" s="18">
        <v>7.8</v>
      </c>
      <c r="J253" s="200">
        <v>1.9</v>
      </c>
      <c r="K253" s="21">
        <v>0.24358974358974358</v>
      </c>
      <c r="L253" s="196">
        <v>2</v>
      </c>
      <c r="M253" s="18">
        <v>25</v>
      </c>
      <c r="N253" s="18">
        <v>7.37</v>
      </c>
      <c r="O253" s="18" t="s">
        <v>815</v>
      </c>
      <c r="P253" s="27" t="s">
        <v>811</v>
      </c>
      <c r="Q253" s="27" t="s">
        <v>811</v>
      </c>
      <c r="R253" s="27" t="s">
        <v>811</v>
      </c>
      <c r="S253" s="27" t="s">
        <v>811</v>
      </c>
      <c r="T253" s="27" t="s">
        <v>811</v>
      </c>
      <c r="U253" s="27" t="s">
        <v>811</v>
      </c>
      <c r="V253" s="27" t="s">
        <v>811</v>
      </c>
      <c r="W253" s="186"/>
    </row>
    <row r="254" spans="1:24">
      <c r="A254" s="18" t="s">
        <v>1653</v>
      </c>
      <c r="B254" s="19">
        <v>42929</v>
      </c>
      <c r="C254" s="18" t="s">
        <v>1684</v>
      </c>
      <c r="D254" s="20">
        <v>0.3298611111111111</v>
      </c>
      <c r="E254" s="18">
        <v>4</v>
      </c>
      <c r="F254" s="18">
        <v>1</v>
      </c>
      <c r="G254" s="2" t="s">
        <v>817</v>
      </c>
      <c r="H254" s="2" t="s">
        <v>1045</v>
      </c>
      <c r="I254" s="18">
        <v>7.8</v>
      </c>
      <c r="J254" s="200">
        <v>1.9</v>
      </c>
      <c r="K254" s="21">
        <v>0.24358974358974358</v>
      </c>
      <c r="L254" s="196">
        <v>4</v>
      </c>
      <c r="M254" s="18">
        <v>24.4</v>
      </c>
      <c r="N254" s="18">
        <v>5.74</v>
      </c>
      <c r="O254" s="18" t="s">
        <v>815</v>
      </c>
      <c r="P254" s="27" t="s">
        <v>811</v>
      </c>
      <c r="Q254" s="27" t="s">
        <v>811</v>
      </c>
      <c r="R254" s="27" t="s">
        <v>811</v>
      </c>
      <c r="S254" s="27" t="s">
        <v>811</v>
      </c>
      <c r="T254" s="27" t="s">
        <v>811</v>
      </c>
      <c r="U254" s="27" t="s">
        <v>811</v>
      </c>
      <c r="V254" s="27" t="s">
        <v>811</v>
      </c>
      <c r="W254" s="186"/>
    </row>
    <row r="255" spans="1:24">
      <c r="A255" s="18" t="s">
        <v>1653</v>
      </c>
      <c r="B255" s="19">
        <v>42929</v>
      </c>
      <c r="C255" s="18" t="s">
        <v>1684</v>
      </c>
      <c r="D255" s="20">
        <v>0.3298611111111111</v>
      </c>
      <c r="E255" s="18">
        <v>4</v>
      </c>
      <c r="F255" s="18">
        <v>1</v>
      </c>
      <c r="G255" s="2" t="s">
        <v>817</v>
      </c>
      <c r="H255" s="2" t="s">
        <v>1045</v>
      </c>
      <c r="I255" s="18">
        <v>7.8</v>
      </c>
      <c r="J255" s="200">
        <v>1.9</v>
      </c>
      <c r="K255" s="21">
        <v>0.24358974358974358</v>
      </c>
      <c r="L255" s="196">
        <v>5</v>
      </c>
      <c r="M255" s="18">
        <v>23.9</v>
      </c>
      <c r="N255" s="18">
        <v>4.0199999999999996</v>
      </c>
      <c r="O255" s="18" t="s">
        <v>815</v>
      </c>
      <c r="P255" s="27" t="s">
        <v>811</v>
      </c>
      <c r="Q255" s="27" t="s">
        <v>811</v>
      </c>
      <c r="R255" s="27" t="s">
        <v>811</v>
      </c>
      <c r="S255" s="27" t="s">
        <v>811</v>
      </c>
      <c r="T255" s="27" t="s">
        <v>811</v>
      </c>
      <c r="U255" s="27" t="s">
        <v>811</v>
      </c>
      <c r="V255" s="27" t="s">
        <v>811</v>
      </c>
      <c r="W255" s="186"/>
    </row>
    <row r="256" spans="1:24">
      <c r="A256" s="18" t="s">
        <v>1653</v>
      </c>
      <c r="B256" s="19">
        <v>42929</v>
      </c>
      <c r="C256" s="18" t="s">
        <v>1684</v>
      </c>
      <c r="D256" s="20">
        <v>0.3298611111111111</v>
      </c>
      <c r="E256" s="18">
        <v>4</v>
      </c>
      <c r="F256" s="18">
        <v>1</v>
      </c>
      <c r="G256" s="2" t="s">
        <v>817</v>
      </c>
      <c r="H256" s="2" t="s">
        <v>1045</v>
      </c>
      <c r="I256" s="18">
        <v>7.8</v>
      </c>
      <c r="J256" s="200">
        <v>1.9</v>
      </c>
      <c r="K256" s="21">
        <v>0.24358974358974358</v>
      </c>
      <c r="L256" s="196">
        <v>6</v>
      </c>
      <c r="M256" s="18">
        <v>23</v>
      </c>
      <c r="N256" s="28">
        <v>0.6</v>
      </c>
      <c r="O256" s="18" t="s">
        <v>815</v>
      </c>
      <c r="P256" s="27" t="s">
        <v>811</v>
      </c>
      <c r="Q256" s="27" t="s">
        <v>811</v>
      </c>
      <c r="R256" s="27" t="s">
        <v>811</v>
      </c>
      <c r="S256" s="27" t="s">
        <v>811</v>
      </c>
      <c r="T256" s="27" t="s">
        <v>811</v>
      </c>
      <c r="U256" s="27" t="s">
        <v>811</v>
      </c>
      <c r="V256" s="27" t="s">
        <v>811</v>
      </c>
      <c r="W256" s="186"/>
    </row>
    <row r="257" spans="1:24">
      <c r="A257" s="18" t="s">
        <v>1653</v>
      </c>
      <c r="B257" s="19">
        <v>42929</v>
      </c>
      <c r="C257" s="18" t="s">
        <v>1684</v>
      </c>
      <c r="D257" s="20">
        <v>0.3298611111111111</v>
      </c>
      <c r="E257" s="18">
        <v>4</v>
      </c>
      <c r="F257" s="18">
        <v>1</v>
      </c>
      <c r="G257" s="2" t="s">
        <v>817</v>
      </c>
      <c r="H257" s="2" t="s">
        <v>1045</v>
      </c>
      <c r="I257" s="18">
        <v>7.8</v>
      </c>
      <c r="J257" s="200">
        <v>1.9</v>
      </c>
      <c r="K257" s="21">
        <v>0.24358974358974358</v>
      </c>
      <c r="L257" s="196">
        <v>7</v>
      </c>
      <c r="M257" s="18">
        <v>20.6</v>
      </c>
      <c r="N257" s="18">
        <v>0.31</v>
      </c>
      <c r="O257" s="18" t="s">
        <v>815</v>
      </c>
      <c r="P257" s="27">
        <v>6.38</v>
      </c>
      <c r="Q257" s="27">
        <v>25.4</v>
      </c>
      <c r="R257" s="24">
        <v>2.6485673461990631</v>
      </c>
      <c r="S257" s="25">
        <v>64.932800887409869</v>
      </c>
      <c r="T257" s="24">
        <v>13.620616033755274</v>
      </c>
      <c r="U257" s="24">
        <v>8.1516661051336143</v>
      </c>
      <c r="V257" s="26">
        <v>21.77228213888889</v>
      </c>
      <c r="W257" s="186"/>
    </row>
    <row r="258" spans="1:24" s="104" customFormat="1">
      <c r="A258" s="96" t="s">
        <v>1664</v>
      </c>
      <c r="B258" s="236">
        <v>42929</v>
      </c>
      <c r="C258" s="96" t="s">
        <v>815</v>
      </c>
      <c r="D258" s="96" t="s">
        <v>815</v>
      </c>
      <c r="E258" s="96" t="s">
        <v>815</v>
      </c>
      <c r="F258" s="96" t="s">
        <v>815</v>
      </c>
      <c r="G258" s="96" t="s">
        <v>815</v>
      </c>
      <c r="H258" s="96" t="s">
        <v>815</v>
      </c>
      <c r="I258" s="96" t="s">
        <v>815</v>
      </c>
      <c r="J258" s="201" t="s">
        <v>815</v>
      </c>
      <c r="K258" s="96" t="s">
        <v>815</v>
      </c>
      <c r="L258" s="197" t="s">
        <v>815</v>
      </c>
      <c r="M258" s="96" t="s">
        <v>815</v>
      </c>
      <c r="N258" s="96" t="s">
        <v>815</v>
      </c>
      <c r="O258" s="96" t="s">
        <v>815</v>
      </c>
      <c r="P258" s="263">
        <v>6.5</v>
      </c>
      <c r="Q258" s="263">
        <v>47.1</v>
      </c>
      <c r="R258" s="103">
        <v>2.0232111672353956</v>
      </c>
      <c r="S258" s="102">
        <v>73.356261785912352</v>
      </c>
      <c r="T258" s="103">
        <v>18.918713924050632</v>
      </c>
      <c r="U258" s="103">
        <v>7.8073863780327031</v>
      </c>
      <c r="V258" s="260">
        <v>26.726100302083335</v>
      </c>
      <c r="W258" s="261"/>
      <c r="X258" s="262"/>
    </row>
    <row r="259" spans="1:24" s="104" customFormat="1">
      <c r="A259" s="96" t="s">
        <v>1552</v>
      </c>
      <c r="B259" s="236">
        <v>42929</v>
      </c>
      <c r="C259" s="96" t="s">
        <v>1685</v>
      </c>
      <c r="D259" s="237">
        <v>0.34375</v>
      </c>
      <c r="E259" s="96">
        <v>3</v>
      </c>
      <c r="F259" s="96">
        <v>0</v>
      </c>
      <c r="G259" s="96" t="s">
        <v>815</v>
      </c>
      <c r="H259" s="258" t="s">
        <v>1045</v>
      </c>
      <c r="I259" s="96">
        <v>18</v>
      </c>
      <c r="J259" s="201">
        <v>5.0999999999999996</v>
      </c>
      <c r="K259" s="259">
        <v>0.28333333333333333</v>
      </c>
      <c r="L259" s="197">
        <v>0.5</v>
      </c>
      <c r="M259" s="96">
        <v>25.6</v>
      </c>
      <c r="N259" s="96">
        <v>7.95</v>
      </c>
      <c r="O259" s="96" t="s">
        <v>815</v>
      </c>
      <c r="P259" s="263">
        <v>6.94</v>
      </c>
      <c r="Q259" s="263">
        <v>12.1</v>
      </c>
      <c r="R259" s="103">
        <v>0.43109729690798615</v>
      </c>
      <c r="S259" s="102">
        <v>39.974398225180252</v>
      </c>
      <c r="T259" s="103">
        <v>1.970699367088607</v>
      </c>
      <c r="U259" s="103">
        <v>1.0912429349947259</v>
      </c>
      <c r="V259" s="260">
        <v>3.0619423020833327</v>
      </c>
      <c r="W259" s="261"/>
      <c r="X259" s="262"/>
    </row>
    <row r="260" spans="1:24">
      <c r="A260" s="18" t="s">
        <v>1552</v>
      </c>
      <c r="B260" s="19">
        <v>42929</v>
      </c>
      <c r="C260" s="18" t="s">
        <v>1685</v>
      </c>
      <c r="D260" s="20">
        <v>0.34375</v>
      </c>
      <c r="E260" s="18">
        <v>3</v>
      </c>
      <c r="F260" s="18">
        <v>0</v>
      </c>
      <c r="G260" s="18" t="s">
        <v>815</v>
      </c>
      <c r="H260" s="2" t="s">
        <v>1045</v>
      </c>
      <c r="I260" s="18">
        <v>18</v>
      </c>
      <c r="J260" s="200">
        <v>5.0999999999999996</v>
      </c>
      <c r="K260" s="21">
        <v>0.28333333333333333</v>
      </c>
      <c r="L260" s="196">
        <v>2</v>
      </c>
      <c r="M260" s="18">
        <v>25.6</v>
      </c>
      <c r="N260" s="18">
        <v>8.02</v>
      </c>
      <c r="O260" s="18" t="s">
        <v>815</v>
      </c>
      <c r="P260" s="27" t="s">
        <v>811</v>
      </c>
      <c r="Q260" s="27" t="s">
        <v>811</v>
      </c>
      <c r="R260" s="27" t="s">
        <v>811</v>
      </c>
      <c r="S260" s="27" t="s">
        <v>811</v>
      </c>
      <c r="T260" s="27" t="s">
        <v>811</v>
      </c>
      <c r="U260" s="27" t="s">
        <v>811</v>
      </c>
      <c r="V260" s="27" t="s">
        <v>811</v>
      </c>
      <c r="W260" s="186"/>
    </row>
    <row r="261" spans="1:24" s="253" customFormat="1">
      <c r="A261" s="242" t="s">
        <v>1552</v>
      </c>
      <c r="B261" s="240">
        <v>42929</v>
      </c>
      <c r="C261" s="242" t="s">
        <v>1685</v>
      </c>
      <c r="D261" s="241">
        <v>0.34375</v>
      </c>
      <c r="E261" s="242">
        <v>3</v>
      </c>
      <c r="F261" s="242">
        <v>0</v>
      </c>
      <c r="G261" s="242" t="s">
        <v>815</v>
      </c>
      <c r="H261" s="273" t="s">
        <v>1045</v>
      </c>
      <c r="I261" s="242">
        <v>18</v>
      </c>
      <c r="J261" s="244">
        <v>5.0999999999999996</v>
      </c>
      <c r="K261" s="274">
        <v>0.28333333333333333</v>
      </c>
      <c r="L261" s="275">
        <v>3</v>
      </c>
      <c r="M261" s="242" t="s">
        <v>815</v>
      </c>
      <c r="N261" s="242" t="s">
        <v>815</v>
      </c>
      <c r="O261" s="242" t="s">
        <v>815</v>
      </c>
      <c r="P261" s="276">
        <v>6.89</v>
      </c>
      <c r="Q261" s="276">
        <v>13.6</v>
      </c>
      <c r="R261" s="250">
        <v>0.35924774742332172</v>
      </c>
      <c r="S261" s="256">
        <v>34.046777592900725</v>
      </c>
      <c r="T261" s="250">
        <v>3.5955208860759482</v>
      </c>
      <c r="U261" s="250">
        <v>2.5000000000000001E-2</v>
      </c>
      <c r="V261" s="277">
        <v>3.6205208860759481</v>
      </c>
      <c r="W261" s="278"/>
      <c r="X261" s="279"/>
    </row>
    <row r="262" spans="1:24">
      <c r="A262" s="18" t="s">
        <v>1552</v>
      </c>
      <c r="B262" s="19">
        <v>42929</v>
      </c>
      <c r="C262" s="18" t="s">
        <v>1685</v>
      </c>
      <c r="D262" s="20">
        <v>0.34375</v>
      </c>
      <c r="E262" s="18">
        <v>3</v>
      </c>
      <c r="F262" s="18">
        <v>0</v>
      </c>
      <c r="G262" s="18" t="s">
        <v>815</v>
      </c>
      <c r="H262" s="2" t="s">
        <v>1045</v>
      </c>
      <c r="I262" s="18">
        <v>18</v>
      </c>
      <c r="J262" s="200">
        <v>5.0999999999999996</v>
      </c>
      <c r="K262" s="21">
        <v>0.28333333333333333</v>
      </c>
      <c r="L262" s="196">
        <v>4</v>
      </c>
      <c r="M262" s="18">
        <v>25.4</v>
      </c>
      <c r="N262" s="18">
        <v>8.35</v>
      </c>
      <c r="O262" s="18" t="s">
        <v>815</v>
      </c>
      <c r="P262" s="27" t="s">
        <v>811</v>
      </c>
      <c r="Q262" s="27" t="s">
        <v>811</v>
      </c>
      <c r="R262" s="27" t="s">
        <v>811</v>
      </c>
      <c r="S262" s="27" t="s">
        <v>811</v>
      </c>
      <c r="T262" s="27" t="s">
        <v>811</v>
      </c>
      <c r="U262" s="27" t="s">
        <v>811</v>
      </c>
      <c r="V262" s="27" t="s">
        <v>811</v>
      </c>
      <c r="W262" s="186"/>
    </row>
    <row r="263" spans="1:24">
      <c r="A263" s="18" t="s">
        <v>1552</v>
      </c>
      <c r="B263" s="19">
        <v>42929</v>
      </c>
      <c r="C263" s="18" t="s">
        <v>1685</v>
      </c>
      <c r="D263" s="20">
        <v>0.34375</v>
      </c>
      <c r="E263" s="18">
        <v>3</v>
      </c>
      <c r="F263" s="18">
        <v>0</v>
      </c>
      <c r="G263" s="18" t="s">
        <v>815</v>
      </c>
      <c r="H263" s="2" t="s">
        <v>1045</v>
      </c>
      <c r="I263" s="18">
        <v>18</v>
      </c>
      <c r="J263" s="200">
        <v>5.0999999999999996</v>
      </c>
      <c r="K263" s="21">
        <v>0.28333333333333333</v>
      </c>
      <c r="L263" s="196">
        <v>6</v>
      </c>
      <c r="M263" s="18">
        <v>20.3</v>
      </c>
      <c r="N263" s="18">
        <v>11.31</v>
      </c>
      <c r="O263" s="18" t="s">
        <v>815</v>
      </c>
      <c r="P263" s="27" t="s">
        <v>811</v>
      </c>
      <c r="Q263" s="27" t="s">
        <v>811</v>
      </c>
      <c r="R263" s="27" t="s">
        <v>811</v>
      </c>
      <c r="S263" s="27" t="s">
        <v>811</v>
      </c>
      <c r="T263" s="27" t="s">
        <v>811</v>
      </c>
      <c r="U263" s="27" t="s">
        <v>811</v>
      </c>
      <c r="V263" s="27" t="s">
        <v>811</v>
      </c>
      <c r="W263" s="186"/>
    </row>
    <row r="264" spans="1:24">
      <c r="A264" s="18" t="s">
        <v>1552</v>
      </c>
      <c r="B264" s="19">
        <v>42929</v>
      </c>
      <c r="C264" s="18" t="s">
        <v>1685</v>
      </c>
      <c r="D264" s="20">
        <v>0.34375</v>
      </c>
      <c r="E264" s="18">
        <v>3</v>
      </c>
      <c r="F264" s="18">
        <v>0</v>
      </c>
      <c r="G264" s="18" t="s">
        <v>815</v>
      </c>
      <c r="H264" s="2" t="s">
        <v>1045</v>
      </c>
      <c r="I264" s="18">
        <v>18</v>
      </c>
      <c r="J264" s="200">
        <v>5.0999999999999996</v>
      </c>
      <c r="K264" s="21">
        <v>0.28333333333333333</v>
      </c>
      <c r="L264" s="196">
        <v>8</v>
      </c>
      <c r="M264" s="18">
        <v>14.4</v>
      </c>
      <c r="N264" s="18">
        <v>14.05</v>
      </c>
      <c r="O264" s="18" t="s">
        <v>815</v>
      </c>
      <c r="P264" s="27" t="s">
        <v>811</v>
      </c>
      <c r="Q264" s="27" t="s">
        <v>811</v>
      </c>
      <c r="R264" s="27" t="s">
        <v>811</v>
      </c>
      <c r="S264" s="27" t="s">
        <v>811</v>
      </c>
      <c r="T264" s="27" t="s">
        <v>811</v>
      </c>
      <c r="U264" s="27" t="s">
        <v>811</v>
      </c>
      <c r="V264" s="27" t="s">
        <v>811</v>
      </c>
      <c r="W264" s="186"/>
    </row>
    <row r="265" spans="1:24">
      <c r="A265" s="18" t="s">
        <v>1552</v>
      </c>
      <c r="B265" s="19">
        <v>42929</v>
      </c>
      <c r="C265" s="18" t="s">
        <v>1685</v>
      </c>
      <c r="D265" s="20">
        <v>0.34375</v>
      </c>
      <c r="E265" s="18">
        <v>3</v>
      </c>
      <c r="F265" s="18">
        <v>0</v>
      </c>
      <c r="G265" s="18" t="s">
        <v>815</v>
      </c>
      <c r="H265" s="2" t="s">
        <v>1045</v>
      </c>
      <c r="I265" s="18">
        <v>18</v>
      </c>
      <c r="J265" s="200">
        <v>5.0999999999999996</v>
      </c>
      <c r="K265" s="21">
        <v>0.28333333333333333</v>
      </c>
      <c r="L265" s="196">
        <v>9</v>
      </c>
      <c r="M265" s="18" t="s">
        <v>815</v>
      </c>
      <c r="N265" s="18" t="s">
        <v>815</v>
      </c>
      <c r="O265" s="18" t="s">
        <v>815</v>
      </c>
      <c r="P265" s="27">
        <v>7.18</v>
      </c>
      <c r="Q265" s="27">
        <v>12.3</v>
      </c>
      <c r="R265" s="24">
        <v>0.50294684639265053</v>
      </c>
      <c r="S265" s="25">
        <v>43.406178591236824</v>
      </c>
      <c r="T265" s="24">
        <v>5.5742639240506318</v>
      </c>
      <c r="U265" s="24">
        <v>2.0756273780327024</v>
      </c>
      <c r="V265" s="26">
        <v>7.6498913020833346</v>
      </c>
      <c r="W265" s="186"/>
    </row>
    <row r="266" spans="1:24">
      <c r="A266" s="18" t="s">
        <v>1552</v>
      </c>
      <c r="B266" s="19">
        <v>42929</v>
      </c>
      <c r="C266" s="18" t="s">
        <v>1685</v>
      </c>
      <c r="D266" s="20">
        <v>0.34375</v>
      </c>
      <c r="E266" s="18">
        <v>3</v>
      </c>
      <c r="F266" s="18">
        <v>0</v>
      </c>
      <c r="G266" s="18" t="s">
        <v>815</v>
      </c>
      <c r="H266" s="2" t="s">
        <v>1045</v>
      </c>
      <c r="I266" s="18">
        <v>18</v>
      </c>
      <c r="J266" s="200">
        <v>5.0999999999999996</v>
      </c>
      <c r="K266" s="21">
        <v>0.28333333333333333</v>
      </c>
      <c r="L266" s="196">
        <v>10</v>
      </c>
      <c r="M266" s="18">
        <v>10.4</v>
      </c>
      <c r="N266" s="18">
        <v>13.47</v>
      </c>
      <c r="O266" s="18" t="s">
        <v>815</v>
      </c>
      <c r="P266" s="27" t="s">
        <v>811</v>
      </c>
      <c r="Q266" s="27" t="s">
        <v>811</v>
      </c>
      <c r="R266" s="27" t="s">
        <v>811</v>
      </c>
      <c r="S266" s="27" t="s">
        <v>811</v>
      </c>
      <c r="T266" s="27" t="s">
        <v>811</v>
      </c>
      <c r="U266" s="27" t="s">
        <v>811</v>
      </c>
      <c r="V266" s="27" t="s">
        <v>811</v>
      </c>
      <c r="W266" s="186"/>
    </row>
    <row r="267" spans="1:24">
      <c r="A267" s="18" t="s">
        <v>1552</v>
      </c>
      <c r="B267" s="19">
        <v>42929</v>
      </c>
      <c r="C267" s="18" t="s">
        <v>1685</v>
      </c>
      <c r="D267" s="20">
        <v>0.34375</v>
      </c>
      <c r="E267" s="18">
        <v>3</v>
      </c>
      <c r="F267" s="18">
        <v>0</v>
      </c>
      <c r="G267" s="18" t="s">
        <v>815</v>
      </c>
      <c r="H267" s="2" t="s">
        <v>1045</v>
      </c>
      <c r="I267" s="18">
        <v>18</v>
      </c>
      <c r="J267" s="200">
        <v>5.0999999999999996</v>
      </c>
      <c r="K267" s="21">
        <v>0.28333333333333333</v>
      </c>
      <c r="L267" s="196">
        <v>12</v>
      </c>
      <c r="M267" s="18">
        <v>8.8000000000000007</v>
      </c>
      <c r="N267" s="18">
        <v>6.78</v>
      </c>
      <c r="O267" s="18" t="s">
        <v>815</v>
      </c>
      <c r="P267" s="27" t="s">
        <v>811</v>
      </c>
      <c r="Q267" s="27" t="s">
        <v>811</v>
      </c>
      <c r="R267" s="27" t="s">
        <v>811</v>
      </c>
      <c r="S267" s="27" t="s">
        <v>811</v>
      </c>
      <c r="T267" s="27" t="s">
        <v>811</v>
      </c>
      <c r="U267" s="27" t="s">
        <v>811</v>
      </c>
      <c r="V267" s="27" t="s">
        <v>811</v>
      </c>
      <c r="W267" s="186"/>
    </row>
    <row r="268" spans="1:24">
      <c r="A268" s="18" t="s">
        <v>1552</v>
      </c>
      <c r="B268" s="19">
        <v>42929</v>
      </c>
      <c r="C268" s="18" t="s">
        <v>1685</v>
      </c>
      <c r="D268" s="20">
        <v>0.34375</v>
      </c>
      <c r="E268" s="18">
        <v>3</v>
      </c>
      <c r="F268" s="18">
        <v>0</v>
      </c>
      <c r="G268" s="18" t="s">
        <v>815</v>
      </c>
      <c r="H268" s="2" t="s">
        <v>1045</v>
      </c>
      <c r="I268" s="18">
        <v>18</v>
      </c>
      <c r="J268" s="200">
        <v>5.0999999999999996</v>
      </c>
      <c r="K268" s="21">
        <v>0.28333333333333333</v>
      </c>
      <c r="L268" s="196">
        <v>14</v>
      </c>
      <c r="M268" s="18">
        <v>8.1</v>
      </c>
      <c r="N268" s="18">
        <v>2.08</v>
      </c>
      <c r="O268" s="18" t="s">
        <v>815</v>
      </c>
      <c r="P268" s="27" t="s">
        <v>811</v>
      </c>
      <c r="Q268" s="27" t="s">
        <v>811</v>
      </c>
      <c r="R268" s="27" t="s">
        <v>811</v>
      </c>
      <c r="S268" s="27" t="s">
        <v>811</v>
      </c>
      <c r="T268" s="27" t="s">
        <v>811</v>
      </c>
      <c r="U268" s="27" t="s">
        <v>811</v>
      </c>
      <c r="V268" s="27" t="s">
        <v>811</v>
      </c>
      <c r="W268" s="186"/>
    </row>
    <row r="269" spans="1:24">
      <c r="A269" s="18" t="s">
        <v>1552</v>
      </c>
      <c r="B269" s="19">
        <v>42929</v>
      </c>
      <c r="C269" s="18" t="s">
        <v>1685</v>
      </c>
      <c r="D269" s="20">
        <v>0.34375</v>
      </c>
      <c r="E269" s="18">
        <v>3</v>
      </c>
      <c r="F269" s="18">
        <v>0</v>
      </c>
      <c r="G269" s="18" t="s">
        <v>815</v>
      </c>
      <c r="H269" s="2" t="s">
        <v>1045</v>
      </c>
      <c r="I269" s="18">
        <v>18</v>
      </c>
      <c r="J269" s="200">
        <v>5.0999999999999996</v>
      </c>
      <c r="K269" s="21">
        <v>0.28333333333333333</v>
      </c>
      <c r="L269" s="196">
        <v>16</v>
      </c>
      <c r="M269" s="18">
        <v>7.8</v>
      </c>
      <c r="N269" s="18">
        <v>2.34</v>
      </c>
      <c r="O269" s="18" t="s">
        <v>815</v>
      </c>
      <c r="P269" s="27" t="s">
        <v>811</v>
      </c>
      <c r="Q269" s="27" t="s">
        <v>811</v>
      </c>
      <c r="R269" s="27" t="s">
        <v>811</v>
      </c>
      <c r="S269" s="27" t="s">
        <v>811</v>
      </c>
      <c r="T269" s="27" t="s">
        <v>811</v>
      </c>
      <c r="U269" s="27" t="s">
        <v>811</v>
      </c>
      <c r="V269" s="27" t="s">
        <v>811</v>
      </c>
      <c r="W269" s="186"/>
    </row>
    <row r="270" spans="1:24">
      <c r="A270" s="18" t="s">
        <v>1552</v>
      </c>
      <c r="B270" s="19">
        <v>42929</v>
      </c>
      <c r="C270" s="18" t="s">
        <v>1685</v>
      </c>
      <c r="D270" s="20">
        <v>0.34375</v>
      </c>
      <c r="E270" s="18">
        <v>3</v>
      </c>
      <c r="F270" s="18">
        <v>0</v>
      </c>
      <c r="G270" s="18" t="s">
        <v>815</v>
      </c>
      <c r="H270" s="2" t="s">
        <v>1045</v>
      </c>
      <c r="I270" s="18">
        <v>18</v>
      </c>
      <c r="J270" s="200">
        <v>5.0999999999999996</v>
      </c>
      <c r="K270" s="21">
        <v>0.28333333333333333</v>
      </c>
      <c r="L270" s="196">
        <v>18</v>
      </c>
      <c r="M270" s="18">
        <v>7.5</v>
      </c>
      <c r="N270" s="18">
        <v>2.44</v>
      </c>
      <c r="O270" s="18" t="s">
        <v>815</v>
      </c>
      <c r="P270" s="27">
        <v>6.21</v>
      </c>
      <c r="Q270" s="27">
        <v>21</v>
      </c>
      <c r="R270" s="24">
        <v>1.1771410427551392</v>
      </c>
      <c r="S270" s="25">
        <v>74.916161952301707</v>
      </c>
      <c r="T270" s="24">
        <v>2.5000000000000001E-2</v>
      </c>
      <c r="U270" s="24">
        <v>53.230517034546416</v>
      </c>
      <c r="V270" s="26">
        <v>53.255517034546415</v>
      </c>
      <c r="W270" s="186"/>
    </row>
    <row r="271" spans="1:24" s="104" customFormat="1">
      <c r="A271" s="96" t="s">
        <v>1669</v>
      </c>
      <c r="B271" s="236">
        <v>42929</v>
      </c>
      <c r="C271" s="96" t="s">
        <v>1686</v>
      </c>
      <c r="D271" s="237">
        <v>0.34236111111111112</v>
      </c>
      <c r="E271" s="96">
        <v>3</v>
      </c>
      <c r="F271" s="96">
        <v>2</v>
      </c>
      <c r="G271" s="258" t="s">
        <v>1007</v>
      </c>
      <c r="H271" s="258" t="s">
        <v>1045</v>
      </c>
      <c r="I271" s="96">
        <v>2.6</v>
      </c>
      <c r="J271" s="201">
        <v>2.6</v>
      </c>
      <c r="K271" s="259">
        <v>1</v>
      </c>
      <c r="L271" s="197">
        <v>0.5</v>
      </c>
      <c r="M271" s="96">
        <v>26</v>
      </c>
      <c r="N271" s="96">
        <v>6.56</v>
      </c>
      <c r="O271" s="96" t="s">
        <v>815</v>
      </c>
      <c r="P271" s="263" t="s">
        <v>811</v>
      </c>
      <c r="Q271" s="263" t="s">
        <v>811</v>
      </c>
      <c r="R271" s="263" t="s">
        <v>811</v>
      </c>
      <c r="S271" s="263" t="s">
        <v>811</v>
      </c>
      <c r="T271" s="263" t="s">
        <v>811</v>
      </c>
      <c r="U271" s="263" t="s">
        <v>811</v>
      </c>
      <c r="V271" s="263" t="s">
        <v>811</v>
      </c>
      <c r="W271" s="261"/>
      <c r="X271" s="262"/>
    </row>
    <row r="272" spans="1:24" s="253" customFormat="1">
      <c r="A272" s="242" t="s">
        <v>1669</v>
      </c>
      <c r="B272" s="240">
        <v>42929</v>
      </c>
      <c r="C272" s="242" t="s">
        <v>1686</v>
      </c>
      <c r="D272" s="241">
        <v>0.34236111111111112</v>
      </c>
      <c r="E272" s="242">
        <v>3</v>
      </c>
      <c r="F272" s="242">
        <v>2</v>
      </c>
      <c r="G272" s="273" t="s">
        <v>1007</v>
      </c>
      <c r="H272" s="273" t="s">
        <v>1045</v>
      </c>
      <c r="I272" s="242">
        <v>2.6</v>
      </c>
      <c r="J272" s="244">
        <v>2.6</v>
      </c>
      <c r="K272" s="274">
        <v>1</v>
      </c>
      <c r="L272" s="275">
        <v>1.3</v>
      </c>
      <c r="M272" s="242">
        <v>26</v>
      </c>
      <c r="N272" s="280">
        <v>6.7949999999999999</v>
      </c>
      <c r="O272" s="242" t="s">
        <v>815</v>
      </c>
      <c r="P272" s="276">
        <v>6.01</v>
      </c>
      <c r="Q272" s="276">
        <v>3</v>
      </c>
      <c r="R272" s="250">
        <v>0.50294684639265053</v>
      </c>
      <c r="S272" s="256">
        <v>25.248940654464782</v>
      </c>
      <c r="T272" s="250">
        <v>2.1878784810126581</v>
      </c>
      <c r="U272" s="250">
        <v>2.2911173210706757</v>
      </c>
      <c r="V272" s="277">
        <v>4.4789958020833343</v>
      </c>
      <c r="W272" s="278"/>
      <c r="X272" s="279"/>
    </row>
    <row r="273" spans="1:24">
      <c r="A273" s="18" t="s">
        <v>1669</v>
      </c>
      <c r="B273" s="19">
        <v>42929</v>
      </c>
      <c r="C273" s="18" t="s">
        <v>1686</v>
      </c>
      <c r="D273" s="20">
        <v>0.34236111111111112</v>
      </c>
      <c r="E273" s="18">
        <v>3</v>
      </c>
      <c r="F273" s="18">
        <v>2</v>
      </c>
      <c r="G273" s="2" t="s">
        <v>1007</v>
      </c>
      <c r="H273" s="2" t="s">
        <v>1045</v>
      </c>
      <c r="I273" s="18">
        <v>2.6</v>
      </c>
      <c r="J273" s="200">
        <v>2.6</v>
      </c>
      <c r="K273" s="21">
        <v>1</v>
      </c>
      <c r="L273" s="196">
        <v>2</v>
      </c>
      <c r="M273" s="18">
        <v>26</v>
      </c>
      <c r="N273" s="18">
        <v>7.03</v>
      </c>
      <c r="O273" s="18" t="s">
        <v>815</v>
      </c>
      <c r="P273" s="27" t="s">
        <v>811</v>
      </c>
      <c r="Q273" s="27" t="s">
        <v>811</v>
      </c>
      <c r="R273" s="27" t="s">
        <v>811</v>
      </c>
      <c r="S273" s="27" t="s">
        <v>811</v>
      </c>
      <c r="T273" s="27" t="s">
        <v>811</v>
      </c>
      <c r="U273" s="27" t="s">
        <v>811</v>
      </c>
      <c r="V273" s="27" t="s">
        <v>811</v>
      </c>
      <c r="W273" s="186"/>
    </row>
    <row r="274" spans="1:24" s="104" customFormat="1">
      <c r="A274" s="96" t="s">
        <v>1557</v>
      </c>
      <c r="B274" s="236">
        <v>42929</v>
      </c>
      <c r="C274" s="96" t="s">
        <v>1648</v>
      </c>
      <c r="D274" s="237">
        <v>0.35416666666666669</v>
      </c>
      <c r="E274" s="96">
        <v>3</v>
      </c>
      <c r="F274" s="96">
        <v>0</v>
      </c>
      <c r="G274" s="258" t="s">
        <v>1676</v>
      </c>
      <c r="H274" s="258" t="s">
        <v>815</v>
      </c>
      <c r="I274" s="96">
        <v>6.6</v>
      </c>
      <c r="J274" s="201">
        <v>3.3</v>
      </c>
      <c r="K274" s="259">
        <v>0.5</v>
      </c>
      <c r="L274" s="197">
        <v>0.5</v>
      </c>
      <c r="M274" s="96">
        <v>26</v>
      </c>
      <c r="N274" s="96">
        <v>5.9</v>
      </c>
      <c r="O274" s="96" t="s">
        <v>815</v>
      </c>
      <c r="P274" s="263">
        <v>6.37</v>
      </c>
      <c r="Q274" s="263">
        <v>5.4</v>
      </c>
      <c r="R274" s="103">
        <v>0.73571315172196206</v>
      </c>
      <c r="S274" s="102">
        <v>22.11354</v>
      </c>
      <c r="T274" s="103">
        <v>3.2576867088607586</v>
      </c>
      <c r="U274" s="103">
        <v>2.5000000000000001E-2</v>
      </c>
      <c r="V274" s="260">
        <v>3.2826867088607585</v>
      </c>
      <c r="W274" s="261"/>
      <c r="X274" s="262"/>
    </row>
    <row r="275" spans="1:24" s="253" customFormat="1">
      <c r="A275" s="242" t="s">
        <v>1557</v>
      </c>
      <c r="B275" s="240">
        <v>42929</v>
      </c>
      <c r="C275" s="242" t="s">
        <v>1648</v>
      </c>
      <c r="D275" s="241">
        <v>0.35416666666666669</v>
      </c>
      <c r="E275" s="242">
        <v>3</v>
      </c>
      <c r="F275" s="242">
        <v>0</v>
      </c>
      <c r="G275" s="273" t="s">
        <v>1676</v>
      </c>
      <c r="H275" s="273" t="s">
        <v>815</v>
      </c>
      <c r="I275" s="242">
        <v>6.6</v>
      </c>
      <c r="J275" s="244">
        <v>3.3</v>
      </c>
      <c r="K275" s="274">
        <v>0.5</v>
      </c>
      <c r="L275" s="275">
        <v>2</v>
      </c>
      <c r="M275" s="242">
        <v>25.7</v>
      </c>
      <c r="N275" s="242">
        <v>5.55</v>
      </c>
      <c r="O275" s="242" t="s">
        <v>815</v>
      </c>
      <c r="P275" s="276" t="s">
        <v>811</v>
      </c>
      <c r="Q275" s="276" t="s">
        <v>811</v>
      </c>
      <c r="R275" s="276" t="s">
        <v>811</v>
      </c>
      <c r="S275" s="276" t="s">
        <v>811</v>
      </c>
      <c r="T275" s="276" t="s">
        <v>811</v>
      </c>
      <c r="U275" s="276" t="s">
        <v>811</v>
      </c>
      <c r="V275" s="276" t="s">
        <v>811</v>
      </c>
      <c r="W275" s="278"/>
      <c r="X275" s="279"/>
    </row>
    <row r="276" spans="1:24">
      <c r="A276" s="18" t="s">
        <v>1557</v>
      </c>
      <c r="B276" s="19">
        <v>42929</v>
      </c>
      <c r="C276" s="18" t="s">
        <v>1648</v>
      </c>
      <c r="D276" s="20">
        <v>0.35416666666666669</v>
      </c>
      <c r="E276" s="18">
        <v>3</v>
      </c>
      <c r="F276" s="18">
        <v>0</v>
      </c>
      <c r="G276" s="2" t="s">
        <v>1676</v>
      </c>
      <c r="H276" s="2" t="s">
        <v>815</v>
      </c>
      <c r="I276" s="18">
        <v>6.6</v>
      </c>
      <c r="J276" s="200">
        <v>3.3</v>
      </c>
      <c r="K276" s="21">
        <v>0.5</v>
      </c>
      <c r="L276" s="196">
        <v>4</v>
      </c>
      <c r="M276" s="18">
        <v>17</v>
      </c>
      <c r="N276" s="18">
        <v>4.33</v>
      </c>
      <c r="O276" s="18" t="s">
        <v>815</v>
      </c>
      <c r="P276" s="27" t="s">
        <v>811</v>
      </c>
      <c r="Q276" s="27" t="s">
        <v>811</v>
      </c>
      <c r="R276" s="27" t="s">
        <v>811</v>
      </c>
      <c r="S276" s="27" t="s">
        <v>811</v>
      </c>
      <c r="T276" s="27" t="s">
        <v>811</v>
      </c>
      <c r="U276" s="27" t="s">
        <v>811</v>
      </c>
      <c r="V276" s="27" t="s">
        <v>811</v>
      </c>
      <c r="W276" s="186"/>
    </row>
    <row r="277" spans="1:24">
      <c r="A277" s="18" t="s">
        <v>1557</v>
      </c>
      <c r="B277" s="19">
        <v>42929</v>
      </c>
      <c r="C277" s="18" t="s">
        <v>1648</v>
      </c>
      <c r="D277" s="20">
        <v>0.35416666666666669</v>
      </c>
      <c r="E277" s="18">
        <v>3</v>
      </c>
      <c r="F277" s="18">
        <v>0</v>
      </c>
      <c r="G277" s="2" t="s">
        <v>1676</v>
      </c>
      <c r="H277" s="2" t="s">
        <v>815</v>
      </c>
      <c r="I277" s="18">
        <v>6.6</v>
      </c>
      <c r="J277" s="200">
        <v>3.3</v>
      </c>
      <c r="K277" s="21">
        <v>0.5</v>
      </c>
      <c r="L277" s="196">
        <v>5.6</v>
      </c>
      <c r="M277" s="18" t="s">
        <v>815</v>
      </c>
      <c r="N277" s="18" t="s">
        <v>815</v>
      </c>
      <c r="O277" s="18" t="s">
        <v>815</v>
      </c>
      <c r="P277" s="24">
        <v>6</v>
      </c>
      <c r="Q277" s="27">
        <v>10.199999999999999</v>
      </c>
      <c r="R277" s="24">
        <v>0.8828557820663544</v>
      </c>
      <c r="S277" s="25">
        <v>22.659506378258456</v>
      </c>
      <c r="T277" s="24">
        <v>7.2232164556962006</v>
      </c>
      <c r="U277" s="24">
        <v>0.31229384638713259</v>
      </c>
      <c r="V277" s="26">
        <v>7.5355103020833329</v>
      </c>
      <c r="W277" s="186"/>
    </row>
    <row r="278" spans="1:24">
      <c r="A278" s="18" t="s">
        <v>1557</v>
      </c>
      <c r="B278" s="19">
        <v>42929</v>
      </c>
      <c r="C278" s="18" t="s">
        <v>1648</v>
      </c>
      <c r="D278" s="20">
        <v>0.35416666666666669</v>
      </c>
      <c r="E278" s="18">
        <v>3</v>
      </c>
      <c r="F278" s="18">
        <v>0</v>
      </c>
      <c r="G278" s="2" t="s">
        <v>1676</v>
      </c>
      <c r="H278" s="2" t="s">
        <v>815</v>
      </c>
      <c r="I278" s="18">
        <v>6.6</v>
      </c>
      <c r="J278" s="200">
        <v>3.3</v>
      </c>
      <c r="K278" s="21">
        <v>0.5</v>
      </c>
      <c r="L278" s="196">
        <v>6</v>
      </c>
      <c r="M278" s="18">
        <v>11.6</v>
      </c>
      <c r="N278" s="18">
        <v>0.1</v>
      </c>
      <c r="O278" s="18" t="s">
        <v>815</v>
      </c>
      <c r="P278" s="27" t="s">
        <v>811</v>
      </c>
      <c r="Q278" s="27" t="s">
        <v>811</v>
      </c>
      <c r="R278" s="27" t="s">
        <v>811</v>
      </c>
      <c r="S278" s="27" t="s">
        <v>811</v>
      </c>
      <c r="T278" s="27" t="s">
        <v>811</v>
      </c>
      <c r="U278" s="27" t="s">
        <v>811</v>
      </c>
      <c r="V278" s="27" t="s">
        <v>811</v>
      </c>
      <c r="W278" s="186"/>
    </row>
    <row r="279" spans="1:24" s="104" customFormat="1">
      <c r="A279" s="96" t="s">
        <v>1558</v>
      </c>
      <c r="B279" s="236">
        <v>42929</v>
      </c>
      <c r="C279" s="96" t="s">
        <v>1687</v>
      </c>
      <c r="D279" s="237">
        <v>0.3125</v>
      </c>
      <c r="E279" s="96">
        <v>4</v>
      </c>
      <c r="F279" s="96">
        <v>1</v>
      </c>
      <c r="G279" s="96" t="s">
        <v>815</v>
      </c>
      <c r="H279" s="258" t="s">
        <v>1045</v>
      </c>
      <c r="I279" s="96">
        <v>8.26</v>
      </c>
      <c r="J279" s="201">
        <v>1.35</v>
      </c>
      <c r="K279" s="259">
        <v>0.16343825665859565</v>
      </c>
      <c r="L279" s="197">
        <v>0.5</v>
      </c>
      <c r="M279" s="96">
        <v>25.3</v>
      </c>
      <c r="N279" s="96">
        <v>8.6199999999999992</v>
      </c>
      <c r="O279" s="96" t="s">
        <v>815</v>
      </c>
      <c r="P279" s="263">
        <v>8.43</v>
      </c>
      <c r="Q279" s="263">
        <v>30.2</v>
      </c>
      <c r="R279" s="103">
        <v>0.8828557820663544</v>
      </c>
      <c r="S279" s="102">
        <v>38.102518025513035</v>
      </c>
      <c r="T279" s="103">
        <v>13.955768987341775</v>
      </c>
      <c r="U279" s="103">
        <v>6.2950958147415541</v>
      </c>
      <c r="V279" s="260">
        <v>20.250864802083328</v>
      </c>
      <c r="W279" s="261"/>
      <c r="X279" s="262"/>
    </row>
    <row r="280" spans="1:24">
      <c r="A280" s="18" t="s">
        <v>1558</v>
      </c>
      <c r="B280" s="19">
        <v>42929</v>
      </c>
      <c r="C280" s="18" t="s">
        <v>1687</v>
      </c>
      <c r="D280" s="20">
        <v>0.3125</v>
      </c>
      <c r="E280" s="18">
        <v>4</v>
      </c>
      <c r="F280" s="18">
        <v>1</v>
      </c>
      <c r="G280" s="18" t="s">
        <v>815</v>
      </c>
      <c r="H280" s="2" t="s">
        <v>1045</v>
      </c>
      <c r="I280" s="18">
        <v>8.26</v>
      </c>
      <c r="J280" s="200">
        <v>1.35</v>
      </c>
      <c r="K280" s="21">
        <v>0.16343825665859565</v>
      </c>
      <c r="L280" s="196">
        <v>2</v>
      </c>
      <c r="M280" s="18">
        <v>25.1</v>
      </c>
      <c r="N280" s="18">
        <v>8.56</v>
      </c>
      <c r="O280" s="18" t="s">
        <v>815</v>
      </c>
      <c r="P280" s="27" t="s">
        <v>811</v>
      </c>
      <c r="Q280" s="27" t="s">
        <v>811</v>
      </c>
      <c r="R280" s="27" t="s">
        <v>811</v>
      </c>
      <c r="S280" s="27" t="s">
        <v>811</v>
      </c>
      <c r="T280" s="27" t="s">
        <v>811</v>
      </c>
      <c r="U280" s="27" t="s">
        <v>811</v>
      </c>
      <c r="V280" s="27" t="s">
        <v>811</v>
      </c>
      <c r="W280" s="186"/>
    </row>
    <row r="281" spans="1:24">
      <c r="A281" s="18" t="s">
        <v>1558</v>
      </c>
      <c r="B281" s="19">
        <v>42929</v>
      </c>
      <c r="C281" s="18" t="s">
        <v>1687</v>
      </c>
      <c r="D281" s="20">
        <v>0.3125</v>
      </c>
      <c r="E281" s="18">
        <v>4</v>
      </c>
      <c r="F281" s="18">
        <v>1</v>
      </c>
      <c r="G281" s="18" t="s">
        <v>815</v>
      </c>
      <c r="H281" s="2" t="s">
        <v>1045</v>
      </c>
      <c r="I281" s="18">
        <v>8.26</v>
      </c>
      <c r="J281" s="200">
        <v>1.35</v>
      </c>
      <c r="K281" s="21">
        <v>0.16343825665859565</v>
      </c>
      <c r="L281" s="196">
        <v>4</v>
      </c>
      <c r="M281" s="18">
        <v>16.399999999999999</v>
      </c>
      <c r="N281" s="18">
        <v>3.48</v>
      </c>
      <c r="O281" s="18" t="s">
        <v>815</v>
      </c>
      <c r="P281" s="27" t="s">
        <v>811</v>
      </c>
      <c r="Q281" s="27" t="s">
        <v>811</v>
      </c>
      <c r="R281" s="27" t="s">
        <v>811</v>
      </c>
      <c r="S281" s="27" t="s">
        <v>811</v>
      </c>
      <c r="T281" s="27" t="s">
        <v>811</v>
      </c>
      <c r="U281" s="27" t="s">
        <v>811</v>
      </c>
      <c r="V281" s="27" t="s">
        <v>811</v>
      </c>
      <c r="W281" s="186"/>
    </row>
    <row r="282" spans="1:24">
      <c r="A282" s="18" t="s">
        <v>1558</v>
      </c>
      <c r="B282" s="19">
        <v>42929</v>
      </c>
      <c r="C282" s="18" t="s">
        <v>1687</v>
      </c>
      <c r="D282" s="20">
        <v>0.3125</v>
      </c>
      <c r="E282" s="18">
        <v>4</v>
      </c>
      <c r="F282" s="18">
        <v>1</v>
      </c>
      <c r="G282" s="18" t="s">
        <v>815</v>
      </c>
      <c r="H282" s="2" t="s">
        <v>1045</v>
      </c>
      <c r="I282" s="18">
        <v>8.26</v>
      </c>
      <c r="J282" s="200">
        <v>1.35</v>
      </c>
      <c r="K282" s="21">
        <v>0.16343825665859565</v>
      </c>
      <c r="L282" s="196">
        <v>6</v>
      </c>
      <c r="M282" s="18">
        <v>9.8000000000000007</v>
      </c>
      <c r="N282" s="18">
        <v>0.08</v>
      </c>
      <c r="O282" s="18" t="s">
        <v>815</v>
      </c>
      <c r="P282" s="27" t="s">
        <v>811</v>
      </c>
      <c r="Q282" s="27" t="s">
        <v>811</v>
      </c>
      <c r="R282" s="27" t="s">
        <v>811</v>
      </c>
      <c r="S282" s="27" t="s">
        <v>811</v>
      </c>
      <c r="T282" s="27" t="s">
        <v>811</v>
      </c>
      <c r="U282" s="27" t="s">
        <v>811</v>
      </c>
      <c r="V282" s="27" t="s">
        <v>811</v>
      </c>
      <c r="W282" s="186"/>
    </row>
    <row r="283" spans="1:24">
      <c r="A283" s="18" t="s">
        <v>1558</v>
      </c>
      <c r="B283" s="19">
        <v>42929</v>
      </c>
      <c r="C283" s="18" t="s">
        <v>1687</v>
      </c>
      <c r="D283" s="20">
        <v>0.3125</v>
      </c>
      <c r="E283" s="18">
        <v>4</v>
      </c>
      <c r="F283" s="18">
        <v>1</v>
      </c>
      <c r="G283" s="18" t="s">
        <v>815</v>
      </c>
      <c r="H283" s="2" t="s">
        <v>1045</v>
      </c>
      <c r="I283" s="18">
        <v>8.26</v>
      </c>
      <c r="J283" s="200">
        <v>1.35</v>
      </c>
      <c r="K283" s="21">
        <v>0.16343825665859565</v>
      </c>
      <c r="L283" s="196">
        <v>7.5</v>
      </c>
      <c r="M283" s="18" t="s">
        <v>815</v>
      </c>
      <c r="N283" s="18" t="s">
        <v>815</v>
      </c>
      <c r="O283" s="18" t="s">
        <v>815</v>
      </c>
      <c r="P283" s="27">
        <v>6.7</v>
      </c>
      <c r="Q283" s="27">
        <v>89.499999999999986</v>
      </c>
      <c r="R283" s="24">
        <v>8.083303805899698</v>
      </c>
      <c r="S283" s="25">
        <v>219.67489739323349</v>
      </c>
      <c r="T283" s="24">
        <v>4.1183594936708854</v>
      </c>
      <c r="U283" s="24">
        <v>25.275704110495774</v>
      </c>
      <c r="V283" s="26">
        <v>29.394063604166661</v>
      </c>
      <c r="W283" s="186"/>
    </row>
    <row r="284" spans="1:24" s="104" customFormat="1">
      <c r="A284" s="96" t="s">
        <v>1644</v>
      </c>
      <c r="B284" s="236">
        <v>42942</v>
      </c>
      <c r="C284" s="96" t="s">
        <v>1672</v>
      </c>
      <c r="D284" s="237">
        <v>0.29166666666666669</v>
      </c>
      <c r="E284" s="96">
        <v>2</v>
      </c>
      <c r="F284" s="96">
        <v>0</v>
      </c>
      <c r="G284" s="96" t="s">
        <v>815</v>
      </c>
      <c r="H284" s="96" t="s">
        <v>1045</v>
      </c>
      <c r="I284" s="96">
        <v>9.8000000000000007</v>
      </c>
      <c r="J284" s="201">
        <v>5.9</v>
      </c>
      <c r="K284" s="259">
        <v>0.60204081632653061</v>
      </c>
      <c r="L284" s="197">
        <v>0.5</v>
      </c>
      <c r="M284" s="96">
        <v>23.8</v>
      </c>
      <c r="N284" s="96">
        <v>7.52</v>
      </c>
      <c r="O284" s="96" t="s">
        <v>815</v>
      </c>
      <c r="P284" s="99">
        <v>6.87</v>
      </c>
      <c r="Q284" s="100">
        <v>14</v>
      </c>
      <c r="R284" s="103">
        <v>0.57479639587731479</v>
      </c>
      <c r="S284" s="102">
        <v>36.85459789240155</v>
      </c>
      <c r="T284" s="103">
        <v>1.5282974683544306</v>
      </c>
      <c r="U284" s="103">
        <v>1.1514481358122353</v>
      </c>
      <c r="V284" s="260">
        <v>2.6797456041666656</v>
      </c>
      <c r="W284" s="261"/>
      <c r="X284" s="262"/>
    </row>
    <row r="285" spans="1:24">
      <c r="A285" s="18" t="s">
        <v>1644</v>
      </c>
      <c r="B285" s="19">
        <v>42942</v>
      </c>
      <c r="C285" s="18" t="s">
        <v>1672</v>
      </c>
      <c r="D285" s="20">
        <v>0.29166666666666669</v>
      </c>
      <c r="E285" s="18">
        <v>2</v>
      </c>
      <c r="F285" s="18">
        <v>0</v>
      </c>
      <c r="G285" s="18" t="s">
        <v>815</v>
      </c>
      <c r="H285" s="18" t="s">
        <v>1045</v>
      </c>
      <c r="I285" s="18">
        <v>9.8000000000000007</v>
      </c>
      <c r="J285" s="200">
        <v>5.9</v>
      </c>
      <c r="K285" s="21">
        <v>0.60204081632653061</v>
      </c>
      <c r="L285" s="196">
        <v>2</v>
      </c>
      <c r="M285" s="18">
        <v>23.9</v>
      </c>
      <c r="N285" s="18">
        <v>7.6</v>
      </c>
      <c r="O285" s="18" t="s">
        <v>815</v>
      </c>
      <c r="P285" s="27" t="s">
        <v>811</v>
      </c>
      <c r="Q285" s="27" t="s">
        <v>811</v>
      </c>
      <c r="R285" s="27" t="s">
        <v>811</v>
      </c>
      <c r="S285" s="27" t="s">
        <v>811</v>
      </c>
      <c r="T285" s="27" t="s">
        <v>811</v>
      </c>
      <c r="U285" s="27" t="s">
        <v>811</v>
      </c>
      <c r="V285" s="27" t="s">
        <v>811</v>
      </c>
      <c r="W285" s="186"/>
    </row>
    <row r="286" spans="1:24">
      <c r="A286" s="18" t="s">
        <v>1644</v>
      </c>
      <c r="B286" s="19">
        <v>42942</v>
      </c>
      <c r="C286" s="18" t="s">
        <v>1672</v>
      </c>
      <c r="D286" s="20">
        <v>0.29166666666666669</v>
      </c>
      <c r="E286" s="18">
        <v>2</v>
      </c>
      <c r="F286" s="18">
        <v>0</v>
      </c>
      <c r="G286" s="18" t="s">
        <v>815</v>
      </c>
      <c r="H286" s="18" t="s">
        <v>1045</v>
      </c>
      <c r="I286" s="18">
        <v>9.8000000000000007</v>
      </c>
      <c r="J286" s="200">
        <v>5.9</v>
      </c>
      <c r="K286" s="21">
        <v>0.60204081632653061</v>
      </c>
      <c r="L286" s="196">
        <v>4</v>
      </c>
      <c r="M286" s="18">
        <v>23.8</v>
      </c>
      <c r="N286" s="18">
        <v>7.3</v>
      </c>
      <c r="O286" s="18" t="s">
        <v>815</v>
      </c>
      <c r="P286" s="27" t="s">
        <v>811</v>
      </c>
      <c r="Q286" s="27" t="s">
        <v>811</v>
      </c>
      <c r="R286" s="27" t="s">
        <v>811</v>
      </c>
      <c r="S286" s="27" t="s">
        <v>811</v>
      </c>
      <c r="T286" s="27" t="s">
        <v>811</v>
      </c>
      <c r="U286" s="27" t="s">
        <v>811</v>
      </c>
      <c r="V286" s="27" t="s">
        <v>811</v>
      </c>
      <c r="W286" s="186"/>
    </row>
    <row r="287" spans="1:24">
      <c r="A287" s="18" t="s">
        <v>1644</v>
      </c>
      <c r="B287" s="19">
        <v>42942</v>
      </c>
      <c r="C287" s="18" t="s">
        <v>1672</v>
      </c>
      <c r="D287" s="20">
        <v>0.29166666666666669</v>
      </c>
      <c r="E287" s="18">
        <v>2</v>
      </c>
      <c r="F287" s="18">
        <v>0</v>
      </c>
      <c r="G287" s="18" t="s">
        <v>815</v>
      </c>
      <c r="H287" s="18" t="s">
        <v>1045</v>
      </c>
      <c r="I287" s="18">
        <v>9.8000000000000007</v>
      </c>
      <c r="J287" s="200">
        <v>5.9</v>
      </c>
      <c r="K287" s="21">
        <v>0.60204081632653061</v>
      </c>
      <c r="L287" s="196">
        <v>6</v>
      </c>
      <c r="M287" s="18">
        <v>23.5</v>
      </c>
      <c r="N287" s="18">
        <v>7.51</v>
      </c>
      <c r="O287" s="18" t="s">
        <v>815</v>
      </c>
      <c r="P287" s="27" t="s">
        <v>811</v>
      </c>
      <c r="Q287" s="27" t="s">
        <v>811</v>
      </c>
      <c r="R287" s="27" t="s">
        <v>811</v>
      </c>
      <c r="S287" s="27" t="s">
        <v>811</v>
      </c>
      <c r="T287" s="27" t="s">
        <v>811</v>
      </c>
      <c r="U287" s="27" t="s">
        <v>811</v>
      </c>
      <c r="V287" s="27" t="s">
        <v>811</v>
      </c>
      <c r="W287" s="186"/>
    </row>
    <row r="288" spans="1:24">
      <c r="A288" s="18" t="s">
        <v>1644</v>
      </c>
      <c r="B288" s="19">
        <v>42942</v>
      </c>
      <c r="C288" s="18" t="s">
        <v>1672</v>
      </c>
      <c r="D288" s="20">
        <v>0.29166666666666669</v>
      </c>
      <c r="E288" s="18">
        <v>2</v>
      </c>
      <c r="F288" s="18">
        <v>0</v>
      </c>
      <c r="G288" s="18" t="s">
        <v>815</v>
      </c>
      <c r="H288" s="18" t="s">
        <v>1045</v>
      </c>
      <c r="I288" s="18">
        <v>9.8000000000000007</v>
      </c>
      <c r="J288" s="200">
        <v>5.9</v>
      </c>
      <c r="K288" s="21">
        <v>0.60204081632653061</v>
      </c>
      <c r="L288" s="196">
        <v>8</v>
      </c>
      <c r="M288" s="18">
        <v>19.8</v>
      </c>
      <c r="N288" s="18">
        <v>5.16</v>
      </c>
      <c r="O288" s="18" t="s">
        <v>815</v>
      </c>
      <c r="P288" s="27" t="s">
        <v>811</v>
      </c>
      <c r="Q288" s="27" t="s">
        <v>811</v>
      </c>
      <c r="R288" s="27" t="s">
        <v>811</v>
      </c>
      <c r="S288" s="27" t="s">
        <v>811</v>
      </c>
      <c r="T288" s="27" t="s">
        <v>811</v>
      </c>
      <c r="U288" s="27" t="s">
        <v>811</v>
      </c>
      <c r="V288" s="27" t="s">
        <v>811</v>
      </c>
      <c r="W288" s="186"/>
    </row>
    <row r="289" spans="1:24">
      <c r="A289" s="18" t="s">
        <v>1644</v>
      </c>
      <c r="B289" s="19">
        <v>42942</v>
      </c>
      <c r="C289" s="18" t="s">
        <v>1672</v>
      </c>
      <c r="D289" s="20">
        <v>0.29166666666666669</v>
      </c>
      <c r="E289" s="18">
        <v>2</v>
      </c>
      <c r="F289" s="18">
        <v>0</v>
      </c>
      <c r="G289" s="18" t="s">
        <v>815</v>
      </c>
      <c r="H289" s="18" t="s">
        <v>1045</v>
      </c>
      <c r="I289" s="18">
        <v>9.8000000000000007</v>
      </c>
      <c r="J289" s="200">
        <v>5.9</v>
      </c>
      <c r="K289" s="21">
        <v>0.60204081632653061</v>
      </c>
      <c r="L289" s="196">
        <v>9</v>
      </c>
      <c r="M289" s="18">
        <v>18.399999999999999</v>
      </c>
      <c r="N289" s="18">
        <v>0.25</v>
      </c>
      <c r="O289" s="18" t="s">
        <v>815</v>
      </c>
      <c r="P289" s="22">
        <v>6.28</v>
      </c>
      <c r="Q289" s="23">
        <v>28.1</v>
      </c>
      <c r="R289" s="24">
        <v>0.95642709723855057</v>
      </c>
      <c r="S289" s="25">
        <v>62.748940654464775</v>
      </c>
      <c r="T289" s="24">
        <v>11.293313924050631</v>
      </c>
      <c r="U289" s="24">
        <v>3.9047966801160348</v>
      </c>
      <c r="V289" s="26">
        <v>15.198110604166665</v>
      </c>
      <c r="W289" s="186"/>
    </row>
    <row r="290" spans="1:24" s="104" customFormat="1">
      <c r="A290" s="96" t="s">
        <v>1649</v>
      </c>
      <c r="B290" s="236">
        <v>42943</v>
      </c>
      <c r="C290" s="96" t="s">
        <v>1683</v>
      </c>
      <c r="D290" s="237">
        <v>0.34375</v>
      </c>
      <c r="E290" s="96">
        <v>2</v>
      </c>
      <c r="F290" s="96">
        <v>0.5</v>
      </c>
      <c r="G290" s="96" t="s">
        <v>1656</v>
      </c>
      <c r="H290" s="96" t="s">
        <v>1045</v>
      </c>
      <c r="I290" s="96">
        <v>2.09</v>
      </c>
      <c r="J290" s="201">
        <v>1.0649999999999999</v>
      </c>
      <c r="K290" s="259">
        <v>0.50956937799043067</v>
      </c>
      <c r="L290" s="197">
        <v>0.5</v>
      </c>
      <c r="M290" s="96">
        <v>23</v>
      </c>
      <c r="N290" s="96">
        <v>7.86</v>
      </c>
      <c r="O290" s="96" t="s">
        <v>815</v>
      </c>
      <c r="P290" s="99">
        <v>5.49</v>
      </c>
      <c r="Q290" s="100">
        <v>1.5999999999999996</v>
      </c>
      <c r="R290" s="103">
        <v>0.77249880930806014</v>
      </c>
      <c r="S290" s="102">
        <v>32.174897393233493</v>
      </c>
      <c r="T290" s="103">
        <v>8.0436708860759509</v>
      </c>
      <c r="U290" s="103">
        <v>4.4982587180907165</v>
      </c>
      <c r="V290" s="260">
        <v>12.541929604166668</v>
      </c>
      <c r="W290" s="261"/>
      <c r="X290" s="262"/>
    </row>
    <row r="291" spans="1:24" s="104" customFormat="1">
      <c r="A291" s="96" t="s">
        <v>1667</v>
      </c>
      <c r="B291" s="236">
        <v>42943</v>
      </c>
      <c r="C291" s="96" t="s">
        <v>815</v>
      </c>
      <c r="D291" s="96" t="s">
        <v>815</v>
      </c>
      <c r="E291" s="96" t="s">
        <v>815</v>
      </c>
      <c r="F291" s="96" t="s">
        <v>815</v>
      </c>
      <c r="G291" s="96" t="s">
        <v>815</v>
      </c>
      <c r="H291" s="96" t="s">
        <v>815</v>
      </c>
      <c r="I291" s="96" t="s">
        <v>815</v>
      </c>
      <c r="J291" s="201" t="s">
        <v>815</v>
      </c>
      <c r="K291" s="96" t="s">
        <v>815</v>
      </c>
      <c r="L291" s="197" t="s">
        <v>815</v>
      </c>
      <c r="M291" s="96" t="s">
        <v>815</v>
      </c>
      <c r="N291" s="96" t="s">
        <v>815</v>
      </c>
      <c r="O291" s="96" t="s">
        <v>815</v>
      </c>
      <c r="P291" s="99">
        <v>7.05</v>
      </c>
      <c r="Q291" s="100">
        <v>63.4</v>
      </c>
      <c r="R291" s="103">
        <v>3.3107091827488286</v>
      </c>
      <c r="S291" s="102">
        <v>29.055097060454795</v>
      </c>
      <c r="T291" s="103">
        <v>26.351065822784811</v>
      </c>
      <c r="U291" s="103">
        <v>10.69381578138184</v>
      </c>
      <c r="V291" s="260">
        <v>37.044881604166648</v>
      </c>
      <c r="W291" s="261"/>
      <c r="X291" s="262"/>
    </row>
    <row r="292" spans="1:24" s="104" customFormat="1">
      <c r="A292" s="96" t="s">
        <v>1677</v>
      </c>
      <c r="B292" s="236">
        <v>42943</v>
      </c>
      <c r="C292" s="96" t="s">
        <v>815</v>
      </c>
      <c r="D292" s="96" t="s">
        <v>815</v>
      </c>
      <c r="E292" s="96" t="s">
        <v>815</v>
      </c>
      <c r="F292" s="96" t="s">
        <v>815</v>
      </c>
      <c r="G292" s="96" t="s">
        <v>815</v>
      </c>
      <c r="H292" s="96" t="s">
        <v>815</v>
      </c>
      <c r="I292" s="96" t="s">
        <v>815</v>
      </c>
      <c r="J292" s="201" t="s">
        <v>815</v>
      </c>
      <c r="K292" s="96" t="s">
        <v>815</v>
      </c>
      <c r="L292" s="197" t="s">
        <v>815</v>
      </c>
      <c r="M292" s="96" t="s">
        <v>815</v>
      </c>
      <c r="N292" s="96" t="s">
        <v>815</v>
      </c>
      <c r="O292" s="96" t="s">
        <v>815</v>
      </c>
      <c r="P292" s="99">
        <v>5.68</v>
      </c>
      <c r="Q292" s="100">
        <v>71.7</v>
      </c>
      <c r="R292" s="103">
        <v>1.3978549882717277</v>
      </c>
      <c r="S292" s="102">
        <v>77.723982251802539</v>
      </c>
      <c r="T292" s="103">
        <v>6.7245088607594905</v>
      </c>
      <c r="U292" s="103">
        <v>3.4644023475738437</v>
      </c>
      <c r="V292" s="260">
        <v>10.188911208333334</v>
      </c>
      <c r="W292" s="261"/>
      <c r="X292" s="262"/>
    </row>
    <row r="293" spans="1:24" s="104" customFormat="1">
      <c r="A293" s="96" t="s">
        <v>1653</v>
      </c>
      <c r="B293" s="236">
        <v>42943</v>
      </c>
      <c r="C293" s="96" t="s">
        <v>1684</v>
      </c>
      <c r="D293" s="96" t="s">
        <v>815</v>
      </c>
      <c r="E293" s="96">
        <v>2</v>
      </c>
      <c r="F293" s="96">
        <v>1</v>
      </c>
      <c r="G293" s="96" t="s">
        <v>1659</v>
      </c>
      <c r="H293" s="96" t="s">
        <v>1688</v>
      </c>
      <c r="I293" s="96">
        <v>7.75</v>
      </c>
      <c r="J293" s="201">
        <v>1.27</v>
      </c>
      <c r="K293" s="259">
        <v>0.16387096774193549</v>
      </c>
      <c r="L293" s="197">
        <v>0.5</v>
      </c>
      <c r="M293" s="96">
        <v>23.2</v>
      </c>
      <c r="N293" s="96">
        <v>7.36</v>
      </c>
      <c r="O293" s="96" t="s">
        <v>815</v>
      </c>
      <c r="P293" s="99">
        <v>6.9</v>
      </c>
      <c r="Q293" s="100">
        <v>13.299999999999997</v>
      </c>
      <c r="R293" s="103">
        <v>1.103569727582943</v>
      </c>
      <c r="S293" s="102">
        <v>32.174900000000001</v>
      </c>
      <c r="T293" s="103">
        <v>10.360248101265823</v>
      </c>
      <c r="U293" s="103">
        <v>0.66931050290084337</v>
      </c>
      <c r="V293" s="260">
        <v>11.029558604166667</v>
      </c>
      <c r="W293" s="261"/>
      <c r="X293" s="262"/>
    </row>
    <row r="294" spans="1:24">
      <c r="A294" s="18" t="s">
        <v>1653</v>
      </c>
      <c r="B294" s="19">
        <v>42943</v>
      </c>
      <c r="C294" s="18" t="s">
        <v>1684</v>
      </c>
      <c r="D294" s="18" t="s">
        <v>815</v>
      </c>
      <c r="E294" s="18">
        <v>2</v>
      </c>
      <c r="F294" s="18">
        <v>1</v>
      </c>
      <c r="G294" s="18" t="s">
        <v>1659</v>
      </c>
      <c r="H294" s="18" t="s">
        <v>1688</v>
      </c>
      <c r="I294" s="18">
        <v>7.75</v>
      </c>
      <c r="J294" s="200">
        <v>1.27</v>
      </c>
      <c r="K294" s="21">
        <v>0.16387096774193549</v>
      </c>
      <c r="L294" s="196">
        <v>2</v>
      </c>
      <c r="M294" s="18">
        <v>22.9</v>
      </c>
      <c r="N294" s="18">
        <v>7.36</v>
      </c>
      <c r="O294" s="18" t="s">
        <v>815</v>
      </c>
      <c r="P294" s="27" t="s">
        <v>811</v>
      </c>
      <c r="Q294" s="27" t="s">
        <v>811</v>
      </c>
      <c r="R294" s="27" t="s">
        <v>811</v>
      </c>
      <c r="S294" s="27" t="s">
        <v>811</v>
      </c>
      <c r="T294" s="27" t="s">
        <v>811</v>
      </c>
      <c r="U294" s="27" t="s">
        <v>811</v>
      </c>
      <c r="V294" s="27" t="s">
        <v>811</v>
      </c>
      <c r="W294" s="186"/>
    </row>
    <row r="295" spans="1:24">
      <c r="A295" s="18" t="s">
        <v>1653</v>
      </c>
      <c r="B295" s="19">
        <v>42943</v>
      </c>
      <c r="C295" s="18" t="s">
        <v>1684</v>
      </c>
      <c r="D295" s="18" t="s">
        <v>815</v>
      </c>
      <c r="E295" s="18">
        <v>2</v>
      </c>
      <c r="F295" s="18">
        <v>1</v>
      </c>
      <c r="G295" s="18" t="s">
        <v>1659</v>
      </c>
      <c r="H295" s="18" t="s">
        <v>1688</v>
      </c>
      <c r="I295" s="18">
        <v>7.75</v>
      </c>
      <c r="J295" s="200">
        <v>1.27</v>
      </c>
      <c r="K295" s="21">
        <v>0.16387096774193549</v>
      </c>
      <c r="L295" s="196">
        <v>4</v>
      </c>
      <c r="M295" s="18">
        <v>22.3</v>
      </c>
      <c r="N295" s="18">
        <v>5.69</v>
      </c>
      <c r="O295" s="18" t="s">
        <v>815</v>
      </c>
      <c r="P295" s="27" t="s">
        <v>811</v>
      </c>
      <c r="Q295" s="27" t="s">
        <v>811</v>
      </c>
      <c r="R295" s="27" t="s">
        <v>811</v>
      </c>
      <c r="S295" s="27" t="s">
        <v>811</v>
      </c>
      <c r="T295" s="27" t="s">
        <v>811</v>
      </c>
      <c r="U295" s="27" t="s">
        <v>811</v>
      </c>
      <c r="V295" s="27" t="s">
        <v>811</v>
      </c>
      <c r="W295" s="186"/>
    </row>
    <row r="296" spans="1:24">
      <c r="A296" s="18" t="s">
        <v>1653</v>
      </c>
      <c r="B296" s="19">
        <v>42943</v>
      </c>
      <c r="C296" s="18" t="s">
        <v>1684</v>
      </c>
      <c r="D296" s="18" t="s">
        <v>815</v>
      </c>
      <c r="E296" s="18">
        <v>2</v>
      </c>
      <c r="F296" s="18">
        <v>1</v>
      </c>
      <c r="G296" s="18" t="s">
        <v>1659</v>
      </c>
      <c r="H296" s="18" t="s">
        <v>1688</v>
      </c>
      <c r="I296" s="18">
        <v>7.75</v>
      </c>
      <c r="J296" s="200">
        <v>1.27</v>
      </c>
      <c r="K296" s="21">
        <v>0.16387096774193549</v>
      </c>
      <c r="L296" s="196">
        <v>6</v>
      </c>
      <c r="M296" s="18">
        <v>22.1</v>
      </c>
      <c r="N296" s="18">
        <v>5.42</v>
      </c>
      <c r="O296" s="18" t="s">
        <v>815</v>
      </c>
      <c r="P296" s="27" t="s">
        <v>811</v>
      </c>
      <c r="Q296" s="27" t="s">
        <v>811</v>
      </c>
      <c r="R296" s="27" t="s">
        <v>811</v>
      </c>
      <c r="S296" s="27" t="s">
        <v>811</v>
      </c>
      <c r="T296" s="27" t="s">
        <v>811</v>
      </c>
      <c r="U296" s="27" t="s">
        <v>811</v>
      </c>
      <c r="V296" s="27" t="s">
        <v>811</v>
      </c>
      <c r="W296" s="186"/>
    </row>
    <row r="297" spans="1:24">
      <c r="A297" s="18" t="s">
        <v>1653</v>
      </c>
      <c r="B297" s="19">
        <v>42943</v>
      </c>
      <c r="C297" s="18" t="s">
        <v>1684</v>
      </c>
      <c r="D297" s="18" t="s">
        <v>815</v>
      </c>
      <c r="E297" s="18">
        <v>2</v>
      </c>
      <c r="F297" s="18">
        <v>1</v>
      </c>
      <c r="G297" s="18" t="s">
        <v>1659</v>
      </c>
      <c r="H297" s="18" t="s">
        <v>1688</v>
      </c>
      <c r="I297" s="18">
        <v>7.75</v>
      </c>
      <c r="J297" s="200">
        <v>1.27</v>
      </c>
      <c r="K297" s="21">
        <v>0.16387096774193549</v>
      </c>
      <c r="L297" s="196">
        <v>7</v>
      </c>
      <c r="M297" s="18">
        <v>21.4</v>
      </c>
      <c r="N297" s="18">
        <v>2.6</v>
      </c>
      <c r="O297" s="18" t="s">
        <v>815</v>
      </c>
      <c r="P297" s="22">
        <v>6.37</v>
      </c>
      <c r="Q297" s="23">
        <v>26</v>
      </c>
      <c r="R297" s="24">
        <v>1.9864255096492973</v>
      </c>
      <c r="S297" s="25">
        <v>68.052601220188564</v>
      </c>
      <c r="T297" s="24">
        <v>16.811272151898727</v>
      </c>
      <c r="U297" s="24">
        <v>8.5159114522679378</v>
      </c>
      <c r="V297" s="26">
        <v>25.327183604166663</v>
      </c>
      <c r="W297" s="186"/>
    </row>
    <row r="298" spans="1:24" s="104" customFormat="1">
      <c r="A298" s="96" t="s">
        <v>1664</v>
      </c>
      <c r="B298" s="236">
        <v>42943</v>
      </c>
      <c r="C298" s="96" t="s">
        <v>815</v>
      </c>
      <c r="D298" s="96" t="s">
        <v>815</v>
      </c>
      <c r="E298" s="96" t="s">
        <v>815</v>
      </c>
      <c r="F298" s="96" t="s">
        <v>815</v>
      </c>
      <c r="G298" s="96" t="s">
        <v>815</v>
      </c>
      <c r="H298" s="96" t="s">
        <v>815</v>
      </c>
      <c r="I298" s="96" t="s">
        <v>815</v>
      </c>
      <c r="J298" s="201" t="s">
        <v>815</v>
      </c>
      <c r="K298" s="96" t="s">
        <v>815</v>
      </c>
      <c r="L298" s="197" t="s">
        <v>815</v>
      </c>
      <c r="M298" s="96" t="s">
        <v>815</v>
      </c>
      <c r="N298" s="96" t="s">
        <v>815</v>
      </c>
      <c r="O298" s="96" t="s">
        <v>815</v>
      </c>
      <c r="P298" s="99">
        <v>6.62</v>
      </c>
      <c r="Q298" s="100">
        <v>21.7</v>
      </c>
      <c r="R298" s="103">
        <v>1.839282879304905</v>
      </c>
      <c r="S298" s="102">
        <v>62.436960621186898</v>
      </c>
      <c r="T298" s="103">
        <v>5.9724256329113921</v>
      </c>
      <c r="U298" s="103">
        <v>4.3354338722969423</v>
      </c>
      <c r="V298" s="260">
        <v>10.307859505208334</v>
      </c>
      <c r="W298" s="261"/>
      <c r="X298" s="262"/>
    </row>
    <row r="299" spans="1:24" s="104" customFormat="1">
      <c r="A299" s="96" t="s">
        <v>1669</v>
      </c>
      <c r="B299" s="236">
        <v>42943</v>
      </c>
      <c r="C299" s="96" t="s">
        <v>1686</v>
      </c>
      <c r="D299" s="237">
        <v>0.35416666666666669</v>
      </c>
      <c r="E299" s="96">
        <v>3</v>
      </c>
      <c r="F299" s="96">
        <v>5</v>
      </c>
      <c r="G299" s="96" t="s">
        <v>1656</v>
      </c>
      <c r="H299" s="96" t="s">
        <v>1045</v>
      </c>
      <c r="I299" s="96">
        <v>2.5</v>
      </c>
      <c r="J299" s="201">
        <v>2.5</v>
      </c>
      <c r="K299" s="259">
        <v>1</v>
      </c>
      <c r="L299" s="197">
        <v>0.5</v>
      </c>
      <c r="M299" s="96">
        <v>23.2</v>
      </c>
      <c r="N299" s="96">
        <v>7.06</v>
      </c>
      <c r="O299" s="96" t="s">
        <v>815</v>
      </c>
      <c r="P299" s="263" t="s">
        <v>811</v>
      </c>
      <c r="Q299" s="263" t="s">
        <v>811</v>
      </c>
      <c r="R299" s="263" t="s">
        <v>811</v>
      </c>
      <c r="S299" s="263" t="s">
        <v>811</v>
      </c>
      <c r="T299" s="263" t="s">
        <v>811</v>
      </c>
      <c r="U299" s="263" t="s">
        <v>811</v>
      </c>
      <c r="V299" s="263" t="s">
        <v>811</v>
      </c>
      <c r="W299" s="261"/>
      <c r="X299" s="262"/>
    </row>
    <row r="300" spans="1:24" s="253" customFormat="1">
      <c r="A300" s="242" t="s">
        <v>1669</v>
      </c>
      <c r="B300" s="240">
        <v>42943</v>
      </c>
      <c r="C300" s="242" t="s">
        <v>1686</v>
      </c>
      <c r="D300" s="241">
        <v>0.35416666666666669</v>
      </c>
      <c r="E300" s="242">
        <v>3</v>
      </c>
      <c r="F300" s="242">
        <v>5</v>
      </c>
      <c r="G300" s="242" t="s">
        <v>1656</v>
      </c>
      <c r="H300" s="242" t="s">
        <v>1045</v>
      </c>
      <c r="I300" s="242">
        <v>2.5</v>
      </c>
      <c r="J300" s="244">
        <v>2.5</v>
      </c>
      <c r="K300" s="274">
        <v>1</v>
      </c>
      <c r="L300" s="275">
        <v>1</v>
      </c>
      <c r="M300" s="242" t="s">
        <v>815</v>
      </c>
      <c r="N300" s="242" t="s">
        <v>815</v>
      </c>
      <c r="O300" s="242" t="s">
        <v>815</v>
      </c>
      <c r="P300" s="247">
        <v>5.85</v>
      </c>
      <c r="Q300" s="248">
        <v>2.5</v>
      </c>
      <c r="R300" s="250">
        <v>0.73571315172196206</v>
      </c>
      <c r="S300" s="256">
        <v>30.614997226844146</v>
      </c>
      <c r="T300" s="250">
        <v>2.9278962025316448</v>
      </c>
      <c r="U300" s="250">
        <v>0.51924353357946584</v>
      </c>
      <c r="V300" s="277">
        <v>3.4471397361111107</v>
      </c>
      <c r="W300" s="278"/>
      <c r="X300" s="279"/>
    </row>
    <row r="301" spans="1:24">
      <c r="A301" s="18" t="s">
        <v>1669</v>
      </c>
      <c r="B301" s="19">
        <v>42943</v>
      </c>
      <c r="C301" s="18" t="s">
        <v>1686</v>
      </c>
      <c r="D301" s="20">
        <v>0.35416666666666669</v>
      </c>
      <c r="E301" s="18">
        <v>3</v>
      </c>
      <c r="F301" s="18">
        <v>5</v>
      </c>
      <c r="G301" s="18" t="s">
        <v>1656</v>
      </c>
      <c r="H301" s="18" t="s">
        <v>1045</v>
      </c>
      <c r="I301" s="18">
        <v>2.5</v>
      </c>
      <c r="J301" s="200">
        <v>2.5</v>
      </c>
      <c r="K301" s="21">
        <v>1</v>
      </c>
      <c r="L301" s="275">
        <v>2</v>
      </c>
      <c r="M301" s="18">
        <v>23.2</v>
      </c>
      <c r="N301" s="18">
        <v>7.1</v>
      </c>
      <c r="O301" s="18" t="s">
        <v>815</v>
      </c>
      <c r="P301" s="27" t="s">
        <v>811</v>
      </c>
      <c r="Q301" s="27" t="s">
        <v>811</v>
      </c>
      <c r="R301" s="27" t="s">
        <v>811</v>
      </c>
      <c r="S301" s="27" t="s">
        <v>811</v>
      </c>
      <c r="T301" s="27" t="s">
        <v>811</v>
      </c>
      <c r="U301" s="27" t="s">
        <v>811</v>
      </c>
      <c r="V301" s="27" t="s">
        <v>811</v>
      </c>
      <c r="W301" s="186"/>
    </row>
    <row r="302" spans="1:24" s="104" customFormat="1">
      <c r="A302" s="96" t="s">
        <v>1558</v>
      </c>
      <c r="B302" s="236">
        <v>42943</v>
      </c>
      <c r="C302" s="96" t="s">
        <v>1687</v>
      </c>
      <c r="D302" s="96" t="s">
        <v>815</v>
      </c>
      <c r="E302" s="96">
        <v>2</v>
      </c>
      <c r="F302" s="96">
        <v>1</v>
      </c>
      <c r="G302" s="96" t="s">
        <v>1656</v>
      </c>
      <c r="H302" s="96" t="s">
        <v>1045</v>
      </c>
      <c r="I302" s="96">
        <v>8.4</v>
      </c>
      <c r="J302" s="201">
        <v>1.25</v>
      </c>
      <c r="K302" s="259">
        <v>0.14880952380952381</v>
      </c>
      <c r="L302" s="197">
        <v>0.5</v>
      </c>
      <c r="M302" s="96">
        <v>22.6</v>
      </c>
      <c r="N302" s="96">
        <v>8.07</v>
      </c>
      <c r="O302" s="96" t="s">
        <v>815</v>
      </c>
      <c r="P302" s="99">
        <v>7.35</v>
      </c>
      <c r="Q302" s="100">
        <v>31.7</v>
      </c>
      <c r="R302" s="103">
        <v>0.8828557820663544</v>
      </c>
      <c r="S302" s="102">
        <v>29.991037160288407</v>
      </c>
      <c r="T302" s="103">
        <v>16.05516708860759</v>
      </c>
      <c r="U302" s="103">
        <v>2.5000000000000001E-2</v>
      </c>
      <c r="V302" s="260">
        <v>16.080167088607588</v>
      </c>
      <c r="W302" s="261"/>
      <c r="X302" s="262"/>
    </row>
    <row r="303" spans="1:24">
      <c r="A303" s="18" t="s">
        <v>1558</v>
      </c>
      <c r="B303" s="19">
        <v>42943</v>
      </c>
      <c r="C303" s="18" t="s">
        <v>1687</v>
      </c>
      <c r="D303" s="18" t="s">
        <v>815</v>
      </c>
      <c r="E303" s="18">
        <v>2</v>
      </c>
      <c r="F303" s="18">
        <v>1</v>
      </c>
      <c r="G303" s="18" t="s">
        <v>1656</v>
      </c>
      <c r="H303" s="18" t="s">
        <v>1045</v>
      </c>
      <c r="I303" s="18">
        <v>8.4</v>
      </c>
      <c r="J303" s="200">
        <v>1.25</v>
      </c>
      <c r="K303" s="21">
        <v>0.14880952380952381</v>
      </c>
      <c r="L303" s="196">
        <v>2</v>
      </c>
      <c r="M303" s="18">
        <v>22.6</v>
      </c>
      <c r="N303" s="18">
        <v>8.2799999999999994</v>
      </c>
      <c r="O303" s="18" t="s">
        <v>815</v>
      </c>
      <c r="P303" s="27" t="s">
        <v>811</v>
      </c>
      <c r="Q303" s="27" t="s">
        <v>811</v>
      </c>
      <c r="R303" s="27" t="s">
        <v>811</v>
      </c>
      <c r="S303" s="27" t="s">
        <v>811</v>
      </c>
      <c r="T303" s="27" t="s">
        <v>811</v>
      </c>
      <c r="U303" s="27" t="s">
        <v>811</v>
      </c>
      <c r="V303" s="27" t="s">
        <v>811</v>
      </c>
      <c r="W303" s="186"/>
    </row>
    <row r="304" spans="1:24">
      <c r="A304" s="18" t="s">
        <v>1558</v>
      </c>
      <c r="B304" s="19">
        <v>42943</v>
      </c>
      <c r="C304" s="18" t="s">
        <v>1687</v>
      </c>
      <c r="D304" s="18" t="s">
        <v>815</v>
      </c>
      <c r="E304" s="18">
        <v>2</v>
      </c>
      <c r="F304" s="18">
        <v>1</v>
      </c>
      <c r="G304" s="18" t="s">
        <v>1656</v>
      </c>
      <c r="H304" s="18" t="s">
        <v>1045</v>
      </c>
      <c r="I304" s="18">
        <v>8.4</v>
      </c>
      <c r="J304" s="200">
        <v>1.25</v>
      </c>
      <c r="K304" s="21">
        <v>0.14880952380952381</v>
      </c>
      <c r="L304" s="196">
        <v>4</v>
      </c>
      <c r="M304" s="18">
        <v>17.8</v>
      </c>
      <c r="N304" s="18">
        <v>0.69</v>
      </c>
      <c r="O304" s="18" t="s">
        <v>815</v>
      </c>
      <c r="P304" s="27" t="s">
        <v>811</v>
      </c>
      <c r="Q304" s="27" t="s">
        <v>811</v>
      </c>
      <c r="R304" s="27" t="s">
        <v>811</v>
      </c>
      <c r="S304" s="27" t="s">
        <v>811</v>
      </c>
      <c r="T304" s="27" t="s">
        <v>811</v>
      </c>
      <c r="U304" s="27" t="s">
        <v>811</v>
      </c>
      <c r="V304" s="27" t="s">
        <v>811</v>
      </c>
      <c r="W304" s="186"/>
    </row>
    <row r="305" spans="1:24">
      <c r="A305" s="18" t="s">
        <v>1558</v>
      </c>
      <c r="B305" s="19">
        <v>42943</v>
      </c>
      <c r="C305" s="18" t="s">
        <v>1687</v>
      </c>
      <c r="D305" s="18" t="s">
        <v>815</v>
      </c>
      <c r="E305" s="18">
        <v>2</v>
      </c>
      <c r="F305" s="18">
        <v>1</v>
      </c>
      <c r="G305" s="18" t="s">
        <v>1656</v>
      </c>
      <c r="H305" s="18" t="s">
        <v>1045</v>
      </c>
      <c r="I305" s="18">
        <v>8.4</v>
      </c>
      <c r="J305" s="200">
        <v>1.25</v>
      </c>
      <c r="K305" s="21">
        <v>0.14880952380952381</v>
      </c>
      <c r="L305" s="196">
        <v>6</v>
      </c>
      <c r="M305" s="18">
        <v>10.3</v>
      </c>
      <c r="N305" s="18">
        <v>0.11</v>
      </c>
      <c r="O305" s="18" t="s">
        <v>815</v>
      </c>
      <c r="P305" s="27" t="s">
        <v>811</v>
      </c>
      <c r="Q305" s="27" t="s">
        <v>811</v>
      </c>
      <c r="R305" s="27" t="s">
        <v>811</v>
      </c>
      <c r="S305" s="27" t="s">
        <v>811</v>
      </c>
      <c r="T305" s="27" t="s">
        <v>811</v>
      </c>
      <c r="U305" s="27" t="s">
        <v>811</v>
      </c>
      <c r="V305" s="27" t="s">
        <v>811</v>
      </c>
      <c r="W305" s="186"/>
    </row>
    <row r="306" spans="1:24">
      <c r="A306" s="18" t="s">
        <v>1558</v>
      </c>
      <c r="B306" s="19">
        <v>42943</v>
      </c>
      <c r="C306" s="18" t="s">
        <v>1687</v>
      </c>
      <c r="D306" s="18" t="s">
        <v>815</v>
      </c>
      <c r="E306" s="18">
        <v>2</v>
      </c>
      <c r="F306" s="18">
        <v>1</v>
      </c>
      <c r="G306" s="18" t="s">
        <v>1656</v>
      </c>
      <c r="H306" s="18" t="s">
        <v>1045</v>
      </c>
      <c r="I306" s="18">
        <v>8.4</v>
      </c>
      <c r="J306" s="200">
        <v>1.25</v>
      </c>
      <c r="K306" s="21">
        <v>0.14880952380952381</v>
      </c>
      <c r="L306" s="196">
        <v>7.9</v>
      </c>
      <c r="M306" s="18" t="s">
        <v>815</v>
      </c>
      <c r="N306" s="18" t="s">
        <v>815</v>
      </c>
      <c r="O306" s="18" t="s">
        <v>815</v>
      </c>
      <c r="P306" s="22">
        <v>6.65</v>
      </c>
      <c r="Q306" s="23">
        <v>102.7</v>
      </c>
      <c r="R306" s="24">
        <v>9.3858266940541526</v>
      </c>
      <c r="S306" s="25">
        <v>248.68904048807542</v>
      </c>
      <c r="T306" s="24">
        <v>5.7592683544303798</v>
      </c>
      <c r="U306" s="24">
        <v>35.784599249736289</v>
      </c>
      <c r="V306" s="26">
        <v>41.543867604166671</v>
      </c>
      <c r="W306" s="186"/>
    </row>
    <row r="307" spans="1:24" s="104" customFormat="1">
      <c r="A307" s="96" t="s">
        <v>1649</v>
      </c>
      <c r="B307" s="236">
        <v>42957</v>
      </c>
      <c r="C307" s="96" t="s">
        <v>1683</v>
      </c>
      <c r="D307" s="237">
        <v>0.34375</v>
      </c>
      <c r="E307" s="96">
        <v>1</v>
      </c>
      <c r="F307" s="96">
        <v>2</v>
      </c>
      <c r="G307" s="96" t="s">
        <v>1656</v>
      </c>
      <c r="H307" s="96" t="s">
        <v>1689</v>
      </c>
      <c r="I307" s="96">
        <v>1.96</v>
      </c>
      <c r="J307" s="201">
        <v>1.96</v>
      </c>
      <c r="K307" s="259">
        <v>1</v>
      </c>
      <c r="L307" s="197">
        <v>0.5</v>
      </c>
      <c r="M307" s="96">
        <v>24.5</v>
      </c>
      <c r="N307" s="96">
        <v>7.34</v>
      </c>
      <c r="O307" s="96" t="s">
        <v>815</v>
      </c>
      <c r="P307" s="99">
        <v>5.25</v>
      </c>
      <c r="Q307" s="100">
        <v>1.1000000000000001</v>
      </c>
      <c r="R307" s="103">
        <v>0.69892749413586386</v>
      </c>
      <c r="S307" s="102">
        <v>34.670737659456464</v>
      </c>
      <c r="T307" s="103">
        <v>7.5610506329113933</v>
      </c>
      <c r="U307" s="103">
        <v>2.1340629712552728</v>
      </c>
      <c r="V307" s="260">
        <v>9.6951136041666661</v>
      </c>
      <c r="W307" s="261"/>
      <c r="X307" s="262"/>
    </row>
    <row r="308" spans="1:24" s="104" customFormat="1">
      <c r="A308" s="96" t="s">
        <v>1644</v>
      </c>
      <c r="B308" s="236">
        <v>42957</v>
      </c>
      <c r="C308" s="96" t="s">
        <v>1672</v>
      </c>
      <c r="D308" s="237">
        <v>0.29166666666666669</v>
      </c>
      <c r="E308" s="96">
        <v>1</v>
      </c>
      <c r="F308" s="96">
        <v>0</v>
      </c>
      <c r="G308" s="96" t="s">
        <v>815</v>
      </c>
      <c r="H308" s="96" t="s">
        <v>1045</v>
      </c>
      <c r="I308" s="96">
        <v>9.8000000000000007</v>
      </c>
      <c r="J308" s="201">
        <v>5.25</v>
      </c>
      <c r="K308" s="259">
        <v>0.5357142857142857</v>
      </c>
      <c r="L308" s="197">
        <v>0.5</v>
      </c>
      <c r="M308" s="96">
        <v>24.4</v>
      </c>
      <c r="N308" s="96">
        <v>7.64</v>
      </c>
      <c r="O308" s="96" t="s">
        <v>815</v>
      </c>
      <c r="P308" s="99">
        <v>6.81</v>
      </c>
      <c r="Q308" s="100">
        <v>14.8</v>
      </c>
      <c r="R308" s="103">
        <v>0.50294684639265053</v>
      </c>
      <c r="S308" s="102">
        <v>25.935296727676093</v>
      </c>
      <c r="T308" s="103">
        <v>2.3648392405063294</v>
      </c>
      <c r="U308" s="103">
        <v>0.48012336366033725</v>
      </c>
      <c r="V308" s="260">
        <v>2.8449626041666667</v>
      </c>
      <c r="W308" s="261"/>
      <c r="X308" s="262"/>
    </row>
    <row r="309" spans="1:24">
      <c r="A309" s="18" t="s">
        <v>1644</v>
      </c>
      <c r="B309" s="19">
        <v>42957</v>
      </c>
      <c r="C309" s="18" t="s">
        <v>1672</v>
      </c>
      <c r="D309" s="20">
        <v>0.29166666666666669</v>
      </c>
      <c r="E309" s="18">
        <v>1</v>
      </c>
      <c r="F309" s="18">
        <v>0</v>
      </c>
      <c r="G309" s="18" t="s">
        <v>815</v>
      </c>
      <c r="H309" s="18" t="s">
        <v>1045</v>
      </c>
      <c r="I309" s="18">
        <v>9.8000000000000007</v>
      </c>
      <c r="J309" s="200">
        <v>5.25</v>
      </c>
      <c r="K309" s="21">
        <v>0.5357142857142857</v>
      </c>
      <c r="L309" s="196">
        <v>2</v>
      </c>
      <c r="M309" s="18">
        <v>24.5</v>
      </c>
      <c r="N309" s="18">
        <v>7.92</v>
      </c>
      <c r="O309" s="18" t="s">
        <v>815</v>
      </c>
      <c r="P309" s="27" t="s">
        <v>811</v>
      </c>
      <c r="Q309" s="27" t="s">
        <v>811</v>
      </c>
      <c r="R309" s="27" t="s">
        <v>811</v>
      </c>
      <c r="S309" s="27" t="s">
        <v>811</v>
      </c>
      <c r="T309" s="27" t="s">
        <v>811</v>
      </c>
      <c r="U309" s="27" t="s">
        <v>811</v>
      </c>
      <c r="V309" s="27" t="s">
        <v>811</v>
      </c>
      <c r="W309" s="186"/>
    </row>
    <row r="310" spans="1:24">
      <c r="A310" s="18" t="s">
        <v>1644</v>
      </c>
      <c r="B310" s="19">
        <v>42957</v>
      </c>
      <c r="C310" s="18" t="s">
        <v>1672</v>
      </c>
      <c r="D310" s="20">
        <v>0.29166666666666669</v>
      </c>
      <c r="E310" s="18">
        <v>1</v>
      </c>
      <c r="F310" s="18">
        <v>0</v>
      </c>
      <c r="G310" s="18" t="s">
        <v>815</v>
      </c>
      <c r="H310" s="18" t="s">
        <v>1045</v>
      </c>
      <c r="I310" s="18">
        <v>9.8000000000000007</v>
      </c>
      <c r="J310" s="200">
        <v>5.25</v>
      </c>
      <c r="K310" s="21">
        <v>0.5357142857142857</v>
      </c>
      <c r="L310" s="196">
        <v>4</v>
      </c>
      <c r="M310" s="18">
        <v>24.3</v>
      </c>
      <c r="N310" s="18">
        <v>7.54</v>
      </c>
      <c r="O310" s="18" t="s">
        <v>815</v>
      </c>
      <c r="P310" s="27" t="s">
        <v>811</v>
      </c>
      <c r="Q310" s="27" t="s">
        <v>811</v>
      </c>
      <c r="R310" s="27" t="s">
        <v>811</v>
      </c>
      <c r="S310" s="27" t="s">
        <v>811</v>
      </c>
      <c r="T310" s="27" t="s">
        <v>811</v>
      </c>
      <c r="U310" s="27" t="s">
        <v>811</v>
      </c>
      <c r="V310" s="27" t="s">
        <v>811</v>
      </c>
      <c r="W310" s="186"/>
    </row>
    <row r="311" spans="1:24">
      <c r="A311" s="18" t="s">
        <v>1644</v>
      </c>
      <c r="B311" s="19">
        <v>42957</v>
      </c>
      <c r="C311" s="18" t="s">
        <v>1672</v>
      </c>
      <c r="D311" s="20">
        <v>0.29166666666666669</v>
      </c>
      <c r="E311" s="18">
        <v>1</v>
      </c>
      <c r="F311" s="18">
        <v>0</v>
      </c>
      <c r="G311" s="18" t="s">
        <v>815</v>
      </c>
      <c r="H311" s="18" t="s">
        <v>1045</v>
      </c>
      <c r="I311" s="18">
        <v>9.8000000000000007</v>
      </c>
      <c r="J311" s="200">
        <v>5.25</v>
      </c>
      <c r="K311" s="21">
        <v>0.5357142857142857</v>
      </c>
      <c r="L311" s="196">
        <v>6</v>
      </c>
      <c r="M311" s="18">
        <v>24</v>
      </c>
      <c r="N311" s="18">
        <v>7.37</v>
      </c>
      <c r="O311" s="18" t="s">
        <v>815</v>
      </c>
      <c r="P311" s="27" t="s">
        <v>811</v>
      </c>
      <c r="Q311" s="27" t="s">
        <v>811</v>
      </c>
      <c r="R311" s="27" t="s">
        <v>811</v>
      </c>
      <c r="S311" s="27" t="s">
        <v>811</v>
      </c>
      <c r="T311" s="27" t="s">
        <v>811</v>
      </c>
      <c r="U311" s="27" t="s">
        <v>811</v>
      </c>
      <c r="V311" s="27" t="s">
        <v>811</v>
      </c>
      <c r="W311" s="186"/>
    </row>
    <row r="312" spans="1:24">
      <c r="A312" s="18" t="s">
        <v>1644</v>
      </c>
      <c r="B312" s="19">
        <v>42957</v>
      </c>
      <c r="C312" s="18" t="s">
        <v>1672</v>
      </c>
      <c r="D312" s="20">
        <v>0.29166666666666669</v>
      </c>
      <c r="E312" s="18">
        <v>1</v>
      </c>
      <c r="F312" s="18">
        <v>0</v>
      </c>
      <c r="G312" s="18" t="s">
        <v>815</v>
      </c>
      <c r="H312" s="18" t="s">
        <v>1045</v>
      </c>
      <c r="I312" s="18">
        <v>9.8000000000000007</v>
      </c>
      <c r="J312" s="200">
        <v>5.25</v>
      </c>
      <c r="K312" s="21">
        <v>0.5357142857142857</v>
      </c>
      <c r="L312" s="196">
        <v>8</v>
      </c>
      <c r="M312" s="18">
        <v>20.8</v>
      </c>
      <c r="N312" s="18">
        <v>1.87</v>
      </c>
      <c r="O312" s="18" t="s">
        <v>815</v>
      </c>
      <c r="P312" s="27" t="s">
        <v>811</v>
      </c>
      <c r="Q312" s="27" t="s">
        <v>811</v>
      </c>
      <c r="R312" s="27" t="s">
        <v>811</v>
      </c>
      <c r="S312" s="27" t="s">
        <v>811</v>
      </c>
      <c r="T312" s="27" t="s">
        <v>811</v>
      </c>
      <c r="U312" s="27" t="s">
        <v>811</v>
      </c>
      <c r="V312" s="27" t="s">
        <v>811</v>
      </c>
      <c r="W312" s="186"/>
    </row>
    <row r="313" spans="1:24">
      <c r="A313" s="18" t="s">
        <v>1644</v>
      </c>
      <c r="B313" s="19">
        <v>42957</v>
      </c>
      <c r="C313" s="18" t="s">
        <v>1672</v>
      </c>
      <c r="D313" s="20">
        <v>0.29166666666666669</v>
      </c>
      <c r="E313" s="18">
        <v>1</v>
      </c>
      <c r="F313" s="18">
        <v>0</v>
      </c>
      <c r="G313" s="18" t="s">
        <v>815</v>
      </c>
      <c r="H313" s="18" t="s">
        <v>1045</v>
      </c>
      <c r="I313" s="18">
        <v>9.8000000000000007</v>
      </c>
      <c r="J313" s="200">
        <v>5.25</v>
      </c>
      <c r="K313" s="21">
        <v>0.5357142857142857</v>
      </c>
      <c r="L313" s="196">
        <v>9</v>
      </c>
      <c r="M313" s="18">
        <v>18.899999999999999</v>
      </c>
      <c r="N313" s="18">
        <v>0.26</v>
      </c>
      <c r="O313" s="18" t="s">
        <v>815</v>
      </c>
      <c r="P313" s="22">
        <v>6.39</v>
      </c>
      <c r="Q313" s="23">
        <v>28.5</v>
      </c>
      <c r="R313" s="24">
        <v>1.103569727582943</v>
      </c>
      <c r="S313" s="25">
        <v>50.269739323349967</v>
      </c>
      <c r="T313" s="24">
        <v>7.7380113924050624</v>
      </c>
      <c r="U313" s="24">
        <v>30.399844211761604</v>
      </c>
      <c r="V313" s="26">
        <v>38.137855604166667</v>
      </c>
      <c r="W313" s="186"/>
    </row>
    <row r="314" spans="1:24" s="104" customFormat="1">
      <c r="A314" s="96" t="s">
        <v>1677</v>
      </c>
      <c r="B314" s="236">
        <v>42957</v>
      </c>
      <c r="C314" s="96" t="s">
        <v>815</v>
      </c>
      <c r="D314" s="96" t="s">
        <v>815</v>
      </c>
      <c r="E314" s="96" t="s">
        <v>815</v>
      </c>
      <c r="F314" s="96" t="s">
        <v>815</v>
      </c>
      <c r="G314" s="96" t="s">
        <v>815</v>
      </c>
      <c r="H314" s="96" t="s">
        <v>815</v>
      </c>
      <c r="I314" s="96" t="s">
        <v>815</v>
      </c>
      <c r="J314" s="201" t="s">
        <v>815</v>
      </c>
      <c r="K314" s="96" t="s">
        <v>815</v>
      </c>
      <c r="L314" s="197" t="s">
        <v>815</v>
      </c>
      <c r="M314" s="96" t="s">
        <v>815</v>
      </c>
      <c r="N314" s="96" t="s">
        <v>815</v>
      </c>
      <c r="O314" s="96" t="s">
        <v>815</v>
      </c>
      <c r="P314" s="99">
        <v>5.72</v>
      </c>
      <c r="Q314" s="100">
        <v>21.999999999999996</v>
      </c>
      <c r="R314" s="103">
        <v>1.2507123579273354</v>
      </c>
      <c r="S314" s="102">
        <v>66.492701053799223</v>
      </c>
      <c r="T314" s="103">
        <v>6.7245088607594905</v>
      </c>
      <c r="U314" s="103">
        <v>3.4644023475738437</v>
      </c>
      <c r="V314" s="260">
        <v>10.188911208333334</v>
      </c>
      <c r="W314" s="261"/>
      <c r="X314" s="262"/>
    </row>
    <row r="315" spans="1:24" s="104" customFormat="1">
      <c r="A315" s="96" t="s">
        <v>1653</v>
      </c>
      <c r="B315" s="236">
        <v>42957</v>
      </c>
      <c r="C315" s="96" t="s">
        <v>1684</v>
      </c>
      <c r="D315" s="96" t="s">
        <v>815</v>
      </c>
      <c r="E315" s="96">
        <v>1</v>
      </c>
      <c r="F315" s="96">
        <v>0</v>
      </c>
      <c r="G315" s="96" t="s">
        <v>815</v>
      </c>
      <c r="H315" s="96" t="s">
        <v>1690</v>
      </c>
      <c r="I315" s="96">
        <v>7.6</v>
      </c>
      <c r="J315" s="201">
        <v>1.82</v>
      </c>
      <c r="K315" s="259">
        <v>0.23947368421052634</v>
      </c>
      <c r="L315" s="197">
        <v>0.5</v>
      </c>
      <c r="M315" s="96">
        <v>23.5</v>
      </c>
      <c r="N315" s="96">
        <v>7.21</v>
      </c>
      <c r="O315" s="96" t="s">
        <v>815</v>
      </c>
      <c r="P315" s="99">
        <v>6.81</v>
      </c>
      <c r="Q315" s="100">
        <v>13.7</v>
      </c>
      <c r="R315" s="103">
        <v>1.0299984124107469</v>
      </c>
      <c r="S315" s="102">
        <v>24.936960621186913</v>
      </c>
      <c r="T315" s="103">
        <v>9.5397936708860751</v>
      </c>
      <c r="U315" s="103">
        <v>6.6750369332805892</v>
      </c>
      <c r="V315" s="260">
        <v>16.214830604166664</v>
      </c>
      <c r="W315" s="261"/>
      <c r="X315" s="262"/>
    </row>
    <row r="316" spans="1:24">
      <c r="A316" s="18" t="s">
        <v>1653</v>
      </c>
      <c r="B316" s="19">
        <v>42957</v>
      </c>
      <c r="C316" s="18" t="s">
        <v>1684</v>
      </c>
      <c r="D316" s="18" t="s">
        <v>815</v>
      </c>
      <c r="E316" s="18">
        <v>1</v>
      </c>
      <c r="F316" s="18">
        <v>0</v>
      </c>
      <c r="G316" s="18" t="s">
        <v>815</v>
      </c>
      <c r="H316" s="18" t="s">
        <v>1690</v>
      </c>
      <c r="I316" s="18">
        <v>7.6</v>
      </c>
      <c r="J316" s="200">
        <v>1.82</v>
      </c>
      <c r="K316" s="21">
        <v>0.23947368421052634</v>
      </c>
      <c r="L316" s="196">
        <v>2</v>
      </c>
      <c r="M316" s="18">
        <v>23.5</v>
      </c>
      <c r="N316" s="18">
        <v>7.27</v>
      </c>
      <c r="O316" s="18" t="s">
        <v>815</v>
      </c>
      <c r="P316" s="27" t="s">
        <v>811</v>
      </c>
      <c r="Q316" s="27" t="s">
        <v>811</v>
      </c>
      <c r="R316" s="27" t="s">
        <v>811</v>
      </c>
      <c r="S316" s="27" t="s">
        <v>811</v>
      </c>
      <c r="T316" s="27" t="s">
        <v>811</v>
      </c>
      <c r="U316" s="27" t="s">
        <v>811</v>
      </c>
      <c r="V316" s="27" t="s">
        <v>811</v>
      </c>
      <c r="W316" s="186"/>
    </row>
    <row r="317" spans="1:24">
      <c r="A317" s="18" t="s">
        <v>1653</v>
      </c>
      <c r="B317" s="19">
        <v>42957</v>
      </c>
      <c r="C317" s="18" t="s">
        <v>1684</v>
      </c>
      <c r="D317" s="18" t="s">
        <v>815</v>
      </c>
      <c r="E317" s="18">
        <v>1</v>
      </c>
      <c r="F317" s="18">
        <v>0</v>
      </c>
      <c r="G317" s="18" t="s">
        <v>815</v>
      </c>
      <c r="H317" s="18" t="s">
        <v>1690</v>
      </c>
      <c r="I317" s="18">
        <v>7.6</v>
      </c>
      <c r="J317" s="200">
        <v>1.82</v>
      </c>
      <c r="K317" s="21">
        <v>0.23947368421052634</v>
      </c>
      <c r="L317" s="196">
        <v>4</v>
      </c>
      <c r="M317" s="18">
        <v>22.8</v>
      </c>
      <c r="N317" s="18">
        <v>6.28</v>
      </c>
      <c r="O317" s="18" t="s">
        <v>815</v>
      </c>
      <c r="P317" s="27" t="s">
        <v>811</v>
      </c>
      <c r="Q317" s="27" t="s">
        <v>811</v>
      </c>
      <c r="R317" s="27" t="s">
        <v>811</v>
      </c>
      <c r="S317" s="27" t="s">
        <v>811</v>
      </c>
      <c r="T317" s="27" t="s">
        <v>811</v>
      </c>
      <c r="U317" s="27" t="s">
        <v>811</v>
      </c>
      <c r="V317" s="27" t="s">
        <v>811</v>
      </c>
      <c r="W317" s="186"/>
    </row>
    <row r="318" spans="1:24">
      <c r="A318" s="18" t="s">
        <v>1653</v>
      </c>
      <c r="B318" s="19">
        <v>42957</v>
      </c>
      <c r="C318" s="18" t="s">
        <v>1684</v>
      </c>
      <c r="D318" s="18" t="s">
        <v>815</v>
      </c>
      <c r="E318" s="18">
        <v>1</v>
      </c>
      <c r="F318" s="18">
        <v>0</v>
      </c>
      <c r="G318" s="18" t="s">
        <v>815</v>
      </c>
      <c r="H318" s="18" t="s">
        <v>1690</v>
      </c>
      <c r="I318" s="18">
        <v>7.6</v>
      </c>
      <c r="J318" s="200">
        <v>1.82</v>
      </c>
      <c r="K318" s="21">
        <v>0.23947368421052634</v>
      </c>
      <c r="L318" s="196">
        <v>6</v>
      </c>
      <c r="M318" s="18">
        <v>22.2</v>
      </c>
      <c r="N318" s="18">
        <v>0.36</v>
      </c>
      <c r="O318" s="18" t="s">
        <v>815</v>
      </c>
      <c r="P318" s="27" t="s">
        <v>811</v>
      </c>
      <c r="Q318" s="27" t="s">
        <v>811</v>
      </c>
      <c r="R318" s="27" t="s">
        <v>811</v>
      </c>
      <c r="S318" s="27" t="s">
        <v>811</v>
      </c>
      <c r="T318" s="27" t="s">
        <v>811</v>
      </c>
      <c r="U318" s="27" t="s">
        <v>811</v>
      </c>
      <c r="V318" s="27" t="s">
        <v>811</v>
      </c>
      <c r="W318" s="186"/>
    </row>
    <row r="319" spans="1:24">
      <c r="A319" s="18" t="s">
        <v>1653</v>
      </c>
      <c r="B319" s="19">
        <v>42957</v>
      </c>
      <c r="C319" s="18" t="s">
        <v>1684</v>
      </c>
      <c r="D319" s="18" t="s">
        <v>815</v>
      </c>
      <c r="E319" s="18">
        <v>1</v>
      </c>
      <c r="F319" s="18">
        <v>0</v>
      </c>
      <c r="G319" s="18" t="s">
        <v>815</v>
      </c>
      <c r="H319" s="18" t="s">
        <v>1690</v>
      </c>
      <c r="I319" s="18">
        <v>7.6</v>
      </c>
      <c r="J319" s="200">
        <v>1.82</v>
      </c>
      <c r="K319" s="21">
        <v>0.23947368421052634</v>
      </c>
      <c r="L319" s="196">
        <v>7</v>
      </c>
      <c r="M319" s="18">
        <v>21.2</v>
      </c>
      <c r="N319" s="18">
        <v>0.31</v>
      </c>
      <c r="O319" s="18" t="s">
        <v>815</v>
      </c>
      <c r="P319" s="22">
        <v>6.13</v>
      </c>
      <c r="Q319" s="23">
        <v>23.3</v>
      </c>
      <c r="R319" s="24">
        <v>1.4714263034439241</v>
      </c>
      <c r="S319" s="25">
        <v>29.679057127010537</v>
      </c>
      <c r="T319" s="24">
        <v>34.957793670886076</v>
      </c>
      <c r="U319" s="24">
        <v>11.390075933280587</v>
      </c>
      <c r="V319" s="26">
        <v>46.347869604166661</v>
      </c>
      <c r="W319" s="186"/>
    </row>
    <row r="320" spans="1:24" s="104" customFormat="1">
      <c r="A320" s="96" t="s">
        <v>1664</v>
      </c>
      <c r="B320" s="236">
        <v>42957</v>
      </c>
      <c r="C320" s="96" t="s">
        <v>815</v>
      </c>
      <c r="D320" s="96" t="s">
        <v>815</v>
      </c>
      <c r="E320" s="96" t="s">
        <v>815</v>
      </c>
      <c r="F320" s="96" t="s">
        <v>815</v>
      </c>
      <c r="G320" s="96" t="s">
        <v>815</v>
      </c>
      <c r="H320" s="96" t="s">
        <v>815</v>
      </c>
      <c r="I320" s="96" t="s">
        <v>815</v>
      </c>
      <c r="J320" s="201" t="s">
        <v>815</v>
      </c>
      <c r="K320" s="96" t="s">
        <v>815</v>
      </c>
      <c r="L320" s="197" t="s">
        <v>815</v>
      </c>
      <c r="M320" s="96" t="s">
        <v>815</v>
      </c>
      <c r="N320" s="96" t="s">
        <v>815</v>
      </c>
      <c r="O320" s="96" t="s">
        <v>815</v>
      </c>
      <c r="P320" s="99">
        <v>6.47</v>
      </c>
      <c r="Q320" s="100">
        <v>51.900000000000006</v>
      </c>
      <c r="R320" s="103">
        <v>2.5749960310268674</v>
      </c>
      <c r="S320" s="102">
        <v>85.523483083749298</v>
      </c>
      <c r="T320" s="103">
        <v>5.9724256329113921</v>
      </c>
      <c r="U320" s="103">
        <v>4.3354338722969423</v>
      </c>
      <c r="V320" s="260">
        <v>10.307859505208334</v>
      </c>
      <c r="W320" s="261"/>
      <c r="X320" s="262"/>
    </row>
    <row r="321" spans="1:24" s="104" customFormat="1">
      <c r="A321" s="96" t="s">
        <v>1552</v>
      </c>
      <c r="B321" s="236">
        <v>42957</v>
      </c>
      <c r="C321" s="96" t="s">
        <v>1685</v>
      </c>
      <c r="D321" s="96" t="s">
        <v>815</v>
      </c>
      <c r="E321" s="96">
        <v>1</v>
      </c>
      <c r="F321" s="96">
        <v>1</v>
      </c>
      <c r="G321" s="96" t="s">
        <v>1656</v>
      </c>
      <c r="H321" s="96" t="s">
        <v>1045</v>
      </c>
      <c r="I321" s="96">
        <v>17</v>
      </c>
      <c r="J321" s="201">
        <v>6.2</v>
      </c>
      <c r="K321" s="259">
        <v>0.36470588235294121</v>
      </c>
      <c r="L321" s="197">
        <v>0.5</v>
      </c>
      <c r="M321" s="96">
        <v>24.4</v>
      </c>
      <c r="N321" s="96">
        <v>8.2899999999999991</v>
      </c>
      <c r="O321" s="96" t="s">
        <v>815</v>
      </c>
      <c r="P321" s="99">
        <v>6.81</v>
      </c>
      <c r="Q321" s="100">
        <v>13.299999999999997</v>
      </c>
      <c r="R321" s="103">
        <v>0.35924774742332172</v>
      </c>
      <c r="S321" s="102">
        <v>25.155346644481419</v>
      </c>
      <c r="T321" s="103">
        <v>2.3326645569620252</v>
      </c>
      <c r="U321" s="103">
        <v>0.27082704720464124</v>
      </c>
      <c r="V321" s="260">
        <v>2.6034916041666665</v>
      </c>
      <c r="W321" s="261"/>
      <c r="X321" s="262"/>
    </row>
    <row r="322" spans="1:24">
      <c r="A322" s="18" t="s">
        <v>1552</v>
      </c>
      <c r="B322" s="19">
        <v>42957</v>
      </c>
      <c r="C322" s="18" t="s">
        <v>1685</v>
      </c>
      <c r="D322" s="18" t="s">
        <v>815</v>
      </c>
      <c r="E322" s="18">
        <v>1</v>
      </c>
      <c r="F322" s="18">
        <v>1</v>
      </c>
      <c r="G322" s="18" t="s">
        <v>1656</v>
      </c>
      <c r="H322" s="18" t="s">
        <v>1045</v>
      </c>
      <c r="I322" s="18">
        <v>17</v>
      </c>
      <c r="J322" s="200">
        <v>6.2</v>
      </c>
      <c r="K322" s="21">
        <v>0.36470588235294121</v>
      </c>
      <c r="L322" s="196">
        <v>2</v>
      </c>
      <c r="M322" s="18">
        <v>24.3</v>
      </c>
      <c r="N322" s="18">
        <v>8.27</v>
      </c>
      <c r="O322" s="18" t="s">
        <v>815</v>
      </c>
      <c r="P322" s="27" t="s">
        <v>811</v>
      </c>
      <c r="Q322" s="27" t="s">
        <v>811</v>
      </c>
      <c r="R322" s="27" t="s">
        <v>811</v>
      </c>
      <c r="S322" s="27" t="s">
        <v>811</v>
      </c>
      <c r="T322" s="27" t="s">
        <v>811</v>
      </c>
      <c r="U322" s="27" t="s">
        <v>811</v>
      </c>
      <c r="V322" s="27" t="s">
        <v>811</v>
      </c>
      <c r="W322" s="186"/>
    </row>
    <row r="323" spans="1:24" s="253" customFormat="1">
      <c r="A323" s="242" t="s">
        <v>1552</v>
      </c>
      <c r="B323" s="240">
        <v>42957</v>
      </c>
      <c r="C323" s="242" t="s">
        <v>1685</v>
      </c>
      <c r="D323" s="242" t="s">
        <v>815</v>
      </c>
      <c r="E323" s="242">
        <v>1</v>
      </c>
      <c r="F323" s="242">
        <v>1</v>
      </c>
      <c r="G323" s="242" t="s">
        <v>1656</v>
      </c>
      <c r="H323" s="242" t="s">
        <v>1045</v>
      </c>
      <c r="I323" s="242">
        <v>17</v>
      </c>
      <c r="J323" s="244">
        <v>6.2</v>
      </c>
      <c r="K323" s="274">
        <v>0.36470588235294121</v>
      </c>
      <c r="L323" s="275">
        <v>3</v>
      </c>
      <c r="M323" s="242" t="s">
        <v>815</v>
      </c>
      <c r="N323" s="242" t="s">
        <v>815</v>
      </c>
      <c r="O323" s="242" t="s">
        <v>815</v>
      </c>
      <c r="P323" s="247">
        <v>6.89</v>
      </c>
      <c r="Q323" s="248">
        <v>13.1</v>
      </c>
      <c r="R323" s="250">
        <v>0.2873981979386574</v>
      </c>
      <c r="S323" s="256">
        <v>26.871236827509705</v>
      </c>
      <c r="T323" s="250">
        <v>1.6248215189873421</v>
      </c>
      <c r="U323" s="250">
        <v>0.6482360851793243</v>
      </c>
      <c r="V323" s="277">
        <v>2.2730576041666666</v>
      </c>
      <c r="W323" s="278"/>
      <c r="X323" s="279"/>
    </row>
    <row r="324" spans="1:24">
      <c r="A324" s="18" t="s">
        <v>1552</v>
      </c>
      <c r="B324" s="19">
        <v>42957</v>
      </c>
      <c r="C324" s="18" t="s">
        <v>1685</v>
      </c>
      <c r="D324" s="18" t="s">
        <v>815</v>
      </c>
      <c r="E324" s="18">
        <v>1</v>
      </c>
      <c r="F324" s="18">
        <v>1</v>
      </c>
      <c r="G324" s="18" t="s">
        <v>1656</v>
      </c>
      <c r="H324" s="18" t="s">
        <v>1045</v>
      </c>
      <c r="I324" s="18">
        <v>17</v>
      </c>
      <c r="J324" s="200">
        <v>6.2</v>
      </c>
      <c r="K324" s="21">
        <v>0.36470588235294121</v>
      </c>
      <c r="L324" s="196">
        <v>4</v>
      </c>
      <c r="M324" s="18">
        <v>24.3</v>
      </c>
      <c r="N324" s="18">
        <v>8.14</v>
      </c>
      <c r="O324" s="18" t="s">
        <v>815</v>
      </c>
      <c r="P324" s="27" t="s">
        <v>811</v>
      </c>
      <c r="Q324" s="27" t="s">
        <v>811</v>
      </c>
      <c r="R324" s="27" t="s">
        <v>811</v>
      </c>
      <c r="S324" s="27" t="s">
        <v>811</v>
      </c>
      <c r="T324" s="27" t="s">
        <v>811</v>
      </c>
      <c r="U324" s="27" t="s">
        <v>811</v>
      </c>
      <c r="V324" s="27" t="s">
        <v>811</v>
      </c>
      <c r="W324" s="186"/>
    </row>
    <row r="325" spans="1:24">
      <c r="A325" s="18" t="s">
        <v>1552</v>
      </c>
      <c r="B325" s="19">
        <v>42957</v>
      </c>
      <c r="C325" s="18" t="s">
        <v>1685</v>
      </c>
      <c r="D325" s="18" t="s">
        <v>815</v>
      </c>
      <c r="E325" s="18">
        <v>1</v>
      </c>
      <c r="F325" s="18">
        <v>1</v>
      </c>
      <c r="G325" s="18" t="s">
        <v>1656</v>
      </c>
      <c r="H325" s="18" t="s">
        <v>1045</v>
      </c>
      <c r="I325" s="18">
        <v>17</v>
      </c>
      <c r="J325" s="200">
        <v>6.2</v>
      </c>
      <c r="K325" s="21">
        <v>0.36470588235294121</v>
      </c>
      <c r="L325" s="196">
        <v>6</v>
      </c>
      <c r="M325" s="18">
        <v>23.8</v>
      </c>
      <c r="N325" s="18">
        <v>8.18</v>
      </c>
      <c r="O325" s="18" t="s">
        <v>815</v>
      </c>
      <c r="P325" s="27" t="s">
        <v>811</v>
      </c>
      <c r="Q325" s="27" t="s">
        <v>811</v>
      </c>
      <c r="R325" s="27" t="s">
        <v>811</v>
      </c>
      <c r="S325" s="27" t="s">
        <v>811</v>
      </c>
      <c r="T325" s="27" t="s">
        <v>811</v>
      </c>
      <c r="U325" s="27" t="s">
        <v>811</v>
      </c>
      <c r="V325" s="27" t="s">
        <v>811</v>
      </c>
      <c r="W325" s="186"/>
    </row>
    <row r="326" spans="1:24">
      <c r="A326" s="18" t="s">
        <v>1552</v>
      </c>
      <c r="B326" s="19">
        <v>42957</v>
      </c>
      <c r="C326" s="18" t="s">
        <v>1685</v>
      </c>
      <c r="D326" s="18" t="s">
        <v>815</v>
      </c>
      <c r="E326" s="18">
        <v>1</v>
      </c>
      <c r="F326" s="18">
        <v>1</v>
      </c>
      <c r="G326" s="18" t="s">
        <v>1656</v>
      </c>
      <c r="H326" s="18" t="s">
        <v>1045</v>
      </c>
      <c r="I326" s="18">
        <v>17</v>
      </c>
      <c r="J326" s="200">
        <v>6.2</v>
      </c>
      <c r="K326" s="21">
        <v>0.36470588235294121</v>
      </c>
      <c r="L326" s="196">
        <v>8</v>
      </c>
      <c r="M326" s="18">
        <v>16.2</v>
      </c>
      <c r="N326" s="18">
        <v>12.07</v>
      </c>
      <c r="O326" s="18" t="s">
        <v>815</v>
      </c>
      <c r="P326" s="27" t="s">
        <v>811</v>
      </c>
      <c r="Q326" s="27" t="s">
        <v>811</v>
      </c>
      <c r="R326" s="27" t="s">
        <v>811</v>
      </c>
      <c r="S326" s="27" t="s">
        <v>811</v>
      </c>
      <c r="T326" s="27" t="s">
        <v>811</v>
      </c>
      <c r="U326" s="27" t="s">
        <v>811</v>
      </c>
      <c r="V326" s="27" t="s">
        <v>811</v>
      </c>
      <c r="W326" s="186"/>
    </row>
    <row r="327" spans="1:24">
      <c r="A327" s="18" t="s">
        <v>1552</v>
      </c>
      <c r="B327" s="19">
        <v>42957</v>
      </c>
      <c r="C327" s="18" t="s">
        <v>1685</v>
      </c>
      <c r="D327" s="18" t="s">
        <v>815</v>
      </c>
      <c r="E327" s="18">
        <v>1</v>
      </c>
      <c r="F327" s="18">
        <v>1</v>
      </c>
      <c r="G327" s="18" t="s">
        <v>1656</v>
      </c>
      <c r="H327" s="18" t="s">
        <v>1045</v>
      </c>
      <c r="I327" s="18">
        <v>17</v>
      </c>
      <c r="J327" s="200">
        <v>6.2</v>
      </c>
      <c r="K327" s="21">
        <v>0.36470588235294121</v>
      </c>
      <c r="L327" s="196">
        <v>9</v>
      </c>
      <c r="M327" s="18" t="s">
        <v>815</v>
      </c>
      <c r="N327" s="18" t="s">
        <v>815</v>
      </c>
      <c r="O327" s="18" t="s">
        <v>815</v>
      </c>
      <c r="P327" s="22">
        <v>6.66</v>
      </c>
      <c r="Q327" s="23">
        <v>12.7</v>
      </c>
      <c r="R327" s="24">
        <v>0.35924774742332172</v>
      </c>
      <c r="S327" s="25">
        <v>35.294697726012203</v>
      </c>
      <c r="T327" s="24">
        <v>4.311407594936707</v>
      </c>
      <c r="U327" s="24">
        <v>0.57970400922995835</v>
      </c>
      <c r="V327" s="26">
        <v>4.8911116041666656</v>
      </c>
      <c r="W327" s="186"/>
    </row>
    <row r="328" spans="1:24">
      <c r="A328" s="18" t="s">
        <v>1552</v>
      </c>
      <c r="B328" s="19">
        <v>42957</v>
      </c>
      <c r="C328" s="18" t="s">
        <v>1685</v>
      </c>
      <c r="D328" s="18" t="s">
        <v>815</v>
      </c>
      <c r="E328" s="18">
        <v>1</v>
      </c>
      <c r="F328" s="18">
        <v>1</v>
      </c>
      <c r="G328" s="18" t="s">
        <v>1656</v>
      </c>
      <c r="H328" s="18" t="s">
        <v>1045</v>
      </c>
      <c r="I328" s="18">
        <v>17</v>
      </c>
      <c r="J328" s="200">
        <v>6.2</v>
      </c>
      <c r="K328" s="21">
        <v>0.36470588235294121</v>
      </c>
      <c r="L328" s="196">
        <v>10</v>
      </c>
      <c r="M328" s="18">
        <v>11.5</v>
      </c>
      <c r="N328" s="18">
        <v>12.61</v>
      </c>
      <c r="O328" s="18" t="s">
        <v>815</v>
      </c>
      <c r="P328" s="27" t="s">
        <v>811</v>
      </c>
      <c r="Q328" s="27" t="s">
        <v>811</v>
      </c>
      <c r="R328" s="27" t="s">
        <v>811</v>
      </c>
      <c r="S328" s="27" t="s">
        <v>811</v>
      </c>
      <c r="T328" s="27" t="s">
        <v>811</v>
      </c>
      <c r="U328" s="27" t="s">
        <v>811</v>
      </c>
      <c r="V328" s="27" t="s">
        <v>811</v>
      </c>
      <c r="W328" s="186"/>
    </row>
    <row r="329" spans="1:24">
      <c r="A329" s="18" t="s">
        <v>1552</v>
      </c>
      <c r="B329" s="19">
        <v>42957</v>
      </c>
      <c r="C329" s="18" t="s">
        <v>1685</v>
      </c>
      <c r="D329" s="18" t="s">
        <v>815</v>
      </c>
      <c r="E329" s="18">
        <v>1</v>
      </c>
      <c r="F329" s="18">
        <v>1</v>
      </c>
      <c r="G329" s="18" t="s">
        <v>1656</v>
      </c>
      <c r="H329" s="18" t="s">
        <v>1045</v>
      </c>
      <c r="I329" s="18">
        <v>17</v>
      </c>
      <c r="J329" s="200">
        <v>6.2</v>
      </c>
      <c r="K329" s="21">
        <v>0.36470588235294121</v>
      </c>
      <c r="L329" s="196">
        <v>12</v>
      </c>
      <c r="M329" s="18">
        <v>9.3000000000000007</v>
      </c>
      <c r="N329" s="18">
        <v>3.26</v>
      </c>
      <c r="O329" s="18" t="s">
        <v>815</v>
      </c>
      <c r="P329" s="27" t="s">
        <v>811</v>
      </c>
      <c r="Q329" s="27" t="s">
        <v>811</v>
      </c>
      <c r="R329" s="27" t="s">
        <v>811</v>
      </c>
      <c r="S329" s="27" t="s">
        <v>811</v>
      </c>
      <c r="T329" s="27" t="s">
        <v>811</v>
      </c>
      <c r="U329" s="27" t="s">
        <v>811</v>
      </c>
      <c r="V329" s="27" t="s">
        <v>811</v>
      </c>
      <c r="W329" s="186"/>
    </row>
    <row r="330" spans="1:24">
      <c r="A330" s="18" t="s">
        <v>1552</v>
      </c>
      <c r="B330" s="19">
        <v>42957</v>
      </c>
      <c r="C330" s="18" t="s">
        <v>1685</v>
      </c>
      <c r="D330" s="18" t="s">
        <v>815</v>
      </c>
      <c r="E330" s="18">
        <v>1</v>
      </c>
      <c r="F330" s="18">
        <v>1</v>
      </c>
      <c r="G330" s="18" t="s">
        <v>1656</v>
      </c>
      <c r="H330" s="18" t="s">
        <v>1045</v>
      </c>
      <c r="I330" s="18">
        <v>17</v>
      </c>
      <c r="J330" s="200">
        <v>6.2</v>
      </c>
      <c r="K330" s="21">
        <v>0.36470588235294121</v>
      </c>
      <c r="L330" s="196">
        <v>14</v>
      </c>
      <c r="M330" s="18">
        <v>8.6</v>
      </c>
      <c r="N330" s="18">
        <v>1.52</v>
      </c>
      <c r="O330" s="18" t="s">
        <v>815</v>
      </c>
      <c r="P330" s="27" t="s">
        <v>811</v>
      </c>
      <c r="Q330" s="27" t="s">
        <v>811</v>
      </c>
      <c r="R330" s="27" t="s">
        <v>811</v>
      </c>
      <c r="S330" s="27" t="s">
        <v>811</v>
      </c>
      <c r="T330" s="27" t="s">
        <v>811</v>
      </c>
      <c r="U330" s="27" t="s">
        <v>811</v>
      </c>
      <c r="V330" s="27" t="s">
        <v>811</v>
      </c>
      <c r="W330" s="186"/>
    </row>
    <row r="331" spans="1:24">
      <c r="A331" s="18" t="s">
        <v>1552</v>
      </c>
      <c r="B331" s="19">
        <v>42957</v>
      </c>
      <c r="C331" s="18" t="s">
        <v>1685</v>
      </c>
      <c r="D331" s="18" t="s">
        <v>815</v>
      </c>
      <c r="E331" s="18">
        <v>1</v>
      </c>
      <c r="F331" s="18">
        <v>1</v>
      </c>
      <c r="G331" s="18" t="s">
        <v>1656</v>
      </c>
      <c r="H331" s="18" t="s">
        <v>1045</v>
      </c>
      <c r="I331" s="18">
        <v>17</v>
      </c>
      <c r="J331" s="200">
        <v>6.2</v>
      </c>
      <c r="K331" s="21">
        <v>0.36470588235294121</v>
      </c>
      <c r="L331" s="196">
        <v>16</v>
      </c>
      <c r="M331" s="18">
        <v>8.1</v>
      </c>
      <c r="N331" s="18">
        <v>1.52</v>
      </c>
      <c r="O331" s="18" t="s">
        <v>815</v>
      </c>
      <c r="P331" s="27" t="s">
        <v>811</v>
      </c>
      <c r="Q331" s="27" t="s">
        <v>811</v>
      </c>
      <c r="R331" s="27" t="s">
        <v>811</v>
      </c>
      <c r="S331" s="27" t="s">
        <v>811</v>
      </c>
      <c r="T331" s="27" t="s">
        <v>811</v>
      </c>
      <c r="U331" s="27" t="s">
        <v>811</v>
      </c>
      <c r="V331" s="27" t="s">
        <v>811</v>
      </c>
      <c r="W331" s="186"/>
    </row>
    <row r="332" spans="1:24">
      <c r="A332" s="18" t="s">
        <v>1552</v>
      </c>
      <c r="B332" s="19">
        <v>42957</v>
      </c>
      <c r="C332" s="18" t="s">
        <v>1685</v>
      </c>
      <c r="D332" s="18" t="s">
        <v>815</v>
      </c>
      <c r="E332" s="18">
        <v>1</v>
      </c>
      <c r="F332" s="18">
        <v>1</v>
      </c>
      <c r="G332" s="18" t="s">
        <v>1656</v>
      </c>
      <c r="H332" s="18" t="s">
        <v>1045</v>
      </c>
      <c r="I332" s="18">
        <v>17</v>
      </c>
      <c r="J332" s="200">
        <v>6.2</v>
      </c>
      <c r="K332" s="21">
        <v>0.36470588235294121</v>
      </c>
      <c r="L332" s="196">
        <v>17</v>
      </c>
      <c r="M332" s="18">
        <v>7.8</v>
      </c>
      <c r="N332" s="18">
        <v>1.62</v>
      </c>
      <c r="O332" s="18" t="s">
        <v>815</v>
      </c>
      <c r="P332" s="22">
        <v>6.21</v>
      </c>
      <c r="Q332" s="23">
        <v>37.700000000000003</v>
      </c>
      <c r="R332" s="24">
        <v>1.3242836730995315</v>
      </c>
      <c r="S332" s="25">
        <v>112.66574597892401</v>
      </c>
      <c r="T332" s="24">
        <v>2.5000000000000001E-2</v>
      </c>
      <c r="U332" s="24">
        <v>160.1341205788502</v>
      </c>
      <c r="V332" s="26">
        <v>160.15912057885021</v>
      </c>
      <c r="W332" s="186"/>
    </row>
    <row r="333" spans="1:24" s="104" customFormat="1">
      <c r="A333" s="96" t="s">
        <v>1669</v>
      </c>
      <c r="B333" s="236">
        <v>42957</v>
      </c>
      <c r="C333" s="96" t="s">
        <v>1691</v>
      </c>
      <c r="D333" s="237">
        <v>0.32500000000000001</v>
      </c>
      <c r="E333" s="96">
        <v>1</v>
      </c>
      <c r="F333" s="96">
        <v>0.5</v>
      </c>
      <c r="G333" s="96" t="s">
        <v>1656</v>
      </c>
      <c r="H333" s="96" t="s">
        <v>1045</v>
      </c>
      <c r="I333" s="96">
        <v>2.2999999999999998</v>
      </c>
      <c r="J333" s="201">
        <v>2.2999999999999998</v>
      </c>
      <c r="K333" s="259">
        <v>1</v>
      </c>
      <c r="L333" s="197">
        <v>0.5</v>
      </c>
      <c r="M333" s="96">
        <v>24.2</v>
      </c>
      <c r="N333" s="96">
        <v>6.97</v>
      </c>
      <c r="O333" s="96" t="s">
        <v>815</v>
      </c>
      <c r="P333" s="99">
        <v>5.8</v>
      </c>
      <c r="Q333" s="100">
        <v>2.5</v>
      </c>
      <c r="R333" s="103">
        <v>0.50294684639265053</v>
      </c>
      <c r="S333" s="102">
        <v>20.943616195230174</v>
      </c>
      <c r="T333" s="103">
        <v>1.8500443037974685</v>
      </c>
      <c r="U333" s="103">
        <v>1.0584633003691979</v>
      </c>
      <c r="V333" s="260">
        <v>2.9085076041666662</v>
      </c>
      <c r="W333" s="261"/>
      <c r="X333" s="262"/>
    </row>
    <row r="334" spans="1:24">
      <c r="A334" s="18" t="s">
        <v>1669</v>
      </c>
      <c r="B334" s="19">
        <v>42957</v>
      </c>
      <c r="C334" s="18" t="s">
        <v>1691</v>
      </c>
      <c r="D334" s="20">
        <v>0.32500000000000001</v>
      </c>
      <c r="E334" s="18">
        <v>1</v>
      </c>
      <c r="F334" s="18">
        <v>0.5</v>
      </c>
      <c r="G334" s="18" t="s">
        <v>1656</v>
      </c>
      <c r="H334" s="18" t="s">
        <v>1045</v>
      </c>
      <c r="I334" s="18">
        <v>2.2999999999999998</v>
      </c>
      <c r="J334" s="200">
        <v>2.2999999999999998</v>
      </c>
      <c r="K334" s="21">
        <v>1</v>
      </c>
      <c r="L334" s="275">
        <v>2</v>
      </c>
      <c r="M334" s="18">
        <v>24.1</v>
      </c>
      <c r="N334" s="18">
        <v>6.74</v>
      </c>
      <c r="O334" s="18" t="s">
        <v>815</v>
      </c>
      <c r="P334" s="27" t="s">
        <v>811</v>
      </c>
      <c r="Q334" s="27" t="s">
        <v>811</v>
      </c>
      <c r="R334" s="27" t="s">
        <v>811</v>
      </c>
      <c r="S334" s="27" t="s">
        <v>811</v>
      </c>
      <c r="T334" s="27" t="s">
        <v>811</v>
      </c>
      <c r="U334" s="27" t="s">
        <v>811</v>
      </c>
      <c r="V334" s="27" t="s">
        <v>811</v>
      </c>
      <c r="W334" s="186"/>
    </row>
    <row r="335" spans="1:24" s="104" customFormat="1">
      <c r="A335" s="96" t="s">
        <v>1557</v>
      </c>
      <c r="B335" s="236">
        <v>42957</v>
      </c>
      <c r="C335" s="96" t="s">
        <v>1648</v>
      </c>
      <c r="D335" s="237">
        <v>0.32291666666666669</v>
      </c>
      <c r="E335" s="96">
        <v>1</v>
      </c>
      <c r="F335" s="96">
        <v>0</v>
      </c>
      <c r="G335" s="96" t="s">
        <v>1671</v>
      </c>
      <c r="H335" s="96" t="s">
        <v>1045</v>
      </c>
      <c r="I335" s="96">
        <v>6.5</v>
      </c>
      <c r="J335" s="201">
        <v>4.25</v>
      </c>
      <c r="K335" s="259">
        <v>0.65384615384615385</v>
      </c>
      <c r="L335" s="197">
        <v>0.5</v>
      </c>
      <c r="M335" s="96">
        <v>24.2</v>
      </c>
      <c r="N335" s="96">
        <v>6.64</v>
      </c>
      <c r="O335" s="96" t="s">
        <v>815</v>
      </c>
      <c r="P335" s="99">
        <v>6.21</v>
      </c>
      <c r="Q335" s="100">
        <v>5.8000000000000007</v>
      </c>
      <c r="R335" s="103">
        <v>0.50294684639265053</v>
      </c>
      <c r="S335" s="102">
        <v>27.495200000000001</v>
      </c>
      <c r="T335" s="103">
        <v>2.0752670886075952</v>
      </c>
      <c r="U335" s="103">
        <v>1.074711515559071</v>
      </c>
      <c r="V335" s="260">
        <v>3.149978604166666</v>
      </c>
      <c r="W335" s="261"/>
      <c r="X335" s="262"/>
    </row>
    <row r="336" spans="1:24">
      <c r="A336" s="18" t="s">
        <v>1557</v>
      </c>
      <c r="B336" s="19">
        <v>42957</v>
      </c>
      <c r="C336" s="18" t="s">
        <v>1648</v>
      </c>
      <c r="D336" s="20">
        <v>0.32291666666666669</v>
      </c>
      <c r="E336" s="18">
        <v>1</v>
      </c>
      <c r="F336" s="18">
        <v>0</v>
      </c>
      <c r="G336" s="18" t="s">
        <v>1671</v>
      </c>
      <c r="H336" s="18" t="s">
        <v>1045</v>
      </c>
      <c r="I336" s="18">
        <v>6.5</v>
      </c>
      <c r="J336" s="200">
        <v>4.25</v>
      </c>
      <c r="K336" s="21">
        <v>0.65384615384615385</v>
      </c>
      <c r="L336" s="196">
        <v>2</v>
      </c>
      <c r="M336" s="18">
        <v>24.1</v>
      </c>
      <c r="N336" s="18">
        <v>6.76</v>
      </c>
      <c r="O336" s="18" t="s">
        <v>815</v>
      </c>
      <c r="P336" s="27" t="s">
        <v>811</v>
      </c>
      <c r="Q336" s="27" t="s">
        <v>811</v>
      </c>
      <c r="R336" s="27" t="s">
        <v>811</v>
      </c>
      <c r="S336" s="27" t="s">
        <v>811</v>
      </c>
      <c r="T336" s="27" t="s">
        <v>811</v>
      </c>
      <c r="U336" s="27" t="s">
        <v>811</v>
      </c>
      <c r="V336" s="27" t="s">
        <v>811</v>
      </c>
      <c r="W336" s="186"/>
    </row>
    <row r="337" spans="1:24">
      <c r="A337" s="18" t="s">
        <v>1557</v>
      </c>
      <c r="B337" s="19">
        <v>42957</v>
      </c>
      <c r="C337" s="18" t="s">
        <v>1648</v>
      </c>
      <c r="D337" s="20">
        <v>0.32291666666666669</v>
      </c>
      <c r="E337" s="18">
        <v>1</v>
      </c>
      <c r="F337" s="18">
        <v>0</v>
      </c>
      <c r="G337" s="18" t="s">
        <v>1671</v>
      </c>
      <c r="H337" s="18" t="s">
        <v>1045</v>
      </c>
      <c r="I337" s="18">
        <v>6.5</v>
      </c>
      <c r="J337" s="200">
        <v>4.25</v>
      </c>
      <c r="K337" s="21">
        <v>0.65384615384615385</v>
      </c>
      <c r="L337" s="196">
        <v>4</v>
      </c>
      <c r="M337" s="18">
        <v>19.899999999999999</v>
      </c>
      <c r="N337" s="18">
        <v>4.18</v>
      </c>
      <c r="O337" s="18" t="s">
        <v>815</v>
      </c>
      <c r="P337" s="27" t="s">
        <v>811</v>
      </c>
      <c r="Q337" s="27" t="s">
        <v>811</v>
      </c>
      <c r="R337" s="27" t="s">
        <v>811</v>
      </c>
      <c r="S337" s="27" t="s">
        <v>811</v>
      </c>
      <c r="T337" s="27" t="s">
        <v>811</v>
      </c>
      <c r="U337" s="27" t="s">
        <v>811</v>
      </c>
      <c r="V337" s="27" t="s">
        <v>811</v>
      </c>
      <c r="W337" s="186"/>
    </row>
    <row r="338" spans="1:24">
      <c r="A338" s="18" t="s">
        <v>1557</v>
      </c>
      <c r="B338" s="19">
        <v>42957</v>
      </c>
      <c r="C338" s="18" t="s">
        <v>1648</v>
      </c>
      <c r="D338" s="20">
        <v>0.32291666666666669</v>
      </c>
      <c r="E338" s="18">
        <v>1</v>
      </c>
      <c r="F338" s="18">
        <v>0</v>
      </c>
      <c r="G338" s="18" t="s">
        <v>1671</v>
      </c>
      <c r="H338" s="18" t="s">
        <v>1045</v>
      </c>
      <c r="I338" s="18">
        <v>6.5</v>
      </c>
      <c r="J338" s="200">
        <v>4.25</v>
      </c>
      <c r="K338" s="21">
        <v>0.65384615384615385</v>
      </c>
      <c r="L338" s="196">
        <v>5.5</v>
      </c>
      <c r="M338" s="18" t="s">
        <v>815</v>
      </c>
      <c r="N338" s="18" t="s">
        <v>815</v>
      </c>
      <c r="O338" s="18" t="s">
        <v>815</v>
      </c>
      <c r="P338" s="22">
        <v>5.96</v>
      </c>
      <c r="Q338" s="23">
        <v>11.7</v>
      </c>
      <c r="R338" s="24">
        <v>0.64664594536197917</v>
      </c>
      <c r="S338" s="25">
        <v>20.850022185246811</v>
      </c>
      <c r="T338" s="24">
        <v>7.8023607594936717</v>
      </c>
      <c r="U338" s="24">
        <v>2.7696738446729938</v>
      </c>
      <c r="V338" s="26">
        <v>10.572034604166666</v>
      </c>
      <c r="W338" s="186"/>
    </row>
    <row r="339" spans="1:24">
      <c r="A339" s="18" t="s">
        <v>1557</v>
      </c>
      <c r="B339" s="19">
        <v>42957</v>
      </c>
      <c r="C339" s="18" t="s">
        <v>1648</v>
      </c>
      <c r="D339" s="20">
        <v>0.32291666666666669</v>
      </c>
      <c r="E339" s="18">
        <v>1</v>
      </c>
      <c r="F339" s="18">
        <v>0</v>
      </c>
      <c r="G339" s="18" t="s">
        <v>1671</v>
      </c>
      <c r="H339" s="18" t="s">
        <v>1045</v>
      </c>
      <c r="I339" s="18">
        <v>6.5</v>
      </c>
      <c r="J339" s="200">
        <v>4.25</v>
      </c>
      <c r="K339" s="21">
        <v>0.65384615384615385</v>
      </c>
      <c r="L339" s="196">
        <v>6</v>
      </c>
      <c r="M339" s="18">
        <v>12.7</v>
      </c>
      <c r="N339" s="18">
        <v>0.33</v>
      </c>
      <c r="O339" s="18" t="s">
        <v>815</v>
      </c>
      <c r="P339" s="27" t="s">
        <v>811</v>
      </c>
      <c r="Q339" s="27" t="s">
        <v>811</v>
      </c>
      <c r="R339" s="27" t="s">
        <v>811</v>
      </c>
      <c r="S339" s="27" t="s">
        <v>811</v>
      </c>
      <c r="T339" s="27" t="s">
        <v>811</v>
      </c>
      <c r="U339" s="27" t="s">
        <v>811</v>
      </c>
      <c r="V339" s="27" t="s">
        <v>811</v>
      </c>
      <c r="W339" s="186"/>
    </row>
    <row r="340" spans="1:24" s="104" customFormat="1">
      <c r="A340" s="96" t="s">
        <v>1558</v>
      </c>
      <c r="B340" s="236">
        <v>42957</v>
      </c>
      <c r="C340" s="96" t="s">
        <v>1692</v>
      </c>
      <c r="D340" s="237">
        <v>0.33888888888888885</v>
      </c>
      <c r="E340" s="96">
        <v>1</v>
      </c>
      <c r="F340" s="96">
        <v>1</v>
      </c>
      <c r="G340" s="96" t="s">
        <v>815</v>
      </c>
      <c r="H340" s="96" t="s">
        <v>1045</v>
      </c>
      <c r="I340" s="96">
        <v>7.85</v>
      </c>
      <c r="J340" s="201">
        <v>2</v>
      </c>
      <c r="K340" s="259">
        <v>0.25477707006369427</v>
      </c>
      <c r="L340" s="197">
        <v>0.5</v>
      </c>
      <c r="M340" s="96">
        <v>23.5</v>
      </c>
      <c r="N340" s="96">
        <v>8.18</v>
      </c>
      <c r="O340" s="96" t="s">
        <v>815</v>
      </c>
      <c r="P340" s="99">
        <v>7.47</v>
      </c>
      <c r="Q340" s="100">
        <v>12.999999999999998</v>
      </c>
      <c r="R340" s="103">
        <v>1.0299984124107469</v>
      </c>
      <c r="S340" s="102">
        <v>28.119156960621186</v>
      </c>
      <c r="T340" s="103">
        <v>12.387253164556961</v>
      </c>
      <c r="U340" s="103">
        <v>2.8362754396097047</v>
      </c>
      <c r="V340" s="260">
        <v>15.223528604166667</v>
      </c>
      <c r="W340" s="261"/>
      <c r="X340" s="262"/>
    </row>
    <row r="341" spans="1:24">
      <c r="A341" s="18" t="s">
        <v>1558</v>
      </c>
      <c r="B341" s="19">
        <v>42957</v>
      </c>
      <c r="C341" s="18" t="s">
        <v>1692</v>
      </c>
      <c r="D341" s="20">
        <v>0.33888888888888885</v>
      </c>
      <c r="E341" s="18">
        <v>1</v>
      </c>
      <c r="F341" s="18">
        <v>1</v>
      </c>
      <c r="G341" s="18" t="s">
        <v>815</v>
      </c>
      <c r="H341" s="18" t="s">
        <v>1045</v>
      </c>
      <c r="I341" s="18">
        <v>7.85</v>
      </c>
      <c r="J341" s="200">
        <v>2</v>
      </c>
      <c r="K341" s="21">
        <v>0.25477707006369427</v>
      </c>
      <c r="L341" s="196">
        <v>2</v>
      </c>
      <c r="M341" s="18">
        <v>23.6</v>
      </c>
      <c r="N341" s="18">
        <v>8.74</v>
      </c>
      <c r="O341" s="18" t="s">
        <v>815</v>
      </c>
      <c r="P341" s="27" t="s">
        <v>811</v>
      </c>
      <c r="Q341" s="27" t="s">
        <v>811</v>
      </c>
      <c r="R341" s="27" t="s">
        <v>811</v>
      </c>
      <c r="S341" s="27" t="s">
        <v>811</v>
      </c>
      <c r="T341" s="27" t="s">
        <v>811</v>
      </c>
      <c r="U341" s="27" t="s">
        <v>811</v>
      </c>
      <c r="V341" s="27" t="s">
        <v>811</v>
      </c>
      <c r="W341" s="186"/>
    </row>
    <row r="342" spans="1:24">
      <c r="A342" s="18" t="s">
        <v>1558</v>
      </c>
      <c r="B342" s="19">
        <v>42957</v>
      </c>
      <c r="C342" s="18" t="s">
        <v>1692</v>
      </c>
      <c r="D342" s="20">
        <v>0.33888888888888885</v>
      </c>
      <c r="E342" s="18">
        <v>1</v>
      </c>
      <c r="F342" s="18">
        <v>1</v>
      </c>
      <c r="G342" s="18" t="s">
        <v>815</v>
      </c>
      <c r="H342" s="18" t="s">
        <v>1045</v>
      </c>
      <c r="I342" s="18">
        <v>7.85</v>
      </c>
      <c r="J342" s="200">
        <v>2</v>
      </c>
      <c r="K342" s="21">
        <v>0.25477707006369427</v>
      </c>
      <c r="L342" s="196">
        <v>4</v>
      </c>
      <c r="M342" s="18">
        <v>18.600000000000001</v>
      </c>
      <c r="N342" s="18">
        <v>1.2</v>
      </c>
      <c r="O342" s="18" t="s">
        <v>815</v>
      </c>
      <c r="P342" s="27" t="s">
        <v>811</v>
      </c>
      <c r="Q342" s="27" t="s">
        <v>811</v>
      </c>
      <c r="R342" s="27" t="s">
        <v>811</v>
      </c>
      <c r="S342" s="27" t="s">
        <v>811</v>
      </c>
      <c r="T342" s="27" t="s">
        <v>811</v>
      </c>
      <c r="U342" s="27" t="s">
        <v>811</v>
      </c>
      <c r="V342" s="27" t="s">
        <v>811</v>
      </c>
      <c r="W342" s="186"/>
    </row>
    <row r="343" spans="1:24">
      <c r="A343" s="18" t="s">
        <v>1558</v>
      </c>
      <c r="B343" s="19">
        <v>42957</v>
      </c>
      <c r="C343" s="18" t="s">
        <v>1692</v>
      </c>
      <c r="D343" s="20">
        <v>0.33888888888888885</v>
      </c>
      <c r="E343" s="18">
        <v>1</v>
      </c>
      <c r="F343" s="18">
        <v>1</v>
      </c>
      <c r="G343" s="18" t="s">
        <v>815</v>
      </c>
      <c r="H343" s="18" t="s">
        <v>1045</v>
      </c>
      <c r="I343" s="18">
        <v>7.85</v>
      </c>
      <c r="J343" s="200">
        <v>2</v>
      </c>
      <c r="K343" s="21">
        <v>0.25477707006369427</v>
      </c>
      <c r="L343" s="196">
        <v>6</v>
      </c>
      <c r="M343" s="18">
        <v>10.7</v>
      </c>
      <c r="N343" s="18">
        <v>0.13</v>
      </c>
      <c r="O343" s="18" t="s">
        <v>815</v>
      </c>
      <c r="P343" s="27" t="s">
        <v>811</v>
      </c>
      <c r="Q343" s="27" t="s">
        <v>811</v>
      </c>
      <c r="R343" s="27" t="s">
        <v>811</v>
      </c>
      <c r="S343" s="27" t="s">
        <v>811</v>
      </c>
      <c r="T343" s="27" t="s">
        <v>811</v>
      </c>
      <c r="U343" s="27" t="s">
        <v>811</v>
      </c>
      <c r="V343" s="27" t="s">
        <v>811</v>
      </c>
      <c r="W343" s="186"/>
    </row>
    <row r="344" spans="1:24">
      <c r="A344" s="18" t="s">
        <v>1558</v>
      </c>
      <c r="B344" s="19">
        <v>42957</v>
      </c>
      <c r="C344" s="18" t="s">
        <v>1692</v>
      </c>
      <c r="D344" s="20">
        <v>0.33888888888888885</v>
      </c>
      <c r="E344" s="18">
        <v>1</v>
      </c>
      <c r="F344" s="18">
        <v>1</v>
      </c>
      <c r="G344" s="18" t="s">
        <v>815</v>
      </c>
      <c r="H344" s="18" t="s">
        <v>1045</v>
      </c>
      <c r="I344" s="18">
        <v>7.85</v>
      </c>
      <c r="J344" s="200">
        <v>2</v>
      </c>
      <c r="K344" s="21">
        <v>0.25477707006369427</v>
      </c>
      <c r="L344" s="196">
        <v>6.8</v>
      </c>
      <c r="M344" s="18" t="s">
        <v>815</v>
      </c>
      <c r="N344" s="18" t="s">
        <v>815</v>
      </c>
      <c r="O344" s="18" t="s">
        <v>815</v>
      </c>
      <c r="P344" s="22">
        <v>6.65</v>
      </c>
      <c r="Q344" s="23">
        <v>109.6</v>
      </c>
      <c r="R344" s="24">
        <v>11.761015490100508</v>
      </c>
      <c r="S344" s="25">
        <v>266.47190238491407</v>
      </c>
      <c r="T344" s="24">
        <v>10.891130379746835</v>
      </c>
      <c r="U344" s="24">
        <v>52.524926224419822</v>
      </c>
      <c r="V344" s="26">
        <v>63.416056604166656</v>
      </c>
      <c r="W344" s="186"/>
    </row>
    <row r="345" spans="1:24" s="104" customFormat="1">
      <c r="A345" s="96" t="s">
        <v>1649</v>
      </c>
      <c r="B345" s="236">
        <v>42971</v>
      </c>
      <c r="C345" s="96" t="s">
        <v>1683</v>
      </c>
      <c r="D345" s="237">
        <v>0.34375</v>
      </c>
      <c r="E345" s="96">
        <v>1</v>
      </c>
      <c r="F345" s="96">
        <v>0.5</v>
      </c>
      <c r="G345" s="96" t="s">
        <v>1651</v>
      </c>
      <c r="H345" s="96" t="s">
        <v>1045</v>
      </c>
      <c r="I345" s="96">
        <v>2.14</v>
      </c>
      <c r="J345" s="201">
        <v>2.14</v>
      </c>
      <c r="K345" s="259">
        <v>1</v>
      </c>
      <c r="L345" s="197">
        <v>0.5</v>
      </c>
      <c r="M345" s="96">
        <v>25.2</v>
      </c>
      <c r="N345" s="96">
        <v>7.34</v>
      </c>
      <c r="O345" s="96" t="s">
        <v>815</v>
      </c>
      <c r="P345" s="99">
        <v>5.45</v>
      </c>
      <c r="Q345" s="100">
        <v>1.5</v>
      </c>
      <c r="R345" s="103">
        <v>0.57479639587731479</v>
      </c>
      <c r="S345" s="102">
        <v>25.623316694398227</v>
      </c>
      <c r="T345" s="103">
        <v>2.9922455696202519</v>
      </c>
      <c r="U345" s="103">
        <v>2.0005380345464143</v>
      </c>
      <c r="V345" s="260">
        <v>4.9927836041666662</v>
      </c>
      <c r="W345" s="261"/>
      <c r="X345" s="262"/>
    </row>
    <row r="346" spans="1:24" s="104" customFormat="1">
      <c r="A346" s="96" t="s">
        <v>1644</v>
      </c>
      <c r="B346" s="236">
        <v>42971</v>
      </c>
      <c r="C346" s="96" t="s">
        <v>1672</v>
      </c>
      <c r="D346" s="237">
        <v>0.29166666666666669</v>
      </c>
      <c r="E346" s="96">
        <v>1</v>
      </c>
      <c r="F346" s="96">
        <v>0</v>
      </c>
      <c r="G346" s="96" t="s">
        <v>815</v>
      </c>
      <c r="H346" s="96" t="s">
        <v>1045</v>
      </c>
      <c r="I346" s="96">
        <v>9.8000000000000007</v>
      </c>
      <c r="J346" s="201">
        <v>5</v>
      </c>
      <c r="K346" s="259">
        <v>0.51020408163265307</v>
      </c>
      <c r="L346" s="197">
        <v>0.5</v>
      </c>
      <c r="M346" s="96">
        <v>24.7</v>
      </c>
      <c r="N346" s="96">
        <v>7.37</v>
      </c>
      <c r="O346" s="96" t="s">
        <v>815</v>
      </c>
      <c r="P346" s="99">
        <v>6.85</v>
      </c>
      <c r="Q346" s="100">
        <v>13.199999999999998</v>
      </c>
      <c r="R346" s="103">
        <v>0.43109729690798615</v>
      </c>
      <c r="S346" s="102">
        <v>22.815496394897391</v>
      </c>
      <c r="T346" s="103">
        <v>2.2683151898734164</v>
      </c>
      <c r="U346" s="103">
        <v>2.8388494142932506</v>
      </c>
      <c r="V346" s="260">
        <v>5.107164604166667</v>
      </c>
      <c r="W346" s="261"/>
      <c r="X346" s="262"/>
    </row>
    <row r="347" spans="1:24">
      <c r="A347" s="18" t="s">
        <v>1644</v>
      </c>
      <c r="B347" s="19">
        <v>42971</v>
      </c>
      <c r="C347" s="18" t="s">
        <v>1672</v>
      </c>
      <c r="D347" s="20">
        <v>0.29166666666666669</v>
      </c>
      <c r="E347" s="18">
        <v>1</v>
      </c>
      <c r="F347" s="18">
        <v>0</v>
      </c>
      <c r="G347" s="18" t="s">
        <v>815</v>
      </c>
      <c r="H347" s="18" t="s">
        <v>1045</v>
      </c>
      <c r="I347" s="18">
        <v>9.8000000000000007</v>
      </c>
      <c r="J347" s="200">
        <v>5</v>
      </c>
      <c r="K347" s="21">
        <v>0.51020408163265307</v>
      </c>
      <c r="L347" s="196">
        <v>2</v>
      </c>
      <c r="M347" s="29">
        <v>25</v>
      </c>
      <c r="N347" s="18">
        <v>7.16</v>
      </c>
      <c r="O347" s="18" t="s">
        <v>815</v>
      </c>
      <c r="P347" s="27" t="s">
        <v>811</v>
      </c>
      <c r="Q347" s="27" t="s">
        <v>811</v>
      </c>
      <c r="R347" s="27" t="s">
        <v>811</v>
      </c>
      <c r="S347" s="27" t="s">
        <v>811</v>
      </c>
      <c r="T347" s="27" t="s">
        <v>811</v>
      </c>
      <c r="U347" s="27" t="s">
        <v>811</v>
      </c>
      <c r="V347" s="27" t="s">
        <v>811</v>
      </c>
      <c r="W347" s="186"/>
    </row>
    <row r="348" spans="1:24">
      <c r="A348" s="18" t="s">
        <v>1644</v>
      </c>
      <c r="B348" s="19">
        <v>42971</v>
      </c>
      <c r="C348" s="18" t="s">
        <v>1672</v>
      </c>
      <c r="D348" s="20">
        <v>0.29166666666666669</v>
      </c>
      <c r="E348" s="18">
        <v>1</v>
      </c>
      <c r="F348" s="18">
        <v>0</v>
      </c>
      <c r="G348" s="18" t="s">
        <v>815</v>
      </c>
      <c r="H348" s="18" t="s">
        <v>1045</v>
      </c>
      <c r="I348" s="18">
        <v>9.8000000000000007</v>
      </c>
      <c r="J348" s="200">
        <v>5</v>
      </c>
      <c r="K348" s="21">
        <v>0.51020408163265307</v>
      </c>
      <c r="L348" s="196">
        <v>4</v>
      </c>
      <c r="M348" s="18">
        <v>25.1</v>
      </c>
      <c r="N348" s="18">
        <v>7.29</v>
      </c>
      <c r="O348" s="18" t="s">
        <v>815</v>
      </c>
      <c r="P348" s="27" t="s">
        <v>811</v>
      </c>
      <c r="Q348" s="27" t="s">
        <v>811</v>
      </c>
      <c r="R348" s="27" t="s">
        <v>811</v>
      </c>
      <c r="S348" s="27" t="s">
        <v>811</v>
      </c>
      <c r="T348" s="27" t="s">
        <v>811</v>
      </c>
      <c r="U348" s="27" t="s">
        <v>811</v>
      </c>
      <c r="V348" s="27" t="s">
        <v>811</v>
      </c>
      <c r="W348" s="186"/>
    </row>
    <row r="349" spans="1:24">
      <c r="A349" s="18" t="s">
        <v>1644</v>
      </c>
      <c r="B349" s="19">
        <v>42971</v>
      </c>
      <c r="C349" s="18" t="s">
        <v>1672</v>
      </c>
      <c r="D349" s="20">
        <v>0.29166666666666669</v>
      </c>
      <c r="E349" s="18">
        <v>1</v>
      </c>
      <c r="F349" s="18">
        <v>0</v>
      </c>
      <c r="G349" s="18" t="s">
        <v>815</v>
      </c>
      <c r="H349" s="18" t="s">
        <v>1045</v>
      </c>
      <c r="I349" s="18">
        <v>9.8000000000000007</v>
      </c>
      <c r="J349" s="200">
        <v>5</v>
      </c>
      <c r="K349" s="21">
        <v>0.51020408163265307</v>
      </c>
      <c r="L349" s="196">
        <v>6</v>
      </c>
      <c r="M349" s="18">
        <v>24.9</v>
      </c>
      <c r="N349" s="18">
        <v>6.92</v>
      </c>
      <c r="O349" s="18" t="s">
        <v>815</v>
      </c>
      <c r="P349" s="27" t="s">
        <v>811</v>
      </c>
      <c r="Q349" s="27" t="s">
        <v>811</v>
      </c>
      <c r="R349" s="27" t="s">
        <v>811</v>
      </c>
      <c r="S349" s="27" t="s">
        <v>811</v>
      </c>
      <c r="T349" s="27" t="s">
        <v>811</v>
      </c>
      <c r="U349" s="27" t="s">
        <v>811</v>
      </c>
      <c r="V349" s="27" t="s">
        <v>811</v>
      </c>
      <c r="W349" s="186"/>
    </row>
    <row r="350" spans="1:24">
      <c r="A350" s="18" t="s">
        <v>1644</v>
      </c>
      <c r="B350" s="19">
        <v>42971</v>
      </c>
      <c r="C350" s="18" t="s">
        <v>1672</v>
      </c>
      <c r="D350" s="20">
        <v>0.29166666666666669</v>
      </c>
      <c r="E350" s="18">
        <v>1</v>
      </c>
      <c r="F350" s="18">
        <v>0</v>
      </c>
      <c r="G350" s="18" t="s">
        <v>815</v>
      </c>
      <c r="H350" s="18" t="s">
        <v>1045</v>
      </c>
      <c r="I350" s="18">
        <v>9.8000000000000007</v>
      </c>
      <c r="J350" s="200">
        <v>5</v>
      </c>
      <c r="K350" s="21">
        <v>0.51020408163265307</v>
      </c>
      <c r="L350" s="196">
        <v>8</v>
      </c>
      <c r="M350" s="18">
        <v>22.2</v>
      </c>
      <c r="N350" s="18">
        <v>1.21</v>
      </c>
      <c r="O350" s="18" t="s">
        <v>815</v>
      </c>
      <c r="P350" s="27" t="s">
        <v>811</v>
      </c>
      <c r="Q350" s="27" t="s">
        <v>811</v>
      </c>
      <c r="R350" s="27" t="s">
        <v>811</v>
      </c>
      <c r="S350" s="27" t="s">
        <v>811</v>
      </c>
      <c r="T350" s="27" t="s">
        <v>811</v>
      </c>
      <c r="U350" s="27" t="s">
        <v>811</v>
      </c>
      <c r="V350" s="27" t="s">
        <v>811</v>
      </c>
      <c r="W350" s="186"/>
    </row>
    <row r="351" spans="1:24">
      <c r="A351" s="18" t="s">
        <v>1644</v>
      </c>
      <c r="B351" s="19">
        <v>42971</v>
      </c>
      <c r="C351" s="18" t="s">
        <v>1672</v>
      </c>
      <c r="D351" s="20">
        <v>0.29166666666666669</v>
      </c>
      <c r="E351" s="18">
        <v>1</v>
      </c>
      <c r="F351" s="18">
        <v>0</v>
      </c>
      <c r="G351" s="18" t="s">
        <v>815</v>
      </c>
      <c r="H351" s="18" t="s">
        <v>1045</v>
      </c>
      <c r="I351" s="18">
        <v>9.8000000000000007</v>
      </c>
      <c r="J351" s="200">
        <v>5</v>
      </c>
      <c r="K351" s="21">
        <v>0.51020408163265307</v>
      </c>
      <c r="L351" s="196">
        <v>9</v>
      </c>
      <c r="M351" s="18">
        <v>20.3</v>
      </c>
      <c r="N351" s="18">
        <v>0.3</v>
      </c>
      <c r="O351" s="18" t="s">
        <v>815</v>
      </c>
      <c r="P351" s="22">
        <v>6.52</v>
      </c>
      <c r="Q351" s="23">
        <v>28.1</v>
      </c>
      <c r="R351" s="24">
        <v>1.0299984124107469</v>
      </c>
      <c r="S351" s="25">
        <v>41.222318358291737</v>
      </c>
      <c r="T351" s="24">
        <v>26.495851898734184</v>
      </c>
      <c r="U351" s="24">
        <v>25.431268705432476</v>
      </c>
      <c r="V351" s="26">
        <v>51.92712060416666</v>
      </c>
      <c r="W351" s="186"/>
    </row>
    <row r="352" spans="1:24" s="104" customFormat="1">
      <c r="A352" s="96" t="s">
        <v>1667</v>
      </c>
      <c r="B352" s="236">
        <v>42971</v>
      </c>
      <c r="C352" s="96" t="s">
        <v>815</v>
      </c>
      <c r="D352" s="96" t="s">
        <v>815</v>
      </c>
      <c r="E352" s="96" t="s">
        <v>815</v>
      </c>
      <c r="F352" s="96" t="s">
        <v>815</v>
      </c>
      <c r="G352" s="96" t="s">
        <v>815</v>
      </c>
      <c r="H352" s="96" t="s">
        <v>815</v>
      </c>
      <c r="I352" s="96" t="s">
        <v>815</v>
      </c>
      <c r="J352" s="201" t="s">
        <v>815</v>
      </c>
      <c r="K352" s="96" t="s">
        <v>815</v>
      </c>
      <c r="L352" s="197" t="s">
        <v>815</v>
      </c>
      <c r="M352" s="96" t="s">
        <v>815</v>
      </c>
      <c r="N352" s="96" t="s">
        <v>815</v>
      </c>
      <c r="O352" s="96" t="s">
        <v>815</v>
      </c>
      <c r="P352" s="99">
        <v>7.32</v>
      </c>
      <c r="Q352" s="100">
        <v>49.2</v>
      </c>
      <c r="R352" s="103">
        <v>1.839282879304905</v>
      </c>
      <c r="S352" s="102">
        <v>29.055097060454795</v>
      </c>
      <c r="T352" s="103">
        <v>10.408510126582275</v>
      </c>
      <c r="U352" s="103">
        <v>10.267179477584396</v>
      </c>
      <c r="V352" s="260">
        <v>20.675689604166671</v>
      </c>
      <c r="W352" s="261"/>
      <c r="X352" s="262"/>
    </row>
    <row r="353" spans="1:24" s="104" customFormat="1">
      <c r="A353" s="96" t="s">
        <v>1677</v>
      </c>
      <c r="B353" s="236">
        <v>42971</v>
      </c>
      <c r="C353" s="96" t="s">
        <v>815</v>
      </c>
      <c r="D353" s="96" t="s">
        <v>815</v>
      </c>
      <c r="E353" s="96" t="s">
        <v>815</v>
      </c>
      <c r="F353" s="96" t="s">
        <v>815</v>
      </c>
      <c r="G353" s="96" t="s">
        <v>815</v>
      </c>
      <c r="H353" s="96" t="s">
        <v>815</v>
      </c>
      <c r="I353" s="96" t="s">
        <v>815</v>
      </c>
      <c r="J353" s="201" t="s">
        <v>815</v>
      </c>
      <c r="K353" s="96" t="s">
        <v>815</v>
      </c>
      <c r="L353" s="197" t="s">
        <v>815</v>
      </c>
      <c r="M353" s="96" t="s">
        <v>815</v>
      </c>
      <c r="N353" s="96" t="s">
        <v>815</v>
      </c>
      <c r="O353" s="96" t="s">
        <v>815</v>
      </c>
      <c r="P353" s="99">
        <v>6.04</v>
      </c>
      <c r="Q353" s="100">
        <v>27.66</v>
      </c>
      <c r="R353" s="103">
        <v>3.2371378675766329</v>
      </c>
      <c r="S353" s="102">
        <v>79.907842484747633</v>
      </c>
      <c r="T353" s="103">
        <v>1.2065506329113922</v>
      </c>
      <c r="U353" s="103">
        <v>3.4685079712552738</v>
      </c>
      <c r="V353" s="260">
        <v>4.675058604166666</v>
      </c>
      <c r="W353" s="261"/>
      <c r="X353" s="262"/>
    </row>
    <row r="354" spans="1:24" s="104" customFormat="1">
      <c r="A354" s="96" t="s">
        <v>1664</v>
      </c>
      <c r="B354" s="236">
        <v>42971</v>
      </c>
      <c r="C354" s="96" t="s">
        <v>815</v>
      </c>
      <c r="D354" s="96" t="s">
        <v>815</v>
      </c>
      <c r="E354" s="96" t="s">
        <v>815</v>
      </c>
      <c r="F354" s="96" t="s">
        <v>815</v>
      </c>
      <c r="G354" s="96" t="s">
        <v>815</v>
      </c>
      <c r="H354" s="96" t="s">
        <v>815</v>
      </c>
      <c r="I354" s="96" t="s">
        <v>815</v>
      </c>
      <c r="J354" s="201" t="s">
        <v>815</v>
      </c>
      <c r="K354" s="96" t="s">
        <v>815</v>
      </c>
      <c r="L354" s="197" t="s">
        <v>815</v>
      </c>
      <c r="M354" s="96" t="s">
        <v>815</v>
      </c>
      <c r="N354" s="96" t="s">
        <v>815</v>
      </c>
      <c r="O354" s="96" t="s">
        <v>815</v>
      </c>
      <c r="P354" s="99">
        <v>6.6</v>
      </c>
      <c r="Q354" s="100">
        <v>45.999999999999993</v>
      </c>
      <c r="R354" s="103">
        <v>1.8024972217188071</v>
      </c>
      <c r="S354" s="102">
        <v>56.041370000000001</v>
      </c>
      <c r="T354" s="103">
        <v>24.259711392405066</v>
      </c>
      <c r="U354" s="103">
        <v>9.7985552117615953</v>
      </c>
      <c r="V354" s="260">
        <v>34.058266604166661</v>
      </c>
      <c r="W354" s="261"/>
      <c r="X354" s="262"/>
    </row>
    <row r="355" spans="1:24" s="104" customFormat="1">
      <c r="A355" s="96" t="s">
        <v>1552</v>
      </c>
      <c r="B355" s="236">
        <v>42971</v>
      </c>
      <c r="C355" s="96" t="s">
        <v>1685</v>
      </c>
      <c r="D355" s="237">
        <v>0.35416666666666669</v>
      </c>
      <c r="E355" s="96">
        <v>1</v>
      </c>
      <c r="F355" s="96">
        <v>1</v>
      </c>
      <c r="G355" s="96" t="s">
        <v>1651</v>
      </c>
      <c r="H355" s="96" t="s">
        <v>1045</v>
      </c>
      <c r="I355" s="96">
        <v>17.5</v>
      </c>
      <c r="J355" s="201">
        <v>6.75</v>
      </c>
      <c r="K355" s="259">
        <v>0.38571428571428573</v>
      </c>
      <c r="L355" s="197">
        <v>0.5</v>
      </c>
      <c r="M355" s="96">
        <v>24.8</v>
      </c>
      <c r="N355" s="96">
        <v>8.0299999999999994</v>
      </c>
      <c r="O355" s="96" t="s">
        <v>815</v>
      </c>
      <c r="P355" s="99">
        <v>6.87</v>
      </c>
      <c r="Q355" s="100">
        <v>12.3</v>
      </c>
      <c r="R355" s="103">
        <v>0.43109729690798615</v>
      </c>
      <c r="S355" s="102">
        <v>25.935296727676093</v>
      </c>
      <c r="T355" s="103">
        <v>1.1904632911392403</v>
      </c>
      <c r="U355" s="103">
        <v>0.81570531302742566</v>
      </c>
      <c r="V355" s="260">
        <v>2.0061686041666658</v>
      </c>
      <c r="W355" s="261"/>
      <c r="X355" s="262"/>
    </row>
    <row r="356" spans="1:24">
      <c r="A356" s="18" t="s">
        <v>1552</v>
      </c>
      <c r="B356" s="19">
        <v>42971</v>
      </c>
      <c r="C356" s="18" t="s">
        <v>1685</v>
      </c>
      <c r="D356" s="20">
        <v>0.35416666666666669</v>
      </c>
      <c r="E356" s="18">
        <v>1</v>
      </c>
      <c r="F356" s="18">
        <v>1</v>
      </c>
      <c r="G356" s="18" t="s">
        <v>1651</v>
      </c>
      <c r="H356" s="18" t="s">
        <v>1045</v>
      </c>
      <c r="I356" s="18">
        <v>17.5</v>
      </c>
      <c r="J356" s="200">
        <v>6.75</v>
      </c>
      <c r="K356" s="21">
        <v>0.38571428571428573</v>
      </c>
      <c r="L356" s="196">
        <v>2</v>
      </c>
      <c r="M356" s="18">
        <v>24.9</v>
      </c>
      <c r="N356" s="18">
        <v>8.0299999999999994</v>
      </c>
      <c r="O356" s="18" t="s">
        <v>815</v>
      </c>
      <c r="P356" s="27" t="s">
        <v>811</v>
      </c>
      <c r="Q356" s="27" t="s">
        <v>811</v>
      </c>
      <c r="R356" s="27" t="s">
        <v>811</v>
      </c>
      <c r="S356" s="27" t="s">
        <v>811</v>
      </c>
      <c r="T356" s="27" t="s">
        <v>811</v>
      </c>
      <c r="U356" s="27" t="s">
        <v>811</v>
      </c>
      <c r="V356" s="27" t="s">
        <v>811</v>
      </c>
      <c r="W356" s="186"/>
    </row>
    <row r="357" spans="1:24" s="253" customFormat="1">
      <c r="A357" s="242" t="s">
        <v>1552</v>
      </c>
      <c r="B357" s="240">
        <v>42971</v>
      </c>
      <c r="C357" s="242" t="s">
        <v>1685</v>
      </c>
      <c r="D357" s="241">
        <v>0.35416666666666669</v>
      </c>
      <c r="E357" s="242">
        <v>1</v>
      </c>
      <c r="F357" s="242">
        <v>1</v>
      </c>
      <c r="G357" s="242" t="s">
        <v>1651</v>
      </c>
      <c r="H357" s="242" t="s">
        <v>1045</v>
      </c>
      <c r="I357" s="242">
        <v>17.5</v>
      </c>
      <c r="J357" s="244">
        <v>6.75</v>
      </c>
      <c r="K357" s="274">
        <v>0.38571428571428573</v>
      </c>
      <c r="L357" s="275">
        <v>3</v>
      </c>
      <c r="M357" s="242" t="s">
        <v>815</v>
      </c>
      <c r="N357" s="242" t="s">
        <v>815</v>
      </c>
      <c r="O357" s="242" t="s">
        <v>815</v>
      </c>
      <c r="P357" s="247">
        <v>6.86</v>
      </c>
      <c r="Q357" s="248">
        <v>12.8</v>
      </c>
      <c r="R357" s="250">
        <v>0.39517252216565396</v>
      </c>
      <c r="S357" s="256">
        <v>20.600438158624513</v>
      </c>
      <c r="T357" s="250">
        <v>1.0617645569620255</v>
      </c>
      <c r="U357" s="250">
        <v>1.4019280472046409</v>
      </c>
      <c r="V357" s="277">
        <v>2.4636926041666665</v>
      </c>
      <c r="W357" s="278"/>
      <c r="X357" s="279"/>
    </row>
    <row r="358" spans="1:24">
      <c r="A358" s="18" t="s">
        <v>1552</v>
      </c>
      <c r="B358" s="19">
        <v>42971</v>
      </c>
      <c r="C358" s="18" t="s">
        <v>1685</v>
      </c>
      <c r="D358" s="20">
        <v>0.35416666666666669</v>
      </c>
      <c r="E358" s="18">
        <v>1</v>
      </c>
      <c r="F358" s="18">
        <v>1</v>
      </c>
      <c r="G358" s="18" t="s">
        <v>1651</v>
      </c>
      <c r="H358" s="18" t="s">
        <v>1045</v>
      </c>
      <c r="I358" s="18">
        <v>17.5</v>
      </c>
      <c r="J358" s="200">
        <v>6.75</v>
      </c>
      <c r="K358" s="21">
        <v>0.38571428571428573</v>
      </c>
      <c r="L358" s="196">
        <v>4</v>
      </c>
      <c r="M358" s="18">
        <v>24.9</v>
      </c>
      <c r="N358" s="18">
        <v>8.02</v>
      </c>
      <c r="O358" s="18" t="s">
        <v>815</v>
      </c>
      <c r="P358" s="27" t="s">
        <v>811</v>
      </c>
      <c r="Q358" s="27" t="s">
        <v>811</v>
      </c>
      <c r="R358" s="27" t="s">
        <v>811</v>
      </c>
      <c r="S358" s="27" t="s">
        <v>811</v>
      </c>
      <c r="T358" s="27" t="s">
        <v>811</v>
      </c>
      <c r="U358" s="27" t="s">
        <v>811</v>
      </c>
      <c r="V358" s="27" t="s">
        <v>811</v>
      </c>
      <c r="W358" s="186"/>
    </row>
    <row r="359" spans="1:24">
      <c r="A359" s="18" t="s">
        <v>1552</v>
      </c>
      <c r="B359" s="19">
        <v>42971</v>
      </c>
      <c r="C359" s="18" t="s">
        <v>1685</v>
      </c>
      <c r="D359" s="20">
        <v>0.35416666666666669</v>
      </c>
      <c r="E359" s="18">
        <v>1</v>
      </c>
      <c r="F359" s="18">
        <v>1</v>
      </c>
      <c r="G359" s="18" t="s">
        <v>1651</v>
      </c>
      <c r="H359" s="18" t="s">
        <v>1045</v>
      </c>
      <c r="I359" s="18">
        <v>17.5</v>
      </c>
      <c r="J359" s="200">
        <v>6.75</v>
      </c>
      <c r="K359" s="21">
        <v>0.38571428571428573</v>
      </c>
      <c r="L359" s="196">
        <v>6</v>
      </c>
      <c r="M359" s="18">
        <v>24.7</v>
      </c>
      <c r="N359" s="18">
        <v>8.02</v>
      </c>
      <c r="O359" s="18" t="s">
        <v>815</v>
      </c>
      <c r="P359" s="27" t="s">
        <v>811</v>
      </c>
      <c r="Q359" s="27" t="s">
        <v>811</v>
      </c>
      <c r="R359" s="27" t="s">
        <v>811</v>
      </c>
      <c r="S359" s="27" t="s">
        <v>811</v>
      </c>
      <c r="T359" s="27" t="s">
        <v>811</v>
      </c>
      <c r="U359" s="27" t="s">
        <v>811</v>
      </c>
      <c r="V359" s="27" t="s">
        <v>811</v>
      </c>
      <c r="W359" s="186"/>
    </row>
    <row r="360" spans="1:24">
      <c r="A360" s="18" t="s">
        <v>1552</v>
      </c>
      <c r="B360" s="19">
        <v>42971</v>
      </c>
      <c r="C360" s="18" t="s">
        <v>1685</v>
      </c>
      <c r="D360" s="20">
        <v>0.35416666666666669</v>
      </c>
      <c r="E360" s="18">
        <v>1</v>
      </c>
      <c r="F360" s="18">
        <v>1</v>
      </c>
      <c r="G360" s="18" t="s">
        <v>1651</v>
      </c>
      <c r="H360" s="18" t="s">
        <v>1045</v>
      </c>
      <c r="I360" s="18">
        <v>17.5</v>
      </c>
      <c r="J360" s="200">
        <v>6.75</v>
      </c>
      <c r="K360" s="21">
        <v>0.38571428571428573</v>
      </c>
      <c r="L360" s="196">
        <v>8</v>
      </c>
      <c r="M360" s="18">
        <v>17.600000000000001</v>
      </c>
      <c r="N360" s="18">
        <v>11.76</v>
      </c>
      <c r="O360" s="18" t="s">
        <v>815</v>
      </c>
      <c r="P360" s="27" t="s">
        <v>811</v>
      </c>
      <c r="Q360" s="27" t="s">
        <v>811</v>
      </c>
      <c r="R360" s="27" t="s">
        <v>811</v>
      </c>
      <c r="S360" s="27" t="s">
        <v>811</v>
      </c>
      <c r="T360" s="27" t="s">
        <v>811</v>
      </c>
      <c r="U360" s="27" t="s">
        <v>811</v>
      </c>
      <c r="V360" s="27" t="s">
        <v>811</v>
      </c>
      <c r="W360" s="186"/>
    </row>
    <row r="361" spans="1:24">
      <c r="A361" s="18" t="s">
        <v>1552</v>
      </c>
      <c r="B361" s="19">
        <v>42971</v>
      </c>
      <c r="C361" s="18" t="s">
        <v>1685</v>
      </c>
      <c r="D361" s="20">
        <v>0.35416666666666669</v>
      </c>
      <c r="E361" s="18">
        <v>1</v>
      </c>
      <c r="F361" s="18">
        <v>1</v>
      </c>
      <c r="G361" s="18" t="s">
        <v>1651</v>
      </c>
      <c r="H361" s="18" t="s">
        <v>1045</v>
      </c>
      <c r="I361" s="18">
        <v>17.5</v>
      </c>
      <c r="J361" s="200">
        <v>6.75</v>
      </c>
      <c r="K361" s="21">
        <v>0.38571428571428573</v>
      </c>
      <c r="L361" s="196">
        <v>9</v>
      </c>
      <c r="M361" s="18" t="s">
        <v>815</v>
      </c>
      <c r="N361" s="18" t="s">
        <v>815</v>
      </c>
      <c r="O361" s="18" t="s">
        <v>815</v>
      </c>
      <c r="P361" s="22">
        <v>6.78</v>
      </c>
      <c r="Q361" s="23">
        <v>12.999999999999998</v>
      </c>
      <c r="R361" s="24">
        <v>0.35924774742332172</v>
      </c>
      <c r="S361" s="25">
        <v>34.982717692734333</v>
      </c>
      <c r="T361" s="24">
        <v>1.2869873417721516</v>
      </c>
      <c r="U361" s="24">
        <v>3.4261982623945153</v>
      </c>
      <c r="V361" s="26">
        <v>4.7131856041666671</v>
      </c>
      <c r="W361" s="186"/>
    </row>
    <row r="362" spans="1:24">
      <c r="A362" s="18" t="s">
        <v>1552</v>
      </c>
      <c r="B362" s="19">
        <v>42971</v>
      </c>
      <c r="C362" s="18" t="s">
        <v>1685</v>
      </c>
      <c r="D362" s="20">
        <v>0.35416666666666669</v>
      </c>
      <c r="E362" s="18">
        <v>1</v>
      </c>
      <c r="F362" s="18">
        <v>1</v>
      </c>
      <c r="G362" s="18" t="s">
        <v>1651</v>
      </c>
      <c r="H362" s="18" t="s">
        <v>1045</v>
      </c>
      <c r="I362" s="18">
        <v>17.5</v>
      </c>
      <c r="J362" s="200">
        <v>6.75</v>
      </c>
      <c r="K362" s="21">
        <v>0.38571428571428573</v>
      </c>
      <c r="L362" s="196">
        <v>10</v>
      </c>
      <c r="M362" s="18">
        <v>12.2</v>
      </c>
      <c r="N362" s="18">
        <v>11.9</v>
      </c>
      <c r="O362" s="18" t="s">
        <v>815</v>
      </c>
      <c r="P362" s="27" t="s">
        <v>811</v>
      </c>
      <c r="Q362" s="27" t="s">
        <v>811</v>
      </c>
      <c r="R362" s="27" t="s">
        <v>811</v>
      </c>
      <c r="S362" s="27" t="s">
        <v>811</v>
      </c>
      <c r="T362" s="27" t="s">
        <v>811</v>
      </c>
      <c r="U362" s="27" t="s">
        <v>811</v>
      </c>
      <c r="V362" s="27" t="s">
        <v>811</v>
      </c>
      <c r="W362" s="186"/>
    </row>
    <row r="363" spans="1:24">
      <c r="A363" s="18" t="s">
        <v>1552</v>
      </c>
      <c r="B363" s="19">
        <v>42971</v>
      </c>
      <c r="C363" s="18" t="s">
        <v>1685</v>
      </c>
      <c r="D363" s="20">
        <v>0.35416666666666669</v>
      </c>
      <c r="E363" s="18">
        <v>1</v>
      </c>
      <c r="F363" s="18">
        <v>1</v>
      </c>
      <c r="G363" s="18" t="s">
        <v>1651</v>
      </c>
      <c r="H363" s="18" t="s">
        <v>1045</v>
      </c>
      <c r="I363" s="18">
        <v>17.5</v>
      </c>
      <c r="J363" s="200">
        <v>6.75</v>
      </c>
      <c r="K363" s="21">
        <v>0.38571428571428573</v>
      </c>
      <c r="L363" s="196">
        <v>12</v>
      </c>
      <c r="M363" s="18">
        <v>9.9</v>
      </c>
      <c r="N363" s="18">
        <v>4.2699999999999996</v>
      </c>
      <c r="O363" s="18" t="s">
        <v>815</v>
      </c>
      <c r="P363" s="27" t="s">
        <v>811</v>
      </c>
      <c r="Q363" s="27" t="s">
        <v>811</v>
      </c>
      <c r="R363" s="27" t="s">
        <v>811</v>
      </c>
      <c r="S363" s="27" t="s">
        <v>811</v>
      </c>
      <c r="T363" s="27" t="s">
        <v>811</v>
      </c>
      <c r="U363" s="27" t="s">
        <v>811</v>
      </c>
      <c r="V363" s="27" t="s">
        <v>811</v>
      </c>
      <c r="W363" s="186"/>
    </row>
    <row r="364" spans="1:24">
      <c r="A364" s="18" t="s">
        <v>1552</v>
      </c>
      <c r="B364" s="19">
        <v>42971</v>
      </c>
      <c r="C364" s="18" t="s">
        <v>1685</v>
      </c>
      <c r="D364" s="20">
        <v>0.35416666666666669</v>
      </c>
      <c r="E364" s="18">
        <v>1</v>
      </c>
      <c r="F364" s="18">
        <v>1</v>
      </c>
      <c r="G364" s="18" t="s">
        <v>1651</v>
      </c>
      <c r="H364" s="18" t="s">
        <v>1045</v>
      </c>
      <c r="I364" s="18">
        <v>17.5</v>
      </c>
      <c r="J364" s="200">
        <v>6.75</v>
      </c>
      <c r="K364" s="21">
        <v>0.38571428571428573</v>
      </c>
      <c r="L364" s="196">
        <v>14</v>
      </c>
      <c r="M364" s="18">
        <v>8.8000000000000007</v>
      </c>
      <c r="N364" s="18">
        <v>1.25</v>
      </c>
      <c r="O364" s="18" t="s">
        <v>815</v>
      </c>
      <c r="P364" s="27" t="s">
        <v>811</v>
      </c>
      <c r="Q364" s="27" t="s">
        <v>811</v>
      </c>
      <c r="R364" s="27" t="s">
        <v>811</v>
      </c>
      <c r="S364" s="27" t="s">
        <v>811</v>
      </c>
      <c r="T364" s="27" t="s">
        <v>811</v>
      </c>
      <c r="U364" s="27" t="s">
        <v>811</v>
      </c>
      <c r="V364" s="27" t="s">
        <v>811</v>
      </c>
      <c r="W364" s="186"/>
    </row>
    <row r="365" spans="1:24">
      <c r="A365" s="18" t="s">
        <v>1552</v>
      </c>
      <c r="B365" s="19">
        <v>42971</v>
      </c>
      <c r="C365" s="18" t="s">
        <v>1685</v>
      </c>
      <c r="D365" s="20">
        <v>0.35416666666666669</v>
      </c>
      <c r="E365" s="18">
        <v>1</v>
      </c>
      <c r="F365" s="18">
        <v>1</v>
      </c>
      <c r="G365" s="18" t="s">
        <v>1651</v>
      </c>
      <c r="H365" s="18" t="s">
        <v>1045</v>
      </c>
      <c r="I365" s="18">
        <v>17.5</v>
      </c>
      <c r="J365" s="200">
        <v>6.75</v>
      </c>
      <c r="K365" s="21">
        <v>0.38571428571428573</v>
      </c>
      <c r="L365" s="196">
        <v>16</v>
      </c>
      <c r="M365" s="18">
        <v>8.1999999999999993</v>
      </c>
      <c r="N365" s="18">
        <v>1.29</v>
      </c>
      <c r="O365" s="18" t="s">
        <v>815</v>
      </c>
      <c r="P365" s="27" t="s">
        <v>811</v>
      </c>
      <c r="Q365" s="27" t="s">
        <v>811</v>
      </c>
      <c r="R365" s="27" t="s">
        <v>811</v>
      </c>
      <c r="S365" s="27" t="s">
        <v>811</v>
      </c>
      <c r="T365" s="27" t="s">
        <v>811</v>
      </c>
      <c r="U365" s="27" t="s">
        <v>811</v>
      </c>
      <c r="V365" s="27" t="s">
        <v>811</v>
      </c>
      <c r="W365" s="186"/>
    </row>
    <row r="366" spans="1:24">
      <c r="A366" s="18" t="s">
        <v>1552</v>
      </c>
      <c r="B366" s="19">
        <v>42971</v>
      </c>
      <c r="C366" s="18" t="s">
        <v>1685</v>
      </c>
      <c r="D366" s="20">
        <v>0.35416666666666669</v>
      </c>
      <c r="E366" s="18">
        <v>1</v>
      </c>
      <c r="F366" s="18">
        <v>1</v>
      </c>
      <c r="G366" s="18" t="s">
        <v>1651</v>
      </c>
      <c r="H366" s="18" t="s">
        <v>1045</v>
      </c>
      <c r="I366" s="18">
        <v>17.5</v>
      </c>
      <c r="J366" s="200">
        <v>6.75</v>
      </c>
      <c r="K366" s="21">
        <v>0.38571428571428573</v>
      </c>
      <c r="L366" s="196">
        <v>17</v>
      </c>
      <c r="M366" s="18">
        <v>8</v>
      </c>
      <c r="N366" s="18">
        <v>1.28</v>
      </c>
      <c r="O366" s="18" t="s">
        <v>815</v>
      </c>
      <c r="P366" s="22">
        <v>6.33</v>
      </c>
      <c r="Q366" s="23">
        <v>31.500000000000004</v>
      </c>
      <c r="R366" s="24">
        <v>1.3978549882717277</v>
      </c>
      <c r="S366" s="25">
        <v>115.47356627842484</v>
      </c>
      <c r="T366" s="24">
        <v>2.5000000000000001E-2</v>
      </c>
      <c r="U366" s="24">
        <v>115.84245121176161</v>
      </c>
      <c r="V366" s="26">
        <v>115.86745121176162</v>
      </c>
      <c r="W366" s="186"/>
    </row>
    <row r="367" spans="1:24" s="104" customFormat="1">
      <c r="A367" s="96" t="s">
        <v>1557</v>
      </c>
      <c r="B367" s="236">
        <v>42971</v>
      </c>
      <c r="C367" s="96" t="s">
        <v>1648</v>
      </c>
      <c r="D367" s="237">
        <v>0.33333333333333331</v>
      </c>
      <c r="E367" s="96">
        <v>1</v>
      </c>
      <c r="F367" s="96">
        <v>0</v>
      </c>
      <c r="G367" s="96" t="s">
        <v>1646</v>
      </c>
      <c r="H367" s="96" t="s">
        <v>1045</v>
      </c>
      <c r="I367" s="96">
        <v>6.6</v>
      </c>
      <c r="J367" s="201">
        <v>3.3</v>
      </c>
      <c r="K367" s="259">
        <v>0.5</v>
      </c>
      <c r="L367" s="197">
        <v>0.5</v>
      </c>
      <c r="M367" s="96">
        <v>24.9</v>
      </c>
      <c r="N367" s="96">
        <v>5.96</v>
      </c>
      <c r="O367" s="96" t="s">
        <v>815</v>
      </c>
      <c r="P367" s="99">
        <v>6.3</v>
      </c>
      <c r="Q367" s="100">
        <v>5.8000000000000007</v>
      </c>
      <c r="R367" s="103">
        <v>0.73571315172196206</v>
      </c>
      <c r="S367" s="102">
        <v>24.406594564614537</v>
      </c>
      <c r="T367" s="103">
        <v>7.4806139240506342</v>
      </c>
      <c r="U367" s="103">
        <v>3.0787116801160321</v>
      </c>
      <c r="V367" s="260">
        <v>10.559325604166666</v>
      </c>
      <c r="W367" s="261"/>
      <c r="X367" s="262"/>
    </row>
    <row r="368" spans="1:24">
      <c r="A368" s="18" t="s">
        <v>1557</v>
      </c>
      <c r="B368" s="19">
        <v>42971</v>
      </c>
      <c r="C368" s="18" t="s">
        <v>1648</v>
      </c>
      <c r="D368" s="20">
        <v>0.33333333333333331</v>
      </c>
      <c r="E368" s="18">
        <v>1</v>
      </c>
      <c r="F368" s="18">
        <v>0</v>
      </c>
      <c r="G368" s="18" t="s">
        <v>1646</v>
      </c>
      <c r="H368" s="18" t="s">
        <v>1045</v>
      </c>
      <c r="I368" s="18">
        <v>6.6</v>
      </c>
      <c r="J368" s="200">
        <v>3.3</v>
      </c>
      <c r="K368" s="21">
        <v>0.5</v>
      </c>
      <c r="L368" s="196">
        <v>2</v>
      </c>
      <c r="M368" s="18">
        <v>24.8</v>
      </c>
      <c r="N368" s="18">
        <v>6.41</v>
      </c>
      <c r="O368" s="18" t="s">
        <v>815</v>
      </c>
      <c r="P368" s="27" t="s">
        <v>811</v>
      </c>
      <c r="Q368" s="27" t="s">
        <v>811</v>
      </c>
      <c r="R368" s="27" t="s">
        <v>811</v>
      </c>
      <c r="S368" s="27" t="s">
        <v>811</v>
      </c>
      <c r="T368" s="27" t="s">
        <v>811</v>
      </c>
      <c r="U368" s="27" t="s">
        <v>811</v>
      </c>
      <c r="V368" s="27" t="s">
        <v>811</v>
      </c>
      <c r="W368" s="186"/>
    </row>
    <row r="369" spans="1:24">
      <c r="A369" s="18" t="s">
        <v>1557</v>
      </c>
      <c r="B369" s="19">
        <v>42971</v>
      </c>
      <c r="C369" s="18" t="s">
        <v>1648</v>
      </c>
      <c r="D369" s="20">
        <v>0.33333333333333331</v>
      </c>
      <c r="E369" s="18">
        <v>1</v>
      </c>
      <c r="F369" s="18">
        <v>0</v>
      </c>
      <c r="G369" s="18" t="s">
        <v>1646</v>
      </c>
      <c r="H369" s="18" t="s">
        <v>1045</v>
      </c>
      <c r="I369" s="18">
        <v>6.6</v>
      </c>
      <c r="J369" s="200">
        <v>3.3</v>
      </c>
      <c r="K369" s="21">
        <v>0.5</v>
      </c>
      <c r="L369" s="196">
        <v>4</v>
      </c>
      <c r="M369" s="18">
        <v>22.1</v>
      </c>
      <c r="N369" s="18">
        <v>4.55</v>
      </c>
      <c r="O369" s="18" t="s">
        <v>815</v>
      </c>
      <c r="P369" s="27" t="s">
        <v>811</v>
      </c>
      <c r="Q369" s="27" t="s">
        <v>811</v>
      </c>
      <c r="R369" s="27" t="s">
        <v>811</v>
      </c>
      <c r="S369" s="27" t="s">
        <v>811</v>
      </c>
      <c r="T369" s="27" t="s">
        <v>811</v>
      </c>
      <c r="U369" s="27" t="s">
        <v>811</v>
      </c>
      <c r="V369" s="27" t="s">
        <v>811</v>
      </c>
      <c r="W369" s="186"/>
    </row>
    <row r="370" spans="1:24">
      <c r="A370" s="18" t="s">
        <v>1557</v>
      </c>
      <c r="B370" s="19">
        <v>42971</v>
      </c>
      <c r="C370" s="18" t="s">
        <v>1648</v>
      </c>
      <c r="D370" s="20">
        <v>0.33333333333333331</v>
      </c>
      <c r="E370" s="18">
        <v>1</v>
      </c>
      <c r="F370" s="18">
        <v>0</v>
      </c>
      <c r="G370" s="18" t="s">
        <v>1646</v>
      </c>
      <c r="H370" s="18" t="s">
        <v>1045</v>
      </c>
      <c r="I370" s="18">
        <v>6.6</v>
      </c>
      <c r="J370" s="200">
        <v>3.3</v>
      </c>
      <c r="K370" s="21">
        <v>0.5</v>
      </c>
      <c r="L370" s="196">
        <v>5.6</v>
      </c>
      <c r="M370" s="18" t="s">
        <v>815</v>
      </c>
      <c r="N370" s="18" t="s">
        <v>815</v>
      </c>
      <c r="O370" s="18" t="s">
        <v>815</v>
      </c>
      <c r="P370" s="22">
        <v>5.98</v>
      </c>
      <c r="Q370" s="23">
        <v>12.899999999999999</v>
      </c>
      <c r="R370" s="24">
        <v>0.8828557820663544</v>
      </c>
      <c r="S370" s="25">
        <v>18.790953965612868</v>
      </c>
      <c r="T370" s="24">
        <v>14.929053164556954</v>
      </c>
      <c r="U370" s="24">
        <v>3.6623604396097069</v>
      </c>
      <c r="V370" s="26">
        <v>18.591413604166661</v>
      </c>
      <c r="W370" s="186"/>
    </row>
    <row r="371" spans="1:24">
      <c r="A371" s="18" t="s">
        <v>1557</v>
      </c>
      <c r="B371" s="19">
        <v>42971</v>
      </c>
      <c r="C371" s="18" t="s">
        <v>1648</v>
      </c>
      <c r="D371" s="20">
        <v>0.33333333333333331</v>
      </c>
      <c r="E371" s="18">
        <v>1</v>
      </c>
      <c r="F371" s="18">
        <v>0</v>
      </c>
      <c r="G371" s="18" t="s">
        <v>1646</v>
      </c>
      <c r="H371" s="18" t="s">
        <v>1045</v>
      </c>
      <c r="I371" s="18">
        <v>6.6</v>
      </c>
      <c r="J371" s="200">
        <v>3.3</v>
      </c>
      <c r="K371" s="21">
        <v>0.5</v>
      </c>
      <c r="L371" s="196">
        <v>6</v>
      </c>
      <c r="M371" s="18">
        <v>13.4</v>
      </c>
      <c r="N371" s="18">
        <v>0.06</v>
      </c>
      <c r="O371" s="18" t="s">
        <v>815</v>
      </c>
      <c r="P371" s="27" t="s">
        <v>811</v>
      </c>
      <c r="Q371" s="27" t="s">
        <v>811</v>
      </c>
      <c r="R371" s="27" t="s">
        <v>811</v>
      </c>
      <c r="S371" s="27" t="s">
        <v>811</v>
      </c>
      <c r="T371" s="27" t="s">
        <v>811</v>
      </c>
      <c r="U371" s="27" t="s">
        <v>811</v>
      </c>
      <c r="V371" s="27" t="s">
        <v>811</v>
      </c>
      <c r="W371" s="186"/>
    </row>
    <row r="372" spans="1:24" s="104" customFormat="1">
      <c r="A372" s="96" t="s">
        <v>1558</v>
      </c>
      <c r="B372" s="236">
        <v>42971</v>
      </c>
      <c r="C372" s="96" t="s">
        <v>1687</v>
      </c>
      <c r="D372" s="237">
        <v>0.33333333333333331</v>
      </c>
      <c r="E372" s="96">
        <v>1</v>
      </c>
      <c r="F372" s="96">
        <v>1</v>
      </c>
      <c r="G372" s="96" t="s">
        <v>815</v>
      </c>
      <c r="H372" s="96" t="s">
        <v>1045</v>
      </c>
      <c r="I372" s="96">
        <v>7.6</v>
      </c>
      <c r="J372" s="201">
        <v>2.1</v>
      </c>
      <c r="K372" s="259">
        <v>0.27631578947368424</v>
      </c>
      <c r="L372" s="197">
        <v>0.5</v>
      </c>
      <c r="M372" s="96">
        <v>24.3</v>
      </c>
      <c r="N372" s="96">
        <v>6.8</v>
      </c>
      <c r="O372" s="96" t="s">
        <v>815</v>
      </c>
      <c r="P372" s="99">
        <v>7.26</v>
      </c>
      <c r="Q372" s="100">
        <v>31.300000000000004</v>
      </c>
      <c r="R372" s="103">
        <v>0.73571315172196206</v>
      </c>
      <c r="S372" s="102">
        <v>28.431136993899059</v>
      </c>
      <c r="T372" s="103">
        <v>7.1910417721518991</v>
      </c>
      <c r="U372" s="103">
        <v>2.9997228320147653</v>
      </c>
      <c r="V372" s="260">
        <v>10.190764604166665</v>
      </c>
      <c r="W372" s="261"/>
      <c r="X372" s="262"/>
    </row>
    <row r="373" spans="1:24">
      <c r="A373" s="18" t="s">
        <v>1558</v>
      </c>
      <c r="B373" s="19">
        <v>42971</v>
      </c>
      <c r="C373" s="18" t="s">
        <v>1687</v>
      </c>
      <c r="D373" s="20">
        <v>0.33333333333333331</v>
      </c>
      <c r="E373" s="18">
        <v>1</v>
      </c>
      <c r="F373" s="18">
        <v>1</v>
      </c>
      <c r="G373" s="18" t="s">
        <v>815</v>
      </c>
      <c r="H373" s="18" t="s">
        <v>1045</v>
      </c>
      <c r="I373" s="18">
        <v>7.6</v>
      </c>
      <c r="J373" s="200">
        <v>2.1</v>
      </c>
      <c r="K373" s="21">
        <v>0.27631578947368424</v>
      </c>
      <c r="L373" s="196">
        <v>2</v>
      </c>
      <c r="M373" s="18">
        <v>24.4</v>
      </c>
      <c r="N373" s="18">
        <v>6.5</v>
      </c>
      <c r="O373" s="18" t="s">
        <v>815</v>
      </c>
      <c r="P373" s="27" t="s">
        <v>811</v>
      </c>
      <c r="Q373" s="27" t="s">
        <v>811</v>
      </c>
      <c r="R373" s="27" t="s">
        <v>811</v>
      </c>
      <c r="S373" s="27" t="s">
        <v>811</v>
      </c>
      <c r="T373" s="27" t="s">
        <v>811</v>
      </c>
      <c r="U373" s="27" t="s">
        <v>811</v>
      </c>
      <c r="V373" s="27" t="s">
        <v>811</v>
      </c>
      <c r="W373" s="186"/>
    </row>
    <row r="374" spans="1:24">
      <c r="A374" s="18" t="s">
        <v>1558</v>
      </c>
      <c r="B374" s="19">
        <v>42971</v>
      </c>
      <c r="C374" s="18" t="s">
        <v>1687</v>
      </c>
      <c r="D374" s="20">
        <v>0.33333333333333331</v>
      </c>
      <c r="E374" s="18">
        <v>1</v>
      </c>
      <c r="F374" s="18">
        <v>1</v>
      </c>
      <c r="G374" s="18" t="s">
        <v>815</v>
      </c>
      <c r="H374" s="18" t="s">
        <v>1045</v>
      </c>
      <c r="I374" s="18">
        <v>7.6</v>
      </c>
      <c r="J374" s="200">
        <v>2.1</v>
      </c>
      <c r="K374" s="21">
        <v>0.27631578947368424</v>
      </c>
      <c r="L374" s="196">
        <v>4</v>
      </c>
      <c r="M374" s="29">
        <v>20</v>
      </c>
      <c r="N374" s="18">
        <v>0.1</v>
      </c>
      <c r="O374" s="18" t="s">
        <v>815</v>
      </c>
      <c r="P374" s="27" t="s">
        <v>811</v>
      </c>
      <c r="Q374" s="27" t="s">
        <v>811</v>
      </c>
      <c r="R374" s="27" t="s">
        <v>811</v>
      </c>
      <c r="S374" s="27" t="s">
        <v>811</v>
      </c>
      <c r="T374" s="27" t="s">
        <v>811</v>
      </c>
      <c r="U374" s="27" t="s">
        <v>811</v>
      </c>
      <c r="V374" s="27" t="s">
        <v>811</v>
      </c>
      <c r="W374" s="186"/>
    </row>
    <row r="375" spans="1:24">
      <c r="A375" s="18" t="s">
        <v>1558</v>
      </c>
      <c r="B375" s="19">
        <v>42971</v>
      </c>
      <c r="C375" s="18" t="s">
        <v>1687</v>
      </c>
      <c r="D375" s="20">
        <v>0.33333333333333331</v>
      </c>
      <c r="E375" s="18">
        <v>1</v>
      </c>
      <c r="F375" s="18">
        <v>1</v>
      </c>
      <c r="G375" s="18" t="s">
        <v>815</v>
      </c>
      <c r="H375" s="18" t="s">
        <v>1045</v>
      </c>
      <c r="I375" s="18">
        <v>7.6</v>
      </c>
      <c r="J375" s="200">
        <v>2.1</v>
      </c>
      <c r="K375" s="21">
        <v>0.27631578947368424</v>
      </c>
      <c r="L375" s="196">
        <v>6</v>
      </c>
      <c r="M375" s="18">
        <v>11.2</v>
      </c>
      <c r="N375" s="18">
        <v>0.1</v>
      </c>
      <c r="O375" s="18" t="s">
        <v>815</v>
      </c>
      <c r="P375" s="27" t="s">
        <v>811</v>
      </c>
      <c r="Q375" s="27" t="s">
        <v>811</v>
      </c>
      <c r="R375" s="27" t="s">
        <v>811</v>
      </c>
      <c r="S375" s="27" t="s">
        <v>811</v>
      </c>
      <c r="T375" s="27" t="s">
        <v>811</v>
      </c>
      <c r="U375" s="27" t="s">
        <v>811</v>
      </c>
      <c r="V375" s="27" t="s">
        <v>811</v>
      </c>
      <c r="W375" s="186"/>
    </row>
    <row r="376" spans="1:24">
      <c r="A376" s="18" t="s">
        <v>1558</v>
      </c>
      <c r="B376" s="19">
        <v>42971</v>
      </c>
      <c r="C376" s="18" t="s">
        <v>1687</v>
      </c>
      <c r="D376" s="20">
        <v>0.33333333333333331</v>
      </c>
      <c r="E376" s="18">
        <v>1</v>
      </c>
      <c r="F376" s="18">
        <v>1</v>
      </c>
      <c r="G376" s="18" t="s">
        <v>815</v>
      </c>
      <c r="H376" s="18" t="s">
        <v>1045</v>
      </c>
      <c r="I376" s="18">
        <v>7.6</v>
      </c>
      <c r="J376" s="200">
        <v>2.1</v>
      </c>
      <c r="K376" s="21">
        <v>0.27631578947368424</v>
      </c>
      <c r="L376" s="196">
        <v>7</v>
      </c>
      <c r="M376" s="18" t="s">
        <v>815</v>
      </c>
      <c r="N376" s="18" t="s">
        <v>815</v>
      </c>
      <c r="O376" s="18" t="s">
        <v>815</v>
      </c>
      <c r="P376" s="22">
        <v>6.78</v>
      </c>
      <c r="Q376" s="23">
        <v>114.40000000000002</v>
      </c>
      <c r="R376" s="24">
        <v>8.3514702828726755</v>
      </c>
      <c r="S376" s="25">
        <v>257.73646145313364</v>
      </c>
      <c r="T376" s="24">
        <v>11.550711392405063</v>
      </c>
      <c r="U376" s="24">
        <v>44.583088211761591</v>
      </c>
      <c r="V376" s="26">
        <v>56.133799604166654</v>
      </c>
      <c r="W376" s="186"/>
    </row>
    <row r="377" spans="1:24" s="104" customFormat="1">
      <c r="A377" s="96" t="s">
        <v>1644</v>
      </c>
      <c r="B377" s="236">
        <v>42989</v>
      </c>
      <c r="C377" s="96" t="s">
        <v>1693</v>
      </c>
      <c r="D377" s="237">
        <v>0.34375</v>
      </c>
      <c r="E377" s="96">
        <v>1</v>
      </c>
      <c r="F377" s="96">
        <v>1</v>
      </c>
      <c r="G377" s="96" t="s">
        <v>1656</v>
      </c>
      <c r="H377" s="96" t="s">
        <v>1045</v>
      </c>
      <c r="I377" s="96">
        <v>10.5</v>
      </c>
      <c r="J377" s="201">
        <v>4.3499999999999996</v>
      </c>
      <c r="K377" s="259">
        <v>0.41428571428571426</v>
      </c>
      <c r="L377" s="197">
        <v>0.5</v>
      </c>
      <c r="M377" s="96">
        <v>21.6</v>
      </c>
      <c r="N377" s="96">
        <v>8.3000000000000007</v>
      </c>
      <c r="O377" s="96" t="s">
        <v>815</v>
      </c>
      <c r="P377" s="263" t="s">
        <v>811</v>
      </c>
      <c r="Q377" s="263" t="s">
        <v>811</v>
      </c>
      <c r="R377" s="263" t="s">
        <v>811</v>
      </c>
      <c r="S377" s="263" t="s">
        <v>811</v>
      </c>
      <c r="T377" s="263" t="s">
        <v>811</v>
      </c>
      <c r="U377" s="263" t="s">
        <v>811</v>
      </c>
      <c r="V377" s="263" t="s">
        <v>811</v>
      </c>
      <c r="W377" s="185"/>
      <c r="X377" s="262"/>
    </row>
    <row r="378" spans="1:24">
      <c r="A378" s="18" t="s">
        <v>1644</v>
      </c>
      <c r="B378" s="19">
        <v>42989</v>
      </c>
      <c r="C378" s="18" t="s">
        <v>1693</v>
      </c>
      <c r="D378" s="20">
        <v>0.34375</v>
      </c>
      <c r="E378" s="18">
        <v>1</v>
      </c>
      <c r="F378" s="18">
        <v>1</v>
      </c>
      <c r="G378" s="18" t="s">
        <v>1656</v>
      </c>
      <c r="H378" s="18" t="s">
        <v>1045</v>
      </c>
      <c r="I378" s="18">
        <v>10.5</v>
      </c>
      <c r="J378" s="200">
        <v>4.3499999999999996</v>
      </c>
      <c r="K378" s="21">
        <v>0.41428571428571426</v>
      </c>
      <c r="L378" s="196">
        <v>2</v>
      </c>
      <c r="M378" s="18">
        <v>21.6</v>
      </c>
      <c r="N378" s="18">
        <v>9.11</v>
      </c>
      <c r="O378" s="18" t="s">
        <v>815</v>
      </c>
      <c r="P378" s="27" t="s">
        <v>811</v>
      </c>
      <c r="Q378" s="27" t="s">
        <v>811</v>
      </c>
      <c r="R378" s="27" t="s">
        <v>811</v>
      </c>
      <c r="S378" s="27" t="s">
        <v>811</v>
      </c>
      <c r="T378" s="27" t="s">
        <v>811</v>
      </c>
      <c r="U378" s="27" t="s">
        <v>811</v>
      </c>
      <c r="V378" s="27" t="s">
        <v>811</v>
      </c>
      <c r="W378" s="182"/>
    </row>
    <row r="379" spans="1:24">
      <c r="A379" s="18" t="s">
        <v>1644</v>
      </c>
      <c r="B379" s="19">
        <v>42989</v>
      </c>
      <c r="C379" s="18" t="s">
        <v>1693</v>
      </c>
      <c r="D379" s="20">
        <v>0.34375</v>
      </c>
      <c r="E379" s="18">
        <v>1</v>
      </c>
      <c r="F379" s="18">
        <v>1</v>
      </c>
      <c r="G379" s="18" t="s">
        <v>1656</v>
      </c>
      <c r="H379" s="18" t="s">
        <v>1045</v>
      </c>
      <c r="I379" s="18">
        <v>10.5</v>
      </c>
      <c r="J379" s="200">
        <v>4.3499999999999996</v>
      </c>
      <c r="K379" s="21">
        <v>0.41428571428571426</v>
      </c>
      <c r="L379" s="196">
        <v>4</v>
      </c>
      <c r="M379" s="18">
        <v>21.6</v>
      </c>
      <c r="N379" s="18">
        <v>7.85</v>
      </c>
      <c r="O379" s="18" t="s">
        <v>815</v>
      </c>
      <c r="P379" s="27" t="s">
        <v>811</v>
      </c>
      <c r="Q379" s="27" t="s">
        <v>811</v>
      </c>
      <c r="R379" s="27" t="s">
        <v>811</v>
      </c>
      <c r="S379" s="27" t="s">
        <v>811</v>
      </c>
      <c r="T379" s="27" t="s">
        <v>811</v>
      </c>
      <c r="U379" s="27" t="s">
        <v>811</v>
      </c>
      <c r="V379" s="27" t="s">
        <v>811</v>
      </c>
      <c r="W379" s="182"/>
    </row>
    <row r="380" spans="1:24">
      <c r="A380" s="18" t="s">
        <v>1644</v>
      </c>
      <c r="B380" s="19">
        <v>42989</v>
      </c>
      <c r="C380" s="18" t="s">
        <v>1693</v>
      </c>
      <c r="D380" s="20">
        <v>0.34375</v>
      </c>
      <c r="E380" s="18">
        <v>1</v>
      </c>
      <c r="F380" s="18">
        <v>1</v>
      </c>
      <c r="G380" s="18" t="s">
        <v>1656</v>
      </c>
      <c r="H380" s="18" t="s">
        <v>1045</v>
      </c>
      <c r="I380" s="18">
        <v>10.5</v>
      </c>
      <c r="J380" s="200">
        <v>4.3499999999999996</v>
      </c>
      <c r="K380" s="21">
        <v>0.41428571428571426</v>
      </c>
      <c r="L380" s="196">
        <v>6</v>
      </c>
      <c r="M380" s="18">
        <v>21.6</v>
      </c>
      <c r="N380" s="18">
        <v>8.2200000000000006</v>
      </c>
      <c r="O380" s="18" t="s">
        <v>815</v>
      </c>
      <c r="P380" s="27" t="s">
        <v>811</v>
      </c>
      <c r="Q380" s="27" t="s">
        <v>811</v>
      </c>
      <c r="R380" s="27" t="s">
        <v>811</v>
      </c>
      <c r="S380" s="27" t="s">
        <v>811</v>
      </c>
      <c r="T380" s="27" t="s">
        <v>811</v>
      </c>
      <c r="U380" s="27" t="s">
        <v>811</v>
      </c>
      <c r="V380" s="27" t="s">
        <v>811</v>
      </c>
      <c r="W380" s="182"/>
    </row>
    <row r="381" spans="1:24">
      <c r="A381" s="18" t="s">
        <v>1644</v>
      </c>
      <c r="B381" s="19">
        <v>42989</v>
      </c>
      <c r="C381" s="18" t="s">
        <v>1693</v>
      </c>
      <c r="D381" s="20">
        <v>0.34375</v>
      </c>
      <c r="E381" s="18">
        <v>1</v>
      </c>
      <c r="F381" s="18">
        <v>1</v>
      </c>
      <c r="G381" s="18" t="s">
        <v>1656</v>
      </c>
      <c r="H381" s="18" t="s">
        <v>1045</v>
      </c>
      <c r="I381" s="18">
        <v>10.5</v>
      </c>
      <c r="J381" s="200">
        <v>4.3499999999999996</v>
      </c>
      <c r="K381" s="21">
        <v>0.41428571428571426</v>
      </c>
      <c r="L381" s="196">
        <v>8</v>
      </c>
      <c r="M381" s="18">
        <v>21.5</v>
      </c>
      <c r="N381" s="18">
        <v>7.84</v>
      </c>
      <c r="O381" s="18" t="s">
        <v>815</v>
      </c>
      <c r="P381" s="27" t="s">
        <v>811</v>
      </c>
      <c r="Q381" s="27" t="s">
        <v>811</v>
      </c>
      <c r="R381" s="27" t="s">
        <v>811</v>
      </c>
      <c r="S381" s="27" t="s">
        <v>811</v>
      </c>
      <c r="T381" s="27" t="s">
        <v>811</v>
      </c>
      <c r="U381" s="27" t="s">
        <v>811</v>
      </c>
      <c r="V381" s="27" t="s">
        <v>811</v>
      </c>
      <c r="W381" s="182"/>
    </row>
    <row r="382" spans="1:24">
      <c r="A382" s="18" t="s">
        <v>1644</v>
      </c>
      <c r="B382" s="19">
        <v>42989</v>
      </c>
      <c r="C382" s="18" t="s">
        <v>1693</v>
      </c>
      <c r="D382" s="20">
        <v>0.34375</v>
      </c>
      <c r="E382" s="18">
        <v>1</v>
      </c>
      <c r="F382" s="18">
        <v>1</v>
      </c>
      <c r="G382" s="18" t="s">
        <v>1656</v>
      </c>
      <c r="H382" s="18" t="s">
        <v>1045</v>
      </c>
      <c r="I382" s="18">
        <v>10.5</v>
      </c>
      <c r="J382" s="200">
        <v>4.3499999999999996</v>
      </c>
      <c r="K382" s="21">
        <v>0.41428571428571426</v>
      </c>
      <c r="L382" s="196">
        <v>9</v>
      </c>
      <c r="M382" s="29">
        <v>21</v>
      </c>
      <c r="N382" s="18">
        <v>2.2200000000000002</v>
      </c>
      <c r="O382" s="18" t="s">
        <v>815</v>
      </c>
      <c r="P382" s="27" t="s">
        <v>811</v>
      </c>
      <c r="Q382" s="27" t="s">
        <v>811</v>
      </c>
      <c r="R382" s="27" t="s">
        <v>811</v>
      </c>
      <c r="S382" s="27" t="s">
        <v>811</v>
      </c>
      <c r="T382" s="27" t="s">
        <v>811</v>
      </c>
      <c r="U382" s="27" t="s">
        <v>811</v>
      </c>
      <c r="V382" s="27" t="s">
        <v>811</v>
      </c>
      <c r="W382" s="182"/>
    </row>
    <row r="383" spans="1:24" s="104" customFormat="1">
      <c r="A383" s="96" t="s">
        <v>1653</v>
      </c>
      <c r="B383" s="236">
        <v>42989</v>
      </c>
      <c r="C383" s="96" t="s">
        <v>1684</v>
      </c>
      <c r="D383" s="237">
        <v>0.38472222222222219</v>
      </c>
      <c r="E383" s="96">
        <v>2</v>
      </c>
      <c r="F383" s="96">
        <v>2</v>
      </c>
      <c r="G383" s="96" t="s">
        <v>1646</v>
      </c>
      <c r="H383" s="96" t="s">
        <v>1045</v>
      </c>
      <c r="I383" s="96">
        <v>7.4</v>
      </c>
      <c r="J383" s="201">
        <v>1.95</v>
      </c>
      <c r="K383" s="259">
        <v>0.26351351351351349</v>
      </c>
      <c r="L383" s="197">
        <v>0.5</v>
      </c>
      <c r="M383" s="96">
        <v>20.6</v>
      </c>
      <c r="N383" s="96">
        <v>8.76</v>
      </c>
      <c r="O383" s="96" t="s">
        <v>815</v>
      </c>
      <c r="P383" s="263" t="s">
        <v>811</v>
      </c>
      <c r="Q383" s="263" t="s">
        <v>811</v>
      </c>
      <c r="R383" s="263" t="s">
        <v>811</v>
      </c>
      <c r="S383" s="263" t="s">
        <v>811</v>
      </c>
      <c r="T383" s="263" t="s">
        <v>811</v>
      </c>
      <c r="U383" s="263" t="s">
        <v>811</v>
      </c>
      <c r="V383" s="263" t="s">
        <v>811</v>
      </c>
      <c r="W383" s="281"/>
      <c r="X383" s="262"/>
    </row>
    <row r="384" spans="1:24">
      <c r="A384" s="18" t="s">
        <v>1653</v>
      </c>
      <c r="B384" s="19">
        <v>42989</v>
      </c>
      <c r="C384" s="18" t="s">
        <v>1684</v>
      </c>
      <c r="D384" s="20">
        <v>0.38472222222222219</v>
      </c>
      <c r="E384" s="18">
        <v>2</v>
      </c>
      <c r="F384" s="18">
        <v>2</v>
      </c>
      <c r="G384" s="18" t="s">
        <v>1646</v>
      </c>
      <c r="H384" s="18" t="s">
        <v>1045</v>
      </c>
      <c r="I384" s="18">
        <v>7.4</v>
      </c>
      <c r="J384" s="200">
        <v>1.95</v>
      </c>
      <c r="K384" s="21">
        <v>0.26351351351351349</v>
      </c>
      <c r="L384" s="196">
        <v>2</v>
      </c>
      <c r="M384" s="18">
        <v>20.7</v>
      </c>
      <c r="N384" s="18">
        <v>8.7100000000000009</v>
      </c>
      <c r="O384" s="18" t="s">
        <v>815</v>
      </c>
      <c r="P384" s="27" t="s">
        <v>811</v>
      </c>
      <c r="Q384" s="27" t="s">
        <v>811</v>
      </c>
      <c r="R384" s="27" t="s">
        <v>811</v>
      </c>
      <c r="S384" s="27" t="s">
        <v>811</v>
      </c>
      <c r="T384" s="27" t="s">
        <v>811</v>
      </c>
      <c r="U384" s="27" t="s">
        <v>811</v>
      </c>
      <c r="V384" s="27" t="s">
        <v>811</v>
      </c>
      <c r="W384" s="182"/>
    </row>
    <row r="385" spans="1:24">
      <c r="A385" s="18" t="s">
        <v>1653</v>
      </c>
      <c r="B385" s="19">
        <v>42989</v>
      </c>
      <c r="C385" s="18" t="s">
        <v>1684</v>
      </c>
      <c r="D385" s="20">
        <v>0.38472222222222219</v>
      </c>
      <c r="E385" s="18">
        <v>2</v>
      </c>
      <c r="F385" s="18">
        <v>2</v>
      </c>
      <c r="G385" s="18" t="s">
        <v>1646</v>
      </c>
      <c r="H385" s="18" t="s">
        <v>1045</v>
      </c>
      <c r="I385" s="18">
        <v>7.4</v>
      </c>
      <c r="J385" s="200">
        <v>1.95</v>
      </c>
      <c r="K385" s="21">
        <v>0.26351351351351349</v>
      </c>
      <c r="L385" s="196">
        <v>4</v>
      </c>
      <c r="M385" s="18">
        <v>20.7</v>
      </c>
      <c r="N385" s="18">
        <v>8.58</v>
      </c>
      <c r="O385" s="18" t="s">
        <v>815</v>
      </c>
      <c r="P385" s="27" t="s">
        <v>811</v>
      </c>
      <c r="Q385" s="27" t="s">
        <v>811</v>
      </c>
      <c r="R385" s="27" t="s">
        <v>811</v>
      </c>
      <c r="S385" s="27" t="s">
        <v>811</v>
      </c>
      <c r="T385" s="27" t="s">
        <v>811</v>
      </c>
      <c r="U385" s="27" t="s">
        <v>811</v>
      </c>
      <c r="V385" s="27" t="s">
        <v>811</v>
      </c>
      <c r="W385" s="182"/>
    </row>
    <row r="386" spans="1:24">
      <c r="A386" s="18" t="s">
        <v>1653</v>
      </c>
      <c r="B386" s="19">
        <v>42989</v>
      </c>
      <c r="C386" s="18" t="s">
        <v>1684</v>
      </c>
      <c r="D386" s="20">
        <v>0.38472222222222219</v>
      </c>
      <c r="E386" s="18">
        <v>2</v>
      </c>
      <c r="F386" s="18">
        <v>2</v>
      </c>
      <c r="G386" s="18" t="s">
        <v>1646</v>
      </c>
      <c r="H386" s="18" t="s">
        <v>1045</v>
      </c>
      <c r="I386" s="18">
        <v>7.4</v>
      </c>
      <c r="J386" s="200">
        <v>1.95</v>
      </c>
      <c r="K386" s="21">
        <v>0.26351351351351349</v>
      </c>
      <c r="L386" s="196">
        <v>6</v>
      </c>
      <c r="M386" s="18">
        <v>20.6</v>
      </c>
      <c r="N386" s="18">
        <v>8.4700000000000006</v>
      </c>
      <c r="O386" s="18" t="s">
        <v>815</v>
      </c>
      <c r="P386" s="27" t="s">
        <v>811</v>
      </c>
      <c r="Q386" s="27" t="s">
        <v>811</v>
      </c>
      <c r="R386" s="27" t="s">
        <v>811</v>
      </c>
      <c r="S386" s="27" t="s">
        <v>811</v>
      </c>
      <c r="T386" s="27" t="s">
        <v>811</v>
      </c>
      <c r="U386" s="27" t="s">
        <v>811</v>
      </c>
      <c r="V386" s="27" t="s">
        <v>811</v>
      </c>
      <c r="W386" s="182"/>
    </row>
    <row r="387" spans="1:24">
      <c r="A387" s="18" t="s">
        <v>1653</v>
      </c>
      <c r="B387" s="19">
        <v>42989</v>
      </c>
      <c r="C387" s="18" t="s">
        <v>1684</v>
      </c>
      <c r="D387" s="20">
        <v>0.38472222222222219</v>
      </c>
      <c r="E387" s="18">
        <v>2</v>
      </c>
      <c r="F387" s="18">
        <v>2</v>
      </c>
      <c r="G387" s="18" t="s">
        <v>1646</v>
      </c>
      <c r="H387" s="18" t="s">
        <v>1045</v>
      </c>
      <c r="I387" s="18">
        <v>7.4</v>
      </c>
      <c r="J387" s="200">
        <v>1.95</v>
      </c>
      <c r="K387" s="21">
        <v>0.26351351351351349</v>
      </c>
      <c r="L387" s="196">
        <v>7</v>
      </c>
      <c r="M387" s="18">
        <v>20.399999999999999</v>
      </c>
      <c r="N387" s="18">
        <v>8.4499999999999993</v>
      </c>
      <c r="O387" s="18" t="s">
        <v>815</v>
      </c>
      <c r="P387" s="27" t="s">
        <v>811</v>
      </c>
      <c r="Q387" s="27" t="s">
        <v>811</v>
      </c>
      <c r="R387" s="27" t="s">
        <v>811</v>
      </c>
      <c r="S387" s="27" t="s">
        <v>811</v>
      </c>
      <c r="T387" s="27" t="s">
        <v>811</v>
      </c>
      <c r="U387" s="27" t="s">
        <v>811</v>
      </c>
      <c r="V387" s="27" t="s">
        <v>811</v>
      </c>
      <c r="W387" s="182"/>
    </row>
    <row r="388" spans="1:24" s="104" customFormat="1">
      <c r="A388" s="96" t="s">
        <v>1552</v>
      </c>
      <c r="B388" s="236">
        <v>42989</v>
      </c>
      <c r="C388" s="96" t="s">
        <v>1685</v>
      </c>
      <c r="D388" s="237">
        <v>0.35416666666666669</v>
      </c>
      <c r="E388" s="96">
        <v>1</v>
      </c>
      <c r="F388" s="96">
        <v>1</v>
      </c>
      <c r="G388" s="96" t="s">
        <v>1651</v>
      </c>
      <c r="H388" s="96" t="s">
        <v>1045</v>
      </c>
      <c r="I388" s="96">
        <v>18</v>
      </c>
      <c r="J388" s="201">
        <v>4.9000000000000004</v>
      </c>
      <c r="K388" s="259">
        <v>0.27222222222222225</v>
      </c>
      <c r="L388" s="197">
        <v>0.5</v>
      </c>
      <c r="M388" s="96">
        <v>21.6</v>
      </c>
      <c r="N388" s="96">
        <v>8.42</v>
      </c>
      <c r="O388" s="96" t="s">
        <v>815</v>
      </c>
      <c r="P388" s="263" t="s">
        <v>811</v>
      </c>
      <c r="Q388" s="263" t="s">
        <v>811</v>
      </c>
      <c r="R388" s="263" t="s">
        <v>811</v>
      </c>
      <c r="S388" s="263" t="s">
        <v>811</v>
      </c>
      <c r="T388" s="263" t="s">
        <v>811</v>
      </c>
      <c r="U388" s="263" t="s">
        <v>811</v>
      </c>
      <c r="V388" s="263" t="s">
        <v>811</v>
      </c>
      <c r="W388" s="281"/>
      <c r="X388" s="262"/>
    </row>
    <row r="389" spans="1:24">
      <c r="A389" s="18" t="s">
        <v>1552</v>
      </c>
      <c r="B389" s="19">
        <v>42989</v>
      </c>
      <c r="C389" s="18" t="s">
        <v>1685</v>
      </c>
      <c r="D389" s="20">
        <v>0.35416666666666669</v>
      </c>
      <c r="E389" s="18">
        <v>1</v>
      </c>
      <c r="F389" s="18">
        <v>1</v>
      </c>
      <c r="G389" s="18" t="s">
        <v>1651</v>
      </c>
      <c r="H389" s="18" t="s">
        <v>1045</v>
      </c>
      <c r="I389" s="18">
        <v>18</v>
      </c>
      <c r="J389" s="200">
        <v>4.9000000000000004</v>
      </c>
      <c r="K389" s="21">
        <v>0.27222222222222225</v>
      </c>
      <c r="L389" s="196">
        <v>2</v>
      </c>
      <c r="M389" s="18">
        <v>21.6</v>
      </c>
      <c r="N389" s="18">
        <v>8.5399999999999991</v>
      </c>
      <c r="O389" s="18" t="s">
        <v>815</v>
      </c>
      <c r="P389" s="27" t="s">
        <v>811</v>
      </c>
      <c r="Q389" s="27" t="s">
        <v>811</v>
      </c>
      <c r="R389" s="27" t="s">
        <v>811</v>
      </c>
      <c r="S389" s="27" t="s">
        <v>811</v>
      </c>
      <c r="T389" s="27" t="s">
        <v>811</v>
      </c>
      <c r="U389" s="27" t="s">
        <v>811</v>
      </c>
      <c r="V389" s="27" t="s">
        <v>811</v>
      </c>
      <c r="W389" s="182"/>
    </row>
    <row r="390" spans="1:24" ht="26.4" thickBot="1">
      <c r="A390" s="18" t="s">
        <v>1552</v>
      </c>
      <c r="B390" s="19">
        <v>42989</v>
      </c>
      <c r="C390" s="18" t="s">
        <v>1685</v>
      </c>
      <c r="D390" s="20">
        <v>0.35416666666666669</v>
      </c>
      <c r="E390" s="18">
        <v>1</v>
      </c>
      <c r="F390" s="18">
        <v>1</v>
      </c>
      <c r="G390" s="18" t="s">
        <v>1651</v>
      </c>
      <c r="H390" s="18" t="s">
        <v>1045</v>
      </c>
      <c r="I390" s="18">
        <v>18</v>
      </c>
      <c r="J390" s="200">
        <v>4.9000000000000004</v>
      </c>
      <c r="K390" s="21">
        <v>0.27222222222222225</v>
      </c>
      <c r="L390" s="196">
        <v>4</v>
      </c>
      <c r="M390" s="18">
        <v>21.6</v>
      </c>
      <c r="N390" s="18">
        <v>8.48</v>
      </c>
      <c r="O390" s="18" t="s">
        <v>815</v>
      </c>
      <c r="P390" s="27" t="s">
        <v>811</v>
      </c>
      <c r="Q390" s="27" t="s">
        <v>811</v>
      </c>
      <c r="R390" s="27" t="s">
        <v>811</v>
      </c>
      <c r="S390" s="27" t="s">
        <v>811</v>
      </c>
      <c r="T390" s="27" t="s">
        <v>811</v>
      </c>
      <c r="U390" s="27" t="s">
        <v>811</v>
      </c>
      <c r="V390" s="27" t="s">
        <v>811</v>
      </c>
      <c r="W390" s="183"/>
    </row>
    <row r="391" spans="1:24" ht="26.4" thickTop="1">
      <c r="A391" s="18" t="s">
        <v>1552</v>
      </c>
      <c r="B391" s="19">
        <v>42989</v>
      </c>
      <c r="C391" s="18" t="s">
        <v>1685</v>
      </c>
      <c r="D391" s="20">
        <v>0.35416666666666669</v>
      </c>
      <c r="E391" s="18">
        <v>1</v>
      </c>
      <c r="F391" s="18">
        <v>1</v>
      </c>
      <c r="G391" s="18" t="s">
        <v>1651</v>
      </c>
      <c r="H391" s="18" t="s">
        <v>1045</v>
      </c>
      <c r="I391" s="18">
        <v>18</v>
      </c>
      <c r="J391" s="200">
        <v>4.9000000000000004</v>
      </c>
      <c r="K391" s="21">
        <v>0.27222222222222225</v>
      </c>
      <c r="L391" s="196">
        <v>6</v>
      </c>
      <c r="M391" s="18">
        <v>21.6</v>
      </c>
      <c r="N391" s="18">
        <v>8.5500000000000007</v>
      </c>
      <c r="O391" s="18" t="s">
        <v>815</v>
      </c>
      <c r="P391" s="27" t="s">
        <v>811</v>
      </c>
      <c r="Q391" s="27" t="s">
        <v>811</v>
      </c>
      <c r="R391" s="27" t="s">
        <v>811</v>
      </c>
      <c r="S391" s="27" t="s">
        <v>811</v>
      </c>
      <c r="T391" s="27" t="s">
        <v>811</v>
      </c>
      <c r="U391" s="27" t="s">
        <v>811</v>
      </c>
      <c r="V391" s="27" t="s">
        <v>811</v>
      </c>
      <c r="W391" s="187"/>
    </row>
    <row r="392" spans="1:24">
      <c r="A392" s="18" t="s">
        <v>1552</v>
      </c>
      <c r="B392" s="19">
        <v>42989</v>
      </c>
      <c r="C392" s="18" t="s">
        <v>1685</v>
      </c>
      <c r="D392" s="20">
        <v>0.35416666666666669</v>
      </c>
      <c r="E392" s="18">
        <v>1</v>
      </c>
      <c r="F392" s="18">
        <v>1</v>
      </c>
      <c r="G392" s="18" t="s">
        <v>1651</v>
      </c>
      <c r="H392" s="18" t="s">
        <v>1045</v>
      </c>
      <c r="I392" s="18">
        <v>18</v>
      </c>
      <c r="J392" s="200">
        <v>4.9000000000000004</v>
      </c>
      <c r="K392" s="21">
        <v>0.27222222222222225</v>
      </c>
      <c r="L392" s="196">
        <v>8</v>
      </c>
      <c r="M392" s="18">
        <v>21.3</v>
      </c>
      <c r="N392" s="18">
        <v>8.42</v>
      </c>
      <c r="O392" s="18" t="s">
        <v>815</v>
      </c>
      <c r="P392" s="27" t="s">
        <v>811</v>
      </c>
      <c r="Q392" s="27" t="s">
        <v>811</v>
      </c>
      <c r="R392" s="27" t="s">
        <v>811</v>
      </c>
      <c r="S392" s="27" t="s">
        <v>811</v>
      </c>
      <c r="T392" s="27" t="s">
        <v>811</v>
      </c>
      <c r="U392" s="27" t="s">
        <v>811</v>
      </c>
      <c r="V392" s="27" t="s">
        <v>811</v>
      </c>
      <c r="W392" s="187"/>
    </row>
    <row r="393" spans="1:24">
      <c r="A393" s="18" t="s">
        <v>1552</v>
      </c>
      <c r="B393" s="19">
        <v>42989</v>
      </c>
      <c r="C393" s="18" t="s">
        <v>1685</v>
      </c>
      <c r="D393" s="20">
        <v>0.35416666666666669</v>
      </c>
      <c r="E393" s="18">
        <v>1</v>
      </c>
      <c r="F393" s="18">
        <v>1</v>
      </c>
      <c r="G393" s="18" t="s">
        <v>1651</v>
      </c>
      <c r="H393" s="18" t="s">
        <v>1045</v>
      </c>
      <c r="I393" s="18">
        <v>18</v>
      </c>
      <c r="J393" s="200">
        <v>4.9000000000000004</v>
      </c>
      <c r="K393" s="21">
        <v>0.27222222222222225</v>
      </c>
      <c r="L393" s="196">
        <v>10</v>
      </c>
      <c r="M393" s="18">
        <v>13.4</v>
      </c>
      <c r="N393" s="18">
        <v>10.97</v>
      </c>
      <c r="O393" s="18" t="s">
        <v>815</v>
      </c>
      <c r="P393" s="27" t="s">
        <v>811</v>
      </c>
      <c r="Q393" s="27" t="s">
        <v>811</v>
      </c>
      <c r="R393" s="27" t="s">
        <v>811</v>
      </c>
      <c r="S393" s="27" t="s">
        <v>811</v>
      </c>
      <c r="T393" s="27" t="s">
        <v>811</v>
      </c>
      <c r="U393" s="27" t="s">
        <v>811</v>
      </c>
      <c r="V393" s="27" t="s">
        <v>811</v>
      </c>
      <c r="W393" s="187"/>
    </row>
    <row r="394" spans="1:24">
      <c r="A394" s="18" t="s">
        <v>1552</v>
      </c>
      <c r="B394" s="19">
        <v>42989</v>
      </c>
      <c r="C394" s="18" t="s">
        <v>1685</v>
      </c>
      <c r="D394" s="20">
        <v>0.35416666666666669</v>
      </c>
      <c r="E394" s="18">
        <v>1</v>
      </c>
      <c r="F394" s="18">
        <v>1</v>
      </c>
      <c r="G394" s="18" t="s">
        <v>1651</v>
      </c>
      <c r="H394" s="18" t="s">
        <v>1045</v>
      </c>
      <c r="I394" s="18">
        <v>18</v>
      </c>
      <c r="J394" s="200">
        <v>4.9000000000000004</v>
      </c>
      <c r="K394" s="21">
        <v>0.27222222222222225</v>
      </c>
      <c r="L394" s="196">
        <v>12</v>
      </c>
      <c r="M394" s="18">
        <v>10.3</v>
      </c>
      <c r="N394" s="18">
        <v>2.69</v>
      </c>
      <c r="O394" s="18" t="s">
        <v>815</v>
      </c>
      <c r="P394" s="27" t="s">
        <v>811</v>
      </c>
      <c r="Q394" s="27" t="s">
        <v>811</v>
      </c>
      <c r="R394" s="27" t="s">
        <v>811</v>
      </c>
      <c r="S394" s="27" t="s">
        <v>811</v>
      </c>
      <c r="T394" s="27" t="s">
        <v>811</v>
      </c>
      <c r="U394" s="27" t="s">
        <v>811</v>
      </c>
      <c r="V394" s="27" t="s">
        <v>811</v>
      </c>
      <c r="W394" s="187"/>
    </row>
    <row r="395" spans="1:24">
      <c r="A395" s="18" t="s">
        <v>1552</v>
      </c>
      <c r="B395" s="19">
        <v>42989</v>
      </c>
      <c r="C395" s="18" t="s">
        <v>1685</v>
      </c>
      <c r="D395" s="20">
        <v>0.35416666666666669</v>
      </c>
      <c r="E395" s="18">
        <v>1</v>
      </c>
      <c r="F395" s="18">
        <v>1</v>
      </c>
      <c r="G395" s="18" t="s">
        <v>1651</v>
      </c>
      <c r="H395" s="18" t="s">
        <v>1045</v>
      </c>
      <c r="I395" s="18">
        <v>18</v>
      </c>
      <c r="J395" s="200">
        <v>4.9000000000000004</v>
      </c>
      <c r="K395" s="21">
        <v>0.27222222222222225</v>
      </c>
      <c r="L395" s="196">
        <v>14</v>
      </c>
      <c r="M395" s="18">
        <v>9.1999999999999993</v>
      </c>
      <c r="N395" s="18">
        <v>0.89</v>
      </c>
      <c r="O395" s="18" t="s">
        <v>815</v>
      </c>
      <c r="P395" s="27" t="s">
        <v>811</v>
      </c>
      <c r="Q395" s="27" t="s">
        <v>811</v>
      </c>
      <c r="R395" s="27" t="s">
        <v>811</v>
      </c>
      <c r="S395" s="27" t="s">
        <v>811</v>
      </c>
      <c r="T395" s="27" t="s">
        <v>811</v>
      </c>
      <c r="U395" s="27" t="s">
        <v>811</v>
      </c>
      <c r="V395" s="27" t="s">
        <v>811</v>
      </c>
      <c r="W395" s="182"/>
    </row>
    <row r="396" spans="1:24">
      <c r="A396" s="18" t="s">
        <v>1552</v>
      </c>
      <c r="B396" s="19">
        <v>42989</v>
      </c>
      <c r="C396" s="18" t="s">
        <v>1685</v>
      </c>
      <c r="D396" s="20">
        <v>0.35416666666666669</v>
      </c>
      <c r="E396" s="18">
        <v>1</v>
      </c>
      <c r="F396" s="18">
        <v>1</v>
      </c>
      <c r="G396" s="18" t="s">
        <v>1651</v>
      </c>
      <c r="H396" s="18" t="s">
        <v>1045</v>
      </c>
      <c r="I396" s="18">
        <v>18</v>
      </c>
      <c r="J396" s="200">
        <v>4.9000000000000004</v>
      </c>
      <c r="K396" s="21">
        <v>0.27222222222222225</v>
      </c>
      <c r="L396" s="196">
        <v>16</v>
      </c>
      <c r="M396" s="18">
        <v>8.6</v>
      </c>
      <c r="N396" s="18">
        <v>0.95</v>
      </c>
      <c r="O396" s="18" t="s">
        <v>815</v>
      </c>
      <c r="P396" s="27" t="s">
        <v>811</v>
      </c>
      <c r="Q396" s="27" t="s">
        <v>811</v>
      </c>
      <c r="R396" s="27" t="s">
        <v>811</v>
      </c>
      <c r="S396" s="27" t="s">
        <v>811</v>
      </c>
      <c r="T396" s="27" t="s">
        <v>811</v>
      </c>
      <c r="U396" s="27" t="s">
        <v>811</v>
      </c>
      <c r="V396" s="27" t="s">
        <v>811</v>
      </c>
      <c r="W396" s="182"/>
    </row>
    <row r="397" spans="1:24">
      <c r="A397" s="18" t="s">
        <v>1552</v>
      </c>
      <c r="B397" s="19">
        <v>42989</v>
      </c>
      <c r="C397" s="18" t="s">
        <v>1685</v>
      </c>
      <c r="D397" s="20">
        <v>0.35416666666666669</v>
      </c>
      <c r="E397" s="18">
        <v>1</v>
      </c>
      <c r="F397" s="18">
        <v>1</v>
      </c>
      <c r="G397" s="18" t="s">
        <v>1651</v>
      </c>
      <c r="H397" s="18" t="s">
        <v>1045</v>
      </c>
      <c r="I397" s="18">
        <v>18</v>
      </c>
      <c r="J397" s="200">
        <v>4.9000000000000004</v>
      </c>
      <c r="K397" s="21">
        <v>0.27222222222222225</v>
      </c>
      <c r="L397" s="196">
        <v>17.5</v>
      </c>
      <c r="M397" s="18">
        <v>8.1999999999999993</v>
      </c>
      <c r="N397" s="18">
        <v>1.03</v>
      </c>
      <c r="O397" s="18" t="s">
        <v>815</v>
      </c>
      <c r="P397" s="27" t="s">
        <v>811</v>
      </c>
      <c r="Q397" s="27" t="s">
        <v>811</v>
      </c>
      <c r="R397" s="27" t="s">
        <v>811</v>
      </c>
      <c r="S397" s="27" t="s">
        <v>811</v>
      </c>
      <c r="T397" s="27" t="s">
        <v>811</v>
      </c>
      <c r="U397" s="27" t="s">
        <v>811</v>
      </c>
      <c r="V397" s="27" t="s">
        <v>811</v>
      </c>
      <c r="W397" s="182"/>
    </row>
    <row r="398" spans="1:24" s="104" customFormat="1">
      <c r="A398" s="96" t="s">
        <v>1669</v>
      </c>
      <c r="B398" s="236">
        <v>42989</v>
      </c>
      <c r="C398" s="96" t="s">
        <v>1686</v>
      </c>
      <c r="D398" s="237">
        <v>0.4375</v>
      </c>
      <c r="E398" s="96">
        <v>2</v>
      </c>
      <c r="F398" s="96">
        <v>2</v>
      </c>
      <c r="G398" s="96" t="s">
        <v>1007</v>
      </c>
      <c r="H398" s="96" t="s">
        <v>1045</v>
      </c>
      <c r="I398" s="96">
        <v>2.1</v>
      </c>
      <c r="J398" s="201">
        <v>2.1</v>
      </c>
      <c r="K398" s="259">
        <v>1</v>
      </c>
      <c r="L398" s="197">
        <v>0.5</v>
      </c>
      <c r="M398" s="96">
        <v>21.5</v>
      </c>
      <c r="N398" s="96">
        <v>7.09</v>
      </c>
      <c r="O398" s="96" t="s">
        <v>815</v>
      </c>
      <c r="P398" s="263" t="s">
        <v>811</v>
      </c>
      <c r="Q398" s="263" t="s">
        <v>811</v>
      </c>
      <c r="R398" s="263" t="s">
        <v>811</v>
      </c>
      <c r="S398" s="263" t="s">
        <v>811</v>
      </c>
      <c r="T398" s="263" t="s">
        <v>811</v>
      </c>
      <c r="U398" s="263" t="s">
        <v>811</v>
      </c>
      <c r="V398" s="263" t="s">
        <v>811</v>
      </c>
      <c r="W398" s="282"/>
      <c r="X398" s="262"/>
    </row>
    <row r="399" spans="1:24">
      <c r="A399" s="18" t="s">
        <v>1669</v>
      </c>
      <c r="B399" s="19">
        <v>42989</v>
      </c>
      <c r="C399" s="18" t="s">
        <v>1686</v>
      </c>
      <c r="D399" s="20">
        <v>0.4375</v>
      </c>
      <c r="E399" s="18">
        <v>2</v>
      </c>
      <c r="F399" s="18">
        <v>2</v>
      </c>
      <c r="G399" s="18" t="s">
        <v>1007</v>
      </c>
      <c r="H399" s="18" t="s">
        <v>1045</v>
      </c>
      <c r="I399" s="18">
        <v>2.1</v>
      </c>
      <c r="J399" s="200">
        <v>2.1</v>
      </c>
      <c r="K399" s="21">
        <v>1</v>
      </c>
      <c r="L399" s="196">
        <v>2</v>
      </c>
      <c r="M399" s="18">
        <v>21.5</v>
      </c>
      <c r="N399" s="18">
        <v>7.08</v>
      </c>
      <c r="O399" s="18" t="s">
        <v>815</v>
      </c>
      <c r="P399" s="27" t="s">
        <v>811</v>
      </c>
      <c r="Q399" s="27" t="s">
        <v>811</v>
      </c>
      <c r="R399" s="27" t="s">
        <v>811</v>
      </c>
      <c r="S399" s="27" t="s">
        <v>811</v>
      </c>
      <c r="T399" s="27" t="s">
        <v>811</v>
      </c>
      <c r="U399" s="27" t="s">
        <v>811</v>
      </c>
      <c r="V399" s="27" t="s">
        <v>811</v>
      </c>
      <c r="W399" s="182"/>
    </row>
    <row r="400" spans="1:24" s="104" customFormat="1">
      <c r="A400" s="96" t="s">
        <v>1558</v>
      </c>
      <c r="B400" s="236">
        <v>42989</v>
      </c>
      <c r="C400" s="96" t="s">
        <v>1694</v>
      </c>
      <c r="D400" s="96" t="s">
        <v>815</v>
      </c>
      <c r="E400" s="96">
        <v>1</v>
      </c>
      <c r="F400" s="96">
        <v>0</v>
      </c>
      <c r="G400" s="96" t="s">
        <v>1651</v>
      </c>
      <c r="H400" s="96" t="s">
        <v>1045</v>
      </c>
      <c r="I400" s="96">
        <v>7.6</v>
      </c>
      <c r="J400" s="201">
        <v>1.4</v>
      </c>
      <c r="K400" s="259">
        <v>0.18421052631578946</v>
      </c>
      <c r="L400" s="197">
        <v>0.5</v>
      </c>
      <c r="M400" s="96">
        <v>20.8</v>
      </c>
      <c r="N400" s="238">
        <v>8.36</v>
      </c>
      <c r="O400" s="96" t="s">
        <v>815</v>
      </c>
      <c r="P400" s="263" t="s">
        <v>811</v>
      </c>
      <c r="Q400" s="263" t="s">
        <v>811</v>
      </c>
      <c r="R400" s="263" t="s">
        <v>811</v>
      </c>
      <c r="S400" s="263" t="s">
        <v>811</v>
      </c>
      <c r="T400" s="263" t="s">
        <v>811</v>
      </c>
      <c r="U400" s="263" t="s">
        <v>811</v>
      </c>
      <c r="V400" s="263" t="s">
        <v>811</v>
      </c>
      <c r="W400" s="282"/>
      <c r="X400" s="262"/>
    </row>
    <row r="401" spans="1:24">
      <c r="A401" s="18" t="s">
        <v>1558</v>
      </c>
      <c r="B401" s="19">
        <v>42989</v>
      </c>
      <c r="C401" s="18" t="s">
        <v>1694</v>
      </c>
      <c r="D401" s="18" t="s">
        <v>815</v>
      </c>
      <c r="E401" s="18">
        <v>1</v>
      </c>
      <c r="F401" s="18">
        <v>0</v>
      </c>
      <c r="G401" s="18" t="s">
        <v>1651</v>
      </c>
      <c r="H401" s="18" t="s">
        <v>1045</v>
      </c>
      <c r="I401" s="18">
        <v>7.6</v>
      </c>
      <c r="J401" s="200">
        <v>1.4</v>
      </c>
      <c r="K401" s="21">
        <v>0.18421052631578946</v>
      </c>
      <c r="L401" s="196">
        <v>2</v>
      </c>
      <c r="M401" s="18">
        <v>20.9</v>
      </c>
      <c r="N401" s="28">
        <v>8.6</v>
      </c>
      <c r="O401" s="18" t="s">
        <v>815</v>
      </c>
      <c r="P401" s="27" t="s">
        <v>811</v>
      </c>
      <c r="Q401" s="27" t="s">
        <v>811</v>
      </c>
      <c r="R401" s="27" t="s">
        <v>811</v>
      </c>
      <c r="S401" s="27" t="s">
        <v>811</v>
      </c>
      <c r="T401" s="27" t="s">
        <v>811</v>
      </c>
      <c r="U401" s="27" t="s">
        <v>811</v>
      </c>
      <c r="V401" s="27" t="s">
        <v>811</v>
      </c>
      <c r="W401" s="182"/>
    </row>
    <row r="402" spans="1:24">
      <c r="A402" s="18" t="s">
        <v>1558</v>
      </c>
      <c r="B402" s="19">
        <v>42989</v>
      </c>
      <c r="C402" s="18" t="s">
        <v>1694</v>
      </c>
      <c r="D402" s="18" t="s">
        <v>815</v>
      </c>
      <c r="E402" s="18">
        <v>1</v>
      </c>
      <c r="F402" s="18">
        <v>0</v>
      </c>
      <c r="G402" s="18" t="s">
        <v>1651</v>
      </c>
      <c r="H402" s="18" t="s">
        <v>1045</v>
      </c>
      <c r="I402" s="18">
        <v>7.6</v>
      </c>
      <c r="J402" s="200">
        <v>1.4</v>
      </c>
      <c r="K402" s="21">
        <v>0.18421052631578946</v>
      </c>
      <c r="L402" s="196">
        <v>4</v>
      </c>
      <c r="M402" s="18">
        <v>19.7</v>
      </c>
      <c r="N402" s="28">
        <v>1.85</v>
      </c>
      <c r="O402" s="18" t="s">
        <v>815</v>
      </c>
      <c r="P402" s="27" t="s">
        <v>811</v>
      </c>
      <c r="Q402" s="27" t="s">
        <v>811</v>
      </c>
      <c r="R402" s="27" t="s">
        <v>811</v>
      </c>
      <c r="S402" s="27" t="s">
        <v>811</v>
      </c>
      <c r="T402" s="27" t="s">
        <v>811</v>
      </c>
      <c r="U402" s="27" t="s">
        <v>811</v>
      </c>
      <c r="V402" s="27" t="s">
        <v>811</v>
      </c>
      <c r="W402" s="182"/>
    </row>
    <row r="403" spans="1:24">
      <c r="A403" s="18" t="s">
        <v>1558</v>
      </c>
      <c r="B403" s="19">
        <v>42989</v>
      </c>
      <c r="C403" s="18" t="s">
        <v>1694</v>
      </c>
      <c r="D403" s="18" t="s">
        <v>815</v>
      </c>
      <c r="E403" s="18">
        <v>1</v>
      </c>
      <c r="F403" s="18">
        <v>0</v>
      </c>
      <c r="G403" s="18" t="s">
        <v>1651</v>
      </c>
      <c r="H403" s="18" t="s">
        <v>1045</v>
      </c>
      <c r="I403" s="18">
        <v>7.6</v>
      </c>
      <c r="J403" s="200">
        <v>1.4</v>
      </c>
      <c r="K403" s="21">
        <v>0.18421052631578946</v>
      </c>
      <c r="L403" s="196">
        <v>6</v>
      </c>
      <c r="M403" s="18">
        <v>12</v>
      </c>
      <c r="N403" s="28">
        <v>1</v>
      </c>
      <c r="O403" s="18" t="s">
        <v>815</v>
      </c>
      <c r="P403" s="27" t="s">
        <v>811</v>
      </c>
      <c r="Q403" s="27" t="s">
        <v>811</v>
      </c>
      <c r="R403" s="27" t="s">
        <v>811</v>
      </c>
      <c r="S403" s="27" t="s">
        <v>811</v>
      </c>
      <c r="T403" s="27" t="s">
        <v>811</v>
      </c>
      <c r="U403" s="27" t="s">
        <v>811</v>
      </c>
      <c r="V403" s="27" t="s">
        <v>811</v>
      </c>
      <c r="W403" s="182"/>
    </row>
    <row r="404" spans="1:24" s="104" customFormat="1" ht="26.4" thickBot="1">
      <c r="A404" s="96" t="s">
        <v>1649</v>
      </c>
      <c r="B404" s="236">
        <v>42989</v>
      </c>
      <c r="C404" s="96" t="s">
        <v>1683</v>
      </c>
      <c r="D404" s="237">
        <v>0.36458333333333331</v>
      </c>
      <c r="E404" s="96">
        <v>1</v>
      </c>
      <c r="F404" s="96">
        <v>2</v>
      </c>
      <c r="G404" s="96" t="s">
        <v>1651</v>
      </c>
      <c r="H404" s="96" t="s">
        <v>1045</v>
      </c>
      <c r="I404" s="96">
        <v>2.5</v>
      </c>
      <c r="J404" s="283">
        <v>2.5</v>
      </c>
      <c r="K404" s="259">
        <v>1</v>
      </c>
      <c r="L404" s="284">
        <v>0.5</v>
      </c>
      <c r="M404" s="96">
        <v>21.3</v>
      </c>
      <c r="N404" s="96">
        <v>7.71</v>
      </c>
      <c r="O404" s="96" t="s">
        <v>815</v>
      </c>
      <c r="P404" s="263" t="s">
        <v>811</v>
      </c>
      <c r="Q404" s="263" t="s">
        <v>811</v>
      </c>
      <c r="R404" s="263" t="s">
        <v>811</v>
      </c>
      <c r="S404" s="263" t="s">
        <v>811</v>
      </c>
      <c r="T404" s="263" t="s">
        <v>811</v>
      </c>
      <c r="U404" s="263" t="s">
        <v>811</v>
      </c>
      <c r="V404" s="263" t="s">
        <v>811</v>
      </c>
      <c r="W404" s="282"/>
      <c r="X404" s="262"/>
    </row>
    <row r="405" spans="1:24">
      <c r="W405" s="187"/>
    </row>
    <row r="406" spans="1:24">
      <c r="A406" s="18"/>
      <c r="B406" s="30" t="s">
        <v>1624</v>
      </c>
      <c r="C406" s="31"/>
      <c r="D406" s="3207"/>
      <c r="E406" s="3207"/>
      <c r="F406" s="31"/>
      <c r="G406" s="32"/>
      <c r="H406" s="31"/>
      <c r="I406" s="31"/>
      <c r="J406" s="31"/>
      <c r="K406" s="31"/>
      <c r="L406" s="31"/>
      <c r="M406" s="31"/>
      <c r="N406" s="31"/>
      <c r="O406" s="31"/>
      <c r="P406" s="31"/>
      <c r="Q406" s="33"/>
      <c r="R406" s="34"/>
      <c r="S406" s="31"/>
      <c r="T406" s="31"/>
      <c r="U406" s="31"/>
      <c r="V406" s="31"/>
      <c r="W406" s="182"/>
    </row>
    <row r="407" spans="1:24">
      <c r="A407" s="18"/>
      <c r="B407" s="30" t="s">
        <v>1625</v>
      </c>
      <c r="C407" s="31"/>
      <c r="D407" s="31"/>
      <c r="E407" s="31"/>
      <c r="F407" s="31"/>
      <c r="G407" s="32"/>
      <c r="H407" s="31"/>
      <c r="I407" s="31"/>
      <c r="J407" s="31"/>
      <c r="K407" s="31"/>
      <c r="L407" s="31"/>
      <c r="M407" s="31"/>
      <c r="N407" s="31"/>
      <c r="O407" s="31"/>
      <c r="P407" s="31"/>
      <c r="Q407" s="33"/>
      <c r="R407" s="34"/>
      <c r="S407" s="31"/>
      <c r="T407" s="31"/>
      <c r="U407" s="31"/>
      <c r="V407" s="31"/>
      <c r="W407" s="182"/>
    </row>
    <row r="408" spans="1:24">
      <c r="A408" s="18"/>
      <c r="B408" s="30" t="s">
        <v>1626</v>
      </c>
      <c r="C408" s="31"/>
      <c r="D408" s="31"/>
      <c r="E408" s="31"/>
      <c r="F408" s="31"/>
      <c r="G408" s="32"/>
      <c r="H408" s="31"/>
      <c r="I408" s="31"/>
      <c r="J408" s="31"/>
      <c r="K408" s="31"/>
      <c r="L408" s="31"/>
      <c r="M408" s="31"/>
      <c r="N408" s="31"/>
      <c r="O408" s="31"/>
      <c r="P408" s="31"/>
      <c r="Q408" s="33"/>
      <c r="R408" s="34"/>
      <c r="S408" s="31"/>
      <c r="T408" s="31"/>
      <c r="U408" s="31"/>
      <c r="V408" s="31"/>
      <c r="W408" s="187"/>
    </row>
    <row r="409" spans="1:24">
      <c r="A409" s="18"/>
      <c r="B409" s="30" t="s">
        <v>1627</v>
      </c>
      <c r="C409" s="31"/>
      <c r="D409" s="31"/>
      <c r="E409" s="31"/>
      <c r="F409" s="31"/>
      <c r="G409" s="32"/>
      <c r="H409" s="31"/>
      <c r="I409" s="31"/>
      <c r="J409" s="31"/>
      <c r="K409" s="31"/>
      <c r="L409" s="31"/>
      <c r="M409" s="31"/>
      <c r="N409" s="31"/>
      <c r="O409" s="31"/>
      <c r="P409" s="31"/>
      <c r="Q409" s="33"/>
      <c r="R409" s="34"/>
      <c r="S409" s="31"/>
      <c r="T409" s="31"/>
      <c r="U409" s="31"/>
      <c r="V409" s="31"/>
      <c r="W409" s="187"/>
    </row>
    <row r="410" spans="1:24">
      <c r="A410" s="18"/>
      <c r="B410" s="30" t="s">
        <v>1628</v>
      </c>
      <c r="C410" s="31"/>
      <c r="D410" s="31"/>
      <c r="E410" s="31"/>
      <c r="F410" s="31"/>
      <c r="G410" s="32"/>
      <c r="H410" s="31"/>
      <c r="I410" s="31"/>
      <c r="J410" s="31"/>
      <c r="K410" s="31"/>
      <c r="L410" s="31"/>
      <c r="M410" s="31"/>
      <c r="N410" s="31"/>
      <c r="O410" s="31"/>
      <c r="P410" s="31"/>
      <c r="Q410" s="33"/>
      <c r="R410" s="34"/>
      <c r="S410" s="31"/>
      <c r="T410" s="31"/>
      <c r="U410" s="31"/>
      <c r="V410" s="31"/>
      <c r="W410" s="182"/>
    </row>
    <row r="411" spans="1:24">
      <c r="A411" s="18"/>
      <c r="B411" s="35" t="s">
        <v>1695</v>
      </c>
      <c r="C411" s="31"/>
      <c r="D411" s="31"/>
      <c r="E411" s="31"/>
      <c r="F411" s="31"/>
      <c r="G411" s="32"/>
      <c r="H411" s="31"/>
      <c r="I411" s="31"/>
      <c r="J411" s="31"/>
      <c r="K411" s="31"/>
      <c r="L411" s="31"/>
      <c r="M411" s="31"/>
      <c r="N411" s="31"/>
      <c r="O411" s="31"/>
      <c r="P411" s="31"/>
      <c r="Q411" s="33"/>
      <c r="R411" s="34"/>
      <c r="S411" s="31"/>
      <c r="T411" s="31"/>
      <c r="U411" s="31"/>
      <c r="V411" s="31"/>
      <c r="W411" s="182"/>
    </row>
    <row r="412" spans="1:24">
      <c r="A412" s="18"/>
      <c r="B412" s="35"/>
      <c r="C412" s="31"/>
      <c r="D412" s="31"/>
      <c r="E412" s="31"/>
      <c r="F412" s="31"/>
      <c r="G412" s="32"/>
      <c r="H412" s="31"/>
      <c r="I412" s="31"/>
      <c r="J412" s="31"/>
      <c r="K412" s="31"/>
      <c r="L412" s="31"/>
      <c r="M412" s="31"/>
      <c r="N412" s="31"/>
      <c r="O412" s="31"/>
      <c r="P412" s="31"/>
      <c r="Q412" s="33"/>
      <c r="R412" s="34"/>
      <c r="S412" s="31"/>
      <c r="T412" s="31"/>
      <c r="U412" s="31"/>
      <c r="V412" s="31"/>
      <c r="W412" s="182"/>
    </row>
    <row r="413" spans="1:24">
      <c r="A413" s="18"/>
      <c r="B413" s="35" t="s">
        <v>1696</v>
      </c>
      <c r="C413" s="31"/>
      <c r="D413" s="31"/>
      <c r="E413" s="31"/>
      <c r="F413" s="31"/>
      <c r="G413" s="32"/>
      <c r="H413" s="31"/>
      <c r="I413" s="31"/>
      <c r="J413" s="31"/>
      <c r="K413" s="31"/>
      <c r="L413" s="31"/>
      <c r="M413" s="31"/>
      <c r="N413" s="31"/>
      <c r="O413" s="31"/>
      <c r="P413" s="31"/>
      <c r="Q413" s="33"/>
      <c r="R413" s="34"/>
      <c r="S413" s="31"/>
      <c r="T413" s="31"/>
      <c r="U413" s="31"/>
      <c r="V413" s="31"/>
      <c r="W413" s="182"/>
    </row>
    <row r="414" spans="1:24">
      <c r="A414" s="18"/>
      <c r="B414" s="35" t="s">
        <v>1697</v>
      </c>
      <c r="C414" s="31"/>
      <c r="D414" s="31"/>
      <c r="E414" s="31"/>
      <c r="F414" s="31"/>
      <c r="G414" s="32"/>
      <c r="H414" s="31"/>
      <c r="I414" s="31"/>
      <c r="J414" s="31"/>
      <c r="K414" s="31"/>
      <c r="L414" s="31"/>
      <c r="M414" s="31"/>
      <c r="N414" s="31"/>
      <c r="O414" s="31"/>
      <c r="P414" s="31"/>
      <c r="Q414" s="33"/>
      <c r="R414" s="34"/>
      <c r="S414" s="34"/>
      <c r="T414" s="34"/>
      <c r="U414" s="31"/>
      <c r="V414" s="31"/>
      <c r="W414" s="187"/>
    </row>
    <row r="415" spans="1:24">
      <c r="A415" s="18"/>
      <c r="B415" s="35" t="s">
        <v>1698</v>
      </c>
      <c r="C415" s="31"/>
      <c r="D415" s="31"/>
      <c r="E415" s="31"/>
      <c r="F415" s="31"/>
      <c r="G415" s="32"/>
      <c r="H415" s="31"/>
      <c r="I415" s="31"/>
      <c r="J415" s="31"/>
      <c r="K415" s="31"/>
      <c r="L415" s="31"/>
      <c r="M415" s="31"/>
      <c r="N415" s="31"/>
      <c r="O415" s="31"/>
      <c r="P415" s="31"/>
      <c r="Q415" s="33"/>
      <c r="R415" s="34"/>
      <c r="S415" s="34"/>
      <c r="T415" s="34"/>
      <c r="U415" s="31"/>
      <c r="V415" s="31"/>
      <c r="W415" s="182"/>
    </row>
    <row r="416" spans="1:24" ht="26.4" thickBot="1">
      <c r="A416" s="18"/>
      <c r="B416" s="35"/>
      <c r="C416" s="31"/>
      <c r="D416" s="31"/>
      <c r="E416" s="31"/>
      <c r="F416" s="31"/>
      <c r="G416" s="32"/>
      <c r="H416" s="31"/>
      <c r="I416" s="31"/>
      <c r="J416" s="31"/>
      <c r="K416" s="31"/>
      <c r="L416" s="31"/>
      <c r="M416" s="31"/>
      <c r="N416" s="31"/>
      <c r="O416" s="31"/>
      <c r="P416" s="36"/>
      <c r="Q416" s="33"/>
      <c r="R416" s="34"/>
      <c r="S416" s="34"/>
      <c r="T416" s="34"/>
      <c r="U416" s="31"/>
      <c r="V416" s="31"/>
      <c r="W416" s="187"/>
    </row>
    <row r="417" spans="1:24">
      <c r="A417" s="18"/>
      <c r="B417" s="35"/>
      <c r="C417" s="31"/>
      <c r="D417" s="31"/>
      <c r="E417" s="31"/>
      <c r="F417" s="31"/>
      <c r="G417" s="37" t="s">
        <v>1012</v>
      </c>
      <c r="H417" s="36" t="s">
        <v>1012</v>
      </c>
      <c r="I417" s="31"/>
      <c r="J417" s="36" t="s">
        <v>1533</v>
      </c>
      <c r="K417" s="216" t="s">
        <v>1534</v>
      </c>
      <c r="L417" s="36"/>
      <c r="M417" s="210" t="s">
        <v>1221</v>
      </c>
      <c r="N417" s="31"/>
      <c r="O417" s="36" t="s">
        <v>1631</v>
      </c>
      <c r="P417" s="36" t="s">
        <v>1631</v>
      </c>
      <c r="Q417" s="38"/>
      <c r="R417" s="39" t="s">
        <v>704</v>
      </c>
      <c r="S417" s="39" t="s">
        <v>705</v>
      </c>
      <c r="T417" s="39" t="s">
        <v>706</v>
      </c>
      <c r="U417" s="36" t="s">
        <v>1535</v>
      </c>
      <c r="V417" s="36" t="s">
        <v>702</v>
      </c>
      <c r="W417" s="182"/>
    </row>
    <row r="418" spans="1:24" ht="26.4" thickBot="1">
      <c r="A418" s="18"/>
      <c r="B418" s="40" t="s">
        <v>701</v>
      </c>
      <c r="C418" s="40" t="s">
        <v>786</v>
      </c>
      <c r="D418" s="40" t="s">
        <v>1633</v>
      </c>
      <c r="E418" s="40" t="s">
        <v>708</v>
      </c>
      <c r="F418" s="41" t="s">
        <v>1634</v>
      </c>
      <c r="G418" s="42" t="s">
        <v>1635</v>
      </c>
      <c r="H418" s="40" t="s">
        <v>1636</v>
      </c>
      <c r="I418" s="43" t="s">
        <v>1637</v>
      </c>
      <c r="J418" s="40" t="s">
        <v>1537</v>
      </c>
      <c r="K418" s="217" t="s">
        <v>1537</v>
      </c>
      <c r="L418" s="40" t="s">
        <v>1009</v>
      </c>
      <c r="M418" s="211" t="s">
        <v>1538</v>
      </c>
      <c r="N418" s="40" t="s">
        <v>1638</v>
      </c>
      <c r="O418" s="44" t="s">
        <v>1639</v>
      </c>
      <c r="P418" s="44" t="s">
        <v>1640</v>
      </c>
      <c r="Q418" s="44" t="s">
        <v>1641</v>
      </c>
      <c r="R418" s="40" t="s">
        <v>1642</v>
      </c>
      <c r="S418" s="45" t="s">
        <v>1539</v>
      </c>
      <c r="T418" s="45" t="s">
        <v>1539</v>
      </c>
      <c r="U418" s="45" t="s">
        <v>1540</v>
      </c>
      <c r="V418" s="45" t="s">
        <v>1540</v>
      </c>
      <c r="W418" s="187"/>
    </row>
    <row r="419" spans="1:24" ht="26.4" thickTop="1">
      <c r="A419" s="18">
        <v>1</v>
      </c>
      <c r="B419" s="46" t="s">
        <v>1699</v>
      </c>
      <c r="C419" s="47">
        <v>43286</v>
      </c>
      <c r="D419" s="46" t="s">
        <v>815</v>
      </c>
      <c r="E419" s="46" t="s">
        <v>815</v>
      </c>
      <c r="F419" s="46" t="s">
        <v>815</v>
      </c>
      <c r="G419" s="46" t="s">
        <v>815</v>
      </c>
      <c r="H419" s="46" t="s">
        <v>815</v>
      </c>
      <c r="I419" s="46" t="s">
        <v>815</v>
      </c>
      <c r="J419" s="46" t="s">
        <v>815</v>
      </c>
      <c r="K419" s="218" t="s">
        <v>815</v>
      </c>
      <c r="L419" s="46" t="s">
        <v>815</v>
      </c>
      <c r="M419" s="212" t="s">
        <v>815</v>
      </c>
      <c r="N419" s="46" t="s">
        <v>815</v>
      </c>
      <c r="O419" s="46" t="s">
        <v>815</v>
      </c>
      <c r="P419" s="48" t="s">
        <v>815</v>
      </c>
      <c r="Q419" s="22">
        <v>7.47</v>
      </c>
      <c r="R419" s="23">
        <v>56.6</v>
      </c>
      <c r="S419" s="28">
        <v>0.41840101032229787</v>
      </c>
      <c r="T419" s="49">
        <v>119.23865153357653</v>
      </c>
      <c r="U419" s="28">
        <v>8.0663291139240503</v>
      </c>
      <c r="V419" s="28">
        <v>2.5000000000000001E-2</v>
      </c>
      <c r="W419" s="182"/>
    </row>
    <row r="420" spans="1:24">
      <c r="A420" s="18">
        <v>2</v>
      </c>
      <c r="B420" s="46" t="s">
        <v>1700</v>
      </c>
      <c r="C420" s="47">
        <v>43286</v>
      </c>
      <c r="D420" s="46" t="s">
        <v>815</v>
      </c>
      <c r="E420" s="46" t="s">
        <v>815</v>
      </c>
      <c r="F420" s="46" t="s">
        <v>815</v>
      </c>
      <c r="G420" s="46" t="s">
        <v>815</v>
      </c>
      <c r="H420" s="46" t="s">
        <v>815</v>
      </c>
      <c r="I420" s="46" t="s">
        <v>815</v>
      </c>
      <c r="J420" s="46" t="s">
        <v>815</v>
      </c>
      <c r="K420" s="218" t="s">
        <v>815</v>
      </c>
      <c r="L420" s="46" t="s">
        <v>815</v>
      </c>
      <c r="M420" s="212" t="s">
        <v>815</v>
      </c>
      <c r="N420" s="46" t="s">
        <v>815</v>
      </c>
      <c r="O420" s="46" t="s">
        <v>815</v>
      </c>
      <c r="P420" s="48" t="s">
        <v>815</v>
      </c>
      <c r="Q420" s="22">
        <v>6.43</v>
      </c>
      <c r="R420" s="23">
        <v>33.5</v>
      </c>
      <c r="S420" s="24">
        <v>6.9161189546317265</v>
      </c>
      <c r="T420" s="49">
        <v>176.69710309417644</v>
      </c>
      <c r="U420" s="28">
        <v>68.881012658227846</v>
      </c>
      <c r="V420" s="28">
        <v>53.375987341772145</v>
      </c>
      <c r="W420" s="182"/>
    </row>
    <row r="421" spans="1:24">
      <c r="A421" s="18">
        <v>3</v>
      </c>
      <c r="B421" s="46" t="s">
        <v>1701</v>
      </c>
      <c r="C421" s="47">
        <v>43286</v>
      </c>
      <c r="D421" s="46" t="s">
        <v>815</v>
      </c>
      <c r="E421" s="46" t="s">
        <v>815</v>
      </c>
      <c r="F421" s="46" t="s">
        <v>815</v>
      </c>
      <c r="G421" s="46" t="s">
        <v>815</v>
      </c>
      <c r="H421" s="46" t="s">
        <v>815</v>
      </c>
      <c r="I421" s="46" t="s">
        <v>815</v>
      </c>
      <c r="J421" s="46" t="s">
        <v>815</v>
      </c>
      <c r="K421" s="218" t="s">
        <v>815</v>
      </c>
      <c r="L421" s="46" t="s">
        <v>815</v>
      </c>
      <c r="M421" s="212" t="s">
        <v>815</v>
      </c>
      <c r="N421" s="46" t="s">
        <v>815</v>
      </c>
      <c r="O421" s="46" t="s">
        <v>815</v>
      </c>
      <c r="P421" s="48" t="s">
        <v>815</v>
      </c>
      <c r="Q421" s="22">
        <v>6.34</v>
      </c>
      <c r="R421" s="23">
        <v>148.30000000000001</v>
      </c>
      <c r="S421" s="24">
        <v>3.970807726221965</v>
      </c>
      <c r="T421" s="49">
        <v>111.94234022429403</v>
      </c>
      <c r="U421" s="28">
        <v>31.948101265822785</v>
      </c>
      <c r="V421" s="28">
        <v>4.9258987341772169</v>
      </c>
      <c r="W421" s="182"/>
    </row>
    <row r="422" spans="1:24">
      <c r="A422" s="18">
        <v>4</v>
      </c>
      <c r="B422" s="46" t="s">
        <v>1702</v>
      </c>
      <c r="C422" s="47">
        <v>43286</v>
      </c>
      <c r="D422" s="46" t="s">
        <v>815</v>
      </c>
      <c r="E422" s="46" t="s">
        <v>815</v>
      </c>
      <c r="F422" s="46" t="s">
        <v>815</v>
      </c>
      <c r="G422" s="46" t="s">
        <v>815</v>
      </c>
      <c r="H422" s="46" t="s">
        <v>815</v>
      </c>
      <c r="I422" s="46" t="s">
        <v>815</v>
      </c>
      <c r="J422" s="46" t="s">
        <v>815</v>
      </c>
      <c r="K422" s="218" t="s">
        <v>815</v>
      </c>
      <c r="L422" s="46" t="s">
        <v>815</v>
      </c>
      <c r="M422" s="212" t="s">
        <v>815</v>
      </c>
      <c r="N422" s="46" t="s">
        <v>815</v>
      </c>
      <c r="O422" s="46" t="s">
        <v>815</v>
      </c>
      <c r="P422" s="48" t="s">
        <v>815</v>
      </c>
      <c r="Q422" s="22">
        <v>7.45</v>
      </c>
      <c r="R422" s="23">
        <v>47.5</v>
      </c>
      <c r="S422" s="24">
        <v>1.9678339174197348</v>
      </c>
      <c r="T422" s="49">
        <v>40.499291987569251</v>
      </c>
      <c r="U422" s="28">
        <v>12.688607594936709</v>
      </c>
      <c r="V422" s="28">
        <v>16.488392405063287</v>
      </c>
      <c r="W422" s="187"/>
    </row>
    <row r="423" spans="1:24" s="104" customFormat="1">
      <c r="A423" s="96">
        <v>5</v>
      </c>
      <c r="B423" s="263" t="s">
        <v>801</v>
      </c>
      <c r="C423" s="286">
        <v>43286</v>
      </c>
      <c r="D423" s="263" t="s">
        <v>1703</v>
      </c>
      <c r="E423" s="309">
        <v>0.35416666666666669</v>
      </c>
      <c r="F423" s="263" t="s">
        <v>1704</v>
      </c>
      <c r="G423" s="263">
        <v>2</v>
      </c>
      <c r="H423" s="263" t="s">
        <v>1656</v>
      </c>
      <c r="I423" s="263" t="s">
        <v>1705</v>
      </c>
      <c r="J423" s="263">
        <v>7.65</v>
      </c>
      <c r="K423" s="310">
        <v>2.65</v>
      </c>
      <c r="L423" s="311">
        <v>0.34640522875816993</v>
      </c>
      <c r="M423" s="312">
        <v>0.5</v>
      </c>
      <c r="N423" s="263">
        <v>26.9</v>
      </c>
      <c r="O423" s="263">
        <v>8.35</v>
      </c>
      <c r="P423" s="313">
        <v>1.0461452141167762</v>
      </c>
      <c r="Q423" s="99">
        <v>6.8</v>
      </c>
      <c r="R423" s="100">
        <v>8.9999999999999982</v>
      </c>
      <c r="S423" s="103">
        <v>0.55786801376306383</v>
      </c>
      <c r="T423" s="297">
        <v>23.74817727334144</v>
      </c>
      <c r="U423" s="103">
        <v>3.9312025316455701</v>
      </c>
      <c r="V423" s="238">
        <v>2.5000000000000001E-2</v>
      </c>
      <c r="W423" s="281"/>
      <c r="X423" s="262"/>
    </row>
    <row r="424" spans="1:24">
      <c r="A424" s="18">
        <v>6</v>
      </c>
      <c r="B424" s="27" t="s">
        <v>801</v>
      </c>
      <c r="C424" s="47">
        <v>43286</v>
      </c>
      <c r="D424" s="27" t="s">
        <v>1703</v>
      </c>
      <c r="E424" s="50">
        <v>0.35416666666666669</v>
      </c>
      <c r="F424" s="27" t="s">
        <v>1704</v>
      </c>
      <c r="G424" s="27">
        <v>2</v>
      </c>
      <c r="H424" s="27" t="s">
        <v>1656</v>
      </c>
      <c r="I424" s="27" t="s">
        <v>1705</v>
      </c>
      <c r="J424" s="27">
        <v>7.65</v>
      </c>
      <c r="K424" s="219">
        <v>2.65</v>
      </c>
      <c r="L424" s="51">
        <v>0.34640522875816993</v>
      </c>
      <c r="M424" s="213">
        <v>2</v>
      </c>
      <c r="N424" s="27">
        <v>26.6</v>
      </c>
      <c r="O424" s="27">
        <v>8.7200000000000006</v>
      </c>
      <c r="P424" s="52">
        <v>1.0866216483453741</v>
      </c>
      <c r="Q424" s="27" t="s">
        <v>811</v>
      </c>
      <c r="R424" s="27" t="s">
        <v>811</v>
      </c>
      <c r="S424" s="27" t="s">
        <v>811</v>
      </c>
      <c r="T424" s="27" t="s">
        <v>811</v>
      </c>
      <c r="U424" s="27" t="s">
        <v>811</v>
      </c>
      <c r="V424" s="27" t="s">
        <v>811</v>
      </c>
      <c r="W424" s="182"/>
    </row>
    <row r="425" spans="1:24">
      <c r="A425" s="18">
        <v>7</v>
      </c>
      <c r="B425" s="27" t="s">
        <v>801</v>
      </c>
      <c r="C425" s="47">
        <v>43286</v>
      </c>
      <c r="D425" s="27" t="s">
        <v>1703</v>
      </c>
      <c r="E425" s="50">
        <v>0.35416666666666669</v>
      </c>
      <c r="F425" s="27" t="s">
        <v>1704</v>
      </c>
      <c r="G425" s="27">
        <v>2</v>
      </c>
      <c r="H425" s="27" t="s">
        <v>1656</v>
      </c>
      <c r="I425" s="27" t="s">
        <v>1705</v>
      </c>
      <c r="J425" s="27">
        <v>7.65</v>
      </c>
      <c r="K425" s="219">
        <v>2.65</v>
      </c>
      <c r="L425" s="51">
        <v>0.34640522875816993</v>
      </c>
      <c r="M425" s="213">
        <v>4</v>
      </c>
      <c r="N425" s="27">
        <v>22.4</v>
      </c>
      <c r="O425" s="27">
        <v>9.36</v>
      </c>
      <c r="P425" s="52">
        <v>1.0788967550854045</v>
      </c>
      <c r="Q425" s="27" t="s">
        <v>811</v>
      </c>
      <c r="R425" s="27" t="s">
        <v>811</v>
      </c>
      <c r="S425" s="27" t="s">
        <v>811</v>
      </c>
      <c r="T425" s="27" t="s">
        <v>811</v>
      </c>
      <c r="U425" s="27" t="s">
        <v>811</v>
      </c>
      <c r="V425" s="27" t="s">
        <v>811</v>
      </c>
      <c r="W425" s="182"/>
    </row>
    <row r="426" spans="1:24">
      <c r="A426" s="18">
        <v>8</v>
      </c>
      <c r="B426" s="27" t="s">
        <v>801</v>
      </c>
      <c r="C426" s="47">
        <v>43286</v>
      </c>
      <c r="D426" s="27" t="s">
        <v>1703</v>
      </c>
      <c r="E426" s="50">
        <v>0.35416666666666669</v>
      </c>
      <c r="F426" s="27" t="s">
        <v>1704</v>
      </c>
      <c r="G426" s="27">
        <v>2</v>
      </c>
      <c r="H426" s="27" t="s">
        <v>1656</v>
      </c>
      <c r="I426" s="27" t="s">
        <v>1705</v>
      </c>
      <c r="J426" s="27">
        <v>7.65</v>
      </c>
      <c r="K426" s="219">
        <v>2.65</v>
      </c>
      <c r="L426" s="51">
        <v>0.34640522875816993</v>
      </c>
      <c r="M426" s="213">
        <v>6</v>
      </c>
      <c r="N426" s="27">
        <v>20.8</v>
      </c>
      <c r="O426" s="27">
        <v>0.71</v>
      </c>
      <c r="P426" s="52">
        <v>7.9342025402293501E-2</v>
      </c>
      <c r="Q426" s="22">
        <v>6.2</v>
      </c>
      <c r="R426" s="23">
        <v>16.7</v>
      </c>
      <c r="S426" s="24">
        <v>2.1435333743322111</v>
      </c>
      <c r="T426" s="49">
        <v>56.307966491014724</v>
      </c>
      <c r="U426" s="24">
        <v>26.28354430379747</v>
      </c>
      <c r="V426" s="28">
        <v>2.5000000000000001E-2</v>
      </c>
      <c r="W426" s="182"/>
    </row>
    <row r="427" spans="1:24">
      <c r="A427" s="18">
        <v>9</v>
      </c>
      <c r="B427" s="27" t="s">
        <v>801</v>
      </c>
      <c r="C427" s="47">
        <v>43286</v>
      </c>
      <c r="D427" s="27" t="s">
        <v>1703</v>
      </c>
      <c r="E427" s="50">
        <v>0.35416666666666669</v>
      </c>
      <c r="F427" s="27" t="s">
        <v>1704</v>
      </c>
      <c r="G427" s="27">
        <v>2</v>
      </c>
      <c r="H427" s="27" t="s">
        <v>1656</v>
      </c>
      <c r="I427" s="27" t="s">
        <v>1705</v>
      </c>
      <c r="J427" s="27">
        <v>7.65</v>
      </c>
      <c r="K427" s="219">
        <v>2.65</v>
      </c>
      <c r="L427" s="51">
        <v>0.34640522875816993</v>
      </c>
      <c r="M427" s="213">
        <v>7</v>
      </c>
      <c r="N427" s="27">
        <v>20.3</v>
      </c>
      <c r="O427" s="27">
        <v>0.35</v>
      </c>
      <c r="P427" s="52">
        <v>3.8729158631173995E-2</v>
      </c>
      <c r="Q427" s="27" t="s">
        <v>811</v>
      </c>
      <c r="R427" s="27" t="s">
        <v>811</v>
      </c>
      <c r="S427" s="27" t="s">
        <v>811</v>
      </c>
      <c r="T427" s="27" t="s">
        <v>811</v>
      </c>
      <c r="U427" s="27" t="s">
        <v>811</v>
      </c>
      <c r="V427" s="27" t="s">
        <v>811</v>
      </c>
      <c r="W427" s="187"/>
    </row>
    <row r="428" spans="1:24" s="104" customFormat="1">
      <c r="A428" s="96">
        <v>10</v>
      </c>
      <c r="B428" s="263" t="s">
        <v>224</v>
      </c>
      <c r="C428" s="286">
        <v>43286</v>
      </c>
      <c r="D428" s="263" t="s">
        <v>1706</v>
      </c>
      <c r="E428" s="309">
        <v>0.33333333333333331</v>
      </c>
      <c r="F428" s="263" t="s">
        <v>1704</v>
      </c>
      <c r="G428" s="263">
        <v>0</v>
      </c>
      <c r="H428" s="263" t="s">
        <v>726</v>
      </c>
      <c r="I428" s="263" t="s">
        <v>721</v>
      </c>
      <c r="J428" s="263">
        <v>2.5</v>
      </c>
      <c r="K428" s="310">
        <v>2.2999999999999998</v>
      </c>
      <c r="L428" s="311">
        <v>0.91999999999999993</v>
      </c>
      <c r="M428" s="312">
        <v>0.5</v>
      </c>
      <c r="N428" s="263">
        <v>28.6</v>
      </c>
      <c r="O428" s="263">
        <v>8.1999999999999993</v>
      </c>
      <c r="P428" s="313">
        <v>1.0588364076999921</v>
      </c>
      <c r="Q428" s="99">
        <v>5.69</v>
      </c>
      <c r="R428" s="100">
        <v>1.7</v>
      </c>
      <c r="S428" s="238">
        <v>0.48813451204268082</v>
      </c>
      <c r="T428" s="297">
        <v>27.122721253884606</v>
      </c>
      <c r="U428" s="103">
        <v>6.5935443037974695</v>
      </c>
      <c r="V428" s="238">
        <v>2.5000000000000001E-2</v>
      </c>
      <c r="W428" s="282"/>
      <c r="X428" s="262"/>
    </row>
    <row r="429" spans="1:24" s="104" customFormat="1">
      <c r="A429" s="96">
        <v>11</v>
      </c>
      <c r="B429" s="263" t="s">
        <v>1707</v>
      </c>
      <c r="C429" s="286">
        <v>43286</v>
      </c>
      <c r="D429" s="263" t="s">
        <v>1708</v>
      </c>
      <c r="E429" s="309">
        <v>0.29166666666666669</v>
      </c>
      <c r="F429" s="263" t="s">
        <v>721</v>
      </c>
      <c r="G429" s="263">
        <v>0</v>
      </c>
      <c r="H429" s="263" t="s">
        <v>726</v>
      </c>
      <c r="I429" s="263" t="s">
        <v>1393</v>
      </c>
      <c r="J429" s="263">
        <v>10.6</v>
      </c>
      <c r="K429" s="310">
        <v>3.5</v>
      </c>
      <c r="L429" s="311">
        <v>0.33018867924528306</v>
      </c>
      <c r="M429" s="312">
        <v>0.5</v>
      </c>
      <c r="N429" s="263">
        <v>27.8</v>
      </c>
      <c r="O429" s="263">
        <v>7.71</v>
      </c>
      <c r="P429" s="313">
        <v>0.98160265531471291</v>
      </c>
      <c r="Q429" s="99">
        <v>6.89</v>
      </c>
      <c r="R429" s="100">
        <v>14.2</v>
      </c>
      <c r="S429" s="238">
        <v>0.91363717594487659</v>
      </c>
      <c r="T429" s="297">
        <v>31.074889879745982</v>
      </c>
      <c r="U429" s="103">
        <v>2.0052531645569625</v>
      </c>
      <c r="V429" s="103">
        <v>8.4968354430374916E-3</v>
      </c>
      <c r="W429" s="281"/>
      <c r="X429" s="262"/>
    </row>
    <row r="430" spans="1:24">
      <c r="A430" s="18">
        <v>12</v>
      </c>
      <c r="B430" s="27" t="s">
        <v>1707</v>
      </c>
      <c r="C430" s="47">
        <v>43286</v>
      </c>
      <c r="D430" s="27" t="s">
        <v>1708</v>
      </c>
      <c r="E430" s="50">
        <v>0.29166666666666669</v>
      </c>
      <c r="F430" s="27" t="s">
        <v>721</v>
      </c>
      <c r="G430" s="27">
        <v>0</v>
      </c>
      <c r="H430" s="27" t="s">
        <v>726</v>
      </c>
      <c r="I430" s="27" t="s">
        <v>1393</v>
      </c>
      <c r="J430" s="27">
        <v>10.6</v>
      </c>
      <c r="K430" s="219">
        <v>3.5</v>
      </c>
      <c r="L430" s="51">
        <v>0.33018867924528306</v>
      </c>
      <c r="M430" s="213">
        <v>2</v>
      </c>
      <c r="N430" s="27">
        <v>26.7</v>
      </c>
      <c r="O430" s="27">
        <v>9.23</v>
      </c>
      <c r="P430" s="52">
        <v>1.1522476101148489</v>
      </c>
      <c r="Q430" s="27" t="s">
        <v>811</v>
      </c>
      <c r="R430" s="27" t="s">
        <v>811</v>
      </c>
      <c r="S430" s="27" t="s">
        <v>811</v>
      </c>
      <c r="T430" s="27" t="s">
        <v>811</v>
      </c>
      <c r="U430" s="27" t="s">
        <v>811</v>
      </c>
      <c r="V430" s="27" t="s">
        <v>811</v>
      </c>
      <c r="W430" s="182"/>
    </row>
    <row r="431" spans="1:24">
      <c r="A431" s="18">
        <v>13</v>
      </c>
      <c r="B431" s="27" t="s">
        <v>1707</v>
      </c>
      <c r="C431" s="47">
        <v>43286</v>
      </c>
      <c r="D431" s="27" t="s">
        <v>1708</v>
      </c>
      <c r="E431" s="50">
        <v>0.29166666666666669</v>
      </c>
      <c r="F431" s="27" t="s">
        <v>721</v>
      </c>
      <c r="G431" s="27">
        <v>0</v>
      </c>
      <c r="H431" s="27" t="s">
        <v>726</v>
      </c>
      <c r="I431" s="27" t="s">
        <v>1393</v>
      </c>
      <c r="J431" s="27">
        <v>10.6</v>
      </c>
      <c r="K431" s="219">
        <v>3.5</v>
      </c>
      <c r="L431" s="51">
        <v>0.33018867924528306</v>
      </c>
      <c r="M431" s="213">
        <v>4</v>
      </c>
      <c r="N431" s="27">
        <v>21.5</v>
      </c>
      <c r="O431" s="27">
        <v>9.08</v>
      </c>
      <c r="P431" s="52">
        <v>1.0286316450693034</v>
      </c>
      <c r="Q431" s="27" t="s">
        <v>811</v>
      </c>
      <c r="R431" s="27" t="s">
        <v>811</v>
      </c>
      <c r="S431" s="27" t="s">
        <v>811</v>
      </c>
      <c r="T431" s="27" t="s">
        <v>811</v>
      </c>
      <c r="U431" s="27" t="s">
        <v>811</v>
      </c>
      <c r="V431" s="27" t="s">
        <v>811</v>
      </c>
      <c r="W431" s="187"/>
    </row>
    <row r="432" spans="1:24">
      <c r="A432" s="18">
        <v>14</v>
      </c>
      <c r="B432" s="27" t="s">
        <v>1707</v>
      </c>
      <c r="C432" s="47">
        <v>43286</v>
      </c>
      <c r="D432" s="27" t="s">
        <v>1708</v>
      </c>
      <c r="E432" s="50">
        <v>0.29166666666666669</v>
      </c>
      <c r="F432" s="27" t="s">
        <v>721</v>
      </c>
      <c r="G432" s="27">
        <v>0</v>
      </c>
      <c r="H432" s="27" t="s">
        <v>726</v>
      </c>
      <c r="I432" s="27" t="s">
        <v>1393</v>
      </c>
      <c r="J432" s="27">
        <v>10.6</v>
      </c>
      <c r="K432" s="219">
        <v>3.5</v>
      </c>
      <c r="L432" s="51">
        <v>0.33018867924528306</v>
      </c>
      <c r="M432" s="213">
        <v>6</v>
      </c>
      <c r="N432" s="27">
        <v>12.8</v>
      </c>
      <c r="O432" s="27">
        <v>9.94</v>
      </c>
      <c r="P432" s="52">
        <v>0.9393292574936869</v>
      </c>
      <c r="Q432" s="27" t="s">
        <v>811</v>
      </c>
      <c r="R432" s="27" t="s">
        <v>811</v>
      </c>
      <c r="S432" s="27" t="s">
        <v>811</v>
      </c>
      <c r="T432" s="27" t="s">
        <v>811</v>
      </c>
      <c r="U432" s="27" t="s">
        <v>811</v>
      </c>
      <c r="V432" s="27" t="s">
        <v>811</v>
      </c>
      <c r="W432" s="182"/>
    </row>
    <row r="433" spans="1:24">
      <c r="A433" s="18">
        <v>15</v>
      </c>
      <c r="B433" s="27" t="s">
        <v>1707</v>
      </c>
      <c r="C433" s="47">
        <v>43286</v>
      </c>
      <c r="D433" s="27" t="s">
        <v>1708</v>
      </c>
      <c r="E433" s="50">
        <v>0.29166666666666669</v>
      </c>
      <c r="F433" s="27" t="s">
        <v>721</v>
      </c>
      <c r="G433" s="27">
        <v>0</v>
      </c>
      <c r="H433" s="27" t="s">
        <v>726</v>
      </c>
      <c r="I433" s="27" t="s">
        <v>1393</v>
      </c>
      <c r="J433" s="27">
        <v>10.6</v>
      </c>
      <c r="K433" s="219">
        <v>3.5</v>
      </c>
      <c r="L433" s="51">
        <v>0.33018867924528306</v>
      </c>
      <c r="M433" s="213">
        <v>8</v>
      </c>
      <c r="N433" s="27">
        <v>10.8</v>
      </c>
      <c r="O433" s="27">
        <v>8.94</v>
      </c>
      <c r="P433" s="52">
        <v>0.80712357663484857</v>
      </c>
      <c r="Q433" s="27" t="s">
        <v>811</v>
      </c>
      <c r="R433" s="27" t="s">
        <v>811</v>
      </c>
      <c r="S433" s="27" t="s">
        <v>811</v>
      </c>
      <c r="T433" s="27" t="s">
        <v>811</v>
      </c>
      <c r="U433" s="27" t="s">
        <v>811</v>
      </c>
      <c r="V433" s="27" t="s">
        <v>811</v>
      </c>
      <c r="W433" s="187"/>
    </row>
    <row r="434" spans="1:24">
      <c r="A434" s="18">
        <v>16</v>
      </c>
      <c r="B434" s="27" t="s">
        <v>1707</v>
      </c>
      <c r="C434" s="47">
        <v>43286</v>
      </c>
      <c r="D434" s="27" t="s">
        <v>1708</v>
      </c>
      <c r="E434" s="50">
        <v>0.29166666666666702</v>
      </c>
      <c r="F434" s="27" t="s">
        <v>721</v>
      </c>
      <c r="G434" s="27">
        <v>0</v>
      </c>
      <c r="H434" s="27" t="s">
        <v>726</v>
      </c>
      <c r="I434" s="27" t="s">
        <v>1393</v>
      </c>
      <c r="J434" s="27">
        <v>10.6</v>
      </c>
      <c r="K434" s="219">
        <v>3.5</v>
      </c>
      <c r="L434" s="51">
        <v>0.33018867924528306</v>
      </c>
      <c r="M434" s="213">
        <v>9</v>
      </c>
      <c r="N434" s="23">
        <v>10.45</v>
      </c>
      <c r="O434" s="27" t="s">
        <v>815</v>
      </c>
      <c r="P434" s="48" t="s">
        <v>815</v>
      </c>
      <c r="Q434" s="22">
        <v>6.38</v>
      </c>
      <c r="R434" s="23">
        <v>20.399999999999999</v>
      </c>
      <c r="S434" s="28">
        <v>0.9839169587098674</v>
      </c>
      <c r="T434" s="49">
        <v>44.755473584650723</v>
      </c>
      <c r="U434" s="24">
        <v>1.676708860759494</v>
      </c>
      <c r="V434" s="24">
        <v>0.81139113924050621</v>
      </c>
      <c r="W434" s="187"/>
    </row>
    <row r="435" spans="1:24">
      <c r="A435" s="18">
        <v>17</v>
      </c>
      <c r="B435" s="27" t="s">
        <v>1707</v>
      </c>
      <c r="C435" s="47">
        <v>43286</v>
      </c>
      <c r="D435" s="27" t="s">
        <v>1708</v>
      </c>
      <c r="E435" s="50">
        <v>0.29166666666666669</v>
      </c>
      <c r="F435" s="27" t="s">
        <v>721</v>
      </c>
      <c r="G435" s="27">
        <v>0</v>
      </c>
      <c r="H435" s="27" t="s">
        <v>726</v>
      </c>
      <c r="I435" s="27" t="s">
        <v>1393</v>
      </c>
      <c r="J435" s="27">
        <v>10.6</v>
      </c>
      <c r="K435" s="219">
        <v>3.5</v>
      </c>
      <c r="L435" s="51">
        <v>0.33018867924528306</v>
      </c>
      <c r="M435" s="213">
        <v>10</v>
      </c>
      <c r="N435" s="27">
        <v>10.1</v>
      </c>
      <c r="O435" s="27">
        <v>5.91</v>
      </c>
      <c r="P435" s="52">
        <v>0.52490448831021652</v>
      </c>
      <c r="Q435" s="27" t="s">
        <v>811</v>
      </c>
      <c r="R435" s="27" t="s">
        <v>811</v>
      </c>
      <c r="S435" s="27" t="s">
        <v>811</v>
      </c>
      <c r="T435" s="27" t="s">
        <v>811</v>
      </c>
      <c r="U435" s="27" t="s">
        <v>811</v>
      </c>
      <c r="V435" s="27" t="s">
        <v>811</v>
      </c>
      <c r="W435" s="187"/>
    </row>
    <row r="436" spans="1:24" s="104" customFormat="1">
      <c r="A436" s="96">
        <v>18</v>
      </c>
      <c r="B436" s="263" t="s">
        <v>1709</v>
      </c>
      <c r="C436" s="286">
        <v>43286</v>
      </c>
      <c r="D436" s="263" t="s">
        <v>1710</v>
      </c>
      <c r="E436" s="309">
        <v>0.34375</v>
      </c>
      <c r="F436" s="263" t="s">
        <v>721</v>
      </c>
      <c r="G436" s="263">
        <v>3</v>
      </c>
      <c r="H436" s="263" t="s">
        <v>1711</v>
      </c>
      <c r="I436" s="263" t="s">
        <v>1712</v>
      </c>
      <c r="J436" s="263">
        <v>2.4</v>
      </c>
      <c r="K436" s="310">
        <v>2.4</v>
      </c>
      <c r="L436" s="311">
        <v>1</v>
      </c>
      <c r="M436" s="312">
        <v>0.5</v>
      </c>
      <c r="N436" s="263">
        <v>27.8</v>
      </c>
      <c r="O436" s="263">
        <v>6.61</v>
      </c>
      <c r="P436" s="313">
        <v>0.84155558386903406</v>
      </c>
      <c r="Q436" s="99">
        <v>6.12</v>
      </c>
      <c r="R436" s="100">
        <v>3</v>
      </c>
      <c r="S436" s="103">
        <v>0.41840101032229787</v>
      </c>
      <c r="T436" s="297">
        <v>22.045704634508851</v>
      </c>
      <c r="U436" s="103">
        <v>1.7560126582278479</v>
      </c>
      <c r="V436" s="103">
        <v>6.0837341772152602E-2</v>
      </c>
      <c r="W436" s="282"/>
      <c r="X436" s="262"/>
    </row>
    <row r="437" spans="1:24">
      <c r="A437" s="18">
        <v>19</v>
      </c>
      <c r="B437" s="27" t="s">
        <v>1709</v>
      </c>
      <c r="C437" s="47">
        <v>43286</v>
      </c>
      <c r="D437" s="27" t="s">
        <v>1710</v>
      </c>
      <c r="E437" s="50">
        <v>0.34375</v>
      </c>
      <c r="F437" s="27" t="s">
        <v>721</v>
      </c>
      <c r="G437" s="27">
        <v>3</v>
      </c>
      <c r="H437" s="27" t="s">
        <v>1711</v>
      </c>
      <c r="I437" s="27" t="s">
        <v>1712</v>
      </c>
      <c r="J437" s="27">
        <v>2.4</v>
      </c>
      <c r="K437" s="219">
        <v>2.4</v>
      </c>
      <c r="L437" s="51">
        <v>1</v>
      </c>
      <c r="M437" s="213">
        <v>2</v>
      </c>
      <c r="N437" s="27">
        <v>27.8</v>
      </c>
      <c r="O437" s="27">
        <v>5.24</v>
      </c>
      <c r="P437" s="52">
        <v>0.66713332215941579</v>
      </c>
      <c r="Q437" s="27" t="s">
        <v>811</v>
      </c>
      <c r="R437" s="27" t="s">
        <v>811</v>
      </c>
      <c r="S437" s="27" t="s">
        <v>811</v>
      </c>
      <c r="T437" s="27" t="s">
        <v>811</v>
      </c>
      <c r="U437" s="27" t="s">
        <v>811</v>
      </c>
      <c r="V437" s="27" t="s">
        <v>811</v>
      </c>
      <c r="W437" s="188"/>
    </row>
    <row r="438" spans="1:24" s="104" customFormat="1">
      <c r="A438" s="96">
        <v>20</v>
      </c>
      <c r="B438" s="263" t="s">
        <v>1553</v>
      </c>
      <c r="C438" s="286">
        <v>43286</v>
      </c>
      <c r="D438" s="263" t="s">
        <v>1713</v>
      </c>
      <c r="E438" s="309">
        <v>0.35416666666666669</v>
      </c>
      <c r="F438" s="263" t="s">
        <v>721</v>
      </c>
      <c r="G438" s="263">
        <v>1</v>
      </c>
      <c r="H438" s="263" t="s">
        <v>1714</v>
      </c>
      <c r="I438" s="263" t="s">
        <v>721</v>
      </c>
      <c r="J438" s="263">
        <v>19</v>
      </c>
      <c r="K438" s="310">
        <v>3</v>
      </c>
      <c r="L438" s="311">
        <v>0.15789473684210525</v>
      </c>
      <c r="M438" s="312">
        <v>0.5</v>
      </c>
      <c r="N438" s="263">
        <v>28.2</v>
      </c>
      <c r="O438" s="263">
        <v>7.11</v>
      </c>
      <c r="P438" s="313">
        <v>0.91164447475638599</v>
      </c>
      <c r="Q438" s="99">
        <v>6.74</v>
      </c>
      <c r="R438" s="100">
        <v>12.9</v>
      </c>
      <c r="S438" s="103">
        <v>0.34866750860191492</v>
      </c>
      <c r="T438" s="297">
        <v>32.89896770706661</v>
      </c>
      <c r="U438" s="103">
        <v>0.61177215189873424</v>
      </c>
      <c r="V438" s="103">
        <v>0.38167784810126576</v>
      </c>
      <c r="W438" s="314"/>
      <c r="X438" s="262"/>
    </row>
    <row r="439" spans="1:24">
      <c r="A439" s="18">
        <v>21</v>
      </c>
      <c r="B439" s="27" t="s">
        <v>1553</v>
      </c>
      <c r="C439" s="47">
        <v>43286</v>
      </c>
      <c r="D439" s="27" t="s">
        <v>1713</v>
      </c>
      <c r="E439" s="50">
        <v>0.35416666666666669</v>
      </c>
      <c r="F439" s="27" t="s">
        <v>721</v>
      </c>
      <c r="G439" s="27">
        <v>1</v>
      </c>
      <c r="H439" s="27" t="s">
        <v>1714</v>
      </c>
      <c r="I439" s="27" t="s">
        <v>721</v>
      </c>
      <c r="J439" s="27">
        <v>19</v>
      </c>
      <c r="K439" s="219">
        <v>3</v>
      </c>
      <c r="L439" s="51">
        <v>0.15789473684210525</v>
      </c>
      <c r="M439" s="213">
        <v>2</v>
      </c>
      <c r="N439" s="27" t="s">
        <v>811</v>
      </c>
      <c r="O439" s="27" t="s">
        <v>811</v>
      </c>
      <c r="P439" s="27" t="s">
        <v>811</v>
      </c>
      <c r="Q439" s="27" t="s">
        <v>811</v>
      </c>
      <c r="R439" s="27" t="s">
        <v>811</v>
      </c>
      <c r="S439" s="27" t="s">
        <v>811</v>
      </c>
      <c r="T439" s="27" t="s">
        <v>811</v>
      </c>
      <c r="U439" s="27" t="s">
        <v>811</v>
      </c>
      <c r="V439" s="27" t="s">
        <v>811</v>
      </c>
      <c r="W439" s="189"/>
    </row>
    <row r="440" spans="1:24">
      <c r="A440" s="18">
        <v>22</v>
      </c>
      <c r="B440" s="27" t="s">
        <v>1553</v>
      </c>
      <c r="C440" s="47">
        <v>43286</v>
      </c>
      <c r="D440" s="27" t="s">
        <v>1713</v>
      </c>
      <c r="E440" s="50">
        <v>0.35416666666666702</v>
      </c>
      <c r="F440" s="27" t="s">
        <v>721</v>
      </c>
      <c r="G440" s="27">
        <v>1</v>
      </c>
      <c r="H440" s="27" t="s">
        <v>1714</v>
      </c>
      <c r="I440" s="27" t="s">
        <v>721</v>
      </c>
      <c r="J440" s="27">
        <v>19</v>
      </c>
      <c r="K440" s="219">
        <v>3</v>
      </c>
      <c r="L440" s="51">
        <v>0.15789473684210525</v>
      </c>
      <c r="M440" s="213">
        <v>3</v>
      </c>
      <c r="N440" s="27">
        <v>24.7</v>
      </c>
      <c r="O440" s="27">
        <v>9.58</v>
      </c>
      <c r="P440" s="52">
        <v>1.1530834923534039</v>
      </c>
      <c r="Q440" s="22">
        <v>6.95</v>
      </c>
      <c r="R440" s="23">
        <v>12.7</v>
      </c>
      <c r="S440" s="24">
        <v>0.27893400688153192</v>
      </c>
      <c r="T440" s="49">
        <v>31.074889879745982</v>
      </c>
      <c r="U440" s="24">
        <v>6.2310126582278489</v>
      </c>
      <c r="V440" s="24">
        <v>2.8979873417721533</v>
      </c>
      <c r="W440" s="189"/>
    </row>
    <row r="441" spans="1:24">
      <c r="A441" s="18">
        <v>23</v>
      </c>
      <c r="B441" s="27" t="s">
        <v>1553</v>
      </c>
      <c r="C441" s="47">
        <v>43286</v>
      </c>
      <c r="D441" s="27" t="s">
        <v>1713</v>
      </c>
      <c r="E441" s="50">
        <v>0.35416666666666669</v>
      </c>
      <c r="F441" s="27" t="s">
        <v>721</v>
      </c>
      <c r="G441" s="27">
        <v>1</v>
      </c>
      <c r="H441" s="27" t="s">
        <v>1714</v>
      </c>
      <c r="I441" s="27" t="s">
        <v>721</v>
      </c>
      <c r="J441" s="27">
        <v>19</v>
      </c>
      <c r="K441" s="219">
        <v>3</v>
      </c>
      <c r="L441" s="51">
        <v>0.15789473684210525</v>
      </c>
      <c r="M441" s="213">
        <v>4</v>
      </c>
      <c r="N441" s="27">
        <v>16</v>
      </c>
      <c r="O441" s="27">
        <v>8.07</v>
      </c>
      <c r="P441" s="52">
        <v>0.81773892715056651</v>
      </c>
      <c r="Q441" s="27" t="s">
        <v>811</v>
      </c>
      <c r="R441" s="27" t="s">
        <v>811</v>
      </c>
      <c r="S441" s="27" t="s">
        <v>811</v>
      </c>
      <c r="T441" s="27" t="s">
        <v>811</v>
      </c>
      <c r="U441" s="27" t="s">
        <v>811</v>
      </c>
      <c r="V441" s="27" t="s">
        <v>811</v>
      </c>
      <c r="W441" s="188"/>
    </row>
    <row r="442" spans="1:24">
      <c r="A442" s="18">
        <v>24</v>
      </c>
      <c r="B442" s="27" t="s">
        <v>1553</v>
      </c>
      <c r="C442" s="47">
        <v>43286</v>
      </c>
      <c r="D442" s="27" t="s">
        <v>1713</v>
      </c>
      <c r="E442" s="50">
        <v>0.35416666666666669</v>
      </c>
      <c r="F442" s="27" t="s">
        <v>721</v>
      </c>
      <c r="G442" s="27">
        <v>1</v>
      </c>
      <c r="H442" s="27" t="s">
        <v>1714</v>
      </c>
      <c r="I442" s="27" t="s">
        <v>721</v>
      </c>
      <c r="J442" s="27">
        <v>19</v>
      </c>
      <c r="K442" s="219">
        <v>3</v>
      </c>
      <c r="L442" s="51">
        <v>0.15789473684210525</v>
      </c>
      <c r="M442" s="213">
        <v>6</v>
      </c>
      <c r="N442" s="27">
        <v>10.4</v>
      </c>
      <c r="O442" s="27">
        <v>9.58</v>
      </c>
      <c r="P442" s="52">
        <v>0.85687272339269671</v>
      </c>
      <c r="Q442" s="27" t="s">
        <v>811</v>
      </c>
      <c r="R442" s="27" t="s">
        <v>811</v>
      </c>
      <c r="S442" s="27" t="s">
        <v>811</v>
      </c>
      <c r="T442" s="27" t="s">
        <v>811</v>
      </c>
      <c r="U442" s="27" t="s">
        <v>811</v>
      </c>
      <c r="V442" s="27" t="s">
        <v>811</v>
      </c>
      <c r="W442" s="188"/>
    </row>
    <row r="443" spans="1:24">
      <c r="A443" s="18">
        <v>25</v>
      </c>
      <c r="B443" s="27" t="s">
        <v>1553</v>
      </c>
      <c r="C443" s="47">
        <v>43286</v>
      </c>
      <c r="D443" s="27" t="s">
        <v>1713</v>
      </c>
      <c r="E443" s="50">
        <v>0.35416666666666669</v>
      </c>
      <c r="F443" s="27" t="s">
        <v>721</v>
      </c>
      <c r="G443" s="27">
        <v>1</v>
      </c>
      <c r="H443" s="27" t="s">
        <v>1714</v>
      </c>
      <c r="I443" s="27" t="s">
        <v>721</v>
      </c>
      <c r="J443" s="27">
        <v>19</v>
      </c>
      <c r="K443" s="219">
        <v>3</v>
      </c>
      <c r="L443" s="51">
        <v>0.15789473684210525</v>
      </c>
      <c r="M443" s="213">
        <v>8</v>
      </c>
      <c r="N443" s="27">
        <v>8.4</v>
      </c>
      <c r="O443" s="27">
        <v>8.84</v>
      </c>
      <c r="P443" s="52">
        <v>0.75387453265126259</v>
      </c>
      <c r="Q443" s="27" t="s">
        <v>811</v>
      </c>
      <c r="R443" s="27" t="s">
        <v>811</v>
      </c>
      <c r="S443" s="27" t="s">
        <v>811</v>
      </c>
      <c r="T443" s="27" t="s">
        <v>811</v>
      </c>
      <c r="U443" s="27" t="s">
        <v>811</v>
      </c>
      <c r="V443" s="27" t="s">
        <v>811</v>
      </c>
      <c r="W443" s="188"/>
    </row>
    <row r="444" spans="1:24">
      <c r="A444" s="18">
        <v>26</v>
      </c>
      <c r="B444" s="27" t="s">
        <v>1553</v>
      </c>
      <c r="C444" s="47">
        <v>43286</v>
      </c>
      <c r="D444" s="27" t="s">
        <v>1713</v>
      </c>
      <c r="E444" s="50">
        <v>0.35416666666666702</v>
      </c>
      <c r="F444" s="27" t="s">
        <v>721</v>
      </c>
      <c r="G444" s="27">
        <v>1</v>
      </c>
      <c r="H444" s="27" t="s">
        <v>1714</v>
      </c>
      <c r="I444" s="27" t="s">
        <v>721</v>
      </c>
      <c r="J444" s="27">
        <v>19</v>
      </c>
      <c r="K444" s="219">
        <v>3</v>
      </c>
      <c r="L444" s="51">
        <v>0.15789473684210525</v>
      </c>
      <c r="M444" s="213">
        <v>9</v>
      </c>
      <c r="N444" s="27" t="s">
        <v>815</v>
      </c>
      <c r="O444" s="27" t="s">
        <v>815</v>
      </c>
      <c r="P444" s="48" t="s">
        <v>815</v>
      </c>
      <c r="Q444" s="22">
        <v>6.29</v>
      </c>
      <c r="R444" s="23">
        <v>10.799999999999997</v>
      </c>
      <c r="S444" s="24">
        <v>0.31380075774172345</v>
      </c>
      <c r="T444" s="49">
        <v>42.171399999999998</v>
      </c>
      <c r="U444" s="24">
        <v>1.3481645569620255</v>
      </c>
      <c r="V444" s="24">
        <v>0.99673544303797401</v>
      </c>
      <c r="W444" s="188"/>
    </row>
    <row r="445" spans="1:24">
      <c r="A445" s="18">
        <v>27</v>
      </c>
      <c r="B445" s="27" t="s">
        <v>1553</v>
      </c>
      <c r="C445" s="47">
        <v>43286</v>
      </c>
      <c r="D445" s="27" t="s">
        <v>1713</v>
      </c>
      <c r="E445" s="50">
        <v>0.35416666666666669</v>
      </c>
      <c r="F445" s="27" t="s">
        <v>721</v>
      </c>
      <c r="G445" s="27">
        <v>1</v>
      </c>
      <c r="H445" s="27" t="s">
        <v>1714</v>
      </c>
      <c r="I445" s="27" t="s">
        <v>721</v>
      </c>
      <c r="J445" s="27">
        <v>19</v>
      </c>
      <c r="K445" s="219">
        <v>3</v>
      </c>
      <c r="L445" s="51">
        <v>0.15789473684210525</v>
      </c>
      <c r="M445" s="213">
        <v>10</v>
      </c>
      <c r="N445" s="27">
        <v>7.7</v>
      </c>
      <c r="O445" s="27">
        <v>10.59</v>
      </c>
      <c r="P445" s="52">
        <v>0.88780313938335553</v>
      </c>
      <c r="Q445" s="27" t="s">
        <v>811</v>
      </c>
      <c r="R445" s="27" t="s">
        <v>811</v>
      </c>
      <c r="S445" s="27" t="s">
        <v>811</v>
      </c>
      <c r="T445" s="27" t="s">
        <v>811</v>
      </c>
      <c r="U445" s="27" t="s">
        <v>811</v>
      </c>
      <c r="V445" s="27" t="s">
        <v>811</v>
      </c>
      <c r="W445" s="189"/>
    </row>
    <row r="446" spans="1:24">
      <c r="A446" s="18">
        <v>28</v>
      </c>
      <c r="B446" s="27" t="s">
        <v>1553</v>
      </c>
      <c r="C446" s="47">
        <v>43286</v>
      </c>
      <c r="D446" s="27" t="s">
        <v>1713</v>
      </c>
      <c r="E446" s="50">
        <v>0.35416666666666669</v>
      </c>
      <c r="F446" s="27" t="s">
        <v>721</v>
      </c>
      <c r="G446" s="27">
        <v>1</v>
      </c>
      <c r="H446" s="27" t="s">
        <v>1714</v>
      </c>
      <c r="I446" s="27" t="s">
        <v>721</v>
      </c>
      <c r="J446" s="27">
        <v>19</v>
      </c>
      <c r="K446" s="219">
        <v>3</v>
      </c>
      <c r="L446" s="51">
        <v>0.15789473684210525</v>
      </c>
      <c r="M446" s="213">
        <v>12</v>
      </c>
      <c r="N446" s="27">
        <v>7.1</v>
      </c>
      <c r="O446" s="27">
        <v>8.49</v>
      </c>
      <c r="P446" s="52">
        <v>0.70127311741468956</v>
      </c>
      <c r="Q446" s="27" t="s">
        <v>811</v>
      </c>
      <c r="R446" s="27" t="s">
        <v>811</v>
      </c>
      <c r="S446" s="27" t="s">
        <v>811</v>
      </c>
      <c r="T446" s="27" t="s">
        <v>811</v>
      </c>
      <c r="U446" s="27" t="s">
        <v>811</v>
      </c>
      <c r="V446" s="27" t="s">
        <v>811</v>
      </c>
      <c r="W446" s="189"/>
    </row>
    <row r="447" spans="1:24">
      <c r="A447" s="18">
        <v>29</v>
      </c>
      <c r="B447" s="27" t="s">
        <v>1553</v>
      </c>
      <c r="C447" s="47">
        <v>43286</v>
      </c>
      <c r="D447" s="27" t="s">
        <v>1713</v>
      </c>
      <c r="E447" s="50">
        <v>0.35416666666666669</v>
      </c>
      <c r="F447" s="27" t="s">
        <v>721</v>
      </c>
      <c r="G447" s="27">
        <v>1</v>
      </c>
      <c r="H447" s="27" t="s">
        <v>1714</v>
      </c>
      <c r="I447" s="27" t="s">
        <v>721</v>
      </c>
      <c r="J447" s="27">
        <v>19</v>
      </c>
      <c r="K447" s="219">
        <v>3</v>
      </c>
      <c r="L447" s="51">
        <v>0.15789473684210525</v>
      </c>
      <c r="M447" s="213">
        <v>14</v>
      </c>
      <c r="N447" s="27">
        <v>6.9</v>
      </c>
      <c r="O447" s="27">
        <v>4.51</v>
      </c>
      <c r="P447" s="52">
        <v>0.37067493083424008</v>
      </c>
      <c r="Q447" s="27" t="s">
        <v>811</v>
      </c>
      <c r="R447" s="27" t="s">
        <v>811</v>
      </c>
      <c r="S447" s="27" t="s">
        <v>811</v>
      </c>
      <c r="T447" s="27" t="s">
        <v>811</v>
      </c>
      <c r="U447" s="27" t="s">
        <v>811</v>
      </c>
      <c r="V447" s="27" t="s">
        <v>811</v>
      </c>
      <c r="W447" s="188"/>
    </row>
    <row r="448" spans="1:24">
      <c r="A448" s="18">
        <v>30</v>
      </c>
      <c r="B448" s="27" t="s">
        <v>1553</v>
      </c>
      <c r="C448" s="47">
        <v>43286</v>
      </c>
      <c r="D448" s="27" t="s">
        <v>1713</v>
      </c>
      <c r="E448" s="50">
        <v>0.35416666666666669</v>
      </c>
      <c r="F448" s="27" t="s">
        <v>721</v>
      </c>
      <c r="G448" s="27">
        <v>1</v>
      </c>
      <c r="H448" s="27" t="s">
        <v>1714</v>
      </c>
      <c r="I448" s="27" t="s">
        <v>721</v>
      </c>
      <c r="J448" s="27">
        <v>19</v>
      </c>
      <c r="K448" s="219">
        <v>3</v>
      </c>
      <c r="L448" s="51">
        <v>0.15789473684210525</v>
      </c>
      <c r="M448" s="213">
        <v>16</v>
      </c>
      <c r="N448" s="27">
        <v>6.8</v>
      </c>
      <c r="O448" s="27">
        <v>2.7</v>
      </c>
      <c r="P448" s="52">
        <v>0.22135842244668485</v>
      </c>
      <c r="Q448" s="27" t="s">
        <v>811</v>
      </c>
      <c r="R448" s="27" t="s">
        <v>811</v>
      </c>
      <c r="S448" s="27" t="s">
        <v>811</v>
      </c>
      <c r="T448" s="27" t="s">
        <v>811</v>
      </c>
      <c r="U448" s="27" t="s">
        <v>811</v>
      </c>
      <c r="V448" s="27" t="s">
        <v>811</v>
      </c>
      <c r="W448" s="188"/>
    </row>
    <row r="449" spans="1:24">
      <c r="A449" s="18">
        <v>32</v>
      </c>
      <c r="B449" s="27" t="s">
        <v>1553</v>
      </c>
      <c r="C449" s="47">
        <v>43286</v>
      </c>
      <c r="D449" s="27" t="s">
        <v>1713</v>
      </c>
      <c r="E449" s="50">
        <v>0.35416666666666702</v>
      </c>
      <c r="F449" s="27" t="s">
        <v>721</v>
      </c>
      <c r="G449" s="27">
        <v>1</v>
      </c>
      <c r="H449" s="27" t="s">
        <v>1714</v>
      </c>
      <c r="I449" s="27" t="s">
        <v>721</v>
      </c>
      <c r="J449" s="27">
        <v>19</v>
      </c>
      <c r="K449" s="219">
        <v>3</v>
      </c>
      <c r="L449" s="51">
        <v>0.15789473684210525</v>
      </c>
      <c r="M449" s="213">
        <v>18</v>
      </c>
      <c r="N449" s="27">
        <v>6.7</v>
      </c>
      <c r="O449" s="27">
        <v>1.94</v>
      </c>
      <c r="P449" s="52">
        <v>0.15865276419071858</v>
      </c>
      <c r="Q449" s="22">
        <v>6.32</v>
      </c>
      <c r="R449" s="23">
        <v>20.500000000000004</v>
      </c>
      <c r="S449" s="24">
        <v>1.5110153294472961</v>
      </c>
      <c r="T449" s="49">
        <v>63.30026482907715</v>
      </c>
      <c r="U449" s="24">
        <v>2.9568987341772144</v>
      </c>
      <c r="V449" s="24">
        <v>0.5515012658227858</v>
      </c>
      <c r="W449" s="189"/>
    </row>
    <row r="450" spans="1:24" s="104" customFormat="1">
      <c r="A450" s="96">
        <v>33</v>
      </c>
      <c r="B450" s="263" t="s">
        <v>231</v>
      </c>
      <c r="C450" s="286">
        <v>43286</v>
      </c>
      <c r="D450" s="263" t="s">
        <v>1715</v>
      </c>
      <c r="E450" s="309">
        <v>0.375</v>
      </c>
      <c r="F450" s="263" t="s">
        <v>721</v>
      </c>
      <c r="G450" s="263">
        <v>1</v>
      </c>
      <c r="H450" s="263" t="s">
        <v>1656</v>
      </c>
      <c r="I450" s="263" t="s">
        <v>721</v>
      </c>
      <c r="J450" s="263">
        <v>6.5</v>
      </c>
      <c r="K450" s="310">
        <v>4.25</v>
      </c>
      <c r="L450" s="311">
        <v>0.65384615384615385</v>
      </c>
      <c r="M450" s="312">
        <v>0.5</v>
      </c>
      <c r="N450" s="263">
        <v>28.2</v>
      </c>
      <c r="O450" s="263">
        <v>6.92</v>
      </c>
      <c r="P450" s="313">
        <v>0.88728266741409145</v>
      </c>
      <c r="Q450" s="99">
        <v>6.49</v>
      </c>
      <c r="R450" s="100">
        <v>5.8000000000000007</v>
      </c>
      <c r="S450" s="103">
        <v>0.38353425946210634</v>
      </c>
      <c r="T450" s="297">
        <v>18.367147682745575</v>
      </c>
      <c r="U450" s="103">
        <v>0.82136075949367093</v>
      </c>
      <c r="V450" s="103">
        <v>5.1264240506329176E-2</v>
      </c>
      <c r="W450" s="315"/>
      <c r="X450" s="262"/>
    </row>
    <row r="451" spans="1:24">
      <c r="A451" s="18">
        <v>34</v>
      </c>
      <c r="B451" s="27" t="s">
        <v>231</v>
      </c>
      <c r="C451" s="47">
        <v>43286</v>
      </c>
      <c r="D451" s="27" t="s">
        <v>1715</v>
      </c>
      <c r="E451" s="50">
        <v>0.375</v>
      </c>
      <c r="F451" s="27" t="s">
        <v>721</v>
      </c>
      <c r="G451" s="27">
        <v>1</v>
      </c>
      <c r="H451" s="27" t="s">
        <v>1656</v>
      </c>
      <c r="I451" s="27" t="s">
        <v>721</v>
      </c>
      <c r="J451" s="27">
        <v>6.5</v>
      </c>
      <c r="K451" s="219">
        <v>4.25</v>
      </c>
      <c r="L451" s="51">
        <v>0.65384615384615385</v>
      </c>
      <c r="M451" s="213">
        <v>2</v>
      </c>
      <c r="N451" s="27">
        <v>25.7</v>
      </c>
      <c r="O451" s="27">
        <v>6.88</v>
      </c>
      <c r="P451" s="52">
        <v>0.84345618012253576</v>
      </c>
      <c r="Q451" s="27" t="s">
        <v>811</v>
      </c>
      <c r="R451" s="27" t="s">
        <v>811</v>
      </c>
      <c r="S451" s="27" t="s">
        <v>811</v>
      </c>
      <c r="T451" s="27" t="s">
        <v>811</v>
      </c>
      <c r="U451" s="27" t="s">
        <v>811</v>
      </c>
      <c r="V451" s="27" t="s">
        <v>811</v>
      </c>
      <c r="W451" s="189"/>
    </row>
    <row r="452" spans="1:24">
      <c r="A452" s="18">
        <v>35</v>
      </c>
      <c r="B452" s="27" t="s">
        <v>231</v>
      </c>
      <c r="C452" s="47">
        <v>43286</v>
      </c>
      <c r="D452" s="27" t="s">
        <v>1715</v>
      </c>
      <c r="E452" s="50">
        <v>0.375</v>
      </c>
      <c r="F452" s="27" t="s">
        <v>721</v>
      </c>
      <c r="G452" s="27">
        <v>1</v>
      </c>
      <c r="H452" s="27" t="s">
        <v>1656</v>
      </c>
      <c r="I452" s="27" t="s">
        <v>721</v>
      </c>
      <c r="J452" s="27">
        <v>6.5</v>
      </c>
      <c r="K452" s="219">
        <v>4.25</v>
      </c>
      <c r="L452" s="51">
        <v>0.65384615384615385</v>
      </c>
      <c r="M452" s="213">
        <v>4</v>
      </c>
      <c r="N452" s="27">
        <v>16.5</v>
      </c>
      <c r="O452" s="27">
        <v>9.2799999999999994</v>
      </c>
      <c r="P452" s="52">
        <v>0.95033316206477769</v>
      </c>
      <c r="Q452" s="22">
        <v>6.39</v>
      </c>
      <c r="R452" s="23">
        <v>7.2000000000000011</v>
      </c>
      <c r="S452" s="24">
        <v>0.62760151548344667</v>
      </c>
      <c r="T452" s="49">
        <v>19.066377516551817</v>
      </c>
      <c r="U452" s="24">
        <v>11.329113924050633</v>
      </c>
      <c r="V452" s="24">
        <v>4.7808860759493692</v>
      </c>
      <c r="W452" s="189"/>
    </row>
    <row r="453" spans="1:24">
      <c r="A453" s="18">
        <v>37</v>
      </c>
      <c r="B453" s="27" t="s">
        <v>231</v>
      </c>
      <c r="C453" s="47">
        <v>43286</v>
      </c>
      <c r="D453" s="27" t="s">
        <v>1715</v>
      </c>
      <c r="E453" s="50">
        <v>0.375</v>
      </c>
      <c r="F453" s="27" t="s">
        <v>721</v>
      </c>
      <c r="G453" s="27">
        <v>1</v>
      </c>
      <c r="H453" s="27" t="s">
        <v>1656</v>
      </c>
      <c r="I453" s="27" t="s">
        <v>721</v>
      </c>
      <c r="J453" s="27">
        <v>6.5</v>
      </c>
      <c r="K453" s="219">
        <v>4.25</v>
      </c>
      <c r="L453" s="51">
        <v>0.65384615384615385</v>
      </c>
      <c r="M453" s="213">
        <v>6</v>
      </c>
      <c r="N453" s="27">
        <v>10.5</v>
      </c>
      <c r="O453" s="27">
        <v>1.22</v>
      </c>
      <c r="P453" s="52">
        <v>0.10937707461542048</v>
      </c>
      <c r="Q453" s="22">
        <v>6.39</v>
      </c>
      <c r="R453" s="23">
        <v>7.2000000000000011</v>
      </c>
      <c r="S453" s="24">
        <v>0.62760151548344667</v>
      </c>
      <c r="T453" s="49">
        <v>19.066377516551817</v>
      </c>
      <c r="U453" s="24">
        <v>11.329113924050633</v>
      </c>
      <c r="V453" s="24">
        <v>4.7808860759493692</v>
      </c>
      <c r="W453" s="188"/>
    </row>
    <row r="454" spans="1:24" s="104" customFormat="1">
      <c r="A454" s="96">
        <v>38</v>
      </c>
      <c r="B454" s="287" t="s">
        <v>1716</v>
      </c>
      <c r="C454" s="286">
        <v>43300</v>
      </c>
      <c r="D454" s="287" t="s">
        <v>815</v>
      </c>
      <c r="E454" s="287" t="s">
        <v>815</v>
      </c>
      <c r="F454" s="287" t="s">
        <v>815</v>
      </c>
      <c r="G454" s="287" t="s">
        <v>815</v>
      </c>
      <c r="H454" s="287" t="s">
        <v>815</v>
      </c>
      <c r="I454" s="287" t="s">
        <v>815</v>
      </c>
      <c r="J454" s="287" t="s">
        <v>815</v>
      </c>
      <c r="K454" s="290" t="s">
        <v>815</v>
      </c>
      <c r="L454" s="311" t="s">
        <v>815</v>
      </c>
      <c r="M454" s="292" t="s">
        <v>815</v>
      </c>
      <c r="N454" s="287" t="s">
        <v>815</v>
      </c>
      <c r="O454" s="287" t="s">
        <v>815</v>
      </c>
      <c r="P454" s="316" t="s">
        <v>815</v>
      </c>
      <c r="Q454" s="99">
        <v>5.74</v>
      </c>
      <c r="R454" s="100">
        <v>23.1</v>
      </c>
      <c r="S454" s="103">
        <v>1.194756307004839</v>
      </c>
      <c r="T454" s="297">
        <v>122.58279421699771</v>
      </c>
      <c r="U454" s="103">
        <v>24.01772151898734</v>
      </c>
      <c r="V454" s="103">
        <v>5.3382784810126589</v>
      </c>
      <c r="W454" s="314"/>
      <c r="X454" s="262"/>
    </row>
    <row r="455" spans="1:24" s="104" customFormat="1">
      <c r="A455" s="96">
        <v>39</v>
      </c>
      <c r="B455" s="287" t="s">
        <v>1717</v>
      </c>
      <c r="C455" s="286">
        <v>43300</v>
      </c>
      <c r="D455" s="287" t="s">
        <v>815</v>
      </c>
      <c r="E455" s="287" t="s">
        <v>815</v>
      </c>
      <c r="F455" s="287" t="s">
        <v>815</v>
      </c>
      <c r="G455" s="287" t="s">
        <v>815</v>
      </c>
      <c r="H455" s="287" t="s">
        <v>815</v>
      </c>
      <c r="I455" s="287" t="s">
        <v>815</v>
      </c>
      <c r="J455" s="287" t="s">
        <v>815</v>
      </c>
      <c r="K455" s="290" t="s">
        <v>815</v>
      </c>
      <c r="L455" s="311" t="s">
        <v>815</v>
      </c>
      <c r="M455" s="292" t="s">
        <v>815</v>
      </c>
      <c r="N455" s="287" t="s">
        <v>815</v>
      </c>
      <c r="O455" s="287" t="s">
        <v>815</v>
      </c>
      <c r="P455" s="316" t="s">
        <v>815</v>
      </c>
      <c r="Q455" s="99">
        <v>7.45</v>
      </c>
      <c r="R455" s="100">
        <v>182.3</v>
      </c>
      <c r="S455" s="103">
        <v>2.4597923967746684</v>
      </c>
      <c r="T455" s="297">
        <v>36.547123361707882</v>
      </c>
      <c r="U455" s="103">
        <v>6.910759493670886</v>
      </c>
      <c r="V455" s="103">
        <v>3.9187405063291147</v>
      </c>
      <c r="W455" s="314"/>
      <c r="X455" s="262"/>
    </row>
    <row r="456" spans="1:24" s="104" customFormat="1">
      <c r="A456" s="96">
        <v>40</v>
      </c>
      <c r="B456" s="263" t="s">
        <v>801</v>
      </c>
      <c r="C456" s="286">
        <v>43300</v>
      </c>
      <c r="D456" s="263" t="s">
        <v>1718</v>
      </c>
      <c r="E456" s="263" t="s">
        <v>1393</v>
      </c>
      <c r="F456" s="263" t="s">
        <v>721</v>
      </c>
      <c r="G456" s="263">
        <v>2</v>
      </c>
      <c r="H456" s="263" t="s">
        <v>1676</v>
      </c>
      <c r="I456" s="263" t="s">
        <v>721</v>
      </c>
      <c r="J456" s="287" t="s">
        <v>815</v>
      </c>
      <c r="K456" s="310">
        <v>1.95</v>
      </c>
      <c r="L456" s="311" t="s">
        <v>815</v>
      </c>
      <c r="M456" s="312">
        <v>0.5</v>
      </c>
      <c r="N456" s="263">
        <v>25.1</v>
      </c>
      <c r="O456" s="263">
        <v>7.9</v>
      </c>
      <c r="P456" s="313">
        <v>0.95791560212437377</v>
      </c>
      <c r="Q456" s="99">
        <v>6.73</v>
      </c>
      <c r="R456" s="100">
        <v>9.4</v>
      </c>
      <c r="S456" s="103">
        <v>0.84335739317988634</v>
      </c>
      <c r="T456" s="297">
        <v>25.602656397784081</v>
      </c>
      <c r="U456" s="103">
        <v>9.6750632911392422</v>
      </c>
      <c r="V456" s="238">
        <v>2.5000000000000001E-2</v>
      </c>
      <c r="W456" s="314"/>
      <c r="X456" s="262"/>
    </row>
    <row r="457" spans="1:24">
      <c r="A457" s="18">
        <v>41</v>
      </c>
      <c r="B457" s="27" t="s">
        <v>801</v>
      </c>
      <c r="C457" s="47">
        <v>43300</v>
      </c>
      <c r="D457" s="27" t="s">
        <v>1718</v>
      </c>
      <c r="E457" s="27" t="s">
        <v>1393</v>
      </c>
      <c r="F457" s="27" t="s">
        <v>721</v>
      </c>
      <c r="G457" s="27">
        <v>2</v>
      </c>
      <c r="H457" s="27" t="s">
        <v>1676</v>
      </c>
      <c r="I457" s="27" t="s">
        <v>721</v>
      </c>
      <c r="J457" s="46" t="s">
        <v>815</v>
      </c>
      <c r="K457" s="219">
        <v>1.95</v>
      </c>
      <c r="L457" s="51" t="s">
        <v>815</v>
      </c>
      <c r="M457" s="213">
        <v>2</v>
      </c>
      <c r="N457" s="27">
        <v>25.3</v>
      </c>
      <c r="O457" s="27">
        <v>7.92</v>
      </c>
      <c r="P457" s="52">
        <v>0.96387577605860852</v>
      </c>
      <c r="Q457" s="27" t="s">
        <v>811</v>
      </c>
      <c r="R457" s="27" t="s">
        <v>811</v>
      </c>
      <c r="S457" s="27" t="s">
        <v>811</v>
      </c>
      <c r="T457" s="27" t="s">
        <v>811</v>
      </c>
      <c r="U457" s="27" t="s">
        <v>811</v>
      </c>
      <c r="V457" s="27" t="s">
        <v>811</v>
      </c>
      <c r="W457" s="188"/>
    </row>
    <row r="458" spans="1:24">
      <c r="A458" s="18">
        <v>42</v>
      </c>
      <c r="B458" s="27" t="s">
        <v>801</v>
      </c>
      <c r="C458" s="47">
        <v>43300</v>
      </c>
      <c r="D458" s="27" t="s">
        <v>1718</v>
      </c>
      <c r="E458" s="27" t="s">
        <v>1393</v>
      </c>
      <c r="F458" s="27" t="s">
        <v>721</v>
      </c>
      <c r="G458" s="27">
        <v>2</v>
      </c>
      <c r="H458" s="27" t="s">
        <v>1676</v>
      </c>
      <c r="I458" s="27" t="s">
        <v>721</v>
      </c>
      <c r="J458" s="46" t="s">
        <v>815</v>
      </c>
      <c r="K458" s="219">
        <v>1.95</v>
      </c>
      <c r="L458" s="51" t="s">
        <v>815</v>
      </c>
      <c r="M458" s="213">
        <v>4</v>
      </c>
      <c r="N458" s="27">
        <v>25.3</v>
      </c>
      <c r="O458" s="27">
        <v>7.8</v>
      </c>
      <c r="P458" s="52">
        <v>0.94927159763347801</v>
      </c>
      <c r="Q458" s="27" t="s">
        <v>811</v>
      </c>
      <c r="R458" s="27" t="s">
        <v>811</v>
      </c>
      <c r="S458" s="27" t="s">
        <v>811</v>
      </c>
      <c r="T458" s="27" t="s">
        <v>811</v>
      </c>
      <c r="U458" s="27" t="s">
        <v>811</v>
      </c>
      <c r="V458" s="27" t="s">
        <v>811</v>
      </c>
      <c r="W458" s="188"/>
    </row>
    <row r="459" spans="1:24">
      <c r="A459" s="18">
        <v>43</v>
      </c>
      <c r="B459" s="27" t="s">
        <v>801</v>
      </c>
      <c r="C459" s="47">
        <v>43300</v>
      </c>
      <c r="D459" s="27" t="s">
        <v>1718</v>
      </c>
      <c r="E459" s="27" t="s">
        <v>1393</v>
      </c>
      <c r="F459" s="27" t="s">
        <v>721</v>
      </c>
      <c r="G459" s="27">
        <v>2</v>
      </c>
      <c r="H459" s="27" t="s">
        <v>1676</v>
      </c>
      <c r="I459" s="27" t="s">
        <v>721</v>
      </c>
      <c r="J459" s="46" t="s">
        <v>815</v>
      </c>
      <c r="K459" s="219">
        <v>1.95</v>
      </c>
      <c r="L459" s="51" t="s">
        <v>815</v>
      </c>
      <c r="M459" s="213">
        <v>6</v>
      </c>
      <c r="N459" s="27">
        <v>23.1</v>
      </c>
      <c r="O459" s="27">
        <v>2</v>
      </c>
      <c r="P459" s="52">
        <v>0.23362559221493917</v>
      </c>
      <c r="Q459" s="27" t="s">
        <v>811</v>
      </c>
      <c r="R459" s="27" t="s">
        <v>811</v>
      </c>
      <c r="S459" s="27" t="s">
        <v>811</v>
      </c>
      <c r="T459" s="27" t="s">
        <v>811</v>
      </c>
      <c r="U459" s="27" t="s">
        <v>811</v>
      </c>
      <c r="V459" s="27" t="s">
        <v>811</v>
      </c>
      <c r="W459" s="188"/>
    </row>
    <row r="460" spans="1:24">
      <c r="A460" s="18">
        <v>44</v>
      </c>
      <c r="B460" s="27" t="s">
        <v>801</v>
      </c>
      <c r="C460" s="47">
        <v>43300</v>
      </c>
      <c r="D460" s="27" t="s">
        <v>1718</v>
      </c>
      <c r="E460" s="27" t="s">
        <v>1393</v>
      </c>
      <c r="F460" s="27" t="s">
        <v>721</v>
      </c>
      <c r="G460" s="27">
        <v>2</v>
      </c>
      <c r="H460" s="27" t="s">
        <v>1676</v>
      </c>
      <c r="I460" s="27" t="s">
        <v>721</v>
      </c>
      <c r="J460" s="46" t="s">
        <v>815</v>
      </c>
      <c r="K460" s="219">
        <v>1.95</v>
      </c>
      <c r="L460" s="51" t="s">
        <v>815</v>
      </c>
      <c r="M460" s="213">
        <v>7.5</v>
      </c>
      <c r="N460" s="27" t="s">
        <v>815</v>
      </c>
      <c r="O460" s="27" t="s">
        <v>815</v>
      </c>
      <c r="P460" s="48" t="s">
        <v>815</v>
      </c>
      <c r="Q460" s="22">
        <v>6.44</v>
      </c>
      <c r="R460" s="23">
        <v>50.4</v>
      </c>
      <c r="S460" s="24">
        <v>1.9326940260372396</v>
      </c>
      <c r="T460" s="49">
        <v>93.397499999999994</v>
      </c>
      <c r="U460" s="24">
        <v>7.5905063291139241</v>
      </c>
      <c r="V460" s="28">
        <v>2.5000000000000001E-2</v>
      </c>
      <c r="W460" s="188"/>
    </row>
    <row r="461" spans="1:24" s="104" customFormat="1">
      <c r="A461" s="96">
        <v>45</v>
      </c>
      <c r="B461" s="263" t="s">
        <v>224</v>
      </c>
      <c r="C461" s="286">
        <v>43300</v>
      </c>
      <c r="D461" s="263" t="s">
        <v>224</v>
      </c>
      <c r="E461" s="309">
        <v>0.29166666666666669</v>
      </c>
      <c r="F461" s="263" t="s">
        <v>1704</v>
      </c>
      <c r="G461" s="263">
        <v>0</v>
      </c>
      <c r="H461" s="263" t="s">
        <v>726</v>
      </c>
      <c r="I461" s="263" t="s">
        <v>721</v>
      </c>
      <c r="J461" s="263">
        <v>2.4</v>
      </c>
      <c r="K461" s="310">
        <v>2.15</v>
      </c>
      <c r="L461" s="311">
        <v>0.89583333333333337</v>
      </c>
      <c r="M461" s="312">
        <v>0.5</v>
      </c>
      <c r="N461" s="263">
        <v>26.8</v>
      </c>
      <c r="O461" s="263">
        <v>6.96</v>
      </c>
      <c r="P461" s="313">
        <v>0.87043142650620453</v>
      </c>
      <c r="Q461" s="99">
        <v>5.55</v>
      </c>
      <c r="R461" s="100">
        <v>0.79999999999999982</v>
      </c>
      <c r="S461" s="103">
        <v>0.6624682663436382</v>
      </c>
      <c r="T461" s="297">
        <v>24.721018781245775</v>
      </c>
      <c r="U461" s="103">
        <v>3.2287974683544305</v>
      </c>
      <c r="V461" s="103">
        <v>8.2702531645570079E-2</v>
      </c>
      <c r="W461" s="315"/>
      <c r="X461" s="262"/>
    </row>
    <row r="462" spans="1:24" s="104" customFormat="1">
      <c r="A462" s="96">
        <v>46</v>
      </c>
      <c r="B462" s="263" t="s">
        <v>1707</v>
      </c>
      <c r="C462" s="286">
        <v>43300</v>
      </c>
      <c r="D462" s="263" t="s">
        <v>1708</v>
      </c>
      <c r="E462" s="309">
        <v>0.29166666666666669</v>
      </c>
      <c r="F462" s="263" t="s">
        <v>721</v>
      </c>
      <c r="G462" s="263">
        <v>2</v>
      </c>
      <c r="H462" s="263" t="s">
        <v>1393</v>
      </c>
      <c r="I462" s="263" t="s">
        <v>721</v>
      </c>
      <c r="J462" s="263">
        <v>9.4</v>
      </c>
      <c r="K462" s="310">
        <v>3.2</v>
      </c>
      <c r="L462" s="311">
        <v>0.34042553191489361</v>
      </c>
      <c r="M462" s="312">
        <v>0.5</v>
      </c>
      <c r="N462" s="263">
        <v>25.8</v>
      </c>
      <c r="O462" s="263">
        <v>7.41</v>
      </c>
      <c r="P462" s="313">
        <v>0.91008951804874483</v>
      </c>
      <c r="Q462" s="99">
        <v>6.85</v>
      </c>
      <c r="R462" s="100">
        <v>13.8</v>
      </c>
      <c r="S462" s="103">
        <v>0.38353425946210634</v>
      </c>
      <c r="T462" s="297">
        <v>28.338773138765028</v>
      </c>
      <c r="U462" s="103">
        <v>1.8919620253164555</v>
      </c>
      <c r="V462" s="238">
        <v>2.5000000000000001E-2</v>
      </c>
      <c r="W462" s="315"/>
      <c r="X462" s="262"/>
    </row>
    <row r="463" spans="1:24">
      <c r="A463" s="18">
        <v>47</v>
      </c>
      <c r="B463" s="27" t="s">
        <v>1707</v>
      </c>
      <c r="C463" s="47">
        <v>43300</v>
      </c>
      <c r="D463" s="27" t="s">
        <v>1708</v>
      </c>
      <c r="E463" s="50">
        <v>0.29166666666666669</v>
      </c>
      <c r="F463" s="27" t="s">
        <v>721</v>
      </c>
      <c r="G463" s="27">
        <v>2</v>
      </c>
      <c r="H463" s="27" t="s">
        <v>1393</v>
      </c>
      <c r="I463" s="27" t="s">
        <v>721</v>
      </c>
      <c r="J463" s="27">
        <v>9.4</v>
      </c>
      <c r="K463" s="219">
        <v>3.2</v>
      </c>
      <c r="L463" s="51">
        <v>0.34042553191489361</v>
      </c>
      <c r="M463" s="213">
        <v>2</v>
      </c>
      <c r="N463" s="27">
        <v>26.2</v>
      </c>
      <c r="O463" s="27">
        <v>7.67</v>
      </c>
      <c r="P463" s="52">
        <v>0.94889412518407756</v>
      </c>
      <c r="Q463" s="27" t="s">
        <v>811</v>
      </c>
      <c r="R463" s="27" t="s">
        <v>811</v>
      </c>
      <c r="S463" s="27" t="s">
        <v>811</v>
      </c>
      <c r="T463" s="27" t="s">
        <v>811</v>
      </c>
      <c r="U463" s="27" t="s">
        <v>811</v>
      </c>
      <c r="V463" s="27" t="s">
        <v>811</v>
      </c>
      <c r="W463" s="189"/>
    </row>
    <row r="464" spans="1:24">
      <c r="A464" s="18">
        <v>48</v>
      </c>
      <c r="B464" s="27" t="s">
        <v>1707</v>
      </c>
      <c r="C464" s="47">
        <v>43300</v>
      </c>
      <c r="D464" s="27" t="s">
        <v>1708</v>
      </c>
      <c r="E464" s="50">
        <v>0.29166666666666669</v>
      </c>
      <c r="F464" s="27" t="s">
        <v>721</v>
      </c>
      <c r="G464" s="27">
        <v>2</v>
      </c>
      <c r="H464" s="27" t="s">
        <v>1393</v>
      </c>
      <c r="I464" s="27" t="s">
        <v>721</v>
      </c>
      <c r="J464" s="27">
        <v>9.4</v>
      </c>
      <c r="K464" s="219">
        <v>3.2</v>
      </c>
      <c r="L464" s="51">
        <v>0.34042553191489361</v>
      </c>
      <c r="M464" s="213">
        <v>4</v>
      </c>
      <c r="N464" s="27">
        <v>22.4</v>
      </c>
      <c r="O464" s="27">
        <v>10.51</v>
      </c>
      <c r="P464" s="52">
        <v>1.2114535145243164</v>
      </c>
      <c r="Q464" s="27" t="s">
        <v>811</v>
      </c>
      <c r="R464" s="27" t="s">
        <v>811</v>
      </c>
      <c r="S464" s="27" t="s">
        <v>811</v>
      </c>
      <c r="T464" s="27" t="s">
        <v>811</v>
      </c>
      <c r="U464" s="27" t="s">
        <v>811</v>
      </c>
      <c r="V464" s="27" t="s">
        <v>811</v>
      </c>
      <c r="W464" s="189"/>
    </row>
    <row r="465" spans="1:24">
      <c r="A465" s="18">
        <v>49</v>
      </c>
      <c r="B465" s="27" t="s">
        <v>1707</v>
      </c>
      <c r="C465" s="47">
        <v>43300</v>
      </c>
      <c r="D465" s="27" t="s">
        <v>1708</v>
      </c>
      <c r="E465" s="50">
        <v>0.29166666666666669</v>
      </c>
      <c r="F465" s="27" t="s">
        <v>721</v>
      </c>
      <c r="G465" s="27">
        <v>2</v>
      </c>
      <c r="H465" s="27" t="s">
        <v>1393</v>
      </c>
      <c r="I465" s="27" t="s">
        <v>721</v>
      </c>
      <c r="J465" s="27">
        <v>9.4</v>
      </c>
      <c r="K465" s="219">
        <v>3.2</v>
      </c>
      <c r="L465" s="51">
        <v>0.34042553191489361</v>
      </c>
      <c r="M465" s="213">
        <v>6</v>
      </c>
      <c r="N465" s="27">
        <v>12.9</v>
      </c>
      <c r="O465" s="27">
        <v>9.5299999999999994</v>
      </c>
      <c r="P465" s="52">
        <v>0.90260435212419077</v>
      </c>
      <c r="Q465" s="27" t="s">
        <v>811</v>
      </c>
      <c r="R465" s="27" t="s">
        <v>811</v>
      </c>
      <c r="S465" s="27" t="s">
        <v>811</v>
      </c>
      <c r="T465" s="27" t="s">
        <v>811</v>
      </c>
      <c r="U465" s="27" t="s">
        <v>811</v>
      </c>
      <c r="V465" s="27" t="s">
        <v>811</v>
      </c>
      <c r="W465" s="188"/>
    </row>
    <row r="466" spans="1:24">
      <c r="A466" s="18">
        <v>50</v>
      </c>
      <c r="B466" s="27" t="s">
        <v>1707</v>
      </c>
      <c r="C466" s="47">
        <v>43300</v>
      </c>
      <c r="D466" s="27" t="s">
        <v>1708</v>
      </c>
      <c r="E466" s="50">
        <v>0.29166666666666669</v>
      </c>
      <c r="F466" s="27" t="s">
        <v>721</v>
      </c>
      <c r="G466" s="27">
        <v>2</v>
      </c>
      <c r="H466" s="27" t="s">
        <v>1393</v>
      </c>
      <c r="I466" s="27" t="s">
        <v>721</v>
      </c>
      <c r="J466" s="27">
        <v>9.4</v>
      </c>
      <c r="K466" s="219">
        <v>3.2</v>
      </c>
      <c r="L466" s="51">
        <v>0.34042553191489361</v>
      </c>
      <c r="M466" s="213">
        <v>8</v>
      </c>
      <c r="N466" s="27">
        <v>10.5</v>
      </c>
      <c r="O466" s="27">
        <v>5.36</v>
      </c>
      <c r="P466" s="52">
        <v>0.48054190158906057</v>
      </c>
      <c r="Q466" s="27" t="s">
        <v>811</v>
      </c>
      <c r="R466" s="27" t="s">
        <v>811</v>
      </c>
      <c r="S466" s="27" t="s">
        <v>811</v>
      </c>
      <c r="T466" s="27" t="s">
        <v>811</v>
      </c>
      <c r="U466" s="27" t="s">
        <v>811</v>
      </c>
      <c r="V466" s="27" t="s">
        <v>811</v>
      </c>
      <c r="W466" s="189"/>
    </row>
    <row r="467" spans="1:24">
      <c r="A467" s="18">
        <v>51</v>
      </c>
      <c r="B467" s="27" t="s">
        <v>1707</v>
      </c>
      <c r="C467" s="47">
        <v>43300</v>
      </c>
      <c r="D467" s="27" t="s">
        <v>1708</v>
      </c>
      <c r="E467" s="50">
        <v>0.29166666666666702</v>
      </c>
      <c r="F467" s="27" t="s">
        <v>721</v>
      </c>
      <c r="G467" s="27">
        <v>2</v>
      </c>
      <c r="H467" s="27" t="s">
        <v>1393</v>
      </c>
      <c r="I467" s="27" t="s">
        <v>721</v>
      </c>
      <c r="J467" s="27">
        <v>9.4</v>
      </c>
      <c r="K467" s="219">
        <v>3.2</v>
      </c>
      <c r="L467" s="51">
        <v>0.34042553191489361</v>
      </c>
      <c r="M467" s="213">
        <v>8.5</v>
      </c>
      <c r="N467" s="27" t="s">
        <v>815</v>
      </c>
      <c r="O467" s="27" t="s">
        <v>815</v>
      </c>
      <c r="P467" s="48" t="s">
        <v>815</v>
      </c>
      <c r="Q467" s="22">
        <v>6.31</v>
      </c>
      <c r="R467" s="23">
        <v>17</v>
      </c>
      <c r="S467" s="24">
        <v>0.34866750860191492</v>
      </c>
      <c r="T467" s="49">
        <v>41.107317930009458</v>
      </c>
      <c r="U467" s="24">
        <v>1.8579746835443041</v>
      </c>
      <c r="V467" s="24">
        <v>0.48692531645569559</v>
      </c>
      <c r="W467" s="188"/>
    </row>
    <row r="468" spans="1:24" s="104" customFormat="1">
      <c r="A468" s="96">
        <v>52</v>
      </c>
      <c r="B468" s="263" t="s">
        <v>1719</v>
      </c>
      <c r="C468" s="286">
        <v>43300</v>
      </c>
      <c r="D468" s="263" t="s">
        <v>1710</v>
      </c>
      <c r="E468" s="309">
        <v>0.36458333333333331</v>
      </c>
      <c r="F468" s="263" t="s">
        <v>721</v>
      </c>
      <c r="G468" s="263">
        <v>3</v>
      </c>
      <c r="H468" s="263" t="s">
        <v>1676</v>
      </c>
      <c r="I468" s="263" t="s">
        <v>721</v>
      </c>
      <c r="J468" s="263">
        <v>2.15</v>
      </c>
      <c r="K468" s="310">
        <v>2.15</v>
      </c>
      <c r="L468" s="311">
        <v>1</v>
      </c>
      <c r="M468" s="312">
        <v>0.5</v>
      </c>
      <c r="N468" s="263">
        <v>26.1</v>
      </c>
      <c r="O468" s="263">
        <v>6.81</v>
      </c>
      <c r="P468" s="313">
        <v>0.84097288036003481</v>
      </c>
      <c r="Q468" s="99" t="s">
        <v>811</v>
      </c>
      <c r="R468" s="100" t="s">
        <v>811</v>
      </c>
      <c r="S468" s="263" t="s">
        <v>811</v>
      </c>
      <c r="T468" s="263" t="s">
        <v>811</v>
      </c>
      <c r="U468" s="263" t="s">
        <v>811</v>
      </c>
      <c r="V468" s="263" t="s">
        <v>811</v>
      </c>
      <c r="W468" s="315"/>
      <c r="X468" s="262"/>
    </row>
    <row r="469" spans="1:24">
      <c r="A469" s="18">
        <v>53</v>
      </c>
      <c r="B469" s="27" t="s">
        <v>1709</v>
      </c>
      <c r="C469" s="47">
        <v>43300</v>
      </c>
      <c r="D469" s="27" t="s">
        <v>1710</v>
      </c>
      <c r="E469" s="50">
        <v>0.36458333333333331</v>
      </c>
      <c r="F469" s="27" t="s">
        <v>721</v>
      </c>
      <c r="G469" s="27">
        <v>3</v>
      </c>
      <c r="H469" s="27" t="s">
        <v>1676</v>
      </c>
      <c r="I469" s="27" t="s">
        <v>721</v>
      </c>
      <c r="J469" s="27">
        <v>2.15</v>
      </c>
      <c r="K469" s="219">
        <v>2.15</v>
      </c>
      <c r="L469" s="51">
        <v>1</v>
      </c>
      <c r="M469" s="213">
        <v>2</v>
      </c>
      <c r="N469" s="27">
        <v>26</v>
      </c>
      <c r="O469" s="27">
        <v>6.75</v>
      </c>
      <c r="P469" s="52">
        <v>0.83205123317094853</v>
      </c>
      <c r="Q469" s="27">
        <v>6.06</v>
      </c>
      <c r="R469" s="27">
        <v>1.8</v>
      </c>
      <c r="S469" s="24">
        <v>0.50367817423540306</v>
      </c>
      <c r="T469" s="49">
        <v>21.924099446020811</v>
      </c>
      <c r="U469" s="24">
        <v>1.4501265822784808</v>
      </c>
      <c r="V469" s="24">
        <v>0.93057341772151969</v>
      </c>
      <c r="W469" s="189"/>
    </row>
    <row r="470" spans="1:24" s="104" customFormat="1">
      <c r="A470" s="96">
        <v>54</v>
      </c>
      <c r="B470" s="263" t="s">
        <v>1553</v>
      </c>
      <c r="C470" s="286">
        <v>43300</v>
      </c>
      <c r="D470" s="263" t="s">
        <v>1713</v>
      </c>
      <c r="E470" s="263" t="s">
        <v>1393</v>
      </c>
      <c r="F470" s="263" t="s">
        <v>721</v>
      </c>
      <c r="G470" s="263">
        <v>1</v>
      </c>
      <c r="H470" s="263" t="s">
        <v>1676</v>
      </c>
      <c r="I470" s="263" t="s">
        <v>721</v>
      </c>
      <c r="J470" s="263">
        <v>19</v>
      </c>
      <c r="K470" s="310">
        <v>3.4</v>
      </c>
      <c r="L470" s="311">
        <v>0.17894736842105263</v>
      </c>
      <c r="M470" s="312">
        <v>0.5</v>
      </c>
      <c r="N470" s="263">
        <v>26.1</v>
      </c>
      <c r="O470" s="263">
        <v>7.2</v>
      </c>
      <c r="P470" s="313">
        <v>0.88913432284761407</v>
      </c>
      <c r="Q470" s="99">
        <v>6.85</v>
      </c>
      <c r="R470" s="100">
        <v>13.099999999999998</v>
      </c>
      <c r="S470" s="103">
        <v>0.41840101032229787</v>
      </c>
      <c r="T470" s="297">
        <v>29.250812052425353</v>
      </c>
      <c r="U470" s="103">
        <v>1.3708227848101264</v>
      </c>
      <c r="V470" s="103">
        <v>1.0188272151898736</v>
      </c>
      <c r="W470" s="314"/>
      <c r="X470" s="262"/>
    </row>
    <row r="471" spans="1:24">
      <c r="A471" s="18">
        <v>55</v>
      </c>
      <c r="B471" s="27" t="s">
        <v>1553</v>
      </c>
      <c r="C471" s="47">
        <v>43300</v>
      </c>
      <c r="D471" s="27" t="s">
        <v>1713</v>
      </c>
      <c r="E471" s="27" t="s">
        <v>1393</v>
      </c>
      <c r="F471" s="27" t="s">
        <v>721</v>
      </c>
      <c r="G471" s="27">
        <v>1</v>
      </c>
      <c r="H471" s="27" t="s">
        <v>1676</v>
      </c>
      <c r="I471" s="27" t="s">
        <v>721</v>
      </c>
      <c r="J471" s="27">
        <v>19</v>
      </c>
      <c r="K471" s="219">
        <v>3.4</v>
      </c>
      <c r="L471" s="51">
        <v>0.17894736842105263</v>
      </c>
      <c r="M471" s="213">
        <v>2</v>
      </c>
      <c r="N471" s="27">
        <v>23.6</v>
      </c>
      <c r="O471" s="27">
        <v>8.6300000000000008</v>
      </c>
      <c r="P471" s="52">
        <v>1.0176483547532673</v>
      </c>
      <c r="Q471" s="27" t="s">
        <v>811</v>
      </c>
      <c r="R471" s="27" t="s">
        <v>811</v>
      </c>
      <c r="S471" s="27" t="s">
        <v>811</v>
      </c>
      <c r="T471" s="27" t="s">
        <v>811</v>
      </c>
      <c r="U471" s="27" t="s">
        <v>811</v>
      </c>
      <c r="V471" s="27" t="s">
        <v>811</v>
      </c>
      <c r="W471" s="189"/>
    </row>
    <row r="472" spans="1:24">
      <c r="A472" s="18">
        <v>56</v>
      </c>
      <c r="B472" s="27" t="s">
        <v>1553</v>
      </c>
      <c r="C472" s="47">
        <v>43300</v>
      </c>
      <c r="D472" s="27" t="s">
        <v>1713</v>
      </c>
      <c r="E472" s="27" t="s">
        <v>1393</v>
      </c>
      <c r="F472" s="27" t="s">
        <v>721</v>
      </c>
      <c r="G472" s="27">
        <v>1</v>
      </c>
      <c r="H472" s="27" t="s">
        <v>1676</v>
      </c>
      <c r="I472" s="27" t="s">
        <v>721</v>
      </c>
      <c r="J472" s="27">
        <v>19</v>
      </c>
      <c r="K472" s="219">
        <v>3.4</v>
      </c>
      <c r="L472" s="51">
        <v>0.17894736842105263</v>
      </c>
      <c r="M472" s="213">
        <v>3</v>
      </c>
      <c r="N472" s="27" t="s">
        <v>815</v>
      </c>
      <c r="O472" s="27" t="s">
        <v>815</v>
      </c>
      <c r="P472" s="48" t="s">
        <v>815</v>
      </c>
      <c r="Q472" s="22">
        <v>6.82</v>
      </c>
      <c r="R472" s="23">
        <v>12.999999999999998</v>
      </c>
      <c r="S472" s="24">
        <v>0.47009962928637627</v>
      </c>
      <c r="T472" s="49">
        <v>29.554825023645453</v>
      </c>
      <c r="U472" s="24">
        <v>1.4048101265822783</v>
      </c>
      <c r="V472" s="24">
        <v>2.6853398734177225</v>
      </c>
      <c r="W472" s="188"/>
    </row>
    <row r="473" spans="1:24">
      <c r="A473" s="18">
        <v>57</v>
      </c>
      <c r="B473" s="27" t="s">
        <v>1553</v>
      </c>
      <c r="C473" s="47">
        <v>43300</v>
      </c>
      <c r="D473" s="27" t="s">
        <v>1713</v>
      </c>
      <c r="E473" s="27" t="s">
        <v>1393</v>
      </c>
      <c r="F473" s="27" t="s">
        <v>721</v>
      </c>
      <c r="G473" s="27">
        <v>1</v>
      </c>
      <c r="H473" s="27" t="s">
        <v>1676</v>
      </c>
      <c r="I473" s="27" t="s">
        <v>721</v>
      </c>
      <c r="J473" s="27">
        <v>19</v>
      </c>
      <c r="K473" s="219">
        <v>3.4</v>
      </c>
      <c r="L473" s="51">
        <v>0.17894736842105263</v>
      </c>
      <c r="M473" s="213">
        <v>4</v>
      </c>
      <c r="N473" s="27">
        <v>13</v>
      </c>
      <c r="O473" s="27">
        <v>8.57</v>
      </c>
      <c r="P473" s="52">
        <v>0.81349836554096266</v>
      </c>
      <c r="Q473" s="27" t="s">
        <v>811</v>
      </c>
      <c r="R473" s="27" t="s">
        <v>811</v>
      </c>
      <c r="S473" s="27" t="s">
        <v>811</v>
      </c>
      <c r="T473" s="27" t="s">
        <v>811</v>
      </c>
      <c r="U473" s="27" t="s">
        <v>811</v>
      </c>
      <c r="V473" s="27" t="s">
        <v>811</v>
      </c>
      <c r="W473" s="189"/>
    </row>
    <row r="474" spans="1:24">
      <c r="A474" s="18">
        <v>58</v>
      </c>
      <c r="B474" s="27" t="s">
        <v>1553</v>
      </c>
      <c r="C474" s="47">
        <v>43300</v>
      </c>
      <c r="D474" s="27" t="s">
        <v>1713</v>
      </c>
      <c r="E474" s="27" t="s">
        <v>1393</v>
      </c>
      <c r="F474" s="27" t="s">
        <v>721</v>
      </c>
      <c r="G474" s="27">
        <v>1</v>
      </c>
      <c r="H474" s="27" t="s">
        <v>1676</v>
      </c>
      <c r="I474" s="27" t="s">
        <v>721</v>
      </c>
      <c r="J474" s="27">
        <v>19</v>
      </c>
      <c r="K474" s="219">
        <v>3.4</v>
      </c>
      <c r="L474" s="51">
        <v>0.17894736842105263</v>
      </c>
      <c r="M474" s="213">
        <v>6</v>
      </c>
      <c r="N474" s="27">
        <v>9.1999999999999993</v>
      </c>
      <c r="O474" s="27">
        <v>8.3699999999999992</v>
      </c>
      <c r="P474" s="52">
        <v>0.72768612577654657</v>
      </c>
      <c r="Q474" s="27" t="s">
        <v>811</v>
      </c>
      <c r="R474" s="27" t="s">
        <v>811</v>
      </c>
      <c r="S474" s="27" t="s">
        <v>811</v>
      </c>
      <c r="T474" s="27" t="s">
        <v>811</v>
      </c>
      <c r="U474" s="27" t="s">
        <v>811</v>
      </c>
      <c r="V474" s="27" t="s">
        <v>811</v>
      </c>
      <c r="W474" s="189"/>
    </row>
    <row r="475" spans="1:24">
      <c r="A475" s="18">
        <v>59</v>
      </c>
      <c r="B475" s="27" t="s">
        <v>1553</v>
      </c>
      <c r="C475" s="47">
        <v>43300</v>
      </c>
      <c r="D475" s="27" t="s">
        <v>1713</v>
      </c>
      <c r="E475" s="27" t="s">
        <v>1393</v>
      </c>
      <c r="F475" s="27" t="s">
        <v>721</v>
      </c>
      <c r="G475" s="27">
        <v>1</v>
      </c>
      <c r="H475" s="27" t="s">
        <v>1676</v>
      </c>
      <c r="I475" s="27" t="s">
        <v>721</v>
      </c>
      <c r="J475" s="27">
        <v>19</v>
      </c>
      <c r="K475" s="219">
        <v>3.4</v>
      </c>
      <c r="L475" s="51">
        <v>0.17894736842105263</v>
      </c>
      <c r="M475" s="213">
        <v>8</v>
      </c>
      <c r="N475" s="27">
        <v>8</v>
      </c>
      <c r="O475" s="27">
        <v>10.220000000000001</v>
      </c>
      <c r="P475" s="52">
        <v>0.86310938365322876</v>
      </c>
      <c r="Q475" s="27" t="s">
        <v>811</v>
      </c>
      <c r="R475" s="27" t="s">
        <v>811</v>
      </c>
      <c r="S475" s="27" t="s">
        <v>811</v>
      </c>
      <c r="T475" s="27" t="s">
        <v>811</v>
      </c>
      <c r="U475" s="27" t="s">
        <v>811</v>
      </c>
      <c r="V475" s="27" t="s">
        <v>811</v>
      </c>
      <c r="W475" s="189"/>
    </row>
    <row r="476" spans="1:24">
      <c r="A476" s="18">
        <v>60</v>
      </c>
      <c r="B476" s="27" t="s">
        <v>1553</v>
      </c>
      <c r="C476" s="47">
        <v>43300</v>
      </c>
      <c r="D476" s="27" t="s">
        <v>1713</v>
      </c>
      <c r="E476" s="27" t="s">
        <v>1393</v>
      </c>
      <c r="F476" s="27" t="s">
        <v>721</v>
      </c>
      <c r="G476" s="27">
        <v>1</v>
      </c>
      <c r="H476" s="27" t="s">
        <v>1676</v>
      </c>
      <c r="I476" s="27" t="s">
        <v>721</v>
      </c>
      <c r="J476" s="27">
        <v>19</v>
      </c>
      <c r="K476" s="219">
        <v>3.4</v>
      </c>
      <c r="L476" s="51">
        <v>0.17894736842105263</v>
      </c>
      <c r="M476" s="213">
        <v>9</v>
      </c>
      <c r="N476" s="27" t="s">
        <v>815</v>
      </c>
      <c r="O476" s="27" t="s">
        <v>815</v>
      </c>
      <c r="P476" s="48" t="s">
        <v>815</v>
      </c>
      <c r="Q476" s="22">
        <v>6.21</v>
      </c>
      <c r="R476" s="23">
        <v>10.899999999999999</v>
      </c>
      <c r="S476" s="24">
        <v>0.53725671918442996</v>
      </c>
      <c r="T476" s="49">
        <v>42.32336981488988</v>
      </c>
      <c r="U476" s="24">
        <v>0.70240506329113916</v>
      </c>
      <c r="V476" s="24">
        <v>1.1591949367088608</v>
      </c>
      <c r="W476" s="188"/>
    </row>
    <row r="477" spans="1:24">
      <c r="A477" s="18">
        <v>61</v>
      </c>
      <c r="B477" s="27" t="s">
        <v>1553</v>
      </c>
      <c r="C477" s="47">
        <v>43300</v>
      </c>
      <c r="D477" s="27" t="s">
        <v>1713</v>
      </c>
      <c r="E477" s="27" t="s">
        <v>1393</v>
      </c>
      <c r="F477" s="27" t="s">
        <v>721</v>
      </c>
      <c r="G477" s="27">
        <v>1</v>
      </c>
      <c r="H477" s="27" t="s">
        <v>1676</v>
      </c>
      <c r="I477" s="27" t="s">
        <v>721</v>
      </c>
      <c r="J477" s="27">
        <v>19</v>
      </c>
      <c r="K477" s="219">
        <v>3.4</v>
      </c>
      <c r="L477" s="51">
        <v>0.17894736842105263</v>
      </c>
      <c r="M477" s="213">
        <v>10</v>
      </c>
      <c r="N477" s="27">
        <v>7.4</v>
      </c>
      <c r="O477" s="27">
        <v>9.89</v>
      </c>
      <c r="P477" s="52">
        <v>0.82301022633523135</v>
      </c>
      <c r="Q477" s="27" t="s">
        <v>811</v>
      </c>
      <c r="R477" s="27" t="s">
        <v>811</v>
      </c>
      <c r="S477" s="27" t="s">
        <v>811</v>
      </c>
      <c r="T477" s="27" t="s">
        <v>811</v>
      </c>
      <c r="U477" s="27" t="s">
        <v>811</v>
      </c>
      <c r="V477" s="27" t="s">
        <v>811</v>
      </c>
      <c r="W477" s="188"/>
    </row>
    <row r="478" spans="1:24">
      <c r="A478" s="18">
        <v>62</v>
      </c>
      <c r="B478" s="27" t="s">
        <v>1553</v>
      </c>
      <c r="C478" s="47">
        <v>43300</v>
      </c>
      <c r="D478" s="27" t="s">
        <v>1713</v>
      </c>
      <c r="E478" s="27" t="s">
        <v>1393</v>
      </c>
      <c r="F478" s="27" t="s">
        <v>721</v>
      </c>
      <c r="G478" s="27">
        <v>1</v>
      </c>
      <c r="H478" s="27" t="s">
        <v>1676</v>
      </c>
      <c r="I478" s="27" t="s">
        <v>721</v>
      </c>
      <c r="J478" s="27">
        <v>19</v>
      </c>
      <c r="K478" s="219">
        <v>3.4</v>
      </c>
      <c r="L478" s="51">
        <v>0.17894736842105263</v>
      </c>
      <c r="M478" s="213">
        <v>12</v>
      </c>
      <c r="N478" s="27">
        <v>7</v>
      </c>
      <c r="O478" s="27">
        <v>6.17</v>
      </c>
      <c r="P478" s="52">
        <v>0.50837506459883852</v>
      </c>
      <c r="Q478" s="27" t="s">
        <v>811</v>
      </c>
      <c r="R478" s="27" t="s">
        <v>811</v>
      </c>
      <c r="S478" s="27" t="s">
        <v>811</v>
      </c>
      <c r="T478" s="27" t="s">
        <v>811</v>
      </c>
      <c r="U478" s="27" t="s">
        <v>811</v>
      </c>
      <c r="V478" s="27" t="s">
        <v>811</v>
      </c>
      <c r="W478" s="189"/>
    </row>
    <row r="479" spans="1:24">
      <c r="A479" s="18">
        <v>63</v>
      </c>
      <c r="B479" s="27" t="s">
        <v>1553</v>
      </c>
      <c r="C479" s="47">
        <v>43300</v>
      </c>
      <c r="D479" s="27" t="s">
        <v>1713</v>
      </c>
      <c r="E479" s="27" t="s">
        <v>1393</v>
      </c>
      <c r="F479" s="27" t="s">
        <v>721</v>
      </c>
      <c r="G479" s="27">
        <v>1</v>
      </c>
      <c r="H479" s="27" t="s">
        <v>1676</v>
      </c>
      <c r="I479" s="27" t="s">
        <v>721</v>
      </c>
      <c r="J479" s="27">
        <v>19</v>
      </c>
      <c r="K479" s="219">
        <v>3.4</v>
      </c>
      <c r="L479" s="51">
        <v>0.17894736842105263</v>
      </c>
      <c r="M479" s="213">
        <v>14</v>
      </c>
      <c r="N479" s="27">
        <v>6.9</v>
      </c>
      <c r="O479" s="27">
        <v>3.57</v>
      </c>
      <c r="P479" s="52">
        <v>0.29341674125903261</v>
      </c>
      <c r="Q479" s="27" t="s">
        <v>811</v>
      </c>
      <c r="R479" s="27" t="s">
        <v>811</v>
      </c>
      <c r="S479" s="27" t="s">
        <v>811</v>
      </c>
      <c r="T479" s="27" t="s">
        <v>811</v>
      </c>
      <c r="U479" s="27" t="s">
        <v>811</v>
      </c>
      <c r="V479" s="27" t="s">
        <v>811</v>
      </c>
      <c r="W479" s="189"/>
    </row>
    <row r="480" spans="1:24">
      <c r="A480" s="18">
        <v>64</v>
      </c>
      <c r="B480" s="27" t="s">
        <v>1553</v>
      </c>
      <c r="C480" s="47">
        <v>43300</v>
      </c>
      <c r="D480" s="27" t="s">
        <v>1713</v>
      </c>
      <c r="E480" s="27" t="s">
        <v>1393</v>
      </c>
      <c r="F480" s="27" t="s">
        <v>721</v>
      </c>
      <c r="G480" s="27">
        <v>1</v>
      </c>
      <c r="H480" s="27" t="s">
        <v>1676</v>
      </c>
      <c r="I480" s="27" t="s">
        <v>721</v>
      </c>
      <c r="J480" s="27">
        <v>19</v>
      </c>
      <c r="K480" s="219">
        <v>3.4</v>
      </c>
      <c r="L480" s="51">
        <v>0.17894736842105263</v>
      </c>
      <c r="M480" s="213">
        <v>16</v>
      </c>
      <c r="N480" s="27">
        <v>6.8</v>
      </c>
      <c r="O480" s="27">
        <v>2.93</v>
      </c>
      <c r="P480" s="52">
        <v>0.24021488065510616</v>
      </c>
      <c r="Q480" s="27" t="s">
        <v>811</v>
      </c>
      <c r="R480" s="27" t="s">
        <v>811</v>
      </c>
      <c r="S480" s="27" t="s">
        <v>811</v>
      </c>
      <c r="T480" s="27" t="s">
        <v>811</v>
      </c>
      <c r="U480" s="27" t="s">
        <v>811</v>
      </c>
      <c r="V480" s="27" t="s">
        <v>811</v>
      </c>
      <c r="W480" s="189"/>
    </row>
    <row r="481" spans="1:24">
      <c r="A481" s="18">
        <v>65</v>
      </c>
      <c r="B481" s="27" t="s">
        <v>1553</v>
      </c>
      <c r="C481" s="47">
        <v>43300</v>
      </c>
      <c r="D481" s="27" t="s">
        <v>1713</v>
      </c>
      <c r="E481" s="27" t="s">
        <v>1393</v>
      </c>
      <c r="F481" s="27" t="s">
        <v>721</v>
      </c>
      <c r="G481" s="27">
        <v>1</v>
      </c>
      <c r="H481" s="27" t="s">
        <v>1676</v>
      </c>
      <c r="I481" s="27" t="s">
        <v>721</v>
      </c>
      <c r="J481" s="27">
        <v>19</v>
      </c>
      <c r="K481" s="219">
        <v>3.4</v>
      </c>
      <c r="L481" s="51">
        <v>0.17894736842105263</v>
      </c>
      <c r="M481" s="213">
        <v>17</v>
      </c>
      <c r="N481" s="27">
        <v>6.8</v>
      </c>
      <c r="O481" s="27">
        <v>2.56</v>
      </c>
      <c r="P481" s="52">
        <v>0.20988057831981971</v>
      </c>
      <c r="Q481" s="22" t="s">
        <v>811</v>
      </c>
      <c r="R481" s="23" t="s">
        <v>811</v>
      </c>
      <c r="S481" s="27" t="s">
        <v>811</v>
      </c>
      <c r="T481" s="27" t="s">
        <v>811</v>
      </c>
      <c r="U481" s="27" t="s">
        <v>811</v>
      </c>
      <c r="V481" s="27" t="s">
        <v>811</v>
      </c>
      <c r="W481" s="189"/>
    </row>
    <row r="482" spans="1:24">
      <c r="A482" s="18">
        <v>66</v>
      </c>
      <c r="B482" s="27" t="s">
        <v>1553</v>
      </c>
      <c r="C482" s="47">
        <v>43300</v>
      </c>
      <c r="D482" s="27" t="s">
        <v>1713</v>
      </c>
      <c r="E482" s="27" t="s">
        <v>1393</v>
      </c>
      <c r="F482" s="27" t="s">
        <v>721</v>
      </c>
      <c r="G482" s="27">
        <v>1</v>
      </c>
      <c r="H482" s="27" t="s">
        <v>1676</v>
      </c>
      <c r="I482" s="27" t="s">
        <v>721</v>
      </c>
      <c r="J482" s="27">
        <v>19</v>
      </c>
      <c r="K482" s="219">
        <v>3.4</v>
      </c>
      <c r="L482" s="51">
        <v>0.17894736842105263</v>
      </c>
      <c r="M482" s="213">
        <v>18</v>
      </c>
      <c r="N482" s="27" t="s">
        <v>815</v>
      </c>
      <c r="O482" s="27" t="s">
        <v>815</v>
      </c>
      <c r="P482" s="48" t="s">
        <v>815</v>
      </c>
      <c r="Q482" s="27">
        <v>6.34</v>
      </c>
      <c r="R482" s="27">
        <v>30.1</v>
      </c>
      <c r="S482" s="24">
        <v>1.1495273732727846</v>
      </c>
      <c r="T482" s="49">
        <v>74.852757735441145</v>
      </c>
      <c r="U482" s="24">
        <v>2.7303164556962023</v>
      </c>
      <c r="V482" s="24">
        <v>2.747083544303798</v>
      </c>
      <c r="W482" s="188"/>
    </row>
    <row r="483" spans="1:24" s="104" customFormat="1">
      <c r="A483" s="96">
        <v>67</v>
      </c>
      <c r="B483" s="263" t="s">
        <v>231</v>
      </c>
      <c r="C483" s="286">
        <v>43300</v>
      </c>
      <c r="D483" s="263" t="s">
        <v>1715</v>
      </c>
      <c r="E483" s="263" t="s">
        <v>1393</v>
      </c>
      <c r="F483" s="263" t="s">
        <v>721</v>
      </c>
      <c r="G483" s="263">
        <v>1</v>
      </c>
      <c r="H483" s="263" t="s">
        <v>1651</v>
      </c>
      <c r="I483" s="263" t="s">
        <v>721</v>
      </c>
      <c r="J483" s="263">
        <v>6.5</v>
      </c>
      <c r="K483" s="310">
        <v>4.5</v>
      </c>
      <c r="L483" s="311">
        <v>0.69230769230769229</v>
      </c>
      <c r="M483" s="312">
        <v>0.5</v>
      </c>
      <c r="N483" s="263">
        <v>26.3</v>
      </c>
      <c r="O483" s="263">
        <v>6.7</v>
      </c>
      <c r="P483" s="313">
        <v>0.83039293972423744</v>
      </c>
      <c r="Q483" s="99">
        <v>6.41</v>
      </c>
      <c r="R483" s="100">
        <v>5.6000000000000014</v>
      </c>
      <c r="S483" s="103">
        <v>0.20147126969416124</v>
      </c>
      <c r="T483" s="297">
        <v>17.151095797865153</v>
      </c>
      <c r="U483" s="103">
        <v>0.838354430379747</v>
      </c>
      <c r="V483" s="103">
        <v>0.28934556962025304</v>
      </c>
      <c r="W483" s="315"/>
      <c r="X483" s="262"/>
    </row>
    <row r="484" spans="1:24">
      <c r="A484" s="18">
        <v>68</v>
      </c>
      <c r="B484" s="27" t="s">
        <v>231</v>
      </c>
      <c r="C484" s="47">
        <v>43300</v>
      </c>
      <c r="D484" s="27" t="s">
        <v>1715</v>
      </c>
      <c r="E484" s="27" t="s">
        <v>1393</v>
      </c>
      <c r="F484" s="27" t="s">
        <v>721</v>
      </c>
      <c r="G484" s="27">
        <v>1</v>
      </c>
      <c r="H484" s="27" t="s">
        <v>1651</v>
      </c>
      <c r="I484" s="27" t="s">
        <v>721</v>
      </c>
      <c r="J484" s="27">
        <v>6.5</v>
      </c>
      <c r="K484" s="219">
        <v>4.5</v>
      </c>
      <c r="L484" s="51">
        <v>0.69230769230769229</v>
      </c>
      <c r="M484" s="213">
        <v>2</v>
      </c>
      <c r="N484" s="27">
        <v>26.3</v>
      </c>
      <c r="O484" s="27">
        <v>6.8</v>
      </c>
      <c r="P484" s="52">
        <v>0.84278686419773341</v>
      </c>
      <c r="Q484" s="27" t="s">
        <v>811</v>
      </c>
      <c r="R484" s="27" t="s">
        <v>811</v>
      </c>
      <c r="S484" s="27" t="s">
        <v>811</v>
      </c>
      <c r="T484" s="27" t="s">
        <v>811</v>
      </c>
      <c r="U484" s="27" t="s">
        <v>811</v>
      </c>
      <c r="V484" s="27" t="s">
        <v>811</v>
      </c>
      <c r="W484" s="188"/>
    </row>
    <row r="485" spans="1:24">
      <c r="A485" s="18">
        <v>69</v>
      </c>
      <c r="B485" s="27" t="s">
        <v>231</v>
      </c>
      <c r="C485" s="47">
        <v>43300</v>
      </c>
      <c r="D485" s="27" t="s">
        <v>1715</v>
      </c>
      <c r="E485" s="27" t="s">
        <v>1393</v>
      </c>
      <c r="F485" s="27" t="s">
        <v>721</v>
      </c>
      <c r="G485" s="27">
        <v>1</v>
      </c>
      <c r="H485" s="27" t="s">
        <v>1651</v>
      </c>
      <c r="I485" s="27" t="s">
        <v>721</v>
      </c>
      <c r="J485" s="27">
        <v>6.5</v>
      </c>
      <c r="K485" s="219">
        <v>4.5</v>
      </c>
      <c r="L485" s="51">
        <v>0.69230769230769229</v>
      </c>
      <c r="M485" s="213">
        <v>4</v>
      </c>
      <c r="N485" s="27">
        <v>17.899999999999999</v>
      </c>
      <c r="O485" s="27">
        <v>8.4</v>
      </c>
      <c r="P485" s="52">
        <v>0.88561861878101977</v>
      </c>
      <c r="Q485" s="27" t="s">
        <v>811</v>
      </c>
      <c r="R485" s="27" t="s">
        <v>811</v>
      </c>
      <c r="S485" s="27" t="s">
        <v>811</v>
      </c>
      <c r="T485" s="27" t="s">
        <v>811</v>
      </c>
      <c r="U485" s="27" t="s">
        <v>811</v>
      </c>
      <c r="V485" s="27" t="s">
        <v>811</v>
      </c>
      <c r="W485" s="188"/>
    </row>
    <row r="486" spans="1:24">
      <c r="A486" s="18">
        <v>70</v>
      </c>
      <c r="B486" s="27" t="s">
        <v>231</v>
      </c>
      <c r="C486" s="47">
        <v>43300</v>
      </c>
      <c r="D486" s="27" t="s">
        <v>1715</v>
      </c>
      <c r="E486" s="27" t="s">
        <v>1393</v>
      </c>
      <c r="F486" s="27" t="s">
        <v>721</v>
      </c>
      <c r="G486" s="27">
        <v>1</v>
      </c>
      <c r="H486" s="27" t="s">
        <v>1651</v>
      </c>
      <c r="I486" s="27" t="s">
        <v>721</v>
      </c>
      <c r="J486" s="27">
        <v>6.5</v>
      </c>
      <c r="K486" s="219">
        <v>4.5</v>
      </c>
      <c r="L486" s="51">
        <v>0.69230769230769229</v>
      </c>
      <c r="M486" s="213">
        <v>5.5</v>
      </c>
      <c r="N486" s="27" t="s">
        <v>815</v>
      </c>
      <c r="O486" s="27" t="s">
        <v>815</v>
      </c>
      <c r="P486" s="48" t="s">
        <v>815</v>
      </c>
      <c r="Q486" s="22">
        <v>6.2</v>
      </c>
      <c r="R486" s="23">
        <v>10.5</v>
      </c>
      <c r="S486" s="24">
        <v>1.0856647414242968</v>
      </c>
      <c r="T486" s="49">
        <v>18.306345088501551</v>
      </c>
      <c r="U486" s="24">
        <v>3.91987341772152</v>
      </c>
      <c r="V486" s="24">
        <v>0.9847265822784802</v>
      </c>
      <c r="W486" s="189"/>
    </row>
    <row r="487" spans="1:24">
      <c r="A487" s="18">
        <v>71</v>
      </c>
      <c r="B487" s="27" t="s">
        <v>231</v>
      </c>
      <c r="C487" s="47">
        <v>43300</v>
      </c>
      <c r="D487" s="27" t="s">
        <v>1715</v>
      </c>
      <c r="E487" s="27" t="s">
        <v>1393</v>
      </c>
      <c r="F487" s="27" t="s">
        <v>721</v>
      </c>
      <c r="G487" s="27">
        <v>1</v>
      </c>
      <c r="H487" s="27" t="s">
        <v>1651</v>
      </c>
      <c r="I487" s="27" t="s">
        <v>721</v>
      </c>
      <c r="J487" s="27">
        <v>6.5</v>
      </c>
      <c r="K487" s="219">
        <v>4.5</v>
      </c>
      <c r="L487" s="51">
        <v>0.69230769230769229</v>
      </c>
      <c r="M487" s="213">
        <v>6</v>
      </c>
      <c r="N487" s="27">
        <v>11.1</v>
      </c>
      <c r="O487" s="27">
        <v>0.09</v>
      </c>
      <c r="P487" s="52">
        <v>8.1820991305560087E-3</v>
      </c>
      <c r="Q487" s="27" t="s">
        <v>811</v>
      </c>
      <c r="R487" s="27" t="s">
        <v>811</v>
      </c>
      <c r="S487" s="27" t="s">
        <v>811</v>
      </c>
      <c r="T487" s="27" t="s">
        <v>811</v>
      </c>
      <c r="U487" s="27" t="s">
        <v>811</v>
      </c>
      <c r="V487" s="27" t="s">
        <v>811</v>
      </c>
      <c r="W487" s="189"/>
    </row>
    <row r="488" spans="1:24" s="104" customFormat="1">
      <c r="A488" s="96">
        <v>72</v>
      </c>
      <c r="B488" s="263" t="s">
        <v>232</v>
      </c>
      <c r="C488" s="286">
        <v>43300</v>
      </c>
      <c r="D488" s="263" t="s">
        <v>1720</v>
      </c>
      <c r="E488" s="309">
        <v>0.3125</v>
      </c>
      <c r="F488" s="263" t="s">
        <v>721</v>
      </c>
      <c r="G488" s="263">
        <v>0</v>
      </c>
      <c r="H488" s="263" t="s">
        <v>726</v>
      </c>
      <c r="I488" s="263" t="s">
        <v>721</v>
      </c>
      <c r="J488" s="263">
        <v>8.5</v>
      </c>
      <c r="K488" s="310">
        <v>1.73</v>
      </c>
      <c r="L488" s="311">
        <v>0.20352941176470588</v>
      </c>
      <c r="M488" s="312">
        <v>0.5</v>
      </c>
      <c r="N488" s="263">
        <v>25.2</v>
      </c>
      <c r="O488" s="263">
        <v>8.32</v>
      </c>
      <c r="P488" s="313">
        <v>1.0106991550318043</v>
      </c>
      <c r="Q488" s="99">
        <v>6.78</v>
      </c>
      <c r="R488" s="100">
        <v>27.9</v>
      </c>
      <c r="S488" s="103">
        <v>0.83021421403034446</v>
      </c>
      <c r="T488" s="297">
        <v>33.202980678286721</v>
      </c>
      <c r="U488" s="103">
        <v>13.708227848101263</v>
      </c>
      <c r="V488" s="238">
        <v>2.5000000000000001E-2</v>
      </c>
      <c r="W488" s="314"/>
      <c r="X488" s="262"/>
    </row>
    <row r="489" spans="1:24">
      <c r="A489" s="18">
        <v>73</v>
      </c>
      <c r="B489" s="27" t="s">
        <v>232</v>
      </c>
      <c r="C489" s="47">
        <v>43300</v>
      </c>
      <c r="D489" s="27" t="s">
        <v>1720</v>
      </c>
      <c r="E489" s="50">
        <v>0.3125</v>
      </c>
      <c r="F489" s="27" t="s">
        <v>721</v>
      </c>
      <c r="G489" s="27">
        <v>0</v>
      </c>
      <c r="H489" s="27" t="s">
        <v>726</v>
      </c>
      <c r="I489" s="27" t="s">
        <v>721</v>
      </c>
      <c r="J489" s="27">
        <v>8.5</v>
      </c>
      <c r="K489" s="219">
        <v>1.73</v>
      </c>
      <c r="L489" s="51">
        <v>0.20352941176470588</v>
      </c>
      <c r="M489" s="213">
        <v>2</v>
      </c>
      <c r="N489" s="27">
        <v>25.2</v>
      </c>
      <c r="O489" s="27">
        <v>8.07</v>
      </c>
      <c r="P489" s="52">
        <v>0.98032958907531986</v>
      </c>
      <c r="Q489" s="27" t="s">
        <v>811</v>
      </c>
      <c r="R489" s="27" t="s">
        <v>811</v>
      </c>
      <c r="S489" s="27" t="s">
        <v>811</v>
      </c>
      <c r="T489" s="27" t="s">
        <v>811</v>
      </c>
      <c r="U489" s="27" t="s">
        <v>811</v>
      </c>
      <c r="V489" s="27" t="s">
        <v>811</v>
      </c>
      <c r="W489" s="189"/>
    </row>
    <row r="490" spans="1:24">
      <c r="A490" s="18">
        <v>74</v>
      </c>
      <c r="B490" s="27" t="s">
        <v>232</v>
      </c>
      <c r="C490" s="47">
        <v>43300</v>
      </c>
      <c r="D490" s="27" t="s">
        <v>1720</v>
      </c>
      <c r="E490" s="50">
        <v>0.3125</v>
      </c>
      <c r="F490" s="27" t="s">
        <v>721</v>
      </c>
      <c r="G490" s="27">
        <v>0</v>
      </c>
      <c r="H490" s="27" t="s">
        <v>726</v>
      </c>
      <c r="I490" s="27" t="s">
        <v>721</v>
      </c>
      <c r="J490" s="27">
        <v>8.5</v>
      </c>
      <c r="K490" s="219">
        <v>1.73</v>
      </c>
      <c r="L490" s="51">
        <v>0.20352941176470588</v>
      </c>
      <c r="M490" s="213">
        <v>4</v>
      </c>
      <c r="N490" s="27">
        <v>15.4</v>
      </c>
      <c r="O490" s="27">
        <v>0.14000000000000001</v>
      </c>
      <c r="P490" s="52">
        <v>1.4005971324791438E-2</v>
      </c>
      <c r="Q490" s="27" t="s">
        <v>811</v>
      </c>
      <c r="R490" s="27" t="s">
        <v>811</v>
      </c>
      <c r="S490" s="27" t="s">
        <v>811</v>
      </c>
      <c r="T490" s="27" t="s">
        <v>811</v>
      </c>
      <c r="U490" s="27" t="s">
        <v>811</v>
      </c>
      <c r="V490" s="27" t="s">
        <v>811</v>
      </c>
      <c r="W490" s="188"/>
    </row>
    <row r="491" spans="1:24">
      <c r="A491" s="18">
        <v>75</v>
      </c>
      <c r="B491" s="27" t="s">
        <v>232</v>
      </c>
      <c r="C491" s="47">
        <v>43300</v>
      </c>
      <c r="D491" s="27" t="s">
        <v>1720</v>
      </c>
      <c r="E491" s="50">
        <v>0.3125</v>
      </c>
      <c r="F491" s="27" t="s">
        <v>721</v>
      </c>
      <c r="G491" s="27">
        <v>0</v>
      </c>
      <c r="H491" s="27" t="s">
        <v>726</v>
      </c>
      <c r="I491" s="27" t="s">
        <v>721</v>
      </c>
      <c r="J491" s="27">
        <v>8.5</v>
      </c>
      <c r="K491" s="219">
        <v>1.73</v>
      </c>
      <c r="L491" s="51">
        <v>0.20352941176470588</v>
      </c>
      <c r="M491" s="213">
        <v>6</v>
      </c>
      <c r="N491" s="27">
        <v>10.199999999999999</v>
      </c>
      <c r="O491" s="27">
        <v>0.09</v>
      </c>
      <c r="P491" s="52">
        <v>8.0122868532194139E-3</v>
      </c>
      <c r="Q491" s="27" t="s">
        <v>811</v>
      </c>
      <c r="R491" s="27" t="s">
        <v>811</v>
      </c>
      <c r="S491" s="27" t="s">
        <v>811</v>
      </c>
      <c r="T491" s="27" t="s">
        <v>811</v>
      </c>
      <c r="U491" s="27" t="s">
        <v>811</v>
      </c>
      <c r="V491" s="27" t="s">
        <v>811</v>
      </c>
      <c r="W491" s="189"/>
    </row>
    <row r="492" spans="1:24">
      <c r="A492" s="18">
        <v>76</v>
      </c>
      <c r="B492" s="27" t="s">
        <v>232</v>
      </c>
      <c r="C492" s="47">
        <v>43300</v>
      </c>
      <c r="D492" s="27" t="s">
        <v>1720</v>
      </c>
      <c r="E492" s="50">
        <v>0.3125</v>
      </c>
      <c r="F492" s="27" t="s">
        <v>721</v>
      </c>
      <c r="G492" s="27">
        <v>0</v>
      </c>
      <c r="H492" s="27" t="s">
        <v>726</v>
      </c>
      <c r="I492" s="27" t="s">
        <v>721</v>
      </c>
      <c r="J492" s="27">
        <v>8.5</v>
      </c>
      <c r="K492" s="219">
        <v>1.73</v>
      </c>
      <c r="L492" s="51">
        <v>0.20352941176470588</v>
      </c>
      <c r="M492" s="213">
        <v>8</v>
      </c>
      <c r="N492" s="27" t="s">
        <v>815</v>
      </c>
      <c r="O492" s="27" t="s">
        <v>815</v>
      </c>
      <c r="P492" s="48" t="s">
        <v>815</v>
      </c>
      <c r="Q492" s="22">
        <v>6.66</v>
      </c>
      <c r="R492" s="23">
        <v>79.5</v>
      </c>
      <c r="S492" s="24">
        <v>13.563919171604006</v>
      </c>
      <c r="T492" s="49">
        <v>197.97801107958384</v>
      </c>
      <c r="U492" s="24">
        <v>13.209746835443038</v>
      </c>
      <c r="V492" s="24">
        <v>1.4145531645569611</v>
      </c>
      <c r="W492" s="188"/>
    </row>
    <row r="493" spans="1:24" s="104" customFormat="1">
      <c r="A493" s="96">
        <v>77</v>
      </c>
      <c r="B493" s="287" t="s">
        <v>1699</v>
      </c>
      <c r="C493" s="286">
        <v>43314</v>
      </c>
      <c r="D493" s="287" t="s">
        <v>815</v>
      </c>
      <c r="E493" s="287" t="s">
        <v>815</v>
      </c>
      <c r="F493" s="287" t="s">
        <v>815</v>
      </c>
      <c r="G493" s="287" t="s">
        <v>815</v>
      </c>
      <c r="H493" s="287" t="s">
        <v>815</v>
      </c>
      <c r="I493" s="287" t="s">
        <v>815</v>
      </c>
      <c r="J493" s="287" t="s">
        <v>815</v>
      </c>
      <c r="K493" s="290" t="s">
        <v>815</v>
      </c>
      <c r="L493" s="311" t="s">
        <v>815</v>
      </c>
      <c r="M493" s="292" t="s">
        <v>815</v>
      </c>
      <c r="N493" s="287" t="s">
        <v>815</v>
      </c>
      <c r="O493" s="287" t="s">
        <v>815</v>
      </c>
      <c r="P493" s="316" t="s">
        <v>815</v>
      </c>
      <c r="Q493" s="99">
        <v>7.06</v>
      </c>
      <c r="R493" s="100">
        <v>60.6</v>
      </c>
      <c r="S493" s="103">
        <v>3.8636892268335261</v>
      </c>
      <c r="T493" s="297">
        <v>118.4786</v>
      </c>
      <c r="U493" s="103">
        <v>16.767088607594935</v>
      </c>
      <c r="V493" s="103">
        <v>7.218911392405067</v>
      </c>
      <c r="W493" s="315"/>
      <c r="X493" s="262"/>
    </row>
    <row r="494" spans="1:24" s="104" customFormat="1">
      <c r="A494" s="96">
        <v>78</v>
      </c>
      <c r="B494" s="287" t="s">
        <v>1700</v>
      </c>
      <c r="C494" s="286">
        <v>43314</v>
      </c>
      <c r="D494" s="287" t="s">
        <v>815</v>
      </c>
      <c r="E494" s="287" t="s">
        <v>815</v>
      </c>
      <c r="F494" s="287" t="s">
        <v>815</v>
      </c>
      <c r="G494" s="287" t="s">
        <v>815</v>
      </c>
      <c r="H494" s="287" t="s">
        <v>815</v>
      </c>
      <c r="I494" s="287" t="s">
        <v>815</v>
      </c>
      <c r="J494" s="287" t="s">
        <v>815</v>
      </c>
      <c r="K494" s="290" t="s">
        <v>815</v>
      </c>
      <c r="L494" s="311" t="s">
        <v>815</v>
      </c>
      <c r="M494" s="292" t="s">
        <v>815</v>
      </c>
      <c r="N494" s="287" t="s">
        <v>815</v>
      </c>
      <c r="O494" s="287" t="s">
        <v>815</v>
      </c>
      <c r="P494" s="316" t="s">
        <v>815</v>
      </c>
      <c r="Q494" s="99">
        <v>7.08</v>
      </c>
      <c r="R494" s="100">
        <v>43</v>
      </c>
      <c r="S494" s="103">
        <v>8.7174144095923651</v>
      </c>
      <c r="T494" s="297">
        <v>175.48105120929603</v>
      </c>
      <c r="U494" s="103">
        <v>104.22784810126582</v>
      </c>
      <c r="V494" s="103">
        <v>42.910151898734206</v>
      </c>
      <c r="W494" s="315"/>
      <c r="X494" s="262"/>
    </row>
    <row r="495" spans="1:24" s="104" customFormat="1">
      <c r="A495" s="96">
        <v>79</v>
      </c>
      <c r="B495" s="287" t="s">
        <v>1701</v>
      </c>
      <c r="C495" s="286">
        <v>43314</v>
      </c>
      <c r="D495" s="287" t="s">
        <v>815</v>
      </c>
      <c r="E495" s="287" t="s">
        <v>815</v>
      </c>
      <c r="F495" s="287" t="s">
        <v>815</v>
      </c>
      <c r="G495" s="287" t="s">
        <v>815</v>
      </c>
      <c r="H495" s="287" t="s">
        <v>815</v>
      </c>
      <c r="I495" s="287" t="s">
        <v>815</v>
      </c>
      <c r="J495" s="287" t="s">
        <v>815</v>
      </c>
      <c r="K495" s="290" t="s">
        <v>815</v>
      </c>
      <c r="L495" s="311" t="s">
        <v>815</v>
      </c>
      <c r="M495" s="292" t="s">
        <v>815</v>
      </c>
      <c r="N495" s="287" t="s">
        <v>815</v>
      </c>
      <c r="O495" s="287" t="s">
        <v>815</v>
      </c>
      <c r="P495" s="316" t="s">
        <v>815</v>
      </c>
      <c r="Q495" s="99">
        <v>8.31</v>
      </c>
      <c r="R495" s="100">
        <v>25.300000000000004</v>
      </c>
      <c r="S495" s="103">
        <v>8.1509398270195756</v>
      </c>
      <c r="T495" s="297">
        <v>218.04286718011076</v>
      </c>
      <c r="U495" s="103">
        <v>57.098734177215192</v>
      </c>
      <c r="V495" s="238">
        <v>2.5000000000000001E-2</v>
      </c>
      <c r="W495" s="315"/>
      <c r="X495" s="262"/>
    </row>
    <row r="496" spans="1:24" s="104" customFormat="1">
      <c r="A496" s="96">
        <v>80</v>
      </c>
      <c r="B496" s="287" t="s">
        <v>1702</v>
      </c>
      <c r="C496" s="286">
        <v>43314</v>
      </c>
      <c r="D496" s="287" t="s">
        <v>815</v>
      </c>
      <c r="E496" s="287" t="s">
        <v>815</v>
      </c>
      <c r="F496" s="287" t="s">
        <v>815</v>
      </c>
      <c r="G496" s="287" t="s">
        <v>815</v>
      </c>
      <c r="H496" s="287" t="s">
        <v>815</v>
      </c>
      <c r="I496" s="287" t="s">
        <v>815</v>
      </c>
      <c r="J496" s="287" t="s">
        <v>815</v>
      </c>
      <c r="K496" s="290" t="s">
        <v>815</v>
      </c>
      <c r="L496" s="311" t="s">
        <v>815</v>
      </c>
      <c r="M496" s="292" t="s">
        <v>815</v>
      </c>
      <c r="N496" s="287" t="s">
        <v>815</v>
      </c>
      <c r="O496" s="287" t="s">
        <v>815</v>
      </c>
      <c r="P496" s="316" t="s">
        <v>815</v>
      </c>
      <c r="Q496" s="99">
        <v>7.52</v>
      </c>
      <c r="R496" s="100">
        <v>65.400000000000006</v>
      </c>
      <c r="S496" s="103">
        <v>3.001543696878938</v>
      </c>
      <c r="T496" s="297">
        <v>24.781821375489798</v>
      </c>
      <c r="U496" s="103">
        <v>25.377215189873418</v>
      </c>
      <c r="V496" s="103">
        <v>1.8307848101265785</v>
      </c>
      <c r="W496" s="314"/>
      <c r="X496" s="262"/>
    </row>
    <row r="497" spans="1:24" s="104" customFormat="1">
      <c r="A497" s="96">
        <v>81</v>
      </c>
      <c r="B497" s="287" t="s">
        <v>1716</v>
      </c>
      <c r="C497" s="286">
        <v>43314</v>
      </c>
      <c r="D497" s="287" t="s">
        <v>815</v>
      </c>
      <c r="E497" s="287" t="s">
        <v>815</v>
      </c>
      <c r="F497" s="287" t="s">
        <v>815</v>
      </c>
      <c r="G497" s="287" t="s">
        <v>815</v>
      </c>
      <c r="H497" s="287" t="s">
        <v>815</v>
      </c>
      <c r="I497" s="287" t="s">
        <v>815</v>
      </c>
      <c r="J497" s="287" t="s">
        <v>815</v>
      </c>
      <c r="K497" s="290" t="s">
        <v>815</v>
      </c>
      <c r="L497" s="311" t="s">
        <v>815</v>
      </c>
      <c r="M497" s="292" t="s">
        <v>815</v>
      </c>
      <c r="N497" s="287" t="s">
        <v>815</v>
      </c>
      <c r="O497" s="287" t="s">
        <v>815</v>
      </c>
      <c r="P497" s="316" t="s">
        <v>815</v>
      </c>
      <c r="Q497" s="99">
        <v>5.7</v>
      </c>
      <c r="R497" s="100">
        <v>22.5</v>
      </c>
      <c r="S497" s="103">
        <v>0.8621455299545886</v>
      </c>
      <c r="T497" s="297">
        <v>81.237030131063364</v>
      </c>
      <c r="U497" s="103">
        <v>9.9696202531645568</v>
      </c>
      <c r="V497" s="103">
        <v>5.2453797468354439</v>
      </c>
      <c r="W497" s="315"/>
      <c r="X497" s="262"/>
    </row>
    <row r="498" spans="1:24" s="104" customFormat="1">
      <c r="A498" s="96">
        <v>82</v>
      </c>
      <c r="B498" s="287" t="s">
        <v>1717</v>
      </c>
      <c r="C498" s="286">
        <v>43314</v>
      </c>
      <c r="D498" s="287" t="s">
        <v>815</v>
      </c>
      <c r="E498" s="287" t="s">
        <v>815</v>
      </c>
      <c r="F498" s="287" t="s">
        <v>815</v>
      </c>
      <c r="G498" s="287" t="s">
        <v>815</v>
      </c>
      <c r="H498" s="287" t="s">
        <v>815</v>
      </c>
      <c r="I498" s="287" t="s">
        <v>815</v>
      </c>
      <c r="J498" s="287" t="s">
        <v>815</v>
      </c>
      <c r="K498" s="290" t="s">
        <v>815</v>
      </c>
      <c r="L498" s="311" t="s">
        <v>815</v>
      </c>
      <c r="M498" s="292" t="s">
        <v>815</v>
      </c>
      <c r="N498" s="287" t="s">
        <v>815</v>
      </c>
      <c r="O498" s="287" t="s">
        <v>815</v>
      </c>
      <c r="P498" s="316" t="s">
        <v>815</v>
      </c>
      <c r="Q498" s="99">
        <v>6.58</v>
      </c>
      <c r="R498" s="100">
        <v>45.9</v>
      </c>
      <c r="S498" s="103">
        <v>1.3730465847424926</v>
      </c>
      <c r="T498" s="297">
        <v>52.355797865153349</v>
      </c>
      <c r="U498" s="103">
        <v>4.7015822784810126</v>
      </c>
      <c r="V498" s="103">
        <v>3.1296677215189872</v>
      </c>
      <c r="W498" s="315"/>
      <c r="X498" s="262"/>
    </row>
    <row r="499" spans="1:24" s="104" customFormat="1">
      <c r="A499" s="96">
        <v>83</v>
      </c>
      <c r="B499" s="263" t="s">
        <v>801</v>
      </c>
      <c r="C499" s="286">
        <v>43314</v>
      </c>
      <c r="D499" s="263" t="s">
        <v>1721</v>
      </c>
      <c r="E499" s="309">
        <v>0.33333333333333331</v>
      </c>
      <c r="F499" s="263" t="s">
        <v>1722</v>
      </c>
      <c r="G499" s="263">
        <v>1</v>
      </c>
      <c r="H499" s="263" t="s">
        <v>1656</v>
      </c>
      <c r="I499" s="263" t="s">
        <v>721</v>
      </c>
      <c r="J499" s="263">
        <v>7</v>
      </c>
      <c r="K499" s="310">
        <v>1.41</v>
      </c>
      <c r="L499" s="311">
        <v>0.20142857142857143</v>
      </c>
      <c r="M499" s="312">
        <v>0.5</v>
      </c>
      <c r="N499" s="263">
        <v>25.7</v>
      </c>
      <c r="O499" s="103">
        <v>6.9741619524862752</v>
      </c>
      <c r="P499" s="313">
        <v>0.85499999999999998</v>
      </c>
      <c r="Q499" s="99">
        <v>6.57</v>
      </c>
      <c r="R499" s="100">
        <v>9.9</v>
      </c>
      <c r="S499" s="103">
        <v>1.1814586891970287</v>
      </c>
      <c r="T499" s="297">
        <v>42.019356843669769</v>
      </c>
      <c r="U499" s="103">
        <v>15.407594936708861</v>
      </c>
      <c r="V499" s="103">
        <v>0.88140506329114265</v>
      </c>
      <c r="W499" s="315"/>
      <c r="X499" s="262"/>
    </row>
    <row r="500" spans="1:24">
      <c r="A500" s="18">
        <v>84</v>
      </c>
      <c r="B500" s="27" t="s">
        <v>801</v>
      </c>
      <c r="C500" s="47">
        <v>43314</v>
      </c>
      <c r="D500" s="27" t="s">
        <v>1721</v>
      </c>
      <c r="E500" s="50">
        <v>0.33333333333333331</v>
      </c>
      <c r="F500" s="27" t="s">
        <v>1722</v>
      </c>
      <c r="G500" s="27">
        <v>1</v>
      </c>
      <c r="H500" s="27" t="s">
        <v>1656</v>
      </c>
      <c r="I500" s="27" t="s">
        <v>721</v>
      </c>
      <c r="J500" s="27">
        <v>7</v>
      </c>
      <c r="K500" s="219">
        <v>1.41</v>
      </c>
      <c r="L500" s="51">
        <v>0.20142857142857143</v>
      </c>
      <c r="M500" s="213">
        <v>2</v>
      </c>
      <c r="N500" s="27">
        <v>25.7</v>
      </c>
      <c r="O500" s="24">
        <v>7.0802018418223245</v>
      </c>
      <c r="P500" s="52">
        <v>0.86799999999999999</v>
      </c>
      <c r="Q500" s="27" t="s">
        <v>811</v>
      </c>
      <c r="R500" s="27" t="s">
        <v>811</v>
      </c>
      <c r="S500" s="27" t="s">
        <v>811</v>
      </c>
      <c r="T500" s="27" t="s">
        <v>811</v>
      </c>
      <c r="U500" s="27" t="s">
        <v>811</v>
      </c>
      <c r="V500" s="27" t="s">
        <v>811</v>
      </c>
      <c r="W500" s="189"/>
    </row>
    <row r="501" spans="1:24">
      <c r="A501" s="18">
        <v>85</v>
      </c>
      <c r="B501" s="27" t="s">
        <v>801</v>
      </c>
      <c r="C501" s="47">
        <v>43314</v>
      </c>
      <c r="D501" s="27" t="s">
        <v>1721</v>
      </c>
      <c r="E501" s="50">
        <v>0.33333333333333331</v>
      </c>
      <c r="F501" s="27" t="s">
        <v>1722</v>
      </c>
      <c r="G501" s="27">
        <v>1</v>
      </c>
      <c r="H501" s="27" t="s">
        <v>1656</v>
      </c>
      <c r="I501" s="27" t="s">
        <v>721</v>
      </c>
      <c r="J501" s="27">
        <v>7</v>
      </c>
      <c r="K501" s="219">
        <v>1.41</v>
      </c>
      <c r="L501" s="51">
        <v>0.20142857142857143</v>
      </c>
      <c r="M501" s="213">
        <v>4</v>
      </c>
      <c r="N501" s="27">
        <v>25.7</v>
      </c>
      <c r="O501" s="24">
        <v>6.6234146262208844</v>
      </c>
      <c r="P501" s="52">
        <v>0.81200000000000006</v>
      </c>
      <c r="Q501" s="22" t="s">
        <v>811</v>
      </c>
      <c r="R501" s="23" t="s">
        <v>811</v>
      </c>
      <c r="S501" s="27" t="s">
        <v>811</v>
      </c>
      <c r="T501" s="27" t="s">
        <v>811</v>
      </c>
      <c r="U501" s="27" t="s">
        <v>811</v>
      </c>
      <c r="V501" s="27" t="s">
        <v>811</v>
      </c>
      <c r="W501" s="188"/>
    </row>
    <row r="502" spans="1:24">
      <c r="A502" s="18">
        <v>86</v>
      </c>
      <c r="B502" s="27" t="s">
        <v>801</v>
      </c>
      <c r="C502" s="47">
        <v>43314</v>
      </c>
      <c r="D502" s="27" t="s">
        <v>1721</v>
      </c>
      <c r="E502" s="50">
        <v>0.33333333333333331</v>
      </c>
      <c r="F502" s="27" t="s">
        <v>1722</v>
      </c>
      <c r="G502" s="27">
        <v>1</v>
      </c>
      <c r="H502" s="27" t="s">
        <v>1656</v>
      </c>
      <c r="I502" s="27" t="s">
        <v>721</v>
      </c>
      <c r="J502" s="27">
        <v>7</v>
      </c>
      <c r="K502" s="219">
        <v>1.41</v>
      </c>
      <c r="L502" s="51">
        <v>0.20142857142857143</v>
      </c>
      <c r="M502" s="213">
        <v>5</v>
      </c>
      <c r="N502" s="27" t="s">
        <v>815</v>
      </c>
      <c r="O502" s="27" t="s">
        <v>815</v>
      </c>
      <c r="P502" s="48" t="s">
        <v>815</v>
      </c>
      <c r="Q502" s="27" t="s">
        <v>811</v>
      </c>
      <c r="R502" s="27" t="s">
        <v>811</v>
      </c>
      <c r="S502" s="27" t="s">
        <v>811</v>
      </c>
      <c r="T502" s="27" t="s">
        <v>811</v>
      </c>
      <c r="U502" s="27" t="s">
        <v>811</v>
      </c>
      <c r="V502" s="27" t="s">
        <v>811</v>
      </c>
      <c r="W502" s="188"/>
    </row>
    <row r="503" spans="1:24">
      <c r="A503" s="18">
        <v>87</v>
      </c>
      <c r="B503" s="27" t="s">
        <v>801</v>
      </c>
      <c r="C503" s="47">
        <v>43314</v>
      </c>
      <c r="D503" s="27" t="s">
        <v>1721</v>
      </c>
      <c r="E503" s="50">
        <v>0.33333333333333331</v>
      </c>
      <c r="F503" s="27" t="s">
        <v>1722</v>
      </c>
      <c r="G503" s="27">
        <v>1</v>
      </c>
      <c r="H503" s="27" t="s">
        <v>1656</v>
      </c>
      <c r="I503" s="27" t="s">
        <v>721</v>
      </c>
      <c r="J503" s="27">
        <v>7</v>
      </c>
      <c r="K503" s="219">
        <v>1.41</v>
      </c>
      <c r="L503" s="51">
        <v>0.20142857142857143</v>
      </c>
      <c r="M503" s="213">
        <v>6</v>
      </c>
      <c r="N503" s="27">
        <v>24.5</v>
      </c>
      <c r="O503" s="53">
        <v>0.84223907956999444</v>
      </c>
      <c r="P503" s="52">
        <v>1.2111762856228572</v>
      </c>
      <c r="Q503" s="27">
        <v>6.36</v>
      </c>
      <c r="R503" s="27">
        <v>56.2</v>
      </c>
      <c r="S503" s="24">
        <v>23.634578417342478</v>
      </c>
      <c r="T503" s="49">
        <v>307.72669369004188</v>
      </c>
      <c r="U503" s="24">
        <v>14.954430379746837</v>
      </c>
      <c r="V503" s="24">
        <v>40.535569620253156</v>
      </c>
      <c r="W503" s="188"/>
    </row>
    <row r="504" spans="1:24" s="104" customFormat="1">
      <c r="A504" s="96">
        <v>88</v>
      </c>
      <c r="B504" s="263" t="s">
        <v>224</v>
      </c>
      <c r="C504" s="286">
        <v>43314</v>
      </c>
      <c r="D504" s="263" t="s">
        <v>1723</v>
      </c>
      <c r="E504" s="309">
        <v>0.30208333333333331</v>
      </c>
      <c r="F504" s="263" t="s">
        <v>1722</v>
      </c>
      <c r="G504" s="263">
        <v>2</v>
      </c>
      <c r="H504" s="263" t="s">
        <v>1651</v>
      </c>
      <c r="I504" s="263" t="s">
        <v>721</v>
      </c>
      <c r="J504" s="263">
        <v>2.25</v>
      </c>
      <c r="K504" s="310">
        <v>2.0499999999999998</v>
      </c>
      <c r="L504" s="311">
        <v>0.91111111111111098</v>
      </c>
      <c r="M504" s="312">
        <v>0.5</v>
      </c>
      <c r="N504" s="263">
        <v>26.8</v>
      </c>
      <c r="O504" s="263">
        <v>6.96</v>
      </c>
      <c r="P504" s="313">
        <v>0.87043142650620453</v>
      </c>
      <c r="Q504" s="99">
        <v>5.08</v>
      </c>
      <c r="R504" s="100">
        <v>0.90000000000000013</v>
      </c>
      <c r="S504" s="103">
        <v>0.43652108433734937</v>
      </c>
      <c r="T504" s="297">
        <v>25.298643426563977</v>
      </c>
      <c r="U504" s="103">
        <v>2.4697468354430381</v>
      </c>
      <c r="V504" s="103">
        <v>0.15260316455696218</v>
      </c>
      <c r="W504" s="314"/>
      <c r="X504" s="262"/>
    </row>
    <row r="505" spans="1:24" s="104" customFormat="1">
      <c r="A505" s="96">
        <v>89</v>
      </c>
      <c r="B505" s="263" t="s">
        <v>1707</v>
      </c>
      <c r="C505" s="286">
        <v>43314</v>
      </c>
      <c r="D505" s="263" t="s">
        <v>1724</v>
      </c>
      <c r="E505" s="309">
        <v>0.3125</v>
      </c>
      <c r="F505" s="263" t="s">
        <v>1722</v>
      </c>
      <c r="G505" s="263">
        <v>7</v>
      </c>
      <c r="H505" s="263" t="s">
        <v>1646</v>
      </c>
      <c r="I505" s="263" t="s">
        <v>721</v>
      </c>
      <c r="J505" s="263">
        <v>10.7</v>
      </c>
      <c r="K505" s="310">
        <v>2.75</v>
      </c>
      <c r="L505" s="311">
        <v>0.25700934579439255</v>
      </c>
      <c r="M505" s="312">
        <v>0.5</v>
      </c>
      <c r="N505" s="263">
        <v>26.1</v>
      </c>
      <c r="O505" s="263">
        <v>7.6</v>
      </c>
      <c r="P505" s="313">
        <v>0.93853067411692581</v>
      </c>
      <c r="Q505" s="99">
        <v>6.98</v>
      </c>
      <c r="R505" s="100">
        <v>14.7</v>
      </c>
      <c r="S505" s="103">
        <v>0.50367817423540306</v>
      </c>
      <c r="T505" s="297">
        <v>28.946799081205242</v>
      </c>
      <c r="U505" s="103">
        <v>4.3503797468354444</v>
      </c>
      <c r="V505" s="238">
        <v>2.5000000000000001E-2</v>
      </c>
      <c r="W505" s="314"/>
      <c r="X505" s="262"/>
    </row>
    <row r="506" spans="1:24">
      <c r="A506" s="18">
        <v>90</v>
      </c>
      <c r="B506" s="27" t="s">
        <v>1707</v>
      </c>
      <c r="C506" s="47">
        <v>43314</v>
      </c>
      <c r="D506" s="27" t="s">
        <v>1724</v>
      </c>
      <c r="E506" s="50">
        <v>0.3125</v>
      </c>
      <c r="F506" s="27" t="s">
        <v>1722</v>
      </c>
      <c r="G506" s="27">
        <v>7</v>
      </c>
      <c r="H506" s="27" t="s">
        <v>1646</v>
      </c>
      <c r="I506" s="27" t="s">
        <v>721</v>
      </c>
      <c r="J506" s="27">
        <v>10.7</v>
      </c>
      <c r="K506" s="219">
        <v>2.75</v>
      </c>
      <c r="L506" s="51">
        <v>0.25700934579439255</v>
      </c>
      <c r="M506" s="213">
        <v>2</v>
      </c>
      <c r="N506" s="27">
        <v>26.1</v>
      </c>
      <c r="O506" s="27">
        <v>7.79</v>
      </c>
      <c r="P506" s="52">
        <v>0.96199394096984903</v>
      </c>
      <c r="Q506" s="27" t="s">
        <v>811</v>
      </c>
      <c r="R506" s="27" t="s">
        <v>811</v>
      </c>
      <c r="S506" s="27" t="s">
        <v>811</v>
      </c>
      <c r="T506" s="27" t="s">
        <v>811</v>
      </c>
      <c r="U506" s="27" t="s">
        <v>811</v>
      </c>
      <c r="V506" s="27" t="s">
        <v>811</v>
      </c>
      <c r="W506" s="188"/>
    </row>
    <row r="507" spans="1:24">
      <c r="A507" s="18">
        <v>91</v>
      </c>
      <c r="B507" s="27" t="s">
        <v>1707</v>
      </c>
      <c r="C507" s="47">
        <v>43314</v>
      </c>
      <c r="D507" s="27" t="s">
        <v>1724</v>
      </c>
      <c r="E507" s="50">
        <v>0.3125</v>
      </c>
      <c r="F507" s="27" t="s">
        <v>1722</v>
      </c>
      <c r="G507" s="27">
        <v>7</v>
      </c>
      <c r="H507" s="27" t="s">
        <v>1646</v>
      </c>
      <c r="I507" s="27" t="s">
        <v>721</v>
      </c>
      <c r="J507" s="27">
        <v>10.7</v>
      </c>
      <c r="K507" s="219">
        <v>2.75</v>
      </c>
      <c r="L507" s="51">
        <v>0.25700934579439255</v>
      </c>
      <c r="M507" s="213">
        <v>4</v>
      </c>
      <c r="N507" s="27">
        <v>23.9</v>
      </c>
      <c r="O507" s="27">
        <v>8.57</v>
      </c>
      <c r="P507" s="52">
        <v>1.0162751983926022</v>
      </c>
      <c r="Q507" s="27" t="s">
        <v>811</v>
      </c>
      <c r="R507" s="27" t="s">
        <v>811</v>
      </c>
      <c r="S507" s="27" t="s">
        <v>811</v>
      </c>
      <c r="T507" s="27" t="s">
        <v>811</v>
      </c>
      <c r="U507" s="27" t="s">
        <v>811</v>
      </c>
      <c r="V507" s="27" t="s">
        <v>811</v>
      </c>
      <c r="W507" s="188"/>
    </row>
    <row r="508" spans="1:24">
      <c r="A508" s="18">
        <v>92</v>
      </c>
      <c r="B508" s="27" t="s">
        <v>1707</v>
      </c>
      <c r="C508" s="47">
        <v>43314</v>
      </c>
      <c r="D508" s="27" t="s">
        <v>1724</v>
      </c>
      <c r="E508" s="50">
        <v>0.3125</v>
      </c>
      <c r="F508" s="27" t="s">
        <v>1722</v>
      </c>
      <c r="G508" s="27">
        <v>7</v>
      </c>
      <c r="H508" s="27" t="s">
        <v>1646</v>
      </c>
      <c r="I508" s="27" t="s">
        <v>721</v>
      </c>
      <c r="J508" s="27">
        <v>10.7</v>
      </c>
      <c r="K508" s="219">
        <v>2.75</v>
      </c>
      <c r="L508" s="51">
        <v>0.25700934579439255</v>
      </c>
      <c r="M508" s="213">
        <v>6</v>
      </c>
      <c r="N508" s="27">
        <v>13.8</v>
      </c>
      <c r="O508" s="27">
        <v>10.55</v>
      </c>
      <c r="P508" s="52">
        <v>1.019383947272801</v>
      </c>
      <c r="Q508" s="27" t="s">
        <v>811</v>
      </c>
      <c r="R508" s="27" t="s">
        <v>811</v>
      </c>
      <c r="S508" s="27" t="s">
        <v>811</v>
      </c>
      <c r="T508" s="27" t="s">
        <v>811</v>
      </c>
      <c r="U508" s="27" t="s">
        <v>811</v>
      </c>
      <c r="V508" s="27" t="s">
        <v>811</v>
      </c>
      <c r="W508" s="188"/>
    </row>
    <row r="509" spans="1:24">
      <c r="A509" s="18">
        <v>93</v>
      </c>
      <c r="B509" s="27" t="s">
        <v>1707</v>
      </c>
      <c r="C509" s="47">
        <v>43314</v>
      </c>
      <c r="D509" s="27" t="s">
        <v>1724</v>
      </c>
      <c r="E509" s="50">
        <v>0.3125</v>
      </c>
      <c r="F509" s="27" t="s">
        <v>1722</v>
      </c>
      <c r="G509" s="27">
        <v>7</v>
      </c>
      <c r="H509" s="27" t="s">
        <v>1646</v>
      </c>
      <c r="I509" s="27" t="s">
        <v>721</v>
      </c>
      <c r="J509" s="27">
        <v>10.7</v>
      </c>
      <c r="K509" s="219">
        <v>2.75</v>
      </c>
      <c r="L509" s="51">
        <v>0.25700934579439255</v>
      </c>
      <c r="M509" s="213">
        <v>8</v>
      </c>
      <c r="N509" s="27">
        <v>10.6</v>
      </c>
      <c r="O509" s="27">
        <v>3.77</v>
      </c>
      <c r="P509" s="52">
        <v>0.33878303861138037</v>
      </c>
      <c r="Q509" s="27" t="s">
        <v>811</v>
      </c>
      <c r="R509" s="27" t="s">
        <v>811</v>
      </c>
      <c r="S509" s="27" t="s">
        <v>811</v>
      </c>
      <c r="T509" s="27" t="s">
        <v>811</v>
      </c>
      <c r="U509" s="27" t="s">
        <v>811</v>
      </c>
      <c r="V509" s="27" t="s">
        <v>811</v>
      </c>
      <c r="W509" s="189"/>
    </row>
    <row r="510" spans="1:24">
      <c r="A510" s="18">
        <v>94</v>
      </c>
      <c r="B510" s="27" t="s">
        <v>1707</v>
      </c>
      <c r="C510" s="47">
        <v>43314</v>
      </c>
      <c r="D510" s="27" t="s">
        <v>1724</v>
      </c>
      <c r="E510" s="50">
        <v>0.3125</v>
      </c>
      <c r="F510" s="27" t="s">
        <v>1722</v>
      </c>
      <c r="G510" s="27">
        <v>7</v>
      </c>
      <c r="H510" s="27" t="s">
        <v>1646</v>
      </c>
      <c r="I510" s="27" t="s">
        <v>721</v>
      </c>
      <c r="J510" s="27">
        <v>10.7</v>
      </c>
      <c r="K510" s="219">
        <v>2.75</v>
      </c>
      <c r="L510" s="51">
        <v>0.25700934579439255</v>
      </c>
      <c r="M510" s="213">
        <v>10</v>
      </c>
      <c r="N510" s="27">
        <v>10</v>
      </c>
      <c r="O510" s="27">
        <v>0.34</v>
      </c>
      <c r="P510" s="52">
        <v>3.0126501556269374E-2</v>
      </c>
      <c r="Q510" s="22">
        <v>6.59</v>
      </c>
      <c r="R510" s="23">
        <v>27.1</v>
      </c>
      <c r="S510" s="24">
        <v>0.89407684587883252</v>
      </c>
      <c r="T510" s="49">
        <v>63.908290771517358</v>
      </c>
      <c r="U510" s="24">
        <v>11.782278481012659</v>
      </c>
      <c r="V510" s="24">
        <v>23.838721518987338</v>
      </c>
      <c r="W510" s="189"/>
    </row>
    <row r="511" spans="1:24" s="104" customFormat="1">
      <c r="A511" s="96">
        <v>95</v>
      </c>
      <c r="B511" s="263" t="s">
        <v>1719</v>
      </c>
      <c r="C511" s="286">
        <v>43314</v>
      </c>
      <c r="D511" s="263" t="s">
        <v>1710</v>
      </c>
      <c r="E511" s="309">
        <v>0.36458333333333331</v>
      </c>
      <c r="F511" s="263" t="s">
        <v>1722</v>
      </c>
      <c r="G511" s="263">
        <v>6</v>
      </c>
      <c r="H511" s="263" t="s">
        <v>1656</v>
      </c>
      <c r="I511" s="263" t="s">
        <v>721</v>
      </c>
      <c r="J511" s="263">
        <v>2.5</v>
      </c>
      <c r="K511" s="310">
        <v>2.5</v>
      </c>
      <c r="L511" s="311">
        <v>1</v>
      </c>
      <c r="M511" s="312">
        <v>0.5</v>
      </c>
      <c r="N511" s="263">
        <v>26.2</v>
      </c>
      <c r="O511" s="263">
        <v>6.52</v>
      </c>
      <c r="P511" s="313">
        <v>0.80662186391136703</v>
      </c>
      <c r="Q511" s="99">
        <v>5.81</v>
      </c>
      <c r="R511" s="100">
        <v>2.2000000000000002</v>
      </c>
      <c r="S511" s="103">
        <v>0.45326776118248935</v>
      </c>
      <c r="T511" s="297">
        <v>20.647244966896366</v>
      </c>
      <c r="U511" s="103">
        <v>1.325506329113924</v>
      </c>
      <c r="V511" s="103">
        <v>0.66139367088607603</v>
      </c>
      <c r="W511" s="315"/>
      <c r="X511" s="262"/>
    </row>
    <row r="512" spans="1:24">
      <c r="A512" s="18">
        <v>96</v>
      </c>
      <c r="B512" s="27" t="s">
        <v>1709</v>
      </c>
      <c r="C512" s="47">
        <v>43314</v>
      </c>
      <c r="D512" s="27" t="s">
        <v>1710</v>
      </c>
      <c r="E512" s="50">
        <v>0.36458333333333331</v>
      </c>
      <c r="F512" s="27" t="s">
        <v>1722</v>
      </c>
      <c r="G512" s="27">
        <v>6</v>
      </c>
      <c r="H512" s="27" t="s">
        <v>1656</v>
      </c>
      <c r="I512" s="27" t="s">
        <v>721</v>
      </c>
      <c r="J512" s="27">
        <v>2.5</v>
      </c>
      <c r="K512" s="219">
        <v>2.5</v>
      </c>
      <c r="L512" s="51">
        <v>1</v>
      </c>
      <c r="M512" s="213">
        <v>2</v>
      </c>
      <c r="N512" s="27">
        <v>26.2</v>
      </c>
      <c r="O512" s="27">
        <v>6.63</v>
      </c>
      <c r="P512" s="52">
        <v>0.8202305149896264</v>
      </c>
      <c r="Q512" s="27" t="s">
        <v>811</v>
      </c>
      <c r="R512" s="27" t="s">
        <v>811</v>
      </c>
      <c r="S512" s="27" t="s">
        <v>811</v>
      </c>
      <c r="T512" s="27" t="s">
        <v>811</v>
      </c>
      <c r="U512" s="27" t="s">
        <v>811</v>
      </c>
      <c r="V512" s="27" t="s">
        <v>811</v>
      </c>
      <c r="W512" s="189"/>
    </row>
    <row r="513" spans="1:24" s="104" customFormat="1">
      <c r="A513" s="96">
        <v>97</v>
      </c>
      <c r="B513" s="263" t="s">
        <v>1553</v>
      </c>
      <c r="C513" s="286">
        <v>43314</v>
      </c>
      <c r="D513" s="263" t="s">
        <v>1713</v>
      </c>
      <c r="E513" s="309">
        <v>0.35416666666666669</v>
      </c>
      <c r="F513" s="263" t="s">
        <v>1722</v>
      </c>
      <c r="G513" s="263">
        <v>2</v>
      </c>
      <c r="H513" s="263" t="s">
        <v>1711</v>
      </c>
      <c r="I513" s="263" t="s">
        <v>721</v>
      </c>
      <c r="J513" s="263">
        <v>19</v>
      </c>
      <c r="K513" s="310">
        <v>2.9</v>
      </c>
      <c r="L513" s="311">
        <v>0.15263157894736842</v>
      </c>
      <c r="M513" s="312">
        <v>0.5</v>
      </c>
      <c r="N513" s="263">
        <v>26.2</v>
      </c>
      <c r="O513" s="263">
        <v>7.55</v>
      </c>
      <c r="P513" s="313">
        <v>0.93404832400779469</v>
      </c>
      <c r="Q513" s="99">
        <v>6.77</v>
      </c>
      <c r="R513" s="100">
        <v>12.5</v>
      </c>
      <c r="S513" s="103">
        <v>0.53725671918442996</v>
      </c>
      <c r="T513" s="297">
        <v>30.162850966085664</v>
      </c>
      <c r="U513" s="103">
        <v>4.5656329113924059</v>
      </c>
      <c r="V513" s="238">
        <v>2.5000000000000001E-2</v>
      </c>
      <c r="W513" s="315"/>
      <c r="X513" s="262"/>
    </row>
    <row r="514" spans="1:24">
      <c r="A514" s="18">
        <v>98</v>
      </c>
      <c r="B514" s="27" t="s">
        <v>1553</v>
      </c>
      <c r="C514" s="47">
        <v>43314</v>
      </c>
      <c r="D514" s="27" t="s">
        <v>1713</v>
      </c>
      <c r="E514" s="50">
        <v>0.35416666666666669</v>
      </c>
      <c r="F514" s="27" t="s">
        <v>1722</v>
      </c>
      <c r="G514" s="27">
        <v>2</v>
      </c>
      <c r="H514" s="27" t="s">
        <v>1711</v>
      </c>
      <c r="I514" s="27" t="s">
        <v>721</v>
      </c>
      <c r="J514" s="27">
        <v>19</v>
      </c>
      <c r="K514" s="219">
        <v>2.9</v>
      </c>
      <c r="L514" s="51">
        <v>0.15263157894736842</v>
      </c>
      <c r="M514" s="213">
        <v>2</v>
      </c>
      <c r="N514" s="27">
        <v>26.2</v>
      </c>
      <c r="O514" s="27">
        <v>7.65</v>
      </c>
      <c r="P514" s="52">
        <v>0.94641982498803046</v>
      </c>
      <c r="Q514" s="27" t="s">
        <v>811</v>
      </c>
      <c r="R514" s="27" t="s">
        <v>811</v>
      </c>
      <c r="S514" s="27" t="s">
        <v>811</v>
      </c>
      <c r="T514" s="27" t="s">
        <v>811</v>
      </c>
      <c r="U514" s="27" t="s">
        <v>811</v>
      </c>
      <c r="V514" s="27" t="s">
        <v>811</v>
      </c>
      <c r="W514" s="188"/>
    </row>
    <row r="515" spans="1:24">
      <c r="A515" s="18">
        <v>99</v>
      </c>
      <c r="B515" s="27" t="s">
        <v>1553</v>
      </c>
      <c r="C515" s="47">
        <v>43314</v>
      </c>
      <c r="D515" s="27" t="s">
        <v>1713</v>
      </c>
      <c r="E515" s="50">
        <v>0.35416666666666702</v>
      </c>
      <c r="F515" s="27" t="s">
        <v>1722</v>
      </c>
      <c r="G515" s="27">
        <v>2</v>
      </c>
      <c r="H515" s="27" t="s">
        <v>1711</v>
      </c>
      <c r="I515" s="27" t="s">
        <v>721</v>
      </c>
      <c r="J515" s="27">
        <v>19</v>
      </c>
      <c r="K515" s="219">
        <v>2.9</v>
      </c>
      <c r="L515" s="51">
        <v>0.15263157894736842</v>
      </c>
      <c r="M515" s="213">
        <v>3</v>
      </c>
      <c r="N515" s="27" t="s">
        <v>815</v>
      </c>
      <c r="O515" s="27" t="s">
        <v>815</v>
      </c>
      <c r="P515" s="48" t="s">
        <v>815</v>
      </c>
      <c r="Q515" s="22">
        <v>6.76</v>
      </c>
      <c r="R515" s="23">
        <v>12.9</v>
      </c>
      <c r="S515" s="24">
        <v>0.57083526413345698</v>
      </c>
      <c r="T515" s="49">
        <v>28.946799081205242</v>
      </c>
      <c r="U515" s="24">
        <v>3.3194303797468359</v>
      </c>
      <c r="V515" s="24">
        <v>1.1018696202531646</v>
      </c>
      <c r="W515" s="189"/>
    </row>
    <row r="516" spans="1:24">
      <c r="A516" s="18">
        <v>100</v>
      </c>
      <c r="B516" s="27" t="s">
        <v>1553</v>
      </c>
      <c r="C516" s="47">
        <v>43314</v>
      </c>
      <c r="D516" s="27" t="s">
        <v>1713</v>
      </c>
      <c r="E516" s="50">
        <v>0.35416666666666669</v>
      </c>
      <c r="F516" s="27" t="s">
        <v>1722</v>
      </c>
      <c r="G516" s="27">
        <v>2</v>
      </c>
      <c r="H516" s="27" t="s">
        <v>1711</v>
      </c>
      <c r="I516" s="27" t="s">
        <v>721</v>
      </c>
      <c r="J516" s="27">
        <v>19</v>
      </c>
      <c r="K516" s="219">
        <v>2.9</v>
      </c>
      <c r="L516" s="51">
        <v>0.15263157894736842</v>
      </c>
      <c r="M516" s="213">
        <v>4</v>
      </c>
      <c r="N516" s="27">
        <v>18.399999999999999</v>
      </c>
      <c r="O516" s="27">
        <v>7.67</v>
      </c>
      <c r="P516" s="52">
        <v>0.81697009296354961</v>
      </c>
      <c r="Q516" s="27" t="s">
        <v>811</v>
      </c>
      <c r="R516" s="27" t="s">
        <v>811</v>
      </c>
      <c r="S516" s="27" t="s">
        <v>811</v>
      </c>
      <c r="T516" s="27" t="s">
        <v>811</v>
      </c>
      <c r="U516" s="27" t="s">
        <v>811</v>
      </c>
      <c r="V516" s="27" t="s">
        <v>811</v>
      </c>
      <c r="W516" s="188"/>
    </row>
    <row r="517" spans="1:24">
      <c r="A517" s="18">
        <v>101</v>
      </c>
      <c r="B517" s="27" t="s">
        <v>1553</v>
      </c>
      <c r="C517" s="47">
        <v>43314</v>
      </c>
      <c r="D517" s="27" t="s">
        <v>1713</v>
      </c>
      <c r="E517" s="50">
        <v>0.35416666666666669</v>
      </c>
      <c r="F517" s="27" t="s">
        <v>1722</v>
      </c>
      <c r="G517" s="27">
        <v>2</v>
      </c>
      <c r="H517" s="27" t="s">
        <v>1711</v>
      </c>
      <c r="I517" s="27" t="s">
        <v>721</v>
      </c>
      <c r="J517" s="27">
        <v>19</v>
      </c>
      <c r="K517" s="219">
        <v>2.9</v>
      </c>
      <c r="L517" s="51">
        <v>0.15263157894736842</v>
      </c>
      <c r="M517" s="213">
        <v>6</v>
      </c>
      <c r="N517" s="27">
        <v>10.4</v>
      </c>
      <c r="O517" s="27">
        <v>8.48</v>
      </c>
      <c r="P517" s="52">
        <v>0.75848441486117624</v>
      </c>
      <c r="Q517" s="27" t="s">
        <v>811</v>
      </c>
      <c r="R517" s="27" t="s">
        <v>811</v>
      </c>
      <c r="S517" s="27" t="s">
        <v>811</v>
      </c>
      <c r="T517" s="27" t="s">
        <v>811</v>
      </c>
      <c r="U517" s="27" t="s">
        <v>811</v>
      </c>
      <c r="V517" s="27" t="s">
        <v>811</v>
      </c>
      <c r="W517" s="188"/>
    </row>
    <row r="518" spans="1:24">
      <c r="A518" s="18">
        <v>102</v>
      </c>
      <c r="B518" s="27" t="s">
        <v>1553</v>
      </c>
      <c r="C518" s="47">
        <v>43314</v>
      </c>
      <c r="D518" s="27" t="s">
        <v>1713</v>
      </c>
      <c r="E518" s="50">
        <v>0.35416666666666669</v>
      </c>
      <c r="F518" s="27" t="s">
        <v>1722</v>
      </c>
      <c r="G518" s="27">
        <v>2</v>
      </c>
      <c r="H518" s="27" t="s">
        <v>1711</v>
      </c>
      <c r="I518" s="27" t="s">
        <v>721</v>
      </c>
      <c r="J518" s="27">
        <v>19</v>
      </c>
      <c r="K518" s="219">
        <v>2.9</v>
      </c>
      <c r="L518" s="51">
        <v>0.15263157894736842</v>
      </c>
      <c r="M518" s="213">
        <v>8</v>
      </c>
      <c r="N518" s="27">
        <v>8.6999999999999993</v>
      </c>
      <c r="O518" s="27">
        <v>8.0399999999999991</v>
      </c>
      <c r="P518" s="52">
        <v>0.69064770989857371</v>
      </c>
      <c r="Q518" s="27" t="s">
        <v>811</v>
      </c>
      <c r="R518" s="27" t="s">
        <v>811</v>
      </c>
      <c r="S518" s="27" t="s">
        <v>811</v>
      </c>
      <c r="T518" s="27" t="s">
        <v>811</v>
      </c>
      <c r="U518" s="27" t="s">
        <v>811</v>
      </c>
      <c r="V518" s="27" t="s">
        <v>811</v>
      </c>
      <c r="W518" s="189"/>
    </row>
    <row r="519" spans="1:24">
      <c r="A519" s="18">
        <v>103</v>
      </c>
      <c r="B519" s="27" t="s">
        <v>1553</v>
      </c>
      <c r="C519" s="47">
        <v>43314</v>
      </c>
      <c r="D519" s="27" t="s">
        <v>1713</v>
      </c>
      <c r="E519" s="50">
        <v>0.35416666666666702</v>
      </c>
      <c r="F519" s="27" t="s">
        <v>1722</v>
      </c>
      <c r="G519" s="27">
        <v>2</v>
      </c>
      <c r="H519" s="27" t="s">
        <v>1711</v>
      </c>
      <c r="I519" s="27" t="s">
        <v>721</v>
      </c>
      <c r="J519" s="27">
        <v>19</v>
      </c>
      <c r="K519" s="219">
        <v>2.9</v>
      </c>
      <c r="L519" s="51">
        <v>0.15263157894736842</v>
      </c>
      <c r="M519" s="213">
        <v>9</v>
      </c>
      <c r="N519" s="27" t="s">
        <v>815</v>
      </c>
      <c r="O519" s="27" t="s">
        <v>815</v>
      </c>
      <c r="P519" s="48" t="s">
        <v>815</v>
      </c>
      <c r="Q519" s="22">
        <v>6.28</v>
      </c>
      <c r="R519" s="23">
        <v>11.199999999999998</v>
      </c>
      <c r="S519" s="24">
        <v>0.41840101032229787</v>
      </c>
      <c r="T519" s="49">
        <v>42.32336981488988</v>
      </c>
      <c r="U519" s="24">
        <v>1.2688607594936703</v>
      </c>
      <c r="V519" s="24">
        <v>1.8367892405063302</v>
      </c>
      <c r="W519" s="189"/>
    </row>
    <row r="520" spans="1:24">
      <c r="A520" s="18">
        <v>104</v>
      </c>
      <c r="B520" s="27" t="s">
        <v>1553</v>
      </c>
      <c r="C520" s="47">
        <v>43314</v>
      </c>
      <c r="D520" s="27" t="s">
        <v>1713</v>
      </c>
      <c r="E520" s="50">
        <v>0.35416666666666669</v>
      </c>
      <c r="F520" s="27" t="s">
        <v>1722</v>
      </c>
      <c r="G520" s="27">
        <v>2</v>
      </c>
      <c r="H520" s="27" t="s">
        <v>1711</v>
      </c>
      <c r="I520" s="27" t="s">
        <v>721</v>
      </c>
      <c r="J520" s="27">
        <v>19</v>
      </c>
      <c r="K520" s="219">
        <v>2.9</v>
      </c>
      <c r="L520" s="51">
        <v>0.15263157894736842</v>
      </c>
      <c r="M520" s="213">
        <v>10</v>
      </c>
      <c r="N520" s="27">
        <v>7.8</v>
      </c>
      <c r="O520" s="54">
        <v>9.25</v>
      </c>
      <c r="P520" s="52">
        <v>0.77737243263085321</v>
      </c>
      <c r="Q520" s="27" t="s">
        <v>811</v>
      </c>
      <c r="R520" s="27" t="s">
        <v>811</v>
      </c>
      <c r="S520" s="27" t="s">
        <v>811</v>
      </c>
      <c r="T520" s="27" t="s">
        <v>811</v>
      </c>
      <c r="U520" s="27" t="s">
        <v>811</v>
      </c>
      <c r="V520" s="27" t="s">
        <v>811</v>
      </c>
      <c r="W520" s="189"/>
    </row>
    <row r="521" spans="1:24">
      <c r="A521" s="18">
        <v>105</v>
      </c>
      <c r="B521" s="27" t="s">
        <v>1553</v>
      </c>
      <c r="C521" s="47">
        <v>43314</v>
      </c>
      <c r="D521" s="27" t="s">
        <v>1713</v>
      </c>
      <c r="E521" s="50">
        <v>0.35416666666666669</v>
      </c>
      <c r="F521" s="27" t="s">
        <v>1722</v>
      </c>
      <c r="G521" s="27">
        <v>2</v>
      </c>
      <c r="H521" s="27" t="s">
        <v>1711</v>
      </c>
      <c r="I521" s="27" t="s">
        <v>721</v>
      </c>
      <c r="J521" s="27">
        <v>19</v>
      </c>
      <c r="K521" s="219">
        <v>2.9</v>
      </c>
      <c r="L521" s="51">
        <v>0.15263157894736842</v>
      </c>
      <c r="M521" s="213">
        <v>12</v>
      </c>
      <c r="N521" s="27">
        <v>7.3</v>
      </c>
      <c r="O521" s="27">
        <v>7.86</v>
      </c>
      <c r="P521" s="52">
        <v>0.65246463111997888</v>
      </c>
      <c r="Q521" s="27" t="s">
        <v>811</v>
      </c>
      <c r="R521" s="27" t="s">
        <v>811</v>
      </c>
      <c r="S521" s="27" t="s">
        <v>811</v>
      </c>
      <c r="T521" s="27" t="s">
        <v>811</v>
      </c>
      <c r="U521" s="27" t="s">
        <v>811</v>
      </c>
      <c r="V521" s="27" t="s">
        <v>811</v>
      </c>
      <c r="W521" s="189"/>
    </row>
    <row r="522" spans="1:24">
      <c r="A522" s="18">
        <v>106</v>
      </c>
      <c r="B522" s="27" t="s">
        <v>1553</v>
      </c>
      <c r="C522" s="47">
        <v>43314</v>
      </c>
      <c r="D522" s="27" t="s">
        <v>1713</v>
      </c>
      <c r="E522" s="50">
        <v>0.35416666666666669</v>
      </c>
      <c r="F522" s="27" t="s">
        <v>1722</v>
      </c>
      <c r="G522" s="27">
        <v>2</v>
      </c>
      <c r="H522" s="27" t="s">
        <v>1711</v>
      </c>
      <c r="I522" s="27" t="s">
        <v>721</v>
      </c>
      <c r="J522" s="27">
        <v>19</v>
      </c>
      <c r="K522" s="219">
        <v>2.9</v>
      </c>
      <c r="L522" s="51">
        <v>0.15263157894736842</v>
      </c>
      <c r="M522" s="213">
        <v>14</v>
      </c>
      <c r="N522" s="27">
        <v>7</v>
      </c>
      <c r="O522" s="27">
        <v>3.53</v>
      </c>
      <c r="P522" s="52">
        <v>0.29085315689366287</v>
      </c>
      <c r="Q522" s="27" t="s">
        <v>811</v>
      </c>
      <c r="R522" s="27" t="s">
        <v>811</v>
      </c>
      <c r="S522" s="27" t="s">
        <v>811</v>
      </c>
      <c r="T522" s="27" t="s">
        <v>811</v>
      </c>
      <c r="U522" s="27" t="s">
        <v>811</v>
      </c>
      <c r="V522" s="27" t="s">
        <v>811</v>
      </c>
      <c r="W522" s="189"/>
    </row>
    <row r="523" spans="1:24">
      <c r="A523" s="18">
        <v>107</v>
      </c>
      <c r="B523" s="27" t="s">
        <v>1553</v>
      </c>
      <c r="C523" s="47">
        <v>43314</v>
      </c>
      <c r="D523" s="27" t="s">
        <v>1713</v>
      </c>
      <c r="E523" s="50">
        <v>0.35416666666666669</v>
      </c>
      <c r="F523" s="27" t="s">
        <v>1722</v>
      </c>
      <c r="G523" s="27">
        <v>2</v>
      </c>
      <c r="H523" s="27" t="s">
        <v>1711</v>
      </c>
      <c r="I523" s="27" t="s">
        <v>721</v>
      </c>
      <c r="J523" s="27">
        <v>19</v>
      </c>
      <c r="K523" s="219">
        <v>2.9</v>
      </c>
      <c r="L523" s="51">
        <v>0.15263157894736842</v>
      </c>
      <c r="M523" s="213">
        <v>16</v>
      </c>
      <c r="N523" s="27">
        <v>6.9</v>
      </c>
      <c r="O523" s="27">
        <v>2.67</v>
      </c>
      <c r="P523" s="52">
        <v>0.21944613421894035</v>
      </c>
      <c r="Q523" s="27" t="s">
        <v>811</v>
      </c>
      <c r="R523" s="27" t="s">
        <v>811</v>
      </c>
      <c r="S523" s="27" t="s">
        <v>811</v>
      </c>
      <c r="T523" s="27" t="s">
        <v>811</v>
      </c>
      <c r="U523" s="27" t="s">
        <v>811</v>
      </c>
      <c r="V523" s="27" t="s">
        <v>811</v>
      </c>
      <c r="W523" s="189"/>
    </row>
    <row r="524" spans="1:24">
      <c r="A524" s="18">
        <v>108</v>
      </c>
      <c r="B524" s="27" t="s">
        <v>1553</v>
      </c>
      <c r="C524" s="47">
        <v>43314</v>
      </c>
      <c r="D524" s="27" t="s">
        <v>1713</v>
      </c>
      <c r="E524" s="50">
        <v>0.35416666666666669</v>
      </c>
      <c r="F524" s="27" t="s">
        <v>1722</v>
      </c>
      <c r="G524" s="27">
        <v>2</v>
      </c>
      <c r="H524" s="27" t="s">
        <v>1711</v>
      </c>
      <c r="I524" s="27" t="s">
        <v>721</v>
      </c>
      <c r="J524" s="27">
        <v>19</v>
      </c>
      <c r="K524" s="219">
        <v>2.9</v>
      </c>
      <c r="L524" s="51">
        <v>0.15263157894736842</v>
      </c>
      <c r="M524" s="213">
        <v>18</v>
      </c>
      <c r="N524" s="27">
        <v>6.8</v>
      </c>
      <c r="O524" s="27">
        <v>2.68</v>
      </c>
      <c r="P524" s="52">
        <v>0.21971873042856127</v>
      </c>
      <c r="Q524" s="22">
        <v>6.15</v>
      </c>
      <c r="R524" s="23">
        <v>28.2</v>
      </c>
      <c r="S524" s="24">
        <v>1.1244765242398485</v>
      </c>
      <c r="T524" s="49">
        <v>69.988550195919458</v>
      </c>
      <c r="U524" s="24">
        <v>1.2801898734177219</v>
      </c>
      <c r="V524" s="24">
        <v>3.606510126582279</v>
      </c>
      <c r="W524" s="188"/>
    </row>
    <row r="525" spans="1:24">
      <c r="A525" s="18">
        <v>109</v>
      </c>
      <c r="B525" s="27" t="s">
        <v>1553</v>
      </c>
      <c r="C525" s="47">
        <v>43314</v>
      </c>
      <c r="D525" s="27" t="s">
        <v>1713</v>
      </c>
      <c r="E525" s="50">
        <v>0.35416666666666669</v>
      </c>
      <c r="F525" s="27" t="s">
        <v>1722</v>
      </c>
      <c r="G525" s="27">
        <v>2</v>
      </c>
      <c r="H525" s="27" t="s">
        <v>1711</v>
      </c>
      <c r="I525" s="27" t="s">
        <v>721</v>
      </c>
      <c r="J525" s="27">
        <v>19</v>
      </c>
      <c r="K525" s="219">
        <v>2.9</v>
      </c>
      <c r="L525" s="51">
        <v>0.15263157894736842</v>
      </c>
      <c r="M525" s="213">
        <v>19</v>
      </c>
      <c r="N525" s="27">
        <v>6.8</v>
      </c>
      <c r="O525" s="27">
        <v>2.68</v>
      </c>
      <c r="P525" s="52">
        <v>0.21971873042856127</v>
      </c>
      <c r="Q525" s="27" t="s">
        <v>811</v>
      </c>
      <c r="R525" s="27" t="s">
        <v>811</v>
      </c>
      <c r="S525" s="27" t="s">
        <v>811</v>
      </c>
      <c r="T525" s="27" t="s">
        <v>811</v>
      </c>
      <c r="U525" s="27" t="s">
        <v>811</v>
      </c>
      <c r="V525" s="27" t="s">
        <v>811</v>
      </c>
      <c r="W525" s="189"/>
    </row>
    <row r="526" spans="1:24" s="104" customFormat="1">
      <c r="A526" s="96">
        <v>110</v>
      </c>
      <c r="B526" s="263" t="s">
        <v>231</v>
      </c>
      <c r="C526" s="286">
        <v>43314</v>
      </c>
      <c r="D526" s="263" t="s">
        <v>1715</v>
      </c>
      <c r="E526" s="309">
        <v>0.34375</v>
      </c>
      <c r="F526" s="263" t="s">
        <v>1722</v>
      </c>
      <c r="G526" s="263">
        <v>1</v>
      </c>
      <c r="H526" s="263" t="s">
        <v>817</v>
      </c>
      <c r="I526" s="263" t="s">
        <v>721</v>
      </c>
      <c r="J526" s="263">
        <v>6.5</v>
      </c>
      <c r="K526" s="310">
        <v>3.8</v>
      </c>
      <c r="L526" s="311">
        <v>0.58461538461538454</v>
      </c>
      <c r="M526" s="312">
        <v>0.5</v>
      </c>
      <c r="N526" s="263">
        <v>26.6</v>
      </c>
      <c r="O526" s="263">
        <v>6.67</v>
      </c>
      <c r="P526" s="313">
        <v>0.83116587092472982</v>
      </c>
      <c r="Q526" s="99">
        <v>5.91</v>
      </c>
      <c r="R526" s="100">
        <v>6.4999999999999991</v>
      </c>
      <c r="S526" s="103">
        <v>0.48813451204268082</v>
      </c>
      <c r="T526" s="297">
        <v>20.647244966896366</v>
      </c>
      <c r="U526" s="103">
        <v>4.4070253164556972</v>
      </c>
      <c r="V526" s="238">
        <v>2.5000000000000001E-2</v>
      </c>
      <c r="W526" s="314"/>
      <c r="X526" s="262"/>
    </row>
    <row r="527" spans="1:24">
      <c r="A527" s="18">
        <v>111</v>
      </c>
      <c r="B527" s="27" t="s">
        <v>231</v>
      </c>
      <c r="C527" s="47">
        <v>43314</v>
      </c>
      <c r="D527" s="27" t="s">
        <v>1715</v>
      </c>
      <c r="E527" s="50">
        <v>0.34375</v>
      </c>
      <c r="F527" s="27" t="s">
        <v>1722</v>
      </c>
      <c r="G527" s="27">
        <v>1</v>
      </c>
      <c r="H527" s="27" t="s">
        <v>817</v>
      </c>
      <c r="I527" s="27" t="s">
        <v>721</v>
      </c>
      <c r="J527" s="27">
        <v>6.5</v>
      </c>
      <c r="K527" s="219">
        <v>3.8</v>
      </c>
      <c r="L527" s="51">
        <v>0.58461538461538454</v>
      </c>
      <c r="M527" s="213">
        <v>2</v>
      </c>
      <c r="N527" s="27">
        <v>26.6</v>
      </c>
      <c r="O527" s="27">
        <v>6.99</v>
      </c>
      <c r="P527" s="52">
        <v>0.87104189471722071</v>
      </c>
      <c r="Q527" s="27" t="s">
        <v>811</v>
      </c>
      <c r="R527" s="27" t="s">
        <v>811</v>
      </c>
      <c r="S527" s="27" t="s">
        <v>811</v>
      </c>
      <c r="T527" s="27" t="s">
        <v>811</v>
      </c>
      <c r="U527" s="27" t="s">
        <v>811</v>
      </c>
      <c r="V527" s="27" t="s">
        <v>811</v>
      </c>
      <c r="W527" s="189"/>
    </row>
    <row r="528" spans="1:24">
      <c r="A528" s="18">
        <v>112</v>
      </c>
      <c r="B528" s="27" t="s">
        <v>231</v>
      </c>
      <c r="C528" s="47">
        <v>43314</v>
      </c>
      <c r="D528" s="27" t="s">
        <v>1715</v>
      </c>
      <c r="E528" s="50">
        <v>0.34375</v>
      </c>
      <c r="F528" s="27" t="s">
        <v>1722</v>
      </c>
      <c r="G528" s="27">
        <v>1</v>
      </c>
      <c r="H528" s="27" t="s">
        <v>817</v>
      </c>
      <c r="I528" s="27" t="s">
        <v>721</v>
      </c>
      <c r="J528" s="27">
        <v>6.5</v>
      </c>
      <c r="K528" s="219">
        <v>3.8</v>
      </c>
      <c r="L528" s="51">
        <v>0.58461538461538454</v>
      </c>
      <c r="M528" s="213">
        <v>4</v>
      </c>
      <c r="N528" s="27">
        <v>19.899999999999999</v>
      </c>
      <c r="O528" s="27">
        <v>7.58</v>
      </c>
      <c r="P528" s="52">
        <v>0.83213713939092859</v>
      </c>
      <c r="Q528" s="27" t="s">
        <v>811</v>
      </c>
      <c r="R528" s="27" t="s">
        <v>811</v>
      </c>
      <c r="S528" s="27" t="s">
        <v>811</v>
      </c>
      <c r="T528" s="27" t="s">
        <v>811</v>
      </c>
      <c r="U528" s="27" t="s">
        <v>811</v>
      </c>
      <c r="V528" s="27" t="s">
        <v>811</v>
      </c>
      <c r="W528" s="189"/>
    </row>
    <row r="529" spans="1:24">
      <c r="A529" s="18">
        <v>113</v>
      </c>
      <c r="B529" s="27" t="s">
        <v>231</v>
      </c>
      <c r="C529" s="47">
        <v>43314</v>
      </c>
      <c r="D529" s="27" t="s">
        <v>1715</v>
      </c>
      <c r="E529" s="50">
        <v>0.34375</v>
      </c>
      <c r="F529" s="27" t="s">
        <v>1722</v>
      </c>
      <c r="G529" s="27">
        <v>1</v>
      </c>
      <c r="H529" s="27" t="s">
        <v>817</v>
      </c>
      <c r="I529" s="27" t="s">
        <v>721</v>
      </c>
      <c r="J529" s="27">
        <v>6.5</v>
      </c>
      <c r="K529" s="219">
        <v>3.8</v>
      </c>
      <c r="L529" s="51">
        <v>0.58461538461538454</v>
      </c>
      <c r="M529" s="213">
        <v>5.5</v>
      </c>
      <c r="N529" s="27" t="s">
        <v>815</v>
      </c>
      <c r="O529" s="27" t="s">
        <v>815</v>
      </c>
      <c r="P529" s="48" t="s">
        <v>815</v>
      </c>
      <c r="Q529" s="22">
        <v>6.09</v>
      </c>
      <c r="R529" s="23">
        <v>12.899999999999999</v>
      </c>
      <c r="S529" s="24">
        <v>1.532703164363713</v>
      </c>
      <c r="T529" s="49">
        <v>25.906669369004192</v>
      </c>
      <c r="U529" s="24">
        <v>20.845569620253162</v>
      </c>
      <c r="V529" s="24">
        <v>6.4519303797468401</v>
      </c>
      <c r="W529" s="189"/>
    </row>
    <row r="530" spans="1:24">
      <c r="A530" s="18">
        <v>114</v>
      </c>
      <c r="B530" s="27" t="s">
        <v>231</v>
      </c>
      <c r="C530" s="47">
        <v>43314</v>
      </c>
      <c r="D530" s="27" t="s">
        <v>1715</v>
      </c>
      <c r="E530" s="50">
        <v>0.34375</v>
      </c>
      <c r="F530" s="27" t="s">
        <v>1722</v>
      </c>
      <c r="G530" s="27">
        <v>1</v>
      </c>
      <c r="H530" s="27" t="s">
        <v>817</v>
      </c>
      <c r="I530" s="27" t="s">
        <v>721</v>
      </c>
      <c r="J530" s="27">
        <v>6.5</v>
      </c>
      <c r="K530" s="219">
        <v>3.8</v>
      </c>
      <c r="L530" s="51">
        <v>0.58461538461538454</v>
      </c>
      <c r="M530" s="213">
        <v>6</v>
      </c>
      <c r="N530" s="27">
        <v>11.9</v>
      </c>
      <c r="O530" s="27">
        <v>7.0000000000000007E-2</v>
      </c>
      <c r="P530" s="52">
        <v>6.4817748360446025E-3</v>
      </c>
      <c r="Q530" s="27" t="s">
        <v>811</v>
      </c>
      <c r="R530" s="27" t="s">
        <v>811</v>
      </c>
      <c r="S530" s="27" t="s">
        <v>811</v>
      </c>
      <c r="T530" s="27" t="s">
        <v>811</v>
      </c>
      <c r="U530" s="27" t="s">
        <v>811</v>
      </c>
      <c r="V530" s="27" t="s">
        <v>811</v>
      </c>
      <c r="W530" s="189"/>
    </row>
    <row r="531" spans="1:24" s="104" customFormat="1">
      <c r="A531" s="96">
        <v>115</v>
      </c>
      <c r="B531" s="263" t="s">
        <v>232</v>
      </c>
      <c r="C531" s="286">
        <v>43314</v>
      </c>
      <c r="D531" s="263" t="s">
        <v>1725</v>
      </c>
      <c r="E531" s="309">
        <v>0.32291666666666669</v>
      </c>
      <c r="F531" s="263" t="s">
        <v>1722</v>
      </c>
      <c r="G531" s="263">
        <v>1</v>
      </c>
      <c r="H531" s="263" t="s">
        <v>1656</v>
      </c>
      <c r="I531" s="263" t="s">
        <v>721</v>
      </c>
      <c r="J531" s="263">
        <v>6.9</v>
      </c>
      <c r="K531" s="310">
        <v>1.36</v>
      </c>
      <c r="L531" s="311">
        <v>0.19710144927536233</v>
      </c>
      <c r="M531" s="312">
        <v>0.5</v>
      </c>
      <c r="N531" s="263">
        <v>25.6</v>
      </c>
      <c r="O531" s="263">
        <v>7.54</v>
      </c>
      <c r="P531" s="313">
        <v>0.92268301545511011</v>
      </c>
      <c r="Q531" s="99">
        <v>6.82</v>
      </c>
      <c r="R531" s="100">
        <v>28.5</v>
      </c>
      <c r="S531" s="103">
        <v>0.70248895033336833</v>
      </c>
      <c r="T531" s="297">
        <v>30.466863937305774</v>
      </c>
      <c r="U531" s="103">
        <v>7.6471518987341778</v>
      </c>
      <c r="V531" s="103">
        <v>0.45259810126582328</v>
      </c>
      <c r="W531" s="315"/>
      <c r="X531" s="262"/>
    </row>
    <row r="532" spans="1:24">
      <c r="A532" s="18">
        <v>116</v>
      </c>
      <c r="B532" s="27" t="s">
        <v>232</v>
      </c>
      <c r="C532" s="47">
        <v>43314</v>
      </c>
      <c r="D532" s="27" t="s">
        <v>1725</v>
      </c>
      <c r="E532" s="50">
        <v>0.32291666666666669</v>
      </c>
      <c r="F532" s="27" t="s">
        <v>1722</v>
      </c>
      <c r="G532" s="27">
        <v>1</v>
      </c>
      <c r="H532" s="27" t="s">
        <v>1656</v>
      </c>
      <c r="I532" s="27" t="s">
        <v>721</v>
      </c>
      <c r="J532" s="27">
        <v>6.9</v>
      </c>
      <c r="K532" s="219">
        <v>1.36</v>
      </c>
      <c r="L532" s="51">
        <v>0.19710144927536233</v>
      </c>
      <c r="M532" s="213">
        <v>2</v>
      </c>
      <c r="N532" s="27">
        <v>25.6</v>
      </c>
      <c r="O532" s="27">
        <v>7.45</v>
      </c>
      <c r="P532" s="52">
        <v>0.91166955771095093</v>
      </c>
      <c r="Q532" s="27" t="s">
        <v>811</v>
      </c>
      <c r="R532" s="27" t="s">
        <v>811</v>
      </c>
      <c r="S532" s="27" t="s">
        <v>811</v>
      </c>
      <c r="T532" s="27" t="s">
        <v>811</v>
      </c>
      <c r="U532" s="27" t="s">
        <v>811</v>
      </c>
      <c r="V532" s="27" t="s">
        <v>811</v>
      </c>
      <c r="W532" s="189"/>
    </row>
    <row r="533" spans="1:24">
      <c r="A533" s="18">
        <v>117</v>
      </c>
      <c r="B533" s="27" t="s">
        <v>232</v>
      </c>
      <c r="C533" s="47">
        <v>43314</v>
      </c>
      <c r="D533" s="27" t="s">
        <v>1725</v>
      </c>
      <c r="E533" s="50">
        <v>0.32291666666666669</v>
      </c>
      <c r="F533" s="27" t="s">
        <v>1722</v>
      </c>
      <c r="G533" s="27">
        <v>1</v>
      </c>
      <c r="H533" s="27" t="s">
        <v>1656</v>
      </c>
      <c r="I533" s="27" t="s">
        <v>721</v>
      </c>
      <c r="J533" s="27">
        <v>6.9</v>
      </c>
      <c r="K533" s="219">
        <v>1.36</v>
      </c>
      <c r="L533" s="51">
        <v>0.19710144927536233</v>
      </c>
      <c r="M533" s="213">
        <v>4</v>
      </c>
      <c r="N533" s="27">
        <v>16.2</v>
      </c>
      <c r="O533" s="27">
        <v>0.12</v>
      </c>
      <c r="P533" s="52">
        <v>1.2211296130555657E-2</v>
      </c>
      <c r="Q533" s="27" t="s">
        <v>811</v>
      </c>
      <c r="R533" s="27" t="s">
        <v>811</v>
      </c>
      <c r="S533" s="27" t="s">
        <v>811</v>
      </c>
      <c r="T533" s="27" t="s">
        <v>811</v>
      </c>
      <c r="U533" s="27" t="s">
        <v>811</v>
      </c>
      <c r="V533" s="27" t="s">
        <v>811</v>
      </c>
      <c r="W533" s="188"/>
    </row>
    <row r="534" spans="1:24">
      <c r="A534" s="18">
        <v>118</v>
      </c>
      <c r="B534" s="27" t="s">
        <v>232</v>
      </c>
      <c r="C534" s="47">
        <v>43314</v>
      </c>
      <c r="D534" s="27" t="s">
        <v>1725</v>
      </c>
      <c r="E534" s="50">
        <v>0.32291666666666669</v>
      </c>
      <c r="F534" s="27" t="s">
        <v>1722</v>
      </c>
      <c r="G534" s="27">
        <v>1</v>
      </c>
      <c r="H534" s="27" t="s">
        <v>1656</v>
      </c>
      <c r="I534" s="27" t="s">
        <v>721</v>
      </c>
      <c r="J534" s="27">
        <v>6.9</v>
      </c>
      <c r="K534" s="219">
        <v>1.36</v>
      </c>
      <c r="L534" s="51">
        <v>0.19710144927536233</v>
      </c>
      <c r="M534" s="213">
        <v>6</v>
      </c>
      <c r="N534" s="27">
        <v>10.4</v>
      </c>
      <c r="O534" s="27">
        <v>0.06</v>
      </c>
      <c r="P534" s="52">
        <v>5.3666350108102084E-3</v>
      </c>
      <c r="Q534" s="27" t="s">
        <v>811</v>
      </c>
      <c r="R534" s="27" t="s">
        <v>811</v>
      </c>
      <c r="S534" s="24">
        <v>8.9377100805928951</v>
      </c>
      <c r="T534" s="49">
        <v>186.1215052019997</v>
      </c>
      <c r="U534" s="24">
        <v>16.540506329113924</v>
      </c>
      <c r="V534" s="24">
        <v>14.42649367088608</v>
      </c>
      <c r="W534" s="188"/>
    </row>
    <row r="535" spans="1:24">
      <c r="A535" s="18">
        <v>119</v>
      </c>
      <c r="B535" s="27" t="s">
        <v>232</v>
      </c>
      <c r="C535" s="47">
        <v>43314</v>
      </c>
      <c r="D535" s="27" t="s">
        <v>1725</v>
      </c>
      <c r="E535" s="50">
        <v>0.32291666666666669</v>
      </c>
      <c r="F535" s="27" t="s">
        <v>1722</v>
      </c>
      <c r="G535" s="27">
        <v>1</v>
      </c>
      <c r="H535" s="27" t="s">
        <v>1656</v>
      </c>
      <c r="I535" s="27" t="s">
        <v>721</v>
      </c>
      <c r="J535" s="27">
        <v>6.9</v>
      </c>
      <c r="K535" s="219">
        <v>1.36</v>
      </c>
      <c r="L535" s="51">
        <v>0.19710144927536233</v>
      </c>
      <c r="M535" s="213">
        <v>6.4</v>
      </c>
      <c r="N535" s="27" t="s">
        <v>815</v>
      </c>
      <c r="O535" s="27" t="s">
        <v>815</v>
      </c>
      <c r="P535" s="48" t="s">
        <v>815</v>
      </c>
      <c r="Q535" s="22">
        <v>6.69</v>
      </c>
      <c r="R535" s="23">
        <v>73.400000000000006</v>
      </c>
      <c r="S535" s="27" t="s">
        <v>811</v>
      </c>
      <c r="T535" s="27" t="s">
        <v>811</v>
      </c>
      <c r="U535" s="27" t="s">
        <v>811</v>
      </c>
      <c r="V535" s="27" t="s">
        <v>811</v>
      </c>
      <c r="W535" s="189"/>
    </row>
    <row r="536" spans="1:24" s="104" customFormat="1">
      <c r="A536" s="96">
        <v>120</v>
      </c>
      <c r="B536" s="287" t="s">
        <v>1699</v>
      </c>
      <c r="C536" s="286">
        <v>43328</v>
      </c>
      <c r="D536" s="287" t="s">
        <v>815</v>
      </c>
      <c r="E536" s="287" t="s">
        <v>815</v>
      </c>
      <c r="F536" s="287" t="s">
        <v>815</v>
      </c>
      <c r="G536" s="287" t="s">
        <v>815</v>
      </c>
      <c r="H536" s="287" t="s">
        <v>815</v>
      </c>
      <c r="I536" s="287" t="s">
        <v>815</v>
      </c>
      <c r="J536" s="287" t="s">
        <v>815</v>
      </c>
      <c r="K536" s="290" t="s">
        <v>815</v>
      </c>
      <c r="L536" s="311" t="s">
        <v>815</v>
      </c>
      <c r="M536" s="292" t="s">
        <v>815</v>
      </c>
      <c r="N536" s="287" t="s">
        <v>815</v>
      </c>
      <c r="O536" s="287" t="s">
        <v>815</v>
      </c>
      <c r="P536" s="316" t="s">
        <v>815</v>
      </c>
      <c r="Q536" s="99">
        <v>7.11</v>
      </c>
      <c r="R536" s="100">
        <v>64.3</v>
      </c>
      <c r="S536" s="103">
        <v>4.8535600204850908</v>
      </c>
      <c r="T536" s="297">
        <v>145.38376705850561</v>
      </c>
      <c r="U536" s="103">
        <v>40.558227848101268</v>
      </c>
      <c r="V536" s="103">
        <v>19.76477215189874</v>
      </c>
      <c r="W536" s="315"/>
      <c r="X536" s="262"/>
    </row>
    <row r="537" spans="1:24" s="104" customFormat="1">
      <c r="A537" s="96">
        <v>121</v>
      </c>
      <c r="B537" s="287" t="s">
        <v>1700</v>
      </c>
      <c r="C537" s="286">
        <v>43328</v>
      </c>
      <c r="D537" s="287" t="s">
        <v>815</v>
      </c>
      <c r="E537" s="287" t="s">
        <v>815</v>
      </c>
      <c r="F537" s="287" t="s">
        <v>815</v>
      </c>
      <c r="G537" s="287" t="s">
        <v>815</v>
      </c>
      <c r="H537" s="287" t="s">
        <v>815</v>
      </c>
      <c r="I537" s="287" t="s">
        <v>815</v>
      </c>
      <c r="J537" s="287" t="s">
        <v>815</v>
      </c>
      <c r="K537" s="290" t="s">
        <v>815</v>
      </c>
      <c r="L537" s="311" t="s">
        <v>815</v>
      </c>
      <c r="M537" s="292" t="s">
        <v>815</v>
      </c>
      <c r="N537" s="287" t="s">
        <v>815</v>
      </c>
      <c r="O537" s="287" t="s">
        <v>815</v>
      </c>
      <c r="P537" s="316" t="s">
        <v>815</v>
      </c>
      <c r="Q537" s="99">
        <v>7.12</v>
      </c>
      <c r="R537" s="100">
        <v>42.29999999999999</v>
      </c>
      <c r="S537" s="103">
        <v>7.8991733458761137</v>
      </c>
      <c r="T537" s="297">
        <v>195.54590730982298</v>
      </c>
      <c r="U537" s="103">
        <v>154.07594936708861</v>
      </c>
      <c r="V537" s="103">
        <v>66.094050632911348</v>
      </c>
      <c r="W537" s="315"/>
      <c r="X537" s="262"/>
    </row>
    <row r="538" spans="1:24" s="104" customFormat="1">
      <c r="A538" s="96">
        <v>122</v>
      </c>
      <c r="B538" s="287" t="s">
        <v>1701</v>
      </c>
      <c r="C538" s="286">
        <v>43328</v>
      </c>
      <c r="D538" s="287" t="s">
        <v>815</v>
      </c>
      <c r="E538" s="287" t="s">
        <v>815</v>
      </c>
      <c r="F538" s="287" t="s">
        <v>815</v>
      </c>
      <c r="G538" s="287" t="s">
        <v>815</v>
      </c>
      <c r="H538" s="287" t="s">
        <v>815</v>
      </c>
      <c r="I538" s="287" t="s">
        <v>815</v>
      </c>
      <c r="J538" s="287" t="s">
        <v>815</v>
      </c>
      <c r="K538" s="290" t="s">
        <v>815</v>
      </c>
      <c r="L538" s="311" t="s">
        <v>815</v>
      </c>
      <c r="M538" s="292" t="s">
        <v>815</v>
      </c>
      <c r="N538" s="287" t="s">
        <v>815</v>
      </c>
      <c r="O538" s="287" t="s">
        <v>815</v>
      </c>
      <c r="P538" s="316" t="s">
        <v>815</v>
      </c>
      <c r="Q538" s="99">
        <v>6.63</v>
      </c>
      <c r="R538" s="100">
        <v>25.700000000000003</v>
      </c>
      <c r="S538" s="103">
        <v>5.5879802867427024</v>
      </c>
      <c r="T538" s="297">
        <v>159.97638967707064</v>
      </c>
      <c r="U538" s="103">
        <v>36.253164556962027</v>
      </c>
      <c r="V538" s="103">
        <v>3.8428354430379832</v>
      </c>
      <c r="W538" s="315"/>
      <c r="X538" s="262"/>
    </row>
    <row r="539" spans="1:24" s="104" customFormat="1">
      <c r="A539" s="96">
        <v>123</v>
      </c>
      <c r="B539" s="287" t="s">
        <v>1702</v>
      </c>
      <c r="C539" s="286">
        <v>43328</v>
      </c>
      <c r="D539" s="287" t="s">
        <v>815</v>
      </c>
      <c r="E539" s="287" t="s">
        <v>815</v>
      </c>
      <c r="F539" s="287" t="s">
        <v>815</v>
      </c>
      <c r="G539" s="287" t="s">
        <v>815</v>
      </c>
      <c r="H539" s="287" t="s">
        <v>815</v>
      </c>
      <c r="I539" s="287" t="s">
        <v>815</v>
      </c>
      <c r="J539" s="287" t="s">
        <v>815</v>
      </c>
      <c r="K539" s="290" t="s">
        <v>815</v>
      </c>
      <c r="L539" s="311" t="s">
        <v>815</v>
      </c>
      <c r="M539" s="292" t="s">
        <v>815</v>
      </c>
      <c r="N539" s="287" t="s">
        <v>815</v>
      </c>
      <c r="O539" s="287" t="s">
        <v>815</v>
      </c>
      <c r="P539" s="316" t="s">
        <v>815</v>
      </c>
      <c r="Q539" s="99">
        <v>7.1</v>
      </c>
      <c r="R539" s="100">
        <v>45.1</v>
      </c>
      <c r="S539" s="103">
        <v>2.9696123809546942</v>
      </c>
      <c r="T539" s="297">
        <v>28.034760167544928</v>
      </c>
      <c r="U539" s="103">
        <v>5.7778481012658229</v>
      </c>
      <c r="V539" s="103">
        <v>7.199651898734178</v>
      </c>
      <c r="W539" s="314"/>
      <c r="X539" s="262"/>
    </row>
    <row r="540" spans="1:24" s="104" customFormat="1">
      <c r="A540" s="96">
        <v>124</v>
      </c>
      <c r="B540" s="287" t="s">
        <v>1716</v>
      </c>
      <c r="C540" s="286">
        <v>43328</v>
      </c>
      <c r="D540" s="287" t="s">
        <v>815</v>
      </c>
      <c r="E540" s="287" t="s">
        <v>815</v>
      </c>
      <c r="F540" s="287" t="s">
        <v>815</v>
      </c>
      <c r="G540" s="287" t="s">
        <v>815</v>
      </c>
      <c r="H540" s="287" t="s">
        <v>815</v>
      </c>
      <c r="I540" s="287" t="s">
        <v>815</v>
      </c>
      <c r="J540" s="287" t="s">
        <v>815</v>
      </c>
      <c r="K540" s="290" t="s">
        <v>815</v>
      </c>
      <c r="L540" s="311" t="s">
        <v>815</v>
      </c>
      <c r="M540" s="292" t="s">
        <v>815</v>
      </c>
      <c r="N540" s="287" t="s">
        <v>815</v>
      </c>
      <c r="O540" s="287" t="s">
        <v>815</v>
      </c>
      <c r="P540" s="316" t="s">
        <v>815</v>
      </c>
      <c r="Q540" s="99">
        <v>6.18</v>
      </c>
      <c r="R540" s="100">
        <v>18.7</v>
      </c>
      <c r="S540" s="103">
        <v>1.788153691757665</v>
      </c>
      <c r="T540" s="297">
        <v>111.33431428185379</v>
      </c>
      <c r="U540" s="103">
        <v>78.397468354430373</v>
      </c>
      <c r="V540" s="103">
        <v>20.947531645569629</v>
      </c>
      <c r="W540" s="314"/>
      <c r="X540" s="262"/>
    </row>
    <row r="541" spans="1:24" s="104" customFormat="1">
      <c r="A541" s="96">
        <v>125</v>
      </c>
      <c r="B541" s="287" t="s">
        <v>1717</v>
      </c>
      <c r="C541" s="286">
        <v>43328</v>
      </c>
      <c r="D541" s="287" t="s">
        <v>815</v>
      </c>
      <c r="E541" s="287" t="s">
        <v>815</v>
      </c>
      <c r="F541" s="287" t="s">
        <v>815</v>
      </c>
      <c r="G541" s="287" t="s">
        <v>815</v>
      </c>
      <c r="H541" s="287" t="s">
        <v>815</v>
      </c>
      <c r="I541" s="287" t="s">
        <v>815</v>
      </c>
      <c r="J541" s="287" t="s">
        <v>815</v>
      </c>
      <c r="K541" s="290" t="s">
        <v>815</v>
      </c>
      <c r="L541" s="311" t="s">
        <v>815</v>
      </c>
      <c r="M541" s="292" t="s">
        <v>815</v>
      </c>
      <c r="N541" s="287" t="s">
        <v>815</v>
      </c>
      <c r="O541" s="287" t="s">
        <v>815</v>
      </c>
      <c r="P541" s="316" t="s">
        <v>815</v>
      </c>
      <c r="Q541" s="99">
        <v>6.88</v>
      </c>
      <c r="R541" s="100">
        <v>72</v>
      </c>
      <c r="S541" s="103">
        <v>21.651917378337714</v>
      </c>
      <c r="T541" s="297">
        <v>180.95328469125789</v>
      </c>
      <c r="U541" s="103">
        <v>98.336708860759501</v>
      </c>
      <c r="V541" s="103">
        <v>117.17929113924046</v>
      </c>
      <c r="W541" s="315"/>
      <c r="X541" s="262"/>
    </row>
    <row r="542" spans="1:24" s="104" customFormat="1">
      <c r="A542" s="96">
        <v>126</v>
      </c>
      <c r="B542" s="263" t="s">
        <v>801</v>
      </c>
      <c r="C542" s="286">
        <v>43328</v>
      </c>
      <c r="D542" s="263" t="s">
        <v>1726</v>
      </c>
      <c r="E542" s="309">
        <v>0.31597222222222221</v>
      </c>
      <c r="F542" s="263" t="s">
        <v>721</v>
      </c>
      <c r="G542" s="263">
        <v>2</v>
      </c>
      <c r="H542" s="263" t="s">
        <v>1393</v>
      </c>
      <c r="I542" s="263" t="s">
        <v>721</v>
      </c>
      <c r="J542" s="263">
        <v>6.3</v>
      </c>
      <c r="K542" s="310">
        <v>1.6</v>
      </c>
      <c r="L542" s="311">
        <v>0.25396825396825401</v>
      </c>
      <c r="M542" s="312">
        <v>0.5</v>
      </c>
      <c r="N542" s="263">
        <v>26.4</v>
      </c>
      <c r="O542" s="263">
        <v>7.78</v>
      </c>
      <c r="P542" s="313">
        <v>0.96599267937562316</v>
      </c>
      <c r="Q542" s="99">
        <v>6.82</v>
      </c>
      <c r="R542" s="100">
        <v>9.1999999999999993</v>
      </c>
      <c r="S542" s="103">
        <v>1.0218021095758087</v>
      </c>
      <c r="T542" s="297">
        <v>26.210682340224295</v>
      </c>
      <c r="U542" s="103">
        <v>75.678481012658239</v>
      </c>
      <c r="V542" s="238">
        <v>2.5000000000000001E-2</v>
      </c>
      <c r="W542" s="315"/>
      <c r="X542" s="262"/>
    </row>
    <row r="543" spans="1:24">
      <c r="A543" s="18">
        <v>127</v>
      </c>
      <c r="B543" s="27" t="s">
        <v>801</v>
      </c>
      <c r="C543" s="47">
        <v>43328</v>
      </c>
      <c r="D543" s="27" t="s">
        <v>1726</v>
      </c>
      <c r="E543" s="50">
        <v>0.31597222222222221</v>
      </c>
      <c r="F543" s="27" t="s">
        <v>721</v>
      </c>
      <c r="G543" s="27">
        <v>2</v>
      </c>
      <c r="H543" s="27" t="s">
        <v>1393</v>
      </c>
      <c r="I543" s="27" t="s">
        <v>721</v>
      </c>
      <c r="J543" s="27">
        <v>6.3</v>
      </c>
      <c r="K543" s="219">
        <v>1.6</v>
      </c>
      <c r="L543" s="51">
        <v>0.25396825396825401</v>
      </c>
      <c r="M543" s="213">
        <v>1</v>
      </c>
      <c r="N543" s="27">
        <v>26.5</v>
      </c>
      <c r="O543" s="27">
        <v>7.6</v>
      </c>
      <c r="P543" s="52">
        <v>0.94534900142031641</v>
      </c>
      <c r="Q543" s="27" t="s">
        <v>811</v>
      </c>
      <c r="R543" s="27" t="s">
        <v>811</v>
      </c>
      <c r="S543" s="27" t="s">
        <v>811</v>
      </c>
      <c r="T543" s="27" t="s">
        <v>811</v>
      </c>
      <c r="U543" s="27" t="s">
        <v>811</v>
      </c>
      <c r="V543" s="27" t="s">
        <v>811</v>
      </c>
      <c r="W543" s="188"/>
    </row>
    <row r="544" spans="1:24">
      <c r="A544" s="18">
        <v>128</v>
      </c>
      <c r="B544" s="27" t="s">
        <v>801</v>
      </c>
      <c r="C544" s="47">
        <v>43328</v>
      </c>
      <c r="D544" s="27" t="s">
        <v>1726</v>
      </c>
      <c r="E544" s="50">
        <v>0.31597222222222221</v>
      </c>
      <c r="F544" s="27" t="s">
        <v>721</v>
      </c>
      <c r="G544" s="27">
        <v>2</v>
      </c>
      <c r="H544" s="27" t="s">
        <v>1393</v>
      </c>
      <c r="I544" s="27" t="s">
        <v>721</v>
      </c>
      <c r="J544" s="27">
        <v>6.3</v>
      </c>
      <c r="K544" s="219">
        <v>1.6</v>
      </c>
      <c r="L544" s="51">
        <v>0.25396825396825401</v>
      </c>
      <c r="M544" s="213">
        <v>1.5</v>
      </c>
      <c r="N544" s="27">
        <v>26.5</v>
      </c>
      <c r="O544" s="27">
        <v>7.61</v>
      </c>
      <c r="P544" s="52">
        <v>0.94659288168534317</v>
      </c>
      <c r="Q544" s="27" t="s">
        <v>811</v>
      </c>
      <c r="R544" s="27" t="s">
        <v>811</v>
      </c>
      <c r="S544" s="27" t="s">
        <v>811</v>
      </c>
      <c r="T544" s="27" t="s">
        <v>811</v>
      </c>
      <c r="U544" s="27" t="s">
        <v>811</v>
      </c>
      <c r="V544" s="27" t="s">
        <v>811</v>
      </c>
      <c r="W544" s="189"/>
    </row>
    <row r="545" spans="1:24">
      <c r="A545" s="18">
        <v>129</v>
      </c>
      <c r="B545" s="27" t="s">
        <v>801</v>
      </c>
      <c r="C545" s="47">
        <v>43328</v>
      </c>
      <c r="D545" s="27" t="s">
        <v>1726</v>
      </c>
      <c r="E545" s="50">
        <v>0.31597222222222221</v>
      </c>
      <c r="F545" s="27" t="s">
        <v>721</v>
      </c>
      <c r="G545" s="27">
        <v>2</v>
      </c>
      <c r="H545" s="27" t="s">
        <v>1393</v>
      </c>
      <c r="I545" s="27" t="s">
        <v>721</v>
      </c>
      <c r="J545" s="27">
        <v>6.3</v>
      </c>
      <c r="K545" s="219">
        <v>1.6</v>
      </c>
      <c r="L545" s="51">
        <v>0.25396825396825401</v>
      </c>
      <c r="M545" s="213">
        <v>2</v>
      </c>
      <c r="N545" s="27">
        <v>26.5</v>
      </c>
      <c r="O545" s="27">
        <v>7.3</v>
      </c>
      <c r="P545" s="52">
        <v>0.90803259346951448</v>
      </c>
      <c r="Q545" s="27" t="s">
        <v>811</v>
      </c>
      <c r="R545" s="27" t="s">
        <v>811</v>
      </c>
      <c r="S545" s="27" t="s">
        <v>811</v>
      </c>
      <c r="T545" s="27" t="s">
        <v>811</v>
      </c>
      <c r="U545" s="27" t="s">
        <v>811</v>
      </c>
      <c r="V545" s="27" t="s">
        <v>811</v>
      </c>
      <c r="W545" s="188"/>
    </row>
    <row r="546" spans="1:24">
      <c r="A546" s="18">
        <v>130</v>
      </c>
      <c r="B546" s="27" t="s">
        <v>801</v>
      </c>
      <c r="C546" s="47">
        <v>43328</v>
      </c>
      <c r="D546" s="27" t="s">
        <v>1726</v>
      </c>
      <c r="E546" s="50">
        <v>0.31597222222222221</v>
      </c>
      <c r="F546" s="27" t="s">
        <v>721</v>
      </c>
      <c r="G546" s="27">
        <v>2</v>
      </c>
      <c r="H546" s="27" t="s">
        <v>1393</v>
      </c>
      <c r="I546" s="27" t="s">
        <v>721</v>
      </c>
      <c r="J546" s="27">
        <v>6.3</v>
      </c>
      <c r="K546" s="219">
        <v>1.6</v>
      </c>
      <c r="L546" s="51">
        <v>0.25396825396825401</v>
      </c>
      <c r="M546" s="213">
        <v>2.5</v>
      </c>
      <c r="N546" s="27">
        <v>26.5</v>
      </c>
      <c r="O546" s="27">
        <v>7.6</v>
      </c>
      <c r="P546" s="52">
        <v>0.94534900142031641</v>
      </c>
      <c r="Q546" s="27" t="s">
        <v>811</v>
      </c>
      <c r="R546" s="27" t="s">
        <v>811</v>
      </c>
      <c r="S546" s="27" t="s">
        <v>811</v>
      </c>
      <c r="T546" s="27" t="s">
        <v>811</v>
      </c>
      <c r="U546" s="27" t="s">
        <v>811</v>
      </c>
      <c r="V546" s="27" t="s">
        <v>811</v>
      </c>
      <c r="W546" s="189"/>
    </row>
    <row r="547" spans="1:24">
      <c r="A547" s="18">
        <v>131</v>
      </c>
      <c r="B547" s="27" t="s">
        <v>801</v>
      </c>
      <c r="C547" s="47">
        <v>43328</v>
      </c>
      <c r="D547" s="27" t="s">
        <v>1726</v>
      </c>
      <c r="E547" s="50">
        <v>0.31597222222222221</v>
      </c>
      <c r="F547" s="27" t="s">
        <v>721</v>
      </c>
      <c r="G547" s="27">
        <v>2</v>
      </c>
      <c r="H547" s="27" t="s">
        <v>1393</v>
      </c>
      <c r="I547" s="27" t="s">
        <v>721</v>
      </c>
      <c r="J547" s="27">
        <v>6.3</v>
      </c>
      <c r="K547" s="219">
        <v>1.6</v>
      </c>
      <c r="L547" s="51">
        <v>0.25396825396825401</v>
      </c>
      <c r="M547" s="213">
        <v>3</v>
      </c>
      <c r="N547" s="27">
        <v>26.4</v>
      </c>
      <c r="O547" s="27">
        <v>6.15</v>
      </c>
      <c r="P547" s="52">
        <v>0.76360603832391805</v>
      </c>
      <c r="Q547" s="27" t="s">
        <v>811</v>
      </c>
      <c r="R547" s="27" t="s">
        <v>811</v>
      </c>
      <c r="S547" s="27" t="s">
        <v>811</v>
      </c>
      <c r="T547" s="27" t="s">
        <v>811</v>
      </c>
      <c r="U547" s="27" t="s">
        <v>811</v>
      </c>
      <c r="V547" s="27" t="s">
        <v>811</v>
      </c>
      <c r="W547" s="188"/>
    </row>
    <row r="548" spans="1:24">
      <c r="A548" s="18">
        <v>132</v>
      </c>
      <c r="B548" s="27" t="s">
        <v>801</v>
      </c>
      <c r="C548" s="47">
        <v>43328</v>
      </c>
      <c r="D548" s="27" t="s">
        <v>1726</v>
      </c>
      <c r="E548" s="50">
        <v>0.31597222222222221</v>
      </c>
      <c r="F548" s="27" t="s">
        <v>721</v>
      </c>
      <c r="G548" s="27">
        <v>2</v>
      </c>
      <c r="H548" s="27" t="s">
        <v>1393</v>
      </c>
      <c r="I548" s="27" t="s">
        <v>721</v>
      </c>
      <c r="J548" s="27">
        <v>6.3</v>
      </c>
      <c r="K548" s="219">
        <v>1.6</v>
      </c>
      <c r="L548" s="51">
        <v>0.25396825396825401</v>
      </c>
      <c r="M548" s="213">
        <v>3.5</v>
      </c>
      <c r="N548" s="27">
        <v>26.2</v>
      </c>
      <c r="O548" s="27">
        <v>5.26</v>
      </c>
      <c r="P548" s="52">
        <v>0.65074095156039735</v>
      </c>
      <c r="Q548" s="27" t="s">
        <v>811</v>
      </c>
      <c r="R548" s="27" t="s">
        <v>811</v>
      </c>
      <c r="S548" s="27" t="s">
        <v>811</v>
      </c>
      <c r="T548" s="27" t="s">
        <v>811</v>
      </c>
      <c r="U548" s="27" t="s">
        <v>811</v>
      </c>
      <c r="V548" s="27" t="s">
        <v>811</v>
      </c>
      <c r="W548" s="189"/>
    </row>
    <row r="549" spans="1:24">
      <c r="A549" s="18">
        <v>133</v>
      </c>
      <c r="B549" s="27" t="s">
        <v>801</v>
      </c>
      <c r="C549" s="47">
        <v>43328</v>
      </c>
      <c r="D549" s="27" t="s">
        <v>1726</v>
      </c>
      <c r="E549" s="50">
        <v>0.31597222222222221</v>
      </c>
      <c r="F549" s="27" t="s">
        <v>721</v>
      </c>
      <c r="G549" s="27">
        <v>2</v>
      </c>
      <c r="H549" s="27" t="s">
        <v>1393</v>
      </c>
      <c r="I549" s="27" t="s">
        <v>721</v>
      </c>
      <c r="J549" s="27">
        <v>6.3</v>
      </c>
      <c r="K549" s="219">
        <v>1.6</v>
      </c>
      <c r="L549" s="51">
        <v>0.25396825396825401</v>
      </c>
      <c r="M549" s="213">
        <v>4</v>
      </c>
      <c r="N549" s="27">
        <v>26</v>
      </c>
      <c r="O549" s="27">
        <v>4.38</v>
      </c>
      <c r="P549" s="52">
        <v>0.53990880019092657</v>
      </c>
      <c r="Q549" s="27" t="s">
        <v>811</v>
      </c>
      <c r="R549" s="27" t="s">
        <v>811</v>
      </c>
      <c r="S549" s="27" t="s">
        <v>811</v>
      </c>
      <c r="T549" s="27" t="s">
        <v>811</v>
      </c>
      <c r="U549" s="27" t="s">
        <v>811</v>
      </c>
      <c r="V549" s="27" t="s">
        <v>811</v>
      </c>
      <c r="W549" s="189"/>
    </row>
    <row r="550" spans="1:24">
      <c r="A550" s="18">
        <v>134</v>
      </c>
      <c r="B550" s="27" t="s">
        <v>801</v>
      </c>
      <c r="C550" s="47">
        <v>43328</v>
      </c>
      <c r="D550" s="27" t="s">
        <v>1726</v>
      </c>
      <c r="E550" s="50">
        <v>0.31597222222222221</v>
      </c>
      <c r="F550" s="27" t="s">
        <v>721</v>
      </c>
      <c r="G550" s="27">
        <v>2</v>
      </c>
      <c r="H550" s="27" t="s">
        <v>1393</v>
      </c>
      <c r="I550" s="27" t="s">
        <v>721</v>
      </c>
      <c r="J550" s="27">
        <v>6.3</v>
      </c>
      <c r="K550" s="219">
        <v>1.6</v>
      </c>
      <c r="L550" s="51">
        <v>0.25396825396825401</v>
      </c>
      <c r="M550" s="213">
        <v>4.5</v>
      </c>
      <c r="N550" s="27">
        <v>25.7</v>
      </c>
      <c r="O550" s="27">
        <v>2.27</v>
      </c>
      <c r="P550" s="52">
        <v>0.27829150129042968</v>
      </c>
      <c r="Q550" s="27" t="s">
        <v>811</v>
      </c>
      <c r="R550" s="27" t="s">
        <v>811</v>
      </c>
      <c r="S550" s="27" t="s">
        <v>811</v>
      </c>
      <c r="T550" s="27" t="s">
        <v>811</v>
      </c>
      <c r="U550" s="27" t="s">
        <v>811</v>
      </c>
      <c r="V550" s="27" t="s">
        <v>811</v>
      </c>
      <c r="W550" s="189"/>
    </row>
    <row r="551" spans="1:24">
      <c r="A551" s="18">
        <v>135</v>
      </c>
      <c r="B551" s="27" t="s">
        <v>801</v>
      </c>
      <c r="C551" s="47">
        <v>43328</v>
      </c>
      <c r="D551" s="27" t="s">
        <v>1726</v>
      </c>
      <c r="E551" s="50">
        <v>0.31597222222222221</v>
      </c>
      <c r="F551" s="27" t="s">
        <v>721</v>
      </c>
      <c r="G551" s="27">
        <v>2</v>
      </c>
      <c r="H551" s="27" t="s">
        <v>1393</v>
      </c>
      <c r="I551" s="27" t="s">
        <v>721</v>
      </c>
      <c r="J551" s="27">
        <v>6.3</v>
      </c>
      <c r="K551" s="219">
        <v>1.6</v>
      </c>
      <c r="L551" s="51">
        <v>0.25396825396825401</v>
      </c>
      <c r="M551" s="213">
        <v>5</v>
      </c>
      <c r="N551" s="27">
        <v>25.5</v>
      </c>
      <c r="O551" s="27">
        <v>1.02</v>
      </c>
      <c r="P551" s="52">
        <v>0.1245911955016348</v>
      </c>
      <c r="Q551" s="27" t="s">
        <v>811</v>
      </c>
      <c r="R551" s="27" t="s">
        <v>811</v>
      </c>
      <c r="S551" s="27" t="s">
        <v>811</v>
      </c>
      <c r="T551" s="27" t="s">
        <v>811</v>
      </c>
      <c r="U551" s="27" t="s">
        <v>811</v>
      </c>
      <c r="V551" s="27" t="s">
        <v>811</v>
      </c>
      <c r="W551" s="188"/>
    </row>
    <row r="552" spans="1:24">
      <c r="A552" s="18">
        <v>136</v>
      </c>
      <c r="B552" s="27" t="s">
        <v>801</v>
      </c>
      <c r="C552" s="47">
        <v>43328</v>
      </c>
      <c r="D552" s="27" t="s">
        <v>1726</v>
      </c>
      <c r="E552" s="50">
        <v>0.31597222222222221</v>
      </c>
      <c r="F552" s="27" t="s">
        <v>721</v>
      </c>
      <c r="G552" s="27">
        <v>2</v>
      </c>
      <c r="H552" s="27" t="s">
        <v>1393</v>
      </c>
      <c r="I552" s="27" t="s">
        <v>721</v>
      </c>
      <c r="J552" s="27">
        <v>6.3</v>
      </c>
      <c r="K552" s="219">
        <v>1.6</v>
      </c>
      <c r="L552" s="51">
        <v>0.25396825396825401</v>
      </c>
      <c r="M552" s="213">
        <v>5.5</v>
      </c>
      <c r="N552" s="27">
        <v>25.2</v>
      </c>
      <c r="O552" s="27">
        <v>0.17</v>
      </c>
      <c r="P552" s="52">
        <v>2.0651304850409464E-2</v>
      </c>
      <c r="Q552" s="22">
        <v>6.32</v>
      </c>
      <c r="R552" s="23">
        <v>43</v>
      </c>
      <c r="S552" s="24">
        <v>59.133652258570592</v>
      </c>
      <c r="T552" s="49">
        <v>423.25162275368194</v>
      </c>
      <c r="U552" s="24">
        <v>43.050632911392398</v>
      </c>
      <c r="V552" s="24">
        <v>225.4493670886076</v>
      </c>
      <c r="W552" s="189"/>
    </row>
    <row r="553" spans="1:24">
      <c r="A553" s="18">
        <v>137</v>
      </c>
      <c r="B553" s="27" t="s">
        <v>801</v>
      </c>
      <c r="C553" s="47">
        <v>43328</v>
      </c>
      <c r="D553" s="27" t="s">
        <v>1726</v>
      </c>
      <c r="E553" s="50">
        <v>0.31597222222222221</v>
      </c>
      <c r="F553" s="27" t="s">
        <v>721</v>
      </c>
      <c r="G553" s="27">
        <v>2</v>
      </c>
      <c r="H553" s="27" t="s">
        <v>1393</v>
      </c>
      <c r="I553" s="27" t="s">
        <v>721</v>
      </c>
      <c r="J553" s="27">
        <v>6.3</v>
      </c>
      <c r="K553" s="219">
        <v>1.6</v>
      </c>
      <c r="L553" s="51">
        <v>0.25396825396825401</v>
      </c>
      <c r="M553" s="213">
        <v>6</v>
      </c>
      <c r="N553" s="27">
        <v>23.1</v>
      </c>
      <c r="O553" s="27">
        <v>0.18</v>
      </c>
      <c r="P553" s="52">
        <v>2.1026303299344525E-2</v>
      </c>
      <c r="Q553" s="27" t="s">
        <v>811</v>
      </c>
      <c r="R553" s="27" t="s">
        <v>811</v>
      </c>
      <c r="S553" s="27" t="s">
        <v>811</v>
      </c>
      <c r="T553" s="27" t="s">
        <v>811</v>
      </c>
      <c r="U553" s="27" t="s">
        <v>811</v>
      </c>
      <c r="V553" s="27" t="s">
        <v>811</v>
      </c>
      <c r="W553" s="189"/>
    </row>
    <row r="554" spans="1:24" s="104" customFormat="1">
      <c r="A554" s="96">
        <v>138</v>
      </c>
      <c r="B554" s="263" t="s">
        <v>224</v>
      </c>
      <c r="C554" s="286">
        <v>43328</v>
      </c>
      <c r="D554" s="263" t="s">
        <v>1723</v>
      </c>
      <c r="E554" s="309">
        <v>0.30208333333333331</v>
      </c>
      <c r="F554" s="263" t="s">
        <v>721</v>
      </c>
      <c r="G554" s="263">
        <v>1</v>
      </c>
      <c r="H554" s="263" t="s">
        <v>1393</v>
      </c>
      <c r="I554" s="263" t="s">
        <v>721</v>
      </c>
      <c r="J554" s="263">
        <v>2.23</v>
      </c>
      <c r="K554" s="310">
        <v>2.23</v>
      </c>
      <c r="L554" s="311">
        <v>1</v>
      </c>
      <c r="M554" s="312">
        <v>0.5</v>
      </c>
      <c r="N554" s="263">
        <v>27.7</v>
      </c>
      <c r="O554" s="263">
        <v>6.96</v>
      </c>
      <c r="P554" s="313">
        <v>0.88454411352110085</v>
      </c>
      <c r="Q554" s="99">
        <v>5.72</v>
      </c>
      <c r="R554" s="100">
        <v>1.9</v>
      </c>
      <c r="S554" s="103">
        <v>0.47009962928637627</v>
      </c>
      <c r="T554" s="297">
        <v>24.082591541683556</v>
      </c>
      <c r="U554" s="103">
        <v>5.1320886075949366</v>
      </c>
      <c r="V554" s="103">
        <v>1.1060613924050637</v>
      </c>
      <c r="W554" s="315"/>
      <c r="X554" s="262"/>
    </row>
    <row r="555" spans="1:24" s="104" customFormat="1">
      <c r="A555" s="96">
        <v>139</v>
      </c>
      <c r="B555" s="263" t="s">
        <v>1707</v>
      </c>
      <c r="C555" s="286">
        <v>43328</v>
      </c>
      <c r="D555" s="263" t="s">
        <v>1727</v>
      </c>
      <c r="E555" s="309">
        <v>0.29166666666666669</v>
      </c>
      <c r="F555" s="263" t="s">
        <v>721</v>
      </c>
      <c r="G555" s="263">
        <v>2</v>
      </c>
      <c r="H555" s="263" t="s">
        <v>1656</v>
      </c>
      <c r="I555" s="263" t="s">
        <v>721</v>
      </c>
      <c r="J555" s="263">
        <v>10.6</v>
      </c>
      <c r="K555" s="310">
        <v>3.8</v>
      </c>
      <c r="L555" s="311">
        <v>0.35849056603773582</v>
      </c>
      <c r="M555" s="312">
        <v>0.5</v>
      </c>
      <c r="N555" s="263">
        <v>27.1</v>
      </c>
      <c r="O555" s="263">
        <v>7.5</v>
      </c>
      <c r="P555" s="313">
        <v>0.94302678120911254</v>
      </c>
      <c r="Q555" s="99">
        <v>6.89</v>
      </c>
      <c r="R555" s="100">
        <v>14.7</v>
      </c>
      <c r="S555" s="103">
        <v>0.70248895033336833</v>
      </c>
      <c r="T555" s="297">
        <v>28.794799999999999</v>
      </c>
      <c r="U555" s="103">
        <v>9.5051265822784803</v>
      </c>
      <c r="V555" s="238">
        <v>2.5000000000000001E-2</v>
      </c>
      <c r="W555" s="315"/>
      <c r="X555" s="262"/>
    </row>
    <row r="556" spans="1:24">
      <c r="A556" s="18">
        <v>140</v>
      </c>
      <c r="B556" s="27" t="s">
        <v>1707</v>
      </c>
      <c r="C556" s="47">
        <v>43328</v>
      </c>
      <c r="D556" s="27" t="s">
        <v>1727</v>
      </c>
      <c r="E556" s="50">
        <v>0.29166666666666669</v>
      </c>
      <c r="F556" s="27" t="s">
        <v>721</v>
      </c>
      <c r="G556" s="27">
        <v>2</v>
      </c>
      <c r="H556" s="27" t="s">
        <v>1656</v>
      </c>
      <c r="I556" s="27" t="s">
        <v>721</v>
      </c>
      <c r="J556" s="27">
        <v>10.6</v>
      </c>
      <c r="K556" s="219">
        <v>3.8</v>
      </c>
      <c r="L556" s="51">
        <v>0.35849056603773582</v>
      </c>
      <c r="M556" s="213">
        <v>2</v>
      </c>
      <c r="N556" s="27">
        <v>27.1</v>
      </c>
      <c r="O556" s="27">
        <v>7.85</v>
      </c>
      <c r="P556" s="52">
        <v>0.98703469766553775</v>
      </c>
      <c r="Q556" s="27" t="s">
        <v>811</v>
      </c>
      <c r="R556" s="27" t="s">
        <v>811</v>
      </c>
      <c r="S556" s="27" t="s">
        <v>811</v>
      </c>
      <c r="T556" s="27" t="s">
        <v>811</v>
      </c>
      <c r="U556" s="27" t="s">
        <v>811</v>
      </c>
      <c r="V556" s="27" t="s">
        <v>811</v>
      </c>
      <c r="W556" s="188"/>
    </row>
    <row r="557" spans="1:24">
      <c r="A557" s="18">
        <v>141</v>
      </c>
      <c r="B557" s="27" t="s">
        <v>1707</v>
      </c>
      <c r="C557" s="47">
        <v>43328</v>
      </c>
      <c r="D557" s="27" t="s">
        <v>1727</v>
      </c>
      <c r="E557" s="50">
        <v>0.29166666666666669</v>
      </c>
      <c r="F557" s="27" t="s">
        <v>721</v>
      </c>
      <c r="G557" s="27">
        <v>2</v>
      </c>
      <c r="H557" s="27" t="s">
        <v>1656</v>
      </c>
      <c r="I557" s="27" t="s">
        <v>721</v>
      </c>
      <c r="J557" s="27">
        <v>10.6</v>
      </c>
      <c r="K557" s="219">
        <v>3.8</v>
      </c>
      <c r="L557" s="51">
        <v>0.35849056603773582</v>
      </c>
      <c r="M557" s="213">
        <v>4</v>
      </c>
      <c r="N557" s="27">
        <v>25</v>
      </c>
      <c r="O557" s="27">
        <v>8.3000000000000007</v>
      </c>
      <c r="P557" s="52">
        <v>1.0045665421226135</v>
      </c>
      <c r="Q557" s="27" t="s">
        <v>811</v>
      </c>
      <c r="R557" s="27" t="s">
        <v>811</v>
      </c>
      <c r="S557" s="27" t="s">
        <v>811</v>
      </c>
      <c r="T557" s="27" t="s">
        <v>811</v>
      </c>
      <c r="U557" s="27" t="s">
        <v>811</v>
      </c>
      <c r="V557" s="27" t="s">
        <v>811</v>
      </c>
    </row>
    <row r="558" spans="1:24">
      <c r="A558" s="18">
        <v>142</v>
      </c>
      <c r="B558" s="27" t="s">
        <v>1707</v>
      </c>
      <c r="C558" s="47">
        <v>43328</v>
      </c>
      <c r="D558" s="27" t="s">
        <v>1727</v>
      </c>
      <c r="E558" s="50">
        <v>0.29166666666666669</v>
      </c>
      <c r="F558" s="27" t="s">
        <v>721</v>
      </c>
      <c r="G558" s="27">
        <v>2</v>
      </c>
      <c r="H558" s="27" t="s">
        <v>1656</v>
      </c>
      <c r="I558" s="27" t="s">
        <v>721</v>
      </c>
      <c r="J558" s="27">
        <v>10.6</v>
      </c>
      <c r="K558" s="219">
        <v>3.8</v>
      </c>
      <c r="L558" s="51">
        <v>0.35849056603773582</v>
      </c>
      <c r="M558" s="213">
        <v>6</v>
      </c>
      <c r="N558" s="27">
        <v>14.2</v>
      </c>
      <c r="O558" s="27">
        <v>10.95</v>
      </c>
      <c r="P558" s="52">
        <v>1.0673671714409563</v>
      </c>
      <c r="Q558" s="27" t="s">
        <v>811</v>
      </c>
      <c r="R558" s="27" t="s">
        <v>811</v>
      </c>
      <c r="S558" s="27" t="s">
        <v>811</v>
      </c>
      <c r="T558" s="27" t="s">
        <v>811</v>
      </c>
      <c r="U558" s="27" t="s">
        <v>811</v>
      </c>
      <c r="V558" s="27" t="s">
        <v>811</v>
      </c>
    </row>
    <row r="559" spans="1:24">
      <c r="A559" s="18">
        <v>143</v>
      </c>
      <c r="B559" s="27" t="s">
        <v>1707</v>
      </c>
      <c r="C559" s="47">
        <v>43328</v>
      </c>
      <c r="D559" s="27" t="s">
        <v>1727</v>
      </c>
      <c r="E559" s="50">
        <v>0.29166666666666669</v>
      </c>
      <c r="F559" s="27" t="s">
        <v>721</v>
      </c>
      <c r="G559" s="27">
        <v>2</v>
      </c>
      <c r="H559" s="27" t="s">
        <v>1656</v>
      </c>
      <c r="I559" s="27" t="s">
        <v>721</v>
      </c>
      <c r="J559" s="27">
        <v>10.6</v>
      </c>
      <c r="K559" s="219">
        <v>3.8</v>
      </c>
      <c r="L559" s="51">
        <v>0.35849056603773582</v>
      </c>
      <c r="M559" s="213">
        <v>8</v>
      </c>
      <c r="N559" s="27">
        <v>10.9</v>
      </c>
      <c r="O559" s="27">
        <v>3.25</v>
      </c>
      <c r="P559" s="52">
        <v>0.29409947884072002</v>
      </c>
      <c r="Q559" s="27" t="s">
        <v>811</v>
      </c>
      <c r="R559" s="27" t="s">
        <v>811</v>
      </c>
      <c r="S559" s="27" t="s">
        <v>811</v>
      </c>
      <c r="T559" s="27" t="s">
        <v>811</v>
      </c>
      <c r="U559" s="27" t="s">
        <v>811</v>
      </c>
      <c r="V559" s="27" t="s">
        <v>811</v>
      </c>
    </row>
    <row r="560" spans="1:24">
      <c r="A560" s="18">
        <v>144</v>
      </c>
      <c r="B560" s="27" t="s">
        <v>1707</v>
      </c>
      <c r="C560" s="47">
        <v>43328</v>
      </c>
      <c r="D560" s="27" t="s">
        <v>1727</v>
      </c>
      <c r="E560" s="50">
        <v>0.29166666666666702</v>
      </c>
      <c r="F560" s="27" t="s">
        <v>721</v>
      </c>
      <c r="G560" s="27">
        <v>2</v>
      </c>
      <c r="H560" s="27" t="s">
        <v>1656</v>
      </c>
      <c r="I560" s="27" t="s">
        <v>721</v>
      </c>
      <c r="J560" s="27">
        <v>10.6</v>
      </c>
      <c r="K560" s="219">
        <v>3.8</v>
      </c>
      <c r="L560" s="51">
        <v>0.35849056603773582</v>
      </c>
      <c r="M560" s="213">
        <v>9</v>
      </c>
      <c r="N560" s="27" t="s">
        <v>815</v>
      </c>
      <c r="O560" s="27" t="s">
        <v>815</v>
      </c>
      <c r="P560" s="52" t="s">
        <v>815</v>
      </c>
      <c r="Q560" s="22">
        <v>6.18</v>
      </c>
      <c r="R560" s="23">
        <v>21.2</v>
      </c>
      <c r="S560" s="24">
        <v>0.63799235403151056</v>
      </c>
      <c r="T560" s="24">
        <v>45.363499527090937</v>
      </c>
      <c r="U560" s="24">
        <v>2.0392405063291141</v>
      </c>
      <c r="V560" s="24">
        <v>18.187759493670889</v>
      </c>
    </row>
    <row r="561" spans="1:24">
      <c r="A561" s="18">
        <v>145</v>
      </c>
      <c r="B561" s="27" t="s">
        <v>1707</v>
      </c>
      <c r="C561" s="47">
        <v>43328</v>
      </c>
      <c r="D561" s="27" t="s">
        <v>1727</v>
      </c>
      <c r="E561" s="50">
        <v>0.29166666666666669</v>
      </c>
      <c r="F561" s="27" t="s">
        <v>721</v>
      </c>
      <c r="G561" s="27">
        <v>2</v>
      </c>
      <c r="H561" s="27" t="s">
        <v>1656</v>
      </c>
      <c r="I561" s="27" t="s">
        <v>721</v>
      </c>
      <c r="J561" s="27">
        <v>10.6</v>
      </c>
      <c r="K561" s="219">
        <v>3.8</v>
      </c>
      <c r="L561" s="51">
        <v>0.35849056603773582</v>
      </c>
      <c r="M561" s="213">
        <v>10</v>
      </c>
      <c r="N561" s="27">
        <v>10.1</v>
      </c>
      <c r="O561" s="27">
        <v>0.25</v>
      </c>
      <c r="P561" s="52">
        <v>2.2204081569806109E-2</v>
      </c>
      <c r="Q561" s="27" t="s">
        <v>811</v>
      </c>
      <c r="R561" s="27" t="s">
        <v>811</v>
      </c>
      <c r="S561" s="27" t="s">
        <v>811</v>
      </c>
      <c r="T561" s="27" t="s">
        <v>811</v>
      </c>
      <c r="U561" s="27" t="s">
        <v>811</v>
      </c>
      <c r="V561" s="27" t="s">
        <v>811</v>
      </c>
    </row>
    <row r="562" spans="1:24" s="104" customFormat="1">
      <c r="A562" s="96">
        <v>146</v>
      </c>
      <c r="B562" s="263" t="s">
        <v>1719</v>
      </c>
      <c r="C562" s="286">
        <v>43328</v>
      </c>
      <c r="D562" s="263" t="s">
        <v>1710</v>
      </c>
      <c r="E562" s="309">
        <v>0.35416666666666669</v>
      </c>
      <c r="F562" s="263" t="s">
        <v>721</v>
      </c>
      <c r="G562" s="263">
        <v>2</v>
      </c>
      <c r="H562" s="263" t="s">
        <v>1393</v>
      </c>
      <c r="I562" s="263" t="s">
        <v>1728</v>
      </c>
      <c r="J562" s="263">
        <v>2.4500000000000002</v>
      </c>
      <c r="K562" s="310">
        <v>2.1</v>
      </c>
      <c r="L562" s="311">
        <v>0.8571428571428571</v>
      </c>
      <c r="M562" s="312">
        <v>0.5</v>
      </c>
      <c r="N562" s="263">
        <v>27.4</v>
      </c>
      <c r="O562" s="263">
        <v>6.46</v>
      </c>
      <c r="P562" s="313">
        <v>0.81662664941660124</v>
      </c>
      <c r="Q562" s="263">
        <v>6.45</v>
      </c>
      <c r="R562" s="263">
        <v>3.6</v>
      </c>
      <c r="S562" s="103">
        <v>0.26862835959221498</v>
      </c>
      <c r="T562" s="297">
        <v>21.194468315092553</v>
      </c>
      <c r="U562" s="103">
        <v>1.0649367088607593</v>
      </c>
      <c r="V562" s="103">
        <v>0.88616329113924119</v>
      </c>
      <c r="W562" s="185"/>
      <c r="X562" s="262"/>
    </row>
    <row r="563" spans="1:24">
      <c r="A563" s="18">
        <v>147</v>
      </c>
      <c r="B563" s="27" t="s">
        <v>1719</v>
      </c>
      <c r="C563" s="47">
        <v>43328</v>
      </c>
      <c r="D563" s="27" t="s">
        <v>1710</v>
      </c>
      <c r="E563" s="50">
        <v>0.35416666666666669</v>
      </c>
      <c r="F563" s="27" t="s">
        <v>721</v>
      </c>
      <c r="G563" s="27">
        <v>2</v>
      </c>
      <c r="H563" s="27" t="s">
        <v>1393</v>
      </c>
      <c r="I563" s="27" t="s">
        <v>1728</v>
      </c>
      <c r="J563" s="27">
        <v>2.4500000000000002</v>
      </c>
      <c r="K563" s="219">
        <v>2.1</v>
      </c>
      <c r="L563" s="51">
        <v>0.8571428571428571</v>
      </c>
      <c r="M563" s="213">
        <v>1</v>
      </c>
      <c r="N563" s="27">
        <v>27.4</v>
      </c>
      <c r="O563" s="27">
        <v>6.32</v>
      </c>
      <c r="P563" s="52">
        <v>0.79892885825277404</v>
      </c>
      <c r="Q563" s="27" t="s">
        <v>811</v>
      </c>
      <c r="R563" s="27" t="s">
        <v>811</v>
      </c>
      <c r="S563" s="27" t="s">
        <v>811</v>
      </c>
      <c r="T563" s="27" t="s">
        <v>811</v>
      </c>
      <c r="U563" s="27" t="s">
        <v>811</v>
      </c>
      <c r="V563" s="27" t="s">
        <v>811</v>
      </c>
    </row>
    <row r="564" spans="1:24">
      <c r="A564" s="18">
        <v>148</v>
      </c>
      <c r="B564" s="27" t="s">
        <v>1719</v>
      </c>
      <c r="C564" s="47">
        <v>43328</v>
      </c>
      <c r="D564" s="27" t="s">
        <v>1710</v>
      </c>
      <c r="E564" s="50">
        <v>0.35416666666666669</v>
      </c>
      <c r="F564" s="27" t="s">
        <v>721</v>
      </c>
      <c r="G564" s="27">
        <v>2</v>
      </c>
      <c r="H564" s="27" t="s">
        <v>1393</v>
      </c>
      <c r="I564" s="27" t="s">
        <v>1728</v>
      </c>
      <c r="J564" s="27">
        <v>2.4500000000000002</v>
      </c>
      <c r="K564" s="219">
        <v>2.1</v>
      </c>
      <c r="L564" s="51">
        <v>0.8571428571428571</v>
      </c>
      <c r="M564" s="213">
        <v>1.5</v>
      </c>
      <c r="N564" s="27">
        <v>27.3</v>
      </c>
      <c r="O564" s="27">
        <v>6.12</v>
      </c>
      <c r="P564" s="52">
        <v>0.77226681726135038</v>
      </c>
      <c r="Q564" s="27" t="s">
        <v>811</v>
      </c>
      <c r="R564" s="27" t="s">
        <v>811</v>
      </c>
      <c r="S564" s="27" t="s">
        <v>811</v>
      </c>
      <c r="T564" s="27" t="s">
        <v>811</v>
      </c>
      <c r="U564" s="27" t="s">
        <v>811</v>
      </c>
      <c r="V564" s="27" t="s">
        <v>811</v>
      </c>
    </row>
    <row r="565" spans="1:24">
      <c r="A565" s="18">
        <v>149</v>
      </c>
      <c r="B565" s="27" t="s">
        <v>1709</v>
      </c>
      <c r="C565" s="47">
        <v>43328</v>
      </c>
      <c r="D565" s="27" t="s">
        <v>1710</v>
      </c>
      <c r="E565" s="50">
        <v>0.35416666666666669</v>
      </c>
      <c r="F565" s="27" t="s">
        <v>721</v>
      </c>
      <c r="G565" s="27">
        <v>2</v>
      </c>
      <c r="H565" s="27" t="s">
        <v>1393</v>
      </c>
      <c r="I565" s="27" t="s">
        <v>1728</v>
      </c>
      <c r="J565" s="27">
        <v>2.4500000000000002</v>
      </c>
      <c r="K565" s="219">
        <v>2.1</v>
      </c>
      <c r="L565" s="51">
        <v>0.8571428571428571</v>
      </c>
      <c r="M565" s="213">
        <v>2</v>
      </c>
      <c r="N565" s="27">
        <v>27.3</v>
      </c>
      <c r="O565" s="27">
        <v>5.56</v>
      </c>
      <c r="P565" s="52">
        <v>0.70160187973416799</v>
      </c>
      <c r="Q565" s="22" t="s">
        <v>811</v>
      </c>
      <c r="R565" s="23" t="s">
        <v>811</v>
      </c>
      <c r="S565" s="27" t="s">
        <v>811</v>
      </c>
      <c r="T565" s="27" t="s">
        <v>811</v>
      </c>
      <c r="U565" s="27" t="s">
        <v>811</v>
      </c>
      <c r="V565" s="27" t="s">
        <v>811</v>
      </c>
    </row>
    <row r="566" spans="1:24" s="104" customFormat="1">
      <c r="A566" s="96">
        <v>150</v>
      </c>
      <c r="B566" s="263" t="s">
        <v>231</v>
      </c>
      <c r="C566" s="286">
        <v>43328</v>
      </c>
      <c r="D566" s="263" t="s">
        <v>1715</v>
      </c>
      <c r="E566" s="309">
        <v>0.34375</v>
      </c>
      <c r="F566" s="263" t="s">
        <v>721</v>
      </c>
      <c r="G566" s="263">
        <v>1</v>
      </c>
      <c r="H566" s="263" t="s">
        <v>1393</v>
      </c>
      <c r="I566" s="263" t="s">
        <v>1728</v>
      </c>
      <c r="J566" s="263">
        <v>6.5</v>
      </c>
      <c r="K566" s="310">
        <v>3.5</v>
      </c>
      <c r="L566" s="311">
        <v>0.53846153846153844</v>
      </c>
      <c r="M566" s="312">
        <v>0.5</v>
      </c>
      <c r="N566" s="263">
        <v>27.2</v>
      </c>
      <c r="O566" s="263">
        <v>6.79</v>
      </c>
      <c r="P566" s="313">
        <v>0.85528260473741613</v>
      </c>
      <c r="Q566" s="99">
        <v>6.45</v>
      </c>
      <c r="R566" s="100">
        <v>5.9000000000000012</v>
      </c>
      <c r="S566" s="103">
        <v>0.50367817423540306</v>
      </c>
      <c r="T566" s="297">
        <v>20.981659235238482</v>
      </c>
      <c r="U566" s="103">
        <v>2.6170253164556971</v>
      </c>
      <c r="V566" s="103">
        <v>3.2541746835443028</v>
      </c>
      <c r="W566" s="185"/>
      <c r="X566" s="262"/>
    </row>
    <row r="567" spans="1:24">
      <c r="A567" s="18">
        <v>151</v>
      </c>
      <c r="B567" s="27" t="s">
        <v>231</v>
      </c>
      <c r="C567" s="47">
        <v>43328</v>
      </c>
      <c r="D567" s="27" t="s">
        <v>1715</v>
      </c>
      <c r="E567" s="50">
        <v>0.34375</v>
      </c>
      <c r="F567" s="27" t="s">
        <v>721</v>
      </c>
      <c r="G567" s="27">
        <v>1</v>
      </c>
      <c r="H567" s="27" t="s">
        <v>1393</v>
      </c>
      <c r="I567" s="27" t="s">
        <v>1728</v>
      </c>
      <c r="J567" s="27">
        <v>6.5</v>
      </c>
      <c r="K567" s="219">
        <v>3.5</v>
      </c>
      <c r="L567" s="51">
        <v>0.53846153846153844</v>
      </c>
      <c r="M567" s="213">
        <v>2</v>
      </c>
      <c r="N567" s="27">
        <v>27.1</v>
      </c>
      <c r="O567" s="27">
        <v>6.92</v>
      </c>
      <c r="P567" s="52">
        <v>0.87009937679560778</v>
      </c>
      <c r="Q567" s="27" t="s">
        <v>811</v>
      </c>
      <c r="R567" s="27" t="s">
        <v>811</v>
      </c>
      <c r="S567" s="27" t="s">
        <v>811</v>
      </c>
      <c r="T567" s="27" t="s">
        <v>811</v>
      </c>
      <c r="U567" s="27" t="s">
        <v>811</v>
      </c>
      <c r="V567" s="27" t="s">
        <v>811</v>
      </c>
    </row>
    <row r="568" spans="1:24">
      <c r="A568" s="18">
        <v>152</v>
      </c>
      <c r="B568" s="27" t="s">
        <v>231</v>
      </c>
      <c r="C568" s="47">
        <v>43328</v>
      </c>
      <c r="D568" s="27" t="s">
        <v>1715</v>
      </c>
      <c r="E568" s="50">
        <v>0.34375</v>
      </c>
      <c r="F568" s="27" t="s">
        <v>721</v>
      </c>
      <c r="G568" s="27">
        <v>1</v>
      </c>
      <c r="H568" s="27" t="s">
        <v>1393</v>
      </c>
      <c r="I568" s="27" t="s">
        <v>1728</v>
      </c>
      <c r="J568" s="27">
        <v>6.5</v>
      </c>
      <c r="K568" s="219">
        <v>3.5</v>
      </c>
      <c r="L568" s="51">
        <v>0.53846153846153844</v>
      </c>
      <c r="M568" s="213">
        <v>4</v>
      </c>
      <c r="N568" s="27">
        <v>22.5</v>
      </c>
      <c r="O568" s="27">
        <v>9.61</v>
      </c>
      <c r="P568" s="52">
        <v>1.1098333409689531</v>
      </c>
      <c r="Q568" s="27" t="s">
        <v>811</v>
      </c>
      <c r="R568" s="27" t="s">
        <v>811</v>
      </c>
      <c r="S568" s="27" t="s">
        <v>811</v>
      </c>
      <c r="T568" s="27" t="s">
        <v>811</v>
      </c>
      <c r="U568" s="27" t="s">
        <v>811</v>
      </c>
      <c r="V568" s="27" t="s">
        <v>811</v>
      </c>
    </row>
    <row r="569" spans="1:24">
      <c r="A569" s="18">
        <v>153</v>
      </c>
      <c r="B569" s="27" t="s">
        <v>231</v>
      </c>
      <c r="C569" s="47">
        <v>43328</v>
      </c>
      <c r="D569" s="27" t="s">
        <v>1715</v>
      </c>
      <c r="E569" s="50">
        <v>0.34375</v>
      </c>
      <c r="F569" s="27" t="s">
        <v>721</v>
      </c>
      <c r="G569" s="27">
        <v>1</v>
      </c>
      <c r="H569" s="27" t="s">
        <v>1393</v>
      </c>
      <c r="I569" s="27" t="s">
        <v>1728</v>
      </c>
      <c r="J569" s="27">
        <v>6.5</v>
      </c>
      <c r="K569" s="219">
        <v>3.5</v>
      </c>
      <c r="L569" s="51">
        <v>0.53846153846153844</v>
      </c>
      <c r="M569" s="213">
        <v>5.5</v>
      </c>
      <c r="N569" s="27" t="s">
        <v>815</v>
      </c>
      <c r="O569" s="27" t="s">
        <v>815</v>
      </c>
      <c r="P569" s="48" t="s">
        <v>815</v>
      </c>
      <c r="Q569" s="22">
        <v>6.09</v>
      </c>
      <c r="R569" s="23">
        <v>14.1</v>
      </c>
      <c r="S569" s="24">
        <v>1.4688405325152247</v>
      </c>
      <c r="T569" s="49">
        <v>31.378902850966085</v>
      </c>
      <c r="U569" s="24">
        <v>7.9303797468354427</v>
      </c>
      <c r="V569" s="24">
        <v>5.6736202531645548</v>
      </c>
    </row>
    <row r="570" spans="1:24">
      <c r="A570" s="18">
        <v>154</v>
      </c>
      <c r="B570" s="27" t="s">
        <v>231</v>
      </c>
      <c r="C570" s="47">
        <v>43328</v>
      </c>
      <c r="D570" s="27" t="s">
        <v>1715</v>
      </c>
      <c r="E570" s="50">
        <v>0.34375</v>
      </c>
      <c r="F570" s="27" t="s">
        <v>721</v>
      </c>
      <c r="G570" s="27">
        <v>1</v>
      </c>
      <c r="H570" s="27" t="s">
        <v>1393</v>
      </c>
      <c r="I570" s="27" t="s">
        <v>1728</v>
      </c>
      <c r="J570" s="27">
        <v>6.5</v>
      </c>
      <c r="K570" s="219">
        <v>3.5</v>
      </c>
      <c r="L570" s="51">
        <v>0.53846153846153844</v>
      </c>
      <c r="M570" s="213">
        <v>6</v>
      </c>
      <c r="N570" s="27">
        <v>12.3</v>
      </c>
      <c r="O570" s="27">
        <v>0.08</v>
      </c>
      <c r="P570" s="52">
        <v>7.4753278176432686E-3</v>
      </c>
      <c r="Q570" s="27" t="s">
        <v>811</v>
      </c>
      <c r="R570" s="27" t="s">
        <v>811</v>
      </c>
      <c r="S570" s="27" t="s">
        <v>811</v>
      </c>
      <c r="T570" s="27" t="s">
        <v>811</v>
      </c>
      <c r="U570" s="27" t="s">
        <v>811</v>
      </c>
      <c r="V570" s="27" t="s">
        <v>811</v>
      </c>
    </row>
    <row r="571" spans="1:24" s="104" customFormat="1">
      <c r="A571" s="96">
        <v>155</v>
      </c>
      <c r="B571" s="263" t="s">
        <v>232</v>
      </c>
      <c r="C571" s="286">
        <v>43328</v>
      </c>
      <c r="D571" s="263" t="s">
        <v>1725</v>
      </c>
      <c r="E571" s="309">
        <v>0.32291666666666669</v>
      </c>
      <c r="F571" s="263" t="s">
        <v>721</v>
      </c>
      <c r="G571" s="263">
        <v>0</v>
      </c>
      <c r="H571" s="263" t="s">
        <v>726</v>
      </c>
      <c r="I571" s="263" t="s">
        <v>1729</v>
      </c>
      <c r="J571" s="263">
        <v>8.6999999999999993</v>
      </c>
      <c r="K571" s="310">
        <v>1</v>
      </c>
      <c r="L571" s="311">
        <v>0.1149425287356322</v>
      </c>
      <c r="M571" s="312">
        <v>0.5</v>
      </c>
      <c r="N571" s="263">
        <v>26.8</v>
      </c>
      <c r="O571" s="263">
        <v>7.25</v>
      </c>
      <c r="P571" s="313">
        <v>0.90669940261062976</v>
      </c>
      <c r="Q571" s="99">
        <v>6.91</v>
      </c>
      <c r="R571" s="100">
        <v>28.8</v>
      </c>
      <c r="S571" s="103">
        <v>1.1175960573485408</v>
      </c>
      <c r="T571" s="297">
        <v>40.803304958789347</v>
      </c>
      <c r="U571" s="103">
        <v>16.880379746835445</v>
      </c>
      <c r="V571" s="103">
        <v>1.1091202531645592</v>
      </c>
      <c r="W571" s="185"/>
      <c r="X571" s="262"/>
    </row>
    <row r="572" spans="1:24">
      <c r="A572" s="18">
        <v>156</v>
      </c>
      <c r="B572" s="27" t="s">
        <v>232</v>
      </c>
      <c r="C572" s="47">
        <v>43328</v>
      </c>
      <c r="D572" s="27" t="s">
        <v>1725</v>
      </c>
      <c r="E572" s="50">
        <v>0.32291666666666669</v>
      </c>
      <c r="F572" s="27" t="s">
        <v>721</v>
      </c>
      <c r="G572" s="27">
        <v>0</v>
      </c>
      <c r="H572" s="27" t="s">
        <v>726</v>
      </c>
      <c r="I572" s="27" t="s">
        <v>1729</v>
      </c>
      <c r="J572" s="27">
        <v>8.6999999999999993</v>
      </c>
      <c r="K572" s="219">
        <v>1</v>
      </c>
      <c r="L572" s="51">
        <v>0.1149425287356322</v>
      </c>
      <c r="M572" s="213">
        <v>1</v>
      </c>
      <c r="N572" s="27">
        <v>26.8</v>
      </c>
      <c r="O572" s="27">
        <v>7.38</v>
      </c>
      <c r="P572" s="52">
        <v>0.9229574608643375</v>
      </c>
      <c r="Q572" s="27" t="s">
        <v>811</v>
      </c>
      <c r="R572" s="27" t="s">
        <v>811</v>
      </c>
      <c r="S572" s="27" t="s">
        <v>811</v>
      </c>
      <c r="T572" s="27" t="s">
        <v>811</v>
      </c>
      <c r="U572" s="27" t="s">
        <v>811</v>
      </c>
      <c r="V572" s="27" t="s">
        <v>811</v>
      </c>
    </row>
    <row r="573" spans="1:24">
      <c r="A573" s="18">
        <v>157</v>
      </c>
      <c r="B573" s="27" t="s">
        <v>232</v>
      </c>
      <c r="C573" s="47">
        <v>43328</v>
      </c>
      <c r="D573" s="27" t="s">
        <v>1725</v>
      </c>
      <c r="E573" s="50">
        <v>0.32291666666666669</v>
      </c>
      <c r="F573" s="27" t="s">
        <v>721</v>
      </c>
      <c r="G573" s="27">
        <v>0</v>
      </c>
      <c r="H573" s="27" t="s">
        <v>726</v>
      </c>
      <c r="I573" s="27" t="s">
        <v>1729</v>
      </c>
      <c r="J573" s="27">
        <v>8.6999999999999993</v>
      </c>
      <c r="K573" s="219">
        <v>1</v>
      </c>
      <c r="L573" s="51">
        <v>0.1149425287356322</v>
      </c>
      <c r="M573" s="213">
        <v>2</v>
      </c>
      <c r="N573" s="27">
        <v>26.5</v>
      </c>
      <c r="O573" s="27">
        <v>7.85</v>
      </c>
      <c r="P573" s="52">
        <v>0.97644600804598469</v>
      </c>
      <c r="Q573" s="27" t="s">
        <v>811</v>
      </c>
      <c r="R573" s="27" t="s">
        <v>811</v>
      </c>
      <c r="S573" s="27" t="s">
        <v>811</v>
      </c>
      <c r="T573" s="27" t="s">
        <v>811</v>
      </c>
      <c r="U573" s="27" t="s">
        <v>811</v>
      </c>
      <c r="V573" s="27" t="s">
        <v>811</v>
      </c>
    </row>
    <row r="574" spans="1:24">
      <c r="A574" s="18">
        <v>158</v>
      </c>
      <c r="B574" s="27" t="s">
        <v>232</v>
      </c>
      <c r="C574" s="47">
        <v>43328</v>
      </c>
      <c r="D574" s="27" t="s">
        <v>1725</v>
      </c>
      <c r="E574" s="50">
        <v>0.32291666666666669</v>
      </c>
      <c r="F574" s="27" t="s">
        <v>721</v>
      </c>
      <c r="G574" s="27">
        <v>0</v>
      </c>
      <c r="H574" s="27" t="s">
        <v>726</v>
      </c>
      <c r="I574" s="27" t="s">
        <v>1729</v>
      </c>
      <c r="J574" s="27">
        <v>8.6999999999999993</v>
      </c>
      <c r="K574" s="219">
        <v>1</v>
      </c>
      <c r="L574" s="51">
        <v>0.1149425287356322</v>
      </c>
      <c r="M574" s="213">
        <v>3</v>
      </c>
      <c r="N574" s="27">
        <v>23.2</v>
      </c>
      <c r="O574" s="27">
        <v>2.8</v>
      </c>
      <c r="P574" s="52">
        <v>0.32769526716128805</v>
      </c>
      <c r="Q574" s="27" t="s">
        <v>811</v>
      </c>
      <c r="R574" s="27" t="s">
        <v>811</v>
      </c>
      <c r="S574" s="27" t="s">
        <v>811</v>
      </c>
      <c r="T574" s="27" t="s">
        <v>811</v>
      </c>
      <c r="U574" s="27" t="s">
        <v>811</v>
      </c>
      <c r="V574" s="27" t="s">
        <v>811</v>
      </c>
    </row>
    <row r="575" spans="1:24">
      <c r="A575" s="18">
        <v>159</v>
      </c>
      <c r="B575" s="27" t="s">
        <v>232</v>
      </c>
      <c r="C575" s="47">
        <v>43328</v>
      </c>
      <c r="D575" s="27" t="s">
        <v>1725</v>
      </c>
      <c r="E575" s="50">
        <v>0.32291666666666669</v>
      </c>
      <c r="F575" s="27" t="s">
        <v>721</v>
      </c>
      <c r="G575" s="27">
        <v>0</v>
      </c>
      <c r="H575" s="27" t="s">
        <v>726</v>
      </c>
      <c r="I575" s="27" t="s">
        <v>1729</v>
      </c>
      <c r="J575" s="27">
        <v>8.6999999999999993</v>
      </c>
      <c r="K575" s="219">
        <v>1</v>
      </c>
      <c r="L575" s="51">
        <v>0.1149425287356322</v>
      </c>
      <c r="M575" s="213">
        <v>4</v>
      </c>
      <c r="N575" s="27">
        <v>12.6</v>
      </c>
      <c r="O575" s="27">
        <v>0.09</v>
      </c>
      <c r="P575" s="52">
        <v>8.466866056653451E-3</v>
      </c>
      <c r="Q575" s="27" t="s">
        <v>811</v>
      </c>
      <c r="R575" s="27" t="s">
        <v>811</v>
      </c>
      <c r="S575" s="27" t="s">
        <v>811</v>
      </c>
      <c r="T575" s="27" t="s">
        <v>811</v>
      </c>
      <c r="U575" s="27" t="s">
        <v>811</v>
      </c>
      <c r="V575" s="27" t="s">
        <v>811</v>
      </c>
    </row>
    <row r="576" spans="1:24">
      <c r="A576" s="18">
        <v>160</v>
      </c>
      <c r="B576" s="27" t="s">
        <v>232</v>
      </c>
      <c r="C576" s="47">
        <v>43328</v>
      </c>
      <c r="D576" s="27" t="s">
        <v>1725</v>
      </c>
      <c r="E576" s="50">
        <v>0.32291666666666669</v>
      </c>
      <c r="F576" s="27" t="s">
        <v>721</v>
      </c>
      <c r="G576" s="27">
        <v>0</v>
      </c>
      <c r="H576" s="27" t="s">
        <v>726</v>
      </c>
      <c r="I576" s="27" t="s">
        <v>1729</v>
      </c>
      <c r="J576" s="27">
        <v>8.6999999999999993</v>
      </c>
      <c r="K576" s="219">
        <v>1</v>
      </c>
      <c r="L576" s="51">
        <v>0.1149425287356322</v>
      </c>
      <c r="M576" s="213">
        <v>5</v>
      </c>
      <c r="N576" s="27">
        <v>12.5</v>
      </c>
      <c r="O576" s="27">
        <v>0.06</v>
      </c>
      <c r="P576" s="52">
        <v>5.6318774132409367E-3</v>
      </c>
      <c r="Q576" s="27" t="s">
        <v>811</v>
      </c>
      <c r="R576" s="27" t="s">
        <v>811</v>
      </c>
      <c r="S576" s="27" t="s">
        <v>811</v>
      </c>
      <c r="T576" s="27" t="s">
        <v>811</v>
      </c>
      <c r="U576" s="27" t="s">
        <v>811</v>
      </c>
      <c r="V576" s="27" t="s">
        <v>811</v>
      </c>
    </row>
    <row r="577" spans="1:24">
      <c r="A577" s="18">
        <v>161</v>
      </c>
      <c r="B577" s="27" t="s">
        <v>232</v>
      </c>
      <c r="C577" s="47">
        <v>43328</v>
      </c>
      <c r="D577" s="27" t="s">
        <v>1725</v>
      </c>
      <c r="E577" s="50">
        <v>0.32291666666666669</v>
      </c>
      <c r="F577" s="27" t="s">
        <v>721</v>
      </c>
      <c r="G577" s="27">
        <v>0</v>
      </c>
      <c r="H577" s="27" t="s">
        <v>726</v>
      </c>
      <c r="I577" s="27" t="s">
        <v>1729</v>
      </c>
      <c r="J577" s="27">
        <v>8.6999999999999993</v>
      </c>
      <c r="K577" s="219">
        <v>1</v>
      </c>
      <c r="L577" s="51">
        <v>0.1149425287356322</v>
      </c>
      <c r="M577" s="213">
        <v>6</v>
      </c>
      <c r="N577" s="27">
        <v>10.5</v>
      </c>
      <c r="O577" s="27">
        <v>0.05</v>
      </c>
      <c r="P577" s="52">
        <v>4.4826669924352665E-3</v>
      </c>
      <c r="Q577" s="27" t="s">
        <v>811</v>
      </c>
      <c r="R577" s="27" t="s">
        <v>811</v>
      </c>
      <c r="S577" s="27" t="s">
        <v>811</v>
      </c>
      <c r="T577" s="27" t="s">
        <v>811</v>
      </c>
      <c r="U577" s="27" t="s">
        <v>811</v>
      </c>
      <c r="V577" s="27" t="s">
        <v>811</v>
      </c>
    </row>
    <row r="578" spans="1:24">
      <c r="A578" s="18">
        <v>162</v>
      </c>
      <c r="B578" s="27" t="s">
        <v>232</v>
      </c>
      <c r="C578" s="47">
        <v>43328</v>
      </c>
      <c r="D578" s="27" t="s">
        <v>1725</v>
      </c>
      <c r="E578" s="50">
        <v>0.32291666666666702</v>
      </c>
      <c r="F578" s="27" t="s">
        <v>721</v>
      </c>
      <c r="G578" s="27">
        <v>0</v>
      </c>
      <c r="H578" s="27" t="s">
        <v>726</v>
      </c>
      <c r="I578" s="27" t="s">
        <v>1729</v>
      </c>
      <c r="J578" s="27">
        <v>8.6999999999999993</v>
      </c>
      <c r="K578" s="219">
        <v>1</v>
      </c>
      <c r="L578" s="51">
        <v>0.1149425287356322</v>
      </c>
      <c r="M578" s="213">
        <v>8.1999999999999993</v>
      </c>
      <c r="N578" s="27">
        <v>10.5</v>
      </c>
      <c r="O578" s="27">
        <v>0.05</v>
      </c>
      <c r="P578" s="52">
        <v>4.4826669924352665E-3</v>
      </c>
      <c r="Q578" s="22">
        <v>6.65</v>
      </c>
      <c r="R578" s="23">
        <v>98.000000000000014</v>
      </c>
      <c r="S578" s="24">
        <v>14.854222387464246</v>
      </c>
      <c r="T578" s="49">
        <v>304.68656397784082</v>
      </c>
      <c r="U578" s="24">
        <v>17.220253164556961</v>
      </c>
      <c r="V578" s="24">
        <v>25.202746835443044</v>
      </c>
    </row>
    <row r="579" spans="1:24">
      <c r="A579" s="18">
        <v>163</v>
      </c>
      <c r="B579" s="46" t="s">
        <v>1699</v>
      </c>
      <c r="C579" s="55">
        <v>43355</v>
      </c>
      <c r="D579" s="46" t="s">
        <v>815</v>
      </c>
      <c r="E579" s="46" t="s">
        <v>815</v>
      </c>
      <c r="F579" s="46" t="s">
        <v>815</v>
      </c>
      <c r="G579" s="46" t="s">
        <v>815</v>
      </c>
      <c r="H579" s="46" t="s">
        <v>815</v>
      </c>
      <c r="I579" s="46" t="s">
        <v>815</v>
      </c>
      <c r="J579" s="46" t="s">
        <v>815</v>
      </c>
      <c r="K579" s="218" t="s">
        <v>815</v>
      </c>
      <c r="L579" s="51" t="s">
        <v>815</v>
      </c>
      <c r="M579" s="214" t="s">
        <v>815</v>
      </c>
      <c r="N579" s="46" t="s">
        <v>815</v>
      </c>
      <c r="O579" s="46" t="s">
        <v>815</v>
      </c>
      <c r="P579" s="48" t="s">
        <v>815</v>
      </c>
      <c r="Q579" s="27" t="s">
        <v>811</v>
      </c>
      <c r="R579" s="27" t="s">
        <v>811</v>
      </c>
      <c r="S579" s="27" t="s">
        <v>811</v>
      </c>
      <c r="T579" s="27" t="s">
        <v>811</v>
      </c>
      <c r="U579" s="27" t="s">
        <v>811</v>
      </c>
      <c r="V579" s="27" t="s">
        <v>811</v>
      </c>
    </row>
    <row r="580" spans="1:24">
      <c r="A580" s="18">
        <v>164</v>
      </c>
      <c r="B580" s="46" t="s">
        <v>1700</v>
      </c>
      <c r="C580" s="55">
        <v>43355</v>
      </c>
      <c r="D580" s="46" t="s">
        <v>815</v>
      </c>
      <c r="E580" s="46" t="s">
        <v>815</v>
      </c>
      <c r="F580" s="46" t="s">
        <v>815</v>
      </c>
      <c r="G580" s="46" t="s">
        <v>815</v>
      </c>
      <c r="H580" s="46" t="s">
        <v>815</v>
      </c>
      <c r="I580" s="46" t="s">
        <v>815</v>
      </c>
      <c r="J580" s="46" t="s">
        <v>815</v>
      </c>
      <c r="K580" s="218" t="s">
        <v>815</v>
      </c>
      <c r="L580" s="51" t="s">
        <v>815</v>
      </c>
      <c r="M580" s="214" t="s">
        <v>815</v>
      </c>
      <c r="N580" s="46" t="s">
        <v>815</v>
      </c>
      <c r="O580" s="46" t="s">
        <v>815</v>
      </c>
      <c r="P580" s="48" t="s">
        <v>815</v>
      </c>
      <c r="Q580" s="27" t="s">
        <v>811</v>
      </c>
      <c r="R580" s="27" t="s">
        <v>811</v>
      </c>
      <c r="S580" s="27" t="s">
        <v>811</v>
      </c>
      <c r="T580" s="27" t="s">
        <v>811</v>
      </c>
      <c r="U580" s="27" t="s">
        <v>811</v>
      </c>
      <c r="V580" s="27" t="s">
        <v>811</v>
      </c>
    </row>
    <row r="581" spans="1:24">
      <c r="A581" s="18">
        <v>165</v>
      </c>
      <c r="B581" s="46" t="s">
        <v>1701</v>
      </c>
      <c r="C581" s="55">
        <v>43355</v>
      </c>
      <c r="D581" s="46" t="s">
        <v>815</v>
      </c>
      <c r="E581" s="46" t="s">
        <v>815</v>
      </c>
      <c r="F581" s="46" t="s">
        <v>815</v>
      </c>
      <c r="G581" s="46" t="s">
        <v>815</v>
      </c>
      <c r="H581" s="46" t="s">
        <v>815</v>
      </c>
      <c r="I581" s="46" t="s">
        <v>815</v>
      </c>
      <c r="J581" s="46" t="s">
        <v>815</v>
      </c>
      <c r="K581" s="218" t="s">
        <v>815</v>
      </c>
      <c r="L581" s="51" t="s">
        <v>815</v>
      </c>
      <c r="M581" s="214" t="s">
        <v>815</v>
      </c>
      <c r="N581" s="46" t="s">
        <v>815</v>
      </c>
      <c r="O581" s="46" t="s">
        <v>815</v>
      </c>
      <c r="P581" s="48" t="s">
        <v>815</v>
      </c>
      <c r="Q581" s="27" t="s">
        <v>811</v>
      </c>
      <c r="R581" s="27" t="s">
        <v>811</v>
      </c>
      <c r="S581" s="27" t="s">
        <v>811</v>
      </c>
      <c r="T581" s="27" t="s">
        <v>811</v>
      </c>
      <c r="U581" s="27" t="s">
        <v>811</v>
      </c>
      <c r="V581" s="27" t="s">
        <v>811</v>
      </c>
    </row>
    <row r="582" spans="1:24">
      <c r="A582" s="18">
        <v>166</v>
      </c>
      <c r="B582" s="46" t="s">
        <v>1702</v>
      </c>
      <c r="C582" s="55">
        <v>43355</v>
      </c>
      <c r="D582" s="46" t="s">
        <v>815</v>
      </c>
      <c r="E582" s="46" t="s">
        <v>815</v>
      </c>
      <c r="F582" s="46" t="s">
        <v>815</v>
      </c>
      <c r="G582" s="46" t="s">
        <v>815</v>
      </c>
      <c r="H582" s="46" t="s">
        <v>815</v>
      </c>
      <c r="I582" s="46" t="s">
        <v>815</v>
      </c>
      <c r="J582" s="46" t="s">
        <v>815</v>
      </c>
      <c r="K582" s="218" t="s">
        <v>815</v>
      </c>
      <c r="L582" s="51" t="s">
        <v>815</v>
      </c>
      <c r="M582" s="214" t="s">
        <v>815</v>
      </c>
      <c r="N582" s="46" t="s">
        <v>815</v>
      </c>
      <c r="O582" s="46" t="s">
        <v>815</v>
      </c>
      <c r="P582" s="48" t="s">
        <v>815</v>
      </c>
      <c r="Q582" s="27" t="s">
        <v>811</v>
      </c>
      <c r="R582" s="27" t="s">
        <v>811</v>
      </c>
      <c r="S582" s="27" t="s">
        <v>811</v>
      </c>
      <c r="T582" s="27" t="s">
        <v>811</v>
      </c>
      <c r="U582" s="27" t="s">
        <v>811</v>
      </c>
      <c r="V582" s="27" t="s">
        <v>811</v>
      </c>
    </row>
    <row r="583" spans="1:24">
      <c r="A583" s="18">
        <v>167</v>
      </c>
      <c r="B583" s="46" t="s">
        <v>1716</v>
      </c>
      <c r="C583" s="55">
        <v>43355</v>
      </c>
      <c r="D583" s="46" t="s">
        <v>815</v>
      </c>
      <c r="E583" s="46" t="s">
        <v>815</v>
      </c>
      <c r="F583" s="46" t="s">
        <v>815</v>
      </c>
      <c r="G583" s="46" t="s">
        <v>815</v>
      </c>
      <c r="H583" s="46" t="s">
        <v>815</v>
      </c>
      <c r="I583" s="46" t="s">
        <v>815</v>
      </c>
      <c r="J583" s="46" t="s">
        <v>815</v>
      </c>
      <c r="K583" s="218" t="s">
        <v>815</v>
      </c>
      <c r="L583" s="51" t="s">
        <v>815</v>
      </c>
      <c r="M583" s="214" t="s">
        <v>815</v>
      </c>
      <c r="N583" s="46" t="s">
        <v>815</v>
      </c>
      <c r="O583" s="46" t="s">
        <v>815</v>
      </c>
      <c r="P583" s="48" t="s">
        <v>815</v>
      </c>
      <c r="Q583" s="27" t="s">
        <v>811</v>
      </c>
      <c r="R583" s="27" t="s">
        <v>811</v>
      </c>
      <c r="S583" s="27" t="s">
        <v>811</v>
      </c>
      <c r="T583" s="27" t="s">
        <v>811</v>
      </c>
      <c r="U583" s="27" t="s">
        <v>811</v>
      </c>
      <c r="V583" s="27" t="s">
        <v>811</v>
      </c>
    </row>
    <row r="584" spans="1:24">
      <c r="A584" s="18">
        <v>168</v>
      </c>
      <c r="B584" s="46" t="s">
        <v>1717</v>
      </c>
      <c r="C584" s="55">
        <v>43355</v>
      </c>
      <c r="D584" s="46" t="s">
        <v>815</v>
      </c>
      <c r="E584" s="46" t="s">
        <v>815</v>
      </c>
      <c r="F584" s="46" t="s">
        <v>815</v>
      </c>
      <c r="G584" s="46" t="s">
        <v>815</v>
      </c>
      <c r="H584" s="46" t="s">
        <v>815</v>
      </c>
      <c r="I584" s="46" t="s">
        <v>815</v>
      </c>
      <c r="J584" s="46" t="s">
        <v>815</v>
      </c>
      <c r="K584" s="218" t="s">
        <v>815</v>
      </c>
      <c r="L584" s="51" t="s">
        <v>815</v>
      </c>
      <c r="M584" s="214" t="s">
        <v>815</v>
      </c>
      <c r="N584" s="46" t="s">
        <v>815</v>
      </c>
      <c r="O584" s="46" t="s">
        <v>815</v>
      </c>
      <c r="P584" s="48" t="s">
        <v>815</v>
      </c>
      <c r="Q584" s="27" t="s">
        <v>811</v>
      </c>
      <c r="R584" s="27" t="s">
        <v>811</v>
      </c>
      <c r="S584" s="27" t="s">
        <v>811</v>
      </c>
      <c r="T584" s="27" t="s">
        <v>811</v>
      </c>
      <c r="U584" s="27" t="s">
        <v>811</v>
      </c>
      <c r="V584" s="27" t="s">
        <v>811</v>
      </c>
    </row>
    <row r="585" spans="1:24">
      <c r="A585" s="18">
        <v>169</v>
      </c>
      <c r="B585" s="27" t="s">
        <v>801</v>
      </c>
      <c r="C585" s="55">
        <v>43355</v>
      </c>
      <c r="D585" s="46" t="s">
        <v>815</v>
      </c>
      <c r="E585" s="46" t="s">
        <v>815</v>
      </c>
      <c r="F585" s="46" t="s">
        <v>815</v>
      </c>
      <c r="G585" s="46" t="s">
        <v>815</v>
      </c>
      <c r="H585" s="46" t="s">
        <v>815</v>
      </c>
      <c r="I585" s="46" t="s">
        <v>815</v>
      </c>
      <c r="J585" s="46" t="s">
        <v>815</v>
      </c>
      <c r="K585" s="218" t="s">
        <v>815</v>
      </c>
      <c r="L585" s="51" t="s">
        <v>815</v>
      </c>
      <c r="M585" s="214" t="s">
        <v>815</v>
      </c>
      <c r="N585" s="46" t="s">
        <v>815</v>
      </c>
      <c r="O585" s="46" t="s">
        <v>815</v>
      </c>
      <c r="P585" s="48" t="s">
        <v>815</v>
      </c>
      <c r="Q585" s="27" t="s">
        <v>811</v>
      </c>
      <c r="R585" s="27" t="s">
        <v>811</v>
      </c>
      <c r="S585" s="27" t="s">
        <v>811</v>
      </c>
      <c r="T585" s="27" t="s">
        <v>811</v>
      </c>
      <c r="U585" s="27" t="s">
        <v>811</v>
      </c>
      <c r="V585" s="27" t="s">
        <v>811</v>
      </c>
    </row>
    <row r="586" spans="1:24">
      <c r="A586" s="18">
        <v>170</v>
      </c>
      <c r="B586" s="27" t="s">
        <v>801</v>
      </c>
      <c r="C586" s="55">
        <v>43355</v>
      </c>
      <c r="D586" s="46" t="s">
        <v>815</v>
      </c>
      <c r="E586" s="46" t="s">
        <v>815</v>
      </c>
      <c r="F586" s="46" t="s">
        <v>815</v>
      </c>
      <c r="G586" s="46" t="s">
        <v>815</v>
      </c>
      <c r="H586" s="46" t="s">
        <v>815</v>
      </c>
      <c r="I586" s="46" t="s">
        <v>815</v>
      </c>
      <c r="J586" s="46" t="s">
        <v>815</v>
      </c>
      <c r="K586" s="218" t="s">
        <v>815</v>
      </c>
      <c r="L586" s="51" t="s">
        <v>815</v>
      </c>
      <c r="M586" s="214" t="s">
        <v>815</v>
      </c>
      <c r="N586" s="46" t="s">
        <v>815</v>
      </c>
      <c r="O586" s="46" t="s">
        <v>815</v>
      </c>
      <c r="P586" s="48" t="s">
        <v>815</v>
      </c>
      <c r="Q586" s="27" t="s">
        <v>811</v>
      </c>
      <c r="R586" s="27" t="s">
        <v>811</v>
      </c>
      <c r="S586" s="27" t="s">
        <v>811</v>
      </c>
      <c r="T586" s="27" t="s">
        <v>811</v>
      </c>
      <c r="U586" s="27" t="s">
        <v>811</v>
      </c>
      <c r="V586" s="27" t="s">
        <v>811</v>
      </c>
    </row>
    <row r="587" spans="1:24">
      <c r="A587" s="18">
        <v>171</v>
      </c>
      <c r="B587" s="27" t="s">
        <v>801</v>
      </c>
      <c r="C587" s="55">
        <v>43355</v>
      </c>
      <c r="D587" s="46" t="s">
        <v>815</v>
      </c>
      <c r="E587" s="46" t="s">
        <v>815</v>
      </c>
      <c r="F587" s="46" t="s">
        <v>815</v>
      </c>
      <c r="G587" s="46" t="s">
        <v>815</v>
      </c>
      <c r="H587" s="46" t="s">
        <v>815</v>
      </c>
      <c r="I587" s="46" t="s">
        <v>815</v>
      </c>
      <c r="J587" s="46" t="s">
        <v>815</v>
      </c>
      <c r="K587" s="218" t="s">
        <v>815</v>
      </c>
      <c r="L587" s="51" t="s">
        <v>815</v>
      </c>
      <c r="M587" s="214" t="s">
        <v>815</v>
      </c>
      <c r="N587" s="46" t="s">
        <v>815</v>
      </c>
      <c r="O587" s="46" t="s">
        <v>815</v>
      </c>
      <c r="P587" s="48" t="s">
        <v>815</v>
      </c>
      <c r="Q587" s="27" t="s">
        <v>811</v>
      </c>
      <c r="R587" s="27" t="s">
        <v>811</v>
      </c>
      <c r="S587" s="27" t="s">
        <v>811</v>
      </c>
      <c r="T587" s="27" t="s">
        <v>811</v>
      </c>
      <c r="U587" s="27" t="s">
        <v>811</v>
      </c>
      <c r="V587" s="27" t="s">
        <v>811</v>
      </c>
    </row>
    <row r="588" spans="1:24">
      <c r="A588" s="18">
        <v>172</v>
      </c>
      <c r="B588" s="27" t="s">
        <v>801</v>
      </c>
      <c r="C588" s="55">
        <v>43355</v>
      </c>
      <c r="D588" s="46" t="s">
        <v>815</v>
      </c>
      <c r="E588" s="46" t="s">
        <v>815</v>
      </c>
      <c r="F588" s="46" t="s">
        <v>815</v>
      </c>
      <c r="G588" s="46" t="s">
        <v>815</v>
      </c>
      <c r="H588" s="46" t="s">
        <v>815</v>
      </c>
      <c r="I588" s="46" t="s">
        <v>815</v>
      </c>
      <c r="J588" s="46" t="s">
        <v>815</v>
      </c>
      <c r="K588" s="218" t="s">
        <v>815</v>
      </c>
      <c r="L588" s="51" t="s">
        <v>815</v>
      </c>
      <c r="M588" s="214" t="s">
        <v>815</v>
      </c>
      <c r="N588" s="46" t="s">
        <v>815</v>
      </c>
      <c r="O588" s="46" t="s">
        <v>815</v>
      </c>
      <c r="P588" s="48" t="s">
        <v>815</v>
      </c>
      <c r="Q588" s="27" t="s">
        <v>811</v>
      </c>
      <c r="R588" s="27" t="s">
        <v>811</v>
      </c>
      <c r="S588" s="27" t="s">
        <v>811</v>
      </c>
      <c r="T588" s="27" t="s">
        <v>811</v>
      </c>
      <c r="U588" s="27" t="s">
        <v>811</v>
      </c>
      <c r="V588" s="27" t="s">
        <v>811</v>
      </c>
    </row>
    <row r="589" spans="1:24" s="104" customFormat="1">
      <c r="A589" s="96">
        <v>173</v>
      </c>
      <c r="B589" s="263" t="s">
        <v>224</v>
      </c>
      <c r="C589" s="317">
        <v>43355</v>
      </c>
      <c r="D589" s="263" t="s">
        <v>1723</v>
      </c>
      <c r="E589" s="309">
        <v>0.3125</v>
      </c>
      <c r="F589" s="263" t="s">
        <v>1722</v>
      </c>
      <c r="G589" s="263">
        <v>0</v>
      </c>
      <c r="H589" s="263" t="s">
        <v>726</v>
      </c>
      <c r="I589" s="263" t="s">
        <v>721</v>
      </c>
      <c r="J589" s="263">
        <v>1.96</v>
      </c>
      <c r="K589" s="310">
        <v>1.96</v>
      </c>
      <c r="L589" s="311">
        <v>1</v>
      </c>
      <c r="M589" s="312">
        <v>0.5</v>
      </c>
      <c r="N589" s="263">
        <v>22.2</v>
      </c>
      <c r="O589" s="263">
        <v>8.6</v>
      </c>
      <c r="P589" s="313">
        <v>0.98750214022822114</v>
      </c>
      <c r="Q589" s="263" t="s">
        <v>811</v>
      </c>
      <c r="R589" s="263" t="s">
        <v>811</v>
      </c>
      <c r="S589" s="263" t="s">
        <v>811</v>
      </c>
      <c r="T589" s="263" t="s">
        <v>811</v>
      </c>
      <c r="U589" s="263" t="s">
        <v>811</v>
      </c>
      <c r="V589" s="263" t="s">
        <v>811</v>
      </c>
      <c r="W589" s="185"/>
      <c r="X589" s="262"/>
    </row>
    <row r="590" spans="1:24" s="104" customFormat="1">
      <c r="A590" s="96">
        <v>174</v>
      </c>
      <c r="B590" s="263" t="s">
        <v>1707</v>
      </c>
      <c r="C590" s="317">
        <v>43355</v>
      </c>
      <c r="D590" s="263" t="s">
        <v>1727</v>
      </c>
      <c r="E590" s="309">
        <v>0.2951388888888889</v>
      </c>
      <c r="F590" s="263" t="s">
        <v>1730</v>
      </c>
      <c r="G590" s="263">
        <v>0</v>
      </c>
      <c r="H590" s="263" t="s">
        <v>726</v>
      </c>
      <c r="I590" s="263" t="s">
        <v>721</v>
      </c>
      <c r="J590" s="263">
        <v>10.3</v>
      </c>
      <c r="K590" s="310">
        <v>4.9000000000000004</v>
      </c>
      <c r="L590" s="311">
        <v>0.47572815533980584</v>
      </c>
      <c r="M590" s="312">
        <v>2</v>
      </c>
      <c r="N590" s="263">
        <v>22.2</v>
      </c>
      <c r="O590" s="263">
        <v>9.0399999999999991</v>
      </c>
      <c r="P590" s="313">
        <v>1.0380255055422229</v>
      </c>
      <c r="Q590" s="263" t="s">
        <v>811</v>
      </c>
      <c r="R590" s="263" t="s">
        <v>811</v>
      </c>
      <c r="S590" s="263" t="s">
        <v>811</v>
      </c>
      <c r="T590" s="263" t="s">
        <v>811</v>
      </c>
      <c r="U590" s="263" t="s">
        <v>811</v>
      </c>
      <c r="V590" s="263" t="s">
        <v>811</v>
      </c>
      <c r="W590" s="185"/>
      <c r="X590" s="262"/>
    </row>
    <row r="591" spans="1:24">
      <c r="A591" s="18">
        <v>175</v>
      </c>
      <c r="B591" s="27" t="s">
        <v>1707</v>
      </c>
      <c r="C591" s="55">
        <v>43355</v>
      </c>
      <c r="D591" s="27" t="s">
        <v>1727</v>
      </c>
      <c r="E591" s="50">
        <v>0.2951388888888889</v>
      </c>
      <c r="F591" s="27" t="s">
        <v>1730</v>
      </c>
      <c r="G591" s="27">
        <v>0</v>
      </c>
      <c r="H591" s="27" t="s">
        <v>726</v>
      </c>
      <c r="I591" s="27" t="s">
        <v>721</v>
      </c>
      <c r="J591" s="27">
        <v>10.3</v>
      </c>
      <c r="K591" s="219">
        <v>4.9000000000000004</v>
      </c>
      <c r="L591" s="51">
        <v>0.47572815533980584</v>
      </c>
      <c r="M591" s="213">
        <v>4</v>
      </c>
      <c r="N591" s="27">
        <v>21.8</v>
      </c>
      <c r="O591" s="27">
        <v>8.7799999999999994</v>
      </c>
      <c r="P591" s="52">
        <v>1.0004376812219347</v>
      </c>
      <c r="Q591" s="27" t="s">
        <v>811</v>
      </c>
      <c r="R591" s="27" t="s">
        <v>811</v>
      </c>
      <c r="S591" s="27" t="s">
        <v>811</v>
      </c>
      <c r="T591" s="27" t="s">
        <v>811</v>
      </c>
      <c r="U591" s="27" t="s">
        <v>811</v>
      </c>
      <c r="V591" s="27" t="s">
        <v>811</v>
      </c>
    </row>
    <row r="592" spans="1:24">
      <c r="A592" s="18">
        <v>176</v>
      </c>
      <c r="B592" s="27" t="s">
        <v>1707</v>
      </c>
      <c r="C592" s="55">
        <v>43355</v>
      </c>
      <c r="D592" s="27" t="s">
        <v>1727</v>
      </c>
      <c r="E592" s="50">
        <v>0.2951388888888889</v>
      </c>
      <c r="F592" s="27" t="s">
        <v>1730</v>
      </c>
      <c r="G592" s="27">
        <v>0</v>
      </c>
      <c r="H592" s="27" t="s">
        <v>726</v>
      </c>
      <c r="I592" s="27" t="s">
        <v>721</v>
      </c>
      <c r="J592" s="27">
        <v>10.3</v>
      </c>
      <c r="K592" s="219">
        <v>4.9000000000000004</v>
      </c>
      <c r="L592" s="51">
        <v>0.47572815533980584</v>
      </c>
      <c r="M592" s="213">
        <v>6</v>
      </c>
      <c r="N592" s="27">
        <v>15.7</v>
      </c>
      <c r="O592" s="27">
        <v>11.59</v>
      </c>
      <c r="P592" s="52">
        <v>1.1669539742681792</v>
      </c>
      <c r="Q592" s="27" t="s">
        <v>811</v>
      </c>
      <c r="R592" s="27" t="s">
        <v>811</v>
      </c>
      <c r="S592" s="27" t="s">
        <v>811</v>
      </c>
      <c r="T592" s="27" t="s">
        <v>811</v>
      </c>
      <c r="U592" s="27" t="s">
        <v>811</v>
      </c>
      <c r="V592" s="27" t="s">
        <v>811</v>
      </c>
    </row>
    <row r="593" spans="1:24">
      <c r="A593" s="18">
        <v>177</v>
      </c>
      <c r="B593" s="27" t="s">
        <v>1707</v>
      </c>
      <c r="C593" s="55">
        <v>43355</v>
      </c>
      <c r="D593" s="27" t="s">
        <v>1727</v>
      </c>
      <c r="E593" s="50">
        <v>0.2951388888888889</v>
      </c>
      <c r="F593" s="27" t="s">
        <v>1730</v>
      </c>
      <c r="G593" s="27">
        <v>0</v>
      </c>
      <c r="H593" s="27" t="s">
        <v>726</v>
      </c>
      <c r="I593" s="27" t="s">
        <v>721</v>
      </c>
      <c r="J593" s="27">
        <v>10.3</v>
      </c>
      <c r="K593" s="219">
        <v>4.9000000000000004</v>
      </c>
      <c r="L593" s="51">
        <v>0.47572815533980584</v>
      </c>
      <c r="M593" s="213">
        <v>8</v>
      </c>
      <c r="N593" s="27">
        <v>11.5</v>
      </c>
      <c r="O593" s="27">
        <v>1.32</v>
      </c>
      <c r="P593" s="52">
        <v>0.12111481050196864</v>
      </c>
      <c r="Q593" s="27" t="s">
        <v>811</v>
      </c>
      <c r="R593" s="27" t="s">
        <v>811</v>
      </c>
      <c r="S593" s="27" t="s">
        <v>811</v>
      </c>
      <c r="T593" s="27" t="s">
        <v>811</v>
      </c>
      <c r="U593" s="27" t="s">
        <v>811</v>
      </c>
      <c r="V593" s="27" t="s">
        <v>811</v>
      </c>
    </row>
    <row r="594" spans="1:24">
      <c r="A594" s="18">
        <v>178</v>
      </c>
      <c r="B594" s="27" t="s">
        <v>1707</v>
      </c>
      <c r="C594" s="55">
        <v>43355</v>
      </c>
      <c r="D594" s="27" t="s">
        <v>1727</v>
      </c>
      <c r="E594" s="50">
        <v>0.2951388888888889</v>
      </c>
      <c r="F594" s="27" t="s">
        <v>1730</v>
      </c>
      <c r="G594" s="27">
        <v>0</v>
      </c>
      <c r="H594" s="27" t="s">
        <v>726</v>
      </c>
      <c r="I594" s="27" t="s">
        <v>721</v>
      </c>
      <c r="J594" s="27">
        <v>10.3</v>
      </c>
      <c r="K594" s="219">
        <v>4.9000000000000004</v>
      </c>
      <c r="L594" s="51">
        <v>0.47572815533980584</v>
      </c>
      <c r="M594" s="213">
        <v>9</v>
      </c>
      <c r="N594" s="27">
        <v>11</v>
      </c>
      <c r="O594" s="27">
        <v>0.61</v>
      </c>
      <c r="P594" s="52">
        <v>5.5328296422300013E-2</v>
      </c>
      <c r="Q594" s="27" t="s">
        <v>811</v>
      </c>
      <c r="R594" s="27" t="s">
        <v>811</v>
      </c>
      <c r="S594" s="27" t="s">
        <v>811</v>
      </c>
      <c r="T594" s="27" t="s">
        <v>811</v>
      </c>
      <c r="U594" s="27" t="s">
        <v>811</v>
      </c>
      <c r="V594" s="27" t="s">
        <v>811</v>
      </c>
    </row>
    <row r="595" spans="1:24" s="104" customFormat="1">
      <c r="A595" s="96">
        <v>179</v>
      </c>
      <c r="B595" s="263" t="s">
        <v>1719</v>
      </c>
      <c r="C595" s="317">
        <v>43355</v>
      </c>
      <c r="D595" s="263" t="s">
        <v>1710</v>
      </c>
      <c r="E595" s="309">
        <v>0.39583333333333331</v>
      </c>
      <c r="F595" s="263" t="s">
        <v>1722</v>
      </c>
      <c r="G595" s="263">
        <v>3</v>
      </c>
      <c r="H595" s="263" t="s">
        <v>1659</v>
      </c>
      <c r="I595" s="263" t="s">
        <v>721</v>
      </c>
      <c r="J595" s="263">
        <v>2.4</v>
      </c>
      <c r="K595" s="310">
        <v>2.4</v>
      </c>
      <c r="L595" s="311">
        <v>1</v>
      </c>
      <c r="M595" s="312">
        <v>0.5</v>
      </c>
      <c r="N595" s="263">
        <v>22.4</v>
      </c>
      <c r="O595" s="263">
        <v>7.71</v>
      </c>
      <c r="P595" s="313">
        <v>0.88870662197740058</v>
      </c>
      <c r="Q595" s="263" t="s">
        <v>811</v>
      </c>
      <c r="R595" s="263" t="s">
        <v>811</v>
      </c>
      <c r="S595" s="263" t="s">
        <v>811</v>
      </c>
      <c r="T595" s="263" t="s">
        <v>811</v>
      </c>
      <c r="U595" s="263" t="s">
        <v>811</v>
      </c>
      <c r="V595" s="263" t="s">
        <v>811</v>
      </c>
      <c r="W595" s="185"/>
      <c r="X595" s="262"/>
    </row>
    <row r="596" spans="1:24">
      <c r="A596" s="18">
        <v>180</v>
      </c>
      <c r="B596" s="27" t="s">
        <v>1709</v>
      </c>
      <c r="C596" s="55">
        <v>43355</v>
      </c>
      <c r="D596" s="27" t="s">
        <v>1710</v>
      </c>
      <c r="E596" s="50">
        <v>0.39583333333333331</v>
      </c>
      <c r="F596" s="27" t="s">
        <v>1722</v>
      </c>
      <c r="G596" s="27">
        <v>3</v>
      </c>
      <c r="H596" s="27" t="s">
        <v>1659</v>
      </c>
      <c r="I596" s="27" t="s">
        <v>721</v>
      </c>
      <c r="J596" s="27">
        <v>2.4</v>
      </c>
      <c r="K596" s="219">
        <v>2.4</v>
      </c>
      <c r="L596" s="51">
        <v>1</v>
      </c>
      <c r="M596" s="213">
        <v>2</v>
      </c>
      <c r="N596" s="27">
        <v>22</v>
      </c>
      <c r="O596" s="27">
        <v>5.8</v>
      </c>
      <c r="P596" s="52">
        <v>0.66343456839385972</v>
      </c>
      <c r="Q596" s="27" t="s">
        <v>811</v>
      </c>
      <c r="R596" s="27" t="s">
        <v>811</v>
      </c>
      <c r="S596" s="27" t="s">
        <v>811</v>
      </c>
      <c r="T596" s="27" t="s">
        <v>811</v>
      </c>
      <c r="U596" s="27" t="s">
        <v>811</v>
      </c>
      <c r="V596" s="27" t="s">
        <v>811</v>
      </c>
    </row>
    <row r="597" spans="1:24" s="104" customFormat="1">
      <c r="A597" s="96">
        <v>181</v>
      </c>
      <c r="B597" s="263" t="s">
        <v>231</v>
      </c>
      <c r="C597" s="317">
        <v>43355</v>
      </c>
      <c r="D597" s="263" t="s">
        <v>1715</v>
      </c>
      <c r="E597" s="309">
        <v>0.34722222222222227</v>
      </c>
      <c r="F597" s="263" t="s">
        <v>1722</v>
      </c>
      <c r="G597" s="263">
        <v>1</v>
      </c>
      <c r="H597" s="263" t="s">
        <v>1671</v>
      </c>
      <c r="I597" s="263" t="s">
        <v>721</v>
      </c>
      <c r="J597" s="263">
        <v>6.25</v>
      </c>
      <c r="K597" s="310">
        <v>2.7</v>
      </c>
      <c r="L597" s="311">
        <v>0.43200000000000005</v>
      </c>
      <c r="M597" s="312">
        <v>0.5</v>
      </c>
      <c r="N597" s="263">
        <v>23.6</v>
      </c>
      <c r="O597" s="263">
        <v>6.77</v>
      </c>
      <c r="P597" s="313">
        <v>0.79831742313784693</v>
      </c>
      <c r="Q597" s="263" t="s">
        <v>811</v>
      </c>
      <c r="R597" s="263" t="s">
        <v>811</v>
      </c>
      <c r="S597" s="263" t="s">
        <v>811</v>
      </c>
      <c r="T597" s="263" t="s">
        <v>811</v>
      </c>
      <c r="U597" s="263" t="s">
        <v>811</v>
      </c>
      <c r="V597" s="263" t="s">
        <v>811</v>
      </c>
      <c r="W597" s="185"/>
      <c r="X597" s="262"/>
    </row>
    <row r="598" spans="1:24">
      <c r="A598" s="18">
        <v>182</v>
      </c>
      <c r="B598" s="27" t="s">
        <v>231</v>
      </c>
      <c r="C598" s="55">
        <v>43355</v>
      </c>
      <c r="D598" s="27" t="s">
        <v>1715</v>
      </c>
      <c r="E598" s="50">
        <v>0.34722222222222227</v>
      </c>
      <c r="F598" s="27" t="s">
        <v>1722</v>
      </c>
      <c r="G598" s="27">
        <v>1</v>
      </c>
      <c r="H598" s="27" t="s">
        <v>1671</v>
      </c>
      <c r="I598" s="27" t="s">
        <v>721</v>
      </c>
      <c r="J598" s="27">
        <v>6.25</v>
      </c>
      <c r="K598" s="219">
        <v>2.7</v>
      </c>
      <c r="L598" s="51">
        <v>0.43200000000000005</v>
      </c>
      <c r="M598" s="213">
        <v>2</v>
      </c>
      <c r="N598" s="27">
        <v>22.4</v>
      </c>
      <c r="O598" s="27">
        <v>6.72</v>
      </c>
      <c r="P598" s="52">
        <v>0.77459254211259809</v>
      </c>
      <c r="Q598" s="27" t="s">
        <v>811</v>
      </c>
      <c r="R598" s="27" t="s">
        <v>811</v>
      </c>
      <c r="S598" s="27" t="s">
        <v>811</v>
      </c>
      <c r="T598" s="27" t="s">
        <v>811</v>
      </c>
      <c r="U598" s="27" t="s">
        <v>811</v>
      </c>
      <c r="V598" s="27" t="s">
        <v>811</v>
      </c>
    </row>
    <row r="599" spans="1:24">
      <c r="A599" s="18">
        <v>183</v>
      </c>
      <c r="B599" s="27" t="s">
        <v>231</v>
      </c>
      <c r="C599" s="55">
        <v>43355</v>
      </c>
      <c r="D599" s="27" t="s">
        <v>1715</v>
      </c>
      <c r="E599" s="50">
        <v>0.34722222222222227</v>
      </c>
      <c r="F599" s="27" t="s">
        <v>1722</v>
      </c>
      <c r="G599" s="27">
        <v>1</v>
      </c>
      <c r="H599" s="27" t="s">
        <v>1671</v>
      </c>
      <c r="I599" s="27" t="s">
        <v>721</v>
      </c>
      <c r="J599" s="27">
        <v>6.25</v>
      </c>
      <c r="K599" s="219">
        <v>2.7</v>
      </c>
      <c r="L599" s="51">
        <v>0.43200000000000005</v>
      </c>
      <c r="M599" s="213">
        <v>4</v>
      </c>
      <c r="N599" s="27">
        <v>22.1</v>
      </c>
      <c r="O599" s="27">
        <v>6.45</v>
      </c>
      <c r="P599" s="52">
        <v>0.73920551231028131</v>
      </c>
      <c r="Q599" s="27" t="s">
        <v>811</v>
      </c>
      <c r="R599" s="27" t="s">
        <v>811</v>
      </c>
      <c r="S599" s="27" t="s">
        <v>811</v>
      </c>
      <c r="T599" s="27" t="s">
        <v>811</v>
      </c>
      <c r="U599" s="27" t="s">
        <v>811</v>
      </c>
      <c r="V599" s="27" t="s">
        <v>811</v>
      </c>
    </row>
    <row r="600" spans="1:24">
      <c r="A600" s="18">
        <v>184</v>
      </c>
      <c r="B600" s="27" t="s">
        <v>231</v>
      </c>
      <c r="C600" s="55">
        <v>43355</v>
      </c>
      <c r="D600" s="27" t="s">
        <v>1715</v>
      </c>
      <c r="E600" s="50">
        <v>0.34722222222222227</v>
      </c>
      <c r="F600" s="27" t="s">
        <v>1722</v>
      </c>
      <c r="G600" s="27">
        <v>1</v>
      </c>
      <c r="H600" s="27" t="s">
        <v>1671</v>
      </c>
      <c r="I600" s="27" t="s">
        <v>721</v>
      </c>
      <c r="J600" s="27">
        <v>6.25</v>
      </c>
      <c r="K600" s="219">
        <v>2.7</v>
      </c>
      <c r="L600" s="51">
        <v>0.43200000000000005</v>
      </c>
      <c r="M600" s="213">
        <v>6</v>
      </c>
      <c r="N600" s="27">
        <v>13.3</v>
      </c>
      <c r="O600" s="27">
        <v>0.08</v>
      </c>
      <c r="P600" s="52">
        <v>7.644861363839562E-3</v>
      </c>
      <c r="Q600" s="27" t="s">
        <v>811</v>
      </c>
      <c r="R600" s="27" t="s">
        <v>811</v>
      </c>
      <c r="S600" s="27" t="s">
        <v>811</v>
      </c>
      <c r="T600" s="27" t="s">
        <v>811</v>
      </c>
      <c r="U600" s="27" t="s">
        <v>811</v>
      </c>
      <c r="V600" s="27" t="s">
        <v>811</v>
      </c>
    </row>
    <row r="601" spans="1:24" s="104" customFormat="1">
      <c r="A601" s="96">
        <v>185</v>
      </c>
      <c r="B601" s="263" t="s">
        <v>232</v>
      </c>
      <c r="C601" s="317">
        <v>43355</v>
      </c>
      <c r="D601" s="263" t="s">
        <v>1731</v>
      </c>
      <c r="E601" s="309">
        <v>0.32291666666666669</v>
      </c>
      <c r="F601" s="263" t="s">
        <v>1730</v>
      </c>
      <c r="G601" s="263">
        <v>0</v>
      </c>
      <c r="H601" s="263" t="s">
        <v>726</v>
      </c>
      <c r="I601" s="263" t="s">
        <v>721</v>
      </c>
      <c r="J601" s="263">
        <v>8.8000000000000007</v>
      </c>
      <c r="K601" s="310">
        <v>1.5</v>
      </c>
      <c r="L601" s="311">
        <v>0.17045454545454544</v>
      </c>
      <c r="M601" s="312">
        <v>0.5</v>
      </c>
      <c r="N601" s="263">
        <v>22.3</v>
      </c>
      <c r="O601" s="263">
        <v>9</v>
      </c>
      <c r="P601" s="313">
        <v>1.0354161963604975</v>
      </c>
      <c r="Q601" s="263" t="s">
        <v>811</v>
      </c>
      <c r="R601" s="263" t="s">
        <v>811</v>
      </c>
      <c r="S601" s="263" t="s">
        <v>811</v>
      </c>
      <c r="T601" s="263" t="s">
        <v>811</v>
      </c>
      <c r="U601" s="263" t="s">
        <v>811</v>
      </c>
      <c r="V601" s="263" t="s">
        <v>811</v>
      </c>
      <c r="W601" s="185"/>
      <c r="X601" s="262"/>
    </row>
    <row r="602" spans="1:24">
      <c r="A602" s="18">
        <v>186</v>
      </c>
      <c r="B602" s="27" t="s">
        <v>232</v>
      </c>
      <c r="C602" s="55">
        <v>43355</v>
      </c>
      <c r="D602" s="27" t="s">
        <v>1731</v>
      </c>
      <c r="E602" s="50">
        <v>0.32291666666666669</v>
      </c>
      <c r="F602" s="27" t="s">
        <v>1730</v>
      </c>
      <c r="G602" s="27">
        <v>0</v>
      </c>
      <c r="H602" s="27" t="s">
        <v>726</v>
      </c>
      <c r="I602" s="27" t="s">
        <v>721</v>
      </c>
      <c r="J602" s="27">
        <v>8.8000000000000007</v>
      </c>
      <c r="K602" s="219">
        <v>1.5</v>
      </c>
      <c r="L602" s="51">
        <v>0.17045454545454544</v>
      </c>
      <c r="M602" s="213">
        <v>2</v>
      </c>
      <c r="N602" s="27">
        <v>21.2</v>
      </c>
      <c r="O602" s="27">
        <v>7.45</v>
      </c>
      <c r="P602" s="52">
        <v>0.83906796921466098</v>
      </c>
      <c r="Q602" s="27" t="s">
        <v>811</v>
      </c>
      <c r="R602" s="27" t="s">
        <v>811</v>
      </c>
      <c r="S602" s="27" t="s">
        <v>811</v>
      </c>
      <c r="T602" s="27" t="s">
        <v>811</v>
      </c>
      <c r="U602" s="27" t="s">
        <v>811</v>
      </c>
      <c r="V602" s="27" t="s">
        <v>811</v>
      </c>
    </row>
    <row r="603" spans="1:24">
      <c r="A603" s="18">
        <v>187</v>
      </c>
      <c r="B603" s="27" t="s">
        <v>232</v>
      </c>
      <c r="C603" s="55">
        <v>43355</v>
      </c>
      <c r="D603" s="27" t="s">
        <v>1731</v>
      </c>
      <c r="E603" s="50">
        <v>0.32291666666666669</v>
      </c>
      <c r="F603" s="27" t="s">
        <v>1730</v>
      </c>
      <c r="G603" s="27">
        <v>0</v>
      </c>
      <c r="H603" s="27" t="s">
        <v>726</v>
      </c>
      <c r="I603" s="27" t="s">
        <v>721</v>
      </c>
      <c r="J603" s="27">
        <v>8.8000000000000007</v>
      </c>
      <c r="K603" s="219">
        <v>1.5</v>
      </c>
      <c r="L603" s="51">
        <v>0.17045454545454544</v>
      </c>
      <c r="M603" s="213">
        <v>4</v>
      </c>
      <c r="N603" s="27">
        <v>19.5</v>
      </c>
      <c r="O603" s="27">
        <v>0.18</v>
      </c>
      <c r="P603" s="52">
        <v>1.9603420992616086E-2</v>
      </c>
      <c r="Q603" s="27" t="s">
        <v>811</v>
      </c>
      <c r="R603" s="27" t="s">
        <v>811</v>
      </c>
      <c r="S603" s="27" t="s">
        <v>811</v>
      </c>
      <c r="T603" s="27" t="s">
        <v>811</v>
      </c>
      <c r="U603" s="27" t="s">
        <v>811</v>
      </c>
      <c r="V603" s="27" t="s">
        <v>811</v>
      </c>
    </row>
    <row r="604" spans="1:24" ht="26.4" thickBot="1">
      <c r="A604" s="18">
        <v>188</v>
      </c>
      <c r="B604" s="27" t="s">
        <v>232</v>
      </c>
      <c r="C604" s="55">
        <v>43355</v>
      </c>
      <c r="D604" s="27" t="s">
        <v>1731</v>
      </c>
      <c r="E604" s="50">
        <v>0.32291666666666669</v>
      </c>
      <c r="F604" s="27" t="s">
        <v>1730</v>
      </c>
      <c r="G604" s="27">
        <v>0</v>
      </c>
      <c r="H604" s="27" t="s">
        <v>726</v>
      </c>
      <c r="I604" s="27" t="s">
        <v>721</v>
      </c>
      <c r="J604" s="27">
        <v>8.8000000000000007</v>
      </c>
      <c r="K604" s="220">
        <v>1.5</v>
      </c>
      <c r="L604" s="51">
        <v>0.17045454545454544</v>
      </c>
      <c r="M604" s="215">
        <v>6</v>
      </c>
      <c r="N604" s="27">
        <v>11.5</v>
      </c>
      <c r="O604" s="27">
        <v>0.08</v>
      </c>
      <c r="P604" s="52">
        <v>7.3402915455738566E-3</v>
      </c>
      <c r="Q604" s="27" t="s">
        <v>811</v>
      </c>
      <c r="R604" s="27" t="s">
        <v>811</v>
      </c>
      <c r="S604" s="27" t="s">
        <v>811</v>
      </c>
      <c r="T604" s="27" t="s">
        <v>811</v>
      </c>
      <c r="U604" s="27" t="s">
        <v>811</v>
      </c>
      <c r="V604" s="27" t="s">
        <v>811</v>
      </c>
    </row>
    <row r="606" spans="1:24">
      <c r="A606" s="30" t="s">
        <v>1624</v>
      </c>
      <c r="B606" s="31"/>
      <c r="C606" s="3207"/>
      <c r="D606" s="3207"/>
      <c r="E606" s="31"/>
      <c r="F606" s="32"/>
      <c r="G606" s="31"/>
      <c r="H606" s="31"/>
      <c r="I606" s="31"/>
      <c r="J606" s="31"/>
      <c r="K606" s="56"/>
      <c r="L606" s="31"/>
      <c r="M606" s="31"/>
      <c r="N606" s="31"/>
      <c r="O606" s="31"/>
      <c r="P606" s="33"/>
      <c r="Q606" s="34"/>
      <c r="R606" s="31"/>
      <c r="S606" s="31"/>
      <c r="T606" s="31"/>
      <c r="U606" s="31"/>
      <c r="V606" s="31"/>
    </row>
    <row r="607" spans="1:24">
      <c r="A607" s="30" t="s">
        <v>1625</v>
      </c>
      <c r="B607" s="31"/>
      <c r="C607" s="31"/>
      <c r="D607" s="31"/>
      <c r="E607" s="31"/>
      <c r="F607" s="32"/>
      <c r="G607" s="31"/>
      <c r="H607" s="31"/>
      <c r="I607" s="31"/>
      <c r="J607" s="31"/>
      <c r="K607" s="56"/>
      <c r="L607" s="31"/>
      <c r="M607" s="31"/>
      <c r="N607" s="31"/>
      <c r="O607" s="31"/>
      <c r="P607" s="33"/>
      <c r="Q607" s="34"/>
      <c r="R607" s="31"/>
      <c r="S607" s="31"/>
      <c r="T607" s="31"/>
      <c r="U607" s="31"/>
      <c r="V607" s="31"/>
    </row>
    <row r="608" spans="1:24">
      <c r="A608" s="30" t="s">
        <v>1626</v>
      </c>
      <c r="B608" s="31"/>
      <c r="C608" s="31"/>
      <c r="D608" s="31"/>
      <c r="E608" s="31"/>
      <c r="F608" s="32"/>
      <c r="G608" s="31"/>
      <c r="H608" s="31"/>
      <c r="I608" s="31"/>
      <c r="J608" s="31"/>
      <c r="K608" s="56"/>
      <c r="L608" s="31"/>
      <c r="M608" s="31"/>
      <c r="N608" s="31"/>
      <c r="O608" s="31"/>
      <c r="P608" s="33"/>
      <c r="Q608" s="34"/>
      <c r="R608" s="31"/>
      <c r="S608" s="31"/>
      <c r="T608" s="31"/>
      <c r="U608" s="31"/>
      <c r="V608" s="31"/>
    </row>
    <row r="609" spans="1:24">
      <c r="A609" s="30" t="s">
        <v>1627</v>
      </c>
      <c r="B609" s="31"/>
      <c r="C609" s="31"/>
      <c r="D609" s="31"/>
      <c r="E609" s="31"/>
      <c r="F609" s="32"/>
      <c r="G609" s="31"/>
      <c r="H609" s="31"/>
      <c r="I609" s="31"/>
      <c r="J609" s="31"/>
      <c r="K609" s="56"/>
      <c r="L609" s="31"/>
      <c r="M609" s="31"/>
      <c r="N609" s="31"/>
      <c r="O609" s="31"/>
      <c r="P609" s="33"/>
      <c r="Q609" s="34"/>
      <c r="R609" s="31"/>
      <c r="S609" s="31"/>
      <c r="T609" s="31"/>
      <c r="U609" s="31"/>
      <c r="V609" s="31"/>
    </row>
    <row r="610" spans="1:24">
      <c r="A610" s="30" t="s">
        <v>1628</v>
      </c>
      <c r="B610" s="31"/>
      <c r="C610" s="31"/>
      <c r="D610" s="31"/>
      <c r="E610" s="31"/>
      <c r="F610" s="32"/>
      <c r="G610" s="31"/>
      <c r="H610" s="31"/>
      <c r="I610" s="31"/>
      <c r="J610" s="31"/>
      <c r="K610" s="56"/>
      <c r="L610" s="31"/>
      <c r="M610" s="31"/>
      <c r="N610" s="31"/>
      <c r="O610" s="31"/>
      <c r="P610" s="33"/>
      <c r="Q610" s="34"/>
      <c r="R610" s="31"/>
      <c r="S610" s="31"/>
      <c r="T610" s="31"/>
      <c r="U610" s="31"/>
      <c r="V610" s="31"/>
    </row>
    <row r="611" spans="1:24">
      <c r="A611" s="35"/>
      <c r="B611" s="31"/>
      <c r="C611" s="31"/>
      <c r="D611" s="31"/>
      <c r="E611" s="31"/>
      <c r="F611" s="32"/>
      <c r="G611" s="31"/>
      <c r="H611" s="31"/>
      <c r="I611" s="31"/>
      <c r="J611" s="31"/>
      <c r="K611" s="56"/>
      <c r="L611" s="31"/>
      <c r="M611" s="31"/>
      <c r="N611" s="31"/>
      <c r="O611" s="31"/>
      <c r="P611" s="33"/>
      <c r="Q611" s="34"/>
      <c r="R611" s="31"/>
      <c r="S611" s="31"/>
      <c r="T611" s="31"/>
      <c r="U611" s="31"/>
      <c r="V611" s="31"/>
    </row>
    <row r="612" spans="1:24">
      <c r="A612" s="35"/>
      <c r="B612" s="31"/>
      <c r="C612" s="31"/>
      <c r="D612" s="31"/>
      <c r="E612" s="31"/>
      <c r="F612" s="32"/>
      <c r="G612" s="31"/>
      <c r="H612" s="31"/>
      <c r="I612" s="31"/>
      <c r="J612" s="31"/>
      <c r="K612" s="56"/>
      <c r="L612" s="31"/>
      <c r="M612" s="31"/>
      <c r="N612" s="31"/>
      <c r="O612" s="31"/>
      <c r="P612" s="33"/>
      <c r="Q612" s="34"/>
      <c r="R612" s="31"/>
      <c r="S612" s="31"/>
      <c r="T612" s="31"/>
      <c r="U612" s="31"/>
      <c r="V612" s="31"/>
    </row>
    <row r="613" spans="1:24">
      <c r="A613" s="35" t="s">
        <v>1696</v>
      </c>
      <c r="B613" s="31"/>
      <c r="C613" s="31"/>
      <c r="D613" s="31"/>
      <c r="E613" s="31"/>
      <c r="F613" s="32"/>
      <c r="G613" s="31"/>
      <c r="H613" s="31"/>
      <c r="I613" s="31"/>
      <c r="J613" s="31"/>
      <c r="K613" s="56"/>
      <c r="L613" s="31"/>
      <c r="M613" s="31"/>
      <c r="N613" s="31"/>
      <c r="O613" s="31"/>
      <c r="P613" s="33"/>
      <c r="Q613" s="34"/>
      <c r="R613" s="31"/>
      <c r="S613" s="31"/>
      <c r="T613" s="31"/>
      <c r="U613" s="31"/>
      <c r="V613" s="31"/>
    </row>
    <row r="614" spans="1:24">
      <c r="A614" s="35" t="s">
        <v>1697</v>
      </c>
      <c r="B614" s="31"/>
      <c r="C614" s="31"/>
      <c r="D614" s="31"/>
      <c r="E614" s="31"/>
      <c r="F614" s="32"/>
      <c r="G614" s="31"/>
      <c r="H614" s="31"/>
      <c r="I614" s="31"/>
      <c r="J614" s="31"/>
      <c r="K614" s="56"/>
      <c r="L614" s="31"/>
      <c r="M614" s="31"/>
      <c r="N614" s="31"/>
      <c r="O614" s="31"/>
      <c r="P614" s="33"/>
      <c r="Q614" s="34"/>
      <c r="R614" s="34"/>
      <c r="S614" s="34"/>
      <c r="T614" s="31"/>
      <c r="U614" s="31"/>
      <c r="V614" s="31"/>
    </row>
    <row r="615" spans="1:24">
      <c r="A615" s="35" t="s">
        <v>1698</v>
      </c>
      <c r="B615" s="31"/>
      <c r="C615" s="31"/>
      <c r="D615" s="31"/>
      <c r="E615" s="31"/>
      <c r="F615" s="32"/>
      <c r="G615" s="31"/>
      <c r="H615" s="31"/>
      <c r="I615" s="31"/>
      <c r="J615" s="31"/>
      <c r="K615" s="56"/>
      <c r="L615" s="31"/>
      <c r="M615" s="31"/>
      <c r="N615" s="31"/>
      <c r="O615" s="31"/>
      <c r="P615" s="33"/>
      <c r="Q615" s="34"/>
      <c r="R615" s="34"/>
      <c r="S615" s="34"/>
      <c r="T615" s="31"/>
      <c r="U615" s="31"/>
      <c r="V615" s="31"/>
    </row>
    <row r="616" spans="1:24" ht="26.4" thickBot="1">
      <c r="A616" s="31"/>
      <c r="B616" s="31"/>
      <c r="C616" s="31"/>
      <c r="D616" s="31"/>
      <c r="E616" s="31"/>
      <c r="F616" s="32"/>
      <c r="G616" s="31"/>
      <c r="H616" s="31"/>
      <c r="I616" s="31"/>
      <c r="J616" s="31"/>
      <c r="K616" s="56"/>
      <c r="L616" s="31"/>
      <c r="M616" s="31"/>
      <c r="N616" s="31"/>
      <c r="O616" s="36"/>
      <c r="P616" s="33"/>
      <c r="Q616" s="34"/>
      <c r="R616" s="34"/>
      <c r="S616" s="34"/>
      <c r="T616" s="31"/>
      <c r="U616" s="31"/>
      <c r="V616" s="31"/>
    </row>
    <row r="617" spans="1:24">
      <c r="A617" s="31"/>
      <c r="B617" s="31"/>
      <c r="C617" s="31"/>
      <c r="D617" s="31"/>
      <c r="E617" s="31"/>
      <c r="F617" s="37" t="s">
        <v>1012</v>
      </c>
      <c r="G617" s="36" t="s">
        <v>1012</v>
      </c>
      <c r="H617" s="36" t="s">
        <v>1732</v>
      </c>
      <c r="I617" s="36" t="s">
        <v>1533</v>
      </c>
      <c r="J617" s="216" t="s">
        <v>1534</v>
      </c>
      <c r="K617" s="57"/>
      <c r="L617" s="210" t="s">
        <v>1221</v>
      </c>
      <c r="M617" s="31"/>
      <c r="N617" s="36" t="s">
        <v>1631</v>
      </c>
      <c r="O617" s="36" t="s">
        <v>1631</v>
      </c>
      <c r="P617" s="38"/>
      <c r="Q617" s="39" t="s">
        <v>704</v>
      </c>
      <c r="R617" s="39" t="s">
        <v>705</v>
      </c>
      <c r="S617" s="39" t="s">
        <v>706</v>
      </c>
      <c r="T617" s="36" t="s">
        <v>1535</v>
      </c>
      <c r="U617" s="36" t="s">
        <v>702</v>
      </c>
      <c r="V617" s="36" t="s">
        <v>1733</v>
      </c>
    </row>
    <row r="618" spans="1:24" ht="26.4" thickBot="1">
      <c r="A618" s="40" t="s">
        <v>701</v>
      </c>
      <c r="B618" s="40" t="s">
        <v>786</v>
      </c>
      <c r="C618" s="40" t="s">
        <v>1633</v>
      </c>
      <c r="D618" s="40" t="s">
        <v>708</v>
      </c>
      <c r="E618" s="41" t="s">
        <v>1634</v>
      </c>
      <c r="F618" s="42" t="s">
        <v>1635</v>
      </c>
      <c r="G618" s="40" t="s">
        <v>1636</v>
      </c>
      <c r="H618" s="43" t="s">
        <v>1734</v>
      </c>
      <c r="I618" s="40" t="s">
        <v>1537</v>
      </c>
      <c r="J618" s="217" t="s">
        <v>1537</v>
      </c>
      <c r="K618" s="58" t="s">
        <v>1009</v>
      </c>
      <c r="L618" s="211" t="s">
        <v>1538</v>
      </c>
      <c r="M618" s="40" t="s">
        <v>1638</v>
      </c>
      <c r="N618" s="44" t="s">
        <v>1639</v>
      </c>
      <c r="O618" s="44" t="s">
        <v>1640</v>
      </c>
      <c r="P618" s="44" t="s">
        <v>1641</v>
      </c>
      <c r="Q618" s="40" t="s">
        <v>1642</v>
      </c>
      <c r="R618" s="45" t="s">
        <v>1539</v>
      </c>
      <c r="S618" s="45" t="s">
        <v>1539</v>
      </c>
      <c r="T618" s="45" t="s">
        <v>1540</v>
      </c>
      <c r="U618" s="45" t="s">
        <v>1540</v>
      </c>
      <c r="V618" s="45" t="s">
        <v>1540</v>
      </c>
    </row>
    <row r="619" spans="1:24" s="104" customFormat="1" ht="26.4" thickTop="1">
      <c r="A619" s="285" t="s">
        <v>1664</v>
      </c>
      <c r="B619" s="286">
        <v>43655</v>
      </c>
      <c r="C619" s="287" t="s">
        <v>815</v>
      </c>
      <c r="D619" s="287" t="s">
        <v>815</v>
      </c>
      <c r="E619" s="287" t="s">
        <v>815</v>
      </c>
      <c r="F619" s="289" t="s">
        <v>815</v>
      </c>
      <c r="G619" s="287" t="s">
        <v>815</v>
      </c>
      <c r="H619" s="287" t="s">
        <v>815</v>
      </c>
      <c r="I619" s="287" t="s">
        <v>815</v>
      </c>
      <c r="J619" s="290" t="s">
        <v>815</v>
      </c>
      <c r="K619" s="291" t="s">
        <v>815</v>
      </c>
      <c r="L619" s="292" t="s">
        <v>815</v>
      </c>
      <c r="M619" s="287" t="s">
        <v>815</v>
      </c>
      <c r="N619" s="293" t="s">
        <v>815</v>
      </c>
      <c r="O619" s="294" t="s">
        <v>815</v>
      </c>
      <c r="P619" s="293">
        <v>6.74</v>
      </c>
      <c r="Q619" s="295">
        <v>94.1</v>
      </c>
      <c r="R619" s="296">
        <v>1.9182035321162847</v>
      </c>
      <c r="S619" s="297">
        <v>59.998014705882369</v>
      </c>
      <c r="T619" s="296">
        <v>5.7403260759493646</v>
      </c>
      <c r="U619" s="296">
        <v>4.9665548219673026</v>
      </c>
      <c r="V619" s="298">
        <v>0.53613429818447977</v>
      </c>
      <c r="W619" s="185" t="e">
        <f>J619-L619</f>
        <v>#VALUE!</v>
      </c>
      <c r="X619" s="262"/>
    </row>
    <row r="620" spans="1:24" s="104" customFormat="1">
      <c r="A620" s="285" t="s">
        <v>1735</v>
      </c>
      <c r="B620" s="286">
        <v>43655</v>
      </c>
      <c r="C620" s="287" t="s">
        <v>815</v>
      </c>
      <c r="D620" s="287" t="s">
        <v>815</v>
      </c>
      <c r="E620" s="287" t="s">
        <v>815</v>
      </c>
      <c r="F620" s="289" t="s">
        <v>815</v>
      </c>
      <c r="G620" s="287" t="s">
        <v>815</v>
      </c>
      <c r="H620" s="287" t="s">
        <v>815</v>
      </c>
      <c r="I620" s="287" t="s">
        <v>815</v>
      </c>
      <c r="J620" s="290" t="s">
        <v>815</v>
      </c>
      <c r="K620" s="291" t="s">
        <v>815</v>
      </c>
      <c r="L620" s="292" t="s">
        <v>815</v>
      </c>
      <c r="M620" s="287" t="s">
        <v>815</v>
      </c>
      <c r="N620" s="293" t="s">
        <v>815</v>
      </c>
      <c r="O620" s="294" t="s">
        <v>815</v>
      </c>
      <c r="P620" s="293">
        <v>6</v>
      </c>
      <c r="Q620" s="295">
        <v>25.500000000000004</v>
      </c>
      <c r="R620" s="296">
        <v>1.1722354918488407</v>
      </c>
      <c r="S620" s="297">
        <v>46.027426470588246</v>
      </c>
      <c r="T620" s="296">
        <v>2.2380437974683551</v>
      </c>
      <c r="U620" s="296">
        <v>3.6775441004483111</v>
      </c>
      <c r="V620" s="298">
        <v>0.37832990331468874</v>
      </c>
      <c r="W620" s="185" t="e">
        <f t="shared" ref="W620:W683" si="33">J620-L620</f>
        <v>#VALUE!</v>
      </c>
      <c r="X620" s="262"/>
    </row>
    <row r="621" spans="1:24" s="104" customFormat="1">
      <c r="A621" s="285" t="s">
        <v>1542</v>
      </c>
      <c r="B621" s="286">
        <v>43655</v>
      </c>
      <c r="C621" s="287" t="s">
        <v>1736</v>
      </c>
      <c r="D621" s="288">
        <v>0.30208333333333331</v>
      </c>
      <c r="E621" s="287" t="s">
        <v>1045</v>
      </c>
      <c r="F621" s="289">
        <v>0</v>
      </c>
      <c r="G621" s="287" t="s">
        <v>1646</v>
      </c>
      <c r="H621" s="287" t="s">
        <v>1045</v>
      </c>
      <c r="I621" s="287">
        <v>2.2999999999999998</v>
      </c>
      <c r="J621" s="290">
        <v>2.25</v>
      </c>
      <c r="K621" s="291">
        <v>0.97826086956521752</v>
      </c>
      <c r="L621" s="292">
        <v>0.5</v>
      </c>
      <c r="M621" s="287">
        <v>23.9</v>
      </c>
      <c r="N621" s="293">
        <v>3.61</v>
      </c>
      <c r="O621" s="294">
        <v>0.42809258648743209</v>
      </c>
      <c r="P621" s="293">
        <v>6.12</v>
      </c>
      <c r="Q621" s="295">
        <v>4.4000000000000004</v>
      </c>
      <c r="R621" s="296">
        <v>0.81701261553101001</v>
      </c>
      <c r="S621" s="297">
        <v>26.38129</v>
      </c>
      <c r="T621" s="296">
        <v>9.498872911392402</v>
      </c>
      <c r="U621" s="296">
        <v>2.9760625865242649</v>
      </c>
      <c r="V621" s="298">
        <v>0.76143663532198047</v>
      </c>
      <c r="W621" s="185">
        <f t="shared" si="33"/>
        <v>1.75</v>
      </c>
      <c r="X621" s="262"/>
    </row>
    <row r="622" spans="1:24" s="104" customFormat="1">
      <c r="A622" s="285" t="s">
        <v>1547</v>
      </c>
      <c r="B622" s="286">
        <v>43655</v>
      </c>
      <c r="C622" s="287" t="s">
        <v>1737</v>
      </c>
      <c r="D622" s="288">
        <v>0.33333333333333331</v>
      </c>
      <c r="E622" s="263" t="s">
        <v>1045</v>
      </c>
      <c r="F622" s="289">
        <v>2</v>
      </c>
      <c r="G622" s="287" t="s">
        <v>1646</v>
      </c>
      <c r="H622" s="287" t="s">
        <v>1045</v>
      </c>
      <c r="I622" s="287">
        <v>7.8</v>
      </c>
      <c r="J622" s="290">
        <v>1.85</v>
      </c>
      <c r="K622" s="291">
        <v>0.2371794871794872</v>
      </c>
      <c r="L622" s="292">
        <v>0.5</v>
      </c>
      <c r="M622" s="287">
        <v>25</v>
      </c>
      <c r="N622" s="293">
        <v>8.23</v>
      </c>
      <c r="O622" s="294">
        <v>0.99609429417700113</v>
      </c>
      <c r="P622" s="293">
        <v>6.61</v>
      </c>
      <c r="Q622" s="295">
        <v>8.6999999999999993</v>
      </c>
      <c r="R622" s="296">
        <v>0.78149032789922701</v>
      </c>
      <c r="S622" s="297">
        <v>16.776507352941181</v>
      </c>
      <c r="T622" s="296">
        <v>4.595677721518987</v>
      </c>
      <c r="U622" s="296">
        <v>4.2081825763976788</v>
      </c>
      <c r="V622" s="298">
        <v>0.52200711574290903</v>
      </c>
      <c r="W622" s="185">
        <f t="shared" si="33"/>
        <v>1.35</v>
      </c>
      <c r="X622" s="262"/>
    </row>
    <row r="623" spans="1:24">
      <c r="A623" s="31" t="s">
        <v>1547</v>
      </c>
      <c r="B623" s="47">
        <v>43655</v>
      </c>
      <c r="C623" s="46" t="s">
        <v>1737</v>
      </c>
      <c r="D623" s="66">
        <v>0.33333333333333331</v>
      </c>
      <c r="E623" s="27" t="s">
        <v>1045</v>
      </c>
      <c r="F623" s="59">
        <v>2</v>
      </c>
      <c r="G623" s="46" t="s">
        <v>1646</v>
      </c>
      <c r="H623" s="46" t="s">
        <v>1045</v>
      </c>
      <c r="I623" s="46">
        <v>7.8</v>
      </c>
      <c r="J623" s="218">
        <v>1.85</v>
      </c>
      <c r="K623" s="60">
        <v>0.2371794871794872</v>
      </c>
      <c r="L623" s="214">
        <v>2</v>
      </c>
      <c r="M623" s="46">
        <v>25</v>
      </c>
      <c r="N623" s="61">
        <v>8.27</v>
      </c>
      <c r="O623" s="62">
        <v>1.0009355787173511</v>
      </c>
      <c r="P623" s="46" t="s">
        <v>811</v>
      </c>
      <c r="Q623" s="46" t="s">
        <v>811</v>
      </c>
      <c r="R623" s="67" t="s">
        <v>811</v>
      </c>
      <c r="S623" s="67" t="s">
        <v>811</v>
      </c>
      <c r="T623" s="67" t="s">
        <v>811</v>
      </c>
      <c r="U623" s="67" t="s">
        <v>811</v>
      </c>
      <c r="V623" s="67" t="s">
        <v>811</v>
      </c>
      <c r="W623" s="184">
        <f t="shared" si="33"/>
        <v>-0.14999999999999991</v>
      </c>
    </row>
    <row r="624" spans="1:24">
      <c r="A624" s="31" t="s">
        <v>1547</v>
      </c>
      <c r="B624" s="47">
        <v>43655</v>
      </c>
      <c r="C624" s="46" t="s">
        <v>1737</v>
      </c>
      <c r="D624" s="66">
        <v>0.33333333333333331</v>
      </c>
      <c r="E624" s="27" t="s">
        <v>1045</v>
      </c>
      <c r="F624" s="59">
        <v>2</v>
      </c>
      <c r="G624" s="46" t="s">
        <v>1646</v>
      </c>
      <c r="H624" s="46" t="s">
        <v>1045</v>
      </c>
      <c r="I624" s="46">
        <v>7.8</v>
      </c>
      <c r="J624" s="218">
        <v>1.85</v>
      </c>
      <c r="K624" s="60">
        <v>0.2371794871794872</v>
      </c>
      <c r="L624" s="214">
        <v>4</v>
      </c>
      <c r="M624" s="46">
        <v>23.3</v>
      </c>
      <c r="N624" s="61">
        <v>7.86</v>
      </c>
      <c r="O624" s="62">
        <v>0.92162700069459857</v>
      </c>
      <c r="P624" s="46" t="s">
        <v>811</v>
      </c>
      <c r="Q624" s="46" t="s">
        <v>811</v>
      </c>
      <c r="R624" s="67" t="s">
        <v>811</v>
      </c>
      <c r="S624" s="67" t="s">
        <v>811</v>
      </c>
      <c r="T624" s="67" t="s">
        <v>811</v>
      </c>
      <c r="U624" s="67" t="s">
        <v>811</v>
      </c>
      <c r="V624" s="67" t="s">
        <v>811</v>
      </c>
      <c r="W624" s="184">
        <f t="shared" si="33"/>
        <v>-2.15</v>
      </c>
    </row>
    <row r="625" spans="1:24">
      <c r="A625" s="31" t="s">
        <v>1547</v>
      </c>
      <c r="B625" s="47">
        <v>43655</v>
      </c>
      <c r="C625" s="46" t="s">
        <v>1737</v>
      </c>
      <c r="D625" s="66">
        <v>0.33333333333333331</v>
      </c>
      <c r="E625" s="27" t="s">
        <v>1045</v>
      </c>
      <c r="F625" s="59">
        <v>2</v>
      </c>
      <c r="G625" s="46" t="s">
        <v>1646</v>
      </c>
      <c r="H625" s="46" t="s">
        <v>1045</v>
      </c>
      <c r="I625" s="46">
        <v>7.8</v>
      </c>
      <c r="J625" s="218">
        <v>1.85</v>
      </c>
      <c r="K625" s="60">
        <v>0.2371794871794872</v>
      </c>
      <c r="L625" s="214">
        <v>6</v>
      </c>
      <c r="M625" s="46">
        <v>20.6</v>
      </c>
      <c r="N625" s="61">
        <v>0.4</v>
      </c>
      <c r="O625" s="62">
        <v>4.4524493555717408E-2</v>
      </c>
      <c r="P625" s="46" t="s">
        <v>811</v>
      </c>
      <c r="Q625" s="46" t="s">
        <v>811</v>
      </c>
      <c r="R625" s="67" t="s">
        <v>811</v>
      </c>
      <c r="S625" s="67" t="s">
        <v>811</v>
      </c>
      <c r="T625" s="67" t="s">
        <v>811</v>
      </c>
      <c r="U625" s="67" t="s">
        <v>811</v>
      </c>
      <c r="V625" s="67" t="s">
        <v>811</v>
      </c>
      <c r="W625" s="184">
        <f t="shared" si="33"/>
        <v>-4.1500000000000004</v>
      </c>
    </row>
    <row r="626" spans="1:24">
      <c r="A626" s="31" t="s">
        <v>1547</v>
      </c>
      <c r="B626" s="47">
        <v>43655</v>
      </c>
      <c r="C626" s="46" t="s">
        <v>1737</v>
      </c>
      <c r="D626" s="66">
        <v>0.33333333333333331</v>
      </c>
      <c r="E626" s="27" t="s">
        <v>1045</v>
      </c>
      <c r="F626" s="59">
        <v>2</v>
      </c>
      <c r="G626" s="46" t="s">
        <v>1646</v>
      </c>
      <c r="H626" s="46" t="s">
        <v>1045</v>
      </c>
      <c r="I626" s="46">
        <v>7.8</v>
      </c>
      <c r="J626" s="218">
        <v>1.85</v>
      </c>
      <c r="K626" s="60">
        <v>0.2371794871794872</v>
      </c>
      <c r="L626" s="214">
        <v>6.5</v>
      </c>
      <c r="M626" s="46" t="s">
        <v>815</v>
      </c>
      <c r="N626" s="61" t="s">
        <v>815</v>
      </c>
      <c r="O626" s="62" t="s">
        <v>815</v>
      </c>
      <c r="P626" s="61">
        <v>5.93</v>
      </c>
      <c r="Q626" s="63">
        <v>20.3</v>
      </c>
      <c r="R626" s="64">
        <v>3.4101396126511725</v>
      </c>
      <c r="S626" s="49">
        <v>49.520073529411775</v>
      </c>
      <c r="T626" s="64">
        <v>5.6378202531645556</v>
      </c>
      <c r="U626" s="64">
        <v>11.048054444752108</v>
      </c>
      <c r="V626" s="65">
        <v>0.33787981482735652</v>
      </c>
      <c r="W626" s="184">
        <f t="shared" si="33"/>
        <v>-4.6500000000000004</v>
      </c>
    </row>
    <row r="627" spans="1:24">
      <c r="A627" s="31" t="s">
        <v>1547</v>
      </c>
      <c r="B627" s="47">
        <v>43655</v>
      </c>
      <c r="C627" s="46" t="s">
        <v>1737</v>
      </c>
      <c r="D627" s="66">
        <v>0.33333333333333331</v>
      </c>
      <c r="E627" s="27" t="s">
        <v>1045</v>
      </c>
      <c r="F627" s="59">
        <v>2</v>
      </c>
      <c r="G627" s="46" t="s">
        <v>1646</v>
      </c>
      <c r="H627" s="46" t="s">
        <v>1045</v>
      </c>
      <c r="I627" s="46">
        <v>7.8</v>
      </c>
      <c r="J627" s="218">
        <v>1.85</v>
      </c>
      <c r="K627" s="60">
        <v>0.2371794871794872</v>
      </c>
      <c r="L627" s="214">
        <v>7</v>
      </c>
      <c r="M627" s="46">
        <v>19.8</v>
      </c>
      <c r="N627" s="61">
        <v>0.37</v>
      </c>
      <c r="O627" s="62">
        <v>4.053805581061825E-2</v>
      </c>
      <c r="P627" s="46" t="s">
        <v>811</v>
      </c>
      <c r="Q627" s="46" t="s">
        <v>811</v>
      </c>
      <c r="R627" s="67" t="s">
        <v>811</v>
      </c>
      <c r="S627" s="67" t="s">
        <v>811</v>
      </c>
      <c r="T627" s="67" t="s">
        <v>811</v>
      </c>
      <c r="U627" s="67" t="s">
        <v>811</v>
      </c>
      <c r="V627" s="67" t="s">
        <v>811</v>
      </c>
      <c r="W627" s="184">
        <f t="shared" si="33"/>
        <v>-5.15</v>
      </c>
    </row>
    <row r="628" spans="1:24" s="104" customFormat="1">
      <c r="A628" s="285" t="s">
        <v>1558</v>
      </c>
      <c r="B628" s="286">
        <v>43655</v>
      </c>
      <c r="C628" s="287" t="s">
        <v>1738</v>
      </c>
      <c r="D628" s="288">
        <v>0.33333333333333331</v>
      </c>
      <c r="E628" s="263" t="s">
        <v>1045</v>
      </c>
      <c r="F628" s="289">
        <v>1</v>
      </c>
      <c r="G628" s="287" t="s">
        <v>1007</v>
      </c>
      <c r="H628" s="287" t="s">
        <v>1045</v>
      </c>
      <c r="I628" s="287">
        <v>8.1</v>
      </c>
      <c r="J628" s="290">
        <v>0.95</v>
      </c>
      <c r="K628" s="291">
        <v>0.11728395061728394</v>
      </c>
      <c r="L628" s="292">
        <v>0.5</v>
      </c>
      <c r="M628" s="287">
        <v>25</v>
      </c>
      <c r="N628" s="293">
        <v>8.61</v>
      </c>
      <c r="O628" s="294">
        <v>1.0420864973103254</v>
      </c>
      <c r="P628" s="293">
        <v>7.03</v>
      </c>
      <c r="Q628" s="295">
        <v>25.900000000000006</v>
      </c>
      <c r="R628" s="296">
        <v>1.3498469300077558</v>
      </c>
      <c r="S628" s="297">
        <v>32.347892156862748</v>
      </c>
      <c r="T628" s="296">
        <v>20.193647088607591</v>
      </c>
      <c r="U628" s="296">
        <v>8.2882560093090749</v>
      </c>
      <c r="V628" s="298">
        <v>0.70899922028330598</v>
      </c>
      <c r="W628" s="185">
        <f t="shared" si="33"/>
        <v>0.44999999999999996</v>
      </c>
      <c r="X628" s="262"/>
    </row>
    <row r="629" spans="1:24">
      <c r="A629" s="31" t="s">
        <v>1558</v>
      </c>
      <c r="B629" s="47">
        <v>43655</v>
      </c>
      <c r="C629" s="46" t="s">
        <v>1738</v>
      </c>
      <c r="D629" s="66">
        <v>0.33333333333333331</v>
      </c>
      <c r="E629" s="27" t="s">
        <v>1045</v>
      </c>
      <c r="F629" s="59">
        <v>1</v>
      </c>
      <c r="G629" s="46" t="s">
        <v>1007</v>
      </c>
      <c r="H629" s="46" t="s">
        <v>1045</v>
      </c>
      <c r="I629" s="46">
        <v>8.1</v>
      </c>
      <c r="J629" s="218">
        <v>0.95</v>
      </c>
      <c r="K629" s="60">
        <v>0.11728395061728394</v>
      </c>
      <c r="L629" s="214">
        <v>2</v>
      </c>
      <c r="M629" s="46">
        <v>24.2</v>
      </c>
      <c r="N629" s="61">
        <v>7.5</v>
      </c>
      <c r="O629" s="62">
        <v>0.89438547823575709</v>
      </c>
      <c r="P629" s="46" t="s">
        <v>811</v>
      </c>
      <c r="Q629" s="46" t="s">
        <v>811</v>
      </c>
      <c r="R629" s="67" t="s">
        <v>811</v>
      </c>
      <c r="S629" s="67" t="s">
        <v>811</v>
      </c>
      <c r="T629" s="67" t="s">
        <v>811</v>
      </c>
      <c r="U629" s="67" t="s">
        <v>811</v>
      </c>
      <c r="V629" s="67" t="s">
        <v>811</v>
      </c>
      <c r="W629" s="184">
        <f t="shared" si="33"/>
        <v>-1.05</v>
      </c>
    </row>
    <row r="630" spans="1:24">
      <c r="A630" s="31" t="s">
        <v>1558</v>
      </c>
      <c r="B630" s="47">
        <v>43655</v>
      </c>
      <c r="C630" s="46" t="s">
        <v>1738</v>
      </c>
      <c r="D630" s="66">
        <v>0.33333333333333331</v>
      </c>
      <c r="E630" s="27" t="s">
        <v>1045</v>
      </c>
      <c r="F630" s="59">
        <v>1</v>
      </c>
      <c r="G630" s="46" t="s">
        <v>1007</v>
      </c>
      <c r="H630" s="46" t="s">
        <v>1045</v>
      </c>
      <c r="I630" s="46">
        <v>8.1</v>
      </c>
      <c r="J630" s="218">
        <v>0.95</v>
      </c>
      <c r="K630" s="60">
        <v>0.11728395061728394</v>
      </c>
      <c r="L630" s="214">
        <v>4</v>
      </c>
      <c r="M630" s="46">
        <v>15.4</v>
      </c>
      <c r="N630" s="61">
        <v>0.11</v>
      </c>
      <c r="O630" s="62">
        <v>1.1004691755193271E-2</v>
      </c>
      <c r="P630" s="46" t="s">
        <v>811</v>
      </c>
      <c r="Q630" s="46" t="s">
        <v>811</v>
      </c>
      <c r="R630" s="67" t="s">
        <v>811</v>
      </c>
      <c r="S630" s="67" t="s">
        <v>811</v>
      </c>
      <c r="T630" s="67" t="s">
        <v>811</v>
      </c>
      <c r="U630" s="67" t="s">
        <v>811</v>
      </c>
      <c r="V630" s="67" t="s">
        <v>811</v>
      </c>
      <c r="W630" s="184">
        <f t="shared" si="33"/>
        <v>-3.05</v>
      </c>
    </row>
    <row r="631" spans="1:24">
      <c r="A631" s="31" t="s">
        <v>1558</v>
      </c>
      <c r="B631" s="47">
        <v>43655</v>
      </c>
      <c r="C631" s="46" t="s">
        <v>1738</v>
      </c>
      <c r="D631" s="66">
        <v>0.33333333333333331</v>
      </c>
      <c r="E631" s="27" t="s">
        <v>1045</v>
      </c>
      <c r="F631" s="59">
        <v>1</v>
      </c>
      <c r="G631" s="46" t="s">
        <v>1007</v>
      </c>
      <c r="H631" s="46" t="s">
        <v>1045</v>
      </c>
      <c r="I631" s="46">
        <v>8.1</v>
      </c>
      <c r="J631" s="218">
        <v>0.95</v>
      </c>
      <c r="K631" s="60">
        <v>0.11728395061728394</v>
      </c>
      <c r="L631" s="214">
        <v>6</v>
      </c>
      <c r="M631" s="46">
        <v>11.6</v>
      </c>
      <c r="N631" s="61">
        <v>0.09</v>
      </c>
      <c r="O631" s="62">
        <v>8.2767843270093837E-3</v>
      </c>
      <c r="P631" s="46" t="s">
        <v>811</v>
      </c>
      <c r="Q631" s="46" t="s">
        <v>811</v>
      </c>
      <c r="R631" s="67" t="s">
        <v>811</v>
      </c>
      <c r="S631" s="67" t="s">
        <v>811</v>
      </c>
      <c r="T631" s="67" t="s">
        <v>811</v>
      </c>
      <c r="U631" s="67" t="s">
        <v>811</v>
      </c>
      <c r="V631" s="67" t="s">
        <v>811</v>
      </c>
      <c r="W631" s="184">
        <f t="shared" si="33"/>
        <v>-5.05</v>
      </c>
    </row>
    <row r="632" spans="1:24">
      <c r="A632" s="31" t="s">
        <v>1558</v>
      </c>
      <c r="B632" s="47">
        <v>43655</v>
      </c>
      <c r="C632" s="46" t="s">
        <v>1738</v>
      </c>
      <c r="D632" s="66">
        <v>0.33333333333333331</v>
      </c>
      <c r="E632" s="27" t="s">
        <v>1045</v>
      </c>
      <c r="F632" s="59">
        <v>1</v>
      </c>
      <c r="G632" s="46" t="s">
        <v>1007</v>
      </c>
      <c r="H632" s="46" t="s">
        <v>1045</v>
      </c>
      <c r="I632" s="46">
        <v>8.1</v>
      </c>
      <c r="J632" s="218">
        <v>0.95</v>
      </c>
      <c r="K632" s="60">
        <v>0.11728395061728394</v>
      </c>
      <c r="L632" s="214">
        <v>7.4</v>
      </c>
      <c r="M632" s="46" t="s">
        <v>815</v>
      </c>
      <c r="N632" s="61" t="s">
        <v>815</v>
      </c>
      <c r="O632" s="62" t="s">
        <v>815</v>
      </c>
      <c r="P632" s="61">
        <v>6.62</v>
      </c>
      <c r="Q632" s="63">
        <v>81.399999999999991</v>
      </c>
      <c r="R632" s="64">
        <v>17.567011073965045</v>
      </c>
      <c r="S632" s="49">
        <v>218.91345588235296</v>
      </c>
      <c r="T632" s="64">
        <v>9.8576432911392402</v>
      </c>
      <c r="U632" s="64">
        <v>18.003416206777427</v>
      </c>
      <c r="V632" s="65">
        <v>0.35381437277632438</v>
      </c>
      <c r="W632" s="184">
        <f t="shared" si="33"/>
        <v>-6.45</v>
      </c>
    </row>
    <row r="633" spans="1:24" s="104" customFormat="1">
      <c r="A633" s="285" t="s">
        <v>1616</v>
      </c>
      <c r="B633" s="286">
        <v>43655</v>
      </c>
      <c r="C633" s="287" t="s">
        <v>1739</v>
      </c>
      <c r="D633" s="263" t="s">
        <v>815</v>
      </c>
      <c r="E633" s="263" t="s">
        <v>1045</v>
      </c>
      <c r="F633" s="289">
        <v>1</v>
      </c>
      <c r="G633" s="287" t="s">
        <v>1651</v>
      </c>
      <c r="H633" s="287" t="s">
        <v>1045</v>
      </c>
      <c r="I633" s="287">
        <v>6.9</v>
      </c>
      <c r="J633" s="290">
        <v>5.35</v>
      </c>
      <c r="K633" s="291">
        <v>0.7753623188405796</v>
      </c>
      <c r="L633" s="292">
        <v>0.5</v>
      </c>
      <c r="M633" s="287">
        <v>25.7</v>
      </c>
      <c r="N633" s="293">
        <v>7.5</v>
      </c>
      <c r="O633" s="294">
        <v>0.91946531263357822</v>
      </c>
      <c r="P633" s="293">
        <v>4.9400000000000004</v>
      </c>
      <c r="Q633" s="295">
        <v>0.5</v>
      </c>
      <c r="R633" s="296">
        <v>0.35523068284210663</v>
      </c>
      <c r="S633" s="297">
        <v>10.722585784313726</v>
      </c>
      <c r="T633" s="296">
        <v>1.3838286075949364</v>
      </c>
      <c r="U633" s="296">
        <v>2.3894890321730193E-2</v>
      </c>
      <c r="V633" s="298">
        <v>0.98302586384535529</v>
      </c>
      <c r="W633" s="185">
        <f t="shared" si="33"/>
        <v>4.8499999999999996</v>
      </c>
      <c r="X633" s="262"/>
    </row>
    <row r="634" spans="1:24" s="253" customFormat="1">
      <c r="A634" s="299" t="s">
        <v>1616</v>
      </c>
      <c r="B634" s="300">
        <v>43655</v>
      </c>
      <c r="C634" s="301" t="s">
        <v>1739</v>
      </c>
      <c r="D634" s="276" t="s">
        <v>815</v>
      </c>
      <c r="E634" s="276" t="s">
        <v>1045</v>
      </c>
      <c r="F634" s="302">
        <v>1</v>
      </c>
      <c r="G634" s="301" t="s">
        <v>1651</v>
      </c>
      <c r="H634" s="301" t="s">
        <v>1045</v>
      </c>
      <c r="I634" s="301">
        <v>6.9</v>
      </c>
      <c r="J634" s="303">
        <v>5.35</v>
      </c>
      <c r="K634" s="304">
        <v>0.7753623188405796</v>
      </c>
      <c r="L634" s="305">
        <v>2</v>
      </c>
      <c r="M634" s="301">
        <v>25.7</v>
      </c>
      <c r="N634" s="306">
        <v>7.66</v>
      </c>
      <c r="O634" s="307">
        <v>0.93908057263642797</v>
      </c>
      <c r="P634" s="301" t="s">
        <v>811</v>
      </c>
      <c r="Q634" s="301" t="s">
        <v>811</v>
      </c>
      <c r="R634" s="308" t="s">
        <v>811</v>
      </c>
      <c r="S634" s="308" t="s">
        <v>811</v>
      </c>
      <c r="T634" s="308" t="s">
        <v>811</v>
      </c>
      <c r="U634" s="308" t="s">
        <v>811</v>
      </c>
      <c r="V634" s="308" t="s">
        <v>811</v>
      </c>
      <c r="W634" s="251">
        <f t="shared" si="33"/>
        <v>3.3499999999999996</v>
      </c>
      <c r="X634" s="279"/>
    </row>
    <row r="635" spans="1:24" s="253" customFormat="1">
      <c r="A635" s="299" t="s">
        <v>1616</v>
      </c>
      <c r="B635" s="300">
        <v>43655</v>
      </c>
      <c r="C635" s="301" t="s">
        <v>1739</v>
      </c>
      <c r="D635" s="276" t="s">
        <v>815</v>
      </c>
      <c r="E635" s="276" t="s">
        <v>1045</v>
      </c>
      <c r="F635" s="302">
        <v>1</v>
      </c>
      <c r="G635" s="301" t="s">
        <v>1651</v>
      </c>
      <c r="H635" s="301" t="s">
        <v>1045</v>
      </c>
      <c r="I635" s="301">
        <v>6.9</v>
      </c>
      <c r="J635" s="303">
        <v>5.35</v>
      </c>
      <c r="K635" s="304">
        <v>0.7753623188405796</v>
      </c>
      <c r="L635" s="305">
        <v>4</v>
      </c>
      <c r="M635" s="301">
        <v>24.4</v>
      </c>
      <c r="N635" s="306">
        <v>8.57</v>
      </c>
      <c r="O635" s="307">
        <v>1.0257947169340471</v>
      </c>
      <c r="P635" s="301" t="s">
        <v>811</v>
      </c>
      <c r="Q635" s="301" t="s">
        <v>811</v>
      </c>
      <c r="R635" s="308" t="s">
        <v>811</v>
      </c>
      <c r="S635" s="308" t="s">
        <v>811</v>
      </c>
      <c r="T635" s="308" t="s">
        <v>811</v>
      </c>
      <c r="U635" s="308" t="s">
        <v>811</v>
      </c>
      <c r="V635" s="308" t="s">
        <v>811</v>
      </c>
      <c r="W635" s="251">
        <f t="shared" si="33"/>
        <v>1.3499999999999996</v>
      </c>
      <c r="X635" s="279"/>
    </row>
    <row r="636" spans="1:24">
      <c r="A636" s="31" t="s">
        <v>1616</v>
      </c>
      <c r="B636" s="47">
        <v>43655</v>
      </c>
      <c r="C636" s="46" t="s">
        <v>1739</v>
      </c>
      <c r="D636" s="27" t="s">
        <v>815</v>
      </c>
      <c r="E636" s="27" t="s">
        <v>1045</v>
      </c>
      <c r="F636" s="59">
        <v>1</v>
      </c>
      <c r="G636" s="46" t="s">
        <v>1651</v>
      </c>
      <c r="H636" s="46" t="s">
        <v>1045</v>
      </c>
      <c r="I636" s="46">
        <v>6.9</v>
      </c>
      <c r="J636" s="218">
        <v>5.35</v>
      </c>
      <c r="K636" s="60">
        <v>0.7753623188405796</v>
      </c>
      <c r="L636" s="214">
        <v>6</v>
      </c>
      <c r="M636" s="46">
        <v>17.5</v>
      </c>
      <c r="N636" s="61">
        <v>10.050000000000001</v>
      </c>
      <c r="O636" s="62">
        <v>1.0508780322685516</v>
      </c>
      <c r="P636" s="61">
        <v>5.0999999999999996</v>
      </c>
      <c r="Q636" s="63">
        <v>0.9</v>
      </c>
      <c r="R636" s="64">
        <v>0.46179988769473868</v>
      </c>
      <c r="S636" s="49">
        <v>10.373321078431374</v>
      </c>
      <c r="T636" s="64">
        <v>4.0607450346255263</v>
      </c>
      <c r="U636" s="64">
        <v>0.73462506329113919</v>
      </c>
      <c r="V636" s="65">
        <v>0.8468053459293382</v>
      </c>
      <c r="W636" s="184">
        <f t="shared" si="33"/>
        <v>-0.65000000000000036</v>
      </c>
    </row>
    <row r="637" spans="1:24" s="104" customFormat="1">
      <c r="A637" s="285" t="s">
        <v>1544</v>
      </c>
      <c r="B637" s="286">
        <v>43655</v>
      </c>
      <c r="C637" s="287" t="s">
        <v>1740</v>
      </c>
      <c r="D637" s="309">
        <v>0.2986111111111111</v>
      </c>
      <c r="E637" s="263" t="s">
        <v>1045</v>
      </c>
      <c r="F637" s="289">
        <v>1</v>
      </c>
      <c r="G637" s="287" t="s">
        <v>1651</v>
      </c>
      <c r="H637" s="287" t="s">
        <v>1045</v>
      </c>
      <c r="I637" s="287">
        <v>10.199999999999999</v>
      </c>
      <c r="J637" s="290">
        <v>4.0999999999999996</v>
      </c>
      <c r="K637" s="291">
        <v>0.40196078431372551</v>
      </c>
      <c r="L637" s="292">
        <v>0.5</v>
      </c>
      <c r="M637" s="287">
        <v>25.9</v>
      </c>
      <c r="N637" s="293">
        <v>8.02</v>
      </c>
      <c r="O637" s="294">
        <v>0.98680424147007995</v>
      </c>
      <c r="P637" s="293">
        <v>6.9</v>
      </c>
      <c r="Q637" s="295">
        <v>16.399999999999999</v>
      </c>
      <c r="R637" s="296">
        <v>0.42627681941052792</v>
      </c>
      <c r="S637" s="297">
        <v>22.364742647058829</v>
      </c>
      <c r="T637" s="296">
        <v>1.6400931645569621</v>
      </c>
      <c r="U637" s="296">
        <v>1.5532586312763719</v>
      </c>
      <c r="V637" s="298">
        <v>0.51359614267897002</v>
      </c>
      <c r="W637" s="185">
        <f t="shared" si="33"/>
        <v>3.5999999999999996</v>
      </c>
      <c r="X637" s="262"/>
    </row>
    <row r="638" spans="1:24">
      <c r="A638" s="31" t="s">
        <v>1544</v>
      </c>
      <c r="B638" s="47">
        <v>43655</v>
      </c>
      <c r="C638" s="46" t="s">
        <v>1740</v>
      </c>
      <c r="D638" s="50">
        <v>0.2986111111111111</v>
      </c>
      <c r="E638" s="27" t="s">
        <v>1045</v>
      </c>
      <c r="F638" s="59">
        <v>1</v>
      </c>
      <c r="G638" s="46" t="s">
        <v>1651</v>
      </c>
      <c r="H638" s="46" t="s">
        <v>1045</v>
      </c>
      <c r="I638" s="46">
        <v>10.199999999999999</v>
      </c>
      <c r="J638" s="218">
        <v>4.0999999999999996</v>
      </c>
      <c r="K638" s="60">
        <v>0.40196078431372551</v>
      </c>
      <c r="L638" s="214">
        <v>2</v>
      </c>
      <c r="M638" s="46">
        <v>25.9</v>
      </c>
      <c r="N638" s="61">
        <v>8.16</v>
      </c>
      <c r="O638" s="62">
        <v>1.0040302506727996</v>
      </c>
      <c r="P638" s="46" t="s">
        <v>811</v>
      </c>
      <c r="Q638" s="46" t="s">
        <v>811</v>
      </c>
      <c r="R638" s="67" t="s">
        <v>811</v>
      </c>
      <c r="S638" s="67" t="s">
        <v>811</v>
      </c>
      <c r="T638" s="67" t="s">
        <v>811</v>
      </c>
      <c r="U638" s="67" t="s">
        <v>811</v>
      </c>
      <c r="V638" s="67" t="s">
        <v>811</v>
      </c>
      <c r="W638" s="184">
        <f t="shared" si="33"/>
        <v>2.0999999999999996</v>
      </c>
    </row>
    <row r="639" spans="1:24">
      <c r="A639" s="31" t="s">
        <v>1544</v>
      </c>
      <c r="B639" s="47">
        <v>43655</v>
      </c>
      <c r="C639" s="46" t="s">
        <v>1740</v>
      </c>
      <c r="D639" s="50">
        <v>0.2986111111111111</v>
      </c>
      <c r="E639" s="27" t="s">
        <v>1045</v>
      </c>
      <c r="F639" s="59">
        <v>1</v>
      </c>
      <c r="G639" s="46" t="s">
        <v>1651</v>
      </c>
      <c r="H639" s="46" t="s">
        <v>1045</v>
      </c>
      <c r="I639" s="46">
        <v>10.199999999999999</v>
      </c>
      <c r="J639" s="218">
        <v>4.0999999999999996</v>
      </c>
      <c r="K639" s="60">
        <v>0.40196078431372551</v>
      </c>
      <c r="L639" s="214">
        <v>4</v>
      </c>
      <c r="M639" s="46">
        <v>24</v>
      </c>
      <c r="N639" s="61">
        <v>9.66</v>
      </c>
      <c r="O639" s="62">
        <v>1.1476773015167447</v>
      </c>
      <c r="P639" s="46" t="s">
        <v>811</v>
      </c>
      <c r="Q639" s="46" t="s">
        <v>811</v>
      </c>
      <c r="R639" s="67" t="s">
        <v>811</v>
      </c>
      <c r="S639" s="67" t="s">
        <v>811</v>
      </c>
      <c r="T639" s="67" t="s">
        <v>811</v>
      </c>
      <c r="U639" s="67" t="s">
        <v>811</v>
      </c>
      <c r="V639" s="67" t="s">
        <v>811</v>
      </c>
      <c r="W639" s="184">
        <f t="shared" si="33"/>
        <v>9.9999999999999645E-2</v>
      </c>
    </row>
    <row r="640" spans="1:24">
      <c r="A640" s="31" t="s">
        <v>1544</v>
      </c>
      <c r="B640" s="47">
        <v>43655</v>
      </c>
      <c r="C640" s="46" t="s">
        <v>1740</v>
      </c>
      <c r="D640" s="50">
        <v>0.2986111111111111</v>
      </c>
      <c r="E640" s="27" t="s">
        <v>1045</v>
      </c>
      <c r="F640" s="59">
        <v>1</v>
      </c>
      <c r="G640" s="46" t="s">
        <v>1651</v>
      </c>
      <c r="H640" s="46" t="s">
        <v>1045</v>
      </c>
      <c r="I640" s="46">
        <v>10.199999999999999</v>
      </c>
      <c r="J640" s="218">
        <v>4.0999999999999996</v>
      </c>
      <c r="K640" s="60">
        <v>0.40196078431372551</v>
      </c>
      <c r="L640" s="214">
        <v>6</v>
      </c>
      <c r="M640" s="46">
        <v>18.600000000000001</v>
      </c>
      <c r="N640" s="61">
        <v>10.35</v>
      </c>
      <c r="O640" s="62">
        <v>1.1069252445008011</v>
      </c>
      <c r="P640" s="46" t="s">
        <v>811</v>
      </c>
      <c r="Q640" s="46" t="s">
        <v>811</v>
      </c>
      <c r="R640" s="67" t="s">
        <v>811</v>
      </c>
      <c r="S640" s="67" t="s">
        <v>811</v>
      </c>
      <c r="T640" s="67" t="s">
        <v>811</v>
      </c>
      <c r="U640" s="67" t="s">
        <v>811</v>
      </c>
      <c r="V640" s="67" t="s">
        <v>811</v>
      </c>
      <c r="W640" s="184">
        <f t="shared" si="33"/>
        <v>-1.9000000000000004</v>
      </c>
    </row>
    <row r="641" spans="1:24">
      <c r="A641" s="31" t="s">
        <v>1544</v>
      </c>
      <c r="B641" s="47">
        <v>43655</v>
      </c>
      <c r="C641" s="46" t="s">
        <v>1740</v>
      </c>
      <c r="D641" s="50">
        <v>0.2986111111111111</v>
      </c>
      <c r="E641" s="27" t="s">
        <v>1045</v>
      </c>
      <c r="F641" s="59">
        <v>1</v>
      </c>
      <c r="G641" s="46" t="s">
        <v>1651</v>
      </c>
      <c r="H641" s="46" t="s">
        <v>1045</v>
      </c>
      <c r="I641" s="46">
        <v>10.199999999999999</v>
      </c>
      <c r="J641" s="218">
        <v>4.0999999999999996</v>
      </c>
      <c r="K641" s="60">
        <v>0.40196078431372551</v>
      </c>
      <c r="L641" s="214">
        <v>8</v>
      </c>
      <c r="M641" s="46">
        <v>14.3</v>
      </c>
      <c r="N641" s="61">
        <v>9.81</v>
      </c>
      <c r="O641" s="62">
        <v>0.95833682489472327</v>
      </c>
      <c r="P641" s="46" t="s">
        <v>811</v>
      </c>
      <c r="Q641" s="46" t="s">
        <v>811</v>
      </c>
      <c r="R641" s="67" t="s">
        <v>811</v>
      </c>
      <c r="S641" s="67" t="s">
        <v>811</v>
      </c>
      <c r="T641" s="67" t="s">
        <v>811</v>
      </c>
      <c r="U641" s="67" t="s">
        <v>811</v>
      </c>
      <c r="V641" s="67" t="s">
        <v>811</v>
      </c>
      <c r="W641" s="184">
        <f t="shared" si="33"/>
        <v>-3.9000000000000004</v>
      </c>
    </row>
    <row r="642" spans="1:24">
      <c r="A642" s="31" t="s">
        <v>1544</v>
      </c>
      <c r="B642" s="47">
        <v>43655</v>
      </c>
      <c r="C642" s="46" t="s">
        <v>1740</v>
      </c>
      <c r="D642" s="50">
        <v>0.2986111111111111</v>
      </c>
      <c r="E642" s="27" t="s">
        <v>1045</v>
      </c>
      <c r="F642" s="59">
        <v>1</v>
      </c>
      <c r="G642" s="46" t="s">
        <v>1651</v>
      </c>
      <c r="H642" s="46" t="s">
        <v>1045</v>
      </c>
      <c r="I642" s="46">
        <v>10.199999999999999</v>
      </c>
      <c r="J642" s="218">
        <v>4.0999999999999996</v>
      </c>
      <c r="K642" s="60">
        <v>0.40196078431372551</v>
      </c>
      <c r="L642" s="214">
        <v>9</v>
      </c>
      <c r="M642" s="46" t="s">
        <v>815</v>
      </c>
      <c r="N642" s="61" t="s">
        <v>815</v>
      </c>
      <c r="O642" s="62" t="s">
        <v>815</v>
      </c>
      <c r="P642" s="61">
        <v>6.81</v>
      </c>
      <c r="Q642" s="63">
        <v>19.3</v>
      </c>
      <c r="R642" s="64">
        <v>0.49732295597894927</v>
      </c>
      <c r="S642" s="49">
        <v>20.705735294117648</v>
      </c>
      <c r="T642" s="64">
        <v>2.5626455696202544</v>
      </c>
      <c r="U642" s="64">
        <v>2.4351735282964118</v>
      </c>
      <c r="V642" s="65">
        <v>0.51275276663945069</v>
      </c>
      <c r="W642" s="184">
        <f t="shared" si="33"/>
        <v>-4.9000000000000004</v>
      </c>
    </row>
    <row r="643" spans="1:24">
      <c r="A643" s="31" t="s">
        <v>1544</v>
      </c>
      <c r="B643" s="47">
        <v>43655</v>
      </c>
      <c r="C643" s="46" t="s">
        <v>1740</v>
      </c>
      <c r="D643" s="50">
        <v>0.2986111111111111</v>
      </c>
      <c r="E643" s="27" t="s">
        <v>1045</v>
      </c>
      <c r="F643" s="59">
        <v>1</v>
      </c>
      <c r="G643" s="46" t="s">
        <v>1651</v>
      </c>
      <c r="H643" s="46" t="s">
        <v>1045</v>
      </c>
      <c r="I643" s="46">
        <v>10.199999999999999</v>
      </c>
      <c r="J643" s="218">
        <v>4.0999999999999996</v>
      </c>
      <c r="K643" s="60">
        <v>0.40196078431372551</v>
      </c>
      <c r="L643" s="214">
        <v>10</v>
      </c>
      <c r="M643" s="46">
        <v>11.9</v>
      </c>
      <c r="N643" s="61">
        <v>1.18</v>
      </c>
      <c r="O643" s="62">
        <v>0.10926420437903757</v>
      </c>
      <c r="P643" s="46" t="s">
        <v>811</v>
      </c>
      <c r="Q643" s="46" t="s">
        <v>811</v>
      </c>
      <c r="R643" s="67" t="s">
        <v>811</v>
      </c>
      <c r="S643" s="67" t="s">
        <v>811</v>
      </c>
      <c r="T643" s="67" t="s">
        <v>811</v>
      </c>
      <c r="U643" s="67" t="s">
        <v>811</v>
      </c>
      <c r="V643" s="67" t="s">
        <v>811</v>
      </c>
      <c r="W643" s="184">
        <f t="shared" si="33"/>
        <v>-5.9</v>
      </c>
    </row>
    <row r="644" spans="1:24" s="104" customFormat="1">
      <c r="A644" s="285" t="s">
        <v>1552</v>
      </c>
      <c r="B644" s="286">
        <v>43655</v>
      </c>
      <c r="C644" s="263" t="s">
        <v>1741</v>
      </c>
      <c r="D644" s="288">
        <v>0.35416666666666669</v>
      </c>
      <c r="E644" s="263" t="s">
        <v>1045</v>
      </c>
      <c r="F644" s="289">
        <v>1</v>
      </c>
      <c r="G644" s="287" t="s">
        <v>1651</v>
      </c>
      <c r="H644" s="287" t="s">
        <v>1045</v>
      </c>
      <c r="I644" s="287">
        <v>19</v>
      </c>
      <c r="J644" s="290">
        <v>4.5</v>
      </c>
      <c r="K644" s="291">
        <v>0.23684210526315788</v>
      </c>
      <c r="L644" s="292">
        <v>0.5</v>
      </c>
      <c r="M644" s="287">
        <v>25.9</v>
      </c>
      <c r="N644" s="293">
        <v>7.83</v>
      </c>
      <c r="O644" s="294">
        <v>0.96342608612353198</v>
      </c>
      <c r="P644" s="293">
        <v>6.58</v>
      </c>
      <c r="Q644" s="295">
        <v>12.4</v>
      </c>
      <c r="R644" s="296">
        <v>0.42627681941052792</v>
      </c>
      <c r="S644" s="297">
        <v>19.774360000000001</v>
      </c>
      <c r="T644" s="296">
        <v>1.7596832911392397</v>
      </c>
      <c r="U644" s="296">
        <v>0.32287020677742684</v>
      </c>
      <c r="V644" s="298">
        <v>0.8449642676164536</v>
      </c>
      <c r="W644" s="185">
        <f t="shared" si="33"/>
        <v>4</v>
      </c>
      <c r="X644" s="262"/>
    </row>
    <row r="645" spans="1:24">
      <c r="A645" s="31" t="s">
        <v>1552</v>
      </c>
      <c r="B645" s="47">
        <v>43655</v>
      </c>
      <c r="C645" s="27" t="s">
        <v>1741</v>
      </c>
      <c r="D645" s="66">
        <v>0.35416666666666669</v>
      </c>
      <c r="E645" s="27" t="s">
        <v>1045</v>
      </c>
      <c r="F645" s="59">
        <v>1</v>
      </c>
      <c r="G645" s="46" t="s">
        <v>1651</v>
      </c>
      <c r="H645" s="46" t="s">
        <v>1045</v>
      </c>
      <c r="I645" s="46">
        <v>19</v>
      </c>
      <c r="J645" s="218">
        <v>4.5</v>
      </c>
      <c r="K645" s="60">
        <v>0.23684210526315788</v>
      </c>
      <c r="L645" s="214">
        <v>2</v>
      </c>
      <c r="M645" s="46">
        <v>25.9</v>
      </c>
      <c r="N645" s="61">
        <v>7.63</v>
      </c>
      <c r="O645" s="62">
        <v>0.93881750154821819</v>
      </c>
      <c r="P645" s="46" t="s">
        <v>811</v>
      </c>
      <c r="Q645" s="46" t="s">
        <v>811</v>
      </c>
      <c r="R645" s="67" t="s">
        <v>811</v>
      </c>
      <c r="S645" s="67" t="s">
        <v>811</v>
      </c>
      <c r="T645" s="67" t="s">
        <v>811</v>
      </c>
      <c r="U645" s="67" t="s">
        <v>811</v>
      </c>
      <c r="V645" s="67" t="s">
        <v>811</v>
      </c>
      <c r="W645" s="184">
        <f t="shared" si="33"/>
        <v>2.5</v>
      </c>
    </row>
    <row r="646" spans="1:24" s="253" customFormat="1">
      <c r="A646" s="299" t="s">
        <v>1552</v>
      </c>
      <c r="B646" s="300">
        <v>43655</v>
      </c>
      <c r="C646" s="276" t="s">
        <v>1741</v>
      </c>
      <c r="D646" s="323">
        <v>0.35416666666666669</v>
      </c>
      <c r="E646" s="276" t="s">
        <v>1045</v>
      </c>
      <c r="F646" s="302">
        <v>1</v>
      </c>
      <c r="G646" s="301" t="s">
        <v>1651</v>
      </c>
      <c r="H646" s="301" t="s">
        <v>1045</v>
      </c>
      <c r="I646" s="301">
        <v>19</v>
      </c>
      <c r="J646" s="303">
        <v>4.5</v>
      </c>
      <c r="K646" s="304">
        <v>0.23684210526315788</v>
      </c>
      <c r="L646" s="305">
        <v>3</v>
      </c>
      <c r="M646" s="301" t="s">
        <v>815</v>
      </c>
      <c r="N646" s="306" t="s">
        <v>815</v>
      </c>
      <c r="O646" s="307" t="s">
        <v>815</v>
      </c>
      <c r="P646" s="306">
        <v>6.5</v>
      </c>
      <c r="Q646" s="324">
        <v>12.5</v>
      </c>
      <c r="R646" s="325">
        <v>0.42627681941052792</v>
      </c>
      <c r="S646" s="321">
        <v>20.327365196078432</v>
      </c>
      <c r="T646" s="325">
        <v>1.4350815189873416</v>
      </c>
      <c r="U646" s="325">
        <v>0.49900937892932512</v>
      </c>
      <c r="V646" s="326">
        <v>0.74199279906293958</v>
      </c>
      <c r="W646" s="251">
        <f t="shared" si="33"/>
        <v>1.5</v>
      </c>
      <c r="X646" s="279"/>
    </row>
    <row r="647" spans="1:24">
      <c r="A647" s="31" t="s">
        <v>1552</v>
      </c>
      <c r="B647" s="47">
        <v>43655</v>
      </c>
      <c r="C647" s="27" t="s">
        <v>1741</v>
      </c>
      <c r="D647" s="66">
        <v>0.35416666666666669</v>
      </c>
      <c r="E647" s="27" t="s">
        <v>1045</v>
      </c>
      <c r="F647" s="59">
        <v>1</v>
      </c>
      <c r="G647" s="46" t="s">
        <v>1651</v>
      </c>
      <c r="H647" s="46" t="s">
        <v>1045</v>
      </c>
      <c r="I647" s="46">
        <v>19</v>
      </c>
      <c r="J647" s="218">
        <v>4.5</v>
      </c>
      <c r="K647" s="60">
        <v>0.23684210526315788</v>
      </c>
      <c r="L647" s="214">
        <v>4</v>
      </c>
      <c r="M647" s="46">
        <v>21.8</v>
      </c>
      <c r="N647" s="61">
        <v>9</v>
      </c>
      <c r="O647" s="62">
        <v>1.0255055957855823</v>
      </c>
      <c r="P647" s="46" t="s">
        <v>811</v>
      </c>
      <c r="Q647" s="46" t="s">
        <v>811</v>
      </c>
      <c r="R647" s="67" t="s">
        <v>811</v>
      </c>
      <c r="S647" s="67" t="s">
        <v>811</v>
      </c>
      <c r="T647" s="67" t="s">
        <v>811</v>
      </c>
      <c r="U647" s="67" t="s">
        <v>811</v>
      </c>
      <c r="V647" s="67" t="s">
        <v>811</v>
      </c>
      <c r="W647" s="184">
        <f t="shared" si="33"/>
        <v>0.5</v>
      </c>
    </row>
    <row r="648" spans="1:24">
      <c r="A648" s="31" t="s">
        <v>1552</v>
      </c>
      <c r="B648" s="47">
        <v>43655</v>
      </c>
      <c r="C648" s="27" t="s">
        <v>1741</v>
      </c>
      <c r="D648" s="66">
        <v>0.35416666666666669</v>
      </c>
      <c r="E648" s="27" t="s">
        <v>1045</v>
      </c>
      <c r="F648" s="59">
        <v>1</v>
      </c>
      <c r="G648" s="46" t="s">
        <v>1651</v>
      </c>
      <c r="H648" s="46" t="s">
        <v>1045</v>
      </c>
      <c r="I648" s="46">
        <v>19</v>
      </c>
      <c r="J648" s="218">
        <v>4.5</v>
      </c>
      <c r="K648" s="60">
        <v>0.23684210526315788</v>
      </c>
      <c r="L648" s="214">
        <v>6</v>
      </c>
      <c r="M648" s="46">
        <v>15.1</v>
      </c>
      <c r="N648" s="61">
        <v>10.53</v>
      </c>
      <c r="O648" s="62">
        <v>1.0466804073762868</v>
      </c>
      <c r="P648" s="46" t="s">
        <v>811</v>
      </c>
      <c r="Q648" s="46" t="s">
        <v>811</v>
      </c>
      <c r="R648" s="67" t="s">
        <v>811</v>
      </c>
      <c r="S648" s="67" t="s">
        <v>811</v>
      </c>
      <c r="T648" s="67" t="s">
        <v>811</v>
      </c>
      <c r="U648" s="67" t="s">
        <v>811</v>
      </c>
      <c r="V648" s="67" t="s">
        <v>811</v>
      </c>
      <c r="W648" s="184">
        <f t="shared" si="33"/>
        <v>-1.5</v>
      </c>
    </row>
    <row r="649" spans="1:24">
      <c r="A649" s="31" t="s">
        <v>1552</v>
      </c>
      <c r="B649" s="47">
        <v>43655</v>
      </c>
      <c r="C649" s="27" t="s">
        <v>1741</v>
      </c>
      <c r="D649" s="66">
        <v>0.35416666666666669</v>
      </c>
      <c r="E649" s="27" t="s">
        <v>1045</v>
      </c>
      <c r="F649" s="59">
        <v>1</v>
      </c>
      <c r="G649" s="46" t="s">
        <v>1651</v>
      </c>
      <c r="H649" s="46" t="s">
        <v>1045</v>
      </c>
      <c r="I649" s="46">
        <v>19</v>
      </c>
      <c r="J649" s="218">
        <v>4.5</v>
      </c>
      <c r="K649" s="60">
        <v>0.23684210526315788</v>
      </c>
      <c r="L649" s="214">
        <v>8</v>
      </c>
      <c r="M649" s="46">
        <v>11.1</v>
      </c>
      <c r="N649" s="61">
        <v>10.62</v>
      </c>
      <c r="O649" s="62">
        <v>0.96548769740560902</v>
      </c>
      <c r="P649" s="46" t="s">
        <v>811</v>
      </c>
      <c r="Q649" s="46" t="s">
        <v>811</v>
      </c>
      <c r="R649" s="67" t="s">
        <v>811</v>
      </c>
      <c r="S649" s="67" t="s">
        <v>811</v>
      </c>
      <c r="T649" s="67" t="s">
        <v>811</v>
      </c>
      <c r="U649" s="67" t="s">
        <v>811</v>
      </c>
      <c r="V649" s="67" t="s">
        <v>811</v>
      </c>
      <c r="W649" s="184">
        <f t="shared" si="33"/>
        <v>-3.5</v>
      </c>
    </row>
    <row r="650" spans="1:24">
      <c r="A650" s="31" t="s">
        <v>1552</v>
      </c>
      <c r="B650" s="47">
        <v>43655</v>
      </c>
      <c r="C650" s="27" t="s">
        <v>1741</v>
      </c>
      <c r="D650" s="66">
        <v>0.35416666666666669</v>
      </c>
      <c r="E650" s="27" t="s">
        <v>1045</v>
      </c>
      <c r="F650" s="59">
        <v>1</v>
      </c>
      <c r="G650" s="46" t="s">
        <v>1651</v>
      </c>
      <c r="H650" s="46" t="s">
        <v>1045</v>
      </c>
      <c r="I650" s="46">
        <v>19</v>
      </c>
      <c r="J650" s="218">
        <v>4.5</v>
      </c>
      <c r="K650" s="60">
        <v>0.23684210526315788</v>
      </c>
      <c r="L650" s="214">
        <v>9</v>
      </c>
      <c r="M650" s="46" t="s">
        <v>815</v>
      </c>
      <c r="N650" s="61" t="s">
        <v>815</v>
      </c>
      <c r="O650" s="62" t="s">
        <v>815</v>
      </c>
      <c r="P650" s="61">
        <v>6</v>
      </c>
      <c r="Q650" s="63">
        <v>10.6</v>
      </c>
      <c r="R650" s="64">
        <v>0.42627681941052792</v>
      </c>
      <c r="S650" s="49">
        <v>32.638946078431374</v>
      </c>
      <c r="T650" s="64">
        <v>2.9726688607594944</v>
      </c>
      <c r="U650" s="64">
        <v>2.0926332371571719</v>
      </c>
      <c r="V650" s="65">
        <v>0.58686901655522949</v>
      </c>
      <c r="W650" s="184">
        <f t="shared" si="33"/>
        <v>-4.5</v>
      </c>
    </row>
    <row r="651" spans="1:24">
      <c r="A651" s="31" t="s">
        <v>1552</v>
      </c>
      <c r="B651" s="47">
        <v>43655</v>
      </c>
      <c r="C651" s="27" t="s">
        <v>1741</v>
      </c>
      <c r="D651" s="66">
        <v>0.35416666666666669</v>
      </c>
      <c r="E651" s="27" t="s">
        <v>1045</v>
      </c>
      <c r="F651" s="59">
        <v>1</v>
      </c>
      <c r="G651" s="46" t="s">
        <v>1651</v>
      </c>
      <c r="H651" s="46" t="s">
        <v>1045</v>
      </c>
      <c r="I651" s="46">
        <v>19</v>
      </c>
      <c r="J651" s="218">
        <v>4.5</v>
      </c>
      <c r="K651" s="60">
        <v>0.23684210526315788</v>
      </c>
      <c r="L651" s="214">
        <v>10</v>
      </c>
      <c r="M651" s="46">
        <v>8.1</v>
      </c>
      <c r="N651" s="61">
        <v>9.76</v>
      </c>
      <c r="O651" s="62">
        <v>0.82627691958894089</v>
      </c>
      <c r="P651" s="46" t="s">
        <v>811</v>
      </c>
      <c r="Q651" s="46" t="s">
        <v>811</v>
      </c>
      <c r="R651" s="67" t="s">
        <v>811</v>
      </c>
      <c r="S651" s="67" t="s">
        <v>811</v>
      </c>
      <c r="T651" s="67" t="s">
        <v>811</v>
      </c>
      <c r="U651" s="67" t="s">
        <v>811</v>
      </c>
      <c r="V651" s="67" t="s">
        <v>811</v>
      </c>
      <c r="W651" s="184">
        <f t="shared" si="33"/>
        <v>-5.5</v>
      </c>
    </row>
    <row r="652" spans="1:24">
      <c r="A652" s="31" t="s">
        <v>1552</v>
      </c>
      <c r="B652" s="47">
        <v>43655</v>
      </c>
      <c r="C652" s="27" t="s">
        <v>1741</v>
      </c>
      <c r="D652" s="66">
        <v>0.35416666666666669</v>
      </c>
      <c r="E652" s="27" t="s">
        <v>1045</v>
      </c>
      <c r="F652" s="59">
        <v>1</v>
      </c>
      <c r="G652" s="46" t="s">
        <v>1651</v>
      </c>
      <c r="H652" s="46" t="s">
        <v>1045</v>
      </c>
      <c r="I652" s="46">
        <v>19</v>
      </c>
      <c r="J652" s="218">
        <v>4.5</v>
      </c>
      <c r="K652" s="60">
        <v>0.23684210526315788</v>
      </c>
      <c r="L652" s="214">
        <v>12</v>
      </c>
      <c r="M652" s="46">
        <v>7.2</v>
      </c>
      <c r="N652" s="61">
        <v>7.69</v>
      </c>
      <c r="O652" s="62">
        <v>0.63677248576956424</v>
      </c>
      <c r="P652" s="46" t="s">
        <v>811</v>
      </c>
      <c r="Q652" s="46" t="s">
        <v>811</v>
      </c>
      <c r="R652" s="67" t="s">
        <v>811</v>
      </c>
      <c r="S652" s="67" t="s">
        <v>811</v>
      </c>
      <c r="T652" s="67" t="s">
        <v>811</v>
      </c>
      <c r="U652" s="67" t="s">
        <v>811</v>
      </c>
      <c r="V652" s="67" t="s">
        <v>811</v>
      </c>
      <c r="W652" s="184">
        <f t="shared" si="33"/>
        <v>-7.5</v>
      </c>
    </row>
    <row r="653" spans="1:24">
      <c r="A653" s="31" t="s">
        <v>1552</v>
      </c>
      <c r="B653" s="47">
        <v>43655</v>
      </c>
      <c r="C653" s="27" t="s">
        <v>1741</v>
      </c>
      <c r="D653" s="66">
        <v>0.35416666666666669</v>
      </c>
      <c r="E653" s="27" t="s">
        <v>1045</v>
      </c>
      <c r="F653" s="59">
        <v>1</v>
      </c>
      <c r="G653" s="46" t="s">
        <v>1651</v>
      </c>
      <c r="H653" s="46" t="s">
        <v>1045</v>
      </c>
      <c r="I653" s="46">
        <v>19</v>
      </c>
      <c r="J653" s="218">
        <v>4.5</v>
      </c>
      <c r="K653" s="60">
        <v>0.23684210526315788</v>
      </c>
      <c r="L653" s="214">
        <v>14</v>
      </c>
      <c r="M653" s="46">
        <v>6.9</v>
      </c>
      <c r="N653" s="61">
        <v>5.7</v>
      </c>
      <c r="O653" s="62">
        <v>0.46848051125391765</v>
      </c>
      <c r="P653" s="46" t="s">
        <v>811</v>
      </c>
      <c r="Q653" s="46" t="s">
        <v>811</v>
      </c>
      <c r="R653" s="67" t="s">
        <v>811</v>
      </c>
      <c r="S653" s="67" t="s">
        <v>811</v>
      </c>
      <c r="T653" s="67" t="s">
        <v>811</v>
      </c>
      <c r="U653" s="67" t="s">
        <v>811</v>
      </c>
      <c r="V653" s="67" t="s">
        <v>811</v>
      </c>
      <c r="W653" s="184">
        <f t="shared" si="33"/>
        <v>-9.5</v>
      </c>
    </row>
    <row r="654" spans="1:24">
      <c r="A654" s="31" t="s">
        <v>1552</v>
      </c>
      <c r="B654" s="47">
        <v>43655</v>
      </c>
      <c r="C654" s="27" t="s">
        <v>1741</v>
      </c>
      <c r="D654" s="66">
        <v>0.35416666666666669</v>
      </c>
      <c r="E654" s="27" t="s">
        <v>1045</v>
      </c>
      <c r="F654" s="59">
        <v>1</v>
      </c>
      <c r="G654" s="46" t="s">
        <v>1651</v>
      </c>
      <c r="H654" s="46" t="s">
        <v>1045</v>
      </c>
      <c r="I654" s="46">
        <v>19</v>
      </c>
      <c r="J654" s="218">
        <v>4.5</v>
      </c>
      <c r="K654" s="60">
        <v>0.23684210526315788</v>
      </c>
      <c r="L654" s="214">
        <v>16</v>
      </c>
      <c r="M654" s="46">
        <v>6.7</v>
      </c>
      <c r="N654" s="61">
        <v>2.7</v>
      </c>
      <c r="O654" s="62">
        <v>0.2208053934613094</v>
      </c>
      <c r="P654" s="46" t="s">
        <v>811</v>
      </c>
      <c r="Q654" s="46" t="s">
        <v>811</v>
      </c>
      <c r="R654" s="67" t="s">
        <v>811</v>
      </c>
      <c r="S654" s="67" t="s">
        <v>811</v>
      </c>
      <c r="T654" s="67" t="s">
        <v>811</v>
      </c>
      <c r="U654" s="67" t="s">
        <v>811</v>
      </c>
      <c r="V654" s="67" t="s">
        <v>811</v>
      </c>
      <c r="W654" s="184">
        <f t="shared" si="33"/>
        <v>-11.5</v>
      </c>
    </row>
    <row r="655" spans="1:24">
      <c r="A655" s="31" t="s">
        <v>1552</v>
      </c>
      <c r="B655" s="47">
        <v>43655</v>
      </c>
      <c r="C655" s="27" t="s">
        <v>1741</v>
      </c>
      <c r="D655" s="66">
        <v>0.35416666666666669</v>
      </c>
      <c r="E655" s="27" t="s">
        <v>1045</v>
      </c>
      <c r="F655" s="59">
        <v>1</v>
      </c>
      <c r="G655" s="46" t="s">
        <v>1651</v>
      </c>
      <c r="H655" s="46" t="s">
        <v>1045</v>
      </c>
      <c r="I655" s="46">
        <v>19</v>
      </c>
      <c r="J655" s="218">
        <v>4.5</v>
      </c>
      <c r="K655" s="60">
        <v>0.23684210526315788</v>
      </c>
      <c r="L655" s="214">
        <v>17</v>
      </c>
      <c r="M655" s="46">
        <v>6.6</v>
      </c>
      <c r="N655" s="61">
        <v>2.71</v>
      </c>
      <c r="O655" s="62">
        <v>0.22106848710840499</v>
      </c>
      <c r="P655" s="61">
        <v>6.05</v>
      </c>
      <c r="Q655" s="63">
        <v>16.7</v>
      </c>
      <c r="R655" s="64">
        <v>0.63941522911579185</v>
      </c>
      <c r="S655" s="49">
        <v>43.990049019607845</v>
      </c>
      <c r="T655" s="64">
        <v>0.90546810126582222</v>
      </c>
      <c r="U655" s="64">
        <v>2.3512895966508447</v>
      </c>
      <c r="V655" s="65">
        <v>0.27802746941998357</v>
      </c>
      <c r="W655" s="184">
        <f t="shared" si="33"/>
        <v>-12.5</v>
      </c>
    </row>
    <row r="656" spans="1:24" s="104" customFormat="1">
      <c r="A656" s="285" t="s">
        <v>1557</v>
      </c>
      <c r="B656" s="286">
        <v>43655</v>
      </c>
      <c r="C656" s="263" t="s">
        <v>1648</v>
      </c>
      <c r="D656" s="309">
        <v>0.33333333333333331</v>
      </c>
      <c r="E656" s="263" t="s">
        <v>1045</v>
      </c>
      <c r="F656" s="289">
        <v>1</v>
      </c>
      <c r="G656" s="287" t="s">
        <v>1007</v>
      </c>
      <c r="H656" s="287" t="s">
        <v>1045</v>
      </c>
      <c r="I656" s="287">
        <v>6.6</v>
      </c>
      <c r="J656" s="290">
        <v>3.2</v>
      </c>
      <c r="K656" s="291">
        <v>0.48484848484848492</v>
      </c>
      <c r="L656" s="292">
        <v>0.5</v>
      </c>
      <c r="M656" s="287">
        <v>26</v>
      </c>
      <c r="N656" s="293">
        <v>6.97</v>
      </c>
      <c r="O656" s="294">
        <v>0.85916994002985347</v>
      </c>
      <c r="P656" s="293">
        <v>6.1</v>
      </c>
      <c r="Q656" s="295">
        <v>5.4999999999999991</v>
      </c>
      <c r="R656" s="296">
        <v>0.56836909254737067</v>
      </c>
      <c r="S656" s="297">
        <v>13.633125000000001</v>
      </c>
      <c r="T656" s="296">
        <v>3.0580903797468348</v>
      </c>
      <c r="U656" s="296">
        <v>0.73853131816983064</v>
      </c>
      <c r="V656" s="298">
        <v>0.80547671668865839</v>
      </c>
      <c r="W656" s="185">
        <f t="shared" si="33"/>
        <v>2.7</v>
      </c>
      <c r="X656" s="262"/>
    </row>
    <row r="657" spans="1:24">
      <c r="A657" s="31" t="s">
        <v>1557</v>
      </c>
      <c r="B657" s="47">
        <v>43655</v>
      </c>
      <c r="C657" s="27" t="s">
        <v>1648</v>
      </c>
      <c r="D657" s="50">
        <v>0.33333333333333331</v>
      </c>
      <c r="E657" s="27" t="s">
        <v>1045</v>
      </c>
      <c r="F657" s="59">
        <v>1</v>
      </c>
      <c r="G657" s="46" t="s">
        <v>1007</v>
      </c>
      <c r="H657" s="46" t="s">
        <v>1045</v>
      </c>
      <c r="I657" s="46">
        <v>6.6</v>
      </c>
      <c r="J657" s="218">
        <v>3.2</v>
      </c>
      <c r="K657" s="60">
        <v>0.48484848484848492</v>
      </c>
      <c r="L657" s="214">
        <v>2</v>
      </c>
      <c r="M657" s="46">
        <v>25.8</v>
      </c>
      <c r="N657" s="61">
        <v>6.76</v>
      </c>
      <c r="O657" s="62">
        <v>0.83025710418481991</v>
      </c>
      <c r="P657" s="46" t="s">
        <v>811</v>
      </c>
      <c r="Q657" s="46" t="s">
        <v>811</v>
      </c>
      <c r="R657" s="67" t="s">
        <v>811</v>
      </c>
      <c r="S657" s="67" t="s">
        <v>811</v>
      </c>
      <c r="T657" s="67" t="s">
        <v>811</v>
      </c>
      <c r="U657" s="67" t="s">
        <v>811</v>
      </c>
      <c r="V657" s="67" t="s">
        <v>811</v>
      </c>
      <c r="W657" s="184">
        <f t="shared" si="33"/>
        <v>1.2000000000000002</v>
      </c>
    </row>
    <row r="658" spans="1:24">
      <c r="A658" s="31" t="s">
        <v>1557</v>
      </c>
      <c r="B658" s="47">
        <v>43655</v>
      </c>
      <c r="C658" s="27" t="s">
        <v>1648</v>
      </c>
      <c r="D658" s="50">
        <v>0.33333333333333331</v>
      </c>
      <c r="E658" s="27" t="s">
        <v>1045</v>
      </c>
      <c r="F658" s="59">
        <v>1</v>
      </c>
      <c r="G658" s="46" t="s">
        <v>1007</v>
      </c>
      <c r="H658" s="46" t="s">
        <v>1045</v>
      </c>
      <c r="I658" s="46">
        <v>6.6</v>
      </c>
      <c r="J658" s="218">
        <v>3.2</v>
      </c>
      <c r="K658" s="60">
        <v>0.48484848484848492</v>
      </c>
      <c r="L658" s="214">
        <v>4</v>
      </c>
      <c r="M658" s="46">
        <v>16.600000000000001</v>
      </c>
      <c r="N658" s="61">
        <v>7.96</v>
      </c>
      <c r="O658" s="62">
        <v>0.81687137562171341</v>
      </c>
      <c r="P658" s="46" t="s">
        <v>811</v>
      </c>
      <c r="Q658" s="46" t="s">
        <v>811</v>
      </c>
      <c r="R658" s="67" t="s">
        <v>811</v>
      </c>
      <c r="S658" s="67" t="s">
        <v>811</v>
      </c>
      <c r="T658" s="67" t="s">
        <v>811</v>
      </c>
      <c r="U658" s="67" t="s">
        <v>811</v>
      </c>
      <c r="V658" s="67" t="s">
        <v>811</v>
      </c>
      <c r="W658" s="184">
        <f t="shared" si="33"/>
        <v>-0.79999999999999982</v>
      </c>
    </row>
    <row r="659" spans="1:24">
      <c r="A659" s="31" t="s">
        <v>1557</v>
      </c>
      <c r="B659" s="47">
        <v>43655</v>
      </c>
      <c r="C659" s="27" t="s">
        <v>1648</v>
      </c>
      <c r="D659" s="50">
        <v>0.33333333333333331</v>
      </c>
      <c r="E659" s="27" t="s">
        <v>1045</v>
      </c>
      <c r="F659" s="59">
        <v>1</v>
      </c>
      <c r="G659" s="46" t="s">
        <v>1007</v>
      </c>
      <c r="H659" s="46" t="s">
        <v>1045</v>
      </c>
      <c r="I659" s="46">
        <v>6.6</v>
      </c>
      <c r="J659" s="218">
        <v>3.2</v>
      </c>
      <c r="K659" s="60">
        <v>0.48484848484848492</v>
      </c>
      <c r="L659" s="214">
        <v>5.6</v>
      </c>
      <c r="M659" s="46" t="s">
        <v>815</v>
      </c>
      <c r="N659" s="61" t="s">
        <v>815</v>
      </c>
      <c r="O659" s="62" t="s">
        <v>815</v>
      </c>
      <c r="P659" s="61">
        <v>5.86</v>
      </c>
      <c r="Q659" s="63">
        <v>12.6</v>
      </c>
      <c r="R659" s="64">
        <v>0.92357947842635923</v>
      </c>
      <c r="S659" s="49">
        <v>18.144460784313722</v>
      </c>
      <c r="T659" s="64">
        <v>15.580885063291143</v>
      </c>
      <c r="U659" s="64">
        <v>10.94401103462552</v>
      </c>
      <c r="V659" s="65">
        <v>0.58740607336497386</v>
      </c>
      <c r="W659" s="184">
        <f t="shared" si="33"/>
        <v>-2.3999999999999995</v>
      </c>
    </row>
    <row r="660" spans="1:24">
      <c r="A660" s="31" t="s">
        <v>1557</v>
      </c>
      <c r="B660" s="47">
        <v>43655</v>
      </c>
      <c r="C660" s="27" t="s">
        <v>1648</v>
      </c>
      <c r="D660" s="50">
        <v>0.33333333333333331</v>
      </c>
      <c r="E660" s="27" t="s">
        <v>1045</v>
      </c>
      <c r="F660" s="59">
        <v>1</v>
      </c>
      <c r="G660" s="46" t="s">
        <v>1007</v>
      </c>
      <c r="H660" s="46" t="s">
        <v>1045</v>
      </c>
      <c r="I660" s="46">
        <v>6.6</v>
      </c>
      <c r="J660" s="218">
        <v>3.2</v>
      </c>
      <c r="K660" s="60">
        <v>0.48484848484848492</v>
      </c>
      <c r="L660" s="214">
        <v>6</v>
      </c>
      <c r="M660" s="46">
        <v>10.4</v>
      </c>
      <c r="N660" s="61">
        <v>0.06</v>
      </c>
      <c r="O660" s="62">
        <v>5.3666350108102084E-3</v>
      </c>
      <c r="P660" s="46" t="s">
        <v>811</v>
      </c>
      <c r="Q660" s="46" t="s">
        <v>811</v>
      </c>
      <c r="R660" s="67" t="s">
        <v>811</v>
      </c>
      <c r="S660" s="67" t="s">
        <v>811</v>
      </c>
      <c r="T660" s="67" t="s">
        <v>811</v>
      </c>
      <c r="U660" s="67" t="s">
        <v>811</v>
      </c>
      <c r="V660" s="67" t="s">
        <v>811</v>
      </c>
      <c r="W660" s="184">
        <f t="shared" si="33"/>
        <v>-2.8</v>
      </c>
    </row>
    <row r="661" spans="1:24" s="104" customFormat="1">
      <c r="A661" s="285" t="s">
        <v>1608</v>
      </c>
      <c r="B661" s="286">
        <v>43669</v>
      </c>
      <c r="C661" s="287" t="s">
        <v>815</v>
      </c>
      <c r="D661" s="287" t="s">
        <v>815</v>
      </c>
      <c r="E661" s="287" t="s">
        <v>815</v>
      </c>
      <c r="F661" s="289" t="s">
        <v>815</v>
      </c>
      <c r="G661" s="287" t="s">
        <v>815</v>
      </c>
      <c r="H661" s="287" t="s">
        <v>815</v>
      </c>
      <c r="I661" s="287" t="s">
        <v>815</v>
      </c>
      <c r="J661" s="290" t="s">
        <v>815</v>
      </c>
      <c r="K661" s="291" t="s">
        <v>815</v>
      </c>
      <c r="L661" s="292" t="s">
        <v>815</v>
      </c>
      <c r="M661" s="287" t="s">
        <v>815</v>
      </c>
      <c r="N661" s="293" t="s">
        <v>815</v>
      </c>
      <c r="O661" s="294" t="s">
        <v>815</v>
      </c>
      <c r="P661" s="293">
        <v>7.03</v>
      </c>
      <c r="Q661" s="295">
        <v>52.300000000000011</v>
      </c>
      <c r="R661" s="296">
        <v>3.5877510508100885</v>
      </c>
      <c r="S661" s="297">
        <v>91.722892156862741</v>
      </c>
      <c r="T661" s="296">
        <v>13.752864556962029</v>
      </c>
      <c r="U661" s="296">
        <v>7.5893371409546404</v>
      </c>
      <c r="V661" s="298">
        <v>0.6443976470480326</v>
      </c>
      <c r="W661" s="185" t="e">
        <f t="shared" si="33"/>
        <v>#VALUE!</v>
      </c>
      <c r="X661" s="262" t="s">
        <v>1665</v>
      </c>
    </row>
    <row r="662" spans="1:24" s="104" customFormat="1">
      <c r="A662" s="285" t="s">
        <v>1611</v>
      </c>
      <c r="B662" s="286">
        <v>43669</v>
      </c>
      <c r="C662" s="287" t="s">
        <v>815</v>
      </c>
      <c r="D662" s="287" t="s">
        <v>815</v>
      </c>
      <c r="E662" s="287" t="s">
        <v>815</v>
      </c>
      <c r="F662" s="289" t="s">
        <v>815</v>
      </c>
      <c r="G662" s="287" t="s">
        <v>815</v>
      </c>
      <c r="H662" s="287" t="s">
        <v>815</v>
      </c>
      <c r="I662" s="287" t="s">
        <v>815</v>
      </c>
      <c r="J662" s="290" t="s">
        <v>815</v>
      </c>
      <c r="K662" s="291" t="s">
        <v>815</v>
      </c>
      <c r="L662" s="292" t="s">
        <v>815</v>
      </c>
      <c r="M662" s="287" t="s">
        <v>815</v>
      </c>
      <c r="N662" s="293" t="s">
        <v>815</v>
      </c>
      <c r="O662" s="294" t="s">
        <v>815</v>
      </c>
      <c r="P662" s="293">
        <v>6.6</v>
      </c>
      <c r="Q662" s="295">
        <v>28.3</v>
      </c>
      <c r="R662" s="296">
        <v>9.060151380667012</v>
      </c>
      <c r="S662" s="297">
        <v>150.22473039215689</v>
      </c>
      <c r="T662" s="296">
        <v>55.148132658227858</v>
      </c>
      <c r="U662" s="296">
        <v>38.643817839688793</v>
      </c>
      <c r="V662" s="298">
        <v>0.58798364215117627</v>
      </c>
      <c r="W662" s="185" t="e">
        <f t="shared" si="33"/>
        <v>#VALUE!</v>
      </c>
      <c r="X662" s="262"/>
    </row>
    <row r="663" spans="1:24" s="104" customFormat="1">
      <c r="A663" s="285" t="s">
        <v>1612</v>
      </c>
      <c r="B663" s="286">
        <v>43669</v>
      </c>
      <c r="C663" s="287" t="s">
        <v>815</v>
      </c>
      <c r="D663" s="287" t="s">
        <v>815</v>
      </c>
      <c r="E663" s="287" t="s">
        <v>815</v>
      </c>
      <c r="F663" s="289" t="s">
        <v>815</v>
      </c>
      <c r="G663" s="287" t="s">
        <v>815</v>
      </c>
      <c r="H663" s="287" t="s">
        <v>815</v>
      </c>
      <c r="I663" s="287" t="s">
        <v>815</v>
      </c>
      <c r="J663" s="290" t="s">
        <v>815</v>
      </c>
      <c r="K663" s="291" t="s">
        <v>815</v>
      </c>
      <c r="L663" s="292" t="s">
        <v>815</v>
      </c>
      <c r="M663" s="287" t="s">
        <v>815</v>
      </c>
      <c r="N663" s="293" t="s">
        <v>815</v>
      </c>
      <c r="O663" s="294" t="s">
        <v>815</v>
      </c>
      <c r="P663" s="293">
        <v>6.2</v>
      </c>
      <c r="Q663" s="295">
        <v>20.3</v>
      </c>
      <c r="R663" s="296">
        <v>1.9537258197480678</v>
      </c>
      <c r="S663" s="297">
        <v>59.415906862745111</v>
      </c>
      <c r="T663" s="296">
        <v>2.8359944303797469</v>
      </c>
      <c r="U663" s="296">
        <v>4.1863146675369194</v>
      </c>
      <c r="V663" s="298">
        <v>0.40385497004412857</v>
      </c>
      <c r="W663" s="185" t="e">
        <f t="shared" si="33"/>
        <v>#VALUE!</v>
      </c>
      <c r="X663" s="262"/>
    </row>
    <row r="664" spans="1:24" s="104" customFormat="1">
      <c r="A664" s="285" t="s">
        <v>1613</v>
      </c>
      <c r="B664" s="286">
        <v>43669</v>
      </c>
      <c r="C664" s="287" t="s">
        <v>815</v>
      </c>
      <c r="D664" s="287" t="s">
        <v>815</v>
      </c>
      <c r="E664" s="287" t="s">
        <v>815</v>
      </c>
      <c r="F664" s="289" t="s">
        <v>815</v>
      </c>
      <c r="G664" s="287" t="s">
        <v>815</v>
      </c>
      <c r="H664" s="287" t="s">
        <v>815</v>
      </c>
      <c r="I664" s="287" t="s">
        <v>815</v>
      </c>
      <c r="J664" s="290" t="s">
        <v>815</v>
      </c>
      <c r="K664" s="291" t="s">
        <v>815</v>
      </c>
      <c r="L664" s="292" t="s">
        <v>815</v>
      </c>
      <c r="M664" s="287" t="s">
        <v>815</v>
      </c>
      <c r="N664" s="293" t="s">
        <v>815</v>
      </c>
      <c r="O664" s="294" t="s">
        <v>815</v>
      </c>
      <c r="P664" s="293">
        <v>6.78</v>
      </c>
      <c r="Q664" s="295">
        <v>54.2</v>
      </c>
      <c r="R664" s="296">
        <v>2.5576047094883791</v>
      </c>
      <c r="S664" s="297">
        <v>32.930000000000007</v>
      </c>
      <c r="T664" s="296">
        <v>10.096823544303795</v>
      </c>
      <c r="U664" s="296">
        <v>3.8627379536128705</v>
      </c>
      <c r="V664" s="298">
        <v>0.72329088172365952</v>
      </c>
      <c r="W664" s="185" t="e">
        <f t="shared" si="33"/>
        <v>#VALUE!</v>
      </c>
      <c r="X664" s="262"/>
    </row>
    <row r="665" spans="1:24" s="104" customFormat="1">
      <c r="A665" s="285" t="s">
        <v>1542</v>
      </c>
      <c r="B665" s="286">
        <v>43669</v>
      </c>
      <c r="C665" s="263" t="s">
        <v>1736</v>
      </c>
      <c r="D665" s="309">
        <v>0.33333333333333331</v>
      </c>
      <c r="E665" s="263" t="s">
        <v>1390</v>
      </c>
      <c r="F665" s="263">
        <v>1</v>
      </c>
      <c r="G665" s="263" t="s">
        <v>1659</v>
      </c>
      <c r="H665" s="263" t="s">
        <v>1045</v>
      </c>
      <c r="I665" s="263">
        <v>2.2999999999999998</v>
      </c>
      <c r="J665" s="310">
        <v>2.2000000000000002</v>
      </c>
      <c r="K665" s="291">
        <v>0.95652173913043492</v>
      </c>
      <c r="L665" s="312">
        <v>0.5</v>
      </c>
      <c r="M665" s="263">
        <v>28.7</v>
      </c>
      <c r="N665" s="263">
        <v>4.75</v>
      </c>
      <c r="O665" s="311">
        <v>0.6144280354052265</v>
      </c>
      <c r="P665" s="103">
        <v>5.56</v>
      </c>
      <c r="Q665" s="100">
        <v>2.2000000000000002</v>
      </c>
      <c r="R665" s="103">
        <v>0.78149032789922701</v>
      </c>
      <c r="S665" s="297">
        <v>24.052859999999999</v>
      </c>
      <c r="T665" s="103">
        <v>14.965850126582273</v>
      </c>
      <c r="U665" s="103">
        <v>3.2363535223760609</v>
      </c>
      <c r="V665" s="311">
        <v>0.82219990585803215</v>
      </c>
      <c r="W665" s="185">
        <f t="shared" si="33"/>
        <v>1.7000000000000002</v>
      </c>
      <c r="X665" s="262"/>
    </row>
    <row r="666" spans="1:24" s="104" customFormat="1">
      <c r="A666" s="285" t="s">
        <v>1616</v>
      </c>
      <c r="B666" s="286">
        <v>43669</v>
      </c>
      <c r="C666" s="263" t="s">
        <v>1739</v>
      </c>
      <c r="D666" s="309">
        <v>0.35416666666666669</v>
      </c>
      <c r="E666" s="263" t="s">
        <v>1037</v>
      </c>
      <c r="F666" s="263">
        <v>1</v>
      </c>
      <c r="G666" s="263" t="s">
        <v>1676</v>
      </c>
      <c r="H666" s="263" t="s">
        <v>1045</v>
      </c>
      <c r="I666" s="263">
        <v>6.7</v>
      </c>
      <c r="J666" s="310">
        <v>4.55</v>
      </c>
      <c r="K666" s="291">
        <v>0.67910447761194026</v>
      </c>
      <c r="L666" s="312">
        <v>0.5</v>
      </c>
      <c r="M666" s="263">
        <v>17.600000000000001</v>
      </c>
      <c r="N666" s="263">
        <v>7.02</v>
      </c>
      <c r="O666" s="311">
        <v>0.73556472577291998</v>
      </c>
      <c r="P666" s="103">
        <v>5.16</v>
      </c>
      <c r="Q666" s="100">
        <v>0.69999999999999984</v>
      </c>
      <c r="R666" s="103">
        <v>0.35523068284210663</v>
      </c>
      <c r="S666" s="297">
        <v>7.6083088235294163</v>
      </c>
      <c r="T666" s="103">
        <v>1.8451048101265826</v>
      </c>
      <c r="U666" s="103">
        <v>0.88324693883175043</v>
      </c>
      <c r="V666" s="311">
        <v>0.67627086970403705</v>
      </c>
      <c r="W666" s="185">
        <f t="shared" si="33"/>
        <v>4.05</v>
      </c>
      <c r="X666" s="262"/>
    </row>
    <row r="667" spans="1:24">
      <c r="A667" s="31" t="s">
        <v>1616</v>
      </c>
      <c r="B667" s="47">
        <v>43669</v>
      </c>
      <c r="C667" s="27" t="s">
        <v>1739</v>
      </c>
      <c r="D667" s="50">
        <v>0.35416666666666669</v>
      </c>
      <c r="E667" s="27" t="s">
        <v>1037</v>
      </c>
      <c r="F667" s="27">
        <v>1</v>
      </c>
      <c r="G667" s="27" t="s">
        <v>1676</v>
      </c>
      <c r="H667" s="27" t="s">
        <v>1045</v>
      </c>
      <c r="I667" s="27">
        <v>6.7</v>
      </c>
      <c r="J667" s="219">
        <v>4.55</v>
      </c>
      <c r="K667" s="60">
        <v>0.67910447761194026</v>
      </c>
      <c r="L667" s="213">
        <v>2</v>
      </c>
      <c r="M667" s="27">
        <v>27.8</v>
      </c>
      <c r="N667" s="27">
        <v>7.21</v>
      </c>
      <c r="O667" s="51">
        <v>0.91794489556667702</v>
      </c>
      <c r="P667" s="27" t="s">
        <v>811</v>
      </c>
      <c r="Q667" s="27" t="s">
        <v>811</v>
      </c>
      <c r="R667" s="27" t="s">
        <v>811</v>
      </c>
      <c r="S667" s="27" t="s">
        <v>811</v>
      </c>
      <c r="T667" s="27" t="s">
        <v>811</v>
      </c>
      <c r="U667" s="27" t="s">
        <v>811</v>
      </c>
      <c r="V667" s="27" t="s">
        <v>811</v>
      </c>
      <c r="W667" s="184">
        <f t="shared" si="33"/>
        <v>2.5499999999999998</v>
      </c>
    </row>
    <row r="668" spans="1:24">
      <c r="A668" s="31" t="s">
        <v>1616</v>
      </c>
      <c r="B668" s="47">
        <v>43669</v>
      </c>
      <c r="C668" s="27" t="s">
        <v>1739</v>
      </c>
      <c r="D668" s="50">
        <v>0.35416666666666669</v>
      </c>
      <c r="E668" s="27" t="s">
        <v>1037</v>
      </c>
      <c r="F668" s="27">
        <v>1</v>
      </c>
      <c r="G668" s="27" t="s">
        <v>1676</v>
      </c>
      <c r="H668" s="27" t="s">
        <v>1045</v>
      </c>
      <c r="I668" s="27">
        <v>6.7</v>
      </c>
      <c r="J668" s="219">
        <v>4.55</v>
      </c>
      <c r="K668" s="60">
        <v>0.67910447761194026</v>
      </c>
      <c r="L668" s="213">
        <v>4</v>
      </c>
      <c r="M668" s="27">
        <v>26.8</v>
      </c>
      <c r="N668" s="27">
        <v>6.82</v>
      </c>
      <c r="O668" s="51">
        <v>0.85292274838682691</v>
      </c>
      <c r="P668" s="27" t="s">
        <v>811</v>
      </c>
      <c r="Q668" s="27" t="s">
        <v>817</v>
      </c>
      <c r="R668" s="27" t="s">
        <v>811</v>
      </c>
      <c r="S668" s="27" t="s">
        <v>811</v>
      </c>
      <c r="T668" s="27" t="s">
        <v>811</v>
      </c>
      <c r="U668" s="27" t="s">
        <v>811</v>
      </c>
      <c r="V668" s="27" t="s">
        <v>811</v>
      </c>
      <c r="W668" s="184">
        <f t="shared" si="33"/>
        <v>0.54999999999999982</v>
      </c>
    </row>
    <row r="669" spans="1:24">
      <c r="A669" s="31" t="s">
        <v>1616</v>
      </c>
      <c r="B669" s="47">
        <v>43669</v>
      </c>
      <c r="C669" s="27" t="s">
        <v>1739</v>
      </c>
      <c r="D669" s="50">
        <v>0.35416666666666669</v>
      </c>
      <c r="E669" s="27" t="s">
        <v>1037</v>
      </c>
      <c r="F669" s="27">
        <v>1</v>
      </c>
      <c r="G669" s="27" t="s">
        <v>1676</v>
      </c>
      <c r="H669" s="27" t="s">
        <v>1045</v>
      </c>
      <c r="I669" s="27">
        <v>6.7</v>
      </c>
      <c r="J669" s="219">
        <v>4.55</v>
      </c>
      <c r="K669" s="60">
        <v>0.67910447761194026</v>
      </c>
      <c r="L669" s="213">
        <v>6</v>
      </c>
      <c r="M669" s="27">
        <v>18.600000000000001</v>
      </c>
      <c r="N669" s="27">
        <v>10.32</v>
      </c>
      <c r="O669" s="51">
        <v>1.1037167655312337</v>
      </c>
      <c r="P669" s="24">
        <v>5.29</v>
      </c>
      <c r="Q669" s="23">
        <v>1.1000000000000001</v>
      </c>
      <c r="R669" s="24">
        <v>0.35523068284210663</v>
      </c>
      <c r="S669" s="49">
        <v>10.024056372549024</v>
      </c>
      <c r="T669" s="24">
        <v>1.4863344303797468</v>
      </c>
      <c r="U669" s="24">
        <v>2.3892283185785868</v>
      </c>
      <c r="V669" s="51">
        <v>0.38351447948539624</v>
      </c>
      <c r="W669" s="184">
        <f t="shared" si="33"/>
        <v>-1.4500000000000002</v>
      </c>
    </row>
    <row r="670" spans="1:24">
      <c r="A670" s="285" t="s">
        <v>1664</v>
      </c>
      <c r="B670" s="286">
        <v>43669</v>
      </c>
      <c r="C670" s="287" t="s">
        <v>815</v>
      </c>
      <c r="D670" s="287" t="s">
        <v>815</v>
      </c>
      <c r="E670" s="287" t="s">
        <v>815</v>
      </c>
      <c r="F670" s="289" t="s">
        <v>815</v>
      </c>
      <c r="G670" s="287" t="s">
        <v>815</v>
      </c>
      <c r="H670" s="287" t="s">
        <v>815</v>
      </c>
      <c r="I670" s="287" t="s">
        <v>815</v>
      </c>
      <c r="J670" s="290" t="s">
        <v>815</v>
      </c>
      <c r="K670" s="291" t="s">
        <v>815</v>
      </c>
      <c r="L670" s="292" t="s">
        <v>815</v>
      </c>
      <c r="M670" s="287" t="s">
        <v>815</v>
      </c>
      <c r="N670" s="293" t="s">
        <v>815</v>
      </c>
      <c r="O670" s="294" t="s">
        <v>815</v>
      </c>
      <c r="P670" s="103">
        <v>6.45</v>
      </c>
      <c r="Q670" s="100">
        <v>43.499999999999993</v>
      </c>
      <c r="R670" s="103">
        <v>2.4155155589612476</v>
      </c>
      <c r="S670" s="297">
        <v>27.545500000000001</v>
      </c>
      <c r="T670" s="103">
        <v>5.5353144303797439</v>
      </c>
      <c r="U670" s="103">
        <v>6.6022060675369225</v>
      </c>
      <c r="V670" s="311">
        <v>0.4560498523013698</v>
      </c>
      <c r="W670" s="185" t="e">
        <f t="shared" si="33"/>
        <v>#VALUE!</v>
      </c>
    </row>
    <row r="671" spans="1:24">
      <c r="A671" s="285" t="s">
        <v>1735</v>
      </c>
      <c r="B671" s="286">
        <v>43669</v>
      </c>
      <c r="C671" s="287" t="s">
        <v>815</v>
      </c>
      <c r="D671" s="287" t="s">
        <v>815</v>
      </c>
      <c r="E671" s="287" t="s">
        <v>815</v>
      </c>
      <c r="F671" s="289" t="s">
        <v>815</v>
      </c>
      <c r="G671" s="287" t="s">
        <v>815</v>
      </c>
      <c r="H671" s="287" t="s">
        <v>815</v>
      </c>
      <c r="I671" s="287" t="s">
        <v>815</v>
      </c>
      <c r="J671" s="290" t="s">
        <v>815</v>
      </c>
      <c r="K671" s="291" t="s">
        <v>815</v>
      </c>
      <c r="L671" s="292" t="s">
        <v>815</v>
      </c>
      <c r="M671" s="287" t="s">
        <v>815</v>
      </c>
      <c r="N671" s="293" t="s">
        <v>815</v>
      </c>
      <c r="O671" s="294" t="s">
        <v>815</v>
      </c>
      <c r="P671" s="103">
        <v>6.21</v>
      </c>
      <c r="Q671" s="100">
        <v>27.8</v>
      </c>
      <c r="R671" s="103">
        <v>1.2432800671124069</v>
      </c>
      <c r="S671" s="297">
        <v>50.97534313725491</v>
      </c>
      <c r="T671" s="103">
        <v>3.5877037974683539</v>
      </c>
      <c r="U671" s="103">
        <v>5.297136100448312</v>
      </c>
      <c r="V671" s="311">
        <v>0.40380061303182346</v>
      </c>
      <c r="W671" s="185" t="e">
        <f t="shared" si="33"/>
        <v>#VALUE!</v>
      </c>
    </row>
    <row r="672" spans="1:24">
      <c r="A672" s="285" t="s">
        <v>1557</v>
      </c>
      <c r="B672" s="286">
        <v>43669</v>
      </c>
      <c r="C672" s="263" t="s">
        <v>1648</v>
      </c>
      <c r="D672" s="309">
        <v>0.34375</v>
      </c>
      <c r="E672" s="263" t="s">
        <v>1037</v>
      </c>
      <c r="F672" s="263">
        <v>2</v>
      </c>
      <c r="G672" s="263" t="s">
        <v>1671</v>
      </c>
      <c r="H672" s="263" t="s">
        <v>1045</v>
      </c>
      <c r="I672" s="263">
        <v>6.6</v>
      </c>
      <c r="J672" s="310">
        <v>3</v>
      </c>
      <c r="K672" s="291">
        <v>0.45454545454545459</v>
      </c>
      <c r="L672" s="312">
        <v>0.5</v>
      </c>
      <c r="M672" s="263">
        <v>28.3</v>
      </c>
      <c r="N672" s="263">
        <v>6.42</v>
      </c>
      <c r="O672" s="311">
        <v>0.82462623023019233</v>
      </c>
      <c r="P672" s="103">
        <v>6.18</v>
      </c>
      <c r="Q672" s="100">
        <v>6.1</v>
      </c>
      <c r="R672" s="103">
        <v>0.74596804026744401</v>
      </c>
      <c r="S672" s="297">
        <v>17.009350490196084</v>
      </c>
      <c r="T672" s="103">
        <v>2.5541034177215187</v>
      </c>
      <c r="U672" s="103">
        <v>1.031282431236815</v>
      </c>
      <c r="V672" s="311">
        <v>0.71236500765003175</v>
      </c>
      <c r="W672" s="185">
        <f t="shared" si="33"/>
        <v>2.5</v>
      </c>
    </row>
    <row r="673" spans="1:24">
      <c r="A673" s="31" t="s">
        <v>1557</v>
      </c>
      <c r="B673" s="47">
        <v>43669</v>
      </c>
      <c r="C673" s="27" t="s">
        <v>1648</v>
      </c>
      <c r="D673" s="50">
        <v>0.34375</v>
      </c>
      <c r="E673" s="27" t="s">
        <v>1037</v>
      </c>
      <c r="F673" s="27">
        <v>2</v>
      </c>
      <c r="G673" s="27" t="s">
        <v>1671</v>
      </c>
      <c r="H673" s="27" t="s">
        <v>1045</v>
      </c>
      <c r="I673" s="27">
        <v>6.6</v>
      </c>
      <c r="J673" s="219">
        <v>3</v>
      </c>
      <c r="K673" s="60">
        <v>0.45454545454545459</v>
      </c>
      <c r="L673" s="213">
        <v>2</v>
      </c>
      <c r="M673" s="27">
        <v>28.3</v>
      </c>
      <c r="N673" s="27">
        <v>6.44</v>
      </c>
      <c r="O673" s="51">
        <v>0.82719515929633003</v>
      </c>
      <c r="P673" s="27" t="s">
        <v>811</v>
      </c>
      <c r="Q673" s="27" t="s">
        <v>811</v>
      </c>
      <c r="R673" s="27" t="s">
        <v>811</v>
      </c>
      <c r="S673" s="27" t="s">
        <v>811</v>
      </c>
      <c r="T673" s="27" t="s">
        <v>811</v>
      </c>
      <c r="U673" s="27" t="s">
        <v>811</v>
      </c>
      <c r="V673" s="27" t="s">
        <v>811</v>
      </c>
      <c r="W673" s="184">
        <f t="shared" si="33"/>
        <v>1</v>
      </c>
    </row>
    <row r="674" spans="1:24">
      <c r="A674" s="31" t="s">
        <v>1557</v>
      </c>
      <c r="B674" s="47">
        <v>43669</v>
      </c>
      <c r="C674" s="27" t="s">
        <v>1648</v>
      </c>
      <c r="D674" s="50">
        <v>0.34375</v>
      </c>
      <c r="E674" s="27" t="s">
        <v>1037</v>
      </c>
      <c r="F674" s="27">
        <v>2</v>
      </c>
      <c r="G674" s="27" t="s">
        <v>1671</v>
      </c>
      <c r="H674" s="27" t="s">
        <v>1045</v>
      </c>
      <c r="I674" s="27">
        <v>6.6</v>
      </c>
      <c r="J674" s="219">
        <v>3</v>
      </c>
      <c r="K674" s="60">
        <v>0.45454545454545459</v>
      </c>
      <c r="L674" s="213">
        <v>4</v>
      </c>
      <c r="M674" s="27">
        <v>17.3</v>
      </c>
      <c r="N674" s="27">
        <v>6.72</v>
      </c>
      <c r="O674" s="51">
        <v>0.69977105399137063</v>
      </c>
      <c r="P674" s="27" t="s">
        <v>811</v>
      </c>
      <c r="Q674" s="27" t="s">
        <v>811</v>
      </c>
      <c r="R674" s="27" t="s">
        <v>811</v>
      </c>
      <c r="S674" s="27" t="s">
        <v>811</v>
      </c>
      <c r="T674" s="27" t="s">
        <v>811</v>
      </c>
      <c r="U674" s="27" t="s">
        <v>811</v>
      </c>
      <c r="V674" s="27" t="s">
        <v>811</v>
      </c>
      <c r="W674" s="184">
        <f t="shared" si="33"/>
        <v>-1</v>
      </c>
    </row>
    <row r="675" spans="1:24">
      <c r="A675" s="31" t="s">
        <v>1557</v>
      </c>
      <c r="B675" s="47">
        <v>43669</v>
      </c>
      <c r="C675" s="27" t="s">
        <v>1648</v>
      </c>
      <c r="D675" s="50">
        <v>0.34375</v>
      </c>
      <c r="E675" s="27" t="s">
        <v>1037</v>
      </c>
      <c r="F675" s="27">
        <v>2</v>
      </c>
      <c r="G675" s="27" t="s">
        <v>1671</v>
      </c>
      <c r="H675" s="27" t="s">
        <v>1045</v>
      </c>
      <c r="I675" s="27">
        <v>6.6</v>
      </c>
      <c r="J675" s="219">
        <v>3</v>
      </c>
      <c r="K675" s="60">
        <v>0.45454545454545459</v>
      </c>
      <c r="L675" s="213">
        <v>6</v>
      </c>
      <c r="M675" s="27">
        <v>11</v>
      </c>
      <c r="N675" s="27">
        <v>0.06</v>
      </c>
      <c r="O675" s="51">
        <v>5.4421275169475427E-3</v>
      </c>
      <c r="P675" s="24">
        <v>5.86</v>
      </c>
      <c r="Q675" s="23">
        <v>12.6</v>
      </c>
      <c r="R675" s="24">
        <v>0.99462405368992546</v>
      </c>
      <c r="S675" s="49">
        <v>19.192254901960787</v>
      </c>
      <c r="T675" s="24">
        <v>14.743754177215191</v>
      </c>
      <c r="U675" s="24">
        <v>5.896624320701469</v>
      </c>
      <c r="V675" s="51">
        <v>0.71431607606921321</v>
      </c>
      <c r="W675" s="184">
        <f t="shared" si="33"/>
        <v>-3</v>
      </c>
    </row>
    <row r="676" spans="1:24">
      <c r="A676" s="285" t="s">
        <v>1544</v>
      </c>
      <c r="B676" s="286">
        <v>43669</v>
      </c>
      <c r="C676" s="263" t="s">
        <v>1742</v>
      </c>
      <c r="D676" s="263" t="s">
        <v>815</v>
      </c>
      <c r="E676" s="263" t="s">
        <v>1390</v>
      </c>
      <c r="F676" s="263">
        <v>1</v>
      </c>
      <c r="G676" s="263" t="s">
        <v>1676</v>
      </c>
      <c r="H676" s="263" t="s">
        <v>1045</v>
      </c>
      <c r="I676" s="263">
        <v>10.3</v>
      </c>
      <c r="J676" s="310">
        <v>3.8</v>
      </c>
      <c r="K676" s="291">
        <v>0.3689320388349514</v>
      </c>
      <c r="L676" s="312">
        <v>0.5</v>
      </c>
      <c r="M676" s="263">
        <v>28.1</v>
      </c>
      <c r="N676" s="263">
        <v>7.88</v>
      </c>
      <c r="O676" s="311">
        <v>1.0085906598414787</v>
      </c>
      <c r="P676" s="103">
        <v>6.74</v>
      </c>
      <c r="Q676" s="100">
        <v>15</v>
      </c>
      <c r="R676" s="103">
        <v>0.42627681941052792</v>
      </c>
      <c r="S676" s="297">
        <v>23.616274509803922</v>
      </c>
      <c r="T676" s="103">
        <v>1.9732370886075952</v>
      </c>
      <c r="U676" s="103">
        <v>0.76861126035073801</v>
      </c>
      <c r="V676" s="311">
        <v>0.71967404373668431</v>
      </c>
      <c r="W676" s="185">
        <f t="shared" si="33"/>
        <v>3.3</v>
      </c>
    </row>
    <row r="677" spans="1:24">
      <c r="A677" s="31" t="s">
        <v>1544</v>
      </c>
      <c r="B677" s="47">
        <v>43669</v>
      </c>
      <c r="C677" s="27" t="s">
        <v>1742</v>
      </c>
      <c r="D677" s="27" t="s">
        <v>815</v>
      </c>
      <c r="E677" s="27" t="s">
        <v>1390</v>
      </c>
      <c r="F677" s="27">
        <v>1</v>
      </c>
      <c r="G677" s="27" t="s">
        <v>1676</v>
      </c>
      <c r="H677" s="27" t="s">
        <v>1045</v>
      </c>
      <c r="I677" s="27">
        <v>10.3</v>
      </c>
      <c r="J677" s="219">
        <v>3.8</v>
      </c>
      <c r="K677" s="60">
        <v>0.3689320388349514</v>
      </c>
      <c r="L677" s="213">
        <v>2</v>
      </c>
      <c r="M677" s="27">
        <v>28.1</v>
      </c>
      <c r="N677" s="27">
        <v>7.83</v>
      </c>
      <c r="O677" s="51">
        <v>1.0021909729135505</v>
      </c>
      <c r="P677" s="27" t="s">
        <v>811</v>
      </c>
      <c r="Q677" s="27" t="s">
        <v>811</v>
      </c>
      <c r="R677" s="27" t="s">
        <v>811</v>
      </c>
      <c r="S677" s="27" t="s">
        <v>811</v>
      </c>
      <c r="T677" s="27" t="s">
        <v>811</v>
      </c>
      <c r="U677" s="27" t="s">
        <v>811</v>
      </c>
      <c r="V677" s="27" t="s">
        <v>811</v>
      </c>
      <c r="W677" s="184">
        <f t="shared" si="33"/>
        <v>1.7999999999999998</v>
      </c>
    </row>
    <row r="678" spans="1:24">
      <c r="A678" s="31" t="s">
        <v>1544</v>
      </c>
      <c r="B678" s="47">
        <v>43669</v>
      </c>
      <c r="C678" s="27" t="s">
        <v>1742</v>
      </c>
      <c r="D678" s="27" t="s">
        <v>815</v>
      </c>
      <c r="E678" s="27" t="s">
        <v>1390</v>
      </c>
      <c r="F678" s="27">
        <v>1</v>
      </c>
      <c r="G678" s="27" t="s">
        <v>1676</v>
      </c>
      <c r="H678" s="27" t="s">
        <v>1045</v>
      </c>
      <c r="I678" s="27">
        <v>10.3</v>
      </c>
      <c r="J678" s="219">
        <v>3.8</v>
      </c>
      <c r="K678" s="60">
        <v>0.3689320388349514</v>
      </c>
      <c r="L678" s="213">
        <v>4</v>
      </c>
      <c r="M678" s="27">
        <v>26.5</v>
      </c>
      <c r="N678" s="27">
        <v>8.25</v>
      </c>
      <c r="O678" s="51">
        <v>1.0262012186470539</v>
      </c>
      <c r="P678" s="27" t="s">
        <v>811</v>
      </c>
      <c r="Q678" s="27" t="s">
        <v>811</v>
      </c>
      <c r="R678" s="27" t="s">
        <v>811</v>
      </c>
      <c r="S678" s="27" t="s">
        <v>811</v>
      </c>
      <c r="T678" s="27" t="s">
        <v>811</v>
      </c>
      <c r="U678" s="27" t="s">
        <v>811</v>
      </c>
      <c r="V678" s="27" t="s">
        <v>811</v>
      </c>
      <c r="W678" s="184">
        <f t="shared" si="33"/>
        <v>-0.20000000000000018</v>
      </c>
    </row>
    <row r="679" spans="1:24">
      <c r="A679" s="31" t="s">
        <v>1544</v>
      </c>
      <c r="B679" s="47">
        <v>43669</v>
      </c>
      <c r="C679" s="27" t="s">
        <v>1742</v>
      </c>
      <c r="D679" s="27" t="s">
        <v>815</v>
      </c>
      <c r="E679" s="27" t="s">
        <v>1390</v>
      </c>
      <c r="F679" s="27">
        <v>1</v>
      </c>
      <c r="G679" s="27" t="s">
        <v>1676</v>
      </c>
      <c r="H679" s="27" t="s">
        <v>1045</v>
      </c>
      <c r="I679" s="27">
        <v>10.3</v>
      </c>
      <c r="J679" s="219">
        <v>3.8</v>
      </c>
      <c r="K679" s="60">
        <v>0.3689320388349514</v>
      </c>
      <c r="L679" s="213">
        <v>6</v>
      </c>
      <c r="M679" s="27">
        <v>19.5</v>
      </c>
      <c r="N679" s="27">
        <v>9.67</v>
      </c>
      <c r="O679" s="51">
        <v>1.0531393388810977</v>
      </c>
      <c r="P679" s="27" t="s">
        <v>811</v>
      </c>
      <c r="Q679" s="27" t="s">
        <v>811</v>
      </c>
      <c r="R679" s="27" t="s">
        <v>811</v>
      </c>
      <c r="S679" s="27" t="s">
        <v>811</v>
      </c>
      <c r="T679" s="27" t="s">
        <v>811</v>
      </c>
      <c r="U679" s="27" t="s">
        <v>811</v>
      </c>
      <c r="V679" s="27" t="s">
        <v>811</v>
      </c>
      <c r="W679" s="184">
        <f t="shared" si="33"/>
        <v>-2.2000000000000002</v>
      </c>
    </row>
    <row r="680" spans="1:24">
      <c r="A680" s="31" t="s">
        <v>1544</v>
      </c>
      <c r="B680" s="47">
        <v>43669</v>
      </c>
      <c r="C680" s="27" t="s">
        <v>1742</v>
      </c>
      <c r="D680" s="27" t="s">
        <v>815</v>
      </c>
      <c r="E680" s="27" t="s">
        <v>1390</v>
      </c>
      <c r="F680" s="27">
        <v>1</v>
      </c>
      <c r="G680" s="27" t="s">
        <v>1676</v>
      </c>
      <c r="H680" s="27" t="s">
        <v>1045</v>
      </c>
      <c r="I680" s="27">
        <v>10.3</v>
      </c>
      <c r="J680" s="219">
        <v>3.8</v>
      </c>
      <c r="K680" s="60">
        <v>0.3689320388349514</v>
      </c>
      <c r="L680" s="213">
        <v>8</v>
      </c>
      <c r="M680" s="27">
        <v>14.5</v>
      </c>
      <c r="N680" s="27">
        <v>8.5500000000000007</v>
      </c>
      <c r="O680" s="51">
        <v>0.83889813874324071</v>
      </c>
      <c r="P680" s="27" t="s">
        <v>811</v>
      </c>
      <c r="Q680" s="27" t="s">
        <v>811</v>
      </c>
      <c r="R680" s="27" t="s">
        <v>811</v>
      </c>
      <c r="S680" s="27" t="s">
        <v>811</v>
      </c>
      <c r="T680" s="27" t="s">
        <v>811</v>
      </c>
      <c r="U680" s="27" t="s">
        <v>811</v>
      </c>
      <c r="V680" s="27" t="s">
        <v>811</v>
      </c>
      <c r="W680" s="184">
        <f t="shared" si="33"/>
        <v>-4.2</v>
      </c>
    </row>
    <row r="681" spans="1:24">
      <c r="A681" s="31" t="s">
        <v>1544</v>
      </c>
      <c r="B681" s="47">
        <v>43669</v>
      </c>
      <c r="C681" s="27" t="s">
        <v>1742</v>
      </c>
      <c r="D681" s="27" t="s">
        <v>815</v>
      </c>
      <c r="E681" s="27" t="s">
        <v>1390</v>
      </c>
      <c r="F681" s="27">
        <v>1</v>
      </c>
      <c r="G681" s="27" t="s">
        <v>1676</v>
      </c>
      <c r="H681" s="27" t="s">
        <v>1045</v>
      </c>
      <c r="I681" s="27">
        <v>10.3</v>
      </c>
      <c r="J681" s="219">
        <v>3.8</v>
      </c>
      <c r="K681" s="60">
        <v>0.3689320388349514</v>
      </c>
      <c r="L681" s="213">
        <v>10</v>
      </c>
      <c r="M681" s="27">
        <v>11.9</v>
      </c>
      <c r="N681" s="27">
        <v>1.05</v>
      </c>
      <c r="O681" s="51">
        <v>9.7226622540669036E-2</v>
      </c>
      <c r="P681" s="24">
        <v>6.06</v>
      </c>
      <c r="Q681" s="23">
        <v>21.999999999999996</v>
      </c>
      <c r="R681" s="24">
        <v>0.56836909254737067</v>
      </c>
      <c r="S681" s="49">
        <v>17.154877450980397</v>
      </c>
      <c r="T681" s="24">
        <v>4.8946530379746829</v>
      </c>
      <c r="U681" s="24">
        <v>2.1931005109836494</v>
      </c>
      <c r="V681" s="51">
        <v>0.69057889840061337</v>
      </c>
      <c r="W681" s="184">
        <f t="shared" si="33"/>
        <v>-6.2</v>
      </c>
    </row>
    <row r="682" spans="1:24" s="104" customFormat="1">
      <c r="A682" s="285" t="s">
        <v>1735</v>
      </c>
      <c r="B682" s="286">
        <v>43683</v>
      </c>
      <c r="C682" s="287" t="s">
        <v>815</v>
      </c>
      <c r="D682" s="287" t="s">
        <v>815</v>
      </c>
      <c r="E682" s="287" t="s">
        <v>815</v>
      </c>
      <c r="F682" s="289" t="s">
        <v>815</v>
      </c>
      <c r="G682" s="287" t="s">
        <v>815</v>
      </c>
      <c r="H682" s="287" t="s">
        <v>815</v>
      </c>
      <c r="I682" s="287" t="s">
        <v>815</v>
      </c>
      <c r="J682" s="290" t="s">
        <v>815</v>
      </c>
      <c r="K682" s="291" t="s">
        <v>815</v>
      </c>
      <c r="L682" s="292" t="s">
        <v>815</v>
      </c>
      <c r="M682" s="287" t="s">
        <v>815</v>
      </c>
      <c r="N682" s="293" t="s">
        <v>815</v>
      </c>
      <c r="O682" s="294" t="s">
        <v>815</v>
      </c>
      <c r="P682" s="103">
        <v>5.55</v>
      </c>
      <c r="Q682" s="100">
        <v>20.399999999999999</v>
      </c>
      <c r="R682" s="103">
        <v>4.2981968034457489</v>
      </c>
      <c r="S682" s="103" t="s">
        <v>866</v>
      </c>
      <c r="T682" s="103">
        <v>7.5512622784810102</v>
      </c>
      <c r="U682" s="103">
        <v>4.3028296194356548</v>
      </c>
      <c r="V682" s="311">
        <v>0.63701735599064579</v>
      </c>
      <c r="W682" s="185" t="e">
        <f t="shared" si="33"/>
        <v>#VALUE!</v>
      </c>
      <c r="X682" s="262"/>
    </row>
    <row r="683" spans="1:24" s="104" customFormat="1">
      <c r="A683" s="285" t="s">
        <v>1664</v>
      </c>
      <c r="B683" s="286">
        <v>43683</v>
      </c>
      <c r="C683" s="287" t="s">
        <v>815</v>
      </c>
      <c r="D683" s="287" t="s">
        <v>815</v>
      </c>
      <c r="E683" s="287" t="s">
        <v>815</v>
      </c>
      <c r="F683" s="289" t="s">
        <v>815</v>
      </c>
      <c r="G683" s="287" t="s">
        <v>815</v>
      </c>
      <c r="H683" s="287" t="s">
        <v>815</v>
      </c>
      <c r="I683" s="287" t="s">
        <v>815</v>
      </c>
      <c r="J683" s="290" t="s">
        <v>815</v>
      </c>
      <c r="K683" s="291" t="s">
        <v>815</v>
      </c>
      <c r="L683" s="292" t="s">
        <v>815</v>
      </c>
      <c r="M683" s="287" t="s">
        <v>815</v>
      </c>
      <c r="N683" s="293" t="s">
        <v>815</v>
      </c>
      <c r="O683" s="294" t="s">
        <v>815</v>
      </c>
      <c r="P683" s="103">
        <v>6.82</v>
      </c>
      <c r="Q683" s="100">
        <v>72.5</v>
      </c>
      <c r="R683" s="103">
        <v>1.4564137929031054</v>
      </c>
      <c r="S683" s="297">
        <v>100.74556372549021</v>
      </c>
      <c r="T683" s="103">
        <v>8.6218786497890321</v>
      </c>
      <c r="U683" s="103">
        <v>7.8646868821554134</v>
      </c>
      <c r="V683" s="311">
        <v>0.52296390252313252</v>
      </c>
      <c r="W683" s="185" t="e">
        <f t="shared" si="33"/>
        <v>#VALUE!</v>
      </c>
      <c r="X683" s="262"/>
    </row>
    <row r="684" spans="1:24" s="104" customFormat="1">
      <c r="A684" s="285" t="s">
        <v>1608</v>
      </c>
      <c r="B684" s="286">
        <v>43683</v>
      </c>
      <c r="C684" s="287" t="s">
        <v>815</v>
      </c>
      <c r="D684" s="287" t="s">
        <v>815</v>
      </c>
      <c r="E684" s="287" t="s">
        <v>815</v>
      </c>
      <c r="F684" s="289" t="s">
        <v>815</v>
      </c>
      <c r="G684" s="287" t="s">
        <v>815</v>
      </c>
      <c r="H684" s="287" t="s">
        <v>815</v>
      </c>
      <c r="I684" s="287" t="s">
        <v>815</v>
      </c>
      <c r="J684" s="290" t="s">
        <v>815</v>
      </c>
      <c r="K684" s="291" t="s">
        <v>815</v>
      </c>
      <c r="L684" s="292" t="s">
        <v>815</v>
      </c>
      <c r="M684" s="287" t="s">
        <v>815</v>
      </c>
      <c r="N684" s="293" t="s">
        <v>815</v>
      </c>
      <c r="O684" s="294" t="s">
        <v>815</v>
      </c>
      <c r="P684" s="103">
        <v>7.88</v>
      </c>
      <c r="Q684" s="100">
        <v>51.3</v>
      </c>
      <c r="R684" s="103">
        <v>5.3993877200310232</v>
      </c>
      <c r="S684" s="297">
        <v>122.57460784313727</v>
      </c>
      <c r="T684" s="103">
        <v>30.922589873417728</v>
      </c>
      <c r="U684" s="103">
        <v>15.621841122415603</v>
      </c>
      <c r="V684" s="311">
        <v>0.66436712646000395</v>
      </c>
      <c r="W684" s="185" t="e">
        <f t="shared" ref="W684:W747" si="34">J684-L684</f>
        <v>#VALUE!</v>
      </c>
      <c r="X684" s="262"/>
    </row>
    <row r="685" spans="1:24" s="104" customFormat="1">
      <c r="A685" s="285" t="s">
        <v>1611</v>
      </c>
      <c r="B685" s="286">
        <v>43683</v>
      </c>
      <c r="C685" s="287" t="s">
        <v>815</v>
      </c>
      <c r="D685" s="287" t="s">
        <v>815</v>
      </c>
      <c r="E685" s="287" t="s">
        <v>815</v>
      </c>
      <c r="F685" s="289" t="s">
        <v>815</v>
      </c>
      <c r="G685" s="287" t="s">
        <v>815</v>
      </c>
      <c r="H685" s="287" t="s">
        <v>815</v>
      </c>
      <c r="I685" s="287" t="s">
        <v>815</v>
      </c>
      <c r="J685" s="290" t="s">
        <v>815</v>
      </c>
      <c r="K685" s="291" t="s">
        <v>815</v>
      </c>
      <c r="L685" s="292" t="s">
        <v>815</v>
      </c>
      <c r="M685" s="287" t="s">
        <v>815</v>
      </c>
      <c r="N685" s="293" t="s">
        <v>815</v>
      </c>
      <c r="O685" s="294" t="s">
        <v>815</v>
      </c>
      <c r="P685" s="103">
        <v>6.81</v>
      </c>
      <c r="Q685" s="100">
        <v>32</v>
      </c>
      <c r="R685" s="103">
        <v>8.7835055369825223</v>
      </c>
      <c r="S685" s="297">
        <v>161.57583333333338</v>
      </c>
      <c r="T685" s="103">
        <v>51.697103291139221</v>
      </c>
      <c r="U685" s="103">
        <v>39.683032904694102</v>
      </c>
      <c r="V685" s="311">
        <v>0.56573677216183071</v>
      </c>
      <c r="W685" s="185" t="e">
        <f t="shared" si="34"/>
        <v>#VALUE!</v>
      </c>
      <c r="X685" s="262"/>
    </row>
    <row r="686" spans="1:24" s="104" customFormat="1">
      <c r="A686" s="285" t="s">
        <v>1612</v>
      </c>
      <c r="B686" s="286">
        <v>43683</v>
      </c>
      <c r="C686" s="287" t="s">
        <v>815</v>
      </c>
      <c r="D686" s="287" t="s">
        <v>815</v>
      </c>
      <c r="E686" s="287" t="s">
        <v>815</v>
      </c>
      <c r="F686" s="289" t="s">
        <v>815</v>
      </c>
      <c r="G686" s="287" t="s">
        <v>815</v>
      </c>
      <c r="H686" s="287" t="s">
        <v>815</v>
      </c>
      <c r="I686" s="287" t="s">
        <v>815</v>
      </c>
      <c r="J686" s="290" t="s">
        <v>815</v>
      </c>
      <c r="K686" s="291" t="s">
        <v>815</v>
      </c>
      <c r="L686" s="292" t="s">
        <v>815</v>
      </c>
      <c r="M686" s="287" t="s">
        <v>815</v>
      </c>
      <c r="N686" s="293" t="s">
        <v>815</v>
      </c>
      <c r="O686" s="294" t="s">
        <v>815</v>
      </c>
      <c r="P686" s="103">
        <v>6.27</v>
      </c>
      <c r="Q686" s="100">
        <v>19</v>
      </c>
      <c r="R686" s="103">
        <v>2.3799932713294645</v>
      </c>
      <c r="S686" s="297">
        <v>73.095441176470587</v>
      </c>
      <c r="T686" s="103">
        <v>4.740894303797468</v>
      </c>
      <c r="U686" s="103">
        <v>10.397581145160864</v>
      </c>
      <c r="V686" s="311">
        <v>0.31316854327782961</v>
      </c>
      <c r="W686" s="185" t="e">
        <f t="shared" si="34"/>
        <v>#VALUE!</v>
      </c>
      <c r="X686" s="262"/>
    </row>
    <row r="687" spans="1:24" s="104" customFormat="1">
      <c r="A687" s="285" t="s">
        <v>1613</v>
      </c>
      <c r="B687" s="286">
        <v>43683</v>
      </c>
      <c r="C687" s="287" t="s">
        <v>815</v>
      </c>
      <c r="D687" s="287" t="s">
        <v>815</v>
      </c>
      <c r="E687" s="287" t="s">
        <v>815</v>
      </c>
      <c r="F687" s="289" t="s">
        <v>815</v>
      </c>
      <c r="G687" s="287" t="s">
        <v>815</v>
      </c>
      <c r="H687" s="287" t="s">
        <v>815</v>
      </c>
      <c r="I687" s="287" t="s">
        <v>815</v>
      </c>
      <c r="J687" s="290" t="s">
        <v>815</v>
      </c>
      <c r="K687" s="291" t="s">
        <v>815</v>
      </c>
      <c r="L687" s="292" t="s">
        <v>815</v>
      </c>
      <c r="M687" s="287" t="s">
        <v>815</v>
      </c>
      <c r="N687" s="293" t="s">
        <v>815</v>
      </c>
      <c r="O687" s="294" t="s">
        <v>815</v>
      </c>
      <c r="P687" s="103">
        <v>6.91</v>
      </c>
      <c r="Q687" s="100">
        <v>67</v>
      </c>
      <c r="R687" s="103">
        <v>3.125961311596908</v>
      </c>
      <c r="S687" s="297">
        <v>13.42939</v>
      </c>
      <c r="T687" s="103">
        <v>10.421425316455695</v>
      </c>
      <c r="U687" s="103">
        <v>6.2826557325026382</v>
      </c>
      <c r="V687" s="311">
        <v>0.62388498271238779</v>
      </c>
      <c r="W687" s="185" t="e">
        <f t="shared" si="34"/>
        <v>#VALUE!</v>
      </c>
      <c r="X687" s="262"/>
    </row>
    <row r="688" spans="1:24" s="104" customFormat="1">
      <c r="A688" s="285" t="s">
        <v>1547</v>
      </c>
      <c r="B688" s="286">
        <v>43683</v>
      </c>
      <c r="C688" s="263" t="s">
        <v>1737</v>
      </c>
      <c r="D688" s="309">
        <v>0.31944444444444448</v>
      </c>
      <c r="E688" s="263" t="s">
        <v>1655</v>
      </c>
      <c r="F688" s="263">
        <v>1</v>
      </c>
      <c r="G688" s="263" t="s">
        <v>1659</v>
      </c>
      <c r="H688" s="263" t="s">
        <v>1045</v>
      </c>
      <c r="I688" s="263">
        <v>7.9</v>
      </c>
      <c r="J688" s="310">
        <v>1.53</v>
      </c>
      <c r="K688" s="291">
        <v>0.19367088607594937</v>
      </c>
      <c r="L688" s="312">
        <v>0.5</v>
      </c>
      <c r="M688" s="263">
        <v>26.5</v>
      </c>
      <c r="N688" s="263">
        <v>7.56</v>
      </c>
      <c r="O688" s="311">
        <v>0.94037348036020951</v>
      </c>
      <c r="P688" s="103">
        <v>6.55</v>
      </c>
      <c r="Q688" s="100">
        <v>9.4</v>
      </c>
      <c r="R688" s="103">
        <v>0.85253490316279312</v>
      </c>
      <c r="S688" s="297">
        <v>16.543664215686277</v>
      </c>
      <c r="T688" s="103">
        <v>5.8257475949367086</v>
      </c>
      <c r="U688" s="103">
        <v>2.235799702979957</v>
      </c>
      <c r="V688" s="311">
        <v>0.72265873778874301</v>
      </c>
      <c r="W688" s="185">
        <f t="shared" si="34"/>
        <v>1.03</v>
      </c>
      <c r="X688" s="262"/>
    </row>
    <row r="689" spans="1:24">
      <c r="A689" s="31" t="s">
        <v>1547</v>
      </c>
      <c r="B689" s="47">
        <v>43683</v>
      </c>
      <c r="C689" s="27" t="s">
        <v>1737</v>
      </c>
      <c r="D689" s="50">
        <v>0.31944444444444448</v>
      </c>
      <c r="E689" s="27" t="s">
        <v>1655</v>
      </c>
      <c r="F689" s="27">
        <v>1</v>
      </c>
      <c r="G689" s="27" t="s">
        <v>1659</v>
      </c>
      <c r="H689" s="27" t="s">
        <v>1045</v>
      </c>
      <c r="I689" s="27">
        <v>7.9</v>
      </c>
      <c r="J689" s="219">
        <v>1.53</v>
      </c>
      <c r="K689" s="60">
        <v>0.19367088607594937</v>
      </c>
      <c r="L689" s="213">
        <v>2</v>
      </c>
      <c r="M689" s="27">
        <v>26.6</v>
      </c>
      <c r="N689" s="27">
        <v>7.64</v>
      </c>
      <c r="O689" s="51">
        <v>0.9520400680457175</v>
      </c>
      <c r="P689" s="27" t="s">
        <v>811</v>
      </c>
      <c r="Q689" s="27" t="s">
        <v>811</v>
      </c>
      <c r="R689" s="27" t="s">
        <v>811</v>
      </c>
      <c r="S689" s="27" t="s">
        <v>811</v>
      </c>
      <c r="T689" s="27" t="s">
        <v>811</v>
      </c>
      <c r="U689" s="27" t="s">
        <v>811</v>
      </c>
      <c r="V689" s="27" t="s">
        <v>811</v>
      </c>
      <c r="W689" s="184">
        <f t="shared" si="34"/>
        <v>-0.47</v>
      </c>
    </row>
    <row r="690" spans="1:24">
      <c r="A690" s="31" t="s">
        <v>1547</v>
      </c>
      <c r="B690" s="47">
        <v>43683</v>
      </c>
      <c r="C690" s="27" t="s">
        <v>1737</v>
      </c>
      <c r="D690" s="50">
        <v>0.31944444444444448</v>
      </c>
      <c r="E690" s="27" t="s">
        <v>1655</v>
      </c>
      <c r="F690" s="27">
        <v>1</v>
      </c>
      <c r="G690" s="27" t="s">
        <v>1659</v>
      </c>
      <c r="H690" s="27" t="s">
        <v>1045</v>
      </c>
      <c r="I690" s="27">
        <v>7.9</v>
      </c>
      <c r="J690" s="219">
        <v>1.53</v>
      </c>
      <c r="K690" s="60">
        <v>0.19367088607594937</v>
      </c>
      <c r="L690" s="213">
        <v>4</v>
      </c>
      <c r="M690" s="27">
        <v>26.4</v>
      </c>
      <c r="N690" s="27">
        <v>7.45</v>
      </c>
      <c r="O690" s="51">
        <v>0.92501869683141291</v>
      </c>
      <c r="P690" s="27" t="s">
        <v>811</v>
      </c>
      <c r="Q690" s="27" t="s">
        <v>811</v>
      </c>
      <c r="R690" s="27" t="s">
        <v>811</v>
      </c>
      <c r="S690" s="27" t="s">
        <v>811</v>
      </c>
      <c r="T690" s="27" t="s">
        <v>811</v>
      </c>
      <c r="U690" s="27" t="s">
        <v>811</v>
      </c>
      <c r="V690" s="27" t="s">
        <v>811</v>
      </c>
      <c r="W690" s="184">
        <f t="shared" si="34"/>
        <v>-2.4699999999999998</v>
      </c>
    </row>
    <row r="691" spans="1:24">
      <c r="A691" s="31" t="s">
        <v>1547</v>
      </c>
      <c r="B691" s="47">
        <v>43683</v>
      </c>
      <c r="C691" s="27" t="s">
        <v>1737</v>
      </c>
      <c r="D691" s="50">
        <v>0.31944444444444448</v>
      </c>
      <c r="E691" s="27" t="s">
        <v>1655</v>
      </c>
      <c r="F691" s="27">
        <v>1</v>
      </c>
      <c r="G691" s="27" t="s">
        <v>1659</v>
      </c>
      <c r="H691" s="27" t="s">
        <v>1045</v>
      </c>
      <c r="I691" s="27">
        <v>7.9</v>
      </c>
      <c r="J691" s="219">
        <v>1.53</v>
      </c>
      <c r="K691" s="60">
        <v>0.19367088607594937</v>
      </c>
      <c r="L691" s="213">
        <v>5</v>
      </c>
      <c r="M691" s="27">
        <v>24.8</v>
      </c>
      <c r="N691" s="27">
        <v>0.35</v>
      </c>
      <c r="O691" s="51">
        <v>4.2205224186853595E-2</v>
      </c>
      <c r="P691" s="27" t="s">
        <v>811</v>
      </c>
      <c r="Q691" s="27" t="s">
        <v>811</v>
      </c>
      <c r="R691" s="27" t="s">
        <v>811</v>
      </c>
      <c r="S691" s="27" t="s">
        <v>811</v>
      </c>
      <c r="T691" s="27" t="s">
        <v>811</v>
      </c>
      <c r="U691" s="27" t="s">
        <v>811</v>
      </c>
      <c r="V691" s="27" t="s">
        <v>811</v>
      </c>
      <c r="W691" s="184">
        <f t="shared" si="34"/>
        <v>-3.4699999999999998</v>
      </c>
    </row>
    <row r="692" spans="1:24">
      <c r="A692" s="31" t="s">
        <v>1547</v>
      </c>
      <c r="B692" s="47">
        <v>43683</v>
      </c>
      <c r="C692" s="27" t="s">
        <v>1737</v>
      </c>
      <c r="D692" s="50">
        <v>0.31944444444444448</v>
      </c>
      <c r="E692" s="27" t="s">
        <v>1655</v>
      </c>
      <c r="F692" s="27">
        <v>1</v>
      </c>
      <c r="G692" s="27" t="s">
        <v>1659</v>
      </c>
      <c r="H692" s="27" t="s">
        <v>1045</v>
      </c>
      <c r="I692" s="27">
        <v>7.9</v>
      </c>
      <c r="J692" s="219">
        <v>1.53</v>
      </c>
      <c r="K692" s="60">
        <v>0.19367088607594937</v>
      </c>
      <c r="L692" s="213">
        <v>6</v>
      </c>
      <c r="M692" s="27">
        <v>23</v>
      </c>
      <c r="N692" s="27">
        <v>0.37</v>
      </c>
      <c r="O692" s="51">
        <v>4.3138914084852722E-2</v>
      </c>
      <c r="P692" s="27" t="s">
        <v>811</v>
      </c>
      <c r="Q692" s="27" t="s">
        <v>811</v>
      </c>
      <c r="R692" s="27" t="s">
        <v>811</v>
      </c>
      <c r="S692" s="27" t="s">
        <v>811</v>
      </c>
      <c r="T692" s="27" t="s">
        <v>811</v>
      </c>
      <c r="U692" s="27" t="s">
        <v>811</v>
      </c>
      <c r="V692" s="27" t="s">
        <v>811</v>
      </c>
      <c r="W692" s="184">
        <f t="shared" si="34"/>
        <v>-4.47</v>
      </c>
    </row>
    <row r="693" spans="1:24">
      <c r="A693" s="31" t="s">
        <v>1547</v>
      </c>
      <c r="B693" s="47">
        <v>43683</v>
      </c>
      <c r="C693" s="27" t="s">
        <v>1737</v>
      </c>
      <c r="D693" s="50">
        <v>0.31944444444444448</v>
      </c>
      <c r="E693" s="27" t="s">
        <v>1655</v>
      </c>
      <c r="F693" s="27">
        <v>1</v>
      </c>
      <c r="G693" s="27" t="s">
        <v>1659</v>
      </c>
      <c r="H693" s="27" t="s">
        <v>1045</v>
      </c>
      <c r="I693" s="27">
        <v>7.9</v>
      </c>
      <c r="J693" s="219">
        <v>1.53</v>
      </c>
      <c r="K693" s="60">
        <v>0.19367088607594937</v>
      </c>
      <c r="L693" s="213">
        <v>6.5</v>
      </c>
      <c r="M693" s="27" t="s">
        <v>815</v>
      </c>
      <c r="N693" s="27" t="s">
        <v>815</v>
      </c>
      <c r="O693" s="62" t="s">
        <v>815</v>
      </c>
      <c r="P693" s="24">
        <v>6.44</v>
      </c>
      <c r="Q693" s="23">
        <v>53.2</v>
      </c>
      <c r="R693" s="24">
        <v>3.1614835992286907</v>
      </c>
      <c r="S693" s="49">
        <v>80.953897058823543</v>
      </c>
      <c r="T693" s="24">
        <v>39.891849367088604</v>
      </c>
      <c r="U693" s="24">
        <v>37.042847730828065</v>
      </c>
      <c r="V693" s="51">
        <v>0.51851571360991089</v>
      </c>
      <c r="W693" s="184">
        <f t="shared" si="34"/>
        <v>-4.97</v>
      </c>
    </row>
    <row r="694" spans="1:24">
      <c r="A694" s="31" t="s">
        <v>1547</v>
      </c>
      <c r="B694" s="47">
        <v>43683</v>
      </c>
      <c r="C694" s="27" t="s">
        <v>1737</v>
      </c>
      <c r="D694" s="50">
        <v>0.31944444444444448</v>
      </c>
      <c r="E694" s="27" t="s">
        <v>1655</v>
      </c>
      <c r="F694" s="27">
        <v>1</v>
      </c>
      <c r="G694" s="27" t="s">
        <v>1659</v>
      </c>
      <c r="H694" s="27" t="s">
        <v>1045</v>
      </c>
      <c r="I694" s="27">
        <v>7.9</v>
      </c>
      <c r="J694" s="219">
        <v>1.53</v>
      </c>
      <c r="K694" s="60">
        <v>0.19367088607594937</v>
      </c>
      <c r="L694" s="213">
        <v>7</v>
      </c>
      <c r="M694" s="27">
        <v>20.7</v>
      </c>
      <c r="N694" s="27">
        <v>0.34</v>
      </c>
      <c r="O694" s="51">
        <v>3.7920281335390632E-2</v>
      </c>
      <c r="P694" s="27" t="s">
        <v>811</v>
      </c>
      <c r="Q694" s="27" t="s">
        <v>811</v>
      </c>
      <c r="R694" s="27" t="s">
        <v>811</v>
      </c>
      <c r="S694" s="27" t="s">
        <v>811</v>
      </c>
      <c r="T694" s="27" t="s">
        <v>811</v>
      </c>
      <c r="U694" s="27" t="s">
        <v>811</v>
      </c>
      <c r="V694" s="27" t="s">
        <v>811</v>
      </c>
      <c r="W694" s="184">
        <f t="shared" si="34"/>
        <v>-5.47</v>
      </c>
    </row>
    <row r="695" spans="1:24" s="104" customFormat="1">
      <c r="A695" s="285" t="s">
        <v>1557</v>
      </c>
      <c r="B695" s="286">
        <v>43683</v>
      </c>
      <c r="C695" s="263" t="s">
        <v>1648</v>
      </c>
      <c r="D695" s="309">
        <v>0.34375</v>
      </c>
      <c r="E695" s="263" t="s">
        <v>1037</v>
      </c>
      <c r="F695" s="263">
        <v>1</v>
      </c>
      <c r="G695" s="263" t="s">
        <v>1671</v>
      </c>
      <c r="H695" s="263" t="s">
        <v>1045</v>
      </c>
      <c r="I695" s="263">
        <v>6.6</v>
      </c>
      <c r="J695" s="310">
        <v>3.3</v>
      </c>
      <c r="K695" s="291">
        <v>0.5</v>
      </c>
      <c r="L695" s="312">
        <v>0.5</v>
      </c>
      <c r="M695" s="263">
        <v>27.5</v>
      </c>
      <c r="N695" s="263">
        <v>6.59</v>
      </c>
      <c r="O695" s="311">
        <v>0.83454645855531517</v>
      </c>
      <c r="P695" s="103">
        <v>6.15</v>
      </c>
      <c r="Q695" s="100">
        <v>6.1</v>
      </c>
      <c r="R695" s="103">
        <v>0.42627681941052792</v>
      </c>
      <c r="S695" s="297">
        <v>15.874240196078437</v>
      </c>
      <c r="T695" s="103">
        <v>2.8701630379746828</v>
      </c>
      <c r="U695" s="103">
        <v>0.1706490599419834</v>
      </c>
      <c r="V695" s="311">
        <v>0.94388043244799669</v>
      </c>
      <c r="W695" s="185">
        <f t="shared" si="34"/>
        <v>2.8</v>
      </c>
      <c r="X695" s="262"/>
    </row>
    <row r="696" spans="1:24">
      <c r="A696" s="31" t="s">
        <v>1557</v>
      </c>
      <c r="B696" s="47">
        <v>43683</v>
      </c>
      <c r="C696" s="27" t="s">
        <v>1648</v>
      </c>
      <c r="D696" s="50">
        <v>0.34375</v>
      </c>
      <c r="E696" s="27" t="s">
        <v>1037</v>
      </c>
      <c r="F696" s="27">
        <v>1</v>
      </c>
      <c r="G696" s="27" t="s">
        <v>1671</v>
      </c>
      <c r="H696" s="27" t="s">
        <v>1045</v>
      </c>
      <c r="I696" s="27">
        <v>6.6</v>
      </c>
      <c r="J696" s="219">
        <v>3.3</v>
      </c>
      <c r="K696" s="60">
        <v>0.5</v>
      </c>
      <c r="L696" s="213">
        <v>2</v>
      </c>
      <c r="M696" s="27">
        <v>27.5</v>
      </c>
      <c r="N696" s="27">
        <v>6.53</v>
      </c>
      <c r="O696" s="51">
        <v>0.82694815999487226</v>
      </c>
      <c r="P696" s="27" t="s">
        <v>811</v>
      </c>
      <c r="Q696" s="27" t="s">
        <v>811</v>
      </c>
      <c r="R696" s="27" t="s">
        <v>811</v>
      </c>
      <c r="S696" s="27" t="s">
        <v>811</v>
      </c>
      <c r="T696" s="27" t="s">
        <v>811</v>
      </c>
      <c r="U696" s="27" t="s">
        <v>811</v>
      </c>
      <c r="V696" s="27" t="s">
        <v>811</v>
      </c>
      <c r="W696" s="184">
        <f t="shared" si="34"/>
        <v>1.2999999999999998</v>
      </c>
    </row>
    <row r="697" spans="1:24">
      <c r="A697" s="31" t="s">
        <v>1557</v>
      </c>
      <c r="B697" s="47">
        <v>43683</v>
      </c>
      <c r="C697" s="27" t="s">
        <v>1648</v>
      </c>
      <c r="D697" s="50">
        <v>0.34375</v>
      </c>
      <c r="E697" s="27" t="s">
        <v>1037</v>
      </c>
      <c r="F697" s="27">
        <v>1</v>
      </c>
      <c r="G697" s="27" t="s">
        <v>1671</v>
      </c>
      <c r="H697" s="27" t="s">
        <v>1045</v>
      </c>
      <c r="I697" s="27">
        <v>6.6</v>
      </c>
      <c r="J697" s="219">
        <v>3.3</v>
      </c>
      <c r="K697" s="60">
        <v>0.5</v>
      </c>
      <c r="L697" s="213">
        <v>4</v>
      </c>
      <c r="M697" s="27">
        <v>18.600000000000001</v>
      </c>
      <c r="N697" s="27">
        <v>8.1</v>
      </c>
      <c r="O697" s="51">
        <v>0.8662893217832357</v>
      </c>
      <c r="P697" s="27" t="s">
        <v>811</v>
      </c>
      <c r="Q697" s="27" t="s">
        <v>811</v>
      </c>
      <c r="R697" s="27" t="s">
        <v>811</v>
      </c>
      <c r="S697" s="27" t="s">
        <v>811</v>
      </c>
      <c r="T697" s="27" t="s">
        <v>811</v>
      </c>
      <c r="U697" s="27" t="s">
        <v>811</v>
      </c>
      <c r="V697" s="27" t="s">
        <v>811</v>
      </c>
      <c r="W697" s="184">
        <f t="shared" si="34"/>
        <v>-0.70000000000000018</v>
      </c>
    </row>
    <row r="698" spans="1:24">
      <c r="A698" s="31" t="s">
        <v>1557</v>
      </c>
      <c r="B698" s="47">
        <v>43683</v>
      </c>
      <c r="C698" s="27" t="s">
        <v>1648</v>
      </c>
      <c r="D698" s="50">
        <v>0.34375</v>
      </c>
      <c r="E698" s="27" t="s">
        <v>1037</v>
      </c>
      <c r="F698" s="27">
        <v>1</v>
      </c>
      <c r="G698" s="27" t="s">
        <v>1671</v>
      </c>
      <c r="H698" s="27" t="s">
        <v>1045</v>
      </c>
      <c r="I698" s="27">
        <v>6.6</v>
      </c>
      <c r="J698" s="219">
        <v>3.3</v>
      </c>
      <c r="K698" s="60">
        <v>0.5</v>
      </c>
      <c r="L698" s="213">
        <v>5.6</v>
      </c>
      <c r="M698" s="27" t="s">
        <v>815</v>
      </c>
      <c r="N698" s="27" t="s">
        <v>815</v>
      </c>
      <c r="O698" s="62" t="s">
        <v>815</v>
      </c>
      <c r="P698" s="24">
        <v>5.86</v>
      </c>
      <c r="Q698" s="23">
        <v>15</v>
      </c>
      <c r="R698" s="24">
        <v>1.2077577794806238</v>
      </c>
      <c r="S698" s="49">
        <v>11.770379901960785</v>
      </c>
      <c r="T698" s="24">
        <v>41.292762278481</v>
      </c>
      <c r="U698" s="24">
        <v>10.659728219435664</v>
      </c>
      <c r="V698" s="51">
        <v>0.79481776297397855</v>
      </c>
      <c r="W698" s="184">
        <f t="shared" si="34"/>
        <v>-2.2999999999999998</v>
      </c>
    </row>
    <row r="699" spans="1:24">
      <c r="A699" s="31" t="s">
        <v>1557</v>
      </c>
      <c r="B699" s="47">
        <v>43683</v>
      </c>
      <c r="C699" s="27" t="s">
        <v>1648</v>
      </c>
      <c r="D699" s="50">
        <v>0.34375</v>
      </c>
      <c r="E699" s="27" t="s">
        <v>1037</v>
      </c>
      <c r="F699" s="27">
        <v>1</v>
      </c>
      <c r="G699" s="27" t="s">
        <v>1671</v>
      </c>
      <c r="H699" s="27" t="s">
        <v>1045</v>
      </c>
      <c r="I699" s="27">
        <v>6.6</v>
      </c>
      <c r="J699" s="219">
        <v>3.3</v>
      </c>
      <c r="K699" s="60">
        <v>0.5</v>
      </c>
      <c r="L699" s="213">
        <v>6</v>
      </c>
      <c r="M699" s="27">
        <v>11.5</v>
      </c>
      <c r="N699" s="27">
        <v>0.06</v>
      </c>
      <c r="O699" s="51">
        <v>5.5052186591803918E-3</v>
      </c>
      <c r="P699" s="27" t="s">
        <v>811</v>
      </c>
      <c r="Q699" s="27" t="s">
        <v>811</v>
      </c>
      <c r="R699" s="27" t="s">
        <v>811</v>
      </c>
      <c r="S699" s="27" t="s">
        <v>811</v>
      </c>
      <c r="T699" s="27" t="s">
        <v>811</v>
      </c>
      <c r="U699" s="27" t="s">
        <v>811</v>
      </c>
      <c r="V699" s="27" t="s">
        <v>811</v>
      </c>
      <c r="W699" s="184">
        <f t="shared" si="34"/>
        <v>-2.7</v>
      </c>
    </row>
    <row r="700" spans="1:24" s="104" customFormat="1">
      <c r="A700" s="285" t="s">
        <v>1558</v>
      </c>
      <c r="B700" s="286">
        <v>43683</v>
      </c>
      <c r="C700" s="263" t="s">
        <v>1694</v>
      </c>
      <c r="D700" s="309">
        <v>0.33333333333333331</v>
      </c>
      <c r="E700" s="263" t="s">
        <v>1655</v>
      </c>
      <c r="F700" s="263">
        <v>0</v>
      </c>
      <c r="G700" s="263" t="s">
        <v>815</v>
      </c>
      <c r="H700" s="263" t="s">
        <v>1045</v>
      </c>
      <c r="I700" s="263">
        <v>7.5</v>
      </c>
      <c r="J700" s="310">
        <v>1.45</v>
      </c>
      <c r="K700" s="291">
        <v>0.19333333333333333</v>
      </c>
      <c r="L700" s="312">
        <v>0.5</v>
      </c>
      <c r="M700" s="263">
        <v>26.1</v>
      </c>
      <c r="N700" s="263">
        <v>8.24</v>
      </c>
      <c r="O700" s="311">
        <v>1.0175648361478249</v>
      </c>
      <c r="P700" s="103">
        <v>7.14</v>
      </c>
      <c r="Q700" s="100">
        <v>29.1</v>
      </c>
      <c r="R700" s="103">
        <v>1.1367132042170576</v>
      </c>
      <c r="S700" s="297">
        <v>25.653651960784316</v>
      </c>
      <c r="T700" s="103">
        <v>14.504573924050634</v>
      </c>
      <c r="U700" s="103">
        <v>4.8671241738660305</v>
      </c>
      <c r="V700" s="311">
        <v>0.74875077294388215</v>
      </c>
      <c r="W700" s="185">
        <f t="shared" si="34"/>
        <v>0.95</v>
      </c>
      <c r="X700" s="262"/>
    </row>
    <row r="701" spans="1:24">
      <c r="A701" s="31" t="s">
        <v>1558</v>
      </c>
      <c r="B701" s="47">
        <v>43683</v>
      </c>
      <c r="C701" s="27" t="s">
        <v>1694</v>
      </c>
      <c r="D701" s="50">
        <v>0.33333333333333331</v>
      </c>
      <c r="E701" s="27" t="s">
        <v>1655</v>
      </c>
      <c r="F701" s="27">
        <v>0</v>
      </c>
      <c r="G701" s="27" t="s">
        <v>815</v>
      </c>
      <c r="H701" s="27" t="s">
        <v>1045</v>
      </c>
      <c r="I701" s="27">
        <v>7.5</v>
      </c>
      <c r="J701" s="219">
        <v>1.45</v>
      </c>
      <c r="K701" s="60">
        <v>0.19333333333333333</v>
      </c>
      <c r="L701" s="213">
        <v>2</v>
      </c>
      <c r="M701" s="27">
        <v>26.2</v>
      </c>
      <c r="N701" s="27">
        <v>8.11</v>
      </c>
      <c r="O701" s="51">
        <v>1.0033287294971145</v>
      </c>
      <c r="P701" s="27" t="s">
        <v>811</v>
      </c>
      <c r="Q701" s="27" t="s">
        <v>811</v>
      </c>
      <c r="R701" s="27" t="s">
        <v>811</v>
      </c>
      <c r="S701" s="27" t="s">
        <v>811</v>
      </c>
      <c r="T701" s="27" t="s">
        <v>811</v>
      </c>
      <c r="U701" s="27" t="s">
        <v>811</v>
      </c>
      <c r="V701" s="27" t="s">
        <v>811</v>
      </c>
      <c r="W701" s="184">
        <f t="shared" si="34"/>
        <v>-0.55000000000000004</v>
      </c>
    </row>
    <row r="702" spans="1:24">
      <c r="A702" s="31" t="s">
        <v>1558</v>
      </c>
      <c r="B702" s="47">
        <v>43683</v>
      </c>
      <c r="C702" s="27" t="s">
        <v>1694</v>
      </c>
      <c r="D702" s="50">
        <v>0.33333333333333331</v>
      </c>
      <c r="E702" s="27" t="s">
        <v>1655</v>
      </c>
      <c r="F702" s="27">
        <v>0</v>
      </c>
      <c r="G702" s="27" t="s">
        <v>815</v>
      </c>
      <c r="H702" s="27" t="s">
        <v>1045</v>
      </c>
      <c r="I702" s="27">
        <v>7.5</v>
      </c>
      <c r="J702" s="219">
        <v>1.45</v>
      </c>
      <c r="K702" s="60">
        <v>0.19333333333333333</v>
      </c>
      <c r="L702" s="213">
        <v>4</v>
      </c>
      <c r="M702" s="27">
        <v>16.3</v>
      </c>
      <c r="N702" s="27">
        <v>0.16</v>
      </c>
      <c r="O702" s="51">
        <v>1.6316156004639846E-2</v>
      </c>
      <c r="P702" s="27" t="s">
        <v>811</v>
      </c>
      <c r="Q702" s="27" t="s">
        <v>811</v>
      </c>
      <c r="R702" s="27" t="s">
        <v>811</v>
      </c>
      <c r="S702" s="27" t="s">
        <v>811</v>
      </c>
      <c r="T702" s="27" t="s">
        <v>811</v>
      </c>
      <c r="U702" s="27" t="s">
        <v>811</v>
      </c>
      <c r="V702" s="27" t="s">
        <v>811</v>
      </c>
      <c r="W702" s="184">
        <f t="shared" si="34"/>
        <v>-2.5499999999999998</v>
      </c>
    </row>
    <row r="703" spans="1:24">
      <c r="A703" s="31" t="s">
        <v>1558</v>
      </c>
      <c r="B703" s="47">
        <v>43683</v>
      </c>
      <c r="C703" s="27" t="s">
        <v>1694</v>
      </c>
      <c r="D703" s="50">
        <v>0.33333333333333331</v>
      </c>
      <c r="E703" s="27" t="s">
        <v>1655</v>
      </c>
      <c r="F703" s="27">
        <v>0</v>
      </c>
      <c r="G703" s="27" t="s">
        <v>815</v>
      </c>
      <c r="H703" s="27" t="s">
        <v>1045</v>
      </c>
      <c r="I703" s="27">
        <v>7.5</v>
      </c>
      <c r="J703" s="219">
        <v>1.45</v>
      </c>
      <c r="K703" s="60">
        <v>0.19333333333333333</v>
      </c>
      <c r="L703" s="213">
        <v>6</v>
      </c>
      <c r="M703" s="27">
        <v>11.8</v>
      </c>
      <c r="N703" s="27">
        <v>0.08</v>
      </c>
      <c r="O703" s="51">
        <v>7.3908672261065161E-3</v>
      </c>
      <c r="P703" s="27" t="s">
        <v>811</v>
      </c>
      <c r="Q703" s="27" t="s">
        <v>811</v>
      </c>
      <c r="R703" s="27" t="s">
        <v>811</v>
      </c>
      <c r="S703" s="27" t="s">
        <v>811</v>
      </c>
      <c r="T703" s="27" t="s">
        <v>811</v>
      </c>
      <c r="U703" s="27" t="s">
        <v>811</v>
      </c>
      <c r="V703" s="27" t="s">
        <v>811</v>
      </c>
      <c r="W703" s="184">
        <f t="shared" si="34"/>
        <v>-4.55</v>
      </c>
    </row>
    <row r="704" spans="1:24">
      <c r="A704" s="31" t="s">
        <v>1558</v>
      </c>
      <c r="B704" s="47">
        <v>43683</v>
      </c>
      <c r="C704" s="27" t="s">
        <v>1694</v>
      </c>
      <c r="D704" s="50">
        <v>0.33333333333333331</v>
      </c>
      <c r="E704" s="27" t="s">
        <v>1655</v>
      </c>
      <c r="F704" s="27">
        <v>0</v>
      </c>
      <c r="G704" s="27" t="s">
        <v>815</v>
      </c>
      <c r="H704" s="27" t="s">
        <v>1045</v>
      </c>
      <c r="I704" s="27">
        <v>7.5</v>
      </c>
      <c r="J704" s="219">
        <v>1.45</v>
      </c>
      <c r="K704" s="60">
        <v>0.19333333333333333</v>
      </c>
      <c r="L704" s="213">
        <v>7</v>
      </c>
      <c r="M704" s="27" t="s">
        <v>815</v>
      </c>
      <c r="N704" s="27" t="s">
        <v>815</v>
      </c>
      <c r="O704" s="62" t="s">
        <v>815</v>
      </c>
      <c r="P704" s="24">
        <v>6.47</v>
      </c>
      <c r="Q704" s="23">
        <v>79.3</v>
      </c>
      <c r="R704" s="24">
        <v>11.619125434748534</v>
      </c>
      <c r="S704" s="49">
        <v>186.89752450980396</v>
      </c>
      <c r="T704" s="24">
        <v>19.749455189873409</v>
      </c>
      <c r="U704" s="24">
        <v>29.98959290804325</v>
      </c>
      <c r="V704" s="51">
        <v>0.39706138225634086</v>
      </c>
      <c r="W704" s="184">
        <f t="shared" si="34"/>
        <v>-5.55</v>
      </c>
    </row>
    <row r="705" spans="1:24" s="104" customFormat="1">
      <c r="A705" s="285" t="s">
        <v>1544</v>
      </c>
      <c r="B705" s="286">
        <v>43683</v>
      </c>
      <c r="C705" s="263" t="s">
        <v>1743</v>
      </c>
      <c r="D705" s="309">
        <v>0.29166666666666669</v>
      </c>
      <c r="E705" s="263" t="s">
        <v>1655</v>
      </c>
      <c r="F705" s="263">
        <v>1</v>
      </c>
      <c r="G705" s="263" t="s">
        <v>1659</v>
      </c>
      <c r="H705" s="263" t="s">
        <v>1045</v>
      </c>
      <c r="I705" s="263">
        <v>10.199999999999999</v>
      </c>
      <c r="J705" s="310">
        <v>4.55</v>
      </c>
      <c r="K705" s="291">
        <v>0.44607843137254904</v>
      </c>
      <c r="L705" s="312">
        <v>0.5</v>
      </c>
      <c r="M705" s="263">
        <v>27.4</v>
      </c>
      <c r="N705" s="263">
        <v>7.95</v>
      </c>
      <c r="O705" s="311">
        <v>1.0049817125173344</v>
      </c>
      <c r="P705" s="103">
        <v>6.7</v>
      </c>
      <c r="Q705" s="100">
        <v>15.6</v>
      </c>
      <c r="R705" s="103">
        <v>0.42627681941052792</v>
      </c>
      <c r="S705" s="297">
        <v>22.248321078431374</v>
      </c>
      <c r="T705" s="103">
        <v>1.862189113924051</v>
      </c>
      <c r="U705" s="103">
        <v>0.13059793503428196</v>
      </c>
      <c r="V705" s="311">
        <v>0.9344646809589876</v>
      </c>
      <c r="W705" s="185">
        <f t="shared" si="34"/>
        <v>4.05</v>
      </c>
      <c r="X705" s="262"/>
    </row>
    <row r="706" spans="1:24">
      <c r="A706" s="31" t="s">
        <v>1544</v>
      </c>
      <c r="B706" s="47">
        <v>43683</v>
      </c>
      <c r="C706" s="27" t="s">
        <v>1743</v>
      </c>
      <c r="D706" s="50">
        <v>0.29166666666666669</v>
      </c>
      <c r="E706" s="27" t="s">
        <v>1655</v>
      </c>
      <c r="F706" s="27">
        <v>1</v>
      </c>
      <c r="G706" s="27" t="s">
        <v>1659</v>
      </c>
      <c r="H706" s="27" t="s">
        <v>1045</v>
      </c>
      <c r="I706" s="27">
        <v>10.199999999999999</v>
      </c>
      <c r="J706" s="219">
        <v>4.55</v>
      </c>
      <c r="K706" s="60">
        <v>0.44607843137254904</v>
      </c>
      <c r="L706" s="213">
        <v>2</v>
      </c>
      <c r="M706" s="27">
        <v>27.4</v>
      </c>
      <c r="N706" s="27">
        <v>7.86</v>
      </c>
      <c r="O706" s="51">
        <v>0.99360456105487405</v>
      </c>
      <c r="P706" s="27" t="s">
        <v>811</v>
      </c>
      <c r="Q706" s="27" t="s">
        <v>811</v>
      </c>
      <c r="R706" s="27" t="s">
        <v>811</v>
      </c>
      <c r="S706" s="27" t="s">
        <v>811</v>
      </c>
      <c r="T706" s="27" t="s">
        <v>811</v>
      </c>
      <c r="U706" s="27" t="s">
        <v>811</v>
      </c>
      <c r="V706" s="27" t="s">
        <v>811</v>
      </c>
      <c r="W706" s="184">
        <f t="shared" si="34"/>
        <v>2.5499999999999998</v>
      </c>
    </row>
    <row r="707" spans="1:24">
      <c r="A707" s="31" t="s">
        <v>1544</v>
      </c>
      <c r="B707" s="47">
        <v>43683</v>
      </c>
      <c r="C707" s="27" t="s">
        <v>1743</v>
      </c>
      <c r="D707" s="50">
        <v>0.29166666666666669</v>
      </c>
      <c r="E707" s="27" t="s">
        <v>1655</v>
      </c>
      <c r="F707" s="27">
        <v>1</v>
      </c>
      <c r="G707" s="27" t="s">
        <v>1659</v>
      </c>
      <c r="H707" s="27" t="s">
        <v>1045</v>
      </c>
      <c r="I707" s="27">
        <v>10.199999999999999</v>
      </c>
      <c r="J707" s="219">
        <v>4.55</v>
      </c>
      <c r="K707" s="60">
        <v>0.44607843137254904</v>
      </c>
      <c r="L707" s="213">
        <v>4</v>
      </c>
      <c r="M707" s="27">
        <v>27.3</v>
      </c>
      <c r="N707" s="27">
        <v>7.22</v>
      </c>
      <c r="O707" s="51">
        <v>0.91107294454688725</v>
      </c>
      <c r="P707" s="27" t="s">
        <v>811</v>
      </c>
      <c r="Q707" s="27" t="s">
        <v>811</v>
      </c>
      <c r="R707" s="27" t="s">
        <v>811</v>
      </c>
      <c r="S707" s="27" t="s">
        <v>811</v>
      </c>
      <c r="T707" s="27" t="s">
        <v>811</v>
      </c>
      <c r="U707" s="27" t="s">
        <v>811</v>
      </c>
      <c r="V707" s="27" t="s">
        <v>811</v>
      </c>
      <c r="W707" s="184">
        <f t="shared" si="34"/>
        <v>0.54999999999999982</v>
      </c>
    </row>
    <row r="708" spans="1:24">
      <c r="A708" s="31" t="s">
        <v>1544</v>
      </c>
      <c r="B708" s="47">
        <v>43683</v>
      </c>
      <c r="C708" s="27" t="s">
        <v>1743</v>
      </c>
      <c r="D708" s="50">
        <v>0.29166666666666669</v>
      </c>
      <c r="E708" s="27" t="s">
        <v>1655</v>
      </c>
      <c r="F708" s="27">
        <v>1</v>
      </c>
      <c r="G708" s="27" t="s">
        <v>1659</v>
      </c>
      <c r="H708" s="27" t="s">
        <v>1045</v>
      </c>
      <c r="I708" s="27">
        <v>10.199999999999999</v>
      </c>
      <c r="J708" s="219">
        <v>4.55</v>
      </c>
      <c r="K708" s="60">
        <v>0.44607843137254904</v>
      </c>
      <c r="L708" s="213">
        <v>6</v>
      </c>
      <c r="M708" s="27">
        <v>20.399999999999999</v>
      </c>
      <c r="N708" s="27">
        <v>8.4</v>
      </c>
      <c r="O708" s="51">
        <v>0.93133726423938723</v>
      </c>
      <c r="P708" s="27" t="s">
        <v>811</v>
      </c>
      <c r="Q708" s="27" t="s">
        <v>811</v>
      </c>
      <c r="R708" s="27" t="s">
        <v>811</v>
      </c>
      <c r="S708" s="27" t="s">
        <v>811</v>
      </c>
      <c r="T708" s="27" t="s">
        <v>811</v>
      </c>
      <c r="U708" s="27" t="s">
        <v>811</v>
      </c>
      <c r="V708" s="27" t="s">
        <v>811</v>
      </c>
      <c r="W708" s="184">
        <f t="shared" si="34"/>
        <v>-1.4500000000000002</v>
      </c>
    </row>
    <row r="709" spans="1:24">
      <c r="A709" s="31" t="s">
        <v>1544</v>
      </c>
      <c r="B709" s="47">
        <v>43683</v>
      </c>
      <c r="C709" s="27" t="s">
        <v>1743</v>
      </c>
      <c r="D709" s="50">
        <v>0.29166666666666669</v>
      </c>
      <c r="E709" s="27" t="s">
        <v>1655</v>
      </c>
      <c r="F709" s="27">
        <v>1</v>
      </c>
      <c r="G709" s="27" t="s">
        <v>1659</v>
      </c>
      <c r="H709" s="27" t="s">
        <v>1045</v>
      </c>
      <c r="I709" s="27">
        <v>10.199999999999999</v>
      </c>
      <c r="J709" s="219">
        <v>4.55</v>
      </c>
      <c r="K709" s="60">
        <v>0.44607843137254904</v>
      </c>
      <c r="L709" s="213">
        <v>8</v>
      </c>
      <c r="M709" s="27">
        <v>14.8</v>
      </c>
      <c r="N709" s="27">
        <v>6.1</v>
      </c>
      <c r="O709" s="51">
        <v>0.602423042285546</v>
      </c>
      <c r="P709" s="27" t="s">
        <v>811</v>
      </c>
      <c r="Q709" s="27" t="s">
        <v>811</v>
      </c>
      <c r="R709" s="27" t="s">
        <v>811</v>
      </c>
      <c r="S709" s="27" t="s">
        <v>811</v>
      </c>
      <c r="T709" s="27" t="s">
        <v>811</v>
      </c>
      <c r="U709" s="27" t="s">
        <v>811</v>
      </c>
      <c r="V709" s="27" t="s">
        <v>811</v>
      </c>
      <c r="W709" s="184">
        <f t="shared" si="34"/>
        <v>-3.45</v>
      </c>
    </row>
    <row r="710" spans="1:24">
      <c r="A710" s="31" t="s">
        <v>1544</v>
      </c>
      <c r="B710" s="47">
        <v>43683</v>
      </c>
      <c r="C710" s="27" t="s">
        <v>1743</v>
      </c>
      <c r="D710" s="50">
        <v>0.29166666666666669</v>
      </c>
      <c r="E710" s="27" t="s">
        <v>1655</v>
      </c>
      <c r="F710" s="27">
        <v>1</v>
      </c>
      <c r="G710" s="27" t="s">
        <v>1659</v>
      </c>
      <c r="H710" s="27" t="s">
        <v>1045</v>
      </c>
      <c r="I710" s="27">
        <v>10.199999999999999</v>
      </c>
      <c r="J710" s="219">
        <v>4.55</v>
      </c>
      <c r="K710" s="60">
        <v>0.44607843137254904</v>
      </c>
      <c r="L710" s="213">
        <v>9</v>
      </c>
      <c r="M710" s="27" t="s">
        <v>815</v>
      </c>
      <c r="N710" s="27" t="s">
        <v>815</v>
      </c>
      <c r="O710" s="62" t="s">
        <v>815</v>
      </c>
      <c r="P710" s="24">
        <v>6.32</v>
      </c>
      <c r="Q710" s="23">
        <v>18.099999999999998</v>
      </c>
      <c r="R710" s="24">
        <v>0.85253490316279312</v>
      </c>
      <c r="S710" s="49">
        <v>21.171421568627451</v>
      </c>
      <c r="T710" s="24">
        <v>2.9385002531645572</v>
      </c>
      <c r="U710" s="24">
        <v>1.1581864787798863</v>
      </c>
      <c r="V710" s="51">
        <v>0.71728702862516236</v>
      </c>
      <c r="W710" s="184">
        <f t="shared" si="34"/>
        <v>-4.45</v>
      </c>
    </row>
    <row r="711" spans="1:24">
      <c r="A711" s="31" t="s">
        <v>1544</v>
      </c>
      <c r="B711" s="47">
        <v>43683</v>
      </c>
      <c r="C711" s="27" t="s">
        <v>1743</v>
      </c>
      <c r="D711" s="50">
        <v>0.29166666666666669</v>
      </c>
      <c r="E711" s="27" t="s">
        <v>1655</v>
      </c>
      <c r="F711" s="27">
        <v>1</v>
      </c>
      <c r="G711" s="27" t="s">
        <v>1659</v>
      </c>
      <c r="H711" s="27" t="s">
        <v>1045</v>
      </c>
      <c r="I711" s="27">
        <v>10.199999999999999</v>
      </c>
      <c r="J711" s="219">
        <v>4.55</v>
      </c>
      <c r="K711" s="60">
        <v>0.44607843137254904</v>
      </c>
      <c r="L711" s="213">
        <v>10</v>
      </c>
      <c r="M711" s="27">
        <v>12.3</v>
      </c>
      <c r="N711" s="27">
        <v>0.73</v>
      </c>
      <c r="O711" s="51">
        <v>6.8212366335994826E-2</v>
      </c>
      <c r="P711" s="27" t="s">
        <v>811</v>
      </c>
      <c r="Q711" s="27" t="s">
        <v>811</v>
      </c>
      <c r="R711" s="27" t="s">
        <v>811</v>
      </c>
      <c r="S711" s="27" t="s">
        <v>811</v>
      </c>
      <c r="T711" s="27" t="s">
        <v>811</v>
      </c>
      <c r="U711" s="27" t="s">
        <v>811</v>
      </c>
      <c r="V711" s="27" t="s">
        <v>811</v>
      </c>
      <c r="W711" s="184">
        <f t="shared" si="34"/>
        <v>-5.45</v>
      </c>
    </row>
    <row r="712" spans="1:24" s="104" customFormat="1">
      <c r="A712" s="285" t="s">
        <v>1542</v>
      </c>
      <c r="B712" s="286">
        <v>43683</v>
      </c>
      <c r="C712" s="263" t="s">
        <v>1736</v>
      </c>
      <c r="D712" s="309">
        <v>0.29166666666666669</v>
      </c>
      <c r="E712" s="263" t="s">
        <v>1037</v>
      </c>
      <c r="F712" s="263">
        <v>1</v>
      </c>
      <c r="G712" s="263" t="s">
        <v>1659</v>
      </c>
      <c r="H712" s="263" t="s">
        <v>1045</v>
      </c>
      <c r="I712" s="263">
        <v>2.0499999999999998</v>
      </c>
      <c r="J712" s="310">
        <v>1.95</v>
      </c>
      <c r="K712" s="291">
        <v>0.95121951219512202</v>
      </c>
      <c r="L712" s="312">
        <v>0.5</v>
      </c>
      <c r="M712" s="263">
        <v>27.7</v>
      </c>
      <c r="N712" s="263">
        <v>6.02</v>
      </c>
      <c r="O712" s="311">
        <v>0.7650798223271591</v>
      </c>
      <c r="P712" s="103">
        <v>5.45</v>
      </c>
      <c r="Q712" s="100">
        <v>1.8</v>
      </c>
      <c r="R712" s="103">
        <v>0.49732295597894927</v>
      </c>
      <c r="S712" s="297">
        <v>37.586862745098045</v>
      </c>
      <c r="T712" s="103">
        <v>11.993181265822784</v>
      </c>
      <c r="U712" s="103">
        <v>2.5000000000000001E-2</v>
      </c>
      <c r="V712" s="311">
        <v>0.99791981836127774</v>
      </c>
      <c r="W712" s="185">
        <f t="shared" si="34"/>
        <v>1.45</v>
      </c>
      <c r="X712" s="262"/>
    </row>
    <row r="713" spans="1:24" s="104" customFormat="1">
      <c r="A713" s="285" t="s">
        <v>1616</v>
      </c>
      <c r="B713" s="286">
        <v>43683</v>
      </c>
      <c r="C713" s="263" t="s">
        <v>1739</v>
      </c>
      <c r="D713" s="309">
        <v>0.3125</v>
      </c>
      <c r="E713" s="263" t="s">
        <v>1037</v>
      </c>
      <c r="F713" s="263" t="s">
        <v>815</v>
      </c>
      <c r="G713" s="263" t="s">
        <v>1656</v>
      </c>
      <c r="H713" s="263" t="s">
        <v>1045</v>
      </c>
      <c r="I713" s="263">
        <v>6.7</v>
      </c>
      <c r="J713" s="310">
        <v>5.85</v>
      </c>
      <c r="K713" s="291">
        <v>0.87313432835820892</v>
      </c>
      <c r="L713" s="312">
        <v>0.5</v>
      </c>
      <c r="M713" s="263">
        <v>27.1</v>
      </c>
      <c r="N713" s="263">
        <v>6.7</v>
      </c>
      <c r="O713" s="311">
        <v>0.84243725788014057</v>
      </c>
      <c r="P713" s="103">
        <v>5.13</v>
      </c>
      <c r="Q713" s="100">
        <v>0.79999999999999982</v>
      </c>
      <c r="R713" s="103">
        <v>0.35523068284210663</v>
      </c>
      <c r="S713" s="297">
        <v>8.3359436274509839</v>
      </c>
      <c r="T713" s="103">
        <v>1.7596832911392397</v>
      </c>
      <c r="U713" s="103">
        <v>0.90322400677742731</v>
      </c>
      <c r="V713" s="311">
        <v>0.66081282383203233</v>
      </c>
      <c r="W713" s="185">
        <f t="shared" si="34"/>
        <v>5.35</v>
      </c>
      <c r="X713" s="262"/>
    </row>
    <row r="714" spans="1:24">
      <c r="A714" s="31" t="s">
        <v>1616</v>
      </c>
      <c r="B714" s="47">
        <v>43683</v>
      </c>
      <c r="C714" s="27" t="s">
        <v>1739</v>
      </c>
      <c r="D714" s="50">
        <v>0.3125</v>
      </c>
      <c r="E714" s="27" t="s">
        <v>1037</v>
      </c>
      <c r="F714" s="27" t="s">
        <v>815</v>
      </c>
      <c r="G714" s="27" t="s">
        <v>1656</v>
      </c>
      <c r="H714" s="27" t="s">
        <v>1045</v>
      </c>
      <c r="I714" s="27">
        <v>6.7</v>
      </c>
      <c r="J714" s="219">
        <v>5.85</v>
      </c>
      <c r="K714" s="60">
        <v>0.87313432835820892</v>
      </c>
      <c r="L714" s="213">
        <v>2</v>
      </c>
      <c r="M714" s="27">
        <v>27.2</v>
      </c>
      <c r="N714" s="27">
        <v>6.56</v>
      </c>
      <c r="O714" s="51">
        <v>0.8263113235754711</v>
      </c>
      <c r="P714" s="27" t="s">
        <v>811</v>
      </c>
      <c r="Q714" s="27" t="s">
        <v>811</v>
      </c>
      <c r="R714" s="27" t="s">
        <v>811</v>
      </c>
      <c r="S714" s="27" t="s">
        <v>811</v>
      </c>
      <c r="T714" s="27" t="s">
        <v>811</v>
      </c>
      <c r="U714" s="27" t="s">
        <v>811</v>
      </c>
      <c r="V714" s="27" t="s">
        <v>811</v>
      </c>
      <c r="W714" s="184">
        <f t="shared" si="34"/>
        <v>3.8499999999999996</v>
      </c>
    </row>
    <row r="715" spans="1:24">
      <c r="A715" s="31" t="s">
        <v>1616</v>
      </c>
      <c r="B715" s="47">
        <v>43683</v>
      </c>
      <c r="C715" s="27" t="s">
        <v>1739</v>
      </c>
      <c r="D715" s="50">
        <v>0.3125</v>
      </c>
      <c r="E715" s="27" t="s">
        <v>1037</v>
      </c>
      <c r="F715" s="27" t="s">
        <v>815</v>
      </c>
      <c r="G715" s="27" t="s">
        <v>1656</v>
      </c>
      <c r="H715" s="27" t="s">
        <v>1045</v>
      </c>
      <c r="I715" s="27">
        <v>6.7</v>
      </c>
      <c r="J715" s="219">
        <v>5.85</v>
      </c>
      <c r="K715" s="60">
        <v>0.87313432835820892</v>
      </c>
      <c r="L715" s="213">
        <v>4</v>
      </c>
      <c r="M715" s="27">
        <v>27.2</v>
      </c>
      <c r="N715" s="27">
        <v>6.7</v>
      </c>
      <c r="O715" s="51">
        <v>0.84394601645665501</v>
      </c>
      <c r="P715" s="27" t="s">
        <v>811</v>
      </c>
      <c r="Q715" s="27" t="s">
        <v>811</v>
      </c>
      <c r="R715" s="27" t="s">
        <v>811</v>
      </c>
      <c r="S715" s="27" t="s">
        <v>811</v>
      </c>
      <c r="T715" s="27" t="s">
        <v>811</v>
      </c>
      <c r="U715" s="27" t="s">
        <v>811</v>
      </c>
      <c r="V715" s="27" t="s">
        <v>811</v>
      </c>
      <c r="W715" s="184">
        <f t="shared" si="34"/>
        <v>1.8499999999999996</v>
      </c>
    </row>
    <row r="716" spans="1:24">
      <c r="A716" s="31" t="s">
        <v>1616</v>
      </c>
      <c r="B716" s="47">
        <v>43683</v>
      </c>
      <c r="C716" s="27" t="s">
        <v>1739</v>
      </c>
      <c r="D716" s="50">
        <v>0.3125</v>
      </c>
      <c r="E716" s="27" t="s">
        <v>1037</v>
      </c>
      <c r="F716" s="27" t="s">
        <v>815</v>
      </c>
      <c r="G716" s="27" t="s">
        <v>1656</v>
      </c>
      <c r="H716" s="27" t="s">
        <v>1045</v>
      </c>
      <c r="I716" s="27">
        <v>6.7</v>
      </c>
      <c r="J716" s="219">
        <v>5.85</v>
      </c>
      <c r="K716" s="60">
        <v>0.87313432835820892</v>
      </c>
      <c r="L716" s="213">
        <v>5.7</v>
      </c>
      <c r="M716" s="27" t="s">
        <v>815</v>
      </c>
      <c r="N716" s="27" t="s">
        <v>815</v>
      </c>
      <c r="O716" s="62" t="s">
        <v>815</v>
      </c>
      <c r="P716" s="24">
        <v>5.23</v>
      </c>
      <c r="Q716" s="23">
        <v>0.90000000000000013</v>
      </c>
      <c r="R716" s="24">
        <v>0.35523068284210663</v>
      </c>
      <c r="S716" s="49">
        <v>14.593602941176472</v>
      </c>
      <c r="T716" s="24">
        <v>2.3576339240506328</v>
      </c>
      <c r="U716" s="24">
        <v>1.9113687738660334</v>
      </c>
      <c r="V716" s="51">
        <v>0.55226808013056339</v>
      </c>
      <c r="W716" s="184">
        <f t="shared" si="34"/>
        <v>0.14999999999999947</v>
      </c>
    </row>
    <row r="717" spans="1:24">
      <c r="A717" s="31" t="s">
        <v>1616</v>
      </c>
      <c r="B717" s="47">
        <v>43683</v>
      </c>
      <c r="C717" s="27" t="s">
        <v>1739</v>
      </c>
      <c r="D717" s="50">
        <v>0.3125</v>
      </c>
      <c r="E717" s="27" t="s">
        <v>1037</v>
      </c>
      <c r="F717" s="27" t="s">
        <v>815</v>
      </c>
      <c r="G717" s="27" t="s">
        <v>1656</v>
      </c>
      <c r="H717" s="27" t="s">
        <v>1045</v>
      </c>
      <c r="I717" s="27">
        <v>6.7</v>
      </c>
      <c r="J717" s="219">
        <v>5.85</v>
      </c>
      <c r="K717" s="60">
        <v>0.87313432835820892</v>
      </c>
      <c r="L717" s="213">
        <v>6</v>
      </c>
      <c r="M717" s="27">
        <v>19.7</v>
      </c>
      <c r="N717" s="27">
        <v>9.9700000000000006</v>
      </c>
      <c r="O717" s="51">
        <v>1.0901605487122248</v>
      </c>
      <c r="P717" s="27" t="s">
        <v>811</v>
      </c>
      <c r="Q717" s="27" t="s">
        <v>811</v>
      </c>
      <c r="R717" s="27" t="s">
        <v>811</v>
      </c>
      <c r="S717" s="27" t="s">
        <v>811</v>
      </c>
      <c r="T717" s="27" t="s">
        <v>811</v>
      </c>
      <c r="U717" s="27" t="s">
        <v>811</v>
      </c>
      <c r="V717" s="27" t="s">
        <v>811</v>
      </c>
      <c r="W717" s="184">
        <f t="shared" si="34"/>
        <v>-0.15000000000000036</v>
      </c>
    </row>
    <row r="718" spans="1:24" s="104" customFormat="1">
      <c r="A718" s="285" t="s">
        <v>1552</v>
      </c>
      <c r="B718" s="286">
        <v>43683</v>
      </c>
      <c r="C718" s="263" t="s">
        <v>1744</v>
      </c>
      <c r="D718" s="309">
        <v>0.35416666666666669</v>
      </c>
      <c r="E718" s="263" t="s">
        <v>1745</v>
      </c>
      <c r="F718" s="263">
        <v>2</v>
      </c>
      <c r="G718" s="263" t="s">
        <v>1746</v>
      </c>
      <c r="H718" s="263" t="s">
        <v>1045</v>
      </c>
      <c r="I718" s="263">
        <v>18</v>
      </c>
      <c r="J718" s="310">
        <v>4.7</v>
      </c>
      <c r="K718" s="291">
        <v>0.26111111111111113</v>
      </c>
      <c r="L718" s="312">
        <v>0.5</v>
      </c>
      <c r="M718" s="263">
        <v>27.4</v>
      </c>
      <c r="N718" s="263">
        <v>7.05</v>
      </c>
      <c r="O718" s="311">
        <v>0.89121019789273048</v>
      </c>
      <c r="P718" s="103">
        <v>6.59</v>
      </c>
      <c r="Q718" s="100">
        <v>12.5</v>
      </c>
      <c r="R718" s="103">
        <v>0.39075375112631722</v>
      </c>
      <c r="S718" s="297">
        <v>27.69102941176471</v>
      </c>
      <c r="T718" s="103">
        <v>1.7596832911392404</v>
      </c>
      <c r="U718" s="103">
        <v>2.5000000000000001E-2</v>
      </c>
      <c r="V718" s="311">
        <v>0.98599191233306083</v>
      </c>
      <c r="W718" s="185">
        <f t="shared" si="34"/>
        <v>4.2</v>
      </c>
      <c r="X718" s="262"/>
    </row>
    <row r="719" spans="1:24">
      <c r="A719" s="31" t="s">
        <v>1552</v>
      </c>
      <c r="B719" s="47">
        <v>43683</v>
      </c>
      <c r="C719" s="27" t="s">
        <v>1744</v>
      </c>
      <c r="D719" s="50">
        <v>0.35416666666666669</v>
      </c>
      <c r="E719" s="27" t="s">
        <v>1745</v>
      </c>
      <c r="F719" s="27">
        <v>2</v>
      </c>
      <c r="G719" s="27" t="s">
        <v>1746</v>
      </c>
      <c r="H719" s="27" t="s">
        <v>1045</v>
      </c>
      <c r="I719" s="27">
        <v>18</v>
      </c>
      <c r="J719" s="219">
        <v>4.7</v>
      </c>
      <c r="K719" s="60">
        <v>0.26111111111111113</v>
      </c>
      <c r="L719" s="213">
        <v>2</v>
      </c>
      <c r="M719" s="27">
        <v>27.4</v>
      </c>
      <c r="N719" s="27">
        <v>7.01</v>
      </c>
      <c r="O719" s="51">
        <v>0.88615368613163692</v>
      </c>
      <c r="P719" s="27" t="s">
        <v>811</v>
      </c>
      <c r="Q719" s="27" t="s">
        <v>811</v>
      </c>
      <c r="R719" s="27" t="s">
        <v>811</v>
      </c>
      <c r="S719" s="27" t="s">
        <v>811</v>
      </c>
      <c r="T719" s="27" t="s">
        <v>811</v>
      </c>
      <c r="U719" s="27" t="s">
        <v>811</v>
      </c>
      <c r="V719" s="27" t="s">
        <v>811</v>
      </c>
      <c r="W719" s="184">
        <f t="shared" si="34"/>
        <v>2.7</v>
      </c>
    </row>
    <row r="720" spans="1:24" s="253" customFormat="1">
      <c r="A720" s="299" t="s">
        <v>1552</v>
      </c>
      <c r="B720" s="300">
        <v>43683</v>
      </c>
      <c r="C720" s="276" t="s">
        <v>1744</v>
      </c>
      <c r="D720" s="318">
        <v>0.35416666666666669</v>
      </c>
      <c r="E720" s="276" t="s">
        <v>1745</v>
      </c>
      <c r="F720" s="276">
        <v>2</v>
      </c>
      <c r="G720" s="276" t="s">
        <v>1746</v>
      </c>
      <c r="H720" s="276" t="s">
        <v>1045</v>
      </c>
      <c r="I720" s="276">
        <v>18</v>
      </c>
      <c r="J720" s="319">
        <v>4.7</v>
      </c>
      <c r="K720" s="304">
        <v>0.26111111111111113</v>
      </c>
      <c r="L720" s="320">
        <v>3</v>
      </c>
      <c r="M720" s="276" t="s">
        <v>815</v>
      </c>
      <c r="N720" s="276" t="s">
        <v>815</v>
      </c>
      <c r="O720" s="307" t="s">
        <v>815</v>
      </c>
      <c r="P720" s="250">
        <v>6.59</v>
      </c>
      <c r="Q720" s="248">
        <v>12.2</v>
      </c>
      <c r="R720" s="250">
        <v>0.28418454627368533</v>
      </c>
      <c r="S720" s="321">
        <v>19.570630000000001</v>
      </c>
      <c r="T720" s="250">
        <v>2.1867908860759488</v>
      </c>
      <c r="U720" s="250">
        <v>2.5000000000000001E-2</v>
      </c>
      <c r="V720" s="322">
        <v>0.98869694230255478</v>
      </c>
      <c r="W720" s="251">
        <f t="shared" si="34"/>
        <v>1.7000000000000002</v>
      </c>
      <c r="X720" s="279"/>
    </row>
    <row r="721" spans="1:24">
      <c r="A721" s="31" t="s">
        <v>1552</v>
      </c>
      <c r="B721" s="47">
        <v>43683</v>
      </c>
      <c r="C721" s="27" t="s">
        <v>1744</v>
      </c>
      <c r="D721" s="50">
        <v>0.35416666666666669</v>
      </c>
      <c r="E721" s="27" t="s">
        <v>1745</v>
      </c>
      <c r="F721" s="27">
        <v>2</v>
      </c>
      <c r="G721" s="27" t="s">
        <v>1746</v>
      </c>
      <c r="H721" s="27" t="s">
        <v>1045</v>
      </c>
      <c r="I721" s="27">
        <v>18</v>
      </c>
      <c r="J721" s="219">
        <v>4.7</v>
      </c>
      <c r="K721" s="60">
        <v>0.26111111111111113</v>
      </c>
      <c r="L721" s="213">
        <v>4</v>
      </c>
      <c r="M721" s="27">
        <v>27.1</v>
      </c>
      <c r="N721" s="27">
        <v>6.84</v>
      </c>
      <c r="O721" s="51">
        <v>0.86004042446271056</v>
      </c>
      <c r="P721" s="27" t="s">
        <v>811</v>
      </c>
      <c r="Q721" s="27" t="s">
        <v>811</v>
      </c>
      <c r="R721" s="27" t="s">
        <v>811</v>
      </c>
      <c r="S721" s="27" t="s">
        <v>811</v>
      </c>
      <c r="T721" s="27" t="s">
        <v>811</v>
      </c>
      <c r="U721" s="27" t="s">
        <v>811</v>
      </c>
      <c r="V721" s="27" t="s">
        <v>811</v>
      </c>
      <c r="W721" s="184">
        <f t="shared" si="34"/>
        <v>0.70000000000000018</v>
      </c>
    </row>
    <row r="722" spans="1:24">
      <c r="A722" s="31" t="s">
        <v>1552</v>
      </c>
      <c r="B722" s="47">
        <v>43683</v>
      </c>
      <c r="C722" s="27" t="s">
        <v>1744</v>
      </c>
      <c r="D722" s="50">
        <v>0.35416666666666669</v>
      </c>
      <c r="E722" s="27" t="s">
        <v>1745</v>
      </c>
      <c r="F722" s="27">
        <v>2</v>
      </c>
      <c r="G722" s="27" t="s">
        <v>1746</v>
      </c>
      <c r="H722" s="27" t="s">
        <v>1045</v>
      </c>
      <c r="I722" s="27">
        <v>18</v>
      </c>
      <c r="J722" s="219">
        <v>4.7</v>
      </c>
      <c r="K722" s="60">
        <v>0.26111111111111113</v>
      </c>
      <c r="L722" s="213">
        <v>6</v>
      </c>
      <c r="M722" s="27">
        <v>17.2</v>
      </c>
      <c r="N722" s="27">
        <v>10.83</v>
      </c>
      <c r="O722" s="51">
        <v>1.1254161086785597</v>
      </c>
      <c r="P722" s="27" t="s">
        <v>811</v>
      </c>
      <c r="Q722" s="27" t="s">
        <v>811</v>
      </c>
      <c r="R722" s="27" t="s">
        <v>811</v>
      </c>
      <c r="S722" s="27" t="s">
        <v>811</v>
      </c>
      <c r="T722" s="27" t="s">
        <v>811</v>
      </c>
      <c r="U722" s="27" t="s">
        <v>811</v>
      </c>
      <c r="V722" s="27" t="s">
        <v>811</v>
      </c>
      <c r="W722" s="184">
        <f t="shared" si="34"/>
        <v>-1.2999999999999998</v>
      </c>
    </row>
    <row r="723" spans="1:24">
      <c r="A723" s="31" t="s">
        <v>1552</v>
      </c>
      <c r="B723" s="47">
        <v>43683</v>
      </c>
      <c r="C723" s="27" t="s">
        <v>1744</v>
      </c>
      <c r="D723" s="50">
        <v>0.35416666666666669</v>
      </c>
      <c r="E723" s="27" t="s">
        <v>1745</v>
      </c>
      <c r="F723" s="27">
        <v>2</v>
      </c>
      <c r="G723" s="27" t="s">
        <v>1746</v>
      </c>
      <c r="H723" s="27" t="s">
        <v>1045</v>
      </c>
      <c r="I723" s="27">
        <v>18</v>
      </c>
      <c r="J723" s="219">
        <v>4.7</v>
      </c>
      <c r="K723" s="60">
        <v>0.26111111111111113</v>
      </c>
      <c r="L723" s="213">
        <v>8</v>
      </c>
      <c r="M723" s="27">
        <v>11.7</v>
      </c>
      <c r="N723" s="27">
        <v>10.17</v>
      </c>
      <c r="O723" s="51">
        <v>0.93741977511973829</v>
      </c>
      <c r="P723" s="27" t="s">
        <v>811</v>
      </c>
      <c r="Q723" s="27" t="s">
        <v>811</v>
      </c>
      <c r="R723" s="27" t="s">
        <v>811</v>
      </c>
      <c r="S723" s="27" t="s">
        <v>811</v>
      </c>
      <c r="T723" s="27" t="s">
        <v>811</v>
      </c>
      <c r="U723" s="27" t="s">
        <v>811</v>
      </c>
      <c r="V723" s="27" t="s">
        <v>811</v>
      </c>
      <c r="W723" s="184">
        <f t="shared" si="34"/>
        <v>-3.3</v>
      </c>
    </row>
    <row r="724" spans="1:24">
      <c r="A724" s="31" t="s">
        <v>1552</v>
      </c>
      <c r="B724" s="47">
        <v>43683</v>
      </c>
      <c r="C724" s="27" t="s">
        <v>1744</v>
      </c>
      <c r="D724" s="50">
        <v>0.35416666666666669</v>
      </c>
      <c r="E724" s="27" t="s">
        <v>1745</v>
      </c>
      <c r="F724" s="27">
        <v>2</v>
      </c>
      <c r="G724" s="27" t="s">
        <v>1746</v>
      </c>
      <c r="H724" s="27" t="s">
        <v>1045</v>
      </c>
      <c r="I724" s="27">
        <v>18</v>
      </c>
      <c r="J724" s="219">
        <v>4.7</v>
      </c>
      <c r="K724" s="60">
        <v>0.26111111111111113</v>
      </c>
      <c r="L724" s="213">
        <v>9</v>
      </c>
      <c r="M724" s="27" t="s">
        <v>815</v>
      </c>
      <c r="N724" s="27" t="s">
        <v>815</v>
      </c>
      <c r="O724" s="62" t="s">
        <v>815</v>
      </c>
      <c r="P724" s="24">
        <v>6.16</v>
      </c>
      <c r="Q724" s="23">
        <v>11.099999999999998</v>
      </c>
      <c r="R724" s="24">
        <v>0.37299221698421192</v>
      </c>
      <c r="S724" s="49">
        <v>29.728406862745103</v>
      </c>
      <c r="T724" s="24">
        <v>2.3576339240506319</v>
      </c>
      <c r="U724" s="24">
        <v>0.31876997386603423</v>
      </c>
      <c r="V724" s="51">
        <v>0.88089616290195694</v>
      </c>
      <c r="W724" s="184">
        <f t="shared" si="34"/>
        <v>-4.3</v>
      </c>
    </row>
    <row r="725" spans="1:24">
      <c r="A725" s="31" t="s">
        <v>1552</v>
      </c>
      <c r="B725" s="47">
        <v>43683</v>
      </c>
      <c r="C725" s="27" t="s">
        <v>1744</v>
      </c>
      <c r="D725" s="50">
        <v>0.35416666666666669</v>
      </c>
      <c r="E725" s="27" t="s">
        <v>1745</v>
      </c>
      <c r="F725" s="27">
        <v>2</v>
      </c>
      <c r="G725" s="27" t="s">
        <v>1746</v>
      </c>
      <c r="H725" s="27" t="s">
        <v>1045</v>
      </c>
      <c r="I725" s="27">
        <v>18</v>
      </c>
      <c r="J725" s="219">
        <v>4.7</v>
      </c>
      <c r="K725" s="60">
        <v>0.26111111111111113</v>
      </c>
      <c r="L725" s="213">
        <v>10</v>
      </c>
      <c r="M725" s="27">
        <v>8.6</v>
      </c>
      <c r="N725" s="27">
        <v>8.1999999999999993</v>
      </c>
      <c r="O725" s="51">
        <v>0.70269207063936956</v>
      </c>
      <c r="P725" s="27" t="s">
        <v>811</v>
      </c>
      <c r="Q725" s="27" t="s">
        <v>811</v>
      </c>
      <c r="R725" s="27" t="s">
        <v>811</v>
      </c>
      <c r="S725" s="27" t="s">
        <v>811</v>
      </c>
      <c r="T725" s="27" t="s">
        <v>811</v>
      </c>
      <c r="U725" s="27" t="s">
        <v>811</v>
      </c>
      <c r="V725" s="27" t="s">
        <v>811</v>
      </c>
      <c r="W725" s="184">
        <f t="shared" si="34"/>
        <v>-5.3</v>
      </c>
    </row>
    <row r="726" spans="1:24">
      <c r="A726" s="31" t="s">
        <v>1552</v>
      </c>
      <c r="B726" s="47">
        <v>43683</v>
      </c>
      <c r="C726" s="27" t="s">
        <v>1744</v>
      </c>
      <c r="D726" s="50">
        <v>0.35416666666666669</v>
      </c>
      <c r="E726" s="27" t="s">
        <v>1745</v>
      </c>
      <c r="F726" s="27">
        <v>2</v>
      </c>
      <c r="G726" s="27" t="s">
        <v>1746</v>
      </c>
      <c r="H726" s="27" t="s">
        <v>1045</v>
      </c>
      <c r="I726" s="27">
        <v>18</v>
      </c>
      <c r="J726" s="219">
        <v>4.7</v>
      </c>
      <c r="K726" s="60">
        <v>0.26111111111111113</v>
      </c>
      <c r="L726" s="213">
        <v>12</v>
      </c>
      <c r="M726" s="27">
        <v>7.5</v>
      </c>
      <c r="N726" s="27">
        <v>7.34</v>
      </c>
      <c r="O726" s="51">
        <v>0.61231873689620597</v>
      </c>
      <c r="P726" s="27" t="s">
        <v>811</v>
      </c>
      <c r="Q726" s="27" t="s">
        <v>811</v>
      </c>
      <c r="R726" s="27" t="s">
        <v>811</v>
      </c>
      <c r="S726" s="27" t="s">
        <v>811</v>
      </c>
      <c r="T726" s="27" t="s">
        <v>811</v>
      </c>
      <c r="U726" s="27" t="s">
        <v>811</v>
      </c>
      <c r="V726" s="27" t="s">
        <v>811</v>
      </c>
      <c r="W726" s="184">
        <f t="shared" si="34"/>
        <v>-7.3</v>
      </c>
    </row>
    <row r="727" spans="1:24">
      <c r="A727" s="31" t="s">
        <v>1552</v>
      </c>
      <c r="B727" s="47">
        <v>43683</v>
      </c>
      <c r="C727" s="27" t="s">
        <v>1744</v>
      </c>
      <c r="D727" s="50">
        <v>0.35416666666666669</v>
      </c>
      <c r="E727" s="27" t="s">
        <v>1745</v>
      </c>
      <c r="F727" s="27">
        <v>2</v>
      </c>
      <c r="G727" s="27" t="s">
        <v>1746</v>
      </c>
      <c r="H727" s="27" t="s">
        <v>1045</v>
      </c>
      <c r="I727" s="27">
        <v>18</v>
      </c>
      <c r="J727" s="219">
        <v>4.7</v>
      </c>
      <c r="K727" s="60">
        <v>0.26111111111111113</v>
      </c>
      <c r="L727" s="213">
        <v>14</v>
      </c>
      <c r="M727" s="27">
        <v>7</v>
      </c>
      <c r="N727" s="27">
        <v>3.4</v>
      </c>
      <c r="O727" s="51">
        <v>0.28014185083242316</v>
      </c>
      <c r="P727" s="27" t="s">
        <v>811</v>
      </c>
      <c r="Q727" s="27" t="s">
        <v>811</v>
      </c>
      <c r="R727" s="27" t="s">
        <v>811</v>
      </c>
      <c r="S727" s="27" t="s">
        <v>811</v>
      </c>
      <c r="T727" s="27" t="s">
        <v>811</v>
      </c>
      <c r="U727" s="27" t="s">
        <v>811</v>
      </c>
      <c r="V727" s="27" t="s">
        <v>811</v>
      </c>
      <c r="W727" s="184">
        <f t="shared" si="34"/>
        <v>-9.3000000000000007</v>
      </c>
    </row>
    <row r="728" spans="1:24">
      <c r="A728" s="31" t="s">
        <v>1552</v>
      </c>
      <c r="B728" s="47">
        <v>43683</v>
      </c>
      <c r="C728" s="27" t="s">
        <v>1744</v>
      </c>
      <c r="D728" s="50">
        <v>0.35416666666666669</v>
      </c>
      <c r="E728" s="27" t="s">
        <v>1745</v>
      </c>
      <c r="F728" s="27">
        <v>2</v>
      </c>
      <c r="G728" s="27" t="s">
        <v>1746</v>
      </c>
      <c r="H728" s="27" t="s">
        <v>1045</v>
      </c>
      <c r="I728" s="27">
        <v>18</v>
      </c>
      <c r="J728" s="219">
        <v>4.7</v>
      </c>
      <c r="K728" s="60">
        <v>0.26111111111111113</v>
      </c>
      <c r="L728" s="213">
        <v>16</v>
      </c>
      <c r="M728" s="27">
        <v>6.8</v>
      </c>
      <c r="N728" s="27">
        <v>2.62</v>
      </c>
      <c r="O728" s="51">
        <v>0.21479965437419049</v>
      </c>
      <c r="P728" s="27" t="s">
        <v>811</v>
      </c>
      <c r="Q728" s="27" t="s">
        <v>811</v>
      </c>
      <c r="R728" s="27" t="s">
        <v>811</v>
      </c>
      <c r="S728" s="27" t="s">
        <v>811</v>
      </c>
      <c r="T728" s="27" t="s">
        <v>811</v>
      </c>
      <c r="U728" s="27" t="s">
        <v>811</v>
      </c>
      <c r="V728" s="27" t="s">
        <v>811</v>
      </c>
      <c r="W728" s="184">
        <f t="shared" si="34"/>
        <v>-11.3</v>
      </c>
    </row>
    <row r="729" spans="1:24">
      <c r="A729" s="31" t="s">
        <v>1552</v>
      </c>
      <c r="B729" s="47">
        <v>43683</v>
      </c>
      <c r="C729" s="27" t="s">
        <v>1744</v>
      </c>
      <c r="D729" s="50">
        <v>0.35416666666666669</v>
      </c>
      <c r="E729" s="27" t="s">
        <v>1745</v>
      </c>
      <c r="F729" s="27">
        <v>2</v>
      </c>
      <c r="G729" s="27" t="s">
        <v>1746</v>
      </c>
      <c r="H729" s="27" t="s">
        <v>1045</v>
      </c>
      <c r="I729" s="27">
        <v>18</v>
      </c>
      <c r="J729" s="219">
        <v>4.7</v>
      </c>
      <c r="K729" s="60">
        <v>0.26111111111111113</v>
      </c>
      <c r="L729" s="213">
        <v>17.5</v>
      </c>
      <c r="M729" s="27">
        <v>6.8</v>
      </c>
      <c r="N729" s="27">
        <v>2.61</v>
      </c>
      <c r="O729" s="51">
        <v>0.21397980836512867</v>
      </c>
      <c r="P729" s="24">
        <v>6.22</v>
      </c>
      <c r="Q729" s="23">
        <v>27.6</v>
      </c>
      <c r="R729" s="24">
        <v>1.0656686289534913</v>
      </c>
      <c r="S729" s="49">
        <v>57.66958333333335</v>
      </c>
      <c r="T729" s="24">
        <v>2.5000000000000001E-2</v>
      </c>
      <c r="U729" s="24">
        <v>27.317949480195143</v>
      </c>
      <c r="V729" s="51">
        <v>9.1431248183769759E-4</v>
      </c>
      <c r="W729" s="184">
        <f t="shared" si="34"/>
        <v>-12.8</v>
      </c>
    </row>
    <row r="730" spans="1:24" s="104" customFormat="1">
      <c r="A730" s="285" t="s">
        <v>1664</v>
      </c>
      <c r="B730" s="286">
        <v>43697</v>
      </c>
      <c r="C730" s="287" t="s">
        <v>815</v>
      </c>
      <c r="D730" s="287" t="s">
        <v>815</v>
      </c>
      <c r="E730" s="287" t="s">
        <v>815</v>
      </c>
      <c r="F730" s="289" t="s">
        <v>815</v>
      </c>
      <c r="G730" s="287" t="s">
        <v>815</v>
      </c>
      <c r="H730" s="287" t="s">
        <v>815</v>
      </c>
      <c r="I730" s="287" t="s">
        <v>815</v>
      </c>
      <c r="J730" s="290" t="s">
        <v>815</v>
      </c>
      <c r="K730" s="291" t="s">
        <v>815</v>
      </c>
      <c r="L730" s="292" t="s">
        <v>815</v>
      </c>
      <c r="M730" s="287" t="s">
        <v>815</v>
      </c>
      <c r="N730" s="293" t="s">
        <v>815</v>
      </c>
      <c r="O730" s="294" t="s">
        <v>815</v>
      </c>
      <c r="P730" s="103">
        <v>6.48</v>
      </c>
      <c r="Q730" s="100">
        <v>48.400000000000006</v>
      </c>
      <c r="R730" s="103">
        <v>1.7050698063255862</v>
      </c>
      <c r="S730" s="297">
        <v>51.848504901960794</v>
      </c>
      <c r="T730" s="103">
        <v>2.9385002531645568</v>
      </c>
      <c r="U730" s="103">
        <v>4.1357566957937761</v>
      </c>
      <c r="V730" s="311">
        <v>0.41537934999622028</v>
      </c>
      <c r="W730" s="185" t="e">
        <f t="shared" si="34"/>
        <v>#VALUE!</v>
      </c>
      <c r="X730" s="262"/>
    </row>
    <row r="731" spans="1:24" s="104" customFormat="1">
      <c r="A731" s="285" t="s">
        <v>1735</v>
      </c>
      <c r="B731" s="286">
        <v>43697</v>
      </c>
      <c r="C731" s="287" t="s">
        <v>815</v>
      </c>
      <c r="D731" s="287" t="s">
        <v>815</v>
      </c>
      <c r="E731" s="287" t="s">
        <v>815</v>
      </c>
      <c r="F731" s="289" t="s">
        <v>815</v>
      </c>
      <c r="G731" s="287" t="s">
        <v>815</v>
      </c>
      <c r="H731" s="287" t="s">
        <v>815</v>
      </c>
      <c r="I731" s="287" t="s">
        <v>815</v>
      </c>
      <c r="J731" s="290" t="s">
        <v>815</v>
      </c>
      <c r="K731" s="291" t="s">
        <v>815</v>
      </c>
      <c r="L731" s="292" t="s">
        <v>815</v>
      </c>
      <c r="M731" s="287" t="s">
        <v>815</v>
      </c>
      <c r="N731" s="293" t="s">
        <v>815</v>
      </c>
      <c r="O731" s="294" t="s">
        <v>815</v>
      </c>
      <c r="P731" s="103">
        <v>5.31</v>
      </c>
      <c r="Q731" s="100">
        <v>18.7</v>
      </c>
      <c r="R731" s="103">
        <v>1.1722354918488407</v>
      </c>
      <c r="S731" s="297">
        <v>115.5893137254902</v>
      </c>
      <c r="T731" s="103">
        <v>10.711858481012657</v>
      </c>
      <c r="U731" s="103">
        <v>5.7830252679456784</v>
      </c>
      <c r="V731" s="311">
        <v>0.64940490906394643</v>
      </c>
      <c r="W731" s="185" t="e">
        <f t="shared" si="34"/>
        <v>#VALUE!</v>
      </c>
      <c r="X731" s="262"/>
    </row>
    <row r="732" spans="1:24" s="104" customFormat="1">
      <c r="A732" s="285" t="s">
        <v>1608</v>
      </c>
      <c r="B732" s="286">
        <v>43697</v>
      </c>
      <c r="C732" s="287" t="s">
        <v>815</v>
      </c>
      <c r="D732" s="287" t="s">
        <v>815</v>
      </c>
      <c r="E732" s="287" t="s">
        <v>815</v>
      </c>
      <c r="F732" s="289" t="s">
        <v>815</v>
      </c>
      <c r="G732" s="287" t="s">
        <v>815</v>
      </c>
      <c r="H732" s="287" t="s">
        <v>815</v>
      </c>
      <c r="I732" s="287" t="s">
        <v>815</v>
      </c>
      <c r="J732" s="290" t="s">
        <v>815</v>
      </c>
      <c r="K732" s="291" t="s">
        <v>815</v>
      </c>
      <c r="L732" s="292" t="s">
        <v>815</v>
      </c>
      <c r="M732" s="287" t="s">
        <v>815</v>
      </c>
      <c r="N732" s="293" t="s">
        <v>815</v>
      </c>
      <c r="O732" s="294" t="s">
        <v>815</v>
      </c>
      <c r="P732" s="103">
        <v>8.08</v>
      </c>
      <c r="Q732" s="100">
        <v>55.9</v>
      </c>
      <c r="R732" s="103">
        <v>2.4155155589612476</v>
      </c>
      <c r="S732" s="297">
        <v>57.960637254901968</v>
      </c>
      <c r="T732" s="103">
        <v>17.220978227848097</v>
      </c>
      <c r="U732" s="103">
        <v>19.304898470068562</v>
      </c>
      <c r="V732" s="311">
        <v>0.47147337133814332</v>
      </c>
      <c r="W732" s="185" t="e">
        <f t="shared" si="34"/>
        <v>#VALUE!</v>
      </c>
      <c r="X732" s="262"/>
    </row>
    <row r="733" spans="1:24" s="104" customFormat="1">
      <c r="A733" s="285" t="s">
        <v>1611</v>
      </c>
      <c r="B733" s="286">
        <v>43697</v>
      </c>
      <c r="C733" s="287" t="s">
        <v>815</v>
      </c>
      <c r="D733" s="287" t="s">
        <v>815</v>
      </c>
      <c r="E733" s="287" t="s">
        <v>815</v>
      </c>
      <c r="F733" s="289" t="s">
        <v>815</v>
      </c>
      <c r="G733" s="287" t="s">
        <v>815</v>
      </c>
      <c r="H733" s="287" t="s">
        <v>815</v>
      </c>
      <c r="I733" s="287" t="s">
        <v>815</v>
      </c>
      <c r="J733" s="290" t="s">
        <v>815</v>
      </c>
      <c r="K733" s="291" t="s">
        <v>815</v>
      </c>
      <c r="L733" s="292" t="s">
        <v>815</v>
      </c>
      <c r="M733" s="287" t="s">
        <v>815</v>
      </c>
      <c r="N733" s="293" t="s">
        <v>815</v>
      </c>
      <c r="O733" s="294" t="s">
        <v>815</v>
      </c>
      <c r="P733" s="103">
        <v>6.57</v>
      </c>
      <c r="Q733" s="100">
        <v>35.5</v>
      </c>
      <c r="R733" s="103">
        <v>9.4059586852726245</v>
      </c>
      <c r="S733" s="297">
        <v>147.1687</v>
      </c>
      <c r="T733" s="103">
        <v>70.250657215189875</v>
      </c>
      <c r="U733" s="103">
        <v>38.684478482726782</v>
      </c>
      <c r="V733" s="311">
        <v>0.64488520407225602</v>
      </c>
      <c r="W733" s="185" t="e">
        <f t="shared" si="34"/>
        <v>#VALUE!</v>
      </c>
      <c r="X733" s="262"/>
    </row>
    <row r="734" spans="1:24" s="104" customFormat="1">
      <c r="A734" s="285" t="s">
        <v>1612</v>
      </c>
      <c r="B734" s="286">
        <v>43697</v>
      </c>
      <c r="C734" s="287" t="s">
        <v>815</v>
      </c>
      <c r="D734" s="287" t="s">
        <v>815</v>
      </c>
      <c r="E734" s="287" t="s">
        <v>815</v>
      </c>
      <c r="F734" s="289" t="s">
        <v>815</v>
      </c>
      <c r="G734" s="287" t="s">
        <v>815</v>
      </c>
      <c r="H734" s="287" t="s">
        <v>815</v>
      </c>
      <c r="I734" s="287" t="s">
        <v>815</v>
      </c>
      <c r="J734" s="290" t="s">
        <v>815</v>
      </c>
      <c r="K734" s="291" t="s">
        <v>815</v>
      </c>
      <c r="L734" s="292" t="s">
        <v>815</v>
      </c>
      <c r="M734" s="287" t="s">
        <v>815</v>
      </c>
      <c r="N734" s="293" t="s">
        <v>815</v>
      </c>
      <c r="O734" s="294" t="s">
        <v>815</v>
      </c>
      <c r="P734" s="103">
        <v>6.34</v>
      </c>
      <c r="Q734" s="100">
        <v>19.5</v>
      </c>
      <c r="R734" s="103">
        <v>1.7405920939573694</v>
      </c>
      <c r="S734" s="297">
        <v>61.162230392156872</v>
      </c>
      <c r="T734" s="103">
        <v>6.5603726582278483</v>
      </c>
      <c r="U734" s="103">
        <v>11.459626890730487</v>
      </c>
      <c r="V734" s="311">
        <v>0.36406064497416024</v>
      </c>
      <c r="W734" s="185" t="e">
        <f t="shared" si="34"/>
        <v>#VALUE!</v>
      </c>
      <c r="X734" s="262"/>
    </row>
    <row r="735" spans="1:24" s="104" customFormat="1">
      <c r="A735" s="285" t="s">
        <v>1613</v>
      </c>
      <c r="B735" s="286">
        <v>43697</v>
      </c>
      <c r="C735" s="287" t="s">
        <v>815</v>
      </c>
      <c r="D735" s="287" t="s">
        <v>815</v>
      </c>
      <c r="E735" s="287" t="s">
        <v>815</v>
      </c>
      <c r="F735" s="289" t="s">
        <v>815</v>
      </c>
      <c r="G735" s="287" t="s">
        <v>815</v>
      </c>
      <c r="H735" s="287" t="s">
        <v>815</v>
      </c>
      <c r="I735" s="287" t="s">
        <v>815</v>
      </c>
      <c r="J735" s="290" t="s">
        <v>815</v>
      </c>
      <c r="K735" s="291" t="s">
        <v>815</v>
      </c>
      <c r="L735" s="292" t="s">
        <v>815</v>
      </c>
      <c r="M735" s="287" t="s">
        <v>815</v>
      </c>
      <c r="N735" s="293" t="s">
        <v>815</v>
      </c>
      <c r="O735" s="294" t="s">
        <v>815</v>
      </c>
      <c r="P735" s="103">
        <v>6.32</v>
      </c>
      <c r="Q735" s="100">
        <v>63.7</v>
      </c>
      <c r="R735" s="103">
        <v>3.9074516394961356</v>
      </c>
      <c r="S735" s="297">
        <v>23.907328431372548</v>
      </c>
      <c r="T735" s="103">
        <v>32.306418481012663</v>
      </c>
      <c r="U735" s="103">
        <v>14.36011456794566</v>
      </c>
      <c r="V735" s="311">
        <v>0.69228237818994787</v>
      </c>
      <c r="W735" s="185" t="e">
        <f t="shared" si="34"/>
        <v>#VALUE!</v>
      </c>
      <c r="X735" s="262"/>
    </row>
    <row r="736" spans="1:24" s="104" customFormat="1">
      <c r="A736" s="285" t="s">
        <v>1557</v>
      </c>
      <c r="B736" s="286">
        <v>43697</v>
      </c>
      <c r="C736" s="263" t="s">
        <v>1648</v>
      </c>
      <c r="D736" s="309">
        <v>0.34027777777777773</v>
      </c>
      <c r="E736" s="263" t="s">
        <v>1045</v>
      </c>
      <c r="F736" s="263">
        <v>1</v>
      </c>
      <c r="G736" s="263" t="s">
        <v>815</v>
      </c>
      <c r="H736" s="263" t="s">
        <v>1045</v>
      </c>
      <c r="I736" s="263">
        <v>6.5</v>
      </c>
      <c r="J736" s="310">
        <v>3.6</v>
      </c>
      <c r="K736" s="291">
        <v>0.55384615384615388</v>
      </c>
      <c r="L736" s="312">
        <v>0.5</v>
      </c>
      <c r="M736" s="263">
        <v>26.8</v>
      </c>
      <c r="N736" s="263">
        <v>6.86</v>
      </c>
      <c r="O736" s="311">
        <v>0.8579252278495062</v>
      </c>
      <c r="P736" s="103">
        <v>6.28</v>
      </c>
      <c r="Q736" s="100">
        <v>6.4999999999999991</v>
      </c>
      <c r="R736" s="103">
        <v>0.49732295597894927</v>
      </c>
      <c r="S736" s="297">
        <v>12.876384803921569</v>
      </c>
      <c r="T736" s="103">
        <v>1.8963577215189868</v>
      </c>
      <c r="U736" s="103">
        <v>1.3873931763976801</v>
      </c>
      <c r="V736" s="311">
        <v>0.5774974352415424</v>
      </c>
      <c r="W736" s="185">
        <f t="shared" si="34"/>
        <v>3.1</v>
      </c>
      <c r="X736" s="262"/>
    </row>
    <row r="737" spans="1:24">
      <c r="A737" s="31" t="s">
        <v>1557</v>
      </c>
      <c r="B737" s="47">
        <v>43697</v>
      </c>
      <c r="C737" s="27" t="s">
        <v>1648</v>
      </c>
      <c r="D737" s="50">
        <v>0.34027777777777773</v>
      </c>
      <c r="E737" s="27" t="s">
        <v>1045</v>
      </c>
      <c r="F737" s="27">
        <v>1</v>
      </c>
      <c r="G737" s="27" t="s">
        <v>815</v>
      </c>
      <c r="H737" s="27" t="s">
        <v>1045</v>
      </c>
      <c r="I737" s="27">
        <v>6.5</v>
      </c>
      <c r="J737" s="219">
        <v>3.6</v>
      </c>
      <c r="K737" s="60">
        <v>0.55384615384615388</v>
      </c>
      <c r="L737" s="213">
        <v>1</v>
      </c>
      <c r="M737" s="27">
        <v>26.7</v>
      </c>
      <c r="N737" s="27">
        <v>6.36</v>
      </c>
      <c r="O737" s="51">
        <v>0.79396476709972263</v>
      </c>
      <c r="P737" s="27" t="s">
        <v>811</v>
      </c>
      <c r="Q737" s="27" t="s">
        <v>811</v>
      </c>
      <c r="R737" s="27" t="s">
        <v>811</v>
      </c>
      <c r="S737" s="27" t="s">
        <v>811</v>
      </c>
      <c r="T737" s="27" t="s">
        <v>811</v>
      </c>
      <c r="U737" s="27" t="s">
        <v>811</v>
      </c>
      <c r="V737" s="27" t="s">
        <v>811</v>
      </c>
      <c r="W737" s="184">
        <f t="shared" si="34"/>
        <v>2.6</v>
      </c>
    </row>
    <row r="738" spans="1:24">
      <c r="A738" s="31" t="s">
        <v>1557</v>
      </c>
      <c r="B738" s="47">
        <v>43697</v>
      </c>
      <c r="C738" s="27" t="s">
        <v>1648</v>
      </c>
      <c r="D738" s="50">
        <v>0.34027777777777773</v>
      </c>
      <c r="E738" s="27" t="s">
        <v>1045</v>
      </c>
      <c r="F738" s="27">
        <v>1</v>
      </c>
      <c r="G738" s="27" t="s">
        <v>815</v>
      </c>
      <c r="H738" s="27" t="s">
        <v>1045</v>
      </c>
      <c r="I738" s="27">
        <v>6.5</v>
      </c>
      <c r="J738" s="219">
        <v>3.6</v>
      </c>
      <c r="K738" s="60">
        <v>0.55384615384615388</v>
      </c>
      <c r="L738" s="213">
        <v>2</v>
      </c>
      <c r="M738" s="27">
        <v>26.5</v>
      </c>
      <c r="N738" s="27">
        <v>6.79</v>
      </c>
      <c r="O738" s="51">
        <v>0.84459469995315117</v>
      </c>
      <c r="P738" s="27" t="s">
        <v>811</v>
      </c>
      <c r="Q738" s="27" t="s">
        <v>811</v>
      </c>
      <c r="R738" s="27" t="s">
        <v>811</v>
      </c>
      <c r="S738" s="27" t="s">
        <v>811</v>
      </c>
      <c r="T738" s="27" t="s">
        <v>811</v>
      </c>
      <c r="U738" s="27" t="s">
        <v>811</v>
      </c>
      <c r="V738" s="27" t="s">
        <v>811</v>
      </c>
      <c r="W738" s="184">
        <f t="shared" si="34"/>
        <v>1.6</v>
      </c>
    </row>
    <row r="739" spans="1:24">
      <c r="A739" s="31" t="s">
        <v>1557</v>
      </c>
      <c r="B739" s="47">
        <v>43697</v>
      </c>
      <c r="C739" s="27" t="s">
        <v>1648</v>
      </c>
      <c r="D739" s="50">
        <v>0.34027777777777773</v>
      </c>
      <c r="E739" s="27" t="s">
        <v>1045</v>
      </c>
      <c r="F739" s="27">
        <v>1</v>
      </c>
      <c r="G739" s="27" t="s">
        <v>815</v>
      </c>
      <c r="H739" s="27" t="s">
        <v>1045</v>
      </c>
      <c r="I739" s="27">
        <v>6.5</v>
      </c>
      <c r="J739" s="219">
        <v>3.6</v>
      </c>
      <c r="K739" s="60">
        <v>0.55384615384615388</v>
      </c>
      <c r="L739" s="213">
        <v>3</v>
      </c>
      <c r="M739" s="27">
        <v>25.3</v>
      </c>
      <c r="N739" s="27">
        <v>6.17</v>
      </c>
      <c r="O739" s="51">
        <v>0.75089817402545633</v>
      </c>
      <c r="P739" s="27" t="s">
        <v>811</v>
      </c>
      <c r="Q739" s="27" t="s">
        <v>811</v>
      </c>
      <c r="R739" s="27" t="s">
        <v>811</v>
      </c>
      <c r="S739" s="27" t="s">
        <v>811</v>
      </c>
      <c r="T739" s="27" t="s">
        <v>811</v>
      </c>
      <c r="U739" s="27" t="s">
        <v>811</v>
      </c>
      <c r="V739" s="27" t="s">
        <v>811</v>
      </c>
      <c r="W739" s="184">
        <f t="shared" si="34"/>
        <v>0.60000000000000009</v>
      </c>
    </row>
    <row r="740" spans="1:24">
      <c r="A740" s="31" t="s">
        <v>1557</v>
      </c>
      <c r="B740" s="47">
        <v>43697</v>
      </c>
      <c r="C740" s="27" t="s">
        <v>1648</v>
      </c>
      <c r="D740" s="50">
        <v>0.34027777777777773</v>
      </c>
      <c r="E740" s="27" t="s">
        <v>1045</v>
      </c>
      <c r="F740" s="27">
        <v>1</v>
      </c>
      <c r="G740" s="27" t="s">
        <v>815</v>
      </c>
      <c r="H740" s="27" t="s">
        <v>1045</v>
      </c>
      <c r="I740" s="27">
        <v>6.5</v>
      </c>
      <c r="J740" s="219">
        <v>3.6</v>
      </c>
      <c r="K740" s="60">
        <v>0.55384615384615388</v>
      </c>
      <c r="L740" s="213">
        <v>4</v>
      </c>
      <c r="M740" s="27">
        <v>20.399999999999999</v>
      </c>
      <c r="N740" s="27">
        <v>8.59</v>
      </c>
      <c r="O740" s="51">
        <v>0.95240322616861139</v>
      </c>
      <c r="P740" s="27" t="s">
        <v>811</v>
      </c>
      <c r="Q740" s="27" t="s">
        <v>811</v>
      </c>
      <c r="R740" s="27" t="s">
        <v>811</v>
      </c>
      <c r="S740" s="27" t="s">
        <v>811</v>
      </c>
      <c r="T740" s="27" t="s">
        <v>811</v>
      </c>
      <c r="U740" s="27" t="s">
        <v>811</v>
      </c>
      <c r="V740" s="27" t="s">
        <v>811</v>
      </c>
      <c r="W740" s="184">
        <f t="shared" si="34"/>
        <v>-0.39999999999999991</v>
      </c>
    </row>
    <row r="741" spans="1:24">
      <c r="A741" s="31" t="s">
        <v>1557</v>
      </c>
      <c r="B741" s="47">
        <v>43697</v>
      </c>
      <c r="C741" s="27" t="s">
        <v>1648</v>
      </c>
      <c r="D741" s="50">
        <v>0.34027777777777773</v>
      </c>
      <c r="E741" s="27" t="s">
        <v>1045</v>
      </c>
      <c r="F741" s="27">
        <v>1</v>
      </c>
      <c r="G741" s="27" t="s">
        <v>815</v>
      </c>
      <c r="H741" s="27" t="s">
        <v>1045</v>
      </c>
      <c r="I741" s="27">
        <v>6.5</v>
      </c>
      <c r="J741" s="219">
        <v>3.6</v>
      </c>
      <c r="K741" s="60">
        <v>0.55384615384615388</v>
      </c>
      <c r="L741" s="213">
        <v>5</v>
      </c>
      <c r="M741" s="27">
        <v>14.7</v>
      </c>
      <c r="N741" s="27">
        <v>0.33</v>
      </c>
      <c r="O741" s="51">
        <v>3.2519543341743631E-2</v>
      </c>
      <c r="P741" s="27" t="s">
        <v>811</v>
      </c>
      <c r="Q741" s="27" t="s">
        <v>811</v>
      </c>
      <c r="R741" s="27" t="s">
        <v>811</v>
      </c>
      <c r="S741" s="27" t="s">
        <v>811</v>
      </c>
      <c r="T741" s="27" t="s">
        <v>811</v>
      </c>
      <c r="U741" s="27" t="s">
        <v>811</v>
      </c>
      <c r="V741" s="27" t="s">
        <v>811</v>
      </c>
      <c r="W741" s="184">
        <f t="shared" si="34"/>
        <v>-1.4</v>
      </c>
    </row>
    <row r="742" spans="1:24">
      <c r="A742" s="31" t="s">
        <v>1557</v>
      </c>
      <c r="B742" s="47">
        <v>43697</v>
      </c>
      <c r="C742" s="27" t="s">
        <v>1648</v>
      </c>
      <c r="D742" s="50">
        <v>0.34027777777777773</v>
      </c>
      <c r="E742" s="27" t="s">
        <v>1045</v>
      </c>
      <c r="F742" s="27">
        <v>1</v>
      </c>
      <c r="G742" s="27" t="s">
        <v>815</v>
      </c>
      <c r="H742" s="27" t="s">
        <v>1045</v>
      </c>
      <c r="I742" s="27">
        <v>6.5</v>
      </c>
      <c r="J742" s="219">
        <v>3.6</v>
      </c>
      <c r="K742" s="60">
        <v>0.55384615384615388</v>
      </c>
      <c r="L742" s="213">
        <v>5.5</v>
      </c>
      <c r="M742" s="27" t="s">
        <v>815</v>
      </c>
      <c r="N742" s="27" t="s">
        <v>815</v>
      </c>
      <c r="O742" s="62" t="s">
        <v>815</v>
      </c>
      <c r="P742" s="24">
        <v>5.91</v>
      </c>
      <c r="Q742" s="23">
        <v>16.8</v>
      </c>
      <c r="R742" s="68">
        <v>588.46029024736845</v>
      </c>
      <c r="S742" s="49">
        <v>11.246482843137258</v>
      </c>
      <c r="T742" s="24">
        <v>18.246036455696199</v>
      </c>
      <c r="U742" s="24">
        <v>13.016166242220471</v>
      </c>
      <c r="V742" s="51">
        <v>0.58364526108431014</v>
      </c>
      <c r="W742" s="184">
        <f t="shared" si="34"/>
        <v>-1.9</v>
      </c>
    </row>
    <row r="743" spans="1:24">
      <c r="A743" s="31" t="s">
        <v>1557</v>
      </c>
      <c r="B743" s="47">
        <v>43697</v>
      </c>
      <c r="C743" s="27" t="s">
        <v>1648</v>
      </c>
      <c r="D743" s="50">
        <v>0.34027777777777773</v>
      </c>
      <c r="E743" s="27" t="s">
        <v>1045</v>
      </c>
      <c r="F743" s="27">
        <v>1</v>
      </c>
      <c r="G743" s="27" t="s">
        <v>815</v>
      </c>
      <c r="H743" s="27" t="s">
        <v>1045</v>
      </c>
      <c r="I743" s="27">
        <v>6.5</v>
      </c>
      <c r="J743" s="219">
        <v>3.6</v>
      </c>
      <c r="K743" s="60">
        <v>0.55384615384615388</v>
      </c>
      <c r="L743" s="213">
        <v>6</v>
      </c>
      <c r="M743" s="27">
        <v>12.2</v>
      </c>
      <c r="N743" s="27">
        <v>0.05</v>
      </c>
      <c r="O743" s="51">
        <v>4.6615119383162573E-3</v>
      </c>
      <c r="P743" s="27" t="s">
        <v>811</v>
      </c>
      <c r="Q743" s="27" t="s">
        <v>811</v>
      </c>
      <c r="R743" s="27" t="s">
        <v>811</v>
      </c>
      <c r="S743" s="27" t="s">
        <v>811</v>
      </c>
      <c r="T743" s="27" t="s">
        <v>811</v>
      </c>
      <c r="U743" s="27" t="s">
        <v>811</v>
      </c>
      <c r="V743" s="27" t="s">
        <v>811</v>
      </c>
      <c r="W743" s="184">
        <f t="shared" si="34"/>
        <v>-2.4</v>
      </c>
    </row>
    <row r="744" spans="1:24" s="104" customFormat="1">
      <c r="A744" s="285" t="s">
        <v>1542</v>
      </c>
      <c r="B744" s="286">
        <v>43697</v>
      </c>
      <c r="C744" s="263" t="s">
        <v>1736</v>
      </c>
      <c r="D744" s="309">
        <v>0.30208333333333331</v>
      </c>
      <c r="E744" s="263" t="s">
        <v>1045</v>
      </c>
      <c r="F744" s="263">
        <v>0</v>
      </c>
      <c r="G744" s="263" t="s">
        <v>815</v>
      </c>
      <c r="H744" s="263" t="s">
        <v>1045</v>
      </c>
      <c r="I744" s="263">
        <v>2.0499999999999998</v>
      </c>
      <c r="J744" s="310">
        <v>2</v>
      </c>
      <c r="K744" s="291">
        <v>0.97560975609756106</v>
      </c>
      <c r="L744" s="312">
        <v>0.5</v>
      </c>
      <c r="M744" s="263">
        <v>27.6</v>
      </c>
      <c r="N744" s="263" t="s">
        <v>1747</v>
      </c>
      <c r="O744" s="294" t="s">
        <v>815</v>
      </c>
      <c r="P744" s="103">
        <v>5.52</v>
      </c>
      <c r="Q744" s="100">
        <v>1.7</v>
      </c>
      <c r="R744" s="103">
        <v>0.74596804026744401</v>
      </c>
      <c r="S744" s="297">
        <v>23.616274509803922</v>
      </c>
      <c r="T744" s="103">
        <v>8.2773451898734187</v>
      </c>
      <c r="U744" s="103">
        <v>3.7231707590849119</v>
      </c>
      <c r="V744" s="311">
        <v>0.68974910954490332</v>
      </c>
      <c r="W744" s="185">
        <f t="shared" si="34"/>
        <v>1.5</v>
      </c>
      <c r="X744" s="262"/>
    </row>
    <row r="745" spans="1:24" s="104" customFormat="1">
      <c r="A745" s="285" t="s">
        <v>1547</v>
      </c>
      <c r="B745" s="286">
        <v>43697</v>
      </c>
      <c r="C745" s="263" t="s">
        <v>1748</v>
      </c>
      <c r="D745" s="309">
        <v>0.33333333333333331</v>
      </c>
      <c r="E745" s="263" t="s">
        <v>1655</v>
      </c>
      <c r="F745" s="263" t="s">
        <v>1028</v>
      </c>
      <c r="G745" s="263" t="s">
        <v>815</v>
      </c>
      <c r="H745" s="263" t="s">
        <v>815</v>
      </c>
      <c r="I745" s="263">
        <v>7.84</v>
      </c>
      <c r="J745" s="310">
        <v>2.35</v>
      </c>
      <c r="K745" s="291">
        <v>0.29974489795918369</v>
      </c>
      <c r="L745" s="312">
        <v>0.5</v>
      </c>
      <c r="M745" s="263">
        <v>26.1</v>
      </c>
      <c r="N745" s="263">
        <v>8.19</v>
      </c>
      <c r="O745" s="311">
        <v>1.0113902922391609</v>
      </c>
      <c r="P745" s="103">
        <v>6.59</v>
      </c>
      <c r="Q745" s="100">
        <v>9.1999999999999993</v>
      </c>
      <c r="R745" s="103">
        <v>0.63941522911579185</v>
      </c>
      <c r="S745" s="297">
        <v>15.321237745098044</v>
      </c>
      <c r="T745" s="103">
        <v>8.5848626582278467</v>
      </c>
      <c r="U745" s="103">
        <v>5.8922793907304882</v>
      </c>
      <c r="V745" s="311">
        <v>0.5929942960562129</v>
      </c>
      <c r="W745" s="185">
        <f t="shared" si="34"/>
        <v>1.85</v>
      </c>
      <c r="X745" s="262"/>
    </row>
    <row r="746" spans="1:24">
      <c r="A746" s="31" t="s">
        <v>1547</v>
      </c>
      <c r="B746" s="47">
        <v>43697</v>
      </c>
      <c r="C746" s="27" t="s">
        <v>1748</v>
      </c>
      <c r="D746" s="50">
        <v>0.33333333333333331</v>
      </c>
      <c r="E746" s="27" t="s">
        <v>1655</v>
      </c>
      <c r="F746" s="27" t="s">
        <v>1028</v>
      </c>
      <c r="G746" s="27" t="s">
        <v>815</v>
      </c>
      <c r="H746" s="27" t="s">
        <v>815</v>
      </c>
      <c r="I746" s="27">
        <v>7.84</v>
      </c>
      <c r="J746" s="219">
        <v>2.35</v>
      </c>
      <c r="K746" s="60">
        <v>0.29974489795918369</v>
      </c>
      <c r="L746" s="213">
        <v>1</v>
      </c>
      <c r="M746" s="27">
        <v>26.1</v>
      </c>
      <c r="N746" s="27">
        <v>8.15</v>
      </c>
      <c r="O746" s="51">
        <v>1.0064506571122298</v>
      </c>
      <c r="P746" s="27" t="s">
        <v>811</v>
      </c>
      <c r="Q746" s="27" t="s">
        <v>811</v>
      </c>
      <c r="R746" s="27" t="s">
        <v>811</v>
      </c>
      <c r="S746" s="27" t="s">
        <v>811</v>
      </c>
      <c r="T746" s="27" t="s">
        <v>811</v>
      </c>
      <c r="U746" s="27" t="s">
        <v>811</v>
      </c>
      <c r="V746" s="27" t="s">
        <v>811</v>
      </c>
      <c r="W746" s="184">
        <f t="shared" si="34"/>
        <v>1.35</v>
      </c>
    </row>
    <row r="747" spans="1:24">
      <c r="A747" s="31" t="s">
        <v>1547</v>
      </c>
      <c r="B747" s="47">
        <v>43697</v>
      </c>
      <c r="C747" s="27" t="s">
        <v>1748</v>
      </c>
      <c r="D747" s="50">
        <v>0.33333333333333331</v>
      </c>
      <c r="E747" s="27" t="s">
        <v>1655</v>
      </c>
      <c r="F747" s="27" t="s">
        <v>1028</v>
      </c>
      <c r="G747" s="27" t="s">
        <v>815</v>
      </c>
      <c r="H747" s="27" t="s">
        <v>815</v>
      </c>
      <c r="I747" s="27">
        <v>7.84</v>
      </c>
      <c r="J747" s="219">
        <v>2.35</v>
      </c>
      <c r="K747" s="60">
        <v>0.29974489795918369</v>
      </c>
      <c r="L747" s="213">
        <v>2</v>
      </c>
      <c r="M747" s="27">
        <v>26.1</v>
      </c>
      <c r="N747" s="27">
        <v>8.06</v>
      </c>
      <c r="O747" s="51">
        <v>0.99533647807663461</v>
      </c>
      <c r="P747" s="27" t="s">
        <v>811</v>
      </c>
      <c r="Q747" s="27" t="s">
        <v>811</v>
      </c>
      <c r="R747" s="27" t="s">
        <v>811</v>
      </c>
      <c r="S747" s="27" t="s">
        <v>811</v>
      </c>
      <c r="T747" s="27" t="s">
        <v>811</v>
      </c>
      <c r="U747" s="27" t="s">
        <v>811</v>
      </c>
      <c r="V747" s="27" t="s">
        <v>811</v>
      </c>
      <c r="W747" s="184">
        <f t="shared" si="34"/>
        <v>0.35000000000000009</v>
      </c>
    </row>
    <row r="748" spans="1:24">
      <c r="A748" s="31" t="s">
        <v>1547</v>
      </c>
      <c r="B748" s="47">
        <v>43697</v>
      </c>
      <c r="C748" s="27" t="s">
        <v>1748</v>
      </c>
      <c r="D748" s="50">
        <v>0.33333333333333331</v>
      </c>
      <c r="E748" s="27" t="s">
        <v>1655</v>
      </c>
      <c r="F748" s="27" t="s">
        <v>1028</v>
      </c>
      <c r="G748" s="27" t="s">
        <v>815</v>
      </c>
      <c r="H748" s="27" t="s">
        <v>815</v>
      </c>
      <c r="I748" s="27">
        <v>7.84</v>
      </c>
      <c r="J748" s="219">
        <v>2.35</v>
      </c>
      <c r="K748" s="60">
        <v>0.29974489795918369</v>
      </c>
      <c r="L748" s="213">
        <v>3</v>
      </c>
      <c r="M748" s="27">
        <v>25.7</v>
      </c>
      <c r="N748" s="27">
        <v>8.27</v>
      </c>
      <c r="O748" s="51">
        <v>1.0138637513972921</v>
      </c>
      <c r="P748" s="27" t="s">
        <v>811</v>
      </c>
      <c r="Q748" s="27" t="s">
        <v>811</v>
      </c>
      <c r="R748" s="27" t="s">
        <v>811</v>
      </c>
      <c r="S748" s="27" t="s">
        <v>811</v>
      </c>
      <c r="T748" s="27" t="s">
        <v>811</v>
      </c>
      <c r="U748" s="27" t="s">
        <v>811</v>
      </c>
      <c r="V748" s="27" t="s">
        <v>811</v>
      </c>
      <c r="W748" s="184">
        <f t="shared" ref="W748:W784" si="35">J748-L748</f>
        <v>-0.64999999999999991</v>
      </c>
    </row>
    <row r="749" spans="1:24">
      <c r="A749" s="31" t="s">
        <v>1547</v>
      </c>
      <c r="B749" s="47">
        <v>43697</v>
      </c>
      <c r="C749" s="27" t="s">
        <v>1748</v>
      </c>
      <c r="D749" s="50">
        <v>0.33333333333333331</v>
      </c>
      <c r="E749" s="27" t="s">
        <v>1655</v>
      </c>
      <c r="F749" s="27" t="s">
        <v>1028</v>
      </c>
      <c r="G749" s="27" t="s">
        <v>815</v>
      </c>
      <c r="H749" s="27" t="s">
        <v>815</v>
      </c>
      <c r="I749" s="27">
        <v>7.84</v>
      </c>
      <c r="J749" s="219">
        <v>2.35</v>
      </c>
      <c r="K749" s="60">
        <v>0.29974489795918369</v>
      </c>
      <c r="L749" s="213">
        <v>4</v>
      </c>
      <c r="M749" s="27">
        <v>24.7</v>
      </c>
      <c r="N749" s="27">
        <v>6.18</v>
      </c>
      <c r="O749" s="51">
        <v>0.74384717982714366</v>
      </c>
      <c r="P749" s="27" t="s">
        <v>811</v>
      </c>
      <c r="Q749" s="27" t="s">
        <v>811</v>
      </c>
      <c r="R749" s="27" t="s">
        <v>811</v>
      </c>
      <c r="S749" s="27" t="s">
        <v>811</v>
      </c>
      <c r="T749" s="27" t="s">
        <v>811</v>
      </c>
      <c r="U749" s="27" t="s">
        <v>811</v>
      </c>
      <c r="V749" s="27" t="s">
        <v>811</v>
      </c>
      <c r="W749" s="184">
        <f t="shared" si="35"/>
        <v>-1.65</v>
      </c>
    </row>
    <row r="750" spans="1:24">
      <c r="A750" s="31" t="s">
        <v>1547</v>
      </c>
      <c r="B750" s="47">
        <v>43697</v>
      </c>
      <c r="C750" s="27" t="s">
        <v>1748</v>
      </c>
      <c r="D750" s="50">
        <v>0.33333333333333331</v>
      </c>
      <c r="E750" s="27" t="s">
        <v>1655</v>
      </c>
      <c r="F750" s="27" t="s">
        <v>1028</v>
      </c>
      <c r="G750" s="27" t="s">
        <v>815</v>
      </c>
      <c r="H750" s="27" t="s">
        <v>815</v>
      </c>
      <c r="I750" s="27">
        <v>7.84</v>
      </c>
      <c r="J750" s="219">
        <v>2.35</v>
      </c>
      <c r="K750" s="60">
        <v>0.29974489795918369</v>
      </c>
      <c r="L750" s="213">
        <v>5</v>
      </c>
      <c r="M750" s="27">
        <v>24.3</v>
      </c>
      <c r="N750" s="27">
        <v>1.8</v>
      </c>
      <c r="O750" s="51">
        <v>0.21505257135862665</v>
      </c>
      <c r="P750" s="27" t="s">
        <v>811</v>
      </c>
      <c r="Q750" s="27" t="s">
        <v>811</v>
      </c>
      <c r="R750" s="27" t="s">
        <v>811</v>
      </c>
      <c r="S750" s="27" t="s">
        <v>811</v>
      </c>
      <c r="T750" s="27" t="s">
        <v>811</v>
      </c>
      <c r="U750" s="27" t="s">
        <v>811</v>
      </c>
      <c r="V750" s="27" t="s">
        <v>811</v>
      </c>
      <c r="W750" s="184">
        <f t="shared" si="35"/>
        <v>-2.65</v>
      </c>
    </row>
    <row r="751" spans="1:24">
      <c r="A751" s="31" t="s">
        <v>1547</v>
      </c>
      <c r="B751" s="47">
        <v>43697</v>
      </c>
      <c r="C751" s="27" t="s">
        <v>1748</v>
      </c>
      <c r="D751" s="50">
        <v>0.33333333333333331</v>
      </c>
      <c r="E751" s="27" t="s">
        <v>1655</v>
      </c>
      <c r="F751" s="27" t="s">
        <v>1028</v>
      </c>
      <c r="G751" s="27" t="s">
        <v>815</v>
      </c>
      <c r="H751" s="27" t="s">
        <v>815</v>
      </c>
      <c r="I751" s="27">
        <v>7.84</v>
      </c>
      <c r="J751" s="219">
        <v>2.35</v>
      </c>
      <c r="K751" s="60">
        <v>0.29974489795918369</v>
      </c>
      <c r="L751" s="213">
        <v>6</v>
      </c>
      <c r="M751" s="27">
        <v>23.6</v>
      </c>
      <c r="N751" s="27">
        <v>0.08</v>
      </c>
      <c r="O751" s="51">
        <v>9.4335884565772167E-3</v>
      </c>
      <c r="P751" s="27" t="s">
        <v>811</v>
      </c>
      <c r="Q751" s="27" t="s">
        <v>811</v>
      </c>
      <c r="R751" s="27" t="s">
        <v>811</v>
      </c>
      <c r="S751" s="27" t="s">
        <v>811</v>
      </c>
      <c r="T751" s="27" t="s">
        <v>811</v>
      </c>
      <c r="U751" s="27" t="s">
        <v>811</v>
      </c>
      <c r="V751" s="27" t="s">
        <v>811</v>
      </c>
      <c r="W751" s="184">
        <f t="shared" si="35"/>
        <v>-3.65</v>
      </c>
    </row>
    <row r="752" spans="1:24">
      <c r="A752" s="31" t="s">
        <v>1547</v>
      </c>
      <c r="B752" s="47">
        <v>43697</v>
      </c>
      <c r="C752" s="27" t="s">
        <v>1748</v>
      </c>
      <c r="D752" s="50">
        <v>0.33333333333333331</v>
      </c>
      <c r="E752" s="27" t="s">
        <v>1655</v>
      </c>
      <c r="F752" s="27" t="s">
        <v>1028</v>
      </c>
      <c r="G752" s="27" t="s">
        <v>815</v>
      </c>
      <c r="H752" s="27" t="s">
        <v>815</v>
      </c>
      <c r="I752" s="27">
        <v>7.84</v>
      </c>
      <c r="J752" s="219">
        <v>2.35</v>
      </c>
      <c r="K752" s="60">
        <v>0.29974489795918369</v>
      </c>
      <c r="L752" s="213">
        <v>6.85</v>
      </c>
      <c r="M752" s="27" t="s">
        <v>815</v>
      </c>
      <c r="N752" s="27" t="s">
        <v>815</v>
      </c>
      <c r="O752" s="62" t="s">
        <v>815</v>
      </c>
      <c r="P752" s="24">
        <v>6.2</v>
      </c>
      <c r="Q752" s="23">
        <v>25.900000000000006</v>
      </c>
      <c r="R752" s="24">
        <v>1.562980655798454</v>
      </c>
      <c r="S752" s="49">
        <v>33.803161764705891</v>
      </c>
      <c r="T752" s="24">
        <v>8.7215370886075938</v>
      </c>
      <c r="U752" s="24">
        <v>9.4874148603507393</v>
      </c>
      <c r="V752" s="51">
        <v>0.47896974592799235</v>
      </c>
      <c r="W752" s="184">
        <f t="shared" si="35"/>
        <v>-4.5</v>
      </c>
    </row>
    <row r="753" spans="1:24">
      <c r="A753" s="31" t="s">
        <v>1547</v>
      </c>
      <c r="B753" s="47">
        <v>43697</v>
      </c>
      <c r="C753" s="27" t="s">
        <v>1748</v>
      </c>
      <c r="D753" s="50">
        <v>0.33333333333333331</v>
      </c>
      <c r="E753" s="27" t="s">
        <v>1655</v>
      </c>
      <c r="F753" s="27" t="s">
        <v>1028</v>
      </c>
      <c r="G753" s="27" t="s">
        <v>815</v>
      </c>
      <c r="H753" s="27" t="s">
        <v>815</v>
      </c>
      <c r="I753" s="27">
        <v>7.84</v>
      </c>
      <c r="J753" s="219">
        <v>2.35</v>
      </c>
      <c r="K753" s="60">
        <v>0.29974489795918369</v>
      </c>
      <c r="L753" s="213">
        <v>7</v>
      </c>
      <c r="M753" s="27">
        <v>20.6</v>
      </c>
      <c r="N753" s="27">
        <v>0.06</v>
      </c>
      <c r="O753" s="51">
        <v>6.6786740333576108E-3</v>
      </c>
      <c r="P753" s="27" t="s">
        <v>811</v>
      </c>
      <c r="Q753" s="27" t="s">
        <v>811</v>
      </c>
      <c r="R753" s="27" t="s">
        <v>811</v>
      </c>
      <c r="S753" s="27" t="s">
        <v>811</v>
      </c>
      <c r="T753" s="27" t="s">
        <v>811</v>
      </c>
      <c r="U753" s="27" t="s">
        <v>811</v>
      </c>
      <c r="V753" s="27" t="s">
        <v>811</v>
      </c>
      <c r="W753" s="184">
        <f t="shared" si="35"/>
        <v>-4.6500000000000004</v>
      </c>
    </row>
    <row r="754" spans="1:24" s="104" customFormat="1">
      <c r="A754" s="285" t="s">
        <v>1558</v>
      </c>
      <c r="B754" s="286">
        <v>43697</v>
      </c>
      <c r="C754" s="263" t="s">
        <v>1694</v>
      </c>
      <c r="D754" s="309">
        <v>0.33333333333333331</v>
      </c>
      <c r="E754" s="263" t="s">
        <v>815</v>
      </c>
      <c r="F754" s="263">
        <v>0</v>
      </c>
      <c r="G754" s="263" t="s">
        <v>1042</v>
      </c>
      <c r="H754" s="263" t="s">
        <v>1749</v>
      </c>
      <c r="I754" s="263">
        <v>7.7</v>
      </c>
      <c r="J754" s="310">
        <v>1.1499999999999999</v>
      </c>
      <c r="K754" s="291">
        <v>0.14935064935064934</v>
      </c>
      <c r="L754" s="312">
        <v>0.5</v>
      </c>
      <c r="M754" s="263">
        <v>26.3</v>
      </c>
      <c r="N754" s="263">
        <v>8.01</v>
      </c>
      <c r="O754" s="311">
        <v>0.99275335032703604</v>
      </c>
      <c r="P754" s="103">
        <v>7.52</v>
      </c>
      <c r="Q754" s="100">
        <v>29.6</v>
      </c>
      <c r="R754" s="103">
        <v>0.99462405368992546</v>
      </c>
      <c r="S754" s="297">
        <v>36.713700980392161</v>
      </c>
      <c r="T754" s="103">
        <v>18.78419202531645</v>
      </c>
      <c r="U754" s="103">
        <v>5.9773592236418844</v>
      </c>
      <c r="V754" s="311">
        <v>0.75860320043990226</v>
      </c>
      <c r="W754" s="185">
        <f t="shared" si="35"/>
        <v>0.64999999999999991</v>
      </c>
      <c r="X754" s="262"/>
    </row>
    <row r="755" spans="1:24">
      <c r="A755" s="31" t="s">
        <v>1558</v>
      </c>
      <c r="B755" s="47">
        <v>43697</v>
      </c>
      <c r="C755" s="27" t="s">
        <v>1694</v>
      </c>
      <c r="D755" s="50">
        <v>0.33333333333333331</v>
      </c>
      <c r="E755" s="27" t="s">
        <v>815</v>
      </c>
      <c r="F755" s="27">
        <v>0</v>
      </c>
      <c r="G755" s="27" t="s">
        <v>1042</v>
      </c>
      <c r="H755" s="27" t="s">
        <v>1749</v>
      </c>
      <c r="I755" s="27">
        <v>7.7</v>
      </c>
      <c r="J755" s="219">
        <v>1.1499999999999999</v>
      </c>
      <c r="K755" s="60">
        <v>0.14935064935064934</v>
      </c>
      <c r="L755" s="213">
        <v>1</v>
      </c>
      <c r="M755" s="27">
        <v>26.2</v>
      </c>
      <c r="N755" s="27">
        <v>8.1999999999999993</v>
      </c>
      <c r="O755" s="51">
        <v>1.0144630803793266</v>
      </c>
      <c r="P755" s="27" t="s">
        <v>811</v>
      </c>
      <c r="Q755" s="27" t="s">
        <v>811</v>
      </c>
      <c r="R755" s="27" t="s">
        <v>811</v>
      </c>
      <c r="S755" s="27" t="s">
        <v>811</v>
      </c>
      <c r="T755" s="27" t="s">
        <v>811</v>
      </c>
      <c r="U755" s="27" t="s">
        <v>811</v>
      </c>
      <c r="V755" s="27" t="s">
        <v>811</v>
      </c>
      <c r="W755" s="184">
        <f t="shared" si="35"/>
        <v>0.14999999999999991</v>
      </c>
    </row>
    <row r="756" spans="1:24">
      <c r="A756" s="31" t="s">
        <v>1558</v>
      </c>
      <c r="B756" s="47">
        <v>43697</v>
      </c>
      <c r="C756" s="27" t="s">
        <v>1694</v>
      </c>
      <c r="D756" s="50">
        <v>0.33333333333333331</v>
      </c>
      <c r="E756" s="27" t="s">
        <v>815</v>
      </c>
      <c r="F756" s="27">
        <v>0</v>
      </c>
      <c r="G756" s="27" t="s">
        <v>1042</v>
      </c>
      <c r="H756" s="27" t="s">
        <v>1749</v>
      </c>
      <c r="I756" s="27">
        <v>7.7</v>
      </c>
      <c r="J756" s="219">
        <v>1.1499999999999999</v>
      </c>
      <c r="K756" s="60">
        <v>0.14935064935064934</v>
      </c>
      <c r="L756" s="213">
        <v>2</v>
      </c>
      <c r="M756" s="27">
        <v>25</v>
      </c>
      <c r="N756" s="27">
        <v>9.86</v>
      </c>
      <c r="O756" s="51">
        <v>1.1933766391962612</v>
      </c>
      <c r="P756" s="27" t="s">
        <v>811</v>
      </c>
      <c r="Q756" s="27" t="s">
        <v>811</v>
      </c>
      <c r="R756" s="27" t="s">
        <v>811</v>
      </c>
      <c r="S756" s="27" t="s">
        <v>811</v>
      </c>
      <c r="T756" s="27" t="s">
        <v>811</v>
      </c>
      <c r="U756" s="27" t="s">
        <v>811</v>
      </c>
      <c r="V756" s="27" t="s">
        <v>811</v>
      </c>
      <c r="W756" s="184">
        <f t="shared" si="35"/>
        <v>-0.85000000000000009</v>
      </c>
    </row>
    <row r="757" spans="1:24">
      <c r="A757" s="31" t="s">
        <v>1558</v>
      </c>
      <c r="B757" s="47">
        <v>43697</v>
      </c>
      <c r="C757" s="27" t="s">
        <v>1694</v>
      </c>
      <c r="D757" s="50">
        <v>0.33333333333333331</v>
      </c>
      <c r="E757" s="27" t="s">
        <v>815</v>
      </c>
      <c r="F757" s="27">
        <v>0</v>
      </c>
      <c r="G757" s="27" t="s">
        <v>1042</v>
      </c>
      <c r="H757" s="27" t="s">
        <v>1749</v>
      </c>
      <c r="I757" s="27">
        <v>7.7</v>
      </c>
      <c r="J757" s="219">
        <v>1.1499999999999999</v>
      </c>
      <c r="K757" s="60">
        <v>0.14935064935064934</v>
      </c>
      <c r="L757" s="213">
        <v>3</v>
      </c>
      <c r="M757" s="27">
        <v>22.1</v>
      </c>
      <c r="N757" s="27">
        <v>5.0999999999999996</v>
      </c>
      <c r="O757" s="51">
        <v>0.58448807950115256</v>
      </c>
      <c r="P757" s="27" t="s">
        <v>811</v>
      </c>
      <c r="Q757" s="27" t="s">
        <v>811</v>
      </c>
      <c r="R757" s="27" t="s">
        <v>811</v>
      </c>
      <c r="S757" s="27" t="s">
        <v>811</v>
      </c>
      <c r="T757" s="27" t="s">
        <v>811</v>
      </c>
      <c r="U757" s="27" t="s">
        <v>811</v>
      </c>
      <c r="V757" s="27" t="s">
        <v>811</v>
      </c>
      <c r="W757" s="184">
        <f t="shared" si="35"/>
        <v>-1.85</v>
      </c>
    </row>
    <row r="758" spans="1:24">
      <c r="A758" s="31" t="s">
        <v>1558</v>
      </c>
      <c r="B758" s="47">
        <v>43697</v>
      </c>
      <c r="C758" s="27" t="s">
        <v>1694</v>
      </c>
      <c r="D758" s="50">
        <v>0.33333333333333331</v>
      </c>
      <c r="E758" s="27" t="s">
        <v>815</v>
      </c>
      <c r="F758" s="27">
        <v>0</v>
      </c>
      <c r="G758" s="27" t="s">
        <v>1042</v>
      </c>
      <c r="H758" s="27" t="s">
        <v>1749</v>
      </c>
      <c r="I758" s="27">
        <v>7.7</v>
      </c>
      <c r="J758" s="219">
        <v>1.1499999999999999</v>
      </c>
      <c r="K758" s="60">
        <v>0.14935064935064934</v>
      </c>
      <c r="L758" s="213">
        <v>4</v>
      </c>
      <c r="M758" s="27">
        <v>16.899999999999999</v>
      </c>
      <c r="N758" s="27">
        <v>0.12</v>
      </c>
      <c r="O758" s="51">
        <v>1.2392266568618405E-2</v>
      </c>
      <c r="P758" s="27" t="s">
        <v>811</v>
      </c>
      <c r="Q758" s="27" t="s">
        <v>811</v>
      </c>
      <c r="R758" s="27" t="s">
        <v>811</v>
      </c>
      <c r="S758" s="27" t="s">
        <v>811</v>
      </c>
      <c r="T758" s="27" t="s">
        <v>811</v>
      </c>
      <c r="U758" s="27" t="s">
        <v>811</v>
      </c>
      <c r="V758" s="27" t="s">
        <v>811</v>
      </c>
      <c r="W758" s="184">
        <f t="shared" si="35"/>
        <v>-2.85</v>
      </c>
    </row>
    <row r="759" spans="1:24">
      <c r="A759" s="31" t="s">
        <v>1558</v>
      </c>
      <c r="B759" s="47">
        <v>43697</v>
      </c>
      <c r="C759" s="27" t="s">
        <v>1694</v>
      </c>
      <c r="D759" s="50">
        <v>0.33333333333333331</v>
      </c>
      <c r="E759" s="27" t="s">
        <v>815</v>
      </c>
      <c r="F759" s="27">
        <v>0</v>
      </c>
      <c r="G759" s="27" t="s">
        <v>1042</v>
      </c>
      <c r="H759" s="27" t="s">
        <v>1749</v>
      </c>
      <c r="I759" s="27">
        <v>7.7</v>
      </c>
      <c r="J759" s="219">
        <v>1.1499999999999999</v>
      </c>
      <c r="K759" s="60">
        <v>0.14935064935064934</v>
      </c>
      <c r="L759" s="213">
        <v>5</v>
      </c>
      <c r="M759" s="27">
        <v>13.3</v>
      </c>
      <c r="N759" s="27">
        <v>0.09</v>
      </c>
      <c r="O759" s="51">
        <v>8.6004690343195068E-3</v>
      </c>
      <c r="P759" s="27" t="s">
        <v>811</v>
      </c>
      <c r="Q759" s="27" t="s">
        <v>811</v>
      </c>
      <c r="R759" s="27" t="s">
        <v>811</v>
      </c>
      <c r="S759" s="27" t="s">
        <v>811</v>
      </c>
      <c r="T759" s="27" t="s">
        <v>811</v>
      </c>
      <c r="U759" s="27" t="s">
        <v>811</v>
      </c>
      <c r="V759" s="27" t="s">
        <v>811</v>
      </c>
      <c r="W759" s="184">
        <f t="shared" si="35"/>
        <v>-3.85</v>
      </c>
    </row>
    <row r="760" spans="1:24">
      <c r="A760" s="31" t="s">
        <v>1558</v>
      </c>
      <c r="B760" s="47">
        <v>43697</v>
      </c>
      <c r="C760" s="27" t="s">
        <v>1694</v>
      </c>
      <c r="D760" s="50">
        <v>0.33333333333333331</v>
      </c>
      <c r="E760" s="27" t="s">
        <v>815</v>
      </c>
      <c r="F760" s="27">
        <v>0</v>
      </c>
      <c r="G760" s="27" t="s">
        <v>1042</v>
      </c>
      <c r="H760" s="27" t="s">
        <v>1749</v>
      </c>
      <c r="I760" s="27">
        <v>7.7</v>
      </c>
      <c r="J760" s="219">
        <v>1.1499999999999999</v>
      </c>
      <c r="K760" s="60">
        <v>0.14935064935064934</v>
      </c>
      <c r="L760" s="213">
        <v>6</v>
      </c>
      <c r="M760" s="27">
        <v>12</v>
      </c>
      <c r="N760" s="27">
        <v>7.0000000000000007E-2</v>
      </c>
      <c r="O760" s="51">
        <v>6.4965481781382849E-3</v>
      </c>
      <c r="P760" s="27" t="s">
        <v>811</v>
      </c>
      <c r="Q760" s="27" t="s">
        <v>811</v>
      </c>
      <c r="R760" s="27" t="s">
        <v>811</v>
      </c>
      <c r="S760" s="27" t="s">
        <v>811</v>
      </c>
      <c r="T760" s="27" t="s">
        <v>811</v>
      </c>
      <c r="U760" s="27" t="s">
        <v>811</v>
      </c>
      <c r="V760" s="27" t="s">
        <v>811</v>
      </c>
      <c r="W760" s="184">
        <f t="shared" si="35"/>
        <v>-4.8499999999999996</v>
      </c>
    </row>
    <row r="761" spans="1:24">
      <c r="A761" s="31" t="s">
        <v>1558</v>
      </c>
      <c r="B761" s="47">
        <v>43697</v>
      </c>
      <c r="C761" s="27" t="s">
        <v>1694</v>
      </c>
      <c r="D761" s="50">
        <v>0.33333333333333331</v>
      </c>
      <c r="E761" s="27" t="s">
        <v>815</v>
      </c>
      <c r="F761" s="27">
        <v>0</v>
      </c>
      <c r="G761" s="27" t="s">
        <v>1042</v>
      </c>
      <c r="H761" s="27" t="s">
        <v>1749</v>
      </c>
      <c r="I761" s="27">
        <v>7.7</v>
      </c>
      <c r="J761" s="219">
        <v>1.1499999999999999</v>
      </c>
      <c r="K761" s="60">
        <v>0.14935064935064934</v>
      </c>
      <c r="L761" s="213">
        <v>7.2</v>
      </c>
      <c r="M761" s="27" t="s">
        <v>815</v>
      </c>
      <c r="N761" s="27" t="s">
        <v>815</v>
      </c>
      <c r="O761" s="62" t="s">
        <v>815</v>
      </c>
      <c r="P761" s="24">
        <v>6.43</v>
      </c>
      <c r="Q761" s="23">
        <v>100.8</v>
      </c>
      <c r="R761" s="24">
        <v>19.33062832745366</v>
      </c>
      <c r="S761" s="49">
        <v>307.68490196078437</v>
      </c>
      <c r="T761" s="24">
        <v>7.4060456962025309</v>
      </c>
      <c r="U761" s="24">
        <v>14.3660086527558</v>
      </c>
      <c r="V761" s="51">
        <v>0.34016292525729747</v>
      </c>
      <c r="W761" s="184">
        <f t="shared" si="35"/>
        <v>-6.0500000000000007</v>
      </c>
    </row>
    <row r="762" spans="1:24" s="104" customFormat="1">
      <c r="A762" s="285" t="s">
        <v>1544</v>
      </c>
      <c r="B762" s="286">
        <v>43697</v>
      </c>
      <c r="C762" s="263" t="s">
        <v>1743</v>
      </c>
      <c r="D762" s="309">
        <v>0.30208333333333331</v>
      </c>
      <c r="E762" s="263" t="s">
        <v>1045</v>
      </c>
      <c r="F762" s="263">
        <v>1</v>
      </c>
      <c r="G762" s="263" t="s">
        <v>1646</v>
      </c>
      <c r="H762" s="263" t="s">
        <v>1045</v>
      </c>
      <c r="I762" s="263">
        <v>9.8000000000000007</v>
      </c>
      <c r="J762" s="310">
        <v>4.4000000000000004</v>
      </c>
      <c r="K762" s="291">
        <v>0.44897959183673469</v>
      </c>
      <c r="L762" s="312">
        <v>0.5</v>
      </c>
      <c r="M762" s="263">
        <v>26.6</v>
      </c>
      <c r="N762" s="263">
        <v>8.1300000000000008</v>
      </c>
      <c r="O762" s="311">
        <v>1.0131002294779692</v>
      </c>
      <c r="P762" s="103">
        <v>6.76</v>
      </c>
      <c r="Q762" s="100">
        <v>16</v>
      </c>
      <c r="R762" s="103">
        <v>0.35523068284210663</v>
      </c>
      <c r="S762" s="297">
        <v>24.780490196078439</v>
      </c>
      <c r="T762" s="103">
        <v>1.6742617721518989</v>
      </c>
      <c r="U762" s="103">
        <v>0.95961377680643423</v>
      </c>
      <c r="V762" s="311">
        <v>0.6356647233442938</v>
      </c>
      <c r="W762" s="185">
        <f t="shared" si="35"/>
        <v>3.9000000000000004</v>
      </c>
      <c r="X762" s="262"/>
    </row>
    <row r="763" spans="1:24">
      <c r="A763" s="31" t="s">
        <v>1544</v>
      </c>
      <c r="B763" s="47">
        <v>43697</v>
      </c>
      <c r="C763" s="27" t="s">
        <v>1743</v>
      </c>
      <c r="D763" s="50">
        <v>0.30208333333333331</v>
      </c>
      <c r="E763" s="27" t="s">
        <v>1045</v>
      </c>
      <c r="F763" s="27">
        <v>1</v>
      </c>
      <c r="G763" s="27" t="s">
        <v>1646</v>
      </c>
      <c r="H763" s="27" t="s">
        <v>1045</v>
      </c>
      <c r="I763" s="27">
        <v>9.8000000000000007</v>
      </c>
      <c r="J763" s="219">
        <v>4.4000000000000004</v>
      </c>
      <c r="K763" s="60">
        <v>0.44897959183673469</v>
      </c>
      <c r="L763" s="213">
        <v>2</v>
      </c>
      <c r="M763" s="27">
        <v>26.7</v>
      </c>
      <c r="N763" s="27">
        <v>8</v>
      </c>
      <c r="O763" s="51">
        <v>0.99869782025122333</v>
      </c>
      <c r="P763" s="27" t="s">
        <v>811</v>
      </c>
      <c r="Q763" s="27" t="s">
        <v>811</v>
      </c>
      <c r="R763" s="27" t="s">
        <v>811</v>
      </c>
      <c r="S763" s="27" t="s">
        <v>811</v>
      </c>
      <c r="T763" s="27" t="s">
        <v>811</v>
      </c>
      <c r="U763" s="27" t="s">
        <v>811</v>
      </c>
      <c r="V763" s="27" t="s">
        <v>811</v>
      </c>
      <c r="W763" s="184">
        <f t="shared" si="35"/>
        <v>2.4000000000000004</v>
      </c>
    </row>
    <row r="764" spans="1:24">
      <c r="A764" s="31" t="s">
        <v>1544</v>
      </c>
      <c r="B764" s="47">
        <v>43697</v>
      </c>
      <c r="C764" s="27" t="s">
        <v>1743</v>
      </c>
      <c r="D764" s="50">
        <v>0.30208333333333331</v>
      </c>
      <c r="E764" s="27" t="s">
        <v>1045</v>
      </c>
      <c r="F764" s="27">
        <v>1</v>
      </c>
      <c r="G764" s="27" t="s">
        <v>1646</v>
      </c>
      <c r="H764" s="27" t="s">
        <v>1045</v>
      </c>
      <c r="I764" s="27">
        <v>9.8000000000000007</v>
      </c>
      <c r="J764" s="219">
        <v>4.4000000000000004</v>
      </c>
      <c r="K764" s="60">
        <v>0.44897959183673469</v>
      </c>
      <c r="L764" s="213">
        <v>4</v>
      </c>
      <c r="M764" s="27">
        <v>25.7</v>
      </c>
      <c r="N764" s="27">
        <v>7.6</v>
      </c>
      <c r="O764" s="51">
        <v>0.93172485013535922</v>
      </c>
      <c r="P764" s="27" t="s">
        <v>811</v>
      </c>
      <c r="Q764" s="27" t="s">
        <v>811</v>
      </c>
      <c r="R764" s="27" t="s">
        <v>811</v>
      </c>
      <c r="S764" s="27" t="s">
        <v>811</v>
      </c>
      <c r="T764" s="27" t="s">
        <v>811</v>
      </c>
      <c r="U764" s="27" t="s">
        <v>811</v>
      </c>
      <c r="V764" s="27" t="s">
        <v>811</v>
      </c>
      <c r="W764" s="184">
        <f t="shared" si="35"/>
        <v>0.40000000000000036</v>
      </c>
    </row>
    <row r="765" spans="1:24">
      <c r="A765" s="31" t="s">
        <v>1544</v>
      </c>
      <c r="B765" s="47">
        <v>43697</v>
      </c>
      <c r="C765" s="27" t="s">
        <v>1743</v>
      </c>
      <c r="D765" s="50">
        <v>0.30208333333333331</v>
      </c>
      <c r="E765" s="27" t="s">
        <v>1045</v>
      </c>
      <c r="F765" s="27">
        <v>1</v>
      </c>
      <c r="G765" s="27" t="s">
        <v>1646</v>
      </c>
      <c r="H765" s="27" t="s">
        <v>1045</v>
      </c>
      <c r="I765" s="27">
        <v>9.8000000000000007</v>
      </c>
      <c r="J765" s="219">
        <v>4.4000000000000004</v>
      </c>
      <c r="K765" s="60">
        <v>0.44897959183673469</v>
      </c>
      <c r="L765" s="213">
        <v>6</v>
      </c>
      <c r="M765" s="27">
        <v>21.4</v>
      </c>
      <c r="N765" s="27">
        <v>7.41</v>
      </c>
      <c r="O765" s="51">
        <v>0.83781697654931586</v>
      </c>
      <c r="P765" s="27" t="s">
        <v>811</v>
      </c>
      <c r="Q765" s="27" t="s">
        <v>811</v>
      </c>
      <c r="R765" s="27" t="s">
        <v>811</v>
      </c>
      <c r="S765" s="27" t="s">
        <v>811</v>
      </c>
      <c r="T765" s="27" t="s">
        <v>811</v>
      </c>
      <c r="U765" s="27" t="s">
        <v>811</v>
      </c>
      <c r="V765" s="27" t="s">
        <v>811</v>
      </c>
      <c r="W765" s="184">
        <f t="shared" si="35"/>
        <v>-1.5999999999999996</v>
      </c>
    </row>
    <row r="766" spans="1:24">
      <c r="A766" s="31" t="s">
        <v>1544</v>
      </c>
      <c r="B766" s="47">
        <v>43697</v>
      </c>
      <c r="C766" s="27" t="s">
        <v>1743</v>
      </c>
      <c r="D766" s="50">
        <v>0.30208333333333331</v>
      </c>
      <c r="E766" s="27" t="s">
        <v>1045</v>
      </c>
      <c r="F766" s="27">
        <v>1</v>
      </c>
      <c r="G766" s="27" t="s">
        <v>1646</v>
      </c>
      <c r="H766" s="27" t="s">
        <v>1045</v>
      </c>
      <c r="I766" s="27">
        <v>9.8000000000000007</v>
      </c>
      <c r="J766" s="219">
        <v>4.4000000000000004</v>
      </c>
      <c r="K766" s="60">
        <v>0.44897959183673469</v>
      </c>
      <c r="L766" s="213">
        <v>8</v>
      </c>
      <c r="M766" s="27">
        <v>15.1</v>
      </c>
      <c r="N766" s="27">
        <v>4.4000000000000004</v>
      </c>
      <c r="O766" s="51">
        <v>0.43735933451620729</v>
      </c>
      <c r="P766" s="27" t="s">
        <v>811</v>
      </c>
      <c r="Q766" s="27" t="s">
        <v>811</v>
      </c>
      <c r="R766" s="27" t="s">
        <v>811</v>
      </c>
      <c r="S766" s="27" t="s">
        <v>811</v>
      </c>
      <c r="T766" s="27" t="s">
        <v>811</v>
      </c>
      <c r="U766" s="27" t="s">
        <v>811</v>
      </c>
      <c r="V766" s="27" t="s">
        <v>811</v>
      </c>
      <c r="W766" s="184">
        <f t="shared" si="35"/>
        <v>-3.5999999999999996</v>
      </c>
    </row>
    <row r="767" spans="1:24">
      <c r="A767" s="31" t="s">
        <v>1544</v>
      </c>
      <c r="B767" s="47">
        <v>43697</v>
      </c>
      <c r="C767" s="27" t="s">
        <v>1743</v>
      </c>
      <c r="D767" s="50">
        <v>0.30208333333333331</v>
      </c>
      <c r="E767" s="27" t="s">
        <v>1045</v>
      </c>
      <c r="F767" s="27">
        <v>1</v>
      </c>
      <c r="G767" s="27" t="s">
        <v>1646</v>
      </c>
      <c r="H767" s="27" t="s">
        <v>1045</v>
      </c>
      <c r="I767" s="27">
        <v>9.8000000000000007</v>
      </c>
      <c r="J767" s="219">
        <v>4.4000000000000004</v>
      </c>
      <c r="K767" s="60">
        <v>0.44897959183673469</v>
      </c>
      <c r="L767" s="213">
        <v>9</v>
      </c>
      <c r="M767" s="27">
        <v>13.5</v>
      </c>
      <c r="N767" s="27">
        <v>0.56000000000000005</v>
      </c>
      <c r="O767" s="51">
        <v>5.3752045706344051E-2</v>
      </c>
      <c r="P767" s="24">
        <v>6.42</v>
      </c>
      <c r="Q767" s="23">
        <v>20.399999999999999</v>
      </c>
      <c r="R767" s="24">
        <v>0.42627681941052792</v>
      </c>
      <c r="S767" s="49">
        <v>21.258737745098042</v>
      </c>
      <c r="T767" s="24">
        <v>3.9208477215189856</v>
      </c>
      <c r="U767" s="24">
        <v>1.9927016274393468</v>
      </c>
      <c r="V767" s="51">
        <v>0.66302781800741051</v>
      </c>
      <c r="W767" s="184">
        <f t="shared" si="35"/>
        <v>-4.5999999999999996</v>
      </c>
    </row>
    <row r="768" spans="1:24" s="104" customFormat="1">
      <c r="A768" s="285" t="s">
        <v>1616</v>
      </c>
      <c r="B768" s="286">
        <v>43697</v>
      </c>
      <c r="C768" s="263" t="s">
        <v>1739</v>
      </c>
      <c r="D768" s="309">
        <v>0.36458333333333331</v>
      </c>
      <c r="E768" s="263" t="s">
        <v>1045</v>
      </c>
      <c r="F768" s="263">
        <v>1</v>
      </c>
      <c r="G768" s="263" t="s">
        <v>1656</v>
      </c>
      <c r="H768" s="263" t="s">
        <v>1045</v>
      </c>
      <c r="I768" s="263">
        <v>6.6</v>
      </c>
      <c r="J768" s="310">
        <v>5.3</v>
      </c>
      <c r="K768" s="291">
        <v>0.80303030303030309</v>
      </c>
      <c r="L768" s="312">
        <v>0.5</v>
      </c>
      <c r="M768" s="263">
        <v>26.4</v>
      </c>
      <c r="N768" s="263">
        <v>7</v>
      </c>
      <c r="O768" s="311">
        <v>0.86914508427112624</v>
      </c>
      <c r="P768" s="103">
        <v>5.51</v>
      </c>
      <c r="Q768" s="100">
        <v>1.3999999999999997</v>
      </c>
      <c r="R768" s="103">
        <v>0.31970761455789598</v>
      </c>
      <c r="S768" s="297">
        <v>10.51884803921569</v>
      </c>
      <c r="T768" s="103">
        <v>1.4094550632911396</v>
      </c>
      <c r="U768" s="103">
        <v>1.1029510856671936</v>
      </c>
      <c r="V768" s="311">
        <v>0.56099809494396946</v>
      </c>
      <c r="W768" s="185">
        <f t="shared" si="35"/>
        <v>4.8</v>
      </c>
      <c r="X768" s="262"/>
    </row>
    <row r="769" spans="1:24">
      <c r="A769" s="31" t="s">
        <v>1616</v>
      </c>
      <c r="B769" s="47">
        <v>43697</v>
      </c>
      <c r="C769" s="27" t="s">
        <v>1739</v>
      </c>
      <c r="D769" s="50">
        <v>0.36458333333333331</v>
      </c>
      <c r="E769" s="27" t="s">
        <v>1045</v>
      </c>
      <c r="F769" s="27">
        <v>1</v>
      </c>
      <c r="G769" s="27" t="s">
        <v>1656</v>
      </c>
      <c r="H769" s="27" t="s">
        <v>1045</v>
      </c>
      <c r="I769" s="27">
        <v>6.6</v>
      </c>
      <c r="J769" s="219">
        <v>5.3</v>
      </c>
      <c r="K769" s="60">
        <v>0.80303030303030309</v>
      </c>
      <c r="L769" s="213">
        <v>2</v>
      </c>
      <c r="M769" s="27">
        <v>26.4</v>
      </c>
      <c r="N769" s="27">
        <v>7.17</v>
      </c>
      <c r="O769" s="51">
        <v>0.89025289346056791</v>
      </c>
      <c r="P769" s="27" t="s">
        <v>811</v>
      </c>
      <c r="Q769" s="27" t="s">
        <v>811</v>
      </c>
      <c r="R769" s="27" t="s">
        <v>811</v>
      </c>
      <c r="S769" s="27" t="s">
        <v>811</v>
      </c>
      <c r="T769" s="27" t="s">
        <v>811</v>
      </c>
      <c r="U769" s="27" t="s">
        <v>811</v>
      </c>
      <c r="V769" s="27" t="s">
        <v>811</v>
      </c>
      <c r="W769" s="184">
        <f t="shared" si="35"/>
        <v>3.3</v>
      </c>
    </row>
    <row r="770" spans="1:24">
      <c r="A770" s="31" t="s">
        <v>1616</v>
      </c>
      <c r="B770" s="47">
        <v>43697</v>
      </c>
      <c r="C770" s="27" t="s">
        <v>1739</v>
      </c>
      <c r="D770" s="50">
        <v>0.36458333333333331</v>
      </c>
      <c r="E770" s="27" t="s">
        <v>1045</v>
      </c>
      <c r="F770" s="27">
        <v>1</v>
      </c>
      <c r="G770" s="27" t="s">
        <v>1656</v>
      </c>
      <c r="H770" s="27" t="s">
        <v>1045</v>
      </c>
      <c r="I770" s="27">
        <v>6.6</v>
      </c>
      <c r="J770" s="219">
        <v>5.3</v>
      </c>
      <c r="K770" s="60">
        <v>0.80303030303030309</v>
      </c>
      <c r="L770" s="213">
        <v>4</v>
      </c>
      <c r="M770" s="27">
        <v>25.7</v>
      </c>
      <c r="N770" s="27">
        <v>6.7</v>
      </c>
      <c r="O770" s="51">
        <v>0.82138901261932995</v>
      </c>
      <c r="P770" s="27" t="s">
        <v>811</v>
      </c>
      <c r="Q770" s="27" t="s">
        <v>811</v>
      </c>
      <c r="R770" s="27" t="s">
        <v>811</v>
      </c>
      <c r="S770" s="27" t="s">
        <v>811</v>
      </c>
      <c r="T770" s="27" t="s">
        <v>811</v>
      </c>
      <c r="U770" s="27" t="s">
        <v>811</v>
      </c>
      <c r="V770" s="27" t="s">
        <v>811</v>
      </c>
      <c r="W770" s="184">
        <f t="shared" si="35"/>
        <v>1.2999999999999998</v>
      </c>
    </row>
    <row r="771" spans="1:24">
      <c r="A771" s="31" t="s">
        <v>1616</v>
      </c>
      <c r="B771" s="47">
        <v>43697</v>
      </c>
      <c r="C771" s="27" t="s">
        <v>1739</v>
      </c>
      <c r="D771" s="50">
        <v>0.36458333333333331</v>
      </c>
      <c r="E771" s="27" t="s">
        <v>1045</v>
      </c>
      <c r="F771" s="27">
        <v>1</v>
      </c>
      <c r="G771" s="27" t="s">
        <v>1656</v>
      </c>
      <c r="H771" s="27" t="s">
        <v>1045</v>
      </c>
      <c r="I771" s="27">
        <v>6.6</v>
      </c>
      <c r="J771" s="219">
        <v>5.3</v>
      </c>
      <c r="K771" s="60">
        <v>0.80303030303030309</v>
      </c>
      <c r="L771" s="213">
        <v>5.6</v>
      </c>
      <c r="M771" s="27" t="s">
        <v>815</v>
      </c>
      <c r="N771" s="27" t="s">
        <v>815</v>
      </c>
      <c r="O771" s="62" t="s">
        <v>815</v>
      </c>
      <c r="P771" s="24">
        <v>5.36</v>
      </c>
      <c r="Q771" s="23">
        <v>1.5</v>
      </c>
      <c r="R771" s="24">
        <v>0.35523068284210663</v>
      </c>
      <c r="S771" s="49">
        <v>8.83073529411765</v>
      </c>
      <c r="T771" s="24">
        <v>2.2209594936708852</v>
      </c>
      <c r="U771" s="24">
        <v>3.922032055287449</v>
      </c>
      <c r="V771" s="51">
        <v>0.36154363488380392</v>
      </c>
      <c r="W771" s="184">
        <f t="shared" si="35"/>
        <v>-0.29999999999999982</v>
      </c>
    </row>
    <row r="772" spans="1:24">
      <c r="A772" s="31" t="s">
        <v>1616</v>
      </c>
      <c r="B772" s="47">
        <v>43697</v>
      </c>
      <c r="C772" s="27" t="s">
        <v>1739</v>
      </c>
      <c r="D772" s="50">
        <v>0.36458333333333331</v>
      </c>
      <c r="E772" s="27" t="s">
        <v>1045</v>
      </c>
      <c r="F772" s="27">
        <v>1</v>
      </c>
      <c r="G772" s="27" t="s">
        <v>1656</v>
      </c>
      <c r="H772" s="27" t="s">
        <v>1045</v>
      </c>
      <c r="I772" s="27">
        <v>6.6</v>
      </c>
      <c r="J772" s="219">
        <v>5.3</v>
      </c>
      <c r="K772" s="60">
        <v>0.80303030303030309</v>
      </c>
      <c r="L772" s="213">
        <v>6</v>
      </c>
      <c r="M772" s="27">
        <v>20.5</v>
      </c>
      <c r="N772" s="27">
        <v>9.84</v>
      </c>
      <c r="O772" s="51">
        <v>1.0931483841072387</v>
      </c>
      <c r="P772" s="27" t="s">
        <v>811</v>
      </c>
      <c r="Q772" s="27" t="s">
        <v>811</v>
      </c>
      <c r="R772" s="27" t="s">
        <v>811</v>
      </c>
      <c r="S772" s="27" t="s">
        <v>811</v>
      </c>
      <c r="T772" s="27" t="s">
        <v>811</v>
      </c>
      <c r="U772" s="27" t="s">
        <v>811</v>
      </c>
      <c r="V772" s="27" t="s">
        <v>811</v>
      </c>
      <c r="W772" s="184">
        <f t="shared" si="35"/>
        <v>-0.70000000000000018</v>
      </c>
    </row>
    <row r="773" spans="1:24" s="104" customFormat="1">
      <c r="A773" s="285" t="s">
        <v>1552</v>
      </c>
      <c r="B773" s="286">
        <v>43697</v>
      </c>
      <c r="C773" s="263" t="s">
        <v>1750</v>
      </c>
      <c r="D773" s="309">
        <v>0.3611111111111111</v>
      </c>
      <c r="E773" s="263" t="s">
        <v>1045</v>
      </c>
      <c r="F773" s="263">
        <v>1</v>
      </c>
      <c r="G773" s="263" t="s">
        <v>1646</v>
      </c>
      <c r="H773" s="263" t="s">
        <v>1045</v>
      </c>
      <c r="I773" s="263">
        <v>19</v>
      </c>
      <c r="J773" s="310">
        <v>3.97</v>
      </c>
      <c r="K773" s="291">
        <v>0.20894736842105263</v>
      </c>
      <c r="L773" s="312">
        <v>0.5</v>
      </c>
      <c r="M773" s="263">
        <v>26.7</v>
      </c>
      <c r="N773" s="263">
        <v>7.86</v>
      </c>
      <c r="O773" s="311">
        <v>0.98122060839682701</v>
      </c>
      <c r="P773" s="103">
        <v>6.73</v>
      </c>
      <c r="Q773" s="100">
        <v>12.7</v>
      </c>
      <c r="R773" s="103">
        <v>0.49732295597894927</v>
      </c>
      <c r="S773" s="297">
        <v>20.443786764705887</v>
      </c>
      <c r="T773" s="103">
        <v>1.9048998734177218</v>
      </c>
      <c r="U773" s="103">
        <v>1.0124042755406111</v>
      </c>
      <c r="V773" s="311">
        <v>0.6529658123229608</v>
      </c>
      <c r="W773" s="185">
        <f t="shared" si="35"/>
        <v>3.47</v>
      </c>
      <c r="X773" s="262"/>
    </row>
    <row r="774" spans="1:24">
      <c r="A774" s="31" t="s">
        <v>1552</v>
      </c>
      <c r="B774" s="47">
        <v>43697</v>
      </c>
      <c r="C774" s="27" t="s">
        <v>1750</v>
      </c>
      <c r="D774" s="50">
        <v>0.3611111111111111</v>
      </c>
      <c r="E774" s="27" t="s">
        <v>1045</v>
      </c>
      <c r="F774" s="27">
        <v>1</v>
      </c>
      <c r="G774" s="27" t="s">
        <v>1646</v>
      </c>
      <c r="H774" s="27" t="s">
        <v>1045</v>
      </c>
      <c r="I774" s="27">
        <v>19</v>
      </c>
      <c r="J774" s="219">
        <v>3.97</v>
      </c>
      <c r="K774" s="60">
        <v>0.20894736842105263</v>
      </c>
      <c r="L774" s="213">
        <v>2</v>
      </c>
      <c r="M774" s="27">
        <v>26.8</v>
      </c>
      <c r="N774" s="27">
        <v>7.94</v>
      </c>
      <c r="O774" s="51">
        <v>0.99299217334184831</v>
      </c>
      <c r="P774" s="27" t="s">
        <v>811</v>
      </c>
      <c r="Q774" s="27" t="s">
        <v>811</v>
      </c>
      <c r="R774" s="27" t="s">
        <v>811</v>
      </c>
      <c r="S774" s="27" t="s">
        <v>811</v>
      </c>
      <c r="T774" s="27" t="s">
        <v>811</v>
      </c>
      <c r="U774" s="27" t="s">
        <v>811</v>
      </c>
      <c r="V774" s="27" t="s">
        <v>811</v>
      </c>
      <c r="W774" s="184">
        <f t="shared" si="35"/>
        <v>1.9700000000000002</v>
      </c>
    </row>
    <row r="775" spans="1:24" s="253" customFormat="1">
      <c r="A775" s="299" t="s">
        <v>1552</v>
      </c>
      <c r="B775" s="300">
        <v>43697</v>
      </c>
      <c r="C775" s="276" t="s">
        <v>1750</v>
      </c>
      <c r="D775" s="318">
        <v>0.3611111111111111</v>
      </c>
      <c r="E775" s="276" t="s">
        <v>1045</v>
      </c>
      <c r="F775" s="276">
        <v>1</v>
      </c>
      <c r="G775" s="276" t="s">
        <v>1646</v>
      </c>
      <c r="H775" s="276" t="s">
        <v>1045</v>
      </c>
      <c r="I775" s="276">
        <v>19</v>
      </c>
      <c r="J775" s="319">
        <v>3.97</v>
      </c>
      <c r="K775" s="304">
        <v>0.20894736842105263</v>
      </c>
      <c r="L775" s="320">
        <v>3</v>
      </c>
      <c r="M775" s="276" t="s">
        <v>815</v>
      </c>
      <c r="N775" s="276" t="s">
        <v>815</v>
      </c>
      <c r="O775" s="307" t="s">
        <v>815</v>
      </c>
      <c r="P775" s="250">
        <v>6.63</v>
      </c>
      <c r="Q775" s="248">
        <v>12.1</v>
      </c>
      <c r="R775" s="250">
        <v>0.42627681941052792</v>
      </c>
      <c r="S775" s="321">
        <v>24.926020000000001</v>
      </c>
      <c r="T775" s="250">
        <v>2.6566092405063277</v>
      </c>
      <c r="U775" s="250">
        <v>2.474137308452006</v>
      </c>
      <c r="V775" s="322">
        <v>0.5177822009246752</v>
      </c>
      <c r="W775" s="251">
        <f t="shared" si="35"/>
        <v>0.9700000000000002</v>
      </c>
      <c r="X775" s="279"/>
    </row>
    <row r="776" spans="1:24">
      <c r="A776" s="31" t="s">
        <v>1552</v>
      </c>
      <c r="B776" s="47">
        <v>43697</v>
      </c>
      <c r="C776" s="27" t="s">
        <v>1750</v>
      </c>
      <c r="D776" s="50">
        <v>0.3611111111111111</v>
      </c>
      <c r="E776" s="27" t="s">
        <v>1045</v>
      </c>
      <c r="F776" s="27">
        <v>1</v>
      </c>
      <c r="G776" s="27" t="s">
        <v>1646</v>
      </c>
      <c r="H776" s="27" t="s">
        <v>1045</v>
      </c>
      <c r="I776" s="27">
        <v>19</v>
      </c>
      <c r="J776" s="219">
        <v>3.97</v>
      </c>
      <c r="K776" s="60">
        <v>0.20894736842105263</v>
      </c>
      <c r="L776" s="213">
        <v>4</v>
      </c>
      <c r="M776" s="27">
        <v>25.6</v>
      </c>
      <c r="N776" s="27">
        <v>7.99</v>
      </c>
      <c r="O776" s="51">
        <v>0.9777503041759058</v>
      </c>
      <c r="P776" s="27" t="s">
        <v>811</v>
      </c>
      <c r="Q776" s="27" t="s">
        <v>811</v>
      </c>
      <c r="R776" s="27" t="s">
        <v>811</v>
      </c>
      <c r="S776" s="27" t="s">
        <v>811</v>
      </c>
      <c r="T776" s="27" t="s">
        <v>811</v>
      </c>
      <c r="U776" s="27" t="s">
        <v>811</v>
      </c>
      <c r="V776" s="27" t="s">
        <v>811</v>
      </c>
      <c r="W776" s="184">
        <f t="shared" si="35"/>
        <v>-2.9999999999999805E-2</v>
      </c>
    </row>
    <row r="777" spans="1:24">
      <c r="A777" s="31" t="s">
        <v>1552</v>
      </c>
      <c r="B777" s="47">
        <v>43697</v>
      </c>
      <c r="C777" s="27" t="s">
        <v>1750</v>
      </c>
      <c r="D777" s="50">
        <v>0.3611111111111111</v>
      </c>
      <c r="E777" s="27" t="s">
        <v>1045</v>
      </c>
      <c r="F777" s="27">
        <v>1</v>
      </c>
      <c r="G777" s="27" t="s">
        <v>1646</v>
      </c>
      <c r="H777" s="27" t="s">
        <v>1045</v>
      </c>
      <c r="I777" s="27">
        <v>19</v>
      </c>
      <c r="J777" s="219">
        <v>3.97</v>
      </c>
      <c r="K777" s="60">
        <v>0.20894736842105263</v>
      </c>
      <c r="L777" s="213">
        <v>6</v>
      </c>
      <c r="M777" s="27">
        <v>17.7</v>
      </c>
      <c r="N777" s="27">
        <v>11.58</v>
      </c>
      <c r="O777" s="51">
        <v>1.215873468540744</v>
      </c>
      <c r="P777" s="27" t="s">
        <v>811</v>
      </c>
      <c r="Q777" s="27" t="s">
        <v>811</v>
      </c>
      <c r="R777" s="27" t="s">
        <v>811</v>
      </c>
      <c r="S777" s="27" t="s">
        <v>811</v>
      </c>
      <c r="T777" s="27" t="s">
        <v>811</v>
      </c>
      <c r="U777" s="27" t="s">
        <v>811</v>
      </c>
      <c r="V777" s="27" t="s">
        <v>811</v>
      </c>
      <c r="W777" s="184">
        <f t="shared" si="35"/>
        <v>-2.0299999999999998</v>
      </c>
    </row>
    <row r="778" spans="1:24">
      <c r="A778" s="31" t="s">
        <v>1552</v>
      </c>
      <c r="B778" s="47">
        <v>43697</v>
      </c>
      <c r="C778" s="27" t="s">
        <v>1750</v>
      </c>
      <c r="D778" s="50">
        <v>0.3611111111111111</v>
      </c>
      <c r="E778" s="27" t="s">
        <v>1045</v>
      </c>
      <c r="F778" s="27">
        <v>1</v>
      </c>
      <c r="G778" s="27" t="s">
        <v>1646</v>
      </c>
      <c r="H778" s="27" t="s">
        <v>1045</v>
      </c>
      <c r="I778" s="27">
        <v>19</v>
      </c>
      <c r="J778" s="219">
        <v>3.97</v>
      </c>
      <c r="K778" s="60">
        <v>0.20894736842105263</v>
      </c>
      <c r="L778" s="213">
        <v>8</v>
      </c>
      <c r="M778" s="27">
        <v>11.7</v>
      </c>
      <c r="N778" s="27">
        <v>9.6999999999999993</v>
      </c>
      <c r="O778" s="51">
        <v>0.89409752395884567</v>
      </c>
      <c r="P778" s="27" t="s">
        <v>811</v>
      </c>
      <c r="Q778" s="27" t="s">
        <v>811</v>
      </c>
      <c r="R778" s="27" t="s">
        <v>811</v>
      </c>
      <c r="S778" s="27" t="s">
        <v>811</v>
      </c>
      <c r="T778" s="27" t="s">
        <v>811</v>
      </c>
      <c r="U778" s="27" t="s">
        <v>811</v>
      </c>
      <c r="V778" s="27" t="s">
        <v>811</v>
      </c>
      <c r="W778" s="184">
        <f t="shared" si="35"/>
        <v>-4.0299999999999994</v>
      </c>
    </row>
    <row r="779" spans="1:24">
      <c r="A779" s="31" t="s">
        <v>1552</v>
      </c>
      <c r="B779" s="47">
        <v>43697</v>
      </c>
      <c r="C779" s="27" t="s">
        <v>1750</v>
      </c>
      <c r="D779" s="50">
        <v>0.3611111111111111</v>
      </c>
      <c r="E779" s="27" t="s">
        <v>1045</v>
      </c>
      <c r="F779" s="27">
        <v>1</v>
      </c>
      <c r="G779" s="27" t="s">
        <v>1646</v>
      </c>
      <c r="H779" s="27" t="s">
        <v>1045</v>
      </c>
      <c r="I779" s="27">
        <v>19</v>
      </c>
      <c r="J779" s="219">
        <v>3.97</v>
      </c>
      <c r="K779" s="60">
        <v>0.20894736842105263</v>
      </c>
      <c r="L779" s="213">
        <v>9</v>
      </c>
      <c r="M779" s="27" t="s">
        <v>815</v>
      </c>
      <c r="N779" s="27" t="s">
        <v>815</v>
      </c>
      <c r="O779" s="62" t="s">
        <v>815</v>
      </c>
      <c r="P779" s="24">
        <v>6.13</v>
      </c>
      <c r="Q779" s="23">
        <v>11.499999999999998</v>
      </c>
      <c r="R779" s="24">
        <v>0.39075375112631722</v>
      </c>
      <c r="S779" s="49">
        <v>32.638946078431374</v>
      </c>
      <c r="T779" s="24">
        <v>2.2124173417721518</v>
      </c>
      <c r="U779" s="24">
        <v>1.4134583071861819</v>
      </c>
      <c r="V779" s="51">
        <v>0.6101746325491747</v>
      </c>
      <c r="W779" s="184">
        <f t="shared" si="35"/>
        <v>-5.0299999999999994</v>
      </c>
    </row>
    <row r="780" spans="1:24">
      <c r="A780" s="31" t="s">
        <v>1552</v>
      </c>
      <c r="B780" s="47">
        <v>43697</v>
      </c>
      <c r="C780" s="27" t="s">
        <v>1750</v>
      </c>
      <c r="D780" s="50">
        <v>0.3611111111111111</v>
      </c>
      <c r="E780" s="27" t="s">
        <v>1045</v>
      </c>
      <c r="F780" s="27">
        <v>1</v>
      </c>
      <c r="G780" s="27" t="s">
        <v>1646</v>
      </c>
      <c r="H780" s="27" t="s">
        <v>1045</v>
      </c>
      <c r="I780" s="27">
        <v>19</v>
      </c>
      <c r="J780" s="219">
        <v>3.97</v>
      </c>
      <c r="K780" s="60">
        <v>0.20894736842105263</v>
      </c>
      <c r="L780" s="213">
        <v>10</v>
      </c>
      <c r="M780" s="27">
        <v>8.5</v>
      </c>
      <c r="N780" s="27">
        <v>8.6999999999999993</v>
      </c>
      <c r="O780" s="51">
        <v>0.74373670350682664</v>
      </c>
      <c r="P780" s="27" t="s">
        <v>811</v>
      </c>
      <c r="Q780" s="27" t="s">
        <v>811</v>
      </c>
      <c r="R780" s="27" t="s">
        <v>811</v>
      </c>
      <c r="S780" s="27" t="s">
        <v>811</v>
      </c>
      <c r="T780" s="27" t="s">
        <v>811</v>
      </c>
      <c r="U780" s="27" t="s">
        <v>811</v>
      </c>
      <c r="V780" s="27" t="s">
        <v>811</v>
      </c>
      <c r="W780" s="184">
        <f t="shared" si="35"/>
        <v>-6.0299999999999994</v>
      </c>
    </row>
    <row r="781" spans="1:24">
      <c r="A781" s="31" t="s">
        <v>1552</v>
      </c>
      <c r="B781" s="47">
        <v>43697</v>
      </c>
      <c r="C781" s="27" t="s">
        <v>1750</v>
      </c>
      <c r="D781" s="50">
        <v>0.3611111111111111</v>
      </c>
      <c r="E781" s="27" t="s">
        <v>1045</v>
      </c>
      <c r="F781" s="27">
        <v>1</v>
      </c>
      <c r="G781" s="27" t="s">
        <v>1646</v>
      </c>
      <c r="H781" s="27" t="s">
        <v>1045</v>
      </c>
      <c r="I781" s="27">
        <v>19</v>
      </c>
      <c r="J781" s="219">
        <v>3.97</v>
      </c>
      <c r="K781" s="60">
        <v>0.20894736842105263</v>
      </c>
      <c r="L781" s="213">
        <v>12</v>
      </c>
      <c r="M781" s="27">
        <v>7.5</v>
      </c>
      <c r="N781" s="27">
        <v>5.38</v>
      </c>
      <c r="O781" s="51">
        <v>0.44881128126724634</v>
      </c>
      <c r="P781" s="27" t="s">
        <v>811</v>
      </c>
      <c r="Q781" s="27" t="s">
        <v>811</v>
      </c>
      <c r="R781" s="27" t="s">
        <v>811</v>
      </c>
      <c r="S781" s="27" t="s">
        <v>811</v>
      </c>
      <c r="T781" s="27" t="s">
        <v>811</v>
      </c>
      <c r="U781" s="27" t="s">
        <v>811</v>
      </c>
      <c r="V781" s="27" t="s">
        <v>811</v>
      </c>
      <c r="W781" s="184">
        <f t="shared" si="35"/>
        <v>-8.0299999999999994</v>
      </c>
    </row>
    <row r="782" spans="1:24">
      <c r="A782" s="31" t="s">
        <v>1552</v>
      </c>
      <c r="B782" s="47">
        <v>43697</v>
      </c>
      <c r="C782" s="27" t="s">
        <v>1750</v>
      </c>
      <c r="D782" s="50">
        <v>0.3611111111111111</v>
      </c>
      <c r="E782" s="27" t="s">
        <v>1045</v>
      </c>
      <c r="F782" s="27">
        <v>1</v>
      </c>
      <c r="G782" s="27" t="s">
        <v>1646</v>
      </c>
      <c r="H782" s="27" t="s">
        <v>1045</v>
      </c>
      <c r="I782" s="27">
        <v>19</v>
      </c>
      <c r="J782" s="219">
        <v>3.97</v>
      </c>
      <c r="K782" s="60">
        <v>0.20894736842105263</v>
      </c>
      <c r="L782" s="213">
        <v>14</v>
      </c>
      <c r="M782" s="27">
        <v>7</v>
      </c>
      <c r="N782" s="27">
        <v>2.31</v>
      </c>
      <c r="O782" s="51">
        <v>0.19033166924202868</v>
      </c>
      <c r="P782" s="27" t="s">
        <v>811</v>
      </c>
      <c r="Q782" s="27" t="s">
        <v>811</v>
      </c>
      <c r="R782" s="27" t="s">
        <v>811</v>
      </c>
      <c r="S782" s="27" t="s">
        <v>811</v>
      </c>
      <c r="T782" s="27" t="s">
        <v>811</v>
      </c>
      <c r="U782" s="27" t="s">
        <v>811</v>
      </c>
      <c r="V782" s="27" t="s">
        <v>811</v>
      </c>
      <c r="W782" s="184">
        <f t="shared" si="35"/>
        <v>-10.029999999999999</v>
      </c>
    </row>
    <row r="783" spans="1:24">
      <c r="A783" s="31" t="s">
        <v>1552</v>
      </c>
      <c r="B783" s="47">
        <v>43697</v>
      </c>
      <c r="C783" s="27" t="s">
        <v>1750</v>
      </c>
      <c r="D783" s="50">
        <v>0.3611111111111111</v>
      </c>
      <c r="E783" s="27" t="s">
        <v>1045</v>
      </c>
      <c r="F783" s="27">
        <v>1</v>
      </c>
      <c r="G783" s="27" t="s">
        <v>1646</v>
      </c>
      <c r="H783" s="27" t="s">
        <v>1045</v>
      </c>
      <c r="I783" s="27">
        <v>19</v>
      </c>
      <c r="J783" s="219">
        <v>3.97</v>
      </c>
      <c r="K783" s="60">
        <v>0.20894736842105263</v>
      </c>
      <c r="L783" s="213">
        <v>16</v>
      </c>
      <c r="M783" s="27">
        <v>6.9</v>
      </c>
      <c r="N783" s="27">
        <v>2.2999999999999998</v>
      </c>
      <c r="O783" s="51">
        <v>0.18903599576912464</v>
      </c>
      <c r="P783" s="27" t="s">
        <v>811</v>
      </c>
      <c r="Q783" s="27" t="s">
        <v>811</v>
      </c>
      <c r="R783" s="27" t="s">
        <v>811</v>
      </c>
      <c r="S783" s="27" t="s">
        <v>811</v>
      </c>
      <c r="T783" s="27" t="s">
        <v>811</v>
      </c>
      <c r="U783" s="27" t="s">
        <v>811</v>
      </c>
      <c r="V783" s="27" t="s">
        <v>811</v>
      </c>
      <c r="W783" s="184">
        <f t="shared" si="35"/>
        <v>-12.03</v>
      </c>
    </row>
    <row r="784" spans="1:24" ht="26.4" thickBot="1">
      <c r="A784" s="31" t="s">
        <v>1552</v>
      </c>
      <c r="B784" s="47">
        <v>43697</v>
      </c>
      <c r="C784" s="27" t="s">
        <v>1750</v>
      </c>
      <c r="D784" s="50">
        <v>0.3611111111111111</v>
      </c>
      <c r="E784" s="27" t="s">
        <v>1045</v>
      </c>
      <c r="F784" s="27">
        <v>1</v>
      </c>
      <c r="G784" s="27" t="s">
        <v>1646</v>
      </c>
      <c r="H784" s="27" t="s">
        <v>1045</v>
      </c>
      <c r="I784" s="27">
        <v>19</v>
      </c>
      <c r="J784" s="220">
        <v>3.97</v>
      </c>
      <c r="K784" s="60">
        <v>0.20894736842105263</v>
      </c>
      <c r="L784" s="215">
        <v>17</v>
      </c>
      <c r="M784" s="27">
        <v>6.9</v>
      </c>
      <c r="N784" s="27">
        <v>2.25</v>
      </c>
      <c r="O784" s="51">
        <v>0.18492651760023066</v>
      </c>
      <c r="P784" s="24">
        <v>6.12</v>
      </c>
      <c r="Q784" s="23">
        <v>36.300000000000004</v>
      </c>
      <c r="R784" s="24">
        <v>2.0602926826434169</v>
      </c>
      <c r="S784" s="49">
        <v>91.722892156862741</v>
      </c>
      <c r="T784" s="24">
        <v>2.5000000000000001E-2</v>
      </c>
      <c r="U784" s="24">
        <v>18.064589581869726</v>
      </c>
      <c r="V784" s="51">
        <v>1.3820103483749699E-3</v>
      </c>
      <c r="W784" s="184">
        <f t="shared" si="35"/>
        <v>-13.03</v>
      </c>
    </row>
    <row r="786" spans="1:24" ht="15.6">
      <c r="A786" s="31"/>
      <c r="B786" s="31"/>
      <c r="C786" s="31"/>
      <c r="D786" s="31"/>
      <c r="E786" s="31"/>
      <c r="F786" s="37" t="s">
        <v>1012</v>
      </c>
      <c r="G786" s="36" t="s">
        <v>1012</v>
      </c>
      <c r="H786" s="36" t="s">
        <v>1732</v>
      </c>
      <c r="I786" s="36" t="s">
        <v>1533</v>
      </c>
      <c r="J786" s="36" t="s">
        <v>1534</v>
      </c>
      <c r="K786" s="57"/>
      <c r="L786" s="36" t="s">
        <v>1221</v>
      </c>
      <c r="M786" s="31"/>
      <c r="N786" s="36" t="s">
        <v>1631</v>
      </c>
      <c r="O786" s="36" t="s">
        <v>1631</v>
      </c>
      <c r="P786" s="38"/>
      <c r="Q786" s="39" t="s">
        <v>704</v>
      </c>
      <c r="R786" s="39" t="s">
        <v>705</v>
      </c>
      <c r="S786" s="39" t="s">
        <v>706</v>
      </c>
      <c r="T786" s="36" t="s">
        <v>1535</v>
      </c>
      <c r="U786" s="36" t="s">
        <v>702</v>
      </c>
      <c r="V786" s="36" t="s">
        <v>1733</v>
      </c>
      <c r="W786" s="36" t="s">
        <v>1751</v>
      </c>
      <c r="X786" s="55"/>
    </row>
    <row r="787" spans="1:24" ht="16.2" thickBot="1">
      <c r="A787" s="40" t="s">
        <v>701</v>
      </c>
      <c r="B787" s="40" t="s">
        <v>786</v>
      </c>
      <c r="C787" s="40" t="s">
        <v>1633</v>
      </c>
      <c r="D787" s="40" t="s">
        <v>708</v>
      </c>
      <c r="E787" s="41" t="s">
        <v>1634</v>
      </c>
      <c r="F787" s="42" t="s">
        <v>1635</v>
      </c>
      <c r="G787" s="40" t="s">
        <v>1636</v>
      </c>
      <c r="H787" s="43" t="s">
        <v>1734</v>
      </c>
      <c r="I787" s="40" t="s">
        <v>1537</v>
      </c>
      <c r="J787" s="40" t="s">
        <v>1537</v>
      </c>
      <c r="K787" s="58" t="s">
        <v>1009</v>
      </c>
      <c r="L787" s="40" t="s">
        <v>1538</v>
      </c>
      <c r="M787" s="40" t="s">
        <v>1638</v>
      </c>
      <c r="N787" s="44" t="s">
        <v>1639</v>
      </c>
      <c r="O787" s="44" t="s">
        <v>1640</v>
      </c>
      <c r="P787" s="44" t="s">
        <v>1641</v>
      </c>
      <c r="Q787" s="40" t="s">
        <v>1642</v>
      </c>
      <c r="R787" s="45" t="s">
        <v>1539</v>
      </c>
      <c r="S787" s="45" t="s">
        <v>1539</v>
      </c>
      <c r="T787" s="45" t="s">
        <v>1540</v>
      </c>
      <c r="U787" s="45" t="s">
        <v>1540</v>
      </c>
      <c r="V787" s="45" t="s">
        <v>1540</v>
      </c>
      <c r="W787" s="45" t="s">
        <v>1540</v>
      </c>
      <c r="X787" s="987" t="s">
        <v>799</v>
      </c>
    </row>
    <row r="788" spans="1:24" ht="16.2" thickTop="1">
      <c r="A788" s="649" t="s">
        <v>1623</v>
      </c>
      <c r="B788" s="55">
        <v>44392</v>
      </c>
      <c r="C788" t="s">
        <v>1752</v>
      </c>
      <c r="D788" s="50">
        <v>0.29166666666666669</v>
      </c>
      <c r="E788" s="27" t="s">
        <v>1753</v>
      </c>
      <c r="F788" s="27">
        <v>0</v>
      </c>
      <c r="G788" s="27" t="s">
        <v>714</v>
      </c>
      <c r="H788" s="27" t="s">
        <v>1045</v>
      </c>
      <c r="I788" s="27">
        <v>8.6</v>
      </c>
      <c r="J788" s="54">
        <v>4.9000000000000004</v>
      </c>
      <c r="K788" s="51">
        <v>0.56976744186046513</v>
      </c>
      <c r="L788" s="27">
        <v>0.5</v>
      </c>
      <c r="M788" s="27">
        <v>23.9</v>
      </c>
      <c r="N788" s="24">
        <v>8.7200000000000006</v>
      </c>
      <c r="O788" s="988">
        <v>1.034062978994573</v>
      </c>
      <c r="P788" s="22">
        <v>4.75</v>
      </c>
      <c r="Q788" s="23">
        <v>13.4</v>
      </c>
      <c r="R788" s="68">
        <v>0.3442008204718246</v>
      </c>
      <c r="S788" s="24">
        <v>38.715492513790373</v>
      </c>
      <c r="T788" s="68">
        <v>3.1571428571428575</v>
      </c>
      <c r="U788" s="24">
        <v>0.23143526785714202</v>
      </c>
      <c r="V788" s="989">
        <v>0.93170136283721006</v>
      </c>
      <c r="W788" s="24">
        <v>3.3885781249999996</v>
      </c>
      <c r="X788" s="990"/>
    </row>
    <row r="789" spans="1:24" ht="15.6">
      <c r="A789" s="649" t="s">
        <v>1623</v>
      </c>
      <c r="B789" s="55">
        <v>44392</v>
      </c>
      <c r="C789" t="s">
        <v>1752</v>
      </c>
      <c r="D789" s="50">
        <v>0.29166666666666669</v>
      </c>
      <c r="E789" s="27" t="s">
        <v>1753</v>
      </c>
      <c r="F789" s="27">
        <v>0</v>
      </c>
      <c r="G789" s="27" t="s">
        <v>714</v>
      </c>
      <c r="H789" s="27" t="s">
        <v>1045</v>
      </c>
      <c r="I789" s="27">
        <v>8.6</v>
      </c>
      <c r="J789" s="54">
        <v>4.9000000000000004</v>
      </c>
      <c r="K789" s="51">
        <v>0.56976744186046513</v>
      </c>
      <c r="L789" s="27">
        <v>2</v>
      </c>
      <c r="M789" s="27">
        <v>23.7</v>
      </c>
      <c r="N789" s="24">
        <v>8.6750000000000007</v>
      </c>
      <c r="O789" s="988">
        <v>1.0248779042029357</v>
      </c>
      <c r="P789" s="27" t="s">
        <v>811</v>
      </c>
      <c r="Q789" s="27" t="s">
        <v>811</v>
      </c>
      <c r="R789" s="54" t="s">
        <v>811</v>
      </c>
      <c r="S789" s="27" t="s">
        <v>811</v>
      </c>
      <c r="T789" s="54" t="s">
        <v>811</v>
      </c>
      <c r="U789" s="27" t="s">
        <v>811</v>
      </c>
      <c r="V789" s="27" t="s">
        <v>811</v>
      </c>
      <c r="W789" s="27" t="s">
        <v>811</v>
      </c>
      <c r="X789" s="990"/>
    </row>
    <row r="790" spans="1:24" ht="15.6">
      <c r="A790" s="649" t="s">
        <v>1623</v>
      </c>
      <c r="B790" s="55">
        <v>44392</v>
      </c>
      <c r="C790" t="s">
        <v>1752</v>
      </c>
      <c r="D790" s="50">
        <v>0.29166666666666669</v>
      </c>
      <c r="E790" s="27" t="s">
        <v>1753</v>
      </c>
      <c r="F790" s="27">
        <v>0</v>
      </c>
      <c r="G790" s="27" t="s">
        <v>714</v>
      </c>
      <c r="H790" s="27" t="s">
        <v>1045</v>
      </c>
      <c r="I790" s="27">
        <v>8.6</v>
      </c>
      <c r="J790" s="54">
        <v>4.9000000000000004</v>
      </c>
      <c r="K790" s="51">
        <v>0.56976744186046513</v>
      </c>
      <c r="L790" s="27">
        <v>4</v>
      </c>
      <c r="M790" s="27">
        <v>23.5</v>
      </c>
      <c r="N790" s="24">
        <v>8.3149999999999995</v>
      </c>
      <c r="O790" s="988">
        <v>0.97866102497803897</v>
      </c>
      <c r="P790" s="27" t="s">
        <v>811</v>
      </c>
      <c r="Q790" s="27" t="s">
        <v>811</v>
      </c>
      <c r="R790" s="54" t="s">
        <v>811</v>
      </c>
      <c r="S790" s="27" t="s">
        <v>811</v>
      </c>
      <c r="T790" s="54" t="s">
        <v>811</v>
      </c>
      <c r="U790" s="27" t="s">
        <v>811</v>
      </c>
      <c r="V790" s="27" t="s">
        <v>811</v>
      </c>
      <c r="W790" s="27" t="s">
        <v>811</v>
      </c>
      <c r="X790" s="990"/>
    </row>
    <row r="791" spans="1:24" ht="15.6">
      <c r="A791" s="649" t="s">
        <v>1623</v>
      </c>
      <c r="B791" s="55">
        <v>44392</v>
      </c>
      <c r="C791" t="s">
        <v>1752</v>
      </c>
      <c r="D791" s="50">
        <v>0.29166666666666669</v>
      </c>
      <c r="E791" s="27" t="s">
        <v>1753</v>
      </c>
      <c r="F791" s="27">
        <v>0</v>
      </c>
      <c r="G791" s="27" t="s">
        <v>714</v>
      </c>
      <c r="H791" s="27" t="s">
        <v>1045</v>
      </c>
      <c r="I791" s="27">
        <v>8.6</v>
      </c>
      <c r="J791" s="54">
        <v>4.9000000000000004</v>
      </c>
      <c r="K791" s="51">
        <v>0.56976744186046513</v>
      </c>
      <c r="L791" s="27">
        <v>6</v>
      </c>
      <c r="M791" s="27">
        <v>21.2</v>
      </c>
      <c r="N791" s="24">
        <v>9.4700000000000006</v>
      </c>
      <c r="O791" s="988">
        <v>1.0665736467735356</v>
      </c>
      <c r="P791" s="27" t="s">
        <v>811</v>
      </c>
      <c r="Q791" s="27" t="s">
        <v>811</v>
      </c>
      <c r="R791" s="54" t="s">
        <v>811</v>
      </c>
      <c r="S791" s="27" t="s">
        <v>811</v>
      </c>
      <c r="T791" s="54" t="s">
        <v>811</v>
      </c>
      <c r="U791" s="27" t="s">
        <v>811</v>
      </c>
      <c r="V791" s="27" t="s">
        <v>811</v>
      </c>
      <c r="W791" s="27" t="s">
        <v>811</v>
      </c>
      <c r="X791" s="990"/>
    </row>
    <row r="792" spans="1:24" ht="15.6">
      <c r="A792" s="649" t="s">
        <v>1623</v>
      </c>
      <c r="B792" s="55">
        <v>44392</v>
      </c>
      <c r="C792" t="s">
        <v>1752</v>
      </c>
      <c r="D792" s="50">
        <v>0.29166666666666669</v>
      </c>
      <c r="E792" s="27" t="s">
        <v>1753</v>
      </c>
      <c r="F792" s="27">
        <v>0</v>
      </c>
      <c r="G792" s="27" t="s">
        <v>714</v>
      </c>
      <c r="H792" s="27" t="s">
        <v>1045</v>
      </c>
      <c r="I792" s="27">
        <v>8.6</v>
      </c>
      <c r="J792" s="54">
        <v>4.9000000000000004</v>
      </c>
      <c r="K792" s="51">
        <v>0.56976744186046513</v>
      </c>
      <c r="L792" s="27">
        <v>8</v>
      </c>
      <c r="M792" s="27">
        <v>19.600000000000001</v>
      </c>
      <c r="N792" s="24">
        <v>5.17</v>
      </c>
      <c r="O792" s="988">
        <v>0.56418114913705164</v>
      </c>
      <c r="P792" s="22">
        <v>6.03</v>
      </c>
      <c r="Q792" s="23">
        <v>19.100000000000001</v>
      </c>
      <c r="R792" s="68">
        <v>0.73530918416591484</v>
      </c>
      <c r="S792" s="24">
        <v>55.894373520000002</v>
      </c>
      <c r="T792" s="68">
        <v>55.541428571428582</v>
      </c>
      <c r="U792" s="24">
        <v>79.563149553571407</v>
      </c>
      <c r="V792" s="989">
        <v>0.41109953002511246</v>
      </c>
      <c r="W792" s="24">
        <v>135.10457812499999</v>
      </c>
      <c r="X792" s="990"/>
    </row>
    <row r="793" spans="1:24" ht="15.6">
      <c r="A793" s="649" t="s">
        <v>1623</v>
      </c>
      <c r="B793" s="55">
        <v>44406</v>
      </c>
      <c r="C793" t="s">
        <v>1752</v>
      </c>
      <c r="D793" s="50">
        <v>0.33333333333333331</v>
      </c>
      <c r="E793" s="27" t="s">
        <v>1045</v>
      </c>
      <c r="F793" s="27">
        <v>0</v>
      </c>
      <c r="G793" s="27" t="s">
        <v>714</v>
      </c>
      <c r="H793" s="27" t="s">
        <v>1045</v>
      </c>
      <c r="I793" s="27">
        <v>8.4</v>
      </c>
      <c r="J793" s="54">
        <v>3.45</v>
      </c>
      <c r="K793" s="51">
        <v>0.4107142857142857</v>
      </c>
      <c r="L793" s="27">
        <v>0.5</v>
      </c>
      <c r="M793" s="27">
        <v>25.2</v>
      </c>
      <c r="N793" s="24">
        <v>8.2319253544227902</v>
      </c>
      <c r="O793" s="988">
        <v>1</v>
      </c>
      <c r="P793" s="22">
        <v>6.77</v>
      </c>
      <c r="Q793" s="23">
        <v>3.4</v>
      </c>
      <c r="R793" s="68">
        <v>0.48188114866055437</v>
      </c>
      <c r="S793" s="24">
        <v>33.356942474389271</v>
      </c>
      <c r="T793" s="68">
        <v>3.1571428571428575</v>
      </c>
      <c r="U793" s="24">
        <v>0.23143526785714202</v>
      </c>
      <c r="V793" s="991">
        <v>0.93170136283721006</v>
      </c>
      <c r="W793" s="24">
        <v>3.3885781249999996</v>
      </c>
      <c r="X793" s="990"/>
    </row>
    <row r="794" spans="1:24" ht="15.6">
      <c r="A794" s="649" t="s">
        <v>1623</v>
      </c>
      <c r="B794" s="55">
        <v>44406</v>
      </c>
      <c r="C794" t="s">
        <v>1752</v>
      </c>
      <c r="D794" s="50">
        <v>0.33333333333333331</v>
      </c>
      <c r="E794" s="27" t="s">
        <v>1045</v>
      </c>
      <c r="F794" s="27">
        <v>0</v>
      </c>
      <c r="G794" s="27" t="s">
        <v>714</v>
      </c>
      <c r="H794" s="27" t="s">
        <v>1045</v>
      </c>
      <c r="I794" s="27">
        <v>8.4</v>
      </c>
      <c r="J794" s="54">
        <v>3.45</v>
      </c>
      <c r="K794" s="51">
        <v>0.4107142857142857</v>
      </c>
      <c r="L794" s="27">
        <v>2</v>
      </c>
      <c r="M794" s="27">
        <v>25.3</v>
      </c>
      <c r="N794" s="24">
        <v>8.2168264798454942</v>
      </c>
      <c r="O794" s="988">
        <v>1</v>
      </c>
      <c r="P794" s="27" t="s">
        <v>811</v>
      </c>
      <c r="Q794" s="27" t="s">
        <v>811</v>
      </c>
      <c r="R794" s="54" t="s">
        <v>811</v>
      </c>
      <c r="S794" s="27" t="s">
        <v>811</v>
      </c>
      <c r="T794" s="54" t="s">
        <v>811</v>
      </c>
      <c r="U794" s="27" t="s">
        <v>811</v>
      </c>
      <c r="V794" s="27" t="s">
        <v>811</v>
      </c>
      <c r="W794" s="27" t="s">
        <v>811</v>
      </c>
      <c r="X794" s="990"/>
    </row>
    <row r="795" spans="1:24" ht="15.6">
      <c r="A795" s="649" t="s">
        <v>1623</v>
      </c>
      <c r="B795" s="55">
        <v>44406</v>
      </c>
      <c r="C795" t="s">
        <v>1752</v>
      </c>
      <c r="D795" s="50">
        <v>0.33333333333333331</v>
      </c>
      <c r="E795" s="27" t="s">
        <v>1045</v>
      </c>
      <c r="F795" s="27">
        <v>0</v>
      </c>
      <c r="G795" s="27" t="s">
        <v>714</v>
      </c>
      <c r="H795" s="27" t="s">
        <v>1045</v>
      </c>
      <c r="I795" s="27">
        <v>8.4</v>
      </c>
      <c r="J795" s="54">
        <v>3.45</v>
      </c>
      <c r="K795" s="51">
        <v>0.4107142857142857</v>
      </c>
      <c r="L795" s="27">
        <v>4</v>
      </c>
      <c r="M795" s="27">
        <v>25.2</v>
      </c>
      <c r="N795" s="24">
        <v>8.2319253544227902</v>
      </c>
      <c r="O795" s="988">
        <v>1</v>
      </c>
      <c r="P795" s="27" t="s">
        <v>811</v>
      </c>
      <c r="Q795" s="27" t="s">
        <v>811</v>
      </c>
      <c r="R795" s="54" t="s">
        <v>811</v>
      </c>
      <c r="S795" s="27" t="s">
        <v>811</v>
      </c>
      <c r="T795" s="54" t="s">
        <v>811</v>
      </c>
      <c r="U795" s="27" t="s">
        <v>811</v>
      </c>
      <c r="V795" s="27" t="s">
        <v>811</v>
      </c>
      <c r="W795" s="27" t="s">
        <v>811</v>
      </c>
      <c r="X795" s="990"/>
    </row>
    <row r="796" spans="1:24" ht="15.6">
      <c r="A796" s="649" t="s">
        <v>1623</v>
      </c>
      <c r="B796" s="55">
        <v>44406</v>
      </c>
      <c r="C796" t="s">
        <v>1752</v>
      </c>
      <c r="D796" s="50">
        <v>0.33333333333333331</v>
      </c>
      <c r="E796" s="27" t="s">
        <v>1045</v>
      </c>
      <c r="F796" s="27">
        <v>0</v>
      </c>
      <c r="G796" s="27" t="s">
        <v>714</v>
      </c>
      <c r="H796" s="27" t="s">
        <v>1045</v>
      </c>
      <c r="I796" s="27">
        <v>8.4</v>
      </c>
      <c r="J796" s="54">
        <v>3.45</v>
      </c>
      <c r="K796" s="51">
        <v>0.4107142857142857</v>
      </c>
      <c r="L796" s="27">
        <v>6</v>
      </c>
      <c r="M796" s="27">
        <v>22.7</v>
      </c>
      <c r="N796" s="24">
        <v>8.6259844814912334</v>
      </c>
      <c r="O796" s="988">
        <v>1</v>
      </c>
      <c r="P796" s="27" t="s">
        <v>811</v>
      </c>
      <c r="Q796" s="27" t="s">
        <v>811</v>
      </c>
      <c r="R796" s="54" t="s">
        <v>811</v>
      </c>
      <c r="S796" s="27" t="s">
        <v>811</v>
      </c>
      <c r="T796" s="54" t="s">
        <v>811</v>
      </c>
      <c r="U796" s="27" t="s">
        <v>811</v>
      </c>
      <c r="V796" s="27" t="s">
        <v>811</v>
      </c>
      <c r="W796" s="27" t="s">
        <v>811</v>
      </c>
      <c r="X796" s="990"/>
    </row>
    <row r="797" spans="1:24" ht="15.6">
      <c r="A797" s="649" t="s">
        <v>1623</v>
      </c>
      <c r="B797" s="55">
        <v>44406</v>
      </c>
      <c r="C797" t="s">
        <v>1752</v>
      </c>
      <c r="D797" s="50">
        <v>0.33333333333333331</v>
      </c>
      <c r="E797" s="27" t="s">
        <v>1045</v>
      </c>
      <c r="F797" s="27">
        <v>0</v>
      </c>
      <c r="G797" s="27" t="s">
        <v>714</v>
      </c>
      <c r="H797" s="27" t="s">
        <v>1045</v>
      </c>
      <c r="I797" s="27">
        <v>8.4</v>
      </c>
      <c r="J797" s="54">
        <v>3.45</v>
      </c>
      <c r="K797" s="51">
        <v>0.4107142857142857</v>
      </c>
      <c r="L797" s="27">
        <v>8</v>
      </c>
      <c r="M797" s="27">
        <v>19.8</v>
      </c>
      <c r="N797" s="24">
        <v>9.1272260743961198</v>
      </c>
      <c r="O797" s="988">
        <v>1</v>
      </c>
      <c r="P797" s="22">
        <v>6.36</v>
      </c>
      <c r="Q797" s="23">
        <v>11.399999999999999</v>
      </c>
      <c r="R797" s="68">
        <v>2.1390812630281162</v>
      </c>
      <c r="S797" s="24">
        <v>56.367186761229306</v>
      </c>
      <c r="T797" s="68">
        <v>55.541428571428582</v>
      </c>
      <c r="U797" s="24">
        <v>79.563149553571407</v>
      </c>
      <c r="V797" s="991">
        <v>0.41109953002511246</v>
      </c>
      <c r="W797" s="24">
        <v>135.10457812499999</v>
      </c>
      <c r="X797" s="990"/>
    </row>
    <row r="798" spans="1:24" ht="15.6">
      <c r="A798" s="649" t="s">
        <v>1623</v>
      </c>
      <c r="B798" s="55">
        <v>44434</v>
      </c>
      <c r="C798" t="s">
        <v>1752</v>
      </c>
      <c r="D798" s="50">
        <v>0.29166666666666669</v>
      </c>
      <c r="E798" s="27" t="s">
        <v>1047</v>
      </c>
      <c r="F798" s="27">
        <v>1</v>
      </c>
      <c r="G798" s="27" t="s">
        <v>815</v>
      </c>
      <c r="H798" s="27" t="s">
        <v>1237</v>
      </c>
      <c r="I798" s="27">
        <v>8.5</v>
      </c>
      <c r="J798" s="54">
        <v>3.4</v>
      </c>
      <c r="K798" s="51">
        <v>0.39999999999999997</v>
      </c>
      <c r="L798" s="27">
        <v>0.5</v>
      </c>
      <c r="M798" s="27">
        <v>28.3</v>
      </c>
      <c r="N798" s="24">
        <v>7.7853453657517946</v>
      </c>
      <c r="O798" s="988">
        <v>1</v>
      </c>
      <c r="P798" s="22">
        <v>6.87</v>
      </c>
      <c r="Q798" s="23">
        <v>21.500000000000004</v>
      </c>
      <c r="R798" s="655">
        <v>0.42466666666666675</v>
      </c>
      <c r="S798" s="24">
        <v>42.182789598108741</v>
      </c>
      <c r="T798" s="68">
        <v>3.3514285714285719</v>
      </c>
      <c r="U798" s="24">
        <v>1.8290178571428388E-2</v>
      </c>
      <c r="V798" s="989">
        <v>0.99457219431994781</v>
      </c>
      <c r="W798" s="24">
        <v>3.3697187500000001</v>
      </c>
      <c r="X798" s="990"/>
    </row>
    <row r="799" spans="1:24" ht="15.6">
      <c r="A799" s="649" t="s">
        <v>1623</v>
      </c>
      <c r="B799" s="55">
        <v>44434</v>
      </c>
      <c r="C799" t="s">
        <v>1752</v>
      </c>
      <c r="D799" s="50">
        <v>0.29166666666666669</v>
      </c>
      <c r="E799" s="27" t="s">
        <v>1047</v>
      </c>
      <c r="F799" s="27">
        <v>1</v>
      </c>
      <c r="G799" s="27" t="s">
        <v>815</v>
      </c>
      <c r="H799" s="27" t="s">
        <v>1237</v>
      </c>
      <c r="I799" s="27">
        <v>8.5</v>
      </c>
      <c r="J799" s="54">
        <v>3.4</v>
      </c>
      <c r="K799" s="51">
        <v>0.39999999999999997</v>
      </c>
      <c r="L799" s="27">
        <v>2</v>
      </c>
      <c r="M799" s="27">
        <v>27.2</v>
      </c>
      <c r="N799" s="24">
        <v>7.938896409666401</v>
      </c>
      <c r="O799" s="988">
        <v>1</v>
      </c>
      <c r="P799" s="27" t="s">
        <v>811</v>
      </c>
      <c r="Q799" s="27" t="s">
        <v>811</v>
      </c>
      <c r="R799" s="54" t="s">
        <v>811</v>
      </c>
      <c r="S799" s="27" t="s">
        <v>811</v>
      </c>
      <c r="T799" s="54" t="s">
        <v>811</v>
      </c>
      <c r="U799" s="27" t="s">
        <v>811</v>
      </c>
      <c r="V799" s="27" t="s">
        <v>811</v>
      </c>
      <c r="W799" s="27" t="s">
        <v>811</v>
      </c>
      <c r="X799" s="990"/>
    </row>
    <row r="800" spans="1:24" ht="15.6">
      <c r="A800" s="649" t="s">
        <v>1623</v>
      </c>
      <c r="B800" s="55">
        <v>44434</v>
      </c>
      <c r="C800" t="s">
        <v>1752</v>
      </c>
      <c r="D800" s="50">
        <v>0.29166666666666669</v>
      </c>
      <c r="E800" s="27" t="s">
        <v>1047</v>
      </c>
      <c r="F800" s="27">
        <v>1</v>
      </c>
      <c r="G800" s="27" t="s">
        <v>815</v>
      </c>
      <c r="H800" s="27" t="s">
        <v>1237</v>
      </c>
      <c r="I800" s="27">
        <v>8.5</v>
      </c>
      <c r="J800" s="54">
        <v>3.4</v>
      </c>
      <c r="K800" s="51">
        <v>0.39999999999999997</v>
      </c>
      <c r="L800" s="27">
        <v>4</v>
      </c>
      <c r="M800" s="27">
        <v>26.7</v>
      </c>
      <c r="N800" s="24">
        <v>8.0104310210545897</v>
      </c>
      <c r="O800" s="988">
        <v>1</v>
      </c>
      <c r="P800" s="27" t="s">
        <v>811</v>
      </c>
      <c r="Q800" s="27" t="s">
        <v>811</v>
      </c>
      <c r="R800" s="54" t="s">
        <v>811</v>
      </c>
      <c r="S800" s="27" t="s">
        <v>811</v>
      </c>
      <c r="T800" s="54" t="s">
        <v>811</v>
      </c>
      <c r="U800" s="27" t="s">
        <v>811</v>
      </c>
      <c r="V800" s="27" t="s">
        <v>811</v>
      </c>
      <c r="W800" s="27" t="s">
        <v>811</v>
      </c>
      <c r="X800" s="990"/>
    </row>
    <row r="801" spans="1:24" ht="15.6">
      <c r="A801" s="649" t="s">
        <v>1623</v>
      </c>
      <c r="B801" s="55">
        <v>44434</v>
      </c>
      <c r="C801" t="s">
        <v>1752</v>
      </c>
      <c r="D801" s="50">
        <v>0.29166666666666669</v>
      </c>
      <c r="E801" s="27" t="s">
        <v>1047</v>
      </c>
      <c r="F801" s="27">
        <v>1</v>
      </c>
      <c r="G801" s="27" t="s">
        <v>815</v>
      </c>
      <c r="H801" s="27" t="s">
        <v>1237</v>
      </c>
      <c r="I801" s="27">
        <v>8.5</v>
      </c>
      <c r="J801" s="54">
        <v>3.4</v>
      </c>
      <c r="K801" s="51">
        <v>0.39999999999999997</v>
      </c>
      <c r="L801" s="27">
        <v>6</v>
      </c>
      <c r="M801" s="27">
        <v>24.4</v>
      </c>
      <c r="N801" s="24">
        <v>8.3544980867268439</v>
      </c>
      <c r="O801" s="988">
        <v>1</v>
      </c>
      <c r="P801" s="27" t="s">
        <v>811</v>
      </c>
      <c r="Q801" s="27" t="s">
        <v>811</v>
      </c>
      <c r="R801" s="54" t="s">
        <v>811</v>
      </c>
      <c r="S801" s="27" t="s">
        <v>811</v>
      </c>
      <c r="T801" s="54" t="s">
        <v>811</v>
      </c>
      <c r="U801" s="27" t="s">
        <v>811</v>
      </c>
      <c r="V801" s="27" t="s">
        <v>811</v>
      </c>
      <c r="W801" s="27" t="s">
        <v>811</v>
      </c>
      <c r="X801" s="990"/>
    </row>
    <row r="802" spans="1:24" ht="15.6">
      <c r="A802" s="649" t="s">
        <v>1623</v>
      </c>
      <c r="B802" s="55">
        <v>44434</v>
      </c>
      <c r="C802" t="s">
        <v>1752</v>
      </c>
      <c r="D802" s="50">
        <v>0.29166666666666669</v>
      </c>
      <c r="E802" s="27" t="s">
        <v>1047</v>
      </c>
      <c r="F802" s="27">
        <v>1</v>
      </c>
      <c r="G802" s="27" t="s">
        <v>815</v>
      </c>
      <c r="H802" s="27" t="s">
        <v>1237</v>
      </c>
      <c r="I802" s="27">
        <v>8.5</v>
      </c>
      <c r="J802" s="54">
        <v>3.4</v>
      </c>
      <c r="K802" s="51">
        <v>0.39999999999999997</v>
      </c>
      <c r="L802" s="27">
        <v>8</v>
      </c>
      <c r="M802" s="27">
        <v>22.7</v>
      </c>
      <c r="N802" s="24">
        <v>8.6259844814912334</v>
      </c>
      <c r="O802" s="988">
        <v>1</v>
      </c>
      <c r="P802" s="22">
        <v>6.34</v>
      </c>
      <c r="Q802" s="23">
        <v>64.400000000000006</v>
      </c>
      <c r="R802" s="655">
        <v>0.80013665408380619</v>
      </c>
      <c r="S802" s="24">
        <v>99.550795902285245</v>
      </c>
      <c r="T802" s="68">
        <v>6.4276190476190491</v>
      </c>
      <c r="U802" s="24">
        <v>6.5612663690476207</v>
      </c>
      <c r="V802" s="989">
        <v>0.49485531986997588</v>
      </c>
      <c r="W802" s="24">
        <v>12.988885416666669</v>
      </c>
      <c r="X802" s="990"/>
    </row>
    <row r="803" spans="1:24" ht="15.6">
      <c r="A803" s="649" t="s">
        <v>1623</v>
      </c>
      <c r="B803" s="55">
        <v>44458</v>
      </c>
      <c r="C803" t="s">
        <v>1752</v>
      </c>
      <c r="D803" s="50">
        <v>0.38541666666666669</v>
      </c>
      <c r="E803" s="27" t="s">
        <v>1045</v>
      </c>
      <c r="F803" s="27">
        <v>2</v>
      </c>
      <c r="G803" s="27" t="s">
        <v>1007</v>
      </c>
      <c r="H803" s="27" t="s">
        <v>1673</v>
      </c>
      <c r="I803" s="27">
        <v>8.6</v>
      </c>
      <c r="J803" s="54">
        <v>3.55</v>
      </c>
      <c r="K803" s="51">
        <v>0.41279069767441862</v>
      </c>
      <c r="L803" s="27">
        <v>0.5</v>
      </c>
      <c r="M803" s="27">
        <v>23.8</v>
      </c>
      <c r="N803" s="24">
        <v>7.8650000000000002</v>
      </c>
      <c r="O803" s="988">
        <v>0.93092757327115305</v>
      </c>
      <c r="P803" s="27" t="s">
        <v>811</v>
      </c>
      <c r="Q803" s="27" t="s">
        <v>811</v>
      </c>
      <c r="R803" s="54" t="s">
        <v>811</v>
      </c>
      <c r="S803" s="27" t="s">
        <v>811</v>
      </c>
      <c r="T803" s="54" t="s">
        <v>811</v>
      </c>
      <c r="U803" s="27" t="s">
        <v>811</v>
      </c>
      <c r="V803" s="27" t="s">
        <v>811</v>
      </c>
      <c r="W803" s="27" t="s">
        <v>811</v>
      </c>
      <c r="X803" s="990"/>
    </row>
    <row r="804" spans="1:24" ht="15.6">
      <c r="A804" s="649" t="s">
        <v>1623</v>
      </c>
      <c r="B804" s="55">
        <v>44458</v>
      </c>
      <c r="C804" t="s">
        <v>1752</v>
      </c>
      <c r="D804" s="50">
        <v>0.38541666666666669</v>
      </c>
      <c r="E804" s="27" t="s">
        <v>1045</v>
      </c>
      <c r="F804" s="27">
        <v>2</v>
      </c>
      <c r="G804" s="27" t="s">
        <v>1007</v>
      </c>
      <c r="H804" s="27" t="s">
        <v>1673</v>
      </c>
      <c r="I804" s="27">
        <v>8.6</v>
      </c>
      <c r="J804" s="54">
        <v>3.55</v>
      </c>
      <c r="K804" s="51">
        <v>0.41279069767441862</v>
      </c>
      <c r="L804" s="27">
        <v>2</v>
      </c>
      <c r="M804" s="27">
        <v>23.8</v>
      </c>
      <c r="N804" s="24">
        <v>7.97</v>
      </c>
      <c r="O804" s="988">
        <v>0.94335572269181045</v>
      </c>
      <c r="P804" s="27" t="s">
        <v>811</v>
      </c>
      <c r="Q804" s="27" t="s">
        <v>811</v>
      </c>
      <c r="R804" s="54" t="s">
        <v>811</v>
      </c>
      <c r="S804" s="27" t="s">
        <v>811</v>
      </c>
      <c r="T804" s="54" t="s">
        <v>811</v>
      </c>
      <c r="U804" s="27" t="s">
        <v>811</v>
      </c>
      <c r="V804" s="27" t="s">
        <v>811</v>
      </c>
      <c r="W804" s="27" t="s">
        <v>811</v>
      </c>
      <c r="X804" s="990"/>
    </row>
    <row r="805" spans="1:24" ht="15.6">
      <c r="A805" s="649" t="s">
        <v>1623</v>
      </c>
      <c r="B805" s="55">
        <v>44458</v>
      </c>
      <c r="C805" t="s">
        <v>1752</v>
      </c>
      <c r="D805" s="50">
        <v>0.38541666666666669</v>
      </c>
      <c r="E805" s="27" t="s">
        <v>1045</v>
      </c>
      <c r="F805" s="27">
        <v>2</v>
      </c>
      <c r="G805" s="27" t="s">
        <v>1007</v>
      </c>
      <c r="H805" s="27" t="s">
        <v>1673</v>
      </c>
      <c r="I805" s="27">
        <v>8.6</v>
      </c>
      <c r="J805" s="54">
        <v>3.55</v>
      </c>
      <c r="K805" s="51">
        <v>0.41279069767441862</v>
      </c>
      <c r="L805" s="27">
        <v>4</v>
      </c>
      <c r="M805" s="27">
        <v>23.8</v>
      </c>
      <c r="N805" s="24">
        <v>7.8849999999999998</v>
      </c>
      <c r="O805" s="988">
        <v>0.93329483982746864</v>
      </c>
      <c r="P805" s="27" t="s">
        <v>811</v>
      </c>
      <c r="Q805" s="27" t="s">
        <v>811</v>
      </c>
      <c r="R805" s="54" t="s">
        <v>811</v>
      </c>
      <c r="S805" s="27" t="s">
        <v>811</v>
      </c>
      <c r="T805" s="54" t="s">
        <v>811</v>
      </c>
      <c r="U805" s="27" t="s">
        <v>811</v>
      </c>
      <c r="V805" s="27" t="s">
        <v>811</v>
      </c>
      <c r="W805" s="27" t="s">
        <v>811</v>
      </c>
      <c r="X805" s="990"/>
    </row>
    <row r="806" spans="1:24" ht="15.6">
      <c r="A806" s="649" t="s">
        <v>1623</v>
      </c>
      <c r="B806" s="55">
        <v>44458</v>
      </c>
      <c r="C806" t="s">
        <v>1752</v>
      </c>
      <c r="D806" s="50">
        <v>0.38541666666666669</v>
      </c>
      <c r="E806" s="27" t="s">
        <v>1045</v>
      </c>
      <c r="F806" s="27">
        <v>2</v>
      </c>
      <c r="G806" s="27" t="s">
        <v>1007</v>
      </c>
      <c r="H806" s="27" t="s">
        <v>1673</v>
      </c>
      <c r="I806" s="27">
        <v>8.6</v>
      </c>
      <c r="J806" s="54">
        <v>3.55</v>
      </c>
      <c r="K806" s="51">
        <v>0.41279069767441862</v>
      </c>
      <c r="L806" s="27">
        <v>6</v>
      </c>
      <c r="M806" s="27">
        <v>23.5</v>
      </c>
      <c r="N806" s="24">
        <v>5.7549999999999999</v>
      </c>
      <c r="O806" s="988">
        <v>0.67735348150915387</v>
      </c>
      <c r="P806" s="27" t="s">
        <v>811</v>
      </c>
      <c r="Q806" s="27" t="s">
        <v>811</v>
      </c>
      <c r="R806" s="54" t="s">
        <v>811</v>
      </c>
      <c r="S806" s="27" t="s">
        <v>811</v>
      </c>
      <c r="T806" s="54" t="s">
        <v>811</v>
      </c>
      <c r="U806" s="27" t="s">
        <v>811</v>
      </c>
      <c r="V806" s="27" t="s">
        <v>811</v>
      </c>
      <c r="W806" s="27" t="s">
        <v>811</v>
      </c>
      <c r="X806" s="990"/>
    </row>
    <row r="807" spans="1:24" ht="15.6">
      <c r="A807" s="649" t="s">
        <v>1623</v>
      </c>
      <c r="B807" s="55">
        <v>44458</v>
      </c>
      <c r="C807" t="s">
        <v>1752</v>
      </c>
      <c r="D807" s="50">
        <v>0.38541666666666669</v>
      </c>
      <c r="E807" s="27" t="s">
        <v>1045</v>
      </c>
      <c r="F807" s="27">
        <v>2</v>
      </c>
      <c r="G807" s="27" t="s">
        <v>1007</v>
      </c>
      <c r="H807" s="27" t="s">
        <v>1673</v>
      </c>
      <c r="I807" s="27">
        <v>8.6</v>
      </c>
      <c r="J807" s="54">
        <v>3.55</v>
      </c>
      <c r="K807" s="51">
        <v>0.41279069767441862</v>
      </c>
      <c r="L807" s="27">
        <v>8</v>
      </c>
      <c r="M807" s="27">
        <v>23.2</v>
      </c>
      <c r="N807" s="24">
        <v>4.07</v>
      </c>
      <c r="O807" s="988">
        <v>0.47632847762372943</v>
      </c>
      <c r="P807" s="27" t="s">
        <v>811</v>
      </c>
      <c r="Q807" s="27" t="s">
        <v>811</v>
      </c>
      <c r="R807" s="54" t="s">
        <v>811</v>
      </c>
      <c r="S807" s="27" t="s">
        <v>811</v>
      </c>
      <c r="T807" s="54" t="s">
        <v>811</v>
      </c>
      <c r="U807" s="27" t="s">
        <v>811</v>
      </c>
      <c r="V807" s="27" t="s">
        <v>811</v>
      </c>
      <c r="W807" s="27" t="s">
        <v>811</v>
      </c>
      <c r="X807" s="990"/>
    </row>
    <row r="808" spans="1:24" ht="15.6">
      <c r="A808" s="649" t="s">
        <v>1542</v>
      </c>
      <c r="B808" s="55">
        <v>44392</v>
      </c>
      <c r="C808" t="s">
        <v>1754</v>
      </c>
      <c r="D808" s="50">
        <v>0.3125</v>
      </c>
      <c r="E808" s="27" t="s">
        <v>1755</v>
      </c>
      <c r="F808" s="27">
        <v>1</v>
      </c>
      <c r="G808" s="27" t="s">
        <v>1656</v>
      </c>
      <c r="H808" s="27" t="s">
        <v>1045</v>
      </c>
      <c r="I808" s="27">
        <v>5.5</v>
      </c>
      <c r="J808" s="54">
        <v>4.5</v>
      </c>
      <c r="K808" s="51">
        <v>0.81818181818181823</v>
      </c>
      <c r="L808" s="27">
        <v>0.5</v>
      </c>
      <c r="M808" s="27">
        <v>24.4</v>
      </c>
      <c r="N808" s="24">
        <v>6.97</v>
      </c>
      <c r="O808" s="988">
        <v>0.83428111750645362</v>
      </c>
      <c r="P808" s="22">
        <v>5.04</v>
      </c>
      <c r="Q808" s="23">
        <v>2.5</v>
      </c>
      <c r="R808" s="68">
        <v>0.80215547363554363</v>
      </c>
      <c r="S808" s="24">
        <v>41.552371946414496</v>
      </c>
      <c r="T808" s="68">
        <v>14.419642857142858</v>
      </c>
      <c r="U808" s="24">
        <v>2.1056852678571398</v>
      </c>
      <c r="V808" s="989">
        <v>0.87257830816251092</v>
      </c>
      <c r="W808" s="24">
        <v>16.525328124999998</v>
      </c>
      <c r="X808" s="990"/>
    </row>
    <row r="809" spans="1:24" ht="15.6">
      <c r="A809" s="649" t="s">
        <v>1542</v>
      </c>
      <c r="B809" s="55">
        <v>44406</v>
      </c>
      <c r="C809" t="s">
        <v>1754</v>
      </c>
      <c r="D809" s="50">
        <v>0.33333333333333331</v>
      </c>
      <c r="E809" s="27" t="s">
        <v>1655</v>
      </c>
      <c r="F809" s="27">
        <v>0</v>
      </c>
      <c r="G809" s="27" t="s">
        <v>714</v>
      </c>
      <c r="H809" s="27" t="s">
        <v>1045</v>
      </c>
      <c r="I809" s="27">
        <v>1.4</v>
      </c>
      <c r="J809" s="54">
        <v>1.4</v>
      </c>
      <c r="K809" s="51">
        <v>1</v>
      </c>
      <c r="L809" s="27">
        <v>0.5</v>
      </c>
      <c r="M809" s="27">
        <v>25.4</v>
      </c>
      <c r="N809" s="24">
        <v>6.4550000000000001</v>
      </c>
      <c r="O809" s="988">
        <v>0.78702464264201588</v>
      </c>
      <c r="P809" s="22">
        <v>4.91</v>
      </c>
      <c r="Q809" s="23">
        <v>0.5</v>
      </c>
      <c r="R809" s="68">
        <v>0.86900176310517219</v>
      </c>
      <c r="S809" s="24">
        <v>48.80217494089834</v>
      </c>
      <c r="T809" s="68">
        <v>16.554761904761907</v>
      </c>
      <c r="U809" s="24">
        <v>4.494956845238093</v>
      </c>
      <c r="V809" s="989">
        <v>0.78646000459088827</v>
      </c>
      <c r="W809" s="24">
        <v>21.04971875</v>
      </c>
      <c r="X809" s="990"/>
    </row>
    <row r="810" spans="1:24" ht="15.6">
      <c r="A810" s="649" t="s">
        <v>1542</v>
      </c>
      <c r="B810" s="55">
        <v>44420</v>
      </c>
      <c r="C810" t="s">
        <v>1754</v>
      </c>
      <c r="D810" s="50">
        <v>0.33333333333333331</v>
      </c>
      <c r="E810" s="27" t="s">
        <v>1037</v>
      </c>
      <c r="F810" s="27">
        <v>1</v>
      </c>
      <c r="G810" s="27" t="s">
        <v>1656</v>
      </c>
      <c r="H810" s="27" t="s">
        <v>1673</v>
      </c>
      <c r="I810" s="27">
        <v>1.3</v>
      </c>
      <c r="J810" s="54">
        <v>1.2</v>
      </c>
      <c r="K810" s="51">
        <v>0.92307692307692302</v>
      </c>
      <c r="L810" s="27">
        <v>0.5</v>
      </c>
      <c r="M810" s="27">
        <v>26.6</v>
      </c>
      <c r="N810" s="24">
        <v>7.35</v>
      </c>
      <c r="O810" s="988">
        <v>0.91590242148377277</v>
      </c>
      <c r="P810" s="22">
        <v>4.5199999999999996</v>
      </c>
      <c r="Q810" s="23">
        <v>0.2</v>
      </c>
      <c r="R810" s="655">
        <v>0.80013665408380619</v>
      </c>
      <c r="S810" s="24">
        <v>61.095319148936156</v>
      </c>
      <c r="T810" s="68">
        <v>7.7997619047619056</v>
      </c>
      <c r="U810" s="24">
        <v>1.6729568452380932</v>
      </c>
      <c r="V810" s="989">
        <v>0.82339211271968848</v>
      </c>
      <c r="W810" s="24">
        <v>9.4727187499999985</v>
      </c>
      <c r="X810" s="990"/>
    </row>
    <row r="811" spans="1:24" ht="15.6">
      <c r="A811" s="649" t="s">
        <v>1542</v>
      </c>
      <c r="B811" s="55">
        <v>44434</v>
      </c>
      <c r="C811" t="s">
        <v>1754</v>
      </c>
      <c r="D811" s="50">
        <v>0.33333333333333331</v>
      </c>
      <c r="E811" s="27" t="s">
        <v>1047</v>
      </c>
      <c r="F811" s="27">
        <v>1</v>
      </c>
      <c r="G811" s="27" t="s">
        <v>815</v>
      </c>
      <c r="H811" s="27" t="s">
        <v>1114</v>
      </c>
      <c r="I811" s="27">
        <v>1.3</v>
      </c>
      <c r="J811" s="54">
        <v>1.3</v>
      </c>
      <c r="K811" s="51">
        <v>1</v>
      </c>
      <c r="L811" s="27">
        <v>0.5</v>
      </c>
      <c r="M811" s="27">
        <v>28.1</v>
      </c>
      <c r="N811" s="24">
        <v>10.545</v>
      </c>
      <c r="O811" s="988">
        <v>1.3496939731000497</v>
      </c>
      <c r="P811" s="22">
        <v>5.04</v>
      </c>
      <c r="Q811" s="23">
        <v>0.79999999999999982</v>
      </c>
      <c r="R811" s="54">
        <v>0.83</v>
      </c>
      <c r="S811" s="24">
        <v>90.409739952718667</v>
      </c>
      <c r="T811" s="68">
        <v>2.2383333333333337</v>
      </c>
      <c r="U811" s="24">
        <v>1.8765520833333338</v>
      </c>
      <c r="V811" s="989">
        <v>0.54396006369152639</v>
      </c>
      <c r="W811" s="24">
        <v>4.1148854166666675</v>
      </c>
      <c r="X811" s="990"/>
    </row>
    <row r="812" spans="1:24" ht="15.6">
      <c r="A812" s="649" t="s">
        <v>1542</v>
      </c>
      <c r="B812" s="55">
        <v>44434</v>
      </c>
      <c r="C812" t="s">
        <v>1754</v>
      </c>
      <c r="D812" s="50">
        <v>0.33333333333333331</v>
      </c>
      <c r="E812" s="27" t="s">
        <v>1047</v>
      </c>
      <c r="F812" s="27">
        <v>1</v>
      </c>
      <c r="G812" s="27" t="s">
        <v>815</v>
      </c>
      <c r="H812" s="27" t="s">
        <v>1114</v>
      </c>
      <c r="I812" s="27">
        <v>1.3</v>
      </c>
      <c r="J812" s="54">
        <v>1.3</v>
      </c>
      <c r="K812" s="51">
        <v>1</v>
      </c>
      <c r="L812" s="27">
        <v>1</v>
      </c>
      <c r="M812" s="23">
        <v>28</v>
      </c>
      <c r="N812" s="24">
        <v>10.545</v>
      </c>
      <c r="O812" s="988">
        <v>1.3473088402738438</v>
      </c>
      <c r="P812" s="27" t="s">
        <v>811</v>
      </c>
      <c r="Q812" s="27" t="s">
        <v>811</v>
      </c>
      <c r="R812" s="54" t="s">
        <v>811</v>
      </c>
      <c r="S812" s="27" t="s">
        <v>811</v>
      </c>
      <c r="T812" s="54" t="s">
        <v>811</v>
      </c>
      <c r="U812" s="27" t="s">
        <v>811</v>
      </c>
      <c r="V812" s="27" t="s">
        <v>811</v>
      </c>
      <c r="W812" s="27" t="s">
        <v>811</v>
      </c>
      <c r="X812" s="990"/>
    </row>
    <row r="813" spans="1:24" ht="15.6">
      <c r="A813" s="649" t="s">
        <v>1542</v>
      </c>
      <c r="B813" s="55">
        <v>44447</v>
      </c>
      <c r="C813" s="992" t="s">
        <v>1754</v>
      </c>
      <c r="D813" s="50">
        <v>0.35416666666666669</v>
      </c>
      <c r="E813" s="27" t="s">
        <v>1655</v>
      </c>
      <c r="F813" s="27">
        <v>4</v>
      </c>
      <c r="G813" s="27" t="s">
        <v>1659</v>
      </c>
      <c r="H813" s="27" t="s">
        <v>1045</v>
      </c>
      <c r="I813" s="27">
        <v>1.3</v>
      </c>
      <c r="J813" s="54">
        <v>1.3</v>
      </c>
      <c r="K813" s="51">
        <v>1</v>
      </c>
      <c r="L813" s="27">
        <v>0.5</v>
      </c>
      <c r="M813" s="27">
        <v>23.5</v>
      </c>
      <c r="N813" s="24">
        <v>7.58</v>
      </c>
      <c r="O813" s="988">
        <v>0.89215280448990208</v>
      </c>
      <c r="P813" s="27" t="s">
        <v>811</v>
      </c>
      <c r="Q813" s="27" t="s">
        <v>811</v>
      </c>
      <c r="R813" s="54" t="s">
        <v>811</v>
      </c>
      <c r="S813" s="27" t="s">
        <v>811</v>
      </c>
      <c r="T813" s="54" t="s">
        <v>811</v>
      </c>
      <c r="U813" s="27" t="s">
        <v>811</v>
      </c>
      <c r="V813" s="27" t="s">
        <v>811</v>
      </c>
      <c r="W813" s="27" t="s">
        <v>811</v>
      </c>
      <c r="X813" s="990"/>
    </row>
    <row r="814" spans="1:24" ht="15.6">
      <c r="A814" s="649" t="s">
        <v>1542</v>
      </c>
      <c r="B814" s="55">
        <v>44452</v>
      </c>
      <c r="C814" t="s">
        <v>1756</v>
      </c>
      <c r="D814" s="50">
        <v>0.4375</v>
      </c>
      <c r="E814" s="27" t="s">
        <v>1045</v>
      </c>
      <c r="F814" s="27">
        <v>1</v>
      </c>
      <c r="G814" s="27" t="s">
        <v>1659</v>
      </c>
      <c r="H814" s="27" t="s">
        <v>1673</v>
      </c>
      <c r="I814" s="27">
        <v>1.9</v>
      </c>
      <c r="J814" s="54">
        <v>0.55000000000000004</v>
      </c>
      <c r="K814" s="51">
        <v>0.28947368421052633</v>
      </c>
      <c r="L814" s="27">
        <v>0.5</v>
      </c>
      <c r="M814" s="27">
        <v>22.1</v>
      </c>
      <c r="N814" s="24">
        <v>7.625</v>
      </c>
      <c r="O814" s="988">
        <v>0.8738669816071154</v>
      </c>
      <c r="P814" s="27" t="s">
        <v>811</v>
      </c>
      <c r="Q814" s="27" t="s">
        <v>811</v>
      </c>
      <c r="R814" s="54" t="s">
        <v>811</v>
      </c>
      <c r="S814" s="27" t="s">
        <v>811</v>
      </c>
      <c r="T814" s="54" t="s">
        <v>811</v>
      </c>
      <c r="U814" s="27" t="s">
        <v>811</v>
      </c>
      <c r="V814" s="27" t="s">
        <v>811</v>
      </c>
      <c r="W814" s="27" t="s">
        <v>811</v>
      </c>
      <c r="X814" s="990"/>
    </row>
    <row r="815" spans="1:24" ht="15.6">
      <c r="A815" s="649" t="s">
        <v>1544</v>
      </c>
      <c r="B815" s="55">
        <v>44392</v>
      </c>
      <c r="C815" t="s">
        <v>1757</v>
      </c>
      <c r="D815" s="50">
        <v>0.29722222222222222</v>
      </c>
      <c r="E815" s="27" t="s">
        <v>1758</v>
      </c>
      <c r="F815" s="27">
        <v>1</v>
      </c>
      <c r="G815" s="27" t="s">
        <v>1659</v>
      </c>
      <c r="H815" s="27" t="s">
        <v>1045</v>
      </c>
      <c r="I815" s="27">
        <v>9.9499999999999993</v>
      </c>
      <c r="J815" s="54">
        <v>3.85</v>
      </c>
      <c r="K815" s="51">
        <v>0.38693467336683418</v>
      </c>
      <c r="L815" s="27">
        <v>0.5</v>
      </c>
      <c r="M815" s="27">
        <v>23.7</v>
      </c>
      <c r="N815" s="24">
        <v>8.59</v>
      </c>
      <c r="O815" s="988">
        <v>1.014835872864924</v>
      </c>
      <c r="P815" s="22">
        <v>6.55</v>
      </c>
      <c r="Q815" s="23">
        <v>14.9</v>
      </c>
      <c r="R815" s="68">
        <v>0.41304098456618943</v>
      </c>
      <c r="S815" s="24">
        <v>28.628810086682424</v>
      </c>
      <c r="T815" s="68">
        <v>2.4164285714285718</v>
      </c>
      <c r="U815" s="24">
        <v>0.36864955357142859</v>
      </c>
      <c r="V815" s="989">
        <v>0.86763403501600922</v>
      </c>
      <c r="W815" s="24">
        <v>2.7850781250000005</v>
      </c>
      <c r="X815" s="990"/>
    </row>
    <row r="816" spans="1:24" ht="15.6">
      <c r="A816" s="649" t="s">
        <v>1544</v>
      </c>
      <c r="B816" s="55">
        <v>44392</v>
      </c>
      <c r="C816" t="s">
        <v>1757</v>
      </c>
      <c r="D816" s="50">
        <v>0.29722222222222222</v>
      </c>
      <c r="E816" s="27" t="s">
        <v>1758</v>
      </c>
      <c r="F816" s="27">
        <v>1</v>
      </c>
      <c r="G816" s="27" t="s">
        <v>1659</v>
      </c>
      <c r="H816" s="27" t="s">
        <v>1045</v>
      </c>
      <c r="I816" s="27">
        <v>9.9499999999999993</v>
      </c>
      <c r="J816" s="54">
        <v>3.85</v>
      </c>
      <c r="K816" s="51">
        <v>0.38693467336683418</v>
      </c>
      <c r="L816" s="27">
        <v>2</v>
      </c>
      <c r="M816" s="27">
        <v>23.6</v>
      </c>
      <c r="N816" s="24">
        <v>8.6</v>
      </c>
      <c r="O816" s="988">
        <v>1.0141107590820508</v>
      </c>
      <c r="P816" s="27" t="s">
        <v>811</v>
      </c>
      <c r="Q816" s="27" t="s">
        <v>811</v>
      </c>
      <c r="R816" s="54" t="s">
        <v>811</v>
      </c>
      <c r="S816" s="27" t="s">
        <v>811</v>
      </c>
      <c r="T816" s="54" t="s">
        <v>811</v>
      </c>
      <c r="U816" s="27" t="s">
        <v>811</v>
      </c>
      <c r="V816" s="27" t="s">
        <v>811</v>
      </c>
      <c r="W816" s="27" t="s">
        <v>811</v>
      </c>
      <c r="X816" s="990"/>
    </row>
    <row r="817" spans="1:24" ht="15.6">
      <c r="A817" s="649" t="s">
        <v>1544</v>
      </c>
      <c r="B817" s="55">
        <v>44392</v>
      </c>
      <c r="C817" t="s">
        <v>1757</v>
      </c>
      <c r="D817" s="50">
        <v>0.29722222222222222</v>
      </c>
      <c r="E817" s="27" t="s">
        <v>1758</v>
      </c>
      <c r="F817" s="27">
        <v>1</v>
      </c>
      <c r="G817" s="27" t="s">
        <v>1659</v>
      </c>
      <c r="H817" s="27" t="s">
        <v>1045</v>
      </c>
      <c r="I817" s="27">
        <v>9.9499999999999993</v>
      </c>
      <c r="J817" s="54">
        <v>3.85</v>
      </c>
      <c r="K817" s="51">
        <v>0.38693467336683418</v>
      </c>
      <c r="L817" s="27">
        <v>4</v>
      </c>
      <c r="M817" s="27">
        <v>23.3</v>
      </c>
      <c r="N817" s="24">
        <v>8.3149999999999995</v>
      </c>
      <c r="O817" s="988">
        <v>0.97497818203251729</v>
      </c>
      <c r="P817" s="27" t="s">
        <v>811</v>
      </c>
      <c r="Q817" s="27" t="s">
        <v>811</v>
      </c>
      <c r="R817" s="54" t="s">
        <v>811</v>
      </c>
      <c r="S817" s="27" t="s">
        <v>811</v>
      </c>
      <c r="T817" s="54" t="s">
        <v>811</v>
      </c>
      <c r="U817" s="27" t="s">
        <v>811</v>
      </c>
      <c r="V817" s="27" t="s">
        <v>811</v>
      </c>
      <c r="W817" s="27" t="s">
        <v>811</v>
      </c>
      <c r="X817" s="990"/>
    </row>
    <row r="818" spans="1:24" ht="15.6">
      <c r="A818" s="649" t="s">
        <v>1544</v>
      </c>
      <c r="B818" s="55">
        <v>44392</v>
      </c>
      <c r="C818" t="s">
        <v>1757</v>
      </c>
      <c r="D818" s="50">
        <v>0.29722222222222222</v>
      </c>
      <c r="E818" s="27" t="s">
        <v>1758</v>
      </c>
      <c r="F818" s="27">
        <v>1</v>
      </c>
      <c r="G818" s="27" t="s">
        <v>1659</v>
      </c>
      <c r="H818" s="27" t="s">
        <v>1045</v>
      </c>
      <c r="I818" s="27">
        <v>9.9499999999999993</v>
      </c>
      <c r="J818" s="54">
        <v>3.85</v>
      </c>
      <c r="K818" s="51">
        <v>0.38693467336683418</v>
      </c>
      <c r="L818" s="27">
        <v>6</v>
      </c>
      <c r="M818" s="27">
        <v>21.8</v>
      </c>
      <c r="N818" s="24">
        <v>7.1050000000000004</v>
      </c>
      <c r="O818" s="988">
        <v>0.80957969533961804</v>
      </c>
      <c r="P818" s="27" t="s">
        <v>811</v>
      </c>
      <c r="Q818" s="27" t="s">
        <v>811</v>
      </c>
      <c r="R818" s="54" t="s">
        <v>811</v>
      </c>
      <c r="S818" s="27" t="s">
        <v>811</v>
      </c>
      <c r="T818" s="54" t="s">
        <v>811</v>
      </c>
      <c r="U818" s="27" t="s">
        <v>811</v>
      </c>
      <c r="V818" s="27" t="s">
        <v>811</v>
      </c>
      <c r="W818" s="27" t="s">
        <v>811</v>
      </c>
      <c r="X818" s="990"/>
    </row>
    <row r="819" spans="1:24" ht="15.6">
      <c r="A819" s="649" t="s">
        <v>1544</v>
      </c>
      <c r="B819" s="55">
        <v>44392</v>
      </c>
      <c r="C819" t="s">
        <v>1757</v>
      </c>
      <c r="D819" s="50">
        <v>0.29722222222222222</v>
      </c>
      <c r="E819" s="27" t="s">
        <v>1758</v>
      </c>
      <c r="F819" s="27">
        <v>1</v>
      </c>
      <c r="G819" s="27" t="s">
        <v>1659</v>
      </c>
      <c r="H819" s="27" t="s">
        <v>1045</v>
      </c>
      <c r="I819" s="27">
        <v>9.9499999999999993</v>
      </c>
      <c r="J819" s="54">
        <v>3.85</v>
      </c>
      <c r="K819" s="51">
        <v>0.38693467336683418</v>
      </c>
      <c r="L819" s="27">
        <v>8</v>
      </c>
      <c r="M819" s="27">
        <v>16.899999999999999</v>
      </c>
      <c r="N819" s="24">
        <v>3.8</v>
      </c>
      <c r="O819" s="988">
        <v>0.39242177467291611</v>
      </c>
      <c r="P819" s="22">
        <v>6.19</v>
      </c>
      <c r="Q819" s="23">
        <v>20.3</v>
      </c>
      <c r="R819" s="68">
        <v>0.5507213127549192</v>
      </c>
      <c r="S819" s="24">
        <v>32.726524822695026</v>
      </c>
      <c r="T819" s="68">
        <v>3.5882142857142862</v>
      </c>
      <c r="U819" s="24">
        <v>1.8871138392857141</v>
      </c>
      <c r="V819" s="989">
        <v>0.65534232904339151</v>
      </c>
      <c r="W819" s="24">
        <v>5.4753281250000008</v>
      </c>
      <c r="X819" s="990"/>
    </row>
    <row r="820" spans="1:24" ht="15.6">
      <c r="A820" s="649" t="s">
        <v>1544</v>
      </c>
      <c r="B820" s="55">
        <v>44392</v>
      </c>
      <c r="C820" t="s">
        <v>1757</v>
      </c>
      <c r="D820" s="50">
        <v>0.29722222222222222</v>
      </c>
      <c r="E820" s="27" t="s">
        <v>1758</v>
      </c>
      <c r="F820" s="27">
        <v>1</v>
      </c>
      <c r="G820" s="27" t="s">
        <v>1659</v>
      </c>
      <c r="H820" s="27" t="s">
        <v>1045</v>
      </c>
      <c r="I820" s="27">
        <v>9.9499999999999993</v>
      </c>
      <c r="J820" s="54">
        <v>3.85</v>
      </c>
      <c r="K820" s="51">
        <v>0.38693467336683418</v>
      </c>
      <c r="L820" s="27">
        <v>9</v>
      </c>
      <c r="M820" s="27">
        <v>15.9</v>
      </c>
      <c r="N820" s="24">
        <v>0.33500000000000002</v>
      </c>
      <c r="O820" s="988">
        <v>3.3873798842737508E-2</v>
      </c>
      <c r="P820" s="27" t="s">
        <v>811</v>
      </c>
      <c r="Q820" s="27" t="s">
        <v>811</v>
      </c>
      <c r="R820" s="54" t="s">
        <v>811</v>
      </c>
      <c r="S820" s="27" t="s">
        <v>811</v>
      </c>
      <c r="T820" s="54" t="s">
        <v>811</v>
      </c>
      <c r="U820" s="27" t="s">
        <v>811</v>
      </c>
      <c r="V820" s="27" t="s">
        <v>811</v>
      </c>
      <c r="W820" s="27" t="s">
        <v>811</v>
      </c>
      <c r="X820" s="990"/>
    </row>
    <row r="821" spans="1:24" ht="15.6">
      <c r="A821" s="649" t="s">
        <v>1544</v>
      </c>
      <c r="B821" s="55">
        <v>44406</v>
      </c>
      <c r="C821" t="s">
        <v>1757</v>
      </c>
      <c r="D821" s="50">
        <v>0.29166666666666669</v>
      </c>
      <c r="E821" s="27" t="s">
        <v>1045</v>
      </c>
      <c r="F821" s="27">
        <v>0</v>
      </c>
      <c r="G821" s="27" t="s">
        <v>714</v>
      </c>
      <c r="H821" s="27" t="s">
        <v>1045</v>
      </c>
      <c r="I821" s="27">
        <v>9.6</v>
      </c>
      <c r="J821" s="54">
        <v>4.3499999999999996</v>
      </c>
      <c r="K821" s="51">
        <v>0.453125</v>
      </c>
      <c r="L821" s="27">
        <v>0.5</v>
      </c>
      <c r="M821" s="27">
        <v>25.6</v>
      </c>
      <c r="N821" s="24">
        <v>7.415</v>
      </c>
      <c r="O821" s="988">
        <v>0.90738654636600014</v>
      </c>
      <c r="P821" s="22">
        <v>6.61</v>
      </c>
      <c r="Q821" s="23">
        <v>15.4</v>
      </c>
      <c r="R821" s="68">
        <v>0.37862090251900699</v>
      </c>
      <c r="S821" s="24">
        <v>33.98736012608353</v>
      </c>
      <c r="T821" s="68">
        <v>2.3435714285714289</v>
      </c>
      <c r="U821" s="24">
        <v>0.77681398809523838</v>
      </c>
      <c r="V821" s="989">
        <v>0.75105191046397557</v>
      </c>
      <c r="W821" s="24">
        <v>3.1203854166666671</v>
      </c>
      <c r="X821" s="990"/>
    </row>
    <row r="822" spans="1:24" ht="15.6">
      <c r="A822" s="649" t="s">
        <v>1544</v>
      </c>
      <c r="B822" s="55">
        <v>44406</v>
      </c>
      <c r="C822" t="s">
        <v>1757</v>
      </c>
      <c r="D822" s="50">
        <v>0.29166666666666669</v>
      </c>
      <c r="E822" s="27" t="s">
        <v>1045</v>
      </c>
      <c r="F822" s="27">
        <v>0</v>
      </c>
      <c r="G822" s="27" t="s">
        <v>714</v>
      </c>
      <c r="H822" s="27" t="s">
        <v>1045</v>
      </c>
      <c r="I822" s="27">
        <v>9.6</v>
      </c>
      <c r="J822" s="54">
        <v>4.3499999999999996</v>
      </c>
      <c r="K822" s="51">
        <v>0.453125</v>
      </c>
      <c r="L822" s="27">
        <v>2</v>
      </c>
      <c r="M822" s="27">
        <v>25.6</v>
      </c>
      <c r="N822" s="24">
        <v>7.7050000000000001</v>
      </c>
      <c r="O822" s="988">
        <v>0.94287435465273517</v>
      </c>
      <c r="P822" s="27" t="s">
        <v>811</v>
      </c>
      <c r="Q822" s="27" t="s">
        <v>811</v>
      </c>
      <c r="R822" s="54" t="s">
        <v>811</v>
      </c>
      <c r="S822" s="27" t="s">
        <v>811</v>
      </c>
      <c r="T822" s="54" t="s">
        <v>811</v>
      </c>
      <c r="U822" s="27" t="s">
        <v>811</v>
      </c>
      <c r="V822" s="27" t="s">
        <v>811</v>
      </c>
      <c r="W822" s="27" t="s">
        <v>811</v>
      </c>
      <c r="X822" s="990"/>
    </row>
    <row r="823" spans="1:24" ht="15.6">
      <c r="A823" s="649" t="s">
        <v>1544</v>
      </c>
      <c r="B823" s="55">
        <v>44406</v>
      </c>
      <c r="C823" t="s">
        <v>1757</v>
      </c>
      <c r="D823" s="50">
        <v>0.29166666666666669</v>
      </c>
      <c r="E823" s="27" t="s">
        <v>1045</v>
      </c>
      <c r="F823" s="27">
        <v>0</v>
      </c>
      <c r="G823" s="27" t="s">
        <v>714</v>
      </c>
      <c r="H823" s="27" t="s">
        <v>1045</v>
      </c>
      <c r="I823" s="27">
        <v>9.6</v>
      </c>
      <c r="J823" s="54">
        <v>4.3499999999999996</v>
      </c>
      <c r="K823" s="51">
        <v>0.453125</v>
      </c>
      <c r="L823" s="27">
        <v>4</v>
      </c>
      <c r="M823" s="27">
        <v>25.5</v>
      </c>
      <c r="N823" s="24">
        <v>7.53</v>
      </c>
      <c r="O823" s="988">
        <v>0.91977617855618643</v>
      </c>
      <c r="P823" s="27" t="s">
        <v>811</v>
      </c>
      <c r="Q823" s="27" t="s">
        <v>811</v>
      </c>
      <c r="R823" s="54" t="s">
        <v>811</v>
      </c>
      <c r="S823" s="27" t="s">
        <v>811</v>
      </c>
      <c r="T823" s="54" t="s">
        <v>811</v>
      </c>
      <c r="U823" s="27" t="s">
        <v>811</v>
      </c>
      <c r="V823" s="27" t="s">
        <v>811</v>
      </c>
      <c r="W823" s="27" t="s">
        <v>811</v>
      </c>
      <c r="X823" s="990"/>
    </row>
    <row r="824" spans="1:24" ht="15.6">
      <c r="A824" s="649" t="s">
        <v>1544</v>
      </c>
      <c r="B824" s="55">
        <v>44406</v>
      </c>
      <c r="C824" t="s">
        <v>1757</v>
      </c>
      <c r="D824" s="50">
        <v>0.29166666666666669</v>
      </c>
      <c r="E824" s="27" t="s">
        <v>1045</v>
      </c>
      <c r="F824" s="27">
        <v>0</v>
      </c>
      <c r="G824" s="27" t="s">
        <v>714</v>
      </c>
      <c r="H824" s="27" t="s">
        <v>1045</v>
      </c>
      <c r="I824" s="27">
        <v>9.6</v>
      </c>
      <c r="J824" s="54">
        <v>4.3499999999999996</v>
      </c>
      <c r="K824" s="51">
        <v>0.453125</v>
      </c>
      <c r="L824" s="27">
        <v>6</v>
      </c>
      <c r="M824" s="27">
        <v>22.4</v>
      </c>
      <c r="N824" s="24">
        <v>6.95</v>
      </c>
      <c r="O824" s="988">
        <v>0.80110389400038062</v>
      </c>
      <c r="P824" s="27" t="s">
        <v>811</v>
      </c>
      <c r="Q824" s="27" t="s">
        <v>811</v>
      </c>
      <c r="R824" s="54" t="s">
        <v>811</v>
      </c>
      <c r="S824" s="27" t="s">
        <v>811</v>
      </c>
      <c r="T824" s="54" t="s">
        <v>811</v>
      </c>
      <c r="U824" s="27" t="s">
        <v>811</v>
      </c>
      <c r="V824" s="27" t="s">
        <v>811</v>
      </c>
      <c r="W824" s="27" t="s">
        <v>811</v>
      </c>
      <c r="X824" s="990"/>
    </row>
    <row r="825" spans="1:24" ht="15.6">
      <c r="A825" s="649" t="s">
        <v>1544</v>
      </c>
      <c r="B825" s="55">
        <v>44406</v>
      </c>
      <c r="C825" t="s">
        <v>1757</v>
      </c>
      <c r="D825" s="50">
        <v>0.29166666666666669</v>
      </c>
      <c r="E825" s="27" t="s">
        <v>1045</v>
      </c>
      <c r="F825" s="27">
        <v>0</v>
      </c>
      <c r="G825" s="27" t="s">
        <v>714</v>
      </c>
      <c r="H825" s="27" t="s">
        <v>1045</v>
      </c>
      <c r="I825" s="27">
        <v>9.6</v>
      </c>
      <c r="J825" s="54">
        <v>4.3499999999999996</v>
      </c>
      <c r="K825" s="51">
        <v>0.453125</v>
      </c>
      <c r="L825" s="27">
        <v>8</v>
      </c>
      <c r="M825" s="27">
        <v>17.7</v>
      </c>
      <c r="N825" s="24">
        <v>1.675</v>
      </c>
      <c r="O825" s="988">
        <v>0.17587116233210243</v>
      </c>
      <c r="P825" s="27" t="s">
        <v>811</v>
      </c>
      <c r="Q825" s="27" t="s">
        <v>811</v>
      </c>
      <c r="R825" s="54" t="s">
        <v>811</v>
      </c>
      <c r="S825" s="27" t="s">
        <v>811</v>
      </c>
      <c r="T825" s="54" t="s">
        <v>811</v>
      </c>
      <c r="U825" s="27" t="s">
        <v>811</v>
      </c>
      <c r="V825" s="27" t="s">
        <v>811</v>
      </c>
      <c r="W825" s="27" t="s">
        <v>811</v>
      </c>
      <c r="X825" s="990"/>
    </row>
    <row r="826" spans="1:24" ht="15.6">
      <c r="A826" s="649" t="s">
        <v>1544</v>
      </c>
      <c r="B826" s="55">
        <v>44406</v>
      </c>
      <c r="C826" t="s">
        <v>1757</v>
      </c>
      <c r="D826" s="50">
        <v>0.29166666666666669</v>
      </c>
      <c r="E826" s="27" t="s">
        <v>1045</v>
      </c>
      <c r="F826" s="27">
        <v>0</v>
      </c>
      <c r="G826" s="27" t="s">
        <v>714</v>
      </c>
      <c r="H826" s="27" t="s">
        <v>1045</v>
      </c>
      <c r="I826" s="27">
        <v>9.6</v>
      </c>
      <c r="J826" s="54">
        <v>4.3499999999999996</v>
      </c>
      <c r="K826" s="51">
        <v>0.453125</v>
      </c>
      <c r="L826" s="27">
        <v>9</v>
      </c>
      <c r="M826" s="23">
        <v>16</v>
      </c>
      <c r="N826" s="24">
        <v>0.495</v>
      </c>
      <c r="O826" s="988">
        <v>5.0158707427451106E-2</v>
      </c>
      <c r="P826" s="22">
        <v>6.1</v>
      </c>
      <c r="Q826" s="23">
        <v>24.6</v>
      </c>
      <c r="R826" s="68">
        <v>0.5507213127549192</v>
      </c>
      <c r="S826" s="24">
        <v>38.085074862096128</v>
      </c>
      <c r="T826" s="68">
        <v>7.6257142857142881</v>
      </c>
      <c r="U826" s="24">
        <v>6.5191711309523805</v>
      </c>
      <c r="V826" s="989">
        <v>0.53911460298780822</v>
      </c>
      <c r="W826" s="24">
        <v>14.144885416666668</v>
      </c>
      <c r="X826" s="990"/>
    </row>
    <row r="827" spans="1:24" ht="15.6">
      <c r="A827" s="649" t="s">
        <v>1544</v>
      </c>
      <c r="B827" s="55">
        <v>44420</v>
      </c>
      <c r="C827" t="s">
        <v>1757</v>
      </c>
      <c r="D827" s="50">
        <v>0.29166666666666669</v>
      </c>
      <c r="E827" s="27" t="s">
        <v>1037</v>
      </c>
      <c r="F827" s="27">
        <v>2</v>
      </c>
      <c r="G827" s="27" t="s">
        <v>1656</v>
      </c>
      <c r="H827" s="27" t="s">
        <v>1045</v>
      </c>
      <c r="I827" s="27">
        <v>9.9</v>
      </c>
      <c r="J827" s="54">
        <v>4.5</v>
      </c>
      <c r="K827" s="51">
        <v>0.45454545454545453</v>
      </c>
      <c r="L827" s="27">
        <v>0.5</v>
      </c>
      <c r="M827" s="27">
        <v>25.7</v>
      </c>
      <c r="N827" s="24">
        <v>7.5049999999999999</v>
      </c>
      <c r="O827" s="988">
        <v>0.92007828950866732</v>
      </c>
      <c r="P827" s="27" t="s">
        <v>811</v>
      </c>
      <c r="Q827" s="27" t="s">
        <v>811</v>
      </c>
      <c r="R827" s="54" t="s">
        <v>811</v>
      </c>
      <c r="S827" s="27" t="s">
        <v>811</v>
      </c>
      <c r="T827" s="54" t="s">
        <v>811</v>
      </c>
      <c r="U827" s="27" t="s">
        <v>811</v>
      </c>
      <c r="V827" s="27" t="s">
        <v>811</v>
      </c>
      <c r="W827" s="27" t="s">
        <v>811</v>
      </c>
      <c r="X827" s="990"/>
    </row>
    <row r="828" spans="1:24" ht="15.6">
      <c r="A828" s="649" t="s">
        <v>1544</v>
      </c>
      <c r="B828" s="55">
        <v>44420</v>
      </c>
      <c r="C828" t="s">
        <v>1757</v>
      </c>
      <c r="D828" s="50">
        <v>0.29166666666666669</v>
      </c>
      <c r="E828" s="27" t="s">
        <v>1037</v>
      </c>
      <c r="F828" s="27">
        <v>2</v>
      </c>
      <c r="G828" s="27" t="s">
        <v>1656</v>
      </c>
      <c r="H828" s="27" t="s">
        <v>1045</v>
      </c>
      <c r="I828" s="27">
        <v>9.9</v>
      </c>
      <c r="J828" s="54">
        <v>4.5</v>
      </c>
      <c r="K828" s="51">
        <v>0.45454545454545453</v>
      </c>
      <c r="L828" s="27">
        <v>2</v>
      </c>
      <c r="M828" s="27">
        <v>25.7</v>
      </c>
      <c r="N828" s="24">
        <v>7.54</v>
      </c>
      <c r="O828" s="988">
        <v>0.92436912763429069</v>
      </c>
      <c r="P828" s="27" t="s">
        <v>811</v>
      </c>
      <c r="Q828" s="27" t="s">
        <v>811</v>
      </c>
      <c r="R828" s="54" t="s">
        <v>811</v>
      </c>
      <c r="S828" s="27" t="s">
        <v>811</v>
      </c>
      <c r="T828" s="54" t="s">
        <v>811</v>
      </c>
      <c r="U828" s="27" t="s">
        <v>811</v>
      </c>
      <c r="V828" s="27" t="s">
        <v>811</v>
      </c>
      <c r="W828" s="27" t="s">
        <v>811</v>
      </c>
      <c r="X828" s="990"/>
    </row>
    <row r="829" spans="1:24" ht="15.6">
      <c r="A829" s="649" t="s">
        <v>1544</v>
      </c>
      <c r="B829" s="55">
        <v>44420</v>
      </c>
      <c r="C829" t="s">
        <v>1757</v>
      </c>
      <c r="D829" s="50">
        <v>0.29166666666666669</v>
      </c>
      <c r="E829" s="27" t="s">
        <v>1037</v>
      </c>
      <c r="F829" s="27">
        <v>2</v>
      </c>
      <c r="G829" s="27" t="s">
        <v>1656</v>
      </c>
      <c r="H829" s="27" t="s">
        <v>1045</v>
      </c>
      <c r="I829" s="27">
        <v>9.9</v>
      </c>
      <c r="J829" s="54">
        <v>4.5</v>
      </c>
      <c r="K829" s="51">
        <v>0.45454545454545453</v>
      </c>
      <c r="L829" s="27">
        <v>4</v>
      </c>
      <c r="M829" s="27">
        <v>25.2</v>
      </c>
      <c r="N829" s="24">
        <v>7.46</v>
      </c>
      <c r="O829" s="988">
        <v>0.90622784814149759</v>
      </c>
      <c r="P829" s="27" t="s">
        <v>811</v>
      </c>
      <c r="Q829" s="27" t="s">
        <v>811</v>
      </c>
      <c r="R829" s="54" t="s">
        <v>811</v>
      </c>
      <c r="S829" s="27" t="s">
        <v>811</v>
      </c>
      <c r="T829" s="54" t="s">
        <v>811</v>
      </c>
      <c r="U829" s="27" t="s">
        <v>811</v>
      </c>
      <c r="V829" s="27" t="s">
        <v>811</v>
      </c>
      <c r="W829" s="27" t="s">
        <v>811</v>
      </c>
      <c r="X829" s="990"/>
    </row>
    <row r="830" spans="1:24" ht="15.6">
      <c r="A830" s="649" t="s">
        <v>1544</v>
      </c>
      <c r="B830" s="55">
        <v>44420</v>
      </c>
      <c r="C830" t="s">
        <v>1757</v>
      </c>
      <c r="D830" s="50">
        <v>0.29166666666666669</v>
      </c>
      <c r="E830" s="27" t="s">
        <v>1037</v>
      </c>
      <c r="F830" s="27">
        <v>2</v>
      </c>
      <c r="G830" s="27" t="s">
        <v>1656</v>
      </c>
      <c r="H830" s="27" t="s">
        <v>1045</v>
      </c>
      <c r="I830" s="27">
        <v>9.9</v>
      </c>
      <c r="J830" s="54">
        <v>4.5</v>
      </c>
      <c r="K830" s="51">
        <v>0.45454545454545453</v>
      </c>
      <c r="L830" s="27">
        <v>6</v>
      </c>
      <c r="M830" s="27">
        <v>23.4</v>
      </c>
      <c r="N830" s="24">
        <v>6.5049999999999999</v>
      </c>
      <c r="O830" s="988">
        <v>0.76418629277468508</v>
      </c>
      <c r="P830" s="27" t="s">
        <v>811</v>
      </c>
      <c r="Q830" s="27" t="s">
        <v>811</v>
      </c>
      <c r="R830" s="54" t="s">
        <v>811</v>
      </c>
      <c r="S830" s="27" t="s">
        <v>811</v>
      </c>
      <c r="T830" s="54" t="s">
        <v>811</v>
      </c>
      <c r="U830" s="27" t="s">
        <v>811</v>
      </c>
      <c r="V830" s="27" t="s">
        <v>811</v>
      </c>
      <c r="W830" s="27" t="s">
        <v>811</v>
      </c>
      <c r="X830" s="990"/>
    </row>
    <row r="831" spans="1:24" ht="15.6">
      <c r="A831" s="649" t="s">
        <v>1544</v>
      </c>
      <c r="B831" s="55">
        <v>44420</v>
      </c>
      <c r="C831" t="s">
        <v>1757</v>
      </c>
      <c r="D831" s="50">
        <v>0.29166666666666669</v>
      </c>
      <c r="E831" s="27" t="s">
        <v>1037</v>
      </c>
      <c r="F831" s="27">
        <v>2</v>
      </c>
      <c r="G831" s="27" t="s">
        <v>1656</v>
      </c>
      <c r="H831" s="27" t="s">
        <v>1045</v>
      </c>
      <c r="I831" s="27">
        <v>9.9</v>
      </c>
      <c r="J831" s="54">
        <v>4.5</v>
      </c>
      <c r="K831" s="51">
        <v>0.45454545454545453</v>
      </c>
      <c r="L831" s="27">
        <v>8</v>
      </c>
      <c r="M831" s="23">
        <v>17.899999999999999</v>
      </c>
      <c r="N831" s="24">
        <v>0.55000000000000004</v>
      </c>
      <c r="O831" s="988">
        <v>5.7986933372566773E-2</v>
      </c>
      <c r="P831" s="27" t="s">
        <v>811</v>
      </c>
      <c r="Q831" s="27" t="s">
        <v>811</v>
      </c>
      <c r="R831" s="54" t="s">
        <v>811</v>
      </c>
      <c r="S831" s="27" t="s">
        <v>811</v>
      </c>
      <c r="T831" s="54" t="s">
        <v>811</v>
      </c>
      <c r="U831" s="27" t="s">
        <v>811</v>
      </c>
      <c r="V831" s="27" t="s">
        <v>811</v>
      </c>
      <c r="W831" s="27" t="s">
        <v>811</v>
      </c>
      <c r="X831" s="990"/>
    </row>
    <row r="832" spans="1:24" ht="15.6">
      <c r="A832" s="649" t="s">
        <v>1544</v>
      </c>
      <c r="B832" s="55">
        <v>44420</v>
      </c>
      <c r="C832" t="s">
        <v>1757</v>
      </c>
      <c r="D832" s="50">
        <v>0.29166666666666669</v>
      </c>
      <c r="E832" s="27" t="s">
        <v>1037</v>
      </c>
      <c r="F832" s="27">
        <v>2</v>
      </c>
      <c r="G832" s="27" t="s">
        <v>1656</v>
      </c>
      <c r="H832" s="27" t="s">
        <v>1045</v>
      </c>
      <c r="I832" s="27">
        <v>9.9</v>
      </c>
      <c r="J832" s="54">
        <v>4.5</v>
      </c>
      <c r="K832" s="51">
        <v>0.45454545454545453</v>
      </c>
      <c r="L832" s="27">
        <v>9</v>
      </c>
      <c r="M832" s="23">
        <v>16</v>
      </c>
      <c r="N832" s="24">
        <v>0.28499999999999998</v>
      </c>
      <c r="O832" s="988">
        <v>2.8879255791562756E-2</v>
      </c>
      <c r="P832" s="27" t="s">
        <v>811</v>
      </c>
      <c r="Q832" s="27" t="s">
        <v>811</v>
      </c>
      <c r="R832" s="54" t="s">
        <v>811</v>
      </c>
      <c r="S832" s="27" t="s">
        <v>811</v>
      </c>
      <c r="T832" s="54" t="s">
        <v>811</v>
      </c>
      <c r="U832" s="27" t="s">
        <v>811</v>
      </c>
      <c r="V832" s="27" t="s">
        <v>811</v>
      </c>
      <c r="W832" s="27" t="s">
        <v>811</v>
      </c>
      <c r="X832" s="990"/>
    </row>
    <row r="833" spans="1:24" ht="15.6">
      <c r="A833" s="649" t="s">
        <v>1544</v>
      </c>
      <c r="B833" s="55">
        <v>44434</v>
      </c>
      <c r="C833" t="s">
        <v>1757</v>
      </c>
      <c r="D833" s="50">
        <v>0.29166666666666669</v>
      </c>
      <c r="E833" s="27" t="s">
        <v>1759</v>
      </c>
      <c r="F833" s="27">
        <v>0</v>
      </c>
      <c r="G833" s="27" t="s">
        <v>714</v>
      </c>
      <c r="H833" s="27" t="s">
        <v>1760</v>
      </c>
      <c r="I833" s="27">
        <v>9.6999999999999993</v>
      </c>
      <c r="J833" s="54">
        <v>4.8</v>
      </c>
      <c r="K833" s="51">
        <v>0.49484536082474229</v>
      </c>
      <c r="L833" s="27">
        <v>0.5</v>
      </c>
      <c r="M833" s="23">
        <v>27.1</v>
      </c>
      <c r="N833" s="24">
        <v>7.88</v>
      </c>
      <c r="O833" s="988">
        <v>0.9908068047903742</v>
      </c>
      <c r="P833" s="22">
        <v>6.72</v>
      </c>
      <c r="Q833" s="23">
        <v>14.8</v>
      </c>
      <c r="R833" s="655">
        <v>0.86681470859079002</v>
      </c>
      <c r="S833" s="24">
        <v>38.400283687943251</v>
      </c>
      <c r="T833" s="68">
        <v>1.679761904761905</v>
      </c>
      <c r="U833" s="24">
        <v>0.82579017857142856</v>
      </c>
      <c r="V833" s="989">
        <v>0.67041587997132557</v>
      </c>
      <c r="W833" s="24">
        <v>2.5055520833333338</v>
      </c>
      <c r="X833" s="990"/>
    </row>
    <row r="834" spans="1:24" ht="15.6">
      <c r="A834" s="649" t="s">
        <v>1544</v>
      </c>
      <c r="B834" s="55">
        <v>44434</v>
      </c>
      <c r="C834" t="s">
        <v>1757</v>
      </c>
      <c r="D834" s="50">
        <v>0.29166666666666669</v>
      </c>
      <c r="E834" s="27" t="s">
        <v>1759</v>
      </c>
      <c r="F834" s="27">
        <v>0</v>
      </c>
      <c r="G834" s="27" t="s">
        <v>714</v>
      </c>
      <c r="H834" s="27" t="s">
        <v>1760</v>
      </c>
      <c r="I834" s="27">
        <v>9.6999999999999993</v>
      </c>
      <c r="J834" s="54">
        <v>4.8</v>
      </c>
      <c r="K834" s="51">
        <v>0.49484536082474229</v>
      </c>
      <c r="L834" s="27">
        <v>1</v>
      </c>
      <c r="M834" s="23">
        <v>27.1</v>
      </c>
      <c r="N834" s="24">
        <v>7.91</v>
      </c>
      <c r="O834" s="988">
        <v>0.99457891191521064</v>
      </c>
      <c r="P834" s="27" t="s">
        <v>811</v>
      </c>
      <c r="Q834" s="27" t="s">
        <v>811</v>
      </c>
      <c r="R834" s="54" t="s">
        <v>811</v>
      </c>
      <c r="S834" s="27" t="s">
        <v>811</v>
      </c>
      <c r="T834" s="54" t="s">
        <v>811</v>
      </c>
      <c r="U834" s="27" t="s">
        <v>811</v>
      </c>
      <c r="V834" s="27" t="s">
        <v>811</v>
      </c>
      <c r="W834" s="27" t="s">
        <v>811</v>
      </c>
      <c r="X834" s="990"/>
    </row>
    <row r="835" spans="1:24" ht="15.6">
      <c r="A835" s="649" t="s">
        <v>1544</v>
      </c>
      <c r="B835" s="55">
        <v>44434</v>
      </c>
      <c r="C835" t="s">
        <v>1757</v>
      </c>
      <c r="D835" s="50">
        <v>0.29166666666666669</v>
      </c>
      <c r="E835" s="27" t="s">
        <v>1759</v>
      </c>
      <c r="F835" s="27">
        <v>0</v>
      </c>
      <c r="G835" s="27" t="s">
        <v>714</v>
      </c>
      <c r="H835" s="27" t="s">
        <v>1760</v>
      </c>
      <c r="I835" s="27">
        <v>9.6999999999999993</v>
      </c>
      <c r="J835" s="54">
        <v>4.8</v>
      </c>
      <c r="K835" s="51">
        <v>0.49484536082474229</v>
      </c>
      <c r="L835" s="27">
        <v>2</v>
      </c>
      <c r="M835" s="23">
        <v>27</v>
      </c>
      <c r="N835" s="24">
        <v>7.83</v>
      </c>
      <c r="O835" s="988">
        <v>0.982757584577718</v>
      </c>
      <c r="P835" s="27" t="s">
        <v>811</v>
      </c>
      <c r="Q835" s="27" t="s">
        <v>811</v>
      </c>
      <c r="R835" s="54" t="s">
        <v>811</v>
      </c>
      <c r="S835" s="27" t="s">
        <v>811</v>
      </c>
      <c r="T835" s="54" t="s">
        <v>811</v>
      </c>
      <c r="U835" s="27" t="s">
        <v>811</v>
      </c>
      <c r="V835" s="27" t="s">
        <v>811</v>
      </c>
      <c r="W835" s="27" t="s">
        <v>811</v>
      </c>
      <c r="X835" s="990"/>
    </row>
    <row r="836" spans="1:24" ht="15.6">
      <c r="A836" s="649" t="s">
        <v>1544</v>
      </c>
      <c r="B836" s="55">
        <v>44434</v>
      </c>
      <c r="C836" t="s">
        <v>1757</v>
      </c>
      <c r="D836" s="50">
        <v>0.29166666666666669</v>
      </c>
      <c r="E836" s="27" t="s">
        <v>1759</v>
      </c>
      <c r="F836" s="27">
        <v>0</v>
      </c>
      <c r="G836" s="27" t="s">
        <v>714</v>
      </c>
      <c r="H836" s="27" t="s">
        <v>1760</v>
      </c>
      <c r="I836" s="27">
        <v>9.6999999999999993</v>
      </c>
      <c r="J836" s="54">
        <v>4.8</v>
      </c>
      <c r="K836" s="51">
        <v>0.49484536082474229</v>
      </c>
      <c r="L836" s="27">
        <v>3</v>
      </c>
      <c r="M836" s="23">
        <v>26.7</v>
      </c>
      <c r="N836" s="24">
        <v>7.76</v>
      </c>
      <c r="O836" s="988">
        <v>0.96873688564368665</v>
      </c>
      <c r="P836" s="27" t="s">
        <v>811</v>
      </c>
      <c r="Q836" s="27" t="s">
        <v>811</v>
      </c>
      <c r="R836" s="54" t="s">
        <v>811</v>
      </c>
      <c r="S836" s="27" t="s">
        <v>811</v>
      </c>
      <c r="T836" s="54" t="s">
        <v>811</v>
      </c>
      <c r="U836" s="27" t="s">
        <v>811</v>
      </c>
      <c r="V836" s="27" t="s">
        <v>811</v>
      </c>
      <c r="W836" s="27" t="s">
        <v>811</v>
      </c>
      <c r="X836" s="990"/>
    </row>
    <row r="837" spans="1:24" ht="15.6">
      <c r="A837" s="649" t="s">
        <v>1544</v>
      </c>
      <c r="B837" s="55">
        <v>44434</v>
      </c>
      <c r="C837" t="s">
        <v>1757</v>
      </c>
      <c r="D837" s="50">
        <v>0.29166666666666669</v>
      </c>
      <c r="E837" s="27" t="s">
        <v>1759</v>
      </c>
      <c r="F837" s="27">
        <v>0</v>
      </c>
      <c r="G837" s="27" t="s">
        <v>714</v>
      </c>
      <c r="H837" s="27" t="s">
        <v>1760</v>
      </c>
      <c r="I837" s="27">
        <v>9.6999999999999993</v>
      </c>
      <c r="J837" s="54">
        <v>4.8</v>
      </c>
      <c r="K837" s="51">
        <v>0.49484536082474229</v>
      </c>
      <c r="L837" s="27">
        <v>4</v>
      </c>
      <c r="M837" s="23">
        <v>26.5</v>
      </c>
      <c r="N837" s="24">
        <v>7.63</v>
      </c>
      <c r="O837" s="988">
        <v>0.94908064221539667</v>
      </c>
      <c r="P837" s="27" t="s">
        <v>811</v>
      </c>
      <c r="Q837" s="27" t="s">
        <v>811</v>
      </c>
      <c r="R837" s="54" t="s">
        <v>811</v>
      </c>
      <c r="S837" s="27" t="s">
        <v>811</v>
      </c>
      <c r="T837" s="54" t="s">
        <v>811</v>
      </c>
      <c r="U837" s="27" t="s">
        <v>811</v>
      </c>
      <c r="V837" s="27" t="s">
        <v>811</v>
      </c>
      <c r="W837" s="27" t="s">
        <v>811</v>
      </c>
      <c r="X837" s="990"/>
    </row>
    <row r="838" spans="1:24" ht="15.6">
      <c r="A838" s="649" t="s">
        <v>1544</v>
      </c>
      <c r="B838" s="55">
        <v>44434</v>
      </c>
      <c r="C838" t="s">
        <v>1757</v>
      </c>
      <c r="D838" s="50">
        <v>0.29166666666666669</v>
      </c>
      <c r="E838" s="27" t="s">
        <v>1759</v>
      </c>
      <c r="F838" s="27">
        <v>0</v>
      </c>
      <c r="G838" s="27" t="s">
        <v>714</v>
      </c>
      <c r="H838" s="27" t="s">
        <v>1760</v>
      </c>
      <c r="I838" s="27">
        <v>9.6999999999999993</v>
      </c>
      <c r="J838" s="54">
        <v>4.8</v>
      </c>
      <c r="K838" s="51">
        <v>0.49484536082474229</v>
      </c>
      <c r="L838" s="27">
        <v>5</v>
      </c>
      <c r="M838" s="23">
        <v>26.1</v>
      </c>
      <c r="N838" s="24">
        <v>7.34</v>
      </c>
      <c r="O838" s="988">
        <v>0.90642304579187316</v>
      </c>
      <c r="P838" s="27" t="s">
        <v>811</v>
      </c>
      <c r="Q838" s="27" t="s">
        <v>811</v>
      </c>
      <c r="R838" s="54" t="s">
        <v>811</v>
      </c>
      <c r="S838" s="27" t="s">
        <v>811</v>
      </c>
      <c r="T838" s="54" t="s">
        <v>811</v>
      </c>
      <c r="U838" s="27" t="s">
        <v>811</v>
      </c>
      <c r="V838" s="27" t="s">
        <v>811</v>
      </c>
      <c r="W838" s="27" t="s">
        <v>811</v>
      </c>
      <c r="X838" s="990"/>
    </row>
    <row r="839" spans="1:24" ht="15.6">
      <c r="A839" s="649" t="s">
        <v>1544</v>
      </c>
      <c r="B839" s="55">
        <v>44434</v>
      </c>
      <c r="C839" t="s">
        <v>1757</v>
      </c>
      <c r="D839" s="50">
        <v>0.29166666666666669</v>
      </c>
      <c r="E839" s="27" t="s">
        <v>1759</v>
      </c>
      <c r="F839" s="27">
        <v>0</v>
      </c>
      <c r="G839" s="27" t="s">
        <v>714</v>
      </c>
      <c r="H839" s="27" t="s">
        <v>1760</v>
      </c>
      <c r="I839" s="27">
        <v>9.6999999999999993</v>
      </c>
      <c r="J839" s="54">
        <v>4.8</v>
      </c>
      <c r="K839" s="51">
        <v>0.49484536082474229</v>
      </c>
      <c r="L839" s="27">
        <v>6</v>
      </c>
      <c r="M839" s="23">
        <v>24.4</v>
      </c>
      <c r="N839" s="24">
        <v>5.81</v>
      </c>
      <c r="O839" s="988">
        <v>0.69543375792144835</v>
      </c>
      <c r="P839" s="27" t="s">
        <v>811</v>
      </c>
      <c r="Q839" s="27" t="s">
        <v>811</v>
      </c>
      <c r="R839" s="54" t="s">
        <v>811</v>
      </c>
      <c r="S839" s="27" t="s">
        <v>811</v>
      </c>
      <c r="T839" s="54" t="s">
        <v>811</v>
      </c>
      <c r="U839" s="27" t="s">
        <v>811</v>
      </c>
      <c r="V839" s="27" t="s">
        <v>811</v>
      </c>
      <c r="W839" s="27" t="s">
        <v>811</v>
      </c>
      <c r="X839" s="990"/>
    </row>
    <row r="840" spans="1:24" ht="15.6">
      <c r="A840" s="649" t="s">
        <v>1544</v>
      </c>
      <c r="B840" s="55">
        <v>44434</v>
      </c>
      <c r="C840" t="s">
        <v>1757</v>
      </c>
      <c r="D840" s="50">
        <v>0.29166666666666669</v>
      </c>
      <c r="E840" s="27" t="s">
        <v>1759</v>
      </c>
      <c r="F840" s="27">
        <v>0</v>
      </c>
      <c r="G840" s="27" t="s">
        <v>714</v>
      </c>
      <c r="H840" s="27" t="s">
        <v>1760</v>
      </c>
      <c r="I840" s="27">
        <v>9.6999999999999993</v>
      </c>
      <c r="J840" s="54">
        <v>4.8</v>
      </c>
      <c r="K840" s="51">
        <v>0.49484536082474229</v>
      </c>
      <c r="L840" s="27">
        <v>7</v>
      </c>
      <c r="M840" s="23">
        <v>21</v>
      </c>
      <c r="N840" s="24">
        <v>3.22</v>
      </c>
      <c r="O840" s="988">
        <v>0.36124464397800277</v>
      </c>
      <c r="P840" s="27" t="s">
        <v>811</v>
      </c>
      <c r="Q840" s="27" t="s">
        <v>811</v>
      </c>
      <c r="R840" s="54" t="s">
        <v>811</v>
      </c>
      <c r="S840" s="27" t="s">
        <v>811</v>
      </c>
      <c r="T840" s="54" t="s">
        <v>811</v>
      </c>
      <c r="U840" s="27" t="s">
        <v>811</v>
      </c>
      <c r="V840" s="27" t="s">
        <v>811</v>
      </c>
      <c r="W840" s="27" t="s">
        <v>811</v>
      </c>
      <c r="X840" s="990"/>
    </row>
    <row r="841" spans="1:24" ht="15.6">
      <c r="A841" s="649" t="s">
        <v>1544</v>
      </c>
      <c r="B841" s="55">
        <v>44434</v>
      </c>
      <c r="C841" t="s">
        <v>1757</v>
      </c>
      <c r="D841" s="50">
        <v>0.29166666666666669</v>
      </c>
      <c r="E841" s="27" t="s">
        <v>1759</v>
      </c>
      <c r="F841" s="27">
        <v>0</v>
      </c>
      <c r="G841" s="27" t="s">
        <v>714</v>
      </c>
      <c r="H841" s="27" t="s">
        <v>1760</v>
      </c>
      <c r="I841" s="27">
        <v>9.6999999999999993</v>
      </c>
      <c r="J841" s="54">
        <v>4.8</v>
      </c>
      <c r="K841" s="51">
        <v>0.49484536082474229</v>
      </c>
      <c r="L841" s="27">
        <v>8</v>
      </c>
      <c r="M841" s="23">
        <v>18.3</v>
      </c>
      <c r="N841" s="24">
        <v>0.57999999999999996</v>
      </c>
      <c r="O841" s="988">
        <v>6.1652833446197271E-2</v>
      </c>
      <c r="P841" s="27" t="s">
        <v>811</v>
      </c>
      <c r="Q841" s="27" t="s">
        <v>811</v>
      </c>
      <c r="R841" s="54" t="s">
        <v>811</v>
      </c>
      <c r="S841" s="27" t="s">
        <v>811</v>
      </c>
      <c r="T841" s="54" t="s">
        <v>811</v>
      </c>
      <c r="U841" s="27" t="s">
        <v>811</v>
      </c>
      <c r="V841" s="27" t="s">
        <v>811</v>
      </c>
      <c r="W841" s="27" t="s">
        <v>811</v>
      </c>
      <c r="X841" s="990"/>
    </row>
    <row r="842" spans="1:24" ht="15.6">
      <c r="A842" s="649" t="s">
        <v>1544</v>
      </c>
      <c r="B842" s="55">
        <v>44434</v>
      </c>
      <c r="C842" t="s">
        <v>1757</v>
      </c>
      <c r="D842" s="50">
        <v>0.29166666666666669</v>
      </c>
      <c r="E842" s="27" t="s">
        <v>1759</v>
      </c>
      <c r="F842" s="27">
        <v>0</v>
      </c>
      <c r="G842" s="27" t="s">
        <v>714</v>
      </c>
      <c r="H842" s="27" t="s">
        <v>1760</v>
      </c>
      <c r="I842" s="27">
        <v>9.6999999999999993</v>
      </c>
      <c r="J842" s="54">
        <v>4.8</v>
      </c>
      <c r="K842" s="51">
        <v>0.49484536082474229</v>
      </c>
      <c r="L842" s="27">
        <v>9</v>
      </c>
      <c r="M842" s="23">
        <v>16.100000000000001</v>
      </c>
      <c r="N842" s="24">
        <v>0.43</v>
      </c>
      <c r="O842" s="988">
        <v>4.366465818036952E-2</v>
      </c>
      <c r="P842" s="22">
        <v>6.31</v>
      </c>
      <c r="Q842" s="23">
        <v>30.8</v>
      </c>
      <c r="R842" s="54" t="s">
        <v>866</v>
      </c>
      <c r="S842" s="24">
        <v>36.824239558707639</v>
      </c>
      <c r="T842" s="68">
        <v>13.045476190476194</v>
      </c>
      <c r="U842" s="24">
        <v>2.5000000000000001E-2</v>
      </c>
      <c r="V842" s="989">
        <v>0.99808729233459625</v>
      </c>
      <c r="W842" s="24">
        <v>13.070476190476194</v>
      </c>
      <c r="X842" s="990"/>
    </row>
    <row r="843" spans="1:24" ht="15.6">
      <c r="A843" s="649" t="s">
        <v>1544</v>
      </c>
      <c r="B843" s="55">
        <v>44446</v>
      </c>
      <c r="C843" t="s">
        <v>1761</v>
      </c>
      <c r="D843" s="50">
        <v>0.42708333333333331</v>
      </c>
      <c r="E843" s="27" t="s">
        <v>1045</v>
      </c>
      <c r="F843" s="27">
        <v>3</v>
      </c>
      <c r="G843" s="27" t="s">
        <v>1656</v>
      </c>
      <c r="H843" s="27" t="s">
        <v>1045</v>
      </c>
      <c r="I843" s="27">
        <v>9.5</v>
      </c>
      <c r="J843" s="54">
        <v>4.4000000000000004</v>
      </c>
      <c r="K843" s="51">
        <v>0.46315789473684216</v>
      </c>
      <c r="L843" s="27">
        <v>0.5</v>
      </c>
      <c r="M843" s="23">
        <v>24.1</v>
      </c>
      <c r="N843" s="24">
        <v>8.0250000000000004</v>
      </c>
      <c r="O843" s="988">
        <v>0.95520963750711141</v>
      </c>
      <c r="P843" s="27" t="s">
        <v>811</v>
      </c>
      <c r="Q843" s="27" t="s">
        <v>811</v>
      </c>
      <c r="R843" s="54" t="s">
        <v>811</v>
      </c>
      <c r="S843" s="27" t="s">
        <v>811</v>
      </c>
      <c r="T843" s="54" t="s">
        <v>811</v>
      </c>
      <c r="U843" s="27" t="s">
        <v>811</v>
      </c>
      <c r="V843" s="27" t="s">
        <v>811</v>
      </c>
      <c r="W843" s="27" t="s">
        <v>811</v>
      </c>
      <c r="X843" s="990"/>
    </row>
    <row r="844" spans="1:24" ht="15.6">
      <c r="A844" s="649" t="s">
        <v>1544</v>
      </c>
      <c r="B844" s="55">
        <v>44446</v>
      </c>
      <c r="C844" t="s">
        <v>1761</v>
      </c>
      <c r="D844" s="50">
        <v>0.42708333333333331</v>
      </c>
      <c r="E844" s="27" t="s">
        <v>1045</v>
      </c>
      <c r="F844" s="27">
        <v>3</v>
      </c>
      <c r="G844" s="27" t="s">
        <v>1656</v>
      </c>
      <c r="H844" s="27" t="s">
        <v>1045</v>
      </c>
      <c r="I844" s="27">
        <v>9.5</v>
      </c>
      <c r="J844" s="54">
        <v>4.4000000000000004</v>
      </c>
      <c r="K844" s="51">
        <v>0.46315789473684216</v>
      </c>
      <c r="L844" s="27">
        <v>2</v>
      </c>
      <c r="M844" s="23">
        <v>24</v>
      </c>
      <c r="N844" s="24">
        <v>8.07</v>
      </c>
      <c r="O844" s="988">
        <v>0.95877389474535502</v>
      </c>
      <c r="P844" s="27" t="s">
        <v>811</v>
      </c>
      <c r="Q844" s="27" t="s">
        <v>811</v>
      </c>
      <c r="R844" s="54" t="s">
        <v>811</v>
      </c>
      <c r="S844" s="27" t="s">
        <v>811</v>
      </c>
      <c r="T844" s="54" t="s">
        <v>811</v>
      </c>
      <c r="U844" s="27" t="s">
        <v>811</v>
      </c>
      <c r="V844" s="27" t="s">
        <v>811</v>
      </c>
      <c r="W844" s="27" t="s">
        <v>811</v>
      </c>
      <c r="X844" s="990"/>
    </row>
    <row r="845" spans="1:24" ht="15.6">
      <c r="A845" s="649" t="s">
        <v>1544</v>
      </c>
      <c r="B845" s="55">
        <v>44446</v>
      </c>
      <c r="C845" t="s">
        <v>1761</v>
      </c>
      <c r="D845" s="50">
        <v>0.42708333333333331</v>
      </c>
      <c r="E845" s="27" t="s">
        <v>1045</v>
      </c>
      <c r="F845" s="27">
        <v>3</v>
      </c>
      <c r="G845" s="27" t="s">
        <v>1656</v>
      </c>
      <c r="H845" s="27" t="s">
        <v>1045</v>
      </c>
      <c r="I845" s="27">
        <v>9.5</v>
      </c>
      <c r="J845" s="54">
        <v>4.4000000000000004</v>
      </c>
      <c r="K845" s="51">
        <v>0.46315789473684216</v>
      </c>
      <c r="L845" s="27">
        <v>4</v>
      </c>
      <c r="M845" s="23">
        <v>23.9</v>
      </c>
      <c r="N845" s="24">
        <v>8.09</v>
      </c>
      <c r="O845" s="988">
        <v>0.95935430046629522</v>
      </c>
      <c r="P845" s="27" t="s">
        <v>811</v>
      </c>
      <c r="Q845" s="27" t="s">
        <v>811</v>
      </c>
      <c r="R845" s="54" t="s">
        <v>811</v>
      </c>
      <c r="S845" s="27" t="s">
        <v>811</v>
      </c>
      <c r="T845" s="54" t="s">
        <v>811</v>
      </c>
      <c r="U845" s="27" t="s">
        <v>811</v>
      </c>
      <c r="V845" s="27" t="s">
        <v>811</v>
      </c>
      <c r="W845" s="27" t="s">
        <v>811</v>
      </c>
      <c r="X845" s="990"/>
    </row>
    <row r="846" spans="1:24" ht="15.6">
      <c r="A846" s="649" t="s">
        <v>1544</v>
      </c>
      <c r="B846" s="55">
        <v>44446</v>
      </c>
      <c r="C846" t="s">
        <v>1761</v>
      </c>
      <c r="D846" s="50">
        <v>0.42708333333333331</v>
      </c>
      <c r="E846" s="27" t="s">
        <v>1045</v>
      </c>
      <c r="F846" s="27">
        <v>3</v>
      </c>
      <c r="G846" s="27" t="s">
        <v>1656</v>
      </c>
      <c r="H846" s="27" t="s">
        <v>1045</v>
      </c>
      <c r="I846" s="27">
        <v>9.5</v>
      </c>
      <c r="J846" s="54">
        <v>4.4000000000000004</v>
      </c>
      <c r="K846" s="51">
        <v>0.46315789473684216</v>
      </c>
      <c r="L846" s="27">
        <v>6</v>
      </c>
      <c r="M846" s="23">
        <v>23.8</v>
      </c>
      <c r="N846" s="24">
        <v>8.0350000000000001</v>
      </c>
      <c r="O846" s="988">
        <v>0.95104933899983657</v>
      </c>
      <c r="P846" s="27" t="s">
        <v>811</v>
      </c>
      <c r="Q846" s="27" t="s">
        <v>811</v>
      </c>
      <c r="R846" s="54" t="s">
        <v>811</v>
      </c>
      <c r="S846" s="27" t="s">
        <v>811</v>
      </c>
      <c r="T846" s="54" t="s">
        <v>811</v>
      </c>
      <c r="U846" s="27" t="s">
        <v>811</v>
      </c>
      <c r="V846" s="27" t="s">
        <v>811</v>
      </c>
      <c r="W846" s="27" t="s">
        <v>811</v>
      </c>
      <c r="X846" s="990"/>
    </row>
    <row r="847" spans="1:24" ht="15.6">
      <c r="A847" s="649" t="s">
        <v>1544</v>
      </c>
      <c r="B847" s="55">
        <v>44446</v>
      </c>
      <c r="C847" t="s">
        <v>1761</v>
      </c>
      <c r="D847" s="50">
        <v>0.42708333333333331</v>
      </c>
      <c r="E847" s="27" t="s">
        <v>1045</v>
      </c>
      <c r="F847" s="27">
        <v>3</v>
      </c>
      <c r="G847" s="27" t="s">
        <v>1656</v>
      </c>
      <c r="H847" s="27" t="s">
        <v>1045</v>
      </c>
      <c r="I847" s="27">
        <v>9.5</v>
      </c>
      <c r="J847" s="54">
        <v>4.4000000000000004</v>
      </c>
      <c r="K847" s="51">
        <v>0.46315789473684216</v>
      </c>
      <c r="L847" s="27">
        <v>8</v>
      </c>
      <c r="M847" s="23">
        <v>18.899999999999999</v>
      </c>
      <c r="N847" s="24">
        <v>0.80500000000000005</v>
      </c>
      <c r="O847" s="988">
        <v>8.6619116744310692E-2</v>
      </c>
      <c r="P847" s="27" t="s">
        <v>811</v>
      </c>
      <c r="Q847" s="27" t="s">
        <v>811</v>
      </c>
      <c r="R847" s="54" t="s">
        <v>811</v>
      </c>
      <c r="S847" s="27" t="s">
        <v>811</v>
      </c>
      <c r="T847" s="54" t="s">
        <v>811</v>
      </c>
      <c r="U847" s="27" t="s">
        <v>811</v>
      </c>
      <c r="V847" s="27" t="s">
        <v>811</v>
      </c>
      <c r="W847" s="27" t="s">
        <v>811</v>
      </c>
      <c r="X847" s="990"/>
    </row>
    <row r="848" spans="1:24" ht="15.6">
      <c r="A848" s="649" t="s">
        <v>1544</v>
      </c>
      <c r="B848" s="55">
        <v>44446</v>
      </c>
      <c r="C848" t="s">
        <v>1761</v>
      </c>
      <c r="D848" s="50">
        <v>0.42708333333333331</v>
      </c>
      <c r="E848" s="27" t="s">
        <v>1045</v>
      </c>
      <c r="F848" s="27">
        <v>3</v>
      </c>
      <c r="G848" s="27" t="s">
        <v>1656</v>
      </c>
      <c r="H848" s="27" t="s">
        <v>1045</v>
      </c>
      <c r="I848" s="27">
        <v>9.5</v>
      </c>
      <c r="J848" s="54">
        <v>4.4000000000000004</v>
      </c>
      <c r="K848" s="51">
        <v>0.46315789473684216</v>
      </c>
      <c r="L848" s="27">
        <v>9</v>
      </c>
      <c r="M848" s="23">
        <v>16.5</v>
      </c>
      <c r="N848" s="24">
        <v>0.46500000000000002</v>
      </c>
      <c r="O848" s="988">
        <v>4.7619064693978627E-2</v>
      </c>
      <c r="P848" s="27" t="s">
        <v>811</v>
      </c>
      <c r="Q848" s="27" t="s">
        <v>811</v>
      </c>
      <c r="R848" s="54" t="s">
        <v>811</v>
      </c>
      <c r="S848" s="27" t="s">
        <v>811</v>
      </c>
      <c r="T848" s="54" t="s">
        <v>811</v>
      </c>
      <c r="U848" s="27" t="s">
        <v>811</v>
      </c>
      <c r="V848" s="27" t="s">
        <v>811</v>
      </c>
      <c r="W848" s="27" t="s">
        <v>811</v>
      </c>
      <c r="X848" s="990"/>
    </row>
    <row r="849" spans="1:24" ht="15.6">
      <c r="A849" s="993" t="s">
        <v>1608</v>
      </c>
      <c r="B849" s="55">
        <v>44392</v>
      </c>
      <c r="C849" t="s">
        <v>815</v>
      </c>
      <c r="D849" s="27" t="s">
        <v>815</v>
      </c>
      <c r="E849" s="27" t="s">
        <v>815</v>
      </c>
      <c r="F849" s="27" t="s">
        <v>815</v>
      </c>
      <c r="G849" s="27" t="s">
        <v>815</v>
      </c>
      <c r="H849" s="27" t="s">
        <v>815</v>
      </c>
      <c r="I849" s="27" t="s">
        <v>815</v>
      </c>
      <c r="J849" s="54" t="s">
        <v>815</v>
      </c>
      <c r="K849" s="27" t="s">
        <v>815</v>
      </c>
      <c r="L849" s="27" t="s">
        <v>815</v>
      </c>
      <c r="M849" s="23" t="s">
        <v>815</v>
      </c>
      <c r="N849" s="24" t="s">
        <v>815</v>
      </c>
      <c r="O849" s="27" t="s">
        <v>815</v>
      </c>
      <c r="P849" s="22">
        <v>7.43</v>
      </c>
      <c r="Q849" s="23">
        <v>62.20000000000001</v>
      </c>
      <c r="R849" s="68">
        <v>2.6738515787851456</v>
      </c>
      <c r="S849" s="24">
        <v>83.790354609929054</v>
      </c>
      <c r="T849" s="68">
        <v>43.647499999999994</v>
      </c>
      <c r="U849" s="24">
        <v>18.306078124999985</v>
      </c>
      <c r="V849" s="989">
        <v>0.70451943731054689</v>
      </c>
      <c r="W849" s="24">
        <v>61.953578124999979</v>
      </c>
      <c r="X849" s="990"/>
    </row>
    <row r="850" spans="1:24" ht="15.6">
      <c r="A850" s="108" t="s">
        <v>1608</v>
      </c>
      <c r="B850" s="55">
        <v>44420</v>
      </c>
      <c r="C850" t="s">
        <v>815</v>
      </c>
      <c r="D850" s="27" t="s">
        <v>815</v>
      </c>
      <c r="E850" s="27" t="s">
        <v>815</v>
      </c>
      <c r="F850" s="27" t="s">
        <v>815</v>
      </c>
      <c r="G850" s="27" t="s">
        <v>815</v>
      </c>
      <c r="H850" s="27" t="s">
        <v>815</v>
      </c>
      <c r="I850" s="27" t="s">
        <v>815</v>
      </c>
      <c r="J850" s="54" t="s">
        <v>815</v>
      </c>
      <c r="K850" s="51" t="s">
        <v>815</v>
      </c>
      <c r="L850" s="27" t="s">
        <v>815</v>
      </c>
      <c r="M850" s="23" t="s">
        <v>815</v>
      </c>
      <c r="N850" s="24" t="s">
        <v>815</v>
      </c>
      <c r="O850" s="27" t="s">
        <v>815</v>
      </c>
      <c r="P850" s="22">
        <v>6.8</v>
      </c>
      <c r="Q850" s="23">
        <v>71.7</v>
      </c>
      <c r="R850" s="655">
        <v>3.0749293156029172</v>
      </c>
      <c r="S850" s="24">
        <v>102.07246650906222</v>
      </c>
      <c r="T850" s="68">
        <v>27.333571428571428</v>
      </c>
      <c r="U850" s="24">
        <v>28.471584821428575</v>
      </c>
      <c r="V850" s="989">
        <v>0.48980368957521603</v>
      </c>
      <c r="W850" s="24">
        <v>55.805156250000003</v>
      </c>
      <c r="X850" s="990"/>
    </row>
    <row r="851" spans="1:24" ht="15.6">
      <c r="A851" s="993" t="s">
        <v>1608</v>
      </c>
      <c r="B851" s="55">
        <v>44434</v>
      </c>
      <c r="C851" t="s">
        <v>815</v>
      </c>
      <c r="D851" s="27" t="s">
        <v>815</v>
      </c>
      <c r="E851" s="27" t="s">
        <v>815</v>
      </c>
      <c r="F851" s="27" t="s">
        <v>815</v>
      </c>
      <c r="G851" s="27" t="s">
        <v>815</v>
      </c>
      <c r="H851" s="27" t="s">
        <v>815</v>
      </c>
      <c r="I851" s="27" t="s">
        <v>815</v>
      </c>
      <c r="J851" s="54" t="s">
        <v>815</v>
      </c>
      <c r="K851" s="27" t="s">
        <v>815</v>
      </c>
      <c r="L851" s="27" t="s">
        <v>815</v>
      </c>
      <c r="M851" s="23" t="s">
        <v>815</v>
      </c>
      <c r="N851" s="24" t="s">
        <v>815</v>
      </c>
      <c r="O851" s="27" t="s">
        <v>815</v>
      </c>
      <c r="P851" s="22">
        <v>7.19</v>
      </c>
      <c r="Q851" s="23">
        <v>71.400000000000006</v>
      </c>
      <c r="R851" s="655">
        <v>3.2338856435887173</v>
      </c>
      <c r="S851" s="24">
        <v>93.561828211189891</v>
      </c>
      <c r="T851" s="68">
        <v>26.70214285714286</v>
      </c>
      <c r="U851" s="24">
        <v>42.193013392857146</v>
      </c>
      <c r="V851" s="989">
        <v>0.38757649028690394</v>
      </c>
      <c r="W851" s="24">
        <v>68.895156250000014</v>
      </c>
      <c r="X851" s="990"/>
    </row>
    <row r="852" spans="1:24" ht="15.6">
      <c r="A852" s="993" t="s">
        <v>1611</v>
      </c>
      <c r="B852" s="55">
        <v>44392</v>
      </c>
      <c r="C852" t="s">
        <v>815</v>
      </c>
      <c r="D852" s="27" t="s">
        <v>815</v>
      </c>
      <c r="E852" s="27" t="s">
        <v>815</v>
      </c>
      <c r="F852" s="27" t="s">
        <v>815</v>
      </c>
      <c r="G852" s="27" t="s">
        <v>815</v>
      </c>
      <c r="H852" s="27" t="s">
        <v>815</v>
      </c>
      <c r="I852" s="27" t="s">
        <v>815</v>
      </c>
      <c r="J852" s="54" t="s">
        <v>815</v>
      </c>
      <c r="K852" s="27" t="s">
        <v>815</v>
      </c>
      <c r="L852" s="27" t="s">
        <v>815</v>
      </c>
      <c r="M852" s="27" t="s">
        <v>815</v>
      </c>
      <c r="N852" s="24" t="s">
        <v>815</v>
      </c>
      <c r="O852" s="27" t="s">
        <v>815</v>
      </c>
      <c r="P852" s="22">
        <v>6.57</v>
      </c>
      <c r="Q852" s="23">
        <v>40.799999999999997</v>
      </c>
      <c r="R852" s="68">
        <v>12.360837073322109</v>
      </c>
      <c r="S852" s="24">
        <v>213.97159968479113</v>
      </c>
      <c r="T852" s="68">
        <v>114.31285714285715</v>
      </c>
      <c r="U852" s="24">
        <v>106.91345535714284</v>
      </c>
      <c r="V852" s="989">
        <v>0.5167236024098949</v>
      </c>
      <c r="W852" s="24">
        <v>221.22631250000001</v>
      </c>
      <c r="X852" s="990"/>
    </row>
    <row r="853" spans="1:24" ht="15.6">
      <c r="A853" s="108" t="s">
        <v>1611</v>
      </c>
      <c r="B853" s="55">
        <v>44420</v>
      </c>
      <c r="C853" t="s">
        <v>815</v>
      </c>
      <c r="D853" s="27" t="s">
        <v>815</v>
      </c>
      <c r="E853" s="27" t="s">
        <v>815</v>
      </c>
      <c r="F853" s="27" t="s">
        <v>815</v>
      </c>
      <c r="G853" s="27" t="s">
        <v>815</v>
      </c>
      <c r="H853" s="27" t="s">
        <v>815</v>
      </c>
      <c r="I853" s="27" t="s">
        <v>815</v>
      </c>
      <c r="J853" s="54" t="s">
        <v>815</v>
      </c>
      <c r="K853" s="51" t="s">
        <v>815</v>
      </c>
      <c r="L853" s="27" t="s">
        <v>815</v>
      </c>
      <c r="M853" s="27" t="s">
        <v>815</v>
      </c>
      <c r="N853" s="24" t="s">
        <v>815</v>
      </c>
      <c r="O853" s="27" t="s">
        <v>815</v>
      </c>
      <c r="P853" s="22">
        <v>6.76</v>
      </c>
      <c r="Q853" s="23">
        <v>49.2</v>
      </c>
      <c r="R853" s="655">
        <v>6.517513223288792</v>
      </c>
      <c r="S853" s="24">
        <v>190.64614657210399</v>
      </c>
      <c r="T853" s="68">
        <v>77.410714285714278</v>
      </c>
      <c r="U853" s="24">
        <v>37.681941964285713</v>
      </c>
      <c r="V853" s="989">
        <v>0.67259473200067255</v>
      </c>
      <c r="W853" s="24">
        <v>115.09265624999999</v>
      </c>
      <c r="X853" s="990"/>
    </row>
    <row r="854" spans="1:24" ht="15.6">
      <c r="A854" s="993" t="s">
        <v>1611</v>
      </c>
      <c r="B854" s="55">
        <v>44434</v>
      </c>
      <c r="C854" t="s">
        <v>815</v>
      </c>
      <c r="D854" s="27" t="s">
        <v>815</v>
      </c>
      <c r="E854" s="27" t="s">
        <v>815</v>
      </c>
      <c r="F854" s="27" t="s">
        <v>815</v>
      </c>
      <c r="G854" s="27" t="s">
        <v>815</v>
      </c>
      <c r="H854" s="27" t="s">
        <v>815</v>
      </c>
      <c r="I854" s="27" t="s">
        <v>815</v>
      </c>
      <c r="J854" s="54" t="s">
        <v>815</v>
      </c>
      <c r="K854" s="27" t="s">
        <v>815</v>
      </c>
      <c r="L854" s="27" t="s">
        <v>815</v>
      </c>
      <c r="M854" s="27" t="s">
        <v>815</v>
      </c>
      <c r="N854" s="24" t="s">
        <v>815</v>
      </c>
      <c r="O854" s="27" t="s">
        <v>815</v>
      </c>
      <c r="P854" s="22">
        <v>6.76</v>
      </c>
      <c r="Q854" s="23">
        <v>51.899999999999991</v>
      </c>
      <c r="R854" s="655">
        <v>10.707742282890507</v>
      </c>
      <c r="S854" s="24">
        <v>115.62644602048854</v>
      </c>
      <c r="T854" s="68">
        <v>111.37428571428572</v>
      </c>
      <c r="U854" s="24">
        <v>114.15887053571427</v>
      </c>
      <c r="V854" s="989">
        <v>0.49382666196906788</v>
      </c>
      <c r="W854" s="24">
        <v>225.53315624999999</v>
      </c>
      <c r="X854" s="990"/>
    </row>
    <row r="855" spans="1:24" ht="15.6">
      <c r="A855" s="993" t="s">
        <v>1612</v>
      </c>
      <c r="B855" s="55">
        <v>44392</v>
      </c>
      <c r="C855" t="s">
        <v>815</v>
      </c>
      <c r="D855" s="27" t="s">
        <v>815</v>
      </c>
      <c r="E855" s="27" t="s">
        <v>815</v>
      </c>
      <c r="F855" s="27" t="s">
        <v>815</v>
      </c>
      <c r="G855" s="27" t="s">
        <v>815</v>
      </c>
      <c r="H855" s="27" t="s">
        <v>815</v>
      </c>
      <c r="I855" s="27" t="s">
        <v>815</v>
      </c>
      <c r="J855" s="54" t="s">
        <v>815</v>
      </c>
      <c r="K855" s="27" t="s">
        <v>815</v>
      </c>
      <c r="L855" s="27" t="s">
        <v>815</v>
      </c>
      <c r="M855" s="27" t="s">
        <v>815</v>
      </c>
      <c r="N855" s="24" t="s">
        <v>815</v>
      </c>
      <c r="O855" s="27" t="s">
        <v>815</v>
      </c>
      <c r="P855" s="22">
        <v>6.14</v>
      </c>
      <c r="Q855" s="23">
        <v>16.5</v>
      </c>
      <c r="R855" s="68">
        <v>1.4037720788622015</v>
      </c>
      <c r="S855" s="24">
        <v>77.801386918833714</v>
      </c>
      <c r="T855" s="68">
        <v>17.528214285714288</v>
      </c>
      <c r="U855" s="24">
        <v>7.2931138392857147</v>
      </c>
      <c r="V855" s="989">
        <v>0.70617551959517832</v>
      </c>
      <c r="W855" s="24">
        <v>24.821328125000001</v>
      </c>
      <c r="X855" s="990"/>
    </row>
    <row r="856" spans="1:24" ht="15.6">
      <c r="A856" s="108" t="s">
        <v>1612</v>
      </c>
      <c r="B856" s="55">
        <v>44420</v>
      </c>
      <c r="C856" t="s">
        <v>815</v>
      </c>
      <c r="D856" s="27" t="s">
        <v>815</v>
      </c>
      <c r="E856" s="27" t="s">
        <v>815</v>
      </c>
      <c r="F856" s="27" t="s">
        <v>815</v>
      </c>
      <c r="G856" s="27" t="s">
        <v>815</v>
      </c>
      <c r="H856" s="27" t="s">
        <v>815</v>
      </c>
      <c r="I856" s="27" t="s">
        <v>815</v>
      </c>
      <c r="J856" s="54" t="s">
        <v>815</v>
      </c>
      <c r="K856" s="51" t="s">
        <v>815</v>
      </c>
      <c r="L856" s="27" t="s">
        <v>815</v>
      </c>
      <c r="M856" s="27" t="s">
        <v>815</v>
      </c>
      <c r="N856" s="24" t="s">
        <v>815</v>
      </c>
      <c r="O856" s="27" t="s">
        <v>815</v>
      </c>
      <c r="P856" s="22">
        <v>6.22</v>
      </c>
      <c r="Q856" s="23">
        <v>19.600000000000001</v>
      </c>
      <c r="R856" s="655">
        <v>1.6043109472710873</v>
      </c>
      <c r="S856" s="24">
        <v>76.225342789598102</v>
      </c>
      <c r="T856" s="68">
        <v>9.4714285714285715</v>
      </c>
      <c r="U856" s="24">
        <v>7.9052276785714257</v>
      </c>
      <c r="V856" s="989">
        <v>0.54506623340889149</v>
      </c>
      <c r="W856" s="24">
        <v>17.376656249999996</v>
      </c>
      <c r="X856" s="990"/>
    </row>
    <row r="857" spans="1:24" ht="15.6">
      <c r="A857" s="993" t="s">
        <v>1612</v>
      </c>
      <c r="B857" s="55">
        <v>44434</v>
      </c>
      <c r="C857" t="s">
        <v>815</v>
      </c>
      <c r="D857" s="27" t="s">
        <v>815</v>
      </c>
      <c r="E857" s="27" t="s">
        <v>815</v>
      </c>
      <c r="F857" s="27" t="s">
        <v>815</v>
      </c>
      <c r="G857" s="27" t="s">
        <v>815</v>
      </c>
      <c r="H857" s="27" t="s">
        <v>815</v>
      </c>
      <c r="I857" s="27" t="s">
        <v>815</v>
      </c>
      <c r="J857" s="54" t="s">
        <v>815</v>
      </c>
      <c r="K857" s="27" t="s">
        <v>815</v>
      </c>
      <c r="L857" s="27" t="s">
        <v>815</v>
      </c>
      <c r="M857" s="27" t="s">
        <v>815</v>
      </c>
      <c r="N857" s="24" t="s">
        <v>815</v>
      </c>
      <c r="O857" s="27" t="s">
        <v>815</v>
      </c>
      <c r="P857" s="22">
        <v>6.21</v>
      </c>
      <c r="Q857" s="23">
        <v>24.500000000000004</v>
      </c>
      <c r="R857" s="655">
        <v>2.8004782892933222</v>
      </c>
      <c r="S857" s="24">
        <v>303.17569739952711</v>
      </c>
      <c r="T857" s="68">
        <v>141.16071428571431</v>
      </c>
      <c r="U857" s="24">
        <v>60.869941964285701</v>
      </c>
      <c r="V857" s="989">
        <v>0.69870937859567694</v>
      </c>
      <c r="W857" s="24">
        <v>202.03065624999999</v>
      </c>
      <c r="X857" s="990"/>
    </row>
    <row r="858" spans="1:24" ht="15.6">
      <c r="A858" s="993" t="s">
        <v>1613</v>
      </c>
      <c r="B858" s="55">
        <v>44392</v>
      </c>
      <c r="C858" t="s">
        <v>815</v>
      </c>
      <c r="D858" s="27" t="s">
        <v>815</v>
      </c>
      <c r="E858" s="27" t="s">
        <v>815</v>
      </c>
      <c r="F858" s="27" t="s">
        <v>815</v>
      </c>
      <c r="G858" s="27" t="s">
        <v>815</v>
      </c>
      <c r="H858" s="27" t="s">
        <v>815</v>
      </c>
      <c r="I858" s="27" t="s">
        <v>815</v>
      </c>
      <c r="J858" s="54" t="s">
        <v>815</v>
      </c>
      <c r="K858" s="27" t="s">
        <v>815</v>
      </c>
      <c r="L858" s="27" t="s">
        <v>815</v>
      </c>
      <c r="M858" s="27" t="s">
        <v>815</v>
      </c>
      <c r="N858" s="24" t="s">
        <v>815</v>
      </c>
      <c r="O858" s="27" t="s">
        <v>815</v>
      </c>
      <c r="P858" s="22">
        <v>7.17</v>
      </c>
      <c r="Q858" s="23">
        <v>66.099999999999994</v>
      </c>
      <c r="R858" s="68">
        <v>1.8716961051496017</v>
      </c>
      <c r="S858" s="24">
        <v>21.03227738376674</v>
      </c>
      <c r="T858" s="68">
        <v>6.9032142857142862</v>
      </c>
      <c r="U858" s="24">
        <v>5.3678638392857119</v>
      </c>
      <c r="V858" s="989">
        <v>0.56255972094662932</v>
      </c>
      <c r="W858" s="24">
        <v>12.271078124999999</v>
      </c>
      <c r="X858" s="990"/>
    </row>
    <row r="859" spans="1:24" ht="15.6">
      <c r="A859" s="108" t="s">
        <v>1613</v>
      </c>
      <c r="B859" s="55">
        <v>44420</v>
      </c>
      <c r="C859" t="s">
        <v>815</v>
      </c>
      <c r="D859" s="27" t="s">
        <v>815</v>
      </c>
      <c r="E859" s="27" t="s">
        <v>815</v>
      </c>
      <c r="F859" s="27" t="s">
        <v>815</v>
      </c>
      <c r="G859" s="27" t="s">
        <v>815</v>
      </c>
      <c r="H859" s="27" t="s">
        <v>815</v>
      </c>
      <c r="I859" s="27" t="s">
        <v>815</v>
      </c>
      <c r="J859" s="54" t="s">
        <v>815</v>
      </c>
      <c r="K859" s="51" t="s">
        <v>815</v>
      </c>
      <c r="L859" s="27" t="s">
        <v>815</v>
      </c>
      <c r="M859" s="27" t="s">
        <v>815</v>
      </c>
      <c r="N859" s="24" t="s">
        <v>815</v>
      </c>
      <c r="O859" s="27" t="s">
        <v>815</v>
      </c>
      <c r="P859" s="22">
        <v>7.43</v>
      </c>
      <c r="Q859" s="23">
        <v>70.599999999999994</v>
      </c>
      <c r="R859" s="655">
        <v>1.8716961051496017</v>
      </c>
      <c r="S859" s="24">
        <v>21.568132387706854</v>
      </c>
      <c r="T859" s="68">
        <v>5.8042857142857152</v>
      </c>
      <c r="U859" s="24">
        <v>18.338370535714287</v>
      </c>
      <c r="V859" s="989">
        <v>0.24041620168806879</v>
      </c>
      <c r="W859" s="24">
        <v>24.142656250000002</v>
      </c>
      <c r="X859" s="990"/>
    </row>
    <row r="860" spans="1:24" ht="15.6">
      <c r="A860" s="993" t="s">
        <v>1613</v>
      </c>
      <c r="B860" s="55">
        <v>44434</v>
      </c>
      <c r="C860" t="s">
        <v>815</v>
      </c>
      <c r="D860" s="27" t="s">
        <v>815</v>
      </c>
      <c r="E860" s="27" t="s">
        <v>815</v>
      </c>
      <c r="F860" s="27" t="s">
        <v>815</v>
      </c>
      <c r="G860" s="27" t="s">
        <v>815</v>
      </c>
      <c r="H860" s="27" t="s">
        <v>815</v>
      </c>
      <c r="I860" s="27" t="s">
        <v>815</v>
      </c>
      <c r="J860" s="54" t="s">
        <v>815</v>
      </c>
      <c r="K860" s="27" t="s">
        <v>815</v>
      </c>
      <c r="L860" s="27" t="s">
        <v>815</v>
      </c>
      <c r="M860" s="27" t="s">
        <v>815</v>
      </c>
      <c r="N860" s="24" t="s">
        <v>815</v>
      </c>
      <c r="O860" s="27" t="s">
        <v>815</v>
      </c>
      <c r="P860" s="22">
        <v>7.03</v>
      </c>
      <c r="Q860" s="23">
        <v>71</v>
      </c>
      <c r="R860" s="655">
        <v>2.8004782892933222</v>
      </c>
      <c r="S860" s="24">
        <v>28.628810086682424</v>
      </c>
      <c r="T860" s="68">
        <v>5.4157142857142873</v>
      </c>
      <c r="U860" s="24">
        <v>6.8223377976190491</v>
      </c>
      <c r="V860" s="989">
        <v>0.44253074335986836</v>
      </c>
      <c r="W860" s="24">
        <v>12.238052083333336</v>
      </c>
      <c r="X860" s="990"/>
    </row>
    <row r="861" spans="1:24" ht="15.6">
      <c r="A861" s="649" t="s">
        <v>1616</v>
      </c>
      <c r="B861" s="55">
        <v>44392</v>
      </c>
      <c r="C861" t="s">
        <v>1739</v>
      </c>
      <c r="D861" s="50">
        <v>0.27083333333333331</v>
      </c>
      <c r="E861" s="27" t="s">
        <v>1758</v>
      </c>
      <c r="F861" s="27">
        <v>0</v>
      </c>
      <c r="G861" s="27" t="s">
        <v>714</v>
      </c>
      <c r="H861" s="27" t="s">
        <v>1045</v>
      </c>
      <c r="I861" s="27">
        <v>6.15</v>
      </c>
      <c r="J861" s="54">
        <v>2.95</v>
      </c>
      <c r="K861" s="51">
        <v>0.47967479674796748</v>
      </c>
      <c r="L861" s="27">
        <v>0.5</v>
      </c>
      <c r="M861" s="27">
        <v>23.6</v>
      </c>
      <c r="N861" s="24">
        <v>8.4803360214662522</v>
      </c>
      <c r="O861" s="988">
        <v>1</v>
      </c>
      <c r="P861" s="22">
        <v>5.04</v>
      </c>
      <c r="Q861" s="23">
        <v>0.9</v>
      </c>
      <c r="R861" s="68">
        <v>0.61956147684928409</v>
      </c>
      <c r="S861" s="24">
        <v>23.585468873128441</v>
      </c>
      <c r="T861" s="68">
        <v>4.1626852678571442</v>
      </c>
      <c r="U861" s="24">
        <v>3.4121428571428574</v>
      </c>
      <c r="V861" s="989">
        <v>0.54954187727621129</v>
      </c>
      <c r="W861" s="24">
        <v>7.5748281250000016</v>
      </c>
      <c r="X861" s="990"/>
    </row>
    <row r="862" spans="1:24" ht="15.6">
      <c r="A862" s="649" t="s">
        <v>1616</v>
      </c>
      <c r="B862" s="55">
        <v>44392</v>
      </c>
      <c r="C862" t="s">
        <v>1739</v>
      </c>
      <c r="D862" s="50">
        <v>0.27083333333333331</v>
      </c>
      <c r="E862" s="27" t="s">
        <v>1758</v>
      </c>
      <c r="F862" s="27">
        <v>0</v>
      </c>
      <c r="G862" s="27" t="s">
        <v>714</v>
      </c>
      <c r="H862" s="27" t="s">
        <v>1045</v>
      </c>
      <c r="I862" s="27">
        <v>6.15</v>
      </c>
      <c r="J862" s="54">
        <v>2.95</v>
      </c>
      <c r="K862" s="51">
        <v>0.47967479674796748</v>
      </c>
      <c r="L862" s="27">
        <v>2</v>
      </c>
      <c r="M862" s="27">
        <v>23.3</v>
      </c>
      <c r="N862" s="24">
        <v>8.5283959715548576</v>
      </c>
      <c r="O862" s="988">
        <v>1</v>
      </c>
      <c r="P862" s="27" t="s">
        <v>811</v>
      </c>
      <c r="Q862" s="27" t="s">
        <v>811</v>
      </c>
      <c r="R862" s="54" t="s">
        <v>811</v>
      </c>
      <c r="S862" s="27" t="s">
        <v>811</v>
      </c>
      <c r="T862" s="54" t="s">
        <v>811</v>
      </c>
      <c r="U862" s="27" t="s">
        <v>811</v>
      </c>
      <c r="V862" s="27" t="s">
        <v>811</v>
      </c>
      <c r="W862" s="27" t="s">
        <v>811</v>
      </c>
      <c r="X862" s="990"/>
    </row>
    <row r="863" spans="1:24" ht="15.6">
      <c r="A863" s="649" t="s">
        <v>1616</v>
      </c>
      <c r="B863" s="55">
        <v>44392</v>
      </c>
      <c r="C863" t="s">
        <v>1739</v>
      </c>
      <c r="D863" s="50">
        <v>0.27083333333333331</v>
      </c>
      <c r="E863" s="27" t="s">
        <v>1758</v>
      </c>
      <c r="F863" s="27">
        <v>0</v>
      </c>
      <c r="G863" s="27" t="s">
        <v>714</v>
      </c>
      <c r="H863" s="27" t="s">
        <v>1045</v>
      </c>
      <c r="I863" s="27">
        <v>6.15</v>
      </c>
      <c r="J863" s="54">
        <v>2.95</v>
      </c>
      <c r="K863" s="51">
        <v>0.47967479674796748</v>
      </c>
      <c r="L863" s="27">
        <v>4</v>
      </c>
      <c r="M863" s="27">
        <v>23.1</v>
      </c>
      <c r="N863" s="24">
        <v>8.560705961357046</v>
      </c>
      <c r="O863" s="988">
        <v>1</v>
      </c>
      <c r="P863" s="27" t="s">
        <v>811</v>
      </c>
      <c r="Q863" s="27" t="s">
        <v>811</v>
      </c>
      <c r="R863" s="54" t="s">
        <v>811</v>
      </c>
      <c r="S863" s="27" t="s">
        <v>811</v>
      </c>
      <c r="T863" s="54" t="s">
        <v>811</v>
      </c>
      <c r="U863" s="27" t="s">
        <v>811</v>
      </c>
      <c r="V863" s="27" t="s">
        <v>811</v>
      </c>
      <c r="W863" s="27" t="s">
        <v>811</v>
      </c>
      <c r="X863" s="990"/>
    </row>
    <row r="864" spans="1:24" ht="15.6">
      <c r="A864" s="649" t="s">
        <v>1616</v>
      </c>
      <c r="B864" s="55">
        <v>44392</v>
      </c>
      <c r="C864" t="s">
        <v>1739</v>
      </c>
      <c r="D864" s="50">
        <v>0.27083333333333331</v>
      </c>
      <c r="E864" s="27" t="s">
        <v>1758</v>
      </c>
      <c r="F864" s="27">
        <v>0</v>
      </c>
      <c r="G864" s="27" t="s">
        <v>714</v>
      </c>
      <c r="H864" s="27" t="s">
        <v>1045</v>
      </c>
      <c r="I864" s="27">
        <v>6.15</v>
      </c>
      <c r="J864" s="54">
        <v>2.95</v>
      </c>
      <c r="K864" s="51">
        <v>0.47967479674796748</v>
      </c>
      <c r="L864" s="27">
        <v>6</v>
      </c>
      <c r="M864" s="27">
        <v>20.399999999999999</v>
      </c>
      <c r="N864" s="24">
        <v>9.0192890615841375</v>
      </c>
      <c r="O864" s="988">
        <v>1</v>
      </c>
      <c r="P864" s="22">
        <v>5.12</v>
      </c>
      <c r="Q864" s="23">
        <v>1.9</v>
      </c>
      <c r="R864" s="68">
        <v>0.80215547363554363</v>
      </c>
      <c r="S864" s="24">
        <v>20.811631205673756</v>
      </c>
      <c r="T864" s="68">
        <v>2.9344352678571428</v>
      </c>
      <c r="U864" s="24">
        <v>1.3721428571428573</v>
      </c>
      <c r="V864" s="989">
        <v>0.68138442695896595</v>
      </c>
      <c r="W864" s="24">
        <v>4.3065781249999997</v>
      </c>
      <c r="X864" s="990"/>
    </row>
    <row r="865" spans="1:24" ht="15.6">
      <c r="A865" s="649" t="s">
        <v>1616</v>
      </c>
      <c r="B865" s="55">
        <v>44406</v>
      </c>
      <c r="C865" t="s">
        <v>1739</v>
      </c>
      <c r="D865" s="27" t="s">
        <v>815</v>
      </c>
      <c r="E865" s="27" t="s">
        <v>1045</v>
      </c>
      <c r="F865" s="27">
        <v>0</v>
      </c>
      <c r="G865" s="27" t="s">
        <v>714</v>
      </c>
      <c r="H865" s="27" t="s">
        <v>1045</v>
      </c>
      <c r="I865" s="27">
        <v>6.15</v>
      </c>
      <c r="J865" s="54">
        <v>3.2</v>
      </c>
      <c r="K865" s="51">
        <v>0.52032520325203246</v>
      </c>
      <c r="L865" s="27">
        <v>0.5</v>
      </c>
      <c r="M865" s="27">
        <v>25.1</v>
      </c>
      <c r="N865" s="24">
        <v>8.2470731058979876</v>
      </c>
      <c r="O865" s="988">
        <v>1</v>
      </c>
      <c r="P865" s="22">
        <v>5.08</v>
      </c>
      <c r="Q865" s="23">
        <v>0.70000000000000018</v>
      </c>
      <c r="R865" s="68">
        <v>2.9412367366636594</v>
      </c>
      <c r="S865" s="24">
        <v>18.479085894405042</v>
      </c>
      <c r="T865" s="68">
        <v>1.691904761904762</v>
      </c>
      <c r="U865" s="24">
        <v>1.4341473214285712</v>
      </c>
      <c r="V865" s="989">
        <v>0.54122731061495022</v>
      </c>
      <c r="W865" s="24">
        <v>3.1260520833333332</v>
      </c>
      <c r="X865" s="990"/>
    </row>
    <row r="866" spans="1:24" ht="15.6">
      <c r="A866" s="649" t="s">
        <v>1616</v>
      </c>
      <c r="B866" s="55">
        <v>44406</v>
      </c>
      <c r="C866" t="s">
        <v>1739</v>
      </c>
      <c r="D866" s="27" t="s">
        <v>815</v>
      </c>
      <c r="E866" s="27" t="s">
        <v>1045</v>
      </c>
      <c r="F866" s="27">
        <v>0</v>
      </c>
      <c r="G866" s="27" t="s">
        <v>714</v>
      </c>
      <c r="H866" s="27" t="s">
        <v>1045</v>
      </c>
      <c r="I866" s="27">
        <v>6.15</v>
      </c>
      <c r="J866" s="54">
        <v>3.2</v>
      </c>
      <c r="K866" s="51">
        <v>0.52032520325203246</v>
      </c>
      <c r="L866" s="27">
        <v>2</v>
      </c>
      <c r="M866" s="27">
        <v>25.1</v>
      </c>
      <c r="N866" s="24">
        <v>8.2470731058979876</v>
      </c>
      <c r="O866" s="988">
        <v>1</v>
      </c>
      <c r="P866" s="27" t="s">
        <v>811</v>
      </c>
      <c r="Q866" s="27" t="s">
        <v>811</v>
      </c>
      <c r="R866" s="54" t="s">
        <v>811</v>
      </c>
      <c r="S866" s="27" t="s">
        <v>811</v>
      </c>
      <c r="T866" s="54" t="s">
        <v>811</v>
      </c>
      <c r="U866" s="27" t="s">
        <v>811</v>
      </c>
      <c r="V866" s="27" t="s">
        <v>811</v>
      </c>
      <c r="W866" s="27" t="s">
        <v>811</v>
      </c>
      <c r="X866" s="990"/>
    </row>
    <row r="867" spans="1:24" ht="15.6">
      <c r="A867" s="649" t="s">
        <v>1616</v>
      </c>
      <c r="B867" s="55">
        <v>44406</v>
      </c>
      <c r="C867" t="s">
        <v>1739</v>
      </c>
      <c r="D867" s="27" t="s">
        <v>815</v>
      </c>
      <c r="E867" s="27" t="s">
        <v>1045</v>
      </c>
      <c r="F867" s="27">
        <v>0</v>
      </c>
      <c r="G867" s="27" t="s">
        <v>714</v>
      </c>
      <c r="H867" s="27" t="s">
        <v>1045</v>
      </c>
      <c r="I867" s="27">
        <v>6.15</v>
      </c>
      <c r="J867" s="54">
        <v>3.2</v>
      </c>
      <c r="K867" s="51">
        <v>0.52032520325203246</v>
      </c>
      <c r="L867" s="27">
        <v>4</v>
      </c>
      <c r="M867" s="27">
        <v>24.4</v>
      </c>
      <c r="N867" s="24">
        <v>8.3544980867268439</v>
      </c>
      <c r="O867" s="988">
        <v>1</v>
      </c>
      <c r="P867" s="27" t="s">
        <v>811</v>
      </c>
      <c r="Q867" s="27" t="s">
        <v>811</v>
      </c>
      <c r="R867" s="54" t="s">
        <v>811</v>
      </c>
      <c r="S867" s="27" t="s">
        <v>811</v>
      </c>
      <c r="T867" s="54" t="s">
        <v>811</v>
      </c>
      <c r="U867" s="27" t="s">
        <v>811</v>
      </c>
      <c r="V867" s="27" t="s">
        <v>811</v>
      </c>
      <c r="W867" s="27" t="s">
        <v>811</v>
      </c>
      <c r="X867" s="990"/>
    </row>
    <row r="868" spans="1:24" ht="15.6">
      <c r="A868" s="649" t="s">
        <v>1616</v>
      </c>
      <c r="B868" s="55">
        <v>44406</v>
      </c>
      <c r="C868" t="s">
        <v>1739</v>
      </c>
      <c r="D868" s="27" t="s">
        <v>815</v>
      </c>
      <c r="E868" s="27" t="s">
        <v>1045</v>
      </c>
      <c r="F868" s="27">
        <v>0</v>
      </c>
      <c r="G868" s="27" t="s">
        <v>714</v>
      </c>
      <c r="H868" s="27" t="s">
        <v>1045</v>
      </c>
      <c r="I868" s="27">
        <v>6.15</v>
      </c>
      <c r="J868" s="54">
        <v>3.2</v>
      </c>
      <c r="K868" s="51">
        <v>0.52032520325203246</v>
      </c>
      <c r="L868" s="27">
        <v>6</v>
      </c>
      <c r="M868" s="27">
        <v>20.6</v>
      </c>
      <c r="N868" s="24">
        <v>8.9838191982901474</v>
      </c>
      <c r="O868" s="988">
        <v>1</v>
      </c>
      <c r="P868" s="22">
        <v>5.09</v>
      </c>
      <c r="Q868" s="23">
        <v>1.9</v>
      </c>
      <c r="R868" s="68">
        <v>0.86900176310517219</v>
      </c>
      <c r="S868" s="24">
        <v>31.780898345153659</v>
      </c>
      <c r="T868" s="68">
        <v>20.309813988095243</v>
      </c>
      <c r="U868" s="24">
        <v>8.2652380952380966</v>
      </c>
      <c r="V868" s="989">
        <v>0.71075334977048488</v>
      </c>
      <c r="W868" s="24">
        <v>28.57505208333334</v>
      </c>
      <c r="X868" s="990"/>
    </row>
    <row r="869" spans="1:24" ht="15.6">
      <c r="A869" s="649" t="s">
        <v>1616</v>
      </c>
      <c r="B869" s="55">
        <v>44420</v>
      </c>
      <c r="C869" t="s">
        <v>1739</v>
      </c>
      <c r="D869" s="27" t="s">
        <v>815</v>
      </c>
      <c r="E869" s="27" t="s">
        <v>1037</v>
      </c>
      <c r="F869" s="27">
        <v>1</v>
      </c>
      <c r="G869" s="27" t="s">
        <v>1656</v>
      </c>
      <c r="H869" s="27" t="s">
        <v>1045</v>
      </c>
      <c r="I869" s="27">
        <v>5.9</v>
      </c>
      <c r="J869" s="54">
        <v>4.1500000000000004</v>
      </c>
      <c r="K869" s="51">
        <v>0.70338983050847459</v>
      </c>
      <c r="L869" s="27">
        <v>0.5</v>
      </c>
      <c r="M869" s="27">
        <v>25.2</v>
      </c>
      <c r="N869" s="24">
        <v>7.1</v>
      </c>
      <c r="O869" s="988">
        <v>0.86249567316415987</v>
      </c>
      <c r="P869" s="22">
        <v>5.12</v>
      </c>
      <c r="Q869" s="23">
        <v>0.70000000000000018</v>
      </c>
      <c r="R869" s="655">
        <v>0.48188114866055437</v>
      </c>
      <c r="S869" s="24">
        <v>23.270260047281319</v>
      </c>
      <c r="T869" s="68">
        <v>1.5300000000000002</v>
      </c>
      <c r="U869" s="24">
        <v>1.2532187499999998</v>
      </c>
      <c r="V869" s="989">
        <v>0.54972322962397413</v>
      </c>
      <c r="W869" s="24">
        <v>2.7832187500000001</v>
      </c>
      <c r="X869" s="990"/>
    </row>
    <row r="870" spans="1:24" ht="15.6">
      <c r="A870" s="649" t="s">
        <v>1616</v>
      </c>
      <c r="B870" s="55">
        <v>44420</v>
      </c>
      <c r="C870" t="s">
        <v>1739</v>
      </c>
      <c r="D870" s="27" t="s">
        <v>815</v>
      </c>
      <c r="E870" s="27" t="s">
        <v>1037</v>
      </c>
      <c r="F870" s="27">
        <v>1</v>
      </c>
      <c r="G870" s="27" t="s">
        <v>1656</v>
      </c>
      <c r="H870" s="27" t="s">
        <v>1045</v>
      </c>
      <c r="I870" s="27">
        <v>5.9</v>
      </c>
      <c r="J870" s="54">
        <v>4.1500000000000004</v>
      </c>
      <c r="K870" s="51">
        <v>0.70338983050847459</v>
      </c>
      <c r="L870" s="27">
        <v>2</v>
      </c>
      <c r="M870" s="27">
        <v>25.3</v>
      </c>
      <c r="N870" s="24">
        <v>6.66</v>
      </c>
      <c r="O870" s="988">
        <v>0.81053190259473895</v>
      </c>
      <c r="P870" s="27" t="s">
        <v>811</v>
      </c>
      <c r="Q870" s="27" t="s">
        <v>811</v>
      </c>
      <c r="R870" s="54" t="s">
        <v>811</v>
      </c>
      <c r="S870" s="27" t="s">
        <v>811</v>
      </c>
      <c r="T870" s="54" t="s">
        <v>811</v>
      </c>
      <c r="U870" s="27" t="s">
        <v>811</v>
      </c>
      <c r="V870" s="27" t="s">
        <v>811</v>
      </c>
      <c r="W870" s="27" t="s">
        <v>811</v>
      </c>
      <c r="X870" s="990"/>
    </row>
    <row r="871" spans="1:24" ht="15.6">
      <c r="A871" s="649" t="s">
        <v>1616</v>
      </c>
      <c r="B871" s="55">
        <v>44420</v>
      </c>
      <c r="C871" t="s">
        <v>1739</v>
      </c>
      <c r="D871" s="27" t="s">
        <v>815</v>
      </c>
      <c r="E871" s="27" t="s">
        <v>1037</v>
      </c>
      <c r="F871" s="27">
        <v>1</v>
      </c>
      <c r="G871" s="27" t="s">
        <v>1656</v>
      </c>
      <c r="H871" s="27" t="s">
        <v>1045</v>
      </c>
      <c r="I871" s="27">
        <v>5.9</v>
      </c>
      <c r="J871" s="54">
        <v>4.1500000000000004</v>
      </c>
      <c r="K871" s="51">
        <v>0.70338983050847459</v>
      </c>
      <c r="L871" s="27">
        <v>4</v>
      </c>
      <c r="M871" s="27">
        <v>24.9</v>
      </c>
      <c r="N871" s="24">
        <v>6.18</v>
      </c>
      <c r="O871" s="988">
        <v>0.74660076585408719</v>
      </c>
      <c r="P871" s="27" t="s">
        <v>811</v>
      </c>
      <c r="Q871" s="27" t="s">
        <v>811</v>
      </c>
      <c r="R871" s="54" t="s">
        <v>811</v>
      </c>
      <c r="S871" s="27" t="s">
        <v>811</v>
      </c>
      <c r="T871" s="54" t="s">
        <v>811</v>
      </c>
      <c r="U871" s="27" t="s">
        <v>811</v>
      </c>
      <c r="V871" s="27" t="s">
        <v>811</v>
      </c>
      <c r="W871" s="27" t="s">
        <v>811</v>
      </c>
      <c r="X871" s="990"/>
    </row>
    <row r="872" spans="1:24" ht="15.6">
      <c r="A872" s="649" t="s">
        <v>1616</v>
      </c>
      <c r="B872" s="55">
        <v>44420</v>
      </c>
      <c r="C872" t="s">
        <v>1739</v>
      </c>
      <c r="D872" s="27" t="s">
        <v>815</v>
      </c>
      <c r="E872" s="27" t="s">
        <v>1037</v>
      </c>
      <c r="F872" s="27">
        <v>1</v>
      </c>
      <c r="G872" s="27" t="s">
        <v>1656</v>
      </c>
      <c r="H872" s="27" t="s">
        <v>1045</v>
      </c>
      <c r="I872" s="27">
        <v>5.9</v>
      </c>
      <c r="J872" s="54">
        <v>4.1500000000000004</v>
      </c>
      <c r="K872" s="51">
        <v>0.70338983050847459</v>
      </c>
      <c r="L872" s="27">
        <v>6</v>
      </c>
      <c r="M872" s="27">
        <v>21.9</v>
      </c>
      <c r="N872" s="24">
        <v>0.3</v>
      </c>
      <c r="O872" s="988">
        <v>3.424953718414453E-2</v>
      </c>
      <c r="P872" s="22">
        <v>5.19</v>
      </c>
      <c r="Q872" s="23">
        <v>0.9</v>
      </c>
      <c r="R872" s="655">
        <v>0.3442008204718246</v>
      </c>
      <c r="S872" s="24">
        <v>14.538975571315994</v>
      </c>
      <c r="T872" s="68">
        <v>1.6838095238095241</v>
      </c>
      <c r="U872" s="24">
        <v>2.348909226190476</v>
      </c>
      <c r="V872" s="989">
        <v>0.41753705829585169</v>
      </c>
      <c r="W872" s="24">
        <v>4.0327187499999999</v>
      </c>
      <c r="X872" s="990"/>
    </row>
    <row r="873" spans="1:24" ht="15.6">
      <c r="A873" s="649" t="s">
        <v>1616</v>
      </c>
      <c r="B873" s="55">
        <v>44434</v>
      </c>
      <c r="C873" t="s">
        <v>1739</v>
      </c>
      <c r="D873" s="50">
        <v>0.29166666666666669</v>
      </c>
      <c r="E873" s="27" t="s">
        <v>1759</v>
      </c>
      <c r="F873" s="27">
        <v>0</v>
      </c>
      <c r="G873" s="27" t="s">
        <v>714</v>
      </c>
      <c r="H873" s="27" t="s">
        <v>1045</v>
      </c>
      <c r="I873" s="27">
        <v>6</v>
      </c>
      <c r="J873" s="54">
        <v>4.2</v>
      </c>
      <c r="K873" s="51">
        <v>0.70000000000000007</v>
      </c>
      <c r="L873" s="27">
        <v>0.5</v>
      </c>
      <c r="M873" s="27">
        <v>26.6</v>
      </c>
      <c r="N873" s="24">
        <v>6.7</v>
      </c>
      <c r="O873" s="988">
        <v>0.83490424815527586</v>
      </c>
      <c r="P873" s="22">
        <v>5.13</v>
      </c>
      <c r="Q873" s="23">
        <v>0.9</v>
      </c>
      <c r="R873" s="655">
        <v>1.1668659538722175</v>
      </c>
      <c r="S873" s="24">
        <v>25.791930654058312</v>
      </c>
      <c r="T873" s="68">
        <v>1.7930952380952385</v>
      </c>
      <c r="U873" s="24">
        <v>0.31862351190476196</v>
      </c>
      <c r="V873" s="989">
        <v>0.84911650194669064</v>
      </c>
      <c r="W873" s="24">
        <v>2.1117187500000005</v>
      </c>
      <c r="X873" s="990"/>
    </row>
    <row r="874" spans="1:24" ht="15.6">
      <c r="A874" s="649" t="s">
        <v>1616</v>
      </c>
      <c r="B874" s="55">
        <v>44434</v>
      </c>
      <c r="C874" t="s">
        <v>1739</v>
      </c>
      <c r="D874" s="50">
        <v>0.29166666666666669</v>
      </c>
      <c r="E874" s="27" t="s">
        <v>1759</v>
      </c>
      <c r="F874" s="27">
        <v>0</v>
      </c>
      <c r="G874" s="27" t="s">
        <v>714</v>
      </c>
      <c r="H874" s="27" t="s">
        <v>1045</v>
      </c>
      <c r="I874" s="27">
        <v>6</v>
      </c>
      <c r="J874" s="54">
        <v>4.2</v>
      </c>
      <c r="K874" s="51">
        <v>0.70000000000000007</v>
      </c>
      <c r="L874" s="27">
        <v>2</v>
      </c>
      <c r="M874" s="27">
        <v>26.6</v>
      </c>
      <c r="N874" s="24">
        <v>6.6</v>
      </c>
      <c r="O874" s="988">
        <v>0.8224429907201225</v>
      </c>
      <c r="P874" s="27" t="s">
        <v>811</v>
      </c>
      <c r="Q874" s="27" t="s">
        <v>811</v>
      </c>
      <c r="R874" s="54" t="s">
        <v>811</v>
      </c>
      <c r="S874" s="27" t="s">
        <v>811</v>
      </c>
      <c r="T874" s="54" t="s">
        <v>811</v>
      </c>
      <c r="U874" s="27" t="s">
        <v>811</v>
      </c>
      <c r="V874" s="27" t="s">
        <v>811</v>
      </c>
      <c r="W874" s="27" t="s">
        <v>811</v>
      </c>
      <c r="X874" s="990"/>
    </row>
    <row r="875" spans="1:24" ht="15.6">
      <c r="A875" s="649" t="s">
        <v>1616</v>
      </c>
      <c r="B875" s="55">
        <v>44434</v>
      </c>
      <c r="C875" t="s">
        <v>1739</v>
      </c>
      <c r="D875" s="50">
        <v>0.29166666666666669</v>
      </c>
      <c r="E875" s="27" t="s">
        <v>1759</v>
      </c>
      <c r="F875" s="27">
        <v>0</v>
      </c>
      <c r="G875" s="27" t="s">
        <v>714</v>
      </c>
      <c r="H875" s="27" t="s">
        <v>1045</v>
      </c>
      <c r="I875" s="27">
        <v>6</v>
      </c>
      <c r="J875" s="54">
        <v>4.2</v>
      </c>
      <c r="K875" s="51">
        <v>0.70000000000000007</v>
      </c>
      <c r="L875" s="27">
        <v>4</v>
      </c>
      <c r="M875" s="27">
        <v>26.3</v>
      </c>
      <c r="N875" s="24">
        <v>5.4</v>
      </c>
      <c r="O875" s="988">
        <v>0.66927192156878845</v>
      </c>
      <c r="P875" s="27" t="s">
        <v>811</v>
      </c>
      <c r="Q875" s="27" t="s">
        <v>811</v>
      </c>
      <c r="R875" s="54" t="s">
        <v>811</v>
      </c>
      <c r="S875" s="27" t="s">
        <v>811</v>
      </c>
      <c r="T875" s="54" t="s">
        <v>811</v>
      </c>
      <c r="U875" s="27" t="s">
        <v>811</v>
      </c>
      <c r="V875" s="27" t="s">
        <v>811</v>
      </c>
      <c r="W875" s="27" t="s">
        <v>811</v>
      </c>
      <c r="X875" s="990"/>
    </row>
    <row r="876" spans="1:24" ht="15.6">
      <c r="A876" s="649" t="s">
        <v>1616</v>
      </c>
      <c r="B876" s="55">
        <v>44434</v>
      </c>
      <c r="C876" t="s">
        <v>1739</v>
      </c>
      <c r="D876" s="50">
        <v>0.29166666666666669</v>
      </c>
      <c r="E876" s="27" t="s">
        <v>1759</v>
      </c>
      <c r="F876" s="27">
        <v>0</v>
      </c>
      <c r="G876" s="27" t="s">
        <v>714</v>
      </c>
      <c r="H876" s="27" t="s">
        <v>1045</v>
      </c>
      <c r="I876" s="27">
        <v>6</v>
      </c>
      <c r="J876" s="54">
        <v>4.2</v>
      </c>
      <c r="K876" s="51">
        <v>0.70000000000000007</v>
      </c>
      <c r="L876" s="27">
        <v>6</v>
      </c>
      <c r="M876" s="27">
        <v>23.2</v>
      </c>
      <c r="N876" s="24">
        <v>0.03</v>
      </c>
      <c r="O876" s="988">
        <v>3.5110207195852288E-3</v>
      </c>
      <c r="P876" s="22">
        <v>5.29</v>
      </c>
      <c r="Q876" s="23">
        <v>1.5</v>
      </c>
      <c r="R876" s="655">
        <v>2.5671050985188786</v>
      </c>
      <c r="S876" s="24">
        <v>21.505090622537427</v>
      </c>
      <c r="T876" s="68">
        <v>2.1816666666666671</v>
      </c>
      <c r="U876" s="24">
        <v>0.98121875000000025</v>
      </c>
      <c r="V876" s="989">
        <v>0.68977100946195613</v>
      </c>
      <c r="W876" s="24">
        <v>3.1628854166666676</v>
      </c>
      <c r="X876" s="990"/>
    </row>
    <row r="877" spans="1:24" ht="15.6">
      <c r="A877" s="649" t="s">
        <v>1616</v>
      </c>
      <c r="B877" s="55">
        <v>44446</v>
      </c>
      <c r="C877" t="s">
        <v>1739</v>
      </c>
      <c r="D877" s="50">
        <v>0.29166666666666669</v>
      </c>
      <c r="E877" s="27" t="s">
        <v>1045</v>
      </c>
      <c r="F877" s="27">
        <v>0</v>
      </c>
      <c r="G877" s="27" t="s">
        <v>714</v>
      </c>
      <c r="H877" s="27" t="s">
        <v>1045</v>
      </c>
      <c r="I877" s="27">
        <v>5.9</v>
      </c>
      <c r="J877" s="54">
        <v>4.75</v>
      </c>
      <c r="K877" s="51">
        <v>0.80508474576271183</v>
      </c>
      <c r="L877" s="27">
        <v>0.5</v>
      </c>
      <c r="M877" s="27">
        <v>23.4</v>
      </c>
      <c r="N877" s="24">
        <v>5.8</v>
      </c>
      <c r="O877" s="988">
        <v>0.68136518033715199</v>
      </c>
      <c r="P877" s="27" t="s">
        <v>811</v>
      </c>
      <c r="Q877" s="27" t="s">
        <v>811</v>
      </c>
      <c r="R877" s="54" t="s">
        <v>811</v>
      </c>
      <c r="S877" s="27" t="s">
        <v>811</v>
      </c>
      <c r="T877" s="54" t="s">
        <v>811</v>
      </c>
      <c r="U877" s="27" t="s">
        <v>811</v>
      </c>
      <c r="V877" s="27" t="s">
        <v>811</v>
      </c>
      <c r="W877" s="27" t="s">
        <v>811</v>
      </c>
      <c r="X877" s="990"/>
    </row>
    <row r="878" spans="1:24" ht="15.6">
      <c r="A878" s="649" t="s">
        <v>1616</v>
      </c>
      <c r="B878" s="55">
        <v>44446</v>
      </c>
      <c r="C878" t="s">
        <v>1739</v>
      </c>
      <c r="D878" s="50">
        <v>0.29166666666666669</v>
      </c>
      <c r="E878" s="27" t="s">
        <v>1045</v>
      </c>
      <c r="F878" s="27">
        <v>0</v>
      </c>
      <c r="G878" s="27" t="s">
        <v>714</v>
      </c>
      <c r="H878" s="27" t="s">
        <v>1045</v>
      </c>
      <c r="I878" s="27">
        <v>5.9</v>
      </c>
      <c r="J878" s="54">
        <v>4.75</v>
      </c>
      <c r="K878" s="51">
        <v>0.80508474576271183</v>
      </c>
      <c r="L878" s="27">
        <v>2</v>
      </c>
      <c r="M878" s="27">
        <v>23.5</v>
      </c>
      <c r="N878" s="24">
        <v>5.38</v>
      </c>
      <c r="O878" s="988">
        <v>0.63321663432132891</v>
      </c>
      <c r="P878" s="27" t="s">
        <v>811</v>
      </c>
      <c r="Q878" s="27" t="s">
        <v>811</v>
      </c>
      <c r="R878" s="54" t="s">
        <v>811</v>
      </c>
      <c r="S878" s="27" t="s">
        <v>811</v>
      </c>
      <c r="T878" s="54" t="s">
        <v>811</v>
      </c>
      <c r="U878" s="27" t="s">
        <v>811</v>
      </c>
      <c r="V878" s="27" t="s">
        <v>811</v>
      </c>
      <c r="W878" s="27" t="s">
        <v>811</v>
      </c>
      <c r="X878" s="990"/>
    </row>
    <row r="879" spans="1:24" ht="15.6">
      <c r="A879" s="649" t="s">
        <v>1616</v>
      </c>
      <c r="B879" s="55">
        <v>44446</v>
      </c>
      <c r="C879" t="s">
        <v>1739</v>
      </c>
      <c r="D879" s="50">
        <v>0.29166666666666669</v>
      </c>
      <c r="E879" s="27" t="s">
        <v>1045</v>
      </c>
      <c r="F879" s="27">
        <v>0</v>
      </c>
      <c r="G879" s="27" t="s">
        <v>714</v>
      </c>
      <c r="H879" s="27" t="s">
        <v>1045</v>
      </c>
      <c r="I879" s="27">
        <v>5.9</v>
      </c>
      <c r="J879" s="54">
        <v>4.75</v>
      </c>
      <c r="K879" s="51">
        <v>0.80508474576271183</v>
      </c>
      <c r="L879" s="27">
        <v>4</v>
      </c>
      <c r="M879" s="27">
        <v>23.5</v>
      </c>
      <c r="N879" s="24">
        <v>5.41</v>
      </c>
      <c r="O879" s="988">
        <v>0.63674758209635496</v>
      </c>
      <c r="P879" s="27" t="s">
        <v>811</v>
      </c>
      <c r="Q879" s="27" t="s">
        <v>811</v>
      </c>
      <c r="R879" s="54" t="s">
        <v>811</v>
      </c>
      <c r="S879" s="27" t="s">
        <v>811</v>
      </c>
      <c r="T879" s="54" t="s">
        <v>811</v>
      </c>
      <c r="U879" s="27" t="s">
        <v>811</v>
      </c>
      <c r="V879" s="27" t="s">
        <v>811</v>
      </c>
      <c r="W879" s="27" t="s">
        <v>811</v>
      </c>
      <c r="X879" s="990"/>
    </row>
    <row r="880" spans="1:24" ht="15.6">
      <c r="A880" s="649" t="s">
        <v>1616</v>
      </c>
      <c r="B880" s="55">
        <v>44446</v>
      </c>
      <c r="C880" t="s">
        <v>1739</v>
      </c>
      <c r="D880" s="50">
        <v>0.29166666666666669</v>
      </c>
      <c r="E880" s="27" t="s">
        <v>1045</v>
      </c>
      <c r="F880" s="27">
        <v>0</v>
      </c>
      <c r="G880" s="27" t="s">
        <v>714</v>
      </c>
      <c r="H880" s="27" t="s">
        <v>1045</v>
      </c>
      <c r="I880" s="27">
        <v>5.9</v>
      </c>
      <c r="J880" s="54">
        <v>4.75</v>
      </c>
      <c r="K880" s="51">
        <v>0.80508474576271183</v>
      </c>
      <c r="L880" s="27">
        <v>6</v>
      </c>
      <c r="M880" s="27">
        <v>23.2</v>
      </c>
      <c r="N880" s="24">
        <v>0.18</v>
      </c>
      <c r="O880" s="988">
        <v>2.1066124317511373E-2</v>
      </c>
      <c r="P880" s="27" t="s">
        <v>811</v>
      </c>
      <c r="Q880" s="27" t="s">
        <v>811</v>
      </c>
      <c r="R880" s="54" t="s">
        <v>811</v>
      </c>
      <c r="S880" s="27" t="s">
        <v>811</v>
      </c>
      <c r="T880" s="54" t="s">
        <v>811</v>
      </c>
      <c r="U880" s="27" t="s">
        <v>811</v>
      </c>
      <c r="V880" s="27" t="s">
        <v>811</v>
      </c>
      <c r="W880" s="27" t="s">
        <v>811</v>
      </c>
      <c r="X880" s="990"/>
    </row>
    <row r="881" spans="1:24" ht="15.6">
      <c r="A881" s="649" t="s">
        <v>1547</v>
      </c>
      <c r="B881" s="55">
        <v>44392</v>
      </c>
      <c r="C881" t="s">
        <v>1762</v>
      </c>
      <c r="D881" s="27" t="s">
        <v>815</v>
      </c>
      <c r="E881" s="27" t="s">
        <v>1758</v>
      </c>
      <c r="F881" s="27">
        <v>1</v>
      </c>
      <c r="G881" s="27" t="s">
        <v>817</v>
      </c>
      <c r="H881" s="27" t="s">
        <v>1045</v>
      </c>
      <c r="I881" s="27">
        <v>7.25</v>
      </c>
      <c r="J881" s="54">
        <v>1.78</v>
      </c>
      <c r="K881" s="51">
        <v>0.24551724137931036</v>
      </c>
      <c r="L881" s="27">
        <v>0.5</v>
      </c>
      <c r="M881" s="27">
        <v>23.7</v>
      </c>
      <c r="N881" s="24">
        <v>8.5749999999999993</v>
      </c>
      <c r="O881" s="988">
        <v>1.013063749687628</v>
      </c>
      <c r="P881" s="22">
        <v>6.33</v>
      </c>
      <c r="Q881" s="23">
        <v>7.7999999999999989</v>
      </c>
      <c r="R881" s="68">
        <v>0.5851413948021017</v>
      </c>
      <c r="S881" s="24">
        <v>26.264743889999998</v>
      </c>
      <c r="T881" s="68">
        <v>8.5485714285714298</v>
      </c>
      <c r="U881" s="24">
        <v>2.8895066964285707</v>
      </c>
      <c r="V881" s="989">
        <v>0.74737830386793491</v>
      </c>
      <c r="W881" s="24">
        <v>11.438078125000001</v>
      </c>
      <c r="X881" s="990"/>
    </row>
    <row r="882" spans="1:24" ht="15.6">
      <c r="A882" s="649" t="s">
        <v>1547</v>
      </c>
      <c r="B882" s="55">
        <v>44392</v>
      </c>
      <c r="C882" t="s">
        <v>1762</v>
      </c>
      <c r="D882" s="27" t="s">
        <v>815</v>
      </c>
      <c r="E882" s="27" t="s">
        <v>1758</v>
      </c>
      <c r="F882" s="27">
        <v>1</v>
      </c>
      <c r="G882" s="27" t="s">
        <v>817</v>
      </c>
      <c r="H882" s="27" t="s">
        <v>1045</v>
      </c>
      <c r="I882" s="27">
        <v>7.25</v>
      </c>
      <c r="J882" s="54">
        <v>1.78</v>
      </c>
      <c r="K882" s="51">
        <v>0.24551724137931036</v>
      </c>
      <c r="L882" s="27">
        <v>2</v>
      </c>
      <c r="M882" s="27">
        <v>23.6</v>
      </c>
      <c r="N882" s="24">
        <v>8.4849999999999994</v>
      </c>
      <c r="O882" s="988">
        <v>1.000549975675721</v>
      </c>
      <c r="P882" s="27" t="s">
        <v>811</v>
      </c>
      <c r="Q882" s="27" t="s">
        <v>811</v>
      </c>
      <c r="R882" s="54" t="s">
        <v>811</v>
      </c>
      <c r="S882" s="27" t="s">
        <v>811</v>
      </c>
      <c r="T882" s="54" t="s">
        <v>811</v>
      </c>
      <c r="U882" s="27" t="s">
        <v>811</v>
      </c>
      <c r="V882" s="27" t="s">
        <v>811</v>
      </c>
      <c r="W882" s="27" t="s">
        <v>811</v>
      </c>
      <c r="X882" s="990"/>
    </row>
    <row r="883" spans="1:24" ht="15.6">
      <c r="A883" s="649" t="s">
        <v>1547</v>
      </c>
      <c r="B883" s="55">
        <v>44392</v>
      </c>
      <c r="C883" t="s">
        <v>1762</v>
      </c>
      <c r="D883" s="27" t="s">
        <v>815</v>
      </c>
      <c r="E883" s="27" t="s">
        <v>1758</v>
      </c>
      <c r="F883" s="27">
        <v>1</v>
      </c>
      <c r="G883" s="27" t="s">
        <v>817</v>
      </c>
      <c r="H883" s="27" t="s">
        <v>1045</v>
      </c>
      <c r="I883" s="27">
        <v>7.25</v>
      </c>
      <c r="J883" s="54">
        <v>1.78</v>
      </c>
      <c r="K883" s="51">
        <v>0.24551724137931036</v>
      </c>
      <c r="L883" s="27">
        <v>4</v>
      </c>
      <c r="M883" s="27">
        <v>23</v>
      </c>
      <c r="N883" s="24">
        <v>6.415</v>
      </c>
      <c r="O883" s="988">
        <v>0.74793549690359518</v>
      </c>
      <c r="P883" s="27" t="s">
        <v>811</v>
      </c>
      <c r="Q883" s="27" t="s">
        <v>811</v>
      </c>
      <c r="R883" s="54" t="s">
        <v>811</v>
      </c>
      <c r="S883" s="27" t="s">
        <v>811</v>
      </c>
      <c r="T883" s="54" t="s">
        <v>811</v>
      </c>
      <c r="U883" s="27" t="s">
        <v>811</v>
      </c>
      <c r="V883" s="27" t="s">
        <v>811</v>
      </c>
      <c r="W883" s="27" t="s">
        <v>811</v>
      </c>
      <c r="X883" s="990"/>
    </row>
    <row r="884" spans="1:24" ht="15.6">
      <c r="A884" s="649" t="s">
        <v>1547</v>
      </c>
      <c r="B884" s="55">
        <v>44392</v>
      </c>
      <c r="C884" t="s">
        <v>1762</v>
      </c>
      <c r="D884" s="27" t="s">
        <v>815</v>
      </c>
      <c r="E884" s="27" t="s">
        <v>1758</v>
      </c>
      <c r="F884" s="27">
        <v>1</v>
      </c>
      <c r="G884" s="27" t="s">
        <v>817</v>
      </c>
      <c r="H884" s="27" t="s">
        <v>1045</v>
      </c>
      <c r="I884" s="27">
        <v>7.25</v>
      </c>
      <c r="J884" s="54">
        <v>1.78</v>
      </c>
      <c r="K884" s="51">
        <v>0.24551724137931036</v>
      </c>
      <c r="L884" s="27">
        <v>6</v>
      </c>
      <c r="M884" s="27">
        <v>23.3</v>
      </c>
      <c r="N884" s="24">
        <v>5.3049999999999997</v>
      </c>
      <c r="O884" s="988">
        <v>0.62203959779705409</v>
      </c>
      <c r="P884" s="22">
        <v>5.97</v>
      </c>
      <c r="Q884" s="23">
        <v>8.3000000000000007</v>
      </c>
      <c r="R884" s="68">
        <v>1.0695406315140581</v>
      </c>
      <c r="S884" s="24">
        <v>31.150480693459414</v>
      </c>
      <c r="T884" s="68">
        <v>4.3592857142857149</v>
      </c>
      <c r="U884" s="24">
        <v>8.4090424107142869</v>
      </c>
      <c r="V884" s="989">
        <v>0.34141397930950451</v>
      </c>
      <c r="W884" s="24">
        <v>12.768328125000002</v>
      </c>
      <c r="X884" s="990"/>
    </row>
    <row r="885" spans="1:24" ht="15.6">
      <c r="A885" s="649" t="s">
        <v>1547</v>
      </c>
      <c r="B885" s="55">
        <v>44392</v>
      </c>
      <c r="C885" t="s">
        <v>1762</v>
      </c>
      <c r="D885" s="27" t="s">
        <v>815</v>
      </c>
      <c r="E885" s="27" t="s">
        <v>1758</v>
      </c>
      <c r="F885" s="27">
        <v>1</v>
      </c>
      <c r="G885" s="27" t="s">
        <v>817</v>
      </c>
      <c r="H885" s="27" t="s">
        <v>1045</v>
      </c>
      <c r="I885" s="27">
        <v>7.25</v>
      </c>
      <c r="J885" s="54">
        <v>1.78</v>
      </c>
      <c r="K885" s="51">
        <v>0.24551724137931036</v>
      </c>
      <c r="L885" s="27">
        <v>7</v>
      </c>
      <c r="M885" s="27">
        <v>22.4</v>
      </c>
      <c r="N885" s="24">
        <v>2.25</v>
      </c>
      <c r="O885" s="988">
        <v>0.25935018151091455</v>
      </c>
      <c r="P885" s="27" t="s">
        <v>811</v>
      </c>
      <c r="Q885" s="27" t="s">
        <v>811</v>
      </c>
      <c r="R885" s="54" t="s">
        <v>811</v>
      </c>
      <c r="S885" s="27" t="s">
        <v>811</v>
      </c>
      <c r="T885" s="54" t="s">
        <v>811</v>
      </c>
      <c r="U885" s="27" t="s">
        <v>811</v>
      </c>
      <c r="V885" s="27" t="s">
        <v>811</v>
      </c>
      <c r="W885" s="27" t="s">
        <v>811</v>
      </c>
      <c r="X885" s="990"/>
    </row>
    <row r="886" spans="1:24" ht="15.6">
      <c r="A886" s="649" t="s">
        <v>1547</v>
      </c>
      <c r="B886" s="55">
        <v>44406</v>
      </c>
      <c r="C886" t="s">
        <v>1763</v>
      </c>
      <c r="D886" s="50">
        <v>0.33333333333333331</v>
      </c>
      <c r="E886" s="27" t="s">
        <v>1655</v>
      </c>
      <c r="F886" s="27">
        <v>1</v>
      </c>
      <c r="G886" s="27" t="s">
        <v>714</v>
      </c>
      <c r="H886" s="27" t="s">
        <v>1045</v>
      </c>
      <c r="I886" s="27">
        <v>7.55</v>
      </c>
      <c r="J886" s="54">
        <v>2.09</v>
      </c>
      <c r="K886" s="51">
        <v>0.27682119205298011</v>
      </c>
      <c r="L886" s="27">
        <v>0.5</v>
      </c>
      <c r="M886" s="27">
        <v>25.2</v>
      </c>
      <c r="N886" s="24">
        <v>7.7750000000000004</v>
      </c>
      <c r="O886" s="988">
        <v>0.94449350124666809</v>
      </c>
      <c r="P886" s="22">
        <v>6.33</v>
      </c>
      <c r="Q886" s="23">
        <v>8.1</v>
      </c>
      <c r="R886" s="68">
        <v>0.80215547363554363</v>
      </c>
      <c r="S886" s="24">
        <v>24.21588652482269</v>
      </c>
      <c r="T886" s="68">
        <v>6.6542857142857157</v>
      </c>
      <c r="U886" s="24">
        <v>2.8949330357142862</v>
      </c>
      <c r="V886" s="989">
        <v>0.69684085038744292</v>
      </c>
      <c r="W886" s="24">
        <v>9.5492187500000014</v>
      </c>
      <c r="X886" s="990"/>
    </row>
    <row r="887" spans="1:24" ht="15.6">
      <c r="A887" s="649" t="s">
        <v>1547</v>
      </c>
      <c r="B887" s="55">
        <v>44406</v>
      </c>
      <c r="C887" t="s">
        <v>1763</v>
      </c>
      <c r="D887" s="50">
        <v>0.33333333333333331</v>
      </c>
      <c r="E887" s="27" t="s">
        <v>1655</v>
      </c>
      <c r="F887" s="27">
        <v>1</v>
      </c>
      <c r="G887" s="27" t="s">
        <v>714</v>
      </c>
      <c r="H887" s="27" t="s">
        <v>1045</v>
      </c>
      <c r="I887" s="27">
        <v>7.55</v>
      </c>
      <c r="J887" s="54">
        <v>2.09</v>
      </c>
      <c r="K887" s="51">
        <v>0.27682119205298011</v>
      </c>
      <c r="L887" s="27">
        <v>2</v>
      </c>
      <c r="M887" s="27">
        <v>25.3</v>
      </c>
      <c r="N887" s="24">
        <v>7.6550000000000002</v>
      </c>
      <c r="O887" s="988">
        <v>0.93162488203644545</v>
      </c>
      <c r="P887" s="27" t="s">
        <v>811</v>
      </c>
      <c r="Q887" s="27" t="s">
        <v>811</v>
      </c>
      <c r="R887" s="54" t="s">
        <v>811</v>
      </c>
      <c r="S887" s="27" t="s">
        <v>811</v>
      </c>
      <c r="T887" s="54" t="s">
        <v>811</v>
      </c>
      <c r="U887" s="27" t="s">
        <v>811</v>
      </c>
      <c r="V887" s="27" t="s">
        <v>811</v>
      </c>
      <c r="W887" s="27" t="s">
        <v>811</v>
      </c>
      <c r="X887" s="990"/>
    </row>
    <row r="888" spans="1:24" ht="15.6">
      <c r="A888" s="649" t="s">
        <v>1547</v>
      </c>
      <c r="B888" s="55">
        <v>44406</v>
      </c>
      <c r="C888" t="s">
        <v>1763</v>
      </c>
      <c r="D888" s="50">
        <v>0.33333333333333331</v>
      </c>
      <c r="E888" s="27" t="s">
        <v>1655</v>
      </c>
      <c r="F888" s="27">
        <v>1</v>
      </c>
      <c r="G888" s="27" t="s">
        <v>714</v>
      </c>
      <c r="H888" s="27" t="s">
        <v>1045</v>
      </c>
      <c r="I888" s="27">
        <v>7.55</v>
      </c>
      <c r="J888" s="54">
        <v>2.09</v>
      </c>
      <c r="K888" s="51">
        <v>0.27682119205298011</v>
      </c>
      <c r="L888" s="27">
        <v>4</v>
      </c>
      <c r="M888" s="27">
        <v>24.9</v>
      </c>
      <c r="N888" s="24">
        <v>3.5049999999999999</v>
      </c>
      <c r="O888" s="988">
        <v>0.42343619487355588</v>
      </c>
      <c r="P888" s="27" t="s">
        <v>811</v>
      </c>
      <c r="Q888" s="27" t="s">
        <v>811</v>
      </c>
      <c r="R888" s="54" t="s">
        <v>811</v>
      </c>
      <c r="S888" s="27" t="s">
        <v>811</v>
      </c>
      <c r="T888" s="54" t="s">
        <v>811</v>
      </c>
      <c r="U888" s="27" t="s">
        <v>811</v>
      </c>
      <c r="V888" s="27" t="s">
        <v>811</v>
      </c>
      <c r="W888" s="27" t="s">
        <v>811</v>
      </c>
      <c r="X888" s="990"/>
    </row>
    <row r="889" spans="1:24" ht="15.6">
      <c r="A889" s="649" t="s">
        <v>1547</v>
      </c>
      <c r="B889" s="55">
        <v>44406</v>
      </c>
      <c r="C889" t="s">
        <v>1763</v>
      </c>
      <c r="D889" s="50">
        <v>0.33333333333333331</v>
      </c>
      <c r="E889" s="27" t="s">
        <v>1655</v>
      </c>
      <c r="F889" s="27">
        <v>1</v>
      </c>
      <c r="G889" s="27" t="s">
        <v>714</v>
      </c>
      <c r="H889" s="27" t="s">
        <v>1045</v>
      </c>
      <c r="I889" s="27">
        <v>7.55</v>
      </c>
      <c r="J889" s="54">
        <v>2.09</v>
      </c>
      <c r="K889" s="51">
        <v>0.27682119205298011</v>
      </c>
      <c r="L889" s="27">
        <v>6</v>
      </c>
      <c r="M889" s="27">
        <v>22.9</v>
      </c>
      <c r="N889" s="24">
        <v>0.31</v>
      </c>
      <c r="O889" s="988">
        <v>3.6074890483308808E-2</v>
      </c>
      <c r="P889" s="22">
        <v>5.98</v>
      </c>
      <c r="Q889" s="23">
        <v>13.299999999999997</v>
      </c>
      <c r="R889" s="68">
        <v>0.93584805257480086</v>
      </c>
      <c r="S889" s="24">
        <v>30.520063041765169</v>
      </c>
      <c r="T889" s="68">
        <v>6.4680952380952395</v>
      </c>
      <c r="U889" s="24">
        <v>4.8689568452380954</v>
      </c>
      <c r="V889" s="989">
        <v>0.57052708151566345</v>
      </c>
      <c r="W889" s="24">
        <v>11.337052083333335</v>
      </c>
      <c r="X889" s="990"/>
    </row>
    <row r="890" spans="1:24" ht="15.6">
      <c r="A890" s="649" t="s">
        <v>1547</v>
      </c>
      <c r="B890" s="55">
        <v>44406</v>
      </c>
      <c r="C890" t="s">
        <v>1763</v>
      </c>
      <c r="D890" s="50">
        <v>0.33333333333333331</v>
      </c>
      <c r="E890" s="27" t="s">
        <v>1655</v>
      </c>
      <c r="F890" s="27">
        <v>1</v>
      </c>
      <c r="G890" s="27" t="s">
        <v>714</v>
      </c>
      <c r="H890" s="27" t="s">
        <v>1045</v>
      </c>
      <c r="I890" s="27">
        <v>7.55</v>
      </c>
      <c r="J890" s="54">
        <v>2.09</v>
      </c>
      <c r="K890" s="51">
        <v>0.27682119205298011</v>
      </c>
      <c r="L890" s="27">
        <v>7</v>
      </c>
      <c r="M890" s="27">
        <v>21.6</v>
      </c>
      <c r="N890" s="24">
        <v>0.215</v>
      </c>
      <c r="O890" s="988">
        <v>2.4403621467804643E-2</v>
      </c>
      <c r="P890" s="27" t="s">
        <v>811</v>
      </c>
      <c r="Q890" s="27" t="s">
        <v>811</v>
      </c>
      <c r="R890" s="54" t="s">
        <v>811</v>
      </c>
      <c r="S890" s="27" t="s">
        <v>811</v>
      </c>
      <c r="T890" s="54" t="s">
        <v>811</v>
      </c>
      <c r="U890" s="27" t="s">
        <v>811</v>
      </c>
      <c r="V890" s="27" t="s">
        <v>811</v>
      </c>
      <c r="W890" s="27" t="s">
        <v>811</v>
      </c>
      <c r="X890" s="990"/>
    </row>
    <row r="891" spans="1:24" ht="15.6">
      <c r="A891" s="649" t="s">
        <v>1547</v>
      </c>
      <c r="B891" s="55">
        <v>44420</v>
      </c>
      <c r="C891" t="s">
        <v>1763</v>
      </c>
      <c r="D891" s="50">
        <v>0.33333333333333331</v>
      </c>
      <c r="E891" s="27" t="s">
        <v>1655</v>
      </c>
      <c r="F891" s="27">
        <v>1</v>
      </c>
      <c r="G891" s="27" t="s">
        <v>1656</v>
      </c>
      <c r="H891" s="27" t="s">
        <v>1045</v>
      </c>
      <c r="I891" s="27">
        <v>5.95</v>
      </c>
      <c r="J891" s="54">
        <v>2.27</v>
      </c>
      <c r="K891" s="51">
        <v>0.38151260504201678</v>
      </c>
      <c r="L891" s="27">
        <v>0.5</v>
      </c>
      <c r="M891" s="27">
        <v>25.5</v>
      </c>
      <c r="N891" s="24">
        <v>7.95</v>
      </c>
      <c r="O891" s="988">
        <v>0.97107843552744777</v>
      </c>
      <c r="P891" s="22">
        <v>6.45</v>
      </c>
      <c r="Q891" s="23">
        <v>6.4999999999999991</v>
      </c>
      <c r="R891" s="655">
        <v>0.5507213127549192</v>
      </c>
      <c r="S891" s="24">
        <v>22.009424743892826</v>
      </c>
      <c r="T891" s="68">
        <v>8.1802380952380975</v>
      </c>
      <c r="U891" s="24">
        <v>2.2189806547619053</v>
      </c>
      <c r="V891" s="989">
        <v>0.78662044639056139</v>
      </c>
      <c r="W891" s="24">
        <v>10.399218750000003</v>
      </c>
      <c r="X891" s="990"/>
    </row>
    <row r="892" spans="1:24" ht="15.6">
      <c r="A892" s="649" t="s">
        <v>1547</v>
      </c>
      <c r="B892" s="55">
        <v>44420</v>
      </c>
      <c r="C892" t="s">
        <v>1763</v>
      </c>
      <c r="D892" s="50">
        <v>0.33333333333333331</v>
      </c>
      <c r="E892" s="27" t="s">
        <v>1655</v>
      </c>
      <c r="F892" s="27">
        <v>1</v>
      </c>
      <c r="G892" s="27" t="s">
        <v>1656</v>
      </c>
      <c r="H892" s="27" t="s">
        <v>1045</v>
      </c>
      <c r="I892" s="27">
        <v>5.95</v>
      </c>
      <c r="J892" s="54">
        <v>2.27</v>
      </c>
      <c r="K892" s="51">
        <v>0.38151260504201678</v>
      </c>
      <c r="L892" s="27">
        <v>2</v>
      </c>
      <c r="M892" s="27">
        <v>25.5</v>
      </c>
      <c r="N892" s="24">
        <v>7.6349999999999998</v>
      </c>
      <c r="O892" s="988">
        <v>0.93260174279900165</v>
      </c>
      <c r="P892" s="27" t="s">
        <v>811</v>
      </c>
      <c r="Q892" s="27" t="s">
        <v>811</v>
      </c>
      <c r="R892" s="54" t="s">
        <v>811</v>
      </c>
      <c r="S892" s="27" t="s">
        <v>811</v>
      </c>
      <c r="T892" s="54" t="s">
        <v>811</v>
      </c>
      <c r="U892" s="27" t="s">
        <v>811</v>
      </c>
      <c r="V892" s="27" t="s">
        <v>811</v>
      </c>
      <c r="W892" s="27" t="s">
        <v>811</v>
      </c>
      <c r="X892" s="990"/>
    </row>
    <row r="893" spans="1:24" ht="15.6">
      <c r="A893" s="649" t="s">
        <v>1547</v>
      </c>
      <c r="B893" s="55">
        <v>44420</v>
      </c>
      <c r="C893" t="s">
        <v>1763</v>
      </c>
      <c r="D893" s="50">
        <v>0.33333333333333331</v>
      </c>
      <c r="E893" s="27" t="s">
        <v>1655</v>
      </c>
      <c r="F893" s="27">
        <v>1</v>
      </c>
      <c r="G893" s="27" t="s">
        <v>1656</v>
      </c>
      <c r="H893" s="27" t="s">
        <v>1045</v>
      </c>
      <c r="I893" s="27">
        <v>5.95</v>
      </c>
      <c r="J893" s="54">
        <v>2.27</v>
      </c>
      <c r="K893" s="51">
        <v>0.38151260504201678</v>
      </c>
      <c r="L893" s="27">
        <v>4</v>
      </c>
      <c r="M893" s="27">
        <v>25.1</v>
      </c>
      <c r="N893" s="24">
        <v>6.3150000000000004</v>
      </c>
      <c r="O893" s="988">
        <v>0.76572620600195196</v>
      </c>
      <c r="P893" s="27" t="s">
        <v>811</v>
      </c>
      <c r="Q893" s="27" t="s">
        <v>811</v>
      </c>
      <c r="R893" s="54" t="s">
        <v>811</v>
      </c>
      <c r="S893" s="27" t="s">
        <v>811</v>
      </c>
      <c r="T893" s="54" t="s">
        <v>811</v>
      </c>
      <c r="U893" s="27" t="s">
        <v>811</v>
      </c>
      <c r="V893" s="27" t="s">
        <v>811</v>
      </c>
      <c r="W893" s="27" t="s">
        <v>811</v>
      </c>
      <c r="X893" s="990"/>
    </row>
    <row r="894" spans="1:24" ht="15.6">
      <c r="A894" s="649" t="s">
        <v>1547</v>
      </c>
      <c r="B894" s="55">
        <v>44420</v>
      </c>
      <c r="C894" t="s">
        <v>1763</v>
      </c>
      <c r="D894" s="50">
        <v>0.33333333333333331</v>
      </c>
      <c r="E894" s="27" t="s">
        <v>1655</v>
      </c>
      <c r="F894" s="27">
        <v>1</v>
      </c>
      <c r="G894" s="27" t="s">
        <v>1656</v>
      </c>
      <c r="H894" s="27" t="s">
        <v>1045</v>
      </c>
      <c r="I894" s="27">
        <v>5.95</v>
      </c>
      <c r="J894" s="54">
        <v>2.27</v>
      </c>
      <c r="K894" s="51">
        <v>0.38151260504201678</v>
      </c>
      <c r="L894" s="27">
        <v>5</v>
      </c>
      <c r="M894" s="23">
        <v>25</v>
      </c>
      <c r="N894" s="24">
        <v>3.26</v>
      </c>
      <c r="O894" s="988">
        <v>0.39456469003852046</v>
      </c>
      <c r="P894" s="26">
        <v>6.31</v>
      </c>
      <c r="Q894" s="23">
        <v>7.4</v>
      </c>
      <c r="R894" s="655">
        <v>0.73530918416591484</v>
      </c>
      <c r="S894" s="24">
        <v>30.204854215918036</v>
      </c>
      <c r="T894" s="68">
        <v>16.789523809523811</v>
      </c>
      <c r="U894" s="24">
        <v>5.5861949404761893</v>
      </c>
      <c r="V894" s="989">
        <v>0.75034567591370938</v>
      </c>
      <c r="W894" s="24">
        <v>22.375718750000001</v>
      </c>
      <c r="X894" s="990"/>
    </row>
    <row r="895" spans="1:24" ht="15.6">
      <c r="A895" s="649" t="s">
        <v>1547</v>
      </c>
      <c r="B895" s="55">
        <v>44434</v>
      </c>
      <c r="C895" t="s">
        <v>1763</v>
      </c>
      <c r="D895" s="50">
        <v>0.33333333333333331</v>
      </c>
      <c r="E895" s="27" t="s">
        <v>1047</v>
      </c>
      <c r="F895" s="27">
        <v>2</v>
      </c>
      <c r="G895" s="27" t="s">
        <v>815</v>
      </c>
      <c r="H895" s="27" t="s">
        <v>1033</v>
      </c>
      <c r="I895" s="27">
        <v>5.35</v>
      </c>
      <c r="J895" s="54">
        <v>2.9</v>
      </c>
      <c r="K895" s="51">
        <v>0.5420560747663552</v>
      </c>
      <c r="L895" s="27">
        <v>0.5</v>
      </c>
      <c r="M895" s="27">
        <v>26.8</v>
      </c>
      <c r="N895" s="24">
        <v>7.7</v>
      </c>
      <c r="O895" s="988">
        <v>0.96297729656577224</v>
      </c>
      <c r="P895" s="22">
        <v>6.27</v>
      </c>
      <c r="Q895" s="23">
        <v>5.9</v>
      </c>
      <c r="R895" s="655">
        <v>0.39200000000000007</v>
      </c>
      <c r="S895" s="24">
        <v>30.204854215918036</v>
      </c>
      <c r="T895" s="68">
        <v>4.116428571428572</v>
      </c>
      <c r="U895" s="24">
        <v>0.36395684523809452</v>
      </c>
      <c r="V895" s="989">
        <v>0.918766621308023</v>
      </c>
      <c r="W895" s="24">
        <v>4.4803854166666666</v>
      </c>
      <c r="X895" s="990"/>
    </row>
    <row r="896" spans="1:24" ht="15.6">
      <c r="A896" s="649" t="s">
        <v>1547</v>
      </c>
      <c r="B896" s="55">
        <v>44434</v>
      </c>
      <c r="C896" t="s">
        <v>1763</v>
      </c>
      <c r="D896" s="50">
        <v>0.33333333333333331</v>
      </c>
      <c r="E896" s="27" t="s">
        <v>1047</v>
      </c>
      <c r="F896" s="27">
        <v>2</v>
      </c>
      <c r="G896" s="27" t="s">
        <v>815</v>
      </c>
      <c r="H896" s="27" t="s">
        <v>1033</v>
      </c>
      <c r="I896" s="27">
        <v>5.35</v>
      </c>
      <c r="J896" s="54">
        <v>2.9</v>
      </c>
      <c r="K896" s="51">
        <v>0.5420560747663552</v>
      </c>
      <c r="L896" s="27">
        <v>1</v>
      </c>
      <c r="M896" s="27">
        <v>26.9</v>
      </c>
      <c r="N896" s="24">
        <v>7.5</v>
      </c>
      <c r="O896" s="988">
        <v>0.93965138992524799</v>
      </c>
      <c r="P896" s="27" t="s">
        <v>811</v>
      </c>
      <c r="Q896" s="27" t="s">
        <v>811</v>
      </c>
      <c r="R896" s="54" t="s">
        <v>811</v>
      </c>
      <c r="S896" s="27" t="s">
        <v>811</v>
      </c>
      <c r="T896" s="54" t="s">
        <v>811</v>
      </c>
      <c r="U896" s="27" t="s">
        <v>811</v>
      </c>
      <c r="V896" s="27" t="s">
        <v>811</v>
      </c>
      <c r="W896" s="27" t="s">
        <v>811</v>
      </c>
      <c r="X896" s="990"/>
    </row>
    <row r="897" spans="1:24" ht="15.6">
      <c r="A897" s="649" t="s">
        <v>1547</v>
      </c>
      <c r="B897" s="55">
        <v>44434</v>
      </c>
      <c r="C897" t="s">
        <v>1763</v>
      </c>
      <c r="D897" s="50">
        <v>0.33333333333333331</v>
      </c>
      <c r="E897" s="27" t="s">
        <v>1047</v>
      </c>
      <c r="F897" s="27">
        <v>2</v>
      </c>
      <c r="G897" s="27" t="s">
        <v>815</v>
      </c>
      <c r="H897" s="27" t="s">
        <v>1033</v>
      </c>
      <c r="I897" s="27">
        <v>5.35</v>
      </c>
      <c r="J897" s="54">
        <v>2.9</v>
      </c>
      <c r="K897" s="51">
        <v>0.5420560747663552</v>
      </c>
      <c r="L897" s="27">
        <v>2</v>
      </c>
      <c r="M897" s="27">
        <v>26.9</v>
      </c>
      <c r="N897" s="24">
        <v>7.45</v>
      </c>
      <c r="O897" s="988">
        <v>0.9333870473257464</v>
      </c>
      <c r="P897" s="27" t="s">
        <v>811</v>
      </c>
      <c r="Q897" s="27" t="s">
        <v>811</v>
      </c>
      <c r="R897" s="54" t="s">
        <v>811</v>
      </c>
      <c r="S897" s="27" t="s">
        <v>811</v>
      </c>
      <c r="T897" s="54" t="s">
        <v>811</v>
      </c>
      <c r="U897" s="27" t="s">
        <v>811</v>
      </c>
      <c r="V897" s="27" t="s">
        <v>811</v>
      </c>
      <c r="W897" s="27" t="s">
        <v>811</v>
      </c>
      <c r="X897" s="990"/>
    </row>
    <row r="898" spans="1:24" ht="15.6">
      <c r="A898" s="649" t="s">
        <v>1547</v>
      </c>
      <c r="B898" s="55">
        <v>44434</v>
      </c>
      <c r="C898" t="s">
        <v>1763</v>
      </c>
      <c r="D898" s="50">
        <v>0.33333333333333331</v>
      </c>
      <c r="E898" s="27" t="s">
        <v>1047</v>
      </c>
      <c r="F898" s="27">
        <v>2</v>
      </c>
      <c r="G898" s="27" t="s">
        <v>815</v>
      </c>
      <c r="H898" s="27" t="s">
        <v>1033</v>
      </c>
      <c r="I898" s="27">
        <v>5.35</v>
      </c>
      <c r="J898" s="54">
        <v>2.9</v>
      </c>
      <c r="K898" s="51">
        <v>0.5420560747663552</v>
      </c>
      <c r="L898" s="27">
        <v>3</v>
      </c>
      <c r="M898" s="27">
        <v>26.1</v>
      </c>
      <c r="N898" s="24">
        <v>6.75</v>
      </c>
      <c r="O898" s="988">
        <v>0.83356342766963809</v>
      </c>
      <c r="P898" s="27" t="s">
        <v>811</v>
      </c>
      <c r="Q898" s="27" t="s">
        <v>811</v>
      </c>
      <c r="R898" s="54" t="s">
        <v>811</v>
      </c>
      <c r="S898" s="27" t="s">
        <v>811</v>
      </c>
      <c r="T898" s="54" t="s">
        <v>811</v>
      </c>
      <c r="U898" s="27" t="s">
        <v>811</v>
      </c>
      <c r="V898" s="27" t="s">
        <v>811</v>
      </c>
      <c r="W898" s="27" t="s">
        <v>811</v>
      </c>
      <c r="X898" s="990"/>
    </row>
    <row r="899" spans="1:24" ht="15.6">
      <c r="A899" s="649" t="s">
        <v>1547</v>
      </c>
      <c r="B899" s="55">
        <v>44434</v>
      </c>
      <c r="C899" t="s">
        <v>1763</v>
      </c>
      <c r="D899" s="50">
        <v>0.33333333333333331</v>
      </c>
      <c r="E899" s="27" t="s">
        <v>1047</v>
      </c>
      <c r="F899" s="27">
        <v>2</v>
      </c>
      <c r="G899" s="27" t="s">
        <v>815</v>
      </c>
      <c r="H899" s="27" t="s">
        <v>1033</v>
      </c>
      <c r="I899" s="27">
        <v>5.35</v>
      </c>
      <c r="J899" s="54">
        <v>2.9</v>
      </c>
      <c r="K899" s="51">
        <v>0.5420560747663552</v>
      </c>
      <c r="L899" s="27">
        <v>4</v>
      </c>
      <c r="M899" s="27">
        <v>26</v>
      </c>
      <c r="N899" s="24">
        <v>5.65</v>
      </c>
      <c r="O899" s="988">
        <v>0.69645769887642361</v>
      </c>
      <c r="P899" s="22">
        <v>6.06</v>
      </c>
      <c r="Q899" s="23">
        <v>6.9</v>
      </c>
      <c r="R899" s="655">
        <v>0.80013665408380619</v>
      </c>
      <c r="S899" s="24">
        <v>35.563404255319142</v>
      </c>
      <c r="T899" s="68">
        <v>13.887380952380955</v>
      </c>
      <c r="U899" s="24">
        <v>7.18783779761905</v>
      </c>
      <c r="V899" s="989">
        <v>0.65894362080493007</v>
      </c>
      <c r="W899" s="24">
        <v>21.075218750000005</v>
      </c>
      <c r="X899" s="990"/>
    </row>
    <row r="900" spans="1:24" ht="15.6">
      <c r="A900" s="649" t="s">
        <v>1547</v>
      </c>
      <c r="B900" s="55">
        <v>44434</v>
      </c>
      <c r="C900" t="s">
        <v>1763</v>
      </c>
      <c r="D900" s="50">
        <v>0.33333333333333331</v>
      </c>
      <c r="E900" s="27" t="s">
        <v>1047</v>
      </c>
      <c r="F900" s="27">
        <v>2</v>
      </c>
      <c r="G900" s="27" t="s">
        <v>815</v>
      </c>
      <c r="H900" s="27" t="s">
        <v>1033</v>
      </c>
      <c r="I900" s="27">
        <v>5.35</v>
      </c>
      <c r="J900" s="54">
        <v>2.9</v>
      </c>
      <c r="K900" s="51">
        <v>0.5420560747663552</v>
      </c>
      <c r="L900" s="27">
        <v>5</v>
      </c>
      <c r="M900" s="27">
        <v>25.9</v>
      </c>
      <c r="N900" s="24">
        <v>4.55</v>
      </c>
      <c r="O900" s="988">
        <v>0.55984529908838698</v>
      </c>
      <c r="P900" s="27" t="s">
        <v>811</v>
      </c>
      <c r="Q900" s="27" t="s">
        <v>811</v>
      </c>
      <c r="R900" s="54" t="s">
        <v>811</v>
      </c>
      <c r="S900" s="27" t="s">
        <v>811</v>
      </c>
      <c r="T900" s="54" t="s">
        <v>811</v>
      </c>
      <c r="U900" s="27" t="s">
        <v>811</v>
      </c>
      <c r="V900" s="27" t="s">
        <v>811</v>
      </c>
      <c r="W900" s="27" t="s">
        <v>811</v>
      </c>
      <c r="X900" s="990"/>
    </row>
    <row r="901" spans="1:24" ht="15.6">
      <c r="A901" s="649" t="s">
        <v>1547</v>
      </c>
      <c r="B901" s="55">
        <v>44446</v>
      </c>
      <c r="C901" t="s">
        <v>1763</v>
      </c>
      <c r="D901" s="50">
        <v>0.33333333333333331</v>
      </c>
      <c r="E901" s="27" t="s">
        <v>1045</v>
      </c>
      <c r="F901" s="27">
        <v>1</v>
      </c>
      <c r="G901" s="27" t="s">
        <v>1651</v>
      </c>
      <c r="H901" s="27" t="s">
        <v>1045</v>
      </c>
      <c r="I901" s="27">
        <v>5.3</v>
      </c>
      <c r="J901" s="54">
        <v>2.4700000000000002</v>
      </c>
      <c r="K901" s="51">
        <v>0.46603773584905667</v>
      </c>
      <c r="L901" s="27">
        <v>0.5</v>
      </c>
      <c r="M901" s="27">
        <v>23.2</v>
      </c>
      <c r="N901" s="24">
        <v>7.8650000000000002</v>
      </c>
      <c r="O901" s="988">
        <v>0.92047259865126096</v>
      </c>
      <c r="P901" s="27" t="s">
        <v>811</v>
      </c>
      <c r="Q901" s="27" t="s">
        <v>811</v>
      </c>
      <c r="R901" s="54" t="s">
        <v>811</v>
      </c>
      <c r="S901" s="27" t="s">
        <v>811</v>
      </c>
      <c r="T901" s="54" t="s">
        <v>811</v>
      </c>
      <c r="U901" s="27" t="s">
        <v>811</v>
      </c>
      <c r="V901" s="27" t="s">
        <v>811</v>
      </c>
      <c r="W901" s="27" t="s">
        <v>811</v>
      </c>
      <c r="X901" s="990"/>
    </row>
    <row r="902" spans="1:24" ht="15.6">
      <c r="A902" s="649" t="s">
        <v>1547</v>
      </c>
      <c r="B902" s="55">
        <v>44446</v>
      </c>
      <c r="C902" t="s">
        <v>1763</v>
      </c>
      <c r="D902" s="50">
        <v>0.33333333333333331</v>
      </c>
      <c r="E902" s="27" t="s">
        <v>1045</v>
      </c>
      <c r="F902" s="27">
        <v>1</v>
      </c>
      <c r="G902" s="27" t="s">
        <v>1651</v>
      </c>
      <c r="H902" s="27" t="s">
        <v>1045</v>
      </c>
      <c r="I902" s="27">
        <v>5.3</v>
      </c>
      <c r="J902" s="54">
        <v>2.4700000000000002</v>
      </c>
      <c r="K902" s="51">
        <v>0.46603773584905667</v>
      </c>
      <c r="L902" s="27">
        <v>2</v>
      </c>
      <c r="M902" s="27">
        <v>23.2</v>
      </c>
      <c r="N902" s="24">
        <v>7.89</v>
      </c>
      <c r="O902" s="988">
        <v>0.92339844925091519</v>
      </c>
      <c r="P902" s="27" t="s">
        <v>811</v>
      </c>
      <c r="Q902" s="27" t="s">
        <v>811</v>
      </c>
      <c r="R902" s="54" t="s">
        <v>811</v>
      </c>
      <c r="S902" s="27" t="s">
        <v>811</v>
      </c>
      <c r="T902" s="54" t="s">
        <v>811</v>
      </c>
      <c r="U902" s="27" t="s">
        <v>811</v>
      </c>
      <c r="V902" s="27" t="s">
        <v>811</v>
      </c>
      <c r="W902" s="27" t="s">
        <v>811</v>
      </c>
      <c r="X902" s="990"/>
    </row>
    <row r="903" spans="1:24" ht="15.6">
      <c r="A903" s="649" t="s">
        <v>1547</v>
      </c>
      <c r="B903" s="55">
        <v>44446</v>
      </c>
      <c r="C903" t="s">
        <v>1763</v>
      </c>
      <c r="D903" s="50">
        <v>0.33333333333333331</v>
      </c>
      <c r="E903" s="27" t="s">
        <v>1045</v>
      </c>
      <c r="F903" s="27">
        <v>1</v>
      </c>
      <c r="G903" s="27" t="s">
        <v>1651</v>
      </c>
      <c r="H903" s="27" t="s">
        <v>1045</v>
      </c>
      <c r="I903" s="27">
        <v>5.3</v>
      </c>
      <c r="J903" s="54">
        <v>2.4700000000000002</v>
      </c>
      <c r="K903" s="51">
        <v>0.46603773584905667</v>
      </c>
      <c r="L903" s="27">
        <v>4</v>
      </c>
      <c r="M903" s="27">
        <v>23.2</v>
      </c>
      <c r="N903" s="24">
        <v>7.91</v>
      </c>
      <c r="O903" s="988">
        <v>0.92573912973063877</v>
      </c>
      <c r="P903" s="27" t="s">
        <v>811</v>
      </c>
      <c r="Q903" s="27" t="s">
        <v>811</v>
      </c>
      <c r="R903" s="54" t="s">
        <v>811</v>
      </c>
      <c r="S903" s="27" t="s">
        <v>811</v>
      </c>
      <c r="T903" s="54" t="s">
        <v>811</v>
      </c>
      <c r="U903" s="27" t="s">
        <v>811</v>
      </c>
      <c r="V903" s="27" t="s">
        <v>811</v>
      </c>
      <c r="W903" s="27" t="s">
        <v>811</v>
      </c>
      <c r="X903" s="990"/>
    </row>
    <row r="904" spans="1:24" ht="15.6">
      <c r="A904" s="649" t="s">
        <v>1547</v>
      </c>
      <c r="B904" s="55">
        <v>44446</v>
      </c>
      <c r="C904" t="s">
        <v>1763</v>
      </c>
      <c r="D904" s="50">
        <v>0.33333333333333331</v>
      </c>
      <c r="E904" s="27" t="s">
        <v>1045</v>
      </c>
      <c r="F904" s="27">
        <v>1</v>
      </c>
      <c r="G904" s="27" t="s">
        <v>1651</v>
      </c>
      <c r="H904" s="27" t="s">
        <v>1045</v>
      </c>
      <c r="I904" s="27">
        <v>5.3</v>
      </c>
      <c r="J904" s="54">
        <v>2.4700000000000002</v>
      </c>
      <c r="K904" s="51">
        <v>0.46603773584905667</v>
      </c>
      <c r="L904" s="27">
        <v>5</v>
      </c>
      <c r="M904" s="27">
        <v>23.2</v>
      </c>
      <c r="N904" s="24">
        <v>6.9249999999999998</v>
      </c>
      <c r="O904" s="988">
        <v>0.81046061610425701</v>
      </c>
      <c r="P904" s="27" t="s">
        <v>811</v>
      </c>
      <c r="Q904" s="27" t="s">
        <v>811</v>
      </c>
      <c r="R904" s="54" t="s">
        <v>811</v>
      </c>
      <c r="S904" s="27" t="s">
        <v>811</v>
      </c>
      <c r="T904" s="54" t="s">
        <v>811</v>
      </c>
      <c r="U904" s="27" t="s">
        <v>811</v>
      </c>
      <c r="V904" s="27" t="s">
        <v>811</v>
      </c>
      <c r="W904" s="27" t="s">
        <v>811</v>
      </c>
      <c r="X904" s="990"/>
    </row>
    <row r="905" spans="1:24" ht="15.6">
      <c r="A905" s="649" t="s">
        <v>1554</v>
      </c>
      <c r="B905" s="55">
        <v>44392</v>
      </c>
      <c r="C905" t="s">
        <v>1764</v>
      </c>
      <c r="D905" s="50">
        <v>0.34375</v>
      </c>
      <c r="E905" s="27" t="s">
        <v>1758</v>
      </c>
      <c r="F905" s="27">
        <v>1</v>
      </c>
      <c r="G905" s="27" t="s">
        <v>1656</v>
      </c>
      <c r="H905" s="27" t="s">
        <v>1045</v>
      </c>
      <c r="I905" s="27">
        <v>16.5</v>
      </c>
      <c r="J905" s="54">
        <v>6.05</v>
      </c>
      <c r="K905" s="51">
        <v>0.36666666666666664</v>
      </c>
      <c r="L905" s="27">
        <v>0.5</v>
      </c>
      <c r="M905" s="27">
        <v>23.9</v>
      </c>
      <c r="N905" s="24">
        <v>8.1</v>
      </c>
      <c r="O905" s="988">
        <v>0.96054015250642666</v>
      </c>
      <c r="P905" s="22">
        <v>6.46</v>
      </c>
      <c r="Q905" s="23">
        <v>11.8</v>
      </c>
      <c r="R905" s="68">
        <v>0.3442008204718246</v>
      </c>
      <c r="S905" s="24">
        <v>24.846304176516934</v>
      </c>
      <c r="T905" s="68">
        <v>0.97142857142857153</v>
      </c>
      <c r="U905" s="24">
        <v>0.84464955357142857</v>
      </c>
      <c r="V905" s="989">
        <v>0.53490461564178104</v>
      </c>
      <c r="W905" s="24">
        <v>1.8160781250000002</v>
      </c>
      <c r="X905" s="990"/>
    </row>
    <row r="906" spans="1:24" ht="15.6">
      <c r="A906" s="649" t="s">
        <v>1554</v>
      </c>
      <c r="B906" s="55">
        <v>44392</v>
      </c>
      <c r="C906" t="s">
        <v>1764</v>
      </c>
      <c r="D906" s="50">
        <v>0.34375</v>
      </c>
      <c r="E906" s="27" t="s">
        <v>1758</v>
      </c>
      <c r="F906" s="27">
        <v>1</v>
      </c>
      <c r="G906" s="27" t="s">
        <v>1656</v>
      </c>
      <c r="H906" s="27" t="s">
        <v>1045</v>
      </c>
      <c r="I906" s="27">
        <v>16.5</v>
      </c>
      <c r="J906" s="54">
        <v>6.05</v>
      </c>
      <c r="K906" s="51">
        <v>0.36666666666666664</v>
      </c>
      <c r="L906" s="27">
        <v>2</v>
      </c>
      <c r="M906" s="27">
        <v>23.8</v>
      </c>
      <c r="N906" s="24">
        <v>8.2200000000000006</v>
      </c>
      <c r="O906" s="988">
        <v>0.97294655464575697</v>
      </c>
      <c r="P906" s="27" t="s">
        <v>811</v>
      </c>
      <c r="Q906" s="27" t="s">
        <v>811</v>
      </c>
      <c r="R906" s="54" t="s">
        <v>811</v>
      </c>
      <c r="S906" s="27" t="s">
        <v>811</v>
      </c>
      <c r="T906" s="54" t="s">
        <v>811</v>
      </c>
      <c r="U906" s="27" t="s">
        <v>811</v>
      </c>
      <c r="V906" s="27" t="s">
        <v>811</v>
      </c>
      <c r="W906" s="27" t="s">
        <v>811</v>
      </c>
      <c r="X906" s="990"/>
    </row>
    <row r="907" spans="1:24" ht="15.6">
      <c r="A907" s="649" t="s">
        <v>1554</v>
      </c>
      <c r="B907" s="55">
        <v>44392</v>
      </c>
      <c r="C907" t="s">
        <v>1764</v>
      </c>
      <c r="D907" s="50">
        <v>0.34375</v>
      </c>
      <c r="E907" s="27" t="s">
        <v>1758</v>
      </c>
      <c r="F907" s="27">
        <v>1</v>
      </c>
      <c r="G907" s="27" t="s">
        <v>1656</v>
      </c>
      <c r="H907" s="27" t="s">
        <v>1045</v>
      </c>
      <c r="I907" s="27">
        <v>16.5</v>
      </c>
      <c r="J907" s="54">
        <v>6.05</v>
      </c>
      <c r="K907" s="51">
        <v>0.36666666666666664</v>
      </c>
      <c r="L907" s="27">
        <v>3</v>
      </c>
      <c r="M907" s="27" t="s">
        <v>815</v>
      </c>
      <c r="N907" s="24" t="s">
        <v>815</v>
      </c>
      <c r="O907" s="27" t="s">
        <v>815</v>
      </c>
      <c r="P907" s="22">
        <v>6.52</v>
      </c>
      <c r="Q907" s="23">
        <v>11.199999999999998</v>
      </c>
      <c r="R907" s="68">
        <v>0.2753606563774596</v>
      </c>
      <c r="S907" s="24">
        <v>23.585468873128441</v>
      </c>
      <c r="T907" s="68">
        <v>1.4450000000000001</v>
      </c>
      <c r="U907" s="24">
        <v>0.56657812500000015</v>
      </c>
      <c r="V907" s="989">
        <v>0.71834147629737222</v>
      </c>
      <c r="W907" s="24">
        <v>2.0115781250000002</v>
      </c>
      <c r="X907" s="990"/>
    </row>
    <row r="908" spans="1:24" ht="15.6">
      <c r="A908" s="649" t="s">
        <v>1554</v>
      </c>
      <c r="B908" s="55">
        <v>44392</v>
      </c>
      <c r="C908" t="s">
        <v>1764</v>
      </c>
      <c r="D908" s="50">
        <v>0.34375</v>
      </c>
      <c r="E908" s="27" t="s">
        <v>1758</v>
      </c>
      <c r="F908" s="27">
        <v>1</v>
      </c>
      <c r="G908" s="27" t="s">
        <v>1656</v>
      </c>
      <c r="H908" s="27" t="s">
        <v>1045</v>
      </c>
      <c r="I908" s="27">
        <v>16.5</v>
      </c>
      <c r="J908" s="54">
        <v>6.05</v>
      </c>
      <c r="K908" s="51">
        <v>0.36666666666666664</v>
      </c>
      <c r="L908" s="27">
        <v>4</v>
      </c>
      <c r="M908" s="27">
        <v>23.5</v>
      </c>
      <c r="N908" s="24">
        <v>8.16</v>
      </c>
      <c r="O908" s="988">
        <v>0.96041779480707135</v>
      </c>
      <c r="P908" s="27" t="s">
        <v>811</v>
      </c>
      <c r="Q908" s="27" t="s">
        <v>811</v>
      </c>
      <c r="R908" s="54" t="s">
        <v>811</v>
      </c>
      <c r="S908" s="27" t="s">
        <v>811</v>
      </c>
      <c r="T908" s="54" t="s">
        <v>811</v>
      </c>
      <c r="U908" s="27" t="s">
        <v>811</v>
      </c>
      <c r="V908" s="27" t="s">
        <v>811</v>
      </c>
      <c r="W908" s="27" t="s">
        <v>811</v>
      </c>
      <c r="X908" s="990"/>
    </row>
    <row r="909" spans="1:24" ht="15.6">
      <c r="A909" s="649" t="s">
        <v>1554</v>
      </c>
      <c r="B909" s="55">
        <v>44392</v>
      </c>
      <c r="C909" t="s">
        <v>1764</v>
      </c>
      <c r="D909" s="50">
        <v>0.34375</v>
      </c>
      <c r="E909" s="27" t="s">
        <v>1758</v>
      </c>
      <c r="F909" s="27">
        <v>1</v>
      </c>
      <c r="G909" s="27" t="s">
        <v>1656</v>
      </c>
      <c r="H909" s="27" t="s">
        <v>1045</v>
      </c>
      <c r="I909" s="27">
        <v>16.5</v>
      </c>
      <c r="J909" s="54">
        <v>6.05</v>
      </c>
      <c r="K909" s="51">
        <v>0.36666666666666664</v>
      </c>
      <c r="L909" s="27">
        <v>6</v>
      </c>
      <c r="M909" s="27">
        <v>21.1</v>
      </c>
      <c r="N909" s="24">
        <v>9.6549999999999994</v>
      </c>
      <c r="O909" s="988">
        <v>1.0852908557152259</v>
      </c>
      <c r="P909" s="27" t="s">
        <v>811</v>
      </c>
      <c r="Q909" s="27" t="s">
        <v>811</v>
      </c>
      <c r="R909" s="54" t="s">
        <v>811</v>
      </c>
      <c r="S909" s="27" t="s">
        <v>811</v>
      </c>
      <c r="T909" s="54" t="s">
        <v>811</v>
      </c>
      <c r="U909" s="27" t="s">
        <v>811</v>
      </c>
      <c r="V909" s="27" t="s">
        <v>811</v>
      </c>
      <c r="W909" s="27" t="s">
        <v>811</v>
      </c>
      <c r="X909" s="990"/>
    </row>
    <row r="910" spans="1:24" ht="15.6">
      <c r="A910" s="649" t="s">
        <v>1554</v>
      </c>
      <c r="B910" s="55">
        <v>44392</v>
      </c>
      <c r="C910" t="s">
        <v>1764</v>
      </c>
      <c r="D910" s="50">
        <v>0.34375</v>
      </c>
      <c r="E910" s="27" t="s">
        <v>1758</v>
      </c>
      <c r="F910" s="27">
        <v>1</v>
      </c>
      <c r="G910" s="27" t="s">
        <v>1656</v>
      </c>
      <c r="H910" s="27" t="s">
        <v>1045</v>
      </c>
      <c r="I910" s="27">
        <v>16.5</v>
      </c>
      <c r="J910" s="54">
        <v>6.05</v>
      </c>
      <c r="K910" s="51">
        <v>0.36666666666666664</v>
      </c>
      <c r="L910" s="27">
        <v>8</v>
      </c>
      <c r="M910" s="27">
        <v>14.6</v>
      </c>
      <c r="N910" s="24">
        <v>13.58</v>
      </c>
      <c r="O910" s="988">
        <v>1.3353262773572703</v>
      </c>
      <c r="P910" s="27" t="s">
        <v>811</v>
      </c>
      <c r="Q910" s="27" t="s">
        <v>811</v>
      </c>
      <c r="R910" s="54" t="s">
        <v>811</v>
      </c>
      <c r="S910" s="27" t="s">
        <v>811</v>
      </c>
      <c r="T910" s="54" t="s">
        <v>811</v>
      </c>
      <c r="U910" s="27" t="s">
        <v>811</v>
      </c>
      <c r="V910" s="27" t="s">
        <v>811</v>
      </c>
      <c r="W910" s="27" t="s">
        <v>811</v>
      </c>
      <c r="X910" s="990"/>
    </row>
    <row r="911" spans="1:24" ht="15.6">
      <c r="A911" s="649" t="s">
        <v>1554</v>
      </c>
      <c r="B911" s="55">
        <v>44392</v>
      </c>
      <c r="C911" t="s">
        <v>1764</v>
      </c>
      <c r="D911" s="50">
        <v>0.34375</v>
      </c>
      <c r="E911" s="27" t="s">
        <v>1758</v>
      </c>
      <c r="F911" s="27">
        <v>1</v>
      </c>
      <c r="G911" s="27" t="s">
        <v>1656</v>
      </c>
      <c r="H911" s="27" t="s">
        <v>1045</v>
      </c>
      <c r="I911" s="27">
        <v>16.5</v>
      </c>
      <c r="J911" s="54">
        <v>6.05</v>
      </c>
      <c r="K911" s="51">
        <v>0.36666666666666664</v>
      </c>
      <c r="L911" s="27">
        <v>9</v>
      </c>
      <c r="M911" s="27" t="s">
        <v>815</v>
      </c>
      <c r="N911" s="24" t="s">
        <v>815</v>
      </c>
      <c r="O911" s="27" t="s">
        <v>815</v>
      </c>
      <c r="P911" s="22">
        <v>6.51</v>
      </c>
      <c r="Q911" s="23">
        <v>12.8</v>
      </c>
      <c r="R911" s="68">
        <v>0.6884016409436492</v>
      </c>
      <c r="S911" s="24">
        <v>42.182789598108741</v>
      </c>
      <c r="T911" s="68">
        <v>2.1917857142857144</v>
      </c>
      <c r="U911" s="24">
        <v>2.0595424107142857</v>
      </c>
      <c r="V911" s="989">
        <v>0.51555317534698974</v>
      </c>
      <c r="W911" s="24">
        <v>4.2513281250000006</v>
      </c>
      <c r="X911" s="990"/>
    </row>
    <row r="912" spans="1:24" ht="15.6">
      <c r="A912" s="649" t="s">
        <v>1554</v>
      </c>
      <c r="B912" s="55">
        <v>44392</v>
      </c>
      <c r="C912" t="s">
        <v>1764</v>
      </c>
      <c r="D912" s="50">
        <v>0.34375</v>
      </c>
      <c r="E912" s="27" t="s">
        <v>1758</v>
      </c>
      <c r="F912" s="27">
        <v>1</v>
      </c>
      <c r="G912" s="27" t="s">
        <v>1656</v>
      </c>
      <c r="H912" s="27" t="s">
        <v>1045</v>
      </c>
      <c r="I912" s="27">
        <v>16.5</v>
      </c>
      <c r="J912" s="54">
        <v>6.05</v>
      </c>
      <c r="K912" s="51">
        <v>0.36666666666666664</v>
      </c>
      <c r="L912" s="27">
        <v>10</v>
      </c>
      <c r="M912" s="27">
        <v>9.9</v>
      </c>
      <c r="N912" s="24">
        <v>13.89</v>
      </c>
      <c r="O912" s="988">
        <v>1.227855217696755</v>
      </c>
      <c r="P912" s="27" t="s">
        <v>811</v>
      </c>
      <c r="Q912" s="27" t="s">
        <v>811</v>
      </c>
      <c r="R912" s="54" t="s">
        <v>811</v>
      </c>
      <c r="S912" s="27" t="s">
        <v>811</v>
      </c>
      <c r="T912" s="54" t="s">
        <v>811</v>
      </c>
      <c r="U912" s="27" t="s">
        <v>811</v>
      </c>
      <c r="V912" s="27" t="s">
        <v>811</v>
      </c>
      <c r="W912" s="27" t="s">
        <v>811</v>
      </c>
      <c r="X912" s="990"/>
    </row>
    <row r="913" spans="1:24" ht="15.6">
      <c r="A913" s="649" t="s">
        <v>1554</v>
      </c>
      <c r="B913" s="55">
        <v>44392</v>
      </c>
      <c r="C913" t="s">
        <v>1764</v>
      </c>
      <c r="D913" s="50">
        <v>0.34375</v>
      </c>
      <c r="E913" s="27" t="s">
        <v>1758</v>
      </c>
      <c r="F913" s="27">
        <v>1</v>
      </c>
      <c r="G913" s="27" t="s">
        <v>1656</v>
      </c>
      <c r="H913" s="27" t="s">
        <v>1045</v>
      </c>
      <c r="I913" s="27">
        <v>16.5</v>
      </c>
      <c r="J913" s="54">
        <v>6.05</v>
      </c>
      <c r="K913" s="51">
        <v>0.36666666666666664</v>
      </c>
      <c r="L913" s="27">
        <v>12</v>
      </c>
      <c r="M913" s="27">
        <v>7.9</v>
      </c>
      <c r="N913" s="24">
        <v>12.775</v>
      </c>
      <c r="O913" s="988">
        <v>1.0762497218567277</v>
      </c>
      <c r="P913" s="27" t="s">
        <v>811</v>
      </c>
      <c r="Q913" s="27" t="s">
        <v>811</v>
      </c>
      <c r="R913" s="54" t="s">
        <v>811</v>
      </c>
      <c r="S913" s="27" t="s">
        <v>811</v>
      </c>
      <c r="T913" s="54" t="s">
        <v>811</v>
      </c>
      <c r="U913" s="27" t="s">
        <v>811</v>
      </c>
      <c r="V913" s="27" t="s">
        <v>811</v>
      </c>
      <c r="W913" s="27" t="s">
        <v>811</v>
      </c>
      <c r="X913" s="990"/>
    </row>
    <row r="914" spans="1:24" ht="15.6">
      <c r="A914" s="649" t="s">
        <v>1554</v>
      </c>
      <c r="B914" s="55">
        <v>44392</v>
      </c>
      <c r="C914" t="s">
        <v>1764</v>
      </c>
      <c r="D914" s="50">
        <v>0.34375</v>
      </c>
      <c r="E914" s="27" t="s">
        <v>1758</v>
      </c>
      <c r="F914" s="27">
        <v>1</v>
      </c>
      <c r="G914" s="27" t="s">
        <v>1656</v>
      </c>
      <c r="H914" s="27" t="s">
        <v>1045</v>
      </c>
      <c r="I914" s="27">
        <v>16.5</v>
      </c>
      <c r="J914" s="54">
        <v>6.05</v>
      </c>
      <c r="K914" s="51">
        <v>0.36666666666666664</v>
      </c>
      <c r="L914" s="27">
        <v>14</v>
      </c>
      <c r="M914" s="27">
        <v>7.4</v>
      </c>
      <c r="N914" s="24">
        <v>6.0350000000000001</v>
      </c>
      <c r="O914" s="988">
        <v>0.50221099251093237</v>
      </c>
      <c r="P914" s="27" t="s">
        <v>811</v>
      </c>
      <c r="Q914" s="27" t="s">
        <v>811</v>
      </c>
      <c r="R914" s="54" t="s">
        <v>811</v>
      </c>
      <c r="S914" s="27" t="s">
        <v>811</v>
      </c>
      <c r="T914" s="54" t="s">
        <v>811</v>
      </c>
      <c r="U914" s="27" t="s">
        <v>811</v>
      </c>
      <c r="V914" s="27" t="s">
        <v>811</v>
      </c>
      <c r="W914" s="27" t="s">
        <v>811</v>
      </c>
      <c r="X914" s="990"/>
    </row>
    <row r="915" spans="1:24" ht="15.6">
      <c r="A915" s="649" t="s">
        <v>1554</v>
      </c>
      <c r="B915" s="55">
        <v>44392</v>
      </c>
      <c r="C915" t="s">
        <v>1764</v>
      </c>
      <c r="D915" s="50">
        <v>0.34375</v>
      </c>
      <c r="E915" s="27" t="s">
        <v>1758</v>
      </c>
      <c r="F915" s="27">
        <v>1</v>
      </c>
      <c r="G915" s="27" t="s">
        <v>1656</v>
      </c>
      <c r="H915" s="27" t="s">
        <v>1045</v>
      </c>
      <c r="I915" s="27">
        <v>16.5</v>
      </c>
      <c r="J915" s="54">
        <v>6.05</v>
      </c>
      <c r="K915" s="51">
        <v>0.36666666666666664</v>
      </c>
      <c r="L915" s="27">
        <v>16</v>
      </c>
      <c r="M915" s="27">
        <v>7.2</v>
      </c>
      <c r="N915" s="24">
        <v>2.0299999999999998</v>
      </c>
      <c r="O915" s="988">
        <v>0.16809468740080821</v>
      </c>
      <c r="P915" s="27" t="s">
        <v>811</v>
      </c>
      <c r="Q915" s="27" t="s">
        <v>811</v>
      </c>
      <c r="R915" s="54" t="s">
        <v>811</v>
      </c>
      <c r="S915" s="27" t="s">
        <v>811</v>
      </c>
      <c r="T915" s="54" t="s">
        <v>811</v>
      </c>
      <c r="U915" s="27" t="s">
        <v>811</v>
      </c>
      <c r="V915" s="27" t="s">
        <v>811</v>
      </c>
      <c r="W915" s="27" t="s">
        <v>811</v>
      </c>
      <c r="X915" s="990"/>
    </row>
    <row r="916" spans="1:24" ht="15.6">
      <c r="A916" s="649" t="s">
        <v>1554</v>
      </c>
      <c r="B916" s="55">
        <v>44392</v>
      </c>
      <c r="C916" t="s">
        <v>1764</v>
      </c>
      <c r="D916" s="50">
        <v>0.34375</v>
      </c>
      <c r="E916" s="27" t="s">
        <v>1758</v>
      </c>
      <c r="F916" s="27">
        <v>1</v>
      </c>
      <c r="G916" s="27" t="s">
        <v>1656</v>
      </c>
      <c r="H916" s="27" t="s">
        <v>1045</v>
      </c>
      <c r="I916" s="27">
        <v>16.5</v>
      </c>
      <c r="J916" s="54">
        <v>6.05</v>
      </c>
      <c r="K916" s="51">
        <v>0.36666666666666664</v>
      </c>
      <c r="L916" s="27">
        <v>16.5</v>
      </c>
      <c r="M916" s="27">
        <v>7</v>
      </c>
      <c r="N916" s="24">
        <v>1.905</v>
      </c>
      <c r="O916" s="988">
        <v>0.1569618311281665</v>
      </c>
      <c r="P916" s="22">
        <v>6.02</v>
      </c>
      <c r="Q916" s="23">
        <v>23.9</v>
      </c>
      <c r="R916" s="68">
        <v>0.96927119730961508</v>
      </c>
      <c r="S916" s="24">
        <v>61.095319148936156</v>
      </c>
      <c r="T916" s="68">
        <v>6.156428571428572</v>
      </c>
      <c r="U916" s="24">
        <v>8.7878995535714282</v>
      </c>
      <c r="V916" s="989">
        <v>0.41195753465354079</v>
      </c>
      <c r="W916" s="24">
        <v>14.944328125</v>
      </c>
      <c r="X916" s="990"/>
    </row>
    <row r="917" spans="1:24" ht="15.6">
      <c r="A917" s="649" t="s">
        <v>1554</v>
      </c>
      <c r="B917" s="55">
        <v>44406</v>
      </c>
      <c r="C917" t="s">
        <v>1765</v>
      </c>
      <c r="D917" s="50">
        <v>0.33333333333333331</v>
      </c>
      <c r="E917" s="27" t="s">
        <v>1655</v>
      </c>
      <c r="F917" s="27">
        <v>0</v>
      </c>
      <c r="G917" s="27" t="s">
        <v>714</v>
      </c>
      <c r="H917" s="27" t="s">
        <v>1045</v>
      </c>
      <c r="I917" s="27">
        <v>17.5</v>
      </c>
      <c r="J917" s="54">
        <v>5.3</v>
      </c>
      <c r="K917" s="51">
        <v>0.30285714285714282</v>
      </c>
      <c r="L917" s="27">
        <v>0.5</v>
      </c>
      <c r="M917" s="27">
        <v>25.6</v>
      </c>
      <c r="N917" s="24">
        <v>8.11</v>
      </c>
      <c r="O917" s="988">
        <v>0.99243491450145116</v>
      </c>
      <c r="P917" s="22">
        <v>6.67</v>
      </c>
      <c r="Q917" s="23">
        <v>12.7</v>
      </c>
      <c r="R917" s="68">
        <v>0.37862090251900699</v>
      </c>
      <c r="S917" s="24">
        <v>33.672151300236408</v>
      </c>
      <c r="T917" s="68">
        <v>1.2223809523809526</v>
      </c>
      <c r="U917" s="24">
        <v>0.61450446428571404</v>
      </c>
      <c r="V917" s="989">
        <v>0.66546391042679498</v>
      </c>
      <c r="W917" s="24">
        <v>1.8368854166666666</v>
      </c>
      <c r="X917" s="990"/>
    </row>
    <row r="918" spans="1:24" ht="15.6">
      <c r="A918" s="649" t="s">
        <v>1554</v>
      </c>
      <c r="B918" s="55">
        <v>44406</v>
      </c>
      <c r="C918" t="s">
        <v>1765</v>
      </c>
      <c r="D918" s="50">
        <v>0.33333333333333331</v>
      </c>
      <c r="E918" s="27" t="s">
        <v>1655</v>
      </c>
      <c r="F918" s="27">
        <v>0</v>
      </c>
      <c r="G918" s="27" t="s">
        <v>714</v>
      </c>
      <c r="H918" s="27" t="s">
        <v>1045</v>
      </c>
      <c r="I918" s="27">
        <v>17.5</v>
      </c>
      <c r="J918" s="54">
        <v>5.3</v>
      </c>
      <c r="K918" s="51">
        <v>0.30285714285714282</v>
      </c>
      <c r="L918" s="27">
        <v>2</v>
      </c>
      <c r="M918" s="27">
        <v>25.6</v>
      </c>
      <c r="N918" s="24">
        <v>7.93</v>
      </c>
      <c r="O918" s="988">
        <v>0.97040799901313302</v>
      </c>
      <c r="P918" s="27" t="s">
        <v>811</v>
      </c>
      <c r="Q918" s="27" t="s">
        <v>811</v>
      </c>
      <c r="R918" s="54" t="s">
        <v>811</v>
      </c>
      <c r="S918" s="27" t="s">
        <v>811</v>
      </c>
      <c r="T918" s="54" t="s">
        <v>811</v>
      </c>
      <c r="U918" s="27" t="s">
        <v>811</v>
      </c>
      <c r="V918" s="27" t="s">
        <v>811</v>
      </c>
      <c r="W918" s="27" t="s">
        <v>811</v>
      </c>
      <c r="X918" s="990"/>
    </row>
    <row r="919" spans="1:24" ht="15.6">
      <c r="A919" s="649" t="s">
        <v>1554</v>
      </c>
      <c r="B919" s="55">
        <v>44406</v>
      </c>
      <c r="C919" t="s">
        <v>1765</v>
      </c>
      <c r="D919" s="50">
        <v>0.33333333333333331</v>
      </c>
      <c r="E919" s="27" t="s">
        <v>1655</v>
      </c>
      <c r="F919" s="27">
        <v>0</v>
      </c>
      <c r="G919" s="27" t="s">
        <v>714</v>
      </c>
      <c r="H919" s="27" t="s">
        <v>1045</v>
      </c>
      <c r="I919" s="27">
        <v>17.5</v>
      </c>
      <c r="J919" s="54">
        <v>5.3</v>
      </c>
      <c r="K919" s="51">
        <v>0.30285714285714282</v>
      </c>
      <c r="L919" s="27">
        <v>3</v>
      </c>
      <c r="M919" s="27" t="s">
        <v>815</v>
      </c>
      <c r="N919" s="24" t="s">
        <v>815</v>
      </c>
      <c r="O919" s="27" t="s">
        <v>815</v>
      </c>
      <c r="P919" s="22">
        <v>6.67</v>
      </c>
      <c r="Q919" s="23">
        <v>12.4</v>
      </c>
      <c r="R919" s="68">
        <v>0.41304098456618943</v>
      </c>
      <c r="S919" s="24">
        <v>43.758833727344353</v>
      </c>
      <c r="T919" s="68">
        <v>0.81357142857142861</v>
      </c>
      <c r="U919" s="24">
        <v>0.93831398809523792</v>
      </c>
      <c r="V919" s="989">
        <v>0.46439762602706103</v>
      </c>
      <c r="W919" s="24">
        <v>1.7518854166666666</v>
      </c>
      <c r="X919" s="990"/>
    </row>
    <row r="920" spans="1:24" ht="15.6">
      <c r="A920" s="649" t="s">
        <v>1554</v>
      </c>
      <c r="B920" s="55">
        <v>44406</v>
      </c>
      <c r="C920" t="s">
        <v>1765</v>
      </c>
      <c r="D920" s="50">
        <v>0.33333333333333331</v>
      </c>
      <c r="E920" s="27" t="s">
        <v>1655</v>
      </c>
      <c r="F920" s="27">
        <v>0</v>
      </c>
      <c r="G920" s="27" t="s">
        <v>714</v>
      </c>
      <c r="H920" s="27" t="s">
        <v>1045</v>
      </c>
      <c r="I920" s="27">
        <v>17.5</v>
      </c>
      <c r="J920" s="54">
        <v>5.3</v>
      </c>
      <c r="K920" s="51">
        <v>0.30285714285714282</v>
      </c>
      <c r="L920" s="27">
        <v>4</v>
      </c>
      <c r="M920" s="27">
        <v>25.5</v>
      </c>
      <c r="N920" s="24">
        <v>8.1199999999999992</v>
      </c>
      <c r="O920" s="988">
        <v>0.99184363477772008</v>
      </c>
      <c r="P920" s="27" t="s">
        <v>811</v>
      </c>
      <c r="Q920" s="27" t="s">
        <v>811</v>
      </c>
      <c r="R920" s="54" t="s">
        <v>811</v>
      </c>
      <c r="S920" s="27" t="s">
        <v>811</v>
      </c>
      <c r="T920" s="54" t="s">
        <v>811</v>
      </c>
      <c r="U920" s="27" t="s">
        <v>811</v>
      </c>
      <c r="V920" s="27" t="s">
        <v>811</v>
      </c>
      <c r="W920" s="27" t="s">
        <v>811</v>
      </c>
      <c r="X920" s="990"/>
    </row>
    <row r="921" spans="1:24" ht="15.6">
      <c r="A921" s="649" t="s">
        <v>1554</v>
      </c>
      <c r="B921" s="55">
        <v>44406</v>
      </c>
      <c r="C921" t="s">
        <v>1765</v>
      </c>
      <c r="D921" s="50">
        <v>0.33333333333333331</v>
      </c>
      <c r="E921" s="27" t="s">
        <v>1655</v>
      </c>
      <c r="F921" s="27">
        <v>0</v>
      </c>
      <c r="G921" s="27" t="s">
        <v>714</v>
      </c>
      <c r="H921" s="27" t="s">
        <v>1045</v>
      </c>
      <c r="I921" s="27">
        <v>17.5</v>
      </c>
      <c r="J921" s="54">
        <v>5.3</v>
      </c>
      <c r="K921" s="51">
        <v>0.30285714285714282</v>
      </c>
      <c r="L921" s="27">
        <v>6</v>
      </c>
      <c r="M921" s="27">
        <v>22.4</v>
      </c>
      <c r="N921" s="24">
        <v>9.6</v>
      </c>
      <c r="O921" s="988">
        <v>1.1065607744465689</v>
      </c>
      <c r="P921" s="27" t="s">
        <v>811</v>
      </c>
      <c r="Q921" s="27" t="s">
        <v>811</v>
      </c>
      <c r="R921" s="54" t="s">
        <v>811</v>
      </c>
      <c r="S921" s="27" t="s">
        <v>811</v>
      </c>
      <c r="T921" s="54" t="s">
        <v>811</v>
      </c>
      <c r="U921" s="27" t="s">
        <v>811</v>
      </c>
      <c r="V921" s="27" t="s">
        <v>811</v>
      </c>
      <c r="W921" s="27" t="s">
        <v>811</v>
      </c>
      <c r="X921" s="990"/>
    </row>
    <row r="922" spans="1:24" ht="15.6">
      <c r="A922" s="649" t="s">
        <v>1554</v>
      </c>
      <c r="B922" s="55">
        <v>44406</v>
      </c>
      <c r="C922" t="s">
        <v>1765</v>
      </c>
      <c r="D922" s="50">
        <v>0.33333333333333331</v>
      </c>
      <c r="E922" s="27" t="s">
        <v>1655</v>
      </c>
      <c r="F922" s="27">
        <v>0</v>
      </c>
      <c r="G922" s="27" t="s">
        <v>714</v>
      </c>
      <c r="H922" s="27" t="s">
        <v>1045</v>
      </c>
      <c r="I922" s="27">
        <v>17.5</v>
      </c>
      <c r="J922" s="54">
        <v>5.3</v>
      </c>
      <c r="K922" s="51">
        <v>0.30285714285714282</v>
      </c>
      <c r="L922" s="27">
        <v>8</v>
      </c>
      <c r="M922" s="27">
        <v>15.4</v>
      </c>
      <c r="N922" s="24">
        <v>13.375</v>
      </c>
      <c r="O922" s="988">
        <v>1.3380704747791818</v>
      </c>
      <c r="P922" s="27" t="s">
        <v>811</v>
      </c>
      <c r="Q922" s="27" t="s">
        <v>811</v>
      </c>
      <c r="R922" s="54" t="s">
        <v>811</v>
      </c>
      <c r="S922" s="27" t="s">
        <v>811</v>
      </c>
      <c r="T922" s="54" t="s">
        <v>811</v>
      </c>
      <c r="U922" s="27" t="s">
        <v>811</v>
      </c>
      <c r="V922" s="27" t="s">
        <v>811</v>
      </c>
      <c r="W922" s="27" t="s">
        <v>811</v>
      </c>
      <c r="X922" s="990"/>
    </row>
    <row r="923" spans="1:24" ht="15.6">
      <c r="A923" s="649" t="s">
        <v>1554</v>
      </c>
      <c r="B923" s="55">
        <v>44406</v>
      </c>
      <c r="C923" t="s">
        <v>1765</v>
      </c>
      <c r="D923" s="50">
        <v>0.33333333333333331</v>
      </c>
      <c r="E923" s="27" t="s">
        <v>1655</v>
      </c>
      <c r="F923" s="27">
        <v>0</v>
      </c>
      <c r="G923" s="27" t="s">
        <v>714</v>
      </c>
      <c r="H923" s="27" t="s">
        <v>1045</v>
      </c>
      <c r="I923" s="27">
        <v>17.5</v>
      </c>
      <c r="J923" s="54">
        <v>5.3</v>
      </c>
      <c r="K923" s="51">
        <v>0.30285714285714282</v>
      </c>
      <c r="L923" s="27">
        <v>9</v>
      </c>
      <c r="M923" s="27" t="s">
        <v>815</v>
      </c>
      <c r="N923" s="24" t="s">
        <v>815</v>
      </c>
      <c r="O923" s="27" t="s">
        <v>815</v>
      </c>
      <c r="P923" s="22">
        <v>6.6</v>
      </c>
      <c r="Q923" s="23">
        <v>12.4</v>
      </c>
      <c r="R923" s="68">
        <v>0.5507213127549192</v>
      </c>
      <c r="S923" s="24">
        <v>33.356942474389271</v>
      </c>
      <c r="T923" s="68">
        <v>2.1654761904761908</v>
      </c>
      <c r="U923" s="24">
        <v>1.5754092261904764</v>
      </c>
      <c r="V923" s="989">
        <v>0.5788672865595943</v>
      </c>
      <c r="W923" s="24">
        <v>3.740885416666667</v>
      </c>
      <c r="X923" s="990"/>
    </row>
    <row r="924" spans="1:24" ht="15.6">
      <c r="A924" s="649" t="s">
        <v>1554</v>
      </c>
      <c r="B924" s="55">
        <v>44406</v>
      </c>
      <c r="C924" t="s">
        <v>1765</v>
      </c>
      <c r="D924" s="50">
        <v>0.33333333333333331</v>
      </c>
      <c r="E924" s="27" t="s">
        <v>1655</v>
      </c>
      <c r="F924" s="27">
        <v>0</v>
      </c>
      <c r="G924" s="27" t="s">
        <v>714</v>
      </c>
      <c r="H924" s="27" t="s">
        <v>1045</v>
      </c>
      <c r="I924" s="27">
        <v>17.5</v>
      </c>
      <c r="J924" s="54">
        <v>5.3</v>
      </c>
      <c r="K924" s="51">
        <v>0.30285714285714282</v>
      </c>
      <c r="L924" s="27">
        <v>10</v>
      </c>
      <c r="M924" s="27">
        <v>10.4</v>
      </c>
      <c r="N924" s="24">
        <v>13.755000000000001</v>
      </c>
      <c r="O924" s="988">
        <v>1.2303010762282405</v>
      </c>
      <c r="P924" s="27" t="s">
        <v>811</v>
      </c>
      <c r="Q924" s="27" t="s">
        <v>811</v>
      </c>
      <c r="R924" s="54" t="s">
        <v>811</v>
      </c>
      <c r="S924" s="27" t="s">
        <v>811</v>
      </c>
      <c r="T924" s="54" t="s">
        <v>811</v>
      </c>
      <c r="U924" s="27" t="s">
        <v>811</v>
      </c>
      <c r="V924" s="27" t="s">
        <v>811</v>
      </c>
      <c r="W924" s="27" t="s">
        <v>811</v>
      </c>
      <c r="X924" s="990"/>
    </row>
    <row r="925" spans="1:24" ht="15.6">
      <c r="A925" s="649" t="s">
        <v>1554</v>
      </c>
      <c r="B925" s="55">
        <v>44406</v>
      </c>
      <c r="C925" t="s">
        <v>1765</v>
      </c>
      <c r="D925" s="50">
        <v>0.33333333333333331</v>
      </c>
      <c r="E925" s="27" t="s">
        <v>1655</v>
      </c>
      <c r="F925" s="27">
        <v>0</v>
      </c>
      <c r="G925" s="27" t="s">
        <v>714</v>
      </c>
      <c r="H925" s="27" t="s">
        <v>1045</v>
      </c>
      <c r="I925" s="27">
        <v>17.5</v>
      </c>
      <c r="J925" s="54">
        <v>5.3</v>
      </c>
      <c r="K925" s="51">
        <v>0.30285714285714282</v>
      </c>
      <c r="L925" s="27">
        <v>12</v>
      </c>
      <c r="M925" s="27">
        <v>8.4</v>
      </c>
      <c r="N925" s="24">
        <v>11.47</v>
      </c>
      <c r="O925" s="988">
        <v>0.97816073410746407</v>
      </c>
      <c r="P925" s="27" t="s">
        <v>811</v>
      </c>
      <c r="Q925" s="27" t="s">
        <v>811</v>
      </c>
      <c r="R925" s="54" t="s">
        <v>811</v>
      </c>
      <c r="S925" s="27" t="s">
        <v>811</v>
      </c>
      <c r="T925" s="54" t="s">
        <v>811</v>
      </c>
      <c r="U925" s="27" t="s">
        <v>811</v>
      </c>
      <c r="V925" s="27" t="s">
        <v>811</v>
      </c>
      <c r="W925" s="27" t="s">
        <v>811</v>
      </c>
      <c r="X925" s="990"/>
    </row>
    <row r="926" spans="1:24" ht="15.6">
      <c r="A926" s="649" t="s">
        <v>1554</v>
      </c>
      <c r="B926" s="55">
        <v>44406</v>
      </c>
      <c r="C926" t="s">
        <v>1765</v>
      </c>
      <c r="D926" s="50">
        <v>0.33333333333333331</v>
      </c>
      <c r="E926" s="27" t="s">
        <v>1655</v>
      </c>
      <c r="F926" s="27">
        <v>0</v>
      </c>
      <c r="G926" s="27" t="s">
        <v>714</v>
      </c>
      <c r="H926" s="27" t="s">
        <v>1045</v>
      </c>
      <c r="I926" s="27">
        <v>17.5</v>
      </c>
      <c r="J926" s="54">
        <v>5.3</v>
      </c>
      <c r="K926" s="51">
        <v>0.30285714285714282</v>
      </c>
      <c r="L926" s="27">
        <v>14</v>
      </c>
      <c r="M926" s="27">
        <v>7.7</v>
      </c>
      <c r="N926" s="24">
        <v>4</v>
      </c>
      <c r="O926" s="988">
        <v>0.33533640769909562</v>
      </c>
      <c r="P926" s="27" t="s">
        <v>811</v>
      </c>
      <c r="Q926" s="27" t="s">
        <v>811</v>
      </c>
      <c r="R926" s="54" t="s">
        <v>811</v>
      </c>
      <c r="S926" s="27" t="s">
        <v>811</v>
      </c>
      <c r="T926" s="54" t="s">
        <v>811</v>
      </c>
      <c r="U926" s="27" t="s">
        <v>811</v>
      </c>
      <c r="V926" s="27" t="s">
        <v>811</v>
      </c>
      <c r="W926" s="27" t="s">
        <v>811</v>
      </c>
      <c r="X926" s="990"/>
    </row>
    <row r="927" spans="1:24" ht="15.6">
      <c r="A927" s="649" t="s">
        <v>1554</v>
      </c>
      <c r="B927" s="55">
        <v>44406</v>
      </c>
      <c r="C927" t="s">
        <v>1765</v>
      </c>
      <c r="D927" s="50">
        <v>0.33333333333333331</v>
      </c>
      <c r="E927" s="27" t="s">
        <v>1655</v>
      </c>
      <c r="F927" s="27">
        <v>0</v>
      </c>
      <c r="G927" s="27" t="s">
        <v>714</v>
      </c>
      <c r="H927" s="27" t="s">
        <v>1045</v>
      </c>
      <c r="I927" s="27">
        <v>17.5</v>
      </c>
      <c r="J927" s="54">
        <v>5.3</v>
      </c>
      <c r="K927" s="51">
        <v>0.30285714285714282</v>
      </c>
      <c r="L927" s="27">
        <v>16</v>
      </c>
      <c r="M927" s="27">
        <v>7.3</v>
      </c>
      <c r="N927" s="24">
        <v>1.43</v>
      </c>
      <c r="O927" s="988">
        <v>0.11870539726483076</v>
      </c>
      <c r="P927" s="27" t="s">
        <v>811</v>
      </c>
      <c r="Q927" s="27" t="s">
        <v>811</v>
      </c>
      <c r="R927" s="54" t="s">
        <v>811</v>
      </c>
      <c r="S927" s="27" t="s">
        <v>811</v>
      </c>
      <c r="T927" s="54" t="s">
        <v>811</v>
      </c>
      <c r="U927" s="27" t="s">
        <v>811</v>
      </c>
      <c r="V927" s="27" t="s">
        <v>811</v>
      </c>
      <c r="W927" s="27" t="s">
        <v>811</v>
      </c>
      <c r="X927" s="990"/>
    </row>
    <row r="928" spans="1:24" ht="15.6">
      <c r="A928" s="649" t="s">
        <v>1554</v>
      </c>
      <c r="B928" s="55">
        <v>44406</v>
      </c>
      <c r="C928" t="s">
        <v>1765</v>
      </c>
      <c r="D928" s="50">
        <v>0.33333333333333331</v>
      </c>
      <c r="E928" s="27" t="s">
        <v>1655</v>
      </c>
      <c r="F928" s="27">
        <v>0</v>
      </c>
      <c r="G928" s="27" t="s">
        <v>714</v>
      </c>
      <c r="H928" s="27" t="s">
        <v>1045</v>
      </c>
      <c r="I928" s="27">
        <v>17.5</v>
      </c>
      <c r="J928" s="54">
        <v>5.3</v>
      </c>
      <c r="K928" s="51">
        <v>0.30285714285714282</v>
      </c>
      <c r="L928" s="27">
        <v>17</v>
      </c>
      <c r="M928" s="27">
        <v>7.2</v>
      </c>
      <c r="N928" s="24">
        <v>1.39</v>
      </c>
      <c r="O928" s="988">
        <v>0.11509931797395243</v>
      </c>
      <c r="P928" s="22">
        <v>6.19</v>
      </c>
      <c r="Q928" s="23">
        <v>31.6</v>
      </c>
      <c r="R928" s="68">
        <v>2.0053886840888588</v>
      </c>
      <c r="S928" s="24">
        <v>94.822663514578394</v>
      </c>
      <c r="T928" s="68">
        <v>2.5000000000000001E-2</v>
      </c>
      <c r="U928" s="24">
        <v>34.136480654761911</v>
      </c>
      <c r="V928" s="989">
        <v>7.3181839665123385E-4</v>
      </c>
      <c r="W928" s="24">
        <v>34.16148065476191</v>
      </c>
      <c r="X928" s="990"/>
    </row>
    <row r="929" spans="1:24" ht="15.6">
      <c r="A929" s="649" t="s">
        <v>1554</v>
      </c>
      <c r="B929" s="55">
        <v>44420</v>
      </c>
      <c r="C929" t="s">
        <v>1766</v>
      </c>
      <c r="D929" s="50">
        <v>0.33333333333333331</v>
      </c>
      <c r="E929" s="27" t="s">
        <v>1767</v>
      </c>
      <c r="F929" s="27">
        <v>1</v>
      </c>
      <c r="G929" s="27" t="s">
        <v>1656</v>
      </c>
      <c r="H929" s="27" t="s">
        <v>1045</v>
      </c>
      <c r="I929" s="27">
        <v>16</v>
      </c>
      <c r="J929" s="54">
        <v>3.95</v>
      </c>
      <c r="K929" s="51">
        <v>0.24687500000000001</v>
      </c>
      <c r="L929" s="27">
        <v>0.5</v>
      </c>
      <c r="M929" s="27">
        <v>25.8</v>
      </c>
      <c r="N929" s="24">
        <v>7.97</v>
      </c>
      <c r="O929" s="988">
        <v>0.97886821306997251</v>
      </c>
      <c r="P929" s="22">
        <v>6.71</v>
      </c>
      <c r="Q929" s="23">
        <v>11.7</v>
      </c>
      <c r="R929" s="655">
        <v>0.41304098456618943</v>
      </c>
      <c r="S929" s="24">
        <v>29.259227738376669</v>
      </c>
      <c r="T929" s="68">
        <v>1.6514285714285715</v>
      </c>
      <c r="U929" s="24">
        <v>0.6047901785714288</v>
      </c>
      <c r="V929" s="989">
        <v>0.73194523865585781</v>
      </c>
      <c r="W929" s="24">
        <v>2.2562187500000004</v>
      </c>
      <c r="X929" s="990"/>
    </row>
    <row r="930" spans="1:24" ht="15.6">
      <c r="A930" s="649" t="s">
        <v>1554</v>
      </c>
      <c r="B930" s="55">
        <v>44420</v>
      </c>
      <c r="C930" t="s">
        <v>1766</v>
      </c>
      <c r="D930" s="50">
        <v>0.33333333333333331</v>
      </c>
      <c r="E930" s="27" t="s">
        <v>1767</v>
      </c>
      <c r="F930" s="27">
        <v>1</v>
      </c>
      <c r="G930" s="27" t="s">
        <v>1656</v>
      </c>
      <c r="H930" s="27" t="s">
        <v>1045</v>
      </c>
      <c r="I930" s="27">
        <v>16</v>
      </c>
      <c r="J930" s="54">
        <v>3.95</v>
      </c>
      <c r="K930" s="51">
        <v>0.24687500000000001</v>
      </c>
      <c r="L930" s="27">
        <v>2</v>
      </c>
      <c r="M930" s="27">
        <v>25.7</v>
      </c>
      <c r="N930" s="24">
        <v>8.01</v>
      </c>
      <c r="O930" s="988">
        <v>0.9819889538926615</v>
      </c>
      <c r="P930" s="27" t="s">
        <v>811</v>
      </c>
      <c r="Q930" s="27" t="s">
        <v>811</v>
      </c>
      <c r="R930" s="54" t="s">
        <v>811</v>
      </c>
      <c r="S930" s="27" t="s">
        <v>811</v>
      </c>
      <c r="T930" s="54" t="s">
        <v>811</v>
      </c>
      <c r="U930" s="27" t="s">
        <v>811</v>
      </c>
      <c r="V930" s="27" t="s">
        <v>811</v>
      </c>
      <c r="W930" s="27" t="s">
        <v>811</v>
      </c>
      <c r="X930" s="990"/>
    </row>
    <row r="931" spans="1:24" ht="15.6">
      <c r="A931" s="649" t="s">
        <v>1554</v>
      </c>
      <c r="B931" s="55">
        <v>44420</v>
      </c>
      <c r="C931" t="s">
        <v>1766</v>
      </c>
      <c r="D931" s="50">
        <v>0.33333333333333331</v>
      </c>
      <c r="E931" s="27" t="s">
        <v>1767</v>
      </c>
      <c r="F931" s="27">
        <v>1</v>
      </c>
      <c r="G931" s="27" t="s">
        <v>1656</v>
      </c>
      <c r="H931" s="27" t="s">
        <v>1045</v>
      </c>
      <c r="I931" s="27">
        <v>16</v>
      </c>
      <c r="J931" s="54">
        <v>3.95</v>
      </c>
      <c r="K931" s="51">
        <v>0.24687500000000001</v>
      </c>
      <c r="L931" s="27">
        <v>3</v>
      </c>
      <c r="M931" s="27" t="s">
        <v>815</v>
      </c>
      <c r="N931" s="24" t="s">
        <v>815</v>
      </c>
      <c r="O931" s="27" t="s">
        <v>815</v>
      </c>
      <c r="P931" s="22">
        <v>6.7</v>
      </c>
      <c r="Q931" s="23">
        <v>11.599999999999998</v>
      </c>
      <c r="R931" s="655">
        <v>0.61956147684928409</v>
      </c>
      <c r="S931" s="24">
        <v>28.944018912529547</v>
      </c>
      <c r="T931" s="68">
        <v>1.5623809523809526</v>
      </c>
      <c r="U931" s="24">
        <v>0.49267113095238108</v>
      </c>
      <c r="V931" s="989">
        <v>0.76026343324921519</v>
      </c>
      <c r="W931" s="24">
        <v>2.0550520833333339</v>
      </c>
      <c r="X931" s="990"/>
    </row>
    <row r="932" spans="1:24" ht="15.6">
      <c r="A932" s="649" t="s">
        <v>1554</v>
      </c>
      <c r="B932" s="55">
        <v>44420</v>
      </c>
      <c r="C932" t="s">
        <v>1766</v>
      </c>
      <c r="D932" s="50">
        <v>0.33333333333333331</v>
      </c>
      <c r="E932" s="27" t="s">
        <v>1767</v>
      </c>
      <c r="F932" s="27">
        <v>1</v>
      </c>
      <c r="G932" s="27" t="s">
        <v>1656</v>
      </c>
      <c r="H932" s="27" t="s">
        <v>1045</v>
      </c>
      <c r="I932" s="27">
        <v>16</v>
      </c>
      <c r="J932" s="54">
        <v>3.95</v>
      </c>
      <c r="K932" s="51">
        <v>0.24687500000000001</v>
      </c>
      <c r="L932" s="27">
        <v>4</v>
      </c>
      <c r="M932" s="27">
        <v>25.7</v>
      </c>
      <c r="N932" s="24">
        <v>7.99</v>
      </c>
      <c r="O932" s="988">
        <v>0.97953704639230543</v>
      </c>
      <c r="P932" s="27" t="s">
        <v>811</v>
      </c>
      <c r="Q932" s="27" t="s">
        <v>811</v>
      </c>
      <c r="R932" s="54" t="s">
        <v>811</v>
      </c>
      <c r="S932" s="27" t="s">
        <v>811</v>
      </c>
      <c r="T932" s="54" t="s">
        <v>811</v>
      </c>
      <c r="U932" s="27" t="s">
        <v>811</v>
      </c>
      <c r="V932" s="27" t="s">
        <v>811</v>
      </c>
      <c r="W932" s="27" t="s">
        <v>811</v>
      </c>
      <c r="X932" s="990"/>
    </row>
    <row r="933" spans="1:24" ht="15.6">
      <c r="A933" s="649" t="s">
        <v>1554</v>
      </c>
      <c r="B933" s="55">
        <v>44420</v>
      </c>
      <c r="C933" t="s">
        <v>1766</v>
      </c>
      <c r="D933" s="50">
        <v>0.33333333333333331</v>
      </c>
      <c r="E933" s="27" t="s">
        <v>1767</v>
      </c>
      <c r="F933" s="27">
        <v>1</v>
      </c>
      <c r="G933" s="27" t="s">
        <v>1656</v>
      </c>
      <c r="H933" s="27" t="s">
        <v>1045</v>
      </c>
      <c r="I933" s="27">
        <v>16</v>
      </c>
      <c r="J933" s="54">
        <v>3.95</v>
      </c>
      <c r="K933" s="51">
        <v>0.24687500000000001</v>
      </c>
      <c r="L933" s="27">
        <v>6</v>
      </c>
      <c r="M933" s="27">
        <v>23.5</v>
      </c>
      <c r="N933" s="24">
        <v>8.5850000000000009</v>
      </c>
      <c r="O933" s="988">
        <v>1.0104395549532732</v>
      </c>
      <c r="P933" s="27" t="s">
        <v>811</v>
      </c>
      <c r="Q933" s="27" t="s">
        <v>811</v>
      </c>
      <c r="R933" s="54" t="s">
        <v>811</v>
      </c>
      <c r="S933" s="27" t="s">
        <v>811</v>
      </c>
      <c r="T933" s="54" t="s">
        <v>811</v>
      </c>
      <c r="U933" s="27" t="s">
        <v>811</v>
      </c>
      <c r="V933" s="27" t="s">
        <v>811</v>
      </c>
      <c r="W933" s="27" t="s">
        <v>811</v>
      </c>
      <c r="X933" s="990"/>
    </row>
    <row r="934" spans="1:24" ht="15.6">
      <c r="A934" s="649" t="s">
        <v>1554</v>
      </c>
      <c r="B934" s="55">
        <v>44420</v>
      </c>
      <c r="C934" t="s">
        <v>1766</v>
      </c>
      <c r="D934" s="50">
        <v>0.33333333333333331</v>
      </c>
      <c r="E934" s="27" t="s">
        <v>1767</v>
      </c>
      <c r="F934" s="27">
        <v>1</v>
      </c>
      <c r="G934" s="27" t="s">
        <v>1656</v>
      </c>
      <c r="H934" s="27" t="s">
        <v>1045</v>
      </c>
      <c r="I934" s="27">
        <v>16</v>
      </c>
      <c r="J934" s="54">
        <v>3.95</v>
      </c>
      <c r="K934" s="51">
        <v>0.24687500000000001</v>
      </c>
      <c r="L934" s="27">
        <v>8</v>
      </c>
      <c r="M934" s="27">
        <v>16.2</v>
      </c>
      <c r="N934" s="24">
        <v>12.725</v>
      </c>
      <c r="O934" s="988">
        <v>1.2949061938443394</v>
      </c>
      <c r="P934" s="27" t="s">
        <v>811</v>
      </c>
      <c r="Q934" s="27" t="s">
        <v>811</v>
      </c>
      <c r="R934" s="54" t="s">
        <v>811</v>
      </c>
      <c r="S934" s="27" t="s">
        <v>811</v>
      </c>
      <c r="T934" s="54" t="s">
        <v>811</v>
      </c>
      <c r="U934" s="27" t="s">
        <v>811</v>
      </c>
      <c r="V934" s="27" t="s">
        <v>811</v>
      </c>
      <c r="W934" s="27" t="s">
        <v>811</v>
      </c>
      <c r="X934" s="990"/>
    </row>
    <row r="935" spans="1:24" ht="15.6">
      <c r="A935" s="649" t="s">
        <v>1554</v>
      </c>
      <c r="B935" s="55">
        <v>44420</v>
      </c>
      <c r="C935" t="s">
        <v>1766</v>
      </c>
      <c r="D935" s="50">
        <v>0.33333333333333331</v>
      </c>
      <c r="E935" s="27" t="s">
        <v>1767</v>
      </c>
      <c r="F935" s="27">
        <v>1</v>
      </c>
      <c r="G935" s="27" t="s">
        <v>1656</v>
      </c>
      <c r="H935" s="27" t="s">
        <v>1045</v>
      </c>
      <c r="I935" s="27">
        <v>16</v>
      </c>
      <c r="J935" s="54">
        <v>3.95</v>
      </c>
      <c r="K935" s="51">
        <v>0.24687500000000001</v>
      </c>
      <c r="L935" s="27">
        <v>9</v>
      </c>
      <c r="M935" s="27" t="s">
        <v>815</v>
      </c>
      <c r="N935" s="24" t="s">
        <v>815</v>
      </c>
      <c r="O935" s="27" t="s">
        <v>815</v>
      </c>
      <c r="P935" s="22">
        <v>6.62</v>
      </c>
      <c r="Q935" s="23">
        <v>11.499999999999998</v>
      </c>
      <c r="R935" s="655">
        <v>0.5507213127549192</v>
      </c>
      <c r="S935" s="24">
        <v>73.388463356973972</v>
      </c>
      <c r="T935" s="68">
        <v>1.416666666666667</v>
      </c>
      <c r="U935" s="24">
        <v>1.6838854166666666</v>
      </c>
      <c r="V935" s="989">
        <v>0.45690787594951177</v>
      </c>
      <c r="W935" s="24">
        <v>3.1005520833333335</v>
      </c>
      <c r="X935" s="990"/>
    </row>
    <row r="936" spans="1:24" ht="15.6">
      <c r="A936" s="649" t="s">
        <v>1554</v>
      </c>
      <c r="B936" s="55">
        <v>44420</v>
      </c>
      <c r="C936" t="s">
        <v>1766</v>
      </c>
      <c r="D936" s="50">
        <v>0.33333333333333331</v>
      </c>
      <c r="E936" s="27" t="s">
        <v>1767</v>
      </c>
      <c r="F936" s="27">
        <v>1</v>
      </c>
      <c r="G936" s="27" t="s">
        <v>1656</v>
      </c>
      <c r="H936" s="27" t="s">
        <v>1045</v>
      </c>
      <c r="I936" s="27">
        <v>16</v>
      </c>
      <c r="J936" s="54">
        <v>3.95</v>
      </c>
      <c r="K936" s="51">
        <v>0.24687500000000001</v>
      </c>
      <c r="L936" s="27">
        <v>10</v>
      </c>
      <c r="M936" s="27">
        <v>11.1</v>
      </c>
      <c r="N936" s="24">
        <v>13.59</v>
      </c>
      <c r="O936" s="988">
        <v>1.2354969687139574</v>
      </c>
      <c r="P936" s="27" t="s">
        <v>811</v>
      </c>
      <c r="Q936" s="27" t="s">
        <v>811</v>
      </c>
      <c r="R936" s="54" t="s">
        <v>811</v>
      </c>
      <c r="S936" s="27" t="s">
        <v>811</v>
      </c>
      <c r="T936" s="54" t="s">
        <v>811</v>
      </c>
      <c r="U936" s="27" t="s">
        <v>811</v>
      </c>
      <c r="V936" s="27" t="s">
        <v>811</v>
      </c>
      <c r="W936" s="27" t="s">
        <v>811</v>
      </c>
      <c r="X936" s="990"/>
    </row>
    <row r="937" spans="1:24" ht="15.6">
      <c r="A937" s="649" t="s">
        <v>1554</v>
      </c>
      <c r="B937" s="55">
        <v>44420</v>
      </c>
      <c r="C937" t="s">
        <v>1766</v>
      </c>
      <c r="D937" s="50">
        <v>0.33333333333333331</v>
      </c>
      <c r="E937" s="27" t="s">
        <v>1767</v>
      </c>
      <c r="F937" s="27">
        <v>1</v>
      </c>
      <c r="G937" s="27" t="s">
        <v>1656</v>
      </c>
      <c r="H937" s="27" t="s">
        <v>1045</v>
      </c>
      <c r="I937" s="27">
        <v>16</v>
      </c>
      <c r="J937" s="54">
        <v>3.95</v>
      </c>
      <c r="K937" s="51">
        <v>0.24687500000000001</v>
      </c>
      <c r="L937" s="27">
        <v>12</v>
      </c>
      <c r="M937" s="27">
        <v>8.8000000000000007</v>
      </c>
      <c r="N937" s="24">
        <v>9.6</v>
      </c>
      <c r="O937" s="988">
        <v>0.82664525989914317</v>
      </c>
      <c r="P937" s="27" t="s">
        <v>811</v>
      </c>
      <c r="Q937" s="27" t="s">
        <v>811</v>
      </c>
      <c r="R937" s="54" t="s">
        <v>811</v>
      </c>
      <c r="S937" s="27" t="s">
        <v>811</v>
      </c>
      <c r="T937" s="54" t="s">
        <v>811</v>
      </c>
      <c r="U937" s="27" t="s">
        <v>811</v>
      </c>
      <c r="V937" s="27" t="s">
        <v>811</v>
      </c>
      <c r="W937" s="27" t="s">
        <v>811</v>
      </c>
      <c r="X937" s="990"/>
    </row>
    <row r="938" spans="1:24" ht="15.6">
      <c r="A938" s="649" t="s">
        <v>1554</v>
      </c>
      <c r="B938" s="55">
        <v>44420</v>
      </c>
      <c r="C938" t="s">
        <v>1766</v>
      </c>
      <c r="D938" s="50">
        <v>0.33333333333333331</v>
      </c>
      <c r="E938" s="27" t="s">
        <v>1767</v>
      </c>
      <c r="F938" s="27">
        <v>1</v>
      </c>
      <c r="G938" s="27" t="s">
        <v>1656</v>
      </c>
      <c r="H938" s="27" t="s">
        <v>1045</v>
      </c>
      <c r="I938" s="27">
        <v>16</v>
      </c>
      <c r="J938" s="54">
        <v>3.95</v>
      </c>
      <c r="K938" s="51">
        <v>0.24687500000000001</v>
      </c>
      <c r="L938" s="27">
        <v>14</v>
      </c>
      <c r="M938" s="27">
        <v>7.9</v>
      </c>
      <c r="N938" s="24">
        <v>1.895</v>
      </c>
      <c r="O938" s="988">
        <v>0.1596472190151467</v>
      </c>
      <c r="P938" s="27" t="s">
        <v>811</v>
      </c>
      <c r="Q938" s="27" t="s">
        <v>811</v>
      </c>
      <c r="R938" s="54" t="s">
        <v>811</v>
      </c>
      <c r="S938" s="27" t="s">
        <v>811</v>
      </c>
      <c r="T938" s="54" t="s">
        <v>811</v>
      </c>
      <c r="U938" s="27" t="s">
        <v>811</v>
      </c>
      <c r="V938" s="27" t="s">
        <v>811</v>
      </c>
      <c r="W938" s="27" t="s">
        <v>811</v>
      </c>
      <c r="X938" s="990"/>
    </row>
    <row r="939" spans="1:24" ht="15.6">
      <c r="A939" s="649" t="s">
        <v>1554</v>
      </c>
      <c r="B939" s="55">
        <v>44420</v>
      </c>
      <c r="C939" t="s">
        <v>1766</v>
      </c>
      <c r="D939" s="50">
        <v>0.33333333333333331</v>
      </c>
      <c r="E939" s="27" t="s">
        <v>1767</v>
      </c>
      <c r="F939" s="27">
        <v>1</v>
      </c>
      <c r="G939" s="27" t="s">
        <v>1656</v>
      </c>
      <c r="H939" s="27" t="s">
        <v>1045</v>
      </c>
      <c r="I939" s="27">
        <v>16</v>
      </c>
      <c r="J939" s="54">
        <v>3.95</v>
      </c>
      <c r="K939" s="51">
        <v>0.24687500000000001</v>
      </c>
      <c r="L939" s="27">
        <v>16</v>
      </c>
      <c r="M939" s="27">
        <v>7.5</v>
      </c>
      <c r="N939" s="24">
        <v>1.39</v>
      </c>
      <c r="O939" s="988">
        <v>0.11595681802257851</v>
      </c>
      <c r="P939" s="22">
        <v>6.46</v>
      </c>
      <c r="Q939" s="23">
        <v>36.300000000000004</v>
      </c>
      <c r="R939" s="655">
        <v>1.6043109472710873</v>
      </c>
      <c r="S939" s="24">
        <v>99.077982660000004</v>
      </c>
      <c r="T939" s="68">
        <v>2.5000000000000001E-2</v>
      </c>
      <c r="U939" s="24">
        <v>39.254290178571431</v>
      </c>
      <c r="V939" s="989">
        <v>6.364677132999362E-4</v>
      </c>
      <c r="W939" s="24">
        <v>39.279290178571429</v>
      </c>
      <c r="X939" s="990"/>
    </row>
    <row r="940" spans="1:24" ht="15.6">
      <c r="A940" s="649" t="s">
        <v>1554</v>
      </c>
      <c r="B940" s="55">
        <v>44434</v>
      </c>
      <c r="C940" t="s">
        <v>1768</v>
      </c>
      <c r="D940" s="50">
        <v>0.33333333333333331</v>
      </c>
      <c r="E940" s="27" t="s">
        <v>1045</v>
      </c>
      <c r="F940" s="27">
        <v>0</v>
      </c>
      <c r="G940" s="27" t="s">
        <v>714</v>
      </c>
      <c r="H940" s="27" t="s">
        <v>1045</v>
      </c>
      <c r="I940" s="27">
        <v>16</v>
      </c>
      <c r="J940" s="54">
        <v>5.5</v>
      </c>
      <c r="K940" s="51">
        <v>0.34375</v>
      </c>
      <c r="L940" s="27">
        <v>0.5</v>
      </c>
      <c r="M940" s="27">
        <v>27.1</v>
      </c>
      <c r="N940" s="24">
        <v>7.9850000000000003</v>
      </c>
      <c r="O940" s="988">
        <v>1.0040091797273019</v>
      </c>
      <c r="P940" s="22">
        <v>6.68</v>
      </c>
      <c r="Q940" s="23">
        <v>11.7</v>
      </c>
      <c r="R940" s="655">
        <v>0.39200000000000007</v>
      </c>
      <c r="S940" s="24">
        <v>34.617777777777775</v>
      </c>
      <c r="T940" s="68">
        <v>1.2830952380952385</v>
      </c>
      <c r="U940" s="24">
        <v>0.52262351190476142</v>
      </c>
      <c r="V940" s="989">
        <v>0.710573137757604</v>
      </c>
      <c r="W940" s="24">
        <v>1.80571875</v>
      </c>
      <c r="X940" s="990"/>
    </row>
    <row r="941" spans="1:24" ht="15.6">
      <c r="A941" s="649" t="s">
        <v>1554</v>
      </c>
      <c r="B941" s="55">
        <v>44434</v>
      </c>
      <c r="C941" t="s">
        <v>1768</v>
      </c>
      <c r="D941" s="50">
        <v>0.33333333333333331</v>
      </c>
      <c r="E941" s="27" t="s">
        <v>1045</v>
      </c>
      <c r="F941" s="27">
        <v>0</v>
      </c>
      <c r="G941" s="27" t="s">
        <v>714</v>
      </c>
      <c r="H941" s="27" t="s">
        <v>1045</v>
      </c>
      <c r="I941" s="27">
        <v>16</v>
      </c>
      <c r="J941" s="54">
        <v>5.5</v>
      </c>
      <c r="K941" s="51">
        <v>0.34375</v>
      </c>
      <c r="L941" s="27">
        <v>2</v>
      </c>
      <c r="M941" s="27">
        <v>26.9</v>
      </c>
      <c r="N941" s="24">
        <v>7.7350000000000003</v>
      </c>
      <c r="O941" s="988">
        <v>0.9690938001429058</v>
      </c>
      <c r="P941" s="27" t="s">
        <v>811</v>
      </c>
      <c r="Q941" s="27" t="s">
        <v>811</v>
      </c>
      <c r="R941" s="54" t="s">
        <v>811</v>
      </c>
      <c r="S941" s="27" t="s">
        <v>811</v>
      </c>
      <c r="T941" s="54" t="s">
        <v>811</v>
      </c>
      <c r="U941" s="27" t="s">
        <v>811</v>
      </c>
      <c r="V941" s="27" t="s">
        <v>811</v>
      </c>
      <c r="W941" s="27" t="s">
        <v>811</v>
      </c>
      <c r="X941" s="990"/>
    </row>
    <row r="942" spans="1:24" ht="15.6">
      <c r="A942" s="649" t="s">
        <v>1554</v>
      </c>
      <c r="B942" s="55">
        <v>44434</v>
      </c>
      <c r="C942" t="s">
        <v>1768</v>
      </c>
      <c r="D942" s="50">
        <v>0.33333333333333331</v>
      </c>
      <c r="E942" s="27" t="s">
        <v>1045</v>
      </c>
      <c r="F942" s="27">
        <v>0</v>
      </c>
      <c r="G942" s="27" t="s">
        <v>714</v>
      </c>
      <c r="H942" s="27" t="s">
        <v>1045</v>
      </c>
      <c r="I942" s="27">
        <v>16</v>
      </c>
      <c r="J942" s="54">
        <v>5.5</v>
      </c>
      <c r="K942" s="51">
        <v>0.34375</v>
      </c>
      <c r="L942" s="27">
        <v>3</v>
      </c>
      <c r="M942" s="27" t="s">
        <v>815</v>
      </c>
      <c r="N942" s="24" t="s">
        <v>815</v>
      </c>
      <c r="O942" s="27" t="s">
        <v>815</v>
      </c>
      <c r="P942" s="22">
        <v>6.48</v>
      </c>
      <c r="Q942" s="23">
        <v>11.8</v>
      </c>
      <c r="R942" s="655">
        <v>0.32666666666666677</v>
      </c>
      <c r="S942" s="24">
        <v>39.345910165484618</v>
      </c>
      <c r="T942" s="68">
        <v>0.86214285714285732</v>
      </c>
      <c r="U942" s="24">
        <v>0.72824255952380934</v>
      </c>
      <c r="V942" s="989">
        <v>0.54209680754608947</v>
      </c>
      <c r="W942" s="24">
        <v>1.5903854166666667</v>
      </c>
      <c r="X942" s="990"/>
    </row>
    <row r="943" spans="1:24" ht="15.6">
      <c r="A943" s="649" t="s">
        <v>1554</v>
      </c>
      <c r="B943" s="55">
        <v>44434</v>
      </c>
      <c r="C943" t="s">
        <v>1768</v>
      </c>
      <c r="D943" s="50">
        <v>0.33333333333333331</v>
      </c>
      <c r="E943" s="27" t="s">
        <v>1045</v>
      </c>
      <c r="F943" s="27">
        <v>0</v>
      </c>
      <c r="G943" s="27" t="s">
        <v>714</v>
      </c>
      <c r="H943" s="27" t="s">
        <v>1045</v>
      </c>
      <c r="I943" s="27">
        <v>16</v>
      </c>
      <c r="J943" s="54">
        <v>5.5</v>
      </c>
      <c r="K943" s="51">
        <v>0.34375</v>
      </c>
      <c r="L943" s="27">
        <v>4</v>
      </c>
      <c r="M943" s="27">
        <v>26.7</v>
      </c>
      <c r="N943" s="24">
        <v>8.0250000000000004</v>
      </c>
      <c r="O943" s="988">
        <v>1.0018187509395085</v>
      </c>
      <c r="P943" s="27" t="s">
        <v>811</v>
      </c>
      <c r="Q943" s="27" t="s">
        <v>811</v>
      </c>
      <c r="R943" s="54" t="s">
        <v>811</v>
      </c>
      <c r="S943" s="27" t="s">
        <v>811</v>
      </c>
      <c r="T943" s="54" t="s">
        <v>811</v>
      </c>
      <c r="U943" s="27" t="s">
        <v>811</v>
      </c>
      <c r="V943" s="27" t="s">
        <v>811</v>
      </c>
      <c r="W943" s="27" t="s">
        <v>811</v>
      </c>
      <c r="X943" s="990"/>
    </row>
    <row r="944" spans="1:24" ht="15.6">
      <c r="A944" s="649" t="s">
        <v>1554</v>
      </c>
      <c r="B944" s="55">
        <v>44434</v>
      </c>
      <c r="C944" t="s">
        <v>1768</v>
      </c>
      <c r="D944" s="50">
        <v>0.33333333333333331</v>
      </c>
      <c r="E944" s="27" t="s">
        <v>1045</v>
      </c>
      <c r="F944" s="27">
        <v>0</v>
      </c>
      <c r="G944" s="27" t="s">
        <v>714</v>
      </c>
      <c r="H944" s="27" t="s">
        <v>1045</v>
      </c>
      <c r="I944" s="27">
        <v>16</v>
      </c>
      <c r="J944" s="54">
        <v>5.5</v>
      </c>
      <c r="K944" s="51">
        <v>0.34375</v>
      </c>
      <c r="L944" s="27">
        <v>6</v>
      </c>
      <c r="M944" s="27">
        <v>24.6</v>
      </c>
      <c r="N944" s="24">
        <v>9.0050000000000008</v>
      </c>
      <c r="O944" s="988">
        <v>1.0818695659547637</v>
      </c>
      <c r="P944" s="27" t="s">
        <v>811</v>
      </c>
      <c r="Q944" s="27" t="s">
        <v>811</v>
      </c>
      <c r="R944" s="54" t="s">
        <v>811</v>
      </c>
      <c r="S944" s="27" t="s">
        <v>811</v>
      </c>
      <c r="T944" s="54" t="s">
        <v>811</v>
      </c>
      <c r="U944" s="27" t="s">
        <v>811</v>
      </c>
      <c r="V944" s="27" t="s">
        <v>811</v>
      </c>
      <c r="W944" s="27" t="s">
        <v>811</v>
      </c>
      <c r="X944" s="990"/>
    </row>
    <row r="945" spans="1:24" ht="15.6">
      <c r="A945" s="649" t="s">
        <v>1554</v>
      </c>
      <c r="B945" s="55">
        <v>44434</v>
      </c>
      <c r="C945" t="s">
        <v>1768</v>
      </c>
      <c r="D945" s="50">
        <v>0.33333333333333331</v>
      </c>
      <c r="E945" s="27" t="s">
        <v>1045</v>
      </c>
      <c r="F945" s="27">
        <v>0</v>
      </c>
      <c r="G945" s="27" t="s">
        <v>714</v>
      </c>
      <c r="H945" s="27" t="s">
        <v>1045</v>
      </c>
      <c r="I945" s="27">
        <v>16</v>
      </c>
      <c r="J945" s="54">
        <v>5.5</v>
      </c>
      <c r="K945" s="51">
        <v>0.34375</v>
      </c>
      <c r="L945" s="27">
        <v>8</v>
      </c>
      <c r="M945" s="27">
        <v>17.100000000000001</v>
      </c>
      <c r="N945" s="24">
        <v>12.75</v>
      </c>
      <c r="O945" s="988">
        <v>1.3221822273288948</v>
      </c>
      <c r="P945" s="27" t="s">
        <v>811</v>
      </c>
      <c r="Q945" s="27" t="s">
        <v>811</v>
      </c>
      <c r="R945" s="54" t="s">
        <v>811</v>
      </c>
      <c r="S945" s="27" t="s">
        <v>811</v>
      </c>
      <c r="T945" s="54" t="s">
        <v>811</v>
      </c>
      <c r="U945" s="27" t="s">
        <v>811</v>
      </c>
      <c r="V945" s="27" t="s">
        <v>811</v>
      </c>
      <c r="W945" s="27" t="s">
        <v>811</v>
      </c>
      <c r="X945" s="990"/>
    </row>
    <row r="946" spans="1:24" ht="15.6">
      <c r="A946" s="649" t="s">
        <v>1554</v>
      </c>
      <c r="B946" s="55">
        <v>44434</v>
      </c>
      <c r="C946" t="s">
        <v>1768</v>
      </c>
      <c r="D946" s="50">
        <v>0.33333333333333331</v>
      </c>
      <c r="E946" s="27" t="s">
        <v>1045</v>
      </c>
      <c r="F946" s="27">
        <v>0</v>
      </c>
      <c r="G946" s="27" t="s">
        <v>714</v>
      </c>
      <c r="H946" s="27" t="s">
        <v>1045</v>
      </c>
      <c r="I946" s="27">
        <v>16</v>
      </c>
      <c r="J946" s="54">
        <v>5.5</v>
      </c>
      <c r="K946" s="51">
        <v>0.34375</v>
      </c>
      <c r="L946" s="27">
        <v>9</v>
      </c>
      <c r="M946" s="27" t="s">
        <v>815</v>
      </c>
      <c r="N946" s="24" t="s">
        <v>815</v>
      </c>
      <c r="O946" s="27" t="s">
        <v>815</v>
      </c>
      <c r="P946" s="22">
        <v>6.39</v>
      </c>
      <c r="Q946" s="23">
        <v>11.499999999999998</v>
      </c>
      <c r="R946" s="655">
        <v>0.70011957232333033</v>
      </c>
      <c r="S946" s="24">
        <v>39.03070134</v>
      </c>
      <c r="T946" s="68">
        <v>2.4811904761904766</v>
      </c>
      <c r="U946" s="24">
        <v>0.7468616071428571</v>
      </c>
      <c r="V946" s="989">
        <v>0.76863396628605907</v>
      </c>
      <c r="W946" s="24">
        <v>3.2280520833333339</v>
      </c>
      <c r="X946" s="990"/>
    </row>
    <row r="947" spans="1:24" ht="15.6">
      <c r="A947" s="649" t="s">
        <v>1554</v>
      </c>
      <c r="B947" s="55">
        <v>44434</v>
      </c>
      <c r="C947" t="s">
        <v>1768</v>
      </c>
      <c r="D947" s="50">
        <v>0.33333333333333331</v>
      </c>
      <c r="E947" s="27" t="s">
        <v>1045</v>
      </c>
      <c r="F947" s="27">
        <v>0</v>
      </c>
      <c r="G947" s="27" t="s">
        <v>714</v>
      </c>
      <c r="H947" s="27" t="s">
        <v>1045</v>
      </c>
      <c r="I947" s="27">
        <v>16</v>
      </c>
      <c r="J947" s="54">
        <v>5.5</v>
      </c>
      <c r="K947" s="51">
        <v>0.34375</v>
      </c>
      <c r="L947" s="27">
        <v>10</v>
      </c>
      <c r="M947" s="27">
        <v>11.6</v>
      </c>
      <c r="N947" s="24">
        <v>13.095000000000001</v>
      </c>
      <c r="O947" s="988">
        <v>1.2042721195798656</v>
      </c>
      <c r="P947" s="27" t="s">
        <v>811</v>
      </c>
      <c r="Q947" s="27" t="s">
        <v>811</v>
      </c>
      <c r="R947" s="54" t="s">
        <v>811</v>
      </c>
      <c r="S947" s="27" t="s">
        <v>811</v>
      </c>
      <c r="T947" s="54" t="s">
        <v>811</v>
      </c>
      <c r="U947" s="27" t="s">
        <v>811</v>
      </c>
      <c r="V947" s="27" t="s">
        <v>811</v>
      </c>
      <c r="W947" s="27" t="s">
        <v>811</v>
      </c>
      <c r="X947" s="990"/>
    </row>
    <row r="948" spans="1:24" ht="15.6">
      <c r="A948" s="649" t="s">
        <v>1554</v>
      </c>
      <c r="B948" s="55">
        <v>44434</v>
      </c>
      <c r="C948" t="s">
        <v>1768</v>
      </c>
      <c r="D948" s="50">
        <v>0.33333333333333331</v>
      </c>
      <c r="E948" s="27" t="s">
        <v>1045</v>
      </c>
      <c r="F948" s="27">
        <v>0</v>
      </c>
      <c r="G948" s="27" t="s">
        <v>714</v>
      </c>
      <c r="H948" s="27" t="s">
        <v>1045</v>
      </c>
      <c r="I948" s="27">
        <v>16</v>
      </c>
      <c r="J948" s="54">
        <v>5.5</v>
      </c>
      <c r="K948" s="51">
        <v>0.34375</v>
      </c>
      <c r="L948" s="27">
        <v>12</v>
      </c>
      <c r="M948" s="23">
        <v>9</v>
      </c>
      <c r="N948" s="24">
        <v>7.8550000000000004</v>
      </c>
      <c r="O948" s="988">
        <v>0.67964678980882154</v>
      </c>
      <c r="P948" s="27" t="s">
        <v>811</v>
      </c>
      <c r="Q948" s="27" t="s">
        <v>811</v>
      </c>
      <c r="R948" s="54" t="s">
        <v>811</v>
      </c>
      <c r="S948" s="27" t="s">
        <v>811</v>
      </c>
      <c r="T948" s="54" t="s">
        <v>811</v>
      </c>
      <c r="U948" s="27" t="s">
        <v>811</v>
      </c>
      <c r="V948" s="27" t="s">
        <v>811</v>
      </c>
      <c r="W948" s="27" t="s">
        <v>811</v>
      </c>
      <c r="X948" s="990"/>
    </row>
    <row r="949" spans="1:24" ht="15.6">
      <c r="A949" s="649" t="s">
        <v>1554</v>
      </c>
      <c r="B949" s="55">
        <v>44434</v>
      </c>
      <c r="C949" t="s">
        <v>1768</v>
      </c>
      <c r="D949" s="50">
        <v>0.33333333333333331</v>
      </c>
      <c r="E949" s="27" t="s">
        <v>1045</v>
      </c>
      <c r="F949" s="27">
        <v>0</v>
      </c>
      <c r="G949" s="27" t="s">
        <v>714</v>
      </c>
      <c r="H949" s="27" t="s">
        <v>1045</v>
      </c>
      <c r="I949" s="27">
        <v>16</v>
      </c>
      <c r="J949" s="54">
        <v>5.5</v>
      </c>
      <c r="K949" s="51">
        <v>0.34375</v>
      </c>
      <c r="L949" s="27">
        <v>14</v>
      </c>
      <c r="M949" s="23">
        <v>8</v>
      </c>
      <c r="N949" s="24">
        <v>1.35</v>
      </c>
      <c r="O949" s="988">
        <v>0.12</v>
      </c>
      <c r="P949" s="27" t="s">
        <v>811</v>
      </c>
      <c r="Q949" s="27" t="s">
        <v>811</v>
      </c>
      <c r="R949" s="54" t="s">
        <v>811</v>
      </c>
      <c r="S949" s="27" t="s">
        <v>811</v>
      </c>
      <c r="T949" s="54" t="s">
        <v>811</v>
      </c>
      <c r="U949" s="27" t="s">
        <v>811</v>
      </c>
      <c r="V949" s="27" t="s">
        <v>811</v>
      </c>
      <c r="W949" s="27" t="s">
        <v>811</v>
      </c>
      <c r="X949" s="990"/>
    </row>
    <row r="950" spans="1:24" ht="15.6">
      <c r="A950" s="649" t="s">
        <v>1554</v>
      </c>
      <c r="B950" s="55">
        <v>44434</v>
      </c>
      <c r="C950" t="s">
        <v>1768</v>
      </c>
      <c r="D950" s="50">
        <v>0.33333333333333331</v>
      </c>
      <c r="E950" s="27" t="s">
        <v>1045</v>
      </c>
      <c r="F950" s="27">
        <v>0</v>
      </c>
      <c r="G950" s="27" t="s">
        <v>714</v>
      </c>
      <c r="H950" s="27" t="s">
        <v>1045</v>
      </c>
      <c r="I950" s="27">
        <v>16</v>
      </c>
      <c r="J950" s="54">
        <v>5.5</v>
      </c>
      <c r="K950" s="51">
        <v>0.34375</v>
      </c>
      <c r="L950" s="27">
        <v>16</v>
      </c>
      <c r="M950" s="23">
        <v>7.5</v>
      </c>
      <c r="N950" s="24">
        <v>1.145</v>
      </c>
      <c r="O950" s="988">
        <v>9.5518386068958572E-2</v>
      </c>
      <c r="P950" s="22">
        <v>6.03</v>
      </c>
      <c r="Q950" s="23">
        <v>26</v>
      </c>
      <c r="R950" s="655">
        <v>1.4335781719001526</v>
      </c>
      <c r="S950" s="24">
        <v>78.747013396375081</v>
      </c>
      <c r="T950" s="68">
        <v>2.5000000000000001E-2</v>
      </c>
      <c r="U950" s="24">
        <v>46.549756696428574</v>
      </c>
      <c r="V950" s="989">
        <v>5.3677145675603806E-4</v>
      </c>
      <c r="W950" s="24">
        <v>46.574756696428572</v>
      </c>
      <c r="X950" s="990"/>
    </row>
    <row r="951" spans="1:24" ht="15.6">
      <c r="A951" s="649" t="s">
        <v>1554</v>
      </c>
      <c r="B951" s="55">
        <v>44446</v>
      </c>
      <c r="C951" t="s">
        <v>1768</v>
      </c>
      <c r="D951" s="50">
        <v>0.33333333333333331</v>
      </c>
      <c r="E951" s="27" t="s">
        <v>1047</v>
      </c>
      <c r="F951" s="27">
        <v>1</v>
      </c>
      <c r="G951" s="27" t="s">
        <v>815</v>
      </c>
      <c r="H951" s="27" t="s">
        <v>1045</v>
      </c>
      <c r="I951" s="27">
        <v>15</v>
      </c>
      <c r="J951" s="54">
        <v>4.9000000000000004</v>
      </c>
      <c r="K951" s="51">
        <v>0.32666666666666672</v>
      </c>
      <c r="L951" s="27">
        <v>0.5</v>
      </c>
      <c r="M951" s="23">
        <v>24</v>
      </c>
      <c r="N951" s="24">
        <v>8.3000000000000007</v>
      </c>
      <c r="O951" s="988">
        <v>0.98609954478146811</v>
      </c>
      <c r="P951" s="27" t="s">
        <v>811</v>
      </c>
      <c r="Q951" s="27" t="s">
        <v>811</v>
      </c>
      <c r="R951" s="54" t="s">
        <v>811</v>
      </c>
      <c r="S951" s="27" t="s">
        <v>811</v>
      </c>
      <c r="T951" s="54" t="s">
        <v>811</v>
      </c>
      <c r="U951" s="27" t="s">
        <v>811</v>
      </c>
      <c r="V951" s="27" t="s">
        <v>811</v>
      </c>
      <c r="W951" s="27" t="s">
        <v>811</v>
      </c>
      <c r="X951" s="990"/>
    </row>
    <row r="952" spans="1:24" ht="15.6">
      <c r="A952" s="649" t="s">
        <v>1554</v>
      </c>
      <c r="B952" s="55">
        <v>44446</v>
      </c>
      <c r="C952" t="s">
        <v>1768</v>
      </c>
      <c r="D952" s="50">
        <v>0.33333333333333331</v>
      </c>
      <c r="E952" s="27" t="s">
        <v>1047</v>
      </c>
      <c r="F952" s="27">
        <v>1</v>
      </c>
      <c r="G952" s="27" t="s">
        <v>815</v>
      </c>
      <c r="H952" s="27" t="s">
        <v>1045</v>
      </c>
      <c r="I952" s="27">
        <v>15</v>
      </c>
      <c r="J952" s="54">
        <v>4.9000000000000004</v>
      </c>
      <c r="K952" s="51">
        <v>0.32666666666666672</v>
      </c>
      <c r="L952" s="27">
        <v>1</v>
      </c>
      <c r="M952" s="23">
        <v>24</v>
      </c>
      <c r="N952" s="24">
        <v>8.1999999999999993</v>
      </c>
      <c r="O952" s="988">
        <v>0.9742188273744623</v>
      </c>
      <c r="P952" s="27" t="s">
        <v>811</v>
      </c>
      <c r="Q952" s="27" t="s">
        <v>811</v>
      </c>
      <c r="R952" s="54" t="s">
        <v>811</v>
      </c>
      <c r="S952" s="27" t="s">
        <v>811</v>
      </c>
      <c r="T952" s="54" t="s">
        <v>811</v>
      </c>
      <c r="U952" s="27" t="s">
        <v>811</v>
      </c>
      <c r="V952" s="27" t="s">
        <v>811</v>
      </c>
      <c r="W952" s="27" t="s">
        <v>811</v>
      </c>
      <c r="X952" s="990"/>
    </row>
    <row r="953" spans="1:24" ht="15.6">
      <c r="A953" s="649" t="s">
        <v>1554</v>
      </c>
      <c r="B953" s="55">
        <v>44446</v>
      </c>
      <c r="C953" t="s">
        <v>1768</v>
      </c>
      <c r="D953" s="50">
        <v>0.33333333333333331</v>
      </c>
      <c r="E953" s="27" t="s">
        <v>1047</v>
      </c>
      <c r="F953" s="27">
        <v>1</v>
      </c>
      <c r="G953" s="27" t="s">
        <v>815</v>
      </c>
      <c r="H953" s="27" t="s">
        <v>1045</v>
      </c>
      <c r="I953" s="27">
        <v>15</v>
      </c>
      <c r="J953" s="54">
        <v>4.9000000000000004</v>
      </c>
      <c r="K953" s="51">
        <v>0.32666666666666672</v>
      </c>
      <c r="L953" s="27">
        <v>2</v>
      </c>
      <c r="M953" s="23">
        <v>24</v>
      </c>
      <c r="N953" s="24">
        <v>8.3000000000000007</v>
      </c>
      <c r="O953" s="988">
        <v>0.98609954478146811</v>
      </c>
      <c r="P953" s="27" t="s">
        <v>811</v>
      </c>
      <c r="Q953" s="27" t="s">
        <v>811</v>
      </c>
      <c r="R953" s="54" t="s">
        <v>811</v>
      </c>
      <c r="S953" s="27" t="s">
        <v>811</v>
      </c>
      <c r="T953" s="54" t="s">
        <v>811</v>
      </c>
      <c r="U953" s="27" t="s">
        <v>811</v>
      </c>
      <c r="V953" s="27" t="s">
        <v>811</v>
      </c>
      <c r="W953" s="27" t="s">
        <v>811</v>
      </c>
      <c r="X953" s="990"/>
    </row>
    <row r="954" spans="1:24" ht="15.6">
      <c r="A954" s="649" t="s">
        <v>1554</v>
      </c>
      <c r="B954" s="55">
        <v>44446</v>
      </c>
      <c r="C954" t="s">
        <v>1768</v>
      </c>
      <c r="D954" s="50">
        <v>0.33333333333333331</v>
      </c>
      <c r="E954" s="27" t="s">
        <v>1047</v>
      </c>
      <c r="F954" s="27">
        <v>1</v>
      </c>
      <c r="G954" s="27" t="s">
        <v>815</v>
      </c>
      <c r="H954" s="27" t="s">
        <v>1045</v>
      </c>
      <c r="I954" s="27">
        <v>15</v>
      </c>
      <c r="J954" s="54">
        <v>4.9000000000000004</v>
      </c>
      <c r="K954" s="51">
        <v>0.32666666666666672</v>
      </c>
      <c r="L954" s="27">
        <v>3</v>
      </c>
      <c r="M954" s="23">
        <v>24</v>
      </c>
      <c r="N954" s="24">
        <v>8.3000000000000007</v>
      </c>
      <c r="O954" s="988">
        <v>0.98609954478146811</v>
      </c>
      <c r="P954" s="27" t="s">
        <v>811</v>
      </c>
      <c r="Q954" s="27" t="s">
        <v>811</v>
      </c>
      <c r="R954" s="54" t="s">
        <v>811</v>
      </c>
      <c r="S954" s="27" t="s">
        <v>811</v>
      </c>
      <c r="T954" s="54" t="s">
        <v>811</v>
      </c>
      <c r="U954" s="27" t="s">
        <v>811</v>
      </c>
      <c r="V954" s="27" t="s">
        <v>811</v>
      </c>
      <c r="W954" s="27" t="s">
        <v>811</v>
      </c>
      <c r="X954" s="990"/>
    </row>
    <row r="955" spans="1:24" ht="15.6">
      <c r="A955" s="649" t="s">
        <v>1554</v>
      </c>
      <c r="B955" s="55">
        <v>44446</v>
      </c>
      <c r="C955" t="s">
        <v>1768</v>
      </c>
      <c r="D955" s="50">
        <v>0.33333333333333331</v>
      </c>
      <c r="E955" s="27" t="s">
        <v>1047</v>
      </c>
      <c r="F955" s="27">
        <v>1</v>
      </c>
      <c r="G955" s="27" t="s">
        <v>815</v>
      </c>
      <c r="H955" s="27" t="s">
        <v>1045</v>
      </c>
      <c r="I955" s="27">
        <v>15</v>
      </c>
      <c r="J955" s="54">
        <v>4.9000000000000004</v>
      </c>
      <c r="K955" s="51">
        <v>0.32666666666666672</v>
      </c>
      <c r="L955" s="27">
        <v>4</v>
      </c>
      <c r="M955" s="23">
        <v>24</v>
      </c>
      <c r="N955" s="24">
        <v>8.3000000000000007</v>
      </c>
      <c r="O955" s="988">
        <v>0.98609954478146811</v>
      </c>
      <c r="P955" s="27" t="s">
        <v>811</v>
      </c>
      <c r="Q955" s="27" t="s">
        <v>811</v>
      </c>
      <c r="R955" s="54" t="s">
        <v>811</v>
      </c>
      <c r="S955" s="27" t="s">
        <v>811</v>
      </c>
      <c r="T955" s="54" t="s">
        <v>811</v>
      </c>
      <c r="U955" s="27" t="s">
        <v>811</v>
      </c>
      <c r="V955" s="27" t="s">
        <v>811</v>
      </c>
      <c r="W955" s="27" t="s">
        <v>811</v>
      </c>
      <c r="X955" s="990"/>
    </row>
    <row r="956" spans="1:24" ht="15.6">
      <c r="A956" s="649" t="s">
        <v>1554</v>
      </c>
      <c r="B956" s="55">
        <v>44446</v>
      </c>
      <c r="C956" t="s">
        <v>1768</v>
      </c>
      <c r="D956" s="50">
        <v>0.33333333333333331</v>
      </c>
      <c r="E956" s="27" t="s">
        <v>1047</v>
      </c>
      <c r="F956" s="27">
        <v>1</v>
      </c>
      <c r="G956" s="27" t="s">
        <v>815</v>
      </c>
      <c r="H956" s="27" t="s">
        <v>1045</v>
      </c>
      <c r="I956" s="27">
        <v>15</v>
      </c>
      <c r="J956" s="54">
        <v>4.9000000000000004</v>
      </c>
      <c r="K956" s="51">
        <v>0.32666666666666672</v>
      </c>
      <c r="L956" s="27">
        <v>5</v>
      </c>
      <c r="M956" s="23">
        <v>24</v>
      </c>
      <c r="N956" s="24">
        <v>8.3000000000000007</v>
      </c>
      <c r="O956" s="988">
        <v>0.98609954478146811</v>
      </c>
      <c r="P956" s="27" t="s">
        <v>811</v>
      </c>
      <c r="Q956" s="27" t="s">
        <v>811</v>
      </c>
      <c r="R956" s="54" t="s">
        <v>811</v>
      </c>
      <c r="S956" s="27" t="s">
        <v>811</v>
      </c>
      <c r="T956" s="54" t="s">
        <v>811</v>
      </c>
      <c r="U956" s="27" t="s">
        <v>811</v>
      </c>
      <c r="V956" s="27" t="s">
        <v>811</v>
      </c>
      <c r="W956" s="27" t="s">
        <v>811</v>
      </c>
      <c r="X956" s="990"/>
    </row>
    <row r="957" spans="1:24" ht="15.6">
      <c r="A957" s="649" t="s">
        <v>1554</v>
      </c>
      <c r="B957" s="55">
        <v>44446</v>
      </c>
      <c r="C957" t="s">
        <v>1768</v>
      </c>
      <c r="D957" s="50">
        <v>0.33333333333333331</v>
      </c>
      <c r="E957" s="27" t="s">
        <v>1047</v>
      </c>
      <c r="F957" s="27">
        <v>1</v>
      </c>
      <c r="G957" s="27" t="s">
        <v>815</v>
      </c>
      <c r="H957" s="27" t="s">
        <v>1045</v>
      </c>
      <c r="I957" s="27">
        <v>15</v>
      </c>
      <c r="J957" s="54">
        <v>4.9000000000000004</v>
      </c>
      <c r="K957" s="51">
        <v>0.32666666666666672</v>
      </c>
      <c r="L957" s="27">
        <v>6</v>
      </c>
      <c r="M957" s="23">
        <v>23.9</v>
      </c>
      <c r="N957" s="24">
        <v>8.3000000000000007</v>
      </c>
      <c r="O957" s="988">
        <v>0.98425719330905459</v>
      </c>
      <c r="P957" s="27" t="s">
        <v>811</v>
      </c>
      <c r="Q957" s="27" t="s">
        <v>811</v>
      </c>
      <c r="R957" s="54" t="s">
        <v>811</v>
      </c>
      <c r="S957" s="27" t="s">
        <v>811</v>
      </c>
      <c r="T957" s="54" t="s">
        <v>811</v>
      </c>
      <c r="U957" s="27" t="s">
        <v>811</v>
      </c>
      <c r="V957" s="27" t="s">
        <v>811</v>
      </c>
      <c r="W957" s="27" t="s">
        <v>811</v>
      </c>
      <c r="X957" s="990"/>
    </row>
    <row r="958" spans="1:24" ht="15.6">
      <c r="A958" s="649" t="s">
        <v>1554</v>
      </c>
      <c r="B958" s="55">
        <v>44446</v>
      </c>
      <c r="C958" t="s">
        <v>1768</v>
      </c>
      <c r="D958" s="50">
        <v>0.33333333333333331</v>
      </c>
      <c r="E958" s="27" t="s">
        <v>1047</v>
      </c>
      <c r="F958" s="27">
        <v>1</v>
      </c>
      <c r="G958" s="27" t="s">
        <v>815</v>
      </c>
      <c r="H958" s="27" t="s">
        <v>1045</v>
      </c>
      <c r="I958" s="27">
        <v>15</v>
      </c>
      <c r="J958" s="54">
        <v>4.9000000000000004</v>
      </c>
      <c r="K958" s="51">
        <v>0.32666666666666672</v>
      </c>
      <c r="L958" s="27">
        <v>7</v>
      </c>
      <c r="M958" s="23">
        <v>22.9</v>
      </c>
      <c r="N958" s="24">
        <v>9.1</v>
      </c>
      <c r="O958" s="988">
        <v>1.0589725916068069</v>
      </c>
      <c r="P958" s="27" t="s">
        <v>811</v>
      </c>
      <c r="Q958" s="27" t="s">
        <v>811</v>
      </c>
      <c r="R958" s="54" t="s">
        <v>811</v>
      </c>
      <c r="S958" s="27" t="s">
        <v>811</v>
      </c>
      <c r="T958" s="54" t="s">
        <v>811</v>
      </c>
      <c r="U958" s="27" t="s">
        <v>811</v>
      </c>
      <c r="V958" s="27" t="s">
        <v>811</v>
      </c>
      <c r="W958" s="27" t="s">
        <v>811</v>
      </c>
      <c r="X958" s="990"/>
    </row>
    <row r="959" spans="1:24" ht="15.6">
      <c r="A959" s="649" t="s">
        <v>1554</v>
      </c>
      <c r="B959" s="55">
        <v>44446</v>
      </c>
      <c r="C959" t="s">
        <v>1768</v>
      </c>
      <c r="D959" s="50">
        <v>0.33333333333333331</v>
      </c>
      <c r="E959" s="27" t="s">
        <v>1047</v>
      </c>
      <c r="F959" s="27">
        <v>1</v>
      </c>
      <c r="G959" s="27" t="s">
        <v>815</v>
      </c>
      <c r="H959" s="27" t="s">
        <v>1045</v>
      </c>
      <c r="I959" s="27">
        <v>15</v>
      </c>
      <c r="J959" s="54">
        <v>4.9000000000000004</v>
      </c>
      <c r="K959" s="51">
        <v>0.32666666666666672</v>
      </c>
      <c r="L959" s="27">
        <v>8</v>
      </c>
      <c r="M959" s="23">
        <v>17.600000000000001</v>
      </c>
      <c r="N959" s="24">
        <v>12.8</v>
      </c>
      <c r="O959" s="988">
        <v>1.3412006395859513</v>
      </c>
      <c r="P959" s="27" t="s">
        <v>811</v>
      </c>
      <c r="Q959" s="27" t="s">
        <v>811</v>
      </c>
      <c r="R959" s="54" t="s">
        <v>811</v>
      </c>
      <c r="S959" s="27" t="s">
        <v>811</v>
      </c>
      <c r="T959" s="54" t="s">
        <v>811</v>
      </c>
      <c r="U959" s="27" t="s">
        <v>811</v>
      </c>
      <c r="V959" s="27" t="s">
        <v>811</v>
      </c>
      <c r="W959" s="27" t="s">
        <v>811</v>
      </c>
      <c r="X959" s="990"/>
    </row>
    <row r="960" spans="1:24" ht="15.6">
      <c r="A960" s="649" t="s">
        <v>1554</v>
      </c>
      <c r="B960" s="55">
        <v>44446</v>
      </c>
      <c r="C960" t="s">
        <v>1768</v>
      </c>
      <c r="D960" s="50">
        <v>0.33333333333333331</v>
      </c>
      <c r="E960" s="27" t="s">
        <v>1047</v>
      </c>
      <c r="F960" s="27">
        <v>1</v>
      </c>
      <c r="G960" s="27" t="s">
        <v>815</v>
      </c>
      <c r="H960" s="27" t="s">
        <v>1045</v>
      </c>
      <c r="I960" s="27">
        <v>15</v>
      </c>
      <c r="J960" s="54">
        <v>4.9000000000000004</v>
      </c>
      <c r="K960" s="51">
        <v>0.32666666666666672</v>
      </c>
      <c r="L960" s="27">
        <v>9</v>
      </c>
      <c r="M960" s="23">
        <v>14.1</v>
      </c>
      <c r="N960" s="24">
        <v>13.7</v>
      </c>
      <c r="O960" s="988">
        <v>1.3325060409786644</v>
      </c>
      <c r="P960" s="27" t="s">
        <v>811</v>
      </c>
      <c r="Q960" s="27" t="s">
        <v>811</v>
      </c>
      <c r="R960" s="54" t="s">
        <v>811</v>
      </c>
      <c r="S960" s="27" t="s">
        <v>811</v>
      </c>
      <c r="T960" s="54" t="s">
        <v>811</v>
      </c>
      <c r="U960" s="27" t="s">
        <v>811</v>
      </c>
      <c r="V960" s="27" t="s">
        <v>811</v>
      </c>
      <c r="W960" s="27" t="s">
        <v>811</v>
      </c>
      <c r="X960" s="990"/>
    </row>
    <row r="961" spans="1:24" ht="15.6">
      <c r="A961" s="649" t="s">
        <v>1554</v>
      </c>
      <c r="B961" s="55">
        <v>44446</v>
      </c>
      <c r="C961" t="s">
        <v>1768</v>
      </c>
      <c r="D961" s="50">
        <v>0.33333333333333331</v>
      </c>
      <c r="E961" s="27" t="s">
        <v>1047</v>
      </c>
      <c r="F961" s="27">
        <v>1</v>
      </c>
      <c r="G961" s="27" t="s">
        <v>815</v>
      </c>
      <c r="H961" s="27" t="s">
        <v>1045</v>
      </c>
      <c r="I961" s="27">
        <v>15</v>
      </c>
      <c r="J961" s="54">
        <v>4.9000000000000004</v>
      </c>
      <c r="K961" s="51">
        <v>0.32666666666666672</v>
      </c>
      <c r="L961" s="27">
        <v>10</v>
      </c>
      <c r="M961" s="23">
        <v>11.8</v>
      </c>
      <c r="N961" s="24">
        <v>13</v>
      </c>
      <c r="O961" s="988">
        <v>1.2010159242423089</v>
      </c>
      <c r="P961" s="27" t="s">
        <v>811</v>
      </c>
      <c r="Q961" s="27" t="s">
        <v>811</v>
      </c>
      <c r="R961" s="54" t="s">
        <v>811</v>
      </c>
      <c r="S961" s="27" t="s">
        <v>811</v>
      </c>
      <c r="T961" s="54" t="s">
        <v>811</v>
      </c>
      <c r="U961" s="27" t="s">
        <v>811</v>
      </c>
      <c r="V961" s="27" t="s">
        <v>811</v>
      </c>
      <c r="W961" s="27" t="s">
        <v>811</v>
      </c>
      <c r="X961" s="990"/>
    </row>
    <row r="962" spans="1:24" ht="15.6">
      <c r="A962" s="649" t="s">
        <v>1554</v>
      </c>
      <c r="B962" s="55">
        <v>44446</v>
      </c>
      <c r="C962" t="s">
        <v>1768</v>
      </c>
      <c r="D962" s="50">
        <v>0.33333333333333331</v>
      </c>
      <c r="E962" s="27" t="s">
        <v>1047</v>
      </c>
      <c r="F962" s="27">
        <v>1</v>
      </c>
      <c r="G962" s="27" t="s">
        <v>815</v>
      </c>
      <c r="H962" s="27" t="s">
        <v>1045</v>
      </c>
      <c r="I962" s="27">
        <v>15</v>
      </c>
      <c r="J962" s="54">
        <v>4.9000000000000004</v>
      </c>
      <c r="K962" s="51">
        <v>0.32666666666666672</v>
      </c>
      <c r="L962" s="27">
        <v>11</v>
      </c>
      <c r="M962" s="23">
        <v>10.4</v>
      </c>
      <c r="N962" s="24">
        <v>9.8000000000000007</v>
      </c>
      <c r="O962" s="988">
        <v>0.87655038509900085</v>
      </c>
      <c r="P962" s="27" t="s">
        <v>811</v>
      </c>
      <c r="Q962" s="27" t="s">
        <v>811</v>
      </c>
      <c r="R962" s="54" t="s">
        <v>811</v>
      </c>
      <c r="S962" s="27" t="s">
        <v>811</v>
      </c>
      <c r="T962" s="54" t="s">
        <v>811</v>
      </c>
      <c r="U962" s="27" t="s">
        <v>811</v>
      </c>
      <c r="V962" s="27" t="s">
        <v>811</v>
      </c>
      <c r="W962" s="27" t="s">
        <v>811</v>
      </c>
      <c r="X962" s="990"/>
    </row>
    <row r="963" spans="1:24" ht="15.6">
      <c r="A963" s="649" t="s">
        <v>1554</v>
      </c>
      <c r="B963" s="55">
        <v>44446</v>
      </c>
      <c r="C963" t="s">
        <v>1768</v>
      </c>
      <c r="D963" s="50">
        <v>0.33333333333333331</v>
      </c>
      <c r="E963" s="27" t="s">
        <v>1047</v>
      </c>
      <c r="F963" s="27">
        <v>1</v>
      </c>
      <c r="G963" s="27" t="s">
        <v>815</v>
      </c>
      <c r="H963" s="27" t="s">
        <v>1045</v>
      </c>
      <c r="I963" s="27">
        <v>15</v>
      </c>
      <c r="J963" s="54">
        <v>4.9000000000000004</v>
      </c>
      <c r="K963" s="51">
        <v>0.32666666666666672</v>
      </c>
      <c r="L963" s="27">
        <v>12</v>
      </c>
      <c r="M963" s="23">
        <v>9.3000000000000007</v>
      </c>
      <c r="N963" s="24">
        <v>5.3</v>
      </c>
      <c r="O963" s="988">
        <v>0.46188350582524251</v>
      </c>
      <c r="P963" s="27" t="s">
        <v>811</v>
      </c>
      <c r="Q963" s="27" t="s">
        <v>811</v>
      </c>
      <c r="R963" s="54" t="s">
        <v>811</v>
      </c>
      <c r="S963" s="27" t="s">
        <v>811</v>
      </c>
      <c r="T963" s="54" t="s">
        <v>811</v>
      </c>
      <c r="U963" s="27" t="s">
        <v>811</v>
      </c>
      <c r="V963" s="27" t="s">
        <v>811</v>
      </c>
      <c r="W963" s="27" t="s">
        <v>811</v>
      </c>
      <c r="X963" s="990"/>
    </row>
    <row r="964" spans="1:24" ht="15.6">
      <c r="A964" s="649" t="s">
        <v>1554</v>
      </c>
      <c r="B964" s="55">
        <v>44446</v>
      </c>
      <c r="C964" t="s">
        <v>1768</v>
      </c>
      <c r="D964" s="50">
        <v>0.33333333333333331</v>
      </c>
      <c r="E964" s="27" t="s">
        <v>1047</v>
      </c>
      <c r="F964" s="27">
        <v>1</v>
      </c>
      <c r="G964" s="27" t="s">
        <v>815</v>
      </c>
      <c r="H964" s="27" t="s">
        <v>1045</v>
      </c>
      <c r="I964" s="27">
        <v>15</v>
      </c>
      <c r="J964" s="54">
        <v>4.9000000000000004</v>
      </c>
      <c r="K964" s="51">
        <v>0.32666666666666672</v>
      </c>
      <c r="L964" s="27">
        <v>13</v>
      </c>
      <c r="M964" s="23">
        <v>8.6</v>
      </c>
      <c r="N964" s="24">
        <v>3.1</v>
      </c>
      <c r="O964" s="988">
        <v>0.26565188036366411</v>
      </c>
      <c r="P964" s="27" t="s">
        <v>811</v>
      </c>
      <c r="Q964" s="27" t="s">
        <v>811</v>
      </c>
      <c r="R964" s="54" t="s">
        <v>811</v>
      </c>
      <c r="S964" s="27" t="s">
        <v>811</v>
      </c>
      <c r="T964" s="54" t="s">
        <v>811</v>
      </c>
      <c r="U964" s="27" t="s">
        <v>811</v>
      </c>
      <c r="V964" s="27" t="s">
        <v>811</v>
      </c>
      <c r="W964" s="27" t="s">
        <v>811</v>
      </c>
      <c r="X964" s="990"/>
    </row>
    <row r="965" spans="1:24" ht="15.6">
      <c r="A965" s="649" t="s">
        <v>1554</v>
      </c>
      <c r="B965" s="55">
        <v>44446</v>
      </c>
      <c r="C965" t="s">
        <v>1768</v>
      </c>
      <c r="D965" s="50">
        <v>0.33333333333333331</v>
      </c>
      <c r="E965" s="27" t="s">
        <v>1047</v>
      </c>
      <c r="F965" s="27">
        <v>1</v>
      </c>
      <c r="G965" s="27" t="s">
        <v>815</v>
      </c>
      <c r="H965" s="27" t="s">
        <v>1045</v>
      </c>
      <c r="I965" s="27">
        <v>15</v>
      </c>
      <c r="J965" s="54">
        <v>4.9000000000000004</v>
      </c>
      <c r="K965" s="51">
        <v>0.32666666666666672</v>
      </c>
      <c r="L965" s="27">
        <v>14</v>
      </c>
      <c r="M965" s="23">
        <v>8.3000000000000007</v>
      </c>
      <c r="N965" s="24">
        <v>1.2</v>
      </c>
      <c r="O965" s="988">
        <v>0.10208759630287459</v>
      </c>
      <c r="P965" s="27" t="s">
        <v>811</v>
      </c>
      <c r="Q965" s="27" t="s">
        <v>811</v>
      </c>
      <c r="R965" s="54" t="s">
        <v>811</v>
      </c>
      <c r="S965" s="27" t="s">
        <v>811</v>
      </c>
      <c r="T965" s="54" t="s">
        <v>811</v>
      </c>
      <c r="U965" s="27" t="s">
        <v>811</v>
      </c>
      <c r="V965" s="27" t="s">
        <v>811</v>
      </c>
      <c r="W965" s="27" t="s">
        <v>811</v>
      </c>
      <c r="X965" s="990"/>
    </row>
    <row r="966" spans="1:24" ht="15.6">
      <c r="A966" s="649" t="s">
        <v>1555</v>
      </c>
      <c r="B966" s="55">
        <v>44392</v>
      </c>
      <c r="C966" t="s">
        <v>1769</v>
      </c>
      <c r="D966" s="50">
        <v>0.375</v>
      </c>
      <c r="E966" s="27" t="s">
        <v>1758</v>
      </c>
      <c r="F966" s="27">
        <v>0</v>
      </c>
      <c r="G966" s="27" t="s">
        <v>714</v>
      </c>
      <c r="H966" s="27" t="s">
        <v>1045</v>
      </c>
      <c r="I966" s="27">
        <v>2.5</v>
      </c>
      <c r="J966" s="54">
        <v>2.5</v>
      </c>
      <c r="K966" s="51">
        <v>1</v>
      </c>
      <c r="L966" s="27">
        <v>0.5</v>
      </c>
      <c r="M966" s="23">
        <v>24.2</v>
      </c>
      <c r="N966" s="24">
        <v>7.87</v>
      </c>
      <c r="O966" s="988">
        <v>0.93850849516205437</v>
      </c>
      <c r="P966" s="22">
        <v>5.93</v>
      </c>
      <c r="Q966" s="23">
        <v>4.2</v>
      </c>
      <c r="R966" s="68">
        <v>0.41304098456618943</v>
      </c>
      <c r="S966" s="24">
        <v>50.220614660000003</v>
      </c>
      <c r="T966" s="68">
        <v>4.2500000000000009</v>
      </c>
      <c r="U966" s="24">
        <v>1.6035781250000005</v>
      </c>
      <c r="V966" s="989">
        <v>0.72605164042292514</v>
      </c>
      <c r="W966" s="24">
        <v>5.8535781250000012</v>
      </c>
      <c r="X966" s="990"/>
    </row>
    <row r="967" spans="1:24" ht="15.6">
      <c r="A967" s="649" t="s">
        <v>1555</v>
      </c>
      <c r="B967" s="55">
        <v>44392</v>
      </c>
      <c r="C967" t="s">
        <v>1769</v>
      </c>
      <c r="D967" s="50">
        <v>0.375</v>
      </c>
      <c r="E967" s="27" t="s">
        <v>1758</v>
      </c>
      <c r="F967" s="27">
        <v>0</v>
      </c>
      <c r="G967" s="27" t="s">
        <v>714</v>
      </c>
      <c r="H967" s="27" t="s">
        <v>1045</v>
      </c>
      <c r="I967" s="27">
        <v>2.5</v>
      </c>
      <c r="J967" s="54">
        <v>2.5</v>
      </c>
      <c r="K967" s="51">
        <v>1</v>
      </c>
      <c r="L967" s="27">
        <v>2</v>
      </c>
      <c r="M967" s="23">
        <v>24.2</v>
      </c>
      <c r="N967" s="24">
        <v>7.54</v>
      </c>
      <c r="O967" s="988">
        <v>0.89915553411968108</v>
      </c>
      <c r="P967" s="27" t="s">
        <v>811</v>
      </c>
      <c r="Q967" s="27" t="s">
        <v>811</v>
      </c>
      <c r="R967" s="54" t="s">
        <v>811</v>
      </c>
      <c r="S967" s="27" t="s">
        <v>811</v>
      </c>
      <c r="T967" s="54" t="s">
        <v>811</v>
      </c>
      <c r="U967" s="27" t="s">
        <v>811</v>
      </c>
      <c r="V967" s="27" t="s">
        <v>811</v>
      </c>
      <c r="W967" s="27" t="s">
        <v>811</v>
      </c>
      <c r="X967" s="990"/>
    </row>
    <row r="968" spans="1:24" ht="15.6">
      <c r="A968" s="649" t="s">
        <v>1556</v>
      </c>
      <c r="B968" s="55">
        <v>44392</v>
      </c>
      <c r="C968" t="s">
        <v>1648</v>
      </c>
      <c r="D968" s="50">
        <v>0.3263888888888889</v>
      </c>
      <c r="E968" s="27" t="s">
        <v>1758</v>
      </c>
      <c r="F968" s="27">
        <v>0</v>
      </c>
      <c r="G968" s="27" t="s">
        <v>714</v>
      </c>
      <c r="H968" s="27" t="s">
        <v>1045</v>
      </c>
      <c r="I968" s="27">
        <v>6.6</v>
      </c>
      <c r="J968" s="54">
        <v>3.7</v>
      </c>
      <c r="K968" s="51">
        <v>0.56060606060606066</v>
      </c>
      <c r="L968" s="27">
        <v>0.5</v>
      </c>
      <c r="M968" s="23">
        <v>24</v>
      </c>
      <c r="N968" s="24">
        <v>6.4749999999999996</v>
      </c>
      <c r="O968" s="988">
        <v>0.76927645210361506</v>
      </c>
      <c r="P968" s="22">
        <v>6.19</v>
      </c>
      <c r="Q968" s="23">
        <v>7.4</v>
      </c>
      <c r="R968" s="68">
        <v>1.0026943420444294</v>
      </c>
      <c r="S968" s="24">
        <v>32.096107171000781</v>
      </c>
      <c r="T968" s="68">
        <v>1.9550000000000001</v>
      </c>
      <c r="U968" s="24">
        <v>1.4930781250000005</v>
      </c>
      <c r="V968" s="989">
        <v>0.56698251290347423</v>
      </c>
      <c r="W968" s="24">
        <v>3.4480781250000003</v>
      </c>
      <c r="X968" s="990"/>
    </row>
    <row r="969" spans="1:24" ht="15.6">
      <c r="A969" s="649" t="s">
        <v>1556</v>
      </c>
      <c r="B969" s="55">
        <v>44392</v>
      </c>
      <c r="C969" t="s">
        <v>1648</v>
      </c>
      <c r="D969" s="50">
        <v>0.3263888888888889</v>
      </c>
      <c r="E969" s="27" t="s">
        <v>1758</v>
      </c>
      <c r="F969" s="27">
        <v>0</v>
      </c>
      <c r="G969" s="27" t="s">
        <v>714</v>
      </c>
      <c r="H969" s="27" t="s">
        <v>1045</v>
      </c>
      <c r="I969" s="27">
        <v>6.6</v>
      </c>
      <c r="J969" s="54">
        <v>3.7</v>
      </c>
      <c r="K969" s="51">
        <v>0.56060606060606066</v>
      </c>
      <c r="L969" s="27">
        <v>2</v>
      </c>
      <c r="M969" s="23">
        <v>23.5</v>
      </c>
      <c r="N969" s="24">
        <v>6.85</v>
      </c>
      <c r="O969" s="988">
        <v>0.8062330752976028</v>
      </c>
      <c r="P969" s="27" t="s">
        <v>811</v>
      </c>
      <c r="Q969" s="27" t="s">
        <v>811</v>
      </c>
      <c r="R969" s="54" t="s">
        <v>811</v>
      </c>
      <c r="S969" s="27" t="s">
        <v>811</v>
      </c>
      <c r="T969" s="54" t="s">
        <v>811</v>
      </c>
      <c r="U969" s="27" t="s">
        <v>811</v>
      </c>
      <c r="V969" s="27" t="s">
        <v>811</v>
      </c>
      <c r="W969" s="27" t="s">
        <v>811</v>
      </c>
      <c r="X969" s="990"/>
    </row>
    <row r="970" spans="1:24" ht="15.6">
      <c r="A970" s="649" t="s">
        <v>1556</v>
      </c>
      <c r="B970" s="55">
        <v>44392</v>
      </c>
      <c r="C970" t="s">
        <v>1648</v>
      </c>
      <c r="D970" s="50">
        <v>0.3263888888888889</v>
      </c>
      <c r="E970" s="27" t="s">
        <v>1758</v>
      </c>
      <c r="F970" s="27">
        <v>0</v>
      </c>
      <c r="G970" s="27" t="s">
        <v>714</v>
      </c>
      <c r="H970" s="27" t="s">
        <v>1045</v>
      </c>
      <c r="I970" s="27">
        <v>6.6</v>
      </c>
      <c r="J970" s="54">
        <v>3.7</v>
      </c>
      <c r="K970" s="51">
        <v>0.56060606060606066</v>
      </c>
      <c r="L970" s="27">
        <v>4</v>
      </c>
      <c r="M970" s="23">
        <v>20.100000000000001</v>
      </c>
      <c r="N970" s="24">
        <v>5.5650000000000004</v>
      </c>
      <c r="O970" s="988">
        <v>0.61336043786782779</v>
      </c>
      <c r="P970" s="27" t="s">
        <v>811</v>
      </c>
      <c r="Q970" s="27" t="s">
        <v>811</v>
      </c>
      <c r="R970" s="54" t="s">
        <v>811</v>
      </c>
      <c r="S970" s="27" t="s">
        <v>811</v>
      </c>
      <c r="T970" s="54" t="s">
        <v>811</v>
      </c>
      <c r="U970" s="27" t="s">
        <v>811</v>
      </c>
      <c r="V970" s="27" t="s">
        <v>811</v>
      </c>
      <c r="W970" s="27" t="s">
        <v>811</v>
      </c>
      <c r="X970" s="990"/>
    </row>
    <row r="971" spans="1:24" ht="15.6">
      <c r="A971" s="649" t="s">
        <v>1556</v>
      </c>
      <c r="B971" s="55">
        <v>44392</v>
      </c>
      <c r="C971" t="s">
        <v>1648</v>
      </c>
      <c r="D971" s="50">
        <v>0.3263888888888889</v>
      </c>
      <c r="E971" s="27" t="s">
        <v>1758</v>
      </c>
      <c r="F971" s="27">
        <v>0</v>
      </c>
      <c r="G971" s="27" t="s">
        <v>714</v>
      </c>
      <c r="H971" s="27" t="s">
        <v>1045</v>
      </c>
      <c r="I971" s="27">
        <v>6.6</v>
      </c>
      <c r="J971" s="54">
        <v>3.7</v>
      </c>
      <c r="K971" s="51">
        <v>0.56060606060606066</v>
      </c>
      <c r="L971" s="27">
        <v>5</v>
      </c>
      <c r="M971" s="23" t="s">
        <v>815</v>
      </c>
      <c r="N971" s="24" t="s">
        <v>815</v>
      </c>
      <c r="O971" s="27" t="s">
        <v>815</v>
      </c>
      <c r="P971" s="22">
        <v>5.98</v>
      </c>
      <c r="Q971" s="23">
        <v>14.3</v>
      </c>
      <c r="R971" s="68">
        <v>0.48188114866055437</v>
      </c>
      <c r="S971" s="24">
        <v>24.21588652482269</v>
      </c>
      <c r="T971" s="68">
        <v>15.852499999999999</v>
      </c>
      <c r="U971" s="24">
        <v>14.068828125000001</v>
      </c>
      <c r="V971" s="989">
        <v>0.52980602778640851</v>
      </c>
      <c r="W971" s="24">
        <v>29.921328125000002</v>
      </c>
      <c r="X971" s="990"/>
    </row>
    <row r="972" spans="1:24" ht="15.6">
      <c r="A972" s="649" t="s">
        <v>1556</v>
      </c>
      <c r="B972" s="55">
        <v>44392</v>
      </c>
      <c r="C972" t="s">
        <v>1648</v>
      </c>
      <c r="D972" s="50">
        <v>0.3263888888888889</v>
      </c>
      <c r="E972" s="27" t="s">
        <v>1758</v>
      </c>
      <c r="F972" s="27">
        <v>0</v>
      </c>
      <c r="G972" s="27" t="s">
        <v>714</v>
      </c>
      <c r="H972" s="27" t="s">
        <v>1045</v>
      </c>
      <c r="I972" s="27">
        <v>6.6</v>
      </c>
      <c r="J972" s="54">
        <v>3.7</v>
      </c>
      <c r="K972" s="51">
        <v>0.56060606060606066</v>
      </c>
      <c r="L972" s="27">
        <v>6</v>
      </c>
      <c r="M972" s="23">
        <v>11.8</v>
      </c>
      <c r="N972" s="24">
        <v>0.03</v>
      </c>
      <c r="O972" s="988">
        <v>2.7715752097899433E-3</v>
      </c>
      <c r="P972" s="27" t="s">
        <v>811</v>
      </c>
      <c r="Q972" s="27" t="s">
        <v>811</v>
      </c>
      <c r="R972" s="54" t="s">
        <v>811</v>
      </c>
      <c r="S972" s="27" t="s">
        <v>811</v>
      </c>
      <c r="T972" s="54" t="s">
        <v>811</v>
      </c>
      <c r="U972" s="27" t="s">
        <v>811</v>
      </c>
      <c r="V972" s="27" t="s">
        <v>811</v>
      </c>
      <c r="W972" s="27" t="s">
        <v>811</v>
      </c>
      <c r="X972" s="990"/>
    </row>
    <row r="973" spans="1:24" ht="15.6">
      <c r="A973" s="649" t="s">
        <v>1556</v>
      </c>
      <c r="B973" s="55">
        <v>44406</v>
      </c>
      <c r="C973" t="s">
        <v>1648</v>
      </c>
      <c r="D973" s="50">
        <v>0.33333333333333331</v>
      </c>
      <c r="E973" s="27" t="s">
        <v>1655</v>
      </c>
      <c r="F973" s="27">
        <v>0</v>
      </c>
      <c r="G973" s="27" t="s">
        <v>714</v>
      </c>
      <c r="H973" s="27" t="s">
        <v>1045</v>
      </c>
      <c r="I973" s="27">
        <v>6.45</v>
      </c>
      <c r="J973" s="54">
        <v>3.35</v>
      </c>
      <c r="K973" s="51">
        <v>0.51937984496124034</v>
      </c>
      <c r="L973" s="27">
        <v>0.5</v>
      </c>
      <c r="M973" s="23">
        <v>25.4</v>
      </c>
      <c r="N973" s="24">
        <v>6.9050000000000002</v>
      </c>
      <c r="O973" s="988">
        <v>0.84189080673015027</v>
      </c>
      <c r="P973" s="22">
        <v>6.25</v>
      </c>
      <c r="Q973" s="23">
        <v>8.1</v>
      </c>
      <c r="R973" s="68">
        <v>0.6884016409436492</v>
      </c>
      <c r="S973" s="24">
        <v>30.362458629999999</v>
      </c>
      <c r="T973" s="68">
        <v>2.0238095238095242</v>
      </c>
      <c r="U973" s="24">
        <v>1.2835758928571426</v>
      </c>
      <c r="V973" s="989">
        <v>0.61190616418972166</v>
      </c>
      <c r="W973" s="24">
        <v>3.3073854166666665</v>
      </c>
      <c r="X973" s="990"/>
    </row>
    <row r="974" spans="1:24" ht="15.6">
      <c r="A974" s="649" t="s">
        <v>1556</v>
      </c>
      <c r="B974" s="55">
        <v>44406</v>
      </c>
      <c r="C974" t="s">
        <v>1648</v>
      </c>
      <c r="D974" s="50">
        <v>0.33333333333333331</v>
      </c>
      <c r="E974" s="27" t="s">
        <v>1655</v>
      </c>
      <c r="F974" s="27">
        <v>0</v>
      </c>
      <c r="G974" s="27" t="s">
        <v>714</v>
      </c>
      <c r="H974" s="27" t="s">
        <v>1045</v>
      </c>
      <c r="I974" s="27">
        <v>6.45</v>
      </c>
      <c r="J974" s="54">
        <v>3.35</v>
      </c>
      <c r="K974" s="51">
        <v>0.51937984496124034</v>
      </c>
      <c r="L974" s="27">
        <v>2</v>
      </c>
      <c r="M974" s="23">
        <v>25.4</v>
      </c>
      <c r="N974" s="24">
        <v>7.0049999999999999</v>
      </c>
      <c r="O974" s="988">
        <v>0.85408328763862451</v>
      </c>
      <c r="P974" s="27" t="s">
        <v>811</v>
      </c>
      <c r="Q974" s="27" t="s">
        <v>811</v>
      </c>
      <c r="R974" s="54" t="s">
        <v>811</v>
      </c>
      <c r="S974" s="27" t="s">
        <v>811</v>
      </c>
      <c r="T974" s="54" t="s">
        <v>811</v>
      </c>
      <c r="U974" s="27" t="s">
        <v>811</v>
      </c>
      <c r="V974" s="27" t="s">
        <v>811</v>
      </c>
      <c r="W974" s="27" t="s">
        <v>811</v>
      </c>
      <c r="X974" s="990"/>
    </row>
    <row r="975" spans="1:24" ht="15.6">
      <c r="A975" s="649" t="s">
        <v>1556</v>
      </c>
      <c r="B975" s="55">
        <v>44406</v>
      </c>
      <c r="C975" t="s">
        <v>1648</v>
      </c>
      <c r="D975" s="50">
        <v>0.33333333333333331</v>
      </c>
      <c r="E975" s="27" t="s">
        <v>1655</v>
      </c>
      <c r="F975" s="27">
        <v>0</v>
      </c>
      <c r="G975" s="27" t="s">
        <v>714</v>
      </c>
      <c r="H975" s="27" t="s">
        <v>1045</v>
      </c>
      <c r="I975" s="27">
        <v>6.45</v>
      </c>
      <c r="J975" s="54">
        <v>3.35</v>
      </c>
      <c r="K975" s="51">
        <v>0.51937984496124034</v>
      </c>
      <c r="L975" s="27">
        <v>4</v>
      </c>
      <c r="M975" s="23">
        <v>21.2</v>
      </c>
      <c r="N975" s="24">
        <v>5.415</v>
      </c>
      <c r="O975" s="988">
        <v>0.60987289306005221</v>
      </c>
      <c r="P975" s="27" t="s">
        <v>811</v>
      </c>
      <c r="Q975" s="27" t="s">
        <v>811</v>
      </c>
      <c r="R975" s="54" t="s">
        <v>811</v>
      </c>
      <c r="S975" s="27" t="s">
        <v>811</v>
      </c>
      <c r="T975" s="54" t="s">
        <v>811</v>
      </c>
      <c r="U975" s="27" t="s">
        <v>811</v>
      </c>
      <c r="V975" s="27" t="s">
        <v>811</v>
      </c>
      <c r="W975" s="27" t="s">
        <v>811</v>
      </c>
      <c r="X975" s="990"/>
    </row>
    <row r="976" spans="1:24" ht="15.6">
      <c r="A976" s="649" t="s">
        <v>1556</v>
      </c>
      <c r="B976" s="55">
        <v>44406</v>
      </c>
      <c r="C976" t="s">
        <v>1648</v>
      </c>
      <c r="D976" s="50">
        <v>0.33333333333333331</v>
      </c>
      <c r="E976" s="27" t="s">
        <v>1655</v>
      </c>
      <c r="F976" s="27">
        <v>0</v>
      </c>
      <c r="G976" s="27" t="s">
        <v>714</v>
      </c>
      <c r="H976" s="27" t="s">
        <v>1045</v>
      </c>
      <c r="I976" s="27">
        <v>6.45</v>
      </c>
      <c r="J976" s="54">
        <v>3.35</v>
      </c>
      <c r="K976" s="51">
        <v>0.51937984496124034</v>
      </c>
      <c r="L976" s="27">
        <v>6</v>
      </c>
      <c r="M976" s="23">
        <v>12.7</v>
      </c>
      <c r="N976" s="24">
        <v>0.06</v>
      </c>
      <c r="O976" s="988">
        <v>5.657283414885624E-3</v>
      </c>
      <c r="P976" s="22">
        <v>5.99</v>
      </c>
      <c r="Q976" s="23">
        <v>14.3</v>
      </c>
      <c r="R976" s="68">
        <v>0.86900176310517219</v>
      </c>
      <c r="S976" s="24">
        <v>34.302568951930652</v>
      </c>
      <c r="T976" s="68">
        <v>8.819761904761906</v>
      </c>
      <c r="U976" s="24">
        <v>3.3219568452380956</v>
      </c>
      <c r="V976" s="989">
        <v>0.7264014334677209</v>
      </c>
      <c r="W976" s="24">
        <v>12.141718750000003</v>
      </c>
      <c r="X976" s="990"/>
    </row>
    <row r="977" spans="1:24" ht="15.6">
      <c r="A977" s="649" t="s">
        <v>1556</v>
      </c>
      <c r="B977" s="55">
        <v>44420</v>
      </c>
      <c r="C977" t="s">
        <v>1648</v>
      </c>
      <c r="D977" s="50">
        <v>0.34375</v>
      </c>
      <c r="E977" s="27" t="s">
        <v>1037</v>
      </c>
      <c r="F977" s="27">
        <v>0</v>
      </c>
      <c r="G977" s="27" t="s">
        <v>714</v>
      </c>
      <c r="H977" s="27" t="s">
        <v>1045</v>
      </c>
      <c r="I977" s="27">
        <v>6.4</v>
      </c>
      <c r="J977" s="54">
        <v>3.6</v>
      </c>
      <c r="K977" s="51">
        <v>0.5625</v>
      </c>
      <c r="L977" s="27">
        <v>0.5</v>
      </c>
      <c r="M977" s="23">
        <v>25.8</v>
      </c>
      <c r="N977" s="24">
        <v>6.6950000000000003</v>
      </c>
      <c r="O977" s="988">
        <v>0.8222738627984274</v>
      </c>
      <c r="P977" s="22">
        <v>6.42</v>
      </c>
      <c r="Q977" s="23">
        <v>7.5</v>
      </c>
      <c r="R977" s="655">
        <v>0.35933333333333334</v>
      </c>
      <c r="S977" s="24">
        <v>25.161513002364057</v>
      </c>
      <c r="T977" s="68">
        <v>1.7283333333333337</v>
      </c>
      <c r="U977" s="24">
        <v>4.1092187500000001</v>
      </c>
      <c r="V977" s="989">
        <v>0.29607159108145009</v>
      </c>
      <c r="W977" s="24">
        <v>5.8375520833333336</v>
      </c>
      <c r="X977" s="990"/>
    </row>
    <row r="978" spans="1:24" ht="15.6">
      <c r="A978" s="649" t="s">
        <v>1556</v>
      </c>
      <c r="B978" s="55">
        <v>44420</v>
      </c>
      <c r="C978" t="s">
        <v>1648</v>
      </c>
      <c r="D978" s="50">
        <v>0.34375</v>
      </c>
      <c r="E978" s="27" t="s">
        <v>1037</v>
      </c>
      <c r="F978" s="27">
        <v>0</v>
      </c>
      <c r="G978" s="27" t="s">
        <v>714</v>
      </c>
      <c r="H978" s="27" t="s">
        <v>1045</v>
      </c>
      <c r="I978" s="27">
        <v>6.4</v>
      </c>
      <c r="J978" s="54">
        <v>3.6</v>
      </c>
      <c r="K978" s="51">
        <v>0.5625</v>
      </c>
      <c r="L978" s="27">
        <v>2</v>
      </c>
      <c r="M978" s="23">
        <v>25.4</v>
      </c>
      <c r="N978" s="24">
        <v>6.6749999999999998</v>
      </c>
      <c r="O978" s="988">
        <v>0.81384810064065927</v>
      </c>
      <c r="P978" s="27" t="s">
        <v>811</v>
      </c>
      <c r="Q978" s="27" t="s">
        <v>811</v>
      </c>
      <c r="R978" s="54" t="s">
        <v>811</v>
      </c>
      <c r="S978" s="27" t="s">
        <v>811</v>
      </c>
      <c r="T978" s="54" t="s">
        <v>811</v>
      </c>
      <c r="U978" s="27" t="s">
        <v>811</v>
      </c>
      <c r="V978" s="27" t="s">
        <v>811</v>
      </c>
      <c r="W978" s="27" t="s">
        <v>811</v>
      </c>
      <c r="X978" s="990"/>
    </row>
    <row r="979" spans="1:24" ht="15.6">
      <c r="A979" s="649" t="s">
        <v>1556</v>
      </c>
      <c r="B979" s="55">
        <v>44420</v>
      </c>
      <c r="C979" t="s">
        <v>1648</v>
      </c>
      <c r="D979" s="50">
        <v>0.34375</v>
      </c>
      <c r="E979" s="27" t="s">
        <v>1037</v>
      </c>
      <c r="F979" s="27">
        <v>0</v>
      </c>
      <c r="G979" s="27" t="s">
        <v>714</v>
      </c>
      <c r="H979" s="27" t="s">
        <v>1045</v>
      </c>
      <c r="I979" s="27">
        <v>6.4</v>
      </c>
      <c r="J979" s="54">
        <v>3.6</v>
      </c>
      <c r="K979" s="51">
        <v>0.5625</v>
      </c>
      <c r="L979" s="27">
        <v>4</v>
      </c>
      <c r="M979" s="23">
        <v>22.3</v>
      </c>
      <c r="N979" s="24">
        <v>4</v>
      </c>
      <c r="O979" s="988">
        <v>0.46018497616022108</v>
      </c>
      <c r="P979" s="27" t="s">
        <v>811</v>
      </c>
      <c r="Q979" s="27" t="s">
        <v>811</v>
      </c>
      <c r="R979" s="54" t="s">
        <v>811</v>
      </c>
      <c r="S979" s="27" t="s">
        <v>811</v>
      </c>
      <c r="T979" s="54" t="s">
        <v>811</v>
      </c>
      <c r="U979" s="27" t="s">
        <v>811</v>
      </c>
      <c r="V979" s="27" t="s">
        <v>811</v>
      </c>
      <c r="W979" s="27" t="s">
        <v>811</v>
      </c>
      <c r="X979" s="990"/>
    </row>
    <row r="980" spans="1:24" ht="15.6">
      <c r="A980" s="649" t="s">
        <v>1556</v>
      </c>
      <c r="B980" s="55">
        <v>44420</v>
      </c>
      <c r="C980" t="s">
        <v>1648</v>
      </c>
      <c r="D980" s="50">
        <v>0.34375</v>
      </c>
      <c r="E980" s="27" t="s">
        <v>1037</v>
      </c>
      <c r="F980" s="27">
        <v>0</v>
      </c>
      <c r="G980" s="27" t="s">
        <v>714</v>
      </c>
      <c r="H980" s="27" t="s">
        <v>1045</v>
      </c>
      <c r="I980" s="27">
        <v>6.4</v>
      </c>
      <c r="J980" s="54">
        <v>3.6</v>
      </c>
      <c r="K980" s="51">
        <v>0.5625</v>
      </c>
      <c r="L980" s="27">
        <v>6</v>
      </c>
      <c r="M980" s="23">
        <v>13.3</v>
      </c>
      <c r="N980" s="24">
        <v>0.04</v>
      </c>
      <c r="O980" s="988">
        <v>3.822430681919781E-3</v>
      </c>
      <c r="P980" s="22">
        <v>6.26</v>
      </c>
      <c r="Q980" s="23">
        <v>17.600000000000001</v>
      </c>
      <c r="R980" s="655">
        <v>0.96683179035126587</v>
      </c>
      <c r="S980" s="24">
        <v>28.313601260835302</v>
      </c>
      <c r="T980" s="68">
        <v>16.87857142857143</v>
      </c>
      <c r="U980" s="24">
        <v>10.271313988095239</v>
      </c>
      <c r="V980" s="989">
        <v>0.62168112938738507</v>
      </c>
      <c r="W980" s="24">
        <v>27.14988541666667</v>
      </c>
      <c r="X980" s="990"/>
    </row>
    <row r="981" spans="1:24" ht="15.6">
      <c r="A981" s="649" t="s">
        <v>1556</v>
      </c>
      <c r="B981" s="55">
        <v>44434</v>
      </c>
      <c r="C981" t="s">
        <v>1648</v>
      </c>
      <c r="D981" s="50">
        <v>0.33333333333333331</v>
      </c>
      <c r="E981" s="27" t="s">
        <v>1759</v>
      </c>
      <c r="F981" s="27">
        <v>0</v>
      </c>
      <c r="G981" s="27" t="s">
        <v>714</v>
      </c>
      <c r="H981" s="27" t="s">
        <v>1112</v>
      </c>
      <c r="I981" s="27">
        <v>6.35</v>
      </c>
      <c r="J981" s="54">
        <v>3.15</v>
      </c>
      <c r="K981" s="51">
        <v>0.49606299212598426</v>
      </c>
      <c r="L981" s="27">
        <v>0.5</v>
      </c>
      <c r="M981" s="23">
        <v>27.2</v>
      </c>
      <c r="N981" s="24">
        <v>7.04</v>
      </c>
      <c r="O981" s="988">
        <v>0.8867731277395301</v>
      </c>
      <c r="P981" s="22">
        <v>6.31</v>
      </c>
      <c r="Q981" s="23">
        <v>7.6</v>
      </c>
      <c r="R981" s="655">
        <v>0.35933333333333334</v>
      </c>
      <c r="S981" s="24">
        <v>33.98736012608353</v>
      </c>
      <c r="T981" s="68">
        <v>3.7400000000000007</v>
      </c>
      <c r="U981" s="24">
        <v>1.1937187499999995</v>
      </c>
      <c r="V981" s="989">
        <v>0.75804888553892547</v>
      </c>
      <c r="W981" s="24">
        <v>4.9337187500000006</v>
      </c>
      <c r="X981" s="990"/>
    </row>
    <row r="982" spans="1:24" ht="15.6">
      <c r="A982" s="649" t="s">
        <v>1556</v>
      </c>
      <c r="B982" s="55">
        <v>44434</v>
      </c>
      <c r="C982" t="s">
        <v>1648</v>
      </c>
      <c r="D982" s="50">
        <v>0.33333333333333331</v>
      </c>
      <c r="E982" s="27" t="s">
        <v>1759</v>
      </c>
      <c r="F982" s="27">
        <v>0</v>
      </c>
      <c r="G982" s="27" t="s">
        <v>714</v>
      </c>
      <c r="H982" s="27" t="s">
        <v>1112</v>
      </c>
      <c r="I982" s="27">
        <v>6.35</v>
      </c>
      <c r="J982" s="54">
        <v>3.15</v>
      </c>
      <c r="K982" s="51">
        <v>0.49606299212598426</v>
      </c>
      <c r="L982" s="27">
        <v>1</v>
      </c>
      <c r="M982" s="23">
        <v>27.2</v>
      </c>
      <c r="N982" s="24">
        <v>6.59</v>
      </c>
      <c r="O982" s="988">
        <v>0.83009018633572484</v>
      </c>
      <c r="P982" s="27" t="s">
        <v>811</v>
      </c>
      <c r="Q982" s="27" t="s">
        <v>811</v>
      </c>
      <c r="R982" s="54" t="s">
        <v>811</v>
      </c>
      <c r="S982" s="27" t="s">
        <v>811</v>
      </c>
      <c r="T982" s="54" t="s">
        <v>811</v>
      </c>
      <c r="U982" s="27" t="s">
        <v>811</v>
      </c>
      <c r="V982" s="27" t="s">
        <v>811</v>
      </c>
      <c r="W982" s="27" t="s">
        <v>811</v>
      </c>
      <c r="X982" s="990"/>
    </row>
    <row r="983" spans="1:24" ht="15.6">
      <c r="A983" s="649" t="s">
        <v>1556</v>
      </c>
      <c r="B983" s="55">
        <v>44434</v>
      </c>
      <c r="C983" t="s">
        <v>1648</v>
      </c>
      <c r="D983" s="50">
        <v>0.33333333333333331</v>
      </c>
      <c r="E983" s="27" t="s">
        <v>1759</v>
      </c>
      <c r="F983" s="27">
        <v>0</v>
      </c>
      <c r="G983" s="27" t="s">
        <v>714</v>
      </c>
      <c r="H983" s="27" t="s">
        <v>1112</v>
      </c>
      <c r="I983" s="27">
        <v>6.35</v>
      </c>
      <c r="J983" s="54">
        <v>3.15</v>
      </c>
      <c r="K983" s="51">
        <v>0.49606299212598426</v>
      </c>
      <c r="L983" s="27">
        <v>2</v>
      </c>
      <c r="M983" s="23">
        <v>27</v>
      </c>
      <c r="N983" s="24">
        <v>7</v>
      </c>
      <c r="O983" s="988">
        <v>0.87858277037599308</v>
      </c>
      <c r="P983" s="27" t="s">
        <v>811</v>
      </c>
      <c r="Q983" s="27" t="s">
        <v>811</v>
      </c>
      <c r="R983" s="54" t="s">
        <v>811</v>
      </c>
      <c r="S983" s="27" t="s">
        <v>811</v>
      </c>
      <c r="T983" s="54" t="s">
        <v>811</v>
      </c>
      <c r="U983" s="27" t="s">
        <v>811</v>
      </c>
      <c r="V983" s="27" t="s">
        <v>811</v>
      </c>
      <c r="W983" s="27" t="s">
        <v>811</v>
      </c>
      <c r="X983" s="990"/>
    </row>
    <row r="984" spans="1:24" ht="15.6">
      <c r="A984" s="649" t="s">
        <v>1556</v>
      </c>
      <c r="B984" s="55">
        <v>44434</v>
      </c>
      <c r="C984" t="s">
        <v>1648</v>
      </c>
      <c r="D984" s="50">
        <v>0.33333333333333331</v>
      </c>
      <c r="E984" s="27" t="s">
        <v>1759</v>
      </c>
      <c r="F984" s="27">
        <v>0</v>
      </c>
      <c r="G984" s="27" t="s">
        <v>714</v>
      </c>
      <c r="H984" s="27" t="s">
        <v>1112</v>
      </c>
      <c r="I984" s="27">
        <v>6.35</v>
      </c>
      <c r="J984" s="54">
        <v>3.15</v>
      </c>
      <c r="K984" s="51">
        <v>0.49606299212598426</v>
      </c>
      <c r="L984" s="27">
        <v>3</v>
      </c>
      <c r="M984" s="23">
        <v>26.3</v>
      </c>
      <c r="N984" s="24">
        <v>6.32</v>
      </c>
      <c r="O984" s="988">
        <v>0.78329602672495235</v>
      </c>
      <c r="P984" s="27" t="s">
        <v>811</v>
      </c>
      <c r="Q984" s="27" t="s">
        <v>811</v>
      </c>
      <c r="R984" s="54" t="s">
        <v>811</v>
      </c>
      <c r="S984" s="27" t="s">
        <v>811</v>
      </c>
      <c r="T984" s="54" t="s">
        <v>811</v>
      </c>
      <c r="U984" s="27" t="s">
        <v>811</v>
      </c>
      <c r="V984" s="27" t="s">
        <v>811</v>
      </c>
      <c r="W984" s="27" t="s">
        <v>811</v>
      </c>
      <c r="X984" s="990"/>
    </row>
    <row r="985" spans="1:24" ht="15.6">
      <c r="A985" s="649" t="s">
        <v>1556</v>
      </c>
      <c r="B985" s="55">
        <v>44434</v>
      </c>
      <c r="C985" t="s">
        <v>1648</v>
      </c>
      <c r="D985" s="50">
        <v>0.33333333333333331</v>
      </c>
      <c r="E985" s="27" t="s">
        <v>1759</v>
      </c>
      <c r="F985" s="27">
        <v>0</v>
      </c>
      <c r="G985" s="27" t="s">
        <v>714</v>
      </c>
      <c r="H985" s="27" t="s">
        <v>1112</v>
      </c>
      <c r="I985" s="27">
        <v>6.35</v>
      </c>
      <c r="J985" s="54">
        <v>3.15</v>
      </c>
      <c r="K985" s="51">
        <v>0.49606299212598426</v>
      </c>
      <c r="L985" s="27">
        <v>4</v>
      </c>
      <c r="M985" s="23">
        <v>22.4</v>
      </c>
      <c r="N985" s="24">
        <v>2.44</v>
      </c>
      <c r="O985" s="988">
        <v>0.28125086350516959</v>
      </c>
      <c r="P985" s="27" t="s">
        <v>811</v>
      </c>
      <c r="Q985" s="27" t="s">
        <v>811</v>
      </c>
      <c r="R985" s="54" t="s">
        <v>811</v>
      </c>
      <c r="S985" s="27" t="s">
        <v>811</v>
      </c>
      <c r="T985" s="54" t="s">
        <v>811</v>
      </c>
      <c r="U985" s="27" t="s">
        <v>811</v>
      </c>
      <c r="V985" s="27" t="s">
        <v>811</v>
      </c>
      <c r="W985" s="27" t="s">
        <v>811</v>
      </c>
      <c r="X985" s="990"/>
    </row>
    <row r="986" spans="1:24" ht="15.6">
      <c r="A986" s="649" t="s">
        <v>1556</v>
      </c>
      <c r="B986" s="55">
        <v>44434</v>
      </c>
      <c r="C986" t="s">
        <v>1648</v>
      </c>
      <c r="D986" s="50">
        <v>0.33333333333333331</v>
      </c>
      <c r="E986" s="27" t="s">
        <v>1759</v>
      </c>
      <c r="F986" s="27">
        <v>0</v>
      </c>
      <c r="G986" s="27" t="s">
        <v>714</v>
      </c>
      <c r="H986" s="27" t="s">
        <v>1112</v>
      </c>
      <c r="I986" s="27">
        <v>6.35</v>
      </c>
      <c r="J986" s="54">
        <v>3.15</v>
      </c>
      <c r="K986" s="51">
        <v>0.49606299212598426</v>
      </c>
      <c r="L986" s="27">
        <v>5</v>
      </c>
      <c r="M986" s="23">
        <v>17.8</v>
      </c>
      <c r="N986" s="24">
        <v>0.46</v>
      </c>
      <c r="O986" s="988">
        <v>4.8398534246829938E-2</v>
      </c>
      <c r="P986" s="27" t="s">
        <v>811</v>
      </c>
      <c r="Q986" s="27" t="s">
        <v>811</v>
      </c>
      <c r="R986" s="54" t="s">
        <v>811</v>
      </c>
      <c r="S986" s="27" t="s">
        <v>811</v>
      </c>
      <c r="T986" s="54" t="s">
        <v>811</v>
      </c>
      <c r="U986" s="27" t="s">
        <v>811</v>
      </c>
      <c r="V986" s="27" t="s">
        <v>811</v>
      </c>
      <c r="W986" s="27" t="s">
        <v>811</v>
      </c>
      <c r="X986" s="990"/>
    </row>
    <row r="987" spans="1:24" ht="15.6">
      <c r="A987" s="649" t="s">
        <v>1556</v>
      </c>
      <c r="B987" s="55">
        <v>44434</v>
      </c>
      <c r="C987" t="s">
        <v>1648</v>
      </c>
      <c r="D987" s="50">
        <v>0.33333333333333331</v>
      </c>
      <c r="E987" s="27" t="s">
        <v>1759</v>
      </c>
      <c r="F987" s="27">
        <v>0</v>
      </c>
      <c r="G987" s="27" t="s">
        <v>714</v>
      </c>
      <c r="H987" s="27" t="s">
        <v>1112</v>
      </c>
      <c r="I987" s="27">
        <v>6.35</v>
      </c>
      <c r="J987" s="54">
        <v>3.15</v>
      </c>
      <c r="K987" s="51">
        <v>0.49606299212598426</v>
      </c>
      <c r="L987" s="27">
        <v>6</v>
      </c>
      <c r="M987" s="23">
        <v>13.7</v>
      </c>
      <c r="N987" s="24">
        <v>0.1</v>
      </c>
      <c r="O987" s="988">
        <v>9.6411215481891511E-3</v>
      </c>
      <c r="P987" s="22">
        <v>6.02</v>
      </c>
      <c r="Q987" s="23">
        <v>17.399999999999999</v>
      </c>
      <c r="R987" s="655">
        <v>0.86681470859079002</v>
      </c>
      <c r="S987" s="24">
        <v>41.237163120567359</v>
      </c>
      <c r="T987" s="68">
        <v>9.796857142857144</v>
      </c>
      <c r="U987" s="24">
        <v>10.053458482142856</v>
      </c>
      <c r="V987" s="989">
        <v>0.49353659296574254</v>
      </c>
      <c r="W987" s="24">
        <v>19.850315625</v>
      </c>
      <c r="X987" s="990"/>
    </row>
    <row r="988" spans="1:24" ht="15.6">
      <c r="A988" s="649" t="s">
        <v>1556</v>
      </c>
      <c r="B988" s="55">
        <v>44447</v>
      </c>
      <c r="C988" t="s">
        <v>1648</v>
      </c>
      <c r="D988" s="50">
        <v>0.39583333333333331</v>
      </c>
      <c r="E988" s="27" t="s">
        <v>1045</v>
      </c>
      <c r="F988" s="27">
        <v>1</v>
      </c>
      <c r="G988" s="27" t="s">
        <v>1659</v>
      </c>
      <c r="H988" s="27" t="s">
        <v>1045</v>
      </c>
      <c r="I988" s="27">
        <v>6.2</v>
      </c>
      <c r="J988" s="54">
        <v>3.5</v>
      </c>
      <c r="K988" s="51">
        <v>0.56451612903225801</v>
      </c>
      <c r="L988" s="27">
        <v>0.5</v>
      </c>
      <c r="M988" s="23">
        <v>23.8</v>
      </c>
      <c r="N988" s="24">
        <v>6.8049999999999997</v>
      </c>
      <c r="O988" s="988">
        <v>0.80546244578642034</v>
      </c>
      <c r="P988" s="27" t="s">
        <v>811</v>
      </c>
      <c r="Q988" s="27" t="s">
        <v>811</v>
      </c>
      <c r="R988" s="54" t="s">
        <v>811</v>
      </c>
      <c r="S988" s="27" t="s">
        <v>811</v>
      </c>
      <c r="T988" s="54" t="s">
        <v>811</v>
      </c>
      <c r="U988" s="27" t="s">
        <v>811</v>
      </c>
      <c r="V988" s="27" t="s">
        <v>811</v>
      </c>
      <c r="W988" s="27" t="s">
        <v>811</v>
      </c>
      <c r="X988" s="990"/>
    </row>
    <row r="989" spans="1:24" ht="15.6">
      <c r="A989" s="649" t="s">
        <v>1556</v>
      </c>
      <c r="B989" s="55">
        <v>44447</v>
      </c>
      <c r="C989" t="s">
        <v>1648</v>
      </c>
      <c r="D989" s="50">
        <v>0.39583333333333331</v>
      </c>
      <c r="E989" s="27" t="s">
        <v>1045</v>
      </c>
      <c r="F989" s="27">
        <v>1</v>
      </c>
      <c r="G989" s="27" t="s">
        <v>1659</v>
      </c>
      <c r="H989" s="27" t="s">
        <v>1045</v>
      </c>
      <c r="I989" s="27">
        <v>6.2</v>
      </c>
      <c r="J989" s="54">
        <v>3.5</v>
      </c>
      <c r="K989" s="51">
        <v>0.56451612903225801</v>
      </c>
      <c r="L989" s="27">
        <v>2</v>
      </c>
      <c r="M989" s="23">
        <v>23.7</v>
      </c>
      <c r="N989" s="24">
        <v>6.5149999999999997</v>
      </c>
      <c r="O989" s="988">
        <v>0.76969216667229112</v>
      </c>
      <c r="P989" s="27" t="s">
        <v>811</v>
      </c>
      <c r="Q989" s="27" t="s">
        <v>811</v>
      </c>
      <c r="R989" s="54" t="s">
        <v>811</v>
      </c>
      <c r="S989" s="27" t="s">
        <v>811</v>
      </c>
      <c r="T989" s="54" t="s">
        <v>811</v>
      </c>
      <c r="U989" s="27" t="s">
        <v>811</v>
      </c>
      <c r="V989" s="27" t="s">
        <v>811</v>
      </c>
      <c r="W989" s="27" t="s">
        <v>811</v>
      </c>
      <c r="X989" s="990"/>
    </row>
    <row r="990" spans="1:24" ht="15.6">
      <c r="A990" s="649" t="s">
        <v>1556</v>
      </c>
      <c r="B990" s="55">
        <v>44447</v>
      </c>
      <c r="C990" t="s">
        <v>1648</v>
      </c>
      <c r="D990" s="50">
        <v>0.39583333333333331</v>
      </c>
      <c r="E990" s="27" t="s">
        <v>1045</v>
      </c>
      <c r="F990" s="27">
        <v>1</v>
      </c>
      <c r="G990" s="27" t="s">
        <v>1659</v>
      </c>
      <c r="H990" s="27" t="s">
        <v>1045</v>
      </c>
      <c r="I990" s="27">
        <v>6.2</v>
      </c>
      <c r="J990" s="54">
        <v>3.5</v>
      </c>
      <c r="K990" s="51">
        <v>0.56451612903225801</v>
      </c>
      <c r="L990" s="27">
        <v>4</v>
      </c>
      <c r="M990" s="23">
        <v>23.5</v>
      </c>
      <c r="N990" s="24">
        <v>5.77</v>
      </c>
      <c r="O990" s="988">
        <v>0.67911895539666689</v>
      </c>
      <c r="P990" s="27" t="s">
        <v>811</v>
      </c>
      <c r="Q990" s="27" t="s">
        <v>811</v>
      </c>
      <c r="R990" s="54" t="s">
        <v>811</v>
      </c>
      <c r="S990" s="27" t="s">
        <v>811</v>
      </c>
      <c r="T990" s="54" t="s">
        <v>811</v>
      </c>
      <c r="U990" s="27" t="s">
        <v>811</v>
      </c>
      <c r="V990" s="27" t="s">
        <v>811</v>
      </c>
      <c r="W990" s="27" t="s">
        <v>811</v>
      </c>
      <c r="X990" s="990"/>
    </row>
    <row r="991" spans="1:24" ht="15.6">
      <c r="A991" s="649" t="s">
        <v>1556</v>
      </c>
      <c r="B991" s="55">
        <v>44447</v>
      </c>
      <c r="C991" t="s">
        <v>1648</v>
      </c>
      <c r="D991" s="50">
        <v>0.39583333333333331</v>
      </c>
      <c r="E991" s="27" t="s">
        <v>1045</v>
      </c>
      <c r="F991" s="27">
        <v>1</v>
      </c>
      <c r="G991" s="27" t="s">
        <v>1659</v>
      </c>
      <c r="H991" s="27" t="s">
        <v>1045</v>
      </c>
      <c r="I991" s="27">
        <v>6.2</v>
      </c>
      <c r="J991" s="54">
        <v>3.5</v>
      </c>
      <c r="K991" s="51">
        <v>0.56451612903225801</v>
      </c>
      <c r="L991" s="27">
        <v>6</v>
      </c>
      <c r="M991" s="23">
        <v>14.2</v>
      </c>
      <c r="N991" s="24">
        <v>0.14000000000000001</v>
      </c>
      <c r="O991" s="988">
        <v>1.3646703561802183E-2</v>
      </c>
      <c r="P991" s="27" t="s">
        <v>811</v>
      </c>
      <c r="Q991" s="27" t="s">
        <v>811</v>
      </c>
      <c r="R991" s="54" t="s">
        <v>811</v>
      </c>
      <c r="S991" s="27" t="s">
        <v>811</v>
      </c>
      <c r="T991" s="54" t="s">
        <v>811</v>
      </c>
      <c r="U991" s="27" t="s">
        <v>811</v>
      </c>
      <c r="V991" s="27" t="s">
        <v>811</v>
      </c>
      <c r="W991" s="27" t="s">
        <v>811</v>
      </c>
      <c r="X991" s="990"/>
    </row>
    <row r="992" spans="1:24" ht="15.6">
      <c r="A992" s="649" t="s">
        <v>1558</v>
      </c>
      <c r="B992" s="55">
        <v>44392</v>
      </c>
      <c r="C992" t="s">
        <v>1694</v>
      </c>
      <c r="D992" s="50">
        <v>0.32291666666666669</v>
      </c>
      <c r="E992" s="27" t="s">
        <v>1758</v>
      </c>
      <c r="F992" s="27">
        <v>0</v>
      </c>
      <c r="G992" s="27" t="s">
        <v>714</v>
      </c>
      <c r="H992" s="27" t="s">
        <v>1770</v>
      </c>
      <c r="I992" s="27">
        <v>6.7</v>
      </c>
      <c r="J992" s="54">
        <v>1.05</v>
      </c>
      <c r="K992" s="51">
        <v>0.15671641791044777</v>
      </c>
      <c r="L992" s="27">
        <v>0.5</v>
      </c>
      <c r="M992" s="23">
        <v>23.3</v>
      </c>
      <c r="N992" s="24">
        <v>9.0449999999999999</v>
      </c>
      <c r="O992" s="988">
        <v>1.0605745828603872</v>
      </c>
      <c r="P992" s="22">
        <v>7.51</v>
      </c>
      <c r="Q992" s="23">
        <v>31</v>
      </c>
      <c r="R992" s="68">
        <v>2.6404284340503312</v>
      </c>
      <c r="S992" s="24">
        <v>65.193033884948761</v>
      </c>
      <c r="T992" s="68">
        <v>25.688214285714288</v>
      </c>
      <c r="U992" s="24">
        <v>6.3623638392857078</v>
      </c>
      <c r="V992" s="989">
        <v>0.8014898884359607</v>
      </c>
      <c r="W992" s="24">
        <v>32.050578124999994</v>
      </c>
      <c r="X992" s="990"/>
    </row>
    <row r="993" spans="1:24" ht="15.6">
      <c r="A993" s="649" t="s">
        <v>1558</v>
      </c>
      <c r="B993" s="55">
        <v>44392</v>
      </c>
      <c r="C993" t="s">
        <v>1694</v>
      </c>
      <c r="D993" s="50">
        <v>0.32291666666666669</v>
      </c>
      <c r="E993" s="27" t="s">
        <v>1758</v>
      </c>
      <c r="F993" s="27">
        <v>0</v>
      </c>
      <c r="G993" s="27" t="s">
        <v>714</v>
      </c>
      <c r="H993" s="27" t="s">
        <v>1770</v>
      </c>
      <c r="I993" s="27">
        <v>6.7</v>
      </c>
      <c r="J993" s="54">
        <v>1.05</v>
      </c>
      <c r="K993" s="51">
        <v>0.15671641791044777</v>
      </c>
      <c r="L993" s="27">
        <v>2</v>
      </c>
      <c r="M993" s="23">
        <v>22.9</v>
      </c>
      <c r="N993" s="24">
        <v>8.1050000000000004</v>
      </c>
      <c r="O993" s="988">
        <v>0.94318383021683194</v>
      </c>
      <c r="P993" s="27" t="s">
        <v>811</v>
      </c>
      <c r="Q993" s="27" t="s">
        <v>811</v>
      </c>
      <c r="R993" s="54" t="s">
        <v>811</v>
      </c>
      <c r="S993" s="27" t="s">
        <v>811</v>
      </c>
      <c r="T993" s="54" t="s">
        <v>811</v>
      </c>
      <c r="U993" s="27" t="s">
        <v>811</v>
      </c>
      <c r="V993" s="27" t="s">
        <v>811</v>
      </c>
      <c r="W993" s="27" t="s">
        <v>811</v>
      </c>
      <c r="X993" s="990"/>
    </row>
    <row r="994" spans="1:24" ht="15.6">
      <c r="A994" s="649" t="s">
        <v>1558</v>
      </c>
      <c r="B994" s="55">
        <v>44392</v>
      </c>
      <c r="C994" t="s">
        <v>1694</v>
      </c>
      <c r="D994" s="50">
        <v>0.32291666666666669</v>
      </c>
      <c r="E994" s="27" t="s">
        <v>1758</v>
      </c>
      <c r="F994" s="27">
        <v>0</v>
      </c>
      <c r="G994" s="27" t="s">
        <v>714</v>
      </c>
      <c r="H994" s="27" t="s">
        <v>1770</v>
      </c>
      <c r="I994" s="27">
        <v>6.7</v>
      </c>
      <c r="J994" s="54">
        <v>1.05</v>
      </c>
      <c r="K994" s="51">
        <v>0.15671641791044777</v>
      </c>
      <c r="L994" s="27">
        <v>4</v>
      </c>
      <c r="M994" s="23">
        <v>18</v>
      </c>
      <c r="N994" s="24">
        <v>0.28000000000000003</v>
      </c>
      <c r="O994" s="988">
        <v>2.958128822687978E-2</v>
      </c>
      <c r="P994" s="27" t="s">
        <v>811</v>
      </c>
      <c r="Q994" s="27" t="s">
        <v>811</v>
      </c>
      <c r="R994" s="54" t="s">
        <v>811</v>
      </c>
      <c r="S994" s="27" t="s">
        <v>811</v>
      </c>
      <c r="T994" s="54" t="s">
        <v>811</v>
      </c>
      <c r="U994" s="27" t="s">
        <v>811</v>
      </c>
      <c r="V994" s="27" t="s">
        <v>811</v>
      </c>
      <c r="W994" s="27" t="s">
        <v>811</v>
      </c>
      <c r="X994" s="990"/>
    </row>
    <row r="995" spans="1:24" ht="15.6">
      <c r="A995" s="649" t="s">
        <v>1558</v>
      </c>
      <c r="B995" s="55">
        <v>44392</v>
      </c>
      <c r="C995" t="s">
        <v>1694</v>
      </c>
      <c r="D995" s="50">
        <v>0.32291666666666669</v>
      </c>
      <c r="E995" s="27" t="s">
        <v>1758</v>
      </c>
      <c r="F995" s="27">
        <v>0</v>
      </c>
      <c r="G995" s="27" t="s">
        <v>714</v>
      </c>
      <c r="H995" s="27" t="s">
        <v>1770</v>
      </c>
      <c r="I995" s="27">
        <v>6.7</v>
      </c>
      <c r="J995" s="54">
        <v>1.05</v>
      </c>
      <c r="K995" s="51">
        <v>0.15671641791044777</v>
      </c>
      <c r="L995" s="27">
        <v>6</v>
      </c>
      <c r="M995" s="23">
        <v>10.8</v>
      </c>
      <c r="N995" s="24">
        <v>0.11</v>
      </c>
      <c r="O995" s="988">
        <v>9.9310507192207319E-3</v>
      </c>
      <c r="P995" s="22">
        <v>6.12</v>
      </c>
      <c r="Q995" s="23">
        <v>88.699999999999989</v>
      </c>
      <c r="R995" s="68">
        <v>8.3830145045136639</v>
      </c>
      <c r="S995" s="24">
        <v>161.17412139999999</v>
      </c>
      <c r="T995" s="68">
        <v>0.70428571428571429</v>
      </c>
      <c r="U995" s="24">
        <v>24.465542410714285</v>
      </c>
      <c r="V995" s="989">
        <v>2.7981347778302093E-2</v>
      </c>
      <c r="W995" s="24">
        <v>25.169828124999999</v>
      </c>
      <c r="X995" s="990"/>
    </row>
    <row r="996" spans="1:24" ht="15.6">
      <c r="A996" s="649" t="s">
        <v>1558</v>
      </c>
      <c r="B996" s="55">
        <v>44406</v>
      </c>
      <c r="C996" t="s">
        <v>1694</v>
      </c>
      <c r="D996" s="27" t="s">
        <v>815</v>
      </c>
      <c r="E996" s="27" t="s">
        <v>1655</v>
      </c>
      <c r="F996" s="27">
        <v>1</v>
      </c>
      <c r="G996" s="27" t="s">
        <v>1007</v>
      </c>
      <c r="H996" s="27" t="s">
        <v>1770</v>
      </c>
      <c r="I996" s="27">
        <v>7.1</v>
      </c>
      <c r="J996" s="54">
        <v>1.05</v>
      </c>
      <c r="K996" s="51">
        <v>0.147887323943662</v>
      </c>
      <c r="L996" s="27">
        <v>0.5</v>
      </c>
      <c r="M996" s="23">
        <v>26.1</v>
      </c>
      <c r="N996" s="24">
        <v>9.0350000000000001</v>
      </c>
      <c r="O996" s="988">
        <v>1.1157400842955822</v>
      </c>
      <c r="P996" s="22">
        <v>8.56</v>
      </c>
      <c r="Q996" s="23">
        <v>31</v>
      </c>
      <c r="R996" s="68">
        <v>2.373043276171817</v>
      </c>
      <c r="S996" s="24">
        <v>52.899889676910931</v>
      </c>
      <c r="T996" s="68">
        <v>12.737857142857143</v>
      </c>
      <c r="U996" s="24">
        <v>9.096694940476187</v>
      </c>
      <c r="V996" s="989">
        <v>0.58338073958385239</v>
      </c>
      <c r="W996" s="24">
        <v>21.834552083333328</v>
      </c>
      <c r="X996" s="990"/>
    </row>
    <row r="997" spans="1:24" ht="15.6">
      <c r="A997" s="649" t="s">
        <v>1558</v>
      </c>
      <c r="B997" s="55">
        <v>44406</v>
      </c>
      <c r="C997" t="s">
        <v>1694</v>
      </c>
      <c r="D997" s="27" t="s">
        <v>815</v>
      </c>
      <c r="E997" s="27" t="s">
        <v>1655</v>
      </c>
      <c r="F997" s="27">
        <v>1</v>
      </c>
      <c r="G997" s="27" t="s">
        <v>1007</v>
      </c>
      <c r="H997" s="27" t="s">
        <v>1770</v>
      </c>
      <c r="I997" s="27">
        <v>7.1</v>
      </c>
      <c r="J997" s="54">
        <v>1.05</v>
      </c>
      <c r="K997" s="51">
        <v>0.147887323943662</v>
      </c>
      <c r="L997" s="27">
        <v>2</v>
      </c>
      <c r="M997" s="23">
        <v>25.3</v>
      </c>
      <c r="N997" s="24">
        <v>9.32</v>
      </c>
      <c r="O997" s="988">
        <v>1.1342578576851303</v>
      </c>
      <c r="P997" s="27" t="s">
        <v>811</v>
      </c>
      <c r="Q997" s="27" t="s">
        <v>811</v>
      </c>
      <c r="R997" s="54" t="s">
        <v>811</v>
      </c>
      <c r="S997" s="27" t="s">
        <v>811</v>
      </c>
      <c r="T997" s="54" t="s">
        <v>811</v>
      </c>
      <c r="U997" s="27" t="s">
        <v>811</v>
      </c>
      <c r="V997" s="27" t="s">
        <v>811</v>
      </c>
      <c r="W997" s="27" t="s">
        <v>811</v>
      </c>
      <c r="X997" s="990"/>
    </row>
    <row r="998" spans="1:24" ht="15.6">
      <c r="A998" s="649" t="s">
        <v>1558</v>
      </c>
      <c r="B998" s="55">
        <v>44406</v>
      </c>
      <c r="C998" t="s">
        <v>1694</v>
      </c>
      <c r="D998" s="27" t="s">
        <v>815</v>
      </c>
      <c r="E998" s="27" t="s">
        <v>1655</v>
      </c>
      <c r="F998" s="27">
        <v>1</v>
      </c>
      <c r="G998" s="27" t="s">
        <v>1007</v>
      </c>
      <c r="H998" s="27" t="s">
        <v>1770</v>
      </c>
      <c r="I998" s="27">
        <v>7.1</v>
      </c>
      <c r="J998" s="54">
        <v>1.05</v>
      </c>
      <c r="K998" s="51">
        <v>0.147887323943662</v>
      </c>
      <c r="L998" s="27">
        <v>4</v>
      </c>
      <c r="M998" s="23">
        <v>18.899999999999999</v>
      </c>
      <c r="N998" s="24">
        <v>0.55000000000000004</v>
      </c>
      <c r="O998" s="988">
        <v>5.9180762993007313E-2</v>
      </c>
      <c r="P998" s="27" t="s">
        <v>811</v>
      </c>
      <c r="Q998" s="27" t="s">
        <v>811</v>
      </c>
      <c r="R998" s="54" t="s">
        <v>811</v>
      </c>
      <c r="S998" s="27" t="s">
        <v>811</v>
      </c>
      <c r="T998" s="54" t="s">
        <v>811</v>
      </c>
      <c r="U998" s="27" t="s">
        <v>811</v>
      </c>
      <c r="V998" s="27" t="s">
        <v>811</v>
      </c>
      <c r="W998" s="27" t="s">
        <v>811</v>
      </c>
      <c r="X998" s="990"/>
    </row>
    <row r="999" spans="1:24" ht="15.6">
      <c r="A999" s="649" t="s">
        <v>1558</v>
      </c>
      <c r="B999" s="55">
        <v>44406</v>
      </c>
      <c r="C999" t="s">
        <v>1694</v>
      </c>
      <c r="D999" s="27" t="s">
        <v>815</v>
      </c>
      <c r="E999" s="27" t="s">
        <v>1655</v>
      </c>
      <c r="F999" s="27">
        <v>1</v>
      </c>
      <c r="G999" s="27" t="s">
        <v>1007</v>
      </c>
      <c r="H999" s="27" t="s">
        <v>1770</v>
      </c>
      <c r="I999" s="27">
        <v>7.1</v>
      </c>
      <c r="J999" s="54">
        <v>1.05</v>
      </c>
      <c r="K999" s="51">
        <v>0.147887323943662</v>
      </c>
      <c r="L999" s="27">
        <v>6</v>
      </c>
      <c r="M999" s="23">
        <v>12.2</v>
      </c>
      <c r="N999" s="24">
        <v>0.125</v>
      </c>
      <c r="O999" s="988">
        <v>1.1653779845790644E-2</v>
      </c>
      <c r="P999" s="22">
        <v>6.52</v>
      </c>
      <c r="Q999" s="23">
        <v>99.2</v>
      </c>
      <c r="R999" s="68">
        <v>18.804252143458104</v>
      </c>
      <c r="S999" s="24">
        <v>292.45859732072495</v>
      </c>
      <c r="T999" s="68">
        <v>15.46359970238095</v>
      </c>
      <c r="U999" s="24">
        <v>5.435952380952382</v>
      </c>
      <c r="V999" s="989">
        <v>0.73990101035287903</v>
      </c>
      <c r="W999" s="24">
        <v>20.899552083333333</v>
      </c>
      <c r="X999" s="990"/>
    </row>
    <row r="1000" spans="1:24" ht="15.6">
      <c r="A1000" s="649" t="s">
        <v>1558</v>
      </c>
      <c r="B1000" s="55">
        <v>44420</v>
      </c>
      <c r="C1000" t="s">
        <v>1694</v>
      </c>
      <c r="D1000" s="50">
        <v>0.33333333333333331</v>
      </c>
      <c r="E1000" s="27" t="s">
        <v>1037</v>
      </c>
      <c r="F1000" s="27">
        <v>1</v>
      </c>
      <c r="G1000" s="27" t="s">
        <v>1656</v>
      </c>
      <c r="H1000" s="27" t="s">
        <v>1673</v>
      </c>
      <c r="I1000" s="27">
        <v>6.9</v>
      </c>
      <c r="J1000" s="54">
        <v>0.85</v>
      </c>
      <c r="K1000" s="51">
        <v>0.12318840579710144</v>
      </c>
      <c r="L1000" s="27">
        <v>0.5</v>
      </c>
      <c r="M1000" s="23">
        <v>25.4</v>
      </c>
      <c r="N1000" s="24">
        <v>7.75</v>
      </c>
      <c r="O1000" s="988">
        <v>0.94491727040675799</v>
      </c>
      <c r="P1000" s="22">
        <v>7.81</v>
      </c>
      <c r="Q1000" s="23">
        <v>31.500000000000004</v>
      </c>
      <c r="R1000" s="655">
        <v>2.1670367714769752</v>
      </c>
      <c r="S1000" s="24">
        <v>66.138660362490143</v>
      </c>
      <c r="T1000" s="68">
        <v>86.092857142857156</v>
      </c>
      <c r="U1000" s="24">
        <v>13.019799107142859</v>
      </c>
      <c r="V1000" s="989">
        <v>0.86863636189608373</v>
      </c>
      <c r="W1000" s="24">
        <v>99.112656250000015</v>
      </c>
      <c r="X1000" s="990"/>
    </row>
    <row r="1001" spans="1:24" ht="15.6">
      <c r="A1001" s="649" t="s">
        <v>1558</v>
      </c>
      <c r="B1001" s="55">
        <v>44420</v>
      </c>
      <c r="C1001" t="s">
        <v>1694</v>
      </c>
      <c r="D1001" s="50">
        <v>0.33333333333333331</v>
      </c>
      <c r="E1001" s="27" t="s">
        <v>1037</v>
      </c>
      <c r="F1001" s="27">
        <v>1</v>
      </c>
      <c r="G1001" s="27" t="s">
        <v>1656</v>
      </c>
      <c r="H1001" s="27" t="s">
        <v>1673</v>
      </c>
      <c r="I1001" s="27">
        <v>6.9</v>
      </c>
      <c r="J1001" s="54">
        <v>0.85</v>
      </c>
      <c r="K1001" s="51">
        <v>0.12318840579710144</v>
      </c>
      <c r="L1001" s="27">
        <v>2</v>
      </c>
      <c r="M1001" s="23">
        <v>25.3</v>
      </c>
      <c r="N1001" s="24">
        <v>7.8550000000000004</v>
      </c>
      <c r="O1001" s="988">
        <v>0.95596517941166292</v>
      </c>
      <c r="P1001" s="27" t="s">
        <v>811</v>
      </c>
      <c r="Q1001" s="27" t="s">
        <v>811</v>
      </c>
      <c r="R1001" s="54" t="s">
        <v>811</v>
      </c>
      <c r="S1001" s="27" t="s">
        <v>811</v>
      </c>
      <c r="T1001" s="54" t="s">
        <v>811</v>
      </c>
      <c r="U1001" s="27" t="s">
        <v>811</v>
      </c>
      <c r="V1001" s="27" t="s">
        <v>811</v>
      </c>
      <c r="W1001" s="27" t="s">
        <v>811</v>
      </c>
      <c r="X1001" s="990"/>
    </row>
    <row r="1002" spans="1:24" ht="15.6">
      <c r="A1002" s="649" t="s">
        <v>1558</v>
      </c>
      <c r="B1002" s="55">
        <v>44420</v>
      </c>
      <c r="C1002" t="s">
        <v>1694</v>
      </c>
      <c r="D1002" s="50">
        <v>0.33333333333333331</v>
      </c>
      <c r="E1002" s="27" t="s">
        <v>1037</v>
      </c>
      <c r="F1002" s="27">
        <v>1</v>
      </c>
      <c r="G1002" s="27" t="s">
        <v>1656</v>
      </c>
      <c r="H1002" s="27" t="s">
        <v>1673</v>
      </c>
      <c r="I1002" s="27">
        <v>6.9</v>
      </c>
      <c r="J1002" s="54">
        <v>0.85</v>
      </c>
      <c r="K1002" s="51">
        <v>0.12318840579710144</v>
      </c>
      <c r="L1002" s="27">
        <v>4</v>
      </c>
      <c r="M1002" s="23">
        <v>18.8</v>
      </c>
      <c r="N1002" s="24">
        <v>0.13500000000000001</v>
      </c>
      <c r="O1002" s="988">
        <v>1.4496831647689421E-2</v>
      </c>
      <c r="P1002" s="27" t="s">
        <v>811</v>
      </c>
      <c r="Q1002" s="27" t="s">
        <v>811</v>
      </c>
      <c r="R1002" s="54" t="s">
        <v>811</v>
      </c>
      <c r="S1002" s="27" t="s">
        <v>811</v>
      </c>
      <c r="T1002" s="54" t="s">
        <v>811</v>
      </c>
      <c r="U1002" s="27" t="s">
        <v>811</v>
      </c>
      <c r="V1002" s="27" t="s">
        <v>811</v>
      </c>
      <c r="W1002" s="27" t="s">
        <v>811</v>
      </c>
      <c r="X1002" s="990"/>
    </row>
    <row r="1003" spans="1:24" ht="15.6">
      <c r="A1003" s="649" t="s">
        <v>1558</v>
      </c>
      <c r="B1003" s="55">
        <v>44420</v>
      </c>
      <c r="C1003" t="s">
        <v>1694</v>
      </c>
      <c r="D1003" s="50">
        <v>0.33333333333333331</v>
      </c>
      <c r="E1003" s="27" t="s">
        <v>1037</v>
      </c>
      <c r="F1003" s="27">
        <v>1</v>
      </c>
      <c r="G1003" s="27" t="s">
        <v>1656</v>
      </c>
      <c r="H1003" s="27" t="s">
        <v>1673</v>
      </c>
      <c r="I1003" s="27">
        <v>6.9</v>
      </c>
      <c r="J1003" s="54">
        <v>0.85</v>
      </c>
      <c r="K1003" s="51">
        <v>0.12318840579710144</v>
      </c>
      <c r="L1003" s="27">
        <v>6</v>
      </c>
      <c r="M1003" s="23">
        <v>11.8</v>
      </c>
      <c r="N1003" s="24">
        <v>0.1</v>
      </c>
      <c r="O1003" s="988">
        <v>9.2385840326331455E-3</v>
      </c>
      <c r="P1003" s="22">
        <v>6.86</v>
      </c>
      <c r="Q1003" s="23">
        <v>96.299999999999983</v>
      </c>
      <c r="R1003" s="655">
        <v>14.2083503369124</v>
      </c>
      <c r="S1003" s="24">
        <v>236.98184397163118</v>
      </c>
      <c r="T1003" s="68">
        <v>13.551428571428573</v>
      </c>
      <c r="U1003" s="24">
        <v>24.607727678571429</v>
      </c>
      <c r="V1003" s="989">
        <v>0.35512914600748208</v>
      </c>
      <c r="W1003" s="24">
        <v>38.159156250000002</v>
      </c>
      <c r="X1003" s="990"/>
    </row>
    <row r="1004" spans="1:24" ht="15.6">
      <c r="A1004" s="649" t="s">
        <v>1558</v>
      </c>
      <c r="B1004" s="55">
        <v>44434</v>
      </c>
      <c r="C1004" t="s">
        <v>1694</v>
      </c>
      <c r="D1004" s="50">
        <v>0.3125</v>
      </c>
      <c r="E1004" s="27" t="s">
        <v>1759</v>
      </c>
      <c r="F1004" s="27">
        <v>0</v>
      </c>
      <c r="G1004" s="27" t="s">
        <v>714</v>
      </c>
      <c r="H1004" s="27" t="s">
        <v>1771</v>
      </c>
      <c r="I1004" s="27">
        <v>6.8</v>
      </c>
      <c r="J1004" s="54">
        <v>0.55000000000000004</v>
      </c>
      <c r="K1004" s="51">
        <v>8.0882352941176475E-2</v>
      </c>
      <c r="L1004" s="27">
        <v>0.5</v>
      </c>
      <c r="M1004" s="23">
        <v>27</v>
      </c>
      <c r="N1004" s="24">
        <v>8.35</v>
      </c>
      <c r="O1004" s="988">
        <v>1.0480237332342202</v>
      </c>
      <c r="P1004" s="22">
        <v>8.67</v>
      </c>
      <c r="Q1004" s="23">
        <v>35.4</v>
      </c>
      <c r="R1004" s="54" t="s">
        <v>866</v>
      </c>
      <c r="S1004" s="24">
        <v>70.236375098502748</v>
      </c>
      <c r="T1004" s="68">
        <v>22.274047619047625</v>
      </c>
      <c r="U1004" s="24">
        <v>13.106671130952375</v>
      </c>
      <c r="V1004" s="989">
        <v>0.6295532822958162</v>
      </c>
      <c r="W1004" s="24">
        <v>35.38071875</v>
      </c>
      <c r="X1004" s="990"/>
    </row>
    <row r="1005" spans="1:24" ht="15.6">
      <c r="A1005" s="649" t="s">
        <v>1558</v>
      </c>
      <c r="B1005" s="55">
        <v>44434</v>
      </c>
      <c r="C1005" t="s">
        <v>1694</v>
      </c>
      <c r="D1005" s="50">
        <v>0.3125</v>
      </c>
      <c r="E1005" s="27" t="s">
        <v>1759</v>
      </c>
      <c r="F1005" s="27">
        <v>0</v>
      </c>
      <c r="G1005" s="27" t="s">
        <v>714</v>
      </c>
      <c r="H1005" s="27" t="s">
        <v>1771</v>
      </c>
      <c r="I1005" s="27">
        <v>6.8</v>
      </c>
      <c r="J1005" s="54">
        <v>0.55000000000000004</v>
      </c>
      <c r="K1005" s="51">
        <v>8.0882352941176475E-2</v>
      </c>
      <c r="L1005" s="27">
        <v>1.5</v>
      </c>
      <c r="M1005" s="23">
        <v>26.4</v>
      </c>
      <c r="N1005" s="24">
        <v>7.87</v>
      </c>
      <c r="O1005" s="988">
        <v>0.97716740188768048</v>
      </c>
      <c r="P1005" s="27" t="s">
        <v>811</v>
      </c>
      <c r="Q1005" s="27" t="s">
        <v>811</v>
      </c>
      <c r="R1005" s="54" t="s">
        <v>811</v>
      </c>
      <c r="S1005" s="27" t="s">
        <v>811</v>
      </c>
      <c r="T1005" s="54" t="s">
        <v>811</v>
      </c>
      <c r="U1005" s="27" t="s">
        <v>811</v>
      </c>
      <c r="V1005" s="27" t="s">
        <v>811</v>
      </c>
      <c r="W1005" s="27" t="s">
        <v>811</v>
      </c>
      <c r="X1005" s="990"/>
    </row>
    <row r="1006" spans="1:24" ht="15.6">
      <c r="A1006" s="649" t="s">
        <v>1558</v>
      </c>
      <c r="B1006" s="55">
        <v>44434</v>
      </c>
      <c r="C1006" t="s">
        <v>1694</v>
      </c>
      <c r="D1006" s="50">
        <v>0.3125</v>
      </c>
      <c r="E1006" s="27" t="s">
        <v>1759</v>
      </c>
      <c r="F1006" s="27">
        <v>0</v>
      </c>
      <c r="G1006" s="27" t="s">
        <v>714</v>
      </c>
      <c r="H1006" s="27" t="s">
        <v>1771</v>
      </c>
      <c r="I1006" s="27">
        <v>6.8</v>
      </c>
      <c r="J1006" s="54">
        <v>0.55000000000000004</v>
      </c>
      <c r="K1006" s="51">
        <v>8.0882352941176475E-2</v>
      </c>
      <c r="L1006" s="27">
        <v>2</v>
      </c>
      <c r="M1006" s="23">
        <v>26.1</v>
      </c>
      <c r="N1006" s="24">
        <v>7.4349999999999996</v>
      </c>
      <c r="O1006" s="988">
        <v>0.91815467921833471</v>
      </c>
      <c r="P1006" s="27" t="s">
        <v>811</v>
      </c>
      <c r="Q1006" s="27" t="s">
        <v>811</v>
      </c>
      <c r="R1006" s="54" t="s">
        <v>811</v>
      </c>
      <c r="S1006" s="27" t="s">
        <v>811</v>
      </c>
      <c r="T1006" s="54" t="s">
        <v>811</v>
      </c>
      <c r="U1006" s="27" t="s">
        <v>811</v>
      </c>
      <c r="V1006" s="27" t="s">
        <v>811</v>
      </c>
      <c r="W1006" s="27" t="s">
        <v>811</v>
      </c>
      <c r="X1006" s="990"/>
    </row>
    <row r="1007" spans="1:24" ht="15.6">
      <c r="A1007" s="649" t="s">
        <v>1558</v>
      </c>
      <c r="B1007" s="55">
        <v>44434</v>
      </c>
      <c r="C1007" t="s">
        <v>1694</v>
      </c>
      <c r="D1007" s="50">
        <v>0.3125</v>
      </c>
      <c r="E1007" s="27" t="s">
        <v>1759</v>
      </c>
      <c r="F1007" s="27">
        <v>0</v>
      </c>
      <c r="G1007" s="27" t="s">
        <v>714</v>
      </c>
      <c r="H1007" s="27" t="s">
        <v>1771</v>
      </c>
      <c r="I1007" s="27">
        <v>6.8</v>
      </c>
      <c r="J1007" s="54">
        <v>0.55000000000000004</v>
      </c>
      <c r="K1007" s="51">
        <v>8.0882352941176475E-2</v>
      </c>
      <c r="L1007" s="27">
        <v>2.5</v>
      </c>
      <c r="M1007" s="23">
        <v>25.3</v>
      </c>
      <c r="N1007" s="24">
        <v>3.2</v>
      </c>
      <c r="O1007" s="988">
        <v>0.38944475800347822</v>
      </c>
      <c r="P1007" s="27" t="s">
        <v>811</v>
      </c>
      <c r="Q1007" s="27" t="s">
        <v>811</v>
      </c>
      <c r="R1007" s="54" t="s">
        <v>811</v>
      </c>
      <c r="S1007" s="27" t="s">
        <v>811</v>
      </c>
      <c r="T1007" s="54" t="s">
        <v>811</v>
      </c>
      <c r="U1007" s="27" t="s">
        <v>811</v>
      </c>
      <c r="V1007" s="27" t="s">
        <v>811</v>
      </c>
      <c r="W1007" s="27" t="s">
        <v>811</v>
      </c>
      <c r="X1007" s="990"/>
    </row>
    <row r="1008" spans="1:24" ht="15.6">
      <c r="A1008" s="649" t="s">
        <v>1558</v>
      </c>
      <c r="B1008" s="55">
        <v>44434</v>
      </c>
      <c r="C1008" t="s">
        <v>1694</v>
      </c>
      <c r="D1008" s="50">
        <v>0.3125</v>
      </c>
      <c r="E1008" s="27" t="s">
        <v>1759</v>
      </c>
      <c r="F1008" s="27">
        <v>0</v>
      </c>
      <c r="G1008" s="27" t="s">
        <v>714</v>
      </c>
      <c r="H1008" s="27" t="s">
        <v>1771</v>
      </c>
      <c r="I1008" s="27">
        <v>6.8</v>
      </c>
      <c r="J1008" s="54">
        <v>0.55000000000000004</v>
      </c>
      <c r="K1008" s="51">
        <v>8.0882352941176475E-2</v>
      </c>
      <c r="L1008" s="27">
        <v>3.5</v>
      </c>
      <c r="M1008" s="23">
        <v>21.8</v>
      </c>
      <c r="N1008" s="24">
        <v>0.32</v>
      </c>
      <c r="O1008" s="988">
        <v>3.6462421183487373E-2</v>
      </c>
      <c r="P1008" s="27" t="s">
        <v>811</v>
      </c>
      <c r="Q1008" s="27" t="s">
        <v>811</v>
      </c>
      <c r="R1008" s="54" t="s">
        <v>811</v>
      </c>
      <c r="S1008" s="27" t="s">
        <v>811</v>
      </c>
      <c r="T1008" s="54" t="s">
        <v>811</v>
      </c>
      <c r="U1008" s="27" t="s">
        <v>811</v>
      </c>
      <c r="V1008" s="27" t="s">
        <v>811</v>
      </c>
      <c r="W1008" s="27" t="s">
        <v>811</v>
      </c>
      <c r="X1008" s="990"/>
    </row>
    <row r="1009" spans="1:24" ht="15.6">
      <c r="A1009" s="649" t="s">
        <v>1558</v>
      </c>
      <c r="B1009" s="55">
        <v>44434</v>
      </c>
      <c r="C1009" t="s">
        <v>1694</v>
      </c>
      <c r="D1009" s="50">
        <v>0.3125</v>
      </c>
      <c r="E1009" s="27" t="s">
        <v>1759</v>
      </c>
      <c r="F1009" s="27">
        <v>0</v>
      </c>
      <c r="G1009" s="27" t="s">
        <v>714</v>
      </c>
      <c r="H1009" s="27" t="s">
        <v>1771</v>
      </c>
      <c r="I1009" s="27">
        <v>6.8</v>
      </c>
      <c r="J1009" s="54">
        <v>0.55000000000000004</v>
      </c>
      <c r="K1009" s="51">
        <v>8.0882352941176475E-2</v>
      </c>
      <c r="L1009" s="27">
        <v>4</v>
      </c>
      <c r="M1009" s="23">
        <v>14.7</v>
      </c>
      <c r="N1009" s="24">
        <v>0.06</v>
      </c>
      <c r="O1009" s="988">
        <v>5.9126442439533869E-3</v>
      </c>
      <c r="P1009" s="27" t="s">
        <v>811</v>
      </c>
      <c r="Q1009" s="27" t="s">
        <v>811</v>
      </c>
      <c r="R1009" s="54" t="s">
        <v>811</v>
      </c>
      <c r="S1009" s="27" t="s">
        <v>811</v>
      </c>
      <c r="T1009" s="54" t="s">
        <v>811</v>
      </c>
      <c r="U1009" s="27" t="s">
        <v>811</v>
      </c>
      <c r="V1009" s="27" t="s">
        <v>811</v>
      </c>
      <c r="W1009" s="27" t="s">
        <v>811</v>
      </c>
      <c r="X1009" s="990"/>
    </row>
    <row r="1010" spans="1:24" ht="15.6">
      <c r="A1010" s="649" t="s">
        <v>1558</v>
      </c>
      <c r="B1010" s="55">
        <v>44434</v>
      </c>
      <c r="C1010" t="s">
        <v>1694</v>
      </c>
      <c r="D1010" s="50">
        <v>0.3125</v>
      </c>
      <c r="E1010" s="27" t="s">
        <v>1759</v>
      </c>
      <c r="F1010" s="27">
        <v>0</v>
      </c>
      <c r="G1010" s="27" t="s">
        <v>714</v>
      </c>
      <c r="H1010" s="27" t="s">
        <v>1771</v>
      </c>
      <c r="I1010" s="27">
        <v>6.8</v>
      </c>
      <c r="J1010" s="54">
        <v>0.55000000000000004</v>
      </c>
      <c r="K1010" s="51">
        <v>8.0882352941176475E-2</v>
      </c>
      <c r="L1010" s="27">
        <v>4.5</v>
      </c>
      <c r="M1010" s="23">
        <v>13.5</v>
      </c>
      <c r="N1010" s="24">
        <v>0.12</v>
      </c>
      <c r="O1010" s="988">
        <v>1.1518295508502295E-2</v>
      </c>
      <c r="P1010" s="27" t="s">
        <v>811</v>
      </c>
      <c r="Q1010" s="27" t="s">
        <v>811</v>
      </c>
      <c r="R1010" s="54" t="s">
        <v>811</v>
      </c>
      <c r="S1010" s="27" t="s">
        <v>811</v>
      </c>
      <c r="T1010" s="54" t="s">
        <v>811</v>
      </c>
      <c r="U1010" s="27" t="s">
        <v>811</v>
      </c>
      <c r="V1010" s="27" t="s">
        <v>811</v>
      </c>
      <c r="W1010" s="27" t="s">
        <v>811</v>
      </c>
      <c r="X1010" s="990"/>
    </row>
    <row r="1011" spans="1:24" ht="15.6">
      <c r="A1011" s="649" t="s">
        <v>1558</v>
      </c>
      <c r="B1011" s="55">
        <v>44434</v>
      </c>
      <c r="C1011" t="s">
        <v>1694</v>
      </c>
      <c r="D1011" s="50">
        <v>0.3125</v>
      </c>
      <c r="E1011" s="27" t="s">
        <v>1759</v>
      </c>
      <c r="F1011" s="27">
        <v>0</v>
      </c>
      <c r="G1011" s="27" t="s">
        <v>714</v>
      </c>
      <c r="H1011" s="27" t="s">
        <v>1771</v>
      </c>
      <c r="I1011" s="27">
        <v>6.8</v>
      </c>
      <c r="J1011" s="54">
        <v>0.55000000000000004</v>
      </c>
      <c r="K1011" s="51">
        <v>8.0882352941176475E-2</v>
      </c>
      <c r="L1011" s="27">
        <v>5.5</v>
      </c>
      <c r="M1011" s="23">
        <v>11.5</v>
      </c>
      <c r="N1011" s="24">
        <v>0.1</v>
      </c>
      <c r="O1011" s="988">
        <v>9.1753644319673214E-3</v>
      </c>
      <c r="P1011" s="27" t="s">
        <v>811</v>
      </c>
      <c r="Q1011" s="27" t="s">
        <v>811</v>
      </c>
      <c r="R1011" s="54" t="s">
        <v>811</v>
      </c>
      <c r="S1011" s="27" t="s">
        <v>811</v>
      </c>
      <c r="T1011" s="54" t="s">
        <v>811</v>
      </c>
      <c r="U1011" s="27" t="s">
        <v>811</v>
      </c>
      <c r="V1011" s="27" t="s">
        <v>811</v>
      </c>
      <c r="W1011" s="27" t="s">
        <v>811</v>
      </c>
      <c r="X1011" s="990"/>
    </row>
    <row r="1012" spans="1:24" ht="15.6">
      <c r="A1012" s="649" t="s">
        <v>1558</v>
      </c>
      <c r="B1012" s="55">
        <v>44434</v>
      </c>
      <c r="C1012" t="s">
        <v>1694</v>
      </c>
      <c r="D1012" s="50">
        <v>0.3125</v>
      </c>
      <c r="E1012" s="27" t="s">
        <v>1759</v>
      </c>
      <c r="F1012" s="27">
        <v>0</v>
      </c>
      <c r="G1012" s="27" t="s">
        <v>714</v>
      </c>
      <c r="H1012" s="27" t="s">
        <v>1771</v>
      </c>
      <c r="I1012" s="27">
        <v>6.8</v>
      </c>
      <c r="J1012" s="54">
        <v>0.55000000000000004</v>
      </c>
      <c r="K1012" s="51">
        <v>8.0882352941176475E-2</v>
      </c>
      <c r="L1012" s="27">
        <v>6</v>
      </c>
      <c r="M1012" s="23">
        <v>10.8</v>
      </c>
      <c r="N1012" s="24">
        <v>8.5000000000000006E-2</v>
      </c>
      <c r="O1012" s="988">
        <v>7.6739937375796576E-3</v>
      </c>
      <c r="P1012" s="22">
        <v>6.5</v>
      </c>
      <c r="Q1012" s="23">
        <v>113.8</v>
      </c>
      <c r="R1012" s="655">
        <v>14.208350336912401</v>
      </c>
      <c r="S1012" s="24">
        <v>317.99051221434195</v>
      </c>
      <c r="T1012" s="68">
        <v>5.8407142857142862</v>
      </c>
      <c r="U1012" s="24">
        <v>29.924363839285714</v>
      </c>
      <c r="V1012" s="989">
        <v>0.1633077457653194</v>
      </c>
      <c r="W1012" s="24">
        <v>35.765078125000002</v>
      </c>
      <c r="X1012" s="990"/>
    </row>
    <row r="1013" spans="1:24" ht="15.6">
      <c r="A1013" s="649" t="s">
        <v>1558</v>
      </c>
      <c r="B1013" s="55">
        <v>44446</v>
      </c>
      <c r="C1013" t="s">
        <v>1694</v>
      </c>
      <c r="D1013" s="50">
        <v>0.39583333333333331</v>
      </c>
      <c r="E1013" s="27" t="s">
        <v>1045</v>
      </c>
      <c r="F1013" s="27">
        <v>0</v>
      </c>
      <c r="G1013" s="27" t="s">
        <v>714</v>
      </c>
      <c r="H1013" s="27" t="s">
        <v>1045</v>
      </c>
      <c r="I1013" s="27">
        <v>8</v>
      </c>
      <c r="J1013" s="54">
        <v>1.05</v>
      </c>
      <c r="K1013" s="51">
        <v>0.13125000000000001</v>
      </c>
      <c r="L1013" s="27">
        <v>0.5</v>
      </c>
      <c r="M1013" s="23">
        <v>23.2</v>
      </c>
      <c r="N1013" s="24">
        <v>7.585</v>
      </c>
      <c r="O1013" s="988">
        <v>0.88770307193513209</v>
      </c>
      <c r="P1013" s="27" t="s">
        <v>811</v>
      </c>
      <c r="Q1013" s="27" t="s">
        <v>811</v>
      </c>
      <c r="R1013" s="54" t="s">
        <v>811</v>
      </c>
      <c r="S1013" s="27" t="s">
        <v>811</v>
      </c>
      <c r="T1013" s="54" t="s">
        <v>811</v>
      </c>
      <c r="U1013" s="27" t="s">
        <v>811</v>
      </c>
      <c r="V1013" s="27" t="s">
        <v>811</v>
      </c>
      <c r="W1013" s="27" t="s">
        <v>811</v>
      </c>
      <c r="X1013" s="990"/>
    </row>
    <row r="1014" spans="1:24" ht="15.6">
      <c r="A1014" s="649" t="s">
        <v>1558</v>
      </c>
      <c r="B1014" s="55">
        <v>44446</v>
      </c>
      <c r="C1014" t="s">
        <v>1694</v>
      </c>
      <c r="D1014" s="50">
        <v>0.39583333333333331</v>
      </c>
      <c r="E1014" s="27" t="s">
        <v>1045</v>
      </c>
      <c r="F1014" s="27">
        <v>0</v>
      </c>
      <c r="G1014" s="27" t="s">
        <v>714</v>
      </c>
      <c r="H1014" s="27" t="s">
        <v>1045</v>
      </c>
      <c r="I1014" s="27">
        <v>8</v>
      </c>
      <c r="J1014" s="54">
        <v>1.05</v>
      </c>
      <c r="K1014" s="51">
        <v>0.13125000000000001</v>
      </c>
      <c r="L1014" s="27">
        <v>2</v>
      </c>
      <c r="M1014" s="23">
        <v>23</v>
      </c>
      <c r="N1014" s="24">
        <v>6.2750000000000004</v>
      </c>
      <c r="O1014" s="988">
        <v>0.73161266454716445</v>
      </c>
      <c r="P1014" s="27" t="s">
        <v>811</v>
      </c>
      <c r="Q1014" s="27" t="s">
        <v>811</v>
      </c>
      <c r="R1014" s="54" t="s">
        <v>811</v>
      </c>
      <c r="S1014" s="27" t="s">
        <v>811</v>
      </c>
      <c r="T1014" s="54" t="s">
        <v>811</v>
      </c>
      <c r="U1014" s="27" t="s">
        <v>811</v>
      </c>
      <c r="V1014" s="27" t="s">
        <v>811</v>
      </c>
      <c r="W1014" s="27" t="s">
        <v>811</v>
      </c>
      <c r="X1014" s="990"/>
    </row>
    <row r="1015" spans="1:24" ht="15.6">
      <c r="A1015" s="649" t="s">
        <v>1558</v>
      </c>
      <c r="B1015" s="55">
        <v>44446</v>
      </c>
      <c r="C1015" t="s">
        <v>1694</v>
      </c>
      <c r="D1015" s="50">
        <v>0.39583333333333331</v>
      </c>
      <c r="E1015" s="27" t="s">
        <v>1045</v>
      </c>
      <c r="F1015" s="27">
        <v>0</v>
      </c>
      <c r="G1015" s="27" t="s">
        <v>714</v>
      </c>
      <c r="H1015" s="27" t="s">
        <v>1045</v>
      </c>
      <c r="I1015" s="27">
        <v>8</v>
      </c>
      <c r="J1015" s="54">
        <v>1.05</v>
      </c>
      <c r="K1015" s="51">
        <v>0.13125000000000001</v>
      </c>
      <c r="L1015" s="27">
        <v>4</v>
      </c>
      <c r="M1015" s="23">
        <v>19.100000000000001</v>
      </c>
      <c r="N1015" s="24">
        <v>0.17</v>
      </c>
      <c r="O1015" s="988">
        <v>1.836621256211084E-2</v>
      </c>
      <c r="P1015" s="27" t="s">
        <v>811</v>
      </c>
      <c r="Q1015" s="27" t="s">
        <v>811</v>
      </c>
      <c r="R1015" s="54" t="s">
        <v>811</v>
      </c>
      <c r="S1015" s="27" t="s">
        <v>811</v>
      </c>
      <c r="T1015" s="54" t="s">
        <v>811</v>
      </c>
      <c r="U1015" s="27" t="s">
        <v>811</v>
      </c>
      <c r="V1015" s="27" t="s">
        <v>811</v>
      </c>
      <c r="W1015" s="27" t="s">
        <v>811</v>
      </c>
      <c r="X1015" s="990"/>
    </row>
    <row r="1016" spans="1:24" ht="15.6">
      <c r="A1016" s="649" t="s">
        <v>1558</v>
      </c>
      <c r="B1016" s="55">
        <v>44446</v>
      </c>
      <c r="C1016" t="s">
        <v>1694</v>
      </c>
      <c r="D1016" s="50">
        <v>0.39583333333333331</v>
      </c>
      <c r="E1016" s="27" t="s">
        <v>1045</v>
      </c>
      <c r="F1016" s="27">
        <v>0</v>
      </c>
      <c r="G1016" s="27" t="s">
        <v>714</v>
      </c>
      <c r="H1016" s="27" t="s">
        <v>1045</v>
      </c>
      <c r="I1016" s="27">
        <v>8</v>
      </c>
      <c r="J1016" s="54">
        <v>1.05</v>
      </c>
      <c r="K1016" s="51">
        <v>0.13125000000000001</v>
      </c>
      <c r="L1016" s="27">
        <v>6</v>
      </c>
      <c r="M1016" s="23">
        <v>12</v>
      </c>
      <c r="N1016" s="24">
        <v>9.5000000000000001E-2</v>
      </c>
      <c r="O1016" s="988">
        <v>8.8167439560448146E-3</v>
      </c>
      <c r="P1016" s="27" t="s">
        <v>811</v>
      </c>
      <c r="Q1016" s="27" t="s">
        <v>811</v>
      </c>
      <c r="R1016" s="54" t="s">
        <v>811</v>
      </c>
      <c r="S1016" s="27" t="s">
        <v>811</v>
      </c>
      <c r="T1016" s="54" t="s">
        <v>811</v>
      </c>
      <c r="U1016" s="27" t="s">
        <v>811</v>
      </c>
      <c r="V1016" s="27" t="s">
        <v>811</v>
      </c>
      <c r="W1016" s="27" t="s">
        <v>811</v>
      </c>
      <c r="X1016" s="990"/>
    </row>
    <row r="1017" spans="1:24" ht="15.6">
      <c r="A1017" s="649" t="s">
        <v>1560</v>
      </c>
      <c r="B1017" s="55">
        <v>44406</v>
      </c>
      <c r="C1017" t="s">
        <v>1772</v>
      </c>
      <c r="D1017" s="50">
        <v>0.3611111111111111</v>
      </c>
      <c r="E1017" s="27" t="s">
        <v>1045</v>
      </c>
      <c r="F1017" s="27">
        <v>1</v>
      </c>
      <c r="G1017" s="27" t="s">
        <v>1651</v>
      </c>
      <c r="H1017" s="27" t="s">
        <v>1045</v>
      </c>
      <c r="I1017" s="27">
        <v>7.3</v>
      </c>
      <c r="J1017" s="54">
        <v>2.7</v>
      </c>
      <c r="K1017" s="51">
        <v>0.36986301369863017</v>
      </c>
      <c r="L1017" s="27">
        <v>0.5</v>
      </c>
      <c r="M1017" s="23">
        <v>25.6</v>
      </c>
      <c r="N1017" s="24">
        <v>6.95</v>
      </c>
      <c r="O1017" s="988">
        <v>0.85048368135451125</v>
      </c>
      <c r="P1017" s="22">
        <v>4.9800000000000004</v>
      </c>
      <c r="Q1017" s="23">
        <v>0.5</v>
      </c>
      <c r="R1017" s="68">
        <v>0.61956147684928409</v>
      </c>
      <c r="S1017" s="24">
        <v>30.835271867612292</v>
      </c>
      <c r="T1017" s="68">
        <v>5.6747619047619056</v>
      </c>
      <c r="U1017" s="24">
        <v>1.0014568452380945</v>
      </c>
      <c r="V1017" s="989">
        <v>0.8499964002470568</v>
      </c>
      <c r="W1017" s="24">
        <v>6.6762187500000003</v>
      </c>
      <c r="X1017" s="990"/>
    </row>
    <row r="1018" spans="1:24" ht="15.6">
      <c r="A1018" s="649" t="s">
        <v>1560</v>
      </c>
      <c r="B1018" s="55">
        <v>44406</v>
      </c>
      <c r="C1018" t="s">
        <v>1772</v>
      </c>
      <c r="D1018" s="50">
        <v>0.3611111111111111</v>
      </c>
      <c r="E1018" s="27" t="s">
        <v>1045</v>
      </c>
      <c r="F1018" s="27">
        <v>1</v>
      </c>
      <c r="G1018" s="27" t="s">
        <v>1651</v>
      </c>
      <c r="H1018" s="27" t="s">
        <v>1045</v>
      </c>
      <c r="I1018" s="27">
        <v>7.3</v>
      </c>
      <c r="J1018" s="54">
        <v>2.7</v>
      </c>
      <c r="K1018" s="51">
        <v>0.36986301369863017</v>
      </c>
      <c r="L1018" s="27">
        <v>2</v>
      </c>
      <c r="M1018" s="23">
        <v>25.5</v>
      </c>
      <c r="N1018" s="24">
        <v>6.95</v>
      </c>
      <c r="O1018" s="988">
        <v>0.84893020464349211</v>
      </c>
      <c r="P1018" s="27" t="s">
        <v>811</v>
      </c>
      <c r="Q1018" s="27" t="s">
        <v>811</v>
      </c>
      <c r="R1018" s="54" t="s">
        <v>811</v>
      </c>
      <c r="S1018" s="27" t="s">
        <v>811</v>
      </c>
      <c r="T1018" s="54" t="s">
        <v>811</v>
      </c>
      <c r="U1018" s="27" t="s">
        <v>811</v>
      </c>
      <c r="V1018" s="27" t="s">
        <v>811</v>
      </c>
      <c r="W1018" s="27" t="s">
        <v>811</v>
      </c>
      <c r="X1018" s="990"/>
    </row>
    <row r="1019" spans="1:24" ht="15.6">
      <c r="A1019" s="649" t="s">
        <v>1560</v>
      </c>
      <c r="B1019" s="55">
        <v>44406</v>
      </c>
      <c r="C1019" t="s">
        <v>1772</v>
      </c>
      <c r="D1019" s="50">
        <v>0.3611111111111111</v>
      </c>
      <c r="E1019" s="27" t="s">
        <v>1045</v>
      </c>
      <c r="F1019" s="27">
        <v>1</v>
      </c>
      <c r="G1019" s="27" t="s">
        <v>1651</v>
      </c>
      <c r="H1019" s="27" t="s">
        <v>1045</v>
      </c>
      <c r="I1019" s="27">
        <v>7.3</v>
      </c>
      <c r="J1019" s="54">
        <v>2.7</v>
      </c>
      <c r="K1019" s="51">
        <v>0.36986301369863017</v>
      </c>
      <c r="L1019" s="27">
        <v>4</v>
      </c>
      <c r="M1019" s="23">
        <v>25.1</v>
      </c>
      <c r="N1019" s="24">
        <v>6.25</v>
      </c>
      <c r="O1019" s="988">
        <v>0.75784462193383995</v>
      </c>
      <c r="P1019" s="27" t="s">
        <v>811</v>
      </c>
      <c r="Q1019" s="27" t="s">
        <v>811</v>
      </c>
      <c r="R1019" s="54" t="s">
        <v>811</v>
      </c>
      <c r="S1019" s="27" t="s">
        <v>811</v>
      </c>
      <c r="T1019" s="54" t="s">
        <v>811</v>
      </c>
      <c r="U1019" s="27" t="s">
        <v>811</v>
      </c>
      <c r="V1019" s="27" t="s">
        <v>811</v>
      </c>
      <c r="W1019" s="27" t="s">
        <v>811</v>
      </c>
      <c r="X1019" s="990"/>
    </row>
    <row r="1020" spans="1:24" ht="15.6">
      <c r="A1020" s="649" t="s">
        <v>1560</v>
      </c>
      <c r="B1020" s="55">
        <v>44406</v>
      </c>
      <c r="C1020" t="s">
        <v>1772</v>
      </c>
      <c r="D1020" s="50">
        <v>0.3611111111111111</v>
      </c>
      <c r="E1020" s="27" t="s">
        <v>1045</v>
      </c>
      <c r="F1020" s="27">
        <v>1</v>
      </c>
      <c r="G1020" s="27" t="s">
        <v>1651</v>
      </c>
      <c r="H1020" s="27" t="s">
        <v>1045</v>
      </c>
      <c r="I1020" s="27">
        <v>7.3</v>
      </c>
      <c r="J1020" s="54">
        <v>2.7</v>
      </c>
      <c r="K1020" s="51">
        <v>0.36986301369863017</v>
      </c>
      <c r="L1020" s="27">
        <v>6</v>
      </c>
      <c r="M1020" s="23">
        <v>20.5</v>
      </c>
      <c r="N1020" s="24">
        <v>0.4</v>
      </c>
      <c r="O1020" s="988">
        <v>4.4436926183221093E-2</v>
      </c>
      <c r="P1020" s="22">
        <v>5.17</v>
      </c>
      <c r="Q1020" s="23">
        <v>1.9</v>
      </c>
      <c r="R1020" s="68">
        <v>0.86900176310517219</v>
      </c>
      <c r="S1020" s="24">
        <v>34.617777777777775</v>
      </c>
      <c r="T1020" s="68">
        <v>21.513095238095243</v>
      </c>
      <c r="U1020" s="24">
        <v>10.529956845238093</v>
      </c>
      <c r="V1020" s="989">
        <v>0.67138096527593027</v>
      </c>
      <c r="W1020" s="24">
        <v>32.043052083333336</v>
      </c>
      <c r="X1020" s="990"/>
    </row>
    <row r="1021" spans="1:24" ht="15.6">
      <c r="A1021" s="649" t="s">
        <v>1560</v>
      </c>
      <c r="B1021" s="55">
        <v>44420</v>
      </c>
      <c r="C1021" t="s">
        <v>1772</v>
      </c>
      <c r="D1021" s="50">
        <v>0.375</v>
      </c>
      <c r="E1021" s="27" t="s">
        <v>1655</v>
      </c>
      <c r="F1021" s="27">
        <v>2</v>
      </c>
      <c r="G1021" s="27" t="s">
        <v>817</v>
      </c>
      <c r="H1021" s="27" t="s">
        <v>1045</v>
      </c>
      <c r="I1021" s="27">
        <v>7.2</v>
      </c>
      <c r="J1021" s="54">
        <v>3.4</v>
      </c>
      <c r="K1021" s="51">
        <v>0.47222222222222221</v>
      </c>
      <c r="L1021" s="27">
        <v>0.5</v>
      </c>
      <c r="M1021" s="23">
        <v>25.9</v>
      </c>
      <c r="N1021" s="24">
        <v>7.2</v>
      </c>
      <c r="O1021" s="988">
        <v>0.88590904471129372</v>
      </c>
      <c r="P1021" s="22">
        <v>5.27</v>
      </c>
      <c r="Q1021" s="23">
        <v>0.79999999999999982</v>
      </c>
      <c r="R1021" s="655">
        <v>0.45733333333333337</v>
      </c>
      <c r="S1021" s="24">
        <v>23.270260047281319</v>
      </c>
      <c r="T1021" s="68">
        <v>7.3950000000000005</v>
      </c>
      <c r="U1021" s="24">
        <v>2.5000000000000001E-2</v>
      </c>
      <c r="V1021" s="989">
        <v>0.99663072776280315</v>
      </c>
      <c r="W1021" s="24">
        <v>7.4200000000000008</v>
      </c>
      <c r="X1021" s="990"/>
    </row>
    <row r="1022" spans="1:24" ht="15.6">
      <c r="A1022" s="649" t="s">
        <v>1560</v>
      </c>
      <c r="B1022" s="55">
        <v>44420</v>
      </c>
      <c r="C1022" t="s">
        <v>1772</v>
      </c>
      <c r="D1022" s="50">
        <v>0.375</v>
      </c>
      <c r="E1022" s="27" t="s">
        <v>1655</v>
      </c>
      <c r="F1022" s="27">
        <v>2</v>
      </c>
      <c r="G1022" s="27" t="s">
        <v>817</v>
      </c>
      <c r="H1022" s="27" t="s">
        <v>1045</v>
      </c>
      <c r="I1022" s="27">
        <v>7.2</v>
      </c>
      <c r="J1022" s="54">
        <v>3.4</v>
      </c>
      <c r="K1022" s="51">
        <v>0.47222222222222221</v>
      </c>
      <c r="L1022" s="27">
        <v>2</v>
      </c>
      <c r="M1022" s="23">
        <v>25.9</v>
      </c>
      <c r="N1022" s="24">
        <v>6.75</v>
      </c>
      <c r="O1022" s="988">
        <v>0.83053972941683785</v>
      </c>
      <c r="P1022" s="27" t="s">
        <v>811</v>
      </c>
      <c r="Q1022" s="27" t="s">
        <v>811</v>
      </c>
      <c r="R1022" s="54" t="s">
        <v>811</v>
      </c>
      <c r="S1022" s="27" t="s">
        <v>811</v>
      </c>
      <c r="T1022" s="54" t="s">
        <v>811</v>
      </c>
      <c r="U1022" s="27" t="s">
        <v>811</v>
      </c>
      <c r="V1022" s="27" t="s">
        <v>811</v>
      </c>
      <c r="W1022" s="27" t="s">
        <v>811</v>
      </c>
      <c r="X1022" s="990"/>
    </row>
    <row r="1023" spans="1:24" ht="15.6">
      <c r="A1023" s="649" t="s">
        <v>1560</v>
      </c>
      <c r="B1023" s="55">
        <v>44420</v>
      </c>
      <c r="C1023" t="s">
        <v>1772</v>
      </c>
      <c r="D1023" s="50">
        <v>0.375</v>
      </c>
      <c r="E1023" s="27" t="s">
        <v>1655</v>
      </c>
      <c r="F1023" s="27">
        <v>2</v>
      </c>
      <c r="G1023" s="27" t="s">
        <v>817</v>
      </c>
      <c r="H1023" s="27" t="s">
        <v>1045</v>
      </c>
      <c r="I1023" s="27">
        <v>7.2</v>
      </c>
      <c r="J1023" s="54">
        <v>3.4</v>
      </c>
      <c r="K1023" s="51">
        <v>0.47222222222222221</v>
      </c>
      <c r="L1023" s="27">
        <v>4</v>
      </c>
      <c r="M1023" s="23">
        <v>24.9</v>
      </c>
      <c r="N1023" s="24">
        <v>5.65</v>
      </c>
      <c r="O1023" s="988">
        <v>0.68257189758504744</v>
      </c>
      <c r="P1023" s="27" t="s">
        <v>811</v>
      </c>
      <c r="Q1023" s="27" t="s">
        <v>811</v>
      </c>
      <c r="R1023" s="54" t="s">
        <v>811</v>
      </c>
      <c r="S1023" s="27" t="s">
        <v>811</v>
      </c>
      <c r="T1023" s="54" t="s">
        <v>811</v>
      </c>
      <c r="U1023" s="27" t="s">
        <v>811</v>
      </c>
      <c r="V1023" s="27" t="s">
        <v>811</v>
      </c>
      <c r="W1023" s="27" t="s">
        <v>811</v>
      </c>
      <c r="X1023" s="990"/>
    </row>
    <row r="1024" spans="1:24" ht="15.6">
      <c r="A1024" s="649" t="s">
        <v>1560</v>
      </c>
      <c r="B1024" s="55">
        <v>44420</v>
      </c>
      <c r="C1024" t="s">
        <v>1772</v>
      </c>
      <c r="D1024" s="50">
        <v>0.375</v>
      </c>
      <c r="E1024" s="27" t="s">
        <v>1655</v>
      </c>
      <c r="F1024" s="27">
        <v>2</v>
      </c>
      <c r="G1024" s="27" t="s">
        <v>817</v>
      </c>
      <c r="H1024" s="27" t="s">
        <v>1045</v>
      </c>
      <c r="I1024" s="27">
        <v>7.2</v>
      </c>
      <c r="J1024" s="54">
        <v>3.4</v>
      </c>
      <c r="K1024" s="51">
        <v>0.47222222222222221</v>
      </c>
      <c r="L1024" s="27">
        <v>6</v>
      </c>
      <c r="M1024" s="23">
        <v>21.4</v>
      </c>
      <c r="N1024" s="24">
        <v>0.4</v>
      </c>
      <c r="O1024" s="988">
        <v>4.5226287533026502E-2</v>
      </c>
      <c r="P1024" s="22">
        <v>5.4</v>
      </c>
      <c r="Q1024" s="23">
        <v>2.7</v>
      </c>
      <c r="R1024" s="655">
        <v>1.1335269266187256</v>
      </c>
      <c r="S1024" s="24">
        <v>44.389251379038598</v>
      </c>
      <c r="T1024" s="68">
        <v>34.024285714285718</v>
      </c>
      <c r="U1024" s="24">
        <v>11.861370535714292</v>
      </c>
      <c r="V1024" s="989">
        <v>0.74150156050749971</v>
      </c>
      <c r="W1024" s="24">
        <v>45.885656250000011</v>
      </c>
      <c r="X1024" s="990"/>
    </row>
    <row r="1025" spans="1:24" ht="15.6">
      <c r="A1025" s="649" t="s">
        <v>1560</v>
      </c>
      <c r="B1025" s="55">
        <v>44434</v>
      </c>
      <c r="C1025" t="s">
        <v>1772</v>
      </c>
      <c r="D1025" s="50">
        <v>0.33333333333333331</v>
      </c>
      <c r="E1025" s="27" t="s">
        <v>1759</v>
      </c>
      <c r="F1025" s="27">
        <v>1</v>
      </c>
      <c r="G1025" s="27" t="s">
        <v>1656</v>
      </c>
      <c r="H1025" s="27" t="s">
        <v>1112</v>
      </c>
      <c r="I1025" s="27">
        <v>7.3</v>
      </c>
      <c r="J1025" s="54">
        <v>4.5999999999999996</v>
      </c>
      <c r="K1025" s="51">
        <v>0.63013698630136983</v>
      </c>
      <c r="L1025" s="27">
        <v>0.5</v>
      </c>
      <c r="M1025" s="23">
        <v>27.2</v>
      </c>
      <c r="N1025" s="24">
        <v>6.75</v>
      </c>
      <c r="O1025" s="988">
        <v>0.85024412105707781</v>
      </c>
      <c r="P1025" s="22">
        <v>5.18</v>
      </c>
      <c r="Q1025" s="23">
        <v>0.9</v>
      </c>
      <c r="R1025" s="655">
        <v>0.58800000000000019</v>
      </c>
      <c r="S1025" s="24">
        <v>33.041733648542149</v>
      </c>
      <c r="T1025" s="68">
        <v>3.7642857142857151</v>
      </c>
      <c r="U1025" s="24">
        <v>2.5000000000000001E-2</v>
      </c>
      <c r="V1025" s="989">
        <v>0.99340245051837894</v>
      </c>
      <c r="W1025" s="24">
        <v>3.789285714285715</v>
      </c>
      <c r="X1025" s="990"/>
    </row>
    <row r="1026" spans="1:24" ht="15.6">
      <c r="A1026" s="649" t="s">
        <v>1560</v>
      </c>
      <c r="B1026" s="55">
        <v>44434</v>
      </c>
      <c r="C1026" t="s">
        <v>1772</v>
      </c>
      <c r="D1026" s="50">
        <v>0.33333333333333331</v>
      </c>
      <c r="E1026" s="27" t="s">
        <v>1759</v>
      </c>
      <c r="F1026" s="27">
        <v>1</v>
      </c>
      <c r="G1026" s="27" t="s">
        <v>1656</v>
      </c>
      <c r="H1026" s="27" t="s">
        <v>1112</v>
      </c>
      <c r="I1026" s="27">
        <v>7.3</v>
      </c>
      <c r="J1026" s="54">
        <v>4.5999999999999996</v>
      </c>
      <c r="K1026" s="51">
        <v>0.63013698630136983</v>
      </c>
      <c r="L1026" s="27">
        <v>1</v>
      </c>
      <c r="M1026" s="23">
        <v>27.2</v>
      </c>
      <c r="N1026" s="24">
        <v>6.45</v>
      </c>
      <c r="O1026" s="988">
        <v>0.81245549345454104</v>
      </c>
      <c r="P1026" s="27" t="s">
        <v>811</v>
      </c>
      <c r="Q1026" s="27" t="s">
        <v>811</v>
      </c>
      <c r="R1026" s="54" t="s">
        <v>811</v>
      </c>
      <c r="S1026" s="27" t="s">
        <v>811</v>
      </c>
      <c r="T1026" s="54" t="s">
        <v>811</v>
      </c>
      <c r="U1026" s="27" t="s">
        <v>811</v>
      </c>
      <c r="V1026" s="27" t="s">
        <v>811</v>
      </c>
      <c r="W1026" s="27" t="s">
        <v>811</v>
      </c>
      <c r="X1026" s="990"/>
    </row>
    <row r="1027" spans="1:24" ht="15.6">
      <c r="A1027" s="649" t="s">
        <v>1560</v>
      </c>
      <c r="B1027" s="55">
        <v>44434</v>
      </c>
      <c r="C1027" t="s">
        <v>1772</v>
      </c>
      <c r="D1027" s="50">
        <v>0.33333333333333331</v>
      </c>
      <c r="E1027" s="27" t="s">
        <v>1759</v>
      </c>
      <c r="F1027" s="27">
        <v>1</v>
      </c>
      <c r="G1027" s="27" t="s">
        <v>1656</v>
      </c>
      <c r="H1027" s="27" t="s">
        <v>1112</v>
      </c>
      <c r="I1027" s="27">
        <v>7.3</v>
      </c>
      <c r="J1027" s="54">
        <v>4.5999999999999996</v>
      </c>
      <c r="K1027" s="51">
        <v>0.63013698630136983</v>
      </c>
      <c r="L1027" s="27">
        <v>2</v>
      </c>
      <c r="M1027" s="23">
        <v>27.1</v>
      </c>
      <c r="N1027" s="24">
        <v>6.8</v>
      </c>
      <c r="O1027" s="988">
        <v>0.85501094829626201</v>
      </c>
      <c r="P1027" s="27" t="s">
        <v>811</v>
      </c>
      <c r="Q1027" s="27" t="s">
        <v>811</v>
      </c>
      <c r="R1027" s="54" t="s">
        <v>811</v>
      </c>
      <c r="S1027" s="27" t="s">
        <v>811</v>
      </c>
      <c r="T1027" s="54" t="s">
        <v>811</v>
      </c>
      <c r="U1027" s="27" t="s">
        <v>811</v>
      </c>
      <c r="V1027" s="27" t="s">
        <v>811</v>
      </c>
      <c r="W1027" s="27" t="s">
        <v>811</v>
      </c>
      <c r="X1027" s="990"/>
    </row>
    <row r="1028" spans="1:24" ht="15.6">
      <c r="A1028" s="649" t="s">
        <v>1560</v>
      </c>
      <c r="B1028" s="55">
        <v>44434</v>
      </c>
      <c r="C1028" t="s">
        <v>1772</v>
      </c>
      <c r="D1028" s="50">
        <v>0.33333333333333331</v>
      </c>
      <c r="E1028" s="27" t="s">
        <v>1759</v>
      </c>
      <c r="F1028" s="27">
        <v>1</v>
      </c>
      <c r="G1028" s="27" t="s">
        <v>1656</v>
      </c>
      <c r="H1028" s="27" t="s">
        <v>1112</v>
      </c>
      <c r="I1028" s="27">
        <v>7.3</v>
      </c>
      <c r="J1028" s="54">
        <v>4.5999999999999996</v>
      </c>
      <c r="K1028" s="51">
        <v>0.63013698630136983</v>
      </c>
      <c r="L1028" s="27">
        <v>3</v>
      </c>
      <c r="M1028" s="23">
        <v>26.9</v>
      </c>
      <c r="N1028" s="24">
        <v>6.85</v>
      </c>
      <c r="O1028" s="988">
        <v>0.8582149361317265</v>
      </c>
      <c r="P1028" s="27" t="s">
        <v>811</v>
      </c>
      <c r="Q1028" s="27" t="s">
        <v>811</v>
      </c>
      <c r="R1028" s="54" t="s">
        <v>811</v>
      </c>
      <c r="S1028" s="27" t="s">
        <v>811</v>
      </c>
      <c r="T1028" s="54" t="s">
        <v>811</v>
      </c>
      <c r="U1028" s="27" t="s">
        <v>811</v>
      </c>
      <c r="V1028" s="27" t="s">
        <v>811</v>
      </c>
      <c r="W1028" s="27" t="s">
        <v>811</v>
      </c>
      <c r="X1028" s="990"/>
    </row>
    <row r="1029" spans="1:24" ht="15.6">
      <c r="A1029" s="649" t="s">
        <v>1560</v>
      </c>
      <c r="B1029" s="55">
        <v>44434</v>
      </c>
      <c r="C1029" t="s">
        <v>1772</v>
      </c>
      <c r="D1029" s="50">
        <v>0.33333333333333331</v>
      </c>
      <c r="E1029" s="27" t="s">
        <v>1759</v>
      </c>
      <c r="F1029" s="27">
        <v>1</v>
      </c>
      <c r="G1029" s="27" t="s">
        <v>1656</v>
      </c>
      <c r="H1029" s="27" t="s">
        <v>1112</v>
      </c>
      <c r="I1029" s="27">
        <v>7.3</v>
      </c>
      <c r="J1029" s="54">
        <v>4.5999999999999996</v>
      </c>
      <c r="K1029" s="51">
        <v>0.63013698630136983</v>
      </c>
      <c r="L1029" s="27">
        <v>4</v>
      </c>
      <c r="M1029" s="23">
        <v>26.6</v>
      </c>
      <c r="N1029" s="24">
        <v>5.9</v>
      </c>
      <c r="O1029" s="988">
        <v>0.73521418867404897</v>
      </c>
      <c r="P1029" s="27" t="s">
        <v>811</v>
      </c>
      <c r="Q1029" s="27" t="s">
        <v>811</v>
      </c>
      <c r="R1029" s="54" t="s">
        <v>811</v>
      </c>
      <c r="S1029" s="27" t="s">
        <v>811</v>
      </c>
      <c r="T1029" s="54" t="s">
        <v>811</v>
      </c>
      <c r="U1029" s="27" t="s">
        <v>811</v>
      </c>
      <c r="V1029" s="27" t="s">
        <v>811</v>
      </c>
      <c r="W1029" s="27" t="s">
        <v>811</v>
      </c>
      <c r="X1029" s="990"/>
    </row>
    <row r="1030" spans="1:24" ht="15.6">
      <c r="A1030" s="649" t="s">
        <v>1560</v>
      </c>
      <c r="B1030" s="55">
        <v>44434</v>
      </c>
      <c r="C1030" t="s">
        <v>1772</v>
      </c>
      <c r="D1030" s="50">
        <v>0.33333333333333331</v>
      </c>
      <c r="E1030" s="27" t="s">
        <v>1759</v>
      </c>
      <c r="F1030" s="27">
        <v>1</v>
      </c>
      <c r="G1030" s="27" t="s">
        <v>1656</v>
      </c>
      <c r="H1030" s="27" t="s">
        <v>1112</v>
      </c>
      <c r="I1030" s="27">
        <v>7.3</v>
      </c>
      <c r="J1030" s="54">
        <v>4.5999999999999996</v>
      </c>
      <c r="K1030" s="51">
        <v>0.63013698630136983</v>
      </c>
      <c r="L1030" s="27">
        <v>5</v>
      </c>
      <c r="M1030" s="23">
        <v>25.3</v>
      </c>
      <c r="N1030" s="24">
        <v>1.35</v>
      </c>
      <c r="O1030" s="988">
        <v>0.16429700728271737</v>
      </c>
      <c r="P1030" s="27" t="s">
        <v>811</v>
      </c>
      <c r="Q1030" s="27" t="s">
        <v>811</v>
      </c>
      <c r="R1030" s="54" t="s">
        <v>811</v>
      </c>
      <c r="S1030" s="27" t="s">
        <v>811</v>
      </c>
      <c r="T1030" s="54" t="s">
        <v>811</v>
      </c>
      <c r="U1030" s="27" t="s">
        <v>811</v>
      </c>
      <c r="V1030" s="27" t="s">
        <v>811</v>
      </c>
      <c r="W1030" s="27" t="s">
        <v>811</v>
      </c>
      <c r="X1030" s="990"/>
    </row>
    <row r="1031" spans="1:24" ht="15.6">
      <c r="A1031" s="649" t="s">
        <v>1560</v>
      </c>
      <c r="B1031" s="55">
        <v>44434</v>
      </c>
      <c r="C1031" t="s">
        <v>1772</v>
      </c>
      <c r="D1031" s="50">
        <v>0.33333333333333331</v>
      </c>
      <c r="E1031" s="27" t="s">
        <v>1759</v>
      </c>
      <c r="F1031" s="27">
        <v>1</v>
      </c>
      <c r="G1031" s="27" t="s">
        <v>1656</v>
      </c>
      <c r="H1031" s="27" t="s">
        <v>1112</v>
      </c>
      <c r="I1031" s="27">
        <v>7.3</v>
      </c>
      <c r="J1031" s="54">
        <v>4.5999999999999996</v>
      </c>
      <c r="K1031" s="51">
        <v>0.63013698630136983</v>
      </c>
      <c r="L1031" s="27">
        <v>6</v>
      </c>
      <c r="M1031" s="23">
        <v>21.7</v>
      </c>
      <c r="N1031" s="24">
        <v>0.2</v>
      </c>
      <c r="O1031" s="988">
        <v>2.2745019396837172E-2</v>
      </c>
      <c r="P1031" s="22">
        <v>5.24</v>
      </c>
      <c r="Q1031" s="23">
        <v>2.5</v>
      </c>
      <c r="R1031" s="655">
        <v>0.26133333333333342</v>
      </c>
      <c r="S1031" s="24">
        <v>33.041733648542149</v>
      </c>
      <c r="T1031" s="68">
        <v>10.535952380952383</v>
      </c>
      <c r="U1031" s="24">
        <v>3.3170997023809496</v>
      </c>
      <c r="V1031" s="989">
        <v>0.7605509831027224</v>
      </c>
      <c r="W1031" s="24">
        <v>13.853052083333331</v>
      </c>
      <c r="X1031" s="990"/>
    </row>
    <row r="1032" spans="1:24" ht="15.6">
      <c r="A1032" s="649" t="s">
        <v>1560</v>
      </c>
      <c r="B1032" s="55">
        <v>44434</v>
      </c>
      <c r="C1032" t="s">
        <v>1772</v>
      </c>
      <c r="D1032" s="50">
        <v>0.33333333333333331</v>
      </c>
      <c r="E1032" s="27" t="s">
        <v>1759</v>
      </c>
      <c r="F1032" s="27">
        <v>1</v>
      </c>
      <c r="G1032" s="27" t="s">
        <v>1656</v>
      </c>
      <c r="H1032" s="27" t="s">
        <v>1112</v>
      </c>
      <c r="I1032" s="27">
        <v>7.3</v>
      </c>
      <c r="J1032" s="54">
        <v>4.5999999999999996</v>
      </c>
      <c r="K1032" s="51">
        <v>0.63013698630136983</v>
      </c>
      <c r="L1032" s="27">
        <v>7</v>
      </c>
      <c r="M1032" s="23">
        <v>18.3</v>
      </c>
      <c r="N1032" s="24">
        <v>0.04</v>
      </c>
      <c r="O1032" s="988">
        <v>4.2519195480136048E-3</v>
      </c>
      <c r="P1032" s="27" t="s">
        <v>811</v>
      </c>
      <c r="Q1032" s="27" t="s">
        <v>811</v>
      </c>
      <c r="R1032" s="54" t="s">
        <v>811</v>
      </c>
      <c r="S1032" s="27" t="s">
        <v>811</v>
      </c>
      <c r="T1032" s="54" t="s">
        <v>811</v>
      </c>
      <c r="U1032" s="27" t="s">
        <v>811</v>
      </c>
      <c r="V1032" s="27" t="s">
        <v>811</v>
      </c>
      <c r="W1032" s="27" t="s">
        <v>811</v>
      </c>
      <c r="X1032" s="990"/>
    </row>
    <row r="1033" spans="1:24" ht="15.6">
      <c r="A1033" s="649" t="s">
        <v>1560</v>
      </c>
      <c r="B1033" s="55">
        <v>44446</v>
      </c>
      <c r="C1033" t="s">
        <v>1773</v>
      </c>
      <c r="D1033" s="50">
        <v>0.34375</v>
      </c>
      <c r="E1033" s="27" t="s">
        <v>1045</v>
      </c>
      <c r="F1033" s="27">
        <v>2</v>
      </c>
      <c r="G1033" s="27" t="s">
        <v>1651</v>
      </c>
      <c r="H1033" s="27" t="s">
        <v>815</v>
      </c>
      <c r="I1033" s="27">
        <v>7.1</v>
      </c>
      <c r="J1033" s="54">
        <v>4</v>
      </c>
      <c r="K1033" s="51">
        <v>0.56338028169014087</v>
      </c>
      <c r="L1033" s="27">
        <v>0.5</v>
      </c>
      <c r="M1033" s="23">
        <v>23.5</v>
      </c>
      <c r="N1033" s="24">
        <v>6.9</v>
      </c>
      <c r="O1033" s="988">
        <v>0.81211798825597947</v>
      </c>
      <c r="P1033" s="27" t="s">
        <v>811</v>
      </c>
      <c r="Q1033" s="27" t="s">
        <v>811</v>
      </c>
      <c r="R1033" s="54" t="s">
        <v>811</v>
      </c>
      <c r="S1033" s="27" t="s">
        <v>811</v>
      </c>
      <c r="T1033" s="54" t="s">
        <v>811</v>
      </c>
      <c r="U1033" s="27" t="s">
        <v>811</v>
      </c>
      <c r="V1033" s="27" t="s">
        <v>811</v>
      </c>
      <c r="W1033" s="27" t="s">
        <v>811</v>
      </c>
      <c r="X1033" s="990"/>
    </row>
    <row r="1034" spans="1:24" ht="15.6">
      <c r="A1034" s="649" t="s">
        <v>1560</v>
      </c>
      <c r="B1034" s="55">
        <v>44446</v>
      </c>
      <c r="C1034" t="s">
        <v>1773</v>
      </c>
      <c r="D1034" s="50">
        <v>0.34375</v>
      </c>
      <c r="E1034" s="27" t="s">
        <v>1045</v>
      </c>
      <c r="F1034" s="27">
        <v>2</v>
      </c>
      <c r="G1034" s="27" t="s">
        <v>1651</v>
      </c>
      <c r="H1034" s="27" t="s">
        <v>815</v>
      </c>
      <c r="I1034" s="27">
        <v>7.1</v>
      </c>
      <c r="J1034" s="54">
        <v>4</v>
      </c>
      <c r="K1034" s="51">
        <v>0.56338028169014087</v>
      </c>
      <c r="L1034" s="27">
        <v>2</v>
      </c>
      <c r="M1034" s="23">
        <v>23.5</v>
      </c>
      <c r="N1034" s="24">
        <v>6.95</v>
      </c>
      <c r="O1034" s="988">
        <v>0.81800290121435615</v>
      </c>
      <c r="P1034" s="27" t="s">
        <v>811</v>
      </c>
      <c r="Q1034" s="27" t="s">
        <v>811</v>
      </c>
      <c r="R1034" s="54" t="s">
        <v>811</v>
      </c>
      <c r="S1034" s="27" t="s">
        <v>811</v>
      </c>
      <c r="T1034" s="54" t="s">
        <v>811</v>
      </c>
      <c r="U1034" s="27" t="s">
        <v>811</v>
      </c>
      <c r="V1034" s="27" t="s">
        <v>811</v>
      </c>
      <c r="W1034" s="27" t="s">
        <v>811</v>
      </c>
      <c r="X1034" s="990"/>
    </row>
    <row r="1035" spans="1:24" ht="15.6">
      <c r="A1035" s="649" t="s">
        <v>1560</v>
      </c>
      <c r="B1035" s="55">
        <v>44446</v>
      </c>
      <c r="C1035" t="s">
        <v>1773</v>
      </c>
      <c r="D1035" s="50">
        <v>0.34375</v>
      </c>
      <c r="E1035" s="27" t="s">
        <v>1045</v>
      </c>
      <c r="F1035" s="27">
        <v>2</v>
      </c>
      <c r="G1035" s="27" t="s">
        <v>1651</v>
      </c>
      <c r="H1035" s="27" t="s">
        <v>815</v>
      </c>
      <c r="I1035" s="27">
        <v>7.1</v>
      </c>
      <c r="J1035" s="54">
        <v>4</v>
      </c>
      <c r="K1035" s="51">
        <v>0.56338028169014087</v>
      </c>
      <c r="L1035" s="27">
        <v>4</v>
      </c>
      <c r="M1035" s="23">
        <v>23.5</v>
      </c>
      <c r="N1035" s="24">
        <v>6.4</v>
      </c>
      <c r="O1035" s="988">
        <v>0.75326885867221294</v>
      </c>
      <c r="P1035" s="27" t="s">
        <v>811</v>
      </c>
      <c r="Q1035" s="27" t="s">
        <v>811</v>
      </c>
      <c r="R1035" s="54" t="s">
        <v>811</v>
      </c>
      <c r="S1035" s="27" t="s">
        <v>811</v>
      </c>
      <c r="T1035" s="54" t="s">
        <v>811</v>
      </c>
      <c r="U1035" s="27" t="s">
        <v>811</v>
      </c>
      <c r="V1035" s="27" t="s">
        <v>811</v>
      </c>
      <c r="W1035" s="27" t="s">
        <v>811</v>
      </c>
      <c r="X1035" s="990"/>
    </row>
    <row r="1036" spans="1:24" ht="15.6">
      <c r="A1036" s="649" t="s">
        <v>1560</v>
      </c>
      <c r="B1036" s="55">
        <v>44446</v>
      </c>
      <c r="C1036" t="s">
        <v>1773</v>
      </c>
      <c r="D1036" s="50">
        <v>0.34375</v>
      </c>
      <c r="E1036" s="27" t="s">
        <v>1045</v>
      </c>
      <c r="F1036" s="27">
        <v>2</v>
      </c>
      <c r="G1036" s="27" t="s">
        <v>1651</v>
      </c>
      <c r="H1036" s="27" t="s">
        <v>815</v>
      </c>
      <c r="I1036" s="27">
        <v>7.1</v>
      </c>
      <c r="J1036" s="54">
        <v>4</v>
      </c>
      <c r="K1036" s="51">
        <v>0.56338028169014087</v>
      </c>
      <c r="L1036" s="27">
        <v>6</v>
      </c>
      <c r="M1036" s="23">
        <v>23.1</v>
      </c>
      <c r="N1036" s="24">
        <v>5.5</v>
      </c>
      <c r="O1036" s="988">
        <v>0.64247037859108269</v>
      </c>
      <c r="P1036" s="27" t="s">
        <v>811</v>
      </c>
      <c r="Q1036" s="27" t="s">
        <v>811</v>
      </c>
      <c r="R1036" s="54" t="s">
        <v>811</v>
      </c>
      <c r="S1036" s="27" t="s">
        <v>811</v>
      </c>
      <c r="T1036" s="54" t="s">
        <v>811</v>
      </c>
      <c r="U1036" s="27" t="s">
        <v>811</v>
      </c>
      <c r="V1036" s="27" t="s">
        <v>811</v>
      </c>
      <c r="W1036" s="27" t="s">
        <v>811</v>
      </c>
      <c r="X1036" s="990"/>
    </row>
    <row r="1037" spans="1:24" ht="15.6">
      <c r="A1037" s="649" t="s">
        <v>1560</v>
      </c>
      <c r="B1037" s="55">
        <v>44446</v>
      </c>
      <c r="C1037" t="s">
        <v>1773</v>
      </c>
      <c r="D1037" s="50">
        <v>0.34375</v>
      </c>
      <c r="E1037" s="27" t="s">
        <v>1045</v>
      </c>
      <c r="F1037" s="27">
        <v>2</v>
      </c>
      <c r="G1037" s="27" t="s">
        <v>1651</v>
      </c>
      <c r="H1037" s="27" t="s">
        <v>815</v>
      </c>
      <c r="I1037" s="27">
        <v>7.1</v>
      </c>
      <c r="J1037" s="54">
        <v>4</v>
      </c>
      <c r="K1037" s="51">
        <v>0.56338028169014087</v>
      </c>
      <c r="L1037" s="27">
        <v>7</v>
      </c>
      <c r="M1037" s="23">
        <v>19</v>
      </c>
      <c r="N1037" s="24">
        <v>0.05</v>
      </c>
      <c r="O1037" s="988">
        <v>5.3909461359090789E-3</v>
      </c>
      <c r="P1037" s="27" t="s">
        <v>811</v>
      </c>
      <c r="Q1037" s="27" t="s">
        <v>811</v>
      </c>
      <c r="R1037" s="54" t="s">
        <v>811</v>
      </c>
      <c r="S1037" s="27" t="s">
        <v>811</v>
      </c>
      <c r="T1037" s="54" t="s">
        <v>811</v>
      </c>
      <c r="U1037" s="27" t="s">
        <v>811</v>
      </c>
      <c r="V1037" s="27" t="s">
        <v>811</v>
      </c>
      <c r="W1037" s="27" t="s">
        <v>811</v>
      </c>
      <c r="X1037" s="990"/>
    </row>
    <row r="1038" spans="1:24" ht="15.6"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55"/>
    </row>
  </sheetData>
  <autoFilter ref="A13:V228" xr:uid="{00000000-0009-0000-0000-000007000000}"/>
  <mergeCells count="4">
    <mergeCell ref="C230:D230"/>
    <mergeCell ref="D406:E406"/>
    <mergeCell ref="C606:D606"/>
    <mergeCell ref="C1:D1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5E5AB-48AD-4AB7-8EE0-0DCF2DBDE545}">
  <dimension ref="A1:AP796"/>
  <sheetViews>
    <sheetView zoomScaleNormal="100" workbookViewId="0">
      <selection activeCell="F3" sqref="F3"/>
    </sheetView>
  </sheetViews>
  <sheetFormatPr defaultColWidth="11" defaultRowHeight="15.6"/>
  <cols>
    <col min="1" max="2" width="25" customWidth="1"/>
    <col min="3" max="4" width="9"/>
    <col min="5" max="5" width="14" customWidth="1"/>
    <col min="6" max="6" width="9"/>
    <col min="7" max="7" width="9" style="594"/>
    <col min="8" max="8" width="9"/>
    <col min="9" max="9" width="12.5" customWidth="1"/>
    <col min="10" max="10" width="9" style="594"/>
    <col min="11" max="11" width="9"/>
    <col min="12" max="12" width="9" style="594"/>
    <col min="13" max="13" width="9"/>
    <col min="14" max="14" width="9" style="594"/>
    <col min="15" max="15" width="9"/>
    <col min="16" max="18" width="9" style="594"/>
    <col min="19" max="19" width="18.796875" style="594" customWidth="1"/>
    <col min="20" max="20" width="24.19921875" style="594" customWidth="1"/>
  </cols>
  <sheetData>
    <row r="1" spans="1:30">
      <c r="A1" t="s">
        <v>1805</v>
      </c>
      <c r="G1" s="1776" t="s">
        <v>1270</v>
      </c>
      <c r="H1" s="1776"/>
      <c r="I1" s="1776"/>
      <c r="J1" s="1776"/>
      <c r="K1" s="2020"/>
      <c r="L1" s="1776" t="s">
        <v>1271</v>
      </c>
      <c r="M1" s="2020"/>
      <c r="N1" s="1776"/>
    </row>
    <row r="2" spans="1:30">
      <c r="A2" s="91" t="s">
        <v>1806</v>
      </c>
    </row>
    <row r="4" spans="1:30" s="1661" customFormat="1">
      <c r="A4" s="2136" t="s">
        <v>1808</v>
      </c>
      <c r="G4" s="2137"/>
      <c r="J4" s="2137"/>
      <c r="L4" s="2137"/>
      <c r="N4" s="2137"/>
      <c r="P4" s="2137"/>
      <c r="Q4" s="2137"/>
      <c r="R4" s="2137"/>
      <c r="S4" s="2137"/>
      <c r="T4" s="2137"/>
    </row>
    <row r="5" spans="1:30">
      <c r="A5" s="483"/>
      <c r="C5" s="69"/>
      <c r="D5" s="18"/>
      <c r="E5" s="1446" t="s">
        <v>1533</v>
      </c>
      <c r="F5" s="1447" t="s">
        <v>1221</v>
      </c>
      <c r="G5" s="1448" t="s">
        <v>1534</v>
      </c>
      <c r="H5" s="28" t="s">
        <v>705</v>
      </c>
      <c r="I5" s="1672"/>
      <c r="J5" s="1449" t="s">
        <v>1535</v>
      </c>
      <c r="Q5" s="1159"/>
      <c r="T5" s="1116"/>
    </row>
    <row r="6" spans="1:30" ht="43.2">
      <c r="A6" s="1104" t="s">
        <v>1536</v>
      </c>
      <c r="B6" s="451" t="s">
        <v>20</v>
      </c>
      <c r="C6" s="1426" t="s">
        <v>701</v>
      </c>
      <c r="D6" s="1427" t="s">
        <v>786</v>
      </c>
      <c r="E6" s="1427" t="s">
        <v>1537</v>
      </c>
      <c r="F6" s="1428" t="s">
        <v>1538</v>
      </c>
      <c r="G6" s="1429" t="s">
        <v>1537</v>
      </c>
      <c r="H6" s="1430" t="s">
        <v>1539</v>
      </c>
      <c r="I6" s="1431" t="s">
        <v>810</v>
      </c>
      <c r="J6" s="1432" t="s">
        <v>1540</v>
      </c>
      <c r="K6" s="1433" t="s">
        <v>1274</v>
      </c>
      <c r="L6" s="1433" t="s">
        <v>1275</v>
      </c>
      <c r="M6" s="1433" t="s">
        <v>1276</v>
      </c>
      <c r="N6" s="1433" t="s">
        <v>1277</v>
      </c>
      <c r="O6" s="1433" t="s">
        <v>1278</v>
      </c>
      <c r="P6" s="1433" t="s">
        <v>1279</v>
      </c>
      <c r="Q6" s="1525" t="s">
        <v>795</v>
      </c>
      <c r="R6" s="1523" t="s">
        <v>796</v>
      </c>
      <c r="S6" s="1434" t="s">
        <v>797</v>
      </c>
      <c r="T6" s="1435" t="s">
        <v>798</v>
      </c>
    </row>
    <row r="7" spans="1:30">
      <c r="A7" s="1105" t="s">
        <v>422</v>
      </c>
      <c r="B7" s="355" t="s">
        <v>423</v>
      </c>
      <c r="C7" s="355" t="s">
        <v>1808</v>
      </c>
      <c r="D7" s="356">
        <v>42643</v>
      </c>
      <c r="E7" s="355">
        <v>17.8</v>
      </c>
      <c r="F7" s="355">
        <v>0.5</v>
      </c>
      <c r="G7" s="355">
        <v>4.3499999999999996</v>
      </c>
      <c r="H7" s="90">
        <v>1.105113842304333</v>
      </c>
      <c r="I7" s="91"/>
      <c r="J7" s="1436">
        <v>3.1834810126582278</v>
      </c>
      <c r="K7" s="91"/>
      <c r="L7" s="1161"/>
      <c r="M7" s="91"/>
      <c r="N7" s="1161"/>
      <c r="O7" s="91"/>
      <c r="P7" s="1161"/>
      <c r="Q7" s="1162"/>
      <c r="T7" s="1116"/>
    </row>
    <row r="8" spans="1:30" s="451" customFormat="1">
      <c r="A8" s="1129" t="s">
        <v>422</v>
      </c>
      <c r="B8" s="469" t="s">
        <v>423</v>
      </c>
      <c r="C8" s="469" t="s">
        <v>1808</v>
      </c>
      <c r="D8" s="1130">
        <v>42643</v>
      </c>
      <c r="E8" s="469"/>
      <c r="F8" s="469">
        <v>3</v>
      </c>
      <c r="G8" s="1160"/>
      <c r="H8" s="472">
        <v>1.2390670353109188</v>
      </c>
      <c r="I8" s="470"/>
      <c r="J8" s="1437">
        <v>4.3277215189873424</v>
      </c>
      <c r="K8" s="470"/>
      <c r="L8" s="1163"/>
      <c r="M8" s="470"/>
      <c r="N8" s="1163"/>
      <c r="O8" s="470"/>
      <c r="P8" s="1163"/>
      <c r="Q8" s="1164"/>
      <c r="R8" s="1373"/>
      <c r="S8" s="1373"/>
      <c r="T8" s="1685"/>
    </row>
    <row r="9" spans="1:30">
      <c r="A9" s="1105" t="s">
        <v>422</v>
      </c>
      <c r="B9" s="355" t="s">
        <v>423</v>
      </c>
      <c r="C9" s="355" t="s">
        <v>1808</v>
      </c>
      <c r="D9" s="356">
        <v>43006</v>
      </c>
      <c r="E9" s="355">
        <v>18.7</v>
      </c>
      <c r="F9" s="355">
        <v>0.5</v>
      </c>
      <c r="G9" s="1612">
        <v>2.6</v>
      </c>
      <c r="H9" s="90">
        <v>3.1834810126582278</v>
      </c>
      <c r="I9" s="1161">
        <f>IF(AND(H9&gt;0),  H9*30.974," ")</f>
        <v>98.605140886075944</v>
      </c>
      <c r="J9" s="1695">
        <v>0.38692950164271867</v>
      </c>
      <c r="K9" s="91"/>
      <c r="L9" s="1161"/>
      <c r="M9" s="91"/>
      <c r="N9" s="1161"/>
      <c r="O9" s="91"/>
      <c r="P9" s="1161"/>
      <c r="Q9" s="1162"/>
      <c r="T9" s="1116"/>
    </row>
    <row r="10" spans="1:30" ht="46.8">
      <c r="A10" s="1696" t="s">
        <v>804</v>
      </c>
      <c r="B10" s="1612" t="s">
        <v>20</v>
      </c>
      <c r="C10" s="1612" t="s">
        <v>701</v>
      </c>
      <c r="D10" s="1612" t="s">
        <v>846</v>
      </c>
      <c r="E10" s="1697" t="s">
        <v>786</v>
      </c>
      <c r="F10" s="1698" t="s">
        <v>806</v>
      </c>
      <c r="G10" s="1698" t="s">
        <v>807</v>
      </c>
      <c r="H10" s="90" t="s">
        <v>809</v>
      </c>
      <c r="I10" s="1484" t="s">
        <v>810</v>
      </c>
      <c r="J10" s="1121" t="s">
        <v>808</v>
      </c>
      <c r="K10" s="91"/>
      <c r="L10" s="1161"/>
      <c r="M10" s="91"/>
      <c r="N10" s="1161"/>
      <c r="O10" s="91"/>
      <c r="P10" s="1161"/>
      <c r="Q10" s="1162"/>
      <c r="T10" s="1116"/>
    </row>
    <row r="11" spans="1:30" s="571" customFormat="1">
      <c r="A11" s="1105">
        <v>681</v>
      </c>
      <c r="B11" s="355" t="s">
        <v>1446</v>
      </c>
      <c r="C11" s="355" t="s">
        <v>1808</v>
      </c>
      <c r="D11" s="355">
        <v>0.5</v>
      </c>
      <c r="E11" s="356">
        <v>43006</v>
      </c>
      <c r="F11" s="355">
        <v>18.7</v>
      </c>
      <c r="G11" s="1612">
        <v>2.6</v>
      </c>
      <c r="H11" s="88">
        <v>0.38692950164271867</v>
      </c>
      <c r="I11" s="1161">
        <f>IF(AND(H11&gt;0),  H11*30.974," ")</f>
        <v>11.984754383881569</v>
      </c>
      <c r="J11" s="1699">
        <v>3.1834810126582278</v>
      </c>
      <c r="K11" s="91"/>
      <c r="L11" s="1161"/>
      <c r="M11" s="91"/>
      <c r="N11" s="1161"/>
      <c r="O11" s="91"/>
      <c r="P11" s="1161"/>
      <c r="Q11" s="1162"/>
      <c r="R11" s="594"/>
      <c r="S11" s="594"/>
      <c r="T11" s="1116"/>
      <c r="AD11" s="1098"/>
    </row>
    <row r="12" spans="1:30" s="571" customFormat="1">
      <c r="A12" s="1105">
        <v>684</v>
      </c>
      <c r="B12" s="355" t="s">
        <v>1446</v>
      </c>
      <c r="C12" s="355" t="s">
        <v>1808</v>
      </c>
      <c r="D12" s="355">
        <v>3</v>
      </c>
      <c r="E12" s="356">
        <v>43006</v>
      </c>
      <c r="F12" s="355">
        <v>18.7</v>
      </c>
      <c r="G12" s="1612">
        <v>2.6</v>
      </c>
      <c r="H12" s="88">
        <v>0.45728032012321301</v>
      </c>
      <c r="I12" s="1161">
        <f>IF(AND(H12&gt;0),  H12*30.974," ")</f>
        <v>14.163800635496401</v>
      </c>
      <c r="J12" s="1699">
        <v>4.3277215189873424</v>
      </c>
      <c r="K12" s="91"/>
      <c r="L12" s="1161"/>
      <c r="M12" s="91"/>
      <c r="N12" s="1161"/>
      <c r="O12" s="91"/>
      <c r="P12" s="1161"/>
      <c r="Q12" s="1162"/>
      <c r="R12" s="594"/>
      <c r="S12" s="594"/>
      <c r="T12" s="1116"/>
    </row>
    <row r="13" spans="1:30" s="571" customFormat="1">
      <c r="A13" s="1105">
        <v>690</v>
      </c>
      <c r="B13" s="355" t="s">
        <v>1446</v>
      </c>
      <c r="C13" s="355" t="s">
        <v>1808</v>
      </c>
      <c r="D13" s="355">
        <v>9</v>
      </c>
      <c r="E13" s="356">
        <v>43006</v>
      </c>
      <c r="F13" s="355">
        <v>18.7</v>
      </c>
      <c r="G13" s="1612">
        <v>2.6</v>
      </c>
      <c r="H13" s="88">
        <v>0.45728032012321301</v>
      </c>
      <c r="I13" s="1161">
        <f>IF(AND(H13&gt;0),  H13*30.974," ")</f>
        <v>14.163800635496401</v>
      </c>
      <c r="J13" s="1699">
        <v>3.5006962025316462</v>
      </c>
      <c r="K13" s="91"/>
      <c r="L13" s="1161"/>
      <c r="M13" s="91"/>
      <c r="N13" s="1161"/>
      <c r="O13" s="91"/>
      <c r="P13" s="1161"/>
      <c r="Q13" s="1162"/>
      <c r="R13" s="594"/>
      <c r="S13" s="594"/>
      <c r="T13" s="1116"/>
    </row>
    <row r="14" spans="1:30" s="571" customFormat="1">
      <c r="A14" s="1129">
        <v>695</v>
      </c>
      <c r="B14" s="469" t="s">
        <v>1446</v>
      </c>
      <c r="C14" s="469" t="s">
        <v>1808</v>
      </c>
      <c r="D14" s="469">
        <v>17</v>
      </c>
      <c r="E14" s="1130">
        <v>43006</v>
      </c>
      <c r="F14" s="469">
        <v>18.7</v>
      </c>
      <c r="G14" s="1160">
        <v>2.6</v>
      </c>
      <c r="H14" s="498">
        <v>3.0685290239480847</v>
      </c>
      <c r="I14" s="1163">
        <f>IF(AND(H14&gt;0),  H14*30.974," ")</f>
        <v>95.044617987767978</v>
      </c>
      <c r="J14" s="1700">
        <v>3.1494936708860766</v>
      </c>
      <c r="K14" s="470">
        <f>AVERAGE(G9:G14)</f>
        <v>2.6</v>
      </c>
      <c r="L14" s="1163">
        <f>10*(6-(LN(K14)/LN(2)))</f>
        <v>46.214883767462702</v>
      </c>
      <c r="M14" s="470">
        <f>AVERAGE(I9:I14)</f>
        <v>46.792422905743663</v>
      </c>
      <c r="N14" s="1163">
        <f t="shared" ref="N14" si="0">10*(6-(LN(48/M14)/LN(2)))</f>
        <v>59.632405273654072</v>
      </c>
      <c r="O14" s="1701">
        <f>AVERAGE(J9:J14)</f>
        <v>2.9096643813412024</v>
      </c>
      <c r="P14" s="1163">
        <f t="shared" ref="P14" si="1">10*(6-((2.04-0.68*LN(O14))/LN(2)))</f>
        <v>41.046819888812252</v>
      </c>
      <c r="Q14" s="1164">
        <f>AVERAGE(L14,N14,P14)</f>
        <v>48.964702976643004</v>
      </c>
      <c r="R14" s="594"/>
      <c r="S14" s="594"/>
      <c r="T14" s="1116"/>
    </row>
    <row r="15" spans="1:30">
      <c r="A15" s="1165"/>
      <c r="B15" s="91"/>
      <c r="C15" s="80"/>
      <c r="D15" s="83"/>
      <c r="E15" s="1120" t="s">
        <v>1533</v>
      </c>
      <c r="F15" s="1478" t="s">
        <v>1221</v>
      </c>
      <c r="G15" s="1479" t="s">
        <v>1534</v>
      </c>
      <c r="H15" s="645" t="s">
        <v>705</v>
      </c>
      <c r="I15" s="91"/>
      <c r="J15" s="1480" t="s">
        <v>1535</v>
      </c>
      <c r="K15" s="91"/>
      <c r="L15" s="1161"/>
      <c r="M15" s="91"/>
      <c r="N15" s="1161"/>
      <c r="O15" s="91"/>
      <c r="P15" s="1161"/>
      <c r="Q15" s="1162"/>
      <c r="T15" s="1116"/>
    </row>
    <row r="16" spans="1:30">
      <c r="A16" s="1165" t="s">
        <v>1536</v>
      </c>
      <c r="B16" s="91" t="s">
        <v>20</v>
      </c>
      <c r="C16" s="1481" t="s">
        <v>701</v>
      </c>
      <c r="D16" s="1482" t="s">
        <v>786</v>
      </c>
      <c r="E16" s="1482" t="s">
        <v>1537</v>
      </c>
      <c r="F16" s="2870" t="s">
        <v>1538</v>
      </c>
      <c r="G16" s="2871" t="s">
        <v>1537</v>
      </c>
      <c r="H16" s="1483" t="s">
        <v>1539</v>
      </c>
      <c r="I16" s="1484" t="s">
        <v>810</v>
      </c>
      <c r="J16" s="1485" t="s">
        <v>1540</v>
      </c>
      <c r="K16" s="91"/>
      <c r="L16" s="1161"/>
      <c r="M16" s="91"/>
      <c r="N16" s="1161"/>
      <c r="O16" s="91"/>
      <c r="P16" s="1161"/>
      <c r="Q16" s="1162"/>
      <c r="T16" s="1116"/>
    </row>
    <row r="17" spans="1:20">
      <c r="A17" s="1105" t="s">
        <v>422</v>
      </c>
      <c r="B17" s="355" t="s">
        <v>423</v>
      </c>
      <c r="C17" s="355" t="s">
        <v>1808</v>
      </c>
      <c r="D17" s="356">
        <v>43342</v>
      </c>
      <c r="E17" s="355">
        <v>19.3</v>
      </c>
      <c r="F17" s="355">
        <v>0.5</v>
      </c>
      <c r="G17" s="1612">
        <v>4.5</v>
      </c>
      <c r="H17" s="90">
        <v>2.1297034810126578</v>
      </c>
      <c r="I17" s="1161">
        <f>IF(AND(H17&gt;0),  H17*30.974," ")</f>
        <v>65.965435620886069</v>
      </c>
      <c r="J17" s="1699">
        <v>0.50797641754811851</v>
      </c>
      <c r="K17" s="91"/>
      <c r="L17" s="1161"/>
      <c r="M17" s="91"/>
      <c r="N17" s="1161"/>
      <c r="O17" s="91"/>
      <c r="P17" s="1161"/>
      <c r="Q17" s="1162"/>
      <c r="T17" s="1116"/>
    </row>
    <row r="18" spans="1:20">
      <c r="A18" s="1105" t="s">
        <v>422</v>
      </c>
      <c r="B18" s="355" t="s">
        <v>423</v>
      </c>
      <c r="C18" s="355" t="s">
        <v>1808</v>
      </c>
      <c r="D18" s="356">
        <v>43342</v>
      </c>
      <c r="E18" s="355"/>
      <c r="F18" s="355">
        <v>3</v>
      </c>
      <c r="G18" s="1612">
        <v>4.5</v>
      </c>
      <c r="H18" s="90">
        <v>1.7512544303797466</v>
      </c>
      <c r="I18" s="1161">
        <f>IF(AND(H18&gt;0),  H18*30.974," ")</f>
        <v>54.243354726582268</v>
      </c>
      <c r="J18" s="1699">
        <v>0.65311253684758086</v>
      </c>
      <c r="K18" s="91"/>
      <c r="L18" s="1161"/>
      <c r="M18" s="91"/>
      <c r="N18" s="1161"/>
      <c r="O18" s="91"/>
      <c r="P18" s="1161"/>
      <c r="Q18" s="1162"/>
      <c r="T18" s="1116"/>
    </row>
    <row r="19" spans="1:20">
      <c r="A19" s="1105"/>
      <c r="B19" s="355"/>
      <c r="C19" s="355"/>
      <c r="D19" s="356"/>
      <c r="E19" s="355"/>
      <c r="F19" s="355"/>
      <c r="G19" s="1612"/>
      <c r="H19" s="90"/>
      <c r="I19" s="1161"/>
      <c r="J19" s="1699"/>
      <c r="K19" s="91"/>
      <c r="L19" s="1161"/>
      <c r="M19" s="91"/>
      <c r="N19" s="1161"/>
      <c r="O19" s="91"/>
      <c r="P19" s="1161"/>
      <c r="Q19" s="1162"/>
      <c r="T19" s="1116"/>
    </row>
    <row r="20" spans="1:20" ht="46.8">
      <c r="A20" s="2874" t="s">
        <v>20</v>
      </c>
      <c r="B20" s="1120" t="s">
        <v>701</v>
      </c>
      <c r="C20" s="1120" t="s">
        <v>846</v>
      </c>
      <c r="D20" s="2872" t="s">
        <v>786</v>
      </c>
      <c r="E20" s="2873" t="s">
        <v>806</v>
      </c>
      <c r="F20" s="91"/>
      <c r="G20" s="2873" t="s">
        <v>807</v>
      </c>
      <c r="H20" s="645" t="s">
        <v>809</v>
      </c>
      <c r="I20" s="1484" t="s">
        <v>810</v>
      </c>
      <c r="J20" s="1480" t="s">
        <v>808</v>
      </c>
      <c r="K20" s="91"/>
      <c r="L20" s="1161"/>
      <c r="M20" s="91"/>
      <c r="N20" s="1161"/>
      <c r="O20" s="91"/>
      <c r="P20" s="1161"/>
      <c r="Q20" s="1162"/>
      <c r="T20" s="1116"/>
    </row>
    <row r="21" spans="1:20" s="571" customFormat="1">
      <c r="A21" s="1105" t="s">
        <v>1809</v>
      </c>
      <c r="B21" s="355" t="s">
        <v>1808</v>
      </c>
      <c r="C21" s="355">
        <v>0.5</v>
      </c>
      <c r="D21" s="356">
        <v>43342</v>
      </c>
      <c r="E21" s="355">
        <v>19.3</v>
      </c>
      <c r="F21" s="91"/>
      <c r="G21" s="1612">
        <v>4.5</v>
      </c>
      <c r="H21" s="90">
        <v>0.50797641754811851</v>
      </c>
      <c r="I21" s="1161">
        <f>IF(AND(H21&gt;0),  H21*30.974," ")</f>
        <v>15.734061557135423</v>
      </c>
      <c r="J21" s="1699">
        <v>2.1297034810126578</v>
      </c>
      <c r="K21" s="91"/>
      <c r="L21" s="1161"/>
      <c r="M21" s="91"/>
      <c r="N21" s="1161"/>
      <c r="O21" s="91"/>
      <c r="P21" s="1161"/>
      <c r="Q21" s="1162"/>
      <c r="R21" s="594"/>
      <c r="S21" s="594"/>
      <c r="T21" s="1116"/>
    </row>
    <row r="22" spans="1:20" s="571" customFormat="1">
      <c r="A22" s="1105" t="s">
        <v>1809</v>
      </c>
      <c r="B22" s="355" t="s">
        <v>1808</v>
      </c>
      <c r="C22" s="355">
        <v>3</v>
      </c>
      <c r="D22" s="356">
        <v>43342</v>
      </c>
      <c r="E22" s="355"/>
      <c r="F22" s="91"/>
      <c r="G22" s="1612">
        <v>4.5</v>
      </c>
      <c r="H22" s="90">
        <v>0.65311253684758086</v>
      </c>
      <c r="I22" s="1161">
        <f>IF(AND(H22&gt;0),  H22*30.974," ")</f>
        <v>20.22950771631697</v>
      </c>
      <c r="J22" s="1699">
        <v>1.7512544303797466</v>
      </c>
      <c r="K22" s="91"/>
      <c r="L22" s="1161"/>
      <c r="M22" s="91"/>
      <c r="N22" s="1161"/>
      <c r="O22" s="91"/>
      <c r="P22" s="1161"/>
      <c r="Q22" s="1162"/>
      <c r="R22" s="594"/>
      <c r="S22" s="594"/>
      <c r="T22" s="1116"/>
    </row>
    <row r="23" spans="1:20" s="571" customFormat="1">
      <c r="A23" s="1105" t="s">
        <v>1809</v>
      </c>
      <c r="B23" s="355" t="s">
        <v>1808</v>
      </c>
      <c r="C23" s="355">
        <v>9</v>
      </c>
      <c r="D23" s="356">
        <v>43342</v>
      </c>
      <c r="E23" s="355"/>
      <c r="F23" s="91"/>
      <c r="G23" s="1612">
        <v>4.5</v>
      </c>
      <c r="H23" s="90">
        <v>0.65311253684758086</v>
      </c>
      <c r="I23" s="1161">
        <f>IF(AND(H23&gt;0),  H23*30.974," ")</f>
        <v>20.22950771631697</v>
      </c>
      <c r="J23" s="1699">
        <v>11.390574367088607</v>
      </c>
      <c r="K23" s="91"/>
      <c r="L23" s="1161"/>
      <c r="M23" s="91"/>
      <c r="N23" s="1161"/>
      <c r="O23" s="91"/>
      <c r="P23" s="1161"/>
      <c r="Q23" s="1162"/>
      <c r="R23" s="594"/>
      <c r="S23" s="594"/>
      <c r="T23" s="1116"/>
    </row>
    <row r="24" spans="1:20" s="571" customFormat="1">
      <c r="A24" s="1129" t="s">
        <v>1809</v>
      </c>
      <c r="B24" s="469" t="s">
        <v>1808</v>
      </c>
      <c r="C24" s="469">
        <v>18</v>
      </c>
      <c r="D24" s="1130">
        <v>43342</v>
      </c>
      <c r="E24" s="469"/>
      <c r="F24" s="470"/>
      <c r="G24" s="1160">
        <v>4.5</v>
      </c>
      <c r="H24" s="472">
        <v>6.312488508293578</v>
      </c>
      <c r="I24" s="1163">
        <f>IF(AND(H24&gt;0),  H24*30.974," ")</f>
        <v>195.5230190558853</v>
      </c>
      <c r="J24" s="1700">
        <v>3.3763591772151895</v>
      </c>
      <c r="K24" s="470">
        <f>AVERAGE(G17:G24)</f>
        <v>4.5</v>
      </c>
      <c r="L24" s="1163">
        <f>10*(6-(LN(K24)/LN(2)))</f>
        <v>38.300749985576871</v>
      </c>
      <c r="M24" s="470">
        <f>AVERAGE(I17:I24)</f>
        <v>61.987481065520491</v>
      </c>
      <c r="N24" s="1163">
        <f t="shared" ref="N24" si="2">10*(6-(LN(48/M24)/LN(2)))</f>
        <v>63.689424737244295</v>
      </c>
      <c r="O24" s="1701">
        <f>AVERAGE(J17:J24)</f>
        <v>3.3014967350153168</v>
      </c>
      <c r="P24" s="1163">
        <f t="shared" ref="P24" si="3">10*(6-((2.04-0.68*LN(O24))/LN(2)))</f>
        <v>42.286238656502697</v>
      </c>
      <c r="Q24" s="1164">
        <f>AVERAGE(L24,N24,P24)</f>
        <v>48.092137793107952</v>
      </c>
      <c r="R24" s="594"/>
      <c r="S24" s="594"/>
      <c r="T24" s="1116"/>
    </row>
    <row r="25" spans="1:20">
      <c r="A25" s="528"/>
      <c r="B25" s="27"/>
      <c r="C25" s="27"/>
      <c r="D25" s="139"/>
      <c r="E25" s="27"/>
      <c r="F25" s="27"/>
      <c r="G25" s="1106"/>
      <c r="H25" s="24"/>
      <c r="J25" s="1111"/>
      <c r="Q25" s="1159"/>
      <c r="T25" s="1116"/>
    </row>
    <row r="26" spans="1:20" ht="46.8">
      <c r="A26" s="1439" t="s">
        <v>804</v>
      </c>
      <c r="B26" s="1106" t="s">
        <v>20</v>
      </c>
      <c r="C26" s="1106" t="s">
        <v>701</v>
      </c>
      <c r="D26" s="1441" t="s">
        <v>805</v>
      </c>
      <c r="E26" s="1461" t="s">
        <v>786</v>
      </c>
      <c r="F26" s="1441" t="s">
        <v>806</v>
      </c>
      <c r="G26" s="1441" t="s">
        <v>807</v>
      </c>
      <c r="H26" s="24" t="s">
        <v>809</v>
      </c>
      <c r="I26" s="3178" t="s">
        <v>810</v>
      </c>
      <c r="J26" s="1123" t="s">
        <v>808</v>
      </c>
      <c r="Q26" s="1159"/>
      <c r="T26" s="1116"/>
    </row>
    <row r="27" spans="1:20" s="571" customFormat="1">
      <c r="A27" s="483">
        <v>49</v>
      </c>
      <c r="B27" t="s">
        <v>1809</v>
      </c>
      <c r="C27" t="s">
        <v>1808</v>
      </c>
      <c r="D27" s="18">
        <v>0.5</v>
      </c>
      <c r="E27" s="55">
        <v>43697</v>
      </c>
      <c r="F27" s="165">
        <v>18.3</v>
      </c>
      <c r="G27" s="1025">
        <v>1.75</v>
      </c>
      <c r="H27" s="24">
        <v>0.70159154950788882</v>
      </c>
      <c r="I27" s="594">
        <f>IF(AND(H27&gt;0),  H27*30.974," ")</f>
        <v>21.73109665445735</v>
      </c>
      <c r="J27" s="1111">
        <v>11.287030042194095</v>
      </c>
      <c r="K27"/>
      <c r="L27" s="594"/>
      <c r="M27"/>
      <c r="N27" s="594"/>
      <c r="O27"/>
      <c r="P27" s="594"/>
      <c r="Q27" s="1159"/>
      <c r="R27" s="594"/>
      <c r="S27" s="594"/>
      <c r="T27" s="1116"/>
    </row>
    <row r="28" spans="1:20" s="571" customFormat="1">
      <c r="A28" s="483"/>
      <c r="B28" t="s">
        <v>1809</v>
      </c>
      <c r="C28" t="s">
        <v>1808</v>
      </c>
      <c r="D28" s="18">
        <v>3</v>
      </c>
      <c r="E28" s="55">
        <v>43697</v>
      </c>
      <c r="F28" s="165"/>
      <c r="G28" s="1025"/>
      <c r="H28" s="24">
        <v>0.77175070445867755</v>
      </c>
      <c r="I28" s="594">
        <f>IF(AND(H28&gt;0),  H28*30.974," ")</f>
        <v>23.904206319903079</v>
      </c>
      <c r="J28" s="1111">
        <v>11.321198649789032</v>
      </c>
      <c r="K28"/>
      <c r="L28" s="594"/>
      <c r="M28"/>
      <c r="N28" s="594"/>
      <c r="O28"/>
      <c r="P28" s="594"/>
      <c r="Q28" s="1159"/>
      <c r="R28" s="594"/>
      <c r="S28" s="594"/>
      <c r="T28" s="1116"/>
    </row>
    <row r="29" spans="1:20" s="571" customFormat="1">
      <c r="A29" s="483"/>
      <c r="B29" t="s">
        <v>1809</v>
      </c>
      <c r="C29" t="s">
        <v>1808</v>
      </c>
      <c r="D29" s="18">
        <v>9</v>
      </c>
      <c r="E29" s="55">
        <v>43697</v>
      </c>
      <c r="F29" s="165"/>
      <c r="G29" s="1025"/>
      <c r="H29" s="24">
        <v>1.1927056341634108</v>
      </c>
      <c r="I29" s="594">
        <f>IF(AND(H29&gt;0),  H29*30.974," ")</f>
        <v>36.942864312577484</v>
      </c>
      <c r="J29" s="1111">
        <v>28.496033834054156</v>
      </c>
      <c r="K29"/>
      <c r="L29" s="594"/>
      <c r="M29"/>
      <c r="N29" s="594"/>
      <c r="O29"/>
      <c r="P29" s="594"/>
      <c r="Q29" s="1159"/>
      <c r="R29" s="594"/>
      <c r="S29" s="594"/>
      <c r="T29" s="1116"/>
    </row>
    <row r="30" spans="1:20" s="571" customFormat="1">
      <c r="A30" s="1104"/>
      <c r="B30" s="451" t="s">
        <v>1809</v>
      </c>
      <c r="C30" s="451" t="s">
        <v>1808</v>
      </c>
      <c r="D30" s="1201">
        <v>17</v>
      </c>
      <c r="E30" s="1202">
        <v>43697</v>
      </c>
      <c r="F30" s="1203"/>
      <c r="G30" s="1462"/>
      <c r="H30" s="1200">
        <v>7.6845160160004848</v>
      </c>
      <c r="I30" s="1373">
        <f>IF(AND(H30&gt;0),  H30*30.974," ")</f>
        <v>238.02019907959902</v>
      </c>
      <c r="J30" s="1445">
        <v>7.3444128838431784</v>
      </c>
      <c r="K30" s="1204">
        <f>AVERAGE(G27:G30)</f>
        <v>1.75</v>
      </c>
      <c r="L30" s="1373">
        <f>10*(6-(LN(K30)/LN(2)))</f>
        <v>51.926450779423959</v>
      </c>
      <c r="M30" s="451">
        <f>AVERAGE(I27:I30)</f>
        <v>80.149591591634234</v>
      </c>
      <c r="N30" s="1373">
        <f t="shared" ref="N30" si="4">10*(6-(LN(48/M30)/LN(2)))</f>
        <v>67.396607632019851</v>
      </c>
      <c r="O30" s="1204">
        <f>AVERAGE(J27:J30)</f>
        <v>14.612168852470116</v>
      </c>
      <c r="P30" s="1373">
        <f t="shared" ref="P30" si="5">10*(6-((2.04-0.68*LN(O30))/LN(2)))</f>
        <v>56.878890455947598</v>
      </c>
      <c r="Q30" s="1575">
        <f>AVERAGE(L30,N30,P30)</f>
        <v>58.733982955797138</v>
      </c>
      <c r="R30" s="594"/>
      <c r="S30" s="594"/>
      <c r="T30" s="1116"/>
    </row>
    <row r="31" spans="1:20">
      <c r="A31" s="528"/>
      <c r="B31" s="27"/>
      <c r="C31" s="27"/>
      <c r="D31" s="47"/>
      <c r="E31" s="23"/>
      <c r="F31" s="27"/>
      <c r="G31" s="1112"/>
      <c r="H31" s="24"/>
      <c r="I31" s="24"/>
      <c r="J31" s="1116"/>
      <c r="Q31" s="1159"/>
      <c r="T31" s="1116"/>
    </row>
    <row r="32" spans="1:20" ht="46.8">
      <c r="A32" s="1439" t="s">
        <v>20</v>
      </c>
      <c r="B32" s="1106" t="s">
        <v>701</v>
      </c>
      <c r="C32" s="1441" t="s">
        <v>805</v>
      </c>
      <c r="D32" s="1461" t="s">
        <v>786</v>
      </c>
      <c r="E32" s="1441" t="s">
        <v>1008</v>
      </c>
      <c r="F32" s="1441" t="s">
        <v>806</v>
      </c>
      <c r="G32" s="1441" t="s">
        <v>807</v>
      </c>
      <c r="H32" s="24" t="s">
        <v>809</v>
      </c>
      <c r="I32" s="3178" t="s">
        <v>810</v>
      </c>
      <c r="J32" s="1123" t="s">
        <v>808</v>
      </c>
      <c r="Q32" s="1159"/>
      <c r="T32" s="1116"/>
    </row>
    <row r="33" spans="1:20" s="1047" customFormat="1">
      <c r="A33" s="483" t="s">
        <v>1810</v>
      </c>
      <c r="B33" t="s">
        <v>1808</v>
      </c>
      <c r="C33">
        <v>0.5</v>
      </c>
      <c r="D33" s="55">
        <v>44061</v>
      </c>
      <c r="E33">
        <v>4</v>
      </c>
      <c r="F33">
        <v>19.2</v>
      </c>
      <c r="G33" s="594">
        <v>3.5</v>
      </c>
      <c r="H33" s="24">
        <v>1.0538259701450832</v>
      </c>
      <c r="I33" s="594">
        <f>IF(AND(H33&gt;0),  H33*30.974," ")</f>
        <v>32.641205599273803</v>
      </c>
      <c r="J33" s="1111">
        <v>5.5253333333333314</v>
      </c>
      <c r="K33"/>
      <c r="L33" s="594"/>
      <c r="M33" s="1463"/>
      <c r="N33" s="1464"/>
      <c r="O33" s="1463"/>
      <c r="P33" s="1464"/>
      <c r="Q33" s="1521"/>
      <c r="R33" s="1464"/>
      <c r="S33" s="1464"/>
      <c r="T33" s="1465"/>
    </row>
    <row r="34" spans="1:20" s="1047" customFormat="1">
      <c r="A34" s="483" t="s">
        <v>1810</v>
      </c>
      <c r="B34" t="s">
        <v>1808</v>
      </c>
      <c r="C34">
        <v>3</v>
      </c>
      <c r="D34" s="55">
        <v>44061</v>
      </c>
      <c r="E34"/>
      <c r="F34"/>
      <c r="G34" s="594"/>
      <c r="H34" s="24">
        <v>0.69043770457781317</v>
      </c>
      <c r="I34" s="594">
        <f>IF(AND(H34&gt;0),  H34*30.974," ")</f>
        <v>21.385617461593185</v>
      </c>
      <c r="J34" s="1111">
        <v>4.4520000000000008</v>
      </c>
      <c r="K34"/>
      <c r="L34" s="594"/>
      <c r="M34" s="1463"/>
      <c r="N34" s="1464"/>
      <c r="O34" s="1463"/>
      <c r="P34" s="1464"/>
      <c r="Q34" s="1521"/>
      <c r="R34" s="1464"/>
      <c r="S34" s="1464"/>
      <c r="T34" s="1465" t="str">
        <f>IF(_xlfn.NUMBERVALUE(R34), IF(R34&lt;50, "Acceptable; Ongoing Protection is Required", "Unacceptable; Immediate Restoration is Required"), " ")</f>
        <v xml:space="preserve"> </v>
      </c>
    </row>
    <row r="35" spans="1:20" s="1047" customFormat="1">
      <c r="A35" s="483" t="s">
        <v>1810</v>
      </c>
      <c r="B35" t="s">
        <v>1808</v>
      </c>
      <c r="C35">
        <v>9</v>
      </c>
      <c r="D35" s="55">
        <v>44061</v>
      </c>
      <c r="E35"/>
      <c r="F35"/>
      <c r="G35" s="594"/>
      <c r="H35" s="24">
        <v>0.72677653113454033</v>
      </c>
      <c r="I35" s="594">
        <f>IF(AND(H35&gt;0),  H35*30.974," ")</f>
        <v>22.511176275361251</v>
      </c>
      <c r="J35" s="1111">
        <v>2.9400000000000004</v>
      </c>
      <c r="K35"/>
      <c r="L35" s="594"/>
      <c r="M35" s="1463"/>
      <c r="N35" s="1464"/>
      <c r="O35" s="1463"/>
      <c r="P35" s="1464"/>
      <c r="Q35" s="1521"/>
      <c r="R35" s="1464"/>
      <c r="S35" s="1464"/>
      <c r="T35" s="1465"/>
    </row>
    <row r="36" spans="1:20" s="1047" customFormat="1">
      <c r="A36" s="1104" t="s">
        <v>1810</v>
      </c>
      <c r="B36" s="451" t="s">
        <v>1808</v>
      </c>
      <c r="C36" s="451">
        <v>18</v>
      </c>
      <c r="D36" s="1202">
        <v>44061</v>
      </c>
      <c r="E36" s="451"/>
      <c r="F36" s="451"/>
      <c r="G36" s="1373"/>
      <c r="H36" s="1200">
        <v>10.256058427504186</v>
      </c>
      <c r="I36" s="1373">
        <f>IF(AND(H36&gt;0),  H36*30.974," ")</f>
        <v>317.67115373351464</v>
      </c>
      <c r="J36" s="1445">
        <v>2.6413333333333333</v>
      </c>
      <c r="K36" s="451">
        <f>AVERAGE(G32:G36)</f>
        <v>3.5</v>
      </c>
      <c r="L36" s="1373">
        <f>10*(6-(LN(K36)/LN(2)))</f>
        <v>41.926450779423959</v>
      </c>
      <c r="M36" s="1466">
        <f>AVERAGE(I32:I36)</f>
        <v>98.552288267435728</v>
      </c>
      <c r="N36" s="1373">
        <f t="shared" ref="N36" si="6">10*(6-(LN(48/M36)/LN(2)))</f>
        <v>70.378549634943852</v>
      </c>
      <c r="O36" s="1467">
        <f>AVERAGE(J32:J36)</f>
        <v>3.8896666666666664</v>
      </c>
      <c r="P36" s="1373">
        <f t="shared" ref="P36" si="7">10*(6-((2.04-0.68*LN(O36))/LN(2)))</f>
        <v>43.894617540358432</v>
      </c>
      <c r="Q36" s="1575">
        <f>AVERAGE(L36,N36,P36)</f>
        <v>52.066539318242086</v>
      </c>
      <c r="R36" s="1464"/>
      <c r="S36" s="1464"/>
      <c r="T36" s="1465" t="str">
        <f>IF(_xlfn.NUMBERVALUE(R36), IF(R36&lt;50, "Acceptable; Ongoing Protection is Required", "Unacceptable; Immediate Restoration is Required"), " ")</f>
        <v xml:space="preserve"> </v>
      </c>
    </row>
    <row r="37" spans="1:20" s="1047" customFormat="1">
      <c r="A37" s="483"/>
      <c r="B37"/>
      <c r="C37"/>
      <c r="D37" s="55"/>
      <c r="E37"/>
      <c r="F37"/>
      <c r="G37" s="594"/>
      <c r="H37" s="24"/>
      <c r="I37" s="594"/>
      <c r="J37" s="1111"/>
      <c r="K37"/>
      <c r="L37" s="594"/>
      <c r="M37" s="1463"/>
      <c r="N37" s="594"/>
      <c r="O37" s="1468"/>
      <c r="P37" s="594"/>
      <c r="Q37" s="1159"/>
      <c r="R37" s="1464"/>
      <c r="S37" s="1464"/>
      <c r="T37" s="1465"/>
    </row>
    <row r="38" spans="1:20" s="1047" customFormat="1" ht="20.399999999999999">
      <c r="A38" s="1469" t="s">
        <v>804</v>
      </c>
      <c r="B38" s="1469" t="s">
        <v>20</v>
      </c>
      <c r="C38" s="1469" t="s">
        <v>701</v>
      </c>
      <c r="D38" s="1469" t="s">
        <v>805</v>
      </c>
      <c r="E38" s="1470" t="s">
        <v>786</v>
      </c>
      <c r="F38" s="1469" t="s">
        <v>806</v>
      </c>
      <c r="G38" s="1469" t="s">
        <v>807</v>
      </c>
      <c r="H38" s="1471" t="s">
        <v>809</v>
      </c>
      <c r="I38" s="1442" t="s">
        <v>810</v>
      </c>
      <c r="J38" s="1472" t="s">
        <v>808</v>
      </c>
      <c r="K38" s="1463"/>
      <c r="L38" s="1464"/>
      <c r="M38" s="1463"/>
      <c r="N38" s="1464"/>
      <c r="O38" s="1463"/>
      <c r="P38" s="1464"/>
      <c r="Q38" s="1521"/>
      <c r="R38" s="1464"/>
      <c r="S38" s="1464"/>
      <c r="T38" s="1465"/>
    </row>
    <row r="39" spans="1:20" s="1047" customFormat="1">
      <c r="A39" s="2274">
        <v>33</v>
      </c>
      <c r="B39" s="2275" t="s">
        <v>1809</v>
      </c>
      <c r="C39" s="2275" t="s">
        <v>1808</v>
      </c>
      <c r="D39" s="2274">
        <v>0.5</v>
      </c>
      <c r="E39" s="2276">
        <v>44427</v>
      </c>
      <c r="F39" s="2275">
        <v>19.5</v>
      </c>
      <c r="G39" s="2275">
        <v>1.9750000000000001</v>
      </c>
      <c r="H39" s="2277">
        <v>0.7</v>
      </c>
      <c r="I39" s="1463">
        <f>IF(AND(H39&gt;0),  H39*30.974," ")</f>
        <v>21.681799999999999</v>
      </c>
      <c r="J39" s="2278">
        <v>7.21</v>
      </c>
      <c r="K39" s="1463"/>
      <c r="L39" s="1464"/>
      <c r="M39" s="1463"/>
      <c r="N39" s="1464"/>
      <c r="O39" s="1463"/>
      <c r="P39" s="1464"/>
      <c r="Q39" s="1521"/>
      <c r="R39" s="1464"/>
      <c r="S39" s="1464"/>
      <c r="T39" s="1465"/>
    </row>
    <row r="40" spans="1:20" s="1047" customFormat="1">
      <c r="A40" s="2274">
        <v>33</v>
      </c>
      <c r="B40" s="2275" t="s">
        <v>1809</v>
      </c>
      <c r="C40" s="2275" t="s">
        <v>1808</v>
      </c>
      <c r="D40" s="2274">
        <v>3</v>
      </c>
      <c r="E40" s="2276">
        <v>44427</v>
      </c>
      <c r="F40" s="2275"/>
      <c r="G40" s="2275"/>
      <c r="H40" s="2277">
        <v>0.7</v>
      </c>
      <c r="I40" s="1463">
        <f t="shared" ref="I40:I42" si="8">IF(AND(H40&gt;0),  H40*30.974," ")</f>
        <v>21.681799999999999</v>
      </c>
      <c r="J40" s="2278">
        <v>9.44</v>
      </c>
      <c r="K40" s="1463"/>
      <c r="L40" s="1464"/>
      <c r="M40" s="1463"/>
      <c r="N40" s="1464"/>
      <c r="O40" s="1463"/>
      <c r="P40" s="1464"/>
      <c r="Q40" s="1521"/>
      <c r="R40" s="1464"/>
      <c r="S40" s="1464"/>
      <c r="T40" s="1465"/>
    </row>
    <row r="41" spans="1:20" s="1047" customFormat="1">
      <c r="A41" s="2274">
        <v>33</v>
      </c>
      <c r="B41" s="2275" t="s">
        <v>1809</v>
      </c>
      <c r="C41" s="2275" t="s">
        <v>1808</v>
      </c>
      <c r="D41" s="2274">
        <v>9</v>
      </c>
      <c r="E41" s="2276">
        <v>44427</v>
      </c>
      <c r="F41" s="2275"/>
      <c r="G41" s="2275"/>
      <c r="H41" s="2277">
        <v>1.84</v>
      </c>
      <c r="I41" s="1463">
        <f t="shared" si="8"/>
        <v>56.992160000000005</v>
      </c>
      <c r="J41" s="2278">
        <v>0.03</v>
      </c>
      <c r="K41" s="1463"/>
      <c r="L41" s="1464"/>
      <c r="M41" s="1463"/>
      <c r="N41" s="1464"/>
      <c r="O41" s="1463"/>
      <c r="P41" s="1464"/>
      <c r="Q41" s="1521"/>
      <c r="R41" s="1464"/>
      <c r="S41" s="1464"/>
      <c r="T41" s="1465"/>
    </row>
    <row r="42" spans="1:20" s="1629" customFormat="1">
      <c r="A42" s="2279">
        <v>33</v>
      </c>
      <c r="B42" s="2280" t="s">
        <v>1809</v>
      </c>
      <c r="C42" s="2280" t="s">
        <v>1808</v>
      </c>
      <c r="D42" s="2279">
        <v>17</v>
      </c>
      <c r="E42" s="2281">
        <v>44427</v>
      </c>
      <c r="F42" s="2280"/>
      <c r="G42" s="2280"/>
      <c r="H42" s="2282">
        <v>12.01</v>
      </c>
      <c r="I42" s="1466">
        <f t="shared" si="8"/>
        <v>371.99774000000002</v>
      </c>
      <c r="J42" s="2283">
        <v>0.03</v>
      </c>
      <c r="K42" s="1466">
        <f>AVERAGE(G39:G42)</f>
        <v>1.9750000000000001</v>
      </c>
      <c r="L42" s="1686">
        <f>10*(6-(LN(K42)/LN(2)))</f>
        <v>50.181473467102592</v>
      </c>
      <c r="M42" s="1466">
        <f>AVERAGE(I39:I42)</f>
        <v>118.08837500000001</v>
      </c>
      <c r="N42" s="1686">
        <f t="shared" ref="N42" si="9">10*(6-(LN(48/M42)/LN(2)))</f>
        <v>72.987606372320343</v>
      </c>
      <c r="O42" s="1467">
        <f>AVERAGE(J39:J42)</f>
        <v>4.1775000000000002</v>
      </c>
      <c r="P42" s="1686">
        <f t="shared" ref="P42" si="10">10*(6-((2.04-0.68*LN(O42))/LN(2)))</f>
        <v>44.594971998213097</v>
      </c>
      <c r="Q42" s="2876">
        <f>AVERAGE(L42,N42,P42)</f>
        <v>55.921350612545346</v>
      </c>
      <c r="R42" s="1686"/>
      <c r="S42" s="1686"/>
      <c r="T42" s="1688"/>
    </row>
    <row r="43" spans="1:20" s="1047" customFormat="1">
      <c r="A43" s="2274"/>
      <c r="B43" s="2275"/>
      <c r="C43" s="2275"/>
      <c r="D43" s="2274"/>
      <c r="E43" s="2276"/>
      <c r="F43" s="2275"/>
      <c r="G43" s="2275"/>
      <c r="H43" s="2277"/>
      <c r="I43" s="1463"/>
      <c r="J43" s="2278"/>
      <c r="K43" s="1463"/>
      <c r="L43" s="1464"/>
      <c r="M43" s="1463"/>
      <c r="N43" s="1464"/>
      <c r="O43" s="1468"/>
      <c r="P43" s="1464"/>
      <c r="Q43" s="1521"/>
      <c r="R43" s="1464"/>
      <c r="S43" s="1464"/>
      <c r="T43" s="1465"/>
    </row>
    <row r="44" spans="1:20" s="1047" customFormat="1" ht="20.399999999999999">
      <c r="A44" s="2274"/>
      <c r="B44" s="1469" t="s">
        <v>20</v>
      </c>
      <c r="C44" s="1469" t="s">
        <v>701</v>
      </c>
      <c r="D44" s="1469" t="s">
        <v>805</v>
      </c>
      <c r="E44" s="1470" t="s">
        <v>786</v>
      </c>
      <c r="F44" s="1469" t="s">
        <v>806</v>
      </c>
      <c r="G44" s="1469" t="s">
        <v>807</v>
      </c>
      <c r="H44" s="1471" t="s">
        <v>809</v>
      </c>
      <c r="I44" s="1442" t="s">
        <v>810</v>
      </c>
      <c r="J44" s="1472" t="s">
        <v>808</v>
      </c>
      <c r="K44" s="1463"/>
      <c r="L44" s="1464"/>
      <c r="M44" s="1463"/>
      <c r="N44" s="1464"/>
      <c r="O44" s="1468"/>
      <c r="P44" s="1464"/>
      <c r="Q44" s="1521"/>
      <c r="R44" s="1464"/>
      <c r="S44" s="1464"/>
      <c r="T44" s="1465"/>
    </row>
    <row r="45" spans="1:20" s="1047" customFormat="1">
      <c r="A45" s="2274"/>
      <c r="B45" s="27" t="s">
        <v>423</v>
      </c>
      <c r="C45" s="27" t="s">
        <v>1811</v>
      </c>
      <c r="D45" s="27">
        <v>0.5</v>
      </c>
      <c r="E45" s="47">
        <v>44797</v>
      </c>
      <c r="F45" s="27">
        <v>19.2</v>
      </c>
      <c r="G45" s="27">
        <v>1.375</v>
      </c>
      <c r="H45" s="24">
        <v>0.70404271548436292</v>
      </c>
      <c r="I45" s="1463">
        <f>IF(AND(H45&gt;0),  H45*30.974," ")</f>
        <v>21.807019069412657</v>
      </c>
      <c r="J45" s="1174">
        <v>4.4891687500000028</v>
      </c>
      <c r="K45" s="1463"/>
      <c r="L45" s="1464"/>
      <c r="M45" s="1463"/>
      <c r="N45" s="1464"/>
      <c r="O45" s="1468"/>
      <c r="P45" s="1464"/>
      <c r="Q45" s="1521"/>
      <c r="R45" s="1464"/>
      <c r="S45" s="1464"/>
      <c r="T45" s="1465"/>
    </row>
    <row r="46" spans="1:20" s="1047" customFormat="1">
      <c r="A46" s="2274"/>
      <c r="B46" s="27" t="s">
        <v>423</v>
      </c>
      <c r="C46" s="27" t="s">
        <v>1811</v>
      </c>
      <c r="D46" s="27">
        <v>3</v>
      </c>
      <c r="E46" s="47">
        <v>44797</v>
      </c>
      <c r="F46" s="2275"/>
      <c r="G46" s="2275"/>
      <c r="H46" s="24">
        <v>0.70404271548436292</v>
      </c>
      <c r="I46" s="1463">
        <f t="shared" ref="I46" si="11">IF(AND(H46&gt;0),  H46*30.974," ")</f>
        <v>21.807019069412657</v>
      </c>
      <c r="J46" s="1174">
        <v>6.7448258928571425</v>
      </c>
      <c r="K46" s="1463"/>
      <c r="L46" s="1464"/>
      <c r="M46" s="1463"/>
      <c r="N46" s="1464"/>
      <c r="O46" s="1468"/>
      <c r="P46" s="1464"/>
      <c r="Q46" s="1521"/>
      <c r="R46" s="1464"/>
      <c r="S46" s="1464"/>
      <c r="T46" s="1465"/>
    </row>
    <row r="47" spans="1:20" s="1047" customFormat="1">
      <c r="A47" s="2274"/>
      <c r="B47" s="534" t="s">
        <v>423</v>
      </c>
      <c r="C47" s="534" t="s">
        <v>1811</v>
      </c>
      <c r="D47" s="534">
        <v>9</v>
      </c>
      <c r="E47" s="1513">
        <v>44797</v>
      </c>
      <c r="F47" s="2280"/>
      <c r="G47" s="2280"/>
      <c r="H47" s="1200">
        <v>1.8443586065740234</v>
      </c>
      <c r="I47" s="1466">
        <f>IF(AND(H47&gt;0),  H47*30.974," ")</f>
        <v>57.127163480023803</v>
      </c>
      <c r="J47" s="1198">
        <v>10.08022589285714</v>
      </c>
      <c r="K47" s="1463"/>
      <c r="L47" s="1464"/>
      <c r="M47" s="1463"/>
      <c r="N47" s="1464"/>
      <c r="O47" s="1468"/>
      <c r="P47" s="1464"/>
      <c r="Q47" s="1521"/>
      <c r="R47" s="1464"/>
      <c r="S47" s="1464"/>
      <c r="T47" s="1465"/>
    </row>
    <row r="48" spans="1:20" s="1629" customFormat="1">
      <c r="A48" s="2279"/>
      <c r="H48" s="2253"/>
      <c r="J48" s="2253"/>
      <c r="K48" s="1466">
        <f>AVERAGE(G45:G47)</f>
        <v>1.375</v>
      </c>
      <c r="L48" s="1686">
        <f>10*(6-(LN(K48)/LN(2)))</f>
        <v>55.405683813627029</v>
      </c>
      <c r="M48" s="1467">
        <f>AVERAGE(I45:I47)</f>
        <v>33.58040053961637</v>
      </c>
      <c r="N48" s="1686">
        <f t="shared" ref="N48" si="12">10*(6-(LN(48/M48)/LN(2)))</f>
        <v>54.845850326922488</v>
      </c>
      <c r="O48" s="1467">
        <f>AVERAGE(J45:J47)</f>
        <v>7.1047401785714284</v>
      </c>
      <c r="P48" s="1686">
        <f t="shared" ref="P48" si="13">10*(6-((2.04-0.68*LN(O48))/LN(2)))</f>
        <v>49.804738023684216</v>
      </c>
      <c r="Q48" s="2876">
        <f>AVERAGE(L48,N48,P48)</f>
        <v>53.352090721411251</v>
      </c>
      <c r="R48" s="2129"/>
      <c r="S48" s="2129"/>
      <c r="T48" s="2130"/>
    </row>
    <row r="49" spans="1:20" s="1047" customFormat="1">
      <c r="A49" s="2274"/>
      <c r="B49" s="2275"/>
      <c r="C49" s="2275"/>
      <c r="D49" s="2274"/>
      <c r="E49" s="2276"/>
      <c r="F49" s="2275"/>
      <c r="G49" s="2275"/>
      <c r="H49" s="2277"/>
      <c r="I49" s="1463"/>
      <c r="J49" s="2278"/>
      <c r="K49" s="1463"/>
      <c r="L49" s="1464"/>
      <c r="M49" s="1463"/>
      <c r="N49" s="1464"/>
      <c r="O49" s="1468"/>
      <c r="P49" s="1464"/>
      <c r="Q49" s="1521"/>
      <c r="R49" s="1464"/>
      <c r="S49" s="1464"/>
      <c r="T49" s="1465"/>
    </row>
    <row r="50" spans="1:20" s="1047" customFormat="1">
      <c r="A50" s="2274"/>
      <c r="B50" s="2275"/>
      <c r="C50" s="2275"/>
      <c r="D50" s="2274"/>
      <c r="E50" s="2276"/>
      <c r="F50" s="2275"/>
      <c r="G50" s="2275"/>
      <c r="H50" s="2277"/>
      <c r="I50" s="1463"/>
      <c r="J50" s="2278"/>
      <c r="K50" s="1463"/>
      <c r="L50" s="1464"/>
      <c r="M50" s="1463"/>
      <c r="N50" s="1464"/>
      <c r="O50" s="1468"/>
      <c r="P50" s="1464"/>
      <c r="Q50" s="1521"/>
      <c r="R50" s="1464"/>
      <c r="S50" s="1464"/>
      <c r="T50" s="1465"/>
    </row>
    <row r="51" spans="1:20" s="1047" customFormat="1" ht="46.8">
      <c r="A51" s="2274"/>
      <c r="B51" s="1439" t="s">
        <v>20</v>
      </c>
      <c r="C51" s="1106" t="s">
        <v>701</v>
      </c>
      <c r="D51" s="1441" t="s">
        <v>805</v>
      </c>
      <c r="E51" s="1461" t="s">
        <v>786</v>
      </c>
      <c r="F51" s="1441" t="s">
        <v>806</v>
      </c>
      <c r="G51" s="1441" t="s">
        <v>807</v>
      </c>
      <c r="H51" s="24" t="s">
        <v>809</v>
      </c>
      <c r="I51" s="1442" t="s">
        <v>810</v>
      </c>
      <c r="J51" s="1123" t="s">
        <v>808</v>
      </c>
      <c r="K51" s="1463"/>
      <c r="L51" s="1464"/>
      <c r="M51" s="1463"/>
      <c r="N51" s="1464"/>
      <c r="O51" s="1468"/>
      <c r="P51" s="1464"/>
      <c r="Q51" s="1521"/>
      <c r="R51" s="1464"/>
      <c r="S51" s="1464"/>
      <c r="T51" s="1465"/>
    </row>
    <row r="52" spans="1:20" s="1047" customFormat="1">
      <c r="B52" t="s">
        <v>423</v>
      </c>
      <c r="C52" t="s">
        <v>1811</v>
      </c>
      <c r="D52">
        <v>0.5</v>
      </c>
      <c r="E52" s="47">
        <v>45106</v>
      </c>
      <c r="F52" s="27">
        <v>19.5</v>
      </c>
      <c r="G52" s="27">
        <v>2.375</v>
      </c>
      <c r="H52" s="24">
        <v>0.67184319119669844</v>
      </c>
      <c r="I52" s="1463">
        <f t="shared" ref="I52" si="14">IF(AND(H52&gt;0),  H52*30.974," ")</f>
        <v>20.809671004126539</v>
      </c>
      <c r="J52" s="24">
        <v>5.6645569620253164</v>
      </c>
      <c r="K52" s="1463"/>
      <c r="L52" s="1464"/>
      <c r="M52" s="1463"/>
      <c r="N52" s="1464"/>
      <c r="O52" s="1468"/>
      <c r="P52" s="1464"/>
      <c r="Q52" s="1521"/>
      <c r="R52" s="1464"/>
      <c r="S52" s="1464"/>
      <c r="T52" s="1465"/>
    </row>
    <row r="53" spans="1:20" s="1047" customFormat="1">
      <c r="B53" t="s">
        <v>423</v>
      </c>
      <c r="C53" t="s">
        <v>1811</v>
      </c>
      <c r="D53">
        <v>1</v>
      </c>
      <c r="E53" s="47">
        <v>45106</v>
      </c>
      <c r="F53" s="27"/>
      <c r="G53" s="27"/>
      <c r="H53" s="27" t="s">
        <v>811</v>
      </c>
      <c r="I53" s="1463"/>
      <c r="J53" s="27" t="s">
        <v>811</v>
      </c>
      <c r="K53" s="1463"/>
      <c r="L53" s="1464"/>
      <c r="M53" s="1463"/>
      <c r="N53" s="1464"/>
      <c r="O53" s="1468"/>
      <c r="P53" s="1464"/>
      <c r="Q53" s="1521"/>
      <c r="R53" s="1464"/>
      <c r="S53" s="1464"/>
      <c r="T53" s="1465"/>
    </row>
    <row r="54" spans="1:20" s="1047" customFormat="1">
      <c r="B54" t="s">
        <v>423</v>
      </c>
      <c r="C54" t="s">
        <v>1811</v>
      </c>
      <c r="D54">
        <v>1.5</v>
      </c>
      <c r="E54" s="47">
        <v>45106</v>
      </c>
      <c r="F54" s="27"/>
      <c r="G54" s="27"/>
      <c r="H54" s="27" t="s">
        <v>811</v>
      </c>
      <c r="I54" s="1463"/>
      <c r="J54" s="27" t="s">
        <v>811</v>
      </c>
      <c r="K54" s="1463"/>
      <c r="L54" s="1464"/>
      <c r="M54" s="1463"/>
      <c r="N54" s="1464"/>
      <c r="O54" s="1468"/>
      <c r="P54" s="1464"/>
      <c r="Q54" s="1521"/>
      <c r="R54" s="1464"/>
      <c r="S54" s="1464"/>
      <c r="T54" s="1465"/>
    </row>
    <row r="55" spans="1:20" s="1047" customFormat="1">
      <c r="B55" t="s">
        <v>423</v>
      </c>
      <c r="C55" t="s">
        <v>1811</v>
      </c>
      <c r="D55">
        <v>2</v>
      </c>
      <c r="E55" s="47">
        <v>45106</v>
      </c>
      <c r="F55" s="27"/>
      <c r="G55" s="27"/>
      <c r="H55" s="27" t="s">
        <v>811</v>
      </c>
      <c r="I55" s="1463"/>
      <c r="J55" s="27" t="s">
        <v>811</v>
      </c>
      <c r="K55" s="1463"/>
      <c r="L55" s="1464"/>
      <c r="M55" s="1463"/>
      <c r="N55" s="1464"/>
      <c r="O55" s="1468"/>
      <c r="P55" s="1464"/>
      <c r="Q55" s="1521"/>
      <c r="R55" s="1464"/>
      <c r="S55" s="1464"/>
      <c r="T55" s="1465"/>
    </row>
    <row r="56" spans="1:20" s="1047" customFormat="1">
      <c r="B56" t="s">
        <v>423</v>
      </c>
      <c r="C56" t="s">
        <v>1811</v>
      </c>
      <c r="D56">
        <v>2.5</v>
      </c>
      <c r="E56" s="47">
        <v>45106</v>
      </c>
      <c r="F56" s="27"/>
      <c r="G56" s="27"/>
      <c r="H56" s="27" t="s">
        <v>811</v>
      </c>
      <c r="I56" s="1463"/>
      <c r="J56" s="27" t="s">
        <v>811</v>
      </c>
      <c r="K56" s="1463"/>
      <c r="L56" s="1464"/>
      <c r="M56" s="1463"/>
      <c r="N56" s="1464"/>
      <c r="O56" s="1468"/>
      <c r="P56" s="1464"/>
      <c r="Q56" s="1521"/>
      <c r="R56" s="1464"/>
      <c r="S56" s="1464"/>
      <c r="T56" s="1465"/>
    </row>
    <row r="57" spans="1:20" s="1047" customFormat="1">
      <c r="B57" t="s">
        <v>423</v>
      </c>
      <c r="C57" t="s">
        <v>1811</v>
      </c>
      <c r="D57">
        <v>3</v>
      </c>
      <c r="E57" s="47">
        <v>45106</v>
      </c>
      <c r="F57" s="27"/>
      <c r="G57" s="27"/>
      <c r="H57" s="24">
        <v>0.82114167812929806</v>
      </c>
      <c r="I57" s="1463">
        <f t="shared" ref="I57" si="15">IF(AND(H57&gt;0),  H57*30.974," ")</f>
        <v>25.434042338376877</v>
      </c>
      <c r="J57" s="24">
        <v>8.3986497890295357</v>
      </c>
      <c r="K57" s="1463"/>
      <c r="L57" s="1464"/>
      <c r="M57" s="1463"/>
      <c r="N57" s="1464"/>
      <c r="O57" s="1468"/>
      <c r="P57" s="1464"/>
      <c r="Q57" s="1521"/>
      <c r="R57" s="1464"/>
      <c r="S57" s="1464"/>
      <c r="T57" s="1465"/>
    </row>
    <row r="58" spans="1:20" s="1047" customFormat="1">
      <c r="B58" t="s">
        <v>423</v>
      </c>
      <c r="C58" t="s">
        <v>1811</v>
      </c>
      <c r="D58">
        <v>3.5</v>
      </c>
      <c r="E58" s="47">
        <v>45106</v>
      </c>
      <c r="F58" s="27"/>
      <c r="G58" s="27"/>
      <c r="H58" s="27" t="s">
        <v>811</v>
      </c>
      <c r="I58" s="1463"/>
      <c r="J58" s="27" t="s">
        <v>811</v>
      </c>
      <c r="K58" s="1463"/>
      <c r="L58" s="1464"/>
      <c r="M58" s="1463"/>
      <c r="N58" s="1464"/>
      <c r="O58" s="1468"/>
      <c r="P58" s="1464"/>
      <c r="Q58" s="1521"/>
      <c r="R58" s="1464"/>
      <c r="S58" s="1464"/>
      <c r="T58" s="1465"/>
    </row>
    <row r="59" spans="1:20" s="1047" customFormat="1">
      <c r="B59" t="s">
        <v>423</v>
      </c>
      <c r="C59" t="s">
        <v>1811</v>
      </c>
      <c r="D59">
        <v>4</v>
      </c>
      <c r="E59" s="47">
        <v>45106</v>
      </c>
      <c r="F59" s="27"/>
      <c r="G59" s="27"/>
      <c r="H59" s="27" t="s">
        <v>811</v>
      </c>
      <c r="I59" s="1463"/>
      <c r="J59" s="27" t="s">
        <v>811</v>
      </c>
      <c r="K59" s="1463"/>
      <c r="L59" s="1464"/>
      <c r="M59" s="1463"/>
      <c r="N59" s="1464"/>
      <c r="O59" s="1468"/>
      <c r="P59" s="1464"/>
      <c r="Q59" s="1521"/>
      <c r="R59" s="1464"/>
      <c r="S59" s="1464"/>
      <c r="T59" s="1465"/>
    </row>
    <row r="60" spans="1:20" s="1047" customFormat="1">
      <c r="B60" t="s">
        <v>423</v>
      </c>
      <c r="C60" t="s">
        <v>1811</v>
      </c>
      <c r="D60">
        <v>4.5</v>
      </c>
      <c r="E60" s="47">
        <v>45106</v>
      </c>
      <c r="F60" s="27"/>
      <c r="G60" s="27"/>
      <c r="H60" s="27" t="s">
        <v>811</v>
      </c>
      <c r="I60" s="1463"/>
      <c r="J60" s="27" t="s">
        <v>811</v>
      </c>
      <c r="K60" s="1463"/>
      <c r="L60" s="1464"/>
      <c r="M60" s="1463"/>
      <c r="N60" s="1464"/>
      <c r="O60" s="1468"/>
      <c r="P60" s="1464"/>
      <c r="Q60" s="1521"/>
      <c r="R60" s="1464"/>
      <c r="S60" s="1464"/>
      <c r="T60" s="1465"/>
    </row>
    <row r="61" spans="1:20" s="1047" customFormat="1">
      <c r="B61" t="s">
        <v>423</v>
      </c>
      <c r="C61" t="s">
        <v>1811</v>
      </c>
      <c r="D61">
        <v>5</v>
      </c>
      <c r="E61" s="47">
        <v>45106</v>
      </c>
      <c r="F61" s="27"/>
      <c r="G61" s="27"/>
      <c r="H61" s="27" t="s">
        <v>811</v>
      </c>
      <c r="I61" s="1463"/>
      <c r="J61" s="27" t="s">
        <v>811</v>
      </c>
      <c r="K61" s="1463"/>
      <c r="L61" s="1464"/>
      <c r="M61" s="1463"/>
      <c r="N61" s="1464"/>
      <c r="O61" s="1468"/>
      <c r="P61" s="1464"/>
      <c r="Q61" s="1521"/>
      <c r="R61" s="1464"/>
      <c r="S61" s="1464"/>
      <c r="T61" s="1465"/>
    </row>
    <row r="62" spans="1:20" s="1047" customFormat="1">
      <c r="B62" t="s">
        <v>423</v>
      </c>
      <c r="C62" t="s">
        <v>1811</v>
      </c>
      <c r="D62">
        <v>5.5</v>
      </c>
      <c r="E62" s="47">
        <v>45106</v>
      </c>
      <c r="F62" s="27"/>
      <c r="G62" s="27"/>
      <c r="H62" s="27" t="s">
        <v>811</v>
      </c>
      <c r="I62" s="1463"/>
      <c r="J62" s="27" t="s">
        <v>811</v>
      </c>
      <c r="K62" s="1463"/>
      <c r="L62" s="1464"/>
      <c r="M62" s="1463"/>
      <c r="N62" s="1464"/>
      <c r="O62" s="1468"/>
      <c r="P62" s="1464"/>
      <c r="Q62" s="1521"/>
      <c r="R62" s="1464"/>
      <c r="S62" s="1464"/>
      <c r="T62" s="1465"/>
    </row>
    <row r="63" spans="1:20" s="1047" customFormat="1">
      <c r="B63" t="s">
        <v>423</v>
      </c>
      <c r="C63" t="s">
        <v>1811</v>
      </c>
      <c r="D63">
        <v>6</v>
      </c>
      <c r="E63" s="47">
        <v>45106</v>
      </c>
      <c r="F63" s="27"/>
      <c r="G63" s="27"/>
      <c r="H63" s="27" t="s">
        <v>811</v>
      </c>
      <c r="I63" s="1463"/>
      <c r="J63" s="27" t="s">
        <v>811</v>
      </c>
      <c r="K63" s="1463"/>
      <c r="L63" s="1464"/>
      <c r="M63" s="1463"/>
      <c r="N63" s="1464"/>
      <c r="O63" s="1468"/>
      <c r="P63" s="1464"/>
      <c r="Q63" s="1521"/>
      <c r="R63" s="1464"/>
      <c r="S63" s="1464"/>
      <c r="T63" s="1465"/>
    </row>
    <row r="64" spans="1:20" s="1047" customFormat="1">
      <c r="B64" t="s">
        <v>423</v>
      </c>
      <c r="C64" t="s">
        <v>1811</v>
      </c>
      <c r="D64">
        <v>6.5</v>
      </c>
      <c r="E64" s="47">
        <v>45106</v>
      </c>
      <c r="F64" s="27"/>
      <c r="G64" s="27"/>
      <c r="H64" s="27" t="s">
        <v>811</v>
      </c>
      <c r="I64" s="1463"/>
      <c r="J64" s="27" t="s">
        <v>811</v>
      </c>
      <c r="K64" s="1463"/>
      <c r="L64" s="1464"/>
      <c r="M64" s="1463"/>
      <c r="N64" s="1464"/>
      <c r="O64" s="1468"/>
      <c r="P64" s="1464"/>
      <c r="Q64" s="1521"/>
      <c r="R64" s="1464"/>
      <c r="S64" s="1464"/>
      <c r="T64" s="1465"/>
    </row>
    <row r="65" spans="2:20" s="1047" customFormat="1">
      <c r="B65" t="s">
        <v>423</v>
      </c>
      <c r="C65" t="s">
        <v>1811</v>
      </c>
      <c r="D65">
        <v>7</v>
      </c>
      <c r="E65" s="47">
        <v>45106</v>
      </c>
      <c r="F65" s="27"/>
      <c r="G65" s="27"/>
      <c r="H65" s="27" t="s">
        <v>811</v>
      </c>
      <c r="I65" s="1463"/>
      <c r="J65" s="27" t="s">
        <v>811</v>
      </c>
      <c r="K65" s="1463"/>
      <c r="L65" s="1464"/>
      <c r="M65" s="1463"/>
      <c r="N65" s="1464"/>
      <c r="O65" s="1468"/>
      <c r="P65" s="1464"/>
      <c r="Q65" s="1521"/>
      <c r="R65" s="1464"/>
      <c r="S65" s="1464"/>
      <c r="T65" s="1465"/>
    </row>
    <row r="66" spans="2:20" s="1047" customFormat="1">
      <c r="B66" t="s">
        <v>423</v>
      </c>
      <c r="C66" t="s">
        <v>1811</v>
      </c>
      <c r="D66">
        <v>7.5</v>
      </c>
      <c r="E66" s="47">
        <v>45106</v>
      </c>
      <c r="F66" s="27"/>
      <c r="G66" s="27"/>
      <c r="H66" s="27" t="s">
        <v>811</v>
      </c>
      <c r="I66" s="1463"/>
      <c r="J66" s="27" t="s">
        <v>811</v>
      </c>
      <c r="K66" s="1463"/>
      <c r="L66" s="1464"/>
      <c r="M66" s="1463"/>
      <c r="N66" s="1464"/>
      <c r="O66" s="1468"/>
      <c r="P66" s="1464"/>
      <c r="Q66" s="1521"/>
      <c r="R66" s="1464"/>
      <c r="S66" s="1464"/>
      <c r="T66" s="1465"/>
    </row>
    <row r="67" spans="2:20" s="1047" customFormat="1">
      <c r="B67" t="s">
        <v>423</v>
      </c>
      <c r="C67" t="s">
        <v>1811</v>
      </c>
      <c r="D67">
        <v>8</v>
      </c>
      <c r="E67" s="47">
        <v>45106</v>
      </c>
      <c r="F67" s="27"/>
      <c r="G67" s="27"/>
      <c r="H67" s="27" t="s">
        <v>811</v>
      </c>
      <c r="I67" s="1463"/>
      <c r="J67" s="27" t="s">
        <v>811</v>
      </c>
      <c r="K67" s="1463"/>
      <c r="L67" s="1464"/>
      <c r="M67" s="1463"/>
      <c r="N67" s="1464"/>
      <c r="O67" s="1468"/>
      <c r="P67" s="1464"/>
      <c r="Q67" s="1521"/>
      <c r="R67" s="1464"/>
      <c r="S67" s="1464"/>
      <c r="T67" s="1465"/>
    </row>
    <row r="68" spans="2:20" s="1047" customFormat="1">
      <c r="B68" t="s">
        <v>423</v>
      </c>
      <c r="C68" t="s">
        <v>1811</v>
      </c>
      <c r="D68">
        <v>8.5</v>
      </c>
      <c r="E68" s="47">
        <v>45106</v>
      </c>
      <c r="F68" s="27"/>
      <c r="G68" s="27"/>
      <c r="H68" s="27" t="s">
        <v>811</v>
      </c>
      <c r="I68" s="1463"/>
      <c r="J68" s="27" t="s">
        <v>811</v>
      </c>
      <c r="K68" s="1463"/>
      <c r="L68" s="1464"/>
      <c r="M68" s="1463"/>
      <c r="N68" s="1464"/>
      <c r="O68" s="1468"/>
      <c r="P68" s="1464"/>
      <c r="Q68" s="1521"/>
      <c r="R68" s="1464"/>
      <c r="S68" s="1464"/>
      <c r="T68" s="1465"/>
    </row>
    <row r="69" spans="2:20" s="1047" customFormat="1">
      <c r="B69" t="s">
        <v>423</v>
      </c>
      <c r="C69" t="s">
        <v>1811</v>
      </c>
      <c r="D69">
        <v>9</v>
      </c>
      <c r="E69" s="47">
        <v>45106</v>
      </c>
      <c r="F69" s="27"/>
      <c r="G69" s="27"/>
      <c r="H69" s="24">
        <v>0.89579092159559792</v>
      </c>
      <c r="I69" s="1463">
        <f t="shared" ref="I69" si="16">IF(AND(H69&gt;0),  H69*30.974," ")</f>
        <v>27.746228005502051</v>
      </c>
      <c r="J69" s="24">
        <v>7.83974683544304</v>
      </c>
      <c r="K69" s="1463"/>
      <c r="L69" s="1464"/>
      <c r="M69" s="1463"/>
      <c r="N69" s="1464"/>
      <c r="O69" s="1468"/>
      <c r="P69" s="1464"/>
      <c r="Q69" s="1521"/>
      <c r="R69" s="1464"/>
      <c r="S69" s="1464"/>
      <c r="T69" s="1465"/>
    </row>
    <row r="70" spans="2:20" s="1047" customFormat="1">
      <c r="B70" t="s">
        <v>423</v>
      </c>
      <c r="C70" t="s">
        <v>1811</v>
      </c>
      <c r="D70">
        <v>9.5</v>
      </c>
      <c r="E70" s="47">
        <v>45106</v>
      </c>
      <c r="F70" s="27"/>
      <c r="G70" s="27"/>
      <c r="H70" s="27" t="s">
        <v>811</v>
      </c>
      <c r="I70" s="1463"/>
      <c r="J70" s="27" t="s">
        <v>811</v>
      </c>
      <c r="K70" s="1463"/>
      <c r="L70" s="1464"/>
      <c r="M70" s="1463"/>
      <c r="N70" s="1464"/>
      <c r="O70" s="1468"/>
      <c r="P70" s="1464"/>
      <c r="Q70" s="1521"/>
      <c r="R70" s="1464"/>
      <c r="S70" s="1464"/>
      <c r="T70" s="1465"/>
    </row>
    <row r="71" spans="2:20" s="1047" customFormat="1">
      <c r="B71" t="s">
        <v>423</v>
      </c>
      <c r="C71" t="s">
        <v>1811</v>
      </c>
      <c r="D71">
        <v>10</v>
      </c>
      <c r="E71" s="47">
        <v>45106</v>
      </c>
      <c r="F71" s="27"/>
      <c r="G71" s="27"/>
      <c r="H71" s="27" t="s">
        <v>811</v>
      </c>
      <c r="I71" s="1463"/>
      <c r="J71" s="27" t="s">
        <v>811</v>
      </c>
      <c r="K71" s="1463"/>
      <c r="L71" s="1464"/>
      <c r="M71" s="1463"/>
      <c r="N71" s="1464"/>
      <c r="O71" s="1468"/>
      <c r="P71" s="1464"/>
      <c r="Q71" s="1521"/>
      <c r="R71" s="1464"/>
      <c r="S71" s="1464"/>
      <c r="T71" s="1465"/>
    </row>
    <row r="72" spans="2:20" s="1047" customFormat="1">
      <c r="B72" t="s">
        <v>423</v>
      </c>
      <c r="C72" t="s">
        <v>1811</v>
      </c>
      <c r="D72">
        <v>10.5</v>
      </c>
      <c r="E72" s="47">
        <v>45106</v>
      </c>
      <c r="F72" s="27"/>
      <c r="G72" s="27"/>
      <c r="H72" s="27" t="s">
        <v>811</v>
      </c>
      <c r="I72" s="1463"/>
      <c r="J72" s="27" t="s">
        <v>811</v>
      </c>
      <c r="K72" s="1463"/>
      <c r="L72" s="1464"/>
      <c r="M72" s="1463"/>
      <c r="N72" s="1464"/>
      <c r="O72" s="1468"/>
      <c r="P72" s="1464"/>
      <c r="Q72" s="1521"/>
      <c r="R72" s="1464"/>
      <c r="S72" s="1464"/>
      <c r="T72" s="1465"/>
    </row>
    <row r="73" spans="2:20" s="1047" customFormat="1">
      <c r="B73" t="s">
        <v>423</v>
      </c>
      <c r="C73" t="s">
        <v>1811</v>
      </c>
      <c r="D73">
        <v>11</v>
      </c>
      <c r="E73" s="47">
        <v>45106</v>
      </c>
      <c r="F73" s="27"/>
      <c r="G73" s="27"/>
      <c r="H73" s="27" t="s">
        <v>811</v>
      </c>
      <c r="I73" s="1463"/>
      <c r="J73" s="27" t="s">
        <v>811</v>
      </c>
      <c r="K73" s="1463"/>
      <c r="L73" s="1464"/>
      <c r="M73" s="1463"/>
      <c r="N73" s="1464"/>
      <c r="O73" s="1468"/>
      <c r="P73" s="1464"/>
      <c r="Q73" s="1521"/>
      <c r="R73" s="1464"/>
      <c r="S73" s="1464"/>
      <c r="T73" s="1465"/>
    </row>
    <row r="74" spans="2:20" s="1047" customFormat="1">
      <c r="B74" t="s">
        <v>423</v>
      </c>
      <c r="C74" t="s">
        <v>1811</v>
      </c>
      <c r="D74">
        <v>11.5</v>
      </c>
      <c r="E74" s="47">
        <v>45106</v>
      </c>
      <c r="F74" s="27"/>
      <c r="G74" s="27"/>
      <c r="H74" s="27" t="s">
        <v>811</v>
      </c>
      <c r="I74" s="1463"/>
      <c r="J74" s="27" t="s">
        <v>811</v>
      </c>
      <c r="K74" s="1463"/>
      <c r="L74" s="1464"/>
      <c r="M74" s="1463"/>
      <c r="N74" s="1464"/>
      <c r="O74" s="1468"/>
      <c r="P74" s="1464"/>
      <c r="Q74" s="1521"/>
      <c r="R74" s="1464"/>
      <c r="S74" s="1464"/>
      <c r="T74" s="1465"/>
    </row>
    <row r="75" spans="2:20" s="1047" customFormat="1">
      <c r="B75" t="s">
        <v>423</v>
      </c>
      <c r="C75" t="s">
        <v>1811</v>
      </c>
      <c r="D75">
        <v>12</v>
      </c>
      <c r="E75" s="47">
        <v>45106</v>
      </c>
      <c r="F75" s="27"/>
      <c r="G75" s="27"/>
      <c r="H75" s="27" t="s">
        <v>811</v>
      </c>
      <c r="I75" s="1463"/>
      <c r="J75" s="27" t="s">
        <v>811</v>
      </c>
      <c r="K75" s="1463"/>
      <c r="L75" s="1464"/>
      <c r="M75" s="1463"/>
      <c r="N75" s="1464"/>
      <c r="O75" s="1468"/>
      <c r="P75" s="1464"/>
      <c r="Q75" s="1521"/>
      <c r="R75" s="1464"/>
      <c r="S75" s="1464"/>
      <c r="T75" s="1465"/>
    </row>
    <row r="76" spans="2:20" s="1047" customFormat="1">
      <c r="B76" t="s">
        <v>423</v>
      </c>
      <c r="C76" t="s">
        <v>1811</v>
      </c>
      <c r="D76">
        <v>12.5</v>
      </c>
      <c r="E76" s="47">
        <v>45106</v>
      </c>
      <c r="F76" s="27"/>
      <c r="G76" s="27"/>
      <c r="H76" s="27" t="s">
        <v>811</v>
      </c>
      <c r="I76" s="1463"/>
      <c r="J76" s="27" t="s">
        <v>811</v>
      </c>
      <c r="K76" s="1463"/>
      <c r="L76" s="1464"/>
      <c r="M76" s="1463"/>
      <c r="N76" s="1464"/>
      <c r="O76" s="1468"/>
      <c r="P76" s="1464"/>
      <c r="Q76" s="1521"/>
      <c r="R76" s="1464"/>
      <c r="S76" s="1464"/>
      <c r="T76" s="1465"/>
    </row>
    <row r="77" spans="2:20" s="1047" customFormat="1">
      <c r="B77" t="s">
        <v>423</v>
      </c>
      <c r="C77" t="s">
        <v>1811</v>
      </c>
      <c r="D77">
        <v>13</v>
      </c>
      <c r="E77" s="47">
        <v>45106</v>
      </c>
      <c r="F77" s="27"/>
      <c r="G77" s="27"/>
      <c r="H77" s="27" t="s">
        <v>811</v>
      </c>
      <c r="I77" s="1463"/>
      <c r="J77" s="27" t="s">
        <v>811</v>
      </c>
      <c r="K77" s="1463"/>
      <c r="L77" s="1464"/>
      <c r="M77" s="1463"/>
      <c r="N77" s="1464"/>
      <c r="O77" s="1468"/>
      <c r="P77" s="1464"/>
      <c r="Q77" s="1521"/>
      <c r="R77" s="1464"/>
      <c r="S77" s="1464"/>
      <c r="T77" s="1465"/>
    </row>
    <row r="78" spans="2:20" s="1047" customFormat="1">
      <c r="B78" t="s">
        <v>423</v>
      </c>
      <c r="C78" t="s">
        <v>1811</v>
      </c>
      <c r="D78">
        <v>13.5</v>
      </c>
      <c r="E78" s="47">
        <v>45106</v>
      </c>
      <c r="F78" s="27"/>
      <c r="G78" s="27"/>
      <c r="H78" s="27" t="s">
        <v>811</v>
      </c>
      <c r="I78" s="1463"/>
      <c r="J78" s="27" t="s">
        <v>811</v>
      </c>
      <c r="K78" s="1463"/>
      <c r="L78" s="1464"/>
      <c r="M78" s="1463"/>
      <c r="N78" s="1464"/>
      <c r="O78" s="1468"/>
      <c r="P78" s="1464"/>
      <c r="Q78" s="1521"/>
      <c r="R78" s="1464"/>
      <c r="S78" s="1464"/>
      <c r="T78" s="1465"/>
    </row>
    <row r="79" spans="2:20" s="1047" customFormat="1">
      <c r="B79" t="s">
        <v>423</v>
      </c>
      <c r="C79" t="s">
        <v>1811</v>
      </c>
      <c r="D79">
        <v>14</v>
      </c>
      <c r="E79" s="47">
        <v>45106</v>
      </c>
      <c r="F79" s="27"/>
      <c r="G79" s="27"/>
      <c r="H79" s="27" t="s">
        <v>811</v>
      </c>
      <c r="I79" s="1463"/>
      <c r="J79" s="27" t="s">
        <v>811</v>
      </c>
      <c r="K79" s="1463"/>
      <c r="L79" s="1464"/>
      <c r="M79" s="1463"/>
      <c r="N79" s="1464"/>
      <c r="O79" s="1468"/>
      <c r="P79" s="1464"/>
      <c r="Q79" s="1521"/>
      <c r="R79" s="1464"/>
      <c r="S79" s="1464"/>
      <c r="T79" s="1465"/>
    </row>
    <row r="80" spans="2:20" s="1047" customFormat="1">
      <c r="B80" t="s">
        <v>423</v>
      </c>
      <c r="C80" t="s">
        <v>1811</v>
      </c>
      <c r="D80">
        <v>14.5</v>
      </c>
      <c r="E80" s="47">
        <v>45106</v>
      </c>
      <c r="F80" s="27"/>
      <c r="G80" s="27"/>
      <c r="H80" s="27" t="s">
        <v>811</v>
      </c>
      <c r="I80" s="1463"/>
      <c r="J80" s="27" t="s">
        <v>811</v>
      </c>
      <c r="K80" s="1463"/>
      <c r="L80" s="1464"/>
      <c r="M80" s="1463"/>
      <c r="N80" s="1464"/>
      <c r="O80" s="1468"/>
      <c r="P80" s="1464"/>
      <c r="Q80" s="1521"/>
      <c r="R80" s="1464"/>
      <c r="S80" s="1464"/>
      <c r="T80" s="1465"/>
    </row>
    <row r="81" spans="2:20" s="1047" customFormat="1">
      <c r="B81" t="s">
        <v>423</v>
      </c>
      <c r="C81" t="s">
        <v>1811</v>
      </c>
      <c r="D81">
        <v>15</v>
      </c>
      <c r="E81" s="47">
        <v>45106</v>
      </c>
      <c r="F81" s="27"/>
      <c r="G81" s="27"/>
      <c r="H81" s="27" t="s">
        <v>811</v>
      </c>
      <c r="I81" s="1463"/>
      <c r="J81" s="27" t="s">
        <v>811</v>
      </c>
      <c r="K81" s="1463"/>
      <c r="L81" s="1464"/>
      <c r="M81" s="1463"/>
      <c r="N81" s="1464"/>
      <c r="O81" s="1468"/>
      <c r="P81" s="1464"/>
      <c r="Q81" s="1521"/>
      <c r="R81" s="1464"/>
      <c r="S81" s="1464"/>
      <c r="T81" s="1465"/>
    </row>
    <row r="82" spans="2:20" s="1047" customFormat="1">
      <c r="B82" t="s">
        <v>423</v>
      </c>
      <c r="C82" t="s">
        <v>1811</v>
      </c>
      <c r="D82">
        <v>15.5</v>
      </c>
      <c r="E82" s="47">
        <v>45106</v>
      </c>
      <c r="F82" s="27"/>
      <c r="G82" s="27"/>
      <c r="H82" s="27" t="s">
        <v>811</v>
      </c>
      <c r="I82" s="1463"/>
      <c r="J82" s="27" t="s">
        <v>811</v>
      </c>
      <c r="K82" s="1463"/>
      <c r="L82" s="1464"/>
      <c r="M82" s="1463"/>
      <c r="N82" s="1464"/>
      <c r="O82" s="1468"/>
      <c r="P82" s="1464"/>
      <c r="Q82" s="1521"/>
      <c r="R82" s="1464"/>
      <c r="S82" s="1464"/>
      <c r="T82" s="1465"/>
    </row>
    <row r="83" spans="2:20" s="1047" customFormat="1">
      <c r="B83" t="s">
        <v>423</v>
      </c>
      <c r="C83" t="s">
        <v>1811</v>
      </c>
      <c r="D83">
        <v>16</v>
      </c>
      <c r="E83" s="47">
        <v>45106</v>
      </c>
      <c r="F83" s="27"/>
      <c r="G83" s="27"/>
      <c r="H83" s="27" t="s">
        <v>811</v>
      </c>
      <c r="I83" s="1463"/>
      <c r="J83" s="27" t="s">
        <v>811</v>
      </c>
      <c r="K83" s="1463"/>
      <c r="L83" s="1464"/>
      <c r="M83" s="1463"/>
      <c r="N83" s="1464"/>
      <c r="O83" s="1468"/>
      <c r="P83" s="1464"/>
      <c r="Q83" s="1521"/>
      <c r="R83" s="1464"/>
      <c r="S83" s="1464"/>
      <c r="T83" s="1465"/>
    </row>
    <row r="84" spans="2:20" s="1047" customFormat="1">
      <c r="B84" t="s">
        <v>423</v>
      </c>
      <c r="C84" t="s">
        <v>1811</v>
      </c>
      <c r="D84">
        <v>16.5</v>
      </c>
      <c r="E84" s="47">
        <v>45106</v>
      </c>
      <c r="F84" s="27"/>
      <c r="G84" s="27"/>
      <c r="H84" s="27" t="s">
        <v>811</v>
      </c>
      <c r="I84" s="1463"/>
      <c r="J84" s="27" t="s">
        <v>811</v>
      </c>
      <c r="K84" s="1463"/>
      <c r="L84" s="1464"/>
      <c r="M84" s="1463"/>
      <c r="N84" s="1464"/>
      <c r="O84" s="1468"/>
      <c r="P84" s="1464"/>
      <c r="Q84" s="1521"/>
      <c r="R84" s="1464"/>
      <c r="S84" s="1464"/>
      <c r="T84" s="1465"/>
    </row>
    <row r="85" spans="2:20" s="1047" customFormat="1">
      <c r="B85" t="s">
        <v>423</v>
      </c>
      <c r="C85" t="s">
        <v>1811</v>
      </c>
      <c r="D85">
        <v>17</v>
      </c>
      <c r="E85" s="47">
        <v>45106</v>
      </c>
      <c r="F85" s="27"/>
      <c r="G85" s="27"/>
      <c r="H85" s="27" t="s">
        <v>811</v>
      </c>
      <c r="I85" s="1463"/>
      <c r="J85" s="27" t="s">
        <v>811</v>
      </c>
      <c r="K85" s="1463"/>
      <c r="L85" s="1464"/>
      <c r="M85" s="1463"/>
      <c r="N85" s="1464"/>
      <c r="O85" s="1468"/>
      <c r="P85" s="1464"/>
      <c r="Q85" s="1521"/>
      <c r="R85" s="1464"/>
      <c r="S85" s="1464"/>
      <c r="T85" s="1465"/>
    </row>
    <row r="86" spans="2:20" s="1047" customFormat="1">
      <c r="B86" t="s">
        <v>423</v>
      </c>
      <c r="C86" t="s">
        <v>1811</v>
      </c>
      <c r="D86">
        <v>17.5</v>
      </c>
      <c r="E86" s="47">
        <v>45106</v>
      </c>
      <c r="F86" s="27"/>
      <c r="G86" s="27"/>
      <c r="H86" s="27" t="s">
        <v>811</v>
      </c>
      <c r="I86" s="1463"/>
      <c r="J86" s="27" t="s">
        <v>811</v>
      </c>
      <c r="K86" s="1463"/>
      <c r="L86" s="1464"/>
      <c r="M86" s="1463"/>
      <c r="N86" s="1464"/>
      <c r="O86" s="1468"/>
      <c r="P86" s="1464"/>
      <c r="Q86" s="1521"/>
      <c r="R86" s="1464"/>
      <c r="S86" s="1464"/>
      <c r="T86" s="1465"/>
    </row>
    <row r="87" spans="2:20" s="1047" customFormat="1">
      <c r="B87" t="s">
        <v>423</v>
      </c>
      <c r="C87" t="s">
        <v>1811</v>
      </c>
      <c r="D87">
        <v>18</v>
      </c>
      <c r="E87" s="47">
        <v>45106</v>
      </c>
      <c r="F87" s="27"/>
      <c r="G87" s="27"/>
      <c r="H87" s="27" t="s">
        <v>811</v>
      </c>
      <c r="I87" s="1463"/>
      <c r="J87" s="27" t="s">
        <v>811</v>
      </c>
      <c r="K87" s="1463"/>
      <c r="L87" s="1464"/>
      <c r="M87" s="1463"/>
      <c r="N87" s="1464"/>
      <c r="O87" s="1468"/>
      <c r="P87" s="1464"/>
      <c r="Q87" s="1521"/>
      <c r="R87" s="1464"/>
      <c r="S87" s="1464"/>
      <c r="T87" s="1465"/>
    </row>
    <row r="88" spans="2:20" s="1047" customFormat="1">
      <c r="B88" t="s">
        <v>423</v>
      </c>
      <c r="C88" t="s">
        <v>1811</v>
      </c>
      <c r="D88">
        <v>18.5</v>
      </c>
      <c r="E88" s="47">
        <v>45106</v>
      </c>
      <c r="F88" s="27"/>
      <c r="G88" s="27"/>
      <c r="H88" s="24">
        <v>4.5680434127555545</v>
      </c>
      <c r="I88" s="1463">
        <f t="shared" ref="I88" si="17">IF(AND(H88&gt;0),  H88*30.974," ")</f>
        <v>141.49057666669054</v>
      </c>
      <c r="J88" s="24">
        <v>3.3685232067510547</v>
      </c>
      <c r="K88" s="1463"/>
      <c r="L88" s="1464"/>
      <c r="M88" s="1463"/>
      <c r="N88" s="1464"/>
      <c r="O88" s="1468"/>
      <c r="P88" s="1464"/>
      <c r="Q88" s="1521"/>
      <c r="R88" s="1464"/>
      <c r="S88" s="1464"/>
      <c r="T88" s="1465"/>
    </row>
    <row r="89" spans="2:20" s="1047" customFormat="1">
      <c r="B89" t="s">
        <v>423</v>
      </c>
      <c r="C89" t="s">
        <v>1811</v>
      </c>
      <c r="D89">
        <v>19</v>
      </c>
      <c r="E89" s="47">
        <v>45106</v>
      </c>
      <c r="F89" s="27"/>
      <c r="G89" s="27"/>
      <c r="H89" s="27" t="s">
        <v>811</v>
      </c>
      <c r="I89" s="1463"/>
      <c r="J89" s="27" t="s">
        <v>811</v>
      </c>
      <c r="K89" s="1463"/>
      <c r="L89" s="1464"/>
      <c r="M89" s="1463"/>
      <c r="N89" s="1464"/>
      <c r="O89" s="1468"/>
      <c r="P89" s="1464"/>
      <c r="Q89" s="1521"/>
      <c r="R89" s="1464"/>
      <c r="S89" s="1464"/>
      <c r="T89" s="1465"/>
    </row>
    <row r="90" spans="2:20" s="1047" customFormat="1">
      <c r="B90" t="s">
        <v>423</v>
      </c>
      <c r="C90" t="s">
        <v>1811</v>
      </c>
      <c r="D90">
        <v>19.5</v>
      </c>
      <c r="E90" s="47">
        <v>45106</v>
      </c>
      <c r="F90" s="27"/>
      <c r="G90" s="27"/>
      <c r="H90" s="27" t="s">
        <v>811</v>
      </c>
      <c r="I90" s="1463"/>
      <c r="J90" s="27" t="s">
        <v>811</v>
      </c>
      <c r="K90" s="1463"/>
      <c r="L90" s="1464"/>
      <c r="M90" s="1463"/>
      <c r="N90" s="1464"/>
      <c r="O90" s="1468"/>
      <c r="P90" s="1464"/>
      <c r="Q90" s="1521"/>
      <c r="R90" s="1464"/>
      <c r="S90" s="1464"/>
      <c r="T90" s="1465"/>
    </row>
    <row r="91" spans="2:20" s="1047" customFormat="1">
      <c r="B91" t="s">
        <v>423</v>
      </c>
      <c r="C91" t="s">
        <v>1811</v>
      </c>
      <c r="D91">
        <v>0.5</v>
      </c>
      <c r="E91" s="47">
        <v>45133</v>
      </c>
      <c r="F91" s="27">
        <v>18</v>
      </c>
      <c r="G91" s="27">
        <v>1.125</v>
      </c>
      <c r="H91" s="24">
        <v>1.2217583447005307</v>
      </c>
      <c r="I91" s="1463">
        <f t="shared" ref="I91" si="18">IF(AND(H91&gt;0),  H91*30.974," ")</f>
        <v>37.842742968754237</v>
      </c>
      <c r="J91" s="24">
        <v>30.05991561181435</v>
      </c>
      <c r="K91" s="1463"/>
      <c r="L91" s="1464"/>
      <c r="M91" s="1463"/>
      <c r="N91" s="1464"/>
      <c r="O91" s="1468"/>
      <c r="P91" s="1464"/>
      <c r="Q91" s="1521"/>
      <c r="R91" s="1464"/>
      <c r="S91" s="1464"/>
      <c r="T91" s="1465"/>
    </row>
    <row r="92" spans="2:20" s="1047" customFormat="1">
      <c r="B92" t="s">
        <v>423</v>
      </c>
      <c r="C92" t="s">
        <v>1811</v>
      </c>
      <c r="D92">
        <v>1</v>
      </c>
      <c r="E92" s="47">
        <v>45133</v>
      </c>
      <c r="F92" s="27"/>
      <c r="G92" s="27"/>
      <c r="H92" s="27" t="s">
        <v>811</v>
      </c>
      <c r="I92" s="1463"/>
      <c r="J92" s="27" t="s">
        <v>811</v>
      </c>
      <c r="K92" s="1463"/>
      <c r="L92" s="1464"/>
      <c r="M92" s="1463"/>
      <c r="N92" s="1464"/>
      <c r="O92" s="1468"/>
      <c r="P92" s="1464"/>
      <c r="Q92" s="1521"/>
      <c r="R92" s="1464"/>
      <c r="S92" s="1464"/>
      <c r="T92" s="1465"/>
    </row>
    <row r="93" spans="2:20" s="1047" customFormat="1">
      <c r="B93" t="s">
        <v>423</v>
      </c>
      <c r="C93" t="s">
        <v>1811</v>
      </c>
      <c r="D93">
        <v>1.5</v>
      </c>
      <c r="E93" s="47">
        <v>45133</v>
      </c>
      <c r="F93" s="27"/>
      <c r="G93" s="27"/>
      <c r="H93" s="27" t="s">
        <v>811</v>
      </c>
      <c r="I93" s="1463"/>
      <c r="J93" s="27" t="s">
        <v>811</v>
      </c>
      <c r="K93" s="1463"/>
      <c r="L93" s="1464"/>
      <c r="M93" s="1463"/>
      <c r="N93" s="1464"/>
      <c r="O93" s="1468"/>
      <c r="P93" s="1464"/>
      <c r="Q93" s="1521"/>
      <c r="R93" s="1464"/>
      <c r="S93" s="1464"/>
      <c r="T93" s="1465"/>
    </row>
    <row r="94" spans="2:20" s="1047" customFormat="1">
      <c r="B94" t="s">
        <v>423</v>
      </c>
      <c r="C94" t="s">
        <v>1811</v>
      </c>
      <c r="D94">
        <v>2</v>
      </c>
      <c r="E94" s="47">
        <v>45133</v>
      </c>
      <c r="F94" s="27"/>
      <c r="G94" s="27"/>
      <c r="H94" s="27" t="s">
        <v>811</v>
      </c>
      <c r="I94" s="1463"/>
      <c r="J94" s="27" t="s">
        <v>811</v>
      </c>
      <c r="K94" s="1463"/>
      <c r="L94" s="1464"/>
      <c r="M94" s="1463"/>
      <c r="N94" s="1464"/>
      <c r="O94" s="1468"/>
      <c r="P94" s="1464"/>
      <c r="Q94" s="1521"/>
      <c r="R94" s="1464"/>
      <c r="S94" s="1464"/>
      <c r="T94" s="1465"/>
    </row>
    <row r="95" spans="2:20" s="1047" customFormat="1">
      <c r="B95" t="s">
        <v>423</v>
      </c>
      <c r="C95" t="s">
        <v>1811</v>
      </c>
      <c r="D95">
        <v>2.5</v>
      </c>
      <c r="E95" s="47">
        <v>45133</v>
      </c>
      <c r="F95" s="27"/>
      <c r="G95" s="27"/>
      <c r="H95" s="27" t="s">
        <v>811</v>
      </c>
      <c r="I95" s="1463"/>
      <c r="J95" s="27" t="s">
        <v>811</v>
      </c>
      <c r="K95" s="1463"/>
      <c r="L95" s="1464"/>
      <c r="M95" s="1463"/>
      <c r="N95" s="1464"/>
      <c r="O95" s="1468"/>
      <c r="P95" s="1464"/>
      <c r="Q95" s="1521"/>
      <c r="R95" s="1464"/>
      <c r="S95" s="1464"/>
      <c r="T95" s="1465"/>
    </row>
    <row r="96" spans="2:20" s="1047" customFormat="1">
      <c r="B96" t="s">
        <v>423</v>
      </c>
      <c r="C96" t="s">
        <v>1811</v>
      </c>
      <c r="D96">
        <v>3</v>
      </c>
      <c r="E96" s="47">
        <v>45133</v>
      </c>
      <c r="F96" s="27"/>
      <c r="G96" s="27"/>
      <c r="H96" s="24">
        <v>0.93239452621882601</v>
      </c>
      <c r="I96" s="1463">
        <f t="shared" ref="I96" si="19">IF(AND(H96&gt;0),  H96*30.974," ")</f>
        <v>28.879988055101919</v>
      </c>
      <c r="J96" s="24">
        <v>25.830379746835447</v>
      </c>
      <c r="K96" s="1463"/>
      <c r="L96" s="1464"/>
      <c r="M96" s="1463"/>
      <c r="N96" s="1464"/>
      <c r="O96" s="1468"/>
      <c r="P96" s="1464"/>
      <c r="Q96" s="1521"/>
      <c r="R96" s="1464"/>
      <c r="S96" s="1464"/>
      <c r="T96" s="1465"/>
    </row>
    <row r="97" spans="2:20" s="1047" customFormat="1">
      <c r="B97" t="s">
        <v>423</v>
      </c>
      <c r="C97" t="s">
        <v>1811</v>
      </c>
      <c r="D97">
        <v>3.5</v>
      </c>
      <c r="E97" s="47">
        <v>45133</v>
      </c>
      <c r="F97" s="27"/>
      <c r="G97" s="27"/>
      <c r="H97" s="27" t="s">
        <v>811</v>
      </c>
      <c r="I97" s="1463"/>
      <c r="J97" s="27" t="s">
        <v>811</v>
      </c>
      <c r="K97" s="1463"/>
      <c r="L97" s="1464"/>
      <c r="M97" s="1463"/>
      <c r="N97" s="1464"/>
      <c r="O97" s="1468"/>
      <c r="P97" s="1464"/>
      <c r="Q97" s="1521"/>
      <c r="R97" s="1464"/>
      <c r="S97" s="1464"/>
      <c r="T97" s="1465"/>
    </row>
    <row r="98" spans="2:20" s="1047" customFormat="1">
      <c r="B98" t="s">
        <v>423</v>
      </c>
      <c r="C98" t="s">
        <v>1811</v>
      </c>
      <c r="D98">
        <v>4</v>
      </c>
      <c r="E98" s="47">
        <v>45133</v>
      </c>
      <c r="F98" s="27"/>
      <c r="G98" s="27"/>
      <c r="H98" s="27" t="s">
        <v>811</v>
      </c>
      <c r="I98" s="1463"/>
      <c r="J98" s="27" t="s">
        <v>811</v>
      </c>
      <c r="K98" s="1463"/>
      <c r="L98" s="1464"/>
      <c r="M98" s="1463"/>
      <c r="N98" s="1464"/>
      <c r="O98" s="1468"/>
      <c r="P98" s="1464"/>
      <c r="Q98" s="1521"/>
      <c r="R98" s="1464"/>
      <c r="S98" s="1464"/>
      <c r="T98" s="1465"/>
    </row>
    <row r="99" spans="2:20" s="1047" customFormat="1">
      <c r="B99" t="s">
        <v>423</v>
      </c>
      <c r="C99" t="s">
        <v>1811</v>
      </c>
      <c r="D99">
        <v>4.5</v>
      </c>
      <c r="E99" s="47">
        <v>45133</v>
      </c>
      <c r="F99" s="27"/>
      <c r="G99" s="27"/>
      <c r="H99" s="27" t="s">
        <v>811</v>
      </c>
      <c r="I99" s="1463"/>
      <c r="J99" s="27" t="s">
        <v>811</v>
      </c>
      <c r="K99" s="1463"/>
      <c r="L99" s="1464"/>
      <c r="M99" s="1463"/>
      <c r="N99" s="1464"/>
      <c r="O99" s="1468"/>
      <c r="P99" s="1464"/>
      <c r="Q99" s="1521"/>
      <c r="R99" s="1464"/>
      <c r="S99" s="1464"/>
      <c r="T99" s="1465"/>
    </row>
    <row r="100" spans="2:20" s="1047" customFormat="1">
      <c r="B100" t="s">
        <v>423</v>
      </c>
      <c r="C100" t="s">
        <v>1811</v>
      </c>
      <c r="D100">
        <v>5</v>
      </c>
      <c r="E100" s="47">
        <v>45133</v>
      </c>
      <c r="F100" s="27"/>
      <c r="G100" s="27"/>
      <c r="H100" s="27" t="s">
        <v>811</v>
      </c>
      <c r="I100" s="1463"/>
      <c r="J100" s="27" t="s">
        <v>811</v>
      </c>
      <c r="K100" s="1463"/>
      <c r="L100" s="1464"/>
      <c r="M100" s="1463"/>
      <c r="N100" s="1464"/>
      <c r="O100" s="1468"/>
      <c r="P100" s="1464"/>
      <c r="Q100" s="1521"/>
      <c r="R100" s="1464"/>
      <c r="S100" s="1464"/>
      <c r="T100" s="1465"/>
    </row>
    <row r="101" spans="2:20" s="1047" customFormat="1">
      <c r="B101" t="s">
        <v>423</v>
      </c>
      <c r="C101" t="s">
        <v>1811</v>
      </c>
      <c r="D101">
        <v>5.5</v>
      </c>
      <c r="E101" s="47">
        <v>45133</v>
      </c>
      <c r="F101" s="27"/>
      <c r="G101" s="27"/>
      <c r="H101" s="27" t="s">
        <v>811</v>
      </c>
      <c r="I101" s="1463"/>
      <c r="J101" s="27" t="s">
        <v>811</v>
      </c>
      <c r="K101" s="1463"/>
      <c r="L101" s="1464"/>
      <c r="M101" s="1463"/>
      <c r="N101" s="1464"/>
      <c r="O101" s="1468"/>
      <c r="P101" s="1464"/>
      <c r="Q101" s="1521"/>
      <c r="R101" s="1464"/>
      <c r="S101" s="1464"/>
      <c r="T101" s="1465"/>
    </row>
    <row r="102" spans="2:20" s="1047" customFormat="1">
      <c r="B102" t="s">
        <v>423</v>
      </c>
      <c r="C102" t="s">
        <v>1811</v>
      </c>
      <c r="D102">
        <v>6</v>
      </c>
      <c r="E102" s="47">
        <v>45133</v>
      </c>
      <c r="F102" s="27"/>
      <c r="G102" s="27"/>
      <c r="H102" s="27" t="s">
        <v>811</v>
      </c>
      <c r="I102" s="1463"/>
      <c r="J102" s="27" t="s">
        <v>811</v>
      </c>
      <c r="K102" s="1463"/>
      <c r="L102" s="1464"/>
      <c r="M102" s="1463"/>
      <c r="N102" s="1464"/>
      <c r="O102" s="1468"/>
      <c r="P102" s="1464"/>
      <c r="Q102" s="1521"/>
      <c r="R102" s="1464"/>
      <c r="S102" s="1464"/>
      <c r="T102" s="1465"/>
    </row>
    <row r="103" spans="2:20" s="1047" customFormat="1">
      <c r="B103" t="s">
        <v>423</v>
      </c>
      <c r="C103" t="s">
        <v>1811</v>
      </c>
      <c r="D103">
        <v>6.5</v>
      </c>
      <c r="E103" s="47">
        <v>45133</v>
      </c>
      <c r="F103" s="27"/>
      <c r="G103" s="27"/>
      <c r="H103" s="27" t="s">
        <v>811</v>
      </c>
      <c r="I103" s="1463"/>
      <c r="J103" s="27" t="s">
        <v>811</v>
      </c>
      <c r="K103" s="1463"/>
      <c r="L103" s="1464"/>
      <c r="M103" s="1463"/>
      <c r="N103" s="1464"/>
      <c r="O103" s="1468"/>
      <c r="P103" s="1464"/>
      <c r="Q103" s="1521"/>
      <c r="R103" s="1464"/>
      <c r="S103" s="1464"/>
      <c r="T103" s="1465"/>
    </row>
    <row r="104" spans="2:20" s="1047" customFormat="1">
      <c r="B104" t="s">
        <v>423</v>
      </c>
      <c r="C104" t="s">
        <v>1811</v>
      </c>
      <c r="D104">
        <v>7</v>
      </c>
      <c r="E104" s="47">
        <v>45133</v>
      </c>
      <c r="F104" s="27"/>
      <c r="G104" s="27"/>
      <c r="H104" s="27" t="s">
        <v>811</v>
      </c>
      <c r="I104" s="1463"/>
      <c r="J104" s="27" t="s">
        <v>811</v>
      </c>
      <c r="K104" s="1463"/>
      <c r="L104" s="1464"/>
      <c r="M104" s="1463"/>
      <c r="N104" s="1464"/>
      <c r="O104" s="1468"/>
      <c r="P104" s="1464"/>
      <c r="Q104" s="1521"/>
      <c r="R104" s="1464"/>
      <c r="S104" s="1464"/>
      <c r="T104" s="1465"/>
    </row>
    <row r="105" spans="2:20" s="1047" customFormat="1">
      <c r="B105" t="s">
        <v>423</v>
      </c>
      <c r="C105" t="s">
        <v>1811</v>
      </c>
      <c r="D105">
        <v>7.5</v>
      </c>
      <c r="E105" s="47">
        <v>45133</v>
      </c>
      <c r="F105" s="27"/>
      <c r="G105" s="27"/>
      <c r="H105" s="27" t="s">
        <v>811</v>
      </c>
      <c r="I105" s="1463"/>
      <c r="J105" s="27" t="s">
        <v>811</v>
      </c>
      <c r="K105" s="1463"/>
      <c r="L105" s="1464"/>
      <c r="M105" s="1463"/>
      <c r="N105" s="1464"/>
      <c r="O105" s="1468"/>
      <c r="P105" s="1464"/>
      <c r="Q105" s="1521"/>
      <c r="R105" s="1464"/>
      <c r="S105" s="1464"/>
      <c r="T105" s="1465"/>
    </row>
    <row r="106" spans="2:20" s="1047" customFormat="1">
      <c r="B106" t="s">
        <v>423</v>
      </c>
      <c r="C106" t="s">
        <v>1811</v>
      </c>
      <c r="D106">
        <v>8</v>
      </c>
      <c r="E106" s="47">
        <v>45133</v>
      </c>
      <c r="F106" s="27"/>
      <c r="G106" s="27"/>
      <c r="H106" s="27" t="s">
        <v>811</v>
      </c>
      <c r="I106" s="1463"/>
      <c r="J106" s="27" t="s">
        <v>811</v>
      </c>
      <c r="K106" s="1463"/>
      <c r="L106" s="1464"/>
      <c r="M106" s="1463"/>
      <c r="N106" s="1464"/>
      <c r="O106" s="1468"/>
      <c r="P106" s="1464"/>
      <c r="Q106" s="1521"/>
      <c r="R106" s="1464"/>
      <c r="S106" s="1464"/>
      <c r="T106" s="1465"/>
    </row>
    <row r="107" spans="2:20" s="1047" customFormat="1">
      <c r="B107" t="s">
        <v>423</v>
      </c>
      <c r="C107" t="s">
        <v>1811</v>
      </c>
      <c r="D107">
        <v>8.5</v>
      </c>
      <c r="E107" s="47">
        <v>45133</v>
      </c>
      <c r="F107" s="27"/>
      <c r="G107" s="27"/>
      <c r="H107" s="27" t="s">
        <v>811</v>
      </c>
      <c r="I107" s="1463"/>
      <c r="J107" s="27" t="s">
        <v>811</v>
      </c>
      <c r="K107" s="1463"/>
      <c r="L107" s="1464"/>
      <c r="M107" s="1463"/>
      <c r="N107" s="1464"/>
      <c r="O107" s="1468"/>
      <c r="P107" s="1464"/>
      <c r="Q107" s="1521"/>
      <c r="R107" s="1464"/>
      <c r="S107" s="1464"/>
      <c r="T107" s="1465"/>
    </row>
    <row r="108" spans="2:20" s="1047" customFormat="1">
      <c r="B108" t="s">
        <v>423</v>
      </c>
      <c r="C108" t="s">
        <v>1811</v>
      </c>
      <c r="D108">
        <v>9</v>
      </c>
      <c r="E108" s="47">
        <v>45133</v>
      </c>
      <c r="F108" s="27"/>
      <c r="G108" s="27"/>
      <c r="H108" s="24">
        <v>0.73948531389768968</v>
      </c>
      <c r="I108" s="1463">
        <f t="shared" ref="I108" si="20">IF(AND(H108&gt;0),  H108*30.974," ")</f>
        <v>22.904818112667041</v>
      </c>
      <c r="J108" s="24">
        <v>18.881856540084389</v>
      </c>
      <c r="K108" s="1463"/>
      <c r="L108" s="1464"/>
      <c r="M108" s="1463"/>
      <c r="N108" s="1464"/>
      <c r="O108" s="1468"/>
      <c r="P108" s="1464"/>
      <c r="Q108" s="1521"/>
      <c r="R108" s="1464"/>
      <c r="S108" s="1464"/>
      <c r="T108" s="1465"/>
    </row>
    <row r="109" spans="2:20" s="1047" customFormat="1">
      <c r="B109" t="s">
        <v>423</v>
      </c>
      <c r="C109" t="s">
        <v>1811</v>
      </c>
      <c r="D109">
        <v>9.5</v>
      </c>
      <c r="E109" s="47">
        <v>45133</v>
      </c>
      <c r="F109" s="27"/>
      <c r="G109" s="27"/>
      <c r="H109" s="27" t="s">
        <v>811</v>
      </c>
      <c r="I109" s="1463"/>
      <c r="J109" s="27" t="s">
        <v>811</v>
      </c>
      <c r="K109" s="1463"/>
      <c r="L109" s="1464"/>
      <c r="M109" s="1463"/>
      <c r="N109" s="1464"/>
      <c r="O109" s="1468"/>
      <c r="P109" s="1464"/>
      <c r="Q109" s="1521"/>
      <c r="R109" s="1464"/>
      <c r="S109" s="1464"/>
      <c r="T109" s="1465"/>
    </row>
    <row r="110" spans="2:20" s="1047" customFormat="1">
      <c r="B110" t="s">
        <v>423</v>
      </c>
      <c r="C110" t="s">
        <v>1811</v>
      </c>
      <c r="D110">
        <v>10</v>
      </c>
      <c r="E110" s="47">
        <v>45133</v>
      </c>
      <c r="F110" s="27"/>
      <c r="G110" s="27"/>
      <c r="H110" s="27" t="s">
        <v>811</v>
      </c>
      <c r="I110" s="1463"/>
      <c r="J110" s="27" t="s">
        <v>811</v>
      </c>
      <c r="K110" s="1463"/>
      <c r="L110" s="1464"/>
      <c r="M110" s="1463"/>
      <c r="N110" s="1464"/>
      <c r="O110" s="1468"/>
      <c r="P110" s="1464"/>
      <c r="Q110" s="1521"/>
      <c r="R110" s="1464"/>
      <c r="S110" s="1464"/>
      <c r="T110" s="1465"/>
    </row>
    <row r="111" spans="2:20" s="1047" customFormat="1">
      <c r="B111" t="s">
        <v>423</v>
      </c>
      <c r="C111" t="s">
        <v>1811</v>
      </c>
      <c r="D111">
        <v>10.5</v>
      </c>
      <c r="E111" s="47">
        <v>45133</v>
      </c>
      <c r="F111" s="27"/>
      <c r="G111" s="27"/>
      <c r="H111" s="27" t="s">
        <v>811</v>
      </c>
      <c r="I111" s="1463"/>
      <c r="J111" s="27" t="s">
        <v>811</v>
      </c>
      <c r="K111" s="1463"/>
      <c r="L111" s="1464"/>
      <c r="M111" s="1463"/>
      <c r="N111" s="1464"/>
      <c r="O111" s="1468"/>
      <c r="P111" s="1464"/>
      <c r="Q111" s="1521"/>
      <c r="R111" s="1464"/>
      <c r="S111" s="1464"/>
      <c r="T111" s="1465"/>
    </row>
    <row r="112" spans="2:20" s="1047" customFormat="1">
      <c r="B112" t="s">
        <v>423</v>
      </c>
      <c r="C112" t="s">
        <v>1811</v>
      </c>
      <c r="D112">
        <v>11</v>
      </c>
      <c r="E112" s="47">
        <v>45133</v>
      </c>
      <c r="F112" s="27"/>
      <c r="G112" s="27"/>
      <c r="H112" s="27" t="s">
        <v>811</v>
      </c>
      <c r="I112" s="1463"/>
      <c r="J112" s="27" t="s">
        <v>811</v>
      </c>
      <c r="K112" s="1463"/>
      <c r="L112" s="1464"/>
      <c r="M112" s="1463"/>
      <c r="N112" s="1464"/>
      <c r="O112" s="1468"/>
      <c r="P112" s="1464"/>
      <c r="Q112" s="1521"/>
      <c r="R112" s="1464"/>
      <c r="S112" s="1464"/>
      <c r="T112" s="1465"/>
    </row>
    <row r="113" spans="1:20" s="1047" customFormat="1">
      <c r="B113" t="s">
        <v>423</v>
      </c>
      <c r="C113" t="s">
        <v>1811</v>
      </c>
      <c r="D113">
        <v>11.5</v>
      </c>
      <c r="E113" s="47">
        <v>45133</v>
      </c>
      <c r="F113" s="27"/>
      <c r="G113" s="27"/>
      <c r="H113" s="27" t="s">
        <v>811</v>
      </c>
      <c r="I113" s="1463"/>
      <c r="J113" s="27" t="s">
        <v>811</v>
      </c>
      <c r="K113" s="1463"/>
      <c r="L113" s="1464"/>
      <c r="M113" s="1463"/>
      <c r="N113" s="1464"/>
      <c r="O113" s="1468"/>
      <c r="P113" s="1464"/>
      <c r="Q113" s="1521"/>
      <c r="R113" s="1464"/>
      <c r="S113" s="1464"/>
      <c r="T113" s="1465"/>
    </row>
    <row r="114" spans="1:20" s="1047" customFormat="1">
      <c r="B114" t="s">
        <v>423</v>
      </c>
      <c r="C114" t="s">
        <v>1811</v>
      </c>
      <c r="D114">
        <v>12</v>
      </c>
      <c r="E114" s="47">
        <v>45133</v>
      </c>
      <c r="F114" s="27"/>
      <c r="G114" s="27"/>
      <c r="H114" s="27" t="s">
        <v>811</v>
      </c>
      <c r="I114" s="1463"/>
      <c r="J114" s="27" t="s">
        <v>811</v>
      </c>
      <c r="K114" s="1463"/>
      <c r="L114" s="1464"/>
      <c r="M114" s="1463"/>
      <c r="N114" s="1464"/>
      <c r="O114" s="1468"/>
      <c r="P114" s="1464"/>
      <c r="Q114" s="1521"/>
      <c r="R114" s="1464"/>
      <c r="S114" s="1464"/>
      <c r="T114" s="1465"/>
    </row>
    <row r="115" spans="1:20" s="1047" customFormat="1">
      <c r="B115" t="s">
        <v>423</v>
      </c>
      <c r="C115" t="s">
        <v>1811</v>
      </c>
      <c r="D115">
        <v>12.5</v>
      </c>
      <c r="E115" s="47">
        <v>45133</v>
      </c>
      <c r="F115" s="27"/>
      <c r="G115" s="27"/>
      <c r="H115" s="27" t="s">
        <v>811</v>
      </c>
      <c r="I115" s="1463"/>
      <c r="J115" s="27" t="s">
        <v>811</v>
      </c>
      <c r="K115" s="1463"/>
      <c r="L115" s="1464"/>
      <c r="M115" s="1463"/>
      <c r="N115" s="1464"/>
      <c r="O115" s="1468"/>
      <c r="P115" s="1464"/>
      <c r="Q115" s="1521"/>
      <c r="R115" s="1464"/>
      <c r="S115" s="1464"/>
      <c r="T115" s="1465"/>
    </row>
    <row r="116" spans="1:20" s="1047" customFormat="1">
      <c r="B116" t="s">
        <v>423</v>
      </c>
      <c r="C116" t="s">
        <v>1811</v>
      </c>
      <c r="D116">
        <v>13</v>
      </c>
      <c r="E116" s="47">
        <v>45133</v>
      </c>
      <c r="F116" s="27"/>
      <c r="G116" s="27"/>
      <c r="H116" s="27" t="s">
        <v>811</v>
      </c>
      <c r="I116" s="1463"/>
      <c r="J116" s="27" t="s">
        <v>811</v>
      </c>
      <c r="K116" s="1463"/>
      <c r="L116" s="1464"/>
      <c r="M116" s="1463"/>
      <c r="N116" s="1464"/>
      <c r="O116" s="1468"/>
      <c r="P116" s="1464"/>
      <c r="Q116" s="1521"/>
      <c r="R116" s="1464"/>
      <c r="S116" s="1464"/>
      <c r="T116" s="1465"/>
    </row>
    <row r="117" spans="1:20" s="1047" customFormat="1">
      <c r="B117" t="s">
        <v>423</v>
      </c>
      <c r="C117" t="s">
        <v>1811</v>
      </c>
      <c r="D117">
        <v>13.5</v>
      </c>
      <c r="E117" s="47">
        <v>45133</v>
      </c>
      <c r="F117" s="27"/>
      <c r="G117" s="27"/>
      <c r="H117" s="27" t="s">
        <v>811</v>
      </c>
      <c r="I117" s="1463"/>
      <c r="J117" s="27" t="s">
        <v>811</v>
      </c>
      <c r="K117" s="1463"/>
      <c r="L117" s="1464"/>
      <c r="M117" s="1463"/>
      <c r="N117" s="1464"/>
      <c r="O117" s="1468"/>
      <c r="P117" s="1464"/>
      <c r="Q117" s="1521"/>
      <c r="R117" s="1464"/>
      <c r="S117" s="1464"/>
      <c r="T117" s="1465"/>
    </row>
    <row r="118" spans="1:20" s="1047" customFormat="1">
      <c r="B118" t="s">
        <v>423</v>
      </c>
      <c r="C118" t="s">
        <v>1811</v>
      </c>
      <c r="D118">
        <v>14</v>
      </c>
      <c r="E118" s="47">
        <v>45133</v>
      </c>
      <c r="F118" s="27"/>
      <c r="G118" s="27"/>
      <c r="H118" s="27" t="s">
        <v>811</v>
      </c>
      <c r="I118" s="1463"/>
      <c r="J118" s="27" t="s">
        <v>811</v>
      </c>
      <c r="K118" s="1463"/>
      <c r="L118" s="1464"/>
      <c r="M118" s="1463"/>
      <c r="N118" s="1464"/>
      <c r="O118" s="1468"/>
      <c r="P118" s="1464"/>
      <c r="Q118" s="1521"/>
      <c r="R118" s="1464"/>
      <c r="S118" s="1464"/>
      <c r="T118" s="1465"/>
    </row>
    <row r="119" spans="1:20" s="1047" customFormat="1">
      <c r="B119" t="s">
        <v>423</v>
      </c>
      <c r="C119" t="s">
        <v>1811</v>
      </c>
      <c r="D119">
        <v>14.5</v>
      </c>
      <c r="E119" s="47">
        <v>45133</v>
      </c>
      <c r="F119" s="27"/>
      <c r="G119" s="27"/>
      <c r="H119" s="27" t="s">
        <v>811</v>
      </c>
      <c r="I119" s="1463"/>
      <c r="J119" s="27" t="s">
        <v>811</v>
      </c>
      <c r="K119" s="1463"/>
      <c r="L119" s="1464"/>
      <c r="M119" s="1463"/>
      <c r="N119" s="1464"/>
      <c r="O119" s="1468"/>
      <c r="P119" s="1464"/>
      <c r="Q119" s="1521"/>
      <c r="R119" s="1464"/>
      <c r="S119" s="1464"/>
      <c r="T119" s="1465"/>
    </row>
    <row r="120" spans="1:20" s="1047" customFormat="1">
      <c r="B120" t="s">
        <v>423</v>
      </c>
      <c r="C120" t="s">
        <v>1811</v>
      </c>
      <c r="D120">
        <v>15</v>
      </c>
      <c r="E120" s="47">
        <v>45133</v>
      </c>
      <c r="F120" s="27"/>
      <c r="G120" s="27"/>
      <c r="H120" s="27" t="s">
        <v>811</v>
      </c>
      <c r="I120" s="1463"/>
      <c r="J120" s="27" t="s">
        <v>811</v>
      </c>
      <c r="K120" s="1463"/>
      <c r="L120" s="1464"/>
      <c r="M120" s="1463"/>
      <c r="N120" s="1464"/>
      <c r="O120" s="1468"/>
      <c r="P120" s="1464"/>
      <c r="Q120" s="1521"/>
      <c r="R120" s="1464"/>
      <c r="S120" s="1464"/>
      <c r="T120" s="1465"/>
    </row>
    <row r="121" spans="1:20" s="1047" customFormat="1">
      <c r="B121" t="s">
        <v>423</v>
      </c>
      <c r="C121" t="s">
        <v>1811</v>
      </c>
      <c r="D121">
        <v>15.5</v>
      </c>
      <c r="E121" s="47">
        <v>45133</v>
      </c>
      <c r="F121" s="27"/>
      <c r="G121" s="27"/>
      <c r="H121" s="27" t="s">
        <v>811</v>
      </c>
      <c r="I121" s="1463"/>
      <c r="J121" s="27" t="s">
        <v>811</v>
      </c>
      <c r="K121" s="1463"/>
      <c r="L121" s="1464"/>
      <c r="M121" s="1463"/>
      <c r="N121" s="1464"/>
      <c r="O121" s="1468"/>
      <c r="P121" s="1464"/>
      <c r="Q121" s="1521"/>
      <c r="R121" s="1464"/>
      <c r="S121" s="1464"/>
      <c r="T121" s="1465"/>
    </row>
    <row r="122" spans="1:20" s="1047" customFormat="1">
      <c r="B122" t="s">
        <v>423</v>
      </c>
      <c r="C122" t="s">
        <v>1811</v>
      </c>
      <c r="D122">
        <v>16</v>
      </c>
      <c r="E122" s="47">
        <v>45133</v>
      </c>
      <c r="F122" s="27"/>
      <c r="G122" s="27"/>
      <c r="H122" s="27" t="s">
        <v>811</v>
      </c>
      <c r="I122" s="1463"/>
      <c r="J122" s="27" t="s">
        <v>811</v>
      </c>
      <c r="K122" s="1466"/>
      <c r="L122" s="1686"/>
      <c r="M122" s="1467"/>
      <c r="N122" s="1686"/>
      <c r="O122" s="1467"/>
      <c r="P122" s="1686"/>
      <c r="Q122" s="1687"/>
      <c r="R122" s="1170"/>
      <c r="S122" s="1464"/>
      <c r="T122" s="1465"/>
    </row>
    <row r="123" spans="1:20" s="1047" customFormat="1">
      <c r="A123" s="2274"/>
      <c r="B123" t="s">
        <v>423</v>
      </c>
      <c r="C123" t="s">
        <v>1811</v>
      </c>
      <c r="D123">
        <v>16.5</v>
      </c>
      <c r="E123" s="47">
        <v>45133</v>
      </c>
      <c r="F123" s="27"/>
      <c r="G123" s="27"/>
      <c r="H123" s="27" t="s">
        <v>811</v>
      </c>
      <c r="I123" s="1463"/>
      <c r="J123" s="27" t="s">
        <v>811</v>
      </c>
      <c r="K123" s="1463"/>
      <c r="L123" s="1464"/>
      <c r="M123" s="1463"/>
      <c r="N123" s="1464"/>
      <c r="O123" s="1468"/>
      <c r="P123" s="1464"/>
      <c r="Q123" s="1521"/>
      <c r="R123" s="1464"/>
      <c r="S123" s="1464"/>
      <c r="T123" s="1465"/>
    </row>
    <row r="124" spans="1:20" s="1047" customFormat="1">
      <c r="A124" s="2274"/>
      <c r="B124" t="s">
        <v>423</v>
      </c>
      <c r="C124" t="s">
        <v>1811</v>
      </c>
      <c r="D124">
        <v>17</v>
      </c>
      <c r="E124" s="47">
        <v>45133</v>
      </c>
      <c r="F124" s="27"/>
      <c r="G124" s="27"/>
      <c r="H124" s="24">
        <v>8.0406040625574686</v>
      </c>
      <c r="I124" s="1463">
        <f t="shared" ref="I124" si="21">IF(AND(H124&gt;0),  H124*30.974," ")</f>
        <v>249.04967023365504</v>
      </c>
      <c r="J124" s="24">
        <v>34.289451476793253</v>
      </c>
      <c r="K124" s="1463"/>
      <c r="L124" s="1464"/>
      <c r="M124" s="1463"/>
      <c r="N124" s="1464"/>
      <c r="O124" s="1468"/>
      <c r="P124" s="1464"/>
      <c r="Q124" s="1521"/>
      <c r="R124" s="1464"/>
      <c r="S124" s="1464"/>
      <c r="T124" s="1465"/>
    </row>
    <row r="125" spans="1:20" s="1047" customFormat="1">
      <c r="A125" s="2274"/>
      <c r="B125" t="s">
        <v>423</v>
      </c>
      <c r="C125" t="s">
        <v>1811</v>
      </c>
      <c r="D125">
        <v>17.5</v>
      </c>
      <c r="E125" s="47">
        <v>45133</v>
      </c>
      <c r="F125" s="27"/>
      <c r="G125" s="27"/>
      <c r="H125" s="27" t="s">
        <v>811</v>
      </c>
      <c r="I125" s="1463"/>
      <c r="J125" s="27" t="s">
        <v>811</v>
      </c>
      <c r="K125" s="1463"/>
      <c r="L125" s="1464"/>
      <c r="M125" s="1463"/>
      <c r="N125" s="1464"/>
      <c r="O125" s="1468"/>
      <c r="P125" s="1464"/>
      <c r="Q125" s="1521"/>
      <c r="R125" s="1464"/>
      <c r="S125" s="1464"/>
      <c r="T125" s="1465"/>
    </row>
    <row r="126" spans="1:20" s="1047" customFormat="1">
      <c r="A126" s="2274"/>
      <c r="B126" t="s">
        <v>423</v>
      </c>
      <c r="C126" t="s">
        <v>1811</v>
      </c>
      <c r="D126">
        <v>18</v>
      </c>
      <c r="E126" s="47">
        <v>45133</v>
      </c>
      <c r="F126" s="27"/>
      <c r="G126" s="27"/>
      <c r="H126" s="27" t="s">
        <v>811</v>
      </c>
      <c r="I126" s="1463"/>
      <c r="J126" s="27" t="s">
        <v>811</v>
      </c>
      <c r="K126" s="1463"/>
      <c r="L126" s="1464"/>
      <c r="M126" s="1463"/>
      <c r="N126" s="1464"/>
      <c r="O126" s="1468"/>
      <c r="P126" s="1464"/>
      <c r="Q126" s="1521"/>
      <c r="R126" s="1464"/>
      <c r="S126" s="1464"/>
      <c r="T126" s="1465"/>
    </row>
    <row r="127" spans="1:20" s="1047" customFormat="1">
      <c r="B127" t="s">
        <v>423</v>
      </c>
      <c r="C127" t="s">
        <v>1811</v>
      </c>
      <c r="D127">
        <v>0.5</v>
      </c>
      <c r="E127" s="2662">
        <v>45161</v>
      </c>
      <c r="F127" s="27">
        <v>18</v>
      </c>
      <c r="G127" s="27">
        <v>1.3</v>
      </c>
      <c r="H127" s="24">
        <v>1.3811074001353576</v>
      </c>
      <c r="I127" s="1463">
        <f t="shared" ref="I127" si="22">IF(AND(H127&gt;0),  H127*30.974," ")</f>
        <v>42.778420611792569</v>
      </c>
      <c r="J127" s="25">
        <v>29.682278481012663</v>
      </c>
      <c r="K127" s="1463"/>
      <c r="L127" s="1464"/>
      <c r="M127" s="1463"/>
      <c r="N127" s="1464"/>
      <c r="O127" s="1468"/>
      <c r="P127" s="1464"/>
      <c r="Q127" s="1521"/>
      <c r="R127" s="1464"/>
      <c r="S127" s="1464"/>
      <c r="T127" s="1465"/>
    </row>
    <row r="128" spans="1:20" s="1047" customFormat="1">
      <c r="B128" t="s">
        <v>423</v>
      </c>
      <c r="C128" t="s">
        <v>1811</v>
      </c>
      <c r="D128">
        <v>1</v>
      </c>
      <c r="E128" s="2662">
        <v>45161</v>
      </c>
      <c r="F128" s="27"/>
      <c r="G128" s="27"/>
      <c r="H128" s="27" t="s">
        <v>811</v>
      </c>
      <c r="I128" s="1463"/>
      <c r="J128" s="27" t="s">
        <v>811</v>
      </c>
      <c r="K128" s="1463"/>
      <c r="L128" s="1464"/>
      <c r="M128" s="1463"/>
      <c r="N128" s="1464"/>
      <c r="O128" s="1468"/>
      <c r="P128" s="1464"/>
      <c r="Q128" s="1521"/>
      <c r="R128" s="1464"/>
      <c r="S128" s="1464"/>
      <c r="T128" s="1465"/>
    </row>
    <row r="129" spans="2:20" s="1047" customFormat="1">
      <c r="B129" t="s">
        <v>423</v>
      </c>
      <c r="C129" t="s">
        <v>1811</v>
      </c>
      <c r="D129">
        <v>1.5</v>
      </c>
      <c r="E129" s="2662">
        <v>45161</v>
      </c>
      <c r="F129" s="27"/>
      <c r="G129" s="27"/>
      <c r="H129" s="27" t="s">
        <v>811</v>
      </c>
      <c r="I129" s="1463"/>
      <c r="J129" s="27" t="s">
        <v>811</v>
      </c>
      <c r="K129" s="1463"/>
      <c r="L129" s="1464"/>
      <c r="M129" s="1463"/>
      <c r="N129" s="1464"/>
      <c r="O129" s="1468"/>
      <c r="P129" s="1464"/>
      <c r="Q129" s="1521"/>
      <c r="R129" s="1464"/>
      <c r="S129" s="1464"/>
      <c r="T129" s="1465"/>
    </row>
    <row r="130" spans="2:20" s="1047" customFormat="1">
      <c r="B130" t="s">
        <v>423</v>
      </c>
      <c r="C130" t="s">
        <v>1811</v>
      </c>
      <c r="D130">
        <v>2</v>
      </c>
      <c r="E130" s="2662">
        <v>45161</v>
      </c>
      <c r="F130" s="27"/>
      <c r="G130" s="27"/>
      <c r="H130" s="27" t="s">
        <v>811</v>
      </c>
      <c r="I130" s="1463"/>
      <c r="J130" s="27" t="s">
        <v>811</v>
      </c>
      <c r="K130" s="1463"/>
      <c r="L130" s="1464"/>
      <c r="M130" s="1463"/>
      <c r="N130" s="1464"/>
      <c r="O130" s="1468"/>
      <c r="P130" s="1464"/>
      <c r="Q130" s="1521"/>
      <c r="R130" s="1464"/>
      <c r="S130" s="1464"/>
      <c r="T130" s="1465"/>
    </row>
    <row r="131" spans="2:20" s="1047" customFormat="1">
      <c r="B131" t="s">
        <v>423</v>
      </c>
      <c r="C131" t="s">
        <v>1811</v>
      </c>
      <c r="D131">
        <v>2.5</v>
      </c>
      <c r="E131" s="2662">
        <v>45161</v>
      </c>
      <c r="F131" s="27"/>
      <c r="G131" s="27"/>
      <c r="H131" s="27" t="s">
        <v>811</v>
      </c>
      <c r="I131" s="1463"/>
      <c r="J131" s="27" t="s">
        <v>811</v>
      </c>
      <c r="K131" s="1463"/>
      <c r="L131" s="1464"/>
      <c r="M131" s="1463"/>
      <c r="N131" s="1464"/>
      <c r="O131" s="1468"/>
      <c r="P131" s="1464"/>
      <c r="Q131" s="1521"/>
      <c r="R131" s="1464"/>
      <c r="S131" s="1464"/>
      <c r="T131" s="1465"/>
    </row>
    <row r="132" spans="2:20" s="1047" customFormat="1">
      <c r="B132" t="s">
        <v>423</v>
      </c>
      <c r="C132" t="s">
        <v>1811</v>
      </c>
      <c r="D132">
        <v>3</v>
      </c>
      <c r="E132" s="2662">
        <v>45161</v>
      </c>
      <c r="F132" s="27"/>
      <c r="G132" s="27"/>
      <c r="H132" s="24">
        <v>0.94319529765341503</v>
      </c>
      <c r="I132" s="1463">
        <f t="shared" ref="I132" si="23">IF(AND(H132&gt;0),  H132*30.974," ")</f>
        <v>29.214531149516876</v>
      </c>
      <c r="J132" s="25">
        <v>24.697468354430381</v>
      </c>
      <c r="K132" s="1463"/>
      <c r="L132" s="1464"/>
      <c r="M132" s="1463"/>
      <c r="N132" s="1464"/>
      <c r="O132" s="1468"/>
      <c r="P132" s="1464"/>
      <c r="Q132" s="1521"/>
      <c r="R132" s="1464"/>
      <c r="S132" s="1464"/>
      <c r="T132" s="1465"/>
    </row>
    <row r="133" spans="2:20" s="1047" customFormat="1">
      <c r="B133" t="s">
        <v>423</v>
      </c>
      <c r="C133" t="s">
        <v>1811</v>
      </c>
      <c r="D133">
        <v>3.5</v>
      </c>
      <c r="E133" s="2662">
        <v>45161</v>
      </c>
      <c r="F133" s="27"/>
      <c r="G133" s="27"/>
      <c r="H133" s="27" t="s">
        <v>811</v>
      </c>
      <c r="I133" s="1463"/>
      <c r="J133" s="27" t="s">
        <v>811</v>
      </c>
      <c r="K133" s="1463"/>
      <c r="L133" s="1464"/>
      <c r="M133" s="1463"/>
      <c r="N133" s="1464"/>
      <c r="O133" s="1468"/>
      <c r="P133" s="1464"/>
      <c r="Q133" s="1521"/>
      <c r="R133" s="1464"/>
      <c r="S133" s="1464"/>
      <c r="T133" s="1465"/>
    </row>
    <row r="134" spans="2:20" s="1047" customFormat="1">
      <c r="B134" t="s">
        <v>423</v>
      </c>
      <c r="C134" t="s">
        <v>1811</v>
      </c>
      <c r="D134">
        <v>4</v>
      </c>
      <c r="E134" s="2662">
        <v>45161</v>
      </c>
      <c r="F134" s="27"/>
      <c r="G134" s="27"/>
      <c r="H134" s="27" t="s">
        <v>811</v>
      </c>
      <c r="I134" s="1463"/>
      <c r="J134" s="27" t="s">
        <v>811</v>
      </c>
      <c r="K134" s="1463"/>
      <c r="L134" s="1464"/>
      <c r="M134" s="1463"/>
      <c r="N134" s="1464"/>
      <c r="O134" s="1468"/>
      <c r="P134" s="1464"/>
      <c r="Q134" s="1521"/>
      <c r="R134" s="1464"/>
      <c r="S134" s="1464"/>
      <c r="T134" s="1465"/>
    </row>
    <row r="135" spans="2:20" s="1047" customFormat="1">
      <c r="B135" t="s">
        <v>423</v>
      </c>
      <c r="C135" t="s">
        <v>1811</v>
      </c>
      <c r="D135">
        <v>4.5</v>
      </c>
      <c r="E135" s="2662">
        <v>45161</v>
      </c>
      <c r="F135" s="27"/>
      <c r="G135" s="27"/>
      <c r="H135" s="27" t="s">
        <v>811</v>
      </c>
      <c r="I135" s="1463"/>
      <c r="J135" s="27" t="s">
        <v>811</v>
      </c>
      <c r="K135" s="1463"/>
      <c r="L135" s="1464"/>
      <c r="M135" s="1463"/>
      <c r="N135" s="1464"/>
      <c r="O135" s="1468"/>
      <c r="P135" s="1464"/>
      <c r="Q135" s="1521"/>
      <c r="R135" s="1464"/>
      <c r="S135" s="1464"/>
      <c r="T135" s="1465"/>
    </row>
    <row r="136" spans="2:20" s="1047" customFormat="1">
      <c r="B136" t="s">
        <v>423</v>
      </c>
      <c r="C136" t="s">
        <v>1811</v>
      </c>
      <c r="D136">
        <v>5</v>
      </c>
      <c r="E136" s="2662">
        <v>45161</v>
      </c>
      <c r="F136" s="27"/>
      <c r="G136" s="27"/>
      <c r="H136" s="27" t="s">
        <v>811</v>
      </c>
      <c r="I136" s="1463"/>
      <c r="J136" s="27" t="s">
        <v>811</v>
      </c>
      <c r="K136" s="1463"/>
      <c r="L136" s="1464"/>
      <c r="M136" s="1463"/>
      <c r="N136" s="1464"/>
      <c r="O136" s="1468"/>
      <c r="P136" s="1464"/>
      <c r="Q136" s="1521"/>
      <c r="R136" s="1464"/>
      <c r="S136" s="1464"/>
      <c r="T136" s="1465"/>
    </row>
    <row r="137" spans="2:20" s="1047" customFormat="1">
      <c r="B137" t="s">
        <v>423</v>
      </c>
      <c r="C137" t="s">
        <v>1811</v>
      </c>
      <c r="D137">
        <v>5.5</v>
      </c>
      <c r="E137" s="2662">
        <v>45161</v>
      </c>
      <c r="F137" s="27"/>
      <c r="G137" s="27"/>
      <c r="H137" s="27" t="s">
        <v>811</v>
      </c>
      <c r="I137" s="1463"/>
      <c r="J137" s="27" t="s">
        <v>811</v>
      </c>
      <c r="K137" s="1463"/>
      <c r="L137" s="1464"/>
      <c r="M137" s="1463"/>
      <c r="N137" s="1464"/>
      <c r="O137" s="1468"/>
      <c r="P137" s="1464"/>
      <c r="Q137" s="1521"/>
      <c r="R137" s="1464"/>
      <c r="S137" s="1464"/>
      <c r="T137" s="1465"/>
    </row>
    <row r="138" spans="2:20" s="1047" customFormat="1">
      <c r="B138" t="s">
        <v>423</v>
      </c>
      <c r="C138" t="s">
        <v>1811</v>
      </c>
      <c r="D138">
        <v>6</v>
      </c>
      <c r="E138" s="2662">
        <v>45161</v>
      </c>
      <c r="F138" s="27"/>
      <c r="G138" s="27"/>
      <c r="H138" s="27" t="s">
        <v>811</v>
      </c>
      <c r="I138" s="1463"/>
      <c r="J138" s="27" t="s">
        <v>811</v>
      </c>
      <c r="K138" s="1463"/>
      <c r="L138" s="1464"/>
      <c r="M138" s="1463"/>
      <c r="N138" s="1464"/>
      <c r="O138" s="1468"/>
      <c r="P138" s="1464"/>
      <c r="Q138" s="1521"/>
      <c r="R138" s="1464"/>
      <c r="S138" s="1464"/>
      <c r="T138" s="1465"/>
    </row>
    <row r="139" spans="2:20" s="1047" customFormat="1">
      <c r="B139" t="s">
        <v>423</v>
      </c>
      <c r="C139" t="s">
        <v>1811</v>
      </c>
      <c r="D139">
        <v>6.5</v>
      </c>
      <c r="E139" s="2662">
        <v>45161</v>
      </c>
      <c r="F139" s="27"/>
      <c r="G139" s="27"/>
      <c r="H139" s="27" t="s">
        <v>811</v>
      </c>
      <c r="I139" s="1463"/>
      <c r="J139" s="27" t="s">
        <v>811</v>
      </c>
      <c r="K139" s="1463"/>
      <c r="L139" s="1464"/>
      <c r="M139" s="1463"/>
      <c r="N139" s="1464"/>
      <c r="O139" s="1468"/>
      <c r="P139" s="1464"/>
      <c r="Q139" s="1521"/>
      <c r="R139" s="1464"/>
      <c r="S139" s="1464"/>
      <c r="T139" s="1465"/>
    </row>
    <row r="140" spans="2:20" s="1047" customFormat="1">
      <c r="B140" t="s">
        <v>423</v>
      </c>
      <c r="C140" t="s">
        <v>1811</v>
      </c>
      <c r="D140">
        <v>7</v>
      </c>
      <c r="E140" s="2662">
        <v>45161</v>
      </c>
      <c r="F140" s="27"/>
      <c r="G140" s="27"/>
      <c r="H140" s="27" t="s">
        <v>811</v>
      </c>
      <c r="I140" s="1463"/>
      <c r="J140" s="27" t="s">
        <v>811</v>
      </c>
      <c r="K140" s="1463"/>
      <c r="L140" s="1464"/>
      <c r="M140" s="1463"/>
      <c r="N140" s="1464"/>
      <c r="O140" s="1468"/>
      <c r="P140" s="1464"/>
      <c r="Q140" s="1521"/>
      <c r="R140" s="1464"/>
      <c r="S140" s="1464"/>
      <c r="T140" s="1465"/>
    </row>
    <row r="141" spans="2:20" s="1047" customFormat="1">
      <c r="B141" t="s">
        <v>423</v>
      </c>
      <c r="C141" t="s">
        <v>1811</v>
      </c>
      <c r="D141">
        <v>7.5</v>
      </c>
      <c r="E141" s="2662">
        <v>45161</v>
      </c>
      <c r="F141" s="27"/>
      <c r="G141" s="27"/>
      <c r="H141" s="27" t="s">
        <v>811</v>
      </c>
      <c r="I141" s="1463"/>
      <c r="J141" s="27" t="s">
        <v>811</v>
      </c>
      <c r="K141" s="1463"/>
      <c r="L141" s="1464"/>
      <c r="M141" s="1463"/>
      <c r="N141" s="1464"/>
      <c r="O141" s="1468"/>
      <c r="P141" s="1464"/>
      <c r="Q141" s="1521"/>
      <c r="R141" s="1464"/>
      <c r="S141" s="1464"/>
      <c r="T141" s="1465"/>
    </row>
    <row r="142" spans="2:20" s="1047" customFormat="1">
      <c r="B142" t="s">
        <v>423</v>
      </c>
      <c r="C142" t="s">
        <v>1811</v>
      </c>
      <c r="D142">
        <v>8</v>
      </c>
      <c r="E142" s="2662">
        <v>45161</v>
      </c>
      <c r="F142" s="27"/>
      <c r="G142" s="27"/>
      <c r="H142" s="27" t="s">
        <v>811</v>
      </c>
      <c r="I142" s="1463"/>
      <c r="J142" s="27" t="s">
        <v>811</v>
      </c>
      <c r="K142" s="1463"/>
      <c r="L142" s="1464"/>
      <c r="M142" s="1463"/>
      <c r="N142" s="1464"/>
      <c r="O142" s="1468"/>
      <c r="P142" s="1464"/>
      <c r="Q142" s="1521"/>
      <c r="R142" s="1464"/>
      <c r="S142" s="1464"/>
      <c r="T142" s="1465"/>
    </row>
    <row r="143" spans="2:20" s="1047" customFormat="1">
      <c r="B143" t="s">
        <v>423</v>
      </c>
      <c r="C143" t="s">
        <v>1811</v>
      </c>
      <c r="D143">
        <v>8.5</v>
      </c>
      <c r="E143" s="2662">
        <v>45161</v>
      </c>
      <c r="F143" s="27"/>
      <c r="G143" s="27"/>
      <c r="H143" s="27" t="s">
        <v>811</v>
      </c>
      <c r="I143" s="1463"/>
      <c r="J143" s="27" t="s">
        <v>811</v>
      </c>
      <c r="K143" s="1463"/>
      <c r="L143" s="1464"/>
      <c r="M143" s="1463"/>
      <c r="N143" s="1464"/>
      <c r="O143" s="1468"/>
      <c r="P143" s="1464"/>
      <c r="Q143" s="1521"/>
      <c r="R143" s="1464"/>
      <c r="S143" s="1464"/>
      <c r="T143" s="1465"/>
    </row>
    <row r="144" spans="2:20" s="1047" customFormat="1">
      <c r="B144" t="s">
        <v>423</v>
      </c>
      <c r="C144" t="s">
        <v>1811</v>
      </c>
      <c r="D144">
        <v>9</v>
      </c>
      <c r="E144" s="2662">
        <v>45161</v>
      </c>
      <c r="F144" s="27"/>
      <c r="G144" s="27"/>
      <c r="H144" s="24">
        <v>0.87582420496388536</v>
      </c>
      <c r="I144" s="1463">
        <f t="shared" ref="I144" si="24">IF(AND(H144&gt;0),  H144*30.974," ")</f>
        <v>27.127778924551386</v>
      </c>
      <c r="J144" s="24">
        <v>8.1343037974683536</v>
      </c>
      <c r="K144" s="1463"/>
      <c r="L144" s="1464"/>
      <c r="M144" s="1463"/>
      <c r="N144" s="1464"/>
      <c r="O144" s="1468"/>
      <c r="P144" s="1464"/>
      <c r="Q144" s="1521"/>
      <c r="R144" s="1464"/>
      <c r="S144" s="1464"/>
      <c r="T144" s="1465"/>
    </row>
    <row r="145" spans="2:20" s="1047" customFormat="1">
      <c r="B145" t="s">
        <v>423</v>
      </c>
      <c r="C145" t="s">
        <v>1811</v>
      </c>
      <c r="D145">
        <v>9.5</v>
      </c>
      <c r="E145" s="2662">
        <v>45161</v>
      </c>
      <c r="F145" s="27"/>
      <c r="G145" s="27"/>
      <c r="H145" s="27" t="s">
        <v>811</v>
      </c>
      <c r="I145" s="1463"/>
      <c r="J145" s="27" t="s">
        <v>811</v>
      </c>
      <c r="K145" s="1463"/>
      <c r="L145" s="1464"/>
      <c r="M145" s="1463"/>
      <c r="N145" s="1464"/>
      <c r="O145" s="1468"/>
      <c r="P145" s="1464"/>
      <c r="Q145" s="1521"/>
      <c r="R145" s="1464"/>
      <c r="S145" s="1464"/>
      <c r="T145" s="1465"/>
    </row>
    <row r="146" spans="2:20" s="1047" customFormat="1">
      <c r="B146" t="s">
        <v>423</v>
      </c>
      <c r="C146" t="s">
        <v>1811</v>
      </c>
      <c r="D146">
        <v>10</v>
      </c>
      <c r="E146" s="2662">
        <v>45161</v>
      </c>
      <c r="F146" s="27"/>
      <c r="G146" s="27"/>
      <c r="H146" s="27" t="s">
        <v>811</v>
      </c>
      <c r="I146" s="1463"/>
      <c r="J146" s="27" t="s">
        <v>811</v>
      </c>
      <c r="K146" s="1463"/>
      <c r="L146" s="1464"/>
      <c r="M146" s="1463"/>
      <c r="N146" s="1464"/>
      <c r="O146" s="1468"/>
      <c r="P146" s="1464"/>
      <c r="Q146" s="1521"/>
      <c r="R146" s="1464"/>
      <c r="S146" s="1464"/>
      <c r="T146" s="1465"/>
    </row>
    <row r="147" spans="2:20" s="1047" customFormat="1">
      <c r="B147" t="s">
        <v>423</v>
      </c>
      <c r="C147" t="s">
        <v>1811</v>
      </c>
      <c r="D147">
        <v>10.5</v>
      </c>
      <c r="E147" s="2662">
        <v>45161</v>
      </c>
      <c r="F147" s="27"/>
      <c r="G147" s="27"/>
      <c r="H147" s="27" t="s">
        <v>811</v>
      </c>
      <c r="I147" s="1463"/>
      <c r="J147" s="27" t="s">
        <v>811</v>
      </c>
      <c r="K147" s="1463"/>
      <c r="L147" s="1464"/>
      <c r="M147" s="1463"/>
      <c r="N147" s="1464"/>
      <c r="O147" s="1468"/>
      <c r="P147" s="1464"/>
      <c r="Q147" s="1521"/>
      <c r="R147" s="1464"/>
      <c r="S147" s="1464"/>
      <c r="T147" s="1465"/>
    </row>
    <row r="148" spans="2:20" s="1047" customFormat="1">
      <c r="B148" t="s">
        <v>423</v>
      </c>
      <c r="C148" t="s">
        <v>1811</v>
      </c>
      <c r="D148">
        <v>11</v>
      </c>
      <c r="E148" s="2662">
        <v>45161</v>
      </c>
      <c r="F148" s="27"/>
      <c r="G148" s="27"/>
      <c r="H148" s="27" t="s">
        <v>811</v>
      </c>
      <c r="I148" s="1463"/>
      <c r="J148" s="27" t="s">
        <v>811</v>
      </c>
      <c r="K148" s="1463"/>
      <c r="L148" s="1464"/>
      <c r="M148" s="1463"/>
      <c r="N148" s="1464"/>
      <c r="O148" s="1468"/>
      <c r="P148" s="1464"/>
      <c r="Q148" s="1521"/>
      <c r="R148" s="1464"/>
      <c r="S148" s="1464"/>
      <c r="T148" s="1465"/>
    </row>
    <row r="149" spans="2:20" s="1047" customFormat="1">
      <c r="B149" t="s">
        <v>423</v>
      </c>
      <c r="C149" t="s">
        <v>1811</v>
      </c>
      <c r="D149">
        <v>11.5</v>
      </c>
      <c r="E149" s="2662">
        <v>45161</v>
      </c>
      <c r="F149" s="27"/>
      <c r="G149" s="27"/>
      <c r="H149" s="27" t="s">
        <v>811</v>
      </c>
      <c r="I149" s="1463"/>
      <c r="J149" s="27" t="s">
        <v>811</v>
      </c>
      <c r="K149" s="1463"/>
      <c r="L149" s="1464"/>
      <c r="M149" s="1463"/>
      <c r="N149" s="1464"/>
      <c r="O149" s="1468"/>
      <c r="P149" s="1464"/>
      <c r="Q149" s="1521"/>
      <c r="R149" s="1464"/>
      <c r="S149" s="1464"/>
      <c r="T149" s="1465"/>
    </row>
    <row r="150" spans="2:20" s="1047" customFormat="1">
      <c r="B150" t="s">
        <v>423</v>
      </c>
      <c r="C150" t="s">
        <v>1811</v>
      </c>
      <c r="D150">
        <v>12</v>
      </c>
      <c r="E150" s="2662">
        <v>45161</v>
      </c>
      <c r="F150" s="27"/>
      <c r="G150" s="27"/>
      <c r="H150" s="27" t="s">
        <v>811</v>
      </c>
      <c r="I150" s="1463"/>
      <c r="J150" s="27" t="s">
        <v>811</v>
      </c>
      <c r="K150" s="1463"/>
      <c r="L150" s="1464"/>
      <c r="M150" s="1463"/>
      <c r="N150" s="1464"/>
      <c r="O150" s="1468"/>
      <c r="P150" s="1464"/>
      <c r="Q150" s="1521"/>
      <c r="R150" s="1464"/>
      <c r="S150" s="1464"/>
      <c r="T150" s="1465"/>
    </row>
    <row r="151" spans="2:20" s="1047" customFormat="1">
      <c r="B151" t="s">
        <v>423</v>
      </c>
      <c r="C151" t="s">
        <v>1811</v>
      </c>
      <c r="D151">
        <v>12.5</v>
      </c>
      <c r="E151" s="2662">
        <v>45161</v>
      </c>
      <c r="F151" s="27"/>
      <c r="G151" s="27"/>
      <c r="H151" s="27" t="s">
        <v>811</v>
      </c>
      <c r="I151" s="1463"/>
      <c r="J151" s="27" t="s">
        <v>811</v>
      </c>
      <c r="K151" s="1463"/>
      <c r="L151" s="1464"/>
      <c r="M151" s="1463"/>
      <c r="N151" s="1464"/>
      <c r="O151" s="1468"/>
      <c r="P151" s="1464"/>
      <c r="Q151" s="1521"/>
      <c r="R151" s="1464"/>
      <c r="S151" s="1464"/>
      <c r="T151" s="1465"/>
    </row>
    <row r="152" spans="2:20" s="1047" customFormat="1">
      <c r="B152" t="s">
        <v>423</v>
      </c>
      <c r="C152" t="s">
        <v>1811</v>
      </c>
      <c r="D152">
        <v>13</v>
      </c>
      <c r="E152" s="2662">
        <v>45161</v>
      </c>
      <c r="F152" s="27"/>
      <c r="G152" s="27"/>
      <c r="H152" s="27" t="s">
        <v>811</v>
      </c>
      <c r="I152" s="1463"/>
      <c r="J152" s="27" t="s">
        <v>811</v>
      </c>
      <c r="K152" s="1463"/>
      <c r="L152" s="1464"/>
      <c r="M152" s="1463"/>
      <c r="N152" s="1464"/>
      <c r="O152" s="1468"/>
      <c r="P152" s="1464"/>
      <c r="Q152" s="1521"/>
      <c r="R152" s="1464"/>
      <c r="S152" s="1464"/>
      <c r="T152" s="1465"/>
    </row>
    <row r="153" spans="2:20" s="1047" customFormat="1">
      <c r="B153" t="s">
        <v>423</v>
      </c>
      <c r="C153" t="s">
        <v>1811</v>
      </c>
      <c r="D153">
        <v>13.5</v>
      </c>
      <c r="E153" s="2662">
        <v>45161</v>
      </c>
      <c r="F153" s="27"/>
      <c r="G153" s="27"/>
      <c r="H153" s="27" t="s">
        <v>811</v>
      </c>
      <c r="I153" s="1463"/>
      <c r="J153" s="27" t="s">
        <v>811</v>
      </c>
      <c r="K153" s="1463"/>
      <c r="L153" s="1464"/>
      <c r="M153" s="1463"/>
      <c r="N153" s="1464"/>
      <c r="O153" s="1468"/>
      <c r="P153" s="1464"/>
      <c r="Q153" s="1521"/>
      <c r="R153" s="1464"/>
      <c r="S153" s="1464"/>
      <c r="T153" s="1465"/>
    </row>
    <row r="154" spans="2:20" s="1047" customFormat="1">
      <c r="B154" t="s">
        <v>423</v>
      </c>
      <c r="C154" t="s">
        <v>1811</v>
      </c>
      <c r="D154">
        <v>14</v>
      </c>
      <c r="E154" s="2662">
        <v>45161</v>
      </c>
      <c r="F154" s="27"/>
      <c r="G154" s="27"/>
      <c r="H154" s="27" t="s">
        <v>811</v>
      </c>
      <c r="I154" s="1463"/>
      <c r="J154" s="27" t="s">
        <v>811</v>
      </c>
      <c r="K154" s="1463"/>
      <c r="L154" s="1464"/>
      <c r="M154" s="1463"/>
      <c r="N154" s="1464"/>
      <c r="O154" s="1468"/>
      <c r="P154" s="1464"/>
      <c r="Q154" s="1521"/>
      <c r="R154" s="1464"/>
      <c r="S154" s="1464"/>
      <c r="T154" s="1465"/>
    </row>
    <row r="155" spans="2:20" s="1047" customFormat="1">
      <c r="B155" t="s">
        <v>423</v>
      </c>
      <c r="C155" t="s">
        <v>1811</v>
      </c>
      <c r="D155">
        <v>14.5</v>
      </c>
      <c r="E155" s="2662">
        <v>45161</v>
      </c>
      <c r="F155" s="27"/>
      <c r="G155" s="27"/>
      <c r="H155" s="27" t="s">
        <v>811</v>
      </c>
      <c r="I155" s="1463"/>
      <c r="J155" s="27" t="s">
        <v>811</v>
      </c>
      <c r="K155" s="1463"/>
      <c r="L155" s="1464"/>
      <c r="M155" s="1463"/>
      <c r="N155" s="1464"/>
      <c r="O155" s="1468"/>
      <c r="P155" s="1464"/>
      <c r="Q155" s="1521"/>
      <c r="R155" s="1464"/>
      <c r="S155" s="1464"/>
      <c r="T155" s="1465"/>
    </row>
    <row r="156" spans="2:20" s="1047" customFormat="1">
      <c r="B156" t="s">
        <v>423</v>
      </c>
      <c r="C156" t="s">
        <v>1811</v>
      </c>
      <c r="D156">
        <v>15</v>
      </c>
      <c r="E156" s="2662">
        <v>45161</v>
      </c>
      <c r="F156" s="27"/>
      <c r="G156" s="27"/>
      <c r="H156" s="27" t="s">
        <v>811</v>
      </c>
      <c r="I156" s="1463"/>
      <c r="J156" s="27" t="s">
        <v>811</v>
      </c>
      <c r="K156" s="1463"/>
      <c r="L156" s="1464"/>
      <c r="M156" s="1463"/>
      <c r="N156" s="1464"/>
      <c r="O156" s="1468"/>
      <c r="P156" s="1464"/>
      <c r="Q156" s="1521"/>
      <c r="R156" s="1464"/>
      <c r="S156" s="1464"/>
      <c r="T156" s="1465"/>
    </row>
    <row r="157" spans="2:20" s="1047" customFormat="1">
      <c r="B157" t="s">
        <v>423</v>
      </c>
      <c r="C157" t="s">
        <v>1811</v>
      </c>
      <c r="D157">
        <v>15.5</v>
      </c>
      <c r="E157" s="2662">
        <v>45161</v>
      </c>
      <c r="F157" s="27"/>
      <c r="G157" s="27"/>
      <c r="H157" s="27" t="s">
        <v>811</v>
      </c>
      <c r="I157" s="1463"/>
      <c r="J157" s="27" t="s">
        <v>811</v>
      </c>
      <c r="K157" s="1463"/>
      <c r="L157" s="1464"/>
      <c r="M157" s="1463"/>
      <c r="N157" s="1464"/>
      <c r="O157" s="1468"/>
      <c r="P157" s="1464"/>
      <c r="Q157" s="1521"/>
      <c r="R157" s="1464"/>
      <c r="S157" s="1464"/>
      <c r="T157" s="1465"/>
    </row>
    <row r="158" spans="2:20" s="1047" customFormat="1">
      <c r="B158" t="s">
        <v>423</v>
      </c>
      <c r="C158" t="s">
        <v>1811</v>
      </c>
      <c r="D158">
        <v>16</v>
      </c>
      <c r="E158" s="2662">
        <v>45161</v>
      </c>
      <c r="F158" s="27"/>
      <c r="G158" s="27"/>
      <c r="H158" s="27" t="s">
        <v>811</v>
      </c>
      <c r="I158" s="1463"/>
      <c r="J158" s="27" t="s">
        <v>811</v>
      </c>
      <c r="K158" s="1463"/>
      <c r="L158" s="1464"/>
      <c r="M158" s="1463"/>
      <c r="N158" s="1464"/>
      <c r="O158" s="1468"/>
      <c r="P158" s="1464"/>
      <c r="Q158" s="1521"/>
      <c r="R158" s="1464"/>
      <c r="S158" s="1464"/>
      <c r="T158" s="1465"/>
    </row>
    <row r="159" spans="2:20" s="1047" customFormat="1">
      <c r="B159" t="s">
        <v>423</v>
      </c>
      <c r="C159" t="s">
        <v>1811</v>
      </c>
      <c r="D159">
        <v>16.5</v>
      </c>
      <c r="E159" s="2662">
        <v>45161</v>
      </c>
      <c r="F159" s="27"/>
      <c r="G159" s="27"/>
      <c r="H159" s="27" t="s">
        <v>811</v>
      </c>
      <c r="I159" s="1463"/>
      <c r="J159" s="27" t="s">
        <v>811</v>
      </c>
      <c r="K159" s="1463"/>
      <c r="L159" s="1464"/>
      <c r="M159" s="1463"/>
      <c r="N159" s="1464"/>
      <c r="O159" s="1468"/>
      <c r="P159" s="1464"/>
      <c r="Q159" s="1521"/>
      <c r="R159" s="1464"/>
      <c r="S159" s="1464"/>
      <c r="T159" s="1465"/>
    </row>
    <row r="160" spans="2:20" s="1047" customFormat="1">
      <c r="B160" t="s">
        <v>423</v>
      </c>
      <c r="C160" t="s">
        <v>1811</v>
      </c>
      <c r="D160">
        <v>17</v>
      </c>
      <c r="E160" s="2662">
        <v>45161</v>
      </c>
      <c r="F160" s="27"/>
      <c r="G160" s="27"/>
      <c r="H160" s="24">
        <v>12.504544151219971</v>
      </c>
      <c r="I160" s="1463">
        <f t="shared" ref="I160" si="25">IF(AND(H160&gt;0),  H160*30.974," ")</f>
        <v>387.3157505398874</v>
      </c>
      <c r="J160" s="24">
        <v>4.5769620253164565</v>
      </c>
      <c r="K160" s="1463"/>
      <c r="L160" s="1464"/>
      <c r="M160" s="1463"/>
      <c r="N160" s="1464"/>
      <c r="O160" s="1468"/>
      <c r="P160" s="1464"/>
      <c r="Q160" s="1521"/>
      <c r="R160" s="1464"/>
      <c r="S160" s="1464"/>
      <c r="T160" s="1465"/>
    </row>
    <row r="161" spans="2:20" s="1047" customFormat="1">
      <c r="B161" t="s">
        <v>423</v>
      </c>
      <c r="C161" t="s">
        <v>1811</v>
      </c>
      <c r="D161">
        <v>17.5</v>
      </c>
      <c r="E161" s="2662">
        <v>45161</v>
      </c>
      <c r="F161" s="27"/>
      <c r="G161" s="27"/>
      <c r="H161" s="27" t="s">
        <v>811</v>
      </c>
      <c r="I161" s="1463"/>
      <c r="J161" s="27" t="s">
        <v>811</v>
      </c>
      <c r="K161" s="1463"/>
      <c r="L161" s="1464"/>
      <c r="M161" s="1463"/>
      <c r="N161" s="1464"/>
      <c r="O161" s="1468"/>
      <c r="P161" s="1464"/>
      <c r="Q161" s="1521"/>
      <c r="R161" s="1464"/>
      <c r="S161" s="1464"/>
      <c r="T161" s="1465"/>
    </row>
    <row r="162" spans="2:20" s="1047" customFormat="1">
      <c r="B162" t="s">
        <v>423</v>
      </c>
      <c r="C162" t="s">
        <v>1811</v>
      </c>
      <c r="D162">
        <v>18</v>
      </c>
      <c r="E162" s="2662">
        <v>45161</v>
      </c>
      <c r="F162" s="27"/>
      <c r="G162" s="27"/>
      <c r="H162" s="27" t="s">
        <v>811</v>
      </c>
      <c r="I162" s="1463"/>
      <c r="J162" s="27" t="s">
        <v>811</v>
      </c>
      <c r="K162" s="1463"/>
      <c r="L162" s="1464"/>
      <c r="M162" s="1463"/>
      <c r="N162" s="1464"/>
      <c r="O162" s="1468"/>
      <c r="P162" s="1464"/>
      <c r="Q162" s="1521"/>
      <c r="R162" s="1464"/>
      <c r="S162" s="1464"/>
      <c r="T162" s="1465"/>
    </row>
    <row r="163" spans="2:20" s="1047" customFormat="1">
      <c r="B163" t="s">
        <v>423</v>
      </c>
      <c r="C163" t="s">
        <v>1811</v>
      </c>
      <c r="D163">
        <v>0.5</v>
      </c>
      <c r="E163" s="47">
        <v>45196</v>
      </c>
      <c r="F163" s="27">
        <v>18</v>
      </c>
      <c r="G163" s="27">
        <v>0.75</v>
      </c>
      <c r="H163" s="24">
        <v>0.78698107285659991</v>
      </c>
      <c r="I163" s="1463">
        <f t="shared" ref="I163" si="26">IF(AND(H163&gt;0),  H163*30.974," ")</f>
        <v>24.375951750660327</v>
      </c>
      <c r="J163" s="24">
        <v>36.706329113924099</v>
      </c>
      <c r="K163" s="1463"/>
      <c r="L163" s="1464"/>
      <c r="M163" s="1463"/>
      <c r="N163" s="1464"/>
      <c r="O163" s="1468"/>
      <c r="P163" s="1464"/>
      <c r="Q163" s="1521"/>
      <c r="R163" s="1464"/>
      <c r="S163" s="1464"/>
      <c r="T163" s="1465"/>
    </row>
    <row r="164" spans="2:20" s="1047" customFormat="1">
      <c r="B164" t="s">
        <v>423</v>
      </c>
      <c r="C164" t="s">
        <v>1811</v>
      </c>
      <c r="D164">
        <v>1</v>
      </c>
      <c r="E164" s="47">
        <v>45196</v>
      </c>
      <c r="F164" s="27"/>
      <c r="G164" s="27"/>
      <c r="H164" s="27" t="s">
        <v>811</v>
      </c>
      <c r="I164" s="1463"/>
      <c r="J164" s="27" t="s">
        <v>811</v>
      </c>
      <c r="K164" s="1463"/>
      <c r="L164" s="1464"/>
      <c r="M164" s="1463"/>
      <c r="N164" s="1464"/>
      <c r="O164" s="1468"/>
      <c r="P164" s="1464"/>
      <c r="Q164" s="1521"/>
      <c r="R164" s="1464"/>
      <c r="S164" s="1464"/>
      <c r="T164" s="1465"/>
    </row>
    <row r="165" spans="2:20" s="1047" customFormat="1">
      <c r="B165" t="s">
        <v>423</v>
      </c>
      <c r="C165" t="s">
        <v>1811</v>
      </c>
      <c r="D165">
        <v>1.5</v>
      </c>
      <c r="E165" s="47">
        <v>45196</v>
      </c>
      <c r="F165" s="27"/>
      <c r="G165" s="27"/>
      <c r="H165" s="27" t="s">
        <v>811</v>
      </c>
      <c r="I165" s="1463"/>
      <c r="J165" s="27" t="s">
        <v>811</v>
      </c>
      <c r="K165" s="1463"/>
      <c r="L165" s="1464"/>
      <c r="M165" s="1463"/>
      <c r="N165" s="1464"/>
      <c r="O165" s="1468"/>
      <c r="P165" s="1464"/>
      <c r="Q165" s="1521"/>
      <c r="R165" s="1464"/>
      <c r="S165" s="1464"/>
      <c r="T165" s="1465"/>
    </row>
    <row r="166" spans="2:20" s="1047" customFormat="1">
      <c r="B166" t="s">
        <v>423</v>
      </c>
      <c r="C166" t="s">
        <v>1811</v>
      </c>
      <c r="D166">
        <v>2</v>
      </c>
      <c r="E166" s="47">
        <v>45196</v>
      </c>
      <c r="F166" s="27"/>
      <c r="G166" s="27"/>
      <c r="H166" s="27" t="s">
        <v>811</v>
      </c>
      <c r="I166" s="1463"/>
      <c r="J166" s="27" t="s">
        <v>811</v>
      </c>
      <c r="K166" s="1463"/>
      <c r="L166" s="1464"/>
      <c r="M166" s="1463"/>
      <c r="N166" s="1464"/>
      <c r="O166" s="1468"/>
      <c r="P166" s="1464"/>
      <c r="Q166" s="1521"/>
      <c r="R166" s="1464"/>
      <c r="S166" s="1464"/>
      <c r="T166" s="1465"/>
    </row>
    <row r="167" spans="2:20" s="1047" customFormat="1">
      <c r="B167" t="s">
        <v>423</v>
      </c>
      <c r="C167" t="s">
        <v>1811</v>
      </c>
      <c r="D167">
        <v>2.5</v>
      </c>
      <c r="E167" s="47">
        <v>45196</v>
      </c>
      <c r="F167" s="27"/>
      <c r="G167" s="27"/>
      <c r="H167" s="27" t="s">
        <v>811</v>
      </c>
      <c r="I167" s="1463"/>
      <c r="J167" s="27" t="s">
        <v>811</v>
      </c>
      <c r="K167" s="1463"/>
      <c r="L167" s="1464"/>
      <c r="M167" s="1463"/>
      <c r="N167" s="1464"/>
      <c r="O167" s="1468"/>
      <c r="P167" s="1464"/>
      <c r="Q167" s="1521"/>
      <c r="R167" s="1464"/>
      <c r="S167" s="1464"/>
      <c r="T167" s="1465"/>
    </row>
    <row r="168" spans="2:20" s="1047" customFormat="1">
      <c r="B168" t="s">
        <v>423</v>
      </c>
      <c r="C168" t="s">
        <v>1811</v>
      </c>
      <c r="D168">
        <v>3</v>
      </c>
      <c r="E168" s="47">
        <v>45196</v>
      </c>
      <c r="F168" s="27"/>
      <c r="G168" s="27"/>
      <c r="H168" s="24">
        <v>0.39577836411609502</v>
      </c>
      <c r="I168" s="1463">
        <f t="shared" ref="I168" si="27">IF(AND(H168&gt;0),  H168*30.974," ")</f>
        <v>12.258839050131927</v>
      </c>
      <c r="J168" s="24">
        <v>30.815189873417726</v>
      </c>
      <c r="K168" s="1463"/>
      <c r="L168" s="1464"/>
      <c r="M168" s="1463"/>
      <c r="N168" s="1464"/>
      <c r="O168" s="1468"/>
      <c r="P168" s="1464"/>
      <c r="Q168" s="1521"/>
      <c r="R168" s="1464"/>
      <c r="S168" s="1464"/>
      <c r="T168" s="1465"/>
    </row>
    <row r="169" spans="2:20" s="1047" customFormat="1">
      <c r="B169" t="s">
        <v>423</v>
      </c>
      <c r="C169" t="s">
        <v>1811</v>
      </c>
      <c r="D169">
        <v>3.5</v>
      </c>
      <c r="E169" s="47">
        <v>45196</v>
      </c>
      <c r="F169" s="27"/>
      <c r="G169" s="27"/>
      <c r="H169" s="27" t="s">
        <v>811</v>
      </c>
      <c r="I169" s="1463"/>
      <c r="J169" s="27" t="s">
        <v>811</v>
      </c>
      <c r="K169" s="1463"/>
      <c r="L169" s="1464"/>
      <c r="M169" s="1463"/>
      <c r="N169" s="1464"/>
      <c r="O169" s="1468"/>
      <c r="P169" s="1464"/>
      <c r="Q169" s="1521"/>
      <c r="R169" s="1464"/>
      <c r="S169" s="1464"/>
      <c r="T169" s="1465"/>
    </row>
    <row r="170" spans="2:20" s="1047" customFormat="1">
      <c r="B170" t="s">
        <v>423</v>
      </c>
      <c r="C170" t="s">
        <v>1811</v>
      </c>
      <c r="D170">
        <v>4</v>
      </c>
      <c r="E170" s="47">
        <v>45196</v>
      </c>
      <c r="F170" s="27"/>
      <c r="G170" s="27"/>
      <c r="H170" s="27" t="s">
        <v>811</v>
      </c>
      <c r="I170" s="1463"/>
      <c r="J170" s="27" t="s">
        <v>811</v>
      </c>
      <c r="K170" s="1463"/>
      <c r="L170" s="1464"/>
      <c r="M170" s="1463"/>
      <c r="N170" s="1464"/>
      <c r="O170" s="1468"/>
      <c r="P170" s="1464"/>
      <c r="Q170" s="1521"/>
      <c r="R170" s="1464"/>
      <c r="S170" s="1464"/>
      <c r="T170" s="1465"/>
    </row>
    <row r="171" spans="2:20" s="1047" customFormat="1">
      <c r="B171" t="s">
        <v>423</v>
      </c>
      <c r="C171" t="s">
        <v>1811</v>
      </c>
      <c r="D171">
        <v>4.5</v>
      </c>
      <c r="E171" s="47">
        <v>45196</v>
      </c>
      <c r="F171" s="27"/>
      <c r="G171" s="27"/>
      <c r="H171" s="27" t="s">
        <v>811</v>
      </c>
      <c r="I171" s="1463"/>
      <c r="J171" s="27" t="s">
        <v>811</v>
      </c>
      <c r="K171" s="1463"/>
      <c r="L171" s="1464"/>
      <c r="M171" s="1463"/>
      <c r="N171" s="1464"/>
      <c r="O171" s="1468"/>
      <c r="P171" s="1464"/>
      <c r="Q171" s="1521"/>
      <c r="R171" s="1464"/>
      <c r="S171" s="1464"/>
      <c r="T171" s="1465"/>
    </row>
    <row r="172" spans="2:20" s="1047" customFormat="1">
      <c r="B172" t="s">
        <v>423</v>
      </c>
      <c r="C172" t="s">
        <v>1811</v>
      </c>
      <c r="D172">
        <v>5</v>
      </c>
      <c r="E172" s="47">
        <v>45196</v>
      </c>
      <c r="F172" s="27"/>
      <c r="G172" s="27"/>
      <c r="H172" s="27" t="s">
        <v>811</v>
      </c>
      <c r="I172" s="1463"/>
      <c r="J172" s="27" t="s">
        <v>811</v>
      </c>
      <c r="K172" s="1463"/>
      <c r="L172" s="1464"/>
      <c r="M172" s="1463"/>
      <c r="N172" s="1464"/>
      <c r="O172" s="1468"/>
      <c r="P172" s="1464"/>
      <c r="Q172" s="1521"/>
      <c r="R172" s="1464"/>
      <c r="S172" s="1464"/>
      <c r="T172" s="1465"/>
    </row>
    <row r="173" spans="2:20" s="1047" customFormat="1">
      <c r="B173" t="s">
        <v>423</v>
      </c>
      <c r="C173" t="s">
        <v>1811</v>
      </c>
      <c r="D173">
        <v>5.5</v>
      </c>
      <c r="E173" s="47">
        <v>45196</v>
      </c>
      <c r="F173" s="27"/>
      <c r="G173" s="27"/>
      <c r="H173" s="27" t="s">
        <v>811</v>
      </c>
      <c r="I173" s="1463"/>
      <c r="J173" s="27" t="s">
        <v>811</v>
      </c>
      <c r="K173" s="1463"/>
      <c r="L173" s="1464"/>
      <c r="M173" s="1463"/>
      <c r="N173" s="1464"/>
      <c r="O173" s="1468"/>
      <c r="P173" s="1464"/>
      <c r="Q173" s="1521"/>
      <c r="R173" s="1464"/>
      <c r="S173" s="1464"/>
      <c r="T173" s="1465"/>
    </row>
    <row r="174" spans="2:20" s="1047" customFormat="1">
      <c r="B174" t="s">
        <v>423</v>
      </c>
      <c r="C174" t="s">
        <v>1811</v>
      </c>
      <c r="D174">
        <v>6</v>
      </c>
      <c r="E174" s="47">
        <v>45196</v>
      </c>
      <c r="F174" s="27"/>
      <c r="G174" s="27"/>
      <c r="H174" s="27" t="s">
        <v>811</v>
      </c>
      <c r="I174" s="1463"/>
      <c r="J174" s="27" t="s">
        <v>811</v>
      </c>
      <c r="K174" s="1463"/>
      <c r="L174" s="1464"/>
      <c r="M174" s="1463"/>
      <c r="N174" s="1464"/>
      <c r="O174" s="1468"/>
      <c r="P174" s="1464"/>
      <c r="Q174" s="1521"/>
      <c r="R174" s="1464"/>
      <c r="S174" s="1464"/>
      <c r="T174" s="1465"/>
    </row>
    <row r="175" spans="2:20" s="1047" customFormat="1">
      <c r="B175" t="s">
        <v>423</v>
      </c>
      <c r="C175" t="s">
        <v>1811</v>
      </c>
      <c r="D175">
        <v>6.5</v>
      </c>
      <c r="E175" s="47">
        <v>45196</v>
      </c>
      <c r="F175" s="27"/>
      <c r="G175" s="27"/>
      <c r="H175" s="27" t="s">
        <v>811</v>
      </c>
      <c r="I175" s="1463"/>
      <c r="J175" s="27" t="s">
        <v>811</v>
      </c>
      <c r="K175" s="1463"/>
      <c r="L175" s="1464"/>
      <c r="M175" s="1463"/>
      <c r="N175" s="1464"/>
      <c r="O175" s="1468"/>
      <c r="P175" s="1464"/>
      <c r="Q175" s="1521"/>
      <c r="R175" s="1464"/>
      <c r="S175" s="1464"/>
      <c r="T175" s="1465"/>
    </row>
    <row r="176" spans="2:20" s="1047" customFormat="1">
      <c r="B176" t="s">
        <v>423</v>
      </c>
      <c r="C176" t="s">
        <v>1811</v>
      </c>
      <c r="D176">
        <v>7</v>
      </c>
      <c r="E176" s="47">
        <v>45196</v>
      </c>
      <c r="F176" s="27"/>
      <c r="G176" s="27"/>
      <c r="H176" s="27" t="s">
        <v>811</v>
      </c>
      <c r="I176" s="1463"/>
      <c r="J176" s="27" t="s">
        <v>811</v>
      </c>
      <c r="K176" s="1463"/>
      <c r="L176" s="1464"/>
      <c r="M176" s="1463"/>
      <c r="N176" s="1464"/>
      <c r="O176" s="1468"/>
      <c r="P176" s="1464"/>
      <c r="Q176" s="1521"/>
      <c r="R176" s="1464"/>
      <c r="S176" s="1464"/>
      <c r="T176" s="1465"/>
    </row>
    <row r="177" spans="2:20" s="1047" customFormat="1">
      <c r="B177" t="s">
        <v>423</v>
      </c>
      <c r="C177" t="s">
        <v>1811</v>
      </c>
      <c r="D177">
        <v>7.5</v>
      </c>
      <c r="E177" s="47">
        <v>45196</v>
      </c>
      <c r="F177" s="27"/>
      <c r="G177" s="27"/>
      <c r="H177" s="27" t="s">
        <v>811</v>
      </c>
      <c r="I177" s="1463"/>
      <c r="J177" s="27" t="s">
        <v>811</v>
      </c>
      <c r="K177" s="1463"/>
      <c r="L177" s="1464"/>
      <c r="M177" s="1463"/>
      <c r="N177" s="1464"/>
      <c r="O177" s="1468"/>
      <c r="P177" s="1464"/>
      <c r="Q177" s="1521"/>
      <c r="R177" s="1464"/>
      <c r="S177" s="1464"/>
      <c r="T177" s="1465"/>
    </row>
    <row r="178" spans="2:20" s="1047" customFormat="1">
      <c r="B178" t="s">
        <v>423</v>
      </c>
      <c r="C178" t="s">
        <v>1811</v>
      </c>
      <c r="D178">
        <v>8</v>
      </c>
      <c r="E178" s="47">
        <v>45196</v>
      </c>
      <c r="F178" s="27"/>
      <c r="G178" s="27"/>
      <c r="H178" s="27" t="s">
        <v>811</v>
      </c>
      <c r="I178" s="1463"/>
      <c r="J178" s="27" t="s">
        <v>811</v>
      </c>
      <c r="K178" s="1463"/>
      <c r="L178" s="1464"/>
      <c r="M178" s="1463"/>
      <c r="N178" s="1464"/>
      <c r="O178" s="1468"/>
      <c r="P178" s="1464"/>
      <c r="Q178" s="1521"/>
      <c r="R178" s="1464"/>
      <c r="S178" s="1464"/>
      <c r="T178" s="1465"/>
    </row>
    <row r="179" spans="2:20" s="1047" customFormat="1">
      <c r="B179" t="s">
        <v>423</v>
      </c>
      <c r="C179" t="s">
        <v>1811</v>
      </c>
      <c r="D179">
        <v>8.5</v>
      </c>
      <c r="E179" s="47">
        <v>45196</v>
      </c>
      <c r="F179" s="27"/>
      <c r="G179" s="27"/>
      <c r="H179" s="27" t="s">
        <v>811</v>
      </c>
      <c r="I179" s="1463"/>
      <c r="J179" s="27" t="s">
        <v>811</v>
      </c>
      <c r="K179" s="1463"/>
      <c r="L179" s="1464"/>
      <c r="M179" s="1463"/>
      <c r="N179" s="1464"/>
      <c r="O179" s="1468"/>
      <c r="P179" s="1464"/>
      <c r="Q179" s="1521"/>
      <c r="R179" s="1464"/>
      <c r="S179" s="1464"/>
      <c r="T179" s="1465"/>
    </row>
    <row r="180" spans="2:20" s="1047" customFormat="1">
      <c r="B180" t="s">
        <v>423</v>
      </c>
      <c r="C180" t="s">
        <v>1811</v>
      </c>
      <c r="D180">
        <v>9</v>
      </c>
      <c r="E180" s="47">
        <v>45196</v>
      </c>
      <c r="F180" s="27"/>
      <c r="G180" s="27"/>
      <c r="H180" s="24">
        <v>0.39577836411609502</v>
      </c>
      <c r="I180" s="1463">
        <f t="shared" ref="I180" si="28">IF(AND(H180&gt;0),  H180*30.974," ")</f>
        <v>12.258839050131927</v>
      </c>
      <c r="J180" s="24">
        <v>36.857383966244726</v>
      </c>
      <c r="K180" s="1463"/>
      <c r="L180" s="1464"/>
      <c r="M180" s="1463"/>
      <c r="N180" s="1464"/>
      <c r="O180" s="1468"/>
      <c r="P180" s="1464"/>
      <c r="Q180" s="1521"/>
      <c r="R180" s="1464"/>
      <c r="S180" s="1464"/>
      <c r="T180" s="1465"/>
    </row>
    <row r="181" spans="2:20" s="1047" customFormat="1">
      <c r="B181" t="s">
        <v>423</v>
      </c>
      <c r="C181" t="s">
        <v>1811</v>
      </c>
      <c r="D181">
        <v>9.5</v>
      </c>
      <c r="E181" s="47">
        <v>45196</v>
      </c>
      <c r="F181" s="27"/>
      <c r="G181" s="27"/>
      <c r="H181" s="27" t="s">
        <v>811</v>
      </c>
      <c r="I181" s="1463"/>
      <c r="J181" s="27" t="s">
        <v>811</v>
      </c>
      <c r="K181" s="1463"/>
      <c r="L181" s="1464"/>
      <c r="M181" s="1463"/>
      <c r="N181" s="1464"/>
      <c r="O181" s="1468"/>
      <c r="P181" s="1464"/>
      <c r="Q181" s="1521"/>
      <c r="R181" s="1464"/>
      <c r="S181" s="1464"/>
      <c r="T181" s="1465"/>
    </row>
    <row r="182" spans="2:20" s="1047" customFormat="1">
      <c r="B182" t="s">
        <v>423</v>
      </c>
      <c r="C182" t="s">
        <v>1811</v>
      </c>
      <c r="D182">
        <v>10</v>
      </c>
      <c r="E182" s="47">
        <v>45196</v>
      </c>
      <c r="F182" s="27"/>
      <c r="G182" s="27"/>
      <c r="H182" s="27" t="s">
        <v>811</v>
      </c>
      <c r="I182" s="1463"/>
      <c r="J182" s="27" t="s">
        <v>811</v>
      </c>
      <c r="K182" s="1463"/>
      <c r="L182" s="1464"/>
      <c r="M182" s="1463"/>
      <c r="N182" s="1464"/>
      <c r="O182" s="1468"/>
      <c r="P182" s="1464"/>
      <c r="Q182" s="1521"/>
      <c r="R182" s="1464"/>
      <c r="S182" s="1464"/>
      <c r="T182" s="1465"/>
    </row>
    <row r="183" spans="2:20" s="1047" customFormat="1">
      <c r="B183" t="s">
        <v>423</v>
      </c>
      <c r="C183" t="s">
        <v>1811</v>
      </c>
      <c r="D183">
        <v>10.5</v>
      </c>
      <c r="E183" s="47">
        <v>45196</v>
      </c>
      <c r="F183" s="27"/>
      <c r="G183" s="27"/>
      <c r="H183" s="27" t="s">
        <v>811</v>
      </c>
      <c r="I183" s="1463"/>
      <c r="J183" s="27" t="s">
        <v>811</v>
      </c>
      <c r="K183" s="1463"/>
      <c r="L183" s="1464"/>
      <c r="M183" s="1463"/>
      <c r="N183" s="1464"/>
      <c r="O183" s="1468"/>
      <c r="P183" s="1464"/>
      <c r="Q183" s="1521"/>
      <c r="R183" s="1464"/>
      <c r="S183" s="1464"/>
      <c r="T183" s="1465"/>
    </row>
    <row r="184" spans="2:20" s="1047" customFormat="1">
      <c r="B184" t="s">
        <v>423</v>
      </c>
      <c r="C184" t="s">
        <v>1811</v>
      </c>
      <c r="D184">
        <v>11</v>
      </c>
      <c r="E184" s="47">
        <v>45196</v>
      </c>
      <c r="F184" s="27"/>
      <c r="G184" s="27"/>
      <c r="H184" s="27" t="s">
        <v>811</v>
      </c>
      <c r="I184" s="1463"/>
      <c r="J184" s="27" t="s">
        <v>811</v>
      </c>
      <c r="K184" s="1463"/>
      <c r="L184" s="1464"/>
      <c r="M184" s="1463"/>
      <c r="N184" s="1464"/>
      <c r="O184" s="1468"/>
      <c r="P184" s="1464"/>
      <c r="Q184" s="1521"/>
      <c r="R184" s="1464"/>
      <c r="S184" s="1464"/>
      <c r="T184" s="1465"/>
    </row>
    <row r="185" spans="2:20" s="1047" customFormat="1">
      <c r="B185" t="s">
        <v>423</v>
      </c>
      <c r="C185" t="s">
        <v>1811</v>
      </c>
      <c r="D185">
        <v>11.5</v>
      </c>
      <c r="E185" s="47">
        <v>45196</v>
      </c>
      <c r="F185" s="27"/>
      <c r="G185" s="27"/>
      <c r="H185" s="27" t="s">
        <v>811</v>
      </c>
      <c r="I185" s="1463"/>
      <c r="J185" s="27" t="s">
        <v>811</v>
      </c>
      <c r="K185" s="1463"/>
      <c r="L185" s="1464"/>
      <c r="M185" s="1463"/>
      <c r="N185" s="1464"/>
      <c r="O185" s="1468"/>
      <c r="P185" s="1464"/>
      <c r="Q185" s="1521"/>
      <c r="R185" s="1464"/>
      <c r="S185" s="1464"/>
      <c r="T185" s="1465"/>
    </row>
    <row r="186" spans="2:20" s="1047" customFormat="1">
      <c r="B186" t="s">
        <v>423</v>
      </c>
      <c r="C186" t="s">
        <v>1811</v>
      </c>
      <c r="D186">
        <v>12</v>
      </c>
      <c r="E186" s="47">
        <v>45196</v>
      </c>
      <c r="F186" s="27"/>
      <c r="G186" s="27"/>
      <c r="H186" s="27" t="s">
        <v>811</v>
      </c>
      <c r="I186" s="1463"/>
      <c r="J186" s="27" t="s">
        <v>811</v>
      </c>
      <c r="K186" s="1463"/>
      <c r="L186" s="1464"/>
      <c r="M186" s="1463"/>
      <c r="N186" s="1464"/>
      <c r="O186" s="1468"/>
      <c r="P186" s="1464"/>
      <c r="Q186" s="1521"/>
      <c r="R186" s="1464"/>
      <c r="S186" s="1464"/>
      <c r="T186" s="1465"/>
    </row>
    <row r="187" spans="2:20" s="1047" customFormat="1">
      <c r="B187" t="s">
        <v>423</v>
      </c>
      <c r="C187" t="s">
        <v>1811</v>
      </c>
      <c r="D187">
        <v>12.5</v>
      </c>
      <c r="E187" s="47">
        <v>45196</v>
      </c>
      <c r="F187" s="27"/>
      <c r="G187" s="27"/>
      <c r="H187" s="27" t="s">
        <v>811</v>
      </c>
      <c r="I187" s="1463"/>
      <c r="J187" s="27" t="s">
        <v>811</v>
      </c>
      <c r="K187" s="1463"/>
      <c r="L187" s="1464"/>
      <c r="M187" s="1463"/>
      <c r="N187" s="1464"/>
      <c r="O187" s="1468"/>
      <c r="P187" s="1464"/>
      <c r="Q187" s="1521"/>
      <c r="R187" s="1464"/>
      <c r="S187" s="1464"/>
      <c r="T187" s="1465"/>
    </row>
    <row r="188" spans="2:20" s="1047" customFormat="1">
      <c r="B188" t="s">
        <v>423</v>
      </c>
      <c r="C188" t="s">
        <v>1811</v>
      </c>
      <c r="D188">
        <v>13</v>
      </c>
      <c r="E188" s="47">
        <v>45196</v>
      </c>
      <c r="F188" s="27"/>
      <c r="G188" s="27"/>
      <c r="H188" s="27" t="s">
        <v>811</v>
      </c>
      <c r="I188" s="1463"/>
      <c r="J188" s="27" t="s">
        <v>811</v>
      </c>
      <c r="K188" s="1463"/>
      <c r="L188" s="1464"/>
      <c r="M188" s="1463"/>
      <c r="N188" s="1464"/>
      <c r="O188" s="1468"/>
      <c r="P188" s="1464"/>
      <c r="Q188" s="1521"/>
      <c r="R188" s="1464"/>
      <c r="S188" s="1464"/>
      <c r="T188" s="1465"/>
    </row>
    <row r="189" spans="2:20" s="1047" customFormat="1">
      <c r="B189" t="s">
        <v>423</v>
      </c>
      <c r="C189" t="s">
        <v>1811</v>
      </c>
      <c r="D189">
        <v>13.5</v>
      </c>
      <c r="E189" s="47">
        <v>45196</v>
      </c>
      <c r="F189" s="27"/>
      <c r="G189" s="27"/>
      <c r="H189" s="27" t="s">
        <v>811</v>
      </c>
      <c r="I189" s="1463"/>
      <c r="J189" s="27" t="s">
        <v>811</v>
      </c>
      <c r="K189" s="1463"/>
      <c r="L189" s="1464"/>
      <c r="M189" s="1463"/>
      <c r="N189" s="1464"/>
      <c r="O189" s="1468"/>
      <c r="P189" s="1464"/>
      <c r="Q189" s="1521"/>
      <c r="R189" s="1464"/>
      <c r="S189" s="1464"/>
      <c r="T189" s="1465"/>
    </row>
    <row r="190" spans="2:20" s="1047" customFormat="1">
      <c r="B190" t="s">
        <v>423</v>
      </c>
      <c r="C190" t="s">
        <v>1811</v>
      </c>
      <c r="D190">
        <v>14</v>
      </c>
      <c r="E190" s="47">
        <v>45196</v>
      </c>
      <c r="F190" s="27"/>
      <c r="G190" s="27"/>
      <c r="H190" s="27" t="s">
        <v>811</v>
      </c>
      <c r="I190" s="1463"/>
      <c r="J190" s="27" t="s">
        <v>811</v>
      </c>
      <c r="K190" s="1463"/>
      <c r="L190" s="1464"/>
      <c r="M190" s="1463"/>
      <c r="N190" s="1464"/>
      <c r="O190" s="1468"/>
      <c r="P190" s="1464"/>
      <c r="Q190" s="1521"/>
      <c r="R190" s="1464"/>
      <c r="S190" s="1464"/>
      <c r="T190" s="1465"/>
    </row>
    <row r="191" spans="2:20" s="1047" customFormat="1">
      <c r="B191" t="s">
        <v>423</v>
      </c>
      <c r="C191" t="s">
        <v>1811</v>
      </c>
      <c r="D191">
        <v>14.5</v>
      </c>
      <c r="E191" s="47">
        <v>45196</v>
      </c>
      <c r="F191" s="27"/>
      <c r="G191" s="27"/>
      <c r="H191" s="27" t="s">
        <v>811</v>
      </c>
      <c r="I191" s="1463"/>
      <c r="J191" s="27" t="s">
        <v>811</v>
      </c>
      <c r="K191" s="1463"/>
      <c r="L191" s="1464"/>
      <c r="M191" s="1463"/>
      <c r="N191" s="1464"/>
      <c r="O191" s="1468"/>
      <c r="P191" s="1464"/>
      <c r="Q191" s="1521"/>
      <c r="R191" s="1464"/>
      <c r="S191" s="1464"/>
      <c r="T191" s="1465"/>
    </row>
    <row r="192" spans="2:20" s="1047" customFormat="1">
      <c r="B192" t="s">
        <v>423</v>
      </c>
      <c r="C192" t="s">
        <v>1811</v>
      </c>
      <c r="D192">
        <v>15</v>
      </c>
      <c r="E192" s="47">
        <v>45196</v>
      </c>
      <c r="F192" s="27"/>
      <c r="G192" s="27"/>
      <c r="H192" s="27" t="s">
        <v>811</v>
      </c>
      <c r="I192" s="1463"/>
      <c r="J192" s="27" t="s">
        <v>811</v>
      </c>
      <c r="K192" s="1463"/>
      <c r="L192" s="1464"/>
      <c r="M192" s="1463"/>
      <c r="N192" s="1464"/>
      <c r="O192" s="1468"/>
      <c r="P192" s="1464"/>
      <c r="Q192" s="1521"/>
      <c r="R192" s="1464"/>
      <c r="S192" s="1464"/>
      <c r="T192" s="1465"/>
    </row>
    <row r="193" spans="1:20" s="1047" customFormat="1">
      <c r="B193" t="s">
        <v>423</v>
      </c>
      <c r="C193" t="s">
        <v>1811</v>
      </c>
      <c r="D193">
        <v>15.5</v>
      </c>
      <c r="E193" s="47">
        <v>45196</v>
      </c>
      <c r="F193" s="27"/>
      <c r="G193" s="27"/>
      <c r="H193" s="27" t="s">
        <v>811</v>
      </c>
      <c r="I193" s="1463"/>
      <c r="J193" s="27" t="s">
        <v>811</v>
      </c>
      <c r="K193" s="1463"/>
      <c r="L193" s="1464"/>
      <c r="M193" s="1463"/>
      <c r="N193" s="1464"/>
      <c r="O193" s="1468"/>
      <c r="P193" s="1464"/>
      <c r="Q193" s="1521"/>
      <c r="R193" s="1464"/>
      <c r="S193" s="1464"/>
      <c r="T193" s="1465"/>
    </row>
    <row r="194" spans="1:20" s="1047" customFormat="1">
      <c r="B194" t="s">
        <v>423</v>
      </c>
      <c r="C194" t="s">
        <v>1811</v>
      </c>
      <c r="D194">
        <v>16</v>
      </c>
      <c r="E194" s="47">
        <v>45196</v>
      </c>
      <c r="F194" s="27"/>
      <c r="G194" s="27"/>
      <c r="H194" s="27" t="s">
        <v>811</v>
      </c>
      <c r="I194" s="1463"/>
      <c r="J194" s="27" t="s">
        <v>811</v>
      </c>
      <c r="K194" s="1463"/>
      <c r="L194" s="1464"/>
      <c r="M194" s="1463"/>
      <c r="N194" s="1464"/>
      <c r="O194" s="1468"/>
      <c r="P194" s="1464"/>
      <c r="Q194" s="1521"/>
      <c r="R194" s="1464"/>
      <c r="S194" s="1464"/>
      <c r="T194" s="1465"/>
    </row>
    <row r="195" spans="1:20" s="1047" customFormat="1">
      <c r="B195" t="s">
        <v>423</v>
      </c>
      <c r="C195" t="s">
        <v>1811</v>
      </c>
      <c r="D195">
        <v>16.5</v>
      </c>
      <c r="E195" s="47">
        <v>45196</v>
      </c>
      <c r="F195" s="27"/>
      <c r="G195" s="27"/>
      <c r="H195" s="27" t="s">
        <v>811</v>
      </c>
      <c r="I195" s="1463"/>
      <c r="J195" s="27" t="s">
        <v>811</v>
      </c>
      <c r="K195" s="1463"/>
      <c r="L195" s="1464"/>
      <c r="M195" s="1463"/>
      <c r="N195" s="1464"/>
      <c r="O195" s="1468"/>
      <c r="P195" s="1464"/>
      <c r="Q195" s="1521"/>
      <c r="R195" s="1464"/>
      <c r="S195" s="1464"/>
      <c r="T195" s="1465"/>
    </row>
    <row r="196" spans="1:20" s="1047" customFormat="1">
      <c r="B196" t="s">
        <v>423</v>
      </c>
      <c r="C196" t="s">
        <v>1811</v>
      </c>
      <c r="D196">
        <v>17</v>
      </c>
      <c r="E196" s="47">
        <v>45196</v>
      </c>
      <c r="F196" s="27"/>
      <c r="G196" s="27"/>
      <c r="H196" s="24">
        <v>11.644342359125126</v>
      </c>
      <c r="I196" s="1463">
        <f t="shared" ref="I196" si="29">IF(AND(H196&gt;0),  H196*30.974," ")</f>
        <v>360.67186023154164</v>
      </c>
      <c r="J196" s="24">
        <v>8.6403375527426167</v>
      </c>
      <c r="K196" s="1463"/>
      <c r="L196" s="1464"/>
      <c r="M196" s="1463"/>
      <c r="N196" s="1464"/>
      <c r="O196" s="1468"/>
      <c r="P196" s="1464"/>
      <c r="Q196" s="1521"/>
      <c r="R196" s="1464"/>
      <c r="S196" s="1464"/>
      <c r="T196" s="1465"/>
    </row>
    <row r="197" spans="1:20" s="1047" customFormat="1">
      <c r="B197" t="s">
        <v>423</v>
      </c>
      <c r="C197" t="s">
        <v>1811</v>
      </c>
      <c r="D197">
        <v>17.5</v>
      </c>
      <c r="E197" s="47">
        <v>45196</v>
      </c>
      <c r="F197" s="27"/>
      <c r="G197" s="27"/>
      <c r="H197" s="27" t="s">
        <v>811</v>
      </c>
      <c r="I197" s="1463"/>
      <c r="J197" s="27" t="s">
        <v>811</v>
      </c>
      <c r="K197" s="1463"/>
      <c r="L197" s="1464"/>
      <c r="M197" s="1463"/>
      <c r="N197" s="1464"/>
      <c r="O197" s="1468"/>
      <c r="P197" s="1464"/>
      <c r="Q197" s="1521"/>
      <c r="R197" s="1464"/>
      <c r="S197" s="1464"/>
      <c r="T197" s="1465"/>
    </row>
    <row r="198" spans="1:20" s="1047" customFormat="1">
      <c r="B198" t="s">
        <v>423</v>
      </c>
      <c r="C198" t="s">
        <v>1811</v>
      </c>
      <c r="D198">
        <v>18</v>
      </c>
      <c r="E198" s="47">
        <v>45196</v>
      </c>
      <c r="F198" s="27"/>
      <c r="G198" s="27"/>
      <c r="H198" s="27" t="s">
        <v>811</v>
      </c>
      <c r="I198" s="1463"/>
      <c r="J198" s="27" t="s">
        <v>811</v>
      </c>
      <c r="K198" s="1466">
        <f>AVERAGE(G52:G198)</f>
        <v>1.3875</v>
      </c>
      <c r="L198" s="1686">
        <f>10*(6-(LN(K198)/LN(2)))</f>
        <v>55.275122285372561</v>
      </c>
      <c r="M198" s="1467">
        <f>AVERAGE(I52:I198)</f>
        <v>90.634981793318019</v>
      </c>
      <c r="N198" s="1686">
        <f t="shared" ref="N198" si="30">10*(6-(LN(48/M198)/LN(2)))</f>
        <v>69.170335795268329</v>
      </c>
      <c r="O198" s="1467">
        <f>AVERAGE(J52:J198)</f>
        <v>19.652708333333337</v>
      </c>
      <c r="P198" s="1686">
        <f t="shared" ref="P198" si="31">10*(6-((2.04-0.68*LN(O198))/LN(2)))</f>
        <v>59.786283587023163</v>
      </c>
      <c r="Q198" s="2876">
        <f>AVERAGE(L198,N198,P198)</f>
        <v>61.410580555888011</v>
      </c>
      <c r="R198" s="2129">
        <f>AVERAGE(Q30:Q198)</f>
        <v>56.296908832776772</v>
      </c>
      <c r="S198" s="2129" t="s">
        <v>857</v>
      </c>
      <c r="T198" s="2130" t="str">
        <f>IF(_xlfn.NUMBERVALUE(R198), IF(R198&lt;50, "Acceptable; Ongoing Protection is Required", "Unacceptable; Immediate Restoration is Required"), " ")</f>
        <v>Unacceptable; Immediate Restoration is Required</v>
      </c>
    </row>
    <row r="199" spans="1:20" s="1047" customFormat="1">
      <c r="A199" s="1058"/>
      <c r="B199" s="91" t="s">
        <v>423</v>
      </c>
      <c r="C199" s="91" t="s">
        <v>1811</v>
      </c>
      <c r="D199" s="91">
        <v>0.5</v>
      </c>
      <c r="E199" s="358">
        <v>45224</v>
      </c>
      <c r="F199" s="355">
        <v>19.5</v>
      </c>
      <c r="G199" s="355">
        <v>2.35</v>
      </c>
      <c r="H199" s="90">
        <v>0.42833337484743578</v>
      </c>
      <c r="I199" s="2875">
        <f t="shared" ref="I199" si="32">IF(AND(H199&gt;0),  H199*30.974," ")</f>
        <v>13.267197952524477</v>
      </c>
      <c r="J199" s="355" t="s">
        <v>1812</v>
      </c>
      <c r="K199" s="1463"/>
      <c r="L199" s="1464"/>
      <c r="M199" s="1463"/>
      <c r="N199" s="1464"/>
      <c r="O199" s="1468"/>
      <c r="P199" s="1464"/>
      <c r="Q199" s="1521"/>
      <c r="R199" s="1464"/>
      <c r="S199" s="1464"/>
      <c r="T199" s="1465"/>
    </row>
    <row r="200" spans="1:20" s="1047" customFormat="1">
      <c r="A200" s="1058"/>
      <c r="B200" s="91" t="s">
        <v>423</v>
      </c>
      <c r="C200" s="91" t="s">
        <v>1811</v>
      </c>
      <c r="D200" s="91">
        <v>1</v>
      </c>
      <c r="E200" s="358">
        <v>45224</v>
      </c>
      <c r="F200" s="355"/>
      <c r="G200" s="355"/>
      <c r="H200" s="355" t="s">
        <v>811</v>
      </c>
      <c r="I200" s="2875"/>
      <c r="J200" s="355" t="s">
        <v>811</v>
      </c>
      <c r="K200" s="1463"/>
      <c r="L200" s="1464"/>
      <c r="M200" s="1463"/>
      <c r="N200" s="1464"/>
      <c r="O200" s="1468"/>
      <c r="P200" s="1464"/>
      <c r="Q200" s="1521"/>
      <c r="R200" s="1464"/>
      <c r="S200" s="1464"/>
      <c r="T200" s="1465"/>
    </row>
    <row r="201" spans="1:20" s="1047" customFormat="1">
      <c r="A201" s="1058"/>
      <c r="B201" s="91" t="s">
        <v>423</v>
      </c>
      <c r="C201" s="91" t="s">
        <v>1811</v>
      </c>
      <c r="D201" s="91">
        <v>1.5</v>
      </c>
      <c r="E201" s="358">
        <v>45224</v>
      </c>
      <c r="F201" s="355"/>
      <c r="G201" s="355"/>
      <c r="H201" s="355" t="s">
        <v>811</v>
      </c>
      <c r="I201" s="2875"/>
      <c r="J201" s="355" t="s">
        <v>811</v>
      </c>
      <c r="K201" s="1463"/>
      <c r="L201" s="1464"/>
      <c r="M201" s="1463"/>
      <c r="N201" s="1464"/>
      <c r="O201" s="1468"/>
      <c r="P201" s="1464"/>
      <c r="Q201" s="1521"/>
      <c r="R201" s="1464"/>
      <c r="S201" s="1464"/>
      <c r="T201" s="1465"/>
    </row>
    <row r="202" spans="1:20" s="1047" customFormat="1">
      <c r="A202" s="1058"/>
      <c r="B202" s="91" t="s">
        <v>423</v>
      </c>
      <c r="C202" s="91" t="s">
        <v>1811</v>
      </c>
      <c r="D202" s="91">
        <v>2</v>
      </c>
      <c r="E202" s="358">
        <v>45224</v>
      </c>
      <c r="F202" s="355"/>
      <c r="G202" s="355"/>
      <c r="H202" s="355" t="s">
        <v>811</v>
      </c>
      <c r="I202" s="2875"/>
      <c r="J202" s="355" t="s">
        <v>811</v>
      </c>
      <c r="K202" s="1463"/>
      <c r="L202" s="1464"/>
      <c r="M202" s="1463"/>
      <c r="N202" s="1464"/>
      <c r="O202" s="1468"/>
      <c r="P202" s="1464"/>
      <c r="Q202" s="1521"/>
      <c r="R202" s="1464"/>
      <c r="S202" s="1464"/>
      <c r="T202" s="1465"/>
    </row>
    <row r="203" spans="1:20" s="1047" customFormat="1">
      <c r="A203" s="1058"/>
      <c r="B203" s="91" t="s">
        <v>423</v>
      </c>
      <c r="C203" s="91" t="s">
        <v>1811</v>
      </c>
      <c r="D203" s="91">
        <v>2.5</v>
      </c>
      <c r="E203" s="358">
        <v>45224</v>
      </c>
      <c r="F203" s="355"/>
      <c r="G203" s="355"/>
      <c r="H203" s="355" t="s">
        <v>811</v>
      </c>
      <c r="I203" s="2875"/>
      <c r="J203" s="355" t="s">
        <v>811</v>
      </c>
      <c r="K203" s="1463"/>
      <c r="L203" s="1464"/>
      <c r="M203" s="1463"/>
      <c r="N203" s="1464"/>
      <c r="O203" s="1468"/>
      <c r="P203" s="1464"/>
      <c r="Q203" s="1521"/>
      <c r="R203" s="1464"/>
      <c r="S203" s="1464"/>
      <c r="T203" s="1465"/>
    </row>
    <row r="204" spans="1:20" s="1047" customFormat="1">
      <c r="A204" s="1058"/>
      <c r="B204" s="91" t="s">
        <v>423</v>
      </c>
      <c r="C204" s="91" t="s">
        <v>1811</v>
      </c>
      <c r="D204" s="91">
        <v>3</v>
      </c>
      <c r="E204" s="358">
        <v>45224</v>
      </c>
      <c r="F204" s="355"/>
      <c r="G204" s="355"/>
      <c r="H204" s="90">
        <v>0.78303324857774959</v>
      </c>
      <c r="I204" s="2875">
        <f t="shared" ref="I204" si="33">IF(AND(H204&gt;0),  H204*30.974," ")</f>
        <v>24.253671841447215</v>
      </c>
      <c r="J204" s="355" t="s">
        <v>1812</v>
      </c>
      <c r="K204" s="1463"/>
      <c r="L204" s="1464"/>
      <c r="M204" s="1463"/>
      <c r="N204" s="1464"/>
      <c r="O204" s="1468"/>
      <c r="P204" s="1464"/>
      <c r="Q204" s="1521"/>
      <c r="R204" s="1464"/>
      <c r="S204" s="1464"/>
      <c r="T204" s="1465"/>
    </row>
    <row r="205" spans="1:20" s="1047" customFormat="1">
      <c r="A205" s="1058"/>
      <c r="B205" s="91" t="s">
        <v>423</v>
      </c>
      <c r="C205" s="91" t="s">
        <v>1811</v>
      </c>
      <c r="D205" s="91">
        <v>3.5</v>
      </c>
      <c r="E205" s="358">
        <v>45224</v>
      </c>
      <c r="F205" s="355"/>
      <c r="G205" s="355"/>
      <c r="H205" s="355" t="s">
        <v>811</v>
      </c>
      <c r="I205" s="2875"/>
      <c r="J205" s="355" t="s">
        <v>811</v>
      </c>
      <c r="K205" s="1463"/>
      <c r="L205" s="1464"/>
      <c r="M205" s="1463"/>
      <c r="N205" s="1464"/>
      <c r="O205" s="1468"/>
      <c r="P205" s="1464"/>
      <c r="Q205" s="1521"/>
      <c r="R205" s="1464"/>
      <c r="S205" s="1464"/>
      <c r="T205" s="1465"/>
    </row>
    <row r="206" spans="1:20" s="1047" customFormat="1">
      <c r="A206" s="1058"/>
      <c r="B206" s="91" t="s">
        <v>423</v>
      </c>
      <c r="C206" s="91" t="s">
        <v>1811</v>
      </c>
      <c r="D206" s="91">
        <v>4</v>
      </c>
      <c r="E206" s="358">
        <v>45224</v>
      </c>
      <c r="F206" s="355"/>
      <c r="G206" s="355"/>
      <c r="H206" s="355" t="s">
        <v>811</v>
      </c>
      <c r="I206" s="2875"/>
      <c r="J206" s="355" t="s">
        <v>811</v>
      </c>
      <c r="K206" s="1463"/>
      <c r="L206" s="1464"/>
      <c r="M206" s="1463"/>
      <c r="N206" s="1464"/>
      <c r="O206" s="1468"/>
      <c r="P206" s="1464"/>
      <c r="Q206" s="1521"/>
      <c r="R206" s="1464"/>
      <c r="S206" s="1464"/>
      <c r="T206" s="1465"/>
    </row>
    <row r="207" spans="1:20" s="1047" customFormat="1">
      <c r="A207" s="1058"/>
      <c r="B207" s="91" t="s">
        <v>423</v>
      </c>
      <c r="C207" s="91" t="s">
        <v>1811</v>
      </c>
      <c r="D207" s="91">
        <v>4.5</v>
      </c>
      <c r="E207" s="358">
        <v>45224</v>
      </c>
      <c r="F207" s="355"/>
      <c r="G207" s="355"/>
      <c r="H207" s="355" t="s">
        <v>811</v>
      </c>
      <c r="I207" s="2875"/>
      <c r="J207" s="355" t="s">
        <v>811</v>
      </c>
      <c r="K207" s="1463"/>
      <c r="L207" s="1464"/>
      <c r="M207" s="1463"/>
      <c r="N207" s="1464"/>
      <c r="O207" s="1468"/>
      <c r="P207" s="1464"/>
      <c r="Q207" s="1521"/>
      <c r="R207" s="1464"/>
      <c r="S207" s="1464"/>
      <c r="T207" s="1465"/>
    </row>
    <row r="208" spans="1:20" s="1047" customFormat="1">
      <c r="A208" s="1058"/>
      <c r="B208" s="91" t="s">
        <v>423</v>
      </c>
      <c r="C208" s="91" t="s">
        <v>1811</v>
      </c>
      <c r="D208" s="91">
        <v>5</v>
      </c>
      <c r="E208" s="358">
        <v>45224</v>
      </c>
      <c r="F208" s="355"/>
      <c r="G208" s="355"/>
      <c r="H208" s="355" t="s">
        <v>811</v>
      </c>
      <c r="I208" s="2875"/>
      <c r="J208" s="355" t="s">
        <v>811</v>
      </c>
      <c r="K208" s="1463"/>
      <c r="L208" s="1464"/>
      <c r="M208" s="1463"/>
      <c r="N208" s="1464"/>
      <c r="O208" s="1468"/>
      <c r="P208" s="1464"/>
      <c r="Q208" s="1521"/>
      <c r="R208" s="1464"/>
      <c r="S208" s="1464"/>
      <c r="T208" s="1465"/>
    </row>
    <row r="209" spans="1:20" s="1047" customFormat="1">
      <c r="A209" s="1058"/>
      <c r="B209" s="91" t="s">
        <v>423</v>
      </c>
      <c r="C209" s="91" t="s">
        <v>1811</v>
      </c>
      <c r="D209" s="91">
        <v>5.5</v>
      </c>
      <c r="E209" s="358">
        <v>45224</v>
      </c>
      <c r="F209" s="355"/>
      <c r="G209" s="355"/>
      <c r="H209" s="355" t="s">
        <v>811</v>
      </c>
      <c r="I209" s="2875"/>
      <c r="J209" s="355" t="s">
        <v>811</v>
      </c>
      <c r="K209" s="1463"/>
      <c r="L209" s="1464"/>
      <c r="M209" s="1463"/>
      <c r="N209" s="1464"/>
      <c r="O209" s="1468"/>
      <c r="P209" s="1464"/>
      <c r="Q209" s="1521"/>
      <c r="R209" s="1464"/>
      <c r="S209" s="1464"/>
      <c r="T209" s="1465"/>
    </row>
    <row r="210" spans="1:20" s="1047" customFormat="1">
      <c r="A210" s="1058"/>
      <c r="B210" s="91" t="s">
        <v>423</v>
      </c>
      <c r="C210" s="91" t="s">
        <v>1811</v>
      </c>
      <c r="D210" s="91">
        <v>6</v>
      </c>
      <c r="E210" s="358">
        <v>45224</v>
      </c>
      <c r="F210" s="355"/>
      <c r="G210" s="355"/>
      <c r="H210" s="355" t="s">
        <v>811</v>
      </c>
      <c r="I210" s="2875"/>
      <c r="J210" s="355" t="s">
        <v>811</v>
      </c>
      <c r="K210" s="1463"/>
      <c r="L210" s="1464"/>
      <c r="M210" s="1463"/>
      <c r="N210" s="1464"/>
      <c r="O210" s="1468"/>
      <c r="P210" s="1464"/>
      <c r="Q210" s="1521"/>
      <c r="R210" s="1464"/>
      <c r="S210" s="1464"/>
      <c r="T210" s="1465"/>
    </row>
    <row r="211" spans="1:20" s="1047" customFormat="1">
      <c r="A211" s="1058"/>
      <c r="B211" s="91" t="s">
        <v>423</v>
      </c>
      <c r="C211" s="91" t="s">
        <v>1811</v>
      </c>
      <c r="D211" s="91">
        <v>6.5</v>
      </c>
      <c r="E211" s="358">
        <v>45224</v>
      </c>
      <c r="F211" s="355"/>
      <c r="G211" s="355"/>
      <c r="H211" s="355" t="s">
        <v>811</v>
      </c>
      <c r="I211" s="2875"/>
      <c r="J211" s="355" t="s">
        <v>811</v>
      </c>
      <c r="K211" s="1463"/>
      <c r="L211" s="1464"/>
      <c r="M211" s="1463"/>
      <c r="N211" s="1464"/>
      <c r="O211" s="1468"/>
      <c r="P211" s="1464"/>
      <c r="Q211" s="1521"/>
      <c r="R211" s="1464"/>
      <c r="S211" s="1464"/>
      <c r="T211" s="1465"/>
    </row>
    <row r="212" spans="1:20" s="1047" customFormat="1">
      <c r="A212" s="1058"/>
      <c r="B212" s="91" t="s">
        <v>423</v>
      </c>
      <c r="C212" s="91" t="s">
        <v>1811</v>
      </c>
      <c r="D212" s="91">
        <v>7</v>
      </c>
      <c r="E212" s="358">
        <v>45224</v>
      </c>
      <c r="F212" s="355"/>
      <c r="G212" s="355"/>
      <c r="H212" s="355" t="s">
        <v>811</v>
      </c>
      <c r="I212" s="2875"/>
      <c r="J212" s="355" t="s">
        <v>811</v>
      </c>
      <c r="K212" s="1463"/>
      <c r="L212" s="1464"/>
      <c r="M212" s="1463"/>
      <c r="N212" s="1464"/>
      <c r="O212" s="1468"/>
      <c r="P212" s="1464"/>
      <c r="Q212" s="1521"/>
      <c r="R212" s="1464"/>
      <c r="S212" s="1464"/>
      <c r="T212" s="1465"/>
    </row>
    <row r="213" spans="1:20" s="1047" customFormat="1">
      <c r="A213" s="1058"/>
      <c r="B213" s="91" t="s">
        <v>423</v>
      </c>
      <c r="C213" s="91" t="s">
        <v>1811</v>
      </c>
      <c r="D213" s="91">
        <v>7.5</v>
      </c>
      <c r="E213" s="358">
        <v>45224</v>
      </c>
      <c r="F213" s="355"/>
      <c r="G213" s="355"/>
      <c r="H213" s="355" t="s">
        <v>811</v>
      </c>
      <c r="I213" s="2875"/>
      <c r="J213" s="355" t="s">
        <v>811</v>
      </c>
      <c r="K213" s="1463"/>
      <c r="L213" s="1464"/>
      <c r="M213" s="1463"/>
      <c r="N213" s="1464"/>
      <c r="O213" s="1468"/>
      <c r="P213" s="1464"/>
      <c r="Q213" s="1521"/>
      <c r="R213" s="1464"/>
      <c r="S213" s="1464"/>
      <c r="T213" s="1465"/>
    </row>
    <row r="214" spans="1:20" s="1047" customFormat="1">
      <c r="A214" s="1058"/>
      <c r="B214" s="91" t="s">
        <v>423</v>
      </c>
      <c r="C214" s="91" t="s">
        <v>1811</v>
      </c>
      <c r="D214" s="91">
        <v>8</v>
      </c>
      <c r="E214" s="358">
        <v>45224</v>
      </c>
      <c r="F214" s="355"/>
      <c r="G214" s="355"/>
      <c r="H214" s="355" t="s">
        <v>811</v>
      </c>
      <c r="I214" s="2875"/>
      <c r="J214" s="355" t="s">
        <v>811</v>
      </c>
      <c r="K214" s="1463"/>
      <c r="L214" s="1464"/>
      <c r="M214" s="1463"/>
      <c r="N214" s="1464"/>
      <c r="O214" s="1468"/>
      <c r="P214" s="1464"/>
      <c r="Q214" s="1521"/>
      <c r="R214" s="1464"/>
      <c r="S214" s="1464"/>
      <c r="T214" s="1465"/>
    </row>
    <row r="215" spans="1:20" s="1047" customFormat="1">
      <c r="A215" s="1058"/>
      <c r="B215" s="91" t="s">
        <v>423</v>
      </c>
      <c r="C215" s="91" t="s">
        <v>1811</v>
      </c>
      <c r="D215" s="91">
        <v>8.5</v>
      </c>
      <c r="E215" s="358">
        <v>45224</v>
      </c>
      <c r="F215" s="355"/>
      <c r="G215" s="355"/>
      <c r="H215" s="355" t="s">
        <v>811</v>
      </c>
      <c r="I215" s="2875"/>
      <c r="J215" s="355" t="s">
        <v>811</v>
      </c>
      <c r="K215" s="1463"/>
      <c r="L215" s="1464"/>
      <c r="M215" s="1463"/>
      <c r="N215" s="1464"/>
      <c r="O215" s="1468"/>
      <c r="P215" s="1464"/>
      <c r="Q215" s="1521"/>
      <c r="R215" s="1464"/>
      <c r="S215" s="1464"/>
      <c r="T215" s="1465"/>
    </row>
    <row r="216" spans="1:20" s="1047" customFormat="1">
      <c r="A216" s="1058"/>
      <c r="B216" s="91" t="s">
        <v>423</v>
      </c>
      <c r="C216" s="91" t="s">
        <v>1811</v>
      </c>
      <c r="D216" s="91">
        <v>9</v>
      </c>
      <c r="E216" s="358">
        <v>45224</v>
      </c>
      <c r="F216" s="355"/>
      <c r="G216" s="355"/>
      <c r="H216" s="90">
        <v>0.35694447903952969</v>
      </c>
      <c r="I216" s="2875">
        <f t="shared" ref="I216" si="34">IF(AND(H216&gt;0),  H216*30.974," ")</f>
        <v>11.055998293770394</v>
      </c>
      <c r="J216" s="355" t="s">
        <v>1812</v>
      </c>
      <c r="K216" s="1463"/>
      <c r="L216" s="1464"/>
      <c r="M216" s="1463"/>
      <c r="N216" s="1464"/>
      <c r="O216" s="1468"/>
      <c r="P216" s="1464"/>
      <c r="Q216" s="1521"/>
      <c r="R216" s="1464"/>
      <c r="S216" s="1464"/>
      <c r="T216" s="1465"/>
    </row>
    <row r="217" spans="1:20" s="1047" customFormat="1">
      <c r="A217" s="1058"/>
      <c r="B217" s="91" t="s">
        <v>423</v>
      </c>
      <c r="C217" s="91" t="s">
        <v>1811</v>
      </c>
      <c r="D217" s="91">
        <v>9.5</v>
      </c>
      <c r="E217" s="358">
        <v>45224</v>
      </c>
      <c r="F217" s="355"/>
      <c r="G217" s="355"/>
      <c r="H217" s="355" t="s">
        <v>811</v>
      </c>
      <c r="I217" s="2875"/>
      <c r="J217" s="355" t="s">
        <v>811</v>
      </c>
      <c r="K217" s="1463"/>
      <c r="L217" s="1464"/>
      <c r="M217" s="1463"/>
      <c r="N217" s="1464"/>
      <c r="O217" s="1468"/>
      <c r="P217" s="1464"/>
      <c r="Q217" s="1521"/>
      <c r="R217" s="1464"/>
      <c r="S217" s="1464"/>
      <c r="T217" s="1465"/>
    </row>
    <row r="218" spans="1:20" s="1047" customFormat="1">
      <c r="A218" s="1058"/>
      <c r="B218" s="91" t="s">
        <v>423</v>
      </c>
      <c r="C218" s="91" t="s">
        <v>1811</v>
      </c>
      <c r="D218" s="91">
        <v>10</v>
      </c>
      <c r="E218" s="358">
        <v>45224</v>
      </c>
      <c r="F218" s="355"/>
      <c r="G218" s="355"/>
      <c r="H218" s="355" t="s">
        <v>811</v>
      </c>
      <c r="I218" s="2875"/>
      <c r="J218" s="355" t="s">
        <v>811</v>
      </c>
      <c r="K218" s="1463"/>
      <c r="L218" s="1464"/>
      <c r="M218" s="1463"/>
      <c r="N218" s="1464"/>
      <c r="O218" s="1468"/>
      <c r="P218" s="1464"/>
      <c r="Q218" s="1521"/>
      <c r="R218" s="1464"/>
      <c r="S218" s="1464"/>
      <c r="T218" s="1465"/>
    </row>
    <row r="219" spans="1:20" s="1047" customFormat="1">
      <c r="A219" s="1058"/>
      <c r="B219" s="91" t="s">
        <v>423</v>
      </c>
      <c r="C219" s="91" t="s">
        <v>1811</v>
      </c>
      <c r="D219" s="91">
        <v>10.5</v>
      </c>
      <c r="E219" s="358">
        <v>45224</v>
      </c>
      <c r="F219" s="355"/>
      <c r="G219" s="355"/>
      <c r="H219" s="355" t="s">
        <v>811</v>
      </c>
      <c r="I219" s="2875"/>
      <c r="J219" s="355" t="s">
        <v>811</v>
      </c>
      <c r="K219" s="1463"/>
      <c r="L219" s="1464"/>
      <c r="M219" s="1463"/>
      <c r="N219" s="1464"/>
      <c r="O219" s="1468"/>
      <c r="P219" s="1464"/>
      <c r="Q219" s="1521"/>
      <c r="R219" s="1464"/>
      <c r="S219" s="1464"/>
      <c r="T219" s="1465"/>
    </row>
    <row r="220" spans="1:20" s="1047" customFormat="1">
      <c r="A220" s="1058"/>
      <c r="B220" s="91" t="s">
        <v>423</v>
      </c>
      <c r="C220" s="91" t="s">
        <v>1811</v>
      </c>
      <c r="D220" s="91">
        <v>11</v>
      </c>
      <c r="E220" s="358">
        <v>45224</v>
      </c>
      <c r="F220" s="355"/>
      <c r="G220" s="355"/>
      <c r="H220" s="355" t="s">
        <v>811</v>
      </c>
      <c r="I220" s="2875"/>
      <c r="J220" s="355" t="s">
        <v>811</v>
      </c>
      <c r="K220" s="1463"/>
      <c r="L220" s="1464"/>
      <c r="M220" s="1463"/>
      <c r="N220" s="1464"/>
      <c r="O220" s="1468"/>
      <c r="P220" s="1464"/>
      <c r="Q220" s="1521"/>
      <c r="R220" s="1464"/>
      <c r="S220" s="1464"/>
      <c r="T220" s="1465"/>
    </row>
    <row r="221" spans="1:20" s="1047" customFormat="1">
      <c r="A221" s="1058"/>
      <c r="B221" s="91" t="s">
        <v>423</v>
      </c>
      <c r="C221" s="91" t="s">
        <v>1811</v>
      </c>
      <c r="D221" s="91">
        <v>11.5</v>
      </c>
      <c r="E221" s="358">
        <v>45224</v>
      </c>
      <c r="F221" s="355"/>
      <c r="G221" s="355"/>
      <c r="H221" s="355" t="s">
        <v>811</v>
      </c>
      <c r="I221" s="2875"/>
      <c r="J221" s="355" t="s">
        <v>811</v>
      </c>
      <c r="K221" s="1463"/>
      <c r="L221" s="1464"/>
      <c r="M221" s="1463"/>
      <c r="N221" s="1464"/>
      <c r="O221" s="1468"/>
      <c r="P221" s="1464"/>
      <c r="Q221" s="1521"/>
      <c r="R221" s="1464"/>
      <c r="S221" s="1464"/>
      <c r="T221" s="1465"/>
    </row>
    <row r="222" spans="1:20" s="1047" customFormat="1">
      <c r="A222" s="1058"/>
      <c r="B222" s="91" t="s">
        <v>423</v>
      </c>
      <c r="C222" s="91" t="s">
        <v>1811</v>
      </c>
      <c r="D222" s="91">
        <v>12</v>
      </c>
      <c r="E222" s="358">
        <v>45224</v>
      </c>
      <c r="F222" s="355"/>
      <c r="G222" s="355"/>
      <c r="H222" s="355" t="s">
        <v>811</v>
      </c>
      <c r="I222" s="2875"/>
      <c r="J222" s="355" t="s">
        <v>811</v>
      </c>
      <c r="K222" s="1463"/>
      <c r="L222" s="1464"/>
      <c r="M222" s="1463"/>
      <c r="N222" s="1464"/>
      <c r="O222" s="1468"/>
      <c r="P222" s="1464"/>
      <c r="Q222" s="1521"/>
      <c r="R222" s="1464"/>
      <c r="S222" s="1464"/>
      <c r="T222" s="1465"/>
    </row>
    <row r="223" spans="1:20" s="1047" customFormat="1">
      <c r="A223" s="1058"/>
      <c r="B223" s="91" t="s">
        <v>423</v>
      </c>
      <c r="C223" s="91" t="s">
        <v>1811</v>
      </c>
      <c r="D223" s="91">
        <v>12.5</v>
      </c>
      <c r="E223" s="358">
        <v>45224</v>
      </c>
      <c r="F223" s="355"/>
      <c r="G223" s="355"/>
      <c r="H223" s="355" t="s">
        <v>811</v>
      </c>
      <c r="I223" s="2875"/>
      <c r="J223" s="355" t="s">
        <v>811</v>
      </c>
      <c r="K223" s="1463"/>
      <c r="L223" s="1464"/>
      <c r="M223" s="1463"/>
      <c r="N223" s="1464"/>
      <c r="O223" s="1468"/>
      <c r="P223" s="1464"/>
      <c r="Q223" s="1521"/>
      <c r="R223" s="1464"/>
      <c r="S223" s="1464"/>
      <c r="T223" s="1465"/>
    </row>
    <row r="224" spans="1:20" s="1047" customFormat="1">
      <c r="A224" s="1058"/>
      <c r="B224" s="91" t="s">
        <v>423</v>
      </c>
      <c r="C224" s="91" t="s">
        <v>1811</v>
      </c>
      <c r="D224" s="91">
        <v>13</v>
      </c>
      <c r="E224" s="358">
        <v>45224</v>
      </c>
      <c r="F224" s="355"/>
      <c r="G224" s="355"/>
      <c r="H224" s="355" t="s">
        <v>811</v>
      </c>
      <c r="I224" s="2875"/>
      <c r="J224" s="355" t="s">
        <v>811</v>
      </c>
      <c r="K224" s="1463"/>
      <c r="L224" s="1464"/>
      <c r="M224" s="1463"/>
      <c r="N224" s="1464"/>
      <c r="O224" s="1468"/>
      <c r="P224" s="1464"/>
      <c r="Q224" s="1521"/>
      <c r="R224" s="1464"/>
      <c r="S224" s="1464"/>
      <c r="T224" s="1465"/>
    </row>
    <row r="225" spans="1:20" s="1047" customFormat="1">
      <c r="A225" s="1058"/>
      <c r="B225" s="91" t="s">
        <v>423</v>
      </c>
      <c r="C225" s="91" t="s">
        <v>1811</v>
      </c>
      <c r="D225" s="91">
        <v>13.5</v>
      </c>
      <c r="E225" s="358">
        <v>45224</v>
      </c>
      <c r="F225" s="355"/>
      <c r="G225" s="355"/>
      <c r="H225" s="355" t="s">
        <v>811</v>
      </c>
      <c r="I225" s="2875"/>
      <c r="J225" s="355" t="s">
        <v>811</v>
      </c>
      <c r="K225" s="1463"/>
      <c r="L225" s="1464"/>
      <c r="M225" s="1463"/>
      <c r="N225" s="1464"/>
      <c r="O225" s="1468"/>
      <c r="P225" s="1464"/>
      <c r="Q225" s="1521"/>
      <c r="R225" s="1464"/>
      <c r="S225" s="1464"/>
      <c r="T225" s="1465"/>
    </row>
    <row r="226" spans="1:20" s="1047" customFormat="1">
      <c r="A226" s="1058"/>
      <c r="B226" s="91" t="s">
        <v>423</v>
      </c>
      <c r="C226" s="91" t="s">
        <v>1811</v>
      </c>
      <c r="D226" s="91">
        <v>14</v>
      </c>
      <c r="E226" s="358">
        <v>45224</v>
      </c>
      <c r="F226" s="355"/>
      <c r="G226" s="355"/>
      <c r="H226" s="355" t="s">
        <v>811</v>
      </c>
      <c r="I226" s="2875"/>
      <c r="J226" s="355" t="s">
        <v>811</v>
      </c>
      <c r="K226" s="1463"/>
      <c r="L226" s="1464"/>
      <c r="M226" s="1463"/>
      <c r="N226" s="1464"/>
      <c r="O226" s="1468"/>
      <c r="P226" s="1464"/>
      <c r="Q226" s="1521"/>
      <c r="R226" s="1464"/>
      <c r="S226" s="1464"/>
      <c r="T226" s="1465"/>
    </row>
    <row r="227" spans="1:20" s="1047" customFormat="1">
      <c r="A227" s="1058"/>
      <c r="B227" s="91" t="s">
        <v>423</v>
      </c>
      <c r="C227" s="91" t="s">
        <v>1811</v>
      </c>
      <c r="D227" s="91">
        <v>14.5</v>
      </c>
      <c r="E227" s="358">
        <v>45224</v>
      </c>
      <c r="F227" s="355"/>
      <c r="G227" s="355"/>
      <c r="H227" s="355" t="s">
        <v>811</v>
      </c>
      <c r="I227" s="2875"/>
      <c r="J227" s="355" t="s">
        <v>811</v>
      </c>
      <c r="K227" s="1463"/>
      <c r="L227" s="1464"/>
      <c r="M227" s="1463"/>
      <c r="N227" s="1464"/>
      <c r="O227" s="1468"/>
      <c r="P227" s="1464"/>
      <c r="Q227" s="1521"/>
      <c r="R227" s="1464"/>
      <c r="S227" s="1464"/>
      <c r="T227" s="1465"/>
    </row>
    <row r="228" spans="1:20" s="1047" customFormat="1">
      <c r="A228" s="1058"/>
      <c r="B228" s="91" t="s">
        <v>423</v>
      </c>
      <c r="C228" s="91" t="s">
        <v>1811</v>
      </c>
      <c r="D228" s="91">
        <v>15</v>
      </c>
      <c r="E228" s="358">
        <v>45224</v>
      </c>
      <c r="F228" s="355"/>
      <c r="G228" s="355"/>
      <c r="H228" s="355" t="s">
        <v>811</v>
      </c>
      <c r="I228" s="2875"/>
      <c r="J228" s="355" t="s">
        <v>811</v>
      </c>
      <c r="K228" s="1463"/>
      <c r="L228" s="1464"/>
      <c r="M228" s="1463"/>
      <c r="N228" s="1464"/>
      <c r="O228" s="1468"/>
      <c r="P228" s="1464"/>
      <c r="Q228" s="1521"/>
      <c r="R228" s="1464"/>
      <c r="S228" s="1464"/>
      <c r="T228" s="1465"/>
    </row>
    <row r="229" spans="1:20" s="1047" customFormat="1">
      <c r="A229" s="1058"/>
      <c r="B229" s="91" t="s">
        <v>423</v>
      </c>
      <c r="C229" s="91" t="s">
        <v>1811</v>
      </c>
      <c r="D229" s="91">
        <v>15.5</v>
      </c>
      <c r="E229" s="358">
        <v>45224</v>
      </c>
      <c r="F229" s="355"/>
      <c r="G229" s="355"/>
      <c r="H229" s="355" t="s">
        <v>811</v>
      </c>
      <c r="I229" s="2875"/>
      <c r="J229" s="355" t="s">
        <v>811</v>
      </c>
      <c r="K229" s="1463"/>
      <c r="L229" s="1464"/>
      <c r="M229" s="1463"/>
      <c r="N229" s="1464"/>
      <c r="O229" s="1468"/>
      <c r="P229" s="1464"/>
      <c r="Q229" s="1521"/>
      <c r="R229" s="1464"/>
      <c r="S229" s="1464"/>
      <c r="T229" s="1465"/>
    </row>
    <row r="230" spans="1:20" s="1047" customFormat="1">
      <c r="A230" s="1058"/>
      <c r="B230" s="91" t="s">
        <v>423</v>
      </c>
      <c r="C230" s="91" t="s">
        <v>1811</v>
      </c>
      <c r="D230" s="91">
        <v>16</v>
      </c>
      <c r="E230" s="358">
        <v>45224</v>
      </c>
      <c r="F230" s="355"/>
      <c r="G230" s="355"/>
      <c r="H230" s="355" t="s">
        <v>811</v>
      </c>
      <c r="I230" s="2875"/>
      <c r="J230" s="355" t="s">
        <v>811</v>
      </c>
      <c r="K230" s="1463"/>
      <c r="L230" s="1464"/>
      <c r="M230" s="1463"/>
      <c r="N230" s="1464"/>
      <c r="O230" s="1468"/>
      <c r="P230" s="1464"/>
      <c r="Q230" s="1521"/>
      <c r="R230" s="1464"/>
      <c r="S230" s="1464"/>
      <c r="T230" s="1465"/>
    </row>
    <row r="231" spans="1:20" s="1047" customFormat="1">
      <c r="A231" s="1058"/>
      <c r="B231" s="91" t="s">
        <v>423</v>
      </c>
      <c r="C231" s="91" t="s">
        <v>1811</v>
      </c>
      <c r="D231" s="91">
        <v>16.5</v>
      </c>
      <c r="E231" s="358">
        <v>45224</v>
      </c>
      <c r="F231" s="355"/>
      <c r="G231" s="355"/>
      <c r="H231" s="355" t="s">
        <v>811</v>
      </c>
      <c r="I231" s="2875"/>
      <c r="J231" s="355" t="s">
        <v>811</v>
      </c>
      <c r="K231" s="1463"/>
      <c r="L231" s="1464"/>
      <c r="M231" s="1463"/>
      <c r="N231" s="1464"/>
      <c r="O231" s="1468"/>
      <c r="P231" s="1464"/>
      <c r="Q231" s="1521"/>
      <c r="R231" s="1464"/>
      <c r="S231" s="1464"/>
      <c r="T231" s="1465"/>
    </row>
    <row r="232" spans="1:20" s="1047" customFormat="1">
      <c r="A232" s="1058"/>
      <c r="B232" s="91" t="s">
        <v>423</v>
      </c>
      <c r="C232" s="91" t="s">
        <v>1811</v>
      </c>
      <c r="D232" s="91">
        <v>17</v>
      </c>
      <c r="E232" s="358">
        <v>45224</v>
      </c>
      <c r="F232" s="355"/>
      <c r="G232" s="355"/>
      <c r="H232" s="355" t="s">
        <v>811</v>
      </c>
      <c r="I232" s="2875"/>
      <c r="J232" s="355" t="s">
        <v>811</v>
      </c>
      <c r="K232" s="1463"/>
      <c r="L232" s="1464"/>
      <c r="M232" s="1463"/>
      <c r="N232" s="1464"/>
      <c r="O232" s="1468"/>
      <c r="P232" s="1464"/>
      <c r="Q232" s="1521"/>
      <c r="R232" s="1464"/>
      <c r="S232" s="1464"/>
      <c r="T232" s="1465"/>
    </row>
    <row r="233" spans="1:20" s="1047" customFormat="1">
      <c r="A233" s="1058"/>
      <c r="B233" s="91" t="s">
        <v>423</v>
      </c>
      <c r="C233" s="91" t="s">
        <v>1811</v>
      </c>
      <c r="D233" s="91">
        <v>17.5</v>
      </c>
      <c r="E233" s="358">
        <v>45224</v>
      </c>
      <c r="F233" s="355"/>
      <c r="G233" s="355"/>
      <c r="H233" s="355" t="s">
        <v>811</v>
      </c>
      <c r="I233" s="2875"/>
      <c r="J233" s="355" t="s">
        <v>811</v>
      </c>
      <c r="K233" s="1463"/>
      <c r="L233" s="1464"/>
      <c r="M233" s="1463"/>
      <c r="N233" s="1464"/>
      <c r="O233" s="1468"/>
      <c r="P233" s="1464"/>
      <c r="Q233" s="1521"/>
      <c r="R233" s="1464"/>
      <c r="S233" s="1464"/>
      <c r="T233" s="1465"/>
    </row>
    <row r="234" spans="1:20" s="1047" customFormat="1">
      <c r="A234" s="1058"/>
      <c r="B234" s="91" t="s">
        <v>423</v>
      </c>
      <c r="C234" s="91" t="s">
        <v>1811</v>
      </c>
      <c r="D234" s="91">
        <v>18</v>
      </c>
      <c r="E234" s="358">
        <v>45224</v>
      </c>
      <c r="F234" s="355"/>
      <c r="G234" s="355"/>
      <c r="H234" s="355" t="s">
        <v>811</v>
      </c>
      <c r="I234" s="2875"/>
      <c r="J234" s="355" t="s">
        <v>811</v>
      </c>
      <c r="K234" s="1463"/>
      <c r="L234" s="1464"/>
      <c r="M234" s="1463"/>
      <c r="N234" s="1464"/>
      <c r="O234" s="1468"/>
      <c r="P234" s="1464"/>
      <c r="Q234" s="1521"/>
      <c r="R234" s="1464"/>
      <c r="S234" s="1464"/>
      <c r="T234" s="1465"/>
    </row>
    <row r="235" spans="1:20" s="1047" customFormat="1">
      <c r="A235" s="1058"/>
      <c r="B235" s="91" t="s">
        <v>423</v>
      </c>
      <c r="C235" s="91" t="s">
        <v>1811</v>
      </c>
      <c r="D235" s="91">
        <v>18.5</v>
      </c>
      <c r="E235" s="358">
        <v>45224</v>
      </c>
      <c r="F235" s="355"/>
      <c r="G235" s="355"/>
      <c r="H235" s="90">
        <v>0.53541671855929451</v>
      </c>
      <c r="I235" s="2875">
        <f t="shared" ref="I235" si="35">IF(AND(H235&gt;0),  H235*30.974," ")</f>
        <v>16.583997440655587</v>
      </c>
      <c r="J235" s="355" t="s">
        <v>1812</v>
      </c>
      <c r="K235" s="1463"/>
      <c r="L235" s="1464"/>
      <c r="M235" s="1463"/>
      <c r="N235" s="1464"/>
      <c r="O235" s="1468"/>
      <c r="P235" s="1464"/>
      <c r="Q235" s="1521"/>
      <c r="R235" s="1464"/>
      <c r="S235" s="1464"/>
      <c r="T235" s="1465"/>
    </row>
    <row r="236" spans="1:20" s="1047" customFormat="1">
      <c r="A236" s="1058"/>
      <c r="B236" s="91" t="s">
        <v>423</v>
      </c>
      <c r="C236" s="91" t="s">
        <v>1811</v>
      </c>
      <c r="D236" s="91">
        <v>19</v>
      </c>
      <c r="E236" s="358">
        <v>45224</v>
      </c>
      <c r="F236" s="355"/>
      <c r="G236" s="355"/>
      <c r="H236" s="355" t="s">
        <v>811</v>
      </c>
      <c r="I236" s="2875"/>
      <c r="J236" s="355" t="s">
        <v>811</v>
      </c>
      <c r="K236" s="1463"/>
      <c r="L236" s="1464"/>
      <c r="M236" s="1463"/>
      <c r="N236" s="1464"/>
      <c r="O236" s="1468"/>
      <c r="P236" s="1464"/>
      <c r="Q236" s="1521"/>
      <c r="R236" s="1464"/>
      <c r="S236" s="1464"/>
      <c r="T236" s="1465"/>
    </row>
    <row r="237" spans="1:20" s="1047" customFormat="1">
      <c r="A237" s="1058"/>
      <c r="B237" s="91" t="s">
        <v>423</v>
      </c>
      <c r="C237" s="91" t="s">
        <v>1811</v>
      </c>
      <c r="D237" s="91">
        <v>19.5</v>
      </c>
      <c r="E237" s="358">
        <v>45224</v>
      </c>
      <c r="F237" s="355"/>
      <c r="G237" s="355"/>
      <c r="H237" s="355" t="s">
        <v>811</v>
      </c>
      <c r="I237" s="2875"/>
      <c r="J237" s="355" t="s">
        <v>811</v>
      </c>
      <c r="K237" s="1463"/>
      <c r="L237" s="1464"/>
      <c r="M237" s="1463"/>
      <c r="N237" s="1464"/>
      <c r="O237" s="1468"/>
      <c r="P237" s="1464"/>
      <c r="Q237" s="1521"/>
      <c r="R237" s="1464"/>
      <c r="S237" s="1464"/>
      <c r="T237" s="1465"/>
    </row>
    <row r="238" spans="1:20" s="1047" customFormat="1">
      <c r="A238" s="1058"/>
      <c r="B238" s="91" t="s">
        <v>423</v>
      </c>
      <c r="C238" s="91" t="s">
        <v>1811</v>
      </c>
      <c r="D238" s="91">
        <v>0.5</v>
      </c>
      <c r="E238" s="358">
        <v>45041</v>
      </c>
      <c r="F238" s="355">
        <v>19.2</v>
      </c>
      <c r="G238" s="355">
        <v>3.625</v>
      </c>
      <c r="H238" s="90">
        <v>0.48522008253094884</v>
      </c>
      <c r="I238" s="2875">
        <f t="shared" ref="I238" si="36">IF(AND(H238&gt;0),  H238*30.974," ")</f>
        <v>15.029206836313609</v>
      </c>
      <c r="J238" s="90">
        <v>2.0996624472573839</v>
      </c>
      <c r="K238" s="1463"/>
      <c r="L238" s="1464"/>
      <c r="M238" s="1463"/>
      <c r="N238" s="1464"/>
      <c r="O238" s="1468"/>
      <c r="P238" s="1464"/>
      <c r="Q238" s="1521"/>
      <c r="R238" s="1464"/>
      <c r="S238" s="1464"/>
      <c r="T238" s="1465"/>
    </row>
    <row r="239" spans="1:20" s="1047" customFormat="1">
      <c r="A239" s="1058"/>
      <c r="B239" s="91" t="s">
        <v>423</v>
      </c>
      <c r="C239" s="91" t="s">
        <v>1811</v>
      </c>
      <c r="D239" s="91">
        <v>1</v>
      </c>
      <c r="E239" s="358">
        <v>45041</v>
      </c>
      <c r="F239" s="355"/>
      <c r="G239" s="355"/>
      <c r="H239" s="355" t="s">
        <v>811</v>
      </c>
      <c r="I239" s="2875"/>
      <c r="J239" s="355" t="s">
        <v>811</v>
      </c>
      <c r="K239" s="1463"/>
      <c r="L239" s="1464"/>
      <c r="M239" s="1463"/>
      <c r="N239" s="1464"/>
      <c r="O239" s="1468"/>
      <c r="P239" s="1464"/>
      <c r="Q239" s="1521"/>
      <c r="R239" s="1464"/>
      <c r="S239" s="1464"/>
      <c r="T239" s="1465"/>
    </row>
    <row r="240" spans="1:20" s="1047" customFormat="1">
      <c r="A240" s="1058"/>
      <c r="B240" s="91" t="s">
        <v>423</v>
      </c>
      <c r="C240" s="91" t="s">
        <v>1811</v>
      </c>
      <c r="D240" s="91">
        <v>1.5</v>
      </c>
      <c r="E240" s="358">
        <v>45041</v>
      </c>
      <c r="F240" s="355"/>
      <c r="G240" s="355"/>
      <c r="H240" s="355" t="s">
        <v>811</v>
      </c>
      <c r="I240" s="2875"/>
      <c r="J240" s="355" t="s">
        <v>811</v>
      </c>
      <c r="K240" s="1463"/>
      <c r="L240" s="1464"/>
      <c r="M240" s="1463"/>
      <c r="N240" s="1464"/>
      <c r="O240" s="1468"/>
      <c r="P240" s="1464"/>
      <c r="Q240" s="1521"/>
      <c r="R240" s="1464"/>
      <c r="S240" s="1464"/>
      <c r="T240" s="1465"/>
    </row>
    <row r="241" spans="1:20" s="1047" customFormat="1">
      <c r="A241" s="1058"/>
      <c r="B241" s="91" t="s">
        <v>423</v>
      </c>
      <c r="C241" s="91" t="s">
        <v>1811</v>
      </c>
      <c r="D241" s="91">
        <v>2</v>
      </c>
      <c r="E241" s="358">
        <v>45041</v>
      </c>
      <c r="F241" s="355"/>
      <c r="G241" s="355"/>
      <c r="H241" s="355" t="s">
        <v>811</v>
      </c>
      <c r="I241" s="2875"/>
      <c r="J241" s="355" t="s">
        <v>811</v>
      </c>
      <c r="K241" s="1463"/>
      <c r="L241" s="1464"/>
      <c r="M241" s="1463"/>
      <c r="N241" s="1464"/>
      <c r="O241" s="1468"/>
      <c r="P241" s="1464"/>
      <c r="Q241" s="1521"/>
      <c r="R241" s="1464"/>
      <c r="S241" s="1464"/>
      <c r="T241" s="1465"/>
    </row>
    <row r="242" spans="1:20" s="1047" customFormat="1">
      <c r="A242" s="1058"/>
      <c r="B242" s="91" t="s">
        <v>423</v>
      </c>
      <c r="C242" s="91" t="s">
        <v>1811</v>
      </c>
      <c r="D242" s="91">
        <v>2.5</v>
      </c>
      <c r="E242" s="358">
        <v>45041</v>
      </c>
      <c r="F242" s="355"/>
      <c r="G242" s="355"/>
      <c r="H242" s="355" t="s">
        <v>811</v>
      </c>
      <c r="I242" s="2875"/>
      <c r="J242" s="355" t="s">
        <v>811</v>
      </c>
      <c r="K242" s="1463"/>
      <c r="L242" s="1464"/>
      <c r="M242" s="1463"/>
      <c r="N242" s="1464"/>
      <c r="O242" s="1468"/>
      <c r="P242" s="1464"/>
      <c r="Q242" s="1521"/>
      <c r="R242" s="1464"/>
      <c r="S242" s="1464"/>
      <c r="T242" s="1465"/>
    </row>
    <row r="243" spans="1:20" s="1047" customFormat="1">
      <c r="A243" s="1058"/>
      <c r="B243" s="91" t="s">
        <v>423</v>
      </c>
      <c r="C243" s="91" t="s">
        <v>1811</v>
      </c>
      <c r="D243" s="91">
        <v>3</v>
      </c>
      <c r="E243" s="358">
        <v>45041</v>
      </c>
      <c r="F243" s="355"/>
      <c r="G243" s="355"/>
      <c r="H243" s="90">
        <v>0.91360868255111083</v>
      </c>
      <c r="I243" s="2875">
        <f t="shared" ref="I243" si="37">IF(AND(H243&gt;0),  H243*30.974," ")</f>
        <v>28.298115333338107</v>
      </c>
      <c r="J243" s="90">
        <v>2.4168776371308018</v>
      </c>
      <c r="K243" s="1463"/>
      <c r="L243" s="1464"/>
      <c r="M243" s="1463"/>
      <c r="N243" s="1464"/>
      <c r="O243" s="1468"/>
      <c r="P243" s="1464"/>
      <c r="Q243" s="1521"/>
      <c r="R243" s="1464"/>
      <c r="S243" s="1464"/>
      <c r="T243" s="1465"/>
    </row>
    <row r="244" spans="1:20" s="1047" customFormat="1">
      <c r="A244" s="1058"/>
      <c r="B244" s="91" t="s">
        <v>423</v>
      </c>
      <c r="C244" s="91" t="s">
        <v>1811</v>
      </c>
      <c r="D244" s="91">
        <v>3.5</v>
      </c>
      <c r="E244" s="358">
        <v>45041</v>
      </c>
      <c r="F244" s="355"/>
      <c r="G244" s="355"/>
      <c r="H244" s="355" t="s">
        <v>811</v>
      </c>
      <c r="I244" s="2875"/>
      <c r="J244" s="355" t="s">
        <v>811</v>
      </c>
      <c r="K244" s="1463"/>
      <c r="L244" s="1464"/>
      <c r="M244" s="1463"/>
      <c r="N244" s="1464"/>
      <c r="O244" s="1468"/>
      <c r="P244" s="1464"/>
      <c r="Q244" s="1521"/>
      <c r="R244" s="1464"/>
      <c r="S244" s="1464"/>
      <c r="T244" s="1465"/>
    </row>
    <row r="245" spans="1:20" s="1047" customFormat="1">
      <c r="A245" s="1058"/>
      <c r="B245" s="91" t="s">
        <v>423</v>
      </c>
      <c r="C245" s="91" t="s">
        <v>1811</v>
      </c>
      <c r="D245" s="91">
        <v>4</v>
      </c>
      <c r="E245" s="358">
        <v>45041</v>
      </c>
      <c r="F245" s="355"/>
      <c r="G245" s="355"/>
      <c r="H245" s="355" t="s">
        <v>811</v>
      </c>
      <c r="I245" s="2875"/>
      <c r="J245" s="355" t="s">
        <v>811</v>
      </c>
      <c r="K245" s="1463"/>
      <c r="L245" s="1464"/>
      <c r="M245" s="1463"/>
      <c r="N245" s="1464"/>
      <c r="O245" s="1468"/>
      <c r="P245" s="1464"/>
      <c r="Q245" s="1521"/>
      <c r="R245" s="1464"/>
      <c r="S245" s="1464"/>
      <c r="T245" s="1465"/>
    </row>
    <row r="246" spans="1:20" s="1047" customFormat="1">
      <c r="A246" s="1058"/>
      <c r="B246" s="91" t="s">
        <v>423</v>
      </c>
      <c r="C246" s="91" t="s">
        <v>1811</v>
      </c>
      <c r="D246" s="91">
        <v>4.5</v>
      </c>
      <c r="E246" s="358">
        <v>45041</v>
      </c>
      <c r="F246" s="355"/>
      <c r="G246" s="355"/>
      <c r="H246" s="355" t="s">
        <v>811</v>
      </c>
      <c r="I246" s="2875"/>
      <c r="J246" s="355" t="s">
        <v>811</v>
      </c>
      <c r="K246" s="1463"/>
      <c r="L246" s="1464"/>
      <c r="M246" s="1463"/>
      <c r="N246" s="1464"/>
      <c r="O246" s="1468"/>
      <c r="P246" s="1464"/>
      <c r="Q246" s="1521"/>
      <c r="R246" s="1464"/>
      <c r="S246" s="1464"/>
      <c r="T246" s="1465"/>
    </row>
    <row r="247" spans="1:20" s="1047" customFormat="1">
      <c r="A247" s="1058"/>
      <c r="B247" s="91" t="s">
        <v>423</v>
      </c>
      <c r="C247" s="91" t="s">
        <v>1811</v>
      </c>
      <c r="D247" s="91">
        <v>5</v>
      </c>
      <c r="E247" s="358">
        <v>45041</v>
      </c>
      <c r="F247" s="355"/>
      <c r="G247" s="355"/>
      <c r="H247" s="355" t="s">
        <v>811</v>
      </c>
      <c r="I247" s="2875"/>
      <c r="J247" s="355" t="s">
        <v>811</v>
      </c>
      <c r="K247" s="1463"/>
      <c r="L247" s="1464"/>
      <c r="M247" s="1463"/>
      <c r="N247" s="1464"/>
      <c r="O247" s="1468"/>
      <c r="P247" s="1464"/>
      <c r="Q247" s="1521"/>
      <c r="R247" s="1464"/>
      <c r="S247" s="1464"/>
      <c r="T247" s="1465"/>
    </row>
    <row r="248" spans="1:20" s="1047" customFormat="1">
      <c r="A248" s="1058"/>
      <c r="B248" s="91" t="s">
        <v>423</v>
      </c>
      <c r="C248" s="91" t="s">
        <v>1811</v>
      </c>
      <c r="D248" s="91">
        <v>5.5</v>
      </c>
      <c r="E248" s="358">
        <v>45041</v>
      </c>
      <c r="F248" s="355"/>
      <c r="G248" s="355"/>
      <c r="H248" s="355" t="s">
        <v>811</v>
      </c>
      <c r="I248" s="2875"/>
      <c r="J248" s="355" t="s">
        <v>811</v>
      </c>
      <c r="K248" s="1463"/>
      <c r="L248" s="1464"/>
      <c r="M248" s="1463"/>
      <c r="N248" s="1464"/>
      <c r="O248" s="1468"/>
      <c r="P248" s="1464"/>
      <c r="Q248" s="1521"/>
      <c r="R248" s="1464"/>
      <c r="S248" s="1464"/>
      <c r="T248" s="1465"/>
    </row>
    <row r="249" spans="1:20" s="1047" customFormat="1">
      <c r="A249" s="1058"/>
      <c r="B249" s="91" t="s">
        <v>423</v>
      </c>
      <c r="C249" s="91" t="s">
        <v>1811</v>
      </c>
      <c r="D249" s="91">
        <v>6</v>
      </c>
      <c r="E249" s="358">
        <v>45041</v>
      </c>
      <c r="F249" s="355"/>
      <c r="G249" s="355"/>
      <c r="H249" s="355" t="s">
        <v>811</v>
      </c>
      <c r="I249" s="2875"/>
      <c r="J249" s="355" t="s">
        <v>811</v>
      </c>
      <c r="K249" s="1463"/>
      <c r="L249" s="1464"/>
      <c r="M249" s="1463"/>
      <c r="N249" s="1464"/>
      <c r="O249" s="1468"/>
      <c r="P249" s="1464"/>
      <c r="Q249" s="1521"/>
      <c r="R249" s="1464"/>
      <c r="S249" s="1464"/>
      <c r="T249" s="1465"/>
    </row>
    <row r="250" spans="1:20" s="1047" customFormat="1">
      <c r="A250" s="1058"/>
      <c r="B250" s="91" t="s">
        <v>423</v>
      </c>
      <c r="C250" s="91" t="s">
        <v>1811</v>
      </c>
      <c r="D250" s="91">
        <v>6.5</v>
      </c>
      <c r="E250" s="358">
        <v>45041</v>
      </c>
      <c r="F250" s="355"/>
      <c r="G250" s="355"/>
      <c r="H250" s="355" t="s">
        <v>811</v>
      </c>
      <c r="I250" s="2875"/>
      <c r="J250" s="355" t="s">
        <v>811</v>
      </c>
      <c r="K250" s="1463"/>
      <c r="L250" s="1464"/>
      <c r="M250" s="1463"/>
      <c r="N250" s="1464"/>
      <c r="O250" s="1468"/>
      <c r="P250" s="1464"/>
      <c r="Q250" s="1521"/>
      <c r="R250" s="1464"/>
      <c r="S250" s="1464"/>
      <c r="T250" s="1465"/>
    </row>
    <row r="251" spans="1:20" s="1047" customFormat="1">
      <c r="A251" s="1058"/>
      <c r="B251" s="91" t="s">
        <v>423</v>
      </c>
      <c r="C251" s="91" t="s">
        <v>1811</v>
      </c>
      <c r="D251" s="91">
        <v>7</v>
      </c>
      <c r="E251" s="358">
        <v>45041</v>
      </c>
      <c r="F251" s="355"/>
      <c r="G251" s="355"/>
      <c r="H251" s="355" t="s">
        <v>811</v>
      </c>
      <c r="I251" s="2875"/>
      <c r="J251" s="355" t="s">
        <v>811</v>
      </c>
      <c r="K251" s="1463"/>
      <c r="L251" s="1464"/>
      <c r="M251" s="1463"/>
      <c r="N251" s="1464"/>
      <c r="O251" s="1468"/>
      <c r="P251" s="1464"/>
      <c r="Q251" s="1521"/>
      <c r="R251" s="1464"/>
      <c r="S251" s="1464"/>
      <c r="T251" s="1465"/>
    </row>
    <row r="252" spans="1:20" s="1047" customFormat="1">
      <c r="A252" s="1058"/>
      <c r="B252" s="91" t="s">
        <v>423</v>
      </c>
      <c r="C252" s="91" t="s">
        <v>1811</v>
      </c>
      <c r="D252" s="91">
        <v>7.5</v>
      </c>
      <c r="E252" s="358">
        <v>45041</v>
      </c>
      <c r="F252" s="355"/>
      <c r="G252" s="355"/>
      <c r="H252" s="355" t="s">
        <v>811</v>
      </c>
      <c r="I252" s="2875"/>
      <c r="J252" s="355" t="s">
        <v>811</v>
      </c>
      <c r="K252" s="1463"/>
      <c r="L252" s="1464"/>
      <c r="M252" s="1463"/>
      <c r="N252" s="1464"/>
      <c r="O252" s="1468"/>
      <c r="P252" s="1464"/>
      <c r="Q252" s="1521"/>
      <c r="R252" s="1464"/>
      <c r="S252" s="1464"/>
      <c r="T252" s="1465"/>
    </row>
    <row r="253" spans="1:20" s="1047" customFormat="1">
      <c r="A253" s="1058"/>
      <c r="B253" s="91" t="s">
        <v>423</v>
      </c>
      <c r="C253" s="91" t="s">
        <v>1811</v>
      </c>
      <c r="D253" s="91">
        <v>8</v>
      </c>
      <c r="E253" s="358">
        <v>45041</v>
      </c>
      <c r="F253" s="355"/>
      <c r="G253" s="355"/>
      <c r="H253" s="355" t="s">
        <v>811</v>
      </c>
      <c r="I253" s="2875"/>
      <c r="J253" s="355" t="s">
        <v>811</v>
      </c>
      <c r="K253" s="1463"/>
      <c r="L253" s="1464"/>
      <c r="M253" s="1463"/>
      <c r="N253" s="1464"/>
      <c r="O253" s="1468"/>
      <c r="P253" s="1464"/>
      <c r="Q253" s="1521"/>
      <c r="R253" s="1464"/>
      <c r="S253" s="1464"/>
      <c r="T253" s="1465"/>
    </row>
    <row r="254" spans="1:20" s="1047" customFormat="1">
      <c r="A254" s="1058"/>
      <c r="B254" s="91" t="s">
        <v>423</v>
      </c>
      <c r="C254" s="91" t="s">
        <v>1811</v>
      </c>
      <c r="D254" s="91">
        <v>8.5</v>
      </c>
      <c r="E254" s="358">
        <v>45041</v>
      </c>
      <c r="F254" s="355"/>
      <c r="G254" s="355"/>
      <c r="H254" s="355" t="s">
        <v>811</v>
      </c>
      <c r="I254" s="2875"/>
      <c r="J254" s="355" t="s">
        <v>811</v>
      </c>
      <c r="K254" s="1463"/>
      <c r="L254" s="1464"/>
      <c r="M254" s="1463"/>
      <c r="N254" s="1464"/>
      <c r="O254" s="1468"/>
      <c r="P254" s="1464"/>
      <c r="Q254" s="1521"/>
      <c r="R254" s="1464"/>
      <c r="S254" s="1464"/>
      <c r="T254" s="1465"/>
    </row>
    <row r="255" spans="1:20" s="1047" customFormat="1">
      <c r="A255" s="1058"/>
      <c r="B255" s="91" t="s">
        <v>423</v>
      </c>
      <c r="C255" s="91" t="s">
        <v>1811</v>
      </c>
      <c r="D255" s="91">
        <v>9</v>
      </c>
      <c r="E255" s="358">
        <v>45041</v>
      </c>
      <c r="F255" s="355"/>
      <c r="G255" s="355"/>
      <c r="H255" s="90">
        <v>0.82114167812929806</v>
      </c>
      <c r="I255" s="2875">
        <f t="shared" ref="I255" si="38">IF(AND(H255&gt;0),  H255*30.974," ")</f>
        <v>25.434042338376877</v>
      </c>
      <c r="J255" s="90">
        <v>3.7461603375527428</v>
      </c>
      <c r="K255" s="1463"/>
      <c r="L255" s="1464"/>
      <c r="M255" s="1463"/>
      <c r="N255" s="1464"/>
      <c r="O255" s="1468"/>
      <c r="P255" s="1464"/>
      <c r="Q255" s="1521"/>
      <c r="R255" s="1464"/>
      <c r="S255" s="1464"/>
      <c r="T255" s="1465"/>
    </row>
    <row r="256" spans="1:20" s="1047" customFormat="1">
      <c r="A256" s="1058"/>
      <c r="B256" s="91" t="s">
        <v>423</v>
      </c>
      <c r="C256" s="91" t="s">
        <v>1811</v>
      </c>
      <c r="D256" s="91">
        <v>9.5</v>
      </c>
      <c r="E256" s="358">
        <v>45041</v>
      </c>
      <c r="F256" s="355"/>
      <c r="G256" s="355"/>
      <c r="H256" s="355" t="s">
        <v>811</v>
      </c>
      <c r="I256" s="2875"/>
      <c r="J256" s="355" t="s">
        <v>811</v>
      </c>
      <c r="K256" s="1463"/>
      <c r="L256" s="1464"/>
      <c r="M256" s="1463"/>
      <c r="N256" s="1464"/>
      <c r="O256" s="1468"/>
      <c r="P256" s="1464"/>
      <c r="Q256" s="1521"/>
      <c r="R256" s="1464"/>
      <c r="S256" s="1464"/>
      <c r="T256" s="1465"/>
    </row>
    <row r="257" spans="1:20" s="1047" customFormat="1">
      <c r="A257" s="1058"/>
      <c r="B257" s="91" t="s">
        <v>423</v>
      </c>
      <c r="C257" s="91" t="s">
        <v>1811</v>
      </c>
      <c r="D257" s="91">
        <v>10</v>
      </c>
      <c r="E257" s="358">
        <v>45041</v>
      </c>
      <c r="F257" s="355"/>
      <c r="G257" s="355"/>
      <c r="H257" s="355" t="s">
        <v>811</v>
      </c>
      <c r="I257" s="2875"/>
      <c r="J257" s="355" t="s">
        <v>811</v>
      </c>
      <c r="K257" s="1463"/>
      <c r="L257" s="1464"/>
      <c r="M257" s="1463"/>
      <c r="N257" s="1464"/>
      <c r="O257" s="1468"/>
      <c r="P257" s="1464"/>
      <c r="Q257" s="1521"/>
      <c r="R257" s="1464"/>
      <c r="S257" s="1464"/>
      <c r="T257" s="1465"/>
    </row>
    <row r="258" spans="1:20" s="1047" customFormat="1">
      <c r="A258" s="1058"/>
      <c r="B258" s="91" t="s">
        <v>423</v>
      </c>
      <c r="C258" s="91" t="s">
        <v>1811</v>
      </c>
      <c r="D258" s="91">
        <v>10.5</v>
      </c>
      <c r="E258" s="358">
        <v>45041</v>
      </c>
      <c r="F258" s="355"/>
      <c r="G258" s="355"/>
      <c r="H258" s="355" t="s">
        <v>811</v>
      </c>
      <c r="I258" s="2875"/>
      <c r="J258" s="355" t="s">
        <v>811</v>
      </c>
      <c r="K258" s="1463"/>
      <c r="L258" s="1464"/>
      <c r="M258" s="1463"/>
      <c r="N258" s="1464"/>
      <c r="O258" s="1468"/>
      <c r="P258" s="1464"/>
      <c r="Q258" s="1521"/>
      <c r="R258" s="1464"/>
      <c r="S258" s="1464"/>
      <c r="T258" s="1465"/>
    </row>
    <row r="259" spans="1:20" s="1047" customFormat="1">
      <c r="A259" s="1058"/>
      <c r="B259" s="91" t="s">
        <v>423</v>
      </c>
      <c r="C259" s="91" t="s">
        <v>1811</v>
      </c>
      <c r="D259" s="91">
        <v>11</v>
      </c>
      <c r="E259" s="358">
        <v>45041</v>
      </c>
      <c r="F259" s="355"/>
      <c r="G259" s="355"/>
      <c r="H259" s="355" t="s">
        <v>811</v>
      </c>
      <c r="I259" s="2875"/>
      <c r="J259" s="355" t="s">
        <v>811</v>
      </c>
      <c r="K259" s="1463"/>
      <c r="L259" s="1464"/>
      <c r="M259" s="1463"/>
      <c r="N259" s="1464"/>
      <c r="O259" s="1468"/>
      <c r="P259" s="1464"/>
      <c r="Q259" s="1521"/>
      <c r="R259" s="1464"/>
      <c r="S259" s="1464"/>
      <c r="T259" s="1465"/>
    </row>
    <row r="260" spans="1:20" s="1047" customFormat="1">
      <c r="A260" s="1058"/>
      <c r="B260" s="91" t="s">
        <v>423</v>
      </c>
      <c r="C260" s="91" t="s">
        <v>1811</v>
      </c>
      <c r="D260" s="91">
        <v>11.5</v>
      </c>
      <c r="E260" s="358">
        <v>45041</v>
      </c>
      <c r="F260" s="355"/>
      <c r="G260" s="355"/>
      <c r="H260" s="355" t="s">
        <v>811</v>
      </c>
      <c r="I260" s="2875"/>
      <c r="J260" s="355" t="s">
        <v>811</v>
      </c>
      <c r="K260" s="1463"/>
      <c r="L260" s="1464"/>
      <c r="M260" s="1463"/>
      <c r="N260" s="1464"/>
      <c r="O260" s="1468"/>
      <c r="P260" s="1464"/>
      <c r="Q260" s="1521"/>
      <c r="R260" s="1464"/>
      <c r="S260" s="1464"/>
      <c r="T260" s="1465"/>
    </row>
    <row r="261" spans="1:20" s="1047" customFormat="1">
      <c r="A261" s="1058"/>
      <c r="B261" s="91" t="s">
        <v>423</v>
      </c>
      <c r="C261" s="91" t="s">
        <v>1811</v>
      </c>
      <c r="D261" s="91">
        <v>12</v>
      </c>
      <c r="E261" s="358">
        <v>45041</v>
      </c>
      <c r="F261" s="355"/>
      <c r="G261" s="355"/>
      <c r="H261" s="355" t="s">
        <v>811</v>
      </c>
      <c r="I261" s="2875"/>
      <c r="J261" s="355" t="s">
        <v>811</v>
      </c>
      <c r="K261" s="1463"/>
      <c r="L261" s="1464"/>
      <c r="M261" s="1463"/>
      <c r="N261" s="1464"/>
      <c r="O261" s="1468"/>
      <c r="P261" s="1464"/>
      <c r="Q261" s="1521"/>
      <c r="R261" s="1464"/>
      <c r="S261" s="1464"/>
      <c r="T261" s="1465"/>
    </row>
    <row r="262" spans="1:20" s="1047" customFormat="1">
      <c r="A262" s="1058"/>
      <c r="B262" s="91" t="s">
        <v>423</v>
      </c>
      <c r="C262" s="91" t="s">
        <v>1811</v>
      </c>
      <c r="D262" s="91">
        <v>12.5</v>
      </c>
      <c r="E262" s="358">
        <v>45041</v>
      </c>
      <c r="F262" s="355"/>
      <c r="G262" s="355"/>
      <c r="H262" s="355" t="s">
        <v>811</v>
      </c>
      <c r="I262" s="2875"/>
      <c r="J262" s="355" t="s">
        <v>811</v>
      </c>
      <c r="K262" s="1463"/>
      <c r="L262" s="1464"/>
      <c r="M262" s="1463"/>
      <c r="N262" s="1464"/>
      <c r="O262" s="1468"/>
      <c r="P262" s="1464"/>
      <c r="Q262" s="1521"/>
      <c r="R262" s="1464"/>
      <c r="S262" s="1464"/>
      <c r="T262" s="1465"/>
    </row>
    <row r="263" spans="1:20" s="1047" customFormat="1">
      <c r="A263" s="1058"/>
      <c r="B263" s="91" t="s">
        <v>423</v>
      </c>
      <c r="C263" s="91" t="s">
        <v>1811</v>
      </c>
      <c r="D263" s="91">
        <v>13</v>
      </c>
      <c r="E263" s="358">
        <v>45041</v>
      </c>
      <c r="F263" s="355"/>
      <c r="G263" s="355"/>
      <c r="H263" s="355" t="s">
        <v>811</v>
      </c>
      <c r="I263" s="2875"/>
      <c r="J263" s="355" t="s">
        <v>811</v>
      </c>
      <c r="K263" s="1463"/>
      <c r="L263" s="1464"/>
      <c r="M263" s="1463"/>
      <c r="N263" s="1464"/>
      <c r="O263" s="1468"/>
      <c r="P263" s="1464"/>
      <c r="Q263" s="1521"/>
      <c r="R263" s="1464"/>
      <c r="S263" s="1464"/>
      <c r="T263" s="1465"/>
    </row>
    <row r="264" spans="1:20" s="1047" customFormat="1">
      <c r="A264" s="1058"/>
      <c r="B264" s="91" t="s">
        <v>423</v>
      </c>
      <c r="C264" s="91" t="s">
        <v>1811</v>
      </c>
      <c r="D264" s="91">
        <v>13.5</v>
      </c>
      <c r="E264" s="358">
        <v>45041</v>
      </c>
      <c r="F264" s="355"/>
      <c r="G264" s="355"/>
      <c r="H264" s="355" t="s">
        <v>811</v>
      </c>
      <c r="I264" s="2875"/>
      <c r="J264" s="355" t="s">
        <v>811</v>
      </c>
      <c r="K264" s="1463"/>
      <c r="L264" s="1464"/>
      <c r="M264" s="1463"/>
      <c r="N264" s="1464"/>
      <c r="O264" s="1468"/>
      <c r="P264" s="1464"/>
      <c r="Q264" s="1521"/>
      <c r="R264" s="1464"/>
      <c r="S264" s="1464"/>
      <c r="T264" s="1465"/>
    </row>
    <row r="265" spans="1:20" s="1047" customFormat="1">
      <c r="A265" s="1058"/>
      <c r="B265" s="91" t="s">
        <v>423</v>
      </c>
      <c r="C265" s="91" t="s">
        <v>1811</v>
      </c>
      <c r="D265" s="91">
        <v>14</v>
      </c>
      <c r="E265" s="358">
        <v>45041</v>
      </c>
      <c r="F265" s="355"/>
      <c r="G265" s="355"/>
      <c r="H265" s="355" t="s">
        <v>811</v>
      </c>
      <c r="I265" s="2875"/>
      <c r="J265" s="355" t="s">
        <v>811</v>
      </c>
      <c r="K265" s="1463"/>
      <c r="L265" s="1464"/>
      <c r="M265" s="1463"/>
      <c r="N265" s="1464"/>
      <c r="O265" s="1468"/>
      <c r="P265" s="1464"/>
      <c r="Q265" s="1521"/>
      <c r="R265" s="1464"/>
      <c r="S265" s="1464"/>
      <c r="T265" s="1465"/>
    </row>
    <row r="266" spans="1:20" s="1047" customFormat="1">
      <c r="A266" s="1058"/>
      <c r="B266" s="91" t="s">
        <v>423</v>
      </c>
      <c r="C266" s="91" t="s">
        <v>1811</v>
      </c>
      <c r="D266" s="91">
        <v>14.5</v>
      </c>
      <c r="E266" s="358">
        <v>45041</v>
      </c>
      <c r="F266" s="355"/>
      <c r="G266" s="355"/>
      <c r="H266" s="355" t="s">
        <v>811</v>
      </c>
      <c r="I266" s="2875"/>
      <c r="J266" s="355" t="s">
        <v>811</v>
      </c>
      <c r="K266" s="1463"/>
      <c r="L266" s="1464"/>
      <c r="M266" s="1463"/>
      <c r="N266" s="1464"/>
      <c r="O266" s="1468"/>
      <c r="P266" s="1464"/>
      <c r="Q266" s="1521"/>
      <c r="R266" s="1464"/>
      <c r="S266" s="1464"/>
      <c r="T266" s="1465"/>
    </row>
    <row r="267" spans="1:20" s="1047" customFormat="1">
      <c r="A267" s="1058"/>
      <c r="B267" s="91" t="s">
        <v>423</v>
      </c>
      <c r="C267" s="91" t="s">
        <v>1811</v>
      </c>
      <c r="D267" s="91">
        <v>15</v>
      </c>
      <c r="E267" s="358">
        <v>45041</v>
      </c>
      <c r="F267" s="355"/>
      <c r="G267" s="355"/>
      <c r="H267" s="355" t="s">
        <v>811</v>
      </c>
      <c r="I267" s="2875"/>
      <c r="J267" s="355" t="s">
        <v>811</v>
      </c>
      <c r="K267" s="1463"/>
      <c r="L267" s="1464"/>
      <c r="M267" s="1463"/>
      <c r="N267" s="1464"/>
      <c r="O267" s="1468"/>
      <c r="P267" s="1464"/>
      <c r="Q267" s="1521"/>
      <c r="R267" s="1464"/>
      <c r="S267" s="1464"/>
      <c r="T267" s="1465"/>
    </row>
    <row r="268" spans="1:20" s="1047" customFormat="1">
      <c r="A268" s="1058"/>
      <c r="B268" s="91" t="s">
        <v>423</v>
      </c>
      <c r="C268" s="91" t="s">
        <v>1811</v>
      </c>
      <c r="D268" s="91">
        <v>15.5</v>
      </c>
      <c r="E268" s="358">
        <v>45041</v>
      </c>
      <c r="F268" s="355"/>
      <c r="G268" s="355"/>
      <c r="H268" s="355" t="s">
        <v>811</v>
      </c>
      <c r="I268" s="2875"/>
      <c r="J268" s="355" t="s">
        <v>811</v>
      </c>
      <c r="K268" s="1463"/>
      <c r="L268" s="1464"/>
      <c r="M268" s="1463"/>
      <c r="N268" s="1464"/>
      <c r="O268" s="1468"/>
      <c r="P268" s="1464"/>
      <c r="Q268" s="1521"/>
      <c r="R268" s="1464"/>
      <c r="S268" s="1464"/>
      <c r="T268" s="1465"/>
    </row>
    <row r="269" spans="1:20" s="1047" customFormat="1">
      <c r="A269" s="1058"/>
      <c r="B269" s="91" t="s">
        <v>423</v>
      </c>
      <c r="C269" s="91" t="s">
        <v>1811</v>
      </c>
      <c r="D269" s="91">
        <v>16</v>
      </c>
      <c r="E269" s="358">
        <v>45041</v>
      </c>
      <c r="F269" s="355"/>
      <c r="G269" s="355"/>
      <c r="H269" s="355" t="s">
        <v>811</v>
      </c>
      <c r="I269" s="2875"/>
      <c r="J269" s="355" t="s">
        <v>811</v>
      </c>
      <c r="K269" s="1463"/>
      <c r="L269" s="1464"/>
      <c r="M269" s="1463"/>
      <c r="N269" s="1464"/>
      <c r="O269" s="1468"/>
      <c r="P269" s="1464"/>
      <c r="Q269" s="1521"/>
      <c r="R269" s="1464"/>
      <c r="S269" s="1464"/>
      <c r="T269" s="1465"/>
    </row>
    <row r="270" spans="1:20" s="1047" customFormat="1">
      <c r="A270" s="1058"/>
      <c r="B270" s="91" t="s">
        <v>423</v>
      </c>
      <c r="C270" s="91" t="s">
        <v>1811</v>
      </c>
      <c r="D270" s="91">
        <v>16.5</v>
      </c>
      <c r="E270" s="358">
        <v>45041</v>
      </c>
      <c r="F270" s="355"/>
      <c r="G270" s="355"/>
      <c r="H270" s="355" t="s">
        <v>811</v>
      </c>
      <c r="I270" s="2875"/>
      <c r="J270" s="355" t="s">
        <v>811</v>
      </c>
      <c r="K270" s="1463"/>
      <c r="L270" s="1464"/>
      <c r="M270" s="1463"/>
      <c r="N270" s="1464"/>
      <c r="O270" s="1468"/>
      <c r="P270" s="1464"/>
      <c r="Q270" s="1521"/>
      <c r="R270" s="1464"/>
      <c r="S270" s="1464"/>
      <c r="T270" s="1465"/>
    </row>
    <row r="271" spans="1:20" s="1047" customFormat="1">
      <c r="A271" s="1058"/>
      <c r="B271" s="91" t="s">
        <v>423</v>
      </c>
      <c r="C271" s="91" t="s">
        <v>1811</v>
      </c>
      <c r="D271" s="91">
        <v>17</v>
      </c>
      <c r="E271" s="358">
        <v>45041</v>
      </c>
      <c r="F271" s="355"/>
      <c r="G271" s="355"/>
      <c r="H271" s="355" t="s">
        <v>811</v>
      </c>
      <c r="I271" s="2875"/>
      <c r="J271" s="355" t="s">
        <v>811</v>
      </c>
      <c r="K271" s="1463"/>
      <c r="L271" s="1464"/>
      <c r="M271" s="1463"/>
      <c r="N271" s="1464"/>
      <c r="O271" s="1468"/>
      <c r="P271" s="1464"/>
      <c r="Q271" s="1521"/>
      <c r="R271" s="1464"/>
      <c r="S271" s="1464"/>
      <c r="T271" s="1465"/>
    </row>
    <row r="272" spans="1:20" s="1047" customFormat="1">
      <c r="A272" s="1058"/>
      <c r="B272" s="91" t="s">
        <v>423</v>
      </c>
      <c r="C272" s="91" t="s">
        <v>1811</v>
      </c>
      <c r="D272" s="91">
        <v>17.5</v>
      </c>
      <c r="E272" s="358">
        <v>45041</v>
      </c>
      <c r="F272" s="355"/>
      <c r="G272" s="355"/>
      <c r="H272" s="355" t="s">
        <v>811</v>
      </c>
      <c r="I272" s="2875"/>
      <c r="J272" s="355" t="s">
        <v>811</v>
      </c>
      <c r="K272" s="1463"/>
      <c r="L272" s="1464"/>
      <c r="M272" s="1463"/>
      <c r="N272" s="1464"/>
      <c r="O272" s="1468"/>
      <c r="P272" s="1464"/>
      <c r="Q272" s="1521"/>
      <c r="R272" s="1464"/>
      <c r="S272" s="1464"/>
      <c r="T272" s="1465"/>
    </row>
    <row r="273" spans="1:20" s="1047" customFormat="1">
      <c r="A273" s="1058"/>
      <c r="B273" s="91" t="s">
        <v>423</v>
      </c>
      <c r="C273" s="91" t="s">
        <v>1811</v>
      </c>
      <c r="D273" s="91">
        <v>18</v>
      </c>
      <c r="E273" s="358">
        <v>45041</v>
      </c>
      <c r="F273" s="355"/>
      <c r="G273" s="355"/>
      <c r="H273" s="90">
        <v>0.82114167812929806</v>
      </c>
      <c r="I273" s="2875">
        <f t="shared" ref="I273" si="39">IF(AND(H273&gt;0),  H273*30.974," ")</f>
        <v>25.434042338376877</v>
      </c>
      <c r="J273" s="90">
        <v>2.3111392405063294</v>
      </c>
      <c r="K273" s="1463"/>
      <c r="L273" s="1464"/>
      <c r="M273" s="1463"/>
      <c r="N273" s="1464"/>
      <c r="O273" s="1468"/>
      <c r="P273" s="1464"/>
      <c r="Q273" s="1521"/>
      <c r="R273" s="1464"/>
      <c r="S273" s="1464"/>
      <c r="T273" s="1465"/>
    </row>
    <row r="274" spans="1:20" s="1047" customFormat="1">
      <c r="A274" s="1058"/>
      <c r="B274" s="91" t="s">
        <v>423</v>
      </c>
      <c r="C274" s="91" t="s">
        <v>1811</v>
      </c>
      <c r="D274" s="91">
        <v>18.5</v>
      </c>
      <c r="E274" s="358">
        <v>45041</v>
      </c>
      <c r="F274" s="355"/>
      <c r="G274" s="355"/>
      <c r="H274" s="355" t="s">
        <v>811</v>
      </c>
      <c r="I274" s="2875"/>
      <c r="J274" s="355" t="s">
        <v>811</v>
      </c>
      <c r="K274" s="1463"/>
      <c r="L274" s="1464"/>
      <c r="M274" s="1463"/>
      <c r="N274" s="1464"/>
      <c r="O274" s="1468"/>
      <c r="P274" s="1464"/>
      <c r="Q274" s="1521"/>
      <c r="R274" s="1464"/>
      <c r="S274" s="1464"/>
      <c r="T274" s="1465"/>
    </row>
    <row r="275" spans="1:20" s="1047" customFormat="1">
      <c r="A275" s="1058"/>
      <c r="B275" s="91" t="s">
        <v>423</v>
      </c>
      <c r="C275" s="91" t="s">
        <v>1811</v>
      </c>
      <c r="D275" s="91">
        <v>19</v>
      </c>
      <c r="E275" s="358">
        <v>45041</v>
      </c>
      <c r="F275" s="355"/>
      <c r="G275" s="355"/>
      <c r="H275" s="355" t="s">
        <v>811</v>
      </c>
      <c r="I275" s="2875"/>
      <c r="J275" s="355" t="s">
        <v>811</v>
      </c>
      <c r="K275" s="1463"/>
      <c r="L275" s="1464"/>
      <c r="M275" s="1463"/>
      <c r="N275" s="1464"/>
      <c r="O275" s="1468"/>
      <c r="P275" s="1464"/>
      <c r="Q275" s="1521"/>
      <c r="R275" s="1464"/>
      <c r="S275" s="1464"/>
      <c r="T275" s="1465"/>
    </row>
    <row r="276" spans="1:20" s="1047" customFormat="1">
      <c r="A276" s="1058"/>
      <c r="B276" s="91" t="s">
        <v>423</v>
      </c>
      <c r="C276" s="91" t="s">
        <v>1811</v>
      </c>
      <c r="D276" s="91">
        <v>0.5</v>
      </c>
      <c r="E276" s="358">
        <v>45076</v>
      </c>
      <c r="F276" s="355">
        <v>19</v>
      </c>
      <c r="G276" s="355">
        <v>2.4</v>
      </c>
      <c r="H276" s="90">
        <v>0.5598693259972487</v>
      </c>
      <c r="I276" s="2875">
        <f t="shared" ref="I276" si="40">IF(AND(H276&gt;0),  H276*30.974," ")</f>
        <v>17.341392503438783</v>
      </c>
      <c r="J276" s="89">
        <v>2.9636962025316462</v>
      </c>
      <c r="K276" s="1463"/>
      <c r="L276" s="1464"/>
      <c r="M276" s="1463"/>
      <c r="N276" s="1464"/>
      <c r="O276" s="1468"/>
      <c r="P276" s="1464"/>
      <c r="Q276" s="1521"/>
      <c r="R276" s="1464"/>
      <c r="S276" s="1464"/>
      <c r="T276" s="1465"/>
    </row>
    <row r="277" spans="1:20" s="1047" customFormat="1">
      <c r="A277" s="1058"/>
      <c r="B277" s="91" t="s">
        <v>423</v>
      </c>
      <c r="C277" s="91" t="s">
        <v>1811</v>
      </c>
      <c r="D277" s="91">
        <v>1</v>
      </c>
      <c r="E277" s="358">
        <v>45076</v>
      </c>
      <c r="F277" s="355"/>
      <c r="G277" s="355"/>
      <c r="H277" s="355" t="s">
        <v>811</v>
      </c>
      <c r="I277" s="2875"/>
      <c r="J277" s="355" t="s">
        <v>811</v>
      </c>
      <c r="K277" s="1463"/>
      <c r="L277" s="1464"/>
      <c r="M277" s="1463"/>
      <c r="N277" s="1464"/>
      <c r="O277" s="1468"/>
      <c r="P277" s="1464"/>
      <c r="Q277" s="1521"/>
      <c r="R277" s="1464"/>
      <c r="S277" s="1464"/>
      <c r="T277" s="1465"/>
    </row>
    <row r="278" spans="1:20" s="1047" customFormat="1">
      <c r="A278" s="1058"/>
      <c r="B278" s="91" t="s">
        <v>423</v>
      </c>
      <c r="C278" s="91" t="s">
        <v>1811</v>
      </c>
      <c r="D278" s="91">
        <v>1.5</v>
      </c>
      <c r="E278" s="358">
        <v>45076</v>
      </c>
      <c r="F278" s="355"/>
      <c r="G278" s="355"/>
      <c r="H278" s="355" t="s">
        <v>811</v>
      </c>
      <c r="I278" s="2875"/>
      <c r="J278" s="355" t="s">
        <v>811</v>
      </c>
      <c r="K278" s="1463"/>
      <c r="L278" s="1464"/>
      <c r="M278" s="1463"/>
      <c r="N278" s="1464"/>
      <c r="O278" s="1468"/>
      <c r="P278" s="1464"/>
      <c r="Q278" s="1521"/>
      <c r="R278" s="1464"/>
      <c r="S278" s="1464"/>
      <c r="T278" s="1465"/>
    </row>
    <row r="279" spans="1:20" s="1047" customFormat="1">
      <c r="A279" s="1058"/>
      <c r="B279" s="91" t="s">
        <v>423</v>
      </c>
      <c r="C279" s="91" t="s">
        <v>1811</v>
      </c>
      <c r="D279" s="91">
        <v>2</v>
      </c>
      <c r="E279" s="358">
        <v>45076</v>
      </c>
      <c r="F279" s="355"/>
      <c r="G279" s="355"/>
      <c r="H279" s="355" t="s">
        <v>811</v>
      </c>
      <c r="I279" s="2875"/>
      <c r="J279" s="355" t="s">
        <v>811</v>
      </c>
      <c r="K279" s="1463"/>
      <c r="L279" s="1464"/>
      <c r="M279" s="1463"/>
      <c r="N279" s="1464"/>
      <c r="O279" s="1468"/>
      <c r="P279" s="1464"/>
      <c r="Q279" s="1521"/>
      <c r="R279" s="1464"/>
      <c r="S279" s="1464"/>
      <c r="T279" s="1465"/>
    </row>
    <row r="280" spans="1:20" s="1047" customFormat="1">
      <c r="A280" s="1058"/>
      <c r="B280" s="91" t="s">
        <v>423</v>
      </c>
      <c r="C280" s="91" t="s">
        <v>1811</v>
      </c>
      <c r="D280" s="91">
        <v>2.5</v>
      </c>
      <c r="E280" s="358">
        <v>45076</v>
      </c>
      <c r="F280" s="355"/>
      <c r="G280" s="355"/>
      <c r="H280" s="355" t="s">
        <v>811</v>
      </c>
      <c r="I280" s="2875"/>
      <c r="J280" s="355" t="s">
        <v>811</v>
      </c>
      <c r="K280" s="1463"/>
      <c r="L280" s="1464"/>
      <c r="M280" s="1463"/>
      <c r="N280" s="1464"/>
      <c r="O280" s="1468"/>
      <c r="P280" s="1464"/>
      <c r="Q280" s="1521"/>
      <c r="R280" s="1464"/>
      <c r="S280" s="1464"/>
      <c r="T280" s="1465"/>
    </row>
    <row r="281" spans="1:20" s="1047" customFormat="1">
      <c r="A281" s="1058"/>
      <c r="B281" s="91" t="s">
        <v>423</v>
      </c>
      <c r="C281" s="91" t="s">
        <v>1811</v>
      </c>
      <c r="D281" s="91">
        <v>3</v>
      </c>
      <c r="E281" s="358">
        <v>45076</v>
      </c>
      <c r="F281" s="355"/>
      <c r="G281" s="355"/>
      <c r="H281" s="90">
        <v>0.67184319119669844</v>
      </c>
      <c r="I281" s="2875">
        <f t="shared" ref="I281" si="41">IF(AND(H281&gt;0),  H281*30.974," ")</f>
        <v>20.809671004126539</v>
      </c>
      <c r="J281" s="90">
        <v>3.4893670886076</v>
      </c>
      <c r="K281" s="1463"/>
      <c r="L281" s="1464"/>
      <c r="M281" s="1463"/>
      <c r="N281" s="1464"/>
      <c r="O281" s="1468"/>
      <c r="P281" s="1464"/>
      <c r="Q281" s="1521"/>
      <c r="R281" s="1464"/>
      <c r="S281" s="1464"/>
      <c r="T281" s="1465"/>
    </row>
    <row r="282" spans="1:20" s="1047" customFormat="1">
      <c r="A282" s="1058"/>
      <c r="B282" s="91" t="s">
        <v>423</v>
      </c>
      <c r="C282" s="91" t="s">
        <v>1811</v>
      </c>
      <c r="D282" s="91">
        <v>3.5</v>
      </c>
      <c r="E282" s="358">
        <v>45076</v>
      </c>
      <c r="F282" s="355"/>
      <c r="G282" s="355"/>
      <c r="H282" s="355" t="s">
        <v>811</v>
      </c>
      <c r="I282" s="2875"/>
      <c r="J282" s="355" t="s">
        <v>811</v>
      </c>
      <c r="K282" s="1463"/>
      <c r="L282" s="1464"/>
      <c r="M282" s="1463"/>
      <c r="N282" s="1464"/>
      <c r="O282" s="1468"/>
      <c r="P282" s="1464"/>
      <c r="Q282" s="1521"/>
      <c r="R282" s="1464"/>
      <c r="S282" s="1464"/>
      <c r="T282" s="1465"/>
    </row>
    <row r="283" spans="1:20" s="1047" customFormat="1">
      <c r="A283" s="1058"/>
      <c r="B283" s="91" t="s">
        <v>423</v>
      </c>
      <c r="C283" s="91" t="s">
        <v>1811</v>
      </c>
      <c r="D283" s="91">
        <v>4</v>
      </c>
      <c r="E283" s="358">
        <v>45076</v>
      </c>
      <c r="F283" s="355"/>
      <c r="G283" s="355"/>
      <c r="H283" s="355" t="s">
        <v>811</v>
      </c>
      <c r="I283" s="2875"/>
      <c r="J283" s="355" t="s">
        <v>811</v>
      </c>
      <c r="K283" s="1463"/>
      <c r="L283" s="1464"/>
      <c r="M283" s="1463"/>
      <c r="N283" s="1464"/>
      <c r="O283" s="1468"/>
      <c r="P283" s="1464"/>
      <c r="Q283" s="1521"/>
      <c r="R283" s="1464"/>
      <c r="S283" s="1464"/>
      <c r="T283" s="1465"/>
    </row>
    <row r="284" spans="1:20" s="1047" customFormat="1">
      <c r="A284" s="1058"/>
      <c r="B284" s="91" t="s">
        <v>423</v>
      </c>
      <c r="C284" s="91" t="s">
        <v>1811</v>
      </c>
      <c r="D284" s="91">
        <v>4.5</v>
      </c>
      <c r="E284" s="358">
        <v>45076</v>
      </c>
      <c r="F284" s="355"/>
      <c r="G284" s="355"/>
      <c r="H284" s="355" t="s">
        <v>811</v>
      </c>
      <c r="I284" s="2875"/>
      <c r="J284" s="355" t="s">
        <v>811</v>
      </c>
      <c r="K284" s="1463"/>
      <c r="L284" s="1464"/>
      <c r="M284" s="1463"/>
      <c r="N284" s="1464"/>
      <c r="O284" s="1468"/>
      <c r="P284" s="1464"/>
      <c r="Q284" s="1521"/>
      <c r="R284" s="1464"/>
      <c r="S284" s="1464"/>
      <c r="T284" s="1465"/>
    </row>
    <row r="285" spans="1:20" s="1047" customFormat="1">
      <c r="A285" s="1058"/>
      <c r="B285" s="91" t="s">
        <v>423</v>
      </c>
      <c r="C285" s="91" t="s">
        <v>1811</v>
      </c>
      <c r="D285" s="91">
        <v>5</v>
      </c>
      <c r="E285" s="358">
        <v>45076</v>
      </c>
      <c r="F285" s="355"/>
      <c r="G285" s="355"/>
      <c r="H285" s="355" t="s">
        <v>811</v>
      </c>
      <c r="I285" s="2875"/>
      <c r="J285" s="355" t="s">
        <v>811</v>
      </c>
      <c r="K285" s="1463"/>
      <c r="L285" s="1464"/>
      <c r="M285" s="1463"/>
      <c r="N285" s="1464"/>
      <c r="O285" s="1468"/>
      <c r="P285" s="1464"/>
      <c r="Q285" s="1521"/>
      <c r="R285" s="1464"/>
      <c r="S285" s="1464"/>
      <c r="T285" s="1465"/>
    </row>
    <row r="286" spans="1:20" s="1047" customFormat="1">
      <c r="A286" s="1058"/>
      <c r="B286" s="91" t="s">
        <v>423</v>
      </c>
      <c r="C286" s="91" t="s">
        <v>1811</v>
      </c>
      <c r="D286" s="91">
        <v>5.5</v>
      </c>
      <c r="E286" s="358">
        <v>45076</v>
      </c>
      <c r="F286" s="355"/>
      <c r="G286" s="355"/>
      <c r="H286" s="355" t="s">
        <v>811</v>
      </c>
      <c r="I286" s="2875"/>
      <c r="J286" s="355" t="s">
        <v>811</v>
      </c>
      <c r="K286" s="1463"/>
      <c r="L286" s="1464"/>
      <c r="M286" s="1463"/>
      <c r="N286" s="1464"/>
      <c r="O286" s="1468"/>
      <c r="P286" s="1464"/>
      <c r="Q286" s="1521"/>
      <c r="R286" s="1464"/>
      <c r="S286" s="1464"/>
      <c r="T286" s="1465"/>
    </row>
    <row r="287" spans="1:20" s="1047" customFormat="1">
      <c r="A287" s="1058"/>
      <c r="B287" s="91" t="s">
        <v>423</v>
      </c>
      <c r="C287" s="91" t="s">
        <v>1811</v>
      </c>
      <c r="D287" s="91">
        <v>6</v>
      </c>
      <c r="E287" s="358">
        <v>45076</v>
      </c>
      <c r="F287" s="355"/>
      <c r="G287" s="355"/>
      <c r="H287" s="355" t="s">
        <v>811</v>
      </c>
      <c r="I287" s="2875"/>
      <c r="J287" s="355" t="s">
        <v>811</v>
      </c>
      <c r="K287" s="1463"/>
      <c r="L287" s="1464"/>
      <c r="M287" s="1463"/>
      <c r="N287" s="1464"/>
      <c r="O287" s="1468"/>
      <c r="P287" s="1464"/>
      <c r="Q287" s="1521"/>
      <c r="R287" s="1464"/>
      <c r="S287" s="1464"/>
      <c r="T287" s="1465"/>
    </row>
    <row r="288" spans="1:20" s="1047" customFormat="1">
      <c r="A288" s="1058"/>
      <c r="B288" s="91" t="s">
        <v>423</v>
      </c>
      <c r="C288" s="91" t="s">
        <v>1811</v>
      </c>
      <c r="D288" s="91">
        <v>6.5</v>
      </c>
      <c r="E288" s="358">
        <v>45076</v>
      </c>
      <c r="F288" s="355"/>
      <c r="G288" s="355"/>
      <c r="H288" s="355" t="s">
        <v>811</v>
      </c>
      <c r="I288" s="2875"/>
      <c r="J288" s="355" t="s">
        <v>811</v>
      </c>
      <c r="K288" s="1463"/>
      <c r="L288" s="1464"/>
      <c r="M288" s="1463"/>
      <c r="N288" s="1464"/>
      <c r="O288" s="1468"/>
      <c r="P288" s="1464"/>
      <c r="Q288" s="1521"/>
      <c r="R288" s="1464"/>
      <c r="S288" s="1464"/>
      <c r="T288" s="1465"/>
    </row>
    <row r="289" spans="1:20" s="1047" customFormat="1">
      <c r="A289" s="1058"/>
      <c r="B289" s="91" t="s">
        <v>423</v>
      </c>
      <c r="C289" s="91" t="s">
        <v>1811</v>
      </c>
      <c r="D289" s="91">
        <v>7</v>
      </c>
      <c r="E289" s="358">
        <v>45076</v>
      </c>
      <c r="F289" s="355"/>
      <c r="G289" s="355"/>
      <c r="H289" s="355" t="s">
        <v>811</v>
      </c>
      <c r="I289" s="2875"/>
      <c r="J289" s="355" t="s">
        <v>811</v>
      </c>
      <c r="K289" s="1463"/>
      <c r="L289" s="1464"/>
      <c r="M289" s="1463"/>
      <c r="N289" s="1464"/>
      <c r="O289" s="1468"/>
      <c r="P289" s="1464"/>
      <c r="Q289" s="1521"/>
      <c r="R289" s="1464"/>
      <c r="S289" s="1464"/>
      <c r="T289" s="1465"/>
    </row>
    <row r="290" spans="1:20" s="1047" customFormat="1">
      <c r="A290" s="1058"/>
      <c r="B290" s="91" t="s">
        <v>423</v>
      </c>
      <c r="C290" s="91" t="s">
        <v>1811</v>
      </c>
      <c r="D290" s="91">
        <v>7.5</v>
      </c>
      <c r="E290" s="358">
        <v>45076</v>
      </c>
      <c r="F290" s="355"/>
      <c r="G290" s="355"/>
      <c r="H290" s="355" t="s">
        <v>811</v>
      </c>
      <c r="I290" s="2875"/>
      <c r="J290" s="355" t="s">
        <v>811</v>
      </c>
      <c r="K290" s="1463"/>
      <c r="L290" s="1464"/>
      <c r="M290" s="1463"/>
      <c r="N290" s="1464"/>
      <c r="O290" s="1468"/>
      <c r="P290" s="1464"/>
      <c r="Q290" s="1521"/>
      <c r="R290" s="1464"/>
      <c r="S290" s="1464"/>
      <c r="T290" s="1465"/>
    </row>
    <row r="291" spans="1:20" s="1047" customFormat="1">
      <c r="A291" s="1058"/>
      <c r="B291" s="91" t="s">
        <v>423</v>
      </c>
      <c r="C291" s="91" t="s">
        <v>1811</v>
      </c>
      <c r="D291" s="91">
        <v>8</v>
      </c>
      <c r="E291" s="358">
        <v>45076</v>
      </c>
      <c r="F291" s="355"/>
      <c r="G291" s="355"/>
      <c r="H291" s="355" t="s">
        <v>811</v>
      </c>
      <c r="I291" s="2875"/>
      <c r="J291" s="355" t="s">
        <v>811</v>
      </c>
      <c r="K291" s="1463"/>
      <c r="L291" s="1464"/>
      <c r="M291" s="1463"/>
      <c r="N291" s="1464"/>
      <c r="O291" s="1468"/>
      <c r="P291" s="1464"/>
      <c r="Q291" s="1521"/>
      <c r="R291" s="1464"/>
      <c r="S291" s="1464"/>
      <c r="T291" s="1465"/>
    </row>
    <row r="292" spans="1:20" s="1047" customFormat="1">
      <c r="A292" s="1058"/>
      <c r="B292" s="91" t="s">
        <v>423</v>
      </c>
      <c r="C292" s="91" t="s">
        <v>1811</v>
      </c>
      <c r="D292" s="91">
        <v>8.5</v>
      </c>
      <c r="E292" s="358">
        <v>45076</v>
      </c>
      <c r="F292" s="355"/>
      <c r="G292" s="355"/>
      <c r="H292" s="355" t="s">
        <v>811</v>
      </c>
      <c r="I292" s="2875"/>
      <c r="J292" s="355" t="s">
        <v>811</v>
      </c>
      <c r="K292" s="1463"/>
      <c r="L292" s="1464"/>
      <c r="M292" s="1463"/>
      <c r="N292" s="1464"/>
      <c r="O292" s="1468"/>
      <c r="P292" s="1464"/>
      <c r="Q292" s="1521"/>
      <c r="R292" s="1464"/>
      <c r="S292" s="1464"/>
      <c r="T292" s="1465"/>
    </row>
    <row r="293" spans="1:20" s="1047" customFormat="1">
      <c r="A293" s="1058"/>
      <c r="B293" s="91" t="s">
        <v>423</v>
      </c>
      <c r="C293" s="91" t="s">
        <v>1811</v>
      </c>
      <c r="D293" s="91">
        <v>9</v>
      </c>
      <c r="E293" s="358">
        <v>45076</v>
      </c>
      <c r="F293" s="355"/>
      <c r="G293" s="355"/>
      <c r="H293" s="90">
        <v>0.67184319119669844</v>
      </c>
      <c r="I293" s="2875">
        <f t="shared" ref="I293" si="42">IF(AND(H293&gt;0),  H293*30.974," ")</f>
        <v>20.809671004126539</v>
      </c>
      <c r="J293" s="90">
        <v>4.7129113924050641</v>
      </c>
      <c r="K293" s="1463"/>
      <c r="L293" s="1464"/>
      <c r="M293" s="1463"/>
      <c r="N293" s="1464"/>
      <c r="O293" s="1468"/>
      <c r="P293" s="1464"/>
      <c r="Q293" s="1521"/>
      <c r="R293" s="1464"/>
      <c r="S293" s="1464"/>
      <c r="T293" s="1465"/>
    </row>
    <row r="294" spans="1:20" s="1047" customFormat="1">
      <c r="A294" s="1058"/>
      <c r="B294" s="91" t="s">
        <v>423</v>
      </c>
      <c r="C294" s="91" t="s">
        <v>1811</v>
      </c>
      <c r="D294" s="91">
        <v>9.5</v>
      </c>
      <c r="E294" s="358">
        <v>45076</v>
      </c>
      <c r="F294" s="355"/>
      <c r="G294" s="355"/>
      <c r="H294" s="355" t="s">
        <v>811</v>
      </c>
      <c r="I294" s="2875"/>
      <c r="J294" s="355" t="s">
        <v>811</v>
      </c>
      <c r="K294" s="1463"/>
      <c r="L294" s="1464"/>
      <c r="M294" s="1463"/>
      <c r="N294" s="1464"/>
      <c r="O294" s="1468"/>
      <c r="P294" s="1464"/>
      <c r="Q294" s="1521"/>
      <c r="R294" s="1464"/>
      <c r="S294" s="1464"/>
      <c r="T294" s="1465"/>
    </row>
    <row r="295" spans="1:20" s="1047" customFormat="1">
      <c r="A295" s="1058"/>
      <c r="B295" s="91" t="s">
        <v>423</v>
      </c>
      <c r="C295" s="91" t="s">
        <v>1811</v>
      </c>
      <c r="D295" s="91">
        <v>10</v>
      </c>
      <c r="E295" s="358">
        <v>45076</v>
      </c>
      <c r="F295" s="355"/>
      <c r="G295" s="355"/>
      <c r="H295" s="355" t="s">
        <v>811</v>
      </c>
      <c r="I295" s="2875"/>
      <c r="J295" s="355" t="s">
        <v>811</v>
      </c>
      <c r="K295" s="1463"/>
      <c r="L295" s="1464"/>
      <c r="M295" s="1463"/>
      <c r="N295" s="1464"/>
      <c r="O295" s="1468"/>
      <c r="P295" s="1464"/>
      <c r="Q295" s="1521"/>
      <c r="R295" s="1464"/>
      <c r="S295" s="1464"/>
      <c r="T295" s="1465"/>
    </row>
    <row r="296" spans="1:20" s="1047" customFormat="1">
      <c r="A296" s="1058"/>
      <c r="B296" s="91" t="s">
        <v>423</v>
      </c>
      <c r="C296" s="91" t="s">
        <v>1811</v>
      </c>
      <c r="D296" s="91">
        <v>10.5</v>
      </c>
      <c r="E296" s="358">
        <v>45076</v>
      </c>
      <c r="F296" s="355"/>
      <c r="G296" s="355"/>
      <c r="H296" s="355" t="s">
        <v>811</v>
      </c>
      <c r="I296" s="2875"/>
      <c r="J296" s="355" t="s">
        <v>811</v>
      </c>
      <c r="K296" s="1463"/>
      <c r="L296" s="1464"/>
      <c r="M296" s="1463"/>
      <c r="N296" s="1464"/>
      <c r="O296" s="1468"/>
      <c r="P296" s="1464"/>
      <c r="Q296" s="1521"/>
      <c r="R296" s="1464"/>
      <c r="S296" s="1464"/>
      <c r="T296" s="1465"/>
    </row>
    <row r="297" spans="1:20" s="1047" customFormat="1">
      <c r="A297" s="1058"/>
      <c r="B297" s="91" t="s">
        <v>423</v>
      </c>
      <c r="C297" s="91" t="s">
        <v>1811</v>
      </c>
      <c r="D297" s="91">
        <v>11</v>
      </c>
      <c r="E297" s="358">
        <v>45076</v>
      </c>
      <c r="F297" s="355"/>
      <c r="G297" s="355"/>
      <c r="H297" s="355" t="s">
        <v>811</v>
      </c>
      <c r="I297" s="2875"/>
      <c r="J297" s="355" t="s">
        <v>811</v>
      </c>
      <c r="K297" s="1463"/>
      <c r="L297" s="1464"/>
      <c r="M297" s="1463"/>
      <c r="N297" s="1464"/>
      <c r="O297" s="1468"/>
      <c r="P297" s="1464"/>
      <c r="Q297" s="1521"/>
      <c r="R297" s="1464"/>
      <c r="S297" s="1464"/>
      <c r="T297" s="1465"/>
    </row>
    <row r="298" spans="1:20" s="1047" customFormat="1">
      <c r="A298" s="1058"/>
      <c r="B298" s="91" t="s">
        <v>423</v>
      </c>
      <c r="C298" s="91" t="s">
        <v>1811</v>
      </c>
      <c r="D298" s="91">
        <v>11.5</v>
      </c>
      <c r="E298" s="358">
        <v>45076</v>
      </c>
      <c r="F298" s="355"/>
      <c r="G298" s="355"/>
      <c r="H298" s="355" t="s">
        <v>811</v>
      </c>
      <c r="I298" s="2875"/>
      <c r="J298" s="355" t="s">
        <v>811</v>
      </c>
      <c r="K298" s="1463"/>
      <c r="L298" s="1464"/>
      <c r="M298" s="1463"/>
      <c r="N298" s="1464"/>
      <c r="O298" s="1468"/>
      <c r="P298" s="1464"/>
      <c r="Q298" s="1521"/>
      <c r="R298" s="1464"/>
      <c r="S298" s="1464"/>
      <c r="T298" s="1465"/>
    </row>
    <row r="299" spans="1:20" s="1047" customFormat="1">
      <c r="A299" s="1058"/>
      <c r="B299" s="91" t="s">
        <v>423</v>
      </c>
      <c r="C299" s="91" t="s">
        <v>1811</v>
      </c>
      <c r="D299" s="91">
        <v>12</v>
      </c>
      <c r="E299" s="358">
        <v>45076</v>
      </c>
      <c r="F299" s="355"/>
      <c r="G299" s="355"/>
      <c r="H299" s="355" t="s">
        <v>811</v>
      </c>
      <c r="I299" s="2875"/>
      <c r="J299" s="355" t="s">
        <v>811</v>
      </c>
      <c r="K299" s="1463"/>
      <c r="L299" s="1464"/>
      <c r="M299" s="1463"/>
      <c r="N299" s="1464"/>
      <c r="O299" s="1468"/>
      <c r="P299" s="1464"/>
      <c r="Q299" s="1521"/>
      <c r="R299" s="1464"/>
      <c r="S299" s="1464"/>
      <c r="T299" s="1465"/>
    </row>
    <row r="300" spans="1:20" s="1047" customFormat="1">
      <c r="A300" s="1058"/>
      <c r="B300" s="91" t="s">
        <v>423</v>
      </c>
      <c r="C300" s="91" t="s">
        <v>1811</v>
      </c>
      <c r="D300" s="91">
        <v>12.5</v>
      </c>
      <c r="E300" s="358">
        <v>45076</v>
      </c>
      <c r="F300" s="355"/>
      <c r="G300" s="355"/>
      <c r="H300" s="355" t="s">
        <v>811</v>
      </c>
      <c r="I300" s="2875"/>
      <c r="J300" s="355" t="s">
        <v>811</v>
      </c>
      <c r="K300" s="1463"/>
      <c r="L300" s="1464"/>
      <c r="M300" s="1463"/>
      <c r="N300" s="1464"/>
      <c r="O300" s="1468"/>
      <c r="P300" s="1464"/>
      <c r="Q300" s="1521"/>
      <c r="R300" s="1464"/>
      <c r="S300" s="1464"/>
      <c r="T300" s="1465"/>
    </row>
    <row r="301" spans="1:20" s="1047" customFormat="1">
      <c r="A301" s="1058"/>
      <c r="B301" s="91" t="s">
        <v>423</v>
      </c>
      <c r="C301" s="91" t="s">
        <v>1811</v>
      </c>
      <c r="D301" s="91">
        <v>13</v>
      </c>
      <c r="E301" s="358">
        <v>45076</v>
      </c>
      <c r="F301" s="355"/>
      <c r="G301" s="355"/>
      <c r="H301" s="355" t="s">
        <v>811</v>
      </c>
      <c r="I301" s="2875"/>
      <c r="J301" s="355" t="s">
        <v>811</v>
      </c>
      <c r="K301" s="1463"/>
      <c r="L301" s="1464"/>
      <c r="M301" s="1463"/>
      <c r="N301" s="1464"/>
      <c r="O301" s="1468"/>
      <c r="P301" s="1464"/>
      <c r="Q301" s="1521"/>
      <c r="R301" s="1464"/>
      <c r="S301" s="1464"/>
      <c r="T301" s="1465"/>
    </row>
    <row r="302" spans="1:20" s="1047" customFormat="1">
      <c r="A302" s="1058"/>
      <c r="B302" s="91" t="s">
        <v>423</v>
      </c>
      <c r="C302" s="91" t="s">
        <v>1811</v>
      </c>
      <c r="D302" s="91">
        <v>13.5</v>
      </c>
      <c r="E302" s="358">
        <v>45076</v>
      </c>
      <c r="F302" s="355"/>
      <c r="G302" s="355"/>
      <c r="H302" s="355" t="s">
        <v>811</v>
      </c>
      <c r="I302" s="2875"/>
      <c r="J302" s="355" t="s">
        <v>811</v>
      </c>
      <c r="K302" s="1463"/>
      <c r="L302" s="1464"/>
      <c r="M302" s="1463"/>
      <c r="N302" s="1464"/>
      <c r="O302" s="1468"/>
      <c r="P302" s="1464"/>
      <c r="Q302" s="1521"/>
      <c r="R302" s="1464"/>
      <c r="S302" s="1464"/>
      <c r="T302" s="1465"/>
    </row>
    <row r="303" spans="1:20" s="1047" customFormat="1">
      <c r="A303" s="1058"/>
      <c r="B303" s="91" t="s">
        <v>423</v>
      </c>
      <c r="C303" s="91" t="s">
        <v>1811</v>
      </c>
      <c r="D303" s="91">
        <v>14</v>
      </c>
      <c r="E303" s="358">
        <v>45076</v>
      </c>
      <c r="F303" s="355"/>
      <c r="G303" s="355"/>
      <c r="H303" s="355" t="s">
        <v>811</v>
      </c>
      <c r="I303" s="2875"/>
      <c r="J303" s="355" t="s">
        <v>811</v>
      </c>
      <c r="K303" s="1463"/>
      <c r="L303" s="1464"/>
      <c r="M303" s="1463"/>
      <c r="N303" s="1464"/>
      <c r="O303" s="1468"/>
      <c r="P303" s="1464"/>
      <c r="Q303" s="1521"/>
      <c r="R303" s="1464"/>
      <c r="S303" s="1464"/>
      <c r="T303" s="1465"/>
    </row>
    <row r="304" spans="1:20" s="1047" customFormat="1">
      <c r="A304" s="1058"/>
      <c r="B304" s="91" t="s">
        <v>423</v>
      </c>
      <c r="C304" s="91" t="s">
        <v>1811</v>
      </c>
      <c r="D304" s="91">
        <v>14.5</v>
      </c>
      <c r="E304" s="358">
        <v>45076</v>
      </c>
      <c r="F304" s="355"/>
      <c r="G304" s="355"/>
      <c r="H304" s="355" t="s">
        <v>811</v>
      </c>
      <c r="I304" s="2875"/>
      <c r="J304" s="355" t="s">
        <v>811</v>
      </c>
      <c r="K304" s="1463"/>
      <c r="L304" s="1464"/>
      <c r="M304" s="1463"/>
      <c r="N304" s="1464"/>
      <c r="O304" s="1468"/>
      <c r="P304" s="1464"/>
      <c r="Q304" s="1521"/>
      <c r="R304" s="1464"/>
      <c r="S304" s="1464"/>
      <c r="T304" s="1465"/>
    </row>
    <row r="305" spans="1:20" s="1047" customFormat="1">
      <c r="A305" s="1058"/>
      <c r="B305" s="91" t="s">
        <v>423</v>
      </c>
      <c r="C305" s="91" t="s">
        <v>1811</v>
      </c>
      <c r="D305" s="91">
        <v>15</v>
      </c>
      <c r="E305" s="358">
        <v>45076</v>
      </c>
      <c r="F305" s="355"/>
      <c r="G305" s="355"/>
      <c r="H305" s="355" t="s">
        <v>811</v>
      </c>
      <c r="I305" s="2875"/>
      <c r="J305" s="355" t="s">
        <v>811</v>
      </c>
      <c r="K305" s="1463"/>
      <c r="L305" s="1464"/>
      <c r="M305" s="1463"/>
      <c r="N305" s="1464"/>
      <c r="O305" s="1468"/>
      <c r="P305" s="1464"/>
      <c r="Q305" s="1521"/>
      <c r="R305" s="1464"/>
      <c r="S305" s="1464"/>
      <c r="T305" s="1465"/>
    </row>
    <row r="306" spans="1:20" s="1047" customFormat="1">
      <c r="A306" s="1058"/>
      <c r="B306" s="91" t="s">
        <v>423</v>
      </c>
      <c r="C306" s="91" t="s">
        <v>1811</v>
      </c>
      <c r="D306" s="91">
        <v>15.5</v>
      </c>
      <c r="E306" s="358">
        <v>45076</v>
      </c>
      <c r="F306" s="355"/>
      <c r="G306" s="355"/>
      <c r="H306" s="355" t="s">
        <v>811</v>
      </c>
      <c r="I306" s="2875"/>
      <c r="J306" s="355" t="s">
        <v>811</v>
      </c>
      <c r="K306" s="1463"/>
      <c r="L306" s="1464"/>
      <c r="M306" s="1463"/>
      <c r="N306" s="1464"/>
      <c r="O306" s="1468"/>
      <c r="P306" s="1464"/>
      <c r="Q306" s="1521"/>
      <c r="R306" s="1464"/>
      <c r="S306" s="1464"/>
      <c r="T306" s="1465"/>
    </row>
    <row r="307" spans="1:20" s="1047" customFormat="1">
      <c r="A307" s="1058"/>
      <c r="B307" s="91" t="s">
        <v>423</v>
      </c>
      <c r="C307" s="91" t="s">
        <v>1811</v>
      </c>
      <c r="D307" s="91">
        <v>16</v>
      </c>
      <c r="E307" s="358">
        <v>45076</v>
      </c>
      <c r="F307" s="355"/>
      <c r="G307" s="355"/>
      <c r="H307" s="355" t="s">
        <v>811</v>
      </c>
      <c r="I307" s="2875"/>
      <c r="J307" s="355" t="s">
        <v>811</v>
      </c>
      <c r="K307" s="1463"/>
      <c r="L307" s="1464"/>
      <c r="M307" s="1463"/>
      <c r="N307" s="1464"/>
      <c r="O307" s="1468"/>
      <c r="P307" s="1464"/>
      <c r="Q307" s="1521"/>
      <c r="R307" s="1464"/>
      <c r="S307" s="1464"/>
      <c r="T307" s="1465"/>
    </row>
    <row r="308" spans="1:20" s="1047" customFormat="1">
      <c r="A308" s="1058"/>
      <c r="B308" s="91" t="s">
        <v>423</v>
      </c>
      <c r="C308" s="91" t="s">
        <v>1811</v>
      </c>
      <c r="D308" s="91">
        <v>16.5</v>
      </c>
      <c r="E308" s="358">
        <v>45076</v>
      </c>
      <c r="F308" s="355"/>
      <c r="G308" s="355"/>
      <c r="H308" s="355" t="s">
        <v>811</v>
      </c>
      <c r="I308" s="2875"/>
      <c r="J308" s="355" t="s">
        <v>811</v>
      </c>
      <c r="K308" s="1463"/>
      <c r="L308" s="1464"/>
      <c r="M308" s="1463"/>
      <c r="N308" s="1464"/>
      <c r="O308" s="1468"/>
      <c r="P308" s="1464"/>
      <c r="Q308" s="1521"/>
      <c r="R308" s="1464"/>
      <c r="S308" s="1464"/>
      <c r="T308" s="1465"/>
    </row>
    <row r="309" spans="1:20" s="1047" customFormat="1">
      <c r="A309" s="1058"/>
      <c r="B309" s="91" t="s">
        <v>423</v>
      </c>
      <c r="C309" s="91" t="s">
        <v>1811</v>
      </c>
      <c r="D309" s="91">
        <v>17</v>
      </c>
      <c r="E309" s="358">
        <v>45076</v>
      </c>
      <c r="F309" s="355"/>
      <c r="G309" s="355"/>
      <c r="H309" s="355" t="s">
        <v>811</v>
      </c>
      <c r="I309" s="2875"/>
      <c r="J309" s="355" t="s">
        <v>811</v>
      </c>
      <c r="K309" s="1463"/>
      <c r="L309" s="1464"/>
      <c r="M309" s="1463"/>
      <c r="N309" s="1464"/>
      <c r="O309" s="1468"/>
      <c r="P309" s="1464"/>
      <c r="Q309" s="1521"/>
      <c r="R309" s="1464"/>
      <c r="S309" s="1464"/>
      <c r="T309" s="1465"/>
    </row>
    <row r="310" spans="1:20" s="1047" customFormat="1">
      <c r="A310" s="1058"/>
      <c r="B310" s="91" t="s">
        <v>423</v>
      </c>
      <c r="C310" s="91" t="s">
        <v>1811</v>
      </c>
      <c r="D310" s="91">
        <v>17.5</v>
      </c>
      <c r="E310" s="358">
        <v>45076</v>
      </c>
      <c r="F310" s="355"/>
      <c r="G310" s="355"/>
      <c r="H310" s="355" t="s">
        <v>811</v>
      </c>
      <c r="I310" s="2875"/>
      <c r="J310" s="355" t="s">
        <v>811</v>
      </c>
      <c r="K310" s="1463"/>
      <c r="L310" s="1464"/>
      <c r="M310" s="1463"/>
      <c r="N310" s="1464"/>
      <c r="O310" s="1468"/>
      <c r="P310" s="1464"/>
      <c r="Q310" s="1521"/>
      <c r="R310" s="1464"/>
      <c r="S310" s="1464"/>
      <c r="T310" s="1465"/>
    </row>
    <row r="311" spans="1:20" s="1047" customFormat="1">
      <c r="A311" s="1058"/>
      <c r="B311" s="91" t="s">
        <v>423</v>
      </c>
      <c r="C311" s="91" t="s">
        <v>1811</v>
      </c>
      <c r="D311" s="91">
        <v>18</v>
      </c>
      <c r="E311" s="358">
        <v>45076</v>
      </c>
      <c r="F311" s="355"/>
      <c r="G311" s="355"/>
      <c r="H311" s="90">
        <v>1.5226811375851845</v>
      </c>
      <c r="I311" s="2875">
        <f t="shared" ref="I311" si="43">IF(AND(H311&gt;0),  H311*30.974," ")</f>
        <v>47.163525555563503</v>
      </c>
      <c r="J311" s="90">
        <v>1.2054177215189872</v>
      </c>
      <c r="K311" s="1463"/>
      <c r="L311" s="1464"/>
      <c r="M311" s="1463"/>
      <c r="N311" s="1464"/>
      <c r="O311" s="1468"/>
      <c r="P311" s="1464"/>
      <c r="Q311" s="1521"/>
      <c r="R311" s="1464"/>
      <c r="S311" s="1464"/>
      <c r="T311" s="1465"/>
    </row>
    <row r="312" spans="1:20" s="1047" customFormat="1">
      <c r="A312" s="1058"/>
      <c r="B312" s="91" t="s">
        <v>423</v>
      </c>
      <c r="C312" s="91" t="s">
        <v>1811</v>
      </c>
      <c r="D312" s="91">
        <v>18.5</v>
      </c>
      <c r="E312" s="358">
        <v>45076</v>
      </c>
      <c r="F312" s="355"/>
      <c r="G312" s="355"/>
      <c r="H312" s="355" t="s">
        <v>811</v>
      </c>
      <c r="I312" s="2875"/>
      <c r="J312" s="355" t="s">
        <v>811</v>
      </c>
      <c r="K312" s="1463"/>
      <c r="L312" s="1464"/>
      <c r="M312" s="1463"/>
      <c r="N312" s="1464"/>
      <c r="O312" s="1468"/>
      <c r="P312" s="1464"/>
      <c r="Q312" s="1521"/>
      <c r="R312" s="1464"/>
      <c r="S312" s="1464"/>
      <c r="T312" s="1465"/>
    </row>
    <row r="313" spans="1:20" s="1047" customFormat="1">
      <c r="A313" s="1058"/>
      <c r="B313" s="91" t="s">
        <v>423</v>
      </c>
      <c r="C313" s="91" t="s">
        <v>1811</v>
      </c>
      <c r="D313" s="91">
        <v>19</v>
      </c>
      <c r="E313" s="358">
        <v>45076</v>
      </c>
      <c r="F313" s="355"/>
      <c r="G313" s="355"/>
      <c r="H313" s="355" t="s">
        <v>811</v>
      </c>
      <c r="I313" s="2875"/>
      <c r="J313" s="355" t="s">
        <v>811</v>
      </c>
      <c r="K313" s="1463"/>
      <c r="L313" s="1464"/>
      <c r="M313" s="1463"/>
      <c r="N313" s="1464"/>
      <c r="O313" s="1468"/>
      <c r="P313" s="1464"/>
      <c r="Q313" s="1521"/>
      <c r="R313" s="1464"/>
      <c r="S313" s="1464"/>
      <c r="T313" s="1465"/>
    </row>
    <row r="314" spans="1:20" s="1047" customFormat="1">
      <c r="B314" s="2274"/>
      <c r="C314" s="2275"/>
      <c r="D314"/>
      <c r="E314" s="47"/>
      <c r="F314" s="27"/>
      <c r="G314" s="27"/>
      <c r="H314" s="2277"/>
      <c r="I314" s="1463"/>
      <c r="J314" s="27"/>
      <c r="K314" s="1463"/>
      <c r="L314" s="1464"/>
      <c r="M314" s="1463"/>
      <c r="N314" s="1464"/>
      <c r="O314" s="1468"/>
      <c r="P314" s="1464"/>
      <c r="Q314" s="1521"/>
      <c r="R314" s="1464"/>
      <c r="S314" s="1464"/>
      <c r="T314" s="1465"/>
    </row>
    <row r="315" spans="1:20" s="1047" customFormat="1">
      <c r="B315" s="2274"/>
      <c r="C315" s="2275"/>
      <c r="D315"/>
      <c r="E315" s="47"/>
      <c r="F315" s="27"/>
      <c r="G315" s="27"/>
      <c r="H315" s="2277"/>
      <c r="I315" s="1463"/>
      <c r="J315" s="27"/>
      <c r="K315" s="1463"/>
      <c r="L315" s="1464"/>
      <c r="M315" s="1463"/>
      <c r="N315" s="1464"/>
      <c r="O315" s="1468"/>
      <c r="P315" s="1464"/>
      <c r="Q315" s="1521"/>
      <c r="R315" s="1464"/>
      <c r="S315" s="1464"/>
      <c r="T315" s="1465"/>
    </row>
    <row r="316" spans="1:20" s="1047" customFormat="1">
      <c r="A316" s="2274"/>
      <c r="B316" s="2275"/>
      <c r="C316" s="2275"/>
      <c r="D316" s="2274"/>
      <c r="E316" s="2276"/>
      <c r="F316" s="2275"/>
      <c r="G316" s="2275"/>
      <c r="H316" s="2277"/>
      <c r="I316" s="1463"/>
      <c r="J316" s="2278"/>
      <c r="K316" s="1463"/>
      <c r="L316" s="1464"/>
      <c r="M316" s="1463"/>
      <c r="N316" s="1464"/>
      <c r="O316" s="1468"/>
      <c r="P316" s="1464"/>
      <c r="Q316" s="1521"/>
      <c r="R316" s="1464"/>
      <c r="S316" s="1464"/>
      <c r="T316" s="1465"/>
    </row>
    <row r="317" spans="1:20" s="1047" customFormat="1">
      <c r="A317" s="483"/>
      <c r="B317"/>
      <c r="C317"/>
      <c r="D317" s="55"/>
      <c r="E317"/>
      <c r="F317"/>
      <c r="G317" s="594"/>
      <c r="H317" s="24"/>
      <c r="I317"/>
      <c r="J317" s="1111"/>
      <c r="K317"/>
      <c r="L317" s="594"/>
      <c r="M317" s="1463"/>
      <c r="N317" s="1464"/>
      <c r="O317" s="1463"/>
      <c r="P317" s="1464"/>
      <c r="Q317" s="1521"/>
      <c r="R317" s="1464"/>
      <c r="S317" s="1464"/>
      <c r="T317" s="1465"/>
    </row>
    <row r="318" spans="1:20" s="2144" customFormat="1">
      <c r="A318" s="2136" t="s">
        <v>1813</v>
      </c>
      <c r="B318" s="1661"/>
      <c r="C318" s="1661"/>
      <c r="D318" s="2138"/>
      <c r="E318" s="1661"/>
      <c r="F318" s="1661"/>
      <c r="G318" s="2137"/>
      <c r="H318" s="1931"/>
      <c r="I318" s="1661"/>
      <c r="J318" s="2139"/>
      <c r="K318" s="1661"/>
      <c r="L318" s="2137"/>
      <c r="M318" s="2140"/>
      <c r="N318" s="2141"/>
      <c r="O318" s="2140"/>
      <c r="P318" s="2141"/>
      <c r="Q318" s="2142"/>
      <c r="R318" s="2141"/>
      <c r="S318" s="2141"/>
      <c r="T318" s="2143"/>
    </row>
    <row r="319" spans="1:20">
      <c r="A319" s="1165"/>
      <c r="B319" s="91"/>
      <c r="C319" s="80"/>
      <c r="D319" s="83"/>
      <c r="E319" s="1120" t="s">
        <v>1533</v>
      </c>
      <c r="F319" s="1478" t="s">
        <v>1221</v>
      </c>
      <c r="G319" s="1479" t="s">
        <v>1534</v>
      </c>
      <c r="H319" s="645" t="s">
        <v>705</v>
      </c>
      <c r="I319" s="91"/>
      <c r="J319" s="1480" t="s">
        <v>1535</v>
      </c>
      <c r="K319" s="91"/>
      <c r="L319" s="1161"/>
      <c r="M319" s="91"/>
      <c r="N319" s="1161"/>
      <c r="O319" s="91"/>
      <c r="P319" s="1161"/>
      <c r="Q319" s="1162"/>
      <c r="T319" s="1116"/>
    </row>
    <row r="320" spans="1:20">
      <c r="A320" s="1165" t="s">
        <v>1536</v>
      </c>
      <c r="B320" s="91" t="s">
        <v>20</v>
      </c>
      <c r="C320" s="1481" t="s">
        <v>701</v>
      </c>
      <c r="D320" s="1482" t="s">
        <v>786</v>
      </c>
      <c r="E320" s="1482" t="s">
        <v>1537</v>
      </c>
      <c r="F320" s="1482" t="s">
        <v>1538</v>
      </c>
      <c r="G320" s="1482" t="s">
        <v>1537</v>
      </c>
      <c r="H320" s="1483" t="s">
        <v>1539</v>
      </c>
      <c r="I320" s="1484" t="s">
        <v>810</v>
      </c>
      <c r="J320" s="1485" t="s">
        <v>1540</v>
      </c>
      <c r="K320" s="91"/>
      <c r="L320" s="1161"/>
      <c r="M320" s="91"/>
      <c r="N320" s="1161"/>
      <c r="O320" s="91"/>
      <c r="P320" s="1161"/>
      <c r="Q320" s="1162"/>
      <c r="T320" s="1116"/>
    </row>
    <row r="321" spans="1:20">
      <c r="A321" s="1105" t="s">
        <v>246</v>
      </c>
      <c r="B321" s="355" t="s">
        <v>423</v>
      </c>
      <c r="C321" s="359" t="s">
        <v>1814</v>
      </c>
      <c r="D321" s="356">
        <v>42643</v>
      </c>
      <c r="E321" s="355">
        <v>18</v>
      </c>
      <c r="F321" s="355">
        <v>0.5</v>
      </c>
      <c r="G321" s="355">
        <v>3.25</v>
      </c>
      <c r="H321" s="90">
        <v>0.9376723510461008</v>
      </c>
      <c r="I321" s="91">
        <f>IF(AND(H321&gt;0),  H321*30.974," ")</f>
        <v>29.043463401301928</v>
      </c>
      <c r="J321" s="1436">
        <v>8.6554430379746847</v>
      </c>
      <c r="K321" s="91"/>
      <c r="L321" s="1161"/>
      <c r="M321" s="91"/>
      <c r="N321" s="1161"/>
      <c r="O321" s="91"/>
      <c r="P321" s="1161"/>
      <c r="Q321" s="1162"/>
      <c r="T321" s="1116"/>
    </row>
    <row r="322" spans="1:20">
      <c r="A322" s="1105" t="s">
        <v>246</v>
      </c>
      <c r="B322" s="355" t="s">
        <v>423</v>
      </c>
      <c r="C322" s="359" t="s">
        <v>1814</v>
      </c>
      <c r="D322" s="356">
        <v>42643</v>
      </c>
      <c r="E322" s="355"/>
      <c r="F322" s="355">
        <v>3</v>
      </c>
      <c r="G322" s="355"/>
      <c r="H322" s="90">
        <v>1.0046489475493936</v>
      </c>
      <c r="I322" s="91">
        <f>IF(AND(H322&gt;0),  H322*30.974," ")</f>
        <v>31.117996501394916</v>
      </c>
      <c r="J322" s="1436">
        <v>8.8140506329113908</v>
      </c>
      <c r="K322" s="91"/>
      <c r="L322" s="1161"/>
      <c r="M322" s="91"/>
      <c r="N322" s="1161"/>
      <c r="O322" s="91"/>
      <c r="P322" s="1161"/>
      <c r="Q322" s="1162"/>
      <c r="T322" s="1116"/>
    </row>
    <row r="323" spans="1:20">
      <c r="A323" s="1702" t="s">
        <v>246</v>
      </c>
      <c r="B323" s="1608" t="s">
        <v>423</v>
      </c>
      <c r="C323" s="1703" t="s">
        <v>1814</v>
      </c>
      <c r="D323" s="1704">
        <v>43004</v>
      </c>
      <c r="E323" s="1608" t="s">
        <v>815</v>
      </c>
      <c r="F323" s="1703">
        <v>0.5</v>
      </c>
      <c r="G323" s="1610" t="s">
        <v>815</v>
      </c>
      <c r="H323" s="1611">
        <v>6.9819063291139223</v>
      </c>
      <c r="I323" s="1609">
        <f>IF(AND(H323&gt;0),  H323*30.974," ")</f>
        <v>216.25756663797463</v>
      </c>
      <c r="J323" s="1705">
        <v>0.51849820461862872</v>
      </c>
      <c r="K323" s="1607"/>
      <c r="L323" s="1609"/>
      <c r="M323" s="1607"/>
      <c r="N323" s="1609"/>
      <c r="O323" s="1607"/>
      <c r="P323" s="1609"/>
      <c r="Q323" s="2131"/>
      <c r="T323" s="1116"/>
    </row>
    <row r="324" spans="1:20" ht="46.8">
      <c r="A324" s="1696" t="s">
        <v>804</v>
      </c>
      <c r="B324" s="1612" t="s">
        <v>20</v>
      </c>
      <c r="C324" s="1612" t="s">
        <v>701</v>
      </c>
      <c r="D324" s="1612" t="s">
        <v>846</v>
      </c>
      <c r="E324" s="1697" t="s">
        <v>786</v>
      </c>
      <c r="F324" s="1698" t="s">
        <v>806</v>
      </c>
      <c r="G324" s="1698" t="s">
        <v>807</v>
      </c>
      <c r="H324" s="90" t="s">
        <v>809</v>
      </c>
      <c r="I324" s="1484" t="s">
        <v>810</v>
      </c>
      <c r="J324" s="1121" t="s">
        <v>808</v>
      </c>
      <c r="K324" s="91"/>
      <c r="L324" s="1161"/>
      <c r="M324" s="91"/>
      <c r="N324" s="1161"/>
      <c r="O324" s="91"/>
      <c r="P324" s="1161"/>
      <c r="Q324" s="1162"/>
      <c r="T324" s="1116"/>
    </row>
    <row r="325" spans="1:20" s="571" customFormat="1">
      <c r="A325" s="1105">
        <v>633</v>
      </c>
      <c r="B325" s="355" t="s">
        <v>1446</v>
      </c>
      <c r="C325" s="359" t="s">
        <v>1814</v>
      </c>
      <c r="D325" s="359">
        <v>0.5</v>
      </c>
      <c r="E325" s="356">
        <v>43004</v>
      </c>
      <c r="F325" s="355" t="s">
        <v>815</v>
      </c>
      <c r="G325" s="1612" t="s">
        <v>815</v>
      </c>
      <c r="H325" s="88">
        <v>0.51849820461862872</v>
      </c>
      <c r="I325" s="1161">
        <f>IF(AND(H325&gt;0),  H325*30.974," ")</f>
        <v>16.059963389857405</v>
      </c>
      <c r="J325" s="1699">
        <v>6.9819063291139223</v>
      </c>
      <c r="K325" s="91"/>
      <c r="L325" s="1161"/>
      <c r="M325" s="91"/>
      <c r="N325" s="1161"/>
      <c r="O325" s="91"/>
      <c r="P325" s="1161"/>
      <c r="Q325" s="1162"/>
      <c r="R325" s="594"/>
      <c r="S325" s="594"/>
      <c r="T325" s="1116"/>
    </row>
    <row r="326" spans="1:20" s="571" customFormat="1">
      <c r="A326" s="1105">
        <v>634</v>
      </c>
      <c r="B326" s="355" t="s">
        <v>1446</v>
      </c>
      <c r="C326" s="359" t="s">
        <v>1814</v>
      </c>
      <c r="D326" s="359">
        <v>3</v>
      </c>
      <c r="E326" s="356">
        <v>43004</v>
      </c>
      <c r="F326" s="355" t="s">
        <v>815</v>
      </c>
      <c r="G326" s="1612" t="s">
        <v>815</v>
      </c>
      <c r="H326" s="88">
        <v>0.45368592904130023</v>
      </c>
      <c r="I326" s="1161">
        <f>IF(AND(H326&gt;0),  H326*30.974," ")</f>
        <v>14.052467966125233</v>
      </c>
      <c r="J326" s="1699">
        <v>9.0893481012658235</v>
      </c>
      <c r="K326" s="91"/>
      <c r="L326" s="1161"/>
      <c r="M326" s="91"/>
      <c r="N326" s="1161"/>
      <c r="O326" s="91"/>
      <c r="P326" s="1161"/>
      <c r="Q326" s="1162"/>
      <c r="R326" s="594"/>
      <c r="S326" s="594"/>
      <c r="T326" s="1116"/>
    </row>
    <row r="327" spans="1:20" s="571" customFormat="1">
      <c r="A327" s="1105">
        <v>635</v>
      </c>
      <c r="B327" s="355" t="s">
        <v>1446</v>
      </c>
      <c r="C327" s="359" t="s">
        <v>1814</v>
      </c>
      <c r="D327" s="359">
        <v>9</v>
      </c>
      <c r="E327" s="356">
        <v>43004</v>
      </c>
      <c r="F327" s="355" t="s">
        <v>815</v>
      </c>
      <c r="G327" s="1612" t="s">
        <v>815</v>
      </c>
      <c r="H327" s="88">
        <v>1.1743815914432911</v>
      </c>
      <c r="I327" s="1161">
        <f>IF(AND(H327&gt;0),  H327*30.974," ")</f>
        <v>36.375295413364498</v>
      </c>
      <c r="J327" s="1699">
        <v>4.3435822784810121</v>
      </c>
      <c r="K327" s="91"/>
      <c r="L327" s="1161"/>
      <c r="M327" s="91"/>
      <c r="N327" s="1161"/>
      <c r="O327" s="91"/>
      <c r="P327" s="1161"/>
      <c r="Q327" s="1162"/>
      <c r="R327" s="594"/>
      <c r="S327" s="594"/>
      <c r="T327" s="1116"/>
    </row>
    <row r="328" spans="1:20" s="1147" customFormat="1">
      <c r="A328" s="1129">
        <v>636</v>
      </c>
      <c r="B328" s="469" t="s">
        <v>1446</v>
      </c>
      <c r="C328" s="1706" t="s">
        <v>1814</v>
      </c>
      <c r="D328" s="1706" t="s">
        <v>814</v>
      </c>
      <c r="E328" s="1130">
        <v>43004</v>
      </c>
      <c r="F328" s="469" t="s">
        <v>815</v>
      </c>
      <c r="G328" s="1160" t="s">
        <v>815</v>
      </c>
      <c r="H328" s="498">
        <v>0.71767763921534455</v>
      </c>
      <c r="I328" s="1163">
        <f>IF(AND(H328&gt;0),  H328*30.974," ")</f>
        <v>22.229347197056082</v>
      </c>
      <c r="J328" s="1700">
        <v>2.5000000000000001E-2</v>
      </c>
      <c r="K328" s="2133" t="e">
        <f>AVERAGE(G323:G328)</f>
        <v>#DIV/0!</v>
      </c>
      <c r="L328" s="2134" t="e">
        <f>10*(6-(LN(K328)/LN(2)))</f>
        <v>#DIV/0!</v>
      </c>
      <c r="M328" s="470">
        <f>AVERAGE(I323:I328)</f>
        <v>60.994928120875571</v>
      </c>
      <c r="N328" s="1163">
        <f t="shared" ref="N328" si="44">10*(6-(LN(48/M328)/LN(2)))</f>
        <v>63.456548781684027</v>
      </c>
      <c r="O328" s="1701">
        <f>AVERAGE(J323:J328)</f>
        <v>4.1916669826958772</v>
      </c>
      <c r="P328" s="1163">
        <f t="shared" ref="P328" si="45">10*(6-((2.04-0.68*LN(O328))/LN(2)))</f>
        <v>44.628185066050818</v>
      </c>
      <c r="Q328" s="1164"/>
      <c r="R328" s="1373"/>
      <c r="S328" s="1373"/>
      <c r="T328" s="1685"/>
    </row>
    <row r="329" spans="1:20">
      <c r="A329" s="1105"/>
      <c r="B329" s="355"/>
      <c r="C329" s="359"/>
      <c r="D329" s="356"/>
      <c r="E329" s="355"/>
      <c r="F329" s="359"/>
      <c r="G329" s="1612"/>
      <c r="H329" s="90"/>
      <c r="I329" s="88"/>
      <c r="J329" s="2880"/>
      <c r="Q329" s="1159"/>
      <c r="T329" s="1116"/>
    </row>
    <row r="330" spans="1:20">
      <c r="A330" s="1165"/>
      <c r="B330" s="91"/>
      <c r="C330" s="80"/>
      <c r="D330" s="83"/>
      <c r="E330" s="1120" t="s">
        <v>1533</v>
      </c>
      <c r="F330" s="1120" t="s">
        <v>1221</v>
      </c>
      <c r="G330" s="1120" t="s">
        <v>1534</v>
      </c>
      <c r="H330" s="645" t="s">
        <v>705</v>
      </c>
      <c r="I330" s="91"/>
      <c r="J330" s="1480" t="s">
        <v>1535</v>
      </c>
      <c r="Q330" s="1159"/>
      <c r="T330" s="1116"/>
    </row>
    <row r="331" spans="1:20">
      <c r="A331" s="1165" t="s">
        <v>1536</v>
      </c>
      <c r="B331" s="91" t="s">
        <v>20</v>
      </c>
      <c r="C331" s="1481" t="s">
        <v>701</v>
      </c>
      <c r="D331" s="1482" t="s">
        <v>786</v>
      </c>
      <c r="E331" s="1482" t="s">
        <v>1537</v>
      </c>
      <c r="F331" s="1482" t="s">
        <v>1538</v>
      </c>
      <c r="G331" s="1482" t="s">
        <v>1537</v>
      </c>
      <c r="H331" s="1483" t="s">
        <v>1539</v>
      </c>
      <c r="I331" s="1484" t="s">
        <v>810</v>
      </c>
      <c r="J331" s="1485" t="s">
        <v>1540</v>
      </c>
      <c r="Q331" s="1159"/>
      <c r="T331" s="1116"/>
    </row>
    <row r="332" spans="1:20">
      <c r="A332" s="1105" t="s">
        <v>246</v>
      </c>
      <c r="B332" s="355" t="s">
        <v>423</v>
      </c>
      <c r="C332" s="359" t="s">
        <v>1814</v>
      </c>
      <c r="D332" s="356">
        <v>43341</v>
      </c>
      <c r="E332" s="355">
        <v>17.3</v>
      </c>
      <c r="F332" s="355">
        <v>0.5</v>
      </c>
      <c r="G332" s="1612">
        <v>5.2</v>
      </c>
      <c r="H332" s="90">
        <v>3.1537420886075944</v>
      </c>
      <c r="I332" s="1161">
        <f>IF(AND(H332&gt;0),  H332*30.974," ")</f>
        <v>97.684007452531631</v>
      </c>
      <c r="J332" s="1699">
        <v>0.36284029824865605</v>
      </c>
      <c r="Q332" s="1159"/>
      <c r="T332" s="1116"/>
    </row>
    <row r="333" spans="1:20">
      <c r="A333" s="1105" t="s">
        <v>246</v>
      </c>
      <c r="B333" s="355" t="s">
        <v>423</v>
      </c>
      <c r="C333" s="359" t="s">
        <v>1814</v>
      </c>
      <c r="D333" s="356">
        <v>43341</v>
      </c>
      <c r="E333" s="355"/>
      <c r="F333" s="355">
        <v>3</v>
      </c>
      <c r="G333" s="1612">
        <v>5.2</v>
      </c>
      <c r="H333" s="90">
        <v>2.723349050632911</v>
      </c>
      <c r="I333" s="1161">
        <f>IF(AND(H333&gt;0),  H333*30.974," ")</f>
        <v>84.353013494303781</v>
      </c>
      <c r="J333" s="1699">
        <v>0.36284029824865605</v>
      </c>
      <c r="Q333" s="1159"/>
      <c r="T333" s="1116"/>
    </row>
    <row r="334" spans="1:20" ht="46.8">
      <c r="A334" s="2874" t="s">
        <v>20</v>
      </c>
      <c r="B334" s="1120" t="s">
        <v>701</v>
      </c>
      <c r="C334" s="1120" t="s">
        <v>846</v>
      </c>
      <c r="D334" s="2872" t="s">
        <v>786</v>
      </c>
      <c r="E334" s="2873" t="s">
        <v>806</v>
      </c>
      <c r="F334" s="91"/>
      <c r="G334" s="2873" t="s">
        <v>807</v>
      </c>
      <c r="H334" s="645" t="s">
        <v>809</v>
      </c>
      <c r="I334" s="1484" t="s">
        <v>810</v>
      </c>
      <c r="J334" s="1480" t="s">
        <v>808</v>
      </c>
      <c r="K334" s="91"/>
      <c r="L334" s="1161"/>
      <c r="M334" s="91"/>
      <c r="N334" s="1161"/>
      <c r="O334" s="91"/>
      <c r="P334" s="1161"/>
      <c r="Q334" s="1162"/>
      <c r="T334" s="1116"/>
    </row>
    <row r="335" spans="1:20" s="571" customFormat="1">
      <c r="A335" s="1105" t="s">
        <v>1809</v>
      </c>
      <c r="B335" s="355" t="s">
        <v>1815</v>
      </c>
      <c r="C335" s="355">
        <v>0.5</v>
      </c>
      <c r="D335" s="356">
        <v>43341</v>
      </c>
      <c r="E335" s="355">
        <v>17.3</v>
      </c>
      <c r="F335" s="91"/>
      <c r="G335" s="1612">
        <v>5.2</v>
      </c>
      <c r="H335" s="90">
        <v>0.36284029824865605</v>
      </c>
      <c r="I335" s="1161">
        <f>IF(AND(H335&gt;0),  H335*30.974," ")</f>
        <v>11.238615397953872</v>
      </c>
      <c r="J335" s="1699">
        <v>3.1537420886075944</v>
      </c>
      <c r="K335" s="91"/>
      <c r="L335" s="1161"/>
      <c r="M335" s="91"/>
      <c r="N335" s="1161"/>
      <c r="O335" s="91"/>
      <c r="P335" s="1161"/>
      <c r="Q335" s="1162"/>
      <c r="R335" s="594"/>
      <c r="S335" s="594"/>
      <c r="T335" s="1116"/>
    </row>
    <row r="336" spans="1:20" s="571" customFormat="1">
      <c r="A336" s="1105" t="s">
        <v>1809</v>
      </c>
      <c r="B336" s="355" t="s">
        <v>1815</v>
      </c>
      <c r="C336" s="355">
        <v>3</v>
      </c>
      <c r="D336" s="356">
        <v>43341</v>
      </c>
      <c r="E336" s="355"/>
      <c r="F336" s="91"/>
      <c r="G336" s="1612">
        <v>5.2</v>
      </c>
      <c r="H336" s="90">
        <v>0.36284029824865605</v>
      </c>
      <c r="I336" s="1161">
        <f>IF(AND(H336&gt;0),  H336*30.974," ")</f>
        <v>11.238615397953872</v>
      </c>
      <c r="J336" s="1699">
        <v>2.723349050632911</v>
      </c>
      <c r="K336" s="91"/>
      <c r="L336" s="1161"/>
      <c r="M336" s="91"/>
      <c r="N336" s="1161"/>
      <c r="O336" s="91"/>
      <c r="P336" s="1161"/>
      <c r="Q336" s="1162"/>
      <c r="R336" s="594"/>
      <c r="S336" s="594"/>
      <c r="T336" s="1116"/>
    </row>
    <row r="337" spans="1:20" s="571" customFormat="1">
      <c r="A337" s="1105" t="s">
        <v>1809</v>
      </c>
      <c r="B337" s="355" t="s">
        <v>1815</v>
      </c>
      <c r="C337" s="355">
        <v>9</v>
      </c>
      <c r="D337" s="356">
        <v>43341</v>
      </c>
      <c r="E337" s="355"/>
      <c r="F337" s="91"/>
      <c r="G337" s="1612">
        <v>5.2</v>
      </c>
      <c r="H337" s="90">
        <v>0.65311253684758086</v>
      </c>
      <c r="I337" s="1161">
        <f>IF(AND(H337&gt;0),  H337*30.974," ")</f>
        <v>20.22950771631697</v>
      </c>
      <c r="J337" s="1699">
        <v>14.210390822784813</v>
      </c>
      <c r="K337" s="91"/>
      <c r="L337" s="1161"/>
      <c r="M337" s="91"/>
      <c r="N337" s="1161"/>
      <c r="O337" s="91"/>
      <c r="P337" s="1161"/>
      <c r="Q337" s="1162"/>
      <c r="R337" s="594"/>
      <c r="S337" s="594"/>
      <c r="T337" s="1116"/>
    </row>
    <row r="338" spans="1:20" s="1147" customFormat="1">
      <c r="A338" s="1129" t="s">
        <v>1809</v>
      </c>
      <c r="B338" s="469" t="s">
        <v>1815</v>
      </c>
      <c r="C338" s="469">
        <v>16</v>
      </c>
      <c r="D338" s="1130">
        <v>43341</v>
      </c>
      <c r="E338" s="469"/>
      <c r="F338" s="470"/>
      <c r="G338" s="1160">
        <v>5.2</v>
      </c>
      <c r="H338" s="472">
        <v>0.65311253684758086</v>
      </c>
      <c r="I338" s="1163">
        <f>IF(AND(H338&gt;0),  H338*30.974," ")</f>
        <v>20.22950771631697</v>
      </c>
      <c r="J338" s="1700">
        <v>4.615594303797466</v>
      </c>
      <c r="K338" s="470">
        <f>AVERAGE(G332:G338)</f>
        <v>5.2</v>
      </c>
      <c r="L338" s="1163">
        <f>10*(6-(LN(K338)/LN(2)))</f>
        <v>36.214883767462702</v>
      </c>
      <c r="M338" s="470">
        <f>AVERAGE(I332:I338)</f>
        <v>40.828877862562848</v>
      </c>
      <c r="N338" s="1163">
        <f t="shared" ref="N338" si="46">10*(6-(LN(48/M338)/LN(2)))</f>
        <v>57.665555113652616</v>
      </c>
      <c r="O338" s="1701">
        <f>AVERAGE(J332:J338)</f>
        <v>4.2381261437200157</v>
      </c>
      <c r="P338" s="1163">
        <f t="shared" ref="P338" si="47">10*(6-((2.04-0.68*LN(O338))/LN(2)))</f>
        <v>44.736321561499572</v>
      </c>
      <c r="Q338" s="1164">
        <f>AVERAGE(L338,N338,P338)</f>
        <v>46.205586814204963</v>
      </c>
      <c r="R338" s="1373"/>
      <c r="S338" s="1373"/>
      <c r="T338" s="1685"/>
    </row>
    <row r="339" spans="1:20">
      <c r="A339" s="528"/>
      <c r="B339" s="27"/>
      <c r="C339" s="141"/>
      <c r="D339" s="139"/>
      <c r="E339" s="27"/>
      <c r="F339" s="24"/>
      <c r="J339" s="1111"/>
      <c r="Q339" s="1159"/>
      <c r="T339" s="1116"/>
    </row>
    <row r="340" spans="1:20" ht="46.8">
      <c r="A340" s="1439" t="s">
        <v>804</v>
      </c>
      <c r="B340" s="1106" t="s">
        <v>20</v>
      </c>
      <c r="C340" s="1106" t="s">
        <v>701</v>
      </c>
      <c r="D340" s="1441" t="s">
        <v>805</v>
      </c>
      <c r="E340" s="1461" t="s">
        <v>786</v>
      </c>
      <c r="F340" s="1441" t="s">
        <v>806</v>
      </c>
      <c r="G340" s="1441" t="s">
        <v>807</v>
      </c>
      <c r="H340" s="2881" t="s">
        <v>809</v>
      </c>
      <c r="I340" s="2884" t="s">
        <v>810</v>
      </c>
      <c r="J340" s="2885" t="s">
        <v>808</v>
      </c>
      <c r="Q340" s="1159"/>
      <c r="T340" s="1116"/>
    </row>
    <row r="341" spans="1:20" s="571" customFormat="1">
      <c r="A341" s="483">
        <v>50</v>
      </c>
      <c r="B341" t="s">
        <v>1809</v>
      </c>
      <c r="C341" t="s">
        <v>1815</v>
      </c>
      <c r="D341" s="18">
        <v>0.5</v>
      </c>
      <c r="E341" s="55">
        <v>43697</v>
      </c>
      <c r="F341" s="165">
        <v>19.5</v>
      </c>
      <c r="G341" s="1025">
        <v>2.95</v>
      </c>
      <c r="H341" s="2881">
        <v>0.38787618095897852</v>
      </c>
      <c r="I341" s="2882">
        <f>IF(AND(H341&gt;0),  H341*30.974," ")</f>
        <v>12.0140768290234</v>
      </c>
      <c r="J341" s="2883">
        <v>3.6788200843881866</v>
      </c>
      <c r="K341"/>
      <c r="L341" s="594"/>
      <c r="M341"/>
      <c r="N341" s="594"/>
      <c r="O341"/>
      <c r="P341" s="594"/>
      <c r="Q341" s="1159"/>
      <c r="R341" s="594"/>
      <c r="S341" s="594"/>
      <c r="T341" s="1116"/>
    </row>
    <row r="342" spans="1:20" s="571" customFormat="1">
      <c r="A342" s="483"/>
      <c r="B342" t="s">
        <v>1809</v>
      </c>
      <c r="C342" t="s">
        <v>1815</v>
      </c>
      <c r="D342" s="18">
        <v>3</v>
      </c>
      <c r="E342" s="55">
        <v>43697</v>
      </c>
      <c r="F342" s="165"/>
      <c r="G342" s="1025"/>
      <c r="H342" s="24">
        <v>0.31030094476718278</v>
      </c>
      <c r="I342" s="594">
        <f>IF(AND(H342&gt;0),  H342*30.974," ")</f>
        <v>9.6112614632187192</v>
      </c>
      <c r="J342" s="1111">
        <v>3.5763142616033767</v>
      </c>
      <c r="K342"/>
      <c r="L342" s="594"/>
      <c r="M342"/>
      <c r="N342" s="594"/>
      <c r="O342"/>
      <c r="P342" s="594"/>
      <c r="Q342" s="1159"/>
      <c r="R342" s="594"/>
      <c r="S342" s="594"/>
      <c r="T342" s="1116"/>
    </row>
    <row r="343" spans="1:20" s="571" customFormat="1">
      <c r="A343" s="483"/>
      <c r="B343" t="s">
        <v>1809</v>
      </c>
      <c r="C343" t="s">
        <v>1815</v>
      </c>
      <c r="D343" s="18">
        <v>9</v>
      </c>
      <c r="E343" s="55">
        <v>43697</v>
      </c>
      <c r="F343" s="165"/>
      <c r="G343" s="1025"/>
      <c r="H343" s="24">
        <v>0.46545141715077426</v>
      </c>
      <c r="I343" s="594">
        <f>IF(AND(H343&gt;0),  H343*30.974," ")</f>
        <v>14.416892194828081</v>
      </c>
      <c r="J343" s="1111">
        <v>13.086576708860759</v>
      </c>
      <c r="K343"/>
      <c r="L343" s="594"/>
      <c r="M343"/>
      <c r="N343" s="594"/>
      <c r="O343"/>
      <c r="P343" s="594"/>
      <c r="Q343" s="1159"/>
      <c r="R343" s="594"/>
      <c r="S343" s="594"/>
      <c r="T343" s="1116"/>
    </row>
    <row r="344" spans="1:20" s="1147" customFormat="1">
      <c r="A344" s="1104"/>
      <c r="B344" s="451" t="s">
        <v>1809</v>
      </c>
      <c r="C344" s="451" t="s">
        <v>1815</v>
      </c>
      <c r="D344" s="1201">
        <v>18</v>
      </c>
      <c r="E344" s="1202">
        <v>43697</v>
      </c>
      <c r="F344" s="1203"/>
      <c r="G344" s="1462"/>
      <c r="H344" s="1200">
        <v>0.89102126787501856</v>
      </c>
      <c r="I344" s="1373">
        <f>IF(AND(H344&gt;0),  H344*30.974," ")</f>
        <v>27.598492751160826</v>
      </c>
      <c r="J344" s="1445">
        <v>2.5000000000000001E-2</v>
      </c>
      <c r="K344" s="1204">
        <f>AVERAGE(G340:G344)</f>
        <v>2.95</v>
      </c>
      <c r="L344" s="1373">
        <f>10*(6-(LN(K344)/LN(2)))</f>
        <v>44.392850455255214</v>
      </c>
      <c r="M344" s="1204">
        <f>AVERAGE(I340:I344)</f>
        <v>15.910180809557756</v>
      </c>
      <c r="N344" s="1373">
        <f t="shared" ref="N344" si="48">10*(6-(LN(48/M344)/LN(2)))</f>
        <v>44.069158252826895</v>
      </c>
      <c r="O344" s="1204">
        <f>AVERAGE(J340:J344)</f>
        <v>5.0916777637130801</v>
      </c>
      <c r="P344" s="1373">
        <f t="shared" ref="P344" si="49">10*(6-((2.04-0.68*LN(O344))/LN(2)))</f>
        <v>46.536380771612897</v>
      </c>
      <c r="Q344" s="1520">
        <f>AVERAGE(L344,N344,P344)</f>
        <v>44.999463159898333</v>
      </c>
      <c r="R344" s="1373"/>
      <c r="S344" s="1373"/>
      <c r="T344" s="1685"/>
    </row>
    <row r="345" spans="1:20">
      <c r="A345" s="528"/>
      <c r="B345" s="27"/>
      <c r="C345" s="141"/>
      <c r="D345" s="47"/>
      <c r="E345" s="23"/>
      <c r="F345" s="24"/>
      <c r="G345" s="1112"/>
      <c r="J345" s="1116"/>
      <c r="Q345" s="1159"/>
      <c r="T345" s="1116"/>
    </row>
    <row r="346" spans="1:20" ht="46.8">
      <c r="A346" s="1439" t="s">
        <v>20</v>
      </c>
      <c r="B346" s="1106" t="s">
        <v>701</v>
      </c>
      <c r="C346" s="1441" t="s">
        <v>805</v>
      </c>
      <c r="D346" s="1461" t="s">
        <v>786</v>
      </c>
      <c r="E346" s="1441" t="s">
        <v>1008</v>
      </c>
      <c r="F346" s="2887" t="s">
        <v>806</v>
      </c>
      <c r="G346" s="2887" t="s">
        <v>807</v>
      </c>
      <c r="H346" s="2881" t="s">
        <v>809</v>
      </c>
      <c r="I346" s="2884" t="s">
        <v>810</v>
      </c>
      <c r="J346" s="2885" t="s">
        <v>808</v>
      </c>
      <c r="Q346" s="1159"/>
      <c r="T346" s="1116"/>
    </row>
    <row r="347" spans="1:20" s="1047" customFormat="1">
      <c r="A347" s="483" t="s">
        <v>1816</v>
      </c>
      <c r="B347" t="s">
        <v>1815</v>
      </c>
      <c r="C347">
        <v>0.5</v>
      </c>
      <c r="D347" s="55">
        <v>44061</v>
      </c>
      <c r="E347">
        <v>4</v>
      </c>
      <c r="F347" s="2888">
        <v>19</v>
      </c>
      <c r="G347" s="2882">
        <v>3.7</v>
      </c>
      <c r="H347" s="2881">
        <v>0.57996686269057462</v>
      </c>
      <c r="I347" s="2882">
        <f>IF(AND(H347&gt;0),  H347*30.974," ")</f>
        <v>17.963893604977859</v>
      </c>
      <c r="J347" s="2883">
        <v>4.1066666666666674</v>
      </c>
      <c r="K347"/>
      <c r="L347" s="594"/>
      <c r="M347" s="1463"/>
      <c r="N347" s="1464"/>
      <c r="O347" s="1463"/>
      <c r="P347" s="1464"/>
      <c r="Q347" s="1521"/>
      <c r="R347" s="1464"/>
      <c r="S347" s="1464"/>
      <c r="T347" s="1465"/>
    </row>
    <row r="348" spans="1:20" s="1047" customFormat="1">
      <c r="A348" s="483" t="s">
        <v>1816</v>
      </c>
      <c r="B348" t="s">
        <v>1815</v>
      </c>
      <c r="C348">
        <v>3</v>
      </c>
      <c r="D348" s="55">
        <v>44061</v>
      </c>
      <c r="E348"/>
      <c r="F348" s="2888"/>
      <c r="G348" s="2882"/>
      <c r="H348" s="2881">
        <v>0.4639734901524597</v>
      </c>
      <c r="I348" s="2882">
        <f>IF(AND(H348&gt;0),  H348*30.974," ")</f>
        <v>14.371114883982287</v>
      </c>
      <c r="J348" s="2883">
        <v>3.1173333333333342</v>
      </c>
      <c r="K348"/>
      <c r="L348" s="594"/>
      <c r="M348" s="1463"/>
      <c r="N348" s="1464"/>
      <c r="O348" s="1463"/>
      <c r="P348" s="1464"/>
      <c r="Q348" s="1521"/>
      <c r="R348" s="1464"/>
      <c r="S348" s="1464"/>
      <c r="T348" s="1465"/>
    </row>
    <row r="349" spans="1:20" s="1047" customFormat="1">
      <c r="A349" s="483" t="s">
        <v>1816</v>
      </c>
      <c r="B349" t="s">
        <v>1815</v>
      </c>
      <c r="C349">
        <v>9</v>
      </c>
      <c r="D349" s="55">
        <v>44061</v>
      </c>
      <c r="E349"/>
      <c r="F349"/>
      <c r="G349" s="594"/>
      <c r="H349" s="24">
        <v>0.54130240517786965</v>
      </c>
      <c r="I349" s="594">
        <f>IF(AND(H349&gt;0),  H349*30.974," ")</f>
        <v>16.766300697979336</v>
      </c>
      <c r="J349" s="1111">
        <v>2.5759999999999996</v>
      </c>
      <c r="K349"/>
      <c r="L349" s="594"/>
      <c r="M349" s="1463"/>
      <c r="N349" s="1464"/>
      <c r="O349" s="1463"/>
      <c r="P349" s="1464"/>
      <c r="Q349" s="1521"/>
      <c r="R349" s="1464"/>
      <c r="S349" s="1464"/>
      <c r="T349" s="1465"/>
    </row>
    <row r="350" spans="1:20" s="1629" customFormat="1">
      <c r="A350" s="1104" t="s">
        <v>1816</v>
      </c>
      <c r="B350" s="451" t="s">
        <v>1815</v>
      </c>
      <c r="C350" s="451">
        <v>16</v>
      </c>
      <c r="D350" s="1202">
        <v>44061</v>
      </c>
      <c r="E350" s="451"/>
      <c r="F350" s="451"/>
      <c r="G350" s="1373"/>
      <c r="H350" s="1200">
        <v>1.0174871435883563</v>
      </c>
      <c r="I350" s="1373">
        <f>IF(AND(H350&gt;0),  H350*30.974," ")</f>
        <v>31.515646785505751</v>
      </c>
      <c r="J350" s="1445">
        <v>4.7693333333333339</v>
      </c>
      <c r="K350" s="451">
        <f>AVERAGE(G346:G350)</f>
        <v>3.7</v>
      </c>
      <c r="L350" s="1373">
        <f>10*(6-(LN(K350)/LN(2)))</f>
        <v>41.124747292584125</v>
      </c>
      <c r="M350" s="1466">
        <f>AVERAGE(I346:I350)</f>
        <v>20.154238993111306</v>
      </c>
      <c r="N350" s="1373">
        <f t="shared" ref="N350" si="50">10*(6-(LN(48/M350)/LN(2)))</f>
        <v>47.480489034483746</v>
      </c>
      <c r="O350" s="1467">
        <f>AVERAGE(J346:J350)</f>
        <v>3.6423333333333336</v>
      </c>
      <c r="P350" s="1373">
        <f t="shared" ref="P350" si="51">10*(6-((2.04-0.68*LN(O350))/LN(2)))</f>
        <v>43.250089284700586</v>
      </c>
      <c r="Q350" s="1520">
        <f>AVERAGE(L350,N350,P350)</f>
        <v>43.951775203922814</v>
      </c>
      <c r="R350" s="1686"/>
      <c r="S350" s="1686"/>
      <c r="T350" s="1688" t="str">
        <f>IF(_xlfn.NUMBERVALUE(R350), IF(R350&lt;50, "Acceptable; Ongoing Protection is Required", "Unacceptable; Immediate Restoration is Required"), " ")</f>
        <v xml:space="preserve"> </v>
      </c>
    </row>
    <row r="351" spans="1:20" s="1047" customFormat="1">
      <c r="A351" s="483"/>
      <c r="B351"/>
      <c r="C351"/>
      <c r="D351" s="55"/>
      <c r="E351"/>
      <c r="F351"/>
      <c r="G351" s="594"/>
      <c r="H351" s="24"/>
      <c r="I351" s="594"/>
      <c r="J351" s="1111"/>
      <c r="K351"/>
      <c r="L351" s="594"/>
      <c r="M351" s="1463"/>
      <c r="N351" s="594"/>
      <c r="O351" s="1468"/>
      <c r="P351" s="594"/>
      <c r="Q351" s="1159"/>
      <c r="R351" s="1464"/>
      <c r="S351" s="1464"/>
      <c r="T351" s="1465"/>
    </row>
    <row r="352" spans="1:20" s="1047" customFormat="1" ht="20.399999999999999">
      <c r="A352" s="1469" t="s">
        <v>804</v>
      </c>
      <c r="B352" s="1469" t="s">
        <v>20</v>
      </c>
      <c r="C352" s="1469" t="s">
        <v>701</v>
      </c>
      <c r="D352" s="1469" t="s">
        <v>805</v>
      </c>
      <c r="E352" s="1470" t="s">
        <v>786</v>
      </c>
      <c r="F352" s="1469" t="s">
        <v>806</v>
      </c>
      <c r="G352" s="1469" t="s">
        <v>807</v>
      </c>
      <c r="H352" s="1471" t="s">
        <v>809</v>
      </c>
      <c r="I352" s="1442" t="s">
        <v>810</v>
      </c>
      <c r="J352" s="1472" t="s">
        <v>808</v>
      </c>
      <c r="K352" s="1463"/>
      <c r="L352" s="1464"/>
      <c r="M352" s="1463"/>
      <c r="N352" s="1464"/>
      <c r="O352" s="1463"/>
      <c r="P352" s="1464"/>
      <c r="Q352" s="1521"/>
      <c r="R352" s="1464"/>
      <c r="S352" s="1464"/>
      <c r="T352" s="1465"/>
    </row>
    <row r="353" spans="1:20" s="1047" customFormat="1">
      <c r="A353" s="2274">
        <v>33</v>
      </c>
      <c r="B353" s="2275" t="s">
        <v>1809</v>
      </c>
      <c r="C353" s="2275" t="s">
        <v>1813</v>
      </c>
      <c r="D353" s="2274">
        <v>0.5</v>
      </c>
      <c r="E353" s="2276">
        <v>44427</v>
      </c>
      <c r="F353" s="2275">
        <v>21.3</v>
      </c>
      <c r="G353" s="2275">
        <v>3.6</v>
      </c>
      <c r="H353" s="2277">
        <v>0.42</v>
      </c>
      <c r="I353" s="1463">
        <f>IF(AND(H353&gt;0),  H353*30.974," ")</f>
        <v>13.009079999999999</v>
      </c>
      <c r="J353" s="2278">
        <v>1.46</v>
      </c>
      <c r="K353" s="1463"/>
      <c r="L353" s="1464"/>
      <c r="M353" s="1463"/>
      <c r="N353" s="1464"/>
      <c r="O353" s="1463"/>
      <c r="P353" s="1464"/>
      <c r="Q353" s="1521"/>
      <c r="R353" s="1464"/>
      <c r="S353" s="1464"/>
      <c r="T353" s="1465"/>
    </row>
    <row r="354" spans="1:20" s="1047" customFormat="1">
      <c r="A354" s="2274">
        <v>33</v>
      </c>
      <c r="B354" s="2275" t="s">
        <v>1809</v>
      </c>
      <c r="C354" s="2275" t="s">
        <v>1813</v>
      </c>
      <c r="D354" s="2274">
        <v>3</v>
      </c>
      <c r="E354" s="2276">
        <v>44427</v>
      </c>
      <c r="F354" s="2275"/>
      <c r="G354" s="2275"/>
      <c r="H354" s="2277">
        <v>0.45</v>
      </c>
      <c r="I354" s="1463">
        <f t="shared" ref="I354:I356" si="52">IF(AND(H354&gt;0),  H354*30.974," ")</f>
        <v>13.9383</v>
      </c>
      <c r="J354" s="2278">
        <v>1.49</v>
      </c>
      <c r="K354" s="1463"/>
      <c r="L354" s="1464"/>
      <c r="M354" s="1463"/>
      <c r="N354" s="1464"/>
      <c r="O354" s="1463"/>
      <c r="P354" s="1464"/>
      <c r="Q354" s="1521"/>
      <c r="R354" s="1464"/>
      <c r="S354" s="1464"/>
      <c r="T354" s="1465"/>
    </row>
    <row r="355" spans="1:20" s="1047" customFormat="1">
      <c r="A355" s="2274">
        <v>33</v>
      </c>
      <c r="B355" s="2275" t="s">
        <v>1809</v>
      </c>
      <c r="C355" s="2275" t="s">
        <v>1813</v>
      </c>
      <c r="D355" s="2274">
        <v>9</v>
      </c>
      <c r="E355" s="2276">
        <v>44427</v>
      </c>
      <c r="F355" s="2275"/>
      <c r="G355" s="2275"/>
      <c r="H355" s="2277">
        <v>0.51</v>
      </c>
      <c r="I355" s="1463">
        <f t="shared" si="52"/>
        <v>15.79674</v>
      </c>
      <c r="J355" s="2278">
        <v>11.56</v>
      </c>
      <c r="K355" s="1463"/>
      <c r="L355" s="1464"/>
      <c r="M355" s="1463"/>
      <c r="N355" s="1464"/>
      <c r="O355" s="1463"/>
      <c r="P355" s="1464"/>
      <c r="Q355" s="1521"/>
      <c r="R355" s="1464"/>
      <c r="S355" s="1464"/>
      <c r="T355" s="1465"/>
    </row>
    <row r="356" spans="1:20" s="1629" customFormat="1">
      <c r="A356" s="2279">
        <v>33</v>
      </c>
      <c r="B356" s="2280" t="s">
        <v>1809</v>
      </c>
      <c r="C356" s="2280" t="s">
        <v>1813</v>
      </c>
      <c r="D356" s="2279">
        <v>20</v>
      </c>
      <c r="E356" s="2281">
        <v>44427</v>
      </c>
      <c r="F356" s="2280"/>
      <c r="G356" s="2280"/>
      <c r="H356" s="2282">
        <v>1.34</v>
      </c>
      <c r="I356" s="1466">
        <f t="shared" si="52"/>
        <v>41.505160000000004</v>
      </c>
      <c r="J356" s="2283">
        <v>0.03</v>
      </c>
      <c r="K356" s="1466">
        <f>AVERAGE(G353:G356)</f>
        <v>3.6</v>
      </c>
      <c r="L356" s="1686">
        <f>10*(6-(LN(K356)/LN(2)))</f>
        <v>41.520030934450496</v>
      </c>
      <c r="M356" s="1466">
        <f>AVERAGE(I353:I356)</f>
        <v>21.06232</v>
      </c>
      <c r="N356" s="1686">
        <f t="shared" ref="N356" si="53">10*(6-(LN(48/M356)/LN(2)))</f>
        <v>48.116299511447608</v>
      </c>
      <c r="O356" s="1467">
        <f>AVERAGE(J353:J356)</f>
        <v>3.6350000000000002</v>
      </c>
      <c r="P356" s="1686">
        <f t="shared" ref="P356" si="54">10*(6-((2.04-0.68*LN(O356))/LN(2)))</f>
        <v>43.230317642050267</v>
      </c>
      <c r="Q356" s="1687">
        <f>AVERAGE(L356,N356,P356)</f>
        <v>44.288882695982785</v>
      </c>
      <c r="R356" s="1686"/>
      <c r="S356" s="1686"/>
      <c r="T356" s="1688"/>
    </row>
    <row r="357" spans="1:20" s="1047" customFormat="1">
      <c r="A357" s="483"/>
      <c r="B357"/>
      <c r="C357"/>
      <c r="D357" s="55"/>
      <c r="E357"/>
      <c r="F357"/>
      <c r="G357" s="594"/>
      <c r="H357" s="24"/>
      <c r="I357" s="594"/>
      <c r="J357" s="1111"/>
      <c r="K357"/>
      <c r="L357" s="594"/>
      <c r="M357" s="1463"/>
      <c r="N357" s="594"/>
      <c r="O357" s="1468"/>
      <c r="P357" s="594"/>
      <c r="Q357" s="1159"/>
      <c r="R357" s="1464"/>
      <c r="S357" s="1464"/>
      <c r="T357" s="1465"/>
    </row>
    <row r="358" spans="1:20" s="1047" customFormat="1" ht="28.8">
      <c r="A358" s="483"/>
      <c r="B358" s="1583" t="s">
        <v>20</v>
      </c>
      <c r="C358" s="1583" t="s">
        <v>701</v>
      </c>
      <c r="D358" s="1583" t="s">
        <v>805</v>
      </c>
      <c r="E358" s="1583" t="s">
        <v>786</v>
      </c>
      <c r="F358" s="1583" t="s">
        <v>806</v>
      </c>
      <c r="G358" s="1583" t="s">
        <v>807</v>
      </c>
      <c r="H358" s="1585" t="s">
        <v>809</v>
      </c>
      <c r="I358" s="1442" t="s">
        <v>810</v>
      </c>
      <c r="J358" s="1690" t="s">
        <v>808</v>
      </c>
      <c r="K358"/>
      <c r="L358" s="594"/>
      <c r="M358" s="1463"/>
      <c r="N358" s="594"/>
      <c r="O358" s="1468"/>
      <c r="P358" s="594"/>
      <c r="Q358" s="1159"/>
      <c r="R358" s="1464"/>
      <c r="S358" s="1464"/>
      <c r="T358" s="1465"/>
    </row>
    <row r="359" spans="1:20" s="1047" customFormat="1">
      <c r="A359" s="483"/>
      <c r="B359" s="27" t="s">
        <v>423</v>
      </c>
      <c r="C359" s="27" t="s">
        <v>1817</v>
      </c>
      <c r="D359" s="27">
        <v>0.5</v>
      </c>
      <c r="E359" s="47">
        <v>44797</v>
      </c>
      <c r="F359" s="27">
        <v>21</v>
      </c>
      <c r="G359" s="27">
        <v>4.875</v>
      </c>
      <c r="H359" s="24">
        <v>0.41602524096803267</v>
      </c>
      <c r="I359" s="1463">
        <f>IF(AND(H359&gt;0),  H359*30.974," ")</f>
        <v>12.885965813743844</v>
      </c>
      <c r="J359" s="1174">
        <v>1.0575973214285692</v>
      </c>
      <c r="K359"/>
      <c r="L359" s="594"/>
      <c r="M359" s="1463"/>
      <c r="N359" s="594"/>
      <c r="O359" s="1468"/>
      <c r="P359" s="594"/>
      <c r="Q359" s="1159"/>
      <c r="R359" s="1464"/>
      <c r="S359" s="1464"/>
      <c r="T359" s="1465"/>
    </row>
    <row r="360" spans="1:20" s="1047" customFormat="1">
      <c r="A360" s="483"/>
      <c r="B360" s="27" t="s">
        <v>423</v>
      </c>
      <c r="C360" s="27" t="s">
        <v>1817</v>
      </c>
      <c r="D360" s="27">
        <v>3</v>
      </c>
      <c r="E360" s="47">
        <v>44797</v>
      </c>
      <c r="F360"/>
      <c r="G360"/>
      <c r="H360" s="24">
        <v>0.44802718258095825</v>
      </c>
      <c r="I360" s="1463">
        <f t="shared" ref="I360:I361" si="55">IF(AND(H360&gt;0),  H360*30.974," ")</f>
        <v>13.877193953262601</v>
      </c>
      <c r="J360" s="1174">
        <v>2.8455116071428566</v>
      </c>
      <c r="K360"/>
      <c r="L360" s="594"/>
      <c r="M360" s="1463"/>
      <c r="N360" s="594"/>
      <c r="O360" s="1468"/>
      <c r="P360" s="594"/>
      <c r="Q360" s="1159"/>
      <c r="R360" s="1464"/>
      <c r="S360" s="1464"/>
      <c r="T360" s="1465"/>
    </row>
    <row r="361" spans="1:20" s="1047" customFormat="1">
      <c r="A361" s="483"/>
      <c r="B361" s="27" t="s">
        <v>423</v>
      </c>
      <c r="C361" s="27" t="s">
        <v>1817</v>
      </c>
      <c r="D361" s="27">
        <v>9</v>
      </c>
      <c r="E361" s="47">
        <v>44797</v>
      </c>
      <c r="F361"/>
      <c r="G361"/>
      <c r="H361" s="24">
        <v>0.51203106580680935</v>
      </c>
      <c r="I361" s="1463">
        <f t="shared" si="55"/>
        <v>15.859650232300114</v>
      </c>
      <c r="J361" s="1174">
        <v>6.2406544642857131</v>
      </c>
      <c r="K361"/>
      <c r="L361" s="594"/>
      <c r="M361" s="1463"/>
      <c r="N361" s="594"/>
      <c r="O361" s="1468"/>
      <c r="P361" s="594"/>
      <c r="Q361" s="1159"/>
      <c r="R361" s="1464"/>
      <c r="S361" s="1464"/>
      <c r="T361" s="1465"/>
    </row>
    <row r="362" spans="1:20" s="1629" customFormat="1">
      <c r="A362" s="1104"/>
      <c r="B362" s="534" t="s">
        <v>423</v>
      </c>
      <c r="C362" s="534" t="s">
        <v>1817</v>
      </c>
      <c r="D362" s="534">
        <v>20</v>
      </c>
      <c r="E362" s="1513">
        <v>44797</v>
      </c>
      <c r="F362" s="451"/>
      <c r="G362" s="451"/>
      <c r="H362" s="1200">
        <v>1.3355700254501499</v>
      </c>
      <c r="I362" s="1466">
        <f>IF(AND(H362&gt;0),  H362*30.974," ")</f>
        <v>41.367945968292943</v>
      </c>
      <c r="J362" s="1198">
        <v>6.0220830357142834</v>
      </c>
      <c r="K362" s="1466">
        <f>AVERAGE(G359:G362)</f>
        <v>4.875</v>
      </c>
      <c r="L362" s="1686">
        <f>10*(6-(LN(K362)/LN(2)))</f>
        <v>37.145977811377513</v>
      </c>
      <c r="M362" s="1466">
        <f>AVERAGE(I359:I362)</f>
        <v>20.997688991899878</v>
      </c>
      <c r="N362" s="1686">
        <f t="shared" ref="N362" si="56">10*(6-(LN(48/M362)/LN(2)))</f>
        <v>48.071961476102999</v>
      </c>
      <c r="O362" s="1467">
        <f>AVERAGE(J359:J362)</f>
        <v>4.0414616071428551</v>
      </c>
      <c r="P362" s="1686">
        <f t="shared" ref="P362" si="57">10*(6-((2.04-0.68*LN(O362))/LN(2)))</f>
        <v>44.270185734793763</v>
      </c>
      <c r="Q362" s="1687">
        <f>AVERAGE(L362,N362,P362)</f>
        <v>43.162708340758087</v>
      </c>
    </row>
    <row r="363" spans="1:20" s="1047" customFormat="1">
      <c r="A363" s="483"/>
      <c r="B363" t="s">
        <v>1809</v>
      </c>
      <c r="C363" t="s">
        <v>1818</v>
      </c>
      <c r="D363">
        <v>0.5</v>
      </c>
      <c r="E363" s="55">
        <v>45082</v>
      </c>
      <c r="F363">
        <v>19.5</v>
      </c>
      <c r="G363">
        <v>5.0999999999999996</v>
      </c>
      <c r="H363" s="27">
        <v>0.317</v>
      </c>
      <c r="I363" s="3153">
        <f t="shared" ref="I363" si="58">IF(AND(H363&gt;0),  H363*30.974," ")</f>
        <v>9.8187580000000008</v>
      </c>
      <c r="J363" s="27">
        <v>1.73</v>
      </c>
      <c r="K363"/>
      <c r="L363" s="594"/>
      <c r="M363" s="1463"/>
      <c r="N363" s="594"/>
      <c r="O363" s="1468"/>
      <c r="P363" s="594"/>
      <c r="Q363" s="1159"/>
      <c r="R363" s="1464"/>
      <c r="S363" s="1464"/>
      <c r="T363" s="1465"/>
    </row>
    <row r="364" spans="1:20" s="1047" customFormat="1">
      <c r="A364" s="483"/>
      <c r="B364" t="s">
        <v>1809</v>
      </c>
      <c r="C364" t="s">
        <v>1818</v>
      </c>
      <c r="D364">
        <v>1</v>
      </c>
      <c r="E364" s="55">
        <v>45082</v>
      </c>
      <c r="F364"/>
      <c r="G364"/>
      <c r="H364" s="27" t="s">
        <v>811</v>
      </c>
      <c r="I364" s="1106"/>
      <c r="J364" s="27" t="s">
        <v>811</v>
      </c>
      <c r="K364"/>
      <c r="L364" s="594"/>
      <c r="M364" s="1463"/>
      <c r="N364" s="594"/>
      <c r="O364" s="1468"/>
      <c r="P364" s="594"/>
      <c r="Q364" s="1159"/>
      <c r="R364" s="1464"/>
      <c r="S364" s="1464"/>
      <c r="T364" s="1465"/>
    </row>
    <row r="365" spans="1:20" s="1047" customFormat="1">
      <c r="A365" s="483"/>
      <c r="B365" t="s">
        <v>1809</v>
      </c>
      <c r="C365" t="s">
        <v>1818</v>
      </c>
      <c r="D365">
        <v>2</v>
      </c>
      <c r="E365" s="55">
        <v>45082</v>
      </c>
      <c r="F365"/>
      <c r="G365"/>
      <c r="H365" s="27" t="s">
        <v>811</v>
      </c>
      <c r="I365" s="1106"/>
      <c r="J365" s="27" t="s">
        <v>811</v>
      </c>
      <c r="K365"/>
      <c r="L365" s="594"/>
      <c r="M365" s="1463"/>
      <c r="N365" s="594"/>
      <c r="O365" s="1468"/>
      <c r="P365" s="594"/>
      <c r="Q365" s="1159"/>
      <c r="R365" s="1464"/>
      <c r="S365" s="1464"/>
      <c r="T365" s="1465"/>
    </row>
    <row r="366" spans="1:20" s="1047" customFormat="1">
      <c r="A366" s="483"/>
      <c r="B366" t="s">
        <v>1809</v>
      </c>
      <c r="C366" t="s">
        <v>1818</v>
      </c>
      <c r="D366">
        <v>3</v>
      </c>
      <c r="E366" s="55">
        <v>45082</v>
      </c>
      <c r="F366"/>
      <c r="G366"/>
      <c r="H366" s="27">
        <v>0.32900000000000001</v>
      </c>
      <c r="I366" s="3153">
        <f t="shared" ref="I366:I367" si="59">IF(AND(H366&gt;0),  H366*30.974," ")</f>
        <v>10.190446</v>
      </c>
      <c r="J366" s="27">
        <v>2.39</v>
      </c>
      <c r="K366"/>
      <c r="L366" s="594"/>
      <c r="M366" s="1463"/>
      <c r="N366" s="594"/>
      <c r="O366" s="1468"/>
      <c r="P366" s="594"/>
      <c r="Q366" s="1159"/>
      <c r="R366" s="1464"/>
      <c r="S366" s="1464"/>
      <c r="T366" s="1465"/>
    </row>
    <row r="367" spans="1:20" s="1047" customFormat="1">
      <c r="A367" s="483"/>
      <c r="B367" t="s">
        <v>1809</v>
      </c>
      <c r="C367" t="s">
        <v>1818</v>
      </c>
      <c r="D367">
        <v>3</v>
      </c>
      <c r="E367" s="55">
        <v>45082</v>
      </c>
      <c r="F367"/>
      <c r="G367"/>
      <c r="H367" s="27">
        <v>0.34</v>
      </c>
      <c r="I367" s="3153">
        <f t="shared" si="59"/>
        <v>10.531160000000002</v>
      </c>
      <c r="J367" s="27">
        <v>2.98</v>
      </c>
      <c r="K367"/>
      <c r="L367" s="594"/>
      <c r="M367" s="1463"/>
      <c r="N367" s="594"/>
      <c r="O367" s="1468"/>
      <c r="P367" s="594"/>
      <c r="Q367" s="1159"/>
      <c r="R367" s="1464"/>
      <c r="S367" s="1464"/>
      <c r="T367" s="1465"/>
    </row>
    <row r="368" spans="1:20" s="1047" customFormat="1">
      <c r="A368" s="483"/>
      <c r="B368" t="s">
        <v>1809</v>
      </c>
      <c r="C368" t="s">
        <v>1818</v>
      </c>
      <c r="D368">
        <v>4</v>
      </c>
      <c r="E368" s="55">
        <v>45082</v>
      </c>
      <c r="F368"/>
      <c r="G368"/>
      <c r="H368" s="27" t="s">
        <v>811</v>
      </c>
      <c r="I368" s="1106"/>
      <c r="J368" s="27" t="s">
        <v>811</v>
      </c>
      <c r="K368"/>
      <c r="L368" s="594"/>
      <c r="M368" s="1463"/>
      <c r="N368" s="594"/>
      <c r="O368" s="1468"/>
      <c r="P368" s="594"/>
      <c r="Q368" s="1159"/>
      <c r="R368" s="1464"/>
      <c r="S368" s="1464"/>
      <c r="T368" s="1465"/>
    </row>
    <row r="369" spans="1:20" s="1047" customFormat="1">
      <c r="A369" s="483"/>
      <c r="B369" t="s">
        <v>1809</v>
      </c>
      <c r="C369" t="s">
        <v>1818</v>
      </c>
      <c r="D369">
        <v>5</v>
      </c>
      <c r="E369" s="55">
        <v>45082</v>
      </c>
      <c r="F369"/>
      <c r="G369"/>
      <c r="H369" s="27" t="s">
        <v>811</v>
      </c>
      <c r="I369" s="1106"/>
      <c r="J369" s="27" t="s">
        <v>811</v>
      </c>
      <c r="K369"/>
      <c r="L369" s="594"/>
      <c r="M369" s="1463"/>
      <c r="N369" s="594"/>
      <c r="O369" s="1468"/>
      <c r="P369" s="594"/>
      <c r="Q369" s="1159"/>
      <c r="R369" s="1464"/>
      <c r="S369" s="1464"/>
      <c r="T369" s="1465"/>
    </row>
    <row r="370" spans="1:20" s="1047" customFormat="1">
      <c r="A370" s="483"/>
      <c r="B370" t="s">
        <v>1809</v>
      </c>
      <c r="C370" t="s">
        <v>1818</v>
      </c>
      <c r="D370">
        <v>6</v>
      </c>
      <c r="E370" s="55">
        <v>45082</v>
      </c>
      <c r="F370"/>
      <c r="G370"/>
      <c r="H370" s="27" t="s">
        <v>811</v>
      </c>
      <c r="I370" s="1106"/>
      <c r="J370" s="27" t="s">
        <v>811</v>
      </c>
      <c r="K370"/>
      <c r="L370" s="594"/>
      <c r="M370" s="1463"/>
      <c r="N370" s="594"/>
      <c r="O370" s="1468"/>
      <c r="P370" s="594"/>
      <c r="Q370" s="1159"/>
      <c r="R370" s="1464"/>
      <c r="S370" s="1464"/>
      <c r="T370" s="1465"/>
    </row>
    <row r="371" spans="1:20" s="1047" customFormat="1">
      <c r="A371" s="483"/>
      <c r="B371" t="s">
        <v>1809</v>
      </c>
      <c r="C371" t="s">
        <v>1818</v>
      </c>
      <c r="D371">
        <v>7</v>
      </c>
      <c r="E371" s="55">
        <v>45082</v>
      </c>
      <c r="F371"/>
      <c r="G371"/>
      <c r="H371" s="27" t="s">
        <v>811</v>
      </c>
      <c r="I371" s="1106"/>
      <c r="J371" s="27" t="s">
        <v>811</v>
      </c>
      <c r="K371"/>
      <c r="L371" s="594"/>
      <c r="M371" s="1463"/>
      <c r="N371" s="594"/>
      <c r="O371" s="1468"/>
      <c r="P371" s="594"/>
      <c r="Q371" s="1159"/>
      <c r="R371" s="1464"/>
      <c r="S371" s="1464"/>
      <c r="T371" s="1465"/>
    </row>
    <row r="372" spans="1:20" s="1047" customFormat="1">
      <c r="A372" s="483"/>
      <c r="B372" t="s">
        <v>1809</v>
      </c>
      <c r="C372" t="s">
        <v>1818</v>
      </c>
      <c r="D372">
        <v>8</v>
      </c>
      <c r="E372" s="55">
        <v>45082</v>
      </c>
      <c r="F372"/>
      <c r="G372"/>
      <c r="H372" s="27" t="s">
        <v>811</v>
      </c>
      <c r="I372" s="1106"/>
      <c r="J372" s="27" t="s">
        <v>811</v>
      </c>
      <c r="K372"/>
      <c r="L372" s="594"/>
      <c r="M372" s="1463"/>
      <c r="N372" s="594"/>
      <c r="O372" s="1468"/>
      <c r="P372" s="594"/>
      <c r="Q372" s="1159"/>
      <c r="R372" s="1464"/>
      <c r="S372" s="1464"/>
      <c r="T372" s="1465"/>
    </row>
    <row r="373" spans="1:20" s="1047" customFormat="1">
      <c r="A373" s="483"/>
      <c r="B373" t="s">
        <v>1809</v>
      </c>
      <c r="C373" t="s">
        <v>1818</v>
      </c>
      <c r="D373">
        <v>9</v>
      </c>
      <c r="E373" s="55">
        <v>45082</v>
      </c>
      <c r="F373"/>
      <c r="G373"/>
      <c r="H373" s="27">
        <v>0.34300000000000003</v>
      </c>
      <c r="I373" s="3153">
        <f t="shared" ref="I373" si="60">IF(AND(H373&gt;0),  H373*30.974," ")</f>
        <v>10.624082000000001</v>
      </c>
      <c r="J373" s="27">
        <v>1.66</v>
      </c>
      <c r="K373"/>
      <c r="L373" s="594"/>
      <c r="M373" s="1463"/>
      <c r="N373" s="594"/>
      <c r="O373" s="1468"/>
      <c r="P373" s="594"/>
      <c r="Q373" s="1159"/>
      <c r="R373" s="1464"/>
      <c r="S373" s="1464"/>
      <c r="T373" s="1465"/>
    </row>
    <row r="374" spans="1:20" s="1047" customFormat="1">
      <c r="A374" s="483"/>
      <c r="B374" t="s">
        <v>1809</v>
      </c>
      <c r="C374" t="s">
        <v>1818</v>
      </c>
      <c r="D374">
        <v>10</v>
      </c>
      <c r="E374" s="55">
        <v>45082</v>
      </c>
      <c r="F374"/>
      <c r="G374"/>
      <c r="H374" s="27" t="s">
        <v>811</v>
      </c>
      <c r="I374" s="1106"/>
      <c r="J374" s="27" t="s">
        <v>811</v>
      </c>
      <c r="K374"/>
      <c r="L374" s="594"/>
      <c r="M374" s="1463"/>
      <c r="N374" s="594"/>
      <c r="O374" s="1468"/>
      <c r="P374" s="594"/>
      <c r="Q374" s="1159"/>
      <c r="R374" s="1464"/>
      <c r="S374" s="1464"/>
      <c r="T374" s="1465"/>
    </row>
    <row r="375" spans="1:20" s="1047" customFormat="1">
      <c r="A375" s="483"/>
      <c r="B375" t="s">
        <v>1809</v>
      </c>
      <c r="C375" t="s">
        <v>1818</v>
      </c>
      <c r="D375">
        <v>11</v>
      </c>
      <c r="E375" s="55">
        <v>45082</v>
      </c>
      <c r="F375"/>
      <c r="G375"/>
      <c r="H375" s="27" t="s">
        <v>811</v>
      </c>
      <c r="I375" s="1106"/>
      <c r="J375" s="27" t="s">
        <v>811</v>
      </c>
      <c r="K375"/>
      <c r="L375" s="594"/>
      <c r="M375" s="1463"/>
      <c r="N375" s="594"/>
      <c r="O375" s="1468"/>
      <c r="P375" s="594"/>
      <c r="Q375" s="1159"/>
      <c r="R375" s="1464"/>
      <c r="S375" s="1464"/>
      <c r="T375" s="1465"/>
    </row>
    <row r="376" spans="1:20" s="1047" customFormat="1">
      <c r="A376" s="483"/>
      <c r="B376" t="s">
        <v>1809</v>
      </c>
      <c r="C376" t="s">
        <v>1818</v>
      </c>
      <c r="D376">
        <v>12</v>
      </c>
      <c r="E376" s="55">
        <v>45082</v>
      </c>
      <c r="F376"/>
      <c r="G376"/>
      <c r="H376" s="27" t="s">
        <v>811</v>
      </c>
      <c r="I376" s="1106"/>
      <c r="J376" s="27" t="s">
        <v>811</v>
      </c>
      <c r="K376"/>
      <c r="L376" s="594"/>
      <c r="M376" s="1463"/>
      <c r="N376" s="594"/>
      <c r="O376" s="1468"/>
      <c r="P376" s="594"/>
      <c r="Q376" s="1159"/>
      <c r="R376" s="1464"/>
      <c r="S376" s="1464"/>
      <c r="T376" s="1465"/>
    </row>
    <row r="377" spans="1:20" s="1047" customFormat="1">
      <c r="A377" s="483"/>
      <c r="B377" t="s">
        <v>1809</v>
      </c>
      <c r="C377" t="s">
        <v>1818</v>
      </c>
      <c r="D377">
        <v>13</v>
      </c>
      <c r="E377" s="55">
        <v>45082</v>
      </c>
      <c r="F377"/>
      <c r="G377"/>
      <c r="H377" s="27" t="s">
        <v>811</v>
      </c>
      <c r="I377" s="1106"/>
      <c r="J377" s="27" t="s">
        <v>811</v>
      </c>
      <c r="K377"/>
      <c r="L377" s="594"/>
      <c r="M377" s="1463"/>
      <c r="N377" s="594"/>
      <c r="O377" s="1468"/>
      <c r="P377" s="594"/>
      <c r="Q377" s="1159"/>
      <c r="R377" s="1464"/>
      <c r="S377" s="1464"/>
      <c r="T377" s="1465"/>
    </row>
    <row r="378" spans="1:20" s="1047" customFormat="1">
      <c r="A378" s="483"/>
      <c r="B378" t="s">
        <v>1809</v>
      </c>
      <c r="C378" t="s">
        <v>1818</v>
      </c>
      <c r="D378">
        <v>14</v>
      </c>
      <c r="E378" s="55">
        <v>45082</v>
      </c>
      <c r="F378"/>
      <c r="G378"/>
      <c r="H378" s="27" t="s">
        <v>811</v>
      </c>
      <c r="I378" s="1106"/>
      <c r="J378" s="27" t="s">
        <v>811</v>
      </c>
      <c r="K378"/>
      <c r="L378" s="594"/>
      <c r="M378" s="1463"/>
      <c r="N378" s="594"/>
      <c r="O378" s="1468"/>
      <c r="P378" s="594"/>
      <c r="Q378" s="1159"/>
      <c r="R378" s="1464"/>
      <c r="S378" s="1464"/>
      <c r="T378" s="1465"/>
    </row>
    <row r="379" spans="1:20" s="1047" customFormat="1">
      <c r="A379" s="483"/>
      <c r="B379" t="s">
        <v>1809</v>
      </c>
      <c r="C379" t="s">
        <v>1818</v>
      </c>
      <c r="D379">
        <v>15</v>
      </c>
      <c r="E379" s="55">
        <v>45082</v>
      </c>
      <c r="F379"/>
      <c r="G379"/>
      <c r="H379" s="27" t="s">
        <v>811</v>
      </c>
      <c r="I379" s="1106"/>
      <c r="J379" s="27" t="s">
        <v>811</v>
      </c>
      <c r="K379"/>
      <c r="L379" s="594"/>
      <c r="M379" s="1463"/>
      <c r="N379" s="594"/>
      <c r="O379" s="1468"/>
      <c r="P379" s="594"/>
      <c r="Q379" s="1159"/>
      <c r="R379" s="1464"/>
      <c r="S379" s="1464"/>
      <c r="T379" s="1465"/>
    </row>
    <row r="380" spans="1:20" s="1047" customFormat="1">
      <c r="A380" s="483"/>
      <c r="B380" t="s">
        <v>1809</v>
      </c>
      <c r="C380" t="s">
        <v>1818</v>
      </c>
      <c r="D380">
        <v>16</v>
      </c>
      <c r="E380" s="55">
        <v>45082</v>
      </c>
      <c r="F380"/>
      <c r="G380"/>
      <c r="H380" s="27" t="s">
        <v>811</v>
      </c>
      <c r="I380" s="1106"/>
      <c r="J380" s="27" t="s">
        <v>811</v>
      </c>
      <c r="K380"/>
      <c r="L380" s="594"/>
      <c r="M380" s="1463"/>
      <c r="N380" s="594"/>
      <c r="O380" s="1468"/>
      <c r="P380" s="594"/>
      <c r="Q380" s="1159"/>
      <c r="R380" s="1464"/>
      <c r="S380" s="1464"/>
      <c r="T380" s="1465"/>
    </row>
    <row r="381" spans="1:20" s="1047" customFormat="1">
      <c r="A381" s="483"/>
      <c r="B381" t="s">
        <v>1809</v>
      </c>
      <c r="C381" t="s">
        <v>1818</v>
      </c>
      <c r="D381">
        <v>17</v>
      </c>
      <c r="E381" s="55">
        <v>45082</v>
      </c>
      <c r="F381"/>
      <c r="G381"/>
      <c r="H381" s="27" t="s">
        <v>811</v>
      </c>
      <c r="I381" s="1106"/>
      <c r="J381" s="27" t="s">
        <v>811</v>
      </c>
      <c r="K381"/>
      <c r="L381" s="594"/>
      <c r="M381" s="1463"/>
      <c r="N381" s="594"/>
      <c r="O381" s="1468"/>
      <c r="P381" s="594"/>
      <c r="Q381" s="1159"/>
      <c r="R381" s="1464"/>
      <c r="S381" s="1464"/>
      <c r="T381" s="1465"/>
    </row>
    <row r="382" spans="1:20" s="1047" customFormat="1">
      <c r="A382" s="483"/>
      <c r="B382" t="s">
        <v>1809</v>
      </c>
      <c r="C382" t="s">
        <v>1818</v>
      </c>
      <c r="D382">
        <v>18</v>
      </c>
      <c r="E382" s="55">
        <v>45082</v>
      </c>
      <c r="F382"/>
      <c r="G382"/>
      <c r="H382" s="27" t="s">
        <v>811</v>
      </c>
      <c r="I382" s="1106"/>
      <c r="J382" s="27" t="s">
        <v>811</v>
      </c>
      <c r="K382"/>
      <c r="L382" s="594"/>
      <c r="M382" s="1463"/>
      <c r="N382" s="594"/>
      <c r="O382" s="1468"/>
      <c r="P382" s="594"/>
      <c r="Q382" s="1159"/>
      <c r="R382" s="1464"/>
      <c r="S382" s="1464"/>
      <c r="T382" s="1465"/>
    </row>
    <row r="383" spans="1:20" s="1047" customFormat="1">
      <c r="A383" s="483"/>
      <c r="B383" t="s">
        <v>1809</v>
      </c>
      <c r="C383" t="s">
        <v>1818</v>
      </c>
      <c r="D383">
        <v>18.5</v>
      </c>
      <c r="E383" s="55">
        <v>45082</v>
      </c>
      <c r="F383"/>
      <c r="G383"/>
      <c r="H383" s="27">
        <v>0.52800000000000002</v>
      </c>
      <c r="I383" s="3153">
        <f t="shared" ref="I383" si="61">IF(AND(H383&gt;0),  H383*30.974," ")</f>
        <v>16.354272000000002</v>
      </c>
      <c r="J383" s="27">
        <v>0.51</v>
      </c>
      <c r="K383"/>
      <c r="L383" s="594"/>
      <c r="M383" s="1463"/>
      <c r="N383" s="594"/>
      <c r="O383" s="1468"/>
      <c r="P383" s="594"/>
      <c r="Q383" s="1159"/>
      <c r="R383" s="1464"/>
      <c r="S383" s="1464"/>
      <c r="T383" s="1465"/>
    </row>
    <row r="384" spans="1:20" s="1047" customFormat="1">
      <c r="A384" s="483"/>
      <c r="B384" t="s">
        <v>1809</v>
      </c>
      <c r="C384" t="s">
        <v>1818</v>
      </c>
      <c r="D384">
        <v>19</v>
      </c>
      <c r="E384" s="55">
        <v>45082</v>
      </c>
      <c r="F384"/>
      <c r="G384"/>
      <c r="H384" s="27" t="s">
        <v>811</v>
      </c>
      <c r="I384" s="1106"/>
      <c r="J384" s="27" t="s">
        <v>811</v>
      </c>
      <c r="K384"/>
      <c r="L384" s="594"/>
      <c r="M384" s="1463"/>
      <c r="N384" s="594"/>
      <c r="O384" s="1468"/>
      <c r="P384" s="594"/>
      <c r="Q384" s="1159"/>
      <c r="R384" s="1464"/>
      <c r="S384" s="1464"/>
      <c r="T384" s="1465"/>
    </row>
    <row r="385" spans="1:20" s="1047" customFormat="1">
      <c r="A385" s="483"/>
      <c r="B385" t="s">
        <v>1809</v>
      </c>
      <c r="C385" t="s">
        <v>1818</v>
      </c>
      <c r="D385">
        <v>0.5</v>
      </c>
      <c r="E385" s="55">
        <v>45111</v>
      </c>
      <c r="F385">
        <v>19.399999999999999</v>
      </c>
      <c r="G385">
        <v>7.15</v>
      </c>
      <c r="H385" s="27">
        <v>0.53500000000000003</v>
      </c>
      <c r="I385" s="3153">
        <f t="shared" ref="I385" si="62">IF(AND(H385&gt;0),  H385*30.974," ")</f>
        <v>16.571090000000002</v>
      </c>
      <c r="J385" s="27">
        <v>1.79</v>
      </c>
      <c r="K385"/>
      <c r="L385" s="594"/>
      <c r="M385" s="1463"/>
      <c r="N385" s="594"/>
      <c r="O385" s="1468"/>
      <c r="P385" s="594"/>
      <c r="Q385" s="1159"/>
      <c r="R385" s="1464"/>
      <c r="S385" s="1464"/>
      <c r="T385" s="1465"/>
    </row>
    <row r="386" spans="1:20" s="1047" customFormat="1">
      <c r="A386" s="483"/>
      <c r="B386" t="s">
        <v>1809</v>
      </c>
      <c r="C386" t="s">
        <v>1818</v>
      </c>
      <c r="D386">
        <v>1</v>
      </c>
      <c r="E386" s="55">
        <v>45111</v>
      </c>
      <c r="F386"/>
      <c r="G386"/>
      <c r="H386" s="27" t="s">
        <v>811</v>
      </c>
      <c r="I386" s="1106"/>
      <c r="J386" s="27" t="s">
        <v>811</v>
      </c>
      <c r="K386"/>
      <c r="L386" s="594"/>
      <c r="M386" s="1463"/>
      <c r="N386" s="594"/>
      <c r="O386" s="1468"/>
      <c r="P386" s="594"/>
      <c r="Q386" s="1159"/>
      <c r="R386" s="1464"/>
      <c r="S386" s="1464"/>
      <c r="T386" s="1465"/>
    </row>
    <row r="387" spans="1:20" s="1047" customFormat="1">
      <c r="A387" s="483"/>
      <c r="B387" t="s">
        <v>1809</v>
      </c>
      <c r="C387" t="s">
        <v>1818</v>
      </c>
      <c r="D387">
        <v>2</v>
      </c>
      <c r="E387" s="55">
        <v>45111</v>
      </c>
      <c r="F387"/>
      <c r="G387"/>
      <c r="H387" s="27" t="s">
        <v>811</v>
      </c>
      <c r="I387" s="1106"/>
      <c r="J387" s="27" t="s">
        <v>811</v>
      </c>
      <c r="K387"/>
      <c r="L387" s="594"/>
      <c r="M387" s="1463"/>
      <c r="N387" s="594"/>
      <c r="O387" s="1468"/>
      <c r="P387" s="594"/>
      <c r="Q387" s="1159"/>
      <c r="R387" s="1464"/>
      <c r="S387" s="1464"/>
      <c r="T387" s="1465"/>
    </row>
    <row r="388" spans="1:20" s="1047" customFormat="1">
      <c r="A388" s="483"/>
      <c r="B388" t="s">
        <v>1809</v>
      </c>
      <c r="C388" t="s">
        <v>1818</v>
      </c>
      <c r="D388">
        <v>3</v>
      </c>
      <c r="E388" s="55">
        <v>45111</v>
      </c>
      <c r="F388"/>
      <c r="G388"/>
      <c r="H388" s="27">
        <v>0.90400000000000003</v>
      </c>
      <c r="I388" s="3153">
        <f t="shared" ref="I388" si="63">IF(AND(H388&gt;0),  H388*30.974," ")</f>
        <v>28.000496000000002</v>
      </c>
      <c r="J388" s="27">
        <v>1.46</v>
      </c>
      <c r="K388"/>
      <c r="L388" s="594"/>
      <c r="M388" s="1463"/>
      <c r="N388" s="594"/>
      <c r="O388" s="1468"/>
      <c r="P388" s="594"/>
      <c r="Q388" s="1159"/>
      <c r="R388" s="1464"/>
      <c r="S388" s="1464"/>
      <c r="T388" s="1465"/>
    </row>
    <row r="389" spans="1:20" s="1047" customFormat="1">
      <c r="A389" s="483"/>
      <c r="B389" t="s">
        <v>1809</v>
      </c>
      <c r="C389" t="s">
        <v>1818</v>
      </c>
      <c r="D389">
        <v>4</v>
      </c>
      <c r="E389" s="55">
        <v>45111</v>
      </c>
      <c r="F389"/>
      <c r="G389"/>
      <c r="H389" s="27" t="s">
        <v>811</v>
      </c>
      <c r="I389" s="1106"/>
      <c r="J389" s="27" t="s">
        <v>811</v>
      </c>
      <c r="K389"/>
      <c r="L389" s="594"/>
      <c r="M389" s="1463"/>
      <c r="N389" s="594"/>
      <c r="O389" s="1468"/>
      <c r="P389" s="594"/>
      <c r="Q389" s="1159"/>
      <c r="R389" s="1464"/>
      <c r="S389" s="1464"/>
      <c r="T389" s="1465"/>
    </row>
    <row r="390" spans="1:20" s="1047" customFormat="1">
      <c r="A390" s="483"/>
      <c r="B390" t="s">
        <v>1809</v>
      </c>
      <c r="C390" t="s">
        <v>1818</v>
      </c>
      <c r="D390">
        <v>5</v>
      </c>
      <c r="E390" s="55">
        <v>45111</v>
      </c>
      <c r="F390"/>
      <c r="G390"/>
      <c r="H390" s="27" t="s">
        <v>811</v>
      </c>
      <c r="I390" s="1106"/>
      <c r="J390" s="27" t="s">
        <v>811</v>
      </c>
      <c r="K390"/>
      <c r="L390" s="594"/>
      <c r="M390" s="1463"/>
      <c r="N390" s="594"/>
      <c r="O390" s="1468"/>
      <c r="P390" s="594"/>
      <c r="Q390" s="1159"/>
      <c r="R390" s="1464"/>
      <c r="S390" s="1464"/>
      <c r="T390" s="1465"/>
    </row>
    <row r="391" spans="1:20" s="1047" customFormat="1">
      <c r="A391" s="483"/>
      <c r="B391" t="s">
        <v>1809</v>
      </c>
      <c r="C391" t="s">
        <v>1818</v>
      </c>
      <c r="D391">
        <v>6</v>
      </c>
      <c r="E391" s="55">
        <v>45111</v>
      </c>
      <c r="F391"/>
      <c r="G391"/>
      <c r="H391" s="27" t="s">
        <v>811</v>
      </c>
      <c r="I391" s="1106"/>
      <c r="J391" s="27" t="s">
        <v>811</v>
      </c>
      <c r="K391"/>
      <c r="L391" s="594"/>
      <c r="M391" s="1463"/>
      <c r="N391" s="594"/>
      <c r="O391" s="1468"/>
      <c r="P391" s="594"/>
      <c r="Q391" s="1159"/>
      <c r="R391" s="1464"/>
      <c r="S391" s="1464"/>
      <c r="T391" s="1465"/>
    </row>
    <row r="392" spans="1:20" s="1047" customFormat="1">
      <c r="A392" s="483"/>
      <c r="B392" t="s">
        <v>1809</v>
      </c>
      <c r="C392" t="s">
        <v>1818</v>
      </c>
      <c r="D392">
        <v>7</v>
      </c>
      <c r="E392" s="55">
        <v>45111</v>
      </c>
      <c r="F392"/>
      <c r="G392"/>
      <c r="H392" s="27" t="s">
        <v>811</v>
      </c>
      <c r="I392" s="1106"/>
      <c r="J392" s="27" t="s">
        <v>811</v>
      </c>
      <c r="K392"/>
      <c r="L392" s="594"/>
      <c r="M392" s="1463"/>
      <c r="N392" s="594"/>
      <c r="O392" s="1468"/>
      <c r="P392" s="594"/>
      <c r="Q392" s="1159"/>
      <c r="R392" s="1464"/>
      <c r="S392" s="1464"/>
      <c r="T392" s="1465"/>
    </row>
    <row r="393" spans="1:20" s="1047" customFormat="1">
      <c r="A393" s="483"/>
      <c r="B393" t="s">
        <v>1809</v>
      </c>
      <c r="C393" t="s">
        <v>1818</v>
      </c>
      <c r="D393">
        <v>8</v>
      </c>
      <c r="E393" s="55">
        <v>45111</v>
      </c>
      <c r="F393"/>
      <c r="G393"/>
      <c r="H393" s="27" t="s">
        <v>811</v>
      </c>
      <c r="I393" s="1106"/>
      <c r="J393" s="27" t="s">
        <v>811</v>
      </c>
      <c r="K393"/>
      <c r="L393" s="594"/>
      <c r="M393" s="1463"/>
      <c r="N393" s="594"/>
      <c r="O393" s="1468"/>
      <c r="P393" s="594"/>
      <c r="Q393" s="1159"/>
      <c r="R393" s="1464"/>
      <c r="S393" s="1464"/>
      <c r="T393" s="1465"/>
    </row>
    <row r="394" spans="1:20" s="1047" customFormat="1">
      <c r="A394" s="483"/>
      <c r="B394" t="s">
        <v>1809</v>
      </c>
      <c r="C394" t="s">
        <v>1818</v>
      </c>
      <c r="D394">
        <v>9</v>
      </c>
      <c r="E394" s="55">
        <v>45111</v>
      </c>
      <c r="F394"/>
      <c r="G394"/>
      <c r="H394" s="27">
        <v>0.40100000000000002</v>
      </c>
      <c r="I394" s="3153">
        <f t="shared" ref="I394" si="64">IF(AND(H394&gt;0),  H394*30.974," ")</f>
        <v>12.420574</v>
      </c>
      <c r="J394" s="27">
        <v>1.74</v>
      </c>
      <c r="K394"/>
      <c r="L394" s="594"/>
      <c r="M394" s="1463"/>
      <c r="N394" s="594"/>
      <c r="O394" s="1468"/>
      <c r="P394" s="594"/>
      <c r="Q394" s="1159"/>
      <c r="R394" s="1464"/>
      <c r="S394" s="1464"/>
      <c r="T394" s="1465"/>
    </row>
    <row r="395" spans="1:20" s="1047" customFormat="1">
      <c r="A395" s="483"/>
      <c r="B395" t="s">
        <v>1809</v>
      </c>
      <c r="C395" t="s">
        <v>1818</v>
      </c>
      <c r="D395">
        <v>10</v>
      </c>
      <c r="E395" s="55">
        <v>45111</v>
      </c>
      <c r="F395"/>
      <c r="G395"/>
      <c r="H395" s="27" t="s">
        <v>811</v>
      </c>
      <c r="I395" s="1106"/>
      <c r="J395" s="27" t="s">
        <v>811</v>
      </c>
      <c r="K395"/>
      <c r="L395" s="594"/>
      <c r="M395" s="1463"/>
      <c r="N395" s="594"/>
      <c r="O395" s="1468"/>
      <c r="P395" s="594"/>
      <c r="Q395" s="1159"/>
      <c r="R395" s="1464"/>
      <c r="S395" s="1464"/>
      <c r="T395" s="1465"/>
    </row>
    <row r="396" spans="1:20" s="1047" customFormat="1">
      <c r="A396" s="483"/>
      <c r="B396" t="s">
        <v>1809</v>
      </c>
      <c r="C396" t="s">
        <v>1818</v>
      </c>
      <c r="D396">
        <v>11</v>
      </c>
      <c r="E396" s="55">
        <v>45111</v>
      </c>
      <c r="F396"/>
      <c r="G396"/>
      <c r="H396" s="27" t="s">
        <v>811</v>
      </c>
      <c r="I396" s="1106"/>
      <c r="J396" s="27" t="s">
        <v>811</v>
      </c>
      <c r="K396"/>
      <c r="L396" s="594"/>
      <c r="M396" s="1463"/>
      <c r="N396" s="594"/>
      <c r="O396" s="1468"/>
      <c r="P396" s="594"/>
      <c r="Q396" s="1159"/>
      <c r="R396" s="1464"/>
      <c r="S396" s="1464"/>
      <c r="T396" s="1465"/>
    </row>
    <row r="397" spans="1:20" s="1047" customFormat="1">
      <c r="A397" s="483"/>
      <c r="B397" t="s">
        <v>1809</v>
      </c>
      <c r="C397" t="s">
        <v>1818</v>
      </c>
      <c r="D397">
        <v>12</v>
      </c>
      <c r="E397" s="55">
        <v>45111</v>
      </c>
      <c r="F397"/>
      <c r="G397"/>
      <c r="H397" s="27" t="s">
        <v>811</v>
      </c>
      <c r="I397" s="1106"/>
      <c r="J397" s="27" t="s">
        <v>811</v>
      </c>
      <c r="K397"/>
      <c r="L397" s="594"/>
      <c r="M397" s="1463"/>
      <c r="N397" s="594"/>
      <c r="O397" s="1468"/>
      <c r="P397" s="594"/>
      <c r="Q397" s="1159"/>
      <c r="R397" s="1464"/>
      <c r="S397" s="1464"/>
      <c r="T397" s="1465"/>
    </row>
    <row r="398" spans="1:20" s="1047" customFormat="1">
      <c r="A398" s="483"/>
      <c r="B398" t="s">
        <v>1809</v>
      </c>
      <c r="C398" t="s">
        <v>1818</v>
      </c>
      <c r="D398">
        <v>13</v>
      </c>
      <c r="E398" s="55">
        <v>45111</v>
      </c>
      <c r="F398"/>
      <c r="G398"/>
      <c r="H398" s="27" t="s">
        <v>811</v>
      </c>
      <c r="I398" s="1106"/>
      <c r="J398" s="27" t="s">
        <v>811</v>
      </c>
      <c r="K398"/>
      <c r="L398" s="594"/>
      <c r="M398" s="1463"/>
      <c r="N398" s="594"/>
      <c r="O398" s="1468"/>
      <c r="P398" s="594"/>
      <c r="Q398" s="1159"/>
      <c r="R398" s="1464"/>
      <c r="S398" s="1464"/>
      <c r="T398" s="1465"/>
    </row>
    <row r="399" spans="1:20" s="1047" customFormat="1">
      <c r="A399" s="483"/>
      <c r="B399" t="s">
        <v>1809</v>
      </c>
      <c r="C399" t="s">
        <v>1818</v>
      </c>
      <c r="D399">
        <v>14</v>
      </c>
      <c r="E399" s="55">
        <v>45111</v>
      </c>
      <c r="F399"/>
      <c r="G399"/>
      <c r="H399" s="27" t="s">
        <v>811</v>
      </c>
      <c r="I399" s="1106"/>
      <c r="J399" s="27" t="s">
        <v>811</v>
      </c>
      <c r="K399"/>
      <c r="L399" s="594"/>
      <c r="M399" s="1463"/>
      <c r="N399" s="594"/>
      <c r="O399" s="1468"/>
      <c r="P399" s="594"/>
      <c r="Q399" s="1159"/>
      <c r="R399" s="1464"/>
      <c r="S399" s="1464"/>
      <c r="T399" s="1465"/>
    </row>
    <row r="400" spans="1:20" s="1047" customFormat="1">
      <c r="A400" s="483"/>
      <c r="B400" t="s">
        <v>1809</v>
      </c>
      <c r="C400" t="s">
        <v>1818</v>
      </c>
      <c r="D400">
        <v>15</v>
      </c>
      <c r="E400" s="55">
        <v>45111</v>
      </c>
      <c r="F400"/>
      <c r="G400"/>
      <c r="H400" s="27" t="s">
        <v>811</v>
      </c>
      <c r="I400" s="1106"/>
      <c r="J400" s="27" t="s">
        <v>811</v>
      </c>
      <c r="K400"/>
      <c r="L400" s="594"/>
      <c r="M400" s="1463"/>
      <c r="N400" s="594"/>
      <c r="O400" s="1468"/>
      <c r="P400" s="594"/>
      <c r="Q400" s="1159"/>
      <c r="R400" s="1464"/>
      <c r="S400" s="1464"/>
      <c r="T400" s="1465"/>
    </row>
    <row r="401" spans="1:20" s="1047" customFormat="1">
      <c r="A401" s="483"/>
      <c r="B401" t="s">
        <v>1809</v>
      </c>
      <c r="C401" t="s">
        <v>1818</v>
      </c>
      <c r="D401">
        <v>16</v>
      </c>
      <c r="E401" s="55">
        <v>45111</v>
      </c>
      <c r="F401"/>
      <c r="G401"/>
      <c r="H401" s="27" t="s">
        <v>811</v>
      </c>
      <c r="I401" s="1106"/>
      <c r="J401" s="27" t="s">
        <v>811</v>
      </c>
      <c r="K401"/>
      <c r="L401" s="594"/>
      <c r="M401" s="1463"/>
      <c r="N401" s="594"/>
      <c r="O401" s="1468"/>
      <c r="P401" s="594"/>
      <c r="Q401" s="1159"/>
      <c r="R401" s="1464"/>
      <c r="S401" s="1464"/>
      <c r="T401" s="1465"/>
    </row>
    <row r="402" spans="1:20" s="1047" customFormat="1">
      <c r="A402" s="483"/>
      <c r="B402" t="s">
        <v>1809</v>
      </c>
      <c r="C402" t="s">
        <v>1818</v>
      </c>
      <c r="D402">
        <v>17</v>
      </c>
      <c r="E402" s="55">
        <v>45111</v>
      </c>
      <c r="F402"/>
      <c r="G402"/>
      <c r="H402" s="27" t="s">
        <v>811</v>
      </c>
      <c r="I402" s="1106"/>
      <c r="J402" s="27" t="s">
        <v>811</v>
      </c>
      <c r="K402"/>
      <c r="L402" s="594"/>
      <c r="M402" s="1463"/>
      <c r="N402" s="594"/>
      <c r="O402" s="1468"/>
      <c r="P402" s="594"/>
      <c r="Q402" s="1159"/>
      <c r="R402" s="1464"/>
      <c r="S402" s="1464"/>
      <c r="T402" s="1465"/>
    </row>
    <row r="403" spans="1:20" s="1047" customFormat="1">
      <c r="A403" s="483"/>
      <c r="B403" t="s">
        <v>1809</v>
      </c>
      <c r="C403" t="s">
        <v>1818</v>
      </c>
      <c r="D403">
        <v>18</v>
      </c>
      <c r="E403" s="55">
        <v>45111</v>
      </c>
      <c r="F403"/>
      <c r="G403"/>
      <c r="H403" s="27" t="s">
        <v>811</v>
      </c>
      <c r="I403" s="1106"/>
      <c r="J403" s="27" t="s">
        <v>811</v>
      </c>
      <c r="K403"/>
      <c r="L403" s="594"/>
      <c r="M403" s="1463"/>
      <c r="N403" s="594"/>
      <c r="O403" s="1468"/>
      <c r="P403" s="594"/>
      <c r="Q403" s="1159"/>
      <c r="R403" s="1464"/>
      <c r="S403" s="1464"/>
      <c r="T403" s="1465"/>
    </row>
    <row r="404" spans="1:20" s="1047" customFormat="1">
      <c r="A404" s="483"/>
      <c r="B404" t="s">
        <v>1809</v>
      </c>
      <c r="C404" t="s">
        <v>1818</v>
      </c>
      <c r="D404">
        <v>18.399999999999999</v>
      </c>
      <c r="E404" s="55">
        <v>45111</v>
      </c>
      <c r="F404"/>
      <c r="G404"/>
      <c r="H404" s="27">
        <v>0.41299999999999998</v>
      </c>
      <c r="I404" s="3153">
        <f t="shared" ref="I404" si="65">IF(AND(H404&gt;0),  H404*30.974," ")</f>
        <v>12.792261999999999</v>
      </c>
      <c r="J404" s="27">
        <v>0.55000000000000004</v>
      </c>
      <c r="K404"/>
      <c r="L404" s="594"/>
      <c r="M404" s="1463"/>
      <c r="N404" s="594"/>
      <c r="O404" s="1468"/>
      <c r="P404" s="594"/>
      <c r="Q404" s="1159"/>
      <c r="R404" s="1464"/>
      <c r="S404" s="1464"/>
      <c r="T404" s="1465"/>
    </row>
    <row r="405" spans="1:20" s="1047" customFormat="1">
      <c r="A405" s="483"/>
      <c r="B405" t="s">
        <v>1809</v>
      </c>
      <c r="C405" t="s">
        <v>1818</v>
      </c>
      <c r="D405">
        <v>18.899999999999999</v>
      </c>
      <c r="E405" s="55">
        <v>45111</v>
      </c>
      <c r="F405"/>
      <c r="G405"/>
      <c r="H405" s="27" t="s">
        <v>811</v>
      </c>
      <c r="I405" s="1106"/>
      <c r="J405" s="27" t="s">
        <v>811</v>
      </c>
      <c r="K405"/>
      <c r="L405" s="594"/>
      <c r="M405" s="1463"/>
      <c r="N405" s="594"/>
      <c r="O405" s="1468"/>
      <c r="P405" s="594"/>
      <c r="Q405" s="1159"/>
      <c r="R405" s="1464"/>
      <c r="S405" s="1464"/>
      <c r="T405" s="1465"/>
    </row>
    <row r="406" spans="1:20" s="1047" customFormat="1">
      <c r="A406" s="483"/>
      <c r="B406" t="s">
        <v>1809</v>
      </c>
      <c r="C406" t="s">
        <v>1818</v>
      </c>
      <c r="D406">
        <v>0.5</v>
      </c>
      <c r="E406" s="55">
        <v>45140</v>
      </c>
      <c r="F406">
        <v>18.899999999999999</v>
      </c>
      <c r="G406">
        <v>4.0999999999999996</v>
      </c>
      <c r="H406" s="27">
        <v>0.41499999999999998</v>
      </c>
      <c r="I406" s="3153">
        <f t="shared" ref="I406" si="66">IF(AND(H406&gt;0),  H406*30.974," ")</f>
        <v>12.85421</v>
      </c>
      <c r="J406" s="27">
        <v>3.18</v>
      </c>
      <c r="K406"/>
      <c r="L406" s="594"/>
      <c r="M406" s="1463"/>
      <c r="N406" s="594"/>
      <c r="O406" s="1468"/>
      <c r="P406" s="594"/>
      <c r="Q406" s="1159"/>
      <c r="R406" s="1464"/>
      <c r="S406" s="1464"/>
      <c r="T406" s="1465"/>
    </row>
    <row r="407" spans="1:20" s="1047" customFormat="1">
      <c r="A407" s="483"/>
      <c r="B407" t="s">
        <v>1809</v>
      </c>
      <c r="C407" t="s">
        <v>1818</v>
      </c>
      <c r="D407">
        <v>1</v>
      </c>
      <c r="E407" s="55">
        <v>45140</v>
      </c>
      <c r="F407"/>
      <c r="G407"/>
      <c r="H407" s="27" t="s">
        <v>811</v>
      </c>
      <c r="I407" s="1106"/>
      <c r="J407" s="27" t="s">
        <v>811</v>
      </c>
      <c r="K407"/>
      <c r="L407" s="594"/>
      <c r="M407" s="1463"/>
      <c r="N407" s="594"/>
      <c r="O407" s="1468"/>
      <c r="P407" s="594"/>
      <c r="Q407" s="1159"/>
      <c r="R407" s="1464"/>
      <c r="S407" s="1464"/>
      <c r="T407" s="1465"/>
    </row>
    <row r="408" spans="1:20" s="1047" customFormat="1">
      <c r="A408" s="483"/>
      <c r="B408" t="s">
        <v>1809</v>
      </c>
      <c r="C408" t="s">
        <v>1818</v>
      </c>
      <c r="D408">
        <v>2</v>
      </c>
      <c r="E408" s="55">
        <v>45140</v>
      </c>
      <c r="F408"/>
      <c r="G408"/>
      <c r="H408" s="27" t="s">
        <v>811</v>
      </c>
      <c r="I408" s="1106"/>
      <c r="J408" s="27" t="s">
        <v>811</v>
      </c>
      <c r="K408"/>
      <c r="L408" s="594"/>
      <c r="M408" s="1463"/>
      <c r="N408" s="594"/>
      <c r="O408" s="1468"/>
      <c r="P408" s="594"/>
      <c r="Q408" s="1159"/>
      <c r="R408" s="1464"/>
      <c r="S408" s="1464"/>
      <c r="T408" s="1465"/>
    </row>
    <row r="409" spans="1:20" s="1047" customFormat="1">
      <c r="A409" s="483"/>
      <c r="B409" t="s">
        <v>1809</v>
      </c>
      <c r="C409" t="s">
        <v>1818</v>
      </c>
      <c r="D409">
        <v>3</v>
      </c>
      <c r="E409" s="55">
        <v>45140</v>
      </c>
      <c r="F409"/>
      <c r="G409"/>
      <c r="H409" s="27">
        <v>0.38500000000000001</v>
      </c>
      <c r="I409" s="3153">
        <f t="shared" ref="I409:I410" si="67">IF(AND(H409&gt;0),  H409*30.974," ")</f>
        <v>11.924990000000001</v>
      </c>
      <c r="J409" s="27">
        <v>3.53</v>
      </c>
      <c r="K409"/>
      <c r="L409" s="594"/>
      <c r="M409" s="1463"/>
      <c r="N409" s="594"/>
      <c r="O409" s="1468"/>
      <c r="P409" s="594"/>
      <c r="Q409" s="1159"/>
      <c r="R409" s="1464"/>
      <c r="S409" s="1464"/>
      <c r="T409" s="1465"/>
    </row>
    <row r="410" spans="1:20" s="1047" customFormat="1">
      <c r="A410" s="483"/>
      <c r="B410" t="s">
        <v>1809</v>
      </c>
      <c r="C410" t="s">
        <v>1818</v>
      </c>
      <c r="D410">
        <v>3</v>
      </c>
      <c r="E410" s="55">
        <v>45140</v>
      </c>
      <c r="F410"/>
      <c r="G410"/>
      <c r="H410" s="27">
        <v>0.35499999999999998</v>
      </c>
      <c r="I410" s="3153">
        <f t="shared" si="67"/>
        <v>10.99577</v>
      </c>
      <c r="J410" s="27">
        <v>3.1</v>
      </c>
      <c r="K410"/>
      <c r="L410" s="594"/>
      <c r="M410" s="1463"/>
      <c r="N410" s="594"/>
      <c r="O410" s="1468"/>
      <c r="P410" s="594"/>
      <c r="Q410" s="1159"/>
      <c r="R410" s="1464"/>
      <c r="S410" s="1464"/>
      <c r="T410" s="1465"/>
    </row>
    <row r="411" spans="1:20" s="1047" customFormat="1">
      <c r="A411" s="483"/>
      <c r="B411" t="s">
        <v>1809</v>
      </c>
      <c r="C411" t="s">
        <v>1818</v>
      </c>
      <c r="D411">
        <v>4</v>
      </c>
      <c r="E411" s="55">
        <v>45140</v>
      </c>
      <c r="F411"/>
      <c r="G411"/>
      <c r="H411" s="27" t="s">
        <v>811</v>
      </c>
      <c r="I411" s="1106"/>
      <c r="J411" s="27" t="s">
        <v>811</v>
      </c>
      <c r="K411"/>
      <c r="L411" s="594"/>
      <c r="M411" s="1463"/>
      <c r="N411" s="594"/>
      <c r="O411" s="1468"/>
      <c r="P411" s="594"/>
      <c r="Q411" s="1159"/>
      <c r="R411" s="1464"/>
      <c r="S411" s="1464"/>
      <c r="T411" s="1465"/>
    </row>
    <row r="412" spans="1:20" s="1047" customFormat="1">
      <c r="A412" s="483"/>
      <c r="B412" t="s">
        <v>1809</v>
      </c>
      <c r="C412" t="s">
        <v>1818</v>
      </c>
      <c r="D412">
        <v>5</v>
      </c>
      <c r="E412" s="55">
        <v>45140</v>
      </c>
      <c r="F412"/>
      <c r="G412"/>
      <c r="H412" s="27" t="s">
        <v>811</v>
      </c>
      <c r="I412" s="1106"/>
      <c r="J412" s="27" t="s">
        <v>811</v>
      </c>
      <c r="K412"/>
      <c r="L412" s="594"/>
      <c r="M412" s="1463"/>
      <c r="N412" s="594"/>
      <c r="O412" s="1468"/>
      <c r="P412" s="594"/>
      <c r="Q412" s="1159"/>
      <c r="R412" s="1464"/>
      <c r="S412" s="1464"/>
      <c r="T412" s="1465"/>
    </row>
    <row r="413" spans="1:20" s="1047" customFormat="1">
      <c r="A413" s="483"/>
      <c r="B413" t="s">
        <v>1809</v>
      </c>
      <c r="C413" t="s">
        <v>1818</v>
      </c>
      <c r="D413">
        <v>6</v>
      </c>
      <c r="E413" s="55">
        <v>45140</v>
      </c>
      <c r="F413"/>
      <c r="G413"/>
      <c r="H413" s="27" t="s">
        <v>811</v>
      </c>
      <c r="I413" s="1106"/>
      <c r="J413" s="27" t="s">
        <v>811</v>
      </c>
      <c r="K413"/>
      <c r="L413" s="594"/>
      <c r="M413" s="1463"/>
      <c r="N413" s="594"/>
      <c r="O413" s="1468"/>
      <c r="P413" s="594"/>
      <c r="Q413" s="1159"/>
      <c r="R413" s="1464"/>
      <c r="S413" s="1464"/>
      <c r="T413" s="1465"/>
    </row>
    <row r="414" spans="1:20" s="1047" customFormat="1">
      <c r="A414" s="483"/>
      <c r="B414" t="s">
        <v>1809</v>
      </c>
      <c r="C414" t="s">
        <v>1818</v>
      </c>
      <c r="D414">
        <v>7</v>
      </c>
      <c r="E414" s="55">
        <v>45140</v>
      </c>
      <c r="F414"/>
      <c r="G414"/>
      <c r="H414" s="27" t="s">
        <v>811</v>
      </c>
      <c r="I414" s="1106"/>
      <c r="J414" s="27" t="s">
        <v>811</v>
      </c>
      <c r="K414"/>
      <c r="L414" s="594"/>
      <c r="M414" s="1463"/>
      <c r="N414" s="594"/>
      <c r="O414" s="1468"/>
      <c r="P414" s="594"/>
      <c r="Q414" s="1159"/>
      <c r="R414" s="1464"/>
      <c r="S414" s="1464"/>
      <c r="T414" s="1465"/>
    </row>
    <row r="415" spans="1:20" s="1047" customFormat="1">
      <c r="A415" s="483"/>
      <c r="B415" t="s">
        <v>1809</v>
      </c>
      <c r="C415" t="s">
        <v>1818</v>
      </c>
      <c r="D415">
        <v>8</v>
      </c>
      <c r="E415" s="55">
        <v>45140</v>
      </c>
      <c r="F415"/>
      <c r="G415"/>
      <c r="H415" s="27" t="s">
        <v>811</v>
      </c>
      <c r="I415" s="1106"/>
      <c r="J415" s="27" t="s">
        <v>811</v>
      </c>
      <c r="K415"/>
      <c r="L415" s="594"/>
      <c r="M415" s="1463"/>
      <c r="N415" s="594"/>
      <c r="O415" s="1468"/>
      <c r="P415" s="594"/>
      <c r="Q415" s="1159"/>
      <c r="R415" s="1464"/>
      <c r="S415" s="1464"/>
      <c r="T415" s="1465"/>
    </row>
    <row r="416" spans="1:20" s="1047" customFormat="1">
      <c r="A416" s="483"/>
      <c r="B416" t="s">
        <v>1809</v>
      </c>
      <c r="C416" t="s">
        <v>1818</v>
      </c>
      <c r="D416">
        <v>9</v>
      </c>
      <c r="E416" s="55">
        <v>45140</v>
      </c>
      <c r="F416"/>
      <c r="G416"/>
      <c r="H416" s="27">
        <v>0.82399999999999995</v>
      </c>
      <c r="I416" s="3153">
        <f t="shared" ref="I416" si="68">IF(AND(H416&gt;0),  H416*30.974," ")</f>
        <v>25.522575999999997</v>
      </c>
      <c r="J416" s="27">
        <v>13.87</v>
      </c>
      <c r="K416"/>
      <c r="L416" s="594"/>
      <c r="M416" s="1463"/>
      <c r="N416" s="594"/>
      <c r="O416" s="1468"/>
      <c r="P416" s="594"/>
      <c r="Q416" s="1159"/>
      <c r="R416" s="1464"/>
      <c r="S416" s="1464"/>
      <c r="T416" s="1465"/>
    </row>
    <row r="417" spans="1:20" s="1047" customFormat="1">
      <c r="A417" s="483"/>
      <c r="B417" t="s">
        <v>1809</v>
      </c>
      <c r="C417" t="s">
        <v>1818</v>
      </c>
      <c r="D417">
        <v>10</v>
      </c>
      <c r="E417" s="55">
        <v>45140</v>
      </c>
      <c r="F417"/>
      <c r="G417"/>
      <c r="H417" s="27" t="s">
        <v>811</v>
      </c>
      <c r="I417" s="1106"/>
      <c r="J417" s="27" t="s">
        <v>811</v>
      </c>
      <c r="K417"/>
      <c r="L417" s="594"/>
      <c r="M417" s="1463"/>
      <c r="N417" s="594"/>
      <c r="O417" s="1468"/>
      <c r="P417" s="594"/>
      <c r="Q417" s="1159"/>
      <c r="R417" s="1464"/>
      <c r="S417" s="1464"/>
      <c r="T417" s="1465"/>
    </row>
    <row r="418" spans="1:20" s="1047" customFormat="1">
      <c r="A418" s="483"/>
      <c r="B418" t="s">
        <v>1809</v>
      </c>
      <c r="C418" t="s">
        <v>1818</v>
      </c>
      <c r="D418">
        <v>11</v>
      </c>
      <c r="E418" s="55">
        <v>45140</v>
      </c>
      <c r="F418"/>
      <c r="G418"/>
      <c r="H418" s="27" t="s">
        <v>811</v>
      </c>
      <c r="I418" s="1106"/>
      <c r="J418" s="27" t="s">
        <v>811</v>
      </c>
      <c r="K418"/>
      <c r="L418" s="594"/>
      <c r="M418" s="1463"/>
      <c r="N418" s="594"/>
      <c r="O418" s="1468"/>
      <c r="P418" s="594"/>
      <c r="Q418" s="1159"/>
      <c r="R418" s="1464"/>
      <c r="S418" s="1464"/>
      <c r="T418" s="1465"/>
    </row>
    <row r="419" spans="1:20" s="1047" customFormat="1">
      <c r="A419" s="483"/>
      <c r="B419" t="s">
        <v>1809</v>
      </c>
      <c r="C419" t="s">
        <v>1818</v>
      </c>
      <c r="D419">
        <v>12</v>
      </c>
      <c r="E419" s="55">
        <v>45140</v>
      </c>
      <c r="F419"/>
      <c r="G419"/>
      <c r="H419" s="27" t="s">
        <v>811</v>
      </c>
      <c r="I419" s="1106"/>
      <c r="J419" s="27" t="s">
        <v>811</v>
      </c>
      <c r="K419"/>
      <c r="L419" s="594"/>
      <c r="M419" s="1463"/>
      <c r="N419" s="594"/>
      <c r="O419" s="1468"/>
      <c r="P419" s="594"/>
      <c r="Q419" s="1159"/>
      <c r="R419" s="1464"/>
      <c r="S419" s="1464"/>
      <c r="T419" s="1465"/>
    </row>
    <row r="420" spans="1:20" s="1047" customFormat="1">
      <c r="A420" s="483"/>
      <c r="B420" t="s">
        <v>1809</v>
      </c>
      <c r="C420" t="s">
        <v>1818</v>
      </c>
      <c r="D420">
        <v>13</v>
      </c>
      <c r="E420" s="55">
        <v>45140</v>
      </c>
      <c r="F420"/>
      <c r="G420"/>
      <c r="H420" s="27" t="s">
        <v>811</v>
      </c>
      <c r="I420" s="1106"/>
      <c r="J420" s="27" t="s">
        <v>811</v>
      </c>
      <c r="K420"/>
      <c r="L420" s="594"/>
      <c r="M420" s="1463"/>
      <c r="N420" s="594"/>
      <c r="O420" s="1468"/>
      <c r="P420" s="594"/>
      <c r="Q420" s="1159"/>
      <c r="R420" s="1464"/>
      <c r="S420" s="1464"/>
      <c r="T420" s="1465"/>
    </row>
    <row r="421" spans="1:20" s="1047" customFormat="1">
      <c r="A421" s="483"/>
      <c r="B421" t="s">
        <v>1809</v>
      </c>
      <c r="C421" t="s">
        <v>1818</v>
      </c>
      <c r="D421">
        <v>14</v>
      </c>
      <c r="E421" s="55">
        <v>45140</v>
      </c>
      <c r="F421"/>
      <c r="G421"/>
      <c r="H421" s="27" t="s">
        <v>811</v>
      </c>
      <c r="I421" s="1106"/>
      <c r="J421" s="27" t="s">
        <v>811</v>
      </c>
      <c r="K421"/>
      <c r="L421" s="594"/>
      <c r="M421" s="1463"/>
      <c r="N421" s="594"/>
      <c r="O421" s="1468"/>
      <c r="P421" s="594"/>
      <c r="Q421" s="1159"/>
      <c r="R421" s="1464"/>
      <c r="S421" s="1464"/>
      <c r="T421" s="1465"/>
    </row>
    <row r="422" spans="1:20" s="1047" customFormat="1">
      <c r="A422" s="483"/>
      <c r="B422" t="s">
        <v>1809</v>
      </c>
      <c r="C422" t="s">
        <v>1818</v>
      </c>
      <c r="D422">
        <v>15</v>
      </c>
      <c r="E422" s="55">
        <v>45140</v>
      </c>
      <c r="F422"/>
      <c r="G422"/>
      <c r="H422" s="27" t="s">
        <v>811</v>
      </c>
      <c r="I422" s="1106"/>
      <c r="J422" s="27" t="s">
        <v>811</v>
      </c>
      <c r="K422"/>
      <c r="L422" s="594"/>
      <c r="M422" s="1463"/>
      <c r="N422" s="594"/>
      <c r="O422" s="1468"/>
      <c r="P422" s="594"/>
      <c r="Q422" s="1159"/>
      <c r="R422" s="1464"/>
      <c r="S422" s="1464"/>
      <c r="T422" s="1465"/>
    </row>
    <row r="423" spans="1:20" s="1047" customFormat="1">
      <c r="A423" s="483"/>
      <c r="B423" t="s">
        <v>1809</v>
      </c>
      <c r="C423" t="s">
        <v>1818</v>
      </c>
      <c r="D423">
        <v>16</v>
      </c>
      <c r="E423" s="55">
        <v>45140</v>
      </c>
      <c r="F423"/>
      <c r="G423"/>
      <c r="H423" s="27" t="s">
        <v>811</v>
      </c>
      <c r="I423" s="1106"/>
      <c r="J423" s="27" t="s">
        <v>811</v>
      </c>
      <c r="K423"/>
      <c r="L423" s="594"/>
      <c r="M423" s="1463"/>
      <c r="N423" s="594"/>
      <c r="O423" s="1468"/>
      <c r="P423" s="594"/>
      <c r="Q423" s="1159"/>
      <c r="R423" s="1464"/>
      <c r="S423" s="1464"/>
      <c r="T423" s="1465"/>
    </row>
    <row r="424" spans="1:20" s="1047" customFormat="1">
      <c r="A424" s="483"/>
      <c r="B424" t="s">
        <v>1809</v>
      </c>
      <c r="C424" t="s">
        <v>1818</v>
      </c>
      <c r="D424">
        <v>17</v>
      </c>
      <c r="E424" s="55">
        <v>45140</v>
      </c>
      <c r="F424"/>
      <c r="G424"/>
      <c r="H424" s="27" t="s">
        <v>811</v>
      </c>
      <c r="I424" s="1106"/>
      <c r="J424" s="27" t="s">
        <v>811</v>
      </c>
      <c r="K424"/>
      <c r="L424" s="594"/>
      <c r="M424" s="1463"/>
      <c r="N424" s="594"/>
      <c r="O424" s="1468"/>
      <c r="P424" s="594"/>
      <c r="Q424" s="1159"/>
      <c r="R424" s="1464"/>
      <c r="S424" s="1464"/>
      <c r="T424" s="1465"/>
    </row>
    <row r="425" spans="1:20" s="1047" customFormat="1">
      <c r="A425" s="483"/>
      <c r="B425" t="s">
        <v>1809</v>
      </c>
      <c r="C425" t="s">
        <v>1818</v>
      </c>
      <c r="D425">
        <v>17.899999999999999</v>
      </c>
      <c r="E425" s="55">
        <v>45140</v>
      </c>
      <c r="F425"/>
      <c r="G425"/>
      <c r="H425" s="27">
        <v>0.69499999999999995</v>
      </c>
      <c r="I425" s="3153">
        <f t="shared" ref="I425" si="69">IF(AND(H425&gt;0),  H425*30.974," ")</f>
        <v>21.52693</v>
      </c>
      <c r="J425" s="27">
        <v>0.15</v>
      </c>
      <c r="K425"/>
      <c r="L425" s="594"/>
      <c r="M425" s="1463"/>
      <c r="N425" s="594"/>
      <c r="O425" s="1468"/>
      <c r="P425" s="594"/>
      <c r="Q425" s="1159"/>
      <c r="R425" s="1464"/>
      <c r="S425" s="1464"/>
      <c r="T425" s="1465"/>
    </row>
    <row r="426" spans="1:20" s="1047" customFormat="1">
      <c r="A426" s="483"/>
      <c r="B426" t="s">
        <v>1809</v>
      </c>
      <c r="C426" t="s">
        <v>1818</v>
      </c>
      <c r="D426">
        <v>18</v>
      </c>
      <c r="E426" s="55">
        <v>45140</v>
      </c>
      <c r="F426"/>
      <c r="G426"/>
      <c r="H426" s="27" t="s">
        <v>811</v>
      </c>
      <c r="I426" s="1106"/>
      <c r="J426" s="27" t="s">
        <v>811</v>
      </c>
      <c r="K426"/>
      <c r="L426" s="594"/>
      <c r="M426" s="1463"/>
      <c r="N426" s="594"/>
      <c r="O426" s="1468"/>
      <c r="P426" s="594"/>
      <c r="Q426" s="1159"/>
      <c r="R426" s="1464"/>
      <c r="S426" s="1464"/>
      <c r="T426" s="1465"/>
    </row>
    <row r="427" spans="1:20" s="1047" customFormat="1">
      <c r="A427" s="483"/>
      <c r="B427" t="s">
        <v>1809</v>
      </c>
      <c r="C427" t="s">
        <v>1818</v>
      </c>
      <c r="D427">
        <v>18.399999999999999</v>
      </c>
      <c r="E427" s="55">
        <v>45140</v>
      </c>
      <c r="F427"/>
      <c r="G427"/>
      <c r="H427" s="27" t="s">
        <v>811</v>
      </c>
      <c r="I427" s="1106"/>
      <c r="J427" s="27" t="s">
        <v>811</v>
      </c>
    </row>
    <row r="428" spans="1:20" s="1047" customFormat="1">
      <c r="A428" s="483"/>
      <c r="B428" t="s">
        <v>1809</v>
      </c>
      <c r="C428" t="s">
        <v>1818</v>
      </c>
      <c r="D428">
        <v>0.5</v>
      </c>
      <c r="E428" s="55">
        <v>45174</v>
      </c>
      <c r="F428">
        <v>19.5</v>
      </c>
      <c r="G428" t="s">
        <v>811</v>
      </c>
      <c r="H428" s="27">
        <v>0.218</v>
      </c>
      <c r="I428" s="3153">
        <f t="shared" ref="I428" si="70">IF(AND(H428&gt;0),  H428*30.974," ")</f>
        <v>6.752332</v>
      </c>
      <c r="J428" s="27">
        <v>3.68</v>
      </c>
      <c r="K428"/>
      <c r="L428" s="594"/>
      <c r="M428" s="1463"/>
      <c r="N428" s="594"/>
      <c r="O428" s="1468"/>
      <c r="P428" s="594"/>
      <c r="Q428" s="1159"/>
      <c r="R428" s="1464"/>
      <c r="S428" s="1464"/>
      <c r="T428" s="1465"/>
    </row>
    <row r="429" spans="1:20" s="1047" customFormat="1">
      <c r="A429" s="483"/>
      <c r="B429" t="s">
        <v>1809</v>
      </c>
      <c r="C429" t="s">
        <v>1818</v>
      </c>
      <c r="D429">
        <v>1</v>
      </c>
      <c r="E429" s="55">
        <v>45174</v>
      </c>
      <c r="F429"/>
      <c r="G429"/>
      <c r="H429" s="27" t="s">
        <v>811</v>
      </c>
      <c r="I429" s="1106"/>
      <c r="J429" s="27" t="s">
        <v>811</v>
      </c>
      <c r="K429"/>
      <c r="L429" s="594"/>
      <c r="M429" s="1463"/>
      <c r="N429" s="594"/>
      <c r="O429" s="1468"/>
      <c r="P429" s="594"/>
      <c r="Q429" s="1159"/>
      <c r="R429" s="1464"/>
      <c r="S429" s="1464"/>
      <c r="T429" s="1465"/>
    </row>
    <row r="430" spans="1:20" s="1047" customFormat="1">
      <c r="A430" s="483"/>
      <c r="B430" t="s">
        <v>1809</v>
      </c>
      <c r="C430" t="s">
        <v>1818</v>
      </c>
      <c r="D430">
        <v>2</v>
      </c>
      <c r="E430" s="55">
        <v>45174</v>
      </c>
      <c r="F430"/>
      <c r="G430"/>
      <c r="H430" s="27" t="s">
        <v>811</v>
      </c>
      <c r="I430" s="1106"/>
      <c r="J430" s="27" t="s">
        <v>811</v>
      </c>
      <c r="K430"/>
      <c r="L430" s="594"/>
      <c r="M430" s="1463"/>
      <c r="N430" s="594"/>
      <c r="O430" s="1468"/>
      <c r="P430" s="594"/>
      <c r="Q430" s="1159"/>
      <c r="R430" s="1464"/>
      <c r="S430" s="1464"/>
      <c r="T430" s="1465"/>
    </row>
    <row r="431" spans="1:20" s="1047" customFormat="1">
      <c r="A431" s="483"/>
      <c r="B431" t="s">
        <v>1809</v>
      </c>
      <c r="C431" t="s">
        <v>1818</v>
      </c>
      <c r="D431">
        <v>3</v>
      </c>
      <c r="E431" s="55">
        <v>45174</v>
      </c>
      <c r="F431"/>
      <c r="G431"/>
      <c r="H431" s="27">
        <v>0.23799999999999999</v>
      </c>
      <c r="I431" s="3153">
        <f t="shared" ref="I431" si="71">IF(AND(H431&gt;0),  H431*30.974," ")</f>
        <v>7.3718119999999994</v>
      </c>
      <c r="J431" s="27">
        <v>3.79</v>
      </c>
      <c r="K431"/>
      <c r="L431" s="594"/>
      <c r="M431" s="1463"/>
      <c r="N431" s="594"/>
      <c r="O431" s="1468"/>
      <c r="P431" s="594"/>
      <c r="Q431" s="1159"/>
      <c r="R431" s="1464"/>
      <c r="S431" s="1464"/>
      <c r="T431" s="1465"/>
    </row>
    <row r="432" spans="1:20" s="1047" customFormat="1">
      <c r="A432" s="483"/>
      <c r="B432" t="s">
        <v>1809</v>
      </c>
      <c r="C432" t="s">
        <v>1818</v>
      </c>
      <c r="D432">
        <v>4</v>
      </c>
      <c r="E432" s="55">
        <v>45174</v>
      </c>
      <c r="F432"/>
      <c r="G432"/>
      <c r="H432" s="27" t="s">
        <v>811</v>
      </c>
      <c r="I432" s="1106"/>
      <c r="J432" s="27" t="s">
        <v>811</v>
      </c>
      <c r="K432"/>
      <c r="L432" s="594"/>
      <c r="M432" s="1463"/>
      <c r="N432" s="594"/>
      <c r="O432" s="1468"/>
      <c r="P432" s="594"/>
      <c r="Q432" s="1159"/>
      <c r="R432" s="1464"/>
      <c r="S432" s="1464"/>
      <c r="T432" s="1465"/>
    </row>
    <row r="433" spans="1:20" s="1047" customFormat="1">
      <c r="A433" s="483"/>
      <c r="B433" t="s">
        <v>1809</v>
      </c>
      <c r="C433" t="s">
        <v>1818</v>
      </c>
      <c r="D433">
        <v>5</v>
      </c>
      <c r="E433" s="55">
        <v>45174</v>
      </c>
      <c r="F433"/>
      <c r="G433"/>
      <c r="H433" s="27" t="s">
        <v>811</v>
      </c>
      <c r="I433" s="1106"/>
      <c r="J433" s="27" t="s">
        <v>811</v>
      </c>
      <c r="K433"/>
      <c r="L433" s="594"/>
      <c r="M433" s="1463"/>
      <c r="N433" s="594"/>
      <c r="O433" s="1468"/>
      <c r="P433" s="594"/>
      <c r="Q433" s="1159"/>
      <c r="R433" s="1464"/>
      <c r="S433" s="1464"/>
      <c r="T433" s="1465"/>
    </row>
    <row r="434" spans="1:20" s="1047" customFormat="1">
      <c r="A434" s="483"/>
      <c r="B434" t="s">
        <v>1809</v>
      </c>
      <c r="C434" t="s">
        <v>1818</v>
      </c>
      <c r="D434">
        <v>6</v>
      </c>
      <c r="E434" s="55">
        <v>45174</v>
      </c>
      <c r="F434"/>
      <c r="G434"/>
      <c r="H434" s="27" t="s">
        <v>811</v>
      </c>
      <c r="I434" s="1106"/>
      <c r="J434" s="27" t="s">
        <v>811</v>
      </c>
      <c r="K434"/>
      <c r="L434" s="594"/>
      <c r="M434" s="1463"/>
      <c r="N434" s="594"/>
      <c r="O434" s="1468"/>
      <c r="P434" s="594"/>
      <c r="Q434" s="1159"/>
      <c r="R434" s="1464"/>
      <c r="S434" s="1464"/>
      <c r="T434" s="1465"/>
    </row>
    <row r="435" spans="1:20" s="1047" customFormat="1">
      <c r="A435" s="483"/>
      <c r="B435" t="s">
        <v>1809</v>
      </c>
      <c r="C435" t="s">
        <v>1818</v>
      </c>
      <c r="D435">
        <v>7</v>
      </c>
      <c r="E435" s="55">
        <v>45174</v>
      </c>
      <c r="F435"/>
      <c r="G435"/>
      <c r="H435" s="27" t="s">
        <v>811</v>
      </c>
      <c r="I435" s="1106"/>
      <c r="J435" s="27" t="s">
        <v>811</v>
      </c>
      <c r="K435"/>
      <c r="L435" s="594"/>
      <c r="M435" s="1463"/>
      <c r="N435" s="594"/>
      <c r="O435" s="1468"/>
      <c r="P435" s="594"/>
      <c r="Q435" s="1159"/>
      <c r="R435" s="1464"/>
      <c r="S435" s="1464"/>
      <c r="T435" s="1465"/>
    </row>
    <row r="436" spans="1:20" s="1047" customFormat="1">
      <c r="A436" s="483"/>
      <c r="B436" t="s">
        <v>1809</v>
      </c>
      <c r="C436" t="s">
        <v>1818</v>
      </c>
      <c r="D436">
        <v>8</v>
      </c>
      <c r="E436" s="55">
        <v>45174</v>
      </c>
      <c r="F436"/>
      <c r="G436"/>
      <c r="H436" s="27" t="s">
        <v>811</v>
      </c>
      <c r="I436" s="1106"/>
      <c r="J436" s="27" t="s">
        <v>811</v>
      </c>
      <c r="K436"/>
      <c r="L436" s="594"/>
      <c r="M436" s="1463"/>
      <c r="N436" s="594"/>
      <c r="O436" s="1468"/>
      <c r="P436" s="594"/>
      <c r="Q436" s="1159"/>
      <c r="R436" s="1464"/>
      <c r="S436" s="1464"/>
      <c r="T436" s="1465"/>
    </row>
    <row r="437" spans="1:20" s="1047" customFormat="1">
      <c r="A437" s="483"/>
      <c r="B437" t="s">
        <v>1809</v>
      </c>
      <c r="C437" t="s">
        <v>1818</v>
      </c>
      <c r="D437">
        <v>9</v>
      </c>
      <c r="E437" s="55">
        <v>45174</v>
      </c>
      <c r="F437"/>
      <c r="G437"/>
      <c r="H437" s="27">
        <v>0.24399999999999999</v>
      </c>
      <c r="I437" s="3153">
        <f t="shared" ref="I437" si="72">IF(AND(H437&gt;0),  H437*30.974," ")</f>
        <v>7.5576559999999997</v>
      </c>
      <c r="J437" s="27">
        <v>5.94</v>
      </c>
      <c r="K437"/>
      <c r="L437" s="594"/>
      <c r="M437" s="1463"/>
      <c r="N437" s="594"/>
      <c r="O437" s="1468"/>
      <c r="P437" s="594"/>
      <c r="Q437" s="1159"/>
      <c r="R437" s="1464"/>
      <c r="S437" s="1464"/>
      <c r="T437" s="1465"/>
    </row>
    <row r="438" spans="1:20" s="1047" customFormat="1">
      <c r="A438" s="483"/>
      <c r="B438" t="s">
        <v>1809</v>
      </c>
      <c r="C438" t="s">
        <v>1818</v>
      </c>
      <c r="D438">
        <v>10</v>
      </c>
      <c r="E438" s="55">
        <v>45174</v>
      </c>
      <c r="F438"/>
      <c r="G438"/>
      <c r="H438" s="27" t="s">
        <v>811</v>
      </c>
      <c r="I438" s="1106"/>
      <c r="J438" s="27" t="s">
        <v>811</v>
      </c>
      <c r="K438"/>
      <c r="L438" s="594"/>
      <c r="M438" s="1463"/>
      <c r="N438" s="594"/>
      <c r="O438" s="1468"/>
      <c r="P438" s="594"/>
      <c r="Q438" s="1159"/>
      <c r="R438" s="1464"/>
      <c r="S438" s="1464"/>
      <c r="T438" s="1465"/>
    </row>
    <row r="439" spans="1:20" s="1047" customFormat="1">
      <c r="A439" s="483"/>
      <c r="B439" t="s">
        <v>1809</v>
      </c>
      <c r="C439" t="s">
        <v>1818</v>
      </c>
      <c r="D439">
        <v>11</v>
      </c>
      <c r="E439" s="55">
        <v>45174</v>
      </c>
      <c r="F439"/>
      <c r="G439"/>
      <c r="H439" s="27" t="s">
        <v>811</v>
      </c>
      <c r="I439" s="1106"/>
      <c r="J439" s="27" t="s">
        <v>811</v>
      </c>
      <c r="K439"/>
      <c r="L439" s="594"/>
      <c r="M439" s="1463"/>
      <c r="N439" s="594"/>
      <c r="O439" s="1468"/>
      <c r="P439" s="594"/>
      <c r="Q439" s="1159"/>
      <c r="R439" s="1464"/>
      <c r="S439" s="1464"/>
      <c r="T439" s="1465"/>
    </row>
    <row r="440" spans="1:20" s="1047" customFormat="1">
      <c r="A440" s="483"/>
      <c r="B440" t="s">
        <v>1809</v>
      </c>
      <c r="C440" t="s">
        <v>1818</v>
      </c>
      <c r="D440">
        <v>12</v>
      </c>
      <c r="E440" s="55">
        <v>45174</v>
      </c>
      <c r="F440"/>
      <c r="G440"/>
      <c r="H440" s="27" t="s">
        <v>811</v>
      </c>
      <c r="I440" s="1106"/>
      <c r="J440" s="27" t="s">
        <v>811</v>
      </c>
      <c r="K440"/>
      <c r="L440" s="594"/>
      <c r="M440" s="1463"/>
      <c r="N440" s="594"/>
      <c r="O440" s="1468"/>
      <c r="P440" s="594"/>
      <c r="Q440" s="1159"/>
      <c r="R440" s="1464"/>
      <c r="S440" s="1464"/>
      <c r="T440" s="1465"/>
    </row>
    <row r="441" spans="1:20" s="1047" customFormat="1">
      <c r="A441" s="483"/>
      <c r="B441" t="s">
        <v>1809</v>
      </c>
      <c r="C441" t="s">
        <v>1818</v>
      </c>
      <c r="D441">
        <v>13</v>
      </c>
      <c r="E441" s="55">
        <v>45174</v>
      </c>
      <c r="F441"/>
      <c r="G441"/>
      <c r="H441" s="27" t="s">
        <v>811</v>
      </c>
      <c r="I441" s="1106"/>
      <c r="J441" s="27" t="s">
        <v>811</v>
      </c>
      <c r="K441"/>
      <c r="L441" s="594"/>
      <c r="M441" s="1463"/>
      <c r="N441" s="594"/>
      <c r="O441" s="1468"/>
      <c r="P441" s="594"/>
      <c r="Q441" s="1159"/>
      <c r="R441" s="1464"/>
      <c r="S441" s="1464"/>
      <c r="T441" s="1465"/>
    </row>
    <row r="442" spans="1:20" s="1047" customFormat="1">
      <c r="A442" s="483"/>
      <c r="B442" t="s">
        <v>1809</v>
      </c>
      <c r="C442" t="s">
        <v>1818</v>
      </c>
      <c r="D442">
        <v>14</v>
      </c>
      <c r="E442" s="55">
        <v>45174</v>
      </c>
      <c r="F442"/>
      <c r="G442"/>
      <c r="H442" s="27" t="s">
        <v>811</v>
      </c>
      <c r="I442" s="1106"/>
      <c r="J442" s="27" t="s">
        <v>811</v>
      </c>
      <c r="K442"/>
      <c r="L442" s="594"/>
      <c r="M442" s="1463"/>
      <c r="N442" s="594"/>
      <c r="O442" s="1468"/>
      <c r="P442" s="594"/>
      <c r="Q442" s="1159"/>
      <c r="R442" s="1464"/>
      <c r="S442" s="1464"/>
      <c r="T442" s="1465"/>
    </row>
    <row r="443" spans="1:20" s="1047" customFormat="1">
      <c r="A443" s="483"/>
      <c r="B443" t="s">
        <v>1809</v>
      </c>
      <c r="C443" t="s">
        <v>1818</v>
      </c>
      <c r="D443">
        <v>15</v>
      </c>
      <c r="E443" s="55">
        <v>45174</v>
      </c>
      <c r="F443"/>
      <c r="G443"/>
      <c r="H443" s="27" t="s">
        <v>811</v>
      </c>
      <c r="I443" s="1106"/>
      <c r="J443" s="27" t="s">
        <v>811</v>
      </c>
      <c r="K443"/>
      <c r="L443" s="594"/>
      <c r="M443" s="1463"/>
      <c r="N443" s="594"/>
      <c r="O443" s="1468"/>
      <c r="P443" s="594"/>
      <c r="Q443" s="1159"/>
      <c r="R443" s="1464"/>
      <c r="S443" s="1464"/>
      <c r="T443" s="1465"/>
    </row>
    <row r="444" spans="1:20" s="1047" customFormat="1">
      <c r="A444" s="483"/>
      <c r="B444" t="s">
        <v>1809</v>
      </c>
      <c r="C444" t="s">
        <v>1818</v>
      </c>
      <c r="D444">
        <v>16</v>
      </c>
      <c r="E444" s="55">
        <v>45174</v>
      </c>
      <c r="F444"/>
      <c r="G444"/>
      <c r="H444" s="27" t="s">
        <v>811</v>
      </c>
      <c r="I444" s="1106"/>
      <c r="J444" s="27" t="s">
        <v>811</v>
      </c>
      <c r="K444"/>
      <c r="L444" s="594"/>
      <c r="M444" s="1463"/>
      <c r="N444" s="594"/>
      <c r="O444" s="1468"/>
      <c r="P444" s="594"/>
      <c r="Q444" s="1159"/>
      <c r="R444" s="1464"/>
      <c r="S444" s="1464"/>
      <c r="T444" s="1465"/>
    </row>
    <row r="445" spans="1:20" s="1047" customFormat="1">
      <c r="A445" s="483"/>
      <c r="B445" t="s">
        <v>1809</v>
      </c>
      <c r="C445" t="s">
        <v>1818</v>
      </c>
      <c r="D445">
        <v>17</v>
      </c>
      <c r="E445" s="55">
        <v>45174</v>
      </c>
      <c r="F445"/>
      <c r="G445"/>
      <c r="H445" s="27" t="s">
        <v>811</v>
      </c>
      <c r="I445" s="1106"/>
      <c r="J445" s="27" t="s">
        <v>811</v>
      </c>
      <c r="K445"/>
      <c r="L445" s="594"/>
      <c r="M445" s="1463"/>
      <c r="N445" s="594"/>
      <c r="O445" s="1468"/>
      <c r="P445" s="594"/>
      <c r="Q445" s="1159"/>
      <c r="R445" s="1464"/>
      <c r="S445" s="1464"/>
      <c r="T445" s="1465"/>
    </row>
    <row r="446" spans="1:20" s="1047" customFormat="1">
      <c r="A446" s="483"/>
      <c r="B446" t="s">
        <v>1809</v>
      </c>
      <c r="C446" t="s">
        <v>1818</v>
      </c>
      <c r="D446">
        <v>18</v>
      </c>
      <c r="E446" s="55">
        <v>45174</v>
      </c>
      <c r="F446"/>
      <c r="G446"/>
      <c r="H446" s="27" t="s">
        <v>811</v>
      </c>
      <c r="I446" s="1106"/>
      <c r="J446" s="27" t="s">
        <v>811</v>
      </c>
      <c r="K446"/>
      <c r="L446" s="594"/>
      <c r="M446" s="1463"/>
      <c r="N446" s="594"/>
      <c r="O446" s="1468"/>
      <c r="P446" s="594"/>
      <c r="Q446" s="1159"/>
      <c r="R446" s="1464"/>
      <c r="S446" s="1464"/>
      <c r="T446" s="1465"/>
    </row>
    <row r="447" spans="1:20" s="1047" customFormat="1">
      <c r="A447" s="483"/>
      <c r="B447" t="s">
        <v>1809</v>
      </c>
      <c r="C447" t="s">
        <v>1818</v>
      </c>
      <c r="D447">
        <v>18.5</v>
      </c>
      <c r="E447" s="55">
        <v>45174</v>
      </c>
      <c r="F447"/>
      <c r="G447"/>
      <c r="H447" s="27">
        <v>0.35899999999999999</v>
      </c>
      <c r="I447" s="3153">
        <f t="shared" ref="I447" si="73">IF(AND(H447&gt;0),  H447*30.974," ")</f>
        <v>11.119666</v>
      </c>
      <c r="J447" s="27">
        <v>0.15</v>
      </c>
      <c r="K447"/>
      <c r="L447" s="594"/>
      <c r="M447" s="1463"/>
      <c r="N447" s="594"/>
      <c r="O447" s="1468"/>
      <c r="P447" s="594"/>
      <c r="Q447" s="1159"/>
      <c r="R447" s="1464"/>
      <c r="S447" s="1464"/>
      <c r="T447" s="1465"/>
    </row>
    <row r="448" spans="1:20" s="1047" customFormat="1">
      <c r="A448" s="483"/>
      <c r="B448" t="s">
        <v>1809</v>
      </c>
      <c r="C448" t="s">
        <v>1818</v>
      </c>
      <c r="D448">
        <v>19</v>
      </c>
      <c r="E448" s="55">
        <v>45174</v>
      </c>
      <c r="F448"/>
      <c r="G448"/>
      <c r="H448" s="27" t="s">
        <v>811</v>
      </c>
      <c r="I448" s="1106"/>
      <c r="J448" s="27" t="s">
        <v>811</v>
      </c>
      <c r="K448" s="1466">
        <f>AVERAGE(G363:G448)</f>
        <v>5.45</v>
      </c>
      <c r="L448" s="1686">
        <f>10*(6-(LN(K448)/LN(2)))</f>
        <v>35.537437701104359</v>
      </c>
      <c r="M448" s="1466">
        <f>AVERAGE(I363:I448)</f>
        <v>13.496060111111111</v>
      </c>
      <c r="N448" s="1686">
        <f t="shared" ref="N448" si="74">10*(6-(LN(48/M448)/LN(2)))</f>
        <v>41.695038986459323</v>
      </c>
      <c r="O448" s="1467">
        <f>AVERAGE(J363:J448)</f>
        <v>2.9</v>
      </c>
      <c r="P448" s="1686">
        <f t="shared" ref="P448" si="75">10*(6-((2.04-0.68*LN(O448))/LN(2)))</f>
        <v>41.014180887498568</v>
      </c>
      <c r="Q448" s="1687">
        <f>AVERAGE(L448,N448,P448)</f>
        <v>39.41555252502075</v>
      </c>
      <c r="R448" s="2129">
        <f>AVERAGE(Q344:Q448)</f>
        <v>43.163676385116553</v>
      </c>
      <c r="S448" s="2129" t="s">
        <v>857</v>
      </c>
      <c r="T448" s="2130" t="str">
        <f>IF(_xlfn.NUMBERVALUE(R448), IF(R448&lt;50, "Acceptable; Ongoing Protection is Required", "Unacceptable; Immediate Restoration is Required"), " ")</f>
        <v>Acceptable; Ongoing Protection is Required</v>
      </c>
    </row>
    <row r="449" spans="1:20" s="1047" customFormat="1">
      <c r="A449" s="1165"/>
      <c r="B449" s="91" t="s">
        <v>1809</v>
      </c>
      <c r="C449" s="91" t="s">
        <v>1818</v>
      </c>
      <c r="D449" s="91">
        <v>0.5</v>
      </c>
      <c r="E449" s="392">
        <v>45202</v>
      </c>
      <c r="F449" s="91">
        <v>19.5</v>
      </c>
      <c r="G449" s="91">
        <v>4.58</v>
      </c>
      <c r="H449" s="355">
        <v>0.19700000000000001</v>
      </c>
      <c r="I449" s="3154">
        <f t="shared" ref="I449" si="76">IF(AND(H449&gt;0),  H449*30.974," ")</f>
        <v>6.1018780000000001</v>
      </c>
      <c r="J449" s="355">
        <v>7</v>
      </c>
      <c r="K449"/>
      <c r="L449" s="594"/>
      <c r="M449" s="1463"/>
      <c r="N449" s="594"/>
      <c r="O449" s="1468"/>
      <c r="P449" s="594"/>
      <c r="Q449" s="1159"/>
      <c r="R449" s="1464"/>
      <c r="S449" s="1464"/>
      <c r="T449" s="1465"/>
    </row>
    <row r="450" spans="1:20" s="1047" customFormat="1">
      <c r="A450" s="1165"/>
      <c r="B450" s="91" t="s">
        <v>1809</v>
      </c>
      <c r="C450" s="91" t="s">
        <v>1818</v>
      </c>
      <c r="D450" s="91">
        <v>1</v>
      </c>
      <c r="E450" s="392">
        <v>45202</v>
      </c>
      <c r="F450" s="91"/>
      <c r="G450" s="91"/>
      <c r="H450" s="355" t="s">
        <v>811</v>
      </c>
      <c r="I450" s="1612"/>
      <c r="J450" s="355" t="s">
        <v>811</v>
      </c>
      <c r="K450"/>
      <c r="L450" s="594"/>
      <c r="M450" s="1463"/>
      <c r="N450" s="594"/>
      <c r="O450" s="1468"/>
      <c r="P450" s="594"/>
      <c r="Q450" s="1159"/>
      <c r="R450" s="1464"/>
      <c r="S450" s="1464"/>
      <c r="T450" s="1465"/>
    </row>
    <row r="451" spans="1:20" s="1047" customFormat="1">
      <c r="A451" s="1165"/>
      <c r="B451" s="91" t="s">
        <v>1809</v>
      </c>
      <c r="C451" s="91" t="s">
        <v>1818</v>
      </c>
      <c r="D451" s="91">
        <v>2</v>
      </c>
      <c r="E451" s="392">
        <v>45202</v>
      </c>
      <c r="F451" s="91"/>
      <c r="G451" s="91"/>
      <c r="H451" s="355" t="s">
        <v>811</v>
      </c>
      <c r="I451" s="1612"/>
      <c r="J451" s="355" t="s">
        <v>811</v>
      </c>
      <c r="K451"/>
      <c r="L451" s="594"/>
      <c r="M451" s="1463"/>
      <c r="N451" s="594"/>
      <c r="O451" s="1468"/>
      <c r="P451" s="594"/>
      <c r="Q451" s="1159"/>
      <c r="R451" s="1464"/>
      <c r="S451" s="1464"/>
      <c r="T451" s="1465"/>
    </row>
    <row r="452" spans="1:20" s="1047" customFormat="1">
      <c r="A452" s="1165"/>
      <c r="B452" s="91" t="s">
        <v>1809</v>
      </c>
      <c r="C452" s="91" t="s">
        <v>1818</v>
      </c>
      <c r="D452" s="91">
        <v>3</v>
      </c>
      <c r="E452" s="392">
        <v>45202</v>
      </c>
      <c r="F452" s="91"/>
      <c r="G452" s="91"/>
      <c r="H452" s="355">
        <v>0.183</v>
      </c>
      <c r="I452" s="3154">
        <f t="shared" ref="I452" si="77">IF(AND(H452&gt;0),  H452*30.974," ")</f>
        <v>5.6682420000000002</v>
      </c>
      <c r="J452" s="355">
        <v>7.69</v>
      </c>
      <c r="K452"/>
      <c r="L452" s="594"/>
      <c r="M452" s="1463"/>
      <c r="N452" s="594"/>
      <c r="O452" s="1468"/>
      <c r="P452" s="594"/>
      <c r="Q452" s="1159"/>
      <c r="R452" s="1464"/>
      <c r="S452" s="1464"/>
      <c r="T452" s="1465"/>
    </row>
    <row r="453" spans="1:20" s="1047" customFormat="1">
      <c r="A453" s="1165"/>
      <c r="B453" s="91" t="s">
        <v>1809</v>
      </c>
      <c r="C453" s="91" t="s">
        <v>1818</v>
      </c>
      <c r="D453" s="91">
        <v>4</v>
      </c>
      <c r="E453" s="392">
        <v>45202</v>
      </c>
      <c r="F453" s="91"/>
      <c r="G453" s="91"/>
      <c r="H453" s="355" t="s">
        <v>811</v>
      </c>
      <c r="I453" s="1612"/>
      <c r="J453" s="355" t="s">
        <v>811</v>
      </c>
      <c r="K453"/>
      <c r="L453" s="594"/>
      <c r="M453" s="1463"/>
      <c r="N453" s="594"/>
      <c r="O453" s="1468"/>
      <c r="P453" s="594"/>
      <c r="Q453" s="1159"/>
      <c r="R453" s="1464"/>
      <c r="S453" s="1464"/>
      <c r="T453" s="1465"/>
    </row>
    <row r="454" spans="1:20" s="1047" customFormat="1">
      <c r="A454" s="1165"/>
      <c r="B454" s="91" t="s">
        <v>1809</v>
      </c>
      <c r="C454" s="91" t="s">
        <v>1818</v>
      </c>
      <c r="D454" s="91">
        <v>5</v>
      </c>
      <c r="E454" s="392">
        <v>45202</v>
      </c>
      <c r="F454" s="91"/>
      <c r="G454" s="91"/>
      <c r="H454" s="355" t="s">
        <v>811</v>
      </c>
      <c r="I454" s="1612"/>
      <c r="J454" s="355" t="s">
        <v>811</v>
      </c>
      <c r="K454"/>
      <c r="L454" s="594"/>
      <c r="M454" s="1463"/>
      <c r="N454" s="594"/>
      <c r="O454" s="1468"/>
      <c r="P454" s="594"/>
      <c r="Q454" s="1159"/>
      <c r="R454" s="1464"/>
      <c r="S454" s="1464"/>
      <c r="T454" s="1465"/>
    </row>
    <row r="455" spans="1:20" s="1047" customFormat="1">
      <c r="A455" s="1165"/>
      <c r="B455" s="91" t="s">
        <v>1809</v>
      </c>
      <c r="C455" s="91" t="s">
        <v>1818</v>
      </c>
      <c r="D455" s="91">
        <v>6</v>
      </c>
      <c r="E455" s="392">
        <v>45202</v>
      </c>
      <c r="F455" s="91"/>
      <c r="G455" s="91"/>
      <c r="H455" s="355" t="s">
        <v>811</v>
      </c>
      <c r="I455" s="1612"/>
      <c r="J455" s="355" t="s">
        <v>811</v>
      </c>
      <c r="K455"/>
      <c r="L455" s="594"/>
      <c r="M455" s="1463"/>
      <c r="N455" s="594"/>
      <c r="O455" s="1468"/>
      <c r="P455" s="594"/>
      <c r="Q455" s="1159"/>
      <c r="R455" s="1464"/>
      <c r="S455" s="1464"/>
      <c r="T455" s="1465"/>
    </row>
    <row r="456" spans="1:20" s="1047" customFormat="1">
      <c r="A456" s="1165"/>
      <c r="B456" s="91" t="s">
        <v>1809</v>
      </c>
      <c r="C456" s="91" t="s">
        <v>1818</v>
      </c>
      <c r="D456" s="91">
        <v>7</v>
      </c>
      <c r="E456" s="392">
        <v>45202</v>
      </c>
      <c r="F456" s="91"/>
      <c r="G456" s="91"/>
      <c r="H456" s="355" t="s">
        <v>811</v>
      </c>
      <c r="I456" s="1612"/>
      <c r="J456" s="355" t="s">
        <v>811</v>
      </c>
      <c r="K456"/>
      <c r="L456" s="594"/>
      <c r="M456" s="1463"/>
      <c r="N456" s="594"/>
      <c r="O456" s="1468"/>
      <c r="P456" s="594"/>
      <c r="Q456" s="1159"/>
      <c r="R456" s="1464"/>
      <c r="S456" s="1464"/>
      <c r="T456" s="1465"/>
    </row>
    <row r="457" spans="1:20" s="1047" customFormat="1">
      <c r="A457" s="1165"/>
      <c r="B457" s="91" t="s">
        <v>1809</v>
      </c>
      <c r="C457" s="91" t="s">
        <v>1818</v>
      </c>
      <c r="D457" s="91">
        <v>8</v>
      </c>
      <c r="E457" s="392">
        <v>45202</v>
      </c>
      <c r="F457" s="91"/>
      <c r="G457" s="91"/>
      <c r="H457" s="355" t="s">
        <v>811</v>
      </c>
      <c r="I457" s="1612"/>
      <c r="J457" s="355" t="s">
        <v>811</v>
      </c>
      <c r="K457"/>
      <c r="L457" s="594"/>
      <c r="M457" s="1463"/>
      <c r="N457" s="594"/>
      <c r="O457" s="1468"/>
      <c r="P457" s="594"/>
      <c r="Q457" s="1159"/>
      <c r="R457" s="1464"/>
      <c r="S457" s="1464"/>
      <c r="T457" s="1465"/>
    </row>
    <row r="458" spans="1:20" s="1047" customFormat="1">
      <c r="A458" s="1165"/>
      <c r="B458" s="91" t="s">
        <v>1809</v>
      </c>
      <c r="C458" s="91" t="s">
        <v>1818</v>
      </c>
      <c r="D458" s="91">
        <v>9</v>
      </c>
      <c r="E458" s="392">
        <v>45202</v>
      </c>
      <c r="F458" s="91"/>
      <c r="G458" s="91"/>
      <c r="H458" s="355">
        <v>0.21299999999999999</v>
      </c>
      <c r="I458" s="3154">
        <f t="shared" ref="I458" si="78">IF(AND(H458&gt;0),  H458*30.974," ")</f>
        <v>6.5974620000000002</v>
      </c>
      <c r="J458" s="355">
        <v>7.27</v>
      </c>
      <c r="K458"/>
      <c r="L458" s="594"/>
      <c r="M458" s="1463"/>
      <c r="N458" s="594"/>
      <c r="O458" s="1468"/>
      <c r="P458" s="594"/>
      <c r="Q458" s="1159"/>
      <c r="R458" s="1464"/>
      <c r="S458" s="1464"/>
      <c r="T458" s="1465"/>
    </row>
    <row r="459" spans="1:20" s="1047" customFormat="1">
      <c r="A459" s="1165"/>
      <c r="B459" s="91" t="s">
        <v>1809</v>
      </c>
      <c r="C459" s="91" t="s">
        <v>1818</v>
      </c>
      <c r="D459" s="91">
        <v>10</v>
      </c>
      <c r="E459" s="392">
        <v>45202</v>
      </c>
      <c r="F459" s="91"/>
      <c r="G459" s="91"/>
      <c r="H459" s="355" t="s">
        <v>811</v>
      </c>
      <c r="I459" s="1612"/>
      <c r="J459" s="355" t="s">
        <v>811</v>
      </c>
      <c r="K459"/>
      <c r="L459" s="594"/>
      <c r="M459" s="1463"/>
      <c r="N459" s="594"/>
      <c r="O459" s="1468"/>
      <c r="P459" s="594"/>
      <c r="Q459" s="1159"/>
      <c r="R459" s="1464"/>
      <c r="S459" s="1464"/>
      <c r="T459" s="1465"/>
    </row>
    <row r="460" spans="1:20" s="1047" customFormat="1">
      <c r="A460" s="1165"/>
      <c r="B460" s="91" t="s">
        <v>1809</v>
      </c>
      <c r="C460" s="91" t="s">
        <v>1818</v>
      </c>
      <c r="D460" s="91">
        <v>11</v>
      </c>
      <c r="E460" s="392">
        <v>45202</v>
      </c>
      <c r="F460" s="91"/>
      <c r="G460" s="91"/>
      <c r="H460" s="355" t="s">
        <v>811</v>
      </c>
      <c r="I460" s="1612"/>
      <c r="J460" s="355" t="s">
        <v>811</v>
      </c>
      <c r="K460"/>
      <c r="L460" s="594"/>
      <c r="M460" s="1463"/>
      <c r="N460" s="594"/>
      <c r="O460" s="1468"/>
      <c r="P460" s="594"/>
      <c r="Q460" s="1159"/>
      <c r="R460" s="1464"/>
      <c r="S460" s="1464"/>
      <c r="T460" s="1465"/>
    </row>
    <row r="461" spans="1:20" s="1047" customFormat="1">
      <c r="A461" s="1165"/>
      <c r="B461" s="91" t="s">
        <v>1809</v>
      </c>
      <c r="C461" s="91" t="s">
        <v>1818</v>
      </c>
      <c r="D461" s="91">
        <v>12</v>
      </c>
      <c r="E461" s="392">
        <v>45202</v>
      </c>
      <c r="F461" s="91"/>
      <c r="G461" s="91"/>
      <c r="H461" s="355" t="s">
        <v>811</v>
      </c>
      <c r="I461" s="1612"/>
      <c r="J461" s="355" t="s">
        <v>811</v>
      </c>
      <c r="K461"/>
      <c r="L461" s="594"/>
      <c r="M461" s="1463"/>
      <c r="N461" s="594"/>
      <c r="O461" s="1468"/>
      <c r="P461" s="594"/>
      <c r="Q461" s="1159"/>
      <c r="R461" s="1464"/>
      <c r="S461" s="1464"/>
      <c r="T461" s="1465"/>
    </row>
    <row r="462" spans="1:20" s="1047" customFormat="1">
      <c r="A462" s="1165"/>
      <c r="B462" s="91" t="s">
        <v>1809</v>
      </c>
      <c r="C462" s="91" t="s">
        <v>1818</v>
      </c>
      <c r="D462" s="91">
        <v>13</v>
      </c>
      <c r="E462" s="392">
        <v>45202</v>
      </c>
      <c r="F462" s="91"/>
      <c r="G462" s="91"/>
      <c r="H462" s="355" t="s">
        <v>811</v>
      </c>
      <c r="I462" s="1612"/>
      <c r="J462" s="355" t="s">
        <v>811</v>
      </c>
      <c r="K462"/>
      <c r="L462" s="594"/>
      <c r="M462" s="1463"/>
      <c r="N462" s="594"/>
      <c r="O462" s="1468"/>
      <c r="P462" s="594"/>
      <c r="Q462" s="1159"/>
      <c r="R462" s="1464"/>
      <c r="S462" s="1464"/>
      <c r="T462" s="1465"/>
    </row>
    <row r="463" spans="1:20" s="1047" customFormat="1">
      <c r="A463" s="1165"/>
      <c r="B463" s="91" t="s">
        <v>1809</v>
      </c>
      <c r="C463" s="91" t="s">
        <v>1818</v>
      </c>
      <c r="D463" s="91">
        <v>14</v>
      </c>
      <c r="E463" s="392">
        <v>45202</v>
      </c>
      <c r="F463" s="91"/>
      <c r="G463" s="91"/>
      <c r="H463" s="355" t="s">
        <v>811</v>
      </c>
      <c r="I463" s="1612"/>
      <c r="J463" s="355" t="s">
        <v>811</v>
      </c>
      <c r="K463"/>
      <c r="L463" s="594"/>
      <c r="M463" s="1463"/>
      <c r="N463" s="594"/>
      <c r="O463" s="1468"/>
      <c r="P463" s="594"/>
      <c r="Q463" s="1159"/>
      <c r="R463" s="1464"/>
      <c r="S463" s="1464"/>
      <c r="T463" s="1465"/>
    </row>
    <row r="464" spans="1:20" s="1047" customFormat="1">
      <c r="A464" s="1165"/>
      <c r="B464" s="91" t="s">
        <v>1809</v>
      </c>
      <c r="C464" s="91" t="s">
        <v>1818</v>
      </c>
      <c r="D464" s="91">
        <v>15</v>
      </c>
      <c r="E464" s="392">
        <v>45202</v>
      </c>
      <c r="F464" s="91"/>
      <c r="G464" s="91"/>
      <c r="H464" s="355" t="s">
        <v>811</v>
      </c>
      <c r="I464" s="1612"/>
      <c r="J464" s="355" t="s">
        <v>811</v>
      </c>
      <c r="K464"/>
      <c r="L464" s="594"/>
      <c r="M464" s="1463"/>
      <c r="N464" s="594"/>
      <c r="O464" s="1468"/>
      <c r="P464" s="594"/>
      <c r="Q464" s="1159"/>
      <c r="R464" s="1464"/>
      <c r="S464" s="1464"/>
      <c r="T464" s="1465"/>
    </row>
    <row r="465" spans="1:20" s="1047" customFormat="1">
      <c r="A465" s="1165"/>
      <c r="B465" s="91" t="s">
        <v>1809</v>
      </c>
      <c r="C465" s="91" t="s">
        <v>1818</v>
      </c>
      <c r="D465" s="91">
        <v>16</v>
      </c>
      <c r="E465" s="392">
        <v>45202</v>
      </c>
      <c r="F465" s="91"/>
      <c r="G465" s="91"/>
      <c r="H465" s="355" t="s">
        <v>811</v>
      </c>
      <c r="I465" s="1612"/>
      <c r="J465" s="355" t="s">
        <v>811</v>
      </c>
      <c r="K465"/>
      <c r="L465" s="594"/>
      <c r="M465" s="1463"/>
      <c r="N465" s="594"/>
      <c r="O465" s="1468"/>
      <c r="P465" s="594"/>
      <c r="Q465" s="1159"/>
      <c r="R465" s="1464"/>
      <c r="S465" s="1464"/>
      <c r="T465" s="1465"/>
    </row>
    <row r="466" spans="1:20" s="1047" customFormat="1">
      <c r="A466" s="1165"/>
      <c r="B466" s="91" t="s">
        <v>1809</v>
      </c>
      <c r="C466" s="91" t="s">
        <v>1818</v>
      </c>
      <c r="D466" s="91">
        <v>17</v>
      </c>
      <c r="E466" s="392">
        <v>45202</v>
      </c>
      <c r="F466" s="91"/>
      <c r="G466" s="91"/>
      <c r="H466" s="355" t="s">
        <v>811</v>
      </c>
      <c r="I466" s="1612"/>
      <c r="J466" s="355" t="s">
        <v>811</v>
      </c>
      <c r="K466"/>
      <c r="L466" s="594"/>
      <c r="M466" s="1463"/>
      <c r="N466" s="594"/>
      <c r="O466" s="1468"/>
      <c r="P466" s="594"/>
      <c r="Q466" s="1159"/>
      <c r="R466" s="1464"/>
      <c r="S466" s="1464"/>
      <c r="T466" s="1465"/>
    </row>
    <row r="467" spans="1:20" s="1047" customFormat="1">
      <c r="A467" s="1165"/>
      <c r="B467" s="91" t="s">
        <v>1809</v>
      </c>
      <c r="C467" s="91" t="s">
        <v>1818</v>
      </c>
      <c r="D467" s="91">
        <v>18</v>
      </c>
      <c r="E467" s="392">
        <v>45202</v>
      </c>
      <c r="F467" s="91"/>
      <c r="G467" s="91"/>
      <c r="H467" s="355" t="s">
        <v>811</v>
      </c>
      <c r="I467" s="1612"/>
      <c r="J467" s="355" t="s">
        <v>811</v>
      </c>
      <c r="K467"/>
      <c r="L467" s="594"/>
      <c r="M467" s="1463"/>
      <c r="N467" s="594"/>
      <c r="O467" s="1468"/>
      <c r="P467" s="594"/>
      <c r="Q467" s="1159"/>
      <c r="R467" s="1464"/>
      <c r="S467" s="1464"/>
      <c r="T467" s="1465"/>
    </row>
    <row r="468" spans="1:20" s="1047" customFormat="1">
      <c r="A468" s="1165"/>
      <c r="B468" s="91" t="s">
        <v>1809</v>
      </c>
      <c r="C468" s="91" t="s">
        <v>1818</v>
      </c>
      <c r="D468" s="91">
        <v>18.5</v>
      </c>
      <c r="E468" s="392">
        <v>45202</v>
      </c>
      <c r="F468" s="91"/>
      <c r="G468" s="91"/>
      <c r="H468" s="355">
        <v>1.2</v>
      </c>
      <c r="I468" s="3154">
        <f t="shared" ref="I468" si="79">IF(AND(H468&gt;0),  H468*30.974," ")</f>
        <v>37.168799999999997</v>
      </c>
      <c r="J468" s="355">
        <v>0.15</v>
      </c>
      <c r="K468"/>
      <c r="L468" s="594"/>
      <c r="M468" s="1463"/>
      <c r="N468" s="594"/>
      <c r="O468" s="1468"/>
      <c r="P468" s="594"/>
      <c r="Q468" s="1159"/>
      <c r="R468" s="1464"/>
      <c r="S468" s="1464"/>
      <c r="T468" s="1465"/>
    </row>
    <row r="469" spans="1:20" s="1047" customFormat="1">
      <c r="A469" s="1165"/>
      <c r="B469" s="91" t="s">
        <v>1809</v>
      </c>
      <c r="C469" s="91" t="s">
        <v>1818</v>
      </c>
      <c r="D469" s="91">
        <v>19</v>
      </c>
      <c r="E469" s="392">
        <v>45202</v>
      </c>
      <c r="F469" s="91"/>
      <c r="G469" s="91"/>
      <c r="H469" s="355" t="s">
        <v>811</v>
      </c>
      <c r="I469" s="1612"/>
      <c r="J469" s="355" t="s">
        <v>811</v>
      </c>
      <c r="K469"/>
      <c r="L469" s="594"/>
      <c r="M469" s="1463"/>
      <c r="N469" s="594"/>
      <c r="O469" s="1468"/>
      <c r="P469" s="594"/>
      <c r="Q469" s="1159"/>
      <c r="R469" s="1464"/>
      <c r="S469" s="1464"/>
      <c r="T469" s="1465"/>
    </row>
    <row r="470" spans="1:20" s="1047" customFormat="1">
      <c r="A470" s="1165"/>
      <c r="B470" s="91" t="s">
        <v>1809</v>
      </c>
      <c r="C470" s="91" t="s">
        <v>1818</v>
      </c>
      <c r="D470" s="91">
        <v>0.5</v>
      </c>
      <c r="E470" s="392">
        <v>45260</v>
      </c>
      <c r="F470" s="91">
        <v>18.600000000000001</v>
      </c>
      <c r="G470" s="91">
        <v>5.7149999999999999</v>
      </c>
      <c r="H470" s="355">
        <v>0.41299999999999998</v>
      </c>
      <c r="I470" s="3154">
        <f t="shared" ref="I470" si="80">IF(AND(H470&gt;0),  H470*30.974," ")</f>
        <v>12.792261999999999</v>
      </c>
      <c r="J470" s="355">
        <v>2.14</v>
      </c>
      <c r="K470"/>
      <c r="L470" s="594"/>
      <c r="M470" s="1463"/>
      <c r="N470" s="594"/>
      <c r="O470" s="1468"/>
      <c r="P470" s="594"/>
      <c r="Q470" s="1159"/>
      <c r="R470" s="1464"/>
      <c r="S470" s="1464"/>
      <c r="T470" s="1465"/>
    </row>
    <row r="471" spans="1:20" s="1047" customFormat="1">
      <c r="A471" s="1165"/>
      <c r="B471" s="91" t="s">
        <v>1809</v>
      </c>
      <c r="C471" s="91" t="s">
        <v>1818</v>
      </c>
      <c r="D471" s="91">
        <v>1</v>
      </c>
      <c r="E471" s="392">
        <v>45260</v>
      </c>
      <c r="F471" s="91"/>
      <c r="G471" s="91"/>
      <c r="H471" s="355" t="s">
        <v>811</v>
      </c>
      <c r="I471" s="1612"/>
      <c r="J471" s="355" t="s">
        <v>811</v>
      </c>
      <c r="K471"/>
      <c r="L471" s="594"/>
      <c r="M471" s="1463"/>
      <c r="N471" s="594"/>
      <c r="O471" s="1468"/>
      <c r="P471" s="594"/>
      <c r="Q471" s="1159"/>
      <c r="R471" s="1464"/>
      <c r="S471" s="1464"/>
      <c r="T471" s="1465"/>
    </row>
    <row r="472" spans="1:20" s="1047" customFormat="1">
      <c r="A472" s="1165"/>
      <c r="B472" s="91" t="s">
        <v>1809</v>
      </c>
      <c r="C472" s="91" t="s">
        <v>1818</v>
      </c>
      <c r="D472" s="91">
        <v>2</v>
      </c>
      <c r="E472" s="392">
        <v>45260</v>
      </c>
      <c r="F472" s="91"/>
      <c r="G472" s="91"/>
      <c r="H472" s="355" t="s">
        <v>811</v>
      </c>
      <c r="I472" s="1612"/>
      <c r="J472" s="355" t="s">
        <v>811</v>
      </c>
      <c r="K472"/>
      <c r="L472" s="594"/>
      <c r="M472" s="1463"/>
      <c r="N472" s="594"/>
      <c r="O472" s="1468"/>
      <c r="P472" s="594"/>
      <c r="Q472" s="1159"/>
      <c r="R472" s="1464"/>
      <c r="S472" s="1464"/>
      <c r="T472" s="1465"/>
    </row>
    <row r="473" spans="1:20" s="1047" customFormat="1">
      <c r="A473" s="1165"/>
      <c r="B473" s="91" t="s">
        <v>1809</v>
      </c>
      <c r="C473" s="91" t="s">
        <v>1818</v>
      </c>
      <c r="D473" s="91">
        <v>3</v>
      </c>
      <c r="E473" s="392">
        <v>45260</v>
      </c>
      <c r="F473" s="91"/>
      <c r="G473" s="91"/>
      <c r="H473" s="355">
        <v>0.48699999999999999</v>
      </c>
      <c r="I473" s="3154">
        <f t="shared" ref="I473" si="81">IF(AND(H473&gt;0),  H473*30.974," ")</f>
        <v>15.084337999999999</v>
      </c>
      <c r="J473" s="355">
        <v>2.25</v>
      </c>
      <c r="K473"/>
      <c r="L473" s="594"/>
      <c r="M473" s="1463"/>
      <c r="N473" s="594"/>
      <c r="O473" s="1468"/>
      <c r="P473" s="594"/>
      <c r="Q473" s="1159"/>
      <c r="R473" s="1464"/>
      <c r="S473" s="1464"/>
      <c r="T473" s="1465"/>
    </row>
    <row r="474" spans="1:20" s="1047" customFormat="1">
      <c r="A474" s="1165"/>
      <c r="B474" s="91" t="s">
        <v>1809</v>
      </c>
      <c r="C474" s="91" t="s">
        <v>1818</v>
      </c>
      <c r="D474" s="91">
        <v>4</v>
      </c>
      <c r="E474" s="392">
        <v>45260</v>
      </c>
      <c r="F474" s="91"/>
      <c r="G474" s="91"/>
      <c r="H474" s="355" t="s">
        <v>811</v>
      </c>
      <c r="I474" s="1612"/>
      <c r="J474" s="355" t="s">
        <v>811</v>
      </c>
      <c r="K474"/>
      <c r="L474" s="594"/>
      <c r="M474" s="1463"/>
      <c r="N474" s="594"/>
      <c r="O474" s="1468"/>
      <c r="P474" s="594"/>
      <c r="Q474" s="1159"/>
      <c r="R474" s="1464"/>
      <c r="S474" s="1464"/>
      <c r="T474" s="1465"/>
    </row>
    <row r="475" spans="1:20" s="1047" customFormat="1">
      <c r="A475" s="1165"/>
      <c r="B475" s="91" t="s">
        <v>1809</v>
      </c>
      <c r="C475" s="91" t="s">
        <v>1818</v>
      </c>
      <c r="D475" s="91">
        <v>5</v>
      </c>
      <c r="E475" s="392">
        <v>45260</v>
      </c>
      <c r="F475" s="91"/>
      <c r="G475" s="91"/>
      <c r="H475" s="355" t="s">
        <v>811</v>
      </c>
      <c r="I475" s="1612"/>
      <c r="J475" s="355" t="s">
        <v>811</v>
      </c>
      <c r="K475"/>
      <c r="L475" s="594"/>
      <c r="M475" s="1463"/>
      <c r="N475" s="594"/>
      <c r="O475" s="1468"/>
      <c r="P475" s="594"/>
      <c r="Q475" s="1159"/>
      <c r="R475" s="1464"/>
      <c r="S475" s="1464"/>
      <c r="T475" s="1465"/>
    </row>
    <row r="476" spans="1:20" s="1047" customFormat="1">
      <c r="A476" s="1165"/>
      <c r="B476" s="91" t="s">
        <v>1809</v>
      </c>
      <c r="C476" s="91" t="s">
        <v>1818</v>
      </c>
      <c r="D476" s="91">
        <v>6</v>
      </c>
      <c r="E476" s="392">
        <v>45260</v>
      </c>
      <c r="F476" s="91"/>
      <c r="G476" s="91"/>
      <c r="H476" s="355" t="s">
        <v>811</v>
      </c>
      <c r="I476" s="1612"/>
      <c r="J476" s="355" t="s">
        <v>811</v>
      </c>
      <c r="K476"/>
      <c r="L476" s="594"/>
      <c r="M476" s="1463"/>
      <c r="N476" s="594"/>
      <c r="O476" s="1468"/>
      <c r="P476" s="594"/>
      <c r="Q476" s="1159"/>
      <c r="R476" s="1464"/>
      <c r="S476" s="1464"/>
      <c r="T476" s="1465"/>
    </row>
    <row r="477" spans="1:20" s="1047" customFormat="1">
      <c r="A477" s="1165"/>
      <c r="B477" s="91" t="s">
        <v>1809</v>
      </c>
      <c r="C477" s="91" t="s">
        <v>1818</v>
      </c>
      <c r="D477" s="91">
        <v>7</v>
      </c>
      <c r="E477" s="392">
        <v>45260</v>
      </c>
      <c r="F477" s="91"/>
      <c r="G477" s="91"/>
      <c r="H477" s="355" t="s">
        <v>811</v>
      </c>
      <c r="I477" s="1612"/>
      <c r="J477" s="355" t="s">
        <v>811</v>
      </c>
      <c r="K477"/>
      <c r="L477" s="594"/>
      <c r="M477" s="1463"/>
      <c r="N477" s="594"/>
      <c r="O477" s="1468"/>
      <c r="P477" s="594"/>
      <c r="Q477" s="1159"/>
      <c r="R477" s="1464"/>
      <c r="S477" s="1464"/>
      <c r="T477" s="1465"/>
    </row>
    <row r="478" spans="1:20" s="1047" customFormat="1">
      <c r="A478" s="1165"/>
      <c r="B478" s="91" t="s">
        <v>1809</v>
      </c>
      <c r="C478" s="91" t="s">
        <v>1818</v>
      </c>
      <c r="D478" s="91">
        <v>8</v>
      </c>
      <c r="E478" s="392">
        <v>45260</v>
      </c>
      <c r="F478" s="91"/>
      <c r="G478" s="91"/>
      <c r="H478" s="355" t="s">
        <v>811</v>
      </c>
      <c r="I478" s="1612"/>
      <c r="J478" s="355" t="s">
        <v>811</v>
      </c>
      <c r="K478"/>
      <c r="L478" s="594"/>
      <c r="M478" s="1463"/>
      <c r="N478" s="594"/>
      <c r="O478" s="1468"/>
      <c r="P478" s="594"/>
      <c r="Q478" s="1159"/>
      <c r="R478" s="1464"/>
      <c r="S478" s="1464"/>
      <c r="T478" s="1465"/>
    </row>
    <row r="479" spans="1:20" s="1047" customFormat="1">
      <c r="A479" s="1165"/>
      <c r="B479" s="91" t="s">
        <v>1809</v>
      </c>
      <c r="C479" s="91" t="s">
        <v>1818</v>
      </c>
      <c r="D479" s="91">
        <v>9</v>
      </c>
      <c r="E479" s="392">
        <v>45260</v>
      </c>
      <c r="F479" s="91"/>
      <c r="G479" s="91"/>
      <c r="H479" s="355">
        <v>0.214</v>
      </c>
      <c r="I479" s="3154">
        <f t="shared" ref="I479" si="82">IF(AND(H479&gt;0),  H479*30.974," ")</f>
        <v>6.6284359999999998</v>
      </c>
      <c r="J479" s="355">
        <v>2.11</v>
      </c>
      <c r="K479"/>
      <c r="L479" s="594"/>
      <c r="M479" s="1463"/>
      <c r="N479" s="594"/>
      <c r="O479" s="1468"/>
      <c r="P479" s="594"/>
      <c r="Q479" s="1159"/>
      <c r="R479" s="1464"/>
      <c r="S479" s="1464"/>
      <c r="T479" s="1465"/>
    </row>
    <row r="480" spans="1:20" s="1047" customFormat="1">
      <c r="A480" s="1165"/>
      <c r="B480" s="91" t="s">
        <v>1809</v>
      </c>
      <c r="C480" s="91" t="s">
        <v>1818</v>
      </c>
      <c r="D480" s="91">
        <v>10</v>
      </c>
      <c r="E480" s="392">
        <v>45260</v>
      </c>
      <c r="F480" s="91"/>
      <c r="G480" s="91"/>
      <c r="H480" s="355" t="s">
        <v>811</v>
      </c>
      <c r="I480" s="1612"/>
      <c r="J480" s="355" t="s">
        <v>811</v>
      </c>
      <c r="K480"/>
      <c r="L480" s="594"/>
      <c r="M480" s="1463"/>
      <c r="N480" s="594"/>
      <c r="O480" s="1468"/>
      <c r="P480" s="594"/>
      <c r="Q480" s="1159"/>
      <c r="R480" s="1464"/>
      <c r="S480" s="1464"/>
      <c r="T480" s="1465"/>
    </row>
    <row r="481" spans="1:20" s="1047" customFormat="1">
      <c r="A481" s="1165"/>
      <c r="B481" s="91" t="s">
        <v>1809</v>
      </c>
      <c r="C481" s="91" t="s">
        <v>1818</v>
      </c>
      <c r="D481" s="91">
        <v>11</v>
      </c>
      <c r="E481" s="392">
        <v>45260</v>
      </c>
      <c r="F481" s="91"/>
      <c r="G481" s="91"/>
      <c r="H481" s="355" t="s">
        <v>811</v>
      </c>
      <c r="I481" s="1612"/>
      <c r="J481" s="355" t="s">
        <v>811</v>
      </c>
      <c r="K481"/>
      <c r="L481" s="594"/>
      <c r="M481" s="1463"/>
      <c r="N481" s="594"/>
      <c r="O481" s="1468"/>
      <c r="P481" s="594"/>
      <c r="Q481" s="1159"/>
      <c r="R481" s="1464"/>
      <c r="S481" s="1464"/>
      <c r="T481" s="1465"/>
    </row>
    <row r="482" spans="1:20" s="1047" customFormat="1">
      <c r="A482" s="1165"/>
      <c r="B482" s="91" t="s">
        <v>1809</v>
      </c>
      <c r="C482" s="91" t="s">
        <v>1818</v>
      </c>
      <c r="D482" s="91">
        <v>12</v>
      </c>
      <c r="E482" s="392">
        <v>45260</v>
      </c>
      <c r="F482" s="91"/>
      <c r="G482" s="91"/>
      <c r="H482" s="355" t="s">
        <v>811</v>
      </c>
      <c r="I482" s="1612"/>
      <c r="J482" s="355" t="s">
        <v>811</v>
      </c>
      <c r="K482"/>
      <c r="L482" s="594"/>
      <c r="M482" s="1463"/>
      <c r="N482" s="594"/>
      <c r="O482" s="1468"/>
      <c r="P482" s="594"/>
      <c r="Q482" s="1159"/>
      <c r="R482" s="1464"/>
      <c r="S482" s="1464"/>
      <c r="T482" s="1465"/>
    </row>
    <row r="483" spans="1:20" s="1047" customFormat="1">
      <c r="A483" s="1165"/>
      <c r="B483" s="91" t="s">
        <v>1809</v>
      </c>
      <c r="C483" s="91" t="s">
        <v>1818</v>
      </c>
      <c r="D483" s="91">
        <v>13</v>
      </c>
      <c r="E483" s="392">
        <v>45260</v>
      </c>
      <c r="F483" s="91"/>
      <c r="G483" s="91"/>
      <c r="H483" s="355" t="s">
        <v>811</v>
      </c>
      <c r="I483" s="1612"/>
      <c r="J483" s="355" t="s">
        <v>811</v>
      </c>
      <c r="K483"/>
      <c r="L483" s="594"/>
      <c r="M483" s="1463"/>
      <c r="N483" s="594"/>
      <c r="O483" s="1468"/>
      <c r="P483" s="594"/>
      <c r="Q483" s="1159"/>
      <c r="R483" s="1464"/>
      <c r="S483" s="1464"/>
      <c r="T483" s="1465"/>
    </row>
    <row r="484" spans="1:20" s="1047" customFormat="1">
      <c r="A484" s="1165"/>
      <c r="B484" s="91" t="s">
        <v>1809</v>
      </c>
      <c r="C484" s="91" t="s">
        <v>1818</v>
      </c>
      <c r="D484" s="91">
        <v>14</v>
      </c>
      <c r="E484" s="392">
        <v>45260</v>
      </c>
      <c r="F484" s="91"/>
      <c r="G484" s="91"/>
      <c r="H484" s="355" t="s">
        <v>811</v>
      </c>
      <c r="I484" s="1612"/>
      <c r="J484" s="355" t="s">
        <v>811</v>
      </c>
      <c r="K484"/>
      <c r="L484" s="594"/>
      <c r="M484" s="1463"/>
      <c r="N484" s="594"/>
      <c r="O484" s="1468"/>
      <c r="P484" s="594"/>
      <c r="Q484" s="1159"/>
      <c r="R484" s="1464"/>
      <c r="S484" s="1464"/>
      <c r="T484" s="1465"/>
    </row>
    <row r="485" spans="1:20" s="1047" customFormat="1">
      <c r="A485" s="1165"/>
      <c r="B485" s="91" t="s">
        <v>1809</v>
      </c>
      <c r="C485" s="91" t="s">
        <v>1818</v>
      </c>
      <c r="D485" s="91">
        <v>15</v>
      </c>
      <c r="E485" s="392">
        <v>45260</v>
      </c>
      <c r="F485" s="91"/>
      <c r="G485" s="91"/>
      <c r="H485" s="355" t="s">
        <v>811</v>
      </c>
      <c r="I485" s="1612"/>
      <c r="J485" s="355" t="s">
        <v>811</v>
      </c>
      <c r="K485"/>
      <c r="L485" s="594"/>
      <c r="M485" s="1463"/>
      <c r="N485" s="594"/>
      <c r="O485" s="1468"/>
      <c r="P485" s="594"/>
      <c r="Q485" s="1159"/>
      <c r="R485" s="1464"/>
      <c r="S485" s="1464"/>
      <c r="T485" s="1465"/>
    </row>
    <row r="486" spans="1:20" s="1047" customFormat="1">
      <c r="A486" s="1165"/>
      <c r="B486" s="91" t="s">
        <v>1809</v>
      </c>
      <c r="C486" s="91" t="s">
        <v>1818</v>
      </c>
      <c r="D486" s="91">
        <v>16</v>
      </c>
      <c r="E486" s="392">
        <v>45260</v>
      </c>
      <c r="F486" s="91"/>
      <c r="G486" s="91"/>
      <c r="H486" s="355" t="s">
        <v>811</v>
      </c>
      <c r="I486" s="1612"/>
      <c r="J486" s="355" t="s">
        <v>811</v>
      </c>
      <c r="K486"/>
      <c r="L486" s="594"/>
      <c r="M486" s="1463"/>
      <c r="N486" s="594"/>
      <c r="O486" s="1468"/>
      <c r="P486" s="594"/>
      <c r="Q486" s="1159"/>
      <c r="R486" s="1464"/>
      <c r="S486" s="1464"/>
      <c r="T486" s="1465"/>
    </row>
    <row r="487" spans="1:20" s="1047" customFormat="1">
      <c r="A487" s="1165"/>
      <c r="B487" s="91" t="s">
        <v>1809</v>
      </c>
      <c r="C487" s="91" t="s">
        <v>1818</v>
      </c>
      <c r="D487" s="91">
        <v>17</v>
      </c>
      <c r="E487" s="392">
        <v>45260</v>
      </c>
      <c r="F487" s="91"/>
      <c r="G487" s="91"/>
      <c r="H487" s="355" t="s">
        <v>811</v>
      </c>
      <c r="I487" s="1612"/>
      <c r="J487" s="355" t="s">
        <v>811</v>
      </c>
      <c r="K487"/>
      <c r="L487" s="594"/>
      <c r="M487" s="1463"/>
      <c r="N487" s="594"/>
      <c r="O487" s="1468"/>
      <c r="P487" s="594"/>
      <c r="Q487" s="1159"/>
      <c r="R487" s="1464"/>
      <c r="S487" s="1464"/>
      <c r="T487" s="1465"/>
    </row>
    <row r="488" spans="1:20" s="1047" customFormat="1">
      <c r="A488" s="1165"/>
      <c r="B488" s="91" t="s">
        <v>1809</v>
      </c>
      <c r="C488" s="91" t="s">
        <v>1818</v>
      </c>
      <c r="D488" s="91">
        <v>17.600000000000001</v>
      </c>
      <c r="E488" s="392">
        <v>45260</v>
      </c>
      <c r="F488" s="91"/>
      <c r="G488" s="91"/>
      <c r="H488" s="355">
        <v>0.72899999999999998</v>
      </c>
      <c r="I488" s="3154">
        <f t="shared" ref="I488" si="83">IF(AND(H488&gt;0),  H488*30.974," ")</f>
        <v>22.580045999999999</v>
      </c>
      <c r="J488" s="355">
        <v>2.65</v>
      </c>
      <c r="K488"/>
      <c r="L488" s="594"/>
      <c r="M488" s="1463"/>
      <c r="N488" s="594"/>
      <c r="O488" s="1468"/>
      <c r="P488" s="594"/>
      <c r="Q488" s="1159"/>
      <c r="R488" s="1464"/>
      <c r="S488" s="1464"/>
      <c r="T488" s="1465"/>
    </row>
    <row r="489" spans="1:20" s="1047" customFormat="1">
      <c r="A489" s="1165"/>
      <c r="B489" s="91" t="s">
        <v>1809</v>
      </c>
      <c r="C489" s="91" t="s">
        <v>1818</v>
      </c>
      <c r="D489" s="91">
        <v>18</v>
      </c>
      <c r="E489" s="392">
        <v>45260</v>
      </c>
      <c r="F489" s="91"/>
      <c r="G489" s="91"/>
      <c r="H489" s="355" t="s">
        <v>811</v>
      </c>
      <c r="I489" s="1612"/>
      <c r="J489" s="355" t="s">
        <v>811</v>
      </c>
      <c r="K489"/>
      <c r="L489" s="594"/>
      <c r="M489" s="1463"/>
      <c r="N489" s="594"/>
      <c r="O489" s="1468"/>
      <c r="P489" s="594"/>
      <c r="Q489" s="1159"/>
      <c r="R489" s="1464"/>
      <c r="S489" s="1464"/>
      <c r="T489" s="1465"/>
    </row>
    <row r="490" spans="1:20" s="1047" customFormat="1">
      <c r="A490" s="1165"/>
      <c r="B490" s="91" t="s">
        <v>1809</v>
      </c>
      <c r="C490" s="91" t="s">
        <v>1818</v>
      </c>
      <c r="D490" s="91">
        <v>18.100000000000001</v>
      </c>
      <c r="E490" s="392">
        <v>45260</v>
      </c>
      <c r="F490" s="91"/>
      <c r="G490" s="91"/>
      <c r="H490" s="355" t="s">
        <v>811</v>
      </c>
      <c r="I490" s="1612"/>
      <c r="J490" s="355" t="s">
        <v>811</v>
      </c>
      <c r="K490"/>
      <c r="L490" s="594"/>
      <c r="M490" s="1463"/>
      <c r="N490" s="594"/>
      <c r="O490" s="1468"/>
      <c r="P490" s="594"/>
      <c r="Q490" s="1159"/>
      <c r="R490" s="1464"/>
      <c r="S490" s="1464"/>
      <c r="T490" s="1465"/>
    </row>
    <row r="491" spans="1:20" s="1047" customFormat="1">
      <c r="A491" s="1165"/>
      <c r="B491" s="91" t="s">
        <v>1809</v>
      </c>
      <c r="C491" s="91" t="s">
        <v>1818</v>
      </c>
      <c r="D491" s="91">
        <v>18.3</v>
      </c>
      <c r="E491" s="392">
        <v>45260</v>
      </c>
      <c r="F491" s="91"/>
      <c r="G491" s="91"/>
      <c r="H491" s="355" t="s">
        <v>811</v>
      </c>
      <c r="I491" s="1612"/>
      <c r="J491" s="355" t="s">
        <v>811</v>
      </c>
      <c r="K491"/>
      <c r="L491" s="594"/>
      <c r="M491" s="1463"/>
      <c r="N491" s="594"/>
      <c r="O491" s="1468"/>
      <c r="P491" s="594"/>
      <c r="Q491" s="1159"/>
      <c r="R491" s="1464"/>
      <c r="S491" s="1464"/>
      <c r="T491" s="1465"/>
    </row>
    <row r="492" spans="1:20" s="1047" customFormat="1">
      <c r="A492" s="1165"/>
      <c r="B492" s="91" t="s">
        <v>1809</v>
      </c>
      <c r="C492" s="91" t="s">
        <v>1818</v>
      </c>
      <c r="D492" s="91">
        <v>18.399999999999999</v>
      </c>
      <c r="E492" s="392">
        <v>45260</v>
      </c>
      <c r="F492" s="91"/>
      <c r="G492" s="91"/>
      <c r="H492" s="355" t="s">
        <v>811</v>
      </c>
      <c r="I492" s="1612"/>
      <c r="J492" s="355" t="s">
        <v>811</v>
      </c>
      <c r="K492"/>
      <c r="L492" s="594"/>
      <c r="M492" s="1463"/>
      <c r="N492" s="594"/>
      <c r="O492" s="1468"/>
      <c r="P492" s="594"/>
      <c r="Q492" s="1159"/>
      <c r="R492" s="1464"/>
      <c r="S492" s="1464"/>
      <c r="T492" s="1465"/>
    </row>
    <row r="493" spans="1:20" s="1047" customFormat="1">
      <c r="A493" s="1165"/>
      <c r="B493" s="91" t="s">
        <v>1809</v>
      </c>
      <c r="C493" s="91" t="s">
        <v>1818</v>
      </c>
      <c r="D493" s="91">
        <v>0.5</v>
      </c>
      <c r="E493" s="392">
        <v>45022</v>
      </c>
      <c r="F493" s="91">
        <v>19.100000000000001</v>
      </c>
      <c r="G493" s="91">
        <v>5.6</v>
      </c>
      <c r="H493" s="355">
        <v>0.46</v>
      </c>
      <c r="I493" s="3154">
        <f>IF(AND(H493&gt;0),  H493*30.974," ")</f>
        <v>14.248040000000001</v>
      </c>
      <c r="J493" s="355">
        <v>1.41</v>
      </c>
      <c r="K493"/>
      <c r="L493" s="594"/>
      <c r="M493" s="1463"/>
      <c r="N493" s="594"/>
      <c r="O493" s="1468"/>
      <c r="P493" s="594"/>
      <c r="Q493" s="1159"/>
      <c r="R493" s="1464"/>
      <c r="S493" s="1464"/>
      <c r="T493" s="1465"/>
    </row>
    <row r="494" spans="1:20" s="1047" customFormat="1">
      <c r="A494" s="1165"/>
      <c r="B494" s="91" t="s">
        <v>1809</v>
      </c>
      <c r="C494" s="91" t="s">
        <v>1818</v>
      </c>
      <c r="D494" s="91">
        <v>1</v>
      </c>
      <c r="E494" s="392">
        <v>45022</v>
      </c>
      <c r="F494" s="91"/>
      <c r="G494" s="91"/>
      <c r="H494" s="355" t="s">
        <v>811</v>
      </c>
      <c r="I494" s="1612"/>
      <c r="J494" s="355" t="s">
        <v>811</v>
      </c>
      <c r="K494"/>
      <c r="L494" s="594"/>
      <c r="M494" s="1463"/>
      <c r="N494" s="594"/>
      <c r="O494" s="1468"/>
      <c r="P494" s="594"/>
      <c r="Q494" s="1159"/>
      <c r="R494" s="1464"/>
      <c r="S494" s="1464"/>
      <c r="T494" s="1465"/>
    </row>
    <row r="495" spans="1:20" s="1047" customFormat="1">
      <c r="A495" s="1165"/>
      <c r="B495" s="91" t="s">
        <v>1809</v>
      </c>
      <c r="C495" s="91" t="s">
        <v>1818</v>
      </c>
      <c r="D495" s="91">
        <v>2</v>
      </c>
      <c r="E495" s="392">
        <v>45022</v>
      </c>
      <c r="F495" s="91"/>
      <c r="G495" s="91"/>
      <c r="H495" s="355" t="s">
        <v>811</v>
      </c>
      <c r="I495" s="1612"/>
      <c r="J495" s="355" t="s">
        <v>811</v>
      </c>
      <c r="K495"/>
      <c r="L495" s="594"/>
      <c r="M495" s="1463"/>
      <c r="N495" s="594"/>
      <c r="O495" s="1468"/>
      <c r="P495" s="594"/>
      <c r="Q495" s="1159"/>
      <c r="R495" s="1464"/>
      <c r="S495" s="1464"/>
      <c r="T495" s="1465"/>
    </row>
    <row r="496" spans="1:20" s="1047" customFormat="1">
      <c r="A496" s="1165"/>
      <c r="B496" s="91" t="s">
        <v>1809</v>
      </c>
      <c r="C496" s="91" t="s">
        <v>1818</v>
      </c>
      <c r="D496" s="91">
        <v>3</v>
      </c>
      <c r="E496" s="392">
        <v>45022</v>
      </c>
      <c r="F496" s="91"/>
      <c r="G496" s="91"/>
      <c r="H496" s="355">
        <v>0.60099999999999998</v>
      </c>
      <c r="I496" s="3154">
        <f t="shared" ref="I496" si="84">IF(AND(H496&gt;0),  H496*30.974," ")</f>
        <v>18.615373999999999</v>
      </c>
      <c r="J496" s="355">
        <v>1.37</v>
      </c>
      <c r="K496"/>
      <c r="L496" s="594"/>
      <c r="M496" s="1463"/>
      <c r="N496" s="594"/>
      <c r="O496" s="1468"/>
      <c r="P496" s="594"/>
      <c r="Q496" s="1159"/>
      <c r="R496" s="1464"/>
      <c r="S496" s="1464"/>
      <c r="T496" s="1465"/>
    </row>
    <row r="497" spans="1:20" s="1047" customFormat="1">
      <c r="A497" s="1165"/>
      <c r="B497" s="91" t="s">
        <v>1809</v>
      </c>
      <c r="C497" s="91" t="s">
        <v>1818</v>
      </c>
      <c r="D497" s="91">
        <v>4</v>
      </c>
      <c r="E497" s="392">
        <v>45022</v>
      </c>
      <c r="F497" s="91"/>
      <c r="G497" s="91"/>
      <c r="H497" s="355" t="s">
        <v>811</v>
      </c>
      <c r="I497" s="1612"/>
      <c r="J497" s="355" t="s">
        <v>811</v>
      </c>
      <c r="K497"/>
      <c r="L497" s="594"/>
      <c r="M497" s="1463"/>
      <c r="N497" s="594"/>
      <c r="O497" s="1468"/>
      <c r="P497" s="594"/>
      <c r="Q497" s="1159"/>
      <c r="R497" s="1464"/>
      <c r="S497" s="1464"/>
      <c r="T497" s="1465"/>
    </row>
    <row r="498" spans="1:20" s="1047" customFormat="1">
      <c r="A498" s="1165"/>
      <c r="B498" s="91" t="s">
        <v>1809</v>
      </c>
      <c r="C498" s="91" t="s">
        <v>1818</v>
      </c>
      <c r="D498" s="91">
        <v>5</v>
      </c>
      <c r="E498" s="392">
        <v>45022</v>
      </c>
      <c r="F498" s="91"/>
      <c r="G498" s="91"/>
      <c r="H498" s="355" t="s">
        <v>811</v>
      </c>
      <c r="I498" s="1612"/>
      <c r="J498" s="355" t="s">
        <v>811</v>
      </c>
      <c r="K498"/>
      <c r="L498" s="594"/>
      <c r="M498" s="1463"/>
      <c r="N498" s="594"/>
      <c r="O498" s="1468"/>
      <c r="P498" s="594"/>
      <c r="Q498" s="1159"/>
      <c r="R498" s="1464"/>
      <c r="S498" s="1464"/>
      <c r="T498" s="1465"/>
    </row>
    <row r="499" spans="1:20" s="1047" customFormat="1">
      <c r="A499" s="1165"/>
      <c r="B499" s="91" t="s">
        <v>1809</v>
      </c>
      <c r="C499" s="91" t="s">
        <v>1818</v>
      </c>
      <c r="D499" s="91">
        <v>6</v>
      </c>
      <c r="E499" s="392">
        <v>45022</v>
      </c>
      <c r="F499" s="91"/>
      <c r="G499" s="91"/>
      <c r="H499" s="355" t="s">
        <v>811</v>
      </c>
      <c r="I499" s="1612"/>
      <c r="J499" s="355" t="s">
        <v>811</v>
      </c>
      <c r="K499"/>
      <c r="L499" s="594"/>
      <c r="M499" s="1463"/>
      <c r="N499" s="594"/>
      <c r="O499" s="1468"/>
      <c r="P499" s="594"/>
      <c r="Q499" s="1159"/>
      <c r="R499" s="1464"/>
      <c r="S499" s="1464"/>
      <c r="T499" s="1465"/>
    </row>
    <row r="500" spans="1:20" s="1047" customFormat="1">
      <c r="A500" s="1165"/>
      <c r="B500" s="91" t="s">
        <v>1809</v>
      </c>
      <c r="C500" s="91" t="s">
        <v>1818</v>
      </c>
      <c r="D500" s="91">
        <v>7</v>
      </c>
      <c r="E500" s="392">
        <v>45022</v>
      </c>
      <c r="F500" s="91"/>
      <c r="G500" s="91"/>
      <c r="H500" s="355" t="s">
        <v>811</v>
      </c>
      <c r="I500" s="1612"/>
      <c r="J500" s="355" t="s">
        <v>811</v>
      </c>
      <c r="K500"/>
      <c r="L500" s="594"/>
      <c r="M500" s="1463"/>
      <c r="N500" s="594"/>
      <c r="O500" s="1468"/>
      <c r="P500" s="594"/>
      <c r="Q500" s="1159"/>
      <c r="R500" s="1464"/>
      <c r="S500" s="1464"/>
      <c r="T500" s="1465"/>
    </row>
    <row r="501" spans="1:20" s="1047" customFormat="1">
      <c r="A501" s="1165"/>
      <c r="B501" s="91" t="s">
        <v>1809</v>
      </c>
      <c r="C501" s="91" t="s">
        <v>1818</v>
      </c>
      <c r="D501" s="91">
        <v>8</v>
      </c>
      <c r="E501" s="392">
        <v>45022</v>
      </c>
      <c r="F501" s="91"/>
      <c r="G501" s="91"/>
      <c r="H501" s="355" t="s">
        <v>811</v>
      </c>
      <c r="I501" s="1612"/>
      <c r="J501" s="355" t="s">
        <v>811</v>
      </c>
      <c r="K501"/>
      <c r="L501" s="594"/>
      <c r="M501" s="1463"/>
      <c r="N501" s="594"/>
      <c r="O501" s="1468"/>
      <c r="P501" s="594"/>
      <c r="Q501" s="1159"/>
      <c r="R501" s="1464"/>
      <c r="S501" s="1464"/>
      <c r="T501" s="1465"/>
    </row>
    <row r="502" spans="1:20" s="1047" customFormat="1">
      <c r="A502" s="1165"/>
      <c r="B502" s="91" t="s">
        <v>1809</v>
      </c>
      <c r="C502" s="91" t="s">
        <v>1818</v>
      </c>
      <c r="D502" s="91">
        <v>9</v>
      </c>
      <c r="E502" s="392">
        <v>45022</v>
      </c>
      <c r="F502" s="91"/>
      <c r="G502" s="91"/>
      <c r="H502" s="355">
        <v>0.34799999999999998</v>
      </c>
      <c r="I502" s="3154">
        <f t="shared" ref="I502" si="85">IF(AND(H502&gt;0),  H502*30.974," ")</f>
        <v>10.778951999999999</v>
      </c>
      <c r="J502" s="355">
        <v>1.6</v>
      </c>
      <c r="K502"/>
      <c r="L502" s="594"/>
      <c r="M502" s="1463"/>
      <c r="N502" s="594"/>
      <c r="O502" s="1468"/>
      <c r="P502" s="594"/>
      <c r="Q502" s="1159"/>
      <c r="R502" s="1464"/>
      <c r="S502" s="1464"/>
      <c r="T502" s="1465"/>
    </row>
    <row r="503" spans="1:20" s="1047" customFormat="1">
      <c r="A503" s="1165"/>
      <c r="B503" s="91" t="s">
        <v>1809</v>
      </c>
      <c r="C503" s="91" t="s">
        <v>1818</v>
      </c>
      <c r="D503" s="91">
        <v>10</v>
      </c>
      <c r="E503" s="392">
        <v>45022</v>
      </c>
      <c r="F503" s="91"/>
      <c r="G503" s="91"/>
      <c r="H503" s="355" t="s">
        <v>811</v>
      </c>
      <c r="I503" s="1612"/>
      <c r="J503" s="355" t="s">
        <v>811</v>
      </c>
      <c r="K503"/>
      <c r="L503" s="594"/>
      <c r="M503" s="1463"/>
      <c r="N503" s="594"/>
      <c r="O503" s="1468"/>
      <c r="P503" s="594"/>
      <c r="Q503" s="1159"/>
      <c r="R503" s="1464"/>
      <c r="S503" s="1464"/>
      <c r="T503" s="1465"/>
    </row>
    <row r="504" spans="1:20" s="1047" customFormat="1">
      <c r="A504" s="1165"/>
      <c r="B504" s="91" t="s">
        <v>1809</v>
      </c>
      <c r="C504" s="91" t="s">
        <v>1818</v>
      </c>
      <c r="D504" s="91">
        <v>11</v>
      </c>
      <c r="E504" s="392">
        <v>45022</v>
      </c>
      <c r="F504" s="91"/>
      <c r="G504" s="91"/>
      <c r="H504" s="355" t="s">
        <v>811</v>
      </c>
      <c r="I504" s="1612"/>
      <c r="J504" s="355" t="s">
        <v>811</v>
      </c>
      <c r="K504"/>
      <c r="L504" s="594"/>
      <c r="M504" s="1463"/>
      <c r="N504" s="594"/>
      <c r="O504" s="1468"/>
      <c r="P504" s="594"/>
      <c r="Q504" s="1159"/>
      <c r="R504" s="1464"/>
      <c r="S504" s="1464"/>
      <c r="T504" s="1465"/>
    </row>
    <row r="505" spans="1:20" s="1047" customFormat="1">
      <c r="A505" s="1165"/>
      <c r="B505" s="91" t="s">
        <v>1809</v>
      </c>
      <c r="C505" s="91" t="s">
        <v>1818</v>
      </c>
      <c r="D505" s="91">
        <v>12</v>
      </c>
      <c r="E505" s="392">
        <v>45022</v>
      </c>
      <c r="F505" s="91"/>
      <c r="G505" s="91"/>
      <c r="H505" s="355" t="s">
        <v>811</v>
      </c>
      <c r="I505" s="1612"/>
      <c r="J505" s="355" t="s">
        <v>811</v>
      </c>
      <c r="K505"/>
      <c r="L505" s="594"/>
      <c r="M505" s="1463"/>
      <c r="N505" s="594"/>
      <c r="O505" s="1468"/>
      <c r="P505" s="594"/>
      <c r="Q505" s="1159"/>
      <c r="R505" s="1464"/>
      <c r="S505" s="1464"/>
      <c r="T505" s="1465"/>
    </row>
    <row r="506" spans="1:20" s="1047" customFormat="1">
      <c r="A506" s="1165"/>
      <c r="B506" s="91" t="s">
        <v>1809</v>
      </c>
      <c r="C506" s="91" t="s">
        <v>1818</v>
      </c>
      <c r="D506" s="91">
        <v>13</v>
      </c>
      <c r="E506" s="392">
        <v>45022</v>
      </c>
      <c r="F506" s="91"/>
      <c r="G506" s="91"/>
      <c r="H506" s="355" t="s">
        <v>811</v>
      </c>
      <c r="I506" s="1612"/>
      <c r="J506" s="355" t="s">
        <v>811</v>
      </c>
      <c r="K506"/>
      <c r="L506" s="594"/>
      <c r="M506" s="1463"/>
      <c r="N506" s="594"/>
      <c r="O506" s="1468"/>
      <c r="P506" s="594"/>
      <c r="Q506" s="1159"/>
      <c r="R506" s="1464"/>
      <c r="S506" s="1464"/>
      <c r="T506" s="1465"/>
    </row>
    <row r="507" spans="1:20" s="1047" customFormat="1">
      <c r="A507" s="1165"/>
      <c r="B507" s="91" t="s">
        <v>1809</v>
      </c>
      <c r="C507" s="91" t="s">
        <v>1818</v>
      </c>
      <c r="D507" s="91">
        <v>14</v>
      </c>
      <c r="E507" s="392">
        <v>45022</v>
      </c>
      <c r="F507" s="91"/>
      <c r="G507" s="91"/>
      <c r="H507" s="355" t="s">
        <v>811</v>
      </c>
      <c r="I507" s="1612"/>
      <c r="J507" s="355" t="s">
        <v>811</v>
      </c>
      <c r="K507"/>
      <c r="L507" s="594"/>
      <c r="M507" s="1463"/>
      <c r="N507" s="594"/>
      <c r="O507" s="1468"/>
      <c r="P507" s="594"/>
      <c r="Q507" s="1159"/>
      <c r="R507" s="1464"/>
      <c r="S507" s="1464"/>
      <c r="T507" s="1465"/>
    </row>
    <row r="508" spans="1:20" s="1047" customFormat="1">
      <c r="A508" s="1165"/>
      <c r="B508" s="91" t="s">
        <v>1809</v>
      </c>
      <c r="C508" s="91" t="s">
        <v>1818</v>
      </c>
      <c r="D508" s="91">
        <v>15</v>
      </c>
      <c r="E508" s="392">
        <v>45022</v>
      </c>
      <c r="F508" s="91"/>
      <c r="G508" s="91"/>
      <c r="H508" s="355" t="s">
        <v>811</v>
      </c>
      <c r="I508" s="1612"/>
      <c r="J508" s="355" t="s">
        <v>811</v>
      </c>
      <c r="K508"/>
      <c r="L508" s="594"/>
      <c r="M508" s="1463"/>
      <c r="N508" s="594"/>
      <c r="O508" s="1468"/>
      <c r="P508" s="594"/>
      <c r="Q508" s="1159"/>
      <c r="R508" s="1464"/>
      <c r="S508" s="1464"/>
      <c r="T508" s="1465"/>
    </row>
    <row r="509" spans="1:20" s="1047" customFormat="1">
      <c r="A509" s="1165"/>
      <c r="B509" s="91" t="s">
        <v>1809</v>
      </c>
      <c r="C509" s="91" t="s">
        <v>1818</v>
      </c>
      <c r="D509" s="91">
        <v>16</v>
      </c>
      <c r="E509" s="392">
        <v>45022</v>
      </c>
      <c r="F509" s="91"/>
      <c r="G509" s="91"/>
      <c r="H509" s="355" t="s">
        <v>811</v>
      </c>
      <c r="I509" s="1612"/>
      <c r="J509" s="355" t="s">
        <v>811</v>
      </c>
      <c r="K509"/>
      <c r="L509" s="594"/>
      <c r="M509" s="1463"/>
      <c r="N509" s="594"/>
      <c r="O509" s="1468"/>
      <c r="P509" s="594"/>
      <c r="Q509" s="1159"/>
      <c r="R509" s="1464"/>
      <c r="S509" s="1464"/>
      <c r="T509" s="1465"/>
    </row>
    <row r="510" spans="1:20" s="1047" customFormat="1">
      <c r="A510" s="1165"/>
      <c r="B510" s="91" t="s">
        <v>1809</v>
      </c>
      <c r="C510" s="91" t="s">
        <v>1818</v>
      </c>
      <c r="D510" s="91">
        <v>16.600000000000001</v>
      </c>
      <c r="E510" s="392">
        <v>45022</v>
      </c>
      <c r="F510" s="91"/>
      <c r="G510" s="91"/>
      <c r="H510" s="355">
        <v>0.59799999999999998</v>
      </c>
      <c r="I510" s="3154">
        <f t="shared" ref="I510" si="86">IF(AND(H510&gt;0),  H510*30.974," ")</f>
        <v>18.522451999999998</v>
      </c>
      <c r="J510" s="355">
        <v>1.84</v>
      </c>
      <c r="K510"/>
      <c r="L510" s="594"/>
      <c r="M510" s="1463"/>
      <c r="N510" s="594"/>
      <c r="O510" s="1468"/>
      <c r="P510" s="594"/>
      <c r="Q510" s="1159"/>
      <c r="R510" s="1464"/>
      <c r="S510" s="1464"/>
      <c r="T510" s="1465"/>
    </row>
    <row r="511" spans="1:20" s="1047" customFormat="1">
      <c r="A511" s="1165"/>
      <c r="B511" s="91" t="s">
        <v>1809</v>
      </c>
      <c r="C511" s="91" t="s">
        <v>1818</v>
      </c>
      <c r="D511" s="91">
        <v>17</v>
      </c>
      <c r="E511" s="392">
        <v>45022</v>
      </c>
      <c r="F511" s="91"/>
      <c r="G511" s="91"/>
      <c r="H511" s="355" t="s">
        <v>811</v>
      </c>
      <c r="I511" s="1612"/>
      <c r="J511" s="355" t="s">
        <v>811</v>
      </c>
      <c r="K511"/>
      <c r="L511" s="594"/>
      <c r="M511" s="1463"/>
      <c r="N511" s="594"/>
      <c r="O511" s="1468"/>
      <c r="P511" s="594"/>
      <c r="Q511" s="1159"/>
      <c r="R511" s="1464"/>
      <c r="S511" s="1464"/>
      <c r="T511" s="1465"/>
    </row>
    <row r="512" spans="1:20" s="1047" customFormat="1">
      <c r="A512" s="1165"/>
      <c r="B512" s="91" t="s">
        <v>1809</v>
      </c>
      <c r="C512" s="91" t="s">
        <v>1818</v>
      </c>
      <c r="D512" s="91">
        <v>18</v>
      </c>
      <c r="E512" s="392">
        <v>45022</v>
      </c>
      <c r="F512" s="91"/>
      <c r="G512" s="91"/>
      <c r="H512" s="355" t="s">
        <v>811</v>
      </c>
      <c r="I512" s="1612"/>
      <c r="J512" s="355" t="s">
        <v>811</v>
      </c>
      <c r="K512"/>
      <c r="L512" s="594"/>
      <c r="M512" s="1463"/>
      <c r="N512" s="594"/>
      <c r="O512" s="1468"/>
      <c r="P512" s="594"/>
      <c r="Q512" s="1159"/>
      <c r="R512" s="1464"/>
      <c r="S512" s="1464"/>
      <c r="T512" s="1465"/>
    </row>
    <row r="513" spans="1:20" s="1047" customFormat="1">
      <c r="A513" s="1165"/>
      <c r="B513" s="91" t="s">
        <v>1809</v>
      </c>
      <c r="C513" s="91" t="s">
        <v>1818</v>
      </c>
      <c r="D513" s="91">
        <v>18.399999999999999</v>
      </c>
      <c r="E513" s="392">
        <v>45022</v>
      </c>
      <c r="F513" s="91"/>
      <c r="G513" s="91"/>
      <c r="H513" s="355" t="s">
        <v>811</v>
      </c>
      <c r="I513" s="1612"/>
      <c r="J513" s="355" t="s">
        <v>811</v>
      </c>
      <c r="K513"/>
      <c r="L513" s="594"/>
      <c r="M513" s="1463"/>
      <c r="N513" s="594"/>
      <c r="O513" s="1468"/>
      <c r="P513" s="594"/>
      <c r="Q513" s="1159"/>
      <c r="R513" s="1464"/>
      <c r="S513" s="1464"/>
      <c r="T513" s="1465"/>
    </row>
    <row r="514" spans="1:20" s="1047" customFormat="1">
      <c r="A514" s="1165"/>
      <c r="B514" s="91" t="s">
        <v>1809</v>
      </c>
      <c r="C514" s="91" t="s">
        <v>1818</v>
      </c>
      <c r="D514" s="91">
        <v>0.5</v>
      </c>
      <c r="E514" s="392">
        <v>45054</v>
      </c>
      <c r="F514" s="91">
        <v>19.2</v>
      </c>
      <c r="G514" s="91">
        <v>7.77</v>
      </c>
      <c r="H514" s="355">
        <v>0.26700000000000002</v>
      </c>
      <c r="I514" s="3154">
        <f t="shared" ref="I514" si="87">IF(AND(H514&gt;0),  H514*30.974," ")</f>
        <v>8.2700580000000006</v>
      </c>
      <c r="J514" s="355">
        <v>0.56999999999999995</v>
      </c>
      <c r="K514"/>
      <c r="L514" s="594"/>
      <c r="M514" s="1463"/>
      <c r="N514" s="594"/>
      <c r="O514" s="1468"/>
      <c r="P514" s="594"/>
      <c r="Q514" s="1159"/>
      <c r="R514" s="1464"/>
      <c r="S514" s="1464"/>
      <c r="T514" s="1465"/>
    </row>
    <row r="515" spans="1:20" s="1047" customFormat="1">
      <c r="A515" s="1165"/>
      <c r="B515" s="91" t="s">
        <v>1809</v>
      </c>
      <c r="C515" s="91" t="s">
        <v>1818</v>
      </c>
      <c r="D515" s="91">
        <v>1</v>
      </c>
      <c r="E515" s="392">
        <v>45054</v>
      </c>
      <c r="F515" s="91"/>
      <c r="G515" s="91"/>
      <c r="H515" s="355" t="s">
        <v>811</v>
      </c>
      <c r="I515" s="1612"/>
      <c r="J515" s="355" t="s">
        <v>811</v>
      </c>
      <c r="K515"/>
      <c r="L515" s="594"/>
      <c r="M515" s="1463"/>
      <c r="N515" s="594"/>
      <c r="O515" s="1468"/>
      <c r="P515" s="594"/>
      <c r="Q515" s="1159"/>
      <c r="R515" s="1464"/>
      <c r="S515" s="1464"/>
      <c r="T515" s="1465"/>
    </row>
    <row r="516" spans="1:20" s="1047" customFormat="1">
      <c r="A516" s="1165"/>
      <c r="B516" s="91" t="s">
        <v>1809</v>
      </c>
      <c r="C516" s="91" t="s">
        <v>1818</v>
      </c>
      <c r="D516" s="91">
        <v>2</v>
      </c>
      <c r="E516" s="392">
        <v>45054</v>
      </c>
      <c r="F516" s="91"/>
      <c r="G516" s="91"/>
      <c r="H516" s="355" t="s">
        <v>811</v>
      </c>
      <c r="I516" s="1612"/>
      <c r="J516" s="355" t="s">
        <v>811</v>
      </c>
      <c r="K516"/>
      <c r="L516" s="594"/>
      <c r="M516" s="1463"/>
      <c r="N516" s="594"/>
      <c r="O516" s="1468"/>
      <c r="P516" s="594"/>
      <c r="Q516" s="1159"/>
      <c r="R516" s="1464"/>
      <c r="S516" s="1464"/>
      <c r="T516" s="1465"/>
    </row>
    <row r="517" spans="1:20" s="1047" customFormat="1">
      <c r="A517" s="1165"/>
      <c r="B517" s="91" t="s">
        <v>1809</v>
      </c>
      <c r="C517" s="91" t="s">
        <v>1818</v>
      </c>
      <c r="D517" s="91">
        <v>3</v>
      </c>
      <c r="E517" s="392">
        <v>45054</v>
      </c>
      <c r="F517" s="91"/>
      <c r="G517" s="91"/>
      <c r="H517" s="355">
        <v>0.33100000000000002</v>
      </c>
      <c r="I517" s="3154">
        <f t="shared" ref="I517" si="88">IF(AND(H517&gt;0),  H517*30.974," ")</f>
        <v>10.252394000000001</v>
      </c>
      <c r="J517" s="355">
        <v>0.52</v>
      </c>
      <c r="K517"/>
      <c r="L517" s="594"/>
      <c r="M517" s="1463"/>
      <c r="N517" s="594"/>
      <c r="O517" s="1468"/>
      <c r="P517" s="594"/>
      <c r="Q517" s="1159"/>
      <c r="R517" s="1464"/>
      <c r="S517" s="1464"/>
      <c r="T517" s="1465"/>
    </row>
    <row r="518" spans="1:20" s="1047" customFormat="1">
      <c r="A518" s="1165"/>
      <c r="B518" s="91" t="s">
        <v>1809</v>
      </c>
      <c r="C518" s="91" t="s">
        <v>1818</v>
      </c>
      <c r="D518" s="91">
        <v>4</v>
      </c>
      <c r="E518" s="392">
        <v>45054</v>
      </c>
      <c r="F518" s="91"/>
      <c r="G518" s="91"/>
      <c r="H518" s="355" t="s">
        <v>811</v>
      </c>
      <c r="I518" s="1612"/>
      <c r="J518" s="355" t="s">
        <v>811</v>
      </c>
      <c r="K518"/>
      <c r="L518" s="594"/>
      <c r="M518" s="1463"/>
      <c r="N518" s="594"/>
      <c r="O518" s="1468"/>
      <c r="P518" s="594"/>
      <c r="Q518" s="1159"/>
      <c r="R518" s="1464"/>
      <c r="S518" s="1464"/>
      <c r="T518" s="1465"/>
    </row>
    <row r="519" spans="1:20" s="1047" customFormat="1">
      <c r="A519" s="1165"/>
      <c r="B519" s="91" t="s">
        <v>1809</v>
      </c>
      <c r="C519" s="91" t="s">
        <v>1818</v>
      </c>
      <c r="D519" s="91">
        <v>5</v>
      </c>
      <c r="E519" s="392">
        <v>45054</v>
      </c>
      <c r="F519" s="91"/>
      <c r="G519" s="91"/>
      <c r="H519" s="355" t="s">
        <v>811</v>
      </c>
      <c r="I519" s="1612"/>
      <c r="J519" s="355" t="s">
        <v>811</v>
      </c>
      <c r="K519"/>
      <c r="L519" s="594"/>
      <c r="M519" s="1463"/>
      <c r="N519" s="594"/>
      <c r="O519" s="1468"/>
      <c r="P519" s="594"/>
      <c r="Q519" s="1159"/>
      <c r="R519" s="1464"/>
      <c r="S519" s="1464"/>
      <c r="T519" s="1465"/>
    </row>
    <row r="520" spans="1:20" s="1047" customFormat="1">
      <c r="A520" s="1165"/>
      <c r="B520" s="91" t="s">
        <v>1809</v>
      </c>
      <c r="C520" s="91" t="s">
        <v>1818</v>
      </c>
      <c r="D520" s="91">
        <v>6</v>
      </c>
      <c r="E520" s="392">
        <v>45054</v>
      </c>
      <c r="F520" s="91"/>
      <c r="G520" s="91"/>
      <c r="H520" s="355" t="s">
        <v>811</v>
      </c>
      <c r="I520" s="1612"/>
      <c r="J520" s="355" t="s">
        <v>811</v>
      </c>
      <c r="K520"/>
      <c r="L520" s="594"/>
      <c r="M520" s="1463"/>
      <c r="N520" s="594"/>
      <c r="O520" s="1468"/>
      <c r="P520" s="594"/>
      <c r="Q520" s="1159"/>
      <c r="R520" s="1464"/>
      <c r="S520" s="1464"/>
      <c r="T520" s="1465"/>
    </row>
    <row r="521" spans="1:20" s="1047" customFormat="1">
      <c r="A521" s="1165"/>
      <c r="B521" s="91" t="s">
        <v>1809</v>
      </c>
      <c r="C521" s="91" t="s">
        <v>1818</v>
      </c>
      <c r="D521" s="91">
        <v>7</v>
      </c>
      <c r="E521" s="392">
        <v>45054</v>
      </c>
      <c r="F521" s="91"/>
      <c r="G521" s="91"/>
      <c r="H521" s="355" t="s">
        <v>811</v>
      </c>
      <c r="I521" s="1612"/>
      <c r="J521" s="355" t="s">
        <v>811</v>
      </c>
      <c r="K521"/>
      <c r="L521" s="594"/>
      <c r="M521" s="1463"/>
      <c r="N521" s="594"/>
      <c r="O521" s="1468"/>
      <c r="P521" s="594"/>
      <c r="Q521" s="1159"/>
      <c r="R521" s="1464"/>
      <c r="S521" s="1464"/>
      <c r="T521" s="1465"/>
    </row>
    <row r="522" spans="1:20" s="1047" customFormat="1">
      <c r="A522" s="1165"/>
      <c r="B522" s="91" t="s">
        <v>1809</v>
      </c>
      <c r="C522" s="91" t="s">
        <v>1818</v>
      </c>
      <c r="D522" s="91">
        <v>8</v>
      </c>
      <c r="E522" s="392">
        <v>45054</v>
      </c>
      <c r="F522" s="91"/>
      <c r="G522" s="91"/>
      <c r="H522" s="355" t="s">
        <v>811</v>
      </c>
      <c r="I522" s="1612"/>
      <c r="J522" s="355" t="s">
        <v>811</v>
      </c>
      <c r="K522"/>
      <c r="L522" s="594"/>
      <c r="M522" s="1463"/>
      <c r="N522" s="594"/>
      <c r="O522" s="1468"/>
      <c r="P522" s="594"/>
      <c r="Q522" s="1159"/>
      <c r="R522" s="1464"/>
      <c r="S522" s="1464"/>
      <c r="T522" s="1465"/>
    </row>
    <row r="523" spans="1:20" s="1047" customFormat="1">
      <c r="A523" s="1165"/>
      <c r="B523" s="91" t="s">
        <v>1809</v>
      </c>
      <c r="C523" s="91" t="s">
        <v>1818</v>
      </c>
      <c r="D523" s="91">
        <v>9</v>
      </c>
      <c r="E523" s="392">
        <v>45054</v>
      </c>
      <c r="F523" s="91"/>
      <c r="G523" s="91"/>
      <c r="H523" s="355">
        <v>0.29199999999999998</v>
      </c>
      <c r="I523" s="3154">
        <f t="shared" ref="I523" si="89">IF(AND(H523&gt;0),  H523*30.974," ")</f>
        <v>9.0444079999999989</v>
      </c>
      <c r="J523" s="355">
        <v>1.06</v>
      </c>
      <c r="K523"/>
      <c r="L523" s="594"/>
      <c r="M523" s="1463"/>
      <c r="N523" s="594"/>
      <c r="O523" s="1468"/>
      <c r="P523" s="594"/>
      <c r="Q523" s="1159"/>
      <c r="R523" s="1464"/>
      <c r="S523" s="1464"/>
      <c r="T523" s="1465"/>
    </row>
    <row r="524" spans="1:20" s="1047" customFormat="1">
      <c r="A524" s="1165"/>
      <c r="B524" s="91" t="s">
        <v>1809</v>
      </c>
      <c r="C524" s="91" t="s">
        <v>1818</v>
      </c>
      <c r="D524" s="91">
        <v>10</v>
      </c>
      <c r="E524" s="392">
        <v>45054</v>
      </c>
      <c r="F524" s="91"/>
      <c r="G524" s="91"/>
      <c r="H524" s="355" t="s">
        <v>811</v>
      </c>
      <c r="I524" s="1612"/>
      <c r="J524" s="355" t="s">
        <v>811</v>
      </c>
      <c r="K524"/>
      <c r="L524" s="594"/>
      <c r="M524" s="1463"/>
      <c r="N524" s="594"/>
      <c r="O524" s="1468"/>
      <c r="P524" s="594"/>
      <c r="Q524" s="1159"/>
      <c r="R524" s="1464"/>
      <c r="S524" s="1464"/>
      <c r="T524" s="1465"/>
    </row>
    <row r="525" spans="1:20" s="1047" customFormat="1">
      <c r="A525" s="1165"/>
      <c r="B525" s="91" t="s">
        <v>1809</v>
      </c>
      <c r="C525" s="91" t="s">
        <v>1818</v>
      </c>
      <c r="D525" s="91">
        <v>11</v>
      </c>
      <c r="E525" s="392">
        <v>45054</v>
      </c>
      <c r="F525" s="91"/>
      <c r="G525" s="91"/>
      <c r="H525" s="355" t="s">
        <v>811</v>
      </c>
      <c r="I525" s="1612"/>
      <c r="J525" s="355" t="s">
        <v>811</v>
      </c>
      <c r="K525"/>
      <c r="L525" s="594"/>
      <c r="M525" s="1463"/>
      <c r="N525" s="594"/>
      <c r="O525" s="1468"/>
      <c r="P525" s="594"/>
      <c r="Q525" s="1159"/>
      <c r="R525" s="1464"/>
      <c r="S525" s="1464"/>
      <c r="T525" s="1465"/>
    </row>
    <row r="526" spans="1:20" s="1047" customFormat="1">
      <c r="A526" s="1165"/>
      <c r="B526" s="91" t="s">
        <v>1809</v>
      </c>
      <c r="C526" s="91" t="s">
        <v>1818</v>
      </c>
      <c r="D526" s="91">
        <v>12</v>
      </c>
      <c r="E526" s="392">
        <v>45054</v>
      </c>
      <c r="F526" s="91"/>
      <c r="G526" s="91"/>
      <c r="H526" s="355" t="s">
        <v>811</v>
      </c>
      <c r="I526" s="1612"/>
      <c r="J526" s="355" t="s">
        <v>811</v>
      </c>
      <c r="K526"/>
      <c r="L526" s="594"/>
      <c r="M526" s="1463"/>
      <c r="N526" s="594"/>
      <c r="O526" s="1468"/>
      <c r="P526" s="594"/>
      <c r="Q526" s="1159"/>
      <c r="R526" s="1464"/>
      <c r="S526" s="1464"/>
      <c r="T526" s="1465"/>
    </row>
    <row r="527" spans="1:20" s="1047" customFormat="1">
      <c r="A527" s="1165"/>
      <c r="B527" s="91" t="s">
        <v>1809</v>
      </c>
      <c r="C527" s="91" t="s">
        <v>1818</v>
      </c>
      <c r="D527" s="91">
        <v>13</v>
      </c>
      <c r="E527" s="392">
        <v>45054</v>
      </c>
      <c r="F527" s="91"/>
      <c r="G527" s="91"/>
      <c r="H527" s="355" t="s">
        <v>811</v>
      </c>
      <c r="I527" s="1612"/>
      <c r="J527" s="355" t="s">
        <v>811</v>
      </c>
      <c r="K527"/>
      <c r="L527" s="594"/>
      <c r="M527" s="1463"/>
      <c r="N527" s="594"/>
      <c r="O527" s="1468"/>
      <c r="P527" s="594"/>
      <c r="Q527" s="1159"/>
      <c r="R527" s="1464"/>
      <c r="S527" s="1464"/>
      <c r="T527" s="1465"/>
    </row>
    <row r="528" spans="1:20" s="1047" customFormat="1">
      <c r="A528" s="1165"/>
      <c r="B528" s="91" t="s">
        <v>1809</v>
      </c>
      <c r="C528" s="91" t="s">
        <v>1818</v>
      </c>
      <c r="D528" s="91">
        <v>14</v>
      </c>
      <c r="E528" s="392">
        <v>45054</v>
      </c>
      <c r="F528" s="91"/>
      <c r="G528" s="91"/>
      <c r="H528" s="355" t="s">
        <v>811</v>
      </c>
      <c r="I528" s="1612"/>
      <c r="J528" s="355" t="s">
        <v>811</v>
      </c>
      <c r="K528"/>
      <c r="L528" s="594"/>
      <c r="M528" s="1463"/>
      <c r="N528" s="594"/>
      <c r="O528" s="1468"/>
      <c r="P528" s="594"/>
      <c r="Q528" s="1159"/>
      <c r="R528" s="1464"/>
      <c r="S528" s="1464"/>
      <c r="T528" s="1465"/>
    </row>
    <row r="529" spans="1:20" s="1047" customFormat="1">
      <c r="A529" s="1165"/>
      <c r="B529" s="91" t="s">
        <v>1809</v>
      </c>
      <c r="C529" s="91" t="s">
        <v>1818</v>
      </c>
      <c r="D529" s="91">
        <v>15</v>
      </c>
      <c r="E529" s="392">
        <v>45054</v>
      </c>
      <c r="F529" s="91"/>
      <c r="G529" s="91"/>
      <c r="H529" s="355" t="s">
        <v>811</v>
      </c>
      <c r="I529" s="1612"/>
      <c r="J529" s="355" t="s">
        <v>811</v>
      </c>
      <c r="K529"/>
      <c r="L529" s="594"/>
      <c r="M529" s="1463"/>
      <c r="N529" s="594"/>
      <c r="O529" s="1468"/>
      <c r="P529" s="594"/>
      <c r="Q529" s="1159"/>
      <c r="R529" s="1464"/>
      <c r="S529" s="1464"/>
      <c r="T529" s="1465"/>
    </row>
    <row r="530" spans="1:20" s="1047" customFormat="1">
      <c r="A530" s="1165"/>
      <c r="B530" s="91" t="s">
        <v>1809</v>
      </c>
      <c r="C530" s="91" t="s">
        <v>1818</v>
      </c>
      <c r="D530" s="91">
        <v>16</v>
      </c>
      <c r="E530" s="392">
        <v>45054</v>
      </c>
      <c r="F530" s="91"/>
      <c r="G530" s="91"/>
      <c r="H530" s="355" t="s">
        <v>811</v>
      </c>
      <c r="I530" s="1612"/>
      <c r="J530" s="355" t="s">
        <v>811</v>
      </c>
      <c r="K530"/>
      <c r="L530" s="594"/>
      <c r="M530" s="1463"/>
      <c r="N530" s="594"/>
      <c r="O530" s="1468"/>
      <c r="P530" s="594"/>
      <c r="Q530" s="1159"/>
      <c r="R530" s="1464"/>
      <c r="S530" s="1464"/>
      <c r="T530" s="1465"/>
    </row>
    <row r="531" spans="1:20" s="1047" customFormat="1">
      <c r="A531" s="1165"/>
      <c r="B531" s="91" t="s">
        <v>1809</v>
      </c>
      <c r="C531" s="91" t="s">
        <v>1818</v>
      </c>
      <c r="D531" s="91">
        <v>17</v>
      </c>
      <c r="E531" s="392">
        <v>45054</v>
      </c>
      <c r="F531" s="91"/>
      <c r="G531" s="91"/>
      <c r="H531" s="355" t="s">
        <v>811</v>
      </c>
      <c r="I531" s="1612"/>
      <c r="J531" s="355" t="s">
        <v>811</v>
      </c>
      <c r="K531"/>
      <c r="L531" s="594"/>
      <c r="M531" s="1463"/>
      <c r="N531" s="594"/>
      <c r="O531" s="1468"/>
      <c r="P531" s="594"/>
      <c r="Q531" s="1159"/>
      <c r="R531" s="1464"/>
      <c r="S531" s="1464"/>
      <c r="T531" s="1465"/>
    </row>
    <row r="532" spans="1:20" s="1047" customFormat="1">
      <c r="A532" s="1165"/>
      <c r="B532" s="91" t="s">
        <v>1809</v>
      </c>
      <c r="C532" s="91" t="s">
        <v>1818</v>
      </c>
      <c r="D532" s="91">
        <v>18</v>
      </c>
      <c r="E532" s="392">
        <v>45054</v>
      </c>
      <c r="F532" s="91"/>
      <c r="G532" s="91"/>
      <c r="H532" s="355" t="s">
        <v>811</v>
      </c>
      <c r="I532" s="1612"/>
      <c r="J532" s="355" t="s">
        <v>811</v>
      </c>
      <c r="K532"/>
      <c r="L532" s="594"/>
      <c r="M532" s="1463"/>
      <c r="N532" s="594"/>
      <c r="O532" s="1468"/>
      <c r="P532" s="594"/>
      <c r="Q532" s="1159"/>
      <c r="R532" s="1464"/>
      <c r="S532" s="1464"/>
      <c r="T532" s="1465"/>
    </row>
    <row r="533" spans="1:20" s="1047" customFormat="1">
      <c r="A533" s="1165"/>
      <c r="B533" s="91" t="s">
        <v>1809</v>
      </c>
      <c r="C533" s="91" t="s">
        <v>1818</v>
      </c>
      <c r="D533" s="91">
        <v>18.2</v>
      </c>
      <c r="E533" s="392">
        <v>45054</v>
      </c>
      <c r="F533" s="91"/>
      <c r="G533" s="91"/>
      <c r="H533" s="355">
        <v>0.36799999999999999</v>
      </c>
      <c r="I533" s="3154">
        <f t="shared" ref="I533" si="90">IF(AND(H533&gt;0),  H533*30.974," ")</f>
        <v>11.398432</v>
      </c>
      <c r="J533" s="355">
        <v>6.57</v>
      </c>
      <c r="K533"/>
      <c r="L533" s="594"/>
      <c r="M533" s="1463"/>
      <c r="N533" s="594"/>
      <c r="O533" s="1468"/>
      <c r="P533" s="594"/>
      <c r="Q533" s="1159"/>
      <c r="R533" s="1464"/>
      <c r="S533" s="1464"/>
      <c r="T533" s="1465"/>
    </row>
    <row r="534" spans="1:20" s="1047" customFormat="1">
      <c r="A534" s="1165"/>
      <c r="B534" s="91" t="s">
        <v>1809</v>
      </c>
      <c r="C534" s="91" t="s">
        <v>1818</v>
      </c>
      <c r="D534" s="91">
        <v>18.7</v>
      </c>
      <c r="E534" s="392">
        <v>45054</v>
      </c>
      <c r="F534" s="91"/>
      <c r="G534" s="91"/>
      <c r="H534" s="355" t="s">
        <v>811</v>
      </c>
      <c r="I534" s="1612"/>
      <c r="J534" s="355" t="s">
        <v>811</v>
      </c>
      <c r="K534"/>
      <c r="L534" s="594"/>
      <c r="M534" s="1463"/>
      <c r="N534" s="594"/>
      <c r="O534" s="1468"/>
      <c r="P534" s="594"/>
      <c r="Q534" s="1159"/>
      <c r="R534" s="1464"/>
      <c r="S534" s="1464"/>
      <c r="T534" s="1465"/>
    </row>
    <row r="535" spans="1:20" s="1047" customFormat="1">
      <c r="A535" s="483"/>
      <c r="B535"/>
      <c r="C535"/>
      <c r="D535" s="55"/>
      <c r="E535"/>
      <c r="F535"/>
      <c r="G535" s="594"/>
      <c r="H535" s="24"/>
      <c r="I535" s="594"/>
      <c r="J535" s="1111"/>
      <c r="K535"/>
      <c r="L535" s="594"/>
      <c r="M535" s="1463"/>
      <c r="N535" s="594"/>
      <c r="O535" s="1468"/>
      <c r="P535" s="594"/>
      <c r="Q535" s="1159"/>
      <c r="R535" s="1464"/>
      <c r="S535" s="1464"/>
      <c r="T535" s="1465"/>
    </row>
    <row r="536" spans="1:20" s="1047" customFormat="1">
      <c r="A536" s="483"/>
      <c r="B536"/>
      <c r="C536"/>
      <c r="D536" s="55"/>
      <c r="E536"/>
      <c r="F536"/>
      <c r="G536" s="594"/>
      <c r="H536" s="24"/>
      <c r="I536"/>
      <c r="J536" s="1111"/>
      <c r="K536"/>
      <c r="L536" s="594"/>
      <c r="M536" s="1463"/>
      <c r="N536" s="1464"/>
      <c r="O536" s="1463"/>
      <c r="P536" s="1464"/>
      <c r="Q536" s="1521"/>
      <c r="R536" s="1464"/>
      <c r="S536" s="1464"/>
      <c r="T536" s="1465"/>
    </row>
    <row r="537" spans="1:20" s="2144" customFormat="1">
      <c r="A537" s="2136" t="s">
        <v>1809</v>
      </c>
      <c r="B537" s="1661"/>
      <c r="C537" s="1661"/>
      <c r="D537" s="2138"/>
      <c r="E537" s="1661"/>
      <c r="F537" s="1661"/>
      <c r="G537" s="2137"/>
      <c r="H537" s="1931"/>
      <c r="I537" s="1661"/>
      <c r="J537" s="2139"/>
      <c r="K537" s="1661"/>
      <c r="L537" s="2137"/>
      <c r="M537" s="2140"/>
      <c r="N537" s="2141"/>
      <c r="O537" s="2140"/>
      <c r="P537" s="2141"/>
      <c r="Q537" s="2142"/>
      <c r="R537" s="2141"/>
      <c r="S537" s="2141"/>
      <c r="T537" s="2143"/>
    </row>
    <row r="538" spans="1:20" ht="46.8">
      <c r="A538" s="1696" t="s">
        <v>804</v>
      </c>
      <c r="B538" s="1612" t="s">
        <v>20</v>
      </c>
      <c r="C538" s="1612" t="s">
        <v>701</v>
      </c>
      <c r="D538" s="1612" t="s">
        <v>846</v>
      </c>
      <c r="E538" s="1697" t="s">
        <v>786</v>
      </c>
      <c r="F538" s="1698" t="s">
        <v>806</v>
      </c>
      <c r="G538" s="1698" t="s">
        <v>807</v>
      </c>
      <c r="H538" s="90" t="s">
        <v>809</v>
      </c>
      <c r="I538" s="1484" t="s">
        <v>810</v>
      </c>
      <c r="J538" s="1121" t="s">
        <v>808</v>
      </c>
      <c r="K538" s="91"/>
      <c r="L538" s="1161"/>
      <c r="M538" s="91"/>
      <c r="N538" s="1161"/>
      <c r="O538" s="91"/>
      <c r="P538" s="1161"/>
      <c r="Q538" s="1162"/>
      <c r="T538" s="1116"/>
    </row>
    <row r="539" spans="1:20" s="571" customFormat="1">
      <c r="A539" s="1105">
        <v>637</v>
      </c>
      <c r="B539" s="355" t="s">
        <v>1446</v>
      </c>
      <c r="C539" s="359" t="s">
        <v>1819</v>
      </c>
      <c r="D539" s="359">
        <v>0.5</v>
      </c>
      <c r="E539" s="356">
        <v>43004</v>
      </c>
      <c r="F539" s="355" t="s">
        <v>815</v>
      </c>
      <c r="G539" s="1612" t="s">
        <v>815</v>
      </c>
      <c r="H539" s="88">
        <v>0.71767763921534455</v>
      </c>
      <c r="I539" s="1161">
        <f>IF(AND(H539&gt;0),  H539*30.974," ")</f>
        <v>22.229347197056082</v>
      </c>
      <c r="J539" s="1699">
        <v>3.8931367088607591</v>
      </c>
      <c r="K539" s="91"/>
      <c r="L539" s="1161"/>
      <c r="M539" s="91"/>
      <c r="N539" s="1161"/>
      <c r="O539" s="91"/>
      <c r="P539" s="1161"/>
      <c r="Q539" s="1162"/>
      <c r="R539" s="594"/>
      <c r="S539" s="594"/>
      <c r="T539" s="1116"/>
    </row>
    <row r="540" spans="1:20" s="571" customFormat="1">
      <c r="A540" s="1105">
        <v>638</v>
      </c>
      <c r="B540" s="355" t="s">
        <v>1446</v>
      </c>
      <c r="C540" s="359" t="s">
        <v>1819</v>
      </c>
      <c r="D540" s="359">
        <v>3</v>
      </c>
      <c r="E540" s="356">
        <v>43004</v>
      </c>
      <c r="F540" s="355" t="s">
        <v>815</v>
      </c>
      <c r="G540" s="1612" t="s">
        <v>815</v>
      </c>
      <c r="H540" s="88">
        <v>0.55090434240729313</v>
      </c>
      <c r="I540" s="1161">
        <f>IF(AND(H540&gt;0),  H540*30.974," ")</f>
        <v>17.063711101723499</v>
      </c>
      <c r="J540" s="1699">
        <v>5.4536088607594939</v>
      </c>
      <c r="K540" s="91"/>
      <c r="L540" s="1161"/>
      <c r="M540" s="91"/>
      <c r="N540" s="1161"/>
      <c r="O540" s="91"/>
      <c r="P540" s="1161"/>
      <c r="Q540" s="1162"/>
      <c r="R540" s="594"/>
      <c r="S540" s="594"/>
      <c r="T540" s="1116"/>
    </row>
    <row r="541" spans="1:20" s="571" customFormat="1">
      <c r="A541" s="1105">
        <v>639</v>
      </c>
      <c r="B541" s="355" t="s">
        <v>1446</v>
      </c>
      <c r="C541" s="359" t="s">
        <v>1819</v>
      </c>
      <c r="D541" s="359">
        <v>9</v>
      </c>
      <c r="E541" s="356">
        <v>43004</v>
      </c>
      <c r="F541" s="355" t="s">
        <v>815</v>
      </c>
      <c r="G541" s="1612" t="s">
        <v>815</v>
      </c>
      <c r="H541" s="88">
        <v>0.65243421746849517</v>
      </c>
      <c r="I541" s="1161">
        <f>IF(AND(H541&gt;0),  H541*30.974," ")</f>
        <v>20.208497451869171</v>
      </c>
      <c r="J541" s="1699">
        <v>2.3165772151898731</v>
      </c>
      <c r="K541" s="91"/>
      <c r="L541" s="1161"/>
      <c r="M541" s="91"/>
      <c r="N541" s="1161"/>
      <c r="O541" s="91"/>
      <c r="P541" s="1161"/>
      <c r="Q541" s="1162"/>
      <c r="R541" s="594"/>
      <c r="S541" s="594"/>
      <c r="T541" s="1116"/>
    </row>
    <row r="542" spans="1:20" s="1147" customFormat="1">
      <c r="A542" s="1129">
        <v>640</v>
      </c>
      <c r="B542" s="469" t="s">
        <v>1446</v>
      </c>
      <c r="C542" s="1706" t="s">
        <v>1819</v>
      </c>
      <c r="D542" s="1706" t="s">
        <v>814</v>
      </c>
      <c r="E542" s="1130">
        <v>43004</v>
      </c>
      <c r="F542" s="469" t="s">
        <v>815</v>
      </c>
      <c r="G542" s="1160" t="s">
        <v>815</v>
      </c>
      <c r="H542" s="498">
        <v>10.399124129875416</v>
      </c>
      <c r="I542" s="1163">
        <f>IF(AND(H542&gt;0),  H542*30.974," ")</f>
        <v>322.10247079876115</v>
      </c>
      <c r="J542" s="1700">
        <v>2.5000000000000001E-2</v>
      </c>
      <c r="K542" s="1531" t="e">
        <f>AVERAGE(G539:G542)</f>
        <v>#DIV/0!</v>
      </c>
      <c r="L542" s="1532" t="e">
        <f>10*(6-(LN(K542)/LN(2)))</f>
        <v>#DIV/0!</v>
      </c>
      <c r="M542" s="470">
        <f>AVERAGE(I539:I542)</f>
        <v>95.401006637352481</v>
      </c>
      <c r="N542" s="1163">
        <f t="shared" ref="N542" si="91">10*(6-(LN(48/M542)/LN(2)))</f>
        <v>69.909700832801633</v>
      </c>
      <c r="O542" s="1701">
        <f>AVERAGE(J539:J542)</f>
        <v>2.9220806962025319</v>
      </c>
      <c r="P542" s="1163">
        <f t="shared" ref="P542" si="92">10*(6-((2.04-0.68*LN(O542))/LN(2)))</f>
        <v>41.088594103012142</v>
      </c>
      <c r="Q542" s="1533"/>
      <c r="R542" s="1373"/>
      <c r="S542" s="1373"/>
      <c r="T542" s="1685"/>
    </row>
    <row r="543" spans="1:20" ht="46.8">
      <c r="A543" s="2874" t="s">
        <v>20</v>
      </c>
      <c r="B543" s="1120" t="s">
        <v>701</v>
      </c>
      <c r="C543" s="1120" t="s">
        <v>846</v>
      </c>
      <c r="D543" s="2872" t="s">
        <v>786</v>
      </c>
      <c r="E543" s="2873" t="s">
        <v>806</v>
      </c>
      <c r="F543" s="91"/>
      <c r="G543" s="2873" t="s">
        <v>807</v>
      </c>
      <c r="H543" s="645" t="s">
        <v>809</v>
      </c>
      <c r="I543" s="1484" t="s">
        <v>810</v>
      </c>
      <c r="J543" s="1480" t="s">
        <v>808</v>
      </c>
      <c r="K543" s="91"/>
      <c r="L543" s="1161"/>
      <c r="M543" s="91"/>
      <c r="N543" s="1161"/>
      <c r="O543" s="91"/>
      <c r="P543" s="1161"/>
      <c r="Q543" s="1162"/>
      <c r="T543" s="1116"/>
    </row>
    <row r="544" spans="1:20" s="571" customFormat="1">
      <c r="A544" s="1105" t="s">
        <v>1809</v>
      </c>
      <c r="B544" s="355" t="s">
        <v>1820</v>
      </c>
      <c r="C544" s="355">
        <v>0.5</v>
      </c>
      <c r="D544" s="356">
        <v>43341</v>
      </c>
      <c r="E544" s="355">
        <v>19.399999999999999</v>
      </c>
      <c r="F544" s="91"/>
      <c r="G544" s="1612">
        <v>5.2</v>
      </c>
      <c r="H544" s="90">
        <v>0.50797641754811851</v>
      </c>
      <c r="I544" s="1161">
        <f>IF(AND(H544&gt;0),  H544*30.974," ")</f>
        <v>15.734061557135423</v>
      </c>
      <c r="J544" s="1699">
        <v>2.2261708860759488</v>
      </c>
      <c r="K544" s="91"/>
      <c r="L544" s="1161"/>
      <c r="M544" s="91"/>
      <c r="N544" s="1161"/>
      <c r="O544" s="91"/>
      <c r="P544" s="1161"/>
      <c r="Q544" s="1162"/>
      <c r="R544" s="594"/>
      <c r="S544" s="594"/>
      <c r="T544" s="1116"/>
    </row>
    <row r="545" spans="1:20" s="571" customFormat="1">
      <c r="A545" s="1105" t="s">
        <v>1809</v>
      </c>
      <c r="B545" s="355" t="s">
        <v>1820</v>
      </c>
      <c r="C545" s="355">
        <v>3</v>
      </c>
      <c r="D545" s="356">
        <v>43341</v>
      </c>
      <c r="E545" s="355"/>
      <c r="F545" s="91"/>
      <c r="G545" s="1612">
        <v>5.2</v>
      </c>
      <c r="H545" s="90">
        <v>0.54426044737298407</v>
      </c>
      <c r="I545" s="1161">
        <f>IF(AND(H545&gt;0),  H545*30.974," ")</f>
        <v>16.857923096930808</v>
      </c>
      <c r="J545" s="1699">
        <v>2.4265262658227842</v>
      </c>
      <c r="K545" s="91"/>
      <c r="L545" s="1161"/>
      <c r="M545" s="91"/>
      <c r="N545" s="1161"/>
      <c r="O545" s="91"/>
      <c r="P545" s="1161"/>
      <c r="Q545" s="1162"/>
      <c r="R545" s="594"/>
      <c r="S545" s="594"/>
      <c r="T545" s="1116"/>
    </row>
    <row r="546" spans="1:20" s="571" customFormat="1">
      <c r="A546" s="1105" t="s">
        <v>1809</v>
      </c>
      <c r="B546" s="355" t="s">
        <v>1820</v>
      </c>
      <c r="C546" s="355">
        <v>9</v>
      </c>
      <c r="D546" s="356">
        <v>43341</v>
      </c>
      <c r="E546" s="355"/>
      <c r="F546" s="91"/>
      <c r="G546" s="1612">
        <v>5.2</v>
      </c>
      <c r="H546" s="90">
        <v>0.98518606776836193</v>
      </c>
      <c r="I546" s="1161">
        <f>IF(AND(H546&gt;0),  H546*30.974," ")</f>
        <v>30.515153263057243</v>
      </c>
      <c r="J546" s="1699">
        <v>13.824521202531647</v>
      </c>
      <c r="K546" s="91"/>
      <c r="L546" s="1161"/>
      <c r="M546" s="91"/>
      <c r="N546" s="1161"/>
      <c r="O546" s="91"/>
      <c r="P546" s="1161"/>
      <c r="Q546" s="1162"/>
      <c r="R546" s="594"/>
      <c r="S546" s="594"/>
      <c r="T546" s="1116"/>
    </row>
    <row r="547" spans="1:20" s="1147" customFormat="1">
      <c r="A547" s="1129" t="s">
        <v>1809</v>
      </c>
      <c r="B547" s="469" t="s">
        <v>1820</v>
      </c>
      <c r="C547" s="469">
        <v>17</v>
      </c>
      <c r="D547" s="1130">
        <v>43341</v>
      </c>
      <c r="E547" s="469"/>
      <c r="F547" s="470"/>
      <c r="G547" s="1160">
        <v>5.2</v>
      </c>
      <c r="H547" s="472">
        <v>6.0935582710117213</v>
      </c>
      <c r="I547" s="1163">
        <f>IF(AND(H547&gt;0),  H547*30.974," ")</f>
        <v>188.74187388631705</v>
      </c>
      <c r="J547" s="1700">
        <v>2.5000000000000001E-2</v>
      </c>
      <c r="K547" s="470">
        <f>AVERAGE(G544:G547)</f>
        <v>5.2</v>
      </c>
      <c r="L547" s="1163">
        <f>10*(6-(LN(K547)/LN(2)))</f>
        <v>36.214883767462702</v>
      </c>
      <c r="M547" s="470">
        <f>AVERAGE(I544:I547)</f>
        <v>62.962252950860133</v>
      </c>
      <c r="N547" s="1163">
        <f t="shared" ref="N547" si="93">10*(6-(LN(48/M547)/LN(2)))</f>
        <v>63.914527592631963</v>
      </c>
      <c r="O547" s="1701">
        <f>AVERAGE(J544:J547)</f>
        <v>4.6255545886075948</v>
      </c>
      <c r="P547" s="1163">
        <f t="shared" ref="P547" si="94">10*(6-((2.04-0.68*LN(O547))/LN(2)))</f>
        <v>45.594480348145666</v>
      </c>
      <c r="Q547" s="1164">
        <f>AVERAGE(L547,N547,P547)</f>
        <v>48.574630569413443</v>
      </c>
      <c r="R547" s="1373"/>
      <c r="S547" s="1373"/>
      <c r="T547" s="1685"/>
    </row>
    <row r="548" spans="1:20">
      <c r="A548" s="528"/>
      <c r="B548" s="27"/>
      <c r="C548" s="27"/>
      <c r="D548" s="139"/>
      <c r="E548" s="27"/>
      <c r="F548" s="24"/>
      <c r="G548" s="1112"/>
      <c r="J548" s="1116"/>
      <c r="Q548" s="1159"/>
      <c r="T548" s="1116"/>
    </row>
    <row r="549" spans="1:20" ht="46.8">
      <c r="A549" s="1439" t="s">
        <v>804</v>
      </c>
      <c r="B549" s="1106" t="s">
        <v>20</v>
      </c>
      <c r="C549" s="1106" t="s">
        <v>701</v>
      </c>
      <c r="D549" s="1441" t="s">
        <v>805</v>
      </c>
      <c r="E549" s="1461" t="s">
        <v>786</v>
      </c>
      <c r="F549" s="1441" t="s">
        <v>806</v>
      </c>
      <c r="G549" s="1441" t="s">
        <v>807</v>
      </c>
      <c r="H549" s="24" t="s">
        <v>809</v>
      </c>
      <c r="I549" s="1442" t="s">
        <v>810</v>
      </c>
      <c r="J549" s="1123" t="s">
        <v>808</v>
      </c>
      <c r="Q549" s="1159"/>
      <c r="T549" s="1116"/>
    </row>
    <row r="550" spans="1:20" s="571" customFormat="1">
      <c r="A550" s="483">
        <v>53</v>
      </c>
      <c r="B550" t="s">
        <v>1809</v>
      </c>
      <c r="C550" t="s">
        <v>1809</v>
      </c>
      <c r="D550" s="18">
        <v>0.5</v>
      </c>
      <c r="E550" s="55">
        <v>43697</v>
      </c>
      <c r="F550" s="165">
        <v>22.5</v>
      </c>
      <c r="G550" s="1025">
        <v>4.3499999999999996</v>
      </c>
      <c r="H550" s="24">
        <v>0.54302665334257005</v>
      </c>
      <c r="I550" s="594">
        <f>IF(AND(H550&gt;0),  H550*30.974," ")</f>
        <v>16.819707560632764</v>
      </c>
      <c r="J550" s="1111">
        <v>3.9863375527426159</v>
      </c>
      <c r="K550"/>
      <c r="L550" s="594"/>
      <c r="M550"/>
      <c r="N550" s="594"/>
      <c r="O550"/>
      <c r="P550" s="594"/>
      <c r="Q550" s="1159"/>
      <c r="R550" s="594"/>
      <c r="S550" s="594"/>
      <c r="T550" s="1116"/>
    </row>
    <row r="551" spans="1:20" s="571" customFormat="1">
      <c r="A551" s="483"/>
      <c r="B551" t="s">
        <v>1809</v>
      </c>
      <c r="C551" t="s">
        <v>1809</v>
      </c>
      <c r="D551" s="18">
        <v>3</v>
      </c>
      <c r="E551" s="55">
        <v>43697</v>
      </c>
      <c r="F551" s="165"/>
      <c r="G551" s="1025">
        <v>4.3499999999999996</v>
      </c>
      <c r="H551" s="24">
        <v>0.54302665334257005</v>
      </c>
      <c r="I551" s="594">
        <f>IF(AND(H551&gt;0),  H551*30.974," ")</f>
        <v>16.819707560632764</v>
      </c>
      <c r="J551" s="1111">
        <v>2.6651513924050638</v>
      </c>
      <c r="K551"/>
      <c r="L551" s="594"/>
      <c r="M551"/>
      <c r="N551" s="594"/>
      <c r="O551"/>
      <c r="P551" s="594"/>
      <c r="Q551" s="1159"/>
      <c r="R551" s="594"/>
      <c r="S551" s="594"/>
      <c r="T551" s="1116"/>
    </row>
    <row r="552" spans="1:20" s="571" customFormat="1">
      <c r="A552" s="483"/>
      <c r="B552" t="s">
        <v>1809</v>
      </c>
      <c r="C552" t="s">
        <v>1809</v>
      </c>
      <c r="D552" s="18">
        <v>9</v>
      </c>
      <c r="E552" s="55">
        <v>43697</v>
      </c>
      <c r="F552" s="165"/>
      <c r="G552" s="1025">
        <v>4.3499999999999996</v>
      </c>
      <c r="H552" s="24">
        <v>0.70159154950788882</v>
      </c>
      <c r="I552" s="594">
        <f>IF(AND(H552&gt;0),  H552*30.974," ")</f>
        <v>21.73109665445735</v>
      </c>
      <c r="J552" s="1111">
        <v>9.589989198312237</v>
      </c>
      <c r="K552"/>
      <c r="L552" s="594"/>
      <c r="M552"/>
      <c r="N552" s="594"/>
      <c r="O552"/>
      <c r="P552" s="594"/>
      <c r="Q552" s="1159"/>
      <c r="R552" s="594"/>
      <c r="S552" s="594"/>
      <c r="T552" s="1116"/>
    </row>
    <row r="553" spans="1:20" s="1147" customFormat="1">
      <c r="A553" s="1104"/>
      <c r="B553" s="451" t="s">
        <v>1809</v>
      </c>
      <c r="C553" s="451" t="s">
        <v>1809</v>
      </c>
      <c r="D553" s="1201">
        <v>21</v>
      </c>
      <c r="E553" s="1202">
        <v>43697</v>
      </c>
      <c r="F553" s="1203"/>
      <c r="G553" s="1462">
        <v>4.3499999999999996</v>
      </c>
      <c r="H553" s="1200">
        <v>8.8022638001460098</v>
      </c>
      <c r="I553" s="1373">
        <f>IF(AND(H553&gt;0),  H553*30.974," ")</f>
        <v>272.6413189457225</v>
      </c>
      <c r="J553" s="1445">
        <v>1.2756280168776373</v>
      </c>
      <c r="K553" s="1204">
        <f>AVERAGE(G550:G553)</f>
        <v>4.3499999999999996</v>
      </c>
      <c r="L553" s="1373">
        <f>10*(6-(LN(K553)/LN(2)))</f>
        <v>38.78984599038634</v>
      </c>
      <c r="M553" s="451">
        <f>AVERAGE(I550:I553)</f>
        <v>82.002957680361348</v>
      </c>
      <c r="N553" s="1373">
        <f t="shared" ref="N553" si="95">10*(6-(LN(48/M553)/LN(2)))</f>
        <v>67.726415399193343</v>
      </c>
      <c r="O553" s="1204">
        <f>AVERAGE(J550:J553)</f>
        <v>4.3792765400843878</v>
      </c>
      <c r="P553" s="1373">
        <f t="shared" ref="P553" si="96">10*(6-((2.04-0.68*LN(O553))/LN(2)))</f>
        <v>45.057730540950942</v>
      </c>
      <c r="Q553" s="1520">
        <f>AVERAGE(L553,N553,P553)</f>
        <v>50.524663976843534</v>
      </c>
      <c r="R553" s="1686"/>
      <c r="S553" s="1686"/>
      <c r="T553" s="1685"/>
    </row>
    <row r="554" spans="1:20">
      <c r="A554" s="528"/>
      <c r="B554" s="27"/>
      <c r="C554" s="27"/>
      <c r="D554" s="139"/>
      <c r="E554" s="27"/>
      <c r="F554" s="24"/>
      <c r="G554" s="1112"/>
      <c r="J554" s="1116"/>
      <c r="Q554" s="1159"/>
      <c r="T554" s="1116"/>
    </row>
    <row r="555" spans="1:20" ht="46.8">
      <c r="A555" s="1439" t="s">
        <v>20</v>
      </c>
      <c r="B555" s="1106" t="s">
        <v>701</v>
      </c>
      <c r="C555" s="1441" t="s">
        <v>805</v>
      </c>
      <c r="D555" s="1461" t="s">
        <v>786</v>
      </c>
      <c r="E555" s="1441" t="s">
        <v>806</v>
      </c>
      <c r="G555" s="1441" t="s">
        <v>807</v>
      </c>
      <c r="H555" s="24" t="s">
        <v>809</v>
      </c>
      <c r="I555" s="1442" t="s">
        <v>810</v>
      </c>
      <c r="J555" s="1123" t="s">
        <v>808</v>
      </c>
      <c r="Q555" s="1159"/>
      <c r="T555" s="1116"/>
    </row>
    <row r="556" spans="1:20" s="1047" customFormat="1">
      <c r="A556" s="483" t="s">
        <v>1809</v>
      </c>
      <c r="B556" t="s">
        <v>1809</v>
      </c>
      <c r="C556">
        <v>3</v>
      </c>
      <c r="D556" s="55">
        <v>44070</v>
      </c>
      <c r="E556"/>
      <c r="F556" s="1463"/>
      <c r="G556" s="594"/>
      <c r="H556" s="24">
        <v>0.57996686269057462</v>
      </c>
      <c r="I556" s="594">
        <f>IF(AND(H556&gt;0),  H556*30.974," ")</f>
        <v>17.963893604977859</v>
      </c>
      <c r="J556" s="1111">
        <v>0.4442666666666667</v>
      </c>
      <c r="K556"/>
      <c r="L556" s="594"/>
      <c r="M556" s="1463"/>
      <c r="N556" s="1464"/>
      <c r="O556" s="1463"/>
      <c r="P556" s="1464"/>
      <c r="Q556" s="1521"/>
      <c r="R556" s="1464"/>
      <c r="S556" s="1464"/>
      <c r="T556" s="1465"/>
    </row>
    <row r="557" spans="1:20" s="1047" customFormat="1">
      <c r="A557" s="483" t="s">
        <v>1809</v>
      </c>
      <c r="B557" t="s">
        <v>1809</v>
      </c>
      <c r="C557">
        <v>9</v>
      </c>
      <c r="D557" s="55">
        <v>44070</v>
      </c>
      <c r="E557"/>
      <c r="F557" s="1463"/>
      <c r="G557" s="594"/>
      <c r="H557" s="24">
        <v>0.79945418424799419</v>
      </c>
      <c r="I557" s="594">
        <f>IF(AND(H557&gt;0),  H557*30.974," ")</f>
        <v>24.762293902897373</v>
      </c>
      <c r="J557" s="1111">
        <v>1.3365333333333336</v>
      </c>
      <c r="K557"/>
      <c r="L557" s="594"/>
      <c r="M557" s="1463"/>
      <c r="N557" s="1464"/>
      <c r="O557" s="1463"/>
      <c r="P557" s="1464"/>
      <c r="Q557" s="1521"/>
      <c r="R557" s="1464"/>
      <c r="S557" s="1464"/>
      <c r="T557" s="1465"/>
    </row>
    <row r="558" spans="1:20" s="1629" customFormat="1">
      <c r="A558" s="1104" t="s">
        <v>1809</v>
      </c>
      <c r="B558" s="451" t="s">
        <v>1809</v>
      </c>
      <c r="C558" s="451">
        <v>26</v>
      </c>
      <c r="D558" s="1202">
        <v>44070</v>
      </c>
      <c r="E558" s="451"/>
      <c r="F558" s="1466"/>
      <c r="G558" s="1373"/>
      <c r="H558" s="1200">
        <v>8.2837394991379973</v>
      </c>
      <c r="I558" s="1373">
        <f>IF(AND(H558&gt;0),  H558*30.974," ")</f>
        <v>256.58054724630034</v>
      </c>
      <c r="J558" s="1445">
        <v>0.72799999999999998</v>
      </c>
      <c r="K558" s="1531" t="e">
        <f>AVERAGE(G556:G558)</f>
        <v>#DIV/0!</v>
      </c>
      <c r="L558" s="1532" t="e">
        <f>10*(6-(LN(K558)/LN(2)))</f>
        <v>#DIV/0!</v>
      </c>
      <c r="M558" s="1466">
        <f>AVERAGE(I556:I558)</f>
        <v>99.768911584725188</v>
      </c>
      <c r="N558" s="1373">
        <f t="shared" ref="N558" si="97">10*(6-(LN(48/M558)/LN(2)))</f>
        <v>70.555559298718578</v>
      </c>
      <c r="O558" s="1467">
        <f>AVERAGE(J556:J558)</f>
        <v>0.8362666666666666</v>
      </c>
      <c r="P558" s="1373">
        <f t="shared" ref="P558" si="98">10*(6-((2.04-0.68*LN(O558))/LN(2)))</f>
        <v>28.81485892000844</v>
      </c>
      <c r="Q558" s="1533"/>
      <c r="R558" s="1686"/>
      <c r="S558" s="1686"/>
      <c r="T558" s="1688"/>
    </row>
    <row r="559" spans="1:20" s="1047" customFormat="1">
      <c r="A559" s="483"/>
      <c r="B559"/>
      <c r="C559"/>
      <c r="D559" s="55"/>
      <c r="E559"/>
      <c r="F559" s="1463"/>
      <c r="G559" s="594"/>
      <c r="H559" s="24"/>
      <c r="I559" s="594"/>
      <c r="J559" s="1111"/>
      <c r="K559"/>
      <c r="L559" s="594"/>
      <c r="M559" s="1463"/>
      <c r="N559" s="594"/>
      <c r="O559" s="1468"/>
      <c r="P559" s="594"/>
      <c r="Q559" s="1159"/>
      <c r="R559" s="1464"/>
      <c r="S559" s="1464"/>
      <c r="T559" s="1465"/>
    </row>
    <row r="560" spans="1:20" s="1047" customFormat="1" ht="20.399999999999999">
      <c r="A560" s="1469" t="s">
        <v>804</v>
      </c>
      <c r="B560" s="1469" t="s">
        <v>20</v>
      </c>
      <c r="C560" s="1469" t="s">
        <v>701</v>
      </c>
      <c r="D560" s="1469" t="s">
        <v>805</v>
      </c>
      <c r="E560" s="1470" t="s">
        <v>786</v>
      </c>
      <c r="F560" s="1469" t="s">
        <v>806</v>
      </c>
      <c r="G560" s="1469" t="s">
        <v>807</v>
      </c>
      <c r="H560" s="1471" t="s">
        <v>809</v>
      </c>
      <c r="I560" s="1442" t="s">
        <v>810</v>
      </c>
      <c r="J560" s="1472" t="s">
        <v>808</v>
      </c>
      <c r="K560" s="1463"/>
      <c r="L560" s="1464"/>
      <c r="M560" s="1463"/>
      <c r="N560" s="1464"/>
      <c r="O560" s="1463"/>
      <c r="P560" s="1464"/>
      <c r="Q560" s="1521"/>
      <c r="R560" s="1464"/>
      <c r="S560" s="1464"/>
      <c r="T560" s="1465"/>
    </row>
    <row r="561" spans="1:20" s="1047" customFormat="1">
      <c r="A561" s="2274">
        <v>36</v>
      </c>
      <c r="B561" s="2275" t="s">
        <v>1809</v>
      </c>
      <c r="C561" s="2275" t="s">
        <v>1809</v>
      </c>
      <c r="D561" s="2274">
        <v>0.5</v>
      </c>
      <c r="E561" s="2276">
        <v>44425</v>
      </c>
      <c r="F561" s="2275">
        <v>28.65</v>
      </c>
      <c r="G561" s="2275">
        <v>4.3499999999999996</v>
      </c>
      <c r="H561" s="2277">
        <v>0.69</v>
      </c>
      <c r="I561" s="1463">
        <f>IF(AND(H561&gt;0),  H561*30.974," ")</f>
        <v>21.372059999999998</v>
      </c>
      <c r="J561" s="2278">
        <v>1.98</v>
      </c>
      <c r="K561" s="1463"/>
      <c r="L561" s="1464"/>
      <c r="M561" s="1463"/>
      <c r="N561" s="1464"/>
      <c r="O561" s="1463"/>
      <c r="P561" s="1464"/>
      <c r="Q561" s="1521"/>
      <c r="R561" s="1464"/>
      <c r="S561" s="1464"/>
      <c r="T561" s="1465"/>
    </row>
    <row r="562" spans="1:20" s="1047" customFormat="1">
      <c r="A562" s="2274">
        <v>36</v>
      </c>
      <c r="B562" s="2275" t="s">
        <v>1809</v>
      </c>
      <c r="C562" s="2275" t="s">
        <v>1809</v>
      </c>
      <c r="D562" s="2274">
        <v>3</v>
      </c>
      <c r="E562" s="2276">
        <v>44425</v>
      </c>
      <c r="F562" s="2275"/>
      <c r="G562" s="2275">
        <v>4.3499999999999996</v>
      </c>
      <c r="H562" s="2277">
        <v>0.51</v>
      </c>
      <c r="I562" s="1463">
        <f t="shared" ref="I562:I564" si="99">IF(AND(H562&gt;0),  H562*30.974," ")</f>
        <v>15.79674</v>
      </c>
      <c r="J562" s="2278">
        <v>1.66</v>
      </c>
      <c r="K562" s="1463"/>
      <c r="L562" s="1464"/>
      <c r="M562" s="1463"/>
      <c r="N562" s="1464"/>
      <c r="O562" s="1463"/>
      <c r="P562" s="1464"/>
      <c r="Q562" s="1521"/>
      <c r="R562" s="1464"/>
      <c r="S562" s="1464"/>
      <c r="T562" s="1465"/>
    </row>
    <row r="563" spans="1:20" s="1047" customFormat="1">
      <c r="A563" s="2274">
        <v>36</v>
      </c>
      <c r="B563" s="2275" t="s">
        <v>1809</v>
      </c>
      <c r="C563" s="2275" t="s">
        <v>1809</v>
      </c>
      <c r="D563" s="2274">
        <v>9</v>
      </c>
      <c r="E563" s="2276">
        <v>44425</v>
      </c>
      <c r="F563" s="2275"/>
      <c r="G563" s="2275">
        <v>4.3499999999999996</v>
      </c>
      <c r="H563" s="2277">
        <v>0.97</v>
      </c>
      <c r="I563" s="1463">
        <f t="shared" si="99"/>
        <v>30.044779999999999</v>
      </c>
      <c r="J563" s="2278">
        <v>9.32</v>
      </c>
      <c r="K563" s="1463"/>
      <c r="L563" s="1464"/>
      <c r="M563" s="1463"/>
      <c r="N563" s="1464"/>
      <c r="O563" s="1463"/>
      <c r="P563" s="1464"/>
      <c r="Q563" s="1521"/>
      <c r="R563" s="1464"/>
      <c r="S563" s="1464"/>
      <c r="T563" s="1465"/>
    </row>
    <row r="564" spans="1:20" s="1047" customFormat="1">
      <c r="A564" s="2274">
        <v>36</v>
      </c>
      <c r="B564" s="2275" t="s">
        <v>1809</v>
      </c>
      <c r="C564" s="2275" t="s">
        <v>1809</v>
      </c>
      <c r="D564" s="2274">
        <v>26</v>
      </c>
      <c r="E564" s="2276">
        <v>44425</v>
      </c>
      <c r="F564" s="2275"/>
      <c r="G564" s="2275">
        <v>4.3499999999999996</v>
      </c>
      <c r="H564" s="2277">
        <v>10.61</v>
      </c>
      <c r="I564" s="1463">
        <f t="shared" si="99"/>
        <v>328.63414</v>
      </c>
      <c r="J564" s="2278">
        <v>0.41</v>
      </c>
      <c r="K564" s="1463">
        <f>AVERAGE(G561:G564)</f>
        <v>4.3499999999999996</v>
      </c>
      <c r="L564" s="1464">
        <f>10*(6-(LN(K564)/LN(2)))</f>
        <v>38.78984599038634</v>
      </c>
      <c r="M564" s="1463">
        <f>AVERAGE(I561:I564)</f>
        <v>98.961929999999995</v>
      </c>
      <c r="N564" s="1464">
        <f t="shared" ref="N564" si="100">10*(6-(LN(48/M564)/LN(2)))</f>
        <v>70.438392308414166</v>
      </c>
      <c r="O564" s="1468">
        <f>AVERAGE(J561:J564)</f>
        <v>3.3425000000000002</v>
      </c>
      <c r="P564" s="1464">
        <f t="shared" ref="P564" si="101">10*(6-((2.04-0.68*LN(O564))/LN(2)))</f>
        <v>42.407328576031816</v>
      </c>
      <c r="Q564" s="1521">
        <f>AVERAGE(L564,N564,P564)</f>
        <v>50.545188958277436</v>
      </c>
      <c r="R564" s="1464"/>
      <c r="S564" s="1464"/>
      <c r="T564" s="1465"/>
    </row>
    <row r="565" spans="1:20" s="1629" customFormat="1">
      <c r="A565" s="2279"/>
      <c r="B565" s="2280"/>
      <c r="C565" s="2280"/>
      <c r="D565" s="2279"/>
      <c r="E565" s="2281"/>
      <c r="F565" s="2280"/>
      <c r="G565" s="2280"/>
      <c r="H565" s="2282"/>
      <c r="I565" s="1466"/>
      <c r="J565" s="2283"/>
      <c r="K565" s="1466"/>
      <c r="L565" s="1686"/>
      <c r="M565" s="1466"/>
      <c r="N565" s="1686"/>
      <c r="O565" s="1467"/>
      <c r="P565" s="1686"/>
      <c r="Q565" s="1687"/>
      <c r="R565" s="1686"/>
      <c r="S565" s="1686"/>
      <c r="T565" s="1688"/>
    </row>
    <row r="566" spans="1:20" s="1047" customFormat="1" ht="28.8">
      <c r="A566" s="2274"/>
      <c r="B566" s="1583" t="s">
        <v>20</v>
      </c>
      <c r="C566" s="1583" t="s">
        <v>701</v>
      </c>
      <c r="D566" s="1583" t="s">
        <v>805</v>
      </c>
      <c r="E566" s="1583" t="s">
        <v>786</v>
      </c>
      <c r="F566" s="1583" t="s">
        <v>806</v>
      </c>
      <c r="G566" s="1583" t="s">
        <v>807</v>
      </c>
      <c r="H566" s="1585" t="s">
        <v>809</v>
      </c>
      <c r="I566" s="1442" t="s">
        <v>810</v>
      </c>
      <c r="J566" s="1691" t="s">
        <v>808</v>
      </c>
      <c r="K566" s="1463"/>
      <c r="L566" s="1464"/>
      <c r="M566" s="1463"/>
      <c r="N566" s="1464"/>
      <c r="O566" s="1468"/>
      <c r="P566" s="1464"/>
      <c r="Q566" s="1521"/>
      <c r="R566" s="1464"/>
      <c r="S566" s="1464"/>
      <c r="T566" s="1465"/>
    </row>
    <row r="567" spans="1:20" s="1047" customFormat="1">
      <c r="A567" s="2274"/>
      <c r="B567" s="27" t="s">
        <v>423</v>
      </c>
      <c r="C567" s="27" t="s">
        <v>1821</v>
      </c>
      <c r="D567" s="27">
        <v>0.5</v>
      </c>
      <c r="E567" s="47">
        <v>44797</v>
      </c>
      <c r="F567" s="27">
        <v>26</v>
      </c>
      <c r="G567" s="27">
        <v>5.05</v>
      </c>
      <c r="H567" s="24">
        <v>0.69067666930480054</v>
      </c>
      <c r="I567" s="1463">
        <f>IF(AND(H567&gt;0),  H567*30.974," ")</f>
        <v>21.393019155046893</v>
      </c>
      <c r="J567" s="1174">
        <v>7.2399999999999992E-2</v>
      </c>
      <c r="K567" s="1463"/>
      <c r="L567" s="1464"/>
      <c r="M567" s="1463"/>
      <c r="N567" s="1464"/>
      <c r="O567" s="1468"/>
      <c r="P567" s="1464"/>
      <c r="Q567" s="1521"/>
      <c r="R567" s="1464"/>
      <c r="S567" s="1464"/>
      <c r="T567" s="1465"/>
    </row>
    <row r="568" spans="1:20" s="1047" customFormat="1">
      <c r="A568" s="2274"/>
      <c r="B568" s="27" t="s">
        <v>423</v>
      </c>
      <c r="C568" s="27" t="s">
        <v>1821</v>
      </c>
      <c r="D568" s="27">
        <v>3</v>
      </c>
      <c r="E568" s="47">
        <v>44797</v>
      </c>
      <c r="F568"/>
      <c r="G568"/>
      <c r="H568" s="24">
        <v>0.50725572666186303</v>
      </c>
      <c r="I568" s="1463">
        <f t="shared" ref="I568:I570" si="102">IF(AND(H568&gt;0),  H568*30.974," ")</f>
        <v>15.711738877624546</v>
      </c>
      <c r="J568" s="1174">
        <v>1.2196000000000002</v>
      </c>
      <c r="K568" s="1463"/>
      <c r="L568" s="1464"/>
      <c r="M568" s="1463"/>
      <c r="N568" s="1464"/>
      <c r="O568" s="1468"/>
      <c r="P568" s="1464"/>
      <c r="Q568" s="1521"/>
      <c r="R568" s="1464"/>
      <c r="S568" s="1464"/>
      <c r="T568" s="1465"/>
    </row>
    <row r="569" spans="1:20" s="1047" customFormat="1">
      <c r="A569" s="2274"/>
      <c r="B569" s="27" t="s">
        <v>423</v>
      </c>
      <c r="C569" s="27" t="s">
        <v>1821</v>
      </c>
      <c r="D569" s="27">
        <v>9</v>
      </c>
      <c r="E569" s="47">
        <v>44797</v>
      </c>
      <c r="F569"/>
      <c r="G569"/>
      <c r="H569" s="24">
        <v>0.96694733702672087</v>
      </c>
      <c r="I569" s="1463">
        <f t="shared" si="102"/>
        <v>29.950226817065651</v>
      </c>
      <c r="J569" s="1174">
        <v>6.6431661579377614</v>
      </c>
      <c r="K569" s="1463"/>
      <c r="L569" s="1464"/>
      <c r="M569" s="1463"/>
      <c r="N569" s="1464"/>
      <c r="O569" s="1468"/>
      <c r="P569" s="1464"/>
      <c r="Q569" s="1521"/>
      <c r="R569" s="1464"/>
      <c r="S569" s="1464"/>
      <c r="T569" s="1465"/>
    </row>
    <row r="570" spans="1:20" s="1629" customFormat="1">
      <c r="A570" s="2279"/>
      <c r="B570" s="534" t="s">
        <v>423</v>
      </c>
      <c r="C570" s="534" t="s">
        <v>1821</v>
      </c>
      <c r="D570" s="534">
        <v>25</v>
      </c>
      <c r="E570" s="1513">
        <v>44797</v>
      </c>
      <c r="F570" s="451"/>
      <c r="G570" s="451"/>
      <c r="H570" s="1200">
        <v>10.605026029961206</v>
      </c>
      <c r="I570" s="1466">
        <f t="shared" si="102"/>
        <v>328.48007625201836</v>
      </c>
      <c r="J570" s="1198">
        <v>7.8365845351529524</v>
      </c>
      <c r="K570" s="1466">
        <f>AVERAGE(G567:G570)</f>
        <v>5.05</v>
      </c>
      <c r="L570" s="1686">
        <f>10*(6-(LN(K570)/LN(2)))</f>
        <v>36.637166121355676</v>
      </c>
      <c r="M570" s="1466">
        <f>AVERAGE(I567:I570)</f>
        <v>98.883765275438861</v>
      </c>
      <c r="N570" s="1686">
        <f t="shared" ref="N570" si="103">10*(6-(LN(48/M570)/LN(2)))</f>
        <v>70.426992730959924</v>
      </c>
      <c r="O570" s="1467">
        <f>AVERAGE(J567:J570)</f>
        <v>3.9429376732726782</v>
      </c>
      <c r="P570" s="1686">
        <f t="shared" ref="P570" si="104">10*(6-((2.04-0.68*LN(O570))/LN(2)))</f>
        <v>44.028063324523934</v>
      </c>
      <c r="Q570" s="1687">
        <f>AVERAGE(L570,N570,P570)</f>
        <v>50.364074058946507</v>
      </c>
      <c r="R570" s="2129">
        <f>AVERAGE(Q549:Q570)</f>
        <v>50.477975664689154</v>
      </c>
      <c r="S570" s="2129" t="s">
        <v>968</v>
      </c>
      <c r="T570" s="2130" t="str">
        <f>IF(_xlfn.NUMBERVALUE(R570), IF(R570&lt;50, "Acceptable; Ongoing Protection is Required", "Unacceptable; Immediate Restoration is Required"), " ")</f>
        <v>Unacceptable; Immediate Restoration is Required</v>
      </c>
    </row>
    <row r="571" spans="1:20" s="3166" customFormat="1">
      <c r="A571" s="3155"/>
      <c r="B571" s="3156" t="s">
        <v>1822</v>
      </c>
      <c r="C571" s="3157"/>
      <c r="D571" s="3155"/>
      <c r="E571" s="3158"/>
      <c r="F571" s="3157"/>
      <c r="G571" s="3157"/>
      <c r="H571" s="3159"/>
      <c r="I571" s="3160"/>
      <c r="J571" s="3161"/>
      <c r="K571" s="3160"/>
      <c r="L571" s="3162"/>
      <c r="M571" s="3160"/>
      <c r="N571" s="3162"/>
      <c r="O571" s="3163"/>
      <c r="P571" s="3162"/>
      <c r="Q571" s="3164"/>
      <c r="R571" s="3162"/>
      <c r="S571" s="3162"/>
      <c r="T571" s="3165"/>
    </row>
    <row r="572" spans="1:20" s="1047" customFormat="1">
      <c r="A572" s="2274"/>
      <c r="B572" s="2275"/>
      <c r="C572" s="2275"/>
      <c r="D572" s="2274"/>
      <c r="E572" s="2276"/>
      <c r="F572" s="2275"/>
      <c r="G572" s="2275"/>
      <c r="H572" s="2277"/>
      <c r="I572" s="1463"/>
      <c r="J572" s="2278"/>
      <c r="K572" s="1463"/>
      <c r="L572" s="1464"/>
      <c r="M572" s="1463"/>
      <c r="N572" s="1464"/>
      <c r="O572" s="1468"/>
      <c r="P572" s="1464"/>
      <c r="Q572" s="1464"/>
      <c r="R572" s="1464"/>
      <c r="S572" s="1464"/>
      <c r="T572" s="1465"/>
    </row>
    <row r="573" spans="1:20">
      <c r="J573" s="1125"/>
      <c r="T573" s="1116"/>
    </row>
    <row r="574" spans="1:20" s="2144" customFormat="1">
      <c r="A574" s="2284" t="s">
        <v>1823</v>
      </c>
      <c r="B574" s="2285"/>
      <c r="C574" s="2285"/>
      <c r="D574" s="2286"/>
      <c r="E574" s="2287"/>
      <c r="F574" s="2285"/>
      <c r="G574" s="2285"/>
      <c r="H574" s="2288"/>
      <c r="I574" s="2140"/>
      <c r="J574" s="2289"/>
      <c r="K574" s="2140"/>
      <c r="L574" s="2141"/>
      <c r="M574" s="2140"/>
      <c r="N574" s="2141"/>
      <c r="O574" s="2145"/>
      <c r="P574" s="2141"/>
      <c r="Q574" s="2142"/>
      <c r="R574" s="2141"/>
      <c r="S574" s="2141"/>
      <c r="T574" s="2143"/>
    </row>
    <row r="575" spans="1:20" ht="46.8">
      <c r="A575" s="1696" t="s">
        <v>804</v>
      </c>
      <c r="B575" s="1612" t="s">
        <v>20</v>
      </c>
      <c r="C575" s="1612" t="s">
        <v>701</v>
      </c>
      <c r="D575" s="1612" t="s">
        <v>846</v>
      </c>
      <c r="E575" s="1697" t="s">
        <v>786</v>
      </c>
      <c r="F575" s="1698" t="s">
        <v>806</v>
      </c>
      <c r="G575" s="1698" t="s">
        <v>807</v>
      </c>
      <c r="H575" s="90" t="s">
        <v>809</v>
      </c>
      <c r="I575" s="1484" t="s">
        <v>810</v>
      </c>
      <c r="J575" s="1121" t="s">
        <v>808</v>
      </c>
      <c r="K575" s="91"/>
      <c r="L575" s="1161"/>
      <c r="M575" s="91"/>
      <c r="N575" s="1161"/>
      <c r="O575" s="91"/>
      <c r="P575" s="1161"/>
      <c r="Q575" s="1162"/>
      <c r="T575" s="1116"/>
    </row>
    <row r="576" spans="1:20" s="571" customFormat="1">
      <c r="A576" s="1105">
        <v>641</v>
      </c>
      <c r="B576" s="355" t="s">
        <v>1446</v>
      </c>
      <c r="C576" s="359" t="s">
        <v>1823</v>
      </c>
      <c r="D576" s="359">
        <v>0.5</v>
      </c>
      <c r="E576" s="356">
        <v>43004</v>
      </c>
      <c r="F576" s="355" t="s">
        <v>815</v>
      </c>
      <c r="G576" s="1612" t="s">
        <v>815</v>
      </c>
      <c r="H576" s="88">
        <v>1.4027335675572643</v>
      </c>
      <c r="I576" s="1161">
        <f>IF(AND(H576&gt;0),  H576*30.974," ")</f>
        <v>43.448269521518704</v>
      </c>
      <c r="J576" s="1699">
        <v>6.949731645569619</v>
      </c>
      <c r="K576" s="91"/>
      <c r="L576" s="1161"/>
      <c r="M576" s="91"/>
      <c r="N576" s="1161"/>
      <c r="O576" s="91"/>
      <c r="P576" s="1161"/>
      <c r="Q576" s="1162"/>
      <c r="R576" s="594"/>
      <c r="S576" s="594"/>
      <c r="T576" s="1116"/>
    </row>
    <row r="577" spans="1:20" s="571" customFormat="1">
      <c r="A577" s="1105">
        <v>642</v>
      </c>
      <c r="B577" s="355" t="s">
        <v>1446</v>
      </c>
      <c r="C577" s="359" t="s">
        <v>1823</v>
      </c>
      <c r="D577" s="359">
        <v>3</v>
      </c>
      <c r="E577" s="356">
        <v>43004</v>
      </c>
      <c r="F577" s="355" t="s">
        <v>815</v>
      </c>
      <c r="G577" s="1612" t="s">
        <v>815</v>
      </c>
      <c r="H577" s="88">
        <v>1.6963289654180873</v>
      </c>
      <c r="I577" s="1161">
        <f>IF(AND(H577&gt;0),  H577*30.974," ")</f>
        <v>52.542093374859839</v>
      </c>
      <c r="J577" s="1699">
        <v>13.27205696202531</v>
      </c>
      <c r="K577" s="91"/>
      <c r="L577" s="1161"/>
      <c r="M577" s="91"/>
      <c r="N577" s="1161"/>
      <c r="O577" s="91"/>
      <c r="P577" s="1161"/>
      <c r="Q577" s="1162"/>
      <c r="R577" s="594"/>
      <c r="S577" s="594"/>
      <c r="T577" s="1116"/>
    </row>
    <row r="578" spans="1:20" s="571" customFormat="1">
      <c r="A578" s="1105">
        <v>643</v>
      </c>
      <c r="B578" s="355" t="s">
        <v>1446</v>
      </c>
      <c r="C578" s="359" t="s">
        <v>1823</v>
      </c>
      <c r="D578" s="359">
        <v>9</v>
      </c>
      <c r="E578" s="356">
        <v>43004</v>
      </c>
      <c r="F578" s="355" t="s">
        <v>815</v>
      </c>
      <c r="G578" s="1612" t="s">
        <v>815</v>
      </c>
      <c r="H578" s="88">
        <v>1.5005987001775387</v>
      </c>
      <c r="I578" s="1161">
        <f>IF(AND(H578&gt;0),  H578*30.974," ")</f>
        <v>46.479544139299087</v>
      </c>
      <c r="J578" s="1699">
        <v>2.7670227848101261</v>
      </c>
      <c r="K578" s="91"/>
      <c r="L578" s="1161"/>
      <c r="M578" s="91"/>
      <c r="N578" s="1161"/>
      <c r="O578" s="91"/>
      <c r="P578" s="1161"/>
      <c r="Q578" s="1162"/>
      <c r="R578" s="594"/>
      <c r="S578" s="594"/>
      <c r="T578" s="1116"/>
    </row>
    <row r="579" spans="1:20" s="1147" customFormat="1">
      <c r="A579" s="1129">
        <v>644</v>
      </c>
      <c r="B579" s="469" t="s">
        <v>1446</v>
      </c>
      <c r="C579" s="1706" t="s">
        <v>1823</v>
      </c>
      <c r="D579" s="1706" t="s">
        <v>814</v>
      </c>
      <c r="E579" s="1130">
        <v>43004</v>
      </c>
      <c r="F579" s="469" t="s">
        <v>815</v>
      </c>
      <c r="G579" s="1160" t="s">
        <v>815</v>
      </c>
      <c r="H579" s="498">
        <v>2.2835197611397331</v>
      </c>
      <c r="I579" s="1163">
        <f>IF(AND(H579&gt;0),  H579*30.974," ")</f>
        <v>70.729741081542087</v>
      </c>
      <c r="J579" s="1700">
        <v>3.2496430379746832</v>
      </c>
      <c r="K579" s="1531" t="e">
        <f>AVERAGE(G576:G579)</f>
        <v>#DIV/0!</v>
      </c>
      <c r="L579" s="1532" t="e">
        <f>10*(6-(LN(K579)/LN(2)))</f>
        <v>#DIV/0!</v>
      </c>
      <c r="M579" s="470">
        <f>AVERAGE(I576:I579)</f>
        <v>53.299912029304934</v>
      </c>
      <c r="N579" s="1163">
        <f t="shared" ref="N579" si="105">10*(6-(LN(48/M579)/LN(2)))</f>
        <v>61.510987460063753</v>
      </c>
      <c r="O579" s="1701">
        <f>AVERAGE(J576:J579)</f>
        <v>6.5596136075949349</v>
      </c>
      <c r="P579" s="1163">
        <f t="shared" ref="P579" si="106">10*(6-((2.04-0.68*LN(O579))/LN(2)))</f>
        <v>49.021574848994184</v>
      </c>
      <c r="Q579" s="1533"/>
      <c r="R579" s="1373"/>
      <c r="S579" s="1373"/>
      <c r="T579" s="1685"/>
    </row>
    <row r="580" spans="1:20">
      <c r="A580" s="1105"/>
      <c r="B580" s="355"/>
      <c r="C580" s="355"/>
      <c r="D580" s="358"/>
      <c r="E580" s="87"/>
      <c r="F580" s="355"/>
      <c r="G580" s="3174"/>
      <c r="H580" s="91"/>
      <c r="I580" s="91"/>
      <c r="J580" s="2880"/>
      <c r="K580" s="91"/>
      <c r="L580" s="1161"/>
      <c r="M580" s="91"/>
      <c r="N580" s="1161"/>
      <c r="O580" s="91"/>
      <c r="P580" s="1161"/>
      <c r="Q580" s="1162"/>
      <c r="T580" s="1116"/>
    </row>
    <row r="581" spans="1:20" ht="46.8">
      <c r="A581" s="2874" t="s">
        <v>20</v>
      </c>
      <c r="B581" s="1120" t="s">
        <v>701</v>
      </c>
      <c r="C581" s="1120" t="s">
        <v>846</v>
      </c>
      <c r="D581" s="2872" t="s">
        <v>786</v>
      </c>
      <c r="E581" s="2873" t="s">
        <v>806</v>
      </c>
      <c r="F581" s="91"/>
      <c r="G581" s="2873" t="s">
        <v>807</v>
      </c>
      <c r="H581" s="645" t="s">
        <v>809</v>
      </c>
      <c r="I581" s="1484" t="s">
        <v>810</v>
      </c>
      <c r="J581" s="1480" t="s">
        <v>808</v>
      </c>
      <c r="K581" s="91"/>
      <c r="L581" s="1161"/>
      <c r="M581" s="91"/>
      <c r="N581" s="1161"/>
      <c r="O581" s="91"/>
      <c r="P581" s="1161"/>
      <c r="Q581" s="1162"/>
      <c r="T581" s="1116"/>
    </row>
    <row r="582" spans="1:20" s="571" customFormat="1">
      <c r="A582" s="1105" t="s">
        <v>1809</v>
      </c>
      <c r="B582" s="355" t="s">
        <v>1823</v>
      </c>
      <c r="C582" s="355">
        <v>0.5</v>
      </c>
      <c r="D582" s="356">
        <v>43341</v>
      </c>
      <c r="E582" s="355">
        <v>10.25</v>
      </c>
      <c r="F582" s="91"/>
      <c r="G582" s="1612">
        <v>3.63</v>
      </c>
      <c r="H582" s="90">
        <v>0.65311253684758097</v>
      </c>
      <c r="I582" s="1161">
        <f>IF(AND(H582&gt;0),  H582*30.974," ")</f>
        <v>20.229507716316974</v>
      </c>
      <c r="J582" s="1699">
        <v>5.3799129746835455</v>
      </c>
      <c r="K582" s="91"/>
      <c r="L582" s="1161"/>
      <c r="M582" s="91"/>
      <c r="N582" s="1161"/>
      <c r="O582" s="91"/>
      <c r="P582" s="1161"/>
      <c r="Q582" s="1162"/>
      <c r="R582" s="594"/>
      <c r="S582" s="594"/>
      <c r="T582" s="1116"/>
    </row>
    <row r="583" spans="1:20" s="571" customFormat="1">
      <c r="A583" s="1105" t="s">
        <v>1809</v>
      </c>
      <c r="B583" s="355" t="s">
        <v>1823</v>
      </c>
      <c r="C583" s="355">
        <v>3</v>
      </c>
      <c r="D583" s="356">
        <v>43341</v>
      </c>
      <c r="E583" s="355"/>
      <c r="F583" s="91"/>
      <c r="G583" s="1612">
        <v>3.63</v>
      </c>
      <c r="H583" s="90">
        <v>0.58054447719784974</v>
      </c>
      <c r="I583" s="1161">
        <f>IF(AND(H583&gt;0),  H583*30.974," ")</f>
        <v>17.981784636726196</v>
      </c>
      <c r="J583" s="1699">
        <v>4.489444620253165</v>
      </c>
      <c r="K583" s="91"/>
      <c r="L583" s="1161"/>
      <c r="M583" s="91"/>
      <c r="N583" s="1161"/>
      <c r="O583" s="91"/>
      <c r="P583" s="1161"/>
      <c r="Q583" s="1162"/>
      <c r="R583" s="594"/>
      <c r="S583" s="594"/>
      <c r="T583" s="1116"/>
    </row>
    <row r="584" spans="1:20" s="1147" customFormat="1">
      <c r="A584" s="1129" t="s">
        <v>1809</v>
      </c>
      <c r="B584" s="469" t="s">
        <v>1823</v>
      </c>
      <c r="C584" s="469">
        <v>9</v>
      </c>
      <c r="D584" s="1130">
        <v>43341</v>
      </c>
      <c r="E584" s="469"/>
      <c r="F584" s="470"/>
      <c r="G584" s="1160">
        <v>3.63</v>
      </c>
      <c r="H584" s="472">
        <v>2.2622791185792015</v>
      </c>
      <c r="I584" s="1163">
        <f>IF(AND(H584&gt;0),  H584*30.974," ")</f>
        <v>70.071833418872188</v>
      </c>
      <c r="J584" s="1700">
        <v>23.775505063291131</v>
      </c>
      <c r="K584" s="470">
        <f>AVERAGE(G582:G584)</f>
        <v>3.6300000000000003</v>
      </c>
      <c r="L584" s="1163">
        <f>10*(6-(LN(K584)/LN(2)))</f>
        <v>41.400304517789735</v>
      </c>
      <c r="M584" s="470">
        <f>AVERAGE(I582:I584)</f>
        <v>36.094375257305124</v>
      </c>
      <c r="N584" s="1163">
        <f t="shared" ref="N584" si="107">10*(6-(LN(48/M584)/LN(2)))</f>
        <v>55.887396273827903</v>
      </c>
      <c r="O584" s="1701">
        <f>AVERAGE(J582:J584)</f>
        <v>11.214954219409281</v>
      </c>
      <c r="P584" s="1163">
        <f t="shared" ref="P584" si="108">10*(6-((2.04-0.68*LN(O584))/LN(2)))</f>
        <v>54.283013583309682</v>
      </c>
      <c r="Q584" s="1164">
        <f>AVERAGE(L584,N584,P584)</f>
        <v>50.523571458309107</v>
      </c>
      <c r="R584" s="1373"/>
      <c r="S584" s="1373"/>
      <c r="T584" s="1685"/>
    </row>
    <row r="585" spans="1:20">
      <c r="A585" s="1105"/>
      <c r="B585" s="355"/>
      <c r="C585" s="355"/>
      <c r="D585" s="358"/>
      <c r="E585" s="355"/>
      <c r="F585" s="90"/>
      <c r="G585" s="1161"/>
      <c r="H585" s="91"/>
      <c r="I585" s="91"/>
      <c r="J585" s="2880"/>
      <c r="K585" s="91"/>
      <c r="L585" s="1161"/>
      <c r="M585" s="91"/>
      <c r="N585" s="1161"/>
      <c r="O585" s="91"/>
      <c r="P585" s="1161"/>
      <c r="Q585" s="1162"/>
      <c r="T585" s="1116"/>
    </row>
    <row r="586" spans="1:20" ht="46.8">
      <c r="A586" s="1439" t="s">
        <v>804</v>
      </c>
      <c r="B586" s="1106" t="s">
        <v>20</v>
      </c>
      <c r="C586" s="1106" t="s">
        <v>701</v>
      </c>
      <c r="D586" s="1441" t="s">
        <v>805</v>
      </c>
      <c r="E586" s="1461" t="s">
        <v>786</v>
      </c>
      <c r="F586" s="1441" t="s">
        <v>806</v>
      </c>
      <c r="G586" s="1441" t="s">
        <v>807</v>
      </c>
      <c r="H586" s="24" t="s">
        <v>809</v>
      </c>
      <c r="I586" s="1442" t="s">
        <v>810</v>
      </c>
      <c r="J586" s="1123" t="s">
        <v>808</v>
      </c>
      <c r="Q586" s="1159"/>
      <c r="T586" s="1116"/>
    </row>
    <row r="587" spans="1:20" s="571" customFormat="1">
      <c r="A587" s="483">
        <v>52</v>
      </c>
      <c r="B587" t="s">
        <v>1809</v>
      </c>
      <c r="C587" t="s">
        <v>1823</v>
      </c>
      <c r="D587" s="18">
        <v>0.5</v>
      </c>
      <c r="E587" s="55">
        <v>43697</v>
      </c>
      <c r="F587" s="165">
        <v>16.100000000000001</v>
      </c>
      <c r="G587" s="1025">
        <v>3.2</v>
      </c>
      <c r="H587" s="24">
        <v>0.54302665334257005</v>
      </c>
      <c r="I587" s="594">
        <f>IF(AND(H587&gt;0),  H587*30.974," ")</f>
        <v>16.819707560632764</v>
      </c>
      <c r="J587" s="1111">
        <v>5.0911225316455679</v>
      </c>
      <c r="K587"/>
      <c r="L587" s="594"/>
      <c r="M587"/>
      <c r="N587" s="594"/>
      <c r="O587"/>
      <c r="P587" s="594"/>
      <c r="Q587" s="1159"/>
      <c r="R587" s="594"/>
      <c r="S587" s="594"/>
      <c r="T587" s="1116"/>
    </row>
    <row r="588" spans="1:20" s="571" customFormat="1">
      <c r="A588" s="483"/>
      <c r="B588" t="s">
        <v>1809</v>
      </c>
      <c r="C588" t="s">
        <v>1823</v>
      </c>
      <c r="D588" s="18">
        <v>3</v>
      </c>
      <c r="E588" s="55">
        <v>43697</v>
      </c>
      <c r="F588" s="165"/>
      <c r="G588" s="1025">
        <v>3.2</v>
      </c>
      <c r="H588" s="24">
        <v>0.54302665334257005</v>
      </c>
      <c r="I588" s="594">
        <f>IF(AND(H588&gt;0),  H588*30.974," ")</f>
        <v>16.819707560632764</v>
      </c>
      <c r="J588" s="1111">
        <v>3.7813259071729943</v>
      </c>
      <c r="K588"/>
      <c r="L588" s="594"/>
      <c r="M588"/>
      <c r="N588" s="594"/>
      <c r="O588"/>
      <c r="P588" s="594"/>
      <c r="Q588" s="1159"/>
      <c r="R588" s="594"/>
      <c r="S588" s="594"/>
      <c r="T588" s="1116"/>
    </row>
    <row r="589" spans="1:20" s="571" customFormat="1">
      <c r="A589" s="483"/>
      <c r="B589" t="s">
        <v>1809</v>
      </c>
      <c r="C589" t="s">
        <v>1823</v>
      </c>
      <c r="D589" s="18">
        <v>9</v>
      </c>
      <c r="E589" s="55">
        <v>43697</v>
      </c>
      <c r="F589" s="165"/>
      <c r="G589" s="1025">
        <v>3.2</v>
      </c>
      <c r="H589" s="24">
        <v>2.6660478881299774</v>
      </c>
      <c r="I589" s="594">
        <f>IF(AND(H589&gt;0),  H589*30.974," ")</f>
        <v>82.578167286937926</v>
      </c>
      <c r="J589" s="1111">
        <v>9.589989198312237</v>
      </c>
      <c r="K589"/>
      <c r="L589" s="594"/>
      <c r="M589"/>
      <c r="N589" s="594"/>
      <c r="O589"/>
      <c r="P589" s="594"/>
      <c r="Q589" s="1159"/>
      <c r="R589" s="594"/>
      <c r="S589" s="594"/>
      <c r="T589" s="1116"/>
    </row>
    <row r="590" spans="1:20" s="1147" customFormat="1">
      <c r="A590" s="1104"/>
      <c r="B590" s="451" t="s">
        <v>1809</v>
      </c>
      <c r="C590" s="451" t="s">
        <v>1823</v>
      </c>
      <c r="D590" s="1201">
        <v>15</v>
      </c>
      <c r="E590" s="1202">
        <v>43697</v>
      </c>
      <c r="F590" s="1203"/>
      <c r="G590" s="1462">
        <v>3.2</v>
      </c>
      <c r="H590" s="1200">
        <v>10.548744712873392</v>
      </c>
      <c r="I590" s="1373">
        <f>IF(AND(H590&gt;0),  H590*30.974," ")</f>
        <v>326.73681873654044</v>
      </c>
      <c r="J590" s="1445">
        <v>8.7699426160337559</v>
      </c>
      <c r="K590" s="1204">
        <f>AVERAGE(G587:G590)</f>
        <v>3.2</v>
      </c>
      <c r="L590" s="1373">
        <f>10*(6-(LN(K590)/LN(2)))</f>
        <v>43.219280948873617</v>
      </c>
      <c r="M590" s="451">
        <f>AVERAGE(I587:I590)</f>
        <v>110.73860028618597</v>
      </c>
      <c r="N590" s="1373">
        <f t="shared" ref="N590" si="109">10*(6-(LN(48/M590)/LN(2)))</f>
        <v>72.060518807722772</v>
      </c>
      <c r="O590" s="1204">
        <f>AVERAGE(J587:J590)</f>
        <v>6.8080950632911383</v>
      </c>
      <c r="P590" s="1373">
        <f t="shared" ref="P590" si="110">10*(6-((2.04-0.68*LN(O590))/LN(2)))</f>
        <v>49.386329202849595</v>
      </c>
      <c r="Q590" s="1520">
        <f>AVERAGE(L590,N590,P590)</f>
        <v>54.888709653148659</v>
      </c>
      <c r="R590" s="1373"/>
      <c r="S590" s="1373"/>
      <c r="T590" s="1685"/>
    </row>
    <row r="591" spans="1:20">
      <c r="A591" s="528"/>
      <c r="B591" s="27"/>
      <c r="C591" s="27"/>
      <c r="D591" s="47"/>
      <c r="E591" s="27"/>
      <c r="F591" s="24"/>
      <c r="G591" s="1112"/>
      <c r="J591" s="1116"/>
      <c r="Q591" s="1159"/>
      <c r="T591" s="1116"/>
    </row>
    <row r="592" spans="1:20" ht="46.8">
      <c r="A592" s="1439" t="s">
        <v>20</v>
      </c>
      <c r="B592" s="1106" t="s">
        <v>701</v>
      </c>
      <c r="C592" s="1441" t="s">
        <v>805</v>
      </c>
      <c r="D592" s="1461" t="s">
        <v>786</v>
      </c>
      <c r="E592" s="1441" t="s">
        <v>806</v>
      </c>
      <c r="G592" s="1441" t="s">
        <v>807</v>
      </c>
      <c r="H592" s="24" t="s">
        <v>809</v>
      </c>
      <c r="I592" s="1442" t="s">
        <v>810</v>
      </c>
      <c r="J592" s="1123" t="s">
        <v>808</v>
      </c>
      <c r="Q592" s="1159"/>
      <c r="T592" s="1116"/>
    </row>
    <row r="593" spans="1:20" s="1047" customFormat="1">
      <c r="A593" s="483" t="s">
        <v>1809</v>
      </c>
      <c r="B593" t="s">
        <v>1823</v>
      </c>
      <c r="C593">
        <v>0.5</v>
      </c>
      <c r="D593" s="55">
        <v>44070</v>
      </c>
      <c r="E593">
        <v>18.5</v>
      </c>
      <c r="F593" s="1463"/>
      <c r="G593" s="594">
        <v>2.7</v>
      </c>
      <c r="H593" s="24">
        <v>0.7267765311345401</v>
      </c>
      <c r="I593" s="594">
        <f>IF(AND(H593&gt;0),  H593*30.974," ")</f>
        <v>22.511176275361244</v>
      </c>
      <c r="J593" s="1111">
        <v>0.66266666666666663</v>
      </c>
      <c r="K593"/>
      <c r="L593" s="594"/>
      <c r="M593" s="1463"/>
      <c r="N593" s="1464"/>
      <c r="O593" s="1463"/>
      <c r="P593" s="1464"/>
      <c r="Q593" s="1521"/>
      <c r="R593" s="1464"/>
      <c r="S593" s="1464"/>
      <c r="T593" s="1465"/>
    </row>
    <row r="594" spans="1:20" s="1047" customFormat="1">
      <c r="A594" s="483" t="s">
        <v>1809</v>
      </c>
      <c r="B594" t="s">
        <v>1823</v>
      </c>
      <c r="C594">
        <v>3</v>
      </c>
      <c r="D594" s="55">
        <v>44070</v>
      </c>
      <c r="E594"/>
      <c r="F594" s="1463"/>
      <c r="G594" s="594">
        <v>2.7</v>
      </c>
      <c r="H594" s="24">
        <v>0.69043770457781317</v>
      </c>
      <c r="I594" s="594">
        <f>IF(AND(H594&gt;0),  H594*30.974," ")</f>
        <v>21.385617461593185</v>
      </c>
      <c r="J594" s="1111">
        <v>0.45733333333333331</v>
      </c>
      <c r="K594"/>
      <c r="L594" s="594"/>
      <c r="M594" s="1463"/>
      <c r="N594" s="1464"/>
      <c r="O594" s="1463"/>
      <c r="P594" s="1464"/>
      <c r="Q594" s="1521"/>
      <c r="R594" s="1464"/>
      <c r="S594" s="1464"/>
      <c r="T594" s="1465"/>
    </row>
    <row r="595" spans="1:20" s="1629" customFormat="1">
      <c r="A595" s="1104" t="s">
        <v>1809</v>
      </c>
      <c r="B595" s="451" t="s">
        <v>1823</v>
      </c>
      <c r="C595" s="451">
        <v>9</v>
      </c>
      <c r="D595" s="1202">
        <v>44070</v>
      </c>
      <c r="E595" s="451"/>
      <c r="F595" s="1466"/>
      <c r="G595" s="1373">
        <v>2.7</v>
      </c>
      <c r="H595" s="1200">
        <v>2.6527343386410718</v>
      </c>
      <c r="I595" s="1373">
        <f>IF(AND(H595&gt;0),  H595*30.974," ")</f>
        <v>82.165793405068555</v>
      </c>
      <c r="J595" s="1445">
        <v>2.8616000000000001</v>
      </c>
      <c r="K595" s="451">
        <f>AVERAGE(G593:G595)</f>
        <v>2.7000000000000006</v>
      </c>
      <c r="L595" s="1373">
        <f>10*(6-(LN(K595)/LN(2)))</f>
        <v>45.670405927238932</v>
      </c>
      <c r="M595" s="1466">
        <f>AVERAGE(I593:I595)</f>
        <v>42.020862380674323</v>
      </c>
      <c r="N595" s="1373">
        <f t="shared" ref="N595" si="111">10*(6-(LN(48/M595)/LN(2)))</f>
        <v>58.080713644483559</v>
      </c>
      <c r="O595" s="1467">
        <f>AVERAGE(J593:J595)</f>
        <v>1.3272000000000002</v>
      </c>
      <c r="P595" s="1373">
        <f t="shared" ref="P595" si="112">10*(6-((2.04-0.68*LN(O595))/LN(2)))</f>
        <v>33.346044547428761</v>
      </c>
      <c r="Q595" s="1520">
        <f>AVERAGE(L595,N595,P595)</f>
        <v>45.699054706383748</v>
      </c>
      <c r="R595" s="1686"/>
      <c r="S595" s="1686"/>
      <c r="T595" s="1688" t="str">
        <f>IF(_xlfn.NUMBERVALUE(R595), IF(R595&lt;50, "Acceptable; Ongoing Protection is Required", "Unacceptable; Immediate Restoration is Required"), " ")</f>
        <v xml:space="preserve"> </v>
      </c>
    </row>
    <row r="596" spans="1:20" s="1047" customFormat="1">
      <c r="A596" s="483"/>
      <c r="B596"/>
      <c r="C596"/>
      <c r="D596" s="55"/>
      <c r="E596"/>
      <c r="F596" s="1463"/>
      <c r="G596" s="594"/>
      <c r="H596" s="24"/>
      <c r="I596" s="594"/>
      <c r="J596" s="1111"/>
      <c r="K596"/>
      <c r="L596" s="594"/>
      <c r="M596" s="1463"/>
      <c r="N596" s="594"/>
      <c r="O596" s="1468"/>
      <c r="P596" s="594"/>
      <c r="Q596" s="1159"/>
      <c r="R596" s="1464"/>
      <c r="S596" s="1464"/>
      <c r="T596" s="1465"/>
    </row>
    <row r="597" spans="1:20" s="1047" customFormat="1" ht="20.399999999999999">
      <c r="A597" s="1469" t="s">
        <v>804</v>
      </c>
      <c r="B597" s="1469" t="s">
        <v>20</v>
      </c>
      <c r="C597" s="1469" t="s">
        <v>701</v>
      </c>
      <c r="D597" s="1469" t="s">
        <v>805</v>
      </c>
      <c r="E597" s="1470" t="s">
        <v>786</v>
      </c>
      <c r="F597" s="1469" t="s">
        <v>806</v>
      </c>
      <c r="G597" s="1469" t="s">
        <v>807</v>
      </c>
      <c r="H597" s="1471" t="s">
        <v>809</v>
      </c>
      <c r="I597" s="1442" t="s">
        <v>810</v>
      </c>
      <c r="J597" s="1472" t="s">
        <v>808</v>
      </c>
      <c r="K597" s="1463"/>
      <c r="L597" s="1464"/>
      <c r="M597" s="1463"/>
      <c r="N597" s="1464"/>
      <c r="O597" s="1463"/>
      <c r="P597" s="1464"/>
      <c r="Q597" s="1521"/>
      <c r="R597" s="1464"/>
      <c r="S597" s="1464"/>
      <c r="T597" s="1465"/>
    </row>
    <row r="598" spans="1:20" s="1047" customFormat="1">
      <c r="A598" s="2274">
        <v>36</v>
      </c>
      <c r="B598" s="2275" t="s">
        <v>1809</v>
      </c>
      <c r="C598" s="2275" t="s">
        <v>1823</v>
      </c>
      <c r="D598" s="2274">
        <v>0.5</v>
      </c>
      <c r="E598" s="2276">
        <v>44425</v>
      </c>
      <c r="F598" s="2275">
        <v>18.5</v>
      </c>
      <c r="G598" s="2275">
        <v>3.35</v>
      </c>
      <c r="H598" s="2277">
        <v>0.57999999999999996</v>
      </c>
      <c r="I598" s="1463">
        <f>IF(AND(H598&gt;0),  H598*30.974," ")</f>
        <v>17.964919999999999</v>
      </c>
      <c r="J598" s="2278">
        <v>2.98</v>
      </c>
      <c r="K598" s="1463"/>
      <c r="L598" s="1464"/>
      <c r="M598" s="1463"/>
      <c r="N598" s="1464"/>
      <c r="O598" s="1463"/>
      <c r="P598" s="1464"/>
      <c r="Q598" s="1521"/>
      <c r="R598" s="1464"/>
      <c r="S598" s="1464"/>
      <c r="T598" s="1465"/>
    </row>
    <row r="599" spans="1:20" s="1047" customFormat="1">
      <c r="A599" s="2274">
        <v>36</v>
      </c>
      <c r="B599" s="2275" t="s">
        <v>1809</v>
      </c>
      <c r="C599" s="2275" t="s">
        <v>1823</v>
      </c>
      <c r="D599" s="2274">
        <v>3</v>
      </c>
      <c r="E599" s="2276">
        <v>44425</v>
      </c>
      <c r="F599" s="2275"/>
      <c r="G599" s="2275">
        <v>3.35</v>
      </c>
      <c r="H599" s="2277">
        <v>0.65</v>
      </c>
      <c r="I599" s="1463">
        <f t="shared" ref="I599:I601" si="113">IF(AND(H599&gt;0),  H599*30.974," ")</f>
        <v>20.133100000000002</v>
      </c>
      <c r="J599" s="2278">
        <v>3.44</v>
      </c>
      <c r="K599" s="1463"/>
      <c r="L599" s="1464"/>
      <c r="M599" s="1463"/>
      <c r="N599" s="1464"/>
      <c r="O599" s="1463"/>
      <c r="P599" s="1464"/>
      <c r="Q599" s="1521"/>
      <c r="R599" s="1464"/>
      <c r="S599" s="1464"/>
      <c r="T599" s="1465"/>
    </row>
    <row r="600" spans="1:20" s="1047" customFormat="1">
      <c r="A600" s="2274">
        <v>36</v>
      </c>
      <c r="B600" s="2275" t="s">
        <v>1809</v>
      </c>
      <c r="C600" s="2275" t="s">
        <v>1823</v>
      </c>
      <c r="D600" s="2274">
        <v>9</v>
      </c>
      <c r="E600" s="2276">
        <v>44425</v>
      </c>
      <c r="F600" s="2275"/>
      <c r="G600" s="2275">
        <v>3.35</v>
      </c>
      <c r="H600" s="2277">
        <v>1.59</v>
      </c>
      <c r="I600" s="1463">
        <f t="shared" si="113"/>
        <v>49.248660000000001</v>
      </c>
      <c r="J600" s="2278">
        <v>10.19</v>
      </c>
      <c r="K600" s="1463"/>
      <c r="L600" s="1464"/>
      <c r="M600" s="1463"/>
      <c r="N600" s="1464"/>
      <c r="O600" s="1463"/>
      <c r="P600" s="1464"/>
      <c r="Q600" s="1521"/>
      <c r="R600" s="1464"/>
      <c r="S600" s="1464"/>
      <c r="T600" s="1465"/>
    </row>
    <row r="601" spans="1:20" s="1629" customFormat="1">
      <c r="A601" s="2279">
        <v>36</v>
      </c>
      <c r="B601" s="2280" t="s">
        <v>1809</v>
      </c>
      <c r="C601" s="2280" t="s">
        <v>1823</v>
      </c>
      <c r="D601" s="2279">
        <v>16</v>
      </c>
      <c r="E601" s="2281">
        <v>44425</v>
      </c>
      <c r="F601" s="2280"/>
      <c r="G601" s="2280">
        <v>3.35</v>
      </c>
      <c r="H601" s="2282">
        <v>14.57</v>
      </c>
      <c r="I601" s="1466">
        <f t="shared" si="113"/>
        <v>451.29118</v>
      </c>
      <c r="J601" s="2283">
        <v>0.71</v>
      </c>
      <c r="K601" s="1466">
        <f>AVERAGE(G598:G601)</f>
        <v>3.35</v>
      </c>
      <c r="L601" s="1686">
        <f>10*(6-(LN(K601)/LN(2)))</f>
        <v>42.558389044295893</v>
      </c>
      <c r="M601" s="1466">
        <f>AVERAGE(I598:I601)</f>
        <v>134.65946500000001</v>
      </c>
      <c r="N601" s="1686">
        <f t="shared" ref="N601" si="114">10*(6-(LN(48/M601)/LN(2)))</f>
        <v>74.882093272010096</v>
      </c>
      <c r="O601" s="1467">
        <f>AVERAGE(J598:J601)</f>
        <v>4.33</v>
      </c>
      <c r="P601" s="1686">
        <f t="shared" ref="P601" si="115">10*(6-((2.04-0.68*LN(O601))/LN(2)))</f>
        <v>44.946716935538753</v>
      </c>
      <c r="Q601" s="1687">
        <f>AVERAGE(L601,N601,P601)</f>
        <v>54.129066417281585</v>
      </c>
      <c r="R601" s="1686"/>
      <c r="S601" s="1686"/>
      <c r="T601" s="1688"/>
    </row>
    <row r="602" spans="1:20" s="1047" customFormat="1">
      <c r="A602" s="483"/>
      <c r="B602"/>
      <c r="C602"/>
      <c r="D602" s="55"/>
      <c r="E602"/>
      <c r="F602" s="1463"/>
      <c r="G602" s="594"/>
      <c r="H602" s="24"/>
      <c r="I602" s="594"/>
      <c r="J602" s="1111"/>
      <c r="K602"/>
      <c r="L602" s="594"/>
      <c r="M602" s="1463"/>
      <c r="N602" s="594"/>
      <c r="O602" s="1468"/>
      <c r="P602" s="594"/>
      <c r="Q602" s="1159"/>
      <c r="R602" s="1464"/>
      <c r="S602" s="1464"/>
      <c r="T602" s="1465"/>
    </row>
    <row r="603" spans="1:20" s="1047" customFormat="1" ht="28.8">
      <c r="A603" s="483"/>
      <c r="B603" s="1583" t="s">
        <v>20</v>
      </c>
      <c r="C603" s="1583" t="s">
        <v>701</v>
      </c>
      <c r="D603" s="1583" t="s">
        <v>805</v>
      </c>
      <c r="E603" s="1583" t="s">
        <v>786</v>
      </c>
      <c r="F603" s="1583" t="s">
        <v>806</v>
      </c>
      <c r="G603" s="1583" t="s">
        <v>807</v>
      </c>
      <c r="H603" s="1585" t="s">
        <v>809</v>
      </c>
      <c r="I603" s="1442" t="s">
        <v>810</v>
      </c>
      <c r="J603" s="1690" t="s">
        <v>808</v>
      </c>
      <c r="K603"/>
      <c r="L603" s="594"/>
      <c r="M603" s="1463"/>
      <c r="N603" s="594"/>
      <c r="O603" s="1468"/>
      <c r="P603" s="594"/>
      <c r="Q603" s="1159"/>
      <c r="R603" s="1464"/>
      <c r="S603" s="1464"/>
      <c r="T603" s="1465"/>
    </row>
    <row r="604" spans="1:20" s="1047" customFormat="1">
      <c r="A604" s="483"/>
      <c r="B604" s="27" t="s">
        <v>423</v>
      </c>
      <c r="C604" s="27" t="s">
        <v>1824</v>
      </c>
      <c r="D604" s="27">
        <v>0.5</v>
      </c>
      <c r="E604" s="47">
        <v>44797</v>
      </c>
      <c r="F604" s="27">
        <v>19.5</v>
      </c>
      <c r="G604" s="27">
        <v>4.125</v>
      </c>
      <c r="H604" s="24">
        <v>0.57972083047070055</v>
      </c>
      <c r="I604" s="1463">
        <f>IF(AND(H604&gt;0),  H604*30.974," ")</f>
        <v>17.956273002999477</v>
      </c>
      <c r="J604" s="1174">
        <v>1.0179999999999998</v>
      </c>
      <c r="K604"/>
      <c r="L604" s="594"/>
      <c r="M604" s="1463"/>
      <c r="N604" s="594"/>
      <c r="O604" s="1468"/>
      <c r="P604" s="594"/>
      <c r="Q604" s="1159"/>
      <c r="R604" s="1464"/>
      <c r="S604" s="1464"/>
      <c r="T604" s="1465"/>
    </row>
    <row r="605" spans="1:20" s="1047" customFormat="1">
      <c r="A605" s="483"/>
      <c r="B605" s="27" t="s">
        <v>423</v>
      </c>
      <c r="C605" s="27" t="s">
        <v>1824</v>
      </c>
      <c r="D605" s="27">
        <v>3</v>
      </c>
      <c r="E605" s="47">
        <v>44797</v>
      </c>
      <c r="F605"/>
      <c r="G605"/>
      <c r="H605" s="24">
        <v>0.65218593427953808</v>
      </c>
      <c r="I605" s="1463">
        <f t="shared" ref="I605:I607" si="116">IF(AND(H605&gt;0),  H605*30.974," ")</f>
        <v>20.200807128374414</v>
      </c>
      <c r="J605" s="1174">
        <v>1.6948000000000005</v>
      </c>
      <c r="K605"/>
      <c r="L605" s="594"/>
      <c r="M605" s="1463"/>
      <c r="N605" s="594"/>
      <c r="O605" s="1468"/>
      <c r="P605" s="594"/>
      <c r="Q605" s="1159"/>
      <c r="R605" s="1464"/>
      <c r="S605" s="1464"/>
      <c r="T605" s="1465"/>
    </row>
    <row r="606" spans="1:20" s="1047" customFormat="1">
      <c r="A606" s="483"/>
      <c r="B606" s="27" t="s">
        <v>423</v>
      </c>
      <c r="C606" s="27" t="s">
        <v>1824</v>
      </c>
      <c r="D606" s="27">
        <v>9</v>
      </c>
      <c r="E606" s="47">
        <v>44797</v>
      </c>
      <c r="F606"/>
      <c r="G606"/>
      <c r="H606" s="24">
        <v>1.5885563394010411</v>
      </c>
      <c r="I606" s="1463">
        <f t="shared" si="116"/>
        <v>49.203944056607845</v>
      </c>
      <c r="J606" s="1174">
        <v>10.142799999999999</v>
      </c>
      <c r="K606"/>
      <c r="L606" s="594"/>
      <c r="M606" s="1463"/>
      <c r="N606" s="594"/>
      <c r="O606" s="1468"/>
      <c r="P606" s="594"/>
      <c r="Q606" s="1159"/>
      <c r="R606" s="1464"/>
      <c r="S606" s="1464"/>
      <c r="T606" s="1465"/>
    </row>
    <row r="607" spans="1:20" s="1629" customFormat="1">
      <c r="A607" s="1104"/>
      <c r="B607" s="534" t="s">
        <v>423</v>
      </c>
      <c r="C607" s="534" t="s">
        <v>1824</v>
      </c>
      <c r="D607" s="534">
        <v>18</v>
      </c>
      <c r="E607" s="1513">
        <v>44797</v>
      </c>
      <c r="F607" s="451"/>
      <c r="G607" s="451"/>
      <c r="H607" s="1200">
        <v>14.56513068671887</v>
      </c>
      <c r="I607" s="1466">
        <f t="shared" si="116"/>
        <v>451.14035789043027</v>
      </c>
      <c r="J607" s="1198">
        <v>5.3476000000000026</v>
      </c>
      <c r="K607" s="1466">
        <f>AVERAGE(G604:G607)</f>
        <v>4.125</v>
      </c>
      <c r="L607" s="1686">
        <f>10*(6-(LN(K607)/LN(2)))</f>
        <v>39.556058806415464</v>
      </c>
      <c r="M607" s="1466">
        <f>AVERAGE(I604:I607)</f>
        <v>134.625345519603</v>
      </c>
      <c r="N607" s="1686">
        <f t="shared" ref="N607" si="117">10*(6-(LN(48/M607)/LN(2)))</f>
        <v>74.878437365437804</v>
      </c>
      <c r="O607" s="1467">
        <f>AVERAGE(J604:J607)</f>
        <v>4.5508000000000006</v>
      </c>
      <c r="P607" s="1686">
        <f t="shared" ref="P607" si="118">10*(6-((2.04-0.68*LN(O607))/LN(2)))</f>
        <v>45.434638414893485</v>
      </c>
      <c r="Q607" s="1687">
        <f>AVERAGE(L607,N607,P607)</f>
        <v>53.289711528915582</v>
      </c>
      <c r="R607" s="2129">
        <f>AVERAGE(Q590:Q607)</f>
        <v>52.001635576432392</v>
      </c>
      <c r="S607" s="2129" t="s">
        <v>62</v>
      </c>
      <c r="T607" s="2130" t="str">
        <f>IF(_xlfn.NUMBERVALUE(R607), IF(R607&lt;50, "Acceptable; Ongoing Protection is Required", "Unacceptable; Immediate Restoration is Required"), " ")</f>
        <v>Unacceptable; Immediate Restoration is Required</v>
      </c>
    </row>
    <row r="608" spans="1:20" s="1047" customFormat="1">
      <c r="A608" s="483"/>
      <c r="B608" s="3168" t="s">
        <v>1825</v>
      </c>
      <c r="C608"/>
      <c r="D608" s="55"/>
      <c r="E608"/>
      <c r="F608" s="1463"/>
      <c r="G608" s="594"/>
      <c r="H608" s="24"/>
      <c r="I608" s="594"/>
      <c r="J608" s="1111"/>
      <c r="K608"/>
      <c r="L608" s="594"/>
      <c r="M608" s="1463"/>
      <c r="N608" s="594"/>
      <c r="O608" s="1468"/>
      <c r="P608" s="594"/>
      <c r="Q608" s="1159"/>
      <c r="R608" s="1464"/>
      <c r="S608" s="1464"/>
      <c r="T608" s="1465"/>
    </row>
    <row r="609" spans="1:20">
      <c r="A609" s="1439"/>
      <c r="B609" s="1106"/>
      <c r="C609" s="1441"/>
      <c r="D609" s="1461"/>
      <c r="E609" s="1106"/>
      <c r="F609" s="1441"/>
      <c r="H609" s="1586"/>
      <c r="I609" s="1106"/>
      <c r="J609" s="1506"/>
      <c r="K609" s="1106"/>
      <c r="L609" s="1673"/>
      <c r="M609" s="1674"/>
      <c r="N609" s="1675"/>
      <c r="O609" s="1674"/>
      <c r="P609" s="1674"/>
      <c r="Q609" s="1676"/>
      <c r="R609" s="1677"/>
      <c r="S609" s="1674"/>
      <c r="T609" s="1678"/>
    </row>
    <row r="610" spans="1:20" s="1661" customFormat="1">
      <c r="A610" s="2146" t="s">
        <v>1826</v>
      </c>
      <c r="B610" s="2147"/>
      <c r="C610" s="2148"/>
      <c r="D610" s="2149"/>
      <c r="E610" s="2147"/>
      <c r="F610" s="2148"/>
      <c r="G610" s="2137"/>
      <c r="H610" s="2150"/>
      <c r="I610" s="2147"/>
      <c r="J610" s="2151"/>
      <c r="K610" s="2147"/>
      <c r="L610" s="2152"/>
      <c r="M610" s="2153"/>
      <c r="N610" s="2154"/>
      <c r="O610" s="2153"/>
      <c r="P610" s="2153"/>
      <c r="Q610" s="2155"/>
      <c r="R610" s="2156"/>
      <c r="S610" s="2153"/>
      <c r="T610" s="2157"/>
    </row>
    <row r="611" spans="1:20">
      <c r="A611" s="1165"/>
      <c r="B611" s="91"/>
      <c r="C611" s="80"/>
      <c r="D611" s="83"/>
      <c r="E611" s="1120" t="s">
        <v>1533</v>
      </c>
      <c r="F611" s="1120" t="s">
        <v>1221</v>
      </c>
      <c r="G611" s="1120" t="s">
        <v>1534</v>
      </c>
      <c r="H611" s="645" t="s">
        <v>705</v>
      </c>
      <c r="I611" s="91"/>
      <c r="J611" s="1480" t="s">
        <v>1535</v>
      </c>
      <c r="K611" s="91"/>
      <c r="L611" s="1161"/>
      <c r="M611" s="91"/>
      <c r="N611" s="1161"/>
      <c r="O611" s="91"/>
      <c r="P611" s="1161"/>
      <c r="Q611" s="1162"/>
      <c r="T611" s="1116"/>
    </row>
    <row r="612" spans="1:20">
      <c r="A612" s="1165" t="s">
        <v>1536</v>
      </c>
      <c r="B612" s="91" t="s">
        <v>20</v>
      </c>
      <c r="C612" s="1481" t="s">
        <v>701</v>
      </c>
      <c r="D612" s="1482" t="s">
        <v>786</v>
      </c>
      <c r="E612" s="1482" t="s">
        <v>1537</v>
      </c>
      <c r="F612" s="1482" t="s">
        <v>1538</v>
      </c>
      <c r="G612" s="1482" t="s">
        <v>1537</v>
      </c>
      <c r="H612" s="1483" t="s">
        <v>1539</v>
      </c>
      <c r="I612" s="1484" t="s">
        <v>810</v>
      </c>
      <c r="J612" s="1485" t="s">
        <v>1540</v>
      </c>
      <c r="K612" s="91"/>
      <c r="L612" s="1161"/>
      <c r="M612" s="91"/>
      <c r="N612" s="1161"/>
      <c r="O612" s="91"/>
      <c r="P612" s="1161"/>
      <c r="Q612" s="1162"/>
      <c r="T612" s="1116"/>
    </row>
    <row r="613" spans="1:20">
      <c r="A613" s="1105" t="s">
        <v>250</v>
      </c>
      <c r="B613" s="355" t="s">
        <v>423</v>
      </c>
      <c r="C613" s="355" t="s">
        <v>1826</v>
      </c>
      <c r="D613" s="81">
        <v>42523</v>
      </c>
      <c r="E613" s="83">
        <v>0.9</v>
      </c>
      <c r="F613" s="83">
        <v>0.15</v>
      </c>
      <c r="G613" s="1120">
        <v>0.9</v>
      </c>
      <c r="H613" s="90" t="s">
        <v>811</v>
      </c>
      <c r="I613" s="91"/>
      <c r="J613" s="1121" t="s">
        <v>811</v>
      </c>
      <c r="K613" s="91"/>
      <c r="L613" s="1161"/>
      <c r="M613" s="91"/>
      <c r="N613" s="1161"/>
      <c r="O613" s="91"/>
      <c r="P613" s="1161"/>
      <c r="Q613" s="1162"/>
      <c r="T613" s="1116"/>
    </row>
    <row r="614" spans="1:20">
      <c r="A614" s="1105" t="s">
        <v>250</v>
      </c>
      <c r="B614" s="355" t="s">
        <v>423</v>
      </c>
      <c r="C614" s="355" t="s">
        <v>1826</v>
      </c>
      <c r="D614" s="81">
        <v>42523</v>
      </c>
      <c r="E614" s="83">
        <v>0.9</v>
      </c>
      <c r="F614" s="83">
        <v>0.45</v>
      </c>
      <c r="G614" s="1120">
        <v>0.9</v>
      </c>
      <c r="H614" s="90">
        <v>0.55633175999421502</v>
      </c>
      <c r="I614" s="1161">
        <f>IF(AND(H614&gt;0),  H614*30.974," ")</f>
        <v>17.231819934060816</v>
      </c>
      <c r="J614" s="1122">
        <v>2.9437569620253172</v>
      </c>
      <c r="K614" s="91"/>
      <c r="L614" s="1161"/>
      <c r="M614" s="91"/>
      <c r="N614" s="1161"/>
      <c r="O614" s="91"/>
      <c r="P614" s="1161"/>
      <c r="Q614" s="1162"/>
      <c r="T614" s="1116"/>
    </row>
    <row r="615" spans="1:20">
      <c r="A615" s="1105" t="s">
        <v>250</v>
      </c>
      <c r="B615" s="355" t="s">
        <v>423</v>
      </c>
      <c r="C615" s="355" t="s">
        <v>1826</v>
      </c>
      <c r="D615" s="81">
        <v>42523</v>
      </c>
      <c r="E615" s="83">
        <v>0.9</v>
      </c>
      <c r="F615" s="83">
        <v>0.8</v>
      </c>
      <c r="G615" s="1120">
        <v>0.9</v>
      </c>
      <c r="H615" s="90" t="s">
        <v>811</v>
      </c>
      <c r="I615" s="91"/>
      <c r="J615" s="1121" t="s">
        <v>811</v>
      </c>
      <c r="K615" s="91"/>
      <c r="L615" s="1161"/>
      <c r="M615" s="91"/>
      <c r="N615" s="1161"/>
      <c r="O615" s="91"/>
      <c r="P615" s="1161"/>
      <c r="Q615" s="1162"/>
      <c r="T615" s="1116"/>
    </row>
    <row r="616" spans="1:20">
      <c r="A616" s="1105" t="s">
        <v>250</v>
      </c>
      <c r="B616" s="355" t="s">
        <v>423</v>
      </c>
      <c r="C616" s="355" t="s">
        <v>1826</v>
      </c>
      <c r="D616" s="81">
        <v>42593</v>
      </c>
      <c r="E616" s="83">
        <v>0.8</v>
      </c>
      <c r="F616" s="83">
        <v>0.15</v>
      </c>
      <c r="G616" s="1120">
        <v>0.8</v>
      </c>
      <c r="H616" s="90" t="s">
        <v>811</v>
      </c>
      <c r="I616" s="91"/>
      <c r="J616" s="1121" t="s">
        <v>811</v>
      </c>
      <c r="K616" s="91"/>
      <c r="L616" s="1161"/>
      <c r="M616" s="91"/>
      <c r="N616" s="1161"/>
      <c r="O616" s="91"/>
      <c r="P616" s="1161"/>
      <c r="Q616" s="1162"/>
      <c r="T616" s="1116"/>
    </row>
    <row r="617" spans="1:20">
      <c r="A617" s="1105" t="s">
        <v>250</v>
      </c>
      <c r="B617" s="355" t="s">
        <v>423</v>
      </c>
      <c r="C617" s="355" t="s">
        <v>1826</v>
      </c>
      <c r="D617" s="81">
        <v>42593</v>
      </c>
      <c r="E617" s="83">
        <v>0.8</v>
      </c>
      <c r="F617" s="83">
        <v>0.4</v>
      </c>
      <c r="G617" s="1120">
        <v>0.8</v>
      </c>
      <c r="H617" s="90">
        <v>0.41724881999566127</v>
      </c>
      <c r="I617" s="1161">
        <f>IF(AND(H617&gt;0),  H617*30.974," ")</f>
        <v>12.923864950545612</v>
      </c>
      <c r="J617" s="1122">
        <v>2.5377215189873423</v>
      </c>
      <c r="K617" s="91"/>
      <c r="L617" s="1161"/>
      <c r="M617" s="91"/>
      <c r="N617" s="1161"/>
      <c r="O617" s="91"/>
      <c r="P617" s="1161"/>
      <c r="Q617" s="1162"/>
      <c r="T617" s="1116"/>
    </row>
    <row r="618" spans="1:20">
      <c r="A618" s="1105" t="s">
        <v>250</v>
      </c>
      <c r="B618" s="355" t="s">
        <v>423</v>
      </c>
      <c r="C618" s="355" t="s">
        <v>1826</v>
      </c>
      <c r="D618" s="81">
        <v>42593</v>
      </c>
      <c r="E618" s="83">
        <v>0.8</v>
      </c>
      <c r="F618" s="83">
        <v>0.6</v>
      </c>
      <c r="G618" s="1120">
        <v>0.8</v>
      </c>
      <c r="H618" s="90" t="s">
        <v>811</v>
      </c>
      <c r="I618" s="91"/>
      <c r="J618" s="1121" t="s">
        <v>811</v>
      </c>
      <c r="K618" s="91"/>
      <c r="L618" s="1161"/>
      <c r="M618" s="91"/>
      <c r="N618" s="1161"/>
      <c r="O618" s="91"/>
      <c r="P618" s="1161"/>
      <c r="Q618" s="1162"/>
      <c r="T618" s="1116"/>
    </row>
    <row r="619" spans="1:20">
      <c r="A619" s="1105" t="s">
        <v>250</v>
      </c>
      <c r="B619" s="355" t="s">
        <v>423</v>
      </c>
      <c r="C619" s="355" t="s">
        <v>1826</v>
      </c>
      <c r="D619" s="81">
        <v>42625</v>
      </c>
      <c r="E619" s="83">
        <v>0.7</v>
      </c>
      <c r="F619" s="83">
        <v>0.15</v>
      </c>
      <c r="G619" s="1120">
        <v>0.7</v>
      </c>
      <c r="H619" s="90" t="s">
        <v>811</v>
      </c>
      <c r="I619" s="91"/>
      <c r="J619" s="1121" t="s">
        <v>811</v>
      </c>
      <c r="K619" s="91"/>
      <c r="L619" s="1161"/>
      <c r="M619" s="91"/>
      <c r="N619" s="1161"/>
      <c r="O619" s="91"/>
      <c r="P619" s="1161"/>
      <c r="Q619" s="1162"/>
      <c r="T619" s="1116"/>
    </row>
    <row r="620" spans="1:20">
      <c r="A620" s="1105" t="s">
        <v>250</v>
      </c>
      <c r="B620" s="355" t="s">
        <v>423</v>
      </c>
      <c r="C620" s="355" t="s">
        <v>1826</v>
      </c>
      <c r="D620" s="81">
        <v>42625</v>
      </c>
      <c r="E620" s="83">
        <v>0.7</v>
      </c>
      <c r="F620" s="83">
        <v>0.35</v>
      </c>
      <c r="G620" s="1120">
        <v>0.7</v>
      </c>
      <c r="H620" s="90">
        <v>0.41724881999566127</v>
      </c>
      <c r="I620" s="1161">
        <f>IF(AND(H620&gt;0),  H620*30.974," ")</f>
        <v>12.923864950545612</v>
      </c>
      <c r="J620" s="1122">
        <v>4.1328607594936697</v>
      </c>
      <c r="K620" s="91"/>
      <c r="L620" s="1161"/>
      <c r="M620" s="91"/>
      <c r="N620" s="1161"/>
      <c r="O620" s="91"/>
      <c r="P620" s="1161"/>
      <c r="Q620" s="1162"/>
      <c r="T620" s="1116"/>
    </row>
    <row r="621" spans="1:20" s="451" customFormat="1">
      <c r="A621" s="1129" t="s">
        <v>250</v>
      </c>
      <c r="B621" s="469" t="s">
        <v>423</v>
      </c>
      <c r="C621" s="469" t="s">
        <v>1826</v>
      </c>
      <c r="D621" s="1131">
        <v>42625</v>
      </c>
      <c r="E621" s="1132">
        <v>0.7</v>
      </c>
      <c r="F621" s="1132">
        <v>0.5</v>
      </c>
      <c r="G621" s="1133">
        <v>0.7</v>
      </c>
      <c r="H621" s="472" t="s">
        <v>811</v>
      </c>
      <c r="I621" s="470"/>
      <c r="J621" s="1134" t="s">
        <v>811</v>
      </c>
      <c r="K621" s="470"/>
      <c r="L621" s="1163"/>
      <c r="M621" s="470"/>
      <c r="N621" s="1163"/>
      <c r="O621" s="470"/>
      <c r="P621" s="1163"/>
      <c r="Q621" s="1164"/>
      <c r="R621" s="1373"/>
      <c r="S621" s="1373"/>
      <c r="T621" s="1685"/>
    </row>
    <row r="622" spans="1:20">
      <c r="A622" s="1165"/>
      <c r="B622" s="91"/>
      <c r="C622" s="80"/>
      <c r="D622" s="83"/>
      <c r="E622" s="1120" t="s">
        <v>1533</v>
      </c>
      <c r="F622" s="1120" t="s">
        <v>1221</v>
      </c>
      <c r="G622" s="1120" t="s">
        <v>1534</v>
      </c>
      <c r="H622" s="645" t="s">
        <v>705</v>
      </c>
      <c r="I622" s="91"/>
      <c r="J622" s="1480" t="s">
        <v>1535</v>
      </c>
      <c r="K622" s="91"/>
      <c r="L622" s="1161"/>
      <c r="M622" s="91"/>
      <c r="N622" s="1161"/>
      <c r="O622" s="91"/>
      <c r="P622" s="1161"/>
      <c r="Q622" s="1162"/>
      <c r="T622" s="1116"/>
    </row>
    <row r="623" spans="1:20">
      <c r="A623" s="1165" t="s">
        <v>1536</v>
      </c>
      <c r="B623" s="91" t="s">
        <v>20</v>
      </c>
      <c r="C623" s="1481" t="s">
        <v>701</v>
      </c>
      <c r="D623" s="1482" t="s">
        <v>786</v>
      </c>
      <c r="E623" s="1482" t="s">
        <v>1537</v>
      </c>
      <c r="F623" s="1482" t="s">
        <v>1538</v>
      </c>
      <c r="G623" s="1482" t="s">
        <v>1537</v>
      </c>
      <c r="H623" s="1483" t="s">
        <v>1539</v>
      </c>
      <c r="I623" s="1484" t="s">
        <v>810</v>
      </c>
      <c r="J623" s="1485" t="s">
        <v>1540</v>
      </c>
      <c r="K623" s="91"/>
      <c r="L623" s="1161"/>
      <c r="M623" s="91"/>
      <c r="N623" s="1161"/>
      <c r="O623" s="91"/>
      <c r="P623" s="1161"/>
      <c r="Q623" s="1162"/>
      <c r="T623" s="1116"/>
    </row>
    <row r="624" spans="1:20">
      <c r="A624" s="1105" t="s">
        <v>250</v>
      </c>
      <c r="B624" s="355" t="s">
        <v>1827</v>
      </c>
      <c r="C624" s="355" t="s">
        <v>1826</v>
      </c>
      <c r="D624" s="358">
        <v>42892</v>
      </c>
      <c r="E624" s="355">
        <v>0.7</v>
      </c>
      <c r="F624" s="355">
        <v>0.15</v>
      </c>
      <c r="G624" s="1612">
        <v>0.7</v>
      </c>
      <c r="H624" s="355" t="s">
        <v>811</v>
      </c>
      <c r="I624" s="1161"/>
      <c r="J624" s="1121" t="s">
        <v>811</v>
      </c>
      <c r="K624" s="91"/>
      <c r="L624" s="1161"/>
      <c r="M624" s="91"/>
      <c r="N624" s="1161"/>
      <c r="O624" s="91"/>
      <c r="P624" s="1161"/>
      <c r="Q624" s="1162"/>
      <c r="T624" s="1116"/>
    </row>
    <row r="625" spans="1:20" s="571" customFormat="1">
      <c r="A625" s="1105" t="s">
        <v>250</v>
      </c>
      <c r="B625" s="355" t="s">
        <v>1827</v>
      </c>
      <c r="C625" s="355" t="s">
        <v>1826</v>
      </c>
      <c r="D625" s="358">
        <v>42892</v>
      </c>
      <c r="E625" s="355">
        <v>0.7</v>
      </c>
      <c r="F625" s="355">
        <v>0.4</v>
      </c>
      <c r="G625" s="1612">
        <v>0.7</v>
      </c>
      <c r="H625" s="90">
        <v>1.6099844407419313</v>
      </c>
      <c r="I625" s="1161">
        <f>IF(AND(H625&gt;0),  H625*30.974," ")</f>
        <v>49.867658067540582</v>
      </c>
      <c r="J625" s="1699">
        <v>29.153586497890299</v>
      </c>
      <c r="K625" s="91"/>
      <c r="L625" s="1161"/>
      <c r="M625" s="91"/>
      <c r="N625" s="1161"/>
      <c r="O625" s="91"/>
      <c r="P625" s="1161"/>
      <c r="Q625" s="1162"/>
      <c r="R625" s="594"/>
      <c r="S625" s="594"/>
      <c r="T625" s="1116"/>
    </row>
    <row r="626" spans="1:20">
      <c r="A626" s="1105" t="s">
        <v>250</v>
      </c>
      <c r="B626" s="355" t="s">
        <v>1827</v>
      </c>
      <c r="C626" s="355" t="s">
        <v>1826</v>
      </c>
      <c r="D626" s="358">
        <v>42892</v>
      </c>
      <c r="E626" s="355">
        <v>0.7</v>
      </c>
      <c r="F626" s="355">
        <v>0.7</v>
      </c>
      <c r="G626" s="1612">
        <v>0.7</v>
      </c>
      <c r="H626" s="355" t="s">
        <v>811</v>
      </c>
      <c r="I626" s="1161"/>
      <c r="J626" s="1121" t="s">
        <v>811</v>
      </c>
      <c r="K626" s="91"/>
      <c r="L626" s="1161"/>
      <c r="M626" s="91"/>
      <c r="N626" s="1161"/>
      <c r="O626" s="91"/>
      <c r="P626" s="1161"/>
      <c r="Q626" s="1162"/>
      <c r="T626" s="1116"/>
    </row>
    <row r="627" spans="1:20">
      <c r="A627" s="1105" t="s">
        <v>250</v>
      </c>
      <c r="B627" s="355" t="s">
        <v>1827</v>
      </c>
      <c r="C627" s="355" t="s">
        <v>1826</v>
      </c>
      <c r="D627" s="358">
        <v>42922</v>
      </c>
      <c r="E627" s="355">
        <v>3.3</v>
      </c>
      <c r="F627" s="355">
        <v>0.15</v>
      </c>
      <c r="G627" s="1612">
        <v>1.1000000000000001</v>
      </c>
      <c r="H627" s="355" t="s">
        <v>811</v>
      </c>
      <c r="I627" s="1161"/>
      <c r="J627" s="1121" t="s">
        <v>811</v>
      </c>
      <c r="K627" s="91"/>
      <c r="L627" s="1161"/>
      <c r="M627" s="91"/>
      <c r="N627" s="1161"/>
      <c r="O627" s="91"/>
      <c r="P627" s="1161"/>
      <c r="Q627" s="1162"/>
      <c r="T627" s="1116"/>
    </row>
    <row r="628" spans="1:20" s="571" customFormat="1">
      <c r="A628" s="1105" t="s">
        <v>250</v>
      </c>
      <c r="B628" s="355" t="s">
        <v>1827</v>
      </c>
      <c r="C628" s="355" t="s">
        <v>1826</v>
      </c>
      <c r="D628" s="358">
        <v>42922</v>
      </c>
      <c r="E628" s="355">
        <v>0.98</v>
      </c>
      <c r="F628" s="355">
        <v>0.49</v>
      </c>
      <c r="G628" s="1612">
        <v>0.98</v>
      </c>
      <c r="H628" s="90">
        <v>1.5480619622518572</v>
      </c>
      <c r="I628" s="1161">
        <f>IF(AND(H628&gt;0),  H628*30.974," ")</f>
        <v>47.949671218789028</v>
      </c>
      <c r="J628" s="1699">
        <v>8.7611814345991572</v>
      </c>
      <c r="K628" s="91"/>
      <c r="L628" s="1161"/>
      <c r="M628" s="91"/>
      <c r="N628" s="1161"/>
      <c r="O628" s="91"/>
      <c r="P628" s="1161"/>
      <c r="Q628" s="1162"/>
      <c r="R628" s="594"/>
      <c r="S628" s="594"/>
      <c r="T628" s="1116"/>
    </row>
    <row r="629" spans="1:20">
      <c r="A629" s="1105" t="s">
        <v>250</v>
      </c>
      <c r="B629" s="355" t="s">
        <v>1827</v>
      </c>
      <c r="C629" s="355" t="s">
        <v>1826</v>
      </c>
      <c r="D629" s="358">
        <v>42922</v>
      </c>
      <c r="E629" s="355">
        <v>0.98</v>
      </c>
      <c r="F629" s="355">
        <v>0.78</v>
      </c>
      <c r="G629" s="1612">
        <v>0.98</v>
      </c>
      <c r="H629" s="355" t="s">
        <v>811</v>
      </c>
      <c r="I629" s="1161"/>
      <c r="J629" s="1121" t="s">
        <v>811</v>
      </c>
      <c r="K629" s="91"/>
      <c r="L629" s="1161"/>
      <c r="M629" s="91"/>
      <c r="N629" s="1161"/>
      <c r="O629" s="91"/>
      <c r="P629" s="1161"/>
      <c r="Q629" s="1162"/>
      <c r="T629" s="1116"/>
    </row>
    <row r="630" spans="1:20">
      <c r="A630" s="1105" t="s">
        <v>250</v>
      </c>
      <c r="B630" s="355" t="s">
        <v>1827</v>
      </c>
      <c r="C630" s="355" t="s">
        <v>1826</v>
      </c>
      <c r="D630" s="358">
        <v>42922</v>
      </c>
      <c r="E630" s="355">
        <v>0.98</v>
      </c>
      <c r="F630" s="355">
        <v>0.78</v>
      </c>
      <c r="G630" s="1612">
        <v>0.98</v>
      </c>
      <c r="H630" s="355" t="s">
        <v>811</v>
      </c>
      <c r="I630" s="1161"/>
      <c r="J630" s="1121" t="s">
        <v>811</v>
      </c>
      <c r="K630" s="91"/>
      <c r="L630" s="1161"/>
      <c r="M630" s="91"/>
      <c r="N630" s="1161"/>
      <c r="O630" s="91"/>
      <c r="P630" s="1161"/>
      <c r="Q630" s="1162"/>
      <c r="T630" s="1116"/>
    </row>
    <row r="631" spans="1:20" s="571" customFormat="1">
      <c r="A631" s="1105" t="s">
        <v>250</v>
      </c>
      <c r="B631" s="355" t="s">
        <v>1827</v>
      </c>
      <c r="C631" s="355" t="s">
        <v>1826</v>
      </c>
      <c r="D631" s="358">
        <v>42950</v>
      </c>
      <c r="E631" s="355" t="s">
        <v>1828</v>
      </c>
      <c r="F631" s="355" t="s">
        <v>815</v>
      </c>
      <c r="G631" s="1612" t="s">
        <v>1828</v>
      </c>
      <c r="H631" s="90">
        <v>2.7245890535632684</v>
      </c>
      <c r="I631" s="1161">
        <f>IF(AND(H631&gt;0),  H631*30.974," ")</f>
        <v>84.391421345068679</v>
      </c>
      <c r="J631" s="1699">
        <v>46.789240506329115</v>
      </c>
      <c r="K631" s="91"/>
      <c r="L631" s="1161"/>
      <c r="M631" s="91"/>
      <c r="N631" s="1161"/>
      <c r="O631" s="91"/>
      <c r="P631" s="1161"/>
      <c r="Q631" s="1162"/>
      <c r="R631" s="594"/>
      <c r="S631" s="594"/>
      <c r="T631" s="1116"/>
    </row>
    <row r="632" spans="1:20" s="571" customFormat="1">
      <c r="A632" s="1105" t="s">
        <v>250</v>
      </c>
      <c r="B632" s="355" t="s">
        <v>1827</v>
      </c>
      <c r="C632" s="355" t="s">
        <v>1826</v>
      </c>
      <c r="D632" s="356">
        <v>42963</v>
      </c>
      <c r="E632" s="355">
        <v>2.7</v>
      </c>
      <c r="F632" s="355">
        <v>0.15</v>
      </c>
      <c r="G632" s="1612">
        <v>0.9</v>
      </c>
      <c r="H632" s="90">
        <v>42.144303797468346</v>
      </c>
      <c r="I632" s="1161">
        <f>IF(AND(H632&gt;0),  H632*30.974," ")</f>
        <v>1305.3776658227846</v>
      </c>
      <c r="J632" s="1699">
        <v>2.5444934481271311</v>
      </c>
      <c r="K632" s="91"/>
      <c r="L632" s="1161"/>
      <c r="M632" s="91"/>
      <c r="N632" s="1161"/>
      <c r="O632" s="91"/>
      <c r="P632" s="1161"/>
      <c r="Q632" s="1162"/>
      <c r="R632" s="594"/>
      <c r="S632" s="594"/>
      <c r="T632" s="1116"/>
    </row>
    <row r="633" spans="1:20">
      <c r="A633" s="1105" t="s">
        <v>250</v>
      </c>
      <c r="B633" s="355" t="s">
        <v>1827</v>
      </c>
      <c r="C633" s="355" t="s">
        <v>1826</v>
      </c>
      <c r="D633" s="358">
        <v>42991</v>
      </c>
      <c r="E633" s="355">
        <v>0.84</v>
      </c>
      <c r="F633" s="355">
        <v>0.15</v>
      </c>
      <c r="G633" s="1612">
        <v>0.5</v>
      </c>
      <c r="H633" s="355" t="s">
        <v>811</v>
      </c>
      <c r="I633" s="1161"/>
      <c r="J633" s="1121" t="s">
        <v>811</v>
      </c>
      <c r="K633" s="91"/>
      <c r="L633" s="1161"/>
      <c r="M633" s="91"/>
      <c r="N633" s="1161"/>
      <c r="O633" s="91"/>
      <c r="P633" s="1161"/>
      <c r="Q633" s="1162"/>
      <c r="T633" s="1116"/>
    </row>
    <row r="634" spans="1:20" s="571" customFormat="1">
      <c r="A634" s="1105" t="s">
        <v>250</v>
      </c>
      <c r="B634" s="355" t="s">
        <v>1827</v>
      </c>
      <c r="C634" s="355" t="s">
        <v>1826</v>
      </c>
      <c r="D634" s="358">
        <v>42991</v>
      </c>
      <c r="E634" s="355">
        <v>0.84</v>
      </c>
      <c r="F634" s="355">
        <v>0.4</v>
      </c>
      <c r="G634" s="1612">
        <v>0.5</v>
      </c>
      <c r="H634" s="90">
        <v>2.6936278143182304</v>
      </c>
      <c r="I634" s="1161">
        <f>IF(AND(H634&gt;0),  H634*30.974," ")</f>
        <v>83.432427920692874</v>
      </c>
      <c r="J634" s="1699">
        <v>35.115721518987328</v>
      </c>
      <c r="K634" s="91"/>
      <c r="L634" s="1161"/>
      <c r="M634" s="91"/>
      <c r="N634" s="1161"/>
      <c r="O634" s="91"/>
      <c r="P634" s="1161"/>
      <c r="Q634" s="1162"/>
      <c r="R634" s="594"/>
      <c r="S634" s="594"/>
      <c r="T634" s="1116"/>
    </row>
    <row r="635" spans="1:20" ht="46.8">
      <c r="A635" s="1696" t="s">
        <v>804</v>
      </c>
      <c r="B635" s="1612" t="s">
        <v>20</v>
      </c>
      <c r="C635" s="1612" t="s">
        <v>701</v>
      </c>
      <c r="D635" s="1612" t="s">
        <v>846</v>
      </c>
      <c r="E635" s="1697" t="s">
        <v>786</v>
      </c>
      <c r="F635" s="1698" t="s">
        <v>806</v>
      </c>
      <c r="G635" s="1698" t="s">
        <v>807</v>
      </c>
      <c r="H635" s="90" t="s">
        <v>809</v>
      </c>
      <c r="I635" s="1484" t="s">
        <v>810</v>
      </c>
      <c r="J635" s="1121" t="s">
        <v>808</v>
      </c>
      <c r="K635" s="91"/>
      <c r="L635" s="1161"/>
      <c r="M635" s="91"/>
      <c r="N635" s="1161"/>
      <c r="O635" s="91"/>
      <c r="P635" s="1161"/>
      <c r="Q635" s="1162"/>
      <c r="T635" s="1116"/>
    </row>
    <row r="636" spans="1:20" s="571" customFormat="1">
      <c r="A636" s="1105">
        <v>1</v>
      </c>
      <c r="B636" s="355" t="s">
        <v>1809</v>
      </c>
      <c r="C636" s="355" t="s">
        <v>1829</v>
      </c>
      <c r="D636" s="355">
        <v>0.15</v>
      </c>
      <c r="E636" s="356">
        <v>42963</v>
      </c>
      <c r="F636" s="355">
        <v>2.7</v>
      </c>
      <c r="G636" s="1612">
        <v>0.9</v>
      </c>
      <c r="H636" s="90">
        <v>2.5444934481271311</v>
      </c>
      <c r="I636" s="1161">
        <f>IF(AND(H636&gt;0),  H636*30.974," ")</f>
        <v>78.813140062289762</v>
      </c>
      <c r="J636" s="1699">
        <v>42.144303797468346</v>
      </c>
      <c r="K636" s="91"/>
      <c r="L636" s="1161"/>
      <c r="M636" s="91"/>
      <c r="N636" s="1161"/>
      <c r="O636" s="91"/>
      <c r="P636" s="1161"/>
      <c r="Q636" s="1162"/>
      <c r="R636" s="594"/>
      <c r="S636" s="594"/>
      <c r="T636" s="1116"/>
    </row>
    <row r="637" spans="1:20" s="571" customFormat="1">
      <c r="A637" s="1105">
        <v>5</v>
      </c>
      <c r="B637" s="355" t="s">
        <v>1809</v>
      </c>
      <c r="C637" s="355" t="s">
        <v>1829</v>
      </c>
      <c r="D637" s="355">
        <v>1.7</v>
      </c>
      <c r="E637" s="356">
        <v>42963</v>
      </c>
      <c r="F637" s="355">
        <v>2.7</v>
      </c>
      <c r="G637" s="1612">
        <v>0.9</v>
      </c>
      <c r="H637" s="90">
        <v>2.4140066046334314</v>
      </c>
      <c r="I637" s="1161">
        <f>IF(AND(H637&gt;0),  H637*30.974," ")</f>
        <v>74.771440571915903</v>
      </c>
      <c r="J637" s="1699">
        <v>38.065822784810123</v>
      </c>
      <c r="K637" s="91"/>
      <c r="L637" s="1161"/>
      <c r="M637" s="91"/>
      <c r="N637" s="1161"/>
      <c r="O637" s="91"/>
      <c r="P637" s="1161"/>
      <c r="Q637" s="1162"/>
      <c r="R637" s="594"/>
      <c r="S637" s="594"/>
      <c r="T637" s="1116"/>
    </row>
    <row r="638" spans="1:20" s="1147" customFormat="1">
      <c r="A638" s="1129">
        <v>8</v>
      </c>
      <c r="B638" s="469" t="s">
        <v>1809</v>
      </c>
      <c r="C638" s="469" t="s">
        <v>1829</v>
      </c>
      <c r="D638" s="469">
        <v>2.5</v>
      </c>
      <c r="E638" s="1130">
        <v>42963</v>
      </c>
      <c r="F638" s="469">
        <v>2.7</v>
      </c>
      <c r="G638" s="1160">
        <v>0.9</v>
      </c>
      <c r="H638" s="472">
        <v>3.066440822101927</v>
      </c>
      <c r="I638" s="1163">
        <f>IF(AND(H638&gt;0),  H638*30.974," ")</f>
        <v>94.979938023785095</v>
      </c>
      <c r="J638" s="1700">
        <v>12.688607594936709</v>
      </c>
      <c r="K638" s="470">
        <f>AVERAGE(G625,G628,G632,G634,G636:G638)</f>
        <v>0.82571428571428573</v>
      </c>
      <c r="L638" s="1163">
        <f>10*(6-(LN(K638)/LN(2)))</f>
        <v>62.762854293316501</v>
      </c>
      <c r="M638" s="470">
        <f>AVERAGE(I625:I638)</f>
        <v>227.4479203791083</v>
      </c>
      <c r="N638" s="1163">
        <f t="shared" ref="N638" si="119">10*(6-(LN(48/M638)/LN(2)))</f>
        <v>82.444299327732068</v>
      </c>
      <c r="O638" s="470">
        <f>AVERAGE(J624:J638)</f>
        <v>26.907869697893528</v>
      </c>
      <c r="P638" s="1163">
        <f t="shared" ref="P638" si="120">10*(6-((2.04-0.68*LN(O638))/LN(2)))</f>
        <v>62.868723814753686</v>
      </c>
      <c r="Q638" s="1164">
        <f>AVERAGE(L638,N638,P638)</f>
        <v>69.35862581193409</v>
      </c>
      <c r="R638" s="1373"/>
      <c r="S638" s="1373"/>
      <c r="T638" s="1685"/>
    </row>
    <row r="639" spans="1:20" s="2654" customFormat="1">
      <c r="A639" s="3167"/>
      <c r="C639" s="2625"/>
      <c r="D639" s="2605"/>
      <c r="E639" s="2625"/>
      <c r="F639" s="2625"/>
      <c r="G639" s="3169"/>
      <c r="J639" s="3170"/>
      <c r="L639" s="3171"/>
      <c r="N639" s="3171"/>
      <c r="P639" s="3171"/>
      <c r="Q639" s="3172"/>
      <c r="R639" s="3171"/>
      <c r="S639" s="3171"/>
      <c r="T639" s="3173"/>
    </row>
    <row r="640" spans="1:20">
      <c r="A640" s="1105"/>
      <c r="B640" s="355"/>
      <c r="C640" s="355"/>
      <c r="D640" s="358"/>
      <c r="E640" s="355"/>
      <c r="F640" s="355"/>
      <c r="G640" s="1612"/>
      <c r="H640" s="90"/>
      <c r="I640" s="90"/>
      <c r="J640" s="2880"/>
      <c r="K640" s="91"/>
      <c r="L640" s="1161"/>
      <c r="M640" s="91"/>
      <c r="N640" s="1161"/>
      <c r="O640" s="91"/>
      <c r="P640" s="1161"/>
      <c r="Q640" s="1162"/>
      <c r="T640" s="1116"/>
    </row>
    <row r="641" spans="1:20">
      <c r="A641" s="1165"/>
      <c r="B641" s="91"/>
      <c r="C641" s="80"/>
      <c r="D641" s="83"/>
      <c r="E641" s="1120" t="s">
        <v>1533</v>
      </c>
      <c r="F641" s="1120" t="s">
        <v>1221</v>
      </c>
      <c r="G641" s="1120" t="s">
        <v>1534</v>
      </c>
      <c r="H641" s="645" t="s">
        <v>705</v>
      </c>
      <c r="I641" s="91"/>
      <c r="J641" s="1480" t="s">
        <v>1535</v>
      </c>
      <c r="K641" s="91"/>
      <c r="L641" s="1161"/>
      <c r="M641" s="91"/>
      <c r="N641" s="1161"/>
      <c r="O641" s="91"/>
      <c r="P641" s="1161"/>
      <c r="Q641" s="1162"/>
      <c r="T641" s="1116"/>
    </row>
    <row r="642" spans="1:20">
      <c r="A642" s="1165" t="s">
        <v>1536</v>
      </c>
      <c r="B642" s="91" t="s">
        <v>20</v>
      </c>
      <c r="C642" s="1481" t="s">
        <v>701</v>
      </c>
      <c r="D642" s="1482" t="s">
        <v>786</v>
      </c>
      <c r="E642" s="1482" t="s">
        <v>1537</v>
      </c>
      <c r="F642" s="1482" t="s">
        <v>1538</v>
      </c>
      <c r="G642" s="1482" t="s">
        <v>1537</v>
      </c>
      <c r="H642" s="1483" t="s">
        <v>1539</v>
      </c>
      <c r="I642" s="1484" t="s">
        <v>810</v>
      </c>
      <c r="J642" s="1485" t="s">
        <v>1540</v>
      </c>
      <c r="K642" s="91"/>
      <c r="L642" s="1161"/>
      <c r="M642" s="91"/>
      <c r="N642" s="1161"/>
      <c r="O642" s="91"/>
      <c r="P642" s="1161"/>
      <c r="Q642" s="1162"/>
      <c r="T642" s="1116"/>
    </row>
    <row r="643" spans="1:20" s="571" customFormat="1">
      <c r="A643" s="1105" t="s">
        <v>250</v>
      </c>
      <c r="B643" s="355" t="s">
        <v>1827</v>
      </c>
      <c r="C643" s="355" t="s">
        <v>1826</v>
      </c>
      <c r="D643" s="392">
        <v>43262</v>
      </c>
      <c r="E643" s="91">
        <v>0.9</v>
      </c>
      <c r="F643" s="91">
        <v>0.45</v>
      </c>
      <c r="G643" s="1612">
        <v>0.5</v>
      </c>
      <c r="H643" s="90">
        <v>1.8839476395303971</v>
      </c>
      <c r="I643" s="1161">
        <f>IF(AND(H643&gt;0),  H643*30.974," ")</f>
        <v>58.353394186814519</v>
      </c>
      <c r="J643" s="1699">
        <v>5.8993528481012634</v>
      </c>
      <c r="K643" s="91"/>
      <c r="L643" s="1161"/>
      <c r="M643" s="91"/>
      <c r="N643" s="1161"/>
      <c r="O643" s="91"/>
      <c r="P643" s="1161"/>
      <c r="Q643" s="1162"/>
      <c r="R643" s="594"/>
      <c r="S643" s="594"/>
      <c r="T643" s="1116"/>
    </row>
    <row r="644" spans="1:20">
      <c r="A644" s="1105" t="s">
        <v>250</v>
      </c>
      <c r="B644" s="355" t="s">
        <v>1827</v>
      </c>
      <c r="C644" s="355" t="s">
        <v>1826</v>
      </c>
      <c r="D644" s="392">
        <v>43291</v>
      </c>
      <c r="E644" s="91">
        <v>0.8</v>
      </c>
      <c r="F644" s="91">
        <v>0.15</v>
      </c>
      <c r="G644" s="1612">
        <v>0.56999999999999995</v>
      </c>
      <c r="H644" s="355" t="s">
        <v>811</v>
      </c>
      <c r="I644" s="1161"/>
      <c r="J644" s="1699" t="s">
        <v>811</v>
      </c>
      <c r="K644" s="91"/>
      <c r="L644" s="1161"/>
      <c r="M644" s="91"/>
      <c r="N644" s="1161"/>
      <c r="O644" s="91"/>
      <c r="P644" s="1161"/>
      <c r="Q644" s="1162"/>
      <c r="T644" s="1116"/>
    </row>
    <row r="645" spans="1:20" s="571" customFormat="1">
      <c r="A645" s="1105" t="s">
        <v>250</v>
      </c>
      <c r="B645" s="355" t="s">
        <v>1827</v>
      </c>
      <c r="C645" s="355" t="s">
        <v>1826</v>
      </c>
      <c r="D645" s="392">
        <v>43291</v>
      </c>
      <c r="E645" s="91">
        <v>0.8</v>
      </c>
      <c r="F645" s="91">
        <v>0.4</v>
      </c>
      <c r="G645" s="1612">
        <v>0.56999999999999995</v>
      </c>
      <c r="H645" s="90">
        <v>1.6415903435753798</v>
      </c>
      <c r="I645" s="1161">
        <f>IF(AND(H645&gt;0),  H645*30.974," ")</f>
        <v>50.846619301903814</v>
      </c>
      <c r="J645" s="1699">
        <v>36.345950000000002</v>
      </c>
      <c r="K645" s="91"/>
      <c r="L645" s="1161"/>
      <c r="M645" s="91"/>
      <c r="N645" s="1161"/>
      <c r="O645" s="91"/>
      <c r="P645" s="1161"/>
      <c r="Q645" s="1162"/>
      <c r="R645" s="594"/>
      <c r="S645" s="594"/>
      <c r="T645" s="1116"/>
    </row>
    <row r="646" spans="1:20">
      <c r="A646" s="1105" t="s">
        <v>250</v>
      </c>
      <c r="B646" s="355" t="s">
        <v>1827</v>
      </c>
      <c r="C646" s="355" t="s">
        <v>1826</v>
      </c>
      <c r="D646" s="392">
        <v>43335</v>
      </c>
      <c r="E646" s="91">
        <v>0.9</v>
      </c>
      <c r="F646" s="91">
        <v>0.15</v>
      </c>
      <c r="G646" s="1612">
        <v>0.6</v>
      </c>
      <c r="H646" s="355" t="s">
        <v>811</v>
      </c>
      <c r="I646" s="1161"/>
      <c r="J646" s="1699" t="s">
        <v>811</v>
      </c>
      <c r="K646" s="91"/>
      <c r="L646" s="1161"/>
      <c r="M646" s="91"/>
      <c r="N646" s="1161"/>
      <c r="O646" s="91"/>
      <c r="P646" s="1161"/>
      <c r="Q646" s="1162"/>
      <c r="T646" s="1116"/>
    </row>
    <row r="647" spans="1:20" s="571" customFormat="1">
      <c r="A647" s="1105" t="s">
        <v>250</v>
      </c>
      <c r="B647" s="355" t="s">
        <v>1827</v>
      </c>
      <c r="C647" s="355" t="s">
        <v>1826</v>
      </c>
      <c r="D647" s="392">
        <v>43335</v>
      </c>
      <c r="E647" s="91">
        <v>0.9</v>
      </c>
      <c r="F647" s="91">
        <v>0.45</v>
      </c>
      <c r="G647" s="1612">
        <v>0.6</v>
      </c>
      <c r="H647" s="90">
        <v>2.1655021553547562</v>
      </c>
      <c r="I647" s="1161">
        <f>IF(AND(H647&gt;0),  H647*30.974," ")</f>
        <v>67.074263759958214</v>
      </c>
      <c r="J647" s="1699">
        <v>42.326929113924031</v>
      </c>
      <c r="K647" s="91"/>
      <c r="L647" s="1161"/>
      <c r="M647" s="91"/>
      <c r="N647" s="1161"/>
      <c r="O647" s="91"/>
      <c r="P647" s="1161"/>
      <c r="Q647" s="1162"/>
      <c r="R647" s="594"/>
      <c r="S647" s="594"/>
      <c r="T647" s="1116"/>
    </row>
    <row r="648" spans="1:20" s="571" customFormat="1">
      <c r="A648" s="1105" t="s">
        <v>250</v>
      </c>
      <c r="B648" s="355" t="s">
        <v>1827</v>
      </c>
      <c r="C648" s="355" t="s">
        <v>1826</v>
      </c>
      <c r="D648" s="356">
        <v>43342</v>
      </c>
      <c r="E648" s="355">
        <v>2.9</v>
      </c>
      <c r="F648" s="355">
        <v>0.5</v>
      </c>
      <c r="G648" s="1612">
        <v>0.9</v>
      </c>
      <c r="H648" s="90">
        <v>21.994568354430378</v>
      </c>
      <c r="I648" s="1161">
        <f>IF(AND(H648&gt;0),  H648*30.974," ")</f>
        <v>681.2597602101265</v>
      </c>
      <c r="J648" s="1699">
        <v>1.5325116609730076</v>
      </c>
      <c r="K648" s="91"/>
      <c r="L648" s="1161"/>
      <c r="M648" s="91"/>
      <c r="N648" s="1161"/>
      <c r="O648" s="91"/>
      <c r="P648" s="1161"/>
      <c r="Q648" s="1162"/>
      <c r="R648" s="594"/>
      <c r="S648" s="594"/>
      <c r="T648" s="1116"/>
    </row>
    <row r="649" spans="1:20">
      <c r="A649" s="1105" t="s">
        <v>250</v>
      </c>
      <c r="B649" s="355" t="s">
        <v>1827</v>
      </c>
      <c r="C649" s="355" t="s">
        <v>1826</v>
      </c>
      <c r="D649" s="392">
        <v>43362</v>
      </c>
      <c r="E649" s="91">
        <v>0.8</v>
      </c>
      <c r="F649" s="91">
        <v>0.15</v>
      </c>
      <c r="G649" s="1612">
        <v>0.8</v>
      </c>
      <c r="H649" s="355" t="s">
        <v>811</v>
      </c>
      <c r="I649" s="91"/>
      <c r="J649" s="1699" t="s">
        <v>811</v>
      </c>
      <c r="K649" s="91"/>
      <c r="L649" s="1161"/>
      <c r="M649" s="91"/>
      <c r="N649" s="1161"/>
      <c r="O649" s="91"/>
      <c r="P649" s="1161"/>
      <c r="Q649" s="1162"/>
      <c r="T649" s="1116"/>
    </row>
    <row r="650" spans="1:20" s="571" customFormat="1">
      <c r="A650" s="1105" t="s">
        <v>250</v>
      </c>
      <c r="B650" s="355" t="s">
        <v>1827</v>
      </c>
      <c r="C650" s="355" t="s">
        <v>1826</v>
      </c>
      <c r="D650" s="392">
        <v>43362</v>
      </c>
      <c r="E650" s="91">
        <v>0.8</v>
      </c>
      <c r="F650" s="91">
        <v>0.4</v>
      </c>
      <c r="G650" s="1612">
        <v>0.8</v>
      </c>
      <c r="H650" s="88">
        <v>1.7114452518126297</v>
      </c>
      <c r="I650" s="1161">
        <f>IF(AND(H650&gt;0),  H650*30.974," ")</f>
        <v>53.010305229644395</v>
      </c>
      <c r="J650" s="1699">
        <v>14.329119936708864</v>
      </c>
      <c r="K650" s="91"/>
      <c r="L650" s="1161"/>
      <c r="M650" s="91"/>
      <c r="N650" s="1161"/>
      <c r="O650" s="91"/>
      <c r="P650" s="1161"/>
      <c r="Q650" s="1162"/>
      <c r="R650" s="594"/>
      <c r="S650" s="594"/>
      <c r="T650" s="1116"/>
    </row>
    <row r="651" spans="1:20">
      <c r="A651" s="1105" t="s">
        <v>250</v>
      </c>
      <c r="B651" s="355" t="s">
        <v>1827</v>
      </c>
      <c r="C651" s="355" t="s">
        <v>1826</v>
      </c>
      <c r="D651" s="392">
        <v>43362</v>
      </c>
      <c r="E651" s="91">
        <v>0.8</v>
      </c>
      <c r="F651" s="91">
        <v>0.6</v>
      </c>
      <c r="G651" s="1612">
        <v>0.8</v>
      </c>
      <c r="H651" s="355" t="s">
        <v>811</v>
      </c>
      <c r="I651" s="91"/>
      <c r="J651" s="1699" t="s">
        <v>811</v>
      </c>
      <c r="K651" s="91"/>
      <c r="L651" s="1161"/>
      <c r="M651" s="91"/>
      <c r="N651" s="1161"/>
      <c r="O651" s="91"/>
      <c r="P651" s="1161"/>
      <c r="Q651" s="1162"/>
      <c r="T651" s="1116"/>
    </row>
    <row r="652" spans="1:20" ht="46.8">
      <c r="A652" s="2874" t="s">
        <v>20</v>
      </c>
      <c r="B652" s="1120" t="s">
        <v>701</v>
      </c>
      <c r="C652" s="1120" t="s">
        <v>846</v>
      </c>
      <c r="D652" s="2872" t="s">
        <v>786</v>
      </c>
      <c r="E652" s="2873" t="s">
        <v>806</v>
      </c>
      <c r="F652" s="91"/>
      <c r="G652" s="2873" t="s">
        <v>807</v>
      </c>
      <c r="H652" s="645" t="s">
        <v>809</v>
      </c>
      <c r="I652" s="1484" t="s">
        <v>810</v>
      </c>
      <c r="J652" s="1480" t="s">
        <v>808</v>
      </c>
      <c r="K652" s="91"/>
      <c r="L652" s="1161"/>
      <c r="M652" s="91"/>
      <c r="N652" s="1161"/>
      <c r="O652" s="91"/>
      <c r="P652" s="1161"/>
      <c r="Q652" s="1162"/>
      <c r="T652" s="1116"/>
    </row>
    <row r="653" spans="1:20" s="571" customFormat="1">
      <c r="A653" s="1105" t="s">
        <v>1809</v>
      </c>
      <c r="B653" s="355" t="s">
        <v>1826</v>
      </c>
      <c r="C653" s="355">
        <v>0.5</v>
      </c>
      <c r="D653" s="356">
        <v>43342</v>
      </c>
      <c r="E653" s="355">
        <v>2.9</v>
      </c>
      <c r="F653" s="91"/>
      <c r="G653" s="1612">
        <v>0.9</v>
      </c>
      <c r="H653" s="90">
        <v>1.5325116609730076</v>
      </c>
      <c r="I653" s="1161">
        <f>IF(AND(H653&gt;0),  H653*30.974," ")</f>
        <v>47.468016186977941</v>
      </c>
      <c r="J653" s="1699">
        <v>21.994568354430378</v>
      </c>
      <c r="K653" s="91"/>
      <c r="L653" s="1161"/>
      <c r="M653" s="91"/>
      <c r="N653" s="1161"/>
      <c r="O653" s="91"/>
      <c r="P653" s="1161"/>
      <c r="Q653" s="1162"/>
      <c r="R653" s="594"/>
      <c r="S653" s="594"/>
      <c r="T653" s="1116"/>
    </row>
    <row r="654" spans="1:20" s="571" customFormat="1">
      <c r="A654" s="1129" t="s">
        <v>1809</v>
      </c>
      <c r="B654" s="469" t="s">
        <v>1826</v>
      </c>
      <c r="C654" s="469">
        <v>2</v>
      </c>
      <c r="D654" s="1130">
        <v>43342</v>
      </c>
      <c r="E654" s="469"/>
      <c r="F654" s="470"/>
      <c r="G654" s="1160">
        <v>0.9</v>
      </c>
      <c r="H654" s="472">
        <v>2.992046576185396</v>
      </c>
      <c r="I654" s="1163">
        <f>IF(AND(H654&gt;0),  H654*30.974," ")</f>
        <v>92.675650650766457</v>
      </c>
      <c r="J654" s="1700">
        <v>26.639844936708869</v>
      </c>
      <c r="K654" s="470">
        <f>AVERAGE(G643,G645,G647:G648,G650,G653:G654)</f>
        <v>0.73857142857142866</v>
      </c>
      <c r="L654" s="1163">
        <f>10*(6-(LN(K654)/LN(2)))</f>
        <v>64.371906415173939</v>
      </c>
      <c r="M654" s="470">
        <f>AVERAGE(I643:I654)</f>
        <v>150.09828707517025</v>
      </c>
      <c r="N654" s="1163">
        <f t="shared" ref="N654" si="121">10*(6-(LN(48/M654)/LN(2)))</f>
        <v>76.448012020397641</v>
      </c>
      <c r="O654" s="1701">
        <f>AVERAGE(J643:J654)</f>
        <v>21.295468121549487</v>
      </c>
      <c r="P654" s="1163">
        <f t="shared" ref="P654" si="122">10*(6-((2.04-0.68*LN(O654))/LN(2)))</f>
        <v>60.573848029406804</v>
      </c>
      <c r="Q654" s="1164">
        <f>AVERAGE(L654,N654,P654)</f>
        <v>67.131255488326133</v>
      </c>
      <c r="R654" s="594"/>
      <c r="S654" s="594"/>
      <c r="T654" s="1116"/>
    </row>
    <row r="655" spans="1:20">
      <c r="A655" s="528"/>
      <c r="B655" s="27"/>
      <c r="C655" s="27"/>
      <c r="D655" s="55"/>
      <c r="E655" s="27"/>
      <c r="F655" s="27"/>
      <c r="J655" s="1116"/>
      <c r="Q655" s="1159"/>
      <c r="T655" s="1116"/>
    </row>
    <row r="656" spans="1:20">
      <c r="A656" s="483"/>
      <c r="C656" s="69"/>
      <c r="D656" s="18"/>
      <c r="E656" s="1446" t="s">
        <v>1533</v>
      </c>
      <c r="F656" s="1446" t="s">
        <v>1221</v>
      </c>
      <c r="G656" s="1446" t="s">
        <v>1534</v>
      </c>
      <c r="H656" s="28" t="s">
        <v>705</v>
      </c>
      <c r="J656" s="1449" t="s">
        <v>1535</v>
      </c>
      <c r="Q656" s="1159"/>
      <c r="T656" s="1116"/>
    </row>
    <row r="657" spans="1:20">
      <c r="A657" s="483" t="s">
        <v>1536</v>
      </c>
      <c r="B657" t="s">
        <v>20</v>
      </c>
      <c r="C657" s="1450" t="s">
        <v>701</v>
      </c>
      <c r="D657" s="1451" t="s">
        <v>786</v>
      </c>
      <c r="E657" s="1451" t="s">
        <v>1537</v>
      </c>
      <c r="F657" s="1451" t="s">
        <v>1538</v>
      </c>
      <c r="G657" s="1451" t="s">
        <v>1537</v>
      </c>
      <c r="H657" s="1454" t="s">
        <v>1539</v>
      </c>
      <c r="I657" s="1442" t="s">
        <v>810</v>
      </c>
      <c r="J657" s="1455" t="s">
        <v>1540</v>
      </c>
      <c r="Q657" s="1159"/>
      <c r="T657" s="1116"/>
    </row>
    <row r="658" spans="1:20">
      <c r="A658" s="528" t="s">
        <v>250</v>
      </c>
      <c r="B658" s="27" t="s">
        <v>1827</v>
      </c>
      <c r="C658" s="27" t="s">
        <v>1826</v>
      </c>
      <c r="D658" s="47">
        <v>43643</v>
      </c>
      <c r="E658" s="165">
        <v>0.9</v>
      </c>
      <c r="F658" s="24">
        <v>0.15</v>
      </c>
      <c r="G658" s="1112">
        <v>0.6</v>
      </c>
      <c r="H658" s="27" t="s">
        <v>811</v>
      </c>
      <c r="I658" s="594"/>
      <c r="J658" s="1123" t="s">
        <v>811</v>
      </c>
      <c r="Q658" s="1159"/>
      <c r="T658" s="1116"/>
    </row>
    <row r="659" spans="1:20" s="571" customFormat="1">
      <c r="A659" s="528" t="s">
        <v>250</v>
      </c>
      <c r="B659" s="27" t="s">
        <v>1827</v>
      </c>
      <c r="C659" s="27" t="s">
        <v>1826</v>
      </c>
      <c r="D659" s="47">
        <v>43643</v>
      </c>
      <c r="E659" s="165">
        <v>0.9</v>
      </c>
      <c r="F659" s="24">
        <v>0.45</v>
      </c>
      <c r="G659" s="1112">
        <v>0.6</v>
      </c>
      <c r="H659" s="24">
        <v>1.6741229421717179</v>
      </c>
      <c r="I659" s="594">
        <f>IF(AND(H659&gt;0),  H659*30.974," ")</f>
        <v>51.854284010826788</v>
      </c>
      <c r="J659" s="1111">
        <v>86.101265822784796</v>
      </c>
      <c r="K659"/>
      <c r="L659" s="594"/>
      <c r="M659"/>
      <c r="N659" s="594"/>
      <c r="O659"/>
      <c r="P659" s="594"/>
      <c r="Q659" s="1159"/>
      <c r="R659" s="594"/>
      <c r="S659" s="594"/>
      <c r="T659" s="1116"/>
    </row>
    <row r="660" spans="1:20">
      <c r="A660" s="528" t="s">
        <v>250</v>
      </c>
      <c r="B660" s="27" t="s">
        <v>1827</v>
      </c>
      <c r="C660" s="27" t="s">
        <v>1826</v>
      </c>
      <c r="D660" s="47">
        <v>43689</v>
      </c>
      <c r="E660" s="165">
        <v>0.72</v>
      </c>
      <c r="F660" s="24">
        <v>0.15</v>
      </c>
      <c r="G660" s="1112">
        <v>0.72</v>
      </c>
      <c r="H660" s="27" t="s">
        <v>811</v>
      </c>
      <c r="J660" s="1123" t="s">
        <v>811</v>
      </c>
      <c r="Q660" s="1159"/>
      <c r="T660" s="1116"/>
    </row>
    <row r="661" spans="1:20" s="571" customFormat="1">
      <c r="A661" s="528" t="s">
        <v>250</v>
      </c>
      <c r="B661" s="27" t="s">
        <v>1827</v>
      </c>
      <c r="C661" s="27" t="s">
        <v>1826</v>
      </c>
      <c r="D661" s="47">
        <v>43689</v>
      </c>
      <c r="E661" s="165">
        <v>0.72</v>
      </c>
      <c r="F661" s="24">
        <v>0.36</v>
      </c>
      <c r="G661" s="1112">
        <v>0.72</v>
      </c>
      <c r="H661" s="24">
        <v>2.3508960464539017</v>
      </c>
      <c r="I661" s="594">
        <f>IF(AND(H661&gt;0),  H661*30.974," ")</f>
        <v>72.816654142863158</v>
      </c>
      <c r="J661" s="1111">
        <v>29.455696202531644</v>
      </c>
      <c r="K661"/>
      <c r="L661" s="594"/>
      <c r="M661"/>
      <c r="N661" s="594"/>
      <c r="O661"/>
      <c r="P661" s="594"/>
      <c r="Q661" s="1159"/>
      <c r="R661" s="594"/>
      <c r="S661" s="594"/>
      <c r="T661" s="1116"/>
    </row>
    <row r="662" spans="1:20">
      <c r="A662" s="528" t="s">
        <v>250</v>
      </c>
      <c r="B662" s="27" t="s">
        <v>1827</v>
      </c>
      <c r="C662" s="27" t="s">
        <v>1826</v>
      </c>
      <c r="D662" s="47">
        <v>43689</v>
      </c>
      <c r="E662" s="165">
        <v>0.72</v>
      </c>
      <c r="F662" s="24">
        <v>0.5</v>
      </c>
      <c r="G662" s="1112">
        <v>0.72</v>
      </c>
      <c r="H662" s="27" t="s">
        <v>811</v>
      </c>
      <c r="J662" s="1123" t="s">
        <v>811</v>
      </c>
      <c r="Q662" s="1159"/>
      <c r="T662" s="1116"/>
    </row>
    <row r="663" spans="1:20" s="571" customFormat="1">
      <c r="A663" s="528" t="s">
        <v>250</v>
      </c>
      <c r="B663" s="27" t="s">
        <v>1827</v>
      </c>
      <c r="C663" s="27" t="s">
        <v>1826</v>
      </c>
      <c r="D663" s="47">
        <v>43697</v>
      </c>
      <c r="E663" s="23">
        <v>2.75</v>
      </c>
      <c r="F663" s="27">
        <v>0.5</v>
      </c>
      <c r="G663" s="1112">
        <v>0.625</v>
      </c>
      <c r="H663" s="24">
        <v>30.193659578059069</v>
      </c>
      <c r="I663" s="594">
        <f>IF(AND(H663&gt;0),  H663*30.974," ")</f>
        <v>935.21841177080159</v>
      </c>
      <c r="J663" s="1111">
        <v>1.5084218314419606</v>
      </c>
      <c r="K663"/>
      <c r="L663" s="594"/>
      <c r="M663"/>
      <c r="N663" s="594"/>
      <c r="O663"/>
      <c r="P663" s="594"/>
      <c r="Q663" s="1159"/>
      <c r="R663" s="594"/>
      <c r="S663" s="594"/>
      <c r="T663" s="1116"/>
    </row>
    <row r="664" spans="1:20">
      <c r="A664" s="528" t="s">
        <v>250</v>
      </c>
      <c r="B664" s="27" t="s">
        <v>1827</v>
      </c>
      <c r="C664" s="27" t="s">
        <v>1826</v>
      </c>
      <c r="D664" s="47">
        <v>43719</v>
      </c>
      <c r="E664" s="165">
        <v>0.75</v>
      </c>
      <c r="F664" s="24">
        <v>0.15</v>
      </c>
      <c r="G664" s="1112">
        <v>0.5</v>
      </c>
      <c r="H664" s="27" t="s">
        <v>811</v>
      </c>
      <c r="J664" s="1123" t="s">
        <v>811</v>
      </c>
      <c r="Q664" s="1159"/>
      <c r="T664" s="1116"/>
    </row>
    <row r="665" spans="1:20" s="571" customFormat="1">
      <c r="A665" s="529" t="s">
        <v>250</v>
      </c>
      <c r="B665" s="534" t="s">
        <v>1827</v>
      </c>
      <c r="C665" s="534" t="s">
        <v>1826</v>
      </c>
      <c r="D665" s="1513">
        <v>43719</v>
      </c>
      <c r="E665" s="1203">
        <v>0.75</v>
      </c>
      <c r="F665" s="1200">
        <v>0.4</v>
      </c>
      <c r="G665" s="1514">
        <v>0.5</v>
      </c>
      <c r="H665" s="1200">
        <v>1.884442661008344</v>
      </c>
      <c r="I665" s="1373">
        <f>IF(AND(H665&gt;0),  H665*30.974," ")</f>
        <v>58.368726982072445</v>
      </c>
      <c r="J665" s="1445">
        <v>38.670042194092829</v>
      </c>
      <c r="K665" s="1204">
        <f>AVERAGE(G659,G661,G663,G665)</f>
        <v>0.61124999999999996</v>
      </c>
      <c r="L665" s="1373">
        <f>10*(6-(LN(K665)/LN(2)))</f>
        <v>67.101655348224909</v>
      </c>
      <c r="M665" s="451">
        <f>AVERAGE(I658:I665)</f>
        <v>279.56451922664104</v>
      </c>
      <c r="N665" s="1373">
        <f t="shared" ref="N665" si="123">10*(6-(LN(48/M665)/LN(2)))</f>
        <v>85.420749625570522</v>
      </c>
      <c r="O665" s="451">
        <f>AVERAGE(J658:J665)</f>
        <v>38.933856512712808</v>
      </c>
      <c r="P665" s="1373">
        <f t="shared" ref="P665" si="124">10*(6-((2.04-0.68*LN(O665))/LN(2)))</f>
        <v>66.493103944688301</v>
      </c>
      <c r="Q665" s="1520">
        <f>AVERAGE(L665,N665,P665)</f>
        <v>73.005169639494582</v>
      </c>
      <c r="R665" s="594"/>
      <c r="S665" s="594"/>
      <c r="T665" s="1116"/>
    </row>
    <row r="666" spans="1:20">
      <c r="A666" s="528"/>
      <c r="B666" s="27"/>
      <c r="C666" s="27"/>
      <c r="D666" s="47"/>
      <c r="E666" s="165"/>
      <c r="F666" s="24"/>
      <c r="G666" s="1112"/>
      <c r="H666" s="24"/>
      <c r="I666" s="24"/>
      <c r="J666" s="1116"/>
      <c r="Q666" s="1159"/>
      <c r="T666" s="1116"/>
    </row>
    <row r="667" spans="1:20" ht="46.8">
      <c r="A667" s="1439" t="s">
        <v>20</v>
      </c>
      <c r="B667" s="1106" t="s">
        <v>701</v>
      </c>
      <c r="C667" s="1441" t="s">
        <v>805</v>
      </c>
      <c r="D667" s="1461" t="s">
        <v>786</v>
      </c>
      <c r="E667" s="1441" t="s">
        <v>1008</v>
      </c>
      <c r="F667" s="1441" t="s">
        <v>806</v>
      </c>
      <c r="G667" s="1441" t="s">
        <v>807</v>
      </c>
      <c r="H667" s="24" t="s">
        <v>809</v>
      </c>
      <c r="I667" s="1442" t="s">
        <v>810</v>
      </c>
      <c r="J667" s="1123" t="s">
        <v>808</v>
      </c>
      <c r="Q667" s="1159"/>
      <c r="T667" s="1116"/>
    </row>
    <row r="668" spans="1:20" s="1052" customFormat="1">
      <c r="A668" s="483" t="s">
        <v>1809</v>
      </c>
      <c r="B668" t="s">
        <v>1826</v>
      </c>
      <c r="C668">
        <v>0.5</v>
      </c>
      <c r="D668" s="55">
        <v>44061</v>
      </c>
      <c r="E668">
        <v>2</v>
      </c>
      <c r="F668">
        <v>2.65</v>
      </c>
      <c r="G668" s="594">
        <v>0.9</v>
      </c>
      <c r="H668" s="24">
        <v>1.3445365825988993</v>
      </c>
      <c r="I668" s="594">
        <f>IF(AND(H668&gt;0),  H668*30.974," ")</f>
        <v>41.645676109418304</v>
      </c>
      <c r="J668" s="1111">
        <v>29.15733333333333</v>
      </c>
      <c r="K668"/>
      <c r="L668" s="594"/>
      <c r="M668" s="1515"/>
      <c r="N668" s="1516"/>
      <c r="O668" s="1515"/>
      <c r="P668" s="1516"/>
      <c r="Q668" s="1527"/>
      <c r="R668" s="1516"/>
      <c r="S668" s="1516"/>
      <c r="T668" s="1517"/>
    </row>
    <row r="669" spans="1:20" s="1052" customFormat="1">
      <c r="A669" s="1104" t="s">
        <v>1809</v>
      </c>
      <c r="B669" s="451" t="s">
        <v>1826</v>
      </c>
      <c r="C669" s="451">
        <v>1.65</v>
      </c>
      <c r="D669" s="1202">
        <v>44061</v>
      </c>
      <c r="E669" s="451"/>
      <c r="F669" s="451"/>
      <c r="G669" s="1373">
        <v>0.9</v>
      </c>
      <c r="H669" s="1200">
        <v>1.3808754091556263</v>
      </c>
      <c r="I669" s="1373">
        <f>IF(AND(H669&gt;0),  H669*30.974," ")</f>
        <v>42.77123492318637</v>
      </c>
      <c r="J669" s="1445">
        <v>30.090666666666664</v>
      </c>
      <c r="K669" s="1204">
        <f>AVERAGE(G668:G669)</f>
        <v>0.9</v>
      </c>
      <c r="L669" s="1373">
        <f>10*(6-(LN(K669)/LN(2)))</f>
        <v>61.520030934450496</v>
      </c>
      <c r="M669" s="3193">
        <f>AVERAGE(J668:J669)</f>
        <v>29.623999999999995</v>
      </c>
      <c r="N669" s="1373">
        <f t="shared" ref="N669" si="125">10*(6-(LN(48/M669)/LN(2)))</f>
        <v>53.037320487883868</v>
      </c>
      <c r="O669" s="3193">
        <f>AVERAGE(J668:J669)</f>
        <v>29.623999999999995</v>
      </c>
      <c r="P669" s="1373">
        <f t="shared" ref="P669" si="126">10*(6-((2.04-0.68*LN(O669))/LN(2)))</f>
        <v>63.812144102530027</v>
      </c>
      <c r="Q669" s="1520">
        <f>AVERAGE(L669,N669,P669)</f>
        <v>59.456498508288128</v>
      </c>
      <c r="R669" s="1516"/>
      <c r="S669" s="1516"/>
      <c r="T669" s="1465" t="str">
        <f>IF(_xlfn.NUMBERVALUE(R669), IF(R669&lt;50, "Acceptable; Ongoing Protection is Required", "Unacceptable; Immediate Restoration is Required"), " ")</f>
        <v xml:space="preserve"> </v>
      </c>
    </row>
    <row r="670" spans="1:20" s="1052" customFormat="1">
      <c r="A670"/>
      <c r="B670"/>
      <c r="C670"/>
      <c r="D670" s="55"/>
      <c r="E670"/>
      <c r="F670"/>
      <c r="G670" s="594"/>
      <c r="H670" s="24"/>
      <c r="I670" s="594"/>
      <c r="J670" s="1111"/>
      <c r="K670" s="166"/>
      <c r="L670" s="594"/>
      <c r="M670" s="1515"/>
      <c r="N670" s="594"/>
      <c r="O670" s="1515"/>
      <c r="P670" s="594"/>
      <c r="Q670" s="1159"/>
      <c r="R670" s="1516"/>
      <c r="S670" s="1516"/>
      <c r="T670" s="1465"/>
    </row>
    <row r="671" spans="1:20" ht="20.399999999999999">
      <c r="A671" s="1469" t="s">
        <v>804</v>
      </c>
      <c r="B671" s="1469" t="s">
        <v>20</v>
      </c>
      <c r="C671" s="1469" t="s">
        <v>701</v>
      </c>
      <c r="D671" s="1469" t="s">
        <v>805</v>
      </c>
      <c r="E671" s="1470" t="s">
        <v>786</v>
      </c>
      <c r="F671" s="1469" t="s">
        <v>806</v>
      </c>
      <c r="G671" s="1469" t="s">
        <v>807</v>
      </c>
      <c r="H671" s="1471" t="s">
        <v>809</v>
      </c>
      <c r="I671" s="1442" t="s">
        <v>810</v>
      </c>
      <c r="J671" s="1472" t="s">
        <v>808</v>
      </c>
      <c r="Q671" s="1159"/>
      <c r="T671" s="1116"/>
    </row>
    <row r="672" spans="1:20">
      <c r="A672" s="2274">
        <v>36</v>
      </c>
      <c r="B672" s="2275" t="s">
        <v>1809</v>
      </c>
      <c r="C672" s="2275" t="s">
        <v>1826</v>
      </c>
      <c r="D672" s="2274">
        <v>0.5</v>
      </c>
      <c r="E672" s="2276">
        <v>44425</v>
      </c>
      <c r="F672" s="2275">
        <v>2.5499999999999998</v>
      </c>
      <c r="G672" s="2275">
        <v>1.5</v>
      </c>
      <c r="H672" s="2277">
        <v>1.1399999999999999</v>
      </c>
      <c r="I672">
        <f>IF(AND(H672&gt;0),  H672*30.974," ")</f>
        <v>35.310359999999996</v>
      </c>
      <c r="J672" s="2278">
        <v>7.25</v>
      </c>
      <c r="Q672" s="1159"/>
      <c r="T672" s="1116"/>
    </row>
    <row r="673" spans="1:20" s="451" customFormat="1">
      <c r="A673" s="2279">
        <v>36</v>
      </c>
      <c r="B673" s="2280" t="s">
        <v>1809</v>
      </c>
      <c r="C673" s="2280" t="s">
        <v>1826</v>
      </c>
      <c r="D673" s="2279">
        <v>1.5</v>
      </c>
      <c r="E673" s="2281">
        <v>44425</v>
      </c>
      <c r="F673" s="2280"/>
      <c r="G673" s="2280">
        <v>1.5</v>
      </c>
      <c r="H673" s="2282">
        <v>1.1100000000000001</v>
      </c>
      <c r="I673" s="451">
        <f>IF(AND(H673&gt;0),  H673*30.974," ")</f>
        <v>34.381140000000002</v>
      </c>
      <c r="J673" s="2283">
        <v>9.32</v>
      </c>
      <c r="K673" s="451">
        <f>AVERAGE(G672:G673)</f>
        <v>1.5</v>
      </c>
      <c r="L673" s="1373">
        <f>10*(6-(LN(K673)/LN(2)))</f>
        <v>54.150374992788443</v>
      </c>
      <c r="M673" s="451">
        <f>AVERAGE(I672:I673)</f>
        <v>34.845749999999995</v>
      </c>
      <c r="N673" s="1373">
        <f t="shared" ref="N673" si="127">10*(6-(LN(48/M673)/LN(2)))</f>
        <v>55.379483011114594</v>
      </c>
      <c r="O673" s="1204">
        <f>AVERAGE(J672:J673)</f>
        <v>8.2850000000000001</v>
      </c>
      <c r="P673" s="1373">
        <f t="shared" ref="P673" si="128">10*(6-((2.04-0.68*LN(O673))/LN(2)))</f>
        <v>51.312432708502897</v>
      </c>
      <c r="Q673" s="1520">
        <f>AVERAGE(L673,N673,P673)</f>
        <v>53.614096904135316</v>
      </c>
      <c r="R673" s="1373"/>
      <c r="S673" s="1689"/>
      <c r="T673" s="1685"/>
    </row>
    <row r="674" spans="1:20">
      <c r="J674" s="1692"/>
      <c r="Q674" s="1158"/>
      <c r="T674" s="1116"/>
    </row>
    <row r="675" spans="1:20" ht="28.8">
      <c r="B675" s="1589" t="s">
        <v>20</v>
      </c>
      <c r="C675" s="1589" t="s">
        <v>701</v>
      </c>
      <c r="D675" s="1589" t="s">
        <v>805</v>
      </c>
      <c r="E675" s="1589" t="s">
        <v>786</v>
      </c>
      <c r="F675" s="1589" t="s">
        <v>806</v>
      </c>
      <c r="G675" s="1589" t="s">
        <v>807</v>
      </c>
      <c r="H675" s="1590" t="s">
        <v>809</v>
      </c>
      <c r="I675" s="1442" t="s">
        <v>810</v>
      </c>
      <c r="J675" s="1693" t="s">
        <v>808</v>
      </c>
      <c r="Q675" s="1159"/>
      <c r="T675" s="1116"/>
    </row>
    <row r="676" spans="1:20">
      <c r="B676" s="27" t="s">
        <v>423</v>
      </c>
      <c r="C676" s="27" t="s">
        <v>1830</v>
      </c>
      <c r="D676" s="27">
        <v>0.5</v>
      </c>
      <c r="E676" s="47">
        <v>44797</v>
      </c>
      <c r="F676" s="27">
        <v>2.75</v>
      </c>
      <c r="G676" s="27">
        <v>0.52500000000000002</v>
      </c>
      <c r="H676" s="24">
        <v>1.1396165043529209</v>
      </c>
      <c r="I676">
        <f>IF(AND(H676&gt;0),  H676*30.974," ")</f>
        <v>35.298481605827376</v>
      </c>
      <c r="J676" s="1174">
        <v>32.5945712035074</v>
      </c>
      <c r="Q676" s="1159"/>
      <c r="T676" s="1116"/>
    </row>
    <row r="677" spans="1:20" s="451" customFormat="1">
      <c r="A677" s="1124"/>
      <c r="B677" s="1019" t="s">
        <v>423</v>
      </c>
      <c r="C677" s="1019" t="s">
        <v>1830</v>
      </c>
      <c r="D677" s="1019">
        <v>1.75</v>
      </c>
      <c r="E677" s="1694">
        <v>44797</v>
      </c>
      <c r="F677" s="437"/>
      <c r="G677" s="437"/>
      <c r="H677" s="1020">
        <v>1.1050826708876809</v>
      </c>
      <c r="I677" s="437">
        <f>IF(AND(H677&gt;0),  H677*30.974," ")</f>
        <v>34.228830648075025</v>
      </c>
      <c r="J677" s="1622">
        <v>49.317004069330167</v>
      </c>
      <c r="K677" s="451">
        <f>AVERAGE(G676:G677)</f>
        <v>0.52500000000000002</v>
      </c>
      <c r="L677" s="1373">
        <f>10*(6-(LN(K677)/LN(2)))</f>
        <v>69.296106721086019</v>
      </c>
      <c r="M677" s="451">
        <f>AVERAGE(I676:I677)</f>
        <v>34.763656126951204</v>
      </c>
      <c r="N677" s="1373">
        <f t="shared" ref="N677" si="129">10*(6-(LN(48/M677)/LN(2)))</f>
        <v>55.345454139146142</v>
      </c>
      <c r="O677" s="1204">
        <f>AVERAGE(J676:J677)</f>
        <v>40.955787636418783</v>
      </c>
      <c r="P677" s="1373">
        <f t="shared" ref="P677" si="130">10*(6-((2.04-0.68*LN(O677))/LN(2)))</f>
        <v>66.989790120655513</v>
      </c>
      <c r="Q677" s="1520">
        <f>AVERAGE(L677,N677,P677)</f>
        <v>63.877116993629222</v>
      </c>
    </row>
    <row r="678" spans="1:20">
      <c r="A678" s="594"/>
      <c r="B678" s="3176" t="s">
        <v>1831</v>
      </c>
      <c r="C678" s="27"/>
      <c r="D678" s="27"/>
      <c r="E678" s="47"/>
      <c r="G678"/>
      <c r="H678" s="24"/>
      <c r="J678" s="1174"/>
      <c r="O678" s="166"/>
      <c r="Q678" s="1159"/>
      <c r="R678" s="1006"/>
      <c r="S678" s="3175"/>
      <c r="T678" s="1006"/>
    </row>
    <row r="679" spans="1:20" ht="28.8">
      <c r="A679" s="594"/>
      <c r="B679" s="1589" t="s">
        <v>20</v>
      </c>
      <c r="C679" s="1589" t="s">
        <v>701</v>
      </c>
      <c r="D679" s="1589" t="s">
        <v>805</v>
      </c>
      <c r="E679" s="1589" t="s">
        <v>786</v>
      </c>
      <c r="F679" s="1589" t="s">
        <v>806</v>
      </c>
      <c r="G679" s="1589" t="s">
        <v>807</v>
      </c>
      <c r="H679" s="1590" t="s">
        <v>809</v>
      </c>
      <c r="I679" s="1442" t="s">
        <v>810</v>
      </c>
      <c r="J679" s="3177" t="s">
        <v>808</v>
      </c>
      <c r="Q679" s="1159"/>
    </row>
    <row r="680" spans="1:20">
      <c r="A680" s="594" t="s">
        <v>825</v>
      </c>
      <c r="B680" t="s">
        <v>1809</v>
      </c>
      <c r="C680" t="s">
        <v>251</v>
      </c>
      <c r="D680">
        <v>0.5</v>
      </c>
      <c r="E680" s="55">
        <v>45078</v>
      </c>
      <c r="F680">
        <v>3.1</v>
      </c>
      <c r="G680">
        <v>1.22</v>
      </c>
      <c r="H680" s="27">
        <v>1.1399999999999999</v>
      </c>
      <c r="I680" s="27">
        <v>35.298481610000003</v>
      </c>
      <c r="J680" s="3057">
        <v>13.81</v>
      </c>
      <c r="Q680" s="1159"/>
    </row>
    <row r="681" spans="1:20">
      <c r="A681" s="594" t="s">
        <v>825</v>
      </c>
      <c r="B681" t="s">
        <v>1809</v>
      </c>
      <c r="C681" t="s">
        <v>251</v>
      </c>
      <c r="D681">
        <v>1</v>
      </c>
      <c r="E681" s="55">
        <v>45078</v>
      </c>
      <c r="G681"/>
      <c r="H681" s="27" t="s">
        <v>811</v>
      </c>
      <c r="I681" s="27"/>
      <c r="J681" s="3057" t="s">
        <v>811</v>
      </c>
      <c r="Q681" s="1159"/>
    </row>
    <row r="682" spans="1:20">
      <c r="A682" s="594" t="s">
        <v>825</v>
      </c>
      <c r="B682" t="s">
        <v>1809</v>
      </c>
      <c r="C682" t="s">
        <v>251</v>
      </c>
      <c r="D682">
        <v>2</v>
      </c>
      <c r="E682" s="55">
        <v>45078</v>
      </c>
      <c r="G682"/>
      <c r="H682" s="27" t="s">
        <v>811</v>
      </c>
      <c r="I682" s="27"/>
      <c r="J682" s="3057" t="s">
        <v>811</v>
      </c>
      <c r="Q682" s="1159"/>
    </row>
    <row r="683" spans="1:20">
      <c r="A683" s="594" t="s">
        <v>825</v>
      </c>
      <c r="B683" t="s">
        <v>1809</v>
      </c>
      <c r="C683" t="s">
        <v>251</v>
      </c>
      <c r="D683">
        <v>2.1</v>
      </c>
      <c r="E683" s="55">
        <v>45078</v>
      </c>
      <c r="G683"/>
      <c r="H683" s="27">
        <v>1.84</v>
      </c>
      <c r="I683" s="27">
        <f>IF(AND(H683&gt;0),  H683*30.974," ")</f>
        <v>56.992160000000005</v>
      </c>
      <c r="J683" s="3057">
        <v>14.8</v>
      </c>
      <c r="Q683" s="1159"/>
    </row>
    <row r="684" spans="1:20">
      <c r="A684" s="594" t="s">
        <v>825</v>
      </c>
      <c r="B684" t="s">
        <v>1809</v>
      </c>
      <c r="C684" t="s">
        <v>251</v>
      </c>
      <c r="D684">
        <v>2.6</v>
      </c>
      <c r="E684" s="55">
        <v>45078</v>
      </c>
      <c r="G684"/>
      <c r="H684" s="27" t="s">
        <v>811</v>
      </c>
      <c r="I684" s="27"/>
      <c r="J684" s="3057" t="s">
        <v>811</v>
      </c>
      <c r="Q684" s="1159"/>
    </row>
    <row r="685" spans="1:20">
      <c r="A685" s="594" t="s">
        <v>825</v>
      </c>
      <c r="B685" t="s">
        <v>1809</v>
      </c>
      <c r="C685" t="s">
        <v>251</v>
      </c>
      <c r="D685">
        <v>0.5</v>
      </c>
      <c r="E685" s="55">
        <v>45120</v>
      </c>
      <c r="F685">
        <v>3.2</v>
      </c>
      <c r="G685">
        <v>1.4</v>
      </c>
      <c r="H685" s="27">
        <v>1.1000000000000001</v>
      </c>
      <c r="I685" s="27">
        <f>IF(AND(H685&gt;0),  H685*30.974," ")</f>
        <v>34.071400000000004</v>
      </c>
      <c r="J685" s="3057">
        <v>12.5</v>
      </c>
      <c r="Q685" s="1159"/>
    </row>
    <row r="686" spans="1:20">
      <c r="A686" s="594" t="s">
        <v>825</v>
      </c>
      <c r="B686" t="s">
        <v>1809</v>
      </c>
      <c r="C686" t="s">
        <v>251</v>
      </c>
      <c r="D686">
        <v>1</v>
      </c>
      <c r="E686" s="55">
        <v>45120</v>
      </c>
      <c r="G686"/>
      <c r="H686" s="27" t="s">
        <v>811</v>
      </c>
      <c r="I686" s="27"/>
      <c r="J686" s="3057" t="s">
        <v>811</v>
      </c>
      <c r="Q686" s="1159"/>
    </row>
    <row r="687" spans="1:20">
      <c r="A687" s="594" t="s">
        <v>825</v>
      </c>
      <c r="B687" t="s">
        <v>1809</v>
      </c>
      <c r="C687" t="s">
        <v>251</v>
      </c>
      <c r="D687">
        <v>2</v>
      </c>
      <c r="E687" s="55">
        <v>45120</v>
      </c>
      <c r="G687"/>
      <c r="H687" s="27" t="s">
        <v>811</v>
      </c>
      <c r="I687" s="27"/>
      <c r="J687" s="3057" t="s">
        <v>811</v>
      </c>
      <c r="Q687" s="1159"/>
    </row>
    <row r="688" spans="1:20">
      <c r="A688" s="594" t="s">
        <v>825</v>
      </c>
      <c r="B688" t="s">
        <v>1809</v>
      </c>
      <c r="C688" t="s">
        <v>251</v>
      </c>
      <c r="D688">
        <v>2.2000000000000002</v>
      </c>
      <c r="E688" s="55">
        <v>45120</v>
      </c>
      <c r="G688"/>
      <c r="H688" s="27">
        <v>1.73</v>
      </c>
      <c r="I688" s="27">
        <f>IF(AND(H688&gt;0),  H688*30.974," ")</f>
        <v>53.58502</v>
      </c>
      <c r="J688" s="3057">
        <v>17.84</v>
      </c>
      <c r="Q688" s="1159"/>
    </row>
    <row r="689" spans="1:20">
      <c r="A689" s="594" t="s">
        <v>825</v>
      </c>
      <c r="B689" t="s">
        <v>1809</v>
      </c>
      <c r="C689" t="s">
        <v>251</v>
      </c>
      <c r="D689">
        <v>2.7</v>
      </c>
      <c r="E689" s="55">
        <v>45120</v>
      </c>
      <c r="G689"/>
      <c r="H689" s="27" t="s">
        <v>811</v>
      </c>
      <c r="I689" s="27"/>
      <c r="J689" s="3057" t="s">
        <v>811</v>
      </c>
      <c r="Q689" s="1159"/>
    </row>
    <row r="690" spans="1:20">
      <c r="A690" s="594" t="s">
        <v>825</v>
      </c>
      <c r="B690" t="s">
        <v>1809</v>
      </c>
      <c r="C690" t="s">
        <v>251</v>
      </c>
      <c r="D690">
        <v>0.5</v>
      </c>
      <c r="E690" s="55">
        <v>45139</v>
      </c>
      <c r="F690">
        <v>2.9</v>
      </c>
      <c r="G690">
        <v>0.89</v>
      </c>
      <c r="H690" s="27">
        <v>1.61</v>
      </c>
      <c r="I690" s="27">
        <f>IF(AND(H690&gt;0),  H690*30.974," ")</f>
        <v>49.868140000000004</v>
      </c>
      <c r="J690" s="3057">
        <v>32.5</v>
      </c>
      <c r="Q690" s="1159"/>
    </row>
    <row r="691" spans="1:20">
      <c r="A691" s="594" t="s">
        <v>825</v>
      </c>
      <c r="B691" t="s">
        <v>1809</v>
      </c>
      <c r="C691" t="s">
        <v>251</v>
      </c>
      <c r="D691">
        <v>1</v>
      </c>
      <c r="E691" s="55">
        <v>45139</v>
      </c>
      <c r="G691"/>
      <c r="H691" s="27" t="s">
        <v>811</v>
      </c>
      <c r="I691" s="27"/>
      <c r="J691" s="3057" t="s">
        <v>811</v>
      </c>
      <c r="Q691" s="1159"/>
    </row>
    <row r="692" spans="1:20">
      <c r="A692" s="594" t="s">
        <v>825</v>
      </c>
      <c r="B692" t="s">
        <v>1809</v>
      </c>
      <c r="C692" t="s">
        <v>251</v>
      </c>
      <c r="D692">
        <v>1.9</v>
      </c>
      <c r="E692" s="55">
        <v>45139</v>
      </c>
      <c r="G692"/>
      <c r="H692" s="27">
        <v>1.73</v>
      </c>
      <c r="I692" s="27">
        <f>IF(AND(H692&gt;0),  H692*30.974," ")</f>
        <v>53.58502</v>
      </c>
      <c r="J692" s="3057">
        <v>34.76</v>
      </c>
      <c r="Q692" s="1159"/>
    </row>
    <row r="693" spans="1:20">
      <c r="A693" s="594" t="s">
        <v>825</v>
      </c>
      <c r="B693" t="s">
        <v>1809</v>
      </c>
      <c r="C693" t="s">
        <v>251</v>
      </c>
      <c r="D693">
        <v>2</v>
      </c>
      <c r="E693" s="55">
        <v>45139</v>
      </c>
      <c r="G693"/>
      <c r="H693" s="27" t="s">
        <v>811</v>
      </c>
      <c r="I693" s="27"/>
      <c r="J693" s="3057" t="s">
        <v>811</v>
      </c>
      <c r="Q693" s="1159"/>
    </row>
    <row r="694" spans="1:20">
      <c r="A694" s="594" t="s">
        <v>825</v>
      </c>
      <c r="B694" t="s">
        <v>1809</v>
      </c>
      <c r="C694" t="s">
        <v>251</v>
      </c>
      <c r="D694">
        <v>2.4</v>
      </c>
      <c r="E694" s="55">
        <v>45139</v>
      </c>
      <c r="G694"/>
      <c r="H694" s="27" t="s">
        <v>811</v>
      </c>
      <c r="I694" s="27"/>
      <c r="J694" s="3057" t="s">
        <v>811</v>
      </c>
      <c r="Q694" s="1159"/>
    </row>
    <row r="695" spans="1:20">
      <c r="A695" s="594" t="s">
        <v>825</v>
      </c>
      <c r="B695" t="s">
        <v>1809</v>
      </c>
      <c r="C695" t="s">
        <v>251</v>
      </c>
      <c r="D695">
        <v>0.5</v>
      </c>
      <c r="E695" s="55">
        <v>45173</v>
      </c>
      <c r="F695">
        <v>2.9</v>
      </c>
      <c r="G695">
        <v>1.58</v>
      </c>
      <c r="H695" s="27">
        <v>0.89800000000000002</v>
      </c>
      <c r="I695" s="27">
        <f>IF(AND(H695&gt;0),  H695*30.974," ")</f>
        <v>27.814652000000002</v>
      </c>
      <c r="J695" s="3057">
        <v>18.78</v>
      </c>
      <c r="Q695" s="1159"/>
    </row>
    <row r="696" spans="1:20">
      <c r="A696" s="594" t="s">
        <v>825</v>
      </c>
      <c r="B696" t="s">
        <v>1809</v>
      </c>
      <c r="C696" t="s">
        <v>251</v>
      </c>
      <c r="D696">
        <v>1</v>
      </c>
      <c r="E696" s="55">
        <v>45173</v>
      </c>
      <c r="G696"/>
      <c r="H696" s="27" t="s">
        <v>811</v>
      </c>
      <c r="I696" s="27"/>
      <c r="J696" s="3057" t="s">
        <v>811</v>
      </c>
      <c r="Q696" s="1159"/>
    </row>
    <row r="697" spans="1:20">
      <c r="A697" s="594" t="s">
        <v>825</v>
      </c>
      <c r="B697" t="s">
        <v>1809</v>
      </c>
      <c r="C697" t="s">
        <v>251</v>
      </c>
      <c r="D697">
        <v>1.9</v>
      </c>
      <c r="E697" s="55">
        <v>45173</v>
      </c>
      <c r="G697"/>
      <c r="H697" s="27">
        <v>1.1200000000000001</v>
      </c>
      <c r="I697" s="27">
        <f>IF(AND(H697&gt;0),  H697*30.974," ")</f>
        <v>34.690880000000007</v>
      </c>
      <c r="J697" s="3057">
        <v>16.329999999999998</v>
      </c>
      <c r="Q697" s="1159"/>
    </row>
    <row r="698" spans="1:20">
      <c r="A698" s="594" t="s">
        <v>825</v>
      </c>
      <c r="B698" t="s">
        <v>1809</v>
      </c>
      <c r="C698" t="s">
        <v>251</v>
      </c>
      <c r="D698">
        <v>2</v>
      </c>
      <c r="E698" s="55">
        <v>45173</v>
      </c>
      <c r="G698"/>
      <c r="H698" s="27" t="s">
        <v>811</v>
      </c>
      <c r="I698" s="27"/>
      <c r="J698" s="3057" t="s">
        <v>811</v>
      </c>
      <c r="Q698" s="1159"/>
    </row>
    <row r="699" spans="1:20">
      <c r="A699" s="594" t="s">
        <v>825</v>
      </c>
      <c r="B699" t="s">
        <v>1809</v>
      </c>
      <c r="C699" t="s">
        <v>251</v>
      </c>
      <c r="D699">
        <v>2.4</v>
      </c>
      <c r="E699" s="55">
        <v>45173</v>
      </c>
      <c r="G699"/>
      <c r="H699" s="27" t="s">
        <v>811</v>
      </c>
      <c r="I699" s="27"/>
      <c r="J699" s="3057" t="s">
        <v>811</v>
      </c>
      <c r="K699" s="1623">
        <f>AVERAGE(G680:G699)</f>
        <v>1.2725</v>
      </c>
      <c r="L699" s="1124">
        <f>10*(6-(LN(K699)/LN(2)))</f>
        <v>56.523343436990302</v>
      </c>
      <c r="M699" s="437">
        <f>AVERAGE(I680:I699)</f>
        <v>43.238219201250004</v>
      </c>
      <c r="N699" s="1124">
        <f>10*(6-(LN(48/M699)/LN(2)))</f>
        <v>58.492726999762603</v>
      </c>
      <c r="O699" s="1623">
        <f>AVERAGE(J680:J699)</f>
        <v>20.164999999999999</v>
      </c>
      <c r="P699" s="1124">
        <f t="shared" ref="P699" si="131">10*(6-((2.04-0.68*LN(O699))/LN(2)))</f>
        <v>60.038735370156971</v>
      </c>
      <c r="Q699" s="1528">
        <f>AVERAGE(L699,N699,P699)</f>
        <v>58.35160193563663</v>
      </c>
      <c r="R699" s="1023">
        <f>AVERAGE(Q665:Q699)</f>
        <v>61.66089679623677</v>
      </c>
      <c r="S699" s="2135" t="s">
        <v>857</v>
      </c>
      <c r="T699" s="1251" t="str">
        <f>IF(_xlfn.NUMBERVALUE(R699), IF(R699&lt;50, "Acceptable; Ongoing Protection is Required", "Unacceptable; Immediate Restoration is Required"), " ")</f>
        <v>Unacceptable; Immediate Restoration is Required</v>
      </c>
    </row>
    <row r="700" spans="1:20">
      <c r="A700" s="1161" t="s">
        <v>825</v>
      </c>
      <c r="B700" s="91" t="s">
        <v>1809</v>
      </c>
      <c r="C700" s="91" t="s">
        <v>251</v>
      </c>
      <c r="D700" s="91">
        <v>0.5</v>
      </c>
      <c r="E700" s="392">
        <v>45201</v>
      </c>
      <c r="F700" s="91">
        <v>3.1</v>
      </c>
      <c r="G700" s="91">
        <v>1.43</v>
      </c>
      <c r="H700" s="355">
        <v>0.83099999999999996</v>
      </c>
      <c r="I700" s="355">
        <f>IF(AND(H700&gt;0),  H700*30.974," ")</f>
        <v>25.739393999999997</v>
      </c>
      <c r="J700" s="2937">
        <v>20.99</v>
      </c>
    </row>
    <row r="701" spans="1:20">
      <c r="A701" s="1161" t="s">
        <v>825</v>
      </c>
      <c r="B701" s="91" t="s">
        <v>1809</v>
      </c>
      <c r="C701" s="91" t="s">
        <v>251</v>
      </c>
      <c r="D701" s="91">
        <v>0.5</v>
      </c>
      <c r="E701" s="392">
        <v>45201</v>
      </c>
      <c r="F701" s="91"/>
      <c r="G701" s="91"/>
      <c r="H701" s="355">
        <v>0.75800000000000001</v>
      </c>
      <c r="I701" s="355">
        <f>IF(AND(H701&gt;0),  H701*30.974," ")</f>
        <v>23.478292</v>
      </c>
      <c r="J701" s="2937">
        <v>21.76</v>
      </c>
    </row>
    <row r="702" spans="1:20">
      <c r="A702" s="1161" t="s">
        <v>825</v>
      </c>
      <c r="B702" s="91" t="s">
        <v>1809</v>
      </c>
      <c r="C702" s="91" t="s">
        <v>251</v>
      </c>
      <c r="D702" s="91">
        <v>1</v>
      </c>
      <c r="E702" s="392">
        <v>45201</v>
      </c>
      <c r="F702" s="91"/>
      <c r="G702" s="91"/>
      <c r="H702" s="355" t="s">
        <v>811</v>
      </c>
      <c r="I702" s="355"/>
      <c r="J702" s="2937" t="s">
        <v>811</v>
      </c>
    </row>
    <row r="703" spans="1:20">
      <c r="A703" s="1161" t="s">
        <v>825</v>
      </c>
      <c r="B703" s="91" t="s">
        <v>1809</v>
      </c>
      <c r="C703" s="91" t="s">
        <v>251</v>
      </c>
      <c r="D703" s="91">
        <v>2</v>
      </c>
      <c r="E703" s="392">
        <v>45201</v>
      </c>
      <c r="F703" s="91"/>
      <c r="G703" s="91"/>
      <c r="H703" s="355" t="s">
        <v>811</v>
      </c>
      <c r="I703" s="355"/>
      <c r="J703" s="2937" t="s">
        <v>811</v>
      </c>
    </row>
    <row r="704" spans="1:20">
      <c r="A704" s="1161" t="s">
        <v>825</v>
      </c>
      <c r="B704" s="91" t="s">
        <v>1809</v>
      </c>
      <c r="C704" s="91" t="s">
        <v>251</v>
      </c>
      <c r="D704" s="91">
        <v>2.1</v>
      </c>
      <c r="E704" s="392">
        <v>45201</v>
      </c>
      <c r="F704" s="91"/>
      <c r="G704" s="91"/>
      <c r="H704" s="355">
        <v>0.98699999999999999</v>
      </c>
      <c r="I704" s="355">
        <f>IF(AND(H704&gt;0),  H704*30.974," ")</f>
        <v>30.571338000000001</v>
      </c>
      <c r="J704" s="2937">
        <v>19.36</v>
      </c>
    </row>
    <row r="705" spans="1:10">
      <c r="A705" s="1161" t="s">
        <v>825</v>
      </c>
      <c r="B705" s="91" t="s">
        <v>1809</v>
      </c>
      <c r="C705" s="91" t="s">
        <v>251</v>
      </c>
      <c r="D705" s="91">
        <v>2.6</v>
      </c>
      <c r="E705" s="392">
        <v>45201</v>
      </c>
      <c r="F705" s="91"/>
      <c r="G705" s="91"/>
      <c r="H705" s="355" t="s">
        <v>811</v>
      </c>
      <c r="I705" s="355"/>
      <c r="J705" s="2937" t="s">
        <v>811</v>
      </c>
    </row>
    <row r="706" spans="1:10">
      <c r="A706" s="1161" t="s">
        <v>825</v>
      </c>
      <c r="B706" s="91" t="s">
        <v>1809</v>
      </c>
      <c r="C706" s="91" t="s">
        <v>251</v>
      </c>
      <c r="D706" s="91">
        <v>0.5</v>
      </c>
      <c r="E706" s="392">
        <v>45042</v>
      </c>
      <c r="F706" s="91">
        <v>2.9</v>
      </c>
      <c r="G706" s="91">
        <v>1.39</v>
      </c>
      <c r="H706" s="355">
        <v>1.1399999999999999</v>
      </c>
      <c r="I706" s="355">
        <f>IF(AND(H706&gt;0),  H706*30.974," ")</f>
        <v>35.310359999999996</v>
      </c>
      <c r="J706" s="2937">
        <v>19.64</v>
      </c>
    </row>
    <row r="707" spans="1:10">
      <c r="A707" s="1161" t="s">
        <v>825</v>
      </c>
      <c r="B707" s="91" t="s">
        <v>1809</v>
      </c>
      <c r="C707" s="91" t="s">
        <v>251</v>
      </c>
      <c r="D707" s="91">
        <v>1</v>
      </c>
      <c r="E707" s="392">
        <v>45042</v>
      </c>
      <c r="F707" s="91"/>
      <c r="G707" s="91"/>
      <c r="H707" s="355" t="s">
        <v>811</v>
      </c>
      <c r="I707" s="355"/>
      <c r="J707" s="2937" t="s">
        <v>811</v>
      </c>
    </row>
    <row r="708" spans="1:10">
      <c r="A708" s="1161" t="s">
        <v>825</v>
      </c>
      <c r="B708" s="91" t="s">
        <v>1809</v>
      </c>
      <c r="C708" s="91" t="s">
        <v>251</v>
      </c>
      <c r="D708" s="91">
        <v>1.5</v>
      </c>
      <c r="E708" s="392">
        <v>45042</v>
      </c>
      <c r="F708" s="91"/>
      <c r="G708" s="91"/>
      <c r="H708" s="355">
        <v>1.24</v>
      </c>
      <c r="I708" s="355">
        <f>IF(AND(H708&gt;0),  H708*30.974," ")</f>
        <v>38.407760000000003</v>
      </c>
      <c r="J708" s="2937">
        <v>19.41</v>
      </c>
    </row>
    <row r="709" spans="1:10">
      <c r="A709" s="1161" t="s">
        <v>825</v>
      </c>
      <c r="B709" s="91" t="s">
        <v>1809</v>
      </c>
      <c r="C709" s="91" t="s">
        <v>251</v>
      </c>
      <c r="D709" s="91">
        <v>1.8</v>
      </c>
      <c r="E709" s="392">
        <v>45042</v>
      </c>
      <c r="F709" s="91"/>
      <c r="G709" s="91"/>
      <c r="H709" s="355" t="s">
        <v>811</v>
      </c>
      <c r="I709" s="355"/>
      <c r="J709" s="2937" t="s">
        <v>811</v>
      </c>
    </row>
    <row r="710" spans="1:10">
      <c r="A710" s="1161" t="s">
        <v>825</v>
      </c>
      <c r="B710" s="91" t="s">
        <v>1809</v>
      </c>
      <c r="C710" s="91" t="s">
        <v>251</v>
      </c>
      <c r="D710" s="91">
        <v>2</v>
      </c>
      <c r="E710" s="392">
        <v>45042</v>
      </c>
      <c r="F710" s="91"/>
      <c r="G710" s="91"/>
      <c r="H710" s="355" t="s">
        <v>811</v>
      </c>
      <c r="I710" s="355"/>
      <c r="J710" s="2937" t="s">
        <v>811</v>
      </c>
    </row>
    <row r="711" spans="1:10">
      <c r="A711" s="1161" t="s">
        <v>825</v>
      </c>
      <c r="B711" s="91" t="s">
        <v>1809</v>
      </c>
      <c r="C711" s="91" t="s">
        <v>251</v>
      </c>
      <c r="D711" s="91">
        <v>0.5</v>
      </c>
      <c r="E711" s="392">
        <v>45061</v>
      </c>
      <c r="F711" s="91">
        <v>3.1</v>
      </c>
      <c r="G711" s="91">
        <v>1.3</v>
      </c>
      <c r="H711" s="355">
        <v>1.3</v>
      </c>
      <c r="I711" s="355">
        <f>IF(AND(H711&gt;0),  H711*30.974," ")</f>
        <v>40.266200000000005</v>
      </c>
      <c r="J711" s="2937">
        <v>2.59</v>
      </c>
    </row>
    <row r="712" spans="1:10">
      <c r="A712" s="1161" t="s">
        <v>825</v>
      </c>
      <c r="B712" s="91" t="s">
        <v>1809</v>
      </c>
      <c r="C712" s="91" t="s">
        <v>251</v>
      </c>
      <c r="D712" s="91">
        <v>1</v>
      </c>
      <c r="E712" s="392">
        <v>45061</v>
      </c>
      <c r="F712" s="91"/>
      <c r="G712" s="91"/>
      <c r="H712" s="355" t="s">
        <v>811</v>
      </c>
      <c r="I712" s="355"/>
      <c r="J712" s="2937" t="s">
        <v>811</v>
      </c>
    </row>
    <row r="713" spans="1:10">
      <c r="A713" s="1161" t="s">
        <v>825</v>
      </c>
      <c r="B713" s="91" t="s">
        <v>1809</v>
      </c>
      <c r="C713" s="91" t="s">
        <v>251</v>
      </c>
      <c r="D713" s="91">
        <v>2</v>
      </c>
      <c r="E713" s="392">
        <v>45061</v>
      </c>
      <c r="F713" s="91"/>
      <c r="G713" s="91"/>
      <c r="H713" s="355" t="s">
        <v>811</v>
      </c>
      <c r="I713" s="355"/>
      <c r="J713" s="2937" t="s">
        <v>811</v>
      </c>
    </row>
    <row r="714" spans="1:10">
      <c r="A714" s="1161" t="s">
        <v>825</v>
      </c>
      <c r="B714" s="91" t="s">
        <v>1809</v>
      </c>
      <c r="C714" s="91" t="s">
        <v>251</v>
      </c>
      <c r="D714" s="91">
        <v>2.1</v>
      </c>
      <c r="E714" s="392">
        <v>45061</v>
      </c>
      <c r="F714" s="91"/>
      <c r="G714" s="91"/>
      <c r="H714" s="355">
        <v>1.29</v>
      </c>
      <c r="I714" s="355">
        <f>IF(AND(H714&gt;0),  H714*30.974," ")</f>
        <v>39.95646</v>
      </c>
      <c r="J714" s="2937">
        <v>2.3199999999999998</v>
      </c>
    </row>
    <row r="715" spans="1:10">
      <c r="A715" s="1161" t="s">
        <v>825</v>
      </c>
      <c r="B715" s="91" t="s">
        <v>1809</v>
      </c>
      <c r="C715" s="91" t="s">
        <v>251</v>
      </c>
      <c r="D715" s="91">
        <v>2.2000000000000002</v>
      </c>
      <c r="E715" s="392">
        <v>45061</v>
      </c>
      <c r="F715" s="91"/>
      <c r="G715" s="91"/>
      <c r="H715" s="355" t="s">
        <v>811</v>
      </c>
      <c r="I715" s="355"/>
      <c r="J715" s="2937" t="s">
        <v>811</v>
      </c>
    </row>
    <row r="716" spans="1:10">
      <c r="A716" s="1161" t="s">
        <v>825</v>
      </c>
      <c r="B716" s="91" t="s">
        <v>1809</v>
      </c>
      <c r="C716" s="91" t="s">
        <v>251</v>
      </c>
      <c r="D716" s="91">
        <v>2.7</v>
      </c>
      <c r="E716" s="392">
        <v>45061</v>
      </c>
      <c r="F716" s="91"/>
      <c r="G716" s="91"/>
      <c r="H716" s="355" t="s">
        <v>811</v>
      </c>
      <c r="I716" s="355"/>
      <c r="J716" s="2937" t="s">
        <v>811</v>
      </c>
    </row>
    <row r="717" spans="1:10">
      <c r="A717" s="1161" t="s">
        <v>825</v>
      </c>
      <c r="B717" s="91" t="s">
        <v>1809</v>
      </c>
      <c r="C717" s="91" t="s">
        <v>251</v>
      </c>
      <c r="D717" s="91">
        <v>3</v>
      </c>
      <c r="E717" s="392">
        <v>45061</v>
      </c>
      <c r="F717" s="91"/>
      <c r="G717" s="91"/>
      <c r="H717" s="355" t="s">
        <v>811</v>
      </c>
      <c r="I717" s="355"/>
      <c r="J717" s="2937" t="s">
        <v>811</v>
      </c>
    </row>
    <row r="718" spans="1:10">
      <c r="A718" s="594"/>
      <c r="G718"/>
      <c r="J718"/>
    </row>
    <row r="719" spans="1:10">
      <c r="A719" s="594"/>
      <c r="B719" s="594"/>
    </row>
    <row r="722" spans="2:3">
      <c r="B722" s="1679" t="s">
        <v>1832</v>
      </c>
      <c r="C722" s="1680">
        <f>COUNTIF(T7:T719,"Acceptable; Ongoing Protection is Required")</f>
        <v>1</v>
      </c>
    </row>
    <row r="723" spans="2:3">
      <c r="B723" s="1681" t="s">
        <v>1833</v>
      </c>
      <c r="C723" s="1682">
        <f>COUNTIF(T7:T679,"Unacceptable; Immediate Restoration is Required")</f>
        <v>3</v>
      </c>
    </row>
    <row r="724" spans="2:3">
      <c r="B724" s="1683" t="s">
        <v>1533</v>
      </c>
      <c r="C724" s="1684">
        <f>SUM(C722:C723)</f>
        <v>4</v>
      </c>
    </row>
    <row r="775" spans="10:42">
      <c r="J775" s="1446"/>
      <c r="K775" s="1446"/>
    </row>
    <row r="776" spans="10:42">
      <c r="J776" s="1519" t="s">
        <v>901</v>
      </c>
      <c r="K776" s="1519" t="s">
        <v>1834</v>
      </c>
      <c r="AH776" s="39" t="s">
        <v>1835</v>
      </c>
      <c r="AI776" s="39" t="s">
        <v>1836</v>
      </c>
      <c r="AJ776" s="39" t="s">
        <v>1837</v>
      </c>
      <c r="AK776" s="39" t="s">
        <v>1838</v>
      </c>
      <c r="AL776" s="36" t="s">
        <v>1839</v>
      </c>
      <c r="AM776" s="178" t="s">
        <v>1840</v>
      </c>
      <c r="AN776" s="178" t="s">
        <v>1841</v>
      </c>
      <c r="AO776" s="36" t="s">
        <v>1842</v>
      </c>
      <c r="AP776" s="36" t="s">
        <v>1843</v>
      </c>
    </row>
    <row r="777" spans="10:42">
      <c r="J777" s="594" t="s">
        <v>815</v>
      </c>
      <c r="K777" s="27" t="s">
        <v>714</v>
      </c>
      <c r="AH777" s="177" t="s">
        <v>1539</v>
      </c>
      <c r="AI777" s="177" t="s">
        <v>1539</v>
      </c>
      <c r="AJ777" s="177" t="s">
        <v>1539</v>
      </c>
      <c r="AK777" s="177" t="s">
        <v>1539</v>
      </c>
      <c r="AL777" s="179" t="s">
        <v>1844</v>
      </c>
      <c r="AM777" s="176" t="s">
        <v>1539</v>
      </c>
      <c r="AN777" s="176" t="s">
        <v>1539</v>
      </c>
      <c r="AO777" s="179" t="s">
        <v>1779</v>
      </c>
      <c r="AP777" s="179" t="s">
        <v>1845</v>
      </c>
    </row>
    <row r="778" spans="10:42">
      <c r="J778" s="594" t="s">
        <v>815</v>
      </c>
      <c r="K778" s="27" t="s">
        <v>714</v>
      </c>
      <c r="AH778" s="27" t="s">
        <v>811</v>
      </c>
      <c r="AI778" s="27" t="s">
        <v>811</v>
      </c>
      <c r="AJ778" s="27" t="s">
        <v>811</v>
      </c>
      <c r="AK778" s="27" t="s">
        <v>811</v>
      </c>
      <c r="AL778" s="27" t="s">
        <v>811</v>
      </c>
      <c r="AM778" s="27" t="s">
        <v>811</v>
      </c>
      <c r="AN778" s="27" t="s">
        <v>811</v>
      </c>
      <c r="AO778" s="27" t="s">
        <v>811</v>
      </c>
      <c r="AP778" s="27" t="s">
        <v>811</v>
      </c>
    </row>
    <row r="779" spans="10:42">
      <c r="J779" s="594" t="s">
        <v>815</v>
      </c>
      <c r="K779" s="27" t="s">
        <v>714</v>
      </c>
      <c r="AH779" s="137">
        <v>55.069200000000002</v>
      </c>
      <c r="AI779" s="24">
        <v>56.525452416103676</v>
      </c>
      <c r="AJ779" s="24">
        <v>15.53934758389633</v>
      </c>
      <c r="AK779" s="49">
        <v>72.064800000000005</v>
      </c>
      <c r="AL779" s="24">
        <v>9.1000000000000014</v>
      </c>
      <c r="AM779" s="24">
        <v>184.5678240944726</v>
      </c>
      <c r="AN779" s="24">
        <v>24.612036471091209</v>
      </c>
      <c r="AO779" s="24">
        <v>7.4990878674855761</v>
      </c>
      <c r="AP779" s="24">
        <v>18.353164556962025</v>
      </c>
    </row>
    <row r="780" spans="10:42">
      <c r="J780" s="594" t="s">
        <v>815</v>
      </c>
      <c r="K780" s="27" t="s">
        <v>714</v>
      </c>
      <c r="AH780" s="27" t="s">
        <v>811</v>
      </c>
      <c r="AI780" s="27" t="s">
        <v>811</v>
      </c>
      <c r="AJ780" s="27" t="s">
        <v>811</v>
      </c>
      <c r="AK780" s="27" t="s">
        <v>811</v>
      </c>
      <c r="AL780" s="27" t="s">
        <v>811</v>
      </c>
      <c r="AM780" s="27" t="s">
        <v>811</v>
      </c>
      <c r="AN780" s="27" t="s">
        <v>811</v>
      </c>
      <c r="AO780" s="27" t="s">
        <v>811</v>
      </c>
      <c r="AP780" s="27" t="s">
        <v>811</v>
      </c>
    </row>
    <row r="781" spans="10:42">
      <c r="J781" s="594" t="s">
        <v>815</v>
      </c>
      <c r="K781" s="27" t="s">
        <v>714</v>
      </c>
      <c r="AH781" s="137">
        <v>55.156700000000001</v>
      </c>
      <c r="AI781" s="24">
        <v>63.896895635959389</v>
      </c>
      <c r="AJ781" s="24">
        <v>20.994204364040606</v>
      </c>
      <c r="AK781" s="49">
        <v>84.891099999999994</v>
      </c>
      <c r="AL781" s="24">
        <v>13.599999999999994</v>
      </c>
      <c r="AM781" s="24">
        <v>243.99599729395794</v>
      </c>
      <c r="AN781" s="24">
        <v>30.173042849413498</v>
      </c>
      <c r="AO781" s="24">
        <v>8.0865558873754999</v>
      </c>
      <c r="AP781" s="24">
        <v>11.329113924050633</v>
      </c>
    </row>
    <row r="782" spans="10:42">
      <c r="J782" s="594" t="s">
        <v>815</v>
      </c>
      <c r="K782" s="355" t="s">
        <v>714</v>
      </c>
      <c r="AH782" s="137">
        <v>51.917400000000001</v>
      </c>
      <c r="AI782" s="24">
        <v>53.47858090254244</v>
      </c>
      <c r="AJ782" s="24">
        <v>30.658019097457561</v>
      </c>
      <c r="AK782" s="49">
        <v>84.136600000000001</v>
      </c>
      <c r="AL782" s="24">
        <v>10.199999999999996</v>
      </c>
      <c r="AM782" s="24">
        <v>211.38177248748218</v>
      </c>
      <c r="AN782" s="24">
        <v>24.294157944447182</v>
      </c>
      <c r="AO782" s="24">
        <v>8.7009301977390354</v>
      </c>
      <c r="AP782" s="24">
        <v>13.821518987341772</v>
      </c>
    </row>
    <row r="783" spans="10:42">
      <c r="J783" s="594" t="s">
        <v>815</v>
      </c>
      <c r="K783" s="361" t="s">
        <v>714</v>
      </c>
      <c r="AH783" s="355" t="s">
        <v>811</v>
      </c>
      <c r="AI783" s="355" t="s">
        <v>811</v>
      </c>
      <c r="AJ783" s="355" t="s">
        <v>811</v>
      </c>
      <c r="AK783" s="355" t="s">
        <v>811</v>
      </c>
      <c r="AL783" s="355" t="s">
        <v>811</v>
      </c>
      <c r="AM783" s="355" t="s">
        <v>811</v>
      </c>
      <c r="AN783" s="355" t="s">
        <v>811</v>
      </c>
      <c r="AO783" s="355" t="s">
        <v>811</v>
      </c>
      <c r="AP783" s="355" t="s">
        <v>811</v>
      </c>
    </row>
    <row r="784" spans="10:42">
      <c r="J784" s="594" t="s">
        <v>815</v>
      </c>
      <c r="K784" s="27" t="s">
        <v>714</v>
      </c>
      <c r="AH784" s="222">
        <v>0.72784176264396605</v>
      </c>
      <c r="AI784" s="222">
        <v>1.3916911671771968</v>
      </c>
      <c r="AJ784" s="222">
        <v>23.809971214999333</v>
      </c>
      <c r="AK784" s="350">
        <v>25.201662382176529</v>
      </c>
      <c r="AL784" s="222">
        <v>16.400000000000006</v>
      </c>
      <c r="AM784" s="222">
        <v>560.27765141791849</v>
      </c>
      <c r="AN784" s="222">
        <v>76.615370084835604</v>
      </c>
      <c r="AO784" s="222">
        <v>7.3128622990077243</v>
      </c>
      <c r="AP784" s="222">
        <v>86.101265822784796</v>
      </c>
    </row>
    <row r="785" spans="10:42">
      <c r="J785" s="594" t="s">
        <v>815</v>
      </c>
      <c r="K785" s="355" t="s">
        <v>714</v>
      </c>
      <c r="AH785" s="27" t="s">
        <v>811</v>
      </c>
      <c r="AI785" s="27" t="s">
        <v>811</v>
      </c>
      <c r="AJ785" s="27" t="s">
        <v>811</v>
      </c>
      <c r="AK785" s="27" t="s">
        <v>811</v>
      </c>
      <c r="AL785" s="27" t="s">
        <v>811</v>
      </c>
      <c r="AM785" s="27" t="s">
        <v>811</v>
      </c>
      <c r="AN785" s="27" t="s">
        <v>811</v>
      </c>
      <c r="AO785" s="27" t="s">
        <v>811</v>
      </c>
      <c r="AP785" s="27" t="s">
        <v>811</v>
      </c>
    </row>
    <row r="786" spans="10:42">
      <c r="J786" s="594" t="s">
        <v>815</v>
      </c>
      <c r="K786" s="361" t="s">
        <v>714</v>
      </c>
      <c r="AH786" s="355" t="s">
        <v>811</v>
      </c>
      <c r="AI786" s="355" t="s">
        <v>811</v>
      </c>
      <c r="AJ786" s="355" t="s">
        <v>811</v>
      </c>
      <c r="AK786" s="355" t="s">
        <v>811</v>
      </c>
      <c r="AL786" s="355" t="s">
        <v>811</v>
      </c>
      <c r="AM786" s="355" t="s">
        <v>811</v>
      </c>
      <c r="AN786" s="355" t="s">
        <v>811</v>
      </c>
      <c r="AO786" s="355" t="s">
        <v>811</v>
      </c>
      <c r="AP786" s="355" t="s">
        <v>811</v>
      </c>
    </row>
    <row r="787" spans="10:42">
      <c r="J787" s="594" t="s">
        <v>815</v>
      </c>
      <c r="K787" s="361" t="s">
        <v>714</v>
      </c>
      <c r="AH787" s="222">
        <v>0.63313720580871313</v>
      </c>
      <c r="AI787" s="222">
        <v>1.4935094332243679</v>
      </c>
      <c r="AJ787" s="222">
        <v>23.029489709877609</v>
      </c>
      <c r="AK787" s="350">
        <v>24.522999143101977</v>
      </c>
      <c r="AL787" s="222">
        <v>6.7000000000000171</v>
      </c>
      <c r="AM787" s="222">
        <v>527.68469568454827</v>
      </c>
      <c r="AN787" s="222">
        <v>54.776107075011261</v>
      </c>
      <c r="AO787" s="222">
        <v>9.6334829885214113</v>
      </c>
      <c r="AP787" s="222">
        <v>29.455696202531644</v>
      </c>
    </row>
    <row r="788" spans="10:42">
      <c r="J788" s="594" t="s">
        <v>1846</v>
      </c>
      <c r="K788" s="355" t="s">
        <v>714</v>
      </c>
      <c r="AH788" s="361" t="s">
        <v>811</v>
      </c>
      <c r="AI788" s="361" t="s">
        <v>811</v>
      </c>
      <c r="AJ788" s="361" t="s">
        <v>811</v>
      </c>
      <c r="AK788" s="361" t="s">
        <v>811</v>
      </c>
      <c r="AL788" s="361" t="s">
        <v>811</v>
      </c>
      <c r="AM788" s="361" t="s">
        <v>811</v>
      </c>
      <c r="AN788" s="361" t="s">
        <v>811</v>
      </c>
      <c r="AO788" s="361" t="s">
        <v>811</v>
      </c>
      <c r="AP788" s="361" t="s">
        <v>811</v>
      </c>
    </row>
    <row r="789" spans="10:42">
      <c r="J789" s="594" t="s">
        <v>1846</v>
      </c>
      <c r="K789" s="361" t="s">
        <v>714</v>
      </c>
      <c r="AH789" s="355" t="s">
        <v>811</v>
      </c>
      <c r="AI789" s="355" t="s">
        <v>811</v>
      </c>
      <c r="AJ789" s="355" t="s">
        <v>811</v>
      </c>
      <c r="AK789" s="355" t="s">
        <v>811</v>
      </c>
      <c r="AL789" s="355" t="s">
        <v>811</v>
      </c>
      <c r="AM789" s="355" t="s">
        <v>811</v>
      </c>
      <c r="AN789" s="355" t="s">
        <v>811</v>
      </c>
      <c r="AO789" s="355" t="s">
        <v>811</v>
      </c>
      <c r="AP789" s="355" t="s">
        <v>811</v>
      </c>
    </row>
    <row r="790" spans="10:42">
      <c r="J790" s="594" t="s">
        <v>1846</v>
      </c>
      <c r="K790" s="27" t="s">
        <v>714</v>
      </c>
      <c r="AH790" s="222">
        <v>0.99918627941912874</v>
      </c>
      <c r="AI790" s="222">
        <v>6.2687639067230476</v>
      </c>
      <c r="AJ790" s="222">
        <v>41.452178681109018</v>
      </c>
      <c r="AK790" s="350">
        <v>47.720942587832063</v>
      </c>
      <c r="AL790" s="222">
        <v>17.800000000000011</v>
      </c>
      <c r="AM790" s="222">
        <v>443.08384453712739</v>
      </c>
      <c r="AN790" s="222">
        <v>51.136229906707207</v>
      </c>
      <c r="AO790" s="222">
        <v>8.6647733973640282</v>
      </c>
      <c r="AP790" s="222">
        <v>38.670042194092829</v>
      </c>
    </row>
    <row r="791" spans="10:42">
      <c r="J791" s="594" t="s">
        <v>815</v>
      </c>
      <c r="K791" s="27" t="s">
        <v>714</v>
      </c>
      <c r="AH791" s="27" t="s">
        <v>811</v>
      </c>
      <c r="AI791" s="27" t="s">
        <v>811</v>
      </c>
      <c r="AJ791" s="27" t="s">
        <v>811</v>
      </c>
      <c r="AK791" s="27" t="s">
        <v>811</v>
      </c>
      <c r="AL791" s="27" t="s">
        <v>811</v>
      </c>
      <c r="AM791" s="27" t="s">
        <v>811</v>
      </c>
      <c r="AN791" s="27" t="s">
        <v>811</v>
      </c>
      <c r="AO791" s="27" t="s">
        <v>811</v>
      </c>
      <c r="AP791" s="27" t="s">
        <v>811</v>
      </c>
    </row>
    <row r="792" spans="10:42">
      <c r="J792" s="594" t="s">
        <v>815</v>
      </c>
      <c r="K792" s="27" t="s">
        <v>714</v>
      </c>
      <c r="AH792" s="27" t="s">
        <v>811</v>
      </c>
      <c r="AI792" s="27" t="s">
        <v>811</v>
      </c>
      <c r="AJ792" s="27" t="s">
        <v>811</v>
      </c>
      <c r="AK792" s="27" t="s">
        <v>811</v>
      </c>
      <c r="AL792" s="27" t="s">
        <v>811</v>
      </c>
      <c r="AM792" s="27" t="s">
        <v>811</v>
      </c>
      <c r="AN792" s="27" t="s">
        <v>811</v>
      </c>
      <c r="AO792" s="27" t="s">
        <v>811</v>
      </c>
      <c r="AP792" s="27" t="s">
        <v>811</v>
      </c>
    </row>
    <row r="793" spans="10:42">
      <c r="J793" s="594" t="s">
        <v>1846</v>
      </c>
      <c r="K793" s="27" t="s">
        <v>714</v>
      </c>
      <c r="AH793" s="49">
        <v>2.5000000000000001E-2</v>
      </c>
      <c r="AI793" s="24">
        <v>1.0832814287530179</v>
      </c>
      <c r="AJ793" s="49">
        <v>23.671697015806394</v>
      </c>
      <c r="AK793" s="49">
        <v>24.754978444559413</v>
      </c>
      <c r="AL793" s="24">
        <v>24.199999999999946</v>
      </c>
      <c r="AM793" s="24">
        <v>806.38464586757993</v>
      </c>
      <c r="AN793" s="24">
        <v>115.44072654674552</v>
      </c>
      <c r="AO793" s="24">
        <v>6.9852700168259059</v>
      </c>
      <c r="AP793" s="24">
        <v>84.062025316455703</v>
      </c>
    </row>
    <row r="794" spans="10:42">
      <c r="J794" s="594" t="s">
        <v>1846</v>
      </c>
      <c r="K794" s="27" t="s">
        <v>714</v>
      </c>
      <c r="AH794" s="24" t="s">
        <v>811</v>
      </c>
      <c r="AI794" s="24" t="s">
        <v>811</v>
      </c>
      <c r="AJ794" s="24" t="s">
        <v>811</v>
      </c>
      <c r="AK794" s="24" t="s">
        <v>811</v>
      </c>
      <c r="AL794" s="24" t="s">
        <v>811</v>
      </c>
      <c r="AM794" s="24" t="s">
        <v>811</v>
      </c>
      <c r="AN794" s="24" t="s">
        <v>811</v>
      </c>
      <c r="AO794" s="24" t="s">
        <v>811</v>
      </c>
      <c r="AP794" s="24" t="s">
        <v>811</v>
      </c>
    </row>
    <row r="795" spans="10:42">
      <c r="J795" s="594" t="s">
        <v>1846</v>
      </c>
      <c r="K795" s="27" t="s">
        <v>714</v>
      </c>
      <c r="AH795" s="24">
        <v>20.341328413284135</v>
      </c>
      <c r="AI795" s="24">
        <v>30.224170794012846</v>
      </c>
      <c r="AJ795" s="49">
        <v>47.550724877654687</v>
      </c>
      <c r="AK795" s="24">
        <v>77.774895671667537</v>
      </c>
      <c r="AL795" s="24">
        <v>7.8999999999999915</v>
      </c>
      <c r="AM795" s="24">
        <v>53.933102112920864</v>
      </c>
      <c r="AN795" s="24">
        <v>5.4015342477203161</v>
      </c>
      <c r="AO795" s="24">
        <v>9.9847746287423789</v>
      </c>
      <c r="AP795" s="24">
        <v>3.0680000000000001</v>
      </c>
    </row>
    <row r="796" spans="10:42">
      <c r="AH796" s="24" t="s">
        <v>811</v>
      </c>
      <c r="AI796" s="24" t="s">
        <v>811</v>
      </c>
      <c r="AJ796" s="24" t="s">
        <v>811</v>
      </c>
      <c r="AK796" s="24" t="s">
        <v>811</v>
      </c>
      <c r="AL796" s="24" t="s">
        <v>811</v>
      </c>
      <c r="AM796" s="24" t="s">
        <v>811</v>
      </c>
      <c r="AN796" s="24" t="s">
        <v>811</v>
      </c>
      <c r="AO796" s="24" t="s">
        <v>811</v>
      </c>
      <c r="AP796" s="24" t="s">
        <v>811</v>
      </c>
    </row>
  </sheetData>
  <autoFilter ref="A6:I665" xr:uid="{00000000-0009-0000-0000-000003000000}">
    <sortState xmlns:xlrd2="http://schemas.microsoft.com/office/spreadsheetml/2017/richdata2" ref="A7:I665">
      <sortCondition ref="C6:C665"/>
    </sortState>
  </autoFilter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525FF-BC61-4F6F-B936-4E83E5FDB3D6}">
  <dimension ref="A1:AP334"/>
  <sheetViews>
    <sheetView zoomScale="70" workbookViewId="0">
      <selection activeCell="F33" sqref="F33"/>
    </sheetView>
  </sheetViews>
  <sheetFormatPr defaultColWidth="11" defaultRowHeight="15.6"/>
  <cols>
    <col min="1" max="2" width="25" customWidth="1"/>
    <col min="7" max="7" width="11" style="594"/>
    <col min="9" max="9" width="12.5" customWidth="1"/>
    <col min="10" max="10" width="11" style="594"/>
    <col min="12" max="12" width="11" style="594"/>
    <col min="14" max="14" width="11" style="594"/>
    <col min="16" max="18" width="11" style="594"/>
    <col min="19" max="19" width="18.796875" style="594" customWidth="1"/>
    <col min="20" max="20" width="24.19921875" style="594" customWidth="1"/>
  </cols>
  <sheetData>
    <row r="1" spans="1:30">
      <c r="A1" t="s">
        <v>1805</v>
      </c>
    </row>
    <row r="2" spans="1:30">
      <c r="A2" s="91" t="s">
        <v>1806</v>
      </c>
      <c r="C2" s="1530" t="s">
        <v>1807</v>
      </c>
    </row>
    <row r="3" spans="1:30" ht="16.2" thickBot="1"/>
    <row r="4" spans="1:30" s="1661" customFormat="1" ht="16.2" thickBot="1">
      <c r="A4" s="2136" t="s">
        <v>1808</v>
      </c>
      <c r="G4" s="2137"/>
      <c r="J4" s="2137"/>
      <c r="L4" s="2137"/>
      <c r="N4" s="2137"/>
      <c r="P4" s="2137"/>
      <c r="Q4" s="2137"/>
      <c r="R4" s="2137"/>
      <c r="S4" s="2137"/>
      <c r="T4" s="2137"/>
    </row>
    <row r="5" spans="1:30">
      <c r="A5" s="483"/>
      <c r="C5" s="69"/>
      <c r="D5" s="18"/>
      <c r="E5" s="1446" t="s">
        <v>1533</v>
      </c>
      <c r="F5" s="1447" t="s">
        <v>1221</v>
      </c>
      <c r="G5" s="1448" t="s">
        <v>1534</v>
      </c>
      <c r="H5" s="28" t="s">
        <v>705</v>
      </c>
      <c r="I5" s="1672"/>
      <c r="J5" s="1449" t="s">
        <v>1535</v>
      </c>
      <c r="Q5" s="1159"/>
      <c r="T5" s="1116"/>
    </row>
    <row r="6" spans="1:30" ht="43.8" thickBot="1">
      <c r="A6" s="1104" t="s">
        <v>1536</v>
      </c>
      <c r="B6" s="451" t="s">
        <v>20</v>
      </c>
      <c r="C6" s="1426" t="s">
        <v>701</v>
      </c>
      <c r="D6" s="1427" t="s">
        <v>786</v>
      </c>
      <c r="E6" s="1427" t="s">
        <v>1537</v>
      </c>
      <c r="F6" s="1428" t="s">
        <v>1538</v>
      </c>
      <c r="G6" s="1429" t="s">
        <v>1537</v>
      </c>
      <c r="H6" s="1430" t="s">
        <v>1539</v>
      </c>
      <c r="I6" s="1431" t="s">
        <v>810</v>
      </c>
      <c r="J6" s="1432" t="s">
        <v>1540</v>
      </c>
      <c r="K6" s="1433" t="s">
        <v>1274</v>
      </c>
      <c r="L6" s="1433" t="s">
        <v>1275</v>
      </c>
      <c r="M6" s="1433" t="s">
        <v>1276</v>
      </c>
      <c r="N6" s="1433" t="s">
        <v>1277</v>
      </c>
      <c r="O6" s="1433" t="s">
        <v>1278</v>
      </c>
      <c r="P6" s="1433" t="s">
        <v>1279</v>
      </c>
      <c r="Q6" s="1525" t="s">
        <v>795</v>
      </c>
      <c r="R6" s="1523" t="s">
        <v>796</v>
      </c>
      <c r="S6" s="1434" t="s">
        <v>797</v>
      </c>
      <c r="T6" s="1435" t="s">
        <v>798</v>
      </c>
    </row>
    <row r="7" spans="1:30">
      <c r="A7" s="1105" t="s">
        <v>422</v>
      </c>
      <c r="B7" s="355" t="s">
        <v>423</v>
      </c>
      <c r="C7" s="355" t="s">
        <v>1808</v>
      </c>
      <c r="D7" s="356">
        <v>42643</v>
      </c>
      <c r="E7" s="355">
        <v>17.8</v>
      </c>
      <c r="F7" s="355">
        <v>0.5</v>
      </c>
      <c r="G7" s="355">
        <v>4.3499999999999996</v>
      </c>
      <c r="H7" s="90">
        <v>1.105113842304333</v>
      </c>
      <c r="I7" s="91"/>
      <c r="J7" s="1436">
        <v>3.1834810126582278</v>
      </c>
      <c r="K7" s="91"/>
      <c r="L7" s="1161"/>
      <c r="M7" s="91"/>
      <c r="N7" s="1161"/>
      <c r="O7" s="91"/>
      <c r="P7" s="1161"/>
      <c r="Q7" s="1162"/>
      <c r="T7" s="1116"/>
    </row>
    <row r="8" spans="1:30" s="451" customFormat="1">
      <c r="A8" s="1129" t="s">
        <v>422</v>
      </c>
      <c r="B8" s="469" t="s">
        <v>423</v>
      </c>
      <c r="C8" s="469" t="s">
        <v>1808</v>
      </c>
      <c r="D8" s="1130">
        <v>42643</v>
      </c>
      <c r="E8" s="469"/>
      <c r="F8" s="469">
        <v>3</v>
      </c>
      <c r="G8" s="1160"/>
      <c r="H8" s="472">
        <v>1.2390670353109188</v>
      </c>
      <c r="I8" s="470"/>
      <c r="J8" s="1437">
        <v>4.3277215189873424</v>
      </c>
      <c r="K8" s="470"/>
      <c r="L8" s="1163"/>
      <c r="M8" s="470"/>
      <c r="N8" s="1163"/>
      <c r="O8" s="470"/>
      <c r="P8" s="1163"/>
      <c r="Q8" s="1164"/>
      <c r="R8" s="1373"/>
      <c r="S8" s="1373"/>
      <c r="T8" s="1685"/>
    </row>
    <row r="9" spans="1:30">
      <c r="A9" s="1105" t="s">
        <v>422</v>
      </c>
      <c r="B9" s="355" t="s">
        <v>423</v>
      </c>
      <c r="C9" s="355" t="s">
        <v>1808</v>
      </c>
      <c r="D9" s="356">
        <v>43006</v>
      </c>
      <c r="E9" s="355">
        <v>18.7</v>
      </c>
      <c r="F9" s="355">
        <v>0.5</v>
      </c>
      <c r="G9" s="1612">
        <v>2.6</v>
      </c>
      <c r="H9" s="90">
        <v>3.1834810126582278</v>
      </c>
      <c r="I9" s="1161">
        <f>IF(AND(H9&gt;0),  H9*30.974," ")</f>
        <v>98.605140886075944</v>
      </c>
      <c r="J9" s="1695">
        <v>0.38692950164271867</v>
      </c>
      <c r="K9" s="91"/>
      <c r="L9" s="1161"/>
      <c r="M9" s="91"/>
      <c r="N9" s="1161"/>
      <c r="O9" s="91"/>
      <c r="P9" s="1161"/>
      <c r="Q9" s="1162"/>
      <c r="T9" s="1116"/>
    </row>
    <row r="10" spans="1:30" ht="31.2">
      <c r="A10" s="1696" t="s">
        <v>804</v>
      </c>
      <c r="B10" s="1612" t="s">
        <v>20</v>
      </c>
      <c r="C10" s="1612" t="s">
        <v>701</v>
      </c>
      <c r="D10" s="1612" t="s">
        <v>846</v>
      </c>
      <c r="E10" s="1697" t="s">
        <v>786</v>
      </c>
      <c r="F10" s="1698" t="s">
        <v>806</v>
      </c>
      <c r="G10" s="1698" t="s">
        <v>807</v>
      </c>
      <c r="H10" s="90" t="s">
        <v>809</v>
      </c>
      <c r="I10" s="1484" t="s">
        <v>810</v>
      </c>
      <c r="J10" s="1121" t="s">
        <v>808</v>
      </c>
      <c r="K10" s="91"/>
      <c r="L10" s="1161"/>
      <c r="M10" s="91"/>
      <c r="N10" s="1161"/>
      <c r="O10" s="91"/>
      <c r="P10" s="1161"/>
      <c r="Q10" s="1162"/>
      <c r="T10" s="1116"/>
    </row>
    <row r="11" spans="1:30" s="571" customFormat="1">
      <c r="A11" s="1105">
        <v>681</v>
      </c>
      <c r="B11" s="355" t="s">
        <v>1446</v>
      </c>
      <c r="C11" s="355" t="s">
        <v>1808</v>
      </c>
      <c r="D11" s="355">
        <v>0.5</v>
      </c>
      <c r="E11" s="356">
        <v>43006</v>
      </c>
      <c r="F11" s="355">
        <v>18.7</v>
      </c>
      <c r="G11" s="1612">
        <v>2.6</v>
      </c>
      <c r="H11" s="88">
        <v>0.38692950164271867</v>
      </c>
      <c r="I11" s="1161">
        <f>IF(AND(H11&gt;0),  H11*30.974," ")</f>
        <v>11.984754383881569</v>
      </c>
      <c r="J11" s="1699">
        <v>3.1834810126582278</v>
      </c>
      <c r="K11" s="91"/>
      <c r="L11" s="1161"/>
      <c r="M11" s="91"/>
      <c r="N11" s="1161"/>
      <c r="O11" s="91"/>
      <c r="P11" s="1161"/>
      <c r="Q11" s="1162"/>
      <c r="R11" s="594"/>
      <c r="S11" s="594"/>
      <c r="T11" s="1116"/>
      <c r="AD11" s="1098"/>
    </row>
    <row r="12" spans="1:30" s="571" customFormat="1">
      <c r="A12" s="1105">
        <v>684</v>
      </c>
      <c r="B12" s="355" t="s">
        <v>1446</v>
      </c>
      <c r="C12" s="355" t="s">
        <v>1808</v>
      </c>
      <c r="D12" s="355">
        <v>3</v>
      </c>
      <c r="E12" s="356">
        <v>43006</v>
      </c>
      <c r="F12" s="355">
        <v>18.7</v>
      </c>
      <c r="G12" s="1612">
        <v>2.6</v>
      </c>
      <c r="H12" s="88">
        <v>0.45728032012321301</v>
      </c>
      <c r="I12" s="1161">
        <f>IF(AND(H12&gt;0),  H12*30.974," ")</f>
        <v>14.163800635496401</v>
      </c>
      <c r="J12" s="1699">
        <v>4.3277215189873424</v>
      </c>
      <c r="K12" s="91"/>
      <c r="L12" s="1161"/>
      <c r="M12" s="91"/>
      <c r="N12" s="1161"/>
      <c r="O12" s="91"/>
      <c r="P12" s="1161"/>
      <c r="Q12" s="1162"/>
      <c r="R12" s="594"/>
      <c r="S12" s="594"/>
      <c r="T12" s="1116"/>
    </row>
    <row r="13" spans="1:30" s="571" customFormat="1">
      <c r="A13" s="1105">
        <v>690</v>
      </c>
      <c r="B13" s="355" t="s">
        <v>1446</v>
      </c>
      <c r="C13" s="355" t="s">
        <v>1808</v>
      </c>
      <c r="D13" s="355">
        <v>9</v>
      </c>
      <c r="E13" s="356">
        <v>43006</v>
      </c>
      <c r="F13" s="355">
        <v>18.7</v>
      </c>
      <c r="G13" s="1612">
        <v>2.6</v>
      </c>
      <c r="H13" s="88">
        <v>0.45728032012321301</v>
      </c>
      <c r="I13" s="1161">
        <f>IF(AND(H13&gt;0),  H13*30.974," ")</f>
        <v>14.163800635496401</v>
      </c>
      <c r="J13" s="1699">
        <v>3.5006962025316462</v>
      </c>
      <c r="K13" s="91"/>
      <c r="L13" s="1161"/>
      <c r="M13" s="91"/>
      <c r="N13" s="1161"/>
      <c r="O13" s="91"/>
      <c r="P13" s="1161"/>
      <c r="Q13" s="1162"/>
      <c r="R13" s="594"/>
      <c r="S13" s="594"/>
      <c r="T13" s="1116"/>
    </row>
    <row r="14" spans="1:30" s="571" customFormat="1">
      <c r="A14" s="1129">
        <v>695</v>
      </c>
      <c r="B14" s="469" t="s">
        <v>1446</v>
      </c>
      <c r="C14" s="469" t="s">
        <v>1808</v>
      </c>
      <c r="D14" s="469">
        <v>17</v>
      </c>
      <c r="E14" s="1130">
        <v>43006</v>
      </c>
      <c r="F14" s="469">
        <v>18.7</v>
      </c>
      <c r="G14" s="1160">
        <v>2.6</v>
      </c>
      <c r="H14" s="498">
        <v>3.0685290239480847</v>
      </c>
      <c r="I14" s="1163">
        <f>IF(AND(H14&gt;0),  H14*30.974," ")</f>
        <v>95.044617987767978</v>
      </c>
      <c r="J14" s="1700">
        <v>3.1494936708860766</v>
      </c>
      <c r="K14" s="470">
        <f>AVERAGE(G9:G14)</f>
        <v>2.6</v>
      </c>
      <c r="L14" s="1163">
        <f>10*(6-(LN(K14)/LN(2)))</f>
        <v>46.214883767462702</v>
      </c>
      <c r="M14" s="470">
        <f>AVERAGE(I9:I14)</f>
        <v>46.792422905743663</v>
      </c>
      <c r="N14" s="1163">
        <f t="shared" ref="N14" si="0">10*(6-(LN(48/M14)/LN(2)))</f>
        <v>59.632405273654072</v>
      </c>
      <c r="O14" s="1701">
        <f>AVERAGE(J9:J14)</f>
        <v>2.9096643813412024</v>
      </c>
      <c r="P14" s="1163">
        <f t="shared" ref="P14" si="1">10*(6-((2.04-0.68*LN(O14))/LN(2)))</f>
        <v>41.046819888812252</v>
      </c>
      <c r="Q14" s="1164">
        <f>AVERAGE(L14,N14,P14)</f>
        <v>48.964702976643004</v>
      </c>
      <c r="R14" s="594"/>
      <c r="S14" s="594"/>
      <c r="T14" s="1116"/>
    </row>
    <row r="15" spans="1:30">
      <c r="A15" s="483"/>
      <c r="C15" s="69"/>
      <c r="D15" s="18"/>
      <c r="E15" s="1446" t="s">
        <v>1533</v>
      </c>
      <c r="F15" s="1447" t="s">
        <v>1221</v>
      </c>
      <c r="G15" s="1448" t="s">
        <v>1534</v>
      </c>
      <c r="H15" s="28" t="s">
        <v>705</v>
      </c>
      <c r="J15" s="1449" t="s">
        <v>1535</v>
      </c>
      <c r="Q15" s="1159"/>
      <c r="T15" s="1116"/>
    </row>
    <row r="16" spans="1:30">
      <c r="A16" s="483" t="s">
        <v>1536</v>
      </c>
      <c r="B16" t="s">
        <v>20</v>
      </c>
      <c r="C16" s="1450" t="s">
        <v>701</v>
      </c>
      <c r="D16" s="1451" t="s">
        <v>786</v>
      </c>
      <c r="E16" s="1451" t="s">
        <v>1537</v>
      </c>
      <c r="F16" s="1452" t="s">
        <v>1538</v>
      </c>
      <c r="G16" s="1453" t="s">
        <v>1537</v>
      </c>
      <c r="H16" s="1454" t="s">
        <v>1539</v>
      </c>
      <c r="I16" s="1442" t="s">
        <v>810</v>
      </c>
      <c r="J16" s="1455" t="s">
        <v>1540</v>
      </c>
      <c r="Q16" s="1159"/>
      <c r="T16" s="1116"/>
    </row>
    <row r="17" spans="1:20">
      <c r="A17" s="528" t="s">
        <v>422</v>
      </c>
      <c r="B17" s="27" t="s">
        <v>423</v>
      </c>
      <c r="C17" s="27" t="s">
        <v>1808</v>
      </c>
      <c r="D17" s="139">
        <v>43342</v>
      </c>
      <c r="E17" s="27">
        <v>19.3</v>
      </c>
      <c r="F17" s="27">
        <v>0.5</v>
      </c>
      <c r="G17" s="1106">
        <v>4.5</v>
      </c>
      <c r="H17" s="24">
        <v>2.1297034810126578</v>
      </c>
      <c r="I17" s="594">
        <f>IF(AND(H17&gt;0),  H17*30.974," ")</f>
        <v>65.965435620886069</v>
      </c>
      <c r="J17" s="1111">
        <v>0.50797641754811851</v>
      </c>
      <c r="Q17" s="1159"/>
      <c r="T17" s="1116"/>
    </row>
    <row r="18" spans="1:20">
      <c r="A18" s="528" t="s">
        <v>422</v>
      </c>
      <c r="B18" s="27" t="s">
        <v>423</v>
      </c>
      <c r="C18" s="27" t="s">
        <v>1808</v>
      </c>
      <c r="D18" s="139">
        <v>43342</v>
      </c>
      <c r="E18" s="27"/>
      <c r="F18" s="27">
        <v>3</v>
      </c>
      <c r="G18" s="1106">
        <v>4.5</v>
      </c>
      <c r="H18" s="24">
        <v>1.7512544303797466</v>
      </c>
      <c r="I18" s="594">
        <f>IF(AND(H18&gt;0),  H18*30.974," ")</f>
        <v>54.243354726582268</v>
      </c>
      <c r="J18" s="1111">
        <v>0.65311253684758086</v>
      </c>
      <c r="Q18" s="1159"/>
      <c r="T18" s="1116"/>
    </row>
    <row r="19" spans="1:20">
      <c r="A19" s="528"/>
      <c r="B19" s="27"/>
      <c r="C19" s="27"/>
      <c r="D19" s="139"/>
      <c r="E19" s="27"/>
      <c r="F19" s="27"/>
      <c r="G19" s="1106"/>
      <c r="H19" s="24"/>
      <c r="I19" s="594"/>
      <c r="J19" s="1111"/>
      <c r="Q19" s="1159"/>
      <c r="T19" s="1116"/>
    </row>
    <row r="20" spans="1:20" ht="31.2">
      <c r="A20" s="1456" t="s">
        <v>20</v>
      </c>
      <c r="B20" s="1446" t="s">
        <v>701</v>
      </c>
      <c r="C20" s="1446" t="s">
        <v>846</v>
      </c>
      <c r="D20" s="1457" t="s">
        <v>786</v>
      </c>
      <c r="E20" s="1458" t="s">
        <v>806</v>
      </c>
      <c r="G20" s="1458" t="s">
        <v>807</v>
      </c>
      <c r="H20" s="28" t="s">
        <v>809</v>
      </c>
      <c r="I20" s="1442" t="s">
        <v>810</v>
      </c>
      <c r="J20" s="1449" t="s">
        <v>808</v>
      </c>
      <c r="Q20" s="1159"/>
      <c r="T20" s="1116"/>
    </row>
    <row r="21" spans="1:20" s="571" customFormat="1">
      <c r="A21" s="528" t="s">
        <v>1809</v>
      </c>
      <c r="B21" s="27" t="s">
        <v>1808</v>
      </c>
      <c r="C21" s="27">
        <v>0.5</v>
      </c>
      <c r="D21" s="139">
        <v>43342</v>
      </c>
      <c r="E21" s="27">
        <v>19.3</v>
      </c>
      <c r="F21"/>
      <c r="G21" s="1106">
        <v>4.5</v>
      </c>
      <c r="H21" s="24">
        <v>0.50797641754811851</v>
      </c>
      <c r="I21" s="594">
        <f>IF(AND(H21&gt;0),  H21*30.974," ")</f>
        <v>15.734061557135423</v>
      </c>
      <c r="J21" s="1111">
        <v>2.1297034810126578</v>
      </c>
      <c r="K21"/>
      <c r="L21" s="594"/>
      <c r="M21"/>
      <c r="N21" s="594"/>
      <c r="O21"/>
      <c r="P21" s="594"/>
      <c r="Q21" s="1159"/>
      <c r="R21" s="594"/>
      <c r="S21" s="594"/>
      <c r="T21" s="1116"/>
    </row>
    <row r="22" spans="1:20" s="571" customFormat="1">
      <c r="A22" s="528" t="s">
        <v>1809</v>
      </c>
      <c r="B22" s="27" t="s">
        <v>1808</v>
      </c>
      <c r="C22" s="27">
        <v>3</v>
      </c>
      <c r="D22" s="139">
        <v>43342</v>
      </c>
      <c r="E22" s="27"/>
      <c r="F22"/>
      <c r="G22" s="1106">
        <v>4.5</v>
      </c>
      <c r="H22" s="24">
        <v>0.65311253684758086</v>
      </c>
      <c r="I22" s="594">
        <f>IF(AND(H22&gt;0),  H22*30.974," ")</f>
        <v>20.22950771631697</v>
      </c>
      <c r="J22" s="1111">
        <v>1.7512544303797466</v>
      </c>
      <c r="K22"/>
      <c r="L22" s="594"/>
      <c r="M22"/>
      <c r="N22" s="594"/>
      <c r="O22"/>
      <c r="P22" s="594"/>
      <c r="Q22" s="1159"/>
      <c r="R22" s="594"/>
      <c r="S22" s="594"/>
      <c r="T22" s="1116"/>
    </row>
    <row r="23" spans="1:20" s="571" customFormat="1">
      <c r="A23" s="528" t="s">
        <v>1809</v>
      </c>
      <c r="B23" s="27" t="s">
        <v>1808</v>
      </c>
      <c r="C23" s="27">
        <v>9</v>
      </c>
      <c r="D23" s="139">
        <v>43342</v>
      </c>
      <c r="E23" s="27"/>
      <c r="F23"/>
      <c r="G23" s="1106">
        <v>4.5</v>
      </c>
      <c r="H23" s="24">
        <v>0.65311253684758086</v>
      </c>
      <c r="I23" s="594">
        <f>IF(AND(H23&gt;0),  H23*30.974," ")</f>
        <v>20.22950771631697</v>
      </c>
      <c r="J23" s="1111">
        <v>11.390574367088607</v>
      </c>
      <c r="K23"/>
      <c r="L23" s="594"/>
      <c r="M23"/>
      <c r="N23" s="594"/>
      <c r="O23"/>
      <c r="P23" s="594"/>
      <c r="Q23" s="1159"/>
      <c r="R23" s="594"/>
      <c r="S23" s="594"/>
      <c r="T23" s="1116"/>
    </row>
    <row r="24" spans="1:20" s="571" customFormat="1">
      <c r="A24" s="529" t="s">
        <v>1809</v>
      </c>
      <c r="B24" s="534" t="s">
        <v>1808</v>
      </c>
      <c r="C24" s="534">
        <v>18</v>
      </c>
      <c r="D24" s="1196">
        <v>43342</v>
      </c>
      <c r="E24" s="534"/>
      <c r="F24" s="451"/>
      <c r="G24" s="1443">
        <v>4.5</v>
      </c>
      <c r="H24" s="1200">
        <v>6.312488508293578</v>
      </c>
      <c r="I24" s="1373">
        <f>IF(AND(H24&gt;0),  H24*30.974," ")</f>
        <v>195.5230190558853</v>
      </c>
      <c r="J24" s="1445">
        <v>3.3763591772151895</v>
      </c>
      <c r="K24" s="451">
        <f>AVERAGE(G17:G24)</f>
        <v>4.5</v>
      </c>
      <c r="L24" s="1373">
        <f>10*(6-(LN(K24)/LN(2)))</f>
        <v>38.300749985576871</v>
      </c>
      <c r="M24" s="451">
        <f>AVERAGE(I17:I24)</f>
        <v>61.987481065520491</v>
      </c>
      <c r="N24" s="1373">
        <f t="shared" ref="N24" si="2">10*(6-(LN(48/M24)/LN(2)))</f>
        <v>63.689424737244295</v>
      </c>
      <c r="O24" s="1204">
        <f>AVERAGE(J17:J24)</f>
        <v>3.3014967350153168</v>
      </c>
      <c r="P24" s="1373">
        <f t="shared" ref="P24" si="3">10*(6-((2.04-0.68*LN(O24))/LN(2)))</f>
        <v>42.286238656502697</v>
      </c>
      <c r="Q24" s="1520">
        <f>AVERAGE(L24,N24,P24)</f>
        <v>48.092137793107952</v>
      </c>
      <c r="R24" s="594"/>
      <c r="S24" s="594"/>
      <c r="T24" s="1116"/>
    </row>
    <row r="25" spans="1:20" ht="16.2" thickBot="1">
      <c r="A25" s="528"/>
      <c r="B25" s="27"/>
      <c r="C25" s="27"/>
      <c r="D25" s="139"/>
      <c r="E25" s="27"/>
      <c r="F25" s="27"/>
      <c r="G25" s="1106"/>
      <c r="H25" s="24"/>
      <c r="J25" s="1111"/>
      <c r="Q25" s="1159"/>
      <c r="T25" s="1116"/>
    </row>
    <row r="26" spans="1:20">
      <c r="A26" s="483"/>
      <c r="C26" s="69"/>
      <c r="D26" s="18"/>
      <c r="E26" s="1446" t="s">
        <v>1533</v>
      </c>
      <c r="F26" s="1459" t="s">
        <v>1221</v>
      </c>
      <c r="G26" s="1460" t="s">
        <v>1534</v>
      </c>
      <c r="H26" s="28" t="s">
        <v>705</v>
      </c>
      <c r="J26" s="1449" t="s">
        <v>1535</v>
      </c>
      <c r="Q26" s="1159"/>
      <c r="T26" s="1116"/>
    </row>
    <row r="27" spans="1:20">
      <c r="A27" s="483" t="s">
        <v>1536</v>
      </c>
      <c r="B27" t="s">
        <v>20</v>
      </c>
      <c r="C27" s="1450" t="s">
        <v>701</v>
      </c>
      <c r="D27" s="1451" t="s">
        <v>786</v>
      </c>
      <c r="E27" s="1451" t="s">
        <v>1537</v>
      </c>
      <c r="F27" s="1452" t="s">
        <v>1538</v>
      </c>
      <c r="G27" s="1453" t="s">
        <v>1537</v>
      </c>
      <c r="H27" s="1454" t="s">
        <v>1539</v>
      </c>
      <c r="I27" s="1442" t="s">
        <v>810</v>
      </c>
      <c r="J27" s="1455" t="s">
        <v>1540</v>
      </c>
      <c r="Q27" s="1159"/>
      <c r="T27" s="1116"/>
    </row>
    <row r="28" spans="1:20">
      <c r="A28" s="528" t="s">
        <v>422</v>
      </c>
      <c r="B28" s="27" t="s">
        <v>423</v>
      </c>
      <c r="C28" s="27" t="s">
        <v>1808</v>
      </c>
      <c r="D28" s="47">
        <v>43697</v>
      </c>
      <c r="E28" s="23">
        <v>18.3</v>
      </c>
      <c r="F28" s="27">
        <v>0.5</v>
      </c>
      <c r="G28" s="1112">
        <v>1.75</v>
      </c>
      <c r="H28" s="24">
        <v>11.287030042194095</v>
      </c>
      <c r="I28" s="594">
        <f>IF(AND(H28&gt;0),  H28*30.974," ")</f>
        <v>349.6044685269199</v>
      </c>
      <c r="J28" s="1111">
        <v>0.70159154950788882</v>
      </c>
      <c r="Q28" s="1159"/>
      <c r="T28" s="1116"/>
    </row>
    <row r="29" spans="1:20">
      <c r="A29" s="528"/>
      <c r="B29" s="27"/>
      <c r="C29" s="27"/>
      <c r="D29" s="47"/>
      <c r="E29" s="23"/>
      <c r="F29" s="27"/>
      <c r="G29" s="1112"/>
      <c r="H29" s="24"/>
      <c r="J29" s="1111"/>
      <c r="Q29" s="1159"/>
      <c r="T29" s="1116"/>
    </row>
    <row r="30" spans="1:20" ht="31.2">
      <c r="A30" s="1439" t="s">
        <v>804</v>
      </c>
      <c r="B30" s="1106" t="s">
        <v>20</v>
      </c>
      <c r="C30" s="1106" t="s">
        <v>701</v>
      </c>
      <c r="D30" s="1441" t="s">
        <v>805</v>
      </c>
      <c r="E30" s="1461" t="s">
        <v>786</v>
      </c>
      <c r="F30" s="1441" t="s">
        <v>806</v>
      </c>
      <c r="G30" s="1441" t="s">
        <v>807</v>
      </c>
      <c r="H30" s="24" t="s">
        <v>809</v>
      </c>
      <c r="I30" s="1442" t="s">
        <v>810</v>
      </c>
      <c r="J30" s="1123" t="s">
        <v>808</v>
      </c>
      <c r="Q30" s="1159"/>
      <c r="T30" s="1116"/>
    </row>
    <row r="31" spans="1:20" s="571" customFormat="1">
      <c r="A31" s="483">
        <v>49</v>
      </c>
      <c r="B31" t="s">
        <v>1809</v>
      </c>
      <c r="C31" t="s">
        <v>1808</v>
      </c>
      <c r="D31" s="18">
        <v>0.5</v>
      </c>
      <c r="E31" s="55">
        <v>43697</v>
      </c>
      <c r="F31" s="165">
        <v>18.3</v>
      </c>
      <c r="G31" s="1025">
        <v>1.75</v>
      </c>
      <c r="H31" s="24">
        <v>0.70159154950788882</v>
      </c>
      <c r="I31" s="594">
        <f>IF(AND(H31&gt;0),  H31*30.974," ")</f>
        <v>21.73109665445735</v>
      </c>
      <c r="J31" s="1111">
        <v>11.287030042194095</v>
      </c>
      <c r="K31"/>
      <c r="L31" s="594"/>
      <c r="M31"/>
      <c r="N31" s="594"/>
      <c r="O31"/>
      <c r="P31" s="594"/>
      <c r="Q31" s="1159"/>
      <c r="R31" s="594"/>
      <c r="S31" s="594"/>
      <c r="T31" s="1116"/>
    </row>
    <row r="32" spans="1:20" s="571" customFormat="1">
      <c r="A32" s="483"/>
      <c r="B32" t="s">
        <v>1809</v>
      </c>
      <c r="C32" t="s">
        <v>1808</v>
      </c>
      <c r="D32" s="18">
        <v>3</v>
      </c>
      <c r="E32" s="55">
        <v>43697</v>
      </c>
      <c r="F32" s="165"/>
      <c r="G32" s="1025">
        <v>1.75</v>
      </c>
      <c r="H32" s="24">
        <v>0.77175070445867755</v>
      </c>
      <c r="I32" s="594">
        <f>IF(AND(H32&gt;0),  H32*30.974," ")</f>
        <v>23.904206319903079</v>
      </c>
      <c r="J32" s="1111">
        <v>11.321198649789032</v>
      </c>
      <c r="K32"/>
      <c r="L32" s="594"/>
      <c r="M32"/>
      <c r="N32" s="594"/>
      <c r="O32"/>
      <c r="P32" s="594"/>
      <c r="Q32" s="1159"/>
      <c r="R32" s="594"/>
      <c r="S32" s="594"/>
      <c r="T32" s="1116"/>
    </row>
    <row r="33" spans="1:20" s="571" customFormat="1">
      <c r="A33" s="483"/>
      <c r="B33" t="s">
        <v>1809</v>
      </c>
      <c r="C33" t="s">
        <v>1808</v>
      </c>
      <c r="D33" s="18">
        <v>9</v>
      </c>
      <c r="E33" s="55">
        <v>43697</v>
      </c>
      <c r="F33" s="165"/>
      <c r="G33" s="1025">
        <v>1.75</v>
      </c>
      <c r="H33" s="24">
        <v>1.1927056341634108</v>
      </c>
      <c r="I33" s="594">
        <f>IF(AND(H33&gt;0),  H33*30.974," ")</f>
        <v>36.942864312577484</v>
      </c>
      <c r="J33" s="1111">
        <v>28.496033834054156</v>
      </c>
      <c r="K33"/>
      <c r="L33" s="594"/>
      <c r="M33"/>
      <c r="N33" s="594"/>
      <c r="O33"/>
      <c r="P33" s="594"/>
      <c r="Q33" s="1159"/>
      <c r="R33" s="594"/>
      <c r="S33" s="594"/>
      <c r="T33" s="1116"/>
    </row>
    <row r="34" spans="1:20" s="571" customFormat="1">
      <c r="A34" s="1104"/>
      <c r="B34" s="451" t="s">
        <v>1809</v>
      </c>
      <c r="C34" s="451" t="s">
        <v>1808</v>
      </c>
      <c r="D34" s="1201">
        <v>17</v>
      </c>
      <c r="E34" s="1202">
        <v>43697</v>
      </c>
      <c r="F34" s="1203"/>
      <c r="G34" s="1462">
        <v>1.75</v>
      </c>
      <c r="H34" s="1200">
        <v>7.6845160160004848</v>
      </c>
      <c r="I34" s="1373">
        <f>IF(AND(H34&gt;0),  H34*30.974," ")</f>
        <v>238.02019907959902</v>
      </c>
      <c r="J34" s="1445">
        <v>7.3444128838431784</v>
      </c>
      <c r="K34" s="1204">
        <f>AVERAGE(G28:G34)</f>
        <v>1.75</v>
      </c>
      <c r="L34" s="1373">
        <f>10*(6-(LN(K34)/LN(2)))</f>
        <v>51.926450779423959</v>
      </c>
      <c r="M34" s="451">
        <f>AVERAGE(I28:I34)</f>
        <v>134.04056697869137</v>
      </c>
      <c r="N34" s="1373">
        <f t="shared" ref="N34" si="4">10*(6-(LN(48/M34)/LN(2)))</f>
        <v>74.815633831826005</v>
      </c>
      <c r="O34" s="1204">
        <f>AVERAGE(J28:J34)</f>
        <v>11.830053391877669</v>
      </c>
      <c r="P34" s="1373">
        <f t="shared" ref="P34" si="5">10*(6-((2.04-0.68*LN(O34))/LN(2)))</f>
        <v>54.806836988570694</v>
      </c>
      <c r="Q34" s="1520">
        <f>AVERAGE(L34,N34,P34)</f>
        <v>60.516307199940222</v>
      </c>
      <c r="R34" s="594"/>
      <c r="S34" s="594"/>
      <c r="T34" s="1116"/>
    </row>
    <row r="35" spans="1:20">
      <c r="A35" s="528"/>
      <c r="B35" s="27"/>
      <c r="C35" s="27"/>
      <c r="D35" s="47"/>
      <c r="E35" s="23"/>
      <c r="F35" s="27"/>
      <c r="G35" s="1112"/>
      <c r="H35" s="24"/>
      <c r="I35" s="24"/>
      <c r="J35" s="1116"/>
      <c r="Q35" s="1159"/>
      <c r="T35" s="1116"/>
    </row>
    <row r="36" spans="1:20">
      <c r="A36" s="483"/>
      <c r="C36" s="69"/>
      <c r="D36" s="18"/>
      <c r="E36" s="1446" t="s">
        <v>1533</v>
      </c>
      <c r="F36" s="1446" t="s">
        <v>1221</v>
      </c>
      <c r="G36" s="1446" t="s">
        <v>1534</v>
      </c>
      <c r="H36" s="28" t="s">
        <v>705</v>
      </c>
      <c r="J36" s="1449" t="s">
        <v>1535</v>
      </c>
      <c r="Q36" s="1159"/>
      <c r="T36" s="1116"/>
    </row>
    <row r="37" spans="1:20">
      <c r="A37" s="483" t="s">
        <v>1536</v>
      </c>
      <c r="B37" t="s">
        <v>20</v>
      </c>
      <c r="C37" s="1450" t="s">
        <v>701</v>
      </c>
      <c r="D37" s="1451" t="s">
        <v>786</v>
      </c>
      <c r="E37" s="1451" t="s">
        <v>1537</v>
      </c>
      <c r="F37" s="1451" t="s">
        <v>1538</v>
      </c>
      <c r="G37" s="1451" t="s">
        <v>1537</v>
      </c>
      <c r="H37" s="1454" t="s">
        <v>1539</v>
      </c>
      <c r="I37" s="1442" t="s">
        <v>810</v>
      </c>
      <c r="J37" s="1455" t="s">
        <v>1540</v>
      </c>
      <c r="Q37" s="1159"/>
      <c r="T37" s="1116"/>
    </row>
    <row r="38" spans="1:20">
      <c r="A38" s="528" t="s">
        <v>422</v>
      </c>
      <c r="B38" s="27" t="s">
        <v>423</v>
      </c>
      <c r="C38" s="27" t="s">
        <v>1808</v>
      </c>
      <c r="D38" s="47">
        <v>44061</v>
      </c>
      <c r="E38" s="27">
        <v>19.2</v>
      </c>
      <c r="F38" s="27">
        <v>0.5</v>
      </c>
      <c r="G38" s="1106">
        <v>3.5</v>
      </c>
      <c r="H38" s="24">
        <v>1.0538259701450832</v>
      </c>
      <c r="I38" s="594">
        <f>IF(AND(H38&gt;0),  H38*30.974," ")</f>
        <v>32.641205599273803</v>
      </c>
      <c r="J38" s="1111">
        <v>5.5253333333333314</v>
      </c>
      <c r="Q38" s="1159"/>
      <c r="T38" s="1116"/>
    </row>
    <row r="39" spans="1:20">
      <c r="A39" s="528" t="s">
        <v>422</v>
      </c>
      <c r="B39" s="27" t="s">
        <v>423</v>
      </c>
      <c r="C39" s="27" t="s">
        <v>1808</v>
      </c>
      <c r="D39" s="47">
        <v>44061</v>
      </c>
      <c r="E39" s="27"/>
      <c r="F39" s="27">
        <v>3</v>
      </c>
      <c r="G39" s="1106">
        <v>3.5</v>
      </c>
      <c r="H39" s="24">
        <v>0.69043770457781317</v>
      </c>
      <c r="I39" s="594">
        <f>IF(AND(H39&gt;0),  H39*30.974," ")</f>
        <v>21.385617461593185</v>
      </c>
      <c r="J39" s="1111">
        <v>4.4520000000000008</v>
      </c>
      <c r="Q39" s="1159"/>
      <c r="T39" s="1116"/>
    </row>
    <row r="40" spans="1:20" ht="31.2">
      <c r="A40" s="1439" t="s">
        <v>20</v>
      </c>
      <c r="B40" s="1106" t="s">
        <v>701</v>
      </c>
      <c r="C40" s="1441" t="s">
        <v>805</v>
      </c>
      <c r="D40" s="1461" t="s">
        <v>786</v>
      </c>
      <c r="E40" s="1441" t="s">
        <v>1008</v>
      </c>
      <c r="F40" s="1441" t="s">
        <v>806</v>
      </c>
      <c r="G40" s="1441" t="s">
        <v>807</v>
      </c>
      <c r="H40" s="24" t="s">
        <v>809</v>
      </c>
      <c r="I40" s="1442" t="s">
        <v>810</v>
      </c>
      <c r="J40" s="1123" t="s">
        <v>808</v>
      </c>
      <c r="Q40" s="1159"/>
      <c r="T40" s="1116"/>
    </row>
    <row r="41" spans="1:20" s="1047" customFormat="1">
      <c r="A41" s="483" t="s">
        <v>1810</v>
      </c>
      <c r="B41" t="s">
        <v>1808</v>
      </c>
      <c r="C41">
        <v>0.5</v>
      </c>
      <c r="D41" s="55">
        <v>44061</v>
      </c>
      <c r="E41">
        <v>4</v>
      </c>
      <c r="F41">
        <v>19.2</v>
      </c>
      <c r="G41" s="594">
        <v>3.5</v>
      </c>
      <c r="H41" s="24">
        <v>1.0538259701450832</v>
      </c>
      <c r="I41" s="594">
        <f>IF(AND(H41&gt;0),  H41*30.974," ")</f>
        <v>32.641205599273803</v>
      </c>
      <c r="J41" s="1111">
        <v>5.5253333333333314</v>
      </c>
      <c r="K41"/>
      <c r="L41" s="594"/>
      <c r="M41" s="1463"/>
      <c r="N41" s="1464"/>
      <c r="O41" s="1463"/>
      <c r="P41" s="1464"/>
      <c r="Q41" s="1521"/>
      <c r="R41" s="1464"/>
      <c r="S41" s="1464"/>
      <c r="T41" s="1465"/>
    </row>
    <row r="42" spans="1:20" s="1047" customFormat="1">
      <c r="A42" s="483" t="s">
        <v>1810</v>
      </c>
      <c r="B42" t="s">
        <v>1808</v>
      </c>
      <c r="C42">
        <v>3</v>
      </c>
      <c r="D42" s="55">
        <v>44061</v>
      </c>
      <c r="E42"/>
      <c r="F42"/>
      <c r="G42" s="594">
        <v>3.5</v>
      </c>
      <c r="H42" s="24">
        <v>0.69043770457781317</v>
      </c>
      <c r="I42" s="594">
        <f>IF(AND(H42&gt;0),  H42*30.974," ")</f>
        <v>21.385617461593185</v>
      </c>
      <c r="J42" s="1111">
        <v>4.4520000000000008</v>
      </c>
      <c r="K42"/>
      <c r="L42" s="594"/>
      <c r="M42" s="1463"/>
      <c r="N42" s="1464"/>
      <c r="O42" s="1463"/>
      <c r="P42" s="1464"/>
      <c r="Q42" s="1521"/>
      <c r="R42" s="1464"/>
      <c r="S42" s="1464"/>
      <c r="T42" s="1465" t="str">
        <f>IF(_xlfn.NUMBERVALUE(R42), IF(R42&lt;50, "Acceptable; Ongoing Protection is Required", "Unacceptable; Immediate Restoration is Required"), " ")</f>
        <v xml:space="preserve"> </v>
      </c>
    </row>
    <row r="43" spans="1:20" s="1047" customFormat="1">
      <c r="A43" s="483" t="s">
        <v>1810</v>
      </c>
      <c r="B43" t="s">
        <v>1808</v>
      </c>
      <c r="C43">
        <v>9</v>
      </c>
      <c r="D43" s="55">
        <v>44061</v>
      </c>
      <c r="E43"/>
      <c r="F43"/>
      <c r="G43" s="594">
        <v>3.5</v>
      </c>
      <c r="H43" s="24">
        <v>0.72677653113454033</v>
      </c>
      <c r="I43" s="594">
        <f>IF(AND(H43&gt;0),  H43*30.974," ")</f>
        <v>22.511176275361251</v>
      </c>
      <c r="J43" s="1111">
        <v>2.9400000000000004</v>
      </c>
      <c r="K43"/>
      <c r="L43" s="594"/>
      <c r="M43" s="1463"/>
      <c r="N43" s="1464"/>
      <c r="O43" s="1463"/>
      <c r="P43" s="1464"/>
      <c r="Q43" s="1521"/>
      <c r="R43" s="1464"/>
      <c r="S43" s="1464"/>
      <c r="T43" s="1465"/>
    </row>
    <row r="44" spans="1:20" s="1047" customFormat="1">
      <c r="A44" s="1104" t="s">
        <v>1810</v>
      </c>
      <c r="B44" s="451" t="s">
        <v>1808</v>
      </c>
      <c r="C44" s="451">
        <v>18</v>
      </c>
      <c r="D44" s="1202">
        <v>44061</v>
      </c>
      <c r="E44" s="451"/>
      <c r="F44" s="451"/>
      <c r="G44" s="1373">
        <v>3.5</v>
      </c>
      <c r="H44" s="1200">
        <v>10.256058427504186</v>
      </c>
      <c r="I44" s="1373">
        <f>IF(AND(H44&gt;0),  H44*30.974," ")</f>
        <v>317.67115373351464</v>
      </c>
      <c r="J44" s="1445">
        <v>2.6413333333333333</v>
      </c>
      <c r="K44" s="451">
        <f>AVERAGE(G38:G44)</f>
        <v>3.5</v>
      </c>
      <c r="L44" s="1373">
        <f>10*(6-(LN(K44)/LN(2)))</f>
        <v>41.926450779423959</v>
      </c>
      <c r="M44" s="1466">
        <f>AVERAGE(I38:I44)</f>
        <v>74.705996021768314</v>
      </c>
      <c r="N44" s="1373">
        <f t="shared" ref="N44" si="6">10*(6-(LN(48/M44)/LN(2)))</f>
        <v>66.381896348207761</v>
      </c>
      <c r="O44" s="1467">
        <f>AVERAGE(J38:J44)</f>
        <v>4.2559999999999993</v>
      </c>
      <c r="P44" s="1373">
        <f t="shared" ref="P44" si="7">10*(6-((2.04-0.68*LN(O44))/LN(2)))</f>
        <v>44.777608591571045</v>
      </c>
      <c r="Q44" s="1520">
        <f>AVERAGE(L44,N44,P44)</f>
        <v>51.028651906400917</v>
      </c>
      <c r="R44" s="1464"/>
      <c r="S44" s="1464"/>
      <c r="T44" s="1465" t="str">
        <f>IF(_xlfn.NUMBERVALUE(R44), IF(R44&lt;50, "Acceptable; Ongoing Protection is Required", "Unacceptable; Immediate Restoration is Required"), " ")</f>
        <v xml:space="preserve"> </v>
      </c>
    </row>
    <row r="45" spans="1:20" s="1047" customFormat="1">
      <c r="A45" s="483"/>
      <c r="B45"/>
      <c r="C45"/>
      <c r="D45" s="55"/>
      <c r="E45"/>
      <c r="F45"/>
      <c r="G45" s="594"/>
      <c r="H45" s="24"/>
      <c r="I45" s="594"/>
      <c r="J45" s="1111"/>
      <c r="K45"/>
      <c r="L45" s="594"/>
      <c r="M45" s="1463"/>
      <c r="N45" s="594"/>
      <c r="O45" s="1468"/>
      <c r="P45" s="594"/>
      <c r="Q45" s="1159"/>
      <c r="R45" s="1464"/>
      <c r="S45" s="1464"/>
      <c r="T45" s="1465"/>
    </row>
    <row r="46" spans="1:20" s="1047" customFormat="1" ht="20.399999999999999">
      <c r="A46" s="1469" t="s">
        <v>804</v>
      </c>
      <c r="B46" s="1469" t="s">
        <v>20</v>
      </c>
      <c r="C46" s="1469" t="s">
        <v>701</v>
      </c>
      <c r="D46" s="1469" t="s">
        <v>805</v>
      </c>
      <c r="E46" s="1470" t="s">
        <v>786</v>
      </c>
      <c r="F46" s="1469" t="s">
        <v>806</v>
      </c>
      <c r="G46" s="1469" t="s">
        <v>807</v>
      </c>
      <c r="H46" s="1471" t="s">
        <v>809</v>
      </c>
      <c r="I46" s="1442" t="s">
        <v>810</v>
      </c>
      <c r="J46" s="1472" t="s">
        <v>808</v>
      </c>
      <c r="K46" s="1463"/>
      <c r="L46" s="1464"/>
      <c r="M46" s="1463"/>
      <c r="N46" s="1464"/>
      <c r="O46" s="1463"/>
      <c r="P46" s="1464"/>
      <c r="Q46" s="1521"/>
      <c r="R46" s="1464"/>
      <c r="S46" s="1464"/>
      <c r="T46" s="1465"/>
    </row>
    <row r="47" spans="1:20" s="1047" customFormat="1">
      <c r="A47" s="2274">
        <v>33</v>
      </c>
      <c r="B47" s="2275" t="s">
        <v>1809</v>
      </c>
      <c r="C47" s="2275" t="s">
        <v>1808</v>
      </c>
      <c r="D47" s="2274">
        <v>0.5</v>
      </c>
      <c r="E47" s="2276">
        <v>44427</v>
      </c>
      <c r="F47" s="2275">
        <v>19.5</v>
      </c>
      <c r="G47" s="2275">
        <v>1.9750000000000001</v>
      </c>
      <c r="H47" s="2277">
        <v>0.7</v>
      </c>
      <c r="I47" s="1463">
        <f>IF(AND(H47&gt;0),  H47*30.974," ")</f>
        <v>21.681799999999999</v>
      </c>
      <c r="J47" s="2278">
        <v>7.21</v>
      </c>
      <c r="K47" s="1463"/>
      <c r="L47" s="1464"/>
      <c r="M47" s="1463"/>
      <c r="N47" s="1464"/>
      <c r="O47" s="1463"/>
      <c r="P47" s="1464"/>
      <c r="Q47" s="1521"/>
      <c r="R47" s="1464"/>
      <c r="S47" s="1464"/>
      <c r="T47" s="1465"/>
    </row>
    <row r="48" spans="1:20" s="1047" customFormat="1">
      <c r="A48" s="2274">
        <v>33</v>
      </c>
      <c r="B48" s="2275" t="s">
        <v>1809</v>
      </c>
      <c r="C48" s="2275" t="s">
        <v>1808</v>
      </c>
      <c r="D48" s="2274">
        <v>3</v>
      </c>
      <c r="E48" s="2276">
        <v>44427</v>
      </c>
      <c r="F48" s="2275"/>
      <c r="G48" s="2275">
        <v>1.9750000000000001</v>
      </c>
      <c r="H48" s="2277">
        <v>0.7</v>
      </c>
      <c r="I48" s="1463">
        <f t="shared" ref="I48:I50" si="8">IF(AND(H48&gt;0),  H48*30.974," ")</f>
        <v>21.681799999999999</v>
      </c>
      <c r="J48" s="2278">
        <v>9.44</v>
      </c>
      <c r="K48" s="1463"/>
      <c r="L48" s="1464"/>
      <c r="M48" s="1463"/>
      <c r="N48" s="1464"/>
      <c r="O48" s="1463"/>
      <c r="P48" s="1464"/>
      <c r="Q48" s="1521"/>
      <c r="R48" s="1464"/>
      <c r="S48" s="1464"/>
      <c r="T48" s="1465"/>
    </row>
    <row r="49" spans="1:20" s="1047" customFormat="1">
      <c r="A49" s="2274">
        <v>33</v>
      </c>
      <c r="B49" s="2275" t="s">
        <v>1809</v>
      </c>
      <c r="C49" s="2275" t="s">
        <v>1808</v>
      </c>
      <c r="D49" s="2274">
        <v>9</v>
      </c>
      <c r="E49" s="2276">
        <v>44427</v>
      </c>
      <c r="F49" s="2275"/>
      <c r="G49" s="2275">
        <v>1.9750000000000001</v>
      </c>
      <c r="H49" s="2277">
        <v>1.84</v>
      </c>
      <c r="I49" s="1463">
        <f t="shared" si="8"/>
        <v>56.992160000000005</v>
      </c>
      <c r="J49" s="2278">
        <v>0.03</v>
      </c>
      <c r="K49" s="1463"/>
      <c r="L49" s="1464"/>
      <c r="M49" s="1463"/>
      <c r="N49" s="1464"/>
      <c r="O49" s="1463"/>
      <c r="P49" s="1464"/>
      <c r="Q49" s="1521"/>
      <c r="R49" s="1464"/>
      <c r="S49" s="1464"/>
      <c r="T49" s="1465"/>
    </row>
    <row r="50" spans="1:20" s="1629" customFormat="1">
      <c r="A50" s="2279">
        <v>33</v>
      </c>
      <c r="B50" s="2280" t="s">
        <v>1809</v>
      </c>
      <c r="C50" s="2280" t="s">
        <v>1808</v>
      </c>
      <c r="D50" s="2279">
        <v>17</v>
      </c>
      <c r="E50" s="2281">
        <v>44427</v>
      </c>
      <c r="F50" s="2280"/>
      <c r="G50" s="2280">
        <v>1.9750000000000001</v>
      </c>
      <c r="H50" s="2282">
        <v>12.01</v>
      </c>
      <c r="I50" s="1466">
        <f t="shared" si="8"/>
        <v>371.99774000000002</v>
      </c>
      <c r="J50" s="2283">
        <v>0.03</v>
      </c>
      <c r="K50" s="1466">
        <f>AVERAGE(G47:G50)</f>
        <v>1.9750000000000001</v>
      </c>
      <c r="L50" s="1686">
        <f>10*(6-(LN(K50)/LN(2)))</f>
        <v>50.181473467102592</v>
      </c>
      <c r="M50" s="1466">
        <f>AVERAGE(I47:I50)</f>
        <v>118.08837500000001</v>
      </c>
      <c r="N50" s="1686">
        <f t="shared" ref="N50" si="9">10*(6-(LN(48/M50)/LN(2)))</f>
        <v>72.987606372320343</v>
      </c>
      <c r="O50" s="1467">
        <f>AVERAGE(J47:J50)</f>
        <v>4.1775000000000002</v>
      </c>
      <c r="P50" s="1686">
        <f t="shared" ref="P50" si="10">10*(6-((2.04-0.68*LN(O50))/LN(2)))</f>
        <v>44.594971998213097</v>
      </c>
      <c r="Q50" s="1687">
        <f>AVERAGE(L50,N50,P50)</f>
        <v>55.921350612545346</v>
      </c>
      <c r="R50" s="1686"/>
      <c r="S50" s="1686"/>
      <c r="T50" s="1688"/>
    </row>
    <row r="51" spans="1:20" s="1047" customFormat="1">
      <c r="A51" s="2274"/>
      <c r="B51" s="2275"/>
      <c r="C51" s="2275"/>
      <c r="D51" s="2274"/>
      <c r="E51" s="2276"/>
      <c r="F51" s="2275"/>
      <c r="G51" s="2275"/>
      <c r="H51" s="2277"/>
      <c r="I51" s="1463"/>
      <c r="J51" s="2278"/>
      <c r="K51" s="1463"/>
      <c r="L51" s="1464"/>
      <c r="M51" s="1463"/>
      <c r="N51" s="1464"/>
      <c r="O51" s="1468"/>
      <c r="P51" s="1464"/>
      <c r="Q51" s="1521"/>
      <c r="R51" s="1464"/>
      <c r="S51" s="1464"/>
      <c r="T51" s="1465"/>
    </row>
    <row r="52" spans="1:20" s="1047" customFormat="1" ht="20.399999999999999">
      <c r="A52" s="2274"/>
      <c r="B52" s="1469" t="s">
        <v>20</v>
      </c>
      <c r="C52" s="1469" t="s">
        <v>701</v>
      </c>
      <c r="D52" s="1469" t="s">
        <v>805</v>
      </c>
      <c r="E52" s="1470" t="s">
        <v>786</v>
      </c>
      <c r="F52" s="1469" t="s">
        <v>806</v>
      </c>
      <c r="G52" s="1469" t="s">
        <v>807</v>
      </c>
      <c r="H52" s="1471" t="s">
        <v>809</v>
      </c>
      <c r="I52" s="1442" t="s">
        <v>810</v>
      </c>
      <c r="J52" s="1472" t="s">
        <v>808</v>
      </c>
      <c r="K52" s="1463"/>
      <c r="L52" s="1464"/>
      <c r="M52" s="1463"/>
      <c r="N52" s="1464"/>
      <c r="O52" s="1468"/>
      <c r="P52" s="1464"/>
      <c r="Q52" s="1521"/>
      <c r="R52" s="1464"/>
      <c r="S52" s="1464"/>
      <c r="T52" s="1465"/>
    </row>
    <row r="53" spans="1:20" s="1047" customFormat="1">
      <c r="A53" s="2274"/>
      <c r="B53" s="27" t="s">
        <v>423</v>
      </c>
      <c r="C53" s="27" t="s">
        <v>1811</v>
      </c>
      <c r="D53" s="27">
        <v>0.5</v>
      </c>
      <c r="E53" s="47">
        <v>44797</v>
      </c>
      <c r="F53" s="27">
        <v>19.2</v>
      </c>
      <c r="G53" s="27">
        <v>1.375</v>
      </c>
      <c r="H53" s="24">
        <v>0.70404271548436292</v>
      </c>
      <c r="I53" s="1463">
        <f>IF(AND(H53&gt;0),  H53*30.974," ")</f>
        <v>21.807019069412657</v>
      </c>
      <c r="J53" s="1174">
        <v>4.4891687500000028</v>
      </c>
      <c r="K53" s="1463"/>
      <c r="L53" s="1464"/>
      <c r="M53" s="1463"/>
      <c r="N53" s="1464"/>
      <c r="O53" s="1468"/>
      <c r="P53" s="1464"/>
      <c r="Q53" s="1521"/>
      <c r="R53" s="1464"/>
      <c r="S53" s="1464"/>
      <c r="T53" s="1465"/>
    </row>
    <row r="54" spans="1:20" s="1047" customFormat="1">
      <c r="A54" s="2274"/>
      <c r="B54" s="27" t="s">
        <v>423</v>
      </c>
      <c r="C54" s="27" t="s">
        <v>1811</v>
      </c>
      <c r="D54" s="27">
        <v>3</v>
      </c>
      <c r="E54" s="47">
        <v>44797</v>
      </c>
      <c r="F54" s="2275"/>
      <c r="G54" s="2275"/>
      <c r="H54" s="24">
        <v>0.70404271548436292</v>
      </c>
      <c r="I54" s="1463">
        <f t="shared" ref="I54" si="11">IF(AND(H54&gt;0),  H54*30.974," ")</f>
        <v>21.807019069412657</v>
      </c>
      <c r="J54" s="1174">
        <v>6.7448258928571425</v>
      </c>
      <c r="K54" s="1463"/>
      <c r="L54" s="1464"/>
      <c r="M54" s="1463"/>
      <c r="N54" s="1464"/>
      <c r="O54" s="1468"/>
      <c r="P54" s="1464"/>
      <c r="Q54" s="1521"/>
      <c r="R54" s="1464"/>
      <c r="S54" s="1464"/>
      <c r="T54" s="1465"/>
    </row>
    <row r="55" spans="1:20" s="1047" customFormat="1">
      <c r="A55" s="2274"/>
      <c r="B55" s="534" t="s">
        <v>423</v>
      </c>
      <c r="C55" s="534" t="s">
        <v>1811</v>
      </c>
      <c r="D55" s="534">
        <v>9</v>
      </c>
      <c r="E55" s="1513">
        <v>44797</v>
      </c>
      <c r="F55" s="2280"/>
      <c r="G55" s="2280"/>
      <c r="H55" s="1200">
        <v>1.8443586065740234</v>
      </c>
      <c r="I55" s="1466">
        <f>IF(AND(H55&gt;0),  H55*30.974," ")</f>
        <v>57.127163480023803</v>
      </c>
      <c r="J55" s="1198">
        <v>10.08022589285714</v>
      </c>
      <c r="K55" s="1463"/>
      <c r="L55" s="1464"/>
      <c r="M55" s="1463"/>
      <c r="N55" s="1464"/>
      <c r="O55" s="1468"/>
      <c r="P55" s="1464"/>
      <c r="Q55" s="1521"/>
      <c r="R55" s="1464"/>
      <c r="S55" s="1464"/>
      <c r="T55" s="1465"/>
    </row>
    <row r="56" spans="1:20" s="1629" customFormat="1">
      <c r="A56" s="2279"/>
      <c r="H56" s="2253">
        <v>19.667239749806004</v>
      </c>
      <c r="J56" s="2253">
        <v>5.1803999999999997</v>
      </c>
      <c r="K56" s="1466">
        <f>AVERAGE(G53:G55)</f>
        <v>1.375</v>
      </c>
      <c r="L56" s="1686">
        <f>10*(6-(LN(K56)/LN(2)))</f>
        <v>55.405683813627029</v>
      </c>
      <c r="M56" s="1467">
        <f>AVERAGE(I53:I55)</f>
        <v>33.58040053961637</v>
      </c>
      <c r="N56" s="1686">
        <f t="shared" ref="N56" si="12">10*(6-(LN(48/M56)/LN(2)))</f>
        <v>54.845850326922488</v>
      </c>
      <c r="O56" s="1467">
        <f>AVERAGE(J53:J55)</f>
        <v>7.1047401785714284</v>
      </c>
      <c r="P56" s="1686">
        <f t="shared" ref="P56" si="13">10*(6-((2.04-0.68*LN(O56))/LN(2)))</f>
        <v>49.804738023684216</v>
      </c>
      <c r="Q56" s="1687">
        <f>AVERAGE(L56,N56,P56)</f>
        <v>53.352090721411251</v>
      </c>
      <c r="R56" s="2129">
        <f>AVERAGE(Q23:Q56)</f>
        <v>53.782107646681141</v>
      </c>
      <c r="S56" s="2129" t="s">
        <v>42</v>
      </c>
      <c r="T56" s="2130" t="str">
        <f>IF(_xlfn.NUMBERVALUE(R56), IF(R56&lt;50, "Acceptable; Ongoing Protection is Required", "Unacceptable; Immediate Restoration is Required"), " ")</f>
        <v>Unacceptable; Immediate Restoration is Required</v>
      </c>
    </row>
    <row r="57" spans="1:20" s="1047" customFormat="1">
      <c r="A57" s="2274"/>
      <c r="B57" s="2275"/>
      <c r="C57" s="2275"/>
      <c r="D57" s="2274"/>
      <c r="E57" s="2276"/>
      <c r="F57" s="2275"/>
      <c r="G57" s="2275"/>
      <c r="H57" s="2277"/>
      <c r="I57" s="1463"/>
      <c r="J57" s="2278"/>
      <c r="K57" s="1463"/>
      <c r="L57" s="1464"/>
      <c r="M57" s="1463"/>
      <c r="N57" s="1464"/>
      <c r="O57" s="1468"/>
      <c r="P57" s="1464"/>
      <c r="Q57" s="1521"/>
      <c r="R57" s="1464"/>
      <c r="S57" s="1464"/>
      <c r="T57" s="1465"/>
    </row>
    <row r="58" spans="1:20" s="1047" customFormat="1">
      <c r="A58" s="2274"/>
      <c r="B58" s="2275"/>
      <c r="C58" s="2275"/>
      <c r="D58" s="2274"/>
      <c r="E58" s="2276"/>
      <c r="F58" s="2275"/>
      <c r="G58" s="2275"/>
      <c r="H58" s="2277"/>
      <c r="I58" s="1463"/>
      <c r="J58" s="2278"/>
      <c r="K58" s="1463"/>
      <c r="L58" s="1464"/>
      <c r="M58" s="1463"/>
      <c r="N58" s="1464"/>
      <c r="O58" s="1468"/>
      <c r="P58" s="1464"/>
      <c r="Q58" s="1521"/>
      <c r="R58" s="1464"/>
      <c r="S58" s="1464"/>
      <c r="T58" s="1465"/>
    </row>
    <row r="59" spans="1:20" s="1047" customFormat="1">
      <c r="A59" s="2274"/>
      <c r="B59" s="2275"/>
      <c r="C59" s="2275"/>
      <c r="D59" s="2274"/>
      <c r="E59" s="2276"/>
      <c r="F59" s="2275"/>
      <c r="G59" s="2275"/>
      <c r="H59" s="2277"/>
      <c r="I59" s="1463"/>
      <c r="J59" s="2278"/>
      <c r="K59" s="1463"/>
      <c r="L59" s="1464"/>
      <c r="M59" s="1463"/>
      <c r="N59" s="1464"/>
      <c r="O59" s="1468"/>
      <c r="P59" s="1464"/>
      <c r="Q59" s="1521"/>
      <c r="R59" s="1464"/>
      <c r="S59" s="1464"/>
      <c r="T59" s="1465"/>
    </row>
    <row r="60" spans="1:20" s="1047" customFormat="1" ht="16.2" thickBot="1">
      <c r="A60" s="483"/>
      <c r="B60"/>
      <c r="C60"/>
      <c r="D60" s="55"/>
      <c r="E60"/>
      <c r="F60"/>
      <c r="G60" s="594"/>
      <c r="H60" s="24"/>
      <c r="I60"/>
      <c r="J60" s="1111"/>
      <c r="K60"/>
      <c r="L60" s="594"/>
      <c r="M60" s="1463"/>
      <c r="N60" s="1464"/>
      <c r="O60" s="1463"/>
      <c r="P60" s="1464"/>
      <c r="Q60" s="1521"/>
      <c r="R60" s="1464"/>
      <c r="S60" s="1464"/>
      <c r="T60" s="1465"/>
    </row>
    <row r="61" spans="1:20" s="2144" customFormat="1" ht="16.2" thickBot="1">
      <c r="A61" s="2136" t="s">
        <v>1813</v>
      </c>
      <c r="B61" s="1661"/>
      <c r="C61" s="1661"/>
      <c r="D61" s="2138"/>
      <c r="E61" s="1661"/>
      <c r="F61" s="1661"/>
      <c r="G61" s="2137"/>
      <c r="H61" s="1931"/>
      <c r="I61" s="1661"/>
      <c r="J61" s="2139"/>
      <c r="K61" s="1661"/>
      <c r="L61" s="2137"/>
      <c r="M61" s="2140"/>
      <c r="N61" s="2141"/>
      <c r="O61" s="2140"/>
      <c r="P61" s="2141"/>
      <c r="Q61" s="2142"/>
      <c r="R61" s="2141"/>
      <c r="S61" s="2141"/>
      <c r="T61" s="2143"/>
    </row>
    <row r="62" spans="1:20">
      <c r="A62" s="1165"/>
      <c r="B62" s="91"/>
      <c r="C62" s="80"/>
      <c r="D62" s="83"/>
      <c r="E62" s="1120" t="s">
        <v>1533</v>
      </c>
      <c r="F62" s="1478" t="s">
        <v>1221</v>
      </c>
      <c r="G62" s="1479" t="s">
        <v>1534</v>
      </c>
      <c r="H62" s="645" t="s">
        <v>705</v>
      </c>
      <c r="I62" s="91"/>
      <c r="J62" s="1480" t="s">
        <v>1535</v>
      </c>
      <c r="K62" s="91"/>
      <c r="L62" s="1161"/>
      <c r="M62" s="91"/>
      <c r="N62" s="1161"/>
      <c r="O62" s="91"/>
      <c r="P62" s="1161"/>
      <c r="Q62" s="1162"/>
      <c r="T62" s="1116"/>
    </row>
    <row r="63" spans="1:20">
      <c r="A63" s="1165" t="s">
        <v>1536</v>
      </c>
      <c r="B63" s="91" t="s">
        <v>20</v>
      </c>
      <c r="C63" s="1481" t="s">
        <v>701</v>
      </c>
      <c r="D63" s="1482" t="s">
        <v>786</v>
      </c>
      <c r="E63" s="1482" t="s">
        <v>1537</v>
      </c>
      <c r="F63" s="1482" t="s">
        <v>1538</v>
      </c>
      <c r="G63" s="1482" t="s">
        <v>1537</v>
      </c>
      <c r="H63" s="1483" t="s">
        <v>1539</v>
      </c>
      <c r="I63" s="1484" t="s">
        <v>810</v>
      </c>
      <c r="J63" s="1485" t="s">
        <v>1540</v>
      </c>
      <c r="K63" s="91"/>
      <c r="L63" s="1161"/>
      <c r="M63" s="91"/>
      <c r="N63" s="1161"/>
      <c r="O63" s="91"/>
      <c r="P63" s="1161"/>
      <c r="Q63" s="1162"/>
      <c r="T63" s="1116"/>
    </row>
    <row r="64" spans="1:20">
      <c r="A64" s="1105" t="s">
        <v>246</v>
      </c>
      <c r="B64" s="355" t="s">
        <v>423</v>
      </c>
      <c r="C64" s="359" t="s">
        <v>1814</v>
      </c>
      <c r="D64" s="356">
        <v>42643</v>
      </c>
      <c r="E64" s="355">
        <v>18</v>
      </c>
      <c r="F64" s="355">
        <v>0.5</v>
      </c>
      <c r="G64" s="355">
        <v>3.25</v>
      </c>
      <c r="H64" s="90">
        <v>0.9376723510461008</v>
      </c>
      <c r="I64" s="91">
        <f>IF(AND(H64&gt;0),  H64*30.974," ")</f>
        <v>29.043463401301928</v>
      </c>
      <c r="J64" s="1436">
        <v>8.6554430379746847</v>
      </c>
      <c r="K64" s="91"/>
      <c r="L64" s="1161"/>
      <c r="M64" s="91"/>
      <c r="N64" s="1161"/>
      <c r="O64" s="91"/>
      <c r="P64" s="1161"/>
      <c r="Q64" s="1162"/>
      <c r="T64" s="1116"/>
    </row>
    <row r="65" spans="1:20">
      <c r="A65" s="1105" t="s">
        <v>246</v>
      </c>
      <c r="B65" s="355" t="s">
        <v>423</v>
      </c>
      <c r="C65" s="359" t="s">
        <v>1814</v>
      </c>
      <c r="D65" s="356">
        <v>42643</v>
      </c>
      <c r="E65" s="355"/>
      <c r="F65" s="355">
        <v>3</v>
      </c>
      <c r="G65" s="355"/>
      <c r="H65" s="90">
        <v>1.0046489475493936</v>
      </c>
      <c r="I65" s="91">
        <f>IF(AND(H65&gt;0),  H65*30.974," ")</f>
        <v>31.117996501394916</v>
      </c>
      <c r="J65" s="1436">
        <v>8.8140506329113908</v>
      </c>
      <c r="K65" s="91"/>
      <c r="L65" s="1161"/>
      <c r="M65" s="91"/>
      <c r="N65" s="1161"/>
      <c r="O65" s="91"/>
      <c r="P65" s="1161"/>
      <c r="Q65" s="1162"/>
      <c r="T65" s="1116"/>
    </row>
    <row r="66" spans="1:20">
      <c r="A66" s="1702" t="s">
        <v>246</v>
      </c>
      <c r="B66" s="1608" t="s">
        <v>423</v>
      </c>
      <c r="C66" s="1703" t="s">
        <v>1814</v>
      </c>
      <c r="D66" s="1704">
        <v>43004</v>
      </c>
      <c r="E66" s="1608" t="s">
        <v>815</v>
      </c>
      <c r="F66" s="1703">
        <v>0.5</v>
      </c>
      <c r="G66" s="1610" t="s">
        <v>815</v>
      </c>
      <c r="H66" s="1611">
        <v>6.9819063291139223</v>
      </c>
      <c r="I66" s="1609">
        <f>IF(AND(H66&gt;0),  H66*30.974," ")</f>
        <v>216.25756663797463</v>
      </c>
      <c r="J66" s="1705">
        <v>0.51849820461862872</v>
      </c>
      <c r="K66" s="1607"/>
      <c r="L66" s="1609"/>
      <c r="M66" s="1607"/>
      <c r="N66" s="1609"/>
      <c r="O66" s="1607"/>
      <c r="P66" s="1609"/>
      <c r="Q66" s="2131"/>
      <c r="T66" s="1116"/>
    </row>
    <row r="67" spans="1:20" ht="31.2">
      <c r="A67" s="1696" t="s">
        <v>804</v>
      </c>
      <c r="B67" s="1612" t="s">
        <v>20</v>
      </c>
      <c r="C67" s="1612" t="s">
        <v>701</v>
      </c>
      <c r="D67" s="1612" t="s">
        <v>846</v>
      </c>
      <c r="E67" s="1697" t="s">
        <v>786</v>
      </c>
      <c r="F67" s="1698" t="s">
        <v>806</v>
      </c>
      <c r="G67" s="1698" t="s">
        <v>807</v>
      </c>
      <c r="H67" s="90" t="s">
        <v>809</v>
      </c>
      <c r="I67" s="1484" t="s">
        <v>810</v>
      </c>
      <c r="J67" s="1121" t="s">
        <v>808</v>
      </c>
      <c r="K67" s="91"/>
      <c r="L67" s="1161"/>
      <c r="M67" s="91"/>
      <c r="N67" s="1161"/>
      <c r="O67" s="91"/>
      <c r="P67" s="1161"/>
      <c r="Q67" s="1162"/>
      <c r="T67" s="1116"/>
    </row>
    <row r="68" spans="1:20" s="571" customFormat="1">
      <c r="A68" s="1105">
        <v>633</v>
      </c>
      <c r="B68" s="355" t="s">
        <v>1446</v>
      </c>
      <c r="C68" s="359" t="s">
        <v>1814</v>
      </c>
      <c r="D68" s="359">
        <v>0.5</v>
      </c>
      <c r="E68" s="356">
        <v>43004</v>
      </c>
      <c r="F68" s="355" t="s">
        <v>815</v>
      </c>
      <c r="G68" s="1612" t="s">
        <v>815</v>
      </c>
      <c r="H68" s="88">
        <v>0.51849820461862872</v>
      </c>
      <c r="I68" s="1161">
        <f>IF(AND(H68&gt;0),  H68*30.974," ")</f>
        <v>16.059963389857405</v>
      </c>
      <c r="J68" s="1699">
        <v>6.9819063291139223</v>
      </c>
      <c r="K68" s="91"/>
      <c r="L68" s="1161"/>
      <c r="M68" s="91"/>
      <c r="N68" s="1161"/>
      <c r="O68" s="91"/>
      <c r="P68" s="1161"/>
      <c r="Q68" s="1162"/>
      <c r="R68" s="594"/>
      <c r="S68" s="594"/>
      <c r="T68" s="1116"/>
    </row>
    <row r="69" spans="1:20" s="571" customFormat="1">
      <c r="A69" s="1105">
        <v>634</v>
      </c>
      <c r="B69" s="355" t="s">
        <v>1446</v>
      </c>
      <c r="C69" s="359" t="s">
        <v>1814</v>
      </c>
      <c r="D69" s="359">
        <v>3</v>
      </c>
      <c r="E69" s="356">
        <v>43004</v>
      </c>
      <c r="F69" s="355" t="s">
        <v>815</v>
      </c>
      <c r="G69" s="1612" t="s">
        <v>815</v>
      </c>
      <c r="H69" s="88">
        <v>0.45368592904130023</v>
      </c>
      <c r="I69" s="1161">
        <f>IF(AND(H69&gt;0),  H69*30.974," ")</f>
        <v>14.052467966125233</v>
      </c>
      <c r="J69" s="1699">
        <v>9.0893481012658235</v>
      </c>
      <c r="K69" s="91"/>
      <c r="L69" s="1161"/>
      <c r="M69" s="91"/>
      <c r="N69" s="1161"/>
      <c r="O69" s="91"/>
      <c r="P69" s="1161"/>
      <c r="Q69" s="1162"/>
      <c r="R69" s="594"/>
      <c r="S69" s="594"/>
      <c r="T69" s="1116"/>
    </row>
    <row r="70" spans="1:20" s="571" customFormat="1">
      <c r="A70" s="1105">
        <v>635</v>
      </c>
      <c r="B70" s="355" t="s">
        <v>1446</v>
      </c>
      <c r="C70" s="359" t="s">
        <v>1814</v>
      </c>
      <c r="D70" s="359">
        <v>9</v>
      </c>
      <c r="E70" s="356">
        <v>43004</v>
      </c>
      <c r="F70" s="355" t="s">
        <v>815</v>
      </c>
      <c r="G70" s="1612" t="s">
        <v>815</v>
      </c>
      <c r="H70" s="88">
        <v>1.1743815914432911</v>
      </c>
      <c r="I70" s="1161">
        <f>IF(AND(H70&gt;0),  H70*30.974," ")</f>
        <v>36.375295413364498</v>
      </c>
      <c r="J70" s="1699">
        <v>4.3435822784810121</v>
      </c>
      <c r="K70" s="91"/>
      <c r="L70" s="1161"/>
      <c r="M70" s="91"/>
      <c r="N70" s="1161"/>
      <c r="O70" s="91"/>
      <c r="P70" s="1161"/>
      <c r="Q70" s="1162"/>
      <c r="R70" s="594"/>
      <c r="S70" s="594"/>
      <c r="T70" s="1116"/>
    </row>
    <row r="71" spans="1:20" s="1147" customFormat="1">
      <c r="A71" s="1129">
        <v>636</v>
      </c>
      <c r="B71" s="469" t="s">
        <v>1446</v>
      </c>
      <c r="C71" s="1706" t="s">
        <v>1814</v>
      </c>
      <c r="D71" s="1706" t="s">
        <v>814</v>
      </c>
      <c r="E71" s="1130">
        <v>43004</v>
      </c>
      <c r="F71" s="469" t="s">
        <v>815</v>
      </c>
      <c r="G71" s="1160" t="s">
        <v>815</v>
      </c>
      <c r="H71" s="498">
        <v>0.71767763921534455</v>
      </c>
      <c r="I71" s="1163">
        <f>IF(AND(H71&gt;0),  H71*30.974," ")</f>
        <v>22.229347197056082</v>
      </c>
      <c r="J71" s="1700">
        <v>2.5000000000000001E-2</v>
      </c>
      <c r="K71" s="2133" t="e">
        <f>AVERAGE(G66:G71)</f>
        <v>#DIV/0!</v>
      </c>
      <c r="L71" s="2134" t="e">
        <f>10*(6-(LN(K71)/LN(2)))</f>
        <v>#DIV/0!</v>
      </c>
      <c r="M71" s="470">
        <f>AVERAGE(I66:I71)</f>
        <v>60.994928120875571</v>
      </c>
      <c r="N71" s="1163">
        <f t="shared" ref="N71" si="14">10*(6-(LN(48/M71)/LN(2)))</f>
        <v>63.456548781684027</v>
      </c>
      <c r="O71" s="1701">
        <f>AVERAGE(J66:J71)</f>
        <v>4.1916669826958772</v>
      </c>
      <c r="P71" s="1163">
        <f t="shared" ref="P71" si="15">10*(6-((2.04-0.68*LN(O71))/LN(2)))</f>
        <v>44.628185066050818</v>
      </c>
      <c r="Q71" s="1164"/>
      <c r="R71" s="1373"/>
      <c r="S71" s="1373"/>
      <c r="T71" s="1685"/>
    </row>
    <row r="72" spans="1:20">
      <c r="A72" s="528"/>
      <c r="B72" s="27"/>
      <c r="C72" s="141"/>
      <c r="D72" s="139"/>
      <c r="E72" s="27"/>
      <c r="F72" s="141"/>
      <c r="G72" s="1106"/>
      <c r="H72" s="24"/>
      <c r="I72" s="71"/>
      <c r="J72" s="1116"/>
      <c r="Q72" s="1159"/>
      <c r="T72" s="1116"/>
    </row>
    <row r="73" spans="1:20">
      <c r="A73" s="483"/>
      <c r="C73" s="69"/>
      <c r="D73" s="18"/>
      <c r="E73" s="1446" t="s">
        <v>1533</v>
      </c>
      <c r="F73" s="1446" t="s">
        <v>1221</v>
      </c>
      <c r="G73" s="1446" t="s">
        <v>1534</v>
      </c>
      <c r="H73" s="28" t="s">
        <v>705</v>
      </c>
      <c r="J73" s="1449" t="s">
        <v>1535</v>
      </c>
      <c r="Q73" s="1159"/>
      <c r="T73" s="1116"/>
    </row>
    <row r="74" spans="1:20">
      <c r="A74" s="483" t="s">
        <v>1536</v>
      </c>
      <c r="B74" t="s">
        <v>20</v>
      </c>
      <c r="C74" s="1450" t="s">
        <v>701</v>
      </c>
      <c r="D74" s="1451" t="s">
        <v>786</v>
      </c>
      <c r="E74" s="1451" t="s">
        <v>1537</v>
      </c>
      <c r="F74" s="1451" t="s">
        <v>1538</v>
      </c>
      <c r="G74" s="1451" t="s">
        <v>1537</v>
      </c>
      <c r="H74" s="1454" t="s">
        <v>1539</v>
      </c>
      <c r="I74" s="1442" t="s">
        <v>810</v>
      </c>
      <c r="J74" s="1455" t="s">
        <v>1540</v>
      </c>
      <c r="Q74" s="1159"/>
      <c r="T74" s="1116"/>
    </row>
    <row r="75" spans="1:20">
      <c r="A75" s="528" t="s">
        <v>246</v>
      </c>
      <c r="B75" s="27" t="s">
        <v>423</v>
      </c>
      <c r="C75" s="141" t="s">
        <v>1814</v>
      </c>
      <c r="D75" s="139">
        <v>43341</v>
      </c>
      <c r="E75" s="27">
        <v>17.3</v>
      </c>
      <c r="F75" s="27">
        <v>0.5</v>
      </c>
      <c r="G75" s="1106">
        <v>5.2</v>
      </c>
      <c r="H75" s="24">
        <v>3.1537420886075944</v>
      </c>
      <c r="I75" s="594">
        <f>IF(AND(H75&gt;0),  H75*30.974," ")</f>
        <v>97.684007452531631</v>
      </c>
      <c r="J75" s="1111">
        <v>0.36284029824865605</v>
      </c>
      <c r="Q75" s="1159"/>
      <c r="T75" s="1116"/>
    </row>
    <row r="76" spans="1:20">
      <c r="A76" s="528" t="s">
        <v>246</v>
      </c>
      <c r="B76" s="27" t="s">
        <v>423</v>
      </c>
      <c r="C76" s="141" t="s">
        <v>1814</v>
      </c>
      <c r="D76" s="139">
        <v>43341</v>
      </c>
      <c r="E76" s="27"/>
      <c r="F76" s="27">
        <v>3</v>
      </c>
      <c r="G76" s="1106">
        <v>5.2</v>
      </c>
      <c r="H76" s="24">
        <v>2.723349050632911</v>
      </c>
      <c r="I76" s="594">
        <f>IF(AND(H76&gt;0),  H76*30.974," ")</f>
        <v>84.353013494303781</v>
      </c>
      <c r="J76" s="1111">
        <v>0.36284029824865605</v>
      </c>
      <c r="Q76" s="1159"/>
      <c r="T76" s="1116"/>
    </row>
    <row r="77" spans="1:20" ht="31.2">
      <c r="A77" s="1456" t="s">
        <v>20</v>
      </c>
      <c r="B77" s="1446" t="s">
        <v>701</v>
      </c>
      <c r="C77" s="1446" t="s">
        <v>846</v>
      </c>
      <c r="D77" s="1457" t="s">
        <v>786</v>
      </c>
      <c r="E77" s="1458" t="s">
        <v>806</v>
      </c>
      <c r="G77" s="1458" t="s">
        <v>807</v>
      </c>
      <c r="H77" s="28" t="s">
        <v>809</v>
      </c>
      <c r="I77" s="1442" t="s">
        <v>810</v>
      </c>
      <c r="J77" s="1449" t="s">
        <v>808</v>
      </c>
      <c r="Q77" s="1159"/>
      <c r="T77" s="1116"/>
    </row>
    <row r="78" spans="1:20" s="571" customFormat="1">
      <c r="A78" s="528" t="s">
        <v>1809</v>
      </c>
      <c r="B78" s="27" t="s">
        <v>1815</v>
      </c>
      <c r="C78" s="27">
        <v>0.5</v>
      </c>
      <c r="D78" s="139">
        <v>43341</v>
      </c>
      <c r="E78" s="27">
        <v>17.3</v>
      </c>
      <c r="F78"/>
      <c r="G78" s="1106">
        <v>5.2</v>
      </c>
      <c r="H78" s="24">
        <v>0.36284029824865605</v>
      </c>
      <c r="I78" s="594">
        <f>IF(AND(H78&gt;0),  H78*30.974," ")</f>
        <v>11.238615397953872</v>
      </c>
      <c r="J78" s="1111">
        <v>3.1537420886075944</v>
      </c>
      <c r="K78"/>
      <c r="L78" s="594"/>
      <c r="M78"/>
      <c r="N78" s="594"/>
      <c r="O78"/>
      <c r="P78" s="594"/>
      <c r="Q78" s="1159"/>
      <c r="R78" s="594"/>
      <c r="S78" s="594"/>
      <c r="T78" s="1116"/>
    </row>
    <row r="79" spans="1:20" s="571" customFormat="1">
      <c r="A79" s="528" t="s">
        <v>1809</v>
      </c>
      <c r="B79" s="27" t="s">
        <v>1815</v>
      </c>
      <c r="C79" s="27">
        <v>3</v>
      </c>
      <c r="D79" s="139">
        <v>43341</v>
      </c>
      <c r="E79" s="27"/>
      <c r="F79"/>
      <c r="G79" s="1106">
        <v>5.2</v>
      </c>
      <c r="H79" s="24">
        <v>0.36284029824865605</v>
      </c>
      <c r="I79" s="594">
        <f>IF(AND(H79&gt;0),  H79*30.974," ")</f>
        <v>11.238615397953872</v>
      </c>
      <c r="J79" s="1111">
        <v>2.723349050632911</v>
      </c>
      <c r="K79"/>
      <c r="L79" s="594"/>
      <c r="M79"/>
      <c r="N79" s="594"/>
      <c r="O79"/>
      <c r="P79" s="594"/>
      <c r="Q79" s="1159"/>
      <c r="R79" s="594"/>
      <c r="S79" s="594"/>
      <c r="T79" s="1116"/>
    </row>
    <row r="80" spans="1:20" s="571" customFormat="1">
      <c r="A80" s="528" t="s">
        <v>1809</v>
      </c>
      <c r="B80" s="27" t="s">
        <v>1815</v>
      </c>
      <c r="C80" s="27">
        <v>9</v>
      </c>
      <c r="D80" s="139">
        <v>43341</v>
      </c>
      <c r="E80" s="27"/>
      <c r="F80"/>
      <c r="G80" s="1106">
        <v>5.2</v>
      </c>
      <c r="H80" s="24">
        <v>0.65311253684758086</v>
      </c>
      <c r="I80" s="594">
        <f>IF(AND(H80&gt;0),  H80*30.974," ")</f>
        <v>20.22950771631697</v>
      </c>
      <c r="J80" s="1111">
        <v>14.210390822784813</v>
      </c>
      <c r="K80"/>
      <c r="L80" s="594"/>
      <c r="M80"/>
      <c r="N80" s="594"/>
      <c r="O80"/>
      <c r="P80" s="594"/>
      <c r="Q80" s="1159"/>
      <c r="R80" s="594"/>
      <c r="S80" s="594"/>
      <c r="T80" s="1116"/>
    </row>
    <row r="81" spans="1:26" s="1147" customFormat="1">
      <c r="A81" s="529" t="s">
        <v>1809</v>
      </c>
      <c r="B81" s="534" t="s">
        <v>1815</v>
      </c>
      <c r="C81" s="534">
        <v>16</v>
      </c>
      <c r="D81" s="1196">
        <v>43341</v>
      </c>
      <c r="E81" s="534"/>
      <c r="F81" s="451"/>
      <c r="G81" s="1443">
        <v>5.2</v>
      </c>
      <c r="H81" s="1200">
        <v>0.65311253684758086</v>
      </c>
      <c r="I81" s="1373">
        <f>IF(AND(H81&gt;0),  H81*30.974," ")</f>
        <v>20.22950771631697</v>
      </c>
      <c r="J81" s="1445">
        <v>4.615594303797466</v>
      </c>
      <c r="K81" s="451">
        <f>AVERAGE(G75:G81)</f>
        <v>5.2</v>
      </c>
      <c r="L81" s="1373">
        <f>10*(6-(LN(K81)/LN(2)))</f>
        <v>36.214883767462702</v>
      </c>
      <c r="M81" s="451">
        <f>AVERAGE(I75:I81)</f>
        <v>40.828877862562848</v>
      </c>
      <c r="N81" s="1373">
        <f t="shared" ref="N81" si="16">10*(6-(LN(48/M81)/LN(2)))</f>
        <v>57.665555113652616</v>
      </c>
      <c r="O81" s="1204">
        <f>AVERAGE(J75:J81)</f>
        <v>4.2381261437200157</v>
      </c>
      <c r="P81" s="1373">
        <f t="shared" ref="P81" si="17">10*(6-((2.04-0.68*LN(O81))/LN(2)))</f>
        <v>44.736321561499572</v>
      </c>
      <c r="Q81" s="1520">
        <f>AVERAGE(L81,N81,P81)</f>
        <v>46.205586814204963</v>
      </c>
      <c r="R81" s="1373"/>
      <c r="S81" s="1373"/>
      <c r="T81" s="1685"/>
    </row>
    <row r="82" spans="1:26">
      <c r="A82" s="528"/>
      <c r="B82" s="27"/>
      <c r="C82" s="141"/>
      <c r="D82" s="139"/>
      <c r="E82" s="27"/>
      <c r="F82" s="24"/>
      <c r="J82" s="1111"/>
      <c r="Q82" s="1159"/>
      <c r="T82" s="1116"/>
    </row>
    <row r="83" spans="1:26">
      <c r="A83" s="483"/>
      <c r="C83" s="69"/>
      <c r="D83" s="18"/>
      <c r="E83" s="1446" t="s">
        <v>1533</v>
      </c>
      <c r="F83" s="1446" t="s">
        <v>1221</v>
      </c>
      <c r="G83" s="1446" t="s">
        <v>1534</v>
      </c>
      <c r="H83" s="28" t="s">
        <v>705</v>
      </c>
      <c r="J83" s="1449" t="s">
        <v>1535</v>
      </c>
      <c r="Q83" s="1159"/>
      <c r="T83" s="1116"/>
    </row>
    <row r="84" spans="1:26">
      <c r="A84" s="483" t="s">
        <v>1536</v>
      </c>
      <c r="B84" t="s">
        <v>20</v>
      </c>
      <c r="C84" s="1450" t="s">
        <v>701</v>
      </c>
      <c r="D84" s="1451" t="s">
        <v>786</v>
      </c>
      <c r="E84" s="1451" t="s">
        <v>1537</v>
      </c>
      <c r="F84" s="1451" t="s">
        <v>1538</v>
      </c>
      <c r="G84" s="1451" t="s">
        <v>1537</v>
      </c>
      <c r="H84" s="1454" t="s">
        <v>1539</v>
      </c>
      <c r="I84" s="1442" t="s">
        <v>810</v>
      </c>
      <c r="J84" s="1455" t="s">
        <v>1540</v>
      </c>
      <c r="Q84" s="1159"/>
      <c r="T84" s="1116"/>
    </row>
    <row r="85" spans="1:26">
      <c r="A85" s="528" t="s">
        <v>246</v>
      </c>
      <c r="B85" s="27" t="s">
        <v>423</v>
      </c>
      <c r="C85" s="141" t="s">
        <v>1814</v>
      </c>
      <c r="D85" s="47">
        <v>43697</v>
      </c>
      <c r="E85" s="23">
        <v>19.5</v>
      </c>
      <c r="F85" s="27">
        <v>0.5</v>
      </c>
      <c r="G85" s="1112">
        <v>2.95</v>
      </c>
      <c r="H85" s="24">
        <v>3.6788200843881866</v>
      </c>
      <c r="I85" s="594">
        <f>IF(AND(H85&gt;0),  H85*30.974," ")</f>
        <v>113.94777329383969</v>
      </c>
      <c r="J85" s="1111">
        <v>0.38787618095897852</v>
      </c>
      <c r="Q85" s="1159"/>
      <c r="T85" s="1116"/>
    </row>
    <row r="86" spans="1:26">
      <c r="A86" s="528"/>
      <c r="B86" s="27"/>
      <c r="C86" s="141"/>
      <c r="D86" s="47"/>
      <c r="E86" s="23"/>
      <c r="F86" s="27"/>
      <c r="G86" s="1112"/>
      <c r="H86" s="24"/>
      <c r="I86" s="594"/>
      <c r="J86" s="1111"/>
      <c r="Q86" s="1159"/>
      <c r="T86" s="1116"/>
    </row>
    <row r="87" spans="1:26" ht="31.2">
      <c r="A87" s="1439" t="s">
        <v>804</v>
      </c>
      <c r="B87" s="1106" t="s">
        <v>20</v>
      </c>
      <c r="C87" s="1106" t="s">
        <v>701</v>
      </c>
      <c r="D87" s="1441" t="s">
        <v>805</v>
      </c>
      <c r="E87" s="1461" t="s">
        <v>786</v>
      </c>
      <c r="F87" s="1441" t="s">
        <v>806</v>
      </c>
      <c r="G87" s="1441" t="s">
        <v>807</v>
      </c>
      <c r="H87" s="24" t="s">
        <v>809</v>
      </c>
      <c r="I87" s="1442" t="s">
        <v>810</v>
      </c>
      <c r="J87" s="1123" t="s">
        <v>808</v>
      </c>
      <c r="Q87" s="1159"/>
      <c r="T87" s="1116"/>
    </row>
    <row r="88" spans="1:26" s="571" customFormat="1">
      <c r="A88" s="483">
        <v>50</v>
      </c>
      <c r="B88" t="s">
        <v>1809</v>
      </c>
      <c r="C88" t="s">
        <v>1815</v>
      </c>
      <c r="D88" s="18">
        <v>0.5</v>
      </c>
      <c r="E88" s="55">
        <v>43697</v>
      </c>
      <c r="F88" s="165">
        <v>19.5</v>
      </c>
      <c r="G88" s="1025">
        <v>2.95</v>
      </c>
      <c r="H88" s="24">
        <v>0.38787618095897852</v>
      </c>
      <c r="I88" s="594">
        <f>IF(AND(H88&gt;0),  H88*30.974," ")</f>
        <v>12.0140768290234</v>
      </c>
      <c r="J88" s="1111">
        <v>3.6788200843881866</v>
      </c>
      <c r="K88"/>
      <c r="L88" s="594"/>
      <c r="M88"/>
      <c r="N88" s="594"/>
      <c r="O88"/>
      <c r="P88" s="594"/>
      <c r="Q88" s="1159"/>
      <c r="R88" s="594"/>
      <c r="S88" s="594"/>
      <c r="T88" s="1116"/>
    </row>
    <row r="89" spans="1:26" s="571" customFormat="1">
      <c r="A89" s="483"/>
      <c r="B89" t="s">
        <v>1809</v>
      </c>
      <c r="C89" t="s">
        <v>1815</v>
      </c>
      <c r="D89" s="18">
        <v>3</v>
      </c>
      <c r="E89" s="55">
        <v>43697</v>
      </c>
      <c r="F89" s="165"/>
      <c r="G89" s="1025">
        <v>2.95</v>
      </c>
      <c r="H89" s="24">
        <v>0.31030094476718278</v>
      </c>
      <c r="I89" s="594">
        <f>IF(AND(H89&gt;0),  H89*30.974," ")</f>
        <v>9.6112614632187192</v>
      </c>
      <c r="J89" s="1111">
        <v>3.5763142616033767</v>
      </c>
      <c r="K89"/>
      <c r="L89" s="594"/>
      <c r="M89"/>
      <c r="N89" s="594"/>
      <c r="O89"/>
      <c r="P89" s="594"/>
      <c r="Q89" s="1159"/>
      <c r="R89" s="594"/>
      <c r="S89" s="594"/>
      <c r="T89" s="1116"/>
    </row>
    <row r="90" spans="1:26" s="571" customFormat="1">
      <c r="A90" s="483"/>
      <c r="B90" t="s">
        <v>1809</v>
      </c>
      <c r="C90" t="s">
        <v>1815</v>
      </c>
      <c r="D90" s="18">
        <v>9</v>
      </c>
      <c r="E90" s="55">
        <v>43697</v>
      </c>
      <c r="F90" s="165"/>
      <c r="G90" s="1025">
        <v>2.95</v>
      </c>
      <c r="H90" s="24">
        <v>0.46545141715077426</v>
      </c>
      <c r="I90" s="594">
        <f>IF(AND(H90&gt;0),  H90*30.974," ")</f>
        <v>14.416892194828081</v>
      </c>
      <c r="J90" s="1111">
        <v>13.086576708860759</v>
      </c>
      <c r="K90"/>
      <c r="L90" s="594"/>
      <c r="M90"/>
      <c r="N90" s="594"/>
      <c r="O90"/>
      <c r="P90" s="594"/>
      <c r="Q90" s="1159"/>
      <c r="R90" s="594"/>
      <c r="S90" s="594"/>
      <c r="T90" s="1116"/>
    </row>
    <row r="91" spans="1:26" s="1147" customFormat="1">
      <c r="A91" s="1104"/>
      <c r="B91" s="451" t="s">
        <v>1809</v>
      </c>
      <c r="C91" s="451" t="s">
        <v>1815</v>
      </c>
      <c r="D91" s="1201">
        <v>18</v>
      </c>
      <c r="E91" s="1202">
        <v>43697</v>
      </c>
      <c r="F91" s="1203"/>
      <c r="G91" s="1462">
        <v>2.95</v>
      </c>
      <c r="H91" s="1200">
        <v>0.89102126787501856</v>
      </c>
      <c r="I91" s="1373">
        <f>IF(AND(H91&gt;0),  H91*30.974," ")</f>
        <v>27.598492751160826</v>
      </c>
      <c r="J91" s="1445">
        <v>2.5000000000000001E-2</v>
      </c>
      <c r="K91" s="1204">
        <f>AVERAGE(G85:G91)</f>
        <v>2.95</v>
      </c>
      <c r="L91" s="1373">
        <f>10*(6-(LN(K91)/LN(2)))</f>
        <v>44.392850455255214</v>
      </c>
      <c r="M91" s="1204">
        <f>AVERAGE(I85:I91)</f>
        <v>35.517699306414144</v>
      </c>
      <c r="N91" s="1373">
        <f t="shared" ref="N91" si="18">10*(6-(LN(48/M91)/LN(2)))</f>
        <v>55.655037269035844</v>
      </c>
      <c r="O91" s="1204">
        <f>AVERAGE(J85:J91)</f>
        <v>4.1509174471622599</v>
      </c>
      <c r="P91" s="1373">
        <f t="shared" ref="P91" si="19">10*(6-((2.04-0.68*LN(O91))/LN(2)))</f>
        <v>44.532346798676585</v>
      </c>
      <c r="Q91" s="1520">
        <f>AVERAGE(L91,N91,P91)</f>
        <v>48.193411507655888</v>
      </c>
      <c r="R91" s="1373"/>
      <c r="S91" s="1373"/>
      <c r="T91" s="1685"/>
    </row>
    <row r="92" spans="1:26">
      <c r="A92" s="528"/>
      <c r="B92" s="27"/>
      <c r="C92" s="141"/>
      <c r="D92" s="47"/>
      <c r="E92" s="23"/>
      <c r="F92" s="24"/>
      <c r="G92" s="1112"/>
      <c r="J92" s="1116"/>
      <c r="Q92" s="1159"/>
      <c r="T92" s="1116"/>
    </row>
    <row r="93" spans="1:26">
      <c r="A93" s="483"/>
      <c r="C93" s="69"/>
      <c r="D93" s="18"/>
      <c r="E93" s="1446" t="s">
        <v>1533</v>
      </c>
      <c r="F93" s="1446" t="s">
        <v>1221</v>
      </c>
      <c r="G93" s="1446" t="s">
        <v>1534</v>
      </c>
      <c r="H93" s="28" t="s">
        <v>705</v>
      </c>
      <c r="J93" s="1449" t="s">
        <v>1535</v>
      </c>
      <c r="Q93" s="1159"/>
      <c r="T93" s="1116"/>
    </row>
    <row r="94" spans="1:26">
      <c r="A94" s="483" t="s">
        <v>1536</v>
      </c>
      <c r="B94" t="s">
        <v>20</v>
      </c>
      <c r="C94" s="1450" t="s">
        <v>701</v>
      </c>
      <c r="D94" s="1451" t="s">
        <v>786</v>
      </c>
      <c r="E94" s="1451" t="s">
        <v>1537</v>
      </c>
      <c r="F94" s="1451" t="s">
        <v>1538</v>
      </c>
      <c r="G94" s="1451" t="s">
        <v>1537</v>
      </c>
      <c r="H94" s="1454" t="s">
        <v>1539</v>
      </c>
      <c r="I94" s="1442" t="s">
        <v>810</v>
      </c>
      <c r="J94" s="1455" t="s">
        <v>1540</v>
      </c>
      <c r="Q94" s="1159"/>
      <c r="T94" s="1116"/>
    </row>
    <row r="95" spans="1:26">
      <c r="A95" s="528" t="s">
        <v>246</v>
      </c>
      <c r="B95" s="27" t="s">
        <v>423</v>
      </c>
      <c r="C95" s="141" t="s">
        <v>1814</v>
      </c>
      <c r="D95" s="47">
        <v>44061</v>
      </c>
      <c r="E95" s="27">
        <v>19</v>
      </c>
      <c r="F95" s="27">
        <v>0.5</v>
      </c>
      <c r="G95" s="1106">
        <v>3.7</v>
      </c>
      <c r="H95" s="24">
        <v>0.57996686269057462</v>
      </c>
      <c r="I95" s="594">
        <f>IF(AND(H95&gt;0),  H95*30.974," ")</f>
        <v>17.963893604977859</v>
      </c>
      <c r="J95" s="1111">
        <v>4.1066666666666674</v>
      </c>
      <c r="Q95" s="1159"/>
      <c r="T95" s="1489"/>
      <c r="U95" s="39"/>
      <c r="V95" s="39"/>
      <c r="W95" s="36"/>
      <c r="X95" s="178"/>
      <c r="Y95" s="178"/>
      <c r="Z95" s="36"/>
    </row>
    <row r="96" spans="1:26">
      <c r="A96" s="528" t="s">
        <v>246</v>
      </c>
      <c r="B96" s="27" t="s">
        <v>423</v>
      </c>
      <c r="C96" s="141" t="s">
        <v>1814</v>
      </c>
      <c r="D96" s="47">
        <v>44061</v>
      </c>
      <c r="E96" s="27"/>
      <c r="F96" s="27">
        <v>3</v>
      </c>
      <c r="G96" s="1106">
        <v>3.7</v>
      </c>
      <c r="H96" s="24">
        <v>0.4639734901524597</v>
      </c>
      <c r="I96" s="594">
        <f>IF(AND(H96&gt;0),  H96*30.974," ")</f>
        <v>14.371114883982287</v>
      </c>
      <c r="J96" s="1111">
        <v>3.1173333333333342</v>
      </c>
      <c r="Q96" s="1159"/>
      <c r="T96" s="1116"/>
    </row>
    <row r="97" spans="1:20" ht="31.2">
      <c r="A97" s="1439" t="s">
        <v>20</v>
      </c>
      <c r="B97" s="1106" t="s">
        <v>701</v>
      </c>
      <c r="C97" s="1441" t="s">
        <v>805</v>
      </c>
      <c r="D97" s="1461" t="s">
        <v>786</v>
      </c>
      <c r="E97" s="1441" t="s">
        <v>1008</v>
      </c>
      <c r="F97" s="1441" t="s">
        <v>806</v>
      </c>
      <c r="G97" s="1441" t="s">
        <v>807</v>
      </c>
      <c r="H97" s="24" t="s">
        <v>809</v>
      </c>
      <c r="I97" s="1442" t="s">
        <v>810</v>
      </c>
      <c r="J97" s="1123" t="s">
        <v>808</v>
      </c>
      <c r="Q97" s="1159"/>
      <c r="T97" s="1116"/>
    </row>
    <row r="98" spans="1:20" s="1047" customFormat="1">
      <c r="A98" s="483" t="s">
        <v>1816</v>
      </c>
      <c r="B98" t="s">
        <v>1815</v>
      </c>
      <c r="C98">
        <v>0.5</v>
      </c>
      <c r="D98" s="55">
        <v>44061</v>
      </c>
      <c r="E98">
        <v>4</v>
      </c>
      <c r="F98">
        <v>19</v>
      </c>
      <c r="G98" s="594">
        <v>3.7</v>
      </c>
      <c r="H98" s="24">
        <v>0.57996686269057462</v>
      </c>
      <c r="I98" s="594">
        <f>IF(AND(H98&gt;0),  H98*30.974," ")</f>
        <v>17.963893604977859</v>
      </c>
      <c r="J98" s="1111">
        <v>4.1066666666666674</v>
      </c>
      <c r="K98"/>
      <c r="L98" s="594"/>
      <c r="M98" s="1463"/>
      <c r="N98" s="1464"/>
      <c r="O98" s="1463"/>
      <c r="P98" s="1464"/>
      <c r="Q98" s="1521"/>
      <c r="R98" s="1464"/>
      <c r="S98" s="1464"/>
      <c r="T98" s="1465"/>
    </row>
    <row r="99" spans="1:20" s="1047" customFormat="1">
      <c r="A99" s="483" t="s">
        <v>1816</v>
      </c>
      <c r="B99" t="s">
        <v>1815</v>
      </c>
      <c r="C99">
        <v>3</v>
      </c>
      <c r="D99" s="55">
        <v>44061</v>
      </c>
      <c r="E99"/>
      <c r="F99"/>
      <c r="G99" s="594">
        <v>3.7</v>
      </c>
      <c r="H99" s="24">
        <v>0.4639734901524597</v>
      </c>
      <c r="I99" s="594">
        <f>IF(AND(H99&gt;0),  H99*30.974," ")</f>
        <v>14.371114883982287</v>
      </c>
      <c r="J99" s="1111">
        <v>3.1173333333333342</v>
      </c>
      <c r="K99"/>
      <c r="L99" s="594"/>
      <c r="M99" s="1463"/>
      <c r="N99" s="1464"/>
      <c r="O99" s="1463"/>
      <c r="P99" s="1464"/>
      <c r="Q99" s="1521"/>
      <c r="R99" s="1464"/>
      <c r="S99" s="1464"/>
      <c r="T99" s="1465"/>
    </row>
    <row r="100" spans="1:20" s="1047" customFormat="1">
      <c r="A100" s="483" t="s">
        <v>1816</v>
      </c>
      <c r="B100" t="s">
        <v>1815</v>
      </c>
      <c r="C100">
        <v>9</v>
      </c>
      <c r="D100" s="55">
        <v>44061</v>
      </c>
      <c r="E100"/>
      <c r="F100"/>
      <c r="G100" s="594">
        <v>3.7</v>
      </c>
      <c r="H100" s="24">
        <v>0.54130240517786965</v>
      </c>
      <c r="I100" s="594">
        <f>IF(AND(H100&gt;0),  H100*30.974," ")</f>
        <v>16.766300697979336</v>
      </c>
      <c r="J100" s="1111">
        <v>2.5759999999999996</v>
      </c>
      <c r="K100"/>
      <c r="L100" s="594"/>
      <c r="M100" s="1463"/>
      <c r="N100" s="1464"/>
      <c r="O100" s="1463"/>
      <c r="P100" s="1464"/>
      <c r="Q100" s="1521"/>
      <c r="R100" s="1464"/>
      <c r="S100" s="1464"/>
      <c r="T100" s="1465"/>
    </row>
    <row r="101" spans="1:20" s="1629" customFormat="1">
      <c r="A101" s="1104" t="s">
        <v>1816</v>
      </c>
      <c r="B101" s="451" t="s">
        <v>1815</v>
      </c>
      <c r="C101" s="451">
        <v>16</v>
      </c>
      <c r="D101" s="1202">
        <v>44061</v>
      </c>
      <c r="E101" s="451"/>
      <c r="F101" s="451"/>
      <c r="G101" s="1373">
        <v>3.7</v>
      </c>
      <c r="H101" s="1200">
        <v>1.0174871435883563</v>
      </c>
      <c r="I101" s="1373">
        <f>IF(AND(H101&gt;0),  H101*30.974," ")</f>
        <v>31.515646785505751</v>
      </c>
      <c r="J101" s="1445">
        <v>4.7693333333333339</v>
      </c>
      <c r="K101" s="451">
        <f>AVERAGE(G95:G101)</f>
        <v>3.6999999999999997</v>
      </c>
      <c r="L101" s="1373">
        <f>10*(6-(LN(K101)/LN(2)))</f>
        <v>41.124747292584125</v>
      </c>
      <c r="M101" s="1466">
        <f>AVERAGE(I95:I101)</f>
        <v>18.825327410234227</v>
      </c>
      <c r="N101" s="1373">
        <f t="shared" ref="N101" si="20">10*(6-(LN(48/M101)/LN(2)))</f>
        <v>46.496405506444802</v>
      </c>
      <c r="O101" s="1467">
        <f>AVERAGE(J95:J101)</f>
        <v>3.6322222222222229</v>
      </c>
      <c r="P101" s="1373">
        <f t="shared" ref="P101" si="21">10*(6-((2.04-0.68*LN(O101))/LN(2)))</f>
        <v>43.222817965606701</v>
      </c>
      <c r="Q101" s="1520">
        <f>AVERAGE(L101,N101,P101)</f>
        <v>43.614656921545212</v>
      </c>
      <c r="R101" s="1686"/>
      <c r="S101" s="1686"/>
      <c r="T101" s="1688" t="str">
        <f>IF(_xlfn.NUMBERVALUE(R101), IF(R101&lt;50, "Acceptable; Ongoing Protection is Required", "Unacceptable; Immediate Restoration is Required"), " ")</f>
        <v xml:space="preserve"> </v>
      </c>
    </row>
    <row r="102" spans="1:20" s="1047" customFormat="1">
      <c r="A102" s="483"/>
      <c r="B102"/>
      <c r="C102"/>
      <c r="D102" s="55"/>
      <c r="E102"/>
      <c r="F102"/>
      <c r="G102" s="594"/>
      <c r="H102" s="24"/>
      <c r="I102" s="594"/>
      <c r="J102" s="1111"/>
      <c r="K102"/>
      <c r="L102" s="594"/>
      <c r="M102" s="1463"/>
      <c r="N102" s="594"/>
      <c r="O102" s="1468"/>
      <c r="P102" s="594"/>
      <c r="Q102" s="1159"/>
      <c r="R102" s="1464"/>
      <c r="S102" s="1464"/>
      <c r="T102" s="1465"/>
    </row>
    <row r="103" spans="1:20" s="1047" customFormat="1" ht="20.399999999999999">
      <c r="A103" s="1469" t="s">
        <v>804</v>
      </c>
      <c r="B103" s="1469" t="s">
        <v>20</v>
      </c>
      <c r="C103" s="1469" t="s">
        <v>701</v>
      </c>
      <c r="D103" s="1469" t="s">
        <v>805</v>
      </c>
      <c r="E103" s="1470" t="s">
        <v>786</v>
      </c>
      <c r="F103" s="1469" t="s">
        <v>806</v>
      </c>
      <c r="G103" s="1469" t="s">
        <v>807</v>
      </c>
      <c r="H103" s="1471" t="s">
        <v>809</v>
      </c>
      <c r="I103" s="1442" t="s">
        <v>810</v>
      </c>
      <c r="J103" s="1472" t="s">
        <v>808</v>
      </c>
      <c r="K103" s="1463"/>
      <c r="L103" s="1464"/>
      <c r="M103" s="1463"/>
      <c r="N103" s="1464"/>
      <c r="O103" s="1463"/>
      <c r="P103" s="1464"/>
      <c r="Q103" s="1521"/>
      <c r="R103" s="1464"/>
      <c r="S103" s="1464"/>
      <c r="T103" s="1465"/>
    </row>
    <row r="104" spans="1:20" s="1047" customFormat="1">
      <c r="A104" s="2274">
        <v>33</v>
      </c>
      <c r="B104" s="2275" t="s">
        <v>1809</v>
      </c>
      <c r="C104" s="2275" t="s">
        <v>1813</v>
      </c>
      <c r="D104" s="2274">
        <v>0.5</v>
      </c>
      <c r="E104" s="2276">
        <v>44427</v>
      </c>
      <c r="F104" s="2275">
        <v>21.3</v>
      </c>
      <c r="G104" s="2275">
        <v>3.6</v>
      </c>
      <c r="H104" s="2277">
        <v>0.42</v>
      </c>
      <c r="I104" s="1463">
        <f>IF(AND(H104&gt;0),  H104*30.974," ")</f>
        <v>13.009079999999999</v>
      </c>
      <c r="J104" s="2278">
        <v>1.46</v>
      </c>
      <c r="K104" s="1463"/>
      <c r="L104" s="1464"/>
      <c r="M104" s="1463"/>
      <c r="N104" s="1464"/>
      <c r="O104" s="1463"/>
      <c r="P104" s="1464"/>
      <c r="Q104" s="1521"/>
      <c r="R104" s="1464"/>
      <c r="S104" s="1464"/>
      <c r="T104" s="1465"/>
    </row>
    <row r="105" spans="1:20" s="1047" customFormat="1">
      <c r="A105" s="2274">
        <v>33</v>
      </c>
      <c r="B105" s="2275" t="s">
        <v>1809</v>
      </c>
      <c r="C105" s="2275" t="s">
        <v>1813</v>
      </c>
      <c r="D105" s="2274">
        <v>3</v>
      </c>
      <c r="E105" s="2276">
        <v>44427</v>
      </c>
      <c r="F105" s="2275"/>
      <c r="G105" s="2275">
        <v>3.6</v>
      </c>
      <c r="H105" s="2277">
        <v>0.45</v>
      </c>
      <c r="I105" s="1463">
        <f t="shared" ref="I105:I107" si="22">IF(AND(H105&gt;0),  H105*30.974," ")</f>
        <v>13.9383</v>
      </c>
      <c r="J105" s="2278">
        <v>1.49</v>
      </c>
      <c r="K105" s="1463"/>
      <c r="L105" s="1464"/>
      <c r="M105" s="1463"/>
      <c r="N105" s="1464"/>
      <c r="O105" s="1463"/>
      <c r="P105" s="1464"/>
      <c r="Q105" s="1521"/>
      <c r="R105" s="1464"/>
      <c r="S105" s="1464"/>
      <c r="T105" s="1465"/>
    </row>
    <row r="106" spans="1:20" s="1047" customFormat="1">
      <c r="A106" s="2274">
        <v>33</v>
      </c>
      <c r="B106" s="2275" t="s">
        <v>1809</v>
      </c>
      <c r="C106" s="2275" t="s">
        <v>1813</v>
      </c>
      <c r="D106" s="2274">
        <v>9</v>
      </c>
      <c r="E106" s="2276">
        <v>44427</v>
      </c>
      <c r="F106" s="2275"/>
      <c r="G106" s="2275">
        <v>3.6</v>
      </c>
      <c r="H106" s="2277">
        <v>0.51</v>
      </c>
      <c r="I106" s="1463">
        <f t="shared" si="22"/>
        <v>15.79674</v>
      </c>
      <c r="J106" s="2278">
        <v>11.56</v>
      </c>
      <c r="K106" s="1463"/>
      <c r="L106" s="1464"/>
      <c r="M106" s="1463"/>
      <c r="N106" s="1464"/>
      <c r="O106" s="1463"/>
      <c r="P106" s="1464"/>
      <c r="Q106" s="1521"/>
      <c r="R106" s="1464"/>
      <c r="S106" s="1464"/>
      <c r="T106" s="1465"/>
    </row>
    <row r="107" spans="1:20" s="1629" customFormat="1">
      <c r="A107" s="2279">
        <v>33</v>
      </c>
      <c r="B107" s="2280" t="s">
        <v>1809</v>
      </c>
      <c r="C107" s="2280" t="s">
        <v>1813</v>
      </c>
      <c r="D107" s="2279">
        <v>20</v>
      </c>
      <c r="E107" s="2281">
        <v>44427</v>
      </c>
      <c r="F107" s="2280"/>
      <c r="G107" s="2280">
        <v>3.6</v>
      </c>
      <c r="H107" s="2282">
        <v>1.34</v>
      </c>
      <c r="I107" s="1466">
        <f t="shared" si="22"/>
        <v>41.505160000000004</v>
      </c>
      <c r="J107" s="2283">
        <v>0.03</v>
      </c>
      <c r="K107" s="1466">
        <f>AVERAGE(G104:G107)</f>
        <v>3.6</v>
      </c>
      <c r="L107" s="1686">
        <f>10*(6-(LN(K107)/LN(2)))</f>
        <v>41.520030934450496</v>
      </c>
      <c r="M107" s="1466">
        <f>AVERAGE(I104:I107)</f>
        <v>21.06232</v>
      </c>
      <c r="N107" s="1686">
        <f t="shared" ref="N107" si="23">10*(6-(LN(48/M107)/LN(2)))</f>
        <v>48.116299511447608</v>
      </c>
      <c r="O107" s="1467">
        <f>AVERAGE(J104:J107)</f>
        <v>3.6350000000000002</v>
      </c>
      <c r="P107" s="1686">
        <f t="shared" ref="P107" si="24">10*(6-((2.04-0.68*LN(O107))/LN(2)))</f>
        <v>43.230317642050267</v>
      </c>
      <c r="Q107" s="1687">
        <f>AVERAGE(L107,N107,P107)</f>
        <v>44.288882695982785</v>
      </c>
      <c r="R107" s="1686"/>
      <c r="S107" s="1686"/>
      <c r="T107" s="1688"/>
    </row>
    <row r="108" spans="1:20" s="1047" customFormat="1">
      <c r="A108" s="483"/>
      <c r="B108"/>
      <c r="C108"/>
      <c r="D108" s="55"/>
      <c r="E108"/>
      <c r="F108"/>
      <c r="G108" s="594"/>
      <c r="H108" s="24"/>
      <c r="I108" s="594"/>
      <c r="J108" s="1111"/>
      <c r="K108"/>
      <c r="L108" s="594"/>
      <c r="M108" s="1463"/>
      <c r="N108" s="594"/>
      <c r="O108" s="1468"/>
      <c r="P108" s="594"/>
      <c r="Q108" s="1159"/>
      <c r="R108" s="1464"/>
      <c r="S108" s="1464"/>
      <c r="T108" s="1465"/>
    </row>
    <row r="109" spans="1:20" s="1047" customFormat="1" ht="29.4" thickBot="1">
      <c r="A109" s="483"/>
      <c r="B109" s="1583" t="s">
        <v>20</v>
      </c>
      <c r="C109" s="1583" t="s">
        <v>701</v>
      </c>
      <c r="D109" s="1583" t="s">
        <v>805</v>
      </c>
      <c r="E109" s="1583" t="s">
        <v>786</v>
      </c>
      <c r="F109" s="1583" t="s">
        <v>806</v>
      </c>
      <c r="G109" s="1583" t="s">
        <v>807</v>
      </c>
      <c r="H109" s="1585" t="s">
        <v>809</v>
      </c>
      <c r="I109" s="1442" t="s">
        <v>810</v>
      </c>
      <c r="J109" s="1690" t="s">
        <v>808</v>
      </c>
      <c r="K109"/>
      <c r="L109" s="594"/>
      <c r="M109" s="1463"/>
      <c r="N109" s="594"/>
      <c r="O109" s="1468"/>
      <c r="P109" s="594"/>
      <c r="Q109" s="1159"/>
      <c r="R109" s="1464"/>
      <c r="S109" s="1464"/>
      <c r="T109" s="1465"/>
    </row>
    <row r="110" spans="1:20" s="1047" customFormat="1" ht="16.2" thickTop="1">
      <c r="A110" s="483"/>
      <c r="B110" s="27" t="s">
        <v>423</v>
      </c>
      <c r="C110" s="27" t="s">
        <v>1817</v>
      </c>
      <c r="D110" s="27">
        <v>0.5</v>
      </c>
      <c r="E110" s="47">
        <v>44797</v>
      </c>
      <c r="F110" s="27">
        <v>21</v>
      </c>
      <c r="G110" s="27">
        <v>4.875</v>
      </c>
      <c r="H110" s="24">
        <v>0.41602524096803267</v>
      </c>
      <c r="I110" s="1463">
        <f>IF(AND(H110&gt;0),  H110*30.974," ")</f>
        <v>12.885965813743844</v>
      </c>
      <c r="J110" s="1174">
        <v>1.0575973214285692</v>
      </c>
      <c r="K110"/>
      <c r="L110" s="594"/>
      <c r="M110" s="1463"/>
      <c r="N110" s="594"/>
      <c r="O110" s="1468"/>
      <c r="P110" s="594"/>
      <c r="Q110" s="1159"/>
      <c r="R110" s="1464"/>
      <c r="S110" s="1464"/>
      <c r="T110" s="1465"/>
    </row>
    <row r="111" spans="1:20" s="1047" customFormat="1">
      <c r="A111" s="483"/>
      <c r="B111" s="27" t="s">
        <v>423</v>
      </c>
      <c r="C111" s="27" t="s">
        <v>1817</v>
      </c>
      <c r="D111" s="27">
        <v>3</v>
      </c>
      <c r="E111" s="47">
        <v>44797</v>
      </c>
      <c r="F111"/>
      <c r="G111"/>
      <c r="H111" s="24">
        <v>0.44802718258095825</v>
      </c>
      <c r="I111" s="1463">
        <f t="shared" ref="I111:I112" si="25">IF(AND(H111&gt;0),  H111*30.974," ")</f>
        <v>13.877193953262601</v>
      </c>
      <c r="J111" s="1174">
        <v>2.8455116071428566</v>
      </c>
      <c r="K111"/>
      <c r="L111" s="594"/>
      <c r="M111" s="1463"/>
      <c r="N111" s="594"/>
      <c r="O111" s="1468"/>
      <c r="P111" s="594"/>
      <c r="Q111" s="1159"/>
      <c r="R111" s="1464"/>
      <c r="S111" s="1464"/>
      <c r="T111" s="1465"/>
    </row>
    <row r="112" spans="1:20" s="1047" customFormat="1">
      <c r="A112" s="483"/>
      <c r="B112" s="27" t="s">
        <v>423</v>
      </c>
      <c r="C112" s="27" t="s">
        <v>1817</v>
      </c>
      <c r="D112" s="27">
        <v>9</v>
      </c>
      <c r="E112" s="47">
        <v>44797</v>
      </c>
      <c r="F112"/>
      <c r="G112"/>
      <c r="H112" s="24">
        <v>0.51203106580680935</v>
      </c>
      <c r="I112" s="1463">
        <f t="shared" si="25"/>
        <v>15.859650232300114</v>
      </c>
      <c r="J112" s="1174">
        <v>6.2406544642857131</v>
      </c>
      <c r="K112"/>
      <c r="L112" s="594"/>
      <c r="M112" s="1463"/>
      <c r="N112" s="594"/>
      <c r="O112" s="1468"/>
      <c r="P112" s="594"/>
      <c r="Q112" s="1159"/>
      <c r="R112" s="1464"/>
      <c r="S112" s="1464"/>
      <c r="T112" s="1465"/>
    </row>
    <row r="113" spans="1:20" s="1629" customFormat="1">
      <c r="A113" s="1104"/>
      <c r="B113" s="534" t="s">
        <v>423</v>
      </c>
      <c r="C113" s="534" t="s">
        <v>1817</v>
      </c>
      <c r="D113" s="534">
        <v>20</v>
      </c>
      <c r="E113" s="1513">
        <v>44797</v>
      </c>
      <c r="F113" s="451"/>
      <c r="G113" s="451"/>
      <c r="H113" s="1200">
        <v>1.3355700254501499</v>
      </c>
      <c r="I113" s="1466">
        <f>IF(AND(H113&gt;0),  H113*30.974," ")</f>
        <v>41.367945968292943</v>
      </c>
      <c r="J113" s="1198">
        <v>6.0220830357142834</v>
      </c>
      <c r="K113" s="1466">
        <f>AVERAGE(G110:G113)</f>
        <v>4.875</v>
      </c>
      <c r="L113" s="1686">
        <f>10*(6-(LN(K113)/LN(2)))</f>
        <v>37.145977811377513</v>
      </c>
      <c r="M113" s="1466">
        <f>AVERAGE(I110:I113)</f>
        <v>20.997688991899878</v>
      </c>
      <c r="N113" s="1686">
        <f t="shared" ref="N113" si="26">10*(6-(LN(48/M113)/LN(2)))</f>
        <v>48.071961476102999</v>
      </c>
      <c r="O113" s="1467">
        <f>AVERAGE(J110:J113)</f>
        <v>4.0414616071428551</v>
      </c>
      <c r="P113" s="1686">
        <f t="shared" ref="P113" si="27">10*(6-((2.04-0.68*LN(O113))/LN(2)))</f>
        <v>44.270185734793763</v>
      </c>
      <c r="Q113" s="1687">
        <f>AVERAGE(L113,N113,P113)</f>
        <v>43.162708340758087</v>
      </c>
      <c r="R113" s="2129">
        <f>AVERAGE(Q78:Q113)</f>
        <v>45.093049256029389</v>
      </c>
      <c r="S113" s="2129" t="s">
        <v>42</v>
      </c>
      <c r="T113" s="2130" t="str">
        <f>IF(_xlfn.NUMBERVALUE(R113), IF(R113&lt;50, "Acceptable; Ongoing Protection is Required", "Unacceptable; Immediate Restoration is Required"), " ")</f>
        <v>Acceptable; Ongoing Protection is Required</v>
      </c>
    </row>
    <row r="114" spans="1:20" s="1047" customFormat="1">
      <c r="A114" s="483"/>
      <c r="B114"/>
      <c r="C114"/>
      <c r="D114" s="55"/>
      <c r="E114"/>
      <c r="F114"/>
      <c r="G114" s="594"/>
      <c r="H114" s="24"/>
      <c r="I114" s="594"/>
      <c r="J114" s="1111"/>
      <c r="K114"/>
      <c r="L114" s="594"/>
      <c r="M114" s="1463"/>
      <c r="N114" s="594"/>
      <c r="O114" s="1468"/>
      <c r="P114" s="594"/>
      <c r="Q114" s="1159"/>
      <c r="R114" s="1464"/>
      <c r="S114" s="1464"/>
      <c r="T114" s="1465"/>
    </row>
    <row r="115" spans="1:20" s="1047" customFormat="1" ht="16.2" thickBot="1">
      <c r="A115" s="483"/>
      <c r="B115"/>
      <c r="C115"/>
      <c r="D115" s="55"/>
      <c r="E115"/>
      <c r="F115"/>
      <c r="G115" s="594"/>
      <c r="H115" s="24"/>
      <c r="I115"/>
      <c r="J115" s="1111"/>
      <c r="K115"/>
      <c r="L115" s="594"/>
      <c r="M115" s="1463"/>
      <c r="N115" s="1464"/>
      <c r="O115" s="1463"/>
      <c r="P115" s="1464"/>
      <c r="Q115" s="1521"/>
      <c r="R115" s="1464"/>
      <c r="S115" s="1464"/>
      <c r="T115" s="1465"/>
    </row>
    <row r="116" spans="1:20" s="2144" customFormat="1" ht="16.2" thickBot="1">
      <c r="A116" s="2136" t="s">
        <v>1809</v>
      </c>
      <c r="B116" s="1661"/>
      <c r="C116" s="1661"/>
      <c r="D116" s="2138"/>
      <c r="E116" s="1661"/>
      <c r="F116" s="1661"/>
      <c r="G116" s="2137"/>
      <c r="H116" s="1931"/>
      <c r="I116" s="1661"/>
      <c r="J116" s="2139"/>
      <c r="K116" s="1661"/>
      <c r="L116" s="2137"/>
      <c r="M116" s="2140"/>
      <c r="N116" s="2141"/>
      <c r="O116" s="2140"/>
      <c r="P116" s="2141"/>
      <c r="Q116" s="2142"/>
      <c r="R116" s="2141"/>
      <c r="S116" s="2141"/>
      <c r="T116" s="2143"/>
    </row>
    <row r="117" spans="1:20" ht="31.2">
      <c r="A117" s="1696" t="s">
        <v>804</v>
      </c>
      <c r="B117" s="1612" t="s">
        <v>20</v>
      </c>
      <c r="C117" s="1612" t="s">
        <v>701</v>
      </c>
      <c r="D117" s="1612" t="s">
        <v>846</v>
      </c>
      <c r="E117" s="1697" t="s">
        <v>786</v>
      </c>
      <c r="F117" s="1698" t="s">
        <v>806</v>
      </c>
      <c r="G117" s="1698" t="s">
        <v>807</v>
      </c>
      <c r="H117" s="90" t="s">
        <v>809</v>
      </c>
      <c r="I117" s="1484" t="s">
        <v>810</v>
      </c>
      <c r="J117" s="1121" t="s">
        <v>808</v>
      </c>
      <c r="K117" s="91"/>
      <c r="L117" s="1161"/>
      <c r="M117" s="91"/>
      <c r="N117" s="1161"/>
      <c r="O117" s="91"/>
      <c r="P117" s="1161"/>
      <c r="Q117" s="1162"/>
      <c r="T117" s="1116"/>
    </row>
    <row r="118" spans="1:20" s="571" customFormat="1">
      <c r="A118" s="1105">
        <v>637</v>
      </c>
      <c r="B118" s="355" t="s">
        <v>1446</v>
      </c>
      <c r="C118" s="359" t="s">
        <v>1819</v>
      </c>
      <c r="D118" s="359">
        <v>0.5</v>
      </c>
      <c r="E118" s="356">
        <v>43004</v>
      </c>
      <c r="F118" s="355" t="s">
        <v>815</v>
      </c>
      <c r="G118" s="1612" t="s">
        <v>815</v>
      </c>
      <c r="H118" s="88">
        <v>0.71767763921534455</v>
      </c>
      <c r="I118" s="1161">
        <f>IF(AND(H118&gt;0),  H118*30.974," ")</f>
        <v>22.229347197056082</v>
      </c>
      <c r="J118" s="1699">
        <v>3.8931367088607591</v>
      </c>
      <c r="K118" s="91"/>
      <c r="L118" s="1161"/>
      <c r="M118" s="91"/>
      <c r="N118" s="1161"/>
      <c r="O118" s="91"/>
      <c r="P118" s="1161"/>
      <c r="Q118" s="1162"/>
      <c r="R118" s="594"/>
      <c r="S118" s="594"/>
      <c r="T118" s="1116"/>
    </row>
    <row r="119" spans="1:20" s="571" customFormat="1">
      <c r="A119" s="1105">
        <v>638</v>
      </c>
      <c r="B119" s="355" t="s">
        <v>1446</v>
      </c>
      <c r="C119" s="359" t="s">
        <v>1819</v>
      </c>
      <c r="D119" s="359">
        <v>3</v>
      </c>
      <c r="E119" s="356">
        <v>43004</v>
      </c>
      <c r="F119" s="355" t="s">
        <v>815</v>
      </c>
      <c r="G119" s="1612" t="s">
        <v>815</v>
      </c>
      <c r="H119" s="88">
        <v>0.55090434240729313</v>
      </c>
      <c r="I119" s="1161">
        <f>IF(AND(H119&gt;0),  H119*30.974," ")</f>
        <v>17.063711101723499</v>
      </c>
      <c r="J119" s="1699">
        <v>5.4536088607594939</v>
      </c>
      <c r="K119" s="91"/>
      <c r="L119" s="1161"/>
      <c r="M119" s="91"/>
      <c r="N119" s="1161"/>
      <c r="O119" s="91"/>
      <c r="P119" s="1161"/>
      <c r="Q119" s="1162"/>
      <c r="R119" s="594"/>
      <c r="S119" s="594"/>
      <c r="T119" s="1116"/>
    </row>
    <row r="120" spans="1:20" s="571" customFormat="1">
      <c r="A120" s="1105">
        <v>639</v>
      </c>
      <c r="B120" s="355" t="s">
        <v>1446</v>
      </c>
      <c r="C120" s="359" t="s">
        <v>1819</v>
      </c>
      <c r="D120" s="359">
        <v>9</v>
      </c>
      <c r="E120" s="356">
        <v>43004</v>
      </c>
      <c r="F120" s="355" t="s">
        <v>815</v>
      </c>
      <c r="G120" s="1612" t="s">
        <v>815</v>
      </c>
      <c r="H120" s="88">
        <v>0.65243421746849517</v>
      </c>
      <c r="I120" s="1161">
        <f>IF(AND(H120&gt;0),  H120*30.974," ")</f>
        <v>20.208497451869171</v>
      </c>
      <c r="J120" s="1699">
        <v>2.3165772151898731</v>
      </c>
      <c r="K120" s="91"/>
      <c r="L120" s="1161"/>
      <c r="M120" s="91"/>
      <c r="N120" s="1161"/>
      <c r="O120" s="91"/>
      <c r="P120" s="1161"/>
      <c r="Q120" s="1162"/>
      <c r="R120" s="594"/>
      <c r="S120" s="594"/>
      <c r="T120" s="1116"/>
    </row>
    <row r="121" spans="1:20" s="1147" customFormat="1">
      <c r="A121" s="1129">
        <v>640</v>
      </c>
      <c r="B121" s="469" t="s">
        <v>1446</v>
      </c>
      <c r="C121" s="1706" t="s">
        <v>1819</v>
      </c>
      <c r="D121" s="1706" t="s">
        <v>814</v>
      </c>
      <c r="E121" s="1130">
        <v>43004</v>
      </c>
      <c r="F121" s="469" t="s">
        <v>815</v>
      </c>
      <c r="G121" s="1160" t="s">
        <v>815</v>
      </c>
      <c r="H121" s="498">
        <v>10.399124129875416</v>
      </c>
      <c r="I121" s="1163">
        <f>IF(AND(H121&gt;0),  H121*30.974," ")</f>
        <v>322.10247079876115</v>
      </c>
      <c r="J121" s="1700">
        <v>2.5000000000000001E-2</v>
      </c>
      <c r="K121" s="1531" t="e">
        <f>AVERAGE(G118:G121)</f>
        <v>#DIV/0!</v>
      </c>
      <c r="L121" s="1532" t="e">
        <f>10*(6-(LN(K121)/LN(2)))</f>
        <v>#DIV/0!</v>
      </c>
      <c r="M121" s="470">
        <f>AVERAGE(I118:I121)</f>
        <v>95.401006637352481</v>
      </c>
      <c r="N121" s="1163">
        <f t="shared" ref="N121" si="28">10*(6-(LN(48/M121)/LN(2)))</f>
        <v>69.909700832801633</v>
      </c>
      <c r="O121" s="1701">
        <f>AVERAGE(J118:J121)</f>
        <v>2.9220806962025319</v>
      </c>
      <c r="P121" s="1163">
        <f t="shared" ref="P121" si="29">10*(6-((2.04-0.68*LN(O121))/LN(2)))</f>
        <v>41.088594103012142</v>
      </c>
      <c r="Q121" s="1533"/>
      <c r="R121" s="1373"/>
      <c r="S121" s="1373"/>
      <c r="T121" s="1685"/>
    </row>
    <row r="122" spans="1:20" ht="31.2">
      <c r="A122" s="1456" t="s">
        <v>20</v>
      </c>
      <c r="B122" s="1446" t="s">
        <v>701</v>
      </c>
      <c r="C122" s="1446" t="s">
        <v>846</v>
      </c>
      <c r="D122" s="1457" t="s">
        <v>786</v>
      </c>
      <c r="E122" s="1458" t="s">
        <v>806</v>
      </c>
      <c r="G122" s="1458" t="s">
        <v>807</v>
      </c>
      <c r="H122" s="28" t="s">
        <v>809</v>
      </c>
      <c r="I122" s="1442" t="s">
        <v>810</v>
      </c>
      <c r="J122" s="1449" t="s">
        <v>808</v>
      </c>
      <c r="Q122" s="1159"/>
      <c r="T122" s="1116"/>
    </row>
    <row r="123" spans="1:20" s="571" customFormat="1">
      <c r="A123" s="528" t="s">
        <v>1809</v>
      </c>
      <c r="B123" s="27" t="s">
        <v>1820</v>
      </c>
      <c r="C123" s="27">
        <v>0.5</v>
      </c>
      <c r="D123" s="139">
        <v>43341</v>
      </c>
      <c r="E123" s="27">
        <v>19.399999999999999</v>
      </c>
      <c r="F123"/>
      <c r="G123" s="1106">
        <v>5.2</v>
      </c>
      <c r="H123" s="24">
        <v>0.50797641754811851</v>
      </c>
      <c r="I123" s="594">
        <f>IF(AND(H123&gt;0),  H123*30.974," ")</f>
        <v>15.734061557135423</v>
      </c>
      <c r="J123" s="1111">
        <v>2.2261708860759488</v>
      </c>
      <c r="K123"/>
      <c r="L123" s="594"/>
      <c r="M123"/>
      <c r="N123" s="594"/>
      <c r="O123"/>
      <c r="P123" s="594"/>
      <c r="Q123" s="1159"/>
      <c r="R123" s="594"/>
      <c r="S123" s="594"/>
      <c r="T123" s="1116"/>
    </row>
    <row r="124" spans="1:20" s="571" customFormat="1">
      <c r="A124" s="528" t="s">
        <v>1809</v>
      </c>
      <c r="B124" s="27" t="s">
        <v>1820</v>
      </c>
      <c r="C124" s="27">
        <v>3</v>
      </c>
      <c r="D124" s="139">
        <v>43341</v>
      </c>
      <c r="E124" s="27"/>
      <c r="F124"/>
      <c r="G124" s="1106">
        <v>5.2</v>
      </c>
      <c r="H124" s="24">
        <v>0.54426044737298407</v>
      </c>
      <c r="I124" s="594">
        <f>IF(AND(H124&gt;0),  H124*30.974," ")</f>
        <v>16.857923096930808</v>
      </c>
      <c r="J124" s="1111">
        <v>2.4265262658227842</v>
      </c>
      <c r="K124"/>
      <c r="L124" s="594"/>
      <c r="M124"/>
      <c r="N124" s="594"/>
      <c r="O124"/>
      <c r="P124" s="594"/>
      <c r="Q124" s="1159"/>
      <c r="R124" s="594"/>
      <c r="S124" s="594"/>
      <c r="T124" s="1116"/>
    </row>
    <row r="125" spans="1:20" s="571" customFormat="1">
      <c r="A125" s="528" t="s">
        <v>1809</v>
      </c>
      <c r="B125" s="27" t="s">
        <v>1820</v>
      </c>
      <c r="C125" s="27">
        <v>9</v>
      </c>
      <c r="D125" s="139">
        <v>43341</v>
      </c>
      <c r="E125" s="27"/>
      <c r="F125"/>
      <c r="G125" s="1106">
        <v>5.2</v>
      </c>
      <c r="H125" s="24">
        <v>0.98518606776836193</v>
      </c>
      <c r="I125" s="594">
        <f>IF(AND(H125&gt;0),  H125*30.974," ")</f>
        <v>30.515153263057243</v>
      </c>
      <c r="J125" s="1111">
        <v>13.824521202531647</v>
      </c>
      <c r="K125"/>
      <c r="L125" s="594"/>
      <c r="M125"/>
      <c r="N125" s="594"/>
      <c r="O125"/>
      <c r="P125" s="594"/>
      <c r="Q125" s="1159"/>
      <c r="R125" s="594"/>
      <c r="S125" s="594"/>
      <c r="T125" s="1116"/>
    </row>
    <row r="126" spans="1:20" s="1147" customFormat="1">
      <c r="A126" s="529" t="s">
        <v>1809</v>
      </c>
      <c r="B126" s="534" t="s">
        <v>1820</v>
      </c>
      <c r="C126" s="534">
        <v>17</v>
      </c>
      <c r="D126" s="1196">
        <v>43341</v>
      </c>
      <c r="E126" s="534"/>
      <c r="F126" s="451"/>
      <c r="G126" s="1443">
        <v>5.2</v>
      </c>
      <c r="H126" s="1200">
        <v>6.0935582710117213</v>
      </c>
      <c r="I126" s="1373">
        <f>IF(AND(H126&gt;0),  H126*30.974," ")</f>
        <v>188.74187388631705</v>
      </c>
      <c r="J126" s="1445">
        <v>2.5000000000000001E-2</v>
      </c>
      <c r="K126" s="451">
        <f>AVERAGE(G123:G126)</f>
        <v>5.2</v>
      </c>
      <c r="L126" s="1373">
        <f>10*(6-(LN(K126)/LN(2)))</f>
        <v>36.214883767462702</v>
      </c>
      <c r="M126" s="451">
        <f>AVERAGE(I123:I126)</f>
        <v>62.962252950860133</v>
      </c>
      <c r="N126" s="1373">
        <f t="shared" ref="N126" si="30">10*(6-(LN(48/M126)/LN(2)))</f>
        <v>63.914527592631963</v>
      </c>
      <c r="O126" s="1204">
        <f>AVERAGE(J123:J126)</f>
        <v>4.6255545886075948</v>
      </c>
      <c r="P126" s="1373">
        <f t="shared" ref="P126" si="31">10*(6-((2.04-0.68*LN(O126))/LN(2)))</f>
        <v>45.594480348145666</v>
      </c>
      <c r="Q126" s="1520">
        <f>AVERAGE(L126,N126,P126)</f>
        <v>48.574630569413443</v>
      </c>
      <c r="R126" s="1373"/>
      <c r="S126" s="1373"/>
      <c r="T126" s="1685"/>
    </row>
    <row r="127" spans="1:20">
      <c r="A127" s="528"/>
      <c r="B127" s="27"/>
      <c r="C127" s="27"/>
      <c r="D127" s="139"/>
      <c r="E127" s="27"/>
      <c r="F127" s="24"/>
      <c r="G127" s="1112"/>
      <c r="J127" s="1116"/>
      <c r="Q127" s="1159"/>
      <c r="T127" s="1116"/>
    </row>
    <row r="128" spans="1:20" ht="31.2">
      <c r="A128" s="1439" t="s">
        <v>804</v>
      </c>
      <c r="B128" s="1106" t="s">
        <v>20</v>
      </c>
      <c r="C128" s="1106" t="s">
        <v>701</v>
      </c>
      <c r="D128" s="1441" t="s">
        <v>805</v>
      </c>
      <c r="E128" s="1461" t="s">
        <v>786</v>
      </c>
      <c r="F128" s="1441" t="s">
        <v>806</v>
      </c>
      <c r="G128" s="1441" t="s">
        <v>807</v>
      </c>
      <c r="H128" s="24" t="s">
        <v>809</v>
      </c>
      <c r="I128" s="1442" t="s">
        <v>810</v>
      </c>
      <c r="J128" s="1123" t="s">
        <v>808</v>
      </c>
      <c r="Q128" s="1159"/>
      <c r="T128" s="1116"/>
    </row>
    <row r="129" spans="1:20" s="571" customFormat="1">
      <c r="A129" s="483">
        <v>53</v>
      </c>
      <c r="B129" t="s">
        <v>1809</v>
      </c>
      <c r="C129" t="s">
        <v>1809</v>
      </c>
      <c r="D129" s="18">
        <v>0.5</v>
      </c>
      <c r="E129" s="55">
        <v>43697</v>
      </c>
      <c r="F129" s="165">
        <v>22.5</v>
      </c>
      <c r="G129" s="1025">
        <v>4.3499999999999996</v>
      </c>
      <c r="H129" s="24">
        <v>0.54302665334257005</v>
      </c>
      <c r="I129" s="594">
        <f>IF(AND(H129&gt;0),  H129*30.974," ")</f>
        <v>16.819707560632764</v>
      </c>
      <c r="J129" s="1111">
        <v>3.9863375527426159</v>
      </c>
      <c r="K129"/>
      <c r="L129" s="594"/>
      <c r="M129"/>
      <c r="N129" s="594"/>
      <c r="O129"/>
      <c r="P129" s="594"/>
      <c r="Q129" s="1159"/>
      <c r="R129" s="594"/>
      <c r="S129" s="594"/>
      <c r="T129" s="1116"/>
    </row>
    <row r="130" spans="1:20" s="571" customFormat="1">
      <c r="A130" s="483"/>
      <c r="B130" t="s">
        <v>1809</v>
      </c>
      <c r="C130" t="s">
        <v>1809</v>
      </c>
      <c r="D130" s="18">
        <v>3</v>
      </c>
      <c r="E130" s="55">
        <v>43697</v>
      </c>
      <c r="F130" s="165"/>
      <c r="G130" s="1025">
        <v>4.3499999999999996</v>
      </c>
      <c r="H130" s="24">
        <v>0.54302665334257005</v>
      </c>
      <c r="I130" s="594">
        <f>IF(AND(H130&gt;0),  H130*30.974," ")</f>
        <v>16.819707560632764</v>
      </c>
      <c r="J130" s="1111">
        <v>2.6651513924050638</v>
      </c>
      <c r="K130"/>
      <c r="L130" s="594"/>
      <c r="M130"/>
      <c r="N130" s="594"/>
      <c r="O130"/>
      <c r="P130" s="594"/>
      <c r="Q130" s="1159"/>
      <c r="R130" s="594"/>
      <c r="S130" s="594"/>
      <c r="T130" s="1116"/>
    </row>
    <row r="131" spans="1:20" s="571" customFormat="1">
      <c r="A131" s="483"/>
      <c r="B131" t="s">
        <v>1809</v>
      </c>
      <c r="C131" t="s">
        <v>1809</v>
      </c>
      <c r="D131" s="18">
        <v>9</v>
      </c>
      <c r="E131" s="55">
        <v>43697</v>
      </c>
      <c r="F131" s="165"/>
      <c r="G131" s="1025">
        <v>4.3499999999999996</v>
      </c>
      <c r="H131" s="24">
        <v>0.70159154950788882</v>
      </c>
      <c r="I131" s="594">
        <f>IF(AND(H131&gt;0),  H131*30.974," ")</f>
        <v>21.73109665445735</v>
      </c>
      <c r="J131" s="1111">
        <v>9.589989198312237</v>
      </c>
      <c r="K131"/>
      <c r="L131" s="594"/>
      <c r="M131"/>
      <c r="N131" s="594"/>
      <c r="O131"/>
      <c r="P131" s="594"/>
      <c r="Q131" s="1159"/>
      <c r="R131" s="594"/>
      <c r="S131" s="594"/>
      <c r="T131" s="1116"/>
    </row>
    <row r="132" spans="1:20" s="1147" customFormat="1">
      <c r="A132" s="1104"/>
      <c r="B132" s="451" t="s">
        <v>1809</v>
      </c>
      <c r="C132" s="451" t="s">
        <v>1809</v>
      </c>
      <c r="D132" s="1201">
        <v>21</v>
      </c>
      <c r="E132" s="1202">
        <v>43697</v>
      </c>
      <c r="F132" s="1203"/>
      <c r="G132" s="1462">
        <v>4.3499999999999996</v>
      </c>
      <c r="H132" s="1200">
        <v>8.8022638001460098</v>
      </c>
      <c r="I132" s="1373">
        <f>IF(AND(H132&gt;0),  H132*30.974," ")</f>
        <v>272.6413189457225</v>
      </c>
      <c r="J132" s="1445">
        <v>1.2756280168776373</v>
      </c>
      <c r="K132" s="1204">
        <f>AVERAGE(G129:G132)</f>
        <v>4.3499999999999996</v>
      </c>
      <c r="L132" s="1373">
        <f>10*(6-(LN(K132)/LN(2)))</f>
        <v>38.78984599038634</v>
      </c>
      <c r="M132" s="451">
        <f>AVERAGE(I129:I132)</f>
        <v>82.002957680361348</v>
      </c>
      <c r="N132" s="1373">
        <f t="shared" ref="N132" si="32">10*(6-(LN(48/M132)/LN(2)))</f>
        <v>67.726415399193343</v>
      </c>
      <c r="O132" s="1204">
        <f>AVERAGE(J129:J132)</f>
        <v>4.3792765400843878</v>
      </c>
      <c r="P132" s="1373">
        <f t="shared" ref="P132" si="33">10*(6-((2.04-0.68*LN(O132))/LN(2)))</f>
        <v>45.057730540950942</v>
      </c>
      <c r="Q132" s="1520">
        <f>AVERAGE(L132,N132,P132)</f>
        <v>50.524663976843534</v>
      </c>
      <c r="R132" s="1686"/>
      <c r="S132" s="1686"/>
      <c r="T132" s="1685"/>
    </row>
    <row r="133" spans="1:20">
      <c r="A133" s="528"/>
      <c r="B133" s="27"/>
      <c r="C133" s="27"/>
      <c r="D133" s="139"/>
      <c r="E133" s="27"/>
      <c r="F133" s="24"/>
      <c r="G133" s="1112"/>
      <c r="J133" s="1116"/>
      <c r="Q133" s="1159"/>
      <c r="T133" s="1116"/>
    </row>
    <row r="134" spans="1:20" ht="31.2">
      <c r="A134" s="1439" t="s">
        <v>20</v>
      </c>
      <c r="B134" s="1106" t="s">
        <v>701</v>
      </c>
      <c r="C134" s="1441" t="s">
        <v>805</v>
      </c>
      <c r="D134" s="1461" t="s">
        <v>786</v>
      </c>
      <c r="E134" s="1441" t="s">
        <v>806</v>
      </c>
      <c r="G134" s="1441" t="s">
        <v>807</v>
      </c>
      <c r="H134" s="24" t="s">
        <v>809</v>
      </c>
      <c r="I134" s="1442" t="s">
        <v>810</v>
      </c>
      <c r="J134" s="1123" t="s">
        <v>808</v>
      </c>
      <c r="Q134" s="1159"/>
      <c r="T134" s="1116"/>
    </row>
    <row r="135" spans="1:20" s="1047" customFormat="1">
      <c r="A135" s="483" t="s">
        <v>1809</v>
      </c>
      <c r="B135" t="s">
        <v>1809</v>
      </c>
      <c r="C135">
        <v>3</v>
      </c>
      <c r="D135" s="55">
        <v>44070</v>
      </c>
      <c r="E135"/>
      <c r="F135" s="1463"/>
      <c r="G135" s="594"/>
      <c r="H135" s="24">
        <v>0.57996686269057462</v>
      </c>
      <c r="I135" s="594">
        <f>IF(AND(H135&gt;0),  H135*30.974," ")</f>
        <v>17.963893604977859</v>
      </c>
      <c r="J135" s="1111">
        <v>0.4442666666666667</v>
      </c>
      <c r="K135"/>
      <c r="L135" s="594"/>
      <c r="M135" s="1463"/>
      <c r="N135" s="1464"/>
      <c r="O135" s="1463"/>
      <c r="P135" s="1464"/>
      <c r="Q135" s="1521"/>
      <c r="R135" s="1464"/>
      <c r="S135" s="1464"/>
      <c r="T135" s="1465"/>
    </row>
    <row r="136" spans="1:20" s="1047" customFormat="1">
      <c r="A136" s="483" t="s">
        <v>1809</v>
      </c>
      <c r="B136" t="s">
        <v>1809</v>
      </c>
      <c r="C136">
        <v>9</v>
      </c>
      <c r="D136" s="55">
        <v>44070</v>
      </c>
      <c r="E136"/>
      <c r="F136" s="1463"/>
      <c r="G136" s="594"/>
      <c r="H136" s="24">
        <v>0.79945418424799419</v>
      </c>
      <c r="I136" s="594">
        <f>IF(AND(H136&gt;0),  H136*30.974," ")</f>
        <v>24.762293902897373</v>
      </c>
      <c r="J136" s="1111">
        <v>1.3365333333333336</v>
      </c>
      <c r="K136"/>
      <c r="L136" s="594"/>
      <c r="M136" s="1463"/>
      <c r="N136" s="1464"/>
      <c r="O136" s="1463"/>
      <c r="P136" s="1464"/>
      <c r="Q136" s="1521"/>
      <c r="R136" s="1464"/>
      <c r="S136" s="1464"/>
      <c r="T136" s="1465"/>
    </row>
    <row r="137" spans="1:20" s="1629" customFormat="1">
      <c r="A137" s="1104" t="s">
        <v>1809</v>
      </c>
      <c r="B137" s="451" t="s">
        <v>1809</v>
      </c>
      <c r="C137" s="451">
        <v>26</v>
      </c>
      <c r="D137" s="1202">
        <v>44070</v>
      </c>
      <c r="E137" s="451"/>
      <c r="F137" s="1466"/>
      <c r="G137" s="1373"/>
      <c r="H137" s="1200">
        <v>8.2837394991379973</v>
      </c>
      <c r="I137" s="1373">
        <f>IF(AND(H137&gt;0),  H137*30.974," ")</f>
        <v>256.58054724630034</v>
      </c>
      <c r="J137" s="1445">
        <v>0.72799999999999998</v>
      </c>
      <c r="K137" s="1531" t="e">
        <f>AVERAGE(G135:G137)</f>
        <v>#DIV/0!</v>
      </c>
      <c r="L137" s="1532" t="e">
        <f>10*(6-(LN(K137)/LN(2)))</f>
        <v>#DIV/0!</v>
      </c>
      <c r="M137" s="1466">
        <f>AVERAGE(I135:I137)</f>
        <v>99.768911584725188</v>
      </c>
      <c r="N137" s="1373">
        <f t="shared" ref="N137" si="34">10*(6-(LN(48/M137)/LN(2)))</f>
        <v>70.555559298718578</v>
      </c>
      <c r="O137" s="1467">
        <f>AVERAGE(J135:J137)</f>
        <v>0.8362666666666666</v>
      </c>
      <c r="P137" s="1373">
        <f t="shared" ref="P137" si="35">10*(6-((2.04-0.68*LN(O137))/LN(2)))</f>
        <v>28.81485892000844</v>
      </c>
      <c r="Q137" s="1533"/>
      <c r="R137" s="1686"/>
      <c r="S137" s="1686"/>
      <c r="T137" s="1688"/>
    </row>
    <row r="138" spans="1:20" s="1047" customFormat="1">
      <c r="A138" s="483"/>
      <c r="B138"/>
      <c r="C138"/>
      <c r="D138" s="55"/>
      <c r="E138"/>
      <c r="F138" s="1463"/>
      <c r="G138" s="594"/>
      <c r="H138" s="24"/>
      <c r="I138" s="594"/>
      <c r="J138" s="1111"/>
      <c r="K138"/>
      <c r="L138" s="594"/>
      <c r="M138" s="1463"/>
      <c r="N138" s="594"/>
      <c r="O138" s="1468"/>
      <c r="P138" s="594"/>
      <c r="Q138" s="1159"/>
      <c r="R138" s="1464"/>
      <c r="S138" s="1464"/>
      <c r="T138" s="1465"/>
    </row>
    <row r="139" spans="1:20" s="1047" customFormat="1" ht="20.399999999999999">
      <c r="A139" s="1469" t="s">
        <v>804</v>
      </c>
      <c r="B139" s="1469" t="s">
        <v>20</v>
      </c>
      <c r="C139" s="1469" t="s">
        <v>701</v>
      </c>
      <c r="D139" s="1469" t="s">
        <v>805</v>
      </c>
      <c r="E139" s="1470" t="s">
        <v>786</v>
      </c>
      <c r="F139" s="1469" t="s">
        <v>806</v>
      </c>
      <c r="G139" s="1469" t="s">
        <v>807</v>
      </c>
      <c r="H139" s="1471" t="s">
        <v>809</v>
      </c>
      <c r="I139" s="1442" t="s">
        <v>810</v>
      </c>
      <c r="J139" s="1472" t="s">
        <v>808</v>
      </c>
      <c r="K139" s="1463"/>
      <c r="L139" s="1464"/>
      <c r="M139" s="1463"/>
      <c r="N139" s="1464"/>
      <c r="O139" s="1463"/>
      <c r="P139" s="1464"/>
      <c r="Q139" s="1521"/>
      <c r="R139" s="1464"/>
      <c r="S139" s="1464"/>
      <c r="T139" s="1465"/>
    </row>
    <row r="140" spans="1:20" s="1047" customFormat="1">
      <c r="A140" s="2274">
        <v>36</v>
      </c>
      <c r="B140" s="2275" t="s">
        <v>1809</v>
      </c>
      <c r="C140" s="2275" t="s">
        <v>1809</v>
      </c>
      <c r="D140" s="2274">
        <v>0.5</v>
      </c>
      <c r="E140" s="2276">
        <v>44425</v>
      </c>
      <c r="F140" s="2275">
        <v>28.65</v>
      </c>
      <c r="G140" s="2275">
        <v>4.3499999999999996</v>
      </c>
      <c r="H140" s="2277">
        <v>0.69</v>
      </c>
      <c r="I140" s="1463">
        <f>IF(AND(H140&gt;0),  H140*30.974," ")</f>
        <v>21.372059999999998</v>
      </c>
      <c r="J140" s="2278">
        <v>1.98</v>
      </c>
      <c r="K140" s="1463"/>
      <c r="L140" s="1464"/>
      <c r="M140" s="1463"/>
      <c r="N140" s="1464"/>
      <c r="O140" s="1463"/>
      <c r="P140" s="1464"/>
      <c r="Q140" s="1521"/>
      <c r="R140" s="1464"/>
      <c r="S140" s="1464"/>
      <c r="T140" s="1465"/>
    </row>
    <row r="141" spans="1:20" s="1047" customFormat="1">
      <c r="A141" s="2274">
        <v>36</v>
      </c>
      <c r="B141" s="2275" t="s">
        <v>1809</v>
      </c>
      <c r="C141" s="2275" t="s">
        <v>1809</v>
      </c>
      <c r="D141" s="2274">
        <v>3</v>
      </c>
      <c r="E141" s="2276">
        <v>44425</v>
      </c>
      <c r="F141" s="2275"/>
      <c r="G141" s="2275">
        <v>4.3499999999999996</v>
      </c>
      <c r="H141" s="2277">
        <v>0.51</v>
      </c>
      <c r="I141" s="1463">
        <f t="shared" ref="I141:I143" si="36">IF(AND(H141&gt;0),  H141*30.974," ")</f>
        <v>15.79674</v>
      </c>
      <c r="J141" s="2278">
        <v>1.66</v>
      </c>
      <c r="K141" s="1463"/>
      <c r="L141" s="1464"/>
      <c r="M141" s="1463"/>
      <c r="N141" s="1464"/>
      <c r="O141" s="1463"/>
      <c r="P141" s="1464"/>
      <c r="Q141" s="1521"/>
      <c r="R141" s="1464"/>
      <c r="S141" s="1464"/>
      <c r="T141" s="1465"/>
    </row>
    <row r="142" spans="1:20" s="1047" customFormat="1">
      <c r="A142" s="2274">
        <v>36</v>
      </c>
      <c r="B142" s="2275" t="s">
        <v>1809</v>
      </c>
      <c r="C142" s="2275" t="s">
        <v>1809</v>
      </c>
      <c r="D142" s="2274">
        <v>9</v>
      </c>
      <c r="E142" s="2276">
        <v>44425</v>
      </c>
      <c r="F142" s="2275"/>
      <c r="G142" s="2275">
        <v>4.3499999999999996</v>
      </c>
      <c r="H142" s="2277">
        <v>0.97</v>
      </c>
      <c r="I142" s="1463">
        <f t="shared" si="36"/>
        <v>30.044779999999999</v>
      </c>
      <c r="J142" s="2278">
        <v>9.32</v>
      </c>
      <c r="K142" s="1463"/>
      <c r="L142" s="1464"/>
      <c r="M142" s="1463"/>
      <c r="N142" s="1464"/>
      <c r="O142" s="1463"/>
      <c r="P142" s="1464"/>
      <c r="Q142" s="1521"/>
      <c r="R142" s="1464"/>
      <c r="S142" s="1464"/>
      <c r="T142" s="1465"/>
    </row>
    <row r="143" spans="1:20" s="1047" customFormat="1">
      <c r="A143" s="2274">
        <v>36</v>
      </c>
      <c r="B143" s="2275" t="s">
        <v>1809</v>
      </c>
      <c r="C143" s="2275" t="s">
        <v>1809</v>
      </c>
      <c r="D143" s="2274">
        <v>26</v>
      </c>
      <c r="E143" s="2276">
        <v>44425</v>
      </c>
      <c r="F143" s="2275"/>
      <c r="G143" s="2275">
        <v>4.3499999999999996</v>
      </c>
      <c r="H143" s="2277">
        <v>10.61</v>
      </c>
      <c r="I143" s="1463">
        <f t="shared" si="36"/>
        <v>328.63414</v>
      </c>
      <c r="J143" s="2278">
        <v>0.41</v>
      </c>
      <c r="K143" s="1463">
        <f>AVERAGE(G140:G143)</f>
        <v>4.3499999999999996</v>
      </c>
      <c r="L143" s="1464">
        <f>10*(6-(LN(K143)/LN(2)))</f>
        <v>38.78984599038634</v>
      </c>
      <c r="M143" s="1463">
        <f>AVERAGE(I140:I143)</f>
        <v>98.961929999999995</v>
      </c>
      <c r="N143" s="1464">
        <f t="shared" ref="N143" si="37">10*(6-(LN(48/M143)/LN(2)))</f>
        <v>70.438392308414166</v>
      </c>
      <c r="O143" s="1468">
        <f>AVERAGE(J140:J143)</f>
        <v>3.3425000000000002</v>
      </c>
      <c r="P143" s="1464">
        <f t="shared" ref="P143" si="38">10*(6-((2.04-0.68*LN(O143))/LN(2)))</f>
        <v>42.407328576031816</v>
      </c>
      <c r="Q143" s="1521">
        <f>AVERAGE(L143,N143,P143)</f>
        <v>50.545188958277436</v>
      </c>
      <c r="R143" s="1464"/>
      <c r="S143" s="1464"/>
      <c r="T143" s="1465"/>
    </row>
    <row r="144" spans="1:20" s="1629" customFormat="1">
      <c r="A144" s="2279"/>
      <c r="B144" s="2280"/>
      <c r="C144" s="2280"/>
      <c r="D144" s="2279"/>
      <c r="E144" s="2281"/>
      <c r="F144" s="2280"/>
      <c r="G144" s="2280"/>
      <c r="H144" s="2282"/>
      <c r="I144" s="1466"/>
      <c r="J144" s="2283"/>
      <c r="K144" s="1466"/>
      <c r="L144" s="1686"/>
      <c r="M144" s="1466"/>
      <c r="N144" s="1686"/>
      <c r="O144" s="1467"/>
      <c r="P144" s="1686"/>
      <c r="Q144" s="1687"/>
      <c r="R144" s="1686"/>
      <c r="S144" s="1686"/>
      <c r="T144" s="1688"/>
    </row>
    <row r="145" spans="1:20" s="1047" customFormat="1" ht="29.4" thickBot="1">
      <c r="A145" s="2274"/>
      <c r="B145" s="1583" t="s">
        <v>20</v>
      </c>
      <c r="C145" s="1583" t="s">
        <v>701</v>
      </c>
      <c r="D145" s="1583" t="s">
        <v>805</v>
      </c>
      <c r="E145" s="1583" t="s">
        <v>786</v>
      </c>
      <c r="F145" s="1583" t="s">
        <v>806</v>
      </c>
      <c r="G145" s="1583" t="s">
        <v>807</v>
      </c>
      <c r="H145" s="1585" t="s">
        <v>809</v>
      </c>
      <c r="I145" s="1442" t="s">
        <v>810</v>
      </c>
      <c r="J145" s="1691" t="s">
        <v>808</v>
      </c>
      <c r="K145" s="1463"/>
      <c r="L145" s="1464"/>
      <c r="M145" s="1463"/>
      <c r="N145" s="1464"/>
      <c r="O145" s="1468"/>
      <c r="P145" s="1464"/>
      <c r="Q145" s="1521"/>
      <c r="R145" s="1464"/>
      <c r="S145" s="1464"/>
      <c r="T145" s="1465"/>
    </row>
    <row r="146" spans="1:20" s="1047" customFormat="1" ht="16.2" thickTop="1">
      <c r="A146" s="2274"/>
      <c r="B146" s="27" t="s">
        <v>423</v>
      </c>
      <c r="C146" s="27" t="s">
        <v>1821</v>
      </c>
      <c r="D146" s="27">
        <v>0.5</v>
      </c>
      <c r="E146" s="47">
        <v>44797</v>
      </c>
      <c r="F146" s="27">
        <v>26</v>
      </c>
      <c r="G146" s="27">
        <v>5.05</v>
      </c>
      <c r="H146" s="24">
        <v>0.69067666930480054</v>
      </c>
      <c r="I146" s="1463">
        <f>IF(AND(H146&gt;0),  H146*30.974," ")</f>
        <v>21.393019155046893</v>
      </c>
      <c r="J146" s="1174">
        <v>7.2399999999999992E-2</v>
      </c>
      <c r="K146" s="1463"/>
      <c r="L146" s="1464"/>
      <c r="M146" s="1463"/>
      <c r="N146" s="1464"/>
      <c r="O146" s="1468"/>
      <c r="P146" s="1464"/>
      <c r="Q146" s="1521"/>
      <c r="R146" s="1464"/>
      <c r="S146" s="1464"/>
      <c r="T146" s="1465"/>
    </row>
    <row r="147" spans="1:20" s="1047" customFormat="1">
      <c r="A147" s="2274"/>
      <c r="B147" s="27" t="s">
        <v>423</v>
      </c>
      <c r="C147" s="27" t="s">
        <v>1821</v>
      </c>
      <c r="D147" s="27">
        <v>3</v>
      </c>
      <c r="E147" s="47">
        <v>44797</v>
      </c>
      <c r="F147"/>
      <c r="G147"/>
      <c r="H147" s="24">
        <v>0.50725572666186303</v>
      </c>
      <c r="I147" s="1463">
        <f t="shared" ref="I147:I149" si="39">IF(AND(H147&gt;0),  H147*30.974," ")</f>
        <v>15.711738877624546</v>
      </c>
      <c r="J147" s="1174">
        <v>1.2196000000000002</v>
      </c>
      <c r="K147" s="1463"/>
      <c r="L147" s="1464"/>
      <c r="M147" s="1463"/>
      <c r="N147" s="1464"/>
      <c r="O147" s="1468"/>
      <c r="P147" s="1464"/>
      <c r="Q147" s="1521"/>
      <c r="R147" s="1464"/>
      <c r="S147" s="1464"/>
      <c r="T147" s="1465"/>
    </row>
    <row r="148" spans="1:20" s="1047" customFormat="1">
      <c r="A148" s="2274"/>
      <c r="B148" s="27" t="s">
        <v>423</v>
      </c>
      <c r="C148" s="27" t="s">
        <v>1821</v>
      </c>
      <c r="D148" s="27">
        <v>9</v>
      </c>
      <c r="E148" s="47">
        <v>44797</v>
      </c>
      <c r="F148"/>
      <c r="G148"/>
      <c r="H148" s="24">
        <v>0.96694733702672087</v>
      </c>
      <c r="I148" s="1463">
        <f t="shared" si="39"/>
        <v>29.950226817065651</v>
      </c>
      <c r="J148" s="1174">
        <v>6.6431661579377614</v>
      </c>
      <c r="K148" s="1463"/>
      <c r="L148" s="1464"/>
      <c r="M148" s="1463"/>
      <c r="N148" s="1464"/>
      <c r="O148" s="1468"/>
      <c r="P148" s="1464"/>
      <c r="Q148" s="1521"/>
      <c r="R148" s="1464"/>
      <c r="S148" s="1464"/>
      <c r="T148" s="1465"/>
    </row>
    <row r="149" spans="1:20" s="1629" customFormat="1">
      <c r="A149" s="2279"/>
      <c r="B149" s="534" t="s">
        <v>423</v>
      </c>
      <c r="C149" s="534" t="s">
        <v>1821</v>
      </c>
      <c r="D149" s="534">
        <v>25</v>
      </c>
      <c r="E149" s="1513">
        <v>44797</v>
      </c>
      <c r="F149" s="451"/>
      <c r="G149" s="451"/>
      <c r="H149" s="1200">
        <v>10.605026029961206</v>
      </c>
      <c r="I149" s="1466">
        <f t="shared" si="39"/>
        <v>328.48007625201836</v>
      </c>
      <c r="J149" s="1198">
        <v>7.8365845351529524</v>
      </c>
      <c r="K149" s="1466">
        <f>AVERAGE(G146:G149)</f>
        <v>5.05</v>
      </c>
      <c r="L149" s="1686">
        <f>10*(6-(LN(K149)/LN(2)))</f>
        <v>36.637166121355676</v>
      </c>
      <c r="M149" s="1466">
        <f>AVERAGE(I146:I149)</f>
        <v>98.883765275438861</v>
      </c>
      <c r="N149" s="1686">
        <f t="shared" ref="N149" si="40">10*(6-(LN(48/M149)/LN(2)))</f>
        <v>70.426992730959924</v>
      </c>
      <c r="O149" s="1467">
        <f>AVERAGE(J146:J149)</f>
        <v>3.9429376732726782</v>
      </c>
      <c r="P149" s="1686">
        <f t="shared" ref="P149" si="41">10*(6-((2.04-0.68*LN(O149))/LN(2)))</f>
        <v>44.028063324523934</v>
      </c>
      <c r="Q149" s="1687">
        <f>AVERAGE(L149,N149,P149)</f>
        <v>50.364074058946507</v>
      </c>
      <c r="R149" s="2129">
        <f>AVERAGE(Q124:Q149)</f>
        <v>50.002139390870227</v>
      </c>
      <c r="S149" s="2129" t="s">
        <v>49</v>
      </c>
      <c r="T149" s="2130" t="str">
        <f>IF(_xlfn.NUMBERVALUE(R149), IF(R149&lt;50, "Acceptable; Ongoing Protection is Required", "Unacceptable; Immediate Restoration is Required"), " ")</f>
        <v>Unacceptable; Immediate Restoration is Required</v>
      </c>
    </row>
    <row r="150" spans="1:20" s="1047" customFormat="1">
      <c r="A150" s="2274"/>
      <c r="B150" s="2275"/>
      <c r="C150" s="2275"/>
      <c r="D150" s="2274"/>
      <c r="E150" s="2276"/>
      <c r="F150" s="2275"/>
      <c r="G150" s="2275"/>
      <c r="H150" s="2277"/>
      <c r="I150" s="1463"/>
      <c r="J150" s="2278"/>
      <c r="K150" s="1463"/>
      <c r="L150" s="1464"/>
      <c r="M150" s="1463"/>
      <c r="N150" s="1464"/>
      <c r="O150" s="1468"/>
      <c r="P150" s="1464"/>
      <c r="Q150" s="1521"/>
      <c r="R150" s="1464"/>
      <c r="S150" s="1464"/>
      <c r="T150" s="1465"/>
    </row>
    <row r="151" spans="1:20" ht="16.2" thickBot="1">
      <c r="J151" s="1125"/>
      <c r="T151" s="1116"/>
    </row>
    <row r="152" spans="1:20" s="2144" customFormat="1" ht="16.2" thickBot="1">
      <c r="A152" s="2284" t="s">
        <v>1823</v>
      </c>
      <c r="B152" s="2285"/>
      <c r="C152" s="2285"/>
      <c r="D152" s="2286"/>
      <c r="E152" s="2287"/>
      <c r="F152" s="2285"/>
      <c r="G152" s="2285"/>
      <c r="H152" s="2288"/>
      <c r="I152" s="2140"/>
      <c r="J152" s="2289"/>
      <c r="K152" s="2140"/>
      <c r="L152" s="2141"/>
      <c r="M152" s="2140"/>
      <c r="N152" s="2141"/>
      <c r="O152" s="2145"/>
      <c r="P152" s="2141"/>
      <c r="Q152" s="2142"/>
      <c r="R152" s="2141"/>
      <c r="S152" s="2141"/>
      <c r="T152" s="2143"/>
    </row>
    <row r="153" spans="1:20" ht="31.2">
      <c r="A153" s="1696" t="s">
        <v>804</v>
      </c>
      <c r="B153" s="1612" t="s">
        <v>20</v>
      </c>
      <c r="C153" s="1612" t="s">
        <v>701</v>
      </c>
      <c r="D153" s="1612" t="s">
        <v>846</v>
      </c>
      <c r="E153" s="1697" t="s">
        <v>786</v>
      </c>
      <c r="F153" s="1698" t="s">
        <v>806</v>
      </c>
      <c r="G153" s="1698" t="s">
        <v>807</v>
      </c>
      <c r="H153" s="90" t="s">
        <v>809</v>
      </c>
      <c r="I153" s="1484" t="s">
        <v>810</v>
      </c>
      <c r="J153" s="1121" t="s">
        <v>808</v>
      </c>
      <c r="K153" s="91"/>
      <c r="L153" s="1161"/>
      <c r="M153" s="91"/>
      <c r="N153" s="1161"/>
      <c r="O153" s="91"/>
      <c r="P153" s="1161"/>
      <c r="Q153" s="1162"/>
      <c r="T153" s="1116"/>
    </row>
    <row r="154" spans="1:20" s="571" customFormat="1">
      <c r="A154" s="1105">
        <v>641</v>
      </c>
      <c r="B154" s="355" t="s">
        <v>1446</v>
      </c>
      <c r="C154" s="359" t="s">
        <v>1823</v>
      </c>
      <c r="D154" s="359">
        <v>0.5</v>
      </c>
      <c r="E154" s="356">
        <v>43004</v>
      </c>
      <c r="F154" s="355" t="s">
        <v>815</v>
      </c>
      <c r="G154" s="1612" t="s">
        <v>815</v>
      </c>
      <c r="H154" s="88">
        <v>1.4027335675572643</v>
      </c>
      <c r="I154" s="1161">
        <f>IF(AND(H154&gt;0),  H154*30.974," ")</f>
        <v>43.448269521518704</v>
      </c>
      <c r="J154" s="1699">
        <v>6.949731645569619</v>
      </c>
      <c r="K154" s="91"/>
      <c r="L154" s="1161"/>
      <c r="M154" s="91"/>
      <c r="N154" s="1161"/>
      <c r="O154" s="91"/>
      <c r="P154" s="1161"/>
      <c r="Q154" s="1162"/>
      <c r="R154" s="594"/>
      <c r="S154" s="594"/>
      <c r="T154" s="1116"/>
    </row>
    <row r="155" spans="1:20" s="571" customFormat="1">
      <c r="A155" s="1105">
        <v>642</v>
      </c>
      <c r="B155" s="355" t="s">
        <v>1446</v>
      </c>
      <c r="C155" s="359" t="s">
        <v>1823</v>
      </c>
      <c r="D155" s="359">
        <v>3</v>
      </c>
      <c r="E155" s="356">
        <v>43004</v>
      </c>
      <c r="F155" s="355" t="s">
        <v>815</v>
      </c>
      <c r="G155" s="1612" t="s">
        <v>815</v>
      </c>
      <c r="H155" s="88">
        <v>1.6963289654180873</v>
      </c>
      <c r="I155" s="1161">
        <f>IF(AND(H155&gt;0),  H155*30.974," ")</f>
        <v>52.542093374859839</v>
      </c>
      <c r="J155" s="1699">
        <v>13.27205696202531</v>
      </c>
      <c r="K155" s="91"/>
      <c r="L155" s="1161"/>
      <c r="M155" s="91"/>
      <c r="N155" s="1161"/>
      <c r="O155" s="91"/>
      <c r="P155" s="1161"/>
      <c r="Q155" s="1162"/>
      <c r="R155" s="594"/>
      <c r="S155" s="594"/>
      <c r="T155" s="1116"/>
    </row>
    <row r="156" spans="1:20" s="571" customFormat="1">
      <c r="A156" s="1105">
        <v>643</v>
      </c>
      <c r="B156" s="355" t="s">
        <v>1446</v>
      </c>
      <c r="C156" s="359" t="s">
        <v>1823</v>
      </c>
      <c r="D156" s="359">
        <v>9</v>
      </c>
      <c r="E156" s="356">
        <v>43004</v>
      </c>
      <c r="F156" s="355" t="s">
        <v>815</v>
      </c>
      <c r="G156" s="1612" t="s">
        <v>815</v>
      </c>
      <c r="H156" s="88">
        <v>1.5005987001775387</v>
      </c>
      <c r="I156" s="1161">
        <f>IF(AND(H156&gt;0),  H156*30.974," ")</f>
        <v>46.479544139299087</v>
      </c>
      <c r="J156" s="1699">
        <v>2.7670227848101261</v>
      </c>
      <c r="K156" s="91"/>
      <c r="L156" s="1161"/>
      <c r="M156" s="91"/>
      <c r="N156" s="1161"/>
      <c r="O156" s="91"/>
      <c r="P156" s="1161"/>
      <c r="Q156" s="1162"/>
      <c r="R156" s="594"/>
      <c r="S156" s="594"/>
      <c r="T156" s="1116"/>
    </row>
    <row r="157" spans="1:20" s="1147" customFormat="1">
      <c r="A157" s="1129">
        <v>644</v>
      </c>
      <c r="B157" s="469" t="s">
        <v>1446</v>
      </c>
      <c r="C157" s="1706" t="s">
        <v>1823</v>
      </c>
      <c r="D157" s="1706" t="s">
        <v>814</v>
      </c>
      <c r="E157" s="1130">
        <v>43004</v>
      </c>
      <c r="F157" s="469" t="s">
        <v>815</v>
      </c>
      <c r="G157" s="1160" t="s">
        <v>815</v>
      </c>
      <c r="H157" s="498">
        <v>2.2835197611397331</v>
      </c>
      <c r="I157" s="1163">
        <f>IF(AND(H157&gt;0),  H157*30.974," ")</f>
        <v>70.729741081542087</v>
      </c>
      <c r="J157" s="1700">
        <v>3.2496430379746832</v>
      </c>
      <c r="K157" s="1531" t="e">
        <f>AVERAGE(G154:G157)</f>
        <v>#DIV/0!</v>
      </c>
      <c r="L157" s="1532" t="e">
        <f>10*(6-(LN(K157)/LN(2)))</f>
        <v>#DIV/0!</v>
      </c>
      <c r="M157" s="470">
        <f>AVERAGE(I154:I157)</f>
        <v>53.299912029304934</v>
      </c>
      <c r="N157" s="1163">
        <f t="shared" ref="N157" si="42">10*(6-(LN(48/M157)/LN(2)))</f>
        <v>61.510987460063753</v>
      </c>
      <c r="O157" s="1701">
        <f>AVERAGE(J154:J157)</f>
        <v>6.5596136075949349</v>
      </c>
      <c r="P157" s="1163">
        <f t="shared" ref="P157" si="43">10*(6-((2.04-0.68*LN(O157))/LN(2)))</f>
        <v>49.021574848994184</v>
      </c>
      <c r="Q157" s="1533"/>
      <c r="R157" s="1373"/>
      <c r="S157" s="1373"/>
      <c r="T157" s="1685"/>
    </row>
    <row r="158" spans="1:20">
      <c r="A158" s="528"/>
      <c r="B158" s="27"/>
      <c r="C158" s="27"/>
      <c r="D158" s="47"/>
      <c r="E158" s="23"/>
      <c r="F158" s="27"/>
      <c r="G158" s="1112"/>
      <c r="J158" s="1116"/>
      <c r="Q158" s="1159"/>
      <c r="T158" s="1116"/>
    </row>
    <row r="159" spans="1:20" ht="31.2">
      <c r="A159" s="1456" t="s">
        <v>20</v>
      </c>
      <c r="B159" s="1446" t="s">
        <v>701</v>
      </c>
      <c r="C159" s="1446" t="s">
        <v>846</v>
      </c>
      <c r="D159" s="1457" t="s">
        <v>786</v>
      </c>
      <c r="E159" s="1458" t="s">
        <v>806</v>
      </c>
      <c r="G159" s="1458" t="s">
        <v>807</v>
      </c>
      <c r="H159" s="28" t="s">
        <v>809</v>
      </c>
      <c r="I159" s="1442" t="s">
        <v>810</v>
      </c>
      <c r="J159" s="1449" t="s">
        <v>808</v>
      </c>
      <c r="Q159" s="1159"/>
      <c r="T159" s="1116"/>
    </row>
    <row r="160" spans="1:20" s="571" customFormat="1">
      <c r="A160" s="528" t="s">
        <v>1809</v>
      </c>
      <c r="B160" s="27" t="s">
        <v>1823</v>
      </c>
      <c r="C160" s="27">
        <v>0.5</v>
      </c>
      <c r="D160" s="139">
        <v>43341</v>
      </c>
      <c r="E160" s="27">
        <v>10.25</v>
      </c>
      <c r="F160"/>
      <c r="G160" s="1106">
        <v>3.63</v>
      </c>
      <c r="H160" s="24">
        <v>0.65311253684758097</v>
      </c>
      <c r="I160" s="594">
        <f>IF(AND(H160&gt;0),  H160*30.974," ")</f>
        <v>20.229507716316974</v>
      </c>
      <c r="J160" s="1111">
        <v>5.3799129746835455</v>
      </c>
      <c r="K160"/>
      <c r="L160" s="594"/>
      <c r="M160"/>
      <c r="N160" s="594"/>
      <c r="O160"/>
      <c r="P160" s="594"/>
      <c r="Q160" s="1159"/>
      <c r="R160" s="594"/>
      <c r="S160" s="594"/>
      <c r="T160" s="1116"/>
    </row>
    <row r="161" spans="1:20" s="571" customFormat="1">
      <c r="A161" s="528" t="s">
        <v>1809</v>
      </c>
      <c r="B161" s="27" t="s">
        <v>1823</v>
      </c>
      <c r="C161" s="27">
        <v>3</v>
      </c>
      <c r="D161" s="139">
        <v>43341</v>
      </c>
      <c r="E161" s="27"/>
      <c r="F161"/>
      <c r="G161" s="1106">
        <v>3.63</v>
      </c>
      <c r="H161" s="24">
        <v>0.58054447719784974</v>
      </c>
      <c r="I161" s="594">
        <f>IF(AND(H161&gt;0),  H161*30.974," ")</f>
        <v>17.981784636726196</v>
      </c>
      <c r="J161" s="1111">
        <v>4.489444620253165</v>
      </c>
      <c r="K161"/>
      <c r="L161" s="594"/>
      <c r="M161"/>
      <c r="N161" s="594"/>
      <c r="O161"/>
      <c r="P161" s="594"/>
      <c r="Q161" s="1159"/>
      <c r="R161" s="594"/>
      <c r="S161" s="594"/>
      <c r="T161" s="1116"/>
    </row>
    <row r="162" spans="1:20" s="1147" customFormat="1">
      <c r="A162" s="529" t="s">
        <v>1809</v>
      </c>
      <c r="B162" s="534" t="s">
        <v>1823</v>
      </c>
      <c r="C162" s="534">
        <v>9</v>
      </c>
      <c r="D162" s="1196">
        <v>43341</v>
      </c>
      <c r="E162" s="534"/>
      <c r="F162" s="451"/>
      <c r="G162" s="1443">
        <v>3.63</v>
      </c>
      <c r="H162" s="1200">
        <v>2.2622791185792015</v>
      </c>
      <c r="I162" s="1373">
        <f>IF(AND(H162&gt;0),  H162*30.974," ")</f>
        <v>70.071833418872188</v>
      </c>
      <c r="J162" s="1445">
        <v>23.775505063291131</v>
      </c>
      <c r="K162" s="451">
        <f>AVERAGE(G160:G162)</f>
        <v>3.6300000000000003</v>
      </c>
      <c r="L162" s="1373">
        <f>10*(6-(LN(K162)/LN(2)))</f>
        <v>41.400304517789735</v>
      </c>
      <c r="M162" s="451">
        <f>AVERAGE(I160:I162)</f>
        <v>36.094375257305124</v>
      </c>
      <c r="N162" s="1373">
        <f t="shared" ref="N162" si="44">10*(6-(LN(48/M162)/LN(2)))</f>
        <v>55.887396273827903</v>
      </c>
      <c r="O162" s="1204">
        <f>AVERAGE(J160:J162)</f>
        <v>11.214954219409281</v>
      </c>
      <c r="P162" s="1373">
        <f t="shared" ref="P162" si="45">10*(6-((2.04-0.68*LN(O162))/LN(2)))</f>
        <v>54.283013583309682</v>
      </c>
      <c r="Q162" s="1520">
        <f>AVERAGE(L162,N162,P162)</f>
        <v>50.523571458309107</v>
      </c>
      <c r="R162" s="1373"/>
      <c r="S162" s="1373"/>
      <c r="T162" s="1685"/>
    </row>
    <row r="163" spans="1:20">
      <c r="A163" s="528"/>
      <c r="B163" s="27"/>
      <c r="C163" s="27"/>
      <c r="D163" s="47"/>
      <c r="E163" s="27"/>
      <c r="F163" s="24"/>
      <c r="J163" s="1116"/>
      <c r="Q163" s="1159"/>
      <c r="T163" s="1116"/>
    </row>
    <row r="164" spans="1:20" ht="31.2">
      <c r="A164" s="1439" t="s">
        <v>804</v>
      </c>
      <c r="B164" s="1106" t="s">
        <v>20</v>
      </c>
      <c r="C164" s="1106" t="s">
        <v>701</v>
      </c>
      <c r="D164" s="1441" t="s">
        <v>805</v>
      </c>
      <c r="E164" s="1461" t="s">
        <v>786</v>
      </c>
      <c r="F164" s="1441" t="s">
        <v>806</v>
      </c>
      <c r="G164" s="1441" t="s">
        <v>807</v>
      </c>
      <c r="H164" s="24" t="s">
        <v>809</v>
      </c>
      <c r="I164" s="1442" t="s">
        <v>810</v>
      </c>
      <c r="J164" s="1123" t="s">
        <v>808</v>
      </c>
      <c r="Q164" s="1159"/>
      <c r="T164" s="1116"/>
    </row>
    <row r="165" spans="1:20" s="571" customFormat="1">
      <c r="A165" s="483">
        <v>52</v>
      </c>
      <c r="B165" t="s">
        <v>1809</v>
      </c>
      <c r="C165" t="s">
        <v>1823</v>
      </c>
      <c r="D165" s="18">
        <v>0.5</v>
      </c>
      <c r="E165" s="55">
        <v>43697</v>
      </c>
      <c r="F165" s="165">
        <v>16.100000000000001</v>
      </c>
      <c r="G165" s="1025">
        <v>3.2</v>
      </c>
      <c r="H165" s="24">
        <v>0.54302665334257005</v>
      </c>
      <c r="I165" s="594">
        <f>IF(AND(H165&gt;0),  H165*30.974," ")</f>
        <v>16.819707560632764</v>
      </c>
      <c r="J165" s="1111">
        <v>5.0911225316455679</v>
      </c>
      <c r="K165"/>
      <c r="L165" s="594"/>
      <c r="M165"/>
      <c r="N165" s="594"/>
      <c r="O165"/>
      <c r="P165" s="594"/>
      <c r="Q165" s="1159"/>
      <c r="R165" s="594"/>
      <c r="S165" s="594"/>
      <c r="T165" s="1116"/>
    </row>
    <row r="166" spans="1:20" s="571" customFormat="1">
      <c r="A166" s="483"/>
      <c r="B166" t="s">
        <v>1809</v>
      </c>
      <c r="C166" t="s">
        <v>1823</v>
      </c>
      <c r="D166" s="18">
        <v>3</v>
      </c>
      <c r="E166" s="55">
        <v>43697</v>
      </c>
      <c r="F166" s="165"/>
      <c r="G166" s="1025">
        <v>3.2</v>
      </c>
      <c r="H166" s="24">
        <v>0.54302665334257005</v>
      </c>
      <c r="I166" s="594">
        <f>IF(AND(H166&gt;0),  H166*30.974," ")</f>
        <v>16.819707560632764</v>
      </c>
      <c r="J166" s="1111">
        <v>3.7813259071729943</v>
      </c>
      <c r="K166"/>
      <c r="L166" s="594"/>
      <c r="M166"/>
      <c r="N166" s="594"/>
      <c r="O166"/>
      <c r="P166" s="594"/>
      <c r="Q166" s="1159"/>
      <c r="R166" s="594"/>
      <c r="S166" s="594"/>
      <c r="T166" s="1116"/>
    </row>
    <row r="167" spans="1:20" s="571" customFormat="1">
      <c r="A167" s="483"/>
      <c r="B167" t="s">
        <v>1809</v>
      </c>
      <c r="C167" t="s">
        <v>1823</v>
      </c>
      <c r="D167" s="18">
        <v>9</v>
      </c>
      <c r="E167" s="55">
        <v>43697</v>
      </c>
      <c r="F167" s="165"/>
      <c r="G167" s="1025">
        <v>3.2</v>
      </c>
      <c r="H167" s="24">
        <v>2.6660478881299774</v>
      </c>
      <c r="I167" s="594">
        <f>IF(AND(H167&gt;0),  H167*30.974," ")</f>
        <v>82.578167286937926</v>
      </c>
      <c r="J167" s="1111">
        <v>9.589989198312237</v>
      </c>
      <c r="K167"/>
      <c r="L167" s="594"/>
      <c r="M167"/>
      <c r="N167" s="594"/>
      <c r="O167"/>
      <c r="P167" s="594"/>
      <c r="Q167" s="1159"/>
      <c r="R167" s="594"/>
      <c r="S167" s="594"/>
      <c r="T167" s="1116"/>
    </row>
    <row r="168" spans="1:20" s="1147" customFormat="1">
      <c r="A168" s="1104"/>
      <c r="B168" s="451" t="s">
        <v>1809</v>
      </c>
      <c r="C168" s="451" t="s">
        <v>1823</v>
      </c>
      <c r="D168" s="1201">
        <v>15</v>
      </c>
      <c r="E168" s="1202">
        <v>43697</v>
      </c>
      <c r="F168" s="1203"/>
      <c r="G168" s="1462">
        <v>3.2</v>
      </c>
      <c r="H168" s="1200">
        <v>10.548744712873392</v>
      </c>
      <c r="I168" s="1373">
        <f>IF(AND(H168&gt;0),  H168*30.974," ")</f>
        <v>326.73681873654044</v>
      </c>
      <c r="J168" s="1445">
        <v>8.7699426160337559</v>
      </c>
      <c r="K168" s="1204">
        <f>AVERAGE(G165:G168)</f>
        <v>3.2</v>
      </c>
      <c r="L168" s="1373">
        <f>10*(6-(LN(K168)/LN(2)))</f>
        <v>43.219280948873617</v>
      </c>
      <c r="M168" s="451">
        <f>AVERAGE(I165:I168)</f>
        <v>110.73860028618597</v>
      </c>
      <c r="N168" s="1373">
        <f t="shared" ref="N168" si="46">10*(6-(LN(48/M168)/LN(2)))</f>
        <v>72.060518807722772</v>
      </c>
      <c r="O168" s="1204">
        <f>AVERAGE(J165:J168)</f>
        <v>6.8080950632911383</v>
      </c>
      <c r="P168" s="1373">
        <f t="shared" ref="P168" si="47">10*(6-((2.04-0.68*LN(O168))/LN(2)))</f>
        <v>49.386329202849595</v>
      </c>
      <c r="Q168" s="1520">
        <f>AVERAGE(L168,N168,P168)</f>
        <v>54.888709653148659</v>
      </c>
      <c r="R168" s="1373"/>
      <c r="S168" s="1373"/>
      <c r="T168" s="1685"/>
    </row>
    <row r="169" spans="1:20">
      <c r="A169" s="528"/>
      <c r="B169" s="27"/>
      <c r="C169" s="27"/>
      <c r="D169" s="47"/>
      <c r="E169" s="27"/>
      <c r="F169" s="24"/>
      <c r="G169" s="1112"/>
      <c r="J169" s="1116"/>
      <c r="Q169" s="1159"/>
      <c r="T169" s="1116"/>
    </row>
    <row r="170" spans="1:20" ht="31.2">
      <c r="A170" s="1439" t="s">
        <v>20</v>
      </c>
      <c r="B170" s="1106" t="s">
        <v>701</v>
      </c>
      <c r="C170" s="1441" t="s">
        <v>805</v>
      </c>
      <c r="D170" s="1461" t="s">
        <v>786</v>
      </c>
      <c r="E170" s="1441" t="s">
        <v>806</v>
      </c>
      <c r="G170" s="1441" t="s">
        <v>807</v>
      </c>
      <c r="H170" s="24" t="s">
        <v>809</v>
      </c>
      <c r="I170" s="1442" t="s">
        <v>810</v>
      </c>
      <c r="J170" s="1123" t="s">
        <v>808</v>
      </c>
      <c r="Q170" s="1159"/>
      <c r="T170" s="1116"/>
    </row>
    <row r="171" spans="1:20" s="1047" customFormat="1">
      <c r="A171" s="483" t="s">
        <v>1809</v>
      </c>
      <c r="B171" t="s">
        <v>1823</v>
      </c>
      <c r="C171">
        <v>0.5</v>
      </c>
      <c r="D171" s="55">
        <v>44070</v>
      </c>
      <c r="E171">
        <v>18.5</v>
      </c>
      <c r="F171" s="1463"/>
      <c r="G171" s="594">
        <v>2.7</v>
      </c>
      <c r="H171" s="24">
        <v>0.7267765311345401</v>
      </c>
      <c r="I171" s="594">
        <f>IF(AND(H171&gt;0),  H171*30.974," ")</f>
        <v>22.511176275361244</v>
      </c>
      <c r="J171" s="1111">
        <v>0.66266666666666663</v>
      </c>
      <c r="K171"/>
      <c r="L171" s="594"/>
      <c r="M171" s="1463"/>
      <c r="N171" s="1464"/>
      <c r="O171" s="1463"/>
      <c r="P171" s="1464"/>
      <c r="Q171" s="1521"/>
      <c r="R171" s="1464"/>
      <c r="S171" s="1464"/>
      <c r="T171" s="1465"/>
    </row>
    <row r="172" spans="1:20" s="1047" customFormat="1">
      <c r="A172" s="483" t="s">
        <v>1809</v>
      </c>
      <c r="B172" t="s">
        <v>1823</v>
      </c>
      <c r="C172">
        <v>3</v>
      </c>
      <c r="D172" s="55">
        <v>44070</v>
      </c>
      <c r="E172"/>
      <c r="F172" s="1463"/>
      <c r="G172" s="594">
        <v>2.7</v>
      </c>
      <c r="H172" s="24">
        <v>0.69043770457781317</v>
      </c>
      <c r="I172" s="594">
        <f>IF(AND(H172&gt;0),  H172*30.974," ")</f>
        <v>21.385617461593185</v>
      </c>
      <c r="J172" s="1111">
        <v>0.45733333333333331</v>
      </c>
      <c r="K172"/>
      <c r="L172" s="594"/>
      <c r="M172" s="1463"/>
      <c r="N172" s="1464"/>
      <c r="O172" s="1463"/>
      <c r="P172" s="1464"/>
      <c r="Q172" s="1521"/>
      <c r="R172" s="1464"/>
      <c r="S172" s="1464"/>
      <c r="T172" s="1465"/>
    </row>
    <row r="173" spans="1:20" s="1629" customFormat="1">
      <c r="A173" s="1104" t="s">
        <v>1809</v>
      </c>
      <c r="B173" s="451" t="s">
        <v>1823</v>
      </c>
      <c r="C173" s="451">
        <v>9</v>
      </c>
      <c r="D173" s="1202">
        <v>44070</v>
      </c>
      <c r="E173" s="451"/>
      <c r="F173" s="1466"/>
      <c r="G173" s="1373">
        <v>2.7</v>
      </c>
      <c r="H173" s="1200">
        <v>2.6527343386410718</v>
      </c>
      <c r="I173" s="1373">
        <f>IF(AND(H173&gt;0),  H173*30.974," ")</f>
        <v>82.165793405068555</v>
      </c>
      <c r="J173" s="1445">
        <v>2.8616000000000001</v>
      </c>
      <c r="K173" s="451">
        <f>AVERAGE(G171:G173)</f>
        <v>2.7000000000000006</v>
      </c>
      <c r="L173" s="1373">
        <f>10*(6-(LN(K173)/LN(2)))</f>
        <v>45.670405927238932</v>
      </c>
      <c r="M173" s="1466">
        <f>AVERAGE(I171:I173)</f>
        <v>42.020862380674323</v>
      </c>
      <c r="N173" s="1373">
        <f t="shared" ref="N173" si="48">10*(6-(LN(48/M173)/LN(2)))</f>
        <v>58.080713644483559</v>
      </c>
      <c r="O173" s="1467">
        <f>AVERAGE(J171:J173)</f>
        <v>1.3272000000000002</v>
      </c>
      <c r="P173" s="1373">
        <f t="shared" ref="P173" si="49">10*(6-((2.04-0.68*LN(O173))/LN(2)))</f>
        <v>33.346044547428761</v>
      </c>
      <c r="Q173" s="1520">
        <f>AVERAGE(L173,N173,P173)</f>
        <v>45.699054706383748</v>
      </c>
      <c r="R173" s="1686"/>
      <c r="S173" s="1686"/>
      <c r="T173" s="1688" t="str">
        <f>IF(_xlfn.NUMBERVALUE(R173), IF(R173&lt;50, "Acceptable; Ongoing Protection is Required", "Unacceptable; Immediate Restoration is Required"), " ")</f>
        <v xml:space="preserve"> </v>
      </c>
    </row>
    <row r="174" spans="1:20" s="1047" customFormat="1">
      <c r="A174" s="483"/>
      <c r="B174"/>
      <c r="C174"/>
      <c r="D174" s="55"/>
      <c r="E174"/>
      <c r="F174" s="1463"/>
      <c r="G174" s="594"/>
      <c r="H174" s="24"/>
      <c r="I174" s="594"/>
      <c r="J174" s="1111"/>
      <c r="K174"/>
      <c r="L174" s="594"/>
      <c r="M174" s="1463"/>
      <c r="N174" s="594"/>
      <c r="O174" s="1468"/>
      <c r="P174" s="594"/>
      <c r="Q174" s="1159"/>
      <c r="R174" s="1464"/>
      <c r="S174" s="1464"/>
      <c r="T174" s="1465"/>
    </row>
    <row r="175" spans="1:20" s="1047" customFormat="1" ht="20.399999999999999">
      <c r="A175" s="1469" t="s">
        <v>804</v>
      </c>
      <c r="B175" s="1469" t="s">
        <v>20</v>
      </c>
      <c r="C175" s="1469" t="s">
        <v>701</v>
      </c>
      <c r="D175" s="1469" t="s">
        <v>805</v>
      </c>
      <c r="E175" s="1470" t="s">
        <v>786</v>
      </c>
      <c r="F175" s="1469" t="s">
        <v>806</v>
      </c>
      <c r="G175" s="1469" t="s">
        <v>807</v>
      </c>
      <c r="H175" s="1471" t="s">
        <v>809</v>
      </c>
      <c r="I175" s="1442" t="s">
        <v>810</v>
      </c>
      <c r="J175" s="1472" t="s">
        <v>808</v>
      </c>
      <c r="K175" s="1463"/>
      <c r="L175" s="1464"/>
      <c r="M175" s="1463"/>
      <c r="N175" s="1464"/>
      <c r="O175" s="1463"/>
      <c r="P175" s="1464"/>
      <c r="Q175" s="1521"/>
      <c r="R175" s="1464"/>
      <c r="S175" s="1464"/>
      <c r="T175" s="1465"/>
    </row>
    <row r="176" spans="1:20" s="1047" customFormat="1">
      <c r="A176" s="2274">
        <v>36</v>
      </c>
      <c r="B176" s="2275" t="s">
        <v>1809</v>
      </c>
      <c r="C176" s="2275" t="s">
        <v>1823</v>
      </c>
      <c r="D176" s="2274">
        <v>0.5</v>
      </c>
      <c r="E176" s="2276">
        <v>44425</v>
      </c>
      <c r="F176" s="2275">
        <v>18.5</v>
      </c>
      <c r="G176" s="2275">
        <v>3.35</v>
      </c>
      <c r="H176" s="2277">
        <v>0.57999999999999996</v>
      </c>
      <c r="I176" s="1463">
        <f>IF(AND(H176&gt;0),  H176*30.974," ")</f>
        <v>17.964919999999999</v>
      </c>
      <c r="J176" s="2278">
        <v>2.98</v>
      </c>
      <c r="K176" s="1463"/>
      <c r="L176" s="1464"/>
      <c r="M176" s="1463"/>
      <c r="N176" s="1464"/>
      <c r="O176" s="1463"/>
      <c r="P176" s="1464"/>
      <c r="Q176" s="1521"/>
      <c r="R176" s="1464"/>
      <c r="S176" s="1464"/>
      <c r="T176" s="1465"/>
    </row>
    <row r="177" spans="1:20" s="1047" customFormat="1">
      <c r="A177" s="2274">
        <v>36</v>
      </c>
      <c r="B177" s="2275" t="s">
        <v>1809</v>
      </c>
      <c r="C177" s="2275" t="s">
        <v>1823</v>
      </c>
      <c r="D177" s="2274">
        <v>3</v>
      </c>
      <c r="E177" s="2276">
        <v>44425</v>
      </c>
      <c r="F177" s="2275"/>
      <c r="G177" s="2275">
        <v>3.35</v>
      </c>
      <c r="H177" s="2277">
        <v>0.65</v>
      </c>
      <c r="I177" s="1463">
        <f t="shared" ref="I177:I179" si="50">IF(AND(H177&gt;0),  H177*30.974," ")</f>
        <v>20.133100000000002</v>
      </c>
      <c r="J177" s="2278">
        <v>3.44</v>
      </c>
      <c r="K177" s="1463"/>
      <c r="L177" s="1464"/>
      <c r="M177" s="1463"/>
      <c r="N177" s="1464"/>
      <c r="O177" s="1463"/>
      <c r="P177" s="1464"/>
      <c r="Q177" s="1521"/>
      <c r="R177" s="1464"/>
      <c r="S177" s="1464"/>
      <c r="T177" s="1465"/>
    </row>
    <row r="178" spans="1:20" s="1047" customFormat="1">
      <c r="A178" s="2274">
        <v>36</v>
      </c>
      <c r="B178" s="2275" t="s">
        <v>1809</v>
      </c>
      <c r="C178" s="2275" t="s">
        <v>1823</v>
      </c>
      <c r="D178" s="2274">
        <v>9</v>
      </c>
      <c r="E178" s="2276">
        <v>44425</v>
      </c>
      <c r="F178" s="2275"/>
      <c r="G178" s="2275">
        <v>3.35</v>
      </c>
      <c r="H178" s="2277">
        <v>1.59</v>
      </c>
      <c r="I178" s="1463">
        <f t="shared" si="50"/>
        <v>49.248660000000001</v>
      </c>
      <c r="J178" s="2278">
        <v>10.19</v>
      </c>
      <c r="K178" s="1463"/>
      <c r="L178" s="1464"/>
      <c r="M178" s="1463"/>
      <c r="N178" s="1464"/>
      <c r="O178" s="1463"/>
      <c r="P178" s="1464"/>
      <c r="Q178" s="1521"/>
      <c r="R178" s="1464"/>
      <c r="S178" s="1464"/>
      <c r="T178" s="1465"/>
    </row>
    <row r="179" spans="1:20" s="1629" customFormat="1">
      <c r="A179" s="2279">
        <v>36</v>
      </c>
      <c r="B179" s="2280" t="s">
        <v>1809</v>
      </c>
      <c r="C179" s="2280" t="s">
        <v>1823</v>
      </c>
      <c r="D179" s="2279">
        <v>16</v>
      </c>
      <c r="E179" s="2281">
        <v>44425</v>
      </c>
      <c r="F179" s="2280"/>
      <c r="G179" s="2280">
        <v>3.35</v>
      </c>
      <c r="H179" s="2282">
        <v>14.57</v>
      </c>
      <c r="I179" s="1466">
        <f t="shared" si="50"/>
        <v>451.29118</v>
      </c>
      <c r="J179" s="2283">
        <v>0.71</v>
      </c>
      <c r="K179" s="1466">
        <f>AVERAGE(G176:G179)</f>
        <v>3.35</v>
      </c>
      <c r="L179" s="1686">
        <f>10*(6-(LN(K179)/LN(2)))</f>
        <v>42.558389044295893</v>
      </c>
      <c r="M179" s="1466">
        <f>AVERAGE(I176:I179)</f>
        <v>134.65946500000001</v>
      </c>
      <c r="N179" s="1686">
        <f t="shared" ref="N179" si="51">10*(6-(LN(48/M179)/LN(2)))</f>
        <v>74.882093272010096</v>
      </c>
      <c r="O179" s="1467">
        <f>AVERAGE(J176:J179)</f>
        <v>4.33</v>
      </c>
      <c r="P179" s="1686">
        <f t="shared" ref="P179" si="52">10*(6-((2.04-0.68*LN(O179))/LN(2)))</f>
        <v>44.946716935538753</v>
      </c>
      <c r="Q179" s="1687">
        <f>AVERAGE(L179,N179,P179)</f>
        <v>54.129066417281585</v>
      </c>
      <c r="R179" s="1686"/>
      <c r="S179" s="1686"/>
      <c r="T179" s="1688"/>
    </row>
    <row r="180" spans="1:20" s="1047" customFormat="1">
      <c r="A180" s="483"/>
      <c r="B180"/>
      <c r="C180"/>
      <c r="D180" s="55"/>
      <c r="E180"/>
      <c r="F180" s="1463"/>
      <c r="G180" s="594"/>
      <c r="H180" s="24"/>
      <c r="I180" s="594"/>
      <c r="J180" s="1111"/>
      <c r="K180"/>
      <c r="L180" s="594"/>
      <c r="M180" s="1463"/>
      <c r="N180" s="594"/>
      <c r="O180" s="1468"/>
      <c r="P180" s="594"/>
      <c r="Q180" s="1159"/>
      <c r="R180" s="1464"/>
      <c r="S180" s="1464"/>
      <c r="T180" s="1465"/>
    </row>
    <row r="181" spans="1:20" s="1047" customFormat="1" ht="29.4" thickBot="1">
      <c r="A181" s="483"/>
      <c r="B181" s="1583" t="s">
        <v>20</v>
      </c>
      <c r="C181" s="1583" t="s">
        <v>701</v>
      </c>
      <c r="D181" s="1583" t="s">
        <v>805</v>
      </c>
      <c r="E181" s="1583" t="s">
        <v>786</v>
      </c>
      <c r="F181" s="1583" t="s">
        <v>806</v>
      </c>
      <c r="G181" s="1583" t="s">
        <v>807</v>
      </c>
      <c r="H181" s="1585" t="s">
        <v>809</v>
      </c>
      <c r="I181" s="1442" t="s">
        <v>810</v>
      </c>
      <c r="J181" s="1690" t="s">
        <v>808</v>
      </c>
      <c r="K181"/>
      <c r="L181" s="594"/>
      <c r="M181" s="1463"/>
      <c r="N181" s="594"/>
      <c r="O181" s="1468"/>
      <c r="P181" s="594"/>
      <c r="Q181" s="1159"/>
      <c r="R181" s="1464"/>
      <c r="S181" s="1464"/>
      <c r="T181" s="1465"/>
    </row>
    <row r="182" spans="1:20" s="1047" customFormat="1" ht="16.2" thickTop="1">
      <c r="A182" s="483"/>
      <c r="B182" s="27" t="s">
        <v>423</v>
      </c>
      <c r="C182" s="27" t="s">
        <v>1824</v>
      </c>
      <c r="D182" s="27">
        <v>0.5</v>
      </c>
      <c r="E182" s="47">
        <v>44797</v>
      </c>
      <c r="F182" s="27">
        <v>19.5</v>
      </c>
      <c r="G182" s="27">
        <v>4.125</v>
      </c>
      <c r="H182" s="24">
        <v>0.57972083047070055</v>
      </c>
      <c r="I182" s="1463">
        <f>IF(AND(H182&gt;0),  H182*30.974," ")</f>
        <v>17.956273002999477</v>
      </c>
      <c r="J182" s="1174">
        <v>1.0179999999999998</v>
      </c>
      <c r="K182"/>
      <c r="L182" s="594"/>
      <c r="M182" s="1463"/>
      <c r="N182" s="594"/>
      <c r="O182" s="1468"/>
      <c r="P182" s="594"/>
      <c r="Q182" s="1159"/>
      <c r="R182" s="1464"/>
      <c r="S182" s="1464"/>
      <c r="T182" s="1465"/>
    </row>
    <row r="183" spans="1:20" s="1047" customFormat="1">
      <c r="A183" s="483"/>
      <c r="B183" s="27" t="s">
        <v>423</v>
      </c>
      <c r="C183" s="27" t="s">
        <v>1824</v>
      </c>
      <c r="D183" s="27">
        <v>3</v>
      </c>
      <c r="E183" s="47">
        <v>44797</v>
      </c>
      <c r="F183"/>
      <c r="G183"/>
      <c r="H183" s="24">
        <v>0.65218593427953808</v>
      </c>
      <c r="I183" s="1463">
        <f t="shared" ref="I183:I185" si="53">IF(AND(H183&gt;0),  H183*30.974," ")</f>
        <v>20.200807128374414</v>
      </c>
      <c r="J183" s="1174">
        <v>1.6948000000000005</v>
      </c>
      <c r="K183"/>
      <c r="L183" s="594"/>
      <c r="M183" s="1463"/>
      <c r="N183" s="594"/>
      <c r="O183" s="1468"/>
      <c r="P183" s="594"/>
      <c r="Q183" s="1159"/>
      <c r="R183" s="1464"/>
      <c r="S183" s="1464"/>
      <c r="T183" s="1465"/>
    </row>
    <row r="184" spans="1:20" s="1047" customFormat="1">
      <c r="A184" s="483"/>
      <c r="B184" s="27" t="s">
        <v>423</v>
      </c>
      <c r="C184" s="27" t="s">
        <v>1824</v>
      </c>
      <c r="D184" s="27">
        <v>9</v>
      </c>
      <c r="E184" s="47">
        <v>44797</v>
      </c>
      <c r="F184"/>
      <c r="G184"/>
      <c r="H184" s="24">
        <v>1.5885563394010411</v>
      </c>
      <c r="I184" s="1463">
        <f t="shared" si="53"/>
        <v>49.203944056607845</v>
      </c>
      <c r="J184" s="1174">
        <v>10.142799999999999</v>
      </c>
      <c r="K184"/>
      <c r="L184" s="594"/>
      <c r="M184" s="1463"/>
      <c r="N184" s="594"/>
      <c r="O184" s="1468"/>
      <c r="P184" s="594"/>
      <c r="Q184" s="1159"/>
      <c r="R184" s="1464"/>
      <c r="S184" s="1464"/>
      <c r="T184" s="1465"/>
    </row>
    <row r="185" spans="1:20" s="1629" customFormat="1">
      <c r="A185" s="1104"/>
      <c r="B185" s="534" t="s">
        <v>423</v>
      </c>
      <c r="C185" s="534" t="s">
        <v>1824</v>
      </c>
      <c r="D185" s="534">
        <v>18</v>
      </c>
      <c r="E185" s="1513">
        <v>44797</v>
      </c>
      <c r="F185" s="451"/>
      <c r="G185" s="451"/>
      <c r="H185" s="1200">
        <v>14.56513068671887</v>
      </c>
      <c r="I185" s="1466">
        <f t="shared" si="53"/>
        <v>451.14035789043027</v>
      </c>
      <c r="J185" s="1198">
        <v>5.3476000000000026</v>
      </c>
      <c r="K185" s="1466">
        <f>AVERAGE(G182:G185)</f>
        <v>4.125</v>
      </c>
      <c r="L185" s="1686">
        <f>10*(6-(LN(K185)/LN(2)))</f>
        <v>39.556058806415464</v>
      </c>
      <c r="M185" s="1466">
        <f>AVERAGE(I182:I185)</f>
        <v>134.625345519603</v>
      </c>
      <c r="N185" s="1686">
        <f t="shared" ref="N185" si="54">10*(6-(LN(48/M185)/LN(2)))</f>
        <v>74.878437365437804</v>
      </c>
      <c r="O185" s="1467">
        <f>AVERAGE(J182:J185)</f>
        <v>4.5508000000000006</v>
      </c>
      <c r="P185" s="1686">
        <f t="shared" ref="P185" si="55">10*(6-((2.04-0.68*LN(O185))/LN(2)))</f>
        <v>45.434638414893485</v>
      </c>
      <c r="Q185" s="1687">
        <f>AVERAGE(L185,N185,P185)</f>
        <v>53.289711528915582</v>
      </c>
      <c r="R185" s="2129">
        <f>AVERAGE(Q161:Q185)</f>
        <v>51.706022752807733</v>
      </c>
      <c r="S185" s="2129" t="s">
        <v>42</v>
      </c>
      <c r="T185" s="2130" t="str">
        <f>IF(_xlfn.NUMBERVALUE(R185), IF(R185&lt;50, "Acceptable; Ongoing Protection is Required", "Unacceptable; Immediate Restoration is Required"), " ")</f>
        <v>Unacceptable; Immediate Restoration is Required</v>
      </c>
    </row>
    <row r="186" spans="1:20" s="1047" customFormat="1">
      <c r="A186" s="483"/>
      <c r="B186"/>
      <c r="C186"/>
      <c r="D186" s="55"/>
      <c r="E186"/>
      <c r="F186" s="1463"/>
      <c r="G186" s="594"/>
      <c r="H186" s="24"/>
      <c r="I186" s="594"/>
      <c r="J186" s="1111"/>
      <c r="K186"/>
      <c r="L186" s="594"/>
      <c r="M186" s="1463"/>
      <c r="N186" s="594"/>
      <c r="O186" s="1468"/>
      <c r="P186" s="594"/>
      <c r="Q186" s="1159"/>
      <c r="R186" s="1464"/>
      <c r="S186" s="1464"/>
      <c r="T186" s="1465"/>
    </row>
    <row r="187" spans="1:20" ht="16.2" thickBot="1">
      <c r="A187" s="1439"/>
      <c r="B187" s="1106"/>
      <c r="C187" s="1441"/>
      <c r="D187" s="1461"/>
      <c r="E187" s="1106"/>
      <c r="F187" s="1441"/>
      <c r="H187" s="1586"/>
      <c r="I187" s="1106"/>
      <c r="J187" s="1506"/>
      <c r="K187" s="1106"/>
      <c r="L187" s="1673"/>
      <c r="M187" s="1674"/>
      <c r="N187" s="1675"/>
      <c r="O187" s="1674"/>
      <c r="P187" s="1674"/>
      <c r="Q187" s="1676"/>
      <c r="R187" s="1677"/>
      <c r="S187" s="1674"/>
      <c r="T187" s="1678"/>
    </row>
    <row r="188" spans="1:20" s="1661" customFormat="1" ht="16.2" thickBot="1">
      <c r="A188" s="2146" t="s">
        <v>1826</v>
      </c>
      <c r="B188" s="2147"/>
      <c r="C188" s="2148"/>
      <c r="D188" s="2149"/>
      <c r="E188" s="2147"/>
      <c r="F188" s="2148"/>
      <c r="G188" s="2137"/>
      <c r="H188" s="2150"/>
      <c r="I188" s="2147"/>
      <c r="J188" s="2151"/>
      <c r="K188" s="2147"/>
      <c r="L188" s="2152"/>
      <c r="M188" s="2153"/>
      <c r="N188" s="2154"/>
      <c r="O188" s="2153"/>
      <c r="P188" s="2153"/>
      <c r="Q188" s="2155"/>
      <c r="R188" s="2156"/>
      <c r="S188" s="2153"/>
      <c r="T188" s="2157"/>
    </row>
    <row r="189" spans="1:20">
      <c r="A189" s="1165"/>
      <c r="B189" s="91"/>
      <c r="C189" s="80"/>
      <c r="D189" s="83"/>
      <c r="E189" s="1120" t="s">
        <v>1533</v>
      </c>
      <c r="F189" s="1120" t="s">
        <v>1221</v>
      </c>
      <c r="G189" s="1120" t="s">
        <v>1534</v>
      </c>
      <c r="H189" s="645" t="s">
        <v>705</v>
      </c>
      <c r="I189" s="91"/>
      <c r="J189" s="1480" t="s">
        <v>1535</v>
      </c>
      <c r="K189" s="91"/>
      <c r="L189" s="1161"/>
      <c r="M189" s="91"/>
      <c r="N189" s="1161"/>
      <c r="O189" s="91"/>
      <c r="P189" s="1161"/>
      <c r="Q189" s="1162"/>
      <c r="T189" s="1116"/>
    </row>
    <row r="190" spans="1:20">
      <c r="A190" s="1165" t="s">
        <v>1536</v>
      </c>
      <c r="B190" s="91" t="s">
        <v>20</v>
      </c>
      <c r="C190" s="1481" t="s">
        <v>701</v>
      </c>
      <c r="D190" s="1482" t="s">
        <v>786</v>
      </c>
      <c r="E190" s="1482" t="s">
        <v>1537</v>
      </c>
      <c r="F190" s="1482" t="s">
        <v>1538</v>
      </c>
      <c r="G190" s="1482" t="s">
        <v>1537</v>
      </c>
      <c r="H190" s="1483" t="s">
        <v>1539</v>
      </c>
      <c r="I190" s="1484" t="s">
        <v>810</v>
      </c>
      <c r="J190" s="1485" t="s">
        <v>1540</v>
      </c>
      <c r="K190" s="91"/>
      <c r="L190" s="1161"/>
      <c r="M190" s="91"/>
      <c r="N190" s="1161"/>
      <c r="O190" s="91"/>
      <c r="P190" s="1161"/>
      <c r="Q190" s="1162"/>
      <c r="T190" s="1116"/>
    </row>
    <row r="191" spans="1:20">
      <c r="A191" s="1105" t="s">
        <v>250</v>
      </c>
      <c r="B191" s="355" t="s">
        <v>423</v>
      </c>
      <c r="C191" s="355" t="s">
        <v>1826</v>
      </c>
      <c r="D191" s="81">
        <v>42523</v>
      </c>
      <c r="E191" s="83">
        <v>0.9</v>
      </c>
      <c r="F191" s="83">
        <v>0.15</v>
      </c>
      <c r="G191" s="1120">
        <v>0.9</v>
      </c>
      <c r="H191" s="90" t="s">
        <v>811</v>
      </c>
      <c r="I191" s="91"/>
      <c r="J191" s="1121" t="s">
        <v>811</v>
      </c>
      <c r="K191" s="91"/>
      <c r="L191" s="1161"/>
      <c r="M191" s="91"/>
      <c r="N191" s="1161"/>
      <c r="O191" s="91"/>
      <c r="P191" s="1161"/>
      <c r="Q191" s="1162"/>
      <c r="T191" s="1116"/>
    </row>
    <row r="192" spans="1:20">
      <c r="A192" s="1105" t="s">
        <v>250</v>
      </c>
      <c r="B192" s="355" t="s">
        <v>423</v>
      </c>
      <c r="C192" s="355" t="s">
        <v>1826</v>
      </c>
      <c r="D192" s="81">
        <v>42523</v>
      </c>
      <c r="E192" s="83">
        <v>0.9</v>
      </c>
      <c r="F192" s="83">
        <v>0.45</v>
      </c>
      <c r="G192" s="1120">
        <v>0.9</v>
      </c>
      <c r="H192" s="90">
        <v>0.55633175999421502</v>
      </c>
      <c r="I192" s="1161">
        <f>IF(AND(H192&gt;0),  H192*30.974," ")</f>
        <v>17.231819934060816</v>
      </c>
      <c r="J192" s="1122">
        <v>2.9437569620253172</v>
      </c>
      <c r="K192" s="91"/>
      <c r="L192" s="1161"/>
      <c r="M192" s="91"/>
      <c r="N192" s="1161"/>
      <c r="O192" s="91"/>
      <c r="P192" s="1161"/>
      <c r="Q192" s="1162"/>
      <c r="T192" s="1116"/>
    </row>
    <row r="193" spans="1:20">
      <c r="A193" s="1105" t="s">
        <v>250</v>
      </c>
      <c r="B193" s="355" t="s">
        <v>423</v>
      </c>
      <c r="C193" s="355" t="s">
        <v>1826</v>
      </c>
      <c r="D193" s="81">
        <v>42523</v>
      </c>
      <c r="E193" s="83">
        <v>0.9</v>
      </c>
      <c r="F193" s="83">
        <v>0.8</v>
      </c>
      <c r="G193" s="1120">
        <v>0.9</v>
      </c>
      <c r="H193" s="90" t="s">
        <v>811</v>
      </c>
      <c r="I193" s="91"/>
      <c r="J193" s="1121" t="s">
        <v>811</v>
      </c>
      <c r="K193" s="91"/>
      <c r="L193" s="1161"/>
      <c r="M193" s="91"/>
      <c r="N193" s="1161"/>
      <c r="O193" s="91"/>
      <c r="P193" s="1161"/>
      <c r="Q193" s="1162"/>
      <c r="T193" s="1116"/>
    </row>
    <row r="194" spans="1:20">
      <c r="A194" s="1105" t="s">
        <v>250</v>
      </c>
      <c r="B194" s="355" t="s">
        <v>423</v>
      </c>
      <c r="C194" s="355" t="s">
        <v>1826</v>
      </c>
      <c r="D194" s="81">
        <v>42593</v>
      </c>
      <c r="E194" s="83">
        <v>0.8</v>
      </c>
      <c r="F194" s="83">
        <v>0.15</v>
      </c>
      <c r="G194" s="1120">
        <v>0.8</v>
      </c>
      <c r="H194" s="90" t="s">
        <v>811</v>
      </c>
      <c r="I194" s="91"/>
      <c r="J194" s="1121" t="s">
        <v>811</v>
      </c>
      <c r="K194" s="91"/>
      <c r="L194" s="1161"/>
      <c r="M194" s="91"/>
      <c r="N194" s="1161"/>
      <c r="O194" s="91"/>
      <c r="P194" s="1161"/>
      <c r="Q194" s="1162"/>
      <c r="T194" s="1116"/>
    </row>
    <row r="195" spans="1:20">
      <c r="A195" s="1105" t="s">
        <v>250</v>
      </c>
      <c r="B195" s="355" t="s">
        <v>423</v>
      </c>
      <c r="C195" s="355" t="s">
        <v>1826</v>
      </c>
      <c r="D195" s="81">
        <v>42593</v>
      </c>
      <c r="E195" s="83">
        <v>0.8</v>
      </c>
      <c r="F195" s="83">
        <v>0.4</v>
      </c>
      <c r="G195" s="1120">
        <v>0.8</v>
      </c>
      <c r="H195" s="90">
        <v>0.41724881999566127</v>
      </c>
      <c r="I195" s="1161">
        <f>IF(AND(H195&gt;0),  H195*30.974," ")</f>
        <v>12.923864950545612</v>
      </c>
      <c r="J195" s="1122">
        <v>2.5377215189873423</v>
      </c>
      <c r="K195" s="91"/>
      <c r="L195" s="1161"/>
      <c r="M195" s="91"/>
      <c r="N195" s="1161"/>
      <c r="O195" s="91"/>
      <c r="P195" s="1161"/>
      <c r="Q195" s="1162"/>
      <c r="T195" s="1116"/>
    </row>
    <row r="196" spans="1:20">
      <c r="A196" s="1105" t="s">
        <v>250</v>
      </c>
      <c r="B196" s="355" t="s">
        <v>423</v>
      </c>
      <c r="C196" s="355" t="s">
        <v>1826</v>
      </c>
      <c r="D196" s="81">
        <v>42593</v>
      </c>
      <c r="E196" s="83">
        <v>0.8</v>
      </c>
      <c r="F196" s="83">
        <v>0.6</v>
      </c>
      <c r="G196" s="1120">
        <v>0.8</v>
      </c>
      <c r="H196" s="90" t="s">
        <v>811</v>
      </c>
      <c r="I196" s="91"/>
      <c r="J196" s="1121" t="s">
        <v>811</v>
      </c>
      <c r="K196" s="91"/>
      <c r="L196" s="1161"/>
      <c r="M196" s="91"/>
      <c r="N196" s="1161"/>
      <c r="O196" s="91"/>
      <c r="P196" s="1161"/>
      <c r="Q196" s="1162"/>
      <c r="T196" s="1116"/>
    </row>
    <row r="197" spans="1:20">
      <c r="A197" s="1105" t="s">
        <v>250</v>
      </c>
      <c r="B197" s="355" t="s">
        <v>423</v>
      </c>
      <c r="C197" s="355" t="s">
        <v>1826</v>
      </c>
      <c r="D197" s="81">
        <v>42625</v>
      </c>
      <c r="E197" s="83">
        <v>0.7</v>
      </c>
      <c r="F197" s="83">
        <v>0.15</v>
      </c>
      <c r="G197" s="1120">
        <v>0.7</v>
      </c>
      <c r="H197" s="90" t="s">
        <v>811</v>
      </c>
      <c r="I197" s="91"/>
      <c r="J197" s="1121" t="s">
        <v>811</v>
      </c>
      <c r="K197" s="91"/>
      <c r="L197" s="1161"/>
      <c r="M197" s="91"/>
      <c r="N197" s="1161"/>
      <c r="O197" s="91"/>
      <c r="P197" s="1161"/>
      <c r="Q197" s="1162"/>
      <c r="T197" s="1116"/>
    </row>
    <row r="198" spans="1:20">
      <c r="A198" s="1105" t="s">
        <v>250</v>
      </c>
      <c r="B198" s="355" t="s">
        <v>423</v>
      </c>
      <c r="C198" s="355" t="s">
        <v>1826</v>
      </c>
      <c r="D198" s="81">
        <v>42625</v>
      </c>
      <c r="E198" s="83">
        <v>0.7</v>
      </c>
      <c r="F198" s="83">
        <v>0.35</v>
      </c>
      <c r="G198" s="1120">
        <v>0.7</v>
      </c>
      <c r="H198" s="90">
        <v>0.41724881999566127</v>
      </c>
      <c r="I198" s="1161">
        <f>IF(AND(H198&gt;0),  H198*30.974," ")</f>
        <v>12.923864950545612</v>
      </c>
      <c r="J198" s="1122">
        <v>4.1328607594936697</v>
      </c>
      <c r="K198" s="91"/>
      <c r="L198" s="1161"/>
      <c r="M198" s="91"/>
      <c r="N198" s="1161"/>
      <c r="O198" s="91"/>
      <c r="P198" s="1161"/>
      <c r="Q198" s="1162"/>
      <c r="T198" s="1116"/>
    </row>
    <row r="199" spans="1:20" s="451" customFormat="1">
      <c r="A199" s="1129" t="s">
        <v>250</v>
      </c>
      <c r="B199" s="469" t="s">
        <v>423</v>
      </c>
      <c r="C199" s="469" t="s">
        <v>1826</v>
      </c>
      <c r="D199" s="1131">
        <v>42625</v>
      </c>
      <c r="E199" s="1132">
        <v>0.7</v>
      </c>
      <c r="F199" s="1132">
        <v>0.5</v>
      </c>
      <c r="G199" s="1133">
        <v>0.7</v>
      </c>
      <c r="H199" s="472" t="s">
        <v>811</v>
      </c>
      <c r="I199" s="470"/>
      <c r="J199" s="1134" t="s">
        <v>811</v>
      </c>
      <c r="K199" s="470"/>
      <c r="L199" s="1163"/>
      <c r="M199" s="470"/>
      <c r="N199" s="1163"/>
      <c r="O199" s="470"/>
      <c r="P199" s="1163"/>
      <c r="Q199" s="1164"/>
      <c r="R199" s="1373"/>
      <c r="S199" s="1373"/>
      <c r="T199" s="1685"/>
    </row>
    <row r="200" spans="1:20">
      <c r="A200" s="1165"/>
      <c r="B200" s="91"/>
      <c r="C200" s="80"/>
      <c r="D200" s="83"/>
      <c r="E200" s="1120" t="s">
        <v>1533</v>
      </c>
      <c r="F200" s="1120" t="s">
        <v>1221</v>
      </c>
      <c r="G200" s="1120" t="s">
        <v>1534</v>
      </c>
      <c r="H200" s="645" t="s">
        <v>705</v>
      </c>
      <c r="I200" s="91"/>
      <c r="J200" s="1480" t="s">
        <v>1535</v>
      </c>
      <c r="K200" s="91"/>
      <c r="L200" s="1161"/>
      <c r="M200" s="91"/>
      <c r="N200" s="1161"/>
      <c r="O200" s="91"/>
      <c r="P200" s="1161"/>
      <c r="Q200" s="1162"/>
      <c r="T200" s="1116"/>
    </row>
    <row r="201" spans="1:20">
      <c r="A201" s="1165" t="s">
        <v>1536</v>
      </c>
      <c r="B201" s="91" t="s">
        <v>20</v>
      </c>
      <c r="C201" s="1481" t="s">
        <v>701</v>
      </c>
      <c r="D201" s="1482" t="s">
        <v>786</v>
      </c>
      <c r="E201" s="1482" t="s">
        <v>1537</v>
      </c>
      <c r="F201" s="1482" t="s">
        <v>1538</v>
      </c>
      <c r="G201" s="1482" t="s">
        <v>1537</v>
      </c>
      <c r="H201" s="1483" t="s">
        <v>1539</v>
      </c>
      <c r="I201" s="1484" t="s">
        <v>810</v>
      </c>
      <c r="J201" s="1485" t="s">
        <v>1540</v>
      </c>
      <c r="K201" s="91"/>
      <c r="L201" s="1161"/>
      <c r="M201" s="91"/>
      <c r="N201" s="1161"/>
      <c r="O201" s="91"/>
      <c r="P201" s="1161"/>
      <c r="Q201" s="1162"/>
      <c r="T201" s="1116"/>
    </row>
    <row r="202" spans="1:20">
      <c r="A202" s="1105" t="s">
        <v>250</v>
      </c>
      <c r="B202" s="355" t="s">
        <v>1827</v>
      </c>
      <c r="C202" s="355" t="s">
        <v>1826</v>
      </c>
      <c r="D202" s="358">
        <v>42892</v>
      </c>
      <c r="E202" s="355">
        <v>0.7</v>
      </c>
      <c r="F202" s="355">
        <v>0.15</v>
      </c>
      <c r="G202" s="1612">
        <v>0.7</v>
      </c>
      <c r="H202" s="355" t="s">
        <v>811</v>
      </c>
      <c r="I202" s="1161"/>
      <c r="J202" s="1121" t="s">
        <v>811</v>
      </c>
      <c r="K202" s="91"/>
      <c r="L202" s="1161"/>
      <c r="M202" s="91"/>
      <c r="N202" s="1161"/>
      <c r="O202" s="91"/>
      <c r="P202" s="1161"/>
      <c r="Q202" s="1162"/>
      <c r="T202" s="1116"/>
    </row>
    <row r="203" spans="1:20" s="571" customFormat="1">
      <c r="A203" s="1105" t="s">
        <v>250</v>
      </c>
      <c r="B203" s="355" t="s">
        <v>1827</v>
      </c>
      <c r="C203" s="355" t="s">
        <v>1826</v>
      </c>
      <c r="D203" s="358">
        <v>42892</v>
      </c>
      <c r="E203" s="355">
        <v>0.7</v>
      </c>
      <c r="F203" s="355">
        <v>0.4</v>
      </c>
      <c r="G203" s="1612">
        <v>0.7</v>
      </c>
      <c r="H203" s="90">
        <v>1.6099844407419313</v>
      </c>
      <c r="I203" s="1161">
        <f>IF(AND(H203&gt;0),  H203*30.974," ")</f>
        <v>49.867658067540582</v>
      </c>
      <c r="J203" s="1699">
        <v>29.153586497890299</v>
      </c>
      <c r="K203" s="91"/>
      <c r="L203" s="1161"/>
      <c r="M203" s="91"/>
      <c r="N203" s="1161"/>
      <c r="O203" s="91"/>
      <c r="P203" s="1161"/>
      <c r="Q203" s="1162"/>
      <c r="R203" s="594"/>
      <c r="S203" s="594"/>
      <c r="T203" s="1116"/>
    </row>
    <row r="204" spans="1:20">
      <c r="A204" s="1105" t="s">
        <v>250</v>
      </c>
      <c r="B204" s="355" t="s">
        <v>1827</v>
      </c>
      <c r="C204" s="355" t="s">
        <v>1826</v>
      </c>
      <c r="D204" s="358">
        <v>42892</v>
      </c>
      <c r="E204" s="355">
        <v>0.7</v>
      </c>
      <c r="F204" s="355">
        <v>0.7</v>
      </c>
      <c r="G204" s="1612">
        <v>0.7</v>
      </c>
      <c r="H204" s="355" t="s">
        <v>811</v>
      </c>
      <c r="I204" s="1161"/>
      <c r="J204" s="1121" t="s">
        <v>811</v>
      </c>
      <c r="K204" s="91"/>
      <c r="L204" s="1161"/>
      <c r="M204" s="91"/>
      <c r="N204" s="1161"/>
      <c r="O204" s="91"/>
      <c r="P204" s="1161"/>
      <c r="Q204" s="1162"/>
      <c r="T204" s="1116"/>
    </row>
    <row r="205" spans="1:20">
      <c r="A205" s="1105" t="s">
        <v>250</v>
      </c>
      <c r="B205" s="355" t="s">
        <v>1827</v>
      </c>
      <c r="C205" s="355" t="s">
        <v>1826</v>
      </c>
      <c r="D205" s="358">
        <v>42922</v>
      </c>
      <c r="E205" s="355">
        <v>3.3</v>
      </c>
      <c r="F205" s="355">
        <v>0.15</v>
      </c>
      <c r="G205" s="1612">
        <v>1.1000000000000001</v>
      </c>
      <c r="H205" s="355" t="s">
        <v>811</v>
      </c>
      <c r="I205" s="1161"/>
      <c r="J205" s="1121" t="s">
        <v>811</v>
      </c>
      <c r="K205" s="91"/>
      <c r="L205" s="1161"/>
      <c r="M205" s="91"/>
      <c r="N205" s="1161"/>
      <c r="O205" s="91"/>
      <c r="P205" s="1161"/>
      <c r="Q205" s="1162"/>
      <c r="T205" s="1116"/>
    </row>
    <row r="206" spans="1:20" s="571" customFormat="1">
      <c r="A206" s="1105" t="s">
        <v>250</v>
      </c>
      <c r="B206" s="355" t="s">
        <v>1827</v>
      </c>
      <c r="C206" s="355" t="s">
        <v>1826</v>
      </c>
      <c r="D206" s="358">
        <v>42922</v>
      </c>
      <c r="E206" s="355">
        <v>0.98</v>
      </c>
      <c r="F206" s="355">
        <v>0.49</v>
      </c>
      <c r="G206" s="1612">
        <v>0.98</v>
      </c>
      <c r="H206" s="90">
        <v>1.5480619622518572</v>
      </c>
      <c r="I206" s="1161">
        <f>IF(AND(H206&gt;0),  H206*30.974," ")</f>
        <v>47.949671218789028</v>
      </c>
      <c r="J206" s="1699">
        <v>8.7611814345991572</v>
      </c>
      <c r="K206" s="91"/>
      <c r="L206" s="1161"/>
      <c r="M206" s="91"/>
      <c r="N206" s="1161"/>
      <c r="O206" s="91"/>
      <c r="P206" s="1161"/>
      <c r="Q206" s="1162"/>
      <c r="R206" s="594"/>
      <c r="S206" s="594"/>
      <c r="T206" s="1116"/>
    </row>
    <row r="207" spans="1:20">
      <c r="A207" s="1105" t="s">
        <v>250</v>
      </c>
      <c r="B207" s="355" t="s">
        <v>1827</v>
      </c>
      <c r="C207" s="355" t="s">
        <v>1826</v>
      </c>
      <c r="D207" s="358">
        <v>42922</v>
      </c>
      <c r="E207" s="355">
        <v>0.98</v>
      </c>
      <c r="F207" s="355">
        <v>0.78</v>
      </c>
      <c r="G207" s="1612">
        <v>0.98</v>
      </c>
      <c r="H207" s="355" t="s">
        <v>811</v>
      </c>
      <c r="I207" s="1161"/>
      <c r="J207" s="1121" t="s">
        <v>811</v>
      </c>
      <c r="K207" s="91"/>
      <c r="L207" s="1161"/>
      <c r="M207" s="91"/>
      <c r="N207" s="1161"/>
      <c r="O207" s="91"/>
      <c r="P207" s="1161"/>
      <c r="Q207" s="1162"/>
      <c r="T207" s="1116"/>
    </row>
    <row r="208" spans="1:20">
      <c r="A208" s="1105" t="s">
        <v>250</v>
      </c>
      <c r="B208" s="355" t="s">
        <v>1827</v>
      </c>
      <c r="C208" s="355" t="s">
        <v>1826</v>
      </c>
      <c r="D208" s="358">
        <v>42922</v>
      </c>
      <c r="E208" s="355">
        <v>0.98</v>
      </c>
      <c r="F208" s="355">
        <v>0.78</v>
      </c>
      <c r="G208" s="1612">
        <v>0.98</v>
      </c>
      <c r="H208" s="355" t="s">
        <v>811</v>
      </c>
      <c r="I208" s="1161"/>
      <c r="J208" s="1121" t="s">
        <v>811</v>
      </c>
      <c r="K208" s="91"/>
      <c r="L208" s="1161"/>
      <c r="M208" s="91"/>
      <c r="N208" s="1161"/>
      <c r="O208" s="91"/>
      <c r="P208" s="1161"/>
      <c r="Q208" s="1162"/>
      <c r="T208" s="1116"/>
    </row>
    <row r="209" spans="1:20" s="571" customFormat="1">
      <c r="A209" s="1105" t="s">
        <v>250</v>
      </c>
      <c r="B209" s="355" t="s">
        <v>1827</v>
      </c>
      <c r="C209" s="355" t="s">
        <v>1826</v>
      </c>
      <c r="D209" s="358">
        <v>42950</v>
      </c>
      <c r="E209" s="355" t="s">
        <v>1828</v>
      </c>
      <c r="F209" s="355" t="s">
        <v>815</v>
      </c>
      <c r="G209" s="1612" t="s">
        <v>1828</v>
      </c>
      <c r="H209" s="90">
        <v>2.7245890535632684</v>
      </c>
      <c r="I209" s="1161">
        <f>IF(AND(H209&gt;0),  H209*30.974," ")</f>
        <v>84.391421345068679</v>
      </c>
      <c r="J209" s="1699">
        <v>46.789240506329115</v>
      </c>
      <c r="K209" s="91"/>
      <c r="L209" s="1161"/>
      <c r="M209" s="91"/>
      <c r="N209" s="1161"/>
      <c r="O209" s="91"/>
      <c r="P209" s="1161"/>
      <c r="Q209" s="1162"/>
      <c r="R209" s="594"/>
      <c r="S209" s="594"/>
      <c r="T209" s="1116"/>
    </row>
    <row r="210" spans="1:20" s="571" customFormat="1">
      <c r="A210" s="1105" t="s">
        <v>250</v>
      </c>
      <c r="B210" s="355" t="s">
        <v>1827</v>
      </c>
      <c r="C210" s="355" t="s">
        <v>1826</v>
      </c>
      <c r="D210" s="356">
        <v>42963</v>
      </c>
      <c r="E210" s="355">
        <v>2.7</v>
      </c>
      <c r="F210" s="355">
        <v>0.15</v>
      </c>
      <c r="G210" s="1612">
        <v>0.9</v>
      </c>
      <c r="H210" s="90">
        <v>42.144303797468346</v>
      </c>
      <c r="I210" s="1161">
        <f>IF(AND(H210&gt;0),  H210*30.974," ")</f>
        <v>1305.3776658227846</v>
      </c>
      <c r="J210" s="1699">
        <v>2.5444934481271311</v>
      </c>
      <c r="K210" s="91"/>
      <c r="L210" s="1161"/>
      <c r="M210" s="91"/>
      <c r="N210" s="1161"/>
      <c r="O210" s="91"/>
      <c r="P210" s="1161"/>
      <c r="Q210" s="1162"/>
      <c r="R210" s="594"/>
      <c r="S210" s="594"/>
      <c r="T210" s="1116"/>
    </row>
    <row r="211" spans="1:20">
      <c r="A211" s="1105" t="s">
        <v>250</v>
      </c>
      <c r="B211" s="355" t="s">
        <v>1827</v>
      </c>
      <c r="C211" s="355" t="s">
        <v>1826</v>
      </c>
      <c r="D211" s="358">
        <v>42991</v>
      </c>
      <c r="E211" s="355">
        <v>0.84</v>
      </c>
      <c r="F211" s="355">
        <v>0.15</v>
      </c>
      <c r="G211" s="1612">
        <v>0.5</v>
      </c>
      <c r="H211" s="355" t="s">
        <v>811</v>
      </c>
      <c r="I211" s="1161"/>
      <c r="J211" s="1121" t="s">
        <v>811</v>
      </c>
      <c r="K211" s="91"/>
      <c r="L211" s="1161"/>
      <c r="M211" s="91"/>
      <c r="N211" s="1161"/>
      <c r="O211" s="91"/>
      <c r="P211" s="1161"/>
      <c r="Q211" s="1162"/>
      <c r="T211" s="1116"/>
    </row>
    <row r="212" spans="1:20" s="571" customFormat="1">
      <c r="A212" s="1105" t="s">
        <v>250</v>
      </c>
      <c r="B212" s="355" t="s">
        <v>1827</v>
      </c>
      <c r="C212" s="355" t="s">
        <v>1826</v>
      </c>
      <c r="D212" s="358">
        <v>42991</v>
      </c>
      <c r="E212" s="355">
        <v>0.84</v>
      </c>
      <c r="F212" s="355">
        <v>0.4</v>
      </c>
      <c r="G212" s="1612">
        <v>0.5</v>
      </c>
      <c r="H212" s="90">
        <v>2.6936278143182304</v>
      </c>
      <c r="I212" s="1161">
        <f>IF(AND(H212&gt;0),  H212*30.974," ")</f>
        <v>83.432427920692874</v>
      </c>
      <c r="J212" s="1699">
        <v>35.115721518987328</v>
      </c>
      <c r="K212" s="91"/>
      <c r="L212" s="1161"/>
      <c r="M212" s="91"/>
      <c r="N212" s="1161"/>
      <c r="O212" s="91"/>
      <c r="P212" s="1161"/>
      <c r="Q212" s="1162"/>
      <c r="R212" s="594"/>
      <c r="S212" s="594"/>
      <c r="T212" s="1116"/>
    </row>
    <row r="213" spans="1:20" ht="31.2">
      <c r="A213" s="1696" t="s">
        <v>804</v>
      </c>
      <c r="B213" s="1612" t="s">
        <v>20</v>
      </c>
      <c r="C213" s="1612" t="s">
        <v>701</v>
      </c>
      <c r="D213" s="1612" t="s">
        <v>846</v>
      </c>
      <c r="E213" s="1697" t="s">
        <v>786</v>
      </c>
      <c r="F213" s="1698" t="s">
        <v>806</v>
      </c>
      <c r="G213" s="1698" t="s">
        <v>807</v>
      </c>
      <c r="H213" s="90" t="s">
        <v>809</v>
      </c>
      <c r="I213" s="1484" t="s">
        <v>810</v>
      </c>
      <c r="J213" s="1121" t="s">
        <v>808</v>
      </c>
      <c r="K213" s="91"/>
      <c r="L213" s="1161"/>
      <c r="M213" s="91"/>
      <c r="N213" s="1161"/>
      <c r="O213" s="91"/>
      <c r="P213" s="1161"/>
      <c r="Q213" s="1162"/>
      <c r="T213" s="1116"/>
    </row>
    <row r="214" spans="1:20" s="571" customFormat="1">
      <c r="A214" s="1105">
        <v>1</v>
      </c>
      <c r="B214" s="355" t="s">
        <v>1809</v>
      </c>
      <c r="C214" s="355" t="s">
        <v>1829</v>
      </c>
      <c r="D214" s="355">
        <v>0.15</v>
      </c>
      <c r="E214" s="356">
        <v>42963</v>
      </c>
      <c r="F214" s="355">
        <v>2.7</v>
      </c>
      <c r="G214" s="1612">
        <v>0.9</v>
      </c>
      <c r="H214" s="90">
        <v>2.5444934481271311</v>
      </c>
      <c r="I214" s="1161">
        <f>IF(AND(H214&gt;0),  H214*30.974," ")</f>
        <v>78.813140062289762</v>
      </c>
      <c r="J214" s="1699">
        <v>42.144303797468346</v>
      </c>
      <c r="K214" s="91"/>
      <c r="L214" s="1161"/>
      <c r="M214" s="91"/>
      <c r="N214" s="1161"/>
      <c r="O214" s="91"/>
      <c r="P214" s="1161"/>
      <c r="Q214" s="1162"/>
      <c r="R214" s="594"/>
      <c r="S214" s="594"/>
      <c r="T214" s="1116"/>
    </row>
    <row r="215" spans="1:20" s="571" customFormat="1">
      <c r="A215" s="1105">
        <v>5</v>
      </c>
      <c r="B215" s="355" t="s">
        <v>1809</v>
      </c>
      <c r="C215" s="355" t="s">
        <v>1829</v>
      </c>
      <c r="D215" s="355">
        <v>1.7</v>
      </c>
      <c r="E215" s="356">
        <v>42963</v>
      </c>
      <c r="F215" s="355">
        <v>2.7</v>
      </c>
      <c r="G215" s="1612">
        <v>0.9</v>
      </c>
      <c r="H215" s="90">
        <v>2.4140066046334314</v>
      </c>
      <c r="I215" s="1161">
        <f>IF(AND(H215&gt;0),  H215*30.974," ")</f>
        <v>74.771440571915903</v>
      </c>
      <c r="J215" s="1699">
        <v>38.065822784810123</v>
      </c>
      <c r="K215" s="91"/>
      <c r="L215" s="1161"/>
      <c r="M215" s="91"/>
      <c r="N215" s="1161"/>
      <c r="O215" s="91"/>
      <c r="P215" s="1161"/>
      <c r="Q215" s="1162"/>
      <c r="R215" s="594"/>
      <c r="S215" s="594"/>
      <c r="T215" s="1116"/>
    </row>
    <row r="216" spans="1:20" s="1147" customFormat="1">
      <c r="A216" s="1129">
        <v>8</v>
      </c>
      <c r="B216" s="469" t="s">
        <v>1809</v>
      </c>
      <c r="C216" s="469" t="s">
        <v>1829</v>
      </c>
      <c r="D216" s="469">
        <v>2.5</v>
      </c>
      <c r="E216" s="1130">
        <v>42963</v>
      </c>
      <c r="F216" s="469">
        <v>2.7</v>
      </c>
      <c r="G216" s="1160">
        <v>0.9</v>
      </c>
      <c r="H216" s="472">
        <v>3.066440822101927</v>
      </c>
      <c r="I216" s="1163">
        <f>IF(AND(H216&gt;0),  H216*30.974," ")</f>
        <v>94.979938023785095</v>
      </c>
      <c r="J216" s="1700">
        <v>12.688607594936709</v>
      </c>
      <c r="K216" s="470">
        <f>AVERAGE(G203,G206,G210,G212,G214:G216)</f>
        <v>0.82571428571428573</v>
      </c>
      <c r="L216" s="1163">
        <f>10*(6-(LN(K216)/LN(2)))</f>
        <v>62.762854293316501</v>
      </c>
      <c r="M216" s="470">
        <f>AVERAGE(I203:I216)</f>
        <v>227.4479203791083</v>
      </c>
      <c r="N216" s="1163">
        <f t="shared" ref="N216" si="56">10*(6-(LN(48/M216)/LN(2)))</f>
        <v>82.444299327732068</v>
      </c>
      <c r="O216" s="470">
        <f>AVERAGE(J202:J216)</f>
        <v>26.907869697893528</v>
      </c>
      <c r="P216" s="1163">
        <f t="shared" ref="P216" si="57">10*(6-((2.04-0.68*LN(O216))/LN(2)))</f>
        <v>62.868723814753686</v>
      </c>
      <c r="Q216" s="1164">
        <f>AVERAGE(L216,N216,P216)</f>
        <v>69.35862581193409</v>
      </c>
      <c r="R216" s="1373"/>
      <c r="S216" s="1373"/>
      <c r="T216" s="1685"/>
    </row>
    <row r="217" spans="1:20">
      <c r="A217" s="528"/>
      <c r="B217" s="27"/>
      <c r="C217" s="27"/>
      <c r="D217" s="47"/>
      <c r="E217" s="27"/>
      <c r="F217" s="27"/>
      <c r="G217" s="1106"/>
      <c r="J217" s="1111"/>
      <c r="Q217" s="1159"/>
      <c r="T217" s="1116"/>
    </row>
    <row r="218" spans="1:20">
      <c r="A218" s="528"/>
      <c r="B218" s="27"/>
      <c r="C218" s="27"/>
      <c r="D218" s="47"/>
      <c r="E218" s="27"/>
      <c r="F218" s="27"/>
      <c r="G218" s="1106"/>
      <c r="H218" s="24"/>
      <c r="I218" s="24"/>
      <c r="J218" s="1116"/>
      <c r="Q218" s="1159"/>
      <c r="T218" s="1116"/>
    </row>
    <row r="219" spans="1:20">
      <c r="A219" s="483"/>
      <c r="C219" s="69"/>
      <c r="D219" s="18"/>
      <c r="E219" s="1446" t="s">
        <v>1533</v>
      </c>
      <c r="F219" s="1446" t="s">
        <v>1221</v>
      </c>
      <c r="G219" s="1446" t="s">
        <v>1534</v>
      </c>
      <c r="H219" s="28" t="s">
        <v>705</v>
      </c>
      <c r="J219" s="1449" t="s">
        <v>1535</v>
      </c>
      <c r="Q219" s="1159"/>
      <c r="T219" s="1116"/>
    </row>
    <row r="220" spans="1:20">
      <c r="A220" s="483" t="s">
        <v>1536</v>
      </c>
      <c r="B220" t="s">
        <v>20</v>
      </c>
      <c r="C220" s="1450" t="s">
        <v>701</v>
      </c>
      <c r="D220" s="1451" t="s">
        <v>786</v>
      </c>
      <c r="E220" s="1451" t="s">
        <v>1537</v>
      </c>
      <c r="F220" s="1451" t="s">
        <v>1538</v>
      </c>
      <c r="G220" s="1451" t="s">
        <v>1537</v>
      </c>
      <c r="H220" s="1454" t="s">
        <v>1539</v>
      </c>
      <c r="I220" s="1442" t="s">
        <v>810</v>
      </c>
      <c r="J220" s="1455" t="s">
        <v>1540</v>
      </c>
      <c r="Q220" s="1159"/>
      <c r="T220" s="1116"/>
    </row>
    <row r="221" spans="1:20" s="571" customFormat="1">
      <c r="A221" s="528" t="s">
        <v>250</v>
      </c>
      <c r="B221" s="27" t="s">
        <v>1827</v>
      </c>
      <c r="C221" s="27" t="s">
        <v>1826</v>
      </c>
      <c r="D221" s="55">
        <v>43262</v>
      </c>
      <c r="E221">
        <v>0.9</v>
      </c>
      <c r="F221">
        <v>0.45</v>
      </c>
      <c r="G221" s="1106">
        <v>0.5</v>
      </c>
      <c r="H221" s="24">
        <v>1.8839476395303971</v>
      </c>
      <c r="I221" s="594">
        <f>IF(AND(H221&gt;0),  H221*30.974," ")</f>
        <v>58.353394186814519</v>
      </c>
      <c r="J221" s="1111">
        <v>5.8993528481012634</v>
      </c>
      <c r="K221"/>
      <c r="L221" s="594"/>
      <c r="M221"/>
      <c r="N221" s="594"/>
      <c r="O221"/>
      <c r="P221" s="594"/>
      <c r="Q221" s="1159"/>
      <c r="R221" s="594"/>
      <c r="S221" s="594"/>
      <c r="T221" s="1116"/>
    </row>
    <row r="222" spans="1:20">
      <c r="A222" s="528" t="s">
        <v>250</v>
      </c>
      <c r="B222" s="27" t="s">
        <v>1827</v>
      </c>
      <c r="C222" s="27" t="s">
        <v>1826</v>
      </c>
      <c r="D222" s="55">
        <v>43291</v>
      </c>
      <c r="E222">
        <v>0.8</v>
      </c>
      <c r="F222">
        <v>0.15</v>
      </c>
      <c r="G222" s="1106">
        <v>0.56999999999999995</v>
      </c>
      <c r="H222" s="27" t="s">
        <v>811</v>
      </c>
      <c r="I222" s="594"/>
      <c r="J222" s="1111" t="s">
        <v>811</v>
      </c>
      <c r="Q222" s="1159"/>
      <c r="T222" s="1116"/>
    </row>
    <row r="223" spans="1:20" s="571" customFormat="1">
      <c r="A223" s="528" t="s">
        <v>250</v>
      </c>
      <c r="B223" s="27" t="s">
        <v>1827</v>
      </c>
      <c r="C223" s="27" t="s">
        <v>1826</v>
      </c>
      <c r="D223" s="55">
        <v>43291</v>
      </c>
      <c r="E223">
        <v>0.8</v>
      </c>
      <c r="F223">
        <v>0.4</v>
      </c>
      <c r="G223" s="1106">
        <v>0.56999999999999995</v>
      </c>
      <c r="H223" s="24">
        <v>1.6415903435753798</v>
      </c>
      <c r="I223" s="594">
        <f>IF(AND(H223&gt;0),  H223*30.974," ")</f>
        <v>50.846619301903814</v>
      </c>
      <c r="J223" s="1111">
        <v>36.345950000000002</v>
      </c>
      <c r="K223"/>
      <c r="L223" s="594"/>
      <c r="M223"/>
      <c r="N223" s="594"/>
      <c r="O223"/>
      <c r="P223" s="594"/>
      <c r="Q223" s="1159"/>
      <c r="R223" s="594"/>
      <c r="S223" s="594"/>
      <c r="T223" s="1116"/>
    </row>
    <row r="224" spans="1:20">
      <c r="A224" s="528" t="s">
        <v>250</v>
      </c>
      <c r="B224" s="27" t="s">
        <v>1827</v>
      </c>
      <c r="C224" s="27" t="s">
        <v>1826</v>
      </c>
      <c r="D224" s="55">
        <v>43335</v>
      </c>
      <c r="E224">
        <v>0.9</v>
      </c>
      <c r="F224">
        <v>0.15</v>
      </c>
      <c r="G224" s="1106">
        <v>0.6</v>
      </c>
      <c r="H224" s="27" t="s">
        <v>811</v>
      </c>
      <c r="I224" s="594"/>
      <c r="J224" s="1111" t="s">
        <v>811</v>
      </c>
      <c r="Q224" s="1159"/>
      <c r="T224" s="1116"/>
    </row>
    <row r="225" spans="1:20" s="571" customFormat="1">
      <c r="A225" s="528" t="s">
        <v>250</v>
      </c>
      <c r="B225" s="27" t="s">
        <v>1827</v>
      </c>
      <c r="C225" s="27" t="s">
        <v>1826</v>
      </c>
      <c r="D225" s="55">
        <v>43335</v>
      </c>
      <c r="E225">
        <v>0.9</v>
      </c>
      <c r="F225">
        <v>0.45</v>
      </c>
      <c r="G225" s="1106">
        <v>0.6</v>
      </c>
      <c r="H225" s="24">
        <v>2.1655021553547562</v>
      </c>
      <c r="I225" s="594">
        <f>IF(AND(H225&gt;0),  H225*30.974," ")</f>
        <v>67.074263759958214</v>
      </c>
      <c r="J225" s="1111">
        <v>42.326929113924031</v>
      </c>
      <c r="K225"/>
      <c r="L225" s="594"/>
      <c r="M225"/>
      <c r="N225" s="594"/>
      <c r="O225"/>
      <c r="P225" s="594"/>
      <c r="Q225" s="1159"/>
      <c r="R225" s="594"/>
      <c r="S225" s="594"/>
      <c r="T225" s="1116"/>
    </row>
    <row r="226" spans="1:20" s="571" customFormat="1">
      <c r="A226" s="528" t="s">
        <v>250</v>
      </c>
      <c r="B226" s="27" t="s">
        <v>1827</v>
      </c>
      <c r="C226" s="27" t="s">
        <v>1826</v>
      </c>
      <c r="D226" s="139">
        <v>43342</v>
      </c>
      <c r="E226" s="27">
        <v>2.9</v>
      </c>
      <c r="F226" s="27">
        <v>0.5</v>
      </c>
      <c r="G226" s="1106">
        <v>0.9</v>
      </c>
      <c r="H226" s="24">
        <v>21.994568354430378</v>
      </c>
      <c r="I226" s="594">
        <f>IF(AND(H226&gt;0),  H226*30.974," ")</f>
        <v>681.2597602101265</v>
      </c>
      <c r="J226" s="1111">
        <v>1.5325116609730076</v>
      </c>
      <c r="K226"/>
      <c r="L226" s="594"/>
      <c r="M226"/>
      <c r="N226" s="594"/>
      <c r="O226"/>
      <c r="P226" s="594"/>
      <c r="Q226" s="1159"/>
      <c r="R226" s="594"/>
      <c r="S226" s="594"/>
      <c r="T226" s="1116"/>
    </row>
    <row r="227" spans="1:20">
      <c r="A227" s="528" t="s">
        <v>250</v>
      </c>
      <c r="B227" s="27" t="s">
        <v>1827</v>
      </c>
      <c r="C227" s="27" t="s">
        <v>1826</v>
      </c>
      <c r="D227" s="55">
        <v>43362</v>
      </c>
      <c r="E227">
        <v>0.8</v>
      </c>
      <c r="F227">
        <v>0.15</v>
      </c>
      <c r="G227" s="1106">
        <v>0.8</v>
      </c>
      <c r="H227" s="27" t="s">
        <v>811</v>
      </c>
      <c r="J227" s="1111" t="s">
        <v>811</v>
      </c>
      <c r="Q227" s="1159"/>
      <c r="T227" s="1116"/>
    </row>
    <row r="228" spans="1:20" s="571" customFormat="1">
      <c r="A228" s="528" t="s">
        <v>250</v>
      </c>
      <c r="B228" s="27" t="s">
        <v>1827</v>
      </c>
      <c r="C228" s="27" t="s">
        <v>1826</v>
      </c>
      <c r="D228" s="55">
        <v>43362</v>
      </c>
      <c r="E228">
        <v>0.8</v>
      </c>
      <c r="F228">
        <v>0.4</v>
      </c>
      <c r="G228" s="1106">
        <v>0.8</v>
      </c>
      <c r="H228" s="71">
        <v>1.7114452518126297</v>
      </c>
      <c r="I228" s="594">
        <f>IF(AND(H228&gt;0),  H228*30.974," ")</f>
        <v>53.010305229644395</v>
      </c>
      <c r="J228" s="1111">
        <v>14.329119936708864</v>
      </c>
      <c r="K228"/>
      <c r="L228" s="594"/>
      <c r="M228"/>
      <c r="N228" s="594"/>
      <c r="O228"/>
      <c r="P228" s="594"/>
      <c r="Q228" s="1159"/>
      <c r="R228" s="594"/>
      <c r="S228" s="594"/>
      <c r="T228" s="1116"/>
    </row>
    <row r="229" spans="1:20">
      <c r="A229" s="528" t="s">
        <v>250</v>
      </c>
      <c r="B229" s="27" t="s">
        <v>1827</v>
      </c>
      <c r="C229" s="27" t="s">
        <v>1826</v>
      </c>
      <c r="D229" s="55">
        <v>43362</v>
      </c>
      <c r="E229">
        <v>0.8</v>
      </c>
      <c r="F229">
        <v>0.6</v>
      </c>
      <c r="G229" s="1106">
        <v>0.8</v>
      </c>
      <c r="H229" s="27" t="s">
        <v>811</v>
      </c>
      <c r="J229" s="1111" t="s">
        <v>811</v>
      </c>
      <c r="Q229" s="1159"/>
      <c r="T229" s="1116"/>
    </row>
    <row r="230" spans="1:20" ht="31.2">
      <c r="A230" s="1456" t="s">
        <v>20</v>
      </c>
      <c r="B230" s="1446" t="s">
        <v>701</v>
      </c>
      <c r="C230" s="1446" t="s">
        <v>846</v>
      </c>
      <c r="D230" s="1457" t="s">
        <v>786</v>
      </c>
      <c r="E230" s="1458" t="s">
        <v>806</v>
      </c>
      <c r="G230" s="1458" t="s">
        <v>807</v>
      </c>
      <c r="H230" s="28" t="s">
        <v>809</v>
      </c>
      <c r="I230" s="1442" t="s">
        <v>810</v>
      </c>
      <c r="J230" s="1449" t="s">
        <v>808</v>
      </c>
      <c r="Q230" s="1159"/>
      <c r="T230" s="1116"/>
    </row>
    <row r="231" spans="1:20" s="571" customFormat="1">
      <c r="A231" s="528" t="s">
        <v>1809</v>
      </c>
      <c r="B231" s="27" t="s">
        <v>1826</v>
      </c>
      <c r="C231" s="27">
        <v>0.5</v>
      </c>
      <c r="D231" s="139">
        <v>43342</v>
      </c>
      <c r="E231" s="27">
        <v>2.9</v>
      </c>
      <c r="F231"/>
      <c r="G231" s="1106">
        <v>0.9</v>
      </c>
      <c r="H231" s="24">
        <v>1.5325116609730076</v>
      </c>
      <c r="I231" s="594">
        <f>IF(AND(H231&gt;0),  H231*30.974," ")</f>
        <v>47.468016186977941</v>
      </c>
      <c r="J231" s="1111">
        <v>21.994568354430378</v>
      </c>
      <c r="K231"/>
      <c r="L231" s="594"/>
      <c r="M231"/>
      <c r="N231" s="594"/>
      <c r="O231"/>
      <c r="P231" s="594"/>
      <c r="Q231" s="1159"/>
      <c r="R231" s="594"/>
      <c r="S231" s="594"/>
      <c r="T231" s="1116"/>
    </row>
    <row r="232" spans="1:20" s="571" customFormat="1">
      <c r="A232" s="529" t="s">
        <v>1809</v>
      </c>
      <c r="B232" s="534" t="s">
        <v>1826</v>
      </c>
      <c r="C232" s="534">
        <v>2</v>
      </c>
      <c r="D232" s="1196">
        <v>43342</v>
      </c>
      <c r="E232" s="534"/>
      <c r="F232" s="451"/>
      <c r="G232" s="1443">
        <v>0.9</v>
      </c>
      <c r="H232" s="1200">
        <v>2.992046576185396</v>
      </c>
      <c r="I232" s="1373">
        <f>IF(AND(H232&gt;0),  H232*30.974," ")</f>
        <v>92.675650650766457</v>
      </c>
      <c r="J232" s="1445">
        <v>26.639844936708869</v>
      </c>
      <c r="K232" s="451">
        <f>AVERAGE(G221,G223,G225:G226,G228,G231:G232)</f>
        <v>0.73857142857142866</v>
      </c>
      <c r="L232" s="1373">
        <f>10*(6-(LN(K232)/LN(2)))</f>
        <v>64.371906415173939</v>
      </c>
      <c r="M232" s="451">
        <f>AVERAGE(I221:I232)</f>
        <v>150.09828707517025</v>
      </c>
      <c r="N232" s="1373">
        <f t="shared" ref="N232" si="58">10*(6-(LN(48/M232)/LN(2)))</f>
        <v>76.448012020397641</v>
      </c>
      <c r="O232" s="1204">
        <f>AVERAGE(J221:J232)</f>
        <v>21.295468121549487</v>
      </c>
      <c r="P232" s="1373">
        <f t="shared" ref="P232" si="59">10*(6-((2.04-0.68*LN(O232))/LN(2)))</f>
        <v>60.573848029406804</v>
      </c>
      <c r="Q232" s="1520">
        <f>AVERAGE(L232,N232,P232)</f>
        <v>67.131255488326133</v>
      </c>
      <c r="R232" s="594"/>
      <c r="S232" s="594"/>
      <c r="T232" s="1116"/>
    </row>
    <row r="233" spans="1:20">
      <c r="A233" s="528"/>
      <c r="B233" s="27"/>
      <c r="C233" s="27"/>
      <c r="D233" s="55"/>
      <c r="E233" s="27"/>
      <c r="F233" s="27"/>
      <c r="J233" s="1116"/>
      <c r="Q233" s="1159"/>
      <c r="T233" s="1116"/>
    </row>
    <row r="234" spans="1:20">
      <c r="A234" s="483"/>
      <c r="C234" s="69"/>
      <c r="D234" s="18"/>
      <c r="E234" s="1446" t="s">
        <v>1533</v>
      </c>
      <c r="F234" s="1446" t="s">
        <v>1221</v>
      </c>
      <c r="G234" s="1446" t="s">
        <v>1534</v>
      </c>
      <c r="H234" s="28" t="s">
        <v>705</v>
      </c>
      <c r="J234" s="1449" t="s">
        <v>1535</v>
      </c>
      <c r="Q234" s="1159"/>
      <c r="T234" s="1116"/>
    </row>
    <row r="235" spans="1:20">
      <c r="A235" s="483" t="s">
        <v>1536</v>
      </c>
      <c r="B235" t="s">
        <v>20</v>
      </c>
      <c r="C235" s="1450" t="s">
        <v>701</v>
      </c>
      <c r="D235" s="1451" t="s">
        <v>786</v>
      </c>
      <c r="E235" s="1451" t="s">
        <v>1537</v>
      </c>
      <c r="F235" s="1451" t="s">
        <v>1538</v>
      </c>
      <c r="G235" s="1451" t="s">
        <v>1537</v>
      </c>
      <c r="H235" s="1454" t="s">
        <v>1539</v>
      </c>
      <c r="I235" s="1442" t="s">
        <v>810</v>
      </c>
      <c r="J235" s="1455" t="s">
        <v>1540</v>
      </c>
      <c r="Q235" s="1159"/>
      <c r="T235" s="1116"/>
    </row>
    <row r="236" spans="1:20">
      <c r="A236" s="528" t="s">
        <v>250</v>
      </c>
      <c r="B236" s="27" t="s">
        <v>1827</v>
      </c>
      <c r="C236" s="27" t="s">
        <v>1826</v>
      </c>
      <c r="D236" s="47">
        <v>43643</v>
      </c>
      <c r="E236" s="165">
        <v>0.9</v>
      </c>
      <c r="F236" s="24">
        <v>0.15</v>
      </c>
      <c r="G236" s="1112">
        <v>0.6</v>
      </c>
      <c r="H236" s="27" t="s">
        <v>811</v>
      </c>
      <c r="I236" s="594"/>
      <c r="J236" s="1123" t="s">
        <v>811</v>
      </c>
      <c r="Q236" s="1159"/>
      <c r="T236" s="1116"/>
    </row>
    <row r="237" spans="1:20" s="571" customFormat="1">
      <c r="A237" s="528" t="s">
        <v>250</v>
      </c>
      <c r="B237" s="27" t="s">
        <v>1827</v>
      </c>
      <c r="C237" s="27" t="s">
        <v>1826</v>
      </c>
      <c r="D237" s="47">
        <v>43643</v>
      </c>
      <c r="E237" s="165">
        <v>0.9</v>
      </c>
      <c r="F237" s="24">
        <v>0.45</v>
      </c>
      <c r="G237" s="1112">
        <v>0.6</v>
      </c>
      <c r="H237" s="24">
        <v>1.6741229421717179</v>
      </c>
      <c r="I237" s="594">
        <f>IF(AND(H237&gt;0),  H237*30.974," ")</f>
        <v>51.854284010826788</v>
      </c>
      <c r="J237" s="1111">
        <v>86.101265822784796</v>
      </c>
      <c r="K237"/>
      <c r="L237" s="594"/>
      <c r="M237"/>
      <c r="N237" s="594"/>
      <c r="O237"/>
      <c r="P237" s="594"/>
      <c r="Q237" s="1159"/>
      <c r="R237" s="594"/>
      <c r="S237" s="594"/>
      <c r="T237" s="1116"/>
    </row>
    <row r="238" spans="1:20">
      <c r="A238" s="528" t="s">
        <v>250</v>
      </c>
      <c r="B238" s="27" t="s">
        <v>1827</v>
      </c>
      <c r="C238" s="27" t="s">
        <v>1826</v>
      </c>
      <c r="D238" s="47">
        <v>43689</v>
      </c>
      <c r="E238" s="165">
        <v>0.72</v>
      </c>
      <c r="F238" s="24">
        <v>0.15</v>
      </c>
      <c r="G238" s="1112">
        <v>0.72</v>
      </c>
      <c r="H238" s="27" t="s">
        <v>811</v>
      </c>
      <c r="J238" s="1123" t="s">
        <v>811</v>
      </c>
      <c r="Q238" s="1159"/>
      <c r="T238" s="1116"/>
    </row>
    <row r="239" spans="1:20" s="571" customFormat="1">
      <c r="A239" s="528" t="s">
        <v>250</v>
      </c>
      <c r="B239" s="27" t="s">
        <v>1827</v>
      </c>
      <c r="C239" s="27" t="s">
        <v>1826</v>
      </c>
      <c r="D239" s="47">
        <v>43689</v>
      </c>
      <c r="E239" s="165">
        <v>0.72</v>
      </c>
      <c r="F239" s="24">
        <v>0.36</v>
      </c>
      <c r="G239" s="1112">
        <v>0.72</v>
      </c>
      <c r="H239" s="24">
        <v>2.3508960464539017</v>
      </c>
      <c r="I239" s="594">
        <f>IF(AND(H239&gt;0),  H239*30.974," ")</f>
        <v>72.816654142863158</v>
      </c>
      <c r="J239" s="1111">
        <v>29.455696202531644</v>
      </c>
      <c r="K239"/>
      <c r="L239" s="594"/>
      <c r="M239"/>
      <c r="N239" s="594"/>
      <c r="O239"/>
      <c r="P239" s="594"/>
      <c r="Q239" s="1159"/>
      <c r="R239" s="594"/>
      <c r="S239" s="594"/>
      <c r="T239" s="1116"/>
    </row>
    <row r="240" spans="1:20">
      <c r="A240" s="528" t="s">
        <v>250</v>
      </c>
      <c r="B240" s="27" t="s">
        <v>1827</v>
      </c>
      <c r="C240" s="27" t="s">
        <v>1826</v>
      </c>
      <c r="D240" s="47">
        <v>43689</v>
      </c>
      <c r="E240" s="165">
        <v>0.72</v>
      </c>
      <c r="F240" s="24">
        <v>0.5</v>
      </c>
      <c r="G240" s="1112">
        <v>0.72</v>
      </c>
      <c r="H240" s="27" t="s">
        <v>811</v>
      </c>
      <c r="J240" s="1123" t="s">
        <v>811</v>
      </c>
      <c r="Q240" s="1159"/>
      <c r="T240" s="1116"/>
    </row>
    <row r="241" spans="1:20" s="571" customFormat="1">
      <c r="A241" s="528" t="s">
        <v>250</v>
      </c>
      <c r="B241" s="27" t="s">
        <v>1827</v>
      </c>
      <c r="C241" s="27" t="s">
        <v>1826</v>
      </c>
      <c r="D241" s="47">
        <v>43697</v>
      </c>
      <c r="E241" s="23">
        <v>2.75</v>
      </c>
      <c r="F241" s="27">
        <v>0.5</v>
      </c>
      <c r="G241" s="1112">
        <v>0.625</v>
      </c>
      <c r="H241" s="24">
        <v>30.193659578059069</v>
      </c>
      <c r="I241" s="594">
        <f>IF(AND(H241&gt;0),  H241*30.974," ")</f>
        <v>935.21841177080159</v>
      </c>
      <c r="J241" s="1111">
        <v>1.5084218314419606</v>
      </c>
      <c r="K241"/>
      <c r="L241" s="594"/>
      <c r="M241"/>
      <c r="N241" s="594"/>
      <c r="O241"/>
      <c r="P241" s="594"/>
      <c r="Q241" s="1159"/>
      <c r="R241" s="594"/>
      <c r="S241" s="594"/>
      <c r="T241" s="1116"/>
    </row>
    <row r="242" spans="1:20">
      <c r="A242" s="528" t="s">
        <v>250</v>
      </c>
      <c r="B242" s="27" t="s">
        <v>1827</v>
      </c>
      <c r="C242" s="27" t="s">
        <v>1826</v>
      </c>
      <c r="D242" s="47">
        <v>43719</v>
      </c>
      <c r="E242" s="165">
        <v>0.75</v>
      </c>
      <c r="F242" s="24">
        <v>0.15</v>
      </c>
      <c r="G242" s="1112">
        <v>0.5</v>
      </c>
      <c r="H242" s="27" t="s">
        <v>811</v>
      </c>
      <c r="J242" s="1123" t="s">
        <v>811</v>
      </c>
      <c r="Q242" s="1159"/>
      <c r="T242" s="1116"/>
    </row>
    <row r="243" spans="1:20" s="571" customFormat="1">
      <c r="A243" s="529" t="s">
        <v>250</v>
      </c>
      <c r="B243" s="534" t="s">
        <v>1827</v>
      </c>
      <c r="C243" s="534" t="s">
        <v>1826</v>
      </c>
      <c r="D243" s="1513">
        <v>43719</v>
      </c>
      <c r="E243" s="1203">
        <v>0.75</v>
      </c>
      <c r="F243" s="1200">
        <v>0.4</v>
      </c>
      <c r="G243" s="1514">
        <v>0.5</v>
      </c>
      <c r="H243" s="1200">
        <v>1.884442661008344</v>
      </c>
      <c r="I243" s="1373">
        <f>IF(AND(H243&gt;0),  H243*30.974," ")</f>
        <v>58.368726982072445</v>
      </c>
      <c r="J243" s="1445">
        <v>38.670042194092829</v>
      </c>
      <c r="K243" s="1204">
        <f>AVERAGE(G237,G239,G241,G243)</f>
        <v>0.61124999999999996</v>
      </c>
      <c r="L243" s="1373">
        <f>10*(6-(LN(K243)/LN(2)))</f>
        <v>67.101655348224909</v>
      </c>
      <c r="M243" s="451">
        <f>AVERAGE(I236:I243)</f>
        <v>279.56451922664104</v>
      </c>
      <c r="N243" s="1373">
        <f t="shared" ref="N243" si="60">10*(6-(LN(48/M243)/LN(2)))</f>
        <v>85.420749625570522</v>
      </c>
      <c r="O243" s="451">
        <f>AVERAGE(J236:J243)</f>
        <v>38.933856512712808</v>
      </c>
      <c r="P243" s="1373">
        <f t="shared" ref="P243" si="61">10*(6-((2.04-0.68*LN(O243))/LN(2)))</f>
        <v>66.493103944688301</v>
      </c>
      <c r="Q243" s="1520">
        <f>AVERAGE(L243,N243,P243)</f>
        <v>73.005169639494582</v>
      </c>
      <c r="R243" s="594"/>
      <c r="S243" s="594"/>
      <c r="T243" s="1116"/>
    </row>
    <row r="244" spans="1:20">
      <c r="A244" s="528"/>
      <c r="B244" s="27"/>
      <c r="C244" s="27"/>
      <c r="D244" s="47"/>
      <c r="E244" s="165"/>
      <c r="F244" s="24"/>
      <c r="G244" s="1112"/>
      <c r="H244" s="24"/>
      <c r="I244" s="24"/>
      <c r="J244" s="1116"/>
      <c r="Q244" s="1159"/>
      <c r="T244" s="1116"/>
    </row>
    <row r="245" spans="1:20" ht="31.2">
      <c r="A245" s="1439" t="s">
        <v>20</v>
      </c>
      <c r="B245" s="1106" t="s">
        <v>701</v>
      </c>
      <c r="C245" s="1441" t="s">
        <v>805</v>
      </c>
      <c r="D245" s="1461" t="s">
        <v>786</v>
      </c>
      <c r="E245" s="1441" t="s">
        <v>1008</v>
      </c>
      <c r="F245" s="1441" t="s">
        <v>806</v>
      </c>
      <c r="G245" s="1441" t="s">
        <v>807</v>
      </c>
      <c r="H245" s="24" t="s">
        <v>809</v>
      </c>
      <c r="I245" s="1442" t="s">
        <v>810</v>
      </c>
      <c r="J245" s="1123" t="s">
        <v>808</v>
      </c>
      <c r="Q245" s="1159"/>
      <c r="T245" s="1116"/>
    </row>
    <row r="246" spans="1:20" s="1052" customFormat="1">
      <c r="A246" s="483" t="s">
        <v>1809</v>
      </c>
      <c r="B246" t="s">
        <v>1826</v>
      </c>
      <c r="C246">
        <v>0.5</v>
      </c>
      <c r="D246" s="55">
        <v>44061</v>
      </c>
      <c r="E246">
        <v>2</v>
      </c>
      <c r="F246">
        <v>2.65</v>
      </c>
      <c r="G246" s="594">
        <v>0.9</v>
      </c>
      <c r="H246" s="24">
        <v>1.3445365825988993</v>
      </c>
      <c r="I246" s="594">
        <f>IF(AND(H246&gt;0),  H246*30.974," ")</f>
        <v>41.645676109418304</v>
      </c>
      <c r="J246" s="1111">
        <v>29.15733333333333</v>
      </c>
      <c r="K246"/>
      <c r="L246" s="594"/>
      <c r="M246" s="1515"/>
      <c r="N246" s="1516"/>
      <c r="O246" s="1515"/>
      <c r="P246" s="1516"/>
      <c r="Q246" s="1527"/>
      <c r="R246" s="1516"/>
      <c r="S246" s="1516"/>
      <c r="T246" s="1517"/>
    </row>
    <row r="247" spans="1:20" s="1052" customFormat="1">
      <c r="A247" s="1104" t="s">
        <v>1809</v>
      </c>
      <c r="B247" s="451" t="s">
        <v>1826</v>
      </c>
      <c r="C247" s="451">
        <v>1.65</v>
      </c>
      <c r="D247" s="1202">
        <v>44061</v>
      </c>
      <c r="E247" s="451"/>
      <c r="F247" s="451"/>
      <c r="G247" s="1373">
        <v>0.9</v>
      </c>
      <c r="H247" s="1200">
        <v>1.3808754091556263</v>
      </c>
      <c r="I247" s="1373">
        <f>IF(AND(H247&gt;0),  H247*30.974," ")</f>
        <v>42.77123492318637</v>
      </c>
      <c r="J247" s="1445">
        <v>30.090666666666664</v>
      </c>
      <c r="K247" s="1204">
        <f>AVERAGE(G236:G247)</f>
        <v>0.67849999999999999</v>
      </c>
      <c r="L247" s="1373">
        <f>10*(6-(LN(K247)/LN(2)))</f>
        <v>65.595792792432334</v>
      </c>
      <c r="M247" s="1518">
        <f>AVERAGE(J236:J247)</f>
        <v>35.830571008475204</v>
      </c>
      <c r="N247" s="1373">
        <f t="shared" ref="N247" si="62">10*(6-(LN(48/M247)/LN(2)))</f>
        <v>55.781566291893554</v>
      </c>
      <c r="O247" s="1518">
        <f>AVERAGE(J236:J247)</f>
        <v>35.830571008475204</v>
      </c>
      <c r="P247" s="1373">
        <f t="shared" ref="P247" si="63">10*(6-((2.04-0.68*LN(O247))/LN(2)))</f>
        <v>65.678231249256626</v>
      </c>
      <c r="Q247" s="1520">
        <f>AVERAGE(L247,N247,P247)</f>
        <v>62.35186344452751</v>
      </c>
      <c r="R247" s="1516"/>
      <c r="S247" s="1516"/>
      <c r="T247" s="1465" t="str">
        <f>IF(_xlfn.NUMBERVALUE(R247), IF(R247&lt;50, "Acceptable; Ongoing Protection is Required", "Unacceptable; Immediate Restoration is Required"), " ")</f>
        <v xml:space="preserve"> </v>
      </c>
    </row>
    <row r="248" spans="1:20" s="1052" customFormat="1">
      <c r="A248"/>
      <c r="B248"/>
      <c r="C248"/>
      <c r="D248" s="55"/>
      <c r="E248"/>
      <c r="F248"/>
      <c r="G248" s="594"/>
      <c r="H248" s="24"/>
      <c r="I248" s="594"/>
      <c r="J248" s="1111"/>
      <c r="K248" s="166"/>
      <c r="L248" s="594"/>
      <c r="M248" s="1515"/>
      <c r="N248" s="594"/>
      <c r="O248" s="1515"/>
      <c r="P248" s="594"/>
      <c r="Q248" s="1159"/>
      <c r="R248" s="1516"/>
      <c r="S248" s="1516"/>
      <c r="T248" s="1465"/>
    </row>
    <row r="249" spans="1:20" ht="20.399999999999999">
      <c r="A249" s="1469" t="s">
        <v>804</v>
      </c>
      <c r="B249" s="1469" t="s">
        <v>20</v>
      </c>
      <c r="C249" s="1469" t="s">
        <v>701</v>
      </c>
      <c r="D249" s="1469" t="s">
        <v>805</v>
      </c>
      <c r="E249" s="1470" t="s">
        <v>786</v>
      </c>
      <c r="F249" s="1469" t="s">
        <v>806</v>
      </c>
      <c r="G249" s="1469" t="s">
        <v>807</v>
      </c>
      <c r="H249" s="1471" t="s">
        <v>809</v>
      </c>
      <c r="I249" s="1442" t="s">
        <v>810</v>
      </c>
      <c r="J249" s="1472" t="s">
        <v>808</v>
      </c>
      <c r="Q249" s="1159"/>
      <c r="T249" s="1116"/>
    </row>
    <row r="250" spans="1:20">
      <c r="A250" s="2274">
        <v>36</v>
      </c>
      <c r="B250" s="2275" t="s">
        <v>1809</v>
      </c>
      <c r="C250" s="2275" t="s">
        <v>1826</v>
      </c>
      <c r="D250" s="2274">
        <v>0.5</v>
      </c>
      <c r="E250" s="2276">
        <v>44425</v>
      </c>
      <c r="F250" s="2275">
        <v>2.5499999999999998</v>
      </c>
      <c r="G250" s="2275">
        <v>1.5</v>
      </c>
      <c r="H250" s="2277">
        <v>1.1399999999999999</v>
      </c>
      <c r="I250">
        <f>IF(AND(H250&gt;0),  H250*30.974," ")</f>
        <v>35.310359999999996</v>
      </c>
      <c r="J250" s="2278">
        <v>7.25</v>
      </c>
      <c r="Q250" s="1159"/>
      <c r="T250" s="1116"/>
    </row>
    <row r="251" spans="1:20" s="451" customFormat="1">
      <c r="A251" s="2279">
        <v>36</v>
      </c>
      <c r="B251" s="2280" t="s">
        <v>1809</v>
      </c>
      <c r="C251" s="2280" t="s">
        <v>1826</v>
      </c>
      <c r="D251" s="2279">
        <v>1.5</v>
      </c>
      <c r="E251" s="2281">
        <v>44425</v>
      </c>
      <c r="F251" s="2280"/>
      <c r="G251" s="2280">
        <v>1.5</v>
      </c>
      <c r="H251" s="2282">
        <v>1.1100000000000001</v>
      </c>
      <c r="I251" s="451">
        <f>IF(AND(H251&gt;0),  H251*30.974," ")</f>
        <v>34.381140000000002</v>
      </c>
      <c r="J251" s="2283">
        <v>9.32</v>
      </c>
      <c r="K251" s="451">
        <f>AVERAGE(G250:G251)</f>
        <v>1.5</v>
      </c>
      <c r="L251" s="1373">
        <f>10*(6-(LN(K251)/LN(2)))</f>
        <v>54.150374992788443</v>
      </c>
      <c r="M251" s="451">
        <f>AVERAGE(I250:I251)</f>
        <v>34.845749999999995</v>
      </c>
      <c r="N251" s="1373">
        <f t="shared" ref="N251" si="64">10*(6-(LN(48/M251)/LN(2)))</f>
        <v>55.379483011114594</v>
      </c>
      <c r="O251" s="1204">
        <f>AVERAGE(J250:J251)</f>
        <v>8.2850000000000001</v>
      </c>
      <c r="P251" s="1373">
        <f t="shared" ref="P251" si="65">10*(6-((2.04-0.68*LN(O251))/LN(2)))</f>
        <v>51.312432708502897</v>
      </c>
      <c r="Q251" s="1520">
        <f>AVERAGE(L251,N251,P251)</f>
        <v>53.614096904135316</v>
      </c>
      <c r="R251" s="1373"/>
      <c r="S251" s="1689"/>
      <c r="T251" s="1685"/>
    </row>
    <row r="252" spans="1:20">
      <c r="J252" s="1692"/>
      <c r="T252" s="1116"/>
    </row>
    <row r="253" spans="1:20" ht="28.8">
      <c r="B253" s="1589" t="s">
        <v>20</v>
      </c>
      <c r="C253" s="1589" t="s">
        <v>701</v>
      </c>
      <c r="D253" s="1589" t="s">
        <v>805</v>
      </c>
      <c r="E253" s="1589" t="s">
        <v>786</v>
      </c>
      <c r="F253" s="1589" t="s">
        <v>806</v>
      </c>
      <c r="G253" s="1589" t="s">
        <v>807</v>
      </c>
      <c r="H253" s="1590" t="s">
        <v>809</v>
      </c>
      <c r="I253" s="1442" t="s">
        <v>810</v>
      </c>
      <c r="J253" s="1693" t="s">
        <v>808</v>
      </c>
      <c r="T253" s="1116"/>
    </row>
    <row r="254" spans="1:20">
      <c r="B254" s="27" t="s">
        <v>423</v>
      </c>
      <c r="C254" s="27" t="s">
        <v>1830</v>
      </c>
      <c r="D254" s="27">
        <v>0.5</v>
      </c>
      <c r="E254" s="47">
        <v>44797</v>
      </c>
      <c r="F254" s="27">
        <v>2.75</v>
      </c>
      <c r="G254" s="27">
        <v>0.52500000000000002</v>
      </c>
      <c r="H254" s="24">
        <v>1.1396165043529209</v>
      </c>
      <c r="I254">
        <f>IF(AND(H254&gt;0),  H254*30.974," ")</f>
        <v>35.298481605827376</v>
      </c>
      <c r="J254" s="1174">
        <v>32.5945712035074</v>
      </c>
      <c r="T254" s="1116"/>
    </row>
    <row r="255" spans="1:20" s="451" customFormat="1" ht="16.2" thickBot="1">
      <c r="A255" s="1124"/>
      <c r="B255" s="1019" t="s">
        <v>423</v>
      </c>
      <c r="C255" s="1019" t="s">
        <v>1830</v>
      </c>
      <c r="D255" s="1019">
        <v>1.75</v>
      </c>
      <c r="E255" s="1694">
        <v>44797</v>
      </c>
      <c r="F255" s="437"/>
      <c r="G255" s="437"/>
      <c r="H255" s="1020">
        <v>1.1050826708876809</v>
      </c>
      <c r="I255" s="437">
        <f>IF(AND(H255&gt;0),  H255*30.974," ")</f>
        <v>34.228830648075025</v>
      </c>
      <c r="J255" s="1622">
        <v>49.317004069330167</v>
      </c>
      <c r="K255" s="437">
        <f>AVERAGE(G254:G255)</f>
        <v>0.52500000000000002</v>
      </c>
      <c r="L255" s="1124">
        <f>10*(6-(LN(K255)/LN(2)))</f>
        <v>69.296106721086019</v>
      </c>
      <c r="M255" s="437">
        <f>AVERAGE(I254:I255)</f>
        <v>34.763656126951204</v>
      </c>
      <c r="N255" s="1124">
        <f>10*(6-(LN(48/M255)/LN(2)))</f>
        <v>55.345454139146142</v>
      </c>
      <c r="O255" s="1623">
        <f>AVERAGE(J254:J255)</f>
        <v>40.955787636418783</v>
      </c>
      <c r="P255" s="1124">
        <f t="shared" ref="P255" si="66">10*(6-((2.04-0.68*LN(O255))/LN(2)))</f>
        <v>66.989790120655513</v>
      </c>
      <c r="Q255" s="1528">
        <f>AVERAGE(L255,N255,P255)</f>
        <v>63.877116993629222</v>
      </c>
      <c r="R255" s="1023">
        <f>AVERAGE(Q219:Q255)</f>
        <v>63.995900494022543</v>
      </c>
      <c r="S255" s="2135" t="s">
        <v>42</v>
      </c>
      <c r="T255" s="1251" t="str">
        <f>IF(_xlfn.NUMBERVALUE(R255), IF(R255&lt;50, "Acceptable; Ongoing Protection is Required", "Unacceptable; Immediate Restoration is Required"), " ")</f>
        <v>Unacceptable; Immediate Restoration is Required</v>
      </c>
    </row>
    <row r="256" spans="1:20">
      <c r="A256" s="594"/>
      <c r="G256"/>
      <c r="J256"/>
    </row>
    <row r="257" spans="1:3">
      <c r="A257" s="594"/>
      <c r="B257" s="594"/>
    </row>
    <row r="259" spans="1:3" ht="16.2" thickBot="1"/>
    <row r="260" spans="1:3">
      <c r="B260" s="1679" t="s">
        <v>1832</v>
      </c>
      <c r="C260" s="1680">
        <f>COUNTIF(T7:T257,"Acceptable; Ongoing Protection is Required")</f>
        <v>1</v>
      </c>
    </row>
    <row r="261" spans="1:3">
      <c r="B261" s="1681" t="s">
        <v>1833</v>
      </c>
      <c r="C261" s="1682">
        <f>COUNTIF(T7:T256,"Unacceptable; Immediate Restoration is Required")</f>
        <v>4</v>
      </c>
    </row>
    <row r="262" spans="1:3" ht="16.2" thickBot="1">
      <c r="B262" s="1683" t="s">
        <v>1533</v>
      </c>
      <c r="C262" s="1684">
        <f>SUM(C260:C261)</f>
        <v>5</v>
      </c>
    </row>
    <row r="313" spans="10:42">
      <c r="J313" s="1446"/>
      <c r="K313" s="1446"/>
    </row>
    <row r="314" spans="10:42">
      <c r="J314" s="1519" t="s">
        <v>901</v>
      </c>
      <c r="K314" s="1519" t="s">
        <v>1834</v>
      </c>
      <c r="AH314" s="39" t="s">
        <v>1835</v>
      </c>
      <c r="AI314" s="39" t="s">
        <v>1836</v>
      </c>
      <c r="AJ314" s="39" t="s">
        <v>1837</v>
      </c>
      <c r="AK314" s="39" t="s">
        <v>1838</v>
      </c>
      <c r="AL314" s="36" t="s">
        <v>1839</v>
      </c>
      <c r="AM314" s="178" t="s">
        <v>1840</v>
      </c>
      <c r="AN314" s="178" t="s">
        <v>1841</v>
      </c>
      <c r="AO314" s="36" t="s">
        <v>1842</v>
      </c>
      <c r="AP314" s="36" t="s">
        <v>1843</v>
      </c>
    </row>
    <row r="315" spans="10:42">
      <c r="J315" s="594" t="s">
        <v>815</v>
      </c>
      <c r="K315" s="27" t="s">
        <v>714</v>
      </c>
      <c r="AH315" s="177" t="s">
        <v>1539</v>
      </c>
      <c r="AI315" s="177" t="s">
        <v>1539</v>
      </c>
      <c r="AJ315" s="177" t="s">
        <v>1539</v>
      </c>
      <c r="AK315" s="177" t="s">
        <v>1539</v>
      </c>
      <c r="AL315" s="179" t="s">
        <v>1844</v>
      </c>
      <c r="AM315" s="176" t="s">
        <v>1539</v>
      </c>
      <c r="AN315" s="176" t="s">
        <v>1539</v>
      </c>
      <c r="AO315" s="179" t="s">
        <v>1779</v>
      </c>
      <c r="AP315" s="179" t="s">
        <v>1845</v>
      </c>
    </row>
    <row r="316" spans="10:42">
      <c r="J316" s="594" t="s">
        <v>815</v>
      </c>
      <c r="K316" s="27" t="s">
        <v>714</v>
      </c>
      <c r="AH316" s="27" t="s">
        <v>811</v>
      </c>
      <c r="AI316" s="27" t="s">
        <v>811</v>
      </c>
      <c r="AJ316" s="27" t="s">
        <v>811</v>
      </c>
      <c r="AK316" s="27" t="s">
        <v>811</v>
      </c>
      <c r="AL316" s="27" t="s">
        <v>811</v>
      </c>
      <c r="AM316" s="27" t="s">
        <v>811</v>
      </c>
      <c r="AN316" s="27" t="s">
        <v>811</v>
      </c>
      <c r="AO316" s="27" t="s">
        <v>811</v>
      </c>
      <c r="AP316" s="27" t="s">
        <v>811</v>
      </c>
    </row>
    <row r="317" spans="10:42">
      <c r="J317" s="594" t="s">
        <v>815</v>
      </c>
      <c r="K317" s="27" t="s">
        <v>714</v>
      </c>
      <c r="AH317" s="137">
        <v>55.069200000000002</v>
      </c>
      <c r="AI317" s="24">
        <v>56.525452416103676</v>
      </c>
      <c r="AJ317" s="24">
        <v>15.53934758389633</v>
      </c>
      <c r="AK317" s="49">
        <v>72.064800000000005</v>
      </c>
      <c r="AL317" s="24">
        <v>9.1000000000000014</v>
      </c>
      <c r="AM317" s="24">
        <v>184.5678240944726</v>
      </c>
      <c r="AN317" s="24">
        <v>24.612036471091209</v>
      </c>
      <c r="AO317" s="24">
        <v>7.4990878674855761</v>
      </c>
      <c r="AP317" s="24">
        <v>18.353164556962025</v>
      </c>
    </row>
    <row r="318" spans="10:42">
      <c r="J318" s="594" t="s">
        <v>815</v>
      </c>
      <c r="K318" s="27" t="s">
        <v>714</v>
      </c>
      <c r="AH318" s="27" t="s">
        <v>811</v>
      </c>
      <c r="AI318" s="27" t="s">
        <v>811</v>
      </c>
      <c r="AJ318" s="27" t="s">
        <v>811</v>
      </c>
      <c r="AK318" s="27" t="s">
        <v>811</v>
      </c>
      <c r="AL318" s="27" t="s">
        <v>811</v>
      </c>
      <c r="AM318" s="27" t="s">
        <v>811</v>
      </c>
      <c r="AN318" s="27" t="s">
        <v>811</v>
      </c>
      <c r="AO318" s="27" t="s">
        <v>811</v>
      </c>
      <c r="AP318" s="27" t="s">
        <v>811</v>
      </c>
    </row>
    <row r="319" spans="10:42">
      <c r="J319" s="594" t="s">
        <v>815</v>
      </c>
      <c r="K319" s="27" t="s">
        <v>714</v>
      </c>
      <c r="AH319" s="137">
        <v>55.156700000000001</v>
      </c>
      <c r="AI319" s="24">
        <v>63.896895635959389</v>
      </c>
      <c r="AJ319" s="24">
        <v>20.994204364040606</v>
      </c>
      <c r="AK319" s="49">
        <v>84.891099999999994</v>
      </c>
      <c r="AL319" s="24">
        <v>13.599999999999994</v>
      </c>
      <c r="AM319" s="24">
        <v>243.99599729395794</v>
      </c>
      <c r="AN319" s="24">
        <v>30.173042849413498</v>
      </c>
      <c r="AO319" s="24">
        <v>8.0865558873754999</v>
      </c>
      <c r="AP319" s="24">
        <v>11.329113924050633</v>
      </c>
    </row>
    <row r="320" spans="10:42">
      <c r="J320" s="594" t="s">
        <v>815</v>
      </c>
      <c r="K320" s="355" t="s">
        <v>714</v>
      </c>
      <c r="AH320" s="137">
        <v>51.917400000000001</v>
      </c>
      <c r="AI320" s="24">
        <v>53.47858090254244</v>
      </c>
      <c r="AJ320" s="24">
        <v>30.658019097457561</v>
      </c>
      <c r="AK320" s="49">
        <v>84.136600000000001</v>
      </c>
      <c r="AL320" s="24">
        <v>10.199999999999996</v>
      </c>
      <c r="AM320" s="24">
        <v>211.38177248748218</v>
      </c>
      <c r="AN320" s="24">
        <v>24.294157944447182</v>
      </c>
      <c r="AO320" s="24">
        <v>8.7009301977390354</v>
      </c>
      <c r="AP320" s="24">
        <v>13.821518987341772</v>
      </c>
    </row>
    <row r="321" spans="10:42">
      <c r="J321" s="594" t="s">
        <v>815</v>
      </c>
      <c r="K321" s="361" t="s">
        <v>714</v>
      </c>
      <c r="AH321" s="355" t="s">
        <v>811</v>
      </c>
      <c r="AI321" s="355" t="s">
        <v>811</v>
      </c>
      <c r="AJ321" s="355" t="s">
        <v>811</v>
      </c>
      <c r="AK321" s="355" t="s">
        <v>811</v>
      </c>
      <c r="AL321" s="355" t="s">
        <v>811</v>
      </c>
      <c r="AM321" s="355" t="s">
        <v>811</v>
      </c>
      <c r="AN321" s="355" t="s">
        <v>811</v>
      </c>
      <c r="AO321" s="355" t="s">
        <v>811</v>
      </c>
      <c r="AP321" s="355" t="s">
        <v>811</v>
      </c>
    </row>
    <row r="322" spans="10:42">
      <c r="J322" s="594" t="s">
        <v>815</v>
      </c>
      <c r="K322" s="27" t="s">
        <v>714</v>
      </c>
      <c r="AH322" s="222">
        <v>0.72784176264396605</v>
      </c>
      <c r="AI322" s="222">
        <v>1.3916911671771968</v>
      </c>
      <c r="AJ322" s="222">
        <v>23.809971214999333</v>
      </c>
      <c r="AK322" s="350">
        <v>25.201662382176529</v>
      </c>
      <c r="AL322" s="222">
        <v>16.400000000000006</v>
      </c>
      <c r="AM322" s="222">
        <v>560.27765141791849</v>
      </c>
      <c r="AN322" s="222">
        <v>76.615370084835604</v>
      </c>
      <c r="AO322" s="222">
        <v>7.3128622990077243</v>
      </c>
      <c r="AP322" s="222">
        <v>86.101265822784796</v>
      </c>
    </row>
    <row r="323" spans="10:42">
      <c r="J323" s="594" t="s">
        <v>815</v>
      </c>
      <c r="K323" s="355" t="s">
        <v>714</v>
      </c>
      <c r="AH323" s="27" t="s">
        <v>811</v>
      </c>
      <c r="AI323" s="27" t="s">
        <v>811</v>
      </c>
      <c r="AJ323" s="27" t="s">
        <v>811</v>
      </c>
      <c r="AK323" s="27" t="s">
        <v>811</v>
      </c>
      <c r="AL323" s="27" t="s">
        <v>811</v>
      </c>
      <c r="AM323" s="27" t="s">
        <v>811</v>
      </c>
      <c r="AN323" s="27" t="s">
        <v>811</v>
      </c>
      <c r="AO323" s="27" t="s">
        <v>811</v>
      </c>
      <c r="AP323" s="27" t="s">
        <v>811</v>
      </c>
    </row>
    <row r="324" spans="10:42">
      <c r="J324" s="594" t="s">
        <v>815</v>
      </c>
      <c r="K324" s="361" t="s">
        <v>714</v>
      </c>
      <c r="AH324" s="355" t="s">
        <v>811</v>
      </c>
      <c r="AI324" s="355" t="s">
        <v>811</v>
      </c>
      <c r="AJ324" s="355" t="s">
        <v>811</v>
      </c>
      <c r="AK324" s="355" t="s">
        <v>811</v>
      </c>
      <c r="AL324" s="355" t="s">
        <v>811</v>
      </c>
      <c r="AM324" s="355" t="s">
        <v>811</v>
      </c>
      <c r="AN324" s="355" t="s">
        <v>811</v>
      </c>
      <c r="AO324" s="355" t="s">
        <v>811</v>
      </c>
      <c r="AP324" s="355" t="s">
        <v>811</v>
      </c>
    </row>
    <row r="325" spans="10:42">
      <c r="J325" s="594" t="s">
        <v>815</v>
      </c>
      <c r="K325" s="361" t="s">
        <v>714</v>
      </c>
      <c r="AH325" s="222">
        <v>0.63313720580871313</v>
      </c>
      <c r="AI325" s="222">
        <v>1.4935094332243679</v>
      </c>
      <c r="AJ325" s="222">
        <v>23.029489709877609</v>
      </c>
      <c r="AK325" s="350">
        <v>24.522999143101977</v>
      </c>
      <c r="AL325" s="222">
        <v>6.7000000000000171</v>
      </c>
      <c r="AM325" s="222">
        <v>527.68469568454827</v>
      </c>
      <c r="AN325" s="222">
        <v>54.776107075011261</v>
      </c>
      <c r="AO325" s="222">
        <v>9.6334829885214113</v>
      </c>
      <c r="AP325" s="222">
        <v>29.455696202531644</v>
      </c>
    </row>
    <row r="326" spans="10:42">
      <c r="J326" s="594" t="s">
        <v>1846</v>
      </c>
      <c r="K326" s="355" t="s">
        <v>714</v>
      </c>
      <c r="AH326" s="361" t="s">
        <v>811</v>
      </c>
      <c r="AI326" s="361" t="s">
        <v>811</v>
      </c>
      <c r="AJ326" s="361" t="s">
        <v>811</v>
      </c>
      <c r="AK326" s="361" t="s">
        <v>811</v>
      </c>
      <c r="AL326" s="361" t="s">
        <v>811</v>
      </c>
      <c r="AM326" s="361" t="s">
        <v>811</v>
      </c>
      <c r="AN326" s="361" t="s">
        <v>811</v>
      </c>
      <c r="AO326" s="361" t="s">
        <v>811</v>
      </c>
      <c r="AP326" s="361" t="s">
        <v>811</v>
      </c>
    </row>
    <row r="327" spans="10:42">
      <c r="J327" s="594" t="s">
        <v>1846</v>
      </c>
      <c r="K327" s="361" t="s">
        <v>714</v>
      </c>
      <c r="AH327" s="355" t="s">
        <v>811</v>
      </c>
      <c r="AI327" s="355" t="s">
        <v>811</v>
      </c>
      <c r="AJ327" s="355" t="s">
        <v>811</v>
      </c>
      <c r="AK327" s="355" t="s">
        <v>811</v>
      </c>
      <c r="AL327" s="355" t="s">
        <v>811</v>
      </c>
      <c r="AM327" s="355" t="s">
        <v>811</v>
      </c>
      <c r="AN327" s="355" t="s">
        <v>811</v>
      </c>
      <c r="AO327" s="355" t="s">
        <v>811</v>
      </c>
      <c r="AP327" s="355" t="s">
        <v>811</v>
      </c>
    </row>
    <row r="328" spans="10:42">
      <c r="J328" s="594" t="s">
        <v>1846</v>
      </c>
      <c r="K328" s="27" t="s">
        <v>714</v>
      </c>
      <c r="AH328" s="222">
        <v>0.99918627941912874</v>
      </c>
      <c r="AI328" s="222">
        <v>6.2687639067230476</v>
      </c>
      <c r="AJ328" s="222">
        <v>41.452178681109018</v>
      </c>
      <c r="AK328" s="350">
        <v>47.720942587832063</v>
      </c>
      <c r="AL328" s="222">
        <v>17.800000000000011</v>
      </c>
      <c r="AM328" s="222">
        <v>443.08384453712739</v>
      </c>
      <c r="AN328" s="222">
        <v>51.136229906707207</v>
      </c>
      <c r="AO328" s="222">
        <v>8.6647733973640282</v>
      </c>
      <c r="AP328" s="222">
        <v>38.670042194092829</v>
      </c>
    </row>
    <row r="329" spans="10:42">
      <c r="J329" s="594" t="s">
        <v>815</v>
      </c>
      <c r="K329" s="27" t="s">
        <v>714</v>
      </c>
      <c r="AH329" s="27" t="s">
        <v>811</v>
      </c>
      <c r="AI329" s="27" t="s">
        <v>811</v>
      </c>
      <c r="AJ329" s="27" t="s">
        <v>811</v>
      </c>
      <c r="AK329" s="27" t="s">
        <v>811</v>
      </c>
      <c r="AL329" s="27" t="s">
        <v>811</v>
      </c>
      <c r="AM329" s="27" t="s">
        <v>811</v>
      </c>
      <c r="AN329" s="27" t="s">
        <v>811</v>
      </c>
      <c r="AO329" s="27" t="s">
        <v>811</v>
      </c>
      <c r="AP329" s="27" t="s">
        <v>811</v>
      </c>
    </row>
    <row r="330" spans="10:42">
      <c r="J330" s="594" t="s">
        <v>815</v>
      </c>
      <c r="K330" s="27" t="s">
        <v>714</v>
      </c>
      <c r="AH330" s="27" t="s">
        <v>811</v>
      </c>
      <c r="AI330" s="27" t="s">
        <v>811</v>
      </c>
      <c r="AJ330" s="27" t="s">
        <v>811</v>
      </c>
      <c r="AK330" s="27" t="s">
        <v>811</v>
      </c>
      <c r="AL330" s="27" t="s">
        <v>811</v>
      </c>
      <c r="AM330" s="27" t="s">
        <v>811</v>
      </c>
      <c r="AN330" s="27" t="s">
        <v>811</v>
      </c>
      <c r="AO330" s="27" t="s">
        <v>811</v>
      </c>
      <c r="AP330" s="27" t="s">
        <v>811</v>
      </c>
    </row>
    <row r="331" spans="10:42">
      <c r="J331" s="594" t="s">
        <v>1846</v>
      </c>
      <c r="K331" s="27" t="s">
        <v>714</v>
      </c>
      <c r="AH331" s="49">
        <v>2.5000000000000001E-2</v>
      </c>
      <c r="AI331" s="24">
        <v>1.0832814287530179</v>
      </c>
      <c r="AJ331" s="49">
        <v>23.671697015806394</v>
      </c>
      <c r="AK331" s="49">
        <v>24.754978444559413</v>
      </c>
      <c r="AL331" s="24">
        <v>24.199999999999946</v>
      </c>
      <c r="AM331" s="24">
        <v>806.38464586757993</v>
      </c>
      <c r="AN331" s="24">
        <v>115.44072654674552</v>
      </c>
      <c r="AO331" s="24">
        <v>6.9852700168259059</v>
      </c>
      <c r="AP331" s="24">
        <v>84.062025316455703</v>
      </c>
    </row>
    <row r="332" spans="10:42">
      <c r="J332" s="594" t="s">
        <v>1846</v>
      </c>
      <c r="K332" s="27" t="s">
        <v>714</v>
      </c>
      <c r="AH332" s="24" t="s">
        <v>811</v>
      </c>
      <c r="AI332" s="24" t="s">
        <v>811</v>
      </c>
      <c r="AJ332" s="24" t="s">
        <v>811</v>
      </c>
      <c r="AK332" s="24" t="s">
        <v>811</v>
      </c>
      <c r="AL332" s="24" t="s">
        <v>811</v>
      </c>
      <c r="AM332" s="24" t="s">
        <v>811</v>
      </c>
      <c r="AN332" s="24" t="s">
        <v>811</v>
      </c>
      <c r="AO332" s="24" t="s">
        <v>811</v>
      </c>
      <c r="AP332" s="24" t="s">
        <v>811</v>
      </c>
    </row>
    <row r="333" spans="10:42">
      <c r="J333" s="594" t="s">
        <v>1846</v>
      </c>
      <c r="K333" s="27" t="s">
        <v>714</v>
      </c>
      <c r="AH333" s="24">
        <v>20.341328413284135</v>
      </c>
      <c r="AI333" s="24">
        <v>30.224170794012846</v>
      </c>
      <c r="AJ333" s="49">
        <v>47.550724877654687</v>
      </c>
      <c r="AK333" s="24">
        <v>77.774895671667537</v>
      </c>
      <c r="AL333" s="24">
        <v>7.8999999999999915</v>
      </c>
      <c r="AM333" s="24">
        <v>53.933102112920864</v>
      </c>
      <c r="AN333" s="24">
        <v>5.4015342477203161</v>
      </c>
      <c r="AO333" s="24">
        <v>9.9847746287423789</v>
      </c>
      <c r="AP333" s="24">
        <v>3.0680000000000001</v>
      </c>
    </row>
    <row r="334" spans="10:42">
      <c r="AH334" s="24" t="s">
        <v>811</v>
      </c>
      <c r="AI334" s="24" t="s">
        <v>811</v>
      </c>
      <c r="AJ334" s="24" t="s">
        <v>811</v>
      </c>
      <c r="AK334" s="24" t="s">
        <v>811</v>
      </c>
      <c r="AL334" s="24" t="s">
        <v>811</v>
      </c>
      <c r="AM334" s="24" t="s">
        <v>811</v>
      </c>
      <c r="AN334" s="24" t="s">
        <v>811</v>
      </c>
      <c r="AO334" s="24" t="s">
        <v>811</v>
      </c>
      <c r="AP334" s="24" t="s">
        <v>811</v>
      </c>
    </row>
  </sheetData>
  <autoFilter ref="A6:I243" xr:uid="{00000000-0009-0000-0000-000003000000}">
    <sortState xmlns:xlrd2="http://schemas.microsoft.com/office/spreadsheetml/2017/richdata2" ref="A7:I243">
      <sortCondition ref="C6:C243"/>
    </sortState>
  </autoFilter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306"/>
  <sheetViews>
    <sheetView zoomScale="70" workbookViewId="0">
      <selection activeCell="I53" sqref="I53"/>
    </sheetView>
  </sheetViews>
  <sheetFormatPr defaultColWidth="11" defaultRowHeight="15.6"/>
  <cols>
    <col min="1" max="2" width="25" customWidth="1"/>
    <col min="3" max="6" width="10.796875"/>
    <col min="7" max="7" width="10.796875" style="594"/>
    <col min="8" max="8" width="10.796875"/>
    <col min="9" max="9" width="12.5" customWidth="1"/>
    <col min="10" max="10" width="10.796875" style="594"/>
    <col min="11" max="11" width="10.796875"/>
    <col min="12" max="12" width="10.796875" style="594"/>
    <col min="13" max="13" width="10.796875"/>
    <col min="14" max="14" width="10.796875" style="594"/>
    <col min="15" max="15" width="10.796875"/>
    <col min="16" max="19" width="10.796875" style="594"/>
    <col min="20" max="20" width="24.19921875" style="594" customWidth="1"/>
  </cols>
  <sheetData>
    <row r="1" spans="1:30">
      <c r="A1" t="s">
        <v>1805</v>
      </c>
    </row>
    <row r="2" spans="1:30">
      <c r="A2" s="91" t="s">
        <v>1806</v>
      </c>
      <c r="C2" s="1530" t="s">
        <v>1807</v>
      </c>
    </row>
    <row r="3" spans="1:30" ht="16.2" thickBot="1"/>
    <row r="4" spans="1:30">
      <c r="A4" s="478"/>
      <c r="B4" s="479"/>
      <c r="C4" s="1418"/>
      <c r="D4" s="1419"/>
      <c r="E4" s="1420" t="s">
        <v>1533</v>
      </c>
      <c r="F4" s="1421" t="s">
        <v>1221</v>
      </c>
      <c r="G4" s="1422" t="s">
        <v>1534</v>
      </c>
      <c r="H4" s="1423" t="s">
        <v>705</v>
      </c>
      <c r="I4" s="1424"/>
      <c r="J4" s="1425" t="s">
        <v>1535</v>
      </c>
      <c r="K4" s="479"/>
      <c r="L4" s="1155"/>
      <c r="M4" s="479"/>
      <c r="N4" s="1155"/>
      <c r="O4" s="479"/>
      <c r="P4" s="1155"/>
      <c r="Q4" s="1524"/>
      <c r="R4" s="1155"/>
      <c r="S4" s="1155"/>
      <c r="T4" s="1168"/>
    </row>
    <row r="5" spans="1:30" ht="43.8" thickBot="1">
      <c r="A5" s="1104" t="s">
        <v>1536</v>
      </c>
      <c r="B5" s="451" t="s">
        <v>20</v>
      </c>
      <c r="C5" s="1426" t="s">
        <v>701</v>
      </c>
      <c r="D5" s="1427" t="s">
        <v>786</v>
      </c>
      <c r="E5" s="1427" t="s">
        <v>1537</v>
      </c>
      <c r="F5" s="1428" t="s">
        <v>1538</v>
      </c>
      <c r="G5" s="1429" t="s">
        <v>1537</v>
      </c>
      <c r="H5" s="1430" t="s">
        <v>1539</v>
      </c>
      <c r="I5" s="1431" t="s">
        <v>810</v>
      </c>
      <c r="J5" s="1432" t="s">
        <v>1540</v>
      </c>
      <c r="K5" s="1433" t="s">
        <v>1274</v>
      </c>
      <c r="L5" s="1433" t="s">
        <v>1275</v>
      </c>
      <c r="M5" s="1433" t="s">
        <v>1276</v>
      </c>
      <c r="N5" s="1433" t="s">
        <v>1277</v>
      </c>
      <c r="O5" s="1433" t="s">
        <v>1278</v>
      </c>
      <c r="P5" s="1433" t="s">
        <v>1279</v>
      </c>
      <c r="Q5" s="1525" t="s">
        <v>795</v>
      </c>
      <c r="R5" s="1523" t="s">
        <v>796</v>
      </c>
      <c r="S5" s="1434" t="s">
        <v>797</v>
      </c>
      <c r="T5" s="1435" t="s">
        <v>798</v>
      </c>
    </row>
    <row r="6" spans="1:30">
      <c r="A6" s="1105" t="s">
        <v>422</v>
      </c>
      <c r="B6" s="355" t="s">
        <v>423</v>
      </c>
      <c r="C6" s="355" t="s">
        <v>1808</v>
      </c>
      <c r="D6" s="356">
        <v>42643</v>
      </c>
      <c r="E6" s="355">
        <v>17.8</v>
      </c>
      <c r="F6" s="355">
        <v>0.5</v>
      </c>
      <c r="G6" s="355">
        <v>4.3499999999999996</v>
      </c>
      <c r="H6" s="90">
        <v>1.105113842304333</v>
      </c>
      <c r="I6" s="91"/>
      <c r="J6" s="1436">
        <v>3.1834810126582278</v>
      </c>
      <c r="K6" s="91"/>
      <c r="L6" s="1161"/>
      <c r="M6" s="91"/>
      <c r="N6" s="1161"/>
      <c r="O6" s="91"/>
      <c r="P6" s="1161"/>
      <c r="Q6" s="1162"/>
      <c r="T6" s="1116"/>
    </row>
    <row r="7" spans="1:30">
      <c r="A7" s="1129" t="s">
        <v>422</v>
      </c>
      <c r="B7" s="469" t="s">
        <v>423</v>
      </c>
      <c r="C7" s="469" t="s">
        <v>1808</v>
      </c>
      <c r="D7" s="1130">
        <v>42643</v>
      </c>
      <c r="E7" s="469"/>
      <c r="F7" s="469">
        <v>3</v>
      </c>
      <c r="G7" s="1160"/>
      <c r="H7" s="472">
        <v>1.2390670353109188</v>
      </c>
      <c r="I7" s="470"/>
      <c r="J7" s="1437">
        <v>4.3277215189873424</v>
      </c>
      <c r="K7" s="470"/>
      <c r="L7" s="1163"/>
      <c r="M7" s="470"/>
      <c r="N7" s="1163"/>
      <c r="O7" s="470"/>
      <c r="P7" s="1163"/>
      <c r="Q7" s="1164"/>
      <c r="T7" s="1116"/>
    </row>
    <row r="8" spans="1:30">
      <c r="A8" s="528" t="s">
        <v>422</v>
      </c>
      <c r="B8" s="27" t="s">
        <v>423</v>
      </c>
      <c r="C8" s="27" t="s">
        <v>1808</v>
      </c>
      <c r="D8" s="139">
        <v>43006</v>
      </c>
      <c r="E8" s="27">
        <v>18.7</v>
      </c>
      <c r="F8" s="27">
        <v>0.5</v>
      </c>
      <c r="G8" s="1106">
        <v>2.6</v>
      </c>
      <c r="H8" s="24">
        <v>3.1834810126582278</v>
      </c>
      <c r="I8" s="594">
        <f>IF(AND(H8&gt;0),  H8*30.974," ")</f>
        <v>98.605140886075944</v>
      </c>
      <c r="J8" s="1438">
        <v>0.38692950164271867</v>
      </c>
      <c r="Q8" s="1159"/>
      <c r="T8" s="1116"/>
    </row>
    <row r="9" spans="1:30" ht="31.2">
      <c r="A9" s="1439" t="s">
        <v>804</v>
      </c>
      <c r="B9" s="1106" t="s">
        <v>20</v>
      </c>
      <c r="C9" s="1106" t="s">
        <v>701</v>
      </c>
      <c r="D9" s="1106" t="s">
        <v>846</v>
      </c>
      <c r="E9" s="1440" t="s">
        <v>786</v>
      </c>
      <c r="F9" s="1441" t="s">
        <v>806</v>
      </c>
      <c r="G9" s="1441" t="s">
        <v>807</v>
      </c>
      <c r="H9" s="24" t="s">
        <v>809</v>
      </c>
      <c r="I9" s="1442" t="s">
        <v>810</v>
      </c>
      <c r="J9" s="1123" t="s">
        <v>808</v>
      </c>
      <c r="Q9" s="1159"/>
      <c r="T9" s="1116"/>
    </row>
    <row r="10" spans="1:30" s="571" customFormat="1">
      <c r="A10" s="528">
        <v>681</v>
      </c>
      <c r="B10" s="27" t="s">
        <v>1446</v>
      </c>
      <c r="C10" s="27" t="s">
        <v>1808</v>
      </c>
      <c r="D10" s="27">
        <v>0.5</v>
      </c>
      <c r="E10" s="139">
        <v>43006</v>
      </c>
      <c r="F10" s="27">
        <v>18.7</v>
      </c>
      <c r="G10" s="1106">
        <v>2.6</v>
      </c>
      <c r="H10" s="71">
        <v>0.38692950164271867</v>
      </c>
      <c r="I10" s="594">
        <f>IF(AND(H10&gt;0),  H10*30.974," ")</f>
        <v>11.984754383881569</v>
      </c>
      <c r="J10" s="1111">
        <v>3.1834810126582278</v>
      </c>
      <c r="K10"/>
      <c r="L10" s="594"/>
      <c r="M10"/>
      <c r="N10" s="594"/>
      <c r="O10"/>
      <c r="P10" s="594"/>
      <c r="Q10" s="1159"/>
      <c r="R10" s="594"/>
      <c r="S10" s="594"/>
      <c r="T10" s="1116"/>
      <c r="AD10" s="1098"/>
    </row>
    <row r="11" spans="1:30" s="571" customFormat="1">
      <c r="A11" s="528">
        <v>684</v>
      </c>
      <c r="B11" s="27" t="s">
        <v>1446</v>
      </c>
      <c r="C11" s="27" t="s">
        <v>1808</v>
      </c>
      <c r="D11" s="27">
        <v>3</v>
      </c>
      <c r="E11" s="139">
        <v>43006</v>
      </c>
      <c r="F11" s="27">
        <v>18.7</v>
      </c>
      <c r="G11" s="1106">
        <v>2.6</v>
      </c>
      <c r="H11" s="71">
        <v>0.45728032012321301</v>
      </c>
      <c r="I11" s="594">
        <f>IF(AND(H11&gt;0),  H11*30.974," ")</f>
        <v>14.163800635496401</v>
      </c>
      <c r="J11" s="1111">
        <v>4.3277215189873424</v>
      </c>
      <c r="K11"/>
      <c r="L11" s="1373"/>
      <c r="M11"/>
      <c r="N11" s="1373"/>
      <c r="O11"/>
      <c r="P11" s="1373"/>
      <c r="Q11" s="1159"/>
      <c r="R11" s="594"/>
      <c r="S11" s="594"/>
      <c r="T11" s="1116"/>
    </row>
    <row r="12" spans="1:30" s="571" customFormat="1">
      <c r="A12" s="528">
        <v>690</v>
      </c>
      <c r="B12" s="27" t="s">
        <v>1446</v>
      </c>
      <c r="C12" s="27" t="s">
        <v>1808</v>
      </c>
      <c r="D12" s="27">
        <v>9</v>
      </c>
      <c r="E12" s="139">
        <v>43006</v>
      </c>
      <c r="F12" s="27">
        <v>18.7</v>
      </c>
      <c r="G12" s="1106">
        <v>2.6</v>
      </c>
      <c r="H12" s="71">
        <v>0.45728032012321301</v>
      </c>
      <c r="I12" s="594">
        <f>IF(AND(H12&gt;0),  H12*30.974," ")</f>
        <v>14.163800635496401</v>
      </c>
      <c r="J12" s="1111">
        <v>3.5006962025316462</v>
      </c>
      <c r="K12"/>
      <c r="L12" s="594"/>
      <c r="M12"/>
      <c r="N12" s="594"/>
      <c r="O12"/>
      <c r="P12" s="594"/>
      <c r="Q12" s="1159"/>
      <c r="R12" s="594"/>
      <c r="S12" s="594"/>
      <c r="T12" s="1116"/>
    </row>
    <row r="13" spans="1:30" s="571" customFormat="1">
      <c r="A13" s="529">
        <v>695</v>
      </c>
      <c r="B13" s="534" t="s">
        <v>1446</v>
      </c>
      <c r="C13" s="534" t="s">
        <v>1808</v>
      </c>
      <c r="D13" s="534">
        <v>17</v>
      </c>
      <c r="E13" s="1196">
        <v>43006</v>
      </c>
      <c r="F13" s="534">
        <v>18.7</v>
      </c>
      <c r="G13" s="1443">
        <v>2.6</v>
      </c>
      <c r="H13" s="1444">
        <v>3.0685290239480847</v>
      </c>
      <c r="I13" s="1373">
        <f>IF(AND(H13&gt;0),  H13*30.974," ")</f>
        <v>95.044617987767978</v>
      </c>
      <c r="J13" s="1445">
        <v>3.1494936708860766</v>
      </c>
      <c r="K13" s="451">
        <f>AVERAGE(G8:G13)</f>
        <v>2.6</v>
      </c>
      <c r="L13" s="1373">
        <f>10*(6-(LN(K13)/LN(2)))</f>
        <v>46.214883767462702</v>
      </c>
      <c r="M13" s="451">
        <f>AVERAGE(I8:I13)</f>
        <v>46.792422905743663</v>
      </c>
      <c r="N13" s="1373">
        <f t="shared" ref="N13" si="0">10*(6-(LN(48/M13)/LN(2)))</f>
        <v>59.632405273654072</v>
      </c>
      <c r="O13" s="1204">
        <f>AVERAGE(J8:J13)</f>
        <v>2.9096643813412024</v>
      </c>
      <c r="P13" s="1373">
        <f t="shared" ref="P13" si="1">10*(6-((2.04-0.68*LN(O13))/LN(2)))</f>
        <v>41.046819888812252</v>
      </c>
      <c r="Q13" s="1520">
        <f>AVERAGE(L13,N13,P13)</f>
        <v>48.964702976643004</v>
      </c>
      <c r="R13" s="594"/>
      <c r="S13" s="594"/>
      <c r="T13" s="1116"/>
    </row>
    <row r="14" spans="1:30">
      <c r="A14" s="483"/>
      <c r="C14" s="69"/>
      <c r="D14" s="18"/>
      <c r="E14" s="1446" t="s">
        <v>1533</v>
      </c>
      <c r="F14" s="1447" t="s">
        <v>1221</v>
      </c>
      <c r="G14" s="1448" t="s">
        <v>1534</v>
      </c>
      <c r="H14" s="28" t="s">
        <v>705</v>
      </c>
      <c r="J14" s="1449" t="s">
        <v>1535</v>
      </c>
      <c r="Q14" s="1159"/>
      <c r="T14" s="1116"/>
    </row>
    <row r="15" spans="1:30">
      <c r="A15" s="483" t="s">
        <v>1536</v>
      </c>
      <c r="B15" t="s">
        <v>20</v>
      </c>
      <c r="C15" s="1450" t="s">
        <v>701</v>
      </c>
      <c r="D15" s="1451" t="s">
        <v>786</v>
      </c>
      <c r="E15" s="1451" t="s">
        <v>1537</v>
      </c>
      <c r="F15" s="1452" t="s">
        <v>1538</v>
      </c>
      <c r="G15" s="1453" t="s">
        <v>1537</v>
      </c>
      <c r="H15" s="1454" t="s">
        <v>1539</v>
      </c>
      <c r="I15" s="1442" t="s">
        <v>810</v>
      </c>
      <c r="J15" s="1455" t="s">
        <v>1540</v>
      </c>
      <c r="Q15" s="1159"/>
      <c r="T15" s="1116"/>
    </row>
    <row r="16" spans="1:30">
      <c r="A16" s="528" t="s">
        <v>422</v>
      </c>
      <c r="B16" s="27" t="s">
        <v>423</v>
      </c>
      <c r="C16" s="27" t="s">
        <v>1808</v>
      </c>
      <c r="D16" s="139">
        <v>43342</v>
      </c>
      <c r="E16" s="27">
        <v>19.3</v>
      </c>
      <c r="F16" s="27">
        <v>0.5</v>
      </c>
      <c r="G16" s="1106">
        <v>4.5</v>
      </c>
      <c r="H16" s="24">
        <v>2.1297034810126578</v>
      </c>
      <c r="I16" s="594">
        <f>IF(AND(H16&gt;0),  H16*30.974," ")</f>
        <v>65.965435620886069</v>
      </c>
      <c r="J16" s="1111">
        <v>0.50797641754811851</v>
      </c>
      <c r="Q16" s="1159"/>
      <c r="T16" s="1116"/>
    </row>
    <row r="17" spans="1:20">
      <c r="A17" s="528" t="s">
        <v>422</v>
      </c>
      <c r="B17" s="27" t="s">
        <v>423</v>
      </c>
      <c r="C17" s="27" t="s">
        <v>1808</v>
      </c>
      <c r="D17" s="139">
        <v>43342</v>
      </c>
      <c r="E17" s="27"/>
      <c r="F17" s="27">
        <v>3</v>
      </c>
      <c r="G17" s="1106">
        <v>4.5</v>
      </c>
      <c r="H17" s="24">
        <v>1.7512544303797466</v>
      </c>
      <c r="I17" s="594">
        <f>IF(AND(H17&gt;0),  H17*30.974," ")</f>
        <v>54.243354726582268</v>
      </c>
      <c r="J17" s="1111">
        <v>0.65311253684758086</v>
      </c>
      <c r="Q17" s="1159"/>
      <c r="T17" s="1116"/>
    </row>
    <row r="18" spans="1:20">
      <c r="A18" s="528"/>
      <c r="B18" s="27"/>
      <c r="C18" s="27"/>
      <c r="D18" s="139"/>
      <c r="E18" s="27"/>
      <c r="F18" s="27"/>
      <c r="G18" s="1106"/>
      <c r="H18" s="24"/>
      <c r="I18" s="594"/>
      <c r="J18" s="1111"/>
      <c r="Q18" s="1159"/>
      <c r="T18" s="1116"/>
    </row>
    <row r="19" spans="1:20" ht="31.2">
      <c r="A19" s="1456" t="s">
        <v>20</v>
      </c>
      <c r="B19" s="1446" t="s">
        <v>701</v>
      </c>
      <c r="C19" s="1446" t="s">
        <v>846</v>
      </c>
      <c r="D19" s="1457" t="s">
        <v>786</v>
      </c>
      <c r="E19" s="1458" t="s">
        <v>806</v>
      </c>
      <c r="G19" s="1458" t="s">
        <v>807</v>
      </c>
      <c r="H19" s="28" t="s">
        <v>809</v>
      </c>
      <c r="I19" s="1442" t="s">
        <v>810</v>
      </c>
      <c r="J19" s="1449" t="s">
        <v>808</v>
      </c>
      <c r="Q19" s="1159"/>
      <c r="T19" s="1116"/>
    </row>
    <row r="20" spans="1:20" s="571" customFormat="1">
      <c r="A20" s="528" t="s">
        <v>1809</v>
      </c>
      <c r="B20" s="27" t="s">
        <v>1808</v>
      </c>
      <c r="C20" s="27">
        <v>0.5</v>
      </c>
      <c r="D20" s="139">
        <v>43342</v>
      </c>
      <c r="E20" s="27">
        <v>19.3</v>
      </c>
      <c r="F20"/>
      <c r="G20" s="1106">
        <v>4.5</v>
      </c>
      <c r="H20" s="24">
        <v>0.50797641754811851</v>
      </c>
      <c r="I20" s="594">
        <f>IF(AND(H20&gt;0),  H20*30.974," ")</f>
        <v>15.734061557135423</v>
      </c>
      <c r="J20" s="1111">
        <v>2.1297034810126578</v>
      </c>
      <c r="K20"/>
      <c r="L20" s="594"/>
      <c r="M20"/>
      <c r="N20" s="594"/>
      <c r="O20"/>
      <c r="P20" s="594"/>
      <c r="Q20" s="1159"/>
      <c r="R20" s="594"/>
      <c r="S20" s="594"/>
      <c r="T20" s="1116"/>
    </row>
    <row r="21" spans="1:20" s="571" customFormat="1">
      <c r="A21" s="528" t="s">
        <v>1809</v>
      </c>
      <c r="B21" s="27" t="s">
        <v>1808</v>
      </c>
      <c r="C21" s="27">
        <v>3</v>
      </c>
      <c r="D21" s="139">
        <v>43342</v>
      </c>
      <c r="E21" s="27"/>
      <c r="F21"/>
      <c r="G21" s="1106">
        <v>4.5</v>
      </c>
      <c r="H21" s="24">
        <v>0.65311253684758086</v>
      </c>
      <c r="I21" s="594">
        <f>IF(AND(H21&gt;0),  H21*30.974," ")</f>
        <v>20.22950771631697</v>
      </c>
      <c r="J21" s="1111">
        <v>1.7512544303797466</v>
      </c>
      <c r="K21"/>
      <c r="L21" s="594"/>
      <c r="M21"/>
      <c r="N21" s="594"/>
      <c r="O21"/>
      <c r="P21" s="594"/>
      <c r="Q21" s="1159"/>
      <c r="R21" s="594"/>
      <c r="S21" s="594"/>
      <c r="T21" s="1116"/>
    </row>
    <row r="22" spans="1:20" s="571" customFormat="1">
      <c r="A22" s="528" t="s">
        <v>1809</v>
      </c>
      <c r="B22" s="27" t="s">
        <v>1808</v>
      </c>
      <c r="C22" s="27">
        <v>9</v>
      </c>
      <c r="D22" s="139">
        <v>43342</v>
      </c>
      <c r="E22" s="27"/>
      <c r="F22"/>
      <c r="G22" s="1106">
        <v>4.5</v>
      </c>
      <c r="H22" s="24">
        <v>0.65311253684758086</v>
      </c>
      <c r="I22" s="594">
        <f>IF(AND(H22&gt;0),  H22*30.974," ")</f>
        <v>20.22950771631697</v>
      </c>
      <c r="J22" s="1111">
        <v>11.390574367088607</v>
      </c>
      <c r="K22"/>
      <c r="L22" s="594"/>
      <c r="M22"/>
      <c r="N22" s="594"/>
      <c r="O22"/>
      <c r="P22" s="594"/>
      <c r="Q22" s="1159"/>
      <c r="R22" s="594"/>
      <c r="S22" s="594"/>
      <c r="T22" s="1116"/>
    </row>
    <row r="23" spans="1:20" s="571" customFormat="1">
      <c r="A23" s="529" t="s">
        <v>1809</v>
      </c>
      <c r="B23" s="534" t="s">
        <v>1808</v>
      </c>
      <c r="C23" s="534">
        <v>18</v>
      </c>
      <c r="D23" s="1196">
        <v>43342</v>
      </c>
      <c r="E23" s="534"/>
      <c r="F23" s="451"/>
      <c r="G23" s="1443">
        <v>4.5</v>
      </c>
      <c r="H23" s="1200">
        <v>6.312488508293578</v>
      </c>
      <c r="I23" s="1373">
        <f>IF(AND(H23&gt;0),  H23*30.974," ")</f>
        <v>195.5230190558853</v>
      </c>
      <c r="J23" s="1445">
        <v>3.3763591772151895</v>
      </c>
      <c r="K23" s="451">
        <f>AVERAGE(G16:G23)</f>
        <v>4.5</v>
      </c>
      <c r="L23" s="1373">
        <f>10*(6-(LN(K23)/LN(2)))</f>
        <v>38.300749985576871</v>
      </c>
      <c r="M23" s="451">
        <f>AVERAGE(I16:I23)</f>
        <v>61.987481065520491</v>
      </c>
      <c r="N23" s="1373">
        <f t="shared" ref="N23" si="2">10*(6-(LN(48/M23)/LN(2)))</f>
        <v>63.689424737244295</v>
      </c>
      <c r="O23" s="1204">
        <f>AVERAGE(J16:J23)</f>
        <v>3.3014967350153168</v>
      </c>
      <c r="P23" s="1373">
        <f t="shared" ref="P23" si="3">10*(6-((2.04-0.68*LN(O23))/LN(2)))</f>
        <v>42.286238656502697</v>
      </c>
      <c r="Q23" s="1520">
        <f>AVERAGE(L23,N23,P23)</f>
        <v>48.092137793107952</v>
      </c>
      <c r="R23" s="594"/>
      <c r="S23" s="594"/>
      <c r="T23" s="1116"/>
    </row>
    <row r="24" spans="1:20" ht="16.2" thickBot="1">
      <c r="A24" s="528"/>
      <c r="B24" s="27"/>
      <c r="C24" s="27"/>
      <c r="D24" s="139"/>
      <c r="E24" s="27"/>
      <c r="F24" s="27"/>
      <c r="G24" s="1106"/>
      <c r="H24" s="24"/>
      <c r="J24" s="1111"/>
      <c r="Q24" s="1159"/>
      <c r="T24" s="1116"/>
    </row>
    <row r="25" spans="1:20">
      <c r="A25" s="483"/>
      <c r="C25" s="69"/>
      <c r="D25" s="18"/>
      <c r="E25" s="1446" t="s">
        <v>1533</v>
      </c>
      <c r="F25" s="1459" t="s">
        <v>1221</v>
      </c>
      <c r="G25" s="1460" t="s">
        <v>1534</v>
      </c>
      <c r="H25" s="28" t="s">
        <v>705</v>
      </c>
      <c r="J25" s="1449" t="s">
        <v>1535</v>
      </c>
      <c r="Q25" s="1159"/>
      <c r="T25" s="1116"/>
    </row>
    <row r="26" spans="1:20">
      <c r="A26" s="483" t="s">
        <v>1536</v>
      </c>
      <c r="B26" t="s">
        <v>20</v>
      </c>
      <c r="C26" s="1450" t="s">
        <v>701</v>
      </c>
      <c r="D26" s="1451" t="s">
        <v>786</v>
      </c>
      <c r="E26" s="1451" t="s">
        <v>1537</v>
      </c>
      <c r="F26" s="1452" t="s">
        <v>1538</v>
      </c>
      <c r="G26" s="1453" t="s">
        <v>1537</v>
      </c>
      <c r="H26" s="1454" t="s">
        <v>1539</v>
      </c>
      <c r="I26" s="1442" t="s">
        <v>810</v>
      </c>
      <c r="J26" s="1455" t="s">
        <v>1540</v>
      </c>
      <c r="Q26" s="1159"/>
      <c r="T26" s="1116"/>
    </row>
    <row r="27" spans="1:20">
      <c r="A27" s="528" t="s">
        <v>422</v>
      </c>
      <c r="B27" s="27" t="s">
        <v>423</v>
      </c>
      <c r="C27" s="27" t="s">
        <v>1808</v>
      </c>
      <c r="D27" s="47">
        <v>43697</v>
      </c>
      <c r="E27" s="23">
        <v>18.3</v>
      </c>
      <c r="F27" s="27">
        <v>0.5</v>
      </c>
      <c r="G27" s="1112">
        <v>1.75</v>
      </c>
      <c r="H27" s="24">
        <v>11.287030042194095</v>
      </c>
      <c r="I27" s="594">
        <f>IF(AND(H27&gt;0),  H27*30.974," ")</f>
        <v>349.6044685269199</v>
      </c>
      <c r="J27" s="1111">
        <v>0.70159154950788882</v>
      </c>
      <c r="Q27" s="1159"/>
      <c r="T27" s="1116"/>
    </row>
    <row r="28" spans="1:20">
      <c r="A28" s="528"/>
      <c r="B28" s="27"/>
      <c r="C28" s="27"/>
      <c r="D28" s="47"/>
      <c r="E28" s="23"/>
      <c r="F28" s="27"/>
      <c r="G28" s="1112"/>
      <c r="H28" s="24"/>
      <c r="J28" s="1111"/>
      <c r="Q28" s="1159"/>
      <c r="T28" s="1116"/>
    </row>
    <row r="29" spans="1:20" ht="31.2">
      <c r="A29" s="1439" t="s">
        <v>804</v>
      </c>
      <c r="B29" s="1106" t="s">
        <v>20</v>
      </c>
      <c r="C29" s="1106" t="s">
        <v>701</v>
      </c>
      <c r="D29" s="1441" t="s">
        <v>805</v>
      </c>
      <c r="E29" s="1461" t="s">
        <v>786</v>
      </c>
      <c r="F29" s="1441" t="s">
        <v>806</v>
      </c>
      <c r="G29" s="1441" t="s">
        <v>807</v>
      </c>
      <c r="H29" s="24" t="s">
        <v>809</v>
      </c>
      <c r="I29" s="1442" t="s">
        <v>810</v>
      </c>
      <c r="J29" s="1123" t="s">
        <v>808</v>
      </c>
      <c r="Q29" s="1159"/>
      <c r="T29" s="1116"/>
    </row>
    <row r="30" spans="1:20" s="571" customFormat="1">
      <c r="A30" s="483">
        <v>49</v>
      </c>
      <c r="B30" t="s">
        <v>1809</v>
      </c>
      <c r="C30" t="s">
        <v>1808</v>
      </c>
      <c r="D30" s="18">
        <v>0.5</v>
      </c>
      <c r="E30" s="55">
        <v>43697</v>
      </c>
      <c r="F30" s="165">
        <v>18.3</v>
      </c>
      <c r="G30" s="1025">
        <v>1.75</v>
      </c>
      <c r="H30" s="24">
        <v>0.70159154950788882</v>
      </c>
      <c r="I30" s="594">
        <f>IF(AND(H30&gt;0),  H30*30.974," ")</f>
        <v>21.73109665445735</v>
      </c>
      <c r="J30" s="1111">
        <v>11.287030042194095</v>
      </c>
      <c r="K30"/>
      <c r="L30" s="594"/>
      <c r="M30"/>
      <c r="N30" s="594"/>
      <c r="O30"/>
      <c r="P30" s="594"/>
      <c r="Q30" s="1159"/>
      <c r="R30" s="594"/>
      <c r="S30" s="594"/>
      <c r="T30" s="1116"/>
    </row>
    <row r="31" spans="1:20" s="571" customFormat="1">
      <c r="A31" s="483"/>
      <c r="B31" t="s">
        <v>1809</v>
      </c>
      <c r="C31" t="s">
        <v>1808</v>
      </c>
      <c r="D31" s="18">
        <v>3</v>
      </c>
      <c r="E31" s="55">
        <v>43697</v>
      </c>
      <c r="F31" s="165"/>
      <c r="G31" s="1025">
        <v>1.75</v>
      </c>
      <c r="H31" s="24">
        <v>0.77175070445867755</v>
      </c>
      <c r="I31" s="594">
        <f>IF(AND(H31&gt;0),  H31*30.974," ")</f>
        <v>23.904206319903079</v>
      </c>
      <c r="J31" s="1111">
        <v>11.321198649789032</v>
      </c>
      <c r="K31"/>
      <c r="L31" s="594"/>
      <c r="M31"/>
      <c r="N31" s="594"/>
      <c r="O31"/>
      <c r="P31" s="594"/>
      <c r="Q31" s="1159"/>
      <c r="R31" s="594"/>
      <c r="S31" s="594"/>
      <c r="T31" s="1116"/>
    </row>
    <row r="32" spans="1:20" s="571" customFormat="1">
      <c r="A32" s="483"/>
      <c r="B32" t="s">
        <v>1809</v>
      </c>
      <c r="C32" t="s">
        <v>1808</v>
      </c>
      <c r="D32" s="18">
        <v>9</v>
      </c>
      <c r="E32" s="55">
        <v>43697</v>
      </c>
      <c r="F32" s="165"/>
      <c r="G32" s="1025">
        <v>1.75</v>
      </c>
      <c r="H32" s="24">
        <v>1.1927056341634108</v>
      </c>
      <c r="I32" s="594">
        <f>IF(AND(H32&gt;0),  H32*30.974," ")</f>
        <v>36.942864312577484</v>
      </c>
      <c r="J32" s="1111">
        <v>28.496033834054156</v>
      </c>
      <c r="K32"/>
      <c r="L32" s="594"/>
      <c r="M32"/>
      <c r="N32" s="594"/>
      <c r="O32"/>
      <c r="P32" s="594"/>
      <c r="Q32" s="1159"/>
      <c r="R32" s="594"/>
      <c r="S32" s="594"/>
      <c r="T32" s="1116"/>
    </row>
    <row r="33" spans="1:20" s="571" customFormat="1">
      <c r="A33" s="1104"/>
      <c r="B33" s="451" t="s">
        <v>1809</v>
      </c>
      <c r="C33" s="451" t="s">
        <v>1808</v>
      </c>
      <c r="D33" s="1201">
        <v>17</v>
      </c>
      <c r="E33" s="1202">
        <v>43697</v>
      </c>
      <c r="F33" s="1203"/>
      <c r="G33" s="1462">
        <v>1.75</v>
      </c>
      <c r="H33" s="1200">
        <v>7.6845160160004848</v>
      </c>
      <c r="I33" s="1373">
        <f>IF(AND(H33&gt;0),  H33*30.974," ")</f>
        <v>238.02019907959902</v>
      </c>
      <c r="J33" s="1445">
        <v>7.3444128838431784</v>
      </c>
      <c r="K33" s="1204">
        <f>AVERAGE(G27:G33)</f>
        <v>1.75</v>
      </c>
      <c r="L33" s="1373">
        <f>10*(6-(LN(K33)/LN(2)))</f>
        <v>51.926450779423959</v>
      </c>
      <c r="M33" s="451">
        <f>AVERAGE(I27:I33)</f>
        <v>134.04056697869137</v>
      </c>
      <c r="N33" s="1373">
        <f t="shared" ref="N33" si="4">10*(6-(LN(48/M33)/LN(2)))</f>
        <v>74.815633831826005</v>
      </c>
      <c r="O33" s="1204">
        <f>AVERAGE(J27:J33)</f>
        <v>11.830053391877669</v>
      </c>
      <c r="P33" s="1373">
        <f t="shared" ref="P33" si="5">10*(6-((2.04-0.68*LN(O33))/LN(2)))</f>
        <v>54.806836988570694</v>
      </c>
      <c r="Q33" s="1520">
        <f>AVERAGE(L33,N33,P33)</f>
        <v>60.516307199940222</v>
      </c>
      <c r="R33" s="594"/>
      <c r="S33" s="594"/>
      <c r="T33" s="1116"/>
    </row>
    <row r="34" spans="1:20">
      <c r="A34" s="528"/>
      <c r="B34" s="27"/>
      <c r="C34" s="27"/>
      <c r="D34" s="47"/>
      <c r="E34" s="23"/>
      <c r="F34" s="27"/>
      <c r="G34" s="1112"/>
      <c r="H34" s="24"/>
      <c r="I34" s="24"/>
      <c r="J34" s="1116"/>
      <c r="Q34" s="1159"/>
      <c r="T34" s="1116"/>
    </row>
    <row r="35" spans="1:20">
      <c r="A35" s="483"/>
      <c r="C35" s="69"/>
      <c r="D35" s="18"/>
      <c r="E35" s="1446" t="s">
        <v>1533</v>
      </c>
      <c r="F35" s="1446" t="s">
        <v>1221</v>
      </c>
      <c r="G35" s="1446" t="s">
        <v>1534</v>
      </c>
      <c r="H35" s="28" t="s">
        <v>705</v>
      </c>
      <c r="J35" s="1449" t="s">
        <v>1535</v>
      </c>
      <c r="Q35" s="1159"/>
      <c r="T35" s="1116"/>
    </row>
    <row r="36" spans="1:20">
      <c r="A36" s="483" t="s">
        <v>1536</v>
      </c>
      <c r="B36" t="s">
        <v>20</v>
      </c>
      <c r="C36" s="1450" t="s">
        <v>701</v>
      </c>
      <c r="D36" s="1451" t="s">
        <v>786</v>
      </c>
      <c r="E36" s="1451" t="s">
        <v>1537</v>
      </c>
      <c r="F36" s="1451" t="s">
        <v>1538</v>
      </c>
      <c r="G36" s="1451" t="s">
        <v>1537</v>
      </c>
      <c r="H36" s="1454" t="s">
        <v>1539</v>
      </c>
      <c r="I36" s="1442" t="s">
        <v>810</v>
      </c>
      <c r="J36" s="1455" t="s">
        <v>1540</v>
      </c>
      <c r="Q36" s="1159"/>
      <c r="T36" s="1116"/>
    </row>
    <row r="37" spans="1:20">
      <c r="A37" s="528" t="s">
        <v>422</v>
      </c>
      <c r="B37" s="27" t="s">
        <v>423</v>
      </c>
      <c r="C37" s="27" t="s">
        <v>1808</v>
      </c>
      <c r="D37" s="47">
        <v>44061</v>
      </c>
      <c r="E37" s="27">
        <v>19.2</v>
      </c>
      <c r="F37" s="27">
        <v>0.5</v>
      </c>
      <c r="G37" s="1106">
        <v>3.5</v>
      </c>
      <c r="H37" s="24">
        <v>1.0538259701450832</v>
      </c>
      <c r="I37" s="594">
        <f>IF(AND(H37&gt;0),  H37*30.974," ")</f>
        <v>32.641205599273803</v>
      </c>
      <c r="J37" s="1111">
        <v>5.5253333333333314</v>
      </c>
      <c r="Q37" s="1159"/>
      <c r="T37" s="1116"/>
    </row>
    <row r="38" spans="1:20">
      <c r="A38" s="528" t="s">
        <v>422</v>
      </c>
      <c r="B38" s="27" t="s">
        <v>423</v>
      </c>
      <c r="C38" s="27" t="s">
        <v>1808</v>
      </c>
      <c r="D38" s="47">
        <v>44061</v>
      </c>
      <c r="E38" s="27"/>
      <c r="F38" s="27">
        <v>3</v>
      </c>
      <c r="G38" s="1106">
        <v>3.5</v>
      </c>
      <c r="H38" s="24">
        <v>0.69043770457781317</v>
      </c>
      <c r="I38" s="594">
        <f>IF(AND(H38&gt;0),  H38*30.974," ")</f>
        <v>21.385617461593185</v>
      </c>
      <c r="J38" s="1111">
        <v>4.4520000000000008</v>
      </c>
      <c r="Q38" s="1159"/>
      <c r="T38" s="1116"/>
    </row>
    <row r="39" spans="1:20" ht="31.2">
      <c r="A39" s="1439" t="s">
        <v>20</v>
      </c>
      <c r="B39" s="1106" t="s">
        <v>701</v>
      </c>
      <c r="C39" s="1441" t="s">
        <v>805</v>
      </c>
      <c r="D39" s="1461" t="s">
        <v>786</v>
      </c>
      <c r="E39" s="1441" t="s">
        <v>1008</v>
      </c>
      <c r="F39" s="1441" t="s">
        <v>806</v>
      </c>
      <c r="G39" s="1441" t="s">
        <v>807</v>
      </c>
      <c r="H39" s="24" t="s">
        <v>809</v>
      </c>
      <c r="I39" s="1442" t="s">
        <v>810</v>
      </c>
      <c r="J39" s="1123" t="s">
        <v>808</v>
      </c>
      <c r="Q39" s="1159"/>
      <c r="T39" s="1116"/>
    </row>
    <row r="40" spans="1:20" s="1047" customFormat="1">
      <c r="A40" s="483" t="s">
        <v>1810</v>
      </c>
      <c r="B40" t="s">
        <v>1808</v>
      </c>
      <c r="C40">
        <v>0.5</v>
      </c>
      <c r="D40" s="55">
        <v>44061</v>
      </c>
      <c r="E40">
        <v>4</v>
      </c>
      <c r="F40">
        <v>19.2</v>
      </c>
      <c r="G40" s="594">
        <v>3.5</v>
      </c>
      <c r="H40" s="24">
        <v>1.0538259701450832</v>
      </c>
      <c r="I40" s="594">
        <f>IF(AND(H40&gt;0),  H40*30.974," ")</f>
        <v>32.641205599273803</v>
      </c>
      <c r="J40" s="1111">
        <v>5.5253333333333314</v>
      </c>
      <c r="K40"/>
      <c r="L40" s="594"/>
      <c r="M40" s="1463"/>
      <c r="N40" s="1464"/>
      <c r="O40" s="1463"/>
      <c r="P40" s="1464"/>
      <c r="Q40" s="1521"/>
      <c r="R40" s="1464"/>
      <c r="S40" s="1464"/>
      <c r="T40" s="1465"/>
    </row>
    <row r="41" spans="1:20" s="1047" customFormat="1">
      <c r="A41" s="483" t="s">
        <v>1810</v>
      </c>
      <c r="B41" t="s">
        <v>1808</v>
      </c>
      <c r="C41">
        <v>3</v>
      </c>
      <c r="D41" s="55">
        <v>44061</v>
      </c>
      <c r="E41"/>
      <c r="F41"/>
      <c r="G41" s="594">
        <v>3.5</v>
      </c>
      <c r="H41" s="24">
        <v>0.69043770457781317</v>
      </c>
      <c r="I41" s="594">
        <f>IF(AND(H41&gt;0),  H41*30.974," ")</f>
        <v>21.385617461593185</v>
      </c>
      <c r="J41" s="1111">
        <v>4.4520000000000008</v>
      </c>
      <c r="K41"/>
      <c r="L41" s="594"/>
      <c r="M41" s="1463"/>
      <c r="N41" s="1464"/>
      <c r="O41" s="1463"/>
      <c r="P41" s="1464"/>
      <c r="Q41" s="1521"/>
      <c r="R41" s="1464"/>
      <c r="S41" s="1464"/>
      <c r="T41" s="1465" t="str">
        <f>IF(_xlfn.NUMBERVALUE(R41), IF(R41&lt;50, "Acceptable; Ongoing Protection is Required", "Unacceptable; Immediate Restoration is Required"), " ")</f>
        <v xml:space="preserve"> </v>
      </c>
    </row>
    <row r="42" spans="1:20" s="1047" customFormat="1">
      <c r="A42" s="483" t="s">
        <v>1810</v>
      </c>
      <c r="B42" t="s">
        <v>1808</v>
      </c>
      <c r="C42">
        <v>9</v>
      </c>
      <c r="D42" s="55">
        <v>44061</v>
      </c>
      <c r="E42"/>
      <c r="F42"/>
      <c r="G42" s="594">
        <v>3.5</v>
      </c>
      <c r="H42" s="24">
        <v>0.72677653113454033</v>
      </c>
      <c r="I42" s="594">
        <f>IF(AND(H42&gt;0),  H42*30.974," ")</f>
        <v>22.511176275361251</v>
      </c>
      <c r="J42" s="1111">
        <v>2.9400000000000004</v>
      </c>
      <c r="K42"/>
      <c r="L42" s="594"/>
      <c r="M42" s="1463"/>
      <c r="N42" s="1464"/>
      <c r="O42" s="1463"/>
      <c r="P42" s="1464"/>
      <c r="Q42" s="1521"/>
      <c r="R42" s="1464"/>
      <c r="S42" s="1464"/>
      <c r="T42" s="1465"/>
    </row>
    <row r="43" spans="1:20" s="1047" customFormat="1">
      <c r="A43" s="1104" t="s">
        <v>1810</v>
      </c>
      <c r="B43" s="451" t="s">
        <v>1808</v>
      </c>
      <c r="C43" s="451">
        <v>18</v>
      </c>
      <c r="D43" s="1202">
        <v>44061</v>
      </c>
      <c r="E43" s="451"/>
      <c r="F43" s="451"/>
      <c r="G43" s="1373">
        <v>3.5</v>
      </c>
      <c r="H43" s="1200">
        <v>10.256058427504186</v>
      </c>
      <c r="I43" s="1373">
        <f>IF(AND(H43&gt;0),  H43*30.974," ")</f>
        <v>317.67115373351464</v>
      </c>
      <c r="J43" s="1445">
        <v>2.6413333333333333</v>
      </c>
      <c r="K43" s="451">
        <f>AVERAGE(G37:G43)</f>
        <v>3.5</v>
      </c>
      <c r="L43" s="1373">
        <f>10*(6-(LN(K43)/LN(2)))</f>
        <v>41.926450779423959</v>
      </c>
      <c r="M43" s="1466">
        <f>AVERAGE(I37:I43)</f>
        <v>74.705996021768314</v>
      </c>
      <c r="N43" s="1373">
        <f t="shared" ref="N43" si="6">10*(6-(LN(48/M43)/LN(2)))</f>
        <v>66.381896348207761</v>
      </c>
      <c r="O43" s="1467">
        <f>AVERAGE(J37:J43)</f>
        <v>4.2559999999999993</v>
      </c>
      <c r="P43" s="1373">
        <f t="shared" ref="P43" si="7">10*(6-((2.04-0.68*LN(O43))/LN(2)))</f>
        <v>44.777608591571045</v>
      </c>
      <c r="Q43" s="1520">
        <f>AVERAGE(L43,N43,P43)</f>
        <v>51.028651906400917</v>
      </c>
      <c r="R43" s="1464"/>
      <c r="S43" s="1464"/>
      <c r="T43" s="1465" t="str">
        <f>IF(_xlfn.NUMBERVALUE(R43), IF(R43&lt;50, "Acceptable; Ongoing Protection is Required", "Unacceptable; Immediate Restoration is Required"), " ")</f>
        <v xml:space="preserve"> </v>
      </c>
    </row>
    <row r="44" spans="1:20" s="1047" customFormat="1">
      <c r="A44" s="483"/>
      <c r="B44"/>
      <c r="C44"/>
      <c r="D44" s="55"/>
      <c r="E44"/>
      <c r="F44"/>
      <c r="G44" s="594"/>
      <c r="H44" s="24"/>
      <c r="I44" s="594"/>
      <c r="J44" s="1111"/>
      <c r="K44"/>
      <c r="L44" s="594"/>
      <c r="M44" s="1463"/>
      <c r="N44" s="594"/>
      <c r="O44" s="1468"/>
      <c r="P44" s="594"/>
      <c r="Q44" s="1159"/>
      <c r="R44" s="1464"/>
      <c r="S44" s="1464"/>
      <c r="T44" s="1465"/>
    </row>
    <row r="45" spans="1:20" s="1047" customFormat="1" ht="20.399999999999999">
      <c r="A45" s="1469" t="s">
        <v>804</v>
      </c>
      <c r="B45" s="1469" t="s">
        <v>20</v>
      </c>
      <c r="C45" s="1469" t="s">
        <v>701</v>
      </c>
      <c r="D45" s="1469" t="s">
        <v>805</v>
      </c>
      <c r="E45" s="1470" t="s">
        <v>786</v>
      </c>
      <c r="F45" s="1469" t="s">
        <v>806</v>
      </c>
      <c r="G45" s="1469" t="s">
        <v>807</v>
      </c>
      <c r="H45" s="1471" t="s">
        <v>809</v>
      </c>
      <c r="I45" s="1442" t="s">
        <v>810</v>
      </c>
      <c r="J45" s="1472" t="s">
        <v>808</v>
      </c>
      <c r="K45" s="1463"/>
      <c r="L45" s="1464"/>
      <c r="M45" s="1463"/>
      <c r="N45" s="1464"/>
      <c r="O45" s="1463"/>
      <c r="P45" s="1464"/>
      <c r="Q45" s="1521"/>
      <c r="R45" s="1464"/>
      <c r="S45" s="1464"/>
      <c r="T45" s="1465"/>
    </row>
    <row r="46" spans="1:20" s="1047" customFormat="1">
      <c r="A46" s="2274">
        <v>33</v>
      </c>
      <c r="B46" s="2275" t="s">
        <v>1809</v>
      </c>
      <c r="C46" s="2275" t="s">
        <v>1808</v>
      </c>
      <c r="D46" s="2274">
        <v>0.5</v>
      </c>
      <c r="E46" s="2276">
        <v>44427</v>
      </c>
      <c r="F46" s="2275">
        <v>19.5</v>
      </c>
      <c r="G46" s="2275">
        <v>1.9750000000000001</v>
      </c>
      <c r="H46" s="2277">
        <v>0.7</v>
      </c>
      <c r="I46" s="1463">
        <f>IF(AND(H46&gt;0),  H46*30.974," ")</f>
        <v>21.681799999999999</v>
      </c>
      <c r="J46" s="2278">
        <v>7.21</v>
      </c>
      <c r="K46" s="1463"/>
      <c r="L46" s="1464"/>
      <c r="M46" s="1463"/>
      <c r="N46" s="1464"/>
      <c r="O46" s="1463"/>
      <c r="P46" s="1464"/>
      <c r="Q46" s="1521"/>
      <c r="R46" s="1464"/>
      <c r="S46" s="1464"/>
      <c r="T46" s="1465"/>
    </row>
    <row r="47" spans="1:20" s="1047" customFormat="1">
      <c r="A47" s="2274">
        <v>33</v>
      </c>
      <c r="B47" s="2275" t="s">
        <v>1809</v>
      </c>
      <c r="C47" s="2275" t="s">
        <v>1808</v>
      </c>
      <c r="D47" s="2274">
        <v>3</v>
      </c>
      <c r="E47" s="2276">
        <v>44427</v>
      </c>
      <c r="F47" s="2275"/>
      <c r="G47" s="2275">
        <v>1.9750000000000001</v>
      </c>
      <c r="H47" s="2277">
        <v>0.7</v>
      </c>
      <c r="I47" s="1463">
        <f t="shared" ref="I47:I49" si="8">IF(AND(H47&gt;0),  H47*30.974," ")</f>
        <v>21.681799999999999</v>
      </c>
      <c r="J47" s="2278">
        <v>9.44</v>
      </c>
      <c r="K47" s="1463"/>
      <c r="L47" s="1464"/>
      <c r="M47" s="1463"/>
      <c r="N47" s="1464"/>
      <c r="O47" s="1463"/>
      <c r="P47" s="1464"/>
      <c r="Q47" s="1521"/>
      <c r="R47" s="1464"/>
      <c r="S47" s="1464"/>
      <c r="T47" s="1465"/>
    </row>
    <row r="48" spans="1:20" s="1047" customFormat="1">
      <c r="A48" s="2274">
        <v>33</v>
      </c>
      <c r="B48" s="2275" t="s">
        <v>1809</v>
      </c>
      <c r="C48" s="2275" t="s">
        <v>1808</v>
      </c>
      <c r="D48" s="2274">
        <v>9</v>
      </c>
      <c r="E48" s="2276">
        <v>44427</v>
      </c>
      <c r="F48" s="2275"/>
      <c r="G48" s="2275">
        <v>1.9750000000000001</v>
      </c>
      <c r="H48" s="2277">
        <v>1.84</v>
      </c>
      <c r="I48" s="1463">
        <f t="shared" si="8"/>
        <v>56.992160000000005</v>
      </c>
      <c r="J48" s="2278">
        <v>0.03</v>
      </c>
      <c r="K48" s="1463"/>
      <c r="L48" s="1464"/>
      <c r="M48" s="1463"/>
      <c r="N48" s="1464"/>
      <c r="O48" s="1463"/>
      <c r="P48" s="1464"/>
      <c r="Q48" s="1521"/>
      <c r="R48" s="1464"/>
      <c r="S48" s="1464"/>
      <c r="T48" s="1465"/>
    </row>
    <row r="49" spans="1:20" s="1047" customFormat="1">
      <c r="A49" s="2274">
        <v>33</v>
      </c>
      <c r="B49" s="2275" t="s">
        <v>1809</v>
      </c>
      <c r="C49" s="2275" t="s">
        <v>1808</v>
      </c>
      <c r="D49" s="2274">
        <v>17</v>
      </c>
      <c r="E49" s="2276">
        <v>44427</v>
      </c>
      <c r="F49" s="2275"/>
      <c r="G49" s="2275">
        <v>1.9750000000000001</v>
      </c>
      <c r="H49" s="2277">
        <v>12.01</v>
      </c>
      <c r="I49" s="1463">
        <f t="shared" si="8"/>
        <v>371.99774000000002</v>
      </c>
      <c r="J49" s="2278">
        <v>0.03</v>
      </c>
      <c r="K49" s="1463">
        <f>AVERAGE(G46:G49)</f>
        <v>1.9750000000000001</v>
      </c>
      <c r="L49" s="1464">
        <f>10*(6-(LN(K49)/LN(2)))</f>
        <v>50.181473467102592</v>
      </c>
      <c r="M49" s="1463">
        <f>AVERAGE(I46:I49)</f>
        <v>118.08837500000001</v>
      </c>
      <c r="N49" s="1464">
        <f t="shared" ref="N49" si="9">10*(6-(LN(48/M49)/LN(2)))</f>
        <v>72.987606372320343</v>
      </c>
      <c r="O49" s="1468">
        <f>AVERAGE(J46:J49)</f>
        <v>4.1775000000000002</v>
      </c>
      <c r="P49" s="1464">
        <f t="shared" ref="P49" si="10">10*(6-((2.04-0.68*LN(O49))/LN(2)))</f>
        <v>44.594971998213097</v>
      </c>
      <c r="Q49" s="1521">
        <f>AVERAGE(L49,N49,P49)</f>
        <v>55.921350612545346</v>
      </c>
      <c r="R49" s="1464">
        <f>AVERAGE(Q8:Q49)</f>
        <v>52.904630097727491</v>
      </c>
      <c r="S49" s="1464" t="s">
        <v>374</v>
      </c>
      <c r="T49" s="1465" t="str">
        <f>IF(_xlfn.NUMBERVALUE(R49), IF(R49&lt;50, "Acceptable; Ongoing Protection is Required", "Unacceptable; Immediate Restoration is Required"), " ")</f>
        <v>Unacceptable; Immediate Restoration is Required</v>
      </c>
    </row>
    <row r="50" spans="1:20" s="1047" customFormat="1">
      <c r="A50" s="2274"/>
      <c r="B50" s="2275"/>
      <c r="C50" s="2275"/>
      <c r="D50" s="2274"/>
      <c r="E50" s="2276"/>
      <c r="F50" s="2275"/>
      <c r="G50" s="2275"/>
      <c r="H50" s="2277"/>
      <c r="I50" s="1463"/>
      <c r="J50" s="2278"/>
      <c r="K50" s="1463"/>
      <c r="L50" s="1464"/>
      <c r="M50" s="1463"/>
      <c r="N50" s="1464"/>
      <c r="O50" s="1468"/>
      <c r="P50" s="1464"/>
      <c r="Q50" s="1521"/>
      <c r="R50" s="1464"/>
      <c r="S50" s="1464"/>
      <c r="T50" s="1465"/>
    </row>
    <row r="51" spans="1:20" s="1047" customFormat="1">
      <c r="A51" s="2274"/>
      <c r="B51" s="2275"/>
      <c r="C51" s="2275"/>
      <c r="D51" s="2274"/>
      <c r="E51" s="2276"/>
      <c r="F51" s="2275"/>
      <c r="G51" s="2275"/>
      <c r="H51" s="2277"/>
      <c r="I51" s="1463"/>
      <c r="J51" s="2278"/>
      <c r="K51" s="1463"/>
      <c r="L51" s="1464"/>
      <c r="M51" s="1463"/>
      <c r="N51" s="1464"/>
      <c r="O51" s="1468"/>
      <c r="P51" s="1464"/>
      <c r="Q51" s="1521"/>
      <c r="R51" s="1464"/>
      <c r="S51" s="1464"/>
      <c r="T51" s="1465"/>
    </row>
    <row r="52" spans="1:20" s="1047" customFormat="1">
      <c r="A52" s="2274"/>
      <c r="B52" s="2275"/>
      <c r="C52" s="2275"/>
      <c r="D52" s="2274"/>
      <c r="E52" s="2276"/>
      <c r="F52" s="2275"/>
      <c r="G52" s="2275"/>
      <c r="H52" s="2277"/>
      <c r="I52" s="1463"/>
      <c r="J52" s="2278"/>
      <c r="K52" s="1463"/>
      <c r="L52" s="1464"/>
      <c r="M52" s="1463"/>
      <c r="N52" s="1464"/>
      <c r="O52" s="1468"/>
      <c r="P52" s="1464"/>
      <c r="Q52" s="1521"/>
      <c r="R52" s="1464"/>
      <c r="S52" s="1464"/>
      <c r="T52" s="1465"/>
    </row>
    <row r="53" spans="1:20" s="1047" customFormat="1">
      <c r="A53" s="2274"/>
      <c r="B53" s="2275"/>
      <c r="C53" s="2275"/>
      <c r="D53" s="2274"/>
      <c r="E53" s="2276"/>
      <c r="F53" s="2275"/>
      <c r="G53" s="2275"/>
      <c r="H53" s="2277"/>
      <c r="I53" s="1463"/>
      <c r="J53" s="2278"/>
      <c r="K53" s="1463"/>
      <c r="L53" s="1464"/>
      <c r="M53" s="1463"/>
      <c r="N53" s="1464"/>
      <c r="O53" s="1468"/>
      <c r="P53" s="1464"/>
      <c r="Q53" s="1521"/>
      <c r="R53" s="1464"/>
      <c r="S53" s="1464"/>
      <c r="T53" s="1465"/>
    </row>
    <row r="54" spans="1:20" s="1047" customFormat="1" ht="16.2" thickBot="1">
      <c r="A54" s="485"/>
      <c r="B54" s="437"/>
      <c r="C54" s="437"/>
      <c r="D54" s="1473"/>
      <c r="E54" s="437"/>
      <c r="F54" s="437"/>
      <c r="G54" s="1124"/>
      <c r="H54" s="1020"/>
      <c r="I54" s="437"/>
      <c r="J54" s="1474"/>
      <c r="K54" s="437"/>
      <c r="L54" s="1124"/>
      <c r="M54" s="1475"/>
      <c r="N54" s="1476"/>
      <c r="O54" s="1475"/>
      <c r="P54" s="1476"/>
      <c r="Q54" s="1526"/>
      <c r="R54" s="1476"/>
      <c r="S54" s="1476"/>
      <c r="T54" s="1477"/>
    </row>
    <row r="55" spans="1:20" s="1047" customFormat="1">
      <c r="A55" s="483"/>
      <c r="B55"/>
      <c r="C55"/>
      <c r="D55" s="55"/>
      <c r="E55"/>
      <c r="F55"/>
      <c r="G55" s="594"/>
      <c r="H55" s="24"/>
      <c r="I55"/>
      <c r="J55" s="1111"/>
      <c r="K55"/>
      <c r="L55" s="594"/>
      <c r="M55" s="1463"/>
      <c r="N55" s="1464"/>
      <c r="O55" s="1463"/>
      <c r="P55" s="1464"/>
      <c r="Q55" s="1521"/>
      <c r="R55" s="1464"/>
      <c r="S55" s="1464"/>
      <c r="T55" s="1465"/>
    </row>
    <row r="56" spans="1:20">
      <c r="A56" s="1165"/>
      <c r="B56" s="91"/>
      <c r="C56" s="80"/>
      <c r="D56" s="83"/>
      <c r="E56" s="1120" t="s">
        <v>1533</v>
      </c>
      <c r="F56" s="1478" t="s">
        <v>1221</v>
      </c>
      <c r="G56" s="1479" t="s">
        <v>1534</v>
      </c>
      <c r="H56" s="645" t="s">
        <v>705</v>
      </c>
      <c r="I56" s="91"/>
      <c r="J56" s="1480" t="s">
        <v>1535</v>
      </c>
      <c r="K56" s="91"/>
      <c r="L56" s="1161"/>
      <c r="M56" s="91"/>
      <c r="N56" s="1161"/>
      <c r="O56" s="91"/>
      <c r="P56" s="1161"/>
      <c r="Q56" s="1162"/>
      <c r="T56" s="1116"/>
    </row>
    <row r="57" spans="1:20">
      <c r="A57" s="1165" t="s">
        <v>1536</v>
      </c>
      <c r="B57" s="91" t="s">
        <v>20</v>
      </c>
      <c r="C57" s="1481" t="s">
        <v>701</v>
      </c>
      <c r="D57" s="1482" t="s">
        <v>786</v>
      </c>
      <c r="E57" s="1482" t="s">
        <v>1537</v>
      </c>
      <c r="F57" s="1482" t="s">
        <v>1538</v>
      </c>
      <c r="G57" s="1482" t="s">
        <v>1537</v>
      </c>
      <c r="H57" s="1483" t="s">
        <v>1539</v>
      </c>
      <c r="I57" s="1484" t="s">
        <v>810</v>
      </c>
      <c r="J57" s="1485" t="s">
        <v>1540</v>
      </c>
      <c r="K57" s="91"/>
      <c r="L57" s="1161"/>
      <c r="M57" s="91"/>
      <c r="N57" s="1161"/>
      <c r="O57" s="91"/>
      <c r="P57" s="1161"/>
      <c r="Q57" s="1162"/>
      <c r="T57" s="1116"/>
    </row>
    <row r="58" spans="1:20">
      <c r="A58" s="1105" t="s">
        <v>246</v>
      </c>
      <c r="B58" s="355" t="s">
        <v>423</v>
      </c>
      <c r="C58" s="359" t="s">
        <v>1814</v>
      </c>
      <c r="D58" s="356">
        <v>42643</v>
      </c>
      <c r="E58" s="355">
        <v>18</v>
      </c>
      <c r="F58" s="355">
        <v>0.5</v>
      </c>
      <c r="G58" s="355">
        <v>3.25</v>
      </c>
      <c r="H58" s="90">
        <v>0.9376723510461008</v>
      </c>
      <c r="I58" s="91">
        <f>IF(AND(H58&gt;0),  H58*30.974," ")</f>
        <v>29.043463401301928</v>
      </c>
      <c r="J58" s="1436">
        <v>8.6554430379746847</v>
      </c>
      <c r="K58" s="91"/>
      <c r="L58" s="1161"/>
      <c r="M58" s="91"/>
      <c r="N58" s="1161"/>
      <c r="O58" s="91"/>
      <c r="P58" s="1161"/>
      <c r="Q58" s="1162"/>
      <c r="T58" s="1116"/>
    </row>
    <row r="59" spans="1:20">
      <c r="A59" s="1105" t="s">
        <v>246</v>
      </c>
      <c r="B59" s="355" t="s">
        <v>423</v>
      </c>
      <c r="C59" s="359" t="s">
        <v>1814</v>
      </c>
      <c r="D59" s="356">
        <v>42643</v>
      </c>
      <c r="E59" s="355"/>
      <c r="F59" s="355">
        <v>3</v>
      </c>
      <c r="G59" s="355"/>
      <c r="H59" s="90">
        <v>1.0046489475493936</v>
      </c>
      <c r="I59" s="91">
        <f>IF(AND(H59&gt;0),  H59*30.974," ")</f>
        <v>31.117996501394916</v>
      </c>
      <c r="J59" s="1436">
        <v>8.8140506329113908</v>
      </c>
      <c r="K59" s="91"/>
      <c r="L59" s="1161"/>
      <c r="M59" s="91"/>
      <c r="N59" s="1161"/>
      <c r="O59" s="91"/>
      <c r="P59" s="1161"/>
      <c r="Q59" s="1162"/>
      <c r="T59" s="1116"/>
    </row>
    <row r="60" spans="1:20">
      <c r="A60" s="1151" t="s">
        <v>246</v>
      </c>
      <c r="B60" s="538" t="s">
        <v>423</v>
      </c>
      <c r="C60" s="1152" t="s">
        <v>1814</v>
      </c>
      <c r="D60" s="1153">
        <v>43004</v>
      </c>
      <c r="E60" s="538" t="s">
        <v>815</v>
      </c>
      <c r="F60" s="1152">
        <v>0.5</v>
      </c>
      <c r="G60" s="1486" t="s">
        <v>815</v>
      </c>
      <c r="H60" s="1154">
        <v>6.9819063291139223</v>
      </c>
      <c r="I60" s="1156">
        <f>IF(AND(H60&gt;0),  H60*30.974," ")</f>
        <v>216.25756663797463</v>
      </c>
      <c r="J60" s="1487">
        <v>0.51849820461862872</v>
      </c>
      <c r="K60" s="540"/>
      <c r="L60" s="1156"/>
      <c r="M60" s="540"/>
      <c r="N60" s="1156"/>
      <c r="O60" s="540"/>
      <c r="P60" s="1156"/>
      <c r="Q60" s="1158"/>
      <c r="T60" s="1116"/>
    </row>
    <row r="61" spans="1:20" ht="31.2">
      <c r="A61" s="1439" t="s">
        <v>804</v>
      </c>
      <c r="B61" s="1106" t="s">
        <v>20</v>
      </c>
      <c r="C61" s="1106" t="s">
        <v>701</v>
      </c>
      <c r="D61" s="1106" t="s">
        <v>846</v>
      </c>
      <c r="E61" s="1440" t="s">
        <v>786</v>
      </c>
      <c r="F61" s="1441" t="s">
        <v>806</v>
      </c>
      <c r="G61" s="1441" t="s">
        <v>807</v>
      </c>
      <c r="H61" s="24" t="s">
        <v>809</v>
      </c>
      <c r="I61" s="1442" t="s">
        <v>810</v>
      </c>
      <c r="J61" s="1123" t="s">
        <v>808</v>
      </c>
      <c r="Q61" s="1159"/>
      <c r="T61" s="1116"/>
    </row>
    <row r="62" spans="1:20" s="571" customFormat="1">
      <c r="A62" s="528">
        <v>633</v>
      </c>
      <c r="B62" s="27" t="s">
        <v>1446</v>
      </c>
      <c r="C62" s="141" t="s">
        <v>1814</v>
      </c>
      <c r="D62" s="141">
        <v>0.5</v>
      </c>
      <c r="E62" s="139">
        <v>43004</v>
      </c>
      <c r="F62" s="27" t="s">
        <v>815</v>
      </c>
      <c r="G62" s="1106" t="s">
        <v>815</v>
      </c>
      <c r="H62" s="71">
        <v>0.51849820461862872</v>
      </c>
      <c r="I62" s="594">
        <f>IF(AND(H62&gt;0),  H62*30.974," ")</f>
        <v>16.059963389857405</v>
      </c>
      <c r="J62" s="1111">
        <v>6.9819063291139223</v>
      </c>
      <c r="K62"/>
      <c r="L62" s="594"/>
      <c r="M62"/>
      <c r="N62" s="594"/>
      <c r="O62"/>
      <c r="P62" s="594"/>
      <c r="Q62" s="1159"/>
      <c r="R62" s="594"/>
      <c r="S62" s="594"/>
      <c r="T62" s="1116"/>
    </row>
    <row r="63" spans="1:20" s="571" customFormat="1">
      <c r="A63" s="528">
        <v>634</v>
      </c>
      <c r="B63" s="27" t="s">
        <v>1446</v>
      </c>
      <c r="C63" s="141" t="s">
        <v>1814</v>
      </c>
      <c r="D63" s="141">
        <v>3</v>
      </c>
      <c r="E63" s="139">
        <v>43004</v>
      </c>
      <c r="F63" s="27" t="s">
        <v>815</v>
      </c>
      <c r="G63" s="1106" t="s">
        <v>815</v>
      </c>
      <c r="H63" s="71">
        <v>0.45368592904130023</v>
      </c>
      <c r="I63" s="594">
        <f>IF(AND(H63&gt;0),  H63*30.974," ")</f>
        <v>14.052467966125233</v>
      </c>
      <c r="J63" s="1111">
        <v>9.0893481012658235</v>
      </c>
      <c r="K63"/>
      <c r="L63" s="594"/>
      <c r="M63"/>
      <c r="N63" s="594"/>
      <c r="O63"/>
      <c r="P63" s="594"/>
      <c r="Q63" s="1159"/>
      <c r="R63" s="594"/>
      <c r="S63" s="594"/>
      <c r="T63" s="1116"/>
    </row>
    <row r="64" spans="1:20" s="571" customFormat="1">
      <c r="A64" s="528">
        <v>635</v>
      </c>
      <c r="B64" s="27" t="s">
        <v>1446</v>
      </c>
      <c r="C64" s="141" t="s">
        <v>1814</v>
      </c>
      <c r="D64" s="141">
        <v>9</v>
      </c>
      <c r="E64" s="139">
        <v>43004</v>
      </c>
      <c r="F64" s="27" t="s">
        <v>815</v>
      </c>
      <c r="G64" s="1106" t="s">
        <v>815</v>
      </c>
      <c r="H64" s="71">
        <v>1.1743815914432911</v>
      </c>
      <c r="I64" s="594">
        <f>IF(AND(H64&gt;0),  H64*30.974," ")</f>
        <v>36.375295413364498</v>
      </c>
      <c r="J64" s="1111">
        <v>4.3435822784810121</v>
      </c>
      <c r="K64"/>
      <c r="L64" s="594"/>
      <c r="M64"/>
      <c r="N64" s="594"/>
      <c r="O64"/>
      <c r="P64" s="594"/>
      <c r="Q64" s="1159"/>
      <c r="R64" s="594"/>
      <c r="S64" s="594"/>
      <c r="T64" s="1116"/>
    </row>
    <row r="65" spans="1:20" s="571" customFormat="1">
      <c r="A65" s="529">
        <v>636</v>
      </c>
      <c r="B65" s="534" t="s">
        <v>1446</v>
      </c>
      <c r="C65" s="1488" t="s">
        <v>1814</v>
      </c>
      <c r="D65" s="1488" t="s">
        <v>814</v>
      </c>
      <c r="E65" s="1196">
        <v>43004</v>
      </c>
      <c r="F65" s="534" t="s">
        <v>815</v>
      </c>
      <c r="G65" s="1443" t="s">
        <v>815</v>
      </c>
      <c r="H65" s="1444">
        <v>0.71767763921534455</v>
      </c>
      <c r="I65" s="1373">
        <f>IF(AND(H65&gt;0),  H65*30.974," ")</f>
        <v>22.229347197056082</v>
      </c>
      <c r="J65" s="1445">
        <v>2.5000000000000001E-2</v>
      </c>
      <c r="K65" s="1531" t="e">
        <f>AVERAGE(G60:G65)</f>
        <v>#DIV/0!</v>
      </c>
      <c r="L65" s="1532" t="e">
        <f>10*(6-(LN(K65)/LN(2)))</f>
        <v>#DIV/0!</v>
      </c>
      <c r="M65" s="451">
        <f>AVERAGE(I60:I65)</f>
        <v>60.994928120875571</v>
      </c>
      <c r="N65" s="1373">
        <f t="shared" ref="N65" si="11">10*(6-(LN(48/M65)/LN(2)))</f>
        <v>63.456548781684027</v>
      </c>
      <c r="O65" s="1204">
        <f>AVERAGE(J60:J65)</f>
        <v>4.1916669826958772</v>
      </c>
      <c r="P65" s="1373">
        <f t="shared" ref="P65" si="12">10*(6-((2.04-0.68*LN(O65))/LN(2)))</f>
        <v>44.628185066050818</v>
      </c>
      <c r="Q65" s="1533"/>
      <c r="R65" s="594"/>
      <c r="S65" s="594"/>
      <c r="T65" s="1116"/>
    </row>
    <row r="66" spans="1:20">
      <c r="A66" s="528"/>
      <c r="B66" s="27"/>
      <c r="C66" s="141"/>
      <c r="D66" s="139"/>
      <c r="E66" s="27"/>
      <c r="F66" s="141"/>
      <c r="G66" s="1106"/>
      <c r="H66" s="24"/>
      <c r="I66" s="71"/>
      <c r="J66" s="1116"/>
      <c r="Q66" s="1159"/>
      <c r="T66" s="1116"/>
    </row>
    <row r="67" spans="1:20">
      <c r="A67" s="483"/>
      <c r="C67" s="69"/>
      <c r="D67" s="18"/>
      <c r="E67" s="1446" t="s">
        <v>1533</v>
      </c>
      <c r="F67" s="1446" t="s">
        <v>1221</v>
      </c>
      <c r="G67" s="1446" t="s">
        <v>1534</v>
      </c>
      <c r="H67" s="28" t="s">
        <v>705</v>
      </c>
      <c r="J67" s="1449" t="s">
        <v>1535</v>
      </c>
      <c r="Q67" s="1159"/>
      <c r="T67" s="1116"/>
    </row>
    <row r="68" spans="1:20">
      <c r="A68" s="483" t="s">
        <v>1536</v>
      </c>
      <c r="B68" t="s">
        <v>20</v>
      </c>
      <c r="C68" s="1450" t="s">
        <v>701</v>
      </c>
      <c r="D68" s="1451" t="s">
        <v>786</v>
      </c>
      <c r="E68" s="1451" t="s">
        <v>1537</v>
      </c>
      <c r="F68" s="1451" t="s">
        <v>1538</v>
      </c>
      <c r="G68" s="1451" t="s">
        <v>1537</v>
      </c>
      <c r="H68" s="1454" t="s">
        <v>1539</v>
      </c>
      <c r="I68" s="1442" t="s">
        <v>810</v>
      </c>
      <c r="J68" s="1455" t="s">
        <v>1540</v>
      </c>
      <c r="Q68" s="1159"/>
      <c r="T68" s="1116"/>
    </row>
    <row r="69" spans="1:20">
      <c r="A69" s="528" t="s">
        <v>246</v>
      </c>
      <c r="B69" s="27" t="s">
        <v>423</v>
      </c>
      <c r="C69" s="141" t="s">
        <v>1814</v>
      </c>
      <c r="D69" s="139">
        <v>43341</v>
      </c>
      <c r="E69" s="27">
        <v>17.3</v>
      </c>
      <c r="F69" s="27">
        <v>0.5</v>
      </c>
      <c r="G69" s="1106">
        <v>5.2</v>
      </c>
      <c r="H69" s="24">
        <v>3.1537420886075944</v>
      </c>
      <c r="I69" s="594">
        <f>IF(AND(H69&gt;0),  H69*30.974," ")</f>
        <v>97.684007452531631</v>
      </c>
      <c r="J69" s="1111">
        <v>0.36284029824865605</v>
      </c>
      <c r="Q69" s="1159"/>
      <c r="T69" s="1116"/>
    </row>
    <row r="70" spans="1:20">
      <c r="A70" s="528" t="s">
        <v>246</v>
      </c>
      <c r="B70" s="27" t="s">
        <v>423</v>
      </c>
      <c r="C70" s="141" t="s">
        <v>1814</v>
      </c>
      <c r="D70" s="139">
        <v>43341</v>
      </c>
      <c r="E70" s="27"/>
      <c r="F70" s="27">
        <v>3</v>
      </c>
      <c r="G70" s="1106">
        <v>5.2</v>
      </c>
      <c r="H70" s="24">
        <v>2.723349050632911</v>
      </c>
      <c r="I70" s="594">
        <f>IF(AND(H70&gt;0),  H70*30.974," ")</f>
        <v>84.353013494303781</v>
      </c>
      <c r="J70" s="1111">
        <v>0.36284029824865605</v>
      </c>
      <c r="Q70" s="1159"/>
      <c r="T70" s="1116"/>
    </row>
    <row r="71" spans="1:20" ht="31.2">
      <c r="A71" s="1456" t="s">
        <v>20</v>
      </c>
      <c r="B71" s="1446" t="s">
        <v>701</v>
      </c>
      <c r="C71" s="1446" t="s">
        <v>846</v>
      </c>
      <c r="D71" s="1457" t="s">
        <v>786</v>
      </c>
      <c r="E71" s="1458" t="s">
        <v>806</v>
      </c>
      <c r="G71" s="1458" t="s">
        <v>807</v>
      </c>
      <c r="H71" s="28" t="s">
        <v>809</v>
      </c>
      <c r="I71" s="1442" t="s">
        <v>810</v>
      </c>
      <c r="J71" s="1449" t="s">
        <v>808</v>
      </c>
      <c r="Q71" s="1159"/>
      <c r="T71" s="1116"/>
    </row>
    <row r="72" spans="1:20" s="571" customFormat="1">
      <c r="A72" s="528" t="s">
        <v>1809</v>
      </c>
      <c r="B72" s="27" t="s">
        <v>1815</v>
      </c>
      <c r="C72" s="27">
        <v>0.5</v>
      </c>
      <c r="D72" s="139">
        <v>43341</v>
      </c>
      <c r="E72" s="27">
        <v>17.3</v>
      </c>
      <c r="F72"/>
      <c r="G72" s="1106">
        <v>5.2</v>
      </c>
      <c r="H72" s="24">
        <v>0.36284029824865605</v>
      </c>
      <c r="I72" s="594">
        <f>IF(AND(H72&gt;0),  H72*30.974," ")</f>
        <v>11.238615397953872</v>
      </c>
      <c r="J72" s="1111">
        <v>3.1537420886075944</v>
      </c>
      <c r="K72"/>
      <c r="L72" s="594"/>
      <c r="M72"/>
      <c r="N72" s="594"/>
      <c r="O72"/>
      <c r="P72" s="594"/>
      <c r="Q72" s="1159"/>
      <c r="R72" s="594"/>
      <c r="S72" s="594"/>
      <c r="T72" s="1116"/>
    </row>
    <row r="73" spans="1:20" s="571" customFormat="1">
      <c r="A73" s="528" t="s">
        <v>1809</v>
      </c>
      <c r="B73" s="27" t="s">
        <v>1815</v>
      </c>
      <c r="C73" s="27">
        <v>3</v>
      </c>
      <c r="D73" s="139">
        <v>43341</v>
      </c>
      <c r="E73" s="27"/>
      <c r="F73"/>
      <c r="G73" s="1106">
        <v>5.2</v>
      </c>
      <c r="H73" s="24">
        <v>0.36284029824865605</v>
      </c>
      <c r="I73" s="594">
        <f>IF(AND(H73&gt;0),  H73*30.974," ")</f>
        <v>11.238615397953872</v>
      </c>
      <c r="J73" s="1111">
        <v>2.723349050632911</v>
      </c>
      <c r="K73"/>
      <c r="L73" s="594"/>
      <c r="M73"/>
      <c r="N73" s="594"/>
      <c r="O73"/>
      <c r="P73" s="594"/>
      <c r="Q73" s="1159"/>
      <c r="R73" s="594"/>
      <c r="S73" s="594"/>
      <c r="T73" s="1116"/>
    </row>
    <row r="74" spans="1:20" s="571" customFormat="1">
      <c r="A74" s="528" t="s">
        <v>1809</v>
      </c>
      <c r="B74" s="27" t="s">
        <v>1815</v>
      </c>
      <c r="C74" s="27">
        <v>9</v>
      </c>
      <c r="D74" s="139">
        <v>43341</v>
      </c>
      <c r="E74" s="27"/>
      <c r="F74"/>
      <c r="G74" s="1106">
        <v>5.2</v>
      </c>
      <c r="H74" s="24">
        <v>0.65311253684758086</v>
      </c>
      <c r="I74" s="594">
        <f>IF(AND(H74&gt;0),  H74*30.974," ")</f>
        <v>20.22950771631697</v>
      </c>
      <c r="J74" s="1111">
        <v>14.210390822784813</v>
      </c>
      <c r="K74"/>
      <c r="L74" s="594"/>
      <c r="M74"/>
      <c r="N74" s="594"/>
      <c r="O74"/>
      <c r="P74" s="594"/>
      <c r="Q74" s="1159"/>
      <c r="R74" s="594"/>
      <c r="S74" s="594"/>
      <c r="T74" s="1116"/>
    </row>
    <row r="75" spans="1:20" s="571" customFormat="1">
      <c r="A75" s="529" t="s">
        <v>1809</v>
      </c>
      <c r="B75" s="534" t="s">
        <v>1815</v>
      </c>
      <c r="C75" s="534">
        <v>16</v>
      </c>
      <c r="D75" s="1196">
        <v>43341</v>
      </c>
      <c r="E75" s="534"/>
      <c r="F75" s="451"/>
      <c r="G75" s="1443">
        <v>5.2</v>
      </c>
      <c r="H75" s="1200">
        <v>0.65311253684758086</v>
      </c>
      <c r="I75" s="1373">
        <f>IF(AND(H75&gt;0),  H75*30.974," ")</f>
        <v>20.22950771631697</v>
      </c>
      <c r="J75" s="1445">
        <v>4.615594303797466</v>
      </c>
      <c r="K75" s="451">
        <f>AVERAGE(G69:G75)</f>
        <v>5.2</v>
      </c>
      <c r="L75" s="1373">
        <f>10*(6-(LN(K75)/LN(2)))</f>
        <v>36.214883767462702</v>
      </c>
      <c r="M75" s="451">
        <f>AVERAGE(I69:I75)</f>
        <v>40.828877862562848</v>
      </c>
      <c r="N75" s="1373">
        <f t="shared" ref="N75" si="13">10*(6-(LN(48/M75)/LN(2)))</f>
        <v>57.665555113652616</v>
      </c>
      <c r="O75" s="1204">
        <f>AVERAGE(J69:J75)</f>
        <v>4.2381261437200157</v>
      </c>
      <c r="P75" s="1373">
        <f t="shared" ref="P75" si="14">10*(6-((2.04-0.68*LN(O75))/LN(2)))</f>
        <v>44.736321561499572</v>
      </c>
      <c r="Q75" s="1520">
        <f>AVERAGE(L75,N75,P75)</f>
        <v>46.205586814204963</v>
      </c>
      <c r="R75" s="594"/>
      <c r="S75" s="594"/>
      <c r="T75" s="1116"/>
    </row>
    <row r="76" spans="1:20">
      <c r="A76" s="528"/>
      <c r="B76" s="27"/>
      <c r="C76" s="141"/>
      <c r="D76" s="139"/>
      <c r="E76" s="27"/>
      <c r="F76" s="24"/>
      <c r="J76" s="1111"/>
      <c r="Q76" s="1159"/>
      <c r="T76" s="1116"/>
    </row>
    <row r="77" spans="1:20">
      <c r="A77" s="483"/>
      <c r="C77" s="69"/>
      <c r="D77" s="18"/>
      <c r="E77" s="1446" t="s">
        <v>1533</v>
      </c>
      <c r="F77" s="1446" t="s">
        <v>1221</v>
      </c>
      <c r="G77" s="1446" t="s">
        <v>1534</v>
      </c>
      <c r="H77" s="28" t="s">
        <v>705</v>
      </c>
      <c r="J77" s="1449" t="s">
        <v>1535</v>
      </c>
      <c r="Q77" s="1159"/>
      <c r="T77" s="1116"/>
    </row>
    <row r="78" spans="1:20">
      <c r="A78" s="483" t="s">
        <v>1536</v>
      </c>
      <c r="B78" t="s">
        <v>20</v>
      </c>
      <c r="C78" s="1450" t="s">
        <v>701</v>
      </c>
      <c r="D78" s="1451" t="s">
        <v>786</v>
      </c>
      <c r="E78" s="1451" t="s">
        <v>1537</v>
      </c>
      <c r="F78" s="1451" t="s">
        <v>1538</v>
      </c>
      <c r="G78" s="1451" t="s">
        <v>1537</v>
      </c>
      <c r="H78" s="1454" t="s">
        <v>1539</v>
      </c>
      <c r="I78" s="1442" t="s">
        <v>810</v>
      </c>
      <c r="J78" s="1455" t="s">
        <v>1540</v>
      </c>
      <c r="Q78" s="1159"/>
      <c r="T78" s="1116"/>
    </row>
    <row r="79" spans="1:20">
      <c r="A79" s="528" t="s">
        <v>246</v>
      </c>
      <c r="B79" s="27" t="s">
        <v>423</v>
      </c>
      <c r="C79" s="141" t="s">
        <v>1814</v>
      </c>
      <c r="D79" s="47">
        <v>43697</v>
      </c>
      <c r="E79" s="23">
        <v>19.5</v>
      </c>
      <c r="F79" s="27">
        <v>0.5</v>
      </c>
      <c r="G79" s="1112">
        <v>2.95</v>
      </c>
      <c r="H79" s="24">
        <v>3.6788200843881866</v>
      </c>
      <c r="I79" s="594">
        <f>IF(AND(H79&gt;0),  H79*30.974," ")</f>
        <v>113.94777329383969</v>
      </c>
      <c r="J79" s="1111">
        <v>0.38787618095897852</v>
      </c>
      <c r="Q79" s="1159"/>
      <c r="T79" s="1116"/>
    </row>
    <row r="80" spans="1:20">
      <c r="A80" s="528"/>
      <c r="B80" s="27"/>
      <c r="C80" s="141"/>
      <c r="D80" s="47"/>
      <c r="E80" s="23"/>
      <c r="F80" s="27"/>
      <c r="G80" s="1112"/>
      <c r="H80" s="24"/>
      <c r="I80" s="594"/>
      <c r="J80" s="1111"/>
      <c r="Q80" s="1159"/>
      <c r="T80" s="1116"/>
    </row>
    <row r="81" spans="1:26" ht="31.2">
      <c r="A81" s="1439" t="s">
        <v>804</v>
      </c>
      <c r="B81" s="1106" t="s">
        <v>20</v>
      </c>
      <c r="C81" s="1106" t="s">
        <v>701</v>
      </c>
      <c r="D81" s="1441" t="s">
        <v>805</v>
      </c>
      <c r="E81" s="1461" t="s">
        <v>786</v>
      </c>
      <c r="F81" s="1441" t="s">
        <v>806</v>
      </c>
      <c r="G81" s="1441" t="s">
        <v>807</v>
      </c>
      <c r="H81" s="24" t="s">
        <v>809</v>
      </c>
      <c r="I81" s="1442" t="s">
        <v>810</v>
      </c>
      <c r="J81" s="1123" t="s">
        <v>808</v>
      </c>
      <c r="Q81" s="1159"/>
      <c r="T81" s="1116"/>
    </row>
    <row r="82" spans="1:26" s="571" customFormat="1">
      <c r="A82" s="483">
        <v>50</v>
      </c>
      <c r="B82" t="s">
        <v>1809</v>
      </c>
      <c r="C82" t="s">
        <v>1815</v>
      </c>
      <c r="D82" s="18">
        <v>0.5</v>
      </c>
      <c r="E82" s="55">
        <v>43697</v>
      </c>
      <c r="F82" s="165">
        <v>19.5</v>
      </c>
      <c r="G82" s="1025">
        <v>2.95</v>
      </c>
      <c r="H82" s="24">
        <v>0.38787618095897852</v>
      </c>
      <c r="I82" s="594">
        <f>IF(AND(H82&gt;0),  H82*30.974," ")</f>
        <v>12.0140768290234</v>
      </c>
      <c r="J82" s="1111">
        <v>3.6788200843881866</v>
      </c>
      <c r="K82"/>
      <c r="L82" s="594"/>
      <c r="M82"/>
      <c r="N82" s="594"/>
      <c r="O82"/>
      <c r="P82" s="594"/>
      <c r="Q82" s="1159"/>
      <c r="R82" s="594"/>
      <c r="S82" s="594"/>
      <c r="T82" s="1116"/>
    </row>
    <row r="83" spans="1:26" s="571" customFormat="1">
      <c r="A83" s="483"/>
      <c r="B83" t="s">
        <v>1809</v>
      </c>
      <c r="C83" t="s">
        <v>1815</v>
      </c>
      <c r="D83" s="18">
        <v>3</v>
      </c>
      <c r="E83" s="55">
        <v>43697</v>
      </c>
      <c r="F83" s="165"/>
      <c r="G83" s="1025">
        <v>2.95</v>
      </c>
      <c r="H83" s="24">
        <v>0.31030094476718278</v>
      </c>
      <c r="I83" s="594">
        <f>IF(AND(H83&gt;0),  H83*30.974," ")</f>
        <v>9.6112614632187192</v>
      </c>
      <c r="J83" s="1111">
        <v>3.5763142616033767</v>
      </c>
      <c r="K83"/>
      <c r="L83" s="594"/>
      <c r="M83"/>
      <c r="N83" s="594"/>
      <c r="O83"/>
      <c r="P83" s="594"/>
      <c r="Q83" s="1159"/>
      <c r="R83" s="594"/>
      <c r="S83" s="594"/>
      <c r="T83" s="1116"/>
    </row>
    <row r="84" spans="1:26" s="571" customFormat="1">
      <c r="A84" s="483"/>
      <c r="B84" t="s">
        <v>1809</v>
      </c>
      <c r="C84" t="s">
        <v>1815</v>
      </c>
      <c r="D84" s="18">
        <v>9</v>
      </c>
      <c r="E84" s="55">
        <v>43697</v>
      </c>
      <c r="F84" s="165"/>
      <c r="G84" s="1025">
        <v>2.95</v>
      </c>
      <c r="H84" s="24">
        <v>0.46545141715077426</v>
      </c>
      <c r="I84" s="594">
        <f>IF(AND(H84&gt;0),  H84*30.974," ")</f>
        <v>14.416892194828081</v>
      </c>
      <c r="J84" s="1111">
        <v>13.086576708860759</v>
      </c>
      <c r="K84"/>
      <c r="L84" s="594"/>
      <c r="M84"/>
      <c r="N84" s="594"/>
      <c r="O84"/>
      <c r="P84" s="594"/>
      <c r="Q84" s="1159"/>
      <c r="R84" s="594"/>
      <c r="S84" s="594"/>
      <c r="T84" s="1116"/>
    </row>
    <row r="85" spans="1:26" s="571" customFormat="1">
      <c r="A85" s="1104"/>
      <c r="B85" s="451" t="s">
        <v>1809</v>
      </c>
      <c r="C85" s="451" t="s">
        <v>1815</v>
      </c>
      <c r="D85" s="1201">
        <v>18</v>
      </c>
      <c r="E85" s="1202">
        <v>43697</v>
      </c>
      <c r="F85" s="1203"/>
      <c r="G85" s="1462">
        <v>2.95</v>
      </c>
      <c r="H85" s="1200">
        <v>0.89102126787501856</v>
      </c>
      <c r="I85" s="1373">
        <f>IF(AND(H85&gt;0),  H85*30.974," ")</f>
        <v>27.598492751160826</v>
      </c>
      <c r="J85" s="1445">
        <v>2.5000000000000001E-2</v>
      </c>
      <c r="K85" s="1204">
        <f>AVERAGE(G79:G85)</f>
        <v>2.95</v>
      </c>
      <c r="L85" s="1373">
        <f>10*(6-(LN(K85)/LN(2)))</f>
        <v>44.392850455255214</v>
      </c>
      <c r="M85" s="1204">
        <f>AVERAGE(I79:I85)</f>
        <v>35.517699306414144</v>
      </c>
      <c r="N85" s="1373">
        <f t="shared" ref="N85" si="15">10*(6-(LN(48/M85)/LN(2)))</f>
        <v>55.655037269035844</v>
      </c>
      <c r="O85" s="1204">
        <f>AVERAGE(J79:J85)</f>
        <v>4.1509174471622599</v>
      </c>
      <c r="P85" s="1373">
        <f t="shared" ref="P85" si="16">10*(6-((2.04-0.68*LN(O85))/LN(2)))</f>
        <v>44.532346798676585</v>
      </c>
      <c r="Q85" s="1520">
        <f>AVERAGE(L85,N85,P85)</f>
        <v>48.193411507655888</v>
      </c>
      <c r="R85" s="594"/>
      <c r="S85" s="594"/>
      <c r="T85" s="1116"/>
    </row>
    <row r="86" spans="1:26">
      <c r="A86" s="528"/>
      <c r="B86" s="27"/>
      <c r="C86" s="141"/>
      <c r="D86" s="47"/>
      <c r="E86" s="23"/>
      <c r="F86" s="24"/>
      <c r="G86" s="1112"/>
      <c r="J86" s="1116"/>
      <c r="Q86" s="1159"/>
      <c r="T86" s="1116"/>
    </row>
    <row r="87" spans="1:26">
      <c r="A87" s="483"/>
      <c r="C87" s="69"/>
      <c r="D87" s="18"/>
      <c r="E87" s="1446" t="s">
        <v>1533</v>
      </c>
      <c r="F87" s="1446" t="s">
        <v>1221</v>
      </c>
      <c r="G87" s="1446" t="s">
        <v>1534</v>
      </c>
      <c r="H87" s="28" t="s">
        <v>705</v>
      </c>
      <c r="J87" s="1449" t="s">
        <v>1535</v>
      </c>
      <c r="Q87" s="1159"/>
      <c r="T87" s="1116"/>
    </row>
    <row r="88" spans="1:26">
      <c r="A88" s="483" t="s">
        <v>1536</v>
      </c>
      <c r="B88" t="s">
        <v>20</v>
      </c>
      <c r="C88" s="1450" t="s">
        <v>701</v>
      </c>
      <c r="D88" s="1451" t="s">
        <v>786</v>
      </c>
      <c r="E88" s="1451" t="s">
        <v>1537</v>
      </c>
      <c r="F88" s="1451" t="s">
        <v>1538</v>
      </c>
      <c r="G88" s="1451" t="s">
        <v>1537</v>
      </c>
      <c r="H88" s="1454" t="s">
        <v>1539</v>
      </c>
      <c r="I88" s="1442" t="s">
        <v>810</v>
      </c>
      <c r="J88" s="1455" t="s">
        <v>1540</v>
      </c>
      <c r="Q88" s="1159"/>
      <c r="T88" s="1116"/>
    </row>
    <row r="89" spans="1:26">
      <c r="A89" s="528" t="s">
        <v>246</v>
      </c>
      <c r="B89" s="27" t="s">
        <v>423</v>
      </c>
      <c r="C89" s="141" t="s">
        <v>1814</v>
      </c>
      <c r="D89" s="47">
        <v>44061</v>
      </c>
      <c r="E89" s="27">
        <v>19</v>
      </c>
      <c r="F89" s="27">
        <v>0.5</v>
      </c>
      <c r="G89" s="1106">
        <v>3.7</v>
      </c>
      <c r="H89" s="24">
        <v>0.57996686269057462</v>
      </c>
      <c r="I89" s="594">
        <f>IF(AND(H89&gt;0),  H89*30.974," ")</f>
        <v>17.963893604977859</v>
      </c>
      <c r="J89" s="1111">
        <v>4.1066666666666674</v>
      </c>
      <c r="Q89" s="1159"/>
      <c r="T89" s="1489"/>
      <c r="U89" s="39"/>
      <c r="V89" s="39"/>
      <c r="W89" s="36"/>
      <c r="X89" s="178"/>
      <c r="Y89" s="178"/>
      <c r="Z89" s="36"/>
    </row>
    <row r="90" spans="1:26">
      <c r="A90" s="528" t="s">
        <v>246</v>
      </c>
      <c r="B90" s="27" t="s">
        <v>423</v>
      </c>
      <c r="C90" s="141" t="s">
        <v>1814</v>
      </c>
      <c r="D90" s="47">
        <v>44061</v>
      </c>
      <c r="E90" s="27"/>
      <c r="F90" s="27">
        <v>3</v>
      </c>
      <c r="G90" s="1106">
        <v>3.7</v>
      </c>
      <c r="H90" s="24">
        <v>0.4639734901524597</v>
      </c>
      <c r="I90" s="594">
        <f>IF(AND(H90&gt;0),  H90*30.974," ")</f>
        <v>14.371114883982287</v>
      </c>
      <c r="J90" s="1111">
        <v>3.1173333333333342</v>
      </c>
      <c r="Q90" s="1159"/>
      <c r="T90" s="1116"/>
    </row>
    <row r="91" spans="1:26" ht="31.2">
      <c r="A91" s="1439" t="s">
        <v>20</v>
      </c>
      <c r="B91" s="1106" t="s">
        <v>701</v>
      </c>
      <c r="C91" s="1441" t="s">
        <v>805</v>
      </c>
      <c r="D91" s="1461" t="s">
        <v>786</v>
      </c>
      <c r="E91" s="1441" t="s">
        <v>1008</v>
      </c>
      <c r="F91" s="1441" t="s">
        <v>806</v>
      </c>
      <c r="G91" s="1441" t="s">
        <v>807</v>
      </c>
      <c r="H91" s="24" t="s">
        <v>809</v>
      </c>
      <c r="I91" s="1442" t="s">
        <v>810</v>
      </c>
      <c r="J91" s="1123" t="s">
        <v>808</v>
      </c>
      <c r="Q91" s="1159"/>
      <c r="T91" s="1116"/>
    </row>
    <row r="92" spans="1:26" s="1047" customFormat="1">
      <c r="A92" s="483" t="s">
        <v>1816</v>
      </c>
      <c r="B92" t="s">
        <v>1815</v>
      </c>
      <c r="C92">
        <v>0.5</v>
      </c>
      <c r="D92" s="55">
        <v>44061</v>
      </c>
      <c r="E92">
        <v>4</v>
      </c>
      <c r="F92">
        <v>19</v>
      </c>
      <c r="G92" s="594">
        <v>3.7</v>
      </c>
      <c r="H92" s="24">
        <v>0.57996686269057462</v>
      </c>
      <c r="I92" s="594">
        <f>IF(AND(H92&gt;0),  H92*30.974," ")</f>
        <v>17.963893604977859</v>
      </c>
      <c r="J92" s="1111">
        <v>4.1066666666666674</v>
      </c>
      <c r="K92"/>
      <c r="L92" s="594"/>
      <c r="M92" s="1463"/>
      <c r="N92" s="1464"/>
      <c r="O92" s="1463"/>
      <c r="P92" s="1464"/>
      <c r="Q92" s="1521"/>
      <c r="R92" s="1464"/>
      <c r="S92" s="1464"/>
      <c r="T92" s="1465"/>
    </row>
    <row r="93" spans="1:26" s="1047" customFormat="1">
      <c r="A93" s="483" t="s">
        <v>1816</v>
      </c>
      <c r="B93" t="s">
        <v>1815</v>
      </c>
      <c r="C93">
        <v>3</v>
      </c>
      <c r="D93" s="55">
        <v>44061</v>
      </c>
      <c r="E93"/>
      <c r="F93"/>
      <c r="G93" s="594">
        <v>3.7</v>
      </c>
      <c r="H93" s="24">
        <v>0.4639734901524597</v>
      </c>
      <c r="I93" s="594">
        <f>IF(AND(H93&gt;0),  H93*30.974," ")</f>
        <v>14.371114883982287</v>
      </c>
      <c r="J93" s="1111">
        <v>3.1173333333333342</v>
      </c>
      <c r="K93"/>
      <c r="L93" s="594"/>
      <c r="M93" s="1463"/>
      <c r="N93" s="1464"/>
      <c r="O93" s="1463"/>
      <c r="P93" s="1464"/>
      <c r="Q93" s="1521"/>
      <c r="R93" s="1464"/>
      <c r="S93" s="1464"/>
      <c r="T93" s="1465"/>
    </row>
    <row r="94" spans="1:26" s="1047" customFormat="1">
      <c r="A94" s="483" t="s">
        <v>1816</v>
      </c>
      <c r="B94" t="s">
        <v>1815</v>
      </c>
      <c r="C94">
        <v>9</v>
      </c>
      <c r="D94" s="55">
        <v>44061</v>
      </c>
      <c r="E94"/>
      <c r="F94"/>
      <c r="G94" s="594">
        <v>3.7</v>
      </c>
      <c r="H94" s="24">
        <v>0.54130240517786965</v>
      </c>
      <c r="I94" s="594">
        <f>IF(AND(H94&gt;0),  H94*30.974," ")</f>
        <v>16.766300697979336</v>
      </c>
      <c r="J94" s="1111">
        <v>2.5759999999999996</v>
      </c>
      <c r="K94"/>
      <c r="L94" s="594"/>
      <c r="M94" s="1463"/>
      <c r="N94" s="1464"/>
      <c r="O94" s="1463"/>
      <c r="P94" s="1464"/>
      <c r="Q94" s="1521"/>
      <c r="R94" s="1464"/>
      <c r="S94" s="1464"/>
      <c r="T94" s="1465"/>
    </row>
    <row r="95" spans="1:26" s="1047" customFormat="1">
      <c r="A95" s="1104" t="s">
        <v>1816</v>
      </c>
      <c r="B95" s="451" t="s">
        <v>1815</v>
      </c>
      <c r="C95" s="451">
        <v>16</v>
      </c>
      <c r="D95" s="1202">
        <v>44061</v>
      </c>
      <c r="E95" s="451"/>
      <c r="F95" s="451"/>
      <c r="G95" s="1373">
        <v>3.7</v>
      </c>
      <c r="H95" s="1200">
        <v>1.0174871435883563</v>
      </c>
      <c r="I95" s="1373">
        <f>IF(AND(H95&gt;0),  H95*30.974," ")</f>
        <v>31.515646785505751</v>
      </c>
      <c r="J95" s="1445">
        <v>4.7693333333333339</v>
      </c>
      <c r="K95" s="451">
        <f>AVERAGE(G89:G95)</f>
        <v>3.6999999999999997</v>
      </c>
      <c r="L95" s="1373">
        <f>10*(6-(LN(K95)/LN(2)))</f>
        <v>41.124747292584125</v>
      </c>
      <c r="M95" s="1466">
        <f>AVERAGE(I89:I95)</f>
        <v>18.825327410234227</v>
      </c>
      <c r="N95" s="1373">
        <f t="shared" ref="N95" si="17">10*(6-(LN(48/M95)/LN(2)))</f>
        <v>46.496405506444802</v>
      </c>
      <c r="O95" s="1467">
        <f>AVERAGE(J89:J95)</f>
        <v>3.6322222222222229</v>
      </c>
      <c r="P95" s="1373">
        <f t="shared" ref="P95" si="18">10*(6-((2.04-0.68*LN(O95))/LN(2)))</f>
        <v>43.222817965606701</v>
      </c>
      <c r="Q95" s="1520">
        <f>AVERAGE(L95,N95,P95)</f>
        <v>43.614656921545212</v>
      </c>
      <c r="R95" s="1464"/>
      <c r="S95" s="1464"/>
      <c r="T95" s="1465" t="str">
        <f>IF(_xlfn.NUMBERVALUE(R95), IF(R95&lt;50, "Acceptable; Ongoing Protection is Required", "Unacceptable; Immediate Restoration is Required"), " ")</f>
        <v xml:space="preserve"> </v>
      </c>
    </row>
    <row r="96" spans="1:26" s="1047" customFormat="1">
      <c r="A96" s="483"/>
      <c r="B96"/>
      <c r="C96"/>
      <c r="D96" s="55"/>
      <c r="E96"/>
      <c r="F96"/>
      <c r="G96" s="594"/>
      <c r="H96" s="24"/>
      <c r="I96" s="594"/>
      <c r="J96" s="1111"/>
      <c r="K96"/>
      <c r="L96" s="594"/>
      <c r="M96" s="1463"/>
      <c r="N96" s="594"/>
      <c r="O96" s="1468"/>
      <c r="P96" s="594"/>
      <c r="Q96" s="1159"/>
      <c r="R96" s="1464"/>
      <c r="S96" s="1464"/>
      <c r="T96" s="1465"/>
    </row>
    <row r="97" spans="1:20" s="1047" customFormat="1" ht="20.399999999999999">
      <c r="A97" s="1469" t="s">
        <v>804</v>
      </c>
      <c r="B97" s="1469" t="s">
        <v>20</v>
      </c>
      <c r="C97" s="1469" t="s">
        <v>701</v>
      </c>
      <c r="D97" s="1469" t="s">
        <v>805</v>
      </c>
      <c r="E97" s="1470" t="s">
        <v>786</v>
      </c>
      <c r="F97" s="1469" t="s">
        <v>806</v>
      </c>
      <c r="G97" s="1469" t="s">
        <v>807</v>
      </c>
      <c r="H97" s="1471" t="s">
        <v>809</v>
      </c>
      <c r="I97" s="1442" t="s">
        <v>810</v>
      </c>
      <c r="J97" s="1472" t="s">
        <v>808</v>
      </c>
      <c r="K97" s="1463"/>
      <c r="L97" s="1464"/>
      <c r="M97" s="1463"/>
      <c r="N97" s="1464"/>
      <c r="O97" s="1463"/>
      <c r="P97" s="1464"/>
      <c r="Q97" s="1521"/>
      <c r="R97" s="1464"/>
      <c r="S97" s="1464"/>
      <c r="T97" s="1465"/>
    </row>
    <row r="98" spans="1:20" s="1047" customFormat="1">
      <c r="A98" s="2274">
        <v>33</v>
      </c>
      <c r="B98" s="2275" t="s">
        <v>1809</v>
      </c>
      <c r="C98" s="2275" t="s">
        <v>1813</v>
      </c>
      <c r="D98" s="2274">
        <v>0.5</v>
      </c>
      <c r="E98" s="2276">
        <v>44427</v>
      </c>
      <c r="F98" s="2275">
        <v>21.3</v>
      </c>
      <c r="G98" s="2275">
        <v>3.6</v>
      </c>
      <c r="H98" s="2277">
        <v>0.42</v>
      </c>
      <c r="I98" s="1463">
        <f>IF(AND(H98&gt;0),  H98*30.974," ")</f>
        <v>13.009079999999999</v>
      </c>
      <c r="J98" s="2278">
        <v>1.46</v>
      </c>
      <c r="K98" s="1463"/>
      <c r="L98" s="1464"/>
      <c r="M98" s="1463"/>
      <c r="N98" s="1464"/>
      <c r="O98" s="1463"/>
      <c r="P98" s="1464"/>
      <c r="Q98" s="1521"/>
      <c r="R98" s="1464"/>
      <c r="S98" s="1464"/>
      <c r="T98" s="1465"/>
    </row>
    <row r="99" spans="1:20" s="1047" customFormat="1">
      <c r="A99" s="2274">
        <v>33</v>
      </c>
      <c r="B99" s="2275" t="s">
        <v>1809</v>
      </c>
      <c r="C99" s="2275" t="s">
        <v>1813</v>
      </c>
      <c r="D99" s="2274">
        <v>3</v>
      </c>
      <c r="E99" s="2276">
        <v>44427</v>
      </c>
      <c r="F99" s="2275"/>
      <c r="G99" s="2275">
        <v>3.6</v>
      </c>
      <c r="H99" s="2277">
        <v>0.45</v>
      </c>
      <c r="I99" s="1463">
        <f t="shared" ref="I99:I101" si="19">IF(AND(H99&gt;0),  H99*30.974," ")</f>
        <v>13.9383</v>
      </c>
      <c r="J99" s="2278">
        <v>1.49</v>
      </c>
      <c r="K99" s="1463"/>
      <c r="L99" s="1464"/>
      <c r="M99" s="1463"/>
      <c r="N99" s="1464"/>
      <c r="O99" s="1463"/>
      <c r="P99" s="1464"/>
      <c r="Q99" s="1521"/>
      <c r="R99" s="1464"/>
      <c r="S99" s="1464"/>
      <c r="T99" s="1465"/>
    </row>
    <row r="100" spans="1:20" s="1047" customFormat="1">
      <c r="A100" s="2274">
        <v>33</v>
      </c>
      <c r="B100" s="2275" t="s">
        <v>1809</v>
      </c>
      <c r="C100" s="2275" t="s">
        <v>1813</v>
      </c>
      <c r="D100" s="2274">
        <v>9</v>
      </c>
      <c r="E100" s="2276">
        <v>44427</v>
      </c>
      <c r="F100" s="2275"/>
      <c r="G100" s="2275">
        <v>3.6</v>
      </c>
      <c r="H100" s="2277">
        <v>0.51</v>
      </c>
      <c r="I100" s="1463">
        <f t="shared" si="19"/>
        <v>15.79674</v>
      </c>
      <c r="J100" s="2278">
        <v>11.56</v>
      </c>
      <c r="K100" s="1463"/>
      <c r="L100" s="1464"/>
      <c r="M100" s="1463"/>
      <c r="N100" s="1464"/>
      <c r="O100" s="1463"/>
      <c r="P100" s="1464"/>
      <c r="Q100" s="1521"/>
      <c r="R100" s="1464"/>
      <c r="S100" s="1464"/>
      <c r="T100" s="1465"/>
    </row>
    <row r="101" spans="1:20" s="1047" customFormat="1">
      <c r="A101" s="2274">
        <v>33</v>
      </c>
      <c r="B101" s="2275" t="s">
        <v>1809</v>
      </c>
      <c r="C101" s="2275" t="s">
        <v>1813</v>
      </c>
      <c r="D101" s="2274">
        <v>20</v>
      </c>
      <c r="E101" s="2276">
        <v>44427</v>
      </c>
      <c r="F101" s="2275"/>
      <c r="G101" s="2275">
        <v>3.6</v>
      </c>
      <c r="H101" s="2277">
        <v>1.34</v>
      </c>
      <c r="I101" s="1463">
        <f t="shared" si="19"/>
        <v>41.505160000000004</v>
      </c>
      <c r="J101" s="2278">
        <v>0.03</v>
      </c>
      <c r="K101" s="1463">
        <f>AVERAGE(G98:G101)</f>
        <v>3.6</v>
      </c>
      <c r="L101" s="1464">
        <f>10*(6-(LN(K101)/LN(2)))</f>
        <v>41.520030934450496</v>
      </c>
      <c r="M101" s="1463">
        <f>AVERAGE(I98:I101)</f>
        <v>21.06232</v>
      </c>
      <c r="N101" s="1464">
        <f t="shared" ref="N101" si="20">10*(6-(LN(48/M101)/LN(2)))</f>
        <v>48.116299511447608</v>
      </c>
      <c r="O101" s="1468">
        <f>AVERAGE(J98:J101)</f>
        <v>3.6350000000000002</v>
      </c>
      <c r="P101" s="1464">
        <f t="shared" ref="P101" si="21">10*(6-((2.04-0.68*LN(O101))/LN(2)))</f>
        <v>43.230317642050267</v>
      </c>
      <c r="Q101" s="1521">
        <f>AVERAGE(L101,N101,P101)</f>
        <v>44.288882695982785</v>
      </c>
      <c r="R101" s="1464">
        <f>AVERAGE(Q66:Q101)</f>
        <v>45.575634484847214</v>
      </c>
      <c r="S101" s="1464" t="s">
        <v>45</v>
      </c>
      <c r="T101" s="1465" t="str">
        <f>IF(_xlfn.NUMBERVALUE(R101), IF(R101&lt;50, "Acceptable; Ongoing Protection is Required", "Unacceptable; Immediate Restoration is Required"), " ")</f>
        <v>Acceptable; Ongoing Protection is Required</v>
      </c>
    </row>
    <row r="102" spans="1:20" s="1047" customFormat="1">
      <c r="A102" s="483"/>
      <c r="B102"/>
      <c r="C102"/>
      <c r="D102" s="55"/>
      <c r="E102"/>
      <c r="F102"/>
      <c r="G102" s="594"/>
      <c r="H102" s="24"/>
      <c r="I102" s="594"/>
      <c r="J102" s="1111"/>
      <c r="K102"/>
      <c r="L102" s="594"/>
      <c r="M102" s="1463"/>
      <c r="N102" s="594"/>
      <c r="O102" s="1468"/>
      <c r="P102" s="594"/>
      <c r="Q102" s="1159"/>
      <c r="R102" s="1464"/>
      <c r="S102" s="1464"/>
      <c r="T102" s="1465"/>
    </row>
    <row r="103" spans="1:20" s="1047" customFormat="1" ht="16.2" thickBot="1">
      <c r="A103" s="485"/>
      <c r="B103" s="437"/>
      <c r="C103" s="437"/>
      <c r="D103" s="1473"/>
      <c r="E103" s="437"/>
      <c r="F103" s="437"/>
      <c r="G103" s="1124"/>
      <c r="H103" s="1020"/>
      <c r="I103" s="437"/>
      <c r="J103" s="1474"/>
      <c r="K103" s="437"/>
      <c r="L103" s="1124"/>
      <c r="M103" s="1475"/>
      <c r="N103" s="1476"/>
      <c r="O103" s="1475"/>
      <c r="P103" s="1476"/>
      <c r="Q103" s="1526"/>
      <c r="R103" s="1476"/>
      <c r="S103" s="1476"/>
      <c r="T103" s="1477"/>
    </row>
    <row r="104" spans="1:20" ht="31.2">
      <c r="A104" s="1490" t="s">
        <v>804</v>
      </c>
      <c r="B104" s="1491" t="s">
        <v>20</v>
      </c>
      <c r="C104" s="1491" t="s">
        <v>701</v>
      </c>
      <c r="D104" s="1491" t="s">
        <v>846</v>
      </c>
      <c r="E104" s="1492" t="s">
        <v>786</v>
      </c>
      <c r="F104" s="1493" t="s">
        <v>806</v>
      </c>
      <c r="G104" s="1493" t="s">
        <v>807</v>
      </c>
      <c r="H104" s="1017" t="s">
        <v>809</v>
      </c>
      <c r="I104" s="1494" t="s">
        <v>810</v>
      </c>
      <c r="J104" s="1495" t="s">
        <v>808</v>
      </c>
      <c r="Q104" s="1159"/>
      <c r="T104" s="1116"/>
    </row>
    <row r="105" spans="1:20" s="571" customFormat="1">
      <c r="A105" s="528">
        <v>637</v>
      </c>
      <c r="B105" s="27" t="s">
        <v>1446</v>
      </c>
      <c r="C105" s="141" t="s">
        <v>1819</v>
      </c>
      <c r="D105" s="141">
        <v>0.5</v>
      </c>
      <c r="E105" s="139">
        <v>43004</v>
      </c>
      <c r="F105" s="27" t="s">
        <v>815</v>
      </c>
      <c r="G105" s="1106" t="s">
        <v>815</v>
      </c>
      <c r="H105" s="71">
        <v>0.71767763921534455</v>
      </c>
      <c r="I105" s="594">
        <f>IF(AND(H105&gt;0),  H105*30.974," ")</f>
        <v>22.229347197056082</v>
      </c>
      <c r="J105" s="1111">
        <v>3.8931367088607591</v>
      </c>
      <c r="K105"/>
      <c r="L105" s="594"/>
      <c r="M105"/>
      <c r="N105" s="594"/>
      <c r="O105"/>
      <c r="P105" s="594"/>
      <c r="Q105" s="1159"/>
      <c r="R105" s="594"/>
      <c r="S105" s="594"/>
      <c r="T105" s="1116"/>
    </row>
    <row r="106" spans="1:20" s="571" customFormat="1">
      <c r="A106" s="528">
        <v>638</v>
      </c>
      <c r="B106" s="27" t="s">
        <v>1446</v>
      </c>
      <c r="C106" s="141" t="s">
        <v>1819</v>
      </c>
      <c r="D106" s="141">
        <v>3</v>
      </c>
      <c r="E106" s="139">
        <v>43004</v>
      </c>
      <c r="F106" s="27" t="s">
        <v>815</v>
      </c>
      <c r="G106" s="1106" t="s">
        <v>815</v>
      </c>
      <c r="H106" s="71">
        <v>0.55090434240729313</v>
      </c>
      <c r="I106" s="594">
        <f>IF(AND(H106&gt;0),  H106*30.974," ")</f>
        <v>17.063711101723499</v>
      </c>
      <c r="J106" s="1111">
        <v>5.4536088607594939</v>
      </c>
      <c r="K106"/>
      <c r="L106" s="594"/>
      <c r="M106"/>
      <c r="N106" s="594"/>
      <c r="O106"/>
      <c r="P106" s="594"/>
      <c r="Q106" s="1159"/>
      <c r="R106" s="594"/>
      <c r="S106" s="594"/>
      <c r="T106" s="1116"/>
    </row>
    <row r="107" spans="1:20" s="571" customFormat="1">
      <c r="A107" s="528">
        <v>639</v>
      </c>
      <c r="B107" s="27" t="s">
        <v>1446</v>
      </c>
      <c r="C107" s="141" t="s">
        <v>1819</v>
      </c>
      <c r="D107" s="141">
        <v>9</v>
      </c>
      <c r="E107" s="139">
        <v>43004</v>
      </c>
      <c r="F107" s="27" t="s">
        <v>815</v>
      </c>
      <c r="G107" s="1106" t="s">
        <v>815</v>
      </c>
      <c r="H107" s="71">
        <v>0.65243421746849517</v>
      </c>
      <c r="I107" s="594">
        <f>IF(AND(H107&gt;0),  H107*30.974," ")</f>
        <v>20.208497451869171</v>
      </c>
      <c r="J107" s="1111">
        <v>2.3165772151898731</v>
      </c>
      <c r="K107"/>
      <c r="L107" s="594"/>
      <c r="M107"/>
      <c r="N107" s="594"/>
      <c r="O107"/>
      <c r="P107" s="594"/>
      <c r="Q107" s="1159"/>
      <c r="R107" s="594"/>
      <c r="S107" s="594"/>
      <c r="T107" s="1116"/>
    </row>
    <row r="108" spans="1:20" s="571" customFormat="1">
      <c r="A108" s="529">
        <v>640</v>
      </c>
      <c r="B108" s="534" t="s">
        <v>1446</v>
      </c>
      <c r="C108" s="1488" t="s">
        <v>1819</v>
      </c>
      <c r="D108" s="1488" t="s">
        <v>814</v>
      </c>
      <c r="E108" s="1196">
        <v>43004</v>
      </c>
      <c r="F108" s="534" t="s">
        <v>815</v>
      </c>
      <c r="G108" s="1443" t="s">
        <v>815</v>
      </c>
      <c r="H108" s="1444">
        <v>10.399124129875416</v>
      </c>
      <c r="I108" s="1373">
        <f>IF(AND(H108&gt;0),  H108*30.974," ")</f>
        <v>322.10247079876115</v>
      </c>
      <c r="J108" s="1445">
        <v>2.5000000000000001E-2</v>
      </c>
      <c r="K108" s="1531" t="e">
        <f>AVERAGE(G105:G108)</f>
        <v>#DIV/0!</v>
      </c>
      <c r="L108" s="1532" t="e">
        <f>10*(6-(LN(K108)/LN(2)))</f>
        <v>#DIV/0!</v>
      </c>
      <c r="M108" s="451">
        <f>AVERAGE(I105:I108)</f>
        <v>95.401006637352481</v>
      </c>
      <c r="N108" s="1373">
        <f t="shared" ref="N108" si="22">10*(6-(LN(48/M108)/LN(2)))</f>
        <v>69.909700832801633</v>
      </c>
      <c r="O108" s="1204">
        <f>AVERAGE(J105:J108)</f>
        <v>2.9220806962025319</v>
      </c>
      <c r="P108" s="1373">
        <f t="shared" ref="P108" si="23">10*(6-((2.04-0.68*LN(O108))/LN(2)))</f>
        <v>41.088594103012142</v>
      </c>
      <c r="Q108" s="1533"/>
      <c r="R108" s="594"/>
      <c r="S108" s="594"/>
      <c r="T108" s="1116"/>
    </row>
    <row r="109" spans="1:20" ht="31.2">
      <c r="A109" s="1456" t="s">
        <v>20</v>
      </c>
      <c r="B109" s="1446" t="s">
        <v>701</v>
      </c>
      <c r="C109" s="1446" t="s">
        <v>846</v>
      </c>
      <c r="D109" s="1457" t="s">
        <v>786</v>
      </c>
      <c r="E109" s="1458" t="s">
        <v>806</v>
      </c>
      <c r="G109" s="1458" t="s">
        <v>807</v>
      </c>
      <c r="H109" s="28" t="s">
        <v>809</v>
      </c>
      <c r="I109" s="1442" t="s">
        <v>810</v>
      </c>
      <c r="J109" s="1449" t="s">
        <v>808</v>
      </c>
      <c r="Q109" s="1159"/>
      <c r="T109" s="1116"/>
    </row>
    <row r="110" spans="1:20" s="571" customFormat="1">
      <c r="A110" s="528" t="s">
        <v>1809</v>
      </c>
      <c r="B110" s="27" t="s">
        <v>1820</v>
      </c>
      <c r="C110" s="27">
        <v>0.5</v>
      </c>
      <c r="D110" s="139">
        <v>43341</v>
      </c>
      <c r="E110" s="27">
        <v>19.399999999999999</v>
      </c>
      <c r="F110"/>
      <c r="G110" s="1106">
        <v>5.2</v>
      </c>
      <c r="H110" s="24">
        <v>0.50797641754811851</v>
      </c>
      <c r="I110" s="594">
        <f>IF(AND(H110&gt;0),  H110*30.974," ")</f>
        <v>15.734061557135423</v>
      </c>
      <c r="J110" s="1111">
        <v>2.2261708860759488</v>
      </c>
      <c r="K110"/>
      <c r="L110" s="594"/>
      <c r="M110"/>
      <c r="N110" s="594"/>
      <c r="O110"/>
      <c r="P110" s="594"/>
      <c r="Q110" s="1159"/>
      <c r="R110" s="594"/>
      <c r="S110" s="594"/>
      <c r="T110" s="1116"/>
    </row>
    <row r="111" spans="1:20" s="571" customFormat="1">
      <c r="A111" s="528" t="s">
        <v>1809</v>
      </c>
      <c r="B111" s="27" t="s">
        <v>1820</v>
      </c>
      <c r="C111" s="27">
        <v>3</v>
      </c>
      <c r="D111" s="139">
        <v>43341</v>
      </c>
      <c r="E111" s="27"/>
      <c r="F111"/>
      <c r="G111" s="1106">
        <v>5.2</v>
      </c>
      <c r="H111" s="24">
        <v>0.54426044737298407</v>
      </c>
      <c r="I111" s="594">
        <f>IF(AND(H111&gt;0),  H111*30.974," ")</f>
        <v>16.857923096930808</v>
      </c>
      <c r="J111" s="1111">
        <v>2.4265262658227842</v>
      </c>
      <c r="K111"/>
      <c r="L111" s="594"/>
      <c r="M111"/>
      <c r="N111" s="594"/>
      <c r="O111"/>
      <c r="P111" s="594"/>
      <c r="Q111" s="1159"/>
      <c r="R111" s="594"/>
      <c r="S111" s="594"/>
      <c r="T111" s="1116"/>
    </row>
    <row r="112" spans="1:20" s="571" customFormat="1">
      <c r="A112" s="528" t="s">
        <v>1809</v>
      </c>
      <c r="B112" s="27" t="s">
        <v>1820</v>
      </c>
      <c r="C112" s="27">
        <v>9</v>
      </c>
      <c r="D112" s="139">
        <v>43341</v>
      </c>
      <c r="E112" s="27"/>
      <c r="F112"/>
      <c r="G112" s="1106">
        <v>5.2</v>
      </c>
      <c r="H112" s="24">
        <v>0.98518606776836193</v>
      </c>
      <c r="I112" s="594">
        <f>IF(AND(H112&gt;0),  H112*30.974," ")</f>
        <v>30.515153263057243</v>
      </c>
      <c r="J112" s="1111">
        <v>13.824521202531647</v>
      </c>
      <c r="K112"/>
      <c r="L112" s="594"/>
      <c r="M112"/>
      <c r="N112" s="594"/>
      <c r="O112"/>
      <c r="P112" s="594"/>
      <c r="Q112" s="1159"/>
      <c r="R112" s="594"/>
      <c r="S112" s="594"/>
      <c r="T112" s="1116"/>
    </row>
    <row r="113" spans="1:20" s="571" customFormat="1">
      <c r="A113" s="529" t="s">
        <v>1809</v>
      </c>
      <c r="B113" s="534" t="s">
        <v>1820</v>
      </c>
      <c r="C113" s="534">
        <v>17</v>
      </c>
      <c r="D113" s="1196">
        <v>43341</v>
      </c>
      <c r="E113" s="534"/>
      <c r="F113" s="451"/>
      <c r="G113" s="1443">
        <v>5.2</v>
      </c>
      <c r="H113" s="1200">
        <v>6.0935582710117213</v>
      </c>
      <c r="I113" s="1373">
        <f>IF(AND(H113&gt;0),  H113*30.974," ")</f>
        <v>188.74187388631705</v>
      </c>
      <c r="J113" s="1445">
        <v>2.5000000000000001E-2</v>
      </c>
      <c r="K113" s="451">
        <f>AVERAGE(G110:G113)</f>
        <v>5.2</v>
      </c>
      <c r="L113" s="1373">
        <f>10*(6-(LN(K113)/LN(2)))</f>
        <v>36.214883767462702</v>
      </c>
      <c r="M113" s="451">
        <f>AVERAGE(I110:I113)</f>
        <v>62.962252950860133</v>
      </c>
      <c r="N113" s="1373">
        <f t="shared" ref="N113" si="24">10*(6-(LN(48/M113)/LN(2)))</f>
        <v>63.914527592631963</v>
      </c>
      <c r="O113" s="1204">
        <f>AVERAGE(J110:J113)</f>
        <v>4.6255545886075948</v>
      </c>
      <c r="P113" s="1373">
        <f t="shared" ref="P113" si="25">10*(6-((2.04-0.68*LN(O113))/LN(2)))</f>
        <v>45.594480348145666</v>
      </c>
      <c r="Q113" s="1520">
        <f>AVERAGE(L113,N113,P113)</f>
        <v>48.574630569413443</v>
      </c>
      <c r="R113" s="594"/>
      <c r="S113" s="594"/>
      <c r="T113" s="1116"/>
    </row>
    <row r="114" spans="1:20">
      <c r="A114" s="528"/>
      <c r="B114" s="27"/>
      <c r="C114" s="27"/>
      <c r="D114" s="139"/>
      <c r="E114" s="27"/>
      <c r="F114" s="24"/>
      <c r="G114" s="1112"/>
      <c r="J114" s="1116"/>
      <c r="Q114" s="1159"/>
      <c r="T114" s="1116"/>
    </row>
    <row r="115" spans="1:20" ht="31.2">
      <c r="A115" s="1439" t="s">
        <v>804</v>
      </c>
      <c r="B115" s="1106" t="s">
        <v>20</v>
      </c>
      <c r="C115" s="1106" t="s">
        <v>701</v>
      </c>
      <c r="D115" s="1441" t="s">
        <v>805</v>
      </c>
      <c r="E115" s="1461" t="s">
        <v>786</v>
      </c>
      <c r="F115" s="1441" t="s">
        <v>806</v>
      </c>
      <c r="G115" s="1441" t="s">
        <v>807</v>
      </c>
      <c r="H115" s="24" t="s">
        <v>809</v>
      </c>
      <c r="I115" s="1442" t="s">
        <v>810</v>
      </c>
      <c r="J115" s="1123" t="s">
        <v>808</v>
      </c>
      <c r="Q115" s="1159"/>
      <c r="T115" s="1116"/>
    </row>
    <row r="116" spans="1:20" s="571" customFormat="1">
      <c r="A116" s="483">
        <v>53</v>
      </c>
      <c r="B116" t="s">
        <v>1809</v>
      </c>
      <c r="C116" t="s">
        <v>1809</v>
      </c>
      <c r="D116" s="18">
        <v>0.5</v>
      </c>
      <c r="E116" s="55">
        <v>43697</v>
      </c>
      <c r="F116" s="165">
        <v>22.5</v>
      </c>
      <c r="G116" s="1025">
        <v>4.3499999999999996</v>
      </c>
      <c r="H116" s="24">
        <v>0.54302665334257005</v>
      </c>
      <c r="I116" s="594">
        <f>IF(AND(H116&gt;0),  H116*30.974," ")</f>
        <v>16.819707560632764</v>
      </c>
      <c r="J116" s="1111">
        <v>3.9863375527426159</v>
      </c>
      <c r="K116"/>
      <c r="L116" s="594"/>
      <c r="M116"/>
      <c r="N116" s="594"/>
      <c r="O116"/>
      <c r="P116" s="594"/>
      <c r="Q116" s="1159"/>
      <c r="R116" s="594"/>
      <c r="S116" s="594"/>
      <c r="T116" s="1116"/>
    </row>
    <row r="117" spans="1:20" s="571" customFormat="1">
      <c r="A117" s="483"/>
      <c r="B117" t="s">
        <v>1809</v>
      </c>
      <c r="C117" t="s">
        <v>1809</v>
      </c>
      <c r="D117" s="18">
        <v>3</v>
      </c>
      <c r="E117" s="55">
        <v>43697</v>
      </c>
      <c r="F117" s="165"/>
      <c r="G117" s="1025">
        <v>4.3499999999999996</v>
      </c>
      <c r="H117" s="24">
        <v>0.54302665334257005</v>
      </c>
      <c r="I117" s="594">
        <f>IF(AND(H117&gt;0),  H117*30.974," ")</f>
        <v>16.819707560632764</v>
      </c>
      <c r="J117" s="1111">
        <v>2.6651513924050638</v>
      </c>
      <c r="K117"/>
      <c r="L117" s="594"/>
      <c r="M117"/>
      <c r="N117" s="594"/>
      <c r="O117"/>
      <c r="P117" s="594"/>
      <c r="Q117" s="1159"/>
      <c r="R117" s="594"/>
      <c r="S117" s="594"/>
      <c r="T117" s="1116"/>
    </row>
    <row r="118" spans="1:20" s="571" customFormat="1">
      <c r="A118" s="483"/>
      <c r="B118" t="s">
        <v>1809</v>
      </c>
      <c r="C118" t="s">
        <v>1809</v>
      </c>
      <c r="D118" s="18">
        <v>9</v>
      </c>
      <c r="E118" s="55">
        <v>43697</v>
      </c>
      <c r="F118" s="165"/>
      <c r="G118" s="1025">
        <v>4.3499999999999996</v>
      </c>
      <c r="H118" s="24">
        <v>0.70159154950788882</v>
      </c>
      <c r="I118" s="594">
        <f>IF(AND(H118&gt;0),  H118*30.974," ")</f>
        <v>21.73109665445735</v>
      </c>
      <c r="J118" s="1111">
        <v>9.589989198312237</v>
      </c>
      <c r="K118"/>
      <c r="L118" s="594"/>
      <c r="M118"/>
      <c r="N118" s="594"/>
      <c r="O118"/>
      <c r="P118" s="594"/>
      <c r="Q118" s="1159"/>
      <c r="R118" s="594"/>
      <c r="S118" s="594"/>
      <c r="T118" s="1116"/>
    </row>
    <row r="119" spans="1:20" s="571" customFormat="1">
      <c r="A119" s="1104"/>
      <c r="B119" s="451" t="s">
        <v>1809</v>
      </c>
      <c r="C119" s="451" t="s">
        <v>1809</v>
      </c>
      <c r="D119" s="1201">
        <v>21</v>
      </c>
      <c r="E119" s="1202">
        <v>43697</v>
      </c>
      <c r="F119" s="1203"/>
      <c r="G119" s="1462">
        <v>4.3499999999999996</v>
      </c>
      <c r="H119" s="1200">
        <v>8.8022638001460098</v>
      </c>
      <c r="I119" s="1373">
        <f>IF(AND(H119&gt;0),  H119*30.974," ")</f>
        <v>272.6413189457225</v>
      </c>
      <c r="J119" s="1445">
        <v>1.2756280168776373</v>
      </c>
      <c r="K119" s="1204">
        <f>AVERAGE(G116:G119)</f>
        <v>4.3499999999999996</v>
      </c>
      <c r="L119" s="1373">
        <f>10*(6-(LN(K119)/LN(2)))</f>
        <v>38.78984599038634</v>
      </c>
      <c r="M119" s="451">
        <f>AVERAGE(I116:I119)</f>
        <v>82.002957680361348</v>
      </c>
      <c r="N119" s="1373">
        <f t="shared" ref="N119" si="26">10*(6-(LN(48/M119)/LN(2)))</f>
        <v>67.726415399193343</v>
      </c>
      <c r="O119" s="1204">
        <f>AVERAGE(J116:J119)</f>
        <v>4.3792765400843878</v>
      </c>
      <c r="P119" s="1373">
        <f t="shared" ref="P119" si="27">10*(6-((2.04-0.68*LN(O119))/LN(2)))</f>
        <v>45.057730540950942</v>
      </c>
      <c r="Q119" s="1520">
        <f>AVERAGE(L119,N119,P119)</f>
        <v>50.524663976843534</v>
      </c>
      <c r="R119" s="1464"/>
      <c r="S119" s="1464"/>
      <c r="T119" s="1116"/>
    </row>
    <row r="120" spans="1:20">
      <c r="A120" s="528"/>
      <c r="B120" s="27"/>
      <c r="C120" s="27"/>
      <c r="D120" s="139"/>
      <c r="E120" s="27"/>
      <c r="F120" s="24"/>
      <c r="G120" s="1112"/>
      <c r="J120" s="1116"/>
      <c r="Q120" s="1159"/>
      <c r="T120" s="1116"/>
    </row>
    <row r="121" spans="1:20" ht="31.2">
      <c r="A121" s="1439" t="s">
        <v>20</v>
      </c>
      <c r="B121" s="1106" t="s">
        <v>701</v>
      </c>
      <c r="C121" s="1441" t="s">
        <v>805</v>
      </c>
      <c r="D121" s="1461" t="s">
        <v>786</v>
      </c>
      <c r="E121" s="1441" t="s">
        <v>806</v>
      </c>
      <c r="G121" s="1441" t="s">
        <v>807</v>
      </c>
      <c r="H121" s="24" t="s">
        <v>809</v>
      </c>
      <c r="I121" s="1442" t="s">
        <v>810</v>
      </c>
      <c r="J121" s="1123" t="s">
        <v>808</v>
      </c>
      <c r="Q121" s="1159"/>
      <c r="T121" s="1116"/>
    </row>
    <row r="122" spans="1:20" s="1047" customFormat="1">
      <c r="A122" s="483" t="s">
        <v>1809</v>
      </c>
      <c r="B122" t="s">
        <v>1809</v>
      </c>
      <c r="C122">
        <v>3</v>
      </c>
      <c r="D122" s="55">
        <v>44070</v>
      </c>
      <c r="E122"/>
      <c r="F122" s="1463"/>
      <c r="G122" s="594"/>
      <c r="H122" s="24">
        <v>0.57996686269057462</v>
      </c>
      <c r="I122" s="594">
        <f>IF(AND(H122&gt;0),  H122*30.974," ")</f>
        <v>17.963893604977859</v>
      </c>
      <c r="J122" s="1111">
        <v>0.4442666666666667</v>
      </c>
      <c r="K122"/>
      <c r="L122" s="594"/>
      <c r="M122" s="1463"/>
      <c r="N122" s="1464"/>
      <c r="O122" s="1463"/>
      <c r="P122" s="1464"/>
      <c r="Q122" s="1521"/>
      <c r="R122" s="1464"/>
      <c r="S122" s="1464"/>
      <c r="T122" s="1465"/>
    </row>
    <row r="123" spans="1:20" s="1047" customFormat="1">
      <c r="A123" s="483" t="s">
        <v>1809</v>
      </c>
      <c r="B123" t="s">
        <v>1809</v>
      </c>
      <c r="C123">
        <v>9</v>
      </c>
      <c r="D123" s="55">
        <v>44070</v>
      </c>
      <c r="E123"/>
      <c r="F123" s="1463"/>
      <c r="G123" s="594"/>
      <c r="H123" s="24">
        <v>0.79945418424799419</v>
      </c>
      <c r="I123" s="594">
        <f>IF(AND(H123&gt;0),  H123*30.974," ")</f>
        <v>24.762293902897373</v>
      </c>
      <c r="J123" s="1111">
        <v>1.3365333333333336</v>
      </c>
      <c r="K123"/>
      <c r="L123" s="594"/>
      <c r="M123" s="1463"/>
      <c r="N123" s="1464"/>
      <c r="O123" s="1463"/>
      <c r="P123" s="1464"/>
      <c r="Q123" s="1521"/>
      <c r="R123" s="1464"/>
      <c r="S123" s="1464"/>
      <c r="T123" s="1465"/>
    </row>
    <row r="124" spans="1:20" s="1047" customFormat="1">
      <c r="A124" s="1104" t="s">
        <v>1809</v>
      </c>
      <c r="B124" s="451" t="s">
        <v>1809</v>
      </c>
      <c r="C124" s="451">
        <v>26</v>
      </c>
      <c r="D124" s="1202">
        <v>44070</v>
      </c>
      <c r="E124" s="451"/>
      <c r="F124" s="1466"/>
      <c r="G124" s="1373"/>
      <c r="H124" s="1200">
        <v>8.2837394991379973</v>
      </c>
      <c r="I124" s="1373">
        <f>IF(AND(H124&gt;0),  H124*30.974," ")</f>
        <v>256.58054724630034</v>
      </c>
      <c r="J124" s="1445">
        <v>0.72799999999999998</v>
      </c>
      <c r="K124" s="1531" t="e">
        <f>AVERAGE(G122:G124)</f>
        <v>#DIV/0!</v>
      </c>
      <c r="L124" s="1532" t="e">
        <f>10*(6-(LN(K124)/LN(2)))</f>
        <v>#DIV/0!</v>
      </c>
      <c r="M124" s="1466">
        <f>AVERAGE(I122:I124)</f>
        <v>99.768911584725188</v>
      </c>
      <c r="N124" s="1373">
        <f t="shared" ref="N124" si="28">10*(6-(LN(48/M124)/LN(2)))</f>
        <v>70.555559298718578</v>
      </c>
      <c r="O124" s="1467">
        <f>AVERAGE(J122:J124)</f>
        <v>0.8362666666666666</v>
      </c>
      <c r="P124" s="1373">
        <f t="shared" ref="P124" si="29">10*(6-((2.04-0.68*LN(O124))/LN(2)))</f>
        <v>28.81485892000844</v>
      </c>
      <c r="Q124" s="1533"/>
      <c r="R124" s="1464"/>
      <c r="S124" s="1464"/>
      <c r="T124" s="1465"/>
    </row>
    <row r="125" spans="1:20" s="1047" customFormat="1">
      <c r="A125" s="483"/>
      <c r="B125"/>
      <c r="C125"/>
      <c r="D125" s="55"/>
      <c r="E125"/>
      <c r="F125" s="1463"/>
      <c r="G125" s="594"/>
      <c r="H125" s="24"/>
      <c r="I125" s="594"/>
      <c r="J125" s="1111"/>
      <c r="K125"/>
      <c r="L125" s="594"/>
      <c r="M125" s="1463"/>
      <c r="N125" s="594"/>
      <c r="O125" s="1468"/>
      <c r="P125" s="594"/>
      <c r="Q125" s="1158"/>
      <c r="R125" s="1464"/>
      <c r="S125" s="1464"/>
      <c r="T125" s="1465"/>
    </row>
    <row r="126" spans="1:20" s="1047" customFormat="1" ht="20.399999999999999">
      <c r="A126" s="1469" t="s">
        <v>804</v>
      </c>
      <c r="B126" s="1469" t="s">
        <v>20</v>
      </c>
      <c r="C126" s="1469" t="s">
        <v>701</v>
      </c>
      <c r="D126" s="1469" t="s">
        <v>805</v>
      </c>
      <c r="E126" s="1470" t="s">
        <v>786</v>
      </c>
      <c r="F126" s="1469" t="s">
        <v>806</v>
      </c>
      <c r="G126" s="1469" t="s">
        <v>807</v>
      </c>
      <c r="H126" s="1471" t="s">
        <v>809</v>
      </c>
      <c r="I126" s="1442" t="s">
        <v>810</v>
      </c>
      <c r="J126" s="1472" t="s">
        <v>808</v>
      </c>
      <c r="K126" s="1463"/>
      <c r="L126" s="1464"/>
      <c r="M126" s="1463"/>
      <c r="N126" s="1464"/>
      <c r="O126" s="1463"/>
      <c r="P126" s="1464"/>
      <c r="Q126" s="1521"/>
      <c r="R126" s="1464"/>
      <c r="S126" s="1464"/>
      <c r="T126" s="1465"/>
    </row>
    <row r="127" spans="1:20" s="1047" customFormat="1">
      <c r="A127" s="2274">
        <v>36</v>
      </c>
      <c r="B127" s="2275" t="s">
        <v>1809</v>
      </c>
      <c r="C127" s="2275" t="s">
        <v>1809</v>
      </c>
      <c r="D127" s="2274">
        <v>0.5</v>
      </c>
      <c r="E127" s="2276">
        <v>44425</v>
      </c>
      <c r="F127" s="2275">
        <v>28.65</v>
      </c>
      <c r="G127" s="2275">
        <v>4.3499999999999996</v>
      </c>
      <c r="H127" s="2277">
        <v>0.69</v>
      </c>
      <c r="I127" s="1463">
        <f>IF(AND(H127&gt;0),  H127*30.974," ")</f>
        <v>21.372059999999998</v>
      </c>
      <c r="J127" s="2278">
        <v>1.98</v>
      </c>
      <c r="K127" s="1463"/>
      <c r="L127" s="1464"/>
      <c r="M127" s="1463"/>
      <c r="N127" s="1464"/>
      <c r="O127" s="1463"/>
      <c r="P127" s="1464"/>
      <c r="Q127" s="1521"/>
      <c r="R127" s="1464"/>
      <c r="S127" s="1464"/>
      <c r="T127" s="1465"/>
    </row>
    <row r="128" spans="1:20" s="1047" customFormat="1">
      <c r="A128" s="2274">
        <v>36</v>
      </c>
      <c r="B128" s="2275" t="s">
        <v>1809</v>
      </c>
      <c r="C128" s="2275" t="s">
        <v>1809</v>
      </c>
      <c r="D128" s="2274">
        <v>3</v>
      </c>
      <c r="E128" s="2276">
        <v>44425</v>
      </c>
      <c r="F128" s="2275"/>
      <c r="G128" s="2275">
        <v>4.3499999999999996</v>
      </c>
      <c r="H128" s="2277">
        <v>0.51</v>
      </c>
      <c r="I128" s="1463">
        <f t="shared" ref="I128:I130" si="30">IF(AND(H128&gt;0),  H128*30.974," ")</f>
        <v>15.79674</v>
      </c>
      <c r="J128" s="2278">
        <v>1.66</v>
      </c>
      <c r="K128" s="1463"/>
      <c r="L128" s="1464"/>
      <c r="M128" s="1463"/>
      <c r="N128" s="1464"/>
      <c r="O128" s="1463"/>
      <c r="P128" s="1464"/>
      <c r="Q128" s="1521"/>
      <c r="R128" s="1464"/>
      <c r="S128" s="1464"/>
      <c r="T128" s="1465"/>
    </row>
    <row r="129" spans="1:20" s="1047" customFormat="1">
      <c r="A129" s="2274">
        <v>36</v>
      </c>
      <c r="B129" s="2275" t="s">
        <v>1809</v>
      </c>
      <c r="C129" s="2275" t="s">
        <v>1809</v>
      </c>
      <c r="D129" s="2274">
        <v>9</v>
      </c>
      <c r="E129" s="2276">
        <v>44425</v>
      </c>
      <c r="F129" s="2275"/>
      <c r="G129" s="2275">
        <v>4.3499999999999996</v>
      </c>
      <c r="H129" s="2277">
        <v>0.97</v>
      </c>
      <c r="I129" s="1463">
        <f t="shared" si="30"/>
        <v>30.044779999999999</v>
      </c>
      <c r="J129" s="2278">
        <v>9.32</v>
      </c>
      <c r="K129" s="1463"/>
      <c r="L129" s="1464"/>
      <c r="M129" s="1463"/>
      <c r="N129" s="1464"/>
      <c r="O129" s="1463"/>
      <c r="P129" s="1464"/>
      <c r="Q129" s="1521"/>
      <c r="R129" s="1464"/>
      <c r="S129" s="1464"/>
      <c r="T129" s="1465"/>
    </row>
    <row r="130" spans="1:20" s="1047" customFormat="1">
      <c r="A130" s="2274">
        <v>36</v>
      </c>
      <c r="B130" s="2275" t="s">
        <v>1809</v>
      </c>
      <c r="C130" s="2275" t="s">
        <v>1809</v>
      </c>
      <c r="D130" s="2274">
        <v>26</v>
      </c>
      <c r="E130" s="2276">
        <v>44425</v>
      </c>
      <c r="F130" s="2275"/>
      <c r="G130" s="2275">
        <v>4.3499999999999996</v>
      </c>
      <c r="H130" s="2277">
        <v>10.61</v>
      </c>
      <c r="I130" s="1463">
        <f t="shared" si="30"/>
        <v>328.63414</v>
      </c>
      <c r="J130" s="2278">
        <v>0.41</v>
      </c>
      <c r="K130" s="1463">
        <f>AVERAGE(G127:G130)</f>
        <v>4.3499999999999996</v>
      </c>
      <c r="L130" s="1464">
        <f>10*(6-(LN(K130)/LN(2)))</f>
        <v>38.78984599038634</v>
      </c>
      <c r="M130" s="1463">
        <f>AVERAGE(I127:I130)</f>
        <v>98.961929999999995</v>
      </c>
      <c r="N130" s="1464">
        <f t="shared" ref="N130" si="31">10*(6-(LN(48/M130)/LN(2)))</f>
        <v>70.438392308414166</v>
      </c>
      <c r="O130" s="1468">
        <f>AVERAGE(J127:J130)</f>
        <v>3.3425000000000002</v>
      </c>
      <c r="P130" s="1464">
        <f t="shared" ref="P130" si="32">10*(6-((2.04-0.68*LN(O130))/LN(2)))</f>
        <v>42.407328576031816</v>
      </c>
      <c r="Q130" s="1521">
        <f>AVERAGE(L130,N130,P130)</f>
        <v>50.545188958277436</v>
      </c>
      <c r="R130" s="1464">
        <f>AVERAGE(Q109:Q130)</f>
        <v>49.881494501511469</v>
      </c>
      <c r="S130" s="1464" t="s">
        <v>1864</v>
      </c>
      <c r="T130" s="1465" t="str">
        <f>IF(_xlfn.NUMBERVALUE(R130), IF(R130&lt;50, "Acceptable; Ongoing Protection is Required", "Unacceptable; Immediate Restoration is Required"), " ")</f>
        <v>Acceptable; Ongoing Protection is Required</v>
      </c>
    </row>
    <row r="131" spans="1:20" ht="16.2" thickBot="1">
      <c r="A131" s="1496"/>
      <c r="B131" s="1497"/>
      <c r="C131" s="1498"/>
      <c r="D131" s="1499"/>
      <c r="E131" s="1497"/>
      <c r="F131" s="1498"/>
      <c r="G131" s="1498"/>
      <c r="H131" s="1500"/>
      <c r="I131" s="1497"/>
      <c r="J131" s="1501"/>
      <c r="K131" s="1497"/>
      <c r="L131" s="1498"/>
      <c r="M131" s="1502"/>
      <c r="N131" s="1502"/>
      <c r="O131" s="1503"/>
      <c r="P131" s="1503"/>
      <c r="Q131" s="1522"/>
      <c r="R131" s="1504"/>
      <c r="S131" s="1124"/>
      <c r="T131" s="1125"/>
    </row>
    <row r="132" spans="1:20" ht="31.2">
      <c r="A132" s="1490" t="s">
        <v>804</v>
      </c>
      <c r="B132" s="1491" t="s">
        <v>20</v>
      </c>
      <c r="C132" s="1491" t="s">
        <v>701</v>
      </c>
      <c r="D132" s="1491" t="s">
        <v>846</v>
      </c>
      <c r="E132" s="1492" t="s">
        <v>786</v>
      </c>
      <c r="F132" s="1493" t="s">
        <v>806</v>
      </c>
      <c r="G132" s="1493" t="s">
        <v>807</v>
      </c>
      <c r="H132" s="1017" t="s">
        <v>809</v>
      </c>
      <c r="I132" s="1494" t="s">
        <v>810</v>
      </c>
      <c r="J132" s="1495" t="s">
        <v>808</v>
      </c>
      <c r="Q132" s="1159"/>
      <c r="T132" s="1116"/>
    </row>
    <row r="133" spans="1:20" s="571" customFormat="1">
      <c r="A133" s="528">
        <v>641</v>
      </c>
      <c r="B133" s="27" t="s">
        <v>1446</v>
      </c>
      <c r="C133" s="141" t="s">
        <v>1823</v>
      </c>
      <c r="D133" s="141">
        <v>0.5</v>
      </c>
      <c r="E133" s="139">
        <v>43004</v>
      </c>
      <c r="F133" s="27" t="s">
        <v>815</v>
      </c>
      <c r="G133" s="1106" t="s">
        <v>815</v>
      </c>
      <c r="H133" s="71">
        <v>1.4027335675572643</v>
      </c>
      <c r="I133" s="594">
        <f>IF(AND(H133&gt;0),  H133*30.974," ")</f>
        <v>43.448269521518704</v>
      </c>
      <c r="J133" s="1111">
        <v>6.949731645569619</v>
      </c>
      <c r="K133"/>
      <c r="L133" s="594"/>
      <c r="M133"/>
      <c r="N133" s="594"/>
      <c r="O133"/>
      <c r="P133" s="594"/>
      <c r="Q133" s="1159"/>
      <c r="R133" s="594"/>
      <c r="S133" s="594"/>
      <c r="T133" s="1116"/>
    </row>
    <row r="134" spans="1:20" s="571" customFormat="1">
      <c r="A134" s="528">
        <v>642</v>
      </c>
      <c r="B134" s="27" t="s">
        <v>1446</v>
      </c>
      <c r="C134" s="141" t="s">
        <v>1823</v>
      </c>
      <c r="D134" s="141">
        <v>3</v>
      </c>
      <c r="E134" s="139">
        <v>43004</v>
      </c>
      <c r="F134" s="27" t="s">
        <v>815</v>
      </c>
      <c r="G134" s="1106" t="s">
        <v>815</v>
      </c>
      <c r="H134" s="71">
        <v>1.6963289654180873</v>
      </c>
      <c r="I134" s="594">
        <f>IF(AND(H134&gt;0),  H134*30.974," ")</f>
        <v>52.542093374859839</v>
      </c>
      <c r="J134" s="1111">
        <v>13.27205696202531</v>
      </c>
      <c r="K134"/>
      <c r="L134" s="594"/>
      <c r="M134"/>
      <c r="N134" s="594"/>
      <c r="O134"/>
      <c r="P134" s="594"/>
      <c r="Q134" s="1159"/>
      <c r="R134" s="594"/>
      <c r="S134" s="594"/>
      <c r="T134" s="1116"/>
    </row>
    <row r="135" spans="1:20" s="571" customFormat="1">
      <c r="A135" s="528">
        <v>643</v>
      </c>
      <c r="B135" s="27" t="s">
        <v>1446</v>
      </c>
      <c r="C135" s="141" t="s">
        <v>1823</v>
      </c>
      <c r="D135" s="141">
        <v>9</v>
      </c>
      <c r="E135" s="139">
        <v>43004</v>
      </c>
      <c r="F135" s="27" t="s">
        <v>815</v>
      </c>
      <c r="G135" s="1106" t="s">
        <v>815</v>
      </c>
      <c r="H135" s="71">
        <v>1.5005987001775387</v>
      </c>
      <c r="I135" s="594">
        <f>IF(AND(H135&gt;0),  H135*30.974," ")</f>
        <v>46.479544139299087</v>
      </c>
      <c r="J135" s="1111">
        <v>2.7670227848101261</v>
      </c>
      <c r="K135"/>
      <c r="L135" s="594"/>
      <c r="M135"/>
      <c r="N135" s="594"/>
      <c r="O135"/>
      <c r="P135" s="594"/>
      <c r="Q135" s="1159"/>
      <c r="R135" s="594"/>
      <c r="S135" s="594"/>
      <c r="T135" s="1116"/>
    </row>
    <row r="136" spans="1:20" s="571" customFormat="1">
      <c r="A136" s="529">
        <v>644</v>
      </c>
      <c r="B136" s="534" t="s">
        <v>1446</v>
      </c>
      <c r="C136" s="1488" t="s">
        <v>1823</v>
      </c>
      <c r="D136" s="1488" t="s">
        <v>814</v>
      </c>
      <c r="E136" s="1196">
        <v>43004</v>
      </c>
      <c r="F136" s="534" t="s">
        <v>815</v>
      </c>
      <c r="G136" s="1443" t="s">
        <v>815</v>
      </c>
      <c r="H136" s="1444">
        <v>2.2835197611397331</v>
      </c>
      <c r="I136" s="1373">
        <f>IF(AND(H136&gt;0),  H136*30.974," ")</f>
        <v>70.729741081542087</v>
      </c>
      <c r="J136" s="1445">
        <v>3.2496430379746832</v>
      </c>
      <c r="K136" s="1531" t="e">
        <f>AVERAGE(G133:G136)</f>
        <v>#DIV/0!</v>
      </c>
      <c r="L136" s="1532" t="e">
        <f>10*(6-(LN(K136)/LN(2)))</f>
        <v>#DIV/0!</v>
      </c>
      <c r="M136" s="451">
        <f>AVERAGE(I133:I136)</f>
        <v>53.299912029304934</v>
      </c>
      <c r="N136" s="1373">
        <f t="shared" ref="N136" si="33">10*(6-(LN(48/M136)/LN(2)))</f>
        <v>61.510987460063753</v>
      </c>
      <c r="O136" s="1204">
        <f>AVERAGE(J133:J136)</f>
        <v>6.5596136075949349</v>
      </c>
      <c r="P136" s="1373">
        <f t="shared" ref="P136" si="34">10*(6-((2.04-0.68*LN(O136))/LN(2)))</f>
        <v>49.021574848994184</v>
      </c>
      <c r="Q136" s="1533"/>
      <c r="R136" s="594"/>
      <c r="S136" s="594"/>
      <c r="T136" s="1116"/>
    </row>
    <row r="137" spans="1:20">
      <c r="A137" s="528"/>
      <c r="B137" s="27"/>
      <c r="C137" s="27"/>
      <c r="D137" s="47"/>
      <c r="E137" s="23"/>
      <c r="F137" s="27"/>
      <c r="G137" s="1112"/>
      <c r="J137" s="1116"/>
      <c r="Q137" s="1159"/>
      <c r="T137" s="1116"/>
    </row>
    <row r="138" spans="1:20" ht="31.2">
      <c r="A138" s="1456" t="s">
        <v>20</v>
      </c>
      <c r="B138" s="1446" t="s">
        <v>701</v>
      </c>
      <c r="C138" s="1446" t="s">
        <v>846</v>
      </c>
      <c r="D138" s="1457" t="s">
        <v>786</v>
      </c>
      <c r="E138" s="1458" t="s">
        <v>806</v>
      </c>
      <c r="G138" s="1458" t="s">
        <v>807</v>
      </c>
      <c r="H138" s="28" t="s">
        <v>809</v>
      </c>
      <c r="I138" s="1442" t="s">
        <v>810</v>
      </c>
      <c r="J138" s="1449" t="s">
        <v>808</v>
      </c>
      <c r="Q138" s="1159"/>
      <c r="T138" s="1116"/>
    </row>
    <row r="139" spans="1:20" s="571" customFormat="1">
      <c r="A139" s="528" t="s">
        <v>1809</v>
      </c>
      <c r="B139" s="27" t="s">
        <v>1823</v>
      </c>
      <c r="C139" s="27">
        <v>0.5</v>
      </c>
      <c r="D139" s="139">
        <v>43341</v>
      </c>
      <c r="E139" s="27">
        <v>10.25</v>
      </c>
      <c r="F139"/>
      <c r="G139" s="1106">
        <v>3.63</v>
      </c>
      <c r="H139" s="24">
        <v>0.65311253684758097</v>
      </c>
      <c r="I139" s="594">
        <f>IF(AND(H139&gt;0),  H139*30.974," ")</f>
        <v>20.229507716316974</v>
      </c>
      <c r="J139" s="1111">
        <v>5.3799129746835455</v>
      </c>
      <c r="K139"/>
      <c r="L139" s="594"/>
      <c r="M139"/>
      <c r="N139" s="594"/>
      <c r="O139"/>
      <c r="P139" s="594"/>
      <c r="Q139" s="1159"/>
      <c r="R139" s="594"/>
      <c r="S139" s="594"/>
      <c r="T139" s="1116"/>
    </row>
    <row r="140" spans="1:20" s="571" customFormat="1">
      <c r="A140" s="528" t="s">
        <v>1809</v>
      </c>
      <c r="B140" s="27" t="s">
        <v>1823</v>
      </c>
      <c r="C140" s="27">
        <v>3</v>
      </c>
      <c r="D140" s="139">
        <v>43341</v>
      </c>
      <c r="E140" s="27"/>
      <c r="F140"/>
      <c r="G140" s="1106">
        <v>3.63</v>
      </c>
      <c r="H140" s="24">
        <v>0.58054447719784974</v>
      </c>
      <c r="I140" s="594">
        <f>IF(AND(H140&gt;0),  H140*30.974," ")</f>
        <v>17.981784636726196</v>
      </c>
      <c r="J140" s="1111">
        <v>4.489444620253165</v>
      </c>
      <c r="K140"/>
      <c r="L140" s="594"/>
      <c r="M140"/>
      <c r="N140" s="594"/>
      <c r="O140"/>
      <c r="P140" s="594"/>
      <c r="Q140" s="1159"/>
      <c r="R140" s="594"/>
      <c r="S140" s="594"/>
      <c r="T140" s="1116"/>
    </row>
    <row r="141" spans="1:20" s="571" customFormat="1">
      <c r="A141" s="529" t="s">
        <v>1809</v>
      </c>
      <c r="B141" s="534" t="s">
        <v>1823</v>
      </c>
      <c r="C141" s="534">
        <v>9</v>
      </c>
      <c r="D141" s="1196">
        <v>43341</v>
      </c>
      <c r="E141" s="534"/>
      <c r="F141" s="451"/>
      <c r="G141" s="1443">
        <v>3.63</v>
      </c>
      <c r="H141" s="1200">
        <v>2.2622791185792015</v>
      </c>
      <c r="I141" s="1373">
        <f>IF(AND(H141&gt;0),  H141*30.974," ")</f>
        <v>70.071833418872188</v>
      </c>
      <c r="J141" s="1445">
        <v>23.775505063291131</v>
      </c>
      <c r="K141" s="451">
        <f>AVERAGE(G139:G141)</f>
        <v>3.6300000000000003</v>
      </c>
      <c r="L141" s="1373">
        <f>10*(6-(LN(K141)/LN(2)))</f>
        <v>41.400304517789735</v>
      </c>
      <c r="M141" s="451">
        <f>AVERAGE(I139:I141)</f>
        <v>36.094375257305124</v>
      </c>
      <c r="N141" s="1373">
        <f t="shared" ref="N141" si="35">10*(6-(LN(48/M141)/LN(2)))</f>
        <v>55.887396273827903</v>
      </c>
      <c r="O141" s="1204">
        <f>AVERAGE(J139:J141)</f>
        <v>11.214954219409281</v>
      </c>
      <c r="P141" s="1373">
        <f t="shared" ref="P141" si="36">10*(6-((2.04-0.68*LN(O141))/LN(2)))</f>
        <v>54.283013583309682</v>
      </c>
      <c r="Q141" s="1520">
        <f>AVERAGE(L141,N141,P141)</f>
        <v>50.523571458309107</v>
      </c>
      <c r="R141" s="594"/>
      <c r="S141" s="594"/>
      <c r="T141" s="1116"/>
    </row>
    <row r="142" spans="1:20">
      <c r="A142" s="528"/>
      <c r="B142" s="27"/>
      <c r="C142" s="27"/>
      <c r="D142" s="47"/>
      <c r="E142" s="27"/>
      <c r="F142" s="24"/>
      <c r="J142" s="1116"/>
      <c r="Q142" s="1159"/>
      <c r="T142" s="1116"/>
    </row>
    <row r="143" spans="1:20" ht="31.2">
      <c r="A143" s="1439" t="s">
        <v>804</v>
      </c>
      <c r="B143" s="1106" t="s">
        <v>20</v>
      </c>
      <c r="C143" s="1106" t="s">
        <v>701</v>
      </c>
      <c r="D143" s="1441" t="s">
        <v>805</v>
      </c>
      <c r="E143" s="1461" t="s">
        <v>786</v>
      </c>
      <c r="F143" s="1441" t="s">
        <v>806</v>
      </c>
      <c r="G143" s="1441" t="s">
        <v>807</v>
      </c>
      <c r="H143" s="24" t="s">
        <v>809</v>
      </c>
      <c r="I143" s="1442" t="s">
        <v>810</v>
      </c>
      <c r="J143" s="1123" t="s">
        <v>808</v>
      </c>
      <c r="Q143" s="1159"/>
      <c r="T143" s="1116"/>
    </row>
    <row r="144" spans="1:20" s="571" customFormat="1">
      <c r="A144" s="483">
        <v>52</v>
      </c>
      <c r="B144" t="s">
        <v>1809</v>
      </c>
      <c r="C144" t="s">
        <v>1823</v>
      </c>
      <c r="D144" s="18">
        <v>0.5</v>
      </c>
      <c r="E144" s="55">
        <v>43697</v>
      </c>
      <c r="F144" s="165">
        <v>16.100000000000001</v>
      </c>
      <c r="G144" s="1025">
        <v>3.2</v>
      </c>
      <c r="H144" s="24">
        <v>0.54302665334257005</v>
      </c>
      <c r="I144" s="594">
        <f>IF(AND(H144&gt;0),  H144*30.974," ")</f>
        <v>16.819707560632764</v>
      </c>
      <c r="J144" s="1111">
        <v>5.0911225316455679</v>
      </c>
      <c r="K144"/>
      <c r="L144" s="594"/>
      <c r="M144"/>
      <c r="N144" s="594"/>
      <c r="O144"/>
      <c r="P144" s="594"/>
      <c r="Q144" s="1159"/>
      <c r="R144" s="594"/>
      <c r="S144" s="594"/>
      <c r="T144" s="1116"/>
    </row>
    <row r="145" spans="1:20" s="571" customFormat="1">
      <c r="A145" s="483"/>
      <c r="B145" t="s">
        <v>1809</v>
      </c>
      <c r="C145" t="s">
        <v>1823</v>
      </c>
      <c r="D145" s="18">
        <v>3</v>
      </c>
      <c r="E145" s="55">
        <v>43697</v>
      </c>
      <c r="F145" s="165"/>
      <c r="G145" s="1025">
        <v>3.2</v>
      </c>
      <c r="H145" s="24">
        <v>0.54302665334257005</v>
      </c>
      <c r="I145" s="594">
        <f>IF(AND(H145&gt;0),  H145*30.974," ")</f>
        <v>16.819707560632764</v>
      </c>
      <c r="J145" s="1111">
        <v>3.7813259071729943</v>
      </c>
      <c r="K145"/>
      <c r="L145" s="594"/>
      <c r="M145"/>
      <c r="N145" s="594"/>
      <c r="O145"/>
      <c r="P145" s="594"/>
      <c r="Q145" s="1159"/>
      <c r="R145" s="594"/>
      <c r="S145" s="594"/>
      <c r="T145" s="1116"/>
    </row>
    <row r="146" spans="1:20" s="571" customFormat="1">
      <c r="A146" s="483"/>
      <c r="B146" t="s">
        <v>1809</v>
      </c>
      <c r="C146" t="s">
        <v>1823</v>
      </c>
      <c r="D146" s="18">
        <v>9</v>
      </c>
      <c r="E146" s="55">
        <v>43697</v>
      </c>
      <c r="F146" s="165"/>
      <c r="G146" s="1025">
        <v>3.2</v>
      </c>
      <c r="H146" s="24">
        <v>2.6660478881299774</v>
      </c>
      <c r="I146" s="594">
        <f>IF(AND(H146&gt;0),  H146*30.974," ")</f>
        <v>82.578167286937926</v>
      </c>
      <c r="J146" s="1111">
        <v>9.589989198312237</v>
      </c>
      <c r="K146"/>
      <c r="L146" s="594"/>
      <c r="M146"/>
      <c r="N146" s="594"/>
      <c r="O146"/>
      <c r="P146" s="594"/>
      <c r="Q146" s="1159"/>
      <c r="R146" s="594"/>
      <c r="S146" s="594"/>
      <c r="T146" s="1116"/>
    </row>
    <row r="147" spans="1:20" s="571" customFormat="1">
      <c r="A147" s="1104"/>
      <c r="B147" s="451" t="s">
        <v>1809</v>
      </c>
      <c r="C147" s="451" t="s">
        <v>1823</v>
      </c>
      <c r="D147" s="1201">
        <v>15</v>
      </c>
      <c r="E147" s="1202">
        <v>43697</v>
      </c>
      <c r="F147" s="1203"/>
      <c r="G147" s="1462">
        <v>3.2</v>
      </c>
      <c r="H147" s="1200">
        <v>10.548744712873392</v>
      </c>
      <c r="I147" s="1373">
        <f>IF(AND(H147&gt;0),  H147*30.974," ")</f>
        <v>326.73681873654044</v>
      </c>
      <c r="J147" s="1445">
        <v>8.7699426160337559</v>
      </c>
      <c r="K147" s="1204">
        <f>AVERAGE(G144:G147)</f>
        <v>3.2</v>
      </c>
      <c r="L147" s="1373">
        <f>10*(6-(LN(K147)/LN(2)))</f>
        <v>43.219280948873617</v>
      </c>
      <c r="M147" s="451">
        <f>AVERAGE(I144:I147)</f>
        <v>110.73860028618597</v>
      </c>
      <c r="N147" s="1373">
        <f t="shared" ref="N147" si="37">10*(6-(LN(48/M147)/LN(2)))</f>
        <v>72.060518807722772</v>
      </c>
      <c r="O147" s="1204">
        <f>AVERAGE(J144:J147)</f>
        <v>6.8080950632911383</v>
      </c>
      <c r="P147" s="1373">
        <f t="shared" ref="P147" si="38">10*(6-((2.04-0.68*LN(O147))/LN(2)))</f>
        <v>49.386329202849595</v>
      </c>
      <c r="Q147" s="1520">
        <f>AVERAGE(L147,N147,P147)</f>
        <v>54.888709653148659</v>
      </c>
      <c r="R147" s="594"/>
      <c r="S147" s="594"/>
      <c r="T147" s="1116"/>
    </row>
    <row r="148" spans="1:20">
      <c r="A148" s="528"/>
      <c r="B148" s="27"/>
      <c r="C148" s="27"/>
      <c r="D148" s="47"/>
      <c r="E148" s="27"/>
      <c r="F148" s="24"/>
      <c r="G148" s="1112"/>
      <c r="J148" s="1116"/>
      <c r="Q148" s="1159"/>
      <c r="T148" s="1116"/>
    </row>
    <row r="149" spans="1:20" ht="31.2">
      <c r="A149" s="1439" t="s">
        <v>20</v>
      </c>
      <c r="B149" s="1106" t="s">
        <v>701</v>
      </c>
      <c r="C149" s="1441" t="s">
        <v>805</v>
      </c>
      <c r="D149" s="1461" t="s">
        <v>786</v>
      </c>
      <c r="E149" s="1441" t="s">
        <v>806</v>
      </c>
      <c r="G149" s="1441" t="s">
        <v>807</v>
      </c>
      <c r="H149" s="24" t="s">
        <v>809</v>
      </c>
      <c r="I149" s="1442" t="s">
        <v>810</v>
      </c>
      <c r="J149" s="1123" t="s">
        <v>808</v>
      </c>
      <c r="Q149" s="1159"/>
      <c r="T149" s="1116"/>
    </row>
    <row r="150" spans="1:20" s="1047" customFormat="1">
      <c r="A150" s="483" t="s">
        <v>1809</v>
      </c>
      <c r="B150" t="s">
        <v>1823</v>
      </c>
      <c r="C150">
        <v>0.5</v>
      </c>
      <c r="D150" s="55">
        <v>44070</v>
      </c>
      <c r="E150">
        <v>18.5</v>
      </c>
      <c r="F150" s="1463"/>
      <c r="G150" s="594">
        <v>2.7</v>
      </c>
      <c r="H150" s="24">
        <v>0.7267765311345401</v>
      </c>
      <c r="I150" s="594">
        <f>IF(AND(H150&gt;0),  H150*30.974," ")</f>
        <v>22.511176275361244</v>
      </c>
      <c r="J150" s="1111">
        <v>0.66266666666666663</v>
      </c>
      <c r="K150"/>
      <c r="L150" s="594"/>
      <c r="M150" s="1463"/>
      <c r="N150" s="1464"/>
      <c r="O150" s="1463"/>
      <c r="P150" s="1464"/>
      <c r="Q150" s="1521"/>
      <c r="R150" s="1464"/>
      <c r="S150" s="1464"/>
      <c r="T150" s="1465"/>
    </row>
    <row r="151" spans="1:20" s="1047" customFormat="1">
      <c r="A151" s="483" t="s">
        <v>1809</v>
      </c>
      <c r="B151" t="s">
        <v>1823</v>
      </c>
      <c r="C151">
        <v>3</v>
      </c>
      <c r="D151" s="55">
        <v>44070</v>
      </c>
      <c r="E151"/>
      <c r="F151" s="1463"/>
      <c r="G151" s="594">
        <v>2.7</v>
      </c>
      <c r="H151" s="24">
        <v>0.69043770457781317</v>
      </c>
      <c r="I151" s="594">
        <f>IF(AND(H151&gt;0),  H151*30.974," ")</f>
        <v>21.385617461593185</v>
      </c>
      <c r="J151" s="1111">
        <v>0.45733333333333331</v>
      </c>
      <c r="K151"/>
      <c r="L151" s="594"/>
      <c r="M151" s="1463"/>
      <c r="N151" s="1464"/>
      <c r="O151" s="1463"/>
      <c r="P151" s="1464"/>
      <c r="Q151" s="1521"/>
      <c r="R151" s="1464"/>
      <c r="S151" s="1464"/>
      <c r="T151" s="1465"/>
    </row>
    <row r="152" spans="1:20" s="1047" customFormat="1">
      <c r="A152" s="1104" t="s">
        <v>1809</v>
      </c>
      <c r="B152" s="451" t="s">
        <v>1823</v>
      </c>
      <c r="C152" s="451">
        <v>9</v>
      </c>
      <c r="D152" s="1202">
        <v>44070</v>
      </c>
      <c r="E152" s="451"/>
      <c r="F152" s="1466"/>
      <c r="G152" s="1373">
        <v>2.7</v>
      </c>
      <c r="H152" s="1200">
        <v>2.6527343386410718</v>
      </c>
      <c r="I152" s="1373">
        <f>IF(AND(H152&gt;0),  H152*30.974," ")</f>
        <v>82.165793405068555</v>
      </c>
      <c r="J152" s="1445">
        <v>2.8616000000000001</v>
      </c>
      <c r="K152" s="451">
        <f>AVERAGE(G150:G152)</f>
        <v>2.7000000000000006</v>
      </c>
      <c r="L152" s="1373">
        <f>10*(6-(LN(K152)/LN(2)))</f>
        <v>45.670405927238932</v>
      </c>
      <c r="M152" s="1466">
        <f>AVERAGE(I150:I152)</f>
        <v>42.020862380674323</v>
      </c>
      <c r="N152" s="1373">
        <f t="shared" ref="N152" si="39">10*(6-(LN(48/M152)/LN(2)))</f>
        <v>58.080713644483559</v>
      </c>
      <c r="O152" s="1467">
        <f>AVERAGE(J150:J152)</f>
        <v>1.3272000000000002</v>
      </c>
      <c r="P152" s="1373">
        <f t="shared" ref="P152" si="40">10*(6-((2.04-0.68*LN(O152))/LN(2)))</f>
        <v>33.346044547428761</v>
      </c>
      <c r="Q152" s="1520">
        <f>AVERAGE(L152,N152,P152)</f>
        <v>45.699054706383748</v>
      </c>
      <c r="R152" s="1464"/>
      <c r="S152" s="1464"/>
      <c r="T152" s="1465" t="str">
        <f>IF(_xlfn.NUMBERVALUE(R152), IF(R152&lt;50, "Acceptable; Ongoing Protection is Required", "Unacceptable; Immediate Restoration is Required"), " ")</f>
        <v xml:space="preserve"> </v>
      </c>
    </row>
    <row r="153" spans="1:20" s="1047" customFormat="1">
      <c r="A153" s="483"/>
      <c r="B153"/>
      <c r="C153"/>
      <c r="D153" s="55"/>
      <c r="E153"/>
      <c r="F153" s="1463"/>
      <c r="G153" s="594"/>
      <c r="H153" s="24"/>
      <c r="I153" s="594"/>
      <c r="J153" s="1111"/>
      <c r="K153"/>
      <c r="L153" s="594"/>
      <c r="M153" s="1463"/>
      <c r="N153" s="594"/>
      <c r="O153" s="1468"/>
      <c r="P153" s="594"/>
      <c r="Q153" s="1159"/>
      <c r="R153" s="1464"/>
      <c r="S153" s="1464"/>
      <c r="T153" s="1465"/>
    </row>
    <row r="154" spans="1:20" s="1047" customFormat="1" ht="20.399999999999999">
      <c r="A154" s="1469" t="s">
        <v>804</v>
      </c>
      <c r="B154" s="1469" t="s">
        <v>20</v>
      </c>
      <c r="C154" s="1469" t="s">
        <v>701</v>
      </c>
      <c r="D154" s="1469" t="s">
        <v>805</v>
      </c>
      <c r="E154" s="1470" t="s">
        <v>786</v>
      </c>
      <c r="F154" s="1469" t="s">
        <v>806</v>
      </c>
      <c r="G154" s="1469" t="s">
        <v>807</v>
      </c>
      <c r="H154" s="1471" t="s">
        <v>809</v>
      </c>
      <c r="I154" s="1442" t="s">
        <v>810</v>
      </c>
      <c r="J154" s="1472" t="s">
        <v>808</v>
      </c>
      <c r="K154" s="1463"/>
      <c r="L154" s="1464"/>
      <c r="M154" s="1463"/>
      <c r="N154" s="1464"/>
      <c r="O154" s="1463"/>
      <c r="P154" s="1464"/>
      <c r="Q154" s="1521"/>
      <c r="R154" s="1464"/>
      <c r="S154" s="1464"/>
      <c r="T154" s="1465"/>
    </row>
    <row r="155" spans="1:20" s="1047" customFormat="1">
      <c r="A155" s="2274">
        <v>36</v>
      </c>
      <c r="B155" s="2275" t="s">
        <v>1809</v>
      </c>
      <c r="C155" s="2275" t="s">
        <v>1823</v>
      </c>
      <c r="D155" s="2274">
        <v>0.5</v>
      </c>
      <c r="E155" s="2276">
        <v>44425</v>
      </c>
      <c r="F155" s="2275">
        <v>18.5</v>
      </c>
      <c r="G155" s="2275">
        <v>3.35</v>
      </c>
      <c r="H155" s="2277">
        <v>0.57999999999999996</v>
      </c>
      <c r="I155" s="1463">
        <f>IF(AND(H155&gt;0),  H155*30.974," ")</f>
        <v>17.964919999999999</v>
      </c>
      <c r="J155" s="2278">
        <v>2.98</v>
      </c>
      <c r="K155" s="1463"/>
      <c r="L155" s="1464"/>
      <c r="M155" s="1463"/>
      <c r="N155" s="1464"/>
      <c r="O155" s="1463"/>
      <c r="P155" s="1464"/>
      <c r="Q155" s="1521"/>
      <c r="R155" s="1464"/>
      <c r="S155" s="1464"/>
      <c r="T155" s="1465"/>
    </row>
    <row r="156" spans="1:20" s="1047" customFormat="1">
      <c r="A156" s="2274">
        <v>36</v>
      </c>
      <c r="B156" s="2275" t="s">
        <v>1809</v>
      </c>
      <c r="C156" s="2275" t="s">
        <v>1823</v>
      </c>
      <c r="D156" s="2274">
        <v>3</v>
      </c>
      <c r="E156" s="2276">
        <v>44425</v>
      </c>
      <c r="F156" s="2275"/>
      <c r="G156" s="2275">
        <v>3.35</v>
      </c>
      <c r="H156" s="2277">
        <v>0.65</v>
      </c>
      <c r="I156" s="1463">
        <f t="shared" ref="I156:I158" si="41">IF(AND(H156&gt;0),  H156*30.974," ")</f>
        <v>20.133100000000002</v>
      </c>
      <c r="J156" s="2278">
        <v>3.44</v>
      </c>
      <c r="K156" s="1463"/>
      <c r="L156" s="1464"/>
      <c r="M156" s="1463"/>
      <c r="N156" s="1464"/>
      <c r="O156" s="1463"/>
      <c r="P156" s="1464"/>
      <c r="Q156" s="1521"/>
      <c r="R156" s="1464"/>
      <c r="S156" s="1464"/>
      <c r="T156" s="1465"/>
    </row>
    <row r="157" spans="1:20" s="1047" customFormat="1">
      <c r="A157" s="2274">
        <v>36</v>
      </c>
      <c r="B157" s="2275" t="s">
        <v>1809</v>
      </c>
      <c r="C157" s="2275" t="s">
        <v>1823</v>
      </c>
      <c r="D157" s="2274">
        <v>9</v>
      </c>
      <c r="E157" s="2276">
        <v>44425</v>
      </c>
      <c r="F157" s="2275"/>
      <c r="G157" s="2275">
        <v>3.35</v>
      </c>
      <c r="H157" s="2277">
        <v>1.59</v>
      </c>
      <c r="I157" s="1463">
        <f t="shared" si="41"/>
        <v>49.248660000000001</v>
      </c>
      <c r="J157" s="2278">
        <v>10.19</v>
      </c>
      <c r="K157" s="1463"/>
      <c r="L157" s="1464"/>
      <c r="M157" s="1463"/>
      <c r="N157" s="1464"/>
      <c r="O157" s="1463"/>
      <c r="P157" s="1464"/>
      <c r="Q157" s="1521"/>
      <c r="R157" s="1464"/>
      <c r="S157" s="1464"/>
      <c r="T157" s="1465"/>
    </row>
    <row r="158" spans="1:20" s="1047" customFormat="1">
      <c r="A158" s="2274">
        <v>36</v>
      </c>
      <c r="B158" s="2275" t="s">
        <v>1809</v>
      </c>
      <c r="C158" s="2275" t="s">
        <v>1823</v>
      </c>
      <c r="D158" s="2274">
        <v>16</v>
      </c>
      <c r="E158" s="2276">
        <v>44425</v>
      </c>
      <c r="F158" s="2275"/>
      <c r="G158" s="2275">
        <v>3.35</v>
      </c>
      <c r="H158" s="2277">
        <v>14.57</v>
      </c>
      <c r="I158" s="1463">
        <f t="shared" si="41"/>
        <v>451.29118</v>
      </c>
      <c r="J158" s="2278">
        <v>0.71</v>
      </c>
      <c r="K158" s="1463">
        <f>AVERAGE(G155:G158)</f>
        <v>3.35</v>
      </c>
      <c r="L158" s="1464">
        <f>10*(6-(LN(K158)/LN(2)))</f>
        <v>42.558389044295893</v>
      </c>
      <c r="M158" s="1463">
        <f>AVERAGE(I155:I158)</f>
        <v>134.65946500000001</v>
      </c>
      <c r="N158" s="1464">
        <f t="shared" ref="N158" si="42">10*(6-(LN(48/M158)/LN(2)))</f>
        <v>74.882093272010096</v>
      </c>
      <c r="O158" s="1468">
        <f>AVERAGE(J155:J158)</f>
        <v>4.33</v>
      </c>
      <c r="P158" s="1464">
        <f t="shared" ref="P158" si="43">10*(6-((2.04-0.68*LN(O158))/LN(2)))</f>
        <v>44.946716935538753</v>
      </c>
      <c r="Q158" s="1521">
        <f>AVERAGE(L158,N158,P158)</f>
        <v>54.129066417281585</v>
      </c>
      <c r="R158" s="1464">
        <f>AVERAGE(Q137:Q158)</f>
        <v>51.310100558780775</v>
      </c>
      <c r="S158" s="1464" t="s">
        <v>45</v>
      </c>
      <c r="T158" s="1465" t="str">
        <f>IF(_xlfn.NUMBERVALUE(R158), IF(R158&lt;50, "Acceptable; Ongoing Protection is Required", "Unacceptable; Immediate Restoration is Required"), " ")</f>
        <v>Unacceptable; Immediate Restoration is Required</v>
      </c>
    </row>
    <row r="159" spans="1:20" s="1047" customFormat="1">
      <c r="A159" s="483"/>
      <c r="B159"/>
      <c r="C159"/>
      <c r="D159" s="55"/>
      <c r="E159"/>
      <c r="F159" s="1463"/>
      <c r="G159" s="594"/>
      <c r="H159" s="24"/>
      <c r="I159" s="594"/>
      <c r="J159" s="1111"/>
      <c r="K159"/>
      <c r="L159" s="594"/>
      <c r="M159" s="1463"/>
      <c r="N159" s="594"/>
      <c r="O159" s="1468"/>
      <c r="P159" s="594"/>
      <c r="Q159" s="1159"/>
      <c r="R159" s="1464"/>
      <c r="S159" s="1464"/>
      <c r="T159" s="1465"/>
    </row>
    <row r="160" spans="1:20" ht="16.2" thickBot="1">
      <c r="A160" s="1496"/>
      <c r="B160" s="1497"/>
      <c r="C160" s="1498"/>
      <c r="D160" s="1499"/>
      <c r="E160" s="1497"/>
      <c r="F160" s="1498"/>
      <c r="G160" s="1124"/>
      <c r="H160" s="1505"/>
      <c r="I160" s="1497"/>
      <c r="J160" s="1506"/>
      <c r="K160" s="1497"/>
      <c r="L160" s="1507"/>
      <c r="M160" s="1502"/>
      <c r="N160" s="1504"/>
      <c r="O160" s="1502"/>
      <c r="P160" s="1502"/>
      <c r="Q160" s="1529"/>
      <c r="R160" s="1503"/>
      <c r="S160" s="1502"/>
      <c r="T160" s="1508"/>
    </row>
    <row r="161" spans="1:20">
      <c r="A161" s="1166"/>
      <c r="B161" s="1167"/>
      <c r="C161" s="1509"/>
      <c r="D161" s="480"/>
      <c r="E161" s="1510" t="s">
        <v>1533</v>
      </c>
      <c r="F161" s="1510" t="s">
        <v>1221</v>
      </c>
      <c r="G161" s="1510" t="s">
        <v>1534</v>
      </c>
      <c r="H161" s="1511" t="s">
        <v>705</v>
      </c>
      <c r="I161" s="1167"/>
      <c r="J161" s="1512" t="s">
        <v>1535</v>
      </c>
      <c r="K161" s="91"/>
      <c r="L161" s="1161"/>
      <c r="M161" s="91"/>
      <c r="N161" s="1161"/>
      <c r="O161" s="91"/>
      <c r="P161" s="1161"/>
      <c r="Q161" s="1162"/>
      <c r="T161" s="1116"/>
    </row>
    <row r="162" spans="1:20">
      <c r="A162" s="1165" t="s">
        <v>1536</v>
      </c>
      <c r="B162" s="91" t="s">
        <v>20</v>
      </c>
      <c r="C162" s="1481" t="s">
        <v>701</v>
      </c>
      <c r="D162" s="1482" t="s">
        <v>786</v>
      </c>
      <c r="E162" s="1482" t="s">
        <v>1537</v>
      </c>
      <c r="F162" s="1482" t="s">
        <v>1538</v>
      </c>
      <c r="G162" s="1482" t="s">
        <v>1537</v>
      </c>
      <c r="H162" s="1483" t="s">
        <v>1539</v>
      </c>
      <c r="I162" s="1484" t="s">
        <v>810</v>
      </c>
      <c r="J162" s="1485" t="s">
        <v>1540</v>
      </c>
      <c r="K162" s="91"/>
      <c r="L162" s="1161"/>
      <c r="M162" s="91"/>
      <c r="N162" s="1161"/>
      <c r="O162" s="91"/>
      <c r="P162" s="1161"/>
      <c r="Q162" s="1162"/>
      <c r="T162" s="1116"/>
    </row>
    <row r="163" spans="1:20">
      <c r="A163" s="1105" t="s">
        <v>250</v>
      </c>
      <c r="B163" s="355" t="s">
        <v>423</v>
      </c>
      <c r="C163" s="355" t="s">
        <v>1826</v>
      </c>
      <c r="D163" s="81">
        <v>42523</v>
      </c>
      <c r="E163" s="83">
        <v>0.9</v>
      </c>
      <c r="F163" s="83">
        <v>0.15</v>
      </c>
      <c r="G163" s="1120">
        <v>0.9</v>
      </c>
      <c r="H163" s="90" t="s">
        <v>811</v>
      </c>
      <c r="I163" s="91"/>
      <c r="J163" s="1121" t="s">
        <v>811</v>
      </c>
      <c r="K163" s="91"/>
      <c r="L163" s="1161"/>
      <c r="M163" s="91"/>
      <c r="N163" s="1161"/>
      <c r="O163" s="91"/>
      <c r="P163" s="1161"/>
      <c r="Q163" s="1162"/>
      <c r="T163" s="1116"/>
    </row>
    <row r="164" spans="1:20">
      <c r="A164" s="1105" t="s">
        <v>250</v>
      </c>
      <c r="B164" s="355" t="s">
        <v>423</v>
      </c>
      <c r="C164" s="355" t="s">
        <v>1826</v>
      </c>
      <c r="D164" s="81">
        <v>42523</v>
      </c>
      <c r="E164" s="83">
        <v>0.9</v>
      </c>
      <c r="F164" s="83">
        <v>0.45</v>
      </c>
      <c r="G164" s="1120">
        <v>0.9</v>
      </c>
      <c r="H164" s="90">
        <v>0.55633175999421502</v>
      </c>
      <c r="I164" s="1161">
        <f>IF(AND(H164&gt;0),  H164*30.974," ")</f>
        <v>17.231819934060816</v>
      </c>
      <c r="J164" s="1122">
        <v>2.9437569620253172</v>
      </c>
      <c r="K164" s="91"/>
      <c r="L164" s="1161"/>
      <c r="M164" s="91"/>
      <c r="N164" s="1161"/>
      <c r="O164" s="91"/>
      <c r="P164" s="1161"/>
      <c r="Q164" s="1162"/>
      <c r="T164" s="1116"/>
    </row>
    <row r="165" spans="1:20">
      <c r="A165" s="1105" t="s">
        <v>250</v>
      </c>
      <c r="B165" s="355" t="s">
        <v>423</v>
      </c>
      <c r="C165" s="355" t="s">
        <v>1826</v>
      </c>
      <c r="D165" s="81">
        <v>42523</v>
      </c>
      <c r="E165" s="83">
        <v>0.9</v>
      </c>
      <c r="F165" s="83">
        <v>0.8</v>
      </c>
      <c r="G165" s="1120">
        <v>0.9</v>
      </c>
      <c r="H165" s="90" t="s">
        <v>811</v>
      </c>
      <c r="I165" s="91"/>
      <c r="J165" s="1121" t="s">
        <v>811</v>
      </c>
      <c r="K165" s="91"/>
      <c r="L165" s="1161"/>
      <c r="M165" s="91"/>
      <c r="N165" s="1161"/>
      <c r="O165" s="91"/>
      <c r="P165" s="1161"/>
      <c r="Q165" s="1162"/>
      <c r="T165" s="1116"/>
    </row>
    <row r="166" spans="1:20">
      <c r="A166" s="1105" t="s">
        <v>250</v>
      </c>
      <c r="B166" s="355" t="s">
        <v>423</v>
      </c>
      <c r="C166" s="355" t="s">
        <v>1826</v>
      </c>
      <c r="D166" s="81">
        <v>42593</v>
      </c>
      <c r="E166" s="83">
        <v>0.8</v>
      </c>
      <c r="F166" s="83">
        <v>0.15</v>
      </c>
      <c r="G166" s="1120">
        <v>0.8</v>
      </c>
      <c r="H166" s="90" t="s">
        <v>811</v>
      </c>
      <c r="I166" s="91"/>
      <c r="J166" s="1121" t="s">
        <v>811</v>
      </c>
      <c r="K166" s="91"/>
      <c r="L166" s="1161"/>
      <c r="M166" s="91"/>
      <c r="N166" s="1161"/>
      <c r="O166" s="91"/>
      <c r="P166" s="1161"/>
      <c r="Q166" s="1162"/>
      <c r="T166" s="1116"/>
    </row>
    <row r="167" spans="1:20">
      <c r="A167" s="1105" t="s">
        <v>250</v>
      </c>
      <c r="B167" s="355" t="s">
        <v>423</v>
      </c>
      <c r="C167" s="355" t="s">
        <v>1826</v>
      </c>
      <c r="D167" s="81">
        <v>42593</v>
      </c>
      <c r="E167" s="83">
        <v>0.8</v>
      </c>
      <c r="F167" s="83">
        <v>0.4</v>
      </c>
      <c r="G167" s="1120">
        <v>0.8</v>
      </c>
      <c r="H167" s="90">
        <v>0.41724881999566127</v>
      </c>
      <c r="I167" s="1161">
        <f>IF(AND(H167&gt;0),  H167*30.974," ")</f>
        <v>12.923864950545612</v>
      </c>
      <c r="J167" s="1122">
        <v>2.5377215189873423</v>
      </c>
      <c r="K167" s="91"/>
      <c r="L167" s="1161"/>
      <c r="M167" s="91"/>
      <c r="N167" s="1161"/>
      <c r="O167" s="91"/>
      <c r="P167" s="1161"/>
      <c r="Q167" s="1162"/>
      <c r="T167" s="1116"/>
    </row>
    <row r="168" spans="1:20">
      <c r="A168" s="1105" t="s">
        <v>250</v>
      </c>
      <c r="B168" s="355" t="s">
        <v>423</v>
      </c>
      <c r="C168" s="355" t="s">
        <v>1826</v>
      </c>
      <c r="D168" s="81">
        <v>42593</v>
      </c>
      <c r="E168" s="83">
        <v>0.8</v>
      </c>
      <c r="F168" s="83">
        <v>0.6</v>
      </c>
      <c r="G168" s="1120">
        <v>0.8</v>
      </c>
      <c r="H168" s="90" t="s">
        <v>811</v>
      </c>
      <c r="I168" s="91"/>
      <c r="J168" s="1121" t="s">
        <v>811</v>
      </c>
      <c r="K168" s="91"/>
      <c r="L168" s="1161"/>
      <c r="M168" s="91"/>
      <c r="N168" s="1161"/>
      <c r="O168" s="91"/>
      <c r="P168" s="1161"/>
      <c r="Q168" s="1162"/>
      <c r="T168" s="1116"/>
    </row>
    <row r="169" spans="1:20">
      <c r="A169" s="1105" t="s">
        <v>250</v>
      </c>
      <c r="B169" s="355" t="s">
        <v>423</v>
      </c>
      <c r="C169" s="355" t="s">
        <v>1826</v>
      </c>
      <c r="D169" s="81">
        <v>42625</v>
      </c>
      <c r="E169" s="83">
        <v>0.7</v>
      </c>
      <c r="F169" s="83">
        <v>0.15</v>
      </c>
      <c r="G169" s="1120">
        <v>0.7</v>
      </c>
      <c r="H169" s="90" t="s">
        <v>811</v>
      </c>
      <c r="I169" s="91"/>
      <c r="J169" s="1121" t="s">
        <v>811</v>
      </c>
      <c r="K169" s="91"/>
      <c r="L169" s="1161"/>
      <c r="M169" s="91"/>
      <c r="N169" s="1161"/>
      <c r="O169" s="91"/>
      <c r="P169" s="1161"/>
      <c r="Q169" s="1162"/>
      <c r="T169" s="1116"/>
    </row>
    <row r="170" spans="1:20">
      <c r="A170" s="1105" t="s">
        <v>250</v>
      </c>
      <c r="B170" s="355" t="s">
        <v>423</v>
      </c>
      <c r="C170" s="355" t="s">
        <v>1826</v>
      </c>
      <c r="D170" s="81">
        <v>42625</v>
      </c>
      <c r="E170" s="83">
        <v>0.7</v>
      </c>
      <c r="F170" s="83">
        <v>0.35</v>
      </c>
      <c r="G170" s="1120">
        <v>0.7</v>
      </c>
      <c r="H170" s="90">
        <v>0.41724881999566127</v>
      </c>
      <c r="I170" s="1161">
        <f>IF(AND(H170&gt;0),  H170*30.974," ")</f>
        <v>12.923864950545612</v>
      </c>
      <c r="J170" s="1122">
        <v>4.1328607594936697</v>
      </c>
      <c r="K170" s="91"/>
      <c r="L170" s="1161"/>
      <c r="M170" s="91"/>
      <c r="N170" s="1161"/>
      <c r="O170" s="91"/>
      <c r="P170" s="1161"/>
      <c r="Q170" s="1162"/>
      <c r="T170" s="1116"/>
    </row>
    <row r="171" spans="1:20">
      <c r="A171" s="1129" t="s">
        <v>250</v>
      </c>
      <c r="B171" s="469" t="s">
        <v>423</v>
      </c>
      <c r="C171" s="469" t="s">
        <v>1826</v>
      </c>
      <c r="D171" s="1131">
        <v>42625</v>
      </c>
      <c r="E171" s="1132">
        <v>0.7</v>
      </c>
      <c r="F171" s="1132">
        <v>0.5</v>
      </c>
      <c r="G171" s="1133">
        <v>0.7</v>
      </c>
      <c r="H171" s="472" t="s">
        <v>811</v>
      </c>
      <c r="I171" s="470"/>
      <c r="J171" s="1134" t="s">
        <v>811</v>
      </c>
      <c r="K171" s="470"/>
      <c r="L171" s="1163"/>
      <c r="M171" s="470"/>
      <c r="N171" s="1163"/>
      <c r="O171" s="470"/>
      <c r="P171" s="1163"/>
      <c r="Q171" s="1164"/>
      <c r="T171" s="1116"/>
    </row>
    <row r="172" spans="1:20">
      <c r="A172" s="483"/>
      <c r="C172" s="69"/>
      <c r="D172" s="18"/>
      <c r="E172" s="1446" t="s">
        <v>1533</v>
      </c>
      <c r="F172" s="1446" t="s">
        <v>1221</v>
      </c>
      <c r="G172" s="1446" t="s">
        <v>1534</v>
      </c>
      <c r="H172" s="28" t="s">
        <v>705</v>
      </c>
      <c r="J172" s="1449" t="s">
        <v>1535</v>
      </c>
      <c r="Q172" s="1159"/>
      <c r="T172" s="1116"/>
    </row>
    <row r="173" spans="1:20">
      <c r="A173" s="483" t="s">
        <v>1536</v>
      </c>
      <c r="B173" t="s">
        <v>20</v>
      </c>
      <c r="C173" s="1450" t="s">
        <v>701</v>
      </c>
      <c r="D173" s="1451" t="s">
        <v>786</v>
      </c>
      <c r="E173" s="1451" t="s">
        <v>1537</v>
      </c>
      <c r="F173" s="1451" t="s">
        <v>1538</v>
      </c>
      <c r="G173" s="1451" t="s">
        <v>1537</v>
      </c>
      <c r="H173" s="1454" t="s">
        <v>1539</v>
      </c>
      <c r="I173" s="1442" t="s">
        <v>810</v>
      </c>
      <c r="J173" s="1455" t="s">
        <v>1540</v>
      </c>
      <c r="Q173" s="1159"/>
      <c r="T173" s="1116"/>
    </row>
    <row r="174" spans="1:20">
      <c r="A174" s="528" t="s">
        <v>250</v>
      </c>
      <c r="B174" s="27" t="s">
        <v>1827</v>
      </c>
      <c r="C174" s="27" t="s">
        <v>1826</v>
      </c>
      <c r="D174" s="47">
        <v>42892</v>
      </c>
      <c r="E174" s="27">
        <v>0.7</v>
      </c>
      <c r="F174" s="27">
        <v>0.15</v>
      </c>
      <c r="G174" s="1106">
        <v>0.7</v>
      </c>
      <c r="H174" s="27" t="s">
        <v>811</v>
      </c>
      <c r="I174" s="594"/>
      <c r="J174" s="1123" t="s">
        <v>811</v>
      </c>
      <c r="Q174" s="1159"/>
      <c r="T174" s="1116"/>
    </row>
    <row r="175" spans="1:20" s="571" customFormat="1">
      <c r="A175" s="528" t="s">
        <v>250</v>
      </c>
      <c r="B175" s="27" t="s">
        <v>1827</v>
      </c>
      <c r="C175" s="27" t="s">
        <v>1826</v>
      </c>
      <c r="D175" s="47">
        <v>42892</v>
      </c>
      <c r="E175" s="27">
        <v>0.7</v>
      </c>
      <c r="F175" s="27">
        <v>0.4</v>
      </c>
      <c r="G175" s="1106">
        <v>0.7</v>
      </c>
      <c r="H175" s="24">
        <v>1.6099844407419313</v>
      </c>
      <c r="I175" s="594">
        <f>IF(AND(H175&gt;0),  H175*30.974," ")</f>
        <v>49.867658067540582</v>
      </c>
      <c r="J175" s="1111">
        <v>29.153586497890299</v>
      </c>
      <c r="K175"/>
      <c r="L175" s="594"/>
      <c r="M175"/>
      <c r="N175" s="594"/>
      <c r="O175"/>
      <c r="P175" s="594"/>
      <c r="Q175" s="1159"/>
      <c r="R175" s="594"/>
      <c r="S175" s="594"/>
      <c r="T175" s="1116"/>
    </row>
    <row r="176" spans="1:20">
      <c r="A176" s="528" t="s">
        <v>250</v>
      </c>
      <c r="B176" s="27" t="s">
        <v>1827</v>
      </c>
      <c r="C176" s="27" t="s">
        <v>1826</v>
      </c>
      <c r="D176" s="47">
        <v>42892</v>
      </c>
      <c r="E176" s="27">
        <v>0.7</v>
      </c>
      <c r="F176" s="27">
        <v>0.7</v>
      </c>
      <c r="G176" s="1106">
        <v>0.7</v>
      </c>
      <c r="H176" s="27" t="s">
        <v>811</v>
      </c>
      <c r="I176" s="594"/>
      <c r="J176" s="1123" t="s">
        <v>811</v>
      </c>
      <c r="Q176" s="1159"/>
      <c r="T176" s="1116"/>
    </row>
    <row r="177" spans="1:20">
      <c r="A177" s="528" t="s">
        <v>250</v>
      </c>
      <c r="B177" s="27" t="s">
        <v>1827</v>
      </c>
      <c r="C177" s="27" t="s">
        <v>1826</v>
      </c>
      <c r="D177" s="47">
        <v>42922</v>
      </c>
      <c r="E177" s="27">
        <v>3.3</v>
      </c>
      <c r="F177" s="27">
        <v>0.15</v>
      </c>
      <c r="G177" s="1106">
        <v>1.1000000000000001</v>
      </c>
      <c r="H177" s="27" t="s">
        <v>811</v>
      </c>
      <c r="I177" s="594"/>
      <c r="J177" s="1123" t="s">
        <v>811</v>
      </c>
      <c r="Q177" s="1159"/>
      <c r="T177" s="1116"/>
    </row>
    <row r="178" spans="1:20" s="571" customFormat="1">
      <c r="A178" s="528" t="s">
        <v>250</v>
      </c>
      <c r="B178" s="27" t="s">
        <v>1827</v>
      </c>
      <c r="C178" s="27" t="s">
        <v>1826</v>
      </c>
      <c r="D178" s="47">
        <v>42922</v>
      </c>
      <c r="E178" s="27">
        <v>0.98</v>
      </c>
      <c r="F178" s="27">
        <v>0.49</v>
      </c>
      <c r="G178" s="1106">
        <v>0.98</v>
      </c>
      <c r="H178" s="24">
        <v>1.5480619622518572</v>
      </c>
      <c r="I178" s="594">
        <f>IF(AND(H178&gt;0),  H178*30.974," ")</f>
        <v>47.949671218789028</v>
      </c>
      <c r="J178" s="1111">
        <v>8.7611814345991572</v>
      </c>
      <c r="K178"/>
      <c r="L178" s="594"/>
      <c r="M178"/>
      <c r="N178" s="594"/>
      <c r="O178"/>
      <c r="P178" s="594"/>
      <c r="Q178" s="1159"/>
      <c r="R178" s="594"/>
      <c r="S178" s="594"/>
      <c r="T178" s="1116"/>
    </row>
    <row r="179" spans="1:20">
      <c r="A179" s="528" t="s">
        <v>250</v>
      </c>
      <c r="B179" s="27" t="s">
        <v>1827</v>
      </c>
      <c r="C179" s="27" t="s">
        <v>1826</v>
      </c>
      <c r="D179" s="47">
        <v>42922</v>
      </c>
      <c r="E179" s="27">
        <v>0.98</v>
      </c>
      <c r="F179" s="27">
        <v>0.78</v>
      </c>
      <c r="G179" s="1106">
        <v>0.98</v>
      </c>
      <c r="H179" s="27" t="s">
        <v>811</v>
      </c>
      <c r="I179" s="594"/>
      <c r="J179" s="1123" t="s">
        <v>811</v>
      </c>
      <c r="Q179" s="1159"/>
      <c r="T179" s="1116"/>
    </row>
    <row r="180" spans="1:20">
      <c r="A180" s="528" t="s">
        <v>250</v>
      </c>
      <c r="B180" s="27" t="s">
        <v>1827</v>
      </c>
      <c r="C180" s="27" t="s">
        <v>1826</v>
      </c>
      <c r="D180" s="47">
        <v>42922</v>
      </c>
      <c r="E180" s="27">
        <v>0.98</v>
      </c>
      <c r="F180" s="27">
        <v>0.78</v>
      </c>
      <c r="G180" s="1106">
        <v>0.98</v>
      </c>
      <c r="H180" s="27" t="s">
        <v>811</v>
      </c>
      <c r="I180" s="594"/>
      <c r="J180" s="1123" t="s">
        <v>811</v>
      </c>
      <c r="Q180" s="1159"/>
      <c r="T180" s="1116"/>
    </row>
    <row r="181" spans="1:20" s="571" customFormat="1">
      <c r="A181" s="528" t="s">
        <v>250</v>
      </c>
      <c r="B181" s="27" t="s">
        <v>1827</v>
      </c>
      <c r="C181" s="27" t="s">
        <v>1826</v>
      </c>
      <c r="D181" s="47">
        <v>42950</v>
      </c>
      <c r="E181" s="27" t="s">
        <v>1828</v>
      </c>
      <c r="F181" s="27" t="s">
        <v>815</v>
      </c>
      <c r="G181" s="1106" t="s">
        <v>1828</v>
      </c>
      <c r="H181" s="24">
        <v>2.7245890535632684</v>
      </c>
      <c r="I181" s="594">
        <f>IF(AND(H181&gt;0),  H181*30.974," ")</f>
        <v>84.391421345068679</v>
      </c>
      <c r="J181" s="1111">
        <v>46.789240506329115</v>
      </c>
      <c r="K181"/>
      <c r="L181" s="594"/>
      <c r="M181"/>
      <c r="N181" s="594"/>
      <c r="O181"/>
      <c r="P181" s="594"/>
      <c r="Q181" s="1159"/>
      <c r="R181" s="594"/>
      <c r="S181" s="594"/>
      <c r="T181" s="1116"/>
    </row>
    <row r="182" spans="1:20" s="571" customFormat="1">
      <c r="A182" s="528" t="s">
        <v>250</v>
      </c>
      <c r="B182" s="27" t="s">
        <v>1827</v>
      </c>
      <c r="C182" s="27" t="s">
        <v>1826</v>
      </c>
      <c r="D182" s="139">
        <v>42963</v>
      </c>
      <c r="E182" s="27">
        <v>2.7</v>
      </c>
      <c r="F182" s="27">
        <v>0.15</v>
      </c>
      <c r="G182" s="1106">
        <v>0.9</v>
      </c>
      <c r="H182" s="24">
        <v>42.144303797468346</v>
      </c>
      <c r="I182" s="594">
        <f>IF(AND(H182&gt;0),  H182*30.974," ")</f>
        <v>1305.3776658227846</v>
      </c>
      <c r="J182" s="1111">
        <v>2.5444934481271311</v>
      </c>
      <c r="K182"/>
      <c r="L182" s="594"/>
      <c r="M182"/>
      <c r="N182" s="594"/>
      <c r="O182"/>
      <c r="P182" s="594"/>
      <c r="Q182" s="1159"/>
      <c r="R182" s="594"/>
      <c r="S182" s="594"/>
      <c r="T182" s="1116"/>
    </row>
    <row r="183" spans="1:20">
      <c r="A183" s="528" t="s">
        <v>250</v>
      </c>
      <c r="B183" s="27" t="s">
        <v>1827</v>
      </c>
      <c r="C183" s="27" t="s">
        <v>1826</v>
      </c>
      <c r="D183" s="47">
        <v>42991</v>
      </c>
      <c r="E183" s="27">
        <v>0.84</v>
      </c>
      <c r="F183" s="27">
        <v>0.15</v>
      </c>
      <c r="G183" s="1106">
        <v>0.5</v>
      </c>
      <c r="H183" s="27" t="s">
        <v>811</v>
      </c>
      <c r="I183" s="594"/>
      <c r="J183" s="1123" t="s">
        <v>811</v>
      </c>
      <c r="Q183" s="1159"/>
      <c r="T183" s="1116"/>
    </row>
    <row r="184" spans="1:20" s="571" customFormat="1">
      <c r="A184" s="528" t="s">
        <v>250</v>
      </c>
      <c r="B184" s="27" t="s">
        <v>1827</v>
      </c>
      <c r="C184" s="27" t="s">
        <v>1826</v>
      </c>
      <c r="D184" s="47">
        <v>42991</v>
      </c>
      <c r="E184" s="27">
        <v>0.84</v>
      </c>
      <c r="F184" s="27">
        <v>0.4</v>
      </c>
      <c r="G184" s="1106">
        <v>0.5</v>
      </c>
      <c r="H184" s="24">
        <v>2.6936278143182304</v>
      </c>
      <c r="I184" s="594">
        <f>IF(AND(H184&gt;0),  H184*30.974," ")</f>
        <v>83.432427920692874</v>
      </c>
      <c r="J184" s="1111">
        <v>35.115721518987328</v>
      </c>
      <c r="K184"/>
      <c r="L184" s="594"/>
      <c r="M184"/>
      <c r="N184" s="594"/>
      <c r="O184"/>
      <c r="P184" s="594"/>
      <c r="Q184" s="1159"/>
      <c r="R184" s="594"/>
      <c r="S184" s="594"/>
      <c r="T184" s="1116"/>
    </row>
    <row r="185" spans="1:20" ht="31.2">
      <c r="A185" s="1439" t="s">
        <v>804</v>
      </c>
      <c r="B185" s="1106" t="s">
        <v>20</v>
      </c>
      <c r="C185" s="1106" t="s">
        <v>701</v>
      </c>
      <c r="D185" s="1106" t="s">
        <v>846</v>
      </c>
      <c r="E185" s="1440" t="s">
        <v>786</v>
      </c>
      <c r="F185" s="1441" t="s">
        <v>806</v>
      </c>
      <c r="G185" s="1441" t="s">
        <v>807</v>
      </c>
      <c r="H185" s="24" t="s">
        <v>809</v>
      </c>
      <c r="I185" s="1442" t="s">
        <v>810</v>
      </c>
      <c r="J185" s="1123" t="s">
        <v>808</v>
      </c>
      <c r="Q185" s="1159"/>
      <c r="T185" s="1116"/>
    </row>
    <row r="186" spans="1:20" s="571" customFormat="1">
      <c r="A186" s="528">
        <v>1</v>
      </c>
      <c r="B186" s="27" t="s">
        <v>1809</v>
      </c>
      <c r="C186" s="27" t="s">
        <v>1829</v>
      </c>
      <c r="D186" s="27">
        <v>0.15</v>
      </c>
      <c r="E186" s="139">
        <v>42963</v>
      </c>
      <c r="F186" s="27">
        <v>2.7</v>
      </c>
      <c r="G186" s="1106">
        <v>0.9</v>
      </c>
      <c r="H186" s="24">
        <v>2.5444934481271311</v>
      </c>
      <c r="I186" s="594">
        <f>IF(AND(H186&gt;0),  H186*30.974," ")</f>
        <v>78.813140062289762</v>
      </c>
      <c r="J186" s="1111">
        <v>42.144303797468346</v>
      </c>
      <c r="K186"/>
      <c r="L186" s="594"/>
      <c r="M186"/>
      <c r="N186" s="594"/>
      <c r="O186"/>
      <c r="P186" s="594"/>
      <c r="Q186" s="1159"/>
      <c r="R186" s="594"/>
      <c r="S186" s="594"/>
      <c r="T186" s="1116"/>
    </row>
    <row r="187" spans="1:20" s="571" customFormat="1">
      <c r="A187" s="528">
        <v>5</v>
      </c>
      <c r="B187" s="27" t="s">
        <v>1809</v>
      </c>
      <c r="C187" s="27" t="s">
        <v>1829</v>
      </c>
      <c r="D187" s="27">
        <v>1.7</v>
      </c>
      <c r="E187" s="139">
        <v>42963</v>
      </c>
      <c r="F187" s="27">
        <v>2.7</v>
      </c>
      <c r="G187" s="1106">
        <v>0.9</v>
      </c>
      <c r="H187" s="24">
        <v>2.4140066046334314</v>
      </c>
      <c r="I187" s="594">
        <f>IF(AND(H187&gt;0),  H187*30.974," ")</f>
        <v>74.771440571915903</v>
      </c>
      <c r="J187" s="1111">
        <v>38.065822784810123</v>
      </c>
      <c r="K187"/>
      <c r="L187" s="594"/>
      <c r="M187"/>
      <c r="N187" s="594"/>
      <c r="O187"/>
      <c r="P187" s="594"/>
      <c r="Q187" s="1159"/>
      <c r="R187" s="594"/>
      <c r="S187" s="594"/>
      <c r="T187" s="1116"/>
    </row>
    <row r="188" spans="1:20" s="571" customFormat="1">
      <c r="A188" s="529">
        <v>8</v>
      </c>
      <c r="B188" s="534" t="s">
        <v>1809</v>
      </c>
      <c r="C188" s="534" t="s">
        <v>1829</v>
      </c>
      <c r="D188" s="534">
        <v>2.5</v>
      </c>
      <c r="E188" s="1196">
        <v>42963</v>
      </c>
      <c r="F188" s="534">
        <v>2.7</v>
      </c>
      <c r="G188" s="1443">
        <v>0.9</v>
      </c>
      <c r="H188" s="1200">
        <v>3.066440822101927</v>
      </c>
      <c r="I188" s="1373">
        <f>IF(AND(H188&gt;0),  H188*30.974," ")</f>
        <v>94.979938023785095</v>
      </c>
      <c r="J188" s="1445">
        <v>12.688607594936709</v>
      </c>
      <c r="K188" s="451">
        <f>AVERAGE(G175,G178,G182,G184,G186:G188)</f>
        <v>0.82571428571428573</v>
      </c>
      <c r="L188" s="1373">
        <f>10*(6-(LN(K188)/LN(2)))</f>
        <v>62.762854293316501</v>
      </c>
      <c r="M188" s="451">
        <f>AVERAGE(I175:I188)</f>
        <v>227.4479203791083</v>
      </c>
      <c r="N188" s="1373">
        <f t="shared" ref="N188" si="44">10*(6-(LN(48/M188)/LN(2)))</f>
        <v>82.444299327732068</v>
      </c>
      <c r="O188" s="451">
        <f>AVERAGE(J174:J188)</f>
        <v>26.907869697893528</v>
      </c>
      <c r="P188" s="1373">
        <f t="shared" ref="P188" si="45">10*(6-((2.04-0.68*LN(O188))/LN(2)))</f>
        <v>62.868723814753686</v>
      </c>
      <c r="Q188" s="1520">
        <f>AVERAGE(L188,N188,P188)</f>
        <v>69.35862581193409</v>
      </c>
      <c r="R188" s="594"/>
      <c r="S188" s="594"/>
      <c r="T188" s="1116"/>
    </row>
    <row r="189" spans="1:20">
      <c r="A189" s="528"/>
      <c r="B189" s="27"/>
      <c r="C189" s="27"/>
      <c r="D189" s="47"/>
      <c r="E189" s="27"/>
      <c r="F189" s="27"/>
      <c r="G189" s="1106"/>
      <c r="J189" s="1111"/>
      <c r="Q189" s="1159"/>
      <c r="T189" s="1116"/>
    </row>
    <row r="190" spans="1:20">
      <c r="A190" s="528"/>
      <c r="B190" s="27"/>
      <c r="C190" s="27"/>
      <c r="D190" s="47"/>
      <c r="E190" s="27"/>
      <c r="F190" s="27"/>
      <c r="G190" s="1106"/>
      <c r="H190" s="24"/>
      <c r="I190" s="24"/>
      <c r="J190" s="1116"/>
      <c r="Q190" s="1159"/>
      <c r="T190" s="1116"/>
    </row>
    <row r="191" spans="1:20">
      <c r="A191" s="483"/>
      <c r="C191" s="69"/>
      <c r="D191" s="18"/>
      <c r="E191" s="1446" t="s">
        <v>1533</v>
      </c>
      <c r="F191" s="1446" t="s">
        <v>1221</v>
      </c>
      <c r="G191" s="1446" t="s">
        <v>1534</v>
      </c>
      <c r="H191" s="28" t="s">
        <v>705</v>
      </c>
      <c r="J191" s="1449" t="s">
        <v>1535</v>
      </c>
      <c r="Q191" s="1159"/>
      <c r="T191" s="1116"/>
    </row>
    <row r="192" spans="1:20">
      <c r="A192" s="483" t="s">
        <v>1536</v>
      </c>
      <c r="B192" t="s">
        <v>20</v>
      </c>
      <c r="C192" s="1450" t="s">
        <v>701</v>
      </c>
      <c r="D192" s="1451" t="s">
        <v>786</v>
      </c>
      <c r="E192" s="1451" t="s">
        <v>1537</v>
      </c>
      <c r="F192" s="1451" t="s">
        <v>1538</v>
      </c>
      <c r="G192" s="1451" t="s">
        <v>1537</v>
      </c>
      <c r="H192" s="1454" t="s">
        <v>1539</v>
      </c>
      <c r="I192" s="1442" t="s">
        <v>810</v>
      </c>
      <c r="J192" s="1455" t="s">
        <v>1540</v>
      </c>
      <c r="Q192" s="1159"/>
      <c r="T192" s="1116"/>
    </row>
    <row r="193" spans="1:20" s="571" customFormat="1">
      <c r="A193" s="528" t="s">
        <v>250</v>
      </c>
      <c r="B193" s="27" t="s">
        <v>1827</v>
      </c>
      <c r="C193" s="27" t="s">
        <v>1826</v>
      </c>
      <c r="D193" s="55">
        <v>43262</v>
      </c>
      <c r="E193">
        <v>0.9</v>
      </c>
      <c r="F193">
        <v>0.45</v>
      </c>
      <c r="G193" s="1106">
        <v>0.5</v>
      </c>
      <c r="H193" s="24">
        <v>1.8839476395303971</v>
      </c>
      <c r="I193" s="594">
        <f>IF(AND(H193&gt;0),  H193*30.974," ")</f>
        <v>58.353394186814519</v>
      </c>
      <c r="J193" s="1111">
        <v>5.8993528481012634</v>
      </c>
      <c r="K193"/>
      <c r="L193" s="594"/>
      <c r="M193"/>
      <c r="N193" s="594"/>
      <c r="O193"/>
      <c r="P193" s="594"/>
      <c r="Q193" s="1159"/>
      <c r="R193" s="594"/>
      <c r="S193" s="594"/>
      <c r="T193" s="1116"/>
    </row>
    <row r="194" spans="1:20">
      <c r="A194" s="528" t="s">
        <v>250</v>
      </c>
      <c r="B194" s="27" t="s">
        <v>1827</v>
      </c>
      <c r="C194" s="27" t="s">
        <v>1826</v>
      </c>
      <c r="D194" s="55">
        <v>43291</v>
      </c>
      <c r="E194">
        <v>0.8</v>
      </c>
      <c r="F194">
        <v>0.15</v>
      </c>
      <c r="G194" s="1106">
        <v>0.56999999999999995</v>
      </c>
      <c r="H194" s="27" t="s">
        <v>811</v>
      </c>
      <c r="I194" s="594"/>
      <c r="J194" s="1111" t="s">
        <v>811</v>
      </c>
      <c r="Q194" s="1159"/>
      <c r="T194" s="1116"/>
    </row>
    <row r="195" spans="1:20" s="571" customFormat="1">
      <c r="A195" s="528" t="s">
        <v>250</v>
      </c>
      <c r="B195" s="27" t="s">
        <v>1827</v>
      </c>
      <c r="C195" s="27" t="s">
        <v>1826</v>
      </c>
      <c r="D195" s="55">
        <v>43291</v>
      </c>
      <c r="E195">
        <v>0.8</v>
      </c>
      <c r="F195">
        <v>0.4</v>
      </c>
      <c r="G195" s="1106">
        <v>0.56999999999999995</v>
      </c>
      <c r="H195" s="24">
        <v>1.6415903435753798</v>
      </c>
      <c r="I195" s="594">
        <f>IF(AND(H195&gt;0),  H195*30.974," ")</f>
        <v>50.846619301903814</v>
      </c>
      <c r="J195" s="1111">
        <v>36.345950000000002</v>
      </c>
      <c r="K195"/>
      <c r="L195" s="594"/>
      <c r="M195"/>
      <c r="N195" s="594"/>
      <c r="O195"/>
      <c r="P195" s="594"/>
      <c r="Q195" s="1159"/>
      <c r="R195" s="594"/>
      <c r="S195" s="594"/>
      <c r="T195" s="1116"/>
    </row>
    <row r="196" spans="1:20">
      <c r="A196" s="528" t="s">
        <v>250</v>
      </c>
      <c r="B196" s="27" t="s">
        <v>1827</v>
      </c>
      <c r="C196" s="27" t="s">
        <v>1826</v>
      </c>
      <c r="D196" s="55">
        <v>43335</v>
      </c>
      <c r="E196">
        <v>0.9</v>
      </c>
      <c r="F196">
        <v>0.15</v>
      </c>
      <c r="G196" s="1106">
        <v>0.6</v>
      </c>
      <c r="H196" s="27" t="s">
        <v>811</v>
      </c>
      <c r="I196" s="594"/>
      <c r="J196" s="1111" t="s">
        <v>811</v>
      </c>
      <c r="Q196" s="1159"/>
      <c r="T196" s="1116"/>
    </row>
    <row r="197" spans="1:20" s="571" customFormat="1">
      <c r="A197" s="528" t="s">
        <v>250</v>
      </c>
      <c r="B197" s="27" t="s">
        <v>1827</v>
      </c>
      <c r="C197" s="27" t="s">
        <v>1826</v>
      </c>
      <c r="D197" s="55">
        <v>43335</v>
      </c>
      <c r="E197">
        <v>0.9</v>
      </c>
      <c r="F197">
        <v>0.45</v>
      </c>
      <c r="G197" s="1106">
        <v>0.6</v>
      </c>
      <c r="H197" s="24">
        <v>2.1655021553547562</v>
      </c>
      <c r="I197" s="594">
        <f>IF(AND(H197&gt;0),  H197*30.974," ")</f>
        <v>67.074263759958214</v>
      </c>
      <c r="J197" s="1111">
        <v>42.326929113924031</v>
      </c>
      <c r="K197"/>
      <c r="L197" s="594"/>
      <c r="M197"/>
      <c r="N197" s="594"/>
      <c r="O197"/>
      <c r="P197" s="594"/>
      <c r="Q197" s="1159"/>
      <c r="R197" s="594"/>
      <c r="S197" s="594"/>
      <c r="T197" s="1116"/>
    </row>
    <row r="198" spans="1:20" s="571" customFormat="1">
      <c r="A198" s="528" t="s">
        <v>250</v>
      </c>
      <c r="B198" s="27" t="s">
        <v>1827</v>
      </c>
      <c r="C198" s="27" t="s">
        <v>1826</v>
      </c>
      <c r="D198" s="139">
        <v>43342</v>
      </c>
      <c r="E198" s="27">
        <v>2.9</v>
      </c>
      <c r="F198" s="27">
        <v>0.5</v>
      </c>
      <c r="G198" s="1106">
        <v>0.9</v>
      </c>
      <c r="H198" s="24">
        <v>21.994568354430378</v>
      </c>
      <c r="I198" s="594">
        <f>IF(AND(H198&gt;0),  H198*30.974," ")</f>
        <v>681.2597602101265</v>
      </c>
      <c r="J198" s="1111">
        <v>1.5325116609730076</v>
      </c>
      <c r="K198"/>
      <c r="L198" s="594"/>
      <c r="M198"/>
      <c r="N198" s="594"/>
      <c r="O198"/>
      <c r="P198" s="594"/>
      <c r="Q198" s="1159"/>
      <c r="R198" s="594"/>
      <c r="S198" s="594"/>
      <c r="T198" s="1116"/>
    </row>
    <row r="199" spans="1:20">
      <c r="A199" s="528" t="s">
        <v>250</v>
      </c>
      <c r="B199" s="27" t="s">
        <v>1827</v>
      </c>
      <c r="C199" s="27" t="s">
        <v>1826</v>
      </c>
      <c r="D199" s="55">
        <v>43362</v>
      </c>
      <c r="E199">
        <v>0.8</v>
      </c>
      <c r="F199">
        <v>0.15</v>
      </c>
      <c r="G199" s="1106">
        <v>0.8</v>
      </c>
      <c r="H199" s="27" t="s">
        <v>811</v>
      </c>
      <c r="J199" s="1111" t="s">
        <v>811</v>
      </c>
      <c r="Q199" s="1159"/>
      <c r="T199" s="1116"/>
    </row>
    <row r="200" spans="1:20" s="571" customFormat="1">
      <c r="A200" s="528" t="s">
        <v>250</v>
      </c>
      <c r="B200" s="27" t="s">
        <v>1827</v>
      </c>
      <c r="C200" s="27" t="s">
        <v>1826</v>
      </c>
      <c r="D200" s="55">
        <v>43362</v>
      </c>
      <c r="E200">
        <v>0.8</v>
      </c>
      <c r="F200">
        <v>0.4</v>
      </c>
      <c r="G200" s="1106">
        <v>0.8</v>
      </c>
      <c r="H200" s="71">
        <v>1.7114452518126297</v>
      </c>
      <c r="I200" s="594">
        <f>IF(AND(H200&gt;0),  H200*30.974," ")</f>
        <v>53.010305229644395</v>
      </c>
      <c r="J200" s="1111">
        <v>14.329119936708864</v>
      </c>
      <c r="K200"/>
      <c r="L200" s="594"/>
      <c r="M200"/>
      <c r="N200" s="594"/>
      <c r="O200"/>
      <c r="P200" s="594"/>
      <c r="Q200" s="1159"/>
      <c r="R200" s="594"/>
      <c r="S200" s="594"/>
      <c r="T200" s="1116"/>
    </row>
    <row r="201" spans="1:20">
      <c r="A201" s="528" t="s">
        <v>250</v>
      </c>
      <c r="B201" s="27" t="s">
        <v>1827</v>
      </c>
      <c r="C201" s="27" t="s">
        <v>1826</v>
      </c>
      <c r="D201" s="55">
        <v>43362</v>
      </c>
      <c r="E201">
        <v>0.8</v>
      </c>
      <c r="F201">
        <v>0.6</v>
      </c>
      <c r="G201" s="1106">
        <v>0.8</v>
      </c>
      <c r="H201" s="27" t="s">
        <v>811</v>
      </c>
      <c r="J201" s="1111" t="s">
        <v>811</v>
      </c>
      <c r="Q201" s="1159"/>
      <c r="T201" s="1116"/>
    </row>
    <row r="202" spans="1:20" ht="31.2">
      <c r="A202" s="1456" t="s">
        <v>20</v>
      </c>
      <c r="B202" s="1446" t="s">
        <v>701</v>
      </c>
      <c r="C202" s="1446" t="s">
        <v>846</v>
      </c>
      <c r="D202" s="1457" t="s">
        <v>786</v>
      </c>
      <c r="E202" s="1458" t="s">
        <v>806</v>
      </c>
      <c r="G202" s="1458" t="s">
        <v>807</v>
      </c>
      <c r="H202" s="28" t="s">
        <v>809</v>
      </c>
      <c r="I202" s="1442" t="s">
        <v>810</v>
      </c>
      <c r="J202" s="1449" t="s">
        <v>808</v>
      </c>
      <c r="Q202" s="1159"/>
      <c r="T202" s="1116"/>
    </row>
    <row r="203" spans="1:20" s="571" customFormat="1">
      <c r="A203" s="528" t="s">
        <v>1809</v>
      </c>
      <c r="B203" s="27" t="s">
        <v>1826</v>
      </c>
      <c r="C203" s="27">
        <v>0.5</v>
      </c>
      <c r="D203" s="139">
        <v>43342</v>
      </c>
      <c r="E203" s="27">
        <v>2.9</v>
      </c>
      <c r="F203"/>
      <c r="G203" s="1106">
        <v>0.9</v>
      </c>
      <c r="H203" s="24">
        <v>1.5325116609730076</v>
      </c>
      <c r="I203" s="594">
        <f>IF(AND(H203&gt;0),  H203*30.974," ")</f>
        <v>47.468016186977941</v>
      </c>
      <c r="J203" s="1111">
        <v>21.994568354430378</v>
      </c>
      <c r="K203"/>
      <c r="L203" s="594"/>
      <c r="M203"/>
      <c r="N203" s="594"/>
      <c r="O203"/>
      <c r="P203" s="594"/>
      <c r="Q203" s="1159"/>
      <c r="R203" s="594"/>
      <c r="S203" s="594"/>
      <c r="T203" s="1116"/>
    </row>
    <row r="204" spans="1:20" s="571" customFormat="1">
      <c r="A204" s="529" t="s">
        <v>1809</v>
      </c>
      <c r="B204" s="534" t="s">
        <v>1826</v>
      </c>
      <c r="C204" s="534">
        <v>2</v>
      </c>
      <c r="D204" s="1196">
        <v>43342</v>
      </c>
      <c r="E204" s="534"/>
      <c r="F204" s="451"/>
      <c r="G204" s="1443">
        <v>0.9</v>
      </c>
      <c r="H204" s="1200">
        <v>2.992046576185396</v>
      </c>
      <c r="I204" s="1373">
        <f>IF(AND(H204&gt;0),  H204*30.974," ")</f>
        <v>92.675650650766457</v>
      </c>
      <c r="J204" s="1445">
        <v>26.639844936708869</v>
      </c>
      <c r="K204" s="451">
        <f>AVERAGE(G193,G195,G197:G198,G200,G203:G204)</f>
        <v>0.73857142857142866</v>
      </c>
      <c r="L204" s="1373">
        <f>10*(6-(LN(K204)/LN(2)))</f>
        <v>64.371906415173939</v>
      </c>
      <c r="M204" s="451">
        <f>AVERAGE(I193:I204)</f>
        <v>150.09828707517025</v>
      </c>
      <c r="N204" s="1373">
        <f t="shared" ref="N204" si="46">10*(6-(LN(48/M204)/LN(2)))</f>
        <v>76.448012020397641</v>
      </c>
      <c r="O204" s="1204">
        <f>AVERAGE(J193:J204)</f>
        <v>21.295468121549487</v>
      </c>
      <c r="P204" s="1373">
        <f t="shared" ref="P204" si="47">10*(6-((2.04-0.68*LN(O204))/LN(2)))</f>
        <v>60.573848029406804</v>
      </c>
      <c r="Q204" s="1520">
        <f>AVERAGE(L204,N204,P204)</f>
        <v>67.131255488326133</v>
      </c>
      <c r="R204" s="594"/>
      <c r="S204" s="594"/>
      <c r="T204" s="1116"/>
    </row>
    <row r="205" spans="1:20">
      <c r="A205" s="528"/>
      <c r="B205" s="27"/>
      <c r="C205" s="27"/>
      <c r="D205" s="55"/>
      <c r="E205" s="27"/>
      <c r="F205" s="27"/>
      <c r="J205" s="1116"/>
      <c r="Q205" s="1159"/>
      <c r="T205" s="1116"/>
    </row>
    <row r="206" spans="1:20">
      <c r="A206" s="483"/>
      <c r="C206" s="69"/>
      <c r="D206" s="18"/>
      <c r="E206" s="1446" t="s">
        <v>1533</v>
      </c>
      <c r="F206" s="1446" t="s">
        <v>1221</v>
      </c>
      <c r="G206" s="1446" t="s">
        <v>1534</v>
      </c>
      <c r="H206" s="28" t="s">
        <v>705</v>
      </c>
      <c r="J206" s="1449" t="s">
        <v>1535</v>
      </c>
      <c r="Q206" s="1159"/>
      <c r="T206" s="1116"/>
    </row>
    <row r="207" spans="1:20">
      <c r="A207" s="483" t="s">
        <v>1536</v>
      </c>
      <c r="B207" t="s">
        <v>20</v>
      </c>
      <c r="C207" s="1450" t="s">
        <v>701</v>
      </c>
      <c r="D207" s="1451" t="s">
        <v>786</v>
      </c>
      <c r="E207" s="1451" t="s">
        <v>1537</v>
      </c>
      <c r="F207" s="1451" t="s">
        <v>1538</v>
      </c>
      <c r="G207" s="1451" t="s">
        <v>1537</v>
      </c>
      <c r="H207" s="1454" t="s">
        <v>1539</v>
      </c>
      <c r="I207" s="1442" t="s">
        <v>810</v>
      </c>
      <c r="J207" s="1455" t="s">
        <v>1540</v>
      </c>
      <c r="Q207" s="1159"/>
      <c r="T207" s="1116"/>
    </row>
    <row r="208" spans="1:20">
      <c r="A208" s="528" t="s">
        <v>250</v>
      </c>
      <c r="B208" s="27" t="s">
        <v>1827</v>
      </c>
      <c r="C208" s="27" t="s">
        <v>1826</v>
      </c>
      <c r="D208" s="47">
        <v>43643</v>
      </c>
      <c r="E208" s="165">
        <v>0.9</v>
      </c>
      <c r="F208" s="24">
        <v>0.15</v>
      </c>
      <c r="G208" s="1112">
        <v>0.6</v>
      </c>
      <c r="H208" s="27" t="s">
        <v>811</v>
      </c>
      <c r="I208" s="594"/>
      <c r="J208" s="1123" t="s">
        <v>811</v>
      </c>
      <c r="Q208" s="1159"/>
      <c r="T208" s="1116"/>
    </row>
    <row r="209" spans="1:20" s="571" customFormat="1">
      <c r="A209" s="528" t="s">
        <v>250</v>
      </c>
      <c r="B209" s="27" t="s">
        <v>1827</v>
      </c>
      <c r="C209" s="27" t="s">
        <v>1826</v>
      </c>
      <c r="D209" s="47">
        <v>43643</v>
      </c>
      <c r="E209" s="165">
        <v>0.9</v>
      </c>
      <c r="F209" s="24">
        <v>0.45</v>
      </c>
      <c r="G209" s="1112">
        <v>0.6</v>
      </c>
      <c r="H209" s="24">
        <v>1.6741229421717179</v>
      </c>
      <c r="I209" s="594">
        <f>IF(AND(H209&gt;0),  H209*30.974," ")</f>
        <v>51.854284010826788</v>
      </c>
      <c r="J209" s="1111">
        <v>86.101265822784796</v>
      </c>
      <c r="K209"/>
      <c r="L209" s="594"/>
      <c r="M209"/>
      <c r="N209" s="594"/>
      <c r="O209"/>
      <c r="P209" s="594"/>
      <c r="Q209" s="1159"/>
      <c r="R209" s="594"/>
      <c r="S209" s="594"/>
      <c r="T209" s="1116"/>
    </row>
    <row r="210" spans="1:20">
      <c r="A210" s="528" t="s">
        <v>250</v>
      </c>
      <c r="B210" s="27" t="s">
        <v>1827</v>
      </c>
      <c r="C210" s="27" t="s">
        <v>1826</v>
      </c>
      <c r="D210" s="47">
        <v>43689</v>
      </c>
      <c r="E210" s="165">
        <v>0.72</v>
      </c>
      <c r="F210" s="24">
        <v>0.15</v>
      </c>
      <c r="G210" s="1112">
        <v>0.72</v>
      </c>
      <c r="H210" s="27" t="s">
        <v>811</v>
      </c>
      <c r="J210" s="1123" t="s">
        <v>811</v>
      </c>
      <c r="Q210" s="1159"/>
      <c r="T210" s="1116"/>
    </row>
    <row r="211" spans="1:20" s="571" customFormat="1">
      <c r="A211" s="528" t="s">
        <v>250</v>
      </c>
      <c r="B211" s="27" t="s">
        <v>1827</v>
      </c>
      <c r="C211" s="27" t="s">
        <v>1826</v>
      </c>
      <c r="D211" s="47">
        <v>43689</v>
      </c>
      <c r="E211" s="165">
        <v>0.72</v>
      </c>
      <c r="F211" s="24">
        <v>0.36</v>
      </c>
      <c r="G211" s="1112">
        <v>0.72</v>
      </c>
      <c r="H211" s="24">
        <v>2.3508960464539017</v>
      </c>
      <c r="I211" s="594">
        <f>IF(AND(H211&gt;0),  H211*30.974," ")</f>
        <v>72.816654142863158</v>
      </c>
      <c r="J211" s="1111">
        <v>29.455696202531644</v>
      </c>
      <c r="K211"/>
      <c r="L211" s="594"/>
      <c r="M211"/>
      <c r="N211" s="594"/>
      <c r="O211"/>
      <c r="P211" s="594"/>
      <c r="Q211" s="1159"/>
      <c r="R211" s="594"/>
      <c r="S211" s="594"/>
      <c r="T211" s="1116"/>
    </row>
    <row r="212" spans="1:20">
      <c r="A212" s="528" t="s">
        <v>250</v>
      </c>
      <c r="B212" s="27" t="s">
        <v>1827</v>
      </c>
      <c r="C212" s="27" t="s">
        <v>1826</v>
      </c>
      <c r="D212" s="47">
        <v>43689</v>
      </c>
      <c r="E212" s="165">
        <v>0.72</v>
      </c>
      <c r="F212" s="24">
        <v>0.5</v>
      </c>
      <c r="G212" s="1112">
        <v>0.72</v>
      </c>
      <c r="H212" s="27" t="s">
        <v>811</v>
      </c>
      <c r="J212" s="1123" t="s">
        <v>811</v>
      </c>
      <c r="Q212" s="1159"/>
      <c r="T212" s="1116"/>
    </row>
    <row r="213" spans="1:20" s="571" customFormat="1">
      <c r="A213" s="528" t="s">
        <v>250</v>
      </c>
      <c r="B213" s="27" t="s">
        <v>1827</v>
      </c>
      <c r="C213" s="27" t="s">
        <v>1826</v>
      </c>
      <c r="D213" s="47">
        <v>43697</v>
      </c>
      <c r="E213" s="23">
        <v>2.75</v>
      </c>
      <c r="F213" s="27">
        <v>0.5</v>
      </c>
      <c r="G213" s="1112">
        <v>0.625</v>
      </c>
      <c r="H213" s="24">
        <v>30.193659578059069</v>
      </c>
      <c r="I213" s="594">
        <f>IF(AND(H213&gt;0),  H213*30.974," ")</f>
        <v>935.21841177080159</v>
      </c>
      <c r="J213" s="1111">
        <v>1.5084218314419606</v>
      </c>
      <c r="K213"/>
      <c r="L213" s="594"/>
      <c r="M213"/>
      <c r="N213" s="594"/>
      <c r="O213"/>
      <c r="P213" s="594"/>
      <c r="Q213" s="1159"/>
      <c r="R213" s="594"/>
      <c r="S213" s="594"/>
      <c r="T213" s="1116"/>
    </row>
    <row r="214" spans="1:20">
      <c r="A214" s="528" t="s">
        <v>250</v>
      </c>
      <c r="B214" s="27" t="s">
        <v>1827</v>
      </c>
      <c r="C214" s="27" t="s">
        <v>1826</v>
      </c>
      <c r="D214" s="47">
        <v>43719</v>
      </c>
      <c r="E214" s="165">
        <v>0.75</v>
      </c>
      <c r="F214" s="24">
        <v>0.15</v>
      </c>
      <c r="G214" s="1112">
        <v>0.5</v>
      </c>
      <c r="H214" s="27" t="s">
        <v>811</v>
      </c>
      <c r="J214" s="1123" t="s">
        <v>811</v>
      </c>
      <c r="Q214" s="1159"/>
      <c r="T214" s="1116"/>
    </row>
    <row r="215" spans="1:20" s="571" customFormat="1">
      <c r="A215" s="529" t="s">
        <v>250</v>
      </c>
      <c r="B215" s="534" t="s">
        <v>1827</v>
      </c>
      <c r="C215" s="534" t="s">
        <v>1826</v>
      </c>
      <c r="D215" s="1513">
        <v>43719</v>
      </c>
      <c r="E215" s="1203">
        <v>0.75</v>
      </c>
      <c r="F215" s="1200">
        <v>0.4</v>
      </c>
      <c r="G215" s="1514">
        <v>0.5</v>
      </c>
      <c r="H215" s="1200">
        <v>1.884442661008344</v>
      </c>
      <c r="I215" s="1373">
        <f>IF(AND(H215&gt;0),  H215*30.974," ")</f>
        <v>58.368726982072445</v>
      </c>
      <c r="J215" s="1445">
        <v>38.670042194092829</v>
      </c>
      <c r="K215" s="1204">
        <f>AVERAGE(G209,G211,G213,G215)</f>
        <v>0.61124999999999996</v>
      </c>
      <c r="L215" s="1373">
        <f>10*(6-(LN(K215)/LN(2)))</f>
        <v>67.101655348224909</v>
      </c>
      <c r="M215" s="451">
        <f>AVERAGE(I208:I215)</f>
        <v>279.56451922664104</v>
      </c>
      <c r="N215" s="1373">
        <f t="shared" ref="N215" si="48">10*(6-(LN(48/M215)/LN(2)))</f>
        <v>85.420749625570522</v>
      </c>
      <c r="O215" s="451">
        <f>AVERAGE(J208:J215)</f>
        <v>38.933856512712808</v>
      </c>
      <c r="P215" s="1373">
        <f t="shared" ref="P215" si="49">10*(6-((2.04-0.68*LN(O215))/LN(2)))</f>
        <v>66.493103944688301</v>
      </c>
      <c r="Q215" s="1520">
        <f>AVERAGE(L215,N215,P215)</f>
        <v>73.005169639494582</v>
      </c>
      <c r="R215" s="594"/>
      <c r="S215" s="594"/>
      <c r="T215" s="1116"/>
    </row>
    <row r="216" spans="1:20">
      <c r="A216" s="528"/>
      <c r="B216" s="27"/>
      <c r="C216" s="27"/>
      <c r="D216" s="47"/>
      <c r="E216" s="165"/>
      <c r="F216" s="24"/>
      <c r="G216" s="1112"/>
      <c r="H216" s="24"/>
      <c r="I216" s="24"/>
      <c r="J216" s="1116"/>
      <c r="Q216" s="1159"/>
      <c r="T216" s="1116"/>
    </row>
    <row r="217" spans="1:20" ht="31.2">
      <c r="A217" s="1439" t="s">
        <v>20</v>
      </c>
      <c r="B217" s="1106" t="s">
        <v>701</v>
      </c>
      <c r="C217" s="1441" t="s">
        <v>805</v>
      </c>
      <c r="D217" s="1461" t="s">
        <v>786</v>
      </c>
      <c r="E217" s="1441" t="s">
        <v>1008</v>
      </c>
      <c r="F217" s="1441" t="s">
        <v>806</v>
      </c>
      <c r="G217" s="1441" t="s">
        <v>807</v>
      </c>
      <c r="H217" s="24" t="s">
        <v>809</v>
      </c>
      <c r="I217" s="1442" t="s">
        <v>810</v>
      </c>
      <c r="J217" s="1123" t="s">
        <v>808</v>
      </c>
      <c r="Q217" s="1159"/>
      <c r="T217" s="1116"/>
    </row>
    <row r="218" spans="1:20" s="1052" customFormat="1">
      <c r="A218" s="483" t="s">
        <v>1809</v>
      </c>
      <c r="B218" t="s">
        <v>1826</v>
      </c>
      <c r="C218">
        <v>0.5</v>
      </c>
      <c r="D218" s="55">
        <v>44061</v>
      </c>
      <c r="E218">
        <v>2</v>
      </c>
      <c r="F218">
        <v>2.65</v>
      </c>
      <c r="G218" s="594">
        <v>0.9</v>
      </c>
      <c r="H218" s="24">
        <v>1.3445365825988993</v>
      </c>
      <c r="I218" s="594">
        <f>IF(AND(H218&gt;0),  H218*30.974," ")</f>
        <v>41.645676109418304</v>
      </c>
      <c r="J218" s="1111">
        <v>29.15733333333333</v>
      </c>
      <c r="K218"/>
      <c r="L218" s="594"/>
      <c r="M218" s="1515"/>
      <c r="N218" s="1516"/>
      <c r="O218" s="1515"/>
      <c r="P218" s="1516"/>
      <c r="Q218" s="1527"/>
      <c r="R218" s="1516"/>
      <c r="S218" s="1516"/>
      <c r="T218" s="1517"/>
    </row>
    <row r="219" spans="1:20" s="1052" customFormat="1">
      <c r="A219" s="1104" t="s">
        <v>1809</v>
      </c>
      <c r="B219" s="451" t="s">
        <v>1826</v>
      </c>
      <c r="C219" s="451">
        <v>1.65</v>
      </c>
      <c r="D219" s="1202">
        <v>44061</v>
      </c>
      <c r="E219" s="451"/>
      <c r="F219" s="451"/>
      <c r="G219" s="1373">
        <v>0.9</v>
      </c>
      <c r="H219" s="1200">
        <v>1.3808754091556263</v>
      </c>
      <c r="I219" s="1373">
        <f>IF(AND(H219&gt;0),  H219*30.974," ")</f>
        <v>42.77123492318637</v>
      </c>
      <c r="J219" s="1445">
        <v>30.090666666666664</v>
      </c>
      <c r="K219" s="1204">
        <f>AVERAGE(G208:G219)</f>
        <v>0.67849999999999999</v>
      </c>
      <c r="L219" s="1373">
        <f>10*(6-(LN(K219)/LN(2)))</f>
        <v>65.595792792432334</v>
      </c>
      <c r="M219" s="1518">
        <f>AVERAGE(J208:J219)</f>
        <v>35.830571008475204</v>
      </c>
      <c r="N219" s="1373">
        <f t="shared" ref="N219" si="50">10*(6-(LN(48/M219)/LN(2)))</f>
        <v>55.781566291893554</v>
      </c>
      <c r="O219" s="1518">
        <f>AVERAGE(J208:J219)</f>
        <v>35.830571008475204</v>
      </c>
      <c r="P219" s="1373">
        <f t="shared" ref="P219" si="51">10*(6-((2.04-0.68*LN(O219))/LN(2)))</f>
        <v>65.678231249256626</v>
      </c>
      <c r="Q219" s="1520">
        <f>AVERAGE(L219,N219,P219)</f>
        <v>62.35186344452751</v>
      </c>
      <c r="R219" s="1516"/>
      <c r="S219" s="1516"/>
      <c r="T219" s="1465" t="str">
        <f>IF(_xlfn.NUMBERVALUE(R219), IF(R219&lt;50, "Acceptable; Ongoing Protection is Required", "Unacceptable; Immediate Restoration is Required"), " ")</f>
        <v xml:space="preserve"> </v>
      </c>
    </row>
    <row r="220" spans="1:20" s="1052" customFormat="1">
      <c r="A220"/>
      <c r="B220"/>
      <c r="C220"/>
      <c r="D220" s="55"/>
      <c r="E220"/>
      <c r="F220"/>
      <c r="G220" s="594"/>
      <c r="H220" s="24"/>
      <c r="I220" s="594"/>
      <c r="J220" s="1111"/>
      <c r="K220" s="166"/>
      <c r="L220" s="594"/>
      <c r="M220" s="1515"/>
      <c r="N220" s="594"/>
      <c r="O220" s="1515"/>
      <c r="P220" s="594"/>
      <c r="Q220" s="1159"/>
      <c r="R220" s="1516"/>
      <c r="S220" s="1516"/>
      <c r="T220" s="1465"/>
    </row>
    <row r="221" spans="1:20" ht="20.399999999999999">
      <c r="A221" s="1469" t="s">
        <v>804</v>
      </c>
      <c r="B221" s="1469" t="s">
        <v>20</v>
      </c>
      <c r="C221" s="1469" t="s">
        <v>701</v>
      </c>
      <c r="D221" s="1469" t="s">
        <v>805</v>
      </c>
      <c r="E221" s="1470" t="s">
        <v>786</v>
      </c>
      <c r="F221" s="1469" t="s">
        <v>806</v>
      </c>
      <c r="G221" s="1469" t="s">
        <v>807</v>
      </c>
      <c r="H221" s="1471" t="s">
        <v>809</v>
      </c>
      <c r="I221" s="1442" t="s">
        <v>810</v>
      </c>
      <c r="J221" s="1472" t="s">
        <v>808</v>
      </c>
      <c r="Q221" s="1159"/>
      <c r="T221" s="1116"/>
    </row>
    <row r="222" spans="1:20">
      <c r="A222" s="2274">
        <v>36</v>
      </c>
      <c r="B222" s="2275" t="s">
        <v>1809</v>
      </c>
      <c r="C222" s="2275" t="s">
        <v>1826</v>
      </c>
      <c r="D222" s="2274">
        <v>0.5</v>
      </c>
      <c r="E222" s="2276">
        <v>44425</v>
      </c>
      <c r="F222" s="2275">
        <v>2.5499999999999998</v>
      </c>
      <c r="G222" s="2275">
        <v>1.5</v>
      </c>
      <c r="H222" s="2277">
        <v>1.1399999999999999</v>
      </c>
      <c r="I222">
        <f>IF(AND(H222&gt;0),  H222*30.974," ")</f>
        <v>35.310359999999996</v>
      </c>
      <c r="J222" s="2278">
        <v>7.25</v>
      </c>
      <c r="Q222" s="1159"/>
      <c r="T222" s="1116"/>
    </row>
    <row r="223" spans="1:20">
      <c r="A223" s="2274">
        <v>36</v>
      </c>
      <c r="B223" s="2275" t="s">
        <v>1809</v>
      </c>
      <c r="C223" s="2275" t="s">
        <v>1826</v>
      </c>
      <c r="D223" s="2274">
        <v>1.5</v>
      </c>
      <c r="E223" s="2276">
        <v>44425</v>
      </c>
      <c r="F223" s="2275"/>
      <c r="G223" s="2275">
        <v>1.5</v>
      </c>
      <c r="H223" s="2277">
        <v>1.1100000000000001</v>
      </c>
      <c r="I223">
        <f>IF(AND(H223&gt;0),  H223*30.974," ")</f>
        <v>34.381140000000002</v>
      </c>
      <c r="J223" s="2278">
        <v>9.32</v>
      </c>
      <c r="K223">
        <f>AVERAGE(G222:G223)</f>
        <v>1.5</v>
      </c>
      <c r="L223" s="594">
        <f>10*(6-(LN(K223)/LN(2)))</f>
        <v>54.150374992788443</v>
      </c>
      <c r="M223">
        <f>AVERAGE(I222:I223)</f>
        <v>34.845749999999995</v>
      </c>
      <c r="N223" s="594">
        <f t="shared" ref="N223" si="52">10*(6-(LN(48/M223)/LN(2)))</f>
        <v>55.379483011114594</v>
      </c>
      <c r="O223" s="166">
        <f>AVERAGE(J222:J223)</f>
        <v>8.2850000000000001</v>
      </c>
      <c r="P223" s="594">
        <f t="shared" ref="P223" si="53">10*(6-((2.04-0.68*LN(O223))/LN(2)))</f>
        <v>51.312432708502897</v>
      </c>
      <c r="Q223" s="1159">
        <f>AVERAGE(L223,N223,P223)</f>
        <v>53.614096904135316</v>
      </c>
      <c r="R223" s="594">
        <f>AVERAGE(Q172:Q223)</f>
        <v>65.09220225768351</v>
      </c>
      <c r="S223" s="1516" t="s">
        <v>374</v>
      </c>
      <c r="T223" s="1116" t="str">
        <f>IF(_xlfn.NUMBERVALUE(R223), IF(R223&lt;50, "Acceptable; Ongoing Protection is Required", "Unacceptable; Immediate Restoration is Required"), " ")</f>
        <v>Unacceptable; Immediate Restoration is Required</v>
      </c>
    </row>
    <row r="224" spans="1:20" ht="16.2" thickBot="1">
      <c r="A224" s="485"/>
      <c r="B224" s="437"/>
      <c r="C224" s="437"/>
      <c r="D224" s="437"/>
      <c r="E224" s="437"/>
      <c r="F224" s="437"/>
      <c r="G224" s="1124"/>
      <c r="H224" s="437"/>
      <c r="I224" s="437"/>
      <c r="J224" s="1125"/>
      <c r="K224" s="437"/>
      <c r="L224" s="1124"/>
      <c r="M224" s="437"/>
      <c r="N224" s="1124"/>
      <c r="O224" s="437"/>
      <c r="P224" s="1124"/>
      <c r="Q224" s="1528"/>
      <c r="R224" s="1124"/>
      <c r="S224" s="1124"/>
      <c r="T224" s="1125"/>
    </row>
    <row r="227" spans="1:3">
      <c r="A227" s="594" t="s">
        <v>3</v>
      </c>
      <c r="B227" s="594"/>
      <c r="C227" s="594">
        <f>COUNTIF(T6:T224,"Acceptable; Ongoing Protection is Required")</f>
        <v>2</v>
      </c>
    </row>
    <row r="228" spans="1:3">
      <c r="A228" s="594" t="s">
        <v>4</v>
      </c>
      <c r="B228" s="594"/>
      <c r="C228" s="594">
        <f>COUNTIF(T6:T224,"Unacceptable; Immediate Restoration is Required")</f>
        <v>3</v>
      </c>
    </row>
    <row r="229" spans="1:3">
      <c r="A229" s="594" t="s">
        <v>5</v>
      </c>
      <c r="B229" s="594"/>
      <c r="C229" s="594">
        <f>SUM(C227:C228)</f>
        <v>5</v>
      </c>
    </row>
    <row r="285" spans="10:42">
      <c r="J285" s="1446"/>
      <c r="K285" s="1446"/>
    </row>
    <row r="286" spans="10:42">
      <c r="J286" s="1519" t="s">
        <v>901</v>
      </c>
      <c r="K286" s="1519" t="s">
        <v>1834</v>
      </c>
      <c r="AH286" s="39" t="s">
        <v>1835</v>
      </c>
      <c r="AI286" s="39" t="s">
        <v>1836</v>
      </c>
      <c r="AJ286" s="39" t="s">
        <v>1837</v>
      </c>
      <c r="AK286" s="39" t="s">
        <v>1838</v>
      </c>
      <c r="AL286" s="36" t="s">
        <v>1839</v>
      </c>
      <c r="AM286" s="178" t="s">
        <v>1840</v>
      </c>
      <c r="AN286" s="178" t="s">
        <v>1841</v>
      </c>
      <c r="AO286" s="36" t="s">
        <v>1842</v>
      </c>
      <c r="AP286" s="36" t="s">
        <v>1843</v>
      </c>
    </row>
    <row r="287" spans="10:42">
      <c r="J287" s="594" t="s">
        <v>815</v>
      </c>
      <c r="K287" s="27" t="s">
        <v>714</v>
      </c>
      <c r="AH287" s="177" t="s">
        <v>1539</v>
      </c>
      <c r="AI287" s="177" t="s">
        <v>1539</v>
      </c>
      <c r="AJ287" s="177" t="s">
        <v>1539</v>
      </c>
      <c r="AK287" s="177" t="s">
        <v>1539</v>
      </c>
      <c r="AL287" s="179" t="s">
        <v>1844</v>
      </c>
      <c r="AM287" s="176" t="s">
        <v>1539</v>
      </c>
      <c r="AN287" s="176" t="s">
        <v>1539</v>
      </c>
      <c r="AO287" s="179" t="s">
        <v>1779</v>
      </c>
      <c r="AP287" s="179" t="s">
        <v>1845</v>
      </c>
    </row>
    <row r="288" spans="10:42">
      <c r="J288" s="594" t="s">
        <v>815</v>
      </c>
      <c r="K288" s="27" t="s">
        <v>714</v>
      </c>
      <c r="AH288" s="27" t="s">
        <v>811</v>
      </c>
      <c r="AI288" s="27" t="s">
        <v>811</v>
      </c>
      <c r="AJ288" s="27" t="s">
        <v>811</v>
      </c>
      <c r="AK288" s="27" t="s">
        <v>811</v>
      </c>
      <c r="AL288" s="27" t="s">
        <v>811</v>
      </c>
      <c r="AM288" s="27" t="s">
        <v>811</v>
      </c>
      <c r="AN288" s="27" t="s">
        <v>811</v>
      </c>
      <c r="AO288" s="27" t="s">
        <v>811</v>
      </c>
      <c r="AP288" s="27" t="s">
        <v>811</v>
      </c>
    </row>
    <row r="289" spans="10:42">
      <c r="J289" s="594" t="s">
        <v>815</v>
      </c>
      <c r="K289" s="27" t="s">
        <v>714</v>
      </c>
      <c r="AH289" s="137">
        <v>55.069200000000002</v>
      </c>
      <c r="AI289" s="24">
        <v>56.525452416103676</v>
      </c>
      <c r="AJ289" s="24">
        <v>15.53934758389633</v>
      </c>
      <c r="AK289" s="49">
        <v>72.064800000000005</v>
      </c>
      <c r="AL289" s="24">
        <v>9.1000000000000014</v>
      </c>
      <c r="AM289" s="24">
        <v>184.5678240944726</v>
      </c>
      <c r="AN289" s="24">
        <v>24.612036471091209</v>
      </c>
      <c r="AO289" s="24">
        <v>7.4990878674855761</v>
      </c>
      <c r="AP289" s="24">
        <v>18.353164556962025</v>
      </c>
    </row>
    <row r="290" spans="10:42">
      <c r="J290" s="594" t="s">
        <v>815</v>
      </c>
      <c r="K290" s="27" t="s">
        <v>714</v>
      </c>
      <c r="AH290" s="27" t="s">
        <v>811</v>
      </c>
      <c r="AI290" s="27" t="s">
        <v>811</v>
      </c>
      <c r="AJ290" s="27" t="s">
        <v>811</v>
      </c>
      <c r="AK290" s="27" t="s">
        <v>811</v>
      </c>
      <c r="AL290" s="27" t="s">
        <v>811</v>
      </c>
      <c r="AM290" s="27" t="s">
        <v>811</v>
      </c>
      <c r="AN290" s="27" t="s">
        <v>811</v>
      </c>
      <c r="AO290" s="27" t="s">
        <v>811</v>
      </c>
      <c r="AP290" s="27" t="s">
        <v>811</v>
      </c>
    </row>
    <row r="291" spans="10:42">
      <c r="J291" s="594" t="s">
        <v>815</v>
      </c>
      <c r="K291" s="27" t="s">
        <v>714</v>
      </c>
      <c r="AH291" s="137">
        <v>55.156700000000001</v>
      </c>
      <c r="AI291" s="24">
        <v>63.896895635959389</v>
      </c>
      <c r="AJ291" s="24">
        <v>20.994204364040606</v>
      </c>
      <c r="AK291" s="49">
        <v>84.891099999999994</v>
      </c>
      <c r="AL291" s="24">
        <v>13.599999999999994</v>
      </c>
      <c r="AM291" s="24">
        <v>243.99599729395794</v>
      </c>
      <c r="AN291" s="24">
        <v>30.173042849413498</v>
      </c>
      <c r="AO291" s="24">
        <v>8.0865558873754999</v>
      </c>
      <c r="AP291" s="24">
        <v>11.329113924050633</v>
      </c>
    </row>
    <row r="292" spans="10:42">
      <c r="J292" s="594" t="s">
        <v>815</v>
      </c>
      <c r="K292" s="355" t="s">
        <v>714</v>
      </c>
      <c r="AH292" s="137">
        <v>51.917400000000001</v>
      </c>
      <c r="AI292" s="24">
        <v>53.47858090254244</v>
      </c>
      <c r="AJ292" s="24">
        <v>30.658019097457561</v>
      </c>
      <c r="AK292" s="49">
        <v>84.136600000000001</v>
      </c>
      <c r="AL292" s="24">
        <v>10.199999999999996</v>
      </c>
      <c r="AM292" s="24">
        <v>211.38177248748218</v>
      </c>
      <c r="AN292" s="24">
        <v>24.294157944447182</v>
      </c>
      <c r="AO292" s="24">
        <v>8.7009301977390354</v>
      </c>
      <c r="AP292" s="24">
        <v>13.821518987341772</v>
      </c>
    </row>
    <row r="293" spans="10:42">
      <c r="J293" s="594" t="s">
        <v>815</v>
      </c>
      <c r="K293" s="361" t="s">
        <v>714</v>
      </c>
      <c r="AH293" s="355" t="s">
        <v>811</v>
      </c>
      <c r="AI293" s="355" t="s">
        <v>811</v>
      </c>
      <c r="AJ293" s="355" t="s">
        <v>811</v>
      </c>
      <c r="AK293" s="355" t="s">
        <v>811</v>
      </c>
      <c r="AL293" s="355" t="s">
        <v>811</v>
      </c>
      <c r="AM293" s="355" t="s">
        <v>811</v>
      </c>
      <c r="AN293" s="355" t="s">
        <v>811</v>
      </c>
      <c r="AO293" s="355" t="s">
        <v>811</v>
      </c>
      <c r="AP293" s="355" t="s">
        <v>811</v>
      </c>
    </row>
    <row r="294" spans="10:42">
      <c r="J294" s="594" t="s">
        <v>815</v>
      </c>
      <c r="K294" s="27" t="s">
        <v>714</v>
      </c>
      <c r="AH294" s="222">
        <v>0.72784176264396605</v>
      </c>
      <c r="AI294" s="222">
        <v>1.3916911671771968</v>
      </c>
      <c r="AJ294" s="222">
        <v>23.809971214999333</v>
      </c>
      <c r="AK294" s="350">
        <v>25.201662382176529</v>
      </c>
      <c r="AL294" s="222">
        <v>16.400000000000006</v>
      </c>
      <c r="AM294" s="222">
        <v>560.27765141791849</v>
      </c>
      <c r="AN294" s="222">
        <v>76.615370084835604</v>
      </c>
      <c r="AO294" s="222">
        <v>7.3128622990077243</v>
      </c>
      <c r="AP294" s="222">
        <v>86.101265822784796</v>
      </c>
    </row>
    <row r="295" spans="10:42">
      <c r="J295" s="594" t="s">
        <v>815</v>
      </c>
      <c r="K295" s="355" t="s">
        <v>714</v>
      </c>
      <c r="AH295" s="27" t="s">
        <v>811</v>
      </c>
      <c r="AI295" s="27" t="s">
        <v>811</v>
      </c>
      <c r="AJ295" s="27" t="s">
        <v>811</v>
      </c>
      <c r="AK295" s="27" t="s">
        <v>811</v>
      </c>
      <c r="AL295" s="27" t="s">
        <v>811</v>
      </c>
      <c r="AM295" s="27" t="s">
        <v>811</v>
      </c>
      <c r="AN295" s="27" t="s">
        <v>811</v>
      </c>
      <c r="AO295" s="27" t="s">
        <v>811</v>
      </c>
      <c r="AP295" s="27" t="s">
        <v>811</v>
      </c>
    </row>
    <row r="296" spans="10:42">
      <c r="J296" s="594" t="s">
        <v>815</v>
      </c>
      <c r="K296" s="361" t="s">
        <v>714</v>
      </c>
      <c r="AH296" s="355" t="s">
        <v>811</v>
      </c>
      <c r="AI296" s="355" t="s">
        <v>811</v>
      </c>
      <c r="AJ296" s="355" t="s">
        <v>811</v>
      </c>
      <c r="AK296" s="355" t="s">
        <v>811</v>
      </c>
      <c r="AL296" s="355" t="s">
        <v>811</v>
      </c>
      <c r="AM296" s="355" t="s">
        <v>811</v>
      </c>
      <c r="AN296" s="355" t="s">
        <v>811</v>
      </c>
      <c r="AO296" s="355" t="s">
        <v>811</v>
      </c>
      <c r="AP296" s="355" t="s">
        <v>811</v>
      </c>
    </row>
    <row r="297" spans="10:42">
      <c r="J297" s="594" t="s">
        <v>815</v>
      </c>
      <c r="K297" s="361" t="s">
        <v>714</v>
      </c>
      <c r="AH297" s="222">
        <v>0.63313720580871313</v>
      </c>
      <c r="AI297" s="222">
        <v>1.4935094332243679</v>
      </c>
      <c r="AJ297" s="222">
        <v>23.029489709877609</v>
      </c>
      <c r="AK297" s="350">
        <v>24.522999143101977</v>
      </c>
      <c r="AL297" s="222">
        <v>6.7000000000000171</v>
      </c>
      <c r="AM297" s="222">
        <v>527.68469568454827</v>
      </c>
      <c r="AN297" s="222">
        <v>54.776107075011261</v>
      </c>
      <c r="AO297" s="222">
        <v>9.6334829885214113</v>
      </c>
      <c r="AP297" s="222">
        <v>29.455696202531644</v>
      </c>
    </row>
    <row r="298" spans="10:42">
      <c r="J298" s="594" t="s">
        <v>1846</v>
      </c>
      <c r="K298" s="355" t="s">
        <v>714</v>
      </c>
      <c r="AH298" s="361" t="s">
        <v>811</v>
      </c>
      <c r="AI298" s="361" t="s">
        <v>811</v>
      </c>
      <c r="AJ298" s="361" t="s">
        <v>811</v>
      </c>
      <c r="AK298" s="361" t="s">
        <v>811</v>
      </c>
      <c r="AL298" s="361" t="s">
        <v>811</v>
      </c>
      <c r="AM298" s="361" t="s">
        <v>811</v>
      </c>
      <c r="AN298" s="361" t="s">
        <v>811</v>
      </c>
      <c r="AO298" s="361" t="s">
        <v>811</v>
      </c>
      <c r="AP298" s="361" t="s">
        <v>811</v>
      </c>
    </row>
    <row r="299" spans="10:42">
      <c r="J299" s="594" t="s">
        <v>1846</v>
      </c>
      <c r="K299" s="361" t="s">
        <v>714</v>
      </c>
      <c r="AH299" s="355" t="s">
        <v>811</v>
      </c>
      <c r="AI299" s="355" t="s">
        <v>811</v>
      </c>
      <c r="AJ299" s="355" t="s">
        <v>811</v>
      </c>
      <c r="AK299" s="355" t="s">
        <v>811</v>
      </c>
      <c r="AL299" s="355" t="s">
        <v>811</v>
      </c>
      <c r="AM299" s="355" t="s">
        <v>811</v>
      </c>
      <c r="AN299" s="355" t="s">
        <v>811</v>
      </c>
      <c r="AO299" s="355" t="s">
        <v>811</v>
      </c>
      <c r="AP299" s="355" t="s">
        <v>811</v>
      </c>
    </row>
    <row r="300" spans="10:42">
      <c r="J300" s="594" t="s">
        <v>1846</v>
      </c>
      <c r="K300" s="27" t="s">
        <v>714</v>
      </c>
      <c r="AH300" s="222">
        <v>0.99918627941912874</v>
      </c>
      <c r="AI300" s="222">
        <v>6.2687639067230476</v>
      </c>
      <c r="AJ300" s="222">
        <v>41.452178681109018</v>
      </c>
      <c r="AK300" s="350">
        <v>47.720942587832063</v>
      </c>
      <c r="AL300" s="222">
        <v>17.800000000000011</v>
      </c>
      <c r="AM300" s="222">
        <v>443.08384453712739</v>
      </c>
      <c r="AN300" s="222">
        <v>51.136229906707207</v>
      </c>
      <c r="AO300" s="222">
        <v>8.6647733973640282</v>
      </c>
      <c r="AP300" s="222">
        <v>38.670042194092829</v>
      </c>
    </row>
    <row r="301" spans="10:42">
      <c r="J301" s="594" t="s">
        <v>815</v>
      </c>
      <c r="K301" s="27" t="s">
        <v>714</v>
      </c>
      <c r="AH301" s="27" t="s">
        <v>811</v>
      </c>
      <c r="AI301" s="27" t="s">
        <v>811</v>
      </c>
      <c r="AJ301" s="27" t="s">
        <v>811</v>
      </c>
      <c r="AK301" s="27" t="s">
        <v>811</v>
      </c>
      <c r="AL301" s="27" t="s">
        <v>811</v>
      </c>
      <c r="AM301" s="27" t="s">
        <v>811</v>
      </c>
      <c r="AN301" s="27" t="s">
        <v>811</v>
      </c>
      <c r="AO301" s="27" t="s">
        <v>811</v>
      </c>
      <c r="AP301" s="27" t="s">
        <v>811</v>
      </c>
    </row>
    <row r="302" spans="10:42">
      <c r="J302" s="594" t="s">
        <v>815</v>
      </c>
      <c r="K302" s="27" t="s">
        <v>714</v>
      </c>
      <c r="AH302" s="27" t="s">
        <v>811</v>
      </c>
      <c r="AI302" s="27" t="s">
        <v>811</v>
      </c>
      <c r="AJ302" s="27" t="s">
        <v>811</v>
      </c>
      <c r="AK302" s="27" t="s">
        <v>811</v>
      </c>
      <c r="AL302" s="27" t="s">
        <v>811</v>
      </c>
      <c r="AM302" s="27" t="s">
        <v>811</v>
      </c>
      <c r="AN302" s="27" t="s">
        <v>811</v>
      </c>
      <c r="AO302" s="27" t="s">
        <v>811</v>
      </c>
      <c r="AP302" s="27" t="s">
        <v>811</v>
      </c>
    </row>
    <row r="303" spans="10:42">
      <c r="J303" s="594" t="s">
        <v>1846</v>
      </c>
      <c r="K303" s="27" t="s">
        <v>714</v>
      </c>
      <c r="AH303" s="49">
        <v>2.5000000000000001E-2</v>
      </c>
      <c r="AI303" s="24">
        <v>1.0832814287530179</v>
      </c>
      <c r="AJ303" s="49">
        <v>23.671697015806394</v>
      </c>
      <c r="AK303" s="49">
        <v>24.754978444559413</v>
      </c>
      <c r="AL303" s="24">
        <v>24.199999999999946</v>
      </c>
      <c r="AM303" s="24">
        <v>806.38464586757993</v>
      </c>
      <c r="AN303" s="24">
        <v>115.44072654674552</v>
      </c>
      <c r="AO303" s="24">
        <v>6.9852700168259059</v>
      </c>
      <c r="AP303" s="24">
        <v>84.062025316455703</v>
      </c>
    </row>
    <row r="304" spans="10:42">
      <c r="J304" s="594" t="s">
        <v>1846</v>
      </c>
      <c r="K304" s="27" t="s">
        <v>714</v>
      </c>
      <c r="AH304" s="24" t="s">
        <v>811</v>
      </c>
      <c r="AI304" s="24" t="s">
        <v>811</v>
      </c>
      <c r="AJ304" s="24" t="s">
        <v>811</v>
      </c>
      <c r="AK304" s="24" t="s">
        <v>811</v>
      </c>
      <c r="AL304" s="24" t="s">
        <v>811</v>
      </c>
      <c r="AM304" s="24" t="s">
        <v>811</v>
      </c>
      <c r="AN304" s="24" t="s">
        <v>811</v>
      </c>
      <c r="AO304" s="24" t="s">
        <v>811</v>
      </c>
      <c r="AP304" s="24" t="s">
        <v>811</v>
      </c>
    </row>
    <row r="305" spans="10:42">
      <c r="J305" s="594" t="s">
        <v>1846</v>
      </c>
      <c r="K305" s="27" t="s">
        <v>714</v>
      </c>
      <c r="AH305" s="24">
        <v>20.341328413284135</v>
      </c>
      <c r="AI305" s="24">
        <v>30.224170794012846</v>
      </c>
      <c r="AJ305" s="49">
        <v>47.550724877654687</v>
      </c>
      <c r="AK305" s="24">
        <v>77.774895671667537</v>
      </c>
      <c r="AL305" s="24">
        <v>7.8999999999999915</v>
      </c>
      <c r="AM305" s="24">
        <v>53.933102112920864</v>
      </c>
      <c r="AN305" s="24">
        <v>5.4015342477203161</v>
      </c>
      <c r="AO305" s="24">
        <v>9.9847746287423789</v>
      </c>
      <c r="AP305" s="24">
        <v>3.0680000000000001</v>
      </c>
    </row>
    <row r="306" spans="10:42">
      <c r="AH306" s="24" t="s">
        <v>811</v>
      </c>
      <c r="AI306" s="24" t="s">
        <v>811</v>
      </c>
      <c r="AJ306" s="24" t="s">
        <v>811</v>
      </c>
      <c r="AK306" s="24" t="s">
        <v>811</v>
      </c>
      <c r="AL306" s="24" t="s">
        <v>811</v>
      </c>
      <c r="AM306" s="24" t="s">
        <v>811</v>
      </c>
      <c r="AN306" s="24" t="s">
        <v>811</v>
      </c>
      <c r="AO306" s="24" t="s">
        <v>811</v>
      </c>
      <c r="AP306" s="24" t="s">
        <v>811</v>
      </c>
    </row>
  </sheetData>
  <autoFilter ref="A5:I215" xr:uid="{00000000-0009-0000-0000-000003000000}">
    <sortState xmlns:xlrd2="http://schemas.microsoft.com/office/spreadsheetml/2017/richdata2" ref="A6:I215">
      <sortCondition ref="C5:C215"/>
    </sortState>
  </autoFilter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7405E-91DB-4093-8E5B-53A60670A75F}">
  <dimension ref="A1:Q336"/>
  <sheetViews>
    <sheetView tabSelected="1" workbookViewId="0">
      <selection activeCell="F20" sqref="F20"/>
    </sheetView>
  </sheetViews>
  <sheetFormatPr defaultColWidth="8.796875" defaultRowHeight="15.6"/>
  <cols>
    <col min="1" max="1" width="23" customWidth="1"/>
    <col min="2" max="2" width="21.796875" customWidth="1"/>
    <col min="3" max="3" width="16.69921875" customWidth="1"/>
    <col min="4" max="4" width="13.69921875" customWidth="1"/>
    <col min="5" max="5" width="14.19921875" customWidth="1"/>
    <col min="6" max="6" width="16" customWidth="1"/>
    <col min="7" max="7" width="18.19921875" customWidth="1"/>
    <col min="8" max="8" width="14.796875" customWidth="1"/>
    <col min="9" max="9" width="17" customWidth="1"/>
    <col min="10" max="10" width="20.69921875" customWidth="1"/>
    <col min="11" max="11" width="16.19921875" customWidth="1"/>
    <col min="12" max="12" width="15.796875" customWidth="1"/>
    <col min="13" max="13" width="14.796875" customWidth="1"/>
    <col min="14" max="14" width="23.19921875" customWidth="1"/>
    <col min="15" max="15" width="18.5" customWidth="1"/>
  </cols>
  <sheetData>
    <row r="1" spans="1:17">
      <c r="A1" s="2494" t="s">
        <v>335</v>
      </c>
      <c r="B1" s="592"/>
      <c r="C1" s="592"/>
      <c r="D1" s="55"/>
      <c r="E1" s="594"/>
      <c r="F1" s="2507"/>
      <c r="G1" s="108"/>
      <c r="H1" s="594"/>
    </row>
    <row r="2" spans="1:17">
      <c r="A2" t="s">
        <v>336</v>
      </c>
      <c r="B2" s="592"/>
      <c r="C2" s="592"/>
      <c r="D2" s="2328"/>
      <c r="E2" s="2273"/>
      <c r="F2" s="2507"/>
      <c r="G2" s="108"/>
      <c r="H2" s="594"/>
    </row>
    <row r="3" spans="1:17">
      <c r="B3" s="592"/>
      <c r="C3" s="592"/>
      <c r="D3" s="571"/>
      <c r="E3" s="1006"/>
      <c r="F3" s="2507"/>
      <c r="G3" s="108"/>
      <c r="H3" s="594"/>
    </row>
    <row r="4" spans="1:17" ht="78">
      <c r="A4" s="2496" t="s">
        <v>19</v>
      </c>
      <c r="B4" s="2497" t="s">
        <v>20</v>
      </c>
      <c r="C4" s="2498" t="s">
        <v>21</v>
      </c>
      <c r="D4" s="2549" t="s">
        <v>337</v>
      </c>
      <c r="E4" s="2550" t="s">
        <v>338</v>
      </c>
      <c r="F4" s="2603" t="s">
        <v>339</v>
      </c>
      <c r="G4" s="2552" t="s">
        <v>25</v>
      </c>
      <c r="H4" s="2553" t="s">
        <v>340</v>
      </c>
      <c r="I4" s="2554" t="s">
        <v>341</v>
      </c>
      <c r="J4" s="2555" t="s">
        <v>28</v>
      </c>
      <c r="K4" s="2557" t="s">
        <v>29</v>
      </c>
      <c r="L4" s="2557" t="s">
        <v>30</v>
      </c>
      <c r="M4" s="2557" t="s">
        <v>31</v>
      </c>
      <c r="N4" s="2557" t="s">
        <v>32</v>
      </c>
      <c r="O4" s="2557" t="s">
        <v>33</v>
      </c>
      <c r="P4" s="2556"/>
      <c r="Q4" s="2556"/>
    </row>
    <row r="5" spans="1:17">
      <c r="A5" s="2530"/>
      <c r="B5" s="2531" t="s">
        <v>34</v>
      </c>
      <c r="C5" s="2532" t="s">
        <v>35</v>
      </c>
      <c r="D5" s="2544"/>
      <c r="E5" s="2545"/>
      <c r="F5" s="2514">
        <f>'BA 2024 CTI grades'!R1470</f>
        <v>47.095332526615721</v>
      </c>
      <c r="G5" s="2514" t="str">
        <f>'BA 2024 CTI grades'!S1470</f>
        <v>2019-2020, 2023</v>
      </c>
      <c r="H5" s="2510" t="s">
        <v>37</v>
      </c>
      <c r="I5" s="2500" t="s">
        <v>37</v>
      </c>
    </row>
    <row r="6" spans="1:17">
      <c r="A6" s="2523" t="s">
        <v>38</v>
      </c>
      <c r="B6" s="2533" t="s">
        <v>34</v>
      </c>
      <c r="C6" s="2534" t="s">
        <v>39</v>
      </c>
      <c r="D6" s="2525" t="s">
        <v>70</v>
      </c>
      <c r="E6" s="2510" t="s">
        <v>37</v>
      </c>
      <c r="F6" s="2514">
        <f>'BA 2024 CTI grades'!R769</f>
        <v>45.098249156835649</v>
      </c>
      <c r="G6" s="2514" t="str">
        <f>'BA 2024 CTI grades'!S769</f>
        <v>2019-2022</v>
      </c>
      <c r="H6" s="2510" t="s">
        <v>37</v>
      </c>
      <c r="I6" s="2500" t="s">
        <v>37</v>
      </c>
      <c r="J6" s="594">
        <v>1</v>
      </c>
      <c r="K6" s="594">
        <v>1</v>
      </c>
      <c r="L6" s="594"/>
      <c r="M6" s="594"/>
      <c r="N6" s="594"/>
      <c r="O6" s="594"/>
      <c r="P6" s="594"/>
      <c r="Q6" s="594"/>
    </row>
    <row r="7" spans="1:17">
      <c r="A7" s="2535" t="s">
        <v>43</v>
      </c>
      <c r="B7" s="2533" t="s">
        <v>34</v>
      </c>
      <c r="C7" s="2536" t="s">
        <v>44</v>
      </c>
      <c r="D7" s="2523"/>
      <c r="E7" s="2524"/>
      <c r="F7" s="2514">
        <f>'BA 2024 CTI grades'!R1997</f>
        <v>61.189028690217619</v>
      </c>
      <c r="G7" s="2514" t="str">
        <f>'BA 2024 CTI grades'!S1997</f>
        <v>2019-2021, 2023</v>
      </c>
      <c r="H7" s="2510" t="s">
        <v>41</v>
      </c>
      <c r="I7" s="2500" t="s">
        <v>41</v>
      </c>
    </row>
    <row r="8" spans="1:17">
      <c r="A8" s="2523" t="s">
        <v>46</v>
      </c>
      <c r="B8" s="2533" t="s">
        <v>34</v>
      </c>
      <c r="C8" s="2534" t="s">
        <v>47</v>
      </c>
      <c r="D8" s="2525" t="s">
        <v>70</v>
      </c>
      <c r="E8" s="2510" t="s">
        <v>37</v>
      </c>
      <c r="F8" s="2514">
        <f>'BA 2024 CTI grades'!R2460</f>
        <v>50.914035971390341</v>
      </c>
      <c r="G8" s="2514" t="str">
        <f>'BA 2024 CTI grades'!S2460</f>
        <v>2019, 2021-2023</v>
      </c>
      <c r="H8" s="2510" t="s">
        <v>41</v>
      </c>
      <c r="I8" s="2500" t="s">
        <v>41</v>
      </c>
      <c r="J8" s="594">
        <v>1</v>
      </c>
      <c r="K8" s="594"/>
      <c r="L8" s="594"/>
      <c r="M8" s="594">
        <v>1</v>
      </c>
      <c r="N8" s="594"/>
      <c r="O8" s="594">
        <v>1</v>
      </c>
      <c r="P8" s="594"/>
      <c r="Q8" s="594"/>
    </row>
    <row r="9" spans="1:17">
      <c r="A9" s="2535"/>
      <c r="B9" s="2533" t="s">
        <v>34</v>
      </c>
      <c r="C9" s="2536" t="s">
        <v>50</v>
      </c>
      <c r="D9" s="2523"/>
      <c r="E9" s="2524"/>
      <c r="F9" s="2514">
        <f>'BA 2024 CTI grades'!R2554</f>
        <v>68.686804276563223</v>
      </c>
      <c r="G9" s="2514" t="str">
        <f>'BA 2024 CTI grades'!S2554</f>
        <v>2019,2021-2023</v>
      </c>
      <c r="H9" s="2510" t="s">
        <v>41</v>
      </c>
      <c r="I9" s="2500" t="s">
        <v>41</v>
      </c>
      <c r="J9" s="594"/>
      <c r="K9" s="594"/>
      <c r="L9" s="594"/>
      <c r="M9" s="594"/>
      <c r="N9" s="594"/>
      <c r="O9" s="594"/>
      <c r="P9" s="594"/>
      <c r="Q9" s="594"/>
    </row>
    <row r="10" spans="1:17">
      <c r="A10" s="2523" t="s">
        <v>52</v>
      </c>
      <c r="B10" s="2533" t="s">
        <v>34</v>
      </c>
      <c r="C10" s="2534" t="s">
        <v>53</v>
      </c>
      <c r="D10" s="2525" t="s">
        <v>70</v>
      </c>
      <c r="E10" s="2510" t="s">
        <v>37</v>
      </c>
      <c r="F10" s="2514">
        <f>'BA 2024 CTI grades'!R2168</f>
        <v>38.57975094140928</v>
      </c>
      <c r="G10" s="2514" t="str">
        <f>'BA 2024 CTI grades'!S2168</f>
        <v>2019-2023</v>
      </c>
      <c r="H10" s="2510" t="s">
        <v>37</v>
      </c>
      <c r="I10" s="2500" t="s">
        <v>37</v>
      </c>
      <c r="J10" s="594">
        <v>1</v>
      </c>
      <c r="K10" s="594">
        <v>1</v>
      </c>
      <c r="L10" s="594"/>
      <c r="M10" s="594"/>
      <c r="N10" s="594"/>
      <c r="O10" s="594"/>
      <c r="P10" s="594"/>
      <c r="Q10" s="594"/>
    </row>
    <row r="11" spans="1:17">
      <c r="A11" s="2523" t="s">
        <v>54</v>
      </c>
      <c r="B11" s="2533" t="s">
        <v>34</v>
      </c>
      <c r="C11" s="2534" t="s">
        <v>55</v>
      </c>
      <c r="D11" s="2525" t="s">
        <v>70</v>
      </c>
      <c r="E11" s="2510" t="s">
        <v>37</v>
      </c>
      <c r="F11" s="2508"/>
      <c r="G11" s="2512"/>
      <c r="H11" s="2510" t="s">
        <v>37</v>
      </c>
      <c r="I11" s="2500" t="s">
        <v>37</v>
      </c>
    </row>
    <row r="12" spans="1:17">
      <c r="A12" s="2523" t="s">
        <v>56</v>
      </c>
      <c r="B12" s="2533" t="s">
        <v>34</v>
      </c>
      <c r="C12" s="2534" t="s">
        <v>57</v>
      </c>
      <c r="D12" s="2525" t="s">
        <v>70</v>
      </c>
      <c r="E12" s="2510" t="s">
        <v>37</v>
      </c>
      <c r="F12" s="2514">
        <f>'BA 2024 CTI grades'!R104</f>
        <v>52.408271480131695</v>
      </c>
      <c r="G12" s="2514" t="str">
        <f>'BA 2024 CTI grades'!S104</f>
        <v>2019-2021, 2023</v>
      </c>
      <c r="H12" s="2510" t="s">
        <v>41</v>
      </c>
      <c r="I12" s="2500" t="s">
        <v>41</v>
      </c>
      <c r="J12" s="594">
        <v>1</v>
      </c>
      <c r="K12" s="594"/>
      <c r="M12">
        <v>1</v>
      </c>
      <c r="O12">
        <v>1</v>
      </c>
    </row>
    <row r="13" spans="1:17">
      <c r="A13" s="2523" t="s">
        <v>58</v>
      </c>
      <c r="B13" s="2533" t="s">
        <v>34</v>
      </c>
      <c r="C13" s="2534" t="s">
        <v>59</v>
      </c>
      <c r="D13" s="2525" t="s">
        <v>70</v>
      </c>
      <c r="E13" s="2510" t="s">
        <v>37</v>
      </c>
      <c r="F13" s="2514">
        <f>'BA 2024 CTI grades'!R2613</f>
        <v>42.015659857418079</v>
      </c>
      <c r="G13" s="2514" t="str">
        <f>'BA 2024 CTI grades'!S2613</f>
        <v>2019-2022</v>
      </c>
      <c r="H13" s="2510" t="s">
        <v>37</v>
      </c>
      <c r="I13" s="2500" t="s">
        <v>37</v>
      </c>
      <c r="J13" s="594">
        <v>1</v>
      </c>
      <c r="K13" s="594">
        <v>1</v>
      </c>
      <c r="L13" s="594"/>
      <c r="M13" s="594"/>
      <c r="N13" s="594"/>
      <c r="O13" s="594"/>
      <c r="P13" s="594"/>
      <c r="Q13" s="594"/>
    </row>
    <row r="14" spans="1:17">
      <c r="A14" s="2523" t="s">
        <v>60</v>
      </c>
      <c r="B14" s="2533" t="s">
        <v>34</v>
      </c>
      <c r="C14" s="2534" t="s">
        <v>61</v>
      </c>
      <c r="D14" s="2525" t="s">
        <v>70</v>
      </c>
      <c r="E14" s="2510" t="s">
        <v>37</v>
      </c>
      <c r="F14" s="2514">
        <f>'BA 2024 CTI grades'!R1192</f>
        <v>38.382952665262522</v>
      </c>
      <c r="G14" s="2514" t="str">
        <f>'BA 2024 CTI grades'!S1192</f>
        <v>2019-2023</v>
      </c>
      <c r="H14" s="2510" t="s">
        <v>37</v>
      </c>
      <c r="I14" s="2500" t="s">
        <v>37</v>
      </c>
      <c r="J14" s="594">
        <v>1</v>
      </c>
      <c r="K14" s="594">
        <v>1</v>
      </c>
      <c r="L14" s="594"/>
      <c r="M14" s="594"/>
      <c r="N14" s="594"/>
      <c r="O14" s="594"/>
      <c r="P14" s="594"/>
      <c r="Q14" s="594"/>
    </row>
    <row r="15" spans="1:17">
      <c r="A15" s="2523" t="s">
        <v>63</v>
      </c>
      <c r="B15" s="2533" t="s">
        <v>34</v>
      </c>
      <c r="C15" s="2534" t="s">
        <v>64</v>
      </c>
      <c r="D15" s="2525" t="s">
        <v>70</v>
      </c>
      <c r="E15" s="2510" t="s">
        <v>37</v>
      </c>
      <c r="F15" s="2514">
        <f>'BA 2024 CTI grades'!R314</f>
        <v>38.83210865445372</v>
      </c>
      <c r="G15" s="2514" t="str">
        <f>'BA 2024 CTI grades'!S314</f>
        <v>2019-2021, 2023</v>
      </c>
      <c r="H15" s="2510" t="s">
        <v>37</v>
      </c>
      <c r="I15" s="2500" t="s">
        <v>37</v>
      </c>
      <c r="J15" s="594">
        <v>1</v>
      </c>
      <c r="K15" s="594">
        <v>1</v>
      </c>
    </row>
    <row r="16" spans="1:17">
      <c r="A16" s="2523" t="s">
        <v>65</v>
      </c>
      <c r="B16" s="2533" t="s">
        <v>34</v>
      </c>
      <c r="C16" s="2534" t="s">
        <v>66</v>
      </c>
      <c r="D16" s="2525" t="s">
        <v>70</v>
      </c>
      <c r="E16" s="2510" t="s">
        <v>37</v>
      </c>
      <c r="F16" s="2514">
        <f>'BA 2024 CTI grades'!R33</f>
        <v>59.763509974666214</v>
      </c>
      <c r="G16" s="2514" t="str">
        <f>'BA 2024 CTI grades'!S33</f>
        <v>2019-2021, 2023</v>
      </c>
      <c r="H16" s="2510" t="s">
        <v>41</v>
      </c>
      <c r="I16" s="2500" t="s">
        <v>41</v>
      </c>
      <c r="J16" s="594">
        <v>1</v>
      </c>
      <c r="M16" s="594">
        <v>1</v>
      </c>
      <c r="N16" s="594"/>
      <c r="O16" s="594">
        <v>1</v>
      </c>
    </row>
    <row r="17" spans="1:15">
      <c r="A17" s="2523" t="s">
        <v>68</v>
      </c>
      <c r="B17" s="2533" t="s">
        <v>34</v>
      </c>
      <c r="C17" s="2534" t="s">
        <v>69</v>
      </c>
      <c r="D17" s="2525" t="s">
        <v>70</v>
      </c>
      <c r="E17" s="2510" t="s">
        <v>37</v>
      </c>
      <c r="F17" s="2514">
        <f>'BA 2024 CTI grades'!R2106</f>
        <v>36.217448910302856</v>
      </c>
      <c r="G17" s="2514" t="str">
        <f>'BA 2024 CTI grades'!S2106</f>
        <v>2019-2023</v>
      </c>
      <c r="H17" s="2510" t="s">
        <v>37</v>
      </c>
      <c r="I17" s="2500" t="s">
        <v>37</v>
      </c>
      <c r="J17" s="594">
        <v>1</v>
      </c>
      <c r="K17" s="594">
        <v>1</v>
      </c>
    </row>
    <row r="18" spans="1:15">
      <c r="A18" s="2523" t="s">
        <v>71</v>
      </c>
      <c r="B18" s="2533" t="s">
        <v>34</v>
      </c>
      <c r="C18" s="2534" t="s">
        <v>72</v>
      </c>
      <c r="D18" s="2525" t="s">
        <v>70</v>
      </c>
      <c r="E18" s="2510" t="s">
        <v>37</v>
      </c>
      <c r="F18" s="2514">
        <f>'BA 2024 CTI grades'!R1729</f>
        <v>54.550612576076404</v>
      </c>
      <c r="G18" s="2514" t="str">
        <f>'BA 2024 CTI grades'!S1729</f>
        <v>2019-2023</v>
      </c>
      <c r="H18" s="2510" t="s">
        <v>41</v>
      </c>
      <c r="I18" s="2500" t="s">
        <v>41</v>
      </c>
      <c r="J18" s="594">
        <v>1</v>
      </c>
      <c r="M18">
        <v>1</v>
      </c>
      <c r="O18">
        <v>1</v>
      </c>
    </row>
    <row r="19" spans="1:15">
      <c r="A19" s="2525"/>
      <c r="B19" s="2533" t="s">
        <v>34</v>
      </c>
      <c r="C19" s="2534" t="s">
        <v>73</v>
      </c>
      <c r="D19" s="2525" t="s">
        <v>342</v>
      </c>
      <c r="E19" s="2510" t="s">
        <v>37</v>
      </c>
      <c r="F19" s="2514">
        <f>'BA 2024 CTI grades'!R693</f>
        <v>39.950940027152321</v>
      </c>
      <c r="G19" s="2514" t="str">
        <f>'BA 2024 CTI grades'!S693</f>
        <v>2019-2022</v>
      </c>
      <c r="H19" s="2510" t="s">
        <v>37</v>
      </c>
      <c r="I19" s="2500" t="s">
        <v>37</v>
      </c>
      <c r="J19" s="594">
        <v>1</v>
      </c>
      <c r="K19" s="594">
        <v>1</v>
      </c>
    </row>
    <row r="20" spans="1:15">
      <c r="A20" s="2523" t="s">
        <v>74</v>
      </c>
      <c r="B20" s="2533" t="s">
        <v>34</v>
      </c>
      <c r="C20" s="2534" t="s">
        <v>75</v>
      </c>
      <c r="D20" s="2525" t="s">
        <v>70</v>
      </c>
      <c r="E20" s="2510" t="s">
        <v>37</v>
      </c>
      <c r="F20" s="2514">
        <f>'BA 2024 CTI grades'!R2520</f>
        <v>60.867647627571884</v>
      </c>
      <c r="G20" s="2514" t="str">
        <f>'BA 2024 CTI grades'!S2520</f>
        <v>2019-2023</v>
      </c>
      <c r="H20" s="2510" t="s">
        <v>41</v>
      </c>
      <c r="I20" s="2500" t="s">
        <v>41</v>
      </c>
      <c r="J20" s="594">
        <v>1</v>
      </c>
      <c r="M20">
        <v>1</v>
      </c>
      <c r="O20">
        <v>1</v>
      </c>
    </row>
    <row r="21" spans="1:15">
      <c r="A21" s="2523" t="s">
        <v>76</v>
      </c>
      <c r="B21" s="2533" t="s">
        <v>34</v>
      </c>
      <c r="C21" s="2534" t="s">
        <v>77</v>
      </c>
      <c r="D21" s="2525" t="s">
        <v>342</v>
      </c>
      <c r="E21" s="2510" t="s">
        <v>37</v>
      </c>
      <c r="F21" s="2508"/>
      <c r="G21" s="2512"/>
      <c r="H21" s="2513"/>
      <c r="I21" s="2500" t="s">
        <v>37</v>
      </c>
    </row>
    <row r="22" spans="1:15">
      <c r="A22" s="2523" t="s">
        <v>78</v>
      </c>
      <c r="B22" s="2533" t="s">
        <v>34</v>
      </c>
      <c r="C22" s="2534" t="s">
        <v>79</v>
      </c>
      <c r="D22" s="2525" t="s">
        <v>40</v>
      </c>
      <c r="E22" s="2510" t="s">
        <v>41</v>
      </c>
      <c r="F22" s="2514">
        <f>'BA 2024 CTI grades'!R1291</f>
        <v>45.485972566186732</v>
      </c>
      <c r="G22" s="2514" t="str">
        <f>'BA 2024 CTI grades'!S1291</f>
        <v>2019-2023</v>
      </c>
      <c r="H22" s="2510" t="s">
        <v>37</v>
      </c>
      <c r="I22" s="2500" t="s">
        <v>41</v>
      </c>
      <c r="J22" s="594">
        <v>1</v>
      </c>
      <c r="M22">
        <v>1</v>
      </c>
      <c r="N22">
        <v>1</v>
      </c>
    </row>
    <row r="23" spans="1:15">
      <c r="A23" s="2523" t="s">
        <v>80</v>
      </c>
      <c r="B23" s="2533" t="s">
        <v>34</v>
      </c>
      <c r="C23" s="2534" t="s">
        <v>81</v>
      </c>
      <c r="D23" s="2525" t="s">
        <v>40</v>
      </c>
      <c r="E23" s="2510" t="s">
        <v>41</v>
      </c>
      <c r="F23" s="2514">
        <f>'BA 2024 CTI grades'!R1562</f>
        <v>48.622227027395326</v>
      </c>
      <c r="G23" s="2514" t="str">
        <f>'BA 2024 CTI grades'!S1562</f>
        <v>2019-2023</v>
      </c>
      <c r="H23" s="2510" t="s">
        <v>37</v>
      </c>
      <c r="I23" s="2500" t="s">
        <v>41</v>
      </c>
      <c r="J23" s="594">
        <v>1</v>
      </c>
      <c r="M23">
        <v>1</v>
      </c>
      <c r="N23">
        <v>1</v>
      </c>
    </row>
    <row r="24" spans="1:15">
      <c r="A24" s="2535"/>
      <c r="B24" s="2533" t="s">
        <v>34</v>
      </c>
      <c r="C24" s="2536" t="s">
        <v>82</v>
      </c>
      <c r="D24" s="2526"/>
      <c r="E24" s="2527"/>
      <c r="F24" s="2514">
        <f>'BA 2024 CTI grades'!R1416</f>
        <v>55.697909809979279</v>
      </c>
      <c r="G24" s="2514" t="str">
        <f>'BA 2024 CTI grades'!S1416</f>
        <v>2019-2020,2022-2023</v>
      </c>
      <c r="H24" s="2510" t="s">
        <v>41</v>
      </c>
      <c r="I24" s="2500" t="s">
        <v>41</v>
      </c>
    </row>
    <row r="25" spans="1:15">
      <c r="A25" s="2535"/>
      <c r="B25" s="2533" t="s">
        <v>34</v>
      </c>
      <c r="C25" s="2536" t="s">
        <v>84</v>
      </c>
      <c r="D25" s="2526"/>
      <c r="E25" s="2527"/>
      <c r="F25" s="2514">
        <f>'BA 2024 CTI grades'!R983</f>
        <v>45.796322087709676</v>
      </c>
      <c r="G25" s="2514" t="str">
        <f>'BA 2024 CTI grades'!S983</f>
        <v>2019-2023</v>
      </c>
      <c r="H25" s="2510" t="s">
        <v>37</v>
      </c>
      <c r="I25" s="2500" t="s">
        <v>37</v>
      </c>
    </row>
    <row r="26" spans="1:15">
      <c r="A26" s="2523" t="s">
        <v>85</v>
      </c>
      <c r="B26" s="2533" t="s">
        <v>34</v>
      </c>
      <c r="C26" s="2534" t="s">
        <v>86</v>
      </c>
      <c r="D26" s="2525" t="s">
        <v>70</v>
      </c>
      <c r="E26" s="2510" t="s">
        <v>37</v>
      </c>
      <c r="F26" s="2514">
        <f>'BA 2024 CTI grades'!R1839</f>
        <v>39.605023784187303</v>
      </c>
      <c r="G26" s="2514" t="str">
        <f>'BA 2024 CTI grades'!S1839</f>
        <v>2019-2023</v>
      </c>
      <c r="H26" s="2510" t="s">
        <v>37</v>
      </c>
      <c r="I26" s="2500" t="s">
        <v>37</v>
      </c>
      <c r="J26" s="594">
        <v>1</v>
      </c>
      <c r="K26" s="594">
        <v>1</v>
      </c>
    </row>
    <row r="27" spans="1:15">
      <c r="A27" s="2523" t="s">
        <v>87</v>
      </c>
      <c r="B27" s="2533" t="s">
        <v>34</v>
      </c>
      <c r="C27" s="2534" t="s">
        <v>88</v>
      </c>
      <c r="D27" s="2525" t="s">
        <v>70</v>
      </c>
      <c r="E27" s="2510" t="s">
        <v>37</v>
      </c>
      <c r="F27" s="2514">
        <f>'BA 2024 CTI grades'!R945</f>
        <v>42.651205861529228</v>
      </c>
      <c r="G27" s="2514" t="str">
        <f>'BA 2024 CTI grades'!S945</f>
        <v>2019-2023</v>
      </c>
      <c r="H27" s="2510" t="s">
        <v>37</v>
      </c>
      <c r="I27" s="2500" t="s">
        <v>37</v>
      </c>
      <c r="J27" s="594">
        <v>1</v>
      </c>
      <c r="K27" s="594">
        <v>1</v>
      </c>
    </row>
    <row r="28" spans="1:15">
      <c r="A28" s="2535" t="s">
        <v>89</v>
      </c>
      <c r="B28" s="2533" t="s">
        <v>34</v>
      </c>
      <c r="C28" s="2536" t="s">
        <v>90</v>
      </c>
      <c r="D28" s="2523"/>
      <c r="E28" s="2524"/>
      <c r="F28" s="2514">
        <f>'BA 2024 CTI grades'!R1443</f>
        <v>60.099339808780634</v>
      </c>
      <c r="G28" s="2514" t="str">
        <f>'BA 2024 CTI grades'!S1443</f>
        <v>2019-2023</v>
      </c>
      <c r="H28" s="2510" t="s">
        <v>41</v>
      </c>
      <c r="I28" s="2500" t="s">
        <v>41</v>
      </c>
    </row>
    <row r="29" spans="1:15">
      <c r="A29" s="2523" t="s">
        <v>91</v>
      </c>
      <c r="B29" s="2533" t="s">
        <v>34</v>
      </c>
      <c r="C29" s="2534" t="s">
        <v>92</v>
      </c>
      <c r="D29" s="2525" t="s">
        <v>70</v>
      </c>
      <c r="E29" s="2510" t="s">
        <v>37</v>
      </c>
      <c r="F29" s="2514">
        <f>'BA 2024 CTI grades'!R1383</f>
        <v>57.013454965446186</v>
      </c>
      <c r="G29" s="2514" t="str">
        <f>'BA 2024 CTI grades'!S1383</f>
        <v>2019-2021, 2023</v>
      </c>
      <c r="H29" s="2510" t="s">
        <v>41</v>
      </c>
      <c r="I29" s="2500" t="s">
        <v>41</v>
      </c>
      <c r="J29">
        <v>1</v>
      </c>
      <c r="M29">
        <v>1</v>
      </c>
      <c r="O29">
        <v>1</v>
      </c>
    </row>
    <row r="30" spans="1:15">
      <c r="A30" s="2523" t="s">
        <v>93</v>
      </c>
      <c r="B30" s="2533" t="s">
        <v>34</v>
      </c>
      <c r="C30" s="2534" t="s">
        <v>94</v>
      </c>
      <c r="D30" s="2525" t="s">
        <v>40</v>
      </c>
      <c r="E30" s="2510" t="s">
        <v>41</v>
      </c>
      <c r="F30" s="2514">
        <f>'BA 2024 CTI grades'!R583</f>
        <v>51.600730410327913</v>
      </c>
      <c r="G30" s="2514" t="str">
        <f>'BA 2024 CTI grades'!S583</f>
        <v>2019-2023</v>
      </c>
      <c r="H30" s="2510" t="s">
        <v>41</v>
      </c>
      <c r="I30" s="2500" t="s">
        <v>41</v>
      </c>
      <c r="J30">
        <v>1</v>
      </c>
      <c r="L30">
        <v>1</v>
      </c>
    </row>
    <row r="31" spans="1:15">
      <c r="A31" s="2523" t="s">
        <v>95</v>
      </c>
      <c r="B31" s="2533" t="s">
        <v>34</v>
      </c>
      <c r="C31" s="2534" t="s">
        <v>96</v>
      </c>
      <c r="D31" s="2525" t="s">
        <v>70</v>
      </c>
      <c r="E31" s="2510" t="s">
        <v>37</v>
      </c>
      <c r="F31" s="2514">
        <f>'BA 2024 CTI grades'!R2252</f>
        <v>47.538496758033276</v>
      </c>
      <c r="G31" s="2514" t="str">
        <f>'BA 2024 CTI grades'!S2252</f>
        <v>2019, 2021-2022</v>
      </c>
      <c r="H31" s="2510" t="s">
        <v>37</v>
      </c>
      <c r="I31" s="2500" t="s">
        <v>37</v>
      </c>
      <c r="J31">
        <v>1</v>
      </c>
      <c r="K31">
        <v>1</v>
      </c>
    </row>
    <row r="32" spans="1:15">
      <c r="A32" s="2535" t="s">
        <v>97</v>
      </c>
      <c r="B32" s="2533" t="s">
        <v>34</v>
      </c>
      <c r="C32" s="2536" t="s">
        <v>98</v>
      </c>
      <c r="D32" s="2523"/>
      <c r="E32" s="2524"/>
      <c r="F32" s="2508"/>
      <c r="G32" s="2512"/>
      <c r="H32" s="2513"/>
      <c r="I32" s="2503"/>
    </row>
    <row r="33" spans="1:15">
      <c r="A33" s="2523" t="s">
        <v>99</v>
      </c>
      <c r="B33" s="2533" t="s">
        <v>34</v>
      </c>
      <c r="C33" s="2534" t="s">
        <v>100</v>
      </c>
      <c r="D33" s="2525" t="s">
        <v>70</v>
      </c>
      <c r="E33" s="2510" t="s">
        <v>37</v>
      </c>
      <c r="F33" s="2508"/>
      <c r="G33" s="2512"/>
      <c r="H33" s="2513"/>
      <c r="I33" s="2500" t="s">
        <v>37</v>
      </c>
    </row>
    <row r="34" spans="1:15">
      <c r="A34" s="2523" t="s">
        <v>101</v>
      </c>
      <c r="B34" s="2533" t="s">
        <v>34</v>
      </c>
      <c r="C34" s="2534" t="s">
        <v>102</v>
      </c>
      <c r="D34" s="2525" t="s">
        <v>70</v>
      </c>
      <c r="E34" s="2510" t="s">
        <v>37</v>
      </c>
      <c r="F34" s="2508"/>
      <c r="G34" s="2512"/>
      <c r="H34" s="2513"/>
      <c r="I34" s="2500" t="s">
        <v>37</v>
      </c>
    </row>
    <row r="35" spans="1:15">
      <c r="A35" s="2523" t="s">
        <v>103</v>
      </c>
      <c r="B35" s="2533" t="s">
        <v>34</v>
      </c>
      <c r="C35" s="2534" t="s">
        <v>104</v>
      </c>
      <c r="D35" s="2525" t="s">
        <v>40</v>
      </c>
      <c r="E35" s="2510" t="s">
        <v>41</v>
      </c>
      <c r="F35" s="2514">
        <f>'BA 2024 CTI grades'!R2318</f>
        <v>63.385703544131886</v>
      </c>
      <c r="G35" s="2514" t="str">
        <f>'BA 2024 CTI grades'!S2318</f>
        <v>2019, 2021-2023</v>
      </c>
      <c r="H35" s="2510" t="s">
        <v>41</v>
      </c>
      <c r="I35" s="2500" t="s">
        <v>41</v>
      </c>
      <c r="J35">
        <v>1</v>
      </c>
      <c r="L35">
        <v>1</v>
      </c>
    </row>
    <row r="36" spans="1:15">
      <c r="A36" s="2535" t="s">
        <v>105</v>
      </c>
      <c r="B36" s="2533" t="s">
        <v>34</v>
      </c>
      <c r="C36" s="2536" t="s">
        <v>106</v>
      </c>
      <c r="D36" s="2523"/>
      <c r="E36" s="2524"/>
      <c r="F36" s="2508"/>
      <c r="G36" s="2512"/>
      <c r="H36" s="2513"/>
      <c r="I36" s="2503"/>
    </row>
    <row r="37" spans="1:15">
      <c r="A37" s="2535"/>
      <c r="B37" s="2533" t="s">
        <v>34</v>
      </c>
      <c r="C37" s="2536" t="s">
        <v>107</v>
      </c>
      <c r="D37" s="2523"/>
      <c r="E37" s="2524"/>
      <c r="F37" s="2514">
        <f>'BA 2024 CTI grades'!R1686</f>
        <v>52.579078764939119</v>
      </c>
      <c r="G37" s="2514" t="str">
        <f>'BA 2024 CTI grades'!S1686</f>
        <v>2019-2022</v>
      </c>
      <c r="H37" s="2510" t="s">
        <v>41</v>
      </c>
      <c r="I37" s="2500" t="s">
        <v>41</v>
      </c>
    </row>
    <row r="38" spans="1:15">
      <c r="A38" s="2523" t="s">
        <v>108</v>
      </c>
      <c r="B38" s="2533" t="s">
        <v>34</v>
      </c>
      <c r="C38" s="2534" t="s">
        <v>109</v>
      </c>
      <c r="D38" s="2525" t="s">
        <v>70</v>
      </c>
      <c r="E38" s="2510" t="s">
        <v>37</v>
      </c>
      <c r="F38" s="2514">
        <f>'BA 2024 CTI grades'!R1341</f>
        <v>50.111795602526541</v>
      </c>
      <c r="G38" s="2514" t="str">
        <f>'BA 2024 CTI grades'!S1341</f>
        <v>2019-2023</v>
      </c>
      <c r="H38" s="2510" t="s">
        <v>41</v>
      </c>
      <c r="I38" s="2500" t="s">
        <v>41</v>
      </c>
      <c r="J38">
        <v>1</v>
      </c>
      <c r="M38">
        <v>1</v>
      </c>
      <c r="O38">
        <v>1</v>
      </c>
    </row>
    <row r="39" spans="1:15">
      <c r="A39" s="2523" t="s">
        <v>110</v>
      </c>
      <c r="B39" s="2533" t="s">
        <v>34</v>
      </c>
      <c r="C39" s="2534" t="s">
        <v>111</v>
      </c>
      <c r="D39" s="2525" t="s">
        <v>342</v>
      </c>
      <c r="E39" s="2510" t="s">
        <v>37</v>
      </c>
      <c r="F39" s="2514">
        <f>'BA 2024 CTI grades'!R2033</f>
        <v>59.946992088488386</v>
      </c>
      <c r="G39" s="2514" t="str">
        <f>'BA 2024 CTI grades'!S2033</f>
        <v>2019-2023</v>
      </c>
      <c r="H39" s="2510" t="s">
        <v>41</v>
      </c>
      <c r="I39" s="2500" t="s">
        <v>41</v>
      </c>
      <c r="J39">
        <v>1</v>
      </c>
      <c r="M39">
        <v>1</v>
      </c>
      <c r="O39">
        <v>1</v>
      </c>
    </row>
    <row r="40" spans="1:15">
      <c r="A40" s="2523" t="s">
        <v>112</v>
      </c>
      <c r="B40" s="2533" t="s">
        <v>34</v>
      </c>
      <c r="C40" s="2534" t="s">
        <v>113</v>
      </c>
      <c r="D40" s="2525" t="s">
        <v>70</v>
      </c>
      <c r="E40" s="2510" t="s">
        <v>37</v>
      </c>
      <c r="F40" s="2514">
        <f>'BA 2024 CTI grades'!R811</f>
        <v>43.921958619296362</v>
      </c>
      <c r="G40" s="2514" t="str">
        <f>'BA 2024 CTI grades'!S811</f>
        <v>2019-2023</v>
      </c>
      <c r="H40" s="2510" t="s">
        <v>37</v>
      </c>
      <c r="I40" s="2500" t="s">
        <v>37</v>
      </c>
      <c r="J40">
        <v>1</v>
      </c>
      <c r="K40">
        <v>1</v>
      </c>
    </row>
    <row r="41" spans="1:15">
      <c r="A41" s="2523" t="s">
        <v>114</v>
      </c>
      <c r="B41" s="2533" t="s">
        <v>34</v>
      </c>
      <c r="C41" s="2534" t="s">
        <v>115</v>
      </c>
      <c r="D41" s="2525" t="s">
        <v>342</v>
      </c>
      <c r="E41" s="2510" t="s">
        <v>37</v>
      </c>
      <c r="F41" s="2514">
        <f>'BA 2024 CTI grades'!R1052</f>
        <v>41.557860109025505</v>
      </c>
      <c r="G41" s="2514" t="str">
        <f>'BA 2024 CTI grades'!S1052</f>
        <v>2019-2022</v>
      </c>
      <c r="H41" s="2510" t="s">
        <v>37</v>
      </c>
      <c r="I41" s="2500" t="s">
        <v>37</v>
      </c>
      <c r="J41">
        <v>1</v>
      </c>
      <c r="K41">
        <v>1</v>
      </c>
    </row>
    <row r="42" spans="1:15">
      <c r="A42" s="2535" t="s">
        <v>116</v>
      </c>
      <c r="B42" s="2533" t="s">
        <v>34</v>
      </c>
      <c r="C42" s="2536" t="s">
        <v>117</v>
      </c>
      <c r="D42" s="2523"/>
      <c r="E42" s="2524"/>
      <c r="F42" s="2508"/>
      <c r="G42" s="2512"/>
      <c r="H42" s="2513"/>
      <c r="I42" s="2503"/>
    </row>
    <row r="43" spans="1:15">
      <c r="A43" s="2535" t="s">
        <v>118</v>
      </c>
      <c r="B43" s="2533" t="s">
        <v>34</v>
      </c>
      <c r="C43" s="2536" t="s">
        <v>119</v>
      </c>
      <c r="D43" s="2523"/>
      <c r="E43" s="2524"/>
      <c r="F43" s="2514">
        <f>'BA 2024 CTI grades'!R217</f>
        <v>60.608079482761255</v>
      </c>
      <c r="G43" s="2514" t="str">
        <f>'BA 2024 CTI grades'!S217</f>
        <v>2019-2021</v>
      </c>
      <c r="H43" s="2510" t="s">
        <v>41</v>
      </c>
      <c r="I43" s="2500" t="s">
        <v>41</v>
      </c>
    </row>
    <row r="44" spans="1:15">
      <c r="A44" s="2525"/>
      <c r="B44" s="2533"/>
      <c r="C44" s="2534"/>
      <c r="D44" s="2525"/>
      <c r="E44" s="2510"/>
      <c r="F44" s="2514"/>
      <c r="G44" s="2509"/>
      <c r="H44" s="2515"/>
      <c r="I44" s="2504"/>
    </row>
    <row r="45" spans="1:15">
      <c r="A45" s="2525"/>
      <c r="B45" s="2533" t="s">
        <v>120</v>
      </c>
      <c r="C45" s="2534" t="s">
        <v>121</v>
      </c>
      <c r="D45" s="2525" t="s">
        <v>70</v>
      </c>
      <c r="E45" s="2510" t="s">
        <v>37</v>
      </c>
      <c r="F45" s="2514"/>
      <c r="G45" s="2509"/>
      <c r="H45" s="2513"/>
      <c r="I45" s="2510" t="s">
        <v>37</v>
      </c>
    </row>
    <row r="46" spans="1:15">
      <c r="A46" s="2525"/>
      <c r="B46" s="2533" t="s">
        <v>120</v>
      </c>
      <c r="C46" s="2534" t="s">
        <v>122</v>
      </c>
      <c r="D46" s="2525" t="s">
        <v>40</v>
      </c>
      <c r="E46" s="2510" t="s">
        <v>41</v>
      </c>
      <c r="F46" s="2514"/>
      <c r="G46" s="2509"/>
      <c r="H46" s="2513"/>
      <c r="I46" s="2500" t="s">
        <v>41</v>
      </c>
    </row>
    <row r="47" spans="1:15">
      <c r="A47" s="2525"/>
      <c r="B47" s="2533" t="s">
        <v>120</v>
      </c>
      <c r="C47" s="2534" t="s">
        <v>343</v>
      </c>
      <c r="D47" s="2523"/>
      <c r="E47" s="2524"/>
      <c r="F47" s="2514"/>
      <c r="G47" s="2509"/>
      <c r="H47" s="2513"/>
      <c r="I47" s="594"/>
    </row>
    <row r="48" spans="1:15">
      <c r="A48" s="2525"/>
      <c r="B48" s="2533"/>
      <c r="C48" s="2534"/>
      <c r="D48" s="2525"/>
      <c r="E48" s="2510"/>
      <c r="F48" s="2514"/>
      <c r="G48" s="2509"/>
      <c r="H48" s="2515"/>
      <c r="I48" s="2504"/>
    </row>
    <row r="49" spans="1:10">
      <c r="A49" s="2525"/>
      <c r="B49" s="2533" t="s">
        <v>123</v>
      </c>
      <c r="C49" s="2534" t="s">
        <v>124</v>
      </c>
      <c r="D49" s="2525" t="s">
        <v>70</v>
      </c>
      <c r="E49" s="2510" t="s">
        <v>37</v>
      </c>
      <c r="F49" s="2514"/>
      <c r="G49" s="2509"/>
      <c r="H49" s="2513"/>
      <c r="I49" s="2510" t="s">
        <v>37</v>
      </c>
    </row>
    <row r="50" spans="1:10">
      <c r="A50" s="2525"/>
      <c r="B50" s="2533" t="s">
        <v>123</v>
      </c>
      <c r="C50" s="2534" t="s">
        <v>127</v>
      </c>
      <c r="D50" s="2525" t="s">
        <v>70</v>
      </c>
      <c r="E50" s="2510" t="s">
        <v>37</v>
      </c>
      <c r="F50" s="2514"/>
      <c r="G50" s="2509"/>
      <c r="H50" s="2513"/>
      <c r="I50" s="2510" t="s">
        <v>37</v>
      </c>
    </row>
    <row r="51" spans="1:10">
      <c r="A51" s="2525"/>
      <c r="B51" s="2533" t="s">
        <v>123</v>
      </c>
      <c r="C51" s="2534" t="s">
        <v>128</v>
      </c>
      <c r="D51" s="2525"/>
      <c r="E51" s="2510"/>
      <c r="F51" s="2514"/>
      <c r="G51" s="2509"/>
      <c r="H51" s="2513"/>
      <c r="I51" s="2504"/>
    </row>
    <row r="52" spans="1:10">
      <c r="A52" s="2523" t="s">
        <v>129</v>
      </c>
      <c r="B52" s="2533" t="s">
        <v>123</v>
      </c>
      <c r="C52" s="2534" t="s">
        <v>130</v>
      </c>
      <c r="D52" s="2525" t="s">
        <v>70</v>
      </c>
      <c r="E52" s="2510" t="s">
        <v>37</v>
      </c>
      <c r="F52" s="2514"/>
      <c r="G52" s="2509"/>
      <c r="H52" s="2513"/>
      <c r="I52" s="2510" t="s">
        <v>37</v>
      </c>
    </row>
    <row r="53" spans="1:10">
      <c r="A53" s="2523" t="s">
        <v>131</v>
      </c>
      <c r="B53" s="2533" t="s">
        <v>123</v>
      </c>
      <c r="C53" s="2534" t="s">
        <v>132</v>
      </c>
      <c r="D53" s="2525" t="s">
        <v>70</v>
      </c>
      <c r="E53" s="2510" t="s">
        <v>37</v>
      </c>
      <c r="F53" s="2514"/>
      <c r="G53" s="2509"/>
      <c r="H53" s="2513"/>
      <c r="I53" s="2510" t="s">
        <v>37</v>
      </c>
    </row>
    <row r="54" spans="1:10">
      <c r="A54" s="2523" t="s">
        <v>133</v>
      </c>
      <c r="B54" s="2533" t="s">
        <v>123</v>
      </c>
      <c r="C54" s="2534" t="s">
        <v>134</v>
      </c>
      <c r="D54" s="2525" t="s">
        <v>70</v>
      </c>
      <c r="E54" s="2510" t="s">
        <v>37</v>
      </c>
      <c r="F54" s="2514"/>
      <c r="G54" s="2509"/>
      <c r="H54" s="2513"/>
      <c r="I54" s="2510" t="s">
        <v>37</v>
      </c>
    </row>
    <row r="55" spans="1:10">
      <c r="A55" s="2523" t="s">
        <v>135</v>
      </c>
      <c r="B55" s="2533" t="s">
        <v>123</v>
      </c>
      <c r="C55" s="2534" t="s">
        <v>136</v>
      </c>
      <c r="D55" s="2525" t="s">
        <v>70</v>
      </c>
      <c r="E55" s="2510" t="s">
        <v>37</v>
      </c>
      <c r="F55" s="2514"/>
      <c r="G55" s="2509"/>
      <c r="H55" s="2513"/>
      <c r="I55" s="2510" t="s">
        <v>37</v>
      </c>
    </row>
    <row r="56" spans="1:10">
      <c r="A56" s="2523" t="s">
        <v>137</v>
      </c>
      <c r="B56" s="2533" t="s">
        <v>123</v>
      </c>
      <c r="C56" s="2534" t="s">
        <v>138</v>
      </c>
      <c r="D56" s="2525" t="s">
        <v>70</v>
      </c>
      <c r="E56" s="2510" t="s">
        <v>37</v>
      </c>
      <c r="F56" s="2514"/>
      <c r="G56" s="2509"/>
      <c r="H56" s="2513"/>
      <c r="I56" s="2510" t="s">
        <v>37</v>
      </c>
    </row>
    <row r="57" spans="1:10">
      <c r="A57" s="2525"/>
      <c r="B57" s="2533" t="s">
        <v>123</v>
      </c>
      <c r="C57" s="2534" t="s">
        <v>139</v>
      </c>
      <c r="D57" s="2525"/>
      <c r="E57" s="2510"/>
      <c r="F57" s="2514"/>
      <c r="G57" s="2509"/>
      <c r="H57" s="2513"/>
      <c r="I57" s="2500"/>
    </row>
    <row r="58" spans="1:10">
      <c r="A58" s="2525"/>
      <c r="B58" s="2533" t="s">
        <v>123</v>
      </c>
      <c r="C58" s="2534" t="s">
        <v>140</v>
      </c>
      <c r="D58" s="2525" t="s">
        <v>70</v>
      </c>
      <c r="E58" s="2510" t="s">
        <v>37</v>
      </c>
      <c r="F58" s="2514"/>
      <c r="G58" s="2509"/>
      <c r="H58" s="2513"/>
      <c r="I58" s="2510" t="s">
        <v>37</v>
      </c>
    </row>
    <row r="59" spans="1:10">
      <c r="A59" s="2525"/>
      <c r="B59" s="2533" t="s">
        <v>123</v>
      </c>
      <c r="C59" s="2534" t="s">
        <v>141</v>
      </c>
      <c r="D59" s="2525" t="s">
        <v>70</v>
      </c>
      <c r="E59" s="2510" t="s">
        <v>37</v>
      </c>
      <c r="F59" s="2514"/>
      <c r="G59" s="2509"/>
      <c r="H59" s="2513"/>
      <c r="I59" s="2510" t="s">
        <v>37</v>
      </c>
    </row>
    <row r="60" spans="1:10">
      <c r="A60" s="2525"/>
      <c r="B60" s="2533" t="s">
        <v>123</v>
      </c>
      <c r="C60" s="2534" t="s">
        <v>142</v>
      </c>
      <c r="D60" s="2525" t="s">
        <v>70</v>
      </c>
      <c r="E60" s="2510" t="s">
        <v>37</v>
      </c>
      <c r="F60" s="2514"/>
      <c r="G60" s="2509"/>
      <c r="H60" s="2513"/>
      <c r="I60" s="2510" t="s">
        <v>37</v>
      </c>
    </row>
    <row r="61" spans="1:10">
      <c r="A61" s="2523" t="s">
        <v>143</v>
      </c>
      <c r="B61" s="2533" t="s">
        <v>123</v>
      </c>
      <c r="C61" s="2534" t="s">
        <v>144</v>
      </c>
      <c r="D61" s="2525" t="s">
        <v>70</v>
      </c>
      <c r="E61" s="2510" t="s">
        <v>37</v>
      </c>
      <c r="F61" s="2514"/>
      <c r="G61" s="2509"/>
      <c r="H61" s="2513"/>
      <c r="I61" s="2510" t="s">
        <v>37</v>
      </c>
    </row>
    <row r="62" spans="1:10">
      <c r="A62" s="2523" t="s">
        <v>145</v>
      </c>
      <c r="B62" s="2533" t="s">
        <v>123</v>
      </c>
      <c r="C62" s="2534" t="s">
        <v>146</v>
      </c>
      <c r="D62" s="2525" t="s">
        <v>342</v>
      </c>
      <c r="E62" s="2510" t="s">
        <v>37</v>
      </c>
      <c r="F62" s="2514"/>
      <c r="G62" s="2509"/>
      <c r="H62" s="2513"/>
      <c r="I62" s="2510" t="s">
        <v>37</v>
      </c>
    </row>
    <row r="63" spans="1:10">
      <c r="A63" s="2523" t="s">
        <v>147</v>
      </c>
      <c r="B63" s="2533" t="s">
        <v>123</v>
      </c>
      <c r="C63" s="2534" t="s">
        <v>148</v>
      </c>
      <c r="D63" s="2525" t="s">
        <v>342</v>
      </c>
      <c r="E63" s="2510" t="s">
        <v>37</v>
      </c>
      <c r="F63" s="2514"/>
      <c r="G63" s="2509"/>
      <c r="H63" s="2513"/>
      <c r="I63" s="2510" t="s">
        <v>37</v>
      </c>
    </row>
    <row r="64" spans="1:10">
      <c r="A64" s="2525"/>
      <c r="B64" s="2533" t="s">
        <v>123</v>
      </c>
      <c r="C64" s="2534" t="s">
        <v>149</v>
      </c>
      <c r="D64" s="2525" t="s">
        <v>70</v>
      </c>
      <c r="E64" s="2510" t="s">
        <v>37</v>
      </c>
      <c r="F64" s="2514"/>
      <c r="G64" s="2509"/>
      <c r="H64" s="2513"/>
      <c r="I64" s="2510" t="s">
        <v>37</v>
      </c>
      <c r="J64" s="2252"/>
    </row>
    <row r="65" spans="1:9">
      <c r="A65" s="2523" t="s">
        <v>150</v>
      </c>
      <c r="B65" s="2533" t="s">
        <v>123</v>
      </c>
      <c r="C65" s="2534" t="s">
        <v>151</v>
      </c>
      <c r="D65" s="2525" t="s">
        <v>70</v>
      </c>
      <c r="E65" s="2510" t="s">
        <v>37</v>
      </c>
      <c r="F65" s="2514"/>
      <c r="G65" s="2509"/>
      <c r="H65" s="2513"/>
      <c r="I65" s="2510" t="s">
        <v>37</v>
      </c>
    </row>
    <row r="66" spans="1:9">
      <c r="A66" s="2523" t="s">
        <v>152</v>
      </c>
      <c r="B66" s="2533" t="s">
        <v>123</v>
      </c>
      <c r="C66" s="2534" t="s">
        <v>153</v>
      </c>
      <c r="D66" s="2525" t="s">
        <v>70</v>
      </c>
      <c r="E66" s="2510" t="s">
        <v>37</v>
      </c>
      <c r="F66" s="2514"/>
      <c r="G66" s="2509"/>
      <c r="H66" s="2513"/>
      <c r="I66" s="2510" t="s">
        <v>37</v>
      </c>
    </row>
    <row r="67" spans="1:9">
      <c r="A67" s="2523" t="s">
        <v>154</v>
      </c>
      <c r="B67" s="2533" t="s">
        <v>123</v>
      </c>
      <c r="C67" s="2534" t="s">
        <v>155</v>
      </c>
      <c r="D67" s="2525" t="s">
        <v>342</v>
      </c>
      <c r="E67" s="2510" t="s">
        <v>37</v>
      </c>
      <c r="F67" s="2514"/>
      <c r="G67" s="2509"/>
      <c r="H67" s="2513"/>
      <c r="I67" s="2510" t="s">
        <v>37</v>
      </c>
    </row>
    <row r="68" spans="1:9">
      <c r="A68" s="2525"/>
      <c r="B68" s="2533" t="s">
        <v>123</v>
      </c>
      <c r="C68" s="2534" t="s">
        <v>156</v>
      </c>
      <c r="D68" s="2525"/>
      <c r="E68" s="2510"/>
      <c r="F68" s="2514"/>
      <c r="G68" s="2509"/>
      <c r="H68" s="2513"/>
      <c r="I68" s="2504"/>
    </row>
    <row r="69" spans="1:9">
      <c r="A69" s="2523" t="s">
        <v>157</v>
      </c>
      <c r="B69" s="2533" t="s">
        <v>123</v>
      </c>
      <c r="C69" s="2534" t="s">
        <v>158</v>
      </c>
      <c r="D69" s="2525" t="s">
        <v>342</v>
      </c>
      <c r="E69" s="2510" t="s">
        <v>37</v>
      </c>
      <c r="F69" s="2514"/>
      <c r="G69" s="2509"/>
      <c r="H69" s="2513"/>
      <c r="I69" s="2510" t="s">
        <v>37</v>
      </c>
    </row>
    <row r="70" spans="1:9">
      <c r="A70" s="2523" t="s">
        <v>159</v>
      </c>
      <c r="B70" s="2533" t="s">
        <v>123</v>
      </c>
      <c r="C70" s="2534" t="s">
        <v>160</v>
      </c>
      <c r="D70" s="2525" t="s">
        <v>70</v>
      </c>
      <c r="E70" s="2510" t="s">
        <v>37</v>
      </c>
      <c r="F70" s="2514"/>
      <c r="G70" s="2509"/>
      <c r="H70" s="2513"/>
      <c r="I70" s="2510" t="s">
        <v>37</v>
      </c>
    </row>
    <row r="71" spans="1:9">
      <c r="A71" s="2523" t="s">
        <v>161</v>
      </c>
      <c r="B71" s="2533" t="s">
        <v>123</v>
      </c>
      <c r="C71" s="2534" t="s">
        <v>162</v>
      </c>
      <c r="D71" s="2525"/>
      <c r="E71" s="2510"/>
      <c r="F71" s="2514"/>
      <c r="G71" s="2509"/>
      <c r="H71" s="2513"/>
      <c r="I71" s="2504"/>
    </row>
    <row r="72" spans="1:9">
      <c r="A72" s="2525"/>
      <c r="B72" s="2533"/>
      <c r="C72" s="2534"/>
      <c r="D72" s="2525"/>
      <c r="E72" s="2510"/>
      <c r="F72" s="2514"/>
      <c r="G72" s="2509"/>
      <c r="H72" s="2515"/>
      <c r="I72" s="2504"/>
    </row>
    <row r="73" spans="1:9">
      <c r="A73" s="2523" t="s">
        <v>163</v>
      </c>
      <c r="B73" s="2533" t="s">
        <v>164</v>
      </c>
      <c r="C73" s="2534" t="s">
        <v>165</v>
      </c>
      <c r="D73" s="2525" t="s">
        <v>40</v>
      </c>
      <c r="E73" s="2510" t="s">
        <v>41</v>
      </c>
      <c r="F73" s="2514"/>
      <c r="G73" s="2509"/>
      <c r="H73" s="2513"/>
      <c r="I73" s="2500" t="s">
        <v>41</v>
      </c>
    </row>
    <row r="74" spans="1:9">
      <c r="A74" s="2523" t="s">
        <v>166</v>
      </c>
      <c r="B74" s="2533" t="s">
        <v>164</v>
      </c>
      <c r="C74" s="2534" t="s">
        <v>167</v>
      </c>
      <c r="D74" s="2525" t="s">
        <v>70</v>
      </c>
      <c r="E74" s="2510" t="s">
        <v>37</v>
      </c>
      <c r="F74" s="2514"/>
      <c r="G74" s="2509"/>
      <c r="H74" s="2513"/>
      <c r="I74" s="2510" t="s">
        <v>37</v>
      </c>
    </row>
    <row r="75" spans="1:9">
      <c r="A75" s="2523" t="s">
        <v>168</v>
      </c>
      <c r="B75" s="2533" t="s">
        <v>164</v>
      </c>
      <c r="C75" s="2534" t="s">
        <v>169</v>
      </c>
      <c r="D75" s="2525" t="s">
        <v>70</v>
      </c>
      <c r="E75" s="2510" t="s">
        <v>37</v>
      </c>
      <c r="F75" s="2514"/>
      <c r="G75" s="2509"/>
      <c r="H75" s="2513"/>
      <c r="I75" s="2510" t="s">
        <v>37</v>
      </c>
    </row>
    <row r="76" spans="1:9">
      <c r="A76" s="2523" t="s">
        <v>170</v>
      </c>
      <c r="B76" s="2533" t="s">
        <v>164</v>
      </c>
      <c r="C76" s="2534" t="s">
        <v>171</v>
      </c>
      <c r="D76" s="2525" t="s">
        <v>70</v>
      </c>
      <c r="E76" s="2510" t="s">
        <v>37</v>
      </c>
      <c r="F76" s="2514"/>
      <c r="G76" s="2509"/>
      <c r="H76" s="2513"/>
      <c r="I76" s="2510" t="s">
        <v>37</v>
      </c>
    </row>
    <row r="77" spans="1:9">
      <c r="A77" s="2523" t="s">
        <v>172</v>
      </c>
      <c r="B77" s="2533" t="s">
        <v>164</v>
      </c>
      <c r="C77" s="2534" t="s">
        <v>173</v>
      </c>
      <c r="D77" s="2525" t="s">
        <v>70</v>
      </c>
      <c r="E77" s="2510" t="s">
        <v>37</v>
      </c>
      <c r="F77" s="2514"/>
      <c r="G77" s="2509"/>
      <c r="H77" s="2513"/>
      <c r="I77" s="2510" t="s">
        <v>37</v>
      </c>
    </row>
    <row r="78" spans="1:9">
      <c r="A78" s="2525"/>
      <c r="B78" s="2533" t="s">
        <v>164</v>
      </c>
      <c r="C78" s="2534" t="s">
        <v>174</v>
      </c>
      <c r="D78" s="2525"/>
      <c r="E78" s="2510"/>
      <c r="F78" s="2514"/>
      <c r="G78" s="2509"/>
      <c r="H78" s="2513"/>
      <c r="I78" s="2504"/>
    </row>
    <row r="79" spans="1:9">
      <c r="A79" s="2525"/>
      <c r="B79" s="2533" t="s">
        <v>164</v>
      </c>
      <c r="C79" s="2534" t="s">
        <v>344</v>
      </c>
      <c r="D79" s="2525"/>
      <c r="E79" s="2510"/>
      <c r="F79" s="2514"/>
      <c r="G79" s="2509"/>
      <c r="H79" s="2513"/>
      <c r="I79" s="2504"/>
    </row>
    <row r="80" spans="1:9">
      <c r="A80" s="2525"/>
      <c r="B80" s="2533"/>
      <c r="C80" s="2534"/>
      <c r="D80" s="2525"/>
      <c r="E80" s="2510"/>
      <c r="F80" s="2514"/>
      <c r="G80" s="2509"/>
      <c r="H80" s="2515"/>
      <c r="I80" s="2504"/>
    </row>
    <row r="81" spans="1:15">
      <c r="A81" s="2523" t="s">
        <v>175</v>
      </c>
      <c r="B81" s="2533" t="s">
        <v>176</v>
      </c>
      <c r="C81" s="2534" t="s">
        <v>177</v>
      </c>
      <c r="D81" s="2525" t="s">
        <v>70</v>
      </c>
      <c r="E81" s="2510" t="s">
        <v>37</v>
      </c>
      <c r="F81" s="2514"/>
      <c r="G81" s="2509"/>
      <c r="H81" s="2513"/>
      <c r="I81" s="2510" t="s">
        <v>37</v>
      </c>
    </row>
    <row r="82" spans="1:15">
      <c r="A82" s="2523" t="s">
        <v>178</v>
      </c>
      <c r="B82" s="2533" t="s">
        <v>176</v>
      </c>
      <c r="C82" s="2534" t="s">
        <v>179</v>
      </c>
      <c r="D82" s="2525" t="s">
        <v>70</v>
      </c>
      <c r="E82" s="2510" t="s">
        <v>37</v>
      </c>
      <c r="F82" s="2514"/>
      <c r="G82" s="2509"/>
      <c r="H82" s="2513"/>
      <c r="I82" s="2510" t="s">
        <v>37</v>
      </c>
    </row>
    <row r="83" spans="1:15">
      <c r="A83" s="2525"/>
      <c r="B83" s="2533" t="s">
        <v>176</v>
      </c>
      <c r="C83" s="2534" t="s">
        <v>180</v>
      </c>
      <c r="D83" s="2525" t="s">
        <v>70</v>
      </c>
      <c r="E83" s="2510" t="s">
        <v>37</v>
      </c>
      <c r="F83" s="2666"/>
      <c r="G83" s="2667"/>
      <c r="H83" s="2518"/>
      <c r="I83" s="2510" t="s">
        <v>37</v>
      </c>
    </row>
    <row r="84" spans="1:15">
      <c r="A84" s="2525"/>
      <c r="B84" s="2533" t="s">
        <v>176</v>
      </c>
      <c r="C84" s="2534" t="s">
        <v>181</v>
      </c>
      <c r="D84" s="2525"/>
      <c r="E84" s="2510"/>
      <c r="F84" s="2514"/>
      <c r="G84" s="2509"/>
      <c r="H84" s="2513"/>
      <c r="I84" s="2504"/>
    </row>
    <row r="85" spans="1:15">
      <c r="A85" s="2535" t="s">
        <v>182</v>
      </c>
      <c r="B85" s="2537" t="s">
        <v>176</v>
      </c>
      <c r="C85" s="2536" t="s">
        <v>183</v>
      </c>
      <c r="D85" s="2525"/>
      <c r="E85" s="2510"/>
      <c r="F85" s="2514"/>
      <c r="G85" s="2509"/>
      <c r="H85" s="2513"/>
      <c r="I85" s="2504"/>
    </row>
    <row r="86" spans="1:15">
      <c r="A86" s="2535" t="s">
        <v>184</v>
      </c>
      <c r="B86" s="2537" t="s">
        <v>176</v>
      </c>
      <c r="C86" s="2536" t="s">
        <v>185</v>
      </c>
      <c r="D86" s="2525"/>
      <c r="E86" s="2510"/>
      <c r="F86" s="2514"/>
      <c r="G86" s="2509"/>
      <c r="H86" s="2513"/>
      <c r="I86" s="2504"/>
    </row>
    <row r="87" spans="1:15">
      <c r="A87" s="2540"/>
      <c r="B87" s="2537" t="s">
        <v>176</v>
      </c>
      <c r="C87" s="2536" t="s">
        <v>345</v>
      </c>
      <c r="D87" s="2525"/>
      <c r="E87" s="2510"/>
      <c r="F87" s="2514"/>
      <c r="G87" s="2509"/>
      <c r="H87" s="2513"/>
      <c r="I87" s="2504"/>
    </row>
    <row r="88" spans="1:15">
      <c r="A88" s="2525"/>
      <c r="B88" s="2533"/>
      <c r="C88" s="2534"/>
      <c r="D88" s="2525"/>
      <c r="E88" s="2510"/>
      <c r="F88" s="2514"/>
      <c r="G88" s="2509"/>
      <c r="H88" s="2515"/>
      <c r="I88" s="2504"/>
    </row>
    <row r="89" spans="1:15">
      <c r="A89" s="2525"/>
      <c r="B89" s="2533" t="s">
        <v>186</v>
      </c>
      <c r="C89" s="2534" t="s">
        <v>187</v>
      </c>
      <c r="D89" s="2525" t="s">
        <v>70</v>
      </c>
      <c r="E89" s="2510" t="s">
        <v>37</v>
      </c>
      <c r="F89" s="2514">
        <f>'EA 2024 CTI grades'!R86</f>
        <v>49.210023808010483</v>
      </c>
      <c r="G89" s="2509" t="s">
        <v>346</v>
      </c>
      <c r="H89" s="2510" t="s">
        <v>37</v>
      </c>
      <c r="I89" s="2500" t="s">
        <v>37</v>
      </c>
      <c r="J89">
        <v>1</v>
      </c>
      <c r="K89">
        <v>1</v>
      </c>
    </row>
    <row r="90" spans="1:15">
      <c r="A90" s="2525"/>
      <c r="B90" s="2533" t="s">
        <v>186</v>
      </c>
      <c r="C90" s="2534" t="s">
        <v>188</v>
      </c>
      <c r="D90" s="2525" t="s">
        <v>70</v>
      </c>
      <c r="E90" s="2510" t="s">
        <v>37</v>
      </c>
      <c r="F90" s="2514">
        <f>'EA 2024 CTI grades'!R181</f>
        <v>42.608936923982135</v>
      </c>
      <c r="G90" s="2514" t="str">
        <f>'EA 2024 CTI grades'!S181</f>
        <v>2019, 2021-2023</v>
      </c>
      <c r="H90" s="2510" t="s">
        <v>37</v>
      </c>
      <c r="I90" s="2500" t="s">
        <v>37</v>
      </c>
      <c r="J90">
        <v>1</v>
      </c>
      <c r="K90">
        <v>1</v>
      </c>
    </row>
    <row r="91" spans="1:15">
      <c r="A91" s="2525"/>
      <c r="B91" s="2533" t="s">
        <v>186</v>
      </c>
      <c r="C91" s="2534" t="s">
        <v>189</v>
      </c>
      <c r="D91" s="2525" t="s">
        <v>342</v>
      </c>
      <c r="E91" s="2510" t="s">
        <v>37</v>
      </c>
      <c r="F91" s="2514">
        <f>'EA 2024 CTI grades'!R266</f>
        <v>47.418021501783471</v>
      </c>
      <c r="G91" s="2514" t="str">
        <f>'EA 2024 CTI grades'!S266</f>
        <v>2019, 2021-2023</v>
      </c>
      <c r="H91" s="2510" t="s">
        <v>37</v>
      </c>
      <c r="I91" s="2500" t="s">
        <v>37</v>
      </c>
      <c r="J91">
        <v>1</v>
      </c>
      <c r="K91">
        <v>1</v>
      </c>
    </row>
    <row r="92" spans="1:15">
      <c r="A92" s="2525"/>
      <c r="B92" s="2533" t="s">
        <v>186</v>
      </c>
      <c r="C92" s="2534" t="s">
        <v>190</v>
      </c>
      <c r="D92" s="2525" t="s">
        <v>70</v>
      </c>
      <c r="E92" s="2510" t="s">
        <v>37</v>
      </c>
      <c r="F92" s="2514">
        <f>'EA 2024 CTI grades'!R396</f>
        <v>47.93248689230245</v>
      </c>
      <c r="G92" s="2514" t="str">
        <f>'EA 2024 CTI grades'!S396</f>
        <v>2019, 2021-2023</v>
      </c>
      <c r="H92" s="2510" t="s">
        <v>37</v>
      </c>
      <c r="I92" s="2500" t="s">
        <v>37</v>
      </c>
      <c r="J92">
        <v>1</v>
      </c>
      <c r="K92">
        <v>1</v>
      </c>
    </row>
    <row r="93" spans="1:15">
      <c r="A93" s="2525"/>
      <c r="B93" s="2533" t="s">
        <v>186</v>
      </c>
      <c r="C93" s="2534" t="s">
        <v>191</v>
      </c>
      <c r="D93" s="2525" t="s">
        <v>70</v>
      </c>
      <c r="E93" s="2510" t="s">
        <v>37</v>
      </c>
      <c r="F93" s="2514">
        <f>'EA 2024 CTI grades'!R467</f>
        <v>46.945963664676547</v>
      </c>
      <c r="G93" s="2514" t="str">
        <f>'EA 2024 CTI grades'!S467</f>
        <v>2019, 2021-2023</v>
      </c>
      <c r="H93" s="2510" t="s">
        <v>37</v>
      </c>
      <c r="I93" s="2500" t="s">
        <v>37</v>
      </c>
      <c r="J93">
        <v>1</v>
      </c>
      <c r="K93">
        <v>1</v>
      </c>
    </row>
    <row r="94" spans="1:15">
      <c r="A94" s="2525"/>
      <c r="B94" s="2533" t="s">
        <v>186</v>
      </c>
      <c r="C94" s="2534" t="s">
        <v>192</v>
      </c>
      <c r="D94" s="2525" t="s">
        <v>70</v>
      </c>
      <c r="E94" s="2510" t="s">
        <v>37</v>
      </c>
      <c r="F94" s="2514">
        <f>'EA 2024 CTI grades'!R593</f>
        <v>52.356545857634835</v>
      </c>
      <c r="G94" s="2514" t="str">
        <f>'EA 2024 CTI grades'!S593</f>
        <v>2019, 2021-2023</v>
      </c>
      <c r="H94" s="2510" t="s">
        <v>41</v>
      </c>
      <c r="I94" s="2500" t="s">
        <v>41</v>
      </c>
      <c r="J94">
        <v>1</v>
      </c>
      <c r="M94">
        <v>1</v>
      </c>
      <c r="O94">
        <v>1</v>
      </c>
    </row>
    <row r="95" spans="1:15">
      <c r="A95" s="2525"/>
      <c r="B95" s="2533" t="s">
        <v>186</v>
      </c>
      <c r="C95" s="2534" t="s">
        <v>193</v>
      </c>
      <c r="D95" s="2525" t="s">
        <v>70</v>
      </c>
      <c r="E95" s="2510" t="s">
        <v>37</v>
      </c>
      <c r="F95" s="2508"/>
      <c r="G95" s="2512"/>
      <c r="H95" s="2513"/>
      <c r="I95" s="2500" t="s">
        <v>37</v>
      </c>
    </row>
    <row r="96" spans="1:15">
      <c r="A96" s="2535"/>
      <c r="B96" s="2537" t="s">
        <v>186</v>
      </c>
      <c r="C96" s="2538" t="s">
        <v>194</v>
      </c>
      <c r="D96" s="2526"/>
      <c r="E96" s="2527"/>
      <c r="F96" s="2514">
        <f>'EA 2024 CTI grades'!R513</f>
        <v>64.375912419871753</v>
      </c>
      <c r="G96" s="2514" t="str">
        <f>'EA 2024 CTI grades'!S513</f>
        <v>2019, 2021-2023</v>
      </c>
      <c r="H96" s="2510" t="s">
        <v>41</v>
      </c>
      <c r="I96" s="2500" t="s">
        <v>41</v>
      </c>
    </row>
    <row r="97" spans="1:9">
      <c r="A97" s="2535"/>
      <c r="B97" s="2537" t="s">
        <v>186</v>
      </c>
      <c r="C97" s="2538" t="s">
        <v>195</v>
      </c>
      <c r="D97" s="2526"/>
      <c r="E97" s="2527"/>
      <c r="F97" s="2514">
        <f>'EA 2024 CTI grades'!R658</f>
        <v>49.153672694145001</v>
      </c>
      <c r="G97" s="2514" t="str">
        <f>'EA 2024 CTI grades'!S658</f>
        <v>2019, 2021-2023</v>
      </c>
      <c r="H97" s="2510" t="s">
        <v>37</v>
      </c>
      <c r="I97" s="2500" t="s">
        <v>37</v>
      </c>
    </row>
    <row r="98" spans="1:9">
      <c r="A98" s="2535"/>
      <c r="B98" s="2537" t="s">
        <v>186</v>
      </c>
      <c r="C98" s="2538" t="s">
        <v>196</v>
      </c>
      <c r="D98" s="2526"/>
      <c r="E98" s="2527"/>
      <c r="F98" s="2514">
        <f>'EA 2024 CTI grades'!R709</f>
        <v>52.813484988165051</v>
      </c>
      <c r="G98" s="2514" t="str">
        <f>'EA 2024 CTI grades'!S709</f>
        <v>2019, 2021-2023</v>
      </c>
      <c r="H98" s="2510" t="s">
        <v>41</v>
      </c>
      <c r="I98" s="2500" t="s">
        <v>41</v>
      </c>
    </row>
    <row r="99" spans="1:9">
      <c r="A99" s="2525"/>
      <c r="B99" s="2533"/>
      <c r="C99" s="2534"/>
      <c r="D99" s="2525"/>
      <c r="E99" s="2510"/>
      <c r="F99" s="2514"/>
      <c r="G99" s="2509"/>
      <c r="H99" s="2515"/>
      <c r="I99" s="2504"/>
    </row>
    <row r="100" spans="1:9">
      <c r="A100" s="2525"/>
      <c r="B100" s="2533" t="s">
        <v>197</v>
      </c>
      <c r="C100" s="2534" t="s">
        <v>199</v>
      </c>
      <c r="D100" s="2525" t="s">
        <v>70</v>
      </c>
      <c r="E100" s="2510" t="s">
        <v>37</v>
      </c>
      <c r="F100" s="2514"/>
      <c r="G100" s="2509"/>
      <c r="H100" s="2515"/>
      <c r="I100" s="2500" t="s">
        <v>37</v>
      </c>
    </row>
    <row r="101" spans="1:9">
      <c r="A101" s="2523" t="s">
        <v>200</v>
      </c>
      <c r="B101" s="2533" t="s">
        <v>197</v>
      </c>
      <c r="C101" s="2534" t="s">
        <v>201</v>
      </c>
      <c r="D101" s="2525" t="s">
        <v>70</v>
      </c>
      <c r="E101" s="2510" t="s">
        <v>37</v>
      </c>
      <c r="F101" s="2514"/>
      <c r="G101" s="2509"/>
      <c r="H101" s="2515"/>
      <c r="I101" s="2500" t="s">
        <v>37</v>
      </c>
    </row>
    <row r="102" spans="1:9">
      <c r="A102" s="2525"/>
      <c r="B102" s="2533" t="s">
        <v>197</v>
      </c>
      <c r="C102" s="2534" t="s">
        <v>202</v>
      </c>
      <c r="D102" s="2525" t="s">
        <v>342</v>
      </c>
      <c r="E102" s="2510" t="s">
        <v>37</v>
      </c>
      <c r="F102" s="2514"/>
      <c r="G102" s="2509"/>
      <c r="H102" s="2513"/>
      <c r="I102" s="2500" t="s">
        <v>37</v>
      </c>
    </row>
    <row r="103" spans="1:9">
      <c r="A103" s="2523" t="s">
        <v>203</v>
      </c>
      <c r="B103" s="2533" t="s">
        <v>197</v>
      </c>
      <c r="C103" s="2534" t="s">
        <v>204</v>
      </c>
      <c r="D103" s="2525" t="s">
        <v>70</v>
      </c>
      <c r="E103" s="2510" t="s">
        <v>37</v>
      </c>
      <c r="F103" s="2514"/>
      <c r="G103" s="2509"/>
      <c r="H103" s="2515"/>
      <c r="I103" s="2500" t="s">
        <v>37</v>
      </c>
    </row>
    <row r="104" spans="1:9">
      <c r="A104" s="2523" t="s">
        <v>205</v>
      </c>
      <c r="B104" s="2533" t="s">
        <v>197</v>
      </c>
      <c r="C104" s="2534" t="s">
        <v>206</v>
      </c>
      <c r="D104" s="2525" t="s">
        <v>342</v>
      </c>
      <c r="E104" s="2510" t="s">
        <v>37</v>
      </c>
      <c r="F104" s="2514"/>
      <c r="G104" s="2509"/>
      <c r="H104" s="2513"/>
      <c r="I104" s="2500" t="s">
        <v>37</v>
      </c>
    </row>
    <row r="105" spans="1:9">
      <c r="A105" s="2523" t="s">
        <v>207</v>
      </c>
      <c r="B105" s="2533" t="s">
        <v>197</v>
      </c>
      <c r="C105" s="2534" t="s">
        <v>179</v>
      </c>
      <c r="D105" s="2525" t="s">
        <v>342</v>
      </c>
      <c r="E105" s="2510" t="s">
        <v>37</v>
      </c>
      <c r="F105" s="2514"/>
      <c r="G105" s="2509"/>
      <c r="H105" s="2513"/>
      <c r="I105" s="2500" t="s">
        <v>37</v>
      </c>
    </row>
    <row r="106" spans="1:9">
      <c r="A106" s="2525"/>
      <c r="B106" s="2533" t="s">
        <v>197</v>
      </c>
      <c r="C106" s="2534" t="s">
        <v>208</v>
      </c>
      <c r="D106" s="2525" t="s">
        <v>342</v>
      </c>
      <c r="E106" s="2510" t="s">
        <v>37</v>
      </c>
      <c r="F106" s="2514"/>
      <c r="G106" s="2509"/>
      <c r="H106" s="2513"/>
      <c r="I106" s="2500" t="s">
        <v>37</v>
      </c>
    </row>
    <row r="107" spans="1:9">
      <c r="A107" s="2523" t="s">
        <v>209</v>
      </c>
      <c r="B107" s="2533" t="s">
        <v>197</v>
      </c>
      <c r="C107" s="2534" t="s">
        <v>210</v>
      </c>
      <c r="D107" s="2525" t="s">
        <v>70</v>
      </c>
      <c r="E107" s="2510" t="s">
        <v>37</v>
      </c>
      <c r="F107" s="2514"/>
      <c r="G107" s="2509"/>
      <c r="H107" s="2515"/>
      <c r="I107" s="2500" t="s">
        <v>37</v>
      </c>
    </row>
    <row r="108" spans="1:9">
      <c r="A108" s="2523" t="s">
        <v>211</v>
      </c>
      <c r="B108" s="2533" t="s">
        <v>197</v>
      </c>
      <c r="C108" s="2534" t="s">
        <v>212</v>
      </c>
      <c r="D108" s="2525" t="s">
        <v>342</v>
      </c>
      <c r="E108" s="2510" t="s">
        <v>37</v>
      </c>
      <c r="F108" s="2514"/>
      <c r="G108" s="2509"/>
      <c r="H108" s="2513"/>
      <c r="I108" s="2500" t="s">
        <v>37</v>
      </c>
    </row>
    <row r="109" spans="1:9">
      <c r="A109" s="2523" t="s">
        <v>213</v>
      </c>
      <c r="B109" s="2533" t="s">
        <v>197</v>
      </c>
      <c r="C109" s="2534" t="s">
        <v>214</v>
      </c>
      <c r="D109" s="2525" t="s">
        <v>70</v>
      </c>
      <c r="E109" s="2510" t="s">
        <v>37</v>
      </c>
      <c r="F109" s="2514"/>
      <c r="G109" s="2509"/>
      <c r="H109" s="2515"/>
      <c r="I109" s="2500" t="s">
        <v>37</v>
      </c>
    </row>
    <row r="110" spans="1:9">
      <c r="A110" s="2523" t="s">
        <v>215</v>
      </c>
      <c r="B110" s="2533" t="s">
        <v>197</v>
      </c>
      <c r="C110" s="2534" t="s">
        <v>181</v>
      </c>
      <c r="D110" s="2525" t="s">
        <v>70</v>
      </c>
      <c r="E110" s="2510" t="s">
        <v>37</v>
      </c>
      <c r="F110" s="2514"/>
      <c r="G110" s="2509"/>
      <c r="H110" s="2515"/>
      <c r="I110" s="2500" t="s">
        <v>37</v>
      </c>
    </row>
    <row r="111" spans="1:9">
      <c r="A111" s="2523" t="s">
        <v>216</v>
      </c>
      <c r="B111" s="2533" t="s">
        <v>197</v>
      </c>
      <c r="C111" s="2534" t="s">
        <v>217</v>
      </c>
      <c r="D111" s="2525" t="s">
        <v>342</v>
      </c>
      <c r="E111" s="2510" t="s">
        <v>37</v>
      </c>
      <c r="F111" s="2514"/>
      <c r="G111" s="2509"/>
      <c r="H111" s="2513"/>
      <c r="I111" s="2500" t="s">
        <v>37</v>
      </c>
    </row>
    <row r="112" spans="1:9">
      <c r="A112" s="2525"/>
      <c r="B112" s="2533" t="s">
        <v>197</v>
      </c>
      <c r="C112" s="2534" t="s">
        <v>109</v>
      </c>
      <c r="D112" s="2525" t="s">
        <v>70</v>
      </c>
      <c r="E112" s="2510" t="s">
        <v>37</v>
      </c>
      <c r="F112" s="2514"/>
      <c r="G112" s="2509"/>
      <c r="H112" s="2515"/>
      <c r="I112" s="2500" t="s">
        <v>37</v>
      </c>
    </row>
    <row r="113" spans="1:15">
      <c r="A113" s="2525"/>
      <c r="B113" s="2533" t="s">
        <v>197</v>
      </c>
      <c r="C113" s="2534" t="s">
        <v>218</v>
      </c>
      <c r="D113" s="2525"/>
      <c r="E113" s="2510"/>
      <c r="F113" s="2514"/>
      <c r="G113" s="2509"/>
      <c r="H113" s="2513"/>
      <c r="I113" s="2503"/>
    </row>
    <row r="114" spans="1:15">
      <c r="A114" s="2525"/>
      <c r="B114" s="2533" t="s">
        <v>197</v>
      </c>
      <c r="C114" s="2534" t="s">
        <v>219</v>
      </c>
      <c r="D114" s="2525" t="s">
        <v>70</v>
      </c>
      <c r="E114" s="2510" t="s">
        <v>37</v>
      </c>
      <c r="F114" s="2514"/>
      <c r="G114" s="2509"/>
      <c r="H114" s="2515"/>
      <c r="I114" s="2500" t="s">
        <v>37</v>
      </c>
    </row>
    <row r="115" spans="1:15">
      <c r="A115" s="2525"/>
      <c r="B115" s="2533" t="s">
        <v>197</v>
      </c>
      <c r="C115" s="2534" t="s">
        <v>220</v>
      </c>
      <c r="D115" s="2525"/>
      <c r="E115" s="2510"/>
      <c r="F115" s="2514"/>
      <c r="G115" s="2509"/>
      <c r="H115" s="2513"/>
      <c r="I115" s="2500"/>
    </row>
    <row r="116" spans="1:15">
      <c r="A116" s="2525"/>
      <c r="B116" s="2533" t="s">
        <v>197</v>
      </c>
      <c r="C116" s="2534" t="s">
        <v>221</v>
      </c>
      <c r="D116" s="2525"/>
      <c r="E116" s="2510"/>
      <c r="F116" s="2514"/>
      <c r="G116" s="2509"/>
      <c r="H116" s="2513"/>
      <c r="I116" s="2504"/>
    </row>
    <row r="117" spans="1:15">
      <c r="A117" s="2525"/>
      <c r="B117" s="2533" t="s">
        <v>197</v>
      </c>
      <c r="C117" s="2534" t="s">
        <v>347</v>
      </c>
      <c r="D117" s="2525"/>
      <c r="E117" s="2510"/>
      <c r="F117" s="2514"/>
      <c r="G117" s="2509"/>
      <c r="H117" s="2513"/>
    </row>
    <row r="118" spans="1:15">
      <c r="A118" s="2525"/>
      <c r="B118" s="2533" t="s">
        <v>197</v>
      </c>
      <c r="C118" s="2534" t="s">
        <v>348</v>
      </c>
      <c r="D118" s="2525" t="s">
        <v>342</v>
      </c>
      <c r="E118" s="2510" t="s">
        <v>37</v>
      </c>
      <c r="F118" s="2514"/>
      <c r="G118" s="2509"/>
      <c r="H118" s="2513"/>
      <c r="I118" s="2500" t="s">
        <v>37</v>
      </c>
    </row>
    <row r="119" spans="1:15">
      <c r="A119" s="2525"/>
      <c r="B119" s="2533"/>
      <c r="C119" s="2534"/>
      <c r="D119" s="2525"/>
      <c r="E119" s="2510"/>
      <c r="F119" s="2514"/>
      <c r="G119" s="2509"/>
      <c r="H119" s="2515"/>
      <c r="I119" s="2504"/>
    </row>
    <row r="120" spans="1:15">
      <c r="A120" s="2523" t="s">
        <v>222</v>
      </c>
      <c r="B120" s="2533" t="s">
        <v>223</v>
      </c>
      <c r="C120" s="2534" t="s">
        <v>224</v>
      </c>
      <c r="D120" s="2525" t="s">
        <v>70</v>
      </c>
      <c r="E120" s="2510" t="s">
        <v>37</v>
      </c>
      <c r="F120" s="2514">
        <f>'HA 2024 CTI grades'!T39</f>
        <v>49.35432069210141</v>
      </c>
      <c r="G120" s="2514" t="str">
        <f>'HA 2024 CTI grades'!U39</f>
        <v>2019, 2021-2023</v>
      </c>
      <c r="H120" s="2510" t="s">
        <v>37</v>
      </c>
      <c r="I120" s="2500" t="s">
        <v>37</v>
      </c>
      <c r="J120">
        <v>1</v>
      </c>
      <c r="K120">
        <v>1</v>
      </c>
    </row>
    <row r="121" spans="1:15">
      <c r="A121" s="2523" t="s">
        <v>225</v>
      </c>
      <c r="B121" s="2533" t="s">
        <v>223</v>
      </c>
      <c r="C121" s="2534" t="s">
        <v>226</v>
      </c>
      <c r="D121" s="2525" t="s">
        <v>70</v>
      </c>
      <c r="E121" s="2510" t="s">
        <v>37</v>
      </c>
      <c r="F121" s="2514">
        <f>'HA 2024 CTI grades'!T103</f>
        <v>41.27904529796934</v>
      </c>
      <c r="G121" s="2514" t="str">
        <f>'HA 2024 CTI grades'!U103</f>
        <v>2019, 2021-2023</v>
      </c>
      <c r="H121" s="2510" t="s">
        <v>37</v>
      </c>
      <c r="I121" s="2500" t="s">
        <v>37</v>
      </c>
      <c r="J121">
        <v>1</v>
      </c>
      <c r="K121">
        <v>1</v>
      </c>
    </row>
    <row r="122" spans="1:15">
      <c r="A122" s="2523" t="s">
        <v>227</v>
      </c>
      <c r="B122" s="2533" t="s">
        <v>223</v>
      </c>
      <c r="C122" s="2534" t="s">
        <v>228</v>
      </c>
      <c r="D122" s="2525" t="s">
        <v>70</v>
      </c>
      <c r="E122" s="2510" t="s">
        <v>37</v>
      </c>
      <c r="F122" s="2514">
        <f>'HA 2024 CTI grades'!T180</f>
        <v>49.577214636222628</v>
      </c>
      <c r="G122" s="2514" t="str">
        <f>'HA 2024 CTI grades'!U180</f>
        <v>2019, 2021-2023</v>
      </c>
      <c r="H122" s="2510" t="s">
        <v>37</v>
      </c>
      <c r="I122" s="2500" t="s">
        <v>37</v>
      </c>
      <c r="J122">
        <v>1</v>
      </c>
      <c r="K122">
        <v>1</v>
      </c>
    </row>
    <row r="123" spans="1:15">
      <c r="A123" s="2523" t="s">
        <v>229</v>
      </c>
      <c r="B123" s="2533" t="s">
        <v>223</v>
      </c>
      <c r="C123" s="2534" t="s">
        <v>230</v>
      </c>
      <c r="D123" s="2525" t="s">
        <v>70</v>
      </c>
      <c r="E123" s="2510" t="s">
        <v>37</v>
      </c>
      <c r="F123" s="2514">
        <f>'HA 2024 CTI grades'!T282</f>
        <v>41.54949661872989</v>
      </c>
      <c r="G123" s="2514" t="str">
        <f>'HA 2024 CTI grades'!U282</f>
        <v>2019, 2021-2023</v>
      </c>
      <c r="H123" s="2510" t="s">
        <v>37</v>
      </c>
      <c r="I123" s="2500" t="s">
        <v>37</v>
      </c>
      <c r="J123">
        <v>1</v>
      </c>
      <c r="K123">
        <v>1</v>
      </c>
    </row>
    <row r="124" spans="1:15">
      <c r="A124" s="2525"/>
      <c r="B124" s="2533" t="s">
        <v>223</v>
      </c>
      <c r="C124" s="2534" t="s">
        <v>155</v>
      </c>
      <c r="D124" s="2525" t="s">
        <v>70</v>
      </c>
      <c r="E124" s="2510" t="s">
        <v>37</v>
      </c>
      <c r="F124" s="2514">
        <f>'HA 2024 CTI grades'!T489</f>
        <v>44.770336951730258</v>
      </c>
      <c r="G124" s="2514" t="str">
        <f>'HA 2024 CTI grades'!U489</f>
        <v>2021-2023</v>
      </c>
      <c r="H124" s="2510" t="s">
        <v>37</v>
      </c>
      <c r="I124" s="2500" t="s">
        <v>37</v>
      </c>
      <c r="J124">
        <v>1</v>
      </c>
      <c r="K124">
        <v>1</v>
      </c>
    </row>
    <row r="125" spans="1:15">
      <c r="A125" s="2525"/>
      <c r="B125" s="2533" t="s">
        <v>223</v>
      </c>
      <c r="C125" s="2534" t="s">
        <v>138</v>
      </c>
      <c r="D125" s="2525"/>
      <c r="E125" s="2510"/>
      <c r="F125" s="2514"/>
      <c r="G125" s="2509"/>
      <c r="H125" s="2513"/>
      <c r="I125" s="2504"/>
    </row>
    <row r="126" spans="1:15">
      <c r="A126" s="2523"/>
      <c r="B126" s="2533" t="s">
        <v>223</v>
      </c>
      <c r="C126" s="2534" t="s">
        <v>231</v>
      </c>
      <c r="D126" s="2525"/>
      <c r="E126" s="2510"/>
      <c r="F126" s="2514">
        <f>'HA 2024 CTI grades'!T339</f>
        <v>45.644627369227372</v>
      </c>
      <c r="G126" s="2514" t="str">
        <f>'HA 2024 CTI grades'!U339</f>
        <v>2019, 2021-2022</v>
      </c>
      <c r="H126" s="2510" t="s">
        <v>37</v>
      </c>
      <c r="I126" s="2500" t="s">
        <v>37</v>
      </c>
    </row>
    <row r="127" spans="1:15">
      <c r="A127" s="2525"/>
      <c r="B127" s="2533" t="s">
        <v>223</v>
      </c>
      <c r="C127" s="2534" t="s">
        <v>232</v>
      </c>
      <c r="D127" s="2525" t="s">
        <v>70</v>
      </c>
      <c r="E127" s="2510" t="s">
        <v>37</v>
      </c>
      <c r="F127" s="2514">
        <f>'HA 2024 CTI grades'!T402</f>
        <v>63.627040333275993</v>
      </c>
      <c r="G127" s="2514" t="str">
        <f>'HA 2024 CTI grades'!U402</f>
        <v>2019, 2021-2023</v>
      </c>
      <c r="H127" s="2510" t="s">
        <v>41</v>
      </c>
      <c r="I127" s="2500" t="s">
        <v>41</v>
      </c>
      <c r="J127">
        <v>1</v>
      </c>
      <c r="M127">
        <v>1</v>
      </c>
      <c r="O127">
        <v>1</v>
      </c>
    </row>
    <row r="128" spans="1:15">
      <c r="A128" s="2523" t="s">
        <v>233</v>
      </c>
      <c r="B128" s="2533" t="s">
        <v>223</v>
      </c>
      <c r="C128" s="2534" t="s">
        <v>234</v>
      </c>
      <c r="D128" s="2525" t="s">
        <v>40</v>
      </c>
      <c r="E128" s="2510" t="s">
        <v>41</v>
      </c>
      <c r="F128" s="2508"/>
      <c r="G128" s="2512"/>
      <c r="H128" s="2513"/>
      <c r="I128" s="2500" t="s">
        <v>41</v>
      </c>
    </row>
    <row r="129" spans="1:12">
      <c r="A129" s="2523" t="s">
        <v>235</v>
      </c>
      <c r="B129" s="2533" t="s">
        <v>223</v>
      </c>
      <c r="C129" s="2534" t="s">
        <v>236</v>
      </c>
      <c r="D129" s="2525"/>
      <c r="E129" s="2510"/>
      <c r="F129" s="2514"/>
      <c r="G129" s="2509"/>
      <c r="H129" s="2515"/>
      <c r="I129" s="2504"/>
    </row>
    <row r="130" spans="1:12">
      <c r="A130" s="2535" t="s">
        <v>237</v>
      </c>
      <c r="B130" s="2537" t="s">
        <v>238</v>
      </c>
      <c r="C130" s="2536" t="s">
        <v>239</v>
      </c>
      <c r="D130" s="2523"/>
      <c r="E130" s="2524"/>
      <c r="F130" s="2508"/>
      <c r="G130" s="2512"/>
      <c r="H130" s="2513"/>
      <c r="I130" s="2503"/>
    </row>
    <row r="131" spans="1:12">
      <c r="A131" s="2535" t="s">
        <v>241</v>
      </c>
      <c r="B131" s="2537" t="s">
        <v>238</v>
      </c>
      <c r="C131" s="2536" t="s">
        <v>242</v>
      </c>
      <c r="D131" s="2525"/>
      <c r="E131" s="2510"/>
      <c r="F131" s="2514"/>
      <c r="G131" s="2509"/>
      <c r="H131" s="2515"/>
      <c r="I131" s="2504"/>
    </row>
    <row r="132" spans="1:12">
      <c r="A132" s="2540"/>
      <c r="B132" s="2537" t="s">
        <v>238</v>
      </c>
      <c r="C132" s="2536" t="s">
        <v>349</v>
      </c>
      <c r="D132" s="2525"/>
      <c r="E132" s="2510"/>
      <c r="F132" s="2514"/>
      <c r="G132" s="2509"/>
      <c r="H132" s="2515"/>
      <c r="I132" s="2504"/>
    </row>
    <row r="133" spans="1:12">
      <c r="A133" s="2540"/>
      <c r="B133" s="2537" t="s">
        <v>238</v>
      </c>
      <c r="C133" s="2536" t="s">
        <v>350</v>
      </c>
      <c r="D133" s="2525"/>
      <c r="E133" s="2510"/>
      <c r="F133" s="2514"/>
      <c r="G133" s="2509"/>
      <c r="H133" s="2515"/>
      <c r="I133" s="2504"/>
    </row>
    <row r="134" spans="1:12">
      <c r="A134" s="2540"/>
      <c r="B134" s="2537" t="s">
        <v>238</v>
      </c>
      <c r="C134" s="2536" t="s">
        <v>351</v>
      </c>
      <c r="D134" s="2525"/>
      <c r="E134" s="2510"/>
      <c r="F134" s="2514"/>
      <c r="G134" s="2509"/>
      <c r="H134" s="2515"/>
      <c r="I134" s="2504"/>
    </row>
    <row r="135" spans="1:12">
      <c r="A135" s="2540"/>
      <c r="B135" s="2537" t="s">
        <v>238</v>
      </c>
      <c r="C135" s="2536" t="s">
        <v>352</v>
      </c>
      <c r="D135" s="2525"/>
      <c r="E135" s="2510"/>
      <c r="F135" s="2514"/>
      <c r="G135" s="2509"/>
      <c r="H135" s="2515"/>
      <c r="I135" s="2504"/>
    </row>
    <row r="136" spans="1:12">
      <c r="A136" s="2525"/>
      <c r="B136" s="2533"/>
      <c r="C136" s="2534"/>
      <c r="D136" s="2525"/>
      <c r="E136" s="2510"/>
      <c r="F136" s="2514"/>
      <c r="G136" s="2509"/>
      <c r="H136" s="2515"/>
      <c r="I136" s="2504"/>
    </row>
    <row r="137" spans="1:12">
      <c r="A137" s="2525"/>
      <c r="B137" s="2533" t="s">
        <v>244</v>
      </c>
      <c r="C137" s="2534" t="s">
        <v>198</v>
      </c>
      <c r="D137" s="2525" t="s">
        <v>40</v>
      </c>
      <c r="E137" s="2510" t="s">
        <v>41</v>
      </c>
      <c r="F137" s="2514">
        <f>'MA 2024 CTI grades'!R198</f>
        <v>56.296908832776772</v>
      </c>
      <c r="G137" s="2514" t="str">
        <f>'MA 2024 CTI grades'!S198</f>
        <v>2019-2023</v>
      </c>
      <c r="H137" s="2510" t="s">
        <v>41</v>
      </c>
      <c r="I137" s="2500" t="s">
        <v>41</v>
      </c>
      <c r="J137">
        <v>1</v>
      </c>
      <c r="L137">
        <v>1</v>
      </c>
    </row>
    <row r="138" spans="1:12">
      <c r="A138" s="2525"/>
      <c r="B138" s="2533" t="s">
        <v>244</v>
      </c>
      <c r="C138" s="2534" t="s">
        <v>245</v>
      </c>
      <c r="D138" s="2525"/>
      <c r="E138" s="2510"/>
      <c r="F138" s="2514"/>
      <c r="G138" s="2509"/>
      <c r="H138" s="2515"/>
      <c r="I138" s="2504"/>
    </row>
    <row r="139" spans="1:12">
      <c r="A139" s="2523" t="s">
        <v>246</v>
      </c>
      <c r="B139" s="2533" t="s">
        <v>244</v>
      </c>
      <c r="C139" s="2534" t="s">
        <v>247</v>
      </c>
      <c r="D139" s="2525" t="s">
        <v>70</v>
      </c>
      <c r="E139" s="2510" t="s">
        <v>37</v>
      </c>
      <c r="F139" s="2514">
        <f>'MA 2024 CTI grades'!R448</f>
        <v>43.163676385116553</v>
      </c>
      <c r="G139" s="2514" t="str">
        <f>'MA 2024 CTI grades'!S448</f>
        <v>2019-2023</v>
      </c>
      <c r="H139" s="2510" t="s">
        <v>37</v>
      </c>
      <c r="I139" s="2500" t="s">
        <v>37</v>
      </c>
      <c r="J139">
        <v>1</v>
      </c>
      <c r="K139">
        <v>1</v>
      </c>
    </row>
    <row r="140" spans="1:12">
      <c r="A140" s="2523" t="s">
        <v>248</v>
      </c>
      <c r="B140" s="2533" t="s">
        <v>244</v>
      </c>
      <c r="C140" s="2534" t="s">
        <v>249</v>
      </c>
      <c r="D140" s="2525" t="s">
        <v>40</v>
      </c>
      <c r="E140" s="2510" t="s">
        <v>41</v>
      </c>
      <c r="F140" s="2514">
        <f>'MA 2024 CTI grades'!R570</f>
        <v>50.477975664689154</v>
      </c>
      <c r="G140" s="2514" t="str">
        <f>'MA 2024 CTI grades'!S570</f>
        <v>2019, 2021-2022</v>
      </c>
      <c r="H140" s="2510" t="s">
        <v>41</v>
      </c>
      <c r="I140" s="2500" t="s">
        <v>41</v>
      </c>
      <c r="J140">
        <v>1</v>
      </c>
      <c r="L140">
        <v>1</v>
      </c>
    </row>
    <row r="141" spans="1:12">
      <c r="A141" s="2523" t="s">
        <v>250</v>
      </c>
      <c r="B141" s="2533" t="s">
        <v>244</v>
      </c>
      <c r="C141" s="2534" t="s">
        <v>251</v>
      </c>
      <c r="D141" s="2525" t="s">
        <v>40</v>
      </c>
      <c r="E141" s="2510" t="s">
        <v>41</v>
      </c>
      <c r="F141" s="2514">
        <f>'MA 2024 CTI grades'!R699</f>
        <v>61.66089679623677</v>
      </c>
      <c r="G141" s="2514" t="str">
        <f>'MA 2024 CTI grades'!S699</f>
        <v>2019-2023</v>
      </c>
      <c r="H141" s="2510" t="s">
        <v>41</v>
      </c>
      <c r="I141" s="2500" t="s">
        <v>41</v>
      </c>
      <c r="J141">
        <v>1</v>
      </c>
      <c r="L141">
        <v>1</v>
      </c>
    </row>
    <row r="142" spans="1:12">
      <c r="A142" s="2525"/>
      <c r="B142" s="2533" t="s">
        <v>244</v>
      </c>
      <c r="C142" s="2534" t="s">
        <v>252</v>
      </c>
      <c r="D142" s="2525" t="s">
        <v>40</v>
      </c>
      <c r="E142" s="2510" t="s">
        <v>41</v>
      </c>
      <c r="F142" s="2514">
        <f>'MA 2024 CTI grades'!R607</f>
        <v>52.001635576432392</v>
      </c>
      <c r="G142" s="2514" t="str">
        <f>'MA 2024 CTI grades'!S607</f>
        <v>2019-2022</v>
      </c>
      <c r="H142" s="2510" t="s">
        <v>41</v>
      </c>
      <c r="I142" s="2500" t="s">
        <v>41</v>
      </c>
      <c r="J142">
        <v>1</v>
      </c>
      <c r="L142">
        <v>1</v>
      </c>
    </row>
    <row r="143" spans="1:12">
      <c r="A143" s="2525"/>
      <c r="B143" s="2533" t="s">
        <v>244</v>
      </c>
      <c r="C143" s="2534" t="s">
        <v>353</v>
      </c>
      <c r="D143" s="2525"/>
      <c r="E143" s="2510"/>
      <c r="F143" s="2508"/>
      <c r="G143" s="2512"/>
      <c r="H143" s="2515"/>
      <c r="I143" s="594"/>
    </row>
    <row r="144" spans="1:12">
      <c r="A144" s="2525"/>
      <c r="B144" s="2533"/>
      <c r="C144" s="2534"/>
      <c r="D144" s="2525"/>
      <c r="E144" s="2510"/>
      <c r="F144" s="2514"/>
      <c r="G144" s="2509"/>
      <c r="H144" s="2515"/>
      <c r="I144" s="2504"/>
    </row>
    <row r="145" spans="1:15">
      <c r="A145" s="2525"/>
      <c r="B145" s="2533" t="s">
        <v>253</v>
      </c>
      <c r="C145" s="2534" t="s">
        <v>254</v>
      </c>
      <c r="D145" s="2525" t="s">
        <v>40</v>
      </c>
      <c r="E145" s="2510" t="s">
        <v>41</v>
      </c>
      <c r="F145" s="2514">
        <f>'OR 2024 CTI grades'!T635</f>
        <v>44.327060399974798</v>
      </c>
      <c r="G145" s="2514" t="str">
        <f>'OR 2024 CTI grades'!U635</f>
        <v>2020-2023</v>
      </c>
      <c r="H145" s="2510" t="s">
        <v>37</v>
      </c>
      <c r="I145" s="2500" t="s">
        <v>41</v>
      </c>
      <c r="J145">
        <v>1</v>
      </c>
      <c r="M145">
        <v>1</v>
      </c>
      <c r="N145">
        <v>1</v>
      </c>
    </row>
    <row r="146" spans="1:15">
      <c r="A146" s="2525"/>
      <c r="B146" s="2533" t="s">
        <v>253</v>
      </c>
      <c r="C146" s="2534" t="s">
        <v>255</v>
      </c>
      <c r="D146" s="2525" t="s">
        <v>70</v>
      </c>
      <c r="E146" s="2510" t="s">
        <v>37</v>
      </c>
      <c r="F146" s="2514"/>
      <c r="G146" s="2509"/>
      <c r="H146" s="2515"/>
      <c r="I146" s="2500" t="s">
        <v>37</v>
      </c>
    </row>
    <row r="147" spans="1:15">
      <c r="A147" s="2523" t="s">
        <v>256</v>
      </c>
      <c r="B147" s="2533" t="s">
        <v>253</v>
      </c>
      <c r="C147" s="2534" t="s">
        <v>257</v>
      </c>
      <c r="D147" s="2525" t="s">
        <v>70</v>
      </c>
      <c r="E147" s="2510" t="s">
        <v>37</v>
      </c>
      <c r="F147" s="2514">
        <f>'OR 2024 CTI grades'!T113</f>
        <v>65.646919665221446</v>
      </c>
      <c r="G147" s="2514" t="str">
        <f>'OR 2024 CTI grades'!U113</f>
        <v>2019-2020, 2022-2023</v>
      </c>
      <c r="H147" s="2510" t="s">
        <v>41</v>
      </c>
      <c r="I147" s="2500" t="s">
        <v>41</v>
      </c>
      <c r="J147">
        <v>1</v>
      </c>
      <c r="M147">
        <v>1</v>
      </c>
      <c r="O147">
        <v>1</v>
      </c>
    </row>
    <row r="148" spans="1:15">
      <c r="A148" s="2523" t="s">
        <v>258</v>
      </c>
      <c r="B148" s="2533" t="s">
        <v>253</v>
      </c>
      <c r="C148" s="2534" t="s">
        <v>259</v>
      </c>
      <c r="D148" s="2525" t="s">
        <v>70</v>
      </c>
      <c r="E148" s="2510" t="s">
        <v>37</v>
      </c>
      <c r="F148" s="2514">
        <f>'OR 2024 CTI grades'!T221</f>
        <v>48.937517249722255</v>
      </c>
      <c r="G148" s="2514" t="str">
        <f>'OR 2024 CTI grades'!U221</f>
        <v>2019-2020, 2022-2023</v>
      </c>
      <c r="H148" s="2510" t="s">
        <v>37</v>
      </c>
      <c r="I148" s="2500" t="s">
        <v>37</v>
      </c>
      <c r="J148">
        <v>1</v>
      </c>
      <c r="K148">
        <v>1</v>
      </c>
    </row>
    <row r="149" spans="1:15">
      <c r="A149" s="2523" t="s">
        <v>261</v>
      </c>
      <c r="B149" s="2533" t="s">
        <v>253</v>
      </c>
      <c r="C149" s="2534" t="s">
        <v>262</v>
      </c>
      <c r="D149" s="2525" t="s">
        <v>40</v>
      </c>
      <c r="E149" s="2510" t="s">
        <v>41</v>
      </c>
      <c r="F149" s="2514">
        <f>'OR 2024 CTI grades'!T302</f>
        <v>49.272329894044802</v>
      </c>
      <c r="G149" s="2514" t="str">
        <f>'OR 2024 CTI grades'!U302</f>
        <v>2019, 2021-2023</v>
      </c>
      <c r="H149" s="2510" t="s">
        <v>37</v>
      </c>
      <c r="I149" s="2500" t="s">
        <v>41</v>
      </c>
      <c r="J149">
        <v>1</v>
      </c>
      <c r="M149">
        <v>1</v>
      </c>
      <c r="N149">
        <v>1</v>
      </c>
    </row>
    <row r="150" spans="1:15">
      <c r="A150" s="2523" t="s">
        <v>263</v>
      </c>
      <c r="B150" s="2533" t="s">
        <v>253</v>
      </c>
      <c r="C150" s="2534" t="s">
        <v>264</v>
      </c>
      <c r="D150" s="2525" t="s">
        <v>342</v>
      </c>
      <c r="E150" s="2510" t="s">
        <v>37</v>
      </c>
      <c r="F150" s="2514">
        <f>'OR 2024 CTI grades'!T524</f>
        <v>57.977329614294938</v>
      </c>
      <c r="G150" s="2514" t="str">
        <f>'OR 2024 CTI grades'!U524</f>
        <v>2019-2020, 2023</v>
      </c>
      <c r="H150" s="2510" t="s">
        <v>41</v>
      </c>
      <c r="I150" s="2500" t="s">
        <v>41</v>
      </c>
      <c r="J150">
        <v>1</v>
      </c>
      <c r="M150">
        <v>1</v>
      </c>
      <c r="O150">
        <v>1</v>
      </c>
    </row>
    <row r="151" spans="1:15">
      <c r="A151" s="2535" t="s">
        <v>265</v>
      </c>
      <c r="B151" s="2533" t="s">
        <v>253</v>
      </c>
      <c r="C151" s="2536" t="s">
        <v>266</v>
      </c>
      <c r="D151" s="2525" t="s">
        <v>70</v>
      </c>
      <c r="E151" s="2510" t="s">
        <v>37</v>
      </c>
      <c r="F151" s="2514">
        <f>'OR 2024 CTI grades'!T66</f>
        <v>38.496696910229097</v>
      </c>
      <c r="G151" s="2514" t="str">
        <f>'OR 2024 CTI grades'!U66</f>
        <v>2020-2023</v>
      </c>
      <c r="H151" s="2510" t="s">
        <v>37</v>
      </c>
      <c r="I151" s="2500" t="s">
        <v>37</v>
      </c>
      <c r="J151">
        <v>1</v>
      </c>
      <c r="K151">
        <v>1</v>
      </c>
    </row>
    <row r="152" spans="1:15">
      <c r="A152" s="2535" t="s">
        <v>268</v>
      </c>
      <c r="B152" s="2533" t="s">
        <v>253</v>
      </c>
      <c r="C152" s="2788" t="s">
        <v>269</v>
      </c>
      <c r="D152" s="2525"/>
      <c r="E152" s="2510"/>
      <c r="F152" s="2514">
        <f>'OR 2024 CTI grades'!T154</f>
        <v>52.168687302536476</v>
      </c>
      <c r="G152" s="2514" t="str">
        <f>'OR 2024 CTI grades'!U154</f>
        <v>2019-2023</v>
      </c>
      <c r="H152" s="2510" t="s">
        <v>41</v>
      </c>
      <c r="I152" s="2500" t="s">
        <v>41</v>
      </c>
    </row>
    <row r="153" spans="1:15">
      <c r="A153" s="2535" t="s">
        <v>270</v>
      </c>
      <c r="B153" s="2533" t="s">
        <v>253</v>
      </c>
      <c r="C153" s="2788" t="s">
        <v>271</v>
      </c>
      <c r="D153" s="2525"/>
      <c r="E153" s="2510"/>
      <c r="F153" s="2514">
        <f>'OR 2024 CTI grades'!T185</f>
        <v>43.241539311114664</v>
      </c>
      <c r="G153" s="2514" t="str">
        <f>'OR 2024 CTI grades'!U185</f>
        <v>2019-2023</v>
      </c>
      <c r="H153" s="2510" t="s">
        <v>37</v>
      </c>
      <c r="I153" s="2500" t="s">
        <v>37</v>
      </c>
    </row>
    <row r="154" spans="1:15">
      <c r="A154" s="2535" t="s">
        <v>272</v>
      </c>
      <c r="B154" s="2533" t="s">
        <v>253</v>
      </c>
      <c r="C154" s="2788" t="s">
        <v>273</v>
      </c>
      <c r="D154" s="2525"/>
      <c r="E154" s="2510"/>
      <c r="F154" s="2514">
        <f>'OR 2024 CTI grades'!T257</f>
        <v>65.285651698666697</v>
      </c>
      <c r="G154" s="2514" t="str">
        <f>'OR 2024 CTI grades'!U257</f>
        <v>2019-2023</v>
      </c>
      <c r="H154" s="2510" t="s">
        <v>41</v>
      </c>
      <c r="I154" s="2500" t="s">
        <v>41</v>
      </c>
    </row>
    <row r="155" spans="1:15">
      <c r="A155" s="2535" t="s">
        <v>274</v>
      </c>
      <c r="B155" s="2533" t="s">
        <v>253</v>
      </c>
      <c r="C155" s="2788" t="s">
        <v>275</v>
      </c>
      <c r="D155" s="2525"/>
      <c r="E155" s="2510"/>
      <c r="F155" s="2514">
        <f>'OR 2024 CTI grades'!T433</f>
        <v>55.564701512224474</v>
      </c>
      <c r="G155" s="2514" t="str">
        <f>'OR 2024 CTI grades'!U433</f>
        <v>2019-2023</v>
      </c>
      <c r="H155" s="2510" t="s">
        <v>41</v>
      </c>
      <c r="I155" s="2500" t="s">
        <v>41</v>
      </c>
    </row>
    <row r="156" spans="1:15">
      <c r="A156" s="2535" t="s">
        <v>276</v>
      </c>
      <c r="B156" s="2533" t="s">
        <v>253</v>
      </c>
      <c r="C156" s="2788" t="s">
        <v>277</v>
      </c>
      <c r="D156" s="2525"/>
      <c r="E156" s="2510"/>
      <c r="F156" s="2514">
        <f>'OR 2024 CTI grades'!T463</f>
        <v>60.551415924894926</v>
      </c>
      <c r="G156" s="2514" t="str">
        <f>'OR 2024 CTI grades'!U463</f>
        <v>2019-2023</v>
      </c>
      <c r="H156" s="2510" t="s">
        <v>41</v>
      </c>
      <c r="I156" s="2500" t="s">
        <v>41</v>
      </c>
    </row>
    <row r="157" spans="1:15">
      <c r="A157" s="2535" t="s">
        <v>278</v>
      </c>
      <c r="B157" s="2533" t="s">
        <v>253</v>
      </c>
      <c r="C157" s="2788" t="s">
        <v>279</v>
      </c>
      <c r="D157" s="2525"/>
      <c r="E157" s="2510"/>
      <c r="F157" s="2514">
        <f>'OR 2024 CTI grades'!T494</f>
        <v>44.397405064284527</v>
      </c>
      <c r="G157" s="2514" t="str">
        <f>'OR 2024 CTI grades'!U494</f>
        <v>2019-2023</v>
      </c>
      <c r="H157" s="2510" t="s">
        <v>37</v>
      </c>
      <c r="I157" s="2500" t="s">
        <v>37</v>
      </c>
    </row>
    <row r="158" spans="1:15">
      <c r="A158" s="2535" t="s">
        <v>280</v>
      </c>
      <c r="B158" s="2533" t="s">
        <v>253</v>
      </c>
      <c r="C158" s="2788" t="s">
        <v>281</v>
      </c>
      <c r="D158" s="2525"/>
      <c r="E158" s="2510"/>
      <c r="F158" s="2514">
        <f>'OR 2024 CTI grades'!T552</f>
        <v>64.263524634796383</v>
      </c>
      <c r="G158" s="2514" t="str">
        <f>'OR 2024 CTI grades'!U552</f>
        <v>2019-2020, 2023</v>
      </c>
      <c r="H158" s="2510" t="s">
        <v>41</v>
      </c>
      <c r="I158" s="2500" t="s">
        <v>41</v>
      </c>
    </row>
    <row r="159" spans="1:15">
      <c r="A159" s="2535" t="s">
        <v>282</v>
      </c>
      <c r="B159" s="2533" t="s">
        <v>253</v>
      </c>
      <c r="C159" s="2788" t="s">
        <v>283</v>
      </c>
      <c r="D159" s="2525"/>
      <c r="E159" s="2510"/>
      <c r="F159" s="2514">
        <f>'OR 2024 CTI grades'!T570</f>
        <v>50.412310362668109</v>
      </c>
      <c r="G159" s="2514" t="str">
        <f>'OR 2024 CTI grades'!U570</f>
        <v>2019-2020, 2022-2023</v>
      </c>
      <c r="H159" s="2510" t="s">
        <v>41</v>
      </c>
      <c r="I159" s="2500" t="s">
        <v>41</v>
      </c>
    </row>
    <row r="160" spans="1:15">
      <c r="A160" s="2525"/>
      <c r="B160" s="2533"/>
      <c r="C160" s="2534"/>
      <c r="D160" s="2525"/>
      <c r="E160" s="2510"/>
      <c r="F160" s="2514"/>
      <c r="G160" s="2509"/>
      <c r="H160" s="2515"/>
      <c r="I160" s="2504"/>
    </row>
    <row r="161" spans="1:9">
      <c r="A161" s="2525"/>
      <c r="B161" s="2533" t="s">
        <v>284</v>
      </c>
      <c r="C161" s="2534" t="s">
        <v>285</v>
      </c>
      <c r="D161" s="2525" t="s">
        <v>70</v>
      </c>
      <c r="E161" s="2510" t="s">
        <v>37</v>
      </c>
      <c r="F161" s="2514"/>
      <c r="G161" s="2509"/>
      <c r="H161" s="2513"/>
      <c r="I161" s="2500" t="s">
        <v>37</v>
      </c>
    </row>
    <row r="162" spans="1:9">
      <c r="A162" s="2525"/>
      <c r="B162" s="2533" t="s">
        <v>284</v>
      </c>
      <c r="C162" s="2534" t="s">
        <v>286</v>
      </c>
      <c r="D162" s="2525" t="s">
        <v>70</v>
      </c>
      <c r="E162" s="2510" t="s">
        <v>37</v>
      </c>
      <c r="F162" s="2514"/>
      <c r="G162" s="2509"/>
      <c r="H162" s="2515"/>
      <c r="I162" s="2500" t="s">
        <v>37</v>
      </c>
    </row>
    <row r="163" spans="1:9">
      <c r="A163" s="2525"/>
      <c r="B163" s="2533"/>
      <c r="C163" s="2534"/>
      <c r="D163" s="2525"/>
      <c r="E163" s="2510"/>
      <c r="F163" s="2514"/>
      <c r="G163" s="2509"/>
      <c r="H163" s="2515"/>
      <c r="I163" s="2504"/>
    </row>
    <row r="164" spans="1:9">
      <c r="A164" s="2525"/>
      <c r="B164" s="2533" t="s">
        <v>287</v>
      </c>
      <c r="C164" s="2534" t="s">
        <v>288</v>
      </c>
      <c r="D164" s="2525" t="s">
        <v>70</v>
      </c>
      <c r="E164" s="2510" t="s">
        <v>37</v>
      </c>
      <c r="F164" s="2514"/>
      <c r="G164" s="2509"/>
      <c r="H164" s="2515"/>
      <c r="I164" s="2500" t="s">
        <v>37</v>
      </c>
    </row>
    <row r="165" spans="1:9">
      <c r="A165" s="2523" t="s">
        <v>289</v>
      </c>
      <c r="B165" s="2533" t="s">
        <v>287</v>
      </c>
      <c r="C165" s="2534" t="s">
        <v>290</v>
      </c>
      <c r="D165" s="2525"/>
      <c r="E165" s="2510"/>
      <c r="F165" s="2514"/>
      <c r="G165" s="2509"/>
      <c r="H165" s="2515"/>
      <c r="I165" s="2500"/>
    </row>
    <row r="166" spans="1:9">
      <c r="A166" s="2525"/>
      <c r="B166" s="2533" t="s">
        <v>287</v>
      </c>
      <c r="C166" s="2534" t="s">
        <v>291</v>
      </c>
      <c r="D166" s="2525" t="s">
        <v>342</v>
      </c>
      <c r="E166" s="2510" t="s">
        <v>37</v>
      </c>
      <c r="F166" s="2514"/>
      <c r="G166" s="2509"/>
      <c r="H166" s="2515"/>
      <c r="I166" s="2500" t="s">
        <v>37</v>
      </c>
    </row>
    <row r="167" spans="1:9">
      <c r="A167" s="2525"/>
      <c r="B167" s="2533" t="s">
        <v>287</v>
      </c>
      <c r="C167" s="2534" t="s">
        <v>292</v>
      </c>
      <c r="D167" s="2525" t="s">
        <v>70</v>
      </c>
      <c r="E167" s="2510" t="s">
        <v>37</v>
      </c>
      <c r="F167" s="2514"/>
      <c r="G167" s="2509"/>
      <c r="H167" s="2515"/>
      <c r="I167" s="2500" t="s">
        <v>37</v>
      </c>
    </row>
    <row r="168" spans="1:9">
      <c r="A168" s="2525"/>
      <c r="B168" s="2533" t="s">
        <v>287</v>
      </c>
      <c r="C168" s="2534" t="s">
        <v>293</v>
      </c>
      <c r="D168" s="2525" t="s">
        <v>342</v>
      </c>
      <c r="E168" s="2510" t="s">
        <v>37</v>
      </c>
      <c r="F168" s="2514"/>
      <c r="G168" s="2509"/>
      <c r="H168" s="2515"/>
      <c r="I168" s="2500" t="s">
        <v>37</v>
      </c>
    </row>
    <row r="169" spans="1:9">
      <c r="A169" s="2525"/>
      <c r="B169" s="2533" t="s">
        <v>287</v>
      </c>
      <c r="C169" s="2534" t="s">
        <v>294</v>
      </c>
      <c r="D169" s="2525"/>
      <c r="E169" s="2510"/>
      <c r="F169" s="2514"/>
      <c r="G169" s="2509"/>
      <c r="H169" s="2515"/>
      <c r="I169" s="2504"/>
    </row>
    <row r="170" spans="1:9">
      <c r="A170" s="2525"/>
      <c r="B170" s="2533" t="s">
        <v>287</v>
      </c>
      <c r="C170" s="2534" t="s">
        <v>295</v>
      </c>
      <c r="D170" s="2525"/>
      <c r="E170" s="2510"/>
      <c r="F170" s="2514"/>
      <c r="G170" s="2509"/>
      <c r="H170" s="2515"/>
      <c r="I170" s="2504"/>
    </row>
    <row r="171" spans="1:9">
      <c r="A171" s="2525"/>
      <c r="B171" s="2533" t="s">
        <v>287</v>
      </c>
      <c r="C171" s="2534" t="s">
        <v>354</v>
      </c>
      <c r="D171" s="2525" t="s">
        <v>70</v>
      </c>
      <c r="E171" s="2510" t="s">
        <v>37</v>
      </c>
      <c r="F171" s="2514"/>
      <c r="G171" s="2509"/>
      <c r="H171" s="2515"/>
      <c r="I171" s="2500" t="s">
        <v>37</v>
      </c>
    </row>
    <row r="172" spans="1:9">
      <c r="A172" s="2525"/>
      <c r="B172" s="2533"/>
      <c r="C172" s="2534"/>
      <c r="D172" s="2525"/>
      <c r="E172" s="2510"/>
      <c r="F172" s="2514"/>
      <c r="G172" s="2509"/>
      <c r="H172" s="2515"/>
      <c r="I172" s="2504"/>
    </row>
    <row r="173" spans="1:9">
      <c r="A173" s="2525"/>
      <c r="B173" s="2533" t="s">
        <v>296</v>
      </c>
      <c r="C173" s="2534" t="s">
        <v>297</v>
      </c>
      <c r="D173" s="2525" t="s">
        <v>70</v>
      </c>
      <c r="E173" s="2510" t="s">
        <v>37</v>
      </c>
      <c r="F173" s="2514"/>
      <c r="G173" s="2509"/>
      <c r="H173" s="2515"/>
      <c r="I173" s="2500" t="s">
        <v>37</v>
      </c>
    </row>
    <row r="174" spans="1:9">
      <c r="A174" s="2525"/>
      <c r="B174" s="2533" t="s">
        <v>296</v>
      </c>
      <c r="C174" s="2534" t="s">
        <v>298</v>
      </c>
      <c r="D174" s="2525"/>
      <c r="E174" s="2510"/>
      <c r="F174" s="2514"/>
      <c r="G174" s="2509"/>
      <c r="H174" s="2515"/>
      <c r="I174" s="2500"/>
    </row>
    <row r="175" spans="1:9">
      <c r="A175" s="2525"/>
      <c r="B175" s="2533" t="s">
        <v>296</v>
      </c>
      <c r="C175" s="2534" t="s">
        <v>299</v>
      </c>
      <c r="D175" s="2525"/>
      <c r="E175" s="2510"/>
      <c r="F175" s="2514"/>
      <c r="G175" s="2509"/>
      <c r="H175" s="2515"/>
      <c r="I175" s="2500"/>
    </row>
    <row r="176" spans="1:9">
      <c r="A176" s="2525"/>
      <c r="B176" s="2533" t="s">
        <v>296</v>
      </c>
      <c r="C176" s="2534" t="s">
        <v>189</v>
      </c>
      <c r="D176" s="2525"/>
      <c r="E176" s="2510"/>
      <c r="F176" s="2514"/>
      <c r="G176" s="2509"/>
      <c r="H176" s="2515"/>
      <c r="I176" s="594"/>
    </row>
    <row r="177" spans="1:9">
      <c r="A177" s="2525"/>
      <c r="B177" s="2533"/>
      <c r="C177" s="2534"/>
      <c r="D177" s="2525"/>
      <c r="E177" s="2510"/>
      <c r="F177" s="2514"/>
      <c r="G177" s="2509"/>
      <c r="H177" s="2515"/>
      <c r="I177" s="2504"/>
    </row>
    <row r="178" spans="1:9">
      <c r="A178" s="2523" t="s">
        <v>300</v>
      </c>
      <c r="B178" s="2533" t="s">
        <v>301</v>
      </c>
      <c r="C178" s="2534" t="s">
        <v>302</v>
      </c>
      <c r="D178" s="2525" t="s">
        <v>342</v>
      </c>
      <c r="E178" s="2510" t="s">
        <v>37</v>
      </c>
      <c r="F178" s="2514"/>
      <c r="G178" s="2509"/>
      <c r="H178" s="2515"/>
      <c r="I178" s="2500" t="s">
        <v>37</v>
      </c>
    </row>
    <row r="179" spans="1:9">
      <c r="A179" s="2523" t="s">
        <v>303</v>
      </c>
      <c r="B179" s="2533" t="s">
        <v>301</v>
      </c>
      <c r="C179" s="2534" t="s">
        <v>304</v>
      </c>
      <c r="D179" s="2525" t="s">
        <v>70</v>
      </c>
      <c r="E179" s="2510" t="s">
        <v>37</v>
      </c>
      <c r="F179" s="2514"/>
      <c r="G179" s="2509"/>
      <c r="H179" s="2515"/>
      <c r="I179" s="2500" t="s">
        <v>37</v>
      </c>
    </row>
    <row r="180" spans="1:9">
      <c r="A180" s="2523" t="s">
        <v>305</v>
      </c>
      <c r="B180" s="2533" t="s">
        <v>301</v>
      </c>
      <c r="C180" s="2534" t="s">
        <v>189</v>
      </c>
      <c r="D180" s="2525" t="s">
        <v>70</v>
      </c>
      <c r="E180" s="2510" t="s">
        <v>37</v>
      </c>
      <c r="F180" s="2514"/>
      <c r="G180" s="2509"/>
      <c r="H180" s="2515"/>
      <c r="I180" s="2500" t="s">
        <v>37</v>
      </c>
    </row>
    <row r="181" spans="1:9">
      <c r="A181" s="2523" t="s">
        <v>306</v>
      </c>
      <c r="B181" s="2533" t="s">
        <v>301</v>
      </c>
      <c r="C181" s="2534" t="s">
        <v>307</v>
      </c>
      <c r="D181" s="2525" t="s">
        <v>342</v>
      </c>
      <c r="E181" s="2510" t="s">
        <v>37</v>
      </c>
      <c r="F181" s="2514"/>
      <c r="G181" s="2509"/>
      <c r="H181" s="2515"/>
      <c r="I181" s="2500" t="s">
        <v>37</v>
      </c>
    </row>
    <row r="182" spans="1:9">
      <c r="A182" s="2525"/>
      <c r="B182" s="2533" t="s">
        <v>301</v>
      </c>
      <c r="C182" s="2534" t="s">
        <v>190</v>
      </c>
      <c r="D182" s="2525" t="s">
        <v>70</v>
      </c>
      <c r="E182" s="2510" t="s">
        <v>37</v>
      </c>
      <c r="F182" s="2514"/>
      <c r="G182" s="2509"/>
      <c r="H182" s="2515"/>
      <c r="I182" s="2500" t="s">
        <v>37</v>
      </c>
    </row>
    <row r="183" spans="1:9">
      <c r="A183" s="2523" t="s">
        <v>308</v>
      </c>
      <c r="B183" s="2533" t="s">
        <v>301</v>
      </c>
      <c r="C183" s="2534" t="s">
        <v>309</v>
      </c>
      <c r="D183" s="2525" t="s">
        <v>70</v>
      </c>
      <c r="E183" s="2510" t="s">
        <v>37</v>
      </c>
      <c r="F183" s="2514"/>
      <c r="G183" s="2509"/>
      <c r="H183" s="2515"/>
      <c r="I183" s="2500" t="s">
        <v>37</v>
      </c>
    </row>
    <row r="184" spans="1:9">
      <c r="A184" s="2523" t="s">
        <v>310</v>
      </c>
      <c r="B184" s="2533" t="s">
        <v>301</v>
      </c>
      <c r="C184" s="2534" t="s">
        <v>138</v>
      </c>
      <c r="D184" s="2525" t="s">
        <v>70</v>
      </c>
      <c r="E184" s="2510" t="s">
        <v>37</v>
      </c>
      <c r="F184" s="2514"/>
      <c r="G184" s="2509"/>
      <c r="H184" s="2515"/>
      <c r="I184" s="2500" t="s">
        <v>37</v>
      </c>
    </row>
    <row r="185" spans="1:9">
      <c r="A185" s="2525"/>
      <c r="B185" s="2533" t="s">
        <v>301</v>
      </c>
      <c r="C185" s="2534" t="s">
        <v>311</v>
      </c>
      <c r="D185" s="2525"/>
      <c r="E185" s="2510"/>
      <c r="F185" s="2514"/>
      <c r="G185" s="2509"/>
      <c r="H185" s="2515"/>
      <c r="I185" s="2503"/>
    </row>
    <row r="186" spans="1:9">
      <c r="A186" s="2525"/>
      <c r="B186" s="2533" t="s">
        <v>301</v>
      </c>
      <c r="C186" s="2534" t="s">
        <v>293</v>
      </c>
      <c r="D186" s="2525" t="s">
        <v>70</v>
      </c>
      <c r="E186" s="2510" t="s">
        <v>37</v>
      </c>
      <c r="F186" s="2514"/>
      <c r="G186" s="2509"/>
      <c r="H186" s="2515"/>
      <c r="I186" s="2500" t="s">
        <v>37</v>
      </c>
    </row>
    <row r="187" spans="1:9">
      <c r="A187" s="2525"/>
      <c r="B187" s="2533"/>
      <c r="C187" s="2534"/>
      <c r="D187" s="2525"/>
      <c r="E187" s="2510"/>
      <c r="F187" s="2514"/>
      <c r="G187" s="2509"/>
      <c r="H187" s="2513"/>
      <c r="I187" s="2503"/>
    </row>
    <row r="188" spans="1:9">
      <c r="A188" s="2523" t="s">
        <v>312</v>
      </c>
      <c r="B188" s="2533" t="s">
        <v>313</v>
      </c>
      <c r="C188" s="2534" t="s">
        <v>314</v>
      </c>
      <c r="D188" s="2525"/>
      <c r="E188" s="2510"/>
      <c r="F188" s="2514"/>
      <c r="G188" s="2509"/>
      <c r="H188" s="2515"/>
      <c r="I188" s="2504"/>
    </row>
    <row r="189" spans="1:9">
      <c r="A189" s="2540" t="s">
        <v>315</v>
      </c>
      <c r="B189" s="2533" t="s">
        <v>313</v>
      </c>
      <c r="C189" s="2534" t="s">
        <v>316</v>
      </c>
      <c r="D189" s="2525"/>
      <c r="E189" s="2510"/>
      <c r="F189" s="2514"/>
      <c r="G189" s="2509"/>
      <c r="H189" s="2515"/>
      <c r="I189" s="2500"/>
    </row>
    <row r="190" spans="1:9">
      <c r="A190" s="2523" t="s">
        <v>317</v>
      </c>
      <c r="B190" s="2533" t="s">
        <v>313</v>
      </c>
      <c r="C190" s="2534" t="s">
        <v>318</v>
      </c>
      <c r="D190" s="2525" t="s">
        <v>70</v>
      </c>
      <c r="E190" s="2510" t="s">
        <v>37</v>
      </c>
      <c r="F190" s="2514"/>
      <c r="G190" s="2509"/>
      <c r="H190" s="2515"/>
      <c r="I190" s="2500" t="s">
        <v>37</v>
      </c>
    </row>
    <row r="191" spans="1:9">
      <c r="A191" s="2523" t="s">
        <v>319</v>
      </c>
      <c r="B191" s="2533" t="s">
        <v>313</v>
      </c>
      <c r="C191" s="2534" t="s">
        <v>320</v>
      </c>
      <c r="D191" s="2525"/>
      <c r="E191" s="2510"/>
      <c r="F191" s="2514"/>
      <c r="G191" s="2509"/>
      <c r="H191" s="2515"/>
      <c r="I191" s="2502"/>
    </row>
    <row r="192" spans="1:9">
      <c r="A192" s="2523" t="s">
        <v>321</v>
      </c>
      <c r="B192" s="2533" t="s">
        <v>313</v>
      </c>
      <c r="C192" s="2534" t="s">
        <v>179</v>
      </c>
      <c r="D192" s="2525" t="s">
        <v>70</v>
      </c>
      <c r="E192" s="2510" t="s">
        <v>37</v>
      </c>
      <c r="F192" s="2514"/>
      <c r="G192" s="2509"/>
      <c r="H192" s="2515"/>
      <c r="I192" s="2500" t="s">
        <v>37</v>
      </c>
    </row>
    <row r="193" spans="1:15">
      <c r="A193" s="2523" t="s">
        <v>322</v>
      </c>
      <c r="B193" s="2533" t="s">
        <v>313</v>
      </c>
      <c r="C193" s="2534" t="s">
        <v>323</v>
      </c>
      <c r="D193" s="2525"/>
      <c r="E193" s="2510"/>
      <c r="F193" s="2514"/>
      <c r="G193" s="2509"/>
      <c r="H193" s="2515"/>
      <c r="I193" s="2500"/>
    </row>
    <row r="194" spans="1:15">
      <c r="A194" s="2523" t="s">
        <v>324</v>
      </c>
      <c r="B194" s="2533" t="s">
        <v>313</v>
      </c>
      <c r="C194" s="2534" t="s">
        <v>325</v>
      </c>
      <c r="D194" s="2525"/>
      <c r="E194" s="2510"/>
      <c r="F194" s="2514"/>
      <c r="G194" s="2509"/>
      <c r="H194" s="2515"/>
      <c r="I194" s="2502"/>
    </row>
    <row r="195" spans="1:15">
      <c r="A195" s="2523" t="s">
        <v>326</v>
      </c>
      <c r="B195" s="2533" t="s">
        <v>313</v>
      </c>
      <c r="C195" s="2534" t="s">
        <v>327</v>
      </c>
      <c r="D195" s="2525" t="s">
        <v>70</v>
      </c>
      <c r="E195" s="2510" t="s">
        <v>37</v>
      </c>
      <c r="F195" s="2514"/>
      <c r="G195" s="2509"/>
      <c r="H195" s="2515"/>
      <c r="I195" s="2500" t="s">
        <v>37</v>
      </c>
    </row>
    <row r="196" spans="1:15">
      <c r="A196" s="2523" t="s">
        <v>328</v>
      </c>
      <c r="B196" s="2533" t="s">
        <v>313</v>
      </c>
      <c r="C196" s="2534" t="s">
        <v>329</v>
      </c>
      <c r="D196" s="2525" t="s">
        <v>342</v>
      </c>
      <c r="E196" s="2510" t="s">
        <v>37</v>
      </c>
      <c r="F196" s="2514"/>
      <c r="G196" s="2509"/>
      <c r="H196" s="2515"/>
      <c r="I196" s="2500" t="s">
        <v>37</v>
      </c>
    </row>
    <row r="197" spans="1:15">
      <c r="A197" s="2541"/>
      <c r="B197" s="2542" t="s">
        <v>313</v>
      </c>
      <c r="C197" s="2543" t="s">
        <v>330</v>
      </c>
      <c r="D197" s="2525"/>
      <c r="E197" s="2510"/>
      <c r="F197" s="2514"/>
      <c r="G197" s="2509"/>
      <c r="H197" s="2515"/>
      <c r="I197" s="2505"/>
    </row>
    <row r="198" spans="1:15">
      <c r="E198" s="594"/>
      <c r="F198" s="2507"/>
      <c r="G198" s="108"/>
      <c r="H198" s="594"/>
      <c r="J198">
        <f t="shared" ref="J198:O198" si="0">SUM(J5:J197)</f>
        <v>47</v>
      </c>
      <c r="K198">
        <f t="shared" si="0"/>
        <v>25</v>
      </c>
      <c r="L198">
        <f t="shared" si="0"/>
        <v>6</v>
      </c>
      <c r="M198">
        <f t="shared" si="0"/>
        <v>16</v>
      </c>
      <c r="N198">
        <f t="shared" si="0"/>
        <v>4</v>
      </c>
      <c r="O198">
        <f t="shared" si="0"/>
        <v>12</v>
      </c>
    </row>
    <row r="199" spans="1:15">
      <c r="A199" s="2506" t="s">
        <v>331</v>
      </c>
      <c r="B199" s="592"/>
      <c r="C199" s="592"/>
      <c r="E199" s="594"/>
      <c r="F199" s="2507"/>
      <c r="G199" s="108"/>
      <c r="H199" s="594"/>
    </row>
    <row r="200" spans="1:15">
      <c r="A200" s="2501" t="s">
        <v>332</v>
      </c>
      <c r="B200" s="592"/>
      <c r="C200" s="592"/>
      <c r="E200" s="594"/>
      <c r="F200" s="2507"/>
      <c r="G200" s="108"/>
      <c r="H200" s="594"/>
    </row>
    <row r="201" spans="1:15">
      <c r="A201" s="2501"/>
      <c r="B201" s="592" t="s">
        <v>3</v>
      </c>
      <c r="C201" s="592"/>
      <c r="D201">
        <f>COUNTIF(E6:E197,"Acceptable: requires ongoing protection")</f>
        <v>105</v>
      </c>
      <c r="E201" s="594"/>
      <c r="F201" s="2507"/>
      <c r="G201" s="108"/>
      <c r="H201" s="594"/>
    </row>
    <row r="202" spans="1:15">
      <c r="A202" s="2501"/>
      <c r="B202" s="592" t="s">
        <v>4</v>
      </c>
      <c r="C202" s="592"/>
      <c r="D202">
        <f>COUNTIF(E6:E197,"Unacceptable: requires immediate restoration")</f>
        <v>13</v>
      </c>
      <c r="E202" s="594"/>
      <c r="F202" s="2507"/>
      <c r="G202" s="108"/>
      <c r="H202" s="594"/>
    </row>
    <row r="203" spans="1:15">
      <c r="A203" s="2501"/>
      <c r="B203" s="592" t="s">
        <v>5</v>
      </c>
      <c r="C203" s="592"/>
      <c r="D203">
        <f>COUNTIF(E6:E197, "*")</f>
        <v>118</v>
      </c>
      <c r="E203" s="594"/>
      <c r="F203" s="2507"/>
      <c r="G203" s="108"/>
      <c r="H203" s="594"/>
    </row>
    <row r="204" spans="1:15">
      <c r="A204" s="2501"/>
      <c r="B204" s="592"/>
      <c r="C204" s="592"/>
      <c r="E204" s="594"/>
      <c r="F204" s="2507"/>
      <c r="G204" s="108"/>
      <c r="H204" s="594"/>
    </row>
    <row r="205" spans="1:15">
      <c r="A205" s="2501" t="s">
        <v>333</v>
      </c>
      <c r="B205" s="592"/>
      <c r="C205" s="592"/>
      <c r="E205" s="594"/>
      <c r="F205" s="2507"/>
      <c r="G205" s="108"/>
      <c r="H205" s="594"/>
    </row>
    <row r="206" spans="1:15">
      <c r="A206" s="2501"/>
      <c r="B206" s="592" t="s">
        <v>3</v>
      </c>
      <c r="C206" s="592"/>
      <c r="D206">
        <f>COUNTIF(H5:H197,"Acceptable: requires ongoing protection")</f>
        <v>36</v>
      </c>
      <c r="E206" s="594"/>
      <c r="F206" s="2507"/>
      <c r="G206" s="108"/>
      <c r="H206" s="594"/>
    </row>
    <row r="207" spans="1:15">
      <c r="A207" s="2501"/>
      <c r="B207" s="592" t="s">
        <v>4</v>
      </c>
      <c r="C207" s="592"/>
      <c r="D207">
        <f>COUNTIF(H5:H197,"Unacceptable: requires immediate restoration")</f>
        <v>32</v>
      </c>
      <c r="E207" s="594"/>
      <c r="F207" s="2507"/>
      <c r="G207" s="108"/>
      <c r="H207" s="594"/>
    </row>
    <row r="208" spans="1:15">
      <c r="A208" s="2501"/>
      <c r="B208" s="592" t="s">
        <v>5</v>
      </c>
      <c r="C208" s="592"/>
      <c r="D208">
        <f>COUNTIF(H5:H197,"*")</f>
        <v>68</v>
      </c>
      <c r="E208" s="594"/>
      <c r="F208" s="2507"/>
      <c r="G208" s="108"/>
      <c r="H208" s="594"/>
    </row>
    <row r="209" spans="1:8">
      <c r="A209" s="2501"/>
      <c r="B209" s="592"/>
      <c r="C209" s="592"/>
      <c r="E209" s="594"/>
      <c r="F209" s="2507"/>
      <c r="G209" s="108"/>
      <c r="H209" s="594"/>
    </row>
    <row r="210" spans="1:8">
      <c r="A210" s="2501" t="s">
        <v>334</v>
      </c>
      <c r="E210" s="594"/>
      <c r="F210" s="2507"/>
      <c r="G210" s="108"/>
      <c r="H210" s="594"/>
    </row>
    <row r="211" spans="1:8">
      <c r="B211" t="s">
        <v>3</v>
      </c>
      <c r="D211">
        <f>COUNTIF(I5:I197,"Acceptable: requires ongoing protection")</f>
        <v>99</v>
      </c>
      <c r="E211" s="594"/>
      <c r="F211" s="2507"/>
      <c r="G211" s="108"/>
      <c r="H211" s="594"/>
    </row>
    <row r="212" spans="1:8">
      <c r="B212" t="s">
        <v>4</v>
      </c>
      <c r="D212">
        <f>COUNTIF(I5:I197,"Unacceptable: requires immediate restoration")</f>
        <v>39</v>
      </c>
      <c r="E212" s="594"/>
      <c r="F212" s="2507"/>
      <c r="G212" s="108"/>
      <c r="H212" s="594"/>
    </row>
    <row r="213" spans="1:8">
      <c r="B213" t="s">
        <v>5</v>
      </c>
      <c r="D213">
        <f>COUNTIF(I5:I197,"*")</f>
        <v>138</v>
      </c>
      <c r="E213" s="594"/>
      <c r="F213" s="2507"/>
      <c r="G213" s="108"/>
      <c r="H213" s="594"/>
    </row>
    <row r="214" spans="1:8">
      <c r="E214" s="594"/>
      <c r="F214" s="2507"/>
      <c r="G214" s="108"/>
      <c r="H214" s="594"/>
    </row>
    <row r="215" spans="1:8">
      <c r="E215" s="594"/>
      <c r="F215" s="2507"/>
      <c r="G215" s="108"/>
      <c r="H215" s="594"/>
    </row>
    <row r="216" spans="1:8">
      <c r="E216" s="594"/>
      <c r="F216" s="2507"/>
      <c r="G216" s="108"/>
      <c r="H216" s="594"/>
    </row>
    <row r="217" spans="1:8">
      <c r="E217" s="594"/>
      <c r="F217" s="2507"/>
      <c r="G217" s="108"/>
      <c r="H217" s="594"/>
    </row>
    <row r="218" spans="1:8">
      <c r="D218" s="595"/>
      <c r="E218" s="594"/>
      <c r="F218" s="2507"/>
      <c r="G218" s="108"/>
      <c r="H218" s="594"/>
    </row>
    <row r="219" spans="1:8">
      <c r="E219" s="594"/>
      <c r="F219" s="2507"/>
      <c r="G219" s="108"/>
      <c r="H219" s="594"/>
    </row>
    <row r="220" spans="1:8">
      <c r="E220" s="594"/>
      <c r="F220" s="2507"/>
      <c r="G220" s="108"/>
      <c r="H220" s="594"/>
    </row>
    <row r="221" spans="1:8">
      <c r="E221" s="594"/>
      <c r="F221" s="2507"/>
      <c r="G221" s="108"/>
      <c r="H221" s="594"/>
    </row>
    <row r="222" spans="1:8">
      <c r="E222" s="594"/>
      <c r="F222" s="2507"/>
      <c r="G222" s="108"/>
      <c r="H222" s="594"/>
    </row>
    <row r="223" spans="1:8">
      <c r="E223" s="594"/>
      <c r="F223" s="2507"/>
      <c r="G223" s="108"/>
      <c r="H223" s="594"/>
    </row>
    <row r="224" spans="1:8">
      <c r="E224" s="594"/>
      <c r="F224" s="2507"/>
      <c r="G224" s="108"/>
      <c r="H224" s="594"/>
    </row>
    <row r="225" spans="5:8">
      <c r="E225" s="594"/>
      <c r="F225" s="2507"/>
      <c r="G225" s="108"/>
      <c r="H225" s="594"/>
    </row>
    <row r="226" spans="5:8">
      <c r="E226" s="594"/>
      <c r="F226" s="2507"/>
      <c r="G226" s="108"/>
      <c r="H226" s="594"/>
    </row>
    <row r="227" spans="5:8">
      <c r="E227" s="594"/>
      <c r="F227" s="2507"/>
      <c r="G227" s="108"/>
      <c r="H227" s="594"/>
    </row>
    <row r="228" spans="5:8">
      <c r="E228" s="594"/>
      <c r="F228" s="2507"/>
      <c r="G228" s="108"/>
      <c r="H228" s="594"/>
    </row>
    <row r="229" spans="5:8">
      <c r="E229" s="594"/>
      <c r="F229" s="2507"/>
      <c r="G229" s="108"/>
      <c r="H229" s="594"/>
    </row>
    <row r="230" spans="5:8">
      <c r="E230" s="594"/>
      <c r="F230" s="2507"/>
      <c r="G230" s="108"/>
      <c r="H230" s="594"/>
    </row>
    <row r="231" spans="5:8">
      <c r="E231" s="594"/>
      <c r="F231" s="2507"/>
      <c r="G231" s="108"/>
      <c r="H231" s="594"/>
    </row>
    <row r="232" spans="5:8">
      <c r="E232" s="594"/>
      <c r="F232" s="2507"/>
      <c r="G232" s="108"/>
      <c r="H232" s="594"/>
    </row>
    <row r="233" spans="5:8">
      <c r="E233" s="594"/>
      <c r="F233" s="2507"/>
      <c r="G233" s="108"/>
      <c r="H233" s="594"/>
    </row>
    <row r="234" spans="5:8">
      <c r="E234" s="594"/>
      <c r="F234" s="2507"/>
      <c r="G234" s="108"/>
      <c r="H234" s="594"/>
    </row>
    <row r="235" spans="5:8">
      <c r="E235" s="594"/>
      <c r="F235" s="2507"/>
      <c r="G235" s="108"/>
      <c r="H235" s="594"/>
    </row>
    <row r="236" spans="5:8">
      <c r="E236" s="594"/>
      <c r="F236" s="2507"/>
      <c r="G236" s="108"/>
      <c r="H236" s="594"/>
    </row>
    <row r="237" spans="5:8">
      <c r="E237" s="594"/>
      <c r="F237" s="2507"/>
      <c r="G237" s="108"/>
      <c r="H237" s="594"/>
    </row>
    <row r="238" spans="5:8">
      <c r="E238" s="594"/>
      <c r="F238" s="2507"/>
      <c r="G238" s="108"/>
      <c r="H238" s="594"/>
    </row>
    <row r="239" spans="5:8">
      <c r="E239" s="594"/>
      <c r="F239" s="2507"/>
      <c r="G239" s="108"/>
      <c r="H239" s="594"/>
    </row>
    <row r="240" spans="5:8">
      <c r="E240" s="594"/>
      <c r="F240" s="2507"/>
      <c r="G240" s="108"/>
      <c r="H240" s="594"/>
    </row>
    <row r="241" spans="5:8">
      <c r="E241" s="594"/>
      <c r="F241" s="2507"/>
      <c r="G241" s="108"/>
      <c r="H241" s="594"/>
    </row>
    <row r="242" spans="5:8">
      <c r="E242" s="594"/>
      <c r="F242" s="2507"/>
      <c r="G242" s="108"/>
      <c r="H242" s="594"/>
    </row>
    <row r="243" spans="5:8">
      <c r="E243" s="594"/>
      <c r="F243" s="2507"/>
      <c r="G243" s="108"/>
      <c r="H243" s="594"/>
    </row>
    <row r="244" spans="5:8">
      <c r="E244" s="594"/>
      <c r="F244" s="2507"/>
      <c r="G244" s="108"/>
      <c r="H244" s="594"/>
    </row>
    <row r="245" spans="5:8">
      <c r="E245" s="594"/>
      <c r="F245" s="2507"/>
      <c r="G245" s="108"/>
      <c r="H245" s="594"/>
    </row>
    <row r="246" spans="5:8">
      <c r="E246" s="594"/>
      <c r="F246" s="2507"/>
      <c r="G246" s="108"/>
      <c r="H246" s="594"/>
    </row>
    <row r="247" spans="5:8">
      <c r="E247" s="594"/>
      <c r="F247" s="2507"/>
      <c r="G247" s="108"/>
      <c r="H247" s="594"/>
    </row>
    <row r="248" spans="5:8">
      <c r="E248" s="594"/>
      <c r="F248" s="2507"/>
      <c r="G248" s="108"/>
      <c r="H248" s="594"/>
    </row>
    <row r="249" spans="5:8">
      <c r="E249" s="594"/>
      <c r="F249" s="2507"/>
      <c r="G249" s="108"/>
      <c r="H249" s="594"/>
    </row>
    <row r="250" spans="5:8">
      <c r="E250" s="594"/>
      <c r="F250" s="2507"/>
      <c r="G250" s="108"/>
      <c r="H250" s="594"/>
    </row>
    <row r="251" spans="5:8">
      <c r="E251" s="594"/>
      <c r="F251" s="2507"/>
      <c r="G251" s="108"/>
      <c r="H251" s="594"/>
    </row>
    <row r="252" spans="5:8">
      <c r="E252" s="594"/>
      <c r="F252" s="2507"/>
      <c r="G252" s="108"/>
      <c r="H252" s="594"/>
    </row>
    <row r="253" spans="5:8">
      <c r="E253" s="594"/>
      <c r="F253" s="2507"/>
      <c r="G253" s="108"/>
      <c r="H253" s="594"/>
    </row>
    <row r="254" spans="5:8">
      <c r="E254" s="594"/>
      <c r="F254" s="2507"/>
      <c r="G254" s="108"/>
      <c r="H254" s="594"/>
    </row>
    <row r="255" spans="5:8">
      <c r="E255" s="594"/>
      <c r="F255" s="2507"/>
      <c r="G255" s="108"/>
      <c r="H255" s="594"/>
    </row>
    <row r="256" spans="5:8">
      <c r="E256" s="594"/>
      <c r="F256" s="2507"/>
      <c r="G256" s="108"/>
      <c r="H256" s="594"/>
    </row>
    <row r="257" spans="5:8">
      <c r="E257" s="594"/>
      <c r="F257" s="2507"/>
      <c r="G257" s="108"/>
      <c r="H257" s="594"/>
    </row>
    <row r="258" spans="5:8">
      <c r="E258" s="594"/>
      <c r="F258" s="2507"/>
      <c r="G258" s="108"/>
      <c r="H258" s="594"/>
    </row>
    <row r="259" spans="5:8">
      <c r="E259" s="594"/>
      <c r="F259" s="2507"/>
      <c r="G259" s="108"/>
      <c r="H259" s="594"/>
    </row>
    <row r="260" spans="5:8">
      <c r="E260" s="594"/>
      <c r="F260" s="2507"/>
      <c r="G260" s="108"/>
      <c r="H260" s="594"/>
    </row>
    <row r="261" spans="5:8">
      <c r="E261" s="594"/>
      <c r="F261" s="2507"/>
      <c r="G261" s="108"/>
      <c r="H261" s="594"/>
    </row>
    <row r="262" spans="5:8">
      <c r="E262" s="594"/>
      <c r="F262" s="2507"/>
      <c r="G262" s="108"/>
      <c r="H262" s="594"/>
    </row>
    <row r="263" spans="5:8">
      <c r="E263" s="594"/>
      <c r="F263" s="2507"/>
      <c r="G263" s="108"/>
      <c r="H263" s="594"/>
    </row>
    <row r="264" spans="5:8">
      <c r="E264" s="594"/>
      <c r="F264" s="2507"/>
      <c r="G264" s="108"/>
      <c r="H264" s="594"/>
    </row>
    <row r="265" spans="5:8">
      <c r="E265" s="594"/>
      <c r="F265" s="2507"/>
      <c r="G265" s="108"/>
      <c r="H265" s="594"/>
    </row>
    <row r="266" spans="5:8">
      <c r="E266" s="594"/>
      <c r="F266" s="2507"/>
      <c r="G266" s="108"/>
      <c r="H266" s="594"/>
    </row>
    <row r="267" spans="5:8">
      <c r="E267" s="594"/>
      <c r="F267" s="2507"/>
      <c r="G267" s="108"/>
      <c r="H267" s="594"/>
    </row>
    <row r="268" spans="5:8">
      <c r="E268" s="594"/>
      <c r="F268" s="2507"/>
      <c r="G268" s="108"/>
      <c r="H268" s="594"/>
    </row>
    <row r="269" spans="5:8">
      <c r="E269" s="594"/>
      <c r="F269" s="2507"/>
      <c r="G269" s="108"/>
      <c r="H269" s="594"/>
    </row>
    <row r="270" spans="5:8">
      <c r="E270" s="594"/>
      <c r="F270" s="2507"/>
      <c r="G270" s="108"/>
      <c r="H270" s="594"/>
    </row>
    <row r="271" spans="5:8">
      <c r="E271" s="594"/>
      <c r="F271" s="2507"/>
      <c r="G271" s="108"/>
      <c r="H271" s="594"/>
    </row>
    <row r="272" spans="5:8">
      <c r="E272" s="594"/>
      <c r="F272" s="2507"/>
      <c r="G272" s="108"/>
      <c r="H272" s="594"/>
    </row>
    <row r="273" spans="5:8">
      <c r="E273" s="594"/>
      <c r="F273" s="2507"/>
      <c r="G273" s="108"/>
      <c r="H273" s="594"/>
    </row>
    <row r="274" spans="5:8">
      <c r="E274" s="594"/>
      <c r="F274" s="2507"/>
      <c r="G274" s="108"/>
      <c r="H274" s="594"/>
    </row>
    <row r="275" spans="5:8">
      <c r="E275" s="594"/>
      <c r="F275" s="2507"/>
      <c r="G275" s="108"/>
      <c r="H275" s="594"/>
    </row>
    <row r="276" spans="5:8">
      <c r="E276" s="594"/>
      <c r="F276" s="2507"/>
      <c r="G276" s="108"/>
      <c r="H276" s="594"/>
    </row>
    <row r="277" spans="5:8">
      <c r="E277" s="594"/>
      <c r="F277" s="2507"/>
      <c r="G277" s="108"/>
      <c r="H277" s="594"/>
    </row>
    <row r="278" spans="5:8">
      <c r="E278" s="594"/>
      <c r="F278" s="2507"/>
      <c r="G278" s="108"/>
      <c r="H278" s="594"/>
    </row>
    <row r="279" spans="5:8">
      <c r="E279" s="594"/>
      <c r="F279" s="2507"/>
      <c r="G279" s="108"/>
      <c r="H279" s="594"/>
    </row>
    <row r="280" spans="5:8">
      <c r="E280" s="594"/>
      <c r="F280" s="2507"/>
      <c r="G280" s="108"/>
      <c r="H280" s="594"/>
    </row>
    <row r="281" spans="5:8">
      <c r="E281" s="594"/>
      <c r="F281" s="2507"/>
      <c r="G281" s="108"/>
      <c r="H281" s="594"/>
    </row>
    <row r="282" spans="5:8">
      <c r="E282" s="594"/>
      <c r="F282" s="2507"/>
      <c r="G282" s="108"/>
      <c r="H282" s="594"/>
    </row>
    <row r="283" spans="5:8">
      <c r="E283" s="594"/>
      <c r="F283" s="2507"/>
      <c r="G283" s="108"/>
      <c r="H283" s="594"/>
    </row>
    <row r="284" spans="5:8">
      <c r="E284" s="594"/>
      <c r="F284" s="2507"/>
      <c r="G284" s="108"/>
      <c r="H284" s="594"/>
    </row>
    <row r="285" spans="5:8">
      <c r="E285" s="594"/>
      <c r="F285" s="2507"/>
      <c r="G285" s="108"/>
      <c r="H285" s="594"/>
    </row>
    <row r="286" spans="5:8">
      <c r="E286" s="594"/>
      <c r="F286" s="2507"/>
      <c r="G286" s="108"/>
      <c r="H286" s="594"/>
    </row>
    <row r="287" spans="5:8">
      <c r="E287" s="594"/>
      <c r="F287" s="2507"/>
      <c r="G287" s="108"/>
      <c r="H287" s="594"/>
    </row>
    <row r="288" spans="5:8">
      <c r="E288" s="594"/>
      <c r="F288" s="2507"/>
      <c r="G288" s="108"/>
      <c r="H288" s="594"/>
    </row>
    <row r="289" spans="5:8">
      <c r="E289" s="594"/>
      <c r="F289" s="2507"/>
      <c r="G289" s="108"/>
      <c r="H289" s="594"/>
    </row>
    <row r="290" spans="5:8">
      <c r="E290" s="594"/>
      <c r="F290" s="2507"/>
      <c r="G290" s="108"/>
      <c r="H290" s="594"/>
    </row>
    <row r="291" spans="5:8">
      <c r="E291" s="594"/>
      <c r="F291" s="2507"/>
      <c r="G291" s="108"/>
      <c r="H291" s="594"/>
    </row>
    <row r="292" spans="5:8">
      <c r="E292" s="594"/>
      <c r="F292" s="2507"/>
      <c r="G292" s="108"/>
      <c r="H292" s="594"/>
    </row>
    <row r="293" spans="5:8">
      <c r="E293" s="594"/>
      <c r="F293" s="2507"/>
      <c r="G293" s="108"/>
      <c r="H293" s="594"/>
    </row>
    <row r="294" spans="5:8">
      <c r="E294" s="594"/>
      <c r="F294" s="2507"/>
      <c r="G294" s="108"/>
      <c r="H294" s="594"/>
    </row>
    <row r="295" spans="5:8">
      <c r="E295" s="594"/>
      <c r="F295" s="2507"/>
      <c r="G295" s="108"/>
      <c r="H295" s="594"/>
    </row>
    <row r="296" spans="5:8">
      <c r="E296" s="594"/>
      <c r="F296" s="2507"/>
      <c r="G296" s="108"/>
      <c r="H296" s="594"/>
    </row>
    <row r="297" spans="5:8">
      <c r="E297" s="594"/>
      <c r="F297" s="2507"/>
      <c r="G297" s="108"/>
      <c r="H297" s="594"/>
    </row>
    <row r="298" spans="5:8">
      <c r="E298" s="594"/>
      <c r="F298" s="2507"/>
      <c r="G298" s="108"/>
      <c r="H298" s="594"/>
    </row>
    <row r="299" spans="5:8">
      <c r="E299" s="594"/>
      <c r="F299" s="2507"/>
      <c r="G299" s="108"/>
      <c r="H299" s="594"/>
    </row>
    <row r="300" spans="5:8">
      <c r="E300" s="594"/>
      <c r="F300" s="2507"/>
      <c r="G300" s="108"/>
      <c r="H300" s="594"/>
    </row>
    <row r="301" spans="5:8">
      <c r="E301" s="594"/>
      <c r="F301" s="2507"/>
      <c r="G301" s="108"/>
      <c r="H301" s="594"/>
    </row>
    <row r="302" spans="5:8">
      <c r="E302" s="594"/>
      <c r="F302" s="2507"/>
      <c r="G302" s="108"/>
      <c r="H302" s="594"/>
    </row>
    <row r="303" spans="5:8">
      <c r="E303" s="594"/>
      <c r="F303" s="2507"/>
      <c r="G303" s="108"/>
      <c r="H303" s="594"/>
    </row>
    <row r="304" spans="5:8">
      <c r="E304" s="594"/>
      <c r="F304" s="2507"/>
      <c r="G304" s="108"/>
      <c r="H304" s="594"/>
    </row>
    <row r="305" spans="5:8">
      <c r="E305" s="594"/>
      <c r="F305" s="2507"/>
      <c r="G305" s="108"/>
      <c r="H305" s="594"/>
    </row>
    <row r="306" spans="5:8">
      <c r="E306" s="594"/>
      <c r="F306" s="2507"/>
      <c r="G306" s="108"/>
      <c r="H306" s="594"/>
    </row>
    <row r="307" spans="5:8">
      <c r="E307" s="594"/>
      <c r="F307" s="2507"/>
      <c r="G307" s="108"/>
      <c r="H307" s="594"/>
    </row>
    <row r="308" spans="5:8">
      <c r="E308" s="594"/>
      <c r="F308" s="2507"/>
      <c r="G308" s="108"/>
      <c r="H308" s="594"/>
    </row>
    <row r="309" spans="5:8">
      <c r="E309" s="594"/>
      <c r="F309" s="2507"/>
      <c r="G309" s="108"/>
      <c r="H309" s="594"/>
    </row>
    <row r="310" spans="5:8">
      <c r="E310" s="594"/>
      <c r="F310" s="2507"/>
      <c r="G310" s="108"/>
      <c r="H310" s="594"/>
    </row>
    <row r="311" spans="5:8">
      <c r="E311" s="594"/>
      <c r="F311" s="2507"/>
      <c r="G311" s="108"/>
      <c r="H311" s="594"/>
    </row>
    <row r="312" spans="5:8">
      <c r="E312" s="594"/>
      <c r="F312" s="2507"/>
      <c r="G312" s="108"/>
      <c r="H312" s="594"/>
    </row>
    <row r="313" spans="5:8">
      <c r="E313" s="594"/>
      <c r="F313" s="2507"/>
      <c r="G313" s="108"/>
      <c r="H313" s="594"/>
    </row>
    <row r="314" spans="5:8">
      <c r="E314" s="594"/>
      <c r="F314" s="2507"/>
      <c r="G314" s="108"/>
      <c r="H314" s="594"/>
    </row>
    <row r="315" spans="5:8">
      <c r="E315" s="594"/>
      <c r="F315" s="2507"/>
      <c r="G315" s="108"/>
      <c r="H315" s="594"/>
    </row>
    <row r="316" spans="5:8">
      <c r="E316" s="594"/>
      <c r="F316" s="2507"/>
      <c r="G316" s="108"/>
      <c r="H316" s="594"/>
    </row>
    <row r="317" spans="5:8">
      <c r="E317" s="594"/>
      <c r="F317" s="2507"/>
      <c r="G317" s="108"/>
      <c r="H317" s="594"/>
    </row>
    <row r="318" spans="5:8">
      <c r="E318" s="594"/>
      <c r="F318" s="2507"/>
      <c r="G318" s="108"/>
      <c r="H318" s="594"/>
    </row>
    <row r="319" spans="5:8">
      <c r="E319" s="594"/>
      <c r="F319" s="2507"/>
      <c r="G319" s="108"/>
      <c r="H319" s="594"/>
    </row>
    <row r="320" spans="5:8">
      <c r="E320" s="594"/>
      <c r="F320" s="2507"/>
      <c r="G320" s="108"/>
      <c r="H320" s="594"/>
    </row>
    <row r="321" spans="5:8">
      <c r="E321" s="594"/>
      <c r="F321" s="2507"/>
      <c r="G321" s="108"/>
      <c r="H321" s="594"/>
    </row>
    <row r="322" spans="5:8">
      <c r="E322" s="594"/>
      <c r="F322" s="2507"/>
      <c r="G322" s="108"/>
      <c r="H322" s="594"/>
    </row>
    <row r="323" spans="5:8">
      <c r="E323" s="594"/>
      <c r="F323" s="2507"/>
      <c r="G323" s="108"/>
      <c r="H323" s="594"/>
    </row>
    <row r="324" spans="5:8">
      <c r="E324" s="594"/>
      <c r="F324" s="2507"/>
      <c r="G324" s="108"/>
      <c r="H324" s="594"/>
    </row>
    <row r="325" spans="5:8">
      <c r="E325" s="594"/>
      <c r="F325" s="2507"/>
      <c r="G325" s="108"/>
      <c r="H325" s="594"/>
    </row>
    <row r="326" spans="5:8">
      <c r="E326" s="594"/>
      <c r="F326" s="2507"/>
      <c r="G326" s="108"/>
      <c r="H326" s="594"/>
    </row>
    <row r="327" spans="5:8">
      <c r="E327" s="594"/>
      <c r="F327" s="2507"/>
      <c r="G327" s="108"/>
      <c r="H327" s="594"/>
    </row>
    <row r="328" spans="5:8">
      <c r="E328" s="594"/>
      <c r="F328" s="2507"/>
      <c r="G328" s="108"/>
      <c r="H328" s="594"/>
    </row>
    <row r="329" spans="5:8">
      <c r="E329" s="594"/>
      <c r="F329" s="2507"/>
      <c r="G329" s="108"/>
      <c r="H329" s="594"/>
    </row>
    <row r="330" spans="5:8">
      <c r="E330" s="594"/>
      <c r="F330" s="2507"/>
      <c r="G330" s="108"/>
      <c r="H330" s="594"/>
    </row>
    <row r="331" spans="5:8">
      <c r="E331" s="594"/>
      <c r="F331" s="2507"/>
      <c r="G331" s="108"/>
      <c r="H331" s="594"/>
    </row>
    <row r="332" spans="5:8">
      <c r="E332" s="594"/>
      <c r="F332" s="2507"/>
      <c r="G332" s="108"/>
      <c r="H332" s="594"/>
    </row>
    <row r="333" spans="5:8">
      <c r="E333" s="594"/>
      <c r="F333" s="2507"/>
      <c r="G333" s="108"/>
      <c r="H333" s="594"/>
    </row>
    <row r="334" spans="5:8">
      <c r="E334" s="594"/>
      <c r="F334" s="2507"/>
      <c r="G334" s="108"/>
      <c r="H334" s="594"/>
    </row>
    <row r="335" spans="5:8">
      <c r="E335" s="594"/>
      <c r="F335" s="2507"/>
      <c r="G335" s="108"/>
      <c r="H335" s="594"/>
    </row>
    <row r="336" spans="5:8">
      <c r="E336" s="594"/>
      <c r="F336" s="2507"/>
      <c r="G336" s="108"/>
      <c r="H336" s="594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2DE0D-CBEF-4CE1-98E4-B0274FEA76F4}">
  <dimension ref="A1:L221"/>
  <sheetViews>
    <sheetView workbookViewId="0">
      <selection activeCell="M17" sqref="M17"/>
    </sheetView>
  </sheetViews>
  <sheetFormatPr defaultColWidth="8.796875" defaultRowHeight="15.6"/>
  <sheetData>
    <row r="1" spans="1:12">
      <c r="A1" s="105" t="s">
        <v>2673</v>
      </c>
      <c r="B1" s="105"/>
    </row>
    <row r="2" spans="1:12">
      <c r="A2" s="105" t="s">
        <v>2675</v>
      </c>
      <c r="B2" s="105"/>
    </row>
    <row r="3" spans="1:12">
      <c r="A3" s="105" t="s">
        <v>2674</v>
      </c>
      <c r="B3" s="105"/>
    </row>
    <row r="4" spans="1:12">
      <c r="A4" s="105"/>
      <c r="B4" s="105"/>
    </row>
    <row r="5" spans="1:12">
      <c r="A5" s="105"/>
      <c r="B5" s="105"/>
    </row>
    <row r="6" spans="1:12">
      <c r="A6" t="s">
        <v>20</v>
      </c>
      <c r="B6" t="s">
        <v>701</v>
      </c>
      <c r="C6" t="s">
        <v>2668</v>
      </c>
      <c r="D6" t="s">
        <v>1538</v>
      </c>
      <c r="E6" t="s">
        <v>786</v>
      </c>
      <c r="F6" t="s">
        <v>2669</v>
      </c>
      <c r="G6" t="s">
        <v>2670</v>
      </c>
      <c r="H6" t="s">
        <v>809</v>
      </c>
      <c r="I6" t="s">
        <v>707</v>
      </c>
      <c r="J6" t="s">
        <v>2671</v>
      </c>
      <c r="K6" t="s">
        <v>847</v>
      </c>
      <c r="L6" t="s">
        <v>2672</v>
      </c>
    </row>
    <row r="7" spans="1:12">
      <c r="A7" t="s">
        <v>1809</v>
      </c>
      <c r="B7" t="s">
        <v>1818</v>
      </c>
      <c r="C7" t="s">
        <v>1847</v>
      </c>
      <c r="D7">
        <v>0.5</v>
      </c>
      <c r="E7" s="55">
        <v>45022</v>
      </c>
      <c r="F7" t="s">
        <v>1848</v>
      </c>
      <c r="G7">
        <v>1.41</v>
      </c>
      <c r="H7">
        <v>0.46</v>
      </c>
      <c r="J7" s="992">
        <v>0.47916666666666669</v>
      </c>
      <c r="K7">
        <v>19.100000000000001</v>
      </c>
      <c r="L7">
        <v>5.6</v>
      </c>
    </row>
    <row r="8" spans="1:12">
      <c r="A8" t="s">
        <v>1809</v>
      </c>
      <c r="B8" t="s">
        <v>1818</v>
      </c>
      <c r="C8" t="s">
        <v>1847</v>
      </c>
      <c r="D8">
        <v>1</v>
      </c>
      <c r="E8" t="s">
        <v>714</v>
      </c>
      <c r="F8" t="s">
        <v>714</v>
      </c>
      <c r="G8" t="s">
        <v>714</v>
      </c>
      <c r="H8" t="s">
        <v>714</v>
      </c>
      <c r="I8" t="s">
        <v>714</v>
      </c>
      <c r="J8" t="s">
        <v>714</v>
      </c>
      <c r="K8">
        <v>19.100000000000001</v>
      </c>
      <c r="L8">
        <v>5.6</v>
      </c>
    </row>
    <row r="9" spans="1:12">
      <c r="A9" t="s">
        <v>1809</v>
      </c>
      <c r="B9" t="s">
        <v>1818</v>
      </c>
      <c r="C9" t="s">
        <v>1847</v>
      </c>
      <c r="D9">
        <v>2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  <c r="K9">
        <v>19.100000000000001</v>
      </c>
      <c r="L9">
        <v>5.6</v>
      </c>
    </row>
    <row r="10" spans="1:12">
      <c r="A10" t="s">
        <v>1809</v>
      </c>
      <c r="B10" t="s">
        <v>1818</v>
      </c>
      <c r="C10" t="s">
        <v>1847</v>
      </c>
      <c r="D10">
        <v>3</v>
      </c>
      <c r="E10" s="55">
        <v>45022</v>
      </c>
      <c r="F10" t="s">
        <v>1848</v>
      </c>
      <c r="G10">
        <v>1.37</v>
      </c>
      <c r="H10">
        <v>0.60099999999999998</v>
      </c>
      <c r="J10" s="992">
        <v>0.48472222222222222</v>
      </c>
      <c r="K10">
        <v>19.100000000000001</v>
      </c>
      <c r="L10">
        <v>5.6</v>
      </c>
    </row>
    <row r="11" spans="1:12">
      <c r="A11" t="s">
        <v>1809</v>
      </c>
      <c r="B11" t="s">
        <v>1818</v>
      </c>
      <c r="C11" t="s">
        <v>1847</v>
      </c>
      <c r="D11">
        <v>4</v>
      </c>
      <c r="E11" t="s">
        <v>714</v>
      </c>
      <c r="F11" t="s">
        <v>714</v>
      </c>
      <c r="G11" t="s">
        <v>714</v>
      </c>
      <c r="H11" t="s">
        <v>714</v>
      </c>
      <c r="I11" t="s">
        <v>714</v>
      </c>
      <c r="J11" t="s">
        <v>714</v>
      </c>
      <c r="K11">
        <v>19.100000000000001</v>
      </c>
      <c r="L11">
        <v>5.6</v>
      </c>
    </row>
    <row r="12" spans="1:12">
      <c r="A12" t="s">
        <v>1809</v>
      </c>
      <c r="B12" t="s">
        <v>1818</v>
      </c>
      <c r="C12" t="s">
        <v>1847</v>
      </c>
      <c r="D12">
        <v>5</v>
      </c>
      <c r="E12" t="s">
        <v>714</v>
      </c>
      <c r="F12" t="s">
        <v>714</v>
      </c>
      <c r="G12" t="s">
        <v>714</v>
      </c>
      <c r="H12" t="s">
        <v>714</v>
      </c>
      <c r="I12" t="s">
        <v>714</v>
      </c>
      <c r="J12" t="s">
        <v>714</v>
      </c>
      <c r="K12">
        <v>19.100000000000001</v>
      </c>
      <c r="L12">
        <v>5.6</v>
      </c>
    </row>
    <row r="13" spans="1:12">
      <c r="A13" t="s">
        <v>1809</v>
      </c>
      <c r="B13" t="s">
        <v>1818</v>
      </c>
      <c r="C13" t="s">
        <v>1847</v>
      </c>
      <c r="D13">
        <v>6</v>
      </c>
      <c r="E13" t="s">
        <v>714</v>
      </c>
      <c r="F13" t="s">
        <v>714</v>
      </c>
      <c r="G13" t="s">
        <v>714</v>
      </c>
      <c r="H13" t="s">
        <v>714</v>
      </c>
      <c r="I13" t="s">
        <v>714</v>
      </c>
      <c r="J13" t="s">
        <v>714</v>
      </c>
      <c r="K13">
        <v>19.100000000000001</v>
      </c>
      <c r="L13">
        <v>5.6</v>
      </c>
    </row>
    <row r="14" spans="1:12">
      <c r="A14" t="s">
        <v>1809</v>
      </c>
      <c r="B14" t="s">
        <v>1818</v>
      </c>
      <c r="C14" t="s">
        <v>1847</v>
      </c>
      <c r="D14">
        <v>7</v>
      </c>
      <c r="E14" t="s">
        <v>714</v>
      </c>
      <c r="F14" t="s">
        <v>714</v>
      </c>
      <c r="G14" t="s">
        <v>714</v>
      </c>
      <c r="H14" t="s">
        <v>714</v>
      </c>
      <c r="I14" t="s">
        <v>714</v>
      </c>
      <c r="J14" t="s">
        <v>714</v>
      </c>
      <c r="K14">
        <v>19.100000000000001</v>
      </c>
      <c r="L14">
        <v>5.6</v>
      </c>
    </row>
    <row r="15" spans="1:12">
      <c r="A15" t="s">
        <v>1809</v>
      </c>
      <c r="B15" t="s">
        <v>1818</v>
      </c>
      <c r="C15" t="s">
        <v>1847</v>
      </c>
      <c r="D15">
        <v>8</v>
      </c>
      <c r="E15" t="s">
        <v>714</v>
      </c>
      <c r="F15" t="s">
        <v>714</v>
      </c>
      <c r="G15" t="s">
        <v>714</v>
      </c>
      <c r="H15" t="s">
        <v>714</v>
      </c>
      <c r="I15" t="s">
        <v>714</v>
      </c>
      <c r="J15" t="s">
        <v>714</v>
      </c>
      <c r="K15">
        <v>19.100000000000001</v>
      </c>
      <c r="L15">
        <v>5.6</v>
      </c>
    </row>
    <row r="16" spans="1:12">
      <c r="A16" t="s">
        <v>1809</v>
      </c>
      <c r="B16" t="s">
        <v>1818</v>
      </c>
      <c r="C16" t="s">
        <v>1847</v>
      </c>
      <c r="D16">
        <v>9</v>
      </c>
      <c r="E16" s="55">
        <v>45022</v>
      </c>
      <c r="F16" t="s">
        <v>1848</v>
      </c>
      <c r="G16">
        <v>1.6</v>
      </c>
      <c r="H16">
        <v>0.34799999999999998</v>
      </c>
      <c r="J16" s="992">
        <v>0.49027777777777781</v>
      </c>
      <c r="K16">
        <v>19.100000000000001</v>
      </c>
      <c r="L16">
        <v>5.6</v>
      </c>
    </row>
    <row r="17" spans="1:12">
      <c r="A17" t="s">
        <v>1809</v>
      </c>
      <c r="B17" t="s">
        <v>1818</v>
      </c>
      <c r="C17" t="s">
        <v>1847</v>
      </c>
      <c r="D17">
        <v>10</v>
      </c>
      <c r="E17" t="s">
        <v>714</v>
      </c>
      <c r="F17" t="s">
        <v>714</v>
      </c>
      <c r="G17" t="s">
        <v>714</v>
      </c>
      <c r="H17" t="s">
        <v>714</v>
      </c>
      <c r="I17" t="s">
        <v>714</v>
      </c>
      <c r="J17" t="s">
        <v>714</v>
      </c>
      <c r="K17">
        <v>19.100000000000001</v>
      </c>
      <c r="L17">
        <v>5.6</v>
      </c>
    </row>
    <row r="18" spans="1:12">
      <c r="A18" t="s">
        <v>1809</v>
      </c>
      <c r="B18" t="s">
        <v>1818</v>
      </c>
      <c r="C18" t="s">
        <v>1847</v>
      </c>
      <c r="D18">
        <v>11</v>
      </c>
      <c r="E18" t="s">
        <v>714</v>
      </c>
      <c r="F18" t="s">
        <v>714</v>
      </c>
      <c r="G18" t="s">
        <v>714</v>
      </c>
      <c r="H18" t="s">
        <v>714</v>
      </c>
      <c r="I18" t="s">
        <v>714</v>
      </c>
      <c r="J18" t="s">
        <v>714</v>
      </c>
      <c r="K18">
        <v>19.100000000000001</v>
      </c>
      <c r="L18">
        <v>5.6</v>
      </c>
    </row>
    <row r="19" spans="1:12">
      <c r="A19" t="s">
        <v>1809</v>
      </c>
      <c r="B19" t="s">
        <v>1818</v>
      </c>
      <c r="C19" t="s">
        <v>1847</v>
      </c>
      <c r="D19">
        <v>12</v>
      </c>
      <c r="E19" t="s">
        <v>714</v>
      </c>
      <c r="F19" t="s">
        <v>714</v>
      </c>
      <c r="G19" t="s">
        <v>714</v>
      </c>
      <c r="H19" t="s">
        <v>714</v>
      </c>
      <c r="I19" t="s">
        <v>714</v>
      </c>
      <c r="J19" t="s">
        <v>714</v>
      </c>
      <c r="K19">
        <v>19.100000000000001</v>
      </c>
      <c r="L19">
        <v>5.6</v>
      </c>
    </row>
    <row r="20" spans="1:12">
      <c r="A20" t="s">
        <v>1809</v>
      </c>
      <c r="B20" t="s">
        <v>1818</v>
      </c>
      <c r="C20" t="s">
        <v>1847</v>
      </c>
      <c r="D20">
        <v>13</v>
      </c>
      <c r="E20" t="s">
        <v>714</v>
      </c>
      <c r="F20" t="s">
        <v>714</v>
      </c>
      <c r="G20" t="s">
        <v>714</v>
      </c>
      <c r="H20" t="s">
        <v>714</v>
      </c>
      <c r="I20" t="s">
        <v>714</v>
      </c>
      <c r="J20" t="s">
        <v>714</v>
      </c>
      <c r="K20">
        <v>19.100000000000001</v>
      </c>
      <c r="L20">
        <v>5.6</v>
      </c>
    </row>
    <row r="21" spans="1:12">
      <c r="A21" t="s">
        <v>1809</v>
      </c>
      <c r="B21" t="s">
        <v>1818</v>
      </c>
      <c r="C21" t="s">
        <v>1847</v>
      </c>
      <c r="D21">
        <v>14</v>
      </c>
      <c r="E21" t="s">
        <v>714</v>
      </c>
      <c r="F21" t="s">
        <v>714</v>
      </c>
      <c r="G21" t="s">
        <v>714</v>
      </c>
      <c r="H21" t="s">
        <v>714</v>
      </c>
      <c r="I21" t="s">
        <v>714</v>
      </c>
      <c r="J21" t="s">
        <v>714</v>
      </c>
      <c r="K21">
        <v>19.100000000000001</v>
      </c>
      <c r="L21">
        <v>5.6</v>
      </c>
    </row>
    <row r="22" spans="1:12">
      <c r="A22" t="s">
        <v>1809</v>
      </c>
      <c r="B22" t="s">
        <v>1818</v>
      </c>
      <c r="C22" t="s">
        <v>1847</v>
      </c>
      <c r="D22">
        <v>15</v>
      </c>
      <c r="E22" t="s">
        <v>714</v>
      </c>
      <c r="F22" t="s">
        <v>714</v>
      </c>
      <c r="G22" t="s">
        <v>714</v>
      </c>
      <c r="H22" t="s">
        <v>714</v>
      </c>
      <c r="I22" t="s">
        <v>714</v>
      </c>
      <c r="J22" t="s">
        <v>714</v>
      </c>
      <c r="K22">
        <v>19.100000000000001</v>
      </c>
      <c r="L22">
        <v>5.6</v>
      </c>
    </row>
    <row r="23" spans="1:12">
      <c r="A23" t="s">
        <v>1809</v>
      </c>
      <c r="B23" t="s">
        <v>1818</v>
      </c>
      <c r="C23" t="s">
        <v>1847</v>
      </c>
      <c r="D23">
        <v>16</v>
      </c>
      <c r="E23" t="s">
        <v>714</v>
      </c>
      <c r="F23" t="s">
        <v>714</v>
      </c>
      <c r="G23" t="s">
        <v>714</v>
      </c>
      <c r="H23" t="s">
        <v>714</v>
      </c>
      <c r="I23" t="s">
        <v>714</v>
      </c>
      <c r="J23" t="s">
        <v>714</v>
      </c>
      <c r="K23">
        <v>19.100000000000001</v>
      </c>
      <c r="L23">
        <v>5.6</v>
      </c>
    </row>
    <row r="24" spans="1:12">
      <c r="A24" t="s">
        <v>1809</v>
      </c>
      <c r="B24" t="s">
        <v>1818</v>
      </c>
      <c r="C24" t="s">
        <v>1847</v>
      </c>
      <c r="D24">
        <v>16.600000000000001</v>
      </c>
      <c r="E24" s="55">
        <v>45022</v>
      </c>
      <c r="F24" t="s">
        <v>1848</v>
      </c>
      <c r="G24">
        <v>1.84</v>
      </c>
      <c r="H24">
        <v>0.59799999999999998</v>
      </c>
      <c r="J24" s="992">
        <v>0.49583333333333335</v>
      </c>
      <c r="K24">
        <v>19.100000000000001</v>
      </c>
      <c r="L24">
        <v>5.6</v>
      </c>
    </row>
    <row r="25" spans="1:12">
      <c r="A25" t="s">
        <v>1809</v>
      </c>
      <c r="B25" t="s">
        <v>1818</v>
      </c>
      <c r="C25" t="s">
        <v>1847</v>
      </c>
      <c r="D25">
        <v>17</v>
      </c>
      <c r="E25" t="s">
        <v>714</v>
      </c>
      <c r="F25" t="s">
        <v>714</v>
      </c>
      <c r="G25" t="s">
        <v>714</v>
      </c>
      <c r="H25" t="s">
        <v>714</v>
      </c>
      <c r="I25" t="s">
        <v>714</v>
      </c>
      <c r="J25" t="s">
        <v>714</v>
      </c>
      <c r="K25">
        <v>19.100000000000001</v>
      </c>
      <c r="L25">
        <v>5.6</v>
      </c>
    </row>
    <row r="26" spans="1:12">
      <c r="A26" t="s">
        <v>1809</v>
      </c>
      <c r="B26" t="s">
        <v>1818</v>
      </c>
      <c r="C26" t="s">
        <v>1847</v>
      </c>
      <c r="D26">
        <v>18</v>
      </c>
      <c r="E26" t="s">
        <v>714</v>
      </c>
      <c r="F26" t="s">
        <v>714</v>
      </c>
      <c r="G26" t="s">
        <v>714</v>
      </c>
      <c r="H26" t="s">
        <v>714</v>
      </c>
      <c r="I26" t="s">
        <v>714</v>
      </c>
      <c r="J26" t="s">
        <v>714</v>
      </c>
      <c r="K26">
        <v>19.100000000000001</v>
      </c>
      <c r="L26">
        <v>5.6</v>
      </c>
    </row>
    <row r="27" spans="1:12">
      <c r="A27" t="s">
        <v>1809</v>
      </c>
      <c r="B27" t="s">
        <v>1818</v>
      </c>
      <c r="C27" t="s">
        <v>1847</v>
      </c>
      <c r="D27">
        <v>18.399999999999999</v>
      </c>
      <c r="E27" t="s">
        <v>714</v>
      </c>
      <c r="F27" t="s">
        <v>714</v>
      </c>
      <c r="G27" t="s">
        <v>714</v>
      </c>
      <c r="H27" t="s">
        <v>714</v>
      </c>
      <c r="I27" t="s">
        <v>714</v>
      </c>
      <c r="J27" t="s">
        <v>714</v>
      </c>
      <c r="K27">
        <v>19.100000000000001</v>
      </c>
      <c r="L27">
        <v>5.6</v>
      </c>
    </row>
    <row r="28" spans="1:12">
      <c r="A28" t="s">
        <v>1809</v>
      </c>
      <c r="B28" t="s">
        <v>1818</v>
      </c>
      <c r="C28" t="s">
        <v>1849</v>
      </c>
      <c r="D28">
        <v>0.5</v>
      </c>
      <c r="E28" s="55">
        <v>45054</v>
      </c>
      <c r="F28" t="s">
        <v>1848</v>
      </c>
      <c r="G28">
        <v>0.56999999999999995</v>
      </c>
      <c r="H28">
        <v>0.26700000000000002</v>
      </c>
      <c r="J28" s="992">
        <v>0.43611111111111112</v>
      </c>
      <c r="K28">
        <v>19.2</v>
      </c>
      <c r="L28">
        <v>7.77</v>
      </c>
    </row>
    <row r="29" spans="1:12">
      <c r="A29" t="s">
        <v>1809</v>
      </c>
      <c r="B29" t="s">
        <v>1818</v>
      </c>
      <c r="C29" t="s">
        <v>1849</v>
      </c>
      <c r="D29">
        <v>1</v>
      </c>
      <c r="E29" t="s">
        <v>714</v>
      </c>
      <c r="F29" t="s">
        <v>714</v>
      </c>
      <c r="G29" t="s">
        <v>714</v>
      </c>
      <c r="H29" t="s">
        <v>714</v>
      </c>
      <c r="I29" t="s">
        <v>714</v>
      </c>
      <c r="J29" t="s">
        <v>714</v>
      </c>
      <c r="K29">
        <v>19.2</v>
      </c>
      <c r="L29">
        <v>7.77</v>
      </c>
    </row>
    <row r="30" spans="1:12">
      <c r="A30" t="s">
        <v>1809</v>
      </c>
      <c r="B30" t="s">
        <v>1818</v>
      </c>
      <c r="C30" t="s">
        <v>1849</v>
      </c>
      <c r="D30">
        <v>2</v>
      </c>
      <c r="E30" t="s">
        <v>714</v>
      </c>
      <c r="F30" t="s">
        <v>714</v>
      </c>
      <c r="G30" t="s">
        <v>714</v>
      </c>
      <c r="H30" t="s">
        <v>714</v>
      </c>
      <c r="I30" t="s">
        <v>714</v>
      </c>
      <c r="J30" t="s">
        <v>714</v>
      </c>
      <c r="K30">
        <v>19.2</v>
      </c>
      <c r="L30">
        <v>7.77</v>
      </c>
    </row>
    <row r="31" spans="1:12">
      <c r="A31" t="s">
        <v>1809</v>
      </c>
      <c r="B31" t="s">
        <v>1818</v>
      </c>
      <c r="C31" t="s">
        <v>1849</v>
      </c>
      <c r="D31">
        <v>3</v>
      </c>
      <c r="E31" s="55">
        <v>45054</v>
      </c>
      <c r="F31" t="s">
        <v>1848</v>
      </c>
      <c r="G31">
        <v>0.52</v>
      </c>
      <c r="H31">
        <v>0.33100000000000002</v>
      </c>
      <c r="J31" s="992">
        <v>0.44236111111111115</v>
      </c>
      <c r="K31">
        <v>19.2</v>
      </c>
      <c r="L31">
        <v>7.77</v>
      </c>
    </row>
    <row r="32" spans="1:12">
      <c r="A32" t="s">
        <v>1809</v>
      </c>
      <c r="B32" t="s">
        <v>1818</v>
      </c>
      <c r="C32" t="s">
        <v>1849</v>
      </c>
      <c r="D32">
        <v>4</v>
      </c>
      <c r="E32" t="s">
        <v>714</v>
      </c>
      <c r="F32" t="s">
        <v>714</v>
      </c>
      <c r="G32" t="s">
        <v>714</v>
      </c>
      <c r="H32" t="s">
        <v>714</v>
      </c>
      <c r="I32" t="s">
        <v>714</v>
      </c>
      <c r="J32" t="s">
        <v>714</v>
      </c>
      <c r="K32">
        <v>19.2</v>
      </c>
      <c r="L32">
        <v>7.77</v>
      </c>
    </row>
    <row r="33" spans="1:12">
      <c r="A33" t="s">
        <v>1809</v>
      </c>
      <c r="B33" t="s">
        <v>1818</v>
      </c>
      <c r="C33" t="s">
        <v>1849</v>
      </c>
      <c r="D33">
        <v>5</v>
      </c>
      <c r="E33" t="s">
        <v>714</v>
      </c>
      <c r="F33" t="s">
        <v>714</v>
      </c>
      <c r="G33" t="s">
        <v>714</v>
      </c>
      <c r="H33" t="s">
        <v>714</v>
      </c>
      <c r="I33" t="s">
        <v>714</v>
      </c>
      <c r="J33" t="s">
        <v>714</v>
      </c>
      <c r="K33">
        <v>19.2</v>
      </c>
      <c r="L33">
        <v>7.77</v>
      </c>
    </row>
    <row r="34" spans="1:12">
      <c r="A34" t="s">
        <v>1809</v>
      </c>
      <c r="B34" t="s">
        <v>1818</v>
      </c>
      <c r="C34" t="s">
        <v>1849</v>
      </c>
      <c r="D34">
        <v>6</v>
      </c>
      <c r="E34" t="s">
        <v>714</v>
      </c>
      <c r="F34" t="s">
        <v>714</v>
      </c>
      <c r="G34" t="s">
        <v>714</v>
      </c>
      <c r="H34" t="s">
        <v>714</v>
      </c>
      <c r="I34" t="s">
        <v>714</v>
      </c>
      <c r="J34" t="s">
        <v>714</v>
      </c>
      <c r="K34">
        <v>19.2</v>
      </c>
      <c r="L34">
        <v>7.77</v>
      </c>
    </row>
    <row r="35" spans="1:12">
      <c r="A35" t="s">
        <v>1809</v>
      </c>
      <c r="B35" t="s">
        <v>1818</v>
      </c>
      <c r="C35" t="s">
        <v>1849</v>
      </c>
      <c r="D35">
        <v>7</v>
      </c>
      <c r="E35" t="s">
        <v>714</v>
      </c>
      <c r="F35" t="s">
        <v>714</v>
      </c>
      <c r="G35" t="s">
        <v>714</v>
      </c>
      <c r="H35" t="s">
        <v>714</v>
      </c>
      <c r="I35" t="s">
        <v>714</v>
      </c>
      <c r="J35" t="s">
        <v>714</v>
      </c>
      <c r="K35">
        <v>19.2</v>
      </c>
      <c r="L35">
        <v>7.77</v>
      </c>
    </row>
    <row r="36" spans="1:12">
      <c r="A36" t="s">
        <v>1809</v>
      </c>
      <c r="B36" t="s">
        <v>1818</v>
      </c>
      <c r="C36" t="s">
        <v>1849</v>
      </c>
      <c r="D36">
        <v>8</v>
      </c>
      <c r="E36" t="s">
        <v>714</v>
      </c>
      <c r="F36" t="s">
        <v>714</v>
      </c>
      <c r="G36" t="s">
        <v>714</v>
      </c>
      <c r="H36" t="s">
        <v>714</v>
      </c>
      <c r="I36" t="s">
        <v>714</v>
      </c>
      <c r="J36" t="s">
        <v>714</v>
      </c>
      <c r="K36">
        <v>19.2</v>
      </c>
      <c r="L36">
        <v>7.77</v>
      </c>
    </row>
    <row r="37" spans="1:12">
      <c r="A37" t="s">
        <v>1809</v>
      </c>
      <c r="B37" t="s">
        <v>1818</v>
      </c>
      <c r="C37" t="s">
        <v>1849</v>
      </c>
      <c r="D37">
        <v>9</v>
      </c>
      <c r="E37" s="55">
        <v>45054</v>
      </c>
      <c r="F37" t="s">
        <v>1848</v>
      </c>
      <c r="G37">
        <v>1.06</v>
      </c>
      <c r="H37">
        <v>0.29199999999999998</v>
      </c>
      <c r="J37" s="992">
        <v>0.4465277777777778</v>
      </c>
      <c r="K37">
        <v>19.2</v>
      </c>
      <c r="L37">
        <v>7.77</v>
      </c>
    </row>
    <row r="38" spans="1:12">
      <c r="A38" t="s">
        <v>1809</v>
      </c>
      <c r="B38" t="s">
        <v>1818</v>
      </c>
      <c r="C38" t="s">
        <v>1849</v>
      </c>
      <c r="D38">
        <v>10</v>
      </c>
      <c r="E38" t="s">
        <v>714</v>
      </c>
      <c r="F38" t="s">
        <v>714</v>
      </c>
      <c r="G38" t="s">
        <v>714</v>
      </c>
      <c r="H38" t="s">
        <v>714</v>
      </c>
      <c r="I38" t="s">
        <v>714</v>
      </c>
      <c r="J38" t="s">
        <v>714</v>
      </c>
      <c r="K38">
        <v>19.2</v>
      </c>
      <c r="L38">
        <v>7.77</v>
      </c>
    </row>
    <row r="39" spans="1:12">
      <c r="A39" t="s">
        <v>1809</v>
      </c>
      <c r="B39" t="s">
        <v>1818</v>
      </c>
      <c r="C39" t="s">
        <v>1849</v>
      </c>
      <c r="D39">
        <v>11</v>
      </c>
      <c r="E39" t="s">
        <v>714</v>
      </c>
      <c r="F39" t="s">
        <v>714</v>
      </c>
      <c r="G39" t="s">
        <v>714</v>
      </c>
      <c r="H39" t="s">
        <v>714</v>
      </c>
      <c r="I39" t="s">
        <v>714</v>
      </c>
      <c r="J39" t="s">
        <v>714</v>
      </c>
      <c r="K39">
        <v>19.2</v>
      </c>
      <c r="L39">
        <v>7.77</v>
      </c>
    </row>
    <row r="40" spans="1:12">
      <c r="A40" t="s">
        <v>1809</v>
      </c>
      <c r="B40" t="s">
        <v>1818</v>
      </c>
      <c r="C40" t="s">
        <v>1849</v>
      </c>
      <c r="D40">
        <v>12</v>
      </c>
      <c r="E40" t="s">
        <v>714</v>
      </c>
      <c r="F40" t="s">
        <v>714</v>
      </c>
      <c r="G40" t="s">
        <v>714</v>
      </c>
      <c r="H40" t="s">
        <v>714</v>
      </c>
      <c r="I40" t="s">
        <v>714</v>
      </c>
      <c r="J40" t="s">
        <v>714</v>
      </c>
      <c r="K40">
        <v>19.2</v>
      </c>
      <c r="L40">
        <v>7.77</v>
      </c>
    </row>
    <row r="41" spans="1:12">
      <c r="A41" t="s">
        <v>1809</v>
      </c>
      <c r="B41" t="s">
        <v>1818</v>
      </c>
      <c r="C41" t="s">
        <v>1849</v>
      </c>
      <c r="D41">
        <v>13</v>
      </c>
      <c r="E41" t="s">
        <v>714</v>
      </c>
      <c r="F41" t="s">
        <v>714</v>
      </c>
      <c r="G41" t="s">
        <v>714</v>
      </c>
      <c r="H41" t="s">
        <v>714</v>
      </c>
      <c r="I41" t="s">
        <v>714</v>
      </c>
      <c r="J41" t="s">
        <v>714</v>
      </c>
      <c r="K41">
        <v>19.2</v>
      </c>
      <c r="L41">
        <v>7.77</v>
      </c>
    </row>
    <row r="42" spans="1:12">
      <c r="A42" t="s">
        <v>1809</v>
      </c>
      <c r="B42" t="s">
        <v>1818</v>
      </c>
      <c r="C42" t="s">
        <v>1849</v>
      </c>
      <c r="D42">
        <v>14</v>
      </c>
      <c r="E42" t="s">
        <v>714</v>
      </c>
      <c r="F42" t="s">
        <v>714</v>
      </c>
      <c r="G42" t="s">
        <v>714</v>
      </c>
      <c r="H42" t="s">
        <v>714</v>
      </c>
      <c r="I42" t="s">
        <v>714</v>
      </c>
      <c r="J42" t="s">
        <v>714</v>
      </c>
      <c r="K42">
        <v>19.2</v>
      </c>
      <c r="L42">
        <v>7.77</v>
      </c>
    </row>
    <row r="43" spans="1:12">
      <c r="A43" t="s">
        <v>1809</v>
      </c>
      <c r="B43" t="s">
        <v>1818</v>
      </c>
      <c r="C43" t="s">
        <v>1849</v>
      </c>
      <c r="D43">
        <v>15</v>
      </c>
      <c r="E43" t="s">
        <v>714</v>
      </c>
      <c r="F43" t="s">
        <v>714</v>
      </c>
      <c r="G43" t="s">
        <v>714</v>
      </c>
      <c r="H43" t="s">
        <v>714</v>
      </c>
      <c r="I43" t="s">
        <v>714</v>
      </c>
      <c r="J43" t="s">
        <v>714</v>
      </c>
      <c r="K43">
        <v>19.2</v>
      </c>
      <c r="L43">
        <v>7.77</v>
      </c>
    </row>
    <row r="44" spans="1:12">
      <c r="A44" t="s">
        <v>1809</v>
      </c>
      <c r="B44" t="s">
        <v>1818</v>
      </c>
      <c r="C44" t="s">
        <v>1849</v>
      </c>
      <c r="D44">
        <v>16</v>
      </c>
      <c r="E44" t="s">
        <v>714</v>
      </c>
      <c r="F44" t="s">
        <v>714</v>
      </c>
      <c r="G44" t="s">
        <v>714</v>
      </c>
      <c r="H44" t="s">
        <v>714</v>
      </c>
      <c r="I44" t="s">
        <v>714</v>
      </c>
      <c r="J44" t="s">
        <v>714</v>
      </c>
      <c r="K44">
        <v>19.2</v>
      </c>
      <c r="L44">
        <v>7.77</v>
      </c>
    </row>
    <row r="45" spans="1:12">
      <c r="A45" t="s">
        <v>1809</v>
      </c>
      <c r="B45" t="s">
        <v>1818</v>
      </c>
      <c r="C45" t="s">
        <v>1849</v>
      </c>
      <c r="D45">
        <v>17</v>
      </c>
      <c r="E45" t="s">
        <v>714</v>
      </c>
      <c r="F45" t="s">
        <v>714</v>
      </c>
      <c r="G45" t="s">
        <v>714</v>
      </c>
      <c r="H45" t="s">
        <v>714</v>
      </c>
      <c r="I45" t="s">
        <v>714</v>
      </c>
      <c r="J45" t="s">
        <v>714</v>
      </c>
      <c r="K45">
        <v>19.2</v>
      </c>
      <c r="L45">
        <v>7.77</v>
      </c>
    </row>
    <row r="46" spans="1:12">
      <c r="A46" t="s">
        <v>1809</v>
      </c>
      <c r="B46" t="s">
        <v>1818</v>
      </c>
      <c r="C46" t="s">
        <v>1849</v>
      </c>
      <c r="D46">
        <v>18</v>
      </c>
      <c r="E46" t="s">
        <v>714</v>
      </c>
      <c r="F46" t="s">
        <v>714</v>
      </c>
      <c r="G46" t="s">
        <v>714</v>
      </c>
      <c r="H46" t="s">
        <v>714</v>
      </c>
      <c r="I46" t="s">
        <v>714</v>
      </c>
      <c r="J46" t="s">
        <v>714</v>
      </c>
      <c r="K46">
        <v>19.2</v>
      </c>
      <c r="L46">
        <v>7.77</v>
      </c>
    </row>
    <row r="47" spans="1:12">
      <c r="A47" t="s">
        <v>1809</v>
      </c>
      <c r="B47" t="s">
        <v>1818</v>
      </c>
      <c r="C47" t="s">
        <v>1849</v>
      </c>
      <c r="D47">
        <v>18.2</v>
      </c>
      <c r="E47" s="55">
        <v>45054</v>
      </c>
      <c r="F47" t="s">
        <v>1848</v>
      </c>
      <c r="G47">
        <v>6.57</v>
      </c>
      <c r="H47">
        <v>0.36799999999999999</v>
      </c>
      <c r="J47" s="992">
        <v>0.45069444444444445</v>
      </c>
      <c r="K47">
        <v>19.2</v>
      </c>
      <c r="L47">
        <v>7.77</v>
      </c>
    </row>
    <row r="48" spans="1:12">
      <c r="A48" t="s">
        <v>1809</v>
      </c>
      <c r="B48" t="s">
        <v>1818</v>
      </c>
      <c r="C48" t="s">
        <v>1849</v>
      </c>
      <c r="D48">
        <v>18.7</v>
      </c>
      <c r="E48" t="s">
        <v>714</v>
      </c>
      <c r="F48" t="s">
        <v>714</v>
      </c>
      <c r="G48" t="s">
        <v>714</v>
      </c>
      <c r="H48" t="s">
        <v>714</v>
      </c>
      <c r="I48" t="s">
        <v>714</v>
      </c>
      <c r="J48" t="s">
        <v>714</v>
      </c>
      <c r="K48">
        <v>19.2</v>
      </c>
      <c r="L48">
        <v>7.77</v>
      </c>
    </row>
    <row r="49" spans="1:12">
      <c r="A49" t="s">
        <v>1809</v>
      </c>
      <c r="B49" t="s">
        <v>1818</v>
      </c>
      <c r="C49" t="s">
        <v>1850</v>
      </c>
      <c r="D49">
        <v>0.5</v>
      </c>
      <c r="E49" s="55">
        <v>45082</v>
      </c>
      <c r="F49" t="s">
        <v>1848</v>
      </c>
      <c r="G49">
        <v>1.73</v>
      </c>
      <c r="H49">
        <v>0.317</v>
      </c>
      <c r="J49" s="992">
        <v>0.40972222222222227</v>
      </c>
      <c r="K49">
        <v>19.5</v>
      </c>
      <c r="L49">
        <v>5.0999999999999996</v>
      </c>
    </row>
    <row r="50" spans="1:12">
      <c r="A50" t="s">
        <v>1809</v>
      </c>
      <c r="B50" t="s">
        <v>1818</v>
      </c>
      <c r="C50" t="s">
        <v>1850</v>
      </c>
      <c r="D50">
        <v>1</v>
      </c>
      <c r="E50" t="s">
        <v>714</v>
      </c>
      <c r="F50" t="s">
        <v>714</v>
      </c>
      <c r="G50" t="s">
        <v>714</v>
      </c>
      <c r="H50" t="s">
        <v>714</v>
      </c>
      <c r="I50" t="s">
        <v>714</v>
      </c>
      <c r="J50" t="s">
        <v>714</v>
      </c>
      <c r="K50">
        <v>19.5</v>
      </c>
      <c r="L50">
        <v>5.0999999999999996</v>
      </c>
    </row>
    <row r="51" spans="1:12">
      <c r="A51" t="s">
        <v>1809</v>
      </c>
      <c r="B51" t="s">
        <v>1818</v>
      </c>
      <c r="C51" t="s">
        <v>1850</v>
      </c>
      <c r="D51">
        <v>2</v>
      </c>
      <c r="E51" t="s">
        <v>714</v>
      </c>
      <c r="F51" t="s">
        <v>714</v>
      </c>
      <c r="G51" t="s">
        <v>714</v>
      </c>
      <c r="H51" t="s">
        <v>714</v>
      </c>
      <c r="I51" t="s">
        <v>714</v>
      </c>
      <c r="J51" t="s">
        <v>714</v>
      </c>
      <c r="K51">
        <v>19.5</v>
      </c>
      <c r="L51">
        <v>5.0999999999999996</v>
      </c>
    </row>
    <row r="52" spans="1:12">
      <c r="A52" t="s">
        <v>1809</v>
      </c>
      <c r="B52" t="s">
        <v>1818</v>
      </c>
      <c r="C52" t="s">
        <v>1850</v>
      </c>
      <c r="D52">
        <v>3</v>
      </c>
      <c r="E52" s="55">
        <v>45082</v>
      </c>
      <c r="F52" t="s">
        <v>1848</v>
      </c>
      <c r="G52">
        <v>2.39</v>
      </c>
      <c r="H52">
        <v>0.32900000000000001</v>
      </c>
      <c r="I52" t="s">
        <v>724</v>
      </c>
      <c r="J52" s="992">
        <v>0.41875000000000001</v>
      </c>
      <c r="K52">
        <v>19.5</v>
      </c>
      <c r="L52">
        <v>5.0999999999999996</v>
      </c>
    </row>
    <row r="53" spans="1:12">
      <c r="A53" t="s">
        <v>1809</v>
      </c>
      <c r="B53" t="s">
        <v>1818</v>
      </c>
      <c r="C53" t="s">
        <v>1850</v>
      </c>
      <c r="D53">
        <v>3</v>
      </c>
      <c r="E53" s="55">
        <v>45082</v>
      </c>
      <c r="F53" t="s">
        <v>1848</v>
      </c>
      <c r="G53">
        <v>2.98</v>
      </c>
      <c r="H53">
        <v>0.34</v>
      </c>
      <c r="J53" s="992">
        <v>0.4152777777777778</v>
      </c>
      <c r="K53">
        <v>19.5</v>
      </c>
      <c r="L53">
        <v>5.0999999999999996</v>
      </c>
    </row>
    <row r="54" spans="1:12">
      <c r="A54" t="s">
        <v>1809</v>
      </c>
      <c r="B54" t="s">
        <v>1818</v>
      </c>
      <c r="C54" t="s">
        <v>1850</v>
      </c>
      <c r="D54">
        <v>4</v>
      </c>
      <c r="E54" t="s">
        <v>714</v>
      </c>
      <c r="F54" t="s">
        <v>714</v>
      </c>
      <c r="G54" t="s">
        <v>714</v>
      </c>
      <c r="H54" t="s">
        <v>714</v>
      </c>
      <c r="I54" t="s">
        <v>714</v>
      </c>
      <c r="J54" t="s">
        <v>714</v>
      </c>
      <c r="K54">
        <v>19.5</v>
      </c>
      <c r="L54">
        <v>5.0999999999999996</v>
      </c>
    </row>
    <row r="55" spans="1:12">
      <c r="A55" t="s">
        <v>1809</v>
      </c>
      <c r="B55" t="s">
        <v>1818</v>
      </c>
      <c r="C55" t="s">
        <v>1850</v>
      </c>
      <c r="D55">
        <v>5</v>
      </c>
      <c r="E55" t="s">
        <v>714</v>
      </c>
      <c r="F55" t="s">
        <v>714</v>
      </c>
      <c r="G55" t="s">
        <v>714</v>
      </c>
      <c r="H55" t="s">
        <v>714</v>
      </c>
      <c r="I55" t="s">
        <v>714</v>
      </c>
      <c r="J55" t="s">
        <v>714</v>
      </c>
      <c r="K55">
        <v>19.5</v>
      </c>
      <c r="L55">
        <v>5.0999999999999996</v>
      </c>
    </row>
    <row r="56" spans="1:12">
      <c r="A56" t="s">
        <v>1809</v>
      </c>
      <c r="B56" t="s">
        <v>1818</v>
      </c>
      <c r="C56" t="s">
        <v>1850</v>
      </c>
      <c r="D56">
        <v>6</v>
      </c>
      <c r="E56" t="s">
        <v>714</v>
      </c>
      <c r="F56" t="s">
        <v>714</v>
      </c>
      <c r="G56" t="s">
        <v>714</v>
      </c>
      <c r="H56" t="s">
        <v>714</v>
      </c>
      <c r="I56" t="s">
        <v>714</v>
      </c>
      <c r="J56" t="s">
        <v>714</v>
      </c>
      <c r="K56">
        <v>19.5</v>
      </c>
      <c r="L56">
        <v>5.0999999999999996</v>
      </c>
    </row>
    <row r="57" spans="1:12">
      <c r="A57" t="s">
        <v>1809</v>
      </c>
      <c r="B57" t="s">
        <v>1818</v>
      </c>
      <c r="C57" t="s">
        <v>1850</v>
      </c>
      <c r="D57">
        <v>7</v>
      </c>
      <c r="E57" t="s">
        <v>714</v>
      </c>
      <c r="F57" t="s">
        <v>714</v>
      </c>
      <c r="G57" t="s">
        <v>714</v>
      </c>
      <c r="H57" t="s">
        <v>714</v>
      </c>
      <c r="I57" t="s">
        <v>714</v>
      </c>
      <c r="J57" t="s">
        <v>714</v>
      </c>
      <c r="K57">
        <v>19.5</v>
      </c>
      <c r="L57">
        <v>5.0999999999999996</v>
      </c>
    </row>
    <row r="58" spans="1:12">
      <c r="A58" t="s">
        <v>1809</v>
      </c>
      <c r="B58" t="s">
        <v>1818</v>
      </c>
      <c r="C58" t="s">
        <v>1850</v>
      </c>
      <c r="D58">
        <v>8</v>
      </c>
      <c r="E58" t="s">
        <v>714</v>
      </c>
      <c r="F58" t="s">
        <v>714</v>
      </c>
      <c r="G58" t="s">
        <v>714</v>
      </c>
      <c r="H58" t="s">
        <v>714</v>
      </c>
      <c r="I58" t="s">
        <v>714</v>
      </c>
      <c r="J58" t="s">
        <v>714</v>
      </c>
      <c r="K58">
        <v>19.5</v>
      </c>
      <c r="L58">
        <v>5.0999999999999996</v>
      </c>
    </row>
    <row r="59" spans="1:12">
      <c r="A59" t="s">
        <v>1809</v>
      </c>
      <c r="B59" t="s">
        <v>1818</v>
      </c>
      <c r="C59" t="s">
        <v>1850</v>
      </c>
      <c r="D59">
        <v>9</v>
      </c>
      <c r="E59" s="55">
        <v>45082</v>
      </c>
      <c r="F59" t="s">
        <v>1848</v>
      </c>
      <c r="G59">
        <v>1.66</v>
      </c>
      <c r="H59">
        <v>0.34300000000000003</v>
      </c>
      <c r="J59" s="992">
        <v>0.42152777777777778</v>
      </c>
      <c r="K59">
        <v>19.5</v>
      </c>
      <c r="L59">
        <v>5.0999999999999996</v>
      </c>
    </row>
    <row r="60" spans="1:12">
      <c r="A60" t="s">
        <v>1809</v>
      </c>
      <c r="B60" t="s">
        <v>1818</v>
      </c>
      <c r="C60" t="s">
        <v>1850</v>
      </c>
      <c r="D60">
        <v>10</v>
      </c>
      <c r="E60" t="s">
        <v>714</v>
      </c>
      <c r="F60" t="s">
        <v>714</v>
      </c>
      <c r="G60" t="s">
        <v>714</v>
      </c>
      <c r="H60" t="s">
        <v>714</v>
      </c>
      <c r="I60" t="s">
        <v>714</v>
      </c>
      <c r="J60" t="s">
        <v>714</v>
      </c>
      <c r="K60">
        <v>19.5</v>
      </c>
      <c r="L60">
        <v>5.0999999999999996</v>
      </c>
    </row>
    <row r="61" spans="1:12">
      <c r="A61" t="s">
        <v>1809</v>
      </c>
      <c r="B61" t="s">
        <v>1818</v>
      </c>
      <c r="C61" t="s">
        <v>1850</v>
      </c>
      <c r="D61">
        <v>11</v>
      </c>
      <c r="E61" t="s">
        <v>714</v>
      </c>
      <c r="F61" t="s">
        <v>714</v>
      </c>
      <c r="G61" t="s">
        <v>714</v>
      </c>
      <c r="H61" t="s">
        <v>714</v>
      </c>
      <c r="I61" t="s">
        <v>714</v>
      </c>
      <c r="J61" t="s">
        <v>714</v>
      </c>
      <c r="K61">
        <v>19.5</v>
      </c>
      <c r="L61">
        <v>5.0999999999999996</v>
      </c>
    </row>
    <row r="62" spans="1:12">
      <c r="A62" t="s">
        <v>1809</v>
      </c>
      <c r="B62" t="s">
        <v>1818</v>
      </c>
      <c r="C62" t="s">
        <v>1850</v>
      </c>
      <c r="D62">
        <v>12</v>
      </c>
      <c r="E62" t="s">
        <v>714</v>
      </c>
      <c r="F62" t="s">
        <v>714</v>
      </c>
      <c r="G62" t="s">
        <v>714</v>
      </c>
      <c r="H62" t="s">
        <v>714</v>
      </c>
      <c r="I62" t="s">
        <v>714</v>
      </c>
      <c r="J62" t="s">
        <v>714</v>
      </c>
      <c r="K62">
        <v>19.5</v>
      </c>
      <c r="L62">
        <v>5.0999999999999996</v>
      </c>
    </row>
    <row r="63" spans="1:12">
      <c r="A63" t="s">
        <v>1809</v>
      </c>
      <c r="B63" t="s">
        <v>1818</v>
      </c>
      <c r="C63" t="s">
        <v>1850</v>
      </c>
      <c r="D63">
        <v>13</v>
      </c>
      <c r="E63" t="s">
        <v>714</v>
      </c>
      <c r="F63" t="s">
        <v>714</v>
      </c>
      <c r="G63" t="s">
        <v>714</v>
      </c>
      <c r="H63" t="s">
        <v>714</v>
      </c>
      <c r="I63" t="s">
        <v>714</v>
      </c>
      <c r="J63" t="s">
        <v>714</v>
      </c>
      <c r="K63">
        <v>19.5</v>
      </c>
      <c r="L63">
        <v>5.0999999999999996</v>
      </c>
    </row>
    <row r="64" spans="1:12">
      <c r="A64" t="s">
        <v>1809</v>
      </c>
      <c r="B64" t="s">
        <v>1818</v>
      </c>
      <c r="C64" t="s">
        <v>1850</v>
      </c>
      <c r="D64">
        <v>14</v>
      </c>
      <c r="E64" t="s">
        <v>714</v>
      </c>
      <c r="F64" t="s">
        <v>714</v>
      </c>
      <c r="G64" t="s">
        <v>714</v>
      </c>
      <c r="H64" t="s">
        <v>714</v>
      </c>
      <c r="I64" t="s">
        <v>714</v>
      </c>
      <c r="J64" t="s">
        <v>714</v>
      </c>
      <c r="K64">
        <v>19.5</v>
      </c>
      <c r="L64">
        <v>5.0999999999999996</v>
      </c>
    </row>
    <row r="65" spans="1:12">
      <c r="A65" t="s">
        <v>1809</v>
      </c>
      <c r="B65" t="s">
        <v>1818</v>
      </c>
      <c r="C65" t="s">
        <v>1850</v>
      </c>
      <c r="D65">
        <v>15</v>
      </c>
      <c r="E65" t="s">
        <v>714</v>
      </c>
      <c r="F65" t="s">
        <v>714</v>
      </c>
      <c r="G65" t="s">
        <v>714</v>
      </c>
      <c r="H65" t="s">
        <v>714</v>
      </c>
      <c r="I65" t="s">
        <v>714</v>
      </c>
      <c r="J65" t="s">
        <v>714</v>
      </c>
      <c r="K65">
        <v>19.5</v>
      </c>
      <c r="L65">
        <v>5.0999999999999996</v>
      </c>
    </row>
    <row r="66" spans="1:12">
      <c r="A66" t="s">
        <v>1809</v>
      </c>
      <c r="B66" t="s">
        <v>1818</v>
      </c>
      <c r="C66" t="s">
        <v>1850</v>
      </c>
      <c r="D66">
        <v>16</v>
      </c>
      <c r="E66" t="s">
        <v>714</v>
      </c>
      <c r="F66" t="s">
        <v>714</v>
      </c>
      <c r="G66" t="s">
        <v>714</v>
      </c>
      <c r="H66" t="s">
        <v>714</v>
      </c>
      <c r="I66" t="s">
        <v>714</v>
      </c>
      <c r="J66" t="s">
        <v>714</v>
      </c>
      <c r="K66">
        <v>19.5</v>
      </c>
      <c r="L66">
        <v>5.0999999999999996</v>
      </c>
    </row>
    <row r="67" spans="1:12">
      <c r="A67" t="s">
        <v>1809</v>
      </c>
      <c r="B67" t="s">
        <v>1818</v>
      </c>
      <c r="C67" t="s">
        <v>1850</v>
      </c>
      <c r="D67">
        <v>17</v>
      </c>
      <c r="E67" t="s">
        <v>714</v>
      </c>
      <c r="F67" t="s">
        <v>714</v>
      </c>
      <c r="G67" t="s">
        <v>714</v>
      </c>
      <c r="H67" t="s">
        <v>714</v>
      </c>
      <c r="I67" t="s">
        <v>714</v>
      </c>
      <c r="J67" t="s">
        <v>714</v>
      </c>
      <c r="K67">
        <v>19.5</v>
      </c>
      <c r="L67">
        <v>5.0999999999999996</v>
      </c>
    </row>
    <row r="68" spans="1:12">
      <c r="A68" t="s">
        <v>1809</v>
      </c>
      <c r="B68" t="s">
        <v>1818</v>
      </c>
      <c r="C68" t="s">
        <v>1850</v>
      </c>
      <c r="D68">
        <v>18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>
        <v>19.5</v>
      </c>
      <c r="L68">
        <v>5.0999999999999996</v>
      </c>
    </row>
    <row r="69" spans="1:12">
      <c r="A69" t="s">
        <v>1809</v>
      </c>
      <c r="B69" t="s">
        <v>1818</v>
      </c>
      <c r="C69" t="s">
        <v>1850</v>
      </c>
      <c r="D69">
        <v>18.5</v>
      </c>
      <c r="E69" s="55">
        <v>45082</v>
      </c>
      <c r="F69" t="s">
        <v>1848</v>
      </c>
      <c r="G69">
        <v>0.51</v>
      </c>
      <c r="H69">
        <v>0.52800000000000002</v>
      </c>
      <c r="J69" s="992">
        <v>0.42499999999999999</v>
      </c>
      <c r="K69">
        <v>19.5</v>
      </c>
      <c r="L69">
        <v>5.0999999999999996</v>
      </c>
    </row>
    <row r="70" spans="1:12">
      <c r="A70" t="s">
        <v>1809</v>
      </c>
      <c r="B70" t="s">
        <v>1818</v>
      </c>
      <c r="C70" t="s">
        <v>1850</v>
      </c>
      <c r="D70">
        <v>19</v>
      </c>
      <c r="E70" t="s">
        <v>714</v>
      </c>
      <c r="F70" t="s">
        <v>714</v>
      </c>
      <c r="G70" t="s">
        <v>714</v>
      </c>
      <c r="H70" t="s">
        <v>714</v>
      </c>
      <c r="I70" t="s">
        <v>714</v>
      </c>
      <c r="J70" t="s">
        <v>714</v>
      </c>
      <c r="K70">
        <v>19.5</v>
      </c>
      <c r="L70">
        <v>5.0999999999999996</v>
      </c>
    </row>
    <row r="71" spans="1:12">
      <c r="A71" t="s">
        <v>1809</v>
      </c>
      <c r="B71" t="s">
        <v>1818</v>
      </c>
      <c r="C71" t="s">
        <v>1851</v>
      </c>
      <c r="D71">
        <v>0.5</v>
      </c>
      <c r="E71" s="55">
        <v>45111</v>
      </c>
      <c r="F71" t="s">
        <v>1848</v>
      </c>
      <c r="G71">
        <v>1.79</v>
      </c>
      <c r="H71">
        <v>0.53500000000000003</v>
      </c>
      <c r="J71" s="992">
        <v>0.39305555555555555</v>
      </c>
      <c r="K71">
        <v>19.399999999999999</v>
      </c>
      <c r="L71">
        <v>7.15</v>
      </c>
    </row>
    <row r="72" spans="1:12">
      <c r="A72" t="s">
        <v>1809</v>
      </c>
      <c r="B72" t="s">
        <v>1818</v>
      </c>
      <c r="C72" t="s">
        <v>1851</v>
      </c>
      <c r="D72">
        <v>1</v>
      </c>
      <c r="E72" t="s">
        <v>714</v>
      </c>
      <c r="F72" t="s">
        <v>714</v>
      </c>
      <c r="G72" t="s">
        <v>714</v>
      </c>
      <c r="H72" t="s">
        <v>714</v>
      </c>
      <c r="I72" t="s">
        <v>714</v>
      </c>
      <c r="J72" t="s">
        <v>714</v>
      </c>
      <c r="K72">
        <v>19.399999999999999</v>
      </c>
      <c r="L72">
        <v>7.15</v>
      </c>
    </row>
    <row r="73" spans="1:12">
      <c r="A73" t="s">
        <v>1809</v>
      </c>
      <c r="B73" t="s">
        <v>1818</v>
      </c>
      <c r="C73" t="s">
        <v>1851</v>
      </c>
      <c r="D73">
        <v>2</v>
      </c>
      <c r="E73" t="s">
        <v>714</v>
      </c>
      <c r="F73" t="s">
        <v>714</v>
      </c>
      <c r="G73" t="s">
        <v>714</v>
      </c>
      <c r="H73" t="s">
        <v>714</v>
      </c>
      <c r="I73" t="s">
        <v>714</v>
      </c>
      <c r="J73" t="s">
        <v>714</v>
      </c>
      <c r="K73">
        <v>19.399999999999999</v>
      </c>
      <c r="L73">
        <v>7.15</v>
      </c>
    </row>
    <row r="74" spans="1:12">
      <c r="A74" t="s">
        <v>1809</v>
      </c>
      <c r="B74" t="s">
        <v>1818</v>
      </c>
      <c r="C74" t="s">
        <v>1851</v>
      </c>
      <c r="D74">
        <v>3</v>
      </c>
      <c r="E74" s="55">
        <v>45111</v>
      </c>
      <c r="F74" t="s">
        <v>1848</v>
      </c>
      <c r="G74">
        <v>1.46</v>
      </c>
      <c r="H74">
        <v>0.90400000000000003</v>
      </c>
      <c r="J74" s="992">
        <v>0.39652777777777781</v>
      </c>
      <c r="K74">
        <v>19.399999999999999</v>
      </c>
      <c r="L74">
        <v>7.15</v>
      </c>
    </row>
    <row r="75" spans="1:12">
      <c r="A75" t="s">
        <v>1809</v>
      </c>
      <c r="B75" t="s">
        <v>1818</v>
      </c>
      <c r="C75" t="s">
        <v>1851</v>
      </c>
      <c r="D75">
        <v>4</v>
      </c>
      <c r="E75" t="s">
        <v>714</v>
      </c>
      <c r="F75" t="s">
        <v>714</v>
      </c>
      <c r="G75" t="s">
        <v>714</v>
      </c>
      <c r="H75" t="s">
        <v>714</v>
      </c>
      <c r="I75" t="s">
        <v>714</v>
      </c>
      <c r="J75" t="s">
        <v>714</v>
      </c>
      <c r="K75">
        <v>19.399999999999999</v>
      </c>
      <c r="L75">
        <v>7.15</v>
      </c>
    </row>
    <row r="76" spans="1:12">
      <c r="A76" t="s">
        <v>1809</v>
      </c>
      <c r="B76" t="s">
        <v>1818</v>
      </c>
      <c r="C76" t="s">
        <v>1851</v>
      </c>
      <c r="D76">
        <v>5</v>
      </c>
      <c r="E76" t="s">
        <v>714</v>
      </c>
      <c r="F76" t="s">
        <v>714</v>
      </c>
      <c r="G76" t="s">
        <v>714</v>
      </c>
      <c r="H76" t="s">
        <v>714</v>
      </c>
      <c r="I76" t="s">
        <v>714</v>
      </c>
      <c r="J76" t="s">
        <v>714</v>
      </c>
      <c r="K76">
        <v>19.399999999999999</v>
      </c>
      <c r="L76">
        <v>7.15</v>
      </c>
    </row>
    <row r="77" spans="1:12">
      <c r="A77" t="s">
        <v>1809</v>
      </c>
      <c r="B77" t="s">
        <v>1818</v>
      </c>
      <c r="C77" t="s">
        <v>1851</v>
      </c>
      <c r="D77">
        <v>6</v>
      </c>
      <c r="E77" t="s">
        <v>714</v>
      </c>
      <c r="F77" t="s">
        <v>714</v>
      </c>
      <c r="G77" t="s">
        <v>714</v>
      </c>
      <c r="H77" t="s">
        <v>714</v>
      </c>
      <c r="I77" t="s">
        <v>714</v>
      </c>
      <c r="J77" t="s">
        <v>714</v>
      </c>
      <c r="K77">
        <v>19.399999999999999</v>
      </c>
      <c r="L77">
        <v>7.15</v>
      </c>
    </row>
    <row r="78" spans="1:12">
      <c r="A78" t="s">
        <v>1809</v>
      </c>
      <c r="B78" t="s">
        <v>1818</v>
      </c>
      <c r="C78" t="s">
        <v>1851</v>
      </c>
      <c r="D78">
        <v>7</v>
      </c>
      <c r="E78" t="s">
        <v>714</v>
      </c>
      <c r="F78" t="s">
        <v>714</v>
      </c>
      <c r="G78" t="s">
        <v>714</v>
      </c>
      <c r="H78" t="s">
        <v>714</v>
      </c>
      <c r="I78" t="s">
        <v>714</v>
      </c>
      <c r="J78" t="s">
        <v>714</v>
      </c>
      <c r="K78">
        <v>19.399999999999999</v>
      </c>
      <c r="L78">
        <v>7.15</v>
      </c>
    </row>
    <row r="79" spans="1:12">
      <c r="A79" t="s">
        <v>1809</v>
      </c>
      <c r="B79" t="s">
        <v>1818</v>
      </c>
      <c r="C79" t="s">
        <v>1851</v>
      </c>
      <c r="D79">
        <v>8</v>
      </c>
      <c r="E79" t="s">
        <v>714</v>
      </c>
      <c r="F79" t="s">
        <v>714</v>
      </c>
      <c r="G79" t="s">
        <v>714</v>
      </c>
      <c r="H79" t="s">
        <v>714</v>
      </c>
      <c r="I79" t="s">
        <v>714</v>
      </c>
      <c r="J79" t="s">
        <v>714</v>
      </c>
      <c r="K79">
        <v>19.399999999999999</v>
      </c>
      <c r="L79">
        <v>7.15</v>
      </c>
    </row>
    <row r="80" spans="1:12">
      <c r="A80" t="s">
        <v>1809</v>
      </c>
      <c r="B80" t="s">
        <v>1818</v>
      </c>
      <c r="C80" t="s">
        <v>1851</v>
      </c>
      <c r="D80">
        <v>9</v>
      </c>
      <c r="E80" s="55">
        <v>45111</v>
      </c>
      <c r="F80" t="s">
        <v>1848</v>
      </c>
      <c r="G80">
        <v>1.74</v>
      </c>
      <c r="H80">
        <v>0.40100000000000002</v>
      </c>
      <c r="J80" s="992">
        <v>0.39999999999999997</v>
      </c>
      <c r="K80">
        <v>19.399999999999999</v>
      </c>
      <c r="L80">
        <v>7.15</v>
      </c>
    </row>
    <row r="81" spans="1:12">
      <c r="A81" t="s">
        <v>1809</v>
      </c>
      <c r="B81" t="s">
        <v>1818</v>
      </c>
      <c r="C81" t="s">
        <v>1851</v>
      </c>
      <c r="D81">
        <v>10</v>
      </c>
      <c r="E81" t="s">
        <v>714</v>
      </c>
      <c r="F81" t="s">
        <v>714</v>
      </c>
      <c r="G81" t="s">
        <v>714</v>
      </c>
      <c r="H81" t="s">
        <v>714</v>
      </c>
      <c r="I81" t="s">
        <v>714</v>
      </c>
      <c r="J81" t="s">
        <v>714</v>
      </c>
      <c r="K81">
        <v>19.399999999999999</v>
      </c>
      <c r="L81">
        <v>7.15</v>
      </c>
    </row>
    <row r="82" spans="1:12">
      <c r="A82" t="s">
        <v>1809</v>
      </c>
      <c r="B82" t="s">
        <v>1818</v>
      </c>
      <c r="C82" t="s">
        <v>1851</v>
      </c>
      <c r="D82">
        <v>11</v>
      </c>
      <c r="E82" t="s">
        <v>714</v>
      </c>
      <c r="F82" t="s">
        <v>714</v>
      </c>
      <c r="G82" t="s">
        <v>714</v>
      </c>
      <c r="H82" t="s">
        <v>714</v>
      </c>
      <c r="I82" t="s">
        <v>714</v>
      </c>
      <c r="J82" t="s">
        <v>714</v>
      </c>
      <c r="K82">
        <v>19.399999999999999</v>
      </c>
      <c r="L82">
        <v>7.15</v>
      </c>
    </row>
    <row r="83" spans="1:12">
      <c r="A83" t="s">
        <v>1809</v>
      </c>
      <c r="B83" t="s">
        <v>1818</v>
      </c>
      <c r="C83" t="s">
        <v>1851</v>
      </c>
      <c r="D83">
        <v>12</v>
      </c>
      <c r="E83" t="s">
        <v>714</v>
      </c>
      <c r="F83" t="s">
        <v>714</v>
      </c>
      <c r="G83" t="s">
        <v>714</v>
      </c>
      <c r="H83" t="s">
        <v>714</v>
      </c>
      <c r="I83" t="s">
        <v>714</v>
      </c>
      <c r="J83" t="s">
        <v>714</v>
      </c>
      <c r="K83">
        <v>19.399999999999999</v>
      </c>
      <c r="L83">
        <v>7.15</v>
      </c>
    </row>
    <row r="84" spans="1:12">
      <c r="A84" t="s">
        <v>1809</v>
      </c>
      <c r="B84" t="s">
        <v>1818</v>
      </c>
      <c r="C84" t="s">
        <v>1851</v>
      </c>
      <c r="D84">
        <v>13</v>
      </c>
      <c r="E84" t="s">
        <v>714</v>
      </c>
      <c r="F84" t="s">
        <v>714</v>
      </c>
      <c r="G84" t="s">
        <v>714</v>
      </c>
      <c r="H84" t="s">
        <v>714</v>
      </c>
      <c r="I84" t="s">
        <v>714</v>
      </c>
      <c r="J84" t="s">
        <v>714</v>
      </c>
      <c r="K84">
        <v>19.399999999999999</v>
      </c>
      <c r="L84">
        <v>7.15</v>
      </c>
    </row>
    <row r="85" spans="1:12">
      <c r="A85" t="s">
        <v>1809</v>
      </c>
      <c r="B85" t="s">
        <v>1818</v>
      </c>
      <c r="C85" t="s">
        <v>1851</v>
      </c>
      <c r="D85">
        <v>14</v>
      </c>
      <c r="E85" t="s">
        <v>714</v>
      </c>
      <c r="F85" t="s">
        <v>714</v>
      </c>
      <c r="G85" t="s">
        <v>714</v>
      </c>
      <c r="H85" t="s">
        <v>714</v>
      </c>
      <c r="I85" t="s">
        <v>714</v>
      </c>
      <c r="J85" t="s">
        <v>714</v>
      </c>
      <c r="K85">
        <v>19.399999999999999</v>
      </c>
      <c r="L85">
        <v>7.15</v>
      </c>
    </row>
    <row r="86" spans="1:12">
      <c r="A86" t="s">
        <v>1809</v>
      </c>
      <c r="B86" t="s">
        <v>1818</v>
      </c>
      <c r="C86" t="s">
        <v>1851</v>
      </c>
      <c r="D86">
        <v>15</v>
      </c>
      <c r="E86" t="s">
        <v>714</v>
      </c>
      <c r="F86" t="s">
        <v>714</v>
      </c>
      <c r="G86" t="s">
        <v>714</v>
      </c>
      <c r="H86" t="s">
        <v>714</v>
      </c>
      <c r="I86" t="s">
        <v>714</v>
      </c>
      <c r="J86" t="s">
        <v>714</v>
      </c>
      <c r="K86">
        <v>19.399999999999999</v>
      </c>
      <c r="L86">
        <v>7.15</v>
      </c>
    </row>
    <row r="87" spans="1:12">
      <c r="A87" t="s">
        <v>1809</v>
      </c>
      <c r="B87" t="s">
        <v>1818</v>
      </c>
      <c r="C87" t="s">
        <v>1851</v>
      </c>
      <c r="D87">
        <v>16</v>
      </c>
      <c r="E87" t="s">
        <v>714</v>
      </c>
      <c r="F87" t="s">
        <v>714</v>
      </c>
      <c r="G87" t="s">
        <v>714</v>
      </c>
      <c r="H87" t="s">
        <v>714</v>
      </c>
      <c r="I87" t="s">
        <v>714</v>
      </c>
      <c r="J87" t="s">
        <v>714</v>
      </c>
      <c r="K87">
        <v>19.399999999999999</v>
      </c>
      <c r="L87">
        <v>7.15</v>
      </c>
    </row>
    <row r="88" spans="1:12">
      <c r="A88" t="s">
        <v>1809</v>
      </c>
      <c r="B88" t="s">
        <v>1818</v>
      </c>
      <c r="C88" t="s">
        <v>1851</v>
      </c>
      <c r="D88">
        <v>17</v>
      </c>
      <c r="E88" t="s">
        <v>714</v>
      </c>
      <c r="F88" t="s">
        <v>714</v>
      </c>
      <c r="G88" t="s">
        <v>714</v>
      </c>
      <c r="H88" t="s">
        <v>714</v>
      </c>
      <c r="I88" t="s">
        <v>714</v>
      </c>
      <c r="J88" t="s">
        <v>714</v>
      </c>
      <c r="K88">
        <v>19.399999999999999</v>
      </c>
      <c r="L88">
        <v>7.15</v>
      </c>
    </row>
    <row r="89" spans="1:12">
      <c r="A89" t="s">
        <v>1809</v>
      </c>
      <c r="B89" t="s">
        <v>1818</v>
      </c>
      <c r="C89" t="s">
        <v>1851</v>
      </c>
      <c r="D89">
        <v>18</v>
      </c>
      <c r="E89" t="s">
        <v>714</v>
      </c>
      <c r="F89" t="s">
        <v>714</v>
      </c>
      <c r="G89" t="s">
        <v>714</v>
      </c>
      <c r="H89" t="s">
        <v>714</v>
      </c>
      <c r="I89" t="s">
        <v>714</v>
      </c>
      <c r="J89" t="s">
        <v>714</v>
      </c>
      <c r="K89">
        <v>19.399999999999999</v>
      </c>
      <c r="L89">
        <v>7.15</v>
      </c>
    </row>
    <row r="90" spans="1:12">
      <c r="A90" t="s">
        <v>1809</v>
      </c>
      <c r="B90" t="s">
        <v>1818</v>
      </c>
      <c r="C90" t="s">
        <v>1851</v>
      </c>
      <c r="D90">
        <v>18.399999999999999</v>
      </c>
      <c r="E90" s="55">
        <v>45111</v>
      </c>
      <c r="F90" t="s">
        <v>1848</v>
      </c>
      <c r="G90">
        <v>0.55000000000000004</v>
      </c>
      <c r="H90">
        <v>0.41299999999999998</v>
      </c>
      <c r="J90" s="992">
        <v>0.40416666666666662</v>
      </c>
      <c r="K90">
        <v>19.399999999999999</v>
      </c>
      <c r="L90">
        <v>7.15</v>
      </c>
    </row>
    <row r="91" spans="1:12">
      <c r="A91" t="s">
        <v>1809</v>
      </c>
      <c r="B91" t="s">
        <v>1818</v>
      </c>
      <c r="C91" t="s">
        <v>1851</v>
      </c>
      <c r="D91">
        <v>18.899999999999999</v>
      </c>
      <c r="E91" t="s">
        <v>714</v>
      </c>
      <c r="F91" t="s">
        <v>714</v>
      </c>
      <c r="G91" t="s">
        <v>714</v>
      </c>
      <c r="H91" t="s">
        <v>714</v>
      </c>
      <c r="I91" t="s">
        <v>714</v>
      </c>
      <c r="J91" t="s">
        <v>714</v>
      </c>
      <c r="K91">
        <v>19.399999999999999</v>
      </c>
      <c r="L91">
        <v>7.15</v>
      </c>
    </row>
    <row r="92" spans="1:12">
      <c r="A92" t="s">
        <v>1809</v>
      </c>
      <c r="B92" t="s">
        <v>1818</v>
      </c>
      <c r="C92" t="s">
        <v>1852</v>
      </c>
      <c r="D92">
        <v>0.5</v>
      </c>
      <c r="E92" s="55">
        <v>45140</v>
      </c>
      <c r="F92" t="s">
        <v>1848</v>
      </c>
      <c r="G92">
        <v>3.18</v>
      </c>
      <c r="H92">
        <v>0.41499999999999998</v>
      </c>
      <c r="J92" s="992">
        <v>0.3888888888888889</v>
      </c>
      <c r="K92">
        <v>18.899999999999999</v>
      </c>
      <c r="L92">
        <v>4.0999999999999996</v>
      </c>
    </row>
    <row r="93" spans="1:12">
      <c r="A93" t="s">
        <v>1809</v>
      </c>
      <c r="B93" t="s">
        <v>1818</v>
      </c>
      <c r="C93" t="s">
        <v>1852</v>
      </c>
      <c r="D93">
        <v>1</v>
      </c>
      <c r="E93" t="s">
        <v>714</v>
      </c>
      <c r="F93" t="s">
        <v>714</v>
      </c>
      <c r="G93" t="s">
        <v>714</v>
      </c>
      <c r="H93" t="s">
        <v>714</v>
      </c>
      <c r="I93" t="s">
        <v>714</v>
      </c>
      <c r="J93" t="s">
        <v>714</v>
      </c>
      <c r="K93">
        <v>18.899999999999999</v>
      </c>
      <c r="L93">
        <v>4.0999999999999996</v>
      </c>
    </row>
    <row r="94" spans="1:12">
      <c r="A94" t="s">
        <v>1809</v>
      </c>
      <c r="B94" t="s">
        <v>1818</v>
      </c>
      <c r="C94" t="s">
        <v>1852</v>
      </c>
      <c r="D94">
        <v>2</v>
      </c>
      <c r="E94" t="s">
        <v>714</v>
      </c>
      <c r="F94" t="s">
        <v>714</v>
      </c>
      <c r="G94" t="s">
        <v>714</v>
      </c>
      <c r="H94" t="s">
        <v>714</v>
      </c>
      <c r="I94" t="s">
        <v>714</v>
      </c>
      <c r="J94" t="s">
        <v>714</v>
      </c>
      <c r="K94">
        <v>18.899999999999999</v>
      </c>
      <c r="L94">
        <v>4.0999999999999996</v>
      </c>
    </row>
    <row r="95" spans="1:12">
      <c r="A95" t="s">
        <v>1809</v>
      </c>
      <c r="B95" t="s">
        <v>1818</v>
      </c>
      <c r="C95" t="s">
        <v>1852</v>
      </c>
      <c r="D95">
        <v>3</v>
      </c>
      <c r="E95" s="55">
        <v>45140</v>
      </c>
      <c r="F95" t="s">
        <v>1848</v>
      </c>
      <c r="G95">
        <v>3.53</v>
      </c>
      <c r="H95">
        <v>0.38500000000000001</v>
      </c>
      <c r="I95" t="s">
        <v>724</v>
      </c>
      <c r="J95" s="992">
        <v>0.39930555555555558</v>
      </c>
      <c r="K95">
        <v>18.899999999999999</v>
      </c>
      <c r="L95">
        <v>4.0999999999999996</v>
      </c>
    </row>
    <row r="96" spans="1:12">
      <c r="A96" t="s">
        <v>1809</v>
      </c>
      <c r="B96" t="s">
        <v>1818</v>
      </c>
      <c r="C96" t="s">
        <v>1852</v>
      </c>
      <c r="D96">
        <v>3</v>
      </c>
      <c r="E96" s="55">
        <v>45140</v>
      </c>
      <c r="F96" t="s">
        <v>1848</v>
      </c>
      <c r="G96">
        <v>3.1</v>
      </c>
      <c r="H96">
        <v>0.35499999999999998</v>
      </c>
      <c r="J96" s="992">
        <v>0.39444444444444443</v>
      </c>
      <c r="K96">
        <v>18.899999999999999</v>
      </c>
      <c r="L96">
        <v>4.0999999999999996</v>
      </c>
    </row>
    <row r="97" spans="1:12">
      <c r="A97" t="s">
        <v>1809</v>
      </c>
      <c r="B97" t="s">
        <v>1818</v>
      </c>
      <c r="C97" t="s">
        <v>1852</v>
      </c>
      <c r="D97">
        <v>4</v>
      </c>
      <c r="E97" t="s">
        <v>714</v>
      </c>
      <c r="F97" t="s">
        <v>714</v>
      </c>
      <c r="G97" t="s">
        <v>714</v>
      </c>
      <c r="H97" t="s">
        <v>714</v>
      </c>
      <c r="I97" t="s">
        <v>714</v>
      </c>
      <c r="J97" t="s">
        <v>714</v>
      </c>
      <c r="K97">
        <v>18.899999999999999</v>
      </c>
      <c r="L97">
        <v>4.0999999999999996</v>
      </c>
    </row>
    <row r="98" spans="1:12">
      <c r="A98" t="s">
        <v>1809</v>
      </c>
      <c r="B98" t="s">
        <v>1818</v>
      </c>
      <c r="C98" t="s">
        <v>1852</v>
      </c>
      <c r="D98">
        <v>5</v>
      </c>
      <c r="E98" t="s">
        <v>714</v>
      </c>
      <c r="F98" t="s">
        <v>714</v>
      </c>
      <c r="G98" t="s">
        <v>714</v>
      </c>
      <c r="H98" t="s">
        <v>714</v>
      </c>
      <c r="I98" t="s">
        <v>714</v>
      </c>
      <c r="J98" t="s">
        <v>714</v>
      </c>
      <c r="K98">
        <v>18.899999999999999</v>
      </c>
      <c r="L98">
        <v>4.0999999999999996</v>
      </c>
    </row>
    <row r="99" spans="1:12">
      <c r="A99" t="s">
        <v>1809</v>
      </c>
      <c r="B99" t="s">
        <v>1818</v>
      </c>
      <c r="C99" t="s">
        <v>1852</v>
      </c>
      <c r="D99">
        <v>6</v>
      </c>
      <c r="E99" t="s">
        <v>714</v>
      </c>
      <c r="F99" t="s">
        <v>714</v>
      </c>
      <c r="G99" t="s">
        <v>714</v>
      </c>
      <c r="H99" t="s">
        <v>714</v>
      </c>
      <c r="I99" t="s">
        <v>714</v>
      </c>
      <c r="J99" t="s">
        <v>714</v>
      </c>
      <c r="K99">
        <v>18.899999999999999</v>
      </c>
      <c r="L99">
        <v>4.0999999999999996</v>
      </c>
    </row>
    <row r="100" spans="1:12">
      <c r="A100" t="s">
        <v>1809</v>
      </c>
      <c r="B100" t="s">
        <v>1818</v>
      </c>
      <c r="C100" t="s">
        <v>1852</v>
      </c>
      <c r="D100">
        <v>7</v>
      </c>
      <c r="E100" t="s">
        <v>714</v>
      </c>
      <c r="F100" t="s">
        <v>714</v>
      </c>
      <c r="G100" t="s">
        <v>714</v>
      </c>
      <c r="H100" t="s">
        <v>714</v>
      </c>
      <c r="I100" t="s">
        <v>714</v>
      </c>
      <c r="J100" t="s">
        <v>714</v>
      </c>
      <c r="K100">
        <v>18.899999999999999</v>
      </c>
      <c r="L100">
        <v>4.0999999999999996</v>
      </c>
    </row>
    <row r="101" spans="1:12">
      <c r="A101" t="s">
        <v>1809</v>
      </c>
      <c r="B101" t="s">
        <v>1818</v>
      </c>
      <c r="C101" t="s">
        <v>1852</v>
      </c>
      <c r="D101">
        <v>8</v>
      </c>
      <c r="E101" t="s">
        <v>714</v>
      </c>
      <c r="F101" t="s">
        <v>714</v>
      </c>
      <c r="G101" t="s">
        <v>714</v>
      </c>
      <c r="H101" t="s">
        <v>714</v>
      </c>
      <c r="I101" t="s">
        <v>714</v>
      </c>
      <c r="J101" t="s">
        <v>714</v>
      </c>
      <c r="K101">
        <v>18.899999999999999</v>
      </c>
      <c r="L101">
        <v>4.0999999999999996</v>
      </c>
    </row>
    <row r="102" spans="1:12">
      <c r="A102" t="s">
        <v>1809</v>
      </c>
      <c r="B102" t="s">
        <v>1818</v>
      </c>
      <c r="C102" t="s">
        <v>1852</v>
      </c>
      <c r="D102">
        <v>9</v>
      </c>
      <c r="E102" s="55">
        <v>45140</v>
      </c>
      <c r="F102" t="s">
        <v>1848</v>
      </c>
      <c r="G102">
        <v>13.87</v>
      </c>
      <c r="H102">
        <v>0.82399999999999995</v>
      </c>
      <c r="J102" s="992">
        <v>0.40486111111111112</v>
      </c>
      <c r="K102">
        <v>18.899999999999999</v>
      </c>
      <c r="L102">
        <v>4.0999999999999996</v>
      </c>
    </row>
    <row r="103" spans="1:12">
      <c r="A103" t="s">
        <v>1809</v>
      </c>
      <c r="B103" t="s">
        <v>1818</v>
      </c>
      <c r="C103" t="s">
        <v>1852</v>
      </c>
      <c r="D103">
        <v>10</v>
      </c>
      <c r="E103" t="s">
        <v>714</v>
      </c>
      <c r="F103" t="s">
        <v>714</v>
      </c>
      <c r="G103" t="s">
        <v>714</v>
      </c>
      <c r="H103" t="s">
        <v>714</v>
      </c>
      <c r="I103" t="s">
        <v>714</v>
      </c>
      <c r="J103" t="s">
        <v>714</v>
      </c>
      <c r="K103">
        <v>18.899999999999999</v>
      </c>
      <c r="L103">
        <v>4.0999999999999996</v>
      </c>
    </row>
    <row r="104" spans="1:12">
      <c r="A104" t="s">
        <v>1809</v>
      </c>
      <c r="B104" t="s">
        <v>1818</v>
      </c>
      <c r="C104" t="s">
        <v>1852</v>
      </c>
      <c r="D104">
        <v>11</v>
      </c>
      <c r="E104" t="s">
        <v>714</v>
      </c>
      <c r="F104" t="s">
        <v>714</v>
      </c>
      <c r="G104" t="s">
        <v>714</v>
      </c>
      <c r="H104" t="s">
        <v>714</v>
      </c>
      <c r="I104" t="s">
        <v>714</v>
      </c>
      <c r="J104" t="s">
        <v>714</v>
      </c>
      <c r="K104">
        <v>18.899999999999999</v>
      </c>
      <c r="L104">
        <v>4.0999999999999996</v>
      </c>
    </row>
    <row r="105" spans="1:12">
      <c r="A105" t="s">
        <v>1809</v>
      </c>
      <c r="B105" t="s">
        <v>1818</v>
      </c>
      <c r="C105" t="s">
        <v>1852</v>
      </c>
      <c r="D105">
        <v>12</v>
      </c>
      <c r="E105" t="s">
        <v>714</v>
      </c>
      <c r="F105" t="s">
        <v>714</v>
      </c>
      <c r="G105" t="s">
        <v>714</v>
      </c>
      <c r="H105" t="s">
        <v>714</v>
      </c>
      <c r="I105" t="s">
        <v>714</v>
      </c>
      <c r="J105" t="s">
        <v>714</v>
      </c>
      <c r="K105">
        <v>18.899999999999999</v>
      </c>
      <c r="L105">
        <v>4.0999999999999996</v>
      </c>
    </row>
    <row r="106" spans="1:12">
      <c r="A106" t="s">
        <v>1809</v>
      </c>
      <c r="B106" t="s">
        <v>1818</v>
      </c>
      <c r="C106" t="s">
        <v>1852</v>
      </c>
      <c r="D106">
        <v>13</v>
      </c>
      <c r="E106" t="s">
        <v>714</v>
      </c>
      <c r="F106" t="s">
        <v>714</v>
      </c>
      <c r="G106" t="s">
        <v>714</v>
      </c>
      <c r="H106" t="s">
        <v>714</v>
      </c>
      <c r="I106" t="s">
        <v>714</v>
      </c>
      <c r="J106" t="s">
        <v>714</v>
      </c>
      <c r="K106">
        <v>18.899999999999999</v>
      </c>
      <c r="L106">
        <v>4.0999999999999996</v>
      </c>
    </row>
    <row r="107" spans="1:12">
      <c r="A107" t="s">
        <v>1809</v>
      </c>
      <c r="B107" t="s">
        <v>1818</v>
      </c>
      <c r="C107" t="s">
        <v>1852</v>
      </c>
      <c r="D107">
        <v>14</v>
      </c>
      <c r="E107" t="s">
        <v>714</v>
      </c>
      <c r="F107" t="s">
        <v>714</v>
      </c>
      <c r="G107" t="s">
        <v>714</v>
      </c>
      <c r="H107" t="s">
        <v>714</v>
      </c>
      <c r="I107" t="s">
        <v>714</v>
      </c>
      <c r="J107" t="s">
        <v>714</v>
      </c>
      <c r="K107">
        <v>18.899999999999999</v>
      </c>
      <c r="L107">
        <v>4.0999999999999996</v>
      </c>
    </row>
    <row r="108" spans="1:12">
      <c r="A108" t="s">
        <v>1809</v>
      </c>
      <c r="B108" t="s">
        <v>1818</v>
      </c>
      <c r="C108" t="s">
        <v>1852</v>
      </c>
      <c r="D108">
        <v>15</v>
      </c>
      <c r="E108" t="s">
        <v>714</v>
      </c>
      <c r="F108" t="s">
        <v>714</v>
      </c>
      <c r="G108" t="s">
        <v>714</v>
      </c>
      <c r="H108" t="s">
        <v>714</v>
      </c>
      <c r="I108" t="s">
        <v>714</v>
      </c>
      <c r="J108" t="s">
        <v>714</v>
      </c>
      <c r="K108">
        <v>18.899999999999999</v>
      </c>
      <c r="L108">
        <v>4.0999999999999996</v>
      </c>
    </row>
    <row r="109" spans="1:12">
      <c r="A109" t="s">
        <v>1809</v>
      </c>
      <c r="B109" t="s">
        <v>1818</v>
      </c>
      <c r="C109" t="s">
        <v>1852</v>
      </c>
      <c r="D109">
        <v>16</v>
      </c>
      <c r="E109" t="s">
        <v>714</v>
      </c>
      <c r="F109" t="s">
        <v>714</v>
      </c>
      <c r="G109" t="s">
        <v>714</v>
      </c>
      <c r="H109" t="s">
        <v>714</v>
      </c>
      <c r="I109" t="s">
        <v>714</v>
      </c>
      <c r="J109" t="s">
        <v>714</v>
      </c>
      <c r="K109">
        <v>18.899999999999999</v>
      </c>
      <c r="L109">
        <v>4.0999999999999996</v>
      </c>
    </row>
    <row r="110" spans="1:12">
      <c r="A110" t="s">
        <v>1809</v>
      </c>
      <c r="B110" t="s">
        <v>1818</v>
      </c>
      <c r="C110" t="s">
        <v>1852</v>
      </c>
      <c r="D110">
        <v>17</v>
      </c>
      <c r="E110" t="s">
        <v>714</v>
      </c>
      <c r="F110" t="s">
        <v>714</v>
      </c>
      <c r="G110" t="s">
        <v>714</v>
      </c>
      <c r="H110" t="s">
        <v>714</v>
      </c>
      <c r="I110" t="s">
        <v>714</v>
      </c>
      <c r="J110" t="s">
        <v>714</v>
      </c>
      <c r="K110">
        <v>18.899999999999999</v>
      </c>
      <c r="L110">
        <v>4.0999999999999996</v>
      </c>
    </row>
    <row r="111" spans="1:12">
      <c r="A111" t="s">
        <v>1809</v>
      </c>
      <c r="B111" t="s">
        <v>1818</v>
      </c>
      <c r="C111" t="s">
        <v>1852</v>
      </c>
      <c r="D111">
        <v>17.899999999999999</v>
      </c>
      <c r="E111" s="55">
        <v>45140</v>
      </c>
      <c r="F111" t="s">
        <v>1848</v>
      </c>
      <c r="G111" t="s">
        <v>713</v>
      </c>
      <c r="H111">
        <v>0.69499999999999995</v>
      </c>
      <c r="J111" s="992">
        <v>0.40972222222222227</v>
      </c>
      <c r="K111">
        <v>18.899999999999999</v>
      </c>
      <c r="L111">
        <v>4.0999999999999996</v>
      </c>
    </row>
    <row r="112" spans="1:12">
      <c r="A112" t="s">
        <v>1809</v>
      </c>
      <c r="B112" t="s">
        <v>1818</v>
      </c>
      <c r="C112" t="s">
        <v>1852</v>
      </c>
      <c r="D112">
        <v>18</v>
      </c>
      <c r="E112" t="s">
        <v>714</v>
      </c>
      <c r="F112" t="s">
        <v>714</v>
      </c>
      <c r="G112" t="s">
        <v>714</v>
      </c>
      <c r="H112" t="s">
        <v>714</v>
      </c>
      <c r="I112" t="s">
        <v>714</v>
      </c>
      <c r="J112" t="s">
        <v>714</v>
      </c>
      <c r="K112">
        <v>18.899999999999999</v>
      </c>
      <c r="L112">
        <v>4.0999999999999996</v>
      </c>
    </row>
    <row r="113" spans="1:12">
      <c r="A113" t="s">
        <v>1809</v>
      </c>
      <c r="B113" t="s">
        <v>1818</v>
      </c>
      <c r="C113" t="s">
        <v>1852</v>
      </c>
      <c r="D113">
        <v>18.399999999999999</v>
      </c>
      <c r="E113" t="s">
        <v>714</v>
      </c>
      <c r="F113" t="s">
        <v>714</v>
      </c>
      <c r="G113" t="s">
        <v>714</v>
      </c>
      <c r="H113" t="s">
        <v>714</v>
      </c>
      <c r="I113" t="s">
        <v>714</v>
      </c>
      <c r="J113" t="s">
        <v>714</v>
      </c>
      <c r="K113">
        <v>18.899999999999999</v>
      </c>
      <c r="L113">
        <v>4.0999999999999996</v>
      </c>
    </row>
    <row r="114" spans="1:12">
      <c r="A114" t="s">
        <v>1809</v>
      </c>
      <c r="B114" t="s">
        <v>1818</v>
      </c>
      <c r="C114" t="s">
        <v>1853</v>
      </c>
      <c r="D114">
        <v>0.5</v>
      </c>
      <c r="E114" s="55">
        <v>45174</v>
      </c>
      <c r="F114" t="s">
        <v>1848</v>
      </c>
      <c r="G114">
        <v>3.68</v>
      </c>
      <c r="H114">
        <v>0.218</v>
      </c>
      <c r="J114" s="992">
        <v>0.36944444444444446</v>
      </c>
      <c r="K114">
        <v>19.5</v>
      </c>
      <c r="L114" t="s">
        <v>714</v>
      </c>
    </row>
    <row r="115" spans="1:12">
      <c r="A115" t="s">
        <v>1809</v>
      </c>
      <c r="B115" t="s">
        <v>1818</v>
      </c>
      <c r="C115" t="s">
        <v>1853</v>
      </c>
      <c r="D115">
        <v>1</v>
      </c>
      <c r="E115" t="s">
        <v>714</v>
      </c>
      <c r="F115" t="s">
        <v>714</v>
      </c>
      <c r="G115" t="s">
        <v>714</v>
      </c>
      <c r="H115" t="s">
        <v>714</v>
      </c>
      <c r="I115" t="s">
        <v>714</v>
      </c>
      <c r="J115" t="s">
        <v>714</v>
      </c>
      <c r="K115">
        <v>19.5</v>
      </c>
      <c r="L115" t="s">
        <v>714</v>
      </c>
    </row>
    <row r="116" spans="1:12">
      <c r="A116" t="s">
        <v>1809</v>
      </c>
      <c r="B116" t="s">
        <v>1818</v>
      </c>
      <c r="C116" t="s">
        <v>1853</v>
      </c>
      <c r="D116">
        <v>2</v>
      </c>
      <c r="E116" t="s">
        <v>714</v>
      </c>
      <c r="F116" t="s">
        <v>714</v>
      </c>
      <c r="G116" t="s">
        <v>714</v>
      </c>
      <c r="H116" t="s">
        <v>714</v>
      </c>
      <c r="I116" t="s">
        <v>714</v>
      </c>
      <c r="J116" t="s">
        <v>714</v>
      </c>
      <c r="K116">
        <v>19.5</v>
      </c>
      <c r="L116" t="s">
        <v>714</v>
      </c>
    </row>
    <row r="117" spans="1:12">
      <c r="A117" t="s">
        <v>1809</v>
      </c>
      <c r="B117" t="s">
        <v>1818</v>
      </c>
      <c r="C117" t="s">
        <v>1853</v>
      </c>
      <c r="D117">
        <v>3</v>
      </c>
      <c r="E117" s="55">
        <v>45174</v>
      </c>
      <c r="F117" t="s">
        <v>1848</v>
      </c>
      <c r="G117">
        <v>3.79</v>
      </c>
      <c r="H117">
        <v>0.23799999999999999</v>
      </c>
      <c r="J117" s="992">
        <v>0.375</v>
      </c>
      <c r="K117">
        <v>19.5</v>
      </c>
      <c r="L117" t="s">
        <v>714</v>
      </c>
    </row>
    <row r="118" spans="1:12">
      <c r="A118" t="s">
        <v>1809</v>
      </c>
      <c r="B118" t="s">
        <v>1818</v>
      </c>
      <c r="C118" t="s">
        <v>1853</v>
      </c>
      <c r="D118">
        <v>4</v>
      </c>
      <c r="E118" t="s">
        <v>714</v>
      </c>
      <c r="F118" t="s">
        <v>714</v>
      </c>
      <c r="G118" t="s">
        <v>714</v>
      </c>
      <c r="H118" t="s">
        <v>714</v>
      </c>
      <c r="I118" t="s">
        <v>714</v>
      </c>
      <c r="J118" t="s">
        <v>714</v>
      </c>
      <c r="K118">
        <v>19.5</v>
      </c>
      <c r="L118" t="s">
        <v>714</v>
      </c>
    </row>
    <row r="119" spans="1:12">
      <c r="A119" t="s">
        <v>1809</v>
      </c>
      <c r="B119" t="s">
        <v>1818</v>
      </c>
      <c r="C119" t="s">
        <v>1853</v>
      </c>
      <c r="D119">
        <v>5</v>
      </c>
      <c r="E119" t="s">
        <v>714</v>
      </c>
      <c r="F119" t="s">
        <v>714</v>
      </c>
      <c r="G119" t="s">
        <v>714</v>
      </c>
      <c r="H119" t="s">
        <v>714</v>
      </c>
      <c r="I119" t="s">
        <v>714</v>
      </c>
      <c r="J119" t="s">
        <v>714</v>
      </c>
      <c r="K119">
        <v>19.5</v>
      </c>
      <c r="L119" t="s">
        <v>714</v>
      </c>
    </row>
    <row r="120" spans="1:12">
      <c r="A120" t="s">
        <v>1809</v>
      </c>
      <c r="B120" t="s">
        <v>1818</v>
      </c>
      <c r="C120" t="s">
        <v>1853</v>
      </c>
      <c r="D120">
        <v>6</v>
      </c>
      <c r="E120" t="s">
        <v>714</v>
      </c>
      <c r="F120" t="s">
        <v>714</v>
      </c>
      <c r="G120" t="s">
        <v>714</v>
      </c>
      <c r="H120" t="s">
        <v>714</v>
      </c>
      <c r="I120" t="s">
        <v>714</v>
      </c>
      <c r="J120" t="s">
        <v>714</v>
      </c>
      <c r="K120">
        <v>19.5</v>
      </c>
      <c r="L120" t="s">
        <v>714</v>
      </c>
    </row>
    <row r="121" spans="1:12">
      <c r="A121" t="s">
        <v>1809</v>
      </c>
      <c r="B121" t="s">
        <v>1818</v>
      </c>
      <c r="C121" t="s">
        <v>1853</v>
      </c>
      <c r="D121">
        <v>7</v>
      </c>
      <c r="E121" t="s">
        <v>714</v>
      </c>
      <c r="F121" t="s">
        <v>714</v>
      </c>
      <c r="G121" t="s">
        <v>714</v>
      </c>
      <c r="H121" t="s">
        <v>714</v>
      </c>
      <c r="I121" t="s">
        <v>714</v>
      </c>
      <c r="J121" t="s">
        <v>714</v>
      </c>
      <c r="K121">
        <v>19.5</v>
      </c>
      <c r="L121" t="s">
        <v>714</v>
      </c>
    </row>
    <row r="122" spans="1:12">
      <c r="A122" t="s">
        <v>1809</v>
      </c>
      <c r="B122" t="s">
        <v>1818</v>
      </c>
      <c r="C122" t="s">
        <v>1853</v>
      </c>
      <c r="D122">
        <v>8</v>
      </c>
      <c r="E122" t="s">
        <v>714</v>
      </c>
      <c r="F122" t="s">
        <v>714</v>
      </c>
      <c r="G122" t="s">
        <v>714</v>
      </c>
      <c r="H122" t="s">
        <v>714</v>
      </c>
      <c r="I122" t="s">
        <v>714</v>
      </c>
      <c r="J122" t="s">
        <v>714</v>
      </c>
      <c r="K122">
        <v>19.5</v>
      </c>
      <c r="L122" t="s">
        <v>714</v>
      </c>
    </row>
    <row r="123" spans="1:12">
      <c r="A123" t="s">
        <v>1809</v>
      </c>
      <c r="B123" t="s">
        <v>1818</v>
      </c>
      <c r="C123" t="s">
        <v>1853</v>
      </c>
      <c r="D123">
        <v>9</v>
      </c>
      <c r="E123" s="55">
        <v>45174</v>
      </c>
      <c r="F123" t="s">
        <v>1848</v>
      </c>
      <c r="G123">
        <v>5.94</v>
      </c>
      <c r="H123">
        <v>0.24399999999999999</v>
      </c>
      <c r="J123" s="992">
        <v>0.38125000000000003</v>
      </c>
      <c r="K123">
        <v>19.5</v>
      </c>
      <c r="L123" t="s">
        <v>714</v>
      </c>
    </row>
    <row r="124" spans="1:12">
      <c r="A124" t="s">
        <v>1809</v>
      </c>
      <c r="B124" t="s">
        <v>1818</v>
      </c>
      <c r="C124" t="s">
        <v>1853</v>
      </c>
      <c r="D124">
        <v>10</v>
      </c>
      <c r="E124" t="s">
        <v>714</v>
      </c>
      <c r="F124" t="s">
        <v>714</v>
      </c>
      <c r="G124" t="s">
        <v>714</v>
      </c>
      <c r="H124" t="s">
        <v>714</v>
      </c>
      <c r="I124" t="s">
        <v>714</v>
      </c>
      <c r="J124" t="s">
        <v>714</v>
      </c>
      <c r="K124">
        <v>19.5</v>
      </c>
      <c r="L124" t="s">
        <v>714</v>
      </c>
    </row>
    <row r="125" spans="1:12">
      <c r="A125" t="s">
        <v>1809</v>
      </c>
      <c r="B125" t="s">
        <v>1818</v>
      </c>
      <c r="C125" t="s">
        <v>1853</v>
      </c>
      <c r="D125">
        <v>11</v>
      </c>
      <c r="E125" t="s">
        <v>714</v>
      </c>
      <c r="F125" t="s">
        <v>714</v>
      </c>
      <c r="G125" t="s">
        <v>714</v>
      </c>
      <c r="H125" t="s">
        <v>714</v>
      </c>
      <c r="I125" t="s">
        <v>714</v>
      </c>
      <c r="J125" t="s">
        <v>714</v>
      </c>
      <c r="K125">
        <v>19.5</v>
      </c>
      <c r="L125" t="s">
        <v>714</v>
      </c>
    </row>
    <row r="126" spans="1:12">
      <c r="A126" t="s">
        <v>1809</v>
      </c>
      <c r="B126" t="s">
        <v>1818</v>
      </c>
      <c r="C126" t="s">
        <v>1853</v>
      </c>
      <c r="D126">
        <v>12</v>
      </c>
      <c r="E126" t="s">
        <v>714</v>
      </c>
      <c r="F126" t="s">
        <v>714</v>
      </c>
      <c r="G126" t="s">
        <v>714</v>
      </c>
      <c r="H126" t="s">
        <v>714</v>
      </c>
      <c r="I126" t="s">
        <v>714</v>
      </c>
      <c r="J126" t="s">
        <v>714</v>
      </c>
      <c r="K126">
        <v>19.5</v>
      </c>
      <c r="L126" t="s">
        <v>714</v>
      </c>
    </row>
    <row r="127" spans="1:12">
      <c r="A127" t="s">
        <v>1809</v>
      </c>
      <c r="B127" t="s">
        <v>1818</v>
      </c>
      <c r="C127" t="s">
        <v>1853</v>
      </c>
      <c r="D127">
        <v>13</v>
      </c>
      <c r="E127" t="s">
        <v>714</v>
      </c>
      <c r="F127" t="s">
        <v>714</v>
      </c>
      <c r="G127" t="s">
        <v>714</v>
      </c>
      <c r="H127" t="s">
        <v>714</v>
      </c>
      <c r="I127" t="s">
        <v>714</v>
      </c>
      <c r="J127" t="s">
        <v>714</v>
      </c>
      <c r="K127">
        <v>19.5</v>
      </c>
      <c r="L127" t="s">
        <v>714</v>
      </c>
    </row>
    <row r="128" spans="1:12">
      <c r="A128" t="s">
        <v>1809</v>
      </c>
      <c r="B128" t="s">
        <v>1818</v>
      </c>
      <c r="C128" t="s">
        <v>1853</v>
      </c>
      <c r="D128">
        <v>14</v>
      </c>
      <c r="E128" t="s">
        <v>714</v>
      </c>
      <c r="F128" t="s">
        <v>714</v>
      </c>
      <c r="G128" t="s">
        <v>714</v>
      </c>
      <c r="H128" t="s">
        <v>714</v>
      </c>
      <c r="I128" t="s">
        <v>714</v>
      </c>
      <c r="J128" t="s">
        <v>714</v>
      </c>
      <c r="K128">
        <v>19.5</v>
      </c>
      <c r="L128" t="s">
        <v>714</v>
      </c>
    </row>
    <row r="129" spans="1:12">
      <c r="A129" t="s">
        <v>1809</v>
      </c>
      <c r="B129" t="s">
        <v>1818</v>
      </c>
      <c r="C129" t="s">
        <v>1853</v>
      </c>
      <c r="D129">
        <v>15</v>
      </c>
      <c r="E129" t="s">
        <v>714</v>
      </c>
      <c r="F129" t="s">
        <v>714</v>
      </c>
      <c r="G129" t="s">
        <v>714</v>
      </c>
      <c r="H129" t="s">
        <v>714</v>
      </c>
      <c r="I129" t="s">
        <v>714</v>
      </c>
      <c r="J129" t="s">
        <v>714</v>
      </c>
      <c r="K129">
        <v>19.5</v>
      </c>
      <c r="L129" t="s">
        <v>714</v>
      </c>
    </row>
    <row r="130" spans="1:12">
      <c r="A130" t="s">
        <v>1809</v>
      </c>
      <c r="B130" t="s">
        <v>1818</v>
      </c>
      <c r="C130" t="s">
        <v>1853</v>
      </c>
      <c r="D130">
        <v>16</v>
      </c>
      <c r="E130" t="s">
        <v>714</v>
      </c>
      <c r="F130" t="s">
        <v>714</v>
      </c>
      <c r="G130" t="s">
        <v>714</v>
      </c>
      <c r="H130" t="s">
        <v>714</v>
      </c>
      <c r="I130" t="s">
        <v>714</v>
      </c>
      <c r="J130" t="s">
        <v>714</v>
      </c>
      <c r="K130">
        <v>19.5</v>
      </c>
      <c r="L130" t="s">
        <v>714</v>
      </c>
    </row>
    <row r="131" spans="1:12">
      <c r="A131" t="s">
        <v>1809</v>
      </c>
      <c r="B131" t="s">
        <v>1818</v>
      </c>
      <c r="C131" t="s">
        <v>1853</v>
      </c>
      <c r="D131">
        <v>17</v>
      </c>
      <c r="E131" t="s">
        <v>714</v>
      </c>
      <c r="F131" t="s">
        <v>714</v>
      </c>
      <c r="G131" t="s">
        <v>714</v>
      </c>
      <c r="H131" t="s">
        <v>714</v>
      </c>
      <c r="I131" t="s">
        <v>714</v>
      </c>
      <c r="J131" t="s">
        <v>714</v>
      </c>
      <c r="K131">
        <v>19.5</v>
      </c>
      <c r="L131" t="s">
        <v>714</v>
      </c>
    </row>
    <row r="132" spans="1:12">
      <c r="A132" t="s">
        <v>1809</v>
      </c>
      <c r="B132" t="s">
        <v>1818</v>
      </c>
      <c r="C132" t="s">
        <v>1853</v>
      </c>
      <c r="D132">
        <v>18</v>
      </c>
      <c r="E132" t="s">
        <v>714</v>
      </c>
      <c r="F132" t="s">
        <v>714</v>
      </c>
      <c r="G132" t="s">
        <v>714</v>
      </c>
      <c r="H132" t="s">
        <v>714</v>
      </c>
      <c r="I132" t="s">
        <v>714</v>
      </c>
      <c r="J132" t="s">
        <v>714</v>
      </c>
      <c r="K132">
        <v>19.5</v>
      </c>
      <c r="L132" t="s">
        <v>714</v>
      </c>
    </row>
    <row r="133" spans="1:12">
      <c r="A133" t="s">
        <v>1809</v>
      </c>
      <c r="B133" t="s">
        <v>1818</v>
      </c>
      <c r="C133" t="s">
        <v>1853</v>
      </c>
      <c r="D133">
        <v>18.5</v>
      </c>
      <c r="E133" s="55">
        <v>45174</v>
      </c>
      <c r="F133" t="s">
        <v>1848</v>
      </c>
      <c r="G133" t="s">
        <v>713</v>
      </c>
      <c r="H133">
        <v>0.35899999999999999</v>
      </c>
      <c r="J133" s="992">
        <v>0.38680555555555557</v>
      </c>
      <c r="K133">
        <v>19.5</v>
      </c>
      <c r="L133" t="s">
        <v>714</v>
      </c>
    </row>
    <row r="134" spans="1:12">
      <c r="A134" t="s">
        <v>1809</v>
      </c>
      <c r="B134" t="s">
        <v>1818</v>
      </c>
      <c r="C134" t="s">
        <v>1853</v>
      </c>
      <c r="D134">
        <v>19</v>
      </c>
      <c r="E134" t="s">
        <v>714</v>
      </c>
      <c r="F134" t="s">
        <v>714</v>
      </c>
      <c r="G134" t="s">
        <v>714</v>
      </c>
      <c r="H134" t="s">
        <v>714</v>
      </c>
      <c r="I134" t="s">
        <v>714</v>
      </c>
      <c r="J134" t="s">
        <v>714</v>
      </c>
      <c r="K134">
        <v>19.5</v>
      </c>
      <c r="L134" t="s">
        <v>714</v>
      </c>
    </row>
    <row r="135" spans="1:12">
      <c r="A135" t="s">
        <v>1809</v>
      </c>
      <c r="B135" t="s">
        <v>1818</v>
      </c>
      <c r="C135" t="s">
        <v>1854</v>
      </c>
      <c r="D135">
        <v>0.5</v>
      </c>
      <c r="E135" s="55">
        <v>45202</v>
      </c>
      <c r="F135" t="s">
        <v>1848</v>
      </c>
      <c r="G135">
        <v>7</v>
      </c>
      <c r="H135">
        <v>0.19700000000000001</v>
      </c>
      <c r="J135" s="992">
        <v>0.3666666666666667</v>
      </c>
      <c r="K135">
        <v>19.5</v>
      </c>
      <c r="L135">
        <v>4.58</v>
      </c>
    </row>
    <row r="136" spans="1:12">
      <c r="A136" t="s">
        <v>1809</v>
      </c>
      <c r="B136" t="s">
        <v>1818</v>
      </c>
      <c r="C136" t="s">
        <v>1854</v>
      </c>
      <c r="D136">
        <v>1</v>
      </c>
      <c r="E136" t="s">
        <v>714</v>
      </c>
      <c r="F136" t="s">
        <v>714</v>
      </c>
      <c r="G136" t="s">
        <v>714</v>
      </c>
      <c r="H136" t="s">
        <v>714</v>
      </c>
      <c r="I136" t="s">
        <v>714</v>
      </c>
      <c r="J136" t="s">
        <v>714</v>
      </c>
      <c r="K136">
        <v>19.5</v>
      </c>
      <c r="L136">
        <v>4.58</v>
      </c>
    </row>
    <row r="137" spans="1:12">
      <c r="A137" t="s">
        <v>1809</v>
      </c>
      <c r="B137" t="s">
        <v>1818</v>
      </c>
      <c r="C137" t="s">
        <v>1854</v>
      </c>
      <c r="D137">
        <v>2</v>
      </c>
      <c r="E137" t="s">
        <v>714</v>
      </c>
      <c r="F137" t="s">
        <v>714</v>
      </c>
      <c r="G137" t="s">
        <v>714</v>
      </c>
      <c r="H137" t="s">
        <v>714</v>
      </c>
      <c r="I137" t="s">
        <v>714</v>
      </c>
      <c r="J137" t="s">
        <v>714</v>
      </c>
      <c r="K137">
        <v>19.5</v>
      </c>
      <c r="L137">
        <v>4.58</v>
      </c>
    </row>
    <row r="138" spans="1:12">
      <c r="A138" t="s">
        <v>1809</v>
      </c>
      <c r="B138" t="s">
        <v>1818</v>
      </c>
      <c r="C138" t="s">
        <v>1854</v>
      </c>
      <c r="D138">
        <v>3</v>
      </c>
      <c r="E138" s="55">
        <v>45202</v>
      </c>
      <c r="F138" t="s">
        <v>1848</v>
      </c>
      <c r="G138">
        <v>7.69</v>
      </c>
      <c r="H138">
        <v>0.183</v>
      </c>
      <c r="J138" s="992">
        <v>0.37013888888888885</v>
      </c>
      <c r="K138">
        <v>19.5</v>
      </c>
      <c r="L138">
        <v>4.58</v>
      </c>
    </row>
    <row r="139" spans="1:12">
      <c r="A139" t="s">
        <v>1809</v>
      </c>
      <c r="B139" t="s">
        <v>1818</v>
      </c>
      <c r="C139" t="s">
        <v>1854</v>
      </c>
      <c r="D139">
        <v>4</v>
      </c>
      <c r="E139" t="s">
        <v>714</v>
      </c>
      <c r="F139" t="s">
        <v>714</v>
      </c>
      <c r="G139" t="s">
        <v>714</v>
      </c>
      <c r="H139" t="s">
        <v>714</v>
      </c>
      <c r="I139" t="s">
        <v>714</v>
      </c>
      <c r="J139" t="s">
        <v>714</v>
      </c>
      <c r="K139">
        <v>19.5</v>
      </c>
      <c r="L139">
        <v>4.58</v>
      </c>
    </row>
    <row r="140" spans="1:12">
      <c r="A140" t="s">
        <v>1809</v>
      </c>
      <c r="B140" t="s">
        <v>1818</v>
      </c>
      <c r="C140" t="s">
        <v>1854</v>
      </c>
      <c r="D140">
        <v>5</v>
      </c>
      <c r="E140" t="s">
        <v>714</v>
      </c>
      <c r="F140" t="s">
        <v>714</v>
      </c>
      <c r="G140" t="s">
        <v>714</v>
      </c>
      <c r="H140" t="s">
        <v>714</v>
      </c>
      <c r="I140" t="s">
        <v>714</v>
      </c>
      <c r="J140" t="s">
        <v>714</v>
      </c>
      <c r="K140">
        <v>19.5</v>
      </c>
      <c r="L140">
        <v>4.58</v>
      </c>
    </row>
    <row r="141" spans="1:12">
      <c r="A141" t="s">
        <v>1809</v>
      </c>
      <c r="B141" t="s">
        <v>1818</v>
      </c>
      <c r="C141" t="s">
        <v>1854</v>
      </c>
      <c r="D141">
        <v>6</v>
      </c>
      <c r="E141" t="s">
        <v>714</v>
      </c>
      <c r="F141" t="s">
        <v>714</v>
      </c>
      <c r="G141" t="s">
        <v>714</v>
      </c>
      <c r="H141" t="s">
        <v>714</v>
      </c>
      <c r="I141" t="s">
        <v>714</v>
      </c>
      <c r="J141" t="s">
        <v>714</v>
      </c>
      <c r="K141">
        <v>19.5</v>
      </c>
      <c r="L141">
        <v>4.58</v>
      </c>
    </row>
    <row r="142" spans="1:12">
      <c r="A142" t="s">
        <v>1809</v>
      </c>
      <c r="B142" t="s">
        <v>1818</v>
      </c>
      <c r="C142" t="s">
        <v>1854</v>
      </c>
      <c r="D142">
        <v>7</v>
      </c>
      <c r="E142" t="s">
        <v>714</v>
      </c>
      <c r="F142" t="s">
        <v>714</v>
      </c>
      <c r="G142" t="s">
        <v>714</v>
      </c>
      <c r="H142" t="s">
        <v>714</v>
      </c>
      <c r="I142" t="s">
        <v>714</v>
      </c>
      <c r="J142" t="s">
        <v>714</v>
      </c>
      <c r="K142">
        <v>19.5</v>
      </c>
      <c r="L142">
        <v>4.58</v>
      </c>
    </row>
    <row r="143" spans="1:12">
      <c r="A143" t="s">
        <v>1809</v>
      </c>
      <c r="B143" t="s">
        <v>1818</v>
      </c>
      <c r="C143" t="s">
        <v>1854</v>
      </c>
      <c r="D143">
        <v>8</v>
      </c>
      <c r="E143" t="s">
        <v>714</v>
      </c>
      <c r="F143" t="s">
        <v>714</v>
      </c>
      <c r="G143" t="s">
        <v>714</v>
      </c>
      <c r="H143" t="s">
        <v>714</v>
      </c>
      <c r="I143" t="s">
        <v>714</v>
      </c>
      <c r="J143" t="s">
        <v>714</v>
      </c>
      <c r="K143">
        <v>19.5</v>
      </c>
      <c r="L143">
        <v>4.58</v>
      </c>
    </row>
    <row r="144" spans="1:12">
      <c r="A144" t="s">
        <v>1809</v>
      </c>
      <c r="B144" t="s">
        <v>1818</v>
      </c>
      <c r="C144" t="s">
        <v>1854</v>
      </c>
      <c r="D144">
        <v>9</v>
      </c>
      <c r="E144" s="55">
        <v>45202</v>
      </c>
      <c r="F144" t="s">
        <v>1848</v>
      </c>
      <c r="G144">
        <v>7.27</v>
      </c>
      <c r="H144">
        <v>0.21299999999999999</v>
      </c>
      <c r="J144" s="992">
        <v>0.3743055555555555</v>
      </c>
      <c r="K144">
        <v>19.5</v>
      </c>
      <c r="L144">
        <v>4.58</v>
      </c>
    </row>
    <row r="145" spans="1:12">
      <c r="A145" t="s">
        <v>1809</v>
      </c>
      <c r="B145" t="s">
        <v>1818</v>
      </c>
      <c r="C145" t="s">
        <v>1854</v>
      </c>
      <c r="D145">
        <v>10</v>
      </c>
      <c r="E145" t="s">
        <v>714</v>
      </c>
      <c r="F145" t="s">
        <v>714</v>
      </c>
      <c r="G145" t="s">
        <v>714</v>
      </c>
      <c r="H145" t="s">
        <v>714</v>
      </c>
      <c r="I145" t="s">
        <v>714</v>
      </c>
      <c r="J145" t="s">
        <v>714</v>
      </c>
      <c r="K145">
        <v>19.5</v>
      </c>
      <c r="L145">
        <v>4.58</v>
      </c>
    </row>
    <row r="146" spans="1:12">
      <c r="A146" t="s">
        <v>1809</v>
      </c>
      <c r="B146" t="s">
        <v>1818</v>
      </c>
      <c r="C146" t="s">
        <v>1854</v>
      </c>
      <c r="D146">
        <v>11</v>
      </c>
      <c r="E146" t="s">
        <v>714</v>
      </c>
      <c r="F146" t="s">
        <v>714</v>
      </c>
      <c r="G146" t="s">
        <v>714</v>
      </c>
      <c r="H146" t="s">
        <v>714</v>
      </c>
      <c r="I146" t="s">
        <v>714</v>
      </c>
      <c r="J146" t="s">
        <v>714</v>
      </c>
      <c r="K146">
        <v>19.5</v>
      </c>
      <c r="L146">
        <v>4.58</v>
      </c>
    </row>
    <row r="147" spans="1:12">
      <c r="A147" t="s">
        <v>1809</v>
      </c>
      <c r="B147" t="s">
        <v>1818</v>
      </c>
      <c r="C147" t="s">
        <v>1854</v>
      </c>
      <c r="D147">
        <v>12</v>
      </c>
      <c r="E147" t="s">
        <v>714</v>
      </c>
      <c r="F147" t="s">
        <v>714</v>
      </c>
      <c r="G147" t="s">
        <v>714</v>
      </c>
      <c r="H147" t="s">
        <v>714</v>
      </c>
      <c r="I147" t="s">
        <v>714</v>
      </c>
      <c r="J147" t="s">
        <v>714</v>
      </c>
      <c r="K147">
        <v>19.5</v>
      </c>
      <c r="L147">
        <v>4.58</v>
      </c>
    </row>
    <row r="148" spans="1:12">
      <c r="A148" t="s">
        <v>1809</v>
      </c>
      <c r="B148" t="s">
        <v>1818</v>
      </c>
      <c r="C148" t="s">
        <v>1854</v>
      </c>
      <c r="D148">
        <v>13</v>
      </c>
      <c r="E148" t="s">
        <v>714</v>
      </c>
      <c r="F148" t="s">
        <v>714</v>
      </c>
      <c r="G148" t="s">
        <v>714</v>
      </c>
      <c r="H148" t="s">
        <v>714</v>
      </c>
      <c r="I148" t="s">
        <v>714</v>
      </c>
      <c r="J148" t="s">
        <v>714</v>
      </c>
      <c r="K148">
        <v>19.5</v>
      </c>
      <c r="L148">
        <v>4.58</v>
      </c>
    </row>
    <row r="149" spans="1:12">
      <c r="A149" t="s">
        <v>1809</v>
      </c>
      <c r="B149" t="s">
        <v>1818</v>
      </c>
      <c r="C149" t="s">
        <v>1854</v>
      </c>
      <c r="D149">
        <v>14</v>
      </c>
      <c r="E149" t="s">
        <v>714</v>
      </c>
      <c r="F149" t="s">
        <v>714</v>
      </c>
      <c r="G149" t="s">
        <v>714</v>
      </c>
      <c r="H149" t="s">
        <v>714</v>
      </c>
      <c r="I149" t="s">
        <v>714</v>
      </c>
      <c r="J149" t="s">
        <v>714</v>
      </c>
      <c r="K149">
        <v>19.5</v>
      </c>
      <c r="L149">
        <v>4.58</v>
      </c>
    </row>
    <row r="150" spans="1:12">
      <c r="A150" t="s">
        <v>1809</v>
      </c>
      <c r="B150" t="s">
        <v>1818</v>
      </c>
      <c r="C150" t="s">
        <v>1854</v>
      </c>
      <c r="D150">
        <v>15</v>
      </c>
      <c r="E150" t="s">
        <v>714</v>
      </c>
      <c r="F150" t="s">
        <v>714</v>
      </c>
      <c r="G150" t="s">
        <v>714</v>
      </c>
      <c r="H150" t="s">
        <v>714</v>
      </c>
      <c r="I150" t="s">
        <v>714</v>
      </c>
      <c r="J150" t="s">
        <v>714</v>
      </c>
      <c r="K150">
        <v>19.5</v>
      </c>
      <c r="L150">
        <v>4.58</v>
      </c>
    </row>
    <row r="151" spans="1:12">
      <c r="A151" t="s">
        <v>1809</v>
      </c>
      <c r="B151" t="s">
        <v>1818</v>
      </c>
      <c r="C151" t="s">
        <v>1854</v>
      </c>
      <c r="D151">
        <v>16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>
        <v>19.5</v>
      </c>
      <c r="L151">
        <v>4.58</v>
      </c>
    </row>
    <row r="152" spans="1:12">
      <c r="A152" t="s">
        <v>1809</v>
      </c>
      <c r="B152" t="s">
        <v>1818</v>
      </c>
      <c r="C152" t="s">
        <v>1854</v>
      </c>
      <c r="D152">
        <v>17</v>
      </c>
      <c r="E152" t="s">
        <v>714</v>
      </c>
      <c r="F152" t="s">
        <v>714</v>
      </c>
      <c r="G152" t="s">
        <v>714</v>
      </c>
      <c r="H152" t="s">
        <v>714</v>
      </c>
      <c r="I152" t="s">
        <v>714</v>
      </c>
      <c r="J152" t="s">
        <v>714</v>
      </c>
      <c r="K152">
        <v>19.5</v>
      </c>
      <c r="L152">
        <v>4.58</v>
      </c>
    </row>
    <row r="153" spans="1:12">
      <c r="A153" t="s">
        <v>1809</v>
      </c>
      <c r="B153" t="s">
        <v>1818</v>
      </c>
      <c r="C153" t="s">
        <v>1854</v>
      </c>
      <c r="D153">
        <v>18</v>
      </c>
      <c r="E153" t="s">
        <v>714</v>
      </c>
      <c r="F153" t="s">
        <v>714</v>
      </c>
      <c r="G153" t="s">
        <v>714</v>
      </c>
      <c r="H153" t="s">
        <v>714</v>
      </c>
      <c r="I153" t="s">
        <v>714</v>
      </c>
      <c r="J153" t="s">
        <v>714</v>
      </c>
      <c r="K153">
        <v>19.5</v>
      </c>
      <c r="L153">
        <v>4.58</v>
      </c>
    </row>
    <row r="154" spans="1:12">
      <c r="A154" t="s">
        <v>1809</v>
      </c>
      <c r="B154" t="s">
        <v>1818</v>
      </c>
      <c r="C154" t="s">
        <v>1854</v>
      </c>
      <c r="D154">
        <v>18.5</v>
      </c>
      <c r="E154" s="55">
        <v>45202</v>
      </c>
      <c r="F154" t="s">
        <v>1848</v>
      </c>
      <c r="G154" t="s">
        <v>713</v>
      </c>
      <c r="H154">
        <v>1.2</v>
      </c>
      <c r="J154" s="992">
        <v>0.37916666666666665</v>
      </c>
      <c r="K154">
        <v>19.5</v>
      </c>
      <c r="L154">
        <v>4.58</v>
      </c>
    </row>
    <row r="155" spans="1:12">
      <c r="A155" t="s">
        <v>1809</v>
      </c>
      <c r="B155" t="s">
        <v>1818</v>
      </c>
      <c r="C155" t="s">
        <v>1854</v>
      </c>
      <c r="D155">
        <v>19</v>
      </c>
      <c r="E155" t="s">
        <v>714</v>
      </c>
      <c r="F155" t="s">
        <v>714</v>
      </c>
      <c r="G155" t="s">
        <v>714</v>
      </c>
      <c r="H155" t="s">
        <v>714</v>
      </c>
      <c r="I155" t="s">
        <v>714</v>
      </c>
      <c r="J155" t="s">
        <v>714</v>
      </c>
      <c r="K155">
        <v>19.5</v>
      </c>
      <c r="L155">
        <v>4.58</v>
      </c>
    </row>
    <row r="156" spans="1:12">
      <c r="A156" t="s">
        <v>1809</v>
      </c>
      <c r="B156" t="s">
        <v>1818</v>
      </c>
      <c r="C156" t="s">
        <v>1855</v>
      </c>
      <c r="D156">
        <v>0.5</v>
      </c>
      <c r="E156" s="55">
        <v>45260</v>
      </c>
      <c r="F156" t="s">
        <v>1848</v>
      </c>
      <c r="G156">
        <v>2.14</v>
      </c>
      <c r="H156">
        <v>0.41299999999999998</v>
      </c>
      <c r="J156" s="992">
        <v>0.40972222222222227</v>
      </c>
      <c r="K156">
        <v>18.600000000000001</v>
      </c>
      <c r="L156">
        <v>5.7149999999999999</v>
      </c>
    </row>
    <row r="157" spans="1:12">
      <c r="A157" t="s">
        <v>1809</v>
      </c>
      <c r="B157" t="s">
        <v>1818</v>
      </c>
      <c r="C157" t="s">
        <v>1855</v>
      </c>
      <c r="D157">
        <v>1</v>
      </c>
      <c r="E157" t="s">
        <v>714</v>
      </c>
      <c r="F157" t="s">
        <v>714</v>
      </c>
      <c r="G157" t="s">
        <v>714</v>
      </c>
      <c r="H157" t="s">
        <v>714</v>
      </c>
      <c r="I157" t="s">
        <v>714</v>
      </c>
      <c r="J157" t="s">
        <v>714</v>
      </c>
      <c r="K157">
        <v>18.600000000000001</v>
      </c>
      <c r="L157">
        <v>5.7149999999999999</v>
      </c>
    </row>
    <row r="158" spans="1:12">
      <c r="A158" t="s">
        <v>1809</v>
      </c>
      <c r="B158" t="s">
        <v>1818</v>
      </c>
      <c r="C158" t="s">
        <v>1855</v>
      </c>
      <c r="D158">
        <v>2</v>
      </c>
      <c r="E158" t="s">
        <v>714</v>
      </c>
      <c r="F158" t="s">
        <v>714</v>
      </c>
      <c r="G158" t="s">
        <v>714</v>
      </c>
      <c r="H158" t="s">
        <v>714</v>
      </c>
      <c r="I158" t="s">
        <v>714</v>
      </c>
      <c r="J158" t="s">
        <v>714</v>
      </c>
      <c r="K158">
        <v>18.600000000000001</v>
      </c>
      <c r="L158">
        <v>5.7149999999999999</v>
      </c>
    </row>
    <row r="159" spans="1:12">
      <c r="A159" t="s">
        <v>1809</v>
      </c>
      <c r="B159" t="s">
        <v>1818</v>
      </c>
      <c r="C159" t="s">
        <v>1855</v>
      </c>
      <c r="D159">
        <v>3</v>
      </c>
      <c r="E159" s="55">
        <v>45260</v>
      </c>
      <c r="F159" t="s">
        <v>1848</v>
      </c>
      <c r="G159">
        <v>2.25</v>
      </c>
      <c r="H159">
        <v>0.48699999999999999</v>
      </c>
      <c r="J159" s="992">
        <v>0.41736111111111113</v>
      </c>
      <c r="K159">
        <v>18.600000000000001</v>
      </c>
      <c r="L159">
        <v>5.7149999999999999</v>
      </c>
    </row>
    <row r="160" spans="1:12">
      <c r="A160" t="s">
        <v>1809</v>
      </c>
      <c r="B160" t="s">
        <v>1818</v>
      </c>
      <c r="C160" t="s">
        <v>1855</v>
      </c>
      <c r="D160">
        <v>4</v>
      </c>
      <c r="E160" t="s">
        <v>714</v>
      </c>
      <c r="F160" t="s">
        <v>714</v>
      </c>
      <c r="G160" t="s">
        <v>714</v>
      </c>
      <c r="H160" t="s">
        <v>714</v>
      </c>
      <c r="I160" t="s">
        <v>714</v>
      </c>
      <c r="J160" t="s">
        <v>714</v>
      </c>
      <c r="K160">
        <v>18.600000000000001</v>
      </c>
      <c r="L160">
        <v>5.7149999999999999</v>
      </c>
    </row>
    <row r="161" spans="1:12">
      <c r="A161" t="s">
        <v>1809</v>
      </c>
      <c r="B161" t="s">
        <v>1818</v>
      </c>
      <c r="C161" t="s">
        <v>1855</v>
      </c>
      <c r="D161">
        <v>5</v>
      </c>
      <c r="E161" t="s">
        <v>714</v>
      </c>
      <c r="F161" t="s">
        <v>714</v>
      </c>
      <c r="G161" t="s">
        <v>714</v>
      </c>
      <c r="H161" t="s">
        <v>714</v>
      </c>
      <c r="I161" t="s">
        <v>714</v>
      </c>
      <c r="J161" t="s">
        <v>714</v>
      </c>
      <c r="K161">
        <v>18.600000000000001</v>
      </c>
      <c r="L161">
        <v>5.7149999999999999</v>
      </c>
    </row>
    <row r="162" spans="1:12">
      <c r="A162" t="s">
        <v>1809</v>
      </c>
      <c r="B162" t="s">
        <v>1818</v>
      </c>
      <c r="C162" t="s">
        <v>1855</v>
      </c>
      <c r="D162">
        <v>6</v>
      </c>
      <c r="E162" t="s">
        <v>714</v>
      </c>
      <c r="F162" t="s">
        <v>714</v>
      </c>
      <c r="G162" t="s">
        <v>714</v>
      </c>
      <c r="H162" t="s">
        <v>714</v>
      </c>
      <c r="I162" t="s">
        <v>714</v>
      </c>
      <c r="J162" t="s">
        <v>714</v>
      </c>
      <c r="K162">
        <v>18.600000000000001</v>
      </c>
      <c r="L162">
        <v>5.7149999999999999</v>
      </c>
    </row>
    <row r="163" spans="1:12">
      <c r="A163" t="s">
        <v>1809</v>
      </c>
      <c r="B163" t="s">
        <v>1818</v>
      </c>
      <c r="C163" t="s">
        <v>1855</v>
      </c>
      <c r="D163">
        <v>7</v>
      </c>
      <c r="E163" t="s">
        <v>714</v>
      </c>
      <c r="F163" t="s">
        <v>714</v>
      </c>
      <c r="G163" t="s">
        <v>714</v>
      </c>
      <c r="H163" t="s">
        <v>714</v>
      </c>
      <c r="I163" t="s">
        <v>714</v>
      </c>
      <c r="J163" t="s">
        <v>714</v>
      </c>
      <c r="K163">
        <v>18.600000000000001</v>
      </c>
      <c r="L163">
        <v>5.7149999999999999</v>
      </c>
    </row>
    <row r="164" spans="1:12">
      <c r="A164" t="s">
        <v>1809</v>
      </c>
      <c r="B164" t="s">
        <v>1818</v>
      </c>
      <c r="C164" t="s">
        <v>1855</v>
      </c>
      <c r="D164">
        <v>8</v>
      </c>
      <c r="E164" t="s">
        <v>714</v>
      </c>
      <c r="F164" t="s">
        <v>714</v>
      </c>
      <c r="G164" t="s">
        <v>714</v>
      </c>
      <c r="H164" t="s">
        <v>714</v>
      </c>
      <c r="I164" t="s">
        <v>714</v>
      </c>
      <c r="J164" t="s">
        <v>714</v>
      </c>
      <c r="K164">
        <v>18.600000000000001</v>
      </c>
      <c r="L164">
        <v>5.7149999999999999</v>
      </c>
    </row>
    <row r="165" spans="1:12">
      <c r="A165" t="s">
        <v>1809</v>
      </c>
      <c r="B165" t="s">
        <v>1818</v>
      </c>
      <c r="C165" t="s">
        <v>1855</v>
      </c>
      <c r="D165">
        <v>9</v>
      </c>
      <c r="E165" s="55">
        <v>45260</v>
      </c>
      <c r="F165" t="s">
        <v>1848</v>
      </c>
      <c r="G165">
        <v>2.11</v>
      </c>
      <c r="H165">
        <v>0.214</v>
      </c>
      <c r="J165" s="992">
        <v>0.4236111111111111</v>
      </c>
      <c r="K165">
        <v>18.600000000000001</v>
      </c>
      <c r="L165">
        <v>5.7149999999999999</v>
      </c>
    </row>
    <row r="166" spans="1:12">
      <c r="A166" t="s">
        <v>1809</v>
      </c>
      <c r="B166" t="s">
        <v>1818</v>
      </c>
      <c r="C166" t="s">
        <v>1855</v>
      </c>
      <c r="D166">
        <v>10</v>
      </c>
      <c r="E166" t="s">
        <v>714</v>
      </c>
      <c r="F166" t="s">
        <v>714</v>
      </c>
      <c r="G166" t="s">
        <v>714</v>
      </c>
      <c r="H166" t="s">
        <v>714</v>
      </c>
      <c r="I166" t="s">
        <v>714</v>
      </c>
      <c r="J166" t="s">
        <v>714</v>
      </c>
      <c r="K166">
        <v>18.600000000000001</v>
      </c>
      <c r="L166">
        <v>5.7149999999999999</v>
      </c>
    </row>
    <row r="167" spans="1:12">
      <c r="A167" t="s">
        <v>1809</v>
      </c>
      <c r="B167" t="s">
        <v>1818</v>
      </c>
      <c r="C167" t="s">
        <v>1855</v>
      </c>
      <c r="D167">
        <v>11</v>
      </c>
      <c r="E167" t="s">
        <v>714</v>
      </c>
      <c r="F167" t="s">
        <v>714</v>
      </c>
      <c r="G167" t="s">
        <v>714</v>
      </c>
      <c r="H167" t="s">
        <v>714</v>
      </c>
      <c r="I167" t="s">
        <v>714</v>
      </c>
      <c r="J167" t="s">
        <v>714</v>
      </c>
      <c r="K167">
        <v>18.600000000000001</v>
      </c>
      <c r="L167">
        <v>5.7149999999999999</v>
      </c>
    </row>
    <row r="168" spans="1:12">
      <c r="A168" t="s">
        <v>1809</v>
      </c>
      <c r="B168" t="s">
        <v>1818</v>
      </c>
      <c r="C168" t="s">
        <v>1855</v>
      </c>
      <c r="D168">
        <v>12</v>
      </c>
      <c r="E168" t="s">
        <v>714</v>
      </c>
      <c r="F168" t="s">
        <v>714</v>
      </c>
      <c r="G168" t="s">
        <v>714</v>
      </c>
      <c r="H168" t="s">
        <v>714</v>
      </c>
      <c r="I168" t="s">
        <v>714</v>
      </c>
      <c r="J168" t="s">
        <v>714</v>
      </c>
      <c r="K168">
        <v>18.600000000000001</v>
      </c>
      <c r="L168">
        <v>5.7149999999999999</v>
      </c>
    </row>
    <row r="169" spans="1:12">
      <c r="A169" t="s">
        <v>1809</v>
      </c>
      <c r="B169" t="s">
        <v>1818</v>
      </c>
      <c r="C169" t="s">
        <v>1855</v>
      </c>
      <c r="D169">
        <v>13</v>
      </c>
      <c r="E169" t="s">
        <v>714</v>
      </c>
      <c r="F169" t="s">
        <v>714</v>
      </c>
      <c r="G169" t="s">
        <v>714</v>
      </c>
      <c r="H169" t="s">
        <v>714</v>
      </c>
      <c r="I169" t="s">
        <v>714</v>
      </c>
      <c r="J169" t="s">
        <v>714</v>
      </c>
      <c r="K169">
        <v>18.600000000000001</v>
      </c>
      <c r="L169">
        <v>5.7149999999999999</v>
      </c>
    </row>
    <row r="170" spans="1:12">
      <c r="A170" t="s">
        <v>1809</v>
      </c>
      <c r="B170" t="s">
        <v>1818</v>
      </c>
      <c r="C170" t="s">
        <v>1855</v>
      </c>
      <c r="D170">
        <v>14</v>
      </c>
      <c r="E170" t="s">
        <v>714</v>
      </c>
      <c r="F170" t="s">
        <v>714</v>
      </c>
      <c r="G170" t="s">
        <v>714</v>
      </c>
      <c r="H170" t="s">
        <v>714</v>
      </c>
      <c r="I170" t="s">
        <v>714</v>
      </c>
      <c r="J170" t="s">
        <v>714</v>
      </c>
      <c r="K170">
        <v>18.600000000000001</v>
      </c>
      <c r="L170">
        <v>5.7149999999999999</v>
      </c>
    </row>
    <row r="171" spans="1:12">
      <c r="A171" t="s">
        <v>1809</v>
      </c>
      <c r="B171" t="s">
        <v>1818</v>
      </c>
      <c r="C171" t="s">
        <v>1855</v>
      </c>
      <c r="D171">
        <v>15</v>
      </c>
      <c r="E171" t="s">
        <v>714</v>
      </c>
      <c r="F171" t="s">
        <v>714</v>
      </c>
      <c r="G171" t="s">
        <v>714</v>
      </c>
      <c r="H171" t="s">
        <v>714</v>
      </c>
      <c r="I171" t="s">
        <v>714</v>
      </c>
      <c r="J171" t="s">
        <v>714</v>
      </c>
      <c r="K171">
        <v>18.600000000000001</v>
      </c>
      <c r="L171">
        <v>5.7149999999999999</v>
      </c>
    </row>
    <row r="172" spans="1:12">
      <c r="A172" t="s">
        <v>1809</v>
      </c>
      <c r="B172" t="s">
        <v>1818</v>
      </c>
      <c r="C172" t="s">
        <v>1855</v>
      </c>
      <c r="D172">
        <v>16</v>
      </c>
      <c r="E172" t="s">
        <v>714</v>
      </c>
      <c r="F172" t="s">
        <v>714</v>
      </c>
      <c r="G172" t="s">
        <v>714</v>
      </c>
      <c r="H172" t="s">
        <v>714</v>
      </c>
      <c r="I172" t="s">
        <v>714</v>
      </c>
      <c r="J172" t="s">
        <v>714</v>
      </c>
      <c r="K172">
        <v>18.600000000000001</v>
      </c>
      <c r="L172">
        <v>5.7149999999999999</v>
      </c>
    </row>
    <row r="173" spans="1:12">
      <c r="A173" t="s">
        <v>1809</v>
      </c>
      <c r="B173" t="s">
        <v>1818</v>
      </c>
      <c r="C173" t="s">
        <v>1855</v>
      </c>
      <c r="D173">
        <v>17</v>
      </c>
      <c r="E173" t="s">
        <v>714</v>
      </c>
      <c r="F173" t="s">
        <v>714</v>
      </c>
      <c r="G173" t="s">
        <v>714</v>
      </c>
      <c r="H173" t="s">
        <v>714</v>
      </c>
      <c r="I173" t="s">
        <v>714</v>
      </c>
      <c r="J173" t="s">
        <v>714</v>
      </c>
      <c r="K173">
        <v>18.600000000000001</v>
      </c>
      <c r="L173">
        <v>5.7149999999999999</v>
      </c>
    </row>
    <row r="174" spans="1:12">
      <c r="A174" t="s">
        <v>1809</v>
      </c>
      <c r="B174" t="s">
        <v>1818</v>
      </c>
      <c r="C174" t="s">
        <v>1855</v>
      </c>
      <c r="D174">
        <v>17.600000000000001</v>
      </c>
      <c r="E174" s="55">
        <v>45260</v>
      </c>
      <c r="F174" t="s">
        <v>1848</v>
      </c>
      <c r="G174">
        <v>2.65</v>
      </c>
      <c r="H174">
        <v>0.72899999999999998</v>
      </c>
      <c r="J174" s="992">
        <v>0.4284722222222222</v>
      </c>
      <c r="K174">
        <v>18.600000000000001</v>
      </c>
      <c r="L174">
        <v>5.7149999999999999</v>
      </c>
    </row>
    <row r="175" spans="1:12">
      <c r="A175" t="s">
        <v>1809</v>
      </c>
      <c r="B175" t="s">
        <v>1818</v>
      </c>
      <c r="C175" t="s">
        <v>1855</v>
      </c>
      <c r="D175">
        <v>18</v>
      </c>
      <c r="E175" t="s">
        <v>714</v>
      </c>
      <c r="F175" t="s">
        <v>714</v>
      </c>
      <c r="G175" t="s">
        <v>714</v>
      </c>
      <c r="H175" t="s">
        <v>714</v>
      </c>
      <c r="I175" t="s">
        <v>714</v>
      </c>
      <c r="J175" t="s">
        <v>714</v>
      </c>
      <c r="K175">
        <v>18.600000000000001</v>
      </c>
      <c r="L175">
        <v>5.7149999999999999</v>
      </c>
    </row>
    <row r="176" spans="1:12">
      <c r="A176" t="s">
        <v>1809</v>
      </c>
      <c r="B176" t="s">
        <v>1818</v>
      </c>
      <c r="C176" t="s">
        <v>1855</v>
      </c>
      <c r="D176">
        <v>18.100000000000001</v>
      </c>
      <c r="E176" t="s">
        <v>714</v>
      </c>
      <c r="F176" t="s">
        <v>714</v>
      </c>
      <c r="G176" t="s">
        <v>714</v>
      </c>
      <c r="H176" t="s">
        <v>714</v>
      </c>
      <c r="I176" t="s">
        <v>714</v>
      </c>
      <c r="J176" t="s">
        <v>714</v>
      </c>
      <c r="K176">
        <v>18.600000000000001</v>
      </c>
      <c r="L176">
        <v>5.7149999999999999</v>
      </c>
    </row>
    <row r="177" spans="1:12">
      <c r="A177" t="s">
        <v>1809</v>
      </c>
      <c r="B177" t="s">
        <v>1818</v>
      </c>
      <c r="C177" t="s">
        <v>1855</v>
      </c>
      <c r="D177">
        <v>18.3</v>
      </c>
      <c r="E177" t="s">
        <v>714</v>
      </c>
      <c r="F177" t="s">
        <v>714</v>
      </c>
      <c r="G177" t="s">
        <v>714</v>
      </c>
      <c r="H177" t="s">
        <v>714</v>
      </c>
      <c r="I177" t="s">
        <v>714</v>
      </c>
      <c r="J177" t="s">
        <v>714</v>
      </c>
      <c r="K177">
        <v>18.600000000000001</v>
      </c>
      <c r="L177">
        <v>5.7149999999999999</v>
      </c>
    </row>
    <row r="178" spans="1:12">
      <c r="A178" t="s">
        <v>1809</v>
      </c>
      <c r="B178" t="s">
        <v>1818</v>
      </c>
      <c r="C178" t="s">
        <v>1855</v>
      </c>
      <c r="D178">
        <v>18.399999999999999</v>
      </c>
      <c r="E178" t="s">
        <v>714</v>
      </c>
      <c r="F178" t="s">
        <v>714</v>
      </c>
      <c r="G178" t="s">
        <v>714</v>
      </c>
      <c r="H178" t="s">
        <v>714</v>
      </c>
      <c r="I178" t="s">
        <v>714</v>
      </c>
      <c r="J178" t="s">
        <v>714</v>
      </c>
      <c r="K178">
        <v>18.600000000000001</v>
      </c>
      <c r="L178">
        <v>5.7149999999999999</v>
      </c>
    </row>
    <row r="183" spans="1:12">
      <c r="A183" t="s">
        <v>20</v>
      </c>
      <c r="B183" t="s">
        <v>701</v>
      </c>
      <c r="C183" t="s">
        <v>2668</v>
      </c>
      <c r="D183" t="s">
        <v>1538</v>
      </c>
      <c r="E183" t="s">
        <v>786</v>
      </c>
      <c r="F183" t="s">
        <v>2669</v>
      </c>
      <c r="G183" t="s">
        <v>2670</v>
      </c>
      <c r="H183" t="s">
        <v>809</v>
      </c>
      <c r="I183" t="s">
        <v>707</v>
      </c>
      <c r="J183" t="s">
        <v>2671</v>
      </c>
      <c r="K183" t="s">
        <v>847</v>
      </c>
      <c r="L183" t="s">
        <v>2672</v>
      </c>
    </row>
    <row r="184" spans="1:12">
      <c r="A184" t="s">
        <v>1809</v>
      </c>
      <c r="B184" t="s">
        <v>251</v>
      </c>
      <c r="C184" t="s">
        <v>1856</v>
      </c>
      <c r="D184">
        <v>0.5</v>
      </c>
      <c r="E184" s="55">
        <v>45042</v>
      </c>
      <c r="F184" t="s">
        <v>1857</v>
      </c>
      <c r="G184">
        <v>19.64</v>
      </c>
      <c r="H184">
        <v>1.1399999999999999</v>
      </c>
      <c r="J184" s="992">
        <v>0.6430555555555556</v>
      </c>
      <c r="K184">
        <v>2.9</v>
      </c>
      <c r="L184">
        <v>1.39</v>
      </c>
    </row>
    <row r="185" spans="1:12">
      <c r="A185" t="s">
        <v>1809</v>
      </c>
      <c r="B185" t="s">
        <v>251</v>
      </c>
      <c r="C185" t="s">
        <v>1856</v>
      </c>
      <c r="D185">
        <v>1</v>
      </c>
      <c r="E185" t="s">
        <v>714</v>
      </c>
      <c r="F185" t="s">
        <v>714</v>
      </c>
      <c r="G185" t="s">
        <v>714</v>
      </c>
      <c r="H185" t="s">
        <v>714</v>
      </c>
      <c r="I185" t="s">
        <v>714</v>
      </c>
      <c r="J185" t="s">
        <v>714</v>
      </c>
      <c r="K185">
        <v>2.9</v>
      </c>
      <c r="L185">
        <v>1.39</v>
      </c>
    </row>
    <row r="186" spans="1:12">
      <c r="A186" t="s">
        <v>1809</v>
      </c>
      <c r="B186" t="s">
        <v>251</v>
      </c>
      <c r="C186" t="s">
        <v>1856</v>
      </c>
      <c r="D186">
        <v>1.5</v>
      </c>
      <c r="E186" s="55">
        <v>45042</v>
      </c>
      <c r="F186" t="s">
        <v>1857</v>
      </c>
      <c r="G186">
        <v>19.41</v>
      </c>
      <c r="H186">
        <v>1.24</v>
      </c>
      <c r="J186" s="992">
        <v>0.64930555555555558</v>
      </c>
      <c r="K186">
        <v>2.9</v>
      </c>
      <c r="L186">
        <v>1.39</v>
      </c>
    </row>
    <row r="187" spans="1:12">
      <c r="A187" t="s">
        <v>1809</v>
      </c>
      <c r="B187" t="s">
        <v>251</v>
      </c>
      <c r="C187" t="s">
        <v>1856</v>
      </c>
      <c r="D187">
        <v>1.8</v>
      </c>
      <c r="E187" t="s">
        <v>714</v>
      </c>
      <c r="F187" t="s">
        <v>714</v>
      </c>
      <c r="G187" t="s">
        <v>714</v>
      </c>
      <c r="H187" t="s">
        <v>714</v>
      </c>
      <c r="I187" t="s">
        <v>714</v>
      </c>
      <c r="J187" t="s">
        <v>714</v>
      </c>
      <c r="K187">
        <v>2.9</v>
      </c>
      <c r="L187">
        <v>1.39</v>
      </c>
    </row>
    <row r="188" spans="1:12">
      <c r="A188" t="s">
        <v>1809</v>
      </c>
      <c r="B188" t="s">
        <v>251</v>
      </c>
      <c r="C188" t="s">
        <v>1856</v>
      </c>
      <c r="D188">
        <v>2</v>
      </c>
      <c r="E188" t="s">
        <v>714</v>
      </c>
      <c r="F188" t="s">
        <v>714</v>
      </c>
      <c r="G188" t="s">
        <v>714</v>
      </c>
      <c r="H188" t="s">
        <v>714</v>
      </c>
      <c r="I188" t="s">
        <v>714</v>
      </c>
      <c r="J188" t="s">
        <v>714</v>
      </c>
      <c r="K188">
        <v>2.9</v>
      </c>
      <c r="L188">
        <v>1.39</v>
      </c>
    </row>
    <row r="189" spans="1:12">
      <c r="A189" t="s">
        <v>1809</v>
      </c>
      <c r="B189" t="s">
        <v>251</v>
      </c>
      <c r="C189" t="s">
        <v>1858</v>
      </c>
      <c r="D189">
        <v>0.5</v>
      </c>
      <c r="E189" s="55">
        <v>45061</v>
      </c>
      <c r="F189" t="s">
        <v>1857</v>
      </c>
      <c r="G189">
        <v>2.59</v>
      </c>
      <c r="H189">
        <v>1.3</v>
      </c>
      <c r="J189" s="992">
        <v>0.3666666666666667</v>
      </c>
      <c r="K189">
        <v>3.1</v>
      </c>
      <c r="L189">
        <v>1.3</v>
      </c>
    </row>
    <row r="190" spans="1:12">
      <c r="A190" t="s">
        <v>1809</v>
      </c>
      <c r="B190" t="s">
        <v>251</v>
      </c>
      <c r="C190" t="s">
        <v>1858</v>
      </c>
      <c r="D190">
        <v>1</v>
      </c>
      <c r="E190" t="s">
        <v>714</v>
      </c>
      <c r="F190" t="s">
        <v>714</v>
      </c>
      <c r="G190" t="s">
        <v>714</v>
      </c>
      <c r="H190" t="s">
        <v>714</v>
      </c>
      <c r="I190" t="s">
        <v>714</v>
      </c>
      <c r="J190" t="s">
        <v>714</v>
      </c>
      <c r="K190">
        <v>3.1</v>
      </c>
      <c r="L190">
        <v>1.3</v>
      </c>
    </row>
    <row r="191" spans="1:12">
      <c r="A191" t="s">
        <v>1809</v>
      </c>
      <c r="B191" t="s">
        <v>251</v>
      </c>
      <c r="C191" t="s">
        <v>1858</v>
      </c>
      <c r="D191">
        <v>2</v>
      </c>
      <c r="E191" t="s">
        <v>714</v>
      </c>
      <c r="F191" t="s">
        <v>714</v>
      </c>
      <c r="G191" t="s">
        <v>714</v>
      </c>
      <c r="H191" t="s">
        <v>714</v>
      </c>
      <c r="I191" t="s">
        <v>714</v>
      </c>
      <c r="J191" t="s">
        <v>714</v>
      </c>
      <c r="K191">
        <v>3.1</v>
      </c>
      <c r="L191">
        <v>1.3</v>
      </c>
    </row>
    <row r="192" spans="1:12">
      <c r="A192" t="s">
        <v>1809</v>
      </c>
      <c r="B192" t="s">
        <v>251</v>
      </c>
      <c r="C192" t="s">
        <v>1858</v>
      </c>
      <c r="D192">
        <v>2.1</v>
      </c>
      <c r="E192" s="55">
        <v>45061</v>
      </c>
      <c r="F192" t="s">
        <v>1857</v>
      </c>
      <c r="G192">
        <v>2.3199999999999998</v>
      </c>
      <c r="H192">
        <v>1.29</v>
      </c>
      <c r="J192" s="992">
        <v>0.37013888888888885</v>
      </c>
      <c r="K192">
        <v>3.1</v>
      </c>
      <c r="L192">
        <v>1.3</v>
      </c>
    </row>
    <row r="193" spans="1:12">
      <c r="A193" t="s">
        <v>1809</v>
      </c>
      <c r="B193" t="s">
        <v>251</v>
      </c>
      <c r="C193" t="s">
        <v>1858</v>
      </c>
      <c r="D193">
        <v>2.2000000000000002</v>
      </c>
      <c r="E193" t="s">
        <v>714</v>
      </c>
      <c r="F193" t="s">
        <v>714</v>
      </c>
      <c r="G193" t="s">
        <v>714</v>
      </c>
      <c r="H193" t="s">
        <v>714</v>
      </c>
      <c r="I193" t="s">
        <v>714</v>
      </c>
      <c r="J193" t="s">
        <v>714</v>
      </c>
      <c r="K193">
        <v>3.1</v>
      </c>
      <c r="L193">
        <v>1.3</v>
      </c>
    </row>
    <row r="194" spans="1:12">
      <c r="A194" t="s">
        <v>1809</v>
      </c>
      <c r="B194" t="s">
        <v>251</v>
      </c>
      <c r="C194" t="s">
        <v>1858</v>
      </c>
      <c r="D194">
        <v>2.7</v>
      </c>
      <c r="E194" t="s">
        <v>714</v>
      </c>
      <c r="F194" t="s">
        <v>714</v>
      </c>
      <c r="G194" t="s">
        <v>714</v>
      </c>
      <c r="H194" t="s">
        <v>714</v>
      </c>
      <c r="I194" t="s">
        <v>714</v>
      </c>
      <c r="J194" t="s">
        <v>714</v>
      </c>
      <c r="K194">
        <v>3.1</v>
      </c>
      <c r="L194">
        <v>1.3</v>
      </c>
    </row>
    <row r="195" spans="1:12">
      <c r="A195" t="s">
        <v>1809</v>
      </c>
      <c r="B195" t="s">
        <v>251</v>
      </c>
      <c r="C195" t="s">
        <v>1858</v>
      </c>
      <c r="D195">
        <v>3</v>
      </c>
      <c r="E195" t="s">
        <v>714</v>
      </c>
      <c r="F195" t="s">
        <v>714</v>
      </c>
      <c r="G195" t="s">
        <v>714</v>
      </c>
      <c r="H195" t="s">
        <v>714</v>
      </c>
      <c r="I195" t="s">
        <v>714</v>
      </c>
      <c r="J195" t="s">
        <v>714</v>
      </c>
      <c r="K195">
        <v>3.1</v>
      </c>
      <c r="L195">
        <v>1.3</v>
      </c>
    </row>
    <row r="196" spans="1:12">
      <c r="A196" t="s">
        <v>1809</v>
      </c>
      <c r="B196" t="s">
        <v>251</v>
      </c>
      <c r="C196" t="s">
        <v>1859</v>
      </c>
      <c r="D196">
        <v>0.5</v>
      </c>
      <c r="E196" s="55">
        <v>45078</v>
      </c>
      <c r="F196" t="s">
        <v>1857</v>
      </c>
      <c r="G196">
        <v>13.81</v>
      </c>
      <c r="H196">
        <v>1.1399999999999999</v>
      </c>
      <c r="J196" s="992">
        <v>0.35486111111111113</v>
      </c>
      <c r="K196">
        <v>3.1</v>
      </c>
      <c r="L196">
        <v>1.22</v>
      </c>
    </row>
    <row r="197" spans="1:12">
      <c r="A197" t="s">
        <v>1809</v>
      </c>
      <c r="B197" t="s">
        <v>251</v>
      </c>
      <c r="C197" t="s">
        <v>1859</v>
      </c>
      <c r="D197">
        <v>1</v>
      </c>
      <c r="E197" t="s">
        <v>714</v>
      </c>
      <c r="F197" t="s">
        <v>714</v>
      </c>
      <c r="G197" t="s">
        <v>714</v>
      </c>
      <c r="H197" t="s">
        <v>714</v>
      </c>
      <c r="I197" t="s">
        <v>714</v>
      </c>
      <c r="J197" t="s">
        <v>714</v>
      </c>
      <c r="K197">
        <v>3.1</v>
      </c>
      <c r="L197">
        <v>1.22</v>
      </c>
    </row>
    <row r="198" spans="1:12">
      <c r="A198" t="s">
        <v>1809</v>
      </c>
      <c r="B198" t="s">
        <v>251</v>
      </c>
      <c r="C198" t="s">
        <v>1859</v>
      </c>
      <c r="D198">
        <v>2</v>
      </c>
      <c r="E198" t="s">
        <v>714</v>
      </c>
      <c r="F198" t="s">
        <v>714</v>
      </c>
      <c r="G198" t="s">
        <v>714</v>
      </c>
      <c r="H198" t="s">
        <v>714</v>
      </c>
      <c r="I198" t="s">
        <v>714</v>
      </c>
      <c r="J198" t="s">
        <v>714</v>
      </c>
      <c r="K198">
        <v>3.1</v>
      </c>
      <c r="L198">
        <v>1.22</v>
      </c>
    </row>
    <row r="199" spans="1:12">
      <c r="A199" t="s">
        <v>1809</v>
      </c>
      <c r="B199" t="s">
        <v>251</v>
      </c>
      <c r="C199" t="s">
        <v>1859</v>
      </c>
      <c r="D199">
        <v>2.1</v>
      </c>
      <c r="E199" s="55">
        <v>45078</v>
      </c>
      <c r="F199" t="s">
        <v>1857</v>
      </c>
      <c r="G199">
        <v>14.8</v>
      </c>
      <c r="H199">
        <v>1.84</v>
      </c>
      <c r="J199" s="992">
        <v>0.35972222222222222</v>
      </c>
      <c r="K199">
        <v>3.1</v>
      </c>
      <c r="L199">
        <v>1.22</v>
      </c>
    </row>
    <row r="200" spans="1:12">
      <c r="A200" t="s">
        <v>1809</v>
      </c>
      <c r="B200" t="s">
        <v>251</v>
      </c>
      <c r="C200" t="s">
        <v>1859</v>
      </c>
      <c r="D200">
        <v>2.6</v>
      </c>
      <c r="E200" t="s">
        <v>714</v>
      </c>
      <c r="F200" t="s">
        <v>714</v>
      </c>
      <c r="G200" t="s">
        <v>714</v>
      </c>
      <c r="H200" t="s">
        <v>714</v>
      </c>
      <c r="I200" t="s">
        <v>714</v>
      </c>
      <c r="J200" t="s">
        <v>714</v>
      </c>
      <c r="K200">
        <v>3.1</v>
      </c>
      <c r="L200">
        <v>1.22</v>
      </c>
    </row>
    <row r="201" spans="1:12">
      <c r="A201" t="s">
        <v>1809</v>
      </c>
      <c r="B201" t="s">
        <v>251</v>
      </c>
      <c r="C201" t="s">
        <v>1860</v>
      </c>
      <c r="D201">
        <v>0.5</v>
      </c>
      <c r="E201" s="55">
        <v>45120</v>
      </c>
      <c r="F201" t="s">
        <v>1857</v>
      </c>
      <c r="G201">
        <v>12.5</v>
      </c>
      <c r="H201">
        <v>1.1000000000000001</v>
      </c>
      <c r="J201" s="992">
        <v>0.34722222222222227</v>
      </c>
      <c r="K201">
        <v>3.2</v>
      </c>
      <c r="L201">
        <v>1.4</v>
      </c>
    </row>
    <row r="202" spans="1:12">
      <c r="A202" t="s">
        <v>1809</v>
      </c>
      <c r="B202" t="s">
        <v>251</v>
      </c>
      <c r="C202" t="s">
        <v>1860</v>
      </c>
      <c r="D202">
        <v>1</v>
      </c>
      <c r="E202" t="s">
        <v>714</v>
      </c>
      <c r="F202" t="s">
        <v>714</v>
      </c>
      <c r="G202" t="s">
        <v>714</v>
      </c>
      <c r="H202" t="s">
        <v>714</v>
      </c>
      <c r="I202" t="s">
        <v>714</v>
      </c>
      <c r="J202" t="s">
        <v>714</v>
      </c>
      <c r="K202">
        <v>3.2</v>
      </c>
      <c r="L202">
        <v>1.4</v>
      </c>
    </row>
    <row r="203" spans="1:12">
      <c r="A203" t="s">
        <v>1809</v>
      </c>
      <c r="B203" t="s">
        <v>251</v>
      </c>
      <c r="C203" t="s">
        <v>1860</v>
      </c>
      <c r="D203">
        <v>2</v>
      </c>
      <c r="E203" t="s">
        <v>714</v>
      </c>
      <c r="F203" t="s">
        <v>714</v>
      </c>
      <c r="G203" t="s">
        <v>714</v>
      </c>
      <c r="H203" t="s">
        <v>714</v>
      </c>
      <c r="I203" t="s">
        <v>714</v>
      </c>
      <c r="J203" t="s">
        <v>714</v>
      </c>
      <c r="K203">
        <v>3.2</v>
      </c>
      <c r="L203">
        <v>1.4</v>
      </c>
    </row>
    <row r="204" spans="1:12">
      <c r="A204" t="s">
        <v>1809</v>
      </c>
      <c r="B204" t="s">
        <v>251</v>
      </c>
      <c r="C204" t="s">
        <v>1860</v>
      </c>
      <c r="D204">
        <v>2.2000000000000002</v>
      </c>
      <c r="E204" s="55">
        <v>45120</v>
      </c>
      <c r="F204" t="s">
        <v>1857</v>
      </c>
      <c r="G204">
        <v>17.84</v>
      </c>
      <c r="H204">
        <v>1.73</v>
      </c>
      <c r="J204" s="992">
        <v>0.35138888888888892</v>
      </c>
      <c r="K204">
        <v>3.2</v>
      </c>
      <c r="L204">
        <v>1.4</v>
      </c>
    </row>
    <row r="205" spans="1:12">
      <c r="A205" t="s">
        <v>1809</v>
      </c>
      <c r="B205" t="s">
        <v>251</v>
      </c>
      <c r="C205" t="s">
        <v>1860</v>
      </c>
      <c r="D205">
        <v>2.7</v>
      </c>
      <c r="E205" t="s">
        <v>714</v>
      </c>
      <c r="F205" t="s">
        <v>714</v>
      </c>
      <c r="G205" t="s">
        <v>714</v>
      </c>
      <c r="H205" t="s">
        <v>714</v>
      </c>
      <c r="I205" t="s">
        <v>714</v>
      </c>
      <c r="J205" t="s">
        <v>714</v>
      </c>
      <c r="K205">
        <v>3.2</v>
      </c>
      <c r="L205">
        <v>1.4</v>
      </c>
    </row>
    <row r="206" spans="1:12">
      <c r="A206" t="s">
        <v>1809</v>
      </c>
      <c r="B206" t="s">
        <v>251</v>
      </c>
      <c r="C206" t="s">
        <v>1861</v>
      </c>
      <c r="D206">
        <v>0.5</v>
      </c>
      <c r="E206" s="55">
        <v>45139</v>
      </c>
      <c r="F206" t="s">
        <v>1857</v>
      </c>
      <c r="G206">
        <v>32.5</v>
      </c>
      <c r="H206">
        <v>1.61</v>
      </c>
      <c r="J206" s="992">
        <v>0.3611111111111111</v>
      </c>
      <c r="K206">
        <v>2.9</v>
      </c>
      <c r="L206">
        <v>0.89</v>
      </c>
    </row>
    <row r="207" spans="1:12">
      <c r="A207" t="s">
        <v>1809</v>
      </c>
      <c r="B207" t="s">
        <v>251</v>
      </c>
      <c r="C207" t="s">
        <v>1861</v>
      </c>
      <c r="D207">
        <v>1</v>
      </c>
      <c r="E207" t="s">
        <v>714</v>
      </c>
      <c r="F207" t="s">
        <v>714</v>
      </c>
      <c r="G207" t="s">
        <v>714</v>
      </c>
      <c r="H207" t="s">
        <v>714</v>
      </c>
      <c r="I207" t="s">
        <v>714</v>
      </c>
      <c r="J207" t="s">
        <v>714</v>
      </c>
      <c r="K207">
        <v>2.9</v>
      </c>
      <c r="L207">
        <v>0.89</v>
      </c>
    </row>
    <row r="208" spans="1:12">
      <c r="A208" t="s">
        <v>1809</v>
      </c>
      <c r="B208" t="s">
        <v>251</v>
      </c>
      <c r="C208" t="s">
        <v>1861</v>
      </c>
      <c r="D208">
        <v>1.9</v>
      </c>
      <c r="E208" s="55">
        <v>45139</v>
      </c>
      <c r="F208" t="s">
        <v>1857</v>
      </c>
      <c r="G208">
        <v>34.76</v>
      </c>
      <c r="H208">
        <v>1.73</v>
      </c>
      <c r="J208" s="992">
        <v>0.3666666666666667</v>
      </c>
      <c r="K208">
        <v>2.9</v>
      </c>
      <c r="L208">
        <v>0.89</v>
      </c>
    </row>
    <row r="209" spans="1:12">
      <c r="A209" t="s">
        <v>1809</v>
      </c>
      <c r="B209" t="s">
        <v>251</v>
      </c>
      <c r="C209" t="s">
        <v>1861</v>
      </c>
      <c r="D209">
        <v>2</v>
      </c>
      <c r="E209" t="s">
        <v>714</v>
      </c>
      <c r="F209" t="s">
        <v>714</v>
      </c>
      <c r="G209" t="s">
        <v>714</v>
      </c>
      <c r="H209" t="s">
        <v>714</v>
      </c>
      <c r="I209" t="s">
        <v>714</v>
      </c>
      <c r="J209" t="s">
        <v>714</v>
      </c>
      <c r="K209">
        <v>2.9</v>
      </c>
      <c r="L209">
        <v>0.89</v>
      </c>
    </row>
    <row r="210" spans="1:12">
      <c r="A210" t="s">
        <v>1809</v>
      </c>
      <c r="B210" t="s">
        <v>251</v>
      </c>
      <c r="C210" t="s">
        <v>1861</v>
      </c>
      <c r="D210">
        <v>2.4</v>
      </c>
      <c r="E210" t="s">
        <v>714</v>
      </c>
      <c r="F210" t="s">
        <v>714</v>
      </c>
      <c r="G210" t="s">
        <v>714</v>
      </c>
      <c r="H210" t="s">
        <v>714</v>
      </c>
      <c r="I210" t="s">
        <v>714</v>
      </c>
      <c r="J210" t="s">
        <v>714</v>
      </c>
      <c r="K210">
        <v>2.9</v>
      </c>
      <c r="L210">
        <v>0.89</v>
      </c>
    </row>
    <row r="211" spans="1:12">
      <c r="A211" t="s">
        <v>1809</v>
      </c>
      <c r="B211" t="s">
        <v>251</v>
      </c>
      <c r="C211" t="s">
        <v>1862</v>
      </c>
      <c r="D211">
        <v>0.5</v>
      </c>
      <c r="E211" s="55">
        <v>45173</v>
      </c>
      <c r="F211" t="s">
        <v>1857</v>
      </c>
      <c r="G211">
        <v>18.78</v>
      </c>
      <c r="H211">
        <v>0.89800000000000002</v>
      </c>
      <c r="J211" s="992">
        <v>0.35833333333333334</v>
      </c>
      <c r="K211">
        <v>2.9</v>
      </c>
      <c r="L211">
        <v>1.58</v>
      </c>
    </row>
    <row r="212" spans="1:12">
      <c r="A212" t="s">
        <v>1809</v>
      </c>
      <c r="B212" t="s">
        <v>251</v>
      </c>
      <c r="C212" t="s">
        <v>1862</v>
      </c>
      <c r="D212">
        <v>1</v>
      </c>
      <c r="E212" t="s">
        <v>714</v>
      </c>
      <c r="F212" t="s">
        <v>714</v>
      </c>
      <c r="G212" t="s">
        <v>714</v>
      </c>
      <c r="H212" t="s">
        <v>714</v>
      </c>
      <c r="I212" t="s">
        <v>714</v>
      </c>
      <c r="J212" t="s">
        <v>714</v>
      </c>
      <c r="K212">
        <v>2.9</v>
      </c>
      <c r="L212">
        <v>1.58</v>
      </c>
    </row>
    <row r="213" spans="1:12">
      <c r="A213" t="s">
        <v>1809</v>
      </c>
      <c r="B213" t="s">
        <v>251</v>
      </c>
      <c r="C213" t="s">
        <v>1862</v>
      </c>
      <c r="D213">
        <v>1.9</v>
      </c>
      <c r="E213" s="55">
        <v>45173</v>
      </c>
      <c r="F213" t="s">
        <v>1857</v>
      </c>
      <c r="G213">
        <v>16.329999999999998</v>
      </c>
      <c r="H213">
        <v>1.1200000000000001</v>
      </c>
      <c r="J213" s="992">
        <v>0.36249999999999999</v>
      </c>
      <c r="K213">
        <v>2.9</v>
      </c>
      <c r="L213">
        <v>1.58</v>
      </c>
    </row>
    <row r="214" spans="1:12">
      <c r="A214" t="s">
        <v>1809</v>
      </c>
      <c r="B214" t="s">
        <v>251</v>
      </c>
      <c r="C214" t="s">
        <v>1862</v>
      </c>
      <c r="D214">
        <v>2</v>
      </c>
      <c r="E214" t="s">
        <v>714</v>
      </c>
      <c r="F214" t="s">
        <v>714</v>
      </c>
      <c r="G214" t="s">
        <v>714</v>
      </c>
      <c r="H214" t="s">
        <v>714</v>
      </c>
      <c r="I214" t="s">
        <v>714</v>
      </c>
      <c r="J214" t="s">
        <v>714</v>
      </c>
      <c r="K214">
        <v>2.9</v>
      </c>
      <c r="L214">
        <v>1.58</v>
      </c>
    </row>
    <row r="215" spans="1:12">
      <c r="A215" t="s">
        <v>1809</v>
      </c>
      <c r="B215" t="s">
        <v>251</v>
      </c>
      <c r="C215" t="s">
        <v>1862</v>
      </c>
      <c r="D215">
        <v>2.4</v>
      </c>
      <c r="E215" t="s">
        <v>714</v>
      </c>
      <c r="F215" t="s">
        <v>714</v>
      </c>
      <c r="G215" t="s">
        <v>714</v>
      </c>
      <c r="H215" t="s">
        <v>714</v>
      </c>
      <c r="I215" t="s">
        <v>714</v>
      </c>
      <c r="J215" t="s">
        <v>714</v>
      </c>
      <c r="K215">
        <v>2.9</v>
      </c>
      <c r="L215">
        <v>1.58</v>
      </c>
    </row>
    <row r="216" spans="1:12">
      <c r="A216" t="s">
        <v>1809</v>
      </c>
      <c r="B216" t="s">
        <v>251</v>
      </c>
      <c r="C216" t="s">
        <v>1863</v>
      </c>
      <c r="D216">
        <v>0.5</v>
      </c>
      <c r="E216" s="55">
        <v>45201</v>
      </c>
      <c r="F216" t="s">
        <v>1857</v>
      </c>
      <c r="G216">
        <v>20.99</v>
      </c>
      <c r="H216">
        <v>0.83099999999999996</v>
      </c>
      <c r="I216" t="s">
        <v>724</v>
      </c>
      <c r="J216" s="992">
        <v>0.34791666666666665</v>
      </c>
      <c r="K216">
        <v>3.1</v>
      </c>
      <c r="L216">
        <v>1.43</v>
      </c>
    </row>
    <row r="217" spans="1:12">
      <c r="A217" t="s">
        <v>1809</v>
      </c>
      <c r="B217" t="s">
        <v>251</v>
      </c>
      <c r="C217" t="s">
        <v>1863</v>
      </c>
      <c r="D217">
        <v>0.5</v>
      </c>
      <c r="E217" s="55">
        <v>45201</v>
      </c>
      <c r="F217" t="s">
        <v>1857</v>
      </c>
      <c r="G217">
        <v>21.76</v>
      </c>
      <c r="H217">
        <v>0.75800000000000001</v>
      </c>
      <c r="J217" s="992">
        <v>0.3444444444444445</v>
      </c>
      <c r="K217">
        <v>3.1</v>
      </c>
      <c r="L217">
        <v>1.43</v>
      </c>
    </row>
    <row r="218" spans="1:12">
      <c r="A218" t="s">
        <v>1809</v>
      </c>
      <c r="B218" t="s">
        <v>251</v>
      </c>
      <c r="C218" t="s">
        <v>1863</v>
      </c>
      <c r="D218">
        <v>1</v>
      </c>
      <c r="E218" t="s">
        <v>714</v>
      </c>
      <c r="F218" t="s">
        <v>714</v>
      </c>
      <c r="G218" t="s">
        <v>714</v>
      </c>
      <c r="H218" t="s">
        <v>714</v>
      </c>
      <c r="I218" t="s">
        <v>714</v>
      </c>
      <c r="J218" t="s">
        <v>714</v>
      </c>
      <c r="K218">
        <v>3.1</v>
      </c>
      <c r="L218">
        <v>1.43</v>
      </c>
    </row>
    <row r="219" spans="1:12">
      <c r="A219" t="s">
        <v>1809</v>
      </c>
      <c r="B219" t="s">
        <v>251</v>
      </c>
      <c r="C219" t="s">
        <v>1863</v>
      </c>
      <c r="D219">
        <v>2</v>
      </c>
      <c r="E219" t="s">
        <v>714</v>
      </c>
      <c r="F219" t="s">
        <v>714</v>
      </c>
      <c r="G219" t="s">
        <v>714</v>
      </c>
      <c r="H219" t="s">
        <v>714</v>
      </c>
      <c r="I219" t="s">
        <v>714</v>
      </c>
      <c r="J219" t="s">
        <v>714</v>
      </c>
      <c r="K219">
        <v>3.1</v>
      </c>
      <c r="L219">
        <v>1.43</v>
      </c>
    </row>
    <row r="220" spans="1:12">
      <c r="A220" t="s">
        <v>1809</v>
      </c>
      <c r="B220" t="s">
        <v>251</v>
      </c>
      <c r="C220" t="s">
        <v>1863</v>
      </c>
      <c r="D220">
        <v>2.1</v>
      </c>
      <c r="E220" s="55">
        <v>45201</v>
      </c>
      <c r="F220" t="s">
        <v>1857</v>
      </c>
      <c r="G220">
        <v>19.36</v>
      </c>
      <c r="H220">
        <v>0.98699999999999999</v>
      </c>
      <c r="J220" s="992">
        <v>0.35347222222222219</v>
      </c>
      <c r="K220">
        <v>3.1</v>
      </c>
      <c r="L220">
        <v>1.43</v>
      </c>
    </row>
    <row r="221" spans="1:12">
      <c r="A221" t="s">
        <v>1809</v>
      </c>
      <c r="B221" t="s">
        <v>251</v>
      </c>
      <c r="C221" t="s">
        <v>1863</v>
      </c>
      <c r="D221">
        <v>2.6</v>
      </c>
      <c r="E221" t="s">
        <v>714</v>
      </c>
      <c r="F221" t="s">
        <v>714</v>
      </c>
      <c r="G221" t="s">
        <v>714</v>
      </c>
      <c r="H221" t="s">
        <v>714</v>
      </c>
      <c r="I221" t="s">
        <v>714</v>
      </c>
      <c r="J221" t="s">
        <v>714</v>
      </c>
      <c r="K221">
        <v>3.1</v>
      </c>
      <c r="L221">
        <v>1.43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5F278-25ED-427E-AA91-43A97F972BAF}">
  <dimension ref="A1:AV1279"/>
  <sheetViews>
    <sheetView zoomScale="65" workbookViewId="0">
      <selection activeCell="B622" sqref="B622"/>
    </sheetView>
  </sheetViews>
  <sheetFormatPr defaultColWidth="11" defaultRowHeight="15.6"/>
  <cols>
    <col min="2" max="2" width="16" customWidth="1"/>
    <col min="3" max="5" width="9"/>
    <col min="6" max="6" width="25.5" customWidth="1"/>
    <col min="7" max="7" width="17.69921875" customWidth="1"/>
  </cols>
  <sheetData>
    <row r="1" spans="1:17">
      <c r="A1" s="594" t="s">
        <v>1865</v>
      </c>
    </row>
    <row r="2" spans="1:17">
      <c r="A2" s="649" t="s">
        <v>1569</v>
      </c>
      <c r="B2" s="649"/>
      <c r="C2" s="649"/>
      <c r="D2" s="649"/>
    </row>
    <row r="3" spans="1:17">
      <c r="A3" s="571" t="s">
        <v>1866</v>
      </c>
    </row>
    <row r="4" spans="1:17">
      <c r="A4" t="s">
        <v>1867</v>
      </c>
    </row>
    <row r="5" spans="1:17">
      <c r="A5" s="3199" t="s">
        <v>1197</v>
      </c>
      <c r="B5" s="3200"/>
      <c r="C5" s="3200"/>
      <c r="D5" s="3200"/>
      <c r="E5" s="3200"/>
      <c r="F5" s="3200"/>
      <c r="G5" s="3200"/>
      <c r="H5" s="3201"/>
      <c r="I5" s="113"/>
      <c r="J5" s="109" t="s">
        <v>1868</v>
      </c>
      <c r="K5" s="110" t="s">
        <v>1869</v>
      </c>
      <c r="L5" s="23"/>
      <c r="M5" s="23"/>
      <c r="N5" s="27"/>
      <c r="O5" s="112"/>
      <c r="P5" s="112"/>
      <c r="Q5" s="27"/>
    </row>
    <row r="6" spans="1:17">
      <c r="A6" s="3202" t="s">
        <v>1870</v>
      </c>
      <c r="B6" s="3202"/>
      <c r="C6" s="3202"/>
      <c r="D6" s="3202"/>
      <c r="E6" s="3202"/>
      <c r="F6" s="3202"/>
      <c r="G6" s="3202"/>
      <c r="H6" s="3202"/>
      <c r="I6" s="113"/>
      <c r="J6" s="27"/>
      <c r="K6" s="110" t="s">
        <v>1871</v>
      </c>
      <c r="L6" s="23"/>
      <c r="M6" s="23"/>
      <c r="N6" s="23"/>
      <c r="O6" s="112"/>
      <c r="P6" s="112"/>
      <c r="Q6" s="27"/>
    </row>
    <row r="7" spans="1:17">
      <c r="A7" s="3203"/>
      <c r="B7" s="3203"/>
      <c r="C7" s="3203"/>
      <c r="D7" s="3203"/>
      <c r="E7" s="3203"/>
      <c r="F7" s="3203"/>
      <c r="G7" s="3203"/>
      <c r="H7" s="3203"/>
      <c r="I7" s="113"/>
      <c r="J7" s="27"/>
      <c r="K7" s="110" t="s">
        <v>1216</v>
      </c>
      <c r="L7" s="23"/>
      <c r="M7" s="23"/>
      <c r="N7" s="23"/>
      <c r="O7" s="112"/>
      <c r="P7" s="112"/>
      <c r="Q7" s="27"/>
    </row>
    <row r="8" spans="1:17">
      <c r="A8" s="3203"/>
      <c r="B8" s="3203"/>
      <c r="C8" s="3203"/>
      <c r="D8" s="3203"/>
      <c r="E8" s="3203"/>
      <c r="F8" s="3203"/>
      <c r="G8" s="3203"/>
      <c r="H8" s="3203"/>
      <c r="I8" s="113"/>
      <c r="J8" s="115"/>
      <c r="K8" s="143">
        <v>100.81181875515452</v>
      </c>
      <c r="L8" s="167" t="s">
        <v>1872</v>
      </c>
      <c r="M8" s="118"/>
      <c r="N8" s="118"/>
      <c r="O8" s="112"/>
      <c r="P8" s="112"/>
      <c r="Q8" s="27"/>
    </row>
    <row r="9" spans="1:17">
      <c r="A9" s="3203"/>
      <c r="B9" s="3203"/>
      <c r="C9" s="3203"/>
      <c r="D9" s="3203"/>
      <c r="E9" s="3203"/>
      <c r="F9" s="3203"/>
      <c r="G9" s="3203"/>
      <c r="H9" s="3203"/>
      <c r="I9" s="113"/>
      <c r="J9" s="112"/>
      <c r="K9" s="115"/>
      <c r="L9" s="118"/>
      <c r="M9" s="118"/>
      <c r="N9" s="118"/>
      <c r="O9" s="112"/>
      <c r="P9" s="112"/>
      <c r="Q9" s="27"/>
    </row>
    <row r="10" spans="1:17">
      <c r="A10" s="3203"/>
      <c r="B10" s="3203"/>
      <c r="C10" s="3203"/>
      <c r="D10" s="3203"/>
      <c r="E10" s="3203"/>
      <c r="F10" s="3203"/>
      <c r="G10" s="3203"/>
      <c r="H10" s="3203"/>
      <c r="I10" s="113"/>
      <c r="J10" s="168" t="s">
        <v>1873</v>
      </c>
      <c r="K10" s="115"/>
      <c r="L10" s="118"/>
      <c r="M10" s="118"/>
      <c r="N10" s="118"/>
      <c r="O10" s="112"/>
      <c r="P10" s="112"/>
      <c r="Q10" s="27"/>
    </row>
    <row r="11" spans="1:17">
      <c r="A11" s="3203"/>
      <c r="B11" s="3203"/>
      <c r="C11" s="3203"/>
      <c r="D11" s="3203"/>
      <c r="E11" s="3203"/>
      <c r="F11" s="3203"/>
      <c r="G11" s="3203"/>
      <c r="H11" s="3203"/>
      <c r="I11" s="113"/>
      <c r="J11" s="169" t="s">
        <v>1874</v>
      </c>
      <c r="K11" s="115"/>
      <c r="L11" s="118"/>
      <c r="M11" s="118"/>
      <c r="N11" s="118"/>
      <c r="O11" s="112"/>
      <c r="P11" s="112"/>
      <c r="Q11" s="27"/>
    </row>
    <row r="12" spans="1:17">
      <c r="A12" s="3203"/>
      <c r="B12" s="3203"/>
      <c r="C12" s="3203"/>
      <c r="D12" s="3203"/>
      <c r="E12" s="3203"/>
      <c r="F12" s="3203"/>
      <c r="G12" s="3203"/>
      <c r="H12" s="3203"/>
      <c r="I12" s="113"/>
      <c r="J12" s="115"/>
      <c r="K12" s="115"/>
      <c r="L12" s="118"/>
      <c r="M12" s="118"/>
      <c r="N12" s="118"/>
      <c r="O12" s="112"/>
      <c r="P12" s="112"/>
      <c r="Q12" s="27"/>
    </row>
    <row r="13" spans="1:17">
      <c r="A13" s="3203"/>
      <c r="B13" s="3203"/>
      <c r="C13" s="3203"/>
      <c r="D13" s="3203"/>
      <c r="E13" s="3203"/>
      <c r="F13" s="3203"/>
      <c r="G13" s="3203"/>
      <c r="H13" s="3203"/>
      <c r="I13" s="113"/>
      <c r="J13" s="115"/>
      <c r="K13" s="115"/>
      <c r="L13" s="118"/>
      <c r="M13" s="118"/>
      <c r="N13" s="118"/>
      <c r="O13" s="112"/>
      <c r="P13" s="112"/>
      <c r="Q13" s="27"/>
    </row>
    <row r="14" spans="1:17">
      <c r="A14" s="3203"/>
      <c r="B14" s="3203"/>
      <c r="C14" s="3203"/>
      <c r="D14" s="3203"/>
      <c r="E14" s="3203"/>
      <c r="F14" s="3203"/>
      <c r="G14" s="3203"/>
      <c r="H14" s="3203"/>
      <c r="I14" s="113"/>
      <c r="J14" s="115"/>
      <c r="K14" s="115"/>
      <c r="L14" s="118"/>
      <c r="M14" s="118"/>
      <c r="N14" s="118"/>
      <c r="O14" s="112"/>
      <c r="P14" s="112"/>
      <c r="Q14" s="27"/>
    </row>
    <row r="15" spans="1:17">
      <c r="A15" s="121"/>
      <c r="B15" s="121"/>
      <c r="C15" s="121"/>
      <c r="D15" s="121"/>
      <c r="E15" s="121"/>
      <c r="F15" s="121"/>
      <c r="G15" s="115"/>
      <c r="H15" s="115"/>
      <c r="I15" s="115"/>
      <c r="J15" s="118"/>
      <c r="K15" s="118"/>
      <c r="L15" s="118"/>
      <c r="M15" s="118"/>
      <c r="N15" s="25"/>
      <c r="O15" s="112"/>
      <c r="P15" s="112"/>
      <c r="Q15" s="27"/>
    </row>
    <row r="16" spans="1:17">
      <c r="A16" s="3208" t="s">
        <v>1875</v>
      </c>
      <c r="B16" s="3209"/>
      <c r="C16" s="3209"/>
      <c r="D16" s="3209"/>
      <c r="E16" s="3209"/>
      <c r="F16" s="3209"/>
      <c r="G16" s="3209"/>
      <c r="H16" s="3210"/>
      <c r="I16" s="113"/>
      <c r="J16" s="118"/>
      <c r="K16" s="118"/>
      <c r="L16" s="118"/>
      <c r="M16" s="118"/>
      <c r="N16" s="25"/>
      <c r="O16" s="112"/>
      <c r="P16" s="112"/>
      <c r="Q16" s="27"/>
    </row>
    <row r="17" spans="1:24">
      <c r="A17" s="3211"/>
      <c r="B17" s="3212"/>
      <c r="C17" s="3212"/>
      <c r="D17" s="3212"/>
      <c r="E17" s="3212"/>
      <c r="F17" s="3212"/>
      <c r="G17" s="3212"/>
      <c r="H17" s="3213"/>
      <c r="I17" s="118"/>
      <c r="J17" s="118"/>
      <c r="K17" s="118"/>
      <c r="L17" s="118"/>
      <c r="M17" s="25"/>
      <c r="N17" s="25"/>
      <c r="O17" s="112"/>
      <c r="P17" s="112"/>
      <c r="Q17" s="27"/>
    </row>
    <row r="18" spans="1:24">
      <c r="A18" s="168"/>
      <c r="B18" s="27"/>
      <c r="C18" s="27"/>
      <c r="D18" s="27"/>
      <c r="E18" s="139"/>
      <c r="F18" s="27"/>
      <c r="G18" s="27"/>
      <c r="H18" s="27"/>
      <c r="I18" s="27"/>
      <c r="J18" s="170"/>
      <c r="K18" s="27"/>
      <c r="L18" s="124"/>
      <c r="M18" s="125"/>
      <c r="N18" s="125"/>
      <c r="O18" s="125"/>
      <c r="P18" s="125"/>
      <c r="Q18" s="49"/>
      <c r="R18" s="125"/>
      <c r="S18" s="106"/>
      <c r="T18" s="106"/>
      <c r="U18" s="27"/>
      <c r="V18" s="27"/>
      <c r="W18" s="27"/>
      <c r="X18" s="27"/>
    </row>
    <row r="19" spans="1:24">
      <c r="A19" s="126"/>
      <c r="B19" s="27"/>
      <c r="C19" s="27"/>
      <c r="D19" s="27"/>
      <c r="E19" s="139"/>
      <c r="F19" s="27"/>
      <c r="G19" s="27"/>
      <c r="H19" s="27"/>
      <c r="I19" s="27"/>
      <c r="J19" s="170"/>
      <c r="K19" s="27"/>
      <c r="L19" s="124"/>
      <c r="M19" s="125"/>
      <c r="N19" s="125"/>
      <c r="O19" s="125"/>
      <c r="P19" s="125"/>
      <c r="Q19" s="49"/>
      <c r="R19" s="125"/>
      <c r="S19" s="106"/>
      <c r="T19" s="106"/>
      <c r="U19" s="27"/>
      <c r="V19" s="27"/>
      <c r="W19" s="27"/>
      <c r="X19" s="27"/>
    </row>
    <row r="20" spans="1:24" ht="31.2">
      <c r="A20" s="596" t="s">
        <v>20</v>
      </c>
      <c r="B20" s="596" t="s">
        <v>701</v>
      </c>
      <c r="C20" s="596" t="s">
        <v>846</v>
      </c>
      <c r="D20" s="597" t="s">
        <v>786</v>
      </c>
      <c r="E20" s="598" t="s">
        <v>1000</v>
      </c>
      <c r="F20" s="599" t="s">
        <v>1008</v>
      </c>
      <c r="G20" s="600" t="s">
        <v>806</v>
      </c>
      <c r="H20" s="600" t="s">
        <v>807</v>
      </c>
      <c r="I20" s="601" t="s">
        <v>1009</v>
      </c>
      <c r="J20" s="598" t="s">
        <v>1015</v>
      </c>
      <c r="K20" s="602" t="s">
        <v>1016</v>
      </c>
      <c r="L20" s="598" t="s">
        <v>703</v>
      </c>
      <c r="M20" s="599" t="s">
        <v>1017</v>
      </c>
      <c r="N20" s="596" t="s">
        <v>808</v>
      </c>
      <c r="O20" s="598" t="s">
        <v>1018</v>
      </c>
      <c r="P20" s="603" t="s">
        <v>809</v>
      </c>
      <c r="Q20" s="598" t="s">
        <v>1019</v>
      </c>
      <c r="R20" s="604" t="s">
        <v>1020</v>
      </c>
      <c r="S20" s="599" t="s">
        <v>1021</v>
      </c>
      <c r="T20" s="598" t="s">
        <v>1010</v>
      </c>
      <c r="U20" s="599" t="s">
        <v>1011</v>
      </c>
      <c r="V20" s="598" t="s">
        <v>1012</v>
      </c>
      <c r="W20" s="599" t="s">
        <v>1013</v>
      </c>
      <c r="X20" s="598" t="s">
        <v>1014</v>
      </c>
    </row>
    <row r="21" spans="1:24" s="1047" customFormat="1" ht="15">
      <c r="A21" s="1058" t="s">
        <v>1809</v>
      </c>
      <c r="B21" s="1058" t="s">
        <v>1876</v>
      </c>
      <c r="C21" s="1058">
        <v>0.5</v>
      </c>
      <c r="D21" s="1059">
        <v>42643</v>
      </c>
      <c r="E21" s="1058"/>
      <c r="F21" s="1058">
        <v>4</v>
      </c>
      <c r="G21" s="1058">
        <v>17.8</v>
      </c>
      <c r="H21" s="1058">
        <v>4.3499999999999996</v>
      </c>
      <c r="I21" s="1060">
        <f>H21/G21</f>
        <v>0.24438202247191007</v>
      </c>
      <c r="J21" s="1061">
        <v>8.3800000000000008</v>
      </c>
      <c r="K21" s="1061">
        <v>19.3</v>
      </c>
      <c r="L21" s="1062">
        <v>6.53</v>
      </c>
      <c r="M21" s="1063">
        <v>9.4</v>
      </c>
      <c r="N21" s="1064">
        <v>3.1834810126582278</v>
      </c>
      <c r="O21" s="1065">
        <v>2.5000000000000001E-2</v>
      </c>
      <c r="P21" s="1065">
        <v>1.105113842304333</v>
      </c>
      <c r="Q21" s="1066">
        <v>23.76643987715568</v>
      </c>
      <c r="S21" s="1066">
        <v>3.2084810126582277</v>
      </c>
      <c r="T21" s="1047" t="s">
        <v>1877</v>
      </c>
      <c r="U21" s="1047" t="s">
        <v>1878</v>
      </c>
      <c r="V21" s="1047" t="s">
        <v>1038</v>
      </c>
      <c r="W21" s="1047" t="s">
        <v>1879</v>
      </c>
    </row>
    <row r="22" spans="1:24">
      <c r="A22" t="s">
        <v>1809</v>
      </c>
      <c r="B22" t="s">
        <v>1876</v>
      </c>
      <c r="C22">
        <v>1</v>
      </c>
      <c r="D22" s="133">
        <v>42643</v>
      </c>
      <c r="I22" s="172"/>
      <c r="J22" s="27">
        <v>8.32</v>
      </c>
      <c r="K22" s="591">
        <v>19.3</v>
      </c>
      <c r="L22" s="591" t="s">
        <v>811</v>
      </c>
      <c r="M22" s="591" t="s">
        <v>811</v>
      </c>
      <c r="N22" s="591" t="s">
        <v>811</v>
      </c>
      <c r="O22" s="591" t="s">
        <v>811</v>
      </c>
      <c r="P22" s="371" t="s">
        <v>811</v>
      </c>
      <c r="Q22" s="591" t="s">
        <v>811</v>
      </c>
      <c r="R22" s="592"/>
      <c r="S22" s="591" t="s">
        <v>811</v>
      </c>
    </row>
    <row r="23" spans="1:24">
      <c r="A23" t="s">
        <v>1809</v>
      </c>
      <c r="B23" t="s">
        <v>1876</v>
      </c>
      <c r="C23">
        <v>2</v>
      </c>
      <c r="D23" s="133">
        <v>42643</v>
      </c>
      <c r="I23" s="172"/>
      <c r="J23" s="27">
        <v>8.36</v>
      </c>
      <c r="K23" s="591">
        <v>19.3</v>
      </c>
      <c r="L23" s="591" t="s">
        <v>811</v>
      </c>
      <c r="M23" s="591" t="s">
        <v>811</v>
      </c>
      <c r="N23" s="591" t="s">
        <v>811</v>
      </c>
      <c r="O23" s="591" t="s">
        <v>811</v>
      </c>
      <c r="P23" s="371" t="s">
        <v>811</v>
      </c>
      <c r="Q23" s="591" t="s">
        <v>811</v>
      </c>
      <c r="R23" s="592"/>
      <c r="S23" s="591" t="s">
        <v>811</v>
      </c>
    </row>
    <row r="24" spans="1:24" s="1047" customFormat="1" ht="15">
      <c r="A24" s="1087" t="s">
        <v>1809</v>
      </c>
      <c r="B24" s="1087" t="s">
        <v>1876</v>
      </c>
      <c r="C24" s="1087">
        <v>3</v>
      </c>
      <c r="D24" s="1088">
        <v>42643</v>
      </c>
      <c r="E24" s="1087"/>
      <c r="F24" s="1087"/>
      <c r="G24" s="1087"/>
      <c r="H24" s="1087"/>
      <c r="I24" s="1089"/>
      <c r="J24" s="1090">
        <v>8.25</v>
      </c>
      <c r="K24" s="1090">
        <v>19.3</v>
      </c>
      <c r="L24" s="1091">
        <v>6.55</v>
      </c>
      <c r="M24" s="1092">
        <v>9.4</v>
      </c>
      <c r="N24" s="1093">
        <v>4.3277215189873424</v>
      </c>
      <c r="O24" s="1094">
        <v>2.5000000000000001E-2</v>
      </c>
      <c r="P24" s="1094">
        <v>1.2390670353109188</v>
      </c>
      <c r="Q24" s="1066">
        <v>23.22427120245689</v>
      </c>
      <c r="S24" s="1066">
        <v>4.3527215189873427</v>
      </c>
    </row>
    <row r="25" spans="1:24">
      <c r="A25" t="s">
        <v>1809</v>
      </c>
      <c r="B25" t="s">
        <v>1876</v>
      </c>
      <c r="C25">
        <v>4</v>
      </c>
      <c r="D25" s="133">
        <v>42643</v>
      </c>
      <c r="I25" s="172"/>
      <c r="J25" s="27">
        <v>8.2100000000000009</v>
      </c>
      <c r="K25" s="591">
        <v>19.3</v>
      </c>
      <c r="L25" s="591" t="s">
        <v>811</v>
      </c>
      <c r="M25" s="591" t="s">
        <v>811</v>
      </c>
      <c r="N25" s="591" t="s">
        <v>811</v>
      </c>
      <c r="O25" s="591" t="s">
        <v>811</v>
      </c>
      <c r="P25" s="371" t="s">
        <v>811</v>
      </c>
      <c r="Q25" s="591" t="s">
        <v>811</v>
      </c>
      <c r="R25" s="592"/>
      <c r="S25" s="591" t="s">
        <v>811</v>
      </c>
    </row>
    <row r="26" spans="1:24">
      <c r="A26" t="s">
        <v>1809</v>
      </c>
      <c r="B26" t="s">
        <v>1876</v>
      </c>
      <c r="C26">
        <v>5</v>
      </c>
      <c r="D26" s="133">
        <v>42643</v>
      </c>
      <c r="I26" s="172"/>
      <c r="J26" s="27">
        <v>8.2100000000000009</v>
      </c>
      <c r="K26" s="591">
        <v>19.3</v>
      </c>
      <c r="L26" s="591" t="s">
        <v>811</v>
      </c>
      <c r="M26" s="591" t="s">
        <v>811</v>
      </c>
      <c r="N26" s="591" t="s">
        <v>811</v>
      </c>
      <c r="O26" s="591" t="s">
        <v>811</v>
      </c>
      <c r="P26" s="371" t="s">
        <v>811</v>
      </c>
      <c r="Q26" s="591" t="s">
        <v>811</v>
      </c>
      <c r="R26" s="592"/>
      <c r="S26" s="591" t="s">
        <v>811</v>
      </c>
    </row>
    <row r="27" spans="1:24">
      <c r="A27" t="s">
        <v>1809</v>
      </c>
      <c r="B27" t="s">
        <v>1876</v>
      </c>
      <c r="C27">
        <v>6</v>
      </c>
      <c r="D27" s="133">
        <v>42643</v>
      </c>
      <c r="I27" s="172"/>
      <c r="J27" s="27">
        <v>8.23</v>
      </c>
      <c r="K27" s="591">
        <v>19.3</v>
      </c>
      <c r="L27" s="591" t="s">
        <v>811</v>
      </c>
      <c r="M27" s="591" t="s">
        <v>811</v>
      </c>
      <c r="N27" s="591" t="s">
        <v>811</v>
      </c>
      <c r="O27" s="591" t="s">
        <v>811</v>
      </c>
      <c r="P27" s="371" t="s">
        <v>811</v>
      </c>
      <c r="Q27" s="591" t="s">
        <v>811</v>
      </c>
      <c r="R27" s="592"/>
      <c r="S27" s="591" t="s">
        <v>811</v>
      </c>
    </row>
    <row r="28" spans="1:24">
      <c r="A28" t="s">
        <v>1809</v>
      </c>
      <c r="B28" t="s">
        <v>1876</v>
      </c>
      <c r="C28">
        <v>7</v>
      </c>
      <c r="D28" s="133">
        <v>42643</v>
      </c>
      <c r="I28" s="172"/>
      <c r="J28" s="27">
        <v>8.2200000000000006</v>
      </c>
      <c r="K28" s="591">
        <v>19.3</v>
      </c>
      <c r="L28" s="591" t="s">
        <v>811</v>
      </c>
      <c r="M28" s="591" t="s">
        <v>811</v>
      </c>
      <c r="N28" s="591" t="s">
        <v>811</v>
      </c>
      <c r="O28" s="591" t="s">
        <v>811</v>
      </c>
      <c r="P28" s="371" t="s">
        <v>811</v>
      </c>
      <c r="Q28" s="591" t="s">
        <v>811</v>
      </c>
      <c r="R28" s="592"/>
      <c r="S28" s="591" t="s">
        <v>811</v>
      </c>
    </row>
    <row r="29" spans="1:24">
      <c r="A29" t="s">
        <v>1809</v>
      </c>
      <c r="B29" t="s">
        <v>1876</v>
      </c>
      <c r="C29">
        <v>8</v>
      </c>
      <c r="D29" s="133">
        <v>42643</v>
      </c>
      <c r="I29" s="172"/>
      <c r="J29" s="27">
        <v>7.93</v>
      </c>
      <c r="K29" s="591">
        <v>19.3</v>
      </c>
      <c r="L29" s="591" t="s">
        <v>811</v>
      </c>
      <c r="M29" s="591" t="s">
        <v>811</v>
      </c>
      <c r="N29" s="591" t="s">
        <v>811</v>
      </c>
      <c r="O29" s="591" t="s">
        <v>811</v>
      </c>
      <c r="P29" s="371" t="s">
        <v>811</v>
      </c>
      <c r="Q29" s="591" t="s">
        <v>811</v>
      </c>
      <c r="R29" s="592"/>
      <c r="S29" s="591" t="s">
        <v>811</v>
      </c>
    </row>
    <row r="30" spans="1:24" s="1047" customFormat="1" ht="15">
      <c r="A30" s="1047" t="s">
        <v>1809</v>
      </c>
      <c r="B30" s="1047" t="s">
        <v>1876</v>
      </c>
      <c r="C30" s="1047">
        <v>9</v>
      </c>
      <c r="D30" s="1067">
        <v>42643</v>
      </c>
      <c r="I30" s="1068"/>
      <c r="J30" s="1069">
        <v>5.82</v>
      </c>
      <c r="K30" s="1069">
        <v>18.8</v>
      </c>
      <c r="L30" s="1070">
        <v>6.4</v>
      </c>
      <c r="M30" s="1071">
        <v>12.5</v>
      </c>
      <c r="N30" s="1072">
        <v>3.5006962025316462</v>
      </c>
      <c r="O30" s="1066">
        <v>2.5000000000000001E-2</v>
      </c>
      <c r="P30" s="1066">
        <v>1.2725553335625654</v>
      </c>
      <c r="Q30" s="1066">
        <v>24.436177651783606</v>
      </c>
      <c r="S30" s="1066">
        <v>3.5256962025316461</v>
      </c>
    </row>
    <row r="31" spans="1:24">
      <c r="A31" t="s">
        <v>1809</v>
      </c>
      <c r="B31" t="s">
        <v>1876</v>
      </c>
      <c r="C31">
        <v>10</v>
      </c>
      <c r="D31" s="133">
        <v>42643</v>
      </c>
      <c r="I31" s="172"/>
      <c r="J31" s="27">
        <v>6.22</v>
      </c>
      <c r="K31" s="591">
        <v>18.2</v>
      </c>
      <c r="L31" s="591" t="s">
        <v>811</v>
      </c>
      <c r="M31" s="591" t="s">
        <v>811</v>
      </c>
      <c r="N31" s="591" t="s">
        <v>811</v>
      </c>
      <c r="O31" s="591" t="s">
        <v>811</v>
      </c>
      <c r="P31" s="371" t="s">
        <v>811</v>
      </c>
      <c r="Q31" s="591" t="s">
        <v>811</v>
      </c>
      <c r="R31" s="592"/>
      <c r="S31" s="591" t="s">
        <v>811</v>
      </c>
    </row>
    <row r="32" spans="1:24">
      <c r="A32" t="s">
        <v>1809</v>
      </c>
      <c r="B32" t="s">
        <v>1876</v>
      </c>
      <c r="C32">
        <v>11</v>
      </c>
      <c r="D32" s="133">
        <v>42643</v>
      </c>
      <c r="I32" s="172"/>
      <c r="J32" s="27">
        <v>0.28999999999999998</v>
      </c>
      <c r="K32" s="591">
        <v>13.5</v>
      </c>
      <c r="L32" s="591" t="s">
        <v>811</v>
      </c>
      <c r="M32" s="591" t="s">
        <v>811</v>
      </c>
      <c r="N32" s="591" t="s">
        <v>811</v>
      </c>
      <c r="O32" s="591" t="s">
        <v>811</v>
      </c>
      <c r="P32" s="371" t="s">
        <v>811</v>
      </c>
      <c r="Q32" s="591" t="s">
        <v>811</v>
      </c>
      <c r="R32" s="592"/>
      <c r="S32" s="591" t="s">
        <v>811</v>
      </c>
    </row>
    <row r="33" spans="1:23">
      <c r="A33" t="s">
        <v>1809</v>
      </c>
      <c r="B33" t="s">
        <v>1876</v>
      </c>
      <c r="C33">
        <v>12</v>
      </c>
      <c r="D33" s="133">
        <v>42643</v>
      </c>
      <c r="I33" s="172"/>
      <c r="J33" s="27">
        <v>0.22</v>
      </c>
      <c r="K33" s="591">
        <v>12.4</v>
      </c>
      <c r="L33" s="591" t="s">
        <v>811</v>
      </c>
      <c r="M33" s="591" t="s">
        <v>811</v>
      </c>
      <c r="N33" s="591" t="s">
        <v>811</v>
      </c>
      <c r="O33" s="591" t="s">
        <v>811</v>
      </c>
      <c r="P33" s="371" t="s">
        <v>811</v>
      </c>
      <c r="Q33" s="591" t="s">
        <v>811</v>
      </c>
      <c r="R33" s="592"/>
      <c r="S33" s="591" t="s">
        <v>811</v>
      </c>
    </row>
    <row r="34" spans="1:23">
      <c r="A34" t="s">
        <v>1809</v>
      </c>
      <c r="B34" t="s">
        <v>1876</v>
      </c>
      <c r="C34">
        <v>13</v>
      </c>
      <c r="D34" s="133">
        <v>42643</v>
      </c>
      <c r="I34" s="172"/>
      <c r="J34" s="27">
        <v>0.19</v>
      </c>
      <c r="K34" s="591">
        <v>11.8</v>
      </c>
      <c r="L34" s="591" t="s">
        <v>811</v>
      </c>
      <c r="M34" s="591" t="s">
        <v>811</v>
      </c>
      <c r="N34" s="591" t="s">
        <v>811</v>
      </c>
      <c r="O34" s="591" t="s">
        <v>811</v>
      </c>
      <c r="P34" s="371" t="s">
        <v>811</v>
      </c>
      <c r="Q34" s="591" t="s">
        <v>811</v>
      </c>
      <c r="R34" s="592"/>
      <c r="S34" s="591" t="s">
        <v>811</v>
      </c>
    </row>
    <row r="35" spans="1:23">
      <c r="A35" t="s">
        <v>1809</v>
      </c>
      <c r="B35" t="s">
        <v>1876</v>
      </c>
      <c r="C35">
        <v>14</v>
      </c>
      <c r="D35" s="133">
        <v>42643</v>
      </c>
      <c r="I35" s="172"/>
      <c r="J35" s="27">
        <v>0.18</v>
      </c>
      <c r="K35" s="591">
        <v>11.2</v>
      </c>
      <c r="L35" s="591" t="s">
        <v>811</v>
      </c>
      <c r="M35" s="591" t="s">
        <v>811</v>
      </c>
      <c r="N35" s="591" t="s">
        <v>811</v>
      </c>
      <c r="O35" s="591" t="s">
        <v>811</v>
      </c>
      <c r="P35" s="371" t="s">
        <v>811</v>
      </c>
      <c r="Q35" s="591" t="s">
        <v>811</v>
      </c>
      <c r="R35" s="592"/>
      <c r="S35" s="591" t="s">
        <v>811</v>
      </c>
    </row>
    <row r="36" spans="1:23">
      <c r="A36" t="s">
        <v>1809</v>
      </c>
      <c r="B36" t="s">
        <v>1876</v>
      </c>
      <c r="C36">
        <v>15</v>
      </c>
      <c r="D36" s="133">
        <v>42643</v>
      </c>
      <c r="I36" s="172"/>
      <c r="J36" s="27">
        <v>0.17</v>
      </c>
      <c r="K36" s="591">
        <v>10.9</v>
      </c>
      <c r="L36" s="591" t="s">
        <v>811</v>
      </c>
      <c r="M36" s="591" t="s">
        <v>811</v>
      </c>
      <c r="N36" s="591" t="s">
        <v>811</v>
      </c>
      <c r="O36" s="591" t="s">
        <v>811</v>
      </c>
      <c r="P36" s="371" t="s">
        <v>811</v>
      </c>
      <c r="Q36" s="591" t="s">
        <v>811</v>
      </c>
      <c r="R36" s="592"/>
      <c r="S36" s="591" t="s">
        <v>811</v>
      </c>
    </row>
    <row r="37" spans="1:23" s="1047" customFormat="1" ht="15">
      <c r="A37" s="1047" t="s">
        <v>1809</v>
      </c>
      <c r="B37" s="1047" t="s">
        <v>1876</v>
      </c>
      <c r="C37" s="1047">
        <v>16</v>
      </c>
      <c r="D37" s="1067">
        <v>42643</v>
      </c>
      <c r="I37" s="1068"/>
      <c r="J37" s="1069">
        <v>0.15</v>
      </c>
      <c r="K37" s="1069">
        <v>10.8</v>
      </c>
      <c r="L37" s="1070">
        <v>6.5</v>
      </c>
      <c r="M37" s="1071">
        <v>9.1999999999999993</v>
      </c>
      <c r="N37" s="1072">
        <v>3.1494936708860766</v>
      </c>
      <c r="O37" s="1066">
        <v>2.5000000000000001E-2</v>
      </c>
      <c r="P37" s="1045" t="s">
        <v>1880</v>
      </c>
      <c r="Q37" s="1066">
        <v>22.012364753130164</v>
      </c>
      <c r="S37" s="1066">
        <v>3.1744936708860765</v>
      </c>
    </row>
    <row r="38" spans="1:23" s="1047" customFormat="1" ht="15">
      <c r="A38" s="1058" t="s">
        <v>1809</v>
      </c>
      <c r="B38" s="1058" t="s">
        <v>1881</v>
      </c>
      <c r="C38" s="1058">
        <v>0.5</v>
      </c>
      <c r="D38" s="1059">
        <v>42643</v>
      </c>
      <c r="E38" s="1058"/>
      <c r="F38" s="1058">
        <v>4</v>
      </c>
      <c r="G38" s="1058">
        <v>18</v>
      </c>
      <c r="H38" s="1058">
        <v>3.25</v>
      </c>
      <c r="I38" s="1060">
        <f>H38/G38</f>
        <v>0.18055555555555555</v>
      </c>
      <c r="J38" s="1061">
        <v>8.25</v>
      </c>
      <c r="K38" s="1061">
        <v>19.7</v>
      </c>
      <c r="L38" s="1062">
        <v>6.41</v>
      </c>
      <c r="M38" s="1063">
        <v>8.4</v>
      </c>
      <c r="N38" s="1064">
        <v>8.6554430379746847</v>
      </c>
      <c r="O38" s="1065">
        <v>2.5000000000000001E-2</v>
      </c>
      <c r="P38" s="1065">
        <v>0.9376723510461008</v>
      </c>
      <c r="Q38" s="1066">
        <v>23.032917552563195</v>
      </c>
      <c r="S38" s="1066">
        <v>8.6804430379746851</v>
      </c>
      <c r="T38" s="1047" t="s">
        <v>1045</v>
      </c>
      <c r="U38" s="1047" t="s">
        <v>1037</v>
      </c>
      <c r="V38" s="1047" t="s">
        <v>1038</v>
      </c>
      <c r="W38" s="1047" t="s">
        <v>1882</v>
      </c>
    </row>
    <row r="39" spans="1:23">
      <c r="A39" t="s">
        <v>1809</v>
      </c>
      <c r="B39" t="s">
        <v>1881</v>
      </c>
      <c r="C39">
        <v>1</v>
      </c>
      <c r="D39" s="133">
        <v>42643</v>
      </c>
      <c r="I39" s="172"/>
      <c r="J39" s="27">
        <v>8.31</v>
      </c>
      <c r="K39" s="591">
        <v>19.7</v>
      </c>
      <c r="L39" s="591" t="s">
        <v>811</v>
      </c>
      <c r="M39" s="591" t="s">
        <v>811</v>
      </c>
      <c r="N39" s="591" t="s">
        <v>811</v>
      </c>
      <c r="O39" s="591" t="s">
        <v>811</v>
      </c>
      <c r="P39" s="371" t="s">
        <v>811</v>
      </c>
      <c r="Q39" s="591" t="s">
        <v>811</v>
      </c>
      <c r="R39" s="592"/>
      <c r="S39" s="591" t="s">
        <v>811</v>
      </c>
    </row>
    <row r="40" spans="1:23">
      <c r="A40" t="s">
        <v>1809</v>
      </c>
      <c r="B40" t="s">
        <v>1881</v>
      </c>
      <c r="C40">
        <v>2</v>
      </c>
      <c r="D40" s="133">
        <v>42643</v>
      </c>
      <c r="I40" s="172"/>
      <c r="J40" s="27">
        <v>8.2799999999999994</v>
      </c>
      <c r="K40" s="591">
        <v>19.7</v>
      </c>
      <c r="L40" s="591" t="s">
        <v>811</v>
      </c>
      <c r="M40" s="591" t="s">
        <v>811</v>
      </c>
      <c r="N40" s="591" t="s">
        <v>811</v>
      </c>
      <c r="O40" s="591" t="s">
        <v>811</v>
      </c>
      <c r="P40" s="371" t="s">
        <v>811</v>
      </c>
      <c r="Q40" s="591" t="s">
        <v>811</v>
      </c>
      <c r="R40" s="592"/>
      <c r="S40" s="591" t="s">
        <v>811</v>
      </c>
    </row>
    <row r="41" spans="1:23" s="1047" customFormat="1" ht="15">
      <c r="A41" s="1087" t="s">
        <v>1809</v>
      </c>
      <c r="B41" s="1087" t="s">
        <v>1881</v>
      </c>
      <c r="C41" s="1087">
        <v>3</v>
      </c>
      <c r="D41" s="1088">
        <v>42643</v>
      </c>
      <c r="E41" s="1087"/>
      <c r="F41" s="1087"/>
      <c r="G41" s="1087"/>
      <c r="H41" s="1087"/>
      <c r="I41" s="1089"/>
      <c r="J41" s="1090">
        <v>8.2899999999999991</v>
      </c>
      <c r="K41" s="1090">
        <v>19.7</v>
      </c>
      <c r="L41" s="1091">
        <v>6.42</v>
      </c>
      <c r="M41" s="1092">
        <v>8.1</v>
      </c>
      <c r="N41" s="1093">
        <v>8.8140506329113908</v>
      </c>
      <c r="O41" s="1094">
        <v>2.5000000000000001E-2</v>
      </c>
      <c r="P41" s="1094">
        <v>1.0046489475493936</v>
      </c>
      <c r="Q41" s="1066">
        <v>23.176400000000001</v>
      </c>
      <c r="S41" s="1066">
        <v>8.8390506329113911</v>
      </c>
    </row>
    <row r="42" spans="1:23">
      <c r="A42" t="s">
        <v>1809</v>
      </c>
      <c r="B42" t="s">
        <v>1881</v>
      </c>
      <c r="C42">
        <v>4</v>
      </c>
      <c r="D42" s="133">
        <v>42643</v>
      </c>
      <c r="I42" s="172"/>
      <c r="J42" s="27">
        <v>8.2899999999999991</v>
      </c>
      <c r="K42" s="591">
        <v>19.7</v>
      </c>
      <c r="L42" s="591" t="s">
        <v>811</v>
      </c>
      <c r="M42" s="591" t="s">
        <v>811</v>
      </c>
      <c r="N42" s="591" t="s">
        <v>811</v>
      </c>
      <c r="O42" s="591" t="s">
        <v>811</v>
      </c>
      <c r="P42" s="371" t="s">
        <v>811</v>
      </c>
      <c r="Q42" s="591" t="s">
        <v>811</v>
      </c>
      <c r="R42" s="592"/>
      <c r="S42" s="591" t="s">
        <v>811</v>
      </c>
    </row>
    <row r="43" spans="1:23">
      <c r="A43" t="s">
        <v>1809</v>
      </c>
      <c r="B43" t="s">
        <v>1881</v>
      </c>
      <c r="C43">
        <v>5</v>
      </c>
      <c r="D43" s="133">
        <v>42643</v>
      </c>
      <c r="I43" s="172"/>
      <c r="J43" s="27">
        <v>8.32</v>
      </c>
      <c r="K43" s="591">
        <v>19.7</v>
      </c>
      <c r="L43" s="591" t="s">
        <v>811</v>
      </c>
      <c r="M43" s="591" t="s">
        <v>811</v>
      </c>
      <c r="N43" s="591" t="s">
        <v>811</v>
      </c>
      <c r="O43" s="591" t="s">
        <v>811</v>
      </c>
      <c r="P43" s="371" t="s">
        <v>811</v>
      </c>
      <c r="Q43" s="591" t="s">
        <v>811</v>
      </c>
      <c r="R43" s="592"/>
      <c r="S43" s="591" t="s">
        <v>811</v>
      </c>
    </row>
    <row r="44" spans="1:23">
      <c r="A44" t="s">
        <v>1809</v>
      </c>
      <c r="B44" t="s">
        <v>1881</v>
      </c>
      <c r="C44">
        <v>6</v>
      </c>
      <c r="D44" s="133">
        <v>42643</v>
      </c>
      <c r="I44" s="172"/>
      <c r="J44" s="27">
        <v>8.27</v>
      </c>
      <c r="K44" s="591">
        <v>19.7</v>
      </c>
      <c r="L44" s="591" t="s">
        <v>811</v>
      </c>
      <c r="M44" s="591" t="s">
        <v>811</v>
      </c>
      <c r="N44" s="591" t="s">
        <v>811</v>
      </c>
      <c r="O44" s="591" t="s">
        <v>811</v>
      </c>
      <c r="P44" s="371" t="s">
        <v>811</v>
      </c>
      <c r="Q44" s="591" t="s">
        <v>811</v>
      </c>
      <c r="R44" s="592"/>
      <c r="S44" s="591" t="s">
        <v>811</v>
      </c>
    </row>
    <row r="45" spans="1:23">
      <c r="A45" t="s">
        <v>1809</v>
      </c>
      <c r="B45" t="s">
        <v>1881</v>
      </c>
      <c r="C45">
        <v>7</v>
      </c>
      <c r="D45" s="133">
        <v>42643</v>
      </c>
      <c r="I45" s="172"/>
      <c r="J45" s="27">
        <v>8.23</v>
      </c>
      <c r="K45" s="591">
        <v>19.7</v>
      </c>
      <c r="L45" s="591" t="s">
        <v>811</v>
      </c>
      <c r="M45" s="591" t="s">
        <v>811</v>
      </c>
      <c r="N45" s="591" t="s">
        <v>811</v>
      </c>
      <c r="O45" s="591" t="s">
        <v>811</v>
      </c>
      <c r="P45" s="371" t="s">
        <v>811</v>
      </c>
      <c r="Q45" s="591" t="s">
        <v>811</v>
      </c>
      <c r="R45" s="592"/>
      <c r="S45" s="591" t="s">
        <v>811</v>
      </c>
    </row>
    <row r="46" spans="1:23">
      <c r="A46" t="s">
        <v>1809</v>
      </c>
      <c r="B46" t="s">
        <v>1881</v>
      </c>
      <c r="C46">
        <v>8</v>
      </c>
      <c r="D46" s="133">
        <v>42643</v>
      </c>
      <c r="I46" s="172"/>
      <c r="J46" s="27">
        <v>8.18</v>
      </c>
      <c r="K46" s="591">
        <v>19.7</v>
      </c>
      <c r="L46" s="591" t="s">
        <v>811</v>
      </c>
      <c r="M46" s="591" t="s">
        <v>811</v>
      </c>
      <c r="N46" s="591" t="s">
        <v>811</v>
      </c>
      <c r="O46" s="591" t="s">
        <v>811</v>
      </c>
      <c r="P46" s="371" t="s">
        <v>811</v>
      </c>
      <c r="Q46" s="591" t="s">
        <v>811</v>
      </c>
      <c r="R46" s="592"/>
      <c r="S46" s="591" t="s">
        <v>811</v>
      </c>
    </row>
    <row r="47" spans="1:23" s="1047" customFormat="1" ht="15">
      <c r="A47" s="1047" t="s">
        <v>1809</v>
      </c>
      <c r="B47" s="1047" t="s">
        <v>1881</v>
      </c>
      <c r="C47" s="1047">
        <v>9</v>
      </c>
      <c r="D47" s="1067">
        <v>42643</v>
      </c>
      <c r="I47" s="1068"/>
      <c r="J47" s="1069">
        <v>8.18</v>
      </c>
      <c r="K47" s="1069">
        <v>19.7</v>
      </c>
      <c r="L47" s="1070">
        <v>6.44</v>
      </c>
      <c r="M47" s="1071">
        <v>8.3000000000000007</v>
      </c>
      <c r="N47" s="1072">
        <v>7.669810126582278</v>
      </c>
      <c r="O47" s="1066">
        <v>2.5000000000000001E-2</v>
      </c>
      <c r="P47" s="1066">
        <v>1.105113842304333</v>
      </c>
      <c r="Q47" s="1066">
        <v>23.415624852350582</v>
      </c>
      <c r="S47" s="1066">
        <v>7.6948101265822784</v>
      </c>
    </row>
    <row r="48" spans="1:23">
      <c r="A48" t="s">
        <v>1809</v>
      </c>
      <c r="B48" t="s">
        <v>1881</v>
      </c>
      <c r="C48">
        <v>10</v>
      </c>
      <c r="D48" s="133">
        <v>42643</v>
      </c>
      <c r="I48" s="172"/>
      <c r="J48" s="27">
        <v>7.9</v>
      </c>
      <c r="K48" s="591">
        <v>19.600000000000001</v>
      </c>
      <c r="L48" s="591" t="s">
        <v>811</v>
      </c>
      <c r="M48" s="591" t="s">
        <v>811</v>
      </c>
      <c r="N48" s="591" t="s">
        <v>811</v>
      </c>
      <c r="O48" s="591" t="s">
        <v>811</v>
      </c>
      <c r="P48" s="371" t="s">
        <v>811</v>
      </c>
      <c r="Q48" s="591" t="s">
        <v>811</v>
      </c>
      <c r="R48" s="592"/>
      <c r="S48" s="591" t="s">
        <v>811</v>
      </c>
    </row>
    <row r="49" spans="1:23">
      <c r="A49" t="s">
        <v>1809</v>
      </c>
      <c r="B49" t="s">
        <v>1881</v>
      </c>
      <c r="C49">
        <v>11</v>
      </c>
      <c r="D49" s="133">
        <v>42643</v>
      </c>
      <c r="I49" s="172"/>
      <c r="J49" s="27">
        <v>6.99</v>
      </c>
      <c r="K49" s="591">
        <v>19.2</v>
      </c>
      <c r="L49" s="591" t="s">
        <v>811</v>
      </c>
      <c r="M49" s="591" t="s">
        <v>811</v>
      </c>
      <c r="N49" s="591" t="s">
        <v>811</v>
      </c>
      <c r="O49" s="591" t="s">
        <v>811</v>
      </c>
      <c r="P49" s="371" t="s">
        <v>811</v>
      </c>
      <c r="Q49" s="591" t="s">
        <v>811</v>
      </c>
      <c r="R49" s="592"/>
      <c r="S49" s="591" t="s">
        <v>811</v>
      </c>
    </row>
    <row r="50" spans="1:23">
      <c r="A50" t="s">
        <v>1809</v>
      </c>
      <c r="B50" t="s">
        <v>1881</v>
      </c>
      <c r="C50">
        <v>12</v>
      </c>
      <c r="D50" s="133">
        <v>42643</v>
      </c>
      <c r="I50" s="172"/>
      <c r="J50" s="27">
        <v>0.26</v>
      </c>
      <c r="K50" s="591">
        <v>14.5</v>
      </c>
      <c r="L50" s="591" t="s">
        <v>811</v>
      </c>
      <c r="M50" s="591" t="s">
        <v>811</v>
      </c>
      <c r="N50" s="591" t="s">
        <v>811</v>
      </c>
      <c r="O50" s="591" t="s">
        <v>811</v>
      </c>
      <c r="P50" s="371" t="s">
        <v>811</v>
      </c>
      <c r="Q50" s="591" t="s">
        <v>811</v>
      </c>
      <c r="R50" s="592"/>
      <c r="S50" s="591" t="s">
        <v>811</v>
      </c>
    </row>
    <row r="51" spans="1:23">
      <c r="A51" t="s">
        <v>1809</v>
      </c>
      <c r="B51" t="s">
        <v>1881</v>
      </c>
      <c r="C51">
        <v>13</v>
      </c>
      <c r="D51" s="133">
        <v>42643</v>
      </c>
      <c r="I51" s="172"/>
      <c r="J51" s="27">
        <v>0.21</v>
      </c>
      <c r="K51" s="591">
        <v>13.1</v>
      </c>
      <c r="L51" s="591" t="s">
        <v>811</v>
      </c>
      <c r="M51" s="591" t="s">
        <v>811</v>
      </c>
      <c r="N51" s="591" t="s">
        <v>811</v>
      </c>
      <c r="O51" s="591" t="s">
        <v>811</v>
      </c>
      <c r="P51" s="371" t="s">
        <v>811</v>
      </c>
      <c r="Q51" s="591" t="s">
        <v>811</v>
      </c>
      <c r="R51" s="592"/>
      <c r="S51" s="591" t="s">
        <v>811</v>
      </c>
    </row>
    <row r="52" spans="1:23">
      <c r="A52" t="s">
        <v>1809</v>
      </c>
      <c r="B52" t="s">
        <v>1881</v>
      </c>
      <c r="C52">
        <v>14</v>
      </c>
      <c r="D52" s="133">
        <v>42643</v>
      </c>
      <c r="I52" s="172"/>
      <c r="J52" s="27">
        <v>0.2</v>
      </c>
      <c r="K52" s="591">
        <v>12.4</v>
      </c>
      <c r="L52" s="591" t="s">
        <v>811</v>
      </c>
      <c r="M52" s="591" t="s">
        <v>811</v>
      </c>
      <c r="N52" s="591" t="s">
        <v>811</v>
      </c>
      <c r="O52" s="591" t="s">
        <v>811</v>
      </c>
      <c r="P52" s="371" t="s">
        <v>811</v>
      </c>
      <c r="Q52" s="591" t="s">
        <v>811</v>
      </c>
      <c r="R52" s="592"/>
      <c r="S52" s="591" t="s">
        <v>811</v>
      </c>
    </row>
    <row r="53" spans="1:23">
      <c r="A53" t="s">
        <v>1809</v>
      </c>
      <c r="B53" t="s">
        <v>1881</v>
      </c>
      <c r="C53">
        <v>15</v>
      </c>
      <c r="D53" s="133">
        <v>42643</v>
      </c>
      <c r="I53" s="172"/>
      <c r="J53" s="27">
        <v>0.18</v>
      </c>
      <c r="K53" s="591">
        <v>11.8</v>
      </c>
      <c r="L53" s="591" t="s">
        <v>811</v>
      </c>
      <c r="M53" s="591" t="s">
        <v>811</v>
      </c>
      <c r="N53" s="591" t="s">
        <v>811</v>
      </c>
      <c r="O53" s="591" t="s">
        <v>811</v>
      </c>
      <c r="P53" s="371" t="s">
        <v>811</v>
      </c>
      <c r="Q53" s="591" t="s">
        <v>811</v>
      </c>
      <c r="R53" s="592"/>
      <c r="S53" s="591" t="s">
        <v>811</v>
      </c>
    </row>
    <row r="54" spans="1:23">
      <c r="A54" t="s">
        <v>1809</v>
      </c>
      <c r="B54" t="s">
        <v>1881</v>
      </c>
      <c r="C54">
        <v>16</v>
      </c>
      <c r="D54" s="133">
        <v>42643</v>
      </c>
      <c r="I54" s="172"/>
      <c r="J54" s="27">
        <v>0.18</v>
      </c>
      <c r="K54" s="591">
        <v>11.6</v>
      </c>
      <c r="L54" s="591" t="s">
        <v>811</v>
      </c>
      <c r="M54" s="591" t="s">
        <v>811</v>
      </c>
      <c r="N54" s="591" t="s">
        <v>811</v>
      </c>
      <c r="O54" s="591" t="s">
        <v>811</v>
      </c>
      <c r="P54" s="371" t="s">
        <v>811</v>
      </c>
      <c r="Q54" s="591" t="s">
        <v>811</v>
      </c>
      <c r="R54" s="592"/>
      <c r="S54" s="591" t="s">
        <v>811</v>
      </c>
    </row>
    <row r="55" spans="1:23" s="1047" customFormat="1" ht="15">
      <c r="A55" s="1047" t="s">
        <v>1809</v>
      </c>
      <c r="B55" s="1047" t="s">
        <v>1881</v>
      </c>
      <c r="C55" s="1047">
        <v>17</v>
      </c>
      <c r="D55" s="1067">
        <v>42643</v>
      </c>
      <c r="I55" s="1068"/>
      <c r="J55" s="1069">
        <v>0.17</v>
      </c>
      <c r="K55" s="1069">
        <v>11.4</v>
      </c>
      <c r="L55" s="1070">
        <v>6.53</v>
      </c>
      <c r="M55" s="1071">
        <v>53</v>
      </c>
      <c r="N55" s="1066">
        <v>2.5000000000000001E-2</v>
      </c>
      <c r="O55" s="1072">
        <v>27.091310126582279</v>
      </c>
      <c r="P55" s="1066">
        <v>0.73674256153622208</v>
      </c>
      <c r="Q55" s="1066">
        <v>93.323491613512871</v>
      </c>
      <c r="S55" s="1066">
        <v>27.116310126582277</v>
      </c>
    </row>
    <row r="56" spans="1:23" s="1047" customFormat="1" ht="15">
      <c r="A56" s="1058" t="s">
        <v>1809</v>
      </c>
      <c r="B56" s="1058" t="s">
        <v>1820</v>
      </c>
      <c r="C56" s="1058">
        <v>0.5</v>
      </c>
      <c r="D56" s="1059">
        <v>42641</v>
      </c>
      <c r="E56" s="1058"/>
      <c r="F56" s="1058">
        <v>4</v>
      </c>
      <c r="G56" s="1058">
        <v>25</v>
      </c>
      <c r="H56" s="1058">
        <v>2.75</v>
      </c>
      <c r="I56" s="1060">
        <f>H56/G56</f>
        <v>0.11</v>
      </c>
      <c r="J56" s="1061">
        <v>8.0399999999999991</v>
      </c>
      <c r="K56" s="1061">
        <v>20.2</v>
      </c>
      <c r="L56" s="1062">
        <v>6.67</v>
      </c>
      <c r="M56" s="1063">
        <v>15.6</v>
      </c>
      <c r="N56" s="1064">
        <v>6.7294936708860771</v>
      </c>
      <c r="O56" s="1064">
        <v>0.46630632911392561</v>
      </c>
      <c r="P56" s="1065">
        <v>1.1386021405559794</v>
      </c>
      <c r="Q56" s="1066">
        <v>23.543193952279708</v>
      </c>
      <c r="S56" s="1066">
        <v>7.1958000000000029</v>
      </c>
      <c r="T56" s="1047" t="s">
        <v>1045</v>
      </c>
      <c r="U56" s="1047" t="s">
        <v>1037</v>
      </c>
      <c r="V56" s="1047" t="s">
        <v>1038</v>
      </c>
      <c r="W56" s="1047" t="s">
        <v>1882</v>
      </c>
    </row>
    <row r="57" spans="1:23">
      <c r="A57" t="s">
        <v>1809</v>
      </c>
      <c r="B57" t="s">
        <v>1820</v>
      </c>
      <c r="C57">
        <v>1</v>
      </c>
      <c r="D57" s="133">
        <v>42641</v>
      </c>
      <c r="I57" s="172"/>
      <c r="J57" s="27">
        <v>8.01</v>
      </c>
      <c r="K57" s="591">
        <v>20.3</v>
      </c>
      <c r="L57" s="591" t="s">
        <v>811</v>
      </c>
      <c r="M57" s="591" t="s">
        <v>811</v>
      </c>
      <c r="N57" s="591" t="s">
        <v>811</v>
      </c>
      <c r="O57" s="591" t="s">
        <v>811</v>
      </c>
      <c r="P57" s="371" t="s">
        <v>811</v>
      </c>
      <c r="Q57" s="591" t="s">
        <v>811</v>
      </c>
      <c r="R57" s="592"/>
      <c r="S57" s="591" t="s">
        <v>811</v>
      </c>
    </row>
    <row r="58" spans="1:23">
      <c r="A58" t="s">
        <v>1809</v>
      </c>
      <c r="B58" t="s">
        <v>1820</v>
      </c>
      <c r="C58">
        <v>2</v>
      </c>
      <c r="D58" s="133">
        <v>42641</v>
      </c>
      <c r="I58" s="172"/>
      <c r="J58" s="27">
        <v>8.02</v>
      </c>
      <c r="K58" s="591">
        <v>20.3</v>
      </c>
      <c r="L58" s="591" t="s">
        <v>811</v>
      </c>
      <c r="M58" s="591" t="s">
        <v>811</v>
      </c>
      <c r="N58" s="591" t="s">
        <v>811</v>
      </c>
      <c r="O58" s="591" t="s">
        <v>811</v>
      </c>
      <c r="P58" s="371" t="s">
        <v>811</v>
      </c>
      <c r="Q58" s="591" t="s">
        <v>811</v>
      </c>
      <c r="R58" s="592"/>
      <c r="S58" s="591" t="s">
        <v>811</v>
      </c>
    </row>
    <row r="59" spans="1:23" s="1047" customFormat="1" ht="15">
      <c r="A59" s="1047" t="s">
        <v>1809</v>
      </c>
      <c r="B59" s="1047" t="s">
        <v>1820</v>
      </c>
      <c r="C59" s="1047">
        <v>3</v>
      </c>
      <c r="D59" s="1067">
        <v>42641</v>
      </c>
      <c r="I59" s="1068"/>
      <c r="J59" s="1069">
        <v>7.98</v>
      </c>
      <c r="K59" s="1069">
        <v>20.2</v>
      </c>
      <c r="L59" s="1070">
        <v>6.75</v>
      </c>
      <c r="M59" s="1071">
        <v>15.4</v>
      </c>
      <c r="N59" s="1072">
        <v>6.910759493670886</v>
      </c>
      <c r="O59" s="1072">
        <v>2.9879405063291133</v>
      </c>
      <c r="P59" s="1066">
        <v>1.1720904388076261</v>
      </c>
      <c r="Q59" s="1066">
        <v>24.691315851641864</v>
      </c>
      <c r="S59" s="1066">
        <v>9.8986999999999998</v>
      </c>
    </row>
    <row r="60" spans="1:23">
      <c r="A60" t="s">
        <v>1809</v>
      </c>
      <c r="B60" t="s">
        <v>1820</v>
      </c>
      <c r="C60">
        <v>4</v>
      </c>
      <c r="D60" s="133">
        <v>42641</v>
      </c>
      <c r="I60" s="172"/>
      <c r="J60" s="27">
        <v>7.95</v>
      </c>
      <c r="K60" s="591">
        <v>20.3</v>
      </c>
      <c r="L60" s="591" t="s">
        <v>811</v>
      </c>
      <c r="M60" s="591" t="s">
        <v>811</v>
      </c>
      <c r="N60" s="591" t="s">
        <v>811</v>
      </c>
      <c r="O60" s="591" t="s">
        <v>811</v>
      </c>
      <c r="P60" s="371" t="s">
        <v>811</v>
      </c>
      <c r="Q60" s="591" t="s">
        <v>811</v>
      </c>
      <c r="R60" s="592"/>
      <c r="S60" s="591" t="s">
        <v>811</v>
      </c>
    </row>
    <row r="61" spans="1:23">
      <c r="A61" t="s">
        <v>1809</v>
      </c>
      <c r="B61" t="s">
        <v>1820</v>
      </c>
      <c r="C61">
        <v>5</v>
      </c>
      <c r="D61" s="133">
        <v>42641</v>
      </c>
      <c r="I61" s="172"/>
      <c r="J61" s="27">
        <v>7.96</v>
      </c>
      <c r="K61" s="591">
        <v>20.3</v>
      </c>
      <c r="L61" s="591" t="s">
        <v>811</v>
      </c>
      <c r="M61" s="591" t="s">
        <v>811</v>
      </c>
      <c r="N61" s="591" t="s">
        <v>811</v>
      </c>
      <c r="O61" s="591" t="s">
        <v>811</v>
      </c>
      <c r="P61" s="371" t="s">
        <v>811</v>
      </c>
      <c r="Q61" s="591" t="s">
        <v>811</v>
      </c>
      <c r="R61" s="592"/>
      <c r="S61" s="591" t="s">
        <v>811</v>
      </c>
    </row>
    <row r="62" spans="1:23">
      <c r="A62" t="s">
        <v>1809</v>
      </c>
      <c r="B62" t="s">
        <v>1820</v>
      </c>
      <c r="C62">
        <v>6</v>
      </c>
      <c r="D62" s="133">
        <v>42641</v>
      </c>
      <c r="I62" s="172"/>
      <c r="J62" s="27">
        <v>7.81</v>
      </c>
      <c r="K62" s="591">
        <v>20.3</v>
      </c>
      <c r="L62" s="591" t="s">
        <v>811</v>
      </c>
      <c r="M62" s="591" t="s">
        <v>811</v>
      </c>
      <c r="N62" s="591" t="s">
        <v>811</v>
      </c>
      <c r="O62" s="591" t="s">
        <v>811</v>
      </c>
      <c r="P62" s="371" t="s">
        <v>811</v>
      </c>
      <c r="Q62" s="591" t="s">
        <v>811</v>
      </c>
      <c r="R62" s="592"/>
      <c r="S62" s="591" t="s">
        <v>811</v>
      </c>
    </row>
    <row r="63" spans="1:23">
      <c r="A63" t="s">
        <v>1809</v>
      </c>
      <c r="B63" t="s">
        <v>1820</v>
      </c>
      <c r="C63">
        <v>7</v>
      </c>
      <c r="D63" s="133">
        <v>42641</v>
      </c>
      <c r="I63" s="172"/>
      <c r="J63" s="27">
        <v>7.94</v>
      </c>
      <c r="K63" s="591">
        <v>20.3</v>
      </c>
      <c r="L63" s="591" t="s">
        <v>811</v>
      </c>
      <c r="M63" s="591" t="s">
        <v>811</v>
      </c>
      <c r="N63" s="591" t="s">
        <v>811</v>
      </c>
      <c r="O63" s="591" t="s">
        <v>811</v>
      </c>
      <c r="P63" s="371" t="s">
        <v>811</v>
      </c>
      <c r="Q63" s="591" t="s">
        <v>811</v>
      </c>
      <c r="R63" s="592"/>
      <c r="S63" s="591" t="s">
        <v>811</v>
      </c>
    </row>
    <row r="64" spans="1:23">
      <c r="A64" t="s">
        <v>1809</v>
      </c>
      <c r="B64" t="s">
        <v>1820</v>
      </c>
      <c r="C64">
        <v>8</v>
      </c>
      <c r="D64" s="133">
        <v>42641</v>
      </c>
      <c r="I64" s="172"/>
      <c r="J64" s="27">
        <v>7.95</v>
      </c>
      <c r="K64" s="591">
        <v>20.3</v>
      </c>
      <c r="L64" s="591" t="s">
        <v>811</v>
      </c>
      <c r="M64" s="591" t="s">
        <v>811</v>
      </c>
      <c r="N64" s="591" t="s">
        <v>811</v>
      </c>
      <c r="O64" s="591" t="s">
        <v>811</v>
      </c>
      <c r="P64" s="371" t="s">
        <v>811</v>
      </c>
      <c r="Q64" s="591" t="s">
        <v>811</v>
      </c>
      <c r="R64" s="592"/>
      <c r="S64" s="591" t="s">
        <v>811</v>
      </c>
    </row>
    <row r="65" spans="1:19" s="1047" customFormat="1" ht="15">
      <c r="A65" s="1047" t="s">
        <v>1809</v>
      </c>
      <c r="B65" s="1047" t="s">
        <v>1820</v>
      </c>
      <c r="C65" s="1047">
        <v>9</v>
      </c>
      <c r="D65" s="1067">
        <v>42641</v>
      </c>
      <c r="I65" s="1068"/>
      <c r="J65" s="1069">
        <v>7.92</v>
      </c>
      <c r="K65" s="1069">
        <v>20.3</v>
      </c>
      <c r="L65" s="1070">
        <v>6.67</v>
      </c>
      <c r="M65" s="1071">
        <v>15</v>
      </c>
      <c r="N65" s="1072">
        <v>4.3503797468354444</v>
      </c>
      <c r="O65" s="1072">
        <v>3.7404202531645558</v>
      </c>
      <c r="P65" s="1066">
        <v>1.2390670353109188</v>
      </c>
      <c r="Q65" s="1066">
        <v>25.361053626269786</v>
      </c>
      <c r="S65" s="1066">
        <v>8.0907999999999998</v>
      </c>
    </row>
    <row r="66" spans="1:19">
      <c r="A66" t="s">
        <v>1809</v>
      </c>
      <c r="B66" t="s">
        <v>1820</v>
      </c>
      <c r="C66">
        <v>10</v>
      </c>
      <c r="D66" s="133">
        <v>42641</v>
      </c>
      <c r="I66" s="172"/>
      <c r="J66" s="27">
        <v>7.88</v>
      </c>
      <c r="K66" s="591">
        <v>20.3</v>
      </c>
      <c r="L66" s="591" t="s">
        <v>811</v>
      </c>
      <c r="M66" s="591" t="s">
        <v>811</v>
      </c>
      <c r="N66" s="591" t="s">
        <v>811</v>
      </c>
      <c r="O66" s="591" t="s">
        <v>811</v>
      </c>
      <c r="P66" s="371" t="s">
        <v>811</v>
      </c>
      <c r="Q66" s="591" t="s">
        <v>811</v>
      </c>
      <c r="R66" s="592"/>
      <c r="S66" s="591" t="s">
        <v>811</v>
      </c>
    </row>
    <row r="67" spans="1:19">
      <c r="A67" t="s">
        <v>1809</v>
      </c>
      <c r="B67" t="s">
        <v>1820</v>
      </c>
      <c r="C67">
        <v>11</v>
      </c>
      <c r="D67" s="133">
        <v>42641</v>
      </c>
      <c r="I67" s="172"/>
      <c r="J67" s="27">
        <v>7.89</v>
      </c>
      <c r="K67" s="591">
        <v>20.2</v>
      </c>
      <c r="L67" s="591" t="s">
        <v>811</v>
      </c>
      <c r="M67" s="591" t="s">
        <v>811</v>
      </c>
      <c r="N67" s="591" t="s">
        <v>811</v>
      </c>
      <c r="O67" s="591" t="s">
        <v>811</v>
      </c>
      <c r="P67" s="371" t="s">
        <v>811</v>
      </c>
      <c r="Q67" s="591" t="s">
        <v>811</v>
      </c>
      <c r="R67" s="592"/>
      <c r="S67" s="591" t="s">
        <v>811</v>
      </c>
    </row>
    <row r="68" spans="1:19">
      <c r="A68" t="s">
        <v>1809</v>
      </c>
      <c r="B68" t="s">
        <v>1820</v>
      </c>
      <c r="C68">
        <v>12</v>
      </c>
      <c r="D68" s="133">
        <v>42641</v>
      </c>
      <c r="I68" s="172"/>
      <c r="J68" s="27">
        <v>0.35</v>
      </c>
      <c r="K68" s="591">
        <v>20.2</v>
      </c>
      <c r="L68" s="591" t="s">
        <v>811</v>
      </c>
      <c r="M68" s="591" t="s">
        <v>811</v>
      </c>
      <c r="N68" s="591" t="s">
        <v>811</v>
      </c>
      <c r="O68" s="591" t="s">
        <v>811</v>
      </c>
      <c r="P68" s="371" t="s">
        <v>811</v>
      </c>
      <c r="Q68" s="591" t="s">
        <v>811</v>
      </c>
      <c r="R68" s="592"/>
      <c r="S68" s="591" t="s">
        <v>811</v>
      </c>
    </row>
    <row r="69" spans="1:19">
      <c r="A69" t="s">
        <v>1809</v>
      </c>
      <c r="B69" t="s">
        <v>1820</v>
      </c>
      <c r="C69">
        <v>13</v>
      </c>
      <c r="D69" s="133">
        <v>42641</v>
      </c>
      <c r="I69" s="172"/>
      <c r="J69" s="27">
        <v>0.24</v>
      </c>
      <c r="K69" s="591">
        <v>15.2</v>
      </c>
      <c r="L69" s="591" t="s">
        <v>811</v>
      </c>
      <c r="M69" s="591" t="s">
        <v>811</v>
      </c>
      <c r="N69" s="591" t="s">
        <v>811</v>
      </c>
      <c r="O69" s="591" t="s">
        <v>811</v>
      </c>
      <c r="P69" s="371" t="s">
        <v>811</v>
      </c>
      <c r="Q69" s="591" t="s">
        <v>811</v>
      </c>
      <c r="R69" s="592"/>
      <c r="S69" s="591" t="s">
        <v>811</v>
      </c>
    </row>
    <row r="70" spans="1:19">
      <c r="A70" t="s">
        <v>1809</v>
      </c>
      <c r="B70" t="s">
        <v>1820</v>
      </c>
      <c r="C70">
        <v>14</v>
      </c>
      <c r="D70" s="133">
        <v>42641</v>
      </c>
      <c r="I70" s="172"/>
      <c r="J70" s="27">
        <v>0.2</v>
      </c>
      <c r="K70" s="591">
        <v>12.8</v>
      </c>
      <c r="L70" s="591" t="s">
        <v>811</v>
      </c>
      <c r="M70" s="591" t="s">
        <v>811</v>
      </c>
      <c r="N70" s="591" t="s">
        <v>811</v>
      </c>
      <c r="O70" s="591" t="s">
        <v>811</v>
      </c>
      <c r="P70" s="371" t="s">
        <v>811</v>
      </c>
      <c r="Q70" s="591" t="s">
        <v>811</v>
      </c>
      <c r="R70" s="592"/>
      <c r="S70" s="591" t="s">
        <v>811</v>
      </c>
    </row>
    <row r="71" spans="1:19">
      <c r="A71" t="s">
        <v>1809</v>
      </c>
      <c r="B71" t="s">
        <v>1820</v>
      </c>
      <c r="C71">
        <v>15</v>
      </c>
      <c r="D71" s="133">
        <v>42641</v>
      </c>
      <c r="I71" s="172"/>
      <c r="J71" s="27">
        <v>0.17</v>
      </c>
      <c r="K71" s="591">
        <v>12.3</v>
      </c>
      <c r="L71" s="591" t="s">
        <v>811</v>
      </c>
      <c r="M71" s="591" t="s">
        <v>811</v>
      </c>
      <c r="N71" s="591" t="s">
        <v>811</v>
      </c>
      <c r="O71" s="591" t="s">
        <v>811</v>
      </c>
      <c r="P71" s="371" t="s">
        <v>811</v>
      </c>
      <c r="Q71" s="591" t="s">
        <v>811</v>
      </c>
      <c r="R71" s="592"/>
      <c r="S71" s="591" t="s">
        <v>811</v>
      </c>
    </row>
    <row r="72" spans="1:19">
      <c r="A72" t="s">
        <v>1809</v>
      </c>
      <c r="B72" t="s">
        <v>1820</v>
      </c>
      <c r="C72">
        <v>16</v>
      </c>
      <c r="D72" s="133">
        <v>42641</v>
      </c>
      <c r="I72" s="172"/>
      <c r="J72" s="27">
        <v>0.17</v>
      </c>
      <c r="K72" s="591">
        <v>12</v>
      </c>
      <c r="L72" s="591" t="s">
        <v>811</v>
      </c>
      <c r="M72" s="591" t="s">
        <v>811</v>
      </c>
      <c r="N72" s="591" t="s">
        <v>811</v>
      </c>
      <c r="O72" s="591" t="s">
        <v>811</v>
      </c>
      <c r="P72" s="371" t="s">
        <v>811</v>
      </c>
      <c r="Q72" s="591" t="s">
        <v>811</v>
      </c>
      <c r="R72" s="592"/>
      <c r="S72" s="591" t="s">
        <v>811</v>
      </c>
    </row>
    <row r="73" spans="1:19">
      <c r="A73" t="s">
        <v>1809</v>
      </c>
      <c r="B73" t="s">
        <v>1820</v>
      </c>
      <c r="C73">
        <v>17</v>
      </c>
      <c r="D73" s="133">
        <v>42641</v>
      </c>
      <c r="I73" s="172"/>
      <c r="J73" s="27">
        <v>0.15</v>
      </c>
      <c r="K73" s="591">
        <v>11.9</v>
      </c>
      <c r="L73" s="591" t="s">
        <v>811</v>
      </c>
      <c r="M73" s="591" t="s">
        <v>811</v>
      </c>
      <c r="N73" s="591" t="s">
        <v>811</v>
      </c>
      <c r="O73" s="591" t="s">
        <v>811</v>
      </c>
      <c r="P73" s="371" t="s">
        <v>811</v>
      </c>
      <c r="Q73" s="591" t="s">
        <v>811</v>
      </c>
      <c r="R73" s="592"/>
      <c r="S73" s="591" t="s">
        <v>811</v>
      </c>
    </row>
    <row r="74" spans="1:19">
      <c r="A74" t="s">
        <v>1809</v>
      </c>
      <c r="B74" t="s">
        <v>1820</v>
      </c>
      <c r="C74">
        <v>18</v>
      </c>
      <c r="D74" s="133">
        <v>42641</v>
      </c>
      <c r="I74" s="172"/>
      <c r="J74" s="27">
        <v>0.15</v>
      </c>
      <c r="K74" s="591">
        <v>11.7</v>
      </c>
      <c r="L74" s="591" t="s">
        <v>811</v>
      </c>
      <c r="M74" s="591" t="s">
        <v>811</v>
      </c>
      <c r="N74" s="591" t="s">
        <v>811</v>
      </c>
      <c r="O74" s="591" t="s">
        <v>811</v>
      </c>
      <c r="P74" s="371" t="s">
        <v>811</v>
      </c>
      <c r="Q74" s="591" t="s">
        <v>811</v>
      </c>
      <c r="R74" s="592"/>
      <c r="S74" s="591" t="s">
        <v>811</v>
      </c>
    </row>
    <row r="75" spans="1:19">
      <c r="A75" t="s">
        <v>1809</v>
      </c>
      <c r="B75" t="s">
        <v>1820</v>
      </c>
      <c r="C75">
        <v>19</v>
      </c>
      <c r="D75" s="133">
        <v>42641</v>
      </c>
      <c r="I75" s="172"/>
      <c r="J75" s="27">
        <v>0.15</v>
      </c>
      <c r="K75" s="591">
        <v>11.5</v>
      </c>
      <c r="L75" s="591" t="s">
        <v>811</v>
      </c>
      <c r="M75" s="591" t="s">
        <v>811</v>
      </c>
      <c r="N75" s="591" t="s">
        <v>811</v>
      </c>
      <c r="O75" s="591" t="s">
        <v>811</v>
      </c>
      <c r="P75" s="371" t="s">
        <v>811</v>
      </c>
      <c r="Q75" s="591" t="s">
        <v>811</v>
      </c>
      <c r="R75" s="592"/>
      <c r="S75" s="591" t="s">
        <v>811</v>
      </c>
    </row>
    <row r="76" spans="1:19">
      <c r="A76" t="s">
        <v>1809</v>
      </c>
      <c r="B76" t="s">
        <v>1820</v>
      </c>
      <c r="C76">
        <v>20</v>
      </c>
      <c r="D76" s="133">
        <v>42641</v>
      </c>
      <c r="I76" s="172"/>
      <c r="J76" s="27">
        <v>0.14000000000000001</v>
      </c>
      <c r="K76" s="591">
        <v>11.1</v>
      </c>
      <c r="L76" s="591" t="s">
        <v>811</v>
      </c>
      <c r="M76" s="591" t="s">
        <v>811</v>
      </c>
      <c r="N76" s="591" t="s">
        <v>811</v>
      </c>
      <c r="O76" s="591" t="s">
        <v>811</v>
      </c>
      <c r="P76" s="371" t="s">
        <v>811</v>
      </c>
      <c r="Q76" s="591" t="s">
        <v>811</v>
      </c>
      <c r="R76" s="592"/>
      <c r="S76" s="591" t="s">
        <v>811</v>
      </c>
    </row>
    <row r="77" spans="1:19">
      <c r="A77" t="s">
        <v>1809</v>
      </c>
      <c r="B77" t="s">
        <v>1820</v>
      </c>
      <c r="C77">
        <v>21</v>
      </c>
      <c r="D77" s="133">
        <v>42641</v>
      </c>
      <c r="I77" s="172"/>
      <c r="J77" s="27">
        <v>0.13</v>
      </c>
      <c r="K77" s="591">
        <v>11</v>
      </c>
      <c r="L77" s="591" t="s">
        <v>811</v>
      </c>
      <c r="M77" s="591" t="s">
        <v>811</v>
      </c>
      <c r="N77" s="591" t="s">
        <v>811</v>
      </c>
      <c r="O77" s="591" t="s">
        <v>811</v>
      </c>
      <c r="P77" s="371" t="s">
        <v>811</v>
      </c>
      <c r="Q77" s="591" t="s">
        <v>811</v>
      </c>
      <c r="R77" s="592"/>
      <c r="S77" s="591" t="s">
        <v>811</v>
      </c>
    </row>
    <row r="78" spans="1:19">
      <c r="A78" t="s">
        <v>1809</v>
      </c>
      <c r="B78" t="s">
        <v>1820</v>
      </c>
      <c r="C78">
        <v>22</v>
      </c>
      <c r="D78" s="133">
        <v>42641</v>
      </c>
      <c r="I78" s="172"/>
      <c r="J78" s="27">
        <v>0.13</v>
      </c>
      <c r="K78" s="591">
        <v>10.9</v>
      </c>
      <c r="L78" s="591" t="s">
        <v>811</v>
      </c>
      <c r="M78" s="591" t="s">
        <v>811</v>
      </c>
      <c r="N78" s="591" t="s">
        <v>811</v>
      </c>
      <c r="O78" s="591" t="s">
        <v>811</v>
      </c>
      <c r="P78" s="371" t="s">
        <v>811</v>
      </c>
      <c r="Q78" s="591" t="s">
        <v>811</v>
      </c>
      <c r="R78" s="592"/>
      <c r="S78" s="591" t="s">
        <v>811</v>
      </c>
    </row>
    <row r="79" spans="1:19">
      <c r="A79" t="s">
        <v>1809</v>
      </c>
      <c r="B79" t="s">
        <v>1820</v>
      </c>
      <c r="C79">
        <v>23</v>
      </c>
      <c r="D79" s="133">
        <v>42641</v>
      </c>
      <c r="I79" s="172"/>
      <c r="J79" s="27">
        <v>0.13</v>
      </c>
      <c r="K79" s="591">
        <v>10.8</v>
      </c>
      <c r="L79" s="591" t="s">
        <v>811</v>
      </c>
      <c r="M79" s="591" t="s">
        <v>811</v>
      </c>
      <c r="N79" s="591" t="s">
        <v>811</v>
      </c>
      <c r="O79" s="591" t="s">
        <v>811</v>
      </c>
      <c r="P79" s="371" t="s">
        <v>811</v>
      </c>
      <c r="Q79" s="591" t="s">
        <v>811</v>
      </c>
      <c r="R79" s="592"/>
      <c r="S79" s="591" t="s">
        <v>811</v>
      </c>
    </row>
    <row r="80" spans="1:19" s="1047" customFormat="1" ht="15">
      <c r="A80" s="1047" t="s">
        <v>1809</v>
      </c>
      <c r="B80" s="1047" t="s">
        <v>1820</v>
      </c>
      <c r="C80" s="1047">
        <v>24</v>
      </c>
      <c r="D80" s="1067">
        <v>42641</v>
      </c>
      <c r="I80" s="1068"/>
      <c r="J80" s="1069">
        <v>0.12</v>
      </c>
      <c r="K80" s="1069">
        <v>10.9</v>
      </c>
      <c r="L80" s="1070">
        <v>6.66</v>
      </c>
      <c r="M80" s="1071">
        <v>42.4</v>
      </c>
      <c r="N80" s="1072">
        <v>3.8292405063291155</v>
      </c>
      <c r="O80" s="1072">
        <v>12.656659493670883</v>
      </c>
      <c r="P80" s="1066">
        <v>1.105113842304333</v>
      </c>
      <c r="Q80" s="1066">
        <v>104.48578785731159</v>
      </c>
      <c r="S80" s="1066">
        <v>16.485899999999997</v>
      </c>
    </row>
    <row r="81" spans="1:24">
      <c r="A81" t="s">
        <v>1809</v>
      </c>
      <c r="B81" t="s">
        <v>1820</v>
      </c>
      <c r="C81">
        <v>25</v>
      </c>
      <c r="D81" s="133">
        <v>42641</v>
      </c>
      <c r="I81" s="172"/>
      <c r="J81" s="27">
        <v>0.11</v>
      </c>
      <c r="K81" s="591">
        <v>10.9</v>
      </c>
      <c r="L81" s="591" t="s">
        <v>811</v>
      </c>
      <c r="M81" s="591" t="s">
        <v>811</v>
      </c>
      <c r="N81" s="591" t="s">
        <v>811</v>
      </c>
      <c r="O81" s="591" t="s">
        <v>811</v>
      </c>
      <c r="P81" s="371" t="s">
        <v>811</v>
      </c>
      <c r="Q81" s="591" t="s">
        <v>811</v>
      </c>
      <c r="R81" s="592"/>
      <c r="S81" s="591" t="s">
        <v>811</v>
      </c>
    </row>
    <row r="82" spans="1:24">
      <c r="A82" t="s">
        <v>1809</v>
      </c>
      <c r="B82" t="s">
        <v>1826</v>
      </c>
      <c r="C82">
        <v>0.5</v>
      </c>
      <c r="D82" s="133">
        <v>42646</v>
      </c>
      <c r="F82">
        <v>2</v>
      </c>
      <c r="G82">
        <v>2.5</v>
      </c>
      <c r="H82">
        <v>2.5</v>
      </c>
      <c r="I82" s="172">
        <f>H82/G82</f>
        <v>1</v>
      </c>
      <c r="J82" s="27">
        <v>9.08</v>
      </c>
      <c r="K82" s="591">
        <v>17.7</v>
      </c>
      <c r="L82" s="591" t="s">
        <v>811</v>
      </c>
      <c r="M82" s="591" t="s">
        <v>811</v>
      </c>
      <c r="N82" s="591" t="s">
        <v>811</v>
      </c>
      <c r="O82" s="591" t="s">
        <v>811</v>
      </c>
      <c r="P82" s="371" t="s">
        <v>811</v>
      </c>
      <c r="Q82" s="591" t="s">
        <v>811</v>
      </c>
      <c r="R82" s="592"/>
      <c r="S82" s="591" t="s">
        <v>811</v>
      </c>
      <c r="T82" t="s">
        <v>1045</v>
      </c>
      <c r="U82" t="s">
        <v>1128</v>
      </c>
      <c r="V82" t="s">
        <v>1028</v>
      </c>
      <c r="W82" t="s">
        <v>1882</v>
      </c>
      <c r="X82" t="s">
        <v>1883</v>
      </c>
    </row>
    <row r="83" spans="1:24" s="571" customFormat="1">
      <c r="A83" s="571" t="s">
        <v>1809</v>
      </c>
      <c r="B83" s="571" t="s">
        <v>1826</v>
      </c>
      <c r="C83" s="571">
        <v>1</v>
      </c>
      <c r="D83" s="1073">
        <v>42646</v>
      </c>
      <c r="I83" s="1074"/>
      <c r="J83" s="1075">
        <v>9.41</v>
      </c>
      <c r="K83" s="1075">
        <v>17.399999999999999</v>
      </c>
      <c r="L83" s="1076">
        <v>7</v>
      </c>
      <c r="M83" s="1077">
        <v>16.7</v>
      </c>
      <c r="N83" s="1078">
        <v>9.7521012658227839</v>
      </c>
      <c r="O83" s="1078">
        <v>4.9300754008438812</v>
      </c>
      <c r="P83" s="1078">
        <v>0.65927649173906633</v>
      </c>
      <c r="Q83" s="1078">
        <v>33.047091896999767</v>
      </c>
      <c r="S83" s="1078">
        <v>14.682176666666665</v>
      </c>
    </row>
    <row r="84" spans="1:24" s="571" customFormat="1">
      <c r="A84" s="571" t="s">
        <v>1809</v>
      </c>
      <c r="B84" s="571" t="s">
        <v>1826</v>
      </c>
      <c r="C84" s="571">
        <v>1.5</v>
      </c>
      <c r="D84" s="1073">
        <v>42646</v>
      </c>
      <c r="I84" s="1074"/>
      <c r="J84" s="1075">
        <v>9.52</v>
      </c>
      <c r="K84" s="1075">
        <v>17.399999999999999</v>
      </c>
      <c r="L84" s="1075" t="s">
        <v>811</v>
      </c>
      <c r="M84" s="1075" t="s">
        <v>811</v>
      </c>
      <c r="N84" s="1078">
        <v>5.7280000000000006</v>
      </c>
      <c r="O84" s="1078">
        <v>4.0376433333333335</v>
      </c>
      <c r="P84" s="1078">
        <v>0.55518020356973996</v>
      </c>
      <c r="Q84" s="1078">
        <v>29.538941648948736</v>
      </c>
      <c r="S84" s="1078">
        <v>9.7656433333333332</v>
      </c>
    </row>
    <row r="85" spans="1:24">
      <c r="A85" t="s">
        <v>1809</v>
      </c>
      <c r="B85" t="s">
        <v>1826</v>
      </c>
      <c r="C85">
        <v>1.7</v>
      </c>
      <c r="D85" s="133">
        <v>42646</v>
      </c>
      <c r="I85" s="172"/>
      <c r="J85" s="27">
        <v>9.56</v>
      </c>
      <c r="K85" s="591">
        <v>17.399999999999999</v>
      </c>
      <c r="L85" s="591" t="s">
        <v>811</v>
      </c>
      <c r="M85" s="591" t="s">
        <v>811</v>
      </c>
      <c r="N85" s="591" t="s">
        <v>811</v>
      </c>
      <c r="O85" s="591" t="s">
        <v>811</v>
      </c>
      <c r="P85" s="371" t="s">
        <v>811</v>
      </c>
      <c r="Q85" s="591" t="s">
        <v>811</v>
      </c>
      <c r="R85" s="592"/>
      <c r="S85" s="591" t="s">
        <v>811</v>
      </c>
    </row>
    <row r="86" spans="1:24" s="1047" customFormat="1" ht="15">
      <c r="A86" s="1058" t="s">
        <v>1809</v>
      </c>
      <c r="B86" s="1058" t="s">
        <v>1884</v>
      </c>
      <c r="C86" s="1058">
        <v>0.5</v>
      </c>
      <c r="D86" s="1059">
        <v>42641</v>
      </c>
      <c r="E86" s="1058"/>
      <c r="F86" s="1058">
        <v>4</v>
      </c>
      <c r="G86" s="1058">
        <v>12</v>
      </c>
      <c r="H86" s="1058">
        <v>1.7250000000000001</v>
      </c>
      <c r="I86" s="1060">
        <f>H86/G86</f>
        <v>0.14375000000000002</v>
      </c>
      <c r="J86" s="1061">
        <v>7.61</v>
      </c>
      <c r="K86" s="1061">
        <v>20</v>
      </c>
      <c r="L86" s="1062">
        <v>6.64</v>
      </c>
      <c r="M86" s="1063">
        <v>18.100000000000001</v>
      </c>
      <c r="N86" s="1064">
        <v>7.5225316455696216</v>
      </c>
      <c r="O86" s="1064">
        <v>0.47876835443037974</v>
      </c>
      <c r="P86" s="1065">
        <v>0.70325426328457563</v>
      </c>
      <c r="Q86" s="1066">
        <v>30.814632648240021</v>
      </c>
      <c r="S86" s="1066">
        <v>8.0013000000000005</v>
      </c>
      <c r="T86" s="1047" t="s">
        <v>1025</v>
      </c>
      <c r="U86" s="1047" t="s">
        <v>1037</v>
      </c>
      <c r="V86" s="1047" t="s">
        <v>1038</v>
      </c>
      <c r="W86" s="1047" t="s">
        <v>1882</v>
      </c>
    </row>
    <row r="87" spans="1:24">
      <c r="A87" t="s">
        <v>1809</v>
      </c>
      <c r="B87" t="s">
        <v>1884</v>
      </c>
      <c r="C87">
        <v>1</v>
      </c>
      <c r="D87" s="133">
        <v>42641</v>
      </c>
      <c r="I87" s="172"/>
      <c r="J87" s="27">
        <v>7.6</v>
      </c>
      <c r="K87" s="591">
        <v>20</v>
      </c>
      <c r="L87" s="591" t="s">
        <v>811</v>
      </c>
      <c r="M87" s="591" t="s">
        <v>811</v>
      </c>
      <c r="N87" s="591" t="s">
        <v>811</v>
      </c>
      <c r="O87" s="591" t="s">
        <v>811</v>
      </c>
      <c r="P87" s="371" t="s">
        <v>811</v>
      </c>
      <c r="Q87" s="591" t="s">
        <v>811</v>
      </c>
      <c r="R87" s="592"/>
      <c r="S87" s="591" t="s">
        <v>811</v>
      </c>
    </row>
    <row r="88" spans="1:24">
      <c r="A88" t="s">
        <v>1809</v>
      </c>
      <c r="B88" t="s">
        <v>1884</v>
      </c>
      <c r="C88">
        <v>2</v>
      </c>
      <c r="D88" s="133">
        <v>42641</v>
      </c>
      <c r="I88" s="172"/>
      <c r="J88" s="27">
        <v>7.6</v>
      </c>
      <c r="K88" s="591">
        <v>20</v>
      </c>
      <c r="L88" s="591" t="s">
        <v>811</v>
      </c>
      <c r="M88" s="591" t="s">
        <v>811</v>
      </c>
      <c r="N88" s="591" t="s">
        <v>811</v>
      </c>
      <c r="O88" s="591" t="s">
        <v>811</v>
      </c>
      <c r="P88" s="371" t="s">
        <v>811</v>
      </c>
      <c r="Q88" s="591" t="s">
        <v>811</v>
      </c>
      <c r="R88" s="592"/>
      <c r="S88" s="591" t="s">
        <v>811</v>
      </c>
    </row>
    <row r="89" spans="1:24" s="1047" customFormat="1" ht="15">
      <c r="A89" s="1047" t="s">
        <v>1809</v>
      </c>
      <c r="B89" s="1047" t="s">
        <v>1884</v>
      </c>
      <c r="C89" s="1047">
        <v>3</v>
      </c>
      <c r="D89" s="1067">
        <v>42641</v>
      </c>
      <c r="I89" s="1068"/>
      <c r="J89" s="1069">
        <v>7.59</v>
      </c>
      <c r="K89" s="1069">
        <v>20</v>
      </c>
      <c r="L89" s="1070">
        <v>6.6</v>
      </c>
      <c r="M89" s="1071">
        <v>17.600000000000001</v>
      </c>
      <c r="N89" s="1072">
        <v>9.7883544303797478</v>
      </c>
      <c r="O89" s="1066">
        <v>2.5000000000000001E-2</v>
      </c>
      <c r="P89" s="1066">
        <v>1.2725553335625654</v>
      </c>
      <c r="Q89" s="1066">
        <v>27.051344200330739</v>
      </c>
      <c r="S89" s="1066">
        <v>9.8133544303797482</v>
      </c>
    </row>
    <row r="90" spans="1:24">
      <c r="A90" t="s">
        <v>1809</v>
      </c>
      <c r="B90" t="s">
        <v>1884</v>
      </c>
      <c r="C90">
        <v>4</v>
      </c>
      <c r="D90" s="133">
        <v>42641</v>
      </c>
      <c r="I90" s="172"/>
      <c r="J90" s="27">
        <v>7.58</v>
      </c>
      <c r="K90" s="591">
        <v>20</v>
      </c>
      <c r="L90" s="591" t="s">
        <v>811</v>
      </c>
      <c r="M90" s="591" t="s">
        <v>811</v>
      </c>
      <c r="N90" s="591" t="s">
        <v>811</v>
      </c>
      <c r="O90" s="591" t="s">
        <v>811</v>
      </c>
      <c r="P90" s="371" t="s">
        <v>811</v>
      </c>
      <c r="Q90" s="591" t="s">
        <v>811</v>
      </c>
      <c r="R90" s="592"/>
      <c r="S90" s="591" t="s">
        <v>811</v>
      </c>
    </row>
    <row r="91" spans="1:24">
      <c r="A91" t="s">
        <v>1809</v>
      </c>
      <c r="B91" t="s">
        <v>1884</v>
      </c>
      <c r="C91">
        <v>5</v>
      </c>
      <c r="D91" s="133">
        <v>42641</v>
      </c>
      <c r="I91" s="172"/>
      <c r="J91" s="27">
        <v>7.55</v>
      </c>
      <c r="K91" s="591">
        <v>20</v>
      </c>
      <c r="L91" s="591" t="s">
        <v>811</v>
      </c>
      <c r="M91" s="591" t="s">
        <v>811</v>
      </c>
      <c r="N91" s="591" t="s">
        <v>811</v>
      </c>
      <c r="O91" s="591" t="s">
        <v>811</v>
      </c>
      <c r="P91" s="371" t="s">
        <v>811</v>
      </c>
      <c r="Q91" s="591" t="s">
        <v>811</v>
      </c>
      <c r="R91" s="592"/>
      <c r="S91" s="591" t="s">
        <v>811</v>
      </c>
    </row>
    <row r="92" spans="1:24">
      <c r="A92" t="s">
        <v>1809</v>
      </c>
      <c r="B92" t="s">
        <v>1884</v>
      </c>
      <c r="C92">
        <v>6</v>
      </c>
      <c r="D92" s="133">
        <v>42641</v>
      </c>
      <c r="I92" s="172"/>
      <c r="J92" s="27">
        <v>7.53</v>
      </c>
      <c r="K92" s="591">
        <v>20</v>
      </c>
      <c r="L92" s="591" t="s">
        <v>811</v>
      </c>
      <c r="M92" s="591" t="s">
        <v>811</v>
      </c>
      <c r="N92" s="591" t="s">
        <v>811</v>
      </c>
      <c r="O92" s="591" t="s">
        <v>811</v>
      </c>
      <c r="P92" s="371" t="s">
        <v>811</v>
      </c>
      <c r="Q92" s="591" t="s">
        <v>811</v>
      </c>
      <c r="R92" s="592"/>
      <c r="S92" s="591" t="s">
        <v>811</v>
      </c>
    </row>
    <row r="93" spans="1:24">
      <c r="A93" t="s">
        <v>1809</v>
      </c>
      <c r="B93" t="s">
        <v>1884</v>
      </c>
      <c r="C93">
        <v>7</v>
      </c>
      <c r="D93" s="133">
        <v>42641</v>
      </c>
      <c r="I93" s="172"/>
      <c r="J93" s="27">
        <v>7.52</v>
      </c>
      <c r="K93" s="591">
        <v>20</v>
      </c>
      <c r="L93" s="591" t="s">
        <v>811</v>
      </c>
      <c r="M93" s="591" t="s">
        <v>811</v>
      </c>
      <c r="N93" s="591" t="s">
        <v>811</v>
      </c>
      <c r="O93" s="591" t="s">
        <v>811</v>
      </c>
      <c r="P93" s="371" t="s">
        <v>811</v>
      </c>
      <c r="Q93" s="591" t="s">
        <v>811</v>
      </c>
      <c r="R93" s="592"/>
      <c r="S93" s="591" t="s">
        <v>811</v>
      </c>
    </row>
    <row r="94" spans="1:24">
      <c r="A94" t="s">
        <v>1809</v>
      </c>
      <c r="B94" t="s">
        <v>1884</v>
      </c>
      <c r="C94">
        <v>8</v>
      </c>
      <c r="D94" s="133">
        <v>42641</v>
      </c>
      <c r="I94" s="172"/>
      <c r="J94" s="27">
        <v>7.54</v>
      </c>
      <c r="K94" s="591">
        <v>20</v>
      </c>
      <c r="L94" s="591" t="s">
        <v>811</v>
      </c>
      <c r="M94" s="591" t="s">
        <v>811</v>
      </c>
      <c r="N94" s="591" t="s">
        <v>811</v>
      </c>
      <c r="O94" s="591" t="s">
        <v>811</v>
      </c>
      <c r="P94" s="371" t="s">
        <v>811</v>
      </c>
      <c r="Q94" s="591" t="s">
        <v>811</v>
      </c>
      <c r="R94" s="592"/>
      <c r="S94" s="591" t="s">
        <v>811</v>
      </c>
    </row>
    <row r="95" spans="1:24" s="1047" customFormat="1" ht="15">
      <c r="A95" s="1047" t="s">
        <v>1809</v>
      </c>
      <c r="B95" s="1047" t="s">
        <v>1884</v>
      </c>
      <c r="C95" s="1047">
        <v>9</v>
      </c>
      <c r="D95" s="1067">
        <v>42641</v>
      </c>
      <c r="I95" s="1068"/>
      <c r="J95" s="1069">
        <v>7.49</v>
      </c>
      <c r="K95" s="1069">
        <v>20</v>
      </c>
      <c r="L95" s="1070">
        <v>6.65</v>
      </c>
      <c r="M95" s="1071">
        <v>18</v>
      </c>
      <c r="N95" s="1072">
        <v>11.419746835443037</v>
      </c>
      <c r="O95" s="1066">
        <v>2.5000000000000001E-2</v>
      </c>
      <c r="P95" s="1066">
        <v>1.2725553335625654</v>
      </c>
      <c r="Q95" s="1066">
        <v>27.178913300259865</v>
      </c>
      <c r="S95" s="1066">
        <v>11.444746835443038</v>
      </c>
    </row>
    <row r="96" spans="1:24">
      <c r="A96" t="s">
        <v>1809</v>
      </c>
      <c r="B96" t="s">
        <v>1884</v>
      </c>
      <c r="C96">
        <v>10</v>
      </c>
      <c r="D96" s="133">
        <v>42641</v>
      </c>
      <c r="I96" s="172"/>
      <c r="J96" s="27">
        <v>7.51</v>
      </c>
      <c r="K96" s="591">
        <v>20</v>
      </c>
      <c r="L96" s="591" t="s">
        <v>811</v>
      </c>
      <c r="M96" s="591" t="s">
        <v>811</v>
      </c>
      <c r="N96" s="591" t="s">
        <v>811</v>
      </c>
      <c r="O96" s="591" t="s">
        <v>811</v>
      </c>
      <c r="P96" s="371" t="s">
        <v>811</v>
      </c>
      <c r="Q96" s="591" t="s">
        <v>811</v>
      </c>
      <c r="R96" s="592"/>
      <c r="S96" s="591" t="s">
        <v>811</v>
      </c>
    </row>
    <row r="97" spans="1:48" s="1047" customFormat="1" ht="15">
      <c r="A97" s="1047" t="s">
        <v>1809</v>
      </c>
      <c r="B97" s="1047" t="s">
        <v>1884</v>
      </c>
      <c r="C97" s="1047">
        <v>11</v>
      </c>
      <c r="D97" s="1067">
        <v>42641</v>
      </c>
      <c r="I97" s="1068"/>
      <c r="J97" s="1069">
        <v>6.75</v>
      </c>
      <c r="K97" s="1069">
        <v>19.600000000000001</v>
      </c>
      <c r="L97" s="1070">
        <v>6.83</v>
      </c>
      <c r="M97" s="1071">
        <v>19.899999999999999</v>
      </c>
      <c r="N97" s="1072">
        <v>13.957468354430379</v>
      </c>
      <c r="O97" s="1066">
        <v>2.5000000000000001E-2</v>
      </c>
      <c r="P97" s="1066">
        <v>1.3730202283175046</v>
      </c>
      <c r="Q97" s="1066">
        <v>30.814632648240021</v>
      </c>
      <c r="S97" s="1066">
        <v>13.982468354430379</v>
      </c>
    </row>
    <row r="98" spans="1:48">
      <c r="A98" t="s">
        <v>1809</v>
      </c>
      <c r="B98" t="s">
        <v>1884</v>
      </c>
      <c r="C98">
        <v>12</v>
      </c>
      <c r="D98" s="133">
        <v>42641</v>
      </c>
      <c r="I98" s="172"/>
      <c r="J98" s="27">
        <v>0.25</v>
      </c>
      <c r="K98" s="591">
        <v>13.4</v>
      </c>
      <c r="L98" s="591" t="s">
        <v>811</v>
      </c>
      <c r="M98" s="591" t="s">
        <v>811</v>
      </c>
      <c r="N98" s="591" t="s">
        <v>811</v>
      </c>
      <c r="O98" s="591" t="s">
        <v>811</v>
      </c>
      <c r="P98" s="371" t="s">
        <v>811</v>
      </c>
      <c r="Q98" s="591" t="s">
        <v>811</v>
      </c>
      <c r="R98" s="592"/>
      <c r="S98" s="591" t="s">
        <v>811</v>
      </c>
    </row>
    <row r="100" spans="1:48" ht="31.2">
      <c r="A100" s="598" t="s">
        <v>804</v>
      </c>
      <c r="B100" s="596" t="s">
        <v>20</v>
      </c>
      <c r="C100" s="596" t="s">
        <v>701</v>
      </c>
      <c r="D100" s="596" t="s">
        <v>846</v>
      </c>
      <c r="E100" s="597" t="s">
        <v>786</v>
      </c>
      <c r="F100" s="598" t="s">
        <v>1000</v>
      </c>
      <c r="G100" s="599" t="s">
        <v>1008</v>
      </c>
      <c r="H100" s="600" t="s">
        <v>806</v>
      </c>
      <c r="I100" s="600" t="s">
        <v>807</v>
      </c>
      <c r="J100" s="608" t="s">
        <v>1009</v>
      </c>
      <c r="K100" s="598" t="s">
        <v>1010</v>
      </c>
      <c r="L100" s="599" t="s">
        <v>1011</v>
      </c>
      <c r="M100" s="598" t="s">
        <v>1012</v>
      </c>
      <c r="N100" s="599" t="s">
        <v>1013</v>
      </c>
      <c r="O100" s="598" t="s">
        <v>1014</v>
      </c>
      <c r="P100" s="598" t="s">
        <v>1015</v>
      </c>
      <c r="Q100" s="602" t="s">
        <v>1016</v>
      </c>
      <c r="R100" s="598" t="s">
        <v>703</v>
      </c>
      <c r="S100" s="599" t="s">
        <v>1017</v>
      </c>
      <c r="T100" s="596" t="s">
        <v>808</v>
      </c>
      <c r="U100" s="598" t="s">
        <v>1018</v>
      </c>
      <c r="V100" s="603" t="s">
        <v>809</v>
      </c>
      <c r="W100" s="598" t="s">
        <v>1019</v>
      </c>
      <c r="X100" s="604" t="s">
        <v>1020</v>
      </c>
      <c r="Y100" s="599" t="s">
        <v>1021</v>
      </c>
    </row>
    <row r="101" spans="1:48" s="571" customFormat="1">
      <c r="A101" s="1079">
        <v>681</v>
      </c>
      <c r="B101" s="1079" t="s">
        <v>1446</v>
      </c>
      <c r="C101" s="1079" t="s">
        <v>1808</v>
      </c>
      <c r="D101" s="1079">
        <v>0.5</v>
      </c>
      <c r="E101" s="1080">
        <v>43006</v>
      </c>
      <c r="F101" s="1079"/>
      <c r="G101" s="1079"/>
      <c r="H101" s="1079">
        <v>18.7</v>
      </c>
      <c r="I101" s="1079">
        <v>2.6</v>
      </c>
      <c r="J101" s="1095">
        <v>0.13903743315508021</v>
      </c>
      <c r="K101" s="1079" t="s">
        <v>1237</v>
      </c>
      <c r="L101" s="1079">
        <v>3</v>
      </c>
      <c r="M101" s="1079">
        <v>3</v>
      </c>
      <c r="N101" s="1079" t="s">
        <v>1383</v>
      </c>
      <c r="O101" s="1079"/>
      <c r="P101" s="1079">
        <v>8.82</v>
      </c>
      <c r="Q101" s="1079">
        <v>22.6</v>
      </c>
      <c r="R101" s="1085">
        <v>6.95</v>
      </c>
      <c r="S101" s="1035">
        <v>10.999999999999998</v>
      </c>
      <c r="T101" s="1040">
        <v>3.1834810126582278</v>
      </c>
      <c r="U101" s="1040">
        <v>0.03</v>
      </c>
      <c r="V101" s="1026">
        <v>0.38692950164271867</v>
      </c>
      <c r="W101" s="1096">
        <v>17.847367839381093</v>
      </c>
      <c r="X101" s="1075"/>
      <c r="Y101" s="1097"/>
      <c r="AV101" s="1098"/>
    </row>
    <row r="102" spans="1:48">
      <c r="A102" s="54">
        <v>682</v>
      </c>
      <c r="B102" s="54" t="s">
        <v>1446</v>
      </c>
      <c r="C102" s="54" t="s">
        <v>1808</v>
      </c>
      <c r="D102" s="54">
        <v>1</v>
      </c>
      <c r="E102" s="650">
        <v>43006</v>
      </c>
      <c r="F102" s="54"/>
      <c r="G102" s="54"/>
      <c r="H102" s="54">
        <v>18.7</v>
      </c>
      <c r="I102" s="54">
        <v>2.6</v>
      </c>
      <c r="J102" s="651">
        <v>0.13903743315508021</v>
      </c>
      <c r="K102" s="54" t="s">
        <v>1237</v>
      </c>
      <c r="L102" s="54">
        <v>3</v>
      </c>
      <c r="M102" s="54">
        <v>3</v>
      </c>
      <c r="N102" s="54" t="s">
        <v>1383</v>
      </c>
      <c r="O102" s="54"/>
      <c r="P102" s="54">
        <v>8.8800000000000008</v>
      </c>
      <c r="Q102" s="54">
        <v>22.6</v>
      </c>
      <c r="R102" s="649"/>
      <c r="S102" s="649"/>
      <c r="T102" s="54"/>
      <c r="U102" s="54"/>
      <c r="V102" s="54"/>
      <c r="W102" s="54"/>
      <c r="X102" s="27"/>
      <c r="Y102" s="47"/>
      <c r="AV102" s="18"/>
    </row>
    <row r="103" spans="1:48">
      <c r="A103" s="54">
        <v>683</v>
      </c>
      <c r="B103" s="54" t="s">
        <v>1446</v>
      </c>
      <c r="C103" s="54" t="s">
        <v>1808</v>
      </c>
      <c r="D103" s="54">
        <v>2</v>
      </c>
      <c r="E103" s="650">
        <v>43006</v>
      </c>
      <c r="F103" s="54"/>
      <c r="G103" s="54"/>
      <c r="H103" s="54">
        <v>18.7</v>
      </c>
      <c r="I103" s="54">
        <v>2.6</v>
      </c>
      <c r="J103" s="651">
        <v>0.13903743315508021</v>
      </c>
      <c r="K103" s="54" t="s">
        <v>1237</v>
      </c>
      <c r="L103" s="54">
        <v>3</v>
      </c>
      <c r="M103" s="54">
        <v>3</v>
      </c>
      <c r="N103" s="54" t="s">
        <v>1383</v>
      </c>
      <c r="O103" s="54"/>
      <c r="P103" s="54">
        <v>8.4700000000000006</v>
      </c>
      <c r="Q103" s="54">
        <v>20.8</v>
      </c>
      <c r="R103" s="649"/>
      <c r="S103" s="649"/>
      <c r="T103" s="54"/>
      <c r="U103" s="54"/>
      <c r="V103" s="54"/>
      <c r="W103" s="54"/>
      <c r="X103" s="27"/>
      <c r="Y103" s="47"/>
    </row>
    <row r="104" spans="1:48" s="571" customFormat="1">
      <c r="A104" s="1079">
        <v>684</v>
      </c>
      <c r="B104" s="1079" t="s">
        <v>1446</v>
      </c>
      <c r="C104" s="1079" t="s">
        <v>1808</v>
      </c>
      <c r="D104" s="1079">
        <v>3</v>
      </c>
      <c r="E104" s="1080">
        <v>43006</v>
      </c>
      <c r="F104" s="1079"/>
      <c r="G104" s="1079"/>
      <c r="H104" s="1079">
        <v>18.7</v>
      </c>
      <c r="I104" s="1079">
        <v>2.6</v>
      </c>
      <c r="J104" s="1095">
        <v>0.13903743315508021</v>
      </c>
      <c r="K104" s="1079" t="s">
        <v>1237</v>
      </c>
      <c r="L104" s="1079">
        <v>3</v>
      </c>
      <c r="M104" s="1079">
        <v>3</v>
      </c>
      <c r="N104" s="1079" t="s">
        <v>1383</v>
      </c>
      <c r="O104" s="1079"/>
      <c r="P104" s="1079">
        <v>8.76</v>
      </c>
      <c r="Q104" s="1079">
        <v>19.8</v>
      </c>
      <c r="R104" s="1085">
        <v>6.7</v>
      </c>
      <c r="S104" s="1035">
        <v>11.199999999999998</v>
      </c>
      <c r="T104" s="1040">
        <v>4.3277215189873424</v>
      </c>
      <c r="U104" s="1040">
        <v>0.03</v>
      </c>
      <c r="V104" s="1026">
        <v>0.45728032012321301</v>
      </c>
      <c r="W104" s="1096">
        <v>23.011302265610606</v>
      </c>
      <c r="X104" s="1075"/>
      <c r="Y104" s="1097"/>
    </row>
    <row r="105" spans="1:48">
      <c r="A105" s="54">
        <v>685</v>
      </c>
      <c r="B105" s="54" t="s">
        <v>1446</v>
      </c>
      <c r="C105" s="54" t="s">
        <v>1808</v>
      </c>
      <c r="D105" s="54">
        <v>4</v>
      </c>
      <c r="E105" s="650">
        <v>43006</v>
      </c>
      <c r="F105" s="54"/>
      <c r="G105" s="54"/>
      <c r="H105" s="54">
        <v>18.7</v>
      </c>
      <c r="I105" s="54">
        <v>2.6</v>
      </c>
      <c r="J105" s="651">
        <v>0.13903743315508021</v>
      </c>
      <c r="K105" s="54" t="s">
        <v>1237</v>
      </c>
      <c r="L105" s="54">
        <v>3</v>
      </c>
      <c r="M105" s="54">
        <v>3</v>
      </c>
      <c r="N105" s="54" t="s">
        <v>1383</v>
      </c>
      <c r="O105" s="54"/>
      <c r="P105" s="54">
        <v>8.5</v>
      </c>
      <c r="Q105" s="54">
        <v>19.8</v>
      </c>
      <c r="R105" s="649"/>
      <c r="S105" s="649"/>
      <c r="T105" s="54"/>
      <c r="U105" s="54"/>
      <c r="V105" s="54"/>
      <c r="W105" s="54"/>
      <c r="X105" s="27"/>
      <c r="Y105" s="47"/>
    </row>
    <row r="106" spans="1:48">
      <c r="A106" s="54">
        <v>686</v>
      </c>
      <c r="B106" s="54" t="s">
        <v>1446</v>
      </c>
      <c r="C106" s="54" t="s">
        <v>1808</v>
      </c>
      <c r="D106" s="54">
        <v>5</v>
      </c>
      <c r="E106" s="650">
        <v>43006</v>
      </c>
      <c r="F106" s="54"/>
      <c r="G106" s="54"/>
      <c r="H106" s="54">
        <v>18.7</v>
      </c>
      <c r="I106" s="54">
        <v>2.6</v>
      </c>
      <c r="J106" s="651">
        <v>0.13903743315508021</v>
      </c>
      <c r="K106" s="54" t="s">
        <v>1237</v>
      </c>
      <c r="L106" s="54">
        <v>3</v>
      </c>
      <c r="M106" s="54">
        <v>3</v>
      </c>
      <c r="N106" s="54" t="s">
        <v>1383</v>
      </c>
      <c r="O106" s="54"/>
      <c r="P106" s="54">
        <v>7.35</v>
      </c>
      <c r="Q106" s="54">
        <v>19.100000000000001</v>
      </c>
      <c r="R106" s="649"/>
      <c r="S106" s="649"/>
      <c r="T106" s="54"/>
      <c r="U106" s="54"/>
      <c r="V106" s="54"/>
      <c r="W106" s="54"/>
      <c r="X106" s="27"/>
      <c r="Y106" s="47"/>
    </row>
    <row r="107" spans="1:48">
      <c r="A107" s="54">
        <v>687</v>
      </c>
      <c r="B107" s="54" t="s">
        <v>1446</v>
      </c>
      <c r="C107" s="54" t="s">
        <v>1808</v>
      </c>
      <c r="D107" s="54">
        <v>6</v>
      </c>
      <c r="E107" s="650">
        <v>43006</v>
      </c>
      <c r="F107" s="54"/>
      <c r="G107" s="54"/>
      <c r="H107" s="54">
        <v>18.7</v>
      </c>
      <c r="I107" s="54">
        <v>2.6</v>
      </c>
      <c r="J107" s="651">
        <v>0.13903743315508021</v>
      </c>
      <c r="K107" s="54" t="s">
        <v>1237</v>
      </c>
      <c r="L107" s="54">
        <v>3</v>
      </c>
      <c r="M107" s="54">
        <v>3</v>
      </c>
      <c r="N107" s="54" t="s">
        <v>1383</v>
      </c>
      <c r="O107" s="54"/>
      <c r="P107" s="54">
        <v>7.36</v>
      </c>
      <c r="Q107" s="54">
        <v>19</v>
      </c>
      <c r="R107" s="649"/>
      <c r="S107" s="649"/>
      <c r="T107" s="54"/>
      <c r="U107" s="54"/>
      <c r="V107" s="54"/>
      <c r="W107" s="54"/>
      <c r="X107" s="27"/>
      <c r="Y107" s="47"/>
    </row>
    <row r="108" spans="1:48">
      <c r="A108" s="54">
        <v>688</v>
      </c>
      <c r="B108" s="54" t="s">
        <v>1446</v>
      </c>
      <c r="C108" s="54" t="s">
        <v>1808</v>
      </c>
      <c r="D108" s="54">
        <v>7</v>
      </c>
      <c r="E108" s="650">
        <v>43006</v>
      </c>
      <c r="F108" s="54"/>
      <c r="G108" s="54"/>
      <c r="H108" s="54">
        <v>18.7</v>
      </c>
      <c r="I108" s="54">
        <v>2.6</v>
      </c>
      <c r="J108" s="651">
        <v>0.13903743315508021</v>
      </c>
      <c r="K108" s="54" t="s">
        <v>1237</v>
      </c>
      <c r="L108" s="54">
        <v>3</v>
      </c>
      <c r="M108" s="54">
        <v>3</v>
      </c>
      <c r="N108" s="54" t="s">
        <v>1383</v>
      </c>
      <c r="O108" s="54"/>
      <c r="P108" s="54">
        <v>7.32</v>
      </c>
      <c r="Q108" s="54">
        <v>18.899999999999999</v>
      </c>
      <c r="R108" s="649"/>
      <c r="S108" s="649"/>
      <c r="T108" s="54"/>
      <c r="U108" s="54"/>
      <c r="V108" s="54"/>
      <c r="W108" s="54"/>
      <c r="X108" s="27"/>
      <c r="Y108" s="47"/>
    </row>
    <row r="109" spans="1:48">
      <c r="A109" s="54">
        <v>689</v>
      </c>
      <c r="B109" s="54" t="s">
        <v>1446</v>
      </c>
      <c r="C109" s="54" t="s">
        <v>1808</v>
      </c>
      <c r="D109" s="54">
        <v>8</v>
      </c>
      <c r="E109" s="650">
        <v>43006</v>
      </c>
      <c r="F109" s="54"/>
      <c r="G109" s="54"/>
      <c r="H109" s="54">
        <v>18.7</v>
      </c>
      <c r="I109" s="54">
        <v>2.6</v>
      </c>
      <c r="J109" s="651">
        <v>0.13903743315508021</v>
      </c>
      <c r="K109" s="54" t="s">
        <v>1237</v>
      </c>
      <c r="L109" s="54">
        <v>3</v>
      </c>
      <c r="M109" s="54">
        <v>3</v>
      </c>
      <c r="N109" s="54" t="s">
        <v>1383</v>
      </c>
      <c r="O109" s="54"/>
      <c r="P109" s="54">
        <v>7.28</v>
      </c>
      <c r="Q109" s="54">
        <v>18.899999999999999</v>
      </c>
      <c r="R109" s="649"/>
      <c r="S109" s="649"/>
      <c r="T109" s="54"/>
      <c r="U109" s="54"/>
      <c r="V109" s="54"/>
      <c r="W109" s="54"/>
      <c r="X109" s="27"/>
      <c r="Y109" s="47"/>
    </row>
    <row r="110" spans="1:48" s="571" customFormat="1">
      <c r="A110" s="1079">
        <v>690</v>
      </c>
      <c r="B110" s="1079" t="s">
        <v>1446</v>
      </c>
      <c r="C110" s="1079" t="s">
        <v>1808</v>
      </c>
      <c r="D110" s="1079">
        <v>9</v>
      </c>
      <c r="E110" s="1080">
        <v>43006</v>
      </c>
      <c r="F110" s="1079"/>
      <c r="G110" s="1079"/>
      <c r="H110" s="1079">
        <v>18.7</v>
      </c>
      <c r="I110" s="1079">
        <v>2.6</v>
      </c>
      <c r="J110" s="1095">
        <v>0.13903743315508021</v>
      </c>
      <c r="K110" s="1079" t="s">
        <v>1237</v>
      </c>
      <c r="L110" s="1079">
        <v>3</v>
      </c>
      <c r="M110" s="1079">
        <v>3</v>
      </c>
      <c r="N110" s="1079" t="s">
        <v>1383</v>
      </c>
      <c r="O110" s="1079"/>
      <c r="P110" s="1079">
        <v>7.3</v>
      </c>
      <c r="Q110" s="1079">
        <v>18.8</v>
      </c>
      <c r="R110" s="1085">
        <v>6.67</v>
      </c>
      <c r="S110" s="1035">
        <v>12.4</v>
      </c>
      <c r="T110" s="1040">
        <v>3.5006962025316462</v>
      </c>
      <c r="U110" s="1040">
        <v>0.03</v>
      </c>
      <c r="V110" s="1026">
        <v>0.45728032012321301</v>
      </c>
      <c r="W110" s="1096">
        <v>19.878128568797194</v>
      </c>
      <c r="X110" s="1075"/>
      <c r="Y110" s="1097"/>
    </row>
    <row r="111" spans="1:48">
      <c r="A111" s="54">
        <v>691</v>
      </c>
      <c r="B111" s="54" t="s">
        <v>1446</v>
      </c>
      <c r="C111" s="54" t="s">
        <v>1808</v>
      </c>
      <c r="D111" s="54">
        <v>10</v>
      </c>
      <c r="E111" s="650">
        <v>43006</v>
      </c>
      <c r="F111" s="54"/>
      <c r="G111" s="54"/>
      <c r="H111" s="54">
        <v>18.7</v>
      </c>
      <c r="I111" s="54">
        <v>2.6</v>
      </c>
      <c r="J111" s="651">
        <v>0.13903743315508021</v>
      </c>
      <c r="K111" s="54" t="s">
        <v>1237</v>
      </c>
      <c r="L111" s="54">
        <v>3</v>
      </c>
      <c r="M111" s="54">
        <v>3</v>
      </c>
      <c r="N111" s="54" t="s">
        <v>1383</v>
      </c>
      <c r="O111" s="54"/>
      <c r="P111" s="54">
        <v>7</v>
      </c>
      <c r="Q111" s="54">
        <v>18.600000000000001</v>
      </c>
      <c r="R111" s="649"/>
      <c r="S111" s="649"/>
      <c r="T111" s="54"/>
      <c r="U111" s="54"/>
      <c r="V111" s="54"/>
      <c r="W111" s="54"/>
      <c r="X111" s="27"/>
      <c r="Y111" s="47"/>
    </row>
    <row r="112" spans="1:48">
      <c r="A112" s="54">
        <v>692</v>
      </c>
      <c r="B112" s="54" t="s">
        <v>1446</v>
      </c>
      <c r="C112" s="54" t="s">
        <v>1808</v>
      </c>
      <c r="D112" s="54">
        <v>11</v>
      </c>
      <c r="E112" s="650">
        <v>43006</v>
      </c>
      <c r="F112" s="54"/>
      <c r="G112" s="54"/>
      <c r="H112" s="54">
        <v>18.7</v>
      </c>
      <c r="I112" s="54">
        <v>2.6</v>
      </c>
      <c r="J112" s="651">
        <v>0.13903743315508021</v>
      </c>
      <c r="K112" s="54" t="s">
        <v>1237</v>
      </c>
      <c r="L112" s="54">
        <v>3</v>
      </c>
      <c r="M112" s="54">
        <v>3</v>
      </c>
      <c r="N112" s="54" t="s">
        <v>1383</v>
      </c>
      <c r="O112" s="54"/>
      <c r="P112" s="54">
        <v>5.66</v>
      </c>
      <c r="Q112" s="54">
        <v>17.5</v>
      </c>
      <c r="R112" s="649"/>
      <c r="S112" s="649"/>
      <c r="T112" s="54"/>
      <c r="U112" s="54"/>
      <c r="V112" s="54"/>
      <c r="W112" s="54"/>
      <c r="X112" s="27"/>
      <c r="Y112" s="47"/>
    </row>
    <row r="113" spans="1:25">
      <c r="A113" s="54">
        <v>693</v>
      </c>
      <c r="B113" s="54" t="s">
        <v>1446</v>
      </c>
      <c r="C113" s="54" t="s">
        <v>1808</v>
      </c>
      <c r="D113" s="54">
        <v>12</v>
      </c>
      <c r="E113" s="650">
        <v>43006</v>
      </c>
      <c r="F113" s="54"/>
      <c r="G113" s="54"/>
      <c r="H113" s="54">
        <v>18.7</v>
      </c>
      <c r="I113" s="54">
        <v>2.6</v>
      </c>
      <c r="J113" s="651">
        <v>0.13903743315508021</v>
      </c>
      <c r="K113" s="54" t="s">
        <v>1237</v>
      </c>
      <c r="L113" s="54">
        <v>3</v>
      </c>
      <c r="M113" s="54">
        <v>3</v>
      </c>
      <c r="N113" s="54" t="s">
        <v>1383</v>
      </c>
      <c r="O113" s="54"/>
      <c r="P113" s="54">
        <v>1.1200000000000001</v>
      </c>
      <c r="Q113" s="54">
        <v>14.8</v>
      </c>
      <c r="R113" s="649"/>
      <c r="S113" s="649"/>
      <c r="T113" s="54"/>
      <c r="U113" s="54"/>
      <c r="V113" s="54"/>
      <c r="W113" s="54"/>
      <c r="X113" s="27"/>
      <c r="Y113" s="47"/>
    </row>
    <row r="114" spans="1:25">
      <c r="A114" s="54">
        <v>694</v>
      </c>
      <c r="B114" s="54" t="s">
        <v>1446</v>
      </c>
      <c r="C114" s="54" t="s">
        <v>1808</v>
      </c>
      <c r="D114" s="54">
        <v>13</v>
      </c>
      <c r="E114" s="650">
        <v>43006</v>
      </c>
      <c r="F114" s="54"/>
      <c r="G114" s="54"/>
      <c r="H114" s="54">
        <v>18.7</v>
      </c>
      <c r="I114" s="54">
        <v>2.6</v>
      </c>
      <c r="J114" s="651">
        <v>0.13903743315508021</v>
      </c>
      <c r="K114" s="54" t="s">
        <v>1237</v>
      </c>
      <c r="L114" s="54">
        <v>3</v>
      </c>
      <c r="M114" s="54">
        <v>3</v>
      </c>
      <c r="N114" s="54" t="s">
        <v>1383</v>
      </c>
      <c r="O114" s="54"/>
      <c r="P114" s="54">
        <v>0.22</v>
      </c>
      <c r="Q114" s="54">
        <v>10.4</v>
      </c>
      <c r="R114" s="649"/>
      <c r="S114" s="649"/>
      <c r="T114" s="54"/>
      <c r="U114" s="54"/>
      <c r="V114" s="54"/>
      <c r="W114" s="54"/>
      <c r="X114" s="27"/>
      <c r="Y114" s="47"/>
    </row>
    <row r="115" spans="1:25" s="571" customFormat="1">
      <c r="A115" s="1079">
        <v>695</v>
      </c>
      <c r="B115" s="1079" t="s">
        <v>1446</v>
      </c>
      <c r="C115" s="1079" t="s">
        <v>1808</v>
      </c>
      <c r="D115" s="1079">
        <v>17</v>
      </c>
      <c r="E115" s="1080">
        <v>43006</v>
      </c>
      <c r="F115" s="1079"/>
      <c r="G115" s="1079"/>
      <c r="H115" s="1079">
        <v>18.7</v>
      </c>
      <c r="I115" s="1079">
        <v>2.6</v>
      </c>
      <c r="J115" s="1095">
        <v>0.13903743315508021</v>
      </c>
      <c r="K115" s="1079" t="s">
        <v>1237</v>
      </c>
      <c r="L115" s="1079">
        <v>3</v>
      </c>
      <c r="M115" s="1079">
        <v>3</v>
      </c>
      <c r="N115" s="1079" t="s">
        <v>1383</v>
      </c>
      <c r="O115" s="1079"/>
      <c r="P115" s="1079"/>
      <c r="Q115" s="1079"/>
      <c r="R115" s="1085">
        <v>6.57</v>
      </c>
      <c r="S115" s="1035">
        <v>19.88</v>
      </c>
      <c r="T115" s="1040">
        <v>3.1494936708860766</v>
      </c>
      <c r="U115" s="1040">
        <v>0.03</v>
      </c>
      <c r="V115" s="1026">
        <v>3.0685290239480847</v>
      </c>
      <c r="W115" s="1096">
        <v>27.943149751335412</v>
      </c>
      <c r="X115" s="1075"/>
      <c r="Y115" s="1097"/>
    </row>
    <row r="116" spans="1:25" s="571" customFormat="1">
      <c r="A116" s="1079">
        <v>633</v>
      </c>
      <c r="B116" s="1079" t="s">
        <v>1446</v>
      </c>
      <c r="C116" s="1099" t="s">
        <v>1814</v>
      </c>
      <c r="D116" s="1099">
        <v>0.5</v>
      </c>
      <c r="E116" s="1080">
        <v>43004</v>
      </c>
      <c r="F116" s="1079"/>
      <c r="G116" s="1079"/>
      <c r="H116" s="1079" t="s">
        <v>815</v>
      </c>
      <c r="I116" s="1079" t="s">
        <v>815</v>
      </c>
      <c r="J116" s="1079" t="s">
        <v>815</v>
      </c>
      <c r="K116" s="1079" t="s">
        <v>815</v>
      </c>
      <c r="L116" s="1079" t="s">
        <v>815</v>
      </c>
      <c r="M116" s="1079" t="s">
        <v>815</v>
      </c>
      <c r="N116" s="1079" t="s">
        <v>815</v>
      </c>
      <c r="O116" s="1079" t="s">
        <v>815</v>
      </c>
      <c r="P116" s="1079" t="s">
        <v>815</v>
      </c>
      <c r="Q116" s="1079" t="s">
        <v>815</v>
      </c>
      <c r="R116" s="1085">
        <v>6.68</v>
      </c>
      <c r="S116" s="1041">
        <v>8.5</v>
      </c>
      <c r="T116" s="1041">
        <v>6.9819063291139223</v>
      </c>
      <c r="U116" s="1041">
        <v>8.9024902750527417</v>
      </c>
      <c r="V116" s="1026">
        <v>0.51849820461862872</v>
      </c>
      <c r="W116" s="1096">
        <v>21.993102119460499</v>
      </c>
      <c r="X116" s="1075"/>
      <c r="Y116" s="1097"/>
    </row>
    <row r="117" spans="1:25" s="571" customFormat="1">
      <c r="A117" s="1079">
        <v>634</v>
      </c>
      <c r="B117" s="1079" t="s">
        <v>1446</v>
      </c>
      <c r="C117" s="1099" t="s">
        <v>1814</v>
      </c>
      <c r="D117" s="1099">
        <v>3</v>
      </c>
      <c r="E117" s="1080">
        <v>43004</v>
      </c>
      <c r="F117" s="1079"/>
      <c r="G117" s="1079"/>
      <c r="H117" s="1079" t="s">
        <v>815</v>
      </c>
      <c r="I117" s="1079" t="s">
        <v>815</v>
      </c>
      <c r="J117" s="1079" t="s">
        <v>815</v>
      </c>
      <c r="K117" s="1079" t="s">
        <v>815</v>
      </c>
      <c r="L117" s="1079" t="s">
        <v>815</v>
      </c>
      <c r="M117" s="1079" t="s">
        <v>815</v>
      </c>
      <c r="N117" s="1079" t="s">
        <v>815</v>
      </c>
      <c r="O117" s="1079" t="s">
        <v>815</v>
      </c>
      <c r="P117" s="1079" t="s">
        <v>815</v>
      </c>
      <c r="Q117" s="1079" t="s">
        <v>815</v>
      </c>
      <c r="R117" s="1085">
        <v>6.77</v>
      </c>
      <c r="S117" s="1041">
        <v>9</v>
      </c>
      <c r="T117" s="1041">
        <v>9.0893481012658235</v>
      </c>
      <c r="U117" s="1041">
        <v>2.257935502900843</v>
      </c>
      <c r="V117" s="1026">
        <v>0.45368592904130023</v>
      </c>
      <c r="W117" s="1096">
        <v>25.461310211946046</v>
      </c>
      <c r="X117" s="1075"/>
      <c r="Y117" s="1097"/>
    </row>
    <row r="118" spans="1:25" s="571" customFormat="1">
      <c r="A118" s="1079">
        <v>635</v>
      </c>
      <c r="B118" s="1079" t="s">
        <v>1446</v>
      </c>
      <c r="C118" s="1099" t="s">
        <v>1814</v>
      </c>
      <c r="D118" s="1099">
        <v>9</v>
      </c>
      <c r="E118" s="1080">
        <v>43004</v>
      </c>
      <c r="F118" s="1079"/>
      <c r="G118" s="1079"/>
      <c r="H118" s="1079" t="s">
        <v>815</v>
      </c>
      <c r="I118" s="1079" t="s">
        <v>815</v>
      </c>
      <c r="J118" s="1079" t="s">
        <v>815</v>
      </c>
      <c r="K118" s="1079" t="s">
        <v>815</v>
      </c>
      <c r="L118" s="1079" t="s">
        <v>815</v>
      </c>
      <c r="M118" s="1079" t="s">
        <v>815</v>
      </c>
      <c r="N118" s="1079" t="s">
        <v>815</v>
      </c>
      <c r="O118" s="1079" t="s">
        <v>815</v>
      </c>
      <c r="P118" s="1079" t="s">
        <v>815</v>
      </c>
      <c r="Q118" s="1079" t="s">
        <v>815</v>
      </c>
      <c r="R118" s="1085">
        <v>6.55</v>
      </c>
      <c r="S118" s="1041">
        <v>8.9</v>
      </c>
      <c r="T118" s="1041">
        <v>4.3435822784810121</v>
      </c>
      <c r="U118" s="1041">
        <v>2.5174243256856537</v>
      </c>
      <c r="V118" s="1026">
        <v>1.1743815914432911</v>
      </c>
      <c r="W118" s="1096">
        <v>20.345703275529868</v>
      </c>
      <c r="X118" s="1075"/>
      <c r="Y118" s="1097"/>
    </row>
    <row r="119" spans="1:25" s="571" customFormat="1">
      <c r="A119" s="1079">
        <v>636</v>
      </c>
      <c r="B119" s="1079" t="s">
        <v>1446</v>
      </c>
      <c r="C119" s="1099" t="s">
        <v>1814</v>
      </c>
      <c r="D119" s="1099" t="s">
        <v>814</v>
      </c>
      <c r="E119" s="1080">
        <v>43004</v>
      </c>
      <c r="F119" s="1079"/>
      <c r="G119" s="1079"/>
      <c r="H119" s="1079" t="s">
        <v>815</v>
      </c>
      <c r="I119" s="1079" t="s">
        <v>815</v>
      </c>
      <c r="J119" s="1079" t="s">
        <v>815</v>
      </c>
      <c r="K119" s="1079" t="s">
        <v>815</v>
      </c>
      <c r="L119" s="1079" t="s">
        <v>815</v>
      </c>
      <c r="M119" s="1079" t="s">
        <v>815</v>
      </c>
      <c r="N119" s="1079" t="s">
        <v>815</v>
      </c>
      <c r="O119" s="1079" t="s">
        <v>815</v>
      </c>
      <c r="P119" s="1079" t="s">
        <v>815</v>
      </c>
      <c r="Q119" s="1079" t="s">
        <v>815</v>
      </c>
      <c r="R119" s="1085">
        <v>6.59</v>
      </c>
      <c r="S119" s="1041">
        <v>52.7</v>
      </c>
      <c r="T119" s="1040">
        <v>2.5000000000000001E-2</v>
      </c>
      <c r="U119" s="1041">
        <v>21.775581161128692</v>
      </c>
      <c r="V119" s="1026">
        <v>0.71767763921534455</v>
      </c>
      <c r="W119" s="1096">
        <v>90.490211946050096</v>
      </c>
      <c r="X119" s="1075"/>
      <c r="Y119" s="1097"/>
    </row>
    <row r="120" spans="1:25" s="571" customFormat="1">
      <c r="A120" s="1079">
        <v>637</v>
      </c>
      <c r="B120" s="1079" t="s">
        <v>1446</v>
      </c>
      <c r="C120" s="1099" t="s">
        <v>1819</v>
      </c>
      <c r="D120" s="1099">
        <v>0.5</v>
      </c>
      <c r="E120" s="1080">
        <v>43004</v>
      </c>
      <c r="F120" s="1079"/>
      <c r="G120" s="1079"/>
      <c r="H120" s="1079" t="s">
        <v>815</v>
      </c>
      <c r="I120" s="1079" t="s">
        <v>815</v>
      </c>
      <c r="J120" s="1079" t="s">
        <v>815</v>
      </c>
      <c r="K120" s="1079" t="s">
        <v>815</v>
      </c>
      <c r="L120" s="1079" t="s">
        <v>815</v>
      </c>
      <c r="M120" s="1079" t="s">
        <v>815</v>
      </c>
      <c r="N120" s="1079" t="s">
        <v>815</v>
      </c>
      <c r="O120" s="1079" t="s">
        <v>815</v>
      </c>
      <c r="P120" s="1079" t="s">
        <v>815</v>
      </c>
      <c r="Q120" s="1079" t="s">
        <v>815</v>
      </c>
      <c r="R120" s="1085">
        <v>7.01</v>
      </c>
      <c r="S120" s="1041">
        <v>14.6</v>
      </c>
      <c r="T120" s="1041">
        <v>3.8931367088607591</v>
      </c>
      <c r="U120" s="1041">
        <v>5.0267278953059069</v>
      </c>
      <c r="V120" s="1026">
        <v>0.71767763921534455</v>
      </c>
      <c r="W120" s="1096">
        <v>30.37460500963391</v>
      </c>
      <c r="X120" s="1075"/>
      <c r="Y120" s="1097"/>
    </row>
    <row r="121" spans="1:25" s="571" customFormat="1">
      <c r="A121" s="1079">
        <v>638</v>
      </c>
      <c r="B121" s="1079" t="s">
        <v>1446</v>
      </c>
      <c r="C121" s="1099" t="s">
        <v>1819</v>
      </c>
      <c r="D121" s="1099">
        <v>3</v>
      </c>
      <c r="E121" s="1080">
        <v>43004</v>
      </c>
      <c r="F121" s="1079"/>
      <c r="G121" s="1079"/>
      <c r="H121" s="1079" t="s">
        <v>815</v>
      </c>
      <c r="I121" s="1079" t="s">
        <v>815</v>
      </c>
      <c r="J121" s="1079" t="s">
        <v>815</v>
      </c>
      <c r="K121" s="1079" t="s">
        <v>815</v>
      </c>
      <c r="L121" s="1079" t="s">
        <v>815</v>
      </c>
      <c r="M121" s="1079" t="s">
        <v>815</v>
      </c>
      <c r="N121" s="1079" t="s">
        <v>815</v>
      </c>
      <c r="O121" s="1079" t="s">
        <v>815</v>
      </c>
      <c r="P121" s="1079" t="s">
        <v>815</v>
      </c>
      <c r="Q121" s="1079" t="s">
        <v>815</v>
      </c>
      <c r="R121" s="1085">
        <v>6.86</v>
      </c>
      <c r="S121" s="1041">
        <v>14.4</v>
      </c>
      <c r="T121" s="1041">
        <v>5.4536088607594939</v>
      </c>
      <c r="U121" s="1041">
        <v>7.0247757434071705</v>
      </c>
      <c r="V121" s="1026">
        <v>0.55090434240729313</v>
      </c>
      <c r="W121" s="1096">
        <v>18.380385356454717</v>
      </c>
      <c r="X121" s="1075"/>
      <c r="Y121" s="1097"/>
    </row>
    <row r="122" spans="1:25" s="571" customFormat="1">
      <c r="A122" s="1079">
        <v>639</v>
      </c>
      <c r="B122" s="1079" t="s">
        <v>1446</v>
      </c>
      <c r="C122" s="1099" t="s">
        <v>1819</v>
      </c>
      <c r="D122" s="1099">
        <v>9</v>
      </c>
      <c r="E122" s="1080">
        <v>43004</v>
      </c>
      <c r="F122" s="1079"/>
      <c r="G122" s="1079"/>
      <c r="H122" s="1079" t="s">
        <v>815</v>
      </c>
      <c r="I122" s="1079" t="s">
        <v>815</v>
      </c>
      <c r="J122" s="1079" t="s">
        <v>815</v>
      </c>
      <c r="K122" s="1079" t="s">
        <v>815</v>
      </c>
      <c r="L122" s="1079" t="s">
        <v>815</v>
      </c>
      <c r="M122" s="1079" t="s">
        <v>815</v>
      </c>
      <c r="N122" s="1079" t="s">
        <v>815</v>
      </c>
      <c r="O122" s="1079" t="s">
        <v>815</v>
      </c>
      <c r="P122" s="1079" t="s">
        <v>815</v>
      </c>
      <c r="Q122" s="1079" t="s">
        <v>815</v>
      </c>
      <c r="R122" s="1085">
        <v>6.73</v>
      </c>
      <c r="S122" s="1041">
        <v>14.5</v>
      </c>
      <c r="T122" s="1041">
        <v>2.3165772151898731</v>
      </c>
      <c r="U122" s="1041">
        <v>7.7470973889767896</v>
      </c>
      <c r="V122" s="1026">
        <v>0.65243421746849517</v>
      </c>
      <c r="W122" s="1096">
        <v>58.987321772639689</v>
      </c>
      <c r="X122" s="1075"/>
      <c r="Y122" s="1097"/>
    </row>
    <row r="123" spans="1:25" s="571" customFormat="1">
      <c r="A123" s="1079">
        <v>640</v>
      </c>
      <c r="B123" s="1079" t="s">
        <v>1446</v>
      </c>
      <c r="C123" s="1099" t="s">
        <v>1819</v>
      </c>
      <c r="D123" s="1099" t="s">
        <v>814</v>
      </c>
      <c r="E123" s="1080">
        <v>43004</v>
      </c>
      <c r="F123" s="1079"/>
      <c r="G123" s="1079"/>
      <c r="H123" s="1079" t="s">
        <v>815</v>
      </c>
      <c r="I123" s="1079" t="s">
        <v>815</v>
      </c>
      <c r="J123" s="1079" t="s">
        <v>815</v>
      </c>
      <c r="K123" s="1079" t="s">
        <v>815</v>
      </c>
      <c r="L123" s="1079" t="s">
        <v>815</v>
      </c>
      <c r="M123" s="1079" t="s">
        <v>815</v>
      </c>
      <c r="N123" s="1079" t="s">
        <v>815</v>
      </c>
      <c r="O123" s="1079" t="s">
        <v>815</v>
      </c>
      <c r="P123" s="1079" t="s">
        <v>815</v>
      </c>
      <c r="Q123" s="1079" t="s">
        <v>815</v>
      </c>
      <c r="R123" s="1085">
        <v>6.72</v>
      </c>
      <c r="S123" s="1041">
        <v>52.29999999999999</v>
      </c>
      <c r="T123" s="1040">
        <v>2.5000000000000001E-2</v>
      </c>
      <c r="U123" s="1041">
        <v>11.624307629483118</v>
      </c>
      <c r="V123" s="1026">
        <v>10.399124129875416</v>
      </c>
      <c r="W123" s="1096">
        <v>93.669402697495187</v>
      </c>
      <c r="X123" s="1075"/>
      <c r="Y123" s="1097"/>
    </row>
    <row r="124" spans="1:25" s="571" customFormat="1">
      <c r="A124" s="1079">
        <v>641</v>
      </c>
      <c r="B124" s="1079" t="s">
        <v>1446</v>
      </c>
      <c r="C124" s="1099" t="s">
        <v>1823</v>
      </c>
      <c r="D124" s="1099">
        <v>0.5</v>
      </c>
      <c r="E124" s="1080">
        <v>43004</v>
      </c>
      <c r="F124" s="1079"/>
      <c r="G124" s="1079"/>
      <c r="H124" s="1079" t="s">
        <v>815</v>
      </c>
      <c r="I124" s="1079" t="s">
        <v>815</v>
      </c>
      <c r="J124" s="1079" t="s">
        <v>815</v>
      </c>
      <c r="K124" s="1079" t="s">
        <v>815</v>
      </c>
      <c r="L124" s="1079" t="s">
        <v>815</v>
      </c>
      <c r="M124" s="1079" t="s">
        <v>815</v>
      </c>
      <c r="N124" s="1079" t="s">
        <v>815</v>
      </c>
      <c r="O124" s="1079" t="s">
        <v>815</v>
      </c>
      <c r="P124" s="1079" t="s">
        <v>815</v>
      </c>
      <c r="Q124" s="1079" t="s">
        <v>815</v>
      </c>
      <c r="R124" s="1085">
        <v>7.22</v>
      </c>
      <c r="S124" s="1041">
        <v>14.7</v>
      </c>
      <c r="T124" s="1041">
        <v>6.949731645569619</v>
      </c>
      <c r="U124" s="1041">
        <v>11.71793595859705</v>
      </c>
      <c r="V124" s="1026">
        <v>1.4027335675572643</v>
      </c>
      <c r="W124" s="1096">
        <v>33.264778420038532</v>
      </c>
      <c r="X124" s="1075"/>
      <c r="Y124" s="1097"/>
    </row>
    <row r="125" spans="1:25" s="571" customFormat="1">
      <c r="A125" s="1079">
        <v>642</v>
      </c>
      <c r="B125" s="1079" t="s">
        <v>1446</v>
      </c>
      <c r="C125" s="1099" t="s">
        <v>1823</v>
      </c>
      <c r="D125" s="1099">
        <v>3</v>
      </c>
      <c r="E125" s="1080">
        <v>43004</v>
      </c>
      <c r="F125" s="1079"/>
      <c r="G125" s="1079"/>
      <c r="H125" s="1079" t="s">
        <v>815</v>
      </c>
      <c r="I125" s="1079" t="s">
        <v>815</v>
      </c>
      <c r="J125" s="1079" t="s">
        <v>815</v>
      </c>
      <c r="K125" s="1079" t="s">
        <v>815</v>
      </c>
      <c r="L125" s="1079" t="s">
        <v>815</v>
      </c>
      <c r="M125" s="1079" t="s">
        <v>815</v>
      </c>
      <c r="N125" s="1079" t="s">
        <v>815</v>
      </c>
      <c r="O125" s="1079" t="s">
        <v>815</v>
      </c>
      <c r="P125" s="1079" t="s">
        <v>815</v>
      </c>
      <c r="Q125" s="1079" t="s">
        <v>815</v>
      </c>
      <c r="R125" s="1085">
        <v>6.91</v>
      </c>
      <c r="S125" s="1041">
        <v>14.8</v>
      </c>
      <c r="T125" s="1041">
        <v>13.27205696202531</v>
      </c>
      <c r="U125" s="1041">
        <v>9.6785436421413564</v>
      </c>
      <c r="V125" s="1026">
        <v>1.6963289654180873</v>
      </c>
      <c r="W125" s="1096">
        <v>27.195414258188823</v>
      </c>
      <c r="X125" s="1075"/>
      <c r="Y125" s="1097"/>
    </row>
    <row r="126" spans="1:25" s="571" customFormat="1">
      <c r="A126" s="1079">
        <v>643</v>
      </c>
      <c r="B126" s="1079" t="s">
        <v>1446</v>
      </c>
      <c r="C126" s="1099" t="s">
        <v>1823</v>
      </c>
      <c r="D126" s="1099">
        <v>9</v>
      </c>
      <c r="E126" s="1080">
        <v>43004</v>
      </c>
      <c r="F126" s="1079"/>
      <c r="G126" s="1079"/>
      <c r="H126" s="1079" t="s">
        <v>815</v>
      </c>
      <c r="I126" s="1079" t="s">
        <v>815</v>
      </c>
      <c r="J126" s="1079" t="s">
        <v>815</v>
      </c>
      <c r="K126" s="1079" t="s">
        <v>815</v>
      </c>
      <c r="L126" s="1079" t="s">
        <v>815</v>
      </c>
      <c r="M126" s="1079" t="s">
        <v>815</v>
      </c>
      <c r="N126" s="1079" t="s">
        <v>815</v>
      </c>
      <c r="O126" s="1079" t="s">
        <v>815</v>
      </c>
      <c r="P126" s="1079" t="s">
        <v>815</v>
      </c>
      <c r="Q126" s="1079" t="s">
        <v>815</v>
      </c>
      <c r="R126" s="1085">
        <v>6.65</v>
      </c>
      <c r="S126" s="1041">
        <v>17.100000000000001</v>
      </c>
      <c r="T126" s="1041">
        <v>2.7670227848101261</v>
      </c>
      <c r="U126" s="1041">
        <v>5.9749158193565393</v>
      </c>
      <c r="V126" s="1026">
        <v>1.5005987001775387</v>
      </c>
      <c r="W126" s="1096">
        <v>38.467090558766863</v>
      </c>
      <c r="X126" s="1075"/>
      <c r="Y126" s="1097"/>
    </row>
    <row r="127" spans="1:25" s="571" customFormat="1">
      <c r="A127" s="1079">
        <v>644</v>
      </c>
      <c r="B127" s="1079" t="s">
        <v>1446</v>
      </c>
      <c r="C127" s="1099" t="s">
        <v>1823</v>
      </c>
      <c r="D127" s="1099" t="s">
        <v>814</v>
      </c>
      <c r="E127" s="1080">
        <v>43004</v>
      </c>
      <c r="F127" s="1079"/>
      <c r="G127" s="1079"/>
      <c r="H127" s="1079" t="s">
        <v>815</v>
      </c>
      <c r="I127" s="1079" t="s">
        <v>815</v>
      </c>
      <c r="J127" s="1079" t="s">
        <v>815</v>
      </c>
      <c r="K127" s="1079" t="s">
        <v>815</v>
      </c>
      <c r="L127" s="1079" t="s">
        <v>815</v>
      </c>
      <c r="M127" s="1079" t="s">
        <v>815</v>
      </c>
      <c r="N127" s="1079" t="s">
        <v>815</v>
      </c>
      <c r="O127" s="1079" t="s">
        <v>815</v>
      </c>
      <c r="P127" s="1079" t="s">
        <v>815</v>
      </c>
      <c r="Q127" s="1079" t="s">
        <v>815</v>
      </c>
      <c r="R127" s="1085">
        <v>6.47</v>
      </c>
      <c r="S127" s="1041">
        <v>24.2</v>
      </c>
      <c r="T127" s="1041">
        <v>3.2496430379746832</v>
      </c>
      <c r="U127" s="1041">
        <v>6.2929625661919824</v>
      </c>
      <c r="V127" s="1026">
        <v>2.2835197611397331</v>
      </c>
      <c r="W127" s="1096">
        <v>59.565356454720622</v>
      </c>
      <c r="X127" s="1075"/>
      <c r="Y127" s="1097"/>
    </row>
    <row r="128" spans="1:25" s="571" customFormat="1">
      <c r="A128" s="1079">
        <v>1</v>
      </c>
      <c r="B128" s="1079" t="s">
        <v>1809</v>
      </c>
      <c r="C128" s="1079" t="s">
        <v>1829</v>
      </c>
      <c r="D128" s="1079">
        <v>0.15</v>
      </c>
      <c r="E128" s="1080">
        <v>42963</v>
      </c>
      <c r="F128" s="1079"/>
      <c r="G128" s="1079"/>
      <c r="H128" s="1079">
        <v>2.7</v>
      </c>
      <c r="I128" s="1079">
        <v>0.9</v>
      </c>
      <c r="J128" s="1095">
        <v>0.33333333333333331</v>
      </c>
      <c r="K128" s="1079" t="s">
        <v>1022</v>
      </c>
      <c r="L128" s="1079">
        <v>1</v>
      </c>
      <c r="M128" s="1079">
        <v>3</v>
      </c>
      <c r="N128" s="1079" t="s">
        <v>1885</v>
      </c>
      <c r="O128" s="1079"/>
      <c r="P128" s="1079">
        <v>9.15</v>
      </c>
      <c r="Q128" s="1079">
        <v>24.79</v>
      </c>
      <c r="R128" s="1085">
        <v>7.51</v>
      </c>
      <c r="S128" s="1041">
        <v>31.2</v>
      </c>
      <c r="T128" s="1040">
        <v>42.144303797468346</v>
      </c>
      <c r="U128" s="1040">
        <v>0.03</v>
      </c>
      <c r="V128" s="1041">
        <v>2.5444934481271311</v>
      </c>
      <c r="W128" s="1096">
        <v>92.347275741388813</v>
      </c>
      <c r="X128" s="1075"/>
      <c r="Y128" s="1097"/>
    </row>
    <row r="129" spans="1:26">
      <c r="A129" s="54">
        <v>2</v>
      </c>
      <c r="B129" s="54" t="s">
        <v>1809</v>
      </c>
      <c r="C129" s="54" t="s">
        <v>1829</v>
      </c>
      <c r="D129" s="54">
        <v>0.5</v>
      </c>
      <c r="E129" s="650">
        <v>42963</v>
      </c>
      <c r="F129" s="54"/>
      <c r="G129" s="54"/>
      <c r="H129" s="54">
        <v>2.7</v>
      </c>
      <c r="I129" s="54">
        <v>0.9</v>
      </c>
      <c r="J129" s="651">
        <v>0.33333333333333331</v>
      </c>
      <c r="K129" s="54" t="s">
        <v>1022</v>
      </c>
      <c r="L129" s="54">
        <v>1</v>
      </c>
      <c r="M129" s="54">
        <v>3</v>
      </c>
      <c r="N129" s="54" t="s">
        <v>1885</v>
      </c>
      <c r="O129" s="54"/>
      <c r="P129" s="54">
        <v>9.2100000000000009</v>
      </c>
      <c r="Q129" s="54">
        <v>24.82</v>
      </c>
      <c r="R129" s="649"/>
      <c r="S129" s="649"/>
      <c r="T129" s="649"/>
      <c r="U129" s="649"/>
      <c r="V129" s="649"/>
      <c r="W129" s="649"/>
      <c r="X129" s="27"/>
      <c r="Y129" s="47"/>
    </row>
    <row r="130" spans="1:26">
      <c r="A130" s="54">
        <v>3</v>
      </c>
      <c r="B130" s="54" t="s">
        <v>1809</v>
      </c>
      <c r="C130" s="54" t="s">
        <v>1829</v>
      </c>
      <c r="D130" s="54">
        <v>1</v>
      </c>
      <c r="E130" s="650">
        <v>42963</v>
      </c>
      <c r="F130" s="54"/>
      <c r="G130" s="54"/>
      <c r="H130" s="54">
        <v>2.7</v>
      </c>
      <c r="I130" s="54">
        <v>0.9</v>
      </c>
      <c r="J130" s="651">
        <v>0.33333333333333331</v>
      </c>
      <c r="K130" s="54" t="s">
        <v>1022</v>
      </c>
      <c r="L130" s="54">
        <v>1</v>
      </c>
      <c r="M130" s="54">
        <v>3</v>
      </c>
      <c r="N130" s="54" t="s">
        <v>1885</v>
      </c>
      <c r="O130" s="54"/>
      <c r="P130" s="54">
        <v>9.26</v>
      </c>
      <c r="Q130" s="54">
        <v>24.78</v>
      </c>
      <c r="R130" s="649"/>
      <c r="S130" s="649"/>
      <c r="T130" s="54"/>
      <c r="U130" s="54"/>
      <c r="V130" s="54"/>
      <c r="W130" s="54"/>
      <c r="X130" s="27"/>
      <c r="Y130" s="47"/>
    </row>
    <row r="131" spans="1:26">
      <c r="A131" s="54">
        <v>4</v>
      </c>
      <c r="B131" s="54" t="s">
        <v>1809</v>
      </c>
      <c r="C131" s="54" t="s">
        <v>1829</v>
      </c>
      <c r="D131" s="54">
        <v>1.5</v>
      </c>
      <c r="E131" s="650">
        <v>42963</v>
      </c>
      <c r="F131" s="54"/>
      <c r="G131" s="54"/>
      <c r="H131" s="54">
        <v>2.7</v>
      </c>
      <c r="I131" s="54">
        <v>0.9</v>
      </c>
      <c r="J131" s="651">
        <v>0.33333333333333331</v>
      </c>
      <c r="K131" s="54" t="s">
        <v>1022</v>
      </c>
      <c r="L131" s="54">
        <v>1</v>
      </c>
      <c r="M131" s="54">
        <v>3</v>
      </c>
      <c r="N131" s="54" t="s">
        <v>1885</v>
      </c>
      <c r="O131" s="54"/>
      <c r="P131" s="54">
        <v>9.18</v>
      </c>
      <c r="Q131" s="54">
        <v>24.73</v>
      </c>
      <c r="R131" s="649"/>
      <c r="S131" s="649"/>
      <c r="T131" s="54"/>
      <c r="U131" s="54"/>
      <c r="V131" s="54"/>
      <c r="W131" s="54"/>
      <c r="X131" s="27"/>
      <c r="Y131" s="47"/>
    </row>
    <row r="132" spans="1:26" s="571" customFormat="1">
      <c r="A132" s="1079">
        <v>5</v>
      </c>
      <c r="B132" s="1079" t="s">
        <v>1809</v>
      </c>
      <c r="C132" s="1079" t="s">
        <v>1829</v>
      </c>
      <c r="D132" s="1079">
        <v>1.7</v>
      </c>
      <c r="E132" s="1080">
        <v>42963</v>
      </c>
      <c r="F132" s="1079"/>
      <c r="G132" s="1079"/>
      <c r="H132" s="1079">
        <v>2.7</v>
      </c>
      <c r="I132" s="1079">
        <v>0.9</v>
      </c>
      <c r="J132" s="1095">
        <v>0.33333333333333331</v>
      </c>
      <c r="K132" s="1079" t="s">
        <v>1022</v>
      </c>
      <c r="L132" s="1079">
        <v>1</v>
      </c>
      <c r="M132" s="1079">
        <v>3</v>
      </c>
      <c r="N132" s="1079" t="s">
        <v>1885</v>
      </c>
      <c r="O132" s="1079"/>
      <c r="P132" s="1079" t="s">
        <v>815</v>
      </c>
      <c r="Q132" s="1079" t="s">
        <v>815</v>
      </c>
      <c r="R132" s="1085">
        <v>7.08</v>
      </c>
      <c r="S132" s="1041">
        <v>32.200000000000003</v>
      </c>
      <c r="T132" s="1040">
        <v>38.065822784810123</v>
      </c>
      <c r="U132" s="1040">
        <v>0.77717721518987493</v>
      </c>
      <c r="V132" s="1041">
        <v>2.4140066046334314</v>
      </c>
      <c r="W132" s="1096">
        <v>87.705536931294887</v>
      </c>
      <c r="X132" s="1075"/>
      <c r="Y132" s="1097"/>
    </row>
    <row r="133" spans="1:26">
      <c r="A133" s="54">
        <v>6</v>
      </c>
      <c r="B133" s="54" t="s">
        <v>1809</v>
      </c>
      <c r="C133" s="54" t="s">
        <v>1829</v>
      </c>
      <c r="D133" s="54">
        <v>2</v>
      </c>
      <c r="E133" s="650">
        <v>42963</v>
      </c>
      <c r="F133" s="54"/>
      <c r="G133" s="54"/>
      <c r="H133" s="54">
        <v>2.7</v>
      </c>
      <c r="I133" s="54">
        <v>0.9</v>
      </c>
      <c r="J133" s="651">
        <v>0.33333333333333331</v>
      </c>
      <c r="K133" s="54" t="s">
        <v>1022</v>
      </c>
      <c r="L133" s="54">
        <v>1</v>
      </c>
      <c r="M133" s="54">
        <v>3</v>
      </c>
      <c r="N133" s="54" t="s">
        <v>1885</v>
      </c>
      <c r="O133" s="54"/>
      <c r="P133" s="54">
        <v>4.6500000000000004</v>
      </c>
      <c r="Q133" s="54">
        <v>23.5</v>
      </c>
      <c r="R133" s="649"/>
      <c r="S133" s="649"/>
      <c r="T133" s="54"/>
      <c r="U133" s="54"/>
      <c r="V133" s="54"/>
      <c r="W133" s="54"/>
      <c r="X133" s="27"/>
      <c r="Y133" s="47"/>
    </row>
    <row r="134" spans="1:26">
      <c r="A134" s="54">
        <v>7</v>
      </c>
      <c r="B134" s="54" t="s">
        <v>1809</v>
      </c>
      <c r="C134" s="54" t="s">
        <v>1829</v>
      </c>
      <c r="D134" s="54">
        <v>2.2999999999999998</v>
      </c>
      <c r="E134" s="650">
        <v>42963</v>
      </c>
      <c r="F134" s="54"/>
      <c r="G134" s="54"/>
      <c r="H134" s="54">
        <v>2.7</v>
      </c>
      <c r="I134" s="54">
        <v>0.9</v>
      </c>
      <c r="J134" s="651">
        <v>0.33333333333333331</v>
      </c>
      <c r="K134" s="54" t="s">
        <v>1022</v>
      </c>
      <c r="L134" s="54">
        <v>1</v>
      </c>
      <c r="M134" s="54">
        <v>3</v>
      </c>
      <c r="N134" s="54" t="s">
        <v>1885</v>
      </c>
      <c r="O134" s="54"/>
      <c r="P134" s="54">
        <v>4.78</v>
      </c>
      <c r="Q134" s="54">
        <v>23.59</v>
      </c>
      <c r="R134" s="649"/>
      <c r="S134" s="649"/>
      <c r="T134" s="54"/>
      <c r="U134" s="54"/>
      <c r="V134" s="54"/>
      <c r="W134" s="54"/>
      <c r="X134" s="27"/>
      <c r="Y134" s="47"/>
    </row>
    <row r="135" spans="1:26" s="571" customFormat="1">
      <c r="A135" s="1079">
        <v>8</v>
      </c>
      <c r="B135" s="1079" t="s">
        <v>1809</v>
      </c>
      <c r="C135" s="1079" t="s">
        <v>1829</v>
      </c>
      <c r="D135" s="1079">
        <v>2.5</v>
      </c>
      <c r="E135" s="1080">
        <v>42963</v>
      </c>
      <c r="F135" s="1079"/>
      <c r="G135" s="1079"/>
      <c r="H135" s="1079">
        <v>2.7</v>
      </c>
      <c r="I135" s="1079">
        <v>0.9</v>
      </c>
      <c r="J135" s="1095">
        <v>0.33333333333333331</v>
      </c>
      <c r="K135" s="1079" t="s">
        <v>1022</v>
      </c>
      <c r="L135" s="1079">
        <v>1</v>
      </c>
      <c r="M135" s="1079">
        <v>3</v>
      </c>
      <c r="N135" s="1079" t="s">
        <v>1885</v>
      </c>
      <c r="O135" s="1079"/>
      <c r="P135" s="1079">
        <v>3.31</v>
      </c>
      <c r="Q135" s="1079">
        <v>23.12</v>
      </c>
      <c r="R135" s="1085">
        <v>6.65</v>
      </c>
      <c r="S135" s="1041">
        <v>37.299999999999997</v>
      </c>
      <c r="T135" s="1040">
        <v>12.688607594936709</v>
      </c>
      <c r="U135" s="1040">
        <v>6.285392405063293</v>
      </c>
      <c r="V135" s="1041">
        <v>3.066440822101927</v>
      </c>
      <c r="W135" s="1096">
        <v>74.650646527905678</v>
      </c>
      <c r="X135" s="1075"/>
      <c r="Y135" s="1097"/>
    </row>
    <row r="137" spans="1:26" ht="31.2">
      <c r="A137" s="609" t="s">
        <v>20</v>
      </c>
      <c r="B137" s="609" t="s">
        <v>701</v>
      </c>
      <c r="C137" s="609" t="s">
        <v>846</v>
      </c>
      <c r="D137" s="610" t="s">
        <v>786</v>
      </c>
      <c r="E137" s="611" t="s">
        <v>1000</v>
      </c>
      <c r="F137" s="612" t="s">
        <v>1008</v>
      </c>
      <c r="G137" s="613" t="s">
        <v>806</v>
      </c>
      <c r="H137" s="613" t="s">
        <v>807</v>
      </c>
      <c r="I137" s="614" t="s">
        <v>1009</v>
      </c>
      <c r="J137" s="611" t="s">
        <v>1015</v>
      </c>
      <c r="K137" s="615" t="s">
        <v>1016</v>
      </c>
      <c r="L137" s="611" t="s">
        <v>703</v>
      </c>
      <c r="M137" s="612" t="s">
        <v>1017</v>
      </c>
      <c r="N137" s="609" t="s">
        <v>808</v>
      </c>
      <c r="O137" s="611" t="s">
        <v>1018</v>
      </c>
      <c r="P137" s="616" t="s">
        <v>809</v>
      </c>
      <c r="Q137" s="617" t="s">
        <v>1019</v>
      </c>
      <c r="R137" s="611" t="s">
        <v>1020</v>
      </c>
      <c r="S137" s="612" t="s">
        <v>1021</v>
      </c>
      <c r="T137" s="611" t="s">
        <v>1010</v>
      </c>
      <c r="U137" s="612" t="s">
        <v>1011</v>
      </c>
      <c r="V137" s="611" t="s">
        <v>1012</v>
      </c>
      <c r="W137" s="612" t="s">
        <v>1013</v>
      </c>
      <c r="X137" s="611" t="s">
        <v>1014</v>
      </c>
    </row>
    <row r="138" spans="1:26" s="571" customFormat="1">
      <c r="A138" s="1079" t="s">
        <v>1809</v>
      </c>
      <c r="B138" s="1079" t="s">
        <v>1808</v>
      </c>
      <c r="C138" s="1079">
        <v>0.5</v>
      </c>
      <c r="D138" s="1080">
        <v>43342</v>
      </c>
      <c r="E138" s="1079"/>
      <c r="F138" s="1079">
        <v>4</v>
      </c>
      <c r="G138" s="1079">
        <v>19.3</v>
      </c>
      <c r="H138" s="1079">
        <v>4.5</v>
      </c>
      <c r="I138" s="1079"/>
      <c r="J138" s="1079">
        <v>12.07</v>
      </c>
      <c r="K138" s="1079">
        <v>26.5</v>
      </c>
      <c r="L138" s="1079">
        <v>6.71</v>
      </c>
      <c r="M138" s="1079">
        <v>9.6000000000000014</v>
      </c>
      <c r="N138" s="1041">
        <v>2.1297034810126578</v>
      </c>
      <c r="O138" s="1041">
        <v>2.5000000000000001E-2</v>
      </c>
      <c r="P138" s="1041">
        <v>0.50797641754811851</v>
      </c>
      <c r="Q138" s="1041">
        <v>17.251092726645986</v>
      </c>
      <c r="R138" s="1079"/>
      <c r="S138" s="1079"/>
      <c r="T138" s="1079" t="s">
        <v>1022</v>
      </c>
      <c r="U138" s="1079">
        <v>1</v>
      </c>
      <c r="V138" s="1079">
        <v>2</v>
      </c>
      <c r="W138" s="1034" t="s">
        <v>1106</v>
      </c>
      <c r="X138" s="1034"/>
      <c r="Y138" s="1034"/>
      <c r="Z138" s="1034"/>
    </row>
    <row r="139" spans="1:26">
      <c r="A139" s="54" t="s">
        <v>1809</v>
      </c>
      <c r="B139" s="54" t="s">
        <v>1808</v>
      </c>
      <c r="C139" s="54">
        <v>1</v>
      </c>
      <c r="D139" s="650">
        <v>43342</v>
      </c>
      <c r="E139" s="54"/>
      <c r="F139" s="54"/>
      <c r="G139" s="54"/>
      <c r="H139" s="54"/>
      <c r="I139" s="54"/>
      <c r="J139" s="54">
        <v>12.09</v>
      </c>
      <c r="K139" s="54">
        <v>26.4</v>
      </c>
      <c r="L139" s="54" t="s">
        <v>811</v>
      </c>
      <c r="M139" s="54" t="s">
        <v>811</v>
      </c>
      <c r="N139" s="54" t="s">
        <v>811</v>
      </c>
      <c r="O139" s="54" t="s">
        <v>811</v>
      </c>
      <c r="P139" s="68" t="s">
        <v>811</v>
      </c>
      <c r="Q139" s="68" t="s">
        <v>811</v>
      </c>
      <c r="R139" s="54"/>
      <c r="S139" s="54"/>
      <c r="T139" s="54"/>
      <c r="U139" s="54"/>
      <c r="V139" s="54"/>
      <c r="W139" s="649"/>
      <c r="X139" s="649"/>
      <c r="Y139" s="649"/>
      <c r="Z139" s="649"/>
    </row>
    <row r="140" spans="1:26">
      <c r="A140" s="54" t="s">
        <v>1809</v>
      </c>
      <c r="B140" s="54" t="s">
        <v>1808</v>
      </c>
      <c r="C140" s="54">
        <v>2</v>
      </c>
      <c r="D140" s="650">
        <v>43342</v>
      </c>
      <c r="E140" s="54"/>
      <c r="F140" s="54"/>
      <c r="G140" s="54"/>
      <c r="H140" s="54"/>
      <c r="I140" s="54"/>
      <c r="J140" s="54">
        <v>11.89</v>
      </c>
      <c r="K140" s="54">
        <v>26.4</v>
      </c>
      <c r="L140" s="54" t="s">
        <v>811</v>
      </c>
      <c r="M140" s="54" t="s">
        <v>811</v>
      </c>
      <c r="N140" s="54" t="s">
        <v>811</v>
      </c>
      <c r="O140" s="54" t="s">
        <v>811</v>
      </c>
      <c r="P140" s="68" t="s">
        <v>811</v>
      </c>
      <c r="Q140" s="68" t="s">
        <v>811</v>
      </c>
      <c r="R140" s="54"/>
      <c r="S140" s="54"/>
      <c r="T140" s="54"/>
      <c r="U140" s="54"/>
      <c r="V140" s="54"/>
      <c r="W140" s="649"/>
      <c r="X140" s="649"/>
      <c r="Y140" s="649"/>
      <c r="Z140" s="649"/>
    </row>
    <row r="141" spans="1:26" s="571" customFormat="1">
      <c r="A141" s="1079" t="s">
        <v>1809</v>
      </c>
      <c r="B141" s="1079" t="s">
        <v>1808</v>
      </c>
      <c r="C141" s="1079">
        <v>3</v>
      </c>
      <c r="D141" s="1080">
        <v>43342</v>
      </c>
      <c r="E141" s="1079"/>
      <c r="F141" s="1079"/>
      <c r="G141" s="1079"/>
      <c r="H141" s="1079"/>
      <c r="I141" s="1079"/>
      <c r="J141" s="1079">
        <v>11.91</v>
      </c>
      <c r="K141" s="1079">
        <v>26.3</v>
      </c>
      <c r="L141" s="1079">
        <v>6.75</v>
      </c>
      <c r="M141" s="1079">
        <v>9.4</v>
      </c>
      <c r="N141" s="1041">
        <v>1.7512544303797466</v>
      </c>
      <c r="O141" s="1041">
        <v>0.92510695503692042</v>
      </c>
      <c r="P141" s="1041">
        <v>0.65311253684758086</v>
      </c>
      <c r="Q141" s="1041">
        <v>17.604763874526022</v>
      </c>
      <c r="R141" s="1079"/>
      <c r="S141" s="1079"/>
      <c r="T141" s="1079"/>
      <c r="U141" s="1079"/>
      <c r="V141" s="1079"/>
      <c r="W141" s="1034"/>
      <c r="X141" s="1034"/>
      <c r="Y141" s="1034"/>
      <c r="Z141" s="1034"/>
    </row>
    <row r="142" spans="1:26">
      <c r="A142" s="54" t="s">
        <v>1809</v>
      </c>
      <c r="B142" s="54" t="s">
        <v>1808</v>
      </c>
      <c r="C142" s="54">
        <v>4</v>
      </c>
      <c r="D142" s="650">
        <v>43342</v>
      </c>
      <c r="E142" s="54"/>
      <c r="F142" s="54"/>
      <c r="G142" s="54"/>
      <c r="H142" s="54"/>
      <c r="I142" s="54"/>
      <c r="J142" s="54">
        <v>11.64</v>
      </c>
      <c r="K142" s="54">
        <v>26.1</v>
      </c>
      <c r="L142" s="54" t="s">
        <v>811</v>
      </c>
      <c r="M142" s="54" t="s">
        <v>811</v>
      </c>
      <c r="N142" s="54" t="s">
        <v>811</v>
      </c>
      <c r="O142" s="54" t="s">
        <v>811</v>
      </c>
      <c r="P142" s="68" t="s">
        <v>811</v>
      </c>
      <c r="Q142" s="68" t="s">
        <v>811</v>
      </c>
      <c r="R142" s="54"/>
      <c r="S142" s="54"/>
      <c r="T142" s="54"/>
      <c r="U142" s="54"/>
      <c r="V142" s="54"/>
      <c r="W142" s="649"/>
      <c r="X142" s="649"/>
      <c r="Y142" s="649"/>
      <c r="Z142" s="649"/>
    </row>
    <row r="143" spans="1:26">
      <c r="A143" s="54" t="s">
        <v>1809</v>
      </c>
      <c r="B143" s="54" t="s">
        <v>1808</v>
      </c>
      <c r="C143" s="54">
        <v>5</v>
      </c>
      <c r="D143" s="650">
        <v>43342</v>
      </c>
      <c r="E143" s="54"/>
      <c r="F143" s="54"/>
      <c r="G143" s="54"/>
      <c r="H143" s="54"/>
      <c r="I143" s="54"/>
      <c r="J143" s="54">
        <v>12.29</v>
      </c>
      <c r="K143" s="54">
        <v>24.6</v>
      </c>
      <c r="L143" s="54" t="s">
        <v>811</v>
      </c>
      <c r="M143" s="54" t="s">
        <v>811</v>
      </c>
      <c r="N143" s="54" t="s">
        <v>811</v>
      </c>
      <c r="O143" s="54" t="s">
        <v>811</v>
      </c>
      <c r="P143" s="68" t="s">
        <v>811</v>
      </c>
      <c r="Q143" s="68" t="s">
        <v>811</v>
      </c>
      <c r="R143" s="54"/>
      <c r="S143" s="54"/>
      <c r="T143" s="54"/>
      <c r="U143" s="54"/>
      <c r="V143" s="54"/>
      <c r="W143" s="649"/>
      <c r="X143" s="649"/>
      <c r="Y143" s="649"/>
      <c r="Z143" s="649"/>
    </row>
    <row r="144" spans="1:26">
      <c r="A144" s="54" t="s">
        <v>1809</v>
      </c>
      <c r="B144" s="54" t="s">
        <v>1808</v>
      </c>
      <c r="C144" s="54">
        <v>6</v>
      </c>
      <c r="D144" s="650">
        <v>43342</v>
      </c>
      <c r="E144" s="54"/>
      <c r="F144" s="54"/>
      <c r="G144" s="54"/>
      <c r="H144" s="54"/>
      <c r="I144" s="54"/>
      <c r="J144" s="54">
        <v>9.77</v>
      </c>
      <c r="K144" s="54">
        <v>23.6</v>
      </c>
      <c r="L144" s="54" t="s">
        <v>811</v>
      </c>
      <c r="M144" s="54" t="s">
        <v>811</v>
      </c>
      <c r="N144" s="54" t="s">
        <v>811</v>
      </c>
      <c r="O144" s="54" t="s">
        <v>811</v>
      </c>
      <c r="P144" s="68" t="s">
        <v>811</v>
      </c>
      <c r="Q144" s="68" t="s">
        <v>811</v>
      </c>
      <c r="R144" s="54"/>
      <c r="S144" s="54"/>
      <c r="T144" s="54"/>
      <c r="U144" s="54"/>
      <c r="V144" s="54"/>
      <c r="W144" s="649"/>
      <c r="X144" s="649"/>
      <c r="Y144" s="649"/>
      <c r="Z144" s="649"/>
    </row>
    <row r="145" spans="1:26">
      <c r="A145" s="54" t="s">
        <v>1809</v>
      </c>
      <c r="B145" s="54" t="s">
        <v>1808</v>
      </c>
      <c r="C145" s="54">
        <v>7</v>
      </c>
      <c r="D145" s="650">
        <v>43342</v>
      </c>
      <c r="E145" s="54"/>
      <c r="F145" s="54"/>
      <c r="G145" s="54"/>
      <c r="H145" s="54"/>
      <c r="I145" s="54"/>
      <c r="J145" s="54">
        <v>6.09</v>
      </c>
      <c r="K145" s="54">
        <v>21.7</v>
      </c>
      <c r="L145" s="54" t="s">
        <v>811</v>
      </c>
      <c r="M145" s="54" t="s">
        <v>811</v>
      </c>
      <c r="N145" s="54" t="s">
        <v>811</v>
      </c>
      <c r="O145" s="54" t="s">
        <v>811</v>
      </c>
      <c r="P145" s="68" t="s">
        <v>811</v>
      </c>
      <c r="Q145" s="68" t="s">
        <v>811</v>
      </c>
      <c r="R145" s="54"/>
      <c r="S145" s="54"/>
      <c r="T145" s="54"/>
      <c r="U145" s="54"/>
      <c r="V145" s="54"/>
      <c r="W145" s="649"/>
      <c r="X145" s="649"/>
      <c r="Y145" s="649"/>
      <c r="Z145" s="649"/>
    </row>
    <row r="146" spans="1:26">
      <c r="A146" s="54" t="s">
        <v>1809</v>
      </c>
      <c r="B146" s="54" t="s">
        <v>1808</v>
      </c>
      <c r="C146" s="54">
        <v>8</v>
      </c>
      <c r="D146" s="650">
        <v>43342</v>
      </c>
      <c r="E146" s="54"/>
      <c r="F146" s="54"/>
      <c r="G146" s="54"/>
      <c r="H146" s="54"/>
      <c r="I146" s="54"/>
      <c r="J146" s="54">
        <v>5.77</v>
      </c>
      <c r="K146" s="54">
        <v>16.399999999999999</v>
      </c>
      <c r="L146" s="54" t="s">
        <v>811</v>
      </c>
      <c r="M146" s="54" t="s">
        <v>811</v>
      </c>
      <c r="N146" s="54" t="s">
        <v>811</v>
      </c>
      <c r="O146" s="54" t="s">
        <v>811</v>
      </c>
      <c r="P146" s="68" t="s">
        <v>811</v>
      </c>
      <c r="Q146" s="68" t="s">
        <v>811</v>
      </c>
      <c r="R146" s="54"/>
      <c r="S146" s="54"/>
      <c r="T146" s="54"/>
      <c r="U146" s="54"/>
      <c r="V146" s="54"/>
      <c r="W146" s="649"/>
      <c r="X146" s="649"/>
      <c r="Y146" s="649"/>
      <c r="Z146" s="649"/>
    </row>
    <row r="147" spans="1:26" s="571" customFormat="1">
      <c r="A147" s="1079" t="s">
        <v>1809</v>
      </c>
      <c r="B147" s="1079" t="s">
        <v>1808</v>
      </c>
      <c r="C147" s="1079">
        <v>9</v>
      </c>
      <c r="D147" s="1080">
        <v>43342</v>
      </c>
      <c r="E147" s="1079"/>
      <c r="F147" s="1079"/>
      <c r="G147" s="1079"/>
      <c r="H147" s="1079"/>
      <c r="I147" s="1079"/>
      <c r="J147" s="1079">
        <v>2.7</v>
      </c>
      <c r="K147" s="1079">
        <v>12.1</v>
      </c>
      <c r="L147" s="1079">
        <v>6.42</v>
      </c>
      <c r="M147" s="1079">
        <v>21.6</v>
      </c>
      <c r="N147" s="1041">
        <v>11.390574367088607</v>
      </c>
      <c r="O147" s="1041">
        <v>1.6971430183280596</v>
      </c>
      <c r="P147" s="1041">
        <v>0.65311253684758086</v>
      </c>
      <c r="Q147" s="1041">
        <v>20.787804205446399</v>
      </c>
      <c r="R147" s="1079"/>
      <c r="S147" s="1079"/>
      <c r="T147" s="1079"/>
      <c r="U147" s="1079"/>
      <c r="V147" s="1079"/>
      <c r="W147" s="1034"/>
      <c r="X147" s="1034"/>
      <c r="Y147" s="1034"/>
      <c r="Z147" s="1034"/>
    </row>
    <row r="148" spans="1:26">
      <c r="A148" s="54" t="s">
        <v>1809</v>
      </c>
      <c r="B148" s="54" t="s">
        <v>1808</v>
      </c>
      <c r="C148" s="54">
        <v>10</v>
      </c>
      <c r="D148" s="650">
        <v>43342</v>
      </c>
      <c r="E148" s="54"/>
      <c r="F148" s="54"/>
      <c r="G148" s="54"/>
      <c r="H148" s="54"/>
      <c r="I148" s="54"/>
      <c r="J148" s="54">
        <v>0.49</v>
      </c>
      <c r="K148" s="54">
        <v>10.4</v>
      </c>
      <c r="L148" s="54" t="s">
        <v>811</v>
      </c>
      <c r="M148" s="54" t="s">
        <v>811</v>
      </c>
      <c r="N148" s="54" t="s">
        <v>811</v>
      </c>
      <c r="O148" s="54" t="s">
        <v>811</v>
      </c>
      <c r="P148" s="68" t="s">
        <v>811</v>
      </c>
      <c r="Q148" s="68" t="s">
        <v>811</v>
      </c>
      <c r="R148" s="54"/>
      <c r="S148" s="54"/>
      <c r="T148" s="54"/>
      <c r="U148" s="54"/>
      <c r="V148" s="54"/>
      <c r="W148" s="649"/>
      <c r="X148" s="649"/>
      <c r="Y148" s="649"/>
      <c r="Z148" s="649"/>
    </row>
    <row r="149" spans="1:26">
      <c r="A149" s="54" t="s">
        <v>1809</v>
      </c>
      <c r="B149" s="54" t="s">
        <v>1808</v>
      </c>
      <c r="C149" s="54">
        <v>11</v>
      </c>
      <c r="D149" s="650">
        <v>43342</v>
      </c>
      <c r="E149" s="54"/>
      <c r="F149" s="54"/>
      <c r="G149" s="54"/>
      <c r="H149" s="54"/>
      <c r="I149" s="54"/>
      <c r="J149" s="54">
        <v>0.44</v>
      </c>
      <c r="K149" s="54">
        <v>9.6</v>
      </c>
      <c r="L149" s="54" t="s">
        <v>811</v>
      </c>
      <c r="M149" s="54" t="s">
        <v>811</v>
      </c>
      <c r="N149" s="54" t="s">
        <v>811</v>
      </c>
      <c r="O149" s="54" t="s">
        <v>811</v>
      </c>
      <c r="P149" s="68" t="s">
        <v>811</v>
      </c>
      <c r="Q149" s="68" t="s">
        <v>811</v>
      </c>
      <c r="R149" s="54"/>
      <c r="S149" s="54"/>
      <c r="T149" s="54"/>
      <c r="U149" s="54"/>
      <c r="V149" s="54"/>
      <c r="W149" s="649"/>
      <c r="X149" s="649"/>
      <c r="Y149" s="649"/>
      <c r="Z149" s="649"/>
    </row>
    <row r="150" spans="1:26">
      <c r="A150" s="54" t="s">
        <v>1809</v>
      </c>
      <c r="B150" s="54" t="s">
        <v>1808</v>
      </c>
      <c r="C150" s="54">
        <v>12</v>
      </c>
      <c r="D150" s="650">
        <v>43342</v>
      </c>
      <c r="E150" s="54"/>
      <c r="F150" s="54"/>
      <c r="G150" s="54"/>
      <c r="H150" s="54"/>
      <c r="I150" s="54"/>
      <c r="J150" s="54">
        <v>0.41</v>
      </c>
      <c r="K150" s="54">
        <v>9.3000000000000007</v>
      </c>
      <c r="L150" s="54" t="s">
        <v>811</v>
      </c>
      <c r="M150" s="54" t="s">
        <v>811</v>
      </c>
      <c r="N150" s="54" t="s">
        <v>811</v>
      </c>
      <c r="O150" s="54" t="s">
        <v>811</v>
      </c>
      <c r="P150" s="68" t="s">
        <v>811</v>
      </c>
      <c r="Q150" s="68" t="s">
        <v>811</v>
      </c>
      <c r="R150" s="54"/>
      <c r="S150" s="54"/>
      <c r="T150" s="54"/>
      <c r="U150" s="54"/>
      <c r="V150" s="54"/>
      <c r="W150" s="649"/>
      <c r="X150" s="649"/>
      <c r="Y150" s="649"/>
      <c r="Z150" s="649"/>
    </row>
    <row r="151" spans="1:26">
      <c r="A151" s="54" t="s">
        <v>1809</v>
      </c>
      <c r="B151" s="54" t="s">
        <v>1808</v>
      </c>
      <c r="C151" s="54">
        <v>13</v>
      </c>
      <c r="D151" s="650">
        <v>43342</v>
      </c>
      <c r="E151" s="54"/>
      <c r="F151" s="54"/>
      <c r="G151" s="54"/>
      <c r="H151" s="54"/>
      <c r="I151" s="54"/>
      <c r="J151" s="54">
        <v>0.45</v>
      </c>
      <c r="K151" s="54">
        <v>9.1</v>
      </c>
      <c r="L151" s="54" t="s">
        <v>811</v>
      </c>
      <c r="M151" s="54" t="s">
        <v>811</v>
      </c>
      <c r="N151" s="54" t="s">
        <v>811</v>
      </c>
      <c r="O151" s="54" t="s">
        <v>811</v>
      </c>
      <c r="P151" s="68" t="s">
        <v>811</v>
      </c>
      <c r="Q151" s="68" t="s">
        <v>811</v>
      </c>
      <c r="R151" s="54"/>
      <c r="S151" s="54"/>
      <c r="T151" s="54"/>
      <c r="U151" s="54"/>
      <c r="V151" s="54"/>
      <c r="W151" s="649"/>
      <c r="X151" s="649"/>
      <c r="Y151" s="649"/>
      <c r="Z151" s="649"/>
    </row>
    <row r="152" spans="1:26">
      <c r="A152" s="54" t="s">
        <v>1809</v>
      </c>
      <c r="B152" s="54" t="s">
        <v>1808</v>
      </c>
      <c r="C152" s="54">
        <v>14</v>
      </c>
      <c r="D152" s="650">
        <v>43342</v>
      </c>
      <c r="E152" s="54"/>
      <c r="F152" s="54"/>
      <c r="G152" s="54"/>
      <c r="H152" s="54"/>
      <c r="I152" s="54"/>
      <c r="J152" s="54">
        <v>0.45</v>
      </c>
      <c r="K152" s="54">
        <v>8.9</v>
      </c>
      <c r="L152" s="54" t="s">
        <v>811</v>
      </c>
      <c r="M152" s="54" t="s">
        <v>811</v>
      </c>
      <c r="N152" s="54" t="s">
        <v>811</v>
      </c>
      <c r="O152" s="54" t="s">
        <v>811</v>
      </c>
      <c r="P152" s="68" t="s">
        <v>811</v>
      </c>
      <c r="Q152" s="68" t="s">
        <v>811</v>
      </c>
      <c r="R152" s="54"/>
      <c r="S152" s="54"/>
      <c r="T152" s="54"/>
      <c r="U152" s="54"/>
      <c r="V152" s="54"/>
      <c r="W152" s="649"/>
      <c r="X152" s="649"/>
      <c r="Y152" s="649"/>
      <c r="Z152" s="649"/>
    </row>
    <row r="153" spans="1:26">
      <c r="A153" s="54" t="s">
        <v>1809</v>
      </c>
      <c r="B153" s="54" t="s">
        <v>1808</v>
      </c>
      <c r="C153" s="54">
        <v>15</v>
      </c>
      <c r="D153" s="650">
        <v>43342</v>
      </c>
      <c r="E153" s="54"/>
      <c r="F153" s="54"/>
      <c r="G153" s="54"/>
      <c r="H153" s="54"/>
      <c r="I153" s="54"/>
      <c r="J153" s="54">
        <v>0.41</v>
      </c>
      <c r="K153" s="54">
        <v>8.8000000000000007</v>
      </c>
      <c r="L153" s="54" t="s">
        <v>811</v>
      </c>
      <c r="M153" s="54" t="s">
        <v>811</v>
      </c>
      <c r="N153" s="54" t="s">
        <v>811</v>
      </c>
      <c r="O153" s="54" t="s">
        <v>811</v>
      </c>
      <c r="P153" s="68" t="s">
        <v>811</v>
      </c>
      <c r="Q153" s="68" t="s">
        <v>811</v>
      </c>
      <c r="R153" s="54"/>
      <c r="S153" s="54"/>
      <c r="T153" s="54"/>
      <c r="U153" s="54"/>
      <c r="V153" s="54"/>
      <c r="W153" s="649"/>
      <c r="X153" s="649"/>
      <c r="Y153" s="649"/>
      <c r="Z153" s="649"/>
    </row>
    <row r="154" spans="1:26">
      <c r="A154" s="54" t="s">
        <v>1809</v>
      </c>
      <c r="B154" s="54" t="s">
        <v>1808</v>
      </c>
      <c r="C154" s="54">
        <v>16</v>
      </c>
      <c r="D154" s="650">
        <v>43342</v>
      </c>
      <c r="E154" s="54"/>
      <c r="F154" s="54"/>
      <c r="G154" s="54"/>
      <c r="H154" s="54"/>
      <c r="I154" s="54"/>
      <c r="J154" s="54">
        <v>0.41</v>
      </c>
      <c r="K154" s="54">
        <v>8.8000000000000007</v>
      </c>
      <c r="L154" s="54" t="s">
        <v>811</v>
      </c>
      <c r="M154" s="54" t="s">
        <v>811</v>
      </c>
      <c r="N154" s="54" t="s">
        <v>811</v>
      </c>
      <c r="O154" s="54" t="s">
        <v>811</v>
      </c>
      <c r="P154" s="68" t="s">
        <v>811</v>
      </c>
      <c r="Q154" s="68" t="s">
        <v>811</v>
      </c>
      <c r="R154" s="54"/>
      <c r="S154" s="54"/>
      <c r="T154" s="54"/>
      <c r="U154" s="54"/>
      <c r="V154" s="54"/>
      <c r="W154" s="649"/>
      <c r="X154" s="649"/>
      <c r="Y154" s="649"/>
      <c r="Z154" s="649"/>
    </row>
    <row r="155" spans="1:26">
      <c r="A155" s="54" t="s">
        <v>1809</v>
      </c>
      <c r="B155" s="54" t="s">
        <v>1808</v>
      </c>
      <c r="C155" s="54">
        <v>17</v>
      </c>
      <c r="D155" s="650">
        <v>43342</v>
      </c>
      <c r="E155" s="54"/>
      <c r="F155" s="54"/>
      <c r="G155" s="54"/>
      <c r="H155" s="54"/>
      <c r="I155" s="54"/>
      <c r="J155" s="54">
        <v>0.46</v>
      </c>
      <c r="K155" s="54">
        <v>8.6999999999999993</v>
      </c>
      <c r="L155" s="54" t="s">
        <v>811</v>
      </c>
      <c r="M155" s="54" t="s">
        <v>811</v>
      </c>
      <c r="N155" s="54" t="s">
        <v>811</v>
      </c>
      <c r="O155" s="54" t="s">
        <v>811</v>
      </c>
      <c r="P155" s="68" t="s">
        <v>811</v>
      </c>
      <c r="Q155" s="68" t="s">
        <v>811</v>
      </c>
      <c r="R155" s="54"/>
      <c r="S155" s="54"/>
      <c r="T155" s="54"/>
      <c r="U155" s="54"/>
      <c r="V155" s="54"/>
      <c r="W155" s="649"/>
      <c r="X155" s="649"/>
      <c r="Y155" s="649"/>
      <c r="Z155" s="649"/>
    </row>
    <row r="156" spans="1:26" s="571" customFormat="1">
      <c r="A156" s="1079" t="s">
        <v>1809</v>
      </c>
      <c r="B156" s="1079" t="s">
        <v>1808</v>
      </c>
      <c r="C156" s="1079">
        <v>18</v>
      </c>
      <c r="D156" s="1080">
        <v>43342</v>
      </c>
      <c r="E156" s="1079"/>
      <c r="F156" s="1079"/>
      <c r="G156" s="1079"/>
      <c r="H156" s="1079"/>
      <c r="I156" s="1079"/>
      <c r="J156" s="1079">
        <v>0.41</v>
      </c>
      <c r="K156" s="1079">
        <v>8.6999999999999993</v>
      </c>
      <c r="L156" s="1079">
        <v>6.36</v>
      </c>
      <c r="M156" s="1079">
        <v>28.8</v>
      </c>
      <c r="N156" s="1041">
        <v>3.3763591772151895</v>
      </c>
      <c r="O156" s="1041">
        <v>2.5000000000000001E-2</v>
      </c>
      <c r="P156" s="1041">
        <v>6.312488508293578</v>
      </c>
      <c r="Q156" s="1041">
        <v>47.93206480523957</v>
      </c>
      <c r="R156" s="1079"/>
      <c r="S156" s="1079"/>
      <c r="T156" s="1079"/>
      <c r="U156" s="1079"/>
      <c r="V156" s="1079"/>
      <c r="W156" s="1034"/>
      <c r="X156" s="1034"/>
      <c r="Y156" s="1034"/>
      <c r="Z156" s="1034"/>
    </row>
    <row r="157" spans="1:26" s="571" customFormat="1">
      <c r="A157" s="1079" t="s">
        <v>1809</v>
      </c>
      <c r="B157" s="1079" t="s">
        <v>1815</v>
      </c>
      <c r="C157" s="1079">
        <v>0.5</v>
      </c>
      <c r="D157" s="1080">
        <v>43341</v>
      </c>
      <c r="E157" s="1079"/>
      <c r="F157" s="1079">
        <v>4</v>
      </c>
      <c r="G157" s="1079">
        <v>17.3</v>
      </c>
      <c r="H157" s="1079">
        <v>5.2</v>
      </c>
      <c r="I157" s="1079"/>
      <c r="J157" s="1079">
        <v>12.11</v>
      </c>
      <c r="K157" s="1079">
        <v>26.5</v>
      </c>
      <c r="L157" s="1079">
        <v>6.86</v>
      </c>
      <c r="M157" s="1079">
        <v>68.8</v>
      </c>
      <c r="N157" s="1041">
        <v>3.1537420886075944</v>
      </c>
      <c r="O157" s="1041">
        <v>2.5000000000000001E-2</v>
      </c>
      <c r="P157" s="1041">
        <v>0.36284029824865605</v>
      </c>
      <c r="Q157" s="1041">
        <v>16.867948983109269</v>
      </c>
      <c r="R157" s="1079"/>
      <c r="S157" s="1079"/>
      <c r="T157" s="1079" t="s">
        <v>1022</v>
      </c>
      <c r="U157" s="1079">
        <v>1</v>
      </c>
      <c r="V157" s="1079">
        <v>2</v>
      </c>
      <c r="W157" s="1034" t="s">
        <v>1106</v>
      </c>
      <c r="X157" s="1034"/>
      <c r="Y157" s="1034"/>
      <c r="Z157" s="1034"/>
    </row>
    <row r="158" spans="1:26">
      <c r="A158" s="54" t="s">
        <v>1809</v>
      </c>
      <c r="B158" s="54" t="s">
        <v>1815</v>
      </c>
      <c r="C158" s="54">
        <v>1</v>
      </c>
      <c r="D158" s="650">
        <v>43341</v>
      </c>
      <c r="E158" s="54"/>
      <c r="F158" s="54"/>
      <c r="G158" s="54"/>
      <c r="H158" s="54"/>
      <c r="I158" s="54"/>
      <c r="J158" s="54">
        <v>11.83</v>
      </c>
      <c r="K158" s="54">
        <v>26.3</v>
      </c>
      <c r="L158" s="54" t="s">
        <v>811</v>
      </c>
      <c r="M158" s="54" t="s">
        <v>811</v>
      </c>
      <c r="N158" s="54" t="s">
        <v>811</v>
      </c>
      <c r="O158" s="54" t="s">
        <v>811</v>
      </c>
      <c r="P158" s="68" t="s">
        <v>811</v>
      </c>
      <c r="Q158" s="68" t="s">
        <v>811</v>
      </c>
      <c r="R158" s="54"/>
      <c r="S158" s="54"/>
      <c r="T158" s="54"/>
      <c r="U158" s="54"/>
      <c r="V158" s="54"/>
      <c r="W158" s="649"/>
      <c r="X158" s="649"/>
      <c r="Y158" s="649"/>
      <c r="Z158" s="649"/>
    </row>
    <row r="159" spans="1:26">
      <c r="A159" s="54" t="s">
        <v>1809</v>
      </c>
      <c r="B159" s="54" t="s">
        <v>1815</v>
      </c>
      <c r="C159" s="54">
        <v>2</v>
      </c>
      <c r="D159" s="650">
        <v>43341</v>
      </c>
      <c r="E159" s="54"/>
      <c r="F159" s="54"/>
      <c r="G159" s="54"/>
      <c r="H159" s="54"/>
      <c r="I159" s="54"/>
      <c r="J159" s="54">
        <v>11.74</v>
      </c>
      <c r="K159" s="54">
        <v>26.2</v>
      </c>
      <c r="L159" s="54" t="s">
        <v>811</v>
      </c>
      <c r="M159" s="54" t="s">
        <v>811</v>
      </c>
      <c r="N159" s="54" t="s">
        <v>811</v>
      </c>
      <c r="O159" s="54" t="s">
        <v>811</v>
      </c>
      <c r="P159" s="68" t="s">
        <v>811</v>
      </c>
      <c r="Q159" s="68" t="s">
        <v>811</v>
      </c>
      <c r="R159" s="54"/>
      <c r="S159" s="54"/>
      <c r="T159" s="54"/>
      <c r="U159" s="54"/>
      <c r="V159" s="54"/>
      <c r="W159" s="649"/>
      <c r="X159" s="649"/>
      <c r="Y159" s="649"/>
      <c r="Z159" s="649"/>
    </row>
    <row r="160" spans="1:26" s="571" customFormat="1">
      <c r="A160" s="1079" t="s">
        <v>1809</v>
      </c>
      <c r="B160" s="1079" t="s">
        <v>1815</v>
      </c>
      <c r="C160" s="1079">
        <v>3</v>
      </c>
      <c r="D160" s="1080">
        <v>43341</v>
      </c>
      <c r="E160" s="1079"/>
      <c r="F160" s="1079"/>
      <c r="G160" s="1079"/>
      <c r="H160" s="1079"/>
      <c r="I160" s="1079"/>
      <c r="J160" s="1079">
        <v>12</v>
      </c>
      <c r="K160" s="1079">
        <v>26</v>
      </c>
      <c r="L160" s="1079">
        <v>6.61</v>
      </c>
      <c r="M160" s="1079">
        <v>13.8</v>
      </c>
      <c r="N160" s="1041">
        <v>2.723349050632911</v>
      </c>
      <c r="O160" s="1041">
        <v>2.5000000000000001E-2</v>
      </c>
      <c r="P160" s="1041">
        <v>0.36284029824865605</v>
      </c>
      <c r="Q160" s="1041">
        <v>16.602695622199235</v>
      </c>
      <c r="R160" s="1079"/>
      <c r="S160" s="1079"/>
      <c r="T160" s="1079"/>
      <c r="U160" s="1079"/>
      <c r="V160" s="1079"/>
      <c r="W160" s="1034"/>
      <c r="X160" s="1034"/>
      <c r="Y160" s="1034"/>
      <c r="Z160" s="1034"/>
    </row>
    <row r="161" spans="1:26">
      <c r="A161" s="54" t="s">
        <v>1809</v>
      </c>
      <c r="B161" s="54" t="s">
        <v>1815</v>
      </c>
      <c r="C161" s="54">
        <v>4</v>
      </c>
      <c r="D161" s="650">
        <v>43341</v>
      </c>
      <c r="E161" s="54"/>
      <c r="F161" s="54"/>
      <c r="G161" s="54"/>
      <c r="H161" s="54"/>
      <c r="I161" s="54"/>
      <c r="J161" s="54">
        <v>11.76</v>
      </c>
      <c r="K161" s="54">
        <v>25.7</v>
      </c>
      <c r="L161" s="54" t="s">
        <v>811</v>
      </c>
      <c r="M161" s="54" t="s">
        <v>811</v>
      </c>
      <c r="N161" s="54" t="s">
        <v>811</v>
      </c>
      <c r="O161" s="54" t="s">
        <v>811</v>
      </c>
      <c r="P161" s="68" t="s">
        <v>811</v>
      </c>
      <c r="Q161" s="68" t="s">
        <v>811</v>
      </c>
      <c r="R161" s="54"/>
      <c r="S161" s="54"/>
      <c r="T161" s="54"/>
      <c r="U161" s="54"/>
      <c r="V161" s="54"/>
      <c r="W161" s="649"/>
      <c r="X161" s="649"/>
      <c r="Y161" s="649"/>
      <c r="Z161" s="649"/>
    </row>
    <row r="162" spans="1:26">
      <c r="A162" s="54" t="s">
        <v>1809</v>
      </c>
      <c r="B162" s="54" t="s">
        <v>1815</v>
      </c>
      <c r="C162" s="54">
        <v>5</v>
      </c>
      <c r="D162" s="650">
        <v>43341</v>
      </c>
      <c r="E162" s="54"/>
      <c r="F162" s="54"/>
      <c r="G162" s="54"/>
      <c r="H162" s="54"/>
      <c r="I162" s="54"/>
      <c r="J162" s="54">
        <v>12.28</v>
      </c>
      <c r="K162" s="54">
        <v>25.4</v>
      </c>
      <c r="L162" s="54" t="s">
        <v>811</v>
      </c>
      <c r="M162" s="54" t="s">
        <v>811</v>
      </c>
      <c r="N162" s="54" t="s">
        <v>811</v>
      </c>
      <c r="O162" s="54" t="s">
        <v>811</v>
      </c>
      <c r="P162" s="68" t="s">
        <v>811</v>
      </c>
      <c r="Q162" s="68" t="s">
        <v>811</v>
      </c>
      <c r="R162" s="54"/>
      <c r="S162" s="54"/>
      <c r="T162" s="54"/>
      <c r="U162" s="54"/>
      <c r="V162" s="54"/>
      <c r="W162" s="649"/>
      <c r="X162" s="649"/>
      <c r="Y162" s="649"/>
      <c r="Z162" s="649"/>
    </row>
    <row r="163" spans="1:26">
      <c r="A163" s="54" t="s">
        <v>1809</v>
      </c>
      <c r="B163" s="54" t="s">
        <v>1815</v>
      </c>
      <c r="C163" s="54">
        <v>6</v>
      </c>
      <c r="D163" s="650">
        <v>43341</v>
      </c>
      <c r="E163" s="54"/>
      <c r="F163" s="54"/>
      <c r="G163" s="54"/>
      <c r="H163" s="54"/>
      <c r="I163" s="54"/>
      <c r="J163" s="54">
        <v>12.4</v>
      </c>
      <c r="K163" s="54">
        <v>24.9</v>
      </c>
      <c r="L163" s="54" t="s">
        <v>811</v>
      </c>
      <c r="M163" s="54" t="s">
        <v>811</v>
      </c>
      <c r="N163" s="54" t="s">
        <v>811</v>
      </c>
      <c r="O163" s="54" t="s">
        <v>811</v>
      </c>
      <c r="P163" s="68" t="s">
        <v>811</v>
      </c>
      <c r="Q163" s="68" t="s">
        <v>811</v>
      </c>
      <c r="R163" s="54"/>
      <c r="S163" s="54"/>
      <c r="T163" s="54"/>
      <c r="U163" s="54"/>
      <c r="V163" s="54"/>
      <c r="W163" s="649"/>
      <c r="X163" s="649"/>
      <c r="Y163" s="649"/>
      <c r="Z163" s="649"/>
    </row>
    <row r="164" spans="1:26">
      <c r="A164" s="54" t="s">
        <v>1809</v>
      </c>
      <c r="B164" s="54" t="s">
        <v>1815</v>
      </c>
      <c r="C164" s="54">
        <v>7</v>
      </c>
      <c r="D164" s="650">
        <v>43341</v>
      </c>
      <c r="E164" s="54"/>
      <c r="F164" s="54"/>
      <c r="G164" s="54"/>
      <c r="H164" s="54"/>
      <c r="I164" s="54"/>
      <c r="J164" s="54">
        <v>12.06</v>
      </c>
      <c r="K164" s="54">
        <v>24.7</v>
      </c>
      <c r="L164" s="54" t="s">
        <v>811</v>
      </c>
      <c r="M164" s="54" t="s">
        <v>811</v>
      </c>
      <c r="N164" s="54" t="s">
        <v>811</v>
      </c>
      <c r="O164" s="54" t="s">
        <v>811</v>
      </c>
      <c r="P164" s="68" t="s">
        <v>811</v>
      </c>
      <c r="Q164" s="68" t="s">
        <v>811</v>
      </c>
      <c r="R164" s="54"/>
      <c r="S164" s="54"/>
      <c r="T164" s="54"/>
      <c r="U164" s="54"/>
      <c r="V164" s="54"/>
      <c r="W164" s="649"/>
      <c r="X164" s="649"/>
      <c r="Y164" s="649"/>
      <c r="Z164" s="649"/>
    </row>
    <row r="165" spans="1:26">
      <c r="A165" s="54" t="s">
        <v>1809</v>
      </c>
      <c r="B165" s="54" t="s">
        <v>1815</v>
      </c>
      <c r="C165" s="54">
        <v>8</v>
      </c>
      <c r="D165" s="650">
        <v>43341</v>
      </c>
      <c r="E165" s="54"/>
      <c r="F165" s="54"/>
      <c r="G165" s="54"/>
      <c r="H165" s="54"/>
      <c r="I165" s="54"/>
      <c r="J165" s="54">
        <v>9.9700000000000006</v>
      </c>
      <c r="K165" s="54">
        <v>23.1</v>
      </c>
      <c r="L165" s="54" t="s">
        <v>811</v>
      </c>
      <c r="M165" s="54" t="s">
        <v>811</v>
      </c>
      <c r="N165" s="54" t="s">
        <v>811</v>
      </c>
      <c r="O165" s="54" t="s">
        <v>811</v>
      </c>
      <c r="P165" s="68" t="s">
        <v>811</v>
      </c>
      <c r="Q165" s="68" t="s">
        <v>811</v>
      </c>
      <c r="R165" s="54"/>
      <c r="S165" s="54"/>
      <c r="T165" s="54"/>
      <c r="U165" s="54"/>
      <c r="V165" s="54"/>
      <c r="W165" s="649"/>
      <c r="X165" s="649"/>
      <c r="Y165" s="649"/>
      <c r="Z165" s="649"/>
    </row>
    <row r="166" spans="1:26" s="571" customFormat="1">
      <c r="A166" s="1079" t="s">
        <v>1809</v>
      </c>
      <c r="B166" s="1079" t="s">
        <v>1815</v>
      </c>
      <c r="C166" s="1079">
        <v>9</v>
      </c>
      <c r="D166" s="1080">
        <v>43341</v>
      </c>
      <c r="E166" s="1079"/>
      <c r="F166" s="1079"/>
      <c r="G166" s="1079"/>
      <c r="H166" s="1079"/>
      <c r="I166" s="1079"/>
      <c r="J166" s="1079">
        <v>4.29</v>
      </c>
      <c r="K166" s="1079">
        <v>18.8</v>
      </c>
      <c r="L166" s="1079">
        <v>6.23</v>
      </c>
      <c r="M166" s="1079">
        <v>12.5</v>
      </c>
      <c r="N166" s="1041">
        <v>14.210390822784813</v>
      </c>
      <c r="O166" s="1041">
        <v>4.0419688126318514</v>
      </c>
      <c r="P166" s="1041">
        <v>0.65311253684758086</v>
      </c>
      <c r="Q166" s="1041">
        <v>26.122344019303682</v>
      </c>
      <c r="R166" s="1079"/>
      <c r="S166" s="1079"/>
      <c r="T166" s="1079"/>
      <c r="U166" s="1079"/>
      <c r="V166" s="1079"/>
      <c r="W166" s="1034"/>
      <c r="X166" s="1034"/>
      <c r="Y166" s="1034"/>
      <c r="Z166" s="1034"/>
    </row>
    <row r="167" spans="1:26">
      <c r="A167" s="54" t="s">
        <v>1809</v>
      </c>
      <c r="B167" s="54" t="s">
        <v>1815</v>
      </c>
      <c r="C167" s="54">
        <v>10</v>
      </c>
      <c r="D167" s="650">
        <v>43341</v>
      </c>
      <c r="E167" s="54"/>
      <c r="F167" s="54"/>
      <c r="G167" s="54"/>
      <c r="H167" s="54"/>
      <c r="I167" s="54"/>
      <c r="J167" s="54">
        <v>2.35</v>
      </c>
      <c r="K167" s="54">
        <v>15.2</v>
      </c>
      <c r="L167" s="54" t="s">
        <v>811</v>
      </c>
      <c r="M167" s="54" t="s">
        <v>811</v>
      </c>
      <c r="N167" s="54" t="s">
        <v>811</v>
      </c>
      <c r="O167" s="54" t="s">
        <v>811</v>
      </c>
      <c r="P167" s="68" t="s">
        <v>811</v>
      </c>
      <c r="Q167" s="68" t="s">
        <v>811</v>
      </c>
      <c r="R167" s="54"/>
      <c r="S167" s="54"/>
      <c r="T167" s="54"/>
      <c r="U167" s="54"/>
      <c r="V167" s="54"/>
      <c r="W167" s="649"/>
      <c r="X167" s="649"/>
      <c r="Y167" s="649"/>
      <c r="Z167" s="649"/>
    </row>
    <row r="168" spans="1:26">
      <c r="A168" s="54" t="s">
        <v>1809</v>
      </c>
      <c r="B168" s="54" t="s">
        <v>1815</v>
      </c>
      <c r="C168" s="54">
        <v>11</v>
      </c>
      <c r="D168" s="650">
        <v>43341</v>
      </c>
      <c r="E168" s="54"/>
      <c r="F168" s="54"/>
      <c r="G168" s="54"/>
      <c r="H168" s="54"/>
      <c r="I168" s="54"/>
      <c r="J168" s="54">
        <v>1.73</v>
      </c>
      <c r="K168" s="54">
        <v>13.1</v>
      </c>
      <c r="L168" s="54" t="s">
        <v>811</v>
      </c>
      <c r="M168" s="54" t="s">
        <v>811</v>
      </c>
      <c r="N168" s="54" t="s">
        <v>811</v>
      </c>
      <c r="O168" s="54" t="s">
        <v>811</v>
      </c>
      <c r="P168" s="68" t="s">
        <v>811</v>
      </c>
      <c r="Q168" s="68" t="s">
        <v>811</v>
      </c>
      <c r="R168" s="54"/>
      <c r="S168" s="54"/>
      <c r="T168" s="54"/>
      <c r="U168" s="54"/>
      <c r="V168" s="54"/>
      <c r="W168" s="649"/>
      <c r="X168" s="649"/>
      <c r="Y168" s="649"/>
      <c r="Z168" s="649"/>
    </row>
    <row r="169" spans="1:26">
      <c r="A169" s="54" t="s">
        <v>1809</v>
      </c>
      <c r="B169" s="54" t="s">
        <v>1815</v>
      </c>
      <c r="C169" s="54">
        <v>12</v>
      </c>
      <c r="D169" s="650">
        <v>43341</v>
      </c>
      <c r="E169" s="54"/>
      <c r="F169" s="54"/>
      <c r="G169" s="54"/>
      <c r="H169" s="54"/>
      <c r="I169" s="54"/>
      <c r="J169" s="54">
        <v>0.56000000000000005</v>
      </c>
      <c r="K169" s="54">
        <v>11.7</v>
      </c>
      <c r="L169" s="54" t="s">
        <v>811</v>
      </c>
      <c r="M169" s="54" t="s">
        <v>811</v>
      </c>
      <c r="N169" s="54" t="s">
        <v>811</v>
      </c>
      <c r="O169" s="54" t="s">
        <v>811</v>
      </c>
      <c r="P169" s="68" t="s">
        <v>811</v>
      </c>
      <c r="Q169" s="68" t="s">
        <v>811</v>
      </c>
      <c r="R169" s="54"/>
      <c r="S169" s="54"/>
      <c r="T169" s="54"/>
      <c r="U169" s="54"/>
      <c r="V169" s="54"/>
      <c r="W169" s="649"/>
      <c r="X169" s="649"/>
      <c r="Y169" s="649"/>
      <c r="Z169" s="649"/>
    </row>
    <row r="170" spans="1:26">
      <c r="A170" s="54" t="s">
        <v>1809</v>
      </c>
      <c r="B170" s="54" t="s">
        <v>1815</v>
      </c>
      <c r="C170" s="54">
        <v>13</v>
      </c>
      <c r="D170" s="650">
        <v>43341</v>
      </c>
      <c r="E170" s="54"/>
      <c r="F170" s="54"/>
      <c r="G170" s="54"/>
      <c r="H170" s="54"/>
      <c r="I170" s="54"/>
      <c r="J170" s="54">
        <v>0.41</v>
      </c>
      <c r="K170" s="54">
        <v>10.8</v>
      </c>
      <c r="L170" s="54" t="s">
        <v>811</v>
      </c>
      <c r="M170" s="54" t="s">
        <v>811</v>
      </c>
      <c r="N170" s="54" t="s">
        <v>811</v>
      </c>
      <c r="O170" s="54" t="s">
        <v>811</v>
      </c>
      <c r="P170" s="68" t="s">
        <v>811</v>
      </c>
      <c r="Q170" s="68" t="s">
        <v>811</v>
      </c>
      <c r="R170" s="54"/>
      <c r="S170" s="54"/>
      <c r="T170" s="54"/>
      <c r="U170" s="54"/>
      <c r="V170" s="54"/>
      <c r="W170" s="649"/>
      <c r="X170" s="649"/>
      <c r="Y170" s="649"/>
      <c r="Z170" s="649"/>
    </row>
    <row r="171" spans="1:26">
      <c r="A171" s="54" t="s">
        <v>1809</v>
      </c>
      <c r="B171" s="54" t="s">
        <v>1815</v>
      </c>
      <c r="C171" s="54">
        <v>14</v>
      </c>
      <c r="D171" s="650">
        <v>43341</v>
      </c>
      <c r="E171" s="54"/>
      <c r="F171" s="54"/>
      <c r="G171" s="54"/>
      <c r="H171" s="54"/>
      <c r="I171" s="54"/>
      <c r="J171" s="54">
        <v>0.53</v>
      </c>
      <c r="K171" s="54">
        <v>10</v>
      </c>
      <c r="L171" s="54" t="s">
        <v>811</v>
      </c>
      <c r="M171" s="54" t="s">
        <v>811</v>
      </c>
      <c r="N171" s="54" t="s">
        <v>811</v>
      </c>
      <c r="O171" s="54" t="s">
        <v>811</v>
      </c>
      <c r="P171" s="68" t="s">
        <v>811</v>
      </c>
      <c r="Q171" s="68" t="s">
        <v>811</v>
      </c>
      <c r="R171" s="54"/>
      <c r="S171" s="54"/>
      <c r="T171" s="54"/>
      <c r="U171" s="54"/>
      <c r="V171" s="54"/>
      <c r="W171" s="649"/>
      <c r="X171" s="649"/>
      <c r="Y171" s="649"/>
      <c r="Z171" s="649"/>
    </row>
    <row r="172" spans="1:26">
      <c r="A172" s="54" t="s">
        <v>1809</v>
      </c>
      <c r="B172" s="54" t="s">
        <v>1815</v>
      </c>
      <c r="C172" s="54">
        <v>15</v>
      </c>
      <c r="D172" s="650">
        <v>43341</v>
      </c>
      <c r="E172" s="54"/>
      <c r="F172" s="54"/>
      <c r="G172" s="54"/>
      <c r="H172" s="54"/>
      <c r="I172" s="54"/>
      <c r="J172" s="54">
        <v>0.59</v>
      </c>
      <c r="K172" s="54">
        <v>10</v>
      </c>
      <c r="L172" s="54" t="s">
        <v>811</v>
      </c>
      <c r="M172" s="54" t="s">
        <v>811</v>
      </c>
      <c r="N172" s="54" t="s">
        <v>811</v>
      </c>
      <c r="O172" s="54" t="s">
        <v>811</v>
      </c>
      <c r="P172" s="68" t="s">
        <v>811</v>
      </c>
      <c r="Q172" s="68" t="s">
        <v>811</v>
      </c>
      <c r="R172" s="54"/>
      <c r="S172" s="54"/>
      <c r="T172" s="54"/>
      <c r="U172" s="54"/>
      <c r="V172" s="54"/>
      <c r="W172" s="649"/>
      <c r="X172" s="649"/>
      <c r="Y172" s="649"/>
      <c r="Z172" s="649"/>
    </row>
    <row r="173" spans="1:26" s="571" customFormat="1">
      <c r="A173" s="1079" t="s">
        <v>1809</v>
      </c>
      <c r="B173" s="1079" t="s">
        <v>1815</v>
      </c>
      <c r="C173" s="1079">
        <v>16</v>
      </c>
      <c r="D173" s="1080">
        <v>43341</v>
      </c>
      <c r="E173" s="1079"/>
      <c r="F173" s="1079"/>
      <c r="G173" s="1079"/>
      <c r="H173" s="1079"/>
      <c r="I173" s="1079"/>
      <c r="J173" s="1079">
        <v>0.59</v>
      </c>
      <c r="K173" s="1079">
        <v>10.1</v>
      </c>
      <c r="L173" s="1079">
        <v>6.37</v>
      </c>
      <c r="M173" s="1079">
        <v>23.9</v>
      </c>
      <c r="N173" s="1041">
        <v>4.615594303797466</v>
      </c>
      <c r="O173" s="1041">
        <v>6.297228331619201</v>
      </c>
      <c r="P173" s="1041">
        <v>0.65311253684758086</v>
      </c>
      <c r="Q173" s="1041">
        <v>73.573223026542564</v>
      </c>
      <c r="R173" s="1079"/>
      <c r="S173" s="1079"/>
      <c r="T173" s="1079"/>
      <c r="U173" s="1079"/>
      <c r="V173" s="1079"/>
      <c r="W173" s="1034"/>
      <c r="X173" s="1034"/>
      <c r="Y173" s="1034"/>
      <c r="Z173" s="1034"/>
    </row>
    <row r="174" spans="1:26" s="571" customFormat="1">
      <c r="A174" s="1079" t="s">
        <v>1809</v>
      </c>
      <c r="B174" s="1079" t="s">
        <v>1820</v>
      </c>
      <c r="C174" s="1079">
        <v>0.5</v>
      </c>
      <c r="D174" s="1080">
        <v>43341</v>
      </c>
      <c r="E174" s="1079"/>
      <c r="F174" s="1079">
        <v>4</v>
      </c>
      <c r="G174" s="1079">
        <v>19.399999999999999</v>
      </c>
      <c r="H174" s="1079">
        <v>5.2</v>
      </c>
      <c r="I174" s="1079"/>
      <c r="J174" s="1079">
        <v>12.35</v>
      </c>
      <c r="K174" s="1079">
        <v>26.8</v>
      </c>
      <c r="L174" s="1079">
        <v>6.97</v>
      </c>
      <c r="M174" s="1079">
        <v>13.6</v>
      </c>
      <c r="N174" s="1041">
        <v>2.2261708860759488</v>
      </c>
      <c r="O174" s="1041">
        <v>2.5000000000000001E-2</v>
      </c>
      <c r="P174" s="1041">
        <v>0.50797641754811851</v>
      </c>
      <c r="Q174" s="1041">
        <v>19.343647018269557</v>
      </c>
      <c r="R174" s="1079"/>
      <c r="S174" s="1079"/>
      <c r="T174" s="1079" t="s">
        <v>1045</v>
      </c>
      <c r="U174" s="1079">
        <v>1</v>
      </c>
      <c r="V174" s="1079">
        <v>2</v>
      </c>
      <c r="W174" s="1034" t="s">
        <v>1106</v>
      </c>
      <c r="X174" s="1034"/>
      <c r="Y174" s="1034"/>
      <c r="Z174" s="1034"/>
    </row>
    <row r="175" spans="1:26">
      <c r="A175" s="54" t="s">
        <v>1809</v>
      </c>
      <c r="B175" s="54" t="s">
        <v>1820</v>
      </c>
      <c r="C175" s="54">
        <v>1</v>
      </c>
      <c r="D175" s="650">
        <v>43341</v>
      </c>
      <c r="E175" s="54"/>
      <c r="F175" s="54"/>
      <c r="G175" s="54"/>
      <c r="H175" s="54"/>
      <c r="I175" s="54"/>
      <c r="J175" s="54">
        <v>12.34</v>
      </c>
      <c r="K175" s="54">
        <v>26.8</v>
      </c>
      <c r="L175" s="54" t="s">
        <v>811</v>
      </c>
      <c r="M175" s="54" t="s">
        <v>811</v>
      </c>
      <c r="N175" s="54" t="s">
        <v>811</v>
      </c>
      <c r="O175" s="54" t="s">
        <v>811</v>
      </c>
      <c r="P175" s="68" t="s">
        <v>811</v>
      </c>
      <c r="Q175" s="68" t="s">
        <v>811</v>
      </c>
      <c r="R175" s="54"/>
      <c r="S175" s="54"/>
      <c r="T175" s="54"/>
      <c r="U175" s="54"/>
      <c r="V175" s="54"/>
      <c r="W175" s="649"/>
      <c r="X175" s="649"/>
      <c r="Y175" s="649"/>
      <c r="Z175" s="649"/>
    </row>
    <row r="176" spans="1:26">
      <c r="A176" s="54" t="s">
        <v>1809</v>
      </c>
      <c r="B176" s="54" t="s">
        <v>1820</v>
      </c>
      <c r="C176" s="54">
        <v>2</v>
      </c>
      <c r="D176" s="650">
        <v>43341</v>
      </c>
      <c r="E176" s="54"/>
      <c r="F176" s="54"/>
      <c r="G176" s="54"/>
      <c r="H176" s="54"/>
      <c r="I176" s="54"/>
      <c r="J176" s="54">
        <v>12.53</v>
      </c>
      <c r="K176" s="54">
        <v>26.3</v>
      </c>
      <c r="L176" s="54" t="s">
        <v>811</v>
      </c>
      <c r="M176" s="54" t="s">
        <v>811</v>
      </c>
      <c r="N176" s="54" t="s">
        <v>811</v>
      </c>
      <c r="O176" s="54" t="s">
        <v>811</v>
      </c>
      <c r="P176" s="68" t="s">
        <v>811</v>
      </c>
      <c r="Q176" s="68" t="s">
        <v>811</v>
      </c>
      <c r="R176" s="54"/>
      <c r="S176" s="54"/>
      <c r="T176" s="54"/>
      <c r="U176" s="54"/>
      <c r="V176" s="54"/>
      <c r="W176" s="649"/>
      <c r="X176" s="649"/>
      <c r="Y176" s="649"/>
      <c r="Z176" s="649"/>
    </row>
    <row r="177" spans="1:26" s="571" customFormat="1">
      <c r="A177" s="1079" t="s">
        <v>1809</v>
      </c>
      <c r="B177" s="1079" t="s">
        <v>1820</v>
      </c>
      <c r="C177" s="1079">
        <v>3</v>
      </c>
      <c r="D177" s="1080">
        <v>43341</v>
      </c>
      <c r="E177" s="1079"/>
      <c r="F177" s="1079"/>
      <c r="G177" s="1079"/>
      <c r="H177" s="1079"/>
      <c r="I177" s="1079"/>
      <c r="J177" s="1079">
        <v>12.67</v>
      </c>
      <c r="K177" s="1079">
        <v>25.6</v>
      </c>
      <c r="L177" s="1079">
        <v>6.96</v>
      </c>
      <c r="M177" s="1079">
        <v>13.099999999999998</v>
      </c>
      <c r="N177" s="1041">
        <v>2.4265262658227842</v>
      </c>
      <c r="O177" s="1041">
        <v>2.5000000000000001E-2</v>
      </c>
      <c r="P177" s="1041">
        <v>0.54426044737298407</v>
      </c>
      <c r="Q177" s="1041">
        <v>19.785735953119616</v>
      </c>
      <c r="R177" s="1079"/>
      <c r="S177" s="1079"/>
      <c r="T177" s="1079"/>
      <c r="U177" s="1079"/>
      <c r="V177" s="1079"/>
      <c r="W177" s="1034"/>
      <c r="X177" s="1034"/>
      <c r="Y177" s="1034"/>
      <c r="Z177" s="1034"/>
    </row>
    <row r="178" spans="1:26">
      <c r="A178" s="54" t="s">
        <v>1809</v>
      </c>
      <c r="B178" s="54" t="s">
        <v>1820</v>
      </c>
      <c r="C178" s="54">
        <v>4</v>
      </c>
      <c r="D178" s="650">
        <v>43341</v>
      </c>
      <c r="E178" s="54"/>
      <c r="F178" s="54"/>
      <c r="G178" s="54"/>
      <c r="H178" s="54"/>
      <c r="I178" s="54"/>
      <c r="J178" s="54">
        <v>12.96</v>
      </c>
      <c r="K178" s="54">
        <v>25.2</v>
      </c>
      <c r="L178" s="54" t="s">
        <v>811</v>
      </c>
      <c r="M178" s="54" t="s">
        <v>811</v>
      </c>
      <c r="N178" s="54" t="s">
        <v>811</v>
      </c>
      <c r="O178" s="54" t="s">
        <v>811</v>
      </c>
      <c r="P178" s="68" t="s">
        <v>811</v>
      </c>
      <c r="Q178" s="68" t="s">
        <v>811</v>
      </c>
      <c r="R178" s="54"/>
      <c r="S178" s="54"/>
      <c r="T178" s="54"/>
      <c r="U178" s="54"/>
      <c r="V178" s="54"/>
      <c r="W178" s="649"/>
      <c r="X178" s="649"/>
      <c r="Y178" s="649"/>
      <c r="Z178" s="649"/>
    </row>
    <row r="179" spans="1:26">
      <c r="A179" s="54" t="s">
        <v>1809</v>
      </c>
      <c r="B179" s="54" t="s">
        <v>1820</v>
      </c>
      <c r="C179" s="54">
        <v>5</v>
      </c>
      <c r="D179" s="650">
        <v>43341</v>
      </c>
      <c r="E179" s="54"/>
      <c r="F179" s="54"/>
      <c r="G179" s="54"/>
      <c r="H179" s="54"/>
      <c r="I179" s="54"/>
      <c r="J179" s="54">
        <v>12.68</v>
      </c>
      <c r="K179" s="54">
        <v>24.9</v>
      </c>
      <c r="L179" s="54" t="s">
        <v>811</v>
      </c>
      <c r="M179" s="54" t="s">
        <v>811</v>
      </c>
      <c r="N179" s="54" t="s">
        <v>811</v>
      </c>
      <c r="O179" s="54" t="s">
        <v>811</v>
      </c>
      <c r="P179" s="68" t="s">
        <v>811</v>
      </c>
      <c r="Q179" s="68" t="s">
        <v>811</v>
      </c>
      <c r="R179" s="54"/>
      <c r="S179" s="54"/>
      <c r="T179" s="54"/>
      <c r="U179" s="54"/>
      <c r="V179" s="54"/>
      <c r="W179" s="649"/>
      <c r="X179" s="649"/>
      <c r="Y179" s="649"/>
      <c r="Z179" s="649"/>
    </row>
    <row r="180" spans="1:26">
      <c r="A180" s="54" t="s">
        <v>1809</v>
      </c>
      <c r="B180" s="54" t="s">
        <v>1820</v>
      </c>
      <c r="C180" s="54">
        <v>6</v>
      </c>
      <c r="D180" s="650">
        <v>43341</v>
      </c>
      <c r="E180" s="54"/>
      <c r="F180" s="54"/>
      <c r="G180" s="54"/>
      <c r="H180" s="54"/>
      <c r="I180" s="54"/>
      <c r="J180" s="54">
        <v>12.21</v>
      </c>
      <c r="K180" s="54">
        <v>24.6</v>
      </c>
      <c r="L180" s="54" t="s">
        <v>811</v>
      </c>
      <c r="M180" s="54" t="s">
        <v>811</v>
      </c>
      <c r="N180" s="54" t="s">
        <v>811</v>
      </c>
      <c r="O180" s="54" t="s">
        <v>811</v>
      </c>
      <c r="P180" s="68" t="s">
        <v>811</v>
      </c>
      <c r="Q180" s="68" t="s">
        <v>811</v>
      </c>
      <c r="R180" s="54"/>
      <c r="S180" s="54"/>
      <c r="T180" s="54"/>
      <c r="U180" s="54"/>
      <c r="V180" s="54"/>
      <c r="W180" s="649"/>
      <c r="X180" s="649"/>
      <c r="Y180" s="649"/>
      <c r="Z180" s="649"/>
    </row>
    <row r="181" spans="1:26">
      <c r="A181" s="54" t="s">
        <v>1809</v>
      </c>
      <c r="B181" s="54" t="s">
        <v>1820</v>
      </c>
      <c r="C181" s="54">
        <v>7</v>
      </c>
      <c r="D181" s="650">
        <v>43341</v>
      </c>
      <c r="E181" s="54"/>
      <c r="F181" s="54"/>
      <c r="G181" s="54"/>
      <c r="H181" s="54"/>
      <c r="I181" s="54"/>
      <c r="J181" s="54">
        <v>11.98</v>
      </c>
      <c r="K181" s="54">
        <v>24.3</v>
      </c>
      <c r="L181" s="54" t="s">
        <v>811</v>
      </c>
      <c r="M181" s="54" t="s">
        <v>811</v>
      </c>
      <c r="N181" s="54" t="s">
        <v>811</v>
      </c>
      <c r="O181" s="54" t="s">
        <v>811</v>
      </c>
      <c r="P181" s="68" t="s">
        <v>811</v>
      </c>
      <c r="Q181" s="68" t="s">
        <v>811</v>
      </c>
      <c r="R181" s="54"/>
      <c r="S181" s="54"/>
      <c r="T181" s="54"/>
      <c r="U181" s="54"/>
      <c r="V181" s="54"/>
      <c r="W181" s="649"/>
      <c r="X181" s="649"/>
      <c r="Y181" s="649"/>
      <c r="Z181" s="649"/>
    </row>
    <row r="182" spans="1:26">
      <c r="A182" s="54" t="s">
        <v>1809</v>
      </c>
      <c r="B182" s="54" t="s">
        <v>1820</v>
      </c>
      <c r="C182" s="54">
        <v>8</v>
      </c>
      <c r="D182" s="650">
        <v>43341</v>
      </c>
      <c r="E182" s="54"/>
      <c r="F182" s="54"/>
      <c r="G182" s="54"/>
      <c r="H182" s="54"/>
      <c r="I182" s="54"/>
      <c r="J182" s="54">
        <v>8.32</v>
      </c>
      <c r="K182" s="54">
        <v>22.3</v>
      </c>
      <c r="L182" s="54" t="s">
        <v>811</v>
      </c>
      <c r="M182" s="54" t="s">
        <v>811</v>
      </c>
      <c r="N182" s="54" t="s">
        <v>811</v>
      </c>
      <c r="O182" s="54" t="s">
        <v>811</v>
      </c>
      <c r="P182" s="68" t="s">
        <v>811</v>
      </c>
      <c r="Q182" s="68" t="s">
        <v>811</v>
      </c>
      <c r="R182" s="54"/>
      <c r="S182" s="54"/>
      <c r="T182" s="54"/>
      <c r="U182" s="54"/>
      <c r="V182" s="54"/>
      <c r="W182" s="649"/>
      <c r="X182" s="649"/>
      <c r="Y182" s="649"/>
      <c r="Z182" s="649"/>
    </row>
    <row r="183" spans="1:26" s="571" customFormat="1">
      <c r="A183" s="1079" t="s">
        <v>1809</v>
      </c>
      <c r="B183" s="1079" t="s">
        <v>1820</v>
      </c>
      <c r="C183" s="1079">
        <v>9</v>
      </c>
      <c r="D183" s="1080">
        <v>43341</v>
      </c>
      <c r="E183" s="1079"/>
      <c r="F183" s="1079"/>
      <c r="G183" s="1079"/>
      <c r="H183" s="1079"/>
      <c r="I183" s="1079"/>
      <c r="J183" s="1079">
        <v>2.99</v>
      </c>
      <c r="K183" s="1079">
        <v>18</v>
      </c>
      <c r="L183" s="1079">
        <v>6.46</v>
      </c>
      <c r="M183" s="1079">
        <v>15.9</v>
      </c>
      <c r="N183" s="1041">
        <v>13.824521202531647</v>
      </c>
      <c r="O183" s="1041">
        <v>5.3071759328850163</v>
      </c>
      <c r="P183" s="1041">
        <v>0.98518606776836193</v>
      </c>
      <c r="Q183" s="1041">
        <v>19.048921061702863</v>
      </c>
      <c r="R183" s="1079"/>
      <c r="S183" s="1079"/>
      <c r="T183" s="1079"/>
      <c r="U183" s="1079"/>
      <c r="V183" s="1079"/>
      <c r="W183" s="1034"/>
      <c r="X183" s="1034"/>
      <c r="Y183" s="1034"/>
      <c r="Z183" s="1034"/>
    </row>
    <row r="184" spans="1:26">
      <c r="A184" s="54" t="s">
        <v>1809</v>
      </c>
      <c r="B184" s="54" t="s">
        <v>1820</v>
      </c>
      <c r="C184" s="54">
        <v>10</v>
      </c>
      <c r="D184" s="650">
        <v>43341</v>
      </c>
      <c r="E184" s="54"/>
      <c r="F184" s="54"/>
      <c r="G184" s="54"/>
      <c r="H184" s="54"/>
      <c r="I184" s="54"/>
      <c r="J184" s="54">
        <v>1.03</v>
      </c>
      <c r="K184" s="54">
        <v>14</v>
      </c>
      <c r="L184" s="54" t="s">
        <v>811</v>
      </c>
      <c r="M184" s="54" t="s">
        <v>811</v>
      </c>
      <c r="N184" s="54" t="s">
        <v>811</v>
      </c>
      <c r="O184" s="54" t="s">
        <v>811</v>
      </c>
      <c r="P184" s="68" t="s">
        <v>811</v>
      </c>
      <c r="Q184" s="68" t="s">
        <v>811</v>
      </c>
      <c r="R184" s="54"/>
      <c r="S184" s="54"/>
      <c r="T184" s="54"/>
      <c r="U184" s="54"/>
      <c r="V184" s="54"/>
      <c r="W184" s="649"/>
      <c r="X184" s="649"/>
      <c r="Y184" s="649"/>
      <c r="Z184" s="649"/>
    </row>
    <row r="185" spans="1:26">
      <c r="A185" s="54" t="s">
        <v>1809</v>
      </c>
      <c r="B185" s="54" t="s">
        <v>1820</v>
      </c>
      <c r="C185" s="54">
        <v>11</v>
      </c>
      <c r="D185" s="650">
        <v>43341</v>
      </c>
      <c r="E185" s="54"/>
      <c r="F185" s="54"/>
      <c r="G185" s="54"/>
      <c r="H185" s="54"/>
      <c r="I185" s="54"/>
      <c r="J185" s="54">
        <v>0.55000000000000004</v>
      </c>
      <c r="K185" s="54">
        <v>12.5</v>
      </c>
      <c r="L185" s="54" t="s">
        <v>811</v>
      </c>
      <c r="M185" s="54" t="s">
        <v>811</v>
      </c>
      <c r="N185" s="54" t="s">
        <v>811</v>
      </c>
      <c r="O185" s="54" t="s">
        <v>811</v>
      </c>
      <c r="P185" s="68" t="s">
        <v>811</v>
      </c>
      <c r="Q185" s="68" t="s">
        <v>811</v>
      </c>
      <c r="R185" s="54"/>
      <c r="S185" s="54"/>
      <c r="T185" s="54"/>
      <c r="U185" s="54"/>
      <c r="V185" s="54"/>
      <c r="W185" s="649"/>
      <c r="X185" s="649"/>
      <c r="Y185" s="649"/>
      <c r="Z185" s="649"/>
    </row>
    <row r="186" spans="1:26">
      <c r="A186" s="54" t="s">
        <v>1809</v>
      </c>
      <c r="B186" s="54" t="s">
        <v>1820</v>
      </c>
      <c r="C186" s="54">
        <v>12</v>
      </c>
      <c r="D186" s="650">
        <v>43341</v>
      </c>
      <c r="E186" s="54"/>
      <c r="F186" s="54"/>
      <c r="G186" s="54"/>
      <c r="H186" s="54"/>
      <c r="I186" s="54"/>
      <c r="J186" s="54">
        <v>0.48</v>
      </c>
      <c r="K186" s="54">
        <v>10.8</v>
      </c>
      <c r="L186" s="54" t="s">
        <v>811</v>
      </c>
      <c r="M186" s="54" t="s">
        <v>811</v>
      </c>
      <c r="N186" s="54" t="s">
        <v>811</v>
      </c>
      <c r="O186" s="54" t="s">
        <v>811</v>
      </c>
      <c r="P186" s="68" t="s">
        <v>811</v>
      </c>
      <c r="Q186" s="68" t="s">
        <v>811</v>
      </c>
      <c r="R186" s="54"/>
      <c r="S186" s="54"/>
      <c r="T186" s="54"/>
      <c r="U186" s="54"/>
      <c r="V186" s="54"/>
      <c r="W186" s="649"/>
      <c r="X186" s="649"/>
      <c r="Y186" s="649"/>
      <c r="Z186" s="649"/>
    </row>
    <row r="187" spans="1:26">
      <c r="A187" s="54" t="s">
        <v>1809</v>
      </c>
      <c r="B187" s="54" t="s">
        <v>1820</v>
      </c>
      <c r="C187" s="54">
        <v>13</v>
      </c>
      <c r="D187" s="650">
        <v>43341</v>
      </c>
      <c r="E187" s="54"/>
      <c r="F187" s="54"/>
      <c r="G187" s="54"/>
      <c r="H187" s="54"/>
      <c r="I187" s="54"/>
      <c r="J187" s="54">
        <v>0.5</v>
      </c>
      <c r="K187" s="54">
        <v>9.6999999999999993</v>
      </c>
      <c r="L187" s="54" t="s">
        <v>811</v>
      </c>
      <c r="M187" s="54" t="s">
        <v>811</v>
      </c>
      <c r="N187" s="54" t="s">
        <v>811</v>
      </c>
      <c r="O187" s="54" t="s">
        <v>811</v>
      </c>
      <c r="P187" s="68" t="s">
        <v>811</v>
      </c>
      <c r="Q187" s="68" t="s">
        <v>811</v>
      </c>
      <c r="R187" s="54"/>
      <c r="S187" s="54"/>
      <c r="T187" s="54"/>
      <c r="U187" s="54"/>
      <c r="V187" s="54"/>
      <c r="W187" s="649"/>
      <c r="X187" s="649"/>
      <c r="Y187" s="649"/>
      <c r="Z187" s="649"/>
    </row>
    <row r="188" spans="1:26">
      <c r="A188" s="54" t="s">
        <v>1809</v>
      </c>
      <c r="B188" s="54" t="s">
        <v>1820</v>
      </c>
      <c r="C188" s="54">
        <v>14</v>
      </c>
      <c r="D188" s="650">
        <v>43341</v>
      </c>
      <c r="E188" s="54"/>
      <c r="F188" s="54"/>
      <c r="G188" s="54"/>
      <c r="H188" s="54"/>
      <c r="I188" s="54"/>
      <c r="J188" s="54">
        <v>0.45</v>
      </c>
      <c r="K188" s="54">
        <v>9.4</v>
      </c>
      <c r="L188" s="54" t="s">
        <v>811</v>
      </c>
      <c r="M188" s="54" t="s">
        <v>811</v>
      </c>
      <c r="N188" s="54" t="s">
        <v>811</v>
      </c>
      <c r="O188" s="54" t="s">
        <v>811</v>
      </c>
      <c r="P188" s="68" t="s">
        <v>811</v>
      </c>
      <c r="Q188" s="68" t="s">
        <v>811</v>
      </c>
      <c r="R188" s="54"/>
      <c r="S188" s="54"/>
      <c r="T188" s="54"/>
      <c r="U188" s="54"/>
      <c r="V188" s="54"/>
      <c r="W188" s="649"/>
      <c r="X188" s="649"/>
      <c r="Y188" s="649"/>
      <c r="Z188" s="649"/>
    </row>
    <row r="189" spans="1:26">
      <c r="A189" s="54" t="s">
        <v>1809</v>
      </c>
      <c r="B189" s="54" t="s">
        <v>1820</v>
      </c>
      <c r="C189" s="54">
        <v>15</v>
      </c>
      <c r="D189" s="650">
        <v>43341</v>
      </c>
      <c r="E189" s="54"/>
      <c r="F189" s="54"/>
      <c r="G189" s="54"/>
      <c r="H189" s="54"/>
      <c r="I189" s="54"/>
      <c r="J189" s="54">
        <v>0.42</v>
      </c>
      <c r="K189" s="54">
        <v>9.4</v>
      </c>
      <c r="L189" s="54" t="s">
        <v>811</v>
      </c>
      <c r="M189" s="54" t="s">
        <v>811</v>
      </c>
      <c r="N189" s="54" t="s">
        <v>811</v>
      </c>
      <c r="O189" s="54" t="s">
        <v>811</v>
      </c>
      <c r="P189" s="68" t="s">
        <v>811</v>
      </c>
      <c r="Q189" s="68" t="s">
        <v>811</v>
      </c>
      <c r="R189" s="54"/>
      <c r="S189" s="54"/>
      <c r="T189" s="54"/>
      <c r="U189" s="54"/>
      <c r="V189" s="54"/>
      <c r="W189" s="649"/>
      <c r="X189" s="649"/>
      <c r="Y189" s="649"/>
      <c r="Z189" s="649"/>
    </row>
    <row r="190" spans="1:26">
      <c r="A190" s="54" t="s">
        <v>1809</v>
      </c>
      <c r="B190" s="54" t="s">
        <v>1820</v>
      </c>
      <c r="C190" s="54">
        <v>16</v>
      </c>
      <c r="D190" s="650">
        <v>43341</v>
      </c>
      <c r="E190" s="54"/>
      <c r="F190" s="54"/>
      <c r="G190" s="54"/>
      <c r="H190" s="54"/>
      <c r="I190" s="54"/>
      <c r="J190" s="54">
        <v>0.49</v>
      </c>
      <c r="K190" s="54">
        <v>9.3000000000000007</v>
      </c>
      <c r="L190" s="54" t="s">
        <v>811</v>
      </c>
      <c r="M190" s="54" t="s">
        <v>811</v>
      </c>
      <c r="N190" s="54" t="s">
        <v>811</v>
      </c>
      <c r="O190" s="54" t="s">
        <v>811</v>
      </c>
      <c r="P190" s="68" t="s">
        <v>811</v>
      </c>
      <c r="Q190" s="68" t="s">
        <v>811</v>
      </c>
      <c r="R190" s="54"/>
      <c r="S190" s="54"/>
      <c r="T190" s="54"/>
      <c r="U190" s="54"/>
      <c r="V190" s="54"/>
      <c r="W190" s="649"/>
      <c r="X190" s="649"/>
      <c r="Y190" s="649"/>
      <c r="Z190" s="649"/>
    </row>
    <row r="191" spans="1:26" s="571" customFormat="1">
      <c r="A191" s="1079" t="s">
        <v>1809</v>
      </c>
      <c r="B191" s="1079" t="s">
        <v>1820</v>
      </c>
      <c r="C191" s="1079">
        <v>17</v>
      </c>
      <c r="D191" s="1080">
        <v>43341</v>
      </c>
      <c r="E191" s="1079"/>
      <c r="F191" s="1079"/>
      <c r="G191" s="1079"/>
      <c r="H191" s="1079"/>
      <c r="I191" s="1079"/>
      <c r="J191" s="1079">
        <v>0.38</v>
      </c>
      <c r="K191" s="1079">
        <v>9.3000000000000007</v>
      </c>
      <c r="L191" s="1079">
        <v>6.68</v>
      </c>
      <c r="M191" s="1079">
        <v>38.1</v>
      </c>
      <c r="N191" s="1041">
        <v>2.5000000000000001E-2</v>
      </c>
      <c r="O191" s="1041">
        <v>22.003605989847046</v>
      </c>
      <c r="P191" s="1041">
        <v>6.0935582710117213</v>
      </c>
      <c r="Q191" s="1041">
        <v>75.636304722509465</v>
      </c>
      <c r="R191" s="1079"/>
      <c r="S191" s="1079"/>
      <c r="T191" s="1079"/>
      <c r="U191" s="1079"/>
      <c r="V191" s="1079"/>
      <c r="W191" s="1034"/>
      <c r="X191" s="1034"/>
      <c r="Y191" s="1034"/>
      <c r="Z191" s="1034"/>
    </row>
    <row r="192" spans="1:26">
      <c r="A192" s="54" t="s">
        <v>1809</v>
      </c>
      <c r="B192" s="54" t="s">
        <v>1820</v>
      </c>
      <c r="C192" s="54">
        <v>18</v>
      </c>
      <c r="D192" s="650">
        <v>43341</v>
      </c>
      <c r="E192" s="54"/>
      <c r="F192" s="54"/>
      <c r="G192" s="54"/>
      <c r="H192" s="54"/>
      <c r="I192" s="54"/>
      <c r="J192" s="54">
        <v>0.4</v>
      </c>
      <c r="K192" s="54">
        <v>9.3000000000000007</v>
      </c>
      <c r="L192" s="54" t="s">
        <v>811</v>
      </c>
      <c r="M192" s="54" t="s">
        <v>811</v>
      </c>
      <c r="N192" s="54" t="s">
        <v>811</v>
      </c>
      <c r="O192" s="54" t="s">
        <v>811</v>
      </c>
      <c r="P192" s="68" t="s">
        <v>811</v>
      </c>
      <c r="Q192" s="68" t="s">
        <v>811</v>
      </c>
      <c r="R192" s="54"/>
      <c r="S192" s="54"/>
      <c r="T192" s="54"/>
      <c r="U192" s="54"/>
      <c r="V192" s="54"/>
      <c r="W192" s="649"/>
      <c r="X192" s="649"/>
      <c r="Y192" s="649"/>
      <c r="Z192" s="649"/>
    </row>
    <row r="193" spans="1:26">
      <c r="A193" s="54" t="s">
        <v>1809</v>
      </c>
      <c r="B193" s="54" t="s">
        <v>1820</v>
      </c>
      <c r="C193" s="54">
        <v>19</v>
      </c>
      <c r="D193" s="650">
        <v>43341</v>
      </c>
      <c r="E193" s="54"/>
      <c r="F193" s="54"/>
      <c r="G193" s="54"/>
      <c r="H193" s="54"/>
      <c r="I193" s="54"/>
      <c r="J193" s="54">
        <v>0.39</v>
      </c>
      <c r="K193" s="54">
        <v>9.3000000000000007</v>
      </c>
      <c r="L193" s="54" t="s">
        <v>811</v>
      </c>
      <c r="M193" s="54" t="s">
        <v>811</v>
      </c>
      <c r="N193" s="54" t="s">
        <v>811</v>
      </c>
      <c r="O193" s="54" t="s">
        <v>811</v>
      </c>
      <c r="P193" s="68" t="s">
        <v>811</v>
      </c>
      <c r="Q193" s="68" t="s">
        <v>811</v>
      </c>
      <c r="R193" s="54"/>
      <c r="S193" s="54"/>
      <c r="T193" s="54"/>
      <c r="U193" s="54"/>
      <c r="V193" s="54"/>
      <c r="W193" s="649"/>
      <c r="X193" s="649"/>
      <c r="Y193" s="649"/>
      <c r="Z193" s="649"/>
    </row>
    <row r="194" spans="1:26" s="571" customFormat="1">
      <c r="A194" s="1079" t="s">
        <v>1809</v>
      </c>
      <c r="B194" s="1079" t="s">
        <v>1826</v>
      </c>
      <c r="C194" s="1079">
        <v>0.5</v>
      </c>
      <c r="D194" s="1080">
        <v>43342</v>
      </c>
      <c r="E194" s="1079"/>
      <c r="F194" s="1079">
        <v>2</v>
      </c>
      <c r="G194" s="1079">
        <v>2.9</v>
      </c>
      <c r="H194" s="1079">
        <v>0.9</v>
      </c>
      <c r="I194" s="1079"/>
      <c r="J194" s="1079">
        <v>14.24</v>
      </c>
      <c r="K194" s="1079">
        <v>27.7</v>
      </c>
      <c r="L194" s="1079">
        <v>8.3800000000000008</v>
      </c>
      <c r="M194" s="1079">
        <v>28.9</v>
      </c>
      <c r="N194" s="1041">
        <v>21.994568354430378</v>
      </c>
      <c r="O194" s="1041">
        <v>5.2243469164029461</v>
      </c>
      <c r="P194" s="1041">
        <v>1.5325116609730076</v>
      </c>
      <c r="Q194" s="1041">
        <v>58.542199241640795</v>
      </c>
      <c r="R194" s="1079"/>
      <c r="S194" s="1079"/>
      <c r="T194" s="1079" t="s">
        <v>1022</v>
      </c>
      <c r="U194" s="1079">
        <v>2</v>
      </c>
      <c r="V194" s="1079">
        <v>2</v>
      </c>
      <c r="W194" s="1034" t="s">
        <v>1886</v>
      </c>
      <c r="X194" s="1034" t="s">
        <v>1887</v>
      </c>
      <c r="Y194" s="1034"/>
      <c r="Z194" s="1034"/>
    </row>
    <row r="195" spans="1:26">
      <c r="A195" s="54" t="s">
        <v>1809</v>
      </c>
      <c r="B195" s="54" t="s">
        <v>1826</v>
      </c>
      <c r="C195" s="54">
        <v>1</v>
      </c>
      <c r="D195" s="650">
        <v>43342</v>
      </c>
      <c r="E195" s="54"/>
      <c r="F195" s="54"/>
      <c r="G195" s="54"/>
      <c r="H195" s="54"/>
      <c r="I195" s="54"/>
      <c r="J195" s="54">
        <v>14.12</v>
      </c>
      <c r="K195" s="54">
        <v>27.3</v>
      </c>
      <c r="L195" s="54" t="s">
        <v>811</v>
      </c>
      <c r="M195" s="54" t="s">
        <v>811</v>
      </c>
      <c r="N195" s="54" t="s">
        <v>811</v>
      </c>
      <c r="O195" s="54" t="s">
        <v>811</v>
      </c>
      <c r="P195" s="68" t="s">
        <v>811</v>
      </c>
      <c r="Q195" s="68" t="s">
        <v>811</v>
      </c>
      <c r="R195" s="54"/>
      <c r="S195" s="54"/>
      <c r="T195" s="54"/>
      <c r="U195" s="54"/>
      <c r="V195" s="54"/>
      <c r="W195" s="649"/>
      <c r="X195" s="649"/>
      <c r="Y195" s="649"/>
      <c r="Z195" s="649"/>
    </row>
    <row r="196" spans="1:26">
      <c r="A196" s="54" t="s">
        <v>1809</v>
      </c>
      <c r="B196" s="54" t="s">
        <v>1826</v>
      </c>
      <c r="C196" s="54">
        <v>1.5</v>
      </c>
      <c r="D196" s="650">
        <v>43342</v>
      </c>
      <c r="E196" s="54"/>
      <c r="F196" s="54"/>
      <c r="G196" s="54"/>
      <c r="H196" s="54"/>
      <c r="I196" s="54"/>
      <c r="J196" s="54">
        <v>11.76</v>
      </c>
      <c r="K196" s="54">
        <v>25.5</v>
      </c>
      <c r="L196" s="54" t="s">
        <v>811</v>
      </c>
      <c r="M196" s="54" t="s">
        <v>811</v>
      </c>
      <c r="N196" s="54" t="s">
        <v>811</v>
      </c>
      <c r="O196" s="54" t="s">
        <v>811</v>
      </c>
      <c r="P196" s="68" t="s">
        <v>811</v>
      </c>
      <c r="Q196" s="68" t="s">
        <v>811</v>
      </c>
      <c r="R196" s="54"/>
      <c r="S196" s="54"/>
      <c r="T196" s="54"/>
      <c r="U196" s="54"/>
      <c r="V196" s="54"/>
      <c r="W196" s="649"/>
      <c r="X196" s="649"/>
      <c r="Y196" s="649"/>
      <c r="Z196" s="649"/>
    </row>
    <row r="197" spans="1:26" s="571" customFormat="1">
      <c r="A197" s="1079" t="s">
        <v>1809</v>
      </c>
      <c r="B197" s="1079" t="s">
        <v>1826</v>
      </c>
      <c r="C197" s="1079">
        <v>2</v>
      </c>
      <c r="D197" s="1080">
        <v>43342</v>
      </c>
      <c r="E197" s="1079"/>
      <c r="F197" s="1079"/>
      <c r="G197" s="1079"/>
      <c r="H197" s="1079"/>
      <c r="I197" s="1079"/>
      <c r="J197" s="1079">
        <v>4.4000000000000004</v>
      </c>
      <c r="K197" s="1079">
        <v>24.1</v>
      </c>
      <c r="L197" s="1079">
        <v>6.57</v>
      </c>
      <c r="M197" s="1079">
        <v>32.299999999999997</v>
      </c>
      <c r="N197" s="1041">
        <v>26.639844936708869</v>
      </c>
      <c r="O197" s="1041">
        <v>14.742266334124469</v>
      </c>
      <c r="P197" s="1041">
        <v>2.992046576185396</v>
      </c>
      <c r="Q197" s="1041">
        <v>71.510141330575664</v>
      </c>
      <c r="R197" s="1079"/>
      <c r="S197" s="1079"/>
      <c r="T197" s="1079"/>
      <c r="U197" s="1079"/>
      <c r="V197" s="1079"/>
      <c r="W197" s="1034"/>
      <c r="X197" s="1034"/>
      <c r="Y197" s="1034"/>
      <c r="Z197" s="1034"/>
    </row>
    <row r="198" spans="1:26">
      <c r="A198" s="54" t="s">
        <v>1809</v>
      </c>
      <c r="B198" s="54" t="s">
        <v>1826</v>
      </c>
      <c r="C198" s="54">
        <v>2.5</v>
      </c>
      <c r="D198" s="650">
        <v>43342</v>
      </c>
      <c r="E198" s="54"/>
      <c r="F198" s="54"/>
      <c r="G198" s="54"/>
      <c r="H198" s="54"/>
      <c r="I198" s="54"/>
      <c r="J198" s="54">
        <v>0.46</v>
      </c>
      <c r="K198" s="54">
        <v>23.7</v>
      </c>
      <c r="L198" s="54" t="s">
        <v>811</v>
      </c>
      <c r="M198" s="54" t="s">
        <v>811</v>
      </c>
      <c r="N198" s="54" t="s">
        <v>811</v>
      </c>
      <c r="O198" s="54" t="s">
        <v>811</v>
      </c>
      <c r="P198" s="68" t="s">
        <v>811</v>
      </c>
      <c r="Q198" s="68" t="s">
        <v>811</v>
      </c>
      <c r="R198" s="54"/>
      <c r="S198" s="54"/>
      <c r="T198" s="54"/>
      <c r="U198" s="54"/>
      <c r="V198" s="54"/>
      <c r="W198" s="649"/>
      <c r="X198" s="649"/>
      <c r="Y198" s="649"/>
      <c r="Z198" s="649"/>
    </row>
    <row r="199" spans="1:26" s="571" customFormat="1">
      <c r="A199" s="1079" t="s">
        <v>1809</v>
      </c>
      <c r="B199" s="1079" t="s">
        <v>1823</v>
      </c>
      <c r="C199" s="1079">
        <v>0.5</v>
      </c>
      <c r="D199" s="1080">
        <v>43341</v>
      </c>
      <c r="E199" s="1079"/>
      <c r="F199" s="1079">
        <v>4</v>
      </c>
      <c r="G199" s="1079">
        <v>10.25</v>
      </c>
      <c r="H199" s="1079">
        <v>3.63</v>
      </c>
      <c r="I199" s="1079"/>
      <c r="J199" s="1079">
        <v>13.66</v>
      </c>
      <c r="K199" s="1079">
        <v>26.7</v>
      </c>
      <c r="L199" s="1079">
        <v>6.97</v>
      </c>
      <c r="M199" s="1079">
        <v>13.299999999999997</v>
      </c>
      <c r="N199" s="1041">
        <v>5.3799129746835455</v>
      </c>
      <c r="O199" s="1041">
        <v>2.5000000000000001E-2</v>
      </c>
      <c r="P199" s="1041">
        <v>0.65311253684758097</v>
      </c>
      <c r="Q199" s="1041">
        <v>23.882429999999999</v>
      </c>
      <c r="R199" s="1079"/>
      <c r="S199" s="1079"/>
      <c r="T199" s="1079" t="s">
        <v>1022</v>
      </c>
      <c r="U199" s="1079">
        <v>2</v>
      </c>
      <c r="V199" s="1079">
        <v>2</v>
      </c>
      <c r="W199" s="1034" t="s">
        <v>1106</v>
      </c>
      <c r="X199" s="1034"/>
      <c r="Y199" s="1034"/>
      <c r="Z199" s="1034"/>
    </row>
    <row r="200" spans="1:26">
      <c r="A200" s="54" t="s">
        <v>1809</v>
      </c>
      <c r="B200" s="54" t="s">
        <v>1823</v>
      </c>
      <c r="C200" s="54">
        <v>1</v>
      </c>
      <c r="D200" s="650">
        <v>43341</v>
      </c>
      <c r="E200" s="54"/>
      <c r="F200" s="54"/>
      <c r="G200" s="54"/>
      <c r="H200" s="54"/>
      <c r="I200" s="54"/>
      <c r="J200" s="54">
        <v>13.12</v>
      </c>
      <c r="K200" s="54">
        <v>26.8</v>
      </c>
      <c r="L200" s="54" t="s">
        <v>811</v>
      </c>
      <c r="M200" s="54" t="s">
        <v>811</v>
      </c>
      <c r="N200" s="54" t="s">
        <v>811</v>
      </c>
      <c r="O200" s="54" t="s">
        <v>811</v>
      </c>
      <c r="P200" s="68" t="s">
        <v>811</v>
      </c>
      <c r="Q200" s="68" t="s">
        <v>811</v>
      </c>
      <c r="R200" s="54"/>
      <c r="S200" s="54"/>
      <c r="T200" s="54"/>
      <c r="U200" s="54"/>
      <c r="V200" s="54"/>
      <c r="W200" s="649"/>
      <c r="X200" s="649"/>
      <c r="Y200" s="649"/>
      <c r="Z200" s="649"/>
    </row>
    <row r="201" spans="1:26">
      <c r="A201" s="54" t="s">
        <v>1809</v>
      </c>
      <c r="B201" s="54" t="s">
        <v>1823</v>
      </c>
      <c r="C201" s="54">
        <v>2</v>
      </c>
      <c r="D201" s="650">
        <v>43341</v>
      </c>
      <c r="E201" s="54"/>
      <c r="F201" s="54"/>
      <c r="G201" s="54"/>
      <c r="H201" s="54"/>
      <c r="I201" s="54"/>
      <c r="J201" s="54">
        <v>13.08</v>
      </c>
      <c r="K201" s="54">
        <v>26.2</v>
      </c>
      <c r="L201" s="54" t="s">
        <v>811</v>
      </c>
      <c r="M201" s="54" t="s">
        <v>811</v>
      </c>
      <c r="N201" s="54" t="s">
        <v>811</v>
      </c>
      <c r="O201" s="54" t="s">
        <v>811</v>
      </c>
      <c r="P201" s="68" t="s">
        <v>811</v>
      </c>
      <c r="Q201" s="68" t="s">
        <v>811</v>
      </c>
      <c r="R201" s="54"/>
      <c r="S201" s="54"/>
      <c r="T201" s="54"/>
      <c r="U201" s="54"/>
      <c r="V201" s="54"/>
      <c r="W201" s="649"/>
      <c r="X201" s="649"/>
      <c r="Y201" s="649"/>
      <c r="Z201" s="649"/>
    </row>
    <row r="202" spans="1:26" s="571" customFormat="1">
      <c r="A202" s="1079" t="s">
        <v>1809</v>
      </c>
      <c r="B202" s="1079" t="s">
        <v>1823</v>
      </c>
      <c r="C202" s="1079">
        <v>3</v>
      </c>
      <c r="D202" s="1080">
        <v>43341</v>
      </c>
      <c r="E202" s="1079"/>
      <c r="F202" s="1079"/>
      <c r="G202" s="1079"/>
      <c r="H202" s="1079"/>
      <c r="I202" s="1079"/>
      <c r="J202" s="1079">
        <v>13.19</v>
      </c>
      <c r="K202" s="1079">
        <v>25.8</v>
      </c>
      <c r="L202" s="1079">
        <v>7.01</v>
      </c>
      <c r="M202" s="1079">
        <v>13.4</v>
      </c>
      <c r="N202" s="1041">
        <v>4.489444620253165</v>
      </c>
      <c r="O202" s="1041">
        <v>0.87768951516350036</v>
      </c>
      <c r="P202" s="1041">
        <v>0.58054447719784974</v>
      </c>
      <c r="Q202" s="1041">
        <v>22.231961392623234</v>
      </c>
      <c r="R202" s="1079"/>
      <c r="S202" s="1079"/>
      <c r="T202" s="1079"/>
      <c r="U202" s="1079"/>
      <c r="V202" s="1079"/>
      <c r="W202" s="1034"/>
      <c r="X202" s="1034"/>
      <c r="Y202" s="1034"/>
      <c r="Z202" s="1034"/>
    </row>
    <row r="203" spans="1:26">
      <c r="A203" s="54" t="s">
        <v>1809</v>
      </c>
      <c r="B203" s="54" t="s">
        <v>1823</v>
      </c>
      <c r="C203" s="54">
        <v>4</v>
      </c>
      <c r="D203" s="650">
        <v>43341</v>
      </c>
      <c r="E203" s="54"/>
      <c r="F203" s="54"/>
      <c r="G203" s="54"/>
      <c r="H203" s="54"/>
      <c r="I203" s="54"/>
      <c r="J203" s="54">
        <v>12.3</v>
      </c>
      <c r="K203" s="54">
        <v>25.5</v>
      </c>
      <c r="L203" s="54" t="s">
        <v>811</v>
      </c>
      <c r="M203" s="54" t="s">
        <v>811</v>
      </c>
      <c r="N203" s="54" t="s">
        <v>811</v>
      </c>
      <c r="O203" s="54" t="s">
        <v>811</v>
      </c>
      <c r="P203" s="68" t="s">
        <v>811</v>
      </c>
      <c r="Q203" s="68" t="s">
        <v>811</v>
      </c>
      <c r="R203" s="54"/>
      <c r="S203" s="54"/>
      <c r="T203" s="54"/>
      <c r="U203" s="54"/>
      <c r="V203" s="54"/>
      <c r="W203" s="649"/>
      <c r="X203" s="649"/>
      <c r="Y203" s="649"/>
      <c r="Z203" s="649"/>
    </row>
    <row r="204" spans="1:26">
      <c r="A204" s="54" t="s">
        <v>1809</v>
      </c>
      <c r="B204" s="54" t="s">
        <v>1823</v>
      </c>
      <c r="C204" s="54">
        <v>5</v>
      </c>
      <c r="D204" s="650">
        <v>43341</v>
      </c>
      <c r="E204" s="54"/>
      <c r="F204" s="54"/>
      <c r="G204" s="54"/>
      <c r="H204" s="54"/>
      <c r="I204" s="54"/>
      <c r="J204" s="54">
        <v>12.97</v>
      </c>
      <c r="K204" s="54">
        <v>25.2</v>
      </c>
      <c r="L204" s="54" t="s">
        <v>811</v>
      </c>
      <c r="M204" s="54" t="s">
        <v>811</v>
      </c>
      <c r="N204" s="54" t="s">
        <v>811</v>
      </c>
      <c r="O204" s="54" t="s">
        <v>811</v>
      </c>
      <c r="P204" s="68" t="s">
        <v>811</v>
      </c>
      <c r="Q204" s="68" t="s">
        <v>811</v>
      </c>
      <c r="R204" s="54"/>
      <c r="S204" s="54"/>
      <c r="T204" s="54"/>
      <c r="U204" s="54"/>
      <c r="V204" s="54"/>
      <c r="W204" s="649"/>
      <c r="X204" s="649"/>
      <c r="Y204" s="649"/>
      <c r="Z204" s="649"/>
    </row>
    <row r="205" spans="1:26">
      <c r="A205" s="54" t="s">
        <v>1809</v>
      </c>
      <c r="B205" s="54" t="s">
        <v>1823</v>
      </c>
      <c r="C205" s="54">
        <v>6</v>
      </c>
      <c r="D205" s="650">
        <v>43341</v>
      </c>
      <c r="E205" s="54"/>
      <c r="F205" s="54"/>
      <c r="G205" s="54"/>
      <c r="H205" s="54"/>
      <c r="I205" s="54"/>
      <c r="J205" s="54">
        <v>11.77</v>
      </c>
      <c r="K205" s="54">
        <v>24.5</v>
      </c>
      <c r="L205" s="54" t="s">
        <v>811</v>
      </c>
      <c r="M205" s="54" t="s">
        <v>811</v>
      </c>
      <c r="N205" s="54" t="s">
        <v>811</v>
      </c>
      <c r="O205" s="54" t="s">
        <v>811</v>
      </c>
      <c r="P205" s="68" t="s">
        <v>811</v>
      </c>
      <c r="Q205" s="68" t="s">
        <v>811</v>
      </c>
      <c r="R205" s="54"/>
      <c r="S205" s="54"/>
      <c r="T205" s="54"/>
      <c r="U205" s="54"/>
      <c r="V205" s="54"/>
      <c r="W205" s="649"/>
      <c r="X205" s="649"/>
      <c r="Y205" s="649"/>
      <c r="Z205" s="649"/>
    </row>
    <row r="206" spans="1:26">
      <c r="A206" s="54" t="s">
        <v>1809</v>
      </c>
      <c r="B206" s="54" t="s">
        <v>1823</v>
      </c>
      <c r="C206" s="54">
        <v>7</v>
      </c>
      <c r="D206" s="650">
        <v>43341</v>
      </c>
      <c r="E206" s="54"/>
      <c r="F206" s="54"/>
      <c r="G206" s="54"/>
      <c r="H206" s="54"/>
      <c r="I206" s="54"/>
      <c r="J206" s="54">
        <v>10.029999999999999</v>
      </c>
      <c r="K206" s="54">
        <v>23.7</v>
      </c>
      <c r="L206" s="54" t="s">
        <v>811</v>
      </c>
      <c r="M206" s="54" t="s">
        <v>811</v>
      </c>
      <c r="N206" s="54" t="s">
        <v>811</v>
      </c>
      <c r="O206" s="54" t="s">
        <v>811</v>
      </c>
      <c r="P206" s="68" t="s">
        <v>811</v>
      </c>
      <c r="Q206" s="68" t="s">
        <v>811</v>
      </c>
      <c r="R206" s="54"/>
      <c r="S206" s="54"/>
      <c r="T206" s="54"/>
      <c r="U206" s="54"/>
      <c r="V206" s="54"/>
      <c r="W206" s="649"/>
      <c r="X206" s="649"/>
      <c r="Y206" s="649"/>
      <c r="Z206" s="649"/>
    </row>
    <row r="207" spans="1:26">
      <c r="A207" s="54" t="s">
        <v>1809</v>
      </c>
      <c r="B207" s="54" t="s">
        <v>1823</v>
      </c>
      <c r="C207" s="54">
        <v>8</v>
      </c>
      <c r="D207" s="650">
        <v>43341</v>
      </c>
      <c r="E207" s="54"/>
      <c r="F207" s="54"/>
      <c r="G207" s="54"/>
      <c r="H207" s="54"/>
      <c r="I207" s="54"/>
      <c r="J207" s="54">
        <v>2.87</v>
      </c>
      <c r="K207" s="54">
        <v>20.7</v>
      </c>
      <c r="L207" s="54" t="s">
        <v>811</v>
      </c>
      <c r="M207" s="54" t="s">
        <v>811</v>
      </c>
      <c r="N207" s="54" t="s">
        <v>811</v>
      </c>
      <c r="O207" s="54" t="s">
        <v>811</v>
      </c>
      <c r="P207" s="68" t="s">
        <v>811</v>
      </c>
      <c r="Q207" s="68" t="s">
        <v>811</v>
      </c>
      <c r="R207" s="54"/>
      <c r="S207" s="54"/>
      <c r="T207" s="54"/>
      <c r="U207" s="54"/>
      <c r="V207" s="54"/>
      <c r="W207" s="649"/>
      <c r="X207" s="649"/>
      <c r="Y207" s="649"/>
      <c r="Z207" s="649"/>
    </row>
    <row r="208" spans="1:26" s="571" customFormat="1">
      <c r="A208" s="1079" t="s">
        <v>1809</v>
      </c>
      <c r="B208" s="1079" t="s">
        <v>1823</v>
      </c>
      <c r="C208" s="1079">
        <v>9</v>
      </c>
      <c r="D208" s="1080">
        <v>43341</v>
      </c>
      <c r="E208" s="1079"/>
      <c r="F208" s="1079"/>
      <c r="G208" s="1079"/>
      <c r="H208" s="1079"/>
      <c r="I208" s="1079"/>
      <c r="J208" s="1079">
        <v>1.45</v>
      </c>
      <c r="K208" s="1079">
        <v>16.8</v>
      </c>
      <c r="L208" s="1079">
        <v>6.31</v>
      </c>
      <c r="M208" s="1079">
        <v>24.6</v>
      </c>
      <c r="N208" s="1041">
        <v>23.775505063291131</v>
      </c>
      <c r="O208" s="1041">
        <v>15.123699072125545</v>
      </c>
      <c r="P208" s="1041">
        <v>2.2622791185792015</v>
      </c>
      <c r="Q208" s="1041">
        <v>52.058228197173378</v>
      </c>
      <c r="R208" s="1079"/>
      <c r="S208" s="1079"/>
      <c r="T208" s="1079"/>
      <c r="U208" s="1079"/>
      <c r="V208" s="1079"/>
      <c r="W208" s="1034"/>
      <c r="X208" s="1034"/>
      <c r="Y208" s="1034"/>
      <c r="Z208" s="1034"/>
    </row>
    <row r="209" spans="1:26">
      <c r="A209" s="54" t="s">
        <v>1809</v>
      </c>
      <c r="B209" s="54" t="s">
        <v>1823</v>
      </c>
      <c r="C209" s="54">
        <v>10</v>
      </c>
      <c r="D209" s="650">
        <v>43341</v>
      </c>
      <c r="E209" s="54"/>
      <c r="F209" s="54"/>
      <c r="G209" s="54"/>
      <c r="H209" s="54"/>
      <c r="I209" s="54"/>
      <c r="J209" s="54">
        <v>0.6</v>
      </c>
      <c r="K209" s="54">
        <v>13.8</v>
      </c>
      <c r="L209" s="54" t="s">
        <v>811</v>
      </c>
      <c r="M209" s="54" t="s">
        <v>811</v>
      </c>
      <c r="N209" s="54" t="s">
        <v>811</v>
      </c>
      <c r="O209" s="54" t="s">
        <v>811</v>
      </c>
      <c r="P209" s="68" t="s">
        <v>811</v>
      </c>
      <c r="Q209" s="68" t="s">
        <v>811</v>
      </c>
      <c r="R209" s="54"/>
      <c r="S209" s="54"/>
      <c r="T209" s="54"/>
      <c r="U209" s="54"/>
      <c r="V209" s="54"/>
      <c r="W209" s="649"/>
      <c r="X209" s="649"/>
      <c r="Y209" s="649"/>
      <c r="Z209" s="649"/>
    </row>
    <row r="210" spans="1:26">
      <c r="A210" s="27"/>
      <c r="B210" s="27"/>
      <c r="C210" s="27"/>
      <c r="D210" s="139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4"/>
      <c r="Q210" s="24"/>
      <c r="R210" s="27"/>
      <c r="S210" s="27"/>
      <c r="T210" s="27"/>
      <c r="U210" s="27"/>
      <c r="V210" s="27"/>
    </row>
    <row r="211" spans="1:26">
      <c r="A211" s="27"/>
      <c r="B211" s="27"/>
      <c r="C211" s="27"/>
      <c r="D211" s="139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4"/>
      <c r="Q211" s="24"/>
      <c r="R211" s="27"/>
      <c r="S211" s="27"/>
      <c r="T211" s="27"/>
      <c r="U211" s="27"/>
      <c r="V211" s="27"/>
    </row>
    <row r="212" spans="1:26" ht="46.8">
      <c r="A212" s="618" t="s">
        <v>804</v>
      </c>
      <c r="B212" s="619" t="s">
        <v>20</v>
      </c>
      <c r="C212" s="619" t="s">
        <v>701</v>
      </c>
      <c r="D212" s="620" t="s">
        <v>805</v>
      </c>
      <c r="E212" s="621" t="s">
        <v>786</v>
      </c>
      <c r="F212" s="618" t="s">
        <v>1000</v>
      </c>
      <c r="G212" s="622" t="s">
        <v>1008</v>
      </c>
      <c r="H212" s="620" t="s">
        <v>806</v>
      </c>
      <c r="I212" s="620" t="s">
        <v>807</v>
      </c>
      <c r="J212" s="623" t="s">
        <v>1009</v>
      </c>
      <c r="K212" s="618" t="s">
        <v>1010</v>
      </c>
      <c r="L212" s="622" t="s">
        <v>1011</v>
      </c>
      <c r="M212" s="618" t="s">
        <v>1012</v>
      </c>
      <c r="N212" s="622" t="s">
        <v>1013</v>
      </c>
      <c r="O212" s="618" t="s">
        <v>1014</v>
      </c>
      <c r="P212" s="618" t="s">
        <v>1015</v>
      </c>
      <c r="Q212" s="624" t="s">
        <v>1016</v>
      </c>
      <c r="R212" s="618" t="s">
        <v>703</v>
      </c>
      <c r="S212" s="622" t="s">
        <v>1017</v>
      </c>
      <c r="T212" s="619" t="s">
        <v>808</v>
      </c>
      <c r="U212" s="618" t="s">
        <v>1018</v>
      </c>
      <c r="V212" s="625" t="s">
        <v>809</v>
      </c>
      <c r="W212" s="626" t="s">
        <v>1019</v>
      </c>
      <c r="X212" s="618" t="s">
        <v>1020</v>
      </c>
      <c r="Y212" s="622" t="s">
        <v>1021</v>
      </c>
    </row>
    <row r="213" spans="1:26" s="571" customFormat="1">
      <c r="A213" s="1034">
        <v>49</v>
      </c>
      <c r="B213" s="1034" t="s">
        <v>1809</v>
      </c>
      <c r="C213" s="1034" t="s">
        <v>1808</v>
      </c>
      <c r="D213" s="1081">
        <v>0.5</v>
      </c>
      <c r="E213" s="1082">
        <v>43697</v>
      </c>
      <c r="F213" s="1034"/>
      <c r="G213" s="1034">
        <v>4</v>
      </c>
      <c r="H213" s="1083">
        <v>18.3</v>
      </c>
      <c r="I213" s="1035">
        <v>1.75</v>
      </c>
      <c r="J213" s="1084">
        <v>9.5628415300546443E-2</v>
      </c>
      <c r="K213" s="1034" t="s">
        <v>1022</v>
      </c>
      <c r="L213" s="1034">
        <v>1</v>
      </c>
      <c r="M213" s="1034">
        <v>1</v>
      </c>
      <c r="N213" s="1034" t="s">
        <v>1106</v>
      </c>
      <c r="O213" s="1034" t="s">
        <v>1888</v>
      </c>
      <c r="P213" s="1079">
        <v>7.58</v>
      </c>
      <c r="Q213" s="1079">
        <v>27</v>
      </c>
      <c r="R213" s="1079">
        <v>6.69</v>
      </c>
      <c r="S213" s="1079">
        <v>15.1</v>
      </c>
      <c r="T213" s="1041">
        <v>11.287030042194095</v>
      </c>
      <c r="U213" s="1041">
        <v>3.058074956417018</v>
      </c>
      <c r="V213" s="1041">
        <v>0.70159154950788882</v>
      </c>
      <c r="W213" s="1041">
        <v>27.211450782757879</v>
      </c>
      <c r="X213" s="1079" t="s">
        <v>815</v>
      </c>
      <c r="Y213" s="1041">
        <v>14.345104998611113</v>
      </c>
    </row>
    <row r="214" spans="1:26">
      <c r="A214" s="649"/>
      <c r="B214" s="649" t="s">
        <v>1809</v>
      </c>
      <c r="C214" s="649" t="s">
        <v>1808</v>
      </c>
      <c r="D214" s="657">
        <v>1</v>
      </c>
      <c r="E214" s="658">
        <v>43697</v>
      </c>
      <c r="F214" s="649"/>
      <c r="G214" s="649"/>
      <c r="H214" s="659"/>
      <c r="I214" s="653"/>
      <c r="J214" s="649"/>
      <c r="K214" s="649"/>
      <c r="L214" s="649"/>
      <c r="M214" s="649"/>
      <c r="N214" s="649"/>
      <c r="O214" s="649"/>
      <c r="P214" s="54">
        <v>7.72</v>
      </c>
      <c r="Q214" s="54">
        <v>26.8</v>
      </c>
      <c r="R214" s="54" t="s">
        <v>811</v>
      </c>
      <c r="S214" s="54" t="s">
        <v>811</v>
      </c>
      <c r="T214" s="54" t="s">
        <v>811</v>
      </c>
      <c r="U214" s="54" t="s">
        <v>811</v>
      </c>
      <c r="V214" s="54" t="s">
        <v>811</v>
      </c>
      <c r="W214" s="54" t="s">
        <v>811</v>
      </c>
      <c r="X214" s="54" t="s">
        <v>815</v>
      </c>
      <c r="Y214" s="54" t="s">
        <v>811</v>
      </c>
    </row>
    <row r="215" spans="1:26">
      <c r="A215" s="649"/>
      <c r="B215" s="649" t="s">
        <v>1809</v>
      </c>
      <c r="C215" s="649" t="s">
        <v>1808</v>
      </c>
      <c r="D215" s="657">
        <v>2</v>
      </c>
      <c r="E215" s="658">
        <v>43697</v>
      </c>
      <c r="F215" s="649"/>
      <c r="G215" s="649"/>
      <c r="H215" s="659"/>
      <c r="I215" s="653"/>
      <c r="J215" s="649"/>
      <c r="K215" s="649"/>
      <c r="L215" s="649"/>
      <c r="M215" s="649"/>
      <c r="N215" s="649"/>
      <c r="O215" s="649"/>
      <c r="P215" s="54">
        <v>8.1300000000000008</v>
      </c>
      <c r="Q215" s="54">
        <v>26.5</v>
      </c>
      <c r="R215" s="54" t="s">
        <v>811</v>
      </c>
      <c r="S215" s="54" t="s">
        <v>811</v>
      </c>
      <c r="T215" s="54" t="s">
        <v>811</v>
      </c>
      <c r="U215" s="54" t="s">
        <v>811</v>
      </c>
      <c r="V215" s="54" t="s">
        <v>811</v>
      </c>
      <c r="W215" s="54" t="s">
        <v>811</v>
      </c>
      <c r="X215" s="54" t="s">
        <v>815</v>
      </c>
      <c r="Y215" s="54" t="s">
        <v>811</v>
      </c>
    </row>
    <row r="216" spans="1:26" s="571" customFormat="1">
      <c r="A216" s="1034"/>
      <c r="B216" s="1034" t="s">
        <v>1809</v>
      </c>
      <c r="C216" s="1034" t="s">
        <v>1808</v>
      </c>
      <c r="D216" s="1081">
        <v>3</v>
      </c>
      <c r="E216" s="1082">
        <v>43697</v>
      </c>
      <c r="F216" s="1034"/>
      <c r="G216" s="1034"/>
      <c r="H216" s="1083"/>
      <c r="I216" s="1035"/>
      <c r="J216" s="1034"/>
      <c r="K216" s="1034"/>
      <c r="L216" s="1034"/>
      <c r="M216" s="1034"/>
      <c r="N216" s="1034"/>
      <c r="O216" s="1034"/>
      <c r="P216" s="1079">
        <v>8.67</v>
      </c>
      <c r="Q216" s="1079">
        <v>26.4</v>
      </c>
      <c r="R216" s="1079">
        <v>6.61</v>
      </c>
      <c r="S216" s="1079">
        <v>15.4</v>
      </c>
      <c r="T216" s="1041">
        <v>11.321198649789032</v>
      </c>
      <c r="U216" s="1041">
        <v>4.0586456821554142</v>
      </c>
      <c r="V216" s="1041">
        <v>0.77175070445867755</v>
      </c>
      <c r="W216" s="1041">
        <v>26.053398027021231</v>
      </c>
      <c r="X216" s="1079" t="s">
        <v>815</v>
      </c>
      <c r="Y216" s="1041">
        <v>15.379844331944447</v>
      </c>
    </row>
    <row r="217" spans="1:26">
      <c r="A217" s="649"/>
      <c r="B217" s="649" t="s">
        <v>1809</v>
      </c>
      <c r="C217" s="649" t="s">
        <v>1808</v>
      </c>
      <c r="D217" s="657">
        <v>4</v>
      </c>
      <c r="E217" s="658">
        <v>43697</v>
      </c>
      <c r="F217" s="649"/>
      <c r="G217" s="649"/>
      <c r="H217" s="659"/>
      <c r="I217" s="653"/>
      <c r="J217" s="649"/>
      <c r="K217" s="649"/>
      <c r="L217" s="649"/>
      <c r="M217" s="649"/>
      <c r="N217" s="649"/>
      <c r="O217" s="649"/>
      <c r="P217" s="54">
        <v>9.1</v>
      </c>
      <c r="Q217" s="54">
        <v>25.8</v>
      </c>
      <c r="R217" s="54" t="s">
        <v>811</v>
      </c>
      <c r="S217" s="54" t="s">
        <v>811</v>
      </c>
      <c r="T217" s="54" t="s">
        <v>811</v>
      </c>
      <c r="U217" s="54" t="s">
        <v>811</v>
      </c>
      <c r="V217" s="54" t="s">
        <v>811</v>
      </c>
      <c r="W217" s="54" t="s">
        <v>811</v>
      </c>
      <c r="X217" s="54" t="s">
        <v>815</v>
      </c>
      <c r="Y217" s="54" t="s">
        <v>811</v>
      </c>
    </row>
    <row r="218" spans="1:26">
      <c r="A218" s="649"/>
      <c r="B218" s="649" t="s">
        <v>1809</v>
      </c>
      <c r="C218" s="649" t="s">
        <v>1808</v>
      </c>
      <c r="D218" s="657">
        <v>5</v>
      </c>
      <c r="E218" s="658">
        <v>43697</v>
      </c>
      <c r="F218" s="649"/>
      <c r="G218" s="649"/>
      <c r="H218" s="659"/>
      <c r="I218" s="653"/>
      <c r="J218" s="649"/>
      <c r="K218" s="649"/>
      <c r="L218" s="649"/>
      <c r="M218" s="649"/>
      <c r="N218" s="649"/>
      <c r="O218" s="649"/>
      <c r="P218" s="54">
        <v>8.43</v>
      </c>
      <c r="Q218" s="54">
        <v>25</v>
      </c>
      <c r="R218" s="54" t="s">
        <v>811</v>
      </c>
      <c r="S218" s="54" t="s">
        <v>811</v>
      </c>
      <c r="T218" s="54" t="s">
        <v>811</v>
      </c>
      <c r="U218" s="54" t="s">
        <v>811</v>
      </c>
      <c r="V218" s="54" t="s">
        <v>811</v>
      </c>
      <c r="W218" s="54" t="s">
        <v>811</v>
      </c>
      <c r="X218" s="54" t="s">
        <v>815</v>
      </c>
      <c r="Y218" s="54" t="s">
        <v>811</v>
      </c>
    </row>
    <row r="219" spans="1:26">
      <c r="A219" s="649"/>
      <c r="B219" s="649" t="s">
        <v>1809</v>
      </c>
      <c r="C219" s="649" t="s">
        <v>1808</v>
      </c>
      <c r="D219" s="657">
        <v>6</v>
      </c>
      <c r="E219" s="658">
        <v>43697</v>
      </c>
      <c r="F219" s="649"/>
      <c r="G219" s="649"/>
      <c r="H219" s="659"/>
      <c r="I219" s="653"/>
      <c r="J219" s="649"/>
      <c r="K219" s="649"/>
      <c r="L219" s="649"/>
      <c r="M219" s="649"/>
      <c r="N219" s="649"/>
      <c r="O219" s="649"/>
      <c r="P219" s="54">
        <v>8.2899999999999991</v>
      </c>
      <c r="Q219" s="54">
        <v>24.4</v>
      </c>
      <c r="R219" s="54" t="s">
        <v>811</v>
      </c>
      <c r="S219" s="54" t="s">
        <v>811</v>
      </c>
      <c r="T219" s="54" t="s">
        <v>811</v>
      </c>
      <c r="U219" s="54" t="s">
        <v>811</v>
      </c>
      <c r="V219" s="54" t="s">
        <v>811</v>
      </c>
      <c r="W219" s="54" t="s">
        <v>811</v>
      </c>
      <c r="X219" s="54" t="s">
        <v>815</v>
      </c>
      <c r="Y219" s="54" t="s">
        <v>811</v>
      </c>
    </row>
    <row r="220" spans="1:26">
      <c r="A220" s="649"/>
      <c r="B220" s="649" t="s">
        <v>1809</v>
      </c>
      <c r="C220" s="649" t="s">
        <v>1808</v>
      </c>
      <c r="D220" s="657">
        <v>7</v>
      </c>
      <c r="E220" s="658">
        <v>43697</v>
      </c>
      <c r="F220" s="649"/>
      <c r="G220" s="649"/>
      <c r="H220" s="659"/>
      <c r="I220" s="653"/>
      <c r="J220" s="649"/>
      <c r="K220" s="649"/>
      <c r="L220" s="649"/>
      <c r="M220" s="649"/>
      <c r="N220" s="649"/>
      <c r="O220" s="649"/>
      <c r="P220" s="54">
        <v>5.78</v>
      </c>
      <c r="Q220" s="54">
        <v>23.2</v>
      </c>
      <c r="R220" s="54" t="s">
        <v>811</v>
      </c>
      <c r="S220" s="54" t="s">
        <v>811</v>
      </c>
      <c r="T220" s="54" t="s">
        <v>811</v>
      </c>
      <c r="U220" s="54" t="s">
        <v>811</v>
      </c>
      <c r="V220" s="54" t="s">
        <v>811</v>
      </c>
      <c r="W220" s="54" t="s">
        <v>811</v>
      </c>
      <c r="X220" s="54" t="s">
        <v>815</v>
      </c>
      <c r="Y220" s="54" t="s">
        <v>811</v>
      </c>
    </row>
    <row r="221" spans="1:26">
      <c r="A221" s="649"/>
      <c r="B221" s="649" t="s">
        <v>1809</v>
      </c>
      <c r="C221" s="649" t="s">
        <v>1808</v>
      </c>
      <c r="D221" s="657">
        <v>8</v>
      </c>
      <c r="E221" s="658">
        <v>43697</v>
      </c>
      <c r="F221" s="649"/>
      <c r="G221" s="649"/>
      <c r="H221" s="659"/>
      <c r="I221" s="653"/>
      <c r="J221" s="649"/>
      <c r="K221" s="649"/>
      <c r="L221" s="649"/>
      <c r="M221" s="649"/>
      <c r="N221" s="649"/>
      <c r="O221" s="649"/>
      <c r="P221" s="54">
        <v>4.08</v>
      </c>
      <c r="Q221" s="54">
        <v>20.100000000000001</v>
      </c>
      <c r="R221" s="54" t="s">
        <v>811</v>
      </c>
      <c r="S221" s="54" t="s">
        <v>811</v>
      </c>
      <c r="T221" s="54" t="s">
        <v>811</v>
      </c>
      <c r="U221" s="54" t="s">
        <v>811</v>
      </c>
      <c r="V221" s="54" t="s">
        <v>811</v>
      </c>
      <c r="W221" s="54" t="s">
        <v>811</v>
      </c>
      <c r="X221" s="54" t="s">
        <v>815</v>
      </c>
      <c r="Y221" s="54" t="s">
        <v>811</v>
      </c>
    </row>
    <row r="222" spans="1:26" s="571" customFormat="1">
      <c r="A222" s="1034"/>
      <c r="B222" s="1034" t="s">
        <v>1809</v>
      </c>
      <c r="C222" s="1034" t="s">
        <v>1808</v>
      </c>
      <c r="D222" s="1081">
        <v>9</v>
      </c>
      <c r="E222" s="1082">
        <v>43697</v>
      </c>
      <c r="F222" s="1034"/>
      <c r="G222" s="1034"/>
      <c r="H222" s="1083"/>
      <c r="I222" s="1035"/>
      <c r="J222" s="1034"/>
      <c r="K222" s="1034"/>
      <c r="L222" s="1034"/>
      <c r="M222" s="1034"/>
      <c r="N222" s="1034"/>
      <c r="O222" s="1034"/>
      <c r="P222" s="1079">
        <v>3.2</v>
      </c>
      <c r="Q222" s="1079">
        <v>18.3</v>
      </c>
      <c r="R222" s="1079">
        <v>6.04</v>
      </c>
      <c r="S222" s="1079">
        <v>22.399999999999995</v>
      </c>
      <c r="T222" s="1041">
        <v>28.496033834054156</v>
      </c>
      <c r="U222" s="1041">
        <v>2.5000000000000001E-2</v>
      </c>
      <c r="V222" s="1041">
        <v>1.1927056341634108</v>
      </c>
      <c r="W222" s="1041">
        <v>20.784257988419473</v>
      </c>
      <c r="X222" s="1079" t="s">
        <v>815</v>
      </c>
      <c r="Y222" s="1041">
        <v>28.521033834054155</v>
      </c>
    </row>
    <row r="223" spans="1:26">
      <c r="A223" s="649"/>
      <c r="B223" s="649" t="s">
        <v>1809</v>
      </c>
      <c r="C223" s="649" t="s">
        <v>1808</v>
      </c>
      <c r="D223" s="657">
        <v>10</v>
      </c>
      <c r="E223" s="658">
        <v>43697</v>
      </c>
      <c r="F223" s="649"/>
      <c r="G223" s="649"/>
      <c r="H223" s="659"/>
      <c r="I223" s="653"/>
      <c r="J223" s="649"/>
      <c r="K223" s="649"/>
      <c r="L223" s="649"/>
      <c r="M223" s="649"/>
      <c r="N223" s="649"/>
      <c r="O223" s="649"/>
      <c r="P223" s="54">
        <v>2.58</v>
      </c>
      <c r="Q223" s="54">
        <v>14.4</v>
      </c>
      <c r="R223" s="54" t="s">
        <v>811</v>
      </c>
      <c r="S223" s="54" t="s">
        <v>811</v>
      </c>
      <c r="T223" s="54" t="s">
        <v>811</v>
      </c>
      <c r="U223" s="54" t="s">
        <v>811</v>
      </c>
      <c r="V223" s="54" t="s">
        <v>811</v>
      </c>
      <c r="W223" s="54" t="s">
        <v>811</v>
      </c>
      <c r="X223" s="54" t="s">
        <v>815</v>
      </c>
      <c r="Y223" s="54" t="s">
        <v>811</v>
      </c>
    </row>
    <row r="224" spans="1:26">
      <c r="A224" s="649"/>
      <c r="B224" s="649" t="s">
        <v>1809</v>
      </c>
      <c r="C224" s="649" t="s">
        <v>1808</v>
      </c>
      <c r="D224" s="657">
        <v>11</v>
      </c>
      <c r="E224" s="658">
        <v>43697</v>
      </c>
      <c r="F224" s="649"/>
      <c r="G224" s="649"/>
      <c r="H224" s="659"/>
      <c r="I224" s="653"/>
      <c r="J224" s="649"/>
      <c r="K224" s="649"/>
      <c r="L224" s="649"/>
      <c r="M224" s="649"/>
      <c r="N224" s="649"/>
      <c r="O224" s="649"/>
      <c r="P224" s="54">
        <v>2.33</v>
      </c>
      <c r="Q224" s="54">
        <v>13.8</v>
      </c>
      <c r="R224" s="54" t="s">
        <v>811</v>
      </c>
      <c r="S224" s="54" t="s">
        <v>811</v>
      </c>
      <c r="T224" s="54" t="s">
        <v>811</v>
      </c>
      <c r="U224" s="54" t="s">
        <v>811</v>
      </c>
      <c r="V224" s="54" t="s">
        <v>811</v>
      </c>
      <c r="W224" s="54" t="s">
        <v>811</v>
      </c>
      <c r="X224" s="54" t="s">
        <v>815</v>
      </c>
      <c r="Y224" s="54" t="s">
        <v>811</v>
      </c>
    </row>
    <row r="225" spans="1:25">
      <c r="A225" s="649"/>
      <c r="B225" s="649" t="s">
        <v>1809</v>
      </c>
      <c r="C225" s="649" t="s">
        <v>1808</v>
      </c>
      <c r="D225" s="657">
        <v>12</v>
      </c>
      <c r="E225" s="658">
        <v>43697</v>
      </c>
      <c r="F225" s="649"/>
      <c r="G225" s="649"/>
      <c r="H225" s="659"/>
      <c r="I225" s="653"/>
      <c r="J225" s="649"/>
      <c r="K225" s="649"/>
      <c r="L225" s="649"/>
      <c r="M225" s="649"/>
      <c r="N225" s="649"/>
      <c r="O225" s="649"/>
      <c r="P225" s="54">
        <v>2.25</v>
      </c>
      <c r="Q225" s="54">
        <v>12.5</v>
      </c>
      <c r="R225" s="54" t="s">
        <v>811</v>
      </c>
      <c r="S225" s="54" t="s">
        <v>811</v>
      </c>
      <c r="T225" s="54" t="s">
        <v>811</v>
      </c>
      <c r="U225" s="54" t="s">
        <v>811</v>
      </c>
      <c r="V225" s="54" t="s">
        <v>811</v>
      </c>
      <c r="W225" s="54" t="s">
        <v>811</v>
      </c>
      <c r="X225" s="54" t="s">
        <v>815</v>
      </c>
      <c r="Y225" s="54" t="s">
        <v>811</v>
      </c>
    </row>
    <row r="226" spans="1:25">
      <c r="A226" s="649"/>
      <c r="B226" s="649" t="s">
        <v>1809</v>
      </c>
      <c r="C226" s="649" t="s">
        <v>1808</v>
      </c>
      <c r="D226" s="657">
        <v>13</v>
      </c>
      <c r="E226" s="658">
        <v>43697</v>
      </c>
      <c r="F226" s="649"/>
      <c r="G226" s="649"/>
      <c r="H226" s="659"/>
      <c r="I226" s="653"/>
      <c r="J226" s="649"/>
      <c r="K226" s="649"/>
      <c r="L226" s="649"/>
      <c r="M226" s="649"/>
      <c r="N226" s="649"/>
      <c r="O226" s="649"/>
      <c r="P226" s="54">
        <v>2.21</v>
      </c>
      <c r="Q226" s="54">
        <v>12.2</v>
      </c>
      <c r="R226" s="54" t="s">
        <v>811</v>
      </c>
      <c r="S226" s="54" t="s">
        <v>811</v>
      </c>
      <c r="T226" s="54" t="s">
        <v>811</v>
      </c>
      <c r="U226" s="54" t="s">
        <v>811</v>
      </c>
      <c r="V226" s="54" t="s">
        <v>811</v>
      </c>
      <c r="W226" s="54" t="s">
        <v>811</v>
      </c>
      <c r="X226" s="54" t="s">
        <v>815</v>
      </c>
      <c r="Y226" s="54" t="s">
        <v>811</v>
      </c>
    </row>
    <row r="227" spans="1:25">
      <c r="A227" s="649"/>
      <c r="B227" s="649" t="s">
        <v>1809</v>
      </c>
      <c r="C227" s="649" t="s">
        <v>1808</v>
      </c>
      <c r="D227" s="657">
        <v>14</v>
      </c>
      <c r="E227" s="658">
        <v>43697</v>
      </c>
      <c r="F227" s="649"/>
      <c r="G227" s="649"/>
      <c r="H227" s="659"/>
      <c r="I227" s="653"/>
      <c r="J227" s="649"/>
      <c r="K227" s="649"/>
      <c r="L227" s="649"/>
      <c r="M227" s="649"/>
      <c r="N227" s="649"/>
      <c r="O227" s="649"/>
      <c r="P227" s="54">
        <v>2.87</v>
      </c>
      <c r="Q227" s="54">
        <v>12.2</v>
      </c>
      <c r="R227" s="54" t="s">
        <v>811</v>
      </c>
      <c r="S227" s="54" t="s">
        <v>811</v>
      </c>
      <c r="T227" s="54" t="s">
        <v>811</v>
      </c>
      <c r="U227" s="54" t="s">
        <v>811</v>
      </c>
      <c r="V227" s="54" t="s">
        <v>811</v>
      </c>
      <c r="W227" s="54" t="s">
        <v>811</v>
      </c>
      <c r="X227" s="54" t="s">
        <v>815</v>
      </c>
      <c r="Y227" s="54" t="s">
        <v>811</v>
      </c>
    </row>
    <row r="228" spans="1:25">
      <c r="A228" s="649"/>
      <c r="B228" s="649" t="s">
        <v>1809</v>
      </c>
      <c r="C228" s="649" t="s">
        <v>1808</v>
      </c>
      <c r="D228" s="657">
        <v>15</v>
      </c>
      <c r="E228" s="658">
        <v>43697</v>
      </c>
      <c r="F228" s="649"/>
      <c r="G228" s="649"/>
      <c r="H228" s="659"/>
      <c r="I228" s="653"/>
      <c r="J228" s="649"/>
      <c r="K228" s="649"/>
      <c r="L228" s="649"/>
      <c r="M228" s="649"/>
      <c r="N228" s="649"/>
      <c r="O228" s="649"/>
      <c r="P228" s="54">
        <v>3.07</v>
      </c>
      <c r="Q228" s="54">
        <v>12.1</v>
      </c>
      <c r="R228" s="54" t="s">
        <v>811</v>
      </c>
      <c r="S228" s="54" t="s">
        <v>811</v>
      </c>
      <c r="T228" s="54" t="s">
        <v>811</v>
      </c>
      <c r="U228" s="54" t="s">
        <v>811</v>
      </c>
      <c r="V228" s="54" t="s">
        <v>811</v>
      </c>
      <c r="W228" s="54" t="s">
        <v>811</v>
      </c>
      <c r="X228" s="54" t="s">
        <v>815</v>
      </c>
      <c r="Y228" s="54" t="s">
        <v>811</v>
      </c>
    </row>
    <row r="229" spans="1:25">
      <c r="A229" s="649"/>
      <c r="B229" s="649" t="s">
        <v>1809</v>
      </c>
      <c r="C229" s="649" t="s">
        <v>1808</v>
      </c>
      <c r="D229" s="657">
        <v>16</v>
      </c>
      <c r="E229" s="658">
        <v>43697</v>
      </c>
      <c r="F229" s="649"/>
      <c r="G229" s="649"/>
      <c r="H229" s="659"/>
      <c r="I229" s="653"/>
      <c r="J229" s="649"/>
      <c r="K229" s="649"/>
      <c r="L229" s="649"/>
      <c r="M229" s="649"/>
      <c r="N229" s="649"/>
      <c r="O229" s="649"/>
      <c r="P229" s="54">
        <v>3.18</v>
      </c>
      <c r="Q229" s="54">
        <v>12.1</v>
      </c>
      <c r="R229" s="54" t="s">
        <v>811</v>
      </c>
      <c r="S229" s="54" t="s">
        <v>811</v>
      </c>
      <c r="T229" s="54" t="s">
        <v>811</v>
      </c>
      <c r="U229" s="54" t="s">
        <v>811</v>
      </c>
      <c r="V229" s="54" t="s">
        <v>811</v>
      </c>
      <c r="W229" s="54" t="s">
        <v>811</v>
      </c>
      <c r="X229" s="54" t="s">
        <v>815</v>
      </c>
      <c r="Y229" s="54" t="s">
        <v>811</v>
      </c>
    </row>
    <row r="230" spans="1:25" s="571" customFormat="1">
      <c r="A230" s="1034"/>
      <c r="B230" s="1034" t="s">
        <v>1809</v>
      </c>
      <c r="C230" s="1034" t="s">
        <v>1808</v>
      </c>
      <c r="D230" s="1081">
        <v>17</v>
      </c>
      <c r="E230" s="1082">
        <v>43697</v>
      </c>
      <c r="F230" s="1034"/>
      <c r="G230" s="1034"/>
      <c r="H230" s="1083"/>
      <c r="I230" s="1035"/>
      <c r="J230" s="1034"/>
      <c r="K230" s="1034"/>
      <c r="L230" s="1034"/>
      <c r="M230" s="1034"/>
      <c r="N230" s="1034"/>
      <c r="O230" s="1034"/>
      <c r="P230" s="1079">
        <v>3.09</v>
      </c>
      <c r="Q230" s="1079">
        <v>12</v>
      </c>
      <c r="R230" s="1079">
        <v>6.32</v>
      </c>
      <c r="S230" s="1079">
        <v>31.4</v>
      </c>
      <c r="T230" s="1041">
        <v>7.3444128838431784</v>
      </c>
      <c r="U230" s="1041">
        <v>0.21640118143459916</v>
      </c>
      <c r="V230" s="1041">
        <v>7.6845160160004848</v>
      </c>
      <c r="W230" s="1041">
        <v>43.424189363070994</v>
      </c>
      <c r="X230" s="1079" t="s">
        <v>815</v>
      </c>
      <c r="Y230" s="1041">
        <v>7.5608140652777776</v>
      </c>
    </row>
    <row r="231" spans="1:25" s="571" customFormat="1">
      <c r="A231" s="1034">
        <v>50</v>
      </c>
      <c r="B231" s="1034" t="s">
        <v>1809</v>
      </c>
      <c r="C231" s="1034" t="s">
        <v>1815</v>
      </c>
      <c r="D231" s="1081">
        <v>0.5</v>
      </c>
      <c r="E231" s="1082">
        <v>43697</v>
      </c>
      <c r="F231" s="1034"/>
      <c r="G231" s="1034">
        <v>4</v>
      </c>
      <c r="H231" s="1083">
        <v>19.5</v>
      </c>
      <c r="I231" s="1035">
        <v>2.95</v>
      </c>
      <c r="J231" s="1084">
        <v>0.1512820512820513</v>
      </c>
      <c r="K231" s="1034" t="s">
        <v>1889</v>
      </c>
      <c r="L231" s="1034" t="s">
        <v>815</v>
      </c>
      <c r="M231" s="1034" t="s">
        <v>815</v>
      </c>
      <c r="N231" s="1034" t="s">
        <v>1106</v>
      </c>
      <c r="O231" s="1034"/>
      <c r="P231" s="1079">
        <v>7.89</v>
      </c>
      <c r="Q231" s="1079">
        <v>27.1</v>
      </c>
      <c r="R231" s="1079">
        <v>6.49</v>
      </c>
      <c r="S231" s="1079">
        <v>8.9</v>
      </c>
      <c r="T231" s="1041">
        <v>3.6788200843881866</v>
      </c>
      <c r="U231" s="1041">
        <v>0.53483718088959198</v>
      </c>
      <c r="V231" s="1041">
        <v>0.38787618095897852</v>
      </c>
      <c r="W231" s="1041">
        <v>22.318677889770537</v>
      </c>
      <c r="X231" s="1079" t="s">
        <v>815</v>
      </c>
      <c r="Y231" s="1041">
        <v>4.2136572652777788</v>
      </c>
    </row>
    <row r="232" spans="1:25">
      <c r="A232" s="649"/>
      <c r="B232" s="649" t="s">
        <v>1809</v>
      </c>
      <c r="C232" s="649" t="s">
        <v>1815</v>
      </c>
      <c r="D232" s="657">
        <v>1</v>
      </c>
      <c r="E232" s="658">
        <v>43697</v>
      </c>
      <c r="F232" s="649"/>
      <c r="G232" s="649"/>
      <c r="H232" s="659"/>
      <c r="I232" s="653"/>
      <c r="J232" s="649"/>
      <c r="K232" s="649"/>
      <c r="L232" s="649"/>
      <c r="M232" s="649"/>
      <c r="N232" s="649"/>
      <c r="O232" s="649"/>
      <c r="P232" s="54">
        <v>7.55</v>
      </c>
      <c r="Q232" s="54">
        <v>27.1</v>
      </c>
      <c r="R232" s="54" t="s">
        <v>811</v>
      </c>
      <c r="S232" s="54" t="s">
        <v>811</v>
      </c>
      <c r="T232" s="54" t="s">
        <v>811</v>
      </c>
      <c r="U232" s="54" t="s">
        <v>811</v>
      </c>
      <c r="V232" s="54" t="s">
        <v>811</v>
      </c>
      <c r="W232" s="54" t="s">
        <v>811</v>
      </c>
      <c r="X232" s="54" t="s">
        <v>815</v>
      </c>
      <c r="Y232" s="54" t="s">
        <v>811</v>
      </c>
    </row>
    <row r="233" spans="1:25">
      <c r="A233" s="649"/>
      <c r="B233" s="649" t="s">
        <v>1809</v>
      </c>
      <c r="C233" s="649" t="s">
        <v>1815</v>
      </c>
      <c r="D233" s="657">
        <v>2</v>
      </c>
      <c r="E233" s="658">
        <v>43697</v>
      </c>
      <c r="F233" s="649"/>
      <c r="G233" s="649"/>
      <c r="H233" s="659"/>
      <c r="I233" s="653"/>
      <c r="J233" s="649"/>
      <c r="K233" s="649"/>
      <c r="L233" s="649"/>
      <c r="M233" s="649"/>
      <c r="N233" s="649"/>
      <c r="O233" s="649"/>
      <c r="P233" s="54">
        <v>7.17</v>
      </c>
      <c r="Q233" s="54">
        <v>27</v>
      </c>
      <c r="R233" s="54" t="s">
        <v>811</v>
      </c>
      <c r="S233" s="54" t="s">
        <v>811</v>
      </c>
      <c r="T233" s="54" t="s">
        <v>811</v>
      </c>
      <c r="U233" s="54" t="s">
        <v>811</v>
      </c>
      <c r="V233" s="54" t="s">
        <v>811</v>
      </c>
      <c r="W233" s="54" t="s">
        <v>811</v>
      </c>
      <c r="X233" s="54" t="s">
        <v>815</v>
      </c>
      <c r="Y233" s="54" t="s">
        <v>811</v>
      </c>
    </row>
    <row r="234" spans="1:25" s="571" customFormat="1">
      <c r="A234" s="1034"/>
      <c r="B234" s="1034" t="s">
        <v>1809</v>
      </c>
      <c r="C234" s="1034" t="s">
        <v>1815</v>
      </c>
      <c r="D234" s="1081">
        <v>3</v>
      </c>
      <c r="E234" s="1082">
        <v>43697</v>
      </c>
      <c r="F234" s="1034"/>
      <c r="G234" s="1034"/>
      <c r="H234" s="1083"/>
      <c r="I234" s="1035"/>
      <c r="J234" s="1034"/>
      <c r="K234" s="1034"/>
      <c r="L234" s="1034"/>
      <c r="M234" s="1034"/>
      <c r="N234" s="1034"/>
      <c r="O234" s="1034"/>
      <c r="P234" s="1079">
        <v>6.97</v>
      </c>
      <c r="Q234" s="1079">
        <v>26.9</v>
      </c>
      <c r="R234" s="1079">
        <v>6.46</v>
      </c>
      <c r="S234" s="1079">
        <v>8.3000000000000007</v>
      </c>
      <c r="T234" s="1041">
        <v>3.5763142616033767</v>
      </c>
      <c r="U234" s="1041">
        <v>0.70932487034106806</v>
      </c>
      <c r="V234" s="1041">
        <v>0.31030094476718278</v>
      </c>
      <c r="W234" s="1041">
        <v>18.844519999999999</v>
      </c>
      <c r="X234" s="1079" t="s">
        <v>815</v>
      </c>
      <c r="Y234" s="1041">
        <v>4.2856391319444445</v>
      </c>
    </row>
    <row r="235" spans="1:25">
      <c r="A235" s="649"/>
      <c r="B235" s="649" t="s">
        <v>1809</v>
      </c>
      <c r="C235" s="649" t="s">
        <v>1815</v>
      </c>
      <c r="D235" s="657">
        <v>4</v>
      </c>
      <c r="E235" s="658">
        <v>43697</v>
      </c>
      <c r="F235" s="649"/>
      <c r="G235" s="649"/>
      <c r="H235" s="659"/>
      <c r="I235" s="653"/>
      <c r="J235" s="649"/>
      <c r="K235" s="649"/>
      <c r="L235" s="649"/>
      <c r="M235" s="649"/>
      <c r="N235" s="649"/>
      <c r="O235" s="649"/>
      <c r="P235" s="54">
        <v>6.87</v>
      </c>
      <c r="Q235" s="54">
        <v>26.6</v>
      </c>
      <c r="R235" s="54" t="s">
        <v>811</v>
      </c>
      <c r="S235" s="54" t="s">
        <v>811</v>
      </c>
      <c r="T235" s="54" t="s">
        <v>811</v>
      </c>
      <c r="U235" s="54" t="s">
        <v>811</v>
      </c>
      <c r="V235" s="54" t="s">
        <v>811</v>
      </c>
      <c r="W235" s="54" t="s">
        <v>811</v>
      </c>
      <c r="X235" s="54" t="s">
        <v>815</v>
      </c>
      <c r="Y235" s="54" t="s">
        <v>811</v>
      </c>
    </row>
    <row r="236" spans="1:25">
      <c r="A236" s="649"/>
      <c r="B236" s="649" t="s">
        <v>1809</v>
      </c>
      <c r="C236" s="649" t="s">
        <v>1815</v>
      </c>
      <c r="D236" s="657">
        <v>5</v>
      </c>
      <c r="E236" s="658">
        <v>43697</v>
      </c>
      <c r="F236" s="649"/>
      <c r="G236" s="649"/>
      <c r="H236" s="659"/>
      <c r="I236" s="653"/>
      <c r="J236" s="649"/>
      <c r="K236" s="649"/>
      <c r="L236" s="649"/>
      <c r="M236" s="649"/>
      <c r="N236" s="649"/>
      <c r="O236" s="649"/>
      <c r="P236" s="54">
        <v>6.71</v>
      </c>
      <c r="Q236" s="54">
        <v>26.3</v>
      </c>
      <c r="R236" s="54" t="s">
        <v>811</v>
      </c>
      <c r="S236" s="54" t="s">
        <v>811</v>
      </c>
      <c r="T236" s="54" t="s">
        <v>811</v>
      </c>
      <c r="U236" s="54" t="s">
        <v>811</v>
      </c>
      <c r="V236" s="54" t="s">
        <v>811</v>
      </c>
      <c r="W236" s="54" t="s">
        <v>811</v>
      </c>
      <c r="X236" s="54" t="s">
        <v>815</v>
      </c>
      <c r="Y236" s="54" t="s">
        <v>811</v>
      </c>
    </row>
    <row r="237" spans="1:25">
      <c r="A237" s="649"/>
      <c r="B237" s="649" t="s">
        <v>1809</v>
      </c>
      <c r="C237" s="649" t="s">
        <v>1815</v>
      </c>
      <c r="D237" s="657">
        <v>6</v>
      </c>
      <c r="E237" s="658">
        <v>43697</v>
      </c>
      <c r="F237" s="649"/>
      <c r="G237" s="649"/>
      <c r="H237" s="659"/>
      <c r="I237" s="653"/>
      <c r="J237" s="649"/>
      <c r="K237" s="649"/>
      <c r="L237" s="649"/>
      <c r="M237" s="649"/>
      <c r="N237" s="649"/>
      <c r="O237" s="649"/>
      <c r="P237" s="54">
        <v>6.65</v>
      </c>
      <c r="Q237" s="54">
        <v>25.6</v>
      </c>
      <c r="R237" s="54" t="s">
        <v>811</v>
      </c>
      <c r="S237" s="54" t="s">
        <v>811</v>
      </c>
      <c r="T237" s="54" t="s">
        <v>811</v>
      </c>
      <c r="U237" s="54" t="s">
        <v>811</v>
      </c>
      <c r="V237" s="54" t="s">
        <v>811</v>
      </c>
      <c r="W237" s="54" t="s">
        <v>811</v>
      </c>
      <c r="X237" s="54" t="s">
        <v>815</v>
      </c>
      <c r="Y237" s="54" t="s">
        <v>811</v>
      </c>
    </row>
    <row r="238" spans="1:25">
      <c r="A238" s="649"/>
      <c r="B238" s="649" t="s">
        <v>1809</v>
      </c>
      <c r="C238" s="649" t="s">
        <v>1815</v>
      </c>
      <c r="D238" s="657">
        <v>7</v>
      </c>
      <c r="E238" s="658">
        <v>43697</v>
      </c>
      <c r="F238" s="649"/>
      <c r="G238" s="649"/>
      <c r="H238" s="659"/>
      <c r="I238" s="653"/>
      <c r="J238" s="649"/>
      <c r="K238" s="649"/>
      <c r="L238" s="649"/>
      <c r="M238" s="649"/>
      <c r="N238" s="649"/>
      <c r="O238" s="649"/>
      <c r="P238" s="54">
        <v>6.39</v>
      </c>
      <c r="Q238" s="54">
        <v>24.6</v>
      </c>
      <c r="R238" s="54" t="s">
        <v>811</v>
      </c>
      <c r="S238" s="54" t="s">
        <v>811</v>
      </c>
      <c r="T238" s="54" t="s">
        <v>811</v>
      </c>
      <c r="U238" s="54" t="s">
        <v>811</v>
      </c>
      <c r="V238" s="54" t="s">
        <v>811</v>
      </c>
      <c r="W238" s="54" t="s">
        <v>811</v>
      </c>
      <c r="X238" s="54" t="s">
        <v>815</v>
      </c>
      <c r="Y238" s="54" t="s">
        <v>811</v>
      </c>
    </row>
    <row r="239" spans="1:25">
      <c r="A239" s="649"/>
      <c r="B239" s="649" t="s">
        <v>1809</v>
      </c>
      <c r="C239" s="649" t="s">
        <v>1815</v>
      </c>
      <c r="D239" s="657">
        <v>8</v>
      </c>
      <c r="E239" s="658">
        <v>43697</v>
      </c>
      <c r="F239" s="649"/>
      <c r="G239" s="649"/>
      <c r="H239" s="659"/>
      <c r="I239" s="653"/>
      <c r="J239" s="649"/>
      <c r="K239" s="649"/>
      <c r="L239" s="649"/>
      <c r="M239" s="649"/>
      <c r="N239" s="649"/>
      <c r="O239" s="649"/>
      <c r="P239" s="54">
        <v>7.53</v>
      </c>
      <c r="Q239" s="54">
        <v>21.9</v>
      </c>
      <c r="R239" s="54" t="s">
        <v>811</v>
      </c>
      <c r="S239" s="54" t="s">
        <v>811</v>
      </c>
      <c r="T239" s="54" t="s">
        <v>811</v>
      </c>
      <c r="U239" s="54" t="s">
        <v>811</v>
      </c>
      <c r="V239" s="54" t="s">
        <v>811</v>
      </c>
      <c r="W239" s="54" t="s">
        <v>811</v>
      </c>
      <c r="X239" s="54" t="s">
        <v>815</v>
      </c>
      <c r="Y239" s="54" t="s">
        <v>811</v>
      </c>
    </row>
    <row r="240" spans="1:25" s="571" customFormat="1">
      <c r="A240" s="1034"/>
      <c r="B240" s="1034" t="s">
        <v>1809</v>
      </c>
      <c r="C240" s="1034" t="s">
        <v>1815</v>
      </c>
      <c r="D240" s="1081">
        <v>9</v>
      </c>
      <c r="E240" s="1082">
        <v>43697</v>
      </c>
      <c r="F240" s="1034"/>
      <c r="G240" s="1034"/>
      <c r="H240" s="1083"/>
      <c r="I240" s="1035"/>
      <c r="J240" s="1034"/>
      <c r="K240" s="1034"/>
      <c r="L240" s="1034"/>
      <c r="M240" s="1034"/>
      <c r="N240" s="1034"/>
      <c r="O240" s="1034"/>
      <c r="P240" s="1079">
        <v>3.09</v>
      </c>
      <c r="Q240" s="1079">
        <v>19.7</v>
      </c>
      <c r="R240" s="1079">
        <v>6</v>
      </c>
      <c r="S240" s="1079">
        <v>11.199999999999998</v>
      </c>
      <c r="T240" s="1041">
        <v>13.086576708860759</v>
      </c>
      <c r="U240" s="1041">
        <v>6.2702657564170208</v>
      </c>
      <c r="V240" s="1041">
        <v>0.46545141715077426</v>
      </c>
      <c r="W240" s="1041">
        <v>26.34291121595539</v>
      </c>
      <c r="X240" s="1079" t="s">
        <v>815</v>
      </c>
      <c r="Y240" s="1041">
        <v>19.356842465277779</v>
      </c>
    </row>
    <row r="241" spans="1:25">
      <c r="A241" s="649"/>
      <c r="B241" s="649" t="s">
        <v>1809</v>
      </c>
      <c r="C241" s="649" t="s">
        <v>1815</v>
      </c>
      <c r="D241" s="657">
        <v>10</v>
      </c>
      <c r="E241" s="658">
        <v>43697</v>
      </c>
      <c r="F241" s="649"/>
      <c r="G241" s="649"/>
      <c r="H241" s="659"/>
      <c r="I241" s="653"/>
      <c r="J241" s="649"/>
      <c r="K241" s="649"/>
      <c r="L241" s="649"/>
      <c r="M241" s="649"/>
      <c r="N241" s="649"/>
      <c r="O241" s="649"/>
      <c r="P241" s="54">
        <v>0.52</v>
      </c>
      <c r="Q241" s="54">
        <v>17.5</v>
      </c>
      <c r="R241" s="54" t="s">
        <v>811</v>
      </c>
      <c r="S241" s="54" t="s">
        <v>811</v>
      </c>
      <c r="T241" s="54" t="s">
        <v>811</v>
      </c>
      <c r="U241" s="54" t="s">
        <v>811</v>
      </c>
      <c r="V241" s="54" t="s">
        <v>811</v>
      </c>
      <c r="W241" s="54" t="s">
        <v>811</v>
      </c>
      <c r="X241" s="54" t="s">
        <v>815</v>
      </c>
      <c r="Y241" s="54" t="s">
        <v>811</v>
      </c>
    </row>
    <row r="242" spans="1:25">
      <c r="A242" s="649"/>
      <c r="B242" s="649" t="s">
        <v>1809</v>
      </c>
      <c r="C242" s="649" t="s">
        <v>1815</v>
      </c>
      <c r="D242" s="657">
        <v>11</v>
      </c>
      <c r="E242" s="658">
        <v>43697</v>
      </c>
      <c r="F242" s="649"/>
      <c r="G242" s="649"/>
      <c r="H242" s="659"/>
      <c r="I242" s="653"/>
      <c r="J242" s="649"/>
      <c r="K242" s="649"/>
      <c r="L242" s="649"/>
      <c r="M242" s="649"/>
      <c r="N242" s="649"/>
      <c r="O242" s="649"/>
      <c r="P242" s="54">
        <v>0.37</v>
      </c>
      <c r="Q242" s="54">
        <v>16.8</v>
      </c>
      <c r="R242" s="54" t="s">
        <v>811</v>
      </c>
      <c r="S242" s="54" t="s">
        <v>811</v>
      </c>
      <c r="T242" s="54" t="s">
        <v>811</v>
      </c>
      <c r="U242" s="54" t="s">
        <v>811</v>
      </c>
      <c r="V242" s="54" t="s">
        <v>811</v>
      </c>
      <c r="W242" s="54" t="s">
        <v>811</v>
      </c>
      <c r="X242" s="54" t="s">
        <v>815</v>
      </c>
      <c r="Y242" s="54" t="s">
        <v>811</v>
      </c>
    </row>
    <row r="243" spans="1:25">
      <c r="A243" s="649"/>
      <c r="B243" s="649" t="s">
        <v>1809</v>
      </c>
      <c r="C243" s="649" t="s">
        <v>1815</v>
      </c>
      <c r="D243" s="657">
        <v>12</v>
      </c>
      <c r="E243" s="658">
        <v>43697</v>
      </c>
      <c r="F243" s="649"/>
      <c r="G243" s="649"/>
      <c r="H243" s="659"/>
      <c r="I243" s="653"/>
      <c r="J243" s="649"/>
      <c r="K243" s="649"/>
      <c r="L243" s="649"/>
      <c r="M243" s="649"/>
      <c r="N243" s="649"/>
      <c r="O243" s="649"/>
      <c r="P243" s="54">
        <v>0.33</v>
      </c>
      <c r="Q243" s="54">
        <v>15.8</v>
      </c>
      <c r="R243" s="54" t="s">
        <v>811</v>
      </c>
      <c r="S243" s="54" t="s">
        <v>811</v>
      </c>
      <c r="T243" s="54" t="s">
        <v>811</v>
      </c>
      <c r="U243" s="54" t="s">
        <v>811</v>
      </c>
      <c r="V243" s="54" t="s">
        <v>811</v>
      </c>
      <c r="W243" s="54" t="s">
        <v>811</v>
      </c>
      <c r="X243" s="54" t="s">
        <v>815</v>
      </c>
      <c r="Y243" s="54" t="s">
        <v>811</v>
      </c>
    </row>
    <row r="244" spans="1:25">
      <c r="A244" s="649"/>
      <c r="B244" s="649" t="s">
        <v>1809</v>
      </c>
      <c r="C244" s="649" t="s">
        <v>1815</v>
      </c>
      <c r="D244" s="657">
        <v>13</v>
      </c>
      <c r="E244" s="658">
        <v>43697</v>
      </c>
      <c r="F244" s="649"/>
      <c r="G244" s="649"/>
      <c r="H244" s="659"/>
      <c r="I244" s="653"/>
      <c r="J244" s="649"/>
      <c r="K244" s="649"/>
      <c r="L244" s="649"/>
      <c r="M244" s="649"/>
      <c r="N244" s="649"/>
      <c r="O244" s="649"/>
      <c r="P244" s="54">
        <v>0.32</v>
      </c>
      <c r="Q244" s="54">
        <v>14.9</v>
      </c>
      <c r="R244" s="54" t="s">
        <v>811</v>
      </c>
      <c r="S244" s="54" t="s">
        <v>811</v>
      </c>
      <c r="T244" s="54" t="s">
        <v>811</v>
      </c>
      <c r="U244" s="54" t="s">
        <v>811</v>
      </c>
      <c r="V244" s="54" t="s">
        <v>811</v>
      </c>
      <c r="W244" s="54" t="s">
        <v>811</v>
      </c>
      <c r="X244" s="54" t="s">
        <v>815</v>
      </c>
      <c r="Y244" s="54" t="s">
        <v>811</v>
      </c>
    </row>
    <row r="245" spans="1:25">
      <c r="A245" s="649"/>
      <c r="B245" s="649" t="s">
        <v>1809</v>
      </c>
      <c r="C245" s="649" t="s">
        <v>1815</v>
      </c>
      <c r="D245" s="657">
        <v>14</v>
      </c>
      <c r="E245" s="658">
        <v>43697</v>
      </c>
      <c r="F245" s="649"/>
      <c r="G245" s="649"/>
      <c r="H245" s="659"/>
      <c r="I245" s="653"/>
      <c r="J245" s="649"/>
      <c r="K245" s="649"/>
      <c r="L245" s="649"/>
      <c r="M245" s="649"/>
      <c r="N245" s="649"/>
      <c r="O245" s="649"/>
      <c r="P245" s="54">
        <v>0.31</v>
      </c>
      <c r="Q245" s="54">
        <v>13.6</v>
      </c>
      <c r="R245" s="54" t="s">
        <v>811</v>
      </c>
      <c r="S245" s="54" t="s">
        <v>811</v>
      </c>
      <c r="T245" s="54" t="s">
        <v>811</v>
      </c>
      <c r="U245" s="54" t="s">
        <v>811</v>
      </c>
      <c r="V245" s="54" t="s">
        <v>811</v>
      </c>
      <c r="W245" s="54" t="s">
        <v>811</v>
      </c>
      <c r="X245" s="54" t="s">
        <v>815</v>
      </c>
      <c r="Y245" s="54" t="s">
        <v>811</v>
      </c>
    </row>
    <row r="246" spans="1:25">
      <c r="A246" s="649"/>
      <c r="B246" s="649" t="s">
        <v>1809</v>
      </c>
      <c r="C246" s="649" t="s">
        <v>1815</v>
      </c>
      <c r="D246" s="657">
        <v>15</v>
      </c>
      <c r="E246" s="658">
        <v>43697</v>
      </c>
      <c r="F246" s="649"/>
      <c r="G246" s="649"/>
      <c r="H246" s="659"/>
      <c r="I246" s="653"/>
      <c r="J246" s="649"/>
      <c r="K246" s="649"/>
      <c r="L246" s="649"/>
      <c r="M246" s="649"/>
      <c r="N246" s="649"/>
      <c r="O246" s="649"/>
      <c r="P246" s="54">
        <v>0.3</v>
      </c>
      <c r="Q246" s="54">
        <v>13.1</v>
      </c>
      <c r="R246" s="54" t="s">
        <v>811</v>
      </c>
      <c r="S246" s="54" t="s">
        <v>811</v>
      </c>
      <c r="T246" s="54" t="s">
        <v>811</v>
      </c>
      <c r="U246" s="54" t="s">
        <v>811</v>
      </c>
      <c r="V246" s="54" t="s">
        <v>811</v>
      </c>
      <c r="W246" s="54" t="s">
        <v>811</v>
      </c>
      <c r="X246" s="54" t="s">
        <v>815</v>
      </c>
      <c r="Y246" s="54" t="s">
        <v>811</v>
      </c>
    </row>
    <row r="247" spans="1:25">
      <c r="A247" s="649"/>
      <c r="B247" s="649" t="s">
        <v>1809</v>
      </c>
      <c r="C247" s="649" t="s">
        <v>1815</v>
      </c>
      <c r="D247" s="657">
        <v>16</v>
      </c>
      <c r="E247" s="658">
        <v>43697</v>
      </c>
      <c r="F247" s="649"/>
      <c r="G247" s="649"/>
      <c r="H247" s="659"/>
      <c r="I247" s="653"/>
      <c r="J247" s="649"/>
      <c r="K247" s="649"/>
      <c r="L247" s="649"/>
      <c r="M247" s="649"/>
      <c r="N247" s="649"/>
      <c r="O247" s="649"/>
      <c r="P247" s="54">
        <v>0.28999999999999998</v>
      </c>
      <c r="Q247" s="54">
        <v>12.9</v>
      </c>
      <c r="R247" s="54" t="s">
        <v>811</v>
      </c>
      <c r="S247" s="54" t="s">
        <v>811</v>
      </c>
      <c r="T247" s="54" t="s">
        <v>811</v>
      </c>
      <c r="U247" s="54" t="s">
        <v>811</v>
      </c>
      <c r="V247" s="54" t="s">
        <v>811</v>
      </c>
      <c r="W247" s="54" t="s">
        <v>811</v>
      </c>
      <c r="X247" s="54" t="s">
        <v>815</v>
      </c>
      <c r="Y247" s="54" t="s">
        <v>811</v>
      </c>
    </row>
    <row r="248" spans="1:25">
      <c r="A248" s="649"/>
      <c r="B248" s="649" t="s">
        <v>1809</v>
      </c>
      <c r="C248" s="649" t="s">
        <v>1815</v>
      </c>
      <c r="D248" s="657">
        <v>17</v>
      </c>
      <c r="E248" s="658">
        <v>43697</v>
      </c>
      <c r="F248" s="649"/>
      <c r="G248" s="649"/>
      <c r="H248" s="659"/>
      <c r="I248" s="653"/>
      <c r="J248" s="649"/>
      <c r="K248" s="649"/>
      <c r="L248" s="649"/>
      <c r="M248" s="649"/>
      <c r="N248" s="649"/>
      <c r="O248" s="649"/>
      <c r="P248" s="54">
        <v>0.28999999999999998</v>
      </c>
      <c r="Q248" s="54">
        <v>12.4</v>
      </c>
      <c r="R248" s="54" t="s">
        <v>811</v>
      </c>
      <c r="S248" s="54" t="s">
        <v>811</v>
      </c>
      <c r="T248" s="54" t="s">
        <v>811</v>
      </c>
      <c r="U248" s="54" t="s">
        <v>811</v>
      </c>
      <c r="V248" s="54" t="s">
        <v>811</v>
      </c>
      <c r="W248" s="54" t="s">
        <v>811</v>
      </c>
      <c r="X248" s="54" t="s">
        <v>815</v>
      </c>
      <c r="Y248" s="54" t="s">
        <v>811</v>
      </c>
    </row>
    <row r="249" spans="1:25" s="571" customFormat="1">
      <c r="A249" s="1034"/>
      <c r="B249" s="1034" t="s">
        <v>1809</v>
      </c>
      <c r="C249" s="1034" t="s">
        <v>1815</v>
      </c>
      <c r="D249" s="1081">
        <v>18</v>
      </c>
      <c r="E249" s="1082">
        <v>43697</v>
      </c>
      <c r="F249" s="1034"/>
      <c r="G249" s="1034"/>
      <c r="H249" s="1083"/>
      <c r="I249" s="1035"/>
      <c r="J249" s="1034"/>
      <c r="K249" s="1034"/>
      <c r="L249" s="1034"/>
      <c r="M249" s="1034"/>
      <c r="N249" s="1034"/>
      <c r="O249" s="1034"/>
      <c r="P249" s="1079">
        <v>0.27</v>
      </c>
      <c r="Q249" s="1079">
        <v>12.3</v>
      </c>
      <c r="R249" s="1079">
        <v>6.33</v>
      </c>
      <c r="S249" s="1079">
        <v>36</v>
      </c>
      <c r="T249" s="1041">
        <v>2.5000000000000001E-2</v>
      </c>
      <c r="U249" s="1041">
        <v>29.554805088062597</v>
      </c>
      <c r="V249" s="1041">
        <v>0.89102126787501856</v>
      </c>
      <c r="W249" s="1041">
        <v>70.63843</v>
      </c>
      <c r="X249" s="1079" t="s">
        <v>815</v>
      </c>
      <c r="Y249" s="1041">
        <v>29.579805088062596</v>
      </c>
    </row>
    <row r="250" spans="1:25">
      <c r="A250" s="649"/>
      <c r="B250" s="649" t="s">
        <v>1809</v>
      </c>
      <c r="C250" s="649" t="s">
        <v>1815</v>
      </c>
      <c r="D250" s="657">
        <v>19</v>
      </c>
      <c r="E250" s="658">
        <v>43697</v>
      </c>
      <c r="F250" s="649"/>
      <c r="G250" s="649"/>
      <c r="H250" s="659"/>
      <c r="I250" s="653"/>
      <c r="J250" s="649"/>
      <c r="K250" s="649"/>
      <c r="L250" s="649"/>
      <c r="M250" s="649"/>
      <c r="N250" s="649"/>
      <c r="O250" s="649"/>
      <c r="P250" s="54">
        <v>0.28000000000000003</v>
      </c>
      <c r="Q250" s="54">
        <v>12.4</v>
      </c>
      <c r="R250" s="54" t="s">
        <v>811</v>
      </c>
      <c r="S250" s="54" t="s">
        <v>811</v>
      </c>
      <c r="T250" s="54" t="s">
        <v>811</v>
      </c>
      <c r="U250" s="54" t="s">
        <v>811</v>
      </c>
      <c r="V250" s="54" t="s">
        <v>811</v>
      </c>
      <c r="W250" s="54" t="s">
        <v>811</v>
      </c>
      <c r="X250" s="54" t="s">
        <v>815</v>
      </c>
      <c r="Y250" s="54" t="s">
        <v>811</v>
      </c>
    </row>
    <row r="251" spans="1:25" s="571" customFormat="1">
      <c r="A251" s="1034">
        <v>53</v>
      </c>
      <c r="B251" s="1034" t="s">
        <v>1809</v>
      </c>
      <c r="C251" s="1034" t="s">
        <v>1809</v>
      </c>
      <c r="D251" s="1081">
        <v>0.5</v>
      </c>
      <c r="E251" s="1082">
        <v>43697</v>
      </c>
      <c r="F251" s="1034"/>
      <c r="G251" s="1034">
        <v>4</v>
      </c>
      <c r="H251" s="1083">
        <v>22.5</v>
      </c>
      <c r="I251" s="1035">
        <v>4.3499999999999996</v>
      </c>
      <c r="J251" s="1084">
        <v>0.19333333333333333</v>
      </c>
      <c r="K251" s="1034" t="s">
        <v>1033</v>
      </c>
      <c r="L251" s="1034">
        <v>1</v>
      </c>
      <c r="M251" s="1034">
        <v>2</v>
      </c>
      <c r="N251" s="1034" t="s">
        <v>1106</v>
      </c>
      <c r="O251" s="1034" t="s">
        <v>1890</v>
      </c>
      <c r="P251" s="1079">
        <v>8.08</v>
      </c>
      <c r="Q251" s="1079">
        <v>26.6</v>
      </c>
      <c r="R251" s="1085">
        <v>6.72</v>
      </c>
      <c r="S251" s="1086">
        <v>16.100000000000001</v>
      </c>
      <c r="T251" s="1041">
        <v>3.9863375527426159</v>
      </c>
      <c r="U251" s="1041">
        <v>1.6039729125351616</v>
      </c>
      <c r="V251" s="1041">
        <v>0.54302665334257005</v>
      </c>
      <c r="W251" s="1041">
        <v>19.539351276002574</v>
      </c>
      <c r="X251" s="1079" t="s">
        <v>815</v>
      </c>
      <c r="Y251" s="1041">
        <v>5.5903104652777778</v>
      </c>
    </row>
    <row r="252" spans="1:25">
      <c r="A252" s="649"/>
      <c r="B252" s="649" t="s">
        <v>1809</v>
      </c>
      <c r="C252" s="649" t="s">
        <v>1809</v>
      </c>
      <c r="D252" s="657">
        <v>1</v>
      </c>
      <c r="E252" s="658">
        <v>43697</v>
      </c>
      <c r="F252" s="649"/>
      <c r="G252" s="649"/>
      <c r="H252" s="659"/>
      <c r="I252" s="653"/>
      <c r="J252" s="649"/>
      <c r="K252" s="649"/>
      <c r="L252" s="649"/>
      <c r="M252" s="649"/>
      <c r="N252" s="649"/>
      <c r="O252" s="649"/>
      <c r="P252" s="54">
        <v>7.74</v>
      </c>
      <c r="Q252" s="54">
        <v>26.5</v>
      </c>
      <c r="R252" s="54" t="s">
        <v>811</v>
      </c>
      <c r="S252" s="54" t="s">
        <v>811</v>
      </c>
      <c r="T252" s="54" t="s">
        <v>811</v>
      </c>
      <c r="U252" s="54" t="s">
        <v>811</v>
      </c>
      <c r="V252" s="54" t="s">
        <v>811</v>
      </c>
      <c r="W252" s="54" t="s">
        <v>811</v>
      </c>
      <c r="X252" s="54" t="s">
        <v>815</v>
      </c>
      <c r="Y252" s="54" t="s">
        <v>811</v>
      </c>
    </row>
    <row r="253" spans="1:25">
      <c r="A253" s="649"/>
      <c r="B253" s="649" t="s">
        <v>1809</v>
      </c>
      <c r="C253" s="649" t="s">
        <v>1809</v>
      </c>
      <c r="D253" s="657">
        <v>2</v>
      </c>
      <c r="E253" s="658">
        <v>43697</v>
      </c>
      <c r="F253" s="649"/>
      <c r="G253" s="649"/>
      <c r="H253" s="659"/>
      <c r="I253" s="653"/>
      <c r="J253" s="649"/>
      <c r="K253" s="649"/>
      <c r="L253" s="649"/>
      <c r="M253" s="649"/>
      <c r="N253" s="649"/>
      <c r="O253" s="649"/>
      <c r="P253" s="54">
        <v>7.6</v>
      </c>
      <c r="Q253" s="54">
        <v>26.5</v>
      </c>
      <c r="R253" s="54" t="s">
        <v>811</v>
      </c>
      <c r="S253" s="54" t="s">
        <v>811</v>
      </c>
      <c r="T253" s="54" t="s">
        <v>811</v>
      </c>
      <c r="U253" s="54" t="s">
        <v>811</v>
      </c>
      <c r="V253" s="54" t="s">
        <v>811</v>
      </c>
      <c r="W253" s="54" t="s">
        <v>811</v>
      </c>
      <c r="X253" s="54" t="s">
        <v>815</v>
      </c>
      <c r="Y253" s="54" t="s">
        <v>811</v>
      </c>
    </row>
    <row r="254" spans="1:25" s="571" customFormat="1">
      <c r="A254" s="1034"/>
      <c r="B254" s="1034" t="s">
        <v>1809</v>
      </c>
      <c r="C254" s="1034" t="s">
        <v>1809</v>
      </c>
      <c r="D254" s="1081">
        <v>3</v>
      </c>
      <c r="E254" s="1082">
        <v>43697</v>
      </c>
      <c r="F254" s="1034"/>
      <c r="G254" s="1034"/>
      <c r="H254" s="1083"/>
      <c r="I254" s="1035"/>
      <c r="J254" s="1034"/>
      <c r="K254" s="1034"/>
      <c r="L254" s="1034"/>
      <c r="M254" s="1034"/>
      <c r="N254" s="1034"/>
      <c r="O254" s="1034"/>
      <c r="P254" s="1079">
        <v>7.51</v>
      </c>
      <c r="Q254" s="1079">
        <v>26.4</v>
      </c>
      <c r="R254" s="1085">
        <v>6.79</v>
      </c>
      <c r="S254" s="1086">
        <v>16.100000000000001</v>
      </c>
      <c r="T254" s="1041">
        <v>2.6651513924050638</v>
      </c>
      <c r="U254" s="1041">
        <v>1.7464560062060475</v>
      </c>
      <c r="V254" s="1041">
        <v>0.54302665334257005</v>
      </c>
      <c r="W254" s="1041">
        <v>22.058116019729788</v>
      </c>
      <c r="X254" s="1079" t="s">
        <v>815</v>
      </c>
      <c r="Y254" s="1041">
        <v>4.4116073986111113</v>
      </c>
    </row>
    <row r="255" spans="1:25">
      <c r="A255" s="649"/>
      <c r="B255" s="649" t="s">
        <v>1809</v>
      </c>
      <c r="C255" s="649" t="s">
        <v>1809</v>
      </c>
      <c r="D255" s="657">
        <v>4</v>
      </c>
      <c r="E255" s="658">
        <v>43697</v>
      </c>
      <c r="F255" s="649"/>
      <c r="G255" s="649"/>
      <c r="H255" s="659"/>
      <c r="I255" s="653"/>
      <c r="J255" s="649"/>
      <c r="K255" s="649"/>
      <c r="L255" s="649"/>
      <c r="M255" s="649"/>
      <c r="N255" s="649"/>
      <c r="O255" s="649"/>
      <c r="P255" s="54">
        <v>7.54</v>
      </c>
      <c r="Q255" s="54">
        <v>26.3</v>
      </c>
      <c r="R255" s="54" t="s">
        <v>811</v>
      </c>
      <c r="S255" s="54" t="s">
        <v>811</v>
      </c>
      <c r="T255" s="54" t="s">
        <v>811</v>
      </c>
      <c r="U255" s="54" t="s">
        <v>811</v>
      </c>
      <c r="V255" s="54" t="s">
        <v>811</v>
      </c>
      <c r="W255" s="54" t="s">
        <v>811</v>
      </c>
      <c r="X255" s="54" t="s">
        <v>815</v>
      </c>
      <c r="Y255" s="54" t="s">
        <v>811</v>
      </c>
    </row>
    <row r="256" spans="1:25">
      <c r="A256" s="649"/>
      <c r="B256" s="649" t="s">
        <v>1809</v>
      </c>
      <c r="C256" s="649" t="s">
        <v>1809</v>
      </c>
      <c r="D256" s="657">
        <v>5</v>
      </c>
      <c r="E256" s="658">
        <v>43697</v>
      </c>
      <c r="F256" s="649"/>
      <c r="G256" s="649"/>
      <c r="H256" s="659"/>
      <c r="I256" s="653"/>
      <c r="J256" s="649"/>
      <c r="K256" s="649"/>
      <c r="L256" s="649"/>
      <c r="M256" s="649"/>
      <c r="N256" s="649"/>
      <c r="O256" s="649"/>
      <c r="P256" s="54">
        <v>7.5</v>
      </c>
      <c r="Q256" s="54">
        <v>26.1</v>
      </c>
      <c r="R256" s="54" t="s">
        <v>811</v>
      </c>
      <c r="S256" s="54" t="s">
        <v>811</v>
      </c>
      <c r="T256" s="54" t="s">
        <v>811</v>
      </c>
      <c r="U256" s="54" t="s">
        <v>811</v>
      </c>
      <c r="V256" s="54" t="s">
        <v>811</v>
      </c>
      <c r="W256" s="54" t="s">
        <v>811</v>
      </c>
      <c r="X256" s="54" t="s">
        <v>815</v>
      </c>
      <c r="Y256" s="54" t="s">
        <v>811</v>
      </c>
    </row>
    <row r="257" spans="1:25">
      <c r="A257" s="649"/>
      <c r="B257" s="649" t="s">
        <v>1809</v>
      </c>
      <c r="C257" s="649" t="s">
        <v>1809</v>
      </c>
      <c r="D257" s="657">
        <v>6</v>
      </c>
      <c r="E257" s="658">
        <v>43697</v>
      </c>
      <c r="F257" s="649"/>
      <c r="G257" s="649"/>
      <c r="H257" s="659"/>
      <c r="I257" s="653"/>
      <c r="J257" s="649"/>
      <c r="K257" s="649"/>
      <c r="L257" s="649"/>
      <c r="M257" s="649"/>
      <c r="N257" s="649"/>
      <c r="O257" s="649"/>
      <c r="P257" s="54">
        <v>7.39</v>
      </c>
      <c r="Q257" s="54">
        <v>25.6</v>
      </c>
      <c r="R257" s="54" t="s">
        <v>811</v>
      </c>
      <c r="S257" s="54" t="s">
        <v>811</v>
      </c>
      <c r="T257" s="54" t="s">
        <v>811</v>
      </c>
      <c r="U257" s="54" t="s">
        <v>811</v>
      </c>
      <c r="V257" s="54" t="s">
        <v>811</v>
      </c>
      <c r="W257" s="54" t="s">
        <v>811</v>
      </c>
      <c r="X257" s="54" t="s">
        <v>815</v>
      </c>
      <c r="Y257" s="54" t="s">
        <v>811</v>
      </c>
    </row>
    <row r="258" spans="1:25">
      <c r="A258" s="649"/>
      <c r="B258" s="649" t="s">
        <v>1809</v>
      </c>
      <c r="C258" s="649" t="s">
        <v>1809</v>
      </c>
      <c r="D258" s="657">
        <v>7</v>
      </c>
      <c r="E258" s="658">
        <v>43697</v>
      </c>
      <c r="F258" s="649"/>
      <c r="G258" s="649"/>
      <c r="H258" s="659"/>
      <c r="I258" s="653"/>
      <c r="J258" s="649"/>
      <c r="K258" s="649"/>
      <c r="L258" s="649"/>
      <c r="M258" s="649"/>
      <c r="N258" s="649"/>
      <c r="O258" s="649"/>
      <c r="P258" s="54">
        <v>6.3</v>
      </c>
      <c r="Q258" s="54">
        <v>23.8</v>
      </c>
      <c r="R258" s="54" t="s">
        <v>811</v>
      </c>
      <c r="S258" s="54" t="s">
        <v>811</v>
      </c>
      <c r="T258" s="54" t="s">
        <v>811</v>
      </c>
      <c r="U258" s="54" t="s">
        <v>811</v>
      </c>
      <c r="V258" s="54" t="s">
        <v>811</v>
      </c>
      <c r="W258" s="54" t="s">
        <v>811</v>
      </c>
      <c r="X258" s="54" t="s">
        <v>815</v>
      </c>
      <c r="Y258" s="54" t="s">
        <v>811</v>
      </c>
    </row>
    <row r="259" spans="1:25">
      <c r="A259" s="649"/>
      <c r="B259" s="649" t="s">
        <v>1809</v>
      </c>
      <c r="C259" s="649" t="s">
        <v>1809</v>
      </c>
      <c r="D259" s="657">
        <v>8</v>
      </c>
      <c r="E259" s="658">
        <v>43697</v>
      </c>
      <c r="F259" s="649"/>
      <c r="G259" s="649"/>
      <c r="H259" s="659"/>
      <c r="I259" s="653"/>
      <c r="J259" s="649"/>
      <c r="K259" s="649"/>
      <c r="L259" s="649"/>
      <c r="M259" s="649"/>
      <c r="N259" s="649"/>
      <c r="O259" s="649"/>
      <c r="P259" s="54">
        <v>4.83</v>
      </c>
      <c r="Q259" s="54">
        <v>22.7</v>
      </c>
      <c r="R259" s="54" t="s">
        <v>811</v>
      </c>
      <c r="S259" s="54" t="s">
        <v>811</v>
      </c>
      <c r="T259" s="54" t="s">
        <v>811</v>
      </c>
      <c r="U259" s="54" t="s">
        <v>811</v>
      </c>
      <c r="V259" s="54" t="s">
        <v>811</v>
      </c>
      <c r="W259" s="54" t="s">
        <v>811</v>
      </c>
      <c r="X259" s="54" t="s">
        <v>815</v>
      </c>
      <c r="Y259" s="54" t="s">
        <v>811</v>
      </c>
    </row>
    <row r="260" spans="1:25" s="571" customFormat="1">
      <c r="A260" s="1034"/>
      <c r="B260" s="1034" t="s">
        <v>1809</v>
      </c>
      <c r="C260" s="1034" t="s">
        <v>1809</v>
      </c>
      <c r="D260" s="1081">
        <v>9</v>
      </c>
      <c r="E260" s="1082">
        <v>43697</v>
      </c>
      <c r="F260" s="1034"/>
      <c r="G260" s="1034"/>
      <c r="H260" s="1083"/>
      <c r="I260" s="1035"/>
      <c r="J260" s="1034"/>
      <c r="K260" s="1034"/>
      <c r="L260" s="1034"/>
      <c r="M260" s="1034"/>
      <c r="N260" s="1034"/>
      <c r="O260" s="1034"/>
      <c r="P260" s="1079">
        <v>0.76</v>
      </c>
      <c r="Q260" s="1079">
        <v>18.399999999999999</v>
      </c>
      <c r="R260" s="1085">
        <v>6.16</v>
      </c>
      <c r="S260" s="1086">
        <v>19.8</v>
      </c>
      <c r="T260" s="1041">
        <v>9.589989198312237</v>
      </c>
      <c r="U260" s="1041">
        <v>6.1677599336322046</v>
      </c>
      <c r="V260" s="1041">
        <v>0.70159154950788882</v>
      </c>
      <c r="W260" s="1041">
        <v>18.265493244692259</v>
      </c>
      <c r="X260" s="1079" t="s">
        <v>815</v>
      </c>
      <c r="Y260" s="1041">
        <v>9.589989198312237</v>
      </c>
    </row>
    <row r="261" spans="1:25">
      <c r="A261" s="649"/>
      <c r="B261" s="649" t="s">
        <v>1809</v>
      </c>
      <c r="C261" s="649" t="s">
        <v>1809</v>
      </c>
      <c r="D261" s="657">
        <v>10</v>
      </c>
      <c r="E261" s="658">
        <v>43697</v>
      </c>
      <c r="F261" s="649"/>
      <c r="G261" s="649"/>
      <c r="H261" s="659"/>
      <c r="I261" s="653"/>
      <c r="J261" s="649"/>
      <c r="K261" s="649"/>
      <c r="L261" s="649"/>
      <c r="M261" s="649"/>
      <c r="N261" s="649"/>
      <c r="O261" s="649"/>
      <c r="P261" s="54">
        <v>0.56000000000000005</v>
      </c>
      <c r="Q261" s="54">
        <v>16.399999999999999</v>
      </c>
      <c r="R261" s="54" t="s">
        <v>811</v>
      </c>
      <c r="S261" s="54" t="s">
        <v>811</v>
      </c>
      <c r="T261" s="54" t="s">
        <v>811</v>
      </c>
      <c r="U261" s="54" t="s">
        <v>811</v>
      </c>
      <c r="V261" s="54" t="s">
        <v>811</v>
      </c>
      <c r="W261" s="54" t="s">
        <v>811</v>
      </c>
      <c r="X261" s="54" t="s">
        <v>815</v>
      </c>
      <c r="Y261" s="54" t="s">
        <v>811</v>
      </c>
    </row>
    <row r="262" spans="1:25">
      <c r="A262" s="649"/>
      <c r="B262" s="649" t="s">
        <v>1809</v>
      </c>
      <c r="C262" s="649" t="s">
        <v>1809</v>
      </c>
      <c r="D262" s="657">
        <v>11</v>
      </c>
      <c r="E262" s="658">
        <v>43697</v>
      </c>
      <c r="F262" s="649"/>
      <c r="G262" s="649"/>
      <c r="H262" s="659"/>
      <c r="I262" s="653"/>
      <c r="J262" s="649"/>
      <c r="K262" s="649"/>
      <c r="L262" s="649"/>
      <c r="M262" s="649"/>
      <c r="N262" s="649"/>
      <c r="O262" s="649"/>
      <c r="P262" s="54">
        <v>0.39</v>
      </c>
      <c r="Q262" s="54">
        <v>14.7</v>
      </c>
      <c r="R262" s="54" t="s">
        <v>811</v>
      </c>
      <c r="S262" s="54" t="s">
        <v>811</v>
      </c>
      <c r="T262" s="54" t="s">
        <v>811</v>
      </c>
      <c r="U262" s="54" t="s">
        <v>811</v>
      </c>
      <c r="V262" s="54" t="s">
        <v>811</v>
      </c>
      <c r="W262" s="54" t="s">
        <v>811</v>
      </c>
      <c r="X262" s="54" t="s">
        <v>815</v>
      </c>
      <c r="Y262" s="54" t="s">
        <v>811</v>
      </c>
    </row>
    <row r="263" spans="1:25">
      <c r="A263" s="649"/>
      <c r="B263" s="649" t="s">
        <v>1809</v>
      </c>
      <c r="C263" s="649" t="s">
        <v>1809</v>
      </c>
      <c r="D263" s="657">
        <v>12</v>
      </c>
      <c r="E263" s="658">
        <v>43697</v>
      </c>
      <c r="F263" s="649"/>
      <c r="G263" s="649"/>
      <c r="H263" s="659"/>
      <c r="I263" s="653"/>
      <c r="J263" s="649"/>
      <c r="K263" s="649"/>
      <c r="L263" s="649"/>
      <c r="M263" s="649"/>
      <c r="N263" s="649"/>
      <c r="O263" s="649"/>
      <c r="P263" s="54">
        <v>0.32</v>
      </c>
      <c r="Q263" s="54">
        <v>13.7</v>
      </c>
      <c r="R263" s="54" t="s">
        <v>811</v>
      </c>
      <c r="S263" s="54" t="s">
        <v>811</v>
      </c>
      <c r="T263" s="54" t="s">
        <v>811</v>
      </c>
      <c r="U263" s="54" t="s">
        <v>811</v>
      </c>
      <c r="V263" s="54" t="s">
        <v>811</v>
      </c>
      <c r="W263" s="54" t="s">
        <v>811</v>
      </c>
      <c r="X263" s="54" t="s">
        <v>815</v>
      </c>
      <c r="Y263" s="54" t="s">
        <v>811</v>
      </c>
    </row>
    <row r="264" spans="1:25">
      <c r="A264" s="649"/>
      <c r="B264" s="649" t="s">
        <v>1809</v>
      </c>
      <c r="C264" s="649" t="s">
        <v>1809</v>
      </c>
      <c r="D264" s="657">
        <v>13</v>
      </c>
      <c r="E264" s="658">
        <v>43697</v>
      </c>
      <c r="F264" s="649"/>
      <c r="G264" s="649"/>
      <c r="H264" s="659"/>
      <c r="I264" s="653"/>
      <c r="J264" s="649"/>
      <c r="K264" s="649"/>
      <c r="L264" s="649"/>
      <c r="M264" s="649"/>
      <c r="N264" s="649"/>
      <c r="O264" s="649"/>
      <c r="P264" s="54">
        <v>0.31</v>
      </c>
      <c r="Q264" s="54">
        <v>13.2</v>
      </c>
      <c r="R264" s="54" t="s">
        <v>811</v>
      </c>
      <c r="S264" s="54" t="s">
        <v>811</v>
      </c>
      <c r="T264" s="54" t="s">
        <v>811</v>
      </c>
      <c r="U264" s="54" t="s">
        <v>811</v>
      </c>
      <c r="V264" s="54" t="s">
        <v>811</v>
      </c>
      <c r="W264" s="54" t="s">
        <v>811</v>
      </c>
      <c r="X264" s="54" t="s">
        <v>815</v>
      </c>
      <c r="Y264" s="54" t="s">
        <v>811</v>
      </c>
    </row>
    <row r="265" spans="1:25">
      <c r="A265" s="649"/>
      <c r="B265" s="649" t="s">
        <v>1809</v>
      </c>
      <c r="C265" s="649" t="s">
        <v>1809</v>
      </c>
      <c r="D265" s="657">
        <v>14</v>
      </c>
      <c r="E265" s="658">
        <v>43697</v>
      </c>
      <c r="F265" s="649"/>
      <c r="G265" s="649"/>
      <c r="H265" s="659"/>
      <c r="I265" s="653"/>
      <c r="J265" s="649"/>
      <c r="K265" s="649"/>
      <c r="L265" s="649"/>
      <c r="M265" s="649"/>
      <c r="N265" s="649"/>
      <c r="O265" s="649"/>
      <c r="P265" s="54">
        <v>0.3</v>
      </c>
      <c r="Q265" s="54">
        <v>13.1</v>
      </c>
      <c r="R265" s="54" t="s">
        <v>811</v>
      </c>
      <c r="S265" s="54" t="s">
        <v>811</v>
      </c>
      <c r="T265" s="54" t="s">
        <v>811</v>
      </c>
      <c r="U265" s="54" t="s">
        <v>811</v>
      </c>
      <c r="V265" s="54" t="s">
        <v>811</v>
      </c>
      <c r="W265" s="54" t="s">
        <v>811</v>
      </c>
      <c r="X265" s="54" t="s">
        <v>815</v>
      </c>
      <c r="Y265" s="54" t="s">
        <v>811</v>
      </c>
    </row>
    <row r="266" spans="1:25">
      <c r="A266" s="649"/>
      <c r="B266" s="649" t="s">
        <v>1809</v>
      </c>
      <c r="C266" s="649" t="s">
        <v>1809</v>
      </c>
      <c r="D266" s="657">
        <v>15</v>
      </c>
      <c r="E266" s="658">
        <v>43697</v>
      </c>
      <c r="F266" s="649"/>
      <c r="G266" s="649"/>
      <c r="H266" s="659"/>
      <c r="I266" s="653"/>
      <c r="J266" s="649"/>
      <c r="K266" s="649"/>
      <c r="L266" s="649"/>
      <c r="M266" s="649"/>
      <c r="N266" s="649"/>
      <c r="O266" s="649"/>
      <c r="P266" s="54">
        <v>0.28999999999999998</v>
      </c>
      <c r="Q266" s="54">
        <v>12.9</v>
      </c>
      <c r="R266" s="54" t="s">
        <v>811</v>
      </c>
      <c r="S266" s="54" t="s">
        <v>811</v>
      </c>
      <c r="T266" s="54" t="s">
        <v>811</v>
      </c>
      <c r="U266" s="54" t="s">
        <v>811</v>
      </c>
      <c r="V266" s="54" t="s">
        <v>811</v>
      </c>
      <c r="W266" s="54" t="s">
        <v>811</v>
      </c>
      <c r="X266" s="54" t="s">
        <v>815</v>
      </c>
      <c r="Y266" s="54" t="s">
        <v>811</v>
      </c>
    </row>
    <row r="267" spans="1:25">
      <c r="A267" s="649"/>
      <c r="B267" s="649" t="s">
        <v>1809</v>
      </c>
      <c r="C267" s="649" t="s">
        <v>1809</v>
      </c>
      <c r="D267" s="657">
        <v>16</v>
      </c>
      <c r="E267" s="658">
        <v>43697</v>
      </c>
      <c r="F267" s="649"/>
      <c r="G267" s="649"/>
      <c r="H267" s="659"/>
      <c r="I267" s="653"/>
      <c r="J267" s="649"/>
      <c r="K267" s="649"/>
      <c r="L267" s="649"/>
      <c r="M267" s="649"/>
      <c r="N267" s="649"/>
      <c r="O267" s="649"/>
      <c r="P267" s="54">
        <v>0.28999999999999998</v>
      </c>
      <c r="Q267" s="54">
        <v>12.8</v>
      </c>
      <c r="R267" s="54" t="s">
        <v>811</v>
      </c>
      <c r="S267" s="54" t="s">
        <v>811</v>
      </c>
      <c r="T267" s="54" t="s">
        <v>811</v>
      </c>
      <c r="U267" s="54" t="s">
        <v>811</v>
      </c>
      <c r="V267" s="54" t="s">
        <v>811</v>
      </c>
      <c r="W267" s="54" t="s">
        <v>811</v>
      </c>
      <c r="X267" s="54" t="s">
        <v>815</v>
      </c>
      <c r="Y267" s="54" t="s">
        <v>811</v>
      </c>
    </row>
    <row r="268" spans="1:25">
      <c r="A268" s="649"/>
      <c r="B268" s="649" t="s">
        <v>1809</v>
      </c>
      <c r="C268" s="649" t="s">
        <v>1809</v>
      </c>
      <c r="D268" s="657">
        <v>17</v>
      </c>
      <c r="E268" s="658">
        <v>43697</v>
      </c>
      <c r="F268" s="649"/>
      <c r="G268" s="649"/>
      <c r="H268" s="659"/>
      <c r="I268" s="653"/>
      <c r="J268" s="649"/>
      <c r="K268" s="649"/>
      <c r="L268" s="649"/>
      <c r="M268" s="649"/>
      <c r="N268" s="649"/>
      <c r="O268" s="649"/>
      <c r="P268" s="54">
        <v>0.28000000000000003</v>
      </c>
      <c r="Q268" s="54">
        <v>12.6</v>
      </c>
      <c r="R268" s="54" t="s">
        <v>811</v>
      </c>
      <c r="S268" s="54" t="s">
        <v>811</v>
      </c>
      <c r="T268" s="54" t="s">
        <v>811</v>
      </c>
      <c r="U268" s="54" t="s">
        <v>811</v>
      </c>
      <c r="V268" s="54" t="s">
        <v>811</v>
      </c>
      <c r="W268" s="54" t="s">
        <v>811</v>
      </c>
      <c r="X268" s="54" t="s">
        <v>815</v>
      </c>
      <c r="Y268" s="54" t="s">
        <v>811</v>
      </c>
    </row>
    <row r="269" spans="1:25">
      <c r="A269" s="649"/>
      <c r="B269" s="649" t="s">
        <v>1809</v>
      </c>
      <c r="C269" s="649" t="s">
        <v>1809</v>
      </c>
      <c r="D269" s="657">
        <v>18</v>
      </c>
      <c r="E269" s="658">
        <v>43697</v>
      </c>
      <c r="F269" s="649"/>
      <c r="G269" s="649"/>
      <c r="H269" s="659"/>
      <c r="I269" s="653"/>
      <c r="J269" s="649"/>
      <c r="K269" s="649"/>
      <c r="L269" s="649"/>
      <c r="M269" s="649"/>
      <c r="N269" s="649"/>
      <c r="O269" s="649"/>
      <c r="P269" s="54">
        <v>0.28000000000000003</v>
      </c>
      <c r="Q269" s="54">
        <v>12.6</v>
      </c>
      <c r="R269" s="54" t="s">
        <v>811</v>
      </c>
      <c r="S269" s="54" t="s">
        <v>811</v>
      </c>
      <c r="T269" s="54" t="s">
        <v>811</v>
      </c>
      <c r="U269" s="54" t="s">
        <v>811</v>
      </c>
      <c r="V269" s="54" t="s">
        <v>811</v>
      </c>
      <c r="W269" s="54" t="s">
        <v>811</v>
      </c>
      <c r="X269" s="54" t="s">
        <v>815</v>
      </c>
      <c r="Y269" s="54" t="s">
        <v>811</v>
      </c>
    </row>
    <row r="270" spans="1:25">
      <c r="A270" s="649"/>
      <c r="B270" s="649" t="s">
        <v>1809</v>
      </c>
      <c r="C270" s="649" t="s">
        <v>1809</v>
      </c>
      <c r="D270" s="657">
        <v>19</v>
      </c>
      <c r="E270" s="658">
        <v>43697</v>
      </c>
      <c r="F270" s="649"/>
      <c r="G270" s="649"/>
      <c r="H270" s="659"/>
      <c r="I270" s="653"/>
      <c r="J270" s="649"/>
      <c r="K270" s="649"/>
      <c r="L270" s="649"/>
      <c r="M270" s="649"/>
      <c r="N270" s="649"/>
      <c r="O270" s="649"/>
      <c r="P270" s="54">
        <v>0.28000000000000003</v>
      </c>
      <c r="Q270" s="54">
        <v>12.5</v>
      </c>
      <c r="R270" s="54" t="s">
        <v>811</v>
      </c>
      <c r="S270" s="54" t="s">
        <v>811</v>
      </c>
      <c r="T270" s="54" t="s">
        <v>811</v>
      </c>
      <c r="U270" s="54" t="s">
        <v>811</v>
      </c>
      <c r="V270" s="54" t="s">
        <v>811</v>
      </c>
      <c r="W270" s="54" t="s">
        <v>811</v>
      </c>
      <c r="X270" s="54" t="s">
        <v>815</v>
      </c>
      <c r="Y270" s="54" t="s">
        <v>811</v>
      </c>
    </row>
    <row r="271" spans="1:25">
      <c r="A271" s="649"/>
      <c r="B271" s="649" t="s">
        <v>1809</v>
      </c>
      <c r="C271" s="649" t="s">
        <v>1809</v>
      </c>
      <c r="D271" s="657">
        <v>20</v>
      </c>
      <c r="E271" s="658">
        <v>43697</v>
      </c>
      <c r="F271" s="649"/>
      <c r="G271" s="649"/>
      <c r="H271" s="659"/>
      <c r="I271" s="653"/>
      <c r="J271" s="649"/>
      <c r="K271" s="649"/>
      <c r="L271" s="649"/>
      <c r="M271" s="649"/>
      <c r="N271" s="649"/>
      <c r="O271" s="649"/>
      <c r="P271" s="54">
        <v>0.28000000000000003</v>
      </c>
      <c r="Q271" s="54">
        <v>12.3</v>
      </c>
      <c r="R271" s="54" t="s">
        <v>811</v>
      </c>
      <c r="S271" s="54" t="s">
        <v>811</v>
      </c>
      <c r="T271" s="54" t="s">
        <v>811</v>
      </c>
      <c r="U271" s="54" t="s">
        <v>811</v>
      </c>
      <c r="V271" s="54" t="s">
        <v>811</v>
      </c>
      <c r="W271" s="54" t="s">
        <v>811</v>
      </c>
      <c r="X271" s="54" t="s">
        <v>815</v>
      </c>
      <c r="Y271" s="54" t="s">
        <v>811</v>
      </c>
    </row>
    <row r="272" spans="1:25" s="571" customFormat="1">
      <c r="A272" s="1034"/>
      <c r="B272" s="1034" t="s">
        <v>1809</v>
      </c>
      <c r="C272" s="1034" t="s">
        <v>1809</v>
      </c>
      <c r="D272" s="1081">
        <v>21</v>
      </c>
      <c r="E272" s="1082">
        <v>43697</v>
      </c>
      <c r="F272" s="1034"/>
      <c r="G272" s="1034"/>
      <c r="H272" s="1083"/>
      <c r="I272" s="1035"/>
      <c r="J272" s="1034"/>
      <c r="K272" s="1034"/>
      <c r="L272" s="1034"/>
      <c r="M272" s="1034"/>
      <c r="N272" s="1034"/>
      <c r="O272" s="1034"/>
      <c r="P272" s="1079">
        <v>0.28000000000000003</v>
      </c>
      <c r="Q272" s="1079">
        <v>12.3</v>
      </c>
      <c r="R272" s="1079">
        <v>6.38</v>
      </c>
      <c r="S272" s="1086">
        <v>49.000000000000007</v>
      </c>
      <c r="T272" s="1041">
        <v>1.2756280168776373</v>
      </c>
      <c r="U272" s="1041">
        <v>26.080199381733479</v>
      </c>
      <c r="V272" s="1041">
        <v>8.8022638001460098</v>
      </c>
      <c r="W272" s="1041">
        <v>104.80098541711342</v>
      </c>
      <c r="X272" s="1079" t="s">
        <v>815</v>
      </c>
      <c r="Y272" s="1041">
        <v>27.355827398611115</v>
      </c>
    </row>
    <row r="273" spans="1:25">
      <c r="A273" s="649"/>
      <c r="B273" s="649" t="s">
        <v>1809</v>
      </c>
      <c r="C273" s="649" t="s">
        <v>1809</v>
      </c>
      <c r="D273" s="657">
        <v>22</v>
      </c>
      <c r="E273" s="658">
        <v>43697</v>
      </c>
      <c r="F273" s="649"/>
      <c r="G273" s="649"/>
      <c r="H273" s="659"/>
      <c r="I273" s="653"/>
      <c r="J273" s="649"/>
      <c r="K273" s="649"/>
      <c r="L273" s="649"/>
      <c r="M273" s="649"/>
      <c r="N273" s="649"/>
      <c r="O273" s="649"/>
      <c r="P273" s="54">
        <v>0.28000000000000003</v>
      </c>
      <c r="Q273" s="54">
        <v>12.3</v>
      </c>
      <c r="R273" s="54" t="s">
        <v>811</v>
      </c>
      <c r="S273" s="54" t="s">
        <v>811</v>
      </c>
      <c r="T273" s="54" t="s">
        <v>811</v>
      </c>
      <c r="U273" s="54" t="s">
        <v>811</v>
      </c>
      <c r="V273" s="54" t="s">
        <v>811</v>
      </c>
      <c r="W273" s="54" t="s">
        <v>811</v>
      </c>
      <c r="X273" s="54" t="s">
        <v>815</v>
      </c>
      <c r="Y273" s="54" t="s">
        <v>811</v>
      </c>
    </row>
    <row r="274" spans="1:25" s="571" customFormat="1">
      <c r="A274" s="1034">
        <v>51</v>
      </c>
      <c r="B274" s="1034" t="s">
        <v>1809</v>
      </c>
      <c r="C274" s="1034" t="s">
        <v>1826</v>
      </c>
      <c r="D274" s="1081">
        <v>0.5</v>
      </c>
      <c r="E274" s="1082">
        <v>43697</v>
      </c>
      <c r="F274" s="1034"/>
      <c r="G274" s="1034">
        <v>2</v>
      </c>
      <c r="H274" s="1083">
        <v>2.75</v>
      </c>
      <c r="I274" s="1035">
        <v>0.625</v>
      </c>
      <c r="J274" s="1084">
        <v>0.22727272727272727</v>
      </c>
      <c r="K274" s="1034" t="s">
        <v>1044</v>
      </c>
      <c r="L274" s="1034" t="s">
        <v>815</v>
      </c>
      <c r="M274" s="1034" t="s">
        <v>815</v>
      </c>
      <c r="N274" s="1034" t="s">
        <v>1891</v>
      </c>
      <c r="O274" s="1034"/>
      <c r="P274" s="1079">
        <v>10.02</v>
      </c>
      <c r="Q274" s="1079">
        <v>27.6</v>
      </c>
      <c r="R274" s="1079">
        <v>8.99</v>
      </c>
      <c r="S274" s="1079">
        <v>29.1</v>
      </c>
      <c r="T274" s="1041">
        <v>30.193659578059069</v>
      </c>
      <c r="U274" s="1041">
        <v>6.9247084872187026</v>
      </c>
      <c r="V274" s="1041">
        <v>1.5084218314419606</v>
      </c>
      <c r="W274" s="1041">
        <v>51.530558653227537</v>
      </c>
      <c r="X274" s="1079" t="s">
        <v>815</v>
      </c>
      <c r="Y274" s="1041">
        <v>37.118368065277771</v>
      </c>
    </row>
    <row r="275" spans="1:25">
      <c r="A275" s="649"/>
      <c r="B275" s="649" t="s">
        <v>1809</v>
      </c>
      <c r="C275" s="649" t="s">
        <v>1826</v>
      </c>
      <c r="D275" s="657">
        <v>1</v>
      </c>
      <c r="E275" s="658">
        <v>43697</v>
      </c>
      <c r="F275" s="649"/>
      <c r="G275" s="649"/>
      <c r="H275" s="659"/>
      <c r="I275" s="653"/>
      <c r="J275" s="649"/>
      <c r="K275" s="649"/>
      <c r="L275" s="649"/>
      <c r="M275" s="649"/>
      <c r="N275" s="649"/>
      <c r="O275" s="649"/>
      <c r="P275" s="54">
        <v>9.09</v>
      </c>
      <c r="Q275" s="54">
        <v>26.8</v>
      </c>
      <c r="R275" s="54" t="s">
        <v>811</v>
      </c>
      <c r="S275" s="54" t="s">
        <v>811</v>
      </c>
      <c r="T275" s="54" t="s">
        <v>811</v>
      </c>
      <c r="U275" s="54" t="s">
        <v>811</v>
      </c>
      <c r="V275" s="54" t="s">
        <v>811</v>
      </c>
      <c r="W275" s="54" t="s">
        <v>811</v>
      </c>
      <c r="X275" s="54" t="s">
        <v>815</v>
      </c>
      <c r="Y275" s="54" t="s">
        <v>811</v>
      </c>
    </row>
    <row r="276" spans="1:25">
      <c r="A276" s="649"/>
      <c r="B276" s="649" t="s">
        <v>1809</v>
      </c>
      <c r="C276" s="649" t="s">
        <v>1826</v>
      </c>
      <c r="D276" s="657">
        <v>1.5</v>
      </c>
      <c r="E276" s="658">
        <v>43697</v>
      </c>
      <c r="F276" s="649"/>
      <c r="G276" s="649"/>
      <c r="H276" s="659"/>
      <c r="I276" s="653"/>
      <c r="J276" s="649"/>
      <c r="K276" s="649"/>
      <c r="L276" s="649"/>
      <c r="M276" s="649"/>
      <c r="N276" s="649"/>
      <c r="O276" s="649"/>
      <c r="P276" s="54">
        <v>8.33</v>
      </c>
      <c r="Q276" s="54">
        <v>26.5</v>
      </c>
      <c r="R276" s="54" t="s">
        <v>811</v>
      </c>
      <c r="S276" s="54" t="s">
        <v>811</v>
      </c>
      <c r="T276" s="54" t="s">
        <v>811</v>
      </c>
      <c r="U276" s="54" t="s">
        <v>811</v>
      </c>
      <c r="V276" s="54" t="s">
        <v>811</v>
      </c>
      <c r="W276" s="54" t="s">
        <v>811</v>
      </c>
      <c r="X276" s="54" t="s">
        <v>815</v>
      </c>
      <c r="Y276" s="54" t="s">
        <v>811</v>
      </c>
    </row>
    <row r="277" spans="1:25" s="571" customFormat="1">
      <c r="A277" s="1034"/>
      <c r="B277" s="1034" t="s">
        <v>1809</v>
      </c>
      <c r="C277" s="1034" t="s">
        <v>1826</v>
      </c>
      <c r="D277" s="1081">
        <v>1.75</v>
      </c>
      <c r="E277" s="1082">
        <v>43697</v>
      </c>
      <c r="F277" s="1034"/>
      <c r="G277" s="1034"/>
      <c r="H277" s="1083"/>
      <c r="I277" s="1035"/>
      <c r="J277" s="1034"/>
      <c r="K277" s="1034"/>
      <c r="L277" s="1034"/>
      <c r="M277" s="1034"/>
      <c r="N277" s="1034"/>
      <c r="O277" s="1034"/>
      <c r="P277" s="1079" t="s">
        <v>815</v>
      </c>
      <c r="Q277" s="1079" t="s">
        <v>815</v>
      </c>
      <c r="R277" s="1079">
        <v>8.93</v>
      </c>
      <c r="S277" s="1079">
        <v>28.4</v>
      </c>
      <c r="T277" s="1041">
        <v>30.694799156118147</v>
      </c>
      <c r="U277" s="1041">
        <v>7.9711790424929658</v>
      </c>
      <c r="V277" s="1041">
        <v>1.7539788737697217</v>
      </c>
      <c r="W277" s="1041">
        <v>55.004716920437481</v>
      </c>
      <c r="X277" s="1079" t="s">
        <v>815</v>
      </c>
      <c r="Y277" s="1041">
        <v>38.665978198611114</v>
      </c>
    </row>
    <row r="278" spans="1:25">
      <c r="A278" s="649"/>
      <c r="B278" s="649" t="s">
        <v>1809</v>
      </c>
      <c r="C278" s="649" t="s">
        <v>1826</v>
      </c>
      <c r="D278" s="657">
        <v>2</v>
      </c>
      <c r="E278" s="658">
        <v>43697</v>
      </c>
      <c r="F278" s="649"/>
      <c r="G278" s="649"/>
      <c r="H278" s="659"/>
      <c r="I278" s="653"/>
      <c r="J278" s="649"/>
      <c r="K278" s="649"/>
      <c r="L278" s="649"/>
      <c r="M278" s="649"/>
      <c r="N278" s="649"/>
      <c r="O278" s="649"/>
      <c r="P278" s="54">
        <v>6.04</v>
      </c>
      <c r="Q278" s="54">
        <v>25.6</v>
      </c>
      <c r="R278" s="54" t="s">
        <v>811</v>
      </c>
      <c r="S278" s="54" t="s">
        <v>811</v>
      </c>
      <c r="T278" s="54" t="s">
        <v>811</v>
      </c>
      <c r="U278" s="54" t="s">
        <v>811</v>
      </c>
      <c r="V278" s="54" t="s">
        <v>811</v>
      </c>
      <c r="W278" s="54" t="s">
        <v>811</v>
      </c>
      <c r="X278" s="54" t="s">
        <v>815</v>
      </c>
      <c r="Y278" s="54" t="s">
        <v>811</v>
      </c>
    </row>
    <row r="279" spans="1:25">
      <c r="A279" s="649"/>
      <c r="B279" s="649" t="s">
        <v>1809</v>
      </c>
      <c r="C279" s="649" t="s">
        <v>1826</v>
      </c>
      <c r="D279" s="657">
        <v>2.5</v>
      </c>
      <c r="E279" s="658">
        <v>43697</v>
      </c>
      <c r="F279" s="649"/>
      <c r="G279" s="649"/>
      <c r="H279" s="659"/>
      <c r="I279" s="653"/>
      <c r="J279" s="649"/>
      <c r="K279" s="649"/>
      <c r="L279" s="649"/>
      <c r="M279" s="649"/>
      <c r="N279" s="649"/>
      <c r="O279" s="649"/>
      <c r="P279" s="54">
        <v>1.04</v>
      </c>
      <c r="Q279" s="54">
        <v>24.4</v>
      </c>
      <c r="R279" s="54" t="s">
        <v>811</v>
      </c>
      <c r="S279" s="54" t="s">
        <v>811</v>
      </c>
      <c r="T279" s="54" t="s">
        <v>811</v>
      </c>
      <c r="U279" s="54" t="s">
        <v>811</v>
      </c>
      <c r="V279" s="54" t="s">
        <v>811</v>
      </c>
      <c r="W279" s="54" t="s">
        <v>811</v>
      </c>
      <c r="X279" s="54" t="s">
        <v>815</v>
      </c>
      <c r="Y279" s="54" t="s">
        <v>811</v>
      </c>
    </row>
    <row r="280" spans="1:25" s="571" customFormat="1">
      <c r="A280" s="1034">
        <v>52</v>
      </c>
      <c r="B280" s="1034" t="s">
        <v>1809</v>
      </c>
      <c r="C280" s="1034" t="s">
        <v>1823</v>
      </c>
      <c r="D280" s="1081">
        <v>0.5</v>
      </c>
      <c r="E280" s="1082">
        <v>43697</v>
      </c>
      <c r="F280" s="1034"/>
      <c r="G280" s="1034">
        <v>4</v>
      </c>
      <c r="H280" s="1083">
        <v>16.100000000000001</v>
      </c>
      <c r="I280" s="1035">
        <v>3.2</v>
      </c>
      <c r="J280" s="1084">
        <v>0.19875776397515527</v>
      </c>
      <c r="K280" s="1034" t="s">
        <v>1033</v>
      </c>
      <c r="L280" s="1034">
        <v>2</v>
      </c>
      <c r="M280" s="1034">
        <v>2</v>
      </c>
      <c r="N280" s="1034" t="s">
        <v>1106</v>
      </c>
      <c r="O280" s="1034" t="s">
        <v>1892</v>
      </c>
      <c r="P280" s="1079">
        <v>8.0500000000000007</v>
      </c>
      <c r="Q280" s="1079">
        <v>27.4</v>
      </c>
      <c r="R280" s="1079">
        <v>6.7</v>
      </c>
      <c r="S280" s="1086">
        <v>15.9</v>
      </c>
      <c r="T280" s="1041">
        <v>5.0911225316455679</v>
      </c>
      <c r="U280" s="1041">
        <v>0.8680950002988771</v>
      </c>
      <c r="V280" s="1041">
        <v>0.54302665334257005</v>
      </c>
      <c r="W280" s="1041">
        <v>21.102722496247054</v>
      </c>
      <c r="X280" s="1079" t="s">
        <v>815</v>
      </c>
      <c r="Y280" s="1041">
        <v>5.9592175319444447</v>
      </c>
    </row>
    <row r="281" spans="1:25">
      <c r="A281" s="649"/>
      <c r="B281" s="649" t="s">
        <v>1809</v>
      </c>
      <c r="C281" s="649" t="s">
        <v>1823</v>
      </c>
      <c r="D281" s="657">
        <v>1</v>
      </c>
      <c r="E281" s="658">
        <v>43697</v>
      </c>
      <c r="F281" s="649"/>
      <c r="G281" s="649"/>
      <c r="H281" s="659"/>
      <c r="I281" s="653"/>
      <c r="J281" s="649"/>
      <c r="K281" s="649"/>
      <c r="L281" s="649"/>
      <c r="M281" s="649"/>
      <c r="N281" s="649"/>
      <c r="O281" s="649"/>
      <c r="P281" s="54">
        <v>7.99</v>
      </c>
      <c r="Q281" s="54">
        <v>27.2</v>
      </c>
      <c r="R281" s="54" t="s">
        <v>811</v>
      </c>
      <c r="S281" s="54" t="s">
        <v>811</v>
      </c>
      <c r="T281" s="54" t="s">
        <v>811</v>
      </c>
      <c r="U281" s="54" t="s">
        <v>811</v>
      </c>
      <c r="V281" s="54" t="s">
        <v>811</v>
      </c>
      <c r="W281" s="54" t="s">
        <v>811</v>
      </c>
      <c r="X281" s="54" t="s">
        <v>815</v>
      </c>
      <c r="Y281" s="54" t="s">
        <v>811</v>
      </c>
    </row>
    <row r="282" spans="1:25">
      <c r="A282" s="649"/>
      <c r="B282" s="649" t="s">
        <v>1809</v>
      </c>
      <c r="C282" s="649" t="s">
        <v>1823</v>
      </c>
      <c r="D282" s="657">
        <v>2</v>
      </c>
      <c r="E282" s="658">
        <v>43697</v>
      </c>
      <c r="F282" s="649"/>
      <c r="G282" s="649"/>
      <c r="H282" s="659"/>
      <c r="I282" s="653"/>
      <c r="J282" s="649"/>
      <c r="K282" s="649"/>
      <c r="L282" s="649"/>
      <c r="M282" s="649"/>
      <c r="N282" s="649"/>
      <c r="O282" s="649"/>
      <c r="P282" s="54">
        <v>7.92</v>
      </c>
      <c r="Q282" s="54">
        <v>26.9</v>
      </c>
      <c r="R282" s="54" t="s">
        <v>811</v>
      </c>
      <c r="S282" s="54" t="s">
        <v>811</v>
      </c>
      <c r="T282" s="54" t="s">
        <v>811</v>
      </c>
      <c r="U282" s="54" t="s">
        <v>811</v>
      </c>
      <c r="V282" s="54" t="s">
        <v>811</v>
      </c>
      <c r="W282" s="54" t="s">
        <v>811</v>
      </c>
      <c r="X282" s="54" t="s">
        <v>815</v>
      </c>
      <c r="Y282" s="54" t="s">
        <v>811</v>
      </c>
    </row>
    <row r="283" spans="1:25" s="571" customFormat="1">
      <c r="A283" s="1034"/>
      <c r="B283" s="1034" t="s">
        <v>1809</v>
      </c>
      <c r="C283" s="1034" t="s">
        <v>1823</v>
      </c>
      <c r="D283" s="1081">
        <v>3</v>
      </c>
      <c r="E283" s="1082">
        <v>43697</v>
      </c>
      <c r="F283" s="1034"/>
      <c r="G283" s="1034"/>
      <c r="H283" s="1083"/>
      <c r="I283" s="1035"/>
      <c r="J283" s="1034"/>
      <c r="K283" s="1034"/>
      <c r="L283" s="1034"/>
      <c r="M283" s="1034"/>
      <c r="N283" s="1034"/>
      <c r="O283" s="1034"/>
      <c r="P283" s="1079">
        <v>7.82</v>
      </c>
      <c r="Q283" s="1079">
        <v>26.2</v>
      </c>
      <c r="R283" s="1079">
        <v>6.75</v>
      </c>
      <c r="S283" s="1086">
        <v>16.600000000000001</v>
      </c>
      <c r="T283" s="1041">
        <v>3.7813259071729943</v>
      </c>
      <c r="U283" s="1041">
        <v>3.0236785581047845</v>
      </c>
      <c r="V283" s="1041">
        <v>0.54302665334257005</v>
      </c>
      <c r="W283" s="1041">
        <v>22.376580527557365</v>
      </c>
      <c r="X283" s="1079" t="s">
        <v>815</v>
      </c>
      <c r="Y283" s="1041">
        <v>6.8050044652777792</v>
      </c>
    </row>
    <row r="284" spans="1:25">
      <c r="A284" s="649"/>
      <c r="B284" s="649" t="s">
        <v>1809</v>
      </c>
      <c r="C284" s="649" t="s">
        <v>1823</v>
      </c>
      <c r="D284" s="657">
        <v>4</v>
      </c>
      <c r="E284" s="658">
        <v>43697</v>
      </c>
      <c r="F284" s="649"/>
      <c r="G284" s="649"/>
      <c r="H284" s="659"/>
      <c r="I284" s="653"/>
      <c r="J284" s="649"/>
      <c r="K284" s="649"/>
      <c r="L284" s="649"/>
      <c r="M284" s="649"/>
      <c r="N284" s="649"/>
      <c r="O284" s="649"/>
      <c r="P284" s="54">
        <v>7.7</v>
      </c>
      <c r="Q284" s="54">
        <v>25.7</v>
      </c>
      <c r="R284" s="54" t="s">
        <v>811</v>
      </c>
      <c r="S284" s="54" t="s">
        <v>811</v>
      </c>
      <c r="T284" s="54" t="s">
        <v>811</v>
      </c>
      <c r="U284" s="54" t="s">
        <v>811</v>
      </c>
      <c r="V284" s="54" t="s">
        <v>811</v>
      </c>
      <c r="W284" s="54" t="s">
        <v>811</v>
      </c>
      <c r="X284" s="54" t="s">
        <v>815</v>
      </c>
      <c r="Y284" s="54" t="s">
        <v>811</v>
      </c>
    </row>
    <row r="285" spans="1:25">
      <c r="A285" s="649"/>
      <c r="B285" s="649" t="s">
        <v>1809</v>
      </c>
      <c r="C285" s="649" t="s">
        <v>1823</v>
      </c>
      <c r="D285" s="657">
        <v>5</v>
      </c>
      <c r="E285" s="658">
        <v>43697</v>
      </c>
      <c r="F285" s="649"/>
      <c r="G285" s="649"/>
      <c r="H285" s="659"/>
      <c r="I285" s="653"/>
      <c r="J285" s="649"/>
      <c r="K285" s="649"/>
      <c r="L285" s="649"/>
      <c r="M285" s="649"/>
      <c r="N285" s="649"/>
      <c r="O285" s="649"/>
      <c r="P285" s="54">
        <v>7.6</v>
      </c>
      <c r="Q285" s="54">
        <v>25.2</v>
      </c>
      <c r="R285" s="54" t="s">
        <v>811</v>
      </c>
      <c r="S285" s="54" t="s">
        <v>811</v>
      </c>
      <c r="T285" s="54" t="s">
        <v>811</v>
      </c>
      <c r="U285" s="54" t="s">
        <v>811</v>
      </c>
      <c r="V285" s="54" t="s">
        <v>811</v>
      </c>
      <c r="W285" s="54" t="s">
        <v>811</v>
      </c>
      <c r="X285" s="54" t="s">
        <v>815</v>
      </c>
      <c r="Y285" s="54" t="s">
        <v>811</v>
      </c>
    </row>
    <row r="286" spans="1:25">
      <c r="A286" s="649"/>
      <c r="B286" s="649" t="s">
        <v>1809</v>
      </c>
      <c r="C286" s="649" t="s">
        <v>1823</v>
      </c>
      <c r="D286" s="657">
        <v>6</v>
      </c>
      <c r="E286" s="658">
        <v>43697</v>
      </c>
      <c r="F286" s="649"/>
      <c r="G286" s="649"/>
      <c r="H286" s="659"/>
      <c r="I286" s="653"/>
      <c r="J286" s="649"/>
      <c r="K286" s="649"/>
      <c r="L286" s="649"/>
      <c r="M286" s="649"/>
      <c r="N286" s="649"/>
      <c r="O286" s="649"/>
      <c r="P286" s="54">
        <v>7.49</v>
      </c>
      <c r="Q286" s="54">
        <v>25</v>
      </c>
      <c r="R286" s="54" t="s">
        <v>811</v>
      </c>
      <c r="S286" s="54" t="s">
        <v>811</v>
      </c>
      <c r="T286" s="54" t="s">
        <v>811</v>
      </c>
      <c r="U286" s="54" t="s">
        <v>811</v>
      </c>
      <c r="V286" s="54" t="s">
        <v>811</v>
      </c>
      <c r="W286" s="54" t="s">
        <v>811</v>
      </c>
      <c r="X286" s="54" t="s">
        <v>815</v>
      </c>
      <c r="Y286" s="54" t="s">
        <v>811</v>
      </c>
    </row>
    <row r="287" spans="1:25">
      <c r="A287" s="649"/>
      <c r="B287" s="649" t="s">
        <v>1809</v>
      </c>
      <c r="C287" s="649" t="s">
        <v>1823</v>
      </c>
      <c r="D287" s="657">
        <v>7</v>
      </c>
      <c r="E287" s="658">
        <v>43697</v>
      </c>
      <c r="F287" s="649"/>
      <c r="G287" s="649"/>
      <c r="H287" s="659"/>
      <c r="I287" s="653"/>
      <c r="J287" s="649"/>
      <c r="K287" s="649"/>
      <c r="L287" s="649"/>
      <c r="M287" s="649"/>
      <c r="N287" s="649"/>
      <c r="O287" s="649"/>
      <c r="P287" s="54">
        <v>6.08</v>
      </c>
      <c r="Q287" s="54">
        <v>23.6</v>
      </c>
      <c r="R287" s="54" t="s">
        <v>811</v>
      </c>
      <c r="S287" s="54" t="s">
        <v>811</v>
      </c>
      <c r="T287" s="54" t="s">
        <v>811</v>
      </c>
      <c r="U287" s="54" t="s">
        <v>811</v>
      </c>
      <c r="V287" s="54" t="s">
        <v>811</v>
      </c>
      <c r="W287" s="54" t="s">
        <v>811</v>
      </c>
      <c r="X287" s="54" t="s">
        <v>815</v>
      </c>
      <c r="Y287" s="54" t="s">
        <v>811</v>
      </c>
    </row>
    <row r="288" spans="1:25">
      <c r="A288" s="649"/>
      <c r="B288" s="649" t="s">
        <v>1809</v>
      </c>
      <c r="C288" s="649" t="s">
        <v>1823</v>
      </c>
      <c r="D288" s="657">
        <v>8</v>
      </c>
      <c r="E288" s="658">
        <v>43697</v>
      </c>
      <c r="F288" s="649"/>
      <c r="G288" s="649"/>
      <c r="H288" s="659"/>
      <c r="I288" s="653"/>
      <c r="J288" s="649"/>
      <c r="K288" s="649"/>
      <c r="L288" s="649"/>
      <c r="M288" s="649"/>
      <c r="N288" s="649"/>
      <c r="O288" s="649"/>
      <c r="P288" s="54">
        <v>1.6</v>
      </c>
      <c r="Q288" s="54">
        <v>19.100000000000001</v>
      </c>
      <c r="R288" s="54" t="s">
        <v>811</v>
      </c>
      <c r="S288" s="54" t="s">
        <v>811</v>
      </c>
      <c r="T288" s="54" t="s">
        <v>811</v>
      </c>
      <c r="U288" s="54" t="s">
        <v>811</v>
      </c>
      <c r="V288" s="54" t="s">
        <v>811</v>
      </c>
      <c r="W288" s="54" t="s">
        <v>811</v>
      </c>
      <c r="X288" s="54" t="s">
        <v>815</v>
      </c>
      <c r="Y288" s="54" t="s">
        <v>811</v>
      </c>
    </row>
    <row r="289" spans="1:25" s="571" customFormat="1">
      <c r="A289" s="1034"/>
      <c r="B289" s="1034" t="s">
        <v>1809</v>
      </c>
      <c r="C289" s="1034" t="s">
        <v>1823</v>
      </c>
      <c r="D289" s="1081">
        <v>9</v>
      </c>
      <c r="E289" s="1082">
        <v>43697</v>
      </c>
      <c r="F289" s="1034"/>
      <c r="G289" s="1034"/>
      <c r="H289" s="1083"/>
      <c r="I289" s="1035"/>
      <c r="J289" s="1034"/>
      <c r="K289" s="1034"/>
      <c r="L289" s="1034"/>
      <c r="M289" s="1034"/>
      <c r="N289" s="1034"/>
      <c r="O289" s="1034"/>
      <c r="P289" s="1079">
        <v>0.45</v>
      </c>
      <c r="Q289" s="1079">
        <v>16.399999999999999</v>
      </c>
      <c r="R289" s="1079">
        <v>6.18</v>
      </c>
      <c r="S289" s="1086">
        <v>28.4</v>
      </c>
      <c r="T289" s="1041">
        <v>9.589989198312237</v>
      </c>
      <c r="U289" s="1041">
        <v>6.1677599336322046</v>
      </c>
      <c r="V289" s="1041">
        <v>2.6660478881299774</v>
      </c>
      <c r="W289" s="1041">
        <v>46.608834441346772</v>
      </c>
      <c r="X289" s="1079" t="s">
        <v>815</v>
      </c>
      <c r="Y289" s="1041">
        <v>15.757749131944442</v>
      </c>
    </row>
    <row r="290" spans="1:25">
      <c r="A290" s="649"/>
      <c r="B290" s="649" t="s">
        <v>1809</v>
      </c>
      <c r="C290" s="649" t="s">
        <v>1823</v>
      </c>
      <c r="D290" s="657">
        <v>10</v>
      </c>
      <c r="E290" s="658">
        <v>43697</v>
      </c>
      <c r="F290" s="649"/>
      <c r="G290" s="649"/>
      <c r="H290" s="659"/>
      <c r="I290" s="653"/>
      <c r="J290" s="649"/>
      <c r="K290" s="649"/>
      <c r="L290" s="649"/>
      <c r="M290" s="649"/>
      <c r="N290" s="649"/>
      <c r="O290" s="649"/>
      <c r="P290" s="54">
        <v>0.35</v>
      </c>
      <c r="Q290" s="54">
        <v>14.6</v>
      </c>
      <c r="R290" s="54" t="s">
        <v>811</v>
      </c>
      <c r="S290" s="54" t="s">
        <v>811</v>
      </c>
      <c r="T290" s="54" t="s">
        <v>811</v>
      </c>
      <c r="U290" s="54" t="s">
        <v>811</v>
      </c>
      <c r="V290" s="54" t="s">
        <v>811</v>
      </c>
      <c r="W290" s="54" t="s">
        <v>811</v>
      </c>
      <c r="X290" s="54" t="s">
        <v>815</v>
      </c>
      <c r="Y290" s="54" t="s">
        <v>811</v>
      </c>
    </row>
    <row r="291" spans="1:25">
      <c r="A291" s="649"/>
      <c r="B291" s="649" t="s">
        <v>1809</v>
      </c>
      <c r="C291" s="649" t="s">
        <v>1823</v>
      </c>
      <c r="D291" s="657">
        <v>11</v>
      </c>
      <c r="E291" s="658">
        <v>43697</v>
      </c>
      <c r="F291" s="649"/>
      <c r="G291" s="649"/>
      <c r="H291" s="659"/>
      <c r="I291" s="653"/>
      <c r="J291" s="649"/>
      <c r="K291" s="649"/>
      <c r="L291" s="649"/>
      <c r="M291" s="649"/>
      <c r="N291" s="649"/>
      <c r="O291" s="649"/>
      <c r="P291" s="54">
        <v>0.34</v>
      </c>
      <c r="Q291" s="54">
        <v>13.6</v>
      </c>
      <c r="R291" s="54" t="s">
        <v>811</v>
      </c>
      <c r="S291" s="54" t="s">
        <v>811</v>
      </c>
      <c r="T291" s="54" t="s">
        <v>811</v>
      </c>
      <c r="U291" s="54" t="s">
        <v>811</v>
      </c>
      <c r="V291" s="54" t="s">
        <v>811</v>
      </c>
      <c r="W291" s="54" t="s">
        <v>811</v>
      </c>
      <c r="X291" s="54" t="s">
        <v>815</v>
      </c>
      <c r="Y291" s="54" t="s">
        <v>811</v>
      </c>
    </row>
    <row r="292" spans="1:25">
      <c r="A292" s="649"/>
      <c r="B292" s="649" t="s">
        <v>1809</v>
      </c>
      <c r="C292" s="649" t="s">
        <v>1823</v>
      </c>
      <c r="D292" s="657">
        <v>12</v>
      </c>
      <c r="E292" s="658">
        <v>43697</v>
      </c>
      <c r="F292" s="649"/>
      <c r="G292" s="649"/>
      <c r="H292" s="659"/>
      <c r="I292" s="653"/>
      <c r="J292" s="649"/>
      <c r="K292" s="649"/>
      <c r="L292" s="649"/>
      <c r="M292" s="649"/>
      <c r="N292" s="649"/>
      <c r="O292" s="649"/>
      <c r="P292" s="54">
        <v>0.32</v>
      </c>
      <c r="Q292" s="54">
        <v>13.2</v>
      </c>
      <c r="R292" s="54" t="s">
        <v>811</v>
      </c>
      <c r="S292" s="54" t="s">
        <v>811</v>
      </c>
      <c r="T292" s="54" t="s">
        <v>811</v>
      </c>
      <c r="U292" s="54" t="s">
        <v>811</v>
      </c>
      <c r="V292" s="54" t="s">
        <v>811</v>
      </c>
      <c r="W292" s="54" t="s">
        <v>811</v>
      </c>
      <c r="X292" s="54" t="s">
        <v>815</v>
      </c>
      <c r="Y292" s="54" t="s">
        <v>811</v>
      </c>
    </row>
    <row r="293" spans="1:25">
      <c r="A293" s="649"/>
      <c r="B293" s="649" t="s">
        <v>1809</v>
      </c>
      <c r="C293" s="649" t="s">
        <v>1823</v>
      </c>
      <c r="D293" s="657">
        <v>13</v>
      </c>
      <c r="E293" s="658">
        <v>43697</v>
      </c>
      <c r="F293" s="649"/>
      <c r="G293" s="649"/>
      <c r="H293" s="659"/>
      <c r="I293" s="653"/>
      <c r="J293" s="649"/>
      <c r="K293" s="649"/>
      <c r="L293" s="649"/>
      <c r="M293" s="649"/>
      <c r="N293" s="649"/>
      <c r="O293" s="649"/>
      <c r="P293" s="54">
        <v>0.31</v>
      </c>
      <c r="Q293" s="54">
        <v>12.9</v>
      </c>
      <c r="R293" s="54" t="s">
        <v>811</v>
      </c>
      <c r="S293" s="54" t="s">
        <v>811</v>
      </c>
      <c r="T293" s="54" t="s">
        <v>811</v>
      </c>
      <c r="U293" s="54" t="s">
        <v>811</v>
      </c>
      <c r="V293" s="54" t="s">
        <v>811</v>
      </c>
      <c r="W293" s="54" t="s">
        <v>811</v>
      </c>
      <c r="X293" s="54" t="s">
        <v>815</v>
      </c>
      <c r="Y293" s="54" t="s">
        <v>811</v>
      </c>
    </row>
    <row r="294" spans="1:25">
      <c r="A294" s="649"/>
      <c r="B294" s="649" t="s">
        <v>1809</v>
      </c>
      <c r="C294" s="649" t="s">
        <v>1823</v>
      </c>
      <c r="D294" s="657">
        <v>14</v>
      </c>
      <c r="E294" s="658">
        <v>43697</v>
      </c>
      <c r="F294" s="649"/>
      <c r="G294" s="649"/>
      <c r="H294" s="659"/>
      <c r="I294" s="653"/>
      <c r="J294" s="649"/>
      <c r="K294" s="649"/>
      <c r="L294" s="649"/>
      <c r="M294" s="649"/>
      <c r="N294" s="649"/>
      <c r="O294" s="649"/>
      <c r="P294" s="54">
        <v>0.3</v>
      </c>
      <c r="Q294" s="54">
        <v>12.6</v>
      </c>
      <c r="R294" s="54" t="s">
        <v>811</v>
      </c>
      <c r="S294" s="54" t="s">
        <v>811</v>
      </c>
      <c r="T294" s="54" t="s">
        <v>811</v>
      </c>
      <c r="U294" s="54" t="s">
        <v>811</v>
      </c>
      <c r="V294" s="54" t="s">
        <v>811</v>
      </c>
      <c r="W294" s="54" t="s">
        <v>811</v>
      </c>
      <c r="X294" s="54" t="s">
        <v>815</v>
      </c>
      <c r="Y294" s="54" t="s">
        <v>811</v>
      </c>
    </row>
    <row r="295" spans="1:25" s="571" customFormat="1">
      <c r="A295" s="1034"/>
      <c r="B295" s="1034" t="s">
        <v>1809</v>
      </c>
      <c r="C295" s="1034" t="s">
        <v>1823</v>
      </c>
      <c r="D295" s="1081">
        <v>15</v>
      </c>
      <c r="E295" s="1082">
        <v>43697</v>
      </c>
      <c r="F295" s="1034"/>
      <c r="G295" s="1034"/>
      <c r="H295" s="1083"/>
      <c r="I295" s="1035"/>
      <c r="J295" s="1034"/>
      <c r="K295" s="1034"/>
      <c r="L295" s="1034"/>
      <c r="M295" s="1034"/>
      <c r="N295" s="1034"/>
      <c r="O295" s="1034"/>
      <c r="P295" s="1079">
        <v>0.28999999999999998</v>
      </c>
      <c r="Q295" s="1079">
        <v>12.5</v>
      </c>
      <c r="R295" s="1079">
        <v>6.36</v>
      </c>
      <c r="S295" s="1086">
        <v>51.2</v>
      </c>
      <c r="T295" s="1041">
        <v>8.7699426160337559</v>
      </c>
      <c r="U295" s="1041">
        <v>18.981785049244021</v>
      </c>
      <c r="V295" s="1041">
        <v>10.548744712873392</v>
      </c>
      <c r="W295" s="1041">
        <v>122.46128994209735</v>
      </c>
      <c r="X295" s="1079" t="s">
        <v>815</v>
      </c>
      <c r="Y295" s="1041">
        <v>27.751727665277777</v>
      </c>
    </row>
    <row r="296" spans="1:25">
      <c r="A296" s="649"/>
      <c r="B296" s="649" t="s">
        <v>1809</v>
      </c>
      <c r="C296" s="649" t="s">
        <v>1823</v>
      </c>
      <c r="D296" s="657">
        <v>16</v>
      </c>
      <c r="E296" s="658">
        <v>43697</v>
      </c>
      <c r="F296" s="649"/>
      <c r="G296" s="649"/>
      <c r="H296" s="659"/>
      <c r="I296" s="653"/>
      <c r="J296" s="649"/>
      <c r="K296" s="649"/>
      <c r="L296" s="649"/>
      <c r="M296" s="649"/>
      <c r="N296" s="649"/>
      <c r="O296" s="649"/>
      <c r="P296" s="54">
        <v>0.28999999999999998</v>
      </c>
      <c r="Q296" s="54">
        <v>12.2</v>
      </c>
      <c r="R296" s="54" t="s">
        <v>811</v>
      </c>
      <c r="S296" s="54" t="s">
        <v>811</v>
      </c>
      <c r="T296" s="54" t="s">
        <v>811</v>
      </c>
      <c r="U296" s="54" t="s">
        <v>811</v>
      </c>
      <c r="V296" s="54" t="s">
        <v>811</v>
      </c>
      <c r="W296" s="54" t="s">
        <v>811</v>
      </c>
      <c r="X296" s="54" t="s">
        <v>815</v>
      </c>
      <c r="Y296" s="54" t="s">
        <v>811</v>
      </c>
    </row>
    <row r="297" spans="1:25">
      <c r="A297" s="27"/>
      <c r="B297" s="27"/>
      <c r="C297" s="27"/>
      <c r="D297" s="139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4"/>
      <c r="Q297" s="24"/>
      <c r="R297" s="27"/>
      <c r="S297" s="27"/>
      <c r="T297" s="27"/>
      <c r="U297" s="27"/>
      <c r="V297" s="27"/>
    </row>
    <row r="298" spans="1:25" ht="46.8">
      <c r="A298" s="619" t="s">
        <v>20</v>
      </c>
      <c r="B298" s="619" t="s">
        <v>701</v>
      </c>
      <c r="C298" s="620" t="s">
        <v>805</v>
      </c>
      <c r="D298" s="621" t="s">
        <v>786</v>
      </c>
      <c r="E298" s="618" t="s">
        <v>1000</v>
      </c>
      <c r="F298" s="622" t="s">
        <v>1008</v>
      </c>
      <c r="G298" s="620" t="s">
        <v>806</v>
      </c>
      <c r="H298" s="1038" t="s">
        <v>807</v>
      </c>
      <c r="I298" s="623" t="s">
        <v>1009</v>
      </c>
      <c r="J298" s="618" t="s">
        <v>1010</v>
      </c>
      <c r="K298" s="622" t="s">
        <v>1011</v>
      </c>
      <c r="L298" s="618" t="s">
        <v>1012</v>
      </c>
      <c r="M298" s="622" t="s">
        <v>1013</v>
      </c>
      <c r="N298" s="618" t="s">
        <v>1014</v>
      </c>
      <c r="O298" s="618" t="s">
        <v>1015</v>
      </c>
      <c r="P298" s="624" t="s">
        <v>1016</v>
      </c>
      <c r="Q298" s="618" t="s">
        <v>703</v>
      </c>
      <c r="R298" s="622" t="s">
        <v>1017</v>
      </c>
      <c r="S298" s="1039" t="s">
        <v>808</v>
      </c>
      <c r="T298" s="618" t="s">
        <v>1018</v>
      </c>
      <c r="U298" s="1042" t="s">
        <v>809</v>
      </c>
      <c r="V298" s="626" t="s">
        <v>1019</v>
      </c>
      <c r="W298" s="618" t="s">
        <v>1020</v>
      </c>
      <c r="X298" s="622" t="s">
        <v>1021</v>
      </c>
    </row>
    <row r="299" spans="1:25">
      <c r="A299" s="649" t="s">
        <v>1809</v>
      </c>
      <c r="B299" s="649" t="s">
        <v>1809</v>
      </c>
      <c r="C299" s="649">
        <v>0.5</v>
      </c>
      <c r="D299" s="658">
        <v>44070</v>
      </c>
      <c r="E299" s="649"/>
      <c r="F299" s="649">
        <v>4</v>
      </c>
      <c r="G299" s="649">
        <v>27.7</v>
      </c>
      <c r="H299" s="1034">
        <v>3.4</v>
      </c>
      <c r="I299" s="649"/>
      <c r="J299" s="649" t="s">
        <v>1033</v>
      </c>
      <c r="K299" s="649">
        <v>6</v>
      </c>
      <c r="L299" s="649">
        <v>1</v>
      </c>
      <c r="M299" s="649" t="s">
        <v>1035</v>
      </c>
      <c r="N299" s="649" t="s">
        <v>815</v>
      </c>
      <c r="O299" s="68">
        <v>8.31</v>
      </c>
      <c r="P299" s="54">
        <v>24</v>
      </c>
      <c r="Q299" s="68">
        <v>6.95</v>
      </c>
      <c r="R299" s="660">
        <v>18.5</v>
      </c>
      <c r="S299" s="1040">
        <v>0.5544</v>
      </c>
      <c r="T299" s="654">
        <v>0</v>
      </c>
      <c r="U299" s="1041">
        <v>0.54130240517786965</v>
      </c>
      <c r="V299" s="372">
        <v>23.492814785267914</v>
      </c>
    </row>
    <row r="300" spans="1:25">
      <c r="A300" s="649" t="s">
        <v>1809</v>
      </c>
      <c r="B300" s="649" t="s">
        <v>1809</v>
      </c>
      <c r="C300" s="649">
        <v>1</v>
      </c>
      <c r="D300" s="658">
        <v>44070</v>
      </c>
      <c r="E300" s="649"/>
      <c r="F300" s="649"/>
      <c r="G300" s="649"/>
      <c r="H300" s="1034"/>
      <c r="I300" s="649"/>
      <c r="J300" s="649"/>
      <c r="K300" s="649"/>
      <c r="L300" s="649"/>
      <c r="M300" s="649"/>
      <c r="N300" s="649"/>
      <c r="O300" s="68">
        <v>8.27</v>
      </c>
      <c r="P300" s="54">
        <v>24.2</v>
      </c>
      <c r="Q300" s="54" t="s">
        <v>811</v>
      </c>
      <c r="R300" s="54" t="s">
        <v>811</v>
      </c>
      <c r="S300" s="68" t="s">
        <v>811</v>
      </c>
      <c r="T300" s="68" t="s">
        <v>811</v>
      </c>
      <c r="U300" s="68" t="s">
        <v>811</v>
      </c>
      <c r="V300" s="68" t="s">
        <v>811</v>
      </c>
    </row>
    <row r="301" spans="1:25">
      <c r="A301" s="649" t="s">
        <v>1809</v>
      </c>
      <c r="B301" s="649" t="s">
        <v>1809</v>
      </c>
      <c r="C301" s="649">
        <v>2</v>
      </c>
      <c r="D301" s="658">
        <v>44070</v>
      </c>
      <c r="E301" s="649"/>
      <c r="F301" s="649"/>
      <c r="G301" s="649"/>
      <c r="H301" s="1034"/>
      <c r="I301" s="649"/>
      <c r="J301" s="649"/>
      <c r="K301" s="649"/>
      <c r="L301" s="649"/>
      <c r="M301" s="649"/>
      <c r="N301" s="649"/>
      <c r="O301" s="68">
        <v>8.27</v>
      </c>
      <c r="P301" s="54">
        <v>24.3</v>
      </c>
      <c r="Q301" s="54" t="s">
        <v>811</v>
      </c>
      <c r="R301" s="54" t="s">
        <v>811</v>
      </c>
      <c r="S301" s="68" t="s">
        <v>811</v>
      </c>
      <c r="T301" s="68" t="s">
        <v>811</v>
      </c>
      <c r="U301" s="68" t="s">
        <v>811</v>
      </c>
      <c r="V301" s="68" t="s">
        <v>811</v>
      </c>
    </row>
    <row r="302" spans="1:25" s="1047" customFormat="1" ht="15">
      <c r="A302" s="1043" t="s">
        <v>1809</v>
      </c>
      <c r="B302" s="1043" t="s">
        <v>1809</v>
      </c>
      <c r="C302" s="1043">
        <v>3</v>
      </c>
      <c r="D302" s="1044">
        <v>44070</v>
      </c>
      <c r="E302" s="1043"/>
      <c r="F302" s="1043"/>
      <c r="G302" s="1043"/>
      <c r="H302" s="1043"/>
      <c r="I302" s="1043"/>
      <c r="J302" s="1043"/>
      <c r="K302" s="1043"/>
      <c r="L302" s="1043"/>
      <c r="M302" s="1043"/>
      <c r="N302" s="1043"/>
      <c r="O302" s="1045">
        <v>8.26</v>
      </c>
      <c r="P302" s="1046">
        <v>24.3</v>
      </c>
      <c r="Q302" s="1046">
        <v>6.94</v>
      </c>
      <c r="R302" s="1046">
        <v>18.299999999999997</v>
      </c>
      <c r="S302" s="1045">
        <v>0.4442666666666667</v>
      </c>
      <c r="T302" s="1045">
        <v>3.7333333333333336E-2</v>
      </c>
      <c r="U302" s="1045">
        <v>0.57996686269057462</v>
      </c>
      <c r="V302" s="1045">
        <v>24.83905</v>
      </c>
    </row>
    <row r="303" spans="1:25">
      <c r="A303" s="649" t="s">
        <v>1809</v>
      </c>
      <c r="B303" s="649" t="s">
        <v>1809</v>
      </c>
      <c r="C303" s="649">
        <v>4</v>
      </c>
      <c r="D303" s="658">
        <v>44070</v>
      </c>
      <c r="E303" s="649"/>
      <c r="F303" s="649"/>
      <c r="G303" s="649"/>
      <c r="H303" s="1034"/>
      <c r="I303" s="649"/>
      <c r="J303" s="649"/>
      <c r="K303" s="649"/>
      <c r="L303" s="649"/>
      <c r="M303" s="649"/>
      <c r="N303" s="649"/>
      <c r="O303" s="68">
        <v>8.25</v>
      </c>
      <c r="P303" s="54">
        <v>24.3</v>
      </c>
      <c r="Q303" s="54" t="s">
        <v>811</v>
      </c>
      <c r="R303" s="54" t="s">
        <v>811</v>
      </c>
      <c r="S303" s="68" t="s">
        <v>811</v>
      </c>
      <c r="T303" s="68" t="s">
        <v>811</v>
      </c>
      <c r="U303" s="68" t="s">
        <v>811</v>
      </c>
      <c r="V303" s="68" t="s">
        <v>811</v>
      </c>
    </row>
    <row r="304" spans="1:25">
      <c r="A304" s="649" t="s">
        <v>1809</v>
      </c>
      <c r="B304" s="649" t="s">
        <v>1809</v>
      </c>
      <c r="C304" s="649">
        <v>5</v>
      </c>
      <c r="D304" s="658">
        <v>44070</v>
      </c>
      <c r="E304" s="649"/>
      <c r="F304" s="649"/>
      <c r="G304" s="649"/>
      <c r="H304" s="1034"/>
      <c r="I304" s="649"/>
      <c r="J304" s="649"/>
      <c r="K304" s="649"/>
      <c r="L304" s="649"/>
      <c r="M304" s="649"/>
      <c r="N304" s="649"/>
      <c r="O304" s="68">
        <v>8.25</v>
      </c>
      <c r="P304" s="54">
        <v>24.4</v>
      </c>
      <c r="Q304" s="54" t="s">
        <v>811</v>
      </c>
      <c r="R304" s="54" t="s">
        <v>811</v>
      </c>
      <c r="S304" s="68" t="s">
        <v>811</v>
      </c>
      <c r="T304" s="68" t="s">
        <v>811</v>
      </c>
      <c r="U304" s="68" t="s">
        <v>811</v>
      </c>
      <c r="V304" s="68" t="s">
        <v>811</v>
      </c>
    </row>
    <row r="305" spans="1:22">
      <c r="A305" s="649" t="s">
        <v>1809</v>
      </c>
      <c r="B305" s="649" t="s">
        <v>1809</v>
      </c>
      <c r="C305" s="649">
        <v>6</v>
      </c>
      <c r="D305" s="658">
        <v>44070</v>
      </c>
      <c r="E305" s="649"/>
      <c r="F305" s="649"/>
      <c r="G305" s="649"/>
      <c r="H305" s="1034"/>
      <c r="I305" s="649"/>
      <c r="J305" s="649"/>
      <c r="K305" s="649"/>
      <c r="L305" s="649"/>
      <c r="M305" s="649"/>
      <c r="N305" s="649"/>
      <c r="O305" s="68">
        <v>8.24</v>
      </c>
      <c r="P305" s="54">
        <v>24.4</v>
      </c>
      <c r="Q305" s="54" t="s">
        <v>811</v>
      </c>
      <c r="R305" s="54" t="s">
        <v>811</v>
      </c>
      <c r="S305" s="68" t="s">
        <v>811</v>
      </c>
      <c r="T305" s="68" t="s">
        <v>811</v>
      </c>
      <c r="U305" s="68" t="s">
        <v>811</v>
      </c>
      <c r="V305" s="68" t="s">
        <v>811</v>
      </c>
    </row>
    <row r="306" spans="1:22">
      <c r="A306" s="649" t="s">
        <v>1809</v>
      </c>
      <c r="B306" s="649" t="s">
        <v>1809</v>
      </c>
      <c r="C306" s="649">
        <v>7</v>
      </c>
      <c r="D306" s="658">
        <v>44070</v>
      </c>
      <c r="E306" s="649"/>
      <c r="F306" s="649"/>
      <c r="G306" s="649"/>
      <c r="H306" s="1034"/>
      <c r="I306" s="649"/>
      <c r="J306" s="649"/>
      <c r="K306" s="649"/>
      <c r="L306" s="649"/>
      <c r="M306" s="649"/>
      <c r="N306" s="649"/>
      <c r="O306" s="68">
        <v>8.2200000000000006</v>
      </c>
      <c r="P306" s="54">
        <v>24.4</v>
      </c>
      <c r="Q306" s="54" t="s">
        <v>811</v>
      </c>
      <c r="R306" s="54" t="s">
        <v>811</v>
      </c>
      <c r="S306" s="68" t="s">
        <v>811</v>
      </c>
      <c r="T306" s="68" t="s">
        <v>811</v>
      </c>
      <c r="U306" s="68" t="s">
        <v>811</v>
      </c>
      <c r="V306" s="68" t="s">
        <v>811</v>
      </c>
    </row>
    <row r="307" spans="1:22">
      <c r="A307" s="649" t="s">
        <v>1809</v>
      </c>
      <c r="B307" s="649" t="s">
        <v>1809</v>
      </c>
      <c r="C307" s="649">
        <v>8</v>
      </c>
      <c r="D307" s="658">
        <v>44070</v>
      </c>
      <c r="E307" s="649"/>
      <c r="F307" s="649"/>
      <c r="G307" s="649"/>
      <c r="H307" s="1034"/>
      <c r="I307" s="649"/>
      <c r="J307" s="649"/>
      <c r="K307" s="649"/>
      <c r="L307" s="649"/>
      <c r="M307" s="649"/>
      <c r="N307" s="649"/>
      <c r="O307" s="68">
        <v>5.25</v>
      </c>
      <c r="P307" s="54">
        <v>22.9</v>
      </c>
      <c r="Q307" s="54" t="s">
        <v>811</v>
      </c>
      <c r="R307" s="54" t="s">
        <v>811</v>
      </c>
      <c r="S307" s="68" t="s">
        <v>811</v>
      </c>
      <c r="T307" s="68" t="s">
        <v>811</v>
      </c>
      <c r="U307" s="68" t="s">
        <v>811</v>
      </c>
      <c r="V307" s="68" t="s">
        <v>811</v>
      </c>
    </row>
    <row r="308" spans="1:22" s="1047" customFormat="1" ht="15">
      <c r="A308" s="1043" t="s">
        <v>1809</v>
      </c>
      <c r="B308" s="1043" t="s">
        <v>1809</v>
      </c>
      <c r="C308" s="1043">
        <v>9</v>
      </c>
      <c r="D308" s="1044">
        <v>44070</v>
      </c>
      <c r="E308" s="1043"/>
      <c r="F308" s="1043"/>
      <c r="G308" s="1043"/>
      <c r="H308" s="1043"/>
      <c r="I308" s="1043"/>
      <c r="J308" s="1043"/>
      <c r="K308" s="1043"/>
      <c r="L308" s="1043"/>
      <c r="M308" s="1043"/>
      <c r="N308" s="1043"/>
      <c r="O308" s="1045">
        <v>2.04</v>
      </c>
      <c r="P308" s="1046">
        <v>18.600000000000001</v>
      </c>
      <c r="Q308" s="1046">
        <v>6.32</v>
      </c>
      <c r="R308" s="1048">
        <v>18.600000000000001</v>
      </c>
      <c r="S308" s="1045">
        <v>1.3365333333333336</v>
      </c>
      <c r="T308" s="1045">
        <v>0.46666666666666667</v>
      </c>
      <c r="U308" s="1045">
        <v>0.79945418424799419</v>
      </c>
      <c r="V308" s="1045">
        <v>25.287788857864641</v>
      </c>
    </row>
    <row r="309" spans="1:22">
      <c r="A309" s="649" t="s">
        <v>1809</v>
      </c>
      <c r="B309" s="649" t="s">
        <v>1809</v>
      </c>
      <c r="C309" s="649">
        <v>10</v>
      </c>
      <c r="D309" s="658">
        <v>44070</v>
      </c>
      <c r="E309" s="649"/>
      <c r="F309" s="649"/>
      <c r="G309" s="649"/>
      <c r="H309" s="1034"/>
      <c r="I309" s="649"/>
      <c r="J309" s="649"/>
      <c r="K309" s="649"/>
      <c r="L309" s="649"/>
      <c r="M309" s="649"/>
      <c r="N309" s="649"/>
      <c r="O309" s="68">
        <v>1.31</v>
      </c>
      <c r="P309" s="54">
        <v>15.4</v>
      </c>
      <c r="Q309" s="54" t="s">
        <v>811</v>
      </c>
      <c r="R309" s="54" t="s">
        <v>811</v>
      </c>
      <c r="S309" s="68" t="s">
        <v>811</v>
      </c>
      <c r="T309" s="68" t="s">
        <v>811</v>
      </c>
      <c r="U309" s="68" t="s">
        <v>811</v>
      </c>
      <c r="V309" s="68" t="s">
        <v>811</v>
      </c>
    </row>
    <row r="310" spans="1:22">
      <c r="A310" s="649" t="s">
        <v>1809</v>
      </c>
      <c r="B310" s="649" t="s">
        <v>1809</v>
      </c>
      <c r="C310" s="649">
        <v>11</v>
      </c>
      <c r="D310" s="658">
        <v>44070</v>
      </c>
      <c r="E310" s="649"/>
      <c r="F310" s="649"/>
      <c r="G310" s="649"/>
      <c r="H310" s="1034"/>
      <c r="I310" s="649"/>
      <c r="J310" s="649"/>
      <c r="K310" s="649"/>
      <c r="L310" s="649"/>
      <c r="M310" s="649"/>
      <c r="N310" s="649"/>
      <c r="O310" s="68">
        <v>0.27</v>
      </c>
      <c r="P310" s="54">
        <v>13.7</v>
      </c>
      <c r="Q310" s="54" t="s">
        <v>811</v>
      </c>
      <c r="R310" s="54" t="s">
        <v>811</v>
      </c>
      <c r="S310" s="68" t="s">
        <v>811</v>
      </c>
      <c r="T310" s="68" t="s">
        <v>811</v>
      </c>
      <c r="U310" s="68" t="s">
        <v>811</v>
      </c>
      <c r="V310" s="68" t="s">
        <v>811</v>
      </c>
    </row>
    <row r="311" spans="1:22">
      <c r="A311" s="649" t="s">
        <v>1809</v>
      </c>
      <c r="B311" s="649" t="s">
        <v>1809</v>
      </c>
      <c r="C311" s="649">
        <v>12</v>
      </c>
      <c r="D311" s="658">
        <v>44070</v>
      </c>
      <c r="E311" s="649"/>
      <c r="F311" s="649"/>
      <c r="G311" s="649"/>
      <c r="H311" s="1034"/>
      <c r="I311" s="649"/>
      <c r="J311" s="649"/>
      <c r="K311" s="649"/>
      <c r="L311" s="649"/>
      <c r="M311" s="649"/>
      <c r="N311" s="649"/>
      <c r="O311" s="68">
        <v>0</v>
      </c>
      <c r="P311" s="54">
        <v>12.8</v>
      </c>
      <c r="Q311" s="54" t="s">
        <v>811</v>
      </c>
      <c r="R311" s="54" t="s">
        <v>811</v>
      </c>
      <c r="S311" s="68" t="s">
        <v>811</v>
      </c>
      <c r="T311" s="68" t="s">
        <v>811</v>
      </c>
      <c r="U311" s="68" t="s">
        <v>811</v>
      </c>
      <c r="V311" s="68" t="s">
        <v>811</v>
      </c>
    </row>
    <row r="312" spans="1:22" s="1047" customFormat="1" ht="15">
      <c r="A312" s="1043" t="s">
        <v>1809</v>
      </c>
      <c r="B312" s="1043" t="s">
        <v>1809</v>
      </c>
      <c r="C312" s="1043">
        <v>26</v>
      </c>
      <c r="D312" s="1044">
        <v>44070</v>
      </c>
      <c r="E312" s="1043"/>
      <c r="F312" s="1043"/>
      <c r="G312" s="1043"/>
      <c r="H312" s="1043"/>
      <c r="I312" s="1043"/>
      <c r="J312" s="1043"/>
      <c r="K312" s="1043"/>
      <c r="L312" s="1043"/>
      <c r="M312" s="1043"/>
      <c r="N312" s="1043"/>
      <c r="O312" s="1045" t="s">
        <v>815</v>
      </c>
      <c r="P312" s="1046" t="s">
        <v>815</v>
      </c>
      <c r="Q312" s="1046">
        <v>6.55</v>
      </c>
      <c r="R312" s="1048">
        <v>52.9</v>
      </c>
      <c r="S312" s="1045">
        <v>0.72799999999999998</v>
      </c>
      <c r="T312" s="1045">
        <v>12.628</v>
      </c>
      <c r="U312" s="1045">
        <v>8.2837394991379973</v>
      </c>
      <c r="V312" s="1045">
        <v>146.30000000000001</v>
      </c>
    </row>
    <row r="313" spans="1:22" s="1047" customFormat="1" ht="15">
      <c r="A313" s="1043" t="s">
        <v>1809</v>
      </c>
      <c r="B313" s="1043" t="s">
        <v>1826</v>
      </c>
      <c r="C313" s="1043">
        <v>0.5</v>
      </c>
      <c r="D313" s="1044">
        <v>44061</v>
      </c>
      <c r="E313" s="1043"/>
      <c r="F313" s="1043">
        <v>2</v>
      </c>
      <c r="G313" s="1043">
        <v>2.65</v>
      </c>
      <c r="H313" s="1043">
        <v>0.9</v>
      </c>
      <c r="I313" s="1043"/>
      <c r="J313" s="1043" t="s">
        <v>1022</v>
      </c>
      <c r="K313" s="1043" t="s">
        <v>815</v>
      </c>
      <c r="L313" s="1043" t="s">
        <v>815</v>
      </c>
      <c r="M313" s="1043" t="s">
        <v>1893</v>
      </c>
      <c r="N313" s="1043" t="s">
        <v>1894</v>
      </c>
      <c r="O313" s="1045">
        <v>9.1300000000000008</v>
      </c>
      <c r="P313" s="1046">
        <v>24</v>
      </c>
      <c r="Q313" s="1046">
        <v>7.31</v>
      </c>
      <c r="R313" s="1046">
        <v>29.6</v>
      </c>
      <c r="S313" s="1045">
        <v>29.15733333333333</v>
      </c>
      <c r="T313" s="1045">
        <v>2.5000000000000001E-2</v>
      </c>
      <c r="U313" s="1045">
        <v>1.3445365825988993</v>
      </c>
      <c r="V313" s="1045">
        <v>80.632822762930459</v>
      </c>
    </row>
    <row r="314" spans="1:22">
      <c r="A314" s="649" t="s">
        <v>1809</v>
      </c>
      <c r="B314" s="649" t="s">
        <v>1826</v>
      </c>
      <c r="C314" s="649">
        <v>1</v>
      </c>
      <c r="D314" s="658">
        <v>44061</v>
      </c>
      <c r="E314" s="649"/>
      <c r="F314" s="649"/>
      <c r="G314" s="649"/>
      <c r="H314" s="1034"/>
      <c r="I314" s="649"/>
      <c r="J314" s="649"/>
      <c r="K314" s="649"/>
      <c r="L314" s="649"/>
      <c r="M314" s="649"/>
      <c r="N314" s="649"/>
      <c r="O314" s="68">
        <v>9.17</v>
      </c>
      <c r="P314" s="54">
        <v>23.8</v>
      </c>
      <c r="Q314" s="54" t="s">
        <v>811</v>
      </c>
      <c r="R314" s="54" t="s">
        <v>811</v>
      </c>
      <c r="S314" s="68" t="s">
        <v>811</v>
      </c>
      <c r="T314" s="68" t="s">
        <v>811</v>
      </c>
      <c r="U314" s="68" t="s">
        <v>811</v>
      </c>
      <c r="V314" s="68" t="s">
        <v>811</v>
      </c>
    </row>
    <row r="315" spans="1:22">
      <c r="A315" s="649" t="s">
        <v>1809</v>
      </c>
      <c r="B315" s="649" t="s">
        <v>1826</v>
      </c>
      <c r="C315" s="649">
        <v>1.5</v>
      </c>
      <c r="D315" s="658">
        <v>44061</v>
      </c>
      <c r="E315" s="649"/>
      <c r="F315" s="649"/>
      <c r="G315" s="649"/>
      <c r="H315" s="1034"/>
      <c r="I315" s="649"/>
      <c r="J315" s="649"/>
      <c r="K315" s="649"/>
      <c r="L315" s="649"/>
      <c r="M315" s="649"/>
      <c r="N315" s="649"/>
      <c r="O315" s="68">
        <v>9.18</v>
      </c>
      <c r="P315" s="54">
        <v>23.8</v>
      </c>
      <c r="Q315" s="54" t="s">
        <v>811</v>
      </c>
      <c r="R315" s="54" t="s">
        <v>811</v>
      </c>
      <c r="S315" s="68" t="s">
        <v>811</v>
      </c>
      <c r="T315" s="68" t="s">
        <v>811</v>
      </c>
      <c r="U315" s="68" t="s">
        <v>811</v>
      </c>
      <c r="V315" s="68" t="s">
        <v>811</v>
      </c>
    </row>
    <row r="316" spans="1:22" s="1047" customFormat="1" ht="15">
      <c r="A316" s="1043" t="s">
        <v>1809</v>
      </c>
      <c r="B316" s="1043" t="s">
        <v>1826</v>
      </c>
      <c r="C316" s="1043">
        <v>1.65</v>
      </c>
      <c r="D316" s="1044">
        <v>44061</v>
      </c>
      <c r="E316" s="1043"/>
      <c r="F316" s="1043"/>
      <c r="G316" s="1043"/>
      <c r="H316" s="1043"/>
      <c r="I316" s="1043"/>
      <c r="J316" s="1043"/>
      <c r="K316" s="1043"/>
      <c r="L316" s="1043"/>
      <c r="M316" s="1043"/>
      <c r="N316" s="1043"/>
      <c r="O316" s="1045" t="s">
        <v>815</v>
      </c>
      <c r="P316" s="1046" t="s">
        <v>815</v>
      </c>
      <c r="Q316" s="1046">
        <v>7.34</v>
      </c>
      <c r="R316" s="1046">
        <v>31</v>
      </c>
      <c r="S316" s="1045">
        <v>30.090666666666664</v>
      </c>
      <c r="T316" s="1045">
        <v>2.5000000000000001E-2</v>
      </c>
      <c r="U316" s="1045">
        <v>1.3808754091556263</v>
      </c>
      <c r="V316" s="1045">
        <v>87.214394362451799</v>
      </c>
    </row>
    <row r="317" spans="1:22">
      <c r="A317" s="649" t="s">
        <v>1809</v>
      </c>
      <c r="B317" s="649" t="s">
        <v>1826</v>
      </c>
      <c r="C317" s="649">
        <v>2</v>
      </c>
      <c r="D317" s="658">
        <v>44061</v>
      </c>
      <c r="E317" s="649"/>
      <c r="F317" s="649"/>
      <c r="G317" s="649"/>
      <c r="H317" s="1034"/>
      <c r="I317" s="649"/>
      <c r="J317" s="649"/>
      <c r="K317" s="649"/>
      <c r="L317" s="649"/>
      <c r="M317" s="649"/>
      <c r="N317" s="649"/>
      <c r="O317" s="68">
        <v>9.14</v>
      </c>
      <c r="P317" s="54">
        <v>23.7</v>
      </c>
      <c r="Q317" s="54" t="s">
        <v>811</v>
      </c>
      <c r="R317" s="54" t="s">
        <v>811</v>
      </c>
      <c r="S317" s="68" t="s">
        <v>811</v>
      </c>
      <c r="T317" s="68" t="s">
        <v>811</v>
      </c>
      <c r="U317" s="68" t="s">
        <v>811</v>
      </c>
      <c r="V317" s="68" t="s">
        <v>811</v>
      </c>
    </row>
    <row r="318" spans="1:22">
      <c r="A318" s="649" t="s">
        <v>1809</v>
      </c>
      <c r="B318" s="649" t="s">
        <v>1826</v>
      </c>
      <c r="C318" s="649">
        <v>2.5</v>
      </c>
      <c r="D318" s="658">
        <v>44061</v>
      </c>
      <c r="E318" s="649"/>
      <c r="F318" s="649"/>
      <c r="G318" s="649"/>
      <c r="H318" s="1034"/>
      <c r="I318" s="649"/>
      <c r="J318" s="649"/>
      <c r="K318" s="649"/>
      <c r="L318" s="649"/>
      <c r="M318" s="649"/>
      <c r="N318" s="649"/>
      <c r="O318" s="68">
        <v>8.3000000000000007</v>
      </c>
      <c r="P318" s="54">
        <v>23.6</v>
      </c>
      <c r="Q318" s="54" t="s">
        <v>811</v>
      </c>
      <c r="R318" s="54" t="s">
        <v>811</v>
      </c>
      <c r="S318" s="68" t="s">
        <v>811</v>
      </c>
      <c r="T318" s="68" t="s">
        <v>811</v>
      </c>
      <c r="U318" s="68" t="s">
        <v>811</v>
      </c>
      <c r="V318" s="68" t="s">
        <v>811</v>
      </c>
    </row>
    <row r="319" spans="1:22" s="1047" customFormat="1" ht="15">
      <c r="A319" s="1043" t="s">
        <v>1809</v>
      </c>
      <c r="B319" s="1043" t="s">
        <v>1823</v>
      </c>
      <c r="C319" s="1043">
        <v>0.5</v>
      </c>
      <c r="D319" s="1044">
        <v>44070</v>
      </c>
      <c r="E319" s="1043"/>
      <c r="F319" s="1043">
        <v>4</v>
      </c>
      <c r="G319" s="1043">
        <v>18.5</v>
      </c>
      <c r="H319" s="1043">
        <v>2.7</v>
      </c>
      <c r="I319" s="1043"/>
      <c r="J319" s="1043" t="s">
        <v>1033</v>
      </c>
      <c r="K319" s="1043">
        <v>3</v>
      </c>
      <c r="L319" s="1043">
        <v>1</v>
      </c>
      <c r="M319" s="1043" t="s">
        <v>1035</v>
      </c>
      <c r="N319" s="1043" t="s">
        <v>815</v>
      </c>
      <c r="O319" s="1045">
        <v>8.17</v>
      </c>
      <c r="P319" s="1046">
        <v>23.9</v>
      </c>
      <c r="Q319" s="1045">
        <v>6.96</v>
      </c>
      <c r="R319" s="1048">
        <v>16.899999999999999</v>
      </c>
      <c r="S319" s="1045">
        <v>0.66266666666666663</v>
      </c>
      <c r="T319" s="1045">
        <v>9.3333333333333338E-2</v>
      </c>
      <c r="U319" s="1045">
        <v>0.7267765311345401</v>
      </c>
      <c r="V319" s="1045">
        <v>29.176899348490892</v>
      </c>
    </row>
    <row r="320" spans="1:22">
      <c r="A320" s="649" t="s">
        <v>1809</v>
      </c>
      <c r="B320" s="649" t="s">
        <v>1823</v>
      </c>
      <c r="C320" s="649">
        <v>1</v>
      </c>
      <c r="D320" s="658">
        <v>44070</v>
      </c>
      <c r="E320" s="649"/>
      <c r="F320" s="649"/>
      <c r="G320" s="649"/>
      <c r="H320" s="1034"/>
      <c r="I320" s="649"/>
      <c r="J320" s="649"/>
      <c r="K320" s="649"/>
      <c r="L320" s="649"/>
      <c r="M320" s="649"/>
      <c r="N320" s="649"/>
      <c r="O320" s="68">
        <v>8.15</v>
      </c>
      <c r="P320" s="54">
        <v>24.3</v>
      </c>
      <c r="Q320" s="54" t="s">
        <v>811</v>
      </c>
      <c r="R320" s="54" t="s">
        <v>811</v>
      </c>
      <c r="S320" s="68" t="s">
        <v>811</v>
      </c>
      <c r="T320" s="68" t="s">
        <v>811</v>
      </c>
      <c r="U320" s="68" t="s">
        <v>811</v>
      </c>
      <c r="V320" s="68" t="s">
        <v>811</v>
      </c>
    </row>
    <row r="321" spans="1:22">
      <c r="A321" s="649" t="s">
        <v>1809</v>
      </c>
      <c r="B321" s="649" t="s">
        <v>1823</v>
      </c>
      <c r="C321" s="649">
        <v>2</v>
      </c>
      <c r="D321" s="658">
        <v>44070</v>
      </c>
      <c r="E321" s="649"/>
      <c r="F321" s="649"/>
      <c r="G321" s="649"/>
      <c r="H321" s="1034"/>
      <c r="I321" s="649"/>
      <c r="J321" s="649"/>
      <c r="K321" s="649"/>
      <c r="L321" s="649"/>
      <c r="M321" s="649"/>
      <c r="N321" s="649"/>
      <c r="O321" s="68">
        <v>8.18</v>
      </c>
      <c r="P321" s="54">
        <v>24.4</v>
      </c>
      <c r="Q321" s="54" t="s">
        <v>811</v>
      </c>
      <c r="R321" s="54" t="s">
        <v>811</v>
      </c>
      <c r="S321" s="68" t="s">
        <v>811</v>
      </c>
      <c r="T321" s="68" t="s">
        <v>811</v>
      </c>
      <c r="U321" s="68" t="s">
        <v>811</v>
      </c>
      <c r="V321" s="68" t="s">
        <v>811</v>
      </c>
    </row>
    <row r="322" spans="1:22" s="1047" customFormat="1" ht="15">
      <c r="A322" s="1043" t="s">
        <v>1809</v>
      </c>
      <c r="B322" s="1043" t="s">
        <v>1823</v>
      </c>
      <c r="C322" s="1043">
        <v>3</v>
      </c>
      <c r="D322" s="1044">
        <v>44070</v>
      </c>
      <c r="E322" s="1043"/>
      <c r="F322" s="1043"/>
      <c r="G322" s="1043"/>
      <c r="H322" s="1043"/>
      <c r="I322" s="1043"/>
      <c r="J322" s="1043"/>
      <c r="K322" s="1043"/>
      <c r="L322" s="1043"/>
      <c r="M322" s="1043"/>
      <c r="N322" s="1043"/>
      <c r="O322" s="1045">
        <v>8.18</v>
      </c>
      <c r="P322" s="1046">
        <v>24.4</v>
      </c>
      <c r="Q322" s="1045">
        <v>7.04</v>
      </c>
      <c r="R322" s="1048">
        <v>17.8</v>
      </c>
      <c r="S322" s="1045">
        <v>0.45733333333333331</v>
      </c>
      <c r="T322" s="1045">
        <v>0.15866666666666668</v>
      </c>
      <c r="U322" s="1045">
        <v>0.69043770457781317</v>
      </c>
      <c r="V322" s="1045">
        <v>27.082762930461371</v>
      </c>
    </row>
    <row r="323" spans="1:22">
      <c r="A323" s="649" t="s">
        <v>1809</v>
      </c>
      <c r="B323" s="649" t="s">
        <v>1823</v>
      </c>
      <c r="C323" s="649">
        <v>4</v>
      </c>
      <c r="D323" s="658">
        <v>44070</v>
      </c>
      <c r="E323" s="649"/>
      <c r="F323" s="649"/>
      <c r="G323" s="649"/>
      <c r="H323" s="1034"/>
      <c r="I323" s="649"/>
      <c r="J323" s="649"/>
      <c r="K323" s="649"/>
      <c r="L323" s="649"/>
      <c r="M323" s="649"/>
      <c r="N323" s="649"/>
      <c r="O323" s="68">
        <v>8.33</v>
      </c>
      <c r="P323" s="54">
        <v>24.5</v>
      </c>
      <c r="Q323" s="54" t="s">
        <v>811</v>
      </c>
      <c r="R323" s="54" t="s">
        <v>811</v>
      </c>
      <c r="S323" s="68" t="s">
        <v>811</v>
      </c>
      <c r="T323" s="68" t="s">
        <v>811</v>
      </c>
      <c r="U323" s="68" t="s">
        <v>811</v>
      </c>
      <c r="V323" s="68" t="s">
        <v>811</v>
      </c>
    </row>
    <row r="324" spans="1:22">
      <c r="A324" s="649" t="s">
        <v>1809</v>
      </c>
      <c r="B324" s="649" t="s">
        <v>1823</v>
      </c>
      <c r="C324" s="649">
        <v>5</v>
      </c>
      <c r="D324" s="658">
        <v>44070</v>
      </c>
      <c r="E324" s="649"/>
      <c r="F324" s="649"/>
      <c r="G324" s="649"/>
      <c r="H324" s="1034"/>
      <c r="I324" s="649"/>
      <c r="J324" s="649"/>
      <c r="K324" s="649"/>
      <c r="L324" s="649"/>
      <c r="M324" s="649"/>
      <c r="N324" s="649"/>
      <c r="O324" s="68">
        <v>8.17</v>
      </c>
      <c r="P324" s="54">
        <v>24.5</v>
      </c>
      <c r="Q324" s="54" t="s">
        <v>811</v>
      </c>
      <c r="R324" s="54" t="s">
        <v>811</v>
      </c>
      <c r="S324" s="68" t="s">
        <v>811</v>
      </c>
      <c r="T324" s="68" t="s">
        <v>811</v>
      </c>
      <c r="U324" s="68" t="s">
        <v>811</v>
      </c>
      <c r="V324" s="68" t="s">
        <v>811</v>
      </c>
    </row>
    <row r="325" spans="1:22">
      <c r="A325" s="649" t="s">
        <v>1809</v>
      </c>
      <c r="B325" s="649" t="s">
        <v>1823</v>
      </c>
      <c r="C325" s="649">
        <v>6</v>
      </c>
      <c r="D325" s="658">
        <v>44070</v>
      </c>
      <c r="E325" s="649"/>
      <c r="F325" s="649"/>
      <c r="G325" s="649"/>
      <c r="H325" s="1034"/>
      <c r="I325" s="649"/>
      <c r="J325" s="649"/>
      <c r="K325" s="649"/>
      <c r="L325" s="649"/>
      <c r="M325" s="649"/>
      <c r="N325" s="649"/>
      <c r="O325" s="68">
        <v>7.66</v>
      </c>
      <c r="P325" s="54">
        <v>24.4</v>
      </c>
      <c r="Q325" s="54" t="s">
        <v>811</v>
      </c>
      <c r="R325" s="54" t="s">
        <v>811</v>
      </c>
      <c r="S325" s="68" t="s">
        <v>811</v>
      </c>
      <c r="T325" s="68" t="s">
        <v>811</v>
      </c>
      <c r="U325" s="68" t="s">
        <v>811</v>
      </c>
      <c r="V325" s="68" t="s">
        <v>811</v>
      </c>
    </row>
    <row r="326" spans="1:22">
      <c r="A326" s="649" t="s">
        <v>1809</v>
      </c>
      <c r="B326" s="649" t="s">
        <v>1823</v>
      </c>
      <c r="C326" s="649">
        <v>7</v>
      </c>
      <c r="D326" s="658">
        <v>44070</v>
      </c>
      <c r="E326" s="649"/>
      <c r="F326" s="649"/>
      <c r="G326" s="649"/>
      <c r="H326" s="1034"/>
      <c r="I326" s="649"/>
      <c r="J326" s="649"/>
      <c r="K326" s="649"/>
      <c r="L326" s="649"/>
      <c r="M326" s="649"/>
      <c r="N326" s="649"/>
      <c r="O326" s="68">
        <v>6.96</v>
      </c>
      <c r="P326" s="54">
        <v>23.7</v>
      </c>
      <c r="Q326" s="54" t="s">
        <v>811</v>
      </c>
      <c r="R326" s="54" t="s">
        <v>811</v>
      </c>
      <c r="S326" s="68" t="s">
        <v>811</v>
      </c>
      <c r="T326" s="68" t="s">
        <v>811</v>
      </c>
      <c r="U326" s="68" t="s">
        <v>811</v>
      </c>
      <c r="V326" s="68" t="s">
        <v>811</v>
      </c>
    </row>
    <row r="327" spans="1:22">
      <c r="A327" s="649" t="s">
        <v>1809</v>
      </c>
      <c r="B327" s="649" t="s">
        <v>1823</v>
      </c>
      <c r="C327" s="649">
        <v>8</v>
      </c>
      <c r="D327" s="658">
        <v>44070</v>
      </c>
      <c r="E327" s="649"/>
      <c r="F327" s="649"/>
      <c r="G327" s="649"/>
      <c r="H327" s="1034"/>
      <c r="I327" s="649"/>
      <c r="J327" s="649"/>
      <c r="K327" s="649"/>
      <c r="L327" s="649"/>
      <c r="M327" s="649"/>
      <c r="N327" s="649"/>
      <c r="O327" s="68">
        <v>4.3</v>
      </c>
      <c r="P327" s="54">
        <v>20.2</v>
      </c>
      <c r="Q327" s="54" t="s">
        <v>811</v>
      </c>
      <c r="R327" s="54" t="s">
        <v>811</v>
      </c>
      <c r="S327" s="68" t="s">
        <v>811</v>
      </c>
      <c r="T327" s="68" t="s">
        <v>811</v>
      </c>
      <c r="U327" s="68" t="s">
        <v>811</v>
      </c>
      <c r="V327" s="68" t="s">
        <v>811</v>
      </c>
    </row>
    <row r="328" spans="1:22" s="1047" customFormat="1" ht="15">
      <c r="A328" s="1043" t="s">
        <v>1809</v>
      </c>
      <c r="B328" s="1043" t="s">
        <v>1823</v>
      </c>
      <c r="C328" s="1043">
        <v>9</v>
      </c>
      <c r="D328" s="1044">
        <v>44070</v>
      </c>
      <c r="E328" s="1043"/>
      <c r="F328" s="1043"/>
      <c r="G328" s="1043"/>
      <c r="H328" s="1043"/>
      <c r="I328" s="1043"/>
      <c r="J328" s="1043"/>
      <c r="K328" s="1043"/>
      <c r="L328" s="1043"/>
      <c r="M328" s="1043"/>
      <c r="N328" s="1043"/>
      <c r="O328" s="1045">
        <v>0.11</v>
      </c>
      <c r="P328" s="1046">
        <v>16.3</v>
      </c>
      <c r="Q328" s="1046">
        <v>6.6</v>
      </c>
      <c r="R328" s="1046">
        <v>45.4</v>
      </c>
      <c r="S328" s="1045">
        <v>2.8616000000000001</v>
      </c>
      <c r="T328" s="1045">
        <v>0.53200000000000003</v>
      </c>
      <c r="U328" s="1045">
        <v>2.6527343386410718</v>
      </c>
      <c r="V328" s="1045">
        <v>52.511562292248371</v>
      </c>
    </row>
    <row r="329" spans="1:22">
      <c r="A329" s="649" t="s">
        <v>1809</v>
      </c>
      <c r="B329" s="649" t="s">
        <v>1823</v>
      </c>
      <c r="C329" s="649">
        <v>10</v>
      </c>
      <c r="D329" s="658">
        <v>44070</v>
      </c>
      <c r="E329" s="649"/>
      <c r="F329" s="649"/>
      <c r="G329" s="649"/>
      <c r="H329" s="1034"/>
      <c r="I329" s="649"/>
      <c r="J329" s="649"/>
      <c r="K329" s="649"/>
      <c r="L329" s="649"/>
      <c r="M329" s="649"/>
      <c r="N329" s="649"/>
      <c r="O329" s="68">
        <v>0</v>
      </c>
      <c r="P329" s="54">
        <v>13.7</v>
      </c>
      <c r="Q329" s="54" t="s">
        <v>811</v>
      </c>
      <c r="R329" s="54" t="s">
        <v>811</v>
      </c>
      <c r="S329" s="68" t="s">
        <v>811</v>
      </c>
      <c r="T329" s="68" t="s">
        <v>811</v>
      </c>
      <c r="U329" s="68" t="s">
        <v>811</v>
      </c>
      <c r="V329" s="68" t="s">
        <v>811</v>
      </c>
    </row>
    <row r="330" spans="1:22">
      <c r="A330" s="649" t="s">
        <v>1809</v>
      </c>
      <c r="B330" s="649" t="s">
        <v>1823</v>
      </c>
      <c r="C330" s="649">
        <v>15</v>
      </c>
      <c r="D330" s="658">
        <v>44070</v>
      </c>
      <c r="E330" s="649"/>
      <c r="F330" s="649"/>
      <c r="G330" s="649"/>
      <c r="H330" s="1034"/>
      <c r="I330" s="649"/>
      <c r="J330" s="649"/>
      <c r="K330" s="649"/>
      <c r="L330" s="649"/>
      <c r="M330" s="649"/>
      <c r="N330" s="649"/>
      <c r="O330" s="68" t="s">
        <v>815</v>
      </c>
      <c r="P330" s="54" t="s">
        <v>815</v>
      </c>
      <c r="Q330" s="68">
        <v>6.54</v>
      </c>
      <c r="R330" s="660">
        <v>65.599999999999994</v>
      </c>
      <c r="S330" s="1040">
        <v>0.96506666666666752</v>
      </c>
      <c r="T330" s="654">
        <v>3.4253333333333336</v>
      </c>
      <c r="U330" s="1041">
        <v>11.373705820245025</v>
      </c>
      <c r="V330" s="372">
        <v>194.61367637282274</v>
      </c>
    </row>
    <row r="331" spans="1:22" s="1047" customFormat="1" ht="15">
      <c r="A331" s="1043" t="s">
        <v>1816</v>
      </c>
      <c r="B331" s="1043" t="s">
        <v>1815</v>
      </c>
      <c r="C331" s="1043">
        <v>0.5</v>
      </c>
      <c r="D331" s="1044">
        <v>44061</v>
      </c>
      <c r="E331" s="1043"/>
      <c r="F331" s="1043">
        <v>4</v>
      </c>
      <c r="G331" s="1043">
        <v>19</v>
      </c>
      <c r="H331" s="1043">
        <v>3.7</v>
      </c>
      <c r="I331" s="1043"/>
      <c r="J331" s="1043" t="s">
        <v>1895</v>
      </c>
      <c r="K331" s="1043">
        <v>2</v>
      </c>
      <c r="L331" s="1043">
        <v>2</v>
      </c>
      <c r="M331" s="1043" t="s">
        <v>1133</v>
      </c>
      <c r="N331" s="1043" t="s">
        <v>815</v>
      </c>
      <c r="O331" s="1045">
        <v>8.65</v>
      </c>
      <c r="P331" s="1046">
        <v>25.4</v>
      </c>
      <c r="Q331" s="1046">
        <v>6.86</v>
      </c>
      <c r="R331" s="1046">
        <v>12.1</v>
      </c>
      <c r="S331" s="1045">
        <v>4.1066666666666674</v>
      </c>
      <c r="T331" s="1045">
        <v>2.5000000000000001E-2</v>
      </c>
      <c r="U331" s="1045">
        <v>0.57996686269057462</v>
      </c>
      <c r="V331" s="1045">
        <v>20.501191330940031</v>
      </c>
    </row>
    <row r="332" spans="1:22">
      <c r="A332" s="649" t="s">
        <v>1816</v>
      </c>
      <c r="B332" s="649" t="s">
        <v>1815</v>
      </c>
      <c r="C332" s="649">
        <v>1</v>
      </c>
      <c r="D332" s="658">
        <v>44061</v>
      </c>
      <c r="E332" s="649"/>
      <c r="F332" s="649"/>
      <c r="G332" s="649"/>
      <c r="H332" s="1034"/>
      <c r="I332" s="649"/>
      <c r="J332" s="649"/>
      <c r="K332" s="649"/>
      <c r="L332" s="649"/>
      <c r="M332" s="649"/>
      <c r="N332" s="649"/>
      <c r="O332" s="68">
        <v>8.67</v>
      </c>
      <c r="P332" s="54">
        <v>25.3</v>
      </c>
      <c r="Q332" s="54" t="s">
        <v>811</v>
      </c>
      <c r="R332" s="54" t="s">
        <v>811</v>
      </c>
      <c r="S332" s="68" t="s">
        <v>811</v>
      </c>
      <c r="T332" s="68" t="s">
        <v>811</v>
      </c>
      <c r="U332" s="68" t="s">
        <v>811</v>
      </c>
      <c r="V332" s="68" t="s">
        <v>811</v>
      </c>
    </row>
    <row r="333" spans="1:22">
      <c r="A333" s="649" t="s">
        <v>1816</v>
      </c>
      <c r="B333" s="649" t="s">
        <v>1815</v>
      </c>
      <c r="C333" s="649">
        <v>2</v>
      </c>
      <c r="D333" s="658">
        <v>44061</v>
      </c>
      <c r="E333" s="649"/>
      <c r="F333" s="649"/>
      <c r="G333" s="649"/>
      <c r="H333" s="1034"/>
      <c r="I333" s="649"/>
      <c r="J333" s="649"/>
      <c r="K333" s="649"/>
      <c r="L333" s="649"/>
      <c r="M333" s="649"/>
      <c r="N333" s="649"/>
      <c r="O333" s="68">
        <v>8.67</v>
      </c>
      <c r="P333" s="54">
        <v>25.2</v>
      </c>
      <c r="Q333" s="54" t="s">
        <v>811</v>
      </c>
      <c r="R333" s="54" t="s">
        <v>811</v>
      </c>
      <c r="S333" s="68" t="s">
        <v>811</v>
      </c>
      <c r="T333" s="68" t="s">
        <v>811</v>
      </c>
      <c r="U333" s="68" t="s">
        <v>811</v>
      </c>
      <c r="V333" s="68" t="s">
        <v>811</v>
      </c>
    </row>
    <row r="334" spans="1:22" s="1047" customFormat="1" ht="15">
      <c r="A334" s="1043" t="s">
        <v>1816</v>
      </c>
      <c r="B334" s="1043" t="s">
        <v>1815</v>
      </c>
      <c r="C334" s="1043">
        <v>3</v>
      </c>
      <c r="D334" s="1044">
        <v>44061</v>
      </c>
      <c r="E334" s="1043"/>
      <c r="F334" s="1043"/>
      <c r="G334" s="1043"/>
      <c r="H334" s="1043"/>
      <c r="I334" s="1043"/>
      <c r="J334" s="1043"/>
      <c r="K334" s="1043"/>
      <c r="L334" s="1043"/>
      <c r="M334" s="1043"/>
      <c r="N334" s="1043"/>
      <c r="O334" s="1045">
        <v>8.68</v>
      </c>
      <c r="P334" s="1046">
        <v>25.2</v>
      </c>
      <c r="Q334" s="1046">
        <v>6.73</v>
      </c>
      <c r="R334" s="1048">
        <v>12.6</v>
      </c>
      <c r="S334" s="1045">
        <v>3.1173333333333342</v>
      </c>
      <c r="T334" s="1045">
        <v>2.5000000000000001E-2</v>
      </c>
      <c r="U334" s="1045">
        <v>0.4639734901524597</v>
      </c>
      <c r="V334" s="1045">
        <v>21.099516021805609</v>
      </c>
    </row>
    <row r="335" spans="1:22">
      <c r="A335" s="649" t="s">
        <v>1816</v>
      </c>
      <c r="B335" s="649" t="s">
        <v>1815</v>
      </c>
      <c r="C335" s="649">
        <v>4</v>
      </c>
      <c r="D335" s="658">
        <v>44061</v>
      </c>
      <c r="E335" s="649"/>
      <c r="F335" s="649"/>
      <c r="G335" s="649"/>
      <c r="H335" s="1034"/>
      <c r="I335" s="649"/>
      <c r="J335" s="649"/>
      <c r="K335" s="649"/>
      <c r="L335" s="649"/>
      <c r="M335" s="649"/>
      <c r="N335" s="649"/>
      <c r="O335" s="68">
        <v>8.67</v>
      </c>
      <c r="P335" s="54">
        <v>25.2</v>
      </c>
      <c r="Q335" s="54" t="s">
        <v>811</v>
      </c>
      <c r="R335" s="54" t="s">
        <v>811</v>
      </c>
      <c r="S335" s="68" t="s">
        <v>811</v>
      </c>
      <c r="T335" s="68" t="s">
        <v>811</v>
      </c>
      <c r="U335" s="68" t="s">
        <v>811</v>
      </c>
      <c r="V335" s="68" t="s">
        <v>811</v>
      </c>
    </row>
    <row r="336" spans="1:22">
      <c r="A336" s="649" t="s">
        <v>1816</v>
      </c>
      <c r="B336" s="649" t="s">
        <v>1815</v>
      </c>
      <c r="C336" s="649">
        <v>5</v>
      </c>
      <c r="D336" s="658">
        <v>44061</v>
      </c>
      <c r="E336" s="649"/>
      <c r="F336" s="649"/>
      <c r="G336" s="649"/>
      <c r="H336" s="1034"/>
      <c r="I336" s="649"/>
      <c r="J336" s="649"/>
      <c r="K336" s="649"/>
      <c r="L336" s="649"/>
      <c r="M336" s="649"/>
      <c r="N336" s="649"/>
      <c r="O336" s="68">
        <v>8.65</v>
      </c>
      <c r="P336" s="54">
        <v>25.1</v>
      </c>
      <c r="Q336" s="54" t="s">
        <v>811</v>
      </c>
      <c r="R336" s="54" t="s">
        <v>811</v>
      </c>
      <c r="S336" s="68" t="s">
        <v>811</v>
      </c>
      <c r="T336" s="68" t="s">
        <v>811</v>
      </c>
      <c r="U336" s="68" t="s">
        <v>811</v>
      </c>
      <c r="V336" s="68" t="s">
        <v>811</v>
      </c>
    </row>
    <row r="337" spans="1:22">
      <c r="A337" s="649" t="s">
        <v>1816</v>
      </c>
      <c r="B337" s="649" t="s">
        <v>1815</v>
      </c>
      <c r="C337" s="649">
        <v>6</v>
      </c>
      <c r="D337" s="658">
        <v>44061</v>
      </c>
      <c r="E337" s="649"/>
      <c r="F337" s="649"/>
      <c r="G337" s="649"/>
      <c r="H337" s="1034"/>
      <c r="I337" s="649"/>
      <c r="J337" s="649"/>
      <c r="K337" s="649"/>
      <c r="L337" s="649"/>
      <c r="M337" s="649"/>
      <c r="N337" s="649"/>
      <c r="O337" s="68">
        <v>8.61</v>
      </c>
      <c r="P337" s="54">
        <v>25.1</v>
      </c>
      <c r="Q337" s="54" t="s">
        <v>811</v>
      </c>
      <c r="R337" s="54" t="s">
        <v>811</v>
      </c>
      <c r="S337" s="68" t="s">
        <v>811</v>
      </c>
      <c r="T337" s="68" t="s">
        <v>811</v>
      </c>
      <c r="U337" s="68" t="s">
        <v>811</v>
      </c>
      <c r="V337" s="68" t="s">
        <v>811</v>
      </c>
    </row>
    <row r="338" spans="1:22">
      <c r="A338" s="649" t="s">
        <v>1816</v>
      </c>
      <c r="B338" s="649" t="s">
        <v>1815</v>
      </c>
      <c r="C338" s="649">
        <v>7</v>
      </c>
      <c r="D338" s="658">
        <v>44061</v>
      </c>
      <c r="E338" s="649"/>
      <c r="F338" s="649"/>
      <c r="G338" s="649"/>
      <c r="H338" s="1034"/>
      <c r="I338" s="649"/>
      <c r="J338" s="649"/>
      <c r="K338" s="649"/>
      <c r="L338" s="649"/>
      <c r="M338" s="649"/>
      <c r="N338" s="649"/>
      <c r="O338" s="68">
        <v>8.57</v>
      </c>
      <c r="P338" s="54">
        <v>25.1</v>
      </c>
      <c r="Q338" s="54" t="s">
        <v>811</v>
      </c>
      <c r="R338" s="54" t="s">
        <v>811</v>
      </c>
      <c r="S338" s="68" t="s">
        <v>811</v>
      </c>
      <c r="T338" s="68" t="s">
        <v>811</v>
      </c>
      <c r="U338" s="68" t="s">
        <v>811</v>
      </c>
      <c r="V338" s="68" t="s">
        <v>811</v>
      </c>
    </row>
    <row r="339" spans="1:22">
      <c r="A339" s="649" t="s">
        <v>1816</v>
      </c>
      <c r="B339" s="649" t="s">
        <v>1815</v>
      </c>
      <c r="C339" s="649">
        <v>8</v>
      </c>
      <c r="D339" s="658">
        <v>44061</v>
      </c>
      <c r="E339" s="649"/>
      <c r="F339" s="649"/>
      <c r="G339" s="649"/>
      <c r="H339" s="1034"/>
      <c r="I339" s="649"/>
      <c r="J339" s="649"/>
      <c r="K339" s="649"/>
      <c r="L339" s="649"/>
      <c r="M339" s="649"/>
      <c r="N339" s="649"/>
      <c r="O339" s="68">
        <v>6.2</v>
      </c>
      <c r="P339" s="54">
        <v>23.6</v>
      </c>
      <c r="Q339" s="54" t="s">
        <v>811</v>
      </c>
      <c r="R339" s="54" t="s">
        <v>811</v>
      </c>
      <c r="S339" s="68" t="s">
        <v>811</v>
      </c>
      <c r="T339" s="68" t="s">
        <v>811</v>
      </c>
      <c r="U339" s="68" t="s">
        <v>811</v>
      </c>
      <c r="V339" s="68" t="s">
        <v>811</v>
      </c>
    </row>
    <row r="340" spans="1:22" s="1047" customFormat="1" ht="15">
      <c r="A340" s="1043" t="s">
        <v>1816</v>
      </c>
      <c r="B340" s="1043" t="s">
        <v>1815</v>
      </c>
      <c r="C340" s="1043">
        <v>9</v>
      </c>
      <c r="D340" s="1044">
        <v>44061</v>
      </c>
      <c r="E340" s="1043"/>
      <c r="F340" s="1043"/>
      <c r="G340" s="1043"/>
      <c r="H340" s="1043"/>
      <c r="I340" s="1043"/>
      <c r="J340" s="1043"/>
      <c r="K340" s="1043"/>
      <c r="L340" s="1043"/>
      <c r="M340" s="1043"/>
      <c r="N340" s="1043"/>
      <c r="O340" s="1045">
        <v>4.54</v>
      </c>
      <c r="P340" s="1046">
        <v>18.100000000000001</v>
      </c>
      <c r="Q340" s="1046">
        <v>6.08</v>
      </c>
      <c r="R340" s="1046">
        <v>13.7</v>
      </c>
      <c r="S340" s="1045">
        <v>2.5759999999999996</v>
      </c>
      <c r="T340" s="1045">
        <v>0.68769166666666748</v>
      </c>
      <c r="U340" s="1045">
        <v>0.54130240517786965</v>
      </c>
      <c r="V340" s="1045">
        <v>30.672711075654831</v>
      </c>
    </row>
    <row r="341" spans="1:22">
      <c r="A341" s="649" t="s">
        <v>1816</v>
      </c>
      <c r="B341" s="649" t="s">
        <v>1815</v>
      </c>
      <c r="C341" s="649">
        <v>10</v>
      </c>
      <c r="D341" s="658">
        <v>44061</v>
      </c>
      <c r="E341" s="649"/>
      <c r="F341" s="649"/>
      <c r="G341" s="649"/>
      <c r="H341" s="1034"/>
      <c r="I341" s="649"/>
      <c r="J341" s="649"/>
      <c r="K341" s="649"/>
      <c r="L341" s="649"/>
      <c r="M341" s="649"/>
      <c r="N341" s="649"/>
      <c r="O341" s="68">
        <v>3.6</v>
      </c>
      <c r="P341" s="54">
        <v>17.2</v>
      </c>
      <c r="Q341" s="54" t="s">
        <v>811</v>
      </c>
      <c r="R341" s="54" t="s">
        <v>811</v>
      </c>
      <c r="S341" s="68" t="s">
        <v>811</v>
      </c>
      <c r="T341" s="68" t="s">
        <v>811</v>
      </c>
      <c r="U341" s="68" t="s">
        <v>811</v>
      </c>
      <c r="V341" s="68" t="s">
        <v>811</v>
      </c>
    </row>
    <row r="342" spans="1:22">
      <c r="A342" s="649" t="s">
        <v>1816</v>
      </c>
      <c r="B342" s="649" t="s">
        <v>1815</v>
      </c>
      <c r="C342" s="649">
        <v>11</v>
      </c>
      <c r="D342" s="658">
        <v>44061</v>
      </c>
      <c r="E342" s="649"/>
      <c r="F342" s="649"/>
      <c r="G342" s="649"/>
      <c r="H342" s="1034"/>
      <c r="I342" s="649"/>
      <c r="J342" s="649"/>
      <c r="K342" s="649"/>
      <c r="L342" s="649"/>
      <c r="M342" s="649"/>
      <c r="N342" s="649"/>
      <c r="O342" s="68">
        <v>1.6</v>
      </c>
      <c r="P342" s="54">
        <v>16.7</v>
      </c>
      <c r="Q342" s="54" t="s">
        <v>811</v>
      </c>
      <c r="R342" s="54" t="s">
        <v>811</v>
      </c>
      <c r="S342" s="68" t="s">
        <v>811</v>
      </c>
      <c r="T342" s="68" t="s">
        <v>811</v>
      </c>
      <c r="U342" s="68" t="s">
        <v>811</v>
      </c>
      <c r="V342" s="68" t="s">
        <v>811</v>
      </c>
    </row>
    <row r="343" spans="1:22">
      <c r="A343" s="649" t="s">
        <v>1816</v>
      </c>
      <c r="B343" s="649" t="s">
        <v>1815</v>
      </c>
      <c r="C343" s="649">
        <v>12</v>
      </c>
      <c r="D343" s="658">
        <v>44061</v>
      </c>
      <c r="E343" s="649"/>
      <c r="F343" s="649"/>
      <c r="G343" s="649"/>
      <c r="H343" s="1034"/>
      <c r="I343" s="649"/>
      <c r="J343" s="649"/>
      <c r="K343" s="649"/>
      <c r="L343" s="649"/>
      <c r="M343" s="649"/>
      <c r="N343" s="649"/>
      <c r="O343" s="68">
        <v>0.1</v>
      </c>
      <c r="P343" s="54">
        <v>13.6</v>
      </c>
      <c r="Q343" s="54" t="s">
        <v>811</v>
      </c>
      <c r="R343" s="54" t="s">
        <v>811</v>
      </c>
      <c r="S343" s="68" t="s">
        <v>811</v>
      </c>
      <c r="T343" s="68" t="s">
        <v>811</v>
      </c>
      <c r="U343" s="68" t="s">
        <v>811</v>
      </c>
      <c r="V343" s="68" t="s">
        <v>811</v>
      </c>
    </row>
    <row r="344" spans="1:22">
      <c r="A344" s="649" t="s">
        <v>1816</v>
      </c>
      <c r="B344" s="649" t="s">
        <v>1815</v>
      </c>
      <c r="C344" s="649">
        <v>13</v>
      </c>
      <c r="D344" s="658">
        <v>44061</v>
      </c>
      <c r="E344" s="649"/>
      <c r="F344" s="649"/>
      <c r="G344" s="649"/>
      <c r="H344" s="1034"/>
      <c r="I344" s="649"/>
      <c r="J344" s="649"/>
      <c r="K344" s="649"/>
      <c r="L344" s="649"/>
      <c r="M344" s="649"/>
      <c r="N344" s="649"/>
      <c r="O344" s="68">
        <v>0.04</v>
      </c>
      <c r="P344" s="54">
        <v>13</v>
      </c>
      <c r="Q344" s="54" t="s">
        <v>811</v>
      </c>
      <c r="R344" s="54" t="s">
        <v>811</v>
      </c>
      <c r="S344" s="68" t="s">
        <v>811</v>
      </c>
      <c r="T344" s="68" t="s">
        <v>811</v>
      </c>
      <c r="U344" s="68" t="s">
        <v>811</v>
      </c>
      <c r="V344" s="68" t="s">
        <v>811</v>
      </c>
    </row>
    <row r="345" spans="1:22">
      <c r="A345" s="649" t="s">
        <v>1816</v>
      </c>
      <c r="B345" s="649" t="s">
        <v>1815</v>
      </c>
      <c r="C345" s="649">
        <v>14</v>
      </c>
      <c r="D345" s="658">
        <v>44061</v>
      </c>
      <c r="E345" s="649"/>
      <c r="F345" s="649"/>
      <c r="G345" s="649"/>
      <c r="H345" s="1034"/>
      <c r="I345" s="649"/>
      <c r="J345" s="649"/>
      <c r="K345" s="649"/>
      <c r="L345" s="649"/>
      <c r="M345" s="649"/>
      <c r="N345" s="649"/>
      <c r="O345" s="68">
        <v>0.02</v>
      </c>
      <c r="P345" s="54">
        <v>12.5</v>
      </c>
      <c r="Q345" s="54" t="s">
        <v>811</v>
      </c>
      <c r="R345" s="54" t="s">
        <v>811</v>
      </c>
      <c r="S345" s="68" t="s">
        <v>811</v>
      </c>
      <c r="T345" s="68" t="s">
        <v>811</v>
      </c>
      <c r="U345" s="68" t="s">
        <v>811</v>
      </c>
      <c r="V345" s="68" t="s">
        <v>811</v>
      </c>
    </row>
    <row r="346" spans="1:22" s="1047" customFormat="1" ht="15">
      <c r="A346" s="1043" t="s">
        <v>1816</v>
      </c>
      <c r="B346" s="1043" t="s">
        <v>1815</v>
      </c>
      <c r="C346" s="1043">
        <v>16</v>
      </c>
      <c r="D346" s="1044">
        <v>44061</v>
      </c>
      <c r="E346" s="1043"/>
      <c r="F346" s="1043"/>
      <c r="G346" s="1043"/>
      <c r="H346" s="1043"/>
      <c r="I346" s="1043"/>
      <c r="J346" s="1043"/>
      <c r="K346" s="1043"/>
      <c r="L346" s="1043"/>
      <c r="M346" s="1043"/>
      <c r="N346" s="1043"/>
      <c r="O346" s="1045" t="s">
        <v>815</v>
      </c>
      <c r="P346" s="1046" t="s">
        <v>815</v>
      </c>
      <c r="Q346" s="1046">
        <v>6.4</v>
      </c>
      <c r="R346" s="1046">
        <v>35.700000000000003</v>
      </c>
      <c r="S346" s="1045">
        <v>4.7693333333333339</v>
      </c>
      <c r="T346" s="1045">
        <v>2.5767583333333333</v>
      </c>
      <c r="U346" s="1045">
        <v>1.0174871435883563</v>
      </c>
      <c r="V346" s="1045">
        <v>76.145387581438641</v>
      </c>
    </row>
    <row r="347" spans="1:22" s="1047" customFormat="1" ht="15">
      <c r="A347" s="1043" t="s">
        <v>1810</v>
      </c>
      <c r="B347" s="1043" t="s">
        <v>1808</v>
      </c>
      <c r="C347" s="1043">
        <v>0.5</v>
      </c>
      <c r="D347" s="1044">
        <v>44061</v>
      </c>
      <c r="E347" s="1043"/>
      <c r="F347" s="1043">
        <v>4</v>
      </c>
      <c r="G347" s="1043">
        <v>19.2</v>
      </c>
      <c r="H347" s="1043">
        <v>3.5</v>
      </c>
      <c r="I347" s="1043"/>
      <c r="J347" s="1043" t="s">
        <v>815</v>
      </c>
      <c r="K347" s="1043">
        <v>2</v>
      </c>
      <c r="L347" s="1043">
        <v>2</v>
      </c>
      <c r="M347" s="1043" t="s">
        <v>1896</v>
      </c>
      <c r="N347" s="1043" t="s">
        <v>815</v>
      </c>
      <c r="O347" s="1045">
        <v>8.5399999999999991</v>
      </c>
      <c r="P347" s="1046">
        <v>24.4</v>
      </c>
      <c r="Q347" s="1046">
        <v>6.97</v>
      </c>
      <c r="R347" s="1046">
        <v>17.2</v>
      </c>
      <c r="S347" s="1045">
        <v>5.5253333333333314</v>
      </c>
      <c r="T347" s="1045">
        <v>2.5000000000000001E-2</v>
      </c>
      <c r="U347" s="1045">
        <v>1.0538259701450832</v>
      </c>
      <c r="V347" s="1045">
        <v>23.492814785267914</v>
      </c>
    </row>
    <row r="348" spans="1:22">
      <c r="A348" s="649" t="s">
        <v>1810</v>
      </c>
      <c r="B348" s="649" t="s">
        <v>1808</v>
      </c>
      <c r="C348" s="649">
        <v>1</v>
      </c>
      <c r="D348" s="658">
        <v>44061</v>
      </c>
      <c r="E348" s="649"/>
      <c r="F348" s="649"/>
      <c r="G348" s="649"/>
      <c r="H348" s="1034"/>
      <c r="I348" s="649"/>
      <c r="J348" s="649"/>
      <c r="K348" s="649"/>
      <c r="L348" s="649"/>
      <c r="M348" s="649"/>
      <c r="N348" s="649"/>
      <c r="O348" s="68">
        <v>8.5299999999999994</v>
      </c>
      <c r="P348" s="54">
        <v>24.5</v>
      </c>
      <c r="Q348" s="54" t="s">
        <v>811</v>
      </c>
      <c r="R348" s="54" t="s">
        <v>811</v>
      </c>
      <c r="S348" s="68" t="s">
        <v>811</v>
      </c>
      <c r="T348" s="68" t="s">
        <v>811</v>
      </c>
      <c r="U348" s="68" t="s">
        <v>811</v>
      </c>
      <c r="V348" s="68" t="s">
        <v>811</v>
      </c>
    </row>
    <row r="349" spans="1:22">
      <c r="A349" s="649" t="s">
        <v>1810</v>
      </c>
      <c r="B349" s="649" t="s">
        <v>1808</v>
      </c>
      <c r="C349" s="649">
        <v>2</v>
      </c>
      <c r="D349" s="658">
        <v>44061</v>
      </c>
      <c r="E349" s="649"/>
      <c r="F349" s="649"/>
      <c r="G349" s="649"/>
      <c r="H349" s="1034"/>
      <c r="I349" s="649"/>
      <c r="J349" s="649"/>
      <c r="K349" s="649"/>
      <c r="L349" s="649"/>
      <c r="M349" s="649"/>
      <c r="N349" s="649"/>
      <c r="O349" s="68">
        <v>8.5299999999999994</v>
      </c>
      <c r="P349" s="54">
        <v>24.4</v>
      </c>
      <c r="Q349" s="54" t="s">
        <v>811</v>
      </c>
      <c r="R349" s="54" t="s">
        <v>811</v>
      </c>
      <c r="S349" s="68" t="s">
        <v>811</v>
      </c>
      <c r="T349" s="68" t="s">
        <v>811</v>
      </c>
      <c r="U349" s="68" t="s">
        <v>811</v>
      </c>
      <c r="V349" s="68" t="s">
        <v>811</v>
      </c>
    </row>
    <row r="350" spans="1:22" s="1047" customFormat="1" ht="15">
      <c r="A350" s="1043" t="s">
        <v>1810</v>
      </c>
      <c r="B350" s="1043" t="s">
        <v>1808</v>
      </c>
      <c r="C350" s="1043">
        <v>3</v>
      </c>
      <c r="D350" s="1044">
        <v>44061</v>
      </c>
      <c r="E350" s="1043"/>
      <c r="F350" s="1043"/>
      <c r="G350" s="1043"/>
      <c r="H350" s="1043"/>
      <c r="I350" s="1043"/>
      <c r="J350" s="1043"/>
      <c r="K350" s="1043"/>
      <c r="L350" s="1043"/>
      <c r="M350" s="1043"/>
      <c r="N350" s="1043"/>
      <c r="O350" s="1045">
        <v>8.51</v>
      </c>
      <c r="P350" s="1046">
        <v>24.4</v>
      </c>
      <c r="Q350" s="1046">
        <v>6.89</v>
      </c>
      <c r="R350" s="1046">
        <v>18.600000000000001</v>
      </c>
      <c r="S350" s="1045">
        <v>4.4520000000000008</v>
      </c>
      <c r="T350" s="1045">
        <v>2.5000000000000001E-2</v>
      </c>
      <c r="U350" s="1045">
        <v>0.69043770457781317</v>
      </c>
      <c r="V350" s="1045">
        <v>22.296165403536762</v>
      </c>
    </row>
    <row r="351" spans="1:22">
      <c r="A351" s="649" t="s">
        <v>1810</v>
      </c>
      <c r="B351" s="649" t="s">
        <v>1808</v>
      </c>
      <c r="C351" s="649">
        <v>4</v>
      </c>
      <c r="D351" s="658">
        <v>44061</v>
      </c>
      <c r="E351" s="649"/>
      <c r="F351" s="649"/>
      <c r="G351" s="649"/>
      <c r="H351" s="1034"/>
      <c r="I351" s="649"/>
      <c r="J351" s="649"/>
      <c r="K351" s="649"/>
      <c r="L351" s="649"/>
      <c r="M351" s="649"/>
      <c r="N351" s="649"/>
      <c r="O351" s="68">
        <v>8.44</v>
      </c>
      <c r="P351" s="54">
        <v>24.4</v>
      </c>
      <c r="Q351" s="54" t="s">
        <v>811</v>
      </c>
      <c r="R351" s="54" t="s">
        <v>811</v>
      </c>
      <c r="S351" s="68" t="s">
        <v>811</v>
      </c>
      <c r="T351" s="68" t="s">
        <v>811</v>
      </c>
      <c r="U351" s="68" t="s">
        <v>811</v>
      </c>
      <c r="V351" s="68" t="s">
        <v>811</v>
      </c>
    </row>
    <row r="352" spans="1:22">
      <c r="A352" s="649" t="s">
        <v>1810</v>
      </c>
      <c r="B352" s="649" t="s">
        <v>1808</v>
      </c>
      <c r="C352" s="649">
        <v>5</v>
      </c>
      <c r="D352" s="658">
        <v>44061</v>
      </c>
      <c r="E352" s="649"/>
      <c r="F352" s="649"/>
      <c r="G352" s="649"/>
      <c r="H352" s="1034"/>
      <c r="I352" s="649"/>
      <c r="J352" s="649"/>
      <c r="K352" s="649"/>
      <c r="L352" s="649"/>
      <c r="M352" s="649"/>
      <c r="N352" s="649"/>
      <c r="O352" s="68">
        <v>8.43</v>
      </c>
      <c r="P352" s="54">
        <v>24.4</v>
      </c>
      <c r="Q352" s="54" t="s">
        <v>811</v>
      </c>
      <c r="R352" s="54" t="s">
        <v>811</v>
      </c>
      <c r="S352" s="68" t="s">
        <v>811</v>
      </c>
      <c r="T352" s="68" t="s">
        <v>811</v>
      </c>
      <c r="U352" s="68" t="s">
        <v>811</v>
      </c>
      <c r="V352" s="68" t="s">
        <v>811</v>
      </c>
    </row>
    <row r="353" spans="1:47">
      <c r="A353" s="649" t="s">
        <v>1810</v>
      </c>
      <c r="B353" s="649" t="s">
        <v>1808</v>
      </c>
      <c r="C353" s="649">
        <v>6</v>
      </c>
      <c r="D353" s="658">
        <v>44061</v>
      </c>
      <c r="E353" s="649"/>
      <c r="F353" s="649"/>
      <c r="G353" s="649"/>
      <c r="H353" s="1034"/>
      <c r="I353" s="649"/>
      <c r="J353" s="649"/>
      <c r="K353" s="649"/>
      <c r="L353" s="649"/>
      <c r="M353" s="649"/>
      <c r="N353" s="649"/>
      <c r="O353" s="68">
        <v>8.43</v>
      </c>
      <c r="P353" s="54">
        <v>24.3</v>
      </c>
      <c r="Q353" s="54" t="s">
        <v>811</v>
      </c>
      <c r="R353" s="54" t="s">
        <v>811</v>
      </c>
      <c r="S353" s="68" t="s">
        <v>811</v>
      </c>
      <c r="T353" s="68" t="s">
        <v>811</v>
      </c>
      <c r="U353" s="68" t="s">
        <v>811</v>
      </c>
      <c r="V353" s="68" t="s">
        <v>811</v>
      </c>
    </row>
    <row r="354" spans="1:47">
      <c r="A354" s="649" t="s">
        <v>1810</v>
      </c>
      <c r="B354" s="649" t="s">
        <v>1808</v>
      </c>
      <c r="C354" s="649">
        <v>7</v>
      </c>
      <c r="D354" s="658">
        <v>44061</v>
      </c>
      <c r="E354" s="649"/>
      <c r="F354" s="649"/>
      <c r="G354" s="649"/>
      <c r="H354" s="1034"/>
      <c r="I354" s="649"/>
      <c r="J354" s="649"/>
      <c r="K354" s="649"/>
      <c r="L354" s="649"/>
      <c r="M354" s="649"/>
      <c r="N354" s="649"/>
      <c r="O354" s="68">
        <v>7.51</v>
      </c>
      <c r="P354" s="54">
        <v>22.7</v>
      </c>
      <c r="Q354" s="54" t="s">
        <v>811</v>
      </c>
      <c r="R354" s="54" t="s">
        <v>811</v>
      </c>
      <c r="S354" s="68" t="s">
        <v>811</v>
      </c>
      <c r="T354" s="68" t="s">
        <v>811</v>
      </c>
      <c r="U354" s="68" t="s">
        <v>811</v>
      </c>
      <c r="V354" s="68" t="s">
        <v>811</v>
      </c>
    </row>
    <row r="355" spans="1:47">
      <c r="A355" s="649" t="s">
        <v>1810</v>
      </c>
      <c r="B355" s="649" t="s">
        <v>1808</v>
      </c>
      <c r="C355" s="649">
        <v>8</v>
      </c>
      <c r="D355" s="658">
        <v>44061</v>
      </c>
      <c r="E355" s="649"/>
      <c r="F355" s="649"/>
      <c r="G355" s="649"/>
      <c r="H355" s="1034"/>
      <c r="I355" s="649"/>
      <c r="J355" s="649"/>
      <c r="K355" s="649"/>
      <c r="L355" s="649"/>
      <c r="M355" s="649"/>
      <c r="N355" s="649"/>
      <c r="O355" s="68">
        <v>4.05</v>
      </c>
      <c r="P355" s="54">
        <v>16.2</v>
      </c>
      <c r="Q355" s="54" t="s">
        <v>811</v>
      </c>
      <c r="R355" s="54" t="s">
        <v>811</v>
      </c>
      <c r="S355" s="68" t="s">
        <v>811</v>
      </c>
      <c r="T355" s="68" t="s">
        <v>811</v>
      </c>
      <c r="U355" s="68" t="s">
        <v>811</v>
      </c>
      <c r="V355" s="68" t="s">
        <v>811</v>
      </c>
    </row>
    <row r="356" spans="1:47" s="1047" customFormat="1" ht="15">
      <c r="A356" s="1043" t="s">
        <v>1810</v>
      </c>
      <c r="B356" s="1043" t="s">
        <v>1808</v>
      </c>
      <c r="C356" s="1043">
        <v>9</v>
      </c>
      <c r="D356" s="1044">
        <v>44061</v>
      </c>
      <c r="E356" s="1043"/>
      <c r="F356" s="1043"/>
      <c r="G356" s="1043"/>
      <c r="H356" s="1043"/>
      <c r="I356" s="1043"/>
      <c r="J356" s="1043"/>
      <c r="K356" s="1043"/>
      <c r="L356" s="1043"/>
      <c r="M356" s="1043"/>
      <c r="N356" s="1043"/>
      <c r="O356" s="1045">
        <v>0.23</v>
      </c>
      <c r="P356" s="1046">
        <v>13.8</v>
      </c>
      <c r="Q356" s="1046">
        <v>6.17</v>
      </c>
      <c r="R356" s="1046">
        <v>22.799999999999997</v>
      </c>
      <c r="S356" s="1045">
        <v>2.9400000000000004</v>
      </c>
      <c r="T356" s="1045">
        <v>0.71009166666666734</v>
      </c>
      <c r="U356" s="1045">
        <v>0.72677653113454033</v>
      </c>
      <c r="V356" s="1045">
        <v>17.808730222044936</v>
      </c>
    </row>
    <row r="357" spans="1:47">
      <c r="A357" s="649" t="s">
        <v>1810</v>
      </c>
      <c r="B357" s="649" t="s">
        <v>1808</v>
      </c>
      <c r="C357" s="649">
        <v>10</v>
      </c>
      <c r="D357" s="658">
        <v>44061</v>
      </c>
      <c r="E357" s="649"/>
      <c r="F357" s="649"/>
      <c r="G357" s="649"/>
      <c r="H357" s="1034"/>
      <c r="I357" s="649"/>
      <c r="J357" s="649"/>
      <c r="K357" s="649"/>
      <c r="L357" s="649"/>
      <c r="M357" s="649"/>
      <c r="N357" s="649"/>
      <c r="O357" s="68">
        <v>7.0000000000000007E-2</v>
      </c>
      <c r="P357" s="54">
        <v>12.7</v>
      </c>
      <c r="Q357" s="54" t="s">
        <v>811</v>
      </c>
      <c r="R357" s="54" t="s">
        <v>811</v>
      </c>
      <c r="S357" s="68" t="s">
        <v>811</v>
      </c>
      <c r="T357" s="68" t="s">
        <v>811</v>
      </c>
      <c r="U357" s="68" t="s">
        <v>811</v>
      </c>
      <c r="V357" s="68" t="s">
        <v>811</v>
      </c>
    </row>
    <row r="358" spans="1:47">
      <c r="A358" s="649" t="s">
        <v>1810</v>
      </c>
      <c r="B358" s="649" t="s">
        <v>1808</v>
      </c>
      <c r="C358" s="649">
        <v>11</v>
      </c>
      <c r="D358" s="658">
        <v>44061</v>
      </c>
      <c r="E358" s="649"/>
      <c r="F358" s="649"/>
      <c r="G358" s="649"/>
      <c r="H358" s="1034"/>
      <c r="I358" s="649"/>
      <c r="J358" s="649"/>
      <c r="K358" s="649"/>
      <c r="L358" s="649"/>
      <c r="M358" s="649"/>
      <c r="N358" s="649"/>
      <c r="O358" s="68">
        <v>0.04</v>
      </c>
      <c r="P358" s="54">
        <v>12.2</v>
      </c>
      <c r="Q358" s="54" t="s">
        <v>811</v>
      </c>
      <c r="R358" s="54" t="s">
        <v>811</v>
      </c>
      <c r="S358" s="68" t="s">
        <v>811</v>
      </c>
      <c r="T358" s="68" t="s">
        <v>811</v>
      </c>
      <c r="U358" s="68" t="s">
        <v>811</v>
      </c>
      <c r="V358" s="68" t="s">
        <v>811</v>
      </c>
    </row>
    <row r="359" spans="1:47">
      <c r="A359" s="649" t="s">
        <v>1810</v>
      </c>
      <c r="B359" s="649" t="s">
        <v>1808</v>
      </c>
      <c r="C359" s="649">
        <v>12</v>
      </c>
      <c r="D359" s="658">
        <v>44061</v>
      </c>
      <c r="E359" s="649"/>
      <c r="F359" s="649"/>
      <c r="G359" s="649"/>
      <c r="H359" s="1034"/>
      <c r="I359" s="649"/>
      <c r="J359" s="649"/>
      <c r="K359" s="649"/>
      <c r="L359" s="649"/>
      <c r="M359" s="649"/>
      <c r="N359" s="649"/>
      <c r="O359" s="68">
        <v>0.01</v>
      </c>
      <c r="P359" s="54">
        <v>11.8</v>
      </c>
      <c r="Q359" s="54" t="s">
        <v>811</v>
      </c>
      <c r="R359" s="54" t="s">
        <v>811</v>
      </c>
      <c r="S359" s="68" t="s">
        <v>811</v>
      </c>
      <c r="T359" s="68" t="s">
        <v>811</v>
      </c>
      <c r="U359" s="68" t="s">
        <v>811</v>
      </c>
      <c r="V359" s="68" t="s">
        <v>811</v>
      </c>
    </row>
    <row r="360" spans="1:47" s="1047" customFormat="1" ht="15">
      <c r="A360" s="1043" t="s">
        <v>1810</v>
      </c>
      <c r="B360" s="1043" t="s">
        <v>1808</v>
      </c>
      <c r="C360" s="1043">
        <v>18</v>
      </c>
      <c r="D360" s="1044">
        <v>44061</v>
      </c>
      <c r="E360" s="1043"/>
      <c r="F360" s="1043"/>
      <c r="G360" s="1043"/>
      <c r="H360" s="1043"/>
      <c r="I360" s="1043"/>
      <c r="J360" s="1043"/>
      <c r="K360" s="1043"/>
      <c r="L360" s="1043"/>
      <c r="M360" s="1043"/>
      <c r="N360" s="1043"/>
      <c r="O360" s="1045" t="s">
        <v>815</v>
      </c>
      <c r="P360" s="1046" t="s">
        <v>815</v>
      </c>
      <c r="Q360" s="1046">
        <v>6.6619999999999999</v>
      </c>
      <c r="R360" s="1046">
        <v>45.4</v>
      </c>
      <c r="S360" s="1045">
        <v>2.6413333333333333</v>
      </c>
      <c r="T360" s="1045">
        <v>1.3055583333333336</v>
      </c>
      <c r="U360" s="1045">
        <v>10.256058427504186</v>
      </c>
      <c r="V360" s="1045">
        <v>65.973867836723841</v>
      </c>
    </row>
    <row r="361" spans="1:47">
      <c r="A361" s="27"/>
      <c r="B361" s="27"/>
      <c r="C361" s="27"/>
      <c r="D361" s="139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4"/>
      <c r="Q361" s="24"/>
      <c r="R361" s="27"/>
      <c r="S361" s="27"/>
      <c r="T361" s="27"/>
      <c r="U361" s="27"/>
      <c r="V361" s="27"/>
    </row>
    <row r="362" spans="1:47">
      <c r="A362" s="18"/>
      <c r="B362" s="627"/>
      <c r="C362" s="18"/>
      <c r="D362" s="18"/>
      <c r="E362" s="18"/>
      <c r="F362" s="18"/>
      <c r="G362" s="627"/>
      <c r="H362" s="627"/>
      <c r="I362" s="628"/>
      <c r="J362" s="629"/>
      <c r="K362" s="630"/>
      <c r="L362" s="627"/>
      <c r="M362" s="627"/>
      <c r="N362" s="627"/>
      <c r="O362" s="629"/>
      <c r="P362" s="627"/>
      <c r="Q362" s="627"/>
      <c r="R362" s="631"/>
      <c r="S362" s="627"/>
      <c r="T362" s="627"/>
      <c r="U362" s="627"/>
      <c r="V362" s="627"/>
      <c r="W362" s="630"/>
      <c r="X362" s="627"/>
      <c r="Y362" s="627" t="s">
        <v>1897</v>
      </c>
      <c r="Z362" s="627" t="s">
        <v>1897</v>
      </c>
      <c r="AA362" s="627"/>
      <c r="AB362" s="627"/>
      <c r="AC362" s="627" t="s">
        <v>1898</v>
      </c>
      <c r="AD362" s="627"/>
      <c r="AE362" s="632" t="s">
        <v>1899</v>
      </c>
      <c r="AF362" s="633" t="s">
        <v>705</v>
      </c>
      <c r="AG362" s="632" t="s">
        <v>1900</v>
      </c>
      <c r="AH362" s="632" t="s">
        <v>1835</v>
      </c>
      <c r="AI362" s="632" t="s">
        <v>1836</v>
      </c>
      <c r="AJ362" s="632" t="s">
        <v>1837</v>
      </c>
      <c r="AK362" s="632" t="s">
        <v>1838</v>
      </c>
      <c r="AL362" s="627" t="s">
        <v>1839</v>
      </c>
      <c r="AM362" s="631" t="s">
        <v>1840</v>
      </c>
      <c r="AN362" s="631" t="s">
        <v>1841</v>
      </c>
      <c r="AO362" s="627" t="s">
        <v>1842</v>
      </c>
      <c r="AP362" s="634" t="s">
        <v>1843</v>
      </c>
      <c r="AQ362" s="627" t="s">
        <v>1901</v>
      </c>
      <c r="AR362" s="627" t="s">
        <v>1779</v>
      </c>
      <c r="AS362" s="627" t="s">
        <v>1632</v>
      </c>
      <c r="AT362" s="18" t="s">
        <v>706</v>
      </c>
      <c r="AU362" s="18" t="s">
        <v>706</v>
      </c>
    </row>
    <row r="363" spans="1:47">
      <c r="A363" s="18"/>
      <c r="B363" s="635" t="s">
        <v>1902</v>
      </c>
      <c r="C363" s="636" t="s">
        <v>1903</v>
      </c>
      <c r="D363" s="635" t="s">
        <v>1904</v>
      </c>
      <c r="E363" s="636" t="s">
        <v>1000</v>
      </c>
      <c r="F363" s="635" t="s">
        <v>786</v>
      </c>
      <c r="G363" s="635" t="s">
        <v>1905</v>
      </c>
      <c r="H363" s="636" t="s">
        <v>1906</v>
      </c>
      <c r="I363" s="637" t="s">
        <v>1907</v>
      </c>
      <c r="J363" s="636" t="s">
        <v>901</v>
      </c>
      <c r="K363" s="638" t="s">
        <v>1908</v>
      </c>
      <c r="L363" s="636" t="s">
        <v>1834</v>
      </c>
      <c r="M363" s="636" t="s">
        <v>1909</v>
      </c>
      <c r="N363" s="635" t="s">
        <v>1910</v>
      </c>
      <c r="O363" s="635" t="s">
        <v>1911</v>
      </c>
      <c r="P363" s="636" t="s">
        <v>1912</v>
      </c>
      <c r="Q363" s="636" t="s">
        <v>1913</v>
      </c>
      <c r="R363" s="636" t="s">
        <v>1914</v>
      </c>
      <c r="S363" s="636" t="s">
        <v>1915</v>
      </c>
      <c r="T363" s="636" t="s">
        <v>1916</v>
      </c>
      <c r="U363" s="636" t="s">
        <v>1917</v>
      </c>
      <c r="V363" s="636" t="s">
        <v>1918</v>
      </c>
      <c r="W363" s="638" t="s">
        <v>1919</v>
      </c>
      <c r="X363" s="636" t="s">
        <v>1920</v>
      </c>
      <c r="Y363" s="636" t="s">
        <v>1921</v>
      </c>
      <c r="Z363" s="636" t="s">
        <v>1922</v>
      </c>
      <c r="AA363" s="636" t="s">
        <v>1923</v>
      </c>
      <c r="AB363" s="636" t="s">
        <v>1924</v>
      </c>
      <c r="AC363" s="636" t="s">
        <v>1925</v>
      </c>
      <c r="AD363" s="636" t="s">
        <v>1926</v>
      </c>
      <c r="AE363" s="639" t="s">
        <v>1539</v>
      </c>
      <c r="AF363" s="640" t="s">
        <v>1539</v>
      </c>
      <c r="AG363" s="639" t="s">
        <v>1539</v>
      </c>
      <c r="AH363" s="639" t="s">
        <v>1539</v>
      </c>
      <c r="AI363" s="639" t="s">
        <v>1539</v>
      </c>
      <c r="AJ363" s="639" t="s">
        <v>1539</v>
      </c>
      <c r="AK363" s="639" t="s">
        <v>1539</v>
      </c>
      <c r="AL363" s="631" t="s">
        <v>1844</v>
      </c>
      <c r="AM363" s="636" t="s">
        <v>1539</v>
      </c>
      <c r="AN363" s="636" t="s">
        <v>1539</v>
      </c>
      <c r="AO363" s="641" t="s">
        <v>1779</v>
      </c>
      <c r="AP363" s="642" t="s">
        <v>1845</v>
      </c>
      <c r="AQ363" s="641" t="s">
        <v>1845</v>
      </c>
      <c r="AR363" s="636" t="s">
        <v>1927</v>
      </c>
      <c r="AS363" s="636" t="s">
        <v>1928</v>
      </c>
      <c r="AT363" s="639" t="s">
        <v>1539</v>
      </c>
      <c r="AU363" s="18" t="s">
        <v>1844</v>
      </c>
    </row>
    <row r="364" spans="1:47">
      <c r="A364" s="18">
        <v>159</v>
      </c>
      <c r="B364" t="s">
        <v>1929</v>
      </c>
      <c r="C364" s="18" t="s">
        <v>1930</v>
      </c>
      <c r="D364" s="18">
        <v>0.2</v>
      </c>
      <c r="E364" s="18"/>
      <c r="F364" s="19">
        <v>42375</v>
      </c>
      <c r="G364" s="18" t="s">
        <v>1829</v>
      </c>
      <c r="H364" s="18" t="s">
        <v>1931</v>
      </c>
      <c r="I364" s="18" t="s">
        <v>1932</v>
      </c>
      <c r="J364" s="18" t="s">
        <v>1933</v>
      </c>
      <c r="K364" s="18" t="s">
        <v>1934</v>
      </c>
      <c r="L364" s="18" t="s">
        <v>714</v>
      </c>
      <c r="M364" s="18" t="s">
        <v>714</v>
      </c>
      <c r="N364" s="18">
        <v>0.86</v>
      </c>
      <c r="O364" s="18">
        <v>0.86</v>
      </c>
      <c r="P364" s="18" t="s">
        <v>1045</v>
      </c>
      <c r="Q364" s="18">
        <v>0</v>
      </c>
      <c r="R364" s="18" t="s">
        <v>1935</v>
      </c>
      <c r="S364" s="18" t="s">
        <v>1042</v>
      </c>
      <c r="T364" s="18">
        <v>0</v>
      </c>
      <c r="U364" s="18">
        <v>0</v>
      </c>
      <c r="V364" s="18">
        <v>0</v>
      </c>
      <c r="W364" s="20">
        <v>0.75208333333333333</v>
      </c>
      <c r="X364" s="18">
        <v>2.89</v>
      </c>
      <c r="Y364" s="18">
        <v>126</v>
      </c>
      <c r="Z364" s="23">
        <v>0.06</v>
      </c>
      <c r="AA364" s="18">
        <v>102.1</v>
      </c>
      <c r="AB364" s="18">
        <v>13.78</v>
      </c>
      <c r="AC364" s="24" t="s">
        <v>811</v>
      </c>
      <c r="AD364" s="24" t="s">
        <v>811</v>
      </c>
      <c r="AE364" s="24" t="s">
        <v>811</v>
      </c>
      <c r="AF364" s="24" t="s">
        <v>811</v>
      </c>
      <c r="AG364" s="24" t="s">
        <v>811</v>
      </c>
      <c r="AH364" s="24" t="s">
        <v>811</v>
      </c>
      <c r="AI364" s="24" t="s">
        <v>811</v>
      </c>
      <c r="AJ364" s="24" t="s">
        <v>811</v>
      </c>
      <c r="AK364" s="24" t="s">
        <v>811</v>
      </c>
      <c r="AL364" s="27" t="s">
        <v>811</v>
      </c>
      <c r="AM364" s="27" t="s">
        <v>811</v>
      </c>
      <c r="AN364" s="27" t="s">
        <v>811</v>
      </c>
      <c r="AO364" s="27" t="s">
        <v>811</v>
      </c>
      <c r="AP364" s="27" t="s">
        <v>811</v>
      </c>
      <c r="AQ364" s="27" t="s">
        <v>811</v>
      </c>
      <c r="AR364" s="27" t="s">
        <v>811</v>
      </c>
      <c r="AS364" s="643">
        <v>0</v>
      </c>
      <c r="AT364" s="18"/>
      <c r="AU364" s="18"/>
    </row>
    <row r="365" spans="1:47">
      <c r="A365" s="18">
        <v>160</v>
      </c>
      <c r="B365" t="s">
        <v>1929</v>
      </c>
      <c r="C365" s="18" t="s">
        <v>1930</v>
      </c>
      <c r="D365" s="18">
        <v>0.43</v>
      </c>
      <c r="E365" s="18"/>
      <c r="F365" s="19">
        <v>42375</v>
      </c>
      <c r="G365" s="18" t="s">
        <v>1829</v>
      </c>
      <c r="H365" s="18" t="s">
        <v>1931</v>
      </c>
      <c r="I365" s="18" t="s">
        <v>1932</v>
      </c>
      <c r="J365" s="18" t="s">
        <v>1933</v>
      </c>
      <c r="K365" s="18" t="s">
        <v>1934</v>
      </c>
      <c r="L365" s="18" t="s">
        <v>714</v>
      </c>
      <c r="M365" s="18" t="s">
        <v>714</v>
      </c>
      <c r="N365" s="18">
        <v>0.86</v>
      </c>
      <c r="O365" s="18">
        <v>0.86</v>
      </c>
      <c r="P365" s="18" t="s">
        <v>1045</v>
      </c>
      <c r="Q365" s="18">
        <v>0</v>
      </c>
      <c r="R365" s="18" t="s">
        <v>1935</v>
      </c>
      <c r="S365" s="18" t="s">
        <v>1042</v>
      </c>
      <c r="T365" s="18">
        <v>0</v>
      </c>
      <c r="U365" s="18">
        <v>0</v>
      </c>
      <c r="V365" s="18">
        <v>0</v>
      </c>
      <c r="W365" s="20">
        <v>0.75416666666666676</v>
      </c>
      <c r="X365" s="18">
        <v>2.87</v>
      </c>
      <c r="Y365" s="18">
        <v>126</v>
      </c>
      <c r="Z365" s="23">
        <v>0.06</v>
      </c>
      <c r="AA365" s="18">
        <v>101.6</v>
      </c>
      <c r="AB365" s="18">
        <v>13.72</v>
      </c>
      <c r="AC365" s="23">
        <v>0.1</v>
      </c>
      <c r="AD365" s="23">
        <v>0.1449</v>
      </c>
      <c r="AE365" s="24">
        <v>9.961807765754295E-2</v>
      </c>
      <c r="AF365" s="24">
        <v>0.84113821487982543</v>
      </c>
      <c r="AG365" s="24">
        <v>1.3961405578494985</v>
      </c>
      <c r="AH365" s="371">
        <v>32.232468368003431</v>
      </c>
      <c r="AI365" s="371">
        <v>33.62860892585293</v>
      </c>
      <c r="AJ365" s="371">
        <v>30.940964171011913</v>
      </c>
      <c r="AK365" s="371">
        <v>64.569573096864843</v>
      </c>
      <c r="AL365" s="24">
        <v>9.266666666666671</v>
      </c>
      <c r="AM365" s="606">
        <v>168.93739968982584</v>
      </c>
      <c r="AN365" s="28">
        <v>17.876451363475475</v>
      </c>
      <c r="AO365" s="28">
        <v>9.4502760226222904</v>
      </c>
      <c r="AP365" s="644" t="s">
        <v>867</v>
      </c>
      <c r="AQ365" s="644" t="s">
        <v>867</v>
      </c>
      <c r="AR365" s="644" t="s">
        <v>867</v>
      </c>
      <c r="AS365" s="644" t="s">
        <v>867</v>
      </c>
      <c r="AT365" s="606">
        <v>82.446024460340311</v>
      </c>
      <c r="AU365" s="28">
        <v>1.1542443424447644</v>
      </c>
    </row>
    <row r="366" spans="1:47">
      <c r="A366" s="18">
        <v>161</v>
      </c>
      <c r="B366" t="s">
        <v>1929</v>
      </c>
      <c r="C366" s="18" t="s">
        <v>1930</v>
      </c>
      <c r="D366" s="18">
        <v>0.7</v>
      </c>
      <c r="E366" s="18"/>
      <c r="F366" s="19">
        <v>42375</v>
      </c>
      <c r="G366" s="18" t="s">
        <v>1829</v>
      </c>
      <c r="H366" s="18" t="s">
        <v>1931</v>
      </c>
      <c r="I366" s="18" t="s">
        <v>1932</v>
      </c>
      <c r="J366" s="18" t="s">
        <v>1933</v>
      </c>
      <c r="K366" s="18" t="s">
        <v>1934</v>
      </c>
      <c r="L366" s="18" t="s">
        <v>714</v>
      </c>
      <c r="M366" s="18" t="s">
        <v>714</v>
      </c>
      <c r="N366" s="18">
        <v>0.86</v>
      </c>
      <c r="O366" s="18">
        <v>0.86</v>
      </c>
      <c r="P366" s="18" t="s">
        <v>1045</v>
      </c>
      <c r="Q366" s="18">
        <v>0</v>
      </c>
      <c r="R366" s="18" t="s">
        <v>1935</v>
      </c>
      <c r="S366" s="18" t="s">
        <v>1042</v>
      </c>
      <c r="T366" s="18">
        <v>0</v>
      </c>
      <c r="U366" s="18">
        <v>0</v>
      </c>
      <c r="V366" s="18">
        <v>0</v>
      </c>
      <c r="W366" s="20">
        <v>0.75624999999999998</v>
      </c>
      <c r="X366" s="18">
        <v>2.93</v>
      </c>
      <c r="Y366" s="18">
        <v>126</v>
      </c>
      <c r="Z366" s="23">
        <v>0.06</v>
      </c>
      <c r="AA366" s="18">
        <v>101.4</v>
      </c>
      <c r="AB366" s="18">
        <v>13.67</v>
      </c>
      <c r="AC366" s="24" t="s">
        <v>811</v>
      </c>
      <c r="AD366" s="24" t="s">
        <v>811</v>
      </c>
      <c r="AE366" s="24" t="s">
        <v>811</v>
      </c>
      <c r="AF366" s="24" t="s">
        <v>811</v>
      </c>
      <c r="AG366" s="24" t="s">
        <v>811</v>
      </c>
      <c r="AH366" s="24" t="s">
        <v>811</v>
      </c>
      <c r="AI366" s="24" t="s">
        <v>811</v>
      </c>
      <c r="AJ366" s="24" t="s">
        <v>811</v>
      </c>
      <c r="AK366" s="24" t="s">
        <v>811</v>
      </c>
      <c r="AL366" s="27" t="s">
        <v>811</v>
      </c>
      <c r="AM366" s="27" t="s">
        <v>811</v>
      </c>
      <c r="AN366" s="27" t="s">
        <v>811</v>
      </c>
      <c r="AO366" s="27" t="s">
        <v>811</v>
      </c>
      <c r="AP366" s="27" t="s">
        <v>811</v>
      </c>
      <c r="AQ366" s="27" t="s">
        <v>811</v>
      </c>
      <c r="AR366" s="27" t="s">
        <v>811</v>
      </c>
      <c r="AS366" s="643">
        <v>0</v>
      </c>
      <c r="AT366" s="18"/>
      <c r="AU366" s="18"/>
    </row>
    <row r="367" spans="1:47">
      <c r="A367" s="18">
        <v>162</v>
      </c>
      <c r="B367" t="s">
        <v>1929</v>
      </c>
      <c r="C367" s="18" t="s">
        <v>1930</v>
      </c>
      <c r="D367" s="18">
        <v>0.2</v>
      </c>
      <c r="E367" s="18"/>
      <c r="F367" s="19">
        <v>42417</v>
      </c>
      <c r="G367" s="18" t="s">
        <v>1829</v>
      </c>
      <c r="H367" s="18" t="s">
        <v>1931</v>
      </c>
      <c r="I367" s="18" t="s">
        <v>1932</v>
      </c>
      <c r="J367" s="18" t="s">
        <v>1933</v>
      </c>
      <c r="K367" s="18" t="s">
        <v>1934</v>
      </c>
      <c r="L367" s="18" t="s">
        <v>714</v>
      </c>
      <c r="M367" s="18" t="s">
        <v>714</v>
      </c>
      <c r="N367" s="18">
        <v>0.92</v>
      </c>
      <c r="O367" s="18">
        <v>0.92</v>
      </c>
      <c r="P367" s="18" t="s">
        <v>1045</v>
      </c>
      <c r="Q367" s="18">
        <v>0</v>
      </c>
      <c r="R367" s="18" t="s">
        <v>1936</v>
      </c>
      <c r="S367" s="18" t="s">
        <v>1937</v>
      </c>
      <c r="T367" s="18">
        <v>0</v>
      </c>
      <c r="U367" s="18" t="s">
        <v>1938</v>
      </c>
      <c r="V367" s="18" t="s">
        <v>1939</v>
      </c>
      <c r="W367" s="20">
        <v>0.55347222222222225</v>
      </c>
      <c r="X367" s="18">
        <v>2.09</v>
      </c>
      <c r="Y367" s="18">
        <v>119</v>
      </c>
      <c r="Z367" s="23">
        <v>0.06</v>
      </c>
      <c r="AA367" s="18">
        <v>105.7</v>
      </c>
      <c r="AB367" s="18">
        <v>14.58</v>
      </c>
      <c r="AC367" s="24" t="s">
        <v>811</v>
      </c>
      <c r="AD367" s="24" t="s">
        <v>811</v>
      </c>
      <c r="AE367" s="24" t="s">
        <v>811</v>
      </c>
      <c r="AF367" s="24" t="s">
        <v>811</v>
      </c>
      <c r="AG367" s="24" t="s">
        <v>811</v>
      </c>
      <c r="AH367" s="24" t="s">
        <v>811</v>
      </c>
      <c r="AI367" s="24" t="s">
        <v>811</v>
      </c>
      <c r="AJ367" s="24" t="s">
        <v>811</v>
      </c>
      <c r="AK367" s="24" t="s">
        <v>811</v>
      </c>
      <c r="AL367" s="27" t="s">
        <v>811</v>
      </c>
      <c r="AM367" s="27" t="s">
        <v>811</v>
      </c>
      <c r="AN367" s="27" t="s">
        <v>811</v>
      </c>
      <c r="AO367" s="27" t="s">
        <v>811</v>
      </c>
      <c r="AP367" s="27" t="s">
        <v>811</v>
      </c>
      <c r="AQ367" s="27" t="s">
        <v>811</v>
      </c>
      <c r="AR367" s="27" t="s">
        <v>811</v>
      </c>
      <c r="AS367" s="643">
        <v>0</v>
      </c>
      <c r="AT367" s="18"/>
      <c r="AU367" s="18"/>
    </row>
    <row r="368" spans="1:47">
      <c r="A368" s="18">
        <v>163</v>
      </c>
      <c r="B368" t="s">
        <v>1929</v>
      </c>
      <c r="C368" s="18" t="s">
        <v>1930</v>
      </c>
      <c r="D368" s="18">
        <v>0.46</v>
      </c>
      <c r="E368" s="18"/>
      <c r="F368" s="19">
        <v>42417</v>
      </c>
      <c r="G368" s="18" t="s">
        <v>1829</v>
      </c>
      <c r="H368" s="18" t="s">
        <v>1931</v>
      </c>
      <c r="I368" s="18" t="s">
        <v>1932</v>
      </c>
      <c r="J368" s="18" t="s">
        <v>1933</v>
      </c>
      <c r="K368" s="18" t="s">
        <v>1934</v>
      </c>
      <c r="L368" s="18" t="s">
        <v>714</v>
      </c>
      <c r="M368" s="18" t="s">
        <v>714</v>
      </c>
      <c r="N368" s="18">
        <v>0.92</v>
      </c>
      <c r="O368" s="18">
        <v>0.92</v>
      </c>
      <c r="P368" s="18" t="s">
        <v>1045</v>
      </c>
      <c r="Q368" s="18">
        <v>0</v>
      </c>
      <c r="R368" s="18" t="s">
        <v>1936</v>
      </c>
      <c r="S368" s="18" t="s">
        <v>1937</v>
      </c>
      <c r="T368" s="18">
        <v>0</v>
      </c>
      <c r="U368" s="18" t="s">
        <v>1938</v>
      </c>
      <c r="V368" s="18" t="s">
        <v>1939</v>
      </c>
      <c r="W368" s="20">
        <v>0.55486111111111114</v>
      </c>
      <c r="X368" s="18">
        <v>2.2599999999999998</v>
      </c>
      <c r="Y368" s="18">
        <v>124</v>
      </c>
      <c r="Z368" s="23">
        <v>0.06</v>
      </c>
      <c r="AA368" s="18">
        <v>108.6</v>
      </c>
      <c r="AB368" s="18">
        <v>14.91</v>
      </c>
      <c r="AC368" s="23">
        <v>0.1</v>
      </c>
      <c r="AD368" s="23">
        <v>0.1439</v>
      </c>
      <c r="AE368" s="24">
        <v>9.961807765754295E-2</v>
      </c>
      <c r="AF368" s="24">
        <v>0.81709756135694267</v>
      </c>
      <c r="AG368" s="24">
        <v>1.3742530403405946</v>
      </c>
      <c r="AH368" s="371">
        <v>41.979412395453572</v>
      </c>
      <c r="AI368" s="371">
        <v>43.35366543579417</v>
      </c>
      <c r="AJ368" s="371">
        <v>37.06305114122766</v>
      </c>
      <c r="AK368" s="371">
        <v>80.41671657702183</v>
      </c>
      <c r="AL368" s="27" t="s">
        <v>815</v>
      </c>
      <c r="AM368" s="28">
        <v>108.71459469402824</v>
      </c>
      <c r="AN368" s="28">
        <v>14.303420789896858</v>
      </c>
      <c r="AO368" s="28">
        <v>7.6006010234151953</v>
      </c>
      <c r="AP368" s="28">
        <v>0.23202025316455699</v>
      </c>
      <c r="AQ368" s="28">
        <v>0.91155108016877673</v>
      </c>
      <c r="AR368" s="28">
        <v>0.20289093159431848</v>
      </c>
      <c r="AS368" s="643">
        <v>1.1435713333333337</v>
      </c>
      <c r="AT368" s="606">
        <v>94.720137366918692</v>
      </c>
      <c r="AU368" s="28">
        <v>1.3260819231368617</v>
      </c>
    </row>
    <row r="369" spans="1:47">
      <c r="A369" s="18">
        <v>164</v>
      </c>
      <c r="B369" t="s">
        <v>1929</v>
      </c>
      <c r="C369" s="18" t="s">
        <v>1930</v>
      </c>
      <c r="D369" s="18">
        <v>0.8</v>
      </c>
      <c r="E369" s="18"/>
      <c r="F369" s="19">
        <v>42417</v>
      </c>
      <c r="G369" s="18" t="s">
        <v>1829</v>
      </c>
      <c r="H369" s="18" t="s">
        <v>1931</v>
      </c>
      <c r="I369" s="18" t="s">
        <v>1932</v>
      </c>
      <c r="J369" s="18" t="s">
        <v>1933</v>
      </c>
      <c r="K369" s="18" t="s">
        <v>1934</v>
      </c>
      <c r="L369" s="18" t="s">
        <v>714</v>
      </c>
      <c r="M369" s="18" t="s">
        <v>714</v>
      </c>
      <c r="N369" s="18">
        <v>0.92</v>
      </c>
      <c r="O369" s="18">
        <v>0.92</v>
      </c>
      <c r="P369" s="18" t="s">
        <v>1045</v>
      </c>
      <c r="Q369" s="18">
        <v>0</v>
      </c>
      <c r="R369" s="18" t="s">
        <v>1936</v>
      </c>
      <c r="S369" s="18" t="s">
        <v>1937</v>
      </c>
      <c r="T369" s="18">
        <v>0</v>
      </c>
      <c r="U369" s="18" t="s">
        <v>1938</v>
      </c>
      <c r="V369" s="18" t="s">
        <v>1939</v>
      </c>
      <c r="W369" s="20">
        <v>0.55625000000000002</v>
      </c>
      <c r="X369" s="18">
        <v>2.2599999999999998</v>
      </c>
      <c r="Y369" s="18">
        <v>124</v>
      </c>
      <c r="Z369" s="23">
        <v>0.06</v>
      </c>
      <c r="AA369" s="18">
        <v>109.2</v>
      </c>
      <c r="AB369" s="18">
        <v>14.99</v>
      </c>
      <c r="AC369" s="24" t="s">
        <v>811</v>
      </c>
      <c r="AD369" s="24" t="s">
        <v>811</v>
      </c>
      <c r="AE369" s="24" t="s">
        <v>811</v>
      </c>
      <c r="AF369" s="24" t="s">
        <v>811</v>
      </c>
      <c r="AG369" s="24" t="s">
        <v>811</v>
      </c>
      <c r="AH369" s="24" t="s">
        <v>811</v>
      </c>
      <c r="AI369" s="24" t="s">
        <v>811</v>
      </c>
      <c r="AJ369" s="24" t="s">
        <v>811</v>
      </c>
      <c r="AK369" s="24" t="s">
        <v>811</v>
      </c>
      <c r="AL369" s="27" t="s">
        <v>811</v>
      </c>
      <c r="AM369" s="27" t="s">
        <v>811</v>
      </c>
      <c r="AN369" s="27" t="s">
        <v>811</v>
      </c>
      <c r="AO369" s="27" t="s">
        <v>811</v>
      </c>
      <c r="AP369" s="27" t="s">
        <v>811</v>
      </c>
      <c r="AQ369" s="27" t="s">
        <v>811</v>
      </c>
      <c r="AR369" s="27" t="s">
        <v>811</v>
      </c>
      <c r="AS369" s="643">
        <v>0</v>
      </c>
      <c r="AT369" s="18"/>
      <c r="AU369" s="18"/>
    </row>
    <row r="370" spans="1:47">
      <c r="A370" s="18">
        <v>165</v>
      </c>
      <c r="B370" t="s">
        <v>1929</v>
      </c>
      <c r="C370" s="18" t="s">
        <v>1930</v>
      </c>
      <c r="D370" s="18">
        <v>0.2</v>
      </c>
      <c r="E370" s="18"/>
      <c r="F370" s="19">
        <v>42436</v>
      </c>
      <c r="G370" s="18" t="s">
        <v>1829</v>
      </c>
      <c r="H370" s="18" t="s">
        <v>1931</v>
      </c>
      <c r="I370" s="18" t="s">
        <v>1932</v>
      </c>
      <c r="J370" s="18" t="s">
        <v>1933</v>
      </c>
      <c r="K370" s="18" t="s">
        <v>1934</v>
      </c>
      <c r="L370" s="18" t="s">
        <v>714</v>
      </c>
      <c r="M370" s="18" t="s">
        <v>714</v>
      </c>
      <c r="N370" s="18">
        <v>0.9</v>
      </c>
      <c r="O370" s="18">
        <v>0.9</v>
      </c>
      <c r="P370" s="18" t="s">
        <v>1025</v>
      </c>
      <c r="Q370" s="18">
        <v>0</v>
      </c>
      <c r="R370" s="18" t="s">
        <v>1940</v>
      </c>
      <c r="S370" s="18" t="s">
        <v>1941</v>
      </c>
      <c r="T370" s="18">
        <v>0</v>
      </c>
      <c r="U370" s="18">
        <v>0</v>
      </c>
      <c r="V370" s="18">
        <v>0</v>
      </c>
      <c r="W370" s="20">
        <v>0.59930555555555554</v>
      </c>
      <c r="X370" s="28">
        <v>5</v>
      </c>
      <c r="Y370" s="18">
        <v>126</v>
      </c>
      <c r="Z370" s="23">
        <v>0.06</v>
      </c>
      <c r="AA370" s="18">
        <v>111.8</v>
      </c>
      <c r="AB370" s="18">
        <v>14.28</v>
      </c>
      <c r="AC370" s="24" t="s">
        <v>811</v>
      </c>
      <c r="AD370" s="24" t="s">
        <v>811</v>
      </c>
      <c r="AE370" s="24" t="s">
        <v>811</v>
      </c>
      <c r="AF370" s="24" t="s">
        <v>811</v>
      </c>
      <c r="AG370" s="24" t="s">
        <v>811</v>
      </c>
      <c r="AH370" s="24" t="s">
        <v>811</v>
      </c>
      <c r="AI370" s="24" t="s">
        <v>811</v>
      </c>
      <c r="AJ370" s="24" t="s">
        <v>811</v>
      </c>
      <c r="AK370" s="24" t="s">
        <v>811</v>
      </c>
      <c r="AL370" s="27" t="s">
        <v>811</v>
      </c>
      <c r="AM370" s="27" t="s">
        <v>811</v>
      </c>
      <c r="AN370" s="27" t="s">
        <v>811</v>
      </c>
      <c r="AO370" s="27" t="s">
        <v>811</v>
      </c>
      <c r="AP370" s="27" t="s">
        <v>811</v>
      </c>
      <c r="AQ370" s="27" t="s">
        <v>811</v>
      </c>
      <c r="AR370" s="27" t="s">
        <v>811</v>
      </c>
      <c r="AS370" s="643">
        <v>0</v>
      </c>
      <c r="AT370" s="18"/>
      <c r="AU370" s="18"/>
    </row>
    <row r="371" spans="1:47">
      <c r="A371" s="18">
        <v>166</v>
      </c>
      <c r="B371" t="s">
        <v>1929</v>
      </c>
      <c r="C371" s="18" t="s">
        <v>1930</v>
      </c>
      <c r="D371" s="18">
        <v>0.45</v>
      </c>
      <c r="E371" s="18"/>
      <c r="F371" s="19">
        <v>42436</v>
      </c>
      <c r="G371" s="18" t="s">
        <v>1829</v>
      </c>
      <c r="H371" s="18" t="s">
        <v>1931</v>
      </c>
      <c r="I371" s="18" t="s">
        <v>1932</v>
      </c>
      <c r="J371" s="18" t="s">
        <v>1933</v>
      </c>
      <c r="K371" s="18" t="s">
        <v>1934</v>
      </c>
      <c r="L371" s="18" t="s">
        <v>714</v>
      </c>
      <c r="M371" s="18" t="s">
        <v>714</v>
      </c>
      <c r="N371" s="18">
        <v>0.9</v>
      </c>
      <c r="O371" s="18">
        <v>0.9</v>
      </c>
      <c r="P371" s="18" t="s">
        <v>1025</v>
      </c>
      <c r="Q371" s="18">
        <v>0</v>
      </c>
      <c r="R371" s="18" t="s">
        <v>1940</v>
      </c>
      <c r="S371" s="18" t="s">
        <v>1941</v>
      </c>
      <c r="T371" s="18">
        <v>0</v>
      </c>
      <c r="U371" s="18">
        <v>0</v>
      </c>
      <c r="V371" s="18">
        <v>0</v>
      </c>
      <c r="W371" s="20">
        <v>0.6</v>
      </c>
      <c r="X371" s="18">
        <v>4.97</v>
      </c>
      <c r="Y371" s="18">
        <v>126</v>
      </c>
      <c r="Z371" s="23">
        <v>0.06</v>
      </c>
      <c r="AA371" s="18">
        <v>111.5</v>
      </c>
      <c r="AB371" s="18">
        <v>14.25</v>
      </c>
      <c r="AC371" s="23">
        <v>0.1</v>
      </c>
      <c r="AD371" s="23">
        <v>0.15</v>
      </c>
      <c r="AE371" s="24">
        <v>0.10413159908186682</v>
      </c>
      <c r="AF371" s="24">
        <v>0.78791550559419476</v>
      </c>
      <c r="AG371" s="24">
        <v>0.35794542536115581</v>
      </c>
      <c r="AH371" s="371">
        <v>42.075916791764961</v>
      </c>
      <c r="AI371" s="371">
        <v>42.433862217126119</v>
      </c>
      <c r="AJ371" s="371">
        <v>28.661005253921005</v>
      </c>
      <c r="AK371" s="371">
        <v>71.094867471047124</v>
      </c>
      <c r="AL371" s="27" t="s">
        <v>815</v>
      </c>
      <c r="AM371" s="28">
        <v>126.82218231089678</v>
      </c>
      <c r="AN371" s="28">
        <v>15.564885001983987</v>
      </c>
      <c r="AO371" s="28">
        <v>8.147967832382399</v>
      </c>
      <c r="AP371" s="28">
        <v>3.2676185654008449</v>
      </c>
      <c r="AQ371" s="28">
        <v>0.39559654571026731</v>
      </c>
      <c r="AR371" s="28">
        <v>0.89200837687353918</v>
      </c>
      <c r="AS371" s="643">
        <v>3.6632151111111124</v>
      </c>
      <c r="AT371" s="606">
        <v>86.659752473031105</v>
      </c>
      <c r="AU371" s="28">
        <v>1.2132365346224354</v>
      </c>
    </row>
    <row r="372" spans="1:47">
      <c r="A372" s="18">
        <v>167</v>
      </c>
      <c r="B372" t="s">
        <v>1929</v>
      </c>
      <c r="C372" s="18" t="s">
        <v>1930</v>
      </c>
      <c r="D372" s="18">
        <v>0.8</v>
      </c>
      <c r="E372" s="18"/>
      <c r="F372" s="19">
        <v>42436</v>
      </c>
      <c r="G372" s="18" t="s">
        <v>1829</v>
      </c>
      <c r="H372" s="18" t="s">
        <v>1931</v>
      </c>
      <c r="I372" s="18" t="s">
        <v>1932</v>
      </c>
      <c r="J372" s="18" t="s">
        <v>1933</v>
      </c>
      <c r="K372" s="18" t="s">
        <v>1934</v>
      </c>
      <c r="L372" s="18" t="s">
        <v>714</v>
      </c>
      <c r="M372" s="18" t="s">
        <v>714</v>
      </c>
      <c r="N372" s="18">
        <v>0.9</v>
      </c>
      <c r="O372" s="18">
        <v>0.9</v>
      </c>
      <c r="P372" s="18" t="s">
        <v>1025</v>
      </c>
      <c r="Q372" s="18">
        <v>0</v>
      </c>
      <c r="R372" s="18" t="s">
        <v>1940</v>
      </c>
      <c r="S372" s="18" t="s">
        <v>1941</v>
      </c>
      <c r="T372" s="18">
        <v>0</v>
      </c>
      <c r="U372" s="18">
        <v>0</v>
      </c>
      <c r="V372" s="18">
        <v>0</v>
      </c>
      <c r="W372" s="20">
        <v>0.60069444444444442</v>
      </c>
      <c r="X372" s="18">
        <v>4.9800000000000004</v>
      </c>
      <c r="Y372" s="18">
        <v>126</v>
      </c>
      <c r="Z372" s="23">
        <v>0.06</v>
      </c>
      <c r="AA372" s="18">
        <v>111.3</v>
      </c>
      <c r="AB372" s="18">
        <v>14.23</v>
      </c>
      <c r="AC372" s="24" t="s">
        <v>811</v>
      </c>
      <c r="AD372" s="24" t="s">
        <v>811</v>
      </c>
      <c r="AE372" s="24" t="s">
        <v>811</v>
      </c>
      <c r="AF372" s="24" t="s">
        <v>811</v>
      </c>
      <c r="AG372" s="24" t="s">
        <v>811</v>
      </c>
      <c r="AH372" s="24" t="s">
        <v>811</v>
      </c>
      <c r="AI372" s="24" t="s">
        <v>811</v>
      </c>
      <c r="AJ372" s="24" t="s">
        <v>811</v>
      </c>
      <c r="AK372" s="24" t="s">
        <v>811</v>
      </c>
      <c r="AL372" s="27" t="s">
        <v>811</v>
      </c>
      <c r="AM372" s="27" t="s">
        <v>811</v>
      </c>
      <c r="AN372" s="27" t="s">
        <v>811</v>
      </c>
      <c r="AO372" s="27" t="s">
        <v>811</v>
      </c>
      <c r="AP372" s="27" t="s">
        <v>811</v>
      </c>
      <c r="AQ372" s="27" t="s">
        <v>811</v>
      </c>
      <c r="AR372" s="27" t="s">
        <v>811</v>
      </c>
      <c r="AS372" s="643">
        <v>0</v>
      </c>
      <c r="AT372" s="18"/>
      <c r="AU372" s="18"/>
    </row>
    <row r="373" spans="1:47">
      <c r="A373" s="18">
        <v>168</v>
      </c>
      <c r="B373" t="s">
        <v>1929</v>
      </c>
      <c r="C373" s="18" t="s">
        <v>1930</v>
      </c>
      <c r="D373" s="18">
        <v>0.2</v>
      </c>
      <c r="E373" s="18"/>
      <c r="F373" s="19">
        <v>42466</v>
      </c>
      <c r="G373" s="18" t="s">
        <v>1829</v>
      </c>
      <c r="H373" s="18" t="s">
        <v>1931</v>
      </c>
      <c r="I373" s="18" t="s">
        <v>1932</v>
      </c>
      <c r="J373" s="18" t="s">
        <v>1933</v>
      </c>
      <c r="K373" s="18" t="s">
        <v>1934</v>
      </c>
      <c r="L373" s="18" t="s">
        <v>714</v>
      </c>
      <c r="M373" s="20">
        <v>0.77083333333333304</v>
      </c>
      <c r="N373" s="18">
        <v>0.96</v>
      </c>
      <c r="O373" s="18">
        <v>0.96</v>
      </c>
      <c r="P373" s="18" t="s">
        <v>1025</v>
      </c>
      <c r="Q373" s="18">
        <v>0</v>
      </c>
      <c r="R373" s="18" t="s">
        <v>1942</v>
      </c>
      <c r="S373" s="18" t="s">
        <v>1943</v>
      </c>
      <c r="T373" s="18">
        <v>0</v>
      </c>
      <c r="U373" s="18">
        <v>0</v>
      </c>
      <c r="V373" s="18">
        <v>0</v>
      </c>
      <c r="W373" s="20">
        <v>0.67499999999999993</v>
      </c>
      <c r="X373" s="18">
        <v>8.15</v>
      </c>
      <c r="Y373" s="18">
        <v>127</v>
      </c>
      <c r="Z373" s="23">
        <v>0.06</v>
      </c>
      <c r="AA373" s="18">
        <v>112.3</v>
      </c>
      <c r="AB373" s="18">
        <v>13.25</v>
      </c>
      <c r="AC373" s="24" t="s">
        <v>811</v>
      </c>
      <c r="AD373" s="24" t="s">
        <v>811</v>
      </c>
      <c r="AE373" s="24" t="s">
        <v>811</v>
      </c>
      <c r="AF373" s="24" t="s">
        <v>811</v>
      </c>
      <c r="AG373" s="24" t="s">
        <v>811</v>
      </c>
      <c r="AH373" s="24" t="s">
        <v>811</v>
      </c>
      <c r="AI373" s="24" t="s">
        <v>811</v>
      </c>
      <c r="AJ373" s="24" t="s">
        <v>811</v>
      </c>
      <c r="AK373" s="24" t="s">
        <v>811</v>
      </c>
      <c r="AL373" s="27" t="s">
        <v>811</v>
      </c>
      <c r="AM373" s="27" t="s">
        <v>811</v>
      </c>
      <c r="AN373" s="27" t="s">
        <v>811</v>
      </c>
      <c r="AO373" s="27" t="s">
        <v>811</v>
      </c>
      <c r="AP373" s="27" t="s">
        <v>811</v>
      </c>
      <c r="AQ373" s="27" t="s">
        <v>811</v>
      </c>
      <c r="AR373" s="27" t="s">
        <v>811</v>
      </c>
      <c r="AS373" s="643">
        <v>0</v>
      </c>
      <c r="AT373" s="18"/>
      <c r="AU373" s="18"/>
    </row>
    <row r="374" spans="1:47">
      <c r="A374" s="18">
        <v>169</v>
      </c>
      <c r="B374" t="s">
        <v>1929</v>
      </c>
      <c r="C374" s="18" t="s">
        <v>1930</v>
      </c>
      <c r="D374" s="18">
        <v>0.5</v>
      </c>
      <c r="E374" s="18"/>
      <c r="F374" s="19">
        <v>42466</v>
      </c>
      <c r="G374" s="18" t="s">
        <v>1829</v>
      </c>
      <c r="H374" s="18" t="s">
        <v>1931</v>
      </c>
      <c r="I374" s="18" t="s">
        <v>1932</v>
      </c>
      <c r="J374" s="18" t="s">
        <v>1933</v>
      </c>
      <c r="K374" s="18" t="s">
        <v>1934</v>
      </c>
      <c r="L374" s="18" t="s">
        <v>714</v>
      </c>
      <c r="M374" s="20">
        <v>0.77083333333333304</v>
      </c>
      <c r="N374" s="18">
        <v>0.96</v>
      </c>
      <c r="O374" s="18">
        <v>0.96</v>
      </c>
      <c r="P374" s="18" t="s">
        <v>1025</v>
      </c>
      <c r="Q374" s="18">
        <v>0</v>
      </c>
      <c r="R374" s="18" t="s">
        <v>1942</v>
      </c>
      <c r="S374" s="18" t="s">
        <v>1943</v>
      </c>
      <c r="T374" s="18">
        <v>0</v>
      </c>
      <c r="U374" s="18">
        <v>0</v>
      </c>
      <c r="V374" s="18">
        <v>0</v>
      </c>
      <c r="W374" s="20">
        <v>0.67638888888888893</v>
      </c>
      <c r="X374" s="18">
        <v>8.06</v>
      </c>
      <c r="Y374" s="18">
        <v>127</v>
      </c>
      <c r="Z374" s="23">
        <v>0.06</v>
      </c>
      <c r="AA374" s="18">
        <v>112.6</v>
      </c>
      <c r="AB374" s="18">
        <v>13.31</v>
      </c>
      <c r="AC374" s="23">
        <v>0.1</v>
      </c>
      <c r="AD374" s="23">
        <v>0.15390000000000001</v>
      </c>
      <c r="AE374" s="24">
        <v>5.0467289719626156E-2</v>
      </c>
      <c r="AF374" s="24">
        <v>1.1672822305099182</v>
      </c>
      <c r="AG374" s="24">
        <v>0.79926650366748153</v>
      </c>
      <c r="AH374" s="371">
        <v>38.9878</v>
      </c>
      <c r="AI374" s="371">
        <v>39.787066503667482</v>
      </c>
      <c r="AJ374" s="371">
        <v>27.734433496332521</v>
      </c>
      <c r="AK374" s="371">
        <v>67.521500000000003</v>
      </c>
      <c r="AL374" s="24">
        <v>5.5999999999999872</v>
      </c>
      <c r="AM374" s="28">
        <v>130.05397872828283</v>
      </c>
      <c r="AN374" s="28">
        <v>18.410660187019566</v>
      </c>
      <c r="AO374" s="28">
        <v>7.0640583991647059</v>
      </c>
      <c r="AP374" s="28">
        <v>7.1491240506329108</v>
      </c>
      <c r="AQ374" s="28">
        <v>4.0278746160337597</v>
      </c>
      <c r="AR374" s="28">
        <v>0.63962824581467026</v>
      </c>
      <c r="AS374" s="643">
        <v>11.17699866666667</v>
      </c>
      <c r="AT374" s="606">
        <v>85.932160187019576</v>
      </c>
      <c r="AU374" s="28">
        <v>1.2030502426182741</v>
      </c>
    </row>
    <row r="375" spans="1:47">
      <c r="A375" s="18">
        <v>170</v>
      </c>
      <c r="B375" t="s">
        <v>1929</v>
      </c>
      <c r="C375" s="18" t="s">
        <v>1930</v>
      </c>
      <c r="D375" s="18">
        <v>0.8</v>
      </c>
      <c r="E375" s="18"/>
      <c r="F375" s="19">
        <v>42466</v>
      </c>
      <c r="G375" s="18" t="s">
        <v>1829</v>
      </c>
      <c r="H375" s="18" t="s">
        <v>1931</v>
      </c>
      <c r="I375" s="18" t="s">
        <v>1932</v>
      </c>
      <c r="J375" s="18" t="s">
        <v>1933</v>
      </c>
      <c r="K375" s="18" t="s">
        <v>1934</v>
      </c>
      <c r="L375" s="18" t="s">
        <v>714</v>
      </c>
      <c r="M375" s="20">
        <v>0.77083333333333304</v>
      </c>
      <c r="N375" s="18">
        <v>0.96</v>
      </c>
      <c r="O375" s="18">
        <v>0.96</v>
      </c>
      <c r="P375" s="18" t="s">
        <v>1025</v>
      </c>
      <c r="Q375" s="18">
        <v>0</v>
      </c>
      <c r="R375" s="18" t="s">
        <v>1942</v>
      </c>
      <c r="S375" s="18" t="s">
        <v>1943</v>
      </c>
      <c r="T375" s="18">
        <v>0</v>
      </c>
      <c r="U375" s="18">
        <v>0</v>
      </c>
      <c r="V375" s="18">
        <v>0</v>
      </c>
      <c r="W375" s="20">
        <v>0.67708333333333337</v>
      </c>
      <c r="X375" s="18">
        <v>8.06</v>
      </c>
      <c r="Y375" s="18">
        <v>127</v>
      </c>
      <c r="Z375" s="23">
        <v>0.06</v>
      </c>
      <c r="AA375" s="18">
        <v>112.7</v>
      </c>
      <c r="AB375" s="18">
        <v>13.32</v>
      </c>
      <c r="AC375" s="24" t="s">
        <v>811</v>
      </c>
      <c r="AD375" s="24" t="s">
        <v>811</v>
      </c>
      <c r="AE375" s="24" t="s">
        <v>811</v>
      </c>
      <c r="AF375" s="24" t="s">
        <v>811</v>
      </c>
      <c r="AG375" s="24" t="s">
        <v>811</v>
      </c>
      <c r="AH375" s="24" t="s">
        <v>811</v>
      </c>
      <c r="AI375" s="24" t="s">
        <v>811</v>
      </c>
      <c r="AJ375" s="24" t="s">
        <v>811</v>
      </c>
      <c r="AK375" s="24" t="s">
        <v>811</v>
      </c>
      <c r="AL375" s="27" t="s">
        <v>811</v>
      </c>
      <c r="AM375" s="27" t="s">
        <v>811</v>
      </c>
      <c r="AN375" s="27" t="s">
        <v>811</v>
      </c>
      <c r="AO375" s="27" t="s">
        <v>811</v>
      </c>
      <c r="AP375" s="27" t="s">
        <v>811</v>
      </c>
      <c r="AQ375" s="27" t="s">
        <v>811</v>
      </c>
      <c r="AR375" s="27" t="s">
        <v>811</v>
      </c>
      <c r="AS375" s="643">
        <v>0</v>
      </c>
      <c r="AT375" s="18"/>
      <c r="AU375" s="18"/>
    </row>
    <row r="376" spans="1:47">
      <c r="A376" s="18">
        <v>171</v>
      </c>
      <c r="B376" t="s">
        <v>1929</v>
      </c>
      <c r="C376" s="18" t="s">
        <v>1930</v>
      </c>
      <c r="D376" s="18">
        <v>0.15</v>
      </c>
      <c r="E376" s="18"/>
      <c r="F376" s="19">
        <v>42507</v>
      </c>
      <c r="G376" s="18" t="s">
        <v>1829</v>
      </c>
      <c r="H376" s="18" t="s">
        <v>1931</v>
      </c>
      <c r="I376" s="18" t="s">
        <v>1932</v>
      </c>
      <c r="J376" s="18" t="s">
        <v>1933</v>
      </c>
      <c r="K376" s="18" t="s">
        <v>1934</v>
      </c>
      <c r="L376" s="18" t="s">
        <v>714</v>
      </c>
      <c r="M376" s="20" t="s">
        <v>714</v>
      </c>
      <c r="N376" s="18">
        <v>0.88</v>
      </c>
      <c r="O376" s="18">
        <v>0.88</v>
      </c>
      <c r="P376" s="18" t="s">
        <v>1045</v>
      </c>
      <c r="Q376" s="18">
        <v>0</v>
      </c>
      <c r="R376" s="18" t="s">
        <v>1655</v>
      </c>
      <c r="S376" s="18" t="s">
        <v>1944</v>
      </c>
      <c r="T376" s="18">
        <v>0</v>
      </c>
      <c r="U376" s="18">
        <v>0</v>
      </c>
      <c r="V376" s="18">
        <v>0</v>
      </c>
      <c r="W376" s="20">
        <v>0.57986111111111105</v>
      </c>
      <c r="X376" s="18">
        <v>17.39</v>
      </c>
      <c r="Y376" s="18">
        <v>133</v>
      </c>
      <c r="Z376" s="23">
        <v>0.06</v>
      </c>
      <c r="AA376" s="18">
        <v>112.1</v>
      </c>
      <c r="AB376" s="18">
        <v>10.7</v>
      </c>
      <c r="AC376" s="24" t="s">
        <v>811</v>
      </c>
      <c r="AD376" s="24" t="s">
        <v>811</v>
      </c>
      <c r="AE376" s="24" t="s">
        <v>811</v>
      </c>
      <c r="AF376" s="24" t="s">
        <v>811</v>
      </c>
      <c r="AG376" s="24" t="s">
        <v>811</v>
      </c>
      <c r="AH376" s="24" t="s">
        <v>811</v>
      </c>
      <c r="AI376" s="24" t="s">
        <v>811</v>
      </c>
      <c r="AJ376" s="24" t="s">
        <v>811</v>
      </c>
      <c r="AK376" s="24" t="s">
        <v>811</v>
      </c>
      <c r="AL376" s="27" t="s">
        <v>811</v>
      </c>
      <c r="AM376" s="27" t="s">
        <v>811</v>
      </c>
      <c r="AN376" s="27" t="s">
        <v>811</v>
      </c>
      <c r="AO376" s="27" t="s">
        <v>811</v>
      </c>
      <c r="AP376" s="27" t="s">
        <v>811</v>
      </c>
      <c r="AQ376" s="27" t="s">
        <v>811</v>
      </c>
      <c r="AR376" s="27" t="s">
        <v>811</v>
      </c>
      <c r="AS376" s="643">
        <v>0</v>
      </c>
      <c r="AT376" s="18"/>
      <c r="AU376" s="18"/>
    </row>
    <row r="377" spans="1:47">
      <c r="A377" s="18">
        <v>172</v>
      </c>
      <c r="B377" t="s">
        <v>1929</v>
      </c>
      <c r="C377" s="18" t="s">
        <v>1930</v>
      </c>
      <c r="D377" s="18">
        <v>0.44</v>
      </c>
      <c r="E377" s="18"/>
      <c r="F377" s="19">
        <v>42507</v>
      </c>
      <c r="G377" s="18" t="s">
        <v>1829</v>
      </c>
      <c r="H377" s="18" t="s">
        <v>1931</v>
      </c>
      <c r="I377" s="18" t="s">
        <v>1932</v>
      </c>
      <c r="J377" s="18" t="s">
        <v>1933</v>
      </c>
      <c r="K377" s="18" t="s">
        <v>1934</v>
      </c>
      <c r="L377" s="18" t="s">
        <v>714</v>
      </c>
      <c r="M377" s="20" t="s">
        <v>714</v>
      </c>
      <c r="N377" s="18">
        <v>0.88</v>
      </c>
      <c r="O377" s="18">
        <v>0.88</v>
      </c>
      <c r="P377" s="18" t="s">
        <v>1045</v>
      </c>
      <c r="Q377" s="18">
        <v>0</v>
      </c>
      <c r="R377" s="18" t="s">
        <v>1655</v>
      </c>
      <c r="S377" s="18" t="s">
        <v>1944</v>
      </c>
      <c r="T377" s="18">
        <v>0</v>
      </c>
      <c r="U377" s="18">
        <v>0</v>
      </c>
      <c r="V377" s="18">
        <v>0</v>
      </c>
      <c r="W377" s="20">
        <v>0.58194444444444449</v>
      </c>
      <c r="X377" s="18">
        <v>17.010000000000002</v>
      </c>
      <c r="Y377" s="18">
        <v>133</v>
      </c>
      <c r="Z377" s="23">
        <v>0.06</v>
      </c>
      <c r="AA377" s="18">
        <v>112.1</v>
      </c>
      <c r="AB377" s="18">
        <v>10.82</v>
      </c>
      <c r="AC377" s="23">
        <v>0.3</v>
      </c>
      <c r="AD377" s="23">
        <v>0.59599999999999997</v>
      </c>
      <c r="AE377" s="24">
        <v>0.15371352785145886</v>
      </c>
      <c r="AF377" s="24">
        <v>1.3715566208491539</v>
      </c>
      <c r="AG377" s="24">
        <v>2.9289679145358258</v>
      </c>
      <c r="AH377" s="371">
        <v>20.983467571004667</v>
      </c>
      <c r="AI377" s="371">
        <v>23.912435485540492</v>
      </c>
      <c r="AJ377" s="371">
        <v>29.038664887603858</v>
      </c>
      <c r="AK377" s="371">
        <v>52.951100373144349</v>
      </c>
      <c r="AL377" s="24">
        <v>7.2666666666666897</v>
      </c>
      <c r="AM377" s="28">
        <v>149.29547647239599</v>
      </c>
      <c r="AN377" s="28">
        <v>22.879773027888437</v>
      </c>
      <c r="AO377" s="28">
        <v>6.5252166745892932</v>
      </c>
      <c r="AP377" s="28">
        <v>14.414258227848107</v>
      </c>
      <c r="AQ377" s="24">
        <v>4.3924364388185611</v>
      </c>
      <c r="AR377" s="24">
        <v>0.76644293339840319</v>
      </c>
      <c r="AS377" s="643">
        <v>18.806694666666669</v>
      </c>
      <c r="AT377" s="606">
        <v>75.83087340103279</v>
      </c>
      <c r="AU377" s="28">
        <v>1.061632227614459</v>
      </c>
    </row>
    <row r="378" spans="1:47">
      <c r="A378" s="18">
        <v>173</v>
      </c>
      <c r="B378" t="s">
        <v>1929</v>
      </c>
      <c r="C378" s="18" t="s">
        <v>1930</v>
      </c>
      <c r="D378" s="18">
        <v>0.7</v>
      </c>
      <c r="E378" s="18"/>
      <c r="F378" s="19">
        <v>42507</v>
      </c>
      <c r="G378" s="18" t="s">
        <v>1829</v>
      </c>
      <c r="H378" s="18" t="s">
        <v>1931</v>
      </c>
      <c r="I378" s="18" t="s">
        <v>1932</v>
      </c>
      <c r="J378" s="18" t="s">
        <v>1933</v>
      </c>
      <c r="K378" s="18" t="s">
        <v>1934</v>
      </c>
      <c r="L378" s="18" t="s">
        <v>714</v>
      </c>
      <c r="M378" s="20" t="s">
        <v>714</v>
      </c>
      <c r="N378" s="18">
        <v>0.88</v>
      </c>
      <c r="O378" s="18">
        <v>0.88</v>
      </c>
      <c r="P378" s="18" t="s">
        <v>1045</v>
      </c>
      <c r="Q378" s="18">
        <v>0</v>
      </c>
      <c r="R378" s="18" t="s">
        <v>1655</v>
      </c>
      <c r="S378" s="18" t="s">
        <v>1944</v>
      </c>
      <c r="T378" s="18">
        <v>0</v>
      </c>
      <c r="U378" s="18">
        <v>0</v>
      </c>
      <c r="V378" s="18">
        <v>0</v>
      </c>
      <c r="W378" s="20">
        <v>0.58333333333333337</v>
      </c>
      <c r="X378" s="18">
        <v>16.91</v>
      </c>
      <c r="Y378" s="18">
        <v>133</v>
      </c>
      <c r="Z378" s="23">
        <v>0.06</v>
      </c>
      <c r="AA378" s="18">
        <v>111.2</v>
      </c>
      <c r="AB378" s="18">
        <v>10.77</v>
      </c>
      <c r="AC378" s="24" t="s">
        <v>811</v>
      </c>
      <c r="AD378" s="24" t="s">
        <v>811</v>
      </c>
      <c r="AE378" s="24" t="s">
        <v>811</v>
      </c>
      <c r="AF378" s="24" t="s">
        <v>811</v>
      </c>
      <c r="AG378" s="24" t="s">
        <v>811</v>
      </c>
      <c r="AH378" s="24" t="s">
        <v>811</v>
      </c>
      <c r="AI378" s="24" t="s">
        <v>811</v>
      </c>
      <c r="AJ378" s="24" t="s">
        <v>811</v>
      </c>
      <c r="AK378" s="24" t="s">
        <v>811</v>
      </c>
      <c r="AL378" s="27" t="s">
        <v>811</v>
      </c>
      <c r="AM378" s="27" t="s">
        <v>811</v>
      </c>
      <c r="AN378" s="27" t="s">
        <v>811</v>
      </c>
      <c r="AO378" s="27" t="s">
        <v>811</v>
      </c>
      <c r="AP378" s="27" t="s">
        <v>811</v>
      </c>
      <c r="AQ378" s="27" t="s">
        <v>811</v>
      </c>
      <c r="AR378" s="27" t="s">
        <v>811</v>
      </c>
      <c r="AS378" s="643">
        <v>0</v>
      </c>
      <c r="AT378" s="18"/>
      <c r="AU378" s="18"/>
    </row>
    <row r="379" spans="1:47">
      <c r="A379" s="83">
        <v>174</v>
      </c>
      <c r="B379" s="91" t="s">
        <v>1929</v>
      </c>
      <c r="C379" s="83" t="s">
        <v>1930</v>
      </c>
      <c r="D379" s="83">
        <v>0.15</v>
      </c>
      <c r="E379" s="83"/>
      <c r="F379" s="81">
        <v>42523</v>
      </c>
      <c r="G379" s="83" t="s">
        <v>1829</v>
      </c>
      <c r="H379" s="83" t="s">
        <v>1931</v>
      </c>
      <c r="I379" s="83" t="s">
        <v>1932</v>
      </c>
      <c r="J379" s="83" t="s">
        <v>1933</v>
      </c>
      <c r="K379" s="83" t="s">
        <v>1934</v>
      </c>
      <c r="L379" s="83" t="s">
        <v>714</v>
      </c>
      <c r="M379" s="82" t="s">
        <v>714</v>
      </c>
      <c r="N379" s="83">
        <v>0.9</v>
      </c>
      <c r="O379" s="83">
        <v>0.9</v>
      </c>
      <c r="P379" s="83" t="s">
        <v>1045</v>
      </c>
      <c r="Q379" s="83">
        <v>0</v>
      </c>
      <c r="R379" s="83" t="s">
        <v>1945</v>
      </c>
      <c r="S379" s="83" t="s">
        <v>1946</v>
      </c>
      <c r="T379" s="83">
        <v>0</v>
      </c>
      <c r="U379" s="83">
        <v>0</v>
      </c>
      <c r="V379" s="83">
        <v>0</v>
      </c>
      <c r="W379" s="82">
        <v>0.58333333333333337</v>
      </c>
      <c r="X379" s="645">
        <v>22.132999999999999</v>
      </c>
      <c r="Y379" s="83">
        <v>137</v>
      </c>
      <c r="Z379" s="87">
        <v>0.06</v>
      </c>
      <c r="AA379" s="83">
        <v>110.5</v>
      </c>
      <c r="AB379" s="83">
        <v>9.6300000000000008</v>
      </c>
      <c r="AC379" s="90" t="s">
        <v>811</v>
      </c>
      <c r="AD379" s="90" t="s">
        <v>811</v>
      </c>
      <c r="AE379" s="90" t="s">
        <v>811</v>
      </c>
      <c r="AF379" s="90" t="s">
        <v>811</v>
      </c>
      <c r="AG379" s="90" t="s">
        <v>811</v>
      </c>
      <c r="AH379" s="90" t="s">
        <v>811</v>
      </c>
      <c r="AI379" s="90" t="s">
        <v>811</v>
      </c>
      <c r="AJ379" s="90" t="s">
        <v>811</v>
      </c>
      <c r="AK379" s="90" t="s">
        <v>811</v>
      </c>
      <c r="AL379" s="355" t="s">
        <v>811</v>
      </c>
      <c r="AM379" s="355" t="s">
        <v>811</v>
      </c>
      <c r="AN379" s="355" t="s">
        <v>811</v>
      </c>
      <c r="AO379" s="355" t="s">
        <v>811</v>
      </c>
      <c r="AP379" s="355" t="s">
        <v>811</v>
      </c>
      <c r="AQ379" s="27" t="s">
        <v>811</v>
      </c>
      <c r="AR379" s="27" t="s">
        <v>811</v>
      </c>
      <c r="AS379" s="643">
        <v>0</v>
      </c>
      <c r="AT379" s="18"/>
      <c r="AU379" s="18"/>
    </row>
    <row r="380" spans="1:47">
      <c r="A380" s="221">
        <v>175</v>
      </c>
      <c r="B380" s="181" t="s">
        <v>1929</v>
      </c>
      <c r="C380" s="221" t="s">
        <v>1930</v>
      </c>
      <c r="D380" s="221">
        <v>0.45</v>
      </c>
      <c r="E380" s="221"/>
      <c r="F380" s="226">
        <v>42523</v>
      </c>
      <c r="G380" s="221" t="s">
        <v>1829</v>
      </c>
      <c r="H380" s="221" t="s">
        <v>1931</v>
      </c>
      <c r="I380" s="221" t="s">
        <v>1932</v>
      </c>
      <c r="J380" s="221" t="s">
        <v>1933</v>
      </c>
      <c r="K380" s="221" t="s">
        <v>1934</v>
      </c>
      <c r="L380" s="221" t="s">
        <v>714</v>
      </c>
      <c r="M380" s="646" t="s">
        <v>714</v>
      </c>
      <c r="N380" s="221">
        <v>0.9</v>
      </c>
      <c r="O380" s="221">
        <v>0.9</v>
      </c>
      <c r="P380" s="221" t="s">
        <v>1045</v>
      </c>
      <c r="Q380" s="221">
        <v>0</v>
      </c>
      <c r="R380" s="221" t="s">
        <v>1945</v>
      </c>
      <c r="S380" s="221" t="s">
        <v>1946</v>
      </c>
      <c r="T380" s="221">
        <v>0</v>
      </c>
      <c r="U380" s="221">
        <v>0</v>
      </c>
      <c r="V380" s="221">
        <v>0</v>
      </c>
      <c r="W380" s="646">
        <v>0.58472222222222225</v>
      </c>
      <c r="X380" s="221">
        <v>22.09</v>
      </c>
      <c r="Y380" s="221">
        <v>137</v>
      </c>
      <c r="Z380" s="224">
        <v>0.06</v>
      </c>
      <c r="AA380" s="221">
        <v>107.8</v>
      </c>
      <c r="AB380" s="221">
        <v>9.41</v>
      </c>
      <c r="AC380" s="224">
        <v>0.1</v>
      </c>
      <c r="AD380" s="224">
        <v>0.17249999999999999</v>
      </c>
      <c r="AE380" s="222">
        <v>0.1192771084337349</v>
      </c>
      <c r="AF380" s="222">
        <v>0.55633175999421502</v>
      </c>
      <c r="AG380" s="222">
        <v>2.8326596604688756</v>
      </c>
      <c r="AH380" s="398">
        <v>13.734633319203056</v>
      </c>
      <c r="AI380" s="398">
        <v>16.567292979671933</v>
      </c>
      <c r="AJ380" s="398">
        <v>27.686054313018197</v>
      </c>
      <c r="AK380" s="398">
        <v>44.25334729269013</v>
      </c>
      <c r="AL380" s="222">
        <v>2.3599999999999852</v>
      </c>
      <c r="AM380" s="647">
        <v>72.06807025803424</v>
      </c>
      <c r="AN380" s="647">
        <v>11.909631551134428</v>
      </c>
      <c r="AO380" s="647">
        <v>6.0512426390864746</v>
      </c>
      <c r="AP380" s="647">
        <v>2.9437569620253172</v>
      </c>
      <c r="AQ380" s="28">
        <v>1.3940097046413493</v>
      </c>
      <c r="AR380" s="28">
        <v>0.67863423467344575</v>
      </c>
      <c r="AS380" s="643">
        <v>4.337766666666667</v>
      </c>
      <c r="AT380" s="606">
        <v>56.162978843824561</v>
      </c>
      <c r="AU380" s="28">
        <v>0.7862817038135439</v>
      </c>
    </row>
    <row r="381" spans="1:47">
      <c r="A381" s="221">
        <v>176</v>
      </c>
      <c r="B381" s="181" t="s">
        <v>1929</v>
      </c>
      <c r="C381" s="221" t="s">
        <v>1930</v>
      </c>
      <c r="D381" s="221">
        <v>0.8</v>
      </c>
      <c r="E381" s="221"/>
      <c r="F381" s="226">
        <v>42523</v>
      </c>
      <c r="G381" s="221" t="s">
        <v>1829</v>
      </c>
      <c r="H381" s="221" t="s">
        <v>1931</v>
      </c>
      <c r="I381" s="221" t="s">
        <v>1932</v>
      </c>
      <c r="J381" s="221" t="s">
        <v>1933</v>
      </c>
      <c r="K381" s="221" t="s">
        <v>1934</v>
      </c>
      <c r="L381" s="221" t="s">
        <v>714</v>
      </c>
      <c r="M381" s="646" t="s">
        <v>714</v>
      </c>
      <c r="N381" s="221">
        <v>0.9</v>
      </c>
      <c r="O381" s="221">
        <v>0.9</v>
      </c>
      <c r="P381" s="221" t="s">
        <v>1045</v>
      </c>
      <c r="Q381" s="221">
        <v>0</v>
      </c>
      <c r="R381" s="221" t="s">
        <v>1945</v>
      </c>
      <c r="S381" s="221" t="s">
        <v>1946</v>
      </c>
      <c r="T381" s="221">
        <v>0</v>
      </c>
      <c r="U381" s="221">
        <v>0</v>
      </c>
      <c r="V381" s="221">
        <v>0</v>
      </c>
      <c r="W381" s="646">
        <v>0.58680555555555558</v>
      </c>
      <c r="X381" s="221">
        <v>22.09</v>
      </c>
      <c r="Y381" s="221">
        <v>137</v>
      </c>
      <c r="Z381" s="224">
        <v>0.06</v>
      </c>
      <c r="AA381" s="221">
        <v>106.3</v>
      </c>
      <c r="AB381" s="221">
        <v>9.27</v>
      </c>
      <c r="AC381" s="222" t="s">
        <v>811</v>
      </c>
      <c r="AD381" s="222" t="s">
        <v>811</v>
      </c>
      <c r="AE381" s="222" t="s">
        <v>811</v>
      </c>
      <c r="AF381" s="222" t="s">
        <v>811</v>
      </c>
      <c r="AG381" s="222" t="s">
        <v>811</v>
      </c>
      <c r="AH381" s="222" t="s">
        <v>811</v>
      </c>
      <c r="AI381" s="222" t="s">
        <v>811</v>
      </c>
      <c r="AJ381" s="222" t="s">
        <v>811</v>
      </c>
      <c r="AK381" s="222" t="s">
        <v>811</v>
      </c>
      <c r="AL381" s="361" t="s">
        <v>811</v>
      </c>
      <c r="AM381" s="361" t="s">
        <v>811</v>
      </c>
      <c r="AN381" s="361" t="s">
        <v>811</v>
      </c>
      <c r="AO381" s="361" t="s">
        <v>811</v>
      </c>
      <c r="AP381" s="361" t="s">
        <v>811</v>
      </c>
      <c r="AQ381" s="27" t="s">
        <v>811</v>
      </c>
      <c r="AR381" s="27" t="s">
        <v>811</v>
      </c>
      <c r="AS381" s="643">
        <v>0</v>
      </c>
      <c r="AT381" s="18"/>
      <c r="AU381" s="18"/>
    </row>
    <row r="382" spans="1:47">
      <c r="A382" s="83">
        <v>177</v>
      </c>
      <c r="B382" s="91" t="s">
        <v>1929</v>
      </c>
      <c r="C382" s="83" t="s">
        <v>1930</v>
      </c>
      <c r="D382" s="83">
        <v>0.15</v>
      </c>
      <c r="E382" s="83"/>
      <c r="F382" s="81">
        <v>42593</v>
      </c>
      <c r="G382" s="83" t="s">
        <v>1829</v>
      </c>
      <c r="H382" s="83" t="s">
        <v>1931</v>
      </c>
      <c r="I382" s="83" t="s">
        <v>1932</v>
      </c>
      <c r="J382" s="83" t="s">
        <v>1933</v>
      </c>
      <c r="K382" s="83" t="s">
        <v>1934</v>
      </c>
      <c r="L382" s="83" t="s">
        <v>714</v>
      </c>
      <c r="M382" s="82" t="s">
        <v>714</v>
      </c>
      <c r="N382" s="83">
        <v>0.8</v>
      </c>
      <c r="O382" s="83">
        <v>0.8</v>
      </c>
      <c r="P382" s="83" t="s">
        <v>1045</v>
      </c>
      <c r="Q382" s="83">
        <v>0</v>
      </c>
      <c r="R382" s="83" t="s">
        <v>1045</v>
      </c>
      <c r="S382" s="83" t="s">
        <v>1947</v>
      </c>
      <c r="T382" s="83">
        <v>0</v>
      </c>
      <c r="U382" s="83" t="s">
        <v>1948</v>
      </c>
      <c r="V382" s="83">
        <v>0</v>
      </c>
      <c r="W382" s="82">
        <v>0.67083333333333339</v>
      </c>
      <c r="X382" s="83">
        <v>28.14</v>
      </c>
      <c r="Y382" s="83">
        <v>155</v>
      </c>
      <c r="Z382" s="87">
        <v>7.0000000000000007E-2</v>
      </c>
      <c r="AA382" s="83">
        <v>120</v>
      </c>
      <c r="AB382" s="83">
        <v>9.3699999999999992</v>
      </c>
      <c r="AC382" s="90" t="s">
        <v>811</v>
      </c>
      <c r="AD382" s="90" t="s">
        <v>811</v>
      </c>
      <c r="AE382" s="90" t="s">
        <v>811</v>
      </c>
      <c r="AF382" s="90" t="s">
        <v>811</v>
      </c>
      <c r="AG382" s="90" t="s">
        <v>811</v>
      </c>
      <c r="AH382" s="90" t="s">
        <v>811</v>
      </c>
      <c r="AI382" s="90" t="s">
        <v>811</v>
      </c>
      <c r="AJ382" s="90" t="s">
        <v>811</v>
      </c>
      <c r="AK382" s="90" t="s">
        <v>811</v>
      </c>
      <c r="AL382" s="355" t="s">
        <v>811</v>
      </c>
      <c r="AM382" s="355" t="s">
        <v>811</v>
      </c>
      <c r="AN382" s="355" t="s">
        <v>811</v>
      </c>
      <c r="AO382" s="355" t="s">
        <v>811</v>
      </c>
      <c r="AP382" s="355" t="s">
        <v>811</v>
      </c>
      <c r="AQ382" s="27" t="s">
        <v>811</v>
      </c>
      <c r="AR382" s="27" t="s">
        <v>811</v>
      </c>
      <c r="AS382" s="643">
        <v>0</v>
      </c>
      <c r="AT382" s="18"/>
      <c r="AU382" s="18"/>
    </row>
    <row r="383" spans="1:47">
      <c r="A383" s="221">
        <v>178</v>
      </c>
      <c r="B383" s="181" t="s">
        <v>1929</v>
      </c>
      <c r="C383" s="221" t="s">
        <v>1930</v>
      </c>
      <c r="D383" s="221">
        <v>0.4</v>
      </c>
      <c r="E383" s="221"/>
      <c r="F383" s="226">
        <v>42593</v>
      </c>
      <c r="G383" s="221" t="s">
        <v>1829</v>
      </c>
      <c r="H383" s="221" t="s">
        <v>1931</v>
      </c>
      <c r="I383" s="221" t="s">
        <v>1932</v>
      </c>
      <c r="J383" s="221" t="s">
        <v>1933</v>
      </c>
      <c r="K383" s="221" t="s">
        <v>1934</v>
      </c>
      <c r="L383" s="221" t="s">
        <v>714</v>
      </c>
      <c r="M383" s="646" t="s">
        <v>714</v>
      </c>
      <c r="N383" s="221">
        <v>0.8</v>
      </c>
      <c r="O383" s="221">
        <v>0.8</v>
      </c>
      <c r="P383" s="221" t="s">
        <v>1045</v>
      </c>
      <c r="Q383" s="221">
        <v>0</v>
      </c>
      <c r="R383" s="221" t="s">
        <v>1045</v>
      </c>
      <c r="S383" s="221" t="s">
        <v>1947</v>
      </c>
      <c r="T383" s="221">
        <v>0</v>
      </c>
      <c r="U383" s="221" t="s">
        <v>1948</v>
      </c>
      <c r="V383" s="221">
        <v>0</v>
      </c>
      <c r="W383" s="646">
        <v>0.67222222222222217</v>
      </c>
      <c r="X383" s="221">
        <v>28.08</v>
      </c>
      <c r="Y383" s="221">
        <v>154</v>
      </c>
      <c r="Z383" s="224">
        <v>7.0000000000000007E-2</v>
      </c>
      <c r="AA383" s="221">
        <v>117.7</v>
      </c>
      <c r="AB383" s="221">
        <v>9.1999999999999993</v>
      </c>
      <c r="AC383" s="224">
        <v>0.1</v>
      </c>
      <c r="AD383" s="224">
        <v>0.16689999999999999</v>
      </c>
      <c r="AE383" s="222">
        <v>7.2289156626506382E-3</v>
      </c>
      <c r="AF383" s="222">
        <v>0.41724881999566127</v>
      </c>
      <c r="AG383" s="222">
        <v>2.5000000000000001E-2</v>
      </c>
      <c r="AH383" s="222">
        <v>2.5000000000000001E-2</v>
      </c>
      <c r="AI383" s="398">
        <v>0.05</v>
      </c>
      <c r="AJ383" s="398">
        <v>24.995799999999999</v>
      </c>
      <c r="AK383" s="398">
        <v>25.0458</v>
      </c>
      <c r="AL383" s="222">
        <v>1.5333333333333126</v>
      </c>
      <c r="AM383" s="647">
        <v>47.073373897294637</v>
      </c>
      <c r="AN383" s="647">
        <v>6.831842714178034</v>
      </c>
      <c r="AO383" s="647">
        <v>6.8902894675259247</v>
      </c>
      <c r="AP383" s="647">
        <v>2.5377215189873423</v>
      </c>
      <c r="AQ383" s="28">
        <v>0.27269781434599116</v>
      </c>
      <c r="AR383" s="28">
        <v>0.90296899430215838</v>
      </c>
      <c r="AS383" s="643">
        <v>2.8104193333333334</v>
      </c>
      <c r="AT383" s="606">
        <v>31.877642714178034</v>
      </c>
      <c r="AU383" s="28">
        <v>0.44628699799849247</v>
      </c>
    </row>
    <row r="384" spans="1:47">
      <c r="A384" s="221">
        <v>179</v>
      </c>
      <c r="B384" s="181" t="s">
        <v>1929</v>
      </c>
      <c r="C384" s="221" t="s">
        <v>1930</v>
      </c>
      <c r="D384" s="221">
        <v>0.6</v>
      </c>
      <c r="E384" s="221"/>
      <c r="F384" s="226">
        <v>42593</v>
      </c>
      <c r="G384" s="221" t="s">
        <v>1829</v>
      </c>
      <c r="H384" s="221" t="s">
        <v>1931</v>
      </c>
      <c r="I384" s="221" t="s">
        <v>1932</v>
      </c>
      <c r="J384" s="221" t="s">
        <v>1933</v>
      </c>
      <c r="K384" s="221" t="s">
        <v>1934</v>
      </c>
      <c r="L384" s="221" t="s">
        <v>714</v>
      </c>
      <c r="M384" s="646" t="s">
        <v>714</v>
      </c>
      <c r="N384" s="221">
        <v>0.8</v>
      </c>
      <c r="O384" s="221">
        <v>0.8</v>
      </c>
      <c r="P384" s="221" t="s">
        <v>1045</v>
      </c>
      <c r="Q384" s="221">
        <v>0</v>
      </c>
      <c r="R384" s="221" t="s">
        <v>1045</v>
      </c>
      <c r="S384" s="221" t="s">
        <v>1947</v>
      </c>
      <c r="T384" s="221">
        <v>0</v>
      </c>
      <c r="U384" s="221" t="s">
        <v>1948</v>
      </c>
      <c r="V384" s="221">
        <v>0</v>
      </c>
      <c r="W384" s="646">
        <v>0.67361111111111116</v>
      </c>
      <c r="X384" s="221">
        <v>28.03</v>
      </c>
      <c r="Y384" s="221">
        <v>154</v>
      </c>
      <c r="Z384" s="224">
        <v>7.0000000000000007E-2</v>
      </c>
      <c r="AA384" s="221">
        <v>118.3</v>
      </c>
      <c r="AB384" s="221">
        <v>9.25</v>
      </c>
      <c r="AC384" s="222" t="s">
        <v>811</v>
      </c>
      <c r="AD384" s="222" t="s">
        <v>811</v>
      </c>
      <c r="AE384" s="222" t="s">
        <v>811</v>
      </c>
      <c r="AF384" s="222" t="s">
        <v>811</v>
      </c>
      <c r="AG384" s="222" t="s">
        <v>811</v>
      </c>
      <c r="AH384" s="222" t="s">
        <v>811</v>
      </c>
      <c r="AI384" s="222" t="s">
        <v>811</v>
      </c>
      <c r="AJ384" s="222" t="s">
        <v>811</v>
      </c>
      <c r="AK384" s="222" t="s">
        <v>811</v>
      </c>
      <c r="AL384" s="361" t="s">
        <v>811</v>
      </c>
      <c r="AM384" s="361" t="s">
        <v>811</v>
      </c>
      <c r="AN384" s="361" t="s">
        <v>811</v>
      </c>
      <c r="AO384" s="361" t="s">
        <v>811</v>
      </c>
      <c r="AP384" s="361" t="s">
        <v>811</v>
      </c>
      <c r="AQ384" s="27" t="s">
        <v>811</v>
      </c>
      <c r="AR384" s="27" t="s">
        <v>811</v>
      </c>
      <c r="AS384" s="643">
        <v>0</v>
      </c>
      <c r="AT384" s="18"/>
      <c r="AU384" s="18"/>
    </row>
    <row r="385" spans="1:47">
      <c r="A385" s="83">
        <v>180</v>
      </c>
      <c r="B385" s="91" t="s">
        <v>1929</v>
      </c>
      <c r="C385" s="83" t="s">
        <v>1930</v>
      </c>
      <c r="D385" s="83">
        <v>0.15</v>
      </c>
      <c r="E385" s="83"/>
      <c r="F385" s="81">
        <v>42625</v>
      </c>
      <c r="G385" s="83" t="s">
        <v>1829</v>
      </c>
      <c r="H385" s="83" t="s">
        <v>1931</v>
      </c>
      <c r="I385" s="83" t="s">
        <v>1932</v>
      </c>
      <c r="J385" s="83" t="s">
        <v>1933</v>
      </c>
      <c r="K385" s="83" t="s">
        <v>1934</v>
      </c>
      <c r="L385" s="83" t="s">
        <v>1949</v>
      </c>
      <c r="M385" s="82">
        <v>0.625</v>
      </c>
      <c r="N385" s="83">
        <v>0.7</v>
      </c>
      <c r="O385" s="83">
        <v>0.7</v>
      </c>
      <c r="P385" s="83" t="s">
        <v>1045</v>
      </c>
      <c r="Q385" s="83">
        <v>0</v>
      </c>
      <c r="R385" s="83" t="s">
        <v>1950</v>
      </c>
      <c r="S385" s="83" t="s">
        <v>817</v>
      </c>
      <c r="T385" s="83">
        <v>0</v>
      </c>
      <c r="U385" s="83">
        <v>0</v>
      </c>
      <c r="V385" s="83">
        <v>0</v>
      </c>
      <c r="W385" s="82">
        <v>0.69305555555555554</v>
      </c>
      <c r="X385" s="83">
        <v>24.08</v>
      </c>
      <c r="Y385" s="83">
        <v>154</v>
      </c>
      <c r="Z385" s="87">
        <v>7.0000000000000007E-2</v>
      </c>
      <c r="AA385" s="83">
        <v>112.8</v>
      </c>
      <c r="AB385" s="83">
        <v>9.48</v>
      </c>
      <c r="AC385" s="90" t="s">
        <v>811</v>
      </c>
      <c r="AD385" s="90" t="s">
        <v>811</v>
      </c>
      <c r="AE385" s="90" t="s">
        <v>811</v>
      </c>
      <c r="AF385" s="90" t="s">
        <v>811</v>
      </c>
      <c r="AG385" s="90" t="s">
        <v>811</v>
      </c>
      <c r="AH385" s="90" t="s">
        <v>811</v>
      </c>
      <c r="AI385" s="90" t="s">
        <v>811</v>
      </c>
      <c r="AJ385" s="90" t="s">
        <v>811</v>
      </c>
      <c r="AK385" s="90" t="s">
        <v>811</v>
      </c>
      <c r="AL385" s="355" t="s">
        <v>811</v>
      </c>
      <c r="AM385" s="355" t="s">
        <v>811</v>
      </c>
      <c r="AN385" s="355" t="s">
        <v>811</v>
      </c>
      <c r="AO385" s="355" t="s">
        <v>811</v>
      </c>
      <c r="AP385" s="355" t="s">
        <v>811</v>
      </c>
      <c r="AQ385" s="27" t="s">
        <v>811</v>
      </c>
      <c r="AR385" s="27" t="s">
        <v>811</v>
      </c>
      <c r="AS385" s="643">
        <v>0</v>
      </c>
      <c r="AT385" s="18"/>
      <c r="AU385" s="18"/>
    </row>
    <row r="386" spans="1:47">
      <c r="A386" s="221">
        <v>181</v>
      </c>
      <c r="B386" s="181" t="s">
        <v>1929</v>
      </c>
      <c r="C386" s="221" t="s">
        <v>1930</v>
      </c>
      <c r="D386" s="221">
        <v>0.35</v>
      </c>
      <c r="E386" s="221"/>
      <c r="F386" s="226">
        <v>42625</v>
      </c>
      <c r="G386" s="221" t="s">
        <v>1829</v>
      </c>
      <c r="H386" s="221" t="s">
        <v>1931</v>
      </c>
      <c r="I386" s="221" t="s">
        <v>1932</v>
      </c>
      <c r="J386" s="221" t="s">
        <v>1933</v>
      </c>
      <c r="K386" s="221" t="s">
        <v>1934</v>
      </c>
      <c r="L386" s="221" t="s">
        <v>1949</v>
      </c>
      <c r="M386" s="646">
        <v>0.625</v>
      </c>
      <c r="N386" s="221">
        <v>0.7</v>
      </c>
      <c r="O386" s="221">
        <v>0.7</v>
      </c>
      <c r="P386" s="221" t="s">
        <v>1045</v>
      </c>
      <c r="Q386" s="221">
        <v>0</v>
      </c>
      <c r="R386" s="221" t="s">
        <v>1950</v>
      </c>
      <c r="S386" s="221" t="s">
        <v>817</v>
      </c>
      <c r="T386" s="221">
        <v>0</v>
      </c>
      <c r="U386" s="221">
        <v>0</v>
      </c>
      <c r="V386" s="221">
        <v>0</v>
      </c>
      <c r="W386" s="646">
        <v>0.69444444444444453</v>
      </c>
      <c r="X386" s="221">
        <v>24.08</v>
      </c>
      <c r="Y386" s="221">
        <v>155</v>
      </c>
      <c r="Z386" s="224">
        <v>7.0000000000000007E-2</v>
      </c>
      <c r="AA386" s="221">
        <v>114.1</v>
      </c>
      <c r="AB386" s="221">
        <v>9.59</v>
      </c>
      <c r="AC386" s="224">
        <v>0.1</v>
      </c>
      <c r="AD386" s="224">
        <v>0.29699999999999999</v>
      </c>
      <c r="AE386" s="222">
        <v>7.4999999999999956E-2</v>
      </c>
      <c r="AF386" s="222">
        <v>0.41724881999566127</v>
      </c>
      <c r="AG386" s="222">
        <v>0.34798578199052077</v>
      </c>
      <c r="AH386" s="398">
        <v>0.16500635862653668</v>
      </c>
      <c r="AI386" s="398">
        <v>0.51299214061705745</v>
      </c>
      <c r="AJ386" s="398">
        <v>24.69227590587834</v>
      </c>
      <c r="AK386" s="398">
        <v>25.205268046495398</v>
      </c>
      <c r="AL386" s="605">
        <v>2.2666666666666422</v>
      </c>
      <c r="AM386" s="647">
        <v>59.88745302714949</v>
      </c>
      <c r="AN386" s="647">
        <v>6.4879692735977548</v>
      </c>
      <c r="AO386" s="647">
        <v>9.2305389408757588</v>
      </c>
      <c r="AP386" s="647">
        <v>4.1328607594936697</v>
      </c>
      <c r="AQ386" s="24">
        <v>4.3978019071729992</v>
      </c>
      <c r="AR386" s="24">
        <v>0.48447124461300184</v>
      </c>
      <c r="AS386" s="643">
        <v>8.5306626666666681</v>
      </c>
      <c r="AT386" s="606">
        <v>31.693237320093154</v>
      </c>
      <c r="AU386" s="28">
        <v>0.44370532248130418</v>
      </c>
    </row>
    <row r="387" spans="1:47">
      <c r="A387" s="221">
        <v>182</v>
      </c>
      <c r="B387" s="181" t="s">
        <v>1929</v>
      </c>
      <c r="C387" s="221" t="s">
        <v>1930</v>
      </c>
      <c r="D387" s="221">
        <v>0.5</v>
      </c>
      <c r="E387" s="221"/>
      <c r="F387" s="226">
        <v>42625</v>
      </c>
      <c r="G387" s="221" t="s">
        <v>1829</v>
      </c>
      <c r="H387" s="221" t="s">
        <v>1931</v>
      </c>
      <c r="I387" s="221" t="s">
        <v>1932</v>
      </c>
      <c r="J387" s="221" t="s">
        <v>1933</v>
      </c>
      <c r="K387" s="221" t="s">
        <v>1934</v>
      </c>
      <c r="L387" s="221" t="s">
        <v>1949</v>
      </c>
      <c r="M387" s="646">
        <v>0.625</v>
      </c>
      <c r="N387" s="221">
        <v>0.7</v>
      </c>
      <c r="O387" s="221">
        <v>0.7</v>
      </c>
      <c r="P387" s="221" t="s">
        <v>1045</v>
      </c>
      <c r="Q387" s="221">
        <v>0</v>
      </c>
      <c r="R387" s="221" t="s">
        <v>1950</v>
      </c>
      <c r="S387" s="221" t="s">
        <v>817</v>
      </c>
      <c r="T387" s="221">
        <v>0</v>
      </c>
      <c r="U387" s="221">
        <v>0</v>
      </c>
      <c r="V387" s="221">
        <v>0</v>
      </c>
      <c r="W387" s="646">
        <v>0.69513888888888886</v>
      </c>
      <c r="X387" s="221">
        <v>24.07</v>
      </c>
      <c r="Y387" s="221">
        <v>153</v>
      </c>
      <c r="Z387" s="224">
        <v>7.0000000000000007E-2</v>
      </c>
      <c r="AA387" s="221">
        <v>112</v>
      </c>
      <c r="AB387" s="221">
        <v>9.41</v>
      </c>
      <c r="AC387" s="222" t="s">
        <v>811</v>
      </c>
      <c r="AD387" s="222" t="s">
        <v>811</v>
      </c>
      <c r="AE387" s="222" t="s">
        <v>811</v>
      </c>
      <c r="AF387" s="222" t="s">
        <v>811</v>
      </c>
      <c r="AG387" s="222" t="s">
        <v>811</v>
      </c>
      <c r="AH387" s="222" t="s">
        <v>811</v>
      </c>
      <c r="AI387" s="222" t="s">
        <v>811</v>
      </c>
      <c r="AJ387" s="222" t="s">
        <v>811</v>
      </c>
      <c r="AK387" s="222" t="s">
        <v>811</v>
      </c>
      <c r="AL387" s="361" t="s">
        <v>811</v>
      </c>
      <c r="AM387" s="361" t="s">
        <v>811</v>
      </c>
      <c r="AN387" s="361" t="s">
        <v>811</v>
      </c>
      <c r="AO387" s="361" t="s">
        <v>811</v>
      </c>
      <c r="AP387" s="361" t="s">
        <v>811</v>
      </c>
      <c r="AQ387" s="27" t="s">
        <v>811</v>
      </c>
      <c r="AR387" s="27" t="s">
        <v>811</v>
      </c>
      <c r="AS387" s="643">
        <v>0</v>
      </c>
      <c r="AT387" s="18"/>
      <c r="AU387" s="18"/>
    </row>
    <row r="388" spans="1:47">
      <c r="A388" s="18">
        <v>183</v>
      </c>
      <c r="B388" t="s">
        <v>1929</v>
      </c>
      <c r="C388" s="18" t="s">
        <v>1930</v>
      </c>
      <c r="D388" s="18">
        <v>0.15</v>
      </c>
      <c r="E388" s="18"/>
      <c r="F388" s="19">
        <v>42702</v>
      </c>
      <c r="G388" s="18" t="s">
        <v>1829</v>
      </c>
      <c r="H388" s="18" t="s">
        <v>1931</v>
      </c>
      <c r="I388" s="18" t="s">
        <v>1932</v>
      </c>
      <c r="J388" s="18" t="s">
        <v>1933</v>
      </c>
      <c r="K388" s="18" t="s">
        <v>1934</v>
      </c>
      <c r="L388" s="18" t="s">
        <v>714</v>
      </c>
      <c r="M388" s="20" t="s">
        <v>714</v>
      </c>
      <c r="N388" s="18">
        <v>0.7</v>
      </c>
      <c r="O388" s="18">
        <v>0.7</v>
      </c>
      <c r="P388" s="18" t="s">
        <v>1951</v>
      </c>
      <c r="Q388" s="18">
        <v>0</v>
      </c>
      <c r="R388" s="18" t="s">
        <v>1952</v>
      </c>
      <c r="S388" s="18" t="s">
        <v>1676</v>
      </c>
      <c r="T388" s="18">
        <v>0</v>
      </c>
      <c r="U388" s="18">
        <v>0</v>
      </c>
      <c r="V388" s="18">
        <v>0</v>
      </c>
      <c r="W388" s="20">
        <v>0.5444444444444444</v>
      </c>
      <c r="X388" s="18">
        <v>5.76</v>
      </c>
      <c r="Y388" s="18">
        <v>154</v>
      </c>
      <c r="Z388" s="23">
        <v>7.0000000000000007E-2</v>
      </c>
      <c r="AA388" s="18">
        <v>106.2</v>
      </c>
      <c r="AB388" s="18">
        <v>13.29</v>
      </c>
      <c r="AC388" s="24" t="s">
        <v>811</v>
      </c>
      <c r="AD388" s="24" t="s">
        <v>811</v>
      </c>
      <c r="AE388" s="24" t="s">
        <v>811</v>
      </c>
      <c r="AF388" s="24" t="s">
        <v>811</v>
      </c>
      <c r="AG388" s="24" t="s">
        <v>811</v>
      </c>
      <c r="AH388" s="24" t="s">
        <v>811</v>
      </c>
      <c r="AI388" s="24" t="s">
        <v>811</v>
      </c>
      <c r="AJ388" s="24" t="s">
        <v>811</v>
      </c>
      <c r="AK388" s="24" t="s">
        <v>811</v>
      </c>
      <c r="AL388" s="27" t="s">
        <v>811</v>
      </c>
      <c r="AM388" s="27" t="s">
        <v>811</v>
      </c>
      <c r="AN388" s="27" t="s">
        <v>811</v>
      </c>
      <c r="AO388" s="27" t="s">
        <v>811</v>
      </c>
      <c r="AP388" s="27" t="s">
        <v>811</v>
      </c>
      <c r="AQ388" s="27" t="s">
        <v>811</v>
      </c>
      <c r="AR388" s="27" t="s">
        <v>811</v>
      </c>
      <c r="AS388" s="643">
        <v>0</v>
      </c>
      <c r="AT388" s="18"/>
      <c r="AU388" s="18"/>
    </row>
    <row r="389" spans="1:47">
      <c r="A389" s="18">
        <v>184</v>
      </c>
      <c r="B389" t="s">
        <v>1929</v>
      </c>
      <c r="C389" s="18" t="s">
        <v>1930</v>
      </c>
      <c r="D389" s="18">
        <v>0.35</v>
      </c>
      <c r="E389" s="18"/>
      <c r="F389" s="19">
        <v>42702</v>
      </c>
      <c r="G389" s="18" t="s">
        <v>1829</v>
      </c>
      <c r="H389" s="18" t="s">
        <v>1931</v>
      </c>
      <c r="I389" s="18" t="s">
        <v>1932</v>
      </c>
      <c r="J389" s="18" t="s">
        <v>1933</v>
      </c>
      <c r="K389" s="18" t="s">
        <v>1934</v>
      </c>
      <c r="L389" s="18" t="s">
        <v>714</v>
      </c>
      <c r="M389" s="20" t="s">
        <v>714</v>
      </c>
      <c r="N389" s="18">
        <v>0.7</v>
      </c>
      <c r="O389" s="18">
        <v>0.7</v>
      </c>
      <c r="P389" s="18" t="s">
        <v>1951</v>
      </c>
      <c r="Q389" s="18">
        <v>0</v>
      </c>
      <c r="R389" s="18" t="s">
        <v>1952</v>
      </c>
      <c r="S389" s="18" t="s">
        <v>1676</v>
      </c>
      <c r="T389" s="18">
        <v>0</v>
      </c>
      <c r="U389" s="18">
        <v>0</v>
      </c>
      <c r="V389" s="18">
        <v>0</v>
      </c>
      <c r="W389" s="20">
        <v>0.54652777777777783</v>
      </c>
      <c r="X389" s="18">
        <v>5.69</v>
      </c>
      <c r="Y389" s="18">
        <v>153</v>
      </c>
      <c r="Z389" s="23">
        <v>7.0000000000000007E-2</v>
      </c>
      <c r="AA389" s="18">
        <v>108.2</v>
      </c>
      <c r="AB389" s="18">
        <v>13.57</v>
      </c>
      <c r="AC389" s="23">
        <v>0.1</v>
      </c>
      <c r="AD389" s="23">
        <v>0.16220000000000001</v>
      </c>
      <c r="AE389" s="24">
        <v>6.504065040650403E-2</v>
      </c>
      <c r="AF389" s="24">
        <v>0.55633175999421502</v>
      </c>
      <c r="AG389" s="24">
        <v>0.84632133852853553</v>
      </c>
      <c r="AH389" s="371">
        <v>16.691394658753712</v>
      </c>
      <c r="AI389" s="371">
        <v>17.537715997282248</v>
      </c>
      <c r="AJ389" s="371">
        <v>29.035032116862347</v>
      </c>
      <c r="AK389" s="371">
        <v>46.572748114144595</v>
      </c>
      <c r="AL389" s="24">
        <v>4.1000000000000369</v>
      </c>
      <c r="AM389" s="606">
        <v>120.76349954575024</v>
      </c>
      <c r="AN389" s="28">
        <v>13.964415796288089</v>
      </c>
      <c r="AO389" s="28">
        <v>8.6479449844117813</v>
      </c>
      <c r="AP389" s="28">
        <v>19.460698734177218</v>
      </c>
      <c r="AQ389" s="28">
        <v>4.1116919324894514</v>
      </c>
      <c r="AR389" s="28">
        <v>0.82557170417577841</v>
      </c>
      <c r="AS389" s="643">
        <v>23.572390666666671</v>
      </c>
      <c r="AT389" s="606">
        <v>60.537163910432682</v>
      </c>
      <c r="AU389" s="28">
        <v>0.84752029474605761</v>
      </c>
    </row>
    <row r="390" spans="1:47">
      <c r="A390" s="18">
        <v>185</v>
      </c>
      <c r="B390" t="s">
        <v>1929</v>
      </c>
      <c r="C390" s="18" t="s">
        <v>1930</v>
      </c>
      <c r="D390" s="18">
        <v>0.5</v>
      </c>
      <c r="E390" s="18"/>
      <c r="F390" s="19">
        <v>42702</v>
      </c>
      <c r="G390" s="18" t="s">
        <v>1829</v>
      </c>
      <c r="H390" s="18" t="s">
        <v>1931</v>
      </c>
      <c r="I390" s="18" t="s">
        <v>1932</v>
      </c>
      <c r="J390" s="18" t="s">
        <v>1933</v>
      </c>
      <c r="K390" s="18" t="s">
        <v>1934</v>
      </c>
      <c r="L390" s="18" t="s">
        <v>714</v>
      </c>
      <c r="M390" s="20" t="s">
        <v>714</v>
      </c>
      <c r="N390" s="18">
        <v>0.7</v>
      </c>
      <c r="O390" s="18">
        <v>0.7</v>
      </c>
      <c r="P390" s="18" t="s">
        <v>1951</v>
      </c>
      <c r="Q390" s="18">
        <v>0</v>
      </c>
      <c r="R390" s="18" t="s">
        <v>1952</v>
      </c>
      <c r="S390" s="18" t="s">
        <v>1676</v>
      </c>
      <c r="T390" s="18">
        <v>0</v>
      </c>
      <c r="U390" s="18">
        <v>0</v>
      </c>
      <c r="V390" s="18">
        <v>0</v>
      </c>
      <c r="W390" s="20">
        <v>0.54791666666666672</v>
      </c>
      <c r="X390" s="18">
        <v>5.65</v>
      </c>
      <c r="Y390" s="18">
        <v>153</v>
      </c>
      <c r="Z390" s="23">
        <v>7.0000000000000007E-2</v>
      </c>
      <c r="AA390" s="18">
        <v>108.7</v>
      </c>
      <c r="AB390" s="18">
        <v>13.66</v>
      </c>
      <c r="AC390" s="24" t="s">
        <v>811</v>
      </c>
      <c r="AD390" s="24" t="s">
        <v>811</v>
      </c>
      <c r="AE390" s="24" t="s">
        <v>811</v>
      </c>
      <c r="AF390" s="24" t="s">
        <v>811</v>
      </c>
      <c r="AG390" s="24" t="s">
        <v>811</v>
      </c>
      <c r="AH390" s="24" t="s">
        <v>811</v>
      </c>
      <c r="AI390" s="24" t="s">
        <v>811</v>
      </c>
      <c r="AJ390" s="24" t="s">
        <v>811</v>
      </c>
      <c r="AK390" s="24" t="s">
        <v>811</v>
      </c>
      <c r="AL390" s="27" t="s">
        <v>811</v>
      </c>
      <c r="AM390" s="27" t="s">
        <v>811</v>
      </c>
      <c r="AN390" s="27" t="s">
        <v>811</v>
      </c>
      <c r="AO390" s="27" t="s">
        <v>811</v>
      </c>
      <c r="AP390" s="27" t="s">
        <v>811</v>
      </c>
      <c r="AQ390" s="27" t="s">
        <v>811</v>
      </c>
      <c r="AR390" s="27" t="s">
        <v>811</v>
      </c>
      <c r="AS390" s="643">
        <v>0</v>
      </c>
      <c r="AT390" s="18"/>
      <c r="AU390" s="18"/>
    </row>
    <row r="391" spans="1:47">
      <c r="A391" s="18">
        <v>186</v>
      </c>
      <c r="B391" t="s">
        <v>1929</v>
      </c>
      <c r="C391" s="18" t="s">
        <v>1930</v>
      </c>
      <c r="D391" s="18">
        <v>0.2</v>
      </c>
      <c r="E391" s="18"/>
      <c r="F391" s="19">
        <v>42725</v>
      </c>
      <c r="G391" s="18" t="s">
        <v>1829</v>
      </c>
      <c r="H391" s="18" t="s">
        <v>1931</v>
      </c>
      <c r="I391" s="18" t="s">
        <v>1932</v>
      </c>
      <c r="J391" s="18" t="s">
        <v>1933</v>
      </c>
      <c r="K391" s="18" t="s">
        <v>1934</v>
      </c>
      <c r="L391" s="18" t="s">
        <v>714</v>
      </c>
      <c r="M391" s="20" t="s">
        <v>714</v>
      </c>
      <c r="N391" s="18">
        <v>0.84</v>
      </c>
      <c r="O391" s="18">
        <v>0.84</v>
      </c>
      <c r="P391" s="18" t="s">
        <v>1045</v>
      </c>
      <c r="Q391" s="18">
        <v>0</v>
      </c>
      <c r="R391" s="18" t="s">
        <v>1953</v>
      </c>
      <c r="S391" s="18" t="s">
        <v>1954</v>
      </c>
      <c r="T391" s="18">
        <v>0</v>
      </c>
      <c r="U391" s="18">
        <v>0</v>
      </c>
      <c r="V391" s="18">
        <v>0</v>
      </c>
      <c r="W391" s="20">
        <v>0.65833333333333333</v>
      </c>
      <c r="X391" s="18">
        <v>1.97</v>
      </c>
      <c r="Y391" s="18">
        <v>145</v>
      </c>
      <c r="Z391" s="23">
        <v>7.0000000000000007E-2</v>
      </c>
      <c r="AA391" s="18">
        <v>97.8</v>
      </c>
      <c r="AB391" s="18">
        <v>13.54</v>
      </c>
      <c r="AC391" s="24" t="s">
        <v>811</v>
      </c>
      <c r="AD391" s="24" t="s">
        <v>811</v>
      </c>
      <c r="AE391" s="24" t="s">
        <v>811</v>
      </c>
      <c r="AF391" s="24" t="s">
        <v>811</v>
      </c>
      <c r="AG391" s="24" t="s">
        <v>811</v>
      </c>
      <c r="AH391" s="24" t="s">
        <v>811</v>
      </c>
      <c r="AI391" s="24" t="s">
        <v>811</v>
      </c>
      <c r="AJ391" s="24" t="s">
        <v>811</v>
      </c>
      <c r="AK391" s="24" t="s">
        <v>811</v>
      </c>
      <c r="AL391" s="27" t="s">
        <v>811</v>
      </c>
      <c r="AM391" s="27" t="s">
        <v>811</v>
      </c>
      <c r="AN391" s="27" t="s">
        <v>811</v>
      </c>
      <c r="AO391" s="27" t="s">
        <v>811</v>
      </c>
      <c r="AP391" s="27" t="s">
        <v>811</v>
      </c>
      <c r="AQ391" s="27" t="s">
        <v>811</v>
      </c>
      <c r="AR391" s="27" t="s">
        <v>811</v>
      </c>
      <c r="AS391" s="643">
        <v>0</v>
      </c>
      <c r="AT391" s="18"/>
      <c r="AU391" s="18"/>
    </row>
    <row r="392" spans="1:47">
      <c r="A392" s="18">
        <v>187</v>
      </c>
      <c r="B392" t="s">
        <v>1929</v>
      </c>
      <c r="C392" s="18" t="s">
        <v>1930</v>
      </c>
      <c r="D392" s="18">
        <v>0.4</v>
      </c>
      <c r="E392" s="18"/>
      <c r="F392" s="19">
        <v>42725</v>
      </c>
      <c r="G392" s="18" t="s">
        <v>1829</v>
      </c>
      <c r="H392" s="18" t="s">
        <v>1931</v>
      </c>
      <c r="I392" s="18" t="s">
        <v>1932</v>
      </c>
      <c r="J392" s="18" t="s">
        <v>1933</v>
      </c>
      <c r="K392" s="18" t="s">
        <v>1934</v>
      </c>
      <c r="L392" s="18" t="s">
        <v>714</v>
      </c>
      <c r="M392" s="20" t="s">
        <v>714</v>
      </c>
      <c r="N392" s="18">
        <v>0.84</v>
      </c>
      <c r="O392" s="18">
        <v>0.84</v>
      </c>
      <c r="P392" s="18" t="s">
        <v>1045</v>
      </c>
      <c r="Q392" s="18">
        <v>0</v>
      </c>
      <c r="R392" s="18" t="s">
        <v>1953</v>
      </c>
      <c r="S392" s="18" t="s">
        <v>1954</v>
      </c>
      <c r="T392" s="18">
        <v>0</v>
      </c>
      <c r="U392" s="18">
        <v>0</v>
      </c>
      <c r="V392" s="18">
        <v>0</v>
      </c>
      <c r="W392" s="20">
        <v>0.65902777777777777</v>
      </c>
      <c r="X392" s="18">
        <v>1.98</v>
      </c>
      <c r="Y392" s="18">
        <v>145</v>
      </c>
      <c r="Z392" s="23">
        <v>7.0000000000000007E-2</v>
      </c>
      <c r="AA392" s="18">
        <v>98.8</v>
      </c>
      <c r="AB392" s="18">
        <v>13.67</v>
      </c>
      <c r="AC392" s="23">
        <v>0.1</v>
      </c>
      <c r="AD392" s="23">
        <v>0.1522</v>
      </c>
      <c r="AE392" s="24">
        <v>4.7899159663865591E-2</v>
      </c>
      <c r="AF392" s="24">
        <v>0.62587322999349182</v>
      </c>
      <c r="AG392" s="24">
        <v>1.5852149706155276</v>
      </c>
      <c r="AH392" s="371">
        <v>21.032504780114724</v>
      </c>
      <c r="AI392" s="371">
        <v>22.617719750730252</v>
      </c>
      <c r="AJ392" s="371">
        <v>30.106477140461458</v>
      </c>
      <c r="AK392" s="371">
        <v>52.72419689119171</v>
      </c>
      <c r="AL392" s="24">
        <v>4.2999999999999972</v>
      </c>
      <c r="AM392" s="28">
        <v>87.403391449661527</v>
      </c>
      <c r="AN392" s="28">
        <v>8.4714200722237187</v>
      </c>
      <c r="AO392" s="28">
        <v>10.317442731501618</v>
      </c>
      <c r="AP392" s="28">
        <v>8.4977417721518975</v>
      </c>
      <c r="AQ392" s="28">
        <v>2.3928568945147721</v>
      </c>
      <c r="AR392" s="28">
        <v>0.78028233637525424</v>
      </c>
      <c r="AS392" s="643">
        <v>10.890598666666669</v>
      </c>
      <c r="AT392" s="606">
        <v>61.195616963415432</v>
      </c>
      <c r="AU392" s="28">
        <v>0.85673863748781609</v>
      </c>
    </row>
    <row r="393" spans="1:47">
      <c r="A393" s="18">
        <v>188</v>
      </c>
      <c r="B393" t="s">
        <v>1929</v>
      </c>
      <c r="C393" s="18" t="s">
        <v>1930</v>
      </c>
      <c r="D393" s="18">
        <v>0.6</v>
      </c>
      <c r="E393" s="18"/>
      <c r="F393" s="19">
        <v>42725</v>
      </c>
      <c r="G393" s="18" t="s">
        <v>1829</v>
      </c>
      <c r="H393" s="18" t="s">
        <v>1931</v>
      </c>
      <c r="I393" s="18" t="s">
        <v>1932</v>
      </c>
      <c r="J393" s="18" t="s">
        <v>1933</v>
      </c>
      <c r="K393" s="18" t="s">
        <v>1934</v>
      </c>
      <c r="L393" s="18" t="s">
        <v>714</v>
      </c>
      <c r="M393" s="20" t="s">
        <v>714</v>
      </c>
      <c r="N393" s="18">
        <v>0.84</v>
      </c>
      <c r="O393" s="18">
        <v>0.84</v>
      </c>
      <c r="P393" s="18" t="s">
        <v>1045</v>
      </c>
      <c r="Q393" s="18">
        <v>0</v>
      </c>
      <c r="R393" s="18" t="s">
        <v>1953</v>
      </c>
      <c r="S393" s="18" t="s">
        <v>1954</v>
      </c>
      <c r="T393" s="18">
        <v>0</v>
      </c>
      <c r="U393" s="18">
        <v>0</v>
      </c>
      <c r="V393" s="18">
        <v>0</v>
      </c>
      <c r="W393" s="20">
        <v>0.65972222222222221</v>
      </c>
      <c r="X393" s="18">
        <v>1.98</v>
      </c>
      <c r="Y393" s="18">
        <v>145</v>
      </c>
      <c r="Z393" s="23">
        <v>7.0000000000000007E-2</v>
      </c>
      <c r="AA393" s="18">
        <v>99.2</v>
      </c>
      <c r="AB393" s="18">
        <v>13.73</v>
      </c>
      <c r="AC393" s="24" t="s">
        <v>811</v>
      </c>
      <c r="AD393" s="24" t="s">
        <v>811</v>
      </c>
      <c r="AE393" s="24" t="s">
        <v>811</v>
      </c>
      <c r="AF393" s="24" t="s">
        <v>811</v>
      </c>
      <c r="AG393" s="24" t="s">
        <v>811</v>
      </c>
      <c r="AH393" s="24" t="s">
        <v>811</v>
      </c>
      <c r="AI393" s="24" t="s">
        <v>811</v>
      </c>
      <c r="AJ393" s="24" t="s">
        <v>811</v>
      </c>
      <c r="AK393" s="24" t="s">
        <v>811</v>
      </c>
      <c r="AL393" s="27" t="s">
        <v>811</v>
      </c>
      <c r="AM393" s="27" t="s">
        <v>811</v>
      </c>
      <c r="AN393" s="27" t="s">
        <v>811</v>
      </c>
      <c r="AO393" s="27" t="s">
        <v>811</v>
      </c>
      <c r="AP393" s="27" t="s">
        <v>811</v>
      </c>
      <c r="AQ393" s="27" t="s">
        <v>811</v>
      </c>
      <c r="AR393" s="27" t="s">
        <v>811</v>
      </c>
      <c r="AS393" s="643">
        <v>0</v>
      </c>
      <c r="AT393" s="18"/>
      <c r="AU393" s="18"/>
    </row>
    <row r="394" spans="1:47">
      <c r="A394" s="18">
        <v>189</v>
      </c>
      <c r="B394" t="s">
        <v>1929</v>
      </c>
      <c r="C394" s="18" t="s">
        <v>1955</v>
      </c>
      <c r="D394" s="18">
        <v>0.15</v>
      </c>
      <c r="E394" s="18"/>
      <c r="F394" s="19">
        <v>42466</v>
      </c>
      <c r="G394" s="18" t="s">
        <v>1829</v>
      </c>
      <c r="H394" s="18" t="s">
        <v>1931</v>
      </c>
      <c r="I394" s="18" t="s">
        <v>1956</v>
      </c>
      <c r="J394" s="18" t="s">
        <v>1957</v>
      </c>
      <c r="K394" s="18" t="s">
        <v>1934</v>
      </c>
      <c r="L394" s="18" t="s">
        <v>714</v>
      </c>
      <c r="M394" s="18" t="s">
        <v>714</v>
      </c>
      <c r="N394" s="18">
        <v>1.72</v>
      </c>
      <c r="O394" s="18">
        <v>1.72</v>
      </c>
      <c r="P394" s="18" t="s">
        <v>1025</v>
      </c>
      <c r="Q394" s="18">
        <v>0</v>
      </c>
      <c r="R394" s="18" t="s">
        <v>1958</v>
      </c>
      <c r="S394" s="18" t="s">
        <v>1959</v>
      </c>
      <c r="T394" s="18">
        <v>0</v>
      </c>
      <c r="U394" s="18">
        <v>0</v>
      </c>
      <c r="V394" s="18" t="s">
        <v>1960</v>
      </c>
      <c r="W394" s="20">
        <v>0.57500000000000007</v>
      </c>
      <c r="X394" s="18">
        <v>8.44</v>
      </c>
      <c r="Y394" s="18">
        <v>130</v>
      </c>
      <c r="Z394" s="23">
        <v>0.06</v>
      </c>
      <c r="AA394" s="18">
        <v>99.9</v>
      </c>
      <c r="AB394" s="18">
        <v>11.72</v>
      </c>
      <c r="AC394" s="24" t="s">
        <v>811</v>
      </c>
      <c r="AD394" s="24" t="s">
        <v>811</v>
      </c>
      <c r="AE394" s="24" t="s">
        <v>811</v>
      </c>
      <c r="AF394" s="24" t="s">
        <v>811</v>
      </c>
      <c r="AG394" s="24" t="s">
        <v>811</v>
      </c>
      <c r="AH394" s="24" t="s">
        <v>811</v>
      </c>
      <c r="AI394" s="24" t="s">
        <v>811</v>
      </c>
      <c r="AJ394" s="24" t="s">
        <v>811</v>
      </c>
      <c r="AK394" s="24" t="s">
        <v>811</v>
      </c>
      <c r="AL394" s="27" t="s">
        <v>811</v>
      </c>
      <c r="AM394" s="27" t="s">
        <v>811</v>
      </c>
      <c r="AN394" s="27" t="s">
        <v>811</v>
      </c>
      <c r="AO394" s="27" t="s">
        <v>811</v>
      </c>
      <c r="AP394" s="27" t="s">
        <v>811</v>
      </c>
      <c r="AQ394" s="27" t="s">
        <v>811</v>
      </c>
      <c r="AR394" s="27" t="s">
        <v>811</v>
      </c>
      <c r="AS394" s="643">
        <v>0</v>
      </c>
      <c r="AT394" s="18"/>
      <c r="AU394" s="18"/>
    </row>
    <row r="395" spans="1:47">
      <c r="A395" s="18">
        <v>190</v>
      </c>
      <c r="B395" t="s">
        <v>1929</v>
      </c>
      <c r="C395" s="18" t="s">
        <v>1955</v>
      </c>
      <c r="D395" s="18">
        <v>0.5</v>
      </c>
      <c r="E395" s="18"/>
      <c r="F395" s="19">
        <v>42466</v>
      </c>
      <c r="G395" s="18" t="s">
        <v>1829</v>
      </c>
      <c r="H395" s="18" t="s">
        <v>1931</v>
      </c>
      <c r="I395" s="18" t="s">
        <v>1956</v>
      </c>
      <c r="J395" s="18" t="s">
        <v>1957</v>
      </c>
      <c r="K395" s="18" t="s">
        <v>1934</v>
      </c>
      <c r="L395" s="18" t="s">
        <v>714</v>
      </c>
      <c r="M395" s="18" t="s">
        <v>714</v>
      </c>
      <c r="N395" s="18">
        <v>1.72</v>
      </c>
      <c r="O395" s="18">
        <v>1.72</v>
      </c>
      <c r="P395" s="18" t="s">
        <v>1025</v>
      </c>
      <c r="Q395" s="18">
        <v>0</v>
      </c>
      <c r="R395" s="18" t="s">
        <v>1958</v>
      </c>
      <c r="S395" s="18" t="s">
        <v>1959</v>
      </c>
      <c r="T395" s="18">
        <v>0</v>
      </c>
      <c r="U395" s="18">
        <v>0</v>
      </c>
      <c r="V395" s="18" t="s">
        <v>1960</v>
      </c>
      <c r="W395" s="20">
        <v>0.57847222222222217</v>
      </c>
      <c r="X395" s="18">
        <v>8.44</v>
      </c>
      <c r="Y395" s="18">
        <v>130</v>
      </c>
      <c r="Z395" s="23">
        <v>0.06</v>
      </c>
      <c r="AA395" s="18">
        <v>100.3</v>
      </c>
      <c r="AB395" s="18">
        <v>11.78</v>
      </c>
      <c r="AC395" s="23">
        <v>0.1</v>
      </c>
      <c r="AD395" s="23">
        <v>0.1341</v>
      </c>
      <c r="AE395" s="24">
        <v>0.10747663551401869</v>
      </c>
      <c r="AF395" s="24">
        <v>0.84627961711969069</v>
      </c>
      <c r="AG395" s="24">
        <v>0.98312958435207776</v>
      </c>
      <c r="AH395" s="371">
        <v>41.689899206519414</v>
      </c>
      <c r="AI395" s="371">
        <v>42.673028790871491</v>
      </c>
      <c r="AJ395" s="371">
        <v>34.014948143760456</v>
      </c>
      <c r="AK395" s="371">
        <v>76.687976934631948</v>
      </c>
      <c r="AL395" s="24">
        <v>5.3999999999999915</v>
      </c>
      <c r="AM395" s="28">
        <v>117.61298326862416</v>
      </c>
      <c r="AN395" s="28">
        <v>15.986357269081472</v>
      </c>
      <c r="AO395" s="28">
        <v>7.3570846246564496</v>
      </c>
      <c r="AP395" s="28">
        <v>4.1763645569620262</v>
      </c>
      <c r="AQ395" s="28">
        <v>3.0254021097046424</v>
      </c>
      <c r="AR395" s="28">
        <v>0.57990834058708163</v>
      </c>
      <c r="AS395" s="643">
        <v>7.2017666666666686</v>
      </c>
      <c r="AT395" s="606">
        <v>92.674334203713414</v>
      </c>
      <c r="AU395" s="28">
        <v>1.2974406788519879</v>
      </c>
    </row>
    <row r="396" spans="1:47">
      <c r="A396" s="18">
        <v>191</v>
      </c>
      <c r="B396" t="s">
        <v>1929</v>
      </c>
      <c r="C396" s="18" t="s">
        <v>1955</v>
      </c>
      <c r="D396" s="18">
        <v>1</v>
      </c>
      <c r="E396" s="18"/>
      <c r="F396" s="19">
        <v>42466</v>
      </c>
      <c r="G396" s="18" t="s">
        <v>1829</v>
      </c>
      <c r="H396" s="18" t="s">
        <v>1931</v>
      </c>
      <c r="I396" s="18" t="s">
        <v>1956</v>
      </c>
      <c r="J396" s="18" t="s">
        <v>1957</v>
      </c>
      <c r="K396" s="18" t="s">
        <v>1934</v>
      </c>
      <c r="L396" s="18" t="s">
        <v>714</v>
      </c>
      <c r="M396" s="18" t="s">
        <v>714</v>
      </c>
      <c r="N396" s="18">
        <v>1.72</v>
      </c>
      <c r="O396" s="18">
        <v>1.72</v>
      </c>
      <c r="P396" s="18" t="s">
        <v>1025</v>
      </c>
      <c r="Q396" s="18">
        <v>0</v>
      </c>
      <c r="R396" s="18" t="s">
        <v>1958</v>
      </c>
      <c r="S396" s="18" t="s">
        <v>1959</v>
      </c>
      <c r="T396" s="18">
        <v>0</v>
      </c>
      <c r="U396" s="18">
        <v>0</v>
      </c>
      <c r="V396" s="18" t="s">
        <v>1960</v>
      </c>
      <c r="W396" s="20">
        <v>0.58194444444444449</v>
      </c>
      <c r="X396" s="18">
        <v>8.0500000000000007</v>
      </c>
      <c r="Y396" s="18">
        <v>130</v>
      </c>
      <c r="Z396" s="23">
        <v>0.06</v>
      </c>
      <c r="AA396" s="18">
        <v>101.6</v>
      </c>
      <c r="AB396" s="18">
        <v>12.03</v>
      </c>
      <c r="AC396" s="24" t="s">
        <v>811</v>
      </c>
      <c r="AD396" s="24" t="s">
        <v>811</v>
      </c>
      <c r="AE396" s="24" t="s">
        <v>811</v>
      </c>
      <c r="AF396" s="24" t="s">
        <v>811</v>
      </c>
      <c r="AG396" s="24" t="s">
        <v>811</v>
      </c>
      <c r="AH396" s="24" t="s">
        <v>811</v>
      </c>
      <c r="AI396" s="24" t="s">
        <v>811</v>
      </c>
      <c r="AJ396" s="24" t="s">
        <v>811</v>
      </c>
      <c r="AK396" s="24" t="s">
        <v>811</v>
      </c>
      <c r="AL396" s="27" t="s">
        <v>811</v>
      </c>
      <c r="AM396" s="27" t="s">
        <v>811</v>
      </c>
      <c r="AN396" s="27" t="s">
        <v>811</v>
      </c>
      <c r="AO396" s="27" t="s">
        <v>811</v>
      </c>
      <c r="AP396" s="27" t="s">
        <v>811</v>
      </c>
      <c r="AQ396" s="27" t="s">
        <v>811</v>
      </c>
      <c r="AR396" s="27" t="s">
        <v>811</v>
      </c>
      <c r="AS396" s="643">
        <v>0</v>
      </c>
      <c r="AT396" s="18"/>
      <c r="AU396" s="18"/>
    </row>
    <row r="397" spans="1:47">
      <c r="A397" s="18">
        <v>192</v>
      </c>
      <c r="B397" t="s">
        <v>1929</v>
      </c>
      <c r="C397" s="18" t="s">
        <v>1955</v>
      </c>
      <c r="D397" s="18">
        <v>1.5</v>
      </c>
      <c r="E397" s="18"/>
      <c r="F397" s="19">
        <v>42466</v>
      </c>
      <c r="G397" s="18" t="s">
        <v>1829</v>
      </c>
      <c r="H397" s="18" t="s">
        <v>1931</v>
      </c>
      <c r="I397" s="18" t="s">
        <v>1956</v>
      </c>
      <c r="J397" s="18" t="s">
        <v>1957</v>
      </c>
      <c r="K397" s="18" t="s">
        <v>1934</v>
      </c>
      <c r="L397" s="18" t="s">
        <v>714</v>
      </c>
      <c r="M397" s="18" t="s">
        <v>714</v>
      </c>
      <c r="N397" s="18">
        <v>1.72</v>
      </c>
      <c r="O397" s="18">
        <v>1.72</v>
      </c>
      <c r="P397" s="18" t="s">
        <v>1025</v>
      </c>
      <c r="Q397" s="18">
        <v>0</v>
      </c>
      <c r="R397" s="18" t="s">
        <v>1958</v>
      </c>
      <c r="S397" s="18" t="s">
        <v>1959</v>
      </c>
      <c r="T397" s="18">
        <v>0</v>
      </c>
      <c r="U397" s="18">
        <v>0</v>
      </c>
      <c r="V397" s="18" t="s">
        <v>1960</v>
      </c>
      <c r="W397" s="20">
        <v>0.58333333333333337</v>
      </c>
      <c r="X397" s="18">
        <v>7.76</v>
      </c>
      <c r="Y397" s="18">
        <v>130</v>
      </c>
      <c r="Z397" s="23">
        <v>0.06</v>
      </c>
      <c r="AA397" s="18">
        <v>103.8</v>
      </c>
      <c r="AB397" s="18">
        <v>12.36</v>
      </c>
      <c r="AC397" s="24" t="s">
        <v>811</v>
      </c>
      <c r="AD397" s="24" t="s">
        <v>811</v>
      </c>
      <c r="AE397" s="24" t="s">
        <v>811</v>
      </c>
      <c r="AF397" s="24" t="s">
        <v>811</v>
      </c>
      <c r="AG397" s="24" t="s">
        <v>811</v>
      </c>
      <c r="AH397" s="24" t="s">
        <v>811</v>
      </c>
      <c r="AI397" s="24" t="s">
        <v>811</v>
      </c>
      <c r="AJ397" s="24" t="s">
        <v>811</v>
      </c>
      <c r="AK397" s="24" t="s">
        <v>811</v>
      </c>
      <c r="AL397" s="27" t="s">
        <v>811</v>
      </c>
      <c r="AM397" s="27" t="s">
        <v>811</v>
      </c>
      <c r="AN397" s="27" t="s">
        <v>811</v>
      </c>
      <c r="AO397" s="27" t="s">
        <v>811</v>
      </c>
      <c r="AP397" s="27" t="s">
        <v>811</v>
      </c>
      <c r="AQ397" s="27" t="s">
        <v>811</v>
      </c>
      <c r="AR397" s="27" t="s">
        <v>811</v>
      </c>
      <c r="AS397" s="643">
        <v>0</v>
      </c>
      <c r="AT397" s="18"/>
      <c r="AU397" s="18"/>
    </row>
    <row r="398" spans="1:47">
      <c r="A398" s="18">
        <v>193</v>
      </c>
      <c r="B398" t="s">
        <v>1929</v>
      </c>
      <c r="C398" s="18" t="s">
        <v>1955</v>
      </c>
      <c r="D398" s="18">
        <v>1</v>
      </c>
      <c r="E398" s="18"/>
      <c r="F398" s="19">
        <v>42466</v>
      </c>
      <c r="G398" s="18" t="s">
        <v>1829</v>
      </c>
      <c r="H398" s="18" t="s">
        <v>1931</v>
      </c>
      <c r="I398" s="18" t="s">
        <v>1956</v>
      </c>
      <c r="J398" s="18" t="s">
        <v>1957</v>
      </c>
      <c r="K398" s="18" t="s">
        <v>1934</v>
      </c>
      <c r="L398" s="18" t="s">
        <v>714</v>
      </c>
      <c r="M398" s="18" t="s">
        <v>714</v>
      </c>
      <c r="N398" s="18">
        <v>1.72</v>
      </c>
      <c r="O398" s="18">
        <v>1.72</v>
      </c>
      <c r="P398" s="18" t="s">
        <v>1025</v>
      </c>
      <c r="Q398" s="18">
        <v>0</v>
      </c>
      <c r="R398" s="18" t="s">
        <v>1958</v>
      </c>
      <c r="S398" s="18" t="s">
        <v>1959</v>
      </c>
      <c r="T398" s="18">
        <v>0</v>
      </c>
      <c r="U398" s="18">
        <v>0</v>
      </c>
      <c r="V398" s="18" t="s">
        <v>1960</v>
      </c>
      <c r="W398" s="20">
        <v>0.58472222222222225</v>
      </c>
      <c r="X398" s="18">
        <v>8.1199999999999992</v>
      </c>
      <c r="Y398" s="18">
        <v>130</v>
      </c>
      <c r="Z398" s="23">
        <v>0.06</v>
      </c>
      <c r="AA398" s="18">
        <v>101.6</v>
      </c>
      <c r="AB398" s="18">
        <v>11.96</v>
      </c>
      <c r="AC398" s="24" t="s">
        <v>811</v>
      </c>
      <c r="AD398" s="24" t="s">
        <v>811</v>
      </c>
      <c r="AE398" s="24" t="s">
        <v>811</v>
      </c>
      <c r="AF398" s="24" t="s">
        <v>811</v>
      </c>
      <c r="AG398" s="24" t="s">
        <v>811</v>
      </c>
      <c r="AH398" s="24" t="s">
        <v>811</v>
      </c>
      <c r="AI398" s="24" t="s">
        <v>811</v>
      </c>
      <c r="AJ398" s="24" t="s">
        <v>811</v>
      </c>
      <c r="AK398" s="24" t="s">
        <v>811</v>
      </c>
      <c r="AL398" s="27" t="s">
        <v>811</v>
      </c>
      <c r="AM398" s="27" t="s">
        <v>811</v>
      </c>
      <c r="AN398" s="27" t="s">
        <v>811</v>
      </c>
      <c r="AO398" s="27" t="s">
        <v>811</v>
      </c>
      <c r="AP398" s="27" t="s">
        <v>811</v>
      </c>
      <c r="AQ398" s="27" t="s">
        <v>811</v>
      </c>
      <c r="AR398" s="27" t="s">
        <v>811</v>
      </c>
      <c r="AS398" s="643">
        <v>0</v>
      </c>
      <c r="AT398" s="18"/>
      <c r="AU398" s="18"/>
    </row>
    <row r="399" spans="1:47">
      <c r="A399" s="18">
        <v>194</v>
      </c>
      <c r="B399" t="s">
        <v>1929</v>
      </c>
      <c r="C399" s="18" t="s">
        <v>1955</v>
      </c>
      <c r="D399" s="18">
        <v>0.5</v>
      </c>
      <c r="E399" s="18"/>
      <c r="F399" s="19">
        <v>42466</v>
      </c>
      <c r="G399" s="18" t="s">
        <v>1829</v>
      </c>
      <c r="H399" s="18" t="s">
        <v>1931</v>
      </c>
      <c r="I399" s="18" t="s">
        <v>1956</v>
      </c>
      <c r="J399" s="18" t="s">
        <v>1957</v>
      </c>
      <c r="K399" s="18" t="s">
        <v>1934</v>
      </c>
      <c r="L399" s="18" t="s">
        <v>714</v>
      </c>
      <c r="M399" s="18" t="s">
        <v>714</v>
      </c>
      <c r="N399" s="18">
        <v>1.72</v>
      </c>
      <c r="O399" s="18">
        <v>1.72</v>
      </c>
      <c r="P399" s="18" t="s">
        <v>1025</v>
      </c>
      <c r="Q399" s="18">
        <v>0</v>
      </c>
      <c r="R399" s="18" t="s">
        <v>1958</v>
      </c>
      <c r="S399" s="18" t="s">
        <v>1959</v>
      </c>
      <c r="T399" s="18">
        <v>0</v>
      </c>
      <c r="U399" s="18">
        <v>0</v>
      </c>
      <c r="V399" s="18" t="s">
        <v>1960</v>
      </c>
      <c r="W399" s="20">
        <v>0.58611111111111114</v>
      </c>
      <c r="X399" s="18">
        <v>8.6</v>
      </c>
      <c r="Y399" s="18">
        <v>130</v>
      </c>
      <c r="Z399" s="23">
        <v>0.06</v>
      </c>
      <c r="AA399" s="18">
        <v>101</v>
      </c>
      <c r="AB399" s="18">
        <v>11.78</v>
      </c>
      <c r="AC399" s="24" t="s">
        <v>811</v>
      </c>
      <c r="AD399" s="24" t="s">
        <v>811</v>
      </c>
      <c r="AE399" s="24" t="s">
        <v>811</v>
      </c>
      <c r="AF399" s="24" t="s">
        <v>811</v>
      </c>
      <c r="AG399" s="24" t="s">
        <v>811</v>
      </c>
      <c r="AH399" s="24" t="s">
        <v>811</v>
      </c>
      <c r="AI399" s="24" t="s">
        <v>811</v>
      </c>
      <c r="AJ399" s="24" t="s">
        <v>811</v>
      </c>
      <c r="AK399" s="24" t="s">
        <v>811</v>
      </c>
      <c r="AL399" s="27" t="s">
        <v>811</v>
      </c>
      <c r="AM399" s="27" t="s">
        <v>811</v>
      </c>
      <c r="AN399" s="27" t="s">
        <v>811</v>
      </c>
      <c r="AO399" s="27" t="s">
        <v>811</v>
      </c>
      <c r="AP399" s="27" t="s">
        <v>811</v>
      </c>
      <c r="AQ399" s="27" t="s">
        <v>811</v>
      </c>
      <c r="AR399" s="27" t="s">
        <v>811</v>
      </c>
      <c r="AS399" s="643">
        <v>0</v>
      </c>
      <c r="AT399" s="18"/>
      <c r="AU399" s="18"/>
    </row>
    <row r="400" spans="1:47">
      <c r="A400" s="18">
        <v>195</v>
      </c>
      <c r="B400" t="s">
        <v>1929</v>
      </c>
      <c r="C400" s="18" t="s">
        <v>1955</v>
      </c>
      <c r="D400" s="18">
        <v>0.15</v>
      </c>
      <c r="E400" s="18"/>
      <c r="F400" s="19">
        <v>42466</v>
      </c>
      <c r="G400" s="18" t="s">
        <v>1829</v>
      </c>
      <c r="H400" s="18" t="s">
        <v>1931</v>
      </c>
      <c r="I400" s="18" t="s">
        <v>1956</v>
      </c>
      <c r="J400" s="18" t="s">
        <v>1957</v>
      </c>
      <c r="K400" s="18" t="s">
        <v>1934</v>
      </c>
      <c r="L400" s="18" t="s">
        <v>714</v>
      </c>
      <c r="M400" s="18" t="s">
        <v>714</v>
      </c>
      <c r="N400" s="18">
        <v>1.72</v>
      </c>
      <c r="O400" s="18">
        <v>1.72</v>
      </c>
      <c r="P400" s="18" t="s">
        <v>1025</v>
      </c>
      <c r="Q400" s="18">
        <v>0</v>
      </c>
      <c r="R400" s="18" t="s">
        <v>1958</v>
      </c>
      <c r="S400" s="18" t="s">
        <v>1959</v>
      </c>
      <c r="T400" s="18">
        <v>0</v>
      </c>
      <c r="U400" s="18">
        <v>0</v>
      </c>
      <c r="V400" s="18" t="s">
        <v>1960</v>
      </c>
      <c r="W400" s="20">
        <v>0.58680555555555558</v>
      </c>
      <c r="X400" s="18">
        <v>8.48</v>
      </c>
      <c r="Y400" s="18">
        <v>130</v>
      </c>
      <c r="Z400" s="23">
        <v>0.06</v>
      </c>
      <c r="AA400" s="18">
        <v>101.1</v>
      </c>
      <c r="AB400" s="18">
        <v>11.84</v>
      </c>
      <c r="AC400" s="24" t="s">
        <v>811</v>
      </c>
      <c r="AD400" s="24" t="s">
        <v>811</v>
      </c>
      <c r="AE400" s="24" t="s">
        <v>811</v>
      </c>
      <c r="AF400" s="24" t="s">
        <v>811</v>
      </c>
      <c r="AG400" s="24" t="s">
        <v>811</v>
      </c>
      <c r="AH400" s="24" t="s">
        <v>811</v>
      </c>
      <c r="AI400" s="24" t="s">
        <v>811</v>
      </c>
      <c r="AJ400" s="24" t="s">
        <v>811</v>
      </c>
      <c r="AK400" s="24" t="s">
        <v>811</v>
      </c>
      <c r="AL400" s="27" t="s">
        <v>811</v>
      </c>
      <c r="AM400" s="27" t="s">
        <v>811</v>
      </c>
      <c r="AN400" s="27" t="s">
        <v>811</v>
      </c>
      <c r="AO400" s="27" t="s">
        <v>811</v>
      </c>
      <c r="AP400" s="27" t="s">
        <v>811</v>
      </c>
      <c r="AQ400" s="27" t="s">
        <v>811</v>
      </c>
      <c r="AR400" s="27" t="s">
        <v>811</v>
      </c>
      <c r="AS400" s="643">
        <v>0</v>
      </c>
      <c r="AT400" s="18"/>
      <c r="AU400" s="18"/>
    </row>
    <row r="401" spans="1:47">
      <c r="A401" s="18">
        <v>196</v>
      </c>
      <c r="B401" t="s">
        <v>1929</v>
      </c>
      <c r="C401" s="18" t="s">
        <v>1961</v>
      </c>
      <c r="D401" s="18">
        <v>0.2</v>
      </c>
      <c r="E401" s="18"/>
      <c r="F401" s="19">
        <v>42466</v>
      </c>
      <c r="G401" s="18" t="s">
        <v>1829</v>
      </c>
      <c r="H401" s="18" t="s">
        <v>1931</v>
      </c>
      <c r="I401" s="18" t="s">
        <v>1962</v>
      </c>
      <c r="J401" s="18" t="s">
        <v>1963</v>
      </c>
      <c r="K401" s="18" t="s">
        <v>1934</v>
      </c>
      <c r="L401" s="18" t="s">
        <v>714</v>
      </c>
      <c r="M401" s="18" t="s">
        <v>714</v>
      </c>
      <c r="N401" s="18">
        <v>2</v>
      </c>
      <c r="O401" s="18">
        <v>2</v>
      </c>
      <c r="P401" s="18" t="s">
        <v>1025</v>
      </c>
      <c r="Q401" s="18">
        <v>0</v>
      </c>
      <c r="R401" s="18" t="s">
        <v>1942</v>
      </c>
      <c r="S401" s="18" t="s">
        <v>1959</v>
      </c>
      <c r="T401" s="18">
        <v>0</v>
      </c>
      <c r="U401" s="18">
        <v>0</v>
      </c>
      <c r="V401" s="18" t="s">
        <v>1960</v>
      </c>
      <c r="W401" s="20">
        <v>0.65833333333333333</v>
      </c>
      <c r="X401" s="18">
        <v>7.96</v>
      </c>
      <c r="Y401" s="18">
        <v>128</v>
      </c>
      <c r="Z401" s="23">
        <v>0.06</v>
      </c>
      <c r="AA401" s="18">
        <v>114.6</v>
      </c>
      <c r="AB401" s="18">
        <v>13.71</v>
      </c>
      <c r="AC401" s="24" t="s">
        <v>811</v>
      </c>
      <c r="AD401" s="24" t="s">
        <v>811</v>
      </c>
      <c r="AE401" s="24" t="s">
        <v>811</v>
      </c>
      <c r="AF401" s="24" t="s">
        <v>811</v>
      </c>
      <c r="AG401" s="24" t="s">
        <v>811</v>
      </c>
      <c r="AH401" s="24" t="s">
        <v>811</v>
      </c>
      <c r="AI401" s="24" t="s">
        <v>811</v>
      </c>
      <c r="AJ401" s="24" t="s">
        <v>811</v>
      </c>
      <c r="AK401" s="24" t="s">
        <v>811</v>
      </c>
      <c r="AL401" s="27" t="s">
        <v>811</v>
      </c>
      <c r="AM401" s="27" t="s">
        <v>811</v>
      </c>
      <c r="AN401" s="27" t="s">
        <v>811</v>
      </c>
      <c r="AO401" s="27" t="s">
        <v>811</v>
      </c>
      <c r="AP401" s="27" t="s">
        <v>811</v>
      </c>
      <c r="AQ401" s="27" t="s">
        <v>811</v>
      </c>
      <c r="AR401" s="27" t="s">
        <v>811</v>
      </c>
      <c r="AS401" s="643">
        <v>0</v>
      </c>
      <c r="AT401" s="18"/>
      <c r="AU401" s="18"/>
    </row>
    <row r="402" spans="1:47">
      <c r="A402" s="18">
        <v>197</v>
      </c>
      <c r="B402" t="s">
        <v>1929</v>
      </c>
      <c r="C402" s="18" t="s">
        <v>1961</v>
      </c>
      <c r="D402" s="18">
        <v>0.5</v>
      </c>
      <c r="E402" s="18"/>
      <c r="F402" s="19">
        <v>42466</v>
      </c>
      <c r="G402" s="18" t="s">
        <v>1829</v>
      </c>
      <c r="H402" s="18" t="s">
        <v>1931</v>
      </c>
      <c r="I402" s="18" t="s">
        <v>1962</v>
      </c>
      <c r="J402" s="18" t="s">
        <v>1963</v>
      </c>
      <c r="K402" s="18" t="s">
        <v>1934</v>
      </c>
      <c r="L402" s="18" t="s">
        <v>714</v>
      </c>
      <c r="M402" s="18" t="s">
        <v>714</v>
      </c>
      <c r="N402" s="18">
        <v>2</v>
      </c>
      <c r="O402" s="18">
        <v>2</v>
      </c>
      <c r="P402" s="18" t="s">
        <v>1025</v>
      </c>
      <c r="Q402" s="18">
        <v>0</v>
      </c>
      <c r="R402" s="18" t="s">
        <v>1942</v>
      </c>
      <c r="S402" s="18" t="s">
        <v>1959</v>
      </c>
      <c r="T402" s="18">
        <v>0</v>
      </c>
      <c r="U402" s="18">
        <v>0</v>
      </c>
      <c r="V402" s="18" t="s">
        <v>1960</v>
      </c>
      <c r="W402" s="20">
        <v>0.65902777777777777</v>
      </c>
      <c r="X402" s="18">
        <v>7.96</v>
      </c>
      <c r="Y402" s="18">
        <v>128</v>
      </c>
      <c r="Z402" s="23">
        <v>0.06</v>
      </c>
      <c r="AA402" s="18">
        <v>115</v>
      </c>
      <c r="AB402" s="18">
        <v>13.62</v>
      </c>
      <c r="AC402" s="23">
        <v>0.1</v>
      </c>
      <c r="AD402" s="23">
        <v>0.13300000000000001</v>
      </c>
      <c r="AE402" s="24">
        <v>5.0467289719626156E-2</v>
      </c>
      <c r="AF402" s="24">
        <v>0.93382578440793462</v>
      </c>
      <c r="AG402" s="24">
        <v>0.75330073349633242</v>
      </c>
      <c r="AH402" s="371">
        <v>40.483600000000003</v>
      </c>
      <c r="AI402" s="371">
        <v>41.236900733496334</v>
      </c>
      <c r="AJ402" s="371">
        <v>28.459699266503669</v>
      </c>
      <c r="AK402" s="371">
        <v>69.696600000000004</v>
      </c>
      <c r="AL402" s="24">
        <v>4.4000000000000181</v>
      </c>
      <c r="AM402" s="28">
        <v>117.31532879957928</v>
      </c>
      <c r="AN402" s="28">
        <v>16.764927485028942</v>
      </c>
      <c r="AO402" s="28">
        <v>6.9976639567538665</v>
      </c>
      <c r="AP402" s="28">
        <v>8.6572556962025313</v>
      </c>
      <c r="AQ402" s="28">
        <v>0.53785497046413777</v>
      </c>
      <c r="AR402" s="28">
        <v>0.94150641683803515</v>
      </c>
      <c r="AS402" s="643">
        <v>9.1951106666666682</v>
      </c>
      <c r="AT402" s="606">
        <v>86.461527485028938</v>
      </c>
      <c r="AU402" s="28">
        <v>1.2104613847904051</v>
      </c>
    </row>
    <row r="403" spans="1:47">
      <c r="A403" s="18">
        <v>198</v>
      </c>
      <c r="B403" t="s">
        <v>1929</v>
      </c>
      <c r="C403" s="18" t="s">
        <v>1961</v>
      </c>
      <c r="D403" s="18">
        <v>1</v>
      </c>
      <c r="E403" s="18"/>
      <c r="F403" s="19">
        <v>42466</v>
      </c>
      <c r="G403" s="18" t="s">
        <v>1829</v>
      </c>
      <c r="H403" s="18" t="s">
        <v>1931</v>
      </c>
      <c r="I403" s="18" t="s">
        <v>1962</v>
      </c>
      <c r="J403" s="18" t="s">
        <v>1963</v>
      </c>
      <c r="K403" s="18" t="s">
        <v>1934</v>
      </c>
      <c r="L403" s="18" t="s">
        <v>714</v>
      </c>
      <c r="M403" s="18" t="s">
        <v>714</v>
      </c>
      <c r="N403" s="18">
        <v>2</v>
      </c>
      <c r="O403" s="18">
        <v>2</v>
      </c>
      <c r="P403" s="18" t="s">
        <v>1025</v>
      </c>
      <c r="Q403" s="18">
        <v>0</v>
      </c>
      <c r="R403" s="18" t="s">
        <v>1942</v>
      </c>
      <c r="S403" s="18" t="s">
        <v>1959</v>
      </c>
      <c r="T403" s="18">
        <v>0</v>
      </c>
      <c r="U403" s="18">
        <v>0</v>
      </c>
      <c r="V403" s="18" t="s">
        <v>1960</v>
      </c>
      <c r="W403" s="20">
        <v>0.65972222222222221</v>
      </c>
      <c r="X403" s="18">
        <v>7.96</v>
      </c>
      <c r="Y403" s="18">
        <v>128</v>
      </c>
      <c r="Z403" s="23">
        <v>0.06</v>
      </c>
      <c r="AA403" s="18">
        <v>115.2</v>
      </c>
      <c r="AB403" s="18">
        <v>13.64</v>
      </c>
      <c r="AC403" s="24" t="s">
        <v>811</v>
      </c>
      <c r="AD403" s="24" t="s">
        <v>811</v>
      </c>
      <c r="AE403" s="24" t="s">
        <v>811</v>
      </c>
      <c r="AF403" s="24" t="s">
        <v>811</v>
      </c>
      <c r="AG403" s="24" t="s">
        <v>811</v>
      </c>
      <c r="AH403" s="24" t="s">
        <v>811</v>
      </c>
      <c r="AI403" s="24" t="s">
        <v>811</v>
      </c>
      <c r="AJ403" s="24" t="s">
        <v>811</v>
      </c>
      <c r="AK403" s="24" t="s">
        <v>811</v>
      </c>
      <c r="AL403" s="27" t="s">
        <v>811</v>
      </c>
      <c r="AM403" s="27" t="s">
        <v>811</v>
      </c>
      <c r="AN403" s="27" t="s">
        <v>811</v>
      </c>
      <c r="AO403" s="27" t="s">
        <v>811</v>
      </c>
      <c r="AP403" s="27" t="s">
        <v>811</v>
      </c>
      <c r="AQ403" s="27" t="s">
        <v>811</v>
      </c>
      <c r="AR403" s="27" t="s">
        <v>811</v>
      </c>
      <c r="AS403" s="643">
        <v>0</v>
      </c>
      <c r="AT403" s="18"/>
      <c r="AU403" s="18"/>
    </row>
    <row r="404" spans="1:47">
      <c r="A404" s="18">
        <v>199</v>
      </c>
      <c r="B404" t="s">
        <v>1929</v>
      </c>
      <c r="C404" s="18" t="s">
        <v>1961</v>
      </c>
      <c r="D404" s="18">
        <v>1.5</v>
      </c>
      <c r="E404" s="18"/>
      <c r="F404" s="19">
        <v>42466</v>
      </c>
      <c r="G404" s="18" t="s">
        <v>1829</v>
      </c>
      <c r="H404" s="18" t="s">
        <v>1931</v>
      </c>
      <c r="I404" s="18" t="s">
        <v>1962</v>
      </c>
      <c r="J404" s="18" t="s">
        <v>1963</v>
      </c>
      <c r="K404" s="18" t="s">
        <v>1934</v>
      </c>
      <c r="L404" s="18" t="s">
        <v>714</v>
      </c>
      <c r="M404" s="18" t="s">
        <v>714</v>
      </c>
      <c r="N404" s="18">
        <v>2</v>
      </c>
      <c r="O404" s="18">
        <v>2</v>
      </c>
      <c r="P404" s="18" t="s">
        <v>1025</v>
      </c>
      <c r="Q404" s="18">
        <v>0</v>
      </c>
      <c r="R404" s="18" t="s">
        <v>1942</v>
      </c>
      <c r="S404" s="18" t="s">
        <v>1959</v>
      </c>
      <c r="T404" s="18">
        <v>0</v>
      </c>
      <c r="U404" s="18">
        <v>0</v>
      </c>
      <c r="V404" s="18" t="s">
        <v>1960</v>
      </c>
      <c r="W404" s="20">
        <v>0.66041666666666665</v>
      </c>
      <c r="X404" s="18">
        <v>7.96</v>
      </c>
      <c r="Y404" s="18">
        <v>128</v>
      </c>
      <c r="Z404" s="23">
        <v>0.06</v>
      </c>
      <c r="AA404" s="18">
        <v>115</v>
      </c>
      <c r="AB404" s="18">
        <v>13.69</v>
      </c>
      <c r="AC404" s="24" t="s">
        <v>811</v>
      </c>
      <c r="AD404" s="24" t="s">
        <v>811</v>
      </c>
      <c r="AE404" s="24" t="s">
        <v>811</v>
      </c>
      <c r="AF404" s="24" t="s">
        <v>811</v>
      </c>
      <c r="AG404" s="24" t="s">
        <v>811</v>
      </c>
      <c r="AH404" s="24" t="s">
        <v>811</v>
      </c>
      <c r="AI404" s="24" t="s">
        <v>811</v>
      </c>
      <c r="AJ404" s="24" t="s">
        <v>811</v>
      </c>
      <c r="AK404" s="24" t="s">
        <v>811</v>
      </c>
      <c r="AL404" s="27" t="s">
        <v>811</v>
      </c>
      <c r="AM404" s="27" t="s">
        <v>811</v>
      </c>
      <c r="AN404" s="27" t="s">
        <v>811</v>
      </c>
      <c r="AO404" s="27" t="s">
        <v>811</v>
      </c>
      <c r="AP404" s="27" t="s">
        <v>811</v>
      </c>
      <c r="AQ404" s="27" t="s">
        <v>811</v>
      </c>
      <c r="AR404" s="27" t="s">
        <v>811</v>
      </c>
      <c r="AS404" s="643">
        <v>0</v>
      </c>
      <c r="AT404" s="18"/>
      <c r="AU404" s="18"/>
    </row>
    <row r="405" spans="1:47">
      <c r="A405" s="18">
        <v>200</v>
      </c>
      <c r="B405" t="s">
        <v>1929</v>
      </c>
      <c r="C405" s="18" t="s">
        <v>1961</v>
      </c>
      <c r="D405" s="18">
        <v>1.8</v>
      </c>
      <c r="E405" s="18"/>
      <c r="F405" s="19">
        <v>42466</v>
      </c>
      <c r="G405" s="18" t="s">
        <v>1829</v>
      </c>
      <c r="H405" s="18" t="s">
        <v>1931</v>
      </c>
      <c r="I405" s="18" t="s">
        <v>1962</v>
      </c>
      <c r="J405" s="18" t="s">
        <v>1963</v>
      </c>
      <c r="K405" s="18" t="s">
        <v>1934</v>
      </c>
      <c r="L405" s="18" t="s">
        <v>714</v>
      </c>
      <c r="M405" s="18" t="s">
        <v>714</v>
      </c>
      <c r="N405" s="18">
        <v>2</v>
      </c>
      <c r="O405" s="18">
        <v>2</v>
      </c>
      <c r="P405" s="18" t="s">
        <v>1025</v>
      </c>
      <c r="Q405" s="18">
        <v>0</v>
      </c>
      <c r="R405" s="18" t="s">
        <v>1942</v>
      </c>
      <c r="S405" s="18" t="s">
        <v>1959</v>
      </c>
      <c r="T405" s="18">
        <v>0</v>
      </c>
      <c r="U405" s="18">
        <v>0</v>
      </c>
      <c r="V405" s="18" t="s">
        <v>1960</v>
      </c>
      <c r="W405" s="20">
        <v>0.66111111111111109</v>
      </c>
      <c r="X405" s="18">
        <v>7.97</v>
      </c>
      <c r="Y405" s="18">
        <v>128</v>
      </c>
      <c r="Z405" s="23">
        <v>0.06</v>
      </c>
      <c r="AA405" s="18">
        <v>115</v>
      </c>
      <c r="AB405" s="18">
        <v>13.63</v>
      </c>
      <c r="AC405" s="24" t="s">
        <v>811</v>
      </c>
      <c r="AD405" s="24" t="s">
        <v>811</v>
      </c>
      <c r="AE405" s="24" t="s">
        <v>811</v>
      </c>
      <c r="AF405" s="24" t="s">
        <v>811</v>
      </c>
      <c r="AG405" s="24" t="s">
        <v>811</v>
      </c>
      <c r="AH405" s="24" t="s">
        <v>811</v>
      </c>
      <c r="AI405" s="24" t="s">
        <v>811</v>
      </c>
      <c r="AJ405" s="24" t="s">
        <v>811</v>
      </c>
      <c r="AK405" s="24" t="s">
        <v>811</v>
      </c>
      <c r="AL405" s="27" t="s">
        <v>811</v>
      </c>
      <c r="AM405" s="27" t="s">
        <v>811</v>
      </c>
      <c r="AN405" s="27" t="s">
        <v>811</v>
      </c>
      <c r="AO405" s="27" t="s">
        <v>811</v>
      </c>
      <c r="AP405" s="27" t="s">
        <v>811</v>
      </c>
      <c r="AQ405" s="27" t="s">
        <v>811</v>
      </c>
      <c r="AR405" s="27" t="s">
        <v>811</v>
      </c>
      <c r="AS405" s="643">
        <v>0</v>
      </c>
      <c r="AT405" s="18"/>
      <c r="AU405" s="18"/>
    </row>
    <row r="406" spans="1:47">
      <c r="A406" s="18">
        <v>201</v>
      </c>
      <c r="B406" t="s">
        <v>1929</v>
      </c>
      <c r="C406" s="18" t="s">
        <v>1964</v>
      </c>
      <c r="D406" s="18">
        <v>0.15</v>
      </c>
      <c r="E406" s="18"/>
      <c r="F406" s="19">
        <v>42466</v>
      </c>
      <c r="G406" s="18" t="s">
        <v>1829</v>
      </c>
      <c r="H406" s="18" t="s">
        <v>1931</v>
      </c>
      <c r="I406" s="18" t="s">
        <v>1965</v>
      </c>
      <c r="J406" s="18" t="s">
        <v>1966</v>
      </c>
      <c r="K406" s="18" t="s">
        <v>1934</v>
      </c>
      <c r="L406" s="18" t="s">
        <v>714</v>
      </c>
      <c r="M406" s="18" t="s">
        <v>714</v>
      </c>
      <c r="N406" s="18">
        <v>0.92</v>
      </c>
      <c r="O406" s="18">
        <v>0.92</v>
      </c>
      <c r="P406" s="18" t="s">
        <v>1025</v>
      </c>
      <c r="Q406" s="18">
        <v>0</v>
      </c>
      <c r="R406" s="18" t="s">
        <v>1967</v>
      </c>
      <c r="S406" s="18" t="s">
        <v>1959</v>
      </c>
      <c r="T406" s="18">
        <v>0</v>
      </c>
      <c r="U406" s="18">
        <v>0</v>
      </c>
      <c r="V406" s="18" t="s">
        <v>1960</v>
      </c>
      <c r="W406" s="20">
        <v>0.60138888888888886</v>
      </c>
      <c r="X406" s="18">
        <v>8.93</v>
      </c>
      <c r="Y406" s="18">
        <v>140</v>
      </c>
      <c r="Z406" s="23">
        <v>7.0000000000000007E-2</v>
      </c>
      <c r="AA406" s="18">
        <v>110.7</v>
      </c>
      <c r="AB406" s="18">
        <v>12.81</v>
      </c>
      <c r="AC406" s="24" t="s">
        <v>811</v>
      </c>
      <c r="AD406" s="24" t="s">
        <v>811</v>
      </c>
      <c r="AE406" s="24" t="s">
        <v>811</v>
      </c>
      <c r="AF406" s="24" t="s">
        <v>811</v>
      </c>
      <c r="AG406" s="24" t="s">
        <v>811</v>
      </c>
      <c r="AH406" s="24" t="s">
        <v>811</v>
      </c>
      <c r="AI406" s="24" t="s">
        <v>811</v>
      </c>
      <c r="AJ406" s="24" t="s">
        <v>811</v>
      </c>
      <c r="AK406" s="24" t="s">
        <v>811</v>
      </c>
      <c r="AL406" s="27" t="s">
        <v>811</v>
      </c>
      <c r="AM406" s="27" t="s">
        <v>811</v>
      </c>
      <c r="AN406" s="27" t="s">
        <v>811</v>
      </c>
      <c r="AO406" s="27" t="s">
        <v>811</v>
      </c>
      <c r="AP406" s="27" t="s">
        <v>811</v>
      </c>
      <c r="AQ406" s="27" t="s">
        <v>811</v>
      </c>
      <c r="AR406" s="27" t="s">
        <v>811</v>
      </c>
      <c r="AS406" s="643">
        <v>0</v>
      </c>
      <c r="AT406" s="18"/>
      <c r="AU406" s="18"/>
    </row>
    <row r="407" spans="1:47">
      <c r="A407" s="18">
        <v>202</v>
      </c>
      <c r="B407" t="s">
        <v>1929</v>
      </c>
      <c r="C407" s="18" t="s">
        <v>1964</v>
      </c>
      <c r="D407" s="18">
        <v>0.5</v>
      </c>
      <c r="E407" s="18"/>
      <c r="F407" s="19">
        <v>42466</v>
      </c>
      <c r="G407" s="18" t="s">
        <v>1829</v>
      </c>
      <c r="H407" s="18" t="s">
        <v>1931</v>
      </c>
      <c r="I407" s="18" t="s">
        <v>1965</v>
      </c>
      <c r="J407" s="18" t="s">
        <v>1966</v>
      </c>
      <c r="K407" s="18" t="s">
        <v>1934</v>
      </c>
      <c r="L407" s="18" t="s">
        <v>714</v>
      </c>
      <c r="M407" s="18" t="s">
        <v>714</v>
      </c>
      <c r="N407" s="18">
        <v>0.92</v>
      </c>
      <c r="O407" s="18">
        <v>0.92</v>
      </c>
      <c r="P407" s="18" t="s">
        <v>1025</v>
      </c>
      <c r="Q407" s="18">
        <v>0</v>
      </c>
      <c r="R407" s="18" t="s">
        <v>1967</v>
      </c>
      <c r="S407" s="18" t="s">
        <v>1959</v>
      </c>
      <c r="T407" s="18">
        <v>0</v>
      </c>
      <c r="U407" s="18">
        <v>0</v>
      </c>
      <c r="V407" s="18" t="s">
        <v>1960</v>
      </c>
      <c r="W407" s="20">
        <v>0.60277777777777775</v>
      </c>
      <c r="X407" s="18">
        <v>8.93</v>
      </c>
      <c r="Y407" s="18">
        <v>140</v>
      </c>
      <c r="Z407" s="23">
        <v>7.0000000000000007E-2</v>
      </c>
      <c r="AA407" s="18">
        <v>110.6</v>
      </c>
      <c r="AB407" s="18">
        <v>12.8</v>
      </c>
      <c r="AC407" s="23">
        <v>0.1</v>
      </c>
      <c r="AD407" s="23">
        <v>0.14399999999999999</v>
      </c>
      <c r="AE407" s="24">
        <v>5.0467289719626156E-2</v>
      </c>
      <c r="AF407" s="24">
        <v>0.81709756135694267</v>
      </c>
      <c r="AG407" s="24">
        <v>0.79926650366748109</v>
      </c>
      <c r="AH407" s="371">
        <v>71.316748874115376</v>
      </c>
      <c r="AI407" s="371">
        <v>72.116015377782858</v>
      </c>
      <c r="AJ407" s="371">
        <v>14.204538966356296</v>
      </c>
      <c r="AK407" s="371">
        <v>86.320554344139154</v>
      </c>
      <c r="AL407" s="24">
        <v>5.4999999999999716</v>
      </c>
      <c r="AM407" s="28">
        <v>105.58346701965554</v>
      </c>
      <c r="AN407" s="28">
        <v>13.910084729533402</v>
      </c>
      <c r="AO407" s="28">
        <v>7.5904258724955458</v>
      </c>
      <c r="AP407" s="28">
        <v>5.8730126582278475</v>
      </c>
      <c r="AQ407" s="28">
        <v>3.3793780084388225</v>
      </c>
      <c r="AR407" s="28">
        <v>0.63475623434129147</v>
      </c>
      <c r="AS407" s="643">
        <v>9.2523906666666704</v>
      </c>
      <c r="AT407" s="606">
        <v>100.23063907367256</v>
      </c>
      <c r="AU407" s="28">
        <v>1.4032289470314159</v>
      </c>
    </row>
    <row r="408" spans="1:47">
      <c r="A408" s="18">
        <v>203</v>
      </c>
      <c r="B408" t="s">
        <v>1929</v>
      </c>
      <c r="C408" s="18" t="s">
        <v>1964</v>
      </c>
      <c r="D408" s="18">
        <v>0.8</v>
      </c>
      <c r="E408" s="18"/>
      <c r="F408" s="19">
        <v>42466</v>
      </c>
      <c r="G408" s="18" t="s">
        <v>1829</v>
      </c>
      <c r="H408" s="18" t="s">
        <v>1931</v>
      </c>
      <c r="I408" s="18" t="s">
        <v>1965</v>
      </c>
      <c r="J408" s="18" t="s">
        <v>1966</v>
      </c>
      <c r="K408" s="18" t="s">
        <v>1934</v>
      </c>
      <c r="L408" s="18" t="s">
        <v>714</v>
      </c>
      <c r="M408" s="18" t="s">
        <v>714</v>
      </c>
      <c r="N408" s="18">
        <v>0.92</v>
      </c>
      <c r="O408" s="18">
        <v>0.92</v>
      </c>
      <c r="P408" s="18" t="s">
        <v>1025</v>
      </c>
      <c r="Q408" s="18">
        <v>0</v>
      </c>
      <c r="R408" s="18" t="s">
        <v>1967</v>
      </c>
      <c r="S408" s="18" t="s">
        <v>1959</v>
      </c>
      <c r="T408" s="18">
        <v>0</v>
      </c>
      <c r="U408" s="18">
        <v>0</v>
      </c>
      <c r="V408" s="18" t="s">
        <v>1960</v>
      </c>
      <c r="W408" s="20">
        <v>0.60347222222222219</v>
      </c>
      <c r="X408" s="18">
        <v>8.94</v>
      </c>
      <c r="Y408" s="18">
        <v>140</v>
      </c>
      <c r="Z408" s="23">
        <v>7.0000000000000007E-2</v>
      </c>
      <c r="AA408" s="18">
        <v>110.4</v>
      </c>
      <c r="AB408" s="18">
        <v>12.78</v>
      </c>
      <c r="AC408" s="24" t="s">
        <v>811</v>
      </c>
      <c r="AD408" s="24" t="s">
        <v>811</v>
      </c>
      <c r="AE408" s="24" t="s">
        <v>811</v>
      </c>
      <c r="AF408" s="24" t="s">
        <v>811</v>
      </c>
      <c r="AG408" s="24" t="s">
        <v>811</v>
      </c>
      <c r="AH408" s="24" t="s">
        <v>811</v>
      </c>
      <c r="AI408" s="24" t="s">
        <v>811</v>
      </c>
      <c r="AJ408" s="24" t="s">
        <v>811</v>
      </c>
      <c r="AK408" s="24" t="s">
        <v>811</v>
      </c>
      <c r="AL408" s="27" t="s">
        <v>811</v>
      </c>
      <c r="AM408" s="27" t="s">
        <v>811</v>
      </c>
      <c r="AN408" s="27" t="s">
        <v>811</v>
      </c>
      <c r="AO408" s="27" t="s">
        <v>811</v>
      </c>
      <c r="AP408" s="27" t="s">
        <v>811</v>
      </c>
      <c r="AQ408" s="27" t="s">
        <v>811</v>
      </c>
      <c r="AR408" s="27" t="s">
        <v>811</v>
      </c>
      <c r="AS408" s="643">
        <v>0</v>
      </c>
      <c r="AT408" s="18"/>
      <c r="AU408" s="18"/>
    </row>
    <row r="409" spans="1:47">
      <c r="A409" s="18">
        <v>204</v>
      </c>
      <c r="B409" t="s">
        <v>1929</v>
      </c>
      <c r="C409" s="18" t="s">
        <v>1968</v>
      </c>
      <c r="D409" s="18">
        <v>0.15</v>
      </c>
      <c r="E409" s="18"/>
      <c r="F409" s="19">
        <v>42466</v>
      </c>
      <c r="G409" s="18" t="s">
        <v>1829</v>
      </c>
      <c r="H409" s="18" t="s">
        <v>1931</v>
      </c>
      <c r="I409" s="18" t="s">
        <v>1969</v>
      </c>
      <c r="J409" s="18" t="s">
        <v>1970</v>
      </c>
      <c r="K409" s="18" t="s">
        <v>1934</v>
      </c>
      <c r="L409" s="18" t="s">
        <v>714</v>
      </c>
      <c r="M409" s="18" t="s">
        <v>714</v>
      </c>
      <c r="N409" s="18">
        <v>0.3</v>
      </c>
      <c r="O409" s="18">
        <v>0.3</v>
      </c>
      <c r="P409" s="18" t="s">
        <v>1045</v>
      </c>
      <c r="Q409" s="18">
        <v>0</v>
      </c>
      <c r="R409" s="18" t="s">
        <v>1967</v>
      </c>
      <c r="S409" s="18" t="s">
        <v>1959</v>
      </c>
      <c r="T409" s="18">
        <v>0</v>
      </c>
      <c r="U409" s="18">
        <v>0</v>
      </c>
      <c r="V409" s="18" t="s">
        <v>1971</v>
      </c>
      <c r="W409" s="20">
        <v>0.60833333333333328</v>
      </c>
      <c r="X409" s="18">
        <v>9.24</v>
      </c>
      <c r="Y409" s="18">
        <v>208</v>
      </c>
      <c r="Z409" s="23">
        <v>0.1</v>
      </c>
      <c r="AA409" s="18">
        <v>111.5</v>
      </c>
      <c r="AB409" s="18">
        <v>12.81</v>
      </c>
      <c r="AC409" s="23">
        <v>0.1</v>
      </c>
      <c r="AD409" s="23">
        <v>0.185</v>
      </c>
      <c r="AE409" s="24">
        <v>5.0467289719626156E-2</v>
      </c>
      <c r="AF409" s="24">
        <v>0.87546167288243859</v>
      </c>
      <c r="AG409" s="24">
        <v>0.79926650366748153</v>
      </c>
      <c r="AH409" s="371">
        <v>156.33712202444775</v>
      </c>
      <c r="AI409" s="371">
        <v>157.13638852811522</v>
      </c>
      <c r="AJ409" s="371">
        <v>14.437109557846782</v>
      </c>
      <c r="AK409" s="371">
        <v>171.573498085962</v>
      </c>
      <c r="AL409" s="24">
        <v>7.839999999999975</v>
      </c>
      <c r="AM409" s="28">
        <v>160.34136452500852</v>
      </c>
      <c r="AN409" s="28">
        <v>15.005886641201863</v>
      </c>
      <c r="AO409" s="28">
        <v>10.685230960279087</v>
      </c>
      <c r="AP409" s="28">
        <v>7.0331139240506335</v>
      </c>
      <c r="AQ409" s="28">
        <v>5.117644742616033</v>
      </c>
      <c r="AR409" s="28">
        <v>0.5788209705246361</v>
      </c>
      <c r="AS409" s="643">
        <v>12.150758666666666</v>
      </c>
      <c r="AT409" s="606">
        <v>186.57938472716387</v>
      </c>
      <c r="AU409" s="28">
        <v>2.612111386180294</v>
      </c>
    </row>
    <row r="410" spans="1:47">
      <c r="A410" s="18">
        <v>205</v>
      </c>
      <c r="B410" t="s">
        <v>1929</v>
      </c>
      <c r="C410" s="18" t="s">
        <v>1972</v>
      </c>
      <c r="D410" s="18">
        <v>0.2</v>
      </c>
      <c r="E410" s="18"/>
      <c r="F410" s="19">
        <v>42466</v>
      </c>
      <c r="G410" s="18" t="s">
        <v>1829</v>
      </c>
      <c r="H410" s="18" t="s">
        <v>1931</v>
      </c>
      <c r="I410" s="18" t="s">
        <v>1973</v>
      </c>
      <c r="J410" s="18" t="s">
        <v>1974</v>
      </c>
      <c r="K410" s="18" t="s">
        <v>1934</v>
      </c>
      <c r="L410" s="18" t="s">
        <v>714</v>
      </c>
      <c r="M410" s="18" t="s">
        <v>714</v>
      </c>
      <c r="N410" s="18">
        <v>0.5</v>
      </c>
      <c r="O410" s="18">
        <v>0.5</v>
      </c>
      <c r="P410" s="18" t="s">
        <v>1045</v>
      </c>
      <c r="Q410" s="18">
        <v>5</v>
      </c>
      <c r="R410" s="18" t="s">
        <v>1967</v>
      </c>
      <c r="S410" s="18" t="s">
        <v>1959</v>
      </c>
      <c r="T410" s="18">
        <v>0</v>
      </c>
      <c r="U410" s="18">
        <v>0</v>
      </c>
      <c r="V410" s="18" t="s">
        <v>1975</v>
      </c>
      <c r="W410" s="20">
        <v>0.61736111111111114</v>
      </c>
      <c r="X410" s="18">
        <v>9.11</v>
      </c>
      <c r="Y410" s="18">
        <v>175</v>
      </c>
      <c r="Z410" s="23">
        <v>0.08</v>
      </c>
      <c r="AA410" s="18">
        <v>130.69999999999999</v>
      </c>
      <c r="AB410" s="18">
        <v>14.11</v>
      </c>
      <c r="AC410" s="23">
        <v>0.1</v>
      </c>
      <c r="AD410" s="23">
        <v>0.17499999999999999</v>
      </c>
      <c r="AE410" s="24">
        <v>5.0467289719626156E-2</v>
      </c>
      <c r="AF410" s="24">
        <v>0.25561285589444283</v>
      </c>
      <c r="AG410" s="24">
        <v>0.10977995110024419</v>
      </c>
      <c r="AH410" s="371">
        <v>109.0499678318679</v>
      </c>
      <c r="AI410" s="371">
        <v>109.15974778296815</v>
      </c>
      <c r="AJ410" s="371">
        <v>6.3692670932250905</v>
      </c>
      <c r="AK410" s="371">
        <v>115.52901487619324</v>
      </c>
      <c r="AL410" s="24">
        <v>1.5272727272727333</v>
      </c>
      <c r="AM410" s="28">
        <v>31.325927742203238</v>
      </c>
      <c r="AN410" s="28">
        <v>2.5754666175491794</v>
      </c>
      <c r="AO410" s="28">
        <v>12.163204729096069</v>
      </c>
      <c r="AP410" s="28">
        <v>1.8271594936708861</v>
      </c>
      <c r="AQ410" s="28">
        <v>1.4108311729957808</v>
      </c>
      <c r="AR410" s="28">
        <v>0.56428806681887267</v>
      </c>
      <c r="AS410" s="643">
        <v>3.2379906666666667</v>
      </c>
      <c r="AT410" s="606">
        <v>118.10448149374243</v>
      </c>
      <c r="AU410" s="28">
        <v>1.6534627409123941</v>
      </c>
    </row>
    <row r="411" spans="1:47">
      <c r="A411" s="18">
        <v>206</v>
      </c>
      <c r="B411" t="s">
        <v>1929</v>
      </c>
      <c r="C411" s="18" t="s">
        <v>1976</v>
      </c>
      <c r="D411" s="18">
        <v>0.15</v>
      </c>
      <c r="E411" s="18"/>
      <c r="F411" s="19">
        <v>42466</v>
      </c>
      <c r="G411" s="18" t="s">
        <v>1829</v>
      </c>
      <c r="H411" s="18" t="s">
        <v>1931</v>
      </c>
      <c r="I411" s="18" t="s">
        <v>1977</v>
      </c>
      <c r="J411" s="18" t="s">
        <v>1978</v>
      </c>
      <c r="K411" s="18" t="s">
        <v>1934</v>
      </c>
      <c r="L411" s="18" t="s">
        <v>714</v>
      </c>
      <c r="M411" s="18" t="s">
        <v>714</v>
      </c>
      <c r="N411" s="18">
        <v>1.2</v>
      </c>
      <c r="O411" s="18">
        <v>1.2</v>
      </c>
      <c r="P411" s="18" t="s">
        <v>1025</v>
      </c>
      <c r="Q411" s="18">
        <v>0</v>
      </c>
      <c r="R411" s="18" t="s">
        <v>1967</v>
      </c>
      <c r="S411" s="18" t="s">
        <v>1959</v>
      </c>
      <c r="T411" s="18">
        <v>0</v>
      </c>
      <c r="U411" s="18">
        <v>0</v>
      </c>
      <c r="V411" s="18" t="s">
        <v>1960</v>
      </c>
      <c r="W411" s="20">
        <v>0.625</v>
      </c>
      <c r="X411" s="18">
        <v>9.07</v>
      </c>
      <c r="Y411" s="18">
        <v>143</v>
      </c>
      <c r="Z411" s="23">
        <v>7.0000000000000007E-2</v>
      </c>
      <c r="AA411" s="18">
        <v>115.5</v>
      </c>
      <c r="AB411" s="18">
        <v>13.33</v>
      </c>
      <c r="AC411" s="24" t="s">
        <v>811</v>
      </c>
      <c r="AD411" s="24" t="s">
        <v>811</v>
      </c>
      <c r="AE411" s="24" t="s">
        <v>811</v>
      </c>
      <c r="AF411" s="24" t="s">
        <v>811</v>
      </c>
      <c r="AG411" s="24" t="s">
        <v>811</v>
      </c>
      <c r="AH411" s="24" t="s">
        <v>811</v>
      </c>
      <c r="AI411" s="24" t="s">
        <v>811</v>
      </c>
      <c r="AJ411" s="24" t="s">
        <v>811</v>
      </c>
      <c r="AK411" s="24" t="s">
        <v>811</v>
      </c>
      <c r="AL411" s="27" t="s">
        <v>811</v>
      </c>
      <c r="AM411" s="27" t="s">
        <v>811</v>
      </c>
      <c r="AN411" s="27" t="s">
        <v>811</v>
      </c>
      <c r="AO411" s="27" t="s">
        <v>811</v>
      </c>
      <c r="AP411" s="27" t="s">
        <v>811</v>
      </c>
      <c r="AQ411" s="27" t="s">
        <v>811</v>
      </c>
      <c r="AR411" s="27" t="s">
        <v>811</v>
      </c>
      <c r="AS411" s="643">
        <v>0</v>
      </c>
      <c r="AT411" s="18"/>
      <c r="AU411" s="18"/>
    </row>
    <row r="412" spans="1:47">
      <c r="A412" s="18">
        <v>207</v>
      </c>
      <c r="B412" t="s">
        <v>1929</v>
      </c>
      <c r="C412" s="18" t="s">
        <v>1976</v>
      </c>
      <c r="D412" s="18">
        <v>0.5</v>
      </c>
      <c r="E412" s="18"/>
      <c r="F412" s="19">
        <v>42466</v>
      </c>
      <c r="G412" s="18" t="s">
        <v>1829</v>
      </c>
      <c r="H412" s="18" t="s">
        <v>1931</v>
      </c>
      <c r="I412" s="18" t="s">
        <v>1977</v>
      </c>
      <c r="J412" s="18" t="s">
        <v>1978</v>
      </c>
      <c r="K412" s="18" t="s">
        <v>1934</v>
      </c>
      <c r="L412" s="18" t="s">
        <v>714</v>
      </c>
      <c r="M412" s="18" t="s">
        <v>714</v>
      </c>
      <c r="N412" s="18">
        <v>1.2</v>
      </c>
      <c r="O412" s="18">
        <v>1.2</v>
      </c>
      <c r="P412" s="18" t="s">
        <v>1025</v>
      </c>
      <c r="Q412" s="18">
        <v>0</v>
      </c>
      <c r="R412" s="18" t="s">
        <v>1967</v>
      </c>
      <c r="S412" s="18" t="s">
        <v>1959</v>
      </c>
      <c r="T412" s="18">
        <v>0</v>
      </c>
      <c r="U412" s="18">
        <v>0</v>
      </c>
      <c r="V412" s="18" t="s">
        <v>1960</v>
      </c>
      <c r="W412" s="20">
        <v>0.62847222222222221</v>
      </c>
      <c r="X412" s="18">
        <v>9.2100000000000009</v>
      </c>
      <c r="Y412" s="18">
        <v>144</v>
      </c>
      <c r="Z412" s="23">
        <v>7.0000000000000007E-2</v>
      </c>
      <c r="AA412" s="18">
        <v>117.1</v>
      </c>
      <c r="AB412" s="18">
        <v>13.41</v>
      </c>
      <c r="AC412" s="23">
        <v>0.1</v>
      </c>
      <c r="AD412" s="23">
        <v>0.16009999999999999</v>
      </c>
      <c r="AE412" s="24">
        <v>5.0467289719626156E-2</v>
      </c>
      <c r="AF412" s="24">
        <v>0.75873344983144686</v>
      </c>
      <c r="AG412" s="24">
        <v>0.10977995110024419</v>
      </c>
      <c r="AH412" s="371">
        <v>91.968689684752292</v>
      </c>
      <c r="AI412" s="371">
        <v>92.078469635852542</v>
      </c>
      <c r="AJ412" s="371">
        <v>8.8463149743136427</v>
      </c>
      <c r="AK412" s="371">
        <v>100.92478461016618</v>
      </c>
      <c r="AL412" s="24">
        <v>3.4399999999999977</v>
      </c>
      <c r="AM412" s="28">
        <v>92.013712230866844</v>
      </c>
      <c r="AN412" s="28">
        <v>11.683850577924956</v>
      </c>
      <c r="AO412" s="28">
        <v>7.8752900524690226</v>
      </c>
      <c r="AP412" s="28">
        <v>4.5243949367088607</v>
      </c>
      <c r="AQ412" s="28">
        <v>1.8410837299578071</v>
      </c>
      <c r="AR412" s="28">
        <v>0.71077057573081071</v>
      </c>
      <c r="AS412" s="643">
        <v>6.3654786666666681</v>
      </c>
      <c r="AT412" s="606">
        <v>112.60863518809114</v>
      </c>
      <c r="AU412" s="28">
        <v>1.5765208926332761</v>
      </c>
    </row>
    <row r="413" spans="1:47">
      <c r="A413" s="18">
        <v>208</v>
      </c>
      <c r="B413" t="s">
        <v>1929</v>
      </c>
      <c r="C413" s="18" t="s">
        <v>1976</v>
      </c>
      <c r="D413" s="18">
        <v>1</v>
      </c>
      <c r="E413" s="18"/>
      <c r="F413" s="19">
        <v>42466</v>
      </c>
      <c r="G413" s="18" t="s">
        <v>1829</v>
      </c>
      <c r="H413" s="18" t="s">
        <v>1931</v>
      </c>
      <c r="I413" s="18" t="s">
        <v>1977</v>
      </c>
      <c r="J413" s="18" t="s">
        <v>1978</v>
      </c>
      <c r="K413" s="18" t="s">
        <v>1934</v>
      </c>
      <c r="L413" s="18" t="s">
        <v>714</v>
      </c>
      <c r="M413" s="18" t="s">
        <v>714</v>
      </c>
      <c r="N413" s="18">
        <v>1.2</v>
      </c>
      <c r="O413" s="18">
        <v>1.2</v>
      </c>
      <c r="P413" s="18" t="s">
        <v>1025</v>
      </c>
      <c r="Q413" s="18">
        <v>0</v>
      </c>
      <c r="R413" s="18" t="s">
        <v>1967</v>
      </c>
      <c r="S413" s="18" t="s">
        <v>1959</v>
      </c>
      <c r="T413" s="18">
        <v>0</v>
      </c>
      <c r="U413" s="18">
        <v>0</v>
      </c>
      <c r="V413" s="18" t="s">
        <v>1960</v>
      </c>
      <c r="W413" s="20">
        <v>0.62986111111111109</v>
      </c>
      <c r="X413" s="18">
        <v>8.9700000000000006</v>
      </c>
      <c r="Y413" s="18">
        <v>143</v>
      </c>
      <c r="Z413" s="23">
        <v>7.0000000000000007E-2</v>
      </c>
      <c r="AA413" s="18">
        <v>117.2</v>
      </c>
      <c r="AB413" s="18">
        <v>13.56</v>
      </c>
      <c r="AC413" s="24" t="s">
        <v>811</v>
      </c>
      <c r="AD413" s="24" t="s">
        <v>811</v>
      </c>
      <c r="AE413" s="24" t="s">
        <v>811</v>
      </c>
      <c r="AF413" s="24" t="s">
        <v>811</v>
      </c>
      <c r="AG413" s="24" t="s">
        <v>811</v>
      </c>
      <c r="AH413" s="24" t="s">
        <v>811</v>
      </c>
      <c r="AI413" s="24" t="s">
        <v>811</v>
      </c>
      <c r="AJ413" s="24" t="s">
        <v>811</v>
      </c>
      <c r="AK413" s="24" t="s">
        <v>811</v>
      </c>
      <c r="AL413" s="27" t="s">
        <v>811</v>
      </c>
      <c r="AM413" s="27" t="s">
        <v>811</v>
      </c>
      <c r="AN413" s="27" t="s">
        <v>811</v>
      </c>
      <c r="AO413" s="27" t="s">
        <v>811</v>
      </c>
      <c r="AP413" s="27" t="s">
        <v>811</v>
      </c>
      <c r="AQ413" s="27" t="s">
        <v>811</v>
      </c>
      <c r="AR413" s="27" t="s">
        <v>811</v>
      </c>
      <c r="AS413" s="643">
        <v>0</v>
      </c>
      <c r="AT413" s="18"/>
      <c r="AU413" s="18"/>
    </row>
    <row r="414" spans="1:47">
      <c r="A414" s="18">
        <v>209</v>
      </c>
      <c r="B414" t="s">
        <v>1929</v>
      </c>
      <c r="C414" s="18" t="s">
        <v>1979</v>
      </c>
      <c r="D414" s="18">
        <v>0.2</v>
      </c>
      <c r="E414" s="18"/>
      <c r="F414" s="19">
        <v>42466</v>
      </c>
      <c r="G414" s="18" t="s">
        <v>1829</v>
      </c>
      <c r="H414" s="18" t="s">
        <v>1931</v>
      </c>
      <c r="I414" s="18" t="s">
        <v>1980</v>
      </c>
      <c r="J414" s="18" t="s">
        <v>1981</v>
      </c>
      <c r="K414" s="18" t="s">
        <v>1934</v>
      </c>
      <c r="L414" s="18" t="s">
        <v>714</v>
      </c>
      <c r="M414" s="18" t="s">
        <v>714</v>
      </c>
      <c r="N414" s="18">
        <v>0.3</v>
      </c>
      <c r="O414" s="18">
        <v>0.3</v>
      </c>
      <c r="P414" s="18" t="s">
        <v>1045</v>
      </c>
      <c r="Q414" s="18">
        <v>10</v>
      </c>
      <c r="R414" s="18" t="s">
        <v>1942</v>
      </c>
      <c r="S414" s="18" t="s">
        <v>1959</v>
      </c>
      <c r="T414" s="18">
        <v>0</v>
      </c>
      <c r="U414" s="18">
        <v>0</v>
      </c>
      <c r="V414" s="18" t="s">
        <v>1982</v>
      </c>
      <c r="W414" s="20">
        <v>0.63750000000000007</v>
      </c>
      <c r="X414" s="18">
        <v>8.82</v>
      </c>
      <c r="Y414" s="18">
        <v>136</v>
      </c>
      <c r="Z414" s="23">
        <v>0.06</v>
      </c>
      <c r="AA414" s="18">
        <v>130.4</v>
      </c>
      <c r="AB414" s="18">
        <v>15.16</v>
      </c>
      <c r="AC414" s="23">
        <v>0.1</v>
      </c>
      <c r="AD414" s="23">
        <v>0.21240000000000001</v>
      </c>
      <c r="AE414" s="24">
        <v>5.0467289719626156E-2</v>
      </c>
      <c r="AF414" s="24">
        <v>0.28401428432715864</v>
      </c>
      <c r="AG414" s="24">
        <v>0.10977995110024419</v>
      </c>
      <c r="AH414" s="371">
        <v>188.18357280720565</v>
      </c>
      <c r="AI414" s="371">
        <v>188.2933527583059</v>
      </c>
      <c r="AJ414" s="371">
        <v>4.1966398762824326</v>
      </c>
      <c r="AK414" s="371">
        <v>192.48999263458833</v>
      </c>
      <c r="AL414" s="24">
        <v>4.9333333333333309</v>
      </c>
      <c r="AM414" s="28">
        <v>109.19807764374754</v>
      </c>
      <c r="AN414" s="28">
        <v>9.904198474341527</v>
      </c>
      <c r="AO414" s="28">
        <v>11.025433095534517</v>
      </c>
      <c r="AP414" s="28">
        <v>1.8851645569620257</v>
      </c>
      <c r="AQ414" s="28">
        <v>1.5819461097046417</v>
      </c>
      <c r="AR414" s="28">
        <v>0.54372782936705366</v>
      </c>
      <c r="AS414" s="643">
        <v>3.4671106666666676</v>
      </c>
      <c r="AT414" s="606">
        <v>202.39419110892987</v>
      </c>
      <c r="AU414" s="28">
        <v>2.8335186755250183</v>
      </c>
    </row>
    <row r="415" spans="1:47">
      <c r="A415" s="18">
        <v>210</v>
      </c>
      <c r="B415" t="s">
        <v>1929</v>
      </c>
      <c r="C415" s="18" t="s">
        <v>1983</v>
      </c>
      <c r="D415" s="18">
        <v>0.2</v>
      </c>
      <c r="E415" s="18"/>
      <c r="F415" s="19">
        <v>42466</v>
      </c>
      <c r="G415" s="18" t="s">
        <v>1829</v>
      </c>
      <c r="H415" s="18" t="s">
        <v>1931</v>
      </c>
      <c r="I415" s="18" t="s">
        <v>1984</v>
      </c>
      <c r="J415" s="18" t="s">
        <v>1985</v>
      </c>
      <c r="K415" s="18" t="s">
        <v>1934</v>
      </c>
      <c r="L415" s="18" t="s">
        <v>714</v>
      </c>
      <c r="M415" s="18" t="s">
        <v>714</v>
      </c>
      <c r="N415" s="18">
        <v>1.06</v>
      </c>
      <c r="O415" s="18">
        <v>1.06</v>
      </c>
      <c r="P415" s="18" t="s">
        <v>1025</v>
      </c>
      <c r="Q415" s="18">
        <v>0</v>
      </c>
      <c r="R415" s="18" t="s">
        <v>1942</v>
      </c>
      <c r="S415" s="18" t="s">
        <v>1959</v>
      </c>
      <c r="T415" s="18">
        <v>0</v>
      </c>
      <c r="U415" s="18">
        <v>0</v>
      </c>
      <c r="V415" s="18" t="s">
        <v>1960</v>
      </c>
      <c r="W415" s="20">
        <v>0.64444444444444449</v>
      </c>
      <c r="X415" s="18">
        <v>9.1199999999999992</v>
      </c>
      <c r="Y415" s="18">
        <v>146</v>
      </c>
      <c r="Z415" s="23">
        <v>7.0000000000000007E-2</v>
      </c>
      <c r="AA415" s="18">
        <v>122.7</v>
      </c>
      <c r="AB415" s="18">
        <v>14.13</v>
      </c>
      <c r="AC415" s="24" t="s">
        <v>811</v>
      </c>
      <c r="AD415" s="24" t="s">
        <v>811</v>
      </c>
      <c r="AE415" s="24" t="s">
        <v>811</v>
      </c>
      <c r="AF415" s="24" t="s">
        <v>811</v>
      </c>
      <c r="AG415" s="24" t="s">
        <v>811</v>
      </c>
      <c r="AH415" s="24" t="s">
        <v>811</v>
      </c>
      <c r="AI415" s="24" t="s">
        <v>811</v>
      </c>
      <c r="AJ415" s="24" t="s">
        <v>811</v>
      </c>
      <c r="AK415" s="24" t="s">
        <v>811</v>
      </c>
      <c r="AL415" s="27" t="s">
        <v>811</v>
      </c>
      <c r="AM415" s="27" t="s">
        <v>811</v>
      </c>
      <c r="AN415" s="27" t="s">
        <v>811</v>
      </c>
      <c r="AO415" s="27" t="s">
        <v>811</v>
      </c>
      <c r="AP415" s="27" t="s">
        <v>811</v>
      </c>
      <c r="AQ415" s="27" t="s">
        <v>811</v>
      </c>
      <c r="AR415" s="27" t="s">
        <v>811</v>
      </c>
      <c r="AS415" s="643">
        <v>0</v>
      </c>
      <c r="AT415" s="18"/>
      <c r="AU415" s="18"/>
    </row>
    <row r="416" spans="1:47">
      <c r="A416" s="18">
        <v>211</v>
      </c>
      <c r="B416" t="s">
        <v>1929</v>
      </c>
      <c r="C416" s="18" t="s">
        <v>1983</v>
      </c>
      <c r="D416" s="18">
        <v>0.5</v>
      </c>
      <c r="E416" s="18"/>
      <c r="F416" s="19">
        <v>42466</v>
      </c>
      <c r="G416" s="18" t="s">
        <v>1829</v>
      </c>
      <c r="H416" s="18" t="s">
        <v>1931</v>
      </c>
      <c r="I416" s="18" t="s">
        <v>1984</v>
      </c>
      <c r="J416" s="18" t="s">
        <v>1985</v>
      </c>
      <c r="K416" s="18" t="s">
        <v>1934</v>
      </c>
      <c r="L416" s="18" t="s">
        <v>714</v>
      </c>
      <c r="M416" s="18" t="s">
        <v>714</v>
      </c>
      <c r="N416" s="18">
        <v>1.06</v>
      </c>
      <c r="O416" s="18">
        <v>1.06</v>
      </c>
      <c r="P416" s="18" t="s">
        <v>1025</v>
      </c>
      <c r="Q416" s="18">
        <v>0</v>
      </c>
      <c r="R416" s="18" t="s">
        <v>1942</v>
      </c>
      <c r="S416" s="18" t="s">
        <v>1959</v>
      </c>
      <c r="T416" s="18">
        <v>0</v>
      </c>
      <c r="U416" s="18">
        <v>0</v>
      </c>
      <c r="V416" s="18" t="s">
        <v>1960</v>
      </c>
      <c r="W416" s="20">
        <v>0.64652777777777781</v>
      </c>
      <c r="X416" s="18">
        <v>8.99</v>
      </c>
      <c r="Y416" s="18">
        <v>144</v>
      </c>
      <c r="Z416" s="23">
        <v>7.0000000000000007E-2</v>
      </c>
      <c r="AA416" s="18">
        <v>124.1</v>
      </c>
      <c r="AB416" s="18">
        <v>14.35</v>
      </c>
      <c r="AC416" s="23">
        <v>0.1</v>
      </c>
      <c r="AD416" s="23">
        <v>0.1457</v>
      </c>
      <c r="AE416" s="24">
        <v>5.0467289719626156E-2</v>
      </c>
      <c r="AF416" s="24">
        <v>0.56802856865431728</v>
      </c>
      <c r="AG416" s="24">
        <v>0.1557457212713933</v>
      </c>
      <c r="AH416" s="371">
        <v>92.161698477375097</v>
      </c>
      <c r="AI416" s="371">
        <v>92.317444198646484</v>
      </c>
      <c r="AJ416" s="371">
        <v>9.5395253221171572</v>
      </c>
      <c r="AK416" s="371">
        <v>101.85696952076364</v>
      </c>
      <c r="AL416" s="24">
        <v>3.2571428571428589</v>
      </c>
      <c r="AM416" s="28">
        <v>79.182666765254723</v>
      </c>
      <c r="AN416" s="28">
        <v>10.558449999909209</v>
      </c>
      <c r="AO416" s="28">
        <v>7.4994593681776784</v>
      </c>
      <c r="AP416" s="28">
        <v>5.3799696202531653</v>
      </c>
      <c r="AQ416" s="28">
        <v>2.0280050464135035</v>
      </c>
      <c r="AR416" s="28">
        <v>0.7262402832532856</v>
      </c>
      <c r="AS416" s="643">
        <v>7.4079746666666688</v>
      </c>
      <c r="AT416" s="606">
        <v>112.41541952067286</v>
      </c>
      <c r="AU416" s="28">
        <v>1.5738158732894201</v>
      </c>
    </row>
    <row r="417" spans="1:47">
      <c r="A417" s="18">
        <v>212</v>
      </c>
      <c r="B417" t="s">
        <v>1929</v>
      </c>
      <c r="C417" s="18" t="s">
        <v>1983</v>
      </c>
      <c r="D417" s="18">
        <v>1</v>
      </c>
      <c r="E417" s="18"/>
      <c r="F417" s="19">
        <v>42466</v>
      </c>
      <c r="G417" s="18" t="s">
        <v>1829</v>
      </c>
      <c r="H417" s="18" t="s">
        <v>1931</v>
      </c>
      <c r="I417" s="18" t="s">
        <v>1984</v>
      </c>
      <c r="J417" s="18" t="s">
        <v>1985</v>
      </c>
      <c r="K417" s="18" t="s">
        <v>1934</v>
      </c>
      <c r="L417" s="18" t="s">
        <v>714</v>
      </c>
      <c r="M417" s="18" t="s">
        <v>714</v>
      </c>
      <c r="N417" s="18">
        <v>1.06</v>
      </c>
      <c r="O417" s="18">
        <v>1.06</v>
      </c>
      <c r="P417" s="18" t="s">
        <v>1025</v>
      </c>
      <c r="Q417" s="18">
        <v>0</v>
      </c>
      <c r="R417" s="18" t="s">
        <v>1942</v>
      </c>
      <c r="S417" s="18" t="s">
        <v>1959</v>
      </c>
      <c r="T417" s="18">
        <v>0</v>
      </c>
      <c r="U417" s="18">
        <v>0</v>
      </c>
      <c r="V417" s="18" t="s">
        <v>1960</v>
      </c>
      <c r="W417" s="20">
        <v>0.6479166666666667</v>
      </c>
      <c r="X417" s="18">
        <v>8.89</v>
      </c>
      <c r="Y417" s="18">
        <v>142</v>
      </c>
      <c r="Z417" s="23">
        <v>7.0000000000000007E-2</v>
      </c>
      <c r="AA417" s="18">
        <v>120.1</v>
      </c>
      <c r="AB417" s="18">
        <v>13.91</v>
      </c>
      <c r="AC417" s="24" t="s">
        <v>811</v>
      </c>
      <c r="AD417" s="24" t="s">
        <v>811</v>
      </c>
      <c r="AE417" s="24" t="s">
        <v>811</v>
      </c>
      <c r="AF417" s="24" t="s">
        <v>811</v>
      </c>
      <c r="AG417" s="24" t="s">
        <v>811</v>
      </c>
      <c r="AH417" s="24" t="s">
        <v>811</v>
      </c>
      <c r="AI417" s="24" t="s">
        <v>811</v>
      </c>
      <c r="AJ417" s="24" t="s">
        <v>811</v>
      </c>
      <c r="AK417" s="24" t="s">
        <v>811</v>
      </c>
      <c r="AL417" s="27" t="s">
        <v>811</v>
      </c>
      <c r="AM417" s="27" t="s">
        <v>811</v>
      </c>
      <c r="AN417" s="27" t="s">
        <v>811</v>
      </c>
      <c r="AO417" s="27" t="s">
        <v>811</v>
      </c>
      <c r="AP417" s="27" t="s">
        <v>811</v>
      </c>
      <c r="AQ417" s="27" t="s">
        <v>811</v>
      </c>
      <c r="AR417" s="27" t="s">
        <v>811</v>
      </c>
      <c r="AS417" s="643">
        <v>0</v>
      </c>
      <c r="AT417" s="18"/>
      <c r="AU417" s="18"/>
    </row>
    <row r="418" spans="1:47">
      <c r="A418" s="18">
        <v>213</v>
      </c>
      <c r="B418" t="s">
        <v>1929</v>
      </c>
      <c r="C418" s="18" t="s">
        <v>1986</v>
      </c>
      <c r="D418" s="18">
        <v>0.15</v>
      </c>
      <c r="E418" s="18"/>
      <c r="F418" s="19">
        <v>42466</v>
      </c>
      <c r="G418" s="18" t="s">
        <v>1829</v>
      </c>
      <c r="H418" s="18" t="s">
        <v>1931</v>
      </c>
      <c r="I418" s="18" t="s">
        <v>1987</v>
      </c>
      <c r="J418" s="18" t="s">
        <v>1988</v>
      </c>
      <c r="K418" s="18" t="s">
        <v>1934</v>
      </c>
      <c r="L418" s="18" t="s">
        <v>714</v>
      </c>
      <c r="M418" s="18" t="s">
        <v>714</v>
      </c>
      <c r="N418" s="18">
        <v>1.64</v>
      </c>
      <c r="O418" s="18">
        <v>1.64</v>
      </c>
      <c r="P418" s="18" t="s">
        <v>1025</v>
      </c>
      <c r="Q418" s="18">
        <v>0</v>
      </c>
      <c r="R418" s="18" t="s">
        <v>1942</v>
      </c>
      <c r="S418" s="18" t="s">
        <v>1959</v>
      </c>
      <c r="T418" s="18">
        <v>0</v>
      </c>
      <c r="U418" s="18">
        <v>0</v>
      </c>
      <c r="V418" s="18" t="s">
        <v>1960</v>
      </c>
      <c r="W418" s="20">
        <v>0.65</v>
      </c>
      <c r="X418" s="18">
        <v>8.2799999999999994</v>
      </c>
      <c r="Y418" s="18">
        <v>134</v>
      </c>
      <c r="Z418" s="23">
        <v>0.06</v>
      </c>
      <c r="AA418" s="18">
        <v>114</v>
      </c>
      <c r="AB418" s="18">
        <v>13.41</v>
      </c>
      <c r="AC418" s="24" t="s">
        <v>811</v>
      </c>
      <c r="AD418" s="24" t="s">
        <v>811</v>
      </c>
      <c r="AE418" s="24" t="s">
        <v>811</v>
      </c>
      <c r="AF418" s="24" t="s">
        <v>811</v>
      </c>
      <c r="AG418" s="24" t="s">
        <v>811</v>
      </c>
      <c r="AH418" s="24" t="s">
        <v>811</v>
      </c>
      <c r="AI418" s="24" t="s">
        <v>811</v>
      </c>
      <c r="AJ418" s="24" t="s">
        <v>811</v>
      </c>
      <c r="AK418" s="24" t="s">
        <v>811</v>
      </c>
      <c r="AL418" s="27" t="s">
        <v>811</v>
      </c>
      <c r="AM418" s="27" t="s">
        <v>811</v>
      </c>
      <c r="AN418" s="27" t="s">
        <v>811</v>
      </c>
      <c r="AO418" s="27" t="s">
        <v>811</v>
      </c>
      <c r="AP418" s="27" t="s">
        <v>811</v>
      </c>
      <c r="AQ418" s="27" t="s">
        <v>811</v>
      </c>
      <c r="AR418" s="27" t="s">
        <v>811</v>
      </c>
      <c r="AS418" s="643">
        <v>0</v>
      </c>
      <c r="AT418" s="18"/>
      <c r="AU418" s="18"/>
    </row>
    <row r="419" spans="1:47">
      <c r="A419" s="18">
        <v>214</v>
      </c>
      <c r="B419" t="s">
        <v>1929</v>
      </c>
      <c r="C419" s="18" t="s">
        <v>1986</v>
      </c>
      <c r="D419" s="18">
        <v>0.5</v>
      </c>
      <c r="E419" s="18"/>
      <c r="F419" s="19">
        <v>42466</v>
      </c>
      <c r="G419" s="18" t="s">
        <v>1829</v>
      </c>
      <c r="H419" s="18" t="s">
        <v>1931</v>
      </c>
      <c r="I419" s="18" t="s">
        <v>1987</v>
      </c>
      <c r="J419" s="18" t="s">
        <v>1988</v>
      </c>
      <c r="K419" s="18" t="s">
        <v>1934</v>
      </c>
      <c r="L419" s="18" t="s">
        <v>714</v>
      </c>
      <c r="M419" s="18" t="s">
        <v>714</v>
      </c>
      <c r="N419" s="18">
        <v>1.64</v>
      </c>
      <c r="O419" s="18">
        <v>1.64</v>
      </c>
      <c r="P419" s="18" t="s">
        <v>1025</v>
      </c>
      <c r="Q419" s="18">
        <v>0</v>
      </c>
      <c r="R419" s="18" t="s">
        <v>1942</v>
      </c>
      <c r="S419" s="18" t="s">
        <v>1959</v>
      </c>
      <c r="T419" s="18">
        <v>0</v>
      </c>
      <c r="U419" s="18">
        <v>0</v>
      </c>
      <c r="V419" s="18" t="s">
        <v>1960</v>
      </c>
      <c r="W419" s="20">
        <v>0.65208333333333335</v>
      </c>
      <c r="X419" s="18">
        <v>8.32</v>
      </c>
      <c r="Y419" s="18">
        <v>134</v>
      </c>
      <c r="Z419" s="23">
        <v>0.06</v>
      </c>
      <c r="AA419" s="18">
        <v>114.1</v>
      </c>
      <c r="AB419" s="18">
        <v>13.4</v>
      </c>
      <c r="AC419" s="23">
        <v>0.1</v>
      </c>
      <c r="AD419" s="23">
        <v>0.17549999999999999</v>
      </c>
      <c r="AE419" s="24">
        <v>5.0467289719626156E-2</v>
      </c>
      <c r="AF419" s="24">
        <v>0.84627961711969069</v>
      </c>
      <c r="AG419" s="24">
        <v>0.43154034229828819</v>
      </c>
      <c r="AH419" s="371">
        <v>66.395024662234604</v>
      </c>
      <c r="AI419" s="371">
        <v>66.826565004532895</v>
      </c>
      <c r="AJ419" s="371">
        <v>17.629619518411317</v>
      </c>
      <c r="AK419" s="371">
        <v>84.456184522944213</v>
      </c>
      <c r="AL419" s="24">
        <v>3.8857142857142843</v>
      </c>
      <c r="AM419" s="28">
        <v>96.331510981829524</v>
      </c>
      <c r="AN419" s="28">
        <v>14.192420307714597</v>
      </c>
      <c r="AO419" s="28">
        <v>6.7875322808377119</v>
      </c>
      <c r="AP419" s="28">
        <v>4.7709164556962032</v>
      </c>
      <c r="AQ419" s="28">
        <v>2.0871702109704642</v>
      </c>
      <c r="AR419" s="28">
        <v>0.69566289952049842</v>
      </c>
      <c r="AS419" s="643">
        <v>6.8580866666666669</v>
      </c>
      <c r="AT419" s="606">
        <v>98.648604830658812</v>
      </c>
      <c r="AU419" s="28">
        <v>1.3810804676292234</v>
      </c>
    </row>
    <row r="420" spans="1:47">
      <c r="A420" s="18">
        <v>215</v>
      </c>
      <c r="B420" t="s">
        <v>1929</v>
      </c>
      <c r="C420" s="18" t="s">
        <v>1986</v>
      </c>
      <c r="D420" s="18">
        <v>1</v>
      </c>
      <c r="E420" s="18"/>
      <c r="F420" s="19">
        <v>42466</v>
      </c>
      <c r="G420" s="18" t="s">
        <v>1829</v>
      </c>
      <c r="H420" s="18" t="s">
        <v>1931</v>
      </c>
      <c r="I420" s="18" t="s">
        <v>1987</v>
      </c>
      <c r="J420" s="18" t="s">
        <v>1988</v>
      </c>
      <c r="K420" s="18" t="s">
        <v>1934</v>
      </c>
      <c r="L420" s="18" t="s">
        <v>714</v>
      </c>
      <c r="M420" s="18" t="s">
        <v>714</v>
      </c>
      <c r="N420" s="18">
        <v>1.64</v>
      </c>
      <c r="O420" s="18">
        <v>1.64</v>
      </c>
      <c r="P420" s="18" t="s">
        <v>1025</v>
      </c>
      <c r="Q420" s="18">
        <v>0</v>
      </c>
      <c r="R420" s="18" t="s">
        <v>1942</v>
      </c>
      <c r="S420" s="18" t="s">
        <v>1959</v>
      </c>
      <c r="T420" s="18">
        <v>0</v>
      </c>
      <c r="U420" s="18">
        <v>0</v>
      </c>
      <c r="V420" s="18" t="s">
        <v>1960</v>
      </c>
      <c r="W420" s="20">
        <v>0.65277777777777779</v>
      </c>
      <c r="X420" s="18">
        <v>8.2200000000000006</v>
      </c>
      <c r="Y420" s="18">
        <v>134</v>
      </c>
      <c r="Z420" s="23">
        <v>0.06</v>
      </c>
      <c r="AA420" s="18">
        <v>114.1</v>
      </c>
      <c r="AB420" s="18">
        <v>13.44</v>
      </c>
      <c r="AC420" s="24" t="s">
        <v>811</v>
      </c>
      <c r="AD420" s="24" t="s">
        <v>811</v>
      </c>
      <c r="AE420" s="24" t="s">
        <v>811</v>
      </c>
      <c r="AF420" s="24" t="s">
        <v>811</v>
      </c>
      <c r="AG420" s="24" t="s">
        <v>811</v>
      </c>
      <c r="AH420" s="24" t="s">
        <v>811</v>
      </c>
      <c r="AI420" s="24" t="s">
        <v>811</v>
      </c>
      <c r="AJ420" s="24" t="s">
        <v>811</v>
      </c>
      <c r="AK420" s="24" t="s">
        <v>811</v>
      </c>
      <c r="AL420" s="27" t="s">
        <v>811</v>
      </c>
      <c r="AM420" s="27" t="s">
        <v>811</v>
      </c>
      <c r="AN420" s="27" t="s">
        <v>811</v>
      </c>
      <c r="AO420" s="27" t="s">
        <v>811</v>
      </c>
      <c r="AP420" s="27" t="s">
        <v>811</v>
      </c>
      <c r="AQ420" s="27" t="s">
        <v>811</v>
      </c>
      <c r="AR420" s="27" t="s">
        <v>811</v>
      </c>
      <c r="AS420" s="643">
        <v>0</v>
      </c>
      <c r="AT420" s="18"/>
      <c r="AU420" s="18"/>
    </row>
    <row r="421" spans="1:47">
      <c r="A421" s="18">
        <v>216</v>
      </c>
      <c r="B421" t="s">
        <v>1929</v>
      </c>
      <c r="C421" s="18" t="s">
        <v>1986</v>
      </c>
      <c r="D421" s="18">
        <v>1.5</v>
      </c>
      <c r="E421" s="18"/>
      <c r="F421" s="19">
        <v>42466</v>
      </c>
      <c r="G421" s="18" t="s">
        <v>1829</v>
      </c>
      <c r="H421" s="18" t="s">
        <v>1931</v>
      </c>
      <c r="I421" s="18" t="s">
        <v>1987</v>
      </c>
      <c r="J421" s="18" t="s">
        <v>1988</v>
      </c>
      <c r="K421" s="18" t="s">
        <v>1934</v>
      </c>
      <c r="L421" s="18" t="s">
        <v>714</v>
      </c>
      <c r="M421" s="18" t="s">
        <v>714</v>
      </c>
      <c r="N421" s="18">
        <v>1.64</v>
      </c>
      <c r="O421" s="18">
        <v>1.64</v>
      </c>
      <c r="P421" s="18" t="s">
        <v>1025</v>
      </c>
      <c r="Q421" s="18">
        <v>0</v>
      </c>
      <c r="R421" s="18" t="s">
        <v>1942</v>
      </c>
      <c r="S421" s="18" t="s">
        <v>1959</v>
      </c>
      <c r="T421" s="18">
        <v>0</v>
      </c>
      <c r="U421" s="18">
        <v>0</v>
      </c>
      <c r="V421" s="18" t="s">
        <v>1960</v>
      </c>
      <c r="W421" s="20">
        <v>0.65347222222222223</v>
      </c>
      <c r="X421" s="18">
        <v>8.11</v>
      </c>
      <c r="Y421" s="18">
        <v>134</v>
      </c>
      <c r="Z421" s="23">
        <v>0.06</v>
      </c>
      <c r="AA421" s="18">
        <v>114.9</v>
      </c>
      <c r="AB421" s="18">
        <v>13.57</v>
      </c>
      <c r="AC421" s="24" t="s">
        <v>811</v>
      </c>
      <c r="AD421" s="24" t="s">
        <v>811</v>
      </c>
      <c r="AE421" s="24" t="s">
        <v>811</v>
      </c>
      <c r="AF421" s="24" t="s">
        <v>811</v>
      </c>
      <c r="AG421" s="24" t="s">
        <v>811</v>
      </c>
      <c r="AH421" s="24" t="s">
        <v>811</v>
      </c>
      <c r="AI421" s="24" t="s">
        <v>811</v>
      </c>
      <c r="AJ421" s="24" t="s">
        <v>811</v>
      </c>
      <c r="AK421" s="24" t="s">
        <v>811</v>
      </c>
      <c r="AL421" s="27" t="s">
        <v>811</v>
      </c>
      <c r="AM421" s="27" t="s">
        <v>811</v>
      </c>
      <c r="AN421" s="27" t="s">
        <v>811</v>
      </c>
      <c r="AO421" s="27" t="s">
        <v>811</v>
      </c>
      <c r="AP421" s="27" t="s">
        <v>811</v>
      </c>
      <c r="AQ421" s="27" t="s">
        <v>811</v>
      </c>
      <c r="AR421" s="27" t="s">
        <v>811</v>
      </c>
      <c r="AS421" s="643">
        <v>0</v>
      </c>
      <c r="AT421" s="18"/>
      <c r="AU421" s="18"/>
    </row>
    <row r="422" spans="1:47">
      <c r="A422" s="18">
        <v>217</v>
      </c>
      <c r="B422" t="s">
        <v>1929</v>
      </c>
      <c r="C422" s="18" t="s">
        <v>1989</v>
      </c>
      <c r="D422" s="18">
        <v>0.2</v>
      </c>
      <c r="E422" s="18"/>
      <c r="F422" s="19">
        <v>42466</v>
      </c>
      <c r="G422" s="18" t="s">
        <v>1829</v>
      </c>
      <c r="H422" s="18" t="s">
        <v>1931</v>
      </c>
      <c r="I422" s="18" t="s">
        <v>1990</v>
      </c>
      <c r="J422" s="18" t="s">
        <v>1991</v>
      </c>
      <c r="K422" s="18" t="s">
        <v>1934</v>
      </c>
      <c r="L422" s="18" t="s">
        <v>714</v>
      </c>
      <c r="M422" s="18" t="s">
        <v>714</v>
      </c>
      <c r="N422" s="18">
        <v>1.3</v>
      </c>
      <c r="O422" s="18">
        <v>1.3</v>
      </c>
      <c r="P422" s="18" t="s">
        <v>1025</v>
      </c>
      <c r="Q422" s="18">
        <v>0</v>
      </c>
      <c r="R422" s="18" t="s">
        <v>1942</v>
      </c>
      <c r="S422" s="18" t="s">
        <v>1959</v>
      </c>
      <c r="T422" s="18">
        <v>0</v>
      </c>
      <c r="U422" s="18">
        <v>0</v>
      </c>
      <c r="V422" s="18" t="s">
        <v>1960</v>
      </c>
      <c r="W422" s="20">
        <v>0.65902777777777777</v>
      </c>
      <c r="X422" s="18">
        <v>8.4600000000000009</v>
      </c>
      <c r="Y422" s="18">
        <v>126</v>
      </c>
      <c r="Z422" s="23">
        <v>0.06</v>
      </c>
      <c r="AA422" s="18">
        <v>112.8</v>
      </c>
      <c r="AB422" s="18">
        <v>13.21</v>
      </c>
      <c r="AC422" s="24" t="s">
        <v>811</v>
      </c>
      <c r="AD422" s="24" t="s">
        <v>811</v>
      </c>
      <c r="AE422" s="24" t="s">
        <v>811</v>
      </c>
      <c r="AF422" s="24" t="s">
        <v>811</v>
      </c>
      <c r="AG422" s="24" t="s">
        <v>811</v>
      </c>
      <c r="AH422" s="24" t="s">
        <v>811</v>
      </c>
      <c r="AI422" s="24" t="s">
        <v>811</v>
      </c>
      <c r="AJ422" s="24" t="s">
        <v>811</v>
      </c>
      <c r="AK422" s="24" t="s">
        <v>811</v>
      </c>
      <c r="AL422" s="27" t="s">
        <v>811</v>
      </c>
      <c r="AM422" s="27" t="s">
        <v>811</v>
      </c>
      <c r="AN422" s="27" t="s">
        <v>811</v>
      </c>
      <c r="AO422" s="27" t="s">
        <v>811</v>
      </c>
      <c r="AP422" s="27" t="s">
        <v>811</v>
      </c>
      <c r="AQ422" s="27" t="s">
        <v>811</v>
      </c>
      <c r="AR422" s="27" t="s">
        <v>811</v>
      </c>
      <c r="AS422" s="643">
        <v>0</v>
      </c>
      <c r="AT422" s="18"/>
      <c r="AU422" s="18"/>
    </row>
    <row r="423" spans="1:47">
      <c r="A423" s="18">
        <v>218</v>
      </c>
      <c r="B423" t="s">
        <v>1929</v>
      </c>
      <c r="C423" s="18" t="s">
        <v>1989</v>
      </c>
      <c r="D423" s="18">
        <v>0.5</v>
      </c>
      <c r="E423" s="18"/>
      <c r="F423" s="19">
        <v>42466</v>
      </c>
      <c r="G423" s="18" t="s">
        <v>1829</v>
      </c>
      <c r="H423" s="18" t="s">
        <v>1931</v>
      </c>
      <c r="I423" s="18" t="s">
        <v>1990</v>
      </c>
      <c r="J423" s="18" t="s">
        <v>1991</v>
      </c>
      <c r="K423" s="18" t="s">
        <v>1934</v>
      </c>
      <c r="L423" s="18" t="s">
        <v>714</v>
      </c>
      <c r="M423" s="18" t="s">
        <v>714</v>
      </c>
      <c r="N423" s="18">
        <v>1.3</v>
      </c>
      <c r="O423" s="18">
        <v>1.3</v>
      </c>
      <c r="P423" s="18" t="s">
        <v>1025</v>
      </c>
      <c r="Q423" s="18">
        <v>0</v>
      </c>
      <c r="R423" s="18" t="s">
        <v>1942</v>
      </c>
      <c r="S423" s="18" t="s">
        <v>1959</v>
      </c>
      <c r="T423" s="18">
        <v>0</v>
      </c>
      <c r="U423" s="18">
        <v>0</v>
      </c>
      <c r="V423" s="18" t="s">
        <v>1960</v>
      </c>
      <c r="W423" s="20">
        <v>0.66805555555555562</v>
      </c>
      <c r="X423" s="18">
        <v>8.59</v>
      </c>
      <c r="Y423" s="18">
        <v>126</v>
      </c>
      <c r="Z423" s="23">
        <v>0.06</v>
      </c>
      <c r="AA423" s="18">
        <v>113.2</v>
      </c>
      <c r="AB423" s="18">
        <v>13.22</v>
      </c>
      <c r="AC423" s="23">
        <v>0.1</v>
      </c>
      <c r="AD423" s="23">
        <v>0.1305</v>
      </c>
      <c r="AE423" s="24">
        <v>5.0467289719626156E-2</v>
      </c>
      <c r="AF423" s="24">
        <v>0.72955139406869884</v>
      </c>
      <c r="AG423" s="24">
        <v>0.79926650366748153</v>
      </c>
      <c r="AH423" s="371">
        <v>36.864679390950037</v>
      </c>
      <c r="AI423" s="371">
        <v>37.66394589461752</v>
      </c>
      <c r="AJ423" s="371">
        <v>28.769997023442251</v>
      </c>
      <c r="AK423" s="371">
        <v>66.43394291805977</v>
      </c>
      <c r="AL423" s="24">
        <v>3.6571428571428606</v>
      </c>
      <c r="AM423" s="28">
        <v>95.065246113517034</v>
      </c>
      <c r="AN423" s="28">
        <v>12.826146490011359</v>
      </c>
      <c r="AO423" s="28">
        <v>7.4118322434217605</v>
      </c>
      <c r="AP423" s="28">
        <v>4.7274126582278484</v>
      </c>
      <c r="AQ423" s="28">
        <v>1.156914008438819</v>
      </c>
      <c r="AR423" s="28">
        <v>0.80339058757691584</v>
      </c>
      <c r="AS423" s="643">
        <v>5.8843266666666674</v>
      </c>
      <c r="AT423" s="606">
        <v>79.260089408071124</v>
      </c>
      <c r="AU423" s="28">
        <v>1.1096412517129957</v>
      </c>
    </row>
    <row r="424" spans="1:47">
      <c r="A424" s="18">
        <v>219</v>
      </c>
      <c r="B424" t="s">
        <v>1929</v>
      </c>
      <c r="C424" s="18" t="s">
        <v>1989</v>
      </c>
      <c r="D424" s="18">
        <v>1</v>
      </c>
      <c r="E424" s="18"/>
      <c r="F424" s="19">
        <v>42466</v>
      </c>
      <c r="G424" s="18" t="s">
        <v>1829</v>
      </c>
      <c r="H424" s="18" t="s">
        <v>1931</v>
      </c>
      <c r="I424" s="18" t="s">
        <v>1990</v>
      </c>
      <c r="J424" s="18" t="s">
        <v>1991</v>
      </c>
      <c r="K424" s="18" t="s">
        <v>1934</v>
      </c>
      <c r="L424" s="18" t="s">
        <v>714</v>
      </c>
      <c r="M424" s="18" t="s">
        <v>714</v>
      </c>
      <c r="N424" s="18">
        <v>1.3</v>
      </c>
      <c r="O424" s="18">
        <v>1.3</v>
      </c>
      <c r="P424" s="18" t="s">
        <v>1025</v>
      </c>
      <c r="Q424" s="18">
        <v>0</v>
      </c>
      <c r="R424" s="18" t="s">
        <v>1942</v>
      </c>
      <c r="S424" s="18" t="s">
        <v>1959</v>
      </c>
      <c r="T424" s="18">
        <v>0</v>
      </c>
      <c r="U424" s="18">
        <v>0</v>
      </c>
      <c r="V424" s="18" t="s">
        <v>1960</v>
      </c>
      <c r="W424" s="20">
        <v>0.67083333333333339</v>
      </c>
      <c r="X424" s="18">
        <v>8.49</v>
      </c>
      <c r="Y424" s="18">
        <v>126</v>
      </c>
      <c r="Z424" s="23">
        <v>0.06</v>
      </c>
      <c r="AA424" s="18">
        <v>113</v>
      </c>
      <c r="AB424" s="18">
        <v>13.27</v>
      </c>
      <c r="AC424" s="24" t="s">
        <v>811</v>
      </c>
      <c r="AD424" s="24" t="s">
        <v>811</v>
      </c>
      <c r="AE424" s="24" t="s">
        <v>811</v>
      </c>
      <c r="AF424" s="24" t="s">
        <v>811</v>
      </c>
      <c r="AG424" s="24" t="s">
        <v>811</v>
      </c>
      <c r="AH424" s="24" t="s">
        <v>811</v>
      </c>
      <c r="AI424" s="24" t="s">
        <v>811</v>
      </c>
      <c r="AJ424" s="24" t="s">
        <v>811</v>
      </c>
      <c r="AK424" s="24" t="s">
        <v>811</v>
      </c>
      <c r="AL424" s="27" t="s">
        <v>811</v>
      </c>
      <c r="AM424" s="27" t="s">
        <v>811</v>
      </c>
      <c r="AN424" s="27" t="s">
        <v>811</v>
      </c>
      <c r="AO424" s="27" t="s">
        <v>811</v>
      </c>
      <c r="AP424" s="27" t="s">
        <v>811</v>
      </c>
      <c r="AQ424" s="27" t="s">
        <v>811</v>
      </c>
      <c r="AR424" s="27" t="s">
        <v>811</v>
      </c>
      <c r="AS424" s="643">
        <v>0</v>
      </c>
      <c r="AT424" s="18"/>
      <c r="AU424" s="18"/>
    </row>
    <row r="425" spans="1:47">
      <c r="A425" s="657">
        <v>334</v>
      </c>
      <c r="B425" s="649" t="s">
        <v>1929</v>
      </c>
      <c r="C425" s="54" t="s">
        <v>1930</v>
      </c>
      <c r="D425" s="54">
        <v>0.2</v>
      </c>
      <c r="E425" s="54"/>
      <c r="F425" s="661">
        <v>42760</v>
      </c>
      <c r="G425" s="54" t="s">
        <v>1829</v>
      </c>
      <c r="H425" s="54" t="s">
        <v>1992</v>
      </c>
      <c r="I425" s="54" t="s">
        <v>1993</v>
      </c>
      <c r="J425" s="54" t="s">
        <v>1994</v>
      </c>
      <c r="K425" s="54" t="s">
        <v>1995</v>
      </c>
      <c r="L425" s="54" t="s">
        <v>1996</v>
      </c>
      <c r="M425" s="54">
        <v>1700</v>
      </c>
      <c r="N425" s="54">
        <v>0.87</v>
      </c>
      <c r="O425" s="54">
        <v>0.87</v>
      </c>
      <c r="P425" s="54" t="s">
        <v>1045</v>
      </c>
      <c r="Q425" s="54">
        <v>0</v>
      </c>
      <c r="R425" s="54" t="s">
        <v>1997</v>
      </c>
      <c r="S425" s="54" t="s">
        <v>1998</v>
      </c>
      <c r="T425" s="54">
        <v>0</v>
      </c>
      <c r="U425" s="54" t="s">
        <v>1999</v>
      </c>
      <c r="V425" s="54" t="s">
        <v>2000</v>
      </c>
      <c r="W425" s="54">
        <v>1326</v>
      </c>
      <c r="X425" s="54">
        <v>5.29</v>
      </c>
      <c r="Y425" s="54">
        <v>134</v>
      </c>
      <c r="Z425" s="660">
        <v>0.06</v>
      </c>
      <c r="AA425" s="54">
        <v>96.5</v>
      </c>
      <c r="AB425" s="54">
        <v>12.23</v>
      </c>
      <c r="AC425" s="660" t="s">
        <v>811</v>
      </c>
      <c r="AD425" s="68" t="s">
        <v>811</v>
      </c>
      <c r="AE425" s="54" t="s">
        <v>811</v>
      </c>
      <c r="AF425" s="54" t="s">
        <v>811</v>
      </c>
      <c r="AG425" s="54" t="s">
        <v>811</v>
      </c>
      <c r="AH425" s="54" t="s">
        <v>811</v>
      </c>
      <c r="AI425" s="68" t="s">
        <v>811</v>
      </c>
      <c r="AJ425" s="372" t="s">
        <v>811</v>
      </c>
      <c r="AK425" s="54" t="s">
        <v>811</v>
      </c>
      <c r="AL425" s="54" t="s">
        <v>811</v>
      </c>
      <c r="AM425" s="54" t="s">
        <v>811</v>
      </c>
      <c r="AN425" s="54" t="s">
        <v>811</v>
      </c>
      <c r="AO425" s="54" t="s">
        <v>811</v>
      </c>
      <c r="AP425" s="54" t="s">
        <v>811</v>
      </c>
      <c r="AQ425" s="54" t="s">
        <v>811</v>
      </c>
      <c r="AR425" s="54" t="s">
        <v>811</v>
      </c>
      <c r="AS425" s="662">
        <v>0</v>
      </c>
      <c r="AT425" s="54"/>
      <c r="AU425" s="54"/>
    </row>
    <row r="426" spans="1:47">
      <c r="A426" s="657">
        <v>335</v>
      </c>
      <c r="B426" s="649" t="s">
        <v>1929</v>
      </c>
      <c r="C426" s="54" t="s">
        <v>1930</v>
      </c>
      <c r="D426" s="54">
        <v>0.4</v>
      </c>
      <c r="E426" s="54"/>
      <c r="F426" s="661">
        <v>42760</v>
      </c>
      <c r="G426" s="54" t="s">
        <v>1829</v>
      </c>
      <c r="H426" s="54" t="s">
        <v>1992</v>
      </c>
      <c r="I426" s="54" t="s">
        <v>1993</v>
      </c>
      <c r="J426" s="54" t="s">
        <v>1994</v>
      </c>
      <c r="K426" s="54" t="s">
        <v>1995</v>
      </c>
      <c r="L426" s="54" t="s">
        <v>1996</v>
      </c>
      <c r="M426" s="54">
        <v>1700</v>
      </c>
      <c r="N426" s="54">
        <v>0.87</v>
      </c>
      <c r="O426" s="54">
        <v>0.87</v>
      </c>
      <c r="P426" s="54" t="s">
        <v>1045</v>
      </c>
      <c r="Q426" s="54">
        <v>0</v>
      </c>
      <c r="R426" s="54" t="s">
        <v>1997</v>
      </c>
      <c r="S426" s="54" t="s">
        <v>1998</v>
      </c>
      <c r="T426" s="54">
        <v>0</v>
      </c>
      <c r="U426" s="54" t="s">
        <v>1999</v>
      </c>
      <c r="V426" s="54" t="s">
        <v>2000</v>
      </c>
      <c r="W426" s="54">
        <v>1328</v>
      </c>
      <c r="X426" s="54">
        <v>5.29</v>
      </c>
      <c r="Y426" s="54">
        <v>134</v>
      </c>
      <c r="Z426" s="660">
        <v>0.06</v>
      </c>
      <c r="AA426" s="54">
        <v>97.1</v>
      </c>
      <c r="AB426" s="54">
        <v>12.31</v>
      </c>
      <c r="AC426" s="662">
        <v>0.1</v>
      </c>
      <c r="AD426" s="652">
        <v>0.1363</v>
      </c>
      <c r="AE426" s="68">
        <v>0.12499999999999997</v>
      </c>
      <c r="AF426" s="68">
        <v>0.73921122176985765</v>
      </c>
      <c r="AG426" s="68">
        <v>0.60515603799185902</v>
      </c>
      <c r="AH426" s="68">
        <v>30.691056910569102</v>
      </c>
      <c r="AI426" s="68">
        <v>31.29621294856096</v>
      </c>
      <c r="AJ426" s="372">
        <v>21.575623562955666</v>
      </c>
      <c r="AK426" s="68">
        <v>52.871836511516626</v>
      </c>
      <c r="AL426" s="68">
        <v>11.149999999999984</v>
      </c>
      <c r="AM426" s="68">
        <v>63.864121117247457</v>
      </c>
      <c r="AN426" s="68">
        <v>8.2028736146027939</v>
      </c>
      <c r="AO426" s="68">
        <v>7.785579068724922</v>
      </c>
      <c r="AP426" s="68">
        <v>3.8138329113924057</v>
      </c>
      <c r="AQ426" s="68">
        <v>2.4677544219409278</v>
      </c>
      <c r="AR426" s="68">
        <v>0.60714477233393649</v>
      </c>
      <c r="AS426" s="662">
        <v>6.2815873333333334</v>
      </c>
      <c r="AT426" s="644">
        <v>61.07471012611942</v>
      </c>
      <c r="AU426" s="648">
        <v>0.85504594176567195</v>
      </c>
    </row>
    <row r="427" spans="1:47">
      <c r="A427" s="657">
        <v>336</v>
      </c>
      <c r="B427" s="649" t="s">
        <v>1929</v>
      </c>
      <c r="C427" s="54" t="s">
        <v>1930</v>
      </c>
      <c r="D427" s="54">
        <v>0.7</v>
      </c>
      <c r="E427" s="54"/>
      <c r="F427" s="661">
        <v>42760</v>
      </c>
      <c r="G427" s="54" t="s">
        <v>1829</v>
      </c>
      <c r="H427" s="54" t="s">
        <v>1992</v>
      </c>
      <c r="I427" s="54" t="s">
        <v>1993</v>
      </c>
      <c r="J427" s="54" t="s">
        <v>1994</v>
      </c>
      <c r="K427" s="54" t="s">
        <v>1995</v>
      </c>
      <c r="L427" s="54" t="s">
        <v>1996</v>
      </c>
      <c r="M427" s="54">
        <v>1700</v>
      </c>
      <c r="N427" s="54">
        <v>0.87</v>
      </c>
      <c r="O427" s="54">
        <v>0.87</v>
      </c>
      <c r="P427" s="54" t="s">
        <v>1045</v>
      </c>
      <c r="Q427" s="54">
        <v>0</v>
      </c>
      <c r="R427" s="54" t="s">
        <v>1997</v>
      </c>
      <c r="S427" s="54" t="s">
        <v>1998</v>
      </c>
      <c r="T427" s="54">
        <v>0</v>
      </c>
      <c r="U427" s="54" t="s">
        <v>1999</v>
      </c>
      <c r="V427" s="54" t="s">
        <v>2000</v>
      </c>
      <c r="W427" s="54">
        <v>1329</v>
      </c>
      <c r="X427" s="54">
        <v>5.29</v>
      </c>
      <c r="Y427" s="54">
        <v>134</v>
      </c>
      <c r="Z427" s="660">
        <v>0.06</v>
      </c>
      <c r="AA427" s="54">
        <v>97.4</v>
      </c>
      <c r="AB427" s="54">
        <v>12.35</v>
      </c>
      <c r="AC427" s="660" t="s">
        <v>811</v>
      </c>
      <c r="AD427" s="68" t="s">
        <v>811</v>
      </c>
      <c r="AE427" s="54" t="s">
        <v>811</v>
      </c>
      <c r="AF427" s="54" t="s">
        <v>811</v>
      </c>
      <c r="AG427" s="54" t="s">
        <v>811</v>
      </c>
      <c r="AH427" s="54" t="s">
        <v>811</v>
      </c>
      <c r="AI427" s="68" t="s">
        <v>811</v>
      </c>
      <c r="AJ427" s="372" t="s">
        <v>811</v>
      </c>
      <c r="AK427" s="54" t="s">
        <v>811</v>
      </c>
      <c r="AL427" s="54" t="s">
        <v>811</v>
      </c>
      <c r="AM427" s="54" t="s">
        <v>811</v>
      </c>
      <c r="AN427" s="54" t="s">
        <v>811</v>
      </c>
      <c r="AO427" s="54" t="s">
        <v>811</v>
      </c>
      <c r="AP427" s="54" t="s">
        <v>811</v>
      </c>
      <c r="AQ427" s="54" t="s">
        <v>811</v>
      </c>
      <c r="AR427" s="54" t="s">
        <v>811</v>
      </c>
      <c r="AS427" s="662">
        <v>0</v>
      </c>
      <c r="AT427" s="54"/>
      <c r="AU427" s="54"/>
    </row>
    <row r="428" spans="1:47">
      <c r="A428" s="657">
        <v>352</v>
      </c>
      <c r="B428" s="649" t="s">
        <v>1929</v>
      </c>
      <c r="C428" s="54" t="s">
        <v>1930</v>
      </c>
      <c r="D428" s="54">
        <v>0.15</v>
      </c>
      <c r="E428" s="54"/>
      <c r="F428" s="661">
        <v>42787</v>
      </c>
      <c r="G428" s="54" t="s">
        <v>1829</v>
      </c>
      <c r="H428" s="54" t="s">
        <v>2001</v>
      </c>
      <c r="I428" s="54" t="s">
        <v>1993</v>
      </c>
      <c r="J428" s="54" t="s">
        <v>1994</v>
      </c>
      <c r="K428" s="54" t="s">
        <v>1995</v>
      </c>
      <c r="L428" s="54" t="s">
        <v>726</v>
      </c>
      <c r="M428" s="54" t="s">
        <v>726</v>
      </c>
      <c r="N428" s="54">
        <v>0.78</v>
      </c>
      <c r="O428" s="54">
        <v>0.78</v>
      </c>
      <c r="P428" s="54" t="s">
        <v>1045</v>
      </c>
      <c r="Q428" s="54">
        <v>0</v>
      </c>
      <c r="R428" s="54" t="s">
        <v>2002</v>
      </c>
      <c r="S428" s="54" t="s">
        <v>2003</v>
      </c>
      <c r="T428" s="54">
        <v>0</v>
      </c>
      <c r="U428" s="54">
        <v>0</v>
      </c>
      <c r="V428" s="54">
        <v>0</v>
      </c>
      <c r="W428" s="54">
        <v>1540</v>
      </c>
      <c r="X428" s="54">
        <v>4.54</v>
      </c>
      <c r="Y428" s="54">
        <v>137</v>
      </c>
      <c r="Z428" s="660">
        <v>0.06</v>
      </c>
      <c r="AA428" s="54">
        <v>103.8</v>
      </c>
      <c r="AB428" s="54">
        <v>13.42</v>
      </c>
      <c r="AC428" s="660" t="s">
        <v>811</v>
      </c>
      <c r="AD428" s="68" t="s">
        <v>811</v>
      </c>
      <c r="AE428" s="54" t="s">
        <v>811</v>
      </c>
      <c r="AF428" s="54" t="s">
        <v>811</v>
      </c>
      <c r="AG428" s="54" t="s">
        <v>811</v>
      </c>
      <c r="AH428" s="54" t="s">
        <v>811</v>
      </c>
      <c r="AI428" s="68" t="s">
        <v>811</v>
      </c>
      <c r="AJ428" s="372" t="s">
        <v>811</v>
      </c>
      <c r="AK428" s="54" t="s">
        <v>811</v>
      </c>
      <c r="AL428" s="54" t="s">
        <v>811</v>
      </c>
      <c r="AM428" s="54" t="s">
        <v>811</v>
      </c>
      <c r="AN428" s="54" t="s">
        <v>811</v>
      </c>
      <c r="AO428" s="54" t="s">
        <v>811</v>
      </c>
      <c r="AP428" s="54" t="s">
        <v>811</v>
      </c>
      <c r="AQ428" s="54" t="s">
        <v>811</v>
      </c>
      <c r="AR428" s="54" t="s">
        <v>811</v>
      </c>
      <c r="AS428" s="662">
        <v>0</v>
      </c>
      <c r="AT428" s="54"/>
      <c r="AU428" s="54"/>
    </row>
    <row r="429" spans="1:47">
      <c r="A429" s="657">
        <v>353</v>
      </c>
      <c r="B429" s="649" t="s">
        <v>1929</v>
      </c>
      <c r="C429" s="54" t="s">
        <v>1930</v>
      </c>
      <c r="D429" s="54">
        <v>0.39</v>
      </c>
      <c r="E429" s="54"/>
      <c r="F429" s="661">
        <v>42787</v>
      </c>
      <c r="G429" s="54" t="s">
        <v>1829</v>
      </c>
      <c r="H429" s="54" t="s">
        <v>2001</v>
      </c>
      <c r="I429" s="54" t="s">
        <v>1993</v>
      </c>
      <c r="J429" s="54" t="s">
        <v>1994</v>
      </c>
      <c r="K429" s="54" t="s">
        <v>1995</v>
      </c>
      <c r="L429" s="54" t="s">
        <v>726</v>
      </c>
      <c r="M429" s="54" t="s">
        <v>726</v>
      </c>
      <c r="N429" s="54">
        <v>0.78</v>
      </c>
      <c r="O429" s="54">
        <v>0.78</v>
      </c>
      <c r="P429" s="54" t="s">
        <v>1045</v>
      </c>
      <c r="Q429" s="54">
        <v>0</v>
      </c>
      <c r="R429" s="54" t="s">
        <v>2002</v>
      </c>
      <c r="S429" s="54" t="s">
        <v>2003</v>
      </c>
      <c r="T429" s="54">
        <v>0</v>
      </c>
      <c r="U429" s="54">
        <v>0</v>
      </c>
      <c r="V429" s="54">
        <v>0</v>
      </c>
      <c r="W429" s="54">
        <v>1542</v>
      </c>
      <c r="X429" s="54">
        <v>4.5199999999999996</v>
      </c>
      <c r="Y429" s="54">
        <v>137</v>
      </c>
      <c r="Z429" s="660">
        <v>0.06</v>
      </c>
      <c r="AA429" s="54">
        <v>105.5</v>
      </c>
      <c r="AB429" s="54">
        <v>13.61</v>
      </c>
      <c r="AC429" s="662">
        <v>0.1</v>
      </c>
      <c r="AD429" s="652">
        <v>0.18290000000000001</v>
      </c>
      <c r="AE429" s="68">
        <v>9.1024824952259636E-2</v>
      </c>
      <c r="AF429" s="68">
        <v>0.80499222037096563</v>
      </c>
      <c r="AG429" s="68">
        <v>0.58979819322208771</v>
      </c>
      <c r="AH429" s="68">
        <v>35.873983739837392</v>
      </c>
      <c r="AI429" s="68">
        <v>36.463781933059479</v>
      </c>
      <c r="AJ429" s="372">
        <v>19.329932782270966</v>
      </c>
      <c r="AK429" s="68">
        <v>55.793714715330445</v>
      </c>
      <c r="AL429" s="68">
        <v>12.699999999999996</v>
      </c>
      <c r="AM429" s="68">
        <v>59.801354548813045</v>
      </c>
      <c r="AN429" s="68">
        <v>6.6770414690293576</v>
      </c>
      <c r="AO429" s="68">
        <v>8.9562652600248676</v>
      </c>
      <c r="AP429" s="68">
        <v>7.0572827004219425</v>
      </c>
      <c r="AQ429" s="68">
        <v>1.1195964106891703</v>
      </c>
      <c r="AR429" s="68">
        <v>0.86307778365369103</v>
      </c>
      <c r="AS429" s="662">
        <v>8.1768791111111128</v>
      </c>
      <c r="AT429" s="644">
        <v>62.4707561843598</v>
      </c>
      <c r="AU429" s="648">
        <v>0.87459058658103717</v>
      </c>
    </row>
    <row r="430" spans="1:47">
      <c r="A430" s="657">
        <v>354</v>
      </c>
      <c r="B430" s="649" t="s">
        <v>1929</v>
      </c>
      <c r="C430" s="54" t="s">
        <v>1930</v>
      </c>
      <c r="D430" s="54">
        <v>0.6</v>
      </c>
      <c r="E430" s="54"/>
      <c r="F430" s="661">
        <v>42787</v>
      </c>
      <c r="G430" s="54" t="s">
        <v>1829</v>
      </c>
      <c r="H430" s="54" t="s">
        <v>2001</v>
      </c>
      <c r="I430" s="54" t="s">
        <v>1993</v>
      </c>
      <c r="J430" s="54" t="s">
        <v>1994</v>
      </c>
      <c r="K430" s="54" t="s">
        <v>1995</v>
      </c>
      <c r="L430" s="54" t="s">
        <v>726</v>
      </c>
      <c r="M430" s="54" t="s">
        <v>726</v>
      </c>
      <c r="N430" s="54">
        <v>0.78</v>
      </c>
      <c r="O430" s="54">
        <v>0.78</v>
      </c>
      <c r="P430" s="54" t="s">
        <v>1045</v>
      </c>
      <c r="Q430" s="54">
        <v>0</v>
      </c>
      <c r="R430" s="54" t="s">
        <v>2002</v>
      </c>
      <c r="S430" s="54" t="s">
        <v>2003</v>
      </c>
      <c r="T430" s="54">
        <v>0</v>
      </c>
      <c r="U430" s="54">
        <v>0</v>
      </c>
      <c r="V430" s="54">
        <v>0</v>
      </c>
      <c r="W430" s="54">
        <v>1545</v>
      </c>
      <c r="X430" s="54">
        <v>4.63</v>
      </c>
      <c r="Y430" s="54">
        <v>135</v>
      </c>
      <c r="Z430" s="660">
        <v>0.06</v>
      </c>
      <c r="AA430" s="54">
        <v>106.2</v>
      </c>
      <c r="AB430" s="54">
        <v>13.69</v>
      </c>
      <c r="AC430" s="660" t="s">
        <v>811</v>
      </c>
      <c r="AD430" s="68" t="s">
        <v>811</v>
      </c>
      <c r="AE430" s="54" t="s">
        <v>811</v>
      </c>
      <c r="AF430" s="54" t="s">
        <v>811</v>
      </c>
      <c r="AG430" s="54" t="s">
        <v>811</v>
      </c>
      <c r="AH430" s="54" t="s">
        <v>811</v>
      </c>
      <c r="AI430" s="68" t="s">
        <v>811</v>
      </c>
      <c r="AJ430" s="372" t="s">
        <v>811</v>
      </c>
      <c r="AK430" s="54" t="s">
        <v>811</v>
      </c>
      <c r="AL430" s="54" t="s">
        <v>811</v>
      </c>
      <c r="AM430" s="54" t="s">
        <v>811</v>
      </c>
      <c r="AN430" s="54" t="s">
        <v>811</v>
      </c>
      <c r="AO430" s="54" t="s">
        <v>811</v>
      </c>
      <c r="AP430" s="54" t="s">
        <v>811</v>
      </c>
      <c r="AQ430" s="54" t="s">
        <v>811</v>
      </c>
      <c r="AR430" s="54" t="s">
        <v>811</v>
      </c>
      <c r="AS430" s="662">
        <v>0</v>
      </c>
      <c r="AT430" s="54"/>
      <c r="AU430" s="54"/>
    </row>
    <row r="431" spans="1:47">
      <c r="A431" s="657">
        <v>371</v>
      </c>
      <c r="B431" s="649" t="s">
        <v>1929</v>
      </c>
      <c r="C431" s="54" t="s">
        <v>1930</v>
      </c>
      <c r="D431" s="54">
        <v>0.15</v>
      </c>
      <c r="E431" s="54"/>
      <c r="F431" s="661">
        <v>42815</v>
      </c>
      <c r="G431" s="54" t="s">
        <v>1829</v>
      </c>
      <c r="H431" s="54" t="s">
        <v>2004</v>
      </c>
      <c r="I431" s="54" t="s">
        <v>1993</v>
      </c>
      <c r="J431" s="54" t="s">
        <v>2005</v>
      </c>
      <c r="K431" s="54" t="s">
        <v>1995</v>
      </c>
      <c r="L431" s="54" t="s">
        <v>726</v>
      </c>
      <c r="M431" s="54" t="s">
        <v>726</v>
      </c>
      <c r="N431" s="54">
        <v>0.82</v>
      </c>
      <c r="O431" s="54">
        <v>0.82</v>
      </c>
      <c r="P431" s="54" t="s">
        <v>2006</v>
      </c>
      <c r="Q431" s="54">
        <v>0</v>
      </c>
      <c r="R431" s="54" t="s">
        <v>2007</v>
      </c>
      <c r="S431" s="54" t="s">
        <v>2008</v>
      </c>
      <c r="T431" s="54">
        <v>0</v>
      </c>
      <c r="U431" s="54">
        <v>0</v>
      </c>
      <c r="V431" s="54">
        <v>0</v>
      </c>
      <c r="W431" s="54">
        <v>1528</v>
      </c>
      <c r="X431" s="54">
        <v>5.95</v>
      </c>
      <c r="Y431" s="54">
        <v>141</v>
      </c>
      <c r="Z431" s="660">
        <v>7.0000000000000007E-2</v>
      </c>
      <c r="AA431" s="54">
        <v>107.8</v>
      </c>
      <c r="AB431" s="54">
        <v>13.43</v>
      </c>
      <c r="AC431" s="660" t="s">
        <v>811</v>
      </c>
      <c r="AD431" s="68" t="s">
        <v>811</v>
      </c>
      <c r="AE431" s="54" t="s">
        <v>811</v>
      </c>
      <c r="AF431" s="54" t="s">
        <v>811</v>
      </c>
      <c r="AG431" s="54" t="s">
        <v>811</v>
      </c>
      <c r="AH431" s="54" t="s">
        <v>811</v>
      </c>
      <c r="AI431" s="68" t="s">
        <v>811</v>
      </c>
      <c r="AJ431" s="372" t="s">
        <v>811</v>
      </c>
      <c r="AK431" s="54" t="s">
        <v>811</v>
      </c>
      <c r="AL431" s="54" t="s">
        <v>811</v>
      </c>
      <c r="AM431" s="54" t="s">
        <v>811</v>
      </c>
      <c r="AN431" s="54" t="s">
        <v>811</v>
      </c>
      <c r="AO431" s="54" t="s">
        <v>811</v>
      </c>
      <c r="AP431" s="54" t="s">
        <v>811</v>
      </c>
      <c r="AQ431" s="54" t="s">
        <v>811</v>
      </c>
      <c r="AR431" s="54" t="s">
        <v>811</v>
      </c>
      <c r="AS431" s="662">
        <v>0</v>
      </c>
      <c r="AT431" s="54"/>
      <c r="AU431" s="54"/>
    </row>
    <row r="432" spans="1:47">
      <c r="A432" s="657">
        <v>372</v>
      </c>
      <c r="B432" s="649" t="s">
        <v>1929</v>
      </c>
      <c r="C432" s="54" t="s">
        <v>1930</v>
      </c>
      <c r="D432" s="54">
        <v>0.5</v>
      </c>
      <c r="E432" s="54"/>
      <c r="F432" s="661">
        <v>42815</v>
      </c>
      <c r="G432" s="54" t="s">
        <v>1829</v>
      </c>
      <c r="H432" s="54" t="s">
        <v>2004</v>
      </c>
      <c r="I432" s="54" t="s">
        <v>1993</v>
      </c>
      <c r="J432" s="54" t="s">
        <v>2005</v>
      </c>
      <c r="K432" s="54" t="s">
        <v>1995</v>
      </c>
      <c r="L432" s="54" t="s">
        <v>726</v>
      </c>
      <c r="M432" s="54" t="s">
        <v>726</v>
      </c>
      <c r="N432" s="54">
        <v>0.82</v>
      </c>
      <c r="O432" s="54">
        <v>0.82</v>
      </c>
      <c r="P432" s="54" t="s">
        <v>2006</v>
      </c>
      <c r="Q432" s="54">
        <v>0</v>
      </c>
      <c r="R432" s="54" t="s">
        <v>2007</v>
      </c>
      <c r="S432" s="54" t="s">
        <v>2008</v>
      </c>
      <c r="T432" s="54">
        <v>0</v>
      </c>
      <c r="U432" s="54">
        <v>0</v>
      </c>
      <c r="V432" s="54">
        <v>0</v>
      </c>
      <c r="W432" s="54">
        <v>1530</v>
      </c>
      <c r="X432" s="54">
        <v>5.68</v>
      </c>
      <c r="Y432" s="54">
        <v>138</v>
      </c>
      <c r="Z432" s="660">
        <v>7.0000000000000007E-2</v>
      </c>
      <c r="AA432" s="54">
        <v>108.8</v>
      </c>
      <c r="AB432" s="54">
        <v>13.61</v>
      </c>
      <c r="AC432" s="662">
        <v>0.1</v>
      </c>
      <c r="AD432" s="652">
        <v>0.2014</v>
      </c>
      <c r="AE432" s="68">
        <v>9.961807765754295E-2</v>
      </c>
      <c r="AF432" s="68">
        <v>1.1765270913114112</v>
      </c>
      <c r="AG432" s="68">
        <v>0.36284533391342233</v>
      </c>
      <c r="AH432" s="68">
        <v>24.593495934959346</v>
      </c>
      <c r="AI432" s="68">
        <v>24.956341268872769</v>
      </c>
      <c r="AJ432" s="372">
        <v>18.857672810821015</v>
      </c>
      <c r="AK432" s="68">
        <v>43.814014079693784</v>
      </c>
      <c r="AL432" s="68">
        <v>9.150000000000027</v>
      </c>
      <c r="AM432" s="68">
        <v>151.25145420102584</v>
      </c>
      <c r="AN432" s="68">
        <v>20.714697208304969</v>
      </c>
      <c r="AO432" s="68">
        <v>7.3016492918074549</v>
      </c>
      <c r="AP432" s="68">
        <v>12.99071729957806</v>
      </c>
      <c r="AQ432" s="68">
        <v>2.5000000000000001E-2</v>
      </c>
      <c r="AR432" s="68">
        <v>1</v>
      </c>
      <c r="AS432" s="662">
        <v>13.015717299578061</v>
      </c>
      <c r="AT432" s="644">
        <v>64.52871128799876</v>
      </c>
      <c r="AU432" s="648">
        <v>0.90340195803198264</v>
      </c>
    </row>
    <row r="433" spans="1:47">
      <c r="A433" s="657">
        <v>373</v>
      </c>
      <c r="B433" s="649" t="s">
        <v>1929</v>
      </c>
      <c r="C433" s="54" t="s">
        <v>1930</v>
      </c>
      <c r="D433" s="54">
        <v>0.7</v>
      </c>
      <c r="E433" s="54"/>
      <c r="F433" s="661">
        <v>42815</v>
      </c>
      <c r="G433" s="54" t="s">
        <v>1829</v>
      </c>
      <c r="H433" s="54" t="s">
        <v>2004</v>
      </c>
      <c r="I433" s="54" t="s">
        <v>1993</v>
      </c>
      <c r="J433" s="54" t="s">
        <v>2005</v>
      </c>
      <c r="K433" s="54" t="s">
        <v>1995</v>
      </c>
      <c r="L433" s="54" t="s">
        <v>726</v>
      </c>
      <c r="M433" s="54" t="s">
        <v>726</v>
      </c>
      <c r="N433" s="54">
        <v>0.82</v>
      </c>
      <c r="O433" s="54">
        <v>0.82</v>
      </c>
      <c r="P433" s="54" t="s">
        <v>2006</v>
      </c>
      <c r="Q433" s="54">
        <v>0</v>
      </c>
      <c r="R433" s="54" t="s">
        <v>2007</v>
      </c>
      <c r="S433" s="54" t="s">
        <v>2008</v>
      </c>
      <c r="T433" s="54">
        <v>0</v>
      </c>
      <c r="U433" s="54">
        <v>0</v>
      </c>
      <c r="V433" s="54">
        <v>0</v>
      </c>
      <c r="W433" s="54">
        <v>1531</v>
      </c>
      <c r="X433" s="54">
        <v>5.6</v>
      </c>
      <c r="Y433" s="54">
        <v>139</v>
      </c>
      <c r="Z433" s="660">
        <v>7.0000000000000007E-2</v>
      </c>
      <c r="AA433" s="54">
        <v>110.2</v>
      </c>
      <c r="AB433" s="54">
        <v>13.85</v>
      </c>
      <c r="AC433" s="660" t="s">
        <v>811</v>
      </c>
      <c r="AD433" s="68" t="s">
        <v>811</v>
      </c>
      <c r="AE433" s="54" t="s">
        <v>811</v>
      </c>
      <c r="AF433" s="54" t="s">
        <v>811</v>
      </c>
      <c r="AG433" s="54" t="s">
        <v>811</v>
      </c>
      <c r="AH433" s="54" t="s">
        <v>811</v>
      </c>
      <c r="AI433" s="68" t="s">
        <v>811</v>
      </c>
      <c r="AJ433" s="372" t="s">
        <v>811</v>
      </c>
      <c r="AK433" s="54" t="s">
        <v>811</v>
      </c>
      <c r="AL433" s="54" t="s">
        <v>811</v>
      </c>
      <c r="AM433" s="54" t="s">
        <v>811</v>
      </c>
      <c r="AN433" s="54" t="s">
        <v>811</v>
      </c>
      <c r="AO433" s="54" t="s">
        <v>811</v>
      </c>
      <c r="AP433" s="54" t="s">
        <v>811</v>
      </c>
      <c r="AQ433" s="54" t="s">
        <v>811</v>
      </c>
      <c r="AR433" s="54" t="s">
        <v>811</v>
      </c>
      <c r="AS433" s="662">
        <v>0</v>
      </c>
      <c r="AT433" s="54"/>
      <c r="AU433" s="54"/>
    </row>
    <row r="434" spans="1:47">
      <c r="A434" s="657">
        <v>389</v>
      </c>
      <c r="B434" s="649" t="s">
        <v>1929</v>
      </c>
      <c r="C434" s="54" t="s">
        <v>1930</v>
      </c>
      <c r="D434" s="54">
        <v>0.15</v>
      </c>
      <c r="E434" s="54"/>
      <c r="F434" s="661">
        <v>42853</v>
      </c>
      <c r="G434" s="54" t="s">
        <v>1829</v>
      </c>
      <c r="H434" s="54" t="s">
        <v>2009</v>
      </c>
      <c r="I434" s="54" t="s">
        <v>1993</v>
      </c>
      <c r="J434" s="54" t="s">
        <v>2005</v>
      </c>
      <c r="K434" s="54" t="s">
        <v>1995</v>
      </c>
      <c r="L434" s="54" t="s">
        <v>726</v>
      </c>
      <c r="M434" s="54" t="s">
        <v>726</v>
      </c>
      <c r="N434" s="54">
        <v>0.9</v>
      </c>
      <c r="O434" s="54">
        <v>0.9</v>
      </c>
      <c r="P434" s="54" t="s">
        <v>2010</v>
      </c>
      <c r="Q434" s="54">
        <v>0</v>
      </c>
      <c r="R434" s="54" t="s">
        <v>2011</v>
      </c>
      <c r="S434" s="54" t="s">
        <v>2012</v>
      </c>
      <c r="T434" s="54">
        <v>0</v>
      </c>
      <c r="U434" s="54">
        <v>0</v>
      </c>
      <c r="V434" s="54" t="s">
        <v>2013</v>
      </c>
      <c r="W434" s="54">
        <v>1400</v>
      </c>
      <c r="X434" s="54">
        <v>13.99</v>
      </c>
      <c r="Y434" s="54">
        <v>119</v>
      </c>
      <c r="Z434" s="660">
        <v>0.06</v>
      </c>
      <c r="AA434" s="54">
        <v>99.8</v>
      </c>
      <c r="AB434" s="54">
        <v>10.28</v>
      </c>
      <c r="AC434" s="660" t="s">
        <v>811</v>
      </c>
      <c r="AD434" s="68" t="s">
        <v>811</v>
      </c>
      <c r="AE434" s="54" t="s">
        <v>811</v>
      </c>
      <c r="AF434" s="54" t="s">
        <v>811</v>
      </c>
      <c r="AG434" s="54" t="s">
        <v>811</v>
      </c>
      <c r="AH434" s="54" t="s">
        <v>811</v>
      </c>
      <c r="AI434" s="68" t="s">
        <v>811</v>
      </c>
      <c r="AJ434" s="372" t="s">
        <v>811</v>
      </c>
      <c r="AK434" s="54" t="s">
        <v>811</v>
      </c>
      <c r="AL434" s="54" t="s">
        <v>811</v>
      </c>
      <c r="AM434" s="54" t="s">
        <v>811</v>
      </c>
      <c r="AN434" s="54" t="s">
        <v>811</v>
      </c>
      <c r="AO434" s="54" t="s">
        <v>811</v>
      </c>
      <c r="AP434" s="54" t="s">
        <v>811</v>
      </c>
      <c r="AQ434" s="54" t="s">
        <v>811</v>
      </c>
      <c r="AR434" s="54" t="s">
        <v>811</v>
      </c>
      <c r="AS434" s="662">
        <v>0</v>
      </c>
      <c r="AT434" s="54"/>
      <c r="AU434" s="54"/>
    </row>
    <row r="435" spans="1:47">
      <c r="A435" s="657">
        <v>390</v>
      </c>
      <c r="B435" s="649" t="s">
        <v>1929</v>
      </c>
      <c r="C435" s="54" t="s">
        <v>1930</v>
      </c>
      <c r="D435" s="54">
        <v>0.45</v>
      </c>
      <c r="E435" s="54"/>
      <c r="F435" s="661">
        <v>42853</v>
      </c>
      <c r="G435" s="54" t="s">
        <v>1829</v>
      </c>
      <c r="H435" s="54" t="s">
        <v>2009</v>
      </c>
      <c r="I435" s="54" t="s">
        <v>1993</v>
      </c>
      <c r="J435" s="54" t="s">
        <v>2005</v>
      </c>
      <c r="K435" s="54" t="s">
        <v>1995</v>
      </c>
      <c r="L435" s="54" t="s">
        <v>726</v>
      </c>
      <c r="M435" s="54" t="s">
        <v>726</v>
      </c>
      <c r="N435" s="54">
        <v>0.9</v>
      </c>
      <c r="O435" s="54">
        <v>0.9</v>
      </c>
      <c r="P435" s="54" t="s">
        <v>2010</v>
      </c>
      <c r="Q435" s="54">
        <v>0</v>
      </c>
      <c r="R435" s="54" t="s">
        <v>2011</v>
      </c>
      <c r="S435" s="54" t="s">
        <v>2012</v>
      </c>
      <c r="T435" s="54">
        <v>0</v>
      </c>
      <c r="U435" s="54">
        <v>0</v>
      </c>
      <c r="V435" s="54" t="s">
        <v>2013</v>
      </c>
      <c r="W435" s="54">
        <v>1402</v>
      </c>
      <c r="X435" s="54">
        <v>13.85</v>
      </c>
      <c r="Y435" s="54">
        <v>136</v>
      </c>
      <c r="Z435" s="660">
        <v>7.0000000000000007E-2</v>
      </c>
      <c r="AA435" s="54">
        <v>99.5</v>
      </c>
      <c r="AB435" s="54">
        <v>10.29</v>
      </c>
      <c r="AC435" s="662">
        <v>0.1</v>
      </c>
      <c r="AD435" s="652">
        <v>0.22</v>
      </c>
      <c r="AE435" s="68">
        <v>0.11927710843373496</v>
      </c>
      <c r="AF435" s="68">
        <v>1.486139483761783</v>
      </c>
      <c r="AG435" s="68">
        <v>1.0130463536343413</v>
      </c>
      <c r="AH435" s="68">
        <v>19.207317073170728</v>
      </c>
      <c r="AI435" s="68">
        <v>20.220363426805068</v>
      </c>
      <c r="AJ435" s="372">
        <v>25.346777575177011</v>
      </c>
      <c r="AK435" s="68">
        <v>45.56714100198208</v>
      </c>
      <c r="AL435" s="68">
        <v>6.8500000000000227</v>
      </c>
      <c r="AM435" s="68">
        <v>125.9159409419691</v>
      </c>
      <c r="AN435" s="68">
        <v>17.418899773866347</v>
      </c>
      <c r="AO435" s="68">
        <v>7.2286965638829468</v>
      </c>
      <c r="AP435" s="68">
        <v>4.7129113924050632</v>
      </c>
      <c r="AQ435" s="68">
        <v>1.8563886075949394</v>
      </c>
      <c r="AR435" s="68">
        <v>0.717414548339254</v>
      </c>
      <c r="AS435" s="662">
        <v>6.5693000000000028</v>
      </c>
      <c r="AT435" s="644">
        <v>62.986040775848423</v>
      </c>
      <c r="AU435" s="648">
        <v>0.88180457086187791</v>
      </c>
    </row>
    <row r="436" spans="1:47">
      <c r="A436" s="657">
        <v>391</v>
      </c>
      <c r="B436" s="649" t="s">
        <v>1929</v>
      </c>
      <c r="C436" s="54" t="s">
        <v>1930</v>
      </c>
      <c r="D436" s="54">
        <v>0.7</v>
      </c>
      <c r="E436" s="54"/>
      <c r="F436" s="661">
        <v>42853</v>
      </c>
      <c r="G436" s="54" t="s">
        <v>1829</v>
      </c>
      <c r="H436" s="54" t="s">
        <v>2009</v>
      </c>
      <c r="I436" s="54" t="s">
        <v>1993</v>
      </c>
      <c r="J436" s="54" t="s">
        <v>2005</v>
      </c>
      <c r="K436" s="54" t="s">
        <v>1995</v>
      </c>
      <c r="L436" s="54" t="s">
        <v>726</v>
      </c>
      <c r="M436" s="54" t="s">
        <v>726</v>
      </c>
      <c r="N436" s="54">
        <v>0.9</v>
      </c>
      <c r="O436" s="54">
        <v>0.9</v>
      </c>
      <c r="P436" s="54" t="s">
        <v>2010</v>
      </c>
      <c r="Q436" s="54">
        <v>0</v>
      </c>
      <c r="R436" s="54" t="s">
        <v>2011</v>
      </c>
      <c r="S436" s="54" t="s">
        <v>2012</v>
      </c>
      <c r="T436" s="54">
        <v>0</v>
      </c>
      <c r="U436" s="54">
        <v>0</v>
      </c>
      <c r="V436" s="54" t="s">
        <v>2013</v>
      </c>
      <c r="W436" s="54">
        <v>1403</v>
      </c>
      <c r="X436" s="54">
        <v>13.83</v>
      </c>
      <c r="Y436" s="54">
        <v>136</v>
      </c>
      <c r="Z436" s="660">
        <v>0.06</v>
      </c>
      <c r="AA436" s="54">
        <v>99.4</v>
      </c>
      <c r="AB436" s="54">
        <v>10.28</v>
      </c>
      <c r="AC436" s="660" t="s">
        <v>811</v>
      </c>
      <c r="AD436" s="68" t="s">
        <v>811</v>
      </c>
      <c r="AE436" s="54" t="s">
        <v>811</v>
      </c>
      <c r="AF436" s="54" t="s">
        <v>811</v>
      </c>
      <c r="AG436" s="54" t="s">
        <v>811</v>
      </c>
      <c r="AH436" s="54" t="s">
        <v>811</v>
      </c>
      <c r="AI436" s="68" t="s">
        <v>811</v>
      </c>
      <c r="AJ436" s="372" t="s">
        <v>811</v>
      </c>
      <c r="AK436" s="54" t="s">
        <v>811</v>
      </c>
      <c r="AL436" s="54" t="s">
        <v>811</v>
      </c>
      <c r="AM436" s="54" t="s">
        <v>811</v>
      </c>
      <c r="AN436" s="54" t="s">
        <v>811</v>
      </c>
      <c r="AO436" s="54" t="s">
        <v>811</v>
      </c>
      <c r="AP436" s="54" t="s">
        <v>811</v>
      </c>
      <c r="AQ436" s="54" t="s">
        <v>811</v>
      </c>
      <c r="AR436" s="54" t="s">
        <v>811</v>
      </c>
      <c r="AS436" s="662">
        <v>0</v>
      </c>
      <c r="AT436" s="54"/>
      <c r="AU436" s="54"/>
    </row>
    <row r="437" spans="1:47">
      <c r="A437" s="657">
        <v>407</v>
      </c>
      <c r="B437" s="649" t="s">
        <v>1929</v>
      </c>
      <c r="C437" s="54" t="s">
        <v>1930</v>
      </c>
      <c r="D437" s="54">
        <v>0.15</v>
      </c>
      <c r="E437" s="54"/>
      <c r="F437" s="661">
        <v>42879</v>
      </c>
      <c r="G437" s="54" t="s">
        <v>1829</v>
      </c>
      <c r="H437" s="54" t="s">
        <v>2009</v>
      </c>
      <c r="I437" s="54" t="s">
        <v>1993</v>
      </c>
      <c r="J437" s="54" t="s">
        <v>2005</v>
      </c>
      <c r="K437" s="54" t="s">
        <v>1995</v>
      </c>
      <c r="L437" s="54" t="s">
        <v>726</v>
      </c>
      <c r="M437" s="54" t="s">
        <v>726</v>
      </c>
      <c r="N437" s="54">
        <v>0.83</v>
      </c>
      <c r="O437" s="54">
        <v>0.83</v>
      </c>
      <c r="P437" s="54" t="s">
        <v>2014</v>
      </c>
      <c r="Q437" s="54">
        <v>0</v>
      </c>
      <c r="R437" s="54" t="s">
        <v>2015</v>
      </c>
      <c r="S437" s="54" t="s">
        <v>2016</v>
      </c>
      <c r="T437" s="54">
        <v>0</v>
      </c>
      <c r="U437" s="54">
        <v>0.6</v>
      </c>
      <c r="V437" s="54">
        <v>0</v>
      </c>
      <c r="W437" s="54">
        <v>1412</v>
      </c>
      <c r="X437" s="54">
        <v>19.48</v>
      </c>
      <c r="Y437" s="54">
        <v>136</v>
      </c>
      <c r="Z437" s="660">
        <v>0.06</v>
      </c>
      <c r="AA437" s="54">
        <v>95.4</v>
      </c>
      <c r="AB437" s="54">
        <v>8.77</v>
      </c>
      <c r="AC437" s="660" t="s">
        <v>811</v>
      </c>
      <c r="AD437" s="68" t="s">
        <v>811</v>
      </c>
      <c r="AE437" s="54" t="s">
        <v>811</v>
      </c>
      <c r="AF437" s="54" t="s">
        <v>811</v>
      </c>
      <c r="AG437" s="54" t="s">
        <v>811</v>
      </c>
      <c r="AH437" s="54" t="s">
        <v>811</v>
      </c>
      <c r="AI437" s="68" t="s">
        <v>811</v>
      </c>
      <c r="AJ437" s="372" t="s">
        <v>811</v>
      </c>
      <c r="AK437" s="54" t="s">
        <v>811</v>
      </c>
      <c r="AL437" s="54" t="s">
        <v>811</v>
      </c>
      <c r="AM437" s="54" t="s">
        <v>811</v>
      </c>
      <c r="AN437" s="54" t="s">
        <v>811</v>
      </c>
      <c r="AO437" s="54" t="s">
        <v>811</v>
      </c>
      <c r="AP437" s="54" t="s">
        <v>811</v>
      </c>
      <c r="AQ437" s="54" t="s">
        <v>811</v>
      </c>
      <c r="AR437" s="54" t="s">
        <v>811</v>
      </c>
      <c r="AS437" s="662">
        <v>0</v>
      </c>
      <c r="AT437" s="54"/>
      <c r="AU437" s="54"/>
    </row>
    <row r="438" spans="1:47">
      <c r="A438" s="657">
        <v>408</v>
      </c>
      <c r="B438" s="649" t="s">
        <v>1929</v>
      </c>
      <c r="C438" s="54" t="s">
        <v>1930</v>
      </c>
      <c r="D438" s="54">
        <v>0.4</v>
      </c>
      <c r="E438" s="54"/>
      <c r="F438" s="661">
        <v>42879</v>
      </c>
      <c r="G438" s="54" t="s">
        <v>1829</v>
      </c>
      <c r="H438" s="54" t="s">
        <v>2009</v>
      </c>
      <c r="I438" s="54" t="s">
        <v>1993</v>
      </c>
      <c r="J438" s="54" t="s">
        <v>2005</v>
      </c>
      <c r="K438" s="54" t="s">
        <v>1995</v>
      </c>
      <c r="L438" s="54" t="s">
        <v>726</v>
      </c>
      <c r="M438" s="54" t="s">
        <v>726</v>
      </c>
      <c r="N438" s="54">
        <v>0.83</v>
      </c>
      <c r="O438" s="54">
        <v>0.83</v>
      </c>
      <c r="P438" s="54" t="s">
        <v>2014</v>
      </c>
      <c r="Q438" s="54">
        <v>0</v>
      </c>
      <c r="R438" s="54" t="s">
        <v>2015</v>
      </c>
      <c r="S438" s="54" t="s">
        <v>2016</v>
      </c>
      <c r="T438" s="54">
        <v>0</v>
      </c>
      <c r="U438" s="54">
        <v>0.6</v>
      </c>
      <c r="V438" s="54">
        <v>0</v>
      </c>
      <c r="W438" s="54">
        <v>1414</v>
      </c>
      <c r="X438" s="54">
        <v>19.420000000000002</v>
      </c>
      <c r="Y438" s="54">
        <v>136</v>
      </c>
      <c r="Z438" s="660">
        <v>0.06</v>
      </c>
      <c r="AA438" s="54">
        <v>95.7</v>
      </c>
      <c r="AB438" s="54">
        <v>8.81</v>
      </c>
      <c r="AC438" s="662">
        <v>0.1</v>
      </c>
      <c r="AD438" s="652">
        <v>0.151</v>
      </c>
      <c r="AE438" s="68">
        <v>0.14991717283268907</v>
      </c>
      <c r="AF438" s="68">
        <v>1.1455658520663741</v>
      </c>
      <c r="AG438" s="68">
        <v>6.200118987619982</v>
      </c>
      <c r="AH438" s="68">
        <v>8.4044715447154452</v>
      </c>
      <c r="AI438" s="68">
        <v>14.604590532335427</v>
      </c>
      <c r="AJ438" s="372">
        <v>30.670362649265265</v>
      </c>
      <c r="AK438" s="68">
        <v>45.274953181600694</v>
      </c>
      <c r="AL438" s="68">
        <v>1.6000000000000134</v>
      </c>
      <c r="AM438" s="68">
        <v>95.582452472807489</v>
      </c>
      <c r="AN438" s="68">
        <v>12.239208250359724</v>
      </c>
      <c r="AO438" s="68">
        <v>7.8095290575677732</v>
      </c>
      <c r="AP438" s="68">
        <v>3.1721518987341772</v>
      </c>
      <c r="AQ438" s="68">
        <v>2.1739814345991557</v>
      </c>
      <c r="AR438" s="68">
        <v>0.59335443037974689</v>
      </c>
      <c r="AS438" s="662">
        <v>5.3461333333333325</v>
      </c>
      <c r="AT438" s="644">
        <v>57.514161431960417</v>
      </c>
      <c r="AU438" s="648">
        <v>0.80519826004744588</v>
      </c>
    </row>
    <row r="439" spans="1:47">
      <c r="A439" s="657">
        <v>409</v>
      </c>
      <c r="B439" s="649" t="s">
        <v>1929</v>
      </c>
      <c r="C439" s="54" t="s">
        <v>1930</v>
      </c>
      <c r="D439" s="54">
        <v>0.7</v>
      </c>
      <c r="E439" s="54"/>
      <c r="F439" s="661">
        <v>42879</v>
      </c>
      <c r="G439" s="54" t="s">
        <v>1829</v>
      </c>
      <c r="H439" s="54" t="s">
        <v>2009</v>
      </c>
      <c r="I439" s="54" t="s">
        <v>1993</v>
      </c>
      <c r="J439" s="54" t="s">
        <v>2005</v>
      </c>
      <c r="K439" s="54" t="s">
        <v>1995</v>
      </c>
      <c r="L439" s="54" t="s">
        <v>726</v>
      </c>
      <c r="M439" s="54" t="s">
        <v>726</v>
      </c>
      <c r="N439" s="54">
        <v>0.83</v>
      </c>
      <c r="O439" s="54">
        <v>0.83</v>
      </c>
      <c r="P439" s="54" t="s">
        <v>2014</v>
      </c>
      <c r="Q439" s="54">
        <v>0</v>
      </c>
      <c r="R439" s="54" t="s">
        <v>2015</v>
      </c>
      <c r="S439" s="54" t="s">
        <v>2016</v>
      </c>
      <c r="T439" s="54">
        <v>0</v>
      </c>
      <c r="U439" s="54">
        <v>0.6</v>
      </c>
      <c r="V439" s="54">
        <v>0</v>
      </c>
      <c r="W439" s="54">
        <v>1416</v>
      </c>
      <c r="X439" s="54">
        <v>19.170000000000002</v>
      </c>
      <c r="Y439" s="54">
        <v>135</v>
      </c>
      <c r="Z439" s="660">
        <v>0.06</v>
      </c>
      <c r="AA439" s="54">
        <v>99.6</v>
      </c>
      <c r="AB439" s="54">
        <v>9.1999999999999993</v>
      </c>
      <c r="AC439" s="660" t="s">
        <v>811</v>
      </c>
      <c r="AD439" s="68" t="s">
        <v>811</v>
      </c>
      <c r="AE439" s="54" t="s">
        <v>811</v>
      </c>
      <c r="AF439" s="54" t="s">
        <v>811</v>
      </c>
      <c r="AG439" s="54" t="s">
        <v>811</v>
      </c>
      <c r="AH439" s="54" t="s">
        <v>811</v>
      </c>
      <c r="AI439" s="68" t="s">
        <v>811</v>
      </c>
      <c r="AJ439" s="372" t="s">
        <v>811</v>
      </c>
      <c r="AK439" s="54" t="s">
        <v>811</v>
      </c>
      <c r="AL439" s="54" t="s">
        <v>811</v>
      </c>
      <c r="AM439" s="54" t="s">
        <v>811</v>
      </c>
      <c r="AN439" s="54" t="s">
        <v>811</v>
      </c>
      <c r="AO439" s="54" t="s">
        <v>811</v>
      </c>
      <c r="AP439" s="54" t="s">
        <v>811</v>
      </c>
      <c r="AQ439" s="54" t="s">
        <v>811</v>
      </c>
      <c r="AR439" s="54" t="s">
        <v>811</v>
      </c>
      <c r="AS439" s="662">
        <v>0</v>
      </c>
      <c r="AT439" s="54"/>
      <c r="AU439" s="54"/>
    </row>
    <row r="440" spans="1:47">
      <c r="A440" s="657">
        <v>425</v>
      </c>
      <c r="B440" s="649" t="s">
        <v>1929</v>
      </c>
      <c r="C440" s="54" t="s">
        <v>1930</v>
      </c>
      <c r="D440" s="54">
        <v>0.15</v>
      </c>
      <c r="E440" s="54"/>
      <c r="F440" s="661">
        <v>42892</v>
      </c>
      <c r="G440" s="54" t="s">
        <v>1829</v>
      </c>
      <c r="H440" s="54" t="s">
        <v>2017</v>
      </c>
      <c r="I440" s="54" t="s">
        <v>1993</v>
      </c>
      <c r="J440" s="54" t="s">
        <v>2005</v>
      </c>
      <c r="K440" s="54" t="s">
        <v>1995</v>
      </c>
      <c r="L440" s="54" t="s">
        <v>726</v>
      </c>
      <c r="M440" s="54" t="s">
        <v>726</v>
      </c>
      <c r="N440" s="54">
        <v>0.7</v>
      </c>
      <c r="O440" s="54">
        <v>0.7</v>
      </c>
      <c r="P440" s="54" t="s">
        <v>1025</v>
      </c>
      <c r="Q440" s="54">
        <v>0</v>
      </c>
      <c r="R440" s="54" t="s">
        <v>2018</v>
      </c>
      <c r="S440" s="54" t="s">
        <v>2019</v>
      </c>
      <c r="T440" s="54" t="s">
        <v>2020</v>
      </c>
      <c r="U440" s="54">
        <v>0.5</v>
      </c>
      <c r="V440" s="54">
        <v>0</v>
      </c>
      <c r="W440" s="54">
        <v>1341</v>
      </c>
      <c r="X440" s="54">
        <v>17.579999999999998</v>
      </c>
      <c r="Y440" s="54">
        <v>134</v>
      </c>
      <c r="Z440" s="660">
        <v>0.06</v>
      </c>
      <c r="AA440" s="54">
        <v>112.5</v>
      </c>
      <c r="AB440" s="54">
        <v>10.73</v>
      </c>
      <c r="AC440" s="660" t="s">
        <v>811</v>
      </c>
      <c r="AD440" s="68" t="s">
        <v>811</v>
      </c>
      <c r="AE440" s="54" t="s">
        <v>811</v>
      </c>
      <c r="AF440" s="54" t="s">
        <v>811</v>
      </c>
      <c r="AG440" s="54" t="s">
        <v>811</v>
      </c>
      <c r="AH440" s="54" t="s">
        <v>811</v>
      </c>
      <c r="AI440" s="68" t="s">
        <v>811</v>
      </c>
      <c r="AJ440" s="372" t="s">
        <v>811</v>
      </c>
      <c r="AK440" s="54" t="s">
        <v>811</v>
      </c>
      <c r="AL440" s="54" t="s">
        <v>811</v>
      </c>
      <c r="AM440" s="54" t="s">
        <v>811</v>
      </c>
      <c r="AN440" s="54" t="s">
        <v>811</v>
      </c>
      <c r="AO440" s="54" t="s">
        <v>811</v>
      </c>
      <c r="AP440" s="54" t="s">
        <v>811</v>
      </c>
      <c r="AQ440" s="54" t="s">
        <v>811</v>
      </c>
      <c r="AR440" s="54" t="s">
        <v>811</v>
      </c>
      <c r="AS440" s="662">
        <v>0</v>
      </c>
      <c r="AT440" s="54"/>
      <c r="AU440" s="54"/>
    </row>
    <row r="441" spans="1:47">
      <c r="A441" s="657">
        <v>426</v>
      </c>
      <c r="B441" s="649" t="s">
        <v>1929</v>
      </c>
      <c r="C441" s="54" t="s">
        <v>1930</v>
      </c>
      <c r="D441" s="54">
        <v>0.4</v>
      </c>
      <c r="E441" s="54"/>
      <c r="F441" s="661">
        <v>42892</v>
      </c>
      <c r="G441" s="54" t="s">
        <v>1829</v>
      </c>
      <c r="H441" s="54" t="s">
        <v>2017</v>
      </c>
      <c r="I441" s="54" t="s">
        <v>1993</v>
      </c>
      <c r="J441" s="54" t="s">
        <v>2005</v>
      </c>
      <c r="K441" s="54" t="s">
        <v>1995</v>
      </c>
      <c r="L441" s="54" t="s">
        <v>726</v>
      </c>
      <c r="M441" s="54" t="s">
        <v>726</v>
      </c>
      <c r="N441" s="54">
        <v>0.7</v>
      </c>
      <c r="O441" s="54">
        <v>0.7</v>
      </c>
      <c r="P441" s="54" t="s">
        <v>1025</v>
      </c>
      <c r="Q441" s="54">
        <v>0</v>
      </c>
      <c r="R441" s="54" t="s">
        <v>2018</v>
      </c>
      <c r="S441" s="54" t="s">
        <v>2019</v>
      </c>
      <c r="T441" s="54" t="s">
        <v>2020</v>
      </c>
      <c r="U441" s="54">
        <v>0.5</v>
      </c>
      <c r="V441" s="54">
        <v>0</v>
      </c>
      <c r="W441" s="54">
        <v>1343</v>
      </c>
      <c r="X441" s="54">
        <v>17.690000000000001</v>
      </c>
      <c r="Y441" s="54">
        <v>135</v>
      </c>
      <c r="Z441" s="660">
        <v>0.06</v>
      </c>
      <c r="AA441" s="54">
        <v>111.5</v>
      </c>
      <c r="AB441" s="54">
        <v>10.62</v>
      </c>
      <c r="AC441" s="662">
        <v>0.1</v>
      </c>
      <c r="AD441" s="652">
        <v>0.16819999999999999</v>
      </c>
      <c r="AE441" s="68">
        <v>0.11874554526015679</v>
      </c>
      <c r="AF441" s="68">
        <v>1.6099844407419313</v>
      </c>
      <c r="AG441" s="68">
        <v>5.0783265385504546</v>
      </c>
      <c r="AH441" s="68">
        <v>7.3882113821138198</v>
      </c>
      <c r="AI441" s="68">
        <v>12.466537920664274</v>
      </c>
      <c r="AJ441" s="372">
        <v>23.68497872208053</v>
      </c>
      <c r="AK441" s="68">
        <v>36.151516642744802</v>
      </c>
      <c r="AL441" s="68">
        <v>4.5500000000000185</v>
      </c>
      <c r="AM441" s="68">
        <v>108.40314592027052</v>
      </c>
      <c r="AN441" s="68">
        <v>15.89306762829291</v>
      </c>
      <c r="AO441" s="68">
        <v>6.8207817682277243</v>
      </c>
      <c r="AP441" s="68">
        <v>29.153586497890299</v>
      </c>
      <c r="AQ441" s="68">
        <v>2.5000000000000001E-2</v>
      </c>
      <c r="AR441" s="68">
        <v>1</v>
      </c>
      <c r="AS441" s="662">
        <v>29.178586497890297</v>
      </c>
      <c r="AT441" s="644">
        <v>52.044584271037714</v>
      </c>
      <c r="AU441" s="648">
        <v>0.72862417979452798</v>
      </c>
    </row>
    <row r="442" spans="1:47">
      <c r="A442" s="657">
        <v>427</v>
      </c>
      <c r="B442" s="649" t="s">
        <v>1929</v>
      </c>
      <c r="C442" s="54" t="s">
        <v>1930</v>
      </c>
      <c r="D442" s="54">
        <v>0.7</v>
      </c>
      <c r="E442" s="54"/>
      <c r="F442" s="661">
        <v>42892</v>
      </c>
      <c r="G442" s="54" t="s">
        <v>1829</v>
      </c>
      <c r="H442" s="54" t="s">
        <v>2017</v>
      </c>
      <c r="I442" s="54" t="s">
        <v>1993</v>
      </c>
      <c r="J442" s="54" t="s">
        <v>2005</v>
      </c>
      <c r="K442" s="54" t="s">
        <v>1995</v>
      </c>
      <c r="L442" s="54" t="s">
        <v>726</v>
      </c>
      <c r="M442" s="54" t="s">
        <v>726</v>
      </c>
      <c r="N442" s="54">
        <v>0.7</v>
      </c>
      <c r="O442" s="54">
        <v>0.7</v>
      </c>
      <c r="P442" s="54" t="s">
        <v>1025</v>
      </c>
      <c r="Q442" s="54">
        <v>0</v>
      </c>
      <c r="R442" s="54" t="s">
        <v>2018</v>
      </c>
      <c r="S442" s="54" t="s">
        <v>2019</v>
      </c>
      <c r="T442" s="54" t="s">
        <v>2020</v>
      </c>
      <c r="U442" s="54">
        <v>0.5</v>
      </c>
      <c r="V442" s="54">
        <v>0</v>
      </c>
      <c r="W442" s="54">
        <v>1345</v>
      </c>
      <c r="X442" s="54">
        <v>17.7</v>
      </c>
      <c r="Y442" s="54">
        <v>135</v>
      </c>
      <c r="Z442" s="660">
        <v>0.06</v>
      </c>
      <c r="AA442" s="54">
        <v>111.1</v>
      </c>
      <c r="AB442" s="54">
        <v>10.59</v>
      </c>
      <c r="AC442" s="660" t="s">
        <v>811</v>
      </c>
      <c r="AD442" s="68" t="s">
        <v>811</v>
      </c>
      <c r="AE442" s="54" t="s">
        <v>811</v>
      </c>
      <c r="AF442" s="54" t="s">
        <v>811</v>
      </c>
      <c r="AG442" s="54" t="s">
        <v>811</v>
      </c>
      <c r="AH442" s="54" t="s">
        <v>811</v>
      </c>
      <c r="AI442" s="68" t="s">
        <v>811</v>
      </c>
      <c r="AJ442" s="372" t="s">
        <v>811</v>
      </c>
      <c r="AK442" s="54" t="s">
        <v>811</v>
      </c>
      <c r="AL442" s="54" t="s">
        <v>811</v>
      </c>
      <c r="AM442" s="54" t="s">
        <v>811</v>
      </c>
      <c r="AN442" s="54" t="s">
        <v>811</v>
      </c>
      <c r="AO442" s="54" t="s">
        <v>811</v>
      </c>
      <c r="AP442" s="54" t="s">
        <v>811</v>
      </c>
      <c r="AQ442" s="54" t="s">
        <v>811</v>
      </c>
      <c r="AR442" s="54" t="s">
        <v>811</v>
      </c>
      <c r="AS442" s="662">
        <v>0</v>
      </c>
      <c r="AT442" s="54"/>
      <c r="AU442" s="54"/>
    </row>
    <row r="443" spans="1:47">
      <c r="A443" s="657">
        <v>463</v>
      </c>
      <c r="B443" s="649" t="s">
        <v>1929</v>
      </c>
      <c r="C443" s="54" t="s">
        <v>1930</v>
      </c>
      <c r="D443" s="54">
        <v>0.15</v>
      </c>
      <c r="E443" s="54"/>
      <c r="F443" s="661">
        <v>42922</v>
      </c>
      <c r="G443" s="54" t="s">
        <v>1829</v>
      </c>
      <c r="H443" s="54" t="s">
        <v>2021</v>
      </c>
      <c r="I443" s="54" t="s">
        <v>1993</v>
      </c>
      <c r="J443" s="54" t="s">
        <v>2005</v>
      </c>
      <c r="K443" s="54" t="s">
        <v>1995</v>
      </c>
      <c r="L443" s="54" t="s">
        <v>1949</v>
      </c>
      <c r="M443" s="54">
        <v>1730</v>
      </c>
      <c r="N443" s="54">
        <v>3.3</v>
      </c>
      <c r="O443" s="54">
        <v>1.1000000000000001</v>
      </c>
      <c r="P443" s="54" t="s">
        <v>1025</v>
      </c>
      <c r="Q443" s="663">
        <v>0.2</v>
      </c>
      <c r="R443" s="54" t="s">
        <v>2022</v>
      </c>
      <c r="S443" s="54" t="s">
        <v>2012</v>
      </c>
      <c r="T443" s="54" t="s">
        <v>726</v>
      </c>
      <c r="U443" s="54" t="s">
        <v>726</v>
      </c>
      <c r="V443" s="54" t="s">
        <v>726</v>
      </c>
      <c r="W443" s="54">
        <v>1358</v>
      </c>
      <c r="X443" s="54">
        <v>26.79</v>
      </c>
      <c r="Y443" s="54">
        <v>147</v>
      </c>
      <c r="Z443" s="660">
        <v>7.0000000000000007E-2</v>
      </c>
      <c r="AA443" s="54">
        <v>132.19999999999999</v>
      </c>
      <c r="AB443" s="54">
        <v>10.6</v>
      </c>
      <c r="AC443" s="660" t="s">
        <v>811</v>
      </c>
      <c r="AD443" s="68" t="s">
        <v>811</v>
      </c>
      <c r="AE443" s="54" t="s">
        <v>811</v>
      </c>
      <c r="AF443" s="54" t="s">
        <v>811</v>
      </c>
      <c r="AG443" s="54" t="s">
        <v>811</v>
      </c>
      <c r="AH443" s="54" t="s">
        <v>811</v>
      </c>
      <c r="AI443" s="68" t="s">
        <v>811</v>
      </c>
      <c r="AJ443" s="372" t="s">
        <v>811</v>
      </c>
      <c r="AK443" s="54" t="s">
        <v>811</v>
      </c>
      <c r="AL443" s="54" t="s">
        <v>811</v>
      </c>
      <c r="AM443" s="54" t="s">
        <v>811</v>
      </c>
      <c r="AN443" s="54" t="s">
        <v>811</v>
      </c>
      <c r="AO443" s="54" t="s">
        <v>811</v>
      </c>
      <c r="AP443" s="54" t="s">
        <v>811</v>
      </c>
      <c r="AQ443" s="54" t="s">
        <v>811</v>
      </c>
      <c r="AR443" s="54" t="s">
        <v>811</v>
      </c>
      <c r="AS443" s="662">
        <v>0</v>
      </c>
      <c r="AT443" s="54"/>
      <c r="AU443" s="54"/>
    </row>
    <row r="444" spans="1:47">
      <c r="A444" s="657">
        <v>464</v>
      </c>
      <c r="B444" s="649" t="s">
        <v>1929</v>
      </c>
      <c r="C444" s="54" t="s">
        <v>1930</v>
      </c>
      <c r="D444" s="54">
        <v>0.49</v>
      </c>
      <c r="E444" s="54"/>
      <c r="F444" s="661">
        <v>42922</v>
      </c>
      <c r="G444" s="54" t="s">
        <v>1829</v>
      </c>
      <c r="H444" s="54" t="s">
        <v>2021</v>
      </c>
      <c r="I444" s="54" t="s">
        <v>1993</v>
      </c>
      <c r="J444" s="54" t="s">
        <v>2005</v>
      </c>
      <c r="K444" s="54" t="s">
        <v>1995</v>
      </c>
      <c r="L444" s="54" t="s">
        <v>1949</v>
      </c>
      <c r="M444" s="54">
        <v>1730</v>
      </c>
      <c r="N444" s="54">
        <v>0.98</v>
      </c>
      <c r="O444" s="54">
        <v>0.98</v>
      </c>
      <c r="P444" s="54" t="s">
        <v>2023</v>
      </c>
      <c r="Q444" s="54" t="s">
        <v>815</v>
      </c>
      <c r="R444" s="54" t="s">
        <v>2022</v>
      </c>
      <c r="S444" s="54" t="s">
        <v>2012</v>
      </c>
      <c r="T444" s="54" t="s">
        <v>726</v>
      </c>
      <c r="U444" s="54" t="s">
        <v>726</v>
      </c>
      <c r="V444" s="54" t="s">
        <v>2024</v>
      </c>
      <c r="W444" s="54">
        <v>1400</v>
      </c>
      <c r="X444" s="54">
        <v>26.41</v>
      </c>
      <c r="Y444" s="54">
        <v>143</v>
      </c>
      <c r="Z444" s="660">
        <v>7.0000000000000007E-2</v>
      </c>
      <c r="AA444" s="54">
        <v>106.1</v>
      </c>
      <c r="AB444" s="54">
        <v>8.5399999999999991</v>
      </c>
      <c r="AC444" s="662">
        <v>0.1</v>
      </c>
      <c r="AD444" s="652">
        <v>0.17380000000000001</v>
      </c>
      <c r="AE444" s="68">
        <v>0.27115503397158736</v>
      </c>
      <c r="AF444" s="68">
        <v>1.5480619622518572</v>
      </c>
      <c r="AG444" s="68">
        <v>3.7785606334745312</v>
      </c>
      <c r="AH444" s="68">
        <v>2.5203252032520322</v>
      </c>
      <c r="AI444" s="68">
        <v>6.2988858367265639</v>
      </c>
      <c r="AJ444" s="372">
        <v>34.88543785953479</v>
      </c>
      <c r="AK444" s="68">
        <v>41.184323696261352</v>
      </c>
      <c r="AL444" s="68">
        <v>2.4000000000000199</v>
      </c>
      <c r="AM444" s="68">
        <v>161.13881948050201</v>
      </c>
      <c r="AN444" s="68">
        <v>20.556010665165335</v>
      </c>
      <c r="AO444" s="68">
        <v>7.8390122531689173</v>
      </c>
      <c r="AP444" s="68">
        <v>8.7611814345991572</v>
      </c>
      <c r="AQ444" s="68">
        <v>2.5754852320675123</v>
      </c>
      <c r="AR444" s="68">
        <v>0.77281812125249827</v>
      </c>
      <c r="AS444" s="662">
        <v>11.33666666666667</v>
      </c>
      <c r="AT444" s="644">
        <v>61.74033436142669</v>
      </c>
      <c r="AU444" s="648">
        <v>0.86436468105997366</v>
      </c>
    </row>
    <row r="445" spans="1:47">
      <c r="A445" s="657">
        <v>465</v>
      </c>
      <c r="B445" s="649" t="s">
        <v>1929</v>
      </c>
      <c r="C445" s="54" t="s">
        <v>1930</v>
      </c>
      <c r="D445" s="54">
        <v>0.78</v>
      </c>
      <c r="E445" s="54"/>
      <c r="F445" s="661">
        <v>42922</v>
      </c>
      <c r="G445" s="54" t="s">
        <v>1829</v>
      </c>
      <c r="H445" s="54" t="s">
        <v>2021</v>
      </c>
      <c r="I445" s="54" t="s">
        <v>1993</v>
      </c>
      <c r="J445" s="54" t="s">
        <v>2005</v>
      </c>
      <c r="K445" s="54" t="s">
        <v>1995</v>
      </c>
      <c r="L445" s="54" t="s">
        <v>1949</v>
      </c>
      <c r="M445" s="54">
        <v>1730</v>
      </c>
      <c r="N445" s="54">
        <v>0.98</v>
      </c>
      <c r="O445" s="54">
        <v>0.98</v>
      </c>
      <c r="P445" s="54" t="s">
        <v>2023</v>
      </c>
      <c r="Q445" s="54" t="s">
        <v>815</v>
      </c>
      <c r="R445" s="54" t="s">
        <v>2022</v>
      </c>
      <c r="S445" s="54" t="s">
        <v>2012</v>
      </c>
      <c r="T445" s="54" t="s">
        <v>726</v>
      </c>
      <c r="U445" s="54" t="s">
        <v>726</v>
      </c>
      <c r="V445" s="54" t="s">
        <v>2024</v>
      </c>
      <c r="W445" s="54">
        <v>1401</v>
      </c>
      <c r="X445" s="54">
        <v>26.39</v>
      </c>
      <c r="Y445" s="54">
        <v>143</v>
      </c>
      <c r="Z445" s="660">
        <v>7.0000000000000007E-2</v>
      </c>
      <c r="AA445" s="54">
        <v>105.3</v>
      </c>
      <c r="AB445" s="54">
        <v>8.48</v>
      </c>
      <c r="AC445" s="660" t="s">
        <v>811</v>
      </c>
      <c r="AD445" s="68" t="s">
        <v>811</v>
      </c>
      <c r="AE445" s="54" t="s">
        <v>811</v>
      </c>
      <c r="AF445" s="54" t="s">
        <v>811</v>
      </c>
      <c r="AG445" s="54" t="s">
        <v>811</v>
      </c>
      <c r="AH445" s="54" t="s">
        <v>811</v>
      </c>
      <c r="AI445" s="68" t="s">
        <v>811</v>
      </c>
      <c r="AJ445" s="372" t="s">
        <v>811</v>
      </c>
      <c r="AK445" s="54" t="s">
        <v>811</v>
      </c>
      <c r="AL445" s="54" t="s">
        <v>811</v>
      </c>
      <c r="AM445" s="54" t="s">
        <v>811</v>
      </c>
      <c r="AN445" s="54" t="s">
        <v>811</v>
      </c>
      <c r="AO445" s="54" t="s">
        <v>811</v>
      </c>
      <c r="AP445" s="54" t="s">
        <v>811</v>
      </c>
      <c r="AQ445" s="54" t="s">
        <v>811</v>
      </c>
      <c r="AR445" s="54" t="s">
        <v>811</v>
      </c>
      <c r="AS445" s="662">
        <v>0</v>
      </c>
      <c r="AT445" s="54"/>
      <c r="AU445" s="54"/>
    </row>
    <row r="446" spans="1:47">
      <c r="A446" s="657">
        <v>466</v>
      </c>
      <c r="B446" s="649" t="s">
        <v>1929</v>
      </c>
      <c r="C446" s="54" t="s">
        <v>1930</v>
      </c>
      <c r="D446" s="54">
        <v>0.78</v>
      </c>
      <c r="E446" s="54" t="s">
        <v>2025</v>
      </c>
      <c r="F446" s="661">
        <v>42922</v>
      </c>
      <c r="G446" s="54" t="s">
        <v>1829</v>
      </c>
      <c r="H446" s="54" t="s">
        <v>2021</v>
      </c>
      <c r="I446" s="54" t="s">
        <v>1993</v>
      </c>
      <c r="J446" s="54" t="s">
        <v>2005</v>
      </c>
      <c r="K446" s="54" t="s">
        <v>1995</v>
      </c>
      <c r="L446" s="54" t="s">
        <v>1949</v>
      </c>
      <c r="M446" s="54">
        <v>1730</v>
      </c>
      <c r="N446" s="54">
        <v>0.98</v>
      </c>
      <c r="O446" s="54">
        <v>0.98</v>
      </c>
      <c r="P446" s="54" t="s">
        <v>2023</v>
      </c>
      <c r="Q446" s="54" t="s">
        <v>815</v>
      </c>
      <c r="R446" s="54" t="s">
        <v>2022</v>
      </c>
      <c r="S446" s="54" t="s">
        <v>2012</v>
      </c>
      <c r="T446" s="54" t="s">
        <v>726</v>
      </c>
      <c r="U446" s="54" t="s">
        <v>726</v>
      </c>
      <c r="V446" s="54" t="s">
        <v>2024</v>
      </c>
      <c r="W446" s="54">
        <v>1402</v>
      </c>
      <c r="X446" s="54">
        <v>26.39</v>
      </c>
      <c r="Y446" s="54">
        <v>143</v>
      </c>
      <c r="Z446" s="660">
        <v>7.0000000000000007E-2</v>
      </c>
      <c r="AA446" s="54">
        <v>103.8</v>
      </c>
      <c r="AB446" s="54">
        <v>8.36</v>
      </c>
      <c r="AC446" s="660" t="s">
        <v>811</v>
      </c>
      <c r="AD446" s="68" t="s">
        <v>811</v>
      </c>
      <c r="AE446" s="54" t="s">
        <v>811</v>
      </c>
      <c r="AF446" s="54" t="s">
        <v>811</v>
      </c>
      <c r="AG446" s="54" t="s">
        <v>811</v>
      </c>
      <c r="AH446" s="54" t="s">
        <v>811</v>
      </c>
      <c r="AI446" s="68" t="s">
        <v>811</v>
      </c>
      <c r="AJ446" s="372" t="s">
        <v>811</v>
      </c>
      <c r="AK446" s="54" t="s">
        <v>811</v>
      </c>
      <c r="AL446" s="54" t="s">
        <v>811</v>
      </c>
      <c r="AM446" s="54" t="s">
        <v>811</v>
      </c>
      <c r="AN446" s="54" t="s">
        <v>811</v>
      </c>
      <c r="AO446" s="54" t="s">
        <v>811</v>
      </c>
      <c r="AP446" s="54" t="s">
        <v>811</v>
      </c>
      <c r="AQ446" s="54" t="s">
        <v>811</v>
      </c>
      <c r="AR446" s="54" t="s">
        <v>811</v>
      </c>
      <c r="AS446" s="662">
        <v>0</v>
      </c>
      <c r="AT446" s="54"/>
      <c r="AU446" s="54"/>
    </row>
    <row r="447" spans="1:47">
      <c r="A447" s="657">
        <v>475</v>
      </c>
      <c r="B447" s="649" t="s">
        <v>1929</v>
      </c>
      <c r="C447" s="54" t="s">
        <v>1930</v>
      </c>
      <c r="D447" s="54" t="s">
        <v>815</v>
      </c>
      <c r="E447" s="54"/>
      <c r="F447" s="661">
        <v>42950</v>
      </c>
      <c r="G447" s="54" t="s">
        <v>1829</v>
      </c>
      <c r="H447" s="54" t="s">
        <v>1828</v>
      </c>
      <c r="I447" s="54" t="s">
        <v>1828</v>
      </c>
      <c r="J447" s="54" t="s">
        <v>1828</v>
      </c>
      <c r="K447" s="54" t="s">
        <v>1828</v>
      </c>
      <c r="L447" s="54" t="s">
        <v>1828</v>
      </c>
      <c r="M447" s="54" t="s">
        <v>1828</v>
      </c>
      <c r="N447" s="54" t="s">
        <v>1828</v>
      </c>
      <c r="O447" s="54" t="s">
        <v>1828</v>
      </c>
      <c r="P447" s="54" t="s">
        <v>1828</v>
      </c>
      <c r="Q447" s="54" t="s">
        <v>1828</v>
      </c>
      <c r="R447" s="54" t="s">
        <v>1828</v>
      </c>
      <c r="S447" s="54" t="s">
        <v>1828</v>
      </c>
      <c r="T447" s="54" t="s">
        <v>1828</v>
      </c>
      <c r="U447" s="54" t="s">
        <v>1828</v>
      </c>
      <c r="V447" s="54" t="s">
        <v>1828</v>
      </c>
      <c r="W447" s="54" t="s">
        <v>1828</v>
      </c>
      <c r="X447" s="54" t="s">
        <v>1828</v>
      </c>
      <c r="Y447" s="54" t="s">
        <v>1828</v>
      </c>
      <c r="Z447" s="660" t="s">
        <v>1828</v>
      </c>
      <c r="AA447" s="54" t="s">
        <v>1828</v>
      </c>
      <c r="AB447" s="54" t="s">
        <v>1828</v>
      </c>
      <c r="AC447" s="662">
        <v>0.1</v>
      </c>
      <c r="AD447" s="652">
        <v>0.17810000000000001</v>
      </c>
      <c r="AE447" s="68">
        <v>0.12180232558139534</v>
      </c>
      <c r="AF447" s="68">
        <v>2.7245890535632684</v>
      </c>
      <c r="AG447" s="68">
        <v>2.5000000000000001E-2</v>
      </c>
      <c r="AH447" s="68">
        <v>0.26321138211382111</v>
      </c>
      <c r="AI447" s="68">
        <v>0.28821138211382114</v>
      </c>
      <c r="AJ447" s="372">
        <v>33.299228984231604</v>
      </c>
      <c r="AK447" s="68">
        <v>33.587440366345426</v>
      </c>
      <c r="AL447" s="68">
        <v>20.533333333333324</v>
      </c>
      <c r="AM447" s="68">
        <v>598.35000648758694</v>
      </c>
      <c r="AN447" s="68">
        <v>79.326996026932591</v>
      </c>
      <c r="AO447" s="68">
        <v>7.5428295089409287</v>
      </c>
      <c r="AP447" s="68">
        <v>46.789240506329115</v>
      </c>
      <c r="AQ447" s="68">
        <v>2.5000000000000001E-2</v>
      </c>
      <c r="AR447" s="68">
        <v>1</v>
      </c>
      <c r="AS447" s="662">
        <v>46.814240506329114</v>
      </c>
      <c r="AT447" s="644">
        <v>112.91443639327801</v>
      </c>
      <c r="AU447" s="648">
        <v>1.5808021095058922</v>
      </c>
    </row>
    <row r="448" spans="1:47">
      <c r="A448" s="657">
        <v>487</v>
      </c>
      <c r="B448" s="649" t="s">
        <v>1929</v>
      </c>
      <c r="C448" s="54" t="s">
        <v>1930</v>
      </c>
      <c r="D448" s="54">
        <v>0.15</v>
      </c>
      <c r="E448" s="54"/>
      <c r="F448" s="661">
        <v>42991</v>
      </c>
      <c r="G448" s="54" t="s">
        <v>1829</v>
      </c>
      <c r="H448" s="54" t="s">
        <v>2026</v>
      </c>
      <c r="I448" s="54" t="s">
        <v>815</v>
      </c>
      <c r="J448" s="54" t="s">
        <v>815</v>
      </c>
      <c r="K448" s="54" t="s">
        <v>1995</v>
      </c>
      <c r="L448" s="54" t="s">
        <v>726</v>
      </c>
      <c r="M448" s="54" t="s">
        <v>726</v>
      </c>
      <c r="N448" s="54">
        <v>0.84</v>
      </c>
      <c r="O448" s="54">
        <v>0.5</v>
      </c>
      <c r="P448" s="54" t="s">
        <v>2027</v>
      </c>
      <c r="Q448" s="54">
        <v>0</v>
      </c>
      <c r="R448" s="54" t="s">
        <v>1045</v>
      </c>
      <c r="S448" s="54" t="s">
        <v>815</v>
      </c>
      <c r="T448" s="54">
        <v>0</v>
      </c>
      <c r="U448" s="54">
        <v>0</v>
      </c>
      <c r="V448" s="54" t="s">
        <v>2028</v>
      </c>
      <c r="W448" s="54">
        <v>1250</v>
      </c>
      <c r="X448" s="54">
        <v>23.52</v>
      </c>
      <c r="Y448" s="54">
        <v>144</v>
      </c>
      <c r="Z448" s="660">
        <v>7.0000000000000007E-2</v>
      </c>
      <c r="AA448" s="54">
        <v>137.4</v>
      </c>
      <c r="AB448" s="54">
        <v>11.63</v>
      </c>
      <c r="AC448" s="660" t="s">
        <v>811</v>
      </c>
      <c r="AD448" s="68" t="s">
        <v>811</v>
      </c>
      <c r="AE448" s="54" t="s">
        <v>811</v>
      </c>
      <c r="AF448" s="54" t="s">
        <v>811</v>
      </c>
      <c r="AG448" s="54" t="s">
        <v>811</v>
      </c>
      <c r="AH448" s="54" t="s">
        <v>811</v>
      </c>
      <c r="AI448" s="68" t="s">
        <v>811</v>
      </c>
      <c r="AJ448" s="372" t="s">
        <v>811</v>
      </c>
      <c r="AK448" s="54" t="s">
        <v>811</v>
      </c>
      <c r="AL448" s="54" t="s">
        <v>811</v>
      </c>
      <c r="AM448" s="54" t="s">
        <v>811</v>
      </c>
      <c r="AN448" s="54" t="s">
        <v>811</v>
      </c>
      <c r="AO448" s="54" t="s">
        <v>811</v>
      </c>
      <c r="AP448" s="54" t="s">
        <v>811</v>
      </c>
      <c r="AQ448" s="54" t="s">
        <v>811</v>
      </c>
      <c r="AR448" s="54" t="s">
        <v>811</v>
      </c>
      <c r="AS448" s="662">
        <v>0</v>
      </c>
      <c r="AT448" s="54"/>
      <c r="AU448" s="54"/>
    </row>
    <row r="449" spans="1:47">
      <c r="A449" s="657">
        <v>488</v>
      </c>
      <c r="B449" s="649" t="s">
        <v>1929</v>
      </c>
      <c r="C449" s="54" t="s">
        <v>1930</v>
      </c>
      <c r="D449" s="54">
        <v>0.4</v>
      </c>
      <c r="E449" s="54"/>
      <c r="F449" s="661">
        <v>42991</v>
      </c>
      <c r="G449" s="54" t="s">
        <v>1829</v>
      </c>
      <c r="H449" s="54" t="s">
        <v>2026</v>
      </c>
      <c r="I449" s="54" t="s">
        <v>815</v>
      </c>
      <c r="J449" s="54" t="s">
        <v>815</v>
      </c>
      <c r="K449" s="54" t="s">
        <v>1995</v>
      </c>
      <c r="L449" s="54" t="s">
        <v>726</v>
      </c>
      <c r="M449" s="54" t="s">
        <v>726</v>
      </c>
      <c r="N449" s="54">
        <v>0.84</v>
      </c>
      <c r="O449" s="54">
        <v>0.5</v>
      </c>
      <c r="P449" s="54" t="s">
        <v>2027</v>
      </c>
      <c r="Q449" s="54">
        <v>0</v>
      </c>
      <c r="R449" s="54" t="s">
        <v>1045</v>
      </c>
      <c r="S449" s="54" t="s">
        <v>815</v>
      </c>
      <c r="T449" s="54">
        <v>0</v>
      </c>
      <c r="U449" s="54">
        <v>0</v>
      </c>
      <c r="V449" s="54" t="s">
        <v>2028</v>
      </c>
      <c r="W449" s="54">
        <v>1253</v>
      </c>
      <c r="X449" s="54">
        <v>22.16</v>
      </c>
      <c r="Y449" s="54">
        <v>143</v>
      </c>
      <c r="Z449" s="660">
        <v>7.0000000000000007E-2</v>
      </c>
      <c r="AA449" s="54">
        <v>121.9</v>
      </c>
      <c r="AB449" s="54">
        <v>10.59</v>
      </c>
      <c r="AC449" s="662">
        <v>0.1</v>
      </c>
      <c r="AD449" s="652">
        <v>0.16270000000000001</v>
      </c>
      <c r="AE449" s="68">
        <v>0.32554179566563463</v>
      </c>
      <c r="AF449" s="68">
        <v>2.6936278143182304</v>
      </c>
      <c r="AG449" s="68">
        <v>9.2293010997000824E-2</v>
      </c>
      <c r="AH449" s="68">
        <v>0.27845528455284552</v>
      </c>
      <c r="AI449" s="68">
        <v>0.37074829554984634</v>
      </c>
      <c r="AJ449" s="372">
        <v>29.287022191771555</v>
      </c>
      <c r="AK449" s="68">
        <v>29.6577704873214</v>
      </c>
      <c r="AL449" s="68">
        <v>40.799999999999983</v>
      </c>
      <c r="AM449" s="68">
        <v>608.19454945804114</v>
      </c>
      <c r="AN449" s="68">
        <v>72.556370186308044</v>
      </c>
      <c r="AO449" s="68">
        <v>8.3823728763765004</v>
      </c>
      <c r="AP449" s="68">
        <v>35.115721518987328</v>
      </c>
      <c r="AQ449" s="68">
        <v>29.382453481012661</v>
      </c>
      <c r="AR449" s="68">
        <v>0.54444519583674011</v>
      </c>
      <c r="AS449" s="662">
        <v>64.498174999999989</v>
      </c>
      <c r="AT449" s="644">
        <v>102.21414067362944</v>
      </c>
      <c r="AU449" s="648">
        <v>1.4309979694308121</v>
      </c>
    </row>
    <row r="450" spans="1:47">
      <c r="A450" s="657">
        <v>489</v>
      </c>
      <c r="B450" s="649" t="s">
        <v>1929</v>
      </c>
      <c r="C450" s="54" t="s">
        <v>1930</v>
      </c>
      <c r="D450" s="54">
        <v>0.64</v>
      </c>
      <c r="E450" s="54"/>
      <c r="F450" s="661">
        <v>42991</v>
      </c>
      <c r="G450" s="54" t="s">
        <v>1829</v>
      </c>
      <c r="H450" s="54" t="s">
        <v>2026</v>
      </c>
      <c r="I450" s="54" t="s">
        <v>815</v>
      </c>
      <c r="J450" s="54" t="s">
        <v>815</v>
      </c>
      <c r="K450" s="54" t="s">
        <v>1995</v>
      </c>
      <c r="L450" s="54" t="s">
        <v>726</v>
      </c>
      <c r="M450" s="54" t="s">
        <v>726</v>
      </c>
      <c r="N450" s="54">
        <v>0.84</v>
      </c>
      <c r="O450" s="54">
        <v>0.5</v>
      </c>
      <c r="P450" s="54" t="s">
        <v>2027</v>
      </c>
      <c r="Q450" s="54">
        <v>0</v>
      </c>
      <c r="R450" s="54" t="s">
        <v>1045</v>
      </c>
      <c r="S450" s="54" t="s">
        <v>815</v>
      </c>
      <c r="T450" s="54">
        <v>0</v>
      </c>
      <c r="U450" s="54">
        <v>0</v>
      </c>
      <c r="V450" s="54" t="s">
        <v>2028</v>
      </c>
      <c r="W450" s="54">
        <v>1256</v>
      </c>
      <c r="X450" s="54">
        <v>21.77</v>
      </c>
      <c r="Y450" s="54">
        <v>143</v>
      </c>
      <c r="Z450" s="660">
        <v>7.0000000000000007E-2</v>
      </c>
      <c r="AA450" s="54">
        <v>90.2</v>
      </c>
      <c r="AB450" s="54">
        <v>7.92</v>
      </c>
      <c r="AC450" s="660" t="s">
        <v>811</v>
      </c>
      <c r="AD450" s="68" t="s">
        <v>811</v>
      </c>
      <c r="AE450" s="54" t="s">
        <v>811</v>
      </c>
      <c r="AF450" s="54" t="s">
        <v>811</v>
      </c>
      <c r="AG450" s="54" t="s">
        <v>811</v>
      </c>
      <c r="AH450" s="54" t="s">
        <v>811</v>
      </c>
      <c r="AI450" s="68" t="s">
        <v>811</v>
      </c>
      <c r="AJ450" s="372" t="s">
        <v>811</v>
      </c>
      <c r="AK450" s="54" t="s">
        <v>811</v>
      </c>
      <c r="AL450" s="54" t="s">
        <v>811</v>
      </c>
      <c r="AM450" s="54" t="s">
        <v>811</v>
      </c>
      <c r="AN450" s="54" t="s">
        <v>811</v>
      </c>
      <c r="AO450" s="54" t="s">
        <v>811</v>
      </c>
      <c r="AP450" s="54" t="s">
        <v>811</v>
      </c>
      <c r="AQ450" s="54" t="s">
        <v>811</v>
      </c>
      <c r="AR450" s="54" t="s">
        <v>811</v>
      </c>
      <c r="AS450" s="662">
        <v>0</v>
      </c>
      <c r="AT450" s="54"/>
      <c r="AU450" s="54"/>
    </row>
    <row r="451" spans="1:47">
      <c r="A451" s="657">
        <v>519</v>
      </c>
      <c r="B451" s="649" t="s">
        <v>1929</v>
      </c>
      <c r="C451" s="54" t="s">
        <v>1930</v>
      </c>
      <c r="D451" s="54">
        <v>0.15</v>
      </c>
      <c r="E451" s="54"/>
      <c r="F451" s="661">
        <v>43025</v>
      </c>
      <c r="G451" s="54" t="s">
        <v>1829</v>
      </c>
      <c r="H451" s="54" t="s">
        <v>2029</v>
      </c>
      <c r="I451" s="54" t="s">
        <v>1993</v>
      </c>
      <c r="J451" s="54" t="s">
        <v>2005</v>
      </c>
      <c r="K451" s="54" t="s">
        <v>1995</v>
      </c>
      <c r="L451" s="54" t="s">
        <v>726</v>
      </c>
      <c r="M451" s="54" t="s">
        <v>726</v>
      </c>
      <c r="N451" s="54">
        <v>0.85</v>
      </c>
      <c r="O451" s="54">
        <v>0.5</v>
      </c>
      <c r="P451" s="54" t="s">
        <v>1022</v>
      </c>
      <c r="Q451" s="54">
        <v>0</v>
      </c>
      <c r="R451" s="54" t="s">
        <v>2030</v>
      </c>
      <c r="S451" s="54" t="s">
        <v>2031</v>
      </c>
      <c r="T451" s="54">
        <v>0</v>
      </c>
      <c r="U451" s="54">
        <v>0</v>
      </c>
      <c r="V451" s="54">
        <v>0</v>
      </c>
      <c r="W451" s="664">
        <v>6.3888888888888884E-2</v>
      </c>
      <c r="X451" s="54">
        <v>16.63</v>
      </c>
      <c r="Y451" s="54">
        <v>146</v>
      </c>
      <c r="Z451" s="660">
        <v>7.0000000000000007E-2</v>
      </c>
      <c r="AA451" s="54">
        <v>111</v>
      </c>
      <c r="AB451" s="54">
        <v>10.8</v>
      </c>
      <c r="AC451" s="660" t="s">
        <v>811</v>
      </c>
      <c r="AD451" s="68" t="s">
        <v>811</v>
      </c>
      <c r="AE451" s="54" t="s">
        <v>811</v>
      </c>
      <c r="AF451" s="54" t="s">
        <v>811</v>
      </c>
      <c r="AG451" s="54" t="s">
        <v>811</v>
      </c>
      <c r="AH451" s="54" t="s">
        <v>811</v>
      </c>
      <c r="AI451" s="68" t="s">
        <v>811</v>
      </c>
      <c r="AJ451" s="372" t="s">
        <v>811</v>
      </c>
      <c r="AK451" s="54" t="s">
        <v>811</v>
      </c>
      <c r="AL451" s="54" t="s">
        <v>811</v>
      </c>
      <c r="AM451" s="54" t="s">
        <v>811</v>
      </c>
      <c r="AN451" s="54" t="s">
        <v>811</v>
      </c>
      <c r="AO451" s="54" t="s">
        <v>811</v>
      </c>
      <c r="AP451" s="54" t="s">
        <v>811</v>
      </c>
      <c r="AQ451" s="54" t="s">
        <v>811</v>
      </c>
      <c r="AR451" s="54" t="s">
        <v>811</v>
      </c>
      <c r="AS451" s="662">
        <v>0</v>
      </c>
      <c r="AT451" s="54"/>
      <c r="AU451" s="54"/>
    </row>
    <row r="452" spans="1:47">
      <c r="A452" s="657">
        <v>520</v>
      </c>
      <c r="B452" s="649" t="s">
        <v>1929</v>
      </c>
      <c r="C452" s="54" t="s">
        <v>1930</v>
      </c>
      <c r="D452" s="54">
        <v>0.4</v>
      </c>
      <c r="E452" s="54"/>
      <c r="F452" s="661">
        <v>43025</v>
      </c>
      <c r="G452" s="54" t="s">
        <v>1829</v>
      </c>
      <c r="H452" s="54" t="s">
        <v>2029</v>
      </c>
      <c r="I452" s="54" t="s">
        <v>1993</v>
      </c>
      <c r="J452" s="54" t="s">
        <v>2005</v>
      </c>
      <c r="K452" s="54" t="s">
        <v>1995</v>
      </c>
      <c r="L452" s="54" t="s">
        <v>726</v>
      </c>
      <c r="M452" s="54" t="s">
        <v>726</v>
      </c>
      <c r="N452" s="54">
        <v>0.85</v>
      </c>
      <c r="O452" s="54">
        <v>0.5</v>
      </c>
      <c r="P452" s="54" t="s">
        <v>1022</v>
      </c>
      <c r="Q452" s="54">
        <v>0</v>
      </c>
      <c r="R452" s="54" t="s">
        <v>2030</v>
      </c>
      <c r="S452" s="54" t="s">
        <v>2031</v>
      </c>
      <c r="T452" s="54">
        <v>0</v>
      </c>
      <c r="U452" s="54">
        <v>0</v>
      </c>
      <c r="V452" s="54">
        <v>0</v>
      </c>
      <c r="W452" s="664">
        <v>6.5277777777777782E-2</v>
      </c>
      <c r="X452" s="54">
        <v>16.53</v>
      </c>
      <c r="Y452" s="54">
        <v>145</v>
      </c>
      <c r="Z452" s="660">
        <v>7.0000000000000007E-2</v>
      </c>
      <c r="AA452" s="54">
        <v>110.7</v>
      </c>
      <c r="AB452" s="54">
        <v>10.78</v>
      </c>
      <c r="AC452" s="662">
        <v>0.1</v>
      </c>
      <c r="AD452" s="652">
        <v>0.16520000000000001</v>
      </c>
      <c r="AE452" s="68">
        <v>0.10000000000000006</v>
      </c>
      <c r="AF452" s="68">
        <v>3.343813838464011</v>
      </c>
      <c r="AG452" s="68">
        <v>0.49197421135018993</v>
      </c>
      <c r="AH452" s="68">
        <v>1.9918699186991866</v>
      </c>
      <c r="AI452" s="68">
        <v>2.4838441300493765</v>
      </c>
      <c r="AJ452" s="372">
        <v>29.934844954770519</v>
      </c>
      <c r="AK452" s="68">
        <v>32.418689084819896</v>
      </c>
      <c r="AL452" s="68">
        <v>21.733333333333274</v>
      </c>
      <c r="AM452" s="68">
        <v>591.68807869835268</v>
      </c>
      <c r="AN452" s="68">
        <v>84.535169750489914</v>
      </c>
      <c r="AO452" s="68">
        <v>6.999312599060862</v>
      </c>
      <c r="AP452" s="68">
        <v>26.822810126582279</v>
      </c>
      <c r="AQ452" s="68">
        <v>105.63808487341774</v>
      </c>
      <c r="AR452" s="68">
        <v>0.20249606592634206</v>
      </c>
      <c r="AS452" s="662">
        <v>132.46089500000002</v>
      </c>
      <c r="AT452" s="644">
        <v>116.9538588353098</v>
      </c>
      <c r="AU452" s="648">
        <v>1.6373540236943374</v>
      </c>
    </row>
    <row r="453" spans="1:47">
      <c r="A453" s="657">
        <v>521</v>
      </c>
      <c r="B453" s="649" t="s">
        <v>1929</v>
      </c>
      <c r="C453" s="54" t="s">
        <v>1930</v>
      </c>
      <c r="D453" s="54">
        <v>0.65</v>
      </c>
      <c r="E453" s="54"/>
      <c r="F453" s="661">
        <v>43025</v>
      </c>
      <c r="G453" s="54" t="s">
        <v>1829</v>
      </c>
      <c r="H453" s="54" t="s">
        <v>2029</v>
      </c>
      <c r="I453" s="54" t="s">
        <v>1993</v>
      </c>
      <c r="J453" s="54" t="s">
        <v>2005</v>
      </c>
      <c r="K453" s="54" t="s">
        <v>1995</v>
      </c>
      <c r="L453" s="54" t="s">
        <v>726</v>
      </c>
      <c r="M453" s="54" t="s">
        <v>726</v>
      </c>
      <c r="N453" s="54">
        <v>0.85</v>
      </c>
      <c r="O453" s="54">
        <v>0.5</v>
      </c>
      <c r="P453" s="54" t="s">
        <v>1022</v>
      </c>
      <c r="Q453" s="54">
        <v>0</v>
      </c>
      <c r="R453" s="54" t="s">
        <v>2030</v>
      </c>
      <c r="S453" s="54" t="s">
        <v>2031</v>
      </c>
      <c r="T453" s="54">
        <v>0</v>
      </c>
      <c r="U453" s="54">
        <v>0</v>
      </c>
      <c r="V453" s="54">
        <v>0</v>
      </c>
      <c r="W453" s="664">
        <v>6.5972222222222224E-2</v>
      </c>
      <c r="X453" s="54">
        <v>16.55</v>
      </c>
      <c r="Y453" s="54">
        <v>146</v>
      </c>
      <c r="Z453" s="660">
        <v>7.0000000000000007E-2</v>
      </c>
      <c r="AA453" s="54">
        <v>110.8</v>
      </c>
      <c r="AB453" s="54">
        <v>10.81</v>
      </c>
      <c r="AC453" s="660" t="s">
        <v>811</v>
      </c>
      <c r="AD453" s="68" t="s">
        <v>811</v>
      </c>
      <c r="AE453" s="54" t="s">
        <v>811</v>
      </c>
      <c r="AF453" s="54" t="s">
        <v>811</v>
      </c>
      <c r="AG453" s="54" t="s">
        <v>811</v>
      </c>
      <c r="AH453" s="54" t="s">
        <v>811</v>
      </c>
      <c r="AI453" s="68" t="s">
        <v>811</v>
      </c>
      <c r="AJ453" s="372" t="s">
        <v>811</v>
      </c>
      <c r="AK453" s="54" t="s">
        <v>811</v>
      </c>
      <c r="AL453" s="54" t="s">
        <v>811</v>
      </c>
      <c r="AM453" s="54" t="s">
        <v>811</v>
      </c>
      <c r="AN453" s="54" t="s">
        <v>811</v>
      </c>
      <c r="AO453" s="54" t="s">
        <v>811</v>
      </c>
      <c r="AP453" s="54" t="s">
        <v>811</v>
      </c>
      <c r="AQ453" s="54" t="s">
        <v>811</v>
      </c>
      <c r="AR453" s="54" t="s">
        <v>811</v>
      </c>
      <c r="AS453" s="662">
        <v>0</v>
      </c>
      <c r="AT453" s="54"/>
      <c r="AU453" s="54"/>
    </row>
    <row r="454" spans="1:47">
      <c r="A454" s="657">
        <v>537</v>
      </c>
      <c r="B454" s="649" t="s">
        <v>1929</v>
      </c>
      <c r="C454" s="54" t="s">
        <v>1930</v>
      </c>
      <c r="D454" s="54">
        <v>0.15</v>
      </c>
      <c r="E454" s="54"/>
      <c r="F454" s="661">
        <v>43053</v>
      </c>
      <c r="G454" s="54" t="s">
        <v>1829</v>
      </c>
      <c r="H454" s="54" t="s">
        <v>2029</v>
      </c>
      <c r="I454" s="54" t="s">
        <v>1993</v>
      </c>
      <c r="J454" s="54" t="s">
        <v>2005</v>
      </c>
      <c r="K454" s="54" t="s">
        <v>1995</v>
      </c>
      <c r="L454" s="54" t="s">
        <v>726</v>
      </c>
      <c r="M454" s="54" t="s">
        <v>726</v>
      </c>
      <c r="N454" s="54">
        <v>0.81</v>
      </c>
      <c r="O454" s="54">
        <v>0.55000000000000004</v>
      </c>
      <c r="P454" s="54" t="s">
        <v>1022</v>
      </c>
      <c r="Q454" s="663">
        <v>0.1</v>
      </c>
      <c r="R454" s="54" t="s">
        <v>2032</v>
      </c>
      <c r="S454" s="54" t="s">
        <v>2033</v>
      </c>
      <c r="T454" s="54">
        <v>0</v>
      </c>
      <c r="U454" s="54" t="s">
        <v>2034</v>
      </c>
      <c r="V454" s="54">
        <v>0</v>
      </c>
      <c r="W454" s="664">
        <v>0.56111111111111112</v>
      </c>
      <c r="X454" s="54">
        <v>8.41</v>
      </c>
      <c r="Y454" s="54">
        <v>140</v>
      </c>
      <c r="Z454" s="660">
        <v>7.0000000000000007E-2</v>
      </c>
      <c r="AA454" s="54">
        <v>94.8</v>
      </c>
      <c r="AB454" s="54">
        <v>11.19</v>
      </c>
      <c r="AC454" s="660" t="s">
        <v>811</v>
      </c>
      <c r="AD454" s="68" t="s">
        <v>811</v>
      </c>
      <c r="AE454" s="54" t="s">
        <v>811</v>
      </c>
      <c r="AF454" s="54" t="s">
        <v>811</v>
      </c>
      <c r="AG454" s="54" t="s">
        <v>811</v>
      </c>
      <c r="AH454" s="54" t="s">
        <v>811</v>
      </c>
      <c r="AI454" s="68" t="s">
        <v>811</v>
      </c>
      <c r="AJ454" s="372" t="s">
        <v>811</v>
      </c>
      <c r="AK454" s="54" t="s">
        <v>811</v>
      </c>
      <c r="AL454" s="54" t="s">
        <v>811</v>
      </c>
      <c r="AM454" s="54" t="s">
        <v>811</v>
      </c>
      <c r="AN454" s="54" t="s">
        <v>811</v>
      </c>
      <c r="AO454" s="54" t="s">
        <v>811</v>
      </c>
      <c r="AP454" s="54" t="s">
        <v>811</v>
      </c>
      <c r="AQ454" s="54" t="s">
        <v>811</v>
      </c>
      <c r="AR454" s="54" t="s">
        <v>811</v>
      </c>
      <c r="AS454" s="662">
        <v>0</v>
      </c>
      <c r="AT454" s="54"/>
      <c r="AU454" s="54"/>
    </row>
    <row r="455" spans="1:47">
      <c r="A455" s="657">
        <v>538</v>
      </c>
      <c r="B455" s="649" t="s">
        <v>1929</v>
      </c>
      <c r="C455" s="54" t="s">
        <v>1930</v>
      </c>
      <c r="D455" s="54">
        <v>0.4</v>
      </c>
      <c r="E455" s="54"/>
      <c r="F455" s="661">
        <v>43053</v>
      </c>
      <c r="G455" s="54" t="s">
        <v>1829</v>
      </c>
      <c r="H455" s="54" t="s">
        <v>2029</v>
      </c>
      <c r="I455" s="54" t="s">
        <v>1993</v>
      </c>
      <c r="J455" s="54" t="s">
        <v>2005</v>
      </c>
      <c r="K455" s="54" t="s">
        <v>1995</v>
      </c>
      <c r="L455" s="54" t="s">
        <v>726</v>
      </c>
      <c r="M455" s="54" t="s">
        <v>726</v>
      </c>
      <c r="N455" s="54">
        <v>0.81</v>
      </c>
      <c r="O455" s="54">
        <v>0.55000000000000004</v>
      </c>
      <c r="P455" s="54" t="s">
        <v>1022</v>
      </c>
      <c r="Q455" s="663">
        <v>0.1</v>
      </c>
      <c r="R455" s="54" t="s">
        <v>2032</v>
      </c>
      <c r="S455" s="54" t="s">
        <v>2033</v>
      </c>
      <c r="T455" s="54">
        <v>0</v>
      </c>
      <c r="U455" s="54" t="s">
        <v>2034</v>
      </c>
      <c r="V455" s="54">
        <v>0</v>
      </c>
      <c r="W455" s="664">
        <v>0.5625</v>
      </c>
      <c r="X455" s="54">
        <v>8.41</v>
      </c>
      <c r="Y455" s="54">
        <v>140</v>
      </c>
      <c r="Z455" s="660">
        <v>7.0000000000000007E-2</v>
      </c>
      <c r="AA455" s="54">
        <v>97.6</v>
      </c>
      <c r="AB455" s="54">
        <v>11.51</v>
      </c>
      <c r="AC455" s="660">
        <v>0.1</v>
      </c>
      <c r="AD455" s="68">
        <v>0.18940000000000001</v>
      </c>
      <c r="AE455" s="68">
        <v>7.247311827956987E-2</v>
      </c>
      <c r="AF455" s="648">
        <v>2.5749960310268674</v>
      </c>
      <c r="AG455" s="68">
        <v>0.72047904191616774</v>
      </c>
      <c r="AH455" s="68">
        <v>5.4268000000000001</v>
      </c>
      <c r="AI455" s="68">
        <v>6.1472790419161676</v>
      </c>
      <c r="AJ455" s="372">
        <v>30.069851707861698</v>
      </c>
      <c r="AK455" s="68">
        <v>36.217130749777866</v>
      </c>
      <c r="AL455" s="68">
        <v>30.933333333333337</v>
      </c>
      <c r="AM455" s="68">
        <v>868.00795552585657</v>
      </c>
      <c r="AN455" s="68">
        <v>123.61729440991513</v>
      </c>
      <c r="AO455" s="68">
        <v>7.0217355886106105</v>
      </c>
      <c r="AP455" s="68">
        <v>48.520329113924035</v>
      </c>
      <c r="AQ455" s="68">
        <v>17.803645886075969</v>
      </c>
      <c r="AR455" s="68">
        <v>0.73156545749744395</v>
      </c>
      <c r="AS455" s="662">
        <v>66.323975000000004</v>
      </c>
      <c r="AT455" s="644">
        <v>159.83442515969301</v>
      </c>
      <c r="AU455" s="648">
        <v>2.2376819522357021</v>
      </c>
    </row>
    <row r="456" spans="1:47">
      <c r="A456" s="657">
        <v>539</v>
      </c>
      <c r="B456" s="649" t="s">
        <v>1929</v>
      </c>
      <c r="C456" s="54" t="s">
        <v>1930</v>
      </c>
      <c r="D456" s="54">
        <v>0.6</v>
      </c>
      <c r="E456" s="54"/>
      <c r="F456" s="661">
        <v>43053</v>
      </c>
      <c r="G456" s="54" t="s">
        <v>1829</v>
      </c>
      <c r="H456" s="54" t="s">
        <v>2029</v>
      </c>
      <c r="I456" s="54" t="s">
        <v>1993</v>
      </c>
      <c r="J456" s="54" t="s">
        <v>2005</v>
      </c>
      <c r="K456" s="54" t="s">
        <v>1995</v>
      </c>
      <c r="L456" s="54" t="s">
        <v>726</v>
      </c>
      <c r="M456" s="54" t="s">
        <v>726</v>
      </c>
      <c r="N456" s="54">
        <v>0.81</v>
      </c>
      <c r="O456" s="54">
        <v>0.55000000000000004</v>
      </c>
      <c r="P456" s="54" t="s">
        <v>1022</v>
      </c>
      <c r="Q456" s="663">
        <v>0.1</v>
      </c>
      <c r="R456" s="54" t="s">
        <v>2032</v>
      </c>
      <c r="S456" s="54" t="s">
        <v>2033</v>
      </c>
      <c r="T456" s="54">
        <v>0</v>
      </c>
      <c r="U456" s="54" t="s">
        <v>2034</v>
      </c>
      <c r="V456" s="54">
        <v>0</v>
      </c>
      <c r="W456" s="664">
        <v>0.56319444444444444</v>
      </c>
      <c r="X456" s="54">
        <v>8.41</v>
      </c>
      <c r="Y456" s="54">
        <v>140</v>
      </c>
      <c r="Z456" s="660">
        <v>7.0000000000000007E-2</v>
      </c>
      <c r="AA456" s="54">
        <v>98.6</v>
      </c>
      <c r="AB456" s="54">
        <v>11.63</v>
      </c>
      <c r="AC456" s="660" t="s">
        <v>811</v>
      </c>
      <c r="AD456" s="68" t="s">
        <v>811</v>
      </c>
      <c r="AE456" s="54" t="s">
        <v>811</v>
      </c>
      <c r="AF456" s="54" t="s">
        <v>811</v>
      </c>
      <c r="AG456" s="54" t="s">
        <v>811</v>
      </c>
      <c r="AH456" s="54" t="s">
        <v>811</v>
      </c>
      <c r="AI456" s="68" t="s">
        <v>811</v>
      </c>
      <c r="AJ456" s="372" t="s">
        <v>811</v>
      </c>
      <c r="AK456" s="54" t="s">
        <v>811</v>
      </c>
      <c r="AL456" s="54" t="s">
        <v>811</v>
      </c>
      <c r="AM456" s="54" t="s">
        <v>811</v>
      </c>
      <c r="AN456" s="54" t="s">
        <v>811</v>
      </c>
      <c r="AO456" s="54" t="s">
        <v>811</v>
      </c>
      <c r="AP456" s="54" t="s">
        <v>811</v>
      </c>
      <c r="AQ456" s="54" t="s">
        <v>811</v>
      </c>
      <c r="AR456" s="54" t="s">
        <v>811</v>
      </c>
      <c r="AS456" s="662">
        <v>0</v>
      </c>
      <c r="AT456" s="54"/>
      <c r="AU456" s="54"/>
    </row>
    <row r="457" spans="1:47">
      <c r="A457" s="657">
        <v>552</v>
      </c>
      <c r="B457" s="649" t="s">
        <v>1929</v>
      </c>
      <c r="C457" s="54" t="s">
        <v>1930</v>
      </c>
      <c r="D457" s="54">
        <v>0.45</v>
      </c>
      <c r="E457" s="54"/>
      <c r="F457" s="661">
        <v>43082</v>
      </c>
      <c r="G457" s="54" t="s">
        <v>1829</v>
      </c>
      <c r="H457" s="54" t="s">
        <v>2035</v>
      </c>
      <c r="I457" s="54" t="s">
        <v>1993</v>
      </c>
      <c r="J457" s="54" t="s">
        <v>2005</v>
      </c>
      <c r="K457" s="54" t="s">
        <v>1995</v>
      </c>
      <c r="L457" s="54" t="s">
        <v>726</v>
      </c>
      <c r="M457" s="54" t="s">
        <v>726</v>
      </c>
      <c r="N457" s="54">
        <v>0.9</v>
      </c>
      <c r="O457" s="54">
        <v>0.8</v>
      </c>
      <c r="P457" s="54" t="s">
        <v>1022</v>
      </c>
      <c r="Q457" s="54">
        <v>0</v>
      </c>
      <c r="R457" s="54" t="s">
        <v>2036</v>
      </c>
      <c r="S457" s="54" t="s">
        <v>2037</v>
      </c>
      <c r="T457" s="54">
        <v>0</v>
      </c>
      <c r="U457" s="54" t="s">
        <v>2038</v>
      </c>
      <c r="V457" s="54">
        <v>0</v>
      </c>
      <c r="W457" s="664">
        <v>0.72222222222222221</v>
      </c>
      <c r="X457" s="54" t="s">
        <v>815</v>
      </c>
      <c r="Y457" s="54" t="s">
        <v>815</v>
      </c>
      <c r="Z457" s="660" t="s">
        <v>815</v>
      </c>
      <c r="AA457" s="54" t="s">
        <v>815</v>
      </c>
      <c r="AB457" s="54" t="s">
        <v>815</v>
      </c>
      <c r="AC457" s="660">
        <v>0.1</v>
      </c>
      <c r="AD457" s="68">
        <v>0.16539999999999999</v>
      </c>
      <c r="AE457" s="68">
        <v>9.9999999999999964E-2</v>
      </c>
      <c r="AF457" s="648">
        <v>1.7289259065466109</v>
      </c>
      <c r="AG457" s="68">
        <v>12.840183020403622</v>
      </c>
      <c r="AH457" s="68">
        <v>22.052845528455283</v>
      </c>
      <c r="AI457" s="68">
        <v>34.893028548858908</v>
      </c>
      <c r="AJ457" s="372">
        <v>27.621006035243326</v>
      </c>
      <c r="AK457" s="68">
        <v>62.514034584102234</v>
      </c>
      <c r="AL457" s="68">
        <v>18.900000000000006</v>
      </c>
      <c r="AM457" s="68">
        <v>368.42210092687759</v>
      </c>
      <c r="AN457" s="68">
        <v>44.094278917314021</v>
      </c>
      <c r="AO457" s="68">
        <v>8.3553265859669903</v>
      </c>
      <c r="AP457" s="68">
        <v>10.060253164556967</v>
      </c>
      <c r="AQ457" s="68">
        <v>32.496101835443028</v>
      </c>
      <c r="AR457" s="68">
        <v>0.23639837492090118</v>
      </c>
      <c r="AS457" s="662">
        <v>42.556354999999996</v>
      </c>
      <c r="AT457" s="644">
        <v>106.60831350141626</v>
      </c>
      <c r="AU457" s="648">
        <v>1.4925163890198276</v>
      </c>
    </row>
    <row r="458" spans="1:47">
      <c r="A458" s="657">
        <v>567</v>
      </c>
      <c r="B458" s="649" t="s">
        <v>1929</v>
      </c>
      <c r="C458" s="54" t="s">
        <v>1930</v>
      </c>
      <c r="D458" s="649">
        <v>0.15</v>
      </c>
      <c r="E458" s="649"/>
      <c r="F458" s="658">
        <v>43144</v>
      </c>
      <c r="G458" s="649" t="s">
        <v>251</v>
      </c>
      <c r="H458" s="649" t="s">
        <v>2039</v>
      </c>
      <c r="I458" s="649" t="s">
        <v>1993</v>
      </c>
      <c r="J458" s="649" t="s">
        <v>1994</v>
      </c>
      <c r="K458" s="649" t="s">
        <v>1995</v>
      </c>
      <c r="L458" s="657" t="s">
        <v>1996</v>
      </c>
      <c r="M458" s="649" t="s">
        <v>714</v>
      </c>
      <c r="N458" s="649">
        <v>0.92</v>
      </c>
      <c r="O458" s="54">
        <v>0.9</v>
      </c>
      <c r="P458" s="649" t="s">
        <v>2040</v>
      </c>
      <c r="Q458" s="649" t="s">
        <v>815</v>
      </c>
      <c r="R458" s="649" t="s">
        <v>2041</v>
      </c>
      <c r="S458" s="649" t="s">
        <v>718</v>
      </c>
      <c r="T458" s="657">
        <v>1</v>
      </c>
      <c r="U458" s="657" t="s">
        <v>2042</v>
      </c>
      <c r="V458" s="54" t="s">
        <v>815</v>
      </c>
      <c r="W458" s="54">
        <v>1320</v>
      </c>
      <c r="X458" s="54">
        <v>4.9000000000000004</v>
      </c>
      <c r="Y458" s="54">
        <v>0.06</v>
      </c>
      <c r="Z458" s="660">
        <v>0.13400000000000001</v>
      </c>
      <c r="AA458" s="54">
        <v>103.3</v>
      </c>
      <c r="AB458" s="54">
        <v>13.24</v>
      </c>
      <c r="AC458" s="54" t="s">
        <v>811</v>
      </c>
      <c r="AD458" s="54" t="s">
        <v>811</v>
      </c>
      <c r="AE458" s="68" t="s">
        <v>811</v>
      </c>
      <c r="AF458" s="54" t="s">
        <v>811</v>
      </c>
      <c r="AG458" s="68" t="s">
        <v>811</v>
      </c>
      <c r="AH458" s="54" t="s">
        <v>811</v>
      </c>
      <c r="AI458" s="54" t="s">
        <v>811</v>
      </c>
      <c r="AJ458" s="54" t="s">
        <v>811</v>
      </c>
      <c r="AK458" s="54" t="s">
        <v>811</v>
      </c>
      <c r="AL458" s="54" t="s">
        <v>811</v>
      </c>
      <c r="AM458" s="54" t="s">
        <v>811</v>
      </c>
      <c r="AN458" s="54" t="s">
        <v>811</v>
      </c>
      <c r="AO458" s="54" t="s">
        <v>811</v>
      </c>
      <c r="AP458" s="68" t="s">
        <v>811</v>
      </c>
      <c r="AQ458" s="68" t="s">
        <v>811</v>
      </c>
      <c r="AR458" s="663" t="s">
        <v>811</v>
      </c>
      <c r="AS458" s="662">
        <v>0</v>
      </c>
      <c r="AT458" s="657"/>
      <c r="AU458" s="657"/>
    </row>
    <row r="459" spans="1:47">
      <c r="A459" s="657">
        <v>568</v>
      </c>
      <c r="B459" s="649" t="s">
        <v>1929</v>
      </c>
      <c r="C459" s="54" t="s">
        <v>1930</v>
      </c>
      <c r="D459" s="649">
        <v>0.45</v>
      </c>
      <c r="E459" s="649"/>
      <c r="F459" s="658">
        <v>43144</v>
      </c>
      <c r="G459" s="649" t="s">
        <v>251</v>
      </c>
      <c r="H459" s="649" t="s">
        <v>2039</v>
      </c>
      <c r="I459" s="649" t="s">
        <v>1993</v>
      </c>
      <c r="J459" s="649" t="s">
        <v>1994</v>
      </c>
      <c r="K459" s="649" t="s">
        <v>1995</v>
      </c>
      <c r="L459" s="657" t="s">
        <v>1996</v>
      </c>
      <c r="M459" s="649" t="s">
        <v>714</v>
      </c>
      <c r="N459" s="649">
        <v>0.92</v>
      </c>
      <c r="O459" s="54">
        <v>0.9</v>
      </c>
      <c r="P459" s="649" t="s">
        <v>2040</v>
      </c>
      <c r="Q459" s="649" t="s">
        <v>815</v>
      </c>
      <c r="R459" s="649" t="s">
        <v>2041</v>
      </c>
      <c r="S459" s="649" t="s">
        <v>718</v>
      </c>
      <c r="T459" s="657">
        <v>1</v>
      </c>
      <c r="U459" s="657" t="s">
        <v>2042</v>
      </c>
      <c r="V459" s="54" t="s">
        <v>815</v>
      </c>
      <c r="W459" s="54">
        <v>1322</v>
      </c>
      <c r="X459" s="54">
        <v>4.8899999999999997</v>
      </c>
      <c r="Y459" s="54">
        <v>0.06</v>
      </c>
      <c r="Z459" s="660">
        <v>0.13400000000000001</v>
      </c>
      <c r="AA459" s="54">
        <v>105.1</v>
      </c>
      <c r="AB459" s="54">
        <v>13.47</v>
      </c>
      <c r="AC459" s="656">
        <v>0.1</v>
      </c>
      <c r="AD459" s="656">
        <v>0.15770000000000001</v>
      </c>
      <c r="AE459" s="68">
        <v>0.18872679045092838</v>
      </c>
      <c r="AF459" s="68">
        <v>1.6185689337883165</v>
      </c>
      <c r="AG459" s="68">
        <v>2.5000000000000001E-2</v>
      </c>
      <c r="AH459" s="68">
        <v>52.743902439024382</v>
      </c>
      <c r="AI459" s="68">
        <v>52.76890243902438</v>
      </c>
      <c r="AJ459" s="68">
        <v>33.120157775588403</v>
      </c>
      <c r="AK459" s="372">
        <v>85.889060214612783</v>
      </c>
      <c r="AL459" s="68">
        <v>7.1000000000000085</v>
      </c>
      <c r="AM459" s="68">
        <v>168.26491805181556</v>
      </c>
      <c r="AN459" s="68">
        <v>21.484712431650454</v>
      </c>
      <c r="AO459" s="665">
        <v>7.8318440885405627</v>
      </c>
      <c r="AP459" s="68">
        <v>19.545780379746834</v>
      </c>
      <c r="AQ459" s="68">
        <v>7.4269203910865027</v>
      </c>
      <c r="AR459" s="663">
        <v>0.72465047329937649</v>
      </c>
      <c r="AS459" s="662">
        <v>26.972700770833335</v>
      </c>
      <c r="AT459" s="644">
        <v>107.37377264626323</v>
      </c>
      <c r="AU459" s="648">
        <v>1.5032328170476854</v>
      </c>
    </row>
    <row r="460" spans="1:47">
      <c r="A460" s="657">
        <v>569</v>
      </c>
      <c r="B460" s="649" t="s">
        <v>1929</v>
      </c>
      <c r="C460" s="54" t="s">
        <v>1930</v>
      </c>
      <c r="D460" s="649">
        <v>0.8</v>
      </c>
      <c r="E460" s="649"/>
      <c r="F460" s="658">
        <v>43144</v>
      </c>
      <c r="G460" s="649" t="s">
        <v>251</v>
      </c>
      <c r="H460" s="649" t="s">
        <v>2039</v>
      </c>
      <c r="I460" s="649" t="s">
        <v>1993</v>
      </c>
      <c r="J460" s="649" t="s">
        <v>1994</v>
      </c>
      <c r="K460" s="649" t="s">
        <v>1995</v>
      </c>
      <c r="L460" s="657" t="s">
        <v>1996</v>
      </c>
      <c r="M460" s="649" t="s">
        <v>714</v>
      </c>
      <c r="N460" s="649">
        <v>0.92</v>
      </c>
      <c r="O460" s="54">
        <v>0.9</v>
      </c>
      <c r="P460" s="649" t="s">
        <v>2040</v>
      </c>
      <c r="Q460" s="649" t="s">
        <v>815</v>
      </c>
      <c r="R460" s="649" t="s">
        <v>2041</v>
      </c>
      <c r="S460" s="649" t="s">
        <v>718</v>
      </c>
      <c r="T460" s="657">
        <v>1</v>
      </c>
      <c r="U460" s="657" t="s">
        <v>2042</v>
      </c>
      <c r="V460" s="54" t="s">
        <v>815</v>
      </c>
      <c r="W460" s="54">
        <v>1323</v>
      </c>
      <c r="X460" s="54">
        <v>4.88</v>
      </c>
      <c r="Y460" s="54">
        <v>0.06</v>
      </c>
      <c r="Z460" s="660">
        <v>0.13400000000000001</v>
      </c>
      <c r="AA460" s="54">
        <v>105.5</v>
      </c>
      <c r="AB460" s="54">
        <v>13.52</v>
      </c>
      <c r="AC460" s="54" t="s">
        <v>811</v>
      </c>
      <c r="AD460" s="54" t="s">
        <v>811</v>
      </c>
      <c r="AE460" s="68" t="s">
        <v>811</v>
      </c>
      <c r="AF460" s="54" t="s">
        <v>811</v>
      </c>
      <c r="AG460" s="68" t="s">
        <v>811</v>
      </c>
      <c r="AH460" s="54" t="s">
        <v>811</v>
      </c>
      <c r="AI460" s="54" t="s">
        <v>811</v>
      </c>
      <c r="AJ460" s="54" t="s">
        <v>811</v>
      </c>
      <c r="AK460" s="54" t="s">
        <v>811</v>
      </c>
      <c r="AL460" s="54" t="s">
        <v>811</v>
      </c>
      <c r="AM460" s="54" t="s">
        <v>811</v>
      </c>
      <c r="AN460" s="54" t="s">
        <v>811</v>
      </c>
      <c r="AO460" s="54" t="s">
        <v>811</v>
      </c>
      <c r="AP460" s="68" t="s">
        <v>811</v>
      </c>
      <c r="AQ460" s="68" t="s">
        <v>811</v>
      </c>
      <c r="AR460" s="663" t="s">
        <v>811</v>
      </c>
      <c r="AS460" s="662">
        <v>0</v>
      </c>
      <c r="AT460" s="657"/>
      <c r="AU460" s="657"/>
    </row>
    <row r="461" spans="1:47">
      <c r="A461" s="657">
        <v>586</v>
      </c>
      <c r="B461" s="649" t="s">
        <v>1929</v>
      </c>
      <c r="C461" s="54" t="s">
        <v>1930</v>
      </c>
      <c r="D461" s="649">
        <v>0.15</v>
      </c>
      <c r="E461" s="649"/>
      <c r="F461" s="658">
        <v>43186</v>
      </c>
      <c r="G461" s="649" t="s">
        <v>251</v>
      </c>
      <c r="H461" s="649" t="s">
        <v>2039</v>
      </c>
      <c r="I461" s="649" t="s">
        <v>1993</v>
      </c>
      <c r="J461" s="649" t="s">
        <v>2005</v>
      </c>
      <c r="K461" s="649" t="s">
        <v>1995</v>
      </c>
      <c r="L461" s="657" t="s">
        <v>714</v>
      </c>
      <c r="M461" s="649" t="s">
        <v>714</v>
      </c>
      <c r="N461" s="649">
        <v>0.99</v>
      </c>
      <c r="O461" s="54">
        <v>0.9</v>
      </c>
      <c r="P461" s="649" t="s">
        <v>1114</v>
      </c>
      <c r="Q461" s="649">
        <v>0</v>
      </c>
      <c r="R461" s="649" t="s">
        <v>2043</v>
      </c>
      <c r="S461" s="649" t="s">
        <v>2044</v>
      </c>
      <c r="T461" s="657">
        <v>0</v>
      </c>
      <c r="U461" s="657">
        <v>0</v>
      </c>
      <c r="V461" s="54" t="s">
        <v>1106</v>
      </c>
      <c r="W461" s="54">
        <v>1525</v>
      </c>
      <c r="X461" s="54">
        <v>6.06</v>
      </c>
      <c r="Y461" s="54">
        <v>137</v>
      </c>
      <c r="Z461" s="660">
        <v>0.06</v>
      </c>
      <c r="AA461" s="54">
        <v>103.9</v>
      </c>
      <c r="AB461" s="54">
        <v>12.98</v>
      </c>
      <c r="AC461" s="54" t="s">
        <v>811</v>
      </c>
      <c r="AD461" s="54" t="s">
        <v>811</v>
      </c>
      <c r="AE461" s="68" t="s">
        <v>811</v>
      </c>
      <c r="AF461" s="54" t="s">
        <v>811</v>
      </c>
      <c r="AG461" s="68" t="s">
        <v>811</v>
      </c>
      <c r="AH461" s="54" t="s">
        <v>811</v>
      </c>
      <c r="AI461" s="54" t="s">
        <v>811</v>
      </c>
      <c r="AJ461" s="54" t="s">
        <v>811</v>
      </c>
      <c r="AK461" s="54" t="s">
        <v>811</v>
      </c>
      <c r="AL461" s="54" t="s">
        <v>811</v>
      </c>
      <c r="AM461" s="54" t="s">
        <v>811</v>
      </c>
      <c r="AN461" s="54" t="s">
        <v>811</v>
      </c>
      <c r="AO461" s="54" t="s">
        <v>811</v>
      </c>
      <c r="AP461" s="68" t="s">
        <v>811</v>
      </c>
      <c r="AQ461" s="68" t="s">
        <v>811</v>
      </c>
      <c r="AR461" s="663" t="s">
        <v>811</v>
      </c>
      <c r="AS461" s="662">
        <v>0</v>
      </c>
      <c r="AT461" s="657"/>
      <c r="AU461" s="657"/>
    </row>
    <row r="462" spans="1:47">
      <c r="A462" s="657">
        <v>587</v>
      </c>
      <c r="B462" s="649" t="s">
        <v>1929</v>
      </c>
      <c r="C462" s="54" t="s">
        <v>1930</v>
      </c>
      <c r="D462" s="649">
        <v>0.5</v>
      </c>
      <c r="E462" s="649"/>
      <c r="F462" s="658">
        <v>43186</v>
      </c>
      <c r="G462" s="649" t="s">
        <v>251</v>
      </c>
      <c r="H462" s="649" t="s">
        <v>2039</v>
      </c>
      <c r="I462" s="649" t="s">
        <v>1993</v>
      </c>
      <c r="J462" s="649" t="s">
        <v>2005</v>
      </c>
      <c r="K462" s="649" t="s">
        <v>1995</v>
      </c>
      <c r="L462" s="657" t="s">
        <v>714</v>
      </c>
      <c r="M462" s="649" t="s">
        <v>714</v>
      </c>
      <c r="N462" s="649">
        <v>0.99</v>
      </c>
      <c r="O462" s="54">
        <v>0.9</v>
      </c>
      <c r="P462" s="649" t="s">
        <v>1114</v>
      </c>
      <c r="Q462" s="649">
        <v>0</v>
      </c>
      <c r="R462" s="649" t="s">
        <v>2043</v>
      </c>
      <c r="S462" s="649" t="s">
        <v>2044</v>
      </c>
      <c r="T462" s="657">
        <v>0</v>
      </c>
      <c r="U462" s="657">
        <v>0</v>
      </c>
      <c r="V462" s="54" t="s">
        <v>1106</v>
      </c>
      <c r="W462" s="54">
        <v>1527</v>
      </c>
      <c r="X462" s="54">
        <v>6.07</v>
      </c>
      <c r="Y462" s="54">
        <v>137</v>
      </c>
      <c r="Z462" s="660">
        <v>0.06</v>
      </c>
      <c r="AA462" s="54">
        <v>107.2</v>
      </c>
      <c r="AB462" s="54">
        <v>13.35</v>
      </c>
      <c r="AC462" s="656">
        <v>0.1</v>
      </c>
      <c r="AD462" s="656">
        <v>0.1772</v>
      </c>
      <c r="AE462" s="68">
        <v>0.7276080495054329</v>
      </c>
      <c r="AF462" s="68">
        <v>2.0257923388802559</v>
      </c>
      <c r="AG462" s="68">
        <v>2.5000000000000001E-2</v>
      </c>
      <c r="AH462" s="68">
        <v>48.373983739837392</v>
      </c>
      <c r="AI462" s="68">
        <v>48.398983739837391</v>
      </c>
      <c r="AJ462" s="68">
        <v>25.802563659520118</v>
      </c>
      <c r="AK462" s="372">
        <v>74.201547399357509</v>
      </c>
      <c r="AL462" s="68">
        <v>10.399999999999991</v>
      </c>
      <c r="AM462" s="68">
        <v>237.42871191729344</v>
      </c>
      <c r="AN462" s="68">
        <v>27.596419458455035</v>
      </c>
      <c r="AO462" s="665">
        <v>8.6036057059768183</v>
      </c>
      <c r="AP462" s="68">
        <v>20.599501265822784</v>
      </c>
      <c r="AQ462" s="68">
        <v>7.6746190050105465</v>
      </c>
      <c r="AR462" s="663">
        <v>0.72856382686723464</v>
      </c>
      <c r="AS462" s="662">
        <v>28.274120270833329</v>
      </c>
      <c r="AT462" s="644">
        <v>101.79796685781254</v>
      </c>
      <c r="AU462" s="648">
        <v>1.4251715360093755</v>
      </c>
    </row>
    <row r="463" spans="1:47">
      <c r="A463" s="657">
        <v>588</v>
      </c>
      <c r="B463" s="649" t="s">
        <v>1929</v>
      </c>
      <c r="C463" s="54" t="s">
        <v>1930</v>
      </c>
      <c r="D463" s="649">
        <v>0.8</v>
      </c>
      <c r="E463" s="649"/>
      <c r="F463" s="658">
        <v>43186</v>
      </c>
      <c r="G463" s="649" t="s">
        <v>251</v>
      </c>
      <c r="H463" s="649" t="s">
        <v>2039</v>
      </c>
      <c r="I463" s="649" t="s">
        <v>1993</v>
      </c>
      <c r="J463" s="649" t="s">
        <v>2005</v>
      </c>
      <c r="K463" s="649" t="s">
        <v>1995</v>
      </c>
      <c r="L463" s="657" t="s">
        <v>714</v>
      </c>
      <c r="M463" s="649" t="s">
        <v>714</v>
      </c>
      <c r="N463" s="649">
        <v>0.99</v>
      </c>
      <c r="O463" s="54">
        <v>0.9</v>
      </c>
      <c r="P463" s="649" t="s">
        <v>1114</v>
      </c>
      <c r="Q463" s="649">
        <v>0</v>
      </c>
      <c r="R463" s="649" t="s">
        <v>2043</v>
      </c>
      <c r="S463" s="649" t="s">
        <v>2044</v>
      </c>
      <c r="T463" s="657">
        <v>0</v>
      </c>
      <c r="U463" s="657">
        <v>0</v>
      </c>
      <c r="V463" s="54" t="s">
        <v>1106</v>
      </c>
      <c r="W463" s="54">
        <v>1530</v>
      </c>
      <c r="X463" s="54">
        <v>6.06</v>
      </c>
      <c r="Y463" s="54">
        <v>137</v>
      </c>
      <c r="Z463" s="660">
        <v>0.06</v>
      </c>
      <c r="AA463" s="54">
        <v>108.7</v>
      </c>
      <c r="AB463" s="54">
        <v>13.53</v>
      </c>
      <c r="AC463" s="54" t="s">
        <v>811</v>
      </c>
      <c r="AD463" s="54" t="s">
        <v>811</v>
      </c>
      <c r="AE463" s="68" t="s">
        <v>811</v>
      </c>
      <c r="AF463" s="54" t="s">
        <v>811</v>
      </c>
      <c r="AG463" s="68" t="s">
        <v>811</v>
      </c>
      <c r="AH463" s="54" t="s">
        <v>811</v>
      </c>
      <c r="AI463" s="54" t="s">
        <v>811</v>
      </c>
      <c r="AJ463" s="54" t="s">
        <v>811</v>
      </c>
      <c r="AK463" s="54" t="s">
        <v>811</v>
      </c>
      <c r="AL463" s="54" t="s">
        <v>811</v>
      </c>
      <c r="AM463" s="54" t="s">
        <v>811</v>
      </c>
      <c r="AN463" s="54" t="s">
        <v>811</v>
      </c>
      <c r="AO463" s="54" t="s">
        <v>811</v>
      </c>
      <c r="AP463" s="68" t="s">
        <v>811</v>
      </c>
      <c r="AQ463" s="68" t="s">
        <v>811</v>
      </c>
      <c r="AR463" s="663" t="s">
        <v>811</v>
      </c>
      <c r="AS463" s="662">
        <v>0</v>
      </c>
      <c r="AT463" s="657"/>
      <c r="AU463" s="657"/>
    </row>
    <row r="464" spans="1:47">
      <c r="A464" s="657">
        <v>604</v>
      </c>
      <c r="B464" s="649" t="s">
        <v>1929</v>
      </c>
      <c r="C464" s="54" t="s">
        <v>1930</v>
      </c>
      <c r="D464" s="649">
        <v>0.15</v>
      </c>
      <c r="E464" s="649"/>
      <c r="F464" s="658">
        <v>43201</v>
      </c>
      <c r="G464" s="649" t="s">
        <v>1829</v>
      </c>
      <c r="H464" s="649" t="s">
        <v>2045</v>
      </c>
      <c r="I464" s="649" t="s">
        <v>2046</v>
      </c>
      <c r="J464" s="649" t="s">
        <v>2005</v>
      </c>
      <c r="K464" s="649" t="s">
        <v>1995</v>
      </c>
      <c r="L464" s="657" t="s">
        <v>714</v>
      </c>
      <c r="M464" s="649" t="s">
        <v>714</v>
      </c>
      <c r="N464" s="649">
        <v>0.9</v>
      </c>
      <c r="O464" s="54">
        <v>0.8</v>
      </c>
      <c r="P464" s="649" t="s">
        <v>2047</v>
      </c>
      <c r="Q464" s="649">
        <v>0</v>
      </c>
      <c r="R464" s="649" t="s">
        <v>2048</v>
      </c>
      <c r="S464" s="649" t="s">
        <v>2049</v>
      </c>
      <c r="T464" s="657">
        <v>0</v>
      </c>
      <c r="U464" s="657">
        <v>0</v>
      </c>
      <c r="V464" s="54" t="s">
        <v>1106</v>
      </c>
      <c r="W464" s="54">
        <v>1558</v>
      </c>
      <c r="X464" s="54">
        <v>8.36</v>
      </c>
      <c r="Y464" s="54">
        <v>152</v>
      </c>
      <c r="Z464" s="660">
        <v>7.0000000000000007E-2</v>
      </c>
      <c r="AA464" s="54">
        <v>102.3</v>
      </c>
      <c r="AB464" s="54">
        <v>12</v>
      </c>
      <c r="AC464" s="54" t="s">
        <v>811</v>
      </c>
      <c r="AD464" s="54" t="s">
        <v>811</v>
      </c>
      <c r="AE464" s="68" t="s">
        <v>811</v>
      </c>
      <c r="AF464" s="54" t="s">
        <v>811</v>
      </c>
      <c r="AG464" s="68" t="s">
        <v>811</v>
      </c>
      <c r="AH464" s="54" t="s">
        <v>811</v>
      </c>
      <c r="AI464" s="54" t="s">
        <v>811</v>
      </c>
      <c r="AJ464" s="54" t="s">
        <v>811</v>
      </c>
      <c r="AK464" s="54" t="s">
        <v>811</v>
      </c>
      <c r="AL464" s="54" t="s">
        <v>811</v>
      </c>
      <c r="AM464" s="54" t="s">
        <v>811</v>
      </c>
      <c r="AN464" s="54" t="s">
        <v>811</v>
      </c>
      <c r="AO464" s="54" t="s">
        <v>811</v>
      </c>
      <c r="AP464" s="68" t="s">
        <v>811</v>
      </c>
      <c r="AQ464" s="68" t="s">
        <v>811</v>
      </c>
      <c r="AR464" s="663" t="s">
        <v>811</v>
      </c>
      <c r="AS464" s="662">
        <v>0</v>
      </c>
      <c r="AT464" s="657"/>
      <c r="AU464" s="657"/>
    </row>
    <row r="465" spans="1:47">
      <c r="A465" s="657">
        <v>605</v>
      </c>
      <c r="B465" s="649" t="s">
        <v>1929</v>
      </c>
      <c r="C465" s="54" t="s">
        <v>1930</v>
      </c>
      <c r="D465" s="649">
        <v>0.5</v>
      </c>
      <c r="E465" s="649"/>
      <c r="F465" s="658">
        <v>43201</v>
      </c>
      <c r="G465" s="649" t="s">
        <v>1829</v>
      </c>
      <c r="H465" s="649" t="s">
        <v>2045</v>
      </c>
      <c r="I465" s="649" t="s">
        <v>2046</v>
      </c>
      <c r="J465" s="649" t="s">
        <v>2005</v>
      </c>
      <c r="K465" s="649" t="s">
        <v>1995</v>
      </c>
      <c r="L465" s="657" t="s">
        <v>714</v>
      </c>
      <c r="M465" s="649" t="s">
        <v>714</v>
      </c>
      <c r="N465" s="649">
        <v>0.9</v>
      </c>
      <c r="O465" s="54">
        <v>0.8</v>
      </c>
      <c r="P465" s="649" t="s">
        <v>2047</v>
      </c>
      <c r="Q465" s="649">
        <v>0</v>
      </c>
      <c r="R465" s="649" t="s">
        <v>2048</v>
      </c>
      <c r="S465" s="649" t="s">
        <v>2049</v>
      </c>
      <c r="T465" s="657">
        <v>0</v>
      </c>
      <c r="U465" s="657">
        <v>0</v>
      </c>
      <c r="V465" s="54" t="s">
        <v>1106</v>
      </c>
      <c r="W465" s="54">
        <v>1600</v>
      </c>
      <c r="X465" s="54">
        <v>8.27</v>
      </c>
      <c r="Y465" s="54">
        <v>143</v>
      </c>
      <c r="Z465" s="660">
        <v>7.0000000000000007E-2</v>
      </c>
      <c r="AA465" s="54">
        <v>106.6</v>
      </c>
      <c r="AB465" s="54">
        <v>12.54</v>
      </c>
      <c r="AC465" s="656">
        <v>0.1</v>
      </c>
      <c r="AD465" s="656">
        <v>197.1</v>
      </c>
      <c r="AE465" s="68">
        <v>0.13424657534246573</v>
      </c>
      <c r="AF465" s="68">
        <v>1.606662889456755</v>
      </c>
      <c r="AG465" s="68">
        <v>1.6072261072261069</v>
      </c>
      <c r="AH465" s="68">
        <v>48.170731707317067</v>
      </c>
      <c r="AI465" s="68">
        <v>49.777957814543171</v>
      </c>
      <c r="AJ465" s="68">
        <v>25.007965225577109</v>
      </c>
      <c r="AK465" s="372">
        <v>74.785923040120281</v>
      </c>
      <c r="AL465" s="68">
        <v>12.333333333333297</v>
      </c>
      <c r="AM465" s="68">
        <v>270.52204761128706</v>
      </c>
      <c r="AN465" s="68">
        <v>34.312214773525916</v>
      </c>
      <c r="AO465" s="665">
        <v>7.8841324990776247</v>
      </c>
      <c r="AP465" s="68">
        <v>17.680743881856543</v>
      </c>
      <c r="AQ465" s="68">
        <v>9.3367379653656783</v>
      </c>
      <c r="AR465" s="663">
        <v>0.6544186457434179</v>
      </c>
      <c r="AS465" s="662">
        <v>27.017481847222221</v>
      </c>
      <c r="AT465" s="644">
        <v>109.09813781364619</v>
      </c>
      <c r="AU465" s="648">
        <v>1.5273739293910467</v>
      </c>
    </row>
    <row r="466" spans="1:47">
      <c r="A466" s="657">
        <v>606</v>
      </c>
      <c r="B466" s="649" t="s">
        <v>1929</v>
      </c>
      <c r="C466" s="54" t="s">
        <v>1930</v>
      </c>
      <c r="D466" s="649">
        <v>0.8</v>
      </c>
      <c r="E466" s="649"/>
      <c r="F466" s="658">
        <v>43201</v>
      </c>
      <c r="G466" s="649" t="s">
        <v>1829</v>
      </c>
      <c r="H466" s="649" t="s">
        <v>2045</v>
      </c>
      <c r="I466" s="649" t="s">
        <v>2046</v>
      </c>
      <c r="J466" s="649" t="s">
        <v>2005</v>
      </c>
      <c r="K466" s="649" t="s">
        <v>1995</v>
      </c>
      <c r="L466" s="657" t="s">
        <v>714</v>
      </c>
      <c r="M466" s="649" t="s">
        <v>714</v>
      </c>
      <c r="N466" s="649">
        <v>0.9</v>
      </c>
      <c r="O466" s="54">
        <v>0.8</v>
      </c>
      <c r="P466" s="649" t="s">
        <v>2047</v>
      </c>
      <c r="Q466" s="649">
        <v>0</v>
      </c>
      <c r="R466" s="649" t="s">
        <v>2048</v>
      </c>
      <c r="S466" s="649" t="s">
        <v>2049</v>
      </c>
      <c r="T466" s="657">
        <v>0</v>
      </c>
      <c r="U466" s="657">
        <v>0</v>
      </c>
      <c r="V466" s="54" t="s">
        <v>1106</v>
      </c>
      <c r="W466" s="54">
        <v>1601</v>
      </c>
      <c r="X466" s="54">
        <v>8.1300000000000008</v>
      </c>
      <c r="Y466" s="54">
        <v>143</v>
      </c>
      <c r="Z466" s="660">
        <v>7.0000000000000007E-2</v>
      </c>
      <c r="AA466" s="54">
        <v>107.5</v>
      </c>
      <c r="AB466" s="54">
        <v>12.7</v>
      </c>
      <c r="AC466" s="54" t="s">
        <v>811</v>
      </c>
      <c r="AD466" s="54" t="s">
        <v>811</v>
      </c>
      <c r="AE466" s="68" t="s">
        <v>811</v>
      </c>
      <c r="AF466" s="54" t="s">
        <v>811</v>
      </c>
      <c r="AG466" s="68" t="s">
        <v>811</v>
      </c>
      <c r="AH466" s="54" t="s">
        <v>811</v>
      </c>
      <c r="AI466" s="54" t="s">
        <v>811</v>
      </c>
      <c r="AJ466" s="54" t="s">
        <v>811</v>
      </c>
      <c r="AK466" s="54" t="s">
        <v>811</v>
      </c>
      <c r="AL466" s="54" t="s">
        <v>811</v>
      </c>
      <c r="AM466" s="54" t="s">
        <v>811</v>
      </c>
      <c r="AN466" s="54" t="s">
        <v>811</v>
      </c>
      <c r="AO466" s="54" t="s">
        <v>811</v>
      </c>
      <c r="AP466" s="68" t="s">
        <v>811</v>
      </c>
      <c r="AQ466" s="68" t="s">
        <v>811</v>
      </c>
      <c r="AR466" s="663" t="s">
        <v>811</v>
      </c>
      <c r="AS466" s="662">
        <v>0</v>
      </c>
      <c r="AT466" s="657"/>
      <c r="AU466" s="657"/>
    </row>
    <row r="467" spans="1:47">
      <c r="A467" s="657">
        <v>622</v>
      </c>
      <c r="B467" s="649" t="s">
        <v>1929</v>
      </c>
      <c r="C467" s="54" t="s">
        <v>1930</v>
      </c>
      <c r="D467" s="649">
        <v>0.5</v>
      </c>
      <c r="E467" s="649"/>
      <c r="F467" s="658">
        <v>43230</v>
      </c>
      <c r="G467" s="649" t="s">
        <v>1829</v>
      </c>
      <c r="H467" s="649" t="s">
        <v>2021</v>
      </c>
      <c r="I467" s="649" t="s">
        <v>1993</v>
      </c>
      <c r="J467" s="649" t="s">
        <v>2005</v>
      </c>
      <c r="K467" s="649" t="s">
        <v>1995</v>
      </c>
      <c r="L467" s="657" t="s">
        <v>714</v>
      </c>
      <c r="M467" s="649" t="s">
        <v>714</v>
      </c>
      <c r="N467" s="649">
        <v>1.05</v>
      </c>
      <c r="O467" s="54">
        <v>0.5</v>
      </c>
      <c r="P467" s="649" t="s">
        <v>1025</v>
      </c>
      <c r="Q467" s="649">
        <v>0</v>
      </c>
      <c r="R467" s="649" t="s">
        <v>2050</v>
      </c>
      <c r="S467" s="649" t="s">
        <v>2051</v>
      </c>
      <c r="T467" s="657">
        <v>0</v>
      </c>
      <c r="U467" s="657">
        <v>0</v>
      </c>
      <c r="V467" s="54" t="s">
        <v>1106</v>
      </c>
      <c r="W467" s="54">
        <v>1611</v>
      </c>
      <c r="X467" s="54">
        <v>19.100000000000001</v>
      </c>
      <c r="Y467" s="54" t="s">
        <v>815</v>
      </c>
      <c r="Z467" s="660" t="s">
        <v>815</v>
      </c>
      <c r="AA467" s="54" t="s">
        <v>815</v>
      </c>
      <c r="AB467" s="54" t="s">
        <v>815</v>
      </c>
      <c r="AC467" s="54" t="s">
        <v>811</v>
      </c>
      <c r="AD467" s="54" t="s">
        <v>811</v>
      </c>
      <c r="AE467" s="68">
        <v>6.5040650406504058E-2</v>
      </c>
      <c r="AF467" s="68">
        <v>2.3750668800665071</v>
      </c>
      <c r="AG467" s="68">
        <v>0.28845626542363556</v>
      </c>
      <c r="AH467" s="68">
        <v>14.837398373983737</v>
      </c>
      <c r="AI467" s="68">
        <v>15.125854639407372</v>
      </c>
      <c r="AJ467" s="68">
        <v>7.6577158615836787</v>
      </c>
      <c r="AK467" s="372">
        <v>22.783570500991051</v>
      </c>
      <c r="AL467" s="68">
        <v>9.4000000000000252</v>
      </c>
      <c r="AM467" s="68">
        <v>262.71934606799283</v>
      </c>
      <c r="AN467" s="68">
        <v>37.895083241863979</v>
      </c>
      <c r="AO467" s="665">
        <v>6.9328082588233473</v>
      </c>
      <c r="AP467" s="68">
        <v>19.748609282700428</v>
      </c>
      <c r="AQ467" s="68">
        <v>8.9728332311884671</v>
      </c>
      <c r="AR467" s="663">
        <v>0.68759113589613563</v>
      </c>
      <c r="AS467" s="662">
        <v>28.721442513888896</v>
      </c>
      <c r="AT467" s="644">
        <v>60.678653742855033</v>
      </c>
      <c r="AU467" s="648">
        <v>0.84950115239997048</v>
      </c>
    </row>
    <row r="468" spans="1:47">
      <c r="A468" s="657">
        <v>638</v>
      </c>
      <c r="B468" s="649" t="s">
        <v>1929</v>
      </c>
      <c r="C468" s="54" t="s">
        <v>1930</v>
      </c>
      <c r="D468" s="649">
        <v>0.45</v>
      </c>
      <c r="E468" s="649"/>
      <c r="F468" s="658">
        <v>43262</v>
      </c>
      <c r="G468" s="649" t="s">
        <v>1829</v>
      </c>
      <c r="H468" s="649" t="s">
        <v>2045</v>
      </c>
      <c r="I468" s="649" t="s">
        <v>815</v>
      </c>
      <c r="J468" s="649" t="s">
        <v>815</v>
      </c>
      <c r="K468" s="649" t="s">
        <v>1995</v>
      </c>
      <c r="L468" s="657" t="s">
        <v>714</v>
      </c>
      <c r="M468" s="649" t="s">
        <v>714</v>
      </c>
      <c r="N468" s="649">
        <v>0.9</v>
      </c>
      <c r="O468" s="54">
        <v>0.5</v>
      </c>
      <c r="P468" s="649" t="s">
        <v>2052</v>
      </c>
      <c r="Q468" s="649" t="s">
        <v>2053</v>
      </c>
      <c r="R468" s="649" t="s">
        <v>2054</v>
      </c>
      <c r="S468" s="649" t="s">
        <v>2055</v>
      </c>
      <c r="T468" s="657">
        <v>0</v>
      </c>
      <c r="U468" s="657">
        <v>0</v>
      </c>
      <c r="V468" s="54" t="s">
        <v>1106</v>
      </c>
      <c r="W468" s="54">
        <v>1610</v>
      </c>
      <c r="X468" s="54" t="s">
        <v>815</v>
      </c>
      <c r="Y468" s="54" t="s">
        <v>815</v>
      </c>
      <c r="Z468" s="660" t="s">
        <v>815</v>
      </c>
      <c r="AA468" s="54" t="s">
        <v>815</v>
      </c>
      <c r="AB468" s="54" t="s">
        <v>815</v>
      </c>
      <c r="AC468" s="656">
        <v>0.1</v>
      </c>
      <c r="AD468" s="656">
        <v>0.18640000000000001</v>
      </c>
      <c r="AE468" s="68">
        <v>7.6528721432983254E-2</v>
      </c>
      <c r="AF468" s="68">
        <v>1.8839476395303971</v>
      </c>
      <c r="AG468" s="68">
        <v>1.7204554377699264</v>
      </c>
      <c r="AH468" s="68">
        <v>3.9371083778138778</v>
      </c>
      <c r="AI468" s="68">
        <v>5.6575638155838046</v>
      </c>
      <c r="AJ468" s="68">
        <v>36.53433725665537</v>
      </c>
      <c r="AK468" s="372">
        <v>42.191901072239176</v>
      </c>
      <c r="AL468" s="68">
        <v>36.400000000000006</v>
      </c>
      <c r="AM468" s="68">
        <v>476.0073853065789</v>
      </c>
      <c r="AN468" s="68">
        <v>60.967089727510725</v>
      </c>
      <c r="AO468" s="665">
        <v>7.8076120647068681</v>
      </c>
      <c r="AP468" s="68">
        <v>5.8993528481012634</v>
      </c>
      <c r="AQ468" s="68">
        <v>1.9299262873154037</v>
      </c>
      <c r="AR468" s="663">
        <v>0.75349885296780972</v>
      </c>
      <c r="AS468" s="662">
        <v>7.8292791354166669</v>
      </c>
      <c r="AT468" s="644">
        <v>103.1589907997499</v>
      </c>
      <c r="AU468" s="648">
        <v>1.4442258711964986</v>
      </c>
    </row>
    <row r="469" spans="1:47">
      <c r="A469" s="657">
        <v>656</v>
      </c>
      <c r="B469" s="649" t="s">
        <v>1929</v>
      </c>
      <c r="C469" s="54" t="s">
        <v>1930</v>
      </c>
      <c r="D469" s="649">
        <v>0.15</v>
      </c>
      <c r="E469" s="649"/>
      <c r="F469" s="658">
        <v>43291</v>
      </c>
      <c r="G469" s="649" t="s">
        <v>1829</v>
      </c>
      <c r="H469" s="649" t="s">
        <v>2021</v>
      </c>
      <c r="I469" s="649" t="s">
        <v>1993</v>
      </c>
      <c r="J469" s="649" t="s">
        <v>2056</v>
      </c>
      <c r="K469" s="649" t="s">
        <v>1995</v>
      </c>
      <c r="L469" s="657" t="s">
        <v>714</v>
      </c>
      <c r="M469" s="649" t="s">
        <v>714</v>
      </c>
      <c r="N469" s="649">
        <v>0.8</v>
      </c>
      <c r="O469" s="54">
        <v>0.56999999999999995</v>
      </c>
      <c r="P469" s="649" t="s">
        <v>1022</v>
      </c>
      <c r="Q469" s="649" t="s">
        <v>815</v>
      </c>
      <c r="R469" s="649" t="s">
        <v>2057</v>
      </c>
      <c r="S469" s="649" t="s">
        <v>2058</v>
      </c>
      <c r="T469" s="657">
        <v>0</v>
      </c>
      <c r="U469" s="657">
        <v>0</v>
      </c>
      <c r="V469" s="54" t="s">
        <v>2059</v>
      </c>
      <c r="W469" s="54">
        <v>1612</v>
      </c>
      <c r="X469" s="54">
        <v>27.39</v>
      </c>
      <c r="Y469" s="54">
        <v>165</v>
      </c>
      <c r="Z469" s="660">
        <v>0.08</v>
      </c>
      <c r="AA469" s="54">
        <v>144.30000000000001</v>
      </c>
      <c r="AB469" s="54">
        <v>11.44</v>
      </c>
      <c r="AC469" s="54" t="s">
        <v>811</v>
      </c>
      <c r="AD469" s="54" t="s">
        <v>811</v>
      </c>
      <c r="AE469" s="68" t="s">
        <v>811</v>
      </c>
      <c r="AF469" s="54" t="s">
        <v>811</v>
      </c>
      <c r="AG469" s="68" t="s">
        <v>811</v>
      </c>
      <c r="AH469" s="54" t="s">
        <v>811</v>
      </c>
      <c r="AI469" s="54" t="s">
        <v>811</v>
      </c>
      <c r="AJ469" s="54" t="s">
        <v>811</v>
      </c>
      <c r="AK469" s="54" t="s">
        <v>811</v>
      </c>
      <c r="AL469" s="54" t="s">
        <v>811</v>
      </c>
      <c r="AM469" s="54" t="s">
        <v>811</v>
      </c>
      <c r="AN469" s="54" t="s">
        <v>811</v>
      </c>
      <c r="AO469" s="54" t="s">
        <v>811</v>
      </c>
      <c r="AP469" s="68" t="s">
        <v>811</v>
      </c>
      <c r="AQ469" s="68" t="s">
        <v>811</v>
      </c>
      <c r="AR469" s="663" t="s">
        <v>811</v>
      </c>
      <c r="AS469" s="662">
        <v>0</v>
      </c>
      <c r="AT469" s="657"/>
      <c r="AU469" s="657"/>
    </row>
    <row r="470" spans="1:47">
      <c r="A470" s="657">
        <v>657</v>
      </c>
      <c r="B470" s="649" t="s">
        <v>1929</v>
      </c>
      <c r="C470" s="54" t="s">
        <v>1930</v>
      </c>
      <c r="D470" s="649">
        <v>0.4</v>
      </c>
      <c r="E470" s="649"/>
      <c r="F470" s="658">
        <v>43291</v>
      </c>
      <c r="G470" s="649" t="s">
        <v>1829</v>
      </c>
      <c r="H470" s="649" t="s">
        <v>2021</v>
      </c>
      <c r="I470" s="649" t="s">
        <v>1993</v>
      </c>
      <c r="J470" s="649" t="s">
        <v>2056</v>
      </c>
      <c r="K470" s="649" t="s">
        <v>1995</v>
      </c>
      <c r="L470" s="657" t="s">
        <v>714</v>
      </c>
      <c r="M470" s="649" t="s">
        <v>714</v>
      </c>
      <c r="N470" s="649">
        <v>0.8</v>
      </c>
      <c r="O470" s="54">
        <v>0.56999999999999995</v>
      </c>
      <c r="P470" s="649" t="s">
        <v>1022</v>
      </c>
      <c r="Q470" s="649" t="s">
        <v>815</v>
      </c>
      <c r="R470" s="649" t="s">
        <v>2057</v>
      </c>
      <c r="S470" s="649" t="s">
        <v>2058</v>
      </c>
      <c r="T470" s="657">
        <v>0</v>
      </c>
      <c r="U470" s="657">
        <v>0</v>
      </c>
      <c r="V470" s="54" t="s">
        <v>2059</v>
      </c>
      <c r="W470" s="54">
        <v>1613</v>
      </c>
      <c r="X470" s="54">
        <v>27.29</v>
      </c>
      <c r="Y470" s="54">
        <v>163</v>
      </c>
      <c r="Z470" s="660">
        <v>0.08</v>
      </c>
      <c r="AA470" s="54">
        <v>146.5</v>
      </c>
      <c r="AB470" s="54">
        <v>11.62</v>
      </c>
      <c r="AC470" s="656">
        <v>0.1</v>
      </c>
      <c r="AD470" s="656">
        <v>0.19400000000000001</v>
      </c>
      <c r="AE470" s="68">
        <v>8.6375321336760943E-2</v>
      </c>
      <c r="AF470" s="68">
        <v>1.6415903435753798</v>
      </c>
      <c r="AG470" s="68">
        <v>0.43298295299820211</v>
      </c>
      <c r="AH470" s="68">
        <v>1.3576235785565096</v>
      </c>
      <c r="AI470" s="68">
        <v>1.7906065315547117</v>
      </c>
      <c r="AJ470" s="68">
        <v>32.917143331480432</v>
      </c>
      <c r="AK470" s="372">
        <v>34.70774986303514</v>
      </c>
      <c r="AL470" s="68">
        <v>8.2499999999999929</v>
      </c>
      <c r="AM470" s="68">
        <v>433.02330018504716</v>
      </c>
      <c r="AN470" s="68">
        <v>51.229759831377393</v>
      </c>
      <c r="AO470" s="68">
        <v>8.4525733013455877</v>
      </c>
      <c r="AP470" s="68">
        <v>36.345950000000002</v>
      </c>
      <c r="AQ470" s="68">
        <v>6.2203357708333282</v>
      </c>
      <c r="AR470" s="663">
        <v>0.85386707676770002</v>
      </c>
      <c r="AS470" s="662">
        <v>42.566285770833332</v>
      </c>
      <c r="AT470" s="644">
        <v>85.93750969441254</v>
      </c>
      <c r="AU470" s="648">
        <v>1.2031251357217756</v>
      </c>
    </row>
    <row r="471" spans="1:47">
      <c r="A471" s="657">
        <v>658</v>
      </c>
      <c r="B471" s="649" t="s">
        <v>1929</v>
      </c>
      <c r="C471" s="54" t="s">
        <v>1930</v>
      </c>
      <c r="D471" s="649">
        <v>0.6</v>
      </c>
      <c r="E471" s="649"/>
      <c r="F471" s="658">
        <v>43291</v>
      </c>
      <c r="G471" s="649" t="s">
        <v>1829</v>
      </c>
      <c r="H471" s="649" t="s">
        <v>2021</v>
      </c>
      <c r="I471" s="649" t="s">
        <v>1993</v>
      </c>
      <c r="J471" s="649" t="s">
        <v>2056</v>
      </c>
      <c r="K471" s="649" t="s">
        <v>1995</v>
      </c>
      <c r="L471" s="657" t="s">
        <v>714</v>
      </c>
      <c r="M471" s="649" t="s">
        <v>714</v>
      </c>
      <c r="N471" s="649">
        <v>0.8</v>
      </c>
      <c r="O471" s="54">
        <v>0.56999999999999995</v>
      </c>
      <c r="P471" s="649" t="s">
        <v>1022</v>
      </c>
      <c r="Q471" s="649" t="s">
        <v>815</v>
      </c>
      <c r="R471" s="649" t="s">
        <v>2057</v>
      </c>
      <c r="S471" s="649" t="s">
        <v>2058</v>
      </c>
      <c r="T471" s="657">
        <v>0</v>
      </c>
      <c r="U471" s="657">
        <v>0</v>
      </c>
      <c r="V471" s="54" t="s">
        <v>2059</v>
      </c>
      <c r="W471" s="54">
        <v>1614</v>
      </c>
      <c r="X471" s="54">
        <v>27.12</v>
      </c>
      <c r="Y471" s="54">
        <v>159</v>
      </c>
      <c r="Z471" s="660">
        <v>7.0000000000000007E-2</v>
      </c>
      <c r="AA471" s="54">
        <v>142.69999999999999</v>
      </c>
      <c r="AB471" s="54">
        <v>11.32</v>
      </c>
      <c r="AC471" s="54" t="s">
        <v>811</v>
      </c>
      <c r="AD471" s="54" t="s">
        <v>811</v>
      </c>
      <c r="AE471" s="68" t="s">
        <v>811</v>
      </c>
      <c r="AF471" s="54" t="s">
        <v>811</v>
      </c>
      <c r="AG471" s="68" t="s">
        <v>811</v>
      </c>
      <c r="AH471" s="54" t="s">
        <v>811</v>
      </c>
      <c r="AI471" s="54" t="s">
        <v>811</v>
      </c>
      <c r="AJ471" s="54" t="s">
        <v>811</v>
      </c>
      <c r="AK471" s="54" t="s">
        <v>811</v>
      </c>
      <c r="AL471" s="54" t="s">
        <v>811</v>
      </c>
      <c r="AM471" s="54" t="s">
        <v>811</v>
      </c>
      <c r="AN471" s="54" t="s">
        <v>811</v>
      </c>
      <c r="AO471" s="54" t="s">
        <v>811</v>
      </c>
      <c r="AP471" s="68" t="s">
        <v>811</v>
      </c>
      <c r="AQ471" s="68" t="s">
        <v>811</v>
      </c>
      <c r="AR471" s="663" t="s">
        <v>811</v>
      </c>
      <c r="AS471" s="662">
        <v>0</v>
      </c>
      <c r="AT471" s="657"/>
      <c r="AU471" s="657"/>
    </row>
    <row r="472" spans="1:47">
      <c r="A472" s="657">
        <v>676</v>
      </c>
      <c r="B472" s="649" t="s">
        <v>1929</v>
      </c>
      <c r="C472" s="54" t="s">
        <v>1930</v>
      </c>
      <c r="D472" s="649">
        <v>0.15</v>
      </c>
      <c r="E472" s="649"/>
      <c r="F472" s="658">
        <v>43335</v>
      </c>
      <c r="G472" s="649" t="s">
        <v>1829</v>
      </c>
      <c r="H472" s="649" t="s">
        <v>2021</v>
      </c>
      <c r="I472" s="649" t="s">
        <v>1993</v>
      </c>
      <c r="J472" s="649" t="s">
        <v>2056</v>
      </c>
      <c r="K472" s="649" t="s">
        <v>1995</v>
      </c>
      <c r="L472" s="657" t="s">
        <v>714</v>
      </c>
      <c r="M472" s="649" t="s">
        <v>714</v>
      </c>
      <c r="N472" s="649">
        <v>0.9</v>
      </c>
      <c r="O472" s="54">
        <v>0.6</v>
      </c>
      <c r="P472" s="649" t="s">
        <v>1022</v>
      </c>
      <c r="Q472" s="649">
        <v>0</v>
      </c>
      <c r="R472" s="649" t="s">
        <v>2060</v>
      </c>
      <c r="S472" s="649"/>
      <c r="T472" s="657">
        <v>0</v>
      </c>
      <c r="U472" s="657" t="s">
        <v>815</v>
      </c>
      <c r="V472" s="54" t="s">
        <v>1106</v>
      </c>
      <c r="W472" s="54">
        <v>1632</v>
      </c>
      <c r="X472" s="54">
        <v>24.93</v>
      </c>
      <c r="Y472" s="54">
        <v>229</v>
      </c>
      <c r="Z472" s="660">
        <v>0.09</v>
      </c>
      <c r="AA472" s="54">
        <v>116.8</v>
      </c>
      <c r="AB472" s="54">
        <v>9.9600000000000009</v>
      </c>
      <c r="AC472" s="54" t="s">
        <v>811</v>
      </c>
      <c r="AD472" s="54" t="s">
        <v>811</v>
      </c>
      <c r="AE472" s="68" t="s">
        <v>811</v>
      </c>
      <c r="AF472" s="54" t="s">
        <v>811</v>
      </c>
      <c r="AG472" s="68" t="s">
        <v>811</v>
      </c>
      <c r="AH472" s="54" t="s">
        <v>811</v>
      </c>
      <c r="AI472" s="54" t="s">
        <v>811</v>
      </c>
      <c r="AJ472" s="54" t="s">
        <v>811</v>
      </c>
      <c r="AK472" s="54" t="s">
        <v>811</v>
      </c>
      <c r="AL472" s="54" t="s">
        <v>811</v>
      </c>
      <c r="AM472" s="54" t="s">
        <v>811</v>
      </c>
      <c r="AN472" s="54" t="s">
        <v>811</v>
      </c>
      <c r="AO472" s="54" t="s">
        <v>811</v>
      </c>
      <c r="AP472" s="68" t="s">
        <v>811</v>
      </c>
      <c r="AQ472" s="68" t="s">
        <v>811</v>
      </c>
      <c r="AR472" s="663" t="s">
        <v>811</v>
      </c>
      <c r="AS472" s="662">
        <v>0</v>
      </c>
      <c r="AT472" s="657"/>
      <c r="AU472" s="657"/>
    </row>
    <row r="473" spans="1:47">
      <c r="A473" s="657">
        <v>677</v>
      </c>
      <c r="B473" s="649" t="s">
        <v>1929</v>
      </c>
      <c r="C473" s="54" t="s">
        <v>1930</v>
      </c>
      <c r="D473" s="649">
        <v>0.45</v>
      </c>
      <c r="E473" s="649"/>
      <c r="F473" s="658">
        <v>43335</v>
      </c>
      <c r="G473" s="649" t="s">
        <v>1829</v>
      </c>
      <c r="H473" s="649" t="s">
        <v>2021</v>
      </c>
      <c r="I473" s="649" t="s">
        <v>1993</v>
      </c>
      <c r="J473" s="649" t="s">
        <v>2056</v>
      </c>
      <c r="K473" s="649" t="s">
        <v>1995</v>
      </c>
      <c r="L473" s="657" t="s">
        <v>714</v>
      </c>
      <c r="M473" s="649" t="s">
        <v>714</v>
      </c>
      <c r="N473" s="649">
        <v>0.9</v>
      </c>
      <c r="O473" s="54">
        <v>0.6</v>
      </c>
      <c r="P473" s="649" t="s">
        <v>1022</v>
      </c>
      <c r="Q473" s="649">
        <v>0</v>
      </c>
      <c r="R473" s="649" t="s">
        <v>2060</v>
      </c>
      <c r="S473" s="649"/>
      <c r="T473" s="657">
        <v>0</v>
      </c>
      <c r="U473" s="657" t="s">
        <v>815</v>
      </c>
      <c r="V473" s="54" t="s">
        <v>1106</v>
      </c>
      <c r="W473" s="54">
        <v>1633</v>
      </c>
      <c r="X473" s="54">
        <v>25.06</v>
      </c>
      <c r="Y473" s="54">
        <v>158</v>
      </c>
      <c r="Z473" s="660">
        <v>7.0000000000000007E-2</v>
      </c>
      <c r="AA473" s="54">
        <v>126.6</v>
      </c>
      <c r="AB473" s="54">
        <v>10.45</v>
      </c>
      <c r="AC473" s="656">
        <v>0.1</v>
      </c>
      <c r="AD473" s="656">
        <v>0.2414</v>
      </c>
      <c r="AE473" s="68">
        <v>0.17499999999999996</v>
      </c>
      <c r="AF473" s="68">
        <v>2.1655021553547562</v>
      </c>
      <c r="AG473" s="68">
        <v>0.42956171735241466</v>
      </c>
      <c r="AH473" s="68">
        <v>1.2009747041076815</v>
      </c>
      <c r="AI473" s="68">
        <v>1.6305364214600961</v>
      </c>
      <c r="AJ473" s="68">
        <v>28.586763578539905</v>
      </c>
      <c r="AK473" s="372">
        <v>30.217300000000002</v>
      </c>
      <c r="AL473" s="68">
        <v>26.200000000000045</v>
      </c>
      <c r="AM473" s="68">
        <v>499.49215403459442</v>
      </c>
      <c r="AN473" s="68">
        <v>54.192968646676192</v>
      </c>
      <c r="AO473" s="665">
        <v>9.2169181077927469</v>
      </c>
      <c r="AP473" s="68">
        <v>42.326929113924031</v>
      </c>
      <c r="AQ473" s="68">
        <v>22.445559656909307</v>
      </c>
      <c r="AR473" s="663">
        <v>0.65347078547001258</v>
      </c>
      <c r="AS473" s="662">
        <v>64.772488770833334</v>
      </c>
      <c r="AT473" s="644">
        <v>84.410268646676201</v>
      </c>
      <c r="AU473" s="648">
        <v>1.1817437610534669</v>
      </c>
    </row>
    <row r="474" spans="1:47">
      <c r="A474" s="657">
        <v>678</v>
      </c>
      <c r="B474" s="649" t="s">
        <v>1929</v>
      </c>
      <c r="C474" s="54" t="s">
        <v>1930</v>
      </c>
      <c r="D474" s="649">
        <v>0.7</v>
      </c>
      <c r="E474" s="649"/>
      <c r="F474" s="658">
        <v>43335</v>
      </c>
      <c r="G474" s="649" t="s">
        <v>1829</v>
      </c>
      <c r="H474" s="649" t="s">
        <v>2021</v>
      </c>
      <c r="I474" s="649" t="s">
        <v>1993</v>
      </c>
      <c r="J474" s="649" t="s">
        <v>2056</v>
      </c>
      <c r="K474" s="649" t="s">
        <v>1995</v>
      </c>
      <c r="L474" s="657" t="s">
        <v>714</v>
      </c>
      <c r="M474" s="649" t="s">
        <v>714</v>
      </c>
      <c r="N474" s="649">
        <v>0.9</v>
      </c>
      <c r="O474" s="54">
        <v>0.6</v>
      </c>
      <c r="P474" s="649" t="s">
        <v>1022</v>
      </c>
      <c r="Q474" s="649">
        <v>0</v>
      </c>
      <c r="R474" s="649" t="s">
        <v>2060</v>
      </c>
      <c r="S474" s="649"/>
      <c r="T474" s="657">
        <v>0</v>
      </c>
      <c r="U474" s="657" t="s">
        <v>815</v>
      </c>
      <c r="V474" s="54" t="s">
        <v>1106</v>
      </c>
      <c r="W474" s="54">
        <v>1635</v>
      </c>
      <c r="X474" s="54">
        <v>25.05</v>
      </c>
      <c r="Y474" s="54">
        <v>157</v>
      </c>
      <c r="Z474" s="660">
        <v>7.0000000000000007E-2</v>
      </c>
      <c r="AA474" s="54">
        <v>123.4</v>
      </c>
      <c r="AB474" s="54">
        <v>10.19</v>
      </c>
      <c r="AC474" s="54" t="s">
        <v>811</v>
      </c>
      <c r="AD474" s="54" t="s">
        <v>811</v>
      </c>
      <c r="AE474" s="68" t="s">
        <v>811</v>
      </c>
      <c r="AF474" s="54" t="s">
        <v>811</v>
      </c>
      <c r="AG474" s="68" t="s">
        <v>811</v>
      </c>
      <c r="AH474" s="54" t="s">
        <v>811</v>
      </c>
      <c r="AI474" s="54" t="s">
        <v>811</v>
      </c>
      <c r="AJ474" s="54" t="s">
        <v>811</v>
      </c>
      <c r="AK474" s="54" t="s">
        <v>811</v>
      </c>
      <c r="AL474" s="54" t="s">
        <v>811</v>
      </c>
      <c r="AM474" s="54" t="s">
        <v>811</v>
      </c>
      <c r="AN474" s="54" t="s">
        <v>811</v>
      </c>
      <c r="AO474" s="54" t="s">
        <v>811</v>
      </c>
      <c r="AP474" s="68" t="s">
        <v>811</v>
      </c>
      <c r="AQ474" s="68" t="s">
        <v>811</v>
      </c>
      <c r="AR474" s="663" t="s">
        <v>811</v>
      </c>
      <c r="AS474" s="662">
        <v>0</v>
      </c>
      <c r="AT474" s="657"/>
      <c r="AU474" s="657"/>
    </row>
    <row r="475" spans="1:47">
      <c r="A475" s="657">
        <v>705</v>
      </c>
      <c r="B475" s="649" t="s">
        <v>1929</v>
      </c>
      <c r="C475" s="54" t="s">
        <v>1930</v>
      </c>
      <c r="D475" s="649">
        <v>0.15</v>
      </c>
      <c r="E475" s="649"/>
      <c r="F475" s="658">
        <v>43362</v>
      </c>
      <c r="G475" s="649" t="s">
        <v>1829</v>
      </c>
      <c r="H475" s="649" t="s">
        <v>2021</v>
      </c>
      <c r="I475" s="649" t="s">
        <v>1993</v>
      </c>
      <c r="J475" s="649" t="s">
        <v>2056</v>
      </c>
      <c r="K475" s="649" t="s">
        <v>1995</v>
      </c>
      <c r="L475" s="657" t="s">
        <v>714</v>
      </c>
      <c r="M475" s="649" t="s">
        <v>714</v>
      </c>
      <c r="N475" s="649">
        <v>0.8</v>
      </c>
      <c r="O475" s="54">
        <v>0.8</v>
      </c>
      <c r="P475" s="649" t="s">
        <v>2061</v>
      </c>
      <c r="Q475" s="649" t="s">
        <v>815</v>
      </c>
      <c r="R475" s="649" t="s">
        <v>1945</v>
      </c>
      <c r="S475" s="649" t="s">
        <v>2062</v>
      </c>
      <c r="T475" s="657" t="s">
        <v>1106</v>
      </c>
      <c r="U475" s="657" t="s">
        <v>2063</v>
      </c>
      <c r="V475" s="54" t="s">
        <v>2064</v>
      </c>
      <c r="W475" s="54">
        <v>1615</v>
      </c>
      <c r="X475" s="54">
        <v>22.71</v>
      </c>
      <c r="Y475" s="54">
        <v>161</v>
      </c>
      <c r="Z475" s="660">
        <v>0.08</v>
      </c>
      <c r="AA475" s="54">
        <v>105.5</v>
      </c>
      <c r="AB475" s="54">
        <v>9.09</v>
      </c>
      <c r="AC475" s="54" t="s">
        <v>811</v>
      </c>
      <c r="AD475" s="54" t="s">
        <v>811</v>
      </c>
      <c r="AE475" s="68" t="s">
        <v>811</v>
      </c>
      <c r="AF475" s="54" t="s">
        <v>811</v>
      </c>
      <c r="AG475" s="68" t="s">
        <v>811</v>
      </c>
      <c r="AH475" s="54" t="s">
        <v>811</v>
      </c>
      <c r="AI475" s="54" t="s">
        <v>811</v>
      </c>
      <c r="AJ475" s="54" t="s">
        <v>811</v>
      </c>
      <c r="AK475" s="54" t="s">
        <v>811</v>
      </c>
      <c r="AL475" s="54" t="s">
        <v>811</v>
      </c>
      <c r="AM475" s="54" t="s">
        <v>811</v>
      </c>
      <c r="AN475" s="54" t="s">
        <v>811</v>
      </c>
      <c r="AO475" s="54" t="s">
        <v>811</v>
      </c>
      <c r="AP475" s="68" t="s">
        <v>811</v>
      </c>
      <c r="AQ475" s="68" t="s">
        <v>811</v>
      </c>
      <c r="AR475" s="663" t="s">
        <v>811</v>
      </c>
      <c r="AS475" s="662">
        <v>0</v>
      </c>
      <c r="AT475" s="657"/>
      <c r="AU475" s="657"/>
    </row>
    <row r="476" spans="1:47">
      <c r="A476" s="657">
        <v>706</v>
      </c>
      <c r="B476" s="649" t="s">
        <v>1929</v>
      </c>
      <c r="C476" s="54" t="s">
        <v>1930</v>
      </c>
      <c r="D476" s="649">
        <v>0.4</v>
      </c>
      <c r="E476" s="649"/>
      <c r="F476" s="658">
        <v>43362</v>
      </c>
      <c r="G476" s="649" t="s">
        <v>1829</v>
      </c>
      <c r="H476" s="649" t="s">
        <v>2021</v>
      </c>
      <c r="I476" s="649" t="s">
        <v>1993</v>
      </c>
      <c r="J476" s="649" t="s">
        <v>2056</v>
      </c>
      <c r="K476" s="649" t="s">
        <v>1995</v>
      </c>
      <c r="L476" s="657" t="s">
        <v>714</v>
      </c>
      <c r="M476" s="649" t="s">
        <v>714</v>
      </c>
      <c r="N476" s="649">
        <v>0.8</v>
      </c>
      <c r="O476" s="54">
        <v>0.8</v>
      </c>
      <c r="P476" s="649" t="s">
        <v>2061</v>
      </c>
      <c r="Q476" s="649" t="s">
        <v>815</v>
      </c>
      <c r="R476" s="649" t="s">
        <v>1945</v>
      </c>
      <c r="S476" s="649" t="s">
        <v>2062</v>
      </c>
      <c r="T476" s="657" t="s">
        <v>1106</v>
      </c>
      <c r="U476" s="657" t="s">
        <v>2063</v>
      </c>
      <c r="V476" s="54" t="s">
        <v>2064</v>
      </c>
      <c r="W476" s="54">
        <v>1616</v>
      </c>
      <c r="X476" s="54">
        <v>22.75</v>
      </c>
      <c r="Y476" s="54">
        <v>157</v>
      </c>
      <c r="Z476" s="660">
        <v>7.0000000000000007E-2</v>
      </c>
      <c r="AA476" s="54">
        <v>102.7</v>
      </c>
      <c r="AB476" s="54">
        <v>8.83</v>
      </c>
      <c r="AC476" s="656">
        <v>0.1</v>
      </c>
      <c r="AD476" s="656">
        <v>0.20899999999999999</v>
      </c>
      <c r="AE476" s="68">
        <v>0.19790076335877863</v>
      </c>
      <c r="AF476" s="655">
        <v>1.7114452518126297</v>
      </c>
      <c r="AG476" s="68">
        <v>2.1696743821106317</v>
      </c>
      <c r="AH476" s="68">
        <v>1.026572290554653</v>
      </c>
      <c r="AI476" s="68">
        <v>3.1962466726652847</v>
      </c>
      <c r="AJ476" s="68">
        <v>25.103895770787815</v>
      </c>
      <c r="AK476" s="372">
        <v>28.300142443453101</v>
      </c>
      <c r="AL476" s="68">
        <v>7.5499999999999901</v>
      </c>
      <c r="AM476" s="68">
        <v>200.94937855576759</v>
      </c>
      <c r="AN476" s="68">
        <v>26.17160432337176</v>
      </c>
      <c r="AO476" s="665">
        <v>7.6781452169638618</v>
      </c>
      <c r="AP476" s="68">
        <v>14.329119936708864</v>
      </c>
      <c r="AQ476" s="68">
        <v>9.4513414487078027</v>
      </c>
      <c r="AR476" s="663">
        <v>0.6025585334309862</v>
      </c>
      <c r="AS476" s="662">
        <v>23.780461385416665</v>
      </c>
      <c r="AT476" s="644">
        <v>54.471746766824864</v>
      </c>
      <c r="AU476" s="648">
        <v>0.76260445473554817</v>
      </c>
    </row>
    <row r="477" spans="1:47">
      <c r="A477" s="657">
        <v>707</v>
      </c>
      <c r="B477" s="649" t="s">
        <v>1929</v>
      </c>
      <c r="C477" s="54" t="s">
        <v>1930</v>
      </c>
      <c r="D477" s="649">
        <v>0.6</v>
      </c>
      <c r="E477" s="649"/>
      <c r="F477" s="658">
        <v>43362</v>
      </c>
      <c r="G477" s="649" t="s">
        <v>1829</v>
      </c>
      <c r="H477" s="649" t="s">
        <v>2021</v>
      </c>
      <c r="I477" s="649" t="s">
        <v>1993</v>
      </c>
      <c r="J477" s="649" t="s">
        <v>2056</v>
      </c>
      <c r="K477" s="649" t="s">
        <v>1995</v>
      </c>
      <c r="L477" s="657" t="s">
        <v>714</v>
      </c>
      <c r="M477" s="649" t="s">
        <v>714</v>
      </c>
      <c r="N477" s="649">
        <v>0.8</v>
      </c>
      <c r="O477" s="54">
        <v>0.8</v>
      </c>
      <c r="P477" s="649" t="s">
        <v>2061</v>
      </c>
      <c r="Q477" s="649" t="s">
        <v>815</v>
      </c>
      <c r="R477" s="649" t="s">
        <v>1945</v>
      </c>
      <c r="S477" s="649" t="s">
        <v>2062</v>
      </c>
      <c r="T477" s="657" t="s">
        <v>1106</v>
      </c>
      <c r="U477" s="657" t="s">
        <v>2063</v>
      </c>
      <c r="V477" s="54" t="s">
        <v>2064</v>
      </c>
      <c r="W477" s="54">
        <v>1617</v>
      </c>
      <c r="X477" s="54">
        <v>22.75</v>
      </c>
      <c r="Y477" s="54">
        <v>158</v>
      </c>
      <c r="Z477" s="660">
        <v>7.0000000000000007E-2</v>
      </c>
      <c r="AA477" s="54">
        <v>100.9</v>
      </c>
      <c r="AB477" s="54">
        <v>8.66</v>
      </c>
      <c r="AC477" s="54" t="s">
        <v>811</v>
      </c>
      <c r="AD477" s="54" t="s">
        <v>811</v>
      </c>
      <c r="AE477" s="68" t="s">
        <v>811</v>
      </c>
      <c r="AF477" s="54" t="s">
        <v>811</v>
      </c>
      <c r="AG477" s="68" t="s">
        <v>811</v>
      </c>
      <c r="AH477" s="54" t="s">
        <v>811</v>
      </c>
      <c r="AI477" s="54" t="s">
        <v>811</v>
      </c>
      <c r="AJ477" s="54" t="s">
        <v>811</v>
      </c>
      <c r="AK477" s="54" t="s">
        <v>811</v>
      </c>
      <c r="AL477" s="54" t="s">
        <v>811</v>
      </c>
      <c r="AM477" s="54" t="s">
        <v>811</v>
      </c>
      <c r="AN477" s="54" t="s">
        <v>811</v>
      </c>
      <c r="AO477" s="54" t="s">
        <v>811</v>
      </c>
      <c r="AP477" s="68" t="s">
        <v>811</v>
      </c>
      <c r="AQ477" s="68" t="s">
        <v>811</v>
      </c>
      <c r="AR477" s="663" t="s">
        <v>811</v>
      </c>
      <c r="AS477" s="662">
        <v>0</v>
      </c>
      <c r="AT477" s="657"/>
      <c r="AU477" s="657"/>
    </row>
    <row r="478" spans="1:47">
      <c r="A478" s="657">
        <v>732</v>
      </c>
      <c r="B478" s="649" t="s">
        <v>1929</v>
      </c>
      <c r="C478" s="54" t="s">
        <v>1930</v>
      </c>
      <c r="D478" s="649">
        <v>0.15</v>
      </c>
      <c r="E478" s="649"/>
      <c r="F478" s="658">
        <v>43411</v>
      </c>
      <c r="G478" s="649" t="s">
        <v>1829</v>
      </c>
      <c r="H478" s="649" t="s">
        <v>2021</v>
      </c>
      <c r="I478" s="649" t="s">
        <v>815</v>
      </c>
      <c r="J478" s="649" t="s">
        <v>815</v>
      </c>
      <c r="K478" s="649" t="s">
        <v>1995</v>
      </c>
      <c r="L478" s="657" t="s">
        <v>714</v>
      </c>
      <c r="M478" s="649" t="s">
        <v>714</v>
      </c>
      <c r="N478" s="649">
        <v>0.8</v>
      </c>
      <c r="O478" s="54">
        <v>0.55000000000000004</v>
      </c>
      <c r="P478" s="649" t="s">
        <v>1022</v>
      </c>
      <c r="Q478" s="649">
        <v>0</v>
      </c>
      <c r="R478" s="649" t="s">
        <v>2065</v>
      </c>
      <c r="S478" s="649" t="s">
        <v>2066</v>
      </c>
      <c r="T478" s="657">
        <v>0</v>
      </c>
      <c r="U478" s="657" t="s">
        <v>2067</v>
      </c>
      <c r="V478" s="54" t="s">
        <v>1106</v>
      </c>
      <c r="W478" s="54">
        <v>1332</v>
      </c>
      <c r="X478" s="54">
        <v>13.11</v>
      </c>
      <c r="Y478" s="54">
        <v>144</v>
      </c>
      <c r="Z478" s="660">
        <v>7.0000000000000007E-2</v>
      </c>
      <c r="AA478" s="54">
        <v>102.4</v>
      </c>
      <c r="AB478" s="54">
        <v>10.75</v>
      </c>
      <c r="AC478" s="54" t="s">
        <v>811</v>
      </c>
      <c r="AD478" s="54" t="s">
        <v>811</v>
      </c>
      <c r="AE478" s="68" t="s">
        <v>811</v>
      </c>
      <c r="AF478" s="54" t="s">
        <v>811</v>
      </c>
      <c r="AG478" s="68" t="s">
        <v>811</v>
      </c>
      <c r="AH478" s="54" t="s">
        <v>811</v>
      </c>
      <c r="AI478" s="54" t="s">
        <v>811</v>
      </c>
      <c r="AJ478" s="54" t="s">
        <v>811</v>
      </c>
      <c r="AK478" s="54" t="s">
        <v>811</v>
      </c>
      <c r="AL478" s="54" t="s">
        <v>811</v>
      </c>
      <c r="AM478" s="54" t="s">
        <v>811</v>
      </c>
      <c r="AN478" s="54" t="s">
        <v>811</v>
      </c>
      <c r="AO478" s="54" t="s">
        <v>811</v>
      </c>
      <c r="AP478" s="68" t="s">
        <v>811</v>
      </c>
      <c r="AQ478" s="68" t="s">
        <v>811</v>
      </c>
      <c r="AR478" s="663" t="s">
        <v>811</v>
      </c>
      <c r="AS478" s="662">
        <v>0</v>
      </c>
      <c r="AT478" s="657"/>
      <c r="AU478" s="657"/>
    </row>
    <row r="479" spans="1:47">
      <c r="A479" s="657">
        <v>733</v>
      </c>
      <c r="B479" s="649" t="s">
        <v>1929</v>
      </c>
      <c r="C479" s="54" t="s">
        <v>1930</v>
      </c>
      <c r="D479" s="649">
        <v>0.4</v>
      </c>
      <c r="E479" s="649"/>
      <c r="F479" s="658">
        <v>43411</v>
      </c>
      <c r="G479" s="649" t="s">
        <v>1829</v>
      </c>
      <c r="H479" s="649" t="s">
        <v>2021</v>
      </c>
      <c r="I479" s="649" t="s">
        <v>815</v>
      </c>
      <c r="J479" s="649" t="s">
        <v>815</v>
      </c>
      <c r="K479" s="649" t="s">
        <v>1995</v>
      </c>
      <c r="L479" s="657" t="s">
        <v>714</v>
      </c>
      <c r="M479" s="649" t="s">
        <v>714</v>
      </c>
      <c r="N479" s="649">
        <v>0.8</v>
      </c>
      <c r="O479" s="54">
        <v>0.55000000000000004</v>
      </c>
      <c r="P479" s="649" t="s">
        <v>1022</v>
      </c>
      <c r="Q479" s="649">
        <v>0</v>
      </c>
      <c r="R479" s="649" t="s">
        <v>2065</v>
      </c>
      <c r="S479" s="649" t="s">
        <v>2066</v>
      </c>
      <c r="T479" s="657">
        <v>0</v>
      </c>
      <c r="U479" s="657" t="s">
        <v>2067</v>
      </c>
      <c r="V479" s="54" t="s">
        <v>1106</v>
      </c>
      <c r="W479" s="54">
        <v>1333</v>
      </c>
      <c r="X479" s="54">
        <v>13.14</v>
      </c>
      <c r="Y479" s="54">
        <v>145</v>
      </c>
      <c r="Z479" s="660">
        <v>7.0000000000000007E-2</v>
      </c>
      <c r="AA479" s="54">
        <v>102.2</v>
      </c>
      <c r="AB479" s="54">
        <v>10.73</v>
      </c>
      <c r="AC479" s="656">
        <v>0.1</v>
      </c>
      <c r="AD479" s="656">
        <v>0.19059999999999999</v>
      </c>
      <c r="AE479" s="68">
        <v>0.05</v>
      </c>
      <c r="AF479" s="655">
        <v>2.5864365898637658</v>
      </c>
      <c r="AG479" s="68">
        <v>-1.3908205841453025E-3</v>
      </c>
      <c r="AH479" s="68">
        <v>2.1304246925040613</v>
      </c>
      <c r="AI479" s="68">
        <v>2.129033871919916</v>
      </c>
      <c r="AJ479" s="68">
        <v>26.890761072120156</v>
      </c>
      <c r="AK479" s="372">
        <v>29.019794944040072</v>
      </c>
      <c r="AL479" s="68">
        <v>14.699999999999989</v>
      </c>
      <c r="AM479" s="68">
        <v>571.46750744630504</v>
      </c>
      <c r="AN479" s="68">
        <v>63.962494868658204</v>
      </c>
      <c r="AO479" s="68">
        <v>8.9344155292842657</v>
      </c>
      <c r="AP479" s="68">
        <v>31.196074683544303</v>
      </c>
      <c r="AQ479" s="68">
        <v>65.473404858122365</v>
      </c>
      <c r="AR479" s="663">
        <v>0.32270862356404956</v>
      </c>
      <c r="AS479" s="662">
        <v>96.669479541666675</v>
      </c>
      <c r="AT479" s="644">
        <v>92.982289812698269</v>
      </c>
      <c r="AU479" s="648">
        <v>1.3017520573777759</v>
      </c>
    </row>
    <row r="480" spans="1:47">
      <c r="A480" s="657">
        <v>734</v>
      </c>
      <c r="B480" s="649" t="s">
        <v>1929</v>
      </c>
      <c r="C480" s="54" t="s">
        <v>1930</v>
      </c>
      <c r="D480" s="649">
        <v>0.6</v>
      </c>
      <c r="E480" s="649"/>
      <c r="F480" s="658">
        <v>43411</v>
      </c>
      <c r="G480" s="649" t="s">
        <v>1829</v>
      </c>
      <c r="H480" s="649" t="s">
        <v>2021</v>
      </c>
      <c r="I480" s="649" t="s">
        <v>815</v>
      </c>
      <c r="J480" s="649" t="s">
        <v>815</v>
      </c>
      <c r="K480" s="649" t="s">
        <v>1995</v>
      </c>
      <c r="L480" s="657" t="s">
        <v>714</v>
      </c>
      <c r="M480" s="649" t="s">
        <v>714</v>
      </c>
      <c r="N480" s="649">
        <v>0.8</v>
      </c>
      <c r="O480" s="54">
        <v>0.55000000000000004</v>
      </c>
      <c r="P480" s="649" t="s">
        <v>1022</v>
      </c>
      <c r="Q480" s="649">
        <v>0</v>
      </c>
      <c r="R480" s="649" t="s">
        <v>2065</v>
      </c>
      <c r="S480" s="649" t="s">
        <v>2066</v>
      </c>
      <c r="T480" s="657">
        <v>0</v>
      </c>
      <c r="U480" s="657" t="s">
        <v>2067</v>
      </c>
      <c r="V480" s="54" t="s">
        <v>1106</v>
      </c>
      <c r="W480" s="54">
        <v>1334</v>
      </c>
      <c r="X480" s="54">
        <v>13.16</v>
      </c>
      <c r="Y480" s="54">
        <v>145</v>
      </c>
      <c r="Z480" s="660">
        <v>7.0000000000000007E-2</v>
      </c>
      <c r="AA480" s="54">
        <v>104.3</v>
      </c>
      <c r="AB480" s="54">
        <v>10.95</v>
      </c>
      <c r="AC480" s="54" t="s">
        <v>811</v>
      </c>
      <c r="AD480" s="54" t="s">
        <v>811</v>
      </c>
      <c r="AE480" s="68" t="s">
        <v>811</v>
      </c>
      <c r="AF480" s="54" t="s">
        <v>811</v>
      </c>
      <c r="AG480" s="68" t="s">
        <v>811</v>
      </c>
      <c r="AH480" s="54" t="s">
        <v>811</v>
      </c>
      <c r="AI480" s="54" t="s">
        <v>811</v>
      </c>
      <c r="AJ480" s="54" t="s">
        <v>811</v>
      </c>
      <c r="AK480" s="54" t="s">
        <v>811</v>
      </c>
      <c r="AL480" s="54" t="s">
        <v>811</v>
      </c>
      <c r="AM480" s="54" t="s">
        <v>811</v>
      </c>
      <c r="AN480" s="54" t="s">
        <v>811</v>
      </c>
      <c r="AO480" s="54" t="s">
        <v>811</v>
      </c>
      <c r="AP480" s="68" t="s">
        <v>811</v>
      </c>
      <c r="AQ480" s="68" t="s">
        <v>811</v>
      </c>
      <c r="AR480" s="663" t="s">
        <v>811</v>
      </c>
      <c r="AS480" s="662">
        <v>0</v>
      </c>
      <c r="AT480" s="657"/>
      <c r="AU480" s="657"/>
    </row>
    <row r="481" spans="1:47">
      <c r="A481" s="657">
        <v>752</v>
      </c>
      <c r="B481" s="649" t="s">
        <v>1929</v>
      </c>
      <c r="C481" s="54" t="s">
        <v>1930</v>
      </c>
      <c r="D481" s="649">
        <v>0.2</v>
      </c>
      <c r="E481" s="649"/>
      <c r="F481" s="658">
        <v>43453</v>
      </c>
      <c r="G481" s="649" t="s">
        <v>1829</v>
      </c>
      <c r="H481" s="649" t="s">
        <v>2068</v>
      </c>
      <c r="I481" s="649" t="s">
        <v>1993</v>
      </c>
      <c r="J481" s="649" t="s">
        <v>2005</v>
      </c>
      <c r="K481" s="649" t="s">
        <v>1995</v>
      </c>
      <c r="L481" s="657" t="s">
        <v>714</v>
      </c>
      <c r="M481" s="649" t="s">
        <v>714</v>
      </c>
      <c r="N481" s="649">
        <v>0.8</v>
      </c>
      <c r="O481" s="54">
        <v>0.7</v>
      </c>
      <c r="P481" s="649" t="s">
        <v>1025</v>
      </c>
      <c r="Q481" s="649">
        <v>0</v>
      </c>
      <c r="R481" s="649" t="s">
        <v>2069</v>
      </c>
      <c r="S481" s="649" t="s">
        <v>1042</v>
      </c>
      <c r="T481" s="657">
        <v>0</v>
      </c>
      <c r="U481" s="657">
        <v>0</v>
      </c>
      <c r="V481" s="54" t="s">
        <v>1106</v>
      </c>
      <c r="W481" s="54">
        <v>1912</v>
      </c>
      <c r="X481" s="54">
        <v>2.06</v>
      </c>
      <c r="Y481" s="54">
        <v>156</v>
      </c>
      <c r="Z481" s="660">
        <v>7.0000000000000007E-2</v>
      </c>
      <c r="AA481" s="54">
        <v>98.7</v>
      </c>
      <c r="AB481" s="54">
        <v>13.64</v>
      </c>
      <c r="AC481" s="54" t="s">
        <v>811</v>
      </c>
      <c r="AD481" s="54" t="s">
        <v>811</v>
      </c>
      <c r="AE481" s="68" t="s">
        <v>811</v>
      </c>
      <c r="AF481" s="54" t="s">
        <v>811</v>
      </c>
      <c r="AG481" s="68" t="s">
        <v>811</v>
      </c>
      <c r="AH481" s="54" t="s">
        <v>811</v>
      </c>
      <c r="AI481" s="68" t="s">
        <v>811</v>
      </c>
      <c r="AJ481" s="68" t="s">
        <v>811</v>
      </c>
      <c r="AK481" s="54" t="s">
        <v>811</v>
      </c>
      <c r="AL481" s="54" t="s">
        <v>811</v>
      </c>
      <c r="AM481" s="54" t="s">
        <v>811</v>
      </c>
      <c r="AN481" s="54" t="s">
        <v>811</v>
      </c>
      <c r="AO481" s="54" t="s">
        <v>811</v>
      </c>
      <c r="AP481" s="68" t="s">
        <v>811</v>
      </c>
      <c r="AQ481" s="68" t="s">
        <v>811</v>
      </c>
      <c r="AR481" s="663" t="s">
        <v>811</v>
      </c>
      <c r="AS481" s="662">
        <v>0</v>
      </c>
      <c r="AT481" s="657"/>
      <c r="AU481" s="657"/>
    </row>
    <row r="482" spans="1:47">
      <c r="A482" s="657">
        <v>753</v>
      </c>
      <c r="B482" s="649" t="s">
        <v>1929</v>
      </c>
      <c r="C482" s="54" t="s">
        <v>1930</v>
      </c>
      <c r="D482" s="649">
        <v>0.4</v>
      </c>
      <c r="E482" s="649"/>
      <c r="F482" s="658">
        <v>43453</v>
      </c>
      <c r="G482" s="649" t="s">
        <v>1829</v>
      </c>
      <c r="H482" s="649" t="s">
        <v>2068</v>
      </c>
      <c r="I482" s="649" t="s">
        <v>1993</v>
      </c>
      <c r="J482" s="649" t="s">
        <v>2005</v>
      </c>
      <c r="K482" s="649" t="s">
        <v>1995</v>
      </c>
      <c r="L482" s="657" t="s">
        <v>714</v>
      </c>
      <c r="M482" s="649" t="s">
        <v>714</v>
      </c>
      <c r="N482" s="649">
        <v>0.8</v>
      </c>
      <c r="O482" s="54">
        <v>0.7</v>
      </c>
      <c r="P482" s="649" t="s">
        <v>1025</v>
      </c>
      <c r="Q482" s="649">
        <v>0</v>
      </c>
      <c r="R482" s="649" t="s">
        <v>2069</v>
      </c>
      <c r="S482" s="649" t="s">
        <v>1042</v>
      </c>
      <c r="T482" s="657">
        <v>0</v>
      </c>
      <c r="U482" s="657">
        <v>0</v>
      </c>
      <c r="V482" s="54" t="s">
        <v>1106</v>
      </c>
      <c r="W482" s="54">
        <v>1914</v>
      </c>
      <c r="X482" s="54">
        <v>2.12</v>
      </c>
      <c r="Y482" s="54">
        <v>140</v>
      </c>
      <c r="Z482" s="660">
        <v>7.0000000000000007E-2</v>
      </c>
      <c r="AA482" s="54">
        <v>100</v>
      </c>
      <c r="AB482" s="54">
        <v>13.78</v>
      </c>
      <c r="AC482" s="54">
        <v>0.1</v>
      </c>
      <c r="AD482" s="54">
        <v>0.1789</v>
      </c>
      <c r="AE482" s="660">
        <v>8.0821917808219165E-2</v>
      </c>
      <c r="AF482" s="68">
        <v>1.7813001600498803</v>
      </c>
      <c r="AG482" s="68">
        <v>2.5000000000000001E-2</v>
      </c>
      <c r="AH482" s="666">
        <v>24.085365853658534</v>
      </c>
      <c r="AI482" s="68">
        <v>24.110365853658532</v>
      </c>
      <c r="AJ482" s="68">
        <v>15.088988208528018</v>
      </c>
      <c r="AK482" s="372">
        <v>39.199354062186551</v>
      </c>
      <c r="AL482" s="68">
        <v>14.699999999999989</v>
      </c>
      <c r="AM482" s="68">
        <v>379.41062165924609</v>
      </c>
      <c r="AN482" s="68">
        <v>42.219522160625502</v>
      </c>
      <c r="AO482" s="665">
        <v>8.9866157228347223</v>
      </c>
      <c r="AP482" s="68">
        <v>26.736708860759492</v>
      </c>
      <c r="AQ482" s="68">
        <v>1.0082911392405036</v>
      </c>
      <c r="AR482" s="68">
        <v>0.96365863617803194</v>
      </c>
      <c r="AS482" s="662">
        <v>27.744999999999997</v>
      </c>
      <c r="AT482" s="644">
        <v>81.418876222812059</v>
      </c>
      <c r="AU482" s="648">
        <v>1.1398642671193688</v>
      </c>
    </row>
    <row r="483" spans="1:47">
      <c r="F483" s="180" t="s">
        <v>2070</v>
      </c>
      <c r="G483" s="181"/>
      <c r="H483" s="181"/>
    </row>
    <row r="484" spans="1:47">
      <c r="A484" s="627"/>
      <c r="B484" s="18"/>
      <c r="C484" s="18"/>
      <c r="D484" s="18"/>
      <c r="E484" s="18"/>
      <c r="F484" s="627"/>
      <c r="G484" s="627"/>
      <c r="H484" s="628"/>
      <c r="I484" s="629"/>
      <c r="J484" s="630"/>
      <c r="K484" s="627"/>
      <c r="L484" s="627"/>
      <c r="M484" s="634" t="s">
        <v>1533</v>
      </c>
      <c r="N484" s="634" t="s">
        <v>1534</v>
      </c>
      <c r="O484" s="629"/>
      <c r="P484" s="627"/>
      <c r="Q484" s="627"/>
      <c r="R484" s="631"/>
      <c r="S484" s="627"/>
      <c r="T484" s="627"/>
      <c r="U484" s="627"/>
      <c r="V484" s="627"/>
      <c r="W484" s="630"/>
      <c r="X484" s="627"/>
      <c r="Y484" s="627" t="s">
        <v>1897</v>
      </c>
      <c r="Z484" s="627" t="s">
        <v>1897</v>
      </c>
      <c r="AA484" s="627"/>
      <c r="AB484" s="627"/>
      <c r="AC484" s="627" t="s">
        <v>1898</v>
      </c>
      <c r="AD484" s="627"/>
      <c r="AE484" s="632" t="s">
        <v>1899</v>
      </c>
      <c r="AF484" s="633" t="s">
        <v>705</v>
      </c>
      <c r="AG484" s="632" t="s">
        <v>1900</v>
      </c>
      <c r="AH484" s="632" t="s">
        <v>1835</v>
      </c>
      <c r="AI484" s="632" t="s">
        <v>1836</v>
      </c>
      <c r="AJ484" s="632" t="s">
        <v>1837</v>
      </c>
      <c r="AK484" s="632" t="s">
        <v>1838</v>
      </c>
      <c r="AL484" s="627" t="s">
        <v>1839</v>
      </c>
      <c r="AM484" s="631" t="s">
        <v>1840</v>
      </c>
      <c r="AN484" s="631" t="s">
        <v>1841</v>
      </c>
      <c r="AO484" s="627" t="s">
        <v>1842</v>
      </c>
      <c r="AP484" s="634" t="s">
        <v>1843</v>
      </c>
      <c r="AQ484" s="627" t="s">
        <v>1901</v>
      </c>
      <c r="AR484" s="627" t="s">
        <v>1779</v>
      </c>
      <c r="AS484" s="627" t="s">
        <v>1632</v>
      </c>
    </row>
    <row r="485" spans="1:47">
      <c r="A485" s="635" t="s">
        <v>1902</v>
      </c>
      <c r="B485" s="636" t="s">
        <v>1903</v>
      </c>
      <c r="C485" s="635" t="s">
        <v>1904</v>
      </c>
      <c r="D485" s="636" t="s">
        <v>1000</v>
      </c>
      <c r="E485" s="635" t="s">
        <v>786</v>
      </c>
      <c r="F485" s="635" t="s">
        <v>1905</v>
      </c>
      <c r="G485" s="636" t="s">
        <v>1906</v>
      </c>
      <c r="H485" s="637" t="s">
        <v>1907</v>
      </c>
      <c r="I485" s="636" t="s">
        <v>901</v>
      </c>
      <c r="J485" s="638" t="s">
        <v>1908</v>
      </c>
      <c r="K485" s="636" t="s">
        <v>1834</v>
      </c>
      <c r="L485" s="636" t="s">
        <v>1909</v>
      </c>
      <c r="M485" s="635" t="s">
        <v>1538</v>
      </c>
      <c r="N485" s="635" t="s">
        <v>1538</v>
      </c>
      <c r="O485" s="636" t="s">
        <v>2071</v>
      </c>
      <c r="P485" s="636" t="s">
        <v>1912</v>
      </c>
      <c r="Q485" s="636" t="s">
        <v>1913</v>
      </c>
      <c r="R485" s="636" t="s">
        <v>1914</v>
      </c>
      <c r="S485" s="636" t="s">
        <v>1915</v>
      </c>
      <c r="T485" s="636" t="s">
        <v>1916</v>
      </c>
      <c r="U485" s="636" t="s">
        <v>1917</v>
      </c>
      <c r="V485" s="636" t="s">
        <v>1918</v>
      </c>
      <c r="W485" s="638" t="s">
        <v>1919</v>
      </c>
      <c r="X485" s="636" t="s">
        <v>1920</v>
      </c>
      <c r="Y485" s="636" t="s">
        <v>1921</v>
      </c>
      <c r="Z485" s="636" t="s">
        <v>1922</v>
      </c>
      <c r="AA485" s="636" t="s">
        <v>1923</v>
      </c>
      <c r="AB485" s="636" t="s">
        <v>1924</v>
      </c>
      <c r="AC485" s="636" t="s">
        <v>1925</v>
      </c>
      <c r="AD485" s="636" t="s">
        <v>1926</v>
      </c>
      <c r="AE485" s="639" t="s">
        <v>1539</v>
      </c>
      <c r="AF485" s="640" t="s">
        <v>1539</v>
      </c>
      <c r="AG485" s="639" t="s">
        <v>1539</v>
      </c>
      <c r="AH485" s="639" t="s">
        <v>1539</v>
      </c>
      <c r="AI485" s="639" t="s">
        <v>1539</v>
      </c>
      <c r="AJ485" s="639" t="s">
        <v>1539</v>
      </c>
      <c r="AK485" s="639" t="s">
        <v>1539</v>
      </c>
      <c r="AL485" s="641" t="s">
        <v>1844</v>
      </c>
      <c r="AM485" s="636" t="s">
        <v>1539</v>
      </c>
      <c r="AN485" s="636" t="s">
        <v>1539</v>
      </c>
      <c r="AO485" s="641" t="s">
        <v>1779</v>
      </c>
      <c r="AP485" s="642" t="s">
        <v>1845</v>
      </c>
      <c r="AQ485" s="641" t="s">
        <v>1845</v>
      </c>
      <c r="AR485" s="636" t="s">
        <v>1927</v>
      </c>
      <c r="AS485" s="636" t="s">
        <v>1928</v>
      </c>
    </row>
    <row r="486" spans="1:47">
      <c r="A486" s="649" t="s">
        <v>1929</v>
      </c>
      <c r="B486" s="54" t="s">
        <v>1930</v>
      </c>
      <c r="C486" s="68">
        <v>0.15</v>
      </c>
      <c r="D486" s="649"/>
      <c r="E486" s="661">
        <v>43543</v>
      </c>
      <c r="F486" s="649" t="s">
        <v>2072</v>
      </c>
      <c r="G486" s="649" t="s">
        <v>2073</v>
      </c>
      <c r="H486" s="649" t="s">
        <v>815</v>
      </c>
      <c r="I486" s="649" t="s">
        <v>815</v>
      </c>
      <c r="J486" s="54" t="s">
        <v>1995</v>
      </c>
      <c r="K486" s="54" t="s">
        <v>714</v>
      </c>
      <c r="L486" s="54" t="s">
        <v>714</v>
      </c>
      <c r="M486" s="659">
        <v>0.83</v>
      </c>
      <c r="N486" s="68">
        <v>0.83</v>
      </c>
      <c r="O486" s="667">
        <v>1</v>
      </c>
      <c r="P486" s="649" t="s">
        <v>2074</v>
      </c>
      <c r="Q486" s="54">
        <v>0</v>
      </c>
      <c r="R486" s="649" t="s">
        <v>2075</v>
      </c>
      <c r="S486" s="649" t="s">
        <v>2076</v>
      </c>
      <c r="T486" s="649" t="s">
        <v>2077</v>
      </c>
      <c r="U486" s="649" t="s">
        <v>2077</v>
      </c>
      <c r="V486" s="649" t="s">
        <v>2077</v>
      </c>
      <c r="W486" s="668">
        <v>0.56527777777777777</v>
      </c>
      <c r="X486" s="660">
        <v>7.84</v>
      </c>
      <c r="Y486" s="54">
        <v>138</v>
      </c>
      <c r="Z486" s="54">
        <v>7.0000000000000007E-2</v>
      </c>
      <c r="AA486" s="669">
        <v>1.0032007060428771</v>
      </c>
      <c r="AB486" s="54">
        <v>11.92</v>
      </c>
      <c r="AC486" s="54" t="s">
        <v>811</v>
      </c>
      <c r="AD486" s="54" t="s">
        <v>811</v>
      </c>
      <c r="AE486" s="54" t="s">
        <v>811</v>
      </c>
      <c r="AF486" s="54" t="s">
        <v>811</v>
      </c>
      <c r="AG486" s="54" t="s">
        <v>811</v>
      </c>
      <c r="AH486" s="54" t="s">
        <v>811</v>
      </c>
      <c r="AI486" s="54" t="s">
        <v>811</v>
      </c>
      <c r="AJ486" s="54" t="s">
        <v>811</v>
      </c>
      <c r="AK486" s="54" t="s">
        <v>811</v>
      </c>
      <c r="AL486" s="54" t="s">
        <v>811</v>
      </c>
      <c r="AM486" s="54" t="s">
        <v>811</v>
      </c>
      <c r="AN486" s="54" t="s">
        <v>811</v>
      </c>
      <c r="AO486" s="54" t="s">
        <v>811</v>
      </c>
      <c r="AP486" s="54" t="s">
        <v>811</v>
      </c>
      <c r="AQ486" s="54" t="s">
        <v>811</v>
      </c>
      <c r="AR486" s="54" t="s">
        <v>811</v>
      </c>
      <c r="AS486" s="54" t="s">
        <v>811</v>
      </c>
    </row>
    <row r="487" spans="1:47">
      <c r="A487" s="649" t="s">
        <v>1929</v>
      </c>
      <c r="B487" s="54" t="s">
        <v>1930</v>
      </c>
      <c r="C487" s="68">
        <v>0.4</v>
      </c>
      <c r="D487" s="649"/>
      <c r="E487" s="661">
        <v>43543</v>
      </c>
      <c r="F487" s="649" t="s">
        <v>2072</v>
      </c>
      <c r="G487" s="649" t="s">
        <v>2073</v>
      </c>
      <c r="H487" s="649" t="s">
        <v>815</v>
      </c>
      <c r="I487" s="649" t="s">
        <v>815</v>
      </c>
      <c r="J487" s="54" t="s">
        <v>1995</v>
      </c>
      <c r="K487" s="54" t="s">
        <v>714</v>
      </c>
      <c r="L487" s="54" t="s">
        <v>714</v>
      </c>
      <c r="M487" s="659">
        <v>0.83</v>
      </c>
      <c r="N487" s="68">
        <v>0.83</v>
      </c>
      <c r="O487" s="667">
        <v>1</v>
      </c>
      <c r="P487" s="649" t="s">
        <v>2074</v>
      </c>
      <c r="Q487" s="54">
        <v>0</v>
      </c>
      <c r="R487" s="649" t="s">
        <v>2075</v>
      </c>
      <c r="S487" s="649" t="s">
        <v>2076</v>
      </c>
      <c r="T487" s="649" t="s">
        <v>2077</v>
      </c>
      <c r="U487" s="649" t="s">
        <v>2077</v>
      </c>
      <c r="V487" s="649" t="s">
        <v>2077</v>
      </c>
      <c r="W487" s="668">
        <v>0.56666666666666665</v>
      </c>
      <c r="X487" s="660">
        <v>7.83</v>
      </c>
      <c r="Y487" s="54">
        <v>138</v>
      </c>
      <c r="Z487" s="54">
        <v>0.06</v>
      </c>
      <c r="AA487" s="669">
        <v>1.0138269708852727</v>
      </c>
      <c r="AB487" s="54">
        <v>12.05</v>
      </c>
      <c r="AC487" s="54">
        <v>0.1</v>
      </c>
      <c r="AD487" s="54">
        <v>0.16700000000000001</v>
      </c>
      <c r="AE487" s="68">
        <v>4.7666411629686226E-2</v>
      </c>
      <c r="AF487" s="68">
        <v>1.2823069344294007</v>
      </c>
      <c r="AG487" s="68">
        <v>1.4562524161036761</v>
      </c>
      <c r="AH487" s="670">
        <v>55.069200000000002</v>
      </c>
      <c r="AI487" s="68">
        <v>56.525452416103676</v>
      </c>
      <c r="AJ487" s="68">
        <v>15.53934758389633</v>
      </c>
      <c r="AK487" s="372">
        <v>72.064800000000005</v>
      </c>
      <c r="AL487" s="68">
        <v>9.1000000000000014</v>
      </c>
      <c r="AM487" s="68">
        <v>184.5678240944726</v>
      </c>
      <c r="AN487" s="68">
        <v>24.612036471091209</v>
      </c>
      <c r="AO487" s="68">
        <v>7.4990878674855761</v>
      </c>
      <c r="AP487" s="68">
        <v>18.353164556962025</v>
      </c>
      <c r="AQ487" s="68">
        <v>0.3523354430379762</v>
      </c>
      <c r="AR487" s="68">
        <v>0.98116407243655734</v>
      </c>
      <c r="AS487" s="68">
        <v>18.705500000000001</v>
      </c>
    </row>
    <row r="488" spans="1:47">
      <c r="A488" s="649" t="s">
        <v>1929</v>
      </c>
      <c r="B488" s="54" t="s">
        <v>1930</v>
      </c>
      <c r="C488" s="68">
        <v>0.63</v>
      </c>
      <c r="D488" s="649"/>
      <c r="E488" s="661">
        <v>43543</v>
      </c>
      <c r="F488" s="649" t="s">
        <v>2072</v>
      </c>
      <c r="G488" s="649" t="s">
        <v>2073</v>
      </c>
      <c r="H488" s="649" t="s">
        <v>815</v>
      </c>
      <c r="I488" s="649" t="s">
        <v>815</v>
      </c>
      <c r="J488" s="54" t="s">
        <v>1995</v>
      </c>
      <c r="K488" s="54" t="s">
        <v>714</v>
      </c>
      <c r="L488" s="54" t="s">
        <v>714</v>
      </c>
      <c r="M488" s="659">
        <v>0.83</v>
      </c>
      <c r="N488" s="68">
        <v>0.83</v>
      </c>
      <c r="O488" s="667">
        <v>1</v>
      </c>
      <c r="P488" s="649" t="s">
        <v>2074</v>
      </c>
      <c r="Q488" s="54">
        <v>0</v>
      </c>
      <c r="R488" s="649" t="s">
        <v>2075</v>
      </c>
      <c r="S488" s="649" t="s">
        <v>2076</v>
      </c>
      <c r="T488" s="649" t="s">
        <v>2077</v>
      </c>
      <c r="U488" s="649" t="s">
        <v>2077</v>
      </c>
      <c r="V488" s="649" t="s">
        <v>2077</v>
      </c>
      <c r="W488" s="668">
        <v>0.56736111111111109</v>
      </c>
      <c r="X488" s="660">
        <v>7.81</v>
      </c>
      <c r="Y488" s="54">
        <v>138</v>
      </c>
      <c r="Z488" s="54">
        <v>0.06</v>
      </c>
      <c r="AA488" s="669">
        <v>1.0192163417172717</v>
      </c>
      <c r="AB488" s="54">
        <v>12.12</v>
      </c>
      <c r="AC488" s="54" t="s">
        <v>811</v>
      </c>
      <c r="AD488" s="54" t="s">
        <v>811</v>
      </c>
      <c r="AE488" s="54" t="s">
        <v>811</v>
      </c>
      <c r="AF488" s="54" t="s">
        <v>811</v>
      </c>
      <c r="AG488" s="54" t="s">
        <v>811</v>
      </c>
      <c r="AH488" s="54" t="s">
        <v>811</v>
      </c>
      <c r="AI488" s="54" t="s">
        <v>811</v>
      </c>
      <c r="AJ488" s="54" t="s">
        <v>811</v>
      </c>
      <c r="AK488" s="54" t="s">
        <v>811</v>
      </c>
      <c r="AL488" s="54" t="s">
        <v>811</v>
      </c>
      <c r="AM488" s="54" t="s">
        <v>811</v>
      </c>
      <c r="AN488" s="54" t="s">
        <v>811</v>
      </c>
      <c r="AO488" s="54" t="s">
        <v>811</v>
      </c>
      <c r="AP488" s="54" t="s">
        <v>811</v>
      </c>
      <c r="AQ488" s="54" t="s">
        <v>811</v>
      </c>
      <c r="AR488" s="54" t="s">
        <v>811</v>
      </c>
      <c r="AS488" s="54" t="s">
        <v>811</v>
      </c>
    </row>
    <row r="489" spans="1:47">
      <c r="A489" s="649" t="s">
        <v>1929</v>
      </c>
      <c r="B489" s="54" t="s">
        <v>1930</v>
      </c>
      <c r="C489" s="68">
        <v>0.4</v>
      </c>
      <c r="D489" s="649"/>
      <c r="E489" s="661">
        <v>43572</v>
      </c>
      <c r="F489" s="649" t="s">
        <v>2072</v>
      </c>
      <c r="G489" s="649" t="s">
        <v>2073</v>
      </c>
      <c r="H489" s="649" t="s">
        <v>815</v>
      </c>
      <c r="I489" s="649" t="s">
        <v>815</v>
      </c>
      <c r="J489" s="54" t="s">
        <v>1995</v>
      </c>
      <c r="K489" s="54" t="s">
        <v>714</v>
      </c>
      <c r="L489" s="54" t="s">
        <v>714</v>
      </c>
      <c r="M489" s="659">
        <v>0.88</v>
      </c>
      <c r="N489" s="68">
        <v>0.88</v>
      </c>
      <c r="O489" s="667">
        <v>1</v>
      </c>
      <c r="P489" s="649" t="s">
        <v>2074</v>
      </c>
      <c r="Q489" s="54" t="s">
        <v>815</v>
      </c>
      <c r="R489" s="649" t="s">
        <v>2078</v>
      </c>
      <c r="S489" s="649" t="s">
        <v>2079</v>
      </c>
      <c r="T489" s="649" t="s">
        <v>2077</v>
      </c>
      <c r="U489" s="649" t="s">
        <v>2077</v>
      </c>
      <c r="V489" s="649" t="s">
        <v>2077</v>
      </c>
      <c r="W489" s="668">
        <v>0.52083333333333337</v>
      </c>
      <c r="X489" s="660" t="s">
        <v>815</v>
      </c>
      <c r="Y489" s="54" t="s">
        <v>815</v>
      </c>
      <c r="Z489" s="54" t="s">
        <v>815</v>
      </c>
      <c r="AA489" s="669" t="e">
        <v>#VALUE!</v>
      </c>
      <c r="AB489" s="54" t="s">
        <v>815</v>
      </c>
      <c r="AC489" s="54">
        <v>0.1</v>
      </c>
      <c r="AD489" s="54">
        <v>0.189</v>
      </c>
      <c r="AE489" s="68">
        <v>8.8655462184873884E-2</v>
      </c>
      <c r="AF489" s="68">
        <v>1.6287387482102118</v>
      </c>
      <c r="AG489" s="68">
        <v>8.74019563595939</v>
      </c>
      <c r="AH489" s="670">
        <v>55.156700000000001</v>
      </c>
      <c r="AI489" s="68">
        <v>63.896895635959389</v>
      </c>
      <c r="AJ489" s="68">
        <v>20.994204364040606</v>
      </c>
      <c r="AK489" s="372">
        <v>84.891099999999994</v>
      </c>
      <c r="AL489" s="68">
        <v>13.599999999999994</v>
      </c>
      <c r="AM489" s="68">
        <v>243.99599729395794</v>
      </c>
      <c r="AN489" s="68">
        <v>30.173042849413498</v>
      </c>
      <c r="AO489" s="68">
        <v>8.0865558873754999</v>
      </c>
      <c r="AP489" s="68">
        <v>11.329113924050633</v>
      </c>
      <c r="AQ489" s="68">
        <v>5.0493860759493669</v>
      </c>
      <c r="AR489" s="68">
        <v>0.69170643978695445</v>
      </c>
      <c r="AS489" s="68">
        <v>16.378499999999999</v>
      </c>
    </row>
    <row r="490" spans="1:47">
      <c r="A490" s="649" t="s">
        <v>1929</v>
      </c>
      <c r="B490" s="54" t="s">
        <v>1930</v>
      </c>
      <c r="C490" s="68">
        <v>0.5</v>
      </c>
      <c r="D490" s="649"/>
      <c r="E490" s="661">
        <v>43600</v>
      </c>
      <c r="F490" s="649" t="s">
        <v>2072</v>
      </c>
      <c r="G490" s="649" t="s">
        <v>2080</v>
      </c>
      <c r="H490" s="649" t="s">
        <v>815</v>
      </c>
      <c r="I490" s="649" t="s">
        <v>815</v>
      </c>
      <c r="J490" s="54" t="s">
        <v>1995</v>
      </c>
      <c r="K490" s="54" t="s">
        <v>714</v>
      </c>
      <c r="L490" s="664" t="s">
        <v>714</v>
      </c>
      <c r="M490" s="659">
        <v>1</v>
      </c>
      <c r="N490" s="68">
        <v>1</v>
      </c>
      <c r="O490" s="667">
        <v>1</v>
      </c>
      <c r="P490" s="649" t="s">
        <v>2074</v>
      </c>
      <c r="Q490" s="54">
        <v>0</v>
      </c>
      <c r="R490" s="649" t="s">
        <v>2081</v>
      </c>
      <c r="S490" s="649" t="s">
        <v>1204</v>
      </c>
      <c r="T490" s="649" t="s">
        <v>2077</v>
      </c>
      <c r="U490" s="649" t="s">
        <v>2077</v>
      </c>
      <c r="V490" s="649" t="s">
        <v>2077</v>
      </c>
      <c r="W490" s="668">
        <v>0.80902777777777779</v>
      </c>
      <c r="X490" s="660">
        <v>13.82</v>
      </c>
      <c r="Y490" s="54">
        <v>149</v>
      </c>
      <c r="Z490" s="54">
        <v>7.0000000000000007E-2</v>
      </c>
      <c r="AA490" s="669">
        <v>1.0928068837789613</v>
      </c>
      <c r="AB490" s="54">
        <v>11.3</v>
      </c>
      <c r="AC490" s="660">
        <v>0.1</v>
      </c>
      <c r="AD490" s="660">
        <v>0.22500000000000001</v>
      </c>
      <c r="AE490" s="68">
        <v>0.22380952380952385</v>
      </c>
      <c r="AF490" s="68">
        <v>1.5672640309692678</v>
      </c>
      <c r="AG490" s="68">
        <v>1.5611809025424392</v>
      </c>
      <c r="AH490" s="670">
        <v>51.917400000000001</v>
      </c>
      <c r="AI490" s="68">
        <v>53.47858090254244</v>
      </c>
      <c r="AJ490" s="68">
        <v>30.658019097457561</v>
      </c>
      <c r="AK490" s="372">
        <v>84.136600000000001</v>
      </c>
      <c r="AL490" s="68">
        <v>10.199999999999996</v>
      </c>
      <c r="AM490" s="68">
        <v>211.38177248748218</v>
      </c>
      <c r="AN490" s="68">
        <v>24.294157944447182</v>
      </c>
      <c r="AO490" s="68">
        <v>8.7009301977390354</v>
      </c>
      <c r="AP490" s="68">
        <v>13.821518987341772</v>
      </c>
      <c r="AQ490" s="68">
        <v>3.4519810126582309</v>
      </c>
      <c r="AR490" s="68">
        <v>0.80015740801469126</v>
      </c>
      <c r="AS490" s="68">
        <v>17.273500000000002</v>
      </c>
    </row>
    <row r="491" spans="1:47">
      <c r="A491" s="649" t="s">
        <v>1929</v>
      </c>
      <c r="B491" s="54" t="s">
        <v>1930</v>
      </c>
      <c r="C491" s="68">
        <v>0.15</v>
      </c>
      <c r="D491" s="649"/>
      <c r="E491" s="661">
        <v>43643</v>
      </c>
      <c r="F491" s="649" t="s">
        <v>2072</v>
      </c>
      <c r="G491" s="649" t="s">
        <v>2073</v>
      </c>
      <c r="H491" s="649" t="s">
        <v>815</v>
      </c>
      <c r="I491" s="649" t="s">
        <v>815</v>
      </c>
      <c r="J491" s="54" t="s">
        <v>1995</v>
      </c>
      <c r="K491" s="54" t="s">
        <v>714</v>
      </c>
      <c r="L491" s="54" t="s">
        <v>714</v>
      </c>
      <c r="M491" s="659">
        <v>0.9</v>
      </c>
      <c r="N491" s="68">
        <v>0.6</v>
      </c>
      <c r="O491" s="667">
        <v>0.66666666666666663</v>
      </c>
      <c r="P491" s="649" t="s">
        <v>2082</v>
      </c>
      <c r="Q491" s="54">
        <v>0</v>
      </c>
      <c r="R491" s="649" t="s">
        <v>2083</v>
      </c>
      <c r="S491" s="649" t="s">
        <v>2084</v>
      </c>
      <c r="T491" s="649" t="s">
        <v>2077</v>
      </c>
      <c r="U491" s="649" t="s">
        <v>2077</v>
      </c>
      <c r="V491" s="649" t="s">
        <v>2085</v>
      </c>
      <c r="W491" s="668">
        <v>0.49652777777777773</v>
      </c>
      <c r="X491" s="660">
        <v>25.48</v>
      </c>
      <c r="Y491" s="54">
        <v>144</v>
      </c>
      <c r="Z491" s="54">
        <v>7.0000000000000007E-2</v>
      </c>
      <c r="AA491" s="669">
        <v>1.3058047033321936</v>
      </c>
      <c r="AB491" s="54">
        <v>10.69</v>
      </c>
      <c r="AC491" s="54" t="s">
        <v>811</v>
      </c>
      <c r="AD491" s="54" t="s">
        <v>811</v>
      </c>
      <c r="AE491" s="54" t="s">
        <v>811</v>
      </c>
      <c r="AF491" s="54" t="s">
        <v>811</v>
      </c>
      <c r="AG491" s="54" t="s">
        <v>811</v>
      </c>
      <c r="AH491" s="54" t="s">
        <v>811</v>
      </c>
      <c r="AI491" s="54" t="s">
        <v>811</v>
      </c>
      <c r="AJ491" s="54" t="s">
        <v>811</v>
      </c>
      <c r="AK491" s="54" t="s">
        <v>811</v>
      </c>
      <c r="AL491" s="54" t="s">
        <v>811</v>
      </c>
      <c r="AM491" s="54" t="s">
        <v>811</v>
      </c>
      <c r="AN491" s="54" t="s">
        <v>811</v>
      </c>
      <c r="AO491" s="54" t="s">
        <v>811</v>
      </c>
      <c r="AP491" s="54" t="s">
        <v>811</v>
      </c>
      <c r="AQ491" s="54" t="s">
        <v>811</v>
      </c>
      <c r="AR491" s="54" t="s">
        <v>811</v>
      </c>
      <c r="AS491" s="54" t="s">
        <v>811</v>
      </c>
    </row>
    <row r="492" spans="1:47">
      <c r="A492" s="649" t="s">
        <v>1929</v>
      </c>
      <c r="B492" s="54" t="s">
        <v>1930</v>
      </c>
      <c r="C492" s="68">
        <v>0.45</v>
      </c>
      <c r="D492" s="649"/>
      <c r="E492" s="661">
        <v>43643</v>
      </c>
      <c r="F492" s="649" t="s">
        <v>2072</v>
      </c>
      <c r="G492" s="649" t="s">
        <v>2073</v>
      </c>
      <c r="H492" s="649" t="s">
        <v>815</v>
      </c>
      <c r="I492" s="649" t="s">
        <v>815</v>
      </c>
      <c r="J492" s="54" t="s">
        <v>1995</v>
      </c>
      <c r="K492" s="54" t="s">
        <v>714</v>
      </c>
      <c r="L492" s="54" t="s">
        <v>714</v>
      </c>
      <c r="M492" s="659">
        <v>0.9</v>
      </c>
      <c r="N492" s="68">
        <v>0.6</v>
      </c>
      <c r="O492" s="667">
        <v>0.66666666666666663</v>
      </c>
      <c r="P492" s="649" t="s">
        <v>2082</v>
      </c>
      <c r="Q492" s="54">
        <v>0</v>
      </c>
      <c r="R492" s="649" t="s">
        <v>2083</v>
      </c>
      <c r="S492" s="649" t="s">
        <v>2084</v>
      </c>
      <c r="T492" s="649" t="s">
        <v>2077</v>
      </c>
      <c r="U492" s="649" t="s">
        <v>2077</v>
      </c>
      <c r="V492" s="649" t="s">
        <v>2085</v>
      </c>
      <c r="W492" s="668">
        <v>0.49722222222222223</v>
      </c>
      <c r="X492" s="660">
        <v>24.92</v>
      </c>
      <c r="Y492" s="54">
        <v>144</v>
      </c>
      <c r="Z492" s="54">
        <v>7.0000000000000007E-2</v>
      </c>
      <c r="AA492" s="669">
        <v>1.2996954652585986</v>
      </c>
      <c r="AB492" s="54">
        <v>10.75</v>
      </c>
      <c r="AC492" s="68">
        <v>0.1</v>
      </c>
      <c r="AD492" s="68">
        <v>0.1479</v>
      </c>
      <c r="AE492" s="68">
        <v>2E-3</v>
      </c>
      <c r="AF492" s="68">
        <v>1.6741229421717179</v>
      </c>
      <c r="AG492" s="68">
        <v>0.6638494045332306</v>
      </c>
      <c r="AH492" s="68">
        <v>0.72784176264396605</v>
      </c>
      <c r="AI492" s="68">
        <v>1.3916911671771968</v>
      </c>
      <c r="AJ492" s="68">
        <v>23.809971214999333</v>
      </c>
      <c r="AK492" s="372">
        <v>25.201662382176529</v>
      </c>
      <c r="AL492" s="68">
        <v>16.400000000000006</v>
      </c>
      <c r="AM492" s="68">
        <v>560.27765141791849</v>
      </c>
      <c r="AN492" s="68">
        <v>76.615370084835604</v>
      </c>
      <c r="AO492" s="68">
        <v>7.3128622990077243</v>
      </c>
      <c r="AP492" s="68">
        <v>86.101265822784796</v>
      </c>
      <c r="AQ492" s="68">
        <v>2.5000000000000001E-2</v>
      </c>
      <c r="AR492" s="68">
        <v>1</v>
      </c>
      <c r="AS492" s="68">
        <v>86.126265822784802</v>
      </c>
    </row>
    <row r="493" spans="1:47">
      <c r="A493" s="649" t="s">
        <v>1929</v>
      </c>
      <c r="B493" s="54" t="s">
        <v>1930</v>
      </c>
      <c r="C493" s="68">
        <v>0.8</v>
      </c>
      <c r="D493" s="649"/>
      <c r="E493" s="661">
        <v>43643</v>
      </c>
      <c r="F493" s="649" t="s">
        <v>2072</v>
      </c>
      <c r="G493" s="649" t="s">
        <v>2073</v>
      </c>
      <c r="H493" s="649" t="s">
        <v>815</v>
      </c>
      <c r="I493" s="649" t="s">
        <v>815</v>
      </c>
      <c r="J493" s="54" t="s">
        <v>1995</v>
      </c>
      <c r="K493" s="54" t="s">
        <v>714</v>
      </c>
      <c r="L493" s="54" t="s">
        <v>714</v>
      </c>
      <c r="M493" s="659">
        <v>0.9</v>
      </c>
      <c r="N493" s="68">
        <v>0.6</v>
      </c>
      <c r="O493" s="667">
        <v>0.66666666666666663</v>
      </c>
      <c r="P493" s="649" t="s">
        <v>2082</v>
      </c>
      <c r="Q493" s="54">
        <v>0</v>
      </c>
      <c r="R493" s="649" t="s">
        <v>2083</v>
      </c>
      <c r="S493" s="649" t="s">
        <v>2084</v>
      </c>
      <c r="T493" s="649" t="s">
        <v>2077</v>
      </c>
      <c r="U493" s="649" t="s">
        <v>2077</v>
      </c>
      <c r="V493" s="649" t="s">
        <v>2085</v>
      </c>
      <c r="W493" s="668">
        <v>0.49791666666666662</v>
      </c>
      <c r="X493" s="660">
        <v>23.64</v>
      </c>
      <c r="Y493" s="54">
        <v>144</v>
      </c>
      <c r="Z493" s="54">
        <v>7.0000000000000007E-2</v>
      </c>
      <c r="AA493" s="669">
        <v>1.0849342973790477</v>
      </c>
      <c r="AB493" s="54">
        <v>9.19</v>
      </c>
      <c r="AC493" s="54" t="s">
        <v>811</v>
      </c>
      <c r="AD493" s="54" t="s">
        <v>811</v>
      </c>
      <c r="AE493" s="54" t="s">
        <v>811</v>
      </c>
      <c r="AF493" s="54" t="s">
        <v>811</v>
      </c>
      <c r="AG493" s="54" t="s">
        <v>811</v>
      </c>
      <c r="AH493" s="54" t="s">
        <v>811</v>
      </c>
      <c r="AI493" s="54" t="s">
        <v>811</v>
      </c>
      <c r="AJ493" s="54" t="s">
        <v>811</v>
      </c>
      <c r="AK493" s="54" t="s">
        <v>811</v>
      </c>
      <c r="AL493" s="54" t="s">
        <v>811</v>
      </c>
      <c r="AM493" s="54" t="s">
        <v>811</v>
      </c>
      <c r="AN493" s="54" t="s">
        <v>811</v>
      </c>
      <c r="AO493" s="54" t="s">
        <v>811</v>
      </c>
      <c r="AP493" s="54" t="s">
        <v>811</v>
      </c>
      <c r="AQ493" s="54" t="s">
        <v>811</v>
      </c>
      <c r="AR493" s="54" t="s">
        <v>811</v>
      </c>
      <c r="AS493" s="54" t="s">
        <v>811</v>
      </c>
    </row>
    <row r="494" spans="1:47">
      <c r="A494" s="649" t="s">
        <v>1929</v>
      </c>
      <c r="B494" s="54" t="s">
        <v>1930</v>
      </c>
      <c r="C494" s="68">
        <v>0.15</v>
      </c>
      <c r="D494" s="649"/>
      <c r="E494" s="661">
        <v>43689</v>
      </c>
      <c r="F494" s="649" t="s">
        <v>2072</v>
      </c>
      <c r="G494" s="649" t="s">
        <v>2086</v>
      </c>
      <c r="H494" s="649" t="s">
        <v>815</v>
      </c>
      <c r="I494" s="649" t="s">
        <v>815</v>
      </c>
      <c r="J494" s="54" t="s">
        <v>1995</v>
      </c>
      <c r="K494" s="54" t="s">
        <v>714</v>
      </c>
      <c r="L494" s="54" t="s">
        <v>714</v>
      </c>
      <c r="M494" s="659">
        <v>0.72</v>
      </c>
      <c r="N494" s="68">
        <v>0.72</v>
      </c>
      <c r="O494" s="667">
        <v>1</v>
      </c>
      <c r="P494" s="649" t="s">
        <v>2087</v>
      </c>
      <c r="Q494" s="54">
        <v>0</v>
      </c>
      <c r="R494" s="649" t="s">
        <v>2088</v>
      </c>
      <c r="S494" s="649" t="s">
        <v>2089</v>
      </c>
      <c r="T494" s="649" t="s">
        <v>815</v>
      </c>
      <c r="U494" s="649" t="s">
        <v>815</v>
      </c>
      <c r="V494" s="649" t="s">
        <v>2090</v>
      </c>
      <c r="W494" s="649" t="s">
        <v>815</v>
      </c>
      <c r="X494" s="660">
        <v>26.79</v>
      </c>
      <c r="Y494" s="54" t="s">
        <v>815</v>
      </c>
      <c r="Z494" s="54" t="s">
        <v>815</v>
      </c>
      <c r="AA494" s="669" t="e">
        <v>#VALUE!</v>
      </c>
      <c r="AB494" s="54">
        <v>10.35</v>
      </c>
      <c r="AC494" s="54" t="s">
        <v>811</v>
      </c>
      <c r="AD494" s="54" t="s">
        <v>811</v>
      </c>
      <c r="AE494" s="54" t="s">
        <v>811</v>
      </c>
      <c r="AF494" s="54" t="s">
        <v>811</v>
      </c>
      <c r="AG494" s="54" t="s">
        <v>811</v>
      </c>
      <c r="AH494" s="54" t="s">
        <v>811</v>
      </c>
      <c r="AI494" s="54" t="s">
        <v>811</v>
      </c>
      <c r="AJ494" s="54" t="s">
        <v>811</v>
      </c>
      <c r="AK494" s="54" t="s">
        <v>811</v>
      </c>
      <c r="AL494" s="54" t="s">
        <v>811</v>
      </c>
      <c r="AM494" s="54" t="s">
        <v>811</v>
      </c>
      <c r="AN494" s="54" t="s">
        <v>811</v>
      </c>
      <c r="AO494" s="54" t="s">
        <v>811</v>
      </c>
      <c r="AP494" s="54" t="s">
        <v>811</v>
      </c>
      <c r="AQ494" s="54" t="s">
        <v>811</v>
      </c>
      <c r="AR494" s="54" t="s">
        <v>811</v>
      </c>
      <c r="AS494" s="54" t="s">
        <v>811</v>
      </c>
    </row>
    <row r="495" spans="1:47">
      <c r="A495" s="649" t="s">
        <v>1929</v>
      </c>
      <c r="B495" s="54" t="s">
        <v>1930</v>
      </c>
      <c r="C495" s="68">
        <v>0.36</v>
      </c>
      <c r="D495" s="649"/>
      <c r="E495" s="661">
        <v>43689</v>
      </c>
      <c r="F495" s="649" t="s">
        <v>2072</v>
      </c>
      <c r="G495" s="649" t="s">
        <v>2086</v>
      </c>
      <c r="H495" s="649" t="s">
        <v>815</v>
      </c>
      <c r="I495" s="649" t="s">
        <v>815</v>
      </c>
      <c r="J495" s="54" t="s">
        <v>1995</v>
      </c>
      <c r="K495" s="54" t="s">
        <v>714</v>
      </c>
      <c r="L495" s="54" t="s">
        <v>714</v>
      </c>
      <c r="M495" s="659">
        <v>0.72</v>
      </c>
      <c r="N495" s="68">
        <v>0.72</v>
      </c>
      <c r="O495" s="667">
        <v>1</v>
      </c>
      <c r="P495" s="649" t="s">
        <v>2087</v>
      </c>
      <c r="Q495" s="54">
        <v>0</v>
      </c>
      <c r="R495" s="649" t="s">
        <v>2088</v>
      </c>
      <c r="S495" s="649" t="s">
        <v>2089</v>
      </c>
      <c r="T495" s="649" t="s">
        <v>815</v>
      </c>
      <c r="U495" s="649" t="s">
        <v>815</v>
      </c>
      <c r="V495" s="649" t="s">
        <v>2090</v>
      </c>
      <c r="W495" s="649" t="s">
        <v>815</v>
      </c>
      <c r="X495" s="660" t="s">
        <v>815</v>
      </c>
      <c r="Y495" s="54" t="s">
        <v>815</v>
      </c>
      <c r="Z495" s="54" t="s">
        <v>815</v>
      </c>
      <c r="AA495" s="669" t="e">
        <v>#VALUE!</v>
      </c>
      <c r="AB495" s="54" t="s">
        <v>815</v>
      </c>
      <c r="AC495" s="54">
        <v>0.1</v>
      </c>
      <c r="AD495" s="54">
        <v>0.1731</v>
      </c>
      <c r="AE495" s="68">
        <v>0.51653055118623392</v>
      </c>
      <c r="AF495" s="68">
        <v>2.3508960464539017</v>
      </c>
      <c r="AG495" s="68">
        <v>0.86037222741565467</v>
      </c>
      <c r="AH495" s="68">
        <v>0.63313720580871313</v>
      </c>
      <c r="AI495" s="68">
        <v>1.4935094332243679</v>
      </c>
      <c r="AJ495" s="68">
        <v>23.029489709877609</v>
      </c>
      <c r="AK495" s="372">
        <v>24.522999143101977</v>
      </c>
      <c r="AL495" s="68">
        <v>6.7000000000000171</v>
      </c>
      <c r="AM495" s="68">
        <v>527.68469568454827</v>
      </c>
      <c r="AN495" s="68">
        <v>54.776107075011261</v>
      </c>
      <c r="AO495" s="68">
        <v>9.6334829885214113</v>
      </c>
      <c r="AP495" s="68">
        <v>29.455696202531644</v>
      </c>
      <c r="AQ495" s="68">
        <v>1.5113037974683579</v>
      </c>
      <c r="AR495" s="68">
        <v>0.95119631228506607</v>
      </c>
      <c r="AS495" s="68">
        <v>30.967000000000002</v>
      </c>
    </row>
    <row r="496" spans="1:47">
      <c r="A496" s="649" t="s">
        <v>1929</v>
      </c>
      <c r="B496" s="54" t="s">
        <v>1930</v>
      </c>
      <c r="C496" s="68">
        <v>0.5</v>
      </c>
      <c r="D496" s="649"/>
      <c r="E496" s="661">
        <v>43689</v>
      </c>
      <c r="F496" s="649" t="s">
        <v>2072</v>
      </c>
      <c r="G496" s="649" t="s">
        <v>2086</v>
      </c>
      <c r="H496" s="649" t="s">
        <v>815</v>
      </c>
      <c r="I496" s="649" t="s">
        <v>815</v>
      </c>
      <c r="J496" s="54" t="s">
        <v>1995</v>
      </c>
      <c r="K496" s="54" t="s">
        <v>714</v>
      </c>
      <c r="L496" s="54" t="s">
        <v>714</v>
      </c>
      <c r="M496" s="659">
        <v>0.72</v>
      </c>
      <c r="N496" s="68">
        <v>0.72</v>
      </c>
      <c r="O496" s="667">
        <v>1</v>
      </c>
      <c r="P496" s="649" t="s">
        <v>2087</v>
      </c>
      <c r="Q496" s="54">
        <v>0</v>
      </c>
      <c r="R496" s="649" t="s">
        <v>2088</v>
      </c>
      <c r="S496" s="649" t="s">
        <v>2089</v>
      </c>
      <c r="T496" s="649" t="s">
        <v>815</v>
      </c>
      <c r="U496" s="649" t="s">
        <v>815</v>
      </c>
      <c r="V496" s="649" t="s">
        <v>2090</v>
      </c>
      <c r="W496" s="649" t="s">
        <v>815</v>
      </c>
      <c r="X496" s="660">
        <v>26.75</v>
      </c>
      <c r="Y496" s="54" t="s">
        <v>815</v>
      </c>
      <c r="Z496" s="54" t="s">
        <v>815</v>
      </c>
      <c r="AA496" s="669" t="e">
        <v>#VALUE!</v>
      </c>
      <c r="AB496" s="54">
        <v>8.4700000000000006</v>
      </c>
      <c r="AC496" s="54" t="s">
        <v>811</v>
      </c>
      <c r="AD496" s="54" t="s">
        <v>811</v>
      </c>
      <c r="AE496" s="54" t="s">
        <v>811</v>
      </c>
      <c r="AF496" s="54" t="s">
        <v>811</v>
      </c>
      <c r="AG496" s="54" t="s">
        <v>811</v>
      </c>
      <c r="AH496" s="54" t="s">
        <v>811</v>
      </c>
      <c r="AI496" s="54" t="s">
        <v>811</v>
      </c>
      <c r="AJ496" s="54" t="s">
        <v>811</v>
      </c>
      <c r="AK496" s="54" t="s">
        <v>811</v>
      </c>
      <c r="AL496" s="54" t="s">
        <v>811</v>
      </c>
      <c r="AM496" s="54" t="s">
        <v>811</v>
      </c>
      <c r="AN496" s="54" t="s">
        <v>811</v>
      </c>
      <c r="AO496" s="54" t="s">
        <v>811</v>
      </c>
      <c r="AP496" s="54" t="s">
        <v>811</v>
      </c>
      <c r="AQ496" s="54" t="s">
        <v>811</v>
      </c>
      <c r="AR496" s="54" t="s">
        <v>811</v>
      </c>
      <c r="AS496" s="54" t="s">
        <v>811</v>
      </c>
    </row>
    <row r="497" spans="1:45">
      <c r="A497" s="649" t="s">
        <v>1929</v>
      </c>
      <c r="B497" s="54" t="s">
        <v>1930</v>
      </c>
      <c r="C497" s="68">
        <v>0.15</v>
      </c>
      <c r="D497" s="649"/>
      <c r="E497" s="661">
        <v>43719</v>
      </c>
      <c r="F497" s="649" t="s">
        <v>2072</v>
      </c>
      <c r="G497" s="649" t="s">
        <v>2091</v>
      </c>
      <c r="H497" s="649" t="s">
        <v>2092</v>
      </c>
      <c r="I497" s="649" t="s">
        <v>2093</v>
      </c>
      <c r="J497" s="54" t="s">
        <v>1995</v>
      </c>
      <c r="K497" s="54" t="s">
        <v>714</v>
      </c>
      <c r="L497" s="54" t="s">
        <v>714</v>
      </c>
      <c r="M497" s="659">
        <v>0.75</v>
      </c>
      <c r="N497" s="68">
        <v>0.5</v>
      </c>
      <c r="O497" s="667">
        <v>0.66666666666666663</v>
      </c>
      <c r="P497" s="649" t="s">
        <v>2074</v>
      </c>
      <c r="Q497" s="54">
        <v>0</v>
      </c>
      <c r="R497" s="649" t="s">
        <v>2094</v>
      </c>
      <c r="S497" s="649" t="s">
        <v>2089</v>
      </c>
      <c r="T497" s="649" t="s">
        <v>2077</v>
      </c>
      <c r="U497" s="649" t="s">
        <v>2077</v>
      </c>
      <c r="V497" s="649" t="s">
        <v>2077</v>
      </c>
      <c r="W497" s="668">
        <v>0.50763888888888886</v>
      </c>
      <c r="X497" s="660">
        <v>21.87</v>
      </c>
      <c r="Y497" s="54">
        <v>152</v>
      </c>
      <c r="Z497" s="54">
        <v>7.0000000000000007E-2</v>
      </c>
      <c r="AA497" s="669">
        <v>1.2259233998027856</v>
      </c>
      <c r="AB497" s="54">
        <v>10.74</v>
      </c>
      <c r="AC497" s="54" t="s">
        <v>811</v>
      </c>
      <c r="AD497" s="54" t="s">
        <v>811</v>
      </c>
      <c r="AE497" s="54" t="s">
        <v>811</v>
      </c>
      <c r="AF497" s="54" t="s">
        <v>811</v>
      </c>
      <c r="AG497" s="54" t="s">
        <v>811</v>
      </c>
      <c r="AH497" s="54" t="s">
        <v>811</v>
      </c>
      <c r="AI497" s="54" t="s">
        <v>811</v>
      </c>
      <c r="AJ497" s="54" t="s">
        <v>811</v>
      </c>
      <c r="AK497" s="54" t="s">
        <v>811</v>
      </c>
      <c r="AL497" s="54" t="s">
        <v>811</v>
      </c>
      <c r="AM497" s="54" t="s">
        <v>811</v>
      </c>
      <c r="AN497" s="54" t="s">
        <v>811</v>
      </c>
      <c r="AO497" s="54" t="s">
        <v>811</v>
      </c>
      <c r="AP497" s="54" t="s">
        <v>811</v>
      </c>
      <c r="AQ497" s="54" t="s">
        <v>811</v>
      </c>
      <c r="AR497" s="54" t="s">
        <v>811</v>
      </c>
      <c r="AS497" s="54" t="s">
        <v>811</v>
      </c>
    </row>
    <row r="498" spans="1:45">
      <c r="A498" s="649" t="s">
        <v>1929</v>
      </c>
      <c r="B498" s="54" t="s">
        <v>1930</v>
      </c>
      <c r="C498" s="68">
        <v>0.4</v>
      </c>
      <c r="D498" s="649"/>
      <c r="E498" s="661">
        <v>43719</v>
      </c>
      <c r="F498" s="649" t="s">
        <v>2072</v>
      </c>
      <c r="G498" s="649" t="s">
        <v>2091</v>
      </c>
      <c r="H498" s="649" t="s">
        <v>2092</v>
      </c>
      <c r="I498" s="649" t="s">
        <v>2093</v>
      </c>
      <c r="J498" s="54" t="s">
        <v>1995</v>
      </c>
      <c r="K498" s="54" t="s">
        <v>714</v>
      </c>
      <c r="L498" s="54" t="s">
        <v>714</v>
      </c>
      <c r="M498" s="659">
        <v>0.75</v>
      </c>
      <c r="N498" s="68">
        <v>0.5</v>
      </c>
      <c r="O498" s="667">
        <v>0.66666666666666663</v>
      </c>
      <c r="P498" s="649" t="s">
        <v>2074</v>
      </c>
      <c r="Q498" s="54">
        <v>0</v>
      </c>
      <c r="R498" s="649" t="s">
        <v>2094</v>
      </c>
      <c r="S498" s="649" t="s">
        <v>2089</v>
      </c>
      <c r="T498" s="649" t="s">
        <v>2077</v>
      </c>
      <c r="U498" s="649" t="s">
        <v>2077</v>
      </c>
      <c r="V498" s="649" t="s">
        <v>2077</v>
      </c>
      <c r="W498" s="668">
        <v>0.51250000000000007</v>
      </c>
      <c r="X498" s="660">
        <v>21.93</v>
      </c>
      <c r="Y498" s="54">
        <v>152</v>
      </c>
      <c r="Z498" s="54">
        <v>7.0000000000000007E-2</v>
      </c>
      <c r="AA498" s="669">
        <v>1.211343220137528</v>
      </c>
      <c r="AB498" s="54">
        <v>10.6</v>
      </c>
      <c r="AC498" s="54">
        <v>0.1</v>
      </c>
      <c r="AD498" s="54">
        <v>0.19900000000000001</v>
      </c>
      <c r="AE498" s="68">
        <v>5.4049190161967582E-2</v>
      </c>
      <c r="AF498" s="68">
        <v>1.884442661008344</v>
      </c>
      <c r="AG498" s="68">
        <v>5.269577627303919</v>
      </c>
      <c r="AH498" s="68">
        <v>0.99918627941912874</v>
      </c>
      <c r="AI498" s="68">
        <v>6.2687639067230476</v>
      </c>
      <c r="AJ498" s="68">
        <v>41.452178681109018</v>
      </c>
      <c r="AK498" s="372">
        <v>47.720942587832063</v>
      </c>
      <c r="AL498" s="68">
        <v>17.800000000000011</v>
      </c>
      <c r="AM498" s="68">
        <v>443.08384453712739</v>
      </c>
      <c r="AN498" s="68">
        <v>51.136229906707207</v>
      </c>
      <c r="AO498" s="68">
        <v>8.6647733973640282</v>
      </c>
      <c r="AP498" s="68">
        <v>38.670042194092829</v>
      </c>
      <c r="AQ498" s="68">
        <v>2.5000000000000001E-2</v>
      </c>
      <c r="AR498" s="68">
        <v>1</v>
      </c>
      <c r="AS498" s="68">
        <v>38.695042194092828</v>
      </c>
    </row>
    <row r="499" spans="1:45">
      <c r="A499" s="649" t="s">
        <v>1929</v>
      </c>
      <c r="B499" s="54" t="s">
        <v>1930</v>
      </c>
      <c r="C499" s="68">
        <v>0.55000000000000004</v>
      </c>
      <c r="D499" s="649"/>
      <c r="E499" s="661">
        <v>43719</v>
      </c>
      <c r="F499" s="649" t="s">
        <v>2072</v>
      </c>
      <c r="G499" s="649" t="s">
        <v>2091</v>
      </c>
      <c r="H499" s="649" t="s">
        <v>2092</v>
      </c>
      <c r="I499" s="649" t="s">
        <v>2093</v>
      </c>
      <c r="J499" s="54" t="s">
        <v>1995</v>
      </c>
      <c r="K499" s="54" t="s">
        <v>714</v>
      </c>
      <c r="L499" s="54" t="s">
        <v>714</v>
      </c>
      <c r="M499" s="659">
        <v>0.75</v>
      </c>
      <c r="N499" s="68">
        <v>0.5</v>
      </c>
      <c r="O499" s="667">
        <v>0.66666666666666663</v>
      </c>
      <c r="P499" s="649" t="s">
        <v>2074</v>
      </c>
      <c r="Q499" s="54">
        <v>0</v>
      </c>
      <c r="R499" s="649" t="s">
        <v>2094</v>
      </c>
      <c r="S499" s="649" t="s">
        <v>2089</v>
      </c>
      <c r="T499" s="649" t="s">
        <v>2077</v>
      </c>
      <c r="U499" s="649" t="s">
        <v>2077</v>
      </c>
      <c r="V499" s="649" t="s">
        <v>2077</v>
      </c>
      <c r="W499" s="668">
        <v>0.51597222222222217</v>
      </c>
      <c r="X499" s="660">
        <v>21.5</v>
      </c>
      <c r="Y499" s="54">
        <v>151</v>
      </c>
      <c r="Z499" s="54">
        <v>7.0000000000000007E-2</v>
      </c>
      <c r="AA499" s="669">
        <v>1.1752496241928518</v>
      </c>
      <c r="AB499" s="54">
        <v>10.37</v>
      </c>
      <c r="AC499" s="54" t="s">
        <v>811</v>
      </c>
      <c r="AD499" s="54" t="s">
        <v>811</v>
      </c>
      <c r="AE499" s="54" t="s">
        <v>811</v>
      </c>
      <c r="AF499" s="54" t="s">
        <v>811</v>
      </c>
      <c r="AG499" s="54" t="s">
        <v>811</v>
      </c>
      <c r="AH499" s="54" t="s">
        <v>811</v>
      </c>
      <c r="AI499" s="54" t="s">
        <v>811</v>
      </c>
      <c r="AJ499" s="54" t="s">
        <v>811</v>
      </c>
      <c r="AK499" s="54" t="s">
        <v>811</v>
      </c>
      <c r="AL499" s="54" t="s">
        <v>811</v>
      </c>
      <c r="AM499" s="54" t="s">
        <v>811</v>
      </c>
      <c r="AN499" s="54" t="s">
        <v>811</v>
      </c>
      <c r="AO499" s="54" t="s">
        <v>811</v>
      </c>
      <c r="AP499" s="54" t="s">
        <v>811</v>
      </c>
      <c r="AQ499" s="54" t="s">
        <v>811</v>
      </c>
      <c r="AR499" s="54" t="s">
        <v>811</v>
      </c>
      <c r="AS499" s="54" t="s">
        <v>811</v>
      </c>
    </row>
    <row r="500" spans="1:45">
      <c r="A500" s="649" t="s">
        <v>1929</v>
      </c>
      <c r="B500" s="54" t="s">
        <v>1930</v>
      </c>
      <c r="C500" s="68">
        <v>0.15</v>
      </c>
      <c r="D500" s="649"/>
      <c r="E500" s="661">
        <v>43762</v>
      </c>
      <c r="F500" s="649" t="s">
        <v>2072</v>
      </c>
      <c r="G500" s="649" t="s">
        <v>2091</v>
      </c>
      <c r="H500" s="649" t="s">
        <v>815</v>
      </c>
      <c r="I500" s="649" t="s">
        <v>815</v>
      </c>
      <c r="J500" s="54" t="s">
        <v>1995</v>
      </c>
      <c r="K500" s="54" t="s">
        <v>714</v>
      </c>
      <c r="L500" s="664">
        <v>0.64583333333333337</v>
      </c>
      <c r="M500" s="659">
        <v>0.85</v>
      </c>
      <c r="N500" s="68">
        <v>0.3</v>
      </c>
      <c r="O500" s="667">
        <v>0.35294117647058826</v>
      </c>
      <c r="P500" s="649" t="s">
        <v>2074</v>
      </c>
      <c r="Q500" s="54" t="s">
        <v>1105</v>
      </c>
      <c r="R500" s="649" t="s">
        <v>2095</v>
      </c>
      <c r="S500" s="649" t="s">
        <v>2096</v>
      </c>
      <c r="T500" s="649" t="s">
        <v>2077</v>
      </c>
      <c r="U500" s="649" t="s">
        <v>2097</v>
      </c>
      <c r="V500" s="649" t="s">
        <v>2098</v>
      </c>
      <c r="W500" s="668">
        <v>0.54166666666666663</v>
      </c>
      <c r="X500" s="660">
        <v>14.95</v>
      </c>
      <c r="Y500" s="54">
        <v>149</v>
      </c>
      <c r="Z500" s="54">
        <v>7.0000000000000007E-2</v>
      </c>
      <c r="AA500" s="669" t="e">
        <v>#VALUE!</v>
      </c>
      <c r="AB500" s="54" t="s">
        <v>714</v>
      </c>
      <c r="AC500" s="54" t="s">
        <v>811</v>
      </c>
      <c r="AD500" s="54" t="s">
        <v>811</v>
      </c>
      <c r="AE500" s="54" t="s">
        <v>811</v>
      </c>
      <c r="AF500" s="54" t="s">
        <v>811</v>
      </c>
      <c r="AG500" s="54" t="s">
        <v>811</v>
      </c>
      <c r="AH500" s="54" t="s">
        <v>811</v>
      </c>
      <c r="AI500" s="54" t="s">
        <v>811</v>
      </c>
      <c r="AJ500" s="54" t="s">
        <v>811</v>
      </c>
      <c r="AK500" s="54" t="s">
        <v>811</v>
      </c>
      <c r="AL500" s="54" t="s">
        <v>811</v>
      </c>
      <c r="AM500" s="54" t="s">
        <v>811</v>
      </c>
      <c r="AN500" s="54" t="s">
        <v>811</v>
      </c>
      <c r="AO500" s="54" t="s">
        <v>811</v>
      </c>
      <c r="AP500" s="54" t="s">
        <v>811</v>
      </c>
      <c r="AQ500" s="54" t="s">
        <v>811</v>
      </c>
      <c r="AR500" s="54" t="s">
        <v>811</v>
      </c>
      <c r="AS500" s="54" t="s">
        <v>811</v>
      </c>
    </row>
    <row r="501" spans="1:45">
      <c r="A501" s="649" t="s">
        <v>1929</v>
      </c>
      <c r="B501" s="54" t="s">
        <v>1930</v>
      </c>
      <c r="C501" s="68">
        <v>0.42</v>
      </c>
      <c r="D501" s="649"/>
      <c r="E501" s="661">
        <v>43762</v>
      </c>
      <c r="F501" s="649" t="s">
        <v>2072</v>
      </c>
      <c r="G501" s="649" t="s">
        <v>2091</v>
      </c>
      <c r="H501" s="649" t="s">
        <v>815</v>
      </c>
      <c r="I501" s="649" t="s">
        <v>815</v>
      </c>
      <c r="J501" s="54" t="s">
        <v>1995</v>
      </c>
      <c r="K501" s="54" t="s">
        <v>714</v>
      </c>
      <c r="L501" s="664">
        <v>0.64583333333333337</v>
      </c>
      <c r="M501" s="659">
        <v>0.85</v>
      </c>
      <c r="N501" s="68">
        <v>0.3</v>
      </c>
      <c r="O501" s="667">
        <v>0.35294117647058826</v>
      </c>
      <c r="P501" s="649" t="s">
        <v>2074</v>
      </c>
      <c r="Q501" s="54" t="s">
        <v>1105</v>
      </c>
      <c r="R501" s="649" t="s">
        <v>2095</v>
      </c>
      <c r="S501" s="649" t="s">
        <v>2096</v>
      </c>
      <c r="T501" s="649" t="s">
        <v>2077</v>
      </c>
      <c r="U501" s="649" t="s">
        <v>2097</v>
      </c>
      <c r="V501" s="649" t="s">
        <v>2098</v>
      </c>
      <c r="W501" s="668" t="s">
        <v>815</v>
      </c>
      <c r="X501" s="660" t="s">
        <v>815</v>
      </c>
      <c r="Y501" s="664" t="s">
        <v>815</v>
      </c>
      <c r="Z501" s="664" t="s">
        <v>815</v>
      </c>
      <c r="AA501" s="669" t="e">
        <v>#VALUE!</v>
      </c>
      <c r="AB501" s="664" t="s">
        <v>815</v>
      </c>
      <c r="AC501" s="68">
        <v>0.1</v>
      </c>
      <c r="AD501" s="68">
        <v>0.19639999999999999</v>
      </c>
      <c r="AE501" s="68">
        <v>6.9388939039072284E-18</v>
      </c>
      <c r="AF501" s="68">
        <v>2.6092282998577065</v>
      </c>
      <c r="AG501" s="68">
        <v>1.058281428753018</v>
      </c>
      <c r="AH501" s="372">
        <v>2.5000000000000001E-2</v>
      </c>
      <c r="AI501" s="68">
        <v>1.0832814287530179</v>
      </c>
      <c r="AJ501" s="372">
        <v>23.671697015806394</v>
      </c>
      <c r="AK501" s="372">
        <v>24.754978444559413</v>
      </c>
      <c r="AL501" s="68">
        <v>24.199999999999946</v>
      </c>
      <c r="AM501" s="68">
        <v>806.38464586757993</v>
      </c>
      <c r="AN501" s="68">
        <v>115.44072654674552</v>
      </c>
      <c r="AO501" s="68">
        <v>6.9852700168259059</v>
      </c>
      <c r="AP501" s="68">
        <v>84.062025316455703</v>
      </c>
      <c r="AQ501" s="68">
        <v>2.5000000000000001E-2</v>
      </c>
      <c r="AR501" s="68">
        <v>1</v>
      </c>
      <c r="AS501" s="68">
        <v>84.087025316455708</v>
      </c>
    </row>
    <row r="502" spans="1:45">
      <c r="A502" s="649" t="s">
        <v>1929</v>
      </c>
      <c r="B502" s="54" t="s">
        <v>1930</v>
      </c>
      <c r="C502" s="68">
        <v>0.15</v>
      </c>
      <c r="D502" s="649"/>
      <c r="E502" s="661">
        <v>43810</v>
      </c>
      <c r="F502" s="649" t="s">
        <v>2072</v>
      </c>
      <c r="G502" s="649" t="s">
        <v>2099</v>
      </c>
      <c r="H502" s="649" t="s">
        <v>2092</v>
      </c>
      <c r="I502" s="649" t="s">
        <v>2093</v>
      </c>
      <c r="J502" s="54" t="s">
        <v>1995</v>
      </c>
      <c r="K502" s="54" t="s">
        <v>714</v>
      </c>
      <c r="L502" s="54" t="s">
        <v>714</v>
      </c>
      <c r="M502" s="653">
        <v>0.65</v>
      </c>
      <c r="N502" s="68">
        <v>0.65</v>
      </c>
      <c r="O502" s="667">
        <v>1</v>
      </c>
      <c r="P502" s="649" t="s">
        <v>2100</v>
      </c>
      <c r="Q502" s="54" t="s">
        <v>2077</v>
      </c>
      <c r="R502" s="649" t="s">
        <v>2101</v>
      </c>
      <c r="S502" s="649" t="s">
        <v>2102</v>
      </c>
      <c r="T502" s="649" t="s">
        <v>2077</v>
      </c>
      <c r="U502" s="649" t="s">
        <v>2097</v>
      </c>
      <c r="V502" s="649" t="s">
        <v>2103</v>
      </c>
      <c r="W502" s="668">
        <v>0.62569444444444444</v>
      </c>
      <c r="X502" s="660">
        <v>5.32</v>
      </c>
      <c r="Y502" s="54">
        <v>0.13900000000000001</v>
      </c>
      <c r="Z502" s="54">
        <v>7.0000000000000007E-2</v>
      </c>
      <c r="AA502" s="669">
        <v>0.96859411278158469</v>
      </c>
      <c r="AB502" s="54">
        <v>12.26</v>
      </c>
      <c r="AC502" s="68" t="s">
        <v>811</v>
      </c>
      <c r="AD502" s="68" t="s">
        <v>811</v>
      </c>
      <c r="AE502" s="68" t="s">
        <v>811</v>
      </c>
      <c r="AF502" s="68" t="s">
        <v>811</v>
      </c>
      <c r="AG502" s="68" t="s">
        <v>811</v>
      </c>
      <c r="AH502" s="68" t="s">
        <v>811</v>
      </c>
      <c r="AI502" s="68" t="s">
        <v>811</v>
      </c>
      <c r="AJ502" s="68" t="s">
        <v>811</v>
      </c>
      <c r="AK502" s="68" t="s">
        <v>811</v>
      </c>
      <c r="AL502" s="68" t="s">
        <v>811</v>
      </c>
      <c r="AM502" s="68" t="s">
        <v>811</v>
      </c>
      <c r="AN502" s="68" t="s">
        <v>811</v>
      </c>
      <c r="AO502" s="68" t="s">
        <v>811</v>
      </c>
      <c r="AP502" s="68" t="s">
        <v>811</v>
      </c>
      <c r="AQ502" s="68" t="s">
        <v>811</v>
      </c>
      <c r="AR502" s="68" t="s">
        <v>811</v>
      </c>
      <c r="AS502" s="68" t="s">
        <v>811</v>
      </c>
    </row>
    <row r="503" spans="1:45">
      <c r="A503" s="649" t="s">
        <v>1929</v>
      </c>
      <c r="B503" s="54" t="s">
        <v>1930</v>
      </c>
      <c r="C503" s="68">
        <v>0.32500000000000001</v>
      </c>
      <c r="D503" s="649"/>
      <c r="E503" s="661">
        <v>43810</v>
      </c>
      <c r="F503" s="649" t="s">
        <v>2072</v>
      </c>
      <c r="G503" s="649" t="s">
        <v>2099</v>
      </c>
      <c r="H503" s="649" t="s">
        <v>2092</v>
      </c>
      <c r="I503" s="649" t="s">
        <v>2093</v>
      </c>
      <c r="J503" s="54" t="s">
        <v>1995</v>
      </c>
      <c r="K503" s="54" t="s">
        <v>714</v>
      </c>
      <c r="L503" s="54" t="s">
        <v>714</v>
      </c>
      <c r="M503" s="653">
        <v>0.65</v>
      </c>
      <c r="N503" s="68">
        <v>0.65</v>
      </c>
      <c r="O503" s="667">
        <v>1</v>
      </c>
      <c r="P503" s="649" t="s">
        <v>2100</v>
      </c>
      <c r="Q503" s="54" t="s">
        <v>2077</v>
      </c>
      <c r="R503" s="649" t="s">
        <v>2101</v>
      </c>
      <c r="S503" s="649" t="s">
        <v>2102</v>
      </c>
      <c r="T503" s="649" t="s">
        <v>2077</v>
      </c>
      <c r="U503" s="649" t="s">
        <v>2097</v>
      </c>
      <c r="V503" s="649" t="s">
        <v>2103</v>
      </c>
      <c r="W503" s="668">
        <v>0.62152777777777779</v>
      </c>
      <c r="X503" s="660" t="s">
        <v>815</v>
      </c>
      <c r="Y503" s="54" t="s">
        <v>815</v>
      </c>
      <c r="Z503" s="54" t="s">
        <v>815</v>
      </c>
      <c r="AA503" s="669" t="e">
        <v>#VALUE!</v>
      </c>
      <c r="AB503" s="660" t="s">
        <v>815</v>
      </c>
      <c r="AC503" s="656">
        <v>0.1</v>
      </c>
      <c r="AD503" s="656">
        <v>0.16830000000000001</v>
      </c>
      <c r="AE503" s="68">
        <v>2.5000000000000001E-2</v>
      </c>
      <c r="AF503" s="68">
        <v>1.195896304101449</v>
      </c>
      <c r="AG503" s="68">
        <v>9.8828423807287109</v>
      </c>
      <c r="AH503" s="68">
        <v>20.341328413284135</v>
      </c>
      <c r="AI503" s="68">
        <v>30.224170794012846</v>
      </c>
      <c r="AJ503" s="372">
        <v>47.550724877654687</v>
      </c>
      <c r="AK503" s="68">
        <v>77.774895671667537</v>
      </c>
      <c r="AL503" s="68">
        <v>7.8999999999999915</v>
      </c>
      <c r="AM503" s="68">
        <v>53.933102112920864</v>
      </c>
      <c r="AN503" s="68">
        <v>5.4015342477203161</v>
      </c>
      <c r="AO503" s="68">
        <v>9.9847746287423789</v>
      </c>
      <c r="AP503" s="68">
        <v>3.0680000000000001</v>
      </c>
      <c r="AQ503" s="68">
        <v>1.9240000000000002</v>
      </c>
      <c r="AR503" s="68">
        <v>0.61458333333333337</v>
      </c>
      <c r="AS503" s="68">
        <v>4.992</v>
      </c>
    </row>
    <row r="504" spans="1:45">
      <c r="A504" s="649" t="s">
        <v>1929</v>
      </c>
      <c r="B504" s="54" t="s">
        <v>1930</v>
      </c>
      <c r="C504" s="68">
        <v>0.5</v>
      </c>
      <c r="D504" s="649"/>
      <c r="E504" s="661">
        <v>43810</v>
      </c>
      <c r="F504" s="649" t="s">
        <v>2072</v>
      </c>
      <c r="G504" s="649" t="s">
        <v>2099</v>
      </c>
      <c r="H504" s="649" t="s">
        <v>2092</v>
      </c>
      <c r="I504" s="649" t="s">
        <v>2093</v>
      </c>
      <c r="J504" s="54" t="s">
        <v>1995</v>
      </c>
      <c r="K504" s="54" t="s">
        <v>714</v>
      </c>
      <c r="L504" s="54" t="s">
        <v>714</v>
      </c>
      <c r="M504" s="653">
        <v>0.65</v>
      </c>
      <c r="N504" s="68">
        <v>0.65</v>
      </c>
      <c r="O504" s="667">
        <v>1</v>
      </c>
      <c r="P504" s="649" t="s">
        <v>2100</v>
      </c>
      <c r="Q504" s="54" t="s">
        <v>2077</v>
      </c>
      <c r="R504" s="649" t="s">
        <v>2101</v>
      </c>
      <c r="S504" s="649" t="s">
        <v>2102</v>
      </c>
      <c r="T504" s="649" t="s">
        <v>2077</v>
      </c>
      <c r="U504" s="649" t="s">
        <v>2097</v>
      </c>
      <c r="V504" s="649" t="s">
        <v>2103</v>
      </c>
      <c r="W504" s="668">
        <v>0.62708333333333333</v>
      </c>
      <c r="X504" s="660">
        <v>5.33</v>
      </c>
      <c r="Y504" s="54">
        <v>0.13800000000000001</v>
      </c>
      <c r="Z504" s="54">
        <v>7.0000000000000007E-2</v>
      </c>
      <c r="AA504" s="669">
        <v>0.95698910282727656</v>
      </c>
      <c r="AB504" s="54">
        <v>12.11</v>
      </c>
      <c r="AC504" s="68" t="s">
        <v>811</v>
      </c>
      <c r="AD504" s="68" t="s">
        <v>811</v>
      </c>
      <c r="AE504" s="68" t="s">
        <v>811</v>
      </c>
      <c r="AF504" s="68" t="s">
        <v>811</v>
      </c>
      <c r="AG504" s="68" t="s">
        <v>811</v>
      </c>
      <c r="AH504" s="68" t="s">
        <v>811</v>
      </c>
      <c r="AI504" s="68" t="s">
        <v>811</v>
      </c>
      <c r="AJ504" s="68" t="s">
        <v>811</v>
      </c>
      <c r="AK504" s="68" t="s">
        <v>811</v>
      </c>
      <c r="AL504" s="68" t="s">
        <v>811</v>
      </c>
      <c r="AM504" s="68" t="s">
        <v>811</v>
      </c>
      <c r="AN504" s="68" t="s">
        <v>811</v>
      </c>
      <c r="AO504" s="68" t="s">
        <v>811</v>
      </c>
      <c r="AP504" s="68" t="s">
        <v>811</v>
      </c>
      <c r="AQ504" s="68" t="s">
        <v>811</v>
      </c>
      <c r="AR504" s="68" t="s">
        <v>811</v>
      </c>
      <c r="AS504" s="68" t="s">
        <v>811</v>
      </c>
    </row>
    <row r="506" spans="1:45" ht="21.6">
      <c r="A506" s="159" t="s">
        <v>20</v>
      </c>
      <c r="B506" s="159" t="s">
        <v>701</v>
      </c>
      <c r="C506" s="160" t="s">
        <v>805</v>
      </c>
      <c r="D506" s="161" t="s">
        <v>786</v>
      </c>
      <c r="E506" s="159" t="s">
        <v>1000</v>
      </c>
      <c r="F506" s="160" t="s">
        <v>1008</v>
      </c>
      <c r="G506" s="160" t="s">
        <v>806</v>
      </c>
      <c r="H506" s="1049" t="s">
        <v>807</v>
      </c>
      <c r="I506" s="162" t="s">
        <v>1009</v>
      </c>
      <c r="J506" s="159" t="s">
        <v>1010</v>
      </c>
      <c r="K506" s="160" t="s">
        <v>1011</v>
      </c>
      <c r="L506" s="159" t="s">
        <v>1012</v>
      </c>
      <c r="M506" s="160" t="s">
        <v>1013</v>
      </c>
      <c r="N506" s="159" t="s">
        <v>1014</v>
      </c>
      <c r="O506" s="159" t="s">
        <v>1015</v>
      </c>
      <c r="P506" s="163" t="s">
        <v>1016</v>
      </c>
      <c r="Q506" s="159" t="s">
        <v>703</v>
      </c>
      <c r="R506" s="160" t="s">
        <v>1017</v>
      </c>
      <c r="S506" s="1050" t="s">
        <v>808</v>
      </c>
      <c r="T506" s="159" t="s">
        <v>1018</v>
      </c>
      <c r="U506" s="1051" t="s">
        <v>809</v>
      </c>
      <c r="V506" s="164" t="s">
        <v>1019</v>
      </c>
      <c r="W506" s="159" t="s">
        <v>1020</v>
      </c>
      <c r="X506" s="160" t="s">
        <v>1021</v>
      </c>
    </row>
    <row r="507" spans="1:45" s="1052" customFormat="1" ht="13.8">
      <c r="A507" s="1052" t="s">
        <v>1809</v>
      </c>
      <c r="B507" s="1052" t="s">
        <v>1826</v>
      </c>
      <c r="C507" s="1052">
        <v>0.5</v>
      </c>
      <c r="D507" s="1053">
        <v>44061</v>
      </c>
      <c r="F507" s="1052">
        <v>2</v>
      </c>
      <c r="G507" s="1052">
        <v>2.65</v>
      </c>
      <c r="H507" s="1054">
        <v>0.9</v>
      </c>
      <c r="J507" s="1052" t="s">
        <v>1022</v>
      </c>
      <c r="K507" s="1052" t="s">
        <v>815</v>
      </c>
      <c r="L507" s="1052" t="s">
        <v>815</v>
      </c>
      <c r="M507" s="1052" t="s">
        <v>1893</v>
      </c>
      <c r="N507" s="1052" t="s">
        <v>1894</v>
      </c>
      <c r="O507" s="1055">
        <v>9.1300000000000008</v>
      </c>
      <c r="P507" s="1056">
        <v>24</v>
      </c>
      <c r="Q507" s="1056">
        <v>7.31</v>
      </c>
      <c r="R507" s="1056">
        <v>29.6</v>
      </c>
      <c r="S507" s="1057">
        <v>29.15733333333333</v>
      </c>
      <c r="T507" s="1055">
        <v>2.5000000000000001E-2</v>
      </c>
      <c r="U507" s="1057">
        <v>1.3445365825988993</v>
      </c>
      <c r="V507" s="1055">
        <v>80.632822762930459</v>
      </c>
    </row>
    <row r="508" spans="1:45" s="1052" customFormat="1" ht="13.8">
      <c r="A508" s="1052" t="s">
        <v>1809</v>
      </c>
      <c r="B508" s="1052" t="s">
        <v>1826</v>
      </c>
      <c r="C508" s="1052">
        <v>1.65</v>
      </c>
      <c r="D508" s="1053">
        <v>44061</v>
      </c>
      <c r="H508" s="1054"/>
      <c r="O508" s="1055" t="s">
        <v>815</v>
      </c>
      <c r="P508" s="1056" t="s">
        <v>815</v>
      </c>
      <c r="Q508" s="1056">
        <v>7.34</v>
      </c>
      <c r="R508" s="1056">
        <v>31</v>
      </c>
      <c r="S508" s="1057">
        <v>30.090666666666664</v>
      </c>
      <c r="T508" s="1055">
        <v>2.5000000000000001E-2</v>
      </c>
      <c r="U508" s="1057">
        <v>1.3808754091556263</v>
      </c>
      <c r="V508" s="1055">
        <v>87.214394362451799</v>
      </c>
    </row>
    <row r="510" spans="1:45">
      <c r="A510" t="s">
        <v>2104</v>
      </c>
    </row>
    <row r="511" spans="1:45" ht="20.399999999999999">
      <c r="A511" s="146" t="s">
        <v>804</v>
      </c>
      <c r="B511" s="146" t="s">
        <v>20</v>
      </c>
      <c r="C511" s="146" t="s">
        <v>701</v>
      </c>
      <c r="D511" s="146" t="s">
        <v>805</v>
      </c>
      <c r="E511" s="1407" t="s">
        <v>786</v>
      </c>
      <c r="F511" s="146" t="s">
        <v>1000</v>
      </c>
      <c r="G511" s="146" t="s">
        <v>1008</v>
      </c>
      <c r="H511" s="146" t="s">
        <v>806</v>
      </c>
      <c r="I511" s="146" t="s">
        <v>807</v>
      </c>
      <c r="J511" s="147" t="s">
        <v>1009</v>
      </c>
      <c r="K511" s="146" t="s">
        <v>1015</v>
      </c>
      <c r="L511" s="1408" t="s">
        <v>1016</v>
      </c>
      <c r="M511" s="146" t="s">
        <v>703</v>
      </c>
      <c r="N511" s="146" t="s">
        <v>1017</v>
      </c>
      <c r="O511" s="146" t="s">
        <v>808</v>
      </c>
      <c r="P511" s="146" t="s">
        <v>1018</v>
      </c>
      <c r="Q511" s="1409" t="s">
        <v>809</v>
      </c>
      <c r="R511" s="1409" t="s">
        <v>1019</v>
      </c>
      <c r="S511" s="146" t="s">
        <v>1021</v>
      </c>
      <c r="T511" s="146" t="s">
        <v>1010</v>
      </c>
      <c r="U511" s="146" t="s">
        <v>1011</v>
      </c>
      <c r="V511" s="146" t="s">
        <v>1012</v>
      </c>
      <c r="W511" s="146" t="s">
        <v>1013</v>
      </c>
      <c r="X511" s="146" t="s">
        <v>1014</v>
      </c>
    </row>
    <row r="512" spans="1:45">
      <c r="A512" s="717">
        <v>33</v>
      </c>
      <c r="B512" s="1412" t="s">
        <v>1809</v>
      </c>
      <c r="C512" s="1412" t="s">
        <v>1808</v>
      </c>
      <c r="D512" s="717">
        <v>0.5</v>
      </c>
      <c r="E512" s="1413">
        <v>44427</v>
      </c>
      <c r="F512" s="1412"/>
      <c r="G512" s="1412">
        <v>4</v>
      </c>
      <c r="H512" s="1412">
        <v>19.5</v>
      </c>
      <c r="I512" s="1412">
        <v>1.9750000000000001</v>
      </c>
      <c r="J512" s="1414">
        <v>0.1</v>
      </c>
      <c r="K512" s="1415">
        <v>9.61</v>
      </c>
      <c r="L512" s="717">
        <v>26.3</v>
      </c>
      <c r="M512" s="717">
        <v>8.26</v>
      </c>
      <c r="N512" s="1416">
        <v>20</v>
      </c>
      <c r="O512" s="1417">
        <v>7.21</v>
      </c>
      <c r="P512" s="1417">
        <v>6.21</v>
      </c>
      <c r="Q512" s="1415">
        <v>0.7</v>
      </c>
      <c r="R512" s="1417">
        <v>29.89</v>
      </c>
      <c r="S512" s="1415">
        <v>13.42</v>
      </c>
      <c r="T512" s="1412" t="s">
        <v>1033</v>
      </c>
      <c r="U512" s="1412" t="s">
        <v>1390</v>
      </c>
      <c r="V512" s="1412" t="s">
        <v>1028</v>
      </c>
      <c r="W512" s="1412" t="s">
        <v>714</v>
      </c>
      <c r="X512" s="1412"/>
    </row>
    <row r="513" spans="1:24">
      <c r="A513" s="717">
        <v>33</v>
      </c>
      <c r="B513" s="1412" t="s">
        <v>1809</v>
      </c>
      <c r="C513" s="1412" t="s">
        <v>1808</v>
      </c>
      <c r="D513" s="717">
        <v>1</v>
      </c>
      <c r="E513" s="1413">
        <v>44427</v>
      </c>
      <c r="F513" s="1412"/>
      <c r="G513" s="1412"/>
      <c r="H513" s="1412"/>
      <c r="I513" s="1412"/>
      <c r="J513" s="1412"/>
      <c r="K513" s="1415">
        <v>9.6199999999999992</v>
      </c>
      <c r="L513" s="717">
        <v>26.3</v>
      </c>
      <c r="M513" s="717" t="s">
        <v>811</v>
      </c>
      <c r="N513" s="717" t="s">
        <v>811</v>
      </c>
      <c r="O513" s="1415" t="s">
        <v>811</v>
      </c>
      <c r="P513" s="1415" t="s">
        <v>811</v>
      </c>
      <c r="Q513" s="1415" t="s">
        <v>811</v>
      </c>
      <c r="R513" s="1415" t="s">
        <v>811</v>
      </c>
      <c r="S513" s="1415" t="s">
        <v>811</v>
      </c>
      <c r="T513" s="1412"/>
      <c r="U513" s="1412"/>
      <c r="V513" s="1412"/>
      <c r="W513" s="1412"/>
      <c r="X513" s="1412"/>
    </row>
    <row r="514" spans="1:24">
      <c r="A514" s="717">
        <v>33</v>
      </c>
      <c r="B514" s="1412" t="s">
        <v>1809</v>
      </c>
      <c r="C514" s="1412" t="s">
        <v>1808</v>
      </c>
      <c r="D514" s="717">
        <v>2</v>
      </c>
      <c r="E514" s="1413">
        <v>44427</v>
      </c>
      <c r="F514" s="1412"/>
      <c r="G514" s="1412"/>
      <c r="H514" s="1412"/>
      <c r="I514" s="1412"/>
      <c r="J514" s="1412"/>
      <c r="K514" s="1415">
        <v>9.6199999999999992</v>
      </c>
      <c r="L514" s="717">
        <v>26.3</v>
      </c>
      <c r="M514" s="717" t="s">
        <v>811</v>
      </c>
      <c r="N514" s="717" t="s">
        <v>811</v>
      </c>
      <c r="O514" s="1417" t="s">
        <v>811</v>
      </c>
      <c r="P514" s="1417" t="s">
        <v>811</v>
      </c>
      <c r="Q514" s="1415" t="s">
        <v>811</v>
      </c>
      <c r="R514" s="1415" t="s">
        <v>811</v>
      </c>
      <c r="S514" s="1417" t="s">
        <v>811</v>
      </c>
      <c r="T514" s="1412"/>
      <c r="U514" s="1412"/>
      <c r="V514" s="1412"/>
      <c r="W514" s="1412"/>
      <c r="X514" s="1412"/>
    </row>
    <row r="515" spans="1:24">
      <c r="A515" s="717">
        <v>33</v>
      </c>
      <c r="B515" s="1412" t="s">
        <v>1809</v>
      </c>
      <c r="C515" s="1412" t="s">
        <v>1808</v>
      </c>
      <c r="D515" s="717">
        <v>3</v>
      </c>
      <c r="E515" s="1413">
        <v>44427</v>
      </c>
      <c r="F515" s="1412"/>
      <c r="G515" s="1412"/>
      <c r="H515" s="1412"/>
      <c r="I515" s="1412"/>
      <c r="J515" s="1412"/>
      <c r="K515" s="1415">
        <v>9.61</v>
      </c>
      <c r="L515" s="717">
        <v>26.3</v>
      </c>
      <c r="M515" s="717">
        <v>8.42</v>
      </c>
      <c r="N515" s="717">
        <v>20.7</v>
      </c>
      <c r="O515" s="1415">
        <v>9.44</v>
      </c>
      <c r="P515" s="1415">
        <v>2.83</v>
      </c>
      <c r="Q515" s="1415">
        <v>0.7</v>
      </c>
      <c r="R515" s="1417">
        <v>26.42</v>
      </c>
      <c r="S515" s="1415">
        <v>12.27</v>
      </c>
      <c r="T515" s="1412"/>
      <c r="U515" s="1412"/>
      <c r="V515" s="1412"/>
      <c r="W515" s="1412"/>
      <c r="X515" s="1412"/>
    </row>
    <row r="516" spans="1:24">
      <c r="A516" s="717">
        <v>33</v>
      </c>
      <c r="B516" s="1412" t="s">
        <v>1809</v>
      </c>
      <c r="C516" s="1412" t="s">
        <v>1808</v>
      </c>
      <c r="D516" s="717">
        <v>4</v>
      </c>
      <c r="E516" s="1413">
        <v>44427</v>
      </c>
      <c r="F516" s="1412"/>
      <c r="G516" s="1412"/>
      <c r="H516" s="1412"/>
      <c r="I516" s="1412"/>
      <c r="J516" s="1412"/>
      <c r="K516" s="1415">
        <v>8.3699999999999992</v>
      </c>
      <c r="L516" s="717">
        <v>25.9</v>
      </c>
      <c r="M516" s="717" t="s">
        <v>811</v>
      </c>
      <c r="N516" s="717" t="s">
        <v>811</v>
      </c>
      <c r="O516" s="1415" t="s">
        <v>811</v>
      </c>
      <c r="P516" s="1415" t="s">
        <v>811</v>
      </c>
      <c r="Q516" s="1415" t="s">
        <v>811</v>
      </c>
      <c r="R516" s="1415" t="s">
        <v>811</v>
      </c>
      <c r="S516" s="1415" t="s">
        <v>811</v>
      </c>
      <c r="T516" s="1412"/>
      <c r="U516" s="1412"/>
      <c r="V516" s="1412"/>
      <c r="W516" s="1412"/>
      <c r="X516" s="1412"/>
    </row>
    <row r="517" spans="1:24">
      <c r="A517" s="717">
        <v>33</v>
      </c>
      <c r="B517" s="1412" t="s">
        <v>1809</v>
      </c>
      <c r="C517" s="1412" t="s">
        <v>1808</v>
      </c>
      <c r="D517" s="717">
        <v>5</v>
      </c>
      <c r="E517" s="1413">
        <v>44427</v>
      </c>
      <c r="F517" s="1412"/>
      <c r="G517" s="1412"/>
      <c r="H517" s="1412"/>
      <c r="I517" s="1412"/>
      <c r="J517" s="1412"/>
      <c r="K517" s="1415">
        <v>5.48</v>
      </c>
      <c r="L517" s="717">
        <v>24.7</v>
      </c>
      <c r="M517" s="717" t="s">
        <v>811</v>
      </c>
      <c r="N517" s="717" t="s">
        <v>811</v>
      </c>
      <c r="O517" s="1415" t="s">
        <v>811</v>
      </c>
      <c r="P517" s="1415" t="s">
        <v>811</v>
      </c>
      <c r="Q517" s="1415" t="s">
        <v>811</v>
      </c>
      <c r="R517" s="1415" t="s">
        <v>811</v>
      </c>
      <c r="S517" s="1415" t="s">
        <v>811</v>
      </c>
      <c r="T517" s="1412"/>
      <c r="U517" s="1412"/>
      <c r="V517" s="1412"/>
      <c r="W517" s="1412"/>
      <c r="X517" s="1412"/>
    </row>
    <row r="518" spans="1:24">
      <c r="A518" s="717">
        <v>33</v>
      </c>
      <c r="B518" s="1412" t="s">
        <v>1809</v>
      </c>
      <c r="C518" s="1412" t="s">
        <v>1808</v>
      </c>
      <c r="D518" s="717">
        <v>6</v>
      </c>
      <c r="E518" s="1413">
        <v>44427</v>
      </c>
      <c r="F518" s="1412"/>
      <c r="G518" s="1412"/>
      <c r="H518" s="1412"/>
      <c r="I518" s="1412"/>
      <c r="J518" s="1412"/>
      <c r="K518" s="1415">
        <v>2.81</v>
      </c>
      <c r="L518" s="717">
        <v>23.7</v>
      </c>
      <c r="M518" s="717" t="s">
        <v>811</v>
      </c>
      <c r="N518" s="717" t="s">
        <v>811</v>
      </c>
      <c r="O518" s="1417" t="s">
        <v>811</v>
      </c>
      <c r="P518" s="1417" t="s">
        <v>811</v>
      </c>
      <c r="Q518" s="1415" t="s">
        <v>811</v>
      </c>
      <c r="R518" s="1415" t="s">
        <v>811</v>
      </c>
      <c r="S518" s="1417" t="s">
        <v>811</v>
      </c>
      <c r="T518" s="1412"/>
      <c r="U518" s="1412"/>
      <c r="V518" s="1412"/>
      <c r="W518" s="1412"/>
      <c r="X518" s="1412"/>
    </row>
    <row r="519" spans="1:24">
      <c r="A519" s="717">
        <v>33</v>
      </c>
      <c r="B519" s="1412" t="s">
        <v>1809</v>
      </c>
      <c r="C519" s="1412" t="s">
        <v>1808</v>
      </c>
      <c r="D519" s="717">
        <v>7</v>
      </c>
      <c r="E519" s="1413">
        <v>44427</v>
      </c>
      <c r="F519" s="1412"/>
      <c r="G519" s="1412"/>
      <c r="H519" s="1412"/>
      <c r="I519" s="1412"/>
      <c r="J519" s="1412"/>
      <c r="K519" s="1415">
        <v>0.16</v>
      </c>
      <c r="L519" s="717">
        <v>21.3</v>
      </c>
      <c r="M519" s="717" t="s">
        <v>811</v>
      </c>
      <c r="N519" s="717" t="s">
        <v>811</v>
      </c>
      <c r="O519" s="1415" t="s">
        <v>811</v>
      </c>
      <c r="P519" s="1415" t="s">
        <v>811</v>
      </c>
      <c r="Q519" s="1415" t="s">
        <v>811</v>
      </c>
      <c r="R519" s="1415" t="s">
        <v>811</v>
      </c>
      <c r="S519" s="1415" t="s">
        <v>811</v>
      </c>
      <c r="T519" s="1412"/>
      <c r="U519" s="1412"/>
      <c r="V519" s="1412"/>
      <c r="W519" s="1412"/>
      <c r="X519" s="1412"/>
    </row>
    <row r="520" spans="1:24">
      <c r="A520" s="717">
        <v>33</v>
      </c>
      <c r="B520" s="1412" t="s">
        <v>1809</v>
      </c>
      <c r="C520" s="1412" t="s">
        <v>1808</v>
      </c>
      <c r="D520" s="717">
        <v>8</v>
      </c>
      <c r="E520" s="1413">
        <v>44427</v>
      </c>
      <c r="F520" s="1412"/>
      <c r="G520" s="1412"/>
      <c r="H520" s="1412"/>
      <c r="I520" s="1412"/>
      <c r="J520" s="1412"/>
      <c r="K520" s="1415">
        <v>0.1</v>
      </c>
      <c r="L520" s="717">
        <v>18.2</v>
      </c>
      <c r="M520" s="717" t="s">
        <v>811</v>
      </c>
      <c r="N520" s="717" t="s">
        <v>811</v>
      </c>
      <c r="O520" s="1415" t="s">
        <v>811</v>
      </c>
      <c r="P520" s="1415" t="s">
        <v>811</v>
      </c>
      <c r="Q520" s="1415" t="s">
        <v>811</v>
      </c>
      <c r="R520" s="1415" t="s">
        <v>811</v>
      </c>
      <c r="S520" s="1415" t="s">
        <v>811</v>
      </c>
      <c r="T520" s="1412"/>
      <c r="U520" s="1412"/>
      <c r="V520" s="1412"/>
      <c r="W520" s="1412"/>
      <c r="X520" s="1412"/>
    </row>
    <row r="521" spans="1:24">
      <c r="A521" s="717">
        <v>33</v>
      </c>
      <c r="B521" s="1412" t="s">
        <v>1809</v>
      </c>
      <c r="C521" s="1412" t="s">
        <v>1808</v>
      </c>
      <c r="D521" s="717">
        <v>9</v>
      </c>
      <c r="E521" s="1413">
        <v>44427</v>
      </c>
      <c r="F521" s="1412"/>
      <c r="G521" s="1412"/>
      <c r="H521" s="1412"/>
      <c r="I521" s="1412"/>
      <c r="J521" s="1412"/>
      <c r="K521" s="1415">
        <v>7.0000000000000007E-2</v>
      </c>
      <c r="L521" s="717">
        <v>15.5</v>
      </c>
      <c r="M521" s="717">
        <v>6.1</v>
      </c>
      <c r="N521" s="717">
        <v>29.4</v>
      </c>
      <c r="O521" s="1417">
        <v>0.03</v>
      </c>
      <c r="P521" s="1417">
        <v>13.52</v>
      </c>
      <c r="Q521" s="1415">
        <v>1.84</v>
      </c>
      <c r="R521" s="1417">
        <v>20.21</v>
      </c>
      <c r="S521" s="1415">
        <v>13.55</v>
      </c>
      <c r="T521" s="1412"/>
      <c r="U521" s="1412"/>
      <c r="V521" s="1412"/>
      <c r="W521" s="1412"/>
      <c r="X521" s="1412"/>
    </row>
    <row r="522" spans="1:24">
      <c r="A522" s="717">
        <v>33</v>
      </c>
      <c r="B522" s="1412" t="s">
        <v>1809</v>
      </c>
      <c r="C522" s="1412" t="s">
        <v>1808</v>
      </c>
      <c r="D522" s="717">
        <v>10</v>
      </c>
      <c r="E522" s="1413">
        <v>44427</v>
      </c>
      <c r="F522" s="1412"/>
      <c r="G522" s="1412"/>
      <c r="H522" s="1412"/>
      <c r="I522" s="1412"/>
      <c r="J522" s="1412"/>
      <c r="K522" s="1415">
        <v>0.05</v>
      </c>
      <c r="L522" s="717">
        <v>14.2</v>
      </c>
      <c r="M522" s="717" t="s">
        <v>811</v>
      </c>
      <c r="N522" s="717" t="s">
        <v>811</v>
      </c>
      <c r="O522" s="1415" t="s">
        <v>811</v>
      </c>
      <c r="P522" s="1415" t="s">
        <v>811</v>
      </c>
      <c r="Q522" s="1415" t="s">
        <v>811</v>
      </c>
      <c r="R522" s="1415" t="s">
        <v>811</v>
      </c>
      <c r="S522" s="1415" t="s">
        <v>811</v>
      </c>
      <c r="T522" s="1412"/>
      <c r="U522" s="1412"/>
      <c r="V522" s="1412"/>
      <c r="W522" s="1412"/>
      <c r="X522" s="1412"/>
    </row>
    <row r="523" spans="1:24">
      <c r="A523" s="717">
        <v>33</v>
      </c>
      <c r="B523" s="1412" t="s">
        <v>1809</v>
      </c>
      <c r="C523" s="1412" t="s">
        <v>1808</v>
      </c>
      <c r="D523" s="717">
        <v>11</v>
      </c>
      <c r="E523" s="1413">
        <v>44427</v>
      </c>
      <c r="F523" s="1412"/>
      <c r="G523" s="1412"/>
      <c r="H523" s="1412"/>
      <c r="I523" s="1412"/>
      <c r="J523" s="1412"/>
      <c r="K523" s="1415">
        <v>0.04</v>
      </c>
      <c r="L523" s="717">
        <v>13.3</v>
      </c>
      <c r="M523" s="717" t="s">
        <v>811</v>
      </c>
      <c r="N523" s="717" t="s">
        <v>811</v>
      </c>
      <c r="O523" s="1417" t="s">
        <v>811</v>
      </c>
      <c r="P523" s="1417" t="s">
        <v>811</v>
      </c>
      <c r="Q523" s="1415" t="s">
        <v>811</v>
      </c>
      <c r="R523" s="1415" t="s">
        <v>811</v>
      </c>
      <c r="S523" s="1417" t="s">
        <v>811</v>
      </c>
      <c r="T523" s="1412"/>
      <c r="U523" s="1412"/>
      <c r="V523" s="1412"/>
      <c r="W523" s="1412"/>
      <c r="X523" s="1412"/>
    </row>
    <row r="524" spans="1:24">
      <c r="A524" s="717">
        <v>33</v>
      </c>
      <c r="B524" s="1412" t="s">
        <v>1809</v>
      </c>
      <c r="C524" s="1412" t="s">
        <v>1808</v>
      </c>
      <c r="D524" s="717">
        <v>12</v>
      </c>
      <c r="E524" s="1413">
        <v>44427</v>
      </c>
      <c r="F524" s="1412"/>
      <c r="G524" s="1412"/>
      <c r="H524" s="1412"/>
      <c r="I524" s="1412"/>
      <c r="J524" s="1412"/>
      <c r="K524" s="1415">
        <v>0.02</v>
      </c>
      <c r="L524" s="717">
        <v>12.9</v>
      </c>
      <c r="M524" s="717" t="s">
        <v>811</v>
      </c>
      <c r="N524" s="717" t="s">
        <v>811</v>
      </c>
      <c r="O524" s="1415" t="s">
        <v>811</v>
      </c>
      <c r="P524" s="1415" t="s">
        <v>811</v>
      </c>
      <c r="Q524" s="1415" t="s">
        <v>811</v>
      </c>
      <c r="R524" s="1415" t="s">
        <v>811</v>
      </c>
      <c r="S524" s="1415" t="s">
        <v>811</v>
      </c>
      <c r="T524" s="1412"/>
      <c r="U524" s="1412"/>
      <c r="V524" s="1412"/>
      <c r="W524" s="1412"/>
      <c r="X524" s="1412"/>
    </row>
    <row r="525" spans="1:24">
      <c r="A525" s="717">
        <v>33</v>
      </c>
      <c r="B525" s="1412" t="s">
        <v>1809</v>
      </c>
      <c r="C525" s="1412" t="s">
        <v>1808</v>
      </c>
      <c r="D525" s="717">
        <v>13</v>
      </c>
      <c r="E525" s="1413">
        <v>44427</v>
      </c>
      <c r="F525" s="1412"/>
      <c r="G525" s="1412"/>
      <c r="H525" s="1412"/>
      <c r="I525" s="1412"/>
      <c r="J525" s="1412"/>
      <c r="K525" s="1415">
        <v>0.04</v>
      </c>
      <c r="L525" s="717">
        <v>12.6</v>
      </c>
      <c r="M525" s="717" t="s">
        <v>811</v>
      </c>
      <c r="N525" s="717" t="s">
        <v>811</v>
      </c>
      <c r="O525" s="1417" t="s">
        <v>811</v>
      </c>
      <c r="P525" s="1417" t="s">
        <v>811</v>
      </c>
      <c r="Q525" s="1415" t="s">
        <v>811</v>
      </c>
      <c r="R525" s="1415" t="s">
        <v>811</v>
      </c>
      <c r="S525" s="1417" t="s">
        <v>811</v>
      </c>
      <c r="T525" s="1412"/>
      <c r="U525" s="1412"/>
      <c r="V525" s="1412"/>
      <c r="W525" s="1412"/>
      <c r="X525" s="1412"/>
    </row>
    <row r="526" spans="1:24">
      <c r="A526" s="717">
        <v>33</v>
      </c>
      <c r="B526" s="1412" t="s">
        <v>1809</v>
      </c>
      <c r="C526" s="1412" t="s">
        <v>1808</v>
      </c>
      <c r="D526" s="717">
        <v>14</v>
      </c>
      <c r="E526" s="1413">
        <v>44427</v>
      </c>
      <c r="F526" s="1412"/>
      <c r="G526" s="1412"/>
      <c r="H526" s="1412"/>
      <c r="I526" s="1412"/>
      <c r="J526" s="1412"/>
      <c r="K526" s="1415">
        <v>0</v>
      </c>
      <c r="L526" s="717">
        <v>12.3</v>
      </c>
      <c r="M526" s="717" t="s">
        <v>811</v>
      </c>
      <c r="N526" s="717" t="s">
        <v>811</v>
      </c>
      <c r="O526" s="717" t="s">
        <v>811</v>
      </c>
      <c r="P526" s="717" t="s">
        <v>811</v>
      </c>
      <c r="Q526" s="717" t="s">
        <v>811</v>
      </c>
      <c r="R526" s="717" t="s">
        <v>811</v>
      </c>
      <c r="S526" s="1415" t="s">
        <v>811</v>
      </c>
      <c r="T526" s="1412"/>
      <c r="U526" s="1412"/>
      <c r="V526" s="1412"/>
      <c r="W526" s="1412"/>
      <c r="X526" s="1412"/>
    </row>
    <row r="527" spans="1:24">
      <c r="A527" s="717">
        <v>33</v>
      </c>
      <c r="B527" s="1412" t="s">
        <v>1809</v>
      </c>
      <c r="C527" s="1412" t="s">
        <v>1808</v>
      </c>
      <c r="D527" s="717">
        <v>17</v>
      </c>
      <c r="E527" s="1413">
        <v>44427</v>
      </c>
      <c r="F527" s="1412"/>
      <c r="G527" s="1412"/>
      <c r="H527" s="1412"/>
      <c r="I527" s="1412"/>
      <c r="J527" s="1412"/>
      <c r="K527" s="1415" t="s">
        <v>815</v>
      </c>
      <c r="L527" s="717" t="s">
        <v>815</v>
      </c>
      <c r="M527" s="717">
        <v>6.34</v>
      </c>
      <c r="N527" s="717">
        <v>43.5</v>
      </c>
      <c r="O527" s="1417">
        <v>0.03</v>
      </c>
      <c r="P527" s="1417">
        <v>12.47</v>
      </c>
      <c r="Q527" s="1415">
        <v>12.01</v>
      </c>
      <c r="R527" s="1417">
        <v>69.290000000000006</v>
      </c>
      <c r="S527" s="1415">
        <v>12.5</v>
      </c>
      <c r="T527" s="1412"/>
      <c r="U527" s="1412"/>
      <c r="V527" s="1412"/>
      <c r="W527" s="1412"/>
      <c r="X527" s="1412"/>
    </row>
    <row r="528" spans="1:24">
      <c r="A528" s="717">
        <v>33</v>
      </c>
      <c r="B528" s="1412" t="s">
        <v>1809</v>
      </c>
      <c r="C528" s="1412" t="s">
        <v>1813</v>
      </c>
      <c r="D528" s="717">
        <v>0.5</v>
      </c>
      <c r="E528" s="1413">
        <v>44427</v>
      </c>
      <c r="F528" s="1412"/>
      <c r="G528" s="1412">
        <v>4</v>
      </c>
      <c r="H528" s="1412">
        <v>21.3</v>
      </c>
      <c r="I528" s="1412">
        <v>3.6</v>
      </c>
      <c r="J528" s="1414">
        <v>0.17</v>
      </c>
      <c r="K528" s="1415">
        <v>8.58</v>
      </c>
      <c r="L528" s="717">
        <v>26.2</v>
      </c>
      <c r="M528" s="717">
        <v>6.39</v>
      </c>
      <c r="N528" s="1416">
        <v>10</v>
      </c>
      <c r="O528" s="1415">
        <v>1.46</v>
      </c>
      <c r="P528" s="1415">
        <v>1.1599999999999999</v>
      </c>
      <c r="Q528" s="1415">
        <v>0.42</v>
      </c>
      <c r="R528" s="1417">
        <v>21.19</v>
      </c>
      <c r="S528" s="1415">
        <v>2.62</v>
      </c>
      <c r="T528" s="1412" t="s">
        <v>1033</v>
      </c>
      <c r="U528" s="1412" t="s">
        <v>1390</v>
      </c>
      <c r="V528" s="1412" t="s">
        <v>1028</v>
      </c>
      <c r="W528" s="1412" t="s">
        <v>714</v>
      </c>
      <c r="X528" s="1412"/>
    </row>
    <row r="529" spans="1:24">
      <c r="A529" s="717">
        <v>33</v>
      </c>
      <c r="B529" s="1412" t="s">
        <v>1809</v>
      </c>
      <c r="C529" s="1412" t="s">
        <v>1813</v>
      </c>
      <c r="D529" s="717">
        <v>1</v>
      </c>
      <c r="E529" s="1413">
        <v>44427</v>
      </c>
      <c r="F529" s="1412"/>
      <c r="G529" s="1412"/>
      <c r="H529" s="1412"/>
      <c r="I529" s="1412"/>
      <c r="J529" s="1412"/>
      <c r="K529" s="1415">
        <v>8.59</v>
      </c>
      <c r="L529" s="717">
        <v>26.2</v>
      </c>
      <c r="M529" s="717" t="s">
        <v>811</v>
      </c>
      <c r="N529" s="717" t="s">
        <v>811</v>
      </c>
      <c r="O529" s="1415" t="s">
        <v>811</v>
      </c>
      <c r="P529" s="1415" t="s">
        <v>811</v>
      </c>
      <c r="Q529" s="1415" t="s">
        <v>811</v>
      </c>
      <c r="R529" s="1415" t="s">
        <v>811</v>
      </c>
      <c r="S529" s="1415" t="s">
        <v>811</v>
      </c>
      <c r="T529" s="1412"/>
      <c r="U529" s="1412"/>
      <c r="V529" s="1412"/>
      <c r="W529" s="1412"/>
      <c r="X529" s="1412"/>
    </row>
    <row r="530" spans="1:24">
      <c r="A530" s="717">
        <v>33</v>
      </c>
      <c r="B530" s="1412" t="s">
        <v>1809</v>
      </c>
      <c r="C530" s="1412" t="s">
        <v>1813</v>
      </c>
      <c r="D530" s="717">
        <v>2</v>
      </c>
      <c r="E530" s="1413">
        <v>44427</v>
      </c>
      <c r="F530" s="1412"/>
      <c r="G530" s="1412"/>
      <c r="H530" s="1412"/>
      <c r="I530" s="1412"/>
      <c r="J530" s="1412"/>
      <c r="K530" s="1415">
        <v>8.59</v>
      </c>
      <c r="L530" s="717">
        <v>26.2</v>
      </c>
      <c r="M530" s="717" t="s">
        <v>811</v>
      </c>
      <c r="N530" s="717" t="s">
        <v>811</v>
      </c>
      <c r="O530" s="1415" t="s">
        <v>811</v>
      </c>
      <c r="P530" s="1415" t="s">
        <v>811</v>
      </c>
      <c r="Q530" s="1415" t="s">
        <v>811</v>
      </c>
      <c r="R530" s="1415" t="s">
        <v>811</v>
      </c>
      <c r="S530" s="1415" t="s">
        <v>811</v>
      </c>
      <c r="T530" s="1412"/>
      <c r="U530" s="1412"/>
      <c r="V530" s="1412"/>
      <c r="W530" s="1412"/>
      <c r="X530" s="1412"/>
    </row>
    <row r="531" spans="1:24">
      <c r="A531" s="717">
        <v>33</v>
      </c>
      <c r="B531" s="1412" t="s">
        <v>1809</v>
      </c>
      <c r="C531" s="1412" t="s">
        <v>1813</v>
      </c>
      <c r="D531" s="717">
        <v>3</v>
      </c>
      <c r="E531" s="1413">
        <v>44427</v>
      </c>
      <c r="F531" s="1412"/>
      <c r="G531" s="1412"/>
      <c r="H531" s="1412"/>
      <c r="I531" s="1412"/>
      <c r="J531" s="1412"/>
      <c r="K531" s="1415">
        <v>8.59</v>
      </c>
      <c r="L531" s="717">
        <v>26.2</v>
      </c>
      <c r="M531" s="717">
        <v>6.37</v>
      </c>
      <c r="N531" s="717">
        <v>9.4</v>
      </c>
      <c r="O531" s="1415">
        <v>1.49</v>
      </c>
      <c r="P531" s="1415">
        <v>1.18</v>
      </c>
      <c r="Q531" s="1415">
        <v>0.45</v>
      </c>
      <c r="R531" s="1417">
        <v>32.1</v>
      </c>
      <c r="S531" s="1415">
        <v>2.67</v>
      </c>
      <c r="T531" s="1412"/>
      <c r="U531" s="1412"/>
      <c r="V531" s="1412"/>
      <c r="W531" s="1412"/>
      <c r="X531" s="1412"/>
    </row>
    <row r="532" spans="1:24">
      <c r="A532" s="717">
        <v>33</v>
      </c>
      <c r="B532" s="1412" t="s">
        <v>1809</v>
      </c>
      <c r="C532" s="1412" t="s">
        <v>1813</v>
      </c>
      <c r="D532" s="717">
        <v>4</v>
      </c>
      <c r="E532" s="1413">
        <v>44427</v>
      </c>
      <c r="F532" s="1412"/>
      <c r="G532" s="1412"/>
      <c r="H532" s="1412"/>
      <c r="I532" s="1412"/>
      <c r="J532" s="1412"/>
      <c r="K532" s="1415">
        <v>8.58</v>
      </c>
      <c r="L532" s="717">
        <v>26.2</v>
      </c>
      <c r="M532" s="717" t="s">
        <v>811</v>
      </c>
      <c r="N532" s="717" t="s">
        <v>811</v>
      </c>
      <c r="O532" s="1415" t="s">
        <v>811</v>
      </c>
      <c r="P532" s="1415" t="s">
        <v>811</v>
      </c>
      <c r="Q532" s="1415" t="s">
        <v>811</v>
      </c>
      <c r="R532" s="1415" t="s">
        <v>811</v>
      </c>
      <c r="S532" s="1415" t="s">
        <v>811</v>
      </c>
      <c r="T532" s="1412"/>
      <c r="U532" s="1412"/>
      <c r="V532" s="1412"/>
      <c r="W532" s="1412"/>
      <c r="X532" s="1412"/>
    </row>
    <row r="533" spans="1:24">
      <c r="A533" s="717">
        <v>33</v>
      </c>
      <c r="B533" s="1412" t="s">
        <v>1809</v>
      </c>
      <c r="C533" s="1412" t="s">
        <v>1813</v>
      </c>
      <c r="D533" s="717">
        <v>5</v>
      </c>
      <c r="E533" s="1413">
        <v>44427</v>
      </c>
      <c r="F533" s="1412"/>
      <c r="G533" s="1412"/>
      <c r="H533" s="1412"/>
      <c r="I533" s="1412"/>
      <c r="J533" s="1412"/>
      <c r="K533" s="1415">
        <v>8.59</v>
      </c>
      <c r="L533" s="717">
        <v>26.2</v>
      </c>
      <c r="M533" s="717" t="s">
        <v>811</v>
      </c>
      <c r="N533" s="717" t="s">
        <v>811</v>
      </c>
      <c r="O533" s="1415" t="s">
        <v>811</v>
      </c>
      <c r="P533" s="1415" t="s">
        <v>811</v>
      </c>
      <c r="Q533" s="1415" t="s">
        <v>811</v>
      </c>
      <c r="R533" s="1415" t="s">
        <v>811</v>
      </c>
      <c r="S533" s="1415" t="s">
        <v>811</v>
      </c>
      <c r="T533" s="1412"/>
      <c r="U533" s="1412"/>
      <c r="V533" s="1412"/>
      <c r="W533" s="1412"/>
      <c r="X533" s="1412"/>
    </row>
    <row r="534" spans="1:24">
      <c r="A534" s="717">
        <v>33</v>
      </c>
      <c r="B534" s="1412" t="s">
        <v>1809</v>
      </c>
      <c r="C534" s="1412" t="s">
        <v>1813</v>
      </c>
      <c r="D534" s="717">
        <v>6</v>
      </c>
      <c r="E534" s="1413">
        <v>44427</v>
      </c>
      <c r="F534" s="1412"/>
      <c r="G534" s="1412"/>
      <c r="H534" s="1412"/>
      <c r="I534" s="1412"/>
      <c r="J534" s="1412"/>
      <c r="K534" s="1415">
        <v>8.73</v>
      </c>
      <c r="L534" s="717">
        <v>25.9</v>
      </c>
      <c r="M534" s="717" t="s">
        <v>811</v>
      </c>
      <c r="N534" s="717" t="s">
        <v>811</v>
      </c>
      <c r="O534" s="1415" t="s">
        <v>811</v>
      </c>
      <c r="P534" s="1415" t="s">
        <v>811</v>
      </c>
      <c r="Q534" s="1415" t="s">
        <v>811</v>
      </c>
      <c r="R534" s="1415" t="s">
        <v>811</v>
      </c>
      <c r="S534" s="1415" t="s">
        <v>811</v>
      </c>
      <c r="T534" s="1412"/>
      <c r="U534" s="1412"/>
      <c r="V534" s="1412"/>
      <c r="W534" s="1412"/>
      <c r="X534" s="1412"/>
    </row>
    <row r="535" spans="1:24">
      <c r="A535" s="717">
        <v>33</v>
      </c>
      <c r="B535" s="1412" t="s">
        <v>1809</v>
      </c>
      <c r="C535" s="1412" t="s">
        <v>1813</v>
      </c>
      <c r="D535" s="717">
        <v>7</v>
      </c>
      <c r="E535" s="1413">
        <v>44427</v>
      </c>
      <c r="F535" s="1412"/>
      <c r="G535" s="1412"/>
      <c r="H535" s="1412"/>
      <c r="I535" s="1412"/>
      <c r="J535" s="1412"/>
      <c r="K535" s="1415">
        <v>9.14</v>
      </c>
      <c r="L535" s="717">
        <v>24.6</v>
      </c>
      <c r="M535" s="717" t="s">
        <v>811</v>
      </c>
      <c r="N535" s="717" t="s">
        <v>811</v>
      </c>
      <c r="O535" s="1415" t="s">
        <v>811</v>
      </c>
      <c r="P535" s="1415" t="s">
        <v>811</v>
      </c>
      <c r="Q535" s="1415" t="s">
        <v>811</v>
      </c>
      <c r="R535" s="1415" t="s">
        <v>811</v>
      </c>
      <c r="S535" s="1415" t="s">
        <v>811</v>
      </c>
      <c r="T535" s="1412"/>
      <c r="U535" s="1412"/>
      <c r="V535" s="1412"/>
      <c r="W535" s="1412"/>
      <c r="X535" s="1412"/>
    </row>
    <row r="536" spans="1:24">
      <c r="A536" s="717">
        <v>33</v>
      </c>
      <c r="B536" s="1412" t="s">
        <v>1809</v>
      </c>
      <c r="C536" s="1412" t="s">
        <v>1813</v>
      </c>
      <c r="D536" s="717">
        <v>8</v>
      </c>
      <c r="E536" s="1413">
        <v>44427</v>
      </c>
      <c r="F536" s="1412"/>
      <c r="G536" s="1412"/>
      <c r="H536" s="1412"/>
      <c r="I536" s="1412"/>
      <c r="J536" s="1412"/>
      <c r="K536" s="1415">
        <v>7.99</v>
      </c>
      <c r="L536" s="717">
        <v>23.5</v>
      </c>
      <c r="M536" s="717" t="s">
        <v>811</v>
      </c>
      <c r="N536" s="717" t="s">
        <v>811</v>
      </c>
      <c r="O536" s="1417" t="s">
        <v>811</v>
      </c>
      <c r="P536" s="1417" t="s">
        <v>811</v>
      </c>
      <c r="Q536" s="1415" t="s">
        <v>811</v>
      </c>
      <c r="R536" s="1415" t="s">
        <v>811</v>
      </c>
      <c r="S536" s="1417" t="s">
        <v>811</v>
      </c>
      <c r="T536" s="1412"/>
      <c r="U536" s="1412"/>
      <c r="V536" s="1412"/>
      <c r="W536" s="1412"/>
      <c r="X536" s="1412"/>
    </row>
    <row r="537" spans="1:24">
      <c r="A537" s="717">
        <v>33</v>
      </c>
      <c r="B537" s="1412" t="s">
        <v>1809</v>
      </c>
      <c r="C537" s="1412" t="s">
        <v>1813</v>
      </c>
      <c r="D537" s="717">
        <v>9</v>
      </c>
      <c r="E537" s="1413">
        <v>44427</v>
      </c>
      <c r="F537" s="1412"/>
      <c r="G537" s="1412"/>
      <c r="H537" s="1412"/>
      <c r="I537" s="1412"/>
      <c r="J537" s="1412"/>
      <c r="K537" s="1415">
        <v>6.25</v>
      </c>
      <c r="L537" s="717">
        <v>20.2</v>
      </c>
      <c r="M537" s="717">
        <v>6.01</v>
      </c>
      <c r="N537" s="717">
        <v>13.1</v>
      </c>
      <c r="O537" s="1415">
        <v>11.56</v>
      </c>
      <c r="P537" s="1415">
        <v>4.67</v>
      </c>
      <c r="Q537" s="1415">
        <v>0.51</v>
      </c>
      <c r="R537" s="1417">
        <v>24.22</v>
      </c>
      <c r="S537" s="1415">
        <v>16.23</v>
      </c>
      <c r="T537" s="1412"/>
      <c r="U537" s="1412"/>
      <c r="V537" s="1412"/>
      <c r="W537" s="1412"/>
      <c r="X537" s="1412"/>
    </row>
    <row r="538" spans="1:24">
      <c r="A538" s="717">
        <v>33</v>
      </c>
      <c r="B538" s="1412" t="s">
        <v>1809</v>
      </c>
      <c r="C538" s="1412" t="s">
        <v>1813</v>
      </c>
      <c r="D538" s="717">
        <v>10</v>
      </c>
      <c r="E538" s="1413">
        <v>44427</v>
      </c>
      <c r="F538" s="1412"/>
      <c r="G538" s="1412"/>
      <c r="H538" s="1412"/>
      <c r="I538" s="1412"/>
      <c r="J538" s="1412"/>
      <c r="K538" s="1415">
        <v>2.4</v>
      </c>
      <c r="L538" s="717">
        <v>17.399999999999999</v>
      </c>
      <c r="M538" s="717" t="s">
        <v>811</v>
      </c>
      <c r="N538" s="717" t="s">
        <v>811</v>
      </c>
      <c r="O538" s="1415" t="s">
        <v>811</v>
      </c>
      <c r="P538" s="1415" t="s">
        <v>811</v>
      </c>
      <c r="Q538" s="1415" t="s">
        <v>811</v>
      </c>
      <c r="R538" s="1415" t="s">
        <v>811</v>
      </c>
      <c r="S538" s="1415" t="s">
        <v>811</v>
      </c>
      <c r="T538" s="1412"/>
      <c r="U538" s="1412"/>
      <c r="V538" s="1412"/>
      <c r="W538" s="1412"/>
      <c r="X538" s="1412"/>
    </row>
    <row r="539" spans="1:24">
      <c r="A539" s="717">
        <v>33</v>
      </c>
      <c r="B539" s="1412" t="s">
        <v>1809</v>
      </c>
      <c r="C539" s="1412" t="s">
        <v>1813</v>
      </c>
      <c r="D539" s="717">
        <v>11</v>
      </c>
      <c r="E539" s="1413">
        <v>44427</v>
      </c>
      <c r="F539" s="1412"/>
      <c r="G539" s="1412"/>
      <c r="H539" s="1412"/>
      <c r="I539" s="1412"/>
      <c r="J539" s="1412"/>
      <c r="K539" s="1415">
        <v>0.21</v>
      </c>
      <c r="L539" s="717">
        <v>16.5</v>
      </c>
      <c r="M539" s="717" t="s">
        <v>811</v>
      </c>
      <c r="N539" s="717" t="s">
        <v>811</v>
      </c>
      <c r="O539" s="1415" t="s">
        <v>811</v>
      </c>
      <c r="P539" s="1415" t="s">
        <v>811</v>
      </c>
      <c r="Q539" s="1415" t="s">
        <v>811</v>
      </c>
      <c r="R539" s="1415" t="s">
        <v>811</v>
      </c>
      <c r="S539" s="1415" t="s">
        <v>811</v>
      </c>
      <c r="T539" s="1412"/>
      <c r="U539" s="1412"/>
      <c r="V539" s="1412"/>
      <c r="W539" s="1412"/>
      <c r="X539" s="1412"/>
    </row>
    <row r="540" spans="1:24">
      <c r="A540" s="717">
        <v>33</v>
      </c>
      <c r="B540" s="1412" t="s">
        <v>1809</v>
      </c>
      <c r="C540" s="1412" t="s">
        <v>1813</v>
      </c>
      <c r="D540" s="717">
        <v>12</v>
      </c>
      <c r="E540" s="1413">
        <v>44427</v>
      </c>
      <c r="F540" s="1412"/>
      <c r="G540" s="1412"/>
      <c r="H540" s="1412"/>
      <c r="I540" s="1412"/>
      <c r="J540" s="1412"/>
      <c r="K540" s="1415">
        <v>0.14000000000000001</v>
      </c>
      <c r="L540" s="717">
        <v>15.5</v>
      </c>
      <c r="M540" s="717" t="s">
        <v>811</v>
      </c>
      <c r="N540" s="717" t="s">
        <v>811</v>
      </c>
      <c r="O540" s="1415" t="s">
        <v>811</v>
      </c>
      <c r="P540" s="1415" t="s">
        <v>811</v>
      </c>
      <c r="Q540" s="1415" t="s">
        <v>811</v>
      </c>
      <c r="R540" s="1415" t="s">
        <v>811</v>
      </c>
      <c r="S540" s="1415" t="s">
        <v>811</v>
      </c>
      <c r="T540" s="1412"/>
      <c r="U540" s="1412"/>
      <c r="V540" s="1412"/>
      <c r="W540" s="1412"/>
      <c r="X540" s="1412"/>
    </row>
    <row r="541" spans="1:24">
      <c r="A541" s="717">
        <v>33</v>
      </c>
      <c r="B541" s="1412" t="s">
        <v>1809</v>
      </c>
      <c r="C541" s="1412" t="s">
        <v>1813</v>
      </c>
      <c r="D541" s="717">
        <v>13</v>
      </c>
      <c r="E541" s="1413">
        <v>44427</v>
      </c>
      <c r="F541" s="1412"/>
      <c r="G541" s="1412"/>
      <c r="H541" s="1412"/>
      <c r="I541" s="1412"/>
      <c r="J541" s="1412"/>
      <c r="K541" s="1415">
        <v>0.11</v>
      </c>
      <c r="L541" s="717">
        <v>14.6</v>
      </c>
      <c r="M541" s="717" t="s">
        <v>811</v>
      </c>
      <c r="N541" s="717" t="s">
        <v>811</v>
      </c>
      <c r="O541" s="1415" t="s">
        <v>811</v>
      </c>
      <c r="P541" s="1415" t="s">
        <v>811</v>
      </c>
      <c r="Q541" s="1415" t="s">
        <v>811</v>
      </c>
      <c r="R541" s="1415" t="s">
        <v>811</v>
      </c>
      <c r="S541" s="1415" t="s">
        <v>811</v>
      </c>
      <c r="T541" s="1412"/>
      <c r="U541" s="1412"/>
      <c r="V541" s="1412"/>
      <c r="W541" s="1412"/>
      <c r="X541" s="1412"/>
    </row>
    <row r="542" spans="1:24">
      <c r="A542" s="717">
        <v>33</v>
      </c>
      <c r="B542" s="1412" t="s">
        <v>1809</v>
      </c>
      <c r="C542" s="1412" t="s">
        <v>1813</v>
      </c>
      <c r="D542" s="717">
        <v>14</v>
      </c>
      <c r="E542" s="1413">
        <v>44427</v>
      </c>
      <c r="F542" s="1412"/>
      <c r="G542" s="1412"/>
      <c r="H542" s="1412"/>
      <c r="I542" s="1412"/>
      <c r="J542" s="1412"/>
      <c r="K542" s="1415">
        <v>0.08</v>
      </c>
      <c r="L542" s="717">
        <v>13.9</v>
      </c>
      <c r="M542" s="717" t="s">
        <v>811</v>
      </c>
      <c r="N542" s="717" t="s">
        <v>811</v>
      </c>
      <c r="O542" s="1415" t="s">
        <v>811</v>
      </c>
      <c r="P542" s="1415" t="s">
        <v>811</v>
      </c>
      <c r="Q542" s="1415" t="s">
        <v>811</v>
      </c>
      <c r="R542" s="1415" t="s">
        <v>811</v>
      </c>
      <c r="S542" s="1415" t="s">
        <v>811</v>
      </c>
      <c r="T542" s="1412"/>
      <c r="U542" s="1412"/>
      <c r="V542" s="1412"/>
      <c r="W542" s="1412"/>
      <c r="X542" s="1412"/>
    </row>
    <row r="543" spans="1:24">
      <c r="A543" s="717">
        <v>33</v>
      </c>
      <c r="B543" s="1412" t="s">
        <v>1809</v>
      </c>
      <c r="C543" s="1412" t="s">
        <v>1813</v>
      </c>
      <c r="D543" s="717">
        <v>15</v>
      </c>
      <c r="E543" s="1413">
        <v>44427</v>
      </c>
      <c r="F543" s="1412"/>
      <c r="G543" s="1412"/>
      <c r="H543" s="1412"/>
      <c r="I543" s="1412"/>
      <c r="J543" s="1412"/>
      <c r="K543" s="1415">
        <v>7.0000000000000007E-2</v>
      </c>
      <c r="L543" s="717">
        <v>13.7</v>
      </c>
      <c r="M543" s="717" t="s">
        <v>811</v>
      </c>
      <c r="N543" s="717" t="s">
        <v>811</v>
      </c>
      <c r="O543" s="1417" t="s">
        <v>811</v>
      </c>
      <c r="P543" s="1417" t="s">
        <v>811</v>
      </c>
      <c r="Q543" s="1415" t="s">
        <v>811</v>
      </c>
      <c r="R543" s="1415" t="s">
        <v>811</v>
      </c>
      <c r="S543" s="1417" t="s">
        <v>811</v>
      </c>
      <c r="T543" s="1412"/>
      <c r="U543" s="1412"/>
      <c r="V543" s="1412"/>
      <c r="W543" s="1412"/>
      <c r="X543" s="1412"/>
    </row>
    <row r="544" spans="1:24">
      <c r="A544" s="717">
        <v>33</v>
      </c>
      <c r="B544" s="1412" t="s">
        <v>1809</v>
      </c>
      <c r="C544" s="1412" t="s">
        <v>1813</v>
      </c>
      <c r="D544" s="717">
        <v>16</v>
      </c>
      <c r="E544" s="1413">
        <v>44427</v>
      </c>
      <c r="F544" s="1412"/>
      <c r="G544" s="1412"/>
      <c r="H544" s="1412"/>
      <c r="I544" s="1412"/>
      <c r="J544" s="1412"/>
      <c r="K544" s="1415">
        <v>0.06</v>
      </c>
      <c r="L544" s="717">
        <v>13.4</v>
      </c>
      <c r="M544" s="717" t="s">
        <v>811</v>
      </c>
      <c r="N544" s="717" t="s">
        <v>811</v>
      </c>
      <c r="O544" s="1415" t="s">
        <v>811</v>
      </c>
      <c r="P544" s="1415" t="s">
        <v>811</v>
      </c>
      <c r="Q544" s="1415" t="s">
        <v>811</v>
      </c>
      <c r="R544" s="1415" t="s">
        <v>811</v>
      </c>
      <c r="S544" s="1415" t="s">
        <v>811</v>
      </c>
      <c r="T544" s="1412"/>
      <c r="U544" s="1412"/>
      <c r="V544" s="1412"/>
      <c r="W544" s="1412"/>
      <c r="X544" s="1412"/>
    </row>
    <row r="545" spans="1:24">
      <c r="A545" s="717">
        <v>33</v>
      </c>
      <c r="B545" s="1412" t="s">
        <v>1809</v>
      </c>
      <c r="C545" s="1412" t="s">
        <v>1813</v>
      </c>
      <c r="D545" s="717">
        <v>17</v>
      </c>
      <c r="E545" s="1413">
        <v>44427</v>
      </c>
      <c r="F545" s="1412"/>
      <c r="G545" s="1412"/>
      <c r="H545" s="1412"/>
      <c r="I545" s="1412"/>
      <c r="J545" s="1412"/>
      <c r="K545" s="1415">
        <v>0.04</v>
      </c>
      <c r="L545" s="717">
        <v>13</v>
      </c>
      <c r="M545" s="717" t="s">
        <v>811</v>
      </c>
      <c r="N545" s="717" t="s">
        <v>811</v>
      </c>
      <c r="O545" s="1417" t="s">
        <v>811</v>
      </c>
      <c r="P545" s="1417" t="s">
        <v>811</v>
      </c>
      <c r="Q545" s="1415" t="s">
        <v>811</v>
      </c>
      <c r="R545" s="1415" t="s">
        <v>811</v>
      </c>
      <c r="S545" s="1417" t="s">
        <v>811</v>
      </c>
      <c r="T545" s="1412"/>
      <c r="U545" s="1412"/>
      <c r="V545" s="1412"/>
      <c r="W545" s="1412"/>
      <c r="X545" s="1412"/>
    </row>
    <row r="546" spans="1:24">
      <c r="A546" s="717">
        <v>33</v>
      </c>
      <c r="B546" s="1412" t="s">
        <v>1809</v>
      </c>
      <c r="C546" s="1412" t="s">
        <v>1813</v>
      </c>
      <c r="D546" s="717">
        <v>18</v>
      </c>
      <c r="E546" s="1413">
        <v>44427</v>
      </c>
      <c r="F546" s="1412"/>
      <c r="G546" s="1412"/>
      <c r="H546" s="1412"/>
      <c r="I546" s="1412"/>
      <c r="J546" s="1412"/>
      <c r="K546" s="1415">
        <v>0.04</v>
      </c>
      <c r="L546" s="717">
        <v>12.9</v>
      </c>
      <c r="M546" s="717" t="s">
        <v>811</v>
      </c>
      <c r="N546" s="717" t="s">
        <v>811</v>
      </c>
      <c r="O546" s="1415" t="s">
        <v>811</v>
      </c>
      <c r="P546" s="1415" t="s">
        <v>811</v>
      </c>
      <c r="Q546" s="1415" t="s">
        <v>811</v>
      </c>
      <c r="R546" s="1415" t="s">
        <v>811</v>
      </c>
      <c r="S546" s="1415" t="s">
        <v>811</v>
      </c>
      <c r="T546" s="1412"/>
      <c r="U546" s="1412"/>
      <c r="V546" s="1412"/>
      <c r="W546" s="1412"/>
      <c r="X546" s="1412"/>
    </row>
    <row r="547" spans="1:24">
      <c r="A547" s="717">
        <v>33</v>
      </c>
      <c r="B547" s="1412" t="s">
        <v>1809</v>
      </c>
      <c r="C547" s="1412" t="s">
        <v>1813</v>
      </c>
      <c r="D547" s="717">
        <v>19</v>
      </c>
      <c r="E547" s="1413">
        <v>44427</v>
      </c>
      <c r="F547" s="1412"/>
      <c r="G547" s="1412"/>
      <c r="H547" s="1412"/>
      <c r="I547" s="1412"/>
      <c r="J547" s="1412"/>
      <c r="K547" s="1415">
        <v>0.03</v>
      </c>
      <c r="L547" s="717">
        <v>12.9</v>
      </c>
      <c r="M547" s="717" t="s">
        <v>811</v>
      </c>
      <c r="N547" s="717" t="s">
        <v>811</v>
      </c>
      <c r="O547" s="1415" t="s">
        <v>811</v>
      </c>
      <c r="P547" s="1415" t="s">
        <v>811</v>
      </c>
      <c r="Q547" s="1415" t="s">
        <v>811</v>
      </c>
      <c r="R547" s="1415" t="s">
        <v>811</v>
      </c>
      <c r="S547" s="1415" t="s">
        <v>811</v>
      </c>
      <c r="T547" s="1412"/>
      <c r="U547" s="1412"/>
      <c r="V547" s="1412"/>
      <c r="W547" s="1412"/>
      <c r="X547" s="1412"/>
    </row>
    <row r="548" spans="1:24">
      <c r="A548" s="717">
        <v>33</v>
      </c>
      <c r="B548" s="1412" t="s">
        <v>1809</v>
      </c>
      <c r="C548" s="1412" t="s">
        <v>1813</v>
      </c>
      <c r="D548" s="717">
        <v>20</v>
      </c>
      <c r="E548" s="1413">
        <v>44427</v>
      </c>
      <c r="F548" s="1412"/>
      <c r="G548" s="1412"/>
      <c r="H548" s="1412"/>
      <c r="I548" s="1412"/>
      <c r="J548" s="1412"/>
      <c r="K548" s="1415">
        <v>0.01</v>
      </c>
      <c r="L548" s="717">
        <v>12.9</v>
      </c>
      <c r="M548" s="717">
        <v>6.34</v>
      </c>
      <c r="N548" s="717">
        <v>41.5</v>
      </c>
      <c r="O548" s="1417">
        <v>0.03</v>
      </c>
      <c r="P548" s="1417">
        <v>20.53</v>
      </c>
      <c r="Q548" s="1415">
        <v>1.34</v>
      </c>
      <c r="R548" s="1417">
        <v>72.44</v>
      </c>
      <c r="S548" s="1415">
        <v>20.55</v>
      </c>
      <c r="T548" s="1412"/>
      <c r="U548" s="1412"/>
      <c r="V548" s="1412"/>
      <c r="W548" s="1412"/>
      <c r="X548" s="1412"/>
    </row>
    <row r="549" spans="1:24">
      <c r="A549" s="717">
        <v>36</v>
      </c>
      <c r="B549" s="1412" t="s">
        <v>1809</v>
      </c>
      <c r="C549" s="1412" t="s">
        <v>1809</v>
      </c>
      <c r="D549" s="717">
        <v>0.5</v>
      </c>
      <c r="E549" s="1413">
        <v>44425</v>
      </c>
      <c r="F549" s="1412"/>
      <c r="G549" s="1412">
        <v>4</v>
      </c>
      <c r="H549" s="1412">
        <v>28.65</v>
      </c>
      <c r="I549" s="1412">
        <v>4.3499999999999996</v>
      </c>
      <c r="J549" s="1414">
        <v>0.15</v>
      </c>
      <c r="K549" s="717">
        <v>8.64</v>
      </c>
      <c r="L549" s="717">
        <v>26.7</v>
      </c>
      <c r="M549" s="717">
        <v>6.65</v>
      </c>
      <c r="N549" s="717">
        <v>17.399999999999999</v>
      </c>
      <c r="O549" s="1417">
        <v>1.98</v>
      </c>
      <c r="P549" s="1417">
        <v>0.95</v>
      </c>
      <c r="Q549" s="1415">
        <v>0.69</v>
      </c>
      <c r="R549" s="1417">
        <v>26.26</v>
      </c>
      <c r="S549" s="1415">
        <v>2.94</v>
      </c>
      <c r="T549" s="1412" t="s">
        <v>1033</v>
      </c>
      <c r="U549" s="1412" t="s">
        <v>1128</v>
      </c>
      <c r="V549" s="1412" t="s">
        <v>1028</v>
      </c>
      <c r="W549" s="1412" t="s">
        <v>2105</v>
      </c>
      <c r="X549" s="1412"/>
    </row>
    <row r="550" spans="1:24">
      <c r="A550" s="717">
        <v>36</v>
      </c>
      <c r="B550" s="1412" t="s">
        <v>1809</v>
      </c>
      <c r="C550" s="1412" t="s">
        <v>1809</v>
      </c>
      <c r="D550" s="717">
        <v>1</v>
      </c>
      <c r="E550" s="1413">
        <v>44425</v>
      </c>
      <c r="F550" s="1412"/>
      <c r="G550" s="1412"/>
      <c r="H550" s="1412"/>
      <c r="I550" s="1412"/>
      <c r="J550" s="1412"/>
      <c r="K550" s="717">
        <v>8.68</v>
      </c>
      <c r="L550" s="717">
        <v>26.6</v>
      </c>
      <c r="M550" s="717" t="s">
        <v>811</v>
      </c>
      <c r="N550" s="717" t="s">
        <v>811</v>
      </c>
      <c r="O550" s="1415" t="s">
        <v>811</v>
      </c>
      <c r="P550" s="1415" t="s">
        <v>811</v>
      </c>
      <c r="Q550" s="1415" t="s">
        <v>811</v>
      </c>
      <c r="R550" s="1415" t="s">
        <v>811</v>
      </c>
      <c r="S550" s="1415" t="s">
        <v>811</v>
      </c>
      <c r="T550" s="1412"/>
      <c r="U550" s="1412"/>
      <c r="V550" s="1412"/>
      <c r="W550" s="1412"/>
      <c r="X550" s="1412"/>
    </row>
    <row r="551" spans="1:24">
      <c r="A551" s="717">
        <v>36</v>
      </c>
      <c r="B551" s="1412" t="s">
        <v>1809</v>
      </c>
      <c r="C551" s="1412" t="s">
        <v>1809</v>
      </c>
      <c r="D551" s="717">
        <v>2</v>
      </c>
      <c r="E551" s="1413">
        <v>44425</v>
      </c>
      <c r="F551" s="1412"/>
      <c r="G551" s="1412"/>
      <c r="H551" s="1412"/>
      <c r="I551" s="1412"/>
      <c r="J551" s="1412"/>
      <c r="K551" s="717">
        <v>8.7200000000000006</v>
      </c>
      <c r="L551" s="717">
        <v>26.4</v>
      </c>
      <c r="M551" s="717" t="s">
        <v>811</v>
      </c>
      <c r="N551" s="717" t="s">
        <v>811</v>
      </c>
      <c r="O551" s="1415" t="s">
        <v>811</v>
      </c>
      <c r="P551" s="1415" t="s">
        <v>811</v>
      </c>
      <c r="Q551" s="1415" t="s">
        <v>811</v>
      </c>
      <c r="R551" s="1415" t="s">
        <v>811</v>
      </c>
      <c r="S551" s="1415" t="s">
        <v>811</v>
      </c>
      <c r="T551" s="1412"/>
      <c r="U551" s="1412"/>
      <c r="V551" s="1412"/>
      <c r="W551" s="1412"/>
      <c r="X551" s="1412"/>
    </row>
    <row r="552" spans="1:24">
      <c r="A552" s="717">
        <v>36</v>
      </c>
      <c r="B552" s="1412" t="s">
        <v>1809</v>
      </c>
      <c r="C552" s="1412" t="s">
        <v>1809</v>
      </c>
      <c r="D552" s="717">
        <v>3</v>
      </c>
      <c r="E552" s="1413">
        <v>44425</v>
      </c>
      <c r="F552" s="1412"/>
      <c r="G552" s="1412"/>
      <c r="H552" s="1412"/>
      <c r="I552" s="1412"/>
      <c r="J552" s="1412"/>
      <c r="K552" s="717">
        <v>8.73</v>
      </c>
      <c r="L552" s="717">
        <v>26.4</v>
      </c>
      <c r="M552" s="717">
        <v>6.9</v>
      </c>
      <c r="N552" s="717">
        <v>18.899999999999999</v>
      </c>
      <c r="O552" s="1417">
        <v>1.66</v>
      </c>
      <c r="P552" s="1417">
        <v>1.24</v>
      </c>
      <c r="Q552" s="1415">
        <v>0.51</v>
      </c>
      <c r="R552" s="1417">
        <v>25.79</v>
      </c>
      <c r="S552" s="1415">
        <v>2.9</v>
      </c>
      <c r="T552" s="1412"/>
      <c r="U552" s="1412"/>
      <c r="V552" s="1412"/>
      <c r="W552" s="1412"/>
      <c r="X552" s="1412"/>
    </row>
    <row r="553" spans="1:24">
      <c r="A553" s="717">
        <v>36</v>
      </c>
      <c r="B553" s="1412" t="s">
        <v>1809</v>
      </c>
      <c r="C553" s="1412" t="s">
        <v>1809</v>
      </c>
      <c r="D553" s="717">
        <v>4</v>
      </c>
      <c r="E553" s="1413">
        <v>44425</v>
      </c>
      <c r="F553" s="1412"/>
      <c r="G553" s="1412"/>
      <c r="H553" s="1412"/>
      <c r="I553" s="1412"/>
      <c r="J553" s="1412"/>
      <c r="K553" s="717">
        <v>8.74</v>
      </c>
      <c r="L553" s="717">
        <v>26</v>
      </c>
      <c r="M553" s="717" t="s">
        <v>811</v>
      </c>
      <c r="N553" s="717" t="s">
        <v>811</v>
      </c>
      <c r="O553" s="1415" t="s">
        <v>811</v>
      </c>
      <c r="P553" s="1415" t="s">
        <v>811</v>
      </c>
      <c r="Q553" s="1415" t="s">
        <v>811</v>
      </c>
      <c r="R553" s="1415" t="s">
        <v>811</v>
      </c>
      <c r="S553" s="1415" t="s">
        <v>811</v>
      </c>
      <c r="T553" s="1412"/>
      <c r="U553" s="1412"/>
      <c r="V553" s="1412"/>
      <c r="W553" s="1412"/>
      <c r="X553" s="1412"/>
    </row>
    <row r="554" spans="1:24">
      <c r="A554" s="717">
        <v>36</v>
      </c>
      <c r="B554" s="1412" t="s">
        <v>1809</v>
      </c>
      <c r="C554" s="1412" t="s">
        <v>1809</v>
      </c>
      <c r="D554" s="717">
        <v>5</v>
      </c>
      <c r="E554" s="1413">
        <v>44425</v>
      </c>
      <c r="F554" s="1412"/>
      <c r="G554" s="1412"/>
      <c r="H554" s="1412"/>
      <c r="I554" s="1412"/>
      <c r="J554" s="1412"/>
      <c r="K554" s="717">
        <v>8.67</v>
      </c>
      <c r="L554" s="717">
        <v>25.6</v>
      </c>
      <c r="M554" s="717" t="s">
        <v>811</v>
      </c>
      <c r="N554" s="717" t="s">
        <v>811</v>
      </c>
      <c r="O554" s="1415" t="s">
        <v>811</v>
      </c>
      <c r="P554" s="1415" t="s">
        <v>811</v>
      </c>
      <c r="Q554" s="1415" t="s">
        <v>811</v>
      </c>
      <c r="R554" s="1415" t="s">
        <v>811</v>
      </c>
      <c r="S554" s="1415" t="s">
        <v>811</v>
      </c>
      <c r="T554" s="1412"/>
      <c r="U554" s="1412"/>
      <c r="V554" s="1412"/>
      <c r="W554" s="1412"/>
      <c r="X554" s="1412"/>
    </row>
    <row r="555" spans="1:24">
      <c r="A555" s="717">
        <v>36</v>
      </c>
      <c r="B555" s="1412" t="s">
        <v>1809</v>
      </c>
      <c r="C555" s="1412" t="s">
        <v>1809</v>
      </c>
      <c r="D555" s="717">
        <v>6</v>
      </c>
      <c r="E555" s="1413">
        <v>44425</v>
      </c>
      <c r="F555" s="1412"/>
      <c r="G555" s="1412"/>
      <c r="H555" s="1412"/>
      <c r="I555" s="1412"/>
      <c r="J555" s="1412"/>
      <c r="K555" s="717">
        <v>8.27</v>
      </c>
      <c r="L555" s="717">
        <v>24.8</v>
      </c>
      <c r="M555" s="717" t="s">
        <v>811</v>
      </c>
      <c r="N555" s="717" t="s">
        <v>811</v>
      </c>
      <c r="O555" s="1415" t="s">
        <v>811</v>
      </c>
      <c r="P555" s="1415" t="s">
        <v>811</v>
      </c>
      <c r="Q555" s="1415" t="s">
        <v>811</v>
      </c>
      <c r="R555" s="1415" t="s">
        <v>811</v>
      </c>
      <c r="S555" s="1415" t="s">
        <v>811</v>
      </c>
      <c r="T555" s="1412"/>
      <c r="U555" s="1412"/>
      <c r="V555" s="1412"/>
      <c r="W555" s="1412"/>
      <c r="X555" s="1412"/>
    </row>
    <row r="556" spans="1:24">
      <c r="A556" s="717">
        <v>36</v>
      </c>
      <c r="B556" s="1412" t="s">
        <v>1809</v>
      </c>
      <c r="C556" s="1412" t="s">
        <v>1809</v>
      </c>
      <c r="D556" s="717">
        <v>7</v>
      </c>
      <c r="E556" s="1413">
        <v>44425</v>
      </c>
      <c r="F556" s="1412"/>
      <c r="G556" s="1412"/>
      <c r="H556" s="1412"/>
      <c r="I556" s="1412"/>
      <c r="J556" s="1412"/>
      <c r="K556" s="717">
        <v>7.7</v>
      </c>
      <c r="L556" s="717">
        <v>24</v>
      </c>
      <c r="M556" s="717" t="s">
        <v>811</v>
      </c>
      <c r="N556" s="717" t="s">
        <v>811</v>
      </c>
      <c r="O556" s="1415" t="s">
        <v>811</v>
      </c>
      <c r="P556" s="1415" t="s">
        <v>811</v>
      </c>
      <c r="Q556" s="1415" t="s">
        <v>811</v>
      </c>
      <c r="R556" s="1415" t="s">
        <v>811</v>
      </c>
      <c r="S556" s="1415" t="s">
        <v>811</v>
      </c>
      <c r="T556" s="1412"/>
      <c r="U556" s="1412"/>
      <c r="V556" s="1412"/>
      <c r="W556" s="1412"/>
      <c r="X556" s="1412"/>
    </row>
    <row r="557" spans="1:24">
      <c r="A557" s="717">
        <v>36</v>
      </c>
      <c r="B557" s="1412" t="s">
        <v>1809</v>
      </c>
      <c r="C557" s="1412" t="s">
        <v>1809</v>
      </c>
      <c r="D557" s="717">
        <v>8</v>
      </c>
      <c r="E557" s="1413">
        <v>44425</v>
      </c>
      <c r="F557" s="1412"/>
      <c r="G557" s="1412"/>
      <c r="H557" s="1412"/>
      <c r="I557" s="1412"/>
      <c r="J557" s="1412"/>
      <c r="K557" s="717">
        <v>6.28</v>
      </c>
      <c r="L557" s="717">
        <v>21.7</v>
      </c>
      <c r="M557" s="717" t="s">
        <v>811</v>
      </c>
      <c r="N557" s="717" t="s">
        <v>811</v>
      </c>
      <c r="O557" s="1415" t="s">
        <v>811</v>
      </c>
      <c r="P557" s="1415" t="s">
        <v>811</v>
      </c>
      <c r="Q557" s="1415" t="s">
        <v>811</v>
      </c>
      <c r="R557" s="1415" t="s">
        <v>811</v>
      </c>
      <c r="S557" s="1415" t="s">
        <v>811</v>
      </c>
      <c r="T557" s="1412"/>
      <c r="U557" s="1412"/>
      <c r="V557" s="1412"/>
      <c r="W557" s="1412"/>
      <c r="X557" s="1412"/>
    </row>
    <row r="558" spans="1:24">
      <c r="A558" s="717">
        <v>36</v>
      </c>
      <c r="B558" s="1412" t="s">
        <v>1809</v>
      </c>
      <c r="C558" s="1412" t="s">
        <v>1809</v>
      </c>
      <c r="D558" s="717">
        <v>9</v>
      </c>
      <c r="E558" s="1413">
        <v>44425</v>
      </c>
      <c r="F558" s="1412"/>
      <c r="G558" s="1412"/>
      <c r="H558" s="1412"/>
      <c r="I558" s="1412"/>
      <c r="J558" s="1412"/>
      <c r="K558" s="717">
        <v>2.87</v>
      </c>
      <c r="L558" s="717">
        <v>17.7</v>
      </c>
      <c r="M558" s="717">
        <v>6.4</v>
      </c>
      <c r="N558" s="717">
        <v>20.8</v>
      </c>
      <c r="O558" s="1417">
        <v>9.32</v>
      </c>
      <c r="P558" s="1417">
        <v>5.12</v>
      </c>
      <c r="Q558" s="1415">
        <v>0.97</v>
      </c>
      <c r="R558" s="1417">
        <v>32.25</v>
      </c>
      <c r="S558" s="1415">
        <v>14.44</v>
      </c>
      <c r="T558" s="1412"/>
      <c r="U558" s="1412"/>
      <c r="V558" s="1412"/>
      <c r="W558" s="1412"/>
      <c r="X558" s="1412"/>
    </row>
    <row r="559" spans="1:24">
      <c r="A559" s="717">
        <v>36</v>
      </c>
      <c r="B559" s="1412" t="s">
        <v>1809</v>
      </c>
      <c r="C559" s="1412" t="s">
        <v>1809</v>
      </c>
      <c r="D559" s="717">
        <v>10</v>
      </c>
      <c r="E559" s="1413">
        <v>44425</v>
      </c>
      <c r="F559" s="1412"/>
      <c r="G559" s="1412"/>
      <c r="H559" s="1412"/>
      <c r="I559" s="1412"/>
      <c r="J559" s="1412"/>
      <c r="K559" s="717">
        <v>1.1100000000000001</v>
      </c>
      <c r="L559" s="717">
        <v>15.7</v>
      </c>
      <c r="M559" s="717" t="s">
        <v>811</v>
      </c>
      <c r="N559" s="717" t="s">
        <v>811</v>
      </c>
      <c r="O559" s="1415" t="s">
        <v>811</v>
      </c>
      <c r="P559" s="1415" t="s">
        <v>811</v>
      </c>
      <c r="Q559" s="1415" t="s">
        <v>811</v>
      </c>
      <c r="R559" s="1415" t="s">
        <v>811</v>
      </c>
      <c r="S559" s="1415" t="s">
        <v>811</v>
      </c>
      <c r="T559" s="1412"/>
      <c r="U559" s="1412"/>
      <c r="V559" s="1412"/>
      <c r="W559" s="1412"/>
      <c r="X559" s="1412"/>
    </row>
    <row r="560" spans="1:24">
      <c r="A560" s="717">
        <v>36</v>
      </c>
      <c r="B560" s="1412" t="s">
        <v>1809</v>
      </c>
      <c r="C560" s="1412" t="s">
        <v>1809</v>
      </c>
      <c r="D560" s="717">
        <v>11</v>
      </c>
      <c r="E560" s="1413">
        <v>44425</v>
      </c>
      <c r="F560" s="1412"/>
      <c r="G560" s="1412"/>
      <c r="H560" s="1412"/>
      <c r="I560" s="1412"/>
      <c r="J560" s="1412"/>
      <c r="K560" s="717">
        <v>1.07</v>
      </c>
      <c r="L560" s="717">
        <v>14.4</v>
      </c>
      <c r="M560" s="717" t="s">
        <v>811</v>
      </c>
      <c r="N560" s="717" t="s">
        <v>811</v>
      </c>
      <c r="O560" s="1417" t="s">
        <v>811</v>
      </c>
      <c r="P560" s="1417" t="s">
        <v>811</v>
      </c>
      <c r="Q560" s="1415" t="s">
        <v>811</v>
      </c>
      <c r="R560" s="1415" t="s">
        <v>811</v>
      </c>
      <c r="S560" s="1417" t="s">
        <v>811</v>
      </c>
      <c r="T560" s="1412"/>
      <c r="U560" s="1412"/>
      <c r="V560" s="1412"/>
      <c r="W560" s="1412"/>
      <c r="X560" s="1412"/>
    </row>
    <row r="561" spans="1:24">
      <c r="A561" s="717">
        <v>36</v>
      </c>
      <c r="B561" s="1412" t="s">
        <v>1809</v>
      </c>
      <c r="C561" s="1412" t="s">
        <v>1809</v>
      </c>
      <c r="D561" s="717">
        <v>12</v>
      </c>
      <c r="E561" s="1413">
        <v>44425</v>
      </c>
      <c r="F561" s="1412"/>
      <c r="G561" s="1412"/>
      <c r="H561" s="1412"/>
      <c r="I561" s="1412"/>
      <c r="J561" s="1412"/>
      <c r="K561" s="717">
        <v>0</v>
      </c>
      <c r="L561" s="717">
        <v>13.3</v>
      </c>
      <c r="M561" s="717" t="s">
        <v>811</v>
      </c>
      <c r="N561" s="717" t="s">
        <v>811</v>
      </c>
      <c r="O561" s="1415" t="s">
        <v>811</v>
      </c>
      <c r="P561" s="1415" t="s">
        <v>811</v>
      </c>
      <c r="Q561" s="1415" t="s">
        <v>811</v>
      </c>
      <c r="R561" s="1415" t="s">
        <v>811</v>
      </c>
      <c r="S561" s="1415" t="s">
        <v>811</v>
      </c>
      <c r="T561" s="1412"/>
      <c r="U561" s="1412"/>
      <c r="V561" s="1412"/>
      <c r="W561" s="1412"/>
      <c r="X561" s="1412"/>
    </row>
    <row r="562" spans="1:24">
      <c r="A562" s="717">
        <v>36</v>
      </c>
      <c r="B562" s="1412" t="s">
        <v>1809</v>
      </c>
      <c r="C562" s="1412" t="s">
        <v>1809</v>
      </c>
      <c r="D562" s="717">
        <v>26</v>
      </c>
      <c r="E562" s="1413">
        <v>44425</v>
      </c>
      <c r="F562" s="1412"/>
      <c r="G562" s="1412"/>
      <c r="H562" s="1412"/>
      <c r="I562" s="1412"/>
      <c r="J562" s="1412"/>
      <c r="K562" s="717">
        <v>0</v>
      </c>
      <c r="L562" s="717" t="s">
        <v>815</v>
      </c>
      <c r="M562" s="717">
        <v>6.41</v>
      </c>
      <c r="N562" s="717">
        <v>44.9</v>
      </c>
      <c r="O562" s="1415">
        <v>0.41</v>
      </c>
      <c r="P562" s="1415">
        <v>4.68</v>
      </c>
      <c r="Q562" s="1415">
        <v>10.61</v>
      </c>
      <c r="R562" s="1417">
        <v>111.53</v>
      </c>
      <c r="S562" s="1415">
        <v>5.09</v>
      </c>
      <c r="T562" s="1412"/>
      <c r="U562" s="1412"/>
      <c r="V562" s="1412"/>
      <c r="W562" s="1412"/>
      <c r="X562" s="1412"/>
    </row>
    <row r="563" spans="1:24">
      <c r="A563" s="717">
        <v>36</v>
      </c>
      <c r="B563" s="1412" t="s">
        <v>1809</v>
      </c>
      <c r="C563" s="1412" t="s">
        <v>1826</v>
      </c>
      <c r="D563" s="717">
        <v>0.5</v>
      </c>
      <c r="E563" s="1413">
        <v>44425</v>
      </c>
      <c r="F563" s="1412"/>
      <c r="G563" s="1412">
        <v>4</v>
      </c>
      <c r="H563" s="1412">
        <v>2.5499999999999998</v>
      </c>
      <c r="I563" s="1412">
        <v>1.5</v>
      </c>
      <c r="J563" s="1414">
        <v>0.59</v>
      </c>
      <c r="K563" s="717">
        <v>10.53</v>
      </c>
      <c r="L563" s="717">
        <v>26.1</v>
      </c>
      <c r="M563" s="717">
        <v>7.76</v>
      </c>
      <c r="N563" s="717">
        <v>22.7</v>
      </c>
      <c r="O563" s="1415">
        <v>7.25</v>
      </c>
      <c r="P563" s="1415">
        <v>3.68</v>
      </c>
      <c r="Q563" s="1415">
        <v>1.1399999999999999</v>
      </c>
      <c r="R563" s="1417">
        <v>54.48</v>
      </c>
      <c r="S563" s="1415">
        <v>10.93</v>
      </c>
      <c r="T563" s="1412" t="s">
        <v>1022</v>
      </c>
      <c r="U563" s="1412" t="s">
        <v>1128</v>
      </c>
      <c r="V563" s="1412" t="s">
        <v>1028</v>
      </c>
      <c r="W563" s="1412" t="s">
        <v>714</v>
      </c>
      <c r="X563" s="1412"/>
    </row>
    <row r="564" spans="1:24">
      <c r="A564" s="717">
        <v>36</v>
      </c>
      <c r="B564" s="1412" t="s">
        <v>1809</v>
      </c>
      <c r="C564" s="1412" t="s">
        <v>1826</v>
      </c>
      <c r="D564" s="717">
        <v>1</v>
      </c>
      <c r="E564" s="1413">
        <v>44425</v>
      </c>
      <c r="F564" s="1412"/>
      <c r="G564" s="1412"/>
      <c r="H564" s="1412"/>
      <c r="I564" s="1412"/>
      <c r="J564" s="1412"/>
      <c r="K564" s="717">
        <v>10.82</v>
      </c>
      <c r="L564" s="717">
        <v>26.1</v>
      </c>
      <c r="M564" s="717" t="s">
        <v>811</v>
      </c>
      <c r="N564" s="717" t="s">
        <v>811</v>
      </c>
      <c r="O564" s="1417" t="s">
        <v>811</v>
      </c>
      <c r="P564" s="1417" t="s">
        <v>811</v>
      </c>
      <c r="Q564" s="1415" t="s">
        <v>811</v>
      </c>
      <c r="R564" s="1415" t="s">
        <v>811</v>
      </c>
      <c r="S564" s="1417" t="s">
        <v>811</v>
      </c>
      <c r="T564" s="1412"/>
      <c r="U564" s="1412"/>
      <c r="V564" s="1412"/>
      <c r="W564" s="1412"/>
      <c r="X564" s="1412"/>
    </row>
    <row r="565" spans="1:24">
      <c r="A565" s="717">
        <v>36</v>
      </c>
      <c r="B565" s="1412" t="s">
        <v>1809</v>
      </c>
      <c r="C565" s="1412" t="s">
        <v>1826</v>
      </c>
      <c r="D565" s="717">
        <v>1.5</v>
      </c>
      <c r="E565" s="1413">
        <v>44425</v>
      </c>
      <c r="F565" s="1412"/>
      <c r="G565" s="1412"/>
      <c r="H565" s="1412"/>
      <c r="I565" s="1412"/>
      <c r="J565" s="1412"/>
      <c r="K565" s="717">
        <v>10.87</v>
      </c>
      <c r="L565" s="717">
        <v>26.1</v>
      </c>
      <c r="M565" s="717">
        <v>7.8</v>
      </c>
      <c r="N565" s="717">
        <v>22.6</v>
      </c>
      <c r="O565" s="1417">
        <v>9.32</v>
      </c>
      <c r="P565" s="1417">
        <v>4.32</v>
      </c>
      <c r="Q565" s="1415">
        <v>1.1100000000000001</v>
      </c>
      <c r="R565" s="1417">
        <v>58.57</v>
      </c>
      <c r="S565" s="1415">
        <v>13.64</v>
      </c>
      <c r="T565" s="1412"/>
      <c r="U565" s="1412"/>
      <c r="V565" s="1412"/>
      <c r="W565" s="1412"/>
      <c r="X565" s="1412"/>
    </row>
    <row r="566" spans="1:24">
      <c r="A566" s="717">
        <v>36</v>
      </c>
      <c r="B566" s="1412" t="s">
        <v>1809</v>
      </c>
      <c r="C566" s="1412" t="s">
        <v>1826</v>
      </c>
      <c r="D566" s="717">
        <v>2</v>
      </c>
      <c r="E566" s="1413">
        <v>44425</v>
      </c>
      <c r="F566" s="1412"/>
      <c r="G566" s="1412"/>
      <c r="H566" s="1412"/>
      <c r="I566" s="1412"/>
      <c r="J566" s="1412"/>
      <c r="K566" s="717">
        <v>9.8800000000000008</v>
      </c>
      <c r="L566" s="717">
        <v>25.7</v>
      </c>
      <c r="M566" s="717" t="s">
        <v>811</v>
      </c>
      <c r="N566" s="717" t="s">
        <v>811</v>
      </c>
      <c r="O566" s="1415" t="s">
        <v>811</v>
      </c>
      <c r="P566" s="1415" t="s">
        <v>811</v>
      </c>
      <c r="Q566" s="1415" t="s">
        <v>811</v>
      </c>
      <c r="R566" s="1415" t="s">
        <v>811</v>
      </c>
      <c r="S566" s="1415" t="s">
        <v>811</v>
      </c>
      <c r="T566" s="1412"/>
      <c r="U566" s="1412"/>
      <c r="V566" s="1412"/>
      <c r="W566" s="1412"/>
      <c r="X566" s="1412"/>
    </row>
    <row r="567" spans="1:24">
      <c r="A567" s="717">
        <v>36</v>
      </c>
      <c r="B567" s="1412" t="s">
        <v>1809</v>
      </c>
      <c r="C567" s="1412" t="s">
        <v>1826</v>
      </c>
      <c r="D567" s="717">
        <v>2.5</v>
      </c>
      <c r="E567" s="1413">
        <v>44425</v>
      </c>
      <c r="F567" s="1412"/>
      <c r="G567" s="1412"/>
      <c r="H567" s="1412"/>
      <c r="I567" s="1412"/>
      <c r="J567" s="1412"/>
      <c r="K567" s="717">
        <v>4.37</v>
      </c>
      <c r="L567" s="717">
        <v>24.9</v>
      </c>
      <c r="M567" s="717" t="s">
        <v>811</v>
      </c>
      <c r="N567" s="717" t="s">
        <v>811</v>
      </c>
      <c r="O567" s="1415" t="s">
        <v>811</v>
      </c>
      <c r="P567" s="1415" t="s">
        <v>811</v>
      </c>
      <c r="Q567" s="1415" t="s">
        <v>811</v>
      </c>
      <c r="R567" s="1415" t="s">
        <v>811</v>
      </c>
      <c r="S567" s="1415" t="s">
        <v>811</v>
      </c>
      <c r="T567" s="1412"/>
      <c r="U567" s="1412"/>
      <c r="V567" s="1412"/>
      <c r="W567" s="1412"/>
      <c r="X567" s="1412"/>
    </row>
    <row r="568" spans="1:24">
      <c r="A568" s="717">
        <v>36</v>
      </c>
      <c r="B568" s="1412" t="s">
        <v>1809</v>
      </c>
      <c r="C568" s="1412" t="s">
        <v>1823</v>
      </c>
      <c r="D568" s="717">
        <v>0.5</v>
      </c>
      <c r="E568" s="1413">
        <v>44425</v>
      </c>
      <c r="F568" s="1410" t="s">
        <v>2106</v>
      </c>
      <c r="G568" s="1412">
        <v>4</v>
      </c>
      <c r="H568" s="1412">
        <v>18.5</v>
      </c>
      <c r="I568" s="1412">
        <v>3.35</v>
      </c>
      <c r="J568" s="1414">
        <v>0.18</v>
      </c>
      <c r="K568" s="717">
        <v>9.08</v>
      </c>
      <c r="L568" s="717">
        <v>26.5</v>
      </c>
      <c r="M568" s="717">
        <v>7.07</v>
      </c>
      <c r="N568" s="717">
        <v>20</v>
      </c>
      <c r="O568" s="1417">
        <v>2.98</v>
      </c>
      <c r="P568" s="1417">
        <v>1.61</v>
      </c>
      <c r="Q568" s="1415">
        <v>0.57999999999999996</v>
      </c>
      <c r="R568" s="1417">
        <v>26.11</v>
      </c>
      <c r="S568" s="1415">
        <v>4.59</v>
      </c>
      <c r="T568" s="1412" t="s">
        <v>1033</v>
      </c>
      <c r="U568" s="1412" t="s">
        <v>1128</v>
      </c>
      <c r="V568" s="1412" t="s">
        <v>1028</v>
      </c>
      <c r="W568" s="1412" t="s">
        <v>714</v>
      </c>
      <c r="X568" s="1412"/>
    </row>
    <row r="569" spans="1:24">
      <c r="A569" s="717">
        <v>36</v>
      </c>
      <c r="B569" s="1412" t="s">
        <v>1809</v>
      </c>
      <c r="C569" s="1412" t="s">
        <v>1823</v>
      </c>
      <c r="D569" s="717">
        <v>1</v>
      </c>
      <c r="E569" s="1413">
        <v>44425</v>
      </c>
      <c r="F569" s="1412"/>
      <c r="G569" s="1412"/>
      <c r="H569" s="1412"/>
      <c r="I569" s="1412"/>
      <c r="J569" s="1412"/>
      <c r="K569" s="717">
        <v>9.1199999999999992</v>
      </c>
      <c r="L569" s="717">
        <v>26.4</v>
      </c>
      <c r="M569" s="717" t="s">
        <v>811</v>
      </c>
      <c r="N569" s="717" t="s">
        <v>811</v>
      </c>
      <c r="O569" s="1415" t="s">
        <v>811</v>
      </c>
      <c r="P569" s="1415" t="s">
        <v>811</v>
      </c>
      <c r="Q569" s="1415" t="s">
        <v>811</v>
      </c>
      <c r="R569" s="1415" t="s">
        <v>811</v>
      </c>
      <c r="S569" s="1415" t="s">
        <v>811</v>
      </c>
      <c r="T569" s="1412"/>
      <c r="U569" s="1412"/>
      <c r="V569" s="1412"/>
      <c r="W569" s="1412"/>
      <c r="X569" s="1412"/>
    </row>
    <row r="570" spans="1:24">
      <c r="A570" s="717">
        <v>36</v>
      </c>
      <c r="B570" s="1412" t="s">
        <v>1809</v>
      </c>
      <c r="C570" s="1412" t="s">
        <v>1823</v>
      </c>
      <c r="D570" s="717">
        <v>2</v>
      </c>
      <c r="E570" s="1413">
        <v>44425</v>
      </c>
      <c r="F570" s="1412"/>
      <c r="G570" s="1412"/>
      <c r="H570" s="1412"/>
      <c r="I570" s="1412"/>
      <c r="J570" s="1412"/>
      <c r="K570" s="717">
        <v>9.16</v>
      </c>
      <c r="L570" s="717">
        <v>26.3</v>
      </c>
      <c r="M570" s="717" t="s">
        <v>811</v>
      </c>
      <c r="N570" s="717" t="s">
        <v>811</v>
      </c>
      <c r="O570" s="1415" t="s">
        <v>811</v>
      </c>
      <c r="P570" s="1415" t="s">
        <v>811</v>
      </c>
      <c r="Q570" s="1415" t="s">
        <v>811</v>
      </c>
      <c r="R570" s="1415" t="s">
        <v>811</v>
      </c>
      <c r="S570" s="1415" t="s">
        <v>811</v>
      </c>
      <c r="T570" s="1412"/>
      <c r="U570" s="1412"/>
      <c r="V570" s="1412"/>
      <c r="W570" s="1412"/>
      <c r="X570" s="1412"/>
    </row>
    <row r="571" spans="1:24">
      <c r="A571" s="717">
        <v>36</v>
      </c>
      <c r="B571" s="1412" t="s">
        <v>1809</v>
      </c>
      <c r="C571" s="1412" t="s">
        <v>1823</v>
      </c>
      <c r="D571" s="717">
        <v>3</v>
      </c>
      <c r="E571" s="1413">
        <v>44425</v>
      </c>
      <c r="F571" s="1412"/>
      <c r="G571" s="1412"/>
      <c r="H571" s="1412"/>
      <c r="I571" s="1412"/>
      <c r="J571" s="1412"/>
      <c r="K571" s="1415">
        <v>9.1999999999999993</v>
      </c>
      <c r="L571" s="717">
        <v>26.1</v>
      </c>
      <c r="M571" s="717">
        <v>7.04</v>
      </c>
      <c r="N571" s="717">
        <v>19.2</v>
      </c>
      <c r="O571" s="1415">
        <v>3.44</v>
      </c>
      <c r="P571" s="1415">
        <v>1.17</v>
      </c>
      <c r="Q571" s="1415">
        <v>0.65</v>
      </c>
      <c r="R571" s="1417">
        <v>29.57</v>
      </c>
      <c r="S571" s="1415">
        <v>4.6100000000000003</v>
      </c>
      <c r="T571" s="1412"/>
      <c r="U571" s="1412"/>
      <c r="V571" s="1412"/>
      <c r="W571" s="1412"/>
      <c r="X571" s="1412"/>
    </row>
    <row r="572" spans="1:24">
      <c r="A572" s="717">
        <v>36</v>
      </c>
      <c r="B572" s="1412" t="s">
        <v>1809</v>
      </c>
      <c r="C572" s="1412" t="s">
        <v>1823</v>
      </c>
      <c r="D572" s="717">
        <v>4</v>
      </c>
      <c r="E572" s="1413">
        <v>44425</v>
      </c>
      <c r="F572" s="1412"/>
      <c r="G572" s="1412"/>
      <c r="H572" s="1412"/>
      <c r="I572" s="1412"/>
      <c r="J572" s="1412"/>
      <c r="K572" s="717">
        <v>8.91</v>
      </c>
      <c r="L572" s="717">
        <v>25.9</v>
      </c>
      <c r="M572" s="717" t="s">
        <v>811</v>
      </c>
      <c r="N572" s="717" t="s">
        <v>811</v>
      </c>
      <c r="O572" s="1415" t="s">
        <v>811</v>
      </c>
      <c r="P572" s="1415" t="s">
        <v>811</v>
      </c>
      <c r="Q572" s="1415" t="s">
        <v>811</v>
      </c>
      <c r="R572" s="1415" t="s">
        <v>811</v>
      </c>
      <c r="S572" s="1415" t="s">
        <v>811</v>
      </c>
      <c r="T572" s="1412"/>
      <c r="U572" s="1412"/>
      <c r="V572" s="1412"/>
      <c r="W572" s="1412"/>
      <c r="X572" s="1412"/>
    </row>
    <row r="573" spans="1:24">
      <c r="A573" s="717">
        <v>36</v>
      </c>
      <c r="B573" s="1412" t="s">
        <v>1809</v>
      </c>
      <c r="C573" s="1412" t="s">
        <v>1823</v>
      </c>
      <c r="D573" s="717">
        <v>5</v>
      </c>
      <c r="E573" s="1413">
        <v>44425</v>
      </c>
      <c r="F573" s="1412"/>
      <c r="G573" s="1412"/>
      <c r="H573" s="1412"/>
      <c r="I573" s="1412"/>
      <c r="J573" s="1412"/>
      <c r="K573" s="717">
        <v>8.8800000000000008</v>
      </c>
      <c r="L573" s="717">
        <v>25.8</v>
      </c>
      <c r="M573" s="717" t="s">
        <v>811</v>
      </c>
      <c r="N573" s="717" t="s">
        <v>811</v>
      </c>
      <c r="O573" s="1415" t="s">
        <v>811</v>
      </c>
      <c r="P573" s="1415" t="s">
        <v>811</v>
      </c>
      <c r="Q573" s="1415" t="s">
        <v>811</v>
      </c>
      <c r="R573" s="1415" t="s">
        <v>811</v>
      </c>
      <c r="S573" s="1415" t="s">
        <v>811</v>
      </c>
      <c r="T573" s="1412"/>
      <c r="U573" s="1412"/>
      <c r="V573" s="1412"/>
      <c r="W573" s="1412"/>
      <c r="X573" s="1412"/>
    </row>
    <row r="574" spans="1:24">
      <c r="A574" s="717">
        <v>36</v>
      </c>
      <c r="B574" s="1412" t="s">
        <v>1809</v>
      </c>
      <c r="C574" s="1412" t="s">
        <v>1823</v>
      </c>
      <c r="D574" s="717">
        <v>6</v>
      </c>
      <c r="E574" s="1413">
        <v>44425</v>
      </c>
      <c r="F574" s="1412"/>
      <c r="G574" s="1412"/>
      <c r="H574" s="1412"/>
      <c r="I574" s="1412"/>
      <c r="J574" s="1412"/>
      <c r="K574" s="717">
        <v>7.58</v>
      </c>
      <c r="L574" s="717">
        <v>24.5</v>
      </c>
      <c r="M574" s="717" t="s">
        <v>811</v>
      </c>
      <c r="N574" s="717" t="s">
        <v>811</v>
      </c>
      <c r="O574" s="1417" t="s">
        <v>811</v>
      </c>
      <c r="P574" s="1417" t="s">
        <v>811</v>
      </c>
      <c r="Q574" s="1415" t="s">
        <v>811</v>
      </c>
      <c r="R574" s="1415" t="s">
        <v>811</v>
      </c>
      <c r="S574" s="1417" t="s">
        <v>811</v>
      </c>
      <c r="T574" s="1412"/>
      <c r="U574" s="1412"/>
      <c r="V574" s="1412"/>
      <c r="W574" s="1412"/>
      <c r="X574" s="1412"/>
    </row>
    <row r="575" spans="1:24">
      <c r="A575" s="717">
        <v>36</v>
      </c>
      <c r="B575" s="1412" t="s">
        <v>1809</v>
      </c>
      <c r="C575" s="1412" t="s">
        <v>1823</v>
      </c>
      <c r="D575" s="717">
        <v>7</v>
      </c>
      <c r="E575" s="1413">
        <v>44425</v>
      </c>
      <c r="F575" s="1412"/>
      <c r="G575" s="1412"/>
      <c r="H575" s="1412"/>
      <c r="I575" s="1412"/>
      <c r="J575" s="1412"/>
      <c r="K575" s="717">
        <v>7.55</v>
      </c>
      <c r="L575" s="717">
        <v>22.8</v>
      </c>
      <c r="M575" s="717" t="s">
        <v>811</v>
      </c>
      <c r="N575" s="717" t="s">
        <v>811</v>
      </c>
      <c r="O575" s="1417" t="s">
        <v>811</v>
      </c>
      <c r="P575" s="1417" t="s">
        <v>811</v>
      </c>
      <c r="Q575" s="1415" t="s">
        <v>811</v>
      </c>
      <c r="R575" s="1415" t="s">
        <v>811</v>
      </c>
      <c r="S575" s="1417" t="s">
        <v>811</v>
      </c>
      <c r="T575" s="1412"/>
      <c r="U575" s="1412"/>
      <c r="V575" s="1412"/>
      <c r="W575" s="1412"/>
      <c r="X575" s="1412"/>
    </row>
    <row r="576" spans="1:24">
      <c r="A576" s="717">
        <v>36</v>
      </c>
      <c r="B576" s="1412" t="s">
        <v>1809</v>
      </c>
      <c r="C576" s="1412" t="s">
        <v>1823</v>
      </c>
      <c r="D576" s="717">
        <v>8</v>
      </c>
      <c r="E576" s="1413">
        <v>44425</v>
      </c>
      <c r="F576" s="1412"/>
      <c r="G576" s="1412"/>
      <c r="H576" s="1412"/>
      <c r="I576" s="1412"/>
      <c r="J576" s="1412"/>
      <c r="K576" s="717">
        <v>3.13</v>
      </c>
      <c r="L576" s="717">
        <v>18.3</v>
      </c>
      <c r="M576" s="717" t="s">
        <v>811</v>
      </c>
      <c r="N576" s="717" t="s">
        <v>811</v>
      </c>
      <c r="O576" s="1415" t="s">
        <v>811</v>
      </c>
      <c r="P576" s="1415" t="s">
        <v>811</v>
      </c>
      <c r="Q576" s="1415" t="s">
        <v>811</v>
      </c>
      <c r="R576" s="1415" t="s">
        <v>811</v>
      </c>
      <c r="S576" s="1415" t="s">
        <v>811</v>
      </c>
      <c r="T576" s="1412"/>
      <c r="U576" s="1412"/>
      <c r="V576" s="1412"/>
      <c r="W576" s="1412"/>
      <c r="X576" s="1412"/>
    </row>
    <row r="577" spans="1:24">
      <c r="A577" s="717">
        <v>36</v>
      </c>
      <c r="B577" s="1412" t="s">
        <v>1809</v>
      </c>
      <c r="C577" s="1412" t="s">
        <v>1823</v>
      </c>
      <c r="D577" s="717">
        <v>9</v>
      </c>
      <c r="E577" s="1413">
        <v>44425</v>
      </c>
      <c r="F577" s="1412"/>
      <c r="G577" s="1412"/>
      <c r="H577" s="1412"/>
      <c r="I577" s="1412"/>
      <c r="J577" s="1412"/>
      <c r="K577" s="717">
        <v>0</v>
      </c>
      <c r="L577" s="717">
        <v>16</v>
      </c>
      <c r="M577" s="717">
        <v>6.42</v>
      </c>
      <c r="N577" s="717">
        <v>36.700000000000003</v>
      </c>
      <c r="O577" s="1415">
        <v>10.19</v>
      </c>
      <c r="P577" s="1415">
        <v>6.29</v>
      </c>
      <c r="Q577" s="1415">
        <v>1.59</v>
      </c>
      <c r="R577" s="1417">
        <v>44.07</v>
      </c>
      <c r="S577" s="1415">
        <v>16.48</v>
      </c>
      <c r="T577" s="1412"/>
      <c r="U577" s="1412"/>
      <c r="V577" s="1412"/>
      <c r="W577" s="1412"/>
      <c r="X577" s="1412"/>
    </row>
    <row r="578" spans="1:24">
      <c r="A578" s="717">
        <v>36</v>
      </c>
      <c r="B578" s="1412" t="s">
        <v>1809</v>
      </c>
      <c r="C578" s="1412" t="s">
        <v>1823</v>
      </c>
      <c r="D578" s="717">
        <v>16</v>
      </c>
      <c r="E578" s="1413">
        <v>44425</v>
      </c>
      <c r="F578" s="1412"/>
      <c r="G578" s="1412"/>
      <c r="H578" s="1412"/>
      <c r="I578" s="1412"/>
      <c r="J578" s="1412"/>
      <c r="K578" s="717">
        <v>0</v>
      </c>
      <c r="L578" s="717" t="s">
        <v>815</v>
      </c>
      <c r="M578" s="717">
        <v>6.4</v>
      </c>
      <c r="N578" s="717">
        <v>59.1</v>
      </c>
      <c r="O578" s="1415">
        <v>0.71</v>
      </c>
      <c r="P578" s="1415">
        <v>8.1999999999999993</v>
      </c>
      <c r="Q578" s="1415">
        <v>14.57</v>
      </c>
      <c r="R578" s="1411" t="s">
        <v>866</v>
      </c>
      <c r="S578" s="1415">
        <v>8.91</v>
      </c>
      <c r="T578" s="1412"/>
      <c r="U578" s="1412"/>
      <c r="V578" s="1412"/>
      <c r="W578" s="1412"/>
      <c r="X578" s="1412"/>
    </row>
    <row r="579" spans="1:24">
      <c r="A579" s="111"/>
      <c r="B579" s="105"/>
      <c r="C579" s="105"/>
      <c r="D579" s="111"/>
      <c r="E579" s="134"/>
      <c r="F579" s="105"/>
      <c r="G579" s="105"/>
      <c r="H579" s="105"/>
      <c r="I579" s="105"/>
      <c r="J579" s="105"/>
      <c r="K579" s="111"/>
      <c r="L579" s="111"/>
      <c r="M579" s="111"/>
      <c r="N579" s="111"/>
      <c r="O579" s="137"/>
      <c r="P579" s="137"/>
      <c r="Q579" s="137"/>
      <c r="R579" s="137"/>
      <c r="S579" s="137"/>
      <c r="T579" s="105"/>
      <c r="U579" s="105"/>
      <c r="V579" s="105"/>
      <c r="W579" s="105"/>
      <c r="X579" s="105"/>
    </row>
    <row r="580" spans="1:24">
      <c r="A580" s="111"/>
      <c r="B580" s="105"/>
      <c r="C580" s="105"/>
      <c r="D580" s="111"/>
      <c r="E580" s="134"/>
      <c r="F580" s="105"/>
      <c r="G580" s="105"/>
      <c r="H580" s="105"/>
      <c r="I580" s="105"/>
      <c r="J580" s="105"/>
      <c r="K580" s="111"/>
      <c r="L580" s="111"/>
      <c r="M580" s="111"/>
      <c r="N580" s="111"/>
      <c r="O580" s="137"/>
      <c r="P580" s="137"/>
      <c r="Q580" s="137"/>
      <c r="R580" s="137"/>
      <c r="S580" s="137"/>
      <c r="T580" s="105"/>
      <c r="U580" s="105"/>
      <c r="V580" s="105"/>
      <c r="W580" s="105"/>
      <c r="X580" s="105"/>
    </row>
    <row r="581" spans="1:24">
      <c r="A581" s="111" t="s">
        <v>2107</v>
      </c>
      <c r="B581" s="105"/>
      <c r="C581" s="105"/>
      <c r="D581" s="111"/>
      <c r="E581" s="134"/>
      <c r="F581" s="105"/>
      <c r="G581" s="105"/>
      <c r="H581" s="105"/>
      <c r="I581" s="105"/>
      <c r="J581" s="105"/>
      <c r="K581" s="137"/>
      <c r="L581" s="111"/>
      <c r="M581" s="111"/>
      <c r="N581" s="111"/>
      <c r="O581" s="137"/>
      <c r="P581" s="137"/>
      <c r="Q581" s="137"/>
      <c r="R581" s="137"/>
      <c r="S581" s="137"/>
      <c r="T581" s="105"/>
      <c r="U581" s="105"/>
      <c r="V581" s="105"/>
      <c r="W581" s="105"/>
      <c r="X581" s="105"/>
    </row>
    <row r="582" spans="1:24" s="1586" customFormat="1" ht="28.8">
      <c r="A582" s="1583" t="s">
        <v>20</v>
      </c>
      <c r="B582" s="1583" t="s">
        <v>701</v>
      </c>
      <c r="C582" s="1583" t="s">
        <v>805</v>
      </c>
      <c r="D582" s="1583" t="s">
        <v>786</v>
      </c>
      <c r="E582" s="1583" t="s">
        <v>1000</v>
      </c>
      <c r="F582" s="1583" t="s">
        <v>1008</v>
      </c>
      <c r="G582" s="1583" t="s">
        <v>806</v>
      </c>
      <c r="H582" s="1583" t="s">
        <v>807</v>
      </c>
      <c r="I582" s="1584" t="s">
        <v>1009</v>
      </c>
      <c r="J582" s="1583" t="s">
        <v>1010</v>
      </c>
      <c r="K582" s="1583" t="s">
        <v>1011</v>
      </c>
      <c r="L582" s="1583" t="s">
        <v>1012</v>
      </c>
      <c r="M582" s="1583" t="s">
        <v>1013</v>
      </c>
      <c r="N582" s="1583" t="s">
        <v>1014</v>
      </c>
      <c r="O582" s="1585" t="s">
        <v>1015</v>
      </c>
      <c r="P582" s="1585" t="s">
        <v>1016</v>
      </c>
      <c r="Q582" s="1585" t="s">
        <v>703</v>
      </c>
      <c r="R582" s="1585" t="s">
        <v>1017</v>
      </c>
      <c r="S582" s="1585" t="s">
        <v>808</v>
      </c>
      <c r="T582" s="1585" t="s">
        <v>1018</v>
      </c>
      <c r="U582" s="1585" t="s">
        <v>809</v>
      </c>
      <c r="V582" s="1585" t="s">
        <v>1019</v>
      </c>
      <c r="W582" s="1585" t="s">
        <v>1021</v>
      </c>
    </row>
    <row r="583" spans="1:24" s="27" customFormat="1">
      <c r="A583" s="27" t="s">
        <v>423</v>
      </c>
      <c r="B583" s="27" t="s">
        <v>1811</v>
      </c>
      <c r="C583" s="27">
        <v>0.5</v>
      </c>
      <c r="D583" s="47">
        <v>44797</v>
      </c>
      <c r="F583" s="27">
        <v>4</v>
      </c>
      <c r="G583" s="27">
        <v>19.2</v>
      </c>
      <c r="H583" s="27">
        <v>1.375</v>
      </c>
      <c r="I583" s="52">
        <v>7.1614583333333343E-2</v>
      </c>
      <c r="J583" s="27" t="s">
        <v>2108</v>
      </c>
      <c r="K583" s="27">
        <v>2</v>
      </c>
      <c r="L583" s="27">
        <v>2</v>
      </c>
      <c r="M583" s="27" t="s">
        <v>2077</v>
      </c>
      <c r="O583" s="24">
        <v>11.2</v>
      </c>
      <c r="P583" s="24">
        <v>26.5</v>
      </c>
      <c r="Q583" s="24">
        <v>9.5299999999999994</v>
      </c>
      <c r="R583" s="24">
        <v>30.1</v>
      </c>
      <c r="S583" s="24">
        <v>4.4891687500000028</v>
      </c>
      <c r="T583" s="24">
        <v>3.8759999999999981</v>
      </c>
      <c r="U583" s="24">
        <v>0.70404271548436292</v>
      </c>
      <c r="V583" s="24">
        <v>41.752013422818791</v>
      </c>
      <c r="W583" s="24">
        <v>8.3651687500000005</v>
      </c>
    </row>
    <row r="584" spans="1:24" s="27" customFormat="1">
      <c r="A584" s="27" t="s">
        <v>423</v>
      </c>
      <c r="B584" s="27" t="s">
        <v>1811</v>
      </c>
      <c r="C584" s="27">
        <v>1</v>
      </c>
      <c r="D584" s="47">
        <v>44797</v>
      </c>
      <c r="I584" s="52"/>
      <c r="O584" s="24">
        <v>11.23</v>
      </c>
      <c r="P584" s="24">
        <v>26.3</v>
      </c>
      <c r="Q584" s="24" t="s">
        <v>811</v>
      </c>
      <c r="R584" s="24" t="s">
        <v>811</v>
      </c>
      <c r="S584" s="24" t="s">
        <v>811</v>
      </c>
      <c r="T584" s="24" t="s">
        <v>811</v>
      </c>
      <c r="U584" s="24" t="s">
        <v>811</v>
      </c>
      <c r="V584" s="24" t="s">
        <v>811</v>
      </c>
      <c r="W584" s="24" t="s">
        <v>811</v>
      </c>
    </row>
    <row r="585" spans="1:24" s="27" customFormat="1">
      <c r="A585" s="27" t="s">
        <v>423</v>
      </c>
      <c r="B585" s="27" t="s">
        <v>1811</v>
      </c>
      <c r="C585" s="27">
        <v>2</v>
      </c>
      <c r="D585" s="47">
        <v>44797</v>
      </c>
      <c r="I585" s="52"/>
      <c r="O585" s="24">
        <v>11.49</v>
      </c>
      <c r="P585" s="24">
        <v>25.7</v>
      </c>
      <c r="Q585" s="24" t="s">
        <v>811</v>
      </c>
      <c r="R585" s="24" t="s">
        <v>811</v>
      </c>
      <c r="S585" s="24" t="s">
        <v>811</v>
      </c>
      <c r="T585" s="24" t="s">
        <v>811</v>
      </c>
      <c r="U585" s="24" t="s">
        <v>811</v>
      </c>
      <c r="V585" s="24" t="s">
        <v>811</v>
      </c>
      <c r="W585" s="24" t="s">
        <v>811</v>
      </c>
    </row>
    <row r="586" spans="1:24" s="27" customFormat="1">
      <c r="A586" s="27" t="s">
        <v>423</v>
      </c>
      <c r="B586" s="27" t="s">
        <v>1811</v>
      </c>
      <c r="C586" s="27">
        <v>3</v>
      </c>
      <c r="D586" s="47">
        <v>44797</v>
      </c>
      <c r="I586" s="52"/>
      <c r="O586" s="24">
        <v>10.1</v>
      </c>
      <c r="P586" s="24">
        <v>25.1</v>
      </c>
      <c r="Q586" s="24">
        <v>9.3699999999999992</v>
      </c>
      <c r="R586" s="24">
        <v>28.1</v>
      </c>
      <c r="S586" s="24">
        <v>6.7448258928571425</v>
      </c>
      <c r="T586" s="24">
        <v>5.2311428571428573</v>
      </c>
      <c r="U586" s="24">
        <v>0.70404271548436292</v>
      </c>
      <c r="V586" s="24">
        <v>42.575686394142771</v>
      </c>
      <c r="W586" s="24">
        <v>11.97596875</v>
      </c>
    </row>
    <row r="587" spans="1:24" s="27" customFormat="1">
      <c r="A587" s="27" t="s">
        <v>423</v>
      </c>
      <c r="B587" s="27" t="s">
        <v>1811</v>
      </c>
      <c r="C587" s="27">
        <v>4</v>
      </c>
      <c r="D587" s="47">
        <v>44797</v>
      </c>
      <c r="I587" s="52"/>
      <c r="O587" s="24">
        <v>9.9499999999999993</v>
      </c>
      <c r="P587" s="24">
        <v>24.9</v>
      </c>
      <c r="Q587" s="24" t="s">
        <v>811</v>
      </c>
      <c r="R587" s="24" t="s">
        <v>811</v>
      </c>
      <c r="S587" s="24" t="s">
        <v>811</v>
      </c>
      <c r="T587" s="24" t="s">
        <v>811</v>
      </c>
      <c r="U587" s="24" t="s">
        <v>811</v>
      </c>
      <c r="V587" s="24" t="s">
        <v>811</v>
      </c>
      <c r="W587" s="24" t="s">
        <v>811</v>
      </c>
    </row>
    <row r="588" spans="1:24" s="27" customFormat="1">
      <c r="A588" s="27" t="s">
        <v>423</v>
      </c>
      <c r="B588" s="27" t="s">
        <v>1811</v>
      </c>
      <c r="C588" s="27">
        <v>5</v>
      </c>
      <c r="D588" s="47">
        <v>44797</v>
      </c>
      <c r="I588" s="52"/>
      <c r="O588" s="24">
        <v>8.69</v>
      </c>
      <c r="P588" s="24">
        <v>24.7</v>
      </c>
      <c r="Q588" s="24" t="s">
        <v>811</v>
      </c>
      <c r="R588" s="24" t="s">
        <v>811</v>
      </c>
      <c r="S588" s="24" t="s">
        <v>811</v>
      </c>
      <c r="T588" s="24" t="s">
        <v>811</v>
      </c>
      <c r="U588" s="24" t="s">
        <v>811</v>
      </c>
      <c r="V588" s="24" t="s">
        <v>811</v>
      </c>
      <c r="W588" s="24" t="s">
        <v>811</v>
      </c>
    </row>
    <row r="589" spans="1:24" s="27" customFormat="1">
      <c r="A589" s="27" t="s">
        <v>423</v>
      </c>
      <c r="B589" s="27" t="s">
        <v>1811</v>
      </c>
      <c r="C589" s="27">
        <v>6</v>
      </c>
      <c r="D589" s="47">
        <v>44797</v>
      </c>
      <c r="I589" s="52"/>
      <c r="O589" s="24">
        <v>5.9</v>
      </c>
      <c r="P589" s="24">
        <v>23.9</v>
      </c>
      <c r="Q589" s="24" t="s">
        <v>811</v>
      </c>
      <c r="R589" s="24" t="s">
        <v>811</v>
      </c>
      <c r="S589" s="24" t="s">
        <v>811</v>
      </c>
      <c r="T589" s="24" t="s">
        <v>811</v>
      </c>
      <c r="U589" s="24" t="s">
        <v>811</v>
      </c>
      <c r="V589" s="24" t="s">
        <v>811</v>
      </c>
      <c r="W589" s="24" t="s">
        <v>811</v>
      </c>
    </row>
    <row r="590" spans="1:24" s="27" customFormat="1">
      <c r="A590" s="27" t="s">
        <v>423</v>
      </c>
      <c r="B590" s="27" t="s">
        <v>1811</v>
      </c>
      <c r="C590" s="27">
        <v>7</v>
      </c>
      <c r="D590" s="47">
        <v>44797</v>
      </c>
      <c r="I590" s="52"/>
      <c r="O590" s="24">
        <v>0.21</v>
      </c>
      <c r="P590" s="24">
        <v>20.9</v>
      </c>
      <c r="Q590" s="24" t="s">
        <v>811</v>
      </c>
      <c r="R590" s="24" t="s">
        <v>811</v>
      </c>
      <c r="S590" s="24" t="s">
        <v>811</v>
      </c>
      <c r="T590" s="24" t="s">
        <v>811</v>
      </c>
      <c r="U590" s="24" t="s">
        <v>811</v>
      </c>
      <c r="V590" s="24" t="s">
        <v>811</v>
      </c>
      <c r="W590" s="24" t="s">
        <v>811</v>
      </c>
    </row>
    <row r="591" spans="1:24" s="27" customFormat="1">
      <c r="A591" s="27" t="s">
        <v>423</v>
      </c>
      <c r="B591" s="27" t="s">
        <v>1811</v>
      </c>
      <c r="C591" s="27">
        <v>8</v>
      </c>
      <c r="D591" s="47">
        <v>44797</v>
      </c>
      <c r="I591" s="52"/>
      <c r="O591" s="24">
        <v>0</v>
      </c>
      <c r="P591" s="24">
        <v>16</v>
      </c>
      <c r="Q591" s="24" t="s">
        <v>811</v>
      </c>
      <c r="R591" s="24" t="s">
        <v>811</v>
      </c>
      <c r="S591" s="24" t="s">
        <v>811</v>
      </c>
      <c r="T591" s="24" t="s">
        <v>811</v>
      </c>
      <c r="U591" s="24" t="s">
        <v>811</v>
      </c>
      <c r="V591" s="24" t="s">
        <v>811</v>
      </c>
      <c r="W591" s="24" t="s">
        <v>811</v>
      </c>
    </row>
    <row r="592" spans="1:24" s="27" customFormat="1">
      <c r="A592" s="27" t="s">
        <v>423</v>
      </c>
      <c r="B592" s="27" t="s">
        <v>1811</v>
      </c>
      <c r="C592" s="27">
        <v>9</v>
      </c>
      <c r="D592" s="47">
        <v>44797</v>
      </c>
      <c r="I592" s="52"/>
      <c r="O592" s="24">
        <v>0</v>
      </c>
      <c r="P592" s="24">
        <v>13.4</v>
      </c>
      <c r="Q592" s="24">
        <v>6.42</v>
      </c>
      <c r="R592" s="24">
        <v>38.299999999999997</v>
      </c>
      <c r="S592" s="24">
        <v>10.08022589285714</v>
      </c>
      <c r="T592" s="24">
        <v>15.329142857142859</v>
      </c>
      <c r="U592" s="24">
        <v>1.8443586065740234</v>
      </c>
      <c r="V592" s="24">
        <v>46.144935936546673</v>
      </c>
      <c r="W592" s="24">
        <v>25.409368749999999</v>
      </c>
    </row>
    <row r="593" spans="1:23" s="27" customFormat="1">
      <c r="A593" s="27" t="s">
        <v>423</v>
      </c>
      <c r="B593" s="27" t="s">
        <v>1811</v>
      </c>
      <c r="C593" s="27">
        <v>10</v>
      </c>
      <c r="D593" s="47">
        <v>44797</v>
      </c>
      <c r="I593" s="52"/>
      <c r="O593" s="24">
        <v>0</v>
      </c>
      <c r="P593" s="24">
        <v>12.7</v>
      </c>
      <c r="Q593" s="24" t="s">
        <v>811</v>
      </c>
      <c r="R593" s="24" t="s">
        <v>811</v>
      </c>
      <c r="S593" s="24" t="s">
        <v>811</v>
      </c>
      <c r="T593" s="24" t="s">
        <v>811</v>
      </c>
      <c r="U593" s="24" t="s">
        <v>811</v>
      </c>
      <c r="V593" s="24" t="s">
        <v>811</v>
      </c>
      <c r="W593" s="24" t="s">
        <v>811</v>
      </c>
    </row>
    <row r="594" spans="1:23" s="27" customFormat="1">
      <c r="A594" s="27" t="s">
        <v>423</v>
      </c>
      <c r="B594" s="27" t="s">
        <v>1811</v>
      </c>
      <c r="C594" s="27">
        <v>11</v>
      </c>
      <c r="D594" s="47">
        <v>44797</v>
      </c>
      <c r="I594" s="52"/>
      <c r="O594" s="24">
        <v>0</v>
      </c>
      <c r="P594" s="24">
        <v>12.5</v>
      </c>
      <c r="Q594" s="24" t="s">
        <v>811</v>
      </c>
      <c r="R594" s="24" t="s">
        <v>811</v>
      </c>
      <c r="S594" s="24" t="s">
        <v>811</v>
      </c>
      <c r="T594" s="24" t="s">
        <v>811</v>
      </c>
      <c r="U594" s="24" t="s">
        <v>811</v>
      </c>
      <c r="V594" s="24" t="s">
        <v>811</v>
      </c>
      <c r="W594" s="24" t="s">
        <v>811</v>
      </c>
    </row>
    <row r="595" spans="1:23" s="27" customFormat="1">
      <c r="A595" s="27" t="s">
        <v>423</v>
      </c>
      <c r="B595" s="27" t="s">
        <v>1811</v>
      </c>
      <c r="C595" s="27">
        <v>12</v>
      </c>
      <c r="D595" s="47">
        <v>44797</v>
      </c>
      <c r="I595" s="52"/>
      <c r="O595" s="24">
        <v>0</v>
      </c>
      <c r="P595" s="24">
        <v>12.2</v>
      </c>
      <c r="Q595" s="24" t="s">
        <v>811</v>
      </c>
      <c r="R595" s="24" t="s">
        <v>811</v>
      </c>
      <c r="S595" s="24" t="s">
        <v>811</v>
      </c>
      <c r="T595" s="24" t="s">
        <v>811</v>
      </c>
      <c r="U595" s="24" t="s">
        <v>811</v>
      </c>
      <c r="V595" s="24" t="s">
        <v>811</v>
      </c>
      <c r="W595" s="24" t="s">
        <v>811</v>
      </c>
    </row>
    <row r="596" spans="1:23" s="27" customFormat="1">
      <c r="A596" s="27" t="s">
        <v>423</v>
      </c>
      <c r="B596" s="27" t="s">
        <v>1811</v>
      </c>
      <c r="C596" s="27">
        <v>13</v>
      </c>
      <c r="D596" s="47">
        <v>44797</v>
      </c>
      <c r="I596" s="52"/>
      <c r="O596" s="24">
        <v>0</v>
      </c>
      <c r="P596" s="24">
        <v>12</v>
      </c>
      <c r="Q596" s="24" t="s">
        <v>811</v>
      </c>
      <c r="R596" s="24" t="s">
        <v>811</v>
      </c>
      <c r="S596" s="24" t="s">
        <v>811</v>
      </c>
      <c r="T596" s="24" t="s">
        <v>811</v>
      </c>
      <c r="U596" s="24" t="s">
        <v>811</v>
      </c>
      <c r="V596" s="24" t="s">
        <v>811</v>
      </c>
      <c r="W596" s="24" t="s">
        <v>811</v>
      </c>
    </row>
    <row r="597" spans="1:23" s="27" customFormat="1">
      <c r="A597" s="27" t="s">
        <v>423</v>
      </c>
      <c r="B597" s="27" t="s">
        <v>1811</v>
      </c>
      <c r="C597" s="27">
        <v>14</v>
      </c>
      <c r="D597" s="47">
        <v>44797</v>
      </c>
      <c r="I597" s="52"/>
      <c r="O597" s="24">
        <v>0</v>
      </c>
      <c r="P597" s="24">
        <v>12</v>
      </c>
      <c r="Q597" s="24" t="s">
        <v>811</v>
      </c>
      <c r="R597" s="24" t="s">
        <v>811</v>
      </c>
      <c r="S597" s="24" t="s">
        <v>811</v>
      </c>
      <c r="T597" s="24" t="s">
        <v>811</v>
      </c>
      <c r="U597" s="24" t="s">
        <v>811</v>
      </c>
      <c r="V597" s="24" t="s">
        <v>811</v>
      </c>
      <c r="W597" s="24" t="s">
        <v>811</v>
      </c>
    </row>
    <row r="598" spans="1:23" s="27" customFormat="1">
      <c r="A598" s="27" t="s">
        <v>423</v>
      </c>
      <c r="B598" s="27" t="s">
        <v>1811</v>
      </c>
      <c r="C598" s="27">
        <v>15</v>
      </c>
      <c r="D598" s="47">
        <v>44797</v>
      </c>
      <c r="I598" s="52"/>
      <c r="O598" s="24">
        <v>0</v>
      </c>
      <c r="P598" s="24">
        <v>12</v>
      </c>
      <c r="Q598" s="24" t="s">
        <v>811</v>
      </c>
      <c r="R598" s="24" t="s">
        <v>811</v>
      </c>
      <c r="S598" s="24" t="s">
        <v>811</v>
      </c>
      <c r="T598" s="24" t="s">
        <v>811</v>
      </c>
      <c r="U598" s="24" t="s">
        <v>811</v>
      </c>
      <c r="V598" s="24" t="s">
        <v>811</v>
      </c>
      <c r="W598" s="24" t="s">
        <v>811</v>
      </c>
    </row>
    <row r="599" spans="1:23" s="27" customFormat="1">
      <c r="A599" s="27" t="s">
        <v>423</v>
      </c>
      <c r="B599" s="27" t="s">
        <v>1811</v>
      </c>
      <c r="C599" s="27">
        <v>18</v>
      </c>
      <c r="D599" s="47">
        <v>44797</v>
      </c>
      <c r="I599" s="52"/>
      <c r="O599" s="24" t="s">
        <v>815</v>
      </c>
      <c r="P599" s="24" t="s">
        <v>815</v>
      </c>
      <c r="Q599" s="24">
        <v>6.64</v>
      </c>
      <c r="R599" s="24">
        <v>60.8</v>
      </c>
      <c r="S599" s="1587">
        <v>169.40422589285717</v>
      </c>
      <c r="T599" s="1587">
        <v>62.759142857142848</v>
      </c>
      <c r="U599" s="1587">
        <v>12.006683038814609</v>
      </c>
      <c r="V599" s="1587">
        <v>136.74896278218426</v>
      </c>
      <c r="W599" s="1587">
        <v>232.16336875000002</v>
      </c>
    </row>
    <row r="600" spans="1:23" s="27" customFormat="1">
      <c r="A600" s="27" t="s">
        <v>423</v>
      </c>
      <c r="B600" s="27" t="s">
        <v>1824</v>
      </c>
      <c r="C600" s="27">
        <v>0.5</v>
      </c>
      <c r="D600" s="47">
        <v>44797</v>
      </c>
      <c r="F600" s="27">
        <v>4</v>
      </c>
      <c r="G600" s="27">
        <v>19.5</v>
      </c>
      <c r="H600" s="27">
        <v>4.125</v>
      </c>
      <c r="I600" s="52">
        <v>0.21153846153846154</v>
      </c>
      <c r="J600" s="27" t="s">
        <v>2109</v>
      </c>
      <c r="K600" s="27">
        <v>2</v>
      </c>
      <c r="L600" s="27">
        <v>2</v>
      </c>
      <c r="M600" s="27" t="s">
        <v>2077</v>
      </c>
      <c r="O600" s="24">
        <v>8.7100000000000009</v>
      </c>
      <c r="P600" s="24">
        <v>25.1</v>
      </c>
      <c r="Q600" s="24">
        <v>6.93</v>
      </c>
      <c r="R600" s="24">
        <v>23.3</v>
      </c>
      <c r="S600" s="24">
        <v>1.0179999999999998</v>
      </c>
      <c r="T600" s="24">
        <v>7.2000000000000008E-2</v>
      </c>
      <c r="U600" s="24">
        <v>0.57972083047070055</v>
      </c>
      <c r="V600" s="24">
        <v>22.42315436241611</v>
      </c>
      <c r="W600" s="24">
        <v>1.0899999999999999</v>
      </c>
    </row>
    <row r="601" spans="1:23" s="27" customFormat="1">
      <c r="A601" s="27" t="s">
        <v>423</v>
      </c>
      <c r="B601" s="27" t="s">
        <v>1824</v>
      </c>
      <c r="C601" s="27">
        <v>1</v>
      </c>
      <c r="D601" s="47">
        <v>44797</v>
      </c>
      <c r="I601" s="52"/>
      <c r="O601" s="24">
        <v>8.73</v>
      </c>
      <c r="P601" s="24">
        <v>25.1</v>
      </c>
      <c r="Q601" s="24" t="s">
        <v>811</v>
      </c>
      <c r="R601" s="24" t="s">
        <v>811</v>
      </c>
      <c r="S601" s="24" t="s">
        <v>811</v>
      </c>
      <c r="T601" s="24" t="s">
        <v>811</v>
      </c>
      <c r="U601" s="24" t="s">
        <v>811</v>
      </c>
      <c r="V601" s="24" t="s">
        <v>811</v>
      </c>
      <c r="W601" s="24" t="s">
        <v>811</v>
      </c>
    </row>
    <row r="602" spans="1:23" s="27" customFormat="1">
      <c r="A602" s="27" t="s">
        <v>423</v>
      </c>
      <c r="B602" s="27" t="s">
        <v>1824</v>
      </c>
      <c r="C602" s="27">
        <v>2</v>
      </c>
      <c r="D602" s="47">
        <v>44797</v>
      </c>
      <c r="I602" s="52"/>
      <c r="O602" s="24">
        <v>8.73</v>
      </c>
      <c r="P602" s="24">
        <v>25.1</v>
      </c>
      <c r="Q602" s="24" t="s">
        <v>811</v>
      </c>
      <c r="R602" s="24" t="s">
        <v>811</v>
      </c>
      <c r="S602" s="24" t="s">
        <v>811</v>
      </c>
      <c r="T602" s="24" t="s">
        <v>811</v>
      </c>
      <c r="U602" s="24" t="s">
        <v>811</v>
      </c>
      <c r="V602" s="24" t="s">
        <v>811</v>
      </c>
      <c r="W602" s="24" t="s">
        <v>811</v>
      </c>
    </row>
    <row r="603" spans="1:23" s="27" customFormat="1">
      <c r="A603" s="27" t="s">
        <v>423</v>
      </c>
      <c r="B603" s="27" t="s">
        <v>1824</v>
      </c>
      <c r="C603" s="27">
        <v>3</v>
      </c>
      <c r="D603" s="47">
        <v>44797</v>
      </c>
      <c r="I603" s="52"/>
      <c r="O603" s="24">
        <v>8.74</v>
      </c>
      <c r="P603" s="24">
        <v>25.1</v>
      </c>
      <c r="Q603" s="24">
        <v>6.94</v>
      </c>
      <c r="R603" s="24">
        <v>22.5</v>
      </c>
      <c r="S603" s="24">
        <v>1.6948000000000005</v>
      </c>
      <c r="T603" s="24">
        <v>2.5000000000000001E-2</v>
      </c>
      <c r="U603" s="24">
        <v>0.65218593427953808</v>
      </c>
      <c r="V603" s="24">
        <v>23.658663819402072</v>
      </c>
      <c r="W603" s="24">
        <v>1.7198000000000004</v>
      </c>
    </row>
    <row r="604" spans="1:23" s="27" customFormat="1">
      <c r="A604" s="27" t="s">
        <v>423</v>
      </c>
      <c r="B604" s="27" t="s">
        <v>1824</v>
      </c>
      <c r="C604" s="27">
        <v>4</v>
      </c>
      <c r="D604" s="47">
        <v>44797</v>
      </c>
      <c r="I604" s="52"/>
      <c r="O604" s="24">
        <v>8.68</v>
      </c>
      <c r="P604" s="24">
        <v>25</v>
      </c>
      <c r="Q604" s="24" t="s">
        <v>811</v>
      </c>
      <c r="R604" s="24" t="s">
        <v>811</v>
      </c>
      <c r="S604" s="24" t="s">
        <v>811</v>
      </c>
      <c r="T604" s="24" t="s">
        <v>811</v>
      </c>
      <c r="U604" s="24" t="s">
        <v>811</v>
      </c>
      <c r="V604" s="24" t="s">
        <v>811</v>
      </c>
      <c r="W604" s="24" t="s">
        <v>811</v>
      </c>
    </row>
    <row r="605" spans="1:23" s="27" customFormat="1">
      <c r="A605" s="27" t="s">
        <v>423</v>
      </c>
      <c r="B605" s="27" t="s">
        <v>1824</v>
      </c>
      <c r="C605" s="27">
        <v>5</v>
      </c>
      <c r="D605" s="47">
        <v>44797</v>
      </c>
      <c r="I605" s="52"/>
      <c r="O605" s="24">
        <v>8.44</v>
      </c>
      <c r="P605" s="24">
        <v>25</v>
      </c>
      <c r="Q605" s="24" t="s">
        <v>811</v>
      </c>
      <c r="R605" s="24" t="s">
        <v>811</v>
      </c>
      <c r="S605" s="24" t="s">
        <v>811</v>
      </c>
      <c r="T605" s="24" t="s">
        <v>811</v>
      </c>
      <c r="U605" s="24" t="s">
        <v>811</v>
      </c>
      <c r="V605" s="24" t="s">
        <v>811</v>
      </c>
      <c r="W605" s="24" t="s">
        <v>811</v>
      </c>
    </row>
    <row r="606" spans="1:23" s="27" customFormat="1">
      <c r="A606" s="27" t="s">
        <v>423</v>
      </c>
      <c r="B606" s="27" t="s">
        <v>1824</v>
      </c>
      <c r="C606" s="27">
        <v>6</v>
      </c>
      <c r="D606" s="47">
        <v>44797</v>
      </c>
      <c r="I606" s="52"/>
      <c r="O606" s="24">
        <v>8.23</v>
      </c>
      <c r="P606" s="24">
        <v>24.9</v>
      </c>
      <c r="Q606" s="24" t="s">
        <v>811</v>
      </c>
      <c r="R606" s="24" t="s">
        <v>811</v>
      </c>
      <c r="S606" s="24" t="s">
        <v>811</v>
      </c>
      <c r="T606" s="24" t="s">
        <v>811</v>
      </c>
      <c r="U606" s="24" t="s">
        <v>811</v>
      </c>
      <c r="V606" s="24" t="s">
        <v>811</v>
      </c>
      <c r="W606" s="24" t="s">
        <v>811</v>
      </c>
    </row>
    <row r="607" spans="1:23" s="27" customFormat="1">
      <c r="A607" s="27" t="s">
        <v>423</v>
      </c>
      <c r="B607" s="27" t="s">
        <v>1824</v>
      </c>
      <c r="C607" s="27">
        <v>7</v>
      </c>
      <c r="D607" s="47">
        <v>44797</v>
      </c>
      <c r="I607" s="52"/>
      <c r="O607" s="24">
        <v>7.07</v>
      </c>
      <c r="P607" s="24">
        <v>24.1</v>
      </c>
      <c r="Q607" s="24" t="s">
        <v>811</v>
      </c>
      <c r="R607" s="24" t="s">
        <v>811</v>
      </c>
      <c r="S607" s="24" t="s">
        <v>811</v>
      </c>
      <c r="T607" s="24" t="s">
        <v>811</v>
      </c>
      <c r="U607" s="24" t="s">
        <v>811</v>
      </c>
      <c r="V607" s="24" t="s">
        <v>811</v>
      </c>
      <c r="W607" s="24" t="s">
        <v>811</v>
      </c>
    </row>
    <row r="608" spans="1:23" s="27" customFormat="1">
      <c r="A608" s="27" t="s">
        <v>423</v>
      </c>
      <c r="B608" s="27" t="s">
        <v>1824</v>
      </c>
      <c r="C608" s="27">
        <v>8</v>
      </c>
      <c r="D608" s="47">
        <v>44797</v>
      </c>
      <c r="I608" s="52"/>
      <c r="O608" s="24">
        <v>5.05</v>
      </c>
      <c r="P608" s="24">
        <v>22</v>
      </c>
      <c r="Q608" s="24" t="s">
        <v>811</v>
      </c>
      <c r="R608" s="24" t="s">
        <v>811</v>
      </c>
      <c r="S608" s="24" t="s">
        <v>811</v>
      </c>
      <c r="T608" s="24" t="s">
        <v>811</v>
      </c>
      <c r="U608" s="24" t="s">
        <v>811</v>
      </c>
      <c r="V608" s="24" t="s">
        <v>811</v>
      </c>
      <c r="W608" s="24" t="s">
        <v>811</v>
      </c>
    </row>
    <row r="609" spans="1:23" s="27" customFormat="1">
      <c r="A609" s="27" t="s">
        <v>423</v>
      </c>
      <c r="B609" s="27" t="s">
        <v>1824</v>
      </c>
      <c r="C609" s="27">
        <v>9</v>
      </c>
      <c r="D609" s="47">
        <v>44797</v>
      </c>
      <c r="I609" s="52"/>
      <c r="O609" s="24">
        <v>0.13</v>
      </c>
      <c r="P609" s="24">
        <v>16.5</v>
      </c>
      <c r="Q609" s="24">
        <v>6.33</v>
      </c>
      <c r="R609" s="24">
        <v>40.1</v>
      </c>
      <c r="S609" s="24">
        <v>10.142799999999999</v>
      </c>
      <c r="T609" s="24">
        <v>2.5000000000000001E-2</v>
      </c>
      <c r="U609" s="24">
        <v>1.5885563394010411</v>
      </c>
      <c r="V609" s="24">
        <v>46.968608907870646</v>
      </c>
      <c r="W609" s="24">
        <v>10.1678</v>
      </c>
    </row>
    <row r="610" spans="1:23" s="27" customFormat="1">
      <c r="A610" s="27" t="s">
        <v>423</v>
      </c>
      <c r="B610" s="27" t="s">
        <v>1824</v>
      </c>
      <c r="C610" s="27">
        <v>10</v>
      </c>
      <c r="D610" s="47">
        <v>44797</v>
      </c>
      <c r="I610" s="52"/>
      <c r="O610" s="24">
        <v>0</v>
      </c>
      <c r="P610" s="24">
        <v>13.9</v>
      </c>
      <c r="Q610" s="24" t="s">
        <v>811</v>
      </c>
      <c r="R610" s="24" t="s">
        <v>811</v>
      </c>
      <c r="S610" s="24" t="s">
        <v>811</v>
      </c>
      <c r="T610" s="24" t="s">
        <v>811</v>
      </c>
      <c r="U610" s="24" t="s">
        <v>811</v>
      </c>
      <c r="V610" s="24" t="s">
        <v>811</v>
      </c>
      <c r="W610" s="24" t="s">
        <v>811</v>
      </c>
    </row>
    <row r="611" spans="1:23" s="27" customFormat="1">
      <c r="A611" s="27" t="s">
        <v>423</v>
      </c>
      <c r="B611" s="27" t="s">
        <v>1824</v>
      </c>
      <c r="C611" s="27">
        <v>11</v>
      </c>
      <c r="D611" s="47">
        <v>44797</v>
      </c>
      <c r="I611" s="52"/>
      <c r="O611" s="24">
        <v>0</v>
      </c>
      <c r="P611" s="24">
        <v>13</v>
      </c>
      <c r="Q611" s="24" t="s">
        <v>811</v>
      </c>
      <c r="R611" s="24" t="s">
        <v>811</v>
      </c>
      <c r="S611" s="24" t="s">
        <v>811</v>
      </c>
      <c r="T611" s="24" t="s">
        <v>811</v>
      </c>
      <c r="U611" s="24" t="s">
        <v>811</v>
      </c>
      <c r="V611" s="24" t="s">
        <v>811</v>
      </c>
      <c r="W611" s="24" t="s">
        <v>811</v>
      </c>
    </row>
    <row r="612" spans="1:23" s="27" customFormat="1">
      <c r="A612" s="27" t="s">
        <v>423</v>
      </c>
      <c r="B612" s="27" t="s">
        <v>1824</v>
      </c>
      <c r="C612" s="27">
        <v>12</v>
      </c>
      <c r="D612" s="47">
        <v>44797</v>
      </c>
      <c r="I612" s="52"/>
      <c r="O612" s="24">
        <v>0</v>
      </c>
      <c r="P612" s="24">
        <v>12.5</v>
      </c>
      <c r="Q612" s="24" t="s">
        <v>811</v>
      </c>
      <c r="R612" s="24" t="s">
        <v>811</v>
      </c>
      <c r="S612" s="24" t="s">
        <v>811</v>
      </c>
      <c r="T612" s="24" t="s">
        <v>811</v>
      </c>
      <c r="U612" s="24" t="s">
        <v>811</v>
      </c>
      <c r="V612" s="24" t="s">
        <v>811</v>
      </c>
      <c r="W612" s="24" t="s">
        <v>811</v>
      </c>
    </row>
    <row r="613" spans="1:23" s="27" customFormat="1">
      <c r="A613" s="27" t="s">
        <v>423</v>
      </c>
      <c r="B613" s="27" t="s">
        <v>1824</v>
      </c>
      <c r="C613" s="27">
        <v>13</v>
      </c>
      <c r="D613" s="47">
        <v>44797</v>
      </c>
      <c r="I613" s="52"/>
      <c r="O613" s="24">
        <v>0</v>
      </c>
      <c r="P613" s="24">
        <v>12.2</v>
      </c>
      <c r="Q613" s="24" t="s">
        <v>811</v>
      </c>
      <c r="R613" s="24" t="s">
        <v>811</v>
      </c>
      <c r="S613" s="24" t="s">
        <v>811</v>
      </c>
      <c r="T613" s="24" t="s">
        <v>811</v>
      </c>
      <c r="U613" s="24" t="s">
        <v>811</v>
      </c>
      <c r="V613" s="24" t="s">
        <v>811</v>
      </c>
      <c r="W613" s="24" t="s">
        <v>811</v>
      </c>
    </row>
    <row r="614" spans="1:23" s="27" customFormat="1">
      <c r="A614" s="27" t="s">
        <v>423</v>
      </c>
      <c r="B614" s="27" t="s">
        <v>1824</v>
      </c>
      <c r="C614" s="27">
        <v>14</v>
      </c>
      <c r="D614" s="47">
        <v>44797</v>
      </c>
      <c r="I614" s="52"/>
      <c r="O614" s="24">
        <v>0</v>
      </c>
      <c r="P614" s="24">
        <v>11.9</v>
      </c>
      <c r="Q614" s="24" t="s">
        <v>811</v>
      </c>
      <c r="R614" s="24" t="s">
        <v>811</v>
      </c>
      <c r="S614" s="24" t="s">
        <v>811</v>
      </c>
      <c r="T614" s="24" t="s">
        <v>811</v>
      </c>
      <c r="U614" s="24" t="s">
        <v>811</v>
      </c>
      <c r="V614" s="24" t="s">
        <v>811</v>
      </c>
      <c r="W614" s="24" t="s">
        <v>811</v>
      </c>
    </row>
    <row r="615" spans="1:23" s="27" customFormat="1">
      <c r="A615" s="27" t="s">
        <v>423</v>
      </c>
      <c r="B615" s="27" t="s">
        <v>1824</v>
      </c>
      <c r="C615" s="27">
        <v>15</v>
      </c>
      <c r="D615" s="47">
        <v>44797</v>
      </c>
      <c r="I615" s="52"/>
      <c r="O615" s="24">
        <v>0</v>
      </c>
      <c r="P615" s="24">
        <v>11.8</v>
      </c>
      <c r="Q615" s="24" t="s">
        <v>811</v>
      </c>
      <c r="R615" s="24" t="s">
        <v>811</v>
      </c>
      <c r="S615" s="24" t="s">
        <v>811</v>
      </c>
      <c r="T615" s="24" t="s">
        <v>811</v>
      </c>
      <c r="U615" s="24" t="s">
        <v>811</v>
      </c>
      <c r="V615" s="24" t="s">
        <v>811</v>
      </c>
      <c r="W615" s="24" t="s">
        <v>811</v>
      </c>
    </row>
    <row r="616" spans="1:23" s="27" customFormat="1">
      <c r="A616" s="27" t="s">
        <v>423</v>
      </c>
      <c r="B616" s="27" t="s">
        <v>1824</v>
      </c>
      <c r="C616" s="27">
        <v>16</v>
      </c>
      <c r="D616" s="47">
        <v>44797</v>
      </c>
      <c r="I616" s="52"/>
      <c r="O616" s="24">
        <v>0</v>
      </c>
      <c r="P616" s="24">
        <v>11.7</v>
      </c>
      <c r="Q616" s="24" t="s">
        <v>811</v>
      </c>
      <c r="R616" s="24" t="s">
        <v>811</v>
      </c>
      <c r="S616" s="24" t="s">
        <v>811</v>
      </c>
      <c r="T616" s="24" t="s">
        <v>811</v>
      </c>
      <c r="U616" s="24" t="s">
        <v>811</v>
      </c>
      <c r="V616" s="24" t="s">
        <v>811</v>
      </c>
      <c r="W616" s="24" t="s">
        <v>811</v>
      </c>
    </row>
    <row r="617" spans="1:23" s="27" customFormat="1">
      <c r="A617" s="27" t="s">
        <v>423</v>
      </c>
      <c r="B617" s="27" t="s">
        <v>1824</v>
      </c>
      <c r="C617" s="27">
        <v>17</v>
      </c>
      <c r="D617" s="47">
        <v>44797</v>
      </c>
      <c r="I617" s="52"/>
      <c r="O617" s="24">
        <v>0</v>
      </c>
      <c r="P617" s="24">
        <v>11.6</v>
      </c>
      <c r="Q617" s="24" t="s">
        <v>811</v>
      </c>
      <c r="R617" s="24" t="s">
        <v>811</v>
      </c>
      <c r="S617" s="24" t="s">
        <v>811</v>
      </c>
      <c r="T617" s="24" t="s">
        <v>811</v>
      </c>
      <c r="U617" s="24" t="s">
        <v>811</v>
      </c>
      <c r="V617" s="24" t="s">
        <v>811</v>
      </c>
      <c r="W617" s="24" t="s">
        <v>811</v>
      </c>
    </row>
    <row r="618" spans="1:23" s="27" customFormat="1">
      <c r="A618" s="27" t="s">
        <v>423</v>
      </c>
      <c r="B618" s="27" t="s">
        <v>1824</v>
      </c>
      <c r="C618" s="27">
        <v>18</v>
      </c>
      <c r="D618" s="47">
        <v>44797</v>
      </c>
      <c r="I618" s="52"/>
      <c r="O618" s="24">
        <v>0</v>
      </c>
      <c r="P618" s="24">
        <v>11.6</v>
      </c>
      <c r="Q618" s="24">
        <v>6.47</v>
      </c>
      <c r="R618" s="24">
        <v>71.900000000000006</v>
      </c>
      <c r="S618" s="24">
        <v>5.3476000000000026</v>
      </c>
      <c r="T618" s="24">
        <v>2.5000000000000001E-2</v>
      </c>
      <c r="U618" s="24">
        <v>14.56513068671887</v>
      </c>
      <c r="V618" s="24">
        <v>216.37068334350215</v>
      </c>
      <c r="W618" s="24">
        <v>5.3726000000000029</v>
      </c>
    </row>
    <row r="619" spans="1:23" s="27" customFormat="1">
      <c r="A619" s="27" t="s">
        <v>423</v>
      </c>
      <c r="B619" s="27" t="s">
        <v>1821</v>
      </c>
      <c r="C619" s="27">
        <v>0.5</v>
      </c>
      <c r="D619" s="47">
        <v>44797</v>
      </c>
      <c r="F619" s="27">
        <v>4</v>
      </c>
      <c r="G619" s="27">
        <v>26</v>
      </c>
      <c r="H619" s="27">
        <v>5.05</v>
      </c>
      <c r="I619" s="52">
        <v>0.19423076923076923</v>
      </c>
      <c r="J619" s="27" t="s">
        <v>2109</v>
      </c>
      <c r="K619" s="27">
        <v>3</v>
      </c>
      <c r="L619" s="27">
        <v>2</v>
      </c>
      <c r="M619" s="27" t="s">
        <v>2077</v>
      </c>
      <c r="O619" s="24">
        <v>8.3800000000000008</v>
      </c>
      <c r="P619" s="24">
        <v>25</v>
      </c>
      <c r="Q619" s="24">
        <v>6.88</v>
      </c>
      <c r="R619" s="24">
        <v>22.799999999999997</v>
      </c>
      <c r="S619" s="24">
        <v>7.2399999999999992E-2</v>
      </c>
      <c r="T619" s="24">
        <v>0.33600000000000008</v>
      </c>
      <c r="U619" s="24">
        <v>0.69067666930480054</v>
      </c>
      <c r="V619" s="24">
        <v>23.686119585112873</v>
      </c>
      <c r="W619" s="24">
        <v>0.4084000000000001</v>
      </c>
    </row>
    <row r="620" spans="1:23" s="27" customFormat="1">
      <c r="A620" s="27" t="s">
        <v>423</v>
      </c>
      <c r="B620" s="27" t="s">
        <v>1821</v>
      </c>
      <c r="C620" s="27">
        <v>1</v>
      </c>
      <c r="D620" s="47">
        <v>44797</v>
      </c>
      <c r="I620" s="52"/>
      <c r="O620" s="24">
        <v>8.35</v>
      </c>
      <c r="P620" s="24">
        <v>25</v>
      </c>
      <c r="Q620" s="24" t="s">
        <v>811</v>
      </c>
      <c r="R620" s="24" t="s">
        <v>811</v>
      </c>
      <c r="S620" s="24" t="s">
        <v>811</v>
      </c>
      <c r="T620" s="24" t="s">
        <v>811</v>
      </c>
      <c r="U620" s="24" t="s">
        <v>811</v>
      </c>
      <c r="V620" s="24" t="s">
        <v>811</v>
      </c>
      <c r="W620" s="24" t="s">
        <v>811</v>
      </c>
    </row>
    <row r="621" spans="1:23" s="27" customFormat="1">
      <c r="A621" s="27" t="s">
        <v>423</v>
      </c>
      <c r="B621" s="27" t="s">
        <v>1821</v>
      </c>
      <c r="C621" s="27">
        <v>2</v>
      </c>
      <c r="D621" s="47">
        <v>44797</v>
      </c>
      <c r="I621" s="52"/>
      <c r="O621" s="24">
        <v>8.33</v>
      </c>
      <c r="P621" s="24">
        <v>25</v>
      </c>
      <c r="Q621" s="24" t="s">
        <v>811</v>
      </c>
      <c r="R621" s="24" t="s">
        <v>811</v>
      </c>
      <c r="S621" s="24" t="s">
        <v>811</v>
      </c>
      <c r="T621" s="24" t="s">
        <v>811</v>
      </c>
      <c r="U621" s="24" t="s">
        <v>811</v>
      </c>
      <c r="V621" s="24" t="s">
        <v>811</v>
      </c>
      <c r="W621" s="24" t="s">
        <v>811</v>
      </c>
    </row>
    <row r="622" spans="1:23" s="27" customFormat="1">
      <c r="A622" s="27" t="s">
        <v>423</v>
      </c>
      <c r="B622" s="27" t="s">
        <v>1821</v>
      </c>
      <c r="C622" s="27">
        <v>3</v>
      </c>
      <c r="D622" s="47">
        <v>44797</v>
      </c>
      <c r="I622" s="52"/>
      <c r="O622" s="24">
        <v>8.2799999999999994</v>
      </c>
      <c r="P622" s="24">
        <v>24.9</v>
      </c>
      <c r="Q622" s="24">
        <v>6.9</v>
      </c>
      <c r="R622" s="24">
        <v>22.199999999999996</v>
      </c>
      <c r="S622" s="24">
        <v>1.2196000000000002</v>
      </c>
      <c r="T622" s="24">
        <v>2.5000000000000001E-2</v>
      </c>
      <c r="U622" s="24">
        <v>0.50725572666186303</v>
      </c>
      <c r="V622" s="24">
        <v>21.18764490543014</v>
      </c>
      <c r="W622" s="24">
        <v>1.2446000000000002</v>
      </c>
    </row>
    <row r="623" spans="1:23" s="27" customFormat="1">
      <c r="A623" s="27" t="s">
        <v>423</v>
      </c>
      <c r="B623" s="27" t="s">
        <v>1821</v>
      </c>
      <c r="C623" s="27">
        <v>4</v>
      </c>
      <c r="D623" s="47">
        <v>44797</v>
      </c>
      <c r="I623" s="52"/>
      <c r="O623" s="24">
        <v>8.27</v>
      </c>
      <c r="P623" s="24">
        <v>24.9</v>
      </c>
      <c r="Q623" s="24" t="s">
        <v>811</v>
      </c>
      <c r="R623" s="24" t="s">
        <v>811</v>
      </c>
      <c r="S623" s="24" t="s">
        <v>811</v>
      </c>
      <c r="T623" s="24" t="s">
        <v>811</v>
      </c>
      <c r="U623" s="24" t="s">
        <v>811</v>
      </c>
      <c r="V623" s="24" t="s">
        <v>811</v>
      </c>
      <c r="W623" s="24" t="s">
        <v>811</v>
      </c>
    </row>
    <row r="624" spans="1:23" s="27" customFormat="1">
      <c r="A624" s="27" t="s">
        <v>423</v>
      </c>
      <c r="B624" s="27" t="s">
        <v>1821</v>
      </c>
      <c r="C624" s="27">
        <v>5</v>
      </c>
      <c r="D624" s="47">
        <v>44797</v>
      </c>
      <c r="I624" s="52"/>
      <c r="O624" s="24">
        <v>8.25</v>
      </c>
      <c r="P624" s="24">
        <v>24.8</v>
      </c>
      <c r="Q624" s="24" t="s">
        <v>811</v>
      </c>
      <c r="R624" s="24" t="s">
        <v>811</v>
      </c>
      <c r="S624" s="24" t="s">
        <v>811</v>
      </c>
      <c r="T624" s="24" t="s">
        <v>811</v>
      </c>
      <c r="U624" s="24" t="s">
        <v>811</v>
      </c>
      <c r="V624" s="24" t="s">
        <v>811</v>
      </c>
      <c r="W624" s="24" t="s">
        <v>811</v>
      </c>
    </row>
    <row r="625" spans="1:23" s="27" customFormat="1">
      <c r="A625" s="27" t="s">
        <v>423</v>
      </c>
      <c r="B625" s="27" t="s">
        <v>1821</v>
      </c>
      <c r="C625" s="27">
        <v>6</v>
      </c>
      <c r="D625" s="47">
        <v>44797</v>
      </c>
      <c r="I625" s="52"/>
      <c r="O625" s="24">
        <v>8.1199999999999992</v>
      </c>
      <c r="P625" s="24">
        <v>24.8</v>
      </c>
      <c r="Q625" s="24" t="s">
        <v>811</v>
      </c>
      <c r="R625" s="24" t="s">
        <v>811</v>
      </c>
      <c r="S625" s="24" t="s">
        <v>811</v>
      </c>
      <c r="T625" s="24" t="s">
        <v>811</v>
      </c>
      <c r="U625" s="24" t="s">
        <v>811</v>
      </c>
      <c r="V625" s="24" t="s">
        <v>811</v>
      </c>
      <c r="W625" s="24" t="s">
        <v>811</v>
      </c>
    </row>
    <row r="626" spans="1:23" s="27" customFormat="1">
      <c r="A626" s="27" t="s">
        <v>423</v>
      </c>
      <c r="B626" s="27" t="s">
        <v>1821</v>
      </c>
      <c r="C626" s="27">
        <v>7</v>
      </c>
      <c r="D626" s="47">
        <v>44797</v>
      </c>
      <c r="I626" s="52"/>
      <c r="O626" s="24">
        <v>7.73</v>
      </c>
      <c r="P626" s="24">
        <v>24.6</v>
      </c>
      <c r="Q626" s="24" t="s">
        <v>811</v>
      </c>
      <c r="R626" s="24" t="s">
        <v>811</v>
      </c>
      <c r="S626" s="24" t="s">
        <v>811</v>
      </c>
      <c r="T626" s="24" t="s">
        <v>811</v>
      </c>
      <c r="U626" s="24" t="s">
        <v>811</v>
      </c>
      <c r="V626" s="24" t="s">
        <v>811</v>
      </c>
      <c r="W626" s="24" t="s">
        <v>811</v>
      </c>
    </row>
    <row r="627" spans="1:23" s="27" customFormat="1">
      <c r="A627" s="27" t="s">
        <v>423</v>
      </c>
      <c r="B627" s="27" t="s">
        <v>1821</v>
      </c>
      <c r="C627" s="27">
        <v>8</v>
      </c>
      <c r="D627" s="47">
        <v>44797</v>
      </c>
      <c r="I627" s="52"/>
      <c r="O627" s="24">
        <v>7.07</v>
      </c>
      <c r="P627" s="24">
        <v>23.9</v>
      </c>
      <c r="Q627" s="24" t="s">
        <v>811</v>
      </c>
      <c r="R627" s="24" t="s">
        <v>811</v>
      </c>
      <c r="S627" s="24" t="s">
        <v>811</v>
      </c>
      <c r="T627" s="24" t="s">
        <v>811</v>
      </c>
      <c r="U627" s="24" t="s">
        <v>811</v>
      </c>
      <c r="V627" s="24" t="s">
        <v>811</v>
      </c>
      <c r="W627" s="24" t="s">
        <v>811</v>
      </c>
    </row>
    <row r="628" spans="1:23" s="27" customFormat="1">
      <c r="A628" s="27" t="s">
        <v>423</v>
      </c>
      <c r="B628" s="27" t="s">
        <v>1821</v>
      </c>
      <c r="C628" s="27">
        <v>9</v>
      </c>
      <c r="D628" s="47">
        <v>44797</v>
      </c>
      <c r="I628" s="52"/>
      <c r="O628" s="24">
        <v>5.71</v>
      </c>
      <c r="P628" s="24">
        <v>20.9</v>
      </c>
      <c r="Q628" s="24">
        <v>6.8</v>
      </c>
      <c r="R628" s="24">
        <v>22.399999999999995</v>
      </c>
      <c r="S628" s="24">
        <v>6.6431661579377614</v>
      </c>
      <c r="T628" s="24">
        <v>4.0421825316455715</v>
      </c>
      <c r="U628" s="24">
        <v>0.96694733702672087</v>
      </c>
      <c r="V628" s="24">
        <v>20.967998779743745</v>
      </c>
      <c r="W628" s="24">
        <v>10.685348689583332</v>
      </c>
    </row>
    <row r="629" spans="1:23" s="27" customFormat="1">
      <c r="A629" s="27" t="s">
        <v>423</v>
      </c>
      <c r="B629" s="27" t="s">
        <v>1821</v>
      </c>
      <c r="C629" s="27">
        <v>10</v>
      </c>
      <c r="D629" s="47">
        <v>44797</v>
      </c>
      <c r="I629" s="52"/>
      <c r="O629" s="24">
        <v>1.81</v>
      </c>
      <c r="P629" s="24">
        <v>16.100000000000001</v>
      </c>
      <c r="Q629" s="24" t="s">
        <v>811</v>
      </c>
      <c r="R629" s="24" t="s">
        <v>811</v>
      </c>
      <c r="S629" s="24" t="s">
        <v>811</v>
      </c>
      <c r="T629" s="24" t="s">
        <v>811</v>
      </c>
      <c r="U629" s="24" t="s">
        <v>811</v>
      </c>
      <c r="V629" s="24" t="s">
        <v>811</v>
      </c>
      <c r="W629" s="24" t="s">
        <v>811</v>
      </c>
    </row>
    <row r="630" spans="1:23" s="27" customFormat="1">
      <c r="A630" s="27" t="s">
        <v>423</v>
      </c>
      <c r="B630" s="27" t="s">
        <v>1821</v>
      </c>
      <c r="C630" s="27">
        <v>11</v>
      </c>
      <c r="D630" s="47">
        <v>44797</v>
      </c>
      <c r="I630" s="52"/>
      <c r="O630" s="24">
        <v>0.09</v>
      </c>
      <c r="P630" s="24">
        <v>13.7</v>
      </c>
      <c r="Q630" s="24" t="s">
        <v>811</v>
      </c>
      <c r="R630" s="24" t="s">
        <v>811</v>
      </c>
      <c r="S630" s="24" t="s">
        <v>811</v>
      </c>
      <c r="T630" s="24" t="s">
        <v>811</v>
      </c>
      <c r="U630" s="24" t="s">
        <v>811</v>
      </c>
      <c r="V630" s="24" t="s">
        <v>811</v>
      </c>
      <c r="W630" s="24" t="s">
        <v>811</v>
      </c>
    </row>
    <row r="631" spans="1:23" s="27" customFormat="1">
      <c r="A631" s="27" t="s">
        <v>423</v>
      </c>
      <c r="B631" s="27" t="s">
        <v>1821</v>
      </c>
      <c r="C631" s="27">
        <v>12</v>
      </c>
      <c r="D631" s="47">
        <v>44797</v>
      </c>
      <c r="I631" s="52"/>
      <c r="O631" s="24">
        <v>0</v>
      </c>
      <c r="P631" s="24">
        <v>12.9</v>
      </c>
      <c r="Q631" s="24" t="s">
        <v>811</v>
      </c>
      <c r="R631" s="24" t="s">
        <v>811</v>
      </c>
      <c r="S631" s="24" t="s">
        <v>811</v>
      </c>
      <c r="T631" s="24" t="s">
        <v>811</v>
      </c>
      <c r="U631" s="24" t="s">
        <v>811</v>
      </c>
      <c r="V631" s="24" t="s">
        <v>811</v>
      </c>
      <c r="W631" s="24" t="s">
        <v>811</v>
      </c>
    </row>
    <row r="632" spans="1:23" s="27" customFormat="1">
      <c r="A632" s="27" t="s">
        <v>423</v>
      </c>
      <c r="B632" s="27" t="s">
        <v>1821</v>
      </c>
      <c r="C632" s="27">
        <v>13</v>
      </c>
      <c r="D632" s="47">
        <v>44797</v>
      </c>
      <c r="I632" s="52"/>
      <c r="O632" s="24">
        <v>0</v>
      </c>
      <c r="P632" s="24">
        <v>12.5</v>
      </c>
      <c r="Q632" s="24" t="s">
        <v>811</v>
      </c>
      <c r="R632" s="24" t="s">
        <v>811</v>
      </c>
      <c r="S632" s="24" t="s">
        <v>811</v>
      </c>
      <c r="T632" s="24" t="s">
        <v>811</v>
      </c>
      <c r="U632" s="24" t="s">
        <v>811</v>
      </c>
      <c r="V632" s="24" t="s">
        <v>811</v>
      </c>
      <c r="W632" s="24" t="s">
        <v>811</v>
      </c>
    </row>
    <row r="633" spans="1:23" s="27" customFormat="1">
      <c r="A633" s="27" t="s">
        <v>423</v>
      </c>
      <c r="B633" s="27" t="s">
        <v>1821</v>
      </c>
      <c r="C633" s="27">
        <v>14</v>
      </c>
      <c r="D633" s="47">
        <v>44797</v>
      </c>
      <c r="I633" s="52"/>
      <c r="O633" s="24">
        <v>0</v>
      </c>
      <c r="P633" s="24">
        <v>12.4</v>
      </c>
      <c r="Q633" s="24" t="s">
        <v>811</v>
      </c>
      <c r="R633" s="24" t="s">
        <v>811</v>
      </c>
      <c r="S633" s="24" t="s">
        <v>811</v>
      </c>
      <c r="T633" s="24" t="s">
        <v>811</v>
      </c>
      <c r="U633" s="24" t="s">
        <v>811</v>
      </c>
      <c r="V633" s="24" t="s">
        <v>811</v>
      </c>
      <c r="W633" s="24" t="s">
        <v>811</v>
      </c>
    </row>
    <row r="634" spans="1:23" s="27" customFormat="1">
      <c r="A634" s="27" t="s">
        <v>423</v>
      </c>
      <c r="B634" s="27" t="s">
        <v>1821</v>
      </c>
      <c r="C634" s="27">
        <v>15</v>
      </c>
      <c r="D634" s="47">
        <v>44797</v>
      </c>
      <c r="I634" s="52"/>
      <c r="O634" s="24">
        <v>0</v>
      </c>
      <c r="P634" s="24">
        <v>12.3</v>
      </c>
      <c r="Q634" s="24" t="s">
        <v>811</v>
      </c>
      <c r="R634" s="24" t="s">
        <v>811</v>
      </c>
      <c r="S634" s="24" t="s">
        <v>811</v>
      </c>
      <c r="T634" s="24" t="s">
        <v>811</v>
      </c>
      <c r="U634" s="24" t="s">
        <v>811</v>
      </c>
      <c r="V634" s="24" t="s">
        <v>811</v>
      </c>
      <c r="W634" s="24" t="s">
        <v>811</v>
      </c>
    </row>
    <row r="635" spans="1:23" s="27" customFormat="1">
      <c r="A635" s="27" t="s">
        <v>423</v>
      </c>
      <c r="B635" s="27" t="s">
        <v>1821</v>
      </c>
      <c r="C635" s="27">
        <v>16</v>
      </c>
      <c r="D635" s="47">
        <v>44797</v>
      </c>
      <c r="I635" s="52"/>
      <c r="O635" s="24">
        <v>0</v>
      </c>
      <c r="P635" s="24">
        <v>12.1</v>
      </c>
      <c r="Q635" s="24" t="s">
        <v>811</v>
      </c>
      <c r="R635" s="24" t="s">
        <v>811</v>
      </c>
      <c r="S635" s="24" t="s">
        <v>811</v>
      </c>
      <c r="T635" s="24" t="s">
        <v>811</v>
      </c>
      <c r="U635" s="24" t="s">
        <v>811</v>
      </c>
      <c r="V635" s="24" t="s">
        <v>811</v>
      </c>
      <c r="W635" s="24" t="s">
        <v>811</v>
      </c>
    </row>
    <row r="636" spans="1:23" s="27" customFormat="1">
      <c r="A636" s="27" t="s">
        <v>423</v>
      </c>
      <c r="B636" s="27" t="s">
        <v>1821</v>
      </c>
      <c r="C636" s="27">
        <v>17</v>
      </c>
      <c r="D636" s="47">
        <v>44797</v>
      </c>
      <c r="I636" s="52"/>
      <c r="O636" s="24">
        <v>0</v>
      </c>
      <c r="P636" s="24">
        <v>12</v>
      </c>
      <c r="Q636" s="24" t="s">
        <v>811</v>
      </c>
      <c r="R636" s="24" t="s">
        <v>811</v>
      </c>
      <c r="S636" s="24" t="s">
        <v>811</v>
      </c>
      <c r="T636" s="24" t="s">
        <v>811</v>
      </c>
      <c r="U636" s="24" t="s">
        <v>811</v>
      </c>
      <c r="V636" s="24" t="s">
        <v>811</v>
      </c>
      <c r="W636" s="24" t="s">
        <v>811</v>
      </c>
    </row>
    <row r="637" spans="1:23" s="27" customFormat="1">
      <c r="A637" s="27" t="s">
        <v>423</v>
      </c>
      <c r="B637" s="27" t="s">
        <v>1821</v>
      </c>
      <c r="C637" s="27">
        <v>18</v>
      </c>
      <c r="D637" s="47">
        <v>44797</v>
      </c>
      <c r="I637" s="52"/>
      <c r="O637" s="24">
        <v>0</v>
      </c>
      <c r="P637" s="24">
        <v>11.9</v>
      </c>
      <c r="Q637" s="24" t="s">
        <v>811</v>
      </c>
      <c r="R637" s="24" t="s">
        <v>811</v>
      </c>
      <c r="S637" s="24" t="s">
        <v>811</v>
      </c>
      <c r="T637" s="24" t="s">
        <v>811</v>
      </c>
      <c r="U637" s="24" t="s">
        <v>811</v>
      </c>
      <c r="V637" s="24" t="s">
        <v>811</v>
      </c>
      <c r="W637" s="24" t="s">
        <v>811</v>
      </c>
    </row>
    <row r="638" spans="1:23" s="27" customFormat="1">
      <c r="A638" s="27" t="s">
        <v>423</v>
      </c>
      <c r="B638" s="27" t="s">
        <v>1821</v>
      </c>
      <c r="C638" s="27">
        <v>19</v>
      </c>
      <c r="D638" s="47">
        <v>44797</v>
      </c>
      <c r="I638" s="52"/>
      <c r="O638" s="24">
        <v>0</v>
      </c>
      <c r="P638" s="24">
        <v>11.9</v>
      </c>
      <c r="Q638" s="24" t="s">
        <v>811</v>
      </c>
      <c r="R638" s="24" t="s">
        <v>811</v>
      </c>
      <c r="S638" s="24" t="s">
        <v>811</v>
      </c>
      <c r="T638" s="24" t="s">
        <v>811</v>
      </c>
      <c r="U638" s="24" t="s">
        <v>811</v>
      </c>
      <c r="V638" s="24" t="s">
        <v>811</v>
      </c>
      <c r="W638" s="24" t="s">
        <v>811</v>
      </c>
    </row>
    <row r="639" spans="1:23" s="27" customFormat="1">
      <c r="A639" s="27" t="s">
        <v>423</v>
      </c>
      <c r="B639" s="27" t="s">
        <v>1821</v>
      </c>
      <c r="C639" s="27">
        <v>20</v>
      </c>
      <c r="D639" s="47">
        <v>44797</v>
      </c>
      <c r="I639" s="52"/>
      <c r="O639" s="24">
        <v>0</v>
      </c>
      <c r="P639" s="24">
        <v>11.9</v>
      </c>
      <c r="Q639" s="24" t="s">
        <v>811</v>
      </c>
      <c r="R639" s="24" t="s">
        <v>811</v>
      </c>
      <c r="S639" s="24" t="s">
        <v>811</v>
      </c>
      <c r="T639" s="24" t="s">
        <v>811</v>
      </c>
      <c r="U639" s="24" t="s">
        <v>811</v>
      </c>
      <c r="V639" s="24" t="s">
        <v>811</v>
      </c>
      <c r="W639" s="24" t="s">
        <v>811</v>
      </c>
    </row>
    <row r="640" spans="1:23" s="27" customFormat="1">
      <c r="A640" s="27" t="s">
        <v>423</v>
      </c>
      <c r="B640" s="27" t="s">
        <v>1821</v>
      </c>
      <c r="C640" s="27">
        <v>25</v>
      </c>
      <c r="D640" s="47">
        <v>44797</v>
      </c>
      <c r="I640" s="52"/>
      <c r="O640" s="24" t="s">
        <v>815</v>
      </c>
      <c r="P640" s="24" t="s">
        <v>815</v>
      </c>
      <c r="Q640" s="24">
        <v>6.48</v>
      </c>
      <c r="R640" s="24">
        <v>43.499999999999993</v>
      </c>
      <c r="S640" s="24">
        <v>7.8365845351529524</v>
      </c>
      <c r="T640" s="24">
        <v>2.6947883544303801</v>
      </c>
      <c r="U640" s="24">
        <v>10.605026029961206</v>
      </c>
      <c r="V640" s="24">
        <v>98.585448444173295</v>
      </c>
      <c r="W640" s="24">
        <v>10.531372889583333</v>
      </c>
    </row>
    <row r="641" spans="1:23" s="27" customFormat="1">
      <c r="A641" s="27" t="s">
        <v>423</v>
      </c>
      <c r="B641" s="27" t="s">
        <v>1817</v>
      </c>
      <c r="C641" s="27">
        <v>0.5</v>
      </c>
      <c r="D641" s="47">
        <v>44797</v>
      </c>
      <c r="F641" s="27">
        <v>20</v>
      </c>
      <c r="G641" s="27">
        <v>21</v>
      </c>
      <c r="H641" s="27">
        <v>4.875</v>
      </c>
      <c r="I641" s="52">
        <v>0.23214285714285715</v>
      </c>
      <c r="J641" s="27" t="s">
        <v>2109</v>
      </c>
      <c r="K641" s="27">
        <v>2</v>
      </c>
      <c r="L641" s="27">
        <v>2</v>
      </c>
      <c r="M641" s="27" t="s">
        <v>2077</v>
      </c>
      <c r="N641" s="27" t="s">
        <v>2110</v>
      </c>
      <c r="O641" s="24">
        <v>8.77</v>
      </c>
      <c r="P641" s="24">
        <v>26.2</v>
      </c>
      <c r="Q641" s="24">
        <v>6.56</v>
      </c>
      <c r="R641" s="24">
        <v>10.1</v>
      </c>
      <c r="S641" s="24">
        <v>1.0575973214285692</v>
      </c>
      <c r="T641" s="24">
        <v>3.9925714285714289</v>
      </c>
      <c r="U641" s="24">
        <v>0.41602524096803267</v>
      </c>
      <c r="V641" s="24">
        <v>20.569900000000001</v>
      </c>
      <c r="W641" s="24">
        <v>5.0501687499999983</v>
      </c>
    </row>
    <row r="642" spans="1:23" s="27" customFormat="1">
      <c r="A642" s="27" t="s">
        <v>423</v>
      </c>
      <c r="B642" s="27" t="s">
        <v>1817</v>
      </c>
      <c r="C642" s="27">
        <v>1</v>
      </c>
      <c r="D642" s="47">
        <v>44797</v>
      </c>
      <c r="I642" s="52"/>
      <c r="O642" s="24">
        <v>8.74</v>
      </c>
      <c r="P642" s="24">
        <v>26</v>
      </c>
      <c r="Q642" s="24" t="s">
        <v>811</v>
      </c>
      <c r="R642" s="24" t="s">
        <v>811</v>
      </c>
      <c r="S642" s="24" t="s">
        <v>811</v>
      </c>
      <c r="T642" s="24" t="s">
        <v>811</v>
      </c>
      <c r="U642" s="24" t="s">
        <v>811</v>
      </c>
      <c r="V642" s="24" t="s">
        <v>811</v>
      </c>
      <c r="W642" s="24" t="s">
        <v>811</v>
      </c>
    </row>
    <row r="643" spans="1:23" s="27" customFormat="1">
      <c r="A643" s="27" t="s">
        <v>423</v>
      </c>
      <c r="B643" s="27" t="s">
        <v>1817</v>
      </c>
      <c r="C643" s="27">
        <v>2</v>
      </c>
      <c r="D643" s="47">
        <v>44797</v>
      </c>
      <c r="I643" s="52"/>
      <c r="O643" s="24">
        <v>8.6199999999999992</v>
      </c>
      <c r="P643" s="24">
        <v>25.8</v>
      </c>
      <c r="Q643" s="24" t="s">
        <v>811</v>
      </c>
      <c r="R643" s="24" t="s">
        <v>811</v>
      </c>
      <c r="S643" s="24" t="s">
        <v>811</v>
      </c>
      <c r="T643" s="24" t="s">
        <v>811</v>
      </c>
      <c r="U643" s="24" t="s">
        <v>811</v>
      </c>
      <c r="V643" s="24" t="s">
        <v>811</v>
      </c>
      <c r="W643" s="24" t="s">
        <v>811</v>
      </c>
    </row>
    <row r="644" spans="1:23" s="27" customFormat="1">
      <c r="A644" s="27" t="s">
        <v>423</v>
      </c>
      <c r="B644" s="27" t="s">
        <v>1817</v>
      </c>
      <c r="C644" s="27">
        <v>3</v>
      </c>
      <c r="D644" s="47">
        <v>44797</v>
      </c>
      <c r="I644" s="52"/>
      <c r="O644" s="24">
        <v>8.66</v>
      </c>
      <c r="P644" s="24">
        <v>25.6</v>
      </c>
      <c r="Q644" s="24">
        <v>6.54</v>
      </c>
      <c r="R644" s="24">
        <v>9.1</v>
      </c>
      <c r="S644" s="24">
        <v>2.8455116071428566</v>
      </c>
      <c r="T644" s="24">
        <v>0.88885714285714268</v>
      </c>
      <c r="U644" s="24">
        <v>0.44802718258095825</v>
      </c>
      <c r="V644" s="24">
        <v>21.050366076876145</v>
      </c>
      <c r="W644" s="24">
        <v>3.7343687499999993</v>
      </c>
    </row>
    <row r="645" spans="1:23" s="27" customFormat="1">
      <c r="A645" s="27" t="s">
        <v>423</v>
      </c>
      <c r="B645" s="27" t="s">
        <v>1817</v>
      </c>
      <c r="C645" s="27">
        <v>4</v>
      </c>
      <c r="D645" s="47">
        <v>44797</v>
      </c>
      <c r="I645" s="52"/>
      <c r="O645" s="24">
        <v>8.66</v>
      </c>
      <c r="P645" s="24">
        <v>25.5</v>
      </c>
      <c r="Q645" s="24" t="s">
        <v>811</v>
      </c>
      <c r="R645" s="24" t="s">
        <v>811</v>
      </c>
      <c r="S645" s="24" t="s">
        <v>811</v>
      </c>
      <c r="T645" s="24" t="s">
        <v>811</v>
      </c>
      <c r="U645" s="24" t="s">
        <v>811</v>
      </c>
      <c r="V645" s="24" t="s">
        <v>811</v>
      </c>
      <c r="W645" s="24" t="s">
        <v>811</v>
      </c>
    </row>
    <row r="646" spans="1:23" s="27" customFormat="1">
      <c r="A646" s="27" t="s">
        <v>423</v>
      </c>
      <c r="B646" s="27" t="s">
        <v>1817</v>
      </c>
      <c r="C646" s="27">
        <v>5</v>
      </c>
      <c r="D646" s="47">
        <v>44797</v>
      </c>
      <c r="I646" s="52"/>
      <c r="O646" s="24">
        <v>8.61</v>
      </c>
      <c r="P646" s="24">
        <v>25.4</v>
      </c>
      <c r="Q646" s="24" t="s">
        <v>811</v>
      </c>
      <c r="R646" s="24" t="s">
        <v>811</v>
      </c>
      <c r="S646" s="24" t="s">
        <v>811</v>
      </c>
      <c r="T646" s="24" t="s">
        <v>811</v>
      </c>
      <c r="U646" s="24" t="s">
        <v>811</v>
      </c>
      <c r="V646" s="24" t="s">
        <v>811</v>
      </c>
      <c r="W646" s="24" t="s">
        <v>811</v>
      </c>
    </row>
    <row r="647" spans="1:23" s="27" customFormat="1">
      <c r="A647" s="27" t="s">
        <v>423</v>
      </c>
      <c r="B647" s="27" t="s">
        <v>1817</v>
      </c>
      <c r="C647" s="27">
        <v>6</v>
      </c>
      <c r="D647" s="47">
        <v>44797</v>
      </c>
      <c r="I647" s="52"/>
      <c r="O647" s="24">
        <v>7.76</v>
      </c>
      <c r="P647" s="24">
        <v>24.7</v>
      </c>
      <c r="Q647" s="24" t="s">
        <v>811</v>
      </c>
      <c r="R647" s="24" t="s">
        <v>811</v>
      </c>
      <c r="S647" s="24" t="s">
        <v>811</v>
      </c>
      <c r="T647" s="24" t="s">
        <v>811</v>
      </c>
      <c r="U647" s="24" t="s">
        <v>811</v>
      </c>
      <c r="V647" s="24" t="s">
        <v>811</v>
      </c>
      <c r="W647" s="24" t="s">
        <v>811</v>
      </c>
    </row>
    <row r="648" spans="1:23" s="27" customFormat="1">
      <c r="A648" s="27" t="s">
        <v>423</v>
      </c>
      <c r="B648" s="27" t="s">
        <v>1817</v>
      </c>
      <c r="C648" s="27">
        <v>7</v>
      </c>
      <c r="D648" s="47">
        <v>44797</v>
      </c>
      <c r="I648" s="52"/>
      <c r="O648" s="24">
        <v>7.62</v>
      </c>
      <c r="P648" s="24">
        <v>24.6</v>
      </c>
      <c r="Q648" s="24" t="s">
        <v>811</v>
      </c>
      <c r="R648" s="24" t="s">
        <v>811</v>
      </c>
      <c r="S648" s="24" t="s">
        <v>811</v>
      </c>
      <c r="T648" s="24" t="s">
        <v>811</v>
      </c>
      <c r="U648" s="24" t="s">
        <v>811</v>
      </c>
      <c r="V648" s="24" t="s">
        <v>811</v>
      </c>
      <c r="W648" s="24" t="s">
        <v>811</v>
      </c>
    </row>
    <row r="649" spans="1:23" s="27" customFormat="1">
      <c r="A649" s="27" t="s">
        <v>423</v>
      </c>
      <c r="B649" s="27" t="s">
        <v>1817</v>
      </c>
      <c r="C649" s="27">
        <v>8</v>
      </c>
      <c r="D649" s="47">
        <v>44797</v>
      </c>
      <c r="I649" s="52"/>
      <c r="O649" s="24">
        <v>7.01</v>
      </c>
      <c r="P649" s="24">
        <v>24.2</v>
      </c>
      <c r="Q649" s="24" t="s">
        <v>811</v>
      </c>
      <c r="R649" s="24" t="s">
        <v>811</v>
      </c>
      <c r="S649" s="24" t="s">
        <v>811</v>
      </c>
      <c r="T649" s="24" t="s">
        <v>811</v>
      </c>
      <c r="U649" s="24" t="s">
        <v>811</v>
      </c>
      <c r="V649" s="24" t="s">
        <v>811</v>
      </c>
      <c r="W649" s="24" t="s">
        <v>811</v>
      </c>
    </row>
    <row r="650" spans="1:23" s="27" customFormat="1">
      <c r="A650" s="27" t="s">
        <v>423</v>
      </c>
      <c r="B650" s="27" t="s">
        <v>1817</v>
      </c>
      <c r="C650" s="27">
        <v>9</v>
      </c>
      <c r="D650" s="47">
        <v>44797</v>
      </c>
      <c r="I650" s="52"/>
      <c r="O650" s="24">
        <v>5.39</v>
      </c>
      <c r="P650" s="24">
        <v>22.6</v>
      </c>
      <c r="Q650" s="24">
        <v>6.15</v>
      </c>
      <c r="R650" s="24">
        <v>14.5</v>
      </c>
      <c r="S650" s="24">
        <v>6.2406544642857131</v>
      </c>
      <c r="T650" s="24">
        <v>1.2677142857142856</v>
      </c>
      <c r="U650" s="24">
        <v>0.51203106580680935</v>
      </c>
      <c r="V650" s="24">
        <v>22.42315436241611</v>
      </c>
      <c r="W650" s="24">
        <v>7.5083687499999989</v>
      </c>
    </row>
    <row r="651" spans="1:23" s="27" customFormat="1">
      <c r="A651" s="27" t="s">
        <v>423</v>
      </c>
      <c r="B651" s="27" t="s">
        <v>1817</v>
      </c>
      <c r="C651" s="27">
        <v>10</v>
      </c>
      <c r="D651" s="47">
        <v>44797</v>
      </c>
      <c r="I651" s="52"/>
      <c r="O651" s="24">
        <v>5.29</v>
      </c>
      <c r="P651" s="24">
        <v>22.4</v>
      </c>
      <c r="Q651" s="24" t="s">
        <v>811</v>
      </c>
      <c r="R651" s="24" t="s">
        <v>811</v>
      </c>
      <c r="S651" s="24" t="s">
        <v>811</v>
      </c>
      <c r="T651" s="24" t="s">
        <v>811</v>
      </c>
      <c r="U651" s="24" t="s">
        <v>811</v>
      </c>
      <c r="V651" s="24" t="s">
        <v>811</v>
      </c>
      <c r="W651" s="24" t="s">
        <v>811</v>
      </c>
    </row>
    <row r="652" spans="1:23" s="27" customFormat="1">
      <c r="A652" s="27" t="s">
        <v>423</v>
      </c>
      <c r="B652" s="27" t="s">
        <v>1817</v>
      </c>
      <c r="C652" s="27">
        <v>11</v>
      </c>
      <c r="D652" s="47">
        <v>44797</v>
      </c>
      <c r="I652" s="52"/>
      <c r="O652" s="24">
        <v>5.21</v>
      </c>
      <c r="P652" s="24">
        <v>21.9</v>
      </c>
      <c r="Q652" s="24" t="s">
        <v>811</v>
      </c>
      <c r="R652" s="24" t="s">
        <v>811</v>
      </c>
      <c r="S652" s="24" t="s">
        <v>811</v>
      </c>
      <c r="T652" s="24" t="s">
        <v>811</v>
      </c>
      <c r="U652" s="24" t="s">
        <v>811</v>
      </c>
      <c r="V652" s="24" t="s">
        <v>811</v>
      </c>
      <c r="W652" s="24" t="s">
        <v>811</v>
      </c>
    </row>
    <row r="653" spans="1:23" s="27" customFormat="1">
      <c r="A653" s="27" t="s">
        <v>423</v>
      </c>
      <c r="B653" s="27" t="s">
        <v>1817</v>
      </c>
      <c r="C653" s="27">
        <v>12</v>
      </c>
      <c r="D653" s="47">
        <v>44797</v>
      </c>
      <c r="I653" s="52"/>
      <c r="O653" s="24">
        <v>5.08</v>
      </c>
      <c r="P653" s="24">
        <v>21.7</v>
      </c>
      <c r="Q653" s="24" t="s">
        <v>811</v>
      </c>
      <c r="R653" s="24" t="s">
        <v>811</v>
      </c>
      <c r="S653" s="24" t="s">
        <v>811</v>
      </c>
      <c r="T653" s="24" t="s">
        <v>811</v>
      </c>
      <c r="U653" s="24" t="s">
        <v>811</v>
      </c>
      <c r="V653" s="24" t="s">
        <v>811</v>
      </c>
      <c r="W653" s="24" t="s">
        <v>811</v>
      </c>
    </row>
    <row r="654" spans="1:23" s="27" customFormat="1">
      <c r="A654" s="27" t="s">
        <v>423</v>
      </c>
      <c r="B654" s="27" t="s">
        <v>1817</v>
      </c>
      <c r="C654" s="27">
        <v>13</v>
      </c>
      <c r="D654" s="47">
        <v>44797</v>
      </c>
      <c r="I654" s="52"/>
      <c r="O654" s="24">
        <v>5.24</v>
      </c>
      <c r="P654" s="24">
        <v>21.6</v>
      </c>
      <c r="Q654" s="24" t="s">
        <v>811</v>
      </c>
      <c r="R654" s="24" t="s">
        <v>811</v>
      </c>
      <c r="S654" s="24" t="s">
        <v>811</v>
      </c>
      <c r="T654" s="24" t="s">
        <v>811</v>
      </c>
      <c r="U654" s="24" t="s">
        <v>811</v>
      </c>
      <c r="V654" s="24" t="s">
        <v>811</v>
      </c>
      <c r="W654" s="24" t="s">
        <v>811</v>
      </c>
    </row>
    <row r="655" spans="1:23" s="27" customFormat="1">
      <c r="A655" s="27" t="s">
        <v>423</v>
      </c>
      <c r="B655" s="27" t="s">
        <v>1817</v>
      </c>
      <c r="C655" s="27">
        <v>14</v>
      </c>
      <c r="D655" s="47">
        <v>44797</v>
      </c>
      <c r="I655" s="52"/>
      <c r="O655" s="24">
        <v>5.24</v>
      </c>
      <c r="P655" s="24">
        <v>21.7</v>
      </c>
      <c r="Q655" s="24" t="s">
        <v>811</v>
      </c>
      <c r="R655" s="24" t="s">
        <v>811</v>
      </c>
      <c r="S655" s="24" t="s">
        <v>811</v>
      </c>
      <c r="T655" s="24" t="s">
        <v>811</v>
      </c>
      <c r="U655" s="24" t="s">
        <v>811</v>
      </c>
      <c r="V655" s="24" t="s">
        <v>811</v>
      </c>
      <c r="W655" s="24" t="s">
        <v>811</v>
      </c>
    </row>
    <row r="656" spans="1:23" s="27" customFormat="1">
      <c r="A656" s="27" t="s">
        <v>423</v>
      </c>
      <c r="B656" s="27" t="s">
        <v>1817</v>
      </c>
      <c r="C656" s="27">
        <v>15</v>
      </c>
      <c r="D656" s="47">
        <v>44797</v>
      </c>
      <c r="I656" s="52"/>
      <c r="O656" s="24">
        <v>5.24</v>
      </c>
      <c r="P656" s="24">
        <v>21.5</v>
      </c>
      <c r="Q656" s="24" t="s">
        <v>811</v>
      </c>
      <c r="R656" s="24" t="s">
        <v>811</v>
      </c>
      <c r="S656" s="24" t="s">
        <v>811</v>
      </c>
      <c r="T656" s="24" t="s">
        <v>811</v>
      </c>
      <c r="U656" s="24" t="s">
        <v>811</v>
      </c>
      <c r="V656" s="24" t="s">
        <v>811</v>
      </c>
      <c r="W656" s="24" t="s">
        <v>811</v>
      </c>
    </row>
    <row r="657" spans="1:30" s="27" customFormat="1">
      <c r="A657" s="27" t="s">
        <v>423</v>
      </c>
      <c r="B657" s="27" t="s">
        <v>1817</v>
      </c>
      <c r="C657" s="27">
        <v>16</v>
      </c>
      <c r="D657" s="47">
        <v>44797</v>
      </c>
      <c r="I657" s="52"/>
      <c r="O657" s="24">
        <v>5.29</v>
      </c>
      <c r="P657" s="24">
        <v>21.3</v>
      </c>
      <c r="Q657" s="24" t="s">
        <v>811</v>
      </c>
      <c r="R657" s="24" t="s">
        <v>811</v>
      </c>
      <c r="S657" s="24" t="s">
        <v>811</v>
      </c>
      <c r="T657" s="24" t="s">
        <v>811</v>
      </c>
      <c r="U657" s="24" t="s">
        <v>811</v>
      </c>
      <c r="V657" s="24" t="s">
        <v>811</v>
      </c>
      <c r="W657" s="24" t="s">
        <v>811</v>
      </c>
    </row>
    <row r="658" spans="1:30" s="27" customFormat="1">
      <c r="A658" s="27" t="s">
        <v>423</v>
      </c>
      <c r="B658" s="27" t="s">
        <v>1817</v>
      </c>
      <c r="C658" s="27">
        <v>17</v>
      </c>
      <c r="D658" s="47">
        <v>44797</v>
      </c>
      <c r="I658" s="52"/>
      <c r="O658" s="24">
        <v>5.33</v>
      </c>
      <c r="P658" s="24">
        <v>20.9</v>
      </c>
      <c r="Q658" s="24" t="s">
        <v>811</v>
      </c>
      <c r="R658" s="24" t="s">
        <v>811</v>
      </c>
      <c r="S658" s="24" t="s">
        <v>811</v>
      </c>
      <c r="T658" s="24" t="s">
        <v>811</v>
      </c>
      <c r="U658" s="24" t="s">
        <v>811</v>
      </c>
      <c r="V658" s="24" t="s">
        <v>811</v>
      </c>
      <c r="W658" s="24" t="s">
        <v>811</v>
      </c>
    </row>
    <row r="659" spans="1:30" s="27" customFormat="1">
      <c r="A659" s="27" t="s">
        <v>423</v>
      </c>
      <c r="B659" s="27" t="s">
        <v>1817</v>
      </c>
      <c r="C659" s="27">
        <v>18</v>
      </c>
      <c r="D659" s="47">
        <v>44797</v>
      </c>
      <c r="I659" s="52"/>
      <c r="O659" s="24">
        <v>5.1100000000000003</v>
      </c>
      <c r="P659" s="24">
        <v>21.1</v>
      </c>
      <c r="Q659" s="24" t="s">
        <v>811</v>
      </c>
      <c r="R659" s="24" t="s">
        <v>811</v>
      </c>
      <c r="S659" s="24" t="s">
        <v>811</v>
      </c>
      <c r="T659" s="24" t="s">
        <v>811</v>
      </c>
      <c r="U659" s="24" t="s">
        <v>811</v>
      </c>
      <c r="V659" s="24" t="s">
        <v>811</v>
      </c>
      <c r="W659" s="24" t="s">
        <v>811</v>
      </c>
    </row>
    <row r="660" spans="1:30" s="27" customFormat="1">
      <c r="A660" s="27" t="s">
        <v>423</v>
      </c>
      <c r="B660" s="27" t="s">
        <v>1817</v>
      </c>
      <c r="C660" s="27">
        <v>19</v>
      </c>
      <c r="D660" s="47">
        <v>44797</v>
      </c>
      <c r="I660" s="52"/>
      <c r="O660" s="24">
        <v>5.0599999999999996</v>
      </c>
      <c r="P660" s="24">
        <v>21.2</v>
      </c>
      <c r="Q660" s="24" t="s">
        <v>811</v>
      </c>
      <c r="R660" s="24" t="s">
        <v>811</v>
      </c>
      <c r="S660" s="24" t="s">
        <v>811</v>
      </c>
      <c r="T660" s="24" t="s">
        <v>811</v>
      </c>
      <c r="U660" s="24" t="s">
        <v>811</v>
      </c>
      <c r="V660" s="24" t="s">
        <v>811</v>
      </c>
      <c r="W660" s="24" t="s">
        <v>811</v>
      </c>
    </row>
    <row r="661" spans="1:30" s="27" customFormat="1">
      <c r="A661" s="27" t="s">
        <v>423</v>
      </c>
      <c r="B661" s="27" t="s">
        <v>1817</v>
      </c>
      <c r="C661" s="27">
        <v>20</v>
      </c>
      <c r="D661" s="47">
        <v>44797</v>
      </c>
      <c r="I661" s="52"/>
      <c r="O661" s="24">
        <v>5.0999999999999996</v>
      </c>
      <c r="P661" s="24">
        <v>21.3</v>
      </c>
      <c r="Q661" s="24">
        <v>6.58</v>
      </c>
      <c r="R661" s="24">
        <v>11.099999999999998</v>
      </c>
      <c r="S661" s="24">
        <v>6.0220830357142834</v>
      </c>
      <c r="T661" s="24">
        <v>0.46628571428571425</v>
      </c>
      <c r="U661" s="24">
        <v>1.3355700254501548</v>
      </c>
      <c r="V661" s="24">
        <v>21.18764490543014</v>
      </c>
      <c r="W661" s="24">
        <v>6.4883687499999976</v>
      </c>
    </row>
    <row r="662" spans="1:30" s="27" customFormat="1">
      <c r="A662" s="27" t="s">
        <v>423</v>
      </c>
      <c r="B662" s="27" t="s">
        <v>1830</v>
      </c>
      <c r="C662" s="27">
        <v>0.5</v>
      </c>
      <c r="D662" s="47">
        <v>44797</v>
      </c>
      <c r="F662" s="27">
        <v>2</v>
      </c>
      <c r="G662" s="27">
        <v>2.75</v>
      </c>
      <c r="H662" s="27">
        <v>0.52500000000000002</v>
      </c>
      <c r="I662" s="52">
        <v>0.19090909090909092</v>
      </c>
      <c r="J662" s="27" t="s">
        <v>2074</v>
      </c>
      <c r="K662" s="27">
        <v>2</v>
      </c>
      <c r="L662" s="27">
        <v>1</v>
      </c>
      <c r="M662" s="27" t="s">
        <v>2111</v>
      </c>
      <c r="N662" s="27" t="s">
        <v>2112</v>
      </c>
      <c r="O662" s="24">
        <v>8.17</v>
      </c>
      <c r="P662" s="24">
        <v>24.8</v>
      </c>
      <c r="Q662" s="24">
        <v>7.04</v>
      </c>
      <c r="R662" s="24">
        <v>33.200000000000003</v>
      </c>
      <c r="S662" s="24">
        <v>32.5945712035074</v>
      </c>
      <c r="T662" s="24">
        <v>48.912950886075933</v>
      </c>
      <c r="U662" s="24">
        <v>1.1396165043529209</v>
      </c>
      <c r="V662" s="24">
        <v>102.15469798657719</v>
      </c>
      <c r="W662" s="24">
        <v>81.507522089583333</v>
      </c>
    </row>
    <row r="663" spans="1:30" s="27" customFormat="1">
      <c r="A663" s="27" t="s">
        <v>423</v>
      </c>
      <c r="B663" s="27" t="s">
        <v>1830</v>
      </c>
      <c r="C663" s="27">
        <v>1</v>
      </c>
      <c r="D663" s="47">
        <v>44797</v>
      </c>
      <c r="I663" s="52"/>
      <c r="O663" s="24">
        <v>8.0500000000000007</v>
      </c>
      <c r="P663" s="24">
        <v>24.8</v>
      </c>
      <c r="Q663" s="24" t="s">
        <v>811</v>
      </c>
      <c r="R663" s="24" t="s">
        <v>811</v>
      </c>
      <c r="S663" s="24" t="s">
        <v>811</v>
      </c>
      <c r="T663" s="24" t="s">
        <v>811</v>
      </c>
      <c r="U663" s="24" t="s">
        <v>811</v>
      </c>
      <c r="V663" s="24" t="s">
        <v>811</v>
      </c>
      <c r="W663" s="24" t="s">
        <v>811</v>
      </c>
    </row>
    <row r="664" spans="1:30" s="27" customFormat="1">
      <c r="A664" s="27" t="s">
        <v>423</v>
      </c>
      <c r="B664" s="27" t="s">
        <v>1830</v>
      </c>
      <c r="C664" s="27">
        <v>1.5</v>
      </c>
      <c r="D664" s="47">
        <v>44797</v>
      </c>
      <c r="I664" s="52"/>
      <c r="O664" s="24">
        <v>7.9</v>
      </c>
      <c r="P664" s="24">
        <v>24.7</v>
      </c>
      <c r="Q664" s="24" t="s">
        <v>811</v>
      </c>
      <c r="R664" s="24" t="s">
        <v>811</v>
      </c>
      <c r="S664" s="24" t="s">
        <v>811</v>
      </c>
      <c r="T664" s="24" t="s">
        <v>811</v>
      </c>
      <c r="U664" s="24" t="s">
        <v>811</v>
      </c>
      <c r="V664" s="24" t="s">
        <v>811</v>
      </c>
      <c r="W664" s="24" t="s">
        <v>811</v>
      </c>
    </row>
    <row r="665" spans="1:30" s="27" customFormat="1">
      <c r="A665" s="27" t="s">
        <v>423</v>
      </c>
      <c r="B665" s="27" t="s">
        <v>1830</v>
      </c>
      <c r="C665" s="27">
        <v>1.75</v>
      </c>
      <c r="D665" s="47">
        <v>44797</v>
      </c>
      <c r="I665" s="52"/>
      <c r="O665" s="24" t="s">
        <v>815</v>
      </c>
      <c r="P665" s="24" t="s">
        <v>815</v>
      </c>
      <c r="Q665" s="24">
        <v>6.94</v>
      </c>
      <c r="R665" s="24">
        <v>35</v>
      </c>
      <c r="S665" s="24">
        <v>49.317004069330167</v>
      </c>
      <c r="T665" s="24">
        <v>27.142789620253165</v>
      </c>
      <c r="U665" s="24">
        <v>1.1050826708876809</v>
      </c>
      <c r="V665" s="24">
        <v>101.056</v>
      </c>
      <c r="W665" s="24">
        <v>76.459793689583336</v>
      </c>
    </row>
    <row r="666" spans="1:30" s="27" customFormat="1">
      <c r="A666" s="27" t="s">
        <v>423</v>
      </c>
      <c r="B666" s="27" t="s">
        <v>1830</v>
      </c>
      <c r="C666" s="27">
        <v>2</v>
      </c>
      <c r="D666" s="47">
        <v>44797</v>
      </c>
      <c r="I666" s="52"/>
      <c r="O666" s="24">
        <v>2.8</v>
      </c>
      <c r="P666" s="24">
        <v>24.4</v>
      </c>
      <c r="Q666" s="24" t="s">
        <v>811</v>
      </c>
      <c r="R666" s="24" t="s">
        <v>811</v>
      </c>
      <c r="S666" s="24" t="s">
        <v>811</v>
      </c>
      <c r="T666" s="24" t="s">
        <v>811</v>
      </c>
      <c r="U666" s="24" t="s">
        <v>811</v>
      </c>
      <c r="V666" s="24" t="s">
        <v>811</v>
      </c>
      <c r="W666" s="24" t="s">
        <v>811</v>
      </c>
    </row>
    <row r="667" spans="1:30" s="27" customFormat="1">
      <c r="A667" s="27" t="s">
        <v>423</v>
      </c>
      <c r="B667" s="27" t="s">
        <v>1830</v>
      </c>
      <c r="C667" s="27">
        <v>2.5</v>
      </c>
      <c r="D667" s="47">
        <v>44797</v>
      </c>
      <c r="I667" s="52"/>
      <c r="O667" s="24">
        <v>0.61</v>
      </c>
      <c r="P667" s="24">
        <v>23.7</v>
      </c>
      <c r="Q667" s="24" t="s">
        <v>811</v>
      </c>
      <c r="R667" s="24" t="s">
        <v>811</v>
      </c>
      <c r="S667" s="24" t="s">
        <v>811</v>
      </c>
      <c r="T667" s="24" t="s">
        <v>811</v>
      </c>
      <c r="U667" s="24" t="s">
        <v>811</v>
      </c>
      <c r="V667" s="24" t="s">
        <v>811</v>
      </c>
      <c r="W667" s="24" t="s">
        <v>811</v>
      </c>
    </row>
    <row r="668" spans="1:30">
      <c r="I668" s="1588"/>
      <c r="O668" s="166"/>
      <c r="P668" s="166"/>
      <c r="Q668" s="166"/>
      <c r="R668" s="166"/>
      <c r="S668" s="166"/>
      <c r="T668" s="166"/>
      <c r="U668" s="166"/>
      <c r="V668" s="166"/>
      <c r="W668" s="166"/>
    </row>
    <row r="669" spans="1:30" ht="21.6">
      <c r="A669" s="159" t="s">
        <v>2113</v>
      </c>
      <c r="B669" s="1360" t="s">
        <v>804</v>
      </c>
      <c r="C669" s="159" t="s">
        <v>20</v>
      </c>
      <c r="D669" s="159" t="s">
        <v>701</v>
      </c>
      <c r="E669" s="159" t="s">
        <v>846</v>
      </c>
      <c r="F669" s="161" t="s">
        <v>786</v>
      </c>
      <c r="G669" s="159" t="s">
        <v>1000</v>
      </c>
      <c r="H669" s="160" t="s">
        <v>1008</v>
      </c>
      <c r="I669" s="160" t="s">
        <v>806</v>
      </c>
      <c r="J669" s="160" t="s">
        <v>807</v>
      </c>
      <c r="K669" s="162" t="s">
        <v>1009</v>
      </c>
      <c r="L669" s="159" t="s">
        <v>1010</v>
      </c>
      <c r="M669" s="160" t="s">
        <v>1011</v>
      </c>
      <c r="N669" s="159" t="s">
        <v>1012</v>
      </c>
      <c r="O669" s="160" t="s">
        <v>1013</v>
      </c>
      <c r="P669" s="159" t="s">
        <v>1014</v>
      </c>
      <c r="Q669" s="159" t="s">
        <v>1015</v>
      </c>
      <c r="R669" s="163" t="s">
        <v>1016</v>
      </c>
      <c r="S669" s="159" t="s">
        <v>703</v>
      </c>
      <c r="T669" s="160" t="s">
        <v>1017</v>
      </c>
      <c r="U669" s="160" t="s">
        <v>809</v>
      </c>
      <c r="V669" s="160" t="s">
        <v>1019</v>
      </c>
      <c r="W669" s="160" t="s">
        <v>808</v>
      </c>
      <c r="X669" s="160" t="s">
        <v>1018</v>
      </c>
      <c r="Y669" s="160" t="s">
        <v>2114</v>
      </c>
      <c r="Z669" s="160" t="s">
        <v>1021</v>
      </c>
      <c r="AA669" s="55"/>
      <c r="AC669" s="2659"/>
      <c r="AD669" s="2660"/>
    </row>
    <row r="670" spans="1:30">
      <c r="A670">
        <v>1</v>
      </c>
      <c r="C670" t="s">
        <v>423</v>
      </c>
      <c r="D670" t="s">
        <v>1811</v>
      </c>
      <c r="E670">
        <v>0.5</v>
      </c>
      <c r="F670" s="47">
        <v>45041</v>
      </c>
      <c r="G670" s="27"/>
      <c r="H670" s="27">
        <v>4</v>
      </c>
      <c r="I670" s="27">
        <v>19.2</v>
      </c>
      <c r="J670" s="27">
        <v>3.625</v>
      </c>
      <c r="K670" s="52">
        <v>0.18880208333333334</v>
      </c>
      <c r="L670" s="27" t="s">
        <v>2115</v>
      </c>
      <c r="M670" s="27">
        <v>2</v>
      </c>
      <c r="N670" s="27">
        <v>1</v>
      </c>
      <c r="O670" s="27" t="s">
        <v>2077</v>
      </c>
      <c r="P670" s="27" t="s">
        <v>2116</v>
      </c>
      <c r="Q670" s="27">
        <v>10.94</v>
      </c>
      <c r="R670" s="27">
        <v>13.8</v>
      </c>
      <c r="S670" s="27">
        <v>6.33</v>
      </c>
      <c r="T670" s="27">
        <v>27.9</v>
      </c>
      <c r="U670" s="24">
        <v>0.48522008253094884</v>
      </c>
      <c r="V670" s="24">
        <v>23.186588902900375</v>
      </c>
      <c r="W670" s="24">
        <v>2.0996624472573839</v>
      </c>
      <c r="X670" s="24">
        <v>1.3490708860759502</v>
      </c>
      <c r="Y670" s="24">
        <v>0.6088213394069466</v>
      </c>
      <c r="Z670" s="24">
        <v>3.4487333333333341</v>
      </c>
      <c r="AA670" s="55"/>
      <c r="AD670" s="166"/>
    </row>
    <row r="671" spans="1:30">
      <c r="A671">
        <v>2</v>
      </c>
      <c r="C671" t="s">
        <v>423</v>
      </c>
      <c r="D671" t="s">
        <v>1811</v>
      </c>
      <c r="E671">
        <v>1</v>
      </c>
      <c r="F671" s="47">
        <v>45041</v>
      </c>
      <c r="G671" s="27"/>
      <c r="H671" s="27"/>
      <c r="I671" s="27"/>
      <c r="J671" s="27"/>
      <c r="K671" s="52"/>
      <c r="L671" s="27"/>
      <c r="M671" s="27"/>
      <c r="N671" s="27"/>
      <c r="O671" s="27"/>
      <c r="P671" s="27"/>
      <c r="Q671" s="27">
        <v>10.96</v>
      </c>
      <c r="R671" s="27">
        <v>13.7</v>
      </c>
      <c r="S671" s="27" t="s">
        <v>811</v>
      </c>
      <c r="T671" s="27" t="s">
        <v>811</v>
      </c>
      <c r="U671" s="27" t="s">
        <v>811</v>
      </c>
      <c r="V671" s="27" t="s">
        <v>811</v>
      </c>
      <c r="W671" s="27" t="s">
        <v>811</v>
      </c>
      <c r="X671" s="27" t="s">
        <v>811</v>
      </c>
      <c r="Y671" s="27" t="s">
        <v>811</v>
      </c>
      <c r="Z671" s="27" t="s">
        <v>811</v>
      </c>
      <c r="AA671" s="55"/>
      <c r="AD671" s="166"/>
    </row>
    <row r="672" spans="1:30">
      <c r="A672">
        <v>3</v>
      </c>
      <c r="C672" t="s">
        <v>423</v>
      </c>
      <c r="D672" t="s">
        <v>1811</v>
      </c>
      <c r="E672">
        <v>1.5</v>
      </c>
      <c r="F672" s="47">
        <v>45041</v>
      </c>
      <c r="G672" s="27"/>
      <c r="H672" s="27"/>
      <c r="I672" s="27"/>
      <c r="J672" s="27"/>
      <c r="K672" s="52"/>
      <c r="L672" s="27"/>
      <c r="M672" s="27"/>
      <c r="N672" s="27"/>
      <c r="O672" s="27"/>
      <c r="P672" s="27"/>
      <c r="Q672" s="27">
        <v>10.97</v>
      </c>
      <c r="R672" s="27">
        <v>13.6</v>
      </c>
      <c r="S672" s="27" t="s">
        <v>811</v>
      </c>
      <c r="T672" s="27" t="s">
        <v>811</v>
      </c>
      <c r="U672" s="27" t="s">
        <v>811</v>
      </c>
      <c r="V672" s="27" t="s">
        <v>811</v>
      </c>
      <c r="W672" s="27" t="s">
        <v>811</v>
      </c>
      <c r="X672" s="27" t="s">
        <v>811</v>
      </c>
      <c r="Y672" s="27" t="s">
        <v>811</v>
      </c>
      <c r="Z672" s="27" t="s">
        <v>811</v>
      </c>
      <c r="AA672" s="55"/>
      <c r="AD672" s="166"/>
    </row>
    <row r="673" spans="1:30">
      <c r="A673">
        <v>4</v>
      </c>
      <c r="C673" t="s">
        <v>423</v>
      </c>
      <c r="D673" t="s">
        <v>1811</v>
      </c>
      <c r="E673">
        <v>2</v>
      </c>
      <c r="F673" s="47">
        <v>45041</v>
      </c>
      <c r="G673" s="27"/>
      <c r="H673" s="27"/>
      <c r="I673" s="27"/>
      <c r="J673" s="27"/>
      <c r="K673" s="52"/>
      <c r="L673" s="27"/>
      <c r="M673" s="27"/>
      <c r="N673" s="27"/>
      <c r="O673" s="27"/>
      <c r="P673" s="27"/>
      <c r="Q673" s="27">
        <v>10.98</v>
      </c>
      <c r="R673" s="27">
        <v>13.5</v>
      </c>
      <c r="S673" s="27" t="s">
        <v>811</v>
      </c>
      <c r="T673" s="27" t="s">
        <v>811</v>
      </c>
      <c r="U673" s="27" t="s">
        <v>811</v>
      </c>
      <c r="V673" s="27" t="s">
        <v>811</v>
      </c>
      <c r="W673" s="27" t="s">
        <v>811</v>
      </c>
      <c r="X673" s="27" t="s">
        <v>811</v>
      </c>
      <c r="Y673" s="27" t="s">
        <v>811</v>
      </c>
      <c r="Z673" s="27" t="s">
        <v>811</v>
      </c>
      <c r="AA673" s="55"/>
      <c r="AD673" s="166"/>
    </row>
    <row r="674" spans="1:30">
      <c r="A674">
        <v>5</v>
      </c>
      <c r="C674" t="s">
        <v>423</v>
      </c>
      <c r="D674" t="s">
        <v>1811</v>
      </c>
      <c r="E674">
        <v>2.5</v>
      </c>
      <c r="F674" s="47">
        <v>45041</v>
      </c>
      <c r="G674" s="27"/>
      <c r="H674" s="27"/>
      <c r="I674" s="27"/>
      <c r="J674" s="27"/>
      <c r="K674" s="52"/>
      <c r="L674" s="27"/>
      <c r="M674" s="27"/>
      <c r="N674" s="27"/>
      <c r="O674" s="27"/>
      <c r="P674" s="27"/>
      <c r="Q674" s="27">
        <v>10.98</v>
      </c>
      <c r="R674" s="27">
        <v>13.5</v>
      </c>
      <c r="S674" s="27" t="s">
        <v>811</v>
      </c>
      <c r="T674" s="27" t="s">
        <v>811</v>
      </c>
      <c r="U674" s="27" t="s">
        <v>811</v>
      </c>
      <c r="V674" s="27" t="s">
        <v>811</v>
      </c>
      <c r="W674" s="27" t="s">
        <v>811</v>
      </c>
      <c r="X674" s="27" t="s">
        <v>811</v>
      </c>
      <c r="Y674" s="27" t="s">
        <v>811</v>
      </c>
      <c r="Z674" s="27" t="s">
        <v>811</v>
      </c>
      <c r="AA674" s="55"/>
      <c r="AD674" s="166"/>
    </row>
    <row r="675" spans="1:30">
      <c r="A675">
        <v>6</v>
      </c>
      <c r="C675" t="s">
        <v>423</v>
      </c>
      <c r="D675" t="s">
        <v>1811</v>
      </c>
      <c r="E675">
        <v>3</v>
      </c>
      <c r="F675" s="47">
        <v>45041</v>
      </c>
      <c r="G675" s="27"/>
      <c r="H675" s="27"/>
      <c r="I675" s="27"/>
      <c r="J675" s="27"/>
      <c r="K675" s="52"/>
      <c r="L675" s="27"/>
      <c r="M675" s="27"/>
      <c r="N675" s="27"/>
      <c r="O675" s="27"/>
      <c r="P675" s="27"/>
      <c r="Q675" s="27">
        <v>10.99</v>
      </c>
      <c r="R675" s="27">
        <v>13.4</v>
      </c>
      <c r="S675" s="27">
        <v>6.27</v>
      </c>
      <c r="T675" s="27">
        <v>31.4</v>
      </c>
      <c r="U675" s="24">
        <v>0.91360868255111083</v>
      </c>
      <c r="V675" s="24">
        <v>26.648127364438842</v>
      </c>
      <c r="W675" s="24">
        <v>2.4168776371308018</v>
      </c>
      <c r="X675" s="24">
        <v>1.3898556962025319</v>
      </c>
      <c r="Y675" s="24">
        <v>0.63489544065711678</v>
      </c>
      <c r="Z675" s="24">
        <v>3.8067333333333337</v>
      </c>
      <c r="AA675" s="55"/>
      <c r="AD675" s="166"/>
    </row>
    <row r="676" spans="1:30">
      <c r="A676">
        <v>7</v>
      </c>
      <c r="C676" t="s">
        <v>423</v>
      </c>
      <c r="D676" t="s">
        <v>1811</v>
      </c>
      <c r="E676">
        <v>3.5</v>
      </c>
      <c r="F676" s="47">
        <v>45041</v>
      </c>
      <c r="G676" s="27"/>
      <c r="H676" s="27"/>
      <c r="I676" s="27"/>
      <c r="J676" s="27"/>
      <c r="K676" s="52"/>
      <c r="L676" s="27"/>
      <c r="M676" s="27"/>
      <c r="N676" s="27"/>
      <c r="O676" s="27"/>
      <c r="P676" s="27"/>
      <c r="Q676" s="27">
        <v>10.99</v>
      </c>
      <c r="R676" s="27">
        <v>13.4</v>
      </c>
      <c r="S676" s="27" t="s">
        <v>811</v>
      </c>
      <c r="T676" s="27" t="s">
        <v>811</v>
      </c>
      <c r="U676" s="27" t="s">
        <v>811</v>
      </c>
      <c r="V676" s="27" t="s">
        <v>811</v>
      </c>
      <c r="W676" s="27" t="s">
        <v>811</v>
      </c>
      <c r="X676" s="27" t="s">
        <v>811</v>
      </c>
      <c r="Y676" s="27" t="s">
        <v>811</v>
      </c>
      <c r="Z676" s="27" t="s">
        <v>811</v>
      </c>
      <c r="AA676" s="55"/>
      <c r="AD676" s="166"/>
    </row>
    <row r="677" spans="1:30">
      <c r="A677">
        <v>8</v>
      </c>
      <c r="C677" t="s">
        <v>423</v>
      </c>
      <c r="D677" t="s">
        <v>1811</v>
      </c>
      <c r="E677">
        <v>4</v>
      </c>
      <c r="F677" s="47">
        <v>45041</v>
      </c>
      <c r="G677" s="27"/>
      <c r="H677" s="27"/>
      <c r="I677" s="27"/>
      <c r="J677" s="27"/>
      <c r="K677" s="52"/>
      <c r="L677" s="27"/>
      <c r="M677" s="27"/>
      <c r="N677" s="27"/>
      <c r="O677" s="27"/>
      <c r="P677" s="27"/>
      <c r="Q677" s="27">
        <v>10.98</v>
      </c>
      <c r="R677" s="27">
        <v>13.3</v>
      </c>
      <c r="S677" s="27" t="s">
        <v>811</v>
      </c>
      <c r="T677" s="27" t="s">
        <v>811</v>
      </c>
      <c r="U677" s="27" t="s">
        <v>811</v>
      </c>
      <c r="V677" s="27" t="s">
        <v>811</v>
      </c>
      <c r="W677" s="27" t="s">
        <v>811</v>
      </c>
      <c r="X677" s="27" t="s">
        <v>811</v>
      </c>
      <c r="Y677" s="27" t="s">
        <v>811</v>
      </c>
      <c r="Z677" s="27" t="s">
        <v>811</v>
      </c>
      <c r="AA677" s="55"/>
      <c r="AD677" s="166"/>
    </row>
    <row r="678" spans="1:30">
      <c r="A678">
        <v>9</v>
      </c>
      <c r="C678" t="s">
        <v>423</v>
      </c>
      <c r="D678" t="s">
        <v>1811</v>
      </c>
      <c r="E678">
        <v>4.5</v>
      </c>
      <c r="F678" s="47">
        <v>45041</v>
      </c>
      <c r="G678" s="27"/>
      <c r="H678" s="27"/>
      <c r="I678" s="27"/>
      <c r="J678" s="27"/>
      <c r="K678" s="52"/>
      <c r="L678" s="27"/>
      <c r="M678" s="27"/>
      <c r="N678" s="27"/>
      <c r="O678" s="27"/>
      <c r="P678" s="27"/>
      <c r="Q678" s="27">
        <v>10.83</v>
      </c>
      <c r="R678" s="27">
        <v>13.2</v>
      </c>
      <c r="S678" s="27" t="s">
        <v>811</v>
      </c>
      <c r="T678" s="27" t="s">
        <v>811</v>
      </c>
      <c r="U678" s="27" t="s">
        <v>811</v>
      </c>
      <c r="V678" s="27" t="s">
        <v>811</v>
      </c>
      <c r="W678" s="27" t="s">
        <v>811</v>
      </c>
      <c r="X678" s="27" t="s">
        <v>811</v>
      </c>
      <c r="Y678" s="27" t="s">
        <v>811</v>
      </c>
      <c r="Z678" s="27" t="s">
        <v>811</v>
      </c>
      <c r="AA678" s="55"/>
      <c r="AD678" s="166"/>
    </row>
    <row r="679" spans="1:30">
      <c r="A679">
        <v>10</v>
      </c>
      <c r="C679" t="s">
        <v>423</v>
      </c>
      <c r="D679" t="s">
        <v>1811</v>
      </c>
      <c r="E679">
        <v>5</v>
      </c>
      <c r="F679" s="47">
        <v>45041</v>
      </c>
      <c r="G679" s="27"/>
      <c r="H679" s="27"/>
      <c r="I679" s="27"/>
      <c r="J679" s="27"/>
      <c r="K679" s="52"/>
      <c r="L679" s="27"/>
      <c r="M679" s="27"/>
      <c r="N679" s="27"/>
      <c r="O679" s="27"/>
      <c r="P679" s="27"/>
      <c r="Q679" s="27">
        <v>10.93</v>
      </c>
      <c r="R679" s="27">
        <v>13.1</v>
      </c>
      <c r="S679" s="27" t="s">
        <v>811</v>
      </c>
      <c r="T679" s="27" t="s">
        <v>811</v>
      </c>
      <c r="U679" s="27" t="s">
        <v>811</v>
      </c>
      <c r="V679" s="27" t="s">
        <v>811</v>
      </c>
      <c r="W679" s="27" t="s">
        <v>811</v>
      </c>
      <c r="X679" s="27" t="s">
        <v>811</v>
      </c>
      <c r="Y679" s="27" t="s">
        <v>811</v>
      </c>
      <c r="Z679" s="27" t="s">
        <v>811</v>
      </c>
      <c r="AA679" s="55"/>
      <c r="AD679" s="166"/>
    </row>
    <row r="680" spans="1:30">
      <c r="A680">
        <v>11</v>
      </c>
      <c r="C680" t="s">
        <v>423</v>
      </c>
      <c r="D680" t="s">
        <v>1811</v>
      </c>
      <c r="E680">
        <v>5.5</v>
      </c>
      <c r="F680" s="47">
        <v>45041</v>
      </c>
      <c r="G680" s="27"/>
      <c r="H680" s="27"/>
      <c r="I680" s="27"/>
      <c r="J680" s="27"/>
      <c r="K680" s="52"/>
      <c r="L680" s="27"/>
      <c r="M680" s="27"/>
      <c r="N680" s="27"/>
      <c r="O680" s="27"/>
      <c r="P680" s="27"/>
      <c r="Q680" s="27">
        <v>10.92</v>
      </c>
      <c r="R680" s="27">
        <v>13</v>
      </c>
      <c r="S680" s="27" t="s">
        <v>811</v>
      </c>
      <c r="T680" s="27" t="s">
        <v>811</v>
      </c>
      <c r="U680" s="27" t="s">
        <v>811</v>
      </c>
      <c r="V680" s="27" t="s">
        <v>811</v>
      </c>
      <c r="W680" s="27" t="s">
        <v>811</v>
      </c>
      <c r="X680" s="27" t="s">
        <v>811</v>
      </c>
      <c r="Y680" s="27" t="s">
        <v>811</v>
      </c>
      <c r="Z680" s="27" t="s">
        <v>811</v>
      </c>
      <c r="AA680" s="55"/>
      <c r="AD680" s="166"/>
    </row>
    <row r="681" spans="1:30">
      <c r="A681">
        <v>12</v>
      </c>
      <c r="C681" t="s">
        <v>423</v>
      </c>
      <c r="D681" t="s">
        <v>1811</v>
      </c>
      <c r="E681">
        <v>6</v>
      </c>
      <c r="F681" s="47">
        <v>45041</v>
      </c>
      <c r="G681" s="27"/>
      <c r="H681" s="27"/>
      <c r="I681" s="27"/>
      <c r="J681" s="27"/>
      <c r="K681" s="52"/>
      <c r="L681" s="27"/>
      <c r="M681" s="27"/>
      <c r="N681" s="27"/>
      <c r="O681" s="27"/>
      <c r="P681" s="27"/>
      <c r="Q681" s="27">
        <v>10.89</v>
      </c>
      <c r="R681" s="27">
        <v>13</v>
      </c>
      <c r="S681" s="27" t="s">
        <v>811</v>
      </c>
      <c r="T681" s="27" t="s">
        <v>811</v>
      </c>
      <c r="U681" s="27" t="s">
        <v>811</v>
      </c>
      <c r="V681" s="27" t="s">
        <v>811</v>
      </c>
      <c r="W681" s="27" t="s">
        <v>811</v>
      </c>
      <c r="X681" s="27" t="s">
        <v>811</v>
      </c>
      <c r="Y681" s="27" t="s">
        <v>811</v>
      </c>
      <c r="Z681" s="27" t="s">
        <v>811</v>
      </c>
      <c r="AA681" s="55"/>
      <c r="AD681" s="166"/>
    </row>
    <row r="682" spans="1:30">
      <c r="A682">
        <v>13</v>
      </c>
      <c r="C682" t="s">
        <v>423</v>
      </c>
      <c r="D682" t="s">
        <v>1811</v>
      </c>
      <c r="E682">
        <v>6.5</v>
      </c>
      <c r="F682" s="47">
        <v>45041</v>
      </c>
      <c r="G682" s="27"/>
      <c r="H682" s="27"/>
      <c r="I682" s="27"/>
      <c r="J682" s="27"/>
      <c r="K682" s="52"/>
      <c r="L682" s="27"/>
      <c r="M682" s="27"/>
      <c r="N682" s="27"/>
      <c r="O682" s="27"/>
      <c r="P682" s="27"/>
      <c r="Q682" s="27">
        <v>10.87</v>
      </c>
      <c r="R682" s="27">
        <v>12.9</v>
      </c>
      <c r="S682" s="27" t="s">
        <v>811</v>
      </c>
      <c r="T682" s="27" t="s">
        <v>811</v>
      </c>
      <c r="U682" s="27" t="s">
        <v>811</v>
      </c>
      <c r="V682" s="27" t="s">
        <v>811</v>
      </c>
      <c r="W682" s="27" t="s">
        <v>811</v>
      </c>
      <c r="X682" s="27" t="s">
        <v>811</v>
      </c>
      <c r="Y682" s="27" t="s">
        <v>811</v>
      </c>
      <c r="Z682" s="27" t="s">
        <v>811</v>
      </c>
      <c r="AA682" s="55"/>
      <c r="AD682" s="166"/>
    </row>
    <row r="683" spans="1:30">
      <c r="A683">
        <v>14</v>
      </c>
      <c r="C683" t="s">
        <v>423</v>
      </c>
      <c r="D683" t="s">
        <v>1811</v>
      </c>
      <c r="E683">
        <v>7</v>
      </c>
      <c r="F683" s="47">
        <v>45041</v>
      </c>
      <c r="G683" s="27"/>
      <c r="H683" s="27"/>
      <c r="I683" s="27"/>
      <c r="J683" s="27"/>
      <c r="K683" s="52"/>
      <c r="L683" s="27"/>
      <c r="M683" s="27"/>
      <c r="N683" s="27"/>
      <c r="O683" s="27"/>
      <c r="P683" s="27"/>
      <c r="Q683" s="27">
        <v>10.84</v>
      </c>
      <c r="R683" s="27">
        <v>12.9</v>
      </c>
      <c r="S683" s="27" t="s">
        <v>811</v>
      </c>
      <c r="T683" s="27" t="s">
        <v>811</v>
      </c>
      <c r="U683" s="27" t="s">
        <v>811</v>
      </c>
      <c r="V683" s="27" t="s">
        <v>811</v>
      </c>
      <c r="W683" s="27" t="s">
        <v>811</v>
      </c>
      <c r="X683" s="27" t="s">
        <v>811</v>
      </c>
      <c r="Y683" s="27" t="s">
        <v>811</v>
      </c>
      <c r="Z683" s="27" t="s">
        <v>811</v>
      </c>
      <c r="AA683" s="55"/>
      <c r="AD683" s="166"/>
    </row>
    <row r="684" spans="1:30">
      <c r="A684">
        <v>15</v>
      </c>
      <c r="C684" t="s">
        <v>423</v>
      </c>
      <c r="D684" t="s">
        <v>1811</v>
      </c>
      <c r="E684">
        <v>7.5</v>
      </c>
      <c r="F684" s="47">
        <v>45041</v>
      </c>
      <c r="G684" s="27"/>
      <c r="H684" s="27"/>
      <c r="I684" s="27"/>
      <c r="J684" s="27"/>
      <c r="K684" s="52"/>
      <c r="L684" s="27"/>
      <c r="M684" s="27"/>
      <c r="N684" s="27"/>
      <c r="O684" s="27"/>
      <c r="P684" s="27"/>
      <c r="Q684" s="27">
        <v>10.64</v>
      </c>
      <c r="R684" s="27">
        <v>12.7</v>
      </c>
      <c r="S684" s="27" t="s">
        <v>811</v>
      </c>
      <c r="T684" s="27" t="s">
        <v>811</v>
      </c>
      <c r="U684" s="27" t="s">
        <v>811</v>
      </c>
      <c r="V684" s="27" t="s">
        <v>811</v>
      </c>
      <c r="W684" s="27" t="s">
        <v>811</v>
      </c>
      <c r="X684" s="27" t="s">
        <v>811</v>
      </c>
      <c r="Y684" s="27" t="s">
        <v>811</v>
      </c>
      <c r="Z684" s="27" t="s">
        <v>811</v>
      </c>
      <c r="AA684" s="55"/>
      <c r="AD684" s="166"/>
    </row>
    <row r="685" spans="1:30">
      <c r="A685">
        <v>16</v>
      </c>
      <c r="C685" t="s">
        <v>423</v>
      </c>
      <c r="D685" t="s">
        <v>1811</v>
      </c>
      <c r="E685">
        <v>8</v>
      </c>
      <c r="F685" s="47">
        <v>45041</v>
      </c>
      <c r="G685" s="27"/>
      <c r="H685" s="27"/>
      <c r="I685" s="27"/>
      <c r="J685" s="27"/>
      <c r="K685" s="52"/>
      <c r="L685" s="27"/>
      <c r="M685" s="27"/>
      <c r="N685" s="27"/>
      <c r="O685" s="27"/>
      <c r="P685" s="27"/>
      <c r="Q685" s="27">
        <v>10.67</v>
      </c>
      <c r="R685" s="27">
        <v>12.3</v>
      </c>
      <c r="S685" s="27" t="s">
        <v>811</v>
      </c>
      <c r="T685" s="27" t="s">
        <v>811</v>
      </c>
      <c r="U685" s="27" t="s">
        <v>811</v>
      </c>
      <c r="V685" s="27" t="s">
        <v>811</v>
      </c>
      <c r="W685" s="27" t="s">
        <v>811</v>
      </c>
      <c r="X685" s="27" t="s">
        <v>811</v>
      </c>
      <c r="Y685" s="27" t="s">
        <v>811</v>
      </c>
      <c r="Z685" s="27" t="s">
        <v>811</v>
      </c>
      <c r="AA685" s="55"/>
      <c r="AD685" s="166"/>
    </row>
    <row r="686" spans="1:30">
      <c r="A686">
        <v>17</v>
      </c>
      <c r="C686" t="s">
        <v>423</v>
      </c>
      <c r="D686" t="s">
        <v>1811</v>
      </c>
      <c r="E686">
        <v>8.5</v>
      </c>
      <c r="F686" s="47">
        <v>45041</v>
      </c>
      <c r="G686" s="27"/>
      <c r="H686" s="27"/>
      <c r="I686" s="27"/>
      <c r="J686" s="27"/>
      <c r="K686" s="52"/>
      <c r="L686" s="27"/>
      <c r="M686" s="27"/>
      <c r="N686" s="27"/>
      <c r="O686" s="27"/>
      <c r="P686" s="27"/>
      <c r="Q686" s="27">
        <v>10.66</v>
      </c>
      <c r="R686" s="27">
        <v>11.1</v>
      </c>
      <c r="S686" s="27" t="s">
        <v>811</v>
      </c>
      <c r="T686" s="27" t="s">
        <v>811</v>
      </c>
      <c r="U686" s="27" t="s">
        <v>811</v>
      </c>
      <c r="V686" s="27" t="s">
        <v>811</v>
      </c>
      <c r="W686" s="27" t="s">
        <v>811</v>
      </c>
      <c r="X686" s="27" t="s">
        <v>811</v>
      </c>
      <c r="Y686" s="27" t="s">
        <v>811</v>
      </c>
      <c r="Z686" s="27" t="s">
        <v>811</v>
      </c>
      <c r="AA686" s="55"/>
      <c r="AD686" s="166"/>
    </row>
    <row r="687" spans="1:30">
      <c r="A687">
        <v>18</v>
      </c>
      <c r="C687" t="s">
        <v>423</v>
      </c>
      <c r="D687" t="s">
        <v>1811</v>
      </c>
      <c r="E687">
        <v>9</v>
      </c>
      <c r="F687" s="47">
        <v>45041</v>
      </c>
      <c r="G687" s="27"/>
      <c r="H687" s="27"/>
      <c r="I687" s="27"/>
      <c r="J687" s="27"/>
      <c r="K687" s="52"/>
      <c r="L687" s="27"/>
      <c r="M687" s="27"/>
      <c r="N687" s="27"/>
      <c r="O687" s="27"/>
      <c r="P687" s="27"/>
      <c r="Q687" s="27">
        <v>10.59</v>
      </c>
      <c r="R687" s="27">
        <v>10.6</v>
      </c>
      <c r="S687" s="27">
        <v>6.42</v>
      </c>
      <c r="T687" s="27">
        <v>31.3</v>
      </c>
      <c r="U687" s="24">
        <v>0.82114167812929806</v>
      </c>
      <c r="V687" s="24">
        <v>33.45771122320302</v>
      </c>
      <c r="W687" s="24">
        <v>3.7461603375527428</v>
      </c>
      <c r="X687" s="24">
        <v>1.1823063291139237</v>
      </c>
      <c r="Y687" s="24">
        <v>0.76010666012811479</v>
      </c>
      <c r="Z687" s="24">
        <v>4.928466666666667</v>
      </c>
      <c r="AA687" s="55"/>
      <c r="AD687" s="166"/>
    </row>
    <row r="688" spans="1:30">
      <c r="A688">
        <v>19</v>
      </c>
      <c r="C688" t="s">
        <v>423</v>
      </c>
      <c r="D688" t="s">
        <v>1811</v>
      </c>
      <c r="E688">
        <v>9.5</v>
      </c>
      <c r="F688" s="47">
        <v>45041</v>
      </c>
      <c r="G688" s="27"/>
      <c r="H688" s="27"/>
      <c r="I688" s="27"/>
      <c r="J688" s="27"/>
      <c r="K688" s="52"/>
      <c r="L688" s="27"/>
      <c r="M688" s="27"/>
      <c r="N688" s="27"/>
      <c r="O688" s="27"/>
      <c r="P688" s="27"/>
      <c r="Q688" s="27">
        <v>10.42</v>
      </c>
      <c r="R688" s="27">
        <v>10.3</v>
      </c>
      <c r="S688" s="27" t="s">
        <v>811</v>
      </c>
      <c r="T688" s="27" t="s">
        <v>811</v>
      </c>
      <c r="U688" s="27" t="s">
        <v>811</v>
      </c>
      <c r="V688" s="27" t="s">
        <v>811</v>
      </c>
      <c r="W688" s="27" t="s">
        <v>811</v>
      </c>
      <c r="X688" s="27" t="s">
        <v>811</v>
      </c>
      <c r="Y688" s="27" t="s">
        <v>811</v>
      </c>
      <c r="Z688" s="27" t="s">
        <v>811</v>
      </c>
      <c r="AA688" s="55"/>
      <c r="AD688" s="166"/>
    </row>
    <row r="689" spans="1:30">
      <c r="A689">
        <v>20</v>
      </c>
      <c r="C689" t="s">
        <v>423</v>
      </c>
      <c r="D689" t="s">
        <v>1811</v>
      </c>
      <c r="E689">
        <v>10</v>
      </c>
      <c r="F689" s="47">
        <v>45041</v>
      </c>
      <c r="G689" s="27"/>
      <c r="H689" s="27"/>
      <c r="I689" s="27"/>
      <c r="J689" s="27"/>
      <c r="K689" s="52"/>
      <c r="L689" s="27"/>
      <c r="M689" s="27"/>
      <c r="N689" s="27"/>
      <c r="O689" s="27"/>
      <c r="P689" s="27"/>
      <c r="Q689" s="27">
        <v>10.130000000000001</v>
      </c>
      <c r="R689" s="27">
        <v>10.1</v>
      </c>
      <c r="S689" s="27" t="s">
        <v>811</v>
      </c>
      <c r="T689" s="27" t="s">
        <v>811</v>
      </c>
      <c r="U689" s="27" t="s">
        <v>811</v>
      </c>
      <c r="V689" s="27" t="s">
        <v>811</v>
      </c>
      <c r="W689" s="27" t="s">
        <v>811</v>
      </c>
      <c r="X689" s="27" t="s">
        <v>811</v>
      </c>
      <c r="Y689" s="27" t="s">
        <v>811</v>
      </c>
      <c r="Z689" s="27" t="s">
        <v>811</v>
      </c>
      <c r="AA689" s="55"/>
      <c r="AD689" s="166"/>
    </row>
    <row r="690" spans="1:30">
      <c r="A690">
        <v>21</v>
      </c>
      <c r="C690" t="s">
        <v>423</v>
      </c>
      <c r="D690" t="s">
        <v>1811</v>
      </c>
      <c r="E690">
        <v>10.5</v>
      </c>
      <c r="F690" s="47">
        <v>45041</v>
      </c>
      <c r="G690" s="27"/>
      <c r="H690" s="27"/>
      <c r="I690" s="27"/>
      <c r="J690" s="27"/>
      <c r="K690" s="52"/>
      <c r="L690" s="27"/>
      <c r="M690" s="27"/>
      <c r="N690" s="27"/>
      <c r="O690" s="27"/>
      <c r="P690" s="27"/>
      <c r="Q690" s="27">
        <v>9.76</v>
      </c>
      <c r="R690" s="27">
        <v>9.9</v>
      </c>
      <c r="S690" s="27" t="s">
        <v>811</v>
      </c>
      <c r="T690" s="27" t="s">
        <v>811</v>
      </c>
      <c r="U690" s="27" t="s">
        <v>811</v>
      </c>
      <c r="V690" s="27" t="s">
        <v>811</v>
      </c>
      <c r="W690" s="27" t="s">
        <v>811</v>
      </c>
      <c r="X690" s="27" t="s">
        <v>811</v>
      </c>
      <c r="Y690" s="27" t="s">
        <v>811</v>
      </c>
      <c r="Z690" s="27" t="s">
        <v>811</v>
      </c>
      <c r="AA690" s="55"/>
      <c r="AD690" s="166"/>
    </row>
    <row r="691" spans="1:30">
      <c r="A691">
        <v>22</v>
      </c>
      <c r="C691" t="s">
        <v>423</v>
      </c>
      <c r="D691" t="s">
        <v>1811</v>
      </c>
      <c r="E691">
        <v>11</v>
      </c>
      <c r="F691" s="47">
        <v>45041</v>
      </c>
      <c r="G691" s="27"/>
      <c r="H691" s="27"/>
      <c r="I691" s="27"/>
      <c r="J691" s="27"/>
      <c r="K691" s="52"/>
      <c r="L691" s="27"/>
      <c r="M691" s="27"/>
      <c r="N691" s="27"/>
      <c r="O691" s="27"/>
      <c r="P691" s="27"/>
      <c r="Q691" s="27">
        <v>9.86</v>
      </c>
      <c r="R691" s="27">
        <v>9.6999999999999993</v>
      </c>
      <c r="S691" s="27" t="s">
        <v>811</v>
      </c>
      <c r="T691" s="27" t="s">
        <v>811</v>
      </c>
      <c r="U691" s="27" t="s">
        <v>811</v>
      </c>
      <c r="V691" s="27" t="s">
        <v>811</v>
      </c>
      <c r="W691" s="27" t="s">
        <v>811</v>
      </c>
      <c r="X691" s="27" t="s">
        <v>811</v>
      </c>
      <c r="Y691" s="27" t="s">
        <v>811</v>
      </c>
      <c r="Z691" s="27" t="s">
        <v>811</v>
      </c>
      <c r="AA691" s="55"/>
      <c r="AD691" s="166"/>
    </row>
    <row r="692" spans="1:30">
      <c r="A692">
        <v>23</v>
      </c>
      <c r="C692" t="s">
        <v>423</v>
      </c>
      <c r="D692" t="s">
        <v>1811</v>
      </c>
      <c r="E692">
        <v>11.5</v>
      </c>
      <c r="F692" s="47">
        <v>45041</v>
      </c>
      <c r="G692" s="27"/>
      <c r="H692" s="27"/>
      <c r="I692" s="27"/>
      <c r="J692" s="27"/>
      <c r="K692" s="52"/>
      <c r="L692" s="27"/>
      <c r="M692" s="27"/>
      <c r="N692" s="27"/>
      <c r="O692" s="27"/>
      <c r="P692" s="27"/>
      <c r="Q692" s="27">
        <v>8.65</v>
      </c>
      <c r="R692" s="27">
        <v>9.3000000000000007</v>
      </c>
      <c r="S692" s="27" t="s">
        <v>811</v>
      </c>
      <c r="T692" s="27" t="s">
        <v>811</v>
      </c>
      <c r="U692" s="27" t="s">
        <v>811</v>
      </c>
      <c r="V692" s="27" t="s">
        <v>811</v>
      </c>
      <c r="W692" s="27" t="s">
        <v>811</v>
      </c>
      <c r="X692" s="27" t="s">
        <v>811</v>
      </c>
      <c r="Y692" s="27" t="s">
        <v>811</v>
      </c>
      <c r="Z692" s="27" t="s">
        <v>811</v>
      </c>
      <c r="AA692" s="55"/>
      <c r="AD692" s="166"/>
    </row>
    <row r="693" spans="1:30">
      <c r="A693">
        <v>24</v>
      </c>
      <c r="C693" t="s">
        <v>423</v>
      </c>
      <c r="D693" t="s">
        <v>1811</v>
      </c>
      <c r="E693">
        <v>12</v>
      </c>
      <c r="F693" s="47">
        <v>45041</v>
      </c>
      <c r="G693" s="27"/>
      <c r="H693" s="27"/>
      <c r="I693" s="27"/>
      <c r="J693" s="27"/>
      <c r="K693" s="52"/>
      <c r="L693" s="27"/>
      <c r="M693" s="27"/>
      <c r="N693" s="27"/>
      <c r="O693" s="27"/>
      <c r="P693" s="27"/>
      <c r="Q693" s="27">
        <v>7.77</v>
      </c>
      <c r="R693" s="27">
        <v>8.8000000000000007</v>
      </c>
      <c r="S693" s="27" t="s">
        <v>811</v>
      </c>
      <c r="T693" s="27" t="s">
        <v>811</v>
      </c>
      <c r="U693" s="27" t="s">
        <v>811</v>
      </c>
      <c r="V693" s="27" t="s">
        <v>811</v>
      </c>
      <c r="W693" s="27" t="s">
        <v>811</v>
      </c>
      <c r="X693" s="27" t="s">
        <v>811</v>
      </c>
      <c r="Y693" s="27" t="s">
        <v>811</v>
      </c>
      <c r="Z693" s="27" t="s">
        <v>811</v>
      </c>
      <c r="AA693" s="55"/>
      <c r="AD693" s="166"/>
    </row>
    <row r="694" spans="1:30">
      <c r="A694">
        <v>25</v>
      </c>
      <c r="C694" t="s">
        <v>423</v>
      </c>
      <c r="D694" t="s">
        <v>1811</v>
      </c>
      <c r="E694">
        <v>12.5</v>
      </c>
      <c r="F694" s="47">
        <v>45041</v>
      </c>
      <c r="G694" s="27"/>
      <c r="H694" s="27"/>
      <c r="I694" s="27"/>
      <c r="J694" s="27"/>
      <c r="K694" s="52"/>
      <c r="L694" s="27"/>
      <c r="M694" s="27"/>
      <c r="N694" s="27"/>
      <c r="O694" s="27"/>
      <c r="P694" s="27"/>
      <c r="Q694" s="27">
        <v>7.73</v>
      </c>
      <c r="R694" s="27">
        <v>8.6999999999999993</v>
      </c>
      <c r="S694" s="27" t="s">
        <v>811</v>
      </c>
      <c r="T694" s="27" t="s">
        <v>811</v>
      </c>
      <c r="U694" s="27" t="s">
        <v>811</v>
      </c>
      <c r="V694" s="27" t="s">
        <v>811</v>
      </c>
      <c r="W694" s="27" t="s">
        <v>811</v>
      </c>
      <c r="X694" s="27" t="s">
        <v>811</v>
      </c>
      <c r="Y694" s="27" t="s">
        <v>811</v>
      </c>
      <c r="Z694" s="27" t="s">
        <v>811</v>
      </c>
      <c r="AA694" s="55"/>
      <c r="AB694" s="2659"/>
      <c r="AC694" s="2661"/>
      <c r="AD694" s="25"/>
    </row>
    <row r="695" spans="1:30">
      <c r="A695">
        <v>26</v>
      </c>
      <c r="C695" t="s">
        <v>423</v>
      </c>
      <c r="D695" t="s">
        <v>1811</v>
      </c>
      <c r="E695">
        <v>13</v>
      </c>
      <c r="F695" s="47">
        <v>45041</v>
      </c>
      <c r="G695" s="27"/>
      <c r="H695" s="27"/>
      <c r="I695" s="27"/>
      <c r="J695" s="27"/>
      <c r="K695" s="52"/>
      <c r="L695" s="27"/>
      <c r="M695" s="27"/>
      <c r="N695" s="27"/>
      <c r="O695" s="27"/>
      <c r="P695" s="27"/>
      <c r="Q695" s="27">
        <v>7.71</v>
      </c>
      <c r="R695" s="27">
        <v>8.6999999999999993</v>
      </c>
      <c r="S695" s="27" t="s">
        <v>811</v>
      </c>
      <c r="T695" s="27" t="s">
        <v>811</v>
      </c>
      <c r="U695" s="27" t="s">
        <v>811</v>
      </c>
      <c r="V695" s="27" t="s">
        <v>811</v>
      </c>
      <c r="W695" s="27" t="s">
        <v>811</v>
      </c>
      <c r="X695" s="27" t="s">
        <v>811</v>
      </c>
      <c r="Y695" s="27" t="s">
        <v>811</v>
      </c>
      <c r="Z695" s="27" t="s">
        <v>811</v>
      </c>
      <c r="AA695" s="55"/>
      <c r="AB695" s="2659"/>
      <c r="AC695" s="2661"/>
      <c r="AD695" s="25"/>
    </row>
    <row r="696" spans="1:30">
      <c r="A696">
        <v>27</v>
      </c>
      <c r="C696" t="s">
        <v>423</v>
      </c>
      <c r="D696" t="s">
        <v>1811</v>
      </c>
      <c r="E696">
        <v>13.5</v>
      </c>
      <c r="F696" s="47">
        <v>45041</v>
      </c>
      <c r="G696" s="27"/>
      <c r="H696" s="27"/>
      <c r="I696" s="27"/>
      <c r="J696" s="27"/>
      <c r="K696" s="52"/>
      <c r="L696" s="27"/>
      <c r="M696" s="27"/>
      <c r="N696" s="27"/>
      <c r="O696" s="27"/>
      <c r="P696" s="27"/>
      <c r="Q696" s="27">
        <v>7.67</v>
      </c>
      <c r="R696" s="27">
        <v>8.6999999999999993</v>
      </c>
      <c r="S696" s="27" t="s">
        <v>811</v>
      </c>
      <c r="T696" s="27" t="s">
        <v>811</v>
      </c>
      <c r="U696" s="27" t="s">
        <v>811</v>
      </c>
      <c r="V696" s="27" t="s">
        <v>811</v>
      </c>
      <c r="W696" s="27" t="s">
        <v>811</v>
      </c>
      <c r="X696" s="27" t="s">
        <v>811</v>
      </c>
      <c r="Y696" s="27" t="s">
        <v>811</v>
      </c>
      <c r="Z696" s="27" t="s">
        <v>811</v>
      </c>
      <c r="AA696" s="55"/>
      <c r="AB696" s="2659"/>
      <c r="AC696" s="2661"/>
      <c r="AD696" s="25"/>
    </row>
    <row r="697" spans="1:30">
      <c r="A697">
        <v>28</v>
      </c>
      <c r="C697" t="s">
        <v>423</v>
      </c>
      <c r="D697" t="s">
        <v>1811</v>
      </c>
      <c r="E697">
        <v>14</v>
      </c>
      <c r="F697" s="47">
        <v>45041</v>
      </c>
      <c r="G697" s="27"/>
      <c r="H697" s="27"/>
      <c r="I697" s="27"/>
      <c r="J697" s="27"/>
      <c r="K697" s="52"/>
      <c r="L697" s="27"/>
      <c r="M697" s="27"/>
      <c r="N697" s="27"/>
      <c r="O697" s="27"/>
      <c r="P697" s="27"/>
      <c r="Q697" s="27">
        <v>7.53</v>
      </c>
      <c r="R697" s="27">
        <v>8.6</v>
      </c>
      <c r="S697" s="27" t="s">
        <v>811</v>
      </c>
      <c r="T697" s="27" t="s">
        <v>811</v>
      </c>
      <c r="U697" s="27" t="s">
        <v>811</v>
      </c>
      <c r="V697" s="27" t="s">
        <v>811</v>
      </c>
      <c r="W697" s="27" t="s">
        <v>811</v>
      </c>
      <c r="X697" s="27" t="s">
        <v>811</v>
      </c>
      <c r="Y697" s="27" t="s">
        <v>811</v>
      </c>
      <c r="Z697" s="27" t="s">
        <v>811</v>
      </c>
      <c r="AA697" s="55"/>
      <c r="AB697" s="2659"/>
      <c r="AC697" s="2661"/>
      <c r="AD697" s="25"/>
    </row>
    <row r="698" spans="1:30">
      <c r="A698">
        <v>29</v>
      </c>
      <c r="C698" t="s">
        <v>423</v>
      </c>
      <c r="D698" t="s">
        <v>1811</v>
      </c>
      <c r="E698">
        <v>14.5</v>
      </c>
      <c r="F698" s="47">
        <v>45041</v>
      </c>
      <c r="G698" s="27"/>
      <c r="H698" s="27"/>
      <c r="I698" s="27"/>
      <c r="J698" s="27"/>
      <c r="K698" s="52"/>
      <c r="L698" s="27"/>
      <c r="M698" s="27"/>
      <c r="N698" s="27"/>
      <c r="O698" s="27"/>
      <c r="P698" s="27"/>
      <c r="Q698" s="27">
        <v>7.32</v>
      </c>
      <c r="R698" s="27">
        <v>8.6</v>
      </c>
      <c r="S698" s="27" t="s">
        <v>811</v>
      </c>
      <c r="T698" s="27" t="s">
        <v>811</v>
      </c>
      <c r="U698" s="27" t="s">
        <v>811</v>
      </c>
      <c r="V698" s="27" t="s">
        <v>811</v>
      </c>
      <c r="W698" s="27" t="s">
        <v>811</v>
      </c>
      <c r="X698" s="27" t="s">
        <v>811</v>
      </c>
      <c r="Y698" s="27" t="s">
        <v>811</v>
      </c>
      <c r="Z698" s="27" t="s">
        <v>811</v>
      </c>
      <c r="AA698" s="55"/>
      <c r="AB698" s="2659"/>
      <c r="AC698" s="2661"/>
      <c r="AD698" s="25"/>
    </row>
    <row r="699" spans="1:30">
      <c r="A699">
        <v>30</v>
      </c>
      <c r="C699" t="s">
        <v>423</v>
      </c>
      <c r="D699" t="s">
        <v>1811</v>
      </c>
      <c r="E699">
        <v>15</v>
      </c>
      <c r="F699" s="47">
        <v>45041</v>
      </c>
      <c r="G699" s="27"/>
      <c r="H699" s="27"/>
      <c r="I699" s="27"/>
      <c r="J699" s="27"/>
      <c r="K699" s="52"/>
      <c r="L699" s="27"/>
      <c r="M699" s="27"/>
      <c r="N699" s="27"/>
      <c r="O699" s="27"/>
      <c r="P699" s="27"/>
      <c r="Q699" s="27">
        <v>7.31</v>
      </c>
      <c r="R699" s="27">
        <v>8.6</v>
      </c>
      <c r="S699" s="27" t="s">
        <v>811</v>
      </c>
      <c r="T699" s="27" t="s">
        <v>811</v>
      </c>
      <c r="U699" s="27" t="s">
        <v>811</v>
      </c>
      <c r="V699" s="27" t="s">
        <v>811</v>
      </c>
      <c r="W699" s="27" t="s">
        <v>811</v>
      </c>
      <c r="X699" s="27" t="s">
        <v>811</v>
      </c>
      <c r="Y699" s="27" t="s">
        <v>811</v>
      </c>
      <c r="Z699" s="27" t="s">
        <v>811</v>
      </c>
      <c r="AA699" s="55"/>
      <c r="AB699" s="2659"/>
      <c r="AC699" s="2661"/>
      <c r="AD699" s="25"/>
    </row>
    <row r="700" spans="1:30">
      <c r="A700">
        <v>31</v>
      </c>
      <c r="C700" t="s">
        <v>423</v>
      </c>
      <c r="D700" t="s">
        <v>1811</v>
      </c>
      <c r="E700">
        <v>15.5</v>
      </c>
      <c r="F700" s="47">
        <v>45041</v>
      </c>
      <c r="G700" s="27"/>
      <c r="H700" s="27"/>
      <c r="I700" s="27"/>
      <c r="J700" s="27"/>
      <c r="K700" s="52"/>
      <c r="L700" s="27"/>
      <c r="M700" s="27"/>
      <c r="N700" s="27"/>
      <c r="O700" s="27"/>
      <c r="P700" s="27"/>
      <c r="Q700" s="27">
        <v>7.28</v>
      </c>
      <c r="R700" s="27">
        <v>8.6</v>
      </c>
      <c r="S700" s="27" t="s">
        <v>811</v>
      </c>
      <c r="T700" s="27" t="s">
        <v>811</v>
      </c>
      <c r="U700" s="27" t="s">
        <v>811</v>
      </c>
      <c r="V700" s="27" t="s">
        <v>811</v>
      </c>
      <c r="W700" s="27" t="s">
        <v>811</v>
      </c>
      <c r="X700" s="27" t="s">
        <v>811</v>
      </c>
      <c r="Y700" s="27" t="s">
        <v>811</v>
      </c>
      <c r="Z700" s="27" t="s">
        <v>811</v>
      </c>
      <c r="AA700" s="55"/>
      <c r="AB700" s="2659"/>
      <c r="AC700" s="2661"/>
      <c r="AD700" s="25"/>
    </row>
    <row r="701" spans="1:30">
      <c r="A701">
        <v>32</v>
      </c>
      <c r="C701" t="s">
        <v>423</v>
      </c>
      <c r="D701" t="s">
        <v>1811</v>
      </c>
      <c r="E701">
        <v>16</v>
      </c>
      <c r="F701" s="47">
        <v>45041</v>
      </c>
      <c r="G701" s="27"/>
      <c r="H701" s="27"/>
      <c r="I701" s="27"/>
      <c r="J701" s="27"/>
      <c r="K701" s="52"/>
      <c r="L701" s="27"/>
      <c r="M701" s="27"/>
      <c r="N701" s="27"/>
      <c r="O701" s="27"/>
      <c r="P701" s="27"/>
      <c r="Q701" s="27">
        <v>7.16</v>
      </c>
      <c r="R701" s="27">
        <v>8.6</v>
      </c>
      <c r="S701" s="27" t="s">
        <v>811</v>
      </c>
      <c r="T701" s="27" t="s">
        <v>811</v>
      </c>
      <c r="U701" s="27" t="s">
        <v>811</v>
      </c>
      <c r="V701" s="27" t="s">
        <v>811</v>
      </c>
      <c r="W701" s="27" t="s">
        <v>811</v>
      </c>
      <c r="X701" s="27" t="s">
        <v>811</v>
      </c>
      <c r="Y701" s="27" t="s">
        <v>811</v>
      </c>
      <c r="Z701" s="27" t="s">
        <v>811</v>
      </c>
      <c r="AA701" s="55"/>
      <c r="AB701" s="2659"/>
      <c r="AC701" s="2661"/>
      <c r="AD701" s="25"/>
    </row>
    <row r="702" spans="1:30">
      <c r="A702">
        <v>33</v>
      </c>
      <c r="C702" t="s">
        <v>423</v>
      </c>
      <c r="D702" t="s">
        <v>1811</v>
      </c>
      <c r="E702">
        <v>16.5</v>
      </c>
      <c r="F702" s="47">
        <v>45041</v>
      </c>
      <c r="G702" s="27"/>
      <c r="H702" s="27"/>
      <c r="I702" s="27"/>
      <c r="J702" s="27"/>
      <c r="K702" s="52"/>
      <c r="L702" s="27"/>
      <c r="M702" s="27"/>
      <c r="N702" s="27"/>
      <c r="O702" s="27"/>
      <c r="P702" s="27"/>
      <c r="Q702" s="27">
        <v>7.09</v>
      </c>
      <c r="R702" s="27">
        <v>8.6</v>
      </c>
      <c r="S702" s="27" t="s">
        <v>811</v>
      </c>
      <c r="T702" s="27" t="s">
        <v>811</v>
      </c>
      <c r="U702" s="27" t="s">
        <v>811</v>
      </c>
      <c r="V702" s="27" t="s">
        <v>811</v>
      </c>
      <c r="W702" s="27" t="s">
        <v>811</v>
      </c>
      <c r="X702" s="27" t="s">
        <v>811</v>
      </c>
      <c r="Y702" s="27" t="s">
        <v>811</v>
      </c>
      <c r="Z702" s="27" t="s">
        <v>811</v>
      </c>
      <c r="AA702" s="55"/>
      <c r="AB702" s="2659"/>
      <c r="AC702" s="2661"/>
      <c r="AD702" s="25"/>
    </row>
    <row r="703" spans="1:30">
      <c r="A703">
        <v>34</v>
      </c>
      <c r="C703" t="s">
        <v>423</v>
      </c>
      <c r="D703" t="s">
        <v>1811</v>
      </c>
      <c r="E703">
        <v>17</v>
      </c>
      <c r="F703" s="47">
        <v>45041</v>
      </c>
      <c r="G703" s="27"/>
      <c r="H703" s="27"/>
      <c r="I703" s="27"/>
      <c r="J703" s="27"/>
      <c r="K703" s="52"/>
      <c r="L703" s="27"/>
      <c r="M703" s="27"/>
      <c r="N703" s="27"/>
      <c r="O703" s="27"/>
      <c r="P703" s="27"/>
      <c r="Q703" s="27">
        <v>7.09</v>
      </c>
      <c r="R703" s="27">
        <v>8.6</v>
      </c>
      <c r="S703" s="27" t="s">
        <v>811</v>
      </c>
      <c r="T703" s="27" t="s">
        <v>811</v>
      </c>
      <c r="U703" s="27" t="s">
        <v>811</v>
      </c>
      <c r="V703" s="27" t="s">
        <v>811</v>
      </c>
      <c r="W703" s="27" t="s">
        <v>811</v>
      </c>
      <c r="X703" s="27" t="s">
        <v>811</v>
      </c>
      <c r="Y703" s="27" t="s">
        <v>811</v>
      </c>
      <c r="Z703" s="27" t="s">
        <v>811</v>
      </c>
      <c r="AA703" s="55"/>
      <c r="AB703" s="2659"/>
      <c r="AC703" s="2661"/>
      <c r="AD703" s="25"/>
    </row>
    <row r="704" spans="1:30">
      <c r="A704">
        <v>35</v>
      </c>
      <c r="C704" t="s">
        <v>423</v>
      </c>
      <c r="D704" t="s">
        <v>1811</v>
      </c>
      <c r="E704">
        <v>17.5</v>
      </c>
      <c r="F704" s="47">
        <v>45041</v>
      </c>
      <c r="G704" s="27"/>
      <c r="H704" s="27"/>
      <c r="I704" s="27"/>
      <c r="J704" s="27"/>
      <c r="K704" s="52"/>
      <c r="L704" s="27"/>
      <c r="M704" s="27"/>
      <c r="N704" s="27"/>
      <c r="O704" s="27"/>
      <c r="P704" s="27"/>
      <c r="Q704" s="27">
        <v>6.94</v>
      </c>
      <c r="R704" s="27">
        <v>8.5</v>
      </c>
      <c r="S704" s="27" t="s">
        <v>811</v>
      </c>
      <c r="T704" s="27" t="s">
        <v>811</v>
      </c>
      <c r="U704" s="27" t="s">
        <v>811</v>
      </c>
      <c r="V704" s="27" t="s">
        <v>811</v>
      </c>
      <c r="W704" s="27" t="s">
        <v>811</v>
      </c>
      <c r="X704" s="27" t="s">
        <v>811</v>
      </c>
      <c r="Y704" s="27" t="s">
        <v>811</v>
      </c>
      <c r="Z704" s="27" t="s">
        <v>811</v>
      </c>
      <c r="AA704" s="55"/>
      <c r="AB704" s="2659"/>
      <c r="AC704" s="2661"/>
      <c r="AD704" s="25"/>
    </row>
    <row r="705" spans="1:30">
      <c r="A705">
        <v>36</v>
      </c>
      <c r="C705" t="s">
        <v>423</v>
      </c>
      <c r="D705" t="s">
        <v>1811</v>
      </c>
      <c r="E705">
        <v>18</v>
      </c>
      <c r="F705" s="47">
        <v>45041</v>
      </c>
      <c r="G705" s="27"/>
      <c r="H705" s="27"/>
      <c r="I705" s="27"/>
      <c r="J705" s="27"/>
      <c r="K705" s="52"/>
      <c r="L705" s="27"/>
      <c r="M705" s="27"/>
      <c r="N705" s="27"/>
      <c r="O705" s="27"/>
      <c r="P705" s="27"/>
      <c r="Q705" s="27">
        <v>6.64</v>
      </c>
      <c r="R705" s="27">
        <v>8.5</v>
      </c>
      <c r="S705" s="27">
        <v>6.24</v>
      </c>
      <c r="T705" s="27">
        <v>31.6</v>
      </c>
      <c r="U705" s="24">
        <v>0.82114167812929806</v>
      </c>
      <c r="V705" s="24">
        <v>36.011305170239595</v>
      </c>
      <c r="W705" s="24">
        <v>2.3111392405063294</v>
      </c>
      <c r="X705" s="24">
        <v>2.1280607594936725</v>
      </c>
      <c r="Y705" s="24">
        <v>0.52062066149448749</v>
      </c>
      <c r="Z705" s="24">
        <v>4.4392000000000014</v>
      </c>
      <c r="AA705" s="55"/>
      <c r="AB705" s="2659"/>
      <c r="AC705" s="2661"/>
      <c r="AD705" s="25"/>
    </row>
    <row r="706" spans="1:30">
      <c r="A706">
        <v>37</v>
      </c>
      <c r="C706" t="s">
        <v>423</v>
      </c>
      <c r="D706" t="s">
        <v>1811</v>
      </c>
      <c r="E706">
        <v>18.5</v>
      </c>
      <c r="F706" s="47">
        <v>45041</v>
      </c>
      <c r="G706" s="27"/>
      <c r="H706" s="27"/>
      <c r="I706" s="27"/>
      <c r="J706" s="27"/>
      <c r="K706" s="52"/>
      <c r="L706" s="27"/>
      <c r="M706" s="27"/>
      <c r="N706" s="27"/>
      <c r="O706" s="27"/>
      <c r="P706" s="27"/>
      <c r="Q706" s="27">
        <v>0.03</v>
      </c>
      <c r="R706" s="27">
        <v>8.6</v>
      </c>
      <c r="S706" s="27" t="s">
        <v>811</v>
      </c>
      <c r="T706" s="27" t="s">
        <v>811</v>
      </c>
      <c r="U706" s="27" t="s">
        <v>811</v>
      </c>
      <c r="V706" s="27" t="s">
        <v>811</v>
      </c>
      <c r="W706" s="27" t="s">
        <v>811</v>
      </c>
      <c r="X706" s="27" t="s">
        <v>811</v>
      </c>
      <c r="Y706" s="27" t="s">
        <v>811</v>
      </c>
      <c r="Z706" s="27" t="s">
        <v>811</v>
      </c>
      <c r="AA706" s="55"/>
      <c r="AB706" s="2659"/>
      <c r="AC706" s="2661"/>
      <c r="AD706" s="25"/>
    </row>
    <row r="707" spans="1:30">
      <c r="A707">
        <v>38</v>
      </c>
      <c r="C707" t="s">
        <v>423</v>
      </c>
      <c r="D707" t="s">
        <v>1811</v>
      </c>
      <c r="E707">
        <v>19</v>
      </c>
      <c r="F707" s="47">
        <v>45041</v>
      </c>
      <c r="G707" s="27"/>
      <c r="H707" s="27"/>
      <c r="I707" s="27"/>
      <c r="J707" s="27"/>
      <c r="K707" s="52"/>
      <c r="L707" s="27"/>
      <c r="M707" s="27"/>
      <c r="N707" s="27"/>
      <c r="O707" s="27"/>
      <c r="P707" s="27"/>
      <c r="Q707" s="27">
        <v>0</v>
      </c>
      <c r="R707" s="27">
        <v>8.5</v>
      </c>
      <c r="S707" s="27" t="s">
        <v>811</v>
      </c>
      <c r="T707" s="27" t="s">
        <v>811</v>
      </c>
      <c r="U707" s="27" t="s">
        <v>811</v>
      </c>
      <c r="V707" s="27" t="s">
        <v>811</v>
      </c>
      <c r="W707" s="27" t="s">
        <v>811</v>
      </c>
      <c r="X707" s="27" t="s">
        <v>811</v>
      </c>
      <c r="Y707" s="27" t="s">
        <v>811</v>
      </c>
      <c r="Z707" s="27" t="s">
        <v>811</v>
      </c>
      <c r="AA707" s="55"/>
      <c r="AB707" s="2659"/>
      <c r="AC707" s="2661"/>
      <c r="AD707" s="25"/>
    </row>
    <row r="708" spans="1:30">
      <c r="A708">
        <v>39</v>
      </c>
      <c r="C708" t="s">
        <v>423</v>
      </c>
      <c r="D708" t="s">
        <v>1811</v>
      </c>
      <c r="E708">
        <v>0.5</v>
      </c>
      <c r="F708" s="47">
        <v>45076</v>
      </c>
      <c r="G708" s="27"/>
      <c r="H708" s="27">
        <v>4</v>
      </c>
      <c r="I708" s="27">
        <v>19</v>
      </c>
      <c r="J708" s="27">
        <v>2.4</v>
      </c>
      <c r="K708" s="52">
        <v>0.12631578947368421</v>
      </c>
      <c r="L708" s="27" t="s">
        <v>2117</v>
      </c>
      <c r="M708" s="27">
        <v>1</v>
      </c>
      <c r="N708" s="27">
        <v>2</v>
      </c>
      <c r="O708" s="27" t="s">
        <v>2077</v>
      </c>
      <c r="P708" s="27"/>
      <c r="Q708" s="27">
        <v>10.32</v>
      </c>
      <c r="R708" s="27">
        <v>19.2</v>
      </c>
      <c r="S708" s="27">
        <v>6.59</v>
      </c>
      <c r="T708" s="27">
        <v>31.300000000000004</v>
      </c>
      <c r="U708" s="24">
        <v>0.5598693259972487</v>
      </c>
      <c r="V708" s="24">
        <v>57.858720050441363</v>
      </c>
      <c r="W708" s="25">
        <v>2.9636962025316462</v>
      </c>
      <c r="X708" s="25">
        <v>1.496983797468354</v>
      </c>
      <c r="Y708" s="991">
        <v>0.66440457565475364</v>
      </c>
      <c r="Z708" s="24">
        <v>4.46068</v>
      </c>
      <c r="AA708" s="55"/>
      <c r="AB708" s="2659"/>
      <c r="AC708" s="2661"/>
      <c r="AD708" s="25"/>
    </row>
    <row r="709" spans="1:30">
      <c r="A709">
        <v>40</v>
      </c>
      <c r="C709" t="s">
        <v>423</v>
      </c>
      <c r="D709" t="s">
        <v>1811</v>
      </c>
      <c r="E709">
        <v>1</v>
      </c>
      <c r="F709" s="47">
        <v>45076</v>
      </c>
      <c r="G709" s="27"/>
      <c r="H709" s="27"/>
      <c r="I709" s="27"/>
      <c r="J709" s="27"/>
      <c r="K709" s="52"/>
      <c r="L709" s="27"/>
      <c r="M709" s="27"/>
      <c r="N709" s="27"/>
      <c r="O709" s="27"/>
      <c r="P709" s="27"/>
      <c r="Q709" s="27">
        <v>10.38</v>
      </c>
      <c r="R709" s="27">
        <v>19</v>
      </c>
      <c r="S709" s="27" t="s">
        <v>811</v>
      </c>
      <c r="T709" s="27" t="s">
        <v>811</v>
      </c>
      <c r="U709" s="27" t="s">
        <v>811</v>
      </c>
      <c r="V709" s="27" t="s">
        <v>811</v>
      </c>
      <c r="W709" s="27" t="s">
        <v>811</v>
      </c>
      <c r="X709" s="27" t="s">
        <v>811</v>
      </c>
      <c r="Y709" s="27" t="s">
        <v>811</v>
      </c>
      <c r="Z709" s="27" t="s">
        <v>811</v>
      </c>
      <c r="AA709" s="55"/>
      <c r="AD709" s="166"/>
    </row>
    <row r="710" spans="1:30">
      <c r="A710">
        <v>41</v>
      </c>
      <c r="C710" t="s">
        <v>423</v>
      </c>
      <c r="D710" t="s">
        <v>1811</v>
      </c>
      <c r="E710">
        <v>1.5</v>
      </c>
      <c r="F710" s="47">
        <v>45076</v>
      </c>
      <c r="G710" s="27"/>
      <c r="H710" s="27"/>
      <c r="I710" s="27"/>
      <c r="J710" s="27"/>
      <c r="K710" s="52"/>
      <c r="L710" s="27"/>
      <c r="M710" s="27"/>
      <c r="N710" s="27"/>
      <c r="O710" s="27"/>
      <c r="P710" s="27"/>
      <c r="Q710" s="27">
        <v>10.4</v>
      </c>
      <c r="R710" s="27">
        <v>18.8</v>
      </c>
      <c r="S710" s="27" t="s">
        <v>811</v>
      </c>
      <c r="T710" s="27" t="s">
        <v>811</v>
      </c>
      <c r="U710" s="27" t="s">
        <v>811</v>
      </c>
      <c r="V710" s="27" t="s">
        <v>811</v>
      </c>
      <c r="W710" s="27" t="s">
        <v>811</v>
      </c>
      <c r="X710" s="27" t="s">
        <v>811</v>
      </c>
      <c r="Y710" s="27" t="s">
        <v>811</v>
      </c>
      <c r="Z710" s="27" t="s">
        <v>811</v>
      </c>
      <c r="AA710" s="55"/>
      <c r="AD710" s="166"/>
    </row>
    <row r="711" spans="1:30">
      <c r="A711">
        <v>42</v>
      </c>
      <c r="C711" t="s">
        <v>423</v>
      </c>
      <c r="D711" t="s">
        <v>1811</v>
      </c>
      <c r="E711">
        <v>2</v>
      </c>
      <c r="F711" s="47">
        <v>45076</v>
      </c>
      <c r="G711" s="27"/>
      <c r="H711" s="27"/>
      <c r="I711" s="27"/>
      <c r="J711" s="27"/>
      <c r="K711" s="52"/>
      <c r="L711" s="27"/>
      <c r="M711" s="27"/>
      <c r="N711" s="27"/>
      <c r="O711" s="27"/>
      <c r="P711" s="27"/>
      <c r="Q711" s="27">
        <v>10.39</v>
      </c>
      <c r="R711" s="27">
        <v>18.8</v>
      </c>
      <c r="S711" s="27" t="s">
        <v>811</v>
      </c>
      <c r="T711" s="27" t="s">
        <v>811</v>
      </c>
      <c r="U711" s="27" t="s">
        <v>811</v>
      </c>
      <c r="V711" s="27" t="s">
        <v>811</v>
      </c>
      <c r="W711" s="27" t="s">
        <v>811</v>
      </c>
      <c r="X711" s="27" t="s">
        <v>811</v>
      </c>
      <c r="Y711" s="27" t="s">
        <v>811</v>
      </c>
      <c r="Z711" s="27" t="s">
        <v>811</v>
      </c>
      <c r="AA711" s="55"/>
      <c r="AD711" s="166"/>
    </row>
    <row r="712" spans="1:30">
      <c r="A712">
        <v>43</v>
      </c>
      <c r="C712" t="s">
        <v>423</v>
      </c>
      <c r="D712" t="s">
        <v>1811</v>
      </c>
      <c r="E712">
        <v>2.5</v>
      </c>
      <c r="F712" s="47">
        <v>45076</v>
      </c>
      <c r="G712" s="27"/>
      <c r="H712" s="27"/>
      <c r="I712" s="27"/>
      <c r="J712" s="27"/>
      <c r="K712" s="52"/>
      <c r="L712" s="27"/>
      <c r="M712" s="27"/>
      <c r="N712" s="27"/>
      <c r="O712" s="27"/>
      <c r="P712" s="27"/>
      <c r="Q712" s="27">
        <v>10.38</v>
      </c>
      <c r="R712" s="27">
        <v>18.7</v>
      </c>
      <c r="S712" s="27" t="s">
        <v>811</v>
      </c>
      <c r="T712" s="27" t="s">
        <v>811</v>
      </c>
      <c r="U712" s="27" t="s">
        <v>811</v>
      </c>
      <c r="V712" s="27" t="s">
        <v>811</v>
      </c>
      <c r="W712" s="27" t="s">
        <v>811</v>
      </c>
      <c r="X712" s="27" t="s">
        <v>811</v>
      </c>
      <c r="Y712" s="27" t="s">
        <v>811</v>
      </c>
      <c r="Z712" s="27" t="s">
        <v>811</v>
      </c>
      <c r="AA712" s="55"/>
      <c r="AD712" s="166"/>
    </row>
    <row r="713" spans="1:30">
      <c r="A713">
        <v>44</v>
      </c>
      <c r="C713" t="s">
        <v>423</v>
      </c>
      <c r="D713" t="s">
        <v>1811</v>
      </c>
      <c r="E713">
        <v>3</v>
      </c>
      <c r="F713" s="47">
        <v>45076</v>
      </c>
      <c r="G713" s="27"/>
      <c r="H713" s="27"/>
      <c r="I713" s="27"/>
      <c r="J713" s="27"/>
      <c r="K713" s="52"/>
      <c r="L713" s="27"/>
      <c r="M713" s="27"/>
      <c r="N713" s="27"/>
      <c r="O713" s="27"/>
      <c r="P713" s="27"/>
      <c r="Q713" s="27">
        <v>10.36</v>
      </c>
      <c r="R713" s="27">
        <v>18.7</v>
      </c>
      <c r="S713" s="27">
        <v>6.58</v>
      </c>
      <c r="T713" s="27">
        <v>27.9</v>
      </c>
      <c r="U713" s="24">
        <v>0.67184319119669844</v>
      </c>
      <c r="V713" s="24">
        <v>21.313953341740227</v>
      </c>
      <c r="W713" s="24">
        <v>3.4893670886076</v>
      </c>
      <c r="X713" s="24">
        <v>2.0596329113924048</v>
      </c>
      <c r="Y713" s="24">
        <v>0.62882809309922427</v>
      </c>
      <c r="Z713" s="24">
        <v>5.5490000000000048</v>
      </c>
      <c r="AA713" s="55"/>
      <c r="AD713" s="166"/>
    </row>
    <row r="714" spans="1:30">
      <c r="A714">
        <v>45</v>
      </c>
      <c r="C714" t="s">
        <v>423</v>
      </c>
      <c r="D714" t="s">
        <v>1811</v>
      </c>
      <c r="E714">
        <v>3.5</v>
      </c>
      <c r="F714" s="47">
        <v>45076</v>
      </c>
      <c r="G714" s="27"/>
      <c r="H714" s="27"/>
      <c r="I714" s="27"/>
      <c r="J714" s="27"/>
      <c r="K714" s="52"/>
      <c r="L714" s="27"/>
      <c r="M714" s="27"/>
      <c r="N714" s="27"/>
      <c r="O714" s="27"/>
      <c r="P714" s="27"/>
      <c r="Q714" s="27">
        <v>10.33</v>
      </c>
      <c r="R714" s="27">
        <v>18.600000000000001</v>
      </c>
      <c r="S714" s="27" t="s">
        <v>811</v>
      </c>
      <c r="T714" s="27" t="s">
        <v>811</v>
      </c>
      <c r="U714" s="27" t="s">
        <v>811</v>
      </c>
      <c r="V714" s="27" t="s">
        <v>811</v>
      </c>
      <c r="W714" s="27" t="s">
        <v>811</v>
      </c>
      <c r="X714" s="27" t="s">
        <v>811</v>
      </c>
      <c r="Y714" s="27" t="s">
        <v>811</v>
      </c>
      <c r="Z714" s="27" t="s">
        <v>811</v>
      </c>
      <c r="AA714" s="55"/>
      <c r="AD714" s="166"/>
    </row>
    <row r="715" spans="1:30">
      <c r="A715">
        <v>46</v>
      </c>
      <c r="C715" t="s">
        <v>423</v>
      </c>
      <c r="D715" t="s">
        <v>1811</v>
      </c>
      <c r="E715">
        <v>4</v>
      </c>
      <c r="F715" s="47">
        <v>45076</v>
      </c>
      <c r="G715" s="27"/>
      <c r="H715" s="27"/>
      <c r="I715" s="27"/>
      <c r="J715" s="27"/>
      <c r="K715" s="52"/>
      <c r="L715" s="27"/>
      <c r="M715" s="27"/>
      <c r="N715" s="27"/>
      <c r="O715" s="27"/>
      <c r="P715" s="27"/>
      <c r="Q715" s="27">
        <v>10.32</v>
      </c>
      <c r="R715" s="27">
        <v>18.600000000000001</v>
      </c>
      <c r="S715" s="27" t="s">
        <v>811</v>
      </c>
      <c r="T715" s="27" t="s">
        <v>811</v>
      </c>
      <c r="U715" s="27" t="s">
        <v>811</v>
      </c>
      <c r="V715" s="27" t="s">
        <v>811</v>
      </c>
      <c r="W715" s="27" t="s">
        <v>811</v>
      </c>
      <c r="X715" s="27" t="s">
        <v>811</v>
      </c>
      <c r="Y715" s="27" t="s">
        <v>811</v>
      </c>
      <c r="Z715" s="27" t="s">
        <v>811</v>
      </c>
      <c r="AA715" s="55"/>
      <c r="AD715" s="166"/>
    </row>
    <row r="716" spans="1:30">
      <c r="A716">
        <v>47</v>
      </c>
      <c r="C716" t="s">
        <v>423</v>
      </c>
      <c r="D716" t="s">
        <v>1811</v>
      </c>
      <c r="E716">
        <v>4.5</v>
      </c>
      <c r="F716" s="47">
        <v>45076</v>
      </c>
      <c r="G716" s="27"/>
      <c r="H716" s="27"/>
      <c r="I716" s="27"/>
      <c r="J716" s="27"/>
      <c r="K716" s="52"/>
      <c r="L716" s="27"/>
      <c r="M716" s="27"/>
      <c r="N716" s="27"/>
      <c r="O716" s="27"/>
      <c r="P716" s="27"/>
      <c r="Q716" s="27">
        <v>10.3</v>
      </c>
      <c r="R716" s="27">
        <v>18.5</v>
      </c>
      <c r="S716" s="27" t="s">
        <v>811</v>
      </c>
      <c r="T716" s="27" t="s">
        <v>811</v>
      </c>
      <c r="U716" s="27" t="s">
        <v>811</v>
      </c>
      <c r="V716" s="27" t="s">
        <v>811</v>
      </c>
      <c r="W716" s="27" t="s">
        <v>811</v>
      </c>
      <c r="X716" s="27" t="s">
        <v>811</v>
      </c>
      <c r="Y716" s="27" t="s">
        <v>811</v>
      </c>
      <c r="Z716" s="27" t="s">
        <v>811</v>
      </c>
      <c r="AA716" s="55"/>
      <c r="AD716" s="166"/>
    </row>
    <row r="717" spans="1:30">
      <c r="A717">
        <v>48</v>
      </c>
      <c r="C717" t="s">
        <v>423</v>
      </c>
      <c r="D717" t="s">
        <v>1811</v>
      </c>
      <c r="E717">
        <v>5</v>
      </c>
      <c r="F717" s="47">
        <v>45076</v>
      </c>
      <c r="G717" s="27"/>
      <c r="H717" s="27"/>
      <c r="I717" s="27"/>
      <c r="J717" s="27"/>
      <c r="K717" s="52"/>
      <c r="L717" s="27"/>
      <c r="M717" s="27"/>
      <c r="N717" s="27"/>
      <c r="O717" s="27"/>
      <c r="P717" s="27"/>
      <c r="Q717" s="27">
        <v>10.27</v>
      </c>
      <c r="R717" s="27">
        <v>18.5</v>
      </c>
      <c r="S717" s="27" t="s">
        <v>811</v>
      </c>
      <c r="T717" s="27" t="s">
        <v>811</v>
      </c>
      <c r="U717" s="27" t="s">
        <v>811</v>
      </c>
      <c r="V717" s="27" t="s">
        <v>811</v>
      </c>
      <c r="W717" s="27" t="s">
        <v>811</v>
      </c>
      <c r="X717" s="27" t="s">
        <v>811</v>
      </c>
      <c r="Y717" s="27" t="s">
        <v>811</v>
      </c>
      <c r="Z717" s="27" t="s">
        <v>811</v>
      </c>
      <c r="AA717" s="55"/>
      <c r="AD717" s="166"/>
    </row>
    <row r="718" spans="1:30">
      <c r="A718">
        <v>49</v>
      </c>
      <c r="C718" t="s">
        <v>423</v>
      </c>
      <c r="D718" t="s">
        <v>1811</v>
      </c>
      <c r="E718">
        <v>5.5</v>
      </c>
      <c r="F718" s="47">
        <v>45076</v>
      </c>
      <c r="G718" s="27"/>
      <c r="H718" s="27"/>
      <c r="I718" s="27"/>
      <c r="J718" s="27"/>
      <c r="K718" s="52"/>
      <c r="L718" s="27"/>
      <c r="M718" s="27"/>
      <c r="N718" s="27"/>
      <c r="O718" s="27"/>
      <c r="P718" s="27"/>
      <c r="Q718" s="27">
        <v>10.25</v>
      </c>
      <c r="R718" s="27">
        <v>18.5</v>
      </c>
      <c r="S718" s="27" t="s">
        <v>811</v>
      </c>
      <c r="T718" s="27" t="s">
        <v>811</v>
      </c>
      <c r="U718" s="27" t="s">
        <v>811</v>
      </c>
      <c r="V718" s="27" t="s">
        <v>811</v>
      </c>
      <c r="W718" s="27" t="s">
        <v>811</v>
      </c>
      <c r="X718" s="27" t="s">
        <v>811</v>
      </c>
      <c r="Y718" s="27" t="s">
        <v>811</v>
      </c>
      <c r="Z718" s="27" t="s">
        <v>811</v>
      </c>
      <c r="AA718" s="55"/>
      <c r="AD718" s="166"/>
    </row>
    <row r="719" spans="1:30">
      <c r="A719">
        <v>50</v>
      </c>
      <c r="C719" t="s">
        <v>423</v>
      </c>
      <c r="D719" t="s">
        <v>1811</v>
      </c>
      <c r="E719">
        <v>6</v>
      </c>
      <c r="F719" s="47">
        <v>45076</v>
      </c>
      <c r="G719" s="27"/>
      <c r="H719" s="27"/>
      <c r="I719" s="27"/>
      <c r="J719" s="27"/>
      <c r="K719" s="52"/>
      <c r="L719" s="27"/>
      <c r="M719" s="27"/>
      <c r="N719" s="27"/>
      <c r="O719" s="27"/>
      <c r="P719" s="27"/>
      <c r="Q719" s="27">
        <v>10.14</v>
      </c>
      <c r="R719" s="27">
        <v>18.399999999999999</v>
      </c>
      <c r="S719" s="27" t="s">
        <v>811</v>
      </c>
      <c r="T719" s="27" t="s">
        <v>811</v>
      </c>
      <c r="U719" s="27" t="s">
        <v>811</v>
      </c>
      <c r="V719" s="27" t="s">
        <v>811</v>
      </c>
      <c r="W719" s="27" t="s">
        <v>811</v>
      </c>
      <c r="X719" s="27" t="s">
        <v>811</v>
      </c>
      <c r="Y719" s="27" t="s">
        <v>811</v>
      </c>
      <c r="Z719" s="27" t="s">
        <v>811</v>
      </c>
      <c r="AA719" s="55"/>
      <c r="AD719" s="166"/>
    </row>
    <row r="720" spans="1:30">
      <c r="A720">
        <v>51</v>
      </c>
      <c r="C720" t="s">
        <v>423</v>
      </c>
      <c r="D720" t="s">
        <v>1811</v>
      </c>
      <c r="E720">
        <v>6.5</v>
      </c>
      <c r="F720" s="47">
        <v>45076</v>
      </c>
      <c r="G720" s="27"/>
      <c r="H720" s="27"/>
      <c r="I720" s="27"/>
      <c r="J720" s="27"/>
      <c r="K720" s="52"/>
      <c r="L720" s="27"/>
      <c r="M720" s="27"/>
      <c r="N720" s="27"/>
      <c r="O720" s="27"/>
      <c r="P720" s="27"/>
      <c r="Q720" s="27">
        <v>10.050000000000001</v>
      </c>
      <c r="R720" s="27">
        <v>18.3</v>
      </c>
      <c r="S720" s="27" t="s">
        <v>811</v>
      </c>
      <c r="T720" s="27" t="s">
        <v>811</v>
      </c>
      <c r="U720" s="27" t="s">
        <v>811</v>
      </c>
      <c r="V720" s="27" t="s">
        <v>811</v>
      </c>
      <c r="W720" s="27" t="s">
        <v>811</v>
      </c>
      <c r="X720" s="27" t="s">
        <v>811</v>
      </c>
      <c r="Y720" s="27" t="s">
        <v>811</v>
      </c>
      <c r="Z720" s="27" t="s">
        <v>811</v>
      </c>
      <c r="AA720" s="55"/>
      <c r="AD720" s="166"/>
    </row>
    <row r="721" spans="1:30">
      <c r="A721">
        <v>52</v>
      </c>
      <c r="C721" t="s">
        <v>423</v>
      </c>
      <c r="D721" t="s">
        <v>1811</v>
      </c>
      <c r="E721">
        <v>7</v>
      </c>
      <c r="F721" s="47">
        <v>45076</v>
      </c>
      <c r="G721" s="27"/>
      <c r="H721" s="27"/>
      <c r="I721" s="27"/>
      <c r="J721" s="27"/>
      <c r="K721" s="52"/>
      <c r="L721" s="27"/>
      <c r="M721" s="27"/>
      <c r="N721" s="27"/>
      <c r="O721" s="27"/>
      <c r="P721" s="27"/>
      <c r="Q721" s="27">
        <v>9.9600000000000009</v>
      </c>
      <c r="R721" s="27">
        <v>18.100000000000001</v>
      </c>
      <c r="S721" s="27" t="s">
        <v>811</v>
      </c>
      <c r="T721" s="27" t="s">
        <v>811</v>
      </c>
      <c r="U721" s="27" t="s">
        <v>811</v>
      </c>
      <c r="V721" s="27" t="s">
        <v>811</v>
      </c>
      <c r="W721" s="27" t="s">
        <v>811</v>
      </c>
      <c r="X721" s="27" t="s">
        <v>811</v>
      </c>
      <c r="Y721" s="27" t="s">
        <v>811</v>
      </c>
      <c r="Z721" s="27" t="s">
        <v>811</v>
      </c>
      <c r="AA721" s="55"/>
      <c r="AD721" s="166"/>
    </row>
    <row r="722" spans="1:30">
      <c r="A722">
        <v>53</v>
      </c>
      <c r="C722" t="s">
        <v>423</v>
      </c>
      <c r="D722" t="s">
        <v>1811</v>
      </c>
      <c r="E722">
        <v>7.5</v>
      </c>
      <c r="F722" s="47">
        <v>45076</v>
      </c>
      <c r="G722" s="27"/>
      <c r="H722" s="27"/>
      <c r="I722" s="27"/>
      <c r="J722" s="27"/>
      <c r="K722" s="52"/>
      <c r="L722" s="27"/>
      <c r="M722" s="27"/>
      <c r="N722" s="27"/>
      <c r="O722" s="27"/>
      <c r="P722" s="27"/>
      <c r="Q722" s="27">
        <v>9.6</v>
      </c>
      <c r="R722" s="27">
        <v>17.600000000000001</v>
      </c>
      <c r="S722" s="27" t="s">
        <v>811</v>
      </c>
      <c r="T722" s="27" t="s">
        <v>811</v>
      </c>
      <c r="U722" s="27" t="s">
        <v>811</v>
      </c>
      <c r="V722" s="27" t="s">
        <v>811</v>
      </c>
      <c r="W722" s="27" t="s">
        <v>811</v>
      </c>
      <c r="X722" s="27" t="s">
        <v>811</v>
      </c>
      <c r="Y722" s="27" t="s">
        <v>811</v>
      </c>
      <c r="Z722" s="27" t="s">
        <v>811</v>
      </c>
      <c r="AA722" s="55"/>
      <c r="AD722" s="166"/>
    </row>
    <row r="723" spans="1:30">
      <c r="A723">
        <v>54</v>
      </c>
      <c r="C723" t="s">
        <v>423</v>
      </c>
      <c r="D723" t="s">
        <v>1811</v>
      </c>
      <c r="E723">
        <v>8</v>
      </c>
      <c r="F723" s="47">
        <v>45076</v>
      </c>
      <c r="G723" s="27"/>
      <c r="H723" s="27"/>
      <c r="I723" s="27"/>
      <c r="J723" s="27"/>
      <c r="K723" s="52"/>
      <c r="L723" s="27"/>
      <c r="M723" s="27"/>
      <c r="N723" s="27"/>
      <c r="O723" s="27"/>
      <c r="P723" s="27"/>
      <c r="Q723" s="27">
        <v>9.0500000000000007</v>
      </c>
      <c r="R723" s="27">
        <v>17</v>
      </c>
      <c r="S723" s="27" t="s">
        <v>811</v>
      </c>
      <c r="T723" s="27" t="s">
        <v>811</v>
      </c>
      <c r="U723" s="27" t="s">
        <v>811</v>
      </c>
      <c r="V723" s="27" t="s">
        <v>811</v>
      </c>
      <c r="W723" s="27" t="s">
        <v>811</v>
      </c>
      <c r="X723" s="27" t="s">
        <v>811</v>
      </c>
      <c r="Y723" s="27" t="s">
        <v>811</v>
      </c>
      <c r="Z723" s="27" t="s">
        <v>811</v>
      </c>
      <c r="AA723" s="55"/>
      <c r="AD723" s="166"/>
    </row>
    <row r="724" spans="1:30">
      <c r="A724">
        <v>55</v>
      </c>
      <c r="C724" t="s">
        <v>423</v>
      </c>
      <c r="D724" t="s">
        <v>1811</v>
      </c>
      <c r="E724">
        <v>8.5</v>
      </c>
      <c r="F724" s="47">
        <v>45076</v>
      </c>
      <c r="G724" s="27"/>
      <c r="H724" s="27"/>
      <c r="I724" s="27"/>
      <c r="J724" s="27"/>
      <c r="K724" s="52"/>
      <c r="L724" s="27"/>
      <c r="M724" s="27"/>
      <c r="N724" s="27"/>
      <c r="O724" s="27"/>
      <c r="P724" s="27"/>
      <c r="Q724" s="27">
        <v>8.66</v>
      </c>
      <c r="R724" s="27">
        <v>16.2</v>
      </c>
      <c r="S724" s="27" t="s">
        <v>811</v>
      </c>
      <c r="T724" s="27" t="s">
        <v>811</v>
      </c>
      <c r="U724" s="27" t="s">
        <v>811</v>
      </c>
      <c r="V724" s="27" t="s">
        <v>811</v>
      </c>
      <c r="W724" s="27" t="s">
        <v>811</v>
      </c>
      <c r="X724" s="27" t="s">
        <v>811</v>
      </c>
      <c r="Y724" s="27" t="s">
        <v>811</v>
      </c>
      <c r="Z724" s="27" t="s">
        <v>811</v>
      </c>
      <c r="AA724" s="55"/>
      <c r="AD724" s="166"/>
    </row>
    <row r="725" spans="1:30">
      <c r="A725">
        <v>56</v>
      </c>
      <c r="C725" t="s">
        <v>423</v>
      </c>
      <c r="D725" t="s">
        <v>1811</v>
      </c>
      <c r="E725">
        <v>9</v>
      </c>
      <c r="F725" s="47">
        <v>45076</v>
      </c>
      <c r="G725" s="27"/>
      <c r="H725" s="27"/>
      <c r="I725" s="27"/>
      <c r="J725" s="27"/>
      <c r="K725" s="52"/>
      <c r="L725" s="27"/>
      <c r="M725" s="27"/>
      <c r="N725" s="27"/>
      <c r="O725" s="27"/>
      <c r="P725" s="27"/>
      <c r="Q725" s="27">
        <v>7.61</v>
      </c>
      <c r="R725" s="27">
        <v>15.2</v>
      </c>
      <c r="S725" s="27">
        <v>6.14</v>
      </c>
      <c r="T725" s="27">
        <v>27.9</v>
      </c>
      <c r="U725" s="24">
        <v>0.67184319119669844</v>
      </c>
      <c r="V725" s="24">
        <v>23.385201765447668</v>
      </c>
      <c r="W725" s="24">
        <v>4.7129113924050641</v>
      </c>
      <c r="X725" s="24">
        <v>2.7334886075949369</v>
      </c>
      <c r="Y725" s="24">
        <v>0.63291139240506333</v>
      </c>
      <c r="Z725" s="24">
        <v>7.4464000000000006</v>
      </c>
      <c r="AA725" s="55"/>
      <c r="AD725" s="166"/>
    </row>
    <row r="726" spans="1:30">
      <c r="A726">
        <v>57</v>
      </c>
      <c r="C726" t="s">
        <v>423</v>
      </c>
      <c r="D726" t="s">
        <v>1811</v>
      </c>
      <c r="E726">
        <v>9.5</v>
      </c>
      <c r="F726" s="47">
        <v>45076</v>
      </c>
      <c r="G726" s="27"/>
      <c r="H726" s="27"/>
      <c r="I726" s="27"/>
      <c r="J726" s="27"/>
      <c r="K726" s="52"/>
      <c r="L726" s="27"/>
      <c r="M726" s="27"/>
      <c r="N726" s="27"/>
      <c r="O726" s="27"/>
      <c r="P726" s="27"/>
      <c r="Q726" s="27">
        <v>6.42</v>
      </c>
      <c r="R726" s="27">
        <v>14</v>
      </c>
      <c r="S726" s="27" t="s">
        <v>811</v>
      </c>
      <c r="T726" s="27" t="s">
        <v>811</v>
      </c>
      <c r="U726" s="27" t="s">
        <v>811</v>
      </c>
      <c r="V726" s="27" t="s">
        <v>811</v>
      </c>
      <c r="W726" s="27" t="s">
        <v>811</v>
      </c>
      <c r="X726" s="27" t="s">
        <v>811</v>
      </c>
      <c r="Y726" s="27" t="s">
        <v>811</v>
      </c>
      <c r="Z726" s="27" t="s">
        <v>811</v>
      </c>
      <c r="AA726" s="55"/>
      <c r="AD726" s="166"/>
    </row>
    <row r="727" spans="1:30">
      <c r="A727">
        <v>58</v>
      </c>
      <c r="C727" t="s">
        <v>423</v>
      </c>
      <c r="D727" t="s">
        <v>1811</v>
      </c>
      <c r="E727">
        <v>10</v>
      </c>
      <c r="F727" s="47">
        <v>45076</v>
      </c>
      <c r="G727" s="27"/>
      <c r="H727" s="27"/>
      <c r="I727" s="27"/>
      <c r="J727" s="27"/>
      <c r="K727" s="52"/>
      <c r="L727" s="27"/>
      <c r="M727" s="27"/>
      <c r="N727" s="27"/>
      <c r="O727" s="27"/>
      <c r="P727" s="27"/>
      <c r="Q727" s="27">
        <v>4.2</v>
      </c>
      <c r="R727" s="27">
        <v>12.8</v>
      </c>
      <c r="S727" s="27" t="s">
        <v>811</v>
      </c>
      <c r="T727" s="27" t="s">
        <v>811</v>
      </c>
      <c r="U727" s="27" t="s">
        <v>811</v>
      </c>
      <c r="V727" s="27" t="s">
        <v>811</v>
      </c>
      <c r="W727" s="27" t="s">
        <v>811</v>
      </c>
      <c r="X727" s="27" t="s">
        <v>811</v>
      </c>
      <c r="Y727" s="27" t="s">
        <v>811</v>
      </c>
      <c r="Z727" s="27" t="s">
        <v>811</v>
      </c>
      <c r="AA727" s="55"/>
      <c r="AD727" s="166"/>
    </row>
    <row r="728" spans="1:30">
      <c r="A728">
        <v>59</v>
      </c>
      <c r="C728" t="s">
        <v>423</v>
      </c>
      <c r="D728" t="s">
        <v>1811</v>
      </c>
      <c r="E728">
        <v>10.5</v>
      </c>
      <c r="F728" s="47">
        <v>45076</v>
      </c>
      <c r="G728" s="27"/>
      <c r="H728" s="27"/>
      <c r="I728" s="27"/>
      <c r="J728" s="27"/>
      <c r="K728" s="52"/>
      <c r="L728" s="27"/>
      <c r="M728" s="27"/>
      <c r="N728" s="27"/>
      <c r="O728" s="27"/>
      <c r="P728" s="27"/>
      <c r="Q728" s="27">
        <v>3.41</v>
      </c>
      <c r="R728" s="27">
        <v>12.1</v>
      </c>
      <c r="S728" s="27" t="s">
        <v>811</v>
      </c>
      <c r="T728" s="27" t="s">
        <v>811</v>
      </c>
      <c r="U728" s="27" t="s">
        <v>811</v>
      </c>
      <c r="V728" s="27" t="s">
        <v>811</v>
      </c>
      <c r="W728" s="27" t="s">
        <v>811</v>
      </c>
      <c r="X728" s="27" t="s">
        <v>811</v>
      </c>
      <c r="Y728" s="27" t="s">
        <v>811</v>
      </c>
      <c r="Z728" s="27" t="s">
        <v>811</v>
      </c>
      <c r="AA728" s="55"/>
      <c r="AD728" s="166"/>
    </row>
    <row r="729" spans="1:30">
      <c r="A729">
        <v>60</v>
      </c>
      <c r="C729" t="s">
        <v>423</v>
      </c>
      <c r="D729" t="s">
        <v>1811</v>
      </c>
      <c r="E729">
        <v>11</v>
      </c>
      <c r="F729" s="47">
        <v>45076</v>
      </c>
      <c r="G729" s="27"/>
      <c r="H729" s="27"/>
      <c r="I729" s="27"/>
      <c r="J729" s="27"/>
      <c r="K729" s="52"/>
      <c r="L729" s="27"/>
      <c r="M729" s="27"/>
      <c r="N729" s="27"/>
      <c r="O729" s="27"/>
      <c r="P729" s="27"/>
      <c r="Q729" s="27">
        <v>2.52</v>
      </c>
      <c r="R729" s="27">
        <v>11.6</v>
      </c>
      <c r="S729" s="27" t="s">
        <v>811</v>
      </c>
      <c r="T729" s="27" t="s">
        <v>811</v>
      </c>
      <c r="U729" s="27" t="s">
        <v>811</v>
      </c>
      <c r="V729" s="27" t="s">
        <v>811</v>
      </c>
      <c r="W729" s="27" t="s">
        <v>811</v>
      </c>
      <c r="X729" s="27" t="s">
        <v>811</v>
      </c>
      <c r="Y729" s="27" t="s">
        <v>811</v>
      </c>
      <c r="Z729" s="27" t="s">
        <v>811</v>
      </c>
      <c r="AA729" s="55"/>
      <c r="AD729" s="166"/>
    </row>
    <row r="730" spans="1:30">
      <c r="A730">
        <v>61</v>
      </c>
      <c r="C730" t="s">
        <v>423</v>
      </c>
      <c r="D730" t="s">
        <v>1811</v>
      </c>
      <c r="E730">
        <v>11.5</v>
      </c>
      <c r="F730" s="47">
        <v>45076</v>
      </c>
      <c r="G730" s="27"/>
      <c r="H730" s="27"/>
      <c r="I730" s="27"/>
      <c r="J730" s="27"/>
      <c r="K730" s="52"/>
      <c r="L730" s="27"/>
      <c r="M730" s="27"/>
      <c r="N730" s="27"/>
      <c r="O730" s="27"/>
      <c r="P730" s="27"/>
      <c r="Q730" s="27">
        <v>1.68</v>
      </c>
      <c r="R730" s="27">
        <v>11.1</v>
      </c>
      <c r="S730" s="27" t="s">
        <v>811</v>
      </c>
      <c r="T730" s="27" t="s">
        <v>811</v>
      </c>
      <c r="U730" s="27" t="s">
        <v>811</v>
      </c>
      <c r="V730" s="27" t="s">
        <v>811</v>
      </c>
      <c r="W730" s="27" t="s">
        <v>811</v>
      </c>
      <c r="X730" s="27" t="s">
        <v>811</v>
      </c>
      <c r="Y730" s="27" t="s">
        <v>811</v>
      </c>
      <c r="Z730" s="27" t="s">
        <v>811</v>
      </c>
      <c r="AA730" s="55"/>
      <c r="AD730" s="166"/>
    </row>
    <row r="731" spans="1:30">
      <c r="A731">
        <v>62</v>
      </c>
      <c r="C731" t="s">
        <v>423</v>
      </c>
      <c r="D731" t="s">
        <v>1811</v>
      </c>
      <c r="E731">
        <v>12</v>
      </c>
      <c r="F731" s="47">
        <v>45076</v>
      </c>
      <c r="G731" s="27"/>
      <c r="H731" s="27"/>
      <c r="I731" s="27"/>
      <c r="J731" s="27"/>
      <c r="K731" s="52"/>
      <c r="L731" s="27"/>
      <c r="M731" s="27"/>
      <c r="N731" s="27"/>
      <c r="O731" s="27"/>
      <c r="P731" s="27"/>
      <c r="Q731" s="27">
        <v>1.54</v>
      </c>
      <c r="R731" s="27">
        <v>10.9</v>
      </c>
      <c r="S731" s="27" t="s">
        <v>811</v>
      </c>
      <c r="T731" s="27" t="s">
        <v>811</v>
      </c>
      <c r="U731" s="27" t="s">
        <v>811</v>
      </c>
      <c r="V731" s="27" t="s">
        <v>811</v>
      </c>
      <c r="W731" s="27" t="s">
        <v>811</v>
      </c>
      <c r="X731" s="27" t="s">
        <v>811</v>
      </c>
      <c r="Y731" s="27" t="s">
        <v>811</v>
      </c>
      <c r="Z731" s="27" t="s">
        <v>811</v>
      </c>
      <c r="AA731" s="55"/>
      <c r="AD731" s="166"/>
    </row>
    <row r="732" spans="1:30">
      <c r="A732">
        <v>63</v>
      </c>
      <c r="C732" t="s">
        <v>423</v>
      </c>
      <c r="D732" t="s">
        <v>1811</v>
      </c>
      <c r="E732">
        <v>12.5</v>
      </c>
      <c r="F732" s="47">
        <v>45076</v>
      </c>
      <c r="G732" s="27"/>
      <c r="H732" s="27"/>
      <c r="I732" s="27"/>
      <c r="J732" s="27"/>
      <c r="K732" s="52"/>
      <c r="L732" s="27"/>
      <c r="M732" s="27"/>
      <c r="N732" s="27"/>
      <c r="O732" s="27"/>
      <c r="P732" s="27"/>
      <c r="Q732" s="27">
        <v>1.5</v>
      </c>
      <c r="R732" s="27">
        <v>10.4</v>
      </c>
      <c r="S732" s="27" t="s">
        <v>811</v>
      </c>
      <c r="T732" s="27" t="s">
        <v>811</v>
      </c>
      <c r="U732" s="27" t="s">
        <v>811</v>
      </c>
      <c r="V732" s="27" t="s">
        <v>811</v>
      </c>
      <c r="W732" s="27" t="s">
        <v>811</v>
      </c>
      <c r="X732" s="27" t="s">
        <v>811</v>
      </c>
      <c r="Y732" s="27" t="s">
        <v>811</v>
      </c>
      <c r="Z732" s="27" t="s">
        <v>811</v>
      </c>
      <c r="AA732" s="55"/>
      <c r="AD732" s="166"/>
    </row>
    <row r="733" spans="1:30">
      <c r="A733">
        <v>64</v>
      </c>
      <c r="C733" t="s">
        <v>423</v>
      </c>
      <c r="D733" t="s">
        <v>1811</v>
      </c>
      <c r="E733">
        <v>13</v>
      </c>
      <c r="F733" s="47">
        <v>45076</v>
      </c>
      <c r="G733" s="27"/>
      <c r="H733" s="27"/>
      <c r="I733" s="27"/>
      <c r="J733" s="27"/>
      <c r="K733" s="52"/>
      <c r="L733" s="27"/>
      <c r="M733" s="27"/>
      <c r="N733" s="27"/>
      <c r="O733" s="27"/>
      <c r="P733" s="27"/>
      <c r="Q733" s="27">
        <v>1.43</v>
      </c>
      <c r="R733" s="27">
        <v>10.1</v>
      </c>
      <c r="S733" s="27" t="s">
        <v>811</v>
      </c>
      <c r="T733" s="27" t="s">
        <v>811</v>
      </c>
      <c r="U733" s="27" t="s">
        <v>811</v>
      </c>
      <c r="V733" s="27" t="s">
        <v>811</v>
      </c>
      <c r="W733" s="27" t="s">
        <v>811</v>
      </c>
      <c r="X733" s="27" t="s">
        <v>811</v>
      </c>
      <c r="Y733" s="27" t="s">
        <v>811</v>
      </c>
      <c r="Z733" s="27" t="s">
        <v>811</v>
      </c>
      <c r="AA733" s="55"/>
      <c r="AD733" s="166"/>
    </row>
    <row r="734" spans="1:30">
      <c r="A734">
        <v>65</v>
      </c>
      <c r="C734" t="s">
        <v>423</v>
      </c>
      <c r="D734" t="s">
        <v>1811</v>
      </c>
      <c r="E734">
        <v>13.5</v>
      </c>
      <c r="F734" s="47">
        <v>45076</v>
      </c>
      <c r="G734" s="27"/>
      <c r="H734" s="27"/>
      <c r="I734" s="27"/>
      <c r="J734" s="27"/>
      <c r="K734" s="52"/>
      <c r="L734" s="27"/>
      <c r="M734" s="27"/>
      <c r="N734" s="27"/>
      <c r="O734" s="27"/>
      <c r="P734" s="27"/>
      <c r="Q734" s="27">
        <v>1.1200000000000001</v>
      </c>
      <c r="R734" s="27">
        <v>9.9</v>
      </c>
      <c r="S734" s="27" t="s">
        <v>811</v>
      </c>
      <c r="T734" s="27" t="s">
        <v>811</v>
      </c>
      <c r="U734" s="27" t="s">
        <v>811</v>
      </c>
      <c r="V734" s="27" t="s">
        <v>811</v>
      </c>
      <c r="W734" s="27" t="s">
        <v>811</v>
      </c>
      <c r="X734" s="27" t="s">
        <v>811</v>
      </c>
      <c r="Y734" s="27" t="s">
        <v>811</v>
      </c>
      <c r="Z734" s="27" t="s">
        <v>811</v>
      </c>
      <c r="AA734" s="55"/>
      <c r="AD734" s="166"/>
    </row>
    <row r="735" spans="1:30">
      <c r="A735">
        <v>66</v>
      </c>
      <c r="C735" t="s">
        <v>423</v>
      </c>
      <c r="D735" t="s">
        <v>1811</v>
      </c>
      <c r="E735">
        <v>14</v>
      </c>
      <c r="F735" s="47">
        <v>45076</v>
      </c>
      <c r="G735" s="27"/>
      <c r="H735" s="27"/>
      <c r="I735" s="27"/>
      <c r="J735" s="27"/>
      <c r="K735" s="52"/>
      <c r="L735" s="27"/>
      <c r="M735" s="27"/>
      <c r="N735" s="27"/>
      <c r="O735" s="27"/>
      <c r="P735" s="27"/>
      <c r="Q735" s="27">
        <v>0.85</v>
      </c>
      <c r="R735" s="27">
        <v>9.8000000000000007</v>
      </c>
      <c r="S735" s="27" t="s">
        <v>811</v>
      </c>
      <c r="T735" s="27" t="s">
        <v>811</v>
      </c>
      <c r="U735" s="27" t="s">
        <v>811</v>
      </c>
      <c r="V735" s="27" t="s">
        <v>811</v>
      </c>
      <c r="W735" s="27" t="s">
        <v>811</v>
      </c>
      <c r="X735" s="27" t="s">
        <v>811</v>
      </c>
      <c r="Y735" s="27" t="s">
        <v>811</v>
      </c>
      <c r="Z735" s="27" t="s">
        <v>811</v>
      </c>
      <c r="AA735" s="55"/>
      <c r="AD735" s="166"/>
    </row>
    <row r="736" spans="1:30">
      <c r="A736">
        <v>67</v>
      </c>
      <c r="C736" t="s">
        <v>423</v>
      </c>
      <c r="D736" t="s">
        <v>1811</v>
      </c>
      <c r="E736">
        <v>14.5</v>
      </c>
      <c r="F736" s="47">
        <v>45076</v>
      </c>
      <c r="G736" s="27"/>
      <c r="H736" s="27"/>
      <c r="I736" s="27"/>
      <c r="J736" s="27"/>
      <c r="K736" s="52"/>
      <c r="L736" s="27"/>
      <c r="M736" s="27"/>
      <c r="N736" s="27"/>
      <c r="O736" s="27"/>
      <c r="P736" s="27"/>
      <c r="Q736" s="27">
        <v>0.55000000000000004</v>
      </c>
      <c r="R736" s="27">
        <v>9.4</v>
      </c>
      <c r="S736" s="27" t="s">
        <v>811</v>
      </c>
      <c r="T736" s="27" t="s">
        <v>811</v>
      </c>
      <c r="U736" s="27" t="s">
        <v>811</v>
      </c>
      <c r="V736" s="27" t="s">
        <v>811</v>
      </c>
      <c r="W736" s="27" t="s">
        <v>811</v>
      </c>
      <c r="X736" s="27" t="s">
        <v>811</v>
      </c>
      <c r="Y736" s="27" t="s">
        <v>811</v>
      </c>
      <c r="Z736" s="27" t="s">
        <v>811</v>
      </c>
      <c r="AA736" s="55"/>
      <c r="AD736" s="166"/>
    </row>
    <row r="737" spans="1:30">
      <c r="A737">
        <v>68</v>
      </c>
      <c r="C737" t="s">
        <v>423</v>
      </c>
      <c r="D737" t="s">
        <v>1811</v>
      </c>
      <c r="E737">
        <v>15</v>
      </c>
      <c r="F737" s="47">
        <v>45076</v>
      </c>
      <c r="G737" s="27"/>
      <c r="H737" s="27"/>
      <c r="I737" s="27"/>
      <c r="J737" s="27"/>
      <c r="K737" s="52"/>
      <c r="L737" s="27"/>
      <c r="M737" s="27"/>
      <c r="N737" s="27"/>
      <c r="O737" s="27"/>
      <c r="P737" s="27"/>
      <c r="Q737" s="27">
        <v>0.33</v>
      </c>
      <c r="R737" s="27">
        <v>9.1999999999999993</v>
      </c>
      <c r="S737" s="27" t="s">
        <v>811</v>
      </c>
      <c r="T737" s="27" t="s">
        <v>811</v>
      </c>
      <c r="U737" s="27" t="s">
        <v>811</v>
      </c>
      <c r="V737" s="27" t="s">
        <v>811</v>
      </c>
      <c r="W737" s="27" t="s">
        <v>811</v>
      </c>
      <c r="X737" s="27" t="s">
        <v>811</v>
      </c>
      <c r="Y737" s="27" t="s">
        <v>811</v>
      </c>
      <c r="Z737" s="27" t="s">
        <v>811</v>
      </c>
      <c r="AA737" s="55"/>
      <c r="AD737" s="166"/>
    </row>
    <row r="738" spans="1:30">
      <c r="A738">
        <v>69</v>
      </c>
      <c r="C738" t="s">
        <v>423</v>
      </c>
      <c r="D738" t="s">
        <v>1811</v>
      </c>
      <c r="E738">
        <v>15.5</v>
      </c>
      <c r="F738" s="47">
        <v>45076</v>
      </c>
      <c r="G738" s="27"/>
      <c r="H738" s="27"/>
      <c r="I738" s="27"/>
      <c r="J738" s="27"/>
      <c r="K738" s="52"/>
      <c r="L738" s="27"/>
      <c r="M738" s="27"/>
      <c r="N738" s="27"/>
      <c r="O738" s="27"/>
      <c r="P738" s="27"/>
      <c r="Q738" s="27">
        <v>0.14000000000000001</v>
      </c>
      <c r="R738" s="27">
        <v>9.1</v>
      </c>
      <c r="S738" s="27" t="s">
        <v>811</v>
      </c>
      <c r="T738" s="27" t="s">
        <v>811</v>
      </c>
      <c r="U738" s="27" t="s">
        <v>811</v>
      </c>
      <c r="V738" s="27" t="s">
        <v>811</v>
      </c>
      <c r="W738" s="27" t="s">
        <v>811</v>
      </c>
      <c r="X738" s="27" t="s">
        <v>811</v>
      </c>
      <c r="Y738" s="27" t="s">
        <v>811</v>
      </c>
      <c r="Z738" s="27" t="s">
        <v>811</v>
      </c>
      <c r="AA738" s="55"/>
      <c r="AD738" s="166"/>
    </row>
    <row r="739" spans="1:30">
      <c r="A739">
        <v>70</v>
      </c>
      <c r="C739" t="s">
        <v>423</v>
      </c>
      <c r="D739" t="s">
        <v>1811</v>
      </c>
      <c r="E739">
        <v>16</v>
      </c>
      <c r="F739" s="47">
        <v>45076</v>
      </c>
      <c r="G739" s="27"/>
      <c r="H739" s="27"/>
      <c r="I739" s="27"/>
      <c r="J739" s="27"/>
      <c r="K739" s="52"/>
      <c r="L739" s="27"/>
      <c r="M739" s="27"/>
      <c r="N739" s="27"/>
      <c r="O739" s="27"/>
      <c r="P739" s="27"/>
      <c r="Q739" s="27">
        <v>0.08</v>
      </c>
      <c r="R739" s="27">
        <v>9</v>
      </c>
      <c r="S739" s="27" t="s">
        <v>811</v>
      </c>
      <c r="T739" s="27" t="s">
        <v>811</v>
      </c>
      <c r="U739" s="27" t="s">
        <v>811</v>
      </c>
      <c r="V739" s="27" t="s">
        <v>811</v>
      </c>
      <c r="W739" s="27" t="s">
        <v>811</v>
      </c>
      <c r="X739" s="27" t="s">
        <v>811</v>
      </c>
      <c r="Y739" s="27" t="s">
        <v>811</v>
      </c>
      <c r="Z739" s="27" t="s">
        <v>811</v>
      </c>
      <c r="AA739" s="55"/>
      <c r="AD739" s="166"/>
    </row>
    <row r="740" spans="1:30">
      <c r="A740">
        <v>71</v>
      </c>
      <c r="C740" t="s">
        <v>423</v>
      </c>
      <c r="D740" t="s">
        <v>1811</v>
      </c>
      <c r="E740">
        <v>16.5</v>
      </c>
      <c r="F740" s="47">
        <v>45076</v>
      </c>
      <c r="G740" s="27"/>
      <c r="H740" s="27"/>
      <c r="I740" s="27"/>
      <c r="J740" s="27"/>
      <c r="K740" s="52"/>
      <c r="L740" s="27"/>
      <c r="M740" s="27"/>
      <c r="N740" s="27"/>
      <c r="O740" s="27"/>
      <c r="P740" s="27"/>
      <c r="Q740" s="27">
        <v>0</v>
      </c>
      <c r="R740" s="27">
        <v>9</v>
      </c>
      <c r="S740" s="27" t="s">
        <v>811</v>
      </c>
      <c r="T740" s="27" t="s">
        <v>811</v>
      </c>
      <c r="U740" s="27" t="s">
        <v>811</v>
      </c>
      <c r="V740" s="27" t="s">
        <v>811</v>
      </c>
      <c r="W740" s="27" t="s">
        <v>811</v>
      </c>
      <c r="X740" s="27" t="s">
        <v>811</v>
      </c>
      <c r="Y740" s="27" t="s">
        <v>811</v>
      </c>
      <c r="Z740" s="27" t="s">
        <v>811</v>
      </c>
      <c r="AA740" s="55"/>
      <c r="AD740" s="166"/>
    </row>
    <row r="741" spans="1:30">
      <c r="A741">
        <v>72</v>
      </c>
      <c r="C741" t="s">
        <v>423</v>
      </c>
      <c r="D741" t="s">
        <v>1811</v>
      </c>
      <c r="E741">
        <v>17</v>
      </c>
      <c r="F741" s="47">
        <v>45076</v>
      </c>
      <c r="G741" s="27"/>
      <c r="H741" s="27"/>
      <c r="I741" s="27"/>
      <c r="J741" s="27"/>
      <c r="K741" s="52"/>
      <c r="L741" s="27"/>
      <c r="M741" s="27"/>
      <c r="N741" s="27"/>
      <c r="O741" s="27"/>
      <c r="P741" s="27"/>
      <c r="Q741" s="27">
        <v>0</v>
      </c>
      <c r="R741" s="27">
        <v>9</v>
      </c>
      <c r="S741" s="27" t="s">
        <v>811</v>
      </c>
      <c r="T741" s="27" t="s">
        <v>811</v>
      </c>
      <c r="U741" s="27" t="s">
        <v>811</v>
      </c>
      <c r="V741" s="27" t="s">
        <v>811</v>
      </c>
      <c r="W741" s="27" t="s">
        <v>811</v>
      </c>
      <c r="X741" s="27" t="s">
        <v>811</v>
      </c>
      <c r="Y741" s="27" t="s">
        <v>811</v>
      </c>
      <c r="Z741" s="27" t="s">
        <v>811</v>
      </c>
      <c r="AA741" s="55"/>
      <c r="AD741" s="166"/>
    </row>
    <row r="742" spans="1:30">
      <c r="A742">
        <v>73</v>
      </c>
      <c r="C742" t="s">
        <v>423</v>
      </c>
      <c r="D742" t="s">
        <v>1811</v>
      </c>
      <c r="E742">
        <v>17.5</v>
      </c>
      <c r="F742" s="47">
        <v>45076</v>
      </c>
      <c r="G742" s="27"/>
      <c r="H742" s="27"/>
      <c r="I742" s="27"/>
      <c r="J742" s="27"/>
      <c r="K742" s="52"/>
      <c r="L742" s="27"/>
      <c r="M742" s="27"/>
      <c r="N742" s="27"/>
      <c r="O742" s="27"/>
      <c r="P742" s="27"/>
      <c r="Q742" s="27">
        <v>0</v>
      </c>
      <c r="R742" s="27">
        <v>9</v>
      </c>
      <c r="S742" s="27" t="s">
        <v>811</v>
      </c>
      <c r="T742" s="27" t="s">
        <v>811</v>
      </c>
      <c r="U742" s="27" t="s">
        <v>811</v>
      </c>
      <c r="V742" s="27" t="s">
        <v>811</v>
      </c>
      <c r="W742" s="27" t="s">
        <v>811</v>
      </c>
      <c r="X742" s="27" t="s">
        <v>811</v>
      </c>
      <c r="Y742" s="27" t="s">
        <v>811</v>
      </c>
      <c r="Z742" s="27" t="s">
        <v>811</v>
      </c>
      <c r="AA742" s="55"/>
      <c r="AD742" s="166"/>
    </row>
    <row r="743" spans="1:30">
      <c r="A743">
        <v>74</v>
      </c>
      <c r="C743" t="s">
        <v>423</v>
      </c>
      <c r="D743" t="s">
        <v>1811</v>
      </c>
      <c r="E743">
        <v>18</v>
      </c>
      <c r="F743" s="47">
        <v>45076</v>
      </c>
      <c r="G743" s="27"/>
      <c r="H743" s="27"/>
      <c r="I743" s="27"/>
      <c r="J743" s="27"/>
      <c r="K743" s="52"/>
      <c r="L743" s="27"/>
      <c r="M743" s="27"/>
      <c r="N743" s="27"/>
      <c r="O743" s="27"/>
      <c r="P743" s="27"/>
      <c r="Q743" s="27">
        <v>0</v>
      </c>
      <c r="R743" s="27">
        <v>9</v>
      </c>
      <c r="S743" s="27">
        <v>6.1</v>
      </c>
      <c r="T743" s="27">
        <v>39</v>
      </c>
      <c r="U743" s="24">
        <v>1.5226811375851845</v>
      </c>
      <c r="V743" s="24">
        <v>21.427446406052965</v>
      </c>
      <c r="W743" s="24">
        <v>1.2054177215189872</v>
      </c>
      <c r="X743" s="24">
        <v>0.26954227848101303</v>
      </c>
      <c r="Y743" s="24">
        <v>0.81725451640653779</v>
      </c>
      <c r="Z743" s="24">
        <v>1.4749600000000003</v>
      </c>
      <c r="AA743" s="55"/>
      <c r="AD743" s="166"/>
    </row>
    <row r="744" spans="1:30">
      <c r="A744">
        <v>75</v>
      </c>
      <c r="C744" t="s">
        <v>423</v>
      </c>
      <c r="D744" t="s">
        <v>1811</v>
      </c>
      <c r="E744">
        <v>18.5</v>
      </c>
      <c r="F744" s="47">
        <v>45076</v>
      </c>
      <c r="G744" s="27"/>
      <c r="H744" s="27"/>
      <c r="I744" s="27"/>
      <c r="J744" s="27"/>
      <c r="K744" s="52"/>
      <c r="L744" s="27"/>
      <c r="M744" s="27"/>
      <c r="N744" s="27"/>
      <c r="O744" s="27"/>
      <c r="P744" s="27"/>
      <c r="Q744" s="27">
        <v>0</v>
      </c>
      <c r="R744" s="27">
        <v>8.9</v>
      </c>
      <c r="S744" s="27" t="s">
        <v>811</v>
      </c>
      <c r="T744" s="27" t="s">
        <v>811</v>
      </c>
      <c r="U744" s="27" t="s">
        <v>811</v>
      </c>
      <c r="V744" s="27" t="s">
        <v>811</v>
      </c>
      <c r="W744" s="27" t="s">
        <v>811</v>
      </c>
      <c r="X744" s="27" t="s">
        <v>811</v>
      </c>
      <c r="Y744" s="27" t="s">
        <v>811</v>
      </c>
      <c r="Z744" s="27" t="s">
        <v>811</v>
      </c>
      <c r="AA744" s="55"/>
      <c r="AD744" s="166"/>
    </row>
    <row r="745" spans="1:30">
      <c r="A745">
        <v>76</v>
      </c>
      <c r="C745" t="s">
        <v>423</v>
      </c>
      <c r="D745" t="s">
        <v>1811</v>
      </c>
      <c r="E745">
        <v>19</v>
      </c>
      <c r="F745" s="47">
        <v>45076</v>
      </c>
      <c r="G745" s="27"/>
      <c r="H745" s="27"/>
      <c r="I745" s="27"/>
      <c r="J745" s="27"/>
      <c r="K745" s="52"/>
      <c r="L745" s="27"/>
      <c r="M745" s="27"/>
      <c r="N745" s="27"/>
      <c r="O745" s="27"/>
      <c r="P745" s="27"/>
      <c r="Q745" s="27">
        <v>0</v>
      </c>
      <c r="R745" s="27">
        <v>8.9</v>
      </c>
      <c r="S745" s="27" t="s">
        <v>811</v>
      </c>
      <c r="T745" s="27" t="s">
        <v>811</v>
      </c>
      <c r="U745" s="27" t="s">
        <v>811</v>
      </c>
      <c r="V745" s="27" t="s">
        <v>811</v>
      </c>
      <c r="W745" s="27" t="s">
        <v>811</v>
      </c>
      <c r="X745" s="27" t="s">
        <v>811</v>
      </c>
      <c r="Y745" s="27" t="s">
        <v>811</v>
      </c>
      <c r="Z745" s="27" t="s">
        <v>811</v>
      </c>
      <c r="AA745" s="55"/>
      <c r="AD745" s="166"/>
    </row>
    <row r="746" spans="1:30">
      <c r="A746">
        <v>77</v>
      </c>
      <c r="C746" t="s">
        <v>423</v>
      </c>
      <c r="D746" t="s">
        <v>1811</v>
      </c>
      <c r="E746">
        <v>0.5</v>
      </c>
      <c r="F746" s="47">
        <v>45106</v>
      </c>
      <c r="G746" s="27"/>
      <c r="H746" s="27">
        <v>4</v>
      </c>
      <c r="I746" s="27">
        <v>19.5</v>
      </c>
      <c r="J746" s="27">
        <v>2.375</v>
      </c>
      <c r="K746" s="52">
        <v>0.12179487179487179</v>
      </c>
      <c r="L746" s="27" t="s">
        <v>1044</v>
      </c>
      <c r="M746" s="750" t="s">
        <v>2118</v>
      </c>
      <c r="N746" s="27">
        <v>2</v>
      </c>
      <c r="O746" s="27" t="s">
        <v>1106</v>
      </c>
      <c r="P746" s="27" t="s">
        <v>2119</v>
      </c>
      <c r="Q746" s="27">
        <v>9.74</v>
      </c>
      <c r="R746" s="27">
        <v>23.8</v>
      </c>
      <c r="S746" s="27" t="s">
        <v>811</v>
      </c>
      <c r="T746" s="27" t="s">
        <v>811</v>
      </c>
      <c r="U746" s="24">
        <v>0.67184319119669844</v>
      </c>
      <c r="V746" s="24">
        <v>16.632364438839851</v>
      </c>
      <c r="W746" s="24">
        <v>5.6645569620253164</v>
      </c>
      <c r="X746" s="24">
        <v>3.2854430379746837</v>
      </c>
      <c r="Y746" s="24">
        <v>0.63291139240506333</v>
      </c>
      <c r="Z746" s="24">
        <v>8.9499999999999993</v>
      </c>
      <c r="AA746" s="55"/>
      <c r="AD746" s="166"/>
    </row>
    <row r="747" spans="1:30">
      <c r="A747">
        <v>78</v>
      </c>
      <c r="C747" t="s">
        <v>423</v>
      </c>
      <c r="D747" t="s">
        <v>1811</v>
      </c>
      <c r="E747">
        <v>1</v>
      </c>
      <c r="F747" s="47">
        <v>45106</v>
      </c>
      <c r="G747" s="27"/>
      <c r="H747" s="27"/>
      <c r="I747" s="27"/>
      <c r="J747" s="27"/>
      <c r="K747" s="52"/>
      <c r="L747" s="27"/>
      <c r="M747" s="27"/>
      <c r="N747" s="27"/>
      <c r="O747" s="27"/>
      <c r="P747" s="27"/>
      <c r="Q747" s="27">
        <v>9.75</v>
      </c>
      <c r="R747" s="27">
        <v>23.8</v>
      </c>
      <c r="S747" s="27" t="s">
        <v>811</v>
      </c>
      <c r="T747" s="27" t="s">
        <v>811</v>
      </c>
      <c r="U747" s="27" t="s">
        <v>811</v>
      </c>
      <c r="V747" s="27" t="s">
        <v>811</v>
      </c>
      <c r="W747" s="27" t="s">
        <v>811</v>
      </c>
      <c r="X747" s="27" t="s">
        <v>811</v>
      </c>
      <c r="Y747" s="27" t="s">
        <v>811</v>
      </c>
      <c r="Z747" s="27" t="s">
        <v>811</v>
      </c>
      <c r="AA747" s="55"/>
      <c r="AD747" s="166"/>
    </row>
    <row r="748" spans="1:30">
      <c r="A748">
        <v>79</v>
      </c>
      <c r="C748" t="s">
        <v>423</v>
      </c>
      <c r="D748" t="s">
        <v>1811</v>
      </c>
      <c r="E748">
        <v>1.5</v>
      </c>
      <c r="F748" s="47">
        <v>45106</v>
      </c>
      <c r="G748" s="27"/>
      <c r="H748" s="27"/>
      <c r="I748" s="27"/>
      <c r="J748" s="27"/>
      <c r="K748" s="52"/>
      <c r="L748" s="27"/>
      <c r="M748" s="27"/>
      <c r="N748" s="27"/>
      <c r="O748" s="27"/>
      <c r="P748" s="27"/>
      <c r="Q748" s="27">
        <v>9.75</v>
      </c>
      <c r="R748" s="27">
        <v>23.8</v>
      </c>
      <c r="S748" s="27" t="s">
        <v>811</v>
      </c>
      <c r="T748" s="27" t="s">
        <v>811</v>
      </c>
      <c r="U748" s="27" t="s">
        <v>811</v>
      </c>
      <c r="V748" s="27" t="s">
        <v>811</v>
      </c>
      <c r="W748" s="27" t="s">
        <v>811</v>
      </c>
      <c r="X748" s="27" t="s">
        <v>811</v>
      </c>
      <c r="Y748" s="27" t="s">
        <v>811</v>
      </c>
      <c r="Z748" s="27" t="s">
        <v>811</v>
      </c>
      <c r="AA748" s="55"/>
      <c r="AD748" s="166"/>
    </row>
    <row r="749" spans="1:30">
      <c r="A749">
        <v>80</v>
      </c>
      <c r="C749" t="s">
        <v>423</v>
      </c>
      <c r="D749" t="s">
        <v>1811</v>
      </c>
      <c r="E749">
        <v>2</v>
      </c>
      <c r="F749" s="47">
        <v>45106</v>
      </c>
      <c r="G749" s="27"/>
      <c r="H749" s="27"/>
      <c r="I749" s="27"/>
      <c r="J749" s="27"/>
      <c r="K749" s="52"/>
      <c r="L749" s="27"/>
      <c r="M749" s="27"/>
      <c r="N749" s="27"/>
      <c r="O749" s="27"/>
      <c r="P749" s="27"/>
      <c r="Q749" s="27">
        <v>9.75</v>
      </c>
      <c r="R749" s="27">
        <v>23.8</v>
      </c>
      <c r="S749" s="27" t="s">
        <v>811</v>
      </c>
      <c r="T749" s="27" t="s">
        <v>811</v>
      </c>
      <c r="U749" s="27" t="s">
        <v>811</v>
      </c>
      <c r="V749" s="27" t="s">
        <v>811</v>
      </c>
      <c r="W749" s="27" t="s">
        <v>811</v>
      </c>
      <c r="X749" s="27" t="s">
        <v>811</v>
      </c>
      <c r="Y749" s="27" t="s">
        <v>811</v>
      </c>
      <c r="Z749" s="27" t="s">
        <v>811</v>
      </c>
      <c r="AA749" s="55"/>
      <c r="AD749" s="166"/>
    </row>
    <row r="750" spans="1:30">
      <c r="A750">
        <v>81</v>
      </c>
      <c r="C750" t="s">
        <v>423</v>
      </c>
      <c r="D750" t="s">
        <v>1811</v>
      </c>
      <c r="E750">
        <v>2.5</v>
      </c>
      <c r="F750" s="47">
        <v>45106</v>
      </c>
      <c r="G750" s="27"/>
      <c r="H750" s="27"/>
      <c r="I750" s="27"/>
      <c r="J750" s="27"/>
      <c r="K750" s="52"/>
      <c r="L750" s="27"/>
      <c r="M750" s="27"/>
      <c r="N750" s="27"/>
      <c r="O750" s="27"/>
      <c r="P750" s="27"/>
      <c r="Q750" s="27">
        <v>9.75</v>
      </c>
      <c r="R750" s="27">
        <v>23.8</v>
      </c>
      <c r="S750" s="27" t="s">
        <v>811</v>
      </c>
      <c r="T750" s="27" t="s">
        <v>811</v>
      </c>
      <c r="U750" s="27" t="s">
        <v>811</v>
      </c>
      <c r="V750" s="27" t="s">
        <v>811</v>
      </c>
      <c r="W750" s="27" t="s">
        <v>811</v>
      </c>
      <c r="X750" s="27" t="s">
        <v>811</v>
      </c>
      <c r="Y750" s="27" t="s">
        <v>811</v>
      </c>
      <c r="Z750" s="27" t="s">
        <v>811</v>
      </c>
      <c r="AA750" s="55"/>
      <c r="AD750" s="166"/>
    </row>
    <row r="751" spans="1:30">
      <c r="A751">
        <v>82</v>
      </c>
      <c r="C751" t="s">
        <v>423</v>
      </c>
      <c r="D751" t="s">
        <v>1811</v>
      </c>
      <c r="E751">
        <v>3</v>
      </c>
      <c r="F751" s="47">
        <v>45106</v>
      </c>
      <c r="G751" s="27"/>
      <c r="H751" s="27"/>
      <c r="I751" s="27"/>
      <c r="J751" s="27"/>
      <c r="K751" s="52"/>
      <c r="L751" s="27"/>
      <c r="M751" s="27"/>
      <c r="N751" s="27"/>
      <c r="O751" s="27"/>
      <c r="P751" s="27"/>
      <c r="Q751" s="27">
        <v>9.74</v>
      </c>
      <c r="R751" s="27">
        <v>23.8</v>
      </c>
      <c r="S751" s="27" t="s">
        <v>811</v>
      </c>
      <c r="T751" s="27" t="s">
        <v>811</v>
      </c>
      <c r="U751" s="24">
        <v>0.82114167812929806</v>
      </c>
      <c r="V751" s="24">
        <v>18.476626733921819</v>
      </c>
      <c r="W751" s="24">
        <v>8.3986497890295357</v>
      </c>
      <c r="X751" s="24">
        <v>2.5000000000000001E-2</v>
      </c>
      <c r="Y751" s="24">
        <v>1</v>
      </c>
      <c r="Z751" s="27" t="s">
        <v>811</v>
      </c>
      <c r="AA751" s="55"/>
      <c r="AD751" s="166"/>
    </row>
    <row r="752" spans="1:30">
      <c r="A752">
        <v>83</v>
      </c>
      <c r="C752" t="s">
        <v>423</v>
      </c>
      <c r="D752" t="s">
        <v>1811</v>
      </c>
      <c r="E752">
        <v>3.5</v>
      </c>
      <c r="F752" s="47">
        <v>45106</v>
      </c>
      <c r="G752" s="27"/>
      <c r="H752" s="27"/>
      <c r="I752" s="27"/>
      <c r="J752" s="27"/>
      <c r="K752" s="52"/>
      <c r="L752" s="27"/>
      <c r="M752" s="27"/>
      <c r="N752" s="27"/>
      <c r="O752" s="27"/>
      <c r="P752" s="27"/>
      <c r="Q752" s="27">
        <v>9.7200000000000006</v>
      </c>
      <c r="R752" s="27">
        <v>23.8</v>
      </c>
      <c r="S752" s="27" t="s">
        <v>811</v>
      </c>
      <c r="T752" s="27" t="s">
        <v>811</v>
      </c>
      <c r="U752" s="27" t="s">
        <v>811</v>
      </c>
      <c r="V752" s="27" t="s">
        <v>811</v>
      </c>
      <c r="W752" s="27" t="s">
        <v>811</v>
      </c>
      <c r="X752" s="27" t="s">
        <v>811</v>
      </c>
      <c r="Y752" s="27" t="s">
        <v>811</v>
      </c>
      <c r="Z752" s="27" t="s">
        <v>811</v>
      </c>
      <c r="AA752" s="55"/>
      <c r="AD752" s="166"/>
    </row>
    <row r="753" spans="1:30">
      <c r="A753">
        <v>84</v>
      </c>
      <c r="C753" t="s">
        <v>423</v>
      </c>
      <c r="D753" t="s">
        <v>1811</v>
      </c>
      <c r="E753">
        <v>4</v>
      </c>
      <c r="F753" s="47">
        <v>45106</v>
      </c>
      <c r="G753" s="27"/>
      <c r="H753" s="27"/>
      <c r="I753" s="27"/>
      <c r="J753" s="27"/>
      <c r="K753" s="52"/>
      <c r="L753" s="27"/>
      <c r="M753" s="27"/>
      <c r="N753" s="27"/>
      <c r="O753" s="27"/>
      <c r="P753" s="27"/>
      <c r="Q753" s="27">
        <v>9.73</v>
      </c>
      <c r="R753" s="27">
        <v>23.6</v>
      </c>
      <c r="S753" s="27" t="s">
        <v>811</v>
      </c>
      <c r="T753" s="27" t="s">
        <v>811</v>
      </c>
      <c r="U753" s="27" t="s">
        <v>811</v>
      </c>
      <c r="V753" s="27" t="s">
        <v>811</v>
      </c>
      <c r="W753" s="27" t="s">
        <v>811</v>
      </c>
      <c r="X753" s="27" t="s">
        <v>811</v>
      </c>
      <c r="Y753" s="27" t="s">
        <v>811</v>
      </c>
      <c r="Z753" s="27" t="s">
        <v>811</v>
      </c>
      <c r="AA753" s="55"/>
      <c r="AD753" s="166"/>
    </row>
    <row r="754" spans="1:30">
      <c r="A754">
        <v>85</v>
      </c>
      <c r="C754" t="s">
        <v>423</v>
      </c>
      <c r="D754" t="s">
        <v>1811</v>
      </c>
      <c r="E754">
        <v>4.5</v>
      </c>
      <c r="F754" s="47">
        <v>45106</v>
      </c>
      <c r="G754" s="27"/>
      <c r="H754" s="27"/>
      <c r="I754" s="27"/>
      <c r="J754" s="27"/>
      <c r="K754" s="52"/>
      <c r="L754" s="27"/>
      <c r="M754" s="27"/>
      <c r="N754" s="27"/>
      <c r="O754" s="27"/>
      <c r="P754" s="27"/>
      <c r="Q754" s="27">
        <v>9.5399999999999991</v>
      </c>
      <c r="R754" s="27">
        <v>22</v>
      </c>
      <c r="S754" s="27" t="s">
        <v>811</v>
      </c>
      <c r="T754" s="27" t="s">
        <v>811</v>
      </c>
      <c r="U754" s="27" t="s">
        <v>811</v>
      </c>
      <c r="V754" s="27" t="s">
        <v>811</v>
      </c>
      <c r="W754" s="27" t="s">
        <v>811</v>
      </c>
      <c r="X754" s="27" t="s">
        <v>811</v>
      </c>
      <c r="Y754" s="27" t="s">
        <v>811</v>
      </c>
      <c r="Z754" s="27" t="s">
        <v>811</v>
      </c>
      <c r="AA754" s="55"/>
      <c r="AD754" s="166"/>
    </row>
    <row r="755" spans="1:30">
      <c r="A755">
        <v>86</v>
      </c>
      <c r="C755" t="s">
        <v>423</v>
      </c>
      <c r="D755" t="s">
        <v>1811</v>
      </c>
      <c r="E755">
        <v>5</v>
      </c>
      <c r="F755" s="47">
        <v>45106</v>
      </c>
      <c r="G755" s="27"/>
      <c r="H755" s="27"/>
      <c r="I755" s="27"/>
      <c r="J755" s="27"/>
      <c r="K755" s="52"/>
      <c r="L755" s="27"/>
      <c r="M755" s="27"/>
      <c r="N755" s="27"/>
      <c r="O755" s="27"/>
      <c r="P755" s="27"/>
      <c r="Q755" s="27">
        <v>10.3</v>
      </c>
      <c r="R755" s="27">
        <v>21</v>
      </c>
      <c r="S755" s="27" t="s">
        <v>811</v>
      </c>
      <c r="T755" s="27" t="s">
        <v>811</v>
      </c>
      <c r="U755" s="27" t="s">
        <v>811</v>
      </c>
      <c r="V755" s="27" t="s">
        <v>811</v>
      </c>
      <c r="W755" s="27" t="s">
        <v>811</v>
      </c>
      <c r="X755" s="27" t="s">
        <v>811</v>
      </c>
      <c r="Y755" s="27" t="s">
        <v>811</v>
      </c>
      <c r="Z755" s="27" t="s">
        <v>811</v>
      </c>
      <c r="AA755" s="55"/>
      <c r="AD755" s="166"/>
    </row>
    <row r="756" spans="1:30">
      <c r="A756">
        <v>87</v>
      </c>
      <c r="C756" t="s">
        <v>423</v>
      </c>
      <c r="D756" t="s">
        <v>1811</v>
      </c>
      <c r="E756">
        <v>5.5</v>
      </c>
      <c r="F756" s="47">
        <v>45106</v>
      </c>
      <c r="G756" s="27"/>
      <c r="H756" s="27"/>
      <c r="I756" s="27"/>
      <c r="J756" s="27"/>
      <c r="K756" s="52"/>
      <c r="L756" s="27"/>
      <c r="M756" s="27"/>
      <c r="N756" s="27"/>
      <c r="O756" s="27"/>
      <c r="P756" s="27"/>
      <c r="Q756" s="27">
        <v>9.74</v>
      </c>
      <c r="R756" s="27">
        <v>20.100000000000001</v>
      </c>
      <c r="S756" s="27" t="s">
        <v>811</v>
      </c>
      <c r="T756" s="27" t="s">
        <v>811</v>
      </c>
      <c r="U756" s="27" t="s">
        <v>811</v>
      </c>
      <c r="V756" s="27" t="s">
        <v>811</v>
      </c>
      <c r="W756" s="27" t="s">
        <v>811</v>
      </c>
      <c r="X756" s="27" t="s">
        <v>811</v>
      </c>
      <c r="Y756" s="27" t="s">
        <v>811</v>
      </c>
      <c r="Z756" s="27" t="s">
        <v>811</v>
      </c>
      <c r="AA756" s="55"/>
      <c r="AD756" s="166"/>
    </row>
    <row r="757" spans="1:30">
      <c r="A757">
        <v>88</v>
      </c>
      <c r="C757" t="s">
        <v>423</v>
      </c>
      <c r="D757" t="s">
        <v>1811</v>
      </c>
      <c r="E757">
        <v>6</v>
      </c>
      <c r="F757" s="47">
        <v>45106</v>
      </c>
      <c r="G757" s="27"/>
      <c r="H757" s="27"/>
      <c r="I757" s="27"/>
      <c r="J757" s="27"/>
      <c r="K757" s="52"/>
      <c r="L757" s="27"/>
      <c r="M757" s="27"/>
      <c r="N757" s="27"/>
      <c r="O757" s="27"/>
      <c r="P757" s="27"/>
      <c r="Q757" s="27">
        <v>5.0599999999999996</v>
      </c>
      <c r="R757" s="27">
        <v>18.100000000000001</v>
      </c>
      <c r="S757" s="27" t="s">
        <v>811</v>
      </c>
      <c r="T757" s="27" t="s">
        <v>811</v>
      </c>
      <c r="U757" s="27" t="s">
        <v>811</v>
      </c>
      <c r="V757" s="27" t="s">
        <v>811</v>
      </c>
      <c r="W757" s="27" t="s">
        <v>811</v>
      </c>
      <c r="X757" s="27" t="s">
        <v>811</v>
      </c>
      <c r="Y757" s="27" t="s">
        <v>811</v>
      </c>
      <c r="Z757" s="27" t="s">
        <v>811</v>
      </c>
      <c r="AA757" s="55"/>
      <c r="AD757" s="166"/>
    </row>
    <row r="758" spans="1:30">
      <c r="A758">
        <v>89</v>
      </c>
      <c r="C758" t="s">
        <v>423</v>
      </c>
      <c r="D758" t="s">
        <v>1811</v>
      </c>
      <c r="E758">
        <v>6.5</v>
      </c>
      <c r="F758" s="47">
        <v>45106</v>
      </c>
      <c r="G758" s="27"/>
      <c r="H758" s="27"/>
      <c r="I758" s="27"/>
      <c r="J758" s="27"/>
      <c r="K758" s="52"/>
      <c r="L758" s="27"/>
      <c r="M758" s="27"/>
      <c r="N758" s="27"/>
      <c r="O758" s="27"/>
      <c r="P758" s="27"/>
      <c r="Q758" s="27">
        <v>3.79</v>
      </c>
      <c r="R758" s="27">
        <v>17.5</v>
      </c>
      <c r="S758" s="27" t="s">
        <v>811</v>
      </c>
      <c r="T758" s="27" t="s">
        <v>811</v>
      </c>
      <c r="U758" s="27" t="s">
        <v>811</v>
      </c>
      <c r="V758" s="27" t="s">
        <v>811</v>
      </c>
      <c r="W758" s="27" t="s">
        <v>811</v>
      </c>
      <c r="X758" s="27" t="s">
        <v>811</v>
      </c>
      <c r="Y758" s="27" t="s">
        <v>811</v>
      </c>
      <c r="Z758" s="27" t="s">
        <v>811</v>
      </c>
      <c r="AA758" s="55"/>
      <c r="AD758" s="166"/>
    </row>
    <row r="759" spans="1:30">
      <c r="A759">
        <v>90</v>
      </c>
      <c r="C759" t="s">
        <v>423</v>
      </c>
      <c r="D759" t="s">
        <v>1811</v>
      </c>
      <c r="E759">
        <v>7</v>
      </c>
      <c r="F759" s="47">
        <v>45106</v>
      </c>
      <c r="G759" s="27"/>
      <c r="H759" s="27"/>
      <c r="I759" s="27"/>
      <c r="J759" s="27"/>
      <c r="K759" s="52"/>
      <c r="L759" s="27"/>
      <c r="M759" s="27"/>
      <c r="N759" s="27"/>
      <c r="O759" s="27"/>
      <c r="P759" s="27"/>
      <c r="Q759" s="27">
        <v>3.62</v>
      </c>
      <c r="R759" s="27">
        <v>17.399999999999999</v>
      </c>
      <c r="S759" s="27" t="s">
        <v>811</v>
      </c>
      <c r="T759" s="27" t="s">
        <v>811</v>
      </c>
      <c r="U759" s="27" t="s">
        <v>811</v>
      </c>
      <c r="V759" s="27" t="s">
        <v>811</v>
      </c>
      <c r="W759" s="27" t="s">
        <v>811</v>
      </c>
      <c r="X759" s="27" t="s">
        <v>811</v>
      </c>
      <c r="Y759" s="27" t="s">
        <v>811</v>
      </c>
      <c r="Z759" s="27" t="s">
        <v>811</v>
      </c>
      <c r="AA759" s="55"/>
      <c r="AD759" s="166"/>
    </row>
    <row r="760" spans="1:30">
      <c r="A760">
        <v>91</v>
      </c>
      <c r="C760" t="s">
        <v>423</v>
      </c>
      <c r="D760" t="s">
        <v>1811</v>
      </c>
      <c r="E760">
        <v>7.5</v>
      </c>
      <c r="F760" s="47">
        <v>45106</v>
      </c>
      <c r="G760" s="27"/>
      <c r="H760" s="27"/>
      <c r="I760" s="27"/>
      <c r="J760" s="27"/>
      <c r="K760" s="52"/>
      <c r="L760" s="27"/>
      <c r="M760" s="27"/>
      <c r="N760" s="27"/>
      <c r="O760" s="27"/>
      <c r="P760" s="27"/>
      <c r="Q760" s="27">
        <v>3.43</v>
      </c>
      <c r="R760" s="27">
        <v>18</v>
      </c>
      <c r="S760" s="27" t="s">
        <v>811</v>
      </c>
      <c r="T760" s="27" t="s">
        <v>811</v>
      </c>
      <c r="U760" s="27" t="s">
        <v>811</v>
      </c>
      <c r="V760" s="27" t="s">
        <v>811</v>
      </c>
      <c r="W760" s="27" t="s">
        <v>811</v>
      </c>
      <c r="X760" s="27" t="s">
        <v>811</v>
      </c>
      <c r="Y760" s="27" t="s">
        <v>811</v>
      </c>
      <c r="Z760" s="27" t="s">
        <v>811</v>
      </c>
      <c r="AA760" s="55"/>
      <c r="AD760" s="166"/>
    </row>
    <row r="761" spans="1:30">
      <c r="A761">
        <v>92</v>
      </c>
      <c r="C761" t="s">
        <v>423</v>
      </c>
      <c r="D761" t="s">
        <v>1811</v>
      </c>
      <c r="E761">
        <v>8</v>
      </c>
      <c r="F761" s="47">
        <v>45106</v>
      </c>
      <c r="G761" s="27"/>
      <c r="H761" s="27"/>
      <c r="I761" s="27"/>
      <c r="J761" s="27"/>
      <c r="K761" s="52"/>
      <c r="L761" s="27"/>
      <c r="M761" s="27"/>
      <c r="N761" s="27"/>
      <c r="O761" s="27"/>
      <c r="P761" s="27"/>
      <c r="Q761" s="27">
        <v>3.42</v>
      </c>
      <c r="R761" s="27">
        <v>17.5</v>
      </c>
      <c r="S761" s="27" t="s">
        <v>811</v>
      </c>
      <c r="T761" s="27" t="s">
        <v>811</v>
      </c>
      <c r="U761" s="27" t="s">
        <v>811</v>
      </c>
      <c r="V761" s="27" t="s">
        <v>811</v>
      </c>
      <c r="W761" s="27" t="s">
        <v>811</v>
      </c>
      <c r="X761" s="27" t="s">
        <v>811</v>
      </c>
      <c r="Y761" s="27" t="s">
        <v>811</v>
      </c>
      <c r="Z761" s="27" t="s">
        <v>811</v>
      </c>
      <c r="AA761" s="55"/>
      <c r="AD761" s="166"/>
    </row>
    <row r="762" spans="1:30">
      <c r="A762">
        <v>93</v>
      </c>
      <c r="C762" t="s">
        <v>423</v>
      </c>
      <c r="D762" t="s">
        <v>1811</v>
      </c>
      <c r="E762">
        <v>8.5</v>
      </c>
      <c r="F762" s="47">
        <v>45106</v>
      </c>
      <c r="G762" s="27"/>
      <c r="H762" s="27"/>
      <c r="I762" s="27"/>
      <c r="J762" s="27"/>
      <c r="K762" s="52"/>
      <c r="L762" s="27"/>
      <c r="M762" s="27"/>
      <c r="N762" s="27"/>
      <c r="O762" s="27"/>
      <c r="P762" s="27"/>
      <c r="Q762" s="27">
        <v>3.49</v>
      </c>
      <c r="R762" s="27">
        <v>18.3</v>
      </c>
      <c r="S762" s="27" t="s">
        <v>811</v>
      </c>
      <c r="T762" s="27" t="s">
        <v>811</v>
      </c>
      <c r="U762" s="27" t="s">
        <v>811</v>
      </c>
      <c r="V762" s="27" t="s">
        <v>811</v>
      </c>
      <c r="W762" s="27" t="s">
        <v>811</v>
      </c>
      <c r="X762" s="27" t="s">
        <v>811</v>
      </c>
      <c r="Y762" s="27" t="s">
        <v>811</v>
      </c>
      <c r="Z762" s="27" t="s">
        <v>811</v>
      </c>
      <c r="AA762" s="55"/>
      <c r="AD762" s="166"/>
    </row>
    <row r="763" spans="1:30">
      <c r="A763">
        <v>94</v>
      </c>
      <c r="C763" t="s">
        <v>423</v>
      </c>
      <c r="D763" t="s">
        <v>1811</v>
      </c>
      <c r="E763">
        <v>9</v>
      </c>
      <c r="F763" s="47">
        <v>45106</v>
      </c>
      <c r="G763" s="27"/>
      <c r="H763" s="27"/>
      <c r="I763" s="27"/>
      <c r="J763" s="27"/>
      <c r="K763" s="52"/>
      <c r="L763" s="27"/>
      <c r="M763" s="27"/>
      <c r="N763" s="27"/>
      <c r="O763" s="27"/>
      <c r="P763" s="27"/>
      <c r="Q763" s="27">
        <v>3.23</v>
      </c>
      <c r="R763" s="27">
        <v>17.899999999999999</v>
      </c>
      <c r="S763" s="27" t="s">
        <v>811</v>
      </c>
      <c r="T763" s="27" t="s">
        <v>811</v>
      </c>
      <c r="U763" s="24">
        <v>0.89579092159559792</v>
      </c>
      <c r="V763" s="24">
        <v>18.249640605296346</v>
      </c>
      <c r="W763" s="24">
        <v>7.83974683544304</v>
      </c>
      <c r="X763" s="24">
        <v>1.0028531645569592</v>
      </c>
      <c r="Y763" s="24">
        <v>0.88658842822733597</v>
      </c>
      <c r="Z763" s="24">
        <v>8.8425999999999991</v>
      </c>
      <c r="AA763" s="55"/>
      <c r="AD763" s="166"/>
    </row>
    <row r="764" spans="1:30">
      <c r="A764">
        <v>95</v>
      </c>
      <c r="C764" t="s">
        <v>423</v>
      </c>
      <c r="D764" t="s">
        <v>1811</v>
      </c>
      <c r="E764">
        <v>9.5</v>
      </c>
      <c r="F764" s="47">
        <v>45106</v>
      </c>
      <c r="G764" s="27"/>
      <c r="H764" s="27"/>
      <c r="I764" s="27"/>
      <c r="J764" s="27"/>
      <c r="K764" s="52"/>
      <c r="L764" s="27"/>
      <c r="M764" s="27"/>
      <c r="N764" s="27"/>
      <c r="O764" s="27"/>
      <c r="P764" s="27"/>
      <c r="Q764" s="27">
        <v>2.06</v>
      </c>
      <c r="R764" s="27">
        <v>15.9</v>
      </c>
      <c r="S764" s="27" t="s">
        <v>811</v>
      </c>
      <c r="T764" s="27" t="s">
        <v>811</v>
      </c>
      <c r="U764" s="27" t="s">
        <v>811</v>
      </c>
      <c r="V764" s="27" t="s">
        <v>811</v>
      </c>
      <c r="W764" s="27" t="s">
        <v>811</v>
      </c>
      <c r="X764" s="27" t="s">
        <v>811</v>
      </c>
      <c r="Y764" s="27" t="s">
        <v>811</v>
      </c>
      <c r="Z764" s="27" t="s">
        <v>811</v>
      </c>
      <c r="AA764" s="55"/>
      <c r="AD764" s="166"/>
    </row>
    <row r="765" spans="1:30">
      <c r="A765">
        <v>96</v>
      </c>
      <c r="C765" t="s">
        <v>423</v>
      </c>
      <c r="D765" t="s">
        <v>1811</v>
      </c>
      <c r="E765">
        <v>10</v>
      </c>
      <c r="F765" s="47">
        <v>45106</v>
      </c>
      <c r="G765" s="27"/>
      <c r="H765" s="27"/>
      <c r="I765" s="27"/>
      <c r="J765" s="27"/>
      <c r="K765" s="52"/>
      <c r="L765" s="27"/>
      <c r="M765" s="27"/>
      <c r="N765" s="27"/>
      <c r="O765" s="27"/>
      <c r="P765" s="27"/>
      <c r="Q765" s="27">
        <v>2.06</v>
      </c>
      <c r="R765" s="27">
        <v>15.9</v>
      </c>
      <c r="S765" s="27" t="s">
        <v>811</v>
      </c>
      <c r="T765" s="27" t="s">
        <v>811</v>
      </c>
      <c r="U765" s="27" t="s">
        <v>811</v>
      </c>
      <c r="V765" s="27" t="s">
        <v>811</v>
      </c>
      <c r="W765" s="27" t="s">
        <v>811</v>
      </c>
      <c r="X765" s="27" t="s">
        <v>811</v>
      </c>
      <c r="Y765" s="27" t="s">
        <v>811</v>
      </c>
      <c r="Z765" s="27" t="s">
        <v>811</v>
      </c>
      <c r="AA765" s="55"/>
      <c r="AD765" s="166"/>
    </row>
    <row r="766" spans="1:30">
      <c r="A766">
        <v>97</v>
      </c>
      <c r="C766" t="s">
        <v>423</v>
      </c>
      <c r="D766" t="s">
        <v>1811</v>
      </c>
      <c r="E766">
        <v>10.5</v>
      </c>
      <c r="F766" s="47">
        <v>45106</v>
      </c>
      <c r="G766" s="27"/>
      <c r="H766" s="27"/>
      <c r="I766" s="27"/>
      <c r="J766" s="27"/>
      <c r="K766" s="52"/>
      <c r="L766" s="27"/>
      <c r="M766" s="27"/>
      <c r="N766" s="27"/>
      <c r="O766" s="27"/>
      <c r="P766" s="27"/>
      <c r="Q766" s="27">
        <v>0.19</v>
      </c>
      <c r="R766" s="27">
        <v>14.3</v>
      </c>
      <c r="S766" s="27" t="s">
        <v>811</v>
      </c>
      <c r="T766" s="27" t="s">
        <v>811</v>
      </c>
      <c r="U766" s="27" t="s">
        <v>811</v>
      </c>
      <c r="V766" s="27" t="s">
        <v>811</v>
      </c>
      <c r="W766" s="27" t="s">
        <v>811</v>
      </c>
      <c r="X766" s="27" t="s">
        <v>811</v>
      </c>
      <c r="Y766" s="27" t="s">
        <v>811</v>
      </c>
      <c r="Z766" s="27" t="s">
        <v>811</v>
      </c>
      <c r="AA766" s="55"/>
      <c r="AD766" s="166"/>
    </row>
    <row r="767" spans="1:30">
      <c r="A767">
        <v>98</v>
      </c>
      <c r="C767" t="s">
        <v>423</v>
      </c>
      <c r="D767" t="s">
        <v>1811</v>
      </c>
      <c r="E767">
        <v>11</v>
      </c>
      <c r="F767" s="47">
        <v>45106</v>
      </c>
      <c r="G767" s="27"/>
      <c r="H767" s="27"/>
      <c r="I767" s="27"/>
      <c r="J767" s="27"/>
      <c r="K767" s="52"/>
      <c r="L767" s="27"/>
      <c r="M767" s="27"/>
      <c r="N767" s="27"/>
      <c r="O767" s="27"/>
      <c r="P767" s="27"/>
      <c r="Q767" s="27">
        <v>0</v>
      </c>
      <c r="R767" s="27">
        <v>12.4</v>
      </c>
      <c r="S767" s="27" t="s">
        <v>811</v>
      </c>
      <c r="T767" s="27" t="s">
        <v>811</v>
      </c>
      <c r="U767" s="27" t="s">
        <v>811</v>
      </c>
      <c r="V767" s="27" t="s">
        <v>811</v>
      </c>
      <c r="W767" s="27" t="s">
        <v>811</v>
      </c>
      <c r="X767" s="27" t="s">
        <v>811</v>
      </c>
      <c r="Y767" s="27" t="s">
        <v>811</v>
      </c>
      <c r="Z767" s="27" t="s">
        <v>811</v>
      </c>
      <c r="AA767" s="55"/>
      <c r="AD767" s="166"/>
    </row>
    <row r="768" spans="1:30">
      <c r="A768">
        <v>99</v>
      </c>
      <c r="C768" t="s">
        <v>423</v>
      </c>
      <c r="D768" t="s">
        <v>1811</v>
      </c>
      <c r="E768">
        <v>11.5</v>
      </c>
      <c r="F768" s="47">
        <v>45106</v>
      </c>
      <c r="G768" s="27"/>
      <c r="H768" s="27"/>
      <c r="I768" s="27"/>
      <c r="J768" s="27"/>
      <c r="K768" s="52"/>
      <c r="L768" s="27"/>
      <c r="M768" s="27"/>
      <c r="N768" s="27"/>
      <c r="O768" s="27"/>
      <c r="P768" s="27"/>
      <c r="Q768" s="27">
        <v>0</v>
      </c>
      <c r="R768" s="27">
        <v>12.2</v>
      </c>
      <c r="S768" s="27" t="s">
        <v>811</v>
      </c>
      <c r="T768" s="27" t="s">
        <v>811</v>
      </c>
      <c r="U768" s="27" t="s">
        <v>811</v>
      </c>
      <c r="V768" s="27" t="s">
        <v>811</v>
      </c>
      <c r="W768" s="27" t="s">
        <v>811</v>
      </c>
      <c r="X768" s="27" t="s">
        <v>811</v>
      </c>
      <c r="Y768" s="27" t="s">
        <v>811</v>
      </c>
      <c r="Z768" s="27" t="s">
        <v>811</v>
      </c>
      <c r="AA768" s="55"/>
      <c r="AD768" s="166"/>
    </row>
    <row r="769" spans="1:30">
      <c r="A769">
        <v>100</v>
      </c>
      <c r="C769" t="s">
        <v>423</v>
      </c>
      <c r="D769" t="s">
        <v>1811</v>
      </c>
      <c r="E769">
        <v>12</v>
      </c>
      <c r="F769" s="47">
        <v>45106</v>
      </c>
      <c r="G769" s="27"/>
      <c r="H769" s="27"/>
      <c r="I769" s="27"/>
      <c r="J769" s="27"/>
      <c r="K769" s="52"/>
      <c r="L769" s="27"/>
      <c r="M769" s="27"/>
      <c r="N769" s="27"/>
      <c r="O769" s="27"/>
      <c r="P769" s="27"/>
      <c r="Q769" s="27">
        <v>0</v>
      </c>
      <c r="R769" s="27">
        <v>13.1</v>
      </c>
      <c r="S769" s="27" t="s">
        <v>811</v>
      </c>
      <c r="T769" s="27" t="s">
        <v>811</v>
      </c>
      <c r="U769" s="27" t="s">
        <v>811</v>
      </c>
      <c r="V769" s="27" t="s">
        <v>811</v>
      </c>
      <c r="W769" s="27" t="s">
        <v>811</v>
      </c>
      <c r="X769" s="27" t="s">
        <v>811</v>
      </c>
      <c r="Y769" s="27" t="s">
        <v>811</v>
      </c>
      <c r="Z769" s="27" t="s">
        <v>811</v>
      </c>
      <c r="AA769" s="55"/>
      <c r="AD769" s="166"/>
    </row>
    <row r="770" spans="1:30">
      <c r="A770">
        <v>101</v>
      </c>
      <c r="C770" t="s">
        <v>423</v>
      </c>
      <c r="D770" t="s">
        <v>1811</v>
      </c>
      <c r="E770">
        <v>12.5</v>
      </c>
      <c r="F770" s="47">
        <v>45106</v>
      </c>
      <c r="G770" s="27"/>
      <c r="H770" s="27"/>
      <c r="I770" s="27"/>
      <c r="J770" s="27"/>
      <c r="K770" s="52"/>
      <c r="L770" s="27"/>
      <c r="M770" s="27"/>
      <c r="N770" s="27"/>
      <c r="O770" s="27"/>
      <c r="P770" s="27"/>
      <c r="Q770" s="27">
        <v>0</v>
      </c>
      <c r="R770" s="27">
        <v>11.9</v>
      </c>
      <c r="S770" s="27" t="s">
        <v>811</v>
      </c>
      <c r="T770" s="27" t="s">
        <v>811</v>
      </c>
      <c r="U770" s="27" t="s">
        <v>811</v>
      </c>
      <c r="V770" s="27" t="s">
        <v>811</v>
      </c>
      <c r="W770" s="27" t="s">
        <v>811</v>
      </c>
      <c r="X770" s="27" t="s">
        <v>811</v>
      </c>
      <c r="Y770" s="27" t="s">
        <v>811</v>
      </c>
      <c r="Z770" s="27" t="s">
        <v>811</v>
      </c>
      <c r="AA770" s="55"/>
      <c r="AD770" s="166"/>
    </row>
    <row r="771" spans="1:30">
      <c r="A771">
        <v>102</v>
      </c>
      <c r="C771" t="s">
        <v>423</v>
      </c>
      <c r="D771" t="s">
        <v>1811</v>
      </c>
      <c r="E771">
        <v>13</v>
      </c>
      <c r="F771" s="47">
        <v>45106</v>
      </c>
      <c r="G771" s="27"/>
      <c r="H771" s="27"/>
      <c r="I771" s="27"/>
      <c r="J771" s="27"/>
      <c r="K771" s="52"/>
      <c r="L771" s="27"/>
      <c r="M771" s="27"/>
      <c r="N771" s="27"/>
      <c r="O771" s="27"/>
      <c r="P771" s="27"/>
      <c r="Q771" s="27">
        <v>0</v>
      </c>
      <c r="R771" s="27">
        <v>10.7</v>
      </c>
      <c r="S771" s="27" t="s">
        <v>811</v>
      </c>
      <c r="T771" s="27" t="s">
        <v>811</v>
      </c>
      <c r="U771" s="27" t="s">
        <v>811</v>
      </c>
      <c r="V771" s="27" t="s">
        <v>811</v>
      </c>
      <c r="W771" s="27" t="s">
        <v>811</v>
      </c>
      <c r="X771" s="27" t="s">
        <v>811</v>
      </c>
      <c r="Y771" s="27" t="s">
        <v>811</v>
      </c>
      <c r="Z771" s="27" t="s">
        <v>811</v>
      </c>
      <c r="AA771" s="55"/>
      <c r="AD771" s="166"/>
    </row>
    <row r="772" spans="1:30">
      <c r="A772">
        <v>103</v>
      </c>
      <c r="C772" t="s">
        <v>423</v>
      </c>
      <c r="D772" t="s">
        <v>1811</v>
      </c>
      <c r="E772">
        <v>13.5</v>
      </c>
      <c r="F772" s="47">
        <v>45106</v>
      </c>
      <c r="G772" s="27"/>
      <c r="H772" s="27"/>
      <c r="I772" s="27"/>
      <c r="J772" s="27"/>
      <c r="K772" s="52"/>
      <c r="L772" s="27"/>
      <c r="M772" s="27"/>
      <c r="N772" s="27"/>
      <c r="O772" s="27"/>
      <c r="P772" s="27"/>
      <c r="Q772" s="27">
        <v>0</v>
      </c>
      <c r="R772" s="27">
        <v>10.3</v>
      </c>
      <c r="S772" s="27" t="s">
        <v>811</v>
      </c>
      <c r="T772" s="27" t="s">
        <v>811</v>
      </c>
      <c r="U772" s="27" t="s">
        <v>811</v>
      </c>
      <c r="V772" s="27" t="s">
        <v>811</v>
      </c>
      <c r="W772" s="27" t="s">
        <v>811</v>
      </c>
      <c r="X772" s="27" t="s">
        <v>811</v>
      </c>
      <c r="Y772" s="27" t="s">
        <v>811</v>
      </c>
      <c r="Z772" s="27" t="s">
        <v>811</v>
      </c>
      <c r="AA772" s="55"/>
      <c r="AD772" s="166"/>
    </row>
    <row r="773" spans="1:30">
      <c r="A773">
        <v>104</v>
      </c>
      <c r="C773" t="s">
        <v>423</v>
      </c>
      <c r="D773" t="s">
        <v>1811</v>
      </c>
      <c r="E773">
        <v>14</v>
      </c>
      <c r="F773" s="47">
        <v>45106</v>
      </c>
      <c r="G773" s="27"/>
      <c r="H773" s="27"/>
      <c r="I773" s="27"/>
      <c r="J773" s="27"/>
      <c r="K773" s="52"/>
      <c r="L773" s="27"/>
      <c r="M773" s="27"/>
      <c r="N773" s="27"/>
      <c r="O773" s="27"/>
      <c r="P773" s="27"/>
      <c r="Q773" s="27">
        <v>0</v>
      </c>
      <c r="R773" s="27">
        <v>10.1</v>
      </c>
      <c r="S773" s="27" t="s">
        <v>811</v>
      </c>
      <c r="T773" s="27" t="s">
        <v>811</v>
      </c>
      <c r="U773" s="27" t="s">
        <v>811</v>
      </c>
      <c r="V773" s="27" t="s">
        <v>811</v>
      </c>
      <c r="W773" s="27" t="s">
        <v>811</v>
      </c>
      <c r="X773" s="27" t="s">
        <v>811</v>
      </c>
      <c r="Y773" s="27" t="s">
        <v>811</v>
      </c>
      <c r="Z773" s="27" t="s">
        <v>811</v>
      </c>
      <c r="AA773" s="55"/>
      <c r="AD773" s="166"/>
    </row>
    <row r="774" spans="1:30">
      <c r="A774">
        <v>105</v>
      </c>
      <c r="C774" t="s">
        <v>423</v>
      </c>
      <c r="D774" t="s">
        <v>1811</v>
      </c>
      <c r="E774">
        <v>14.5</v>
      </c>
      <c r="F774" s="47">
        <v>45106</v>
      </c>
      <c r="G774" s="27"/>
      <c r="H774" s="27"/>
      <c r="I774" s="27"/>
      <c r="J774" s="27"/>
      <c r="K774" s="52"/>
      <c r="L774" s="27"/>
      <c r="M774" s="27"/>
      <c r="N774" s="27"/>
      <c r="O774" s="27"/>
      <c r="P774" s="27"/>
      <c r="Q774" s="27">
        <v>0</v>
      </c>
      <c r="R774" s="27">
        <v>10</v>
      </c>
      <c r="S774" s="27" t="s">
        <v>811</v>
      </c>
      <c r="T774" s="27" t="s">
        <v>811</v>
      </c>
      <c r="U774" s="27" t="s">
        <v>811</v>
      </c>
      <c r="V774" s="27" t="s">
        <v>811</v>
      </c>
      <c r="W774" s="27" t="s">
        <v>811</v>
      </c>
      <c r="X774" s="27" t="s">
        <v>811</v>
      </c>
      <c r="Y774" s="27" t="s">
        <v>811</v>
      </c>
      <c r="Z774" s="27" t="s">
        <v>811</v>
      </c>
      <c r="AA774" s="55"/>
      <c r="AD774" s="166"/>
    </row>
    <row r="775" spans="1:30">
      <c r="A775">
        <v>106</v>
      </c>
      <c r="C775" t="s">
        <v>423</v>
      </c>
      <c r="D775" t="s">
        <v>1811</v>
      </c>
      <c r="E775">
        <v>15</v>
      </c>
      <c r="F775" s="47">
        <v>45106</v>
      </c>
      <c r="G775" s="27"/>
      <c r="H775" s="27"/>
      <c r="I775" s="27"/>
      <c r="J775" s="27"/>
      <c r="K775" s="52"/>
      <c r="L775" s="27"/>
      <c r="M775" s="27"/>
      <c r="N775" s="27"/>
      <c r="O775" s="27"/>
      <c r="P775" s="27"/>
      <c r="Q775" s="27">
        <v>0</v>
      </c>
      <c r="R775" s="27">
        <v>9.9</v>
      </c>
      <c r="S775" s="27" t="s">
        <v>811</v>
      </c>
      <c r="T775" s="27" t="s">
        <v>811</v>
      </c>
      <c r="U775" s="27" t="s">
        <v>811</v>
      </c>
      <c r="V775" s="27" t="s">
        <v>811</v>
      </c>
      <c r="W775" s="27" t="s">
        <v>811</v>
      </c>
      <c r="X775" s="27" t="s">
        <v>811</v>
      </c>
      <c r="Y775" s="27" t="s">
        <v>811</v>
      </c>
      <c r="Z775" s="27" t="s">
        <v>811</v>
      </c>
      <c r="AA775" s="55"/>
      <c r="AD775" s="166"/>
    </row>
    <row r="776" spans="1:30">
      <c r="A776">
        <v>107</v>
      </c>
      <c r="C776" t="s">
        <v>423</v>
      </c>
      <c r="D776" t="s">
        <v>1811</v>
      </c>
      <c r="E776">
        <v>15.5</v>
      </c>
      <c r="F776" s="47">
        <v>45106</v>
      </c>
      <c r="G776" s="27"/>
      <c r="H776" s="27"/>
      <c r="I776" s="27"/>
      <c r="J776" s="27"/>
      <c r="K776" s="52"/>
      <c r="L776" s="27"/>
      <c r="M776" s="27"/>
      <c r="N776" s="27"/>
      <c r="O776" s="27"/>
      <c r="P776" s="27"/>
      <c r="Q776" s="27">
        <v>0</v>
      </c>
      <c r="R776" s="27">
        <v>9.6999999999999993</v>
      </c>
      <c r="S776" s="27" t="s">
        <v>811</v>
      </c>
      <c r="T776" s="27" t="s">
        <v>811</v>
      </c>
      <c r="U776" s="27" t="s">
        <v>811</v>
      </c>
      <c r="V776" s="27" t="s">
        <v>811</v>
      </c>
      <c r="W776" s="27" t="s">
        <v>811</v>
      </c>
      <c r="X776" s="27" t="s">
        <v>811</v>
      </c>
      <c r="Y776" s="27" t="s">
        <v>811</v>
      </c>
      <c r="Z776" s="27" t="s">
        <v>811</v>
      </c>
      <c r="AA776" s="55"/>
      <c r="AD776" s="166"/>
    </row>
    <row r="777" spans="1:30">
      <c r="A777">
        <v>108</v>
      </c>
      <c r="C777" t="s">
        <v>423</v>
      </c>
      <c r="D777" t="s">
        <v>1811</v>
      </c>
      <c r="E777">
        <v>16</v>
      </c>
      <c r="F777" s="47">
        <v>45106</v>
      </c>
      <c r="G777" s="27"/>
      <c r="H777" s="27"/>
      <c r="I777" s="27"/>
      <c r="J777" s="27"/>
      <c r="K777" s="52"/>
      <c r="L777" s="27"/>
      <c r="M777" s="27"/>
      <c r="N777" s="27"/>
      <c r="O777" s="27"/>
      <c r="P777" s="27"/>
      <c r="Q777" s="27">
        <v>0</v>
      </c>
      <c r="R777" s="27">
        <v>9.6999999999999993</v>
      </c>
      <c r="S777" s="27" t="s">
        <v>811</v>
      </c>
      <c r="T777" s="27" t="s">
        <v>811</v>
      </c>
      <c r="U777" s="27" t="s">
        <v>811</v>
      </c>
      <c r="V777" s="27" t="s">
        <v>811</v>
      </c>
      <c r="W777" s="27" t="s">
        <v>811</v>
      </c>
      <c r="X777" s="27" t="s">
        <v>811</v>
      </c>
      <c r="Y777" s="27" t="s">
        <v>811</v>
      </c>
      <c r="Z777" s="27" t="s">
        <v>811</v>
      </c>
      <c r="AA777" s="55"/>
      <c r="AD777" s="166"/>
    </row>
    <row r="778" spans="1:30">
      <c r="A778">
        <v>109</v>
      </c>
      <c r="C778" t="s">
        <v>423</v>
      </c>
      <c r="D778" t="s">
        <v>1811</v>
      </c>
      <c r="E778">
        <v>16.5</v>
      </c>
      <c r="F778" s="47">
        <v>45106</v>
      </c>
      <c r="G778" s="27"/>
      <c r="H778" s="27"/>
      <c r="I778" s="27"/>
      <c r="J778" s="27"/>
      <c r="K778" s="52"/>
      <c r="L778" s="27"/>
      <c r="M778" s="27"/>
      <c r="N778" s="27"/>
      <c r="O778" s="27"/>
      <c r="P778" s="27"/>
      <c r="Q778" s="27">
        <v>0</v>
      </c>
      <c r="R778" s="27">
        <v>9.6</v>
      </c>
      <c r="S778" s="27" t="s">
        <v>811</v>
      </c>
      <c r="T778" s="27" t="s">
        <v>811</v>
      </c>
      <c r="U778" s="27" t="s">
        <v>811</v>
      </c>
      <c r="V778" s="27" t="s">
        <v>811</v>
      </c>
      <c r="W778" s="27" t="s">
        <v>811</v>
      </c>
      <c r="X778" s="27" t="s">
        <v>811</v>
      </c>
      <c r="Y778" s="27" t="s">
        <v>811</v>
      </c>
      <c r="Z778" s="27" t="s">
        <v>811</v>
      </c>
      <c r="AA778" s="55"/>
      <c r="AD778" s="166"/>
    </row>
    <row r="779" spans="1:30">
      <c r="A779">
        <v>110</v>
      </c>
      <c r="C779" t="s">
        <v>423</v>
      </c>
      <c r="D779" t="s">
        <v>1811</v>
      </c>
      <c r="E779">
        <v>17</v>
      </c>
      <c r="F779" s="47">
        <v>45106</v>
      </c>
      <c r="G779" s="27"/>
      <c r="H779" s="27"/>
      <c r="I779" s="27"/>
      <c r="J779" s="27"/>
      <c r="K779" s="52"/>
      <c r="L779" s="27"/>
      <c r="M779" s="27"/>
      <c r="N779" s="27"/>
      <c r="O779" s="27"/>
      <c r="P779" s="27"/>
      <c r="Q779" s="27">
        <v>0</v>
      </c>
      <c r="R779" s="27">
        <v>9.6</v>
      </c>
      <c r="S779" s="27" t="s">
        <v>811</v>
      </c>
      <c r="T779" s="27" t="s">
        <v>811</v>
      </c>
      <c r="U779" s="27" t="s">
        <v>811</v>
      </c>
      <c r="V779" s="27" t="s">
        <v>811</v>
      </c>
      <c r="W779" s="27" t="s">
        <v>811</v>
      </c>
      <c r="X779" s="27" t="s">
        <v>811</v>
      </c>
      <c r="Y779" s="27" t="s">
        <v>811</v>
      </c>
      <c r="Z779" s="27" t="s">
        <v>811</v>
      </c>
      <c r="AA779" s="55"/>
      <c r="AD779" s="166"/>
    </row>
    <row r="780" spans="1:30">
      <c r="A780">
        <v>111</v>
      </c>
      <c r="C780" t="s">
        <v>423</v>
      </c>
      <c r="D780" t="s">
        <v>1811</v>
      </c>
      <c r="E780">
        <v>17.5</v>
      </c>
      <c r="F780" s="47">
        <v>45106</v>
      </c>
      <c r="G780" s="27"/>
      <c r="H780" s="27"/>
      <c r="I780" s="27"/>
      <c r="J780" s="27"/>
      <c r="K780" s="52"/>
      <c r="L780" s="27"/>
      <c r="M780" s="27"/>
      <c r="N780" s="27"/>
      <c r="O780" s="27"/>
      <c r="P780" s="27"/>
      <c r="Q780" s="27">
        <v>0</v>
      </c>
      <c r="R780" s="27">
        <v>9.5</v>
      </c>
      <c r="S780" s="27" t="s">
        <v>811</v>
      </c>
      <c r="T780" s="27" t="s">
        <v>811</v>
      </c>
      <c r="U780" s="27" t="s">
        <v>811</v>
      </c>
      <c r="V780" s="27" t="s">
        <v>811</v>
      </c>
      <c r="W780" s="27" t="s">
        <v>811</v>
      </c>
      <c r="X780" s="27" t="s">
        <v>811</v>
      </c>
      <c r="Y780" s="27" t="s">
        <v>811</v>
      </c>
      <c r="Z780" s="27" t="s">
        <v>811</v>
      </c>
      <c r="AA780" s="55"/>
      <c r="AD780" s="166"/>
    </row>
    <row r="781" spans="1:30">
      <c r="A781">
        <v>112</v>
      </c>
      <c r="C781" t="s">
        <v>423</v>
      </c>
      <c r="D781" t="s">
        <v>1811</v>
      </c>
      <c r="E781">
        <v>18</v>
      </c>
      <c r="F781" s="47">
        <v>45106</v>
      </c>
      <c r="G781" s="27"/>
      <c r="H781" s="27"/>
      <c r="I781" s="27"/>
      <c r="J781" s="27"/>
      <c r="K781" s="52"/>
      <c r="L781" s="27"/>
      <c r="M781" s="27"/>
      <c r="N781" s="27"/>
      <c r="O781" s="27"/>
      <c r="P781" s="27"/>
      <c r="Q781" s="27">
        <v>0</v>
      </c>
      <c r="R781" s="27">
        <v>9.5</v>
      </c>
      <c r="S781" s="27" t="s">
        <v>811</v>
      </c>
      <c r="T781" s="27" t="s">
        <v>811</v>
      </c>
      <c r="U781" s="27" t="s">
        <v>811</v>
      </c>
      <c r="V781" s="27" t="s">
        <v>811</v>
      </c>
      <c r="W781" s="27" t="s">
        <v>811</v>
      </c>
      <c r="X781" s="27" t="s">
        <v>811</v>
      </c>
      <c r="Y781" s="27" t="s">
        <v>811</v>
      </c>
      <c r="Z781" s="27" t="s">
        <v>811</v>
      </c>
      <c r="AA781" s="55"/>
      <c r="AD781" s="166"/>
    </row>
    <row r="782" spans="1:30">
      <c r="A782">
        <v>113</v>
      </c>
      <c r="C782" t="s">
        <v>423</v>
      </c>
      <c r="D782" t="s">
        <v>1811</v>
      </c>
      <c r="E782">
        <v>18.5</v>
      </c>
      <c r="F782" s="47">
        <v>45106</v>
      </c>
      <c r="G782" s="27"/>
      <c r="H782" s="27"/>
      <c r="I782" s="27"/>
      <c r="J782" s="27"/>
      <c r="K782" s="52"/>
      <c r="L782" s="27"/>
      <c r="M782" s="27"/>
      <c r="N782" s="27"/>
      <c r="O782" s="27"/>
      <c r="P782" s="27"/>
      <c r="Q782" s="27">
        <v>0</v>
      </c>
      <c r="R782" s="27">
        <v>9.5</v>
      </c>
      <c r="S782" s="27" t="s">
        <v>811</v>
      </c>
      <c r="T782" s="27" t="s">
        <v>811</v>
      </c>
      <c r="U782" s="24">
        <v>4.5680434127555545</v>
      </c>
      <c r="V782" s="24">
        <v>49.630472887767965</v>
      </c>
      <c r="W782" s="24">
        <v>3.3685232067510547</v>
      </c>
      <c r="X782" s="24">
        <v>1.8821434599156133</v>
      </c>
      <c r="Y782" s="24">
        <v>0.64154200230149583</v>
      </c>
      <c r="Z782" s="24">
        <v>5.2506666666666675</v>
      </c>
      <c r="AA782" s="55"/>
      <c r="AD782" s="166"/>
    </row>
    <row r="783" spans="1:30">
      <c r="A783">
        <v>114</v>
      </c>
      <c r="C783" t="s">
        <v>423</v>
      </c>
      <c r="D783" t="s">
        <v>1811</v>
      </c>
      <c r="E783">
        <v>19</v>
      </c>
      <c r="F783" s="47">
        <v>45106</v>
      </c>
      <c r="G783" s="27"/>
      <c r="H783" s="27"/>
      <c r="I783" s="27"/>
      <c r="J783" s="27"/>
      <c r="K783" s="52"/>
      <c r="L783" s="27"/>
      <c r="M783" s="27"/>
      <c r="N783" s="27"/>
      <c r="O783" s="27"/>
      <c r="P783" s="27"/>
      <c r="Q783" s="27">
        <v>0</v>
      </c>
      <c r="R783" s="27">
        <v>9.4</v>
      </c>
      <c r="S783" s="27" t="s">
        <v>811</v>
      </c>
      <c r="T783" s="27" t="s">
        <v>811</v>
      </c>
      <c r="U783" s="27" t="s">
        <v>811</v>
      </c>
      <c r="V783" s="27" t="s">
        <v>811</v>
      </c>
      <c r="W783" s="27" t="s">
        <v>811</v>
      </c>
      <c r="X783" s="27" t="s">
        <v>811</v>
      </c>
      <c r="Y783" s="27" t="s">
        <v>811</v>
      </c>
      <c r="Z783" s="27" t="s">
        <v>811</v>
      </c>
      <c r="AA783" s="55"/>
      <c r="AD783" s="166"/>
    </row>
    <row r="784" spans="1:30">
      <c r="A784">
        <v>115</v>
      </c>
      <c r="C784" t="s">
        <v>423</v>
      </c>
      <c r="D784" t="s">
        <v>1811</v>
      </c>
      <c r="E784">
        <v>19.5</v>
      </c>
      <c r="F784" s="47">
        <v>45106</v>
      </c>
      <c r="G784" s="27"/>
      <c r="H784" s="27"/>
      <c r="I784" s="27"/>
      <c r="J784" s="27"/>
      <c r="K784" s="52"/>
      <c r="L784" s="27"/>
      <c r="M784" s="27"/>
      <c r="N784" s="27"/>
      <c r="O784" s="27"/>
      <c r="P784" s="27"/>
      <c r="Q784" s="27">
        <v>0</v>
      </c>
      <c r="R784" s="27">
        <v>9.4</v>
      </c>
      <c r="S784" s="27" t="s">
        <v>811</v>
      </c>
      <c r="T784" s="27" t="s">
        <v>811</v>
      </c>
      <c r="U784" s="27" t="s">
        <v>811</v>
      </c>
      <c r="V784" s="27" t="s">
        <v>811</v>
      </c>
      <c r="W784" s="27" t="s">
        <v>811</v>
      </c>
      <c r="X784" s="27" t="s">
        <v>811</v>
      </c>
      <c r="Y784" s="27" t="s">
        <v>811</v>
      </c>
      <c r="Z784" s="27" t="s">
        <v>811</v>
      </c>
      <c r="AA784" s="55"/>
      <c r="AD784" s="166"/>
    </row>
    <row r="785" spans="1:30">
      <c r="A785">
        <v>116</v>
      </c>
      <c r="C785" t="s">
        <v>423</v>
      </c>
      <c r="D785" t="s">
        <v>1811</v>
      </c>
      <c r="E785">
        <v>0.5</v>
      </c>
      <c r="F785" s="47">
        <v>45133</v>
      </c>
      <c r="G785" s="27"/>
      <c r="H785" s="27">
        <v>4</v>
      </c>
      <c r="I785" s="27">
        <v>18</v>
      </c>
      <c r="J785" s="27">
        <v>1.125</v>
      </c>
      <c r="K785" s="52">
        <v>6.25E-2</v>
      </c>
      <c r="L785" s="27" t="s">
        <v>1022</v>
      </c>
      <c r="M785" s="27">
        <v>1</v>
      </c>
      <c r="N785" s="27">
        <v>2</v>
      </c>
      <c r="O785" s="27" t="s">
        <v>1105</v>
      </c>
      <c r="P785" s="27"/>
      <c r="Q785" s="27"/>
      <c r="R785" s="27"/>
      <c r="S785" s="27">
        <v>6.73</v>
      </c>
      <c r="T785" s="27">
        <v>28</v>
      </c>
      <c r="U785" s="24">
        <v>1.2217583447005307</v>
      </c>
      <c r="V785" s="24">
        <v>52.184066834804547</v>
      </c>
      <c r="W785" s="24">
        <v>30.05991561181435</v>
      </c>
      <c r="X785" s="24">
        <v>3.8307510548523234</v>
      </c>
      <c r="Y785" s="24">
        <v>0.88696737386343372</v>
      </c>
      <c r="Z785" s="24">
        <v>33.890666666666675</v>
      </c>
      <c r="AA785" s="55"/>
      <c r="AD785" s="166"/>
    </row>
    <row r="786" spans="1:30">
      <c r="A786">
        <v>117</v>
      </c>
      <c r="C786" t="s">
        <v>423</v>
      </c>
      <c r="D786" t="s">
        <v>1811</v>
      </c>
      <c r="E786">
        <v>1</v>
      </c>
      <c r="F786" s="47">
        <v>45133</v>
      </c>
      <c r="G786" s="27"/>
      <c r="H786" s="27"/>
      <c r="I786" s="27"/>
      <c r="J786" s="27"/>
      <c r="K786" s="52"/>
      <c r="L786" s="27"/>
      <c r="M786" s="27"/>
      <c r="N786" s="27"/>
      <c r="O786" s="27"/>
      <c r="P786" s="27"/>
      <c r="Q786" s="27"/>
      <c r="R786" s="27"/>
      <c r="S786" s="27" t="s">
        <v>811</v>
      </c>
      <c r="T786" s="27" t="s">
        <v>811</v>
      </c>
      <c r="U786" s="27" t="s">
        <v>811</v>
      </c>
      <c r="V786" s="27" t="s">
        <v>811</v>
      </c>
      <c r="W786" s="27" t="s">
        <v>811</v>
      </c>
      <c r="X786" s="27" t="s">
        <v>811</v>
      </c>
      <c r="Y786" s="27" t="s">
        <v>811</v>
      </c>
      <c r="Z786" s="27" t="s">
        <v>811</v>
      </c>
      <c r="AA786" s="55"/>
      <c r="AD786" s="166"/>
    </row>
    <row r="787" spans="1:30">
      <c r="A787">
        <v>118</v>
      </c>
      <c r="C787" t="s">
        <v>423</v>
      </c>
      <c r="D787" t="s">
        <v>1811</v>
      </c>
      <c r="E787">
        <v>1.5</v>
      </c>
      <c r="F787" s="47">
        <v>45133</v>
      </c>
      <c r="G787" s="27"/>
      <c r="H787" s="27"/>
      <c r="I787" s="27"/>
      <c r="J787" s="27"/>
      <c r="K787" s="52"/>
      <c r="L787" s="27"/>
      <c r="M787" s="27"/>
      <c r="N787" s="27"/>
      <c r="O787" s="27"/>
      <c r="P787" s="27"/>
      <c r="Q787" s="27"/>
      <c r="R787" s="27"/>
      <c r="S787" s="27" t="s">
        <v>811</v>
      </c>
      <c r="T787" s="27" t="s">
        <v>811</v>
      </c>
      <c r="U787" s="27" t="s">
        <v>811</v>
      </c>
      <c r="V787" s="27" t="s">
        <v>811</v>
      </c>
      <c r="W787" s="27" t="s">
        <v>811</v>
      </c>
      <c r="X787" s="27" t="s">
        <v>811</v>
      </c>
      <c r="Y787" s="27" t="s">
        <v>811</v>
      </c>
      <c r="Z787" s="27" t="s">
        <v>811</v>
      </c>
      <c r="AA787" s="55"/>
      <c r="AD787" s="166"/>
    </row>
    <row r="788" spans="1:30">
      <c r="A788">
        <v>119</v>
      </c>
      <c r="C788" t="s">
        <v>423</v>
      </c>
      <c r="D788" t="s">
        <v>1811</v>
      </c>
      <c r="E788">
        <v>2</v>
      </c>
      <c r="F788" s="47">
        <v>45133</v>
      </c>
      <c r="G788" s="27"/>
      <c r="H788" s="27"/>
      <c r="I788" s="27"/>
      <c r="J788" s="27"/>
      <c r="K788" s="52"/>
      <c r="L788" s="27"/>
      <c r="M788" s="27"/>
      <c r="N788" s="27"/>
      <c r="O788" s="27"/>
      <c r="P788" s="27"/>
      <c r="Q788" s="27"/>
      <c r="R788" s="27"/>
      <c r="S788" s="27" t="s">
        <v>811</v>
      </c>
      <c r="T788" s="27" t="s">
        <v>811</v>
      </c>
      <c r="U788" s="27" t="s">
        <v>811</v>
      </c>
      <c r="V788" s="27" t="s">
        <v>811</v>
      </c>
      <c r="W788" s="27" t="s">
        <v>811</v>
      </c>
      <c r="X788" s="27" t="s">
        <v>811</v>
      </c>
      <c r="Y788" s="27" t="s">
        <v>811</v>
      </c>
      <c r="Z788" s="27" t="s">
        <v>811</v>
      </c>
      <c r="AA788" s="55"/>
      <c r="AD788" s="166"/>
    </row>
    <row r="789" spans="1:30">
      <c r="A789">
        <v>120</v>
      </c>
      <c r="C789" t="s">
        <v>423</v>
      </c>
      <c r="D789" t="s">
        <v>1811</v>
      </c>
      <c r="E789">
        <v>2.5</v>
      </c>
      <c r="F789" s="47">
        <v>45133</v>
      </c>
      <c r="G789" s="27"/>
      <c r="H789" s="27"/>
      <c r="I789" s="27"/>
      <c r="J789" s="27"/>
      <c r="K789" s="52"/>
      <c r="L789" s="27"/>
      <c r="M789" s="27"/>
      <c r="N789" s="27"/>
      <c r="O789" s="27"/>
      <c r="P789" s="27"/>
      <c r="Q789" s="27"/>
      <c r="R789" s="27"/>
      <c r="S789" s="27" t="s">
        <v>811</v>
      </c>
      <c r="T789" s="27" t="s">
        <v>811</v>
      </c>
      <c r="U789" s="27" t="s">
        <v>811</v>
      </c>
      <c r="V789" s="27" t="s">
        <v>811</v>
      </c>
      <c r="W789" s="27" t="s">
        <v>811</v>
      </c>
      <c r="X789" s="27" t="s">
        <v>811</v>
      </c>
      <c r="Y789" s="27" t="s">
        <v>811</v>
      </c>
      <c r="Z789" s="27" t="s">
        <v>811</v>
      </c>
      <c r="AA789" s="55"/>
      <c r="AD789" s="166"/>
    </row>
    <row r="790" spans="1:30">
      <c r="A790">
        <v>121</v>
      </c>
      <c r="C790" t="s">
        <v>423</v>
      </c>
      <c r="D790" t="s">
        <v>1811</v>
      </c>
      <c r="E790">
        <v>3</v>
      </c>
      <c r="F790" s="47">
        <v>45133</v>
      </c>
      <c r="G790" s="27"/>
      <c r="H790" s="27"/>
      <c r="I790" s="27"/>
      <c r="J790" s="27"/>
      <c r="K790" s="52"/>
      <c r="L790" s="27"/>
      <c r="M790" s="27"/>
      <c r="N790" s="27"/>
      <c r="O790" s="27"/>
      <c r="P790" s="27"/>
      <c r="Q790" s="27"/>
      <c r="R790" s="27"/>
      <c r="S790" s="27">
        <v>6.2</v>
      </c>
      <c r="T790" s="27">
        <v>27.8</v>
      </c>
      <c r="U790" s="24">
        <v>0.93239452621882601</v>
      </c>
      <c r="V790" s="24">
        <v>50.765403530895334</v>
      </c>
      <c r="W790" s="24">
        <v>25.830379746835447</v>
      </c>
      <c r="X790" s="24">
        <v>3.2869535864978889</v>
      </c>
      <c r="Y790" s="24">
        <v>0.88711350902676911</v>
      </c>
      <c r="Z790" s="24">
        <v>29.117333333333335</v>
      </c>
      <c r="AA790" s="55"/>
      <c r="AD790" s="166"/>
    </row>
    <row r="791" spans="1:30">
      <c r="A791">
        <v>122</v>
      </c>
      <c r="C791" t="s">
        <v>423</v>
      </c>
      <c r="D791" t="s">
        <v>1811</v>
      </c>
      <c r="E791">
        <v>3.5</v>
      </c>
      <c r="F791" s="47">
        <v>45133</v>
      </c>
      <c r="G791" s="27"/>
      <c r="H791" s="27"/>
      <c r="I791" s="27"/>
      <c r="J791" s="27"/>
      <c r="K791" s="52"/>
      <c r="L791" s="27"/>
      <c r="M791" s="27"/>
      <c r="N791" s="27"/>
      <c r="O791" s="27"/>
      <c r="P791" s="27"/>
      <c r="Q791" s="27"/>
      <c r="R791" s="27"/>
      <c r="S791" s="27" t="s">
        <v>811</v>
      </c>
      <c r="T791" s="27" t="s">
        <v>811</v>
      </c>
      <c r="U791" s="27" t="s">
        <v>811</v>
      </c>
      <c r="V791" s="27" t="s">
        <v>811</v>
      </c>
      <c r="W791" s="27" t="s">
        <v>811</v>
      </c>
      <c r="X791" s="27" t="s">
        <v>811</v>
      </c>
      <c r="Y791" s="27" t="s">
        <v>811</v>
      </c>
      <c r="Z791" s="27" t="s">
        <v>811</v>
      </c>
      <c r="AA791" s="55"/>
      <c r="AD791" s="166"/>
    </row>
    <row r="792" spans="1:30">
      <c r="A792">
        <v>123</v>
      </c>
      <c r="C792" t="s">
        <v>423</v>
      </c>
      <c r="D792" t="s">
        <v>1811</v>
      </c>
      <c r="E792">
        <v>4</v>
      </c>
      <c r="F792" s="47">
        <v>45133</v>
      </c>
      <c r="G792" s="27"/>
      <c r="H792" s="27"/>
      <c r="I792" s="27"/>
      <c r="J792" s="27"/>
      <c r="K792" s="52"/>
      <c r="L792" s="27"/>
      <c r="M792" s="27"/>
      <c r="N792" s="27"/>
      <c r="O792" s="27"/>
      <c r="P792" s="27"/>
      <c r="Q792" s="27"/>
      <c r="R792" s="27"/>
      <c r="S792" s="27" t="s">
        <v>811</v>
      </c>
      <c r="T792" s="27" t="s">
        <v>811</v>
      </c>
      <c r="U792" s="27" t="s">
        <v>811</v>
      </c>
      <c r="V792" s="27" t="s">
        <v>811</v>
      </c>
      <c r="W792" s="27" t="s">
        <v>811</v>
      </c>
      <c r="X792" s="27" t="s">
        <v>811</v>
      </c>
      <c r="Y792" s="27" t="s">
        <v>811</v>
      </c>
      <c r="Z792" s="27" t="s">
        <v>811</v>
      </c>
      <c r="AA792" s="55"/>
      <c r="AD792" s="166"/>
    </row>
    <row r="793" spans="1:30">
      <c r="A793">
        <v>124</v>
      </c>
      <c r="C793" t="s">
        <v>423</v>
      </c>
      <c r="D793" t="s">
        <v>1811</v>
      </c>
      <c r="E793">
        <v>4.5</v>
      </c>
      <c r="F793" s="47">
        <v>45133</v>
      </c>
      <c r="G793" s="27"/>
      <c r="H793" s="27"/>
      <c r="I793" s="27"/>
      <c r="J793" s="27"/>
      <c r="K793" s="52"/>
      <c r="L793" s="27"/>
      <c r="M793" s="27"/>
      <c r="N793" s="27"/>
      <c r="O793" s="27"/>
      <c r="P793" s="27"/>
      <c r="Q793" s="27"/>
      <c r="R793" s="27"/>
      <c r="S793" s="27" t="s">
        <v>811</v>
      </c>
      <c r="T793" s="27" t="s">
        <v>811</v>
      </c>
      <c r="U793" s="27" t="s">
        <v>811</v>
      </c>
      <c r="V793" s="27" t="s">
        <v>811</v>
      </c>
      <c r="W793" s="27" t="s">
        <v>811</v>
      </c>
      <c r="X793" s="27" t="s">
        <v>811</v>
      </c>
      <c r="Y793" s="27" t="s">
        <v>811</v>
      </c>
      <c r="Z793" s="27" t="s">
        <v>811</v>
      </c>
      <c r="AA793" s="55"/>
      <c r="AD793" s="166"/>
    </row>
    <row r="794" spans="1:30">
      <c r="A794">
        <v>125</v>
      </c>
      <c r="C794" t="s">
        <v>423</v>
      </c>
      <c r="D794" t="s">
        <v>1811</v>
      </c>
      <c r="E794">
        <v>5</v>
      </c>
      <c r="F794" s="47">
        <v>45133</v>
      </c>
      <c r="G794" s="27"/>
      <c r="H794" s="27"/>
      <c r="I794" s="27"/>
      <c r="J794" s="27"/>
      <c r="K794" s="52"/>
      <c r="L794" s="27"/>
      <c r="M794" s="27"/>
      <c r="N794" s="27"/>
      <c r="O794" s="27"/>
      <c r="P794" s="27"/>
      <c r="Q794" s="27"/>
      <c r="R794" s="27"/>
      <c r="S794" s="27" t="s">
        <v>811</v>
      </c>
      <c r="T794" s="27" t="s">
        <v>811</v>
      </c>
      <c r="U794" s="27" t="s">
        <v>811</v>
      </c>
      <c r="V794" s="27" t="s">
        <v>811</v>
      </c>
      <c r="W794" s="27" t="s">
        <v>811</v>
      </c>
      <c r="X794" s="27" t="s">
        <v>811</v>
      </c>
      <c r="Y794" s="27" t="s">
        <v>811</v>
      </c>
      <c r="Z794" s="27" t="s">
        <v>811</v>
      </c>
      <c r="AA794" s="55"/>
      <c r="AD794" s="166"/>
    </row>
    <row r="795" spans="1:30">
      <c r="A795">
        <v>126</v>
      </c>
      <c r="C795" t="s">
        <v>423</v>
      </c>
      <c r="D795" t="s">
        <v>1811</v>
      </c>
      <c r="E795">
        <v>5.5</v>
      </c>
      <c r="F795" s="47">
        <v>45133</v>
      </c>
      <c r="G795" s="27"/>
      <c r="H795" s="27"/>
      <c r="I795" s="27"/>
      <c r="J795" s="27"/>
      <c r="K795" s="52"/>
      <c r="L795" s="27"/>
      <c r="M795" s="27"/>
      <c r="N795" s="27"/>
      <c r="O795" s="27"/>
      <c r="P795" s="27"/>
      <c r="Q795" s="27"/>
      <c r="R795" s="27"/>
      <c r="S795" s="27" t="s">
        <v>811</v>
      </c>
      <c r="T795" s="27" t="s">
        <v>811</v>
      </c>
      <c r="U795" s="27" t="s">
        <v>811</v>
      </c>
      <c r="V795" s="27" t="s">
        <v>811</v>
      </c>
      <c r="W795" s="27" t="s">
        <v>811</v>
      </c>
      <c r="X795" s="27" t="s">
        <v>811</v>
      </c>
      <c r="Y795" s="27" t="s">
        <v>811</v>
      </c>
      <c r="Z795" s="27" t="s">
        <v>811</v>
      </c>
      <c r="AA795" s="55"/>
      <c r="AD795" s="166"/>
    </row>
    <row r="796" spans="1:30">
      <c r="A796">
        <v>127</v>
      </c>
      <c r="C796" t="s">
        <v>423</v>
      </c>
      <c r="D796" t="s">
        <v>1811</v>
      </c>
      <c r="E796">
        <v>6</v>
      </c>
      <c r="F796" s="47">
        <v>45133</v>
      </c>
      <c r="G796" s="27"/>
      <c r="H796" s="27"/>
      <c r="I796" s="27"/>
      <c r="J796" s="27"/>
      <c r="K796" s="52"/>
      <c r="L796" s="27"/>
      <c r="M796" s="27"/>
      <c r="N796" s="27"/>
      <c r="O796" s="27"/>
      <c r="P796" s="27"/>
      <c r="Q796" s="27"/>
      <c r="R796" s="27"/>
      <c r="S796" s="27" t="s">
        <v>811</v>
      </c>
      <c r="T796" s="27" t="s">
        <v>811</v>
      </c>
      <c r="U796" s="27" t="s">
        <v>811</v>
      </c>
      <c r="V796" s="27" t="s">
        <v>811</v>
      </c>
      <c r="W796" s="27" t="s">
        <v>811</v>
      </c>
      <c r="X796" s="27" t="s">
        <v>811</v>
      </c>
      <c r="Y796" s="27" t="s">
        <v>811</v>
      </c>
      <c r="Z796" s="27" t="s">
        <v>811</v>
      </c>
      <c r="AA796" s="55"/>
      <c r="AD796" s="166"/>
    </row>
    <row r="797" spans="1:30">
      <c r="A797">
        <v>128</v>
      </c>
      <c r="C797" t="s">
        <v>423</v>
      </c>
      <c r="D797" t="s">
        <v>1811</v>
      </c>
      <c r="E797">
        <v>6.5</v>
      </c>
      <c r="F797" s="47">
        <v>45133</v>
      </c>
      <c r="G797" s="27"/>
      <c r="H797" s="27"/>
      <c r="I797" s="27"/>
      <c r="J797" s="27"/>
      <c r="K797" s="52"/>
      <c r="L797" s="27"/>
      <c r="M797" s="27"/>
      <c r="N797" s="27"/>
      <c r="O797" s="27"/>
      <c r="P797" s="27"/>
      <c r="Q797" s="27"/>
      <c r="R797" s="27"/>
      <c r="S797" s="27" t="s">
        <v>811</v>
      </c>
      <c r="T797" s="27" t="s">
        <v>811</v>
      </c>
      <c r="U797" s="27" t="s">
        <v>811</v>
      </c>
      <c r="V797" s="27" t="s">
        <v>811</v>
      </c>
      <c r="W797" s="27" t="s">
        <v>811</v>
      </c>
      <c r="X797" s="27" t="s">
        <v>811</v>
      </c>
      <c r="Y797" s="27" t="s">
        <v>811</v>
      </c>
      <c r="Z797" s="27" t="s">
        <v>811</v>
      </c>
      <c r="AA797" s="55"/>
      <c r="AD797" s="166"/>
    </row>
    <row r="798" spans="1:30">
      <c r="A798">
        <v>129</v>
      </c>
      <c r="C798" t="s">
        <v>423</v>
      </c>
      <c r="D798" t="s">
        <v>1811</v>
      </c>
      <c r="E798">
        <v>7</v>
      </c>
      <c r="F798" s="47">
        <v>45133</v>
      </c>
      <c r="G798" s="27"/>
      <c r="H798" s="27"/>
      <c r="I798" s="27"/>
      <c r="J798" s="27"/>
      <c r="K798" s="52"/>
      <c r="L798" s="27"/>
      <c r="M798" s="27"/>
      <c r="N798" s="27"/>
      <c r="O798" s="27"/>
      <c r="P798" s="27"/>
      <c r="Q798" s="27"/>
      <c r="R798" s="27"/>
      <c r="S798" s="27" t="s">
        <v>811</v>
      </c>
      <c r="T798" s="27" t="s">
        <v>811</v>
      </c>
      <c r="U798" s="27" t="s">
        <v>811</v>
      </c>
      <c r="V798" s="27" t="s">
        <v>811</v>
      </c>
      <c r="W798" s="27" t="s">
        <v>811</v>
      </c>
      <c r="X798" s="27" t="s">
        <v>811</v>
      </c>
      <c r="Y798" s="27" t="s">
        <v>811</v>
      </c>
      <c r="Z798" s="27" t="s">
        <v>811</v>
      </c>
      <c r="AA798" s="55"/>
      <c r="AD798" s="166"/>
    </row>
    <row r="799" spans="1:30">
      <c r="A799">
        <v>130</v>
      </c>
      <c r="C799" t="s">
        <v>423</v>
      </c>
      <c r="D799" t="s">
        <v>1811</v>
      </c>
      <c r="E799">
        <v>7.5</v>
      </c>
      <c r="F799" s="47">
        <v>45133</v>
      </c>
      <c r="G799" s="27"/>
      <c r="H799" s="27"/>
      <c r="I799" s="27"/>
      <c r="J799" s="27"/>
      <c r="K799" s="52"/>
      <c r="L799" s="27"/>
      <c r="M799" s="27"/>
      <c r="N799" s="27"/>
      <c r="O799" s="27"/>
      <c r="P799" s="27"/>
      <c r="Q799" s="27"/>
      <c r="R799" s="27"/>
      <c r="S799" s="27" t="s">
        <v>811</v>
      </c>
      <c r="T799" s="27" t="s">
        <v>811</v>
      </c>
      <c r="U799" s="27" t="s">
        <v>811</v>
      </c>
      <c r="V799" s="27" t="s">
        <v>811</v>
      </c>
      <c r="W799" s="27" t="s">
        <v>811</v>
      </c>
      <c r="X799" s="27" t="s">
        <v>811</v>
      </c>
      <c r="Y799" s="27" t="s">
        <v>811</v>
      </c>
      <c r="Z799" s="27" t="s">
        <v>811</v>
      </c>
      <c r="AA799" s="55"/>
      <c r="AD799" s="166"/>
    </row>
    <row r="800" spans="1:30">
      <c r="A800">
        <v>131</v>
      </c>
      <c r="C800" t="s">
        <v>423</v>
      </c>
      <c r="D800" t="s">
        <v>1811</v>
      </c>
      <c r="E800">
        <v>8</v>
      </c>
      <c r="F800" s="47">
        <v>45133</v>
      </c>
      <c r="G800" s="27"/>
      <c r="H800" s="27"/>
      <c r="I800" s="27"/>
      <c r="J800" s="27"/>
      <c r="K800" s="52"/>
      <c r="L800" s="27"/>
      <c r="M800" s="27"/>
      <c r="N800" s="27"/>
      <c r="O800" s="27"/>
      <c r="P800" s="27"/>
      <c r="Q800" s="27"/>
      <c r="R800" s="27"/>
      <c r="S800" s="27" t="s">
        <v>811</v>
      </c>
      <c r="T800" s="27" t="s">
        <v>811</v>
      </c>
      <c r="U800" s="27" t="s">
        <v>811</v>
      </c>
      <c r="V800" s="27" t="s">
        <v>811</v>
      </c>
      <c r="W800" s="27" t="s">
        <v>811</v>
      </c>
      <c r="X800" s="27" t="s">
        <v>811</v>
      </c>
      <c r="Y800" s="27" t="s">
        <v>811</v>
      </c>
      <c r="Z800" s="27" t="s">
        <v>811</v>
      </c>
      <c r="AA800" s="55"/>
      <c r="AD800" s="166"/>
    </row>
    <row r="801" spans="1:30">
      <c r="A801">
        <v>132</v>
      </c>
      <c r="C801" t="s">
        <v>423</v>
      </c>
      <c r="D801" t="s">
        <v>1811</v>
      </c>
      <c r="E801">
        <v>8.5</v>
      </c>
      <c r="F801" s="47">
        <v>45133</v>
      </c>
      <c r="G801" s="27"/>
      <c r="H801" s="27"/>
      <c r="I801" s="27"/>
      <c r="J801" s="27"/>
      <c r="K801" s="52"/>
      <c r="L801" s="27"/>
      <c r="M801" s="27"/>
      <c r="N801" s="27"/>
      <c r="O801" s="27"/>
      <c r="P801" s="27"/>
      <c r="Q801" s="27"/>
      <c r="R801" s="27"/>
      <c r="S801" s="27" t="s">
        <v>811</v>
      </c>
      <c r="T801" s="27" t="s">
        <v>811</v>
      </c>
      <c r="U801" s="27" t="s">
        <v>811</v>
      </c>
      <c r="V801" s="27" t="s">
        <v>811</v>
      </c>
      <c r="W801" s="27" t="s">
        <v>811</v>
      </c>
      <c r="X801" s="27" t="s">
        <v>811</v>
      </c>
      <c r="Y801" s="27" t="s">
        <v>811</v>
      </c>
      <c r="Z801" s="27" t="s">
        <v>811</v>
      </c>
      <c r="AA801" s="55"/>
      <c r="AD801" s="166"/>
    </row>
    <row r="802" spans="1:30">
      <c r="A802">
        <v>133</v>
      </c>
      <c r="C802" t="s">
        <v>423</v>
      </c>
      <c r="D802" t="s">
        <v>1811</v>
      </c>
      <c r="E802">
        <v>9</v>
      </c>
      <c r="F802" s="47">
        <v>45133</v>
      </c>
      <c r="G802" s="27"/>
      <c r="H802" s="27"/>
      <c r="I802" s="27"/>
      <c r="J802" s="27"/>
      <c r="K802" s="52"/>
      <c r="L802" s="27"/>
      <c r="M802" s="27"/>
      <c r="N802" s="27"/>
      <c r="O802" s="27"/>
      <c r="P802" s="27"/>
      <c r="Q802" s="27"/>
      <c r="R802" s="27"/>
      <c r="S802" s="27">
        <v>6.39</v>
      </c>
      <c r="T802" s="27">
        <v>38.5</v>
      </c>
      <c r="U802" s="24">
        <v>0.73948531389768968</v>
      </c>
      <c r="V802" s="24">
        <v>25.796929382093317</v>
      </c>
      <c r="W802" s="24">
        <v>18.881856540084389</v>
      </c>
      <c r="X802" s="24">
        <v>10.71281012658228</v>
      </c>
      <c r="Y802" s="24">
        <v>0.63801551653736222</v>
      </c>
      <c r="Z802" s="24">
        <v>29.594666666666669</v>
      </c>
      <c r="AA802" s="55"/>
      <c r="AD802" s="166"/>
    </row>
    <row r="803" spans="1:30">
      <c r="A803">
        <v>134</v>
      </c>
      <c r="C803" t="s">
        <v>423</v>
      </c>
      <c r="D803" t="s">
        <v>1811</v>
      </c>
      <c r="E803">
        <v>9.5</v>
      </c>
      <c r="F803" s="47">
        <v>45133</v>
      </c>
      <c r="G803" s="27"/>
      <c r="H803" s="27"/>
      <c r="I803" s="27"/>
      <c r="J803" s="27"/>
      <c r="K803" s="52"/>
      <c r="L803" s="27"/>
      <c r="M803" s="27"/>
      <c r="N803" s="27"/>
      <c r="O803" s="27"/>
      <c r="P803" s="27"/>
      <c r="Q803" s="27"/>
      <c r="R803" s="27"/>
      <c r="S803" s="27" t="s">
        <v>811</v>
      </c>
      <c r="T803" s="27" t="s">
        <v>811</v>
      </c>
      <c r="U803" s="27" t="s">
        <v>811</v>
      </c>
      <c r="V803" s="27" t="s">
        <v>811</v>
      </c>
      <c r="W803" s="27" t="s">
        <v>811</v>
      </c>
      <c r="X803" s="27" t="s">
        <v>811</v>
      </c>
      <c r="Y803" s="27" t="s">
        <v>811</v>
      </c>
      <c r="Z803" s="27" t="s">
        <v>811</v>
      </c>
      <c r="AA803" s="55"/>
      <c r="AD803" s="166"/>
    </row>
    <row r="804" spans="1:30">
      <c r="A804">
        <v>135</v>
      </c>
      <c r="C804" t="s">
        <v>423</v>
      </c>
      <c r="D804" t="s">
        <v>1811</v>
      </c>
      <c r="E804">
        <v>10</v>
      </c>
      <c r="F804" s="47">
        <v>45133</v>
      </c>
      <c r="G804" s="27"/>
      <c r="H804" s="27"/>
      <c r="I804" s="27"/>
      <c r="J804" s="27"/>
      <c r="K804" s="52"/>
      <c r="L804" s="27"/>
      <c r="M804" s="27"/>
      <c r="N804" s="27"/>
      <c r="O804" s="27"/>
      <c r="P804" s="27"/>
      <c r="Q804" s="27"/>
      <c r="R804" s="27"/>
      <c r="S804" s="27" t="s">
        <v>811</v>
      </c>
      <c r="T804" s="27" t="s">
        <v>811</v>
      </c>
      <c r="U804" s="27" t="s">
        <v>811</v>
      </c>
      <c r="V804" s="27" t="s">
        <v>811</v>
      </c>
      <c r="W804" s="27" t="s">
        <v>811</v>
      </c>
      <c r="X804" s="27" t="s">
        <v>811</v>
      </c>
      <c r="Y804" s="27" t="s">
        <v>811</v>
      </c>
      <c r="Z804" s="27" t="s">
        <v>811</v>
      </c>
      <c r="AA804" s="55"/>
      <c r="AD804" s="166"/>
    </row>
    <row r="805" spans="1:30">
      <c r="A805">
        <v>136</v>
      </c>
      <c r="C805" t="s">
        <v>423</v>
      </c>
      <c r="D805" t="s">
        <v>1811</v>
      </c>
      <c r="E805">
        <v>10.5</v>
      </c>
      <c r="F805" s="47">
        <v>45133</v>
      </c>
      <c r="G805" s="27"/>
      <c r="H805" s="27"/>
      <c r="I805" s="27"/>
      <c r="J805" s="27"/>
      <c r="K805" s="52"/>
      <c r="L805" s="27"/>
      <c r="M805" s="27"/>
      <c r="N805" s="27"/>
      <c r="O805" s="27"/>
      <c r="P805" s="27"/>
      <c r="Q805" s="27"/>
      <c r="R805" s="27"/>
      <c r="S805" s="27" t="s">
        <v>811</v>
      </c>
      <c r="T805" s="27" t="s">
        <v>811</v>
      </c>
      <c r="U805" s="27" t="s">
        <v>811</v>
      </c>
      <c r="V805" s="27" t="s">
        <v>811</v>
      </c>
      <c r="W805" s="27" t="s">
        <v>811</v>
      </c>
      <c r="X805" s="27" t="s">
        <v>811</v>
      </c>
      <c r="Y805" s="27" t="s">
        <v>811</v>
      </c>
      <c r="Z805" s="27" t="s">
        <v>811</v>
      </c>
      <c r="AA805" s="55"/>
      <c r="AD805" s="166"/>
    </row>
    <row r="806" spans="1:30">
      <c r="A806">
        <v>137</v>
      </c>
      <c r="C806" t="s">
        <v>423</v>
      </c>
      <c r="D806" t="s">
        <v>1811</v>
      </c>
      <c r="E806">
        <v>11</v>
      </c>
      <c r="F806" s="47">
        <v>45133</v>
      </c>
      <c r="G806" s="27"/>
      <c r="H806" s="27"/>
      <c r="I806" s="27"/>
      <c r="J806" s="27"/>
      <c r="K806" s="52"/>
      <c r="L806" s="27"/>
      <c r="M806" s="27"/>
      <c r="N806" s="27"/>
      <c r="O806" s="27"/>
      <c r="P806" s="27"/>
      <c r="Q806" s="27"/>
      <c r="R806" s="27"/>
      <c r="S806" s="27" t="s">
        <v>811</v>
      </c>
      <c r="T806" s="27" t="s">
        <v>811</v>
      </c>
      <c r="U806" s="27" t="s">
        <v>811</v>
      </c>
      <c r="V806" s="27" t="s">
        <v>811</v>
      </c>
      <c r="W806" s="27" t="s">
        <v>811</v>
      </c>
      <c r="X806" s="27" t="s">
        <v>811</v>
      </c>
      <c r="Y806" s="27" t="s">
        <v>811</v>
      </c>
      <c r="Z806" s="27" t="s">
        <v>811</v>
      </c>
      <c r="AA806" s="55"/>
      <c r="AD806" s="166"/>
    </row>
    <row r="807" spans="1:30">
      <c r="A807">
        <v>138</v>
      </c>
      <c r="C807" t="s">
        <v>423</v>
      </c>
      <c r="D807" t="s">
        <v>1811</v>
      </c>
      <c r="E807">
        <v>11.5</v>
      </c>
      <c r="F807" s="47">
        <v>45133</v>
      </c>
      <c r="G807" s="27"/>
      <c r="H807" s="27"/>
      <c r="I807" s="27"/>
      <c r="J807" s="27"/>
      <c r="K807" s="52"/>
      <c r="L807" s="27"/>
      <c r="M807" s="27"/>
      <c r="N807" s="27"/>
      <c r="O807" s="27"/>
      <c r="P807" s="27"/>
      <c r="Q807" s="27"/>
      <c r="R807" s="27"/>
      <c r="S807" s="27" t="s">
        <v>811</v>
      </c>
      <c r="T807" s="27" t="s">
        <v>811</v>
      </c>
      <c r="U807" s="27" t="s">
        <v>811</v>
      </c>
      <c r="V807" s="27" t="s">
        <v>811</v>
      </c>
      <c r="W807" s="27" t="s">
        <v>811</v>
      </c>
      <c r="X807" s="27" t="s">
        <v>811</v>
      </c>
      <c r="Y807" s="27" t="s">
        <v>811</v>
      </c>
      <c r="Z807" s="27" t="s">
        <v>811</v>
      </c>
      <c r="AA807" s="55"/>
      <c r="AD807" s="166"/>
    </row>
    <row r="808" spans="1:30">
      <c r="A808">
        <v>139</v>
      </c>
      <c r="C808" t="s">
        <v>423</v>
      </c>
      <c r="D808" t="s">
        <v>1811</v>
      </c>
      <c r="E808">
        <v>12</v>
      </c>
      <c r="F808" s="47">
        <v>45133</v>
      </c>
      <c r="G808" s="27"/>
      <c r="H808" s="27"/>
      <c r="I808" s="27"/>
      <c r="J808" s="27"/>
      <c r="K808" s="52"/>
      <c r="L808" s="27"/>
      <c r="M808" s="27"/>
      <c r="N808" s="27"/>
      <c r="O808" s="27"/>
      <c r="P808" s="27"/>
      <c r="Q808" s="27"/>
      <c r="R808" s="27"/>
      <c r="S808" s="27" t="s">
        <v>811</v>
      </c>
      <c r="T808" s="27" t="s">
        <v>811</v>
      </c>
      <c r="U808" s="27" t="s">
        <v>811</v>
      </c>
      <c r="V808" s="27" t="s">
        <v>811</v>
      </c>
      <c r="W808" s="27" t="s">
        <v>811</v>
      </c>
      <c r="X808" s="27" t="s">
        <v>811</v>
      </c>
      <c r="Y808" s="27" t="s">
        <v>811</v>
      </c>
      <c r="Z808" s="27" t="s">
        <v>811</v>
      </c>
      <c r="AA808" s="55"/>
      <c r="AD808" s="166"/>
    </row>
    <row r="809" spans="1:30">
      <c r="A809">
        <v>140</v>
      </c>
      <c r="C809" t="s">
        <v>423</v>
      </c>
      <c r="D809" t="s">
        <v>1811</v>
      </c>
      <c r="E809">
        <v>12.5</v>
      </c>
      <c r="F809" s="47">
        <v>45133</v>
      </c>
      <c r="G809" s="27"/>
      <c r="H809" s="27"/>
      <c r="I809" s="27"/>
      <c r="J809" s="27"/>
      <c r="K809" s="52"/>
      <c r="L809" s="27"/>
      <c r="M809" s="27"/>
      <c r="N809" s="27"/>
      <c r="O809" s="27"/>
      <c r="P809" s="27"/>
      <c r="Q809" s="27"/>
      <c r="R809" s="27"/>
      <c r="S809" s="27" t="s">
        <v>811</v>
      </c>
      <c r="T809" s="27" t="s">
        <v>811</v>
      </c>
      <c r="U809" s="27" t="s">
        <v>811</v>
      </c>
      <c r="V809" s="27" t="s">
        <v>811</v>
      </c>
      <c r="W809" s="27" t="s">
        <v>811</v>
      </c>
      <c r="X809" s="27" t="s">
        <v>811</v>
      </c>
      <c r="Y809" s="27" t="s">
        <v>811</v>
      </c>
      <c r="Z809" s="27" t="s">
        <v>811</v>
      </c>
      <c r="AA809" s="55"/>
      <c r="AD809" s="166"/>
    </row>
    <row r="810" spans="1:30">
      <c r="A810">
        <v>141</v>
      </c>
      <c r="C810" t="s">
        <v>423</v>
      </c>
      <c r="D810" t="s">
        <v>1811</v>
      </c>
      <c r="E810">
        <v>13</v>
      </c>
      <c r="F810" s="47">
        <v>45133</v>
      </c>
      <c r="G810" s="27"/>
      <c r="H810" s="27"/>
      <c r="I810" s="27"/>
      <c r="J810" s="27"/>
      <c r="K810" s="52"/>
      <c r="L810" s="27"/>
      <c r="M810" s="27"/>
      <c r="N810" s="27"/>
      <c r="O810" s="27"/>
      <c r="P810" s="27"/>
      <c r="Q810" s="27"/>
      <c r="R810" s="27"/>
      <c r="S810" s="27" t="s">
        <v>811</v>
      </c>
      <c r="T810" s="27" t="s">
        <v>811</v>
      </c>
      <c r="U810" s="27" t="s">
        <v>811</v>
      </c>
      <c r="V810" s="27" t="s">
        <v>811</v>
      </c>
      <c r="W810" s="27" t="s">
        <v>811</v>
      </c>
      <c r="X810" s="27" t="s">
        <v>811</v>
      </c>
      <c r="Y810" s="27" t="s">
        <v>811</v>
      </c>
      <c r="Z810" s="27" t="s">
        <v>811</v>
      </c>
      <c r="AA810" s="55"/>
      <c r="AD810" s="166"/>
    </row>
    <row r="811" spans="1:30">
      <c r="A811">
        <v>142</v>
      </c>
      <c r="C811" t="s">
        <v>423</v>
      </c>
      <c r="D811" t="s">
        <v>1811</v>
      </c>
      <c r="E811">
        <v>13.5</v>
      </c>
      <c r="F811" s="47">
        <v>45133</v>
      </c>
      <c r="G811" s="27"/>
      <c r="H811" s="27"/>
      <c r="I811" s="27"/>
      <c r="J811" s="27"/>
      <c r="K811" s="52"/>
      <c r="L811" s="27"/>
      <c r="M811" s="27"/>
      <c r="N811" s="27"/>
      <c r="O811" s="27"/>
      <c r="P811" s="27"/>
      <c r="Q811" s="27"/>
      <c r="R811" s="27"/>
      <c r="S811" s="27" t="s">
        <v>811</v>
      </c>
      <c r="T811" s="27" t="s">
        <v>811</v>
      </c>
      <c r="U811" s="27" t="s">
        <v>811</v>
      </c>
      <c r="V811" s="27" t="s">
        <v>811</v>
      </c>
      <c r="W811" s="27" t="s">
        <v>811</v>
      </c>
      <c r="X811" s="27" t="s">
        <v>811</v>
      </c>
      <c r="Y811" s="27" t="s">
        <v>811</v>
      </c>
      <c r="Z811" s="27" t="s">
        <v>811</v>
      </c>
      <c r="AA811" s="55"/>
      <c r="AD811" s="166"/>
    </row>
    <row r="812" spans="1:30">
      <c r="A812">
        <v>143</v>
      </c>
      <c r="C812" t="s">
        <v>423</v>
      </c>
      <c r="D812" t="s">
        <v>1811</v>
      </c>
      <c r="E812">
        <v>14</v>
      </c>
      <c r="F812" s="47">
        <v>45133</v>
      </c>
      <c r="G812" s="27"/>
      <c r="H812" s="27"/>
      <c r="I812" s="27"/>
      <c r="J812" s="27"/>
      <c r="K812" s="52"/>
      <c r="L812" s="27"/>
      <c r="M812" s="27"/>
      <c r="N812" s="27"/>
      <c r="O812" s="27"/>
      <c r="P812" s="27"/>
      <c r="Q812" s="27"/>
      <c r="R812" s="27"/>
      <c r="S812" s="27" t="s">
        <v>811</v>
      </c>
      <c r="T812" s="27" t="s">
        <v>811</v>
      </c>
      <c r="U812" s="27" t="s">
        <v>811</v>
      </c>
      <c r="V812" s="27" t="s">
        <v>811</v>
      </c>
      <c r="W812" s="27" t="s">
        <v>811</v>
      </c>
      <c r="X812" s="27" t="s">
        <v>811</v>
      </c>
      <c r="Y812" s="27" t="s">
        <v>811</v>
      </c>
      <c r="Z812" s="27" t="s">
        <v>811</v>
      </c>
      <c r="AA812" s="55"/>
      <c r="AB812" s="2659"/>
      <c r="AC812" s="2660"/>
      <c r="AD812" s="2661"/>
    </row>
    <row r="813" spans="1:30">
      <c r="A813">
        <v>144</v>
      </c>
      <c r="C813" t="s">
        <v>423</v>
      </c>
      <c r="D813" t="s">
        <v>1811</v>
      </c>
      <c r="E813">
        <v>14.5</v>
      </c>
      <c r="F813" s="47">
        <v>45133</v>
      </c>
      <c r="G813" s="27"/>
      <c r="H813" s="27"/>
      <c r="I813" s="27"/>
      <c r="J813" s="27"/>
      <c r="K813" s="52"/>
      <c r="L813" s="27"/>
      <c r="M813" s="27"/>
      <c r="N813" s="27"/>
      <c r="O813" s="27"/>
      <c r="P813" s="27"/>
      <c r="Q813" s="27"/>
      <c r="R813" s="27"/>
      <c r="S813" s="27" t="s">
        <v>811</v>
      </c>
      <c r="T813" s="27" t="s">
        <v>811</v>
      </c>
      <c r="U813" s="27" t="s">
        <v>811</v>
      </c>
      <c r="V813" s="27" t="s">
        <v>811</v>
      </c>
      <c r="W813" s="27" t="s">
        <v>811</v>
      </c>
      <c r="X813" s="27" t="s">
        <v>811</v>
      </c>
      <c r="Y813" s="27" t="s">
        <v>811</v>
      </c>
      <c r="Z813" s="27" t="s">
        <v>811</v>
      </c>
      <c r="AA813" s="55"/>
      <c r="AB813" s="2659"/>
      <c r="AC813" s="2660"/>
      <c r="AD813" s="2661"/>
    </row>
    <row r="814" spans="1:30">
      <c r="A814">
        <v>145</v>
      </c>
      <c r="C814" t="s">
        <v>423</v>
      </c>
      <c r="D814" t="s">
        <v>1811</v>
      </c>
      <c r="E814">
        <v>15</v>
      </c>
      <c r="F814" s="47">
        <v>45133</v>
      </c>
      <c r="G814" s="27"/>
      <c r="H814" s="27"/>
      <c r="I814" s="27"/>
      <c r="J814" s="27"/>
      <c r="K814" s="52"/>
      <c r="L814" s="27"/>
      <c r="M814" s="27"/>
      <c r="N814" s="27"/>
      <c r="O814" s="27"/>
      <c r="P814" s="27"/>
      <c r="Q814" s="27"/>
      <c r="R814" s="27"/>
      <c r="S814" s="27" t="s">
        <v>811</v>
      </c>
      <c r="T814" s="27" t="s">
        <v>811</v>
      </c>
      <c r="U814" s="27" t="s">
        <v>811</v>
      </c>
      <c r="V814" s="27" t="s">
        <v>811</v>
      </c>
      <c r="W814" s="27" t="s">
        <v>811</v>
      </c>
      <c r="X814" s="27" t="s">
        <v>811</v>
      </c>
      <c r="Y814" s="27" t="s">
        <v>811</v>
      </c>
      <c r="Z814" s="27" t="s">
        <v>811</v>
      </c>
      <c r="AA814" s="55"/>
      <c r="AB814" s="2659"/>
      <c r="AC814" s="2660"/>
      <c r="AD814" s="2661"/>
    </row>
    <row r="815" spans="1:30">
      <c r="A815">
        <v>146</v>
      </c>
      <c r="C815" t="s">
        <v>423</v>
      </c>
      <c r="D815" t="s">
        <v>1811</v>
      </c>
      <c r="E815">
        <v>15.5</v>
      </c>
      <c r="F815" s="47">
        <v>45133</v>
      </c>
      <c r="G815" s="27"/>
      <c r="H815" s="27"/>
      <c r="I815" s="27"/>
      <c r="J815" s="27"/>
      <c r="K815" s="52"/>
      <c r="L815" s="27"/>
      <c r="M815" s="27"/>
      <c r="N815" s="27"/>
      <c r="O815" s="27"/>
      <c r="P815" s="27"/>
      <c r="Q815" s="27"/>
      <c r="R815" s="27"/>
      <c r="S815" s="27" t="s">
        <v>811</v>
      </c>
      <c r="T815" s="27" t="s">
        <v>811</v>
      </c>
      <c r="U815" s="27" t="s">
        <v>811</v>
      </c>
      <c r="V815" s="27" t="s">
        <v>811</v>
      </c>
      <c r="W815" s="27" t="s">
        <v>811</v>
      </c>
      <c r="X815" s="27" t="s">
        <v>811</v>
      </c>
      <c r="Y815" s="27" t="s">
        <v>811</v>
      </c>
      <c r="Z815" s="27" t="s">
        <v>811</v>
      </c>
      <c r="AA815" s="55"/>
      <c r="AD815" s="166"/>
    </row>
    <row r="816" spans="1:30">
      <c r="A816">
        <v>147</v>
      </c>
      <c r="C816" t="s">
        <v>423</v>
      </c>
      <c r="D816" t="s">
        <v>1811</v>
      </c>
      <c r="E816">
        <v>16</v>
      </c>
      <c r="F816" s="47">
        <v>45133</v>
      </c>
      <c r="G816" s="27"/>
      <c r="H816" s="27"/>
      <c r="I816" s="27"/>
      <c r="J816" s="27"/>
      <c r="K816" s="52"/>
      <c r="L816" s="27"/>
      <c r="M816" s="27"/>
      <c r="N816" s="27"/>
      <c r="O816" s="27"/>
      <c r="P816" s="27"/>
      <c r="Q816" s="27"/>
      <c r="R816" s="27"/>
      <c r="S816" s="27" t="s">
        <v>811</v>
      </c>
      <c r="T816" s="27" t="s">
        <v>811</v>
      </c>
      <c r="U816" s="27" t="s">
        <v>811</v>
      </c>
      <c r="V816" s="27" t="s">
        <v>811</v>
      </c>
      <c r="W816" s="27" t="s">
        <v>811</v>
      </c>
      <c r="X816" s="27" t="s">
        <v>811</v>
      </c>
      <c r="Y816" s="27" t="s">
        <v>811</v>
      </c>
      <c r="Z816" s="27" t="s">
        <v>811</v>
      </c>
      <c r="AA816" s="55"/>
      <c r="AD816" s="166"/>
    </row>
    <row r="817" spans="1:30">
      <c r="A817">
        <v>148</v>
      </c>
      <c r="C817" t="s">
        <v>423</v>
      </c>
      <c r="D817" t="s">
        <v>1811</v>
      </c>
      <c r="E817">
        <v>16.5</v>
      </c>
      <c r="F817" s="47">
        <v>45133</v>
      </c>
      <c r="G817" s="27"/>
      <c r="H817" s="27"/>
      <c r="I817" s="27"/>
      <c r="J817" s="27"/>
      <c r="K817" s="52"/>
      <c r="L817" s="27"/>
      <c r="M817" s="27"/>
      <c r="N817" s="27"/>
      <c r="O817" s="27"/>
      <c r="P817" s="27"/>
      <c r="Q817" s="27"/>
      <c r="R817" s="27"/>
      <c r="S817" s="27" t="s">
        <v>811</v>
      </c>
      <c r="T817" s="27" t="s">
        <v>811</v>
      </c>
      <c r="U817" s="27" t="s">
        <v>811</v>
      </c>
      <c r="V817" s="27" t="s">
        <v>811</v>
      </c>
      <c r="W817" s="27" t="s">
        <v>811</v>
      </c>
      <c r="X817" s="27" t="s">
        <v>811</v>
      </c>
      <c r="Y817" s="27" t="s">
        <v>811</v>
      </c>
      <c r="Z817" s="27" t="s">
        <v>811</v>
      </c>
      <c r="AA817" s="55"/>
      <c r="AD817" s="166"/>
    </row>
    <row r="818" spans="1:30">
      <c r="A818">
        <v>149</v>
      </c>
      <c r="C818" t="s">
        <v>423</v>
      </c>
      <c r="D818" t="s">
        <v>1811</v>
      </c>
      <c r="E818">
        <v>17</v>
      </c>
      <c r="F818" s="47">
        <v>45133</v>
      </c>
      <c r="G818" s="27"/>
      <c r="H818" s="27"/>
      <c r="I818" s="27"/>
      <c r="J818" s="27"/>
      <c r="K818" s="52"/>
      <c r="L818" s="27"/>
      <c r="M818" s="27"/>
      <c r="N818" s="27"/>
      <c r="O818" s="27"/>
      <c r="P818" s="27"/>
      <c r="Q818" s="27"/>
      <c r="R818" s="27"/>
      <c r="S818" s="27">
        <v>5.98</v>
      </c>
      <c r="T818" s="27">
        <v>52.20000000000001</v>
      </c>
      <c r="U818" s="24">
        <v>8.0406040625574686</v>
      </c>
      <c r="V818" s="24">
        <v>70.910422446406045</v>
      </c>
      <c r="W818" s="24">
        <v>34.289451476793253</v>
      </c>
      <c r="X818" s="24">
        <v>10.57988185654008</v>
      </c>
      <c r="Y818" s="24">
        <v>0.76420684082951806</v>
      </c>
      <c r="Z818" s="24">
        <v>44.86933333333333</v>
      </c>
      <c r="AA818" s="55"/>
      <c r="AD818" s="166"/>
    </row>
    <row r="819" spans="1:30">
      <c r="A819">
        <v>150</v>
      </c>
      <c r="C819" t="s">
        <v>423</v>
      </c>
      <c r="D819" t="s">
        <v>1811</v>
      </c>
      <c r="E819">
        <v>17.5</v>
      </c>
      <c r="F819" s="47">
        <v>45133</v>
      </c>
      <c r="G819" s="27"/>
      <c r="H819" s="27"/>
      <c r="I819" s="27"/>
      <c r="J819" s="27"/>
      <c r="K819" s="52"/>
      <c r="L819" s="27"/>
      <c r="M819" s="27"/>
      <c r="N819" s="27"/>
      <c r="O819" s="27"/>
      <c r="P819" s="27"/>
      <c r="Q819" s="27"/>
      <c r="R819" s="27"/>
      <c r="S819" s="27" t="s">
        <v>811</v>
      </c>
      <c r="T819" s="27" t="s">
        <v>811</v>
      </c>
      <c r="U819" s="27" t="s">
        <v>811</v>
      </c>
      <c r="V819" s="27" t="s">
        <v>811</v>
      </c>
      <c r="W819" s="27" t="s">
        <v>811</v>
      </c>
      <c r="X819" s="27" t="s">
        <v>811</v>
      </c>
      <c r="Y819" s="27" t="s">
        <v>811</v>
      </c>
      <c r="Z819" s="27" t="s">
        <v>811</v>
      </c>
      <c r="AA819" s="55"/>
      <c r="AD819" s="166"/>
    </row>
    <row r="820" spans="1:30">
      <c r="A820">
        <v>151</v>
      </c>
      <c r="C820" t="s">
        <v>423</v>
      </c>
      <c r="D820" t="s">
        <v>1811</v>
      </c>
      <c r="E820">
        <v>18</v>
      </c>
      <c r="F820" s="47">
        <v>45133</v>
      </c>
      <c r="G820" s="27"/>
      <c r="H820" s="27"/>
      <c r="I820" s="27"/>
      <c r="J820" s="27"/>
      <c r="K820" s="52"/>
      <c r="L820" s="27"/>
      <c r="M820" s="27"/>
      <c r="N820" s="27"/>
      <c r="O820" s="27"/>
      <c r="P820" s="27"/>
      <c r="Q820" s="27"/>
      <c r="R820" s="27"/>
      <c r="S820" s="27" t="s">
        <v>811</v>
      </c>
      <c r="T820" s="27" t="s">
        <v>811</v>
      </c>
      <c r="U820" s="27" t="s">
        <v>811</v>
      </c>
      <c r="V820" s="27" t="s">
        <v>811</v>
      </c>
      <c r="W820" s="27" t="s">
        <v>811</v>
      </c>
      <c r="X820" s="27" t="s">
        <v>811</v>
      </c>
      <c r="Y820" s="27" t="s">
        <v>811</v>
      </c>
      <c r="Z820" s="27" t="s">
        <v>811</v>
      </c>
      <c r="AA820" s="55"/>
      <c r="AD820" s="166"/>
    </row>
    <row r="821" spans="1:30">
      <c r="A821">
        <v>152</v>
      </c>
      <c r="C821" t="s">
        <v>423</v>
      </c>
      <c r="D821" t="s">
        <v>1811</v>
      </c>
      <c r="E821">
        <v>0.5</v>
      </c>
      <c r="F821" s="2662">
        <v>45161</v>
      </c>
      <c r="G821" s="27"/>
      <c r="H821" s="27">
        <v>4</v>
      </c>
      <c r="I821" s="27">
        <v>18</v>
      </c>
      <c r="J821" s="27">
        <v>1.3</v>
      </c>
      <c r="K821" s="988">
        <v>7.2222222222222229E-2</v>
      </c>
      <c r="L821" s="27" t="s">
        <v>1729</v>
      </c>
      <c r="M821" s="27">
        <v>1</v>
      </c>
      <c r="N821" s="27">
        <v>1</v>
      </c>
      <c r="O821" s="27" t="s">
        <v>1105</v>
      </c>
      <c r="P821" s="27"/>
      <c r="Q821" s="24">
        <v>10.44</v>
      </c>
      <c r="R821" s="24">
        <v>27.6</v>
      </c>
      <c r="S821" s="27">
        <v>8.84</v>
      </c>
      <c r="T821" s="27">
        <v>36</v>
      </c>
      <c r="U821" s="24">
        <v>1.3811074001353576</v>
      </c>
      <c r="V821" s="24">
        <v>29.682278481012663</v>
      </c>
      <c r="W821" s="25">
        <v>29.682278481012663</v>
      </c>
      <c r="X821" s="25">
        <v>8.9817215189873387</v>
      </c>
      <c r="Y821" s="991">
        <v>0.76769807782466015</v>
      </c>
      <c r="Z821" s="24">
        <v>38.664000000000001</v>
      </c>
      <c r="AA821" s="55"/>
      <c r="AD821" s="166"/>
    </row>
    <row r="822" spans="1:30">
      <c r="A822">
        <v>153</v>
      </c>
      <c r="C822" t="s">
        <v>423</v>
      </c>
      <c r="D822" t="s">
        <v>1811</v>
      </c>
      <c r="E822">
        <v>1</v>
      </c>
      <c r="F822" s="2662">
        <v>45161</v>
      </c>
      <c r="G822" s="27"/>
      <c r="H822" s="27"/>
      <c r="I822" s="27"/>
      <c r="J822" s="27"/>
      <c r="K822" s="988"/>
      <c r="L822" s="27"/>
      <c r="M822" s="27"/>
      <c r="N822" s="27"/>
      <c r="O822" s="27"/>
      <c r="P822" s="27"/>
      <c r="Q822" s="24">
        <v>10.47</v>
      </c>
      <c r="R822" s="24">
        <v>24.4</v>
      </c>
      <c r="S822" s="27" t="s">
        <v>811</v>
      </c>
      <c r="T822" s="27" t="s">
        <v>811</v>
      </c>
      <c r="U822" s="27" t="s">
        <v>811</v>
      </c>
      <c r="V822" s="27" t="s">
        <v>811</v>
      </c>
      <c r="W822" s="27" t="s">
        <v>811</v>
      </c>
      <c r="X822" s="27" t="s">
        <v>811</v>
      </c>
      <c r="Y822" s="27" t="s">
        <v>811</v>
      </c>
      <c r="Z822" s="27" t="s">
        <v>811</v>
      </c>
      <c r="AA822" s="55"/>
      <c r="AD822" s="166"/>
    </row>
    <row r="823" spans="1:30">
      <c r="A823">
        <v>154</v>
      </c>
      <c r="C823" t="s">
        <v>423</v>
      </c>
      <c r="D823" t="s">
        <v>1811</v>
      </c>
      <c r="E823">
        <v>1.5</v>
      </c>
      <c r="F823" s="2662">
        <v>45161</v>
      </c>
      <c r="G823" s="27"/>
      <c r="H823" s="27"/>
      <c r="I823" s="27"/>
      <c r="J823" s="27"/>
      <c r="K823" s="988"/>
      <c r="L823" s="27"/>
      <c r="M823" s="27"/>
      <c r="N823" s="27"/>
      <c r="O823" s="27"/>
      <c r="P823" s="27"/>
      <c r="Q823" s="24">
        <v>10.43</v>
      </c>
      <c r="R823" s="24">
        <v>24.3</v>
      </c>
      <c r="S823" s="27" t="s">
        <v>811</v>
      </c>
      <c r="T823" s="27" t="s">
        <v>811</v>
      </c>
      <c r="U823" s="27" t="s">
        <v>811</v>
      </c>
      <c r="V823" s="27" t="s">
        <v>811</v>
      </c>
      <c r="W823" s="27" t="s">
        <v>811</v>
      </c>
      <c r="X823" s="27" t="s">
        <v>811</v>
      </c>
      <c r="Y823" s="27" t="s">
        <v>811</v>
      </c>
      <c r="Z823" s="27" t="s">
        <v>811</v>
      </c>
      <c r="AA823" s="55"/>
      <c r="AD823" s="166"/>
    </row>
    <row r="824" spans="1:30">
      <c r="A824">
        <v>155</v>
      </c>
      <c r="C824" t="s">
        <v>423</v>
      </c>
      <c r="D824" t="s">
        <v>1811</v>
      </c>
      <c r="E824">
        <v>2</v>
      </c>
      <c r="F824" s="2662">
        <v>45161</v>
      </c>
      <c r="G824" s="27"/>
      <c r="H824" s="27"/>
      <c r="I824" s="27"/>
      <c r="J824" s="27"/>
      <c r="K824" s="988"/>
      <c r="L824" s="27"/>
      <c r="M824" s="27"/>
      <c r="N824" s="27"/>
      <c r="O824" s="27"/>
      <c r="P824" s="27"/>
      <c r="Q824" s="24">
        <v>10.23</v>
      </c>
      <c r="R824" s="24">
        <v>24.2</v>
      </c>
      <c r="S824" s="27" t="s">
        <v>811</v>
      </c>
      <c r="T824" s="27" t="s">
        <v>811</v>
      </c>
      <c r="U824" s="27" t="s">
        <v>811</v>
      </c>
      <c r="V824" s="27" t="s">
        <v>811</v>
      </c>
      <c r="W824" s="27" t="s">
        <v>811</v>
      </c>
      <c r="X824" s="27" t="s">
        <v>811</v>
      </c>
      <c r="Y824" s="27" t="s">
        <v>811</v>
      </c>
      <c r="Z824" s="27" t="s">
        <v>811</v>
      </c>
      <c r="AA824" s="55"/>
      <c r="AD824" s="166"/>
    </row>
    <row r="825" spans="1:30">
      <c r="A825">
        <v>156</v>
      </c>
      <c r="C825" t="s">
        <v>423</v>
      </c>
      <c r="D825" t="s">
        <v>1811</v>
      </c>
      <c r="E825">
        <v>2.5</v>
      </c>
      <c r="F825" s="2662">
        <v>45161</v>
      </c>
      <c r="G825" s="27"/>
      <c r="H825" s="27"/>
      <c r="I825" s="27"/>
      <c r="J825" s="27"/>
      <c r="K825" s="988"/>
      <c r="L825" s="27"/>
      <c r="M825" s="27"/>
      <c r="N825" s="27"/>
      <c r="O825" s="27"/>
      <c r="P825" s="27"/>
      <c r="Q825" s="24">
        <v>9.8699999999999992</v>
      </c>
      <c r="R825" s="24">
        <v>24.1</v>
      </c>
      <c r="S825" s="27" t="s">
        <v>811</v>
      </c>
      <c r="T825" s="27" t="s">
        <v>811</v>
      </c>
      <c r="U825" s="27" t="s">
        <v>811</v>
      </c>
      <c r="V825" s="27" t="s">
        <v>811</v>
      </c>
      <c r="W825" s="27" t="s">
        <v>811</v>
      </c>
      <c r="X825" s="27" t="s">
        <v>811</v>
      </c>
      <c r="Y825" s="27" t="s">
        <v>811</v>
      </c>
      <c r="Z825" s="27" t="s">
        <v>811</v>
      </c>
      <c r="AA825" s="55"/>
      <c r="AD825" s="166"/>
    </row>
    <row r="826" spans="1:30">
      <c r="A826">
        <v>157</v>
      </c>
      <c r="C826" t="s">
        <v>423</v>
      </c>
      <c r="D826" t="s">
        <v>1811</v>
      </c>
      <c r="E826">
        <v>3</v>
      </c>
      <c r="F826" s="2662">
        <v>45161</v>
      </c>
      <c r="G826" s="27"/>
      <c r="H826" s="27"/>
      <c r="I826" s="27"/>
      <c r="J826" s="27"/>
      <c r="K826" s="988"/>
      <c r="L826" s="27"/>
      <c r="M826" s="27"/>
      <c r="N826" s="27"/>
      <c r="O826" s="27"/>
      <c r="P826" s="27"/>
      <c r="Q826" s="24">
        <v>9.61</v>
      </c>
      <c r="R826" s="24">
        <v>24.1</v>
      </c>
      <c r="S826" s="27">
        <v>8.61</v>
      </c>
      <c r="T826" s="27">
        <v>32.4</v>
      </c>
      <c r="U826" s="24">
        <v>0.94319529765341503</v>
      </c>
      <c r="V826" s="24">
        <v>41.402225725094581</v>
      </c>
      <c r="W826" s="25">
        <v>24.697468354430381</v>
      </c>
      <c r="X826" s="25">
        <v>14.145531645569621</v>
      </c>
      <c r="Y826" s="991">
        <v>0.63582803476637695</v>
      </c>
      <c r="Z826" s="24">
        <v>38.843000000000004</v>
      </c>
      <c r="AA826" s="55"/>
      <c r="AD826" s="166"/>
    </row>
    <row r="827" spans="1:30">
      <c r="A827">
        <v>158</v>
      </c>
      <c r="C827" t="s">
        <v>423</v>
      </c>
      <c r="D827" t="s">
        <v>1811</v>
      </c>
      <c r="E827">
        <v>3.5</v>
      </c>
      <c r="F827" s="2662">
        <v>45161</v>
      </c>
      <c r="G827" s="27"/>
      <c r="H827" s="27"/>
      <c r="I827" s="27"/>
      <c r="J827" s="27"/>
      <c r="K827" s="988"/>
      <c r="L827" s="27"/>
      <c r="M827" s="27"/>
      <c r="N827" s="27"/>
      <c r="O827" s="27"/>
      <c r="P827" s="27"/>
      <c r="Q827" s="24">
        <v>9.4499999999999993</v>
      </c>
      <c r="R827" s="24">
        <v>24.1</v>
      </c>
      <c r="S827" s="27" t="s">
        <v>811</v>
      </c>
      <c r="T827" s="27" t="s">
        <v>811</v>
      </c>
      <c r="U827" s="27" t="s">
        <v>811</v>
      </c>
      <c r="V827" s="27" t="s">
        <v>811</v>
      </c>
      <c r="W827" s="27" t="s">
        <v>811</v>
      </c>
      <c r="X827" s="27" t="s">
        <v>811</v>
      </c>
      <c r="Y827" s="27" t="s">
        <v>811</v>
      </c>
      <c r="Z827" s="27" t="s">
        <v>811</v>
      </c>
      <c r="AA827" s="55"/>
      <c r="AD827" s="166"/>
    </row>
    <row r="828" spans="1:30">
      <c r="A828">
        <v>159</v>
      </c>
      <c r="C828" t="s">
        <v>423</v>
      </c>
      <c r="D828" t="s">
        <v>1811</v>
      </c>
      <c r="E828">
        <v>4</v>
      </c>
      <c r="F828" s="2662">
        <v>45161</v>
      </c>
      <c r="G828" s="27"/>
      <c r="H828" s="27"/>
      <c r="I828" s="27"/>
      <c r="J828" s="27"/>
      <c r="K828" s="988"/>
      <c r="L828" s="27"/>
      <c r="M828" s="27"/>
      <c r="N828" s="27"/>
      <c r="O828" s="27"/>
      <c r="P828" s="27"/>
      <c r="Q828" s="24">
        <v>9.2899999999999991</v>
      </c>
      <c r="R828" s="24">
        <v>24</v>
      </c>
      <c r="S828" s="27" t="s">
        <v>811</v>
      </c>
      <c r="T828" s="27" t="s">
        <v>811</v>
      </c>
      <c r="U828" s="27" t="s">
        <v>811</v>
      </c>
      <c r="V828" s="27" t="s">
        <v>811</v>
      </c>
      <c r="W828" s="27" t="s">
        <v>811</v>
      </c>
      <c r="X828" s="27" t="s">
        <v>811</v>
      </c>
      <c r="Y828" s="27" t="s">
        <v>811</v>
      </c>
      <c r="Z828" s="27" t="s">
        <v>811</v>
      </c>
      <c r="AA828" s="55"/>
      <c r="AD828" s="166"/>
    </row>
    <row r="829" spans="1:30">
      <c r="A829">
        <v>160</v>
      </c>
      <c r="C829" t="s">
        <v>423</v>
      </c>
      <c r="D829" t="s">
        <v>1811</v>
      </c>
      <c r="E829">
        <v>4.5</v>
      </c>
      <c r="F829" s="2662">
        <v>45161</v>
      </c>
      <c r="G829" s="27"/>
      <c r="H829" s="27"/>
      <c r="I829" s="27"/>
      <c r="J829" s="27"/>
      <c r="K829" s="988"/>
      <c r="L829" s="27"/>
      <c r="M829" s="27"/>
      <c r="N829" s="27"/>
      <c r="O829" s="27"/>
      <c r="P829" s="27"/>
      <c r="Q829" s="24">
        <v>8.74</v>
      </c>
      <c r="R829" s="24">
        <v>24</v>
      </c>
      <c r="S829" s="27" t="s">
        <v>811</v>
      </c>
      <c r="T829" s="27" t="s">
        <v>811</v>
      </c>
      <c r="U829" s="27" t="s">
        <v>811</v>
      </c>
      <c r="V829" s="27" t="s">
        <v>811</v>
      </c>
      <c r="W829" s="27" t="s">
        <v>811</v>
      </c>
      <c r="X829" s="27" t="s">
        <v>811</v>
      </c>
      <c r="Y829" s="27" t="s">
        <v>811</v>
      </c>
      <c r="Z829" s="27" t="s">
        <v>811</v>
      </c>
      <c r="AA829" s="55"/>
      <c r="AD829" s="166"/>
    </row>
    <row r="830" spans="1:30">
      <c r="A830">
        <v>161</v>
      </c>
      <c r="C830" t="s">
        <v>423</v>
      </c>
      <c r="D830" t="s">
        <v>1811</v>
      </c>
      <c r="E830">
        <v>5</v>
      </c>
      <c r="F830" s="2662">
        <v>45161</v>
      </c>
      <c r="G830" s="27"/>
      <c r="H830" s="27"/>
      <c r="I830" s="27"/>
      <c r="J830" s="27"/>
      <c r="K830" s="988"/>
      <c r="L830" s="27"/>
      <c r="M830" s="27"/>
      <c r="N830" s="27"/>
      <c r="O830" s="27"/>
      <c r="P830" s="27"/>
      <c r="Q830" s="24">
        <v>7.35</v>
      </c>
      <c r="R830" s="24">
        <v>23.9</v>
      </c>
      <c r="S830" s="27" t="s">
        <v>811</v>
      </c>
      <c r="T830" s="27" t="s">
        <v>811</v>
      </c>
      <c r="U830" s="27" t="s">
        <v>811</v>
      </c>
      <c r="V830" s="27" t="s">
        <v>811</v>
      </c>
      <c r="W830" s="27" t="s">
        <v>811</v>
      </c>
      <c r="X830" s="27" t="s">
        <v>811</v>
      </c>
      <c r="Y830" s="27" t="s">
        <v>811</v>
      </c>
      <c r="Z830" s="27" t="s">
        <v>811</v>
      </c>
      <c r="AA830" s="55"/>
      <c r="AD830" s="166"/>
    </row>
    <row r="831" spans="1:30">
      <c r="A831">
        <v>162</v>
      </c>
      <c r="C831" t="s">
        <v>423</v>
      </c>
      <c r="D831" t="s">
        <v>1811</v>
      </c>
      <c r="E831">
        <v>5.5</v>
      </c>
      <c r="F831" s="2662">
        <v>45161</v>
      </c>
      <c r="G831" s="27"/>
      <c r="H831" s="27"/>
      <c r="I831" s="27"/>
      <c r="J831" s="27"/>
      <c r="K831" s="988"/>
      <c r="L831" s="27"/>
      <c r="M831" s="27"/>
      <c r="N831" s="27"/>
      <c r="O831" s="27"/>
      <c r="P831" s="27"/>
      <c r="Q831" s="24">
        <v>5.68</v>
      </c>
      <c r="R831" s="24">
        <v>23.7</v>
      </c>
      <c r="S831" s="27" t="s">
        <v>811</v>
      </c>
      <c r="T831" s="27" t="s">
        <v>811</v>
      </c>
      <c r="U831" s="27" t="s">
        <v>811</v>
      </c>
      <c r="V831" s="27" t="s">
        <v>811</v>
      </c>
      <c r="W831" s="27" t="s">
        <v>811</v>
      </c>
      <c r="X831" s="27" t="s">
        <v>811</v>
      </c>
      <c r="Y831" s="27" t="s">
        <v>811</v>
      </c>
      <c r="Z831" s="27" t="s">
        <v>811</v>
      </c>
      <c r="AA831" s="55"/>
      <c r="AD831" s="166"/>
    </row>
    <row r="832" spans="1:30">
      <c r="A832">
        <v>163</v>
      </c>
      <c r="C832" t="s">
        <v>423</v>
      </c>
      <c r="D832" t="s">
        <v>1811</v>
      </c>
      <c r="E832">
        <v>6</v>
      </c>
      <c r="F832" s="2662">
        <v>45161</v>
      </c>
      <c r="G832" s="27"/>
      <c r="H832" s="27"/>
      <c r="I832" s="27"/>
      <c r="J832" s="27"/>
      <c r="K832" s="988"/>
      <c r="L832" s="27"/>
      <c r="M832" s="27"/>
      <c r="N832" s="27"/>
      <c r="O832" s="27"/>
      <c r="P832" s="27"/>
      <c r="Q832" s="24">
        <v>4.22</v>
      </c>
      <c r="R832" s="24">
        <v>23.5</v>
      </c>
      <c r="S832" s="27" t="s">
        <v>811</v>
      </c>
      <c r="T832" s="27" t="s">
        <v>811</v>
      </c>
      <c r="U832" s="27" t="s">
        <v>811</v>
      </c>
      <c r="V832" s="27" t="s">
        <v>811</v>
      </c>
      <c r="W832" s="27" t="s">
        <v>811</v>
      </c>
      <c r="X832" s="27" t="s">
        <v>811</v>
      </c>
      <c r="Y832" s="27" t="s">
        <v>811</v>
      </c>
      <c r="Z832" s="27" t="s">
        <v>811</v>
      </c>
      <c r="AA832" s="55"/>
      <c r="AD832" s="166"/>
    </row>
    <row r="833" spans="1:33">
      <c r="A833">
        <v>164</v>
      </c>
      <c r="C833" t="s">
        <v>423</v>
      </c>
      <c r="D833" t="s">
        <v>1811</v>
      </c>
      <c r="E833">
        <v>6.5</v>
      </c>
      <c r="F833" s="2662">
        <v>45161</v>
      </c>
      <c r="G833" s="27"/>
      <c r="H833" s="27"/>
      <c r="I833" s="27"/>
      <c r="J833" s="27"/>
      <c r="K833" s="988"/>
      <c r="L833" s="27"/>
      <c r="M833" s="27"/>
      <c r="N833" s="27"/>
      <c r="O833" s="27"/>
      <c r="P833" s="27"/>
      <c r="Q833" s="24">
        <v>0.4</v>
      </c>
      <c r="R833" s="24">
        <v>22</v>
      </c>
      <c r="S833" s="27" t="s">
        <v>811</v>
      </c>
      <c r="T833" s="27" t="s">
        <v>811</v>
      </c>
      <c r="U833" s="27" t="s">
        <v>811</v>
      </c>
      <c r="V833" s="27" t="s">
        <v>811</v>
      </c>
      <c r="W833" s="27" t="s">
        <v>811</v>
      </c>
      <c r="X833" s="27" t="s">
        <v>811</v>
      </c>
      <c r="Y833" s="27" t="s">
        <v>811</v>
      </c>
      <c r="Z833" s="27" t="s">
        <v>811</v>
      </c>
      <c r="AA833" s="55"/>
      <c r="AD833" s="166"/>
    </row>
    <row r="834" spans="1:33">
      <c r="A834">
        <v>165</v>
      </c>
      <c r="C834" t="s">
        <v>423</v>
      </c>
      <c r="D834" t="s">
        <v>1811</v>
      </c>
      <c r="E834">
        <v>7</v>
      </c>
      <c r="F834" s="2662">
        <v>45161</v>
      </c>
      <c r="G834" s="27"/>
      <c r="H834" s="27"/>
      <c r="I834" s="27"/>
      <c r="J834" s="27"/>
      <c r="K834" s="988"/>
      <c r="L834" s="27"/>
      <c r="M834" s="27"/>
      <c r="N834" s="27"/>
      <c r="O834" s="27"/>
      <c r="P834" s="27"/>
      <c r="Q834" s="24">
        <v>0</v>
      </c>
      <c r="R834" s="24">
        <v>21.6</v>
      </c>
      <c r="S834" s="27" t="s">
        <v>811</v>
      </c>
      <c r="T834" s="27" t="s">
        <v>811</v>
      </c>
      <c r="U834" s="27" t="s">
        <v>811</v>
      </c>
      <c r="V834" s="27" t="s">
        <v>811</v>
      </c>
      <c r="W834" s="27" t="s">
        <v>811</v>
      </c>
      <c r="X834" s="27" t="s">
        <v>811</v>
      </c>
      <c r="Y834" s="27" t="s">
        <v>811</v>
      </c>
      <c r="Z834" s="27" t="s">
        <v>811</v>
      </c>
      <c r="AA834" s="55"/>
      <c r="AD834" s="166"/>
    </row>
    <row r="835" spans="1:33">
      <c r="A835">
        <v>166</v>
      </c>
      <c r="C835" t="s">
        <v>423</v>
      </c>
      <c r="D835" t="s">
        <v>1811</v>
      </c>
      <c r="E835">
        <v>7.5</v>
      </c>
      <c r="F835" s="2662">
        <v>45161</v>
      </c>
      <c r="G835" s="27"/>
      <c r="H835" s="27"/>
      <c r="I835" s="27"/>
      <c r="J835" s="27"/>
      <c r="K835" s="988"/>
      <c r="L835" s="27"/>
      <c r="M835" s="27"/>
      <c r="N835" s="27"/>
      <c r="O835" s="27"/>
      <c r="P835" s="27"/>
      <c r="Q835" s="24">
        <v>0</v>
      </c>
      <c r="R835" s="24">
        <v>17.399999999999999</v>
      </c>
      <c r="S835" s="27" t="s">
        <v>811</v>
      </c>
      <c r="T835" s="27" t="s">
        <v>811</v>
      </c>
      <c r="U835" s="27" t="s">
        <v>811</v>
      </c>
      <c r="V835" s="27" t="s">
        <v>811</v>
      </c>
      <c r="W835" s="27" t="s">
        <v>811</v>
      </c>
      <c r="X835" s="27" t="s">
        <v>811</v>
      </c>
      <c r="Y835" s="27" t="s">
        <v>811</v>
      </c>
      <c r="Z835" s="27" t="s">
        <v>811</v>
      </c>
      <c r="AA835" s="55"/>
      <c r="AD835" s="166"/>
    </row>
    <row r="836" spans="1:33">
      <c r="A836">
        <v>167</v>
      </c>
      <c r="C836" t="s">
        <v>423</v>
      </c>
      <c r="D836" t="s">
        <v>1811</v>
      </c>
      <c r="E836">
        <v>8</v>
      </c>
      <c r="F836" s="2662">
        <v>45161</v>
      </c>
      <c r="G836" s="27"/>
      <c r="H836" s="27"/>
      <c r="I836" s="27"/>
      <c r="J836" s="27"/>
      <c r="K836" s="988"/>
      <c r="L836" s="27"/>
      <c r="M836" s="27"/>
      <c r="N836" s="27"/>
      <c r="O836" s="27"/>
      <c r="P836" s="27"/>
      <c r="Q836" s="24">
        <v>0</v>
      </c>
      <c r="R836" s="24">
        <v>17.100000000000001</v>
      </c>
      <c r="S836" s="27" t="s">
        <v>811</v>
      </c>
      <c r="T836" s="27" t="s">
        <v>811</v>
      </c>
      <c r="U836" s="27" t="s">
        <v>811</v>
      </c>
      <c r="V836" s="27" t="s">
        <v>811</v>
      </c>
      <c r="W836" s="27" t="s">
        <v>811</v>
      </c>
      <c r="X836" s="27" t="s">
        <v>811</v>
      </c>
      <c r="Y836" s="27" t="s">
        <v>811</v>
      </c>
      <c r="Z836" s="27" t="s">
        <v>811</v>
      </c>
      <c r="AA836" s="55"/>
      <c r="AD836" s="166"/>
    </row>
    <row r="837" spans="1:33">
      <c r="A837">
        <v>168</v>
      </c>
      <c r="C837" t="s">
        <v>423</v>
      </c>
      <c r="D837" t="s">
        <v>1811</v>
      </c>
      <c r="E837">
        <v>8.5</v>
      </c>
      <c r="F837" s="2662">
        <v>45161</v>
      </c>
      <c r="G837" s="27"/>
      <c r="H837" s="27"/>
      <c r="I837" s="27"/>
      <c r="J837" s="27"/>
      <c r="K837" s="988"/>
      <c r="L837" s="27"/>
      <c r="M837" s="27"/>
      <c r="N837" s="27"/>
      <c r="O837" s="27"/>
      <c r="P837" s="27"/>
      <c r="Q837" s="24">
        <v>0</v>
      </c>
      <c r="R837" s="24">
        <v>15.8</v>
      </c>
      <c r="S837" s="27" t="s">
        <v>811</v>
      </c>
      <c r="T837" s="27" t="s">
        <v>811</v>
      </c>
      <c r="U837" s="27" t="s">
        <v>811</v>
      </c>
      <c r="V837" s="27" t="s">
        <v>811</v>
      </c>
      <c r="W837" s="27" t="s">
        <v>811</v>
      </c>
      <c r="X837" s="27" t="s">
        <v>811</v>
      </c>
      <c r="Y837" s="27" t="s">
        <v>811</v>
      </c>
      <c r="Z837" s="27" t="s">
        <v>811</v>
      </c>
      <c r="AA837" s="55"/>
      <c r="AD837" s="166"/>
    </row>
    <row r="838" spans="1:33">
      <c r="A838">
        <v>169</v>
      </c>
      <c r="C838" t="s">
        <v>423</v>
      </c>
      <c r="D838" t="s">
        <v>1811</v>
      </c>
      <c r="E838">
        <v>9</v>
      </c>
      <c r="F838" s="2662">
        <v>45161</v>
      </c>
      <c r="G838" s="27"/>
      <c r="H838" s="27"/>
      <c r="I838" s="27"/>
      <c r="J838" s="27"/>
      <c r="K838" s="988"/>
      <c r="L838" s="27"/>
      <c r="M838" s="27"/>
      <c r="N838" s="27"/>
      <c r="O838" s="27"/>
      <c r="P838" s="27"/>
      <c r="Q838" s="24">
        <v>0</v>
      </c>
      <c r="R838" s="24">
        <v>14.8</v>
      </c>
      <c r="S838" s="27">
        <v>6.15</v>
      </c>
      <c r="T838" s="27">
        <v>44.3</v>
      </c>
      <c r="U838" s="24">
        <v>0.87582420496388536</v>
      </c>
      <c r="V838" s="24">
        <v>33.741443883984871</v>
      </c>
      <c r="W838" s="24">
        <v>8.1343037974683536</v>
      </c>
      <c r="X838" s="24">
        <v>2.4982962025316446</v>
      </c>
      <c r="Y838" s="24">
        <v>0.7650343093381069</v>
      </c>
      <c r="Z838" s="24">
        <v>10.632599999999998</v>
      </c>
      <c r="AA838" s="55"/>
      <c r="AD838" s="166"/>
    </row>
    <row r="839" spans="1:33">
      <c r="A839">
        <v>170</v>
      </c>
      <c r="C839" t="s">
        <v>423</v>
      </c>
      <c r="D839" t="s">
        <v>1811</v>
      </c>
      <c r="E839">
        <v>9.5</v>
      </c>
      <c r="F839" s="2662">
        <v>45161</v>
      </c>
      <c r="G839" s="27"/>
      <c r="H839" s="27"/>
      <c r="I839" s="27"/>
      <c r="J839" s="27"/>
      <c r="K839" s="988"/>
      <c r="L839" s="27"/>
      <c r="M839" s="27"/>
      <c r="N839" s="27"/>
      <c r="O839" s="27"/>
      <c r="P839" s="27"/>
      <c r="Q839" s="24">
        <v>0</v>
      </c>
      <c r="R839" s="24">
        <v>14.3</v>
      </c>
      <c r="S839" s="27" t="s">
        <v>811</v>
      </c>
      <c r="T839" s="27" t="s">
        <v>811</v>
      </c>
      <c r="U839" s="27" t="s">
        <v>811</v>
      </c>
      <c r="V839" s="27" t="s">
        <v>811</v>
      </c>
      <c r="W839" s="27" t="s">
        <v>811</v>
      </c>
      <c r="X839" s="27" t="s">
        <v>811</v>
      </c>
      <c r="Y839" s="27" t="s">
        <v>811</v>
      </c>
      <c r="Z839" s="27" t="s">
        <v>811</v>
      </c>
      <c r="AA839" s="55"/>
      <c r="AD839" s="166"/>
    </row>
    <row r="840" spans="1:33">
      <c r="A840">
        <v>171</v>
      </c>
      <c r="C840" t="s">
        <v>423</v>
      </c>
      <c r="D840" t="s">
        <v>1811</v>
      </c>
      <c r="E840">
        <v>10</v>
      </c>
      <c r="F840" s="2662">
        <v>45161</v>
      </c>
      <c r="G840" s="27"/>
      <c r="H840" s="27"/>
      <c r="I840" s="27"/>
      <c r="J840" s="27"/>
      <c r="K840" s="988"/>
      <c r="L840" s="27"/>
      <c r="M840" s="27"/>
      <c r="N840" s="27"/>
      <c r="O840" s="27"/>
      <c r="P840" s="27"/>
      <c r="Q840" s="24">
        <v>0</v>
      </c>
      <c r="R840" s="24">
        <v>13.8</v>
      </c>
      <c r="S840" s="27" t="s">
        <v>811</v>
      </c>
      <c r="T840" s="27" t="s">
        <v>811</v>
      </c>
      <c r="U840" s="27" t="s">
        <v>811</v>
      </c>
      <c r="V840" s="27" t="s">
        <v>811</v>
      </c>
      <c r="W840" s="27" t="s">
        <v>811</v>
      </c>
      <c r="X840" s="27" t="s">
        <v>811</v>
      </c>
      <c r="Y840" s="27" t="s">
        <v>811</v>
      </c>
      <c r="Z840" s="27" t="s">
        <v>811</v>
      </c>
      <c r="AA840" s="55"/>
      <c r="AD840" s="166"/>
    </row>
    <row r="841" spans="1:33">
      <c r="A841">
        <v>172</v>
      </c>
      <c r="C841" t="s">
        <v>423</v>
      </c>
      <c r="D841" t="s">
        <v>1811</v>
      </c>
      <c r="E841">
        <v>10.5</v>
      </c>
      <c r="F841" s="2662">
        <v>45161</v>
      </c>
      <c r="G841" s="27"/>
      <c r="H841" s="27"/>
      <c r="I841" s="27"/>
      <c r="J841" s="27"/>
      <c r="K841" s="988"/>
      <c r="L841" s="27"/>
      <c r="M841" s="27"/>
      <c r="N841" s="27"/>
      <c r="O841" s="27"/>
      <c r="P841" s="27"/>
      <c r="Q841" s="24">
        <v>0</v>
      </c>
      <c r="R841" s="24">
        <v>12.9</v>
      </c>
      <c r="S841" s="27" t="s">
        <v>811</v>
      </c>
      <c r="T841" s="27" t="s">
        <v>811</v>
      </c>
      <c r="U841" s="27" t="s">
        <v>811</v>
      </c>
      <c r="V841" s="27" t="s">
        <v>811</v>
      </c>
      <c r="W841" s="27" t="s">
        <v>811</v>
      </c>
      <c r="X841" s="27" t="s">
        <v>811</v>
      </c>
      <c r="Y841" s="27" t="s">
        <v>811</v>
      </c>
      <c r="Z841" s="27" t="s">
        <v>811</v>
      </c>
      <c r="AA841" s="55"/>
      <c r="AD841" s="166"/>
    </row>
    <row r="842" spans="1:33">
      <c r="A842">
        <v>173</v>
      </c>
      <c r="C842" t="s">
        <v>423</v>
      </c>
      <c r="D842" t="s">
        <v>1811</v>
      </c>
      <c r="E842">
        <v>11</v>
      </c>
      <c r="F842" s="2662">
        <v>45161</v>
      </c>
      <c r="G842" s="27"/>
      <c r="H842" s="27"/>
      <c r="I842" s="27"/>
      <c r="J842" s="27"/>
      <c r="K842" s="2663"/>
      <c r="L842" s="27"/>
      <c r="M842" s="27"/>
      <c r="N842" s="27"/>
      <c r="O842" s="27"/>
      <c r="P842" s="27"/>
      <c r="Q842" s="24">
        <v>0</v>
      </c>
      <c r="R842" s="24">
        <v>12.2</v>
      </c>
      <c r="S842" s="27" t="s">
        <v>811</v>
      </c>
      <c r="T842" s="27" t="s">
        <v>811</v>
      </c>
      <c r="U842" s="27" t="s">
        <v>811</v>
      </c>
      <c r="V842" s="27" t="s">
        <v>811</v>
      </c>
      <c r="W842" s="27" t="s">
        <v>811</v>
      </c>
      <c r="X842" s="27" t="s">
        <v>811</v>
      </c>
      <c r="Y842" s="27" t="s">
        <v>811</v>
      </c>
      <c r="Z842" s="27" t="s">
        <v>811</v>
      </c>
      <c r="AA842" s="55"/>
      <c r="AD842" s="166"/>
    </row>
    <row r="843" spans="1:33">
      <c r="A843">
        <v>174</v>
      </c>
      <c r="C843" t="s">
        <v>423</v>
      </c>
      <c r="D843" t="s">
        <v>1811</v>
      </c>
      <c r="E843">
        <v>11.5</v>
      </c>
      <c r="F843" s="2662">
        <v>45161</v>
      </c>
      <c r="G843" s="27"/>
      <c r="H843" s="27"/>
      <c r="I843" s="27"/>
      <c r="J843" s="27"/>
      <c r="K843" s="2663"/>
      <c r="L843" s="27"/>
      <c r="M843" s="27"/>
      <c r="N843" s="27"/>
      <c r="O843" s="27"/>
      <c r="P843" s="27"/>
      <c r="Q843" s="24">
        <v>0</v>
      </c>
      <c r="R843" s="24">
        <v>11.5</v>
      </c>
      <c r="S843" s="27" t="s">
        <v>811</v>
      </c>
      <c r="T843" s="27" t="s">
        <v>811</v>
      </c>
      <c r="U843" s="27" t="s">
        <v>811</v>
      </c>
      <c r="V843" s="27" t="s">
        <v>811</v>
      </c>
      <c r="W843" s="27" t="s">
        <v>811</v>
      </c>
      <c r="X843" s="27" t="s">
        <v>811</v>
      </c>
      <c r="Y843" s="27" t="s">
        <v>811</v>
      </c>
      <c r="Z843" s="27" t="s">
        <v>811</v>
      </c>
      <c r="AA843" s="55"/>
      <c r="AD843" s="166"/>
    </row>
    <row r="844" spans="1:33">
      <c r="A844">
        <v>175</v>
      </c>
      <c r="C844" t="s">
        <v>423</v>
      </c>
      <c r="D844" t="s">
        <v>1811</v>
      </c>
      <c r="E844">
        <v>12</v>
      </c>
      <c r="F844" s="2662">
        <v>45161</v>
      </c>
      <c r="G844" s="27"/>
      <c r="H844" s="27"/>
      <c r="I844" s="27"/>
      <c r="J844" s="27"/>
      <c r="K844" s="2663"/>
      <c r="L844" s="27"/>
      <c r="M844" s="27"/>
      <c r="N844" s="27"/>
      <c r="O844" s="27"/>
      <c r="P844" s="27"/>
      <c r="Q844" s="24">
        <v>0</v>
      </c>
      <c r="R844" s="24">
        <v>11.1</v>
      </c>
      <c r="S844" s="27" t="s">
        <v>811</v>
      </c>
      <c r="T844" s="27" t="s">
        <v>811</v>
      </c>
      <c r="U844" s="27" t="s">
        <v>811</v>
      </c>
      <c r="V844" s="27" t="s">
        <v>811</v>
      </c>
      <c r="W844" s="27" t="s">
        <v>811</v>
      </c>
      <c r="X844" s="27" t="s">
        <v>811</v>
      </c>
      <c r="Y844" s="27" t="s">
        <v>811</v>
      </c>
      <c r="Z844" s="27" t="s">
        <v>811</v>
      </c>
      <c r="AA844" s="55"/>
      <c r="AD844" s="166"/>
    </row>
    <row r="845" spans="1:33">
      <c r="A845">
        <v>176</v>
      </c>
      <c r="C845" t="s">
        <v>423</v>
      </c>
      <c r="D845" t="s">
        <v>1811</v>
      </c>
      <c r="E845">
        <v>12.5</v>
      </c>
      <c r="F845" s="2662">
        <v>45161</v>
      </c>
      <c r="G845" s="27"/>
      <c r="H845" s="27"/>
      <c r="I845" s="27"/>
      <c r="J845" s="27"/>
      <c r="K845" s="2663"/>
      <c r="L845" s="27"/>
      <c r="M845" s="27"/>
      <c r="N845" s="27"/>
      <c r="O845" s="27"/>
      <c r="P845" s="27"/>
      <c r="Q845" s="24">
        <v>0</v>
      </c>
      <c r="R845" s="24">
        <v>11</v>
      </c>
      <c r="S845" s="27" t="s">
        <v>811</v>
      </c>
      <c r="T845" s="27" t="s">
        <v>811</v>
      </c>
      <c r="U845" s="27" t="s">
        <v>811</v>
      </c>
      <c r="V845" s="27" t="s">
        <v>811</v>
      </c>
      <c r="W845" s="27" t="s">
        <v>811</v>
      </c>
      <c r="X845" s="27" t="s">
        <v>811</v>
      </c>
      <c r="Y845" s="27" t="s">
        <v>811</v>
      </c>
      <c r="Z845" s="27" t="s">
        <v>811</v>
      </c>
      <c r="AA845" s="55"/>
      <c r="AD845" s="166"/>
    </row>
    <row r="846" spans="1:33">
      <c r="A846">
        <v>177</v>
      </c>
      <c r="C846" t="s">
        <v>423</v>
      </c>
      <c r="D846" t="s">
        <v>1811</v>
      </c>
      <c r="E846">
        <v>13</v>
      </c>
      <c r="F846" s="2662">
        <v>45161</v>
      </c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4">
        <v>0</v>
      </c>
      <c r="R846" s="24">
        <v>10.8</v>
      </c>
      <c r="S846" s="27" t="s">
        <v>811</v>
      </c>
      <c r="T846" s="27" t="s">
        <v>811</v>
      </c>
      <c r="U846" s="27" t="s">
        <v>811</v>
      </c>
      <c r="V846" s="27" t="s">
        <v>811</v>
      </c>
      <c r="W846" s="27" t="s">
        <v>811</v>
      </c>
      <c r="X846" s="27" t="s">
        <v>811</v>
      </c>
      <c r="Y846" s="27" t="s">
        <v>811</v>
      </c>
      <c r="Z846" s="27" t="s">
        <v>811</v>
      </c>
      <c r="AA846" s="55"/>
      <c r="AD846" s="166"/>
    </row>
    <row r="847" spans="1:33">
      <c r="A847">
        <v>178</v>
      </c>
      <c r="C847" t="s">
        <v>423</v>
      </c>
      <c r="D847" t="s">
        <v>1811</v>
      </c>
      <c r="E847">
        <v>13.5</v>
      </c>
      <c r="F847" s="2662">
        <v>45161</v>
      </c>
      <c r="G847" s="27"/>
      <c r="H847" s="27"/>
      <c r="I847" s="27"/>
      <c r="J847" s="27"/>
      <c r="K847" s="2663"/>
      <c r="L847" s="27"/>
      <c r="M847" s="27"/>
      <c r="N847" s="27"/>
      <c r="O847" s="27"/>
      <c r="P847" s="27"/>
      <c r="Q847" s="24">
        <v>0</v>
      </c>
      <c r="R847" s="24">
        <v>10.7</v>
      </c>
      <c r="S847" s="27" t="s">
        <v>811</v>
      </c>
      <c r="T847" s="27" t="s">
        <v>811</v>
      </c>
      <c r="U847" s="27" t="s">
        <v>811</v>
      </c>
      <c r="V847" s="27" t="s">
        <v>811</v>
      </c>
      <c r="W847" s="27" t="s">
        <v>811</v>
      </c>
      <c r="X847" s="27" t="s">
        <v>811</v>
      </c>
      <c r="Y847" s="27" t="s">
        <v>811</v>
      </c>
      <c r="Z847" s="27" t="s">
        <v>811</v>
      </c>
      <c r="AA847" s="55"/>
      <c r="AB847" s="2659"/>
      <c r="AC847" s="2660"/>
      <c r="AD847" s="2661"/>
      <c r="AE847" s="25"/>
      <c r="AF847" s="25"/>
      <c r="AG847" s="991"/>
    </row>
    <row r="848" spans="1:33">
      <c r="A848">
        <v>179</v>
      </c>
      <c r="C848" t="s">
        <v>423</v>
      </c>
      <c r="D848" t="s">
        <v>1811</v>
      </c>
      <c r="E848">
        <v>14</v>
      </c>
      <c r="F848" s="2662">
        <v>45161</v>
      </c>
      <c r="G848" s="27"/>
      <c r="H848" s="27"/>
      <c r="I848" s="27"/>
      <c r="J848" s="27"/>
      <c r="K848" s="2663"/>
      <c r="L848" s="27"/>
      <c r="M848" s="27"/>
      <c r="N848" s="27"/>
      <c r="O848" s="27"/>
      <c r="P848" s="27"/>
      <c r="Q848" s="24">
        <v>0</v>
      </c>
      <c r="R848" s="24">
        <v>10.6</v>
      </c>
      <c r="S848" s="27" t="s">
        <v>811</v>
      </c>
      <c r="T848" s="27" t="s">
        <v>811</v>
      </c>
      <c r="U848" s="27" t="s">
        <v>811</v>
      </c>
      <c r="V848" s="27" t="s">
        <v>811</v>
      </c>
      <c r="W848" s="27" t="s">
        <v>811</v>
      </c>
      <c r="X848" s="27" t="s">
        <v>811</v>
      </c>
      <c r="Y848" s="27" t="s">
        <v>811</v>
      </c>
      <c r="Z848" s="27" t="s">
        <v>811</v>
      </c>
      <c r="AA848" s="55"/>
      <c r="AB848" s="2659"/>
      <c r="AC848" s="2660"/>
      <c r="AD848" s="2661"/>
      <c r="AE848" s="25"/>
      <c r="AF848" s="25"/>
      <c r="AG848" s="991"/>
    </row>
    <row r="849" spans="1:33">
      <c r="A849">
        <v>180</v>
      </c>
      <c r="C849" t="s">
        <v>423</v>
      </c>
      <c r="D849" t="s">
        <v>1811</v>
      </c>
      <c r="E849">
        <v>14.5</v>
      </c>
      <c r="F849" s="2662">
        <v>45161</v>
      </c>
      <c r="G849" s="27"/>
      <c r="H849" s="27"/>
      <c r="I849" s="27"/>
      <c r="J849" s="27"/>
      <c r="K849" s="2663"/>
      <c r="L849" s="27"/>
      <c r="M849" s="27"/>
      <c r="N849" s="27"/>
      <c r="O849" s="27"/>
      <c r="P849" s="27"/>
      <c r="Q849" s="24">
        <v>0</v>
      </c>
      <c r="R849" s="24">
        <v>10.5</v>
      </c>
      <c r="S849" s="27" t="s">
        <v>811</v>
      </c>
      <c r="T849" s="27" t="s">
        <v>811</v>
      </c>
      <c r="U849" s="27" t="s">
        <v>811</v>
      </c>
      <c r="V849" s="27" t="s">
        <v>811</v>
      </c>
      <c r="W849" s="27" t="s">
        <v>811</v>
      </c>
      <c r="X849" s="27" t="s">
        <v>811</v>
      </c>
      <c r="Y849" s="27" t="s">
        <v>811</v>
      </c>
      <c r="Z849" s="27" t="s">
        <v>811</v>
      </c>
      <c r="AA849" s="55"/>
      <c r="AB849" s="2659"/>
      <c r="AC849" s="2660"/>
      <c r="AD849" s="2661"/>
      <c r="AE849" s="25"/>
      <c r="AF849" s="25"/>
      <c r="AG849" s="991"/>
    </row>
    <row r="850" spans="1:33">
      <c r="A850">
        <v>181</v>
      </c>
      <c r="C850" t="s">
        <v>423</v>
      </c>
      <c r="D850" t="s">
        <v>1811</v>
      </c>
      <c r="E850">
        <v>15</v>
      </c>
      <c r="F850" s="2662">
        <v>45161</v>
      </c>
      <c r="G850" s="27"/>
      <c r="H850" s="27"/>
      <c r="I850" s="27"/>
      <c r="J850" s="27"/>
      <c r="K850" s="2663"/>
      <c r="L850" s="27"/>
      <c r="M850" s="27"/>
      <c r="N850" s="27"/>
      <c r="O850" s="27"/>
      <c r="P850" s="27"/>
      <c r="Q850" s="24">
        <v>0</v>
      </c>
      <c r="R850" s="24">
        <v>10.5</v>
      </c>
      <c r="S850" s="27" t="s">
        <v>811</v>
      </c>
      <c r="T850" s="27" t="s">
        <v>811</v>
      </c>
      <c r="U850" s="27" t="s">
        <v>811</v>
      </c>
      <c r="V850" s="27" t="s">
        <v>811</v>
      </c>
      <c r="W850" s="27" t="s">
        <v>811</v>
      </c>
      <c r="X850" s="27" t="s">
        <v>811</v>
      </c>
      <c r="Y850" s="27" t="s">
        <v>811</v>
      </c>
      <c r="Z850" s="27" t="s">
        <v>811</v>
      </c>
      <c r="AA850" s="55"/>
      <c r="AB850" s="2659"/>
      <c r="AC850" s="2660"/>
      <c r="AD850" s="2661"/>
      <c r="AE850" s="25"/>
      <c r="AF850" s="25"/>
      <c r="AG850" s="991"/>
    </row>
    <row r="851" spans="1:33">
      <c r="A851">
        <v>182</v>
      </c>
      <c r="C851" t="s">
        <v>423</v>
      </c>
      <c r="D851" t="s">
        <v>1811</v>
      </c>
      <c r="E851">
        <v>15.5</v>
      </c>
      <c r="F851" s="2662">
        <v>45161</v>
      </c>
      <c r="G851" s="27"/>
      <c r="H851" s="27"/>
      <c r="I851" s="27"/>
      <c r="J851" s="27"/>
      <c r="K851" s="2663"/>
      <c r="L851" s="27"/>
      <c r="M851" s="27"/>
      <c r="N851" s="27"/>
      <c r="O851" s="27"/>
      <c r="P851" s="27"/>
      <c r="Q851" s="24">
        <v>0</v>
      </c>
      <c r="R851" s="24">
        <v>10.4</v>
      </c>
      <c r="S851" s="27" t="s">
        <v>811</v>
      </c>
      <c r="T851" s="27" t="s">
        <v>811</v>
      </c>
      <c r="U851" s="27" t="s">
        <v>811</v>
      </c>
      <c r="V851" s="27" t="s">
        <v>811</v>
      </c>
      <c r="W851" s="27" t="s">
        <v>811</v>
      </c>
      <c r="X851" s="27" t="s">
        <v>811</v>
      </c>
      <c r="Y851" s="27" t="s">
        <v>811</v>
      </c>
      <c r="Z851" s="27" t="s">
        <v>811</v>
      </c>
      <c r="AA851" s="55"/>
      <c r="AB851" s="2659"/>
      <c r="AC851" s="2660"/>
      <c r="AD851" s="2661"/>
      <c r="AE851" s="25"/>
      <c r="AF851" s="25"/>
      <c r="AG851" s="991"/>
    </row>
    <row r="852" spans="1:33">
      <c r="A852">
        <v>183</v>
      </c>
      <c r="C852" t="s">
        <v>423</v>
      </c>
      <c r="D852" t="s">
        <v>1811</v>
      </c>
      <c r="E852">
        <v>16</v>
      </c>
      <c r="F852" s="2662">
        <v>45161</v>
      </c>
      <c r="G852" s="27"/>
      <c r="H852" s="27"/>
      <c r="I852" s="27"/>
      <c r="J852" s="27"/>
      <c r="K852" s="2663"/>
      <c r="L852" s="27"/>
      <c r="M852" s="27"/>
      <c r="N852" s="27"/>
      <c r="O852" s="27"/>
      <c r="P852" s="27"/>
      <c r="Q852" s="24">
        <v>0</v>
      </c>
      <c r="R852" s="24">
        <v>10.3</v>
      </c>
      <c r="S852" s="27" t="s">
        <v>811</v>
      </c>
      <c r="T852" s="27" t="s">
        <v>811</v>
      </c>
      <c r="U852" s="27" t="s">
        <v>811</v>
      </c>
      <c r="V852" s="27" t="s">
        <v>811</v>
      </c>
      <c r="W852" s="27" t="s">
        <v>811</v>
      </c>
      <c r="X852" s="27" t="s">
        <v>811</v>
      </c>
      <c r="Y852" s="27" t="s">
        <v>811</v>
      </c>
      <c r="Z852" s="27" t="s">
        <v>811</v>
      </c>
      <c r="AA852" s="55"/>
      <c r="AB852" s="2659"/>
      <c r="AC852" s="2660"/>
      <c r="AD852" s="2661"/>
      <c r="AE852" s="25"/>
      <c r="AF852" s="25"/>
      <c r="AG852" s="991"/>
    </row>
    <row r="853" spans="1:33">
      <c r="A853">
        <v>184</v>
      </c>
      <c r="C853" t="s">
        <v>423</v>
      </c>
      <c r="D853" t="s">
        <v>1811</v>
      </c>
      <c r="E853">
        <v>16.5</v>
      </c>
      <c r="F853" s="2662">
        <v>45161</v>
      </c>
      <c r="G853" s="27"/>
      <c r="H853" s="27"/>
      <c r="I853" s="27"/>
      <c r="J853" s="27"/>
      <c r="K853" s="2663"/>
      <c r="L853" s="27"/>
      <c r="M853" s="27"/>
      <c r="N853" s="27"/>
      <c r="O853" s="27"/>
      <c r="P853" s="27"/>
      <c r="Q853" s="24">
        <v>0</v>
      </c>
      <c r="R853" s="24">
        <v>10.199999999999999</v>
      </c>
      <c r="S853" s="27" t="s">
        <v>811</v>
      </c>
      <c r="T853" s="27" t="s">
        <v>811</v>
      </c>
      <c r="U853" s="27" t="s">
        <v>811</v>
      </c>
      <c r="V853" s="27" t="s">
        <v>811</v>
      </c>
      <c r="W853" s="27" t="s">
        <v>811</v>
      </c>
      <c r="X853" s="27" t="s">
        <v>811</v>
      </c>
      <c r="Y853" s="27" t="s">
        <v>811</v>
      </c>
      <c r="Z853" s="27" t="s">
        <v>811</v>
      </c>
      <c r="AA853" s="55"/>
      <c r="AB853" s="2659"/>
      <c r="AC853" s="2660"/>
      <c r="AD853" s="2661"/>
      <c r="AE853" s="25"/>
      <c r="AF853" s="25"/>
      <c r="AG853" s="991"/>
    </row>
    <row r="854" spans="1:33">
      <c r="A854">
        <v>185</v>
      </c>
      <c r="C854" t="s">
        <v>423</v>
      </c>
      <c r="D854" t="s">
        <v>1811</v>
      </c>
      <c r="E854">
        <v>17</v>
      </c>
      <c r="F854" s="2662">
        <v>45161</v>
      </c>
      <c r="G854" s="27"/>
      <c r="H854" s="27"/>
      <c r="I854" s="27"/>
      <c r="J854" s="27"/>
      <c r="K854" s="2663"/>
      <c r="L854" s="27"/>
      <c r="M854" s="27"/>
      <c r="N854" s="27"/>
      <c r="O854" s="27"/>
      <c r="P854" s="27"/>
      <c r="Q854" s="24">
        <v>0</v>
      </c>
      <c r="R854" s="24">
        <v>10.1</v>
      </c>
      <c r="S854" s="27">
        <v>6.15</v>
      </c>
      <c r="T854" s="27">
        <v>44.400000000000006</v>
      </c>
      <c r="U854" s="24">
        <v>12.504544151219971</v>
      </c>
      <c r="V854" s="24">
        <v>91.339174022698614</v>
      </c>
      <c r="W854" s="24">
        <v>4.5769620253164565</v>
      </c>
      <c r="X854" s="24">
        <v>4.1045379746835424</v>
      </c>
      <c r="Y854" s="24">
        <v>0.52720866501370234</v>
      </c>
      <c r="Z854" s="24">
        <v>8.6814999999999998</v>
      </c>
      <c r="AA854" s="55"/>
      <c r="AB854" s="2659"/>
      <c r="AC854" s="2660"/>
      <c r="AD854" s="2661"/>
      <c r="AE854" s="25"/>
      <c r="AF854" s="25"/>
      <c r="AG854" s="991"/>
    </row>
    <row r="855" spans="1:33">
      <c r="A855">
        <v>186</v>
      </c>
      <c r="C855" t="s">
        <v>423</v>
      </c>
      <c r="D855" t="s">
        <v>1811</v>
      </c>
      <c r="E855">
        <v>17.5</v>
      </c>
      <c r="F855" s="2662">
        <v>45161</v>
      </c>
      <c r="G855" s="27"/>
      <c r="H855" s="27"/>
      <c r="I855" s="27"/>
      <c r="J855" s="27"/>
      <c r="K855" s="2663"/>
      <c r="L855" s="27"/>
      <c r="M855" s="27"/>
      <c r="N855" s="27"/>
      <c r="O855" s="27"/>
      <c r="P855" s="27"/>
      <c r="Q855" s="24">
        <v>0</v>
      </c>
      <c r="R855" s="24">
        <v>10.1</v>
      </c>
      <c r="S855" s="27" t="s">
        <v>811</v>
      </c>
      <c r="T855" s="27" t="s">
        <v>811</v>
      </c>
      <c r="U855" s="27" t="s">
        <v>811</v>
      </c>
      <c r="V855" s="27" t="s">
        <v>811</v>
      </c>
      <c r="W855" s="27" t="s">
        <v>811</v>
      </c>
      <c r="X855" s="27" t="s">
        <v>811</v>
      </c>
      <c r="Y855" s="27" t="s">
        <v>811</v>
      </c>
      <c r="Z855" s="27" t="s">
        <v>811</v>
      </c>
      <c r="AA855" s="55"/>
      <c r="AB855" s="2659"/>
      <c r="AC855" s="2660"/>
      <c r="AD855" s="2661"/>
      <c r="AE855" s="25"/>
      <c r="AF855" s="25"/>
      <c r="AG855" s="991"/>
    </row>
    <row r="856" spans="1:33">
      <c r="A856">
        <v>187</v>
      </c>
      <c r="C856" t="s">
        <v>423</v>
      </c>
      <c r="D856" t="s">
        <v>1811</v>
      </c>
      <c r="E856">
        <v>18</v>
      </c>
      <c r="F856" s="2662">
        <v>45161</v>
      </c>
      <c r="G856" s="27"/>
      <c r="H856" s="27"/>
      <c r="I856" s="27"/>
      <c r="J856" s="27"/>
      <c r="K856" s="2663"/>
      <c r="L856" s="27"/>
      <c r="M856" s="27"/>
      <c r="N856" s="27"/>
      <c r="O856" s="27"/>
      <c r="P856" s="27"/>
      <c r="Q856" s="24">
        <v>0</v>
      </c>
      <c r="R856" s="24">
        <v>10</v>
      </c>
      <c r="S856" s="27" t="s">
        <v>811</v>
      </c>
      <c r="T856" s="27" t="s">
        <v>811</v>
      </c>
      <c r="U856" s="27" t="s">
        <v>811</v>
      </c>
      <c r="V856" s="27" t="s">
        <v>811</v>
      </c>
      <c r="W856" s="27" t="s">
        <v>811</v>
      </c>
      <c r="X856" s="27" t="s">
        <v>811</v>
      </c>
      <c r="Y856" s="27" t="s">
        <v>811</v>
      </c>
      <c r="Z856" s="27" t="s">
        <v>811</v>
      </c>
      <c r="AA856" s="55"/>
      <c r="AB856" s="2659"/>
      <c r="AC856" s="2660"/>
      <c r="AD856" s="2661"/>
      <c r="AE856" s="25"/>
      <c r="AF856" s="25"/>
      <c r="AG856" s="991"/>
    </row>
    <row r="857" spans="1:33">
      <c r="A857">
        <v>188</v>
      </c>
      <c r="C857" t="s">
        <v>423</v>
      </c>
      <c r="D857" t="s">
        <v>1811</v>
      </c>
      <c r="E857">
        <v>0.5</v>
      </c>
      <c r="F857" s="47">
        <v>45196</v>
      </c>
      <c r="G857" s="27"/>
      <c r="H857" s="27">
        <v>4</v>
      </c>
      <c r="I857" s="27">
        <v>18</v>
      </c>
      <c r="J857" s="27">
        <v>0.75</v>
      </c>
      <c r="K857" s="52">
        <v>4.1599999999999998E-2</v>
      </c>
      <c r="L857" s="27" t="s">
        <v>815</v>
      </c>
      <c r="M857" s="27" t="s">
        <v>815</v>
      </c>
      <c r="N857" s="27" t="s">
        <v>815</v>
      </c>
      <c r="O857" s="27" t="s">
        <v>1105</v>
      </c>
      <c r="P857" s="27"/>
      <c r="Q857" s="27"/>
      <c r="R857" s="27"/>
      <c r="S857" s="27">
        <v>6.56</v>
      </c>
      <c r="T857" s="27">
        <v>33.1</v>
      </c>
      <c r="U857" s="24">
        <v>0.78698107285659991</v>
      </c>
      <c r="V857" s="24">
        <v>51.616601513240866</v>
      </c>
      <c r="W857" s="24">
        <v>36.706329113924099</v>
      </c>
      <c r="X857" s="24">
        <v>4.4636708860759597</v>
      </c>
      <c r="Y857" s="24">
        <v>0.89157952669234986</v>
      </c>
      <c r="Z857" s="24">
        <v>41.170000000000059</v>
      </c>
      <c r="AA857" s="55"/>
      <c r="AB857" s="2659"/>
      <c r="AC857" s="2660"/>
      <c r="AD857" s="2661"/>
      <c r="AE857" s="25"/>
      <c r="AF857" s="25"/>
      <c r="AG857" s="991"/>
    </row>
    <row r="858" spans="1:33">
      <c r="A858">
        <v>189</v>
      </c>
      <c r="C858" t="s">
        <v>423</v>
      </c>
      <c r="D858" t="s">
        <v>1811</v>
      </c>
      <c r="E858">
        <v>1</v>
      </c>
      <c r="F858" s="47">
        <v>45196</v>
      </c>
      <c r="G858" s="27"/>
      <c r="H858" s="27"/>
      <c r="I858" s="27"/>
      <c r="J858" s="27"/>
      <c r="K858" s="52"/>
      <c r="L858" s="27"/>
      <c r="M858" s="27"/>
      <c r="N858" s="27"/>
      <c r="O858" s="27"/>
      <c r="P858" s="27"/>
      <c r="Q858" s="27"/>
      <c r="R858" s="27"/>
      <c r="S858" s="27" t="s">
        <v>811</v>
      </c>
      <c r="T858" s="27" t="s">
        <v>811</v>
      </c>
      <c r="U858" s="27" t="s">
        <v>811</v>
      </c>
      <c r="V858" s="27" t="s">
        <v>811</v>
      </c>
      <c r="W858" s="27" t="s">
        <v>811</v>
      </c>
      <c r="X858" s="27" t="s">
        <v>811</v>
      </c>
      <c r="Y858" s="27" t="s">
        <v>811</v>
      </c>
      <c r="Z858" s="27" t="s">
        <v>811</v>
      </c>
      <c r="AA858" s="55"/>
      <c r="AB858" s="2659"/>
      <c r="AC858" s="2660"/>
      <c r="AD858" s="2661"/>
      <c r="AE858" s="25"/>
      <c r="AF858" s="25"/>
      <c r="AG858" s="991"/>
    </row>
    <row r="859" spans="1:33">
      <c r="A859">
        <v>190</v>
      </c>
      <c r="C859" t="s">
        <v>423</v>
      </c>
      <c r="D859" t="s">
        <v>1811</v>
      </c>
      <c r="E859">
        <v>1.5</v>
      </c>
      <c r="F859" s="47">
        <v>45196</v>
      </c>
      <c r="G859" s="27"/>
      <c r="H859" s="27"/>
      <c r="I859" s="27"/>
      <c r="J859" s="27"/>
      <c r="K859" s="52"/>
      <c r="L859" s="27"/>
      <c r="M859" s="27"/>
      <c r="N859" s="27"/>
      <c r="O859" s="27"/>
      <c r="P859" s="27"/>
      <c r="Q859" s="27"/>
      <c r="R859" s="27"/>
      <c r="S859" s="27" t="s">
        <v>811</v>
      </c>
      <c r="T859" s="27" t="s">
        <v>811</v>
      </c>
      <c r="U859" s="27" t="s">
        <v>811</v>
      </c>
      <c r="V859" s="27" t="s">
        <v>811</v>
      </c>
      <c r="W859" s="27" t="s">
        <v>811</v>
      </c>
      <c r="X859" s="27" t="s">
        <v>811</v>
      </c>
      <c r="Y859" s="27" t="s">
        <v>811</v>
      </c>
      <c r="Z859" s="27" t="s">
        <v>811</v>
      </c>
      <c r="AA859" s="55"/>
      <c r="AB859" s="2659"/>
      <c r="AC859" s="2660"/>
      <c r="AD859" s="2661"/>
      <c r="AE859" s="25"/>
      <c r="AF859" s="25"/>
      <c r="AG859" s="991"/>
    </row>
    <row r="860" spans="1:33">
      <c r="A860">
        <v>191</v>
      </c>
      <c r="C860" t="s">
        <v>423</v>
      </c>
      <c r="D860" t="s">
        <v>1811</v>
      </c>
      <c r="E860">
        <v>2</v>
      </c>
      <c r="F860" s="47">
        <v>45196</v>
      </c>
      <c r="G860" s="27"/>
      <c r="H860" s="27"/>
      <c r="I860" s="27"/>
      <c r="J860" s="27"/>
      <c r="K860" s="52"/>
      <c r="L860" s="27"/>
      <c r="M860" s="27"/>
      <c r="N860" s="27"/>
      <c r="O860" s="27"/>
      <c r="P860" s="27"/>
      <c r="Q860" s="27"/>
      <c r="R860" s="27"/>
      <c r="S860" s="27" t="s">
        <v>811</v>
      </c>
      <c r="T860" s="27" t="s">
        <v>811</v>
      </c>
      <c r="U860" s="27" t="s">
        <v>811</v>
      </c>
      <c r="V860" s="27" t="s">
        <v>811</v>
      </c>
      <c r="W860" s="27" t="s">
        <v>811</v>
      </c>
      <c r="X860" s="27" t="s">
        <v>811</v>
      </c>
      <c r="Y860" s="27" t="s">
        <v>811</v>
      </c>
      <c r="Z860" s="27" t="s">
        <v>811</v>
      </c>
      <c r="AA860" s="55"/>
      <c r="AB860" s="2659"/>
      <c r="AC860" s="2660"/>
      <c r="AD860" s="2661"/>
      <c r="AE860" s="25"/>
      <c r="AF860" s="25"/>
      <c r="AG860" s="991"/>
    </row>
    <row r="861" spans="1:33">
      <c r="A861">
        <v>192</v>
      </c>
      <c r="C861" t="s">
        <v>423</v>
      </c>
      <c r="D861" t="s">
        <v>1811</v>
      </c>
      <c r="E861">
        <v>2.5</v>
      </c>
      <c r="F861" s="47">
        <v>45196</v>
      </c>
      <c r="G861" s="27"/>
      <c r="H861" s="27"/>
      <c r="I861" s="27"/>
      <c r="J861" s="27"/>
      <c r="K861" s="52"/>
      <c r="L861" s="27"/>
      <c r="M861" s="27"/>
      <c r="N861" s="27"/>
      <c r="O861" s="27"/>
      <c r="P861" s="27"/>
      <c r="Q861" s="27"/>
      <c r="R861" s="27"/>
      <c r="S861" s="27" t="s">
        <v>811</v>
      </c>
      <c r="T861" s="27" t="s">
        <v>811</v>
      </c>
      <c r="U861" s="27" t="s">
        <v>811</v>
      </c>
      <c r="V861" s="27" t="s">
        <v>811</v>
      </c>
      <c r="W861" s="27" t="s">
        <v>811</v>
      </c>
      <c r="X861" s="27" t="s">
        <v>811</v>
      </c>
      <c r="Y861" s="27" t="s">
        <v>811</v>
      </c>
      <c r="Z861" s="27" t="s">
        <v>811</v>
      </c>
      <c r="AA861" s="55"/>
      <c r="AB861" s="2659"/>
      <c r="AC861" s="2660"/>
      <c r="AD861" s="2661"/>
      <c r="AE861" s="25"/>
      <c r="AF861" s="25"/>
      <c r="AG861" s="991"/>
    </row>
    <row r="862" spans="1:33">
      <c r="A862">
        <v>193</v>
      </c>
      <c r="C862" t="s">
        <v>423</v>
      </c>
      <c r="D862" t="s">
        <v>1811</v>
      </c>
      <c r="E862">
        <v>3</v>
      </c>
      <c r="F862" s="47">
        <v>45196</v>
      </c>
      <c r="G862" s="27"/>
      <c r="H862" s="27"/>
      <c r="I862" s="27"/>
      <c r="J862" s="27"/>
      <c r="K862" s="52"/>
      <c r="L862" s="27"/>
      <c r="M862" s="27"/>
      <c r="N862" s="27"/>
      <c r="O862" s="27"/>
      <c r="P862" s="27"/>
      <c r="Q862" s="27"/>
      <c r="R862" s="27"/>
      <c r="S862" s="27">
        <v>6.5</v>
      </c>
      <c r="T862" s="27">
        <v>31.500000000000004</v>
      </c>
      <c r="U862" s="24">
        <v>0.39577836411609502</v>
      </c>
      <c r="V862" s="24">
        <v>48.779274905422454</v>
      </c>
      <c r="W862" s="24">
        <v>30.815189873417726</v>
      </c>
      <c r="X862" s="24">
        <v>3.791476793248949</v>
      </c>
      <c r="Y862" s="24">
        <v>0.89044085552160612</v>
      </c>
      <c r="Z862" s="24">
        <v>34.606666666666676</v>
      </c>
      <c r="AA862" s="55"/>
      <c r="AB862" s="2659"/>
      <c r="AC862" s="2660"/>
      <c r="AD862" s="2661"/>
      <c r="AE862" s="25"/>
      <c r="AF862" s="25"/>
      <c r="AG862" s="991"/>
    </row>
    <row r="863" spans="1:33">
      <c r="A863">
        <v>194</v>
      </c>
      <c r="C863" t="s">
        <v>423</v>
      </c>
      <c r="D863" t="s">
        <v>1811</v>
      </c>
      <c r="E863">
        <v>3.5</v>
      </c>
      <c r="F863" s="47">
        <v>45196</v>
      </c>
      <c r="G863" s="27"/>
      <c r="H863" s="27"/>
      <c r="I863" s="27"/>
      <c r="J863" s="27"/>
      <c r="K863" s="52"/>
      <c r="L863" s="27"/>
      <c r="M863" s="27"/>
      <c r="N863" s="27"/>
      <c r="O863" s="27"/>
      <c r="P863" s="27"/>
      <c r="Q863" s="27"/>
      <c r="R863" s="27"/>
      <c r="S863" s="27" t="s">
        <v>811</v>
      </c>
      <c r="T863" s="27" t="s">
        <v>811</v>
      </c>
      <c r="U863" s="27" t="s">
        <v>811</v>
      </c>
      <c r="V863" s="27" t="s">
        <v>811</v>
      </c>
      <c r="W863" s="27" t="s">
        <v>811</v>
      </c>
      <c r="X863" s="27" t="s">
        <v>811</v>
      </c>
      <c r="Y863" s="27" t="s">
        <v>811</v>
      </c>
      <c r="Z863" s="27" t="s">
        <v>811</v>
      </c>
      <c r="AA863" s="55"/>
      <c r="AB863" s="2659"/>
      <c r="AC863" s="2660"/>
      <c r="AD863" s="2661"/>
      <c r="AE863" s="25"/>
      <c r="AF863" s="25"/>
      <c r="AG863" s="991"/>
    </row>
    <row r="864" spans="1:33">
      <c r="A864">
        <v>195</v>
      </c>
      <c r="C864" t="s">
        <v>423</v>
      </c>
      <c r="D864" t="s">
        <v>1811</v>
      </c>
      <c r="E864">
        <v>4</v>
      </c>
      <c r="F864" s="47">
        <v>45196</v>
      </c>
      <c r="G864" s="27"/>
      <c r="H864" s="27"/>
      <c r="I864" s="27"/>
      <c r="J864" s="27"/>
      <c r="K864" s="52"/>
      <c r="L864" s="27"/>
      <c r="M864" s="27"/>
      <c r="N864" s="27"/>
      <c r="O864" s="27"/>
      <c r="P864" s="27"/>
      <c r="Q864" s="27"/>
      <c r="R864" s="27"/>
      <c r="S864" s="27" t="s">
        <v>811</v>
      </c>
      <c r="T864" s="27" t="s">
        <v>811</v>
      </c>
      <c r="U864" s="27" t="s">
        <v>811</v>
      </c>
      <c r="V864" s="27" t="s">
        <v>811</v>
      </c>
      <c r="W864" s="27" t="s">
        <v>811</v>
      </c>
      <c r="X864" s="27" t="s">
        <v>811</v>
      </c>
      <c r="Y864" s="27" t="s">
        <v>811</v>
      </c>
      <c r="Z864" s="27" t="s">
        <v>811</v>
      </c>
      <c r="AA864" s="55"/>
      <c r="AB864" s="2659"/>
      <c r="AC864" s="2660"/>
      <c r="AD864" s="2661"/>
      <c r="AE864" s="25"/>
      <c r="AF864" s="25"/>
      <c r="AG864" s="991"/>
    </row>
    <row r="865" spans="1:33">
      <c r="A865">
        <v>196</v>
      </c>
      <c r="C865" t="s">
        <v>423</v>
      </c>
      <c r="D865" t="s">
        <v>1811</v>
      </c>
      <c r="E865">
        <v>4.5</v>
      </c>
      <c r="F865" s="47">
        <v>45196</v>
      </c>
      <c r="G865" s="27"/>
      <c r="H865" s="27"/>
      <c r="I865" s="27"/>
      <c r="J865" s="27"/>
      <c r="K865" s="52"/>
      <c r="L865" s="27"/>
      <c r="M865" s="27"/>
      <c r="N865" s="27"/>
      <c r="O865" s="27"/>
      <c r="P865" s="27"/>
      <c r="Q865" s="27"/>
      <c r="R865" s="27"/>
      <c r="S865" s="27" t="s">
        <v>811</v>
      </c>
      <c r="T865" s="27" t="s">
        <v>811</v>
      </c>
      <c r="U865" s="27" t="s">
        <v>811</v>
      </c>
      <c r="V865" s="27" t="s">
        <v>811</v>
      </c>
      <c r="W865" s="27" t="s">
        <v>811</v>
      </c>
      <c r="X865" s="27" t="s">
        <v>811</v>
      </c>
      <c r="Y865" s="27" t="s">
        <v>811</v>
      </c>
      <c r="Z865" s="27" t="s">
        <v>811</v>
      </c>
      <c r="AA865" s="55"/>
      <c r="AB865" s="2659"/>
      <c r="AC865" s="2660"/>
      <c r="AD865" s="2661"/>
      <c r="AE865" s="25"/>
      <c r="AF865" s="25"/>
      <c r="AG865" s="991"/>
    </row>
    <row r="866" spans="1:33">
      <c r="A866">
        <v>197</v>
      </c>
      <c r="C866" t="s">
        <v>423</v>
      </c>
      <c r="D866" t="s">
        <v>1811</v>
      </c>
      <c r="E866">
        <v>5</v>
      </c>
      <c r="F866" s="47">
        <v>45196</v>
      </c>
      <c r="G866" s="27"/>
      <c r="H866" s="27"/>
      <c r="I866" s="27"/>
      <c r="J866" s="27"/>
      <c r="K866" s="52"/>
      <c r="L866" s="27"/>
      <c r="M866" s="27"/>
      <c r="N866" s="27"/>
      <c r="O866" s="27"/>
      <c r="P866" s="27"/>
      <c r="Q866" s="27"/>
      <c r="R866" s="27"/>
      <c r="S866" s="27" t="s">
        <v>811</v>
      </c>
      <c r="T866" s="27" t="s">
        <v>811</v>
      </c>
      <c r="U866" s="27" t="s">
        <v>811</v>
      </c>
      <c r="V866" s="27" t="s">
        <v>811</v>
      </c>
      <c r="W866" s="27" t="s">
        <v>811</v>
      </c>
      <c r="X866" s="27" t="s">
        <v>811</v>
      </c>
      <c r="Y866" s="27" t="s">
        <v>811</v>
      </c>
      <c r="Z866" s="27" t="s">
        <v>811</v>
      </c>
      <c r="AA866" s="55"/>
      <c r="AB866" s="2659"/>
      <c r="AC866" s="2660"/>
      <c r="AD866" s="2661"/>
      <c r="AE866" s="25"/>
      <c r="AF866" s="25"/>
      <c r="AG866" s="991"/>
    </row>
    <row r="867" spans="1:33">
      <c r="A867">
        <v>198</v>
      </c>
      <c r="C867" t="s">
        <v>423</v>
      </c>
      <c r="D867" t="s">
        <v>1811</v>
      </c>
      <c r="E867">
        <v>5.5</v>
      </c>
      <c r="F867" s="47">
        <v>45196</v>
      </c>
      <c r="G867" s="27"/>
      <c r="H867" s="27"/>
      <c r="I867" s="27"/>
      <c r="J867" s="27"/>
      <c r="K867" s="52"/>
      <c r="L867" s="27"/>
      <c r="M867" s="27"/>
      <c r="N867" s="27"/>
      <c r="O867" s="27"/>
      <c r="P867" s="27"/>
      <c r="Q867" s="27"/>
      <c r="R867" s="27"/>
      <c r="S867" s="27" t="s">
        <v>811</v>
      </c>
      <c r="T867" s="27" t="s">
        <v>811</v>
      </c>
      <c r="U867" s="27" t="s">
        <v>811</v>
      </c>
      <c r="V867" s="27" t="s">
        <v>811</v>
      </c>
      <c r="W867" s="27" t="s">
        <v>811</v>
      </c>
      <c r="X867" s="27" t="s">
        <v>811</v>
      </c>
      <c r="Y867" s="27" t="s">
        <v>811</v>
      </c>
      <c r="Z867" s="27" t="s">
        <v>811</v>
      </c>
      <c r="AA867" s="55"/>
      <c r="AB867" s="2659"/>
      <c r="AC867" s="2660"/>
      <c r="AD867" s="2661"/>
      <c r="AE867" s="25"/>
      <c r="AF867" s="25"/>
      <c r="AG867" s="991"/>
    </row>
    <row r="868" spans="1:33">
      <c r="A868">
        <v>199</v>
      </c>
      <c r="C868" t="s">
        <v>423</v>
      </c>
      <c r="D868" t="s">
        <v>1811</v>
      </c>
      <c r="E868">
        <v>6</v>
      </c>
      <c r="F868" s="47">
        <v>45196</v>
      </c>
      <c r="G868" s="27"/>
      <c r="H868" s="27"/>
      <c r="I868" s="27"/>
      <c r="J868" s="27"/>
      <c r="K868" s="52"/>
      <c r="L868" s="27"/>
      <c r="M868" s="27"/>
      <c r="N868" s="27"/>
      <c r="O868" s="27"/>
      <c r="P868" s="27"/>
      <c r="Q868" s="27"/>
      <c r="R868" s="27"/>
      <c r="S868" s="27" t="s">
        <v>811</v>
      </c>
      <c r="T868" s="27" t="s">
        <v>811</v>
      </c>
      <c r="U868" s="27" t="s">
        <v>811</v>
      </c>
      <c r="V868" s="27" t="s">
        <v>811</v>
      </c>
      <c r="W868" s="27" t="s">
        <v>811</v>
      </c>
      <c r="X868" s="27" t="s">
        <v>811</v>
      </c>
      <c r="Y868" s="27" t="s">
        <v>811</v>
      </c>
      <c r="Z868" s="27" t="s">
        <v>811</v>
      </c>
      <c r="AA868" s="55"/>
      <c r="AB868" s="2659"/>
      <c r="AC868" s="2660"/>
      <c r="AD868" s="2661"/>
      <c r="AE868" s="25"/>
      <c r="AF868" s="25"/>
      <c r="AG868" s="991"/>
    </row>
    <row r="869" spans="1:33">
      <c r="A869">
        <v>200</v>
      </c>
      <c r="C869" t="s">
        <v>423</v>
      </c>
      <c r="D869" t="s">
        <v>1811</v>
      </c>
      <c r="E869">
        <v>6.5</v>
      </c>
      <c r="F869" s="47">
        <v>45196</v>
      </c>
      <c r="G869" s="27"/>
      <c r="H869" s="27"/>
      <c r="I869" s="27"/>
      <c r="J869" s="27"/>
      <c r="K869" s="52"/>
      <c r="L869" s="27"/>
      <c r="M869" s="27"/>
      <c r="N869" s="27"/>
      <c r="O869" s="27"/>
      <c r="P869" s="27"/>
      <c r="Q869" s="27"/>
      <c r="R869" s="27"/>
      <c r="S869" s="27" t="s">
        <v>811</v>
      </c>
      <c r="T869" s="27" t="s">
        <v>811</v>
      </c>
      <c r="U869" s="27" t="s">
        <v>811</v>
      </c>
      <c r="V869" s="27" t="s">
        <v>811</v>
      </c>
      <c r="W869" s="27" t="s">
        <v>811</v>
      </c>
      <c r="X869" s="27" t="s">
        <v>811</v>
      </c>
      <c r="Y869" s="27" t="s">
        <v>811</v>
      </c>
      <c r="Z869" s="27" t="s">
        <v>811</v>
      </c>
      <c r="AA869" s="55"/>
      <c r="AB869" s="2659"/>
      <c r="AC869" s="2660"/>
      <c r="AD869" s="2661"/>
      <c r="AE869" s="25"/>
      <c r="AF869" s="25"/>
      <c r="AG869" s="991"/>
    </row>
    <row r="870" spans="1:33">
      <c r="A870">
        <v>201</v>
      </c>
      <c r="C870" t="s">
        <v>423</v>
      </c>
      <c r="D870" t="s">
        <v>1811</v>
      </c>
      <c r="E870">
        <v>7</v>
      </c>
      <c r="F870" s="47">
        <v>45196</v>
      </c>
      <c r="G870" s="27"/>
      <c r="H870" s="27"/>
      <c r="I870" s="27"/>
      <c r="J870" s="27"/>
      <c r="K870" s="52"/>
      <c r="L870" s="27"/>
      <c r="M870" s="27"/>
      <c r="N870" s="27"/>
      <c r="O870" s="27"/>
      <c r="P870" s="27"/>
      <c r="Q870" s="27"/>
      <c r="R870" s="27"/>
      <c r="S870" s="27" t="s">
        <v>811</v>
      </c>
      <c r="T870" s="27" t="s">
        <v>811</v>
      </c>
      <c r="U870" s="27" t="s">
        <v>811</v>
      </c>
      <c r="V870" s="27" t="s">
        <v>811</v>
      </c>
      <c r="W870" s="27" t="s">
        <v>811</v>
      </c>
      <c r="X870" s="27" t="s">
        <v>811</v>
      </c>
      <c r="Y870" s="27" t="s">
        <v>811</v>
      </c>
      <c r="Z870" s="27" t="s">
        <v>811</v>
      </c>
      <c r="AA870" s="55"/>
      <c r="AB870" s="2659"/>
      <c r="AC870" s="2660"/>
      <c r="AD870" s="2661"/>
      <c r="AE870" s="25"/>
      <c r="AF870" s="25"/>
      <c r="AG870" s="991"/>
    </row>
    <row r="871" spans="1:33">
      <c r="A871">
        <v>202</v>
      </c>
      <c r="C871" t="s">
        <v>423</v>
      </c>
      <c r="D871" t="s">
        <v>1811</v>
      </c>
      <c r="E871">
        <v>7.5</v>
      </c>
      <c r="F871" s="47">
        <v>45196</v>
      </c>
      <c r="G871" s="27"/>
      <c r="H871" s="27"/>
      <c r="I871" s="27"/>
      <c r="J871" s="27"/>
      <c r="K871" s="52"/>
      <c r="L871" s="27"/>
      <c r="M871" s="27"/>
      <c r="N871" s="27"/>
      <c r="O871" s="27"/>
      <c r="P871" s="27"/>
      <c r="Q871" s="27"/>
      <c r="R871" s="27"/>
      <c r="S871" s="27" t="s">
        <v>811</v>
      </c>
      <c r="T871" s="27" t="s">
        <v>811</v>
      </c>
      <c r="U871" s="27" t="s">
        <v>811</v>
      </c>
      <c r="V871" s="27" t="s">
        <v>811</v>
      </c>
      <c r="W871" s="27" t="s">
        <v>811</v>
      </c>
      <c r="X871" s="27" t="s">
        <v>811</v>
      </c>
      <c r="Y871" s="27" t="s">
        <v>811</v>
      </c>
      <c r="Z871" s="27" t="s">
        <v>811</v>
      </c>
      <c r="AA871" s="55"/>
      <c r="AD871" s="166"/>
    </row>
    <row r="872" spans="1:33">
      <c r="A872">
        <v>203</v>
      </c>
      <c r="C872" t="s">
        <v>423</v>
      </c>
      <c r="D872" t="s">
        <v>1811</v>
      </c>
      <c r="E872">
        <v>8</v>
      </c>
      <c r="F872" s="47">
        <v>45196</v>
      </c>
      <c r="G872" s="27"/>
      <c r="H872" s="27"/>
      <c r="I872" s="27"/>
      <c r="J872" s="27"/>
      <c r="K872" s="52"/>
      <c r="L872" s="27"/>
      <c r="M872" s="27"/>
      <c r="N872" s="27"/>
      <c r="O872" s="27"/>
      <c r="P872" s="27"/>
      <c r="Q872" s="27"/>
      <c r="R872" s="27"/>
      <c r="S872" s="27" t="s">
        <v>811</v>
      </c>
      <c r="T872" s="27" t="s">
        <v>811</v>
      </c>
      <c r="U872" s="27" t="s">
        <v>811</v>
      </c>
      <c r="V872" s="27" t="s">
        <v>811</v>
      </c>
      <c r="W872" s="27" t="s">
        <v>811</v>
      </c>
      <c r="X872" s="27" t="s">
        <v>811</v>
      </c>
      <c r="Y872" s="27" t="s">
        <v>811</v>
      </c>
      <c r="Z872" s="27" t="s">
        <v>811</v>
      </c>
      <c r="AA872" s="55"/>
      <c r="AD872" s="166"/>
    </row>
    <row r="873" spans="1:33">
      <c r="A873">
        <v>204</v>
      </c>
      <c r="C873" t="s">
        <v>423</v>
      </c>
      <c r="D873" t="s">
        <v>1811</v>
      </c>
      <c r="E873">
        <v>8.5</v>
      </c>
      <c r="F873" s="47">
        <v>45196</v>
      </c>
      <c r="G873" s="27"/>
      <c r="H873" s="27"/>
      <c r="I873" s="27"/>
      <c r="J873" s="27"/>
      <c r="K873" s="52"/>
      <c r="L873" s="27"/>
      <c r="M873" s="27"/>
      <c r="N873" s="27"/>
      <c r="O873" s="27"/>
      <c r="P873" s="27"/>
      <c r="Q873" s="27"/>
      <c r="R873" s="27"/>
      <c r="S873" s="27" t="s">
        <v>811</v>
      </c>
      <c r="T873" s="27" t="s">
        <v>811</v>
      </c>
      <c r="U873" s="27" t="s">
        <v>811</v>
      </c>
      <c r="V873" s="27" t="s">
        <v>811</v>
      </c>
      <c r="W873" s="27" t="s">
        <v>811</v>
      </c>
      <c r="X873" s="27" t="s">
        <v>811</v>
      </c>
      <c r="Y873" s="27" t="s">
        <v>811</v>
      </c>
      <c r="Z873" s="27" t="s">
        <v>811</v>
      </c>
      <c r="AA873" s="55"/>
      <c r="AD873" s="166"/>
    </row>
    <row r="874" spans="1:33">
      <c r="A874">
        <v>205</v>
      </c>
      <c r="C874" t="s">
        <v>423</v>
      </c>
      <c r="D874" t="s">
        <v>1811</v>
      </c>
      <c r="E874">
        <v>9</v>
      </c>
      <c r="F874" s="47">
        <v>45196</v>
      </c>
      <c r="G874" s="27"/>
      <c r="H874" s="27"/>
      <c r="I874" s="27"/>
      <c r="J874" s="27"/>
      <c r="K874" s="52"/>
      <c r="L874" s="27"/>
      <c r="M874" s="27"/>
      <c r="N874" s="27"/>
      <c r="O874" s="27"/>
      <c r="P874" s="27"/>
      <c r="Q874" s="27"/>
      <c r="R874" s="27"/>
      <c r="S874" s="27">
        <v>6.53</v>
      </c>
      <c r="T874" s="27">
        <v>31.900000000000006</v>
      </c>
      <c r="U874" s="24">
        <v>0.39577836411609502</v>
      </c>
      <c r="V874" s="24">
        <v>51.616601513240866</v>
      </c>
      <c r="W874" s="24">
        <v>36.857383966244726</v>
      </c>
      <c r="X874" s="24">
        <v>4.6706160337552687</v>
      </c>
      <c r="Y874" s="24">
        <v>0.8875309180852613</v>
      </c>
      <c r="Z874" s="24">
        <v>41.527999999999992</v>
      </c>
      <c r="AA874" s="55"/>
      <c r="AD874" s="166"/>
    </row>
    <row r="875" spans="1:33">
      <c r="A875">
        <v>206</v>
      </c>
      <c r="C875" t="s">
        <v>423</v>
      </c>
      <c r="D875" t="s">
        <v>1811</v>
      </c>
      <c r="E875">
        <v>9.5</v>
      </c>
      <c r="F875" s="47">
        <v>45196</v>
      </c>
      <c r="G875" s="27"/>
      <c r="H875" s="27"/>
      <c r="I875" s="27"/>
      <c r="J875" s="27"/>
      <c r="K875" s="52"/>
      <c r="L875" s="27"/>
      <c r="M875" s="27"/>
      <c r="N875" s="27"/>
      <c r="O875" s="27"/>
      <c r="P875" s="27"/>
      <c r="Q875" s="27"/>
      <c r="R875" s="27"/>
      <c r="S875" s="27" t="s">
        <v>811</v>
      </c>
      <c r="T875" s="27" t="s">
        <v>811</v>
      </c>
      <c r="U875" s="27" t="s">
        <v>811</v>
      </c>
      <c r="V875" s="27" t="s">
        <v>811</v>
      </c>
      <c r="W875" s="27" t="s">
        <v>811</v>
      </c>
      <c r="X875" s="27" t="s">
        <v>811</v>
      </c>
      <c r="Y875" s="27" t="s">
        <v>811</v>
      </c>
      <c r="Z875" s="27" t="s">
        <v>811</v>
      </c>
      <c r="AA875" s="55"/>
      <c r="AD875" s="166"/>
    </row>
    <row r="876" spans="1:33">
      <c r="A876">
        <v>207</v>
      </c>
      <c r="C876" t="s">
        <v>423</v>
      </c>
      <c r="D876" t="s">
        <v>1811</v>
      </c>
      <c r="E876">
        <v>10</v>
      </c>
      <c r="F876" s="47">
        <v>45196</v>
      </c>
      <c r="G876" s="27"/>
      <c r="H876" s="27"/>
      <c r="I876" s="27"/>
      <c r="J876" s="27"/>
      <c r="K876" s="52"/>
      <c r="L876" s="27"/>
      <c r="M876" s="27"/>
      <c r="N876" s="27"/>
      <c r="O876" s="27"/>
      <c r="P876" s="27"/>
      <c r="Q876" s="27"/>
      <c r="R876" s="27"/>
      <c r="S876" s="27" t="s">
        <v>811</v>
      </c>
      <c r="T876" s="27" t="s">
        <v>811</v>
      </c>
      <c r="U876" s="27" t="s">
        <v>811</v>
      </c>
      <c r="V876" s="27" t="s">
        <v>811</v>
      </c>
      <c r="W876" s="27" t="s">
        <v>811</v>
      </c>
      <c r="X876" s="27" t="s">
        <v>811</v>
      </c>
      <c r="Y876" s="27" t="s">
        <v>811</v>
      </c>
      <c r="Z876" s="27" t="s">
        <v>811</v>
      </c>
      <c r="AA876" s="55"/>
      <c r="AD876" s="166"/>
    </row>
    <row r="877" spans="1:33">
      <c r="A877">
        <v>208</v>
      </c>
      <c r="C877" t="s">
        <v>423</v>
      </c>
      <c r="D877" t="s">
        <v>1811</v>
      </c>
      <c r="E877">
        <v>10.5</v>
      </c>
      <c r="F877" s="47">
        <v>45196</v>
      </c>
      <c r="G877" s="27"/>
      <c r="H877" s="27"/>
      <c r="I877" s="27"/>
      <c r="J877" s="27"/>
      <c r="K877" s="52"/>
      <c r="L877" s="27"/>
      <c r="M877" s="27"/>
      <c r="N877" s="27"/>
      <c r="O877" s="27"/>
      <c r="P877" s="27"/>
      <c r="Q877" s="27"/>
      <c r="R877" s="27"/>
      <c r="S877" s="27" t="s">
        <v>811</v>
      </c>
      <c r="T877" s="27" t="s">
        <v>811</v>
      </c>
      <c r="U877" s="27" t="s">
        <v>811</v>
      </c>
      <c r="V877" s="27" t="s">
        <v>811</v>
      </c>
      <c r="W877" s="27" t="s">
        <v>811</v>
      </c>
      <c r="X877" s="27" t="s">
        <v>811</v>
      </c>
      <c r="Y877" s="27" t="s">
        <v>811</v>
      </c>
      <c r="Z877" s="27" t="s">
        <v>811</v>
      </c>
      <c r="AA877" s="55"/>
      <c r="AD877" s="166"/>
    </row>
    <row r="878" spans="1:33">
      <c r="A878">
        <v>209</v>
      </c>
      <c r="C878" t="s">
        <v>423</v>
      </c>
      <c r="D878" t="s">
        <v>1811</v>
      </c>
      <c r="E878">
        <v>11</v>
      </c>
      <c r="F878" s="47">
        <v>45196</v>
      </c>
      <c r="G878" s="27"/>
      <c r="H878" s="27"/>
      <c r="I878" s="27"/>
      <c r="J878" s="27"/>
      <c r="K878" s="52"/>
      <c r="L878" s="27"/>
      <c r="M878" s="27"/>
      <c r="N878" s="27"/>
      <c r="O878" s="27"/>
      <c r="P878" s="27"/>
      <c r="Q878" s="27"/>
      <c r="R878" s="27"/>
      <c r="S878" s="27" t="s">
        <v>811</v>
      </c>
      <c r="T878" s="27" t="s">
        <v>811</v>
      </c>
      <c r="U878" s="27" t="s">
        <v>811</v>
      </c>
      <c r="V878" s="27" t="s">
        <v>811</v>
      </c>
      <c r="W878" s="27" t="s">
        <v>811</v>
      </c>
      <c r="X878" s="27" t="s">
        <v>811</v>
      </c>
      <c r="Y878" s="27" t="s">
        <v>811</v>
      </c>
      <c r="Z878" s="27" t="s">
        <v>811</v>
      </c>
      <c r="AA878" s="55"/>
      <c r="AD878" s="166"/>
    </row>
    <row r="879" spans="1:33">
      <c r="A879">
        <v>210</v>
      </c>
      <c r="C879" t="s">
        <v>423</v>
      </c>
      <c r="D879" t="s">
        <v>1811</v>
      </c>
      <c r="E879">
        <v>11.5</v>
      </c>
      <c r="F879" s="47">
        <v>45196</v>
      </c>
      <c r="G879" s="27"/>
      <c r="H879" s="27"/>
      <c r="I879" s="27"/>
      <c r="J879" s="27"/>
      <c r="K879" s="52"/>
      <c r="L879" s="27"/>
      <c r="M879" s="27"/>
      <c r="N879" s="27"/>
      <c r="O879" s="27"/>
      <c r="P879" s="27"/>
      <c r="Q879" s="27"/>
      <c r="R879" s="27"/>
      <c r="S879" s="27" t="s">
        <v>811</v>
      </c>
      <c r="T879" s="27" t="s">
        <v>811</v>
      </c>
      <c r="U879" s="27" t="s">
        <v>811</v>
      </c>
      <c r="V879" s="27" t="s">
        <v>811</v>
      </c>
      <c r="W879" s="27" t="s">
        <v>811</v>
      </c>
      <c r="X879" s="27" t="s">
        <v>811</v>
      </c>
      <c r="Y879" s="27" t="s">
        <v>811</v>
      </c>
      <c r="Z879" s="27" t="s">
        <v>811</v>
      </c>
      <c r="AA879" s="55"/>
      <c r="AD879" s="166"/>
    </row>
    <row r="880" spans="1:33">
      <c r="A880">
        <v>211</v>
      </c>
      <c r="C880" t="s">
        <v>423</v>
      </c>
      <c r="D880" t="s">
        <v>1811</v>
      </c>
      <c r="E880">
        <v>12</v>
      </c>
      <c r="F880" s="47">
        <v>45196</v>
      </c>
      <c r="G880" s="27"/>
      <c r="H880" s="27"/>
      <c r="I880" s="27"/>
      <c r="J880" s="27"/>
      <c r="K880" s="52"/>
      <c r="L880" s="27"/>
      <c r="M880" s="27"/>
      <c r="N880" s="27"/>
      <c r="O880" s="27"/>
      <c r="P880" s="27"/>
      <c r="Q880" s="27"/>
      <c r="R880" s="27"/>
      <c r="S880" s="27" t="s">
        <v>811</v>
      </c>
      <c r="T880" s="27" t="s">
        <v>811</v>
      </c>
      <c r="U880" s="27" t="s">
        <v>811</v>
      </c>
      <c r="V880" s="27" t="s">
        <v>811</v>
      </c>
      <c r="W880" s="27" t="s">
        <v>811</v>
      </c>
      <c r="X880" s="27" t="s">
        <v>811</v>
      </c>
      <c r="Y880" s="27" t="s">
        <v>811</v>
      </c>
      <c r="Z880" s="27" t="s">
        <v>811</v>
      </c>
      <c r="AA880" s="55"/>
      <c r="AD880" s="166"/>
    </row>
    <row r="881" spans="1:30">
      <c r="A881">
        <v>212</v>
      </c>
      <c r="C881" t="s">
        <v>423</v>
      </c>
      <c r="D881" t="s">
        <v>1811</v>
      </c>
      <c r="E881">
        <v>12.5</v>
      </c>
      <c r="F881" s="47">
        <v>45196</v>
      </c>
      <c r="G881" s="27"/>
      <c r="H881" s="27"/>
      <c r="I881" s="27"/>
      <c r="J881" s="27"/>
      <c r="K881" s="52"/>
      <c r="L881" s="27"/>
      <c r="M881" s="27"/>
      <c r="N881" s="27"/>
      <c r="O881" s="27"/>
      <c r="P881" s="27"/>
      <c r="Q881" s="27"/>
      <c r="R881" s="27"/>
      <c r="S881" s="27" t="s">
        <v>811</v>
      </c>
      <c r="T881" s="27" t="s">
        <v>811</v>
      </c>
      <c r="U881" s="27" t="s">
        <v>811</v>
      </c>
      <c r="V881" s="27" t="s">
        <v>811</v>
      </c>
      <c r="W881" s="27" t="s">
        <v>811</v>
      </c>
      <c r="X881" s="27" t="s">
        <v>811</v>
      </c>
      <c r="Y881" s="27" t="s">
        <v>811</v>
      </c>
      <c r="Z881" s="27" t="s">
        <v>811</v>
      </c>
      <c r="AA881" s="55"/>
      <c r="AD881" s="166"/>
    </row>
    <row r="882" spans="1:30">
      <c r="A882">
        <v>213</v>
      </c>
      <c r="C882" t="s">
        <v>423</v>
      </c>
      <c r="D882" t="s">
        <v>1811</v>
      </c>
      <c r="E882">
        <v>13</v>
      </c>
      <c r="F882" s="47">
        <v>45196</v>
      </c>
      <c r="G882" s="27"/>
      <c r="H882" s="27"/>
      <c r="I882" s="27"/>
      <c r="J882" s="27"/>
      <c r="K882" s="52"/>
      <c r="L882" s="27"/>
      <c r="M882" s="27"/>
      <c r="N882" s="27"/>
      <c r="O882" s="27"/>
      <c r="P882" s="27"/>
      <c r="Q882" s="27"/>
      <c r="R882" s="27"/>
      <c r="S882" s="27" t="s">
        <v>811</v>
      </c>
      <c r="T882" s="27" t="s">
        <v>811</v>
      </c>
      <c r="U882" s="27" t="s">
        <v>811</v>
      </c>
      <c r="V882" s="27" t="s">
        <v>811</v>
      </c>
      <c r="W882" s="27" t="s">
        <v>811</v>
      </c>
      <c r="X882" s="27" t="s">
        <v>811</v>
      </c>
      <c r="Y882" s="27" t="s">
        <v>811</v>
      </c>
      <c r="Z882" s="27" t="s">
        <v>811</v>
      </c>
      <c r="AA882" s="55"/>
      <c r="AD882" s="166"/>
    </row>
    <row r="883" spans="1:30">
      <c r="A883">
        <v>214</v>
      </c>
      <c r="C883" t="s">
        <v>423</v>
      </c>
      <c r="D883" t="s">
        <v>1811</v>
      </c>
      <c r="E883">
        <v>13.5</v>
      </c>
      <c r="F883" s="47">
        <v>45196</v>
      </c>
      <c r="G883" s="27"/>
      <c r="H883" s="27"/>
      <c r="I883" s="27"/>
      <c r="J883" s="27"/>
      <c r="K883" s="52"/>
      <c r="L883" s="27"/>
      <c r="M883" s="27"/>
      <c r="N883" s="27"/>
      <c r="O883" s="27"/>
      <c r="P883" s="27"/>
      <c r="Q883" s="27"/>
      <c r="R883" s="27"/>
      <c r="S883" s="27" t="s">
        <v>811</v>
      </c>
      <c r="T883" s="27" t="s">
        <v>811</v>
      </c>
      <c r="U883" s="27" t="s">
        <v>811</v>
      </c>
      <c r="V883" s="27" t="s">
        <v>811</v>
      </c>
      <c r="W883" s="27" t="s">
        <v>811</v>
      </c>
      <c r="X883" s="27" t="s">
        <v>811</v>
      </c>
      <c r="Y883" s="27" t="s">
        <v>811</v>
      </c>
      <c r="Z883" s="27" t="s">
        <v>811</v>
      </c>
      <c r="AA883" s="55"/>
      <c r="AD883" s="166"/>
    </row>
    <row r="884" spans="1:30">
      <c r="A884">
        <v>215</v>
      </c>
      <c r="C884" t="s">
        <v>423</v>
      </c>
      <c r="D884" t="s">
        <v>1811</v>
      </c>
      <c r="E884">
        <v>14</v>
      </c>
      <c r="F884" s="47">
        <v>45196</v>
      </c>
      <c r="G884" s="27"/>
      <c r="H884" s="27"/>
      <c r="I884" s="27"/>
      <c r="J884" s="27"/>
      <c r="K884" s="52"/>
      <c r="L884" s="27"/>
      <c r="M884" s="27"/>
      <c r="N884" s="27"/>
      <c r="O884" s="27"/>
      <c r="P884" s="27"/>
      <c r="Q884" s="27"/>
      <c r="R884" s="27"/>
      <c r="S884" s="27" t="s">
        <v>811</v>
      </c>
      <c r="T884" s="27" t="s">
        <v>811</v>
      </c>
      <c r="U884" s="27" t="s">
        <v>811</v>
      </c>
      <c r="V884" s="27" t="s">
        <v>811</v>
      </c>
      <c r="W884" s="27" t="s">
        <v>811</v>
      </c>
      <c r="X884" s="27" t="s">
        <v>811</v>
      </c>
      <c r="Y884" s="27" t="s">
        <v>811</v>
      </c>
      <c r="Z884" s="27" t="s">
        <v>811</v>
      </c>
      <c r="AA884" s="55"/>
      <c r="AD884" s="166"/>
    </row>
    <row r="885" spans="1:30">
      <c r="A885">
        <v>216</v>
      </c>
      <c r="C885" t="s">
        <v>423</v>
      </c>
      <c r="D885" t="s">
        <v>1811</v>
      </c>
      <c r="E885">
        <v>14.5</v>
      </c>
      <c r="F885" s="47">
        <v>45196</v>
      </c>
      <c r="G885" s="27"/>
      <c r="H885" s="27"/>
      <c r="I885" s="27"/>
      <c r="J885" s="27"/>
      <c r="K885" s="52"/>
      <c r="L885" s="27"/>
      <c r="M885" s="27"/>
      <c r="N885" s="27"/>
      <c r="O885" s="27"/>
      <c r="P885" s="27"/>
      <c r="Q885" s="27"/>
      <c r="R885" s="27"/>
      <c r="S885" s="27" t="s">
        <v>811</v>
      </c>
      <c r="T885" s="27" t="s">
        <v>811</v>
      </c>
      <c r="U885" s="27" t="s">
        <v>811</v>
      </c>
      <c r="V885" s="27" t="s">
        <v>811</v>
      </c>
      <c r="W885" s="27" t="s">
        <v>811</v>
      </c>
      <c r="X885" s="27" t="s">
        <v>811</v>
      </c>
      <c r="Y885" s="27" t="s">
        <v>811</v>
      </c>
      <c r="Z885" s="27" t="s">
        <v>811</v>
      </c>
      <c r="AA885" s="55"/>
      <c r="AD885" s="166"/>
    </row>
    <row r="886" spans="1:30">
      <c r="A886">
        <v>217</v>
      </c>
      <c r="C886" t="s">
        <v>423</v>
      </c>
      <c r="D886" t="s">
        <v>1811</v>
      </c>
      <c r="E886">
        <v>15</v>
      </c>
      <c r="F886" s="47">
        <v>45196</v>
      </c>
      <c r="G886" s="27"/>
      <c r="H886" s="27"/>
      <c r="I886" s="27"/>
      <c r="J886" s="27"/>
      <c r="K886" s="52"/>
      <c r="L886" s="27"/>
      <c r="M886" s="27"/>
      <c r="N886" s="27"/>
      <c r="O886" s="27"/>
      <c r="P886" s="27"/>
      <c r="Q886" s="27"/>
      <c r="R886" s="27"/>
      <c r="S886" s="27" t="s">
        <v>811</v>
      </c>
      <c r="T886" s="27" t="s">
        <v>811</v>
      </c>
      <c r="U886" s="27" t="s">
        <v>811</v>
      </c>
      <c r="V886" s="27" t="s">
        <v>811</v>
      </c>
      <c r="W886" s="27" t="s">
        <v>811</v>
      </c>
      <c r="X886" s="27" t="s">
        <v>811</v>
      </c>
      <c r="Y886" s="27" t="s">
        <v>811</v>
      </c>
      <c r="Z886" s="27" t="s">
        <v>811</v>
      </c>
      <c r="AA886" s="55"/>
      <c r="AD886" s="166"/>
    </row>
    <row r="887" spans="1:30">
      <c r="A887">
        <v>218</v>
      </c>
      <c r="C887" t="s">
        <v>423</v>
      </c>
      <c r="D887" t="s">
        <v>1811</v>
      </c>
      <c r="E887">
        <v>15.5</v>
      </c>
      <c r="F887" s="47">
        <v>45196</v>
      </c>
      <c r="G887" s="27"/>
      <c r="H887" s="27"/>
      <c r="I887" s="27"/>
      <c r="J887" s="27"/>
      <c r="K887" s="52"/>
      <c r="L887" s="27"/>
      <c r="M887" s="27"/>
      <c r="N887" s="27"/>
      <c r="O887" s="27"/>
      <c r="P887" s="27"/>
      <c r="Q887" s="27"/>
      <c r="R887" s="27"/>
      <c r="S887" s="27" t="s">
        <v>811</v>
      </c>
      <c r="T887" s="27" t="s">
        <v>811</v>
      </c>
      <c r="U887" s="27" t="s">
        <v>811</v>
      </c>
      <c r="V887" s="27" t="s">
        <v>811</v>
      </c>
      <c r="W887" s="27" t="s">
        <v>811</v>
      </c>
      <c r="X887" s="27" t="s">
        <v>811</v>
      </c>
      <c r="Y887" s="27" t="s">
        <v>811</v>
      </c>
      <c r="Z887" s="27" t="s">
        <v>811</v>
      </c>
      <c r="AA887" s="55"/>
      <c r="AD887" s="166"/>
    </row>
    <row r="888" spans="1:30">
      <c r="A888">
        <v>219</v>
      </c>
      <c r="C888" t="s">
        <v>423</v>
      </c>
      <c r="D888" t="s">
        <v>1811</v>
      </c>
      <c r="E888">
        <v>16</v>
      </c>
      <c r="F888" s="47">
        <v>45196</v>
      </c>
      <c r="G888" s="27"/>
      <c r="H888" s="27"/>
      <c r="I888" s="27"/>
      <c r="J888" s="27"/>
      <c r="K888" s="52"/>
      <c r="L888" s="27"/>
      <c r="M888" s="27"/>
      <c r="N888" s="27"/>
      <c r="O888" s="27"/>
      <c r="P888" s="27"/>
      <c r="Q888" s="27"/>
      <c r="R888" s="27"/>
      <c r="S888" s="27" t="s">
        <v>811</v>
      </c>
      <c r="T888" s="27" t="s">
        <v>811</v>
      </c>
      <c r="U888" s="27" t="s">
        <v>811</v>
      </c>
      <c r="V888" s="27" t="s">
        <v>811</v>
      </c>
      <c r="W888" s="27" t="s">
        <v>811</v>
      </c>
      <c r="X888" s="27" t="s">
        <v>811</v>
      </c>
      <c r="Y888" s="27" t="s">
        <v>811</v>
      </c>
      <c r="Z888" s="27" t="s">
        <v>811</v>
      </c>
      <c r="AA888" s="55"/>
      <c r="AD888" s="166"/>
    </row>
    <row r="889" spans="1:30">
      <c r="A889">
        <v>220</v>
      </c>
      <c r="C889" t="s">
        <v>423</v>
      </c>
      <c r="D889" t="s">
        <v>1811</v>
      </c>
      <c r="E889">
        <v>16.5</v>
      </c>
      <c r="F889" s="47">
        <v>45196</v>
      </c>
      <c r="G889" s="27"/>
      <c r="H889" s="27"/>
      <c r="I889" s="27"/>
      <c r="J889" s="27"/>
      <c r="K889" s="52"/>
      <c r="L889" s="27"/>
      <c r="M889" s="27"/>
      <c r="N889" s="27"/>
      <c r="O889" s="27"/>
      <c r="P889" s="27"/>
      <c r="Q889" s="27"/>
      <c r="R889" s="27"/>
      <c r="S889" s="27" t="s">
        <v>811</v>
      </c>
      <c r="T889" s="27" t="s">
        <v>811</v>
      </c>
      <c r="U889" s="27" t="s">
        <v>811</v>
      </c>
      <c r="V889" s="27" t="s">
        <v>811</v>
      </c>
      <c r="W889" s="27" t="s">
        <v>811</v>
      </c>
      <c r="X889" s="27" t="s">
        <v>811</v>
      </c>
      <c r="Y889" s="27" t="s">
        <v>811</v>
      </c>
      <c r="Z889" s="27" t="s">
        <v>811</v>
      </c>
      <c r="AA889" s="55"/>
      <c r="AC889" s="2664"/>
      <c r="AD889" s="166"/>
    </row>
    <row r="890" spans="1:30">
      <c r="A890">
        <v>221</v>
      </c>
      <c r="C890" t="s">
        <v>423</v>
      </c>
      <c r="D890" t="s">
        <v>1811</v>
      </c>
      <c r="E890">
        <v>17</v>
      </c>
      <c r="F890" s="47">
        <v>45196</v>
      </c>
      <c r="G890" s="27"/>
      <c r="H890" s="27"/>
      <c r="I890" s="27"/>
      <c r="J890" s="27"/>
      <c r="K890" s="52"/>
      <c r="L890" s="27"/>
      <c r="M890" s="27"/>
      <c r="N890" s="27"/>
      <c r="O890" s="27"/>
      <c r="P890" s="27"/>
      <c r="Q890" s="27"/>
      <c r="R890" s="27"/>
      <c r="S890" s="27">
        <v>6.18</v>
      </c>
      <c r="T890" s="27">
        <v>70.3</v>
      </c>
      <c r="U890" s="24">
        <v>11.644342359125126</v>
      </c>
      <c r="V890" s="24">
        <v>117.15884615384617</v>
      </c>
      <c r="W890" s="24">
        <v>8.6403375527426167</v>
      </c>
      <c r="X890" s="24">
        <v>1.1211291139240505</v>
      </c>
      <c r="Y890" s="24">
        <v>0.88514747299681229</v>
      </c>
      <c r="Z890" s="24">
        <v>9.7614666666666672</v>
      </c>
      <c r="AA890" s="55"/>
      <c r="AD890" s="166"/>
    </row>
    <row r="891" spans="1:30">
      <c r="A891">
        <v>222</v>
      </c>
      <c r="C891" t="s">
        <v>423</v>
      </c>
      <c r="D891" t="s">
        <v>1811</v>
      </c>
      <c r="E891">
        <v>17.5</v>
      </c>
      <c r="F891" s="47">
        <v>45196</v>
      </c>
      <c r="G891" s="27"/>
      <c r="H891" s="27"/>
      <c r="I891" s="27"/>
      <c r="J891" s="27"/>
      <c r="K891" s="52"/>
      <c r="L891" s="27"/>
      <c r="M891" s="27"/>
      <c r="N891" s="27"/>
      <c r="O891" s="27"/>
      <c r="P891" s="27"/>
      <c r="Q891" s="27"/>
      <c r="R891" s="27"/>
      <c r="S891" s="27" t="s">
        <v>811</v>
      </c>
      <c r="T891" s="27" t="s">
        <v>811</v>
      </c>
      <c r="U891" s="27" t="s">
        <v>811</v>
      </c>
      <c r="V891" s="27" t="s">
        <v>811</v>
      </c>
      <c r="W891" s="27" t="s">
        <v>811</v>
      </c>
      <c r="X891" s="27" t="s">
        <v>811</v>
      </c>
      <c r="Y891" s="27" t="s">
        <v>811</v>
      </c>
      <c r="Z891" s="27" t="s">
        <v>811</v>
      </c>
      <c r="AA891" s="55"/>
      <c r="AD891" s="166"/>
    </row>
    <row r="892" spans="1:30">
      <c r="A892">
        <v>223</v>
      </c>
      <c r="C892" t="s">
        <v>423</v>
      </c>
      <c r="D892" t="s">
        <v>1811</v>
      </c>
      <c r="E892">
        <v>18</v>
      </c>
      <c r="F892" s="47">
        <v>45196</v>
      </c>
      <c r="G892" s="27"/>
      <c r="H892" s="27"/>
      <c r="I892" s="27"/>
      <c r="J892" s="27"/>
      <c r="K892" s="52"/>
      <c r="L892" s="27"/>
      <c r="M892" s="27"/>
      <c r="N892" s="27"/>
      <c r="O892" s="27"/>
      <c r="P892" s="27"/>
      <c r="Q892" s="27"/>
      <c r="R892" s="27"/>
      <c r="S892" s="27" t="s">
        <v>811</v>
      </c>
      <c r="T892" s="27" t="s">
        <v>811</v>
      </c>
      <c r="U892" s="27" t="s">
        <v>811</v>
      </c>
      <c r="V892" s="27" t="s">
        <v>811</v>
      </c>
      <c r="W892" s="27" t="s">
        <v>811</v>
      </c>
      <c r="X892" s="27" t="s">
        <v>811</v>
      </c>
      <c r="Y892" s="27" t="s">
        <v>811</v>
      </c>
      <c r="Z892" s="27" t="s">
        <v>811</v>
      </c>
      <c r="AA892" s="55"/>
      <c r="AD892" s="166"/>
    </row>
    <row r="893" spans="1:30">
      <c r="A893">
        <v>224</v>
      </c>
      <c r="C893" t="s">
        <v>423</v>
      </c>
      <c r="D893" t="s">
        <v>1811</v>
      </c>
      <c r="E893">
        <v>0.5</v>
      </c>
      <c r="F893" s="47">
        <v>45224</v>
      </c>
      <c r="G893" s="27"/>
      <c r="H893" s="27">
        <v>4</v>
      </c>
      <c r="I893" s="27">
        <v>19.5</v>
      </c>
      <c r="J893" s="27">
        <v>2.35</v>
      </c>
      <c r="K893" s="52">
        <v>0.1205</v>
      </c>
      <c r="L893" s="27" t="s">
        <v>1022</v>
      </c>
      <c r="M893" s="27">
        <v>1</v>
      </c>
      <c r="N893" s="27">
        <v>3</v>
      </c>
      <c r="O893" s="27" t="s">
        <v>1105</v>
      </c>
      <c r="P893" s="27"/>
      <c r="Q893" s="27"/>
      <c r="R893" s="27"/>
      <c r="S893" s="27">
        <v>6.29</v>
      </c>
      <c r="T893" s="27">
        <v>27.8</v>
      </c>
      <c r="U893" s="24">
        <v>0.42833337484743578</v>
      </c>
      <c r="V893" s="24">
        <v>70.626689785624222</v>
      </c>
      <c r="W893" s="27" t="s">
        <v>1812</v>
      </c>
      <c r="X893" s="27" t="s">
        <v>1812</v>
      </c>
      <c r="Y893" s="27" t="s">
        <v>1812</v>
      </c>
      <c r="Z893" s="27" t="s">
        <v>1812</v>
      </c>
      <c r="AA893" s="55"/>
      <c r="AD893" s="166"/>
    </row>
    <row r="894" spans="1:30">
      <c r="A894">
        <v>225</v>
      </c>
      <c r="C894" t="s">
        <v>423</v>
      </c>
      <c r="D894" t="s">
        <v>1811</v>
      </c>
      <c r="E894">
        <v>1</v>
      </c>
      <c r="F894" s="47">
        <v>45224</v>
      </c>
      <c r="G894" s="27"/>
      <c r="H894" s="27"/>
      <c r="I894" s="27"/>
      <c r="J894" s="27"/>
      <c r="K894" s="52"/>
      <c r="L894" s="27"/>
      <c r="M894" s="27"/>
      <c r="N894" s="27"/>
      <c r="O894" s="27"/>
      <c r="P894" s="27"/>
      <c r="Q894" s="27"/>
      <c r="R894" s="27"/>
      <c r="S894" s="27" t="s">
        <v>811</v>
      </c>
      <c r="T894" s="27" t="s">
        <v>811</v>
      </c>
      <c r="U894" s="27" t="s">
        <v>811</v>
      </c>
      <c r="V894" s="27" t="s">
        <v>811</v>
      </c>
      <c r="W894" s="27" t="s">
        <v>811</v>
      </c>
      <c r="X894" s="27" t="s">
        <v>811</v>
      </c>
      <c r="Y894" s="27" t="s">
        <v>811</v>
      </c>
      <c r="Z894" s="27" t="s">
        <v>811</v>
      </c>
      <c r="AA894" s="55"/>
      <c r="AD894" s="166"/>
    </row>
    <row r="895" spans="1:30">
      <c r="A895">
        <v>226</v>
      </c>
      <c r="C895" t="s">
        <v>423</v>
      </c>
      <c r="D895" t="s">
        <v>1811</v>
      </c>
      <c r="E895">
        <v>1.5</v>
      </c>
      <c r="F895" s="47">
        <v>45224</v>
      </c>
      <c r="G895" s="27"/>
      <c r="H895" s="27"/>
      <c r="I895" s="27"/>
      <c r="J895" s="27"/>
      <c r="K895" s="52"/>
      <c r="L895" s="27"/>
      <c r="M895" s="27"/>
      <c r="N895" s="27"/>
      <c r="O895" s="27"/>
      <c r="P895" s="27"/>
      <c r="Q895" s="27"/>
      <c r="R895" s="27"/>
      <c r="S895" s="27" t="s">
        <v>811</v>
      </c>
      <c r="T895" s="27" t="s">
        <v>811</v>
      </c>
      <c r="U895" s="27" t="s">
        <v>811</v>
      </c>
      <c r="V895" s="27" t="s">
        <v>811</v>
      </c>
      <c r="W895" s="27" t="s">
        <v>811</v>
      </c>
      <c r="X895" s="27" t="s">
        <v>811</v>
      </c>
      <c r="Y895" s="27" t="s">
        <v>811</v>
      </c>
      <c r="Z895" s="27" t="s">
        <v>811</v>
      </c>
      <c r="AA895" s="55"/>
      <c r="AD895" s="166"/>
    </row>
    <row r="896" spans="1:30">
      <c r="A896">
        <v>227</v>
      </c>
      <c r="C896" t="s">
        <v>423</v>
      </c>
      <c r="D896" t="s">
        <v>1811</v>
      </c>
      <c r="E896">
        <v>2</v>
      </c>
      <c r="F896" s="47">
        <v>45224</v>
      </c>
      <c r="G896" s="27"/>
      <c r="H896" s="27"/>
      <c r="I896" s="27"/>
      <c r="J896" s="27"/>
      <c r="K896" s="52"/>
      <c r="L896" s="27"/>
      <c r="M896" s="27"/>
      <c r="N896" s="27"/>
      <c r="O896" s="27"/>
      <c r="P896" s="27"/>
      <c r="Q896" s="27"/>
      <c r="R896" s="27"/>
      <c r="S896" s="27" t="s">
        <v>811</v>
      </c>
      <c r="T896" s="27" t="s">
        <v>811</v>
      </c>
      <c r="U896" s="27" t="s">
        <v>811</v>
      </c>
      <c r="V896" s="27" t="s">
        <v>811</v>
      </c>
      <c r="W896" s="27" t="s">
        <v>811</v>
      </c>
      <c r="X896" s="27" t="s">
        <v>811</v>
      </c>
      <c r="Y896" s="27" t="s">
        <v>811</v>
      </c>
      <c r="Z896" s="27" t="s">
        <v>811</v>
      </c>
      <c r="AA896" s="55"/>
      <c r="AD896" s="166"/>
    </row>
    <row r="897" spans="1:30">
      <c r="A897">
        <v>228</v>
      </c>
      <c r="C897" t="s">
        <v>423</v>
      </c>
      <c r="D897" t="s">
        <v>1811</v>
      </c>
      <c r="E897">
        <v>2.5</v>
      </c>
      <c r="F897" s="47">
        <v>45224</v>
      </c>
      <c r="G897" s="27"/>
      <c r="H897" s="27"/>
      <c r="I897" s="27"/>
      <c r="J897" s="27"/>
      <c r="K897" s="52"/>
      <c r="L897" s="27"/>
      <c r="M897" s="27"/>
      <c r="N897" s="27"/>
      <c r="O897" s="27"/>
      <c r="P897" s="27"/>
      <c r="Q897" s="27"/>
      <c r="R897" s="27"/>
      <c r="S897" s="27" t="s">
        <v>811</v>
      </c>
      <c r="T897" s="27" t="s">
        <v>811</v>
      </c>
      <c r="U897" s="27" t="s">
        <v>811</v>
      </c>
      <c r="V897" s="27" t="s">
        <v>811</v>
      </c>
      <c r="W897" s="27" t="s">
        <v>811</v>
      </c>
      <c r="X897" s="27" t="s">
        <v>811</v>
      </c>
      <c r="Y897" s="27" t="s">
        <v>811</v>
      </c>
      <c r="Z897" s="27" t="s">
        <v>811</v>
      </c>
      <c r="AA897" s="55"/>
      <c r="AD897" s="166"/>
    </row>
    <row r="898" spans="1:30">
      <c r="A898">
        <v>229</v>
      </c>
      <c r="C898" t="s">
        <v>423</v>
      </c>
      <c r="D898" t="s">
        <v>1811</v>
      </c>
      <c r="E898">
        <v>3</v>
      </c>
      <c r="F898" s="47">
        <v>45224</v>
      </c>
      <c r="G898" s="27"/>
      <c r="H898" s="27"/>
      <c r="I898" s="27"/>
      <c r="J898" s="27"/>
      <c r="K898" s="52"/>
      <c r="L898" s="27"/>
      <c r="M898" s="27"/>
      <c r="N898" s="27"/>
      <c r="O898" s="27"/>
      <c r="P898" s="27"/>
      <c r="Q898" s="27"/>
      <c r="R898" s="27"/>
      <c r="S898" s="27">
        <v>6.44</v>
      </c>
      <c r="T898" s="27">
        <v>33.700000000000003</v>
      </c>
      <c r="U898" s="24">
        <v>0.78303324857774959</v>
      </c>
      <c r="V898" s="24">
        <v>62.114709962168988</v>
      </c>
      <c r="W898" s="27" t="s">
        <v>1812</v>
      </c>
      <c r="X898" s="27" t="s">
        <v>1812</v>
      </c>
      <c r="Y898" s="27" t="s">
        <v>1812</v>
      </c>
      <c r="Z898" s="27" t="s">
        <v>1812</v>
      </c>
      <c r="AA898" s="55"/>
      <c r="AD898" s="166"/>
    </row>
    <row r="899" spans="1:30">
      <c r="A899">
        <v>230</v>
      </c>
      <c r="C899" t="s">
        <v>423</v>
      </c>
      <c r="D899" t="s">
        <v>1811</v>
      </c>
      <c r="E899">
        <v>3.5</v>
      </c>
      <c r="F899" s="47">
        <v>45224</v>
      </c>
      <c r="G899" s="27"/>
      <c r="H899" s="27"/>
      <c r="I899" s="27"/>
      <c r="J899" s="27"/>
      <c r="K899" s="52"/>
      <c r="L899" s="27"/>
      <c r="M899" s="27"/>
      <c r="N899" s="27"/>
      <c r="O899" s="27"/>
      <c r="P899" s="27"/>
      <c r="Q899" s="27"/>
      <c r="R899" s="27"/>
      <c r="S899" s="27" t="s">
        <v>811</v>
      </c>
      <c r="T899" s="27" t="s">
        <v>811</v>
      </c>
      <c r="U899" s="27" t="s">
        <v>811</v>
      </c>
      <c r="V899" s="27" t="s">
        <v>811</v>
      </c>
      <c r="W899" s="27" t="s">
        <v>811</v>
      </c>
      <c r="X899" s="27" t="s">
        <v>811</v>
      </c>
      <c r="Y899" s="27" t="s">
        <v>811</v>
      </c>
      <c r="Z899" s="27" t="s">
        <v>811</v>
      </c>
      <c r="AA899" s="55"/>
      <c r="AD899" s="166"/>
    </row>
    <row r="900" spans="1:30">
      <c r="A900">
        <v>231</v>
      </c>
      <c r="C900" t="s">
        <v>423</v>
      </c>
      <c r="D900" t="s">
        <v>1811</v>
      </c>
      <c r="E900">
        <v>4</v>
      </c>
      <c r="F900" s="47">
        <v>45224</v>
      </c>
      <c r="G900" s="27"/>
      <c r="H900" s="27"/>
      <c r="I900" s="27"/>
      <c r="J900" s="27"/>
      <c r="K900" s="52"/>
      <c r="L900" s="27"/>
      <c r="M900" s="27"/>
      <c r="N900" s="27"/>
      <c r="O900" s="27"/>
      <c r="P900" s="27"/>
      <c r="Q900" s="27"/>
      <c r="R900" s="27"/>
      <c r="S900" s="27" t="s">
        <v>811</v>
      </c>
      <c r="T900" s="27" t="s">
        <v>811</v>
      </c>
      <c r="U900" s="27" t="s">
        <v>811</v>
      </c>
      <c r="V900" s="27" t="s">
        <v>811</v>
      </c>
      <c r="W900" s="27" t="s">
        <v>811</v>
      </c>
      <c r="X900" s="27" t="s">
        <v>811</v>
      </c>
      <c r="Y900" s="27" t="s">
        <v>811</v>
      </c>
      <c r="Z900" s="27" t="s">
        <v>811</v>
      </c>
      <c r="AA900" s="55"/>
      <c r="AD900" s="166"/>
    </row>
    <row r="901" spans="1:30">
      <c r="A901">
        <v>232</v>
      </c>
      <c r="C901" t="s">
        <v>423</v>
      </c>
      <c r="D901" t="s">
        <v>1811</v>
      </c>
      <c r="E901">
        <v>4.5</v>
      </c>
      <c r="F901" s="47">
        <v>45224</v>
      </c>
      <c r="G901" s="27"/>
      <c r="H901" s="27"/>
      <c r="I901" s="27"/>
      <c r="J901" s="27"/>
      <c r="K901" s="52"/>
      <c r="L901" s="27"/>
      <c r="M901" s="27"/>
      <c r="N901" s="27"/>
      <c r="O901" s="27"/>
      <c r="P901" s="27"/>
      <c r="Q901" s="27"/>
      <c r="R901" s="27"/>
      <c r="S901" s="27" t="s">
        <v>811</v>
      </c>
      <c r="T901" s="27" t="s">
        <v>811</v>
      </c>
      <c r="U901" s="27" t="s">
        <v>811</v>
      </c>
      <c r="V901" s="27" t="s">
        <v>811</v>
      </c>
      <c r="W901" s="27" t="s">
        <v>811</v>
      </c>
      <c r="X901" s="27" t="s">
        <v>811</v>
      </c>
      <c r="Y901" s="27" t="s">
        <v>811</v>
      </c>
      <c r="Z901" s="27" t="s">
        <v>811</v>
      </c>
      <c r="AA901" s="55"/>
      <c r="AD901" s="166"/>
    </row>
    <row r="902" spans="1:30">
      <c r="A902">
        <v>233</v>
      </c>
      <c r="C902" t="s">
        <v>423</v>
      </c>
      <c r="D902" t="s">
        <v>1811</v>
      </c>
      <c r="E902">
        <v>5</v>
      </c>
      <c r="F902" s="47">
        <v>45224</v>
      </c>
      <c r="G902" s="27"/>
      <c r="H902" s="27"/>
      <c r="I902" s="27"/>
      <c r="J902" s="27"/>
      <c r="K902" s="52"/>
      <c r="L902" s="27"/>
      <c r="M902" s="27"/>
      <c r="N902" s="27"/>
      <c r="O902" s="27"/>
      <c r="P902" s="27"/>
      <c r="Q902" s="27"/>
      <c r="R902" s="27"/>
      <c r="S902" s="27" t="s">
        <v>811</v>
      </c>
      <c r="T902" s="27" t="s">
        <v>811</v>
      </c>
      <c r="U902" s="27" t="s">
        <v>811</v>
      </c>
      <c r="V902" s="27" t="s">
        <v>811</v>
      </c>
      <c r="W902" s="27" t="s">
        <v>811</v>
      </c>
      <c r="X902" s="27" t="s">
        <v>811</v>
      </c>
      <c r="Y902" s="27" t="s">
        <v>811</v>
      </c>
      <c r="Z902" s="27" t="s">
        <v>811</v>
      </c>
      <c r="AA902" s="55"/>
      <c r="AD902" s="166"/>
    </row>
    <row r="903" spans="1:30">
      <c r="A903">
        <v>234</v>
      </c>
      <c r="C903" t="s">
        <v>423</v>
      </c>
      <c r="D903" t="s">
        <v>1811</v>
      </c>
      <c r="E903">
        <v>5.5</v>
      </c>
      <c r="F903" s="47">
        <v>45224</v>
      </c>
      <c r="G903" s="27"/>
      <c r="H903" s="27"/>
      <c r="I903" s="27"/>
      <c r="J903" s="27"/>
      <c r="K903" s="52"/>
      <c r="L903" s="27"/>
      <c r="M903" s="27"/>
      <c r="N903" s="27"/>
      <c r="O903" s="27"/>
      <c r="P903" s="27"/>
      <c r="Q903" s="27"/>
      <c r="R903" s="27"/>
      <c r="S903" s="27" t="s">
        <v>811</v>
      </c>
      <c r="T903" s="27" t="s">
        <v>811</v>
      </c>
      <c r="U903" s="27" t="s">
        <v>811</v>
      </c>
      <c r="V903" s="27" t="s">
        <v>811</v>
      </c>
      <c r="W903" s="27" t="s">
        <v>811</v>
      </c>
      <c r="X903" s="27" t="s">
        <v>811</v>
      </c>
      <c r="Y903" s="27" t="s">
        <v>811</v>
      </c>
      <c r="Z903" s="27" t="s">
        <v>811</v>
      </c>
      <c r="AA903" s="55"/>
      <c r="AD903" s="166"/>
    </row>
    <row r="904" spans="1:30">
      <c r="A904">
        <v>235</v>
      </c>
      <c r="C904" t="s">
        <v>423</v>
      </c>
      <c r="D904" t="s">
        <v>1811</v>
      </c>
      <c r="E904">
        <v>6</v>
      </c>
      <c r="F904" s="47">
        <v>45224</v>
      </c>
      <c r="G904" s="27"/>
      <c r="H904" s="27"/>
      <c r="I904" s="27"/>
      <c r="J904" s="27"/>
      <c r="K904" s="52"/>
      <c r="L904" s="27"/>
      <c r="M904" s="27"/>
      <c r="N904" s="27"/>
      <c r="O904" s="27"/>
      <c r="P904" s="27"/>
      <c r="Q904" s="27"/>
      <c r="R904" s="27"/>
      <c r="S904" s="27" t="s">
        <v>811</v>
      </c>
      <c r="T904" s="27" t="s">
        <v>811</v>
      </c>
      <c r="U904" s="27" t="s">
        <v>811</v>
      </c>
      <c r="V904" s="27" t="s">
        <v>811</v>
      </c>
      <c r="W904" s="27" t="s">
        <v>811</v>
      </c>
      <c r="X904" s="27" t="s">
        <v>811</v>
      </c>
      <c r="Y904" s="27" t="s">
        <v>811</v>
      </c>
      <c r="Z904" s="27" t="s">
        <v>811</v>
      </c>
      <c r="AA904" s="55"/>
      <c r="AD904" s="166"/>
    </row>
    <row r="905" spans="1:30">
      <c r="A905">
        <v>236</v>
      </c>
      <c r="C905" t="s">
        <v>423</v>
      </c>
      <c r="D905" t="s">
        <v>1811</v>
      </c>
      <c r="E905">
        <v>6.5</v>
      </c>
      <c r="F905" s="47">
        <v>45224</v>
      </c>
      <c r="G905" s="27"/>
      <c r="H905" s="27"/>
      <c r="I905" s="27"/>
      <c r="J905" s="27"/>
      <c r="K905" s="52"/>
      <c r="L905" s="27"/>
      <c r="M905" s="27"/>
      <c r="N905" s="27"/>
      <c r="O905" s="27"/>
      <c r="P905" s="27"/>
      <c r="Q905" s="27"/>
      <c r="R905" s="27"/>
      <c r="S905" s="27" t="s">
        <v>811</v>
      </c>
      <c r="T905" s="27" t="s">
        <v>811</v>
      </c>
      <c r="U905" s="27" t="s">
        <v>811</v>
      </c>
      <c r="V905" s="27" t="s">
        <v>811</v>
      </c>
      <c r="W905" s="27" t="s">
        <v>811</v>
      </c>
      <c r="X905" s="27" t="s">
        <v>811</v>
      </c>
      <c r="Y905" s="27" t="s">
        <v>811</v>
      </c>
      <c r="Z905" s="27" t="s">
        <v>811</v>
      </c>
      <c r="AA905" s="55"/>
      <c r="AD905" s="166"/>
    </row>
    <row r="906" spans="1:30">
      <c r="A906">
        <v>237</v>
      </c>
      <c r="C906" t="s">
        <v>423</v>
      </c>
      <c r="D906" t="s">
        <v>1811</v>
      </c>
      <c r="E906">
        <v>7</v>
      </c>
      <c r="F906" s="47">
        <v>45224</v>
      </c>
      <c r="G906" s="27"/>
      <c r="H906" s="27"/>
      <c r="I906" s="27"/>
      <c r="J906" s="27"/>
      <c r="K906" s="52"/>
      <c r="L906" s="27"/>
      <c r="M906" s="27"/>
      <c r="N906" s="27"/>
      <c r="O906" s="27"/>
      <c r="P906" s="27"/>
      <c r="Q906" s="27"/>
      <c r="R906" s="27"/>
      <c r="S906" s="27" t="s">
        <v>811</v>
      </c>
      <c r="T906" s="27" t="s">
        <v>811</v>
      </c>
      <c r="U906" s="27" t="s">
        <v>811</v>
      </c>
      <c r="V906" s="27" t="s">
        <v>811</v>
      </c>
      <c r="W906" s="27" t="s">
        <v>811</v>
      </c>
      <c r="X906" s="27" t="s">
        <v>811</v>
      </c>
      <c r="Y906" s="27" t="s">
        <v>811</v>
      </c>
      <c r="Z906" s="27" t="s">
        <v>811</v>
      </c>
      <c r="AA906" s="55"/>
      <c r="AD906" s="166"/>
    </row>
    <row r="907" spans="1:30">
      <c r="A907">
        <v>238</v>
      </c>
      <c r="C907" t="s">
        <v>423</v>
      </c>
      <c r="D907" t="s">
        <v>1811</v>
      </c>
      <c r="E907">
        <v>7.5</v>
      </c>
      <c r="F907" s="47">
        <v>45224</v>
      </c>
      <c r="G907" s="27"/>
      <c r="H907" s="27"/>
      <c r="I907" s="27"/>
      <c r="J907" s="27"/>
      <c r="K907" s="52"/>
      <c r="L907" s="27"/>
      <c r="M907" s="27"/>
      <c r="N907" s="27"/>
      <c r="O907" s="27"/>
      <c r="P907" s="27"/>
      <c r="Q907" s="27"/>
      <c r="R907" s="27"/>
      <c r="S907" s="27" t="s">
        <v>811</v>
      </c>
      <c r="T907" s="27" t="s">
        <v>811</v>
      </c>
      <c r="U907" s="27" t="s">
        <v>811</v>
      </c>
      <c r="V907" s="27" t="s">
        <v>811</v>
      </c>
      <c r="W907" s="27" t="s">
        <v>811</v>
      </c>
      <c r="X907" s="27" t="s">
        <v>811</v>
      </c>
      <c r="Y907" s="27" t="s">
        <v>811</v>
      </c>
      <c r="Z907" s="27" t="s">
        <v>811</v>
      </c>
      <c r="AA907" s="55"/>
      <c r="AD907" s="166"/>
    </row>
    <row r="908" spans="1:30">
      <c r="A908">
        <v>239</v>
      </c>
      <c r="C908" t="s">
        <v>423</v>
      </c>
      <c r="D908" t="s">
        <v>1811</v>
      </c>
      <c r="E908">
        <v>8</v>
      </c>
      <c r="F908" s="47">
        <v>45224</v>
      </c>
      <c r="G908" s="27"/>
      <c r="H908" s="27"/>
      <c r="I908" s="27"/>
      <c r="J908" s="27"/>
      <c r="K908" s="52"/>
      <c r="L908" s="27"/>
      <c r="M908" s="27"/>
      <c r="N908" s="27"/>
      <c r="O908" s="27"/>
      <c r="P908" s="27"/>
      <c r="Q908" s="27"/>
      <c r="R908" s="27"/>
      <c r="S908" s="27" t="s">
        <v>811</v>
      </c>
      <c r="T908" s="27" t="s">
        <v>811</v>
      </c>
      <c r="U908" s="27" t="s">
        <v>811</v>
      </c>
      <c r="V908" s="27" t="s">
        <v>811</v>
      </c>
      <c r="W908" s="27" t="s">
        <v>811</v>
      </c>
      <c r="X908" s="27" t="s">
        <v>811</v>
      </c>
      <c r="Y908" s="27" t="s">
        <v>811</v>
      </c>
      <c r="Z908" s="27" t="s">
        <v>811</v>
      </c>
      <c r="AA908" s="55"/>
      <c r="AD908" s="166"/>
    </row>
    <row r="909" spans="1:30">
      <c r="A909">
        <v>240</v>
      </c>
      <c r="C909" t="s">
        <v>423</v>
      </c>
      <c r="D909" t="s">
        <v>1811</v>
      </c>
      <c r="E909">
        <v>8.5</v>
      </c>
      <c r="F909" s="47">
        <v>45224</v>
      </c>
      <c r="G909" s="27"/>
      <c r="H909" s="27"/>
      <c r="I909" s="27"/>
      <c r="J909" s="27"/>
      <c r="K909" s="52"/>
      <c r="L909" s="27"/>
      <c r="M909" s="27"/>
      <c r="N909" s="27"/>
      <c r="O909" s="27"/>
      <c r="P909" s="27"/>
      <c r="Q909" s="27"/>
      <c r="R909" s="27"/>
      <c r="S909" s="27" t="s">
        <v>811</v>
      </c>
      <c r="T909" s="27" t="s">
        <v>811</v>
      </c>
      <c r="U909" s="27" t="s">
        <v>811</v>
      </c>
      <c r="V909" s="27" t="s">
        <v>811</v>
      </c>
      <c r="W909" s="27" t="s">
        <v>811</v>
      </c>
      <c r="X909" s="27" t="s">
        <v>811</v>
      </c>
      <c r="Y909" s="27" t="s">
        <v>811</v>
      </c>
      <c r="Z909" s="27" t="s">
        <v>811</v>
      </c>
      <c r="AA909" s="55"/>
      <c r="AD909" s="166"/>
    </row>
    <row r="910" spans="1:30">
      <c r="A910">
        <v>241</v>
      </c>
      <c r="C910" t="s">
        <v>423</v>
      </c>
      <c r="D910" t="s">
        <v>1811</v>
      </c>
      <c r="E910">
        <v>9</v>
      </c>
      <c r="F910" s="47">
        <v>45224</v>
      </c>
      <c r="G910" s="27"/>
      <c r="H910" s="27"/>
      <c r="I910" s="27"/>
      <c r="J910" s="27"/>
      <c r="K910" s="52"/>
      <c r="L910" s="27"/>
      <c r="M910" s="27"/>
      <c r="N910" s="27"/>
      <c r="O910" s="27"/>
      <c r="P910" s="27"/>
      <c r="Q910" s="27"/>
      <c r="R910" s="27"/>
      <c r="S910" s="27">
        <v>6.53</v>
      </c>
      <c r="T910" s="27">
        <v>33.6</v>
      </c>
      <c r="U910" s="24">
        <v>0.35694447903952969</v>
      </c>
      <c r="V910" s="24">
        <v>57.007522068095838</v>
      </c>
      <c r="W910" s="27" t="s">
        <v>1812</v>
      </c>
      <c r="X910" s="27" t="s">
        <v>1812</v>
      </c>
      <c r="Y910" s="27" t="s">
        <v>1812</v>
      </c>
      <c r="Z910" s="27" t="s">
        <v>1812</v>
      </c>
      <c r="AA910" s="55"/>
      <c r="AD910" s="166"/>
    </row>
    <row r="911" spans="1:30">
      <c r="A911">
        <v>242</v>
      </c>
      <c r="C911" t="s">
        <v>423</v>
      </c>
      <c r="D911" t="s">
        <v>1811</v>
      </c>
      <c r="E911">
        <v>9.5</v>
      </c>
      <c r="F911" s="47">
        <v>45224</v>
      </c>
      <c r="G911" s="27"/>
      <c r="H911" s="27"/>
      <c r="I911" s="27"/>
      <c r="J911" s="27"/>
      <c r="K911" s="52"/>
      <c r="L911" s="27"/>
      <c r="M911" s="27"/>
      <c r="N911" s="27"/>
      <c r="O911" s="27"/>
      <c r="P911" s="27"/>
      <c r="Q911" s="27"/>
      <c r="R911" s="27"/>
      <c r="S911" s="27" t="s">
        <v>811</v>
      </c>
      <c r="T911" s="27" t="s">
        <v>811</v>
      </c>
      <c r="U911" s="27" t="s">
        <v>811</v>
      </c>
      <c r="V911" s="27" t="s">
        <v>811</v>
      </c>
      <c r="W911" s="27" t="s">
        <v>811</v>
      </c>
      <c r="X911" s="27" t="s">
        <v>811</v>
      </c>
      <c r="Y911" s="27" t="s">
        <v>811</v>
      </c>
      <c r="Z911" s="27" t="s">
        <v>811</v>
      </c>
      <c r="AA911" s="55"/>
      <c r="AD911" s="166"/>
    </row>
    <row r="912" spans="1:30">
      <c r="A912">
        <v>243</v>
      </c>
      <c r="C912" t="s">
        <v>423</v>
      </c>
      <c r="D912" t="s">
        <v>1811</v>
      </c>
      <c r="E912">
        <v>10</v>
      </c>
      <c r="F912" s="47">
        <v>45224</v>
      </c>
      <c r="G912" s="27"/>
      <c r="H912" s="27"/>
      <c r="I912" s="27"/>
      <c r="J912" s="27"/>
      <c r="K912" s="52"/>
      <c r="L912" s="27"/>
      <c r="M912" s="27"/>
      <c r="N912" s="27"/>
      <c r="O912" s="27"/>
      <c r="P912" s="27"/>
      <c r="Q912" s="27"/>
      <c r="R912" s="27"/>
      <c r="S912" s="27" t="s">
        <v>811</v>
      </c>
      <c r="T912" s="27" t="s">
        <v>811</v>
      </c>
      <c r="U912" s="27" t="s">
        <v>811</v>
      </c>
      <c r="V912" s="27" t="s">
        <v>811</v>
      </c>
      <c r="W912" s="27" t="s">
        <v>811</v>
      </c>
      <c r="X912" s="27" t="s">
        <v>811</v>
      </c>
      <c r="Y912" s="27" t="s">
        <v>811</v>
      </c>
      <c r="Z912" s="27" t="s">
        <v>811</v>
      </c>
      <c r="AA912" s="55"/>
      <c r="AD912" s="166"/>
    </row>
    <row r="913" spans="1:30">
      <c r="A913">
        <v>244</v>
      </c>
      <c r="C913" t="s">
        <v>423</v>
      </c>
      <c r="D913" t="s">
        <v>1811</v>
      </c>
      <c r="E913">
        <v>10.5</v>
      </c>
      <c r="F913" s="47">
        <v>45224</v>
      </c>
      <c r="G913" s="27"/>
      <c r="H913" s="27"/>
      <c r="I913" s="27"/>
      <c r="J913" s="27"/>
      <c r="K913" s="52"/>
      <c r="L913" s="27"/>
      <c r="M913" s="27"/>
      <c r="N913" s="27"/>
      <c r="O913" s="27"/>
      <c r="P913" s="27"/>
      <c r="Q913" s="27"/>
      <c r="R913" s="27"/>
      <c r="S913" s="27" t="s">
        <v>811</v>
      </c>
      <c r="T913" s="27" t="s">
        <v>811</v>
      </c>
      <c r="U913" s="27" t="s">
        <v>811</v>
      </c>
      <c r="V913" s="27" t="s">
        <v>811</v>
      </c>
      <c r="W913" s="27" t="s">
        <v>811</v>
      </c>
      <c r="X913" s="27" t="s">
        <v>811</v>
      </c>
      <c r="Y913" s="27" t="s">
        <v>811</v>
      </c>
      <c r="Z913" s="27" t="s">
        <v>811</v>
      </c>
      <c r="AA913" s="55"/>
      <c r="AD913" s="166"/>
    </row>
    <row r="914" spans="1:30">
      <c r="A914">
        <v>245</v>
      </c>
      <c r="C914" t="s">
        <v>423</v>
      </c>
      <c r="D914" t="s">
        <v>1811</v>
      </c>
      <c r="E914">
        <v>11</v>
      </c>
      <c r="F914" s="47">
        <v>45224</v>
      </c>
      <c r="G914" s="27"/>
      <c r="H914" s="27"/>
      <c r="I914" s="27"/>
      <c r="J914" s="27"/>
      <c r="K914" s="52"/>
      <c r="L914" s="27"/>
      <c r="M914" s="27"/>
      <c r="N914" s="27"/>
      <c r="O914" s="27"/>
      <c r="P914" s="27"/>
      <c r="Q914" s="27"/>
      <c r="R914" s="27"/>
      <c r="S914" s="27" t="s">
        <v>811</v>
      </c>
      <c r="T914" s="27" t="s">
        <v>811</v>
      </c>
      <c r="U914" s="27" t="s">
        <v>811</v>
      </c>
      <c r="V914" s="27" t="s">
        <v>811</v>
      </c>
      <c r="W914" s="27" t="s">
        <v>811</v>
      </c>
      <c r="X914" s="27" t="s">
        <v>811</v>
      </c>
      <c r="Y914" s="27" t="s">
        <v>811</v>
      </c>
      <c r="Z914" s="27" t="s">
        <v>811</v>
      </c>
      <c r="AA914" s="55"/>
      <c r="AD914" s="166"/>
    </row>
    <row r="915" spans="1:30">
      <c r="A915">
        <v>246</v>
      </c>
      <c r="C915" t="s">
        <v>423</v>
      </c>
      <c r="D915" t="s">
        <v>1811</v>
      </c>
      <c r="E915">
        <v>11.5</v>
      </c>
      <c r="F915" s="47">
        <v>45224</v>
      </c>
      <c r="G915" s="27"/>
      <c r="H915" s="27"/>
      <c r="I915" s="27"/>
      <c r="J915" s="27"/>
      <c r="K915" s="52"/>
      <c r="L915" s="27"/>
      <c r="M915" s="27"/>
      <c r="N915" s="27"/>
      <c r="O915" s="27"/>
      <c r="P915" s="27"/>
      <c r="Q915" s="27"/>
      <c r="R915" s="27"/>
      <c r="S915" s="27" t="s">
        <v>811</v>
      </c>
      <c r="T915" s="27" t="s">
        <v>811</v>
      </c>
      <c r="U915" s="27" t="s">
        <v>811</v>
      </c>
      <c r="V915" s="27" t="s">
        <v>811</v>
      </c>
      <c r="W915" s="27" t="s">
        <v>811</v>
      </c>
      <c r="X915" s="27" t="s">
        <v>811</v>
      </c>
      <c r="Y915" s="27" t="s">
        <v>811</v>
      </c>
      <c r="Z915" s="27" t="s">
        <v>811</v>
      </c>
      <c r="AA915" s="55"/>
      <c r="AD915" s="166"/>
    </row>
    <row r="916" spans="1:30">
      <c r="A916">
        <v>247</v>
      </c>
      <c r="C916" t="s">
        <v>423</v>
      </c>
      <c r="D916" t="s">
        <v>1811</v>
      </c>
      <c r="E916">
        <v>12</v>
      </c>
      <c r="F916" s="47">
        <v>45224</v>
      </c>
      <c r="G916" s="27"/>
      <c r="H916" s="27"/>
      <c r="I916" s="27"/>
      <c r="J916" s="27"/>
      <c r="K916" s="52"/>
      <c r="L916" s="27"/>
      <c r="M916" s="27"/>
      <c r="N916" s="27"/>
      <c r="O916" s="27"/>
      <c r="P916" s="27"/>
      <c r="Q916" s="27"/>
      <c r="R916" s="27"/>
      <c r="S916" s="27" t="s">
        <v>811</v>
      </c>
      <c r="T916" s="27" t="s">
        <v>811</v>
      </c>
      <c r="U916" s="27" t="s">
        <v>811</v>
      </c>
      <c r="V916" s="27" t="s">
        <v>811</v>
      </c>
      <c r="W916" s="27" t="s">
        <v>811</v>
      </c>
      <c r="X916" s="27" t="s">
        <v>811</v>
      </c>
      <c r="Y916" s="27" t="s">
        <v>811</v>
      </c>
      <c r="Z916" s="27" t="s">
        <v>811</v>
      </c>
      <c r="AA916" s="55"/>
      <c r="AD916" s="166"/>
    </row>
    <row r="917" spans="1:30">
      <c r="A917">
        <v>248</v>
      </c>
      <c r="C917" t="s">
        <v>423</v>
      </c>
      <c r="D917" t="s">
        <v>1811</v>
      </c>
      <c r="E917">
        <v>12.5</v>
      </c>
      <c r="F917" s="47">
        <v>45224</v>
      </c>
      <c r="G917" s="27"/>
      <c r="H917" s="27"/>
      <c r="I917" s="27"/>
      <c r="J917" s="27"/>
      <c r="K917" s="52"/>
      <c r="L917" s="27"/>
      <c r="M917" s="27"/>
      <c r="N917" s="27"/>
      <c r="O917" s="27"/>
      <c r="P917" s="27"/>
      <c r="Q917" s="27"/>
      <c r="R917" s="27"/>
      <c r="S917" s="27" t="s">
        <v>811</v>
      </c>
      <c r="T917" s="27" t="s">
        <v>811</v>
      </c>
      <c r="U917" s="27" t="s">
        <v>811</v>
      </c>
      <c r="V917" s="27" t="s">
        <v>811</v>
      </c>
      <c r="W917" s="27" t="s">
        <v>811</v>
      </c>
      <c r="X917" s="27" t="s">
        <v>811</v>
      </c>
      <c r="Y917" s="27" t="s">
        <v>811</v>
      </c>
      <c r="Z917" s="27" t="s">
        <v>811</v>
      </c>
      <c r="AA917" s="55"/>
      <c r="AD917" s="166"/>
    </row>
    <row r="918" spans="1:30">
      <c r="A918">
        <v>249</v>
      </c>
      <c r="C918" t="s">
        <v>423</v>
      </c>
      <c r="D918" t="s">
        <v>1811</v>
      </c>
      <c r="E918">
        <v>13</v>
      </c>
      <c r="F918" s="47">
        <v>45224</v>
      </c>
      <c r="G918" s="27"/>
      <c r="H918" s="27"/>
      <c r="I918" s="27"/>
      <c r="J918" s="27"/>
      <c r="K918" s="52"/>
      <c r="L918" s="27"/>
      <c r="M918" s="27"/>
      <c r="N918" s="27"/>
      <c r="O918" s="27"/>
      <c r="P918" s="27"/>
      <c r="Q918" s="27"/>
      <c r="R918" s="27"/>
      <c r="S918" s="27" t="s">
        <v>811</v>
      </c>
      <c r="T918" s="27" t="s">
        <v>811</v>
      </c>
      <c r="U918" s="27" t="s">
        <v>811</v>
      </c>
      <c r="V918" s="27" t="s">
        <v>811</v>
      </c>
      <c r="W918" s="27" t="s">
        <v>811</v>
      </c>
      <c r="X918" s="27" t="s">
        <v>811</v>
      </c>
      <c r="Y918" s="27" t="s">
        <v>811</v>
      </c>
      <c r="Z918" s="27" t="s">
        <v>811</v>
      </c>
      <c r="AA918" s="55"/>
      <c r="AC918" s="2665"/>
      <c r="AD918" s="166"/>
    </row>
    <row r="919" spans="1:30">
      <c r="A919">
        <v>250</v>
      </c>
      <c r="C919" t="s">
        <v>423</v>
      </c>
      <c r="D919" t="s">
        <v>1811</v>
      </c>
      <c r="E919">
        <v>13.5</v>
      </c>
      <c r="F919" s="47">
        <v>45224</v>
      </c>
      <c r="G919" s="27"/>
      <c r="H919" s="27"/>
      <c r="I919" s="27"/>
      <c r="J919" s="27"/>
      <c r="K919" s="52"/>
      <c r="L919" s="27"/>
      <c r="M919" s="27"/>
      <c r="N919" s="27"/>
      <c r="O919" s="27"/>
      <c r="P919" s="27"/>
      <c r="Q919" s="27"/>
      <c r="R919" s="27"/>
      <c r="S919" s="27" t="s">
        <v>811</v>
      </c>
      <c r="T919" s="27" t="s">
        <v>811</v>
      </c>
      <c r="U919" s="27" t="s">
        <v>811</v>
      </c>
      <c r="V919" s="27" t="s">
        <v>811</v>
      </c>
      <c r="W919" s="27" t="s">
        <v>811</v>
      </c>
      <c r="X919" s="27" t="s">
        <v>811</v>
      </c>
      <c r="Y919" s="27" t="s">
        <v>811</v>
      </c>
      <c r="Z919" s="27" t="s">
        <v>811</v>
      </c>
      <c r="AA919" s="55"/>
      <c r="AC919" s="2665"/>
      <c r="AD919" s="166"/>
    </row>
    <row r="920" spans="1:30">
      <c r="A920">
        <v>251</v>
      </c>
      <c r="C920" t="s">
        <v>423</v>
      </c>
      <c r="D920" t="s">
        <v>1811</v>
      </c>
      <c r="E920">
        <v>14</v>
      </c>
      <c r="F920" s="47">
        <v>45224</v>
      </c>
      <c r="G920" s="27"/>
      <c r="H920" s="27"/>
      <c r="I920" s="27"/>
      <c r="J920" s="27"/>
      <c r="K920" s="52"/>
      <c r="L920" s="27"/>
      <c r="M920" s="27"/>
      <c r="N920" s="27"/>
      <c r="O920" s="27"/>
      <c r="P920" s="27"/>
      <c r="Q920" s="27"/>
      <c r="R920" s="27"/>
      <c r="S920" s="27" t="s">
        <v>811</v>
      </c>
      <c r="T920" s="27" t="s">
        <v>811</v>
      </c>
      <c r="U920" s="27" t="s">
        <v>811</v>
      </c>
      <c r="V920" s="27" t="s">
        <v>811</v>
      </c>
      <c r="W920" s="27" t="s">
        <v>811</v>
      </c>
      <c r="X920" s="27" t="s">
        <v>811</v>
      </c>
      <c r="Y920" s="27" t="s">
        <v>811</v>
      </c>
      <c r="Z920" s="27" t="s">
        <v>811</v>
      </c>
      <c r="AA920" s="55"/>
      <c r="AD920" s="166"/>
    </row>
    <row r="921" spans="1:30">
      <c r="A921">
        <v>252</v>
      </c>
      <c r="C921" t="s">
        <v>423</v>
      </c>
      <c r="D921" t="s">
        <v>1811</v>
      </c>
      <c r="E921">
        <v>14.5</v>
      </c>
      <c r="F921" s="47">
        <v>45224</v>
      </c>
      <c r="G921" s="27"/>
      <c r="H921" s="27"/>
      <c r="I921" s="27"/>
      <c r="J921" s="27"/>
      <c r="K921" s="52"/>
      <c r="L921" s="27"/>
      <c r="M921" s="27"/>
      <c r="N921" s="27"/>
      <c r="O921" s="27"/>
      <c r="P921" s="27"/>
      <c r="Q921" s="27"/>
      <c r="R921" s="27"/>
      <c r="S921" s="27" t="s">
        <v>811</v>
      </c>
      <c r="T921" s="27" t="s">
        <v>811</v>
      </c>
      <c r="U921" s="27" t="s">
        <v>811</v>
      </c>
      <c r="V921" s="27" t="s">
        <v>811</v>
      </c>
      <c r="W921" s="27" t="s">
        <v>811</v>
      </c>
      <c r="X921" s="27" t="s">
        <v>811</v>
      </c>
      <c r="Y921" s="27" t="s">
        <v>811</v>
      </c>
      <c r="Z921" s="27" t="s">
        <v>811</v>
      </c>
      <c r="AA921" s="55"/>
      <c r="AD921" s="166"/>
    </row>
    <row r="922" spans="1:30">
      <c r="A922">
        <v>253</v>
      </c>
      <c r="C922" t="s">
        <v>423</v>
      </c>
      <c r="D922" t="s">
        <v>1811</v>
      </c>
      <c r="E922">
        <v>15</v>
      </c>
      <c r="F922" s="47">
        <v>45224</v>
      </c>
      <c r="G922" s="27"/>
      <c r="H922" s="27"/>
      <c r="I922" s="27"/>
      <c r="J922" s="27"/>
      <c r="K922" s="52"/>
      <c r="L922" s="27"/>
      <c r="M922" s="27"/>
      <c r="N922" s="27"/>
      <c r="O922" s="27"/>
      <c r="P922" s="27"/>
      <c r="Q922" s="27"/>
      <c r="R922" s="27"/>
      <c r="S922" s="27" t="s">
        <v>811</v>
      </c>
      <c r="T922" s="27" t="s">
        <v>811</v>
      </c>
      <c r="U922" s="27" t="s">
        <v>811</v>
      </c>
      <c r="V922" s="27" t="s">
        <v>811</v>
      </c>
      <c r="W922" s="27" t="s">
        <v>811</v>
      </c>
      <c r="X922" s="27" t="s">
        <v>811</v>
      </c>
      <c r="Y922" s="27" t="s">
        <v>811</v>
      </c>
      <c r="Z922" s="27" t="s">
        <v>811</v>
      </c>
      <c r="AA922" s="55"/>
      <c r="AD922" s="166"/>
    </row>
    <row r="923" spans="1:30">
      <c r="A923">
        <v>254</v>
      </c>
      <c r="C923" t="s">
        <v>423</v>
      </c>
      <c r="D923" t="s">
        <v>1811</v>
      </c>
      <c r="E923">
        <v>15.5</v>
      </c>
      <c r="F923" s="47">
        <v>45224</v>
      </c>
      <c r="G923" s="27"/>
      <c r="H923" s="27"/>
      <c r="I923" s="27"/>
      <c r="J923" s="27"/>
      <c r="K923" s="52"/>
      <c r="L923" s="27"/>
      <c r="M923" s="27"/>
      <c r="N923" s="27"/>
      <c r="O923" s="27"/>
      <c r="P923" s="27"/>
      <c r="Q923" s="27"/>
      <c r="R923" s="27"/>
      <c r="S923" s="27" t="s">
        <v>811</v>
      </c>
      <c r="T923" s="27" t="s">
        <v>811</v>
      </c>
      <c r="U923" s="27" t="s">
        <v>811</v>
      </c>
      <c r="V923" s="27" t="s">
        <v>811</v>
      </c>
      <c r="W923" s="27" t="s">
        <v>811</v>
      </c>
      <c r="X923" s="27" t="s">
        <v>811</v>
      </c>
      <c r="Y923" s="27" t="s">
        <v>811</v>
      </c>
      <c r="Z923" s="27" t="s">
        <v>811</v>
      </c>
      <c r="AA923" s="55"/>
      <c r="AD923" s="166"/>
    </row>
    <row r="924" spans="1:30">
      <c r="A924">
        <v>255</v>
      </c>
      <c r="C924" t="s">
        <v>423</v>
      </c>
      <c r="D924" t="s">
        <v>1811</v>
      </c>
      <c r="E924">
        <v>16</v>
      </c>
      <c r="F924" s="47">
        <v>45224</v>
      </c>
      <c r="G924" s="27"/>
      <c r="H924" s="27"/>
      <c r="I924" s="27"/>
      <c r="J924" s="27"/>
      <c r="K924" s="52"/>
      <c r="L924" s="27"/>
      <c r="M924" s="27"/>
      <c r="N924" s="27"/>
      <c r="O924" s="27"/>
      <c r="P924" s="27"/>
      <c r="Q924" s="27"/>
      <c r="R924" s="27"/>
      <c r="S924" s="27" t="s">
        <v>811</v>
      </c>
      <c r="T924" s="27" t="s">
        <v>811</v>
      </c>
      <c r="U924" s="27" t="s">
        <v>811</v>
      </c>
      <c r="V924" s="27" t="s">
        <v>811</v>
      </c>
      <c r="W924" s="27" t="s">
        <v>811</v>
      </c>
      <c r="X924" s="27" t="s">
        <v>811</v>
      </c>
      <c r="Y924" s="27" t="s">
        <v>811</v>
      </c>
      <c r="Z924" s="27" t="s">
        <v>811</v>
      </c>
      <c r="AA924" s="55"/>
      <c r="AD924" s="166"/>
    </row>
    <row r="925" spans="1:30">
      <c r="A925">
        <v>256</v>
      </c>
      <c r="C925" t="s">
        <v>423</v>
      </c>
      <c r="D925" t="s">
        <v>1811</v>
      </c>
      <c r="E925">
        <v>16.5</v>
      </c>
      <c r="F925" s="47">
        <v>45224</v>
      </c>
      <c r="G925" s="27"/>
      <c r="H925" s="27"/>
      <c r="I925" s="27"/>
      <c r="J925" s="27"/>
      <c r="K925" s="52"/>
      <c r="L925" s="27"/>
      <c r="M925" s="27"/>
      <c r="N925" s="27"/>
      <c r="O925" s="27"/>
      <c r="P925" s="27"/>
      <c r="Q925" s="27"/>
      <c r="R925" s="27"/>
      <c r="S925" s="27" t="s">
        <v>811</v>
      </c>
      <c r="T925" s="27" t="s">
        <v>811</v>
      </c>
      <c r="U925" s="27" t="s">
        <v>811</v>
      </c>
      <c r="V925" s="27" t="s">
        <v>811</v>
      </c>
      <c r="W925" s="27" t="s">
        <v>811</v>
      </c>
      <c r="X925" s="27" t="s">
        <v>811</v>
      </c>
      <c r="Y925" s="27" t="s">
        <v>811</v>
      </c>
      <c r="Z925" s="27" t="s">
        <v>811</v>
      </c>
      <c r="AA925" s="55"/>
      <c r="AD925" s="166"/>
    </row>
    <row r="926" spans="1:30">
      <c r="A926">
        <v>257</v>
      </c>
      <c r="C926" t="s">
        <v>423</v>
      </c>
      <c r="D926" t="s">
        <v>1811</v>
      </c>
      <c r="E926">
        <v>17</v>
      </c>
      <c r="F926" s="47">
        <v>45224</v>
      </c>
      <c r="G926" s="27"/>
      <c r="H926" s="27"/>
      <c r="I926" s="27"/>
      <c r="J926" s="27"/>
      <c r="K926" s="52"/>
      <c r="L926" s="27"/>
      <c r="M926" s="27"/>
      <c r="N926" s="27"/>
      <c r="O926" s="27"/>
      <c r="P926" s="27"/>
      <c r="Q926" s="27"/>
      <c r="R926" s="27"/>
      <c r="S926" s="27" t="s">
        <v>811</v>
      </c>
      <c r="T926" s="27" t="s">
        <v>811</v>
      </c>
      <c r="U926" s="27" t="s">
        <v>811</v>
      </c>
      <c r="V926" s="27" t="s">
        <v>811</v>
      </c>
      <c r="W926" s="27" t="s">
        <v>811</v>
      </c>
      <c r="X926" s="27" t="s">
        <v>811</v>
      </c>
      <c r="Y926" s="27" t="s">
        <v>811</v>
      </c>
      <c r="Z926" s="27" t="s">
        <v>811</v>
      </c>
      <c r="AA926" s="55"/>
      <c r="AD926" s="166"/>
    </row>
    <row r="927" spans="1:30">
      <c r="A927">
        <v>258</v>
      </c>
      <c r="C927" t="s">
        <v>423</v>
      </c>
      <c r="D927" t="s">
        <v>1811</v>
      </c>
      <c r="E927">
        <v>17.5</v>
      </c>
      <c r="F927" s="47">
        <v>45224</v>
      </c>
      <c r="G927" s="27"/>
      <c r="H927" s="27"/>
      <c r="I927" s="27"/>
      <c r="J927" s="27"/>
      <c r="K927" s="52"/>
      <c r="L927" s="27"/>
      <c r="M927" s="27"/>
      <c r="N927" s="27"/>
      <c r="O927" s="27"/>
      <c r="P927" s="27"/>
      <c r="Q927" s="27"/>
      <c r="R927" s="27"/>
      <c r="S927" s="27" t="s">
        <v>811</v>
      </c>
      <c r="T927" s="27" t="s">
        <v>811</v>
      </c>
      <c r="U927" s="27" t="s">
        <v>811</v>
      </c>
      <c r="V927" s="27" t="s">
        <v>811</v>
      </c>
      <c r="W927" s="27" t="s">
        <v>811</v>
      </c>
      <c r="X927" s="27" t="s">
        <v>811</v>
      </c>
      <c r="Y927" s="27" t="s">
        <v>811</v>
      </c>
      <c r="Z927" s="27" t="s">
        <v>811</v>
      </c>
      <c r="AA927" s="55"/>
      <c r="AD927" s="166"/>
    </row>
    <row r="928" spans="1:30">
      <c r="A928">
        <v>259</v>
      </c>
      <c r="C928" t="s">
        <v>423</v>
      </c>
      <c r="D928" t="s">
        <v>1811</v>
      </c>
      <c r="E928">
        <v>18</v>
      </c>
      <c r="F928" s="47">
        <v>45224</v>
      </c>
      <c r="G928" s="27"/>
      <c r="H928" s="27"/>
      <c r="I928" s="27"/>
      <c r="J928" s="27"/>
      <c r="K928" s="52"/>
      <c r="L928" s="27"/>
      <c r="M928" s="27"/>
      <c r="N928" s="27"/>
      <c r="O928" s="27"/>
      <c r="P928" s="27"/>
      <c r="Q928" s="27"/>
      <c r="R928" s="27"/>
      <c r="S928" s="27" t="s">
        <v>811</v>
      </c>
      <c r="T928" s="27" t="s">
        <v>811</v>
      </c>
      <c r="U928" s="27" t="s">
        <v>811</v>
      </c>
      <c r="V928" s="27" t="s">
        <v>811</v>
      </c>
      <c r="W928" s="27" t="s">
        <v>811</v>
      </c>
      <c r="X928" s="27" t="s">
        <v>811</v>
      </c>
      <c r="Y928" s="27" t="s">
        <v>811</v>
      </c>
      <c r="Z928" s="27" t="s">
        <v>811</v>
      </c>
      <c r="AA928" s="55"/>
      <c r="AD928" s="166"/>
    </row>
    <row r="929" spans="1:30">
      <c r="A929">
        <v>260</v>
      </c>
      <c r="C929" t="s">
        <v>423</v>
      </c>
      <c r="D929" t="s">
        <v>1811</v>
      </c>
      <c r="E929">
        <v>18.5</v>
      </c>
      <c r="F929" s="47">
        <v>45224</v>
      </c>
      <c r="G929" s="27"/>
      <c r="H929" s="27"/>
      <c r="I929" s="27"/>
      <c r="J929" s="27"/>
      <c r="K929" s="52"/>
      <c r="L929" s="27"/>
      <c r="M929" s="27"/>
      <c r="N929" s="27"/>
      <c r="O929" s="27"/>
      <c r="P929" s="27"/>
      <c r="Q929" s="27"/>
      <c r="R929" s="27"/>
      <c r="S929" s="27">
        <v>6.55</v>
      </c>
      <c r="T929" s="27">
        <v>41.500000000000007</v>
      </c>
      <c r="U929" s="24">
        <v>0.53541671855929451</v>
      </c>
      <c r="V929" s="24">
        <v>58.709918032786888</v>
      </c>
      <c r="W929" s="27" t="s">
        <v>1812</v>
      </c>
      <c r="X929" s="27" t="s">
        <v>1812</v>
      </c>
      <c r="Y929" s="27" t="s">
        <v>1812</v>
      </c>
      <c r="Z929" s="27" t="s">
        <v>1812</v>
      </c>
      <c r="AA929" s="55"/>
      <c r="AD929" s="166"/>
    </row>
    <row r="930" spans="1:30">
      <c r="A930">
        <v>261</v>
      </c>
      <c r="C930" t="s">
        <v>423</v>
      </c>
      <c r="D930" t="s">
        <v>1811</v>
      </c>
      <c r="E930">
        <v>19</v>
      </c>
      <c r="F930" s="47">
        <v>45224</v>
      </c>
      <c r="G930" s="27"/>
      <c r="H930" s="27"/>
      <c r="I930" s="27"/>
      <c r="J930" s="27"/>
      <c r="K930" s="52"/>
      <c r="L930" s="27"/>
      <c r="M930" s="27"/>
      <c r="N930" s="27"/>
      <c r="O930" s="27"/>
      <c r="P930" s="27"/>
      <c r="Q930" s="27"/>
      <c r="R930" s="27"/>
      <c r="S930" s="27" t="s">
        <v>811</v>
      </c>
      <c r="T930" s="27" t="s">
        <v>811</v>
      </c>
      <c r="U930" s="27" t="s">
        <v>811</v>
      </c>
      <c r="V930" s="27" t="s">
        <v>811</v>
      </c>
      <c r="W930" s="27" t="s">
        <v>811</v>
      </c>
      <c r="X930" s="27" t="s">
        <v>811</v>
      </c>
      <c r="Y930" s="27" t="s">
        <v>811</v>
      </c>
      <c r="Z930" s="27" t="s">
        <v>811</v>
      </c>
      <c r="AA930" s="55"/>
      <c r="AD930" s="166"/>
    </row>
    <row r="931" spans="1:30">
      <c r="A931">
        <v>262</v>
      </c>
      <c r="C931" t="s">
        <v>423</v>
      </c>
      <c r="D931" t="s">
        <v>1811</v>
      </c>
      <c r="E931">
        <v>19.5</v>
      </c>
      <c r="F931" s="47">
        <v>45224</v>
      </c>
      <c r="G931" s="27"/>
      <c r="H931" s="27"/>
      <c r="I931" s="27"/>
      <c r="J931" s="27"/>
      <c r="K931" s="52"/>
      <c r="L931" s="27"/>
      <c r="M931" s="27"/>
      <c r="N931" s="27"/>
      <c r="O931" s="27"/>
      <c r="P931" s="27"/>
      <c r="Q931" s="27"/>
      <c r="R931" s="27"/>
      <c r="S931" s="27" t="s">
        <v>811</v>
      </c>
      <c r="T931" s="27" t="s">
        <v>811</v>
      </c>
      <c r="U931" s="27" t="s">
        <v>811</v>
      </c>
      <c r="V931" s="27" t="s">
        <v>811</v>
      </c>
      <c r="W931" s="27" t="s">
        <v>811</v>
      </c>
      <c r="X931" s="27" t="s">
        <v>811</v>
      </c>
      <c r="Y931" s="27" t="s">
        <v>811</v>
      </c>
      <c r="Z931" s="27" t="s">
        <v>811</v>
      </c>
      <c r="AA931" s="55"/>
      <c r="AD931" s="166"/>
    </row>
    <row r="932" spans="1:30">
      <c r="F932" s="27"/>
      <c r="G932" s="27"/>
      <c r="H932" s="27"/>
      <c r="I932" s="27"/>
      <c r="J932" s="27"/>
      <c r="K932" s="52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55"/>
      <c r="AD932" s="166"/>
    </row>
    <row r="933" spans="1:30">
      <c r="A933" s="2739" t="s">
        <v>1494</v>
      </c>
      <c r="B933" s="2739" t="s">
        <v>1495</v>
      </c>
      <c r="C933" s="2739" t="s">
        <v>1496</v>
      </c>
      <c r="D933" s="2739" t="s">
        <v>1497</v>
      </c>
      <c r="E933" s="2740" t="s">
        <v>1498</v>
      </c>
      <c r="F933" s="2740" t="s">
        <v>1499</v>
      </c>
      <c r="G933" s="2740" t="s">
        <v>1500</v>
      </c>
      <c r="H933" s="2740" t="s">
        <v>1501</v>
      </c>
      <c r="I933" s="2740" t="s">
        <v>1502</v>
      </c>
      <c r="J933" s="2740" t="s">
        <v>1503</v>
      </c>
      <c r="K933" s="2740" t="s">
        <v>1504</v>
      </c>
      <c r="L933" s="2740" t="s">
        <v>1505</v>
      </c>
      <c r="M933" s="2741" t="s">
        <v>1506</v>
      </c>
      <c r="N933" s="2741" t="s">
        <v>1507</v>
      </c>
      <c r="O933" s="2742" t="s">
        <v>1508</v>
      </c>
    </row>
    <row r="934" spans="1:30" ht="43.2">
      <c r="A934" s="2877" t="s">
        <v>198</v>
      </c>
      <c r="B934" s="2878">
        <v>44751</v>
      </c>
      <c r="C934" s="2877" t="s">
        <v>1509</v>
      </c>
      <c r="D934" s="2877" t="s">
        <v>1510</v>
      </c>
      <c r="E934" s="165">
        <v>0.21506228720927265</v>
      </c>
      <c r="F934" s="165">
        <v>0.15296033430081657</v>
      </c>
      <c r="G934" s="165">
        <v>16.179231982401092</v>
      </c>
      <c r="H934" s="165">
        <v>-1.2650202571583016E-2</v>
      </c>
      <c r="I934" s="165">
        <v>0.64707729127500246</v>
      </c>
      <c r="J934" s="165">
        <v>97.91238956773438</v>
      </c>
      <c r="K934" s="165">
        <v>12.208906661438887</v>
      </c>
      <c r="L934" s="165">
        <v>5.1803999999999997</v>
      </c>
      <c r="M934" s="165">
        <f>(H934+I934)*31</f>
        <v>19.667239749806004</v>
      </c>
      <c r="N934" s="2879">
        <f>9.81*LOG(L934)+30.6</f>
        <v>37.607903921045185</v>
      </c>
      <c r="O934" s="165">
        <f>14.42*LOG(M934)+4.15</f>
        <v>22.805780001060313</v>
      </c>
    </row>
    <row r="937" spans="1:30">
      <c r="A937" t="s">
        <v>20</v>
      </c>
      <c r="B937" t="s">
        <v>701</v>
      </c>
      <c r="C937" t="s">
        <v>1903</v>
      </c>
      <c r="D937" t="s">
        <v>2120</v>
      </c>
      <c r="E937" s="133" t="s">
        <v>786</v>
      </c>
      <c r="F937" t="s">
        <v>847</v>
      </c>
      <c r="G937" t="s">
        <v>848</v>
      </c>
      <c r="H937" t="s">
        <v>1015</v>
      </c>
      <c r="I937" t="s">
        <v>1016</v>
      </c>
    </row>
    <row r="938" spans="1:30">
      <c r="A938" t="s">
        <v>423</v>
      </c>
      <c r="B938" t="s">
        <v>2121</v>
      </c>
      <c r="C938" t="s">
        <v>1809</v>
      </c>
      <c r="D938">
        <v>0.5</v>
      </c>
      <c r="E938" s="133">
        <v>45035</v>
      </c>
      <c r="F938">
        <v>28.2</v>
      </c>
      <c r="G938">
        <v>6</v>
      </c>
      <c r="H938">
        <v>11.04</v>
      </c>
      <c r="I938">
        <v>12.4</v>
      </c>
    </row>
    <row r="939" spans="1:30">
      <c r="A939" t="s">
        <v>423</v>
      </c>
      <c r="B939" t="s">
        <v>2121</v>
      </c>
      <c r="C939" t="s">
        <v>1809</v>
      </c>
      <c r="D939">
        <v>1</v>
      </c>
      <c r="E939" s="133">
        <v>45035</v>
      </c>
      <c r="H939">
        <v>11.04</v>
      </c>
      <c r="I939">
        <v>12.4</v>
      </c>
    </row>
    <row r="940" spans="1:30">
      <c r="A940" t="s">
        <v>423</v>
      </c>
      <c r="B940" t="s">
        <v>2121</v>
      </c>
      <c r="C940" t="s">
        <v>1809</v>
      </c>
      <c r="D940">
        <v>2</v>
      </c>
      <c r="E940" s="133">
        <v>45035</v>
      </c>
      <c r="H940">
        <v>11.04</v>
      </c>
      <c r="I940">
        <v>12.4</v>
      </c>
    </row>
    <row r="941" spans="1:30">
      <c r="A941" t="s">
        <v>423</v>
      </c>
      <c r="B941" t="s">
        <v>2121</v>
      </c>
      <c r="C941" t="s">
        <v>1809</v>
      </c>
      <c r="D941">
        <v>3</v>
      </c>
      <c r="E941" s="133">
        <v>45035</v>
      </c>
      <c r="H941">
        <v>11.03</v>
      </c>
      <c r="I941">
        <v>12.4</v>
      </c>
    </row>
    <row r="942" spans="1:30">
      <c r="A942" t="s">
        <v>423</v>
      </c>
      <c r="B942" t="s">
        <v>2121</v>
      </c>
      <c r="C942" t="s">
        <v>1809</v>
      </c>
      <c r="D942">
        <v>4</v>
      </c>
      <c r="E942" s="133">
        <v>45035</v>
      </c>
      <c r="H942">
        <v>11.03</v>
      </c>
      <c r="I942">
        <v>12.4</v>
      </c>
    </row>
    <row r="943" spans="1:30">
      <c r="A943" t="s">
        <v>423</v>
      </c>
      <c r="B943" t="s">
        <v>2121</v>
      </c>
      <c r="C943" t="s">
        <v>1809</v>
      </c>
      <c r="D943">
        <v>5</v>
      </c>
      <c r="E943" s="133">
        <v>45035</v>
      </c>
      <c r="H943">
        <v>11.03</v>
      </c>
      <c r="I943">
        <v>12.3</v>
      </c>
    </row>
    <row r="944" spans="1:30">
      <c r="A944" t="s">
        <v>423</v>
      </c>
      <c r="B944" t="s">
        <v>2121</v>
      </c>
      <c r="C944" t="s">
        <v>1809</v>
      </c>
      <c r="D944">
        <v>6</v>
      </c>
      <c r="E944" s="133">
        <v>45035</v>
      </c>
      <c r="H944">
        <v>11.04</v>
      </c>
      <c r="I944">
        <v>12.3</v>
      </c>
    </row>
    <row r="945" spans="1:9">
      <c r="A945" t="s">
        <v>423</v>
      </c>
      <c r="B945" t="s">
        <v>2121</v>
      </c>
      <c r="C945" t="s">
        <v>1809</v>
      </c>
      <c r="D945">
        <v>7</v>
      </c>
      <c r="E945" s="133">
        <v>45035</v>
      </c>
      <c r="H945">
        <v>11.17</v>
      </c>
      <c r="I945">
        <v>12.2</v>
      </c>
    </row>
    <row r="946" spans="1:9">
      <c r="A946" t="s">
        <v>423</v>
      </c>
      <c r="B946" t="s">
        <v>2121</v>
      </c>
      <c r="C946" t="s">
        <v>1809</v>
      </c>
      <c r="D946">
        <v>8</v>
      </c>
      <c r="E946" s="133">
        <v>45035</v>
      </c>
      <c r="H946">
        <v>11.26</v>
      </c>
      <c r="I946">
        <v>11.4</v>
      </c>
    </row>
    <row r="947" spans="1:9">
      <c r="A947" t="s">
        <v>423</v>
      </c>
      <c r="B947" t="s">
        <v>2121</v>
      </c>
      <c r="C947" t="s">
        <v>1809</v>
      </c>
      <c r="D947">
        <v>9</v>
      </c>
      <c r="E947" s="133">
        <v>45035</v>
      </c>
      <c r="H947">
        <v>11.24</v>
      </c>
      <c r="I947">
        <v>9.9</v>
      </c>
    </row>
    <row r="948" spans="1:9">
      <c r="A948" t="s">
        <v>423</v>
      </c>
      <c r="B948" t="s">
        <v>2121</v>
      </c>
      <c r="C948" t="s">
        <v>1809</v>
      </c>
      <c r="D948">
        <v>10</v>
      </c>
      <c r="E948" s="133">
        <v>45035</v>
      </c>
      <c r="H948">
        <v>11.07</v>
      </c>
      <c r="I948">
        <v>9.1</v>
      </c>
    </row>
    <row r="949" spans="1:9">
      <c r="A949" t="s">
        <v>423</v>
      </c>
      <c r="B949" t="s">
        <v>2121</v>
      </c>
      <c r="C949" t="s">
        <v>1809</v>
      </c>
      <c r="D949">
        <v>11</v>
      </c>
      <c r="E949" s="133">
        <v>45035</v>
      </c>
      <c r="H949">
        <v>10.65</v>
      </c>
      <c r="I949">
        <v>8.6999999999999993</v>
      </c>
    </row>
    <row r="950" spans="1:9">
      <c r="A950" t="s">
        <v>423</v>
      </c>
      <c r="B950" t="s">
        <v>2121</v>
      </c>
      <c r="C950" t="s">
        <v>1809</v>
      </c>
      <c r="D950">
        <v>12</v>
      </c>
      <c r="E950" s="133">
        <v>45035</v>
      </c>
      <c r="H950">
        <v>10.23</v>
      </c>
      <c r="I950">
        <v>8.6</v>
      </c>
    </row>
    <row r="951" spans="1:9">
      <c r="A951" t="s">
        <v>423</v>
      </c>
      <c r="B951" t="s">
        <v>2121</v>
      </c>
      <c r="C951" t="s">
        <v>1809</v>
      </c>
      <c r="D951">
        <v>13</v>
      </c>
      <c r="E951" s="133">
        <v>45035</v>
      </c>
      <c r="H951">
        <v>10.210000000000001</v>
      </c>
      <c r="I951">
        <v>8.5</v>
      </c>
    </row>
    <row r="952" spans="1:9">
      <c r="A952" t="s">
        <v>423</v>
      </c>
      <c r="B952" t="s">
        <v>2121</v>
      </c>
      <c r="C952" t="s">
        <v>1809</v>
      </c>
      <c r="D952">
        <v>14</v>
      </c>
      <c r="E952" s="133">
        <v>45035</v>
      </c>
      <c r="H952">
        <v>10.09</v>
      </c>
      <c r="I952">
        <v>8.5</v>
      </c>
    </row>
    <row r="953" spans="1:9">
      <c r="A953" t="s">
        <v>423</v>
      </c>
      <c r="B953" t="s">
        <v>2121</v>
      </c>
      <c r="C953" t="s">
        <v>1809</v>
      </c>
      <c r="D953">
        <v>15</v>
      </c>
      <c r="E953" s="133">
        <v>45035</v>
      </c>
      <c r="H953">
        <v>9.9499999999999993</v>
      </c>
      <c r="I953">
        <v>8.4</v>
      </c>
    </row>
    <row r="954" spans="1:9">
      <c r="A954" t="s">
        <v>423</v>
      </c>
      <c r="B954" t="s">
        <v>2121</v>
      </c>
      <c r="C954" t="s">
        <v>1809</v>
      </c>
      <c r="D954">
        <v>16</v>
      </c>
      <c r="E954" s="133">
        <v>45035</v>
      </c>
      <c r="H954">
        <v>9.81</v>
      </c>
      <c r="I954">
        <v>8.4</v>
      </c>
    </row>
    <row r="955" spans="1:9">
      <c r="A955" t="s">
        <v>423</v>
      </c>
      <c r="B955" t="s">
        <v>2121</v>
      </c>
      <c r="C955" t="s">
        <v>1809</v>
      </c>
      <c r="D955">
        <v>17</v>
      </c>
      <c r="E955" s="133">
        <v>45035</v>
      </c>
      <c r="H955">
        <v>9.9</v>
      </c>
      <c r="I955">
        <v>8.3000000000000007</v>
      </c>
    </row>
    <row r="956" spans="1:9">
      <c r="A956" t="s">
        <v>423</v>
      </c>
      <c r="B956" t="s">
        <v>2121</v>
      </c>
      <c r="C956" t="s">
        <v>1809</v>
      </c>
      <c r="D956">
        <v>18</v>
      </c>
      <c r="E956" s="133">
        <v>45035</v>
      </c>
      <c r="H956">
        <v>9.84</v>
      </c>
      <c r="I956">
        <v>8.1999999999999993</v>
      </c>
    </row>
    <row r="957" spans="1:9">
      <c r="A957" t="s">
        <v>423</v>
      </c>
      <c r="B957" t="s">
        <v>2121</v>
      </c>
      <c r="C957" t="s">
        <v>1809</v>
      </c>
      <c r="D957">
        <v>19</v>
      </c>
      <c r="E957" s="133">
        <v>45035</v>
      </c>
      <c r="H957">
        <v>9.8000000000000007</v>
      </c>
      <c r="I957">
        <v>8.1999999999999993</v>
      </c>
    </row>
    <row r="958" spans="1:9">
      <c r="A958" t="s">
        <v>423</v>
      </c>
      <c r="B958" t="s">
        <v>2121</v>
      </c>
      <c r="C958" t="s">
        <v>1809</v>
      </c>
      <c r="D958">
        <v>20</v>
      </c>
      <c r="E958" s="133">
        <v>45035</v>
      </c>
      <c r="H958">
        <v>9.57</v>
      </c>
      <c r="I958">
        <v>8.1</v>
      </c>
    </row>
    <row r="959" spans="1:9">
      <c r="A959" t="s">
        <v>423</v>
      </c>
      <c r="B959" t="s">
        <v>2121</v>
      </c>
      <c r="C959" t="s">
        <v>1809</v>
      </c>
      <c r="D959">
        <v>21</v>
      </c>
      <c r="E959" s="133">
        <v>45035</v>
      </c>
      <c r="H959">
        <v>9.5399999999999991</v>
      </c>
      <c r="I959">
        <v>8.1</v>
      </c>
    </row>
    <row r="960" spans="1:9">
      <c r="A960" t="s">
        <v>423</v>
      </c>
      <c r="B960" t="s">
        <v>2121</v>
      </c>
      <c r="C960" t="s">
        <v>1809</v>
      </c>
      <c r="D960">
        <v>22</v>
      </c>
      <c r="E960" s="133">
        <v>45035</v>
      </c>
      <c r="H960">
        <v>9.5299999999999994</v>
      </c>
      <c r="I960">
        <v>8</v>
      </c>
    </row>
    <row r="961" spans="1:9">
      <c r="A961" t="s">
        <v>423</v>
      </c>
      <c r="B961" t="s">
        <v>2121</v>
      </c>
      <c r="C961" t="s">
        <v>1809</v>
      </c>
      <c r="D961">
        <v>23</v>
      </c>
      <c r="E961" s="133">
        <v>45035</v>
      </c>
      <c r="H961">
        <v>9.52</v>
      </c>
      <c r="I961">
        <v>8</v>
      </c>
    </row>
    <row r="962" spans="1:9">
      <c r="A962" t="s">
        <v>423</v>
      </c>
      <c r="B962" t="s">
        <v>2121</v>
      </c>
      <c r="C962" t="s">
        <v>1809</v>
      </c>
      <c r="D962">
        <v>24</v>
      </c>
      <c r="E962" s="133">
        <v>45035</v>
      </c>
      <c r="H962">
        <v>9.52</v>
      </c>
      <c r="I962">
        <v>8</v>
      </c>
    </row>
    <row r="963" spans="1:9">
      <c r="A963" t="s">
        <v>423</v>
      </c>
      <c r="B963" t="s">
        <v>2121</v>
      </c>
      <c r="C963" t="s">
        <v>1809</v>
      </c>
      <c r="D963">
        <v>25</v>
      </c>
      <c r="E963" s="133">
        <v>45035</v>
      </c>
      <c r="H963">
        <v>9.4600000000000009</v>
      </c>
      <c r="I963">
        <v>8</v>
      </c>
    </row>
    <row r="964" spans="1:9">
      <c r="A964" t="s">
        <v>423</v>
      </c>
      <c r="B964" t="s">
        <v>2121</v>
      </c>
      <c r="C964" t="s">
        <v>1809</v>
      </c>
      <c r="D964">
        <v>26</v>
      </c>
      <c r="E964" s="133">
        <v>45035</v>
      </c>
      <c r="H964">
        <v>9.4600000000000009</v>
      </c>
      <c r="I964">
        <v>8</v>
      </c>
    </row>
    <row r="965" spans="1:9">
      <c r="A965" t="s">
        <v>423</v>
      </c>
      <c r="B965" t="s">
        <v>2121</v>
      </c>
      <c r="C965" t="s">
        <v>1809</v>
      </c>
      <c r="D965">
        <v>27</v>
      </c>
      <c r="E965" s="133">
        <v>45035</v>
      </c>
      <c r="H965">
        <v>9.39</v>
      </c>
      <c r="I965">
        <v>8</v>
      </c>
    </row>
    <row r="966" spans="1:9">
      <c r="A966" t="s">
        <v>423</v>
      </c>
      <c r="B966" t="s">
        <v>2121</v>
      </c>
      <c r="C966" t="s">
        <v>1809</v>
      </c>
      <c r="D966">
        <v>0.5</v>
      </c>
      <c r="E966" s="133">
        <v>45055</v>
      </c>
      <c r="F966">
        <v>29.26</v>
      </c>
      <c r="G966">
        <v>6.1749999999999998</v>
      </c>
      <c r="H966">
        <v>10.95</v>
      </c>
      <c r="I966">
        <v>15.1</v>
      </c>
    </row>
    <row r="967" spans="1:9">
      <c r="A967" t="s">
        <v>423</v>
      </c>
      <c r="B967" t="s">
        <v>2121</v>
      </c>
      <c r="C967" t="s">
        <v>1809</v>
      </c>
      <c r="D967">
        <v>1</v>
      </c>
      <c r="E967" s="133">
        <v>45055</v>
      </c>
      <c r="H967">
        <v>11.01</v>
      </c>
      <c r="I967">
        <v>15</v>
      </c>
    </row>
    <row r="968" spans="1:9">
      <c r="A968" t="s">
        <v>423</v>
      </c>
      <c r="B968" t="s">
        <v>2121</v>
      </c>
      <c r="C968" t="s">
        <v>1809</v>
      </c>
      <c r="D968">
        <v>2</v>
      </c>
      <c r="E968" s="133">
        <v>45055</v>
      </c>
      <c r="H968">
        <v>11.02</v>
      </c>
      <c r="I968">
        <v>15</v>
      </c>
    </row>
    <row r="969" spans="1:9">
      <c r="A969" t="s">
        <v>423</v>
      </c>
      <c r="B969" t="s">
        <v>2121</v>
      </c>
      <c r="C969" t="s">
        <v>1809</v>
      </c>
      <c r="D969">
        <v>3</v>
      </c>
      <c r="E969" s="133">
        <v>45055</v>
      </c>
      <c r="H969">
        <v>11.01</v>
      </c>
      <c r="I969">
        <v>14.9</v>
      </c>
    </row>
    <row r="970" spans="1:9">
      <c r="A970" t="s">
        <v>423</v>
      </c>
      <c r="B970" t="s">
        <v>2121</v>
      </c>
      <c r="C970" t="s">
        <v>1809</v>
      </c>
      <c r="D970">
        <v>4</v>
      </c>
      <c r="E970" s="133">
        <v>45055</v>
      </c>
      <c r="H970">
        <v>10.97</v>
      </c>
      <c r="I970">
        <v>14.8</v>
      </c>
    </row>
    <row r="971" spans="1:9">
      <c r="A971" t="s">
        <v>423</v>
      </c>
      <c r="B971" t="s">
        <v>2121</v>
      </c>
      <c r="C971" t="s">
        <v>1809</v>
      </c>
      <c r="D971">
        <v>5</v>
      </c>
      <c r="E971" s="133">
        <v>45055</v>
      </c>
      <c r="H971">
        <v>10.95</v>
      </c>
      <c r="I971">
        <v>14.1</v>
      </c>
    </row>
    <row r="972" spans="1:9">
      <c r="A972" t="s">
        <v>423</v>
      </c>
      <c r="B972" t="s">
        <v>2121</v>
      </c>
      <c r="C972" t="s">
        <v>1809</v>
      </c>
      <c r="D972">
        <v>6</v>
      </c>
      <c r="E972" s="133">
        <v>45055</v>
      </c>
      <c r="H972">
        <v>10.97</v>
      </c>
      <c r="I972">
        <v>13.5</v>
      </c>
    </row>
    <row r="973" spans="1:9">
      <c r="A973" t="s">
        <v>423</v>
      </c>
      <c r="B973" t="s">
        <v>2121</v>
      </c>
      <c r="C973" t="s">
        <v>1809</v>
      </c>
      <c r="D973">
        <v>7</v>
      </c>
      <c r="E973" s="133">
        <v>45055</v>
      </c>
      <c r="H973">
        <v>10.9</v>
      </c>
      <c r="I973">
        <v>13.3</v>
      </c>
    </row>
    <row r="974" spans="1:9">
      <c r="A974" t="s">
        <v>423</v>
      </c>
      <c r="B974" t="s">
        <v>2121</v>
      </c>
      <c r="C974" t="s">
        <v>1809</v>
      </c>
      <c r="D974">
        <v>8</v>
      </c>
      <c r="E974" s="133">
        <v>45055</v>
      </c>
      <c r="H974">
        <v>10.8</v>
      </c>
      <c r="I974">
        <v>13.1</v>
      </c>
    </row>
    <row r="975" spans="1:9">
      <c r="A975" t="s">
        <v>423</v>
      </c>
      <c r="B975" t="s">
        <v>2121</v>
      </c>
      <c r="C975" t="s">
        <v>1809</v>
      </c>
      <c r="D975">
        <v>9</v>
      </c>
      <c r="E975" s="133">
        <v>45055</v>
      </c>
      <c r="H975">
        <v>10.66</v>
      </c>
      <c r="I975">
        <v>12.9</v>
      </c>
    </row>
    <row r="976" spans="1:9">
      <c r="A976" t="s">
        <v>423</v>
      </c>
      <c r="B976" t="s">
        <v>2121</v>
      </c>
      <c r="C976" t="s">
        <v>1809</v>
      </c>
      <c r="D976">
        <v>10</v>
      </c>
      <c r="E976" s="133">
        <v>45055</v>
      </c>
      <c r="H976">
        <v>10.54</v>
      </c>
      <c r="I976">
        <v>12.8</v>
      </c>
    </row>
    <row r="977" spans="1:9">
      <c r="A977" t="s">
        <v>423</v>
      </c>
      <c r="B977" t="s">
        <v>2121</v>
      </c>
      <c r="C977" t="s">
        <v>1809</v>
      </c>
      <c r="D977">
        <v>11</v>
      </c>
      <c r="E977" s="133">
        <v>45055</v>
      </c>
      <c r="H977">
        <v>10.24</v>
      </c>
      <c r="I977">
        <v>12.6</v>
      </c>
    </row>
    <row r="978" spans="1:9">
      <c r="A978" t="s">
        <v>423</v>
      </c>
      <c r="B978" t="s">
        <v>2121</v>
      </c>
      <c r="C978" t="s">
        <v>1809</v>
      </c>
      <c r="D978">
        <v>12</v>
      </c>
      <c r="E978" s="133">
        <v>45055</v>
      </c>
      <c r="H978">
        <v>9.64</v>
      </c>
      <c r="I978">
        <v>12.2</v>
      </c>
    </row>
    <row r="979" spans="1:9">
      <c r="A979" t="s">
        <v>423</v>
      </c>
      <c r="B979" t="s">
        <v>2121</v>
      </c>
      <c r="C979" t="s">
        <v>1809</v>
      </c>
      <c r="D979">
        <v>13</v>
      </c>
      <c r="E979" s="133">
        <v>45055</v>
      </c>
      <c r="H979">
        <v>9.1</v>
      </c>
      <c r="I979">
        <v>11.9</v>
      </c>
    </row>
    <row r="980" spans="1:9">
      <c r="A980" t="s">
        <v>423</v>
      </c>
      <c r="B980" t="s">
        <v>2121</v>
      </c>
      <c r="C980" t="s">
        <v>1809</v>
      </c>
      <c r="D980">
        <v>14</v>
      </c>
      <c r="E980" s="133">
        <v>45055</v>
      </c>
      <c r="H980">
        <v>7.54</v>
      </c>
      <c r="I980">
        <v>10.3</v>
      </c>
    </row>
    <row r="981" spans="1:9">
      <c r="A981" t="s">
        <v>423</v>
      </c>
      <c r="B981" t="s">
        <v>2121</v>
      </c>
      <c r="C981" t="s">
        <v>1809</v>
      </c>
      <c r="D981">
        <v>15</v>
      </c>
      <c r="E981" s="133">
        <v>45055</v>
      </c>
      <c r="H981">
        <v>7.08</v>
      </c>
      <c r="I981">
        <v>9.6</v>
      </c>
    </row>
    <row r="982" spans="1:9">
      <c r="A982" t="s">
        <v>423</v>
      </c>
      <c r="B982" t="s">
        <v>2121</v>
      </c>
      <c r="C982" t="s">
        <v>1809</v>
      </c>
      <c r="D982">
        <v>16</v>
      </c>
      <c r="E982" s="133">
        <v>45055</v>
      </c>
      <c r="H982">
        <v>6.88</v>
      </c>
      <c r="I982">
        <v>9.4</v>
      </c>
    </row>
    <row r="983" spans="1:9">
      <c r="A983" t="s">
        <v>423</v>
      </c>
      <c r="B983" t="s">
        <v>2121</v>
      </c>
      <c r="C983" t="s">
        <v>1809</v>
      </c>
      <c r="D983">
        <v>17</v>
      </c>
      <c r="E983" s="133">
        <v>45055</v>
      </c>
      <c r="H983">
        <v>6.64</v>
      </c>
      <c r="I983">
        <v>9.1</v>
      </c>
    </row>
    <row r="984" spans="1:9">
      <c r="A984" t="s">
        <v>423</v>
      </c>
      <c r="B984" t="s">
        <v>2121</v>
      </c>
      <c r="C984" t="s">
        <v>1809</v>
      </c>
      <c r="D984">
        <v>18</v>
      </c>
      <c r="E984" s="133">
        <v>45055</v>
      </c>
      <c r="H984">
        <v>6.36</v>
      </c>
      <c r="I984">
        <v>8.6999999999999993</v>
      </c>
    </row>
    <row r="985" spans="1:9">
      <c r="A985" t="s">
        <v>423</v>
      </c>
      <c r="B985" t="s">
        <v>2121</v>
      </c>
      <c r="C985" t="s">
        <v>1809</v>
      </c>
      <c r="D985">
        <v>19</v>
      </c>
      <c r="E985" s="133">
        <v>45055</v>
      </c>
      <c r="H985">
        <v>6.22</v>
      </c>
      <c r="I985">
        <v>8.6999999999999993</v>
      </c>
    </row>
    <row r="986" spans="1:9">
      <c r="A986" t="s">
        <v>423</v>
      </c>
      <c r="B986" t="s">
        <v>2121</v>
      </c>
      <c r="C986" t="s">
        <v>1809</v>
      </c>
      <c r="D986">
        <v>20</v>
      </c>
      <c r="E986" s="133">
        <v>45055</v>
      </c>
      <c r="H986">
        <v>6.11</v>
      </c>
      <c r="I986">
        <v>8.6</v>
      </c>
    </row>
    <row r="987" spans="1:9">
      <c r="A987" t="s">
        <v>423</v>
      </c>
      <c r="B987" t="s">
        <v>2121</v>
      </c>
      <c r="C987" t="s">
        <v>1809</v>
      </c>
      <c r="D987">
        <v>21</v>
      </c>
      <c r="E987" s="133">
        <v>45055</v>
      </c>
      <c r="H987">
        <v>6.05</v>
      </c>
      <c r="I987">
        <v>8.6</v>
      </c>
    </row>
    <row r="988" spans="1:9">
      <c r="A988" t="s">
        <v>423</v>
      </c>
      <c r="B988" t="s">
        <v>2121</v>
      </c>
      <c r="C988" t="s">
        <v>1809</v>
      </c>
      <c r="D988">
        <v>22</v>
      </c>
      <c r="E988" s="133">
        <v>45055</v>
      </c>
      <c r="H988">
        <v>5.8</v>
      </c>
      <c r="I988">
        <v>8.6</v>
      </c>
    </row>
    <row r="989" spans="1:9">
      <c r="A989" t="s">
        <v>423</v>
      </c>
      <c r="B989" t="s">
        <v>2121</v>
      </c>
      <c r="C989" t="s">
        <v>1809</v>
      </c>
      <c r="D989">
        <v>23</v>
      </c>
      <c r="E989" s="133">
        <v>45055</v>
      </c>
      <c r="H989">
        <v>5.66</v>
      </c>
      <c r="I989">
        <v>8.6</v>
      </c>
    </row>
    <row r="990" spans="1:9">
      <c r="A990" t="s">
        <v>423</v>
      </c>
      <c r="B990" t="s">
        <v>2121</v>
      </c>
      <c r="C990" t="s">
        <v>1809</v>
      </c>
      <c r="D990">
        <v>24</v>
      </c>
      <c r="E990" s="133">
        <v>45055</v>
      </c>
      <c r="H990">
        <v>5.6</v>
      </c>
      <c r="I990">
        <v>8.6</v>
      </c>
    </row>
    <row r="991" spans="1:9">
      <c r="A991" t="s">
        <v>423</v>
      </c>
      <c r="B991" t="s">
        <v>2121</v>
      </c>
      <c r="C991" t="s">
        <v>1809</v>
      </c>
      <c r="D991">
        <v>25</v>
      </c>
      <c r="E991" s="133">
        <v>45055</v>
      </c>
      <c r="H991">
        <v>5.6</v>
      </c>
      <c r="I991">
        <v>8.6</v>
      </c>
    </row>
    <row r="992" spans="1:9">
      <c r="A992" t="s">
        <v>423</v>
      </c>
      <c r="B992" t="s">
        <v>2121</v>
      </c>
      <c r="C992" t="s">
        <v>1809</v>
      </c>
      <c r="D992">
        <v>26</v>
      </c>
      <c r="E992" s="133">
        <v>45055</v>
      </c>
      <c r="H992">
        <v>4.5999999999999996</v>
      </c>
      <c r="I992">
        <v>8.6</v>
      </c>
    </row>
    <row r="993" spans="1:9">
      <c r="A993" t="s">
        <v>423</v>
      </c>
      <c r="B993" t="s">
        <v>2121</v>
      </c>
      <c r="C993" t="s">
        <v>1809</v>
      </c>
      <c r="D993">
        <v>27</v>
      </c>
      <c r="E993" s="133">
        <v>45055</v>
      </c>
      <c r="H993">
        <v>1.32</v>
      </c>
      <c r="I993">
        <v>8.6</v>
      </c>
    </row>
    <row r="994" spans="1:9">
      <c r="A994" t="s">
        <v>423</v>
      </c>
      <c r="B994" t="s">
        <v>2121</v>
      </c>
      <c r="C994" t="s">
        <v>1809</v>
      </c>
      <c r="D994">
        <v>0.5</v>
      </c>
      <c r="E994" s="133">
        <v>45084</v>
      </c>
      <c r="F994">
        <v>27</v>
      </c>
      <c r="G994">
        <v>3.8</v>
      </c>
      <c r="H994">
        <v>9.9</v>
      </c>
      <c r="I994">
        <v>18.100000000000001</v>
      </c>
    </row>
    <row r="995" spans="1:9">
      <c r="A995" t="s">
        <v>423</v>
      </c>
      <c r="B995" t="s">
        <v>2121</v>
      </c>
      <c r="C995" t="s">
        <v>1809</v>
      </c>
      <c r="D995">
        <v>1</v>
      </c>
      <c r="E995" s="133">
        <v>45084</v>
      </c>
      <c r="H995">
        <v>9.92</v>
      </c>
      <c r="I995">
        <v>18</v>
      </c>
    </row>
    <row r="996" spans="1:9">
      <c r="A996" t="s">
        <v>423</v>
      </c>
      <c r="B996" t="s">
        <v>2121</v>
      </c>
      <c r="C996" t="s">
        <v>1809</v>
      </c>
      <c r="D996">
        <v>2</v>
      </c>
      <c r="E996" s="133">
        <v>45084</v>
      </c>
      <c r="H996">
        <v>9.92</v>
      </c>
      <c r="I996">
        <v>18</v>
      </c>
    </row>
    <row r="997" spans="1:9">
      <c r="A997" t="s">
        <v>423</v>
      </c>
      <c r="B997" t="s">
        <v>2121</v>
      </c>
      <c r="C997" t="s">
        <v>1809</v>
      </c>
      <c r="D997">
        <v>3</v>
      </c>
      <c r="E997" s="133">
        <v>45084</v>
      </c>
      <c r="H997">
        <v>9.89</v>
      </c>
      <c r="I997">
        <v>17.899999999999999</v>
      </c>
    </row>
    <row r="998" spans="1:9">
      <c r="A998" t="s">
        <v>423</v>
      </c>
      <c r="B998" t="s">
        <v>2121</v>
      </c>
      <c r="C998" t="s">
        <v>1809</v>
      </c>
      <c r="D998">
        <v>4</v>
      </c>
      <c r="E998" s="133">
        <v>45084</v>
      </c>
      <c r="H998">
        <v>9.85</v>
      </c>
      <c r="I998">
        <v>17.899999999999999</v>
      </c>
    </row>
    <row r="999" spans="1:9">
      <c r="A999" t="s">
        <v>423</v>
      </c>
      <c r="B999" t="s">
        <v>2121</v>
      </c>
      <c r="C999" t="s">
        <v>1809</v>
      </c>
      <c r="D999">
        <v>5</v>
      </c>
      <c r="E999" s="133">
        <v>45084</v>
      </c>
      <c r="H999">
        <v>9.81</v>
      </c>
      <c r="I999">
        <v>17.8</v>
      </c>
    </row>
    <row r="1000" spans="1:9">
      <c r="A1000" t="s">
        <v>423</v>
      </c>
      <c r="B1000" t="s">
        <v>2121</v>
      </c>
      <c r="C1000" t="s">
        <v>1809</v>
      </c>
      <c r="D1000">
        <v>6</v>
      </c>
      <c r="E1000" s="133">
        <v>45084</v>
      </c>
      <c r="H1000">
        <v>9.7899999999999991</v>
      </c>
      <c r="I1000">
        <v>17.8</v>
      </c>
    </row>
    <row r="1001" spans="1:9">
      <c r="A1001" t="s">
        <v>423</v>
      </c>
      <c r="B1001" t="s">
        <v>2121</v>
      </c>
      <c r="C1001" t="s">
        <v>1809</v>
      </c>
      <c r="D1001">
        <v>7</v>
      </c>
      <c r="E1001" s="133">
        <v>45084</v>
      </c>
      <c r="H1001">
        <v>9.76</v>
      </c>
      <c r="I1001">
        <v>17.8</v>
      </c>
    </row>
    <row r="1002" spans="1:9">
      <c r="A1002" t="s">
        <v>423</v>
      </c>
      <c r="B1002" t="s">
        <v>2121</v>
      </c>
      <c r="C1002" t="s">
        <v>1809</v>
      </c>
      <c r="D1002">
        <v>8</v>
      </c>
      <c r="E1002" s="133">
        <v>45084</v>
      </c>
      <c r="H1002">
        <v>9.5</v>
      </c>
      <c r="I1002">
        <v>17.7</v>
      </c>
    </row>
    <row r="1003" spans="1:9">
      <c r="A1003" t="s">
        <v>423</v>
      </c>
      <c r="B1003" t="s">
        <v>2121</v>
      </c>
      <c r="C1003" t="s">
        <v>1809</v>
      </c>
      <c r="D1003">
        <v>9</v>
      </c>
      <c r="E1003" s="133">
        <v>45084</v>
      </c>
      <c r="H1003">
        <v>9.1999999999999993</v>
      </c>
      <c r="I1003">
        <v>17.399999999999999</v>
      </c>
    </row>
    <row r="1004" spans="1:9">
      <c r="A1004" t="s">
        <v>423</v>
      </c>
      <c r="B1004" t="s">
        <v>2121</v>
      </c>
      <c r="C1004" t="s">
        <v>1809</v>
      </c>
      <c r="D1004">
        <v>10</v>
      </c>
      <c r="E1004" s="133">
        <v>45084</v>
      </c>
      <c r="H1004">
        <v>8.91</v>
      </c>
      <c r="I1004">
        <v>17.3</v>
      </c>
    </row>
    <row r="1005" spans="1:9">
      <c r="A1005" t="s">
        <v>423</v>
      </c>
      <c r="B1005" t="s">
        <v>2121</v>
      </c>
      <c r="C1005" t="s">
        <v>1809</v>
      </c>
      <c r="D1005">
        <v>11</v>
      </c>
      <c r="E1005" s="133">
        <v>45084</v>
      </c>
      <c r="H1005">
        <v>4.03</v>
      </c>
      <c r="I1005">
        <v>14.2</v>
      </c>
    </row>
    <row r="1006" spans="1:9">
      <c r="A1006" t="s">
        <v>423</v>
      </c>
      <c r="B1006" t="s">
        <v>2121</v>
      </c>
      <c r="C1006" t="s">
        <v>1809</v>
      </c>
      <c r="D1006">
        <v>12</v>
      </c>
      <c r="E1006" s="133">
        <v>45084</v>
      </c>
      <c r="H1006">
        <v>2.06</v>
      </c>
      <c r="I1006">
        <v>13</v>
      </c>
    </row>
    <row r="1007" spans="1:9">
      <c r="A1007" t="s">
        <v>423</v>
      </c>
      <c r="B1007" t="s">
        <v>2121</v>
      </c>
      <c r="C1007" t="s">
        <v>1809</v>
      </c>
      <c r="D1007">
        <v>13</v>
      </c>
      <c r="E1007" s="133">
        <v>45084</v>
      </c>
      <c r="H1007">
        <v>1.48</v>
      </c>
      <c r="I1007">
        <v>12.3</v>
      </c>
    </row>
    <row r="1008" spans="1:9">
      <c r="A1008" t="s">
        <v>423</v>
      </c>
      <c r="B1008" t="s">
        <v>2121</v>
      </c>
      <c r="C1008" t="s">
        <v>1809</v>
      </c>
      <c r="D1008">
        <v>14</v>
      </c>
      <c r="E1008" s="133">
        <v>45084</v>
      </c>
      <c r="H1008">
        <v>1.07</v>
      </c>
      <c r="I1008">
        <v>11.7</v>
      </c>
    </row>
    <row r="1009" spans="1:9">
      <c r="A1009" t="s">
        <v>423</v>
      </c>
      <c r="B1009" t="s">
        <v>2121</v>
      </c>
      <c r="C1009" t="s">
        <v>1809</v>
      </c>
      <c r="D1009">
        <v>15</v>
      </c>
      <c r="E1009" s="133">
        <v>45084</v>
      </c>
      <c r="H1009">
        <v>0.94</v>
      </c>
      <c r="I1009">
        <v>11</v>
      </c>
    </row>
    <row r="1010" spans="1:9">
      <c r="A1010" t="s">
        <v>423</v>
      </c>
      <c r="B1010" t="s">
        <v>2121</v>
      </c>
      <c r="C1010" t="s">
        <v>1809</v>
      </c>
      <c r="D1010">
        <v>16</v>
      </c>
      <c r="E1010" s="133">
        <v>45084</v>
      </c>
      <c r="H1010">
        <v>0.88</v>
      </c>
      <c r="I1010">
        <v>10.7</v>
      </c>
    </row>
    <row r="1011" spans="1:9">
      <c r="A1011" t="s">
        <v>423</v>
      </c>
      <c r="B1011" t="s">
        <v>2121</v>
      </c>
      <c r="C1011" t="s">
        <v>1809</v>
      </c>
      <c r="D1011">
        <v>17</v>
      </c>
      <c r="E1011" s="133">
        <v>45084</v>
      </c>
      <c r="H1011">
        <v>0.84</v>
      </c>
      <c r="I1011">
        <v>10.5</v>
      </c>
    </row>
    <row r="1012" spans="1:9">
      <c r="A1012" t="s">
        <v>423</v>
      </c>
      <c r="B1012" t="s">
        <v>2121</v>
      </c>
      <c r="C1012" t="s">
        <v>1809</v>
      </c>
      <c r="D1012">
        <v>18</v>
      </c>
      <c r="E1012" s="133">
        <v>45084</v>
      </c>
      <c r="H1012">
        <v>0.82</v>
      </c>
      <c r="I1012">
        <v>10</v>
      </c>
    </row>
    <row r="1013" spans="1:9">
      <c r="A1013" t="s">
        <v>423</v>
      </c>
      <c r="B1013" t="s">
        <v>2121</v>
      </c>
      <c r="C1013" t="s">
        <v>1809</v>
      </c>
      <c r="D1013">
        <v>19</v>
      </c>
      <c r="E1013" s="133">
        <v>45084</v>
      </c>
      <c r="H1013">
        <v>0.79</v>
      </c>
      <c r="I1013">
        <v>9.9</v>
      </c>
    </row>
    <row r="1014" spans="1:9">
      <c r="A1014" t="s">
        <v>423</v>
      </c>
      <c r="B1014" t="s">
        <v>2121</v>
      </c>
      <c r="C1014" t="s">
        <v>1809</v>
      </c>
      <c r="D1014">
        <v>20</v>
      </c>
      <c r="E1014" s="133">
        <v>45084</v>
      </c>
      <c r="H1014">
        <v>0.73</v>
      </c>
      <c r="I1014">
        <v>9.8000000000000007</v>
      </c>
    </row>
    <row r="1015" spans="1:9">
      <c r="A1015" t="s">
        <v>423</v>
      </c>
      <c r="B1015" t="s">
        <v>2121</v>
      </c>
      <c r="C1015" t="s">
        <v>1809</v>
      </c>
      <c r="D1015">
        <v>21</v>
      </c>
      <c r="E1015" s="133">
        <v>45084</v>
      </c>
      <c r="H1015">
        <v>0.7</v>
      </c>
      <c r="I1015">
        <v>9.8000000000000007</v>
      </c>
    </row>
    <row r="1016" spans="1:9">
      <c r="A1016" t="s">
        <v>423</v>
      </c>
      <c r="B1016" t="s">
        <v>2121</v>
      </c>
      <c r="C1016" t="s">
        <v>1809</v>
      </c>
      <c r="D1016">
        <v>22</v>
      </c>
      <c r="E1016" s="133">
        <v>45084</v>
      </c>
      <c r="H1016">
        <v>0.52</v>
      </c>
      <c r="I1016">
        <v>9.6999999999999993</v>
      </c>
    </row>
    <row r="1017" spans="1:9">
      <c r="A1017" t="s">
        <v>423</v>
      </c>
      <c r="B1017" t="s">
        <v>2121</v>
      </c>
      <c r="C1017" t="s">
        <v>1809</v>
      </c>
      <c r="D1017">
        <v>23</v>
      </c>
      <c r="E1017" s="133">
        <v>45084</v>
      </c>
      <c r="H1017">
        <v>0.36</v>
      </c>
      <c r="I1017">
        <v>9.6999999999999993</v>
      </c>
    </row>
    <row r="1018" spans="1:9">
      <c r="A1018" t="s">
        <v>423</v>
      </c>
      <c r="B1018" t="s">
        <v>2121</v>
      </c>
      <c r="C1018" t="s">
        <v>1809</v>
      </c>
      <c r="D1018">
        <v>24</v>
      </c>
      <c r="E1018" s="133">
        <v>45084</v>
      </c>
      <c r="H1018">
        <v>0.24</v>
      </c>
      <c r="I1018">
        <v>9.6999999999999993</v>
      </c>
    </row>
    <row r="1019" spans="1:9">
      <c r="A1019" t="s">
        <v>423</v>
      </c>
      <c r="B1019" t="s">
        <v>2121</v>
      </c>
      <c r="C1019" t="s">
        <v>1809</v>
      </c>
      <c r="D1019">
        <v>25</v>
      </c>
      <c r="E1019" s="133">
        <v>45084</v>
      </c>
      <c r="H1019">
        <v>0.18</v>
      </c>
      <c r="I1019">
        <v>9.5</v>
      </c>
    </row>
    <row r="1020" spans="1:9">
      <c r="A1020" t="s">
        <v>423</v>
      </c>
      <c r="B1020" t="s">
        <v>2121</v>
      </c>
      <c r="C1020" t="s">
        <v>1809</v>
      </c>
      <c r="D1020">
        <v>26</v>
      </c>
      <c r="E1020" s="133">
        <v>45084</v>
      </c>
      <c r="H1020">
        <v>0.16</v>
      </c>
      <c r="I1020">
        <v>9.5</v>
      </c>
    </row>
    <row r="1021" spans="1:9">
      <c r="A1021" t="s">
        <v>423</v>
      </c>
      <c r="B1021" t="s">
        <v>2121</v>
      </c>
      <c r="C1021" t="s">
        <v>1809</v>
      </c>
      <c r="D1021">
        <v>27</v>
      </c>
      <c r="E1021" s="133">
        <v>45084</v>
      </c>
      <c r="H1021">
        <v>0.08</v>
      </c>
      <c r="I1021">
        <v>9.5</v>
      </c>
    </row>
    <row r="1022" spans="1:9">
      <c r="A1022" t="s">
        <v>423</v>
      </c>
      <c r="B1022" t="s">
        <v>2121</v>
      </c>
      <c r="C1022" t="s">
        <v>1809</v>
      </c>
      <c r="D1022">
        <v>0.5</v>
      </c>
      <c r="E1022" s="133">
        <v>45126</v>
      </c>
      <c r="F1022">
        <v>27</v>
      </c>
      <c r="G1022">
        <v>2.2000000000000002</v>
      </c>
      <c r="H1022">
        <v>8.86</v>
      </c>
      <c r="I1022">
        <v>27.3</v>
      </c>
    </row>
    <row r="1023" spans="1:9">
      <c r="A1023" t="s">
        <v>423</v>
      </c>
      <c r="B1023" t="s">
        <v>2121</v>
      </c>
      <c r="C1023" t="s">
        <v>1809</v>
      </c>
      <c r="D1023">
        <v>1</v>
      </c>
      <c r="E1023" s="133">
        <v>45126</v>
      </c>
      <c r="H1023">
        <v>8.8699999999999992</v>
      </c>
      <c r="I1023">
        <v>27</v>
      </c>
    </row>
    <row r="1024" spans="1:9">
      <c r="A1024" t="s">
        <v>423</v>
      </c>
      <c r="B1024" t="s">
        <v>2121</v>
      </c>
      <c r="C1024" t="s">
        <v>1809</v>
      </c>
      <c r="D1024">
        <v>2</v>
      </c>
      <c r="E1024" s="133">
        <v>45126</v>
      </c>
      <c r="H1024">
        <v>8.86</v>
      </c>
      <c r="I1024">
        <v>26.7</v>
      </c>
    </row>
    <row r="1025" spans="1:9">
      <c r="A1025" t="s">
        <v>423</v>
      </c>
      <c r="B1025" t="s">
        <v>2121</v>
      </c>
      <c r="C1025" t="s">
        <v>1809</v>
      </c>
      <c r="D1025">
        <v>3</v>
      </c>
      <c r="E1025" s="133">
        <v>45126</v>
      </c>
      <c r="H1025">
        <v>8.8800000000000008</v>
      </c>
      <c r="I1025">
        <v>26.4</v>
      </c>
    </row>
    <row r="1026" spans="1:9">
      <c r="A1026" t="s">
        <v>423</v>
      </c>
      <c r="B1026" t="s">
        <v>2121</v>
      </c>
      <c r="C1026" t="s">
        <v>1809</v>
      </c>
      <c r="D1026">
        <v>4</v>
      </c>
      <c r="E1026" s="133">
        <v>45126</v>
      </c>
      <c r="H1026">
        <v>8.84</v>
      </c>
      <c r="I1026">
        <v>26.2</v>
      </c>
    </row>
    <row r="1027" spans="1:9">
      <c r="A1027" t="s">
        <v>423</v>
      </c>
      <c r="B1027" t="s">
        <v>2121</v>
      </c>
      <c r="C1027" t="s">
        <v>1809</v>
      </c>
      <c r="D1027">
        <v>5</v>
      </c>
      <c r="E1027" s="133">
        <v>45126</v>
      </c>
      <c r="H1027">
        <v>8.02</v>
      </c>
      <c r="I1027">
        <v>25</v>
      </c>
    </row>
    <row r="1028" spans="1:9">
      <c r="A1028" t="s">
        <v>423</v>
      </c>
      <c r="B1028" t="s">
        <v>2121</v>
      </c>
      <c r="C1028" t="s">
        <v>1809</v>
      </c>
      <c r="D1028">
        <v>6</v>
      </c>
      <c r="E1028" s="133">
        <v>45126</v>
      </c>
      <c r="H1028">
        <v>4.2</v>
      </c>
      <c r="I1028">
        <v>21.4</v>
      </c>
    </row>
    <row r="1029" spans="1:9">
      <c r="A1029" t="s">
        <v>423</v>
      </c>
      <c r="B1029" t="s">
        <v>2121</v>
      </c>
      <c r="C1029" t="s">
        <v>1809</v>
      </c>
      <c r="D1029">
        <v>7</v>
      </c>
      <c r="E1029" s="133">
        <v>45126</v>
      </c>
      <c r="H1029">
        <v>0.85</v>
      </c>
      <c r="I1029">
        <v>19.3</v>
      </c>
    </row>
    <row r="1030" spans="1:9">
      <c r="A1030" t="s">
        <v>423</v>
      </c>
      <c r="B1030" t="s">
        <v>2121</v>
      </c>
      <c r="C1030" t="s">
        <v>1809</v>
      </c>
      <c r="D1030">
        <v>8</v>
      </c>
      <c r="E1030" s="133">
        <v>45126</v>
      </c>
      <c r="H1030">
        <v>0</v>
      </c>
      <c r="I1030">
        <v>17.100000000000001</v>
      </c>
    </row>
    <row r="1031" spans="1:9">
      <c r="A1031" t="s">
        <v>423</v>
      </c>
      <c r="B1031" t="s">
        <v>2121</v>
      </c>
      <c r="C1031" t="s">
        <v>1809</v>
      </c>
      <c r="D1031">
        <v>9</v>
      </c>
      <c r="E1031" s="133">
        <v>45126</v>
      </c>
      <c r="H1031">
        <v>0</v>
      </c>
      <c r="I1031">
        <v>17</v>
      </c>
    </row>
    <row r="1032" spans="1:9">
      <c r="A1032" t="s">
        <v>423</v>
      </c>
      <c r="B1032" t="s">
        <v>2121</v>
      </c>
      <c r="C1032" t="s">
        <v>1809</v>
      </c>
      <c r="D1032">
        <v>10</v>
      </c>
      <c r="E1032" s="133">
        <v>45126</v>
      </c>
      <c r="H1032">
        <v>0</v>
      </c>
      <c r="I1032">
        <v>16.3</v>
      </c>
    </row>
    <row r="1033" spans="1:9">
      <c r="A1033" t="s">
        <v>423</v>
      </c>
      <c r="B1033" t="s">
        <v>2121</v>
      </c>
      <c r="C1033" t="s">
        <v>1809</v>
      </c>
      <c r="D1033">
        <v>11</v>
      </c>
      <c r="E1033" s="133">
        <v>45126</v>
      </c>
      <c r="H1033">
        <v>0</v>
      </c>
      <c r="I1033">
        <v>15.3</v>
      </c>
    </row>
    <row r="1034" spans="1:9">
      <c r="A1034" t="s">
        <v>423</v>
      </c>
      <c r="B1034" t="s">
        <v>2121</v>
      </c>
      <c r="C1034" t="s">
        <v>1809</v>
      </c>
      <c r="D1034">
        <v>12</v>
      </c>
      <c r="E1034" s="133">
        <v>45126</v>
      </c>
      <c r="H1034">
        <v>0</v>
      </c>
      <c r="I1034">
        <v>14.5</v>
      </c>
    </row>
    <row r="1035" spans="1:9">
      <c r="A1035" t="s">
        <v>423</v>
      </c>
      <c r="B1035" t="s">
        <v>2121</v>
      </c>
      <c r="C1035" t="s">
        <v>1809</v>
      </c>
      <c r="D1035">
        <v>13</v>
      </c>
      <c r="E1035" s="133">
        <v>45126</v>
      </c>
      <c r="H1035">
        <v>0</v>
      </c>
      <c r="I1035">
        <v>13.3</v>
      </c>
    </row>
    <row r="1036" spans="1:9">
      <c r="A1036" t="s">
        <v>423</v>
      </c>
      <c r="B1036" t="s">
        <v>2121</v>
      </c>
      <c r="C1036" t="s">
        <v>1809</v>
      </c>
      <c r="D1036">
        <v>14</v>
      </c>
      <c r="E1036" s="133">
        <v>45126</v>
      </c>
      <c r="H1036">
        <v>0</v>
      </c>
      <c r="I1036">
        <v>12.8</v>
      </c>
    </row>
    <row r="1037" spans="1:9">
      <c r="A1037" t="s">
        <v>423</v>
      </c>
      <c r="B1037" t="s">
        <v>2121</v>
      </c>
      <c r="C1037" t="s">
        <v>1809</v>
      </c>
      <c r="D1037">
        <v>15</v>
      </c>
      <c r="E1037" s="133">
        <v>45126</v>
      </c>
      <c r="H1037">
        <v>0</v>
      </c>
      <c r="I1037">
        <v>11.8</v>
      </c>
    </row>
    <row r="1038" spans="1:9">
      <c r="A1038" t="s">
        <v>423</v>
      </c>
      <c r="B1038" t="s">
        <v>2121</v>
      </c>
      <c r="C1038" t="s">
        <v>1809</v>
      </c>
      <c r="D1038">
        <v>16</v>
      </c>
      <c r="E1038" s="133">
        <v>45126</v>
      </c>
      <c r="H1038">
        <v>0</v>
      </c>
      <c r="I1038">
        <v>11.2</v>
      </c>
    </row>
    <row r="1039" spans="1:9">
      <c r="A1039" t="s">
        <v>423</v>
      </c>
      <c r="B1039" t="s">
        <v>2121</v>
      </c>
      <c r="C1039" t="s">
        <v>1809</v>
      </c>
      <c r="D1039">
        <v>17</v>
      </c>
      <c r="E1039" s="133">
        <v>45126</v>
      </c>
      <c r="H1039">
        <v>0</v>
      </c>
      <c r="I1039">
        <v>10.7</v>
      </c>
    </row>
    <row r="1040" spans="1:9">
      <c r="A1040" t="s">
        <v>423</v>
      </c>
      <c r="B1040" t="s">
        <v>2121</v>
      </c>
      <c r="C1040" t="s">
        <v>1809</v>
      </c>
      <c r="D1040">
        <v>18</v>
      </c>
      <c r="E1040" s="133">
        <v>45126</v>
      </c>
      <c r="H1040">
        <v>0</v>
      </c>
      <c r="I1040">
        <v>10.5</v>
      </c>
    </row>
    <row r="1041" spans="1:9">
      <c r="A1041" t="s">
        <v>423</v>
      </c>
      <c r="B1041" t="s">
        <v>2121</v>
      </c>
      <c r="C1041" t="s">
        <v>1809</v>
      </c>
      <c r="D1041">
        <v>19</v>
      </c>
      <c r="E1041" s="133">
        <v>45126</v>
      </c>
      <c r="H1041">
        <v>0</v>
      </c>
      <c r="I1041">
        <v>10.1</v>
      </c>
    </row>
    <row r="1042" spans="1:9">
      <c r="A1042" t="s">
        <v>423</v>
      </c>
      <c r="B1042" t="s">
        <v>2121</v>
      </c>
      <c r="C1042" t="s">
        <v>1809</v>
      </c>
      <c r="D1042">
        <v>20</v>
      </c>
      <c r="E1042" s="133">
        <v>45126</v>
      </c>
      <c r="H1042">
        <v>0</v>
      </c>
      <c r="I1042">
        <v>9.8000000000000007</v>
      </c>
    </row>
    <row r="1043" spans="1:9">
      <c r="A1043" t="s">
        <v>423</v>
      </c>
      <c r="B1043" t="s">
        <v>2121</v>
      </c>
      <c r="C1043" t="s">
        <v>1809</v>
      </c>
      <c r="D1043">
        <v>21</v>
      </c>
      <c r="E1043" s="133">
        <v>45126</v>
      </c>
      <c r="H1043">
        <v>0</v>
      </c>
      <c r="I1043">
        <v>9.5</v>
      </c>
    </row>
    <row r="1044" spans="1:9">
      <c r="A1044" t="s">
        <v>423</v>
      </c>
      <c r="B1044" t="s">
        <v>2121</v>
      </c>
      <c r="C1044" t="s">
        <v>1809</v>
      </c>
      <c r="D1044">
        <v>22</v>
      </c>
      <c r="E1044" s="133">
        <v>45126</v>
      </c>
      <c r="H1044">
        <v>0</v>
      </c>
      <c r="I1044">
        <v>9.1</v>
      </c>
    </row>
    <row r="1045" spans="1:9">
      <c r="A1045" t="s">
        <v>423</v>
      </c>
      <c r="B1045" t="s">
        <v>2121</v>
      </c>
      <c r="C1045" t="s">
        <v>1809</v>
      </c>
      <c r="D1045">
        <v>23</v>
      </c>
      <c r="E1045" s="133">
        <v>45126</v>
      </c>
      <c r="H1045">
        <v>0</v>
      </c>
      <c r="I1045">
        <v>9</v>
      </c>
    </row>
    <row r="1046" spans="1:9">
      <c r="A1046" t="s">
        <v>423</v>
      </c>
      <c r="B1046" t="s">
        <v>2121</v>
      </c>
      <c r="C1046" t="s">
        <v>1809</v>
      </c>
      <c r="D1046">
        <v>24</v>
      </c>
      <c r="E1046" s="133">
        <v>45126</v>
      </c>
      <c r="H1046">
        <v>0</v>
      </c>
      <c r="I1046">
        <v>8.9</v>
      </c>
    </row>
    <row r="1047" spans="1:9">
      <c r="A1047" t="s">
        <v>423</v>
      </c>
      <c r="B1047" t="s">
        <v>2121</v>
      </c>
      <c r="C1047" t="s">
        <v>1809</v>
      </c>
      <c r="D1047">
        <v>25</v>
      </c>
      <c r="E1047" s="133">
        <v>45126</v>
      </c>
      <c r="H1047">
        <v>0</v>
      </c>
      <c r="I1047">
        <v>8.6</v>
      </c>
    </row>
    <row r="1048" spans="1:9">
      <c r="A1048" t="s">
        <v>423</v>
      </c>
      <c r="B1048" t="s">
        <v>2121</v>
      </c>
      <c r="C1048" t="s">
        <v>1809</v>
      </c>
      <c r="D1048">
        <v>26</v>
      </c>
      <c r="E1048" s="133">
        <v>45126</v>
      </c>
      <c r="H1048">
        <v>0</v>
      </c>
      <c r="I1048">
        <v>8.4</v>
      </c>
    </row>
    <row r="1049" spans="1:9">
      <c r="A1049" t="s">
        <v>423</v>
      </c>
      <c r="B1049" t="s">
        <v>2121</v>
      </c>
      <c r="C1049" t="s">
        <v>1809</v>
      </c>
      <c r="D1049">
        <v>27</v>
      </c>
      <c r="E1049" s="133">
        <v>45126</v>
      </c>
      <c r="H1049">
        <v>0</v>
      </c>
      <c r="I1049">
        <v>8.1</v>
      </c>
    </row>
    <row r="1050" spans="1:9">
      <c r="A1050" t="s">
        <v>423</v>
      </c>
      <c r="B1050" t="s">
        <v>2121</v>
      </c>
      <c r="C1050" t="s">
        <v>1809</v>
      </c>
      <c r="D1050">
        <v>0.5</v>
      </c>
      <c r="E1050" s="133">
        <v>45154</v>
      </c>
      <c r="F1050">
        <v>26</v>
      </c>
      <c r="G1050">
        <v>3.5</v>
      </c>
      <c r="H1050">
        <v>8.34</v>
      </c>
      <c r="I1050">
        <v>24.8</v>
      </c>
    </row>
    <row r="1051" spans="1:9">
      <c r="A1051" t="s">
        <v>423</v>
      </c>
      <c r="B1051" t="s">
        <v>2121</v>
      </c>
      <c r="C1051" t="s">
        <v>1809</v>
      </c>
      <c r="D1051">
        <v>1</v>
      </c>
      <c r="E1051" s="133">
        <v>45154</v>
      </c>
      <c r="H1051">
        <v>8.2899999999999991</v>
      </c>
      <c r="I1051">
        <v>24.8</v>
      </c>
    </row>
    <row r="1052" spans="1:9">
      <c r="A1052" t="s">
        <v>423</v>
      </c>
      <c r="B1052" t="s">
        <v>2121</v>
      </c>
      <c r="C1052" t="s">
        <v>1809</v>
      </c>
      <c r="D1052">
        <v>2</v>
      </c>
      <c r="E1052" s="133">
        <v>45154</v>
      </c>
      <c r="H1052">
        <v>8.26</v>
      </c>
      <c r="I1052">
        <v>24.8</v>
      </c>
    </row>
    <row r="1053" spans="1:9">
      <c r="A1053" t="s">
        <v>423</v>
      </c>
      <c r="B1053" t="s">
        <v>2121</v>
      </c>
      <c r="C1053" t="s">
        <v>1809</v>
      </c>
      <c r="D1053">
        <v>3</v>
      </c>
      <c r="E1053" s="133">
        <v>45154</v>
      </c>
      <c r="H1053">
        <v>8.23</v>
      </c>
      <c r="I1053">
        <v>24.7</v>
      </c>
    </row>
    <row r="1054" spans="1:9">
      <c r="A1054" t="s">
        <v>423</v>
      </c>
      <c r="B1054" t="s">
        <v>2121</v>
      </c>
      <c r="C1054" t="s">
        <v>1809</v>
      </c>
      <c r="D1054">
        <v>4</v>
      </c>
      <c r="E1054" s="133">
        <v>45154</v>
      </c>
      <c r="H1054">
        <v>8.18</v>
      </c>
      <c r="I1054">
        <v>24.7</v>
      </c>
    </row>
    <row r="1055" spans="1:9">
      <c r="A1055" t="s">
        <v>423</v>
      </c>
      <c r="B1055" t="s">
        <v>2121</v>
      </c>
      <c r="C1055" t="s">
        <v>1809</v>
      </c>
      <c r="D1055">
        <v>5</v>
      </c>
      <c r="E1055" s="133">
        <v>45154</v>
      </c>
      <c r="H1055">
        <v>8</v>
      </c>
      <c r="I1055">
        <v>24.6</v>
      </c>
    </row>
    <row r="1056" spans="1:9">
      <c r="A1056" t="s">
        <v>423</v>
      </c>
      <c r="B1056" t="s">
        <v>2121</v>
      </c>
      <c r="C1056" t="s">
        <v>1809</v>
      </c>
      <c r="D1056">
        <v>6</v>
      </c>
      <c r="E1056" s="133">
        <v>45154</v>
      </c>
      <c r="H1056">
        <v>7.97</v>
      </c>
      <c r="I1056">
        <v>24.6</v>
      </c>
    </row>
    <row r="1057" spans="1:9">
      <c r="A1057" t="s">
        <v>423</v>
      </c>
      <c r="B1057" t="s">
        <v>2121</v>
      </c>
      <c r="C1057" t="s">
        <v>1809</v>
      </c>
      <c r="D1057">
        <v>7</v>
      </c>
      <c r="E1057" s="133">
        <v>45154</v>
      </c>
      <c r="H1057">
        <v>6.42</v>
      </c>
      <c r="I1057">
        <v>24.3</v>
      </c>
    </row>
    <row r="1058" spans="1:9">
      <c r="A1058" t="s">
        <v>423</v>
      </c>
      <c r="B1058" t="s">
        <v>2121</v>
      </c>
      <c r="C1058" t="s">
        <v>1809</v>
      </c>
      <c r="D1058">
        <v>8</v>
      </c>
      <c r="E1058" s="133">
        <v>45154</v>
      </c>
      <c r="H1058">
        <v>1.57</v>
      </c>
      <c r="I1058">
        <v>21.2</v>
      </c>
    </row>
    <row r="1059" spans="1:9">
      <c r="A1059" t="s">
        <v>423</v>
      </c>
      <c r="B1059" t="s">
        <v>2121</v>
      </c>
      <c r="C1059" t="s">
        <v>1809</v>
      </c>
      <c r="D1059">
        <v>9</v>
      </c>
      <c r="E1059" s="133">
        <v>45154</v>
      </c>
      <c r="H1059">
        <v>0.43</v>
      </c>
      <c r="I1059">
        <v>17.3</v>
      </c>
    </row>
    <row r="1060" spans="1:9">
      <c r="A1060" t="s">
        <v>423</v>
      </c>
      <c r="B1060" t="s">
        <v>2121</v>
      </c>
      <c r="C1060" t="s">
        <v>1809</v>
      </c>
      <c r="D1060">
        <v>10</v>
      </c>
      <c r="E1060" s="133">
        <v>45154</v>
      </c>
      <c r="H1060">
        <v>0.35</v>
      </c>
      <c r="I1060">
        <v>16.5</v>
      </c>
    </row>
    <row r="1061" spans="1:9">
      <c r="A1061" t="s">
        <v>423</v>
      </c>
      <c r="B1061" t="s">
        <v>2121</v>
      </c>
      <c r="C1061" t="s">
        <v>1809</v>
      </c>
      <c r="D1061">
        <v>11</v>
      </c>
      <c r="E1061" s="133">
        <v>45154</v>
      </c>
      <c r="H1061">
        <v>0.02</v>
      </c>
      <c r="I1061">
        <v>15.6</v>
      </c>
    </row>
    <row r="1062" spans="1:9">
      <c r="A1062" t="s">
        <v>423</v>
      </c>
      <c r="B1062" t="s">
        <v>2121</v>
      </c>
      <c r="C1062" t="s">
        <v>1809</v>
      </c>
      <c r="D1062">
        <v>12</v>
      </c>
      <c r="E1062" s="133">
        <v>45154</v>
      </c>
      <c r="H1062">
        <v>0</v>
      </c>
      <c r="I1062">
        <v>14.7</v>
      </c>
    </row>
    <row r="1063" spans="1:9">
      <c r="A1063" t="s">
        <v>423</v>
      </c>
      <c r="B1063" t="s">
        <v>2121</v>
      </c>
      <c r="C1063" t="s">
        <v>1809</v>
      </c>
      <c r="D1063">
        <v>13</v>
      </c>
      <c r="E1063" s="133">
        <v>45154</v>
      </c>
      <c r="H1063">
        <v>0</v>
      </c>
      <c r="I1063">
        <v>13.2</v>
      </c>
    </row>
    <row r="1064" spans="1:9">
      <c r="A1064" t="s">
        <v>423</v>
      </c>
      <c r="B1064" t="s">
        <v>2121</v>
      </c>
      <c r="C1064" t="s">
        <v>1809</v>
      </c>
      <c r="D1064">
        <v>14</v>
      </c>
      <c r="E1064" s="133">
        <v>45154</v>
      </c>
      <c r="H1064">
        <v>0</v>
      </c>
      <c r="I1064">
        <v>12.9</v>
      </c>
    </row>
    <row r="1065" spans="1:9">
      <c r="A1065" t="s">
        <v>423</v>
      </c>
      <c r="B1065" t="s">
        <v>2121</v>
      </c>
      <c r="C1065" t="s">
        <v>1809</v>
      </c>
      <c r="D1065">
        <v>15</v>
      </c>
      <c r="E1065" s="133">
        <v>45154</v>
      </c>
      <c r="H1065">
        <v>0</v>
      </c>
      <c r="I1065">
        <v>12.7</v>
      </c>
    </row>
    <row r="1066" spans="1:9">
      <c r="A1066" t="s">
        <v>423</v>
      </c>
      <c r="B1066" t="s">
        <v>2121</v>
      </c>
      <c r="C1066" t="s">
        <v>1809</v>
      </c>
      <c r="D1066">
        <v>16</v>
      </c>
      <c r="E1066" s="133">
        <v>45154</v>
      </c>
      <c r="H1066">
        <v>0</v>
      </c>
      <c r="I1066">
        <v>12.5</v>
      </c>
    </row>
    <row r="1067" spans="1:9">
      <c r="A1067" t="s">
        <v>423</v>
      </c>
      <c r="B1067" t="s">
        <v>2121</v>
      </c>
      <c r="C1067" t="s">
        <v>1809</v>
      </c>
      <c r="D1067">
        <v>17</v>
      </c>
      <c r="E1067" s="133">
        <v>45154</v>
      </c>
      <c r="H1067">
        <v>0</v>
      </c>
      <c r="I1067">
        <v>12.5</v>
      </c>
    </row>
    <row r="1068" spans="1:9">
      <c r="A1068" t="s">
        <v>423</v>
      </c>
      <c r="B1068" t="s">
        <v>2121</v>
      </c>
      <c r="C1068" t="s">
        <v>1809</v>
      </c>
      <c r="D1068">
        <v>18</v>
      </c>
      <c r="E1068" s="133">
        <v>45154</v>
      </c>
      <c r="H1068">
        <v>0</v>
      </c>
      <c r="I1068">
        <v>12.5</v>
      </c>
    </row>
    <row r="1069" spans="1:9">
      <c r="A1069" t="s">
        <v>423</v>
      </c>
      <c r="B1069" t="s">
        <v>2121</v>
      </c>
      <c r="C1069" t="s">
        <v>1809</v>
      </c>
      <c r="D1069">
        <v>19</v>
      </c>
      <c r="E1069" s="133">
        <v>45154</v>
      </c>
      <c r="H1069">
        <v>0</v>
      </c>
      <c r="I1069">
        <v>12.4</v>
      </c>
    </row>
    <row r="1070" spans="1:9">
      <c r="A1070" t="s">
        <v>423</v>
      </c>
      <c r="B1070" t="s">
        <v>2121</v>
      </c>
      <c r="C1070" t="s">
        <v>1809</v>
      </c>
      <c r="D1070">
        <v>20</v>
      </c>
      <c r="E1070" s="133">
        <v>45154</v>
      </c>
      <c r="H1070">
        <v>0</v>
      </c>
      <c r="I1070">
        <v>12.3</v>
      </c>
    </row>
    <row r="1071" spans="1:9">
      <c r="A1071" t="s">
        <v>423</v>
      </c>
      <c r="B1071" t="s">
        <v>2121</v>
      </c>
      <c r="C1071" t="s">
        <v>1809</v>
      </c>
      <c r="D1071">
        <v>21</v>
      </c>
      <c r="E1071" s="133">
        <v>45154</v>
      </c>
      <c r="H1071">
        <v>0</v>
      </c>
      <c r="I1071">
        <v>12.3</v>
      </c>
    </row>
    <row r="1072" spans="1:9">
      <c r="A1072" t="s">
        <v>423</v>
      </c>
      <c r="B1072" t="s">
        <v>2121</v>
      </c>
      <c r="C1072" t="s">
        <v>1809</v>
      </c>
      <c r="D1072">
        <v>22</v>
      </c>
      <c r="E1072" s="133">
        <v>45154</v>
      </c>
      <c r="H1072">
        <v>0</v>
      </c>
      <c r="I1072">
        <v>12.1</v>
      </c>
    </row>
    <row r="1073" spans="1:9">
      <c r="A1073" t="s">
        <v>423</v>
      </c>
      <c r="B1073" t="s">
        <v>2121</v>
      </c>
      <c r="C1073" t="s">
        <v>1809</v>
      </c>
      <c r="D1073">
        <v>23</v>
      </c>
      <c r="E1073" s="133">
        <v>45154</v>
      </c>
      <c r="H1073">
        <v>0</v>
      </c>
      <c r="I1073">
        <v>12</v>
      </c>
    </row>
    <row r="1074" spans="1:9">
      <c r="A1074" t="s">
        <v>423</v>
      </c>
      <c r="B1074" t="s">
        <v>2121</v>
      </c>
      <c r="C1074" t="s">
        <v>1809</v>
      </c>
      <c r="D1074">
        <v>24</v>
      </c>
      <c r="E1074" s="133">
        <v>45154</v>
      </c>
      <c r="H1074">
        <v>0</v>
      </c>
      <c r="I1074">
        <v>12</v>
      </c>
    </row>
    <row r="1075" spans="1:9">
      <c r="A1075" t="s">
        <v>423</v>
      </c>
      <c r="B1075" t="s">
        <v>2121</v>
      </c>
      <c r="C1075" t="s">
        <v>1809</v>
      </c>
      <c r="D1075">
        <v>25</v>
      </c>
      <c r="E1075" s="133">
        <v>45154</v>
      </c>
      <c r="H1075">
        <v>0</v>
      </c>
      <c r="I1075">
        <v>12</v>
      </c>
    </row>
    <row r="1076" spans="1:9">
      <c r="A1076" t="s">
        <v>423</v>
      </c>
      <c r="B1076" t="s">
        <v>2121</v>
      </c>
      <c r="C1076" t="s">
        <v>1809</v>
      </c>
      <c r="D1076">
        <v>26</v>
      </c>
      <c r="E1076" s="133">
        <v>45154</v>
      </c>
      <c r="H1076">
        <v>0</v>
      </c>
      <c r="I1076">
        <v>11.9</v>
      </c>
    </row>
    <row r="1077" spans="1:9">
      <c r="A1077" t="s">
        <v>423</v>
      </c>
      <c r="B1077" t="s">
        <v>2121</v>
      </c>
      <c r="C1077" t="s">
        <v>1809</v>
      </c>
      <c r="D1077">
        <v>0.5</v>
      </c>
      <c r="E1077" s="133">
        <v>45175</v>
      </c>
      <c r="F1077">
        <v>28</v>
      </c>
      <c r="G1077">
        <v>3.9750000000000001</v>
      </c>
      <c r="H1077">
        <v>8.98</v>
      </c>
      <c r="I1077">
        <v>25.2</v>
      </c>
    </row>
    <row r="1078" spans="1:9">
      <c r="A1078" t="s">
        <v>423</v>
      </c>
      <c r="B1078" t="s">
        <v>2121</v>
      </c>
      <c r="C1078" t="s">
        <v>1809</v>
      </c>
      <c r="D1078">
        <v>1</v>
      </c>
      <c r="E1078" s="133">
        <v>45175</v>
      </c>
      <c r="H1078">
        <v>8.98</v>
      </c>
      <c r="I1078">
        <v>24.9</v>
      </c>
    </row>
    <row r="1079" spans="1:9">
      <c r="A1079" t="s">
        <v>423</v>
      </c>
      <c r="B1079" t="s">
        <v>2121</v>
      </c>
      <c r="C1079" t="s">
        <v>1809</v>
      </c>
      <c r="D1079">
        <v>2</v>
      </c>
      <c r="E1079" s="133">
        <v>45175</v>
      </c>
      <c r="H1079">
        <v>9.07</v>
      </c>
      <c r="I1079">
        <v>24.7</v>
      </c>
    </row>
    <row r="1080" spans="1:9">
      <c r="A1080" t="s">
        <v>423</v>
      </c>
      <c r="B1080" t="s">
        <v>2121</v>
      </c>
      <c r="C1080" t="s">
        <v>1809</v>
      </c>
      <c r="D1080">
        <v>3</v>
      </c>
      <c r="E1080" s="133">
        <v>45175</v>
      </c>
      <c r="H1080">
        <v>9.11</v>
      </c>
      <c r="I1080">
        <v>24.6</v>
      </c>
    </row>
    <row r="1081" spans="1:9">
      <c r="A1081" t="s">
        <v>423</v>
      </c>
      <c r="B1081" t="s">
        <v>2121</v>
      </c>
      <c r="C1081" t="s">
        <v>1809</v>
      </c>
      <c r="D1081">
        <v>4</v>
      </c>
      <c r="E1081" s="133">
        <v>45175</v>
      </c>
      <c r="H1081">
        <v>8.9499999999999993</v>
      </c>
      <c r="I1081">
        <v>23.8</v>
      </c>
    </row>
    <row r="1082" spans="1:9">
      <c r="A1082" t="s">
        <v>423</v>
      </c>
      <c r="B1082" t="s">
        <v>2121</v>
      </c>
      <c r="C1082" t="s">
        <v>1809</v>
      </c>
      <c r="D1082">
        <v>5</v>
      </c>
      <c r="E1082" s="133">
        <v>45175</v>
      </c>
      <c r="H1082">
        <v>8.8699999999999992</v>
      </c>
      <c r="I1082">
        <v>23.4</v>
      </c>
    </row>
    <row r="1083" spans="1:9">
      <c r="A1083" t="s">
        <v>423</v>
      </c>
      <c r="B1083" t="s">
        <v>2121</v>
      </c>
      <c r="C1083" t="s">
        <v>1809</v>
      </c>
      <c r="D1083">
        <v>6</v>
      </c>
      <c r="E1083" s="133">
        <v>45175</v>
      </c>
      <c r="H1083">
        <v>8.77</v>
      </c>
      <c r="I1083">
        <v>23.2</v>
      </c>
    </row>
    <row r="1084" spans="1:9">
      <c r="A1084" t="s">
        <v>423</v>
      </c>
      <c r="B1084" t="s">
        <v>2121</v>
      </c>
      <c r="C1084" t="s">
        <v>1809</v>
      </c>
      <c r="D1084">
        <v>7</v>
      </c>
      <c r="E1084" s="133">
        <v>45175</v>
      </c>
      <c r="H1084">
        <v>8.26</v>
      </c>
      <c r="I1084">
        <v>23</v>
      </c>
    </row>
    <row r="1085" spans="1:9">
      <c r="A1085" t="s">
        <v>423</v>
      </c>
      <c r="B1085" t="s">
        <v>2121</v>
      </c>
      <c r="C1085" t="s">
        <v>1809</v>
      </c>
      <c r="D1085">
        <v>8</v>
      </c>
      <c r="E1085" s="133">
        <v>45175</v>
      </c>
      <c r="H1085">
        <v>7.77</v>
      </c>
      <c r="I1085">
        <v>22.8</v>
      </c>
    </row>
    <row r="1086" spans="1:9">
      <c r="A1086" t="s">
        <v>423</v>
      </c>
      <c r="B1086" t="s">
        <v>2121</v>
      </c>
      <c r="C1086" t="s">
        <v>1809</v>
      </c>
      <c r="D1086">
        <v>9</v>
      </c>
      <c r="E1086" s="133">
        <v>45175</v>
      </c>
      <c r="H1086">
        <v>3.88</v>
      </c>
      <c r="I1086">
        <v>21.3</v>
      </c>
    </row>
    <row r="1087" spans="1:9">
      <c r="A1087" t="s">
        <v>423</v>
      </c>
      <c r="B1087" t="s">
        <v>2121</v>
      </c>
      <c r="C1087" t="s">
        <v>1809</v>
      </c>
      <c r="D1087">
        <v>10</v>
      </c>
      <c r="E1087" s="133">
        <v>45175</v>
      </c>
      <c r="H1087">
        <v>0.41</v>
      </c>
      <c r="I1087">
        <v>17.899999999999999</v>
      </c>
    </row>
    <row r="1088" spans="1:9">
      <c r="A1088" t="s">
        <v>423</v>
      </c>
      <c r="B1088" t="s">
        <v>2121</v>
      </c>
      <c r="C1088" t="s">
        <v>1809</v>
      </c>
      <c r="D1088">
        <v>11</v>
      </c>
      <c r="E1088" s="133">
        <v>45175</v>
      </c>
      <c r="H1088">
        <v>0</v>
      </c>
      <c r="I1088">
        <v>15.7</v>
      </c>
    </row>
    <row r="1089" spans="1:9">
      <c r="A1089" t="s">
        <v>423</v>
      </c>
      <c r="B1089" t="s">
        <v>2121</v>
      </c>
      <c r="C1089" t="s">
        <v>1809</v>
      </c>
      <c r="D1089">
        <v>12</v>
      </c>
      <c r="E1089" s="133">
        <v>45175</v>
      </c>
      <c r="H1089">
        <v>0</v>
      </c>
      <c r="I1089">
        <v>14.5</v>
      </c>
    </row>
    <row r="1090" spans="1:9">
      <c r="A1090" t="s">
        <v>423</v>
      </c>
      <c r="B1090" t="s">
        <v>2121</v>
      </c>
      <c r="C1090" t="s">
        <v>1809</v>
      </c>
      <c r="D1090">
        <v>13</v>
      </c>
      <c r="E1090" s="133">
        <v>45175</v>
      </c>
      <c r="H1090">
        <v>0</v>
      </c>
      <c r="I1090">
        <v>13</v>
      </c>
    </row>
    <row r="1091" spans="1:9">
      <c r="A1091" t="s">
        <v>423</v>
      </c>
      <c r="B1091" t="s">
        <v>2121</v>
      </c>
      <c r="C1091" t="s">
        <v>1809</v>
      </c>
      <c r="D1091">
        <v>14</v>
      </c>
      <c r="E1091" s="133">
        <v>45175</v>
      </c>
      <c r="H1091">
        <v>0</v>
      </c>
      <c r="I1091">
        <v>12.2</v>
      </c>
    </row>
    <row r="1092" spans="1:9">
      <c r="A1092" t="s">
        <v>423</v>
      </c>
      <c r="B1092" t="s">
        <v>2121</v>
      </c>
      <c r="C1092" t="s">
        <v>1809</v>
      </c>
      <c r="D1092">
        <v>15</v>
      </c>
      <c r="E1092" s="133">
        <v>45175</v>
      </c>
      <c r="H1092">
        <v>0</v>
      </c>
      <c r="I1092">
        <v>11.8</v>
      </c>
    </row>
    <row r="1093" spans="1:9">
      <c r="A1093" t="s">
        <v>423</v>
      </c>
      <c r="B1093" t="s">
        <v>2121</v>
      </c>
      <c r="C1093" t="s">
        <v>1809</v>
      </c>
      <c r="D1093">
        <v>16</v>
      </c>
      <c r="E1093" s="133">
        <v>45175</v>
      </c>
      <c r="H1093">
        <v>0</v>
      </c>
      <c r="I1093">
        <v>11.6</v>
      </c>
    </row>
    <row r="1094" spans="1:9">
      <c r="A1094" t="s">
        <v>423</v>
      </c>
      <c r="B1094" t="s">
        <v>2121</v>
      </c>
      <c r="C1094" t="s">
        <v>1809</v>
      </c>
      <c r="D1094">
        <v>17</v>
      </c>
      <c r="E1094" s="133">
        <v>45175</v>
      </c>
      <c r="H1094">
        <v>0</v>
      </c>
      <c r="I1094">
        <v>11.2</v>
      </c>
    </row>
    <row r="1095" spans="1:9">
      <c r="A1095" t="s">
        <v>423</v>
      </c>
      <c r="B1095" t="s">
        <v>2121</v>
      </c>
      <c r="C1095" t="s">
        <v>1809</v>
      </c>
      <c r="D1095">
        <v>18</v>
      </c>
      <c r="E1095" s="133">
        <v>45175</v>
      </c>
      <c r="H1095">
        <v>0</v>
      </c>
      <c r="I1095">
        <v>10.8</v>
      </c>
    </row>
    <row r="1096" spans="1:9">
      <c r="A1096" t="s">
        <v>423</v>
      </c>
      <c r="B1096" t="s">
        <v>2121</v>
      </c>
      <c r="C1096" t="s">
        <v>1809</v>
      </c>
      <c r="D1096">
        <v>19</v>
      </c>
      <c r="E1096" s="133">
        <v>45175</v>
      </c>
      <c r="H1096">
        <v>0</v>
      </c>
      <c r="I1096">
        <v>10.199999999999999</v>
      </c>
    </row>
    <row r="1097" spans="1:9">
      <c r="A1097" t="s">
        <v>423</v>
      </c>
      <c r="B1097" t="s">
        <v>2121</v>
      </c>
      <c r="C1097" t="s">
        <v>1809</v>
      </c>
      <c r="D1097">
        <v>20</v>
      </c>
      <c r="E1097" s="133">
        <v>45175</v>
      </c>
      <c r="H1097">
        <v>0</v>
      </c>
      <c r="I1097">
        <v>9.9</v>
      </c>
    </row>
    <row r="1098" spans="1:9">
      <c r="A1098" t="s">
        <v>423</v>
      </c>
      <c r="B1098" t="s">
        <v>2121</v>
      </c>
      <c r="C1098" t="s">
        <v>1809</v>
      </c>
      <c r="D1098">
        <v>21</v>
      </c>
      <c r="E1098" s="133">
        <v>45175</v>
      </c>
      <c r="H1098">
        <v>0</v>
      </c>
      <c r="I1098">
        <v>9.8000000000000007</v>
      </c>
    </row>
    <row r="1099" spans="1:9">
      <c r="A1099" t="s">
        <v>423</v>
      </c>
      <c r="B1099" t="s">
        <v>2121</v>
      </c>
      <c r="C1099" t="s">
        <v>1809</v>
      </c>
      <c r="D1099">
        <v>22</v>
      </c>
      <c r="E1099" s="133">
        <v>45175</v>
      </c>
      <c r="H1099">
        <v>0</v>
      </c>
      <c r="I1099">
        <v>9.6999999999999993</v>
      </c>
    </row>
    <row r="1100" spans="1:9">
      <c r="A1100" t="s">
        <v>423</v>
      </c>
      <c r="B1100" t="s">
        <v>2121</v>
      </c>
      <c r="C1100" t="s">
        <v>1809</v>
      </c>
      <c r="D1100">
        <v>23</v>
      </c>
      <c r="E1100" s="133">
        <v>45175</v>
      </c>
      <c r="H1100">
        <v>0</v>
      </c>
      <c r="I1100">
        <v>9.6999999999999993</v>
      </c>
    </row>
    <row r="1101" spans="1:9">
      <c r="A1101" t="s">
        <v>423</v>
      </c>
      <c r="B1101" t="s">
        <v>2121</v>
      </c>
      <c r="C1101" t="s">
        <v>1809</v>
      </c>
      <c r="D1101">
        <v>24</v>
      </c>
      <c r="E1101" s="133">
        <v>45175</v>
      </c>
      <c r="H1101">
        <v>0</v>
      </c>
      <c r="I1101">
        <v>9.6</v>
      </c>
    </row>
    <row r="1102" spans="1:9">
      <c r="A1102" t="s">
        <v>423</v>
      </c>
      <c r="B1102" t="s">
        <v>2121</v>
      </c>
      <c r="C1102" t="s">
        <v>1809</v>
      </c>
      <c r="D1102">
        <v>25</v>
      </c>
      <c r="E1102" s="133">
        <v>45175</v>
      </c>
      <c r="H1102">
        <v>0</v>
      </c>
      <c r="I1102">
        <v>9.6</v>
      </c>
    </row>
    <row r="1103" spans="1:9">
      <c r="A1103" t="s">
        <v>423</v>
      </c>
      <c r="B1103" t="s">
        <v>2121</v>
      </c>
      <c r="C1103" t="s">
        <v>1809</v>
      </c>
      <c r="D1103">
        <v>26</v>
      </c>
      <c r="E1103" s="133">
        <v>45175</v>
      </c>
      <c r="H1103">
        <v>0</v>
      </c>
      <c r="I1103">
        <v>9.4</v>
      </c>
    </row>
    <row r="1104" spans="1:9">
      <c r="A1104" t="s">
        <v>423</v>
      </c>
      <c r="B1104" t="s">
        <v>2121</v>
      </c>
      <c r="C1104" t="s">
        <v>1809</v>
      </c>
      <c r="D1104">
        <v>27</v>
      </c>
      <c r="E1104" s="133">
        <v>45175</v>
      </c>
      <c r="H1104">
        <v>0</v>
      </c>
      <c r="I1104">
        <v>9.3000000000000007</v>
      </c>
    </row>
    <row r="1105" spans="1:9">
      <c r="A1105" t="s">
        <v>423</v>
      </c>
      <c r="B1105" t="s">
        <v>2121</v>
      </c>
      <c r="C1105" t="s">
        <v>1809</v>
      </c>
      <c r="D1105">
        <v>0.5</v>
      </c>
      <c r="E1105" s="133">
        <v>45218</v>
      </c>
      <c r="F1105">
        <v>28.5</v>
      </c>
      <c r="G1105">
        <v>2.9</v>
      </c>
      <c r="H1105">
        <v>8.91</v>
      </c>
      <c r="I1105">
        <v>16.899999999999999</v>
      </c>
    </row>
    <row r="1106" spans="1:9">
      <c r="A1106" t="s">
        <v>423</v>
      </c>
      <c r="B1106" t="s">
        <v>2121</v>
      </c>
      <c r="C1106" t="s">
        <v>1809</v>
      </c>
      <c r="D1106">
        <v>1</v>
      </c>
      <c r="E1106" s="133">
        <v>45218</v>
      </c>
      <c r="H1106">
        <v>8.83</v>
      </c>
      <c r="I1106">
        <v>16.899999999999999</v>
      </c>
    </row>
    <row r="1107" spans="1:9">
      <c r="A1107" t="s">
        <v>423</v>
      </c>
      <c r="B1107" t="s">
        <v>2121</v>
      </c>
      <c r="C1107" t="s">
        <v>1809</v>
      </c>
      <c r="D1107">
        <v>2</v>
      </c>
      <c r="E1107" s="133">
        <v>45218</v>
      </c>
      <c r="H1107">
        <v>8.8000000000000007</v>
      </c>
      <c r="I1107">
        <v>16.899999999999999</v>
      </c>
    </row>
    <row r="1108" spans="1:9">
      <c r="A1108" t="s">
        <v>423</v>
      </c>
      <c r="B1108" t="s">
        <v>2121</v>
      </c>
      <c r="C1108" t="s">
        <v>1809</v>
      </c>
      <c r="D1108">
        <v>3</v>
      </c>
      <c r="E1108" s="133">
        <v>45218</v>
      </c>
      <c r="H1108">
        <v>8.76</v>
      </c>
      <c r="I1108">
        <v>16.899999999999999</v>
      </c>
    </row>
    <row r="1109" spans="1:9">
      <c r="A1109" t="s">
        <v>423</v>
      </c>
      <c r="B1109" t="s">
        <v>2121</v>
      </c>
      <c r="C1109" t="s">
        <v>1809</v>
      </c>
      <c r="D1109">
        <v>4</v>
      </c>
      <c r="E1109" s="133">
        <v>45218</v>
      </c>
      <c r="H1109">
        <v>8.69</v>
      </c>
      <c r="I1109">
        <v>16.8</v>
      </c>
    </row>
    <row r="1110" spans="1:9">
      <c r="A1110" t="s">
        <v>423</v>
      </c>
      <c r="B1110" t="s">
        <v>2121</v>
      </c>
      <c r="C1110" t="s">
        <v>1809</v>
      </c>
      <c r="D1110">
        <v>5</v>
      </c>
      <c r="E1110" s="133">
        <v>45218</v>
      </c>
      <c r="H1110">
        <v>8.6300000000000008</v>
      </c>
      <c r="I1110">
        <v>16.8</v>
      </c>
    </row>
    <row r="1111" spans="1:9">
      <c r="A1111" t="s">
        <v>423</v>
      </c>
      <c r="B1111" t="s">
        <v>2121</v>
      </c>
      <c r="C1111" t="s">
        <v>1809</v>
      </c>
      <c r="D1111">
        <v>6</v>
      </c>
      <c r="E1111" s="133">
        <v>45218</v>
      </c>
      <c r="H1111">
        <v>8.6</v>
      </c>
      <c r="I1111">
        <v>16.8</v>
      </c>
    </row>
    <row r="1112" spans="1:9">
      <c r="A1112" t="s">
        <v>423</v>
      </c>
      <c r="B1112" t="s">
        <v>2121</v>
      </c>
      <c r="C1112" t="s">
        <v>1809</v>
      </c>
      <c r="D1112">
        <v>7</v>
      </c>
      <c r="E1112" s="133">
        <v>45218</v>
      </c>
      <c r="H1112">
        <v>8.59</v>
      </c>
      <c r="I1112">
        <v>16.8</v>
      </c>
    </row>
    <row r="1113" spans="1:9">
      <c r="A1113" t="s">
        <v>423</v>
      </c>
      <c r="B1113" t="s">
        <v>2121</v>
      </c>
      <c r="C1113" t="s">
        <v>1809</v>
      </c>
      <c r="D1113">
        <v>8</v>
      </c>
      <c r="E1113" s="133">
        <v>45218</v>
      </c>
      <c r="H1113">
        <v>8.61</v>
      </c>
      <c r="I1113">
        <v>16.8</v>
      </c>
    </row>
    <row r="1114" spans="1:9">
      <c r="A1114" t="s">
        <v>423</v>
      </c>
      <c r="B1114" t="s">
        <v>2121</v>
      </c>
      <c r="C1114" t="s">
        <v>1809</v>
      </c>
      <c r="D1114">
        <v>9</v>
      </c>
      <c r="E1114" s="133">
        <v>45218</v>
      </c>
      <c r="H1114">
        <v>8.59</v>
      </c>
      <c r="I1114">
        <v>16.8</v>
      </c>
    </row>
    <row r="1115" spans="1:9">
      <c r="A1115" t="s">
        <v>423</v>
      </c>
      <c r="B1115" t="s">
        <v>2121</v>
      </c>
      <c r="C1115" t="s">
        <v>1809</v>
      </c>
      <c r="D1115">
        <v>10</v>
      </c>
      <c r="E1115" s="133">
        <v>45218</v>
      </c>
      <c r="H1115">
        <v>8.59</v>
      </c>
      <c r="I1115">
        <v>16.8</v>
      </c>
    </row>
    <row r="1116" spans="1:9">
      <c r="A1116" t="s">
        <v>423</v>
      </c>
      <c r="B1116" t="s">
        <v>2121</v>
      </c>
      <c r="C1116" t="s">
        <v>1809</v>
      </c>
      <c r="D1116">
        <v>11</v>
      </c>
      <c r="E1116" s="133">
        <v>45218</v>
      </c>
      <c r="H1116">
        <v>8.6</v>
      </c>
      <c r="I1116">
        <v>16.8</v>
      </c>
    </row>
    <row r="1117" spans="1:9">
      <c r="A1117" t="s">
        <v>423</v>
      </c>
      <c r="B1117" t="s">
        <v>2121</v>
      </c>
      <c r="C1117" t="s">
        <v>1809</v>
      </c>
      <c r="D1117">
        <v>12</v>
      </c>
      <c r="E1117" s="133">
        <v>45218</v>
      </c>
      <c r="H1117">
        <v>8.6</v>
      </c>
      <c r="I1117">
        <v>16.8</v>
      </c>
    </row>
    <row r="1118" spans="1:9">
      <c r="A1118" t="s">
        <v>423</v>
      </c>
      <c r="B1118" t="s">
        <v>2121</v>
      </c>
      <c r="C1118" t="s">
        <v>1809</v>
      </c>
      <c r="D1118">
        <v>13</v>
      </c>
      <c r="E1118" s="133">
        <v>45218</v>
      </c>
      <c r="H1118">
        <v>7.8</v>
      </c>
      <c r="I1118">
        <v>16.7</v>
      </c>
    </row>
    <row r="1119" spans="1:9">
      <c r="A1119" t="s">
        <v>423</v>
      </c>
      <c r="B1119" t="s">
        <v>2121</v>
      </c>
      <c r="C1119" t="s">
        <v>1809</v>
      </c>
      <c r="D1119">
        <v>14</v>
      </c>
      <c r="E1119" s="133">
        <v>45218</v>
      </c>
      <c r="H1119">
        <v>1.05</v>
      </c>
      <c r="I1119">
        <v>14.3</v>
      </c>
    </row>
    <row r="1120" spans="1:9">
      <c r="A1120" t="s">
        <v>423</v>
      </c>
      <c r="B1120" t="s">
        <v>2121</v>
      </c>
      <c r="C1120" t="s">
        <v>1809</v>
      </c>
      <c r="D1120">
        <v>15</v>
      </c>
      <c r="E1120" s="133">
        <v>45218</v>
      </c>
      <c r="H1120">
        <v>0.13</v>
      </c>
      <c r="I1120">
        <v>12.6</v>
      </c>
    </row>
    <row r="1121" spans="1:9">
      <c r="A1121" t="s">
        <v>423</v>
      </c>
      <c r="B1121" t="s">
        <v>2121</v>
      </c>
      <c r="C1121" t="s">
        <v>1809</v>
      </c>
      <c r="D1121">
        <v>16</v>
      </c>
      <c r="E1121" s="133">
        <v>45218</v>
      </c>
      <c r="H1121">
        <v>0</v>
      </c>
      <c r="I1121">
        <v>11.8</v>
      </c>
    </row>
    <row r="1122" spans="1:9">
      <c r="A1122" t="s">
        <v>423</v>
      </c>
      <c r="B1122" t="s">
        <v>2121</v>
      </c>
      <c r="C1122" t="s">
        <v>1809</v>
      </c>
      <c r="D1122">
        <v>17</v>
      </c>
      <c r="E1122" s="133">
        <v>45218</v>
      </c>
      <c r="H1122">
        <v>0</v>
      </c>
      <c r="I1122">
        <v>11</v>
      </c>
    </row>
    <row r="1123" spans="1:9">
      <c r="A1123" t="s">
        <v>423</v>
      </c>
      <c r="B1123" t="s">
        <v>2121</v>
      </c>
      <c r="C1123" t="s">
        <v>1809</v>
      </c>
      <c r="D1123">
        <v>18</v>
      </c>
      <c r="E1123" s="133">
        <v>45218</v>
      </c>
      <c r="H1123">
        <v>0</v>
      </c>
      <c r="I1123">
        <v>10.6</v>
      </c>
    </row>
    <row r="1124" spans="1:9">
      <c r="A1124" t="s">
        <v>423</v>
      </c>
      <c r="B1124" t="s">
        <v>2121</v>
      </c>
      <c r="C1124" t="s">
        <v>1809</v>
      </c>
      <c r="D1124">
        <v>19</v>
      </c>
      <c r="E1124" s="133">
        <v>45218</v>
      </c>
      <c r="H1124">
        <v>0</v>
      </c>
      <c r="I1124">
        <v>10.199999999999999</v>
      </c>
    </row>
    <row r="1125" spans="1:9">
      <c r="A1125" t="s">
        <v>423</v>
      </c>
      <c r="B1125" t="s">
        <v>2121</v>
      </c>
      <c r="C1125" t="s">
        <v>1809</v>
      </c>
      <c r="D1125">
        <v>20</v>
      </c>
      <c r="E1125" s="133">
        <v>45218</v>
      </c>
      <c r="H1125">
        <v>0</v>
      </c>
      <c r="I1125">
        <v>10</v>
      </c>
    </row>
    <row r="1126" spans="1:9">
      <c r="A1126" t="s">
        <v>423</v>
      </c>
      <c r="B1126" t="s">
        <v>2121</v>
      </c>
      <c r="C1126" t="s">
        <v>1809</v>
      </c>
      <c r="D1126">
        <v>21</v>
      </c>
      <c r="E1126" s="133">
        <v>45218</v>
      </c>
      <c r="H1126">
        <v>0</v>
      </c>
      <c r="I1126">
        <v>9.8000000000000007</v>
      </c>
    </row>
    <row r="1127" spans="1:9">
      <c r="A1127" t="s">
        <v>423</v>
      </c>
      <c r="B1127" t="s">
        <v>2121</v>
      </c>
      <c r="C1127" t="s">
        <v>1809</v>
      </c>
      <c r="D1127">
        <v>22</v>
      </c>
      <c r="E1127" s="133">
        <v>45218</v>
      </c>
      <c r="H1127">
        <v>0</v>
      </c>
      <c r="I1127">
        <v>9.8000000000000007</v>
      </c>
    </row>
    <row r="1128" spans="1:9">
      <c r="A1128" t="s">
        <v>423</v>
      </c>
      <c r="B1128" t="s">
        <v>2121</v>
      </c>
      <c r="C1128" t="s">
        <v>1809</v>
      </c>
      <c r="D1128">
        <v>23</v>
      </c>
      <c r="E1128" s="133">
        <v>45218</v>
      </c>
      <c r="H1128">
        <v>0</v>
      </c>
      <c r="I1128">
        <v>9.8000000000000007</v>
      </c>
    </row>
    <row r="1129" spans="1:9">
      <c r="A1129" t="s">
        <v>423</v>
      </c>
      <c r="B1129" t="s">
        <v>2121</v>
      </c>
      <c r="C1129" t="s">
        <v>1809</v>
      </c>
      <c r="D1129">
        <v>24</v>
      </c>
      <c r="E1129" s="133">
        <v>45218</v>
      </c>
      <c r="H1129">
        <v>0</v>
      </c>
      <c r="I1129">
        <v>9.6999999999999993</v>
      </c>
    </row>
    <row r="1130" spans="1:9">
      <c r="A1130" t="s">
        <v>423</v>
      </c>
      <c r="B1130" t="s">
        <v>2121</v>
      </c>
      <c r="C1130" t="s">
        <v>1809</v>
      </c>
      <c r="D1130">
        <v>25</v>
      </c>
      <c r="E1130" s="133">
        <v>45218</v>
      </c>
      <c r="H1130">
        <v>0</v>
      </c>
      <c r="I1130">
        <v>9.6999999999999993</v>
      </c>
    </row>
    <row r="1131" spans="1:9">
      <c r="A1131" t="s">
        <v>423</v>
      </c>
      <c r="B1131" t="s">
        <v>2121</v>
      </c>
      <c r="C1131" t="s">
        <v>1809</v>
      </c>
      <c r="D1131">
        <v>26</v>
      </c>
      <c r="E1131" s="133">
        <v>45218</v>
      </c>
      <c r="H1131">
        <v>0</v>
      </c>
      <c r="I1131">
        <v>9.5</v>
      </c>
    </row>
    <row r="1132" spans="1:9">
      <c r="A1132" t="s">
        <v>423</v>
      </c>
      <c r="B1132" t="s">
        <v>2121</v>
      </c>
      <c r="C1132" t="s">
        <v>1809</v>
      </c>
      <c r="D1132">
        <v>27</v>
      </c>
      <c r="E1132" s="133">
        <v>45218</v>
      </c>
      <c r="H1132">
        <v>0</v>
      </c>
      <c r="I1132">
        <v>9.5</v>
      </c>
    </row>
    <row r="1133" spans="1:9">
      <c r="A1133" t="s">
        <v>423</v>
      </c>
      <c r="B1133" t="s">
        <v>2121</v>
      </c>
      <c r="C1133" t="s">
        <v>1823</v>
      </c>
      <c r="D1133">
        <v>0.5</v>
      </c>
      <c r="E1133" s="133">
        <v>45035</v>
      </c>
      <c r="F1133">
        <v>17.3</v>
      </c>
      <c r="G1133">
        <v>4.5</v>
      </c>
      <c r="H1133">
        <v>10.84</v>
      </c>
      <c r="I1133">
        <v>12.8</v>
      </c>
    </row>
    <row r="1134" spans="1:9">
      <c r="A1134" t="s">
        <v>423</v>
      </c>
      <c r="B1134" t="s">
        <v>2121</v>
      </c>
      <c r="C1134" t="s">
        <v>1823</v>
      </c>
      <c r="D1134">
        <v>1</v>
      </c>
      <c r="E1134" s="133">
        <v>45035</v>
      </c>
      <c r="H1134">
        <v>10.82</v>
      </c>
      <c r="I1134">
        <v>12.8</v>
      </c>
    </row>
    <row r="1135" spans="1:9">
      <c r="A1135" t="s">
        <v>423</v>
      </c>
      <c r="B1135" t="s">
        <v>2121</v>
      </c>
      <c r="C1135" t="s">
        <v>1823</v>
      </c>
      <c r="D1135">
        <v>2</v>
      </c>
      <c r="E1135" s="133">
        <v>45035</v>
      </c>
      <c r="H1135">
        <v>10.8</v>
      </c>
      <c r="I1135">
        <v>12.7</v>
      </c>
    </row>
    <row r="1136" spans="1:9">
      <c r="A1136" t="s">
        <v>423</v>
      </c>
      <c r="B1136" t="s">
        <v>2121</v>
      </c>
      <c r="C1136" t="s">
        <v>1823</v>
      </c>
      <c r="D1136">
        <v>3</v>
      </c>
      <c r="E1136" s="133">
        <v>45035</v>
      </c>
      <c r="H1136">
        <v>10.78</v>
      </c>
      <c r="I1136">
        <v>12.7</v>
      </c>
    </row>
    <row r="1137" spans="1:9">
      <c r="A1137" t="s">
        <v>423</v>
      </c>
      <c r="B1137" t="s">
        <v>2121</v>
      </c>
      <c r="C1137" t="s">
        <v>1823</v>
      </c>
      <c r="D1137">
        <v>4</v>
      </c>
      <c r="E1137" s="133">
        <v>45035</v>
      </c>
      <c r="H1137">
        <v>10.76</v>
      </c>
      <c r="I1137">
        <v>12.7</v>
      </c>
    </row>
    <row r="1138" spans="1:9">
      <c r="A1138" t="s">
        <v>423</v>
      </c>
      <c r="B1138" t="s">
        <v>2121</v>
      </c>
      <c r="C1138" t="s">
        <v>1823</v>
      </c>
      <c r="D1138">
        <v>5</v>
      </c>
      <c r="E1138" s="133">
        <v>45035</v>
      </c>
      <c r="H1138">
        <v>10.75</v>
      </c>
      <c r="I1138">
        <v>12.6</v>
      </c>
    </row>
    <row r="1139" spans="1:9">
      <c r="A1139" t="s">
        <v>423</v>
      </c>
      <c r="B1139" t="s">
        <v>2121</v>
      </c>
      <c r="C1139" t="s">
        <v>1823</v>
      </c>
      <c r="D1139">
        <v>6</v>
      </c>
      <c r="E1139" s="133">
        <v>45035</v>
      </c>
      <c r="H1139">
        <v>10.74</v>
      </c>
      <c r="I1139">
        <v>12.5</v>
      </c>
    </row>
    <row r="1140" spans="1:9">
      <c r="A1140" t="s">
        <v>423</v>
      </c>
      <c r="B1140" t="s">
        <v>2121</v>
      </c>
      <c r="C1140" t="s">
        <v>1823</v>
      </c>
      <c r="D1140">
        <v>7</v>
      </c>
      <c r="E1140" s="133">
        <v>45035</v>
      </c>
      <c r="H1140">
        <v>10.73</v>
      </c>
      <c r="I1140">
        <v>12.6</v>
      </c>
    </row>
    <row r="1141" spans="1:9">
      <c r="A1141" t="s">
        <v>423</v>
      </c>
      <c r="B1141" t="s">
        <v>2121</v>
      </c>
      <c r="C1141" t="s">
        <v>1823</v>
      </c>
      <c r="D1141">
        <v>8</v>
      </c>
      <c r="E1141" s="133">
        <v>45035</v>
      </c>
      <c r="H1141">
        <v>10.73</v>
      </c>
      <c r="I1141">
        <v>12.5</v>
      </c>
    </row>
    <row r="1142" spans="1:9">
      <c r="A1142" t="s">
        <v>423</v>
      </c>
      <c r="B1142" t="s">
        <v>2121</v>
      </c>
      <c r="C1142" t="s">
        <v>1823</v>
      </c>
      <c r="D1142">
        <v>9</v>
      </c>
      <c r="E1142" s="133">
        <v>45035</v>
      </c>
      <c r="H1142">
        <v>10.73</v>
      </c>
      <c r="I1142">
        <v>12.5</v>
      </c>
    </row>
    <row r="1143" spans="1:9">
      <c r="A1143" t="s">
        <v>423</v>
      </c>
      <c r="B1143" t="s">
        <v>2121</v>
      </c>
      <c r="C1143" t="s">
        <v>1823</v>
      </c>
      <c r="D1143">
        <v>10</v>
      </c>
      <c r="E1143" s="133">
        <v>45035</v>
      </c>
      <c r="H1143">
        <v>10.71</v>
      </c>
      <c r="I1143">
        <v>12.2</v>
      </c>
    </row>
    <row r="1144" spans="1:9">
      <c r="A1144" t="s">
        <v>423</v>
      </c>
      <c r="B1144" t="s">
        <v>2121</v>
      </c>
      <c r="C1144" t="s">
        <v>1823</v>
      </c>
      <c r="D1144">
        <v>11</v>
      </c>
      <c r="E1144" s="133">
        <v>45035</v>
      </c>
      <c r="H1144">
        <v>10.32</v>
      </c>
      <c r="I1144">
        <v>11.1</v>
      </c>
    </row>
    <row r="1145" spans="1:9">
      <c r="A1145" t="s">
        <v>423</v>
      </c>
      <c r="B1145" t="s">
        <v>2121</v>
      </c>
      <c r="C1145" t="s">
        <v>1823</v>
      </c>
      <c r="D1145">
        <v>12</v>
      </c>
      <c r="E1145" s="133">
        <v>45035</v>
      </c>
      <c r="H1145">
        <v>10.71</v>
      </c>
      <c r="I1145">
        <v>12.5</v>
      </c>
    </row>
    <row r="1146" spans="1:9">
      <c r="A1146" t="s">
        <v>423</v>
      </c>
      <c r="B1146" t="s">
        <v>2121</v>
      </c>
      <c r="C1146" t="s">
        <v>1823</v>
      </c>
      <c r="D1146">
        <v>13</v>
      </c>
      <c r="E1146" s="133">
        <v>45035</v>
      </c>
      <c r="H1146">
        <v>10.59</v>
      </c>
      <c r="I1146">
        <v>12</v>
      </c>
    </row>
    <row r="1147" spans="1:9">
      <c r="A1147" t="s">
        <v>423</v>
      </c>
      <c r="B1147" t="s">
        <v>2121</v>
      </c>
      <c r="C1147" t="s">
        <v>1823</v>
      </c>
      <c r="D1147">
        <v>14</v>
      </c>
      <c r="E1147" s="133">
        <v>45035</v>
      </c>
      <c r="H1147">
        <v>10.69</v>
      </c>
      <c r="I1147">
        <v>12.5</v>
      </c>
    </row>
    <row r="1148" spans="1:9">
      <c r="A1148" t="s">
        <v>423</v>
      </c>
      <c r="B1148" t="s">
        <v>2121</v>
      </c>
      <c r="C1148" t="s">
        <v>1823</v>
      </c>
      <c r="D1148">
        <v>15</v>
      </c>
      <c r="E1148" s="133">
        <v>45035</v>
      </c>
      <c r="H1148">
        <v>10.6</v>
      </c>
      <c r="I1148">
        <v>12.5</v>
      </c>
    </row>
    <row r="1149" spans="1:9">
      <c r="A1149" t="s">
        <v>423</v>
      </c>
      <c r="B1149" t="s">
        <v>2121</v>
      </c>
      <c r="C1149" t="s">
        <v>1823</v>
      </c>
      <c r="D1149">
        <v>16</v>
      </c>
      <c r="E1149" s="133">
        <v>45035</v>
      </c>
      <c r="H1149">
        <v>10.24</v>
      </c>
      <c r="I1149">
        <v>12.2</v>
      </c>
    </row>
    <row r="1150" spans="1:9">
      <c r="A1150" t="s">
        <v>423</v>
      </c>
      <c r="B1150" t="s">
        <v>2121</v>
      </c>
      <c r="C1150" t="s">
        <v>1823</v>
      </c>
      <c r="D1150">
        <v>17</v>
      </c>
      <c r="E1150" s="133">
        <v>45035</v>
      </c>
      <c r="H1150">
        <v>8.7799999999999994</v>
      </c>
      <c r="I1150">
        <v>9.5</v>
      </c>
    </row>
    <row r="1151" spans="1:9">
      <c r="A1151" t="s">
        <v>423</v>
      </c>
      <c r="B1151" t="s">
        <v>2121</v>
      </c>
      <c r="C1151" t="s">
        <v>1823</v>
      </c>
      <c r="D1151">
        <v>0.5</v>
      </c>
      <c r="E1151" s="133">
        <v>45055</v>
      </c>
      <c r="F1151">
        <v>17.100000000000001</v>
      </c>
      <c r="G1151">
        <v>3.6749999999999998</v>
      </c>
      <c r="H1151">
        <v>11.13</v>
      </c>
      <c r="I1151">
        <v>15.6</v>
      </c>
    </row>
    <row r="1152" spans="1:9">
      <c r="A1152" t="s">
        <v>423</v>
      </c>
      <c r="B1152" t="s">
        <v>2121</v>
      </c>
      <c r="C1152" t="s">
        <v>1823</v>
      </c>
      <c r="D1152">
        <v>1</v>
      </c>
      <c r="E1152" s="133">
        <v>45055</v>
      </c>
      <c r="H1152">
        <v>11.21</v>
      </c>
      <c r="I1152">
        <v>15.5</v>
      </c>
    </row>
    <row r="1153" spans="1:9">
      <c r="A1153" t="s">
        <v>423</v>
      </c>
      <c r="B1153" t="s">
        <v>2121</v>
      </c>
      <c r="C1153" t="s">
        <v>1823</v>
      </c>
      <c r="D1153">
        <v>2</v>
      </c>
      <c r="E1153" s="133">
        <v>45055</v>
      </c>
      <c r="H1153">
        <v>11.22</v>
      </c>
      <c r="I1153">
        <v>15.5</v>
      </c>
    </row>
    <row r="1154" spans="1:9">
      <c r="A1154" t="s">
        <v>423</v>
      </c>
      <c r="B1154" t="s">
        <v>2121</v>
      </c>
      <c r="C1154" t="s">
        <v>1823</v>
      </c>
      <c r="D1154">
        <v>3</v>
      </c>
      <c r="E1154" s="133">
        <v>45055</v>
      </c>
      <c r="H1154">
        <v>11.28</v>
      </c>
      <c r="I1154">
        <v>15.4</v>
      </c>
    </row>
    <row r="1155" spans="1:9">
      <c r="A1155" t="s">
        <v>423</v>
      </c>
      <c r="B1155" t="s">
        <v>2121</v>
      </c>
      <c r="C1155" t="s">
        <v>1823</v>
      </c>
      <c r="D1155">
        <v>4</v>
      </c>
      <c r="E1155" s="133">
        <v>45055</v>
      </c>
      <c r="H1155">
        <v>1.28</v>
      </c>
      <c r="I1155">
        <v>15.1</v>
      </c>
    </row>
    <row r="1156" spans="1:9">
      <c r="A1156" t="s">
        <v>423</v>
      </c>
      <c r="B1156" t="s">
        <v>2121</v>
      </c>
      <c r="C1156" t="s">
        <v>1823</v>
      </c>
      <c r="D1156">
        <v>5</v>
      </c>
      <c r="E1156" s="133">
        <v>45055</v>
      </c>
      <c r="H1156">
        <v>11.49</v>
      </c>
      <c r="I1156">
        <v>14.5</v>
      </c>
    </row>
    <row r="1157" spans="1:9">
      <c r="A1157" t="s">
        <v>423</v>
      </c>
      <c r="B1157" t="s">
        <v>2121</v>
      </c>
      <c r="C1157" t="s">
        <v>1823</v>
      </c>
      <c r="D1157">
        <v>6</v>
      </c>
      <c r="E1157" s="133">
        <v>45055</v>
      </c>
      <c r="H1157">
        <v>11.2</v>
      </c>
      <c r="I1157">
        <v>14.1</v>
      </c>
    </row>
    <row r="1158" spans="1:9">
      <c r="A1158" t="s">
        <v>423</v>
      </c>
      <c r="B1158" t="s">
        <v>2121</v>
      </c>
      <c r="C1158" t="s">
        <v>1823</v>
      </c>
      <c r="D1158">
        <v>7</v>
      </c>
      <c r="E1158" s="133">
        <v>45055</v>
      </c>
      <c r="H1158">
        <v>11.06</v>
      </c>
      <c r="I1158">
        <v>13.9</v>
      </c>
    </row>
    <row r="1159" spans="1:9">
      <c r="A1159" t="s">
        <v>423</v>
      </c>
      <c r="B1159" t="s">
        <v>2121</v>
      </c>
      <c r="C1159" t="s">
        <v>1823</v>
      </c>
      <c r="D1159">
        <v>8</v>
      </c>
      <c r="E1159" s="133">
        <v>45055</v>
      </c>
      <c r="H1159">
        <v>10.69</v>
      </c>
      <c r="I1159">
        <v>13.7</v>
      </c>
    </row>
    <row r="1160" spans="1:9">
      <c r="A1160" t="s">
        <v>423</v>
      </c>
      <c r="B1160" t="s">
        <v>2121</v>
      </c>
      <c r="C1160" t="s">
        <v>1823</v>
      </c>
      <c r="D1160">
        <v>9</v>
      </c>
      <c r="E1160" s="133">
        <v>45055</v>
      </c>
      <c r="H1160">
        <v>10.24</v>
      </c>
      <c r="I1160">
        <v>13.5</v>
      </c>
    </row>
    <row r="1161" spans="1:9">
      <c r="A1161" t="s">
        <v>423</v>
      </c>
      <c r="B1161" t="s">
        <v>2121</v>
      </c>
      <c r="C1161" t="s">
        <v>1823</v>
      </c>
      <c r="D1161">
        <v>10</v>
      </c>
      <c r="E1161" s="133">
        <v>45055</v>
      </c>
      <c r="H1161">
        <v>9.74</v>
      </c>
      <c r="I1161">
        <v>13.4</v>
      </c>
    </row>
    <row r="1162" spans="1:9">
      <c r="A1162" t="s">
        <v>423</v>
      </c>
      <c r="B1162" t="s">
        <v>2121</v>
      </c>
      <c r="C1162" t="s">
        <v>1823</v>
      </c>
      <c r="D1162">
        <v>11</v>
      </c>
      <c r="E1162" s="133">
        <v>45055</v>
      </c>
      <c r="H1162">
        <v>9.41</v>
      </c>
      <c r="I1162">
        <v>13.2</v>
      </c>
    </row>
    <row r="1163" spans="1:9">
      <c r="A1163" t="s">
        <v>423</v>
      </c>
      <c r="B1163" t="s">
        <v>2121</v>
      </c>
      <c r="C1163" t="s">
        <v>1823</v>
      </c>
      <c r="D1163">
        <v>12</v>
      </c>
      <c r="E1163" s="133">
        <v>45055</v>
      </c>
      <c r="H1163">
        <v>9.17</v>
      </c>
      <c r="I1163">
        <v>13.2</v>
      </c>
    </row>
    <row r="1164" spans="1:9">
      <c r="A1164" t="s">
        <v>423</v>
      </c>
      <c r="B1164" t="s">
        <v>2121</v>
      </c>
      <c r="C1164" t="s">
        <v>1823</v>
      </c>
      <c r="D1164">
        <v>13</v>
      </c>
      <c r="E1164" s="133">
        <v>45055</v>
      </c>
      <c r="H1164">
        <v>9.0299999999999994</v>
      </c>
      <c r="I1164">
        <v>13.2</v>
      </c>
    </row>
    <row r="1165" spans="1:9">
      <c r="A1165" t="s">
        <v>423</v>
      </c>
      <c r="B1165" t="s">
        <v>2121</v>
      </c>
      <c r="C1165" t="s">
        <v>1823</v>
      </c>
      <c r="D1165">
        <v>14</v>
      </c>
      <c r="E1165" s="133">
        <v>45055</v>
      </c>
      <c r="H1165">
        <v>8.91</v>
      </c>
      <c r="I1165">
        <v>13.1</v>
      </c>
    </row>
    <row r="1166" spans="1:9">
      <c r="A1166" t="s">
        <v>423</v>
      </c>
      <c r="B1166" t="s">
        <v>2121</v>
      </c>
      <c r="C1166" t="s">
        <v>1823</v>
      </c>
      <c r="D1166">
        <v>15</v>
      </c>
      <c r="E1166" s="133">
        <v>45055</v>
      </c>
      <c r="H1166">
        <v>8.6300000000000008</v>
      </c>
      <c r="I1166">
        <v>12.9</v>
      </c>
    </row>
    <row r="1167" spans="1:9">
      <c r="A1167" t="s">
        <v>423</v>
      </c>
      <c r="B1167" t="s">
        <v>2121</v>
      </c>
      <c r="C1167" t="s">
        <v>1823</v>
      </c>
      <c r="D1167">
        <v>16</v>
      </c>
      <c r="E1167" s="133">
        <v>45055</v>
      </c>
      <c r="H1167">
        <v>1.73</v>
      </c>
      <c r="I1167">
        <v>9.6999999999999993</v>
      </c>
    </row>
    <row r="1168" spans="1:9">
      <c r="A1168" t="s">
        <v>423</v>
      </c>
      <c r="B1168" t="s">
        <v>2121</v>
      </c>
      <c r="C1168" t="s">
        <v>1823</v>
      </c>
      <c r="D1168">
        <v>17</v>
      </c>
      <c r="E1168" s="133">
        <v>45055</v>
      </c>
      <c r="H1168">
        <v>0.7</v>
      </c>
      <c r="I1168">
        <v>9.3000000000000007</v>
      </c>
    </row>
    <row r="1169" spans="1:9">
      <c r="A1169" t="s">
        <v>423</v>
      </c>
      <c r="B1169" t="s">
        <v>2121</v>
      </c>
      <c r="C1169" t="s">
        <v>1823</v>
      </c>
      <c r="D1169">
        <v>0.5</v>
      </c>
      <c r="E1169" s="133">
        <v>45084</v>
      </c>
      <c r="F1169">
        <v>18.5</v>
      </c>
      <c r="G1169">
        <v>3.1</v>
      </c>
      <c r="H1169">
        <v>9.76</v>
      </c>
      <c r="I1169">
        <v>18.100000000000001</v>
      </c>
    </row>
    <row r="1170" spans="1:9">
      <c r="A1170" t="s">
        <v>423</v>
      </c>
      <c r="B1170" t="s">
        <v>2121</v>
      </c>
      <c r="C1170" t="s">
        <v>1823</v>
      </c>
      <c r="D1170">
        <v>1</v>
      </c>
      <c r="E1170" s="133">
        <v>45084</v>
      </c>
      <c r="H1170">
        <v>9.77</v>
      </c>
      <c r="I1170">
        <v>18</v>
      </c>
    </row>
    <row r="1171" spans="1:9">
      <c r="A1171" t="s">
        <v>423</v>
      </c>
      <c r="B1171" t="s">
        <v>2121</v>
      </c>
      <c r="C1171" t="s">
        <v>1823</v>
      </c>
      <c r="D1171">
        <v>2</v>
      </c>
      <c r="E1171" s="133">
        <v>45084</v>
      </c>
      <c r="H1171">
        <v>9.7799999999999994</v>
      </c>
      <c r="I1171">
        <v>18</v>
      </c>
    </row>
    <row r="1172" spans="1:9">
      <c r="A1172" t="s">
        <v>423</v>
      </c>
      <c r="B1172" t="s">
        <v>2121</v>
      </c>
      <c r="C1172" t="s">
        <v>1823</v>
      </c>
      <c r="D1172">
        <v>3</v>
      </c>
      <c r="E1172" s="133">
        <v>45084</v>
      </c>
      <c r="H1172">
        <v>9.75</v>
      </c>
      <c r="I1172">
        <v>18</v>
      </c>
    </row>
    <row r="1173" spans="1:9">
      <c r="A1173" t="s">
        <v>423</v>
      </c>
      <c r="B1173" t="s">
        <v>2121</v>
      </c>
      <c r="C1173" t="s">
        <v>1823</v>
      </c>
      <c r="D1173">
        <v>4</v>
      </c>
      <c r="E1173" s="133">
        <v>45084</v>
      </c>
      <c r="H1173">
        <v>9.74</v>
      </c>
      <c r="I1173">
        <v>18</v>
      </c>
    </row>
    <row r="1174" spans="1:9">
      <c r="A1174" t="s">
        <v>423</v>
      </c>
      <c r="B1174" t="s">
        <v>2121</v>
      </c>
      <c r="C1174" t="s">
        <v>1823</v>
      </c>
      <c r="D1174">
        <v>5</v>
      </c>
      <c r="E1174" s="133">
        <v>45084</v>
      </c>
      <c r="H1174">
        <v>9.66</v>
      </c>
      <c r="I1174">
        <v>18</v>
      </c>
    </row>
    <row r="1175" spans="1:9">
      <c r="A1175" t="s">
        <v>423</v>
      </c>
      <c r="B1175" t="s">
        <v>2121</v>
      </c>
      <c r="C1175" t="s">
        <v>1823</v>
      </c>
      <c r="D1175">
        <v>6</v>
      </c>
      <c r="E1175" s="133">
        <v>45084</v>
      </c>
      <c r="H1175">
        <v>9.64</v>
      </c>
      <c r="I1175">
        <v>17.899999999999999</v>
      </c>
    </row>
    <row r="1176" spans="1:9">
      <c r="A1176" t="s">
        <v>423</v>
      </c>
      <c r="B1176" t="s">
        <v>2121</v>
      </c>
      <c r="C1176" t="s">
        <v>1823</v>
      </c>
      <c r="D1176">
        <v>7</v>
      </c>
      <c r="E1176" s="133">
        <v>45084</v>
      </c>
      <c r="H1176">
        <v>9.57</v>
      </c>
      <c r="I1176">
        <v>17.899999999999999</v>
      </c>
    </row>
    <row r="1177" spans="1:9">
      <c r="A1177" t="s">
        <v>423</v>
      </c>
      <c r="B1177" t="s">
        <v>2121</v>
      </c>
      <c r="C1177" t="s">
        <v>1823</v>
      </c>
      <c r="D1177">
        <v>8</v>
      </c>
      <c r="E1177" s="133">
        <v>45084</v>
      </c>
      <c r="H1177">
        <v>9.4700000000000006</v>
      </c>
      <c r="I1177">
        <v>17.8</v>
      </c>
    </row>
    <row r="1178" spans="1:9">
      <c r="A1178" t="s">
        <v>423</v>
      </c>
      <c r="B1178" t="s">
        <v>2121</v>
      </c>
      <c r="C1178" t="s">
        <v>1823</v>
      </c>
      <c r="D1178">
        <v>9</v>
      </c>
      <c r="E1178" s="133">
        <v>45084</v>
      </c>
      <c r="H1178">
        <v>9.2899999999999991</v>
      </c>
      <c r="I1178">
        <v>17.100000000000001</v>
      </c>
    </row>
    <row r="1179" spans="1:9">
      <c r="A1179" t="s">
        <v>423</v>
      </c>
      <c r="B1179" t="s">
        <v>2121</v>
      </c>
      <c r="C1179" t="s">
        <v>1823</v>
      </c>
      <c r="D1179">
        <v>10</v>
      </c>
      <c r="E1179" s="133">
        <v>45084</v>
      </c>
      <c r="H1179">
        <v>7.16</v>
      </c>
      <c r="I1179">
        <v>15.4</v>
      </c>
    </row>
    <row r="1180" spans="1:9">
      <c r="A1180" t="s">
        <v>423</v>
      </c>
      <c r="B1180" t="s">
        <v>2121</v>
      </c>
      <c r="C1180" t="s">
        <v>1823</v>
      </c>
      <c r="D1180">
        <v>11</v>
      </c>
      <c r="E1180" s="133">
        <v>45084</v>
      </c>
      <c r="H1180">
        <v>1.71</v>
      </c>
      <c r="I1180">
        <v>14.2</v>
      </c>
    </row>
    <row r="1181" spans="1:9">
      <c r="A1181" t="s">
        <v>423</v>
      </c>
      <c r="B1181" t="s">
        <v>2121</v>
      </c>
      <c r="C1181" t="s">
        <v>1823</v>
      </c>
      <c r="D1181">
        <v>12</v>
      </c>
      <c r="E1181" s="133">
        <v>45084</v>
      </c>
      <c r="H1181">
        <v>0.12</v>
      </c>
      <c r="I1181">
        <v>13.5</v>
      </c>
    </row>
    <row r="1182" spans="1:9">
      <c r="A1182" t="s">
        <v>423</v>
      </c>
      <c r="B1182" t="s">
        <v>2121</v>
      </c>
      <c r="C1182" t="s">
        <v>1823</v>
      </c>
      <c r="D1182">
        <v>13</v>
      </c>
      <c r="E1182" s="133">
        <v>45084</v>
      </c>
      <c r="H1182">
        <v>0</v>
      </c>
      <c r="I1182">
        <v>13.2</v>
      </c>
    </row>
    <row r="1183" spans="1:9">
      <c r="A1183" t="s">
        <v>423</v>
      </c>
      <c r="B1183" t="s">
        <v>2121</v>
      </c>
      <c r="C1183" t="s">
        <v>1823</v>
      </c>
      <c r="D1183">
        <v>14</v>
      </c>
      <c r="E1183" s="133">
        <v>45084</v>
      </c>
      <c r="H1183">
        <v>0</v>
      </c>
      <c r="I1183">
        <v>12.2</v>
      </c>
    </row>
    <row r="1184" spans="1:9">
      <c r="A1184" t="s">
        <v>423</v>
      </c>
      <c r="B1184" t="s">
        <v>2121</v>
      </c>
      <c r="C1184" t="s">
        <v>1823</v>
      </c>
      <c r="D1184">
        <v>15</v>
      </c>
      <c r="E1184" s="133">
        <v>45084</v>
      </c>
      <c r="H1184">
        <v>0</v>
      </c>
      <c r="I1184">
        <v>12</v>
      </c>
    </row>
    <row r="1185" spans="1:9">
      <c r="A1185" t="s">
        <v>423</v>
      </c>
      <c r="B1185" t="s">
        <v>2121</v>
      </c>
      <c r="C1185" t="s">
        <v>1823</v>
      </c>
      <c r="D1185">
        <v>16</v>
      </c>
      <c r="E1185" s="133">
        <v>45084</v>
      </c>
      <c r="H1185">
        <v>0</v>
      </c>
      <c r="I1185">
        <v>12</v>
      </c>
    </row>
    <row r="1186" spans="1:9">
      <c r="A1186" t="s">
        <v>423</v>
      </c>
      <c r="B1186" t="s">
        <v>2121</v>
      </c>
      <c r="C1186" t="s">
        <v>1823</v>
      </c>
      <c r="D1186">
        <v>17</v>
      </c>
      <c r="E1186" s="133">
        <v>45084</v>
      </c>
      <c r="H1186">
        <v>0</v>
      </c>
      <c r="I1186">
        <v>12</v>
      </c>
    </row>
    <row r="1187" spans="1:9">
      <c r="A1187" t="s">
        <v>423</v>
      </c>
      <c r="B1187" t="s">
        <v>2121</v>
      </c>
      <c r="C1187" t="s">
        <v>1823</v>
      </c>
      <c r="D1187">
        <v>0.5</v>
      </c>
      <c r="E1187" s="133">
        <v>45126</v>
      </c>
      <c r="F1187">
        <v>19</v>
      </c>
      <c r="G1187">
        <v>2</v>
      </c>
      <c r="H1187">
        <v>8.92</v>
      </c>
      <c r="I1187">
        <v>27.3</v>
      </c>
    </row>
    <row r="1188" spans="1:9">
      <c r="A1188" t="s">
        <v>423</v>
      </c>
      <c r="B1188" t="s">
        <v>2121</v>
      </c>
      <c r="C1188" t="s">
        <v>1823</v>
      </c>
      <c r="D1188">
        <v>1</v>
      </c>
      <c r="E1188" s="133">
        <v>45126</v>
      </c>
      <c r="H1188">
        <v>8.9499999999999993</v>
      </c>
      <c r="I1188">
        <v>27.2</v>
      </c>
    </row>
    <row r="1189" spans="1:9">
      <c r="A1189" t="s">
        <v>423</v>
      </c>
      <c r="B1189" t="s">
        <v>2121</v>
      </c>
      <c r="C1189" t="s">
        <v>1823</v>
      </c>
      <c r="D1189">
        <v>2</v>
      </c>
      <c r="E1189" s="133">
        <v>45126</v>
      </c>
      <c r="H1189">
        <v>8.8800000000000008</v>
      </c>
      <c r="I1189">
        <v>27.1</v>
      </c>
    </row>
    <row r="1190" spans="1:9">
      <c r="A1190" t="s">
        <v>423</v>
      </c>
      <c r="B1190" t="s">
        <v>2121</v>
      </c>
      <c r="C1190" t="s">
        <v>1823</v>
      </c>
      <c r="D1190">
        <v>3</v>
      </c>
      <c r="E1190" s="133">
        <v>45126</v>
      </c>
      <c r="H1190">
        <v>8.8699999999999992</v>
      </c>
      <c r="I1190">
        <v>27</v>
      </c>
    </row>
    <row r="1191" spans="1:9">
      <c r="A1191" t="s">
        <v>423</v>
      </c>
      <c r="B1191" t="s">
        <v>2121</v>
      </c>
      <c r="C1191" t="s">
        <v>1823</v>
      </c>
      <c r="D1191">
        <v>4</v>
      </c>
      <c r="E1191" s="133">
        <v>45126</v>
      </c>
      <c r="H1191">
        <v>8.58</v>
      </c>
      <c r="I1191">
        <v>26.8</v>
      </c>
    </row>
    <row r="1192" spans="1:9">
      <c r="A1192" t="s">
        <v>423</v>
      </c>
      <c r="B1192" t="s">
        <v>2121</v>
      </c>
      <c r="C1192" t="s">
        <v>1823</v>
      </c>
      <c r="D1192">
        <v>5</v>
      </c>
      <c r="E1192" s="133">
        <v>45126</v>
      </c>
      <c r="H1192">
        <v>5.12</v>
      </c>
      <c r="I1192">
        <v>25</v>
      </c>
    </row>
    <row r="1193" spans="1:9">
      <c r="A1193" t="s">
        <v>423</v>
      </c>
      <c r="B1193" t="s">
        <v>2121</v>
      </c>
      <c r="C1193" t="s">
        <v>1823</v>
      </c>
      <c r="D1193">
        <v>6</v>
      </c>
      <c r="E1193" s="133">
        <v>45126</v>
      </c>
      <c r="H1193">
        <v>0.45</v>
      </c>
      <c r="I1193">
        <v>21.8</v>
      </c>
    </row>
    <row r="1194" spans="1:9">
      <c r="A1194" t="s">
        <v>423</v>
      </c>
      <c r="B1194" t="s">
        <v>2121</v>
      </c>
      <c r="C1194" t="s">
        <v>1823</v>
      </c>
      <c r="D1194">
        <v>7</v>
      </c>
      <c r="E1194" s="133">
        <v>45126</v>
      </c>
      <c r="H1194">
        <v>0.12</v>
      </c>
      <c r="I1194">
        <v>19</v>
      </c>
    </row>
    <row r="1195" spans="1:9">
      <c r="A1195" t="s">
        <v>423</v>
      </c>
      <c r="B1195" t="s">
        <v>2121</v>
      </c>
      <c r="C1195" t="s">
        <v>1823</v>
      </c>
      <c r="D1195">
        <v>8</v>
      </c>
      <c r="E1195" s="133">
        <v>45126</v>
      </c>
      <c r="H1195">
        <v>0.05</v>
      </c>
      <c r="I1195">
        <v>17.3</v>
      </c>
    </row>
    <row r="1196" spans="1:9">
      <c r="A1196" t="s">
        <v>423</v>
      </c>
      <c r="B1196" t="s">
        <v>2121</v>
      </c>
      <c r="C1196" t="s">
        <v>1823</v>
      </c>
      <c r="D1196">
        <v>9</v>
      </c>
      <c r="E1196" s="133">
        <v>45126</v>
      </c>
      <c r="H1196">
        <v>0</v>
      </c>
      <c r="I1196">
        <v>16.2</v>
      </c>
    </row>
    <row r="1197" spans="1:9">
      <c r="A1197" t="s">
        <v>423</v>
      </c>
      <c r="B1197" t="s">
        <v>2121</v>
      </c>
      <c r="C1197" t="s">
        <v>1823</v>
      </c>
      <c r="D1197">
        <v>10</v>
      </c>
      <c r="E1197" s="133">
        <v>45126</v>
      </c>
      <c r="H1197">
        <v>0</v>
      </c>
      <c r="I1197">
        <v>15.6</v>
      </c>
    </row>
    <row r="1198" spans="1:9">
      <c r="A1198" t="s">
        <v>423</v>
      </c>
      <c r="B1198" t="s">
        <v>2121</v>
      </c>
      <c r="C1198" t="s">
        <v>1823</v>
      </c>
      <c r="D1198">
        <v>11</v>
      </c>
      <c r="E1198" s="133">
        <v>45126</v>
      </c>
      <c r="H1198">
        <v>0</v>
      </c>
      <c r="I1198">
        <v>15.3</v>
      </c>
    </row>
    <row r="1199" spans="1:9">
      <c r="A1199" t="s">
        <v>423</v>
      </c>
      <c r="B1199" t="s">
        <v>2121</v>
      </c>
      <c r="C1199" t="s">
        <v>1823</v>
      </c>
      <c r="D1199">
        <v>12</v>
      </c>
      <c r="E1199" s="133">
        <v>45126</v>
      </c>
      <c r="H1199">
        <v>0</v>
      </c>
      <c r="I1199">
        <v>14.9</v>
      </c>
    </row>
    <row r="1200" spans="1:9">
      <c r="A1200" t="s">
        <v>423</v>
      </c>
      <c r="B1200" t="s">
        <v>2121</v>
      </c>
      <c r="C1200" t="s">
        <v>1823</v>
      </c>
      <c r="D1200">
        <v>13</v>
      </c>
      <c r="E1200" s="133">
        <v>45126</v>
      </c>
      <c r="H1200">
        <v>0</v>
      </c>
      <c r="I1200">
        <v>14.7</v>
      </c>
    </row>
    <row r="1201" spans="1:9">
      <c r="A1201" t="s">
        <v>423</v>
      </c>
      <c r="B1201" t="s">
        <v>2121</v>
      </c>
      <c r="C1201" t="s">
        <v>1823</v>
      </c>
      <c r="D1201">
        <v>14</v>
      </c>
      <c r="E1201" s="133">
        <v>45126</v>
      </c>
      <c r="H1201">
        <v>0</v>
      </c>
      <c r="I1201">
        <v>14.4</v>
      </c>
    </row>
    <row r="1202" spans="1:9">
      <c r="A1202" t="s">
        <v>423</v>
      </c>
      <c r="B1202" t="s">
        <v>2121</v>
      </c>
      <c r="C1202" t="s">
        <v>1823</v>
      </c>
      <c r="D1202">
        <v>15</v>
      </c>
      <c r="E1202" s="133">
        <v>45126</v>
      </c>
      <c r="H1202">
        <v>0</v>
      </c>
      <c r="I1202">
        <v>14</v>
      </c>
    </row>
    <row r="1203" spans="1:9">
      <c r="A1203" t="s">
        <v>423</v>
      </c>
      <c r="B1203" t="s">
        <v>2121</v>
      </c>
      <c r="C1203" t="s">
        <v>1823</v>
      </c>
      <c r="D1203">
        <v>16</v>
      </c>
      <c r="E1203" s="133">
        <v>45126</v>
      </c>
      <c r="H1203">
        <v>0</v>
      </c>
      <c r="I1203">
        <v>13.9</v>
      </c>
    </row>
    <row r="1204" spans="1:9">
      <c r="A1204" t="s">
        <v>423</v>
      </c>
      <c r="B1204" t="s">
        <v>2121</v>
      </c>
      <c r="C1204" t="s">
        <v>1823</v>
      </c>
      <c r="D1204">
        <v>17</v>
      </c>
      <c r="E1204" s="133">
        <v>45126</v>
      </c>
      <c r="H1204">
        <v>0</v>
      </c>
      <c r="I1204">
        <v>13.7</v>
      </c>
    </row>
    <row r="1205" spans="1:9">
      <c r="A1205" t="s">
        <v>423</v>
      </c>
      <c r="B1205" t="s">
        <v>2121</v>
      </c>
      <c r="C1205" t="s">
        <v>1823</v>
      </c>
      <c r="D1205">
        <v>18</v>
      </c>
      <c r="E1205" s="133">
        <v>45126</v>
      </c>
      <c r="H1205">
        <v>0</v>
      </c>
      <c r="I1205">
        <v>13.5</v>
      </c>
    </row>
    <row r="1206" spans="1:9">
      <c r="A1206" t="s">
        <v>423</v>
      </c>
      <c r="B1206" t="s">
        <v>2121</v>
      </c>
      <c r="C1206" t="s">
        <v>1823</v>
      </c>
      <c r="D1206">
        <v>19</v>
      </c>
      <c r="E1206" s="133">
        <v>45126</v>
      </c>
      <c r="H1206">
        <v>0</v>
      </c>
      <c r="I1206">
        <v>13.3</v>
      </c>
    </row>
    <row r="1207" spans="1:9">
      <c r="A1207" t="s">
        <v>423</v>
      </c>
      <c r="B1207" t="s">
        <v>2121</v>
      </c>
      <c r="C1207" t="s">
        <v>1823</v>
      </c>
      <c r="D1207">
        <v>0.5</v>
      </c>
      <c r="E1207" s="133">
        <v>45154</v>
      </c>
      <c r="F1207">
        <v>19</v>
      </c>
      <c r="G1207">
        <v>2.9</v>
      </c>
      <c r="H1207">
        <v>8.35</v>
      </c>
      <c r="I1207">
        <v>24.8</v>
      </c>
    </row>
    <row r="1208" spans="1:9">
      <c r="A1208" t="s">
        <v>423</v>
      </c>
      <c r="B1208" t="s">
        <v>2121</v>
      </c>
      <c r="C1208" t="s">
        <v>1823</v>
      </c>
      <c r="D1208">
        <v>1</v>
      </c>
      <c r="E1208" s="133">
        <v>45154</v>
      </c>
      <c r="H1208">
        <v>8.34</v>
      </c>
      <c r="I1208">
        <v>24.8</v>
      </c>
    </row>
    <row r="1209" spans="1:9">
      <c r="A1209" t="s">
        <v>423</v>
      </c>
      <c r="B1209" t="s">
        <v>2121</v>
      </c>
      <c r="C1209" t="s">
        <v>1823</v>
      </c>
      <c r="D1209">
        <v>2</v>
      </c>
      <c r="E1209" s="133">
        <v>45154</v>
      </c>
      <c r="H1209">
        <v>8.2899999999999991</v>
      </c>
      <c r="I1209">
        <v>24.8</v>
      </c>
    </row>
    <row r="1210" spans="1:9">
      <c r="A1210" t="s">
        <v>423</v>
      </c>
      <c r="B1210" t="s">
        <v>2121</v>
      </c>
      <c r="C1210" t="s">
        <v>1823</v>
      </c>
      <c r="D1210">
        <v>3</v>
      </c>
      <c r="E1210" s="133">
        <v>45154</v>
      </c>
      <c r="H1210">
        <v>8.27</v>
      </c>
      <c r="I1210">
        <v>24.8</v>
      </c>
    </row>
    <row r="1211" spans="1:9">
      <c r="A1211" t="s">
        <v>423</v>
      </c>
      <c r="B1211" t="s">
        <v>2121</v>
      </c>
      <c r="C1211" t="s">
        <v>1823</v>
      </c>
      <c r="D1211">
        <v>4</v>
      </c>
      <c r="E1211" s="133">
        <v>45154</v>
      </c>
      <c r="H1211">
        <v>8.08</v>
      </c>
      <c r="I1211">
        <v>24.8</v>
      </c>
    </row>
    <row r="1212" spans="1:9">
      <c r="A1212" t="s">
        <v>423</v>
      </c>
      <c r="B1212" t="s">
        <v>2121</v>
      </c>
      <c r="C1212" t="s">
        <v>1823</v>
      </c>
      <c r="D1212">
        <v>5</v>
      </c>
      <c r="E1212" s="133">
        <v>45154</v>
      </c>
      <c r="H1212">
        <v>7.92</v>
      </c>
      <c r="I1212">
        <v>24.8</v>
      </c>
    </row>
    <row r="1213" spans="1:9">
      <c r="A1213" t="s">
        <v>423</v>
      </c>
      <c r="B1213" t="s">
        <v>2121</v>
      </c>
      <c r="C1213" t="s">
        <v>1823</v>
      </c>
      <c r="D1213">
        <v>6</v>
      </c>
      <c r="E1213" s="133">
        <v>45154</v>
      </c>
      <c r="H1213">
        <v>6.19</v>
      </c>
      <c r="I1213">
        <v>24.3</v>
      </c>
    </row>
    <row r="1214" spans="1:9">
      <c r="A1214" t="s">
        <v>423</v>
      </c>
      <c r="B1214" t="s">
        <v>2121</v>
      </c>
      <c r="C1214" t="s">
        <v>1823</v>
      </c>
      <c r="D1214">
        <v>7</v>
      </c>
      <c r="E1214" s="133">
        <v>45154</v>
      </c>
      <c r="H1214">
        <v>2.44</v>
      </c>
      <c r="I1214">
        <v>22.4</v>
      </c>
    </row>
    <row r="1215" spans="1:9">
      <c r="A1215" t="s">
        <v>423</v>
      </c>
      <c r="B1215" t="s">
        <v>2121</v>
      </c>
      <c r="C1215" t="s">
        <v>1823</v>
      </c>
      <c r="D1215">
        <v>8</v>
      </c>
      <c r="E1215" s="133">
        <v>45154</v>
      </c>
      <c r="H1215">
        <v>0.61</v>
      </c>
      <c r="I1215">
        <v>18.100000000000001</v>
      </c>
    </row>
    <row r="1216" spans="1:9">
      <c r="A1216" t="s">
        <v>423</v>
      </c>
      <c r="B1216" t="s">
        <v>2121</v>
      </c>
      <c r="C1216" t="s">
        <v>1823</v>
      </c>
      <c r="D1216">
        <v>9</v>
      </c>
      <c r="E1216" s="133">
        <v>45154</v>
      </c>
      <c r="H1216">
        <v>0.03</v>
      </c>
      <c r="I1216">
        <v>16.3</v>
      </c>
    </row>
    <row r="1217" spans="1:9">
      <c r="A1217" t="s">
        <v>423</v>
      </c>
      <c r="B1217" t="s">
        <v>2121</v>
      </c>
      <c r="C1217" t="s">
        <v>1823</v>
      </c>
      <c r="D1217">
        <v>10</v>
      </c>
      <c r="E1217" s="133">
        <v>45154</v>
      </c>
      <c r="H1217">
        <v>0</v>
      </c>
      <c r="I1217">
        <v>15.6</v>
      </c>
    </row>
    <row r="1218" spans="1:9">
      <c r="A1218" t="s">
        <v>423</v>
      </c>
      <c r="B1218" t="s">
        <v>2121</v>
      </c>
      <c r="C1218" t="s">
        <v>1823</v>
      </c>
      <c r="D1218">
        <v>11</v>
      </c>
      <c r="E1218" s="133">
        <v>45154</v>
      </c>
      <c r="H1218">
        <v>0</v>
      </c>
      <c r="I1218">
        <v>14.9</v>
      </c>
    </row>
    <row r="1219" spans="1:9">
      <c r="A1219" t="s">
        <v>423</v>
      </c>
      <c r="B1219" t="s">
        <v>2121</v>
      </c>
      <c r="C1219" t="s">
        <v>1823</v>
      </c>
      <c r="D1219">
        <v>12</v>
      </c>
      <c r="E1219" s="133">
        <v>45154</v>
      </c>
      <c r="H1219">
        <v>0</v>
      </c>
      <c r="I1219">
        <v>14.6</v>
      </c>
    </row>
    <row r="1220" spans="1:9">
      <c r="A1220" t="s">
        <v>423</v>
      </c>
      <c r="B1220" t="s">
        <v>2121</v>
      </c>
      <c r="C1220" t="s">
        <v>1823</v>
      </c>
      <c r="D1220">
        <v>13</v>
      </c>
      <c r="E1220" s="133">
        <v>45154</v>
      </c>
      <c r="H1220">
        <v>0</v>
      </c>
      <c r="I1220">
        <v>13.9</v>
      </c>
    </row>
    <row r="1221" spans="1:9">
      <c r="A1221" t="s">
        <v>423</v>
      </c>
      <c r="B1221" t="s">
        <v>2121</v>
      </c>
      <c r="C1221" t="s">
        <v>1823</v>
      </c>
      <c r="D1221">
        <v>14</v>
      </c>
      <c r="E1221" s="133">
        <v>45154</v>
      </c>
      <c r="H1221">
        <v>0</v>
      </c>
      <c r="I1221">
        <v>13.8</v>
      </c>
    </row>
    <row r="1222" spans="1:9">
      <c r="A1222" t="s">
        <v>423</v>
      </c>
      <c r="B1222" t="s">
        <v>2121</v>
      </c>
      <c r="C1222" t="s">
        <v>1823</v>
      </c>
      <c r="D1222">
        <v>15</v>
      </c>
      <c r="E1222" s="133">
        <v>45154</v>
      </c>
      <c r="H1222">
        <v>0</v>
      </c>
      <c r="I1222">
        <v>13.6</v>
      </c>
    </row>
    <row r="1223" spans="1:9">
      <c r="A1223" t="s">
        <v>423</v>
      </c>
      <c r="B1223" t="s">
        <v>2121</v>
      </c>
      <c r="C1223" t="s">
        <v>1823</v>
      </c>
      <c r="D1223">
        <v>16</v>
      </c>
      <c r="E1223" s="133">
        <v>45154</v>
      </c>
      <c r="H1223">
        <v>0</v>
      </c>
      <c r="I1223">
        <v>12.8</v>
      </c>
    </row>
    <row r="1224" spans="1:9">
      <c r="A1224" t="s">
        <v>423</v>
      </c>
      <c r="B1224" t="s">
        <v>2121</v>
      </c>
      <c r="C1224" t="s">
        <v>1823</v>
      </c>
      <c r="D1224">
        <v>17</v>
      </c>
      <c r="E1224" s="133">
        <v>45154</v>
      </c>
      <c r="H1224">
        <v>0</v>
      </c>
      <c r="I1224">
        <v>12.6</v>
      </c>
    </row>
    <row r="1225" spans="1:9">
      <c r="A1225" t="s">
        <v>423</v>
      </c>
      <c r="B1225" t="s">
        <v>2121</v>
      </c>
      <c r="C1225" t="s">
        <v>1823</v>
      </c>
      <c r="D1225">
        <v>18</v>
      </c>
      <c r="E1225" s="133">
        <v>45154</v>
      </c>
      <c r="H1225">
        <v>0</v>
      </c>
      <c r="I1225">
        <v>12.5</v>
      </c>
    </row>
    <row r="1226" spans="1:9">
      <c r="A1226" t="s">
        <v>423</v>
      </c>
      <c r="B1226" t="s">
        <v>2121</v>
      </c>
      <c r="C1226" t="s">
        <v>1823</v>
      </c>
      <c r="D1226">
        <v>19</v>
      </c>
      <c r="E1226" s="133">
        <v>45154</v>
      </c>
      <c r="H1226">
        <v>0</v>
      </c>
      <c r="I1226">
        <v>12.4</v>
      </c>
    </row>
    <row r="1227" spans="1:9">
      <c r="A1227" t="s">
        <v>423</v>
      </c>
      <c r="B1227" t="s">
        <v>2121</v>
      </c>
      <c r="C1227" t="s">
        <v>1823</v>
      </c>
      <c r="D1227">
        <v>0.5</v>
      </c>
      <c r="E1227" s="133">
        <v>45175</v>
      </c>
      <c r="F1227">
        <v>19</v>
      </c>
      <c r="G1227">
        <v>3.41</v>
      </c>
      <c r="H1227">
        <v>9.51</v>
      </c>
      <c r="I1227">
        <v>25.1</v>
      </c>
    </row>
    <row r="1228" spans="1:9">
      <c r="A1228" t="s">
        <v>423</v>
      </c>
      <c r="B1228" t="s">
        <v>2121</v>
      </c>
      <c r="C1228" t="s">
        <v>1823</v>
      </c>
      <c r="D1228">
        <v>1</v>
      </c>
      <c r="E1228" s="133">
        <v>45175</v>
      </c>
      <c r="H1228">
        <v>9.58</v>
      </c>
      <c r="I1228">
        <v>25</v>
      </c>
    </row>
    <row r="1229" spans="1:9">
      <c r="A1229" t="s">
        <v>423</v>
      </c>
      <c r="B1229" t="s">
        <v>2121</v>
      </c>
      <c r="C1229" t="s">
        <v>1823</v>
      </c>
      <c r="D1229">
        <v>2</v>
      </c>
      <c r="E1229" s="133">
        <v>45175</v>
      </c>
      <c r="H1229">
        <v>9.58</v>
      </c>
      <c r="I1229">
        <v>24.9</v>
      </c>
    </row>
    <row r="1230" spans="1:9">
      <c r="A1230" t="s">
        <v>423</v>
      </c>
      <c r="B1230" t="s">
        <v>2121</v>
      </c>
      <c r="C1230" t="s">
        <v>1823</v>
      </c>
      <c r="D1230">
        <v>3</v>
      </c>
      <c r="E1230" s="133">
        <v>45175</v>
      </c>
      <c r="H1230">
        <v>9.3000000000000007</v>
      </c>
      <c r="I1230">
        <v>23.4</v>
      </c>
    </row>
    <row r="1231" spans="1:9">
      <c r="A1231" t="s">
        <v>423</v>
      </c>
      <c r="B1231" t="s">
        <v>2121</v>
      </c>
      <c r="C1231" t="s">
        <v>1823</v>
      </c>
      <c r="D1231">
        <v>4</v>
      </c>
      <c r="E1231" s="133">
        <v>45175</v>
      </c>
      <c r="H1231">
        <v>9.02</v>
      </c>
      <c r="I1231">
        <v>23.2</v>
      </c>
    </row>
    <row r="1232" spans="1:9">
      <c r="A1232" t="s">
        <v>423</v>
      </c>
      <c r="B1232" t="s">
        <v>2121</v>
      </c>
      <c r="C1232" t="s">
        <v>1823</v>
      </c>
      <c r="D1232">
        <v>5</v>
      </c>
      <c r="E1232" s="133">
        <v>45175</v>
      </c>
      <c r="H1232">
        <v>8.44</v>
      </c>
      <c r="I1232">
        <v>23</v>
      </c>
    </row>
    <row r="1233" spans="1:9">
      <c r="A1233" t="s">
        <v>423</v>
      </c>
      <c r="B1233" t="s">
        <v>2121</v>
      </c>
      <c r="C1233" t="s">
        <v>1823</v>
      </c>
      <c r="D1233">
        <v>6</v>
      </c>
      <c r="E1233" s="133">
        <v>45175</v>
      </c>
      <c r="H1233">
        <v>7.62</v>
      </c>
      <c r="I1233">
        <v>22.8</v>
      </c>
    </row>
    <row r="1234" spans="1:9">
      <c r="A1234" t="s">
        <v>423</v>
      </c>
      <c r="B1234" t="s">
        <v>2121</v>
      </c>
      <c r="C1234" t="s">
        <v>1823</v>
      </c>
      <c r="D1234">
        <v>7</v>
      </c>
      <c r="E1234" s="133">
        <v>45175</v>
      </c>
      <c r="H1234">
        <v>6.05</v>
      </c>
      <c r="I1234">
        <v>22.4</v>
      </c>
    </row>
    <row r="1235" spans="1:9">
      <c r="A1235" t="s">
        <v>423</v>
      </c>
      <c r="B1235" t="s">
        <v>2121</v>
      </c>
      <c r="C1235" t="s">
        <v>1823</v>
      </c>
      <c r="D1235">
        <v>8</v>
      </c>
      <c r="E1235" s="133">
        <v>45175</v>
      </c>
      <c r="H1235">
        <v>3.8</v>
      </c>
      <c r="I1235">
        <v>21.6</v>
      </c>
    </row>
    <row r="1236" spans="1:9">
      <c r="A1236" t="s">
        <v>423</v>
      </c>
      <c r="B1236" t="s">
        <v>2121</v>
      </c>
      <c r="C1236" t="s">
        <v>1823</v>
      </c>
      <c r="D1236">
        <v>9</v>
      </c>
      <c r="E1236" s="133">
        <v>45175</v>
      </c>
      <c r="H1236">
        <v>0.45</v>
      </c>
      <c r="I1236">
        <v>17.5</v>
      </c>
    </row>
    <row r="1237" spans="1:9">
      <c r="A1237" t="s">
        <v>423</v>
      </c>
      <c r="B1237" t="s">
        <v>2121</v>
      </c>
      <c r="C1237" t="s">
        <v>1823</v>
      </c>
      <c r="D1237">
        <v>10</v>
      </c>
      <c r="E1237" s="133">
        <v>45175</v>
      </c>
      <c r="H1237">
        <v>0.08</v>
      </c>
      <c r="I1237">
        <v>16.8</v>
      </c>
    </row>
    <row r="1238" spans="1:9">
      <c r="A1238" t="s">
        <v>423</v>
      </c>
      <c r="B1238" t="s">
        <v>2121</v>
      </c>
      <c r="C1238" t="s">
        <v>1823</v>
      </c>
      <c r="D1238">
        <v>11</v>
      </c>
      <c r="E1238" s="133">
        <v>45175</v>
      </c>
      <c r="H1238">
        <v>0</v>
      </c>
      <c r="I1238">
        <v>15.2</v>
      </c>
    </row>
    <row r="1239" spans="1:9">
      <c r="A1239" t="s">
        <v>423</v>
      </c>
      <c r="B1239" t="s">
        <v>2121</v>
      </c>
      <c r="C1239" t="s">
        <v>1823</v>
      </c>
      <c r="D1239">
        <v>12</v>
      </c>
      <c r="E1239" s="133">
        <v>45175</v>
      </c>
      <c r="H1239">
        <v>0</v>
      </c>
      <c r="I1239">
        <v>14.5</v>
      </c>
    </row>
    <row r="1240" spans="1:9">
      <c r="A1240" t="s">
        <v>423</v>
      </c>
      <c r="B1240" t="s">
        <v>2121</v>
      </c>
      <c r="C1240" t="s">
        <v>1823</v>
      </c>
      <c r="D1240">
        <v>13</v>
      </c>
      <c r="E1240" s="133">
        <v>45175</v>
      </c>
      <c r="H1240">
        <v>0</v>
      </c>
      <c r="I1240">
        <v>13.9</v>
      </c>
    </row>
    <row r="1241" spans="1:9">
      <c r="A1241" t="s">
        <v>423</v>
      </c>
      <c r="B1241" t="s">
        <v>2121</v>
      </c>
      <c r="C1241" t="s">
        <v>1823</v>
      </c>
      <c r="D1241">
        <v>14</v>
      </c>
      <c r="E1241" s="133">
        <v>45175</v>
      </c>
      <c r="H1241">
        <v>0</v>
      </c>
      <c r="I1241">
        <v>13.4</v>
      </c>
    </row>
    <row r="1242" spans="1:9">
      <c r="A1242" t="s">
        <v>423</v>
      </c>
      <c r="B1242" t="s">
        <v>2121</v>
      </c>
      <c r="C1242" t="s">
        <v>1823</v>
      </c>
      <c r="D1242">
        <v>15</v>
      </c>
      <c r="E1242" s="133">
        <v>45175</v>
      </c>
      <c r="H1242">
        <v>0</v>
      </c>
      <c r="I1242">
        <v>12.9</v>
      </c>
    </row>
    <row r="1243" spans="1:9">
      <c r="A1243" t="s">
        <v>423</v>
      </c>
      <c r="B1243" t="s">
        <v>2121</v>
      </c>
      <c r="C1243" t="s">
        <v>1823</v>
      </c>
      <c r="D1243">
        <v>16</v>
      </c>
      <c r="E1243" s="133">
        <v>45175</v>
      </c>
      <c r="H1243">
        <v>0</v>
      </c>
      <c r="I1243">
        <v>12.4</v>
      </c>
    </row>
    <row r="1244" spans="1:9">
      <c r="A1244" t="s">
        <v>423</v>
      </c>
      <c r="B1244" t="s">
        <v>2121</v>
      </c>
      <c r="C1244" t="s">
        <v>1823</v>
      </c>
      <c r="D1244">
        <v>17</v>
      </c>
      <c r="E1244" s="133">
        <v>45175</v>
      </c>
      <c r="H1244">
        <v>0</v>
      </c>
      <c r="I1244">
        <v>12.2</v>
      </c>
    </row>
    <row r="1245" spans="1:9">
      <c r="A1245" t="s">
        <v>423</v>
      </c>
      <c r="B1245" t="s">
        <v>2121</v>
      </c>
      <c r="C1245" t="s">
        <v>1823</v>
      </c>
      <c r="D1245">
        <v>18</v>
      </c>
      <c r="E1245" s="133">
        <v>45175</v>
      </c>
      <c r="H1245">
        <v>0</v>
      </c>
      <c r="I1245">
        <v>11.8</v>
      </c>
    </row>
    <row r="1246" spans="1:9">
      <c r="A1246" t="s">
        <v>423</v>
      </c>
      <c r="B1246" t="s">
        <v>2121</v>
      </c>
      <c r="C1246" t="s">
        <v>1823</v>
      </c>
      <c r="D1246">
        <v>19</v>
      </c>
      <c r="E1246" s="133">
        <v>45175</v>
      </c>
      <c r="H1246">
        <v>0</v>
      </c>
      <c r="I1246">
        <v>11.5</v>
      </c>
    </row>
    <row r="1247" spans="1:9">
      <c r="A1247" t="s">
        <v>423</v>
      </c>
      <c r="B1247" t="s">
        <v>2121</v>
      </c>
      <c r="C1247" t="s">
        <v>1823</v>
      </c>
      <c r="D1247">
        <v>0.5</v>
      </c>
      <c r="E1247" s="133">
        <v>45218</v>
      </c>
      <c r="F1247">
        <v>19</v>
      </c>
      <c r="G1247">
        <v>2.75</v>
      </c>
      <c r="H1247">
        <v>8.81</v>
      </c>
      <c r="I1247">
        <v>16.8</v>
      </c>
    </row>
    <row r="1248" spans="1:9">
      <c r="A1248" t="s">
        <v>423</v>
      </c>
      <c r="B1248" t="s">
        <v>2121</v>
      </c>
      <c r="C1248" t="s">
        <v>1823</v>
      </c>
      <c r="D1248">
        <v>1</v>
      </c>
      <c r="E1248" s="133">
        <v>45218</v>
      </c>
      <c r="H1248">
        <v>8.68</v>
      </c>
      <c r="I1248">
        <v>16.7</v>
      </c>
    </row>
    <row r="1249" spans="1:9">
      <c r="A1249" t="s">
        <v>423</v>
      </c>
      <c r="B1249" t="s">
        <v>2121</v>
      </c>
      <c r="C1249" t="s">
        <v>1823</v>
      </c>
      <c r="D1249">
        <v>2</v>
      </c>
      <c r="E1249" s="133">
        <v>45218</v>
      </c>
      <c r="H1249">
        <v>8.5500000000000007</v>
      </c>
      <c r="I1249">
        <v>16.600000000000001</v>
      </c>
    </row>
    <row r="1250" spans="1:9">
      <c r="A1250" t="s">
        <v>423</v>
      </c>
      <c r="B1250" t="s">
        <v>2121</v>
      </c>
      <c r="C1250" t="s">
        <v>1823</v>
      </c>
      <c r="D1250">
        <v>3</v>
      </c>
      <c r="E1250" s="133">
        <v>45218</v>
      </c>
      <c r="H1250">
        <v>8.4700000000000006</v>
      </c>
      <c r="I1250">
        <v>16.600000000000001</v>
      </c>
    </row>
    <row r="1251" spans="1:9">
      <c r="A1251" t="s">
        <v>423</v>
      </c>
      <c r="B1251" t="s">
        <v>2121</v>
      </c>
      <c r="C1251" t="s">
        <v>1823</v>
      </c>
      <c r="D1251">
        <v>4</v>
      </c>
      <c r="E1251" s="133">
        <v>45218</v>
      </c>
      <c r="H1251">
        <v>8.44</v>
      </c>
      <c r="I1251">
        <v>16.600000000000001</v>
      </c>
    </row>
    <row r="1252" spans="1:9">
      <c r="A1252" t="s">
        <v>423</v>
      </c>
      <c r="B1252" t="s">
        <v>2121</v>
      </c>
      <c r="C1252" t="s">
        <v>1823</v>
      </c>
      <c r="D1252">
        <v>5</v>
      </c>
      <c r="E1252" s="133">
        <v>45218</v>
      </c>
      <c r="H1252">
        <v>8.42</v>
      </c>
      <c r="I1252">
        <v>16.600000000000001</v>
      </c>
    </row>
    <row r="1253" spans="1:9">
      <c r="A1253" t="s">
        <v>423</v>
      </c>
      <c r="B1253" t="s">
        <v>2121</v>
      </c>
      <c r="C1253" t="s">
        <v>1823</v>
      </c>
      <c r="D1253">
        <v>6</v>
      </c>
      <c r="E1253" s="133">
        <v>45218</v>
      </c>
      <c r="H1253">
        <v>8.4499999999999993</v>
      </c>
      <c r="I1253">
        <v>16.600000000000001</v>
      </c>
    </row>
    <row r="1254" spans="1:9">
      <c r="A1254" t="s">
        <v>423</v>
      </c>
      <c r="B1254" t="s">
        <v>2121</v>
      </c>
      <c r="C1254" t="s">
        <v>1823</v>
      </c>
      <c r="D1254">
        <v>7</v>
      </c>
      <c r="E1254" s="133">
        <v>45218</v>
      </c>
      <c r="H1254">
        <v>8.43</v>
      </c>
      <c r="I1254">
        <v>16.600000000000001</v>
      </c>
    </row>
    <row r="1255" spans="1:9">
      <c r="A1255" t="s">
        <v>423</v>
      </c>
      <c r="B1255" t="s">
        <v>2121</v>
      </c>
      <c r="C1255" t="s">
        <v>1823</v>
      </c>
      <c r="D1255">
        <v>8</v>
      </c>
      <c r="E1255" s="133">
        <v>45218</v>
      </c>
      <c r="H1255">
        <v>8.4</v>
      </c>
      <c r="I1255">
        <v>16.600000000000001</v>
      </c>
    </row>
    <row r="1256" spans="1:9">
      <c r="A1256" t="s">
        <v>423</v>
      </c>
      <c r="B1256" t="s">
        <v>2121</v>
      </c>
      <c r="C1256" t="s">
        <v>1823</v>
      </c>
      <c r="D1256">
        <v>9</v>
      </c>
      <c r="E1256" s="133">
        <v>45218</v>
      </c>
      <c r="H1256">
        <v>8.33</v>
      </c>
      <c r="I1256">
        <v>16.600000000000001</v>
      </c>
    </row>
    <row r="1257" spans="1:9">
      <c r="A1257" t="s">
        <v>423</v>
      </c>
      <c r="B1257" t="s">
        <v>2121</v>
      </c>
      <c r="C1257" t="s">
        <v>1823</v>
      </c>
      <c r="D1257">
        <v>10</v>
      </c>
      <c r="E1257" s="133">
        <v>45218</v>
      </c>
      <c r="H1257">
        <v>8.24</v>
      </c>
      <c r="I1257">
        <v>16.600000000000001</v>
      </c>
    </row>
    <row r="1258" spans="1:9">
      <c r="A1258" t="s">
        <v>423</v>
      </c>
      <c r="B1258" t="s">
        <v>2121</v>
      </c>
      <c r="C1258" t="s">
        <v>1823</v>
      </c>
      <c r="D1258">
        <v>11</v>
      </c>
      <c r="E1258" s="133">
        <v>45218</v>
      </c>
      <c r="H1258">
        <v>8.2200000000000006</v>
      </c>
      <c r="I1258">
        <v>16.600000000000001</v>
      </c>
    </row>
    <row r="1259" spans="1:9">
      <c r="A1259" t="s">
        <v>423</v>
      </c>
      <c r="B1259" t="s">
        <v>2121</v>
      </c>
      <c r="C1259" t="s">
        <v>1823</v>
      </c>
      <c r="D1259">
        <v>12</v>
      </c>
      <c r="E1259" s="133">
        <v>45218</v>
      </c>
      <c r="H1259">
        <v>8.1999999999999993</v>
      </c>
      <c r="I1259">
        <v>16.5</v>
      </c>
    </row>
    <row r="1260" spans="1:9">
      <c r="A1260" t="s">
        <v>423</v>
      </c>
      <c r="B1260" t="s">
        <v>2121</v>
      </c>
      <c r="C1260" t="s">
        <v>1823</v>
      </c>
      <c r="D1260">
        <v>13</v>
      </c>
      <c r="E1260" s="133">
        <v>45218</v>
      </c>
      <c r="H1260">
        <v>8.26</v>
      </c>
      <c r="I1260">
        <v>16.5</v>
      </c>
    </row>
    <row r="1261" spans="1:9">
      <c r="A1261" t="s">
        <v>423</v>
      </c>
      <c r="B1261" t="s">
        <v>2121</v>
      </c>
      <c r="C1261" t="s">
        <v>1823</v>
      </c>
      <c r="D1261">
        <v>14</v>
      </c>
      <c r="E1261" s="133">
        <v>45218</v>
      </c>
      <c r="H1261">
        <v>7.1</v>
      </c>
      <c r="I1261">
        <v>16.399999999999999</v>
      </c>
    </row>
    <row r="1262" spans="1:9">
      <c r="A1262" t="s">
        <v>423</v>
      </c>
      <c r="B1262" t="s">
        <v>2121</v>
      </c>
      <c r="C1262" t="s">
        <v>1823</v>
      </c>
      <c r="D1262">
        <v>15</v>
      </c>
      <c r="E1262" s="133">
        <v>45218</v>
      </c>
      <c r="H1262">
        <v>0.31</v>
      </c>
      <c r="I1262">
        <v>14.6</v>
      </c>
    </row>
    <row r="1263" spans="1:9">
      <c r="A1263" t="s">
        <v>423</v>
      </c>
      <c r="B1263" t="s">
        <v>2121</v>
      </c>
      <c r="C1263" t="s">
        <v>1823</v>
      </c>
      <c r="D1263">
        <v>16</v>
      </c>
      <c r="E1263" s="133">
        <v>45218</v>
      </c>
      <c r="H1263">
        <v>0</v>
      </c>
      <c r="I1263">
        <v>12.5</v>
      </c>
    </row>
    <row r="1264" spans="1:9">
      <c r="A1264" t="s">
        <v>423</v>
      </c>
      <c r="B1264" t="s">
        <v>2121</v>
      </c>
      <c r="C1264" t="s">
        <v>1823</v>
      </c>
      <c r="D1264">
        <v>17</v>
      </c>
      <c r="E1264" s="133">
        <v>45218</v>
      </c>
      <c r="H1264">
        <v>0</v>
      </c>
      <c r="I1264">
        <v>12.1</v>
      </c>
    </row>
    <row r="1265" spans="1:9">
      <c r="A1265" t="s">
        <v>423</v>
      </c>
      <c r="B1265" t="s">
        <v>2121</v>
      </c>
      <c r="C1265" t="s">
        <v>1823</v>
      </c>
      <c r="D1265">
        <v>18</v>
      </c>
      <c r="E1265" s="133">
        <v>45218</v>
      </c>
      <c r="H1265">
        <v>0</v>
      </c>
      <c r="I1265">
        <v>11.9</v>
      </c>
    </row>
    <row r="1266" spans="1:9">
      <c r="A1266" t="s">
        <v>423</v>
      </c>
      <c r="B1266" t="s">
        <v>2121</v>
      </c>
      <c r="C1266" t="s">
        <v>1823</v>
      </c>
      <c r="D1266">
        <v>19</v>
      </c>
      <c r="E1266" s="133">
        <v>45218</v>
      </c>
      <c r="H1266">
        <v>0</v>
      </c>
      <c r="I1266">
        <v>11.8</v>
      </c>
    </row>
    <row r="1267" spans="1:9">
      <c r="E1267" s="133"/>
    </row>
    <row r="1268" spans="1:9">
      <c r="E1268" s="133"/>
    </row>
    <row r="1269" spans="1:9">
      <c r="E1269" s="133"/>
    </row>
    <row r="1270" spans="1:9">
      <c r="E1270" s="133"/>
    </row>
    <row r="1271" spans="1:9">
      <c r="E1271" s="133"/>
    </row>
    <row r="1272" spans="1:9">
      <c r="E1272" s="133"/>
    </row>
    <row r="1273" spans="1:9">
      <c r="E1273" s="133"/>
    </row>
    <row r="1274" spans="1:9">
      <c r="E1274" s="133"/>
    </row>
    <row r="1275" spans="1:9">
      <c r="E1275" s="133"/>
    </row>
    <row r="1276" spans="1:9">
      <c r="E1276" s="133"/>
    </row>
    <row r="1277" spans="1:9">
      <c r="E1277" s="133"/>
    </row>
    <row r="1278" spans="1:9">
      <c r="E1278" s="133"/>
    </row>
    <row r="1279" spans="1:9">
      <c r="E1279" s="133"/>
    </row>
  </sheetData>
  <mergeCells count="3">
    <mergeCell ref="A5:H5"/>
    <mergeCell ref="A6:H14"/>
    <mergeCell ref="A16:H17"/>
  </mergeCells>
  <pageMargins left="0.7" right="0.7" top="0.75" bottom="0.75" header="0.3" footer="0.3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V668"/>
  <sheetViews>
    <sheetView zoomScale="65" workbookViewId="0">
      <selection activeCell="S599" sqref="S599"/>
    </sheetView>
  </sheetViews>
  <sheetFormatPr defaultColWidth="11" defaultRowHeight="15.6"/>
  <cols>
    <col min="2" max="2" width="16" customWidth="1"/>
    <col min="6" max="6" width="25.5" customWidth="1"/>
    <col min="7" max="7" width="17.69921875" customWidth="1"/>
  </cols>
  <sheetData>
    <row r="1" spans="1:17">
      <c r="A1" s="594" t="s">
        <v>1865</v>
      </c>
    </row>
    <row r="2" spans="1:17">
      <c r="A2" s="649" t="s">
        <v>1569</v>
      </c>
      <c r="B2" s="649"/>
      <c r="C2" s="649"/>
      <c r="D2" s="649"/>
    </row>
    <row r="3" spans="1:17">
      <c r="A3" s="571" t="s">
        <v>1866</v>
      </c>
    </row>
    <row r="4" spans="1:17">
      <c r="A4" t="s">
        <v>1867</v>
      </c>
    </row>
    <row r="5" spans="1:17">
      <c r="A5" s="3199" t="s">
        <v>1197</v>
      </c>
      <c r="B5" s="3200"/>
      <c r="C5" s="3200"/>
      <c r="D5" s="3200"/>
      <c r="E5" s="3200"/>
      <c r="F5" s="3200"/>
      <c r="G5" s="3200"/>
      <c r="H5" s="3201"/>
      <c r="I5" s="113"/>
      <c r="J5" s="109" t="s">
        <v>1868</v>
      </c>
      <c r="K5" s="110" t="s">
        <v>1869</v>
      </c>
      <c r="L5" s="23"/>
      <c r="M5" s="23"/>
      <c r="N5" s="27"/>
      <c r="O5" s="112"/>
      <c r="P5" s="112"/>
      <c r="Q5" s="27"/>
    </row>
    <row r="6" spans="1:17">
      <c r="A6" s="3202" t="s">
        <v>1870</v>
      </c>
      <c r="B6" s="3202"/>
      <c r="C6" s="3202"/>
      <c r="D6" s="3202"/>
      <c r="E6" s="3202"/>
      <c r="F6" s="3202"/>
      <c r="G6" s="3202"/>
      <c r="H6" s="3202"/>
      <c r="I6" s="113"/>
      <c r="J6" s="27"/>
      <c r="K6" s="110" t="s">
        <v>1871</v>
      </c>
      <c r="L6" s="23"/>
      <c r="M6" s="23"/>
      <c r="N6" s="23"/>
      <c r="O6" s="112"/>
      <c r="P6" s="112"/>
      <c r="Q6" s="27"/>
    </row>
    <row r="7" spans="1:17">
      <c r="A7" s="3203"/>
      <c r="B7" s="3203"/>
      <c r="C7" s="3203"/>
      <c r="D7" s="3203"/>
      <c r="E7" s="3203"/>
      <c r="F7" s="3203"/>
      <c r="G7" s="3203"/>
      <c r="H7" s="3203"/>
      <c r="I7" s="113"/>
      <c r="J7" s="27"/>
      <c r="K7" s="110" t="s">
        <v>1216</v>
      </c>
      <c r="L7" s="23"/>
      <c r="M7" s="23"/>
      <c r="N7" s="23"/>
      <c r="O7" s="112"/>
      <c r="P7" s="112"/>
      <c r="Q7" s="27"/>
    </row>
    <row r="8" spans="1:17">
      <c r="A8" s="3203"/>
      <c r="B8" s="3203"/>
      <c r="C8" s="3203"/>
      <c r="D8" s="3203"/>
      <c r="E8" s="3203"/>
      <c r="F8" s="3203"/>
      <c r="G8" s="3203"/>
      <c r="H8" s="3203"/>
      <c r="I8" s="113"/>
      <c r="J8" s="115"/>
      <c r="K8" s="143">
        <v>100.81181875515452</v>
      </c>
      <c r="L8" s="167" t="s">
        <v>1872</v>
      </c>
      <c r="M8" s="118"/>
      <c r="N8" s="118"/>
      <c r="O8" s="112"/>
      <c r="P8" s="112"/>
      <c r="Q8" s="27"/>
    </row>
    <row r="9" spans="1:17">
      <c r="A9" s="3203"/>
      <c r="B9" s="3203"/>
      <c r="C9" s="3203"/>
      <c r="D9" s="3203"/>
      <c r="E9" s="3203"/>
      <c r="F9" s="3203"/>
      <c r="G9" s="3203"/>
      <c r="H9" s="3203"/>
      <c r="I9" s="113"/>
      <c r="J9" s="112"/>
      <c r="K9" s="115"/>
      <c r="L9" s="118"/>
      <c r="M9" s="118"/>
      <c r="N9" s="118"/>
      <c r="O9" s="112"/>
      <c r="P9" s="112"/>
      <c r="Q9" s="27"/>
    </row>
    <row r="10" spans="1:17">
      <c r="A10" s="3203"/>
      <c r="B10" s="3203"/>
      <c r="C10" s="3203"/>
      <c r="D10" s="3203"/>
      <c r="E10" s="3203"/>
      <c r="F10" s="3203"/>
      <c r="G10" s="3203"/>
      <c r="H10" s="3203"/>
      <c r="I10" s="113"/>
      <c r="J10" s="168" t="s">
        <v>1873</v>
      </c>
      <c r="K10" s="115"/>
      <c r="L10" s="118"/>
      <c r="M10" s="118"/>
      <c r="N10" s="118"/>
      <c r="O10" s="112"/>
      <c r="P10" s="112"/>
      <c r="Q10" s="27"/>
    </row>
    <row r="11" spans="1:17">
      <c r="A11" s="3203"/>
      <c r="B11" s="3203"/>
      <c r="C11" s="3203"/>
      <c r="D11" s="3203"/>
      <c r="E11" s="3203"/>
      <c r="F11" s="3203"/>
      <c r="G11" s="3203"/>
      <c r="H11" s="3203"/>
      <c r="I11" s="113"/>
      <c r="J11" s="169" t="s">
        <v>1874</v>
      </c>
      <c r="K11" s="115"/>
      <c r="L11" s="118"/>
      <c r="M11" s="118"/>
      <c r="N11" s="118"/>
      <c r="O11" s="112"/>
      <c r="P11" s="112"/>
      <c r="Q11" s="27"/>
    </row>
    <row r="12" spans="1:17">
      <c r="A12" s="3203"/>
      <c r="B12" s="3203"/>
      <c r="C12" s="3203"/>
      <c r="D12" s="3203"/>
      <c r="E12" s="3203"/>
      <c r="F12" s="3203"/>
      <c r="G12" s="3203"/>
      <c r="H12" s="3203"/>
      <c r="I12" s="113"/>
      <c r="J12" s="115"/>
      <c r="K12" s="115"/>
      <c r="L12" s="118"/>
      <c r="M12" s="118"/>
      <c r="N12" s="118"/>
      <c r="O12" s="112"/>
      <c r="P12" s="112"/>
      <c r="Q12" s="27"/>
    </row>
    <row r="13" spans="1:17">
      <c r="A13" s="3203"/>
      <c r="B13" s="3203"/>
      <c r="C13" s="3203"/>
      <c r="D13" s="3203"/>
      <c r="E13" s="3203"/>
      <c r="F13" s="3203"/>
      <c r="G13" s="3203"/>
      <c r="H13" s="3203"/>
      <c r="I13" s="113"/>
      <c r="J13" s="115"/>
      <c r="K13" s="115"/>
      <c r="L13" s="118"/>
      <c r="M13" s="118"/>
      <c r="N13" s="118"/>
      <c r="O13" s="112"/>
      <c r="P13" s="112"/>
      <c r="Q13" s="27"/>
    </row>
    <row r="14" spans="1:17">
      <c r="A14" s="3203"/>
      <c r="B14" s="3203"/>
      <c r="C14" s="3203"/>
      <c r="D14" s="3203"/>
      <c r="E14" s="3203"/>
      <c r="F14" s="3203"/>
      <c r="G14" s="3203"/>
      <c r="H14" s="3203"/>
      <c r="I14" s="113"/>
      <c r="J14" s="115"/>
      <c r="K14" s="115"/>
      <c r="L14" s="118"/>
      <c r="M14" s="118"/>
      <c r="N14" s="118"/>
      <c r="O14" s="112"/>
      <c r="P14" s="112"/>
      <c r="Q14" s="27"/>
    </row>
    <row r="15" spans="1:17">
      <c r="A15" s="121"/>
      <c r="B15" s="121"/>
      <c r="C15" s="121"/>
      <c r="D15" s="121"/>
      <c r="E15" s="121"/>
      <c r="F15" s="121"/>
      <c r="G15" s="115"/>
      <c r="H15" s="115"/>
      <c r="I15" s="115"/>
      <c r="J15" s="118"/>
      <c r="K15" s="118"/>
      <c r="L15" s="118"/>
      <c r="M15" s="118"/>
      <c r="N15" s="25"/>
      <c r="O15" s="112"/>
      <c r="P15" s="112"/>
      <c r="Q15" s="27"/>
    </row>
    <row r="16" spans="1:17">
      <c r="A16" s="3208" t="s">
        <v>1875</v>
      </c>
      <c r="B16" s="3209"/>
      <c r="C16" s="3209"/>
      <c r="D16" s="3209"/>
      <c r="E16" s="3209"/>
      <c r="F16" s="3209"/>
      <c r="G16" s="3209"/>
      <c r="H16" s="3210"/>
      <c r="I16" s="113"/>
      <c r="J16" s="118"/>
      <c r="K16" s="118"/>
      <c r="L16" s="118"/>
      <c r="M16" s="118"/>
      <c r="N16" s="25"/>
      <c r="O16" s="112"/>
      <c r="P16" s="112"/>
      <c r="Q16" s="27"/>
    </row>
    <row r="17" spans="1:24">
      <c r="A17" s="3211"/>
      <c r="B17" s="3212"/>
      <c r="C17" s="3212"/>
      <c r="D17" s="3212"/>
      <c r="E17" s="3212"/>
      <c r="F17" s="3212"/>
      <c r="G17" s="3212"/>
      <c r="H17" s="3213"/>
      <c r="I17" s="118"/>
      <c r="J17" s="118"/>
      <c r="K17" s="118"/>
      <c r="L17" s="118"/>
      <c r="M17" s="25"/>
      <c r="N17" s="25"/>
      <c r="O17" s="112"/>
      <c r="P17" s="112"/>
      <c r="Q17" s="27"/>
    </row>
    <row r="18" spans="1:24">
      <c r="A18" s="168"/>
      <c r="B18" s="27"/>
      <c r="C18" s="27"/>
      <c r="D18" s="27"/>
      <c r="E18" s="139"/>
      <c r="F18" s="27"/>
      <c r="G18" s="27"/>
      <c r="H18" s="27"/>
      <c r="I18" s="27"/>
      <c r="J18" s="170"/>
      <c r="K18" s="27"/>
      <c r="L18" s="124"/>
      <c r="M18" s="125"/>
      <c r="N18" s="125"/>
      <c r="O18" s="125"/>
      <c r="P18" s="125"/>
      <c r="Q18" s="49"/>
      <c r="R18" s="125"/>
      <c r="S18" s="106"/>
      <c r="T18" s="106"/>
      <c r="U18" s="27"/>
      <c r="V18" s="27"/>
      <c r="W18" s="27"/>
      <c r="X18" s="27"/>
    </row>
    <row r="19" spans="1:24">
      <c r="A19" s="126"/>
      <c r="B19" s="27"/>
      <c r="C19" s="27"/>
      <c r="D19" s="27"/>
      <c r="E19" s="139"/>
      <c r="F19" s="27"/>
      <c r="G19" s="27"/>
      <c r="H19" s="27"/>
      <c r="I19" s="27"/>
      <c r="J19" s="170"/>
      <c r="K19" s="27"/>
      <c r="L19" s="124"/>
      <c r="M19" s="125"/>
      <c r="N19" s="125"/>
      <c r="O19" s="125"/>
      <c r="P19" s="125"/>
      <c r="Q19" s="49"/>
      <c r="R19" s="125"/>
      <c r="S19" s="106"/>
      <c r="T19" s="106"/>
      <c r="U19" s="27"/>
      <c r="V19" s="27"/>
      <c r="W19" s="27"/>
      <c r="X19" s="27"/>
    </row>
    <row r="20" spans="1:24" ht="31.2">
      <c r="A20" s="596" t="s">
        <v>20</v>
      </c>
      <c r="B20" s="596" t="s">
        <v>701</v>
      </c>
      <c r="C20" s="596" t="s">
        <v>846</v>
      </c>
      <c r="D20" s="597" t="s">
        <v>786</v>
      </c>
      <c r="E20" s="598" t="s">
        <v>1000</v>
      </c>
      <c r="F20" s="599" t="s">
        <v>1008</v>
      </c>
      <c r="G20" s="600" t="s">
        <v>806</v>
      </c>
      <c r="H20" s="600" t="s">
        <v>807</v>
      </c>
      <c r="I20" s="601" t="s">
        <v>1009</v>
      </c>
      <c r="J20" s="598" t="s">
        <v>1015</v>
      </c>
      <c r="K20" s="602" t="s">
        <v>1016</v>
      </c>
      <c r="L20" s="598" t="s">
        <v>703</v>
      </c>
      <c r="M20" s="599" t="s">
        <v>1017</v>
      </c>
      <c r="N20" s="596" t="s">
        <v>808</v>
      </c>
      <c r="O20" s="598" t="s">
        <v>1018</v>
      </c>
      <c r="P20" s="603" t="s">
        <v>809</v>
      </c>
      <c r="Q20" s="598" t="s">
        <v>1019</v>
      </c>
      <c r="R20" s="604" t="s">
        <v>1020</v>
      </c>
      <c r="S20" s="599" t="s">
        <v>1021</v>
      </c>
      <c r="T20" s="598" t="s">
        <v>1010</v>
      </c>
      <c r="U20" s="599" t="s">
        <v>1011</v>
      </c>
      <c r="V20" s="598" t="s">
        <v>1012</v>
      </c>
      <c r="W20" s="599" t="s">
        <v>1013</v>
      </c>
      <c r="X20" s="598" t="s">
        <v>1014</v>
      </c>
    </row>
    <row r="21" spans="1:24" s="1047" customFormat="1" ht="15">
      <c r="A21" s="1058" t="s">
        <v>1809</v>
      </c>
      <c r="B21" s="1058" t="s">
        <v>1876</v>
      </c>
      <c r="C21" s="1058">
        <v>0.5</v>
      </c>
      <c r="D21" s="1059">
        <v>42643</v>
      </c>
      <c r="E21" s="1058"/>
      <c r="F21" s="1058">
        <v>4</v>
      </c>
      <c r="G21" s="1058">
        <v>17.8</v>
      </c>
      <c r="H21" s="1058">
        <v>4.3499999999999996</v>
      </c>
      <c r="I21" s="1060">
        <f>H21/G21</f>
        <v>0.24438202247191007</v>
      </c>
      <c r="J21" s="1061">
        <v>8.3800000000000008</v>
      </c>
      <c r="K21" s="1061">
        <v>19.3</v>
      </c>
      <c r="L21" s="1062">
        <v>6.53</v>
      </c>
      <c r="M21" s="1063">
        <v>9.4</v>
      </c>
      <c r="N21" s="1064">
        <v>3.1834810126582278</v>
      </c>
      <c r="O21" s="1065">
        <v>2.5000000000000001E-2</v>
      </c>
      <c r="P21" s="1065">
        <v>1.105113842304333</v>
      </c>
      <c r="Q21" s="1066">
        <v>23.76643987715568</v>
      </c>
      <c r="S21" s="1066">
        <v>3.2084810126582277</v>
      </c>
      <c r="T21" s="1047" t="s">
        <v>1877</v>
      </c>
      <c r="U21" s="1047" t="s">
        <v>1878</v>
      </c>
      <c r="V21" s="1047" t="s">
        <v>1038</v>
      </c>
      <c r="W21" s="1047" t="s">
        <v>1879</v>
      </c>
    </row>
    <row r="22" spans="1:24">
      <c r="A22" t="s">
        <v>1809</v>
      </c>
      <c r="B22" t="s">
        <v>1876</v>
      </c>
      <c r="C22">
        <v>1</v>
      </c>
      <c r="D22" s="133">
        <v>42643</v>
      </c>
      <c r="I22" s="172"/>
      <c r="J22" s="27">
        <v>8.32</v>
      </c>
      <c r="K22" s="591">
        <v>19.3</v>
      </c>
      <c r="L22" s="591" t="s">
        <v>811</v>
      </c>
      <c r="M22" s="591" t="s">
        <v>811</v>
      </c>
      <c r="N22" s="591" t="s">
        <v>811</v>
      </c>
      <c r="O22" s="591" t="s">
        <v>811</v>
      </c>
      <c r="P22" s="371" t="s">
        <v>811</v>
      </c>
      <c r="Q22" s="591" t="s">
        <v>811</v>
      </c>
      <c r="R22" s="592"/>
      <c r="S22" s="591" t="s">
        <v>811</v>
      </c>
    </row>
    <row r="23" spans="1:24">
      <c r="A23" t="s">
        <v>1809</v>
      </c>
      <c r="B23" t="s">
        <v>1876</v>
      </c>
      <c r="C23">
        <v>2</v>
      </c>
      <c r="D23" s="133">
        <v>42643</v>
      </c>
      <c r="I23" s="172"/>
      <c r="J23" s="27">
        <v>8.36</v>
      </c>
      <c r="K23" s="591">
        <v>19.3</v>
      </c>
      <c r="L23" s="591" t="s">
        <v>811</v>
      </c>
      <c r="M23" s="591" t="s">
        <v>811</v>
      </c>
      <c r="N23" s="591" t="s">
        <v>811</v>
      </c>
      <c r="O23" s="591" t="s">
        <v>811</v>
      </c>
      <c r="P23" s="371" t="s">
        <v>811</v>
      </c>
      <c r="Q23" s="591" t="s">
        <v>811</v>
      </c>
      <c r="R23" s="592"/>
      <c r="S23" s="591" t="s">
        <v>811</v>
      </c>
    </row>
    <row r="24" spans="1:24" s="1047" customFormat="1" ht="15">
      <c r="A24" s="1087" t="s">
        <v>1809</v>
      </c>
      <c r="B24" s="1087" t="s">
        <v>1876</v>
      </c>
      <c r="C24" s="1087">
        <v>3</v>
      </c>
      <c r="D24" s="1088">
        <v>42643</v>
      </c>
      <c r="E24" s="1087"/>
      <c r="F24" s="1087"/>
      <c r="G24" s="1087"/>
      <c r="H24" s="1087"/>
      <c r="I24" s="1089"/>
      <c r="J24" s="1090">
        <v>8.25</v>
      </c>
      <c r="K24" s="1090">
        <v>19.3</v>
      </c>
      <c r="L24" s="1091">
        <v>6.55</v>
      </c>
      <c r="M24" s="1092">
        <v>9.4</v>
      </c>
      <c r="N24" s="1093">
        <v>4.3277215189873424</v>
      </c>
      <c r="O24" s="1094">
        <v>2.5000000000000001E-2</v>
      </c>
      <c r="P24" s="1094">
        <v>1.2390670353109188</v>
      </c>
      <c r="Q24" s="1066">
        <v>23.22427120245689</v>
      </c>
      <c r="S24" s="1066">
        <v>4.3527215189873427</v>
      </c>
    </row>
    <row r="25" spans="1:24">
      <c r="A25" t="s">
        <v>1809</v>
      </c>
      <c r="B25" t="s">
        <v>1876</v>
      </c>
      <c r="C25">
        <v>4</v>
      </c>
      <c r="D25" s="133">
        <v>42643</v>
      </c>
      <c r="I25" s="172"/>
      <c r="J25" s="27">
        <v>8.2100000000000009</v>
      </c>
      <c r="K25" s="591">
        <v>19.3</v>
      </c>
      <c r="L25" s="591" t="s">
        <v>811</v>
      </c>
      <c r="M25" s="591" t="s">
        <v>811</v>
      </c>
      <c r="N25" s="591" t="s">
        <v>811</v>
      </c>
      <c r="O25" s="591" t="s">
        <v>811</v>
      </c>
      <c r="P25" s="371" t="s">
        <v>811</v>
      </c>
      <c r="Q25" s="591" t="s">
        <v>811</v>
      </c>
      <c r="R25" s="592"/>
      <c r="S25" s="591" t="s">
        <v>811</v>
      </c>
    </row>
    <row r="26" spans="1:24">
      <c r="A26" t="s">
        <v>1809</v>
      </c>
      <c r="B26" t="s">
        <v>1876</v>
      </c>
      <c r="C26">
        <v>5</v>
      </c>
      <c r="D26" s="133">
        <v>42643</v>
      </c>
      <c r="I26" s="172"/>
      <c r="J26" s="27">
        <v>8.2100000000000009</v>
      </c>
      <c r="K26" s="591">
        <v>19.3</v>
      </c>
      <c r="L26" s="591" t="s">
        <v>811</v>
      </c>
      <c r="M26" s="591" t="s">
        <v>811</v>
      </c>
      <c r="N26" s="591" t="s">
        <v>811</v>
      </c>
      <c r="O26" s="591" t="s">
        <v>811</v>
      </c>
      <c r="P26" s="371" t="s">
        <v>811</v>
      </c>
      <c r="Q26" s="591" t="s">
        <v>811</v>
      </c>
      <c r="R26" s="592"/>
      <c r="S26" s="591" t="s">
        <v>811</v>
      </c>
    </row>
    <row r="27" spans="1:24">
      <c r="A27" t="s">
        <v>1809</v>
      </c>
      <c r="B27" t="s">
        <v>1876</v>
      </c>
      <c r="C27">
        <v>6</v>
      </c>
      <c r="D27" s="133">
        <v>42643</v>
      </c>
      <c r="I27" s="172"/>
      <c r="J27" s="27">
        <v>8.23</v>
      </c>
      <c r="K27" s="591">
        <v>19.3</v>
      </c>
      <c r="L27" s="591" t="s">
        <v>811</v>
      </c>
      <c r="M27" s="591" t="s">
        <v>811</v>
      </c>
      <c r="N27" s="591" t="s">
        <v>811</v>
      </c>
      <c r="O27" s="591" t="s">
        <v>811</v>
      </c>
      <c r="P27" s="371" t="s">
        <v>811</v>
      </c>
      <c r="Q27" s="591" t="s">
        <v>811</v>
      </c>
      <c r="R27" s="592"/>
      <c r="S27" s="591" t="s">
        <v>811</v>
      </c>
    </row>
    <row r="28" spans="1:24">
      <c r="A28" t="s">
        <v>1809</v>
      </c>
      <c r="B28" t="s">
        <v>1876</v>
      </c>
      <c r="C28">
        <v>7</v>
      </c>
      <c r="D28" s="133">
        <v>42643</v>
      </c>
      <c r="I28" s="172"/>
      <c r="J28" s="27">
        <v>8.2200000000000006</v>
      </c>
      <c r="K28" s="591">
        <v>19.3</v>
      </c>
      <c r="L28" s="591" t="s">
        <v>811</v>
      </c>
      <c r="M28" s="591" t="s">
        <v>811</v>
      </c>
      <c r="N28" s="591" t="s">
        <v>811</v>
      </c>
      <c r="O28" s="591" t="s">
        <v>811</v>
      </c>
      <c r="P28" s="371" t="s">
        <v>811</v>
      </c>
      <c r="Q28" s="591" t="s">
        <v>811</v>
      </c>
      <c r="R28" s="592"/>
      <c r="S28" s="591" t="s">
        <v>811</v>
      </c>
    </row>
    <row r="29" spans="1:24">
      <c r="A29" t="s">
        <v>1809</v>
      </c>
      <c r="B29" t="s">
        <v>1876</v>
      </c>
      <c r="C29">
        <v>8</v>
      </c>
      <c r="D29" s="133">
        <v>42643</v>
      </c>
      <c r="I29" s="172"/>
      <c r="J29" s="27">
        <v>7.93</v>
      </c>
      <c r="K29" s="591">
        <v>19.3</v>
      </c>
      <c r="L29" s="591" t="s">
        <v>811</v>
      </c>
      <c r="M29" s="591" t="s">
        <v>811</v>
      </c>
      <c r="N29" s="591" t="s">
        <v>811</v>
      </c>
      <c r="O29" s="591" t="s">
        <v>811</v>
      </c>
      <c r="P29" s="371" t="s">
        <v>811</v>
      </c>
      <c r="Q29" s="591" t="s">
        <v>811</v>
      </c>
      <c r="R29" s="592"/>
      <c r="S29" s="591" t="s">
        <v>811</v>
      </c>
    </row>
    <row r="30" spans="1:24" s="1047" customFormat="1" ht="15">
      <c r="A30" s="1047" t="s">
        <v>1809</v>
      </c>
      <c r="B30" s="1047" t="s">
        <v>1876</v>
      </c>
      <c r="C30" s="1047">
        <v>9</v>
      </c>
      <c r="D30" s="1067">
        <v>42643</v>
      </c>
      <c r="I30" s="1068"/>
      <c r="J30" s="1069">
        <v>5.82</v>
      </c>
      <c r="K30" s="1069">
        <v>18.8</v>
      </c>
      <c r="L30" s="1070">
        <v>6.4</v>
      </c>
      <c r="M30" s="1071">
        <v>12.5</v>
      </c>
      <c r="N30" s="1072">
        <v>3.5006962025316462</v>
      </c>
      <c r="O30" s="1066">
        <v>2.5000000000000001E-2</v>
      </c>
      <c r="P30" s="1066">
        <v>1.2725553335625654</v>
      </c>
      <c r="Q30" s="1066">
        <v>24.436177651783606</v>
      </c>
      <c r="S30" s="1066">
        <v>3.5256962025316461</v>
      </c>
    </row>
    <row r="31" spans="1:24">
      <c r="A31" t="s">
        <v>1809</v>
      </c>
      <c r="B31" t="s">
        <v>1876</v>
      </c>
      <c r="C31">
        <v>10</v>
      </c>
      <c r="D31" s="133">
        <v>42643</v>
      </c>
      <c r="I31" s="172"/>
      <c r="J31" s="27">
        <v>6.22</v>
      </c>
      <c r="K31" s="591">
        <v>18.2</v>
      </c>
      <c r="L31" s="591" t="s">
        <v>811</v>
      </c>
      <c r="M31" s="591" t="s">
        <v>811</v>
      </c>
      <c r="N31" s="591" t="s">
        <v>811</v>
      </c>
      <c r="O31" s="591" t="s">
        <v>811</v>
      </c>
      <c r="P31" s="371" t="s">
        <v>811</v>
      </c>
      <c r="Q31" s="591" t="s">
        <v>811</v>
      </c>
      <c r="R31" s="592"/>
      <c r="S31" s="591" t="s">
        <v>811</v>
      </c>
    </row>
    <row r="32" spans="1:24">
      <c r="A32" t="s">
        <v>1809</v>
      </c>
      <c r="B32" t="s">
        <v>1876</v>
      </c>
      <c r="C32">
        <v>11</v>
      </c>
      <c r="D32" s="133">
        <v>42643</v>
      </c>
      <c r="I32" s="172"/>
      <c r="J32" s="27">
        <v>0.28999999999999998</v>
      </c>
      <c r="K32" s="591">
        <v>13.5</v>
      </c>
      <c r="L32" s="591" t="s">
        <v>811</v>
      </c>
      <c r="M32" s="591" t="s">
        <v>811</v>
      </c>
      <c r="N32" s="591" t="s">
        <v>811</v>
      </c>
      <c r="O32" s="591" t="s">
        <v>811</v>
      </c>
      <c r="P32" s="371" t="s">
        <v>811</v>
      </c>
      <c r="Q32" s="591" t="s">
        <v>811</v>
      </c>
      <c r="R32" s="592"/>
      <c r="S32" s="591" t="s">
        <v>811</v>
      </c>
    </row>
    <row r="33" spans="1:23">
      <c r="A33" t="s">
        <v>1809</v>
      </c>
      <c r="B33" t="s">
        <v>1876</v>
      </c>
      <c r="C33">
        <v>12</v>
      </c>
      <c r="D33" s="133">
        <v>42643</v>
      </c>
      <c r="I33" s="172"/>
      <c r="J33" s="27">
        <v>0.22</v>
      </c>
      <c r="K33" s="591">
        <v>12.4</v>
      </c>
      <c r="L33" s="591" t="s">
        <v>811</v>
      </c>
      <c r="M33" s="591" t="s">
        <v>811</v>
      </c>
      <c r="N33" s="591" t="s">
        <v>811</v>
      </c>
      <c r="O33" s="591" t="s">
        <v>811</v>
      </c>
      <c r="P33" s="371" t="s">
        <v>811</v>
      </c>
      <c r="Q33" s="591" t="s">
        <v>811</v>
      </c>
      <c r="R33" s="592"/>
      <c r="S33" s="591" t="s">
        <v>811</v>
      </c>
    </row>
    <row r="34" spans="1:23">
      <c r="A34" t="s">
        <v>1809</v>
      </c>
      <c r="B34" t="s">
        <v>1876</v>
      </c>
      <c r="C34">
        <v>13</v>
      </c>
      <c r="D34" s="133">
        <v>42643</v>
      </c>
      <c r="I34" s="172"/>
      <c r="J34" s="27">
        <v>0.19</v>
      </c>
      <c r="K34" s="591">
        <v>11.8</v>
      </c>
      <c r="L34" s="591" t="s">
        <v>811</v>
      </c>
      <c r="M34" s="591" t="s">
        <v>811</v>
      </c>
      <c r="N34" s="591" t="s">
        <v>811</v>
      </c>
      <c r="O34" s="591" t="s">
        <v>811</v>
      </c>
      <c r="P34" s="371" t="s">
        <v>811</v>
      </c>
      <c r="Q34" s="591" t="s">
        <v>811</v>
      </c>
      <c r="R34" s="592"/>
      <c r="S34" s="591" t="s">
        <v>811</v>
      </c>
    </row>
    <row r="35" spans="1:23">
      <c r="A35" t="s">
        <v>1809</v>
      </c>
      <c r="B35" t="s">
        <v>1876</v>
      </c>
      <c r="C35">
        <v>14</v>
      </c>
      <c r="D35" s="133">
        <v>42643</v>
      </c>
      <c r="I35" s="172"/>
      <c r="J35" s="27">
        <v>0.18</v>
      </c>
      <c r="K35" s="591">
        <v>11.2</v>
      </c>
      <c r="L35" s="591" t="s">
        <v>811</v>
      </c>
      <c r="M35" s="591" t="s">
        <v>811</v>
      </c>
      <c r="N35" s="591" t="s">
        <v>811</v>
      </c>
      <c r="O35" s="591" t="s">
        <v>811</v>
      </c>
      <c r="P35" s="371" t="s">
        <v>811</v>
      </c>
      <c r="Q35" s="591" t="s">
        <v>811</v>
      </c>
      <c r="R35" s="592"/>
      <c r="S35" s="591" t="s">
        <v>811</v>
      </c>
    </row>
    <row r="36" spans="1:23">
      <c r="A36" t="s">
        <v>1809</v>
      </c>
      <c r="B36" t="s">
        <v>1876</v>
      </c>
      <c r="C36">
        <v>15</v>
      </c>
      <c r="D36" s="133">
        <v>42643</v>
      </c>
      <c r="I36" s="172"/>
      <c r="J36" s="27">
        <v>0.17</v>
      </c>
      <c r="K36" s="591">
        <v>10.9</v>
      </c>
      <c r="L36" s="591" t="s">
        <v>811</v>
      </c>
      <c r="M36" s="591" t="s">
        <v>811</v>
      </c>
      <c r="N36" s="591" t="s">
        <v>811</v>
      </c>
      <c r="O36" s="591" t="s">
        <v>811</v>
      </c>
      <c r="P36" s="371" t="s">
        <v>811</v>
      </c>
      <c r="Q36" s="591" t="s">
        <v>811</v>
      </c>
      <c r="R36" s="592"/>
      <c r="S36" s="591" t="s">
        <v>811</v>
      </c>
    </row>
    <row r="37" spans="1:23" s="1047" customFormat="1" ht="15">
      <c r="A37" s="1047" t="s">
        <v>1809</v>
      </c>
      <c r="B37" s="1047" t="s">
        <v>1876</v>
      </c>
      <c r="C37" s="1047">
        <v>16</v>
      </c>
      <c r="D37" s="1067">
        <v>42643</v>
      </c>
      <c r="I37" s="1068"/>
      <c r="J37" s="1069">
        <v>0.15</v>
      </c>
      <c r="K37" s="1069">
        <v>10.8</v>
      </c>
      <c r="L37" s="1070">
        <v>6.5</v>
      </c>
      <c r="M37" s="1071">
        <v>9.1999999999999993</v>
      </c>
      <c r="N37" s="1072">
        <v>3.1494936708860766</v>
      </c>
      <c r="O37" s="1066">
        <v>2.5000000000000001E-2</v>
      </c>
      <c r="P37" s="1045" t="s">
        <v>1880</v>
      </c>
      <c r="Q37" s="1066">
        <v>22.012364753130164</v>
      </c>
      <c r="S37" s="1066">
        <v>3.1744936708860765</v>
      </c>
    </row>
    <row r="38" spans="1:23" s="1047" customFormat="1" ht="15">
      <c r="A38" s="1058" t="s">
        <v>1809</v>
      </c>
      <c r="B38" s="1058" t="s">
        <v>1881</v>
      </c>
      <c r="C38" s="1058">
        <v>0.5</v>
      </c>
      <c r="D38" s="1059">
        <v>42643</v>
      </c>
      <c r="E38" s="1058"/>
      <c r="F38" s="1058">
        <v>4</v>
      </c>
      <c r="G38" s="1058">
        <v>18</v>
      </c>
      <c r="H38" s="1058">
        <v>3.25</v>
      </c>
      <c r="I38" s="1060">
        <f>H38/G38</f>
        <v>0.18055555555555555</v>
      </c>
      <c r="J38" s="1061">
        <v>8.25</v>
      </c>
      <c r="K38" s="1061">
        <v>19.7</v>
      </c>
      <c r="L38" s="1062">
        <v>6.41</v>
      </c>
      <c r="M38" s="1063">
        <v>8.4</v>
      </c>
      <c r="N38" s="1064">
        <v>8.6554430379746847</v>
      </c>
      <c r="O38" s="1065">
        <v>2.5000000000000001E-2</v>
      </c>
      <c r="P38" s="1065">
        <v>0.9376723510461008</v>
      </c>
      <c r="Q38" s="1066">
        <v>23.032917552563195</v>
      </c>
      <c r="S38" s="1066">
        <v>8.6804430379746851</v>
      </c>
      <c r="T38" s="1047" t="s">
        <v>1045</v>
      </c>
      <c r="U38" s="1047" t="s">
        <v>1037</v>
      </c>
      <c r="V38" s="1047" t="s">
        <v>1038</v>
      </c>
      <c r="W38" s="1047" t="s">
        <v>1882</v>
      </c>
    </row>
    <row r="39" spans="1:23">
      <c r="A39" t="s">
        <v>1809</v>
      </c>
      <c r="B39" t="s">
        <v>1881</v>
      </c>
      <c r="C39">
        <v>1</v>
      </c>
      <c r="D39" s="133">
        <v>42643</v>
      </c>
      <c r="I39" s="172"/>
      <c r="J39" s="27">
        <v>8.31</v>
      </c>
      <c r="K39" s="591">
        <v>19.7</v>
      </c>
      <c r="L39" s="591" t="s">
        <v>811</v>
      </c>
      <c r="M39" s="591" t="s">
        <v>811</v>
      </c>
      <c r="N39" s="591" t="s">
        <v>811</v>
      </c>
      <c r="O39" s="591" t="s">
        <v>811</v>
      </c>
      <c r="P39" s="371" t="s">
        <v>811</v>
      </c>
      <c r="Q39" s="591" t="s">
        <v>811</v>
      </c>
      <c r="R39" s="592"/>
      <c r="S39" s="591" t="s">
        <v>811</v>
      </c>
    </row>
    <row r="40" spans="1:23">
      <c r="A40" t="s">
        <v>1809</v>
      </c>
      <c r="B40" t="s">
        <v>1881</v>
      </c>
      <c r="C40">
        <v>2</v>
      </c>
      <c r="D40" s="133">
        <v>42643</v>
      </c>
      <c r="I40" s="172"/>
      <c r="J40" s="27">
        <v>8.2799999999999994</v>
      </c>
      <c r="K40" s="591">
        <v>19.7</v>
      </c>
      <c r="L40" s="591" t="s">
        <v>811</v>
      </c>
      <c r="M40" s="591" t="s">
        <v>811</v>
      </c>
      <c r="N40" s="591" t="s">
        <v>811</v>
      </c>
      <c r="O40" s="591" t="s">
        <v>811</v>
      </c>
      <c r="P40" s="371" t="s">
        <v>811</v>
      </c>
      <c r="Q40" s="591" t="s">
        <v>811</v>
      </c>
      <c r="R40" s="592"/>
      <c r="S40" s="591" t="s">
        <v>811</v>
      </c>
    </row>
    <row r="41" spans="1:23" s="1047" customFormat="1" ht="15">
      <c r="A41" s="1087" t="s">
        <v>1809</v>
      </c>
      <c r="B41" s="1087" t="s">
        <v>1881</v>
      </c>
      <c r="C41" s="1087">
        <v>3</v>
      </c>
      <c r="D41" s="1088">
        <v>42643</v>
      </c>
      <c r="E41" s="1087"/>
      <c r="F41" s="1087"/>
      <c r="G41" s="1087"/>
      <c r="H41" s="1087"/>
      <c r="I41" s="1089"/>
      <c r="J41" s="1090">
        <v>8.2899999999999991</v>
      </c>
      <c r="K41" s="1090">
        <v>19.7</v>
      </c>
      <c r="L41" s="1091">
        <v>6.42</v>
      </c>
      <c r="M41" s="1092">
        <v>8.1</v>
      </c>
      <c r="N41" s="1093">
        <v>8.8140506329113908</v>
      </c>
      <c r="O41" s="1094">
        <v>2.5000000000000001E-2</v>
      </c>
      <c r="P41" s="1094">
        <v>1.0046489475493936</v>
      </c>
      <c r="Q41" s="1066">
        <v>23.176400000000001</v>
      </c>
      <c r="S41" s="1066">
        <v>8.8390506329113911</v>
      </c>
    </row>
    <row r="42" spans="1:23">
      <c r="A42" t="s">
        <v>1809</v>
      </c>
      <c r="B42" t="s">
        <v>1881</v>
      </c>
      <c r="C42">
        <v>4</v>
      </c>
      <c r="D42" s="133">
        <v>42643</v>
      </c>
      <c r="I42" s="172"/>
      <c r="J42" s="27">
        <v>8.2899999999999991</v>
      </c>
      <c r="K42" s="591">
        <v>19.7</v>
      </c>
      <c r="L42" s="591" t="s">
        <v>811</v>
      </c>
      <c r="M42" s="591" t="s">
        <v>811</v>
      </c>
      <c r="N42" s="591" t="s">
        <v>811</v>
      </c>
      <c r="O42" s="591" t="s">
        <v>811</v>
      </c>
      <c r="P42" s="371" t="s">
        <v>811</v>
      </c>
      <c r="Q42" s="591" t="s">
        <v>811</v>
      </c>
      <c r="R42" s="592"/>
      <c r="S42" s="591" t="s">
        <v>811</v>
      </c>
    </row>
    <row r="43" spans="1:23">
      <c r="A43" t="s">
        <v>1809</v>
      </c>
      <c r="B43" t="s">
        <v>1881</v>
      </c>
      <c r="C43">
        <v>5</v>
      </c>
      <c r="D43" s="133">
        <v>42643</v>
      </c>
      <c r="I43" s="172"/>
      <c r="J43" s="27">
        <v>8.32</v>
      </c>
      <c r="K43" s="591">
        <v>19.7</v>
      </c>
      <c r="L43" s="591" t="s">
        <v>811</v>
      </c>
      <c r="M43" s="591" t="s">
        <v>811</v>
      </c>
      <c r="N43" s="591" t="s">
        <v>811</v>
      </c>
      <c r="O43" s="591" t="s">
        <v>811</v>
      </c>
      <c r="P43" s="371" t="s">
        <v>811</v>
      </c>
      <c r="Q43" s="591" t="s">
        <v>811</v>
      </c>
      <c r="R43" s="592"/>
      <c r="S43" s="591" t="s">
        <v>811</v>
      </c>
    </row>
    <row r="44" spans="1:23">
      <c r="A44" t="s">
        <v>1809</v>
      </c>
      <c r="B44" t="s">
        <v>1881</v>
      </c>
      <c r="C44">
        <v>6</v>
      </c>
      <c r="D44" s="133">
        <v>42643</v>
      </c>
      <c r="I44" s="172"/>
      <c r="J44" s="27">
        <v>8.27</v>
      </c>
      <c r="K44" s="591">
        <v>19.7</v>
      </c>
      <c r="L44" s="591" t="s">
        <v>811</v>
      </c>
      <c r="M44" s="591" t="s">
        <v>811</v>
      </c>
      <c r="N44" s="591" t="s">
        <v>811</v>
      </c>
      <c r="O44" s="591" t="s">
        <v>811</v>
      </c>
      <c r="P44" s="371" t="s">
        <v>811</v>
      </c>
      <c r="Q44" s="591" t="s">
        <v>811</v>
      </c>
      <c r="R44" s="592"/>
      <c r="S44" s="591" t="s">
        <v>811</v>
      </c>
    </row>
    <row r="45" spans="1:23">
      <c r="A45" t="s">
        <v>1809</v>
      </c>
      <c r="B45" t="s">
        <v>1881</v>
      </c>
      <c r="C45">
        <v>7</v>
      </c>
      <c r="D45" s="133">
        <v>42643</v>
      </c>
      <c r="I45" s="172"/>
      <c r="J45" s="27">
        <v>8.23</v>
      </c>
      <c r="K45" s="591">
        <v>19.7</v>
      </c>
      <c r="L45" s="591" t="s">
        <v>811</v>
      </c>
      <c r="M45" s="591" t="s">
        <v>811</v>
      </c>
      <c r="N45" s="591" t="s">
        <v>811</v>
      </c>
      <c r="O45" s="591" t="s">
        <v>811</v>
      </c>
      <c r="P45" s="371" t="s">
        <v>811</v>
      </c>
      <c r="Q45" s="591" t="s">
        <v>811</v>
      </c>
      <c r="R45" s="592"/>
      <c r="S45" s="591" t="s">
        <v>811</v>
      </c>
    </row>
    <row r="46" spans="1:23">
      <c r="A46" t="s">
        <v>1809</v>
      </c>
      <c r="B46" t="s">
        <v>1881</v>
      </c>
      <c r="C46">
        <v>8</v>
      </c>
      <c r="D46" s="133">
        <v>42643</v>
      </c>
      <c r="I46" s="172"/>
      <c r="J46" s="27">
        <v>8.18</v>
      </c>
      <c r="K46" s="591">
        <v>19.7</v>
      </c>
      <c r="L46" s="591" t="s">
        <v>811</v>
      </c>
      <c r="M46" s="591" t="s">
        <v>811</v>
      </c>
      <c r="N46" s="591" t="s">
        <v>811</v>
      </c>
      <c r="O46" s="591" t="s">
        <v>811</v>
      </c>
      <c r="P46" s="371" t="s">
        <v>811</v>
      </c>
      <c r="Q46" s="591" t="s">
        <v>811</v>
      </c>
      <c r="R46" s="592"/>
      <c r="S46" s="591" t="s">
        <v>811</v>
      </c>
    </row>
    <row r="47" spans="1:23" s="1047" customFormat="1" ht="15">
      <c r="A47" s="1047" t="s">
        <v>1809</v>
      </c>
      <c r="B47" s="1047" t="s">
        <v>1881</v>
      </c>
      <c r="C47" s="1047">
        <v>9</v>
      </c>
      <c r="D47" s="1067">
        <v>42643</v>
      </c>
      <c r="I47" s="1068"/>
      <c r="J47" s="1069">
        <v>8.18</v>
      </c>
      <c r="K47" s="1069">
        <v>19.7</v>
      </c>
      <c r="L47" s="1070">
        <v>6.44</v>
      </c>
      <c r="M47" s="1071">
        <v>8.3000000000000007</v>
      </c>
      <c r="N47" s="1072">
        <v>7.669810126582278</v>
      </c>
      <c r="O47" s="1066">
        <v>2.5000000000000001E-2</v>
      </c>
      <c r="P47" s="1066">
        <v>1.105113842304333</v>
      </c>
      <c r="Q47" s="1066">
        <v>23.415624852350582</v>
      </c>
      <c r="S47" s="1066">
        <v>7.6948101265822784</v>
      </c>
    </row>
    <row r="48" spans="1:23">
      <c r="A48" t="s">
        <v>1809</v>
      </c>
      <c r="B48" t="s">
        <v>1881</v>
      </c>
      <c r="C48">
        <v>10</v>
      </c>
      <c r="D48" s="133">
        <v>42643</v>
      </c>
      <c r="I48" s="172"/>
      <c r="J48" s="27">
        <v>7.9</v>
      </c>
      <c r="K48" s="591">
        <v>19.600000000000001</v>
      </c>
      <c r="L48" s="591" t="s">
        <v>811</v>
      </c>
      <c r="M48" s="591" t="s">
        <v>811</v>
      </c>
      <c r="N48" s="591" t="s">
        <v>811</v>
      </c>
      <c r="O48" s="591" t="s">
        <v>811</v>
      </c>
      <c r="P48" s="371" t="s">
        <v>811</v>
      </c>
      <c r="Q48" s="591" t="s">
        <v>811</v>
      </c>
      <c r="R48" s="592"/>
      <c r="S48" s="591" t="s">
        <v>811</v>
      </c>
    </row>
    <row r="49" spans="1:23">
      <c r="A49" t="s">
        <v>1809</v>
      </c>
      <c r="B49" t="s">
        <v>1881</v>
      </c>
      <c r="C49">
        <v>11</v>
      </c>
      <c r="D49" s="133">
        <v>42643</v>
      </c>
      <c r="I49" s="172"/>
      <c r="J49" s="27">
        <v>6.99</v>
      </c>
      <c r="K49" s="591">
        <v>19.2</v>
      </c>
      <c r="L49" s="591" t="s">
        <v>811</v>
      </c>
      <c r="M49" s="591" t="s">
        <v>811</v>
      </c>
      <c r="N49" s="591" t="s">
        <v>811</v>
      </c>
      <c r="O49" s="591" t="s">
        <v>811</v>
      </c>
      <c r="P49" s="371" t="s">
        <v>811</v>
      </c>
      <c r="Q49" s="591" t="s">
        <v>811</v>
      </c>
      <c r="R49" s="592"/>
      <c r="S49" s="591" t="s">
        <v>811</v>
      </c>
    </row>
    <row r="50" spans="1:23">
      <c r="A50" t="s">
        <v>1809</v>
      </c>
      <c r="B50" t="s">
        <v>1881</v>
      </c>
      <c r="C50">
        <v>12</v>
      </c>
      <c r="D50" s="133">
        <v>42643</v>
      </c>
      <c r="I50" s="172"/>
      <c r="J50" s="27">
        <v>0.26</v>
      </c>
      <c r="K50" s="591">
        <v>14.5</v>
      </c>
      <c r="L50" s="591" t="s">
        <v>811</v>
      </c>
      <c r="M50" s="591" t="s">
        <v>811</v>
      </c>
      <c r="N50" s="591" t="s">
        <v>811</v>
      </c>
      <c r="O50" s="591" t="s">
        <v>811</v>
      </c>
      <c r="P50" s="371" t="s">
        <v>811</v>
      </c>
      <c r="Q50" s="591" t="s">
        <v>811</v>
      </c>
      <c r="R50" s="592"/>
      <c r="S50" s="591" t="s">
        <v>811</v>
      </c>
    </row>
    <row r="51" spans="1:23">
      <c r="A51" t="s">
        <v>1809</v>
      </c>
      <c r="B51" t="s">
        <v>1881</v>
      </c>
      <c r="C51">
        <v>13</v>
      </c>
      <c r="D51" s="133">
        <v>42643</v>
      </c>
      <c r="I51" s="172"/>
      <c r="J51" s="27">
        <v>0.21</v>
      </c>
      <c r="K51" s="591">
        <v>13.1</v>
      </c>
      <c r="L51" s="591" t="s">
        <v>811</v>
      </c>
      <c r="M51" s="591" t="s">
        <v>811</v>
      </c>
      <c r="N51" s="591" t="s">
        <v>811</v>
      </c>
      <c r="O51" s="591" t="s">
        <v>811</v>
      </c>
      <c r="P51" s="371" t="s">
        <v>811</v>
      </c>
      <c r="Q51" s="591" t="s">
        <v>811</v>
      </c>
      <c r="R51" s="592"/>
      <c r="S51" s="591" t="s">
        <v>811</v>
      </c>
    </row>
    <row r="52" spans="1:23">
      <c r="A52" t="s">
        <v>1809</v>
      </c>
      <c r="B52" t="s">
        <v>1881</v>
      </c>
      <c r="C52">
        <v>14</v>
      </c>
      <c r="D52" s="133">
        <v>42643</v>
      </c>
      <c r="I52" s="172"/>
      <c r="J52" s="27">
        <v>0.2</v>
      </c>
      <c r="K52" s="591">
        <v>12.4</v>
      </c>
      <c r="L52" s="591" t="s">
        <v>811</v>
      </c>
      <c r="M52" s="591" t="s">
        <v>811</v>
      </c>
      <c r="N52" s="591" t="s">
        <v>811</v>
      </c>
      <c r="O52" s="591" t="s">
        <v>811</v>
      </c>
      <c r="P52" s="371" t="s">
        <v>811</v>
      </c>
      <c r="Q52" s="591" t="s">
        <v>811</v>
      </c>
      <c r="R52" s="592"/>
      <c r="S52" s="591" t="s">
        <v>811</v>
      </c>
    </row>
    <row r="53" spans="1:23">
      <c r="A53" t="s">
        <v>1809</v>
      </c>
      <c r="B53" t="s">
        <v>1881</v>
      </c>
      <c r="C53">
        <v>15</v>
      </c>
      <c r="D53" s="133">
        <v>42643</v>
      </c>
      <c r="I53" s="172"/>
      <c r="J53" s="27">
        <v>0.18</v>
      </c>
      <c r="K53" s="591">
        <v>11.8</v>
      </c>
      <c r="L53" s="591" t="s">
        <v>811</v>
      </c>
      <c r="M53" s="591" t="s">
        <v>811</v>
      </c>
      <c r="N53" s="591" t="s">
        <v>811</v>
      </c>
      <c r="O53" s="591" t="s">
        <v>811</v>
      </c>
      <c r="P53" s="371" t="s">
        <v>811</v>
      </c>
      <c r="Q53" s="591" t="s">
        <v>811</v>
      </c>
      <c r="R53" s="592"/>
      <c r="S53" s="591" t="s">
        <v>811</v>
      </c>
    </row>
    <row r="54" spans="1:23">
      <c r="A54" t="s">
        <v>1809</v>
      </c>
      <c r="B54" t="s">
        <v>1881</v>
      </c>
      <c r="C54">
        <v>16</v>
      </c>
      <c r="D54" s="133">
        <v>42643</v>
      </c>
      <c r="I54" s="172"/>
      <c r="J54" s="27">
        <v>0.18</v>
      </c>
      <c r="K54" s="591">
        <v>11.6</v>
      </c>
      <c r="L54" s="591" t="s">
        <v>811</v>
      </c>
      <c r="M54" s="591" t="s">
        <v>811</v>
      </c>
      <c r="N54" s="591" t="s">
        <v>811</v>
      </c>
      <c r="O54" s="591" t="s">
        <v>811</v>
      </c>
      <c r="P54" s="371" t="s">
        <v>811</v>
      </c>
      <c r="Q54" s="591" t="s">
        <v>811</v>
      </c>
      <c r="R54" s="592"/>
      <c r="S54" s="591" t="s">
        <v>811</v>
      </c>
    </row>
    <row r="55" spans="1:23" s="1047" customFormat="1" ht="15">
      <c r="A55" s="1047" t="s">
        <v>1809</v>
      </c>
      <c r="B55" s="1047" t="s">
        <v>1881</v>
      </c>
      <c r="C55" s="1047">
        <v>17</v>
      </c>
      <c r="D55" s="1067">
        <v>42643</v>
      </c>
      <c r="I55" s="1068"/>
      <c r="J55" s="1069">
        <v>0.17</v>
      </c>
      <c r="K55" s="1069">
        <v>11.4</v>
      </c>
      <c r="L55" s="1070">
        <v>6.53</v>
      </c>
      <c r="M55" s="1071">
        <v>53</v>
      </c>
      <c r="N55" s="1066">
        <v>2.5000000000000001E-2</v>
      </c>
      <c r="O55" s="1072">
        <v>27.091310126582279</v>
      </c>
      <c r="P55" s="1066">
        <v>0.73674256153622208</v>
      </c>
      <c r="Q55" s="1066">
        <v>93.323491613512871</v>
      </c>
      <c r="S55" s="1066">
        <v>27.116310126582277</v>
      </c>
    </row>
    <row r="56" spans="1:23" s="1047" customFormat="1" ht="15">
      <c r="A56" s="1058" t="s">
        <v>1809</v>
      </c>
      <c r="B56" s="1058" t="s">
        <v>1820</v>
      </c>
      <c r="C56" s="1058">
        <v>0.5</v>
      </c>
      <c r="D56" s="1059">
        <v>42641</v>
      </c>
      <c r="E56" s="1058"/>
      <c r="F56" s="1058">
        <v>4</v>
      </c>
      <c r="G56" s="1058">
        <v>25</v>
      </c>
      <c r="H56" s="1058">
        <v>2.75</v>
      </c>
      <c r="I56" s="1060">
        <f>H56/G56</f>
        <v>0.11</v>
      </c>
      <c r="J56" s="1061">
        <v>8.0399999999999991</v>
      </c>
      <c r="K56" s="1061">
        <v>20.2</v>
      </c>
      <c r="L56" s="1062">
        <v>6.67</v>
      </c>
      <c r="M56" s="1063">
        <v>15.6</v>
      </c>
      <c r="N56" s="1064">
        <v>6.7294936708860771</v>
      </c>
      <c r="O56" s="1064">
        <v>0.46630632911392561</v>
      </c>
      <c r="P56" s="1065">
        <v>1.1386021405559794</v>
      </c>
      <c r="Q56" s="1066">
        <v>23.543193952279708</v>
      </c>
      <c r="S56" s="1066">
        <v>7.1958000000000029</v>
      </c>
      <c r="T56" s="1047" t="s">
        <v>1045</v>
      </c>
      <c r="U56" s="1047" t="s">
        <v>1037</v>
      </c>
      <c r="V56" s="1047" t="s">
        <v>1038</v>
      </c>
      <c r="W56" s="1047" t="s">
        <v>1882</v>
      </c>
    </row>
    <row r="57" spans="1:23">
      <c r="A57" t="s">
        <v>1809</v>
      </c>
      <c r="B57" t="s">
        <v>1820</v>
      </c>
      <c r="C57">
        <v>1</v>
      </c>
      <c r="D57" s="133">
        <v>42641</v>
      </c>
      <c r="I57" s="172"/>
      <c r="J57" s="27">
        <v>8.01</v>
      </c>
      <c r="K57" s="591">
        <v>20.3</v>
      </c>
      <c r="L57" s="591" t="s">
        <v>811</v>
      </c>
      <c r="M57" s="591" t="s">
        <v>811</v>
      </c>
      <c r="N57" s="591" t="s">
        <v>811</v>
      </c>
      <c r="O57" s="591" t="s">
        <v>811</v>
      </c>
      <c r="P57" s="371" t="s">
        <v>811</v>
      </c>
      <c r="Q57" s="591" t="s">
        <v>811</v>
      </c>
      <c r="R57" s="592"/>
      <c r="S57" s="591" t="s">
        <v>811</v>
      </c>
    </row>
    <row r="58" spans="1:23">
      <c r="A58" t="s">
        <v>1809</v>
      </c>
      <c r="B58" t="s">
        <v>1820</v>
      </c>
      <c r="C58">
        <v>2</v>
      </c>
      <c r="D58" s="133">
        <v>42641</v>
      </c>
      <c r="I58" s="172"/>
      <c r="J58" s="27">
        <v>8.02</v>
      </c>
      <c r="K58" s="591">
        <v>20.3</v>
      </c>
      <c r="L58" s="591" t="s">
        <v>811</v>
      </c>
      <c r="M58" s="591" t="s">
        <v>811</v>
      </c>
      <c r="N58" s="591" t="s">
        <v>811</v>
      </c>
      <c r="O58" s="591" t="s">
        <v>811</v>
      </c>
      <c r="P58" s="371" t="s">
        <v>811</v>
      </c>
      <c r="Q58" s="591" t="s">
        <v>811</v>
      </c>
      <c r="R58" s="592"/>
      <c r="S58" s="591" t="s">
        <v>811</v>
      </c>
    </row>
    <row r="59" spans="1:23" s="1047" customFormat="1" ht="15">
      <c r="A59" s="1047" t="s">
        <v>1809</v>
      </c>
      <c r="B59" s="1047" t="s">
        <v>1820</v>
      </c>
      <c r="C59" s="1047">
        <v>3</v>
      </c>
      <c r="D59" s="1067">
        <v>42641</v>
      </c>
      <c r="I59" s="1068"/>
      <c r="J59" s="1069">
        <v>7.98</v>
      </c>
      <c r="K59" s="1069">
        <v>20.2</v>
      </c>
      <c r="L59" s="1070">
        <v>6.75</v>
      </c>
      <c r="M59" s="1071">
        <v>15.4</v>
      </c>
      <c r="N59" s="1072">
        <v>6.910759493670886</v>
      </c>
      <c r="O59" s="1072">
        <v>2.9879405063291133</v>
      </c>
      <c r="P59" s="1066">
        <v>1.1720904388076261</v>
      </c>
      <c r="Q59" s="1066">
        <v>24.691315851641864</v>
      </c>
      <c r="S59" s="1066">
        <v>9.8986999999999998</v>
      </c>
    </row>
    <row r="60" spans="1:23">
      <c r="A60" t="s">
        <v>1809</v>
      </c>
      <c r="B60" t="s">
        <v>1820</v>
      </c>
      <c r="C60">
        <v>4</v>
      </c>
      <c r="D60" s="133">
        <v>42641</v>
      </c>
      <c r="I60" s="172"/>
      <c r="J60" s="27">
        <v>7.95</v>
      </c>
      <c r="K60" s="591">
        <v>20.3</v>
      </c>
      <c r="L60" s="591" t="s">
        <v>811</v>
      </c>
      <c r="M60" s="591" t="s">
        <v>811</v>
      </c>
      <c r="N60" s="591" t="s">
        <v>811</v>
      </c>
      <c r="O60" s="591" t="s">
        <v>811</v>
      </c>
      <c r="P60" s="371" t="s">
        <v>811</v>
      </c>
      <c r="Q60" s="591" t="s">
        <v>811</v>
      </c>
      <c r="R60" s="592"/>
      <c r="S60" s="591" t="s">
        <v>811</v>
      </c>
    </row>
    <row r="61" spans="1:23">
      <c r="A61" t="s">
        <v>1809</v>
      </c>
      <c r="B61" t="s">
        <v>1820</v>
      </c>
      <c r="C61">
        <v>5</v>
      </c>
      <c r="D61" s="133">
        <v>42641</v>
      </c>
      <c r="I61" s="172"/>
      <c r="J61" s="27">
        <v>7.96</v>
      </c>
      <c r="K61" s="591">
        <v>20.3</v>
      </c>
      <c r="L61" s="591" t="s">
        <v>811</v>
      </c>
      <c r="M61" s="591" t="s">
        <v>811</v>
      </c>
      <c r="N61" s="591" t="s">
        <v>811</v>
      </c>
      <c r="O61" s="591" t="s">
        <v>811</v>
      </c>
      <c r="P61" s="371" t="s">
        <v>811</v>
      </c>
      <c r="Q61" s="591" t="s">
        <v>811</v>
      </c>
      <c r="R61" s="592"/>
      <c r="S61" s="591" t="s">
        <v>811</v>
      </c>
    </row>
    <row r="62" spans="1:23">
      <c r="A62" t="s">
        <v>1809</v>
      </c>
      <c r="B62" t="s">
        <v>1820</v>
      </c>
      <c r="C62">
        <v>6</v>
      </c>
      <c r="D62" s="133">
        <v>42641</v>
      </c>
      <c r="I62" s="172"/>
      <c r="J62" s="27">
        <v>7.81</v>
      </c>
      <c r="K62" s="591">
        <v>20.3</v>
      </c>
      <c r="L62" s="591" t="s">
        <v>811</v>
      </c>
      <c r="M62" s="591" t="s">
        <v>811</v>
      </c>
      <c r="N62" s="591" t="s">
        <v>811</v>
      </c>
      <c r="O62" s="591" t="s">
        <v>811</v>
      </c>
      <c r="P62" s="371" t="s">
        <v>811</v>
      </c>
      <c r="Q62" s="591" t="s">
        <v>811</v>
      </c>
      <c r="R62" s="592"/>
      <c r="S62" s="591" t="s">
        <v>811</v>
      </c>
    </row>
    <row r="63" spans="1:23">
      <c r="A63" t="s">
        <v>1809</v>
      </c>
      <c r="B63" t="s">
        <v>1820</v>
      </c>
      <c r="C63">
        <v>7</v>
      </c>
      <c r="D63" s="133">
        <v>42641</v>
      </c>
      <c r="I63" s="172"/>
      <c r="J63" s="27">
        <v>7.94</v>
      </c>
      <c r="K63" s="591">
        <v>20.3</v>
      </c>
      <c r="L63" s="591" t="s">
        <v>811</v>
      </c>
      <c r="M63" s="591" t="s">
        <v>811</v>
      </c>
      <c r="N63" s="591" t="s">
        <v>811</v>
      </c>
      <c r="O63" s="591" t="s">
        <v>811</v>
      </c>
      <c r="P63" s="371" t="s">
        <v>811</v>
      </c>
      <c r="Q63" s="591" t="s">
        <v>811</v>
      </c>
      <c r="R63" s="592"/>
      <c r="S63" s="591" t="s">
        <v>811</v>
      </c>
    </row>
    <row r="64" spans="1:23">
      <c r="A64" t="s">
        <v>1809</v>
      </c>
      <c r="B64" t="s">
        <v>1820</v>
      </c>
      <c r="C64">
        <v>8</v>
      </c>
      <c r="D64" s="133">
        <v>42641</v>
      </c>
      <c r="I64" s="172"/>
      <c r="J64" s="27">
        <v>7.95</v>
      </c>
      <c r="K64" s="591">
        <v>20.3</v>
      </c>
      <c r="L64" s="591" t="s">
        <v>811</v>
      </c>
      <c r="M64" s="591" t="s">
        <v>811</v>
      </c>
      <c r="N64" s="591" t="s">
        <v>811</v>
      </c>
      <c r="O64" s="591" t="s">
        <v>811</v>
      </c>
      <c r="P64" s="371" t="s">
        <v>811</v>
      </c>
      <c r="Q64" s="591" t="s">
        <v>811</v>
      </c>
      <c r="R64" s="592"/>
      <c r="S64" s="591" t="s">
        <v>811</v>
      </c>
    </row>
    <row r="65" spans="1:19" s="1047" customFormat="1" ht="15">
      <c r="A65" s="1047" t="s">
        <v>1809</v>
      </c>
      <c r="B65" s="1047" t="s">
        <v>1820</v>
      </c>
      <c r="C65" s="1047">
        <v>9</v>
      </c>
      <c r="D65" s="1067">
        <v>42641</v>
      </c>
      <c r="I65" s="1068"/>
      <c r="J65" s="1069">
        <v>7.92</v>
      </c>
      <c r="K65" s="1069">
        <v>20.3</v>
      </c>
      <c r="L65" s="1070">
        <v>6.67</v>
      </c>
      <c r="M65" s="1071">
        <v>15</v>
      </c>
      <c r="N65" s="1072">
        <v>4.3503797468354444</v>
      </c>
      <c r="O65" s="1072">
        <v>3.7404202531645558</v>
      </c>
      <c r="P65" s="1066">
        <v>1.2390670353109188</v>
      </c>
      <c r="Q65" s="1066">
        <v>25.361053626269786</v>
      </c>
      <c r="S65" s="1066">
        <v>8.0907999999999998</v>
      </c>
    </row>
    <row r="66" spans="1:19">
      <c r="A66" t="s">
        <v>1809</v>
      </c>
      <c r="B66" t="s">
        <v>1820</v>
      </c>
      <c r="C66">
        <v>10</v>
      </c>
      <c r="D66" s="133">
        <v>42641</v>
      </c>
      <c r="I66" s="172"/>
      <c r="J66" s="27">
        <v>7.88</v>
      </c>
      <c r="K66" s="591">
        <v>20.3</v>
      </c>
      <c r="L66" s="591" t="s">
        <v>811</v>
      </c>
      <c r="M66" s="591" t="s">
        <v>811</v>
      </c>
      <c r="N66" s="591" t="s">
        <v>811</v>
      </c>
      <c r="O66" s="591" t="s">
        <v>811</v>
      </c>
      <c r="P66" s="371" t="s">
        <v>811</v>
      </c>
      <c r="Q66" s="591" t="s">
        <v>811</v>
      </c>
      <c r="R66" s="592"/>
      <c r="S66" s="591" t="s">
        <v>811</v>
      </c>
    </row>
    <row r="67" spans="1:19">
      <c r="A67" t="s">
        <v>1809</v>
      </c>
      <c r="B67" t="s">
        <v>1820</v>
      </c>
      <c r="C67">
        <v>11</v>
      </c>
      <c r="D67" s="133">
        <v>42641</v>
      </c>
      <c r="I67" s="172"/>
      <c r="J67" s="27">
        <v>7.89</v>
      </c>
      <c r="K67" s="591">
        <v>20.2</v>
      </c>
      <c r="L67" s="591" t="s">
        <v>811</v>
      </c>
      <c r="M67" s="591" t="s">
        <v>811</v>
      </c>
      <c r="N67" s="591" t="s">
        <v>811</v>
      </c>
      <c r="O67" s="591" t="s">
        <v>811</v>
      </c>
      <c r="P67" s="371" t="s">
        <v>811</v>
      </c>
      <c r="Q67" s="591" t="s">
        <v>811</v>
      </c>
      <c r="R67" s="592"/>
      <c r="S67" s="591" t="s">
        <v>811</v>
      </c>
    </row>
    <row r="68" spans="1:19">
      <c r="A68" t="s">
        <v>1809</v>
      </c>
      <c r="B68" t="s">
        <v>1820</v>
      </c>
      <c r="C68">
        <v>12</v>
      </c>
      <c r="D68" s="133">
        <v>42641</v>
      </c>
      <c r="I68" s="172"/>
      <c r="J68" s="27">
        <v>0.35</v>
      </c>
      <c r="K68" s="591">
        <v>20.2</v>
      </c>
      <c r="L68" s="591" t="s">
        <v>811</v>
      </c>
      <c r="M68" s="591" t="s">
        <v>811</v>
      </c>
      <c r="N68" s="591" t="s">
        <v>811</v>
      </c>
      <c r="O68" s="591" t="s">
        <v>811</v>
      </c>
      <c r="P68" s="371" t="s">
        <v>811</v>
      </c>
      <c r="Q68" s="591" t="s">
        <v>811</v>
      </c>
      <c r="R68" s="592"/>
      <c r="S68" s="591" t="s">
        <v>811</v>
      </c>
    </row>
    <row r="69" spans="1:19">
      <c r="A69" t="s">
        <v>1809</v>
      </c>
      <c r="B69" t="s">
        <v>1820</v>
      </c>
      <c r="C69">
        <v>13</v>
      </c>
      <c r="D69" s="133">
        <v>42641</v>
      </c>
      <c r="I69" s="172"/>
      <c r="J69" s="27">
        <v>0.24</v>
      </c>
      <c r="K69" s="591">
        <v>15.2</v>
      </c>
      <c r="L69" s="591" t="s">
        <v>811</v>
      </c>
      <c r="M69" s="591" t="s">
        <v>811</v>
      </c>
      <c r="N69" s="591" t="s">
        <v>811</v>
      </c>
      <c r="O69" s="591" t="s">
        <v>811</v>
      </c>
      <c r="P69" s="371" t="s">
        <v>811</v>
      </c>
      <c r="Q69" s="591" t="s">
        <v>811</v>
      </c>
      <c r="R69" s="592"/>
      <c r="S69" s="591" t="s">
        <v>811</v>
      </c>
    </row>
    <row r="70" spans="1:19">
      <c r="A70" t="s">
        <v>1809</v>
      </c>
      <c r="B70" t="s">
        <v>1820</v>
      </c>
      <c r="C70">
        <v>14</v>
      </c>
      <c r="D70" s="133">
        <v>42641</v>
      </c>
      <c r="I70" s="172"/>
      <c r="J70" s="27">
        <v>0.2</v>
      </c>
      <c r="K70" s="591">
        <v>12.8</v>
      </c>
      <c r="L70" s="591" t="s">
        <v>811</v>
      </c>
      <c r="M70" s="591" t="s">
        <v>811</v>
      </c>
      <c r="N70" s="591" t="s">
        <v>811</v>
      </c>
      <c r="O70" s="591" t="s">
        <v>811</v>
      </c>
      <c r="P70" s="371" t="s">
        <v>811</v>
      </c>
      <c r="Q70" s="591" t="s">
        <v>811</v>
      </c>
      <c r="R70" s="592"/>
      <c r="S70" s="591" t="s">
        <v>811</v>
      </c>
    </row>
    <row r="71" spans="1:19">
      <c r="A71" t="s">
        <v>1809</v>
      </c>
      <c r="B71" t="s">
        <v>1820</v>
      </c>
      <c r="C71">
        <v>15</v>
      </c>
      <c r="D71" s="133">
        <v>42641</v>
      </c>
      <c r="I71" s="172"/>
      <c r="J71" s="27">
        <v>0.17</v>
      </c>
      <c r="K71" s="591">
        <v>12.3</v>
      </c>
      <c r="L71" s="591" t="s">
        <v>811</v>
      </c>
      <c r="M71" s="591" t="s">
        <v>811</v>
      </c>
      <c r="N71" s="591" t="s">
        <v>811</v>
      </c>
      <c r="O71" s="591" t="s">
        <v>811</v>
      </c>
      <c r="P71" s="371" t="s">
        <v>811</v>
      </c>
      <c r="Q71" s="591" t="s">
        <v>811</v>
      </c>
      <c r="R71" s="592"/>
      <c r="S71" s="591" t="s">
        <v>811</v>
      </c>
    </row>
    <row r="72" spans="1:19">
      <c r="A72" t="s">
        <v>1809</v>
      </c>
      <c r="B72" t="s">
        <v>1820</v>
      </c>
      <c r="C72">
        <v>16</v>
      </c>
      <c r="D72" s="133">
        <v>42641</v>
      </c>
      <c r="I72" s="172"/>
      <c r="J72" s="27">
        <v>0.17</v>
      </c>
      <c r="K72" s="591">
        <v>12</v>
      </c>
      <c r="L72" s="591" t="s">
        <v>811</v>
      </c>
      <c r="M72" s="591" t="s">
        <v>811</v>
      </c>
      <c r="N72" s="591" t="s">
        <v>811</v>
      </c>
      <c r="O72" s="591" t="s">
        <v>811</v>
      </c>
      <c r="P72" s="371" t="s">
        <v>811</v>
      </c>
      <c r="Q72" s="591" t="s">
        <v>811</v>
      </c>
      <c r="R72" s="592"/>
      <c r="S72" s="591" t="s">
        <v>811</v>
      </c>
    </row>
    <row r="73" spans="1:19">
      <c r="A73" t="s">
        <v>1809</v>
      </c>
      <c r="B73" t="s">
        <v>1820</v>
      </c>
      <c r="C73">
        <v>17</v>
      </c>
      <c r="D73" s="133">
        <v>42641</v>
      </c>
      <c r="I73" s="172"/>
      <c r="J73" s="27">
        <v>0.15</v>
      </c>
      <c r="K73" s="591">
        <v>11.9</v>
      </c>
      <c r="L73" s="591" t="s">
        <v>811</v>
      </c>
      <c r="M73" s="591" t="s">
        <v>811</v>
      </c>
      <c r="N73" s="591" t="s">
        <v>811</v>
      </c>
      <c r="O73" s="591" t="s">
        <v>811</v>
      </c>
      <c r="P73" s="371" t="s">
        <v>811</v>
      </c>
      <c r="Q73" s="591" t="s">
        <v>811</v>
      </c>
      <c r="R73" s="592"/>
      <c r="S73" s="591" t="s">
        <v>811</v>
      </c>
    </row>
    <row r="74" spans="1:19">
      <c r="A74" t="s">
        <v>1809</v>
      </c>
      <c r="B74" t="s">
        <v>1820</v>
      </c>
      <c r="C74">
        <v>18</v>
      </c>
      <c r="D74" s="133">
        <v>42641</v>
      </c>
      <c r="I74" s="172"/>
      <c r="J74" s="27">
        <v>0.15</v>
      </c>
      <c r="K74" s="591">
        <v>11.7</v>
      </c>
      <c r="L74" s="591" t="s">
        <v>811</v>
      </c>
      <c r="M74" s="591" t="s">
        <v>811</v>
      </c>
      <c r="N74" s="591" t="s">
        <v>811</v>
      </c>
      <c r="O74" s="591" t="s">
        <v>811</v>
      </c>
      <c r="P74" s="371" t="s">
        <v>811</v>
      </c>
      <c r="Q74" s="591" t="s">
        <v>811</v>
      </c>
      <c r="R74" s="592"/>
      <c r="S74" s="591" t="s">
        <v>811</v>
      </c>
    </row>
    <row r="75" spans="1:19">
      <c r="A75" t="s">
        <v>1809</v>
      </c>
      <c r="B75" t="s">
        <v>1820</v>
      </c>
      <c r="C75">
        <v>19</v>
      </c>
      <c r="D75" s="133">
        <v>42641</v>
      </c>
      <c r="I75" s="172"/>
      <c r="J75" s="27">
        <v>0.15</v>
      </c>
      <c r="K75" s="591">
        <v>11.5</v>
      </c>
      <c r="L75" s="591" t="s">
        <v>811</v>
      </c>
      <c r="M75" s="591" t="s">
        <v>811</v>
      </c>
      <c r="N75" s="591" t="s">
        <v>811</v>
      </c>
      <c r="O75" s="591" t="s">
        <v>811</v>
      </c>
      <c r="P75" s="371" t="s">
        <v>811</v>
      </c>
      <c r="Q75" s="591" t="s">
        <v>811</v>
      </c>
      <c r="R75" s="592"/>
      <c r="S75" s="591" t="s">
        <v>811</v>
      </c>
    </row>
    <row r="76" spans="1:19">
      <c r="A76" t="s">
        <v>1809</v>
      </c>
      <c r="B76" t="s">
        <v>1820</v>
      </c>
      <c r="C76">
        <v>20</v>
      </c>
      <c r="D76" s="133">
        <v>42641</v>
      </c>
      <c r="I76" s="172"/>
      <c r="J76" s="27">
        <v>0.14000000000000001</v>
      </c>
      <c r="K76" s="591">
        <v>11.1</v>
      </c>
      <c r="L76" s="591" t="s">
        <v>811</v>
      </c>
      <c r="M76" s="591" t="s">
        <v>811</v>
      </c>
      <c r="N76" s="591" t="s">
        <v>811</v>
      </c>
      <c r="O76" s="591" t="s">
        <v>811</v>
      </c>
      <c r="P76" s="371" t="s">
        <v>811</v>
      </c>
      <c r="Q76" s="591" t="s">
        <v>811</v>
      </c>
      <c r="R76" s="592"/>
      <c r="S76" s="591" t="s">
        <v>811</v>
      </c>
    </row>
    <row r="77" spans="1:19">
      <c r="A77" t="s">
        <v>1809</v>
      </c>
      <c r="B77" t="s">
        <v>1820</v>
      </c>
      <c r="C77">
        <v>21</v>
      </c>
      <c r="D77" s="133">
        <v>42641</v>
      </c>
      <c r="I77" s="172"/>
      <c r="J77" s="27">
        <v>0.13</v>
      </c>
      <c r="K77" s="591">
        <v>11</v>
      </c>
      <c r="L77" s="591" t="s">
        <v>811</v>
      </c>
      <c r="M77" s="591" t="s">
        <v>811</v>
      </c>
      <c r="N77" s="591" t="s">
        <v>811</v>
      </c>
      <c r="O77" s="591" t="s">
        <v>811</v>
      </c>
      <c r="P77" s="371" t="s">
        <v>811</v>
      </c>
      <c r="Q77" s="591" t="s">
        <v>811</v>
      </c>
      <c r="R77" s="592"/>
      <c r="S77" s="591" t="s">
        <v>811</v>
      </c>
    </row>
    <row r="78" spans="1:19">
      <c r="A78" t="s">
        <v>1809</v>
      </c>
      <c r="B78" t="s">
        <v>1820</v>
      </c>
      <c r="C78">
        <v>22</v>
      </c>
      <c r="D78" s="133">
        <v>42641</v>
      </c>
      <c r="I78" s="172"/>
      <c r="J78" s="27">
        <v>0.13</v>
      </c>
      <c r="K78" s="591">
        <v>10.9</v>
      </c>
      <c r="L78" s="591" t="s">
        <v>811</v>
      </c>
      <c r="M78" s="591" t="s">
        <v>811</v>
      </c>
      <c r="N78" s="591" t="s">
        <v>811</v>
      </c>
      <c r="O78" s="591" t="s">
        <v>811</v>
      </c>
      <c r="P78" s="371" t="s">
        <v>811</v>
      </c>
      <c r="Q78" s="591" t="s">
        <v>811</v>
      </c>
      <c r="R78" s="592"/>
      <c r="S78" s="591" t="s">
        <v>811</v>
      </c>
    </row>
    <row r="79" spans="1:19">
      <c r="A79" t="s">
        <v>1809</v>
      </c>
      <c r="B79" t="s">
        <v>1820</v>
      </c>
      <c r="C79">
        <v>23</v>
      </c>
      <c r="D79" s="133">
        <v>42641</v>
      </c>
      <c r="I79" s="172"/>
      <c r="J79" s="27">
        <v>0.13</v>
      </c>
      <c r="K79" s="591">
        <v>10.8</v>
      </c>
      <c r="L79" s="591" t="s">
        <v>811</v>
      </c>
      <c r="M79" s="591" t="s">
        <v>811</v>
      </c>
      <c r="N79" s="591" t="s">
        <v>811</v>
      </c>
      <c r="O79" s="591" t="s">
        <v>811</v>
      </c>
      <c r="P79" s="371" t="s">
        <v>811</v>
      </c>
      <c r="Q79" s="591" t="s">
        <v>811</v>
      </c>
      <c r="R79" s="592"/>
      <c r="S79" s="591" t="s">
        <v>811</v>
      </c>
    </row>
    <row r="80" spans="1:19" s="1047" customFormat="1" ht="15">
      <c r="A80" s="1047" t="s">
        <v>1809</v>
      </c>
      <c r="B80" s="1047" t="s">
        <v>1820</v>
      </c>
      <c r="C80" s="1047">
        <v>24</v>
      </c>
      <c r="D80" s="1067">
        <v>42641</v>
      </c>
      <c r="I80" s="1068"/>
      <c r="J80" s="1069">
        <v>0.12</v>
      </c>
      <c r="K80" s="1069">
        <v>10.9</v>
      </c>
      <c r="L80" s="1070">
        <v>6.66</v>
      </c>
      <c r="M80" s="1071">
        <v>42.4</v>
      </c>
      <c r="N80" s="1072">
        <v>3.8292405063291155</v>
      </c>
      <c r="O80" s="1072">
        <v>12.656659493670883</v>
      </c>
      <c r="P80" s="1066">
        <v>1.105113842304333</v>
      </c>
      <c r="Q80" s="1066">
        <v>104.48578785731159</v>
      </c>
      <c r="S80" s="1066">
        <v>16.485899999999997</v>
      </c>
    </row>
    <row r="81" spans="1:24">
      <c r="A81" t="s">
        <v>1809</v>
      </c>
      <c r="B81" t="s">
        <v>1820</v>
      </c>
      <c r="C81">
        <v>25</v>
      </c>
      <c r="D81" s="133">
        <v>42641</v>
      </c>
      <c r="I81" s="172"/>
      <c r="J81" s="27">
        <v>0.11</v>
      </c>
      <c r="K81" s="591">
        <v>10.9</v>
      </c>
      <c r="L81" s="591" t="s">
        <v>811</v>
      </c>
      <c r="M81" s="591" t="s">
        <v>811</v>
      </c>
      <c r="N81" s="591" t="s">
        <v>811</v>
      </c>
      <c r="O81" s="591" t="s">
        <v>811</v>
      </c>
      <c r="P81" s="371" t="s">
        <v>811</v>
      </c>
      <c r="Q81" s="591" t="s">
        <v>811</v>
      </c>
      <c r="R81" s="592"/>
      <c r="S81" s="591" t="s">
        <v>811</v>
      </c>
    </row>
    <row r="82" spans="1:24">
      <c r="A82" t="s">
        <v>1809</v>
      </c>
      <c r="B82" t="s">
        <v>1826</v>
      </c>
      <c r="C82">
        <v>0.5</v>
      </c>
      <c r="D82" s="133">
        <v>42646</v>
      </c>
      <c r="F82">
        <v>2</v>
      </c>
      <c r="G82">
        <v>2.5</v>
      </c>
      <c r="H82">
        <v>2.5</v>
      </c>
      <c r="I82" s="172">
        <f>H82/G82</f>
        <v>1</v>
      </c>
      <c r="J82" s="27">
        <v>9.08</v>
      </c>
      <c r="K82" s="591">
        <v>17.7</v>
      </c>
      <c r="L82" s="591" t="s">
        <v>811</v>
      </c>
      <c r="M82" s="591" t="s">
        <v>811</v>
      </c>
      <c r="N82" s="591" t="s">
        <v>811</v>
      </c>
      <c r="O82" s="591" t="s">
        <v>811</v>
      </c>
      <c r="P82" s="371" t="s">
        <v>811</v>
      </c>
      <c r="Q82" s="591" t="s">
        <v>811</v>
      </c>
      <c r="R82" s="592"/>
      <c r="S82" s="591" t="s">
        <v>811</v>
      </c>
      <c r="T82" t="s">
        <v>1045</v>
      </c>
      <c r="U82" t="s">
        <v>1128</v>
      </c>
      <c r="V82" t="s">
        <v>1028</v>
      </c>
      <c r="W82" t="s">
        <v>1882</v>
      </c>
      <c r="X82" t="s">
        <v>1883</v>
      </c>
    </row>
    <row r="83" spans="1:24" s="571" customFormat="1">
      <c r="A83" s="571" t="s">
        <v>1809</v>
      </c>
      <c r="B83" s="571" t="s">
        <v>1826</v>
      </c>
      <c r="C83" s="571">
        <v>1</v>
      </c>
      <c r="D83" s="1073">
        <v>42646</v>
      </c>
      <c r="I83" s="1074"/>
      <c r="J83" s="1075">
        <v>9.41</v>
      </c>
      <c r="K83" s="1075">
        <v>17.399999999999999</v>
      </c>
      <c r="L83" s="1076">
        <v>7</v>
      </c>
      <c r="M83" s="1077">
        <v>16.7</v>
      </c>
      <c r="N83" s="1078">
        <v>9.7521012658227839</v>
      </c>
      <c r="O83" s="1078">
        <v>4.9300754008438812</v>
      </c>
      <c r="P83" s="1078">
        <v>0.65927649173906633</v>
      </c>
      <c r="Q83" s="1078">
        <v>33.047091896999767</v>
      </c>
      <c r="S83" s="1078">
        <v>14.682176666666665</v>
      </c>
    </row>
    <row r="84" spans="1:24" s="571" customFormat="1">
      <c r="A84" s="571" t="s">
        <v>1809</v>
      </c>
      <c r="B84" s="571" t="s">
        <v>1826</v>
      </c>
      <c r="C84" s="571">
        <v>1.5</v>
      </c>
      <c r="D84" s="1073">
        <v>42646</v>
      </c>
      <c r="I84" s="1074"/>
      <c r="J84" s="1075">
        <v>9.52</v>
      </c>
      <c r="K84" s="1075">
        <v>17.399999999999999</v>
      </c>
      <c r="L84" s="1075" t="s">
        <v>811</v>
      </c>
      <c r="M84" s="1075" t="s">
        <v>811</v>
      </c>
      <c r="N84" s="1078">
        <v>5.7280000000000006</v>
      </c>
      <c r="O84" s="1078">
        <v>4.0376433333333335</v>
      </c>
      <c r="P84" s="1078">
        <v>0.55518020356973996</v>
      </c>
      <c r="Q84" s="1078">
        <v>29.538941648948736</v>
      </c>
      <c r="S84" s="1078">
        <v>9.7656433333333332</v>
      </c>
    </row>
    <row r="85" spans="1:24">
      <c r="A85" t="s">
        <v>1809</v>
      </c>
      <c r="B85" t="s">
        <v>1826</v>
      </c>
      <c r="C85">
        <v>1.7</v>
      </c>
      <c r="D85" s="133">
        <v>42646</v>
      </c>
      <c r="I85" s="172"/>
      <c r="J85" s="27">
        <v>9.56</v>
      </c>
      <c r="K85" s="591">
        <v>17.399999999999999</v>
      </c>
      <c r="L85" s="591" t="s">
        <v>811</v>
      </c>
      <c r="M85" s="591" t="s">
        <v>811</v>
      </c>
      <c r="N85" s="591" t="s">
        <v>811</v>
      </c>
      <c r="O85" s="591" t="s">
        <v>811</v>
      </c>
      <c r="P85" s="371" t="s">
        <v>811</v>
      </c>
      <c r="Q85" s="591" t="s">
        <v>811</v>
      </c>
      <c r="R85" s="592"/>
      <c r="S85" s="591" t="s">
        <v>811</v>
      </c>
    </row>
    <row r="86" spans="1:24" s="1047" customFormat="1" ht="15">
      <c r="A86" s="1058" t="s">
        <v>1809</v>
      </c>
      <c r="B86" s="1058" t="s">
        <v>1884</v>
      </c>
      <c r="C86" s="1058">
        <v>0.5</v>
      </c>
      <c r="D86" s="1059">
        <v>42641</v>
      </c>
      <c r="E86" s="1058"/>
      <c r="F86" s="1058">
        <v>4</v>
      </c>
      <c r="G86" s="1058">
        <v>12</v>
      </c>
      <c r="H86" s="1058">
        <v>1.7250000000000001</v>
      </c>
      <c r="I86" s="1060">
        <f>H86/G86</f>
        <v>0.14375000000000002</v>
      </c>
      <c r="J86" s="1061">
        <v>7.61</v>
      </c>
      <c r="K86" s="1061">
        <v>20</v>
      </c>
      <c r="L86" s="1062">
        <v>6.64</v>
      </c>
      <c r="M86" s="1063">
        <v>18.100000000000001</v>
      </c>
      <c r="N86" s="1064">
        <v>7.5225316455696216</v>
      </c>
      <c r="O86" s="1064">
        <v>0.47876835443037974</v>
      </c>
      <c r="P86" s="1065">
        <v>0.70325426328457563</v>
      </c>
      <c r="Q86" s="1066">
        <v>30.814632648240021</v>
      </c>
      <c r="S86" s="1066">
        <v>8.0013000000000005</v>
      </c>
      <c r="T86" s="1047" t="s">
        <v>1025</v>
      </c>
      <c r="U86" s="1047" t="s">
        <v>1037</v>
      </c>
      <c r="V86" s="1047" t="s">
        <v>1038</v>
      </c>
      <c r="W86" s="1047" t="s">
        <v>1882</v>
      </c>
    </row>
    <row r="87" spans="1:24">
      <c r="A87" t="s">
        <v>1809</v>
      </c>
      <c r="B87" t="s">
        <v>1884</v>
      </c>
      <c r="C87">
        <v>1</v>
      </c>
      <c r="D87" s="133">
        <v>42641</v>
      </c>
      <c r="I87" s="172"/>
      <c r="J87" s="27">
        <v>7.6</v>
      </c>
      <c r="K87" s="591">
        <v>20</v>
      </c>
      <c r="L87" s="591" t="s">
        <v>811</v>
      </c>
      <c r="M87" s="591" t="s">
        <v>811</v>
      </c>
      <c r="N87" s="591" t="s">
        <v>811</v>
      </c>
      <c r="O87" s="591" t="s">
        <v>811</v>
      </c>
      <c r="P87" s="371" t="s">
        <v>811</v>
      </c>
      <c r="Q87" s="591" t="s">
        <v>811</v>
      </c>
      <c r="R87" s="592"/>
      <c r="S87" s="591" t="s">
        <v>811</v>
      </c>
    </row>
    <row r="88" spans="1:24">
      <c r="A88" t="s">
        <v>1809</v>
      </c>
      <c r="B88" t="s">
        <v>1884</v>
      </c>
      <c r="C88">
        <v>2</v>
      </c>
      <c r="D88" s="133">
        <v>42641</v>
      </c>
      <c r="I88" s="172"/>
      <c r="J88" s="27">
        <v>7.6</v>
      </c>
      <c r="K88" s="591">
        <v>20</v>
      </c>
      <c r="L88" s="591" t="s">
        <v>811</v>
      </c>
      <c r="M88" s="591" t="s">
        <v>811</v>
      </c>
      <c r="N88" s="591" t="s">
        <v>811</v>
      </c>
      <c r="O88" s="591" t="s">
        <v>811</v>
      </c>
      <c r="P88" s="371" t="s">
        <v>811</v>
      </c>
      <c r="Q88" s="591" t="s">
        <v>811</v>
      </c>
      <c r="R88" s="592"/>
      <c r="S88" s="591" t="s">
        <v>811</v>
      </c>
    </row>
    <row r="89" spans="1:24" s="1047" customFormat="1" ht="15">
      <c r="A89" s="1047" t="s">
        <v>1809</v>
      </c>
      <c r="B89" s="1047" t="s">
        <v>1884</v>
      </c>
      <c r="C89" s="1047">
        <v>3</v>
      </c>
      <c r="D89" s="1067">
        <v>42641</v>
      </c>
      <c r="I89" s="1068"/>
      <c r="J89" s="1069">
        <v>7.59</v>
      </c>
      <c r="K89" s="1069">
        <v>20</v>
      </c>
      <c r="L89" s="1070">
        <v>6.6</v>
      </c>
      <c r="M89" s="1071">
        <v>17.600000000000001</v>
      </c>
      <c r="N89" s="1072">
        <v>9.7883544303797478</v>
      </c>
      <c r="O89" s="1066">
        <v>2.5000000000000001E-2</v>
      </c>
      <c r="P89" s="1066">
        <v>1.2725553335625654</v>
      </c>
      <c r="Q89" s="1066">
        <v>27.051344200330739</v>
      </c>
      <c r="S89" s="1066">
        <v>9.8133544303797482</v>
      </c>
    </row>
    <row r="90" spans="1:24">
      <c r="A90" t="s">
        <v>1809</v>
      </c>
      <c r="B90" t="s">
        <v>1884</v>
      </c>
      <c r="C90">
        <v>4</v>
      </c>
      <c r="D90" s="133">
        <v>42641</v>
      </c>
      <c r="I90" s="172"/>
      <c r="J90" s="27">
        <v>7.58</v>
      </c>
      <c r="K90" s="591">
        <v>20</v>
      </c>
      <c r="L90" s="591" t="s">
        <v>811</v>
      </c>
      <c r="M90" s="591" t="s">
        <v>811</v>
      </c>
      <c r="N90" s="591" t="s">
        <v>811</v>
      </c>
      <c r="O90" s="591" t="s">
        <v>811</v>
      </c>
      <c r="P90" s="371" t="s">
        <v>811</v>
      </c>
      <c r="Q90" s="591" t="s">
        <v>811</v>
      </c>
      <c r="R90" s="592"/>
      <c r="S90" s="591" t="s">
        <v>811</v>
      </c>
    </row>
    <row r="91" spans="1:24">
      <c r="A91" t="s">
        <v>1809</v>
      </c>
      <c r="B91" t="s">
        <v>1884</v>
      </c>
      <c r="C91">
        <v>5</v>
      </c>
      <c r="D91" s="133">
        <v>42641</v>
      </c>
      <c r="I91" s="172"/>
      <c r="J91" s="27">
        <v>7.55</v>
      </c>
      <c r="K91" s="591">
        <v>20</v>
      </c>
      <c r="L91" s="591" t="s">
        <v>811</v>
      </c>
      <c r="M91" s="591" t="s">
        <v>811</v>
      </c>
      <c r="N91" s="591" t="s">
        <v>811</v>
      </c>
      <c r="O91" s="591" t="s">
        <v>811</v>
      </c>
      <c r="P91" s="371" t="s">
        <v>811</v>
      </c>
      <c r="Q91" s="591" t="s">
        <v>811</v>
      </c>
      <c r="R91" s="592"/>
      <c r="S91" s="591" t="s">
        <v>811</v>
      </c>
    </row>
    <row r="92" spans="1:24">
      <c r="A92" t="s">
        <v>1809</v>
      </c>
      <c r="B92" t="s">
        <v>1884</v>
      </c>
      <c r="C92">
        <v>6</v>
      </c>
      <c r="D92" s="133">
        <v>42641</v>
      </c>
      <c r="I92" s="172"/>
      <c r="J92" s="27">
        <v>7.53</v>
      </c>
      <c r="K92" s="591">
        <v>20</v>
      </c>
      <c r="L92" s="591" t="s">
        <v>811</v>
      </c>
      <c r="M92" s="591" t="s">
        <v>811</v>
      </c>
      <c r="N92" s="591" t="s">
        <v>811</v>
      </c>
      <c r="O92" s="591" t="s">
        <v>811</v>
      </c>
      <c r="P92" s="371" t="s">
        <v>811</v>
      </c>
      <c r="Q92" s="591" t="s">
        <v>811</v>
      </c>
      <c r="R92" s="592"/>
      <c r="S92" s="591" t="s">
        <v>811</v>
      </c>
    </row>
    <row r="93" spans="1:24">
      <c r="A93" t="s">
        <v>1809</v>
      </c>
      <c r="B93" t="s">
        <v>1884</v>
      </c>
      <c r="C93">
        <v>7</v>
      </c>
      <c r="D93" s="133">
        <v>42641</v>
      </c>
      <c r="I93" s="172"/>
      <c r="J93" s="27">
        <v>7.52</v>
      </c>
      <c r="K93" s="591">
        <v>20</v>
      </c>
      <c r="L93" s="591" t="s">
        <v>811</v>
      </c>
      <c r="M93" s="591" t="s">
        <v>811</v>
      </c>
      <c r="N93" s="591" t="s">
        <v>811</v>
      </c>
      <c r="O93" s="591" t="s">
        <v>811</v>
      </c>
      <c r="P93" s="371" t="s">
        <v>811</v>
      </c>
      <c r="Q93" s="591" t="s">
        <v>811</v>
      </c>
      <c r="R93" s="592"/>
      <c r="S93" s="591" t="s">
        <v>811</v>
      </c>
    </row>
    <row r="94" spans="1:24">
      <c r="A94" t="s">
        <v>1809</v>
      </c>
      <c r="B94" t="s">
        <v>1884</v>
      </c>
      <c r="C94">
        <v>8</v>
      </c>
      <c r="D94" s="133">
        <v>42641</v>
      </c>
      <c r="I94" s="172"/>
      <c r="J94" s="27">
        <v>7.54</v>
      </c>
      <c r="K94" s="591">
        <v>20</v>
      </c>
      <c r="L94" s="591" t="s">
        <v>811</v>
      </c>
      <c r="M94" s="591" t="s">
        <v>811</v>
      </c>
      <c r="N94" s="591" t="s">
        <v>811</v>
      </c>
      <c r="O94" s="591" t="s">
        <v>811</v>
      </c>
      <c r="P94" s="371" t="s">
        <v>811</v>
      </c>
      <c r="Q94" s="591" t="s">
        <v>811</v>
      </c>
      <c r="R94" s="592"/>
      <c r="S94" s="591" t="s">
        <v>811</v>
      </c>
    </row>
    <row r="95" spans="1:24" s="1047" customFormat="1" ht="15">
      <c r="A95" s="1047" t="s">
        <v>1809</v>
      </c>
      <c r="B95" s="1047" t="s">
        <v>1884</v>
      </c>
      <c r="C95" s="1047">
        <v>9</v>
      </c>
      <c r="D95" s="1067">
        <v>42641</v>
      </c>
      <c r="I95" s="1068"/>
      <c r="J95" s="1069">
        <v>7.49</v>
      </c>
      <c r="K95" s="1069">
        <v>20</v>
      </c>
      <c r="L95" s="1070">
        <v>6.65</v>
      </c>
      <c r="M95" s="1071">
        <v>18</v>
      </c>
      <c r="N95" s="1072">
        <v>11.419746835443037</v>
      </c>
      <c r="O95" s="1066">
        <v>2.5000000000000001E-2</v>
      </c>
      <c r="P95" s="1066">
        <v>1.2725553335625654</v>
      </c>
      <c r="Q95" s="1066">
        <v>27.178913300259865</v>
      </c>
      <c r="S95" s="1066">
        <v>11.444746835443038</v>
      </c>
    </row>
    <row r="96" spans="1:24">
      <c r="A96" t="s">
        <v>1809</v>
      </c>
      <c r="B96" t="s">
        <v>1884</v>
      </c>
      <c r="C96">
        <v>10</v>
      </c>
      <c r="D96" s="133">
        <v>42641</v>
      </c>
      <c r="I96" s="172"/>
      <c r="J96" s="27">
        <v>7.51</v>
      </c>
      <c r="K96" s="591">
        <v>20</v>
      </c>
      <c r="L96" s="591" t="s">
        <v>811</v>
      </c>
      <c r="M96" s="591" t="s">
        <v>811</v>
      </c>
      <c r="N96" s="591" t="s">
        <v>811</v>
      </c>
      <c r="O96" s="591" t="s">
        <v>811</v>
      </c>
      <c r="P96" s="371" t="s">
        <v>811</v>
      </c>
      <c r="Q96" s="591" t="s">
        <v>811</v>
      </c>
      <c r="R96" s="592"/>
      <c r="S96" s="591" t="s">
        <v>811</v>
      </c>
    </row>
    <row r="97" spans="1:48" s="1047" customFormat="1" ht="15">
      <c r="A97" s="1047" t="s">
        <v>1809</v>
      </c>
      <c r="B97" s="1047" t="s">
        <v>1884</v>
      </c>
      <c r="C97" s="1047">
        <v>11</v>
      </c>
      <c r="D97" s="1067">
        <v>42641</v>
      </c>
      <c r="I97" s="1068"/>
      <c r="J97" s="1069">
        <v>6.75</v>
      </c>
      <c r="K97" s="1069">
        <v>19.600000000000001</v>
      </c>
      <c r="L97" s="1070">
        <v>6.83</v>
      </c>
      <c r="M97" s="1071">
        <v>19.899999999999999</v>
      </c>
      <c r="N97" s="1072">
        <v>13.957468354430379</v>
      </c>
      <c r="O97" s="1066">
        <v>2.5000000000000001E-2</v>
      </c>
      <c r="P97" s="1066">
        <v>1.3730202283175046</v>
      </c>
      <c r="Q97" s="1066">
        <v>30.814632648240021</v>
      </c>
      <c r="S97" s="1066">
        <v>13.982468354430379</v>
      </c>
    </row>
    <row r="98" spans="1:48">
      <c r="A98" t="s">
        <v>1809</v>
      </c>
      <c r="B98" t="s">
        <v>1884</v>
      </c>
      <c r="C98">
        <v>12</v>
      </c>
      <c r="D98" s="133">
        <v>42641</v>
      </c>
      <c r="I98" s="172"/>
      <c r="J98" s="27">
        <v>0.25</v>
      </c>
      <c r="K98" s="591">
        <v>13.4</v>
      </c>
      <c r="L98" s="591" t="s">
        <v>811</v>
      </c>
      <c r="M98" s="591" t="s">
        <v>811</v>
      </c>
      <c r="N98" s="591" t="s">
        <v>811</v>
      </c>
      <c r="O98" s="591" t="s">
        <v>811</v>
      </c>
      <c r="P98" s="371" t="s">
        <v>811</v>
      </c>
      <c r="Q98" s="591" t="s">
        <v>811</v>
      </c>
      <c r="R98" s="592"/>
      <c r="S98" s="591" t="s">
        <v>811</v>
      </c>
    </row>
    <row r="100" spans="1:48" ht="31.2">
      <c r="A100" s="598" t="s">
        <v>804</v>
      </c>
      <c r="B100" s="596" t="s">
        <v>20</v>
      </c>
      <c r="C100" s="596" t="s">
        <v>701</v>
      </c>
      <c r="D100" s="596" t="s">
        <v>846</v>
      </c>
      <c r="E100" s="597" t="s">
        <v>786</v>
      </c>
      <c r="F100" s="598" t="s">
        <v>1000</v>
      </c>
      <c r="G100" s="599" t="s">
        <v>1008</v>
      </c>
      <c r="H100" s="600" t="s">
        <v>806</v>
      </c>
      <c r="I100" s="600" t="s">
        <v>807</v>
      </c>
      <c r="J100" s="608" t="s">
        <v>1009</v>
      </c>
      <c r="K100" s="598" t="s">
        <v>1010</v>
      </c>
      <c r="L100" s="599" t="s">
        <v>1011</v>
      </c>
      <c r="M100" s="598" t="s">
        <v>1012</v>
      </c>
      <c r="N100" s="599" t="s">
        <v>1013</v>
      </c>
      <c r="O100" s="598" t="s">
        <v>1014</v>
      </c>
      <c r="P100" s="598" t="s">
        <v>1015</v>
      </c>
      <c r="Q100" s="602" t="s">
        <v>1016</v>
      </c>
      <c r="R100" s="598" t="s">
        <v>703</v>
      </c>
      <c r="S100" s="599" t="s">
        <v>1017</v>
      </c>
      <c r="T100" s="596" t="s">
        <v>808</v>
      </c>
      <c r="U100" s="598" t="s">
        <v>1018</v>
      </c>
      <c r="V100" s="603" t="s">
        <v>809</v>
      </c>
      <c r="W100" s="598" t="s">
        <v>1019</v>
      </c>
      <c r="X100" s="604" t="s">
        <v>1020</v>
      </c>
      <c r="Y100" s="599" t="s">
        <v>1021</v>
      </c>
    </row>
    <row r="101" spans="1:48" s="571" customFormat="1">
      <c r="A101" s="1079">
        <v>681</v>
      </c>
      <c r="B101" s="1079" t="s">
        <v>1446</v>
      </c>
      <c r="C101" s="1079" t="s">
        <v>1808</v>
      </c>
      <c r="D101" s="1079">
        <v>0.5</v>
      </c>
      <c r="E101" s="1080">
        <v>43006</v>
      </c>
      <c r="F101" s="1079"/>
      <c r="G101" s="1079"/>
      <c r="H101" s="1079">
        <v>18.7</v>
      </c>
      <c r="I101" s="1079">
        <v>2.6</v>
      </c>
      <c r="J101" s="1095">
        <v>0.13903743315508021</v>
      </c>
      <c r="K101" s="1079" t="s">
        <v>1237</v>
      </c>
      <c r="L101" s="1079">
        <v>3</v>
      </c>
      <c r="M101" s="1079">
        <v>3</v>
      </c>
      <c r="N101" s="1079" t="s">
        <v>1383</v>
      </c>
      <c r="O101" s="1079"/>
      <c r="P101" s="1079">
        <v>8.82</v>
      </c>
      <c r="Q101" s="1079">
        <v>22.6</v>
      </c>
      <c r="R101" s="1085">
        <v>6.95</v>
      </c>
      <c r="S101" s="1035">
        <v>10.999999999999998</v>
      </c>
      <c r="T101" s="1040">
        <v>3.1834810126582278</v>
      </c>
      <c r="U101" s="1040">
        <v>0.03</v>
      </c>
      <c r="V101" s="1026">
        <v>0.38692950164271867</v>
      </c>
      <c r="W101" s="1096">
        <v>17.847367839381093</v>
      </c>
      <c r="X101" s="1075"/>
      <c r="Y101" s="1097"/>
      <c r="AV101" s="1098"/>
    </row>
    <row r="102" spans="1:48">
      <c r="A102" s="54">
        <v>682</v>
      </c>
      <c r="B102" s="54" t="s">
        <v>1446</v>
      </c>
      <c r="C102" s="54" t="s">
        <v>1808</v>
      </c>
      <c r="D102" s="54">
        <v>1</v>
      </c>
      <c r="E102" s="650">
        <v>43006</v>
      </c>
      <c r="F102" s="54"/>
      <c r="G102" s="54"/>
      <c r="H102" s="54">
        <v>18.7</v>
      </c>
      <c r="I102" s="54">
        <v>2.6</v>
      </c>
      <c r="J102" s="651">
        <v>0.13903743315508021</v>
      </c>
      <c r="K102" s="54" t="s">
        <v>1237</v>
      </c>
      <c r="L102" s="54">
        <v>3</v>
      </c>
      <c r="M102" s="54">
        <v>3</v>
      </c>
      <c r="N102" s="54" t="s">
        <v>1383</v>
      </c>
      <c r="O102" s="54"/>
      <c r="P102" s="54">
        <v>8.8800000000000008</v>
      </c>
      <c r="Q102" s="54">
        <v>22.6</v>
      </c>
      <c r="R102" s="649"/>
      <c r="S102" s="649"/>
      <c r="T102" s="54"/>
      <c r="U102" s="54"/>
      <c r="V102" s="54"/>
      <c r="W102" s="54"/>
      <c r="X102" s="27"/>
      <c r="Y102" s="47"/>
      <c r="AV102" s="18"/>
    </row>
    <row r="103" spans="1:48">
      <c r="A103" s="54">
        <v>683</v>
      </c>
      <c r="B103" s="54" t="s">
        <v>1446</v>
      </c>
      <c r="C103" s="54" t="s">
        <v>1808</v>
      </c>
      <c r="D103" s="54">
        <v>2</v>
      </c>
      <c r="E103" s="650">
        <v>43006</v>
      </c>
      <c r="F103" s="54"/>
      <c r="G103" s="54"/>
      <c r="H103" s="54">
        <v>18.7</v>
      </c>
      <c r="I103" s="54">
        <v>2.6</v>
      </c>
      <c r="J103" s="651">
        <v>0.13903743315508021</v>
      </c>
      <c r="K103" s="54" t="s">
        <v>1237</v>
      </c>
      <c r="L103" s="54">
        <v>3</v>
      </c>
      <c r="M103" s="54">
        <v>3</v>
      </c>
      <c r="N103" s="54" t="s">
        <v>1383</v>
      </c>
      <c r="O103" s="54"/>
      <c r="P103" s="54">
        <v>8.4700000000000006</v>
      </c>
      <c r="Q103" s="54">
        <v>20.8</v>
      </c>
      <c r="R103" s="649"/>
      <c r="S103" s="649"/>
      <c r="T103" s="54"/>
      <c r="U103" s="54"/>
      <c r="V103" s="54"/>
      <c r="W103" s="54"/>
      <c r="X103" s="27"/>
      <c r="Y103" s="47"/>
    </row>
    <row r="104" spans="1:48" s="571" customFormat="1">
      <c r="A104" s="1079">
        <v>684</v>
      </c>
      <c r="B104" s="1079" t="s">
        <v>1446</v>
      </c>
      <c r="C104" s="1079" t="s">
        <v>1808</v>
      </c>
      <c r="D104" s="1079">
        <v>3</v>
      </c>
      <c r="E104" s="1080">
        <v>43006</v>
      </c>
      <c r="F104" s="1079"/>
      <c r="G104" s="1079"/>
      <c r="H104" s="1079">
        <v>18.7</v>
      </c>
      <c r="I104" s="1079">
        <v>2.6</v>
      </c>
      <c r="J104" s="1095">
        <v>0.13903743315508021</v>
      </c>
      <c r="K104" s="1079" t="s">
        <v>1237</v>
      </c>
      <c r="L104" s="1079">
        <v>3</v>
      </c>
      <c r="M104" s="1079">
        <v>3</v>
      </c>
      <c r="N104" s="1079" t="s">
        <v>1383</v>
      </c>
      <c r="O104" s="1079"/>
      <c r="P104" s="1079">
        <v>8.76</v>
      </c>
      <c r="Q104" s="1079">
        <v>19.8</v>
      </c>
      <c r="R104" s="1085">
        <v>6.7</v>
      </c>
      <c r="S104" s="1035">
        <v>11.199999999999998</v>
      </c>
      <c r="T104" s="1040">
        <v>4.3277215189873424</v>
      </c>
      <c r="U104" s="1040">
        <v>0.03</v>
      </c>
      <c r="V104" s="1026">
        <v>0.45728032012321301</v>
      </c>
      <c r="W104" s="1096">
        <v>23.011302265610606</v>
      </c>
      <c r="X104" s="1075"/>
      <c r="Y104" s="1097"/>
    </row>
    <row r="105" spans="1:48">
      <c r="A105" s="54">
        <v>685</v>
      </c>
      <c r="B105" s="54" t="s">
        <v>1446</v>
      </c>
      <c r="C105" s="54" t="s">
        <v>1808</v>
      </c>
      <c r="D105" s="54">
        <v>4</v>
      </c>
      <c r="E105" s="650">
        <v>43006</v>
      </c>
      <c r="F105" s="54"/>
      <c r="G105" s="54"/>
      <c r="H105" s="54">
        <v>18.7</v>
      </c>
      <c r="I105" s="54">
        <v>2.6</v>
      </c>
      <c r="J105" s="651">
        <v>0.13903743315508021</v>
      </c>
      <c r="K105" s="54" t="s">
        <v>1237</v>
      </c>
      <c r="L105" s="54">
        <v>3</v>
      </c>
      <c r="M105" s="54">
        <v>3</v>
      </c>
      <c r="N105" s="54" t="s">
        <v>1383</v>
      </c>
      <c r="O105" s="54"/>
      <c r="P105" s="54">
        <v>8.5</v>
      </c>
      <c r="Q105" s="54">
        <v>19.8</v>
      </c>
      <c r="R105" s="649"/>
      <c r="S105" s="649"/>
      <c r="T105" s="54"/>
      <c r="U105" s="54"/>
      <c r="V105" s="54"/>
      <c r="W105" s="54"/>
      <c r="X105" s="27"/>
      <c r="Y105" s="47"/>
    </row>
    <row r="106" spans="1:48">
      <c r="A106" s="54">
        <v>686</v>
      </c>
      <c r="B106" s="54" t="s">
        <v>1446</v>
      </c>
      <c r="C106" s="54" t="s">
        <v>1808</v>
      </c>
      <c r="D106" s="54">
        <v>5</v>
      </c>
      <c r="E106" s="650">
        <v>43006</v>
      </c>
      <c r="F106" s="54"/>
      <c r="G106" s="54"/>
      <c r="H106" s="54">
        <v>18.7</v>
      </c>
      <c r="I106" s="54">
        <v>2.6</v>
      </c>
      <c r="J106" s="651">
        <v>0.13903743315508021</v>
      </c>
      <c r="K106" s="54" t="s">
        <v>1237</v>
      </c>
      <c r="L106" s="54">
        <v>3</v>
      </c>
      <c r="M106" s="54">
        <v>3</v>
      </c>
      <c r="N106" s="54" t="s">
        <v>1383</v>
      </c>
      <c r="O106" s="54"/>
      <c r="P106" s="54">
        <v>7.35</v>
      </c>
      <c r="Q106" s="54">
        <v>19.100000000000001</v>
      </c>
      <c r="R106" s="649"/>
      <c r="S106" s="649"/>
      <c r="T106" s="54"/>
      <c r="U106" s="54"/>
      <c r="V106" s="54"/>
      <c r="W106" s="54"/>
      <c r="X106" s="27"/>
      <c r="Y106" s="47"/>
    </row>
    <row r="107" spans="1:48">
      <c r="A107" s="54">
        <v>687</v>
      </c>
      <c r="B107" s="54" t="s">
        <v>1446</v>
      </c>
      <c r="C107" s="54" t="s">
        <v>1808</v>
      </c>
      <c r="D107" s="54">
        <v>6</v>
      </c>
      <c r="E107" s="650">
        <v>43006</v>
      </c>
      <c r="F107" s="54"/>
      <c r="G107" s="54"/>
      <c r="H107" s="54">
        <v>18.7</v>
      </c>
      <c r="I107" s="54">
        <v>2.6</v>
      </c>
      <c r="J107" s="651">
        <v>0.13903743315508021</v>
      </c>
      <c r="K107" s="54" t="s">
        <v>1237</v>
      </c>
      <c r="L107" s="54">
        <v>3</v>
      </c>
      <c r="M107" s="54">
        <v>3</v>
      </c>
      <c r="N107" s="54" t="s">
        <v>1383</v>
      </c>
      <c r="O107" s="54"/>
      <c r="P107" s="54">
        <v>7.36</v>
      </c>
      <c r="Q107" s="54">
        <v>19</v>
      </c>
      <c r="R107" s="649"/>
      <c r="S107" s="649"/>
      <c r="T107" s="54"/>
      <c r="U107" s="54"/>
      <c r="V107" s="54"/>
      <c r="W107" s="54"/>
      <c r="X107" s="27"/>
      <c r="Y107" s="47"/>
    </row>
    <row r="108" spans="1:48">
      <c r="A108" s="54">
        <v>688</v>
      </c>
      <c r="B108" s="54" t="s">
        <v>1446</v>
      </c>
      <c r="C108" s="54" t="s">
        <v>1808</v>
      </c>
      <c r="D108" s="54">
        <v>7</v>
      </c>
      <c r="E108" s="650">
        <v>43006</v>
      </c>
      <c r="F108" s="54"/>
      <c r="G108" s="54"/>
      <c r="H108" s="54">
        <v>18.7</v>
      </c>
      <c r="I108" s="54">
        <v>2.6</v>
      </c>
      <c r="J108" s="651">
        <v>0.13903743315508021</v>
      </c>
      <c r="K108" s="54" t="s">
        <v>1237</v>
      </c>
      <c r="L108" s="54">
        <v>3</v>
      </c>
      <c r="M108" s="54">
        <v>3</v>
      </c>
      <c r="N108" s="54" t="s">
        <v>1383</v>
      </c>
      <c r="O108" s="54"/>
      <c r="P108" s="54">
        <v>7.32</v>
      </c>
      <c r="Q108" s="54">
        <v>18.899999999999999</v>
      </c>
      <c r="R108" s="649"/>
      <c r="S108" s="649"/>
      <c r="T108" s="54"/>
      <c r="U108" s="54"/>
      <c r="V108" s="54"/>
      <c r="W108" s="54"/>
      <c r="X108" s="27"/>
      <c r="Y108" s="47"/>
    </row>
    <row r="109" spans="1:48">
      <c r="A109" s="54">
        <v>689</v>
      </c>
      <c r="B109" s="54" t="s">
        <v>1446</v>
      </c>
      <c r="C109" s="54" t="s">
        <v>1808</v>
      </c>
      <c r="D109" s="54">
        <v>8</v>
      </c>
      <c r="E109" s="650">
        <v>43006</v>
      </c>
      <c r="F109" s="54"/>
      <c r="G109" s="54"/>
      <c r="H109" s="54">
        <v>18.7</v>
      </c>
      <c r="I109" s="54">
        <v>2.6</v>
      </c>
      <c r="J109" s="651">
        <v>0.13903743315508021</v>
      </c>
      <c r="K109" s="54" t="s">
        <v>1237</v>
      </c>
      <c r="L109" s="54">
        <v>3</v>
      </c>
      <c r="M109" s="54">
        <v>3</v>
      </c>
      <c r="N109" s="54" t="s">
        <v>1383</v>
      </c>
      <c r="O109" s="54"/>
      <c r="P109" s="54">
        <v>7.28</v>
      </c>
      <c r="Q109" s="54">
        <v>18.899999999999999</v>
      </c>
      <c r="R109" s="649"/>
      <c r="S109" s="649"/>
      <c r="T109" s="54"/>
      <c r="U109" s="54"/>
      <c r="V109" s="54"/>
      <c r="W109" s="54"/>
      <c r="X109" s="27"/>
      <c r="Y109" s="47"/>
    </row>
    <row r="110" spans="1:48" s="571" customFormat="1">
      <c r="A110" s="1079">
        <v>690</v>
      </c>
      <c r="B110" s="1079" t="s">
        <v>1446</v>
      </c>
      <c r="C110" s="1079" t="s">
        <v>1808</v>
      </c>
      <c r="D110" s="1079">
        <v>9</v>
      </c>
      <c r="E110" s="1080">
        <v>43006</v>
      </c>
      <c r="F110" s="1079"/>
      <c r="G110" s="1079"/>
      <c r="H110" s="1079">
        <v>18.7</v>
      </c>
      <c r="I110" s="1079">
        <v>2.6</v>
      </c>
      <c r="J110" s="1095">
        <v>0.13903743315508021</v>
      </c>
      <c r="K110" s="1079" t="s">
        <v>1237</v>
      </c>
      <c r="L110" s="1079">
        <v>3</v>
      </c>
      <c r="M110" s="1079">
        <v>3</v>
      </c>
      <c r="N110" s="1079" t="s">
        <v>1383</v>
      </c>
      <c r="O110" s="1079"/>
      <c r="P110" s="1079">
        <v>7.3</v>
      </c>
      <c r="Q110" s="1079">
        <v>18.8</v>
      </c>
      <c r="R110" s="1085">
        <v>6.67</v>
      </c>
      <c r="S110" s="1035">
        <v>12.4</v>
      </c>
      <c r="T110" s="1040">
        <v>3.5006962025316462</v>
      </c>
      <c r="U110" s="1040">
        <v>0.03</v>
      </c>
      <c r="V110" s="1026">
        <v>0.45728032012321301</v>
      </c>
      <c r="W110" s="1096">
        <v>19.878128568797194</v>
      </c>
      <c r="X110" s="1075"/>
      <c r="Y110" s="1097"/>
    </row>
    <row r="111" spans="1:48">
      <c r="A111" s="54">
        <v>691</v>
      </c>
      <c r="B111" s="54" t="s">
        <v>1446</v>
      </c>
      <c r="C111" s="54" t="s">
        <v>1808</v>
      </c>
      <c r="D111" s="54">
        <v>10</v>
      </c>
      <c r="E111" s="650">
        <v>43006</v>
      </c>
      <c r="F111" s="54"/>
      <c r="G111" s="54"/>
      <c r="H111" s="54">
        <v>18.7</v>
      </c>
      <c r="I111" s="54">
        <v>2.6</v>
      </c>
      <c r="J111" s="651">
        <v>0.13903743315508021</v>
      </c>
      <c r="K111" s="54" t="s">
        <v>1237</v>
      </c>
      <c r="L111" s="54">
        <v>3</v>
      </c>
      <c r="M111" s="54">
        <v>3</v>
      </c>
      <c r="N111" s="54" t="s">
        <v>1383</v>
      </c>
      <c r="O111" s="54"/>
      <c r="P111" s="54">
        <v>7</v>
      </c>
      <c r="Q111" s="54">
        <v>18.600000000000001</v>
      </c>
      <c r="R111" s="649"/>
      <c r="S111" s="649"/>
      <c r="T111" s="54"/>
      <c r="U111" s="54"/>
      <c r="V111" s="54"/>
      <c r="W111" s="54"/>
      <c r="X111" s="27"/>
      <c r="Y111" s="47"/>
    </row>
    <row r="112" spans="1:48">
      <c r="A112" s="54">
        <v>692</v>
      </c>
      <c r="B112" s="54" t="s">
        <v>1446</v>
      </c>
      <c r="C112" s="54" t="s">
        <v>1808</v>
      </c>
      <c r="D112" s="54">
        <v>11</v>
      </c>
      <c r="E112" s="650">
        <v>43006</v>
      </c>
      <c r="F112" s="54"/>
      <c r="G112" s="54"/>
      <c r="H112" s="54">
        <v>18.7</v>
      </c>
      <c r="I112" s="54">
        <v>2.6</v>
      </c>
      <c r="J112" s="651">
        <v>0.13903743315508021</v>
      </c>
      <c r="K112" s="54" t="s">
        <v>1237</v>
      </c>
      <c r="L112" s="54">
        <v>3</v>
      </c>
      <c r="M112" s="54">
        <v>3</v>
      </c>
      <c r="N112" s="54" t="s">
        <v>1383</v>
      </c>
      <c r="O112" s="54"/>
      <c r="P112" s="54">
        <v>5.66</v>
      </c>
      <c r="Q112" s="54">
        <v>17.5</v>
      </c>
      <c r="R112" s="649"/>
      <c r="S112" s="649"/>
      <c r="T112" s="54"/>
      <c r="U112" s="54"/>
      <c r="V112" s="54"/>
      <c r="W112" s="54"/>
      <c r="X112" s="27"/>
      <c r="Y112" s="47"/>
    </row>
    <row r="113" spans="1:25">
      <c r="A113" s="54">
        <v>693</v>
      </c>
      <c r="B113" s="54" t="s">
        <v>1446</v>
      </c>
      <c r="C113" s="54" t="s">
        <v>1808</v>
      </c>
      <c r="D113" s="54">
        <v>12</v>
      </c>
      <c r="E113" s="650">
        <v>43006</v>
      </c>
      <c r="F113" s="54"/>
      <c r="G113" s="54"/>
      <c r="H113" s="54">
        <v>18.7</v>
      </c>
      <c r="I113" s="54">
        <v>2.6</v>
      </c>
      <c r="J113" s="651">
        <v>0.13903743315508021</v>
      </c>
      <c r="K113" s="54" t="s">
        <v>1237</v>
      </c>
      <c r="L113" s="54">
        <v>3</v>
      </c>
      <c r="M113" s="54">
        <v>3</v>
      </c>
      <c r="N113" s="54" t="s">
        <v>1383</v>
      </c>
      <c r="O113" s="54"/>
      <c r="P113" s="54">
        <v>1.1200000000000001</v>
      </c>
      <c r="Q113" s="54">
        <v>14.8</v>
      </c>
      <c r="R113" s="649"/>
      <c r="S113" s="649"/>
      <c r="T113" s="54"/>
      <c r="U113" s="54"/>
      <c r="V113" s="54"/>
      <c r="W113" s="54"/>
      <c r="X113" s="27"/>
      <c r="Y113" s="47"/>
    </row>
    <row r="114" spans="1:25">
      <c r="A114" s="54">
        <v>694</v>
      </c>
      <c r="B114" s="54" t="s">
        <v>1446</v>
      </c>
      <c r="C114" s="54" t="s">
        <v>1808</v>
      </c>
      <c r="D114" s="54">
        <v>13</v>
      </c>
      <c r="E114" s="650">
        <v>43006</v>
      </c>
      <c r="F114" s="54"/>
      <c r="G114" s="54"/>
      <c r="H114" s="54">
        <v>18.7</v>
      </c>
      <c r="I114" s="54">
        <v>2.6</v>
      </c>
      <c r="J114" s="651">
        <v>0.13903743315508021</v>
      </c>
      <c r="K114" s="54" t="s">
        <v>1237</v>
      </c>
      <c r="L114" s="54">
        <v>3</v>
      </c>
      <c r="M114" s="54">
        <v>3</v>
      </c>
      <c r="N114" s="54" t="s">
        <v>1383</v>
      </c>
      <c r="O114" s="54"/>
      <c r="P114" s="54">
        <v>0.22</v>
      </c>
      <c r="Q114" s="54">
        <v>10.4</v>
      </c>
      <c r="R114" s="649"/>
      <c r="S114" s="649"/>
      <c r="T114" s="54"/>
      <c r="U114" s="54"/>
      <c r="V114" s="54"/>
      <c r="W114" s="54"/>
      <c r="X114" s="27"/>
      <c r="Y114" s="47"/>
    </row>
    <row r="115" spans="1:25" s="571" customFormat="1">
      <c r="A115" s="1079">
        <v>695</v>
      </c>
      <c r="B115" s="1079" t="s">
        <v>1446</v>
      </c>
      <c r="C115" s="1079" t="s">
        <v>1808</v>
      </c>
      <c r="D115" s="1079">
        <v>17</v>
      </c>
      <c r="E115" s="1080">
        <v>43006</v>
      </c>
      <c r="F115" s="1079"/>
      <c r="G115" s="1079"/>
      <c r="H115" s="1079">
        <v>18.7</v>
      </c>
      <c r="I115" s="1079">
        <v>2.6</v>
      </c>
      <c r="J115" s="1095">
        <v>0.13903743315508021</v>
      </c>
      <c r="K115" s="1079" t="s">
        <v>1237</v>
      </c>
      <c r="L115" s="1079">
        <v>3</v>
      </c>
      <c r="M115" s="1079">
        <v>3</v>
      </c>
      <c r="N115" s="1079" t="s">
        <v>1383</v>
      </c>
      <c r="O115" s="1079"/>
      <c r="P115" s="1079"/>
      <c r="Q115" s="1079"/>
      <c r="R115" s="1085">
        <v>6.57</v>
      </c>
      <c r="S115" s="1035">
        <v>19.88</v>
      </c>
      <c r="T115" s="1040">
        <v>3.1494936708860766</v>
      </c>
      <c r="U115" s="1040">
        <v>0.03</v>
      </c>
      <c r="V115" s="1026">
        <v>3.0685290239480847</v>
      </c>
      <c r="W115" s="1096">
        <v>27.943149751335412</v>
      </c>
      <c r="X115" s="1075"/>
      <c r="Y115" s="1097"/>
    </row>
    <row r="116" spans="1:25" s="571" customFormat="1">
      <c r="A116" s="1079">
        <v>633</v>
      </c>
      <c r="B116" s="1079" t="s">
        <v>1446</v>
      </c>
      <c r="C116" s="1099" t="s">
        <v>1814</v>
      </c>
      <c r="D116" s="1099">
        <v>0.5</v>
      </c>
      <c r="E116" s="1080">
        <v>43004</v>
      </c>
      <c r="F116" s="1079"/>
      <c r="G116" s="1079"/>
      <c r="H116" s="1079" t="s">
        <v>815</v>
      </c>
      <c r="I116" s="1079" t="s">
        <v>815</v>
      </c>
      <c r="J116" s="1079" t="s">
        <v>815</v>
      </c>
      <c r="K116" s="1079" t="s">
        <v>815</v>
      </c>
      <c r="L116" s="1079" t="s">
        <v>815</v>
      </c>
      <c r="M116" s="1079" t="s">
        <v>815</v>
      </c>
      <c r="N116" s="1079" t="s">
        <v>815</v>
      </c>
      <c r="O116" s="1079" t="s">
        <v>815</v>
      </c>
      <c r="P116" s="1079" t="s">
        <v>815</v>
      </c>
      <c r="Q116" s="1079" t="s">
        <v>815</v>
      </c>
      <c r="R116" s="1085">
        <v>6.68</v>
      </c>
      <c r="S116" s="1041">
        <v>8.5</v>
      </c>
      <c r="T116" s="1041">
        <v>6.9819063291139223</v>
      </c>
      <c r="U116" s="1041">
        <v>8.9024902750527417</v>
      </c>
      <c r="V116" s="1026">
        <v>0.51849820461862872</v>
      </c>
      <c r="W116" s="1096">
        <v>21.993102119460499</v>
      </c>
      <c r="X116" s="1075"/>
      <c r="Y116" s="1097"/>
    </row>
    <row r="117" spans="1:25" s="571" customFormat="1">
      <c r="A117" s="1079">
        <v>634</v>
      </c>
      <c r="B117" s="1079" t="s">
        <v>1446</v>
      </c>
      <c r="C117" s="1099" t="s">
        <v>1814</v>
      </c>
      <c r="D117" s="1099">
        <v>3</v>
      </c>
      <c r="E117" s="1080">
        <v>43004</v>
      </c>
      <c r="F117" s="1079"/>
      <c r="G117" s="1079"/>
      <c r="H117" s="1079" t="s">
        <v>815</v>
      </c>
      <c r="I117" s="1079" t="s">
        <v>815</v>
      </c>
      <c r="J117" s="1079" t="s">
        <v>815</v>
      </c>
      <c r="K117" s="1079" t="s">
        <v>815</v>
      </c>
      <c r="L117" s="1079" t="s">
        <v>815</v>
      </c>
      <c r="M117" s="1079" t="s">
        <v>815</v>
      </c>
      <c r="N117" s="1079" t="s">
        <v>815</v>
      </c>
      <c r="O117" s="1079" t="s">
        <v>815</v>
      </c>
      <c r="P117" s="1079" t="s">
        <v>815</v>
      </c>
      <c r="Q117" s="1079" t="s">
        <v>815</v>
      </c>
      <c r="R117" s="1085">
        <v>6.77</v>
      </c>
      <c r="S117" s="1041">
        <v>9</v>
      </c>
      <c r="T117" s="1041">
        <v>9.0893481012658235</v>
      </c>
      <c r="U117" s="1041">
        <v>2.257935502900843</v>
      </c>
      <c r="V117" s="1026">
        <v>0.45368592904130023</v>
      </c>
      <c r="W117" s="1096">
        <v>25.461310211946046</v>
      </c>
      <c r="X117" s="1075"/>
      <c r="Y117" s="1097"/>
    </row>
    <row r="118" spans="1:25" s="571" customFormat="1">
      <c r="A118" s="1079">
        <v>635</v>
      </c>
      <c r="B118" s="1079" t="s">
        <v>1446</v>
      </c>
      <c r="C118" s="1099" t="s">
        <v>1814</v>
      </c>
      <c r="D118" s="1099">
        <v>9</v>
      </c>
      <c r="E118" s="1080">
        <v>43004</v>
      </c>
      <c r="F118" s="1079"/>
      <c r="G118" s="1079"/>
      <c r="H118" s="1079" t="s">
        <v>815</v>
      </c>
      <c r="I118" s="1079" t="s">
        <v>815</v>
      </c>
      <c r="J118" s="1079" t="s">
        <v>815</v>
      </c>
      <c r="K118" s="1079" t="s">
        <v>815</v>
      </c>
      <c r="L118" s="1079" t="s">
        <v>815</v>
      </c>
      <c r="M118" s="1079" t="s">
        <v>815</v>
      </c>
      <c r="N118" s="1079" t="s">
        <v>815</v>
      </c>
      <c r="O118" s="1079" t="s">
        <v>815</v>
      </c>
      <c r="P118" s="1079" t="s">
        <v>815</v>
      </c>
      <c r="Q118" s="1079" t="s">
        <v>815</v>
      </c>
      <c r="R118" s="1085">
        <v>6.55</v>
      </c>
      <c r="S118" s="1041">
        <v>8.9</v>
      </c>
      <c r="T118" s="1041">
        <v>4.3435822784810121</v>
      </c>
      <c r="U118" s="1041">
        <v>2.5174243256856537</v>
      </c>
      <c r="V118" s="1026">
        <v>1.1743815914432911</v>
      </c>
      <c r="W118" s="1096">
        <v>20.345703275529868</v>
      </c>
      <c r="X118" s="1075"/>
      <c r="Y118" s="1097"/>
    </row>
    <row r="119" spans="1:25" s="571" customFormat="1">
      <c r="A119" s="1079">
        <v>636</v>
      </c>
      <c r="B119" s="1079" t="s">
        <v>1446</v>
      </c>
      <c r="C119" s="1099" t="s">
        <v>1814</v>
      </c>
      <c r="D119" s="1099" t="s">
        <v>814</v>
      </c>
      <c r="E119" s="1080">
        <v>43004</v>
      </c>
      <c r="F119" s="1079"/>
      <c r="G119" s="1079"/>
      <c r="H119" s="1079" t="s">
        <v>815</v>
      </c>
      <c r="I119" s="1079" t="s">
        <v>815</v>
      </c>
      <c r="J119" s="1079" t="s">
        <v>815</v>
      </c>
      <c r="K119" s="1079" t="s">
        <v>815</v>
      </c>
      <c r="L119" s="1079" t="s">
        <v>815</v>
      </c>
      <c r="M119" s="1079" t="s">
        <v>815</v>
      </c>
      <c r="N119" s="1079" t="s">
        <v>815</v>
      </c>
      <c r="O119" s="1079" t="s">
        <v>815</v>
      </c>
      <c r="P119" s="1079" t="s">
        <v>815</v>
      </c>
      <c r="Q119" s="1079" t="s">
        <v>815</v>
      </c>
      <c r="R119" s="1085">
        <v>6.59</v>
      </c>
      <c r="S119" s="1041">
        <v>52.7</v>
      </c>
      <c r="T119" s="1040">
        <v>2.5000000000000001E-2</v>
      </c>
      <c r="U119" s="1041">
        <v>21.775581161128692</v>
      </c>
      <c r="V119" s="1026">
        <v>0.71767763921534455</v>
      </c>
      <c r="W119" s="1096">
        <v>90.490211946050096</v>
      </c>
      <c r="X119" s="1075"/>
      <c r="Y119" s="1097"/>
    </row>
    <row r="120" spans="1:25" s="571" customFormat="1">
      <c r="A120" s="1079">
        <v>637</v>
      </c>
      <c r="B120" s="1079" t="s">
        <v>1446</v>
      </c>
      <c r="C120" s="1099" t="s">
        <v>1819</v>
      </c>
      <c r="D120" s="1099">
        <v>0.5</v>
      </c>
      <c r="E120" s="1080">
        <v>43004</v>
      </c>
      <c r="F120" s="1079"/>
      <c r="G120" s="1079"/>
      <c r="H120" s="1079" t="s">
        <v>815</v>
      </c>
      <c r="I120" s="1079" t="s">
        <v>815</v>
      </c>
      <c r="J120" s="1079" t="s">
        <v>815</v>
      </c>
      <c r="K120" s="1079" t="s">
        <v>815</v>
      </c>
      <c r="L120" s="1079" t="s">
        <v>815</v>
      </c>
      <c r="M120" s="1079" t="s">
        <v>815</v>
      </c>
      <c r="N120" s="1079" t="s">
        <v>815</v>
      </c>
      <c r="O120" s="1079" t="s">
        <v>815</v>
      </c>
      <c r="P120" s="1079" t="s">
        <v>815</v>
      </c>
      <c r="Q120" s="1079" t="s">
        <v>815</v>
      </c>
      <c r="R120" s="1085">
        <v>7.01</v>
      </c>
      <c r="S120" s="1041">
        <v>14.6</v>
      </c>
      <c r="T120" s="1041">
        <v>3.8931367088607591</v>
      </c>
      <c r="U120" s="1041">
        <v>5.0267278953059069</v>
      </c>
      <c r="V120" s="1026">
        <v>0.71767763921534455</v>
      </c>
      <c r="W120" s="1096">
        <v>30.37460500963391</v>
      </c>
      <c r="X120" s="1075"/>
      <c r="Y120" s="1097"/>
    </row>
    <row r="121" spans="1:25" s="571" customFormat="1">
      <c r="A121" s="1079">
        <v>638</v>
      </c>
      <c r="B121" s="1079" t="s">
        <v>1446</v>
      </c>
      <c r="C121" s="1099" t="s">
        <v>1819</v>
      </c>
      <c r="D121" s="1099">
        <v>3</v>
      </c>
      <c r="E121" s="1080">
        <v>43004</v>
      </c>
      <c r="F121" s="1079"/>
      <c r="G121" s="1079"/>
      <c r="H121" s="1079" t="s">
        <v>815</v>
      </c>
      <c r="I121" s="1079" t="s">
        <v>815</v>
      </c>
      <c r="J121" s="1079" t="s">
        <v>815</v>
      </c>
      <c r="K121" s="1079" t="s">
        <v>815</v>
      </c>
      <c r="L121" s="1079" t="s">
        <v>815</v>
      </c>
      <c r="M121" s="1079" t="s">
        <v>815</v>
      </c>
      <c r="N121" s="1079" t="s">
        <v>815</v>
      </c>
      <c r="O121" s="1079" t="s">
        <v>815</v>
      </c>
      <c r="P121" s="1079" t="s">
        <v>815</v>
      </c>
      <c r="Q121" s="1079" t="s">
        <v>815</v>
      </c>
      <c r="R121" s="1085">
        <v>6.86</v>
      </c>
      <c r="S121" s="1041">
        <v>14.4</v>
      </c>
      <c r="T121" s="1041">
        <v>5.4536088607594939</v>
      </c>
      <c r="U121" s="1041">
        <v>7.0247757434071705</v>
      </c>
      <c r="V121" s="1026">
        <v>0.55090434240729313</v>
      </c>
      <c r="W121" s="1096">
        <v>18.380385356454717</v>
      </c>
      <c r="X121" s="1075"/>
      <c r="Y121" s="1097"/>
    </row>
    <row r="122" spans="1:25" s="571" customFormat="1">
      <c r="A122" s="1079">
        <v>639</v>
      </c>
      <c r="B122" s="1079" t="s">
        <v>1446</v>
      </c>
      <c r="C122" s="1099" t="s">
        <v>1819</v>
      </c>
      <c r="D122" s="1099">
        <v>9</v>
      </c>
      <c r="E122" s="1080">
        <v>43004</v>
      </c>
      <c r="F122" s="1079"/>
      <c r="G122" s="1079"/>
      <c r="H122" s="1079" t="s">
        <v>815</v>
      </c>
      <c r="I122" s="1079" t="s">
        <v>815</v>
      </c>
      <c r="J122" s="1079" t="s">
        <v>815</v>
      </c>
      <c r="K122" s="1079" t="s">
        <v>815</v>
      </c>
      <c r="L122" s="1079" t="s">
        <v>815</v>
      </c>
      <c r="M122" s="1079" t="s">
        <v>815</v>
      </c>
      <c r="N122" s="1079" t="s">
        <v>815</v>
      </c>
      <c r="O122" s="1079" t="s">
        <v>815</v>
      </c>
      <c r="P122" s="1079" t="s">
        <v>815</v>
      </c>
      <c r="Q122" s="1079" t="s">
        <v>815</v>
      </c>
      <c r="R122" s="1085">
        <v>6.73</v>
      </c>
      <c r="S122" s="1041">
        <v>14.5</v>
      </c>
      <c r="T122" s="1041">
        <v>2.3165772151898731</v>
      </c>
      <c r="U122" s="1041">
        <v>7.7470973889767896</v>
      </c>
      <c r="V122" s="1026">
        <v>0.65243421746849517</v>
      </c>
      <c r="W122" s="1096">
        <v>58.987321772639689</v>
      </c>
      <c r="X122" s="1075"/>
      <c r="Y122" s="1097"/>
    </row>
    <row r="123" spans="1:25" s="571" customFormat="1">
      <c r="A123" s="1079">
        <v>640</v>
      </c>
      <c r="B123" s="1079" t="s">
        <v>1446</v>
      </c>
      <c r="C123" s="1099" t="s">
        <v>1819</v>
      </c>
      <c r="D123" s="1099" t="s">
        <v>814</v>
      </c>
      <c r="E123" s="1080">
        <v>43004</v>
      </c>
      <c r="F123" s="1079"/>
      <c r="G123" s="1079"/>
      <c r="H123" s="1079" t="s">
        <v>815</v>
      </c>
      <c r="I123" s="1079" t="s">
        <v>815</v>
      </c>
      <c r="J123" s="1079" t="s">
        <v>815</v>
      </c>
      <c r="K123" s="1079" t="s">
        <v>815</v>
      </c>
      <c r="L123" s="1079" t="s">
        <v>815</v>
      </c>
      <c r="M123" s="1079" t="s">
        <v>815</v>
      </c>
      <c r="N123" s="1079" t="s">
        <v>815</v>
      </c>
      <c r="O123" s="1079" t="s">
        <v>815</v>
      </c>
      <c r="P123" s="1079" t="s">
        <v>815</v>
      </c>
      <c r="Q123" s="1079" t="s">
        <v>815</v>
      </c>
      <c r="R123" s="1085">
        <v>6.72</v>
      </c>
      <c r="S123" s="1041">
        <v>52.29999999999999</v>
      </c>
      <c r="T123" s="1040">
        <v>2.5000000000000001E-2</v>
      </c>
      <c r="U123" s="1041">
        <v>11.624307629483118</v>
      </c>
      <c r="V123" s="1026">
        <v>10.399124129875416</v>
      </c>
      <c r="W123" s="1096">
        <v>93.669402697495187</v>
      </c>
      <c r="X123" s="1075"/>
      <c r="Y123" s="1097"/>
    </row>
    <row r="124" spans="1:25" s="571" customFormat="1">
      <c r="A124" s="1079">
        <v>641</v>
      </c>
      <c r="B124" s="1079" t="s">
        <v>1446</v>
      </c>
      <c r="C124" s="1099" t="s">
        <v>1823</v>
      </c>
      <c r="D124" s="1099">
        <v>0.5</v>
      </c>
      <c r="E124" s="1080">
        <v>43004</v>
      </c>
      <c r="F124" s="1079"/>
      <c r="G124" s="1079"/>
      <c r="H124" s="1079" t="s">
        <v>815</v>
      </c>
      <c r="I124" s="1079" t="s">
        <v>815</v>
      </c>
      <c r="J124" s="1079" t="s">
        <v>815</v>
      </c>
      <c r="K124" s="1079" t="s">
        <v>815</v>
      </c>
      <c r="L124" s="1079" t="s">
        <v>815</v>
      </c>
      <c r="M124" s="1079" t="s">
        <v>815</v>
      </c>
      <c r="N124" s="1079" t="s">
        <v>815</v>
      </c>
      <c r="O124" s="1079" t="s">
        <v>815</v>
      </c>
      <c r="P124" s="1079" t="s">
        <v>815</v>
      </c>
      <c r="Q124" s="1079" t="s">
        <v>815</v>
      </c>
      <c r="R124" s="1085">
        <v>7.22</v>
      </c>
      <c r="S124" s="1041">
        <v>14.7</v>
      </c>
      <c r="T124" s="1041">
        <v>6.949731645569619</v>
      </c>
      <c r="U124" s="1041">
        <v>11.71793595859705</v>
      </c>
      <c r="V124" s="1026">
        <v>1.4027335675572643</v>
      </c>
      <c r="W124" s="1096">
        <v>33.264778420038532</v>
      </c>
      <c r="X124" s="1075"/>
      <c r="Y124" s="1097"/>
    </row>
    <row r="125" spans="1:25" s="571" customFormat="1">
      <c r="A125" s="1079">
        <v>642</v>
      </c>
      <c r="B125" s="1079" t="s">
        <v>1446</v>
      </c>
      <c r="C125" s="1099" t="s">
        <v>1823</v>
      </c>
      <c r="D125" s="1099">
        <v>3</v>
      </c>
      <c r="E125" s="1080">
        <v>43004</v>
      </c>
      <c r="F125" s="1079"/>
      <c r="G125" s="1079"/>
      <c r="H125" s="1079" t="s">
        <v>815</v>
      </c>
      <c r="I125" s="1079" t="s">
        <v>815</v>
      </c>
      <c r="J125" s="1079" t="s">
        <v>815</v>
      </c>
      <c r="K125" s="1079" t="s">
        <v>815</v>
      </c>
      <c r="L125" s="1079" t="s">
        <v>815</v>
      </c>
      <c r="M125" s="1079" t="s">
        <v>815</v>
      </c>
      <c r="N125" s="1079" t="s">
        <v>815</v>
      </c>
      <c r="O125" s="1079" t="s">
        <v>815</v>
      </c>
      <c r="P125" s="1079" t="s">
        <v>815</v>
      </c>
      <c r="Q125" s="1079" t="s">
        <v>815</v>
      </c>
      <c r="R125" s="1085">
        <v>6.91</v>
      </c>
      <c r="S125" s="1041">
        <v>14.8</v>
      </c>
      <c r="T125" s="1041">
        <v>13.27205696202531</v>
      </c>
      <c r="U125" s="1041">
        <v>9.6785436421413564</v>
      </c>
      <c r="V125" s="1026">
        <v>1.6963289654180873</v>
      </c>
      <c r="W125" s="1096">
        <v>27.195414258188823</v>
      </c>
      <c r="X125" s="1075"/>
      <c r="Y125" s="1097"/>
    </row>
    <row r="126" spans="1:25" s="571" customFormat="1">
      <c r="A126" s="1079">
        <v>643</v>
      </c>
      <c r="B126" s="1079" t="s">
        <v>1446</v>
      </c>
      <c r="C126" s="1099" t="s">
        <v>1823</v>
      </c>
      <c r="D126" s="1099">
        <v>9</v>
      </c>
      <c r="E126" s="1080">
        <v>43004</v>
      </c>
      <c r="F126" s="1079"/>
      <c r="G126" s="1079"/>
      <c r="H126" s="1079" t="s">
        <v>815</v>
      </c>
      <c r="I126" s="1079" t="s">
        <v>815</v>
      </c>
      <c r="J126" s="1079" t="s">
        <v>815</v>
      </c>
      <c r="K126" s="1079" t="s">
        <v>815</v>
      </c>
      <c r="L126" s="1079" t="s">
        <v>815</v>
      </c>
      <c r="M126" s="1079" t="s">
        <v>815</v>
      </c>
      <c r="N126" s="1079" t="s">
        <v>815</v>
      </c>
      <c r="O126" s="1079" t="s">
        <v>815</v>
      </c>
      <c r="P126" s="1079" t="s">
        <v>815</v>
      </c>
      <c r="Q126" s="1079" t="s">
        <v>815</v>
      </c>
      <c r="R126" s="1085">
        <v>6.65</v>
      </c>
      <c r="S126" s="1041">
        <v>17.100000000000001</v>
      </c>
      <c r="T126" s="1041">
        <v>2.7670227848101261</v>
      </c>
      <c r="U126" s="1041">
        <v>5.9749158193565393</v>
      </c>
      <c r="V126" s="1026">
        <v>1.5005987001775387</v>
      </c>
      <c r="W126" s="1096">
        <v>38.467090558766863</v>
      </c>
      <c r="X126" s="1075"/>
      <c r="Y126" s="1097"/>
    </row>
    <row r="127" spans="1:25" s="571" customFormat="1">
      <c r="A127" s="1079">
        <v>644</v>
      </c>
      <c r="B127" s="1079" t="s">
        <v>1446</v>
      </c>
      <c r="C127" s="1099" t="s">
        <v>1823</v>
      </c>
      <c r="D127" s="1099" t="s">
        <v>814</v>
      </c>
      <c r="E127" s="1080">
        <v>43004</v>
      </c>
      <c r="F127" s="1079"/>
      <c r="G127" s="1079"/>
      <c r="H127" s="1079" t="s">
        <v>815</v>
      </c>
      <c r="I127" s="1079" t="s">
        <v>815</v>
      </c>
      <c r="J127" s="1079" t="s">
        <v>815</v>
      </c>
      <c r="K127" s="1079" t="s">
        <v>815</v>
      </c>
      <c r="L127" s="1079" t="s">
        <v>815</v>
      </c>
      <c r="M127" s="1079" t="s">
        <v>815</v>
      </c>
      <c r="N127" s="1079" t="s">
        <v>815</v>
      </c>
      <c r="O127" s="1079" t="s">
        <v>815</v>
      </c>
      <c r="P127" s="1079" t="s">
        <v>815</v>
      </c>
      <c r="Q127" s="1079" t="s">
        <v>815</v>
      </c>
      <c r="R127" s="1085">
        <v>6.47</v>
      </c>
      <c r="S127" s="1041">
        <v>24.2</v>
      </c>
      <c r="T127" s="1041">
        <v>3.2496430379746832</v>
      </c>
      <c r="U127" s="1041">
        <v>6.2929625661919824</v>
      </c>
      <c r="V127" s="1026">
        <v>2.2835197611397331</v>
      </c>
      <c r="W127" s="1096">
        <v>59.565356454720622</v>
      </c>
      <c r="X127" s="1075"/>
      <c r="Y127" s="1097"/>
    </row>
    <row r="128" spans="1:25" s="571" customFormat="1">
      <c r="A128" s="1079">
        <v>1</v>
      </c>
      <c r="B128" s="1079" t="s">
        <v>1809</v>
      </c>
      <c r="C128" s="1079" t="s">
        <v>1829</v>
      </c>
      <c r="D128" s="1079">
        <v>0.15</v>
      </c>
      <c r="E128" s="1080">
        <v>42963</v>
      </c>
      <c r="F128" s="1079"/>
      <c r="G128" s="1079"/>
      <c r="H128" s="1079">
        <v>2.7</v>
      </c>
      <c r="I128" s="1079">
        <v>0.9</v>
      </c>
      <c r="J128" s="1095">
        <v>0.33333333333333331</v>
      </c>
      <c r="K128" s="1079" t="s">
        <v>1022</v>
      </c>
      <c r="L128" s="1079">
        <v>1</v>
      </c>
      <c r="M128" s="1079">
        <v>3</v>
      </c>
      <c r="N128" s="1079" t="s">
        <v>1885</v>
      </c>
      <c r="O128" s="1079"/>
      <c r="P128" s="1079">
        <v>9.15</v>
      </c>
      <c r="Q128" s="1079">
        <v>24.79</v>
      </c>
      <c r="R128" s="1085">
        <v>7.51</v>
      </c>
      <c r="S128" s="1041">
        <v>31.2</v>
      </c>
      <c r="T128" s="1040">
        <v>42.144303797468346</v>
      </c>
      <c r="U128" s="1040">
        <v>0.03</v>
      </c>
      <c r="V128" s="1041">
        <v>2.5444934481271311</v>
      </c>
      <c r="W128" s="1096">
        <v>92.347275741388813</v>
      </c>
      <c r="X128" s="1075"/>
      <c r="Y128" s="1097"/>
    </row>
    <row r="129" spans="1:26">
      <c r="A129" s="54">
        <v>2</v>
      </c>
      <c r="B129" s="54" t="s">
        <v>1809</v>
      </c>
      <c r="C129" s="54" t="s">
        <v>1829</v>
      </c>
      <c r="D129" s="54">
        <v>0.5</v>
      </c>
      <c r="E129" s="650">
        <v>42963</v>
      </c>
      <c r="F129" s="54"/>
      <c r="G129" s="54"/>
      <c r="H129" s="54">
        <v>2.7</v>
      </c>
      <c r="I129" s="54">
        <v>0.9</v>
      </c>
      <c r="J129" s="651">
        <v>0.33333333333333331</v>
      </c>
      <c r="K129" s="54" t="s">
        <v>1022</v>
      </c>
      <c r="L129" s="54">
        <v>1</v>
      </c>
      <c r="M129" s="54">
        <v>3</v>
      </c>
      <c r="N129" s="54" t="s">
        <v>1885</v>
      </c>
      <c r="O129" s="54"/>
      <c r="P129" s="54">
        <v>9.2100000000000009</v>
      </c>
      <c r="Q129" s="54">
        <v>24.82</v>
      </c>
      <c r="R129" s="649"/>
      <c r="S129" s="649"/>
      <c r="T129" s="649"/>
      <c r="U129" s="649"/>
      <c r="V129" s="649"/>
      <c r="W129" s="649"/>
      <c r="X129" s="27"/>
      <c r="Y129" s="47"/>
    </row>
    <row r="130" spans="1:26">
      <c r="A130" s="54">
        <v>3</v>
      </c>
      <c r="B130" s="54" t="s">
        <v>1809</v>
      </c>
      <c r="C130" s="54" t="s">
        <v>1829</v>
      </c>
      <c r="D130" s="54">
        <v>1</v>
      </c>
      <c r="E130" s="650">
        <v>42963</v>
      </c>
      <c r="F130" s="54"/>
      <c r="G130" s="54"/>
      <c r="H130" s="54">
        <v>2.7</v>
      </c>
      <c r="I130" s="54">
        <v>0.9</v>
      </c>
      <c r="J130" s="651">
        <v>0.33333333333333331</v>
      </c>
      <c r="K130" s="54" t="s">
        <v>1022</v>
      </c>
      <c r="L130" s="54">
        <v>1</v>
      </c>
      <c r="M130" s="54">
        <v>3</v>
      </c>
      <c r="N130" s="54" t="s">
        <v>1885</v>
      </c>
      <c r="O130" s="54"/>
      <c r="P130" s="54">
        <v>9.26</v>
      </c>
      <c r="Q130" s="54">
        <v>24.78</v>
      </c>
      <c r="R130" s="649"/>
      <c r="S130" s="649"/>
      <c r="T130" s="54"/>
      <c r="U130" s="54"/>
      <c r="V130" s="54"/>
      <c r="W130" s="54"/>
      <c r="X130" s="27"/>
      <c r="Y130" s="47"/>
    </row>
    <row r="131" spans="1:26">
      <c r="A131" s="54">
        <v>4</v>
      </c>
      <c r="B131" s="54" t="s">
        <v>1809</v>
      </c>
      <c r="C131" s="54" t="s">
        <v>1829</v>
      </c>
      <c r="D131" s="54">
        <v>1.5</v>
      </c>
      <c r="E131" s="650">
        <v>42963</v>
      </c>
      <c r="F131" s="54"/>
      <c r="G131" s="54"/>
      <c r="H131" s="54">
        <v>2.7</v>
      </c>
      <c r="I131" s="54">
        <v>0.9</v>
      </c>
      <c r="J131" s="651">
        <v>0.33333333333333331</v>
      </c>
      <c r="K131" s="54" t="s">
        <v>1022</v>
      </c>
      <c r="L131" s="54">
        <v>1</v>
      </c>
      <c r="M131" s="54">
        <v>3</v>
      </c>
      <c r="N131" s="54" t="s">
        <v>1885</v>
      </c>
      <c r="O131" s="54"/>
      <c r="P131" s="54">
        <v>9.18</v>
      </c>
      <c r="Q131" s="54">
        <v>24.73</v>
      </c>
      <c r="R131" s="649"/>
      <c r="S131" s="649"/>
      <c r="T131" s="54"/>
      <c r="U131" s="54"/>
      <c r="V131" s="54"/>
      <c r="W131" s="54"/>
      <c r="X131" s="27"/>
      <c r="Y131" s="47"/>
    </row>
    <row r="132" spans="1:26" s="571" customFormat="1">
      <c r="A132" s="1079">
        <v>5</v>
      </c>
      <c r="B132" s="1079" t="s">
        <v>1809</v>
      </c>
      <c r="C132" s="1079" t="s">
        <v>1829</v>
      </c>
      <c r="D132" s="1079">
        <v>1.7</v>
      </c>
      <c r="E132" s="1080">
        <v>42963</v>
      </c>
      <c r="F132" s="1079"/>
      <c r="G132" s="1079"/>
      <c r="H132" s="1079">
        <v>2.7</v>
      </c>
      <c r="I132" s="1079">
        <v>0.9</v>
      </c>
      <c r="J132" s="1095">
        <v>0.33333333333333331</v>
      </c>
      <c r="K132" s="1079" t="s">
        <v>1022</v>
      </c>
      <c r="L132" s="1079">
        <v>1</v>
      </c>
      <c r="M132" s="1079">
        <v>3</v>
      </c>
      <c r="N132" s="1079" t="s">
        <v>1885</v>
      </c>
      <c r="O132" s="1079"/>
      <c r="P132" s="1079" t="s">
        <v>815</v>
      </c>
      <c r="Q132" s="1079" t="s">
        <v>815</v>
      </c>
      <c r="R132" s="1085">
        <v>7.08</v>
      </c>
      <c r="S132" s="1041">
        <v>32.200000000000003</v>
      </c>
      <c r="T132" s="1040">
        <v>38.065822784810123</v>
      </c>
      <c r="U132" s="1040">
        <v>0.77717721518987493</v>
      </c>
      <c r="V132" s="1041">
        <v>2.4140066046334314</v>
      </c>
      <c r="W132" s="1096">
        <v>87.705536931294887</v>
      </c>
      <c r="X132" s="1075"/>
      <c r="Y132" s="1097"/>
    </row>
    <row r="133" spans="1:26">
      <c r="A133" s="54">
        <v>6</v>
      </c>
      <c r="B133" s="54" t="s">
        <v>1809</v>
      </c>
      <c r="C133" s="54" t="s">
        <v>1829</v>
      </c>
      <c r="D133" s="54">
        <v>2</v>
      </c>
      <c r="E133" s="650">
        <v>42963</v>
      </c>
      <c r="F133" s="54"/>
      <c r="G133" s="54"/>
      <c r="H133" s="54">
        <v>2.7</v>
      </c>
      <c r="I133" s="54">
        <v>0.9</v>
      </c>
      <c r="J133" s="651">
        <v>0.33333333333333331</v>
      </c>
      <c r="K133" s="54" t="s">
        <v>1022</v>
      </c>
      <c r="L133" s="54">
        <v>1</v>
      </c>
      <c r="M133" s="54">
        <v>3</v>
      </c>
      <c r="N133" s="54" t="s">
        <v>1885</v>
      </c>
      <c r="O133" s="54"/>
      <c r="P133" s="54">
        <v>4.6500000000000004</v>
      </c>
      <c r="Q133" s="54">
        <v>23.5</v>
      </c>
      <c r="R133" s="649"/>
      <c r="S133" s="649"/>
      <c r="T133" s="54"/>
      <c r="U133" s="54"/>
      <c r="V133" s="54"/>
      <c r="W133" s="54"/>
      <c r="X133" s="27"/>
      <c r="Y133" s="47"/>
    </row>
    <row r="134" spans="1:26">
      <c r="A134" s="54">
        <v>7</v>
      </c>
      <c r="B134" s="54" t="s">
        <v>1809</v>
      </c>
      <c r="C134" s="54" t="s">
        <v>1829</v>
      </c>
      <c r="D134" s="54">
        <v>2.2999999999999998</v>
      </c>
      <c r="E134" s="650">
        <v>42963</v>
      </c>
      <c r="F134" s="54"/>
      <c r="G134" s="54"/>
      <c r="H134" s="54">
        <v>2.7</v>
      </c>
      <c r="I134" s="54">
        <v>0.9</v>
      </c>
      <c r="J134" s="651">
        <v>0.33333333333333331</v>
      </c>
      <c r="K134" s="54" t="s">
        <v>1022</v>
      </c>
      <c r="L134" s="54">
        <v>1</v>
      </c>
      <c r="M134" s="54">
        <v>3</v>
      </c>
      <c r="N134" s="54" t="s">
        <v>1885</v>
      </c>
      <c r="O134" s="54"/>
      <c r="P134" s="54">
        <v>4.78</v>
      </c>
      <c r="Q134" s="54">
        <v>23.59</v>
      </c>
      <c r="R134" s="649"/>
      <c r="S134" s="649"/>
      <c r="T134" s="54"/>
      <c r="U134" s="54"/>
      <c r="V134" s="54"/>
      <c r="W134" s="54"/>
      <c r="X134" s="27"/>
      <c r="Y134" s="47"/>
    </row>
    <row r="135" spans="1:26" s="571" customFormat="1">
      <c r="A135" s="1079">
        <v>8</v>
      </c>
      <c r="B135" s="1079" t="s">
        <v>1809</v>
      </c>
      <c r="C135" s="1079" t="s">
        <v>1829</v>
      </c>
      <c r="D135" s="1079">
        <v>2.5</v>
      </c>
      <c r="E135" s="1080">
        <v>42963</v>
      </c>
      <c r="F135" s="1079"/>
      <c r="G135" s="1079"/>
      <c r="H135" s="1079">
        <v>2.7</v>
      </c>
      <c r="I135" s="1079">
        <v>0.9</v>
      </c>
      <c r="J135" s="1095">
        <v>0.33333333333333331</v>
      </c>
      <c r="K135" s="1079" t="s">
        <v>1022</v>
      </c>
      <c r="L135" s="1079">
        <v>1</v>
      </c>
      <c r="M135" s="1079">
        <v>3</v>
      </c>
      <c r="N135" s="1079" t="s">
        <v>1885</v>
      </c>
      <c r="O135" s="1079"/>
      <c r="P135" s="1079">
        <v>3.31</v>
      </c>
      <c r="Q135" s="1079">
        <v>23.12</v>
      </c>
      <c r="R135" s="1085">
        <v>6.65</v>
      </c>
      <c r="S135" s="1041">
        <v>37.299999999999997</v>
      </c>
      <c r="T135" s="1040">
        <v>12.688607594936709</v>
      </c>
      <c r="U135" s="1040">
        <v>6.285392405063293</v>
      </c>
      <c r="V135" s="1041">
        <v>3.066440822101927</v>
      </c>
      <c r="W135" s="1096">
        <v>74.650646527905678</v>
      </c>
      <c r="X135" s="1075"/>
      <c r="Y135" s="1097"/>
    </row>
    <row r="137" spans="1:26" ht="31.8" thickBot="1">
      <c r="A137" s="609" t="s">
        <v>20</v>
      </c>
      <c r="B137" s="609" t="s">
        <v>701</v>
      </c>
      <c r="C137" s="609" t="s">
        <v>846</v>
      </c>
      <c r="D137" s="610" t="s">
        <v>786</v>
      </c>
      <c r="E137" s="611" t="s">
        <v>1000</v>
      </c>
      <c r="F137" s="612" t="s">
        <v>1008</v>
      </c>
      <c r="G137" s="613" t="s">
        <v>806</v>
      </c>
      <c r="H137" s="613" t="s">
        <v>807</v>
      </c>
      <c r="I137" s="614" t="s">
        <v>1009</v>
      </c>
      <c r="J137" s="611" t="s">
        <v>1015</v>
      </c>
      <c r="K137" s="615" t="s">
        <v>1016</v>
      </c>
      <c r="L137" s="611" t="s">
        <v>703</v>
      </c>
      <c r="M137" s="612" t="s">
        <v>1017</v>
      </c>
      <c r="N137" s="609" t="s">
        <v>808</v>
      </c>
      <c r="O137" s="611" t="s">
        <v>1018</v>
      </c>
      <c r="P137" s="616" t="s">
        <v>809</v>
      </c>
      <c r="Q137" s="617" t="s">
        <v>1019</v>
      </c>
      <c r="R137" s="611" t="s">
        <v>1020</v>
      </c>
      <c r="S137" s="612" t="s">
        <v>1021</v>
      </c>
      <c r="T137" s="611" t="s">
        <v>1010</v>
      </c>
      <c r="U137" s="612" t="s">
        <v>1011</v>
      </c>
      <c r="V137" s="611" t="s">
        <v>1012</v>
      </c>
      <c r="W137" s="612" t="s">
        <v>1013</v>
      </c>
      <c r="X137" s="611" t="s">
        <v>1014</v>
      </c>
    </row>
    <row r="138" spans="1:26" s="571" customFormat="1" ht="16.2" thickTop="1">
      <c r="A138" s="1079" t="s">
        <v>1809</v>
      </c>
      <c r="B138" s="1079" t="s">
        <v>1808</v>
      </c>
      <c r="C138" s="1079">
        <v>0.5</v>
      </c>
      <c r="D138" s="1080">
        <v>43342</v>
      </c>
      <c r="E138" s="1079"/>
      <c r="F138" s="1079">
        <v>4</v>
      </c>
      <c r="G138" s="1079">
        <v>19.3</v>
      </c>
      <c r="H138" s="1079">
        <v>4.5</v>
      </c>
      <c r="I138" s="1079"/>
      <c r="J138" s="1079">
        <v>12.07</v>
      </c>
      <c r="K138" s="1079">
        <v>26.5</v>
      </c>
      <c r="L138" s="1079">
        <v>6.71</v>
      </c>
      <c r="M138" s="1079">
        <v>9.6000000000000014</v>
      </c>
      <c r="N138" s="1041">
        <v>2.1297034810126578</v>
      </c>
      <c r="O138" s="1041">
        <v>2.5000000000000001E-2</v>
      </c>
      <c r="P138" s="1041">
        <v>0.50797641754811851</v>
      </c>
      <c r="Q138" s="1041">
        <v>17.251092726645986</v>
      </c>
      <c r="R138" s="1079"/>
      <c r="S138" s="1079"/>
      <c r="T138" s="1079" t="s">
        <v>1022</v>
      </c>
      <c r="U138" s="1079">
        <v>1</v>
      </c>
      <c r="V138" s="1079">
        <v>2</v>
      </c>
      <c r="W138" s="1034" t="s">
        <v>1106</v>
      </c>
      <c r="X138" s="1034"/>
      <c r="Y138" s="1034"/>
      <c r="Z138" s="1034"/>
    </row>
    <row r="139" spans="1:26">
      <c r="A139" s="54" t="s">
        <v>1809</v>
      </c>
      <c r="B139" s="54" t="s">
        <v>1808</v>
      </c>
      <c r="C139" s="54">
        <v>1</v>
      </c>
      <c r="D139" s="650">
        <v>43342</v>
      </c>
      <c r="E139" s="54"/>
      <c r="F139" s="54"/>
      <c r="G139" s="54"/>
      <c r="H139" s="54"/>
      <c r="I139" s="54"/>
      <c r="J139" s="54">
        <v>12.09</v>
      </c>
      <c r="K139" s="54">
        <v>26.4</v>
      </c>
      <c r="L139" s="54" t="s">
        <v>811</v>
      </c>
      <c r="M139" s="54" t="s">
        <v>811</v>
      </c>
      <c r="N139" s="54" t="s">
        <v>811</v>
      </c>
      <c r="O139" s="54" t="s">
        <v>811</v>
      </c>
      <c r="P139" s="68" t="s">
        <v>811</v>
      </c>
      <c r="Q139" s="68" t="s">
        <v>811</v>
      </c>
      <c r="R139" s="54"/>
      <c r="S139" s="54"/>
      <c r="T139" s="54"/>
      <c r="U139" s="54"/>
      <c r="V139" s="54"/>
      <c r="W139" s="649"/>
      <c r="X139" s="649"/>
      <c r="Y139" s="649"/>
      <c r="Z139" s="649"/>
    </row>
    <row r="140" spans="1:26">
      <c r="A140" s="54" t="s">
        <v>1809</v>
      </c>
      <c r="B140" s="54" t="s">
        <v>1808</v>
      </c>
      <c r="C140" s="54">
        <v>2</v>
      </c>
      <c r="D140" s="650">
        <v>43342</v>
      </c>
      <c r="E140" s="54"/>
      <c r="F140" s="54"/>
      <c r="G140" s="54"/>
      <c r="H140" s="54"/>
      <c r="I140" s="54"/>
      <c r="J140" s="54">
        <v>11.89</v>
      </c>
      <c r="K140" s="54">
        <v>26.4</v>
      </c>
      <c r="L140" s="54" t="s">
        <v>811</v>
      </c>
      <c r="M140" s="54" t="s">
        <v>811</v>
      </c>
      <c r="N140" s="54" t="s">
        <v>811</v>
      </c>
      <c r="O140" s="54" t="s">
        <v>811</v>
      </c>
      <c r="P140" s="68" t="s">
        <v>811</v>
      </c>
      <c r="Q140" s="68" t="s">
        <v>811</v>
      </c>
      <c r="R140" s="54"/>
      <c r="S140" s="54"/>
      <c r="T140" s="54"/>
      <c r="U140" s="54"/>
      <c r="V140" s="54"/>
      <c r="W140" s="649"/>
      <c r="X140" s="649"/>
      <c r="Y140" s="649"/>
      <c r="Z140" s="649"/>
    </row>
    <row r="141" spans="1:26" s="571" customFormat="1">
      <c r="A141" s="1079" t="s">
        <v>1809</v>
      </c>
      <c r="B141" s="1079" t="s">
        <v>1808</v>
      </c>
      <c r="C141" s="1079">
        <v>3</v>
      </c>
      <c r="D141" s="1080">
        <v>43342</v>
      </c>
      <c r="E141" s="1079"/>
      <c r="F141" s="1079"/>
      <c r="G141" s="1079"/>
      <c r="H141" s="1079"/>
      <c r="I141" s="1079"/>
      <c r="J141" s="1079">
        <v>11.91</v>
      </c>
      <c r="K141" s="1079">
        <v>26.3</v>
      </c>
      <c r="L141" s="1079">
        <v>6.75</v>
      </c>
      <c r="M141" s="1079">
        <v>9.4</v>
      </c>
      <c r="N141" s="1041">
        <v>1.7512544303797466</v>
      </c>
      <c r="O141" s="1041">
        <v>0.92510695503692042</v>
      </c>
      <c r="P141" s="1041">
        <v>0.65311253684758086</v>
      </c>
      <c r="Q141" s="1041">
        <v>17.604763874526022</v>
      </c>
      <c r="R141" s="1079"/>
      <c r="S141" s="1079"/>
      <c r="T141" s="1079"/>
      <c r="U141" s="1079"/>
      <c r="V141" s="1079"/>
      <c r="W141" s="1034"/>
      <c r="X141" s="1034"/>
      <c r="Y141" s="1034"/>
      <c r="Z141" s="1034"/>
    </row>
    <row r="142" spans="1:26">
      <c r="A142" s="54" t="s">
        <v>1809</v>
      </c>
      <c r="B142" s="54" t="s">
        <v>1808</v>
      </c>
      <c r="C142" s="54">
        <v>4</v>
      </c>
      <c r="D142" s="650">
        <v>43342</v>
      </c>
      <c r="E142" s="54"/>
      <c r="F142" s="54"/>
      <c r="G142" s="54"/>
      <c r="H142" s="54"/>
      <c r="I142" s="54"/>
      <c r="J142" s="54">
        <v>11.64</v>
      </c>
      <c r="K142" s="54">
        <v>26.1</v>
      </c>
      <c r="L142" s="54" t="s">
        <v>811</v>
      </c>
      <c r="M142" s="54" t="s">
        <v>811</v>
      </c>
      <c r="N142" s="54" t="s">
        <v>811</v>
      </c>
      <c r="O142" s="54" t="s">
        <v>811</v>
      </c>
      <c r="P142" s="68" t="s">
        <v>811</v>
      </c>
      <c r="Q142" s="68" t="s">
        <v>811</v>
      </c>
      <c r="R142" s="54"/>
      <c r="S142" s="54"/>
      <c r="T142" s="54"/>
      <c r="U142" s="54"/>
      <c r="V142" s="54"/>
      <c r="W142" s="649"/>
      <c r="X142" s="649"/>
      <c r="Y142" s="649"/>
      <c r="Z142" s="649"/>
    </row>
    <row r="143" spans="1:26">
      <c r="A143" s="54" t="s">
        <v>1809</v>
      </c>
      <c r="B143" s="54" t="s">
        <v>1808</v>
      </c>
      <c r="C143" s="54">
        <v>5</v>
      </c>
      <c r="D143" s="650">
        <v>43342</v>
      </c>
      <c r="E143" s="54"/>
      <c r="F143" s="54"/>
      <c r="G143" s="54"/>
      <c r="H143" s="54"/>
      <c r="I143" s="54"/>
      <c r="J143" s="54">
        <v>12.29</v>
      </c>
      <c r="K143" s="54">
        <v>24.6</v>
      </c>
      <c r="L143" s="54" t="s">
        <v>811</v>
      </c>
      <c r="M143" s="54" t="s">
        <v>811</v>
      </c>
      <c r="N143" s="54" t="s">
        <v>811</v>
      </c>
      <c r="O143" s="54" t="s">
        <v>811</v>
      </c>
      <c r="P143" s="68" t="s">
        <v>811</v>
      </c>
      <c r="Q143" s="68" t="s">
        <v>811</v>
      </c>
      <c r="R143" s="54"/>
      <c r="S143" s="54"/>
      <c r="T143" s="54"/>
      <c r="U143" s="54"/>
      <c r="V143" s="54"/>
      <c r="W143" s="649"/>
      <c r="X143" s="649"/>
      <c r="Y143" s="649"/>
      <c r="Z143" s="649"/>
    </row>
    <row r="144" spans="1:26">
      <c r="A144" s="54" t="s">
        <v>1809</v>
      </c>
      <c r="B144" s="54" t="s">
        <v>1808</v>
      </c>
      <c r="C144" s="54">
        <v>6</v>
      </c>
      <c r="D144" s="650">
        <v>43342</v>
      </c>
      <c r="E144" s="54"/>
      <c r="F144" s="54"/>
      <c r="G144" s="54"/>
      <c r="H144" s="54"/>
      <c r="I144" s="54"/>
      <c r="J144" s="54">
        <v>9.77</v>
      </c>
      <c r="K144" s="54">
        <v>23.6</v>
      </c>
      <c r="L144" s="54" t="s">
        <v>811</v>
      </c>
      <c r="M144" s="54" t="s">
        <v>811</v>
      </c>
      <c r="N144" s="54" t="s">
        <v>811</v>
      </c>
      <c r="O144" s="54" t="s">
        <v>811</v>
      </c>
      <c r="P144" s="68" t="s">
        <v>811</v>
      </c>
      <c r="Q144" s="68" t="s">
        <v>811</v>
      </c>
      <c r="R144" s="54"/>
      <c r="S144" s="54"/>
      <c r="T144" s="54"/>
      <c r="U144" s="54"/>
      <c r="V144" s="54"/>
      <c r="W144" s="649"/>
      <c r="X144" s="649"/>
      <c r="Y144" s="649"/>
      <c r="Z144" s="649"/>
    </row>
    <row r="145" spans="1:26">
      <c r="A145" s="54" t="s">
        <v>1809</v>
      </c>
      <c r="B145" s="54" t="s">
        <v>1808</v>
      </c>
      <c r="C145" s="54">
        <v>7</v>
      </c>
      <c r="D145" s="650">
        <v>43342</v>
      </c>
      <c r="E145" s="54"/>
      <c r="F145" s="54"/>
      <c r="G145" s="54"/>
      <c r="H145" s="54"/>
      <c r="I145" s="54"/>
      <c r="J145" s="54">
        <v>6.09</v>
      </c>
      <c r="K145" s="54">
        <v>21.7</v>
      </c>
      <c r="L145" s="54" t="s">
        <v>811</v>
      </c>
      <c r="M145" s="54" t="s">
        <v>811</v>
      </c>
      <c r="N145" s="54" t="s">
        <v>811</v>
      </c>
      <c r="O145" s="54" t="s">
        <v>811</v>
      </c>
      <c r="P145" s="68" t="s">
        <v>811</v>
      </c>
      <c r="Q145" s="68" t="s">
        <v>811</v>
      </c>
      <c r="R145" s="54"/>
      <c r="S145" s="54"/>
      <c r="T145" s="54"/>
      <c r="U145" s="54"/>
      <c r="V145" s="54"/>
      <c r="W145" s="649"/>
      <c r="X145" s="649"/>
      <c r="Y145" s="649"/>
      <c r="Z145" s="649"/>
    </row>
    <row r="146" spans="1:26">
      <c r="A146" s="54" t="s">
        <v>1809</v>
      </c>
      <c r="B146" s="54" t="s">
        <v>1808</v>
      </c>
      <c r="C146" s="54">
        <v>8</v>
      </c>
      <c r="D146" s="650">
        <v>43342</v>
      </c>
      <c r="E146" s="54"/>
      <c r="F146" s="54"/>
      <c r="G146" s="54"/>
      <c r="H146" s="54"/>
      <c r="I146" s="54"/>
      <c r="J146" s="54">
        <v>5.77</v>
      </c>
      <c r="K146" s="54">
        <v>16.399999999999999</v>
      </c>
      <c r="L146" s="54" t="s">
        <v>811</v>
      </c>
      <c r="M146" s="54" t="s">
        <v>811</v>
      </c>
      <c r="N146" s="54" t="s">
        <v>811</v>
      </c>
      <c r="O146" s="54" t="s">
        <v>811</v>
      </c>
      <c r="P146" s="68" t="s">
        <v>811</v>
      </c>
      <c r="Q146" s="68" t="s">
        <v>811</v>
      </c>
      <c r="R146" s="54"/>
      <c r="S146" s="54"/>
      <c r="T146" s="54"/>
      <c r="U146" s="54"/>
      <c r="V146" s="54"/>
      <c r="W146" s="649"/>
      <c r="X146" s="649"/>
      <c r="Y146" s="649"/>
      <c r="Z146" s="649"/>
    </row>
    <row r="147" spans="1:26" s="571" customFormat="1">
      <c r="A147" s="1079" t="s">
        <v>1809</v>
      </c>
      <c r="B147" s="1079" t="s">
        <v>1808</v>
      </c>
      <c r="C147" s="1079">
        <v>9</v>
      </c>
      <c r="D147" s="1080">
        <v>43342</v>
      </c>
      <c r="E147" s="1079"/>
      <c r="F147" s="1079"/>
      <c r="G147" s="1079"/>
      <c r="H147" s="1079"/>
      <c r="I147" s="1079"/>
      <c r="J147" s="1079">
        <v>2.7</v>
      </c>
      <c r="K147" s="1079">
        <v>12.1</v>
      </c>
      <c r="L147" s="1079">
        <v>6.42</v>
      </c>
      <c r="M147" s="1079">
        <v>21.6</v>
      </c>
      <c r="N147" s="1041">
        <v>11.390574367088607</v>
      </c>
      <c r="O147" s="1041">
        <v>1.6971430183280596</v>
      </c>
      <c r="P147" s="1041">
        <v>0.65311253684758086</v>
      </c>
      <c r="Q147" s="1041">
        <v>20.787804205446399</v>
      </c>
      <c r="R147" s="1079"/>
      <c r="S147" s="1079"/>
      <c r="T147" s="1079"/>
      <c r="U147" s="1079"/>
      <c r="V147" s="1079"/>
      <c r="W147" s="1034"/>
      <c r="X147" s="1034"/>
      <c r="Y147" s="1034"/>
      <c r="Z147" s="1034"/>
    </row>
    <row r="148" spans="1:26">
      <c r="A148" s="54" t="s">
        <v>1809</v>
      </c>
      <c r="B148" s="54" t="s">
        <v>1808</v>
      </c>
      <c r="C148" s="54">
        <v>10</v>
      </c>
      <c r="D148" s="650">
        <v>43342</v>
      </c>
      <c r="E148" s="54"/>
      <c r="F148" s="54"/>
      <c r="G148" s="54"/>
      <c r="H148" s="54"/>
      <c r="I148" s="54"/>
      <c r="J148" s="54">
        <v>0.49</v>
      </c>
      <c r="K148" s="54">
        <v>10.4</v>
      </c>
      <c r="L148" s="54" t="s">
        <v>811</v>
      </c>
      <c r="M148" s="54" t="s">
        <v>811</v>
      </c>
      <c r="N148" s="54" t="s">
        <v>811</v>
      </c>
      <c r="O148" s="54" t="s">
        <v>811</v>
      </c>
      <c r="P148" s="68" t="s">
        <v>811</v>
      </c>
      <c r="Q148" s="68" t="s">
        <v>811</v>
      </c>
      <c r="R148" s="54"/>
      <c r="S148" s="54"/>
      <c r="T148" s="54"/>
      <c r="U148" s="54"/>
      <c r="V148" s="54"/>
      <c r="W148" s="649"/>
      <c r="X148" s="649"/>
      <c r="Y148" s="649"/>
      <c r="Z148" s="649"/>
    </row>
    <row r="149" spans="1:26">
      <c r="A149" s="54" t="s">
        <v>1809</v>
      </c>
      <c r="B149" s="54" t="s">
        <v>1808</v>
      </c>
      <c r="C149" s="54">
        <v>11</v>
      </c>
      <c r="D149" s="650">
        <v>43342</v>
      </c>
      <c r="E149" s="54"/>
      <c r="F149" s="54"/>
      <c r="G149" s="54"/>
      <c r="H149" s="54"/>
      <c r="I149" s="54"/>
      <c r="J149" s="54">
        <v>0.44</v>
      </c>
      <c r="K149" s="54">
        <v>9.6</v>
      </c>
      <c r="L149" s="54" t="s">
        <v>811</v>
      </c>
      <c r="M149" s="54" t="s">
        <v>811</v>
      </c>
      <c r="N149" s="54" t="s">
        <v>811</v>
      </c>
      <c r="O149" s="54" t="s">
        <v>811</v>
      </c>
      <c r="P149" s="68" t="s">
        <v>811</v>
      </c>
      <c r="Q149" s="68" t="s">
        <v>811</v>
      </c>
      <c r="R149" s="54"/>
      <c r="S149" s="54"/>
      <c r="T149" s="54"/>
      <c r="U149" s="54"/>
      <c r="V149" s="54"/>
      <c r="W149" s="649"/>
      <c r="X149" s="649"/>
      <c r="Y149" s="649"/>
      <c r="Z149" s="649"/>
    </row>
    <row r="150" spans="1:26">
      <c r="A150" s="54" t="s">
        <v>1809</v>
      </c>
      <c r="B150" s="54" t="s">
        <v>1808</v>
      </c>
      <c r="C150" s="54">
        <v>12</v>
      </c>
      <c r="D150" s="650">
        <v>43342</v>
      </c>
      <c r="E150" s="54"/>
      <c r="F150" s="54"/>
      <c r="G150" s="54"/>
      <c r="H150" s="54"/>
      <c r="I150" s="54"/>
      <c r="J150" s="54">
        <v>0.41</v>
      </c>
      <c r="K150" s="54">
        <v>9.3000000000000007</v>
      </c>
      <c r="L150" s="54" t="s">
        <v>811</v>
      </c>
      <c r="M150" s="54" t="s">
        <v>811</v>
      </c>
      <c r="N150" s="54" t="s">
        <v>811</v>
      </c>
      <c r="O150" s="54" t="s">
        <v>811</v>
      </c>
      <c r="P150" s="68" t="s">
        <v>811</v>
      </c>
      <c r="Q150" s="68" t="s">
        <v>811</v>
      </c>
      <c r="R150" s="54"/>
      <c r="S150" s="54"/>
      <c r="T150" s="54"/>
      <c r="U150" s="54"/>
      <c r="V150" s="54"/>
      <c r="W150" s="649"/>
      <c r="X150" s="649"/>
      <c r="Y150" s="649"/>
      <c r="Z150" s="649"/>
    </row>
    <row r="151" spans="1:26">
      <c r="A151" s="54" t="s">
        <v>1809</v>
      </c>
      <c r="B151" s="54" t="s">
        <v>1808</v>
      </c>
      <c r="C151" s="54">
        <v>13</v>
      </c>
      <c r="D151" s="650">
        <v>43342</v>
      </c>
      <c r="E151" s="54"/>
      <c r="F151" s="54"/>
      <c r="G151" s="54"/>
      <c r="H151" s="54"/>
      <c r="I151" s="54"/>
      <c r="J151" s="54">
        <v>0.45</v>
      </c>
      <c r="K151" s="54">
        <v>9.1</v>
      </c>
      <c r="L151" s="54" t="s">
        <v>811</v>
      </c>
      <c r="M151" s="54" t="s">
        <v>811</v>
      </c>
      <c r="N151" s="54" t="s">
        <v>811</v>
      </c>
      <c r="O151" s="54" t="s">
        <v>811</v>
      </c>
      <c r="P151" s="68" t="s">
        <v>811</v>
      </c>
      <c r="Q151" s="68" t="s">
        <v>811</v>
      </c>
      <c r="R151" s="54"/>
      <c r="S151" s="54"/>
      <c r="T151" s="54"/>
      <c r="U151" s="54"/>
      <c r="V151" s="54"/>
      <c r="W151" s="649"/>
      <c r="X151" s="649"/>
      <c r="Y151" s="649"/>
      <c r="Z151" s="649"/>
    </row>
    <row r="152" spans="1:26">
      <c r="A152" s="54" t="s">
        <v>1809</v>
      </c>
      <c r="B152" s="54" t="s">
        <v>1808</v>
      </c>
      <c r="C152" s="54">
        <v>14</v>
      </c>
      <c r="D152" s="650">
        <v>43342</v>
      </c>
      <c r="E152" s="54"/>
      <c r="F152" s="54"/>
      <c r="G152" s="54"/>
      <c r="H152" s="54"/>
      <c r="I152" s="54"/>
      <c r="J152" s="54">
        <v>0.45</v>
      </c>
      <c r="K152" s="54">
        <v>8.9</v>
      </c>
      <c r="L152" s="54" t="s">
        <v>811</v>
      </c>
      <c r="M152" s="54" t="s">
        <v>811</v>
      </c>
      <c r="N152" s="54" t="s">
        <v>811</v>
      </c>
      <c r="O152" s="54" t="s">
        <v>811</v>
      </c>
      <c r="P152" s="68" t="s">
        <v>811</v>
      </c>
      <c r="Q152" s="68" t="s">
        <v>811</v>
      </c>
      <c r="R152" s="54"/>
      <c r="S152" s="54"/>
      <c r="T152" s="54"/>
      <c r="U152" s="54"/>
      <c r="V152" s="54"/>
      <c r="W152" s="649"/>
      <c r="X152" s="649"/>
      <c r="Y152" s="649"/>
      <c r="Z152" s="649"/>
    </row>
    <row r="153" spans="1:26">
      <c r="A153" s="54" t="s">
        <v>1809</v>
      </c>
      <c r="B153" s="54" t="s">
        <v>1808</v>
      </c>
      <c r="C153" s="54">
        <v>15</v>
      </c>
      <c r="D153" s="650">
        <v>43342</v>
      </c>
      <c r="E153" s="54"/>
      <c r="F153" s="54"/>
      <c r="G153" s="54"/>
      <c r="H153" s="54"/>
      <c r="I153" s="54"/>
      <c r="J153" s="54">
        <v>0.41</v>
      </c>
      <c r="K153" s="54">
        <v>8.8000000000000007</v>
      </c>
      <c r="L153" s="54" t="s">
        <v>811</v>
      </c>
      <c r="M153" s="54" t="s">
        <v>811</v>
      </c>
      <c r="N153" s="54" t="s">
        <v>811</v>
      </c>
      <c r="O153" s="54" t="s">
        <v>811</v>
      </c>
      <c r="P153" s="68" t="s">
        <v>811</v>
      </c>
      <c r="Q153" s="68" t="s">
        <v>811</v>
      </c>
      <c r="R153" s="54"/>
      <c r="S153" s="54"/>
      <c r="T153" s="54"/>
      <c r="U153" s="54"/>
      <c r="V153" s="54"/>
      <c r="W153" s="649"/>
      <c r="X153" s="649"/>
      <c r="Y153" s="649"/>
      <c r="Z153" s="649"/>
    </row>
    <row r="154" spans="1:26">
      <c r="A154" s="54" t="s">
        <v>1809</v>
      </c>
      <c r="B154" s="54" t="s">
        <v>1808</v>
      </c>
      <c r="C154" s="54">
        <v>16</v>
      </c>
      <c r="D154" s="650">
        <v>43342</v>
      </c>
      <c r="E154" s="54"/>
      <c r="F154" s="54"/>
      <c r="G154" s="54"/>
      <c r="H154" s="54"/>
      <c r="I154" s="54"/>
      <c r="J154" s="54">
        <v>0.41</v>
      </c>
      <c r="K154" s="54">
        <v>8.8000000000000007</v>
      </c>
      <c r="L154" s="54" t="s">
        <v>811</v>
      </c>
      <c r="M154" s="54" t="s">
        <v>811</v>
      </c>
      <c r="N154" s="54" t="s">
        <v>811</v>
      </c>
      <c r="O154" s="54" t="s">
        <v>811</v>
      </c>
      <c r="P154" s="68" t="s">
        <v>811</v>
      </c>
      <c r="Q154" s="68" t="s">
        <v>811</v>
      </c>
      <c r="R154" s="54"/>
      <c r="S154" s="54"/>
      <c r="T154" s="54"/>
      <c r="U154" s="54"/>
      <c r="V154" s="54"/>
      <c r="W154" s="649"/>
      <c r="X154" s="649"/>
      <c r="Y154" s="649"/>
      <c r="Z154" s="649"/>
    </row>
    <row r="155" spans="1:26">
      <c r="A155" s="54" t="s">
        <v>1809</v>
      </c>
      <c r="B155" s="54" t="s">
        <v>1808</v>
      </c>
      <c r="C155" s="54">
        <v>17</v>
      </c>
      <c r="D155" s="650">
        <v>43342</v>
      </c>
      <c r="E155" s="54"/>
      <c r="F155" s="54"/>
      <c r="G155" s="54"/>
      <c r="H155" s="54"/>
      <c r="I155" s="54"/>
      <c r="J155" s="54">
        <v>0.46</v>
      </c>
      <c r="K155" s="54">
        <v>8.6999999999999993</v>
      </c>
      <c r="L155" s="54" t="s">
        <v>811</v>
      </c>
      <c r="M155" s="54" t="s">
        <v>811</v>
      </c>
      <c r="N155" s="54" t="s">
        <v>811</v>
      </c>
      <c r="O155" s="54" t="s">
        <v>811</v>
      </c>
      <c r="P155" s="68" t="s">
        <v>811</v>
      </c>
      <c r="Q155" s="68" t="s">
        <v>811</v>
      </c>
      <c r="R155" s="54"/>
      <c r="S155" s="54"/>
      <c r="T155" s="54"/>
      <c r="U155" s="54"/>
      <c r="V155" s="54"/>
      <c r="W155" s="649"/>
      <c r="X155" s="649"/>
      <c r="Y155" s="649"/>
      <c r="Z155" s="649"/>
    </row>
    <row r="156" spans="1:26" s="571" customFormat="1">
      <c r="A156" s="1079" t="s">
        <v>1809</v>
      </c>
      <c r="B156" s="1079" t="s">
        <v>1808</v>
      </c>
      <c r="C156" s="1079">
        <v>18</v>
      </c>
      <c r="D156" s="1080">
        <v>43342</v>
      </c>
      <c r="E156" s="1079"/>
      <c r="F156" s="1079"/>
      <c r="G156" s="1079"/>
      <c r="H156" s="1079"/>
      <c r="I156" s="1079"/>
      <c r="J156" s="1079">
        <v>0.41</v>
      </c>
      <c r="K156" s="1079">
        <v>8.6999999999999993</v>
      </c>
      <c r="L156" s="1079">
        <v>6.36</v>
      </c>
      <c r="M156" s="1079">
        <v>28.8</v>
      </c>
      <c r="N156" s="1041">
        <v>3.3763591772151895</v>
      </c>
      <c r="O156" s="1041">
        <v>2.5000000000000001E-2</v>
      </c>
      <c r="P156" s="1041">
        <v>6.312488508293578</v>
      </c>
      <c r="Q156" s="1041">
        <v>47.93206480523957</v>
      </c>
      <c r="R156" s="1079"/>
      <c r="S156" s="1079"/>
      <c r="T156" s="1079"/>
      <c r="U156" s="1079"/>
      <c r="V156" s="1079"/>
      <c r="W156" s="1034"/>
      <c r="X156" s="1034"/>
      <c r="Y156" s="1034"/>
      <c r="Z156" s="1034"/>
    </row>
    <row r="157" spans="1:26" s="571" customFormat="1">
      <c r="A157" s="1079" t="s">
        <v>1809</v>
      </c>
      <c r="B157" s="1079" t="s">
        <v>1815</v>
      </c>
      <c r="C157" s="1079">
        <v>0.5</v>
      </c>
      <c r="D157" s="1080">
        <v>43341</v>
      </c>
      <c r="E157" s="1079"/>
      <c r="F157" s="1079">
        <v>4</v>
      </c>
      <c r="G157" s="1079">
        <v>17.3</v>
      </c>
      <c r="H157" s="1079">
        <v>5.2</v>
      </c>
      <c r="I157" s="1079"/>
      <c r="J157" s="1079">
        <v>12.11</v>
      </c>
      <c r="K157" s="1079">
        <v>26.5</v>
      </c>
      <c r="L157" s="1079">
        <v>6.86</v>
      </c>
      <c r="M157" s="1079">
        <v>68.8</v>
      </c>
      <c r="N157" s="1041">
        <v>3.1537420886075944</v>
      </c>
      <c r="O157" s="1041">
        <v>2.5000000000000001E-2</v>
      </c>
      <c r="P157" s="1041">
        <v>0.36284029824865605</v>
      </c>
      <c r="Q157" s="1041">
        <v>16.867948983109269</v>
      </c>
      <c r="R157" s="1079"/>
      <c r="S157" s="1079"/>
      <c r="T157" s="1079" t="s">
        <v>1022</v>
      </c>
      <c r="U157" s="1079">
        <v>1</v>
      </c>
      <c r="V157" s="1079">
        <v>2</v>
      </c>
      <c r="W157" s="1034" t="s">
        <v>1106</v>
      </c>
      <c r="X157" s="1034"/>
      <c r="Y157" s="1034"/>
      <c r="Z157" s="1034"/>
    </row>
    <row r="158" spans="1:26">
      <c r="A158" s="54" t="s">
        <v>1809</v>
      </c>
      <c r="B158" s="54" t="s">
        <v>1815</v>
      </c>
      <c r="C158" s="54">
        <v>1</v>
      </c>
      <c r="D158" s="650">
        <v>43341</v>
      </c>
      <c r="E158" s="54"/>
      <c r="F158" s="54"/>
      <c r="G158" s="54"/>
      <c r="H158" s="54"/>
      <c r="I158" s="54"/>
      <c r="J158" s="54">
        <v>11.83</v>
      </c>
      <c r="K158" s="54">
        <v>26.3</v>
      </c>
      <c r="L158" s="54" t="s">
        <v>811</v>
      </c>
      <c r="M158" s="54" t="s">
        <v>811</v>
      </c>
      <c r="N158" s="54" t="s">
        <v>811</v>
      </c>
      <c r="O158" s="54" t="s">
        <v>811</v>
      </c>
      <c r="P158" s="68" t="s">
        <v>811</v>
      </c>
      <c r="Q158" s="68" t="s">
        <v>811</v>
      </c>
      <c r="R158" s="54"/>
      <c r="S158" s="54"/>
      <c r="T158" s="54"/>
      <c r="U158" s="54"/>
      <c r="V158" s="54"/>
      <c r="W158" s="649"/>
      <c r="X158" s="649"/>
      <c r="Y158" s="649"/>
      <c r="Z158" s="649"/>
    </row>
    <row r="159" spans="1:26">
      <c r="A159" s="54" t="s">
        <v>1809</v>
      </c>
      <c r="B159" s="54" t="s">
        <v>1815</v>
      </c>
      <c r="C159" s="54">
        <v>2</v>
      </c>
      <c r="D159" s="650">
        <v>43341</v>
      </c>
      <c r="E159" s="54"/>
      <c r="F159" s="54"/>
      <c r="G159" s="54"/>
      <c r="H159" s="54"/>
      <c r="I159" s="54"/>
      <c r="J159" s="54">
        <v>11.74</v>
      </c>
      <c r="K159" s="54">
        <v>26.2</v>
      </c>
      <c r="L159" s="54" t="s">
        <v>811</v>
      </c>
      <c r="M159" s="54" t="s">
        <v>811</v>
      </c>
      <c r="N159" s="54" t="s">
        <v>811</v>
      </c>
      <c r="O159" s="54" t="s">
        <v>811</v>
      </c>
      <c r="P159" s="68" t="s">
        <v>811</v>
      </c>
      <c r="Q159" s="68" t="s">
        <v>811</v>
      </c>
      <c r="R159" s="54"/>
      <c r="S159" s="54"/>
      <c r="T159" s="54"/>
      <c r="U159" s="54"/>
      <c r="V159" s="54"/>
      <c r="W159" s="649"/>
      <c r="X159" s="649"/>
      <c r="Y159" s="649"/>
      <c r="Z159" s="649"/>
    </row>
    <row r="160" spans="1:26" s="571" customFormat="1">
      <c r="A160" s="1079" t="s">
        <v>1809</v>
      </c>
      <c r="B160" s="1079" t="s">
        <v>1815</v>
      </c>
      <c r="C160" s="1079">
        <v>3</v>
      </c>
      <c r="D160" s="1080">
        <v>43341</v>
      </c>
      <c r="E160" s="1079"/>
      <c r="F160" s="1079"/>
      <c r="G160" s="1079"/>
      <c r="H160" s="1079"/>
      <c r="I160" s="1079"/>
      <c r="J160" s="1079">
        <v>12</v>
      </c>
      <c r="K160" s="1079">
        <v>26</v>
      </c>
      <c r="L160" s="1079">
        <v>6.61</v>
      </c>
      <c r="M160" s="1079">
        <v>13.8</v>
      </c>
      <c r="N160" s="1041">
        <v>2.723349050632911</v>
      </c>
      <c r="O160" s="1041">
        <v>2.5000000000000001E-2</v>
      </c>
      <c r="P160" s="1041">
        <v>0.36284029824865605</v>
      </c>
      <c r="Q160" s="1041">
        <v>16.602695622199235</v>
      </c>
      <c r="R160" s="1079"/>
      <c r="S160" s="1079"/>
      <c r="T160" s="1079"/>
      <c r="U160" s="1079"/>
      <c r="V160" s="1079"/>
      <c r="W160" s="1034"/>
      <c r="X160" s="1034"/>
      <c r="Y160" s="1034"/>
      <c r="Z160" s="1034"/>
    </row>
    <row r="161" spans="1:26">
      <c r="A161" s="54" t="s">
        <v>1809</v>
      </c>
      <c r="B161" s="54" t="s">
        <v>1815</v>
      </c>
      <c r="C161" s="54">
        <v>4</v>
      </c>
      <c r="D161" s="650">
        <v>43341</v>
      </c>
      <c r="E161" s="54"/>
      <c r="F161" s="54"/>
      <c r="G161" s="54"/>
      <c r="H161" s="54"/>
      <c r="I161" s="54"/>
      <c r="J161" s="54">
        <v>11.76</v>
      </c>
      <c r="K161" s="54">
        <v>25.7</v>
      </c>
      <c r="L161" s="54" t="s">
        <v>811</v>
      </c>
      <c r="M161" s="54" t="s">
        <v>811</v>
      </c>
      <c r="N161" s="54" t="s">
        <v>811</v>
      </c>
      <c r="O161" s="54" t="s">
        <v>811</v>
      </c>
      <c r="P161" s="68" t="s">
        <v>811</v>
      </c>
      <c r="Q161" s="68" t="s">
        <v>811</v>
      </c>
      <c r="R161" s="54"/>
      <c r="S161" s="54"/>
      <c r="T161" s="54"/>
      <c r="U161" s="54"/>
      <c r="V161" s="54"/>
      <c r="W161" s="649"/>
      <c r="X161" s="649"/>
      <c r="Y161" s="649"/>
      <c r="Z161" s="649"/>
    </row>
    <row r="162" spans="1:26">
      <c r="A162" s="54" t="s">
        <v>1809</v>
      </c>
      <c r="B162" s="54" t="s">
        <v>1815</v>
      </c>
      <c r="C162" s="54">
        <v>5</v>
      </c>
      <c r="D162" s="650">
        <v>43341</v>
      </c>
      <c r="E162" s="54"/>
      <c r="F162" s="54"/>
      <c r="G162" s="54"/>
      <c r="H162" s="54"/>
      <c r="I162" s="54"/>
      <c r="J162" s="54">
        <v>12.28</v>
      </c>
      <c r="K162" s="54">
        <v>25.4</v>
      </c>
      <c r="L162" s="54" t="s">
        <v>811</v>
      </c>
      <c r="M162" s="54" t="s">
        <v>811</v>
      </c>
      <c r="N162" s="54" t="s">
        <v>811</v>
      </c>
      <c r="O162" s="54" t="s">
        <v>811</v>
      </c>
      <c r="P162" s="68" t="s">
        <v>811</v>
      </c>
      <c r="Q162" s="68" t="s">
        <v>811</v>
      </c>
      <c r="R162" s="54"/>
      <c r="S162" s="54"/>
      <c r="T162" s="54"/>
      <c r="U162" s="54"/>
      <c r="V162" s="54"/>
      <c r="W162" s="649"/>
      <c r="X162" s="649"/>
      <c r="Y162" s="649"/>
      <c r="Z162" s="649"/>
    </row>
    <row r="163" spans="1:26">
      <c r="A163" s="54" t="s">
        <v>1809</v>
      </c>
      <c r="B163" s="54" t="s">
        <v>1815</v>
      </c>
      <c r="C163" s="54">
        <v>6</v>
      </c>
      <c r="D163" s="650">
        <v>43341</v>
      </c>
      <c r="E163" s="54"/>
      <c r="F163" s="54"/>
      <c r="G163" s="54"/>
      <c r="H163" s="54"/>
      <c r="I163" s="54"/>
      <c r="J163" s="54">
        <v>12.4</v>
      </c>
      <c r="K163" s="54">
        <v>24.9</v>
      </c>
      <c r="L163" s="54" t="s">
        <v>811</v>
      </c>
      <c r="M163" s="54" t="s">
        <v>811</v>
      </c>
      <c r="N163" s="54" t="s">
        <v>811</v>
      </c>
      <c r="O163" s="54" t="s">
        <v>811</v>
      </c>
      <c r="P163" s="68" t="s">
        <v>811</v>
      </c>
      <c r="Q163" s="68" t="s">
        <v>811</v>
      </c>
      <c r="R163" s="54"/>
      <c r="S163" s="54"/>
      <c r="T163" s="54"/>
      <c r="U163" s="54"/>
      <c r="V163" s="54"/>
      <c r="W163" s="649"/>
      <c r="X163" s="649"/>
      <c r="Y163" s="649"/>
      <c r="Z163" s="649"/>
    </row>
    <row r="164" spans="1:26">
      <c r="A164" s="54" t="s">
        <v>1809</v>
      </c>
      <c r="B164" s="54" t="s">
        <v>1815</v>
      </c>
      <c r="C164" s="54">
        <v>7</v>
      </c>
      <c r="D164" s="650">
        <v>43341</v>
      </c>
      <c r="E164" s="54"/>
      <c r="F164" s="54"/>
      <c r="G164" s="54"/>
      <c r="H164" s="54"/>
      <c r="I164" s="54"/>
      <c r="J164" s="54">
        <v>12.06</v>
      </c>
      <c r="K164" s="54">
        <v>24.7</v>
      </c>
      <c r="L164" s="54" t="s">
        <v>811</v>
      </c>
      <c r="M164" s="54" t="s">
        <v>811</v>
      </c>
      <c r="N164" s="54" t="s">
        <v>811</v>
      </c>
      <c r="O164" s="54" t="s">
        <v>811</v>
      </c>
      <c r="P164" s="68" t="s">
        <v>811</v>
      </c>
      <c r="Q164" s="68" t="s">
        <v>811</v>
      </c>
      <c r="R164" s="54"/>
      <c r="S164" s="54"/>
      <c r="T164" s="54"/>
      <c r="U164" s="54"/>
      <c r="V164" s="54"/>
      <c r="W164" s="649"/>
      <c r="X164" s="649"/>
      <c r="Y164" s="649"/>
      <c r="Z164" s="649"/>
    </row>
    <row r="165" spans="1:26">
      <c r="A165" s="54" t="s">
        <v>1809</v>
      </c>
      <c r="B165" s="54" t="s">
        <v>1815</v>
      </c>
      <c r="C165" s="54">
        <v>8</v>
      </c>
      <c r="D165" s="650">
        <v>43341</v>
      </c>
      <c r="E165" s="54"/>
      <c r="F165" s="54"/>
      <c r="G165" s="54"/>
      <c r="H165" s="54"/>
      <c r="I165" s="54"/>
      <c r="J165" s="54">
        <v>9.9700000000000006</v>
      </c>
      <c r="K165" s="54">
        <v>23.1</v>
      </c>
      <c r="L165" s="54" t="s">
        <v>811</v>
      </c>
      <c r="M165" s="54" t="s">
        <v>811</v>
      </c>
      <c r="N165" s="54" t="s">
        <v>811</v>
      </c>
      <c r="O165" s="54" t="s">
        <v>811</v>
      </c>
      <c r="P165" s="68" t="s">
        <v>811</v>
      </c>
      <c r="Q165" s="68" t="s">
        <v>811</v>
      </c>
      <c r="R165" s="54"/>
      <c r="S165" s="54"/>
      <c r="T165" s="54"/>
      <c r="U165" s="54"/>
      <c r="V165" s="54"/>
      <c r="W165" s="649"/>
      <c r="X165" s="649"/>
      <c r="Y165" s="649"/>
      <c r="Z165" s="649"/>
    </row>
    <row r="166" spans="1:26" s="571" customFormat="1">
      <c r="A166" s="1079" t="s">
        <v>1809</v>
      </c>
      <c r="B166" s="1079" t="s">
        <v>1815</v>
      </c>
      <c r="C166" s="1079">
        <v>9</v>
      </c>
      <c r="D166" s="1080">
        <v>43341</v>
      </c>
      <c r="E166" s="1079"/>
      <c r="F166" s="1079"/>
      <c r="G166" s="1079"/>
      <c r="H166" s="1079"/>
      <c r="I166" s="1079"/>
      <c r="J166" s="1079">
        <v>4.29</v>
      </c>
      <c r="K166" s="1079">
        <v>18.8</v>
      </c>
      <c r="L166" s="1079">
        <v>6.23</v>
      </c>
      <c r="M166" s="1079">
        <v>12.5</v>
      </c>
      <c r="N166" s="1041">
        <v>14.210390822784813</v>
      </c>
      <c r="O166" s="1041">
        <v>4.0419688126318514</v>
      </c>
      <c r="P166" s="1041">
        <v>0.65311253684758086</v>
      </c>
      <c r="Q166" s="1041">
        <v>26.122344019303682</v>
      </c>
      <c r="R166" s="1079"/>
      <c r="S166" s="1079"/>
      <c r="T166" s="1079"/>
      <c r="U166" s="1079"/>
      <c r="V166" s="1079"/>
      <c r="W166" s="1034"/>
      <c r="X166" s="1034"/>
      <c r="Y166" s="1034"/>
      <c r="Z166" s="1034"/>
    </row>
    <row r="167" spans="1:26">
      <c r="A167" s="54" t="s">
        <v>1809</v>
      </c>
      <c r="B167" s="54" t="s">
        <v>1815</v>
      </c>
      <c r="C167" s="54">
        <v>10</v>
      </c>
      <c r="D167" s="650">
        <v>43341</v>
      </c>
      <c r="E167" s="54"/>
      <c r="F167" s="54"/>
      <c r="G167" s="54"/>
      <c r="H167" s="54"/>
      <c r="I167" s="54"/>
      <c r="J167" s="54">
        <v>2.35</v>
      </c>
      <c r="K167" s="54">
        <v>15.2</v>
      </c>
      <c r="L167" s="54" t="s">
        <v>811</v>
      </c>
      <c r="M167" s="54" t="s">
        <v>811</v>
      </c>
      <c r="N167" s="54" t="s">
        <v>811</v>
      </c>
      <c r="O167" s="54" t="s">
        <v>811</v>
      </c>
      <c r="P167" s="68" t="s">
        <v>811</v>
      </c>
      <c r="Q167" s="68" t="s">
        <v>811</v>
      </c>
      <c r="R167" s="54"/>
      <c r="S167" s="54"/>
      <c r="T167" s="54"/>
      <c r="U167" s="54"/>
      <c r="V167" s="54"/>
      <c r="W167" s="649"/>
      <c r="X167" s="649"/>
      <c r="Y167" s="649"/>
      <c r="Z167" s="649"/>
    </row>
    <row r="168" spans="1:26">
      <c r="A168" s="54" t="s">
        <v>1809</v>
      </c>
      <c r="B168" s="54" t="s">
        <v>1815</v>
      </c>
      <c r="C168" s="54">
        <v>11</v>
      </c>
      <c r="D168" s="650">
        <v>43341</v>
      </c>
      <c r="E168" s="54"/>
      <c r="F168" s="54"/>
      <c r="G168" s="54"/>
      <c r="H168" s="54"/>
      <c r="I168" s="54"/>
      <c r="J168" s="54">
        <v>1.73</v>
      </c>
      <c r="K168" s="54">
        <v>13.1</v>
      </c>
      <c r="L168" s="54" t="s">
        <v>811</v>
      </c>
      <c r="M168" s="54" t="s">
        <v>811</v>
      </c>
      <c r="N168" s="54" t="s">
        <v>811</v>
      </c>
      <c r="O168" s="54" t="s">
        <v>811</v>
      </c>
      <c r="P168" s="68" t="s">
        <v>811</v>
      </c>
      <c r="Q168" s="68" t="s">
        <v>811</v>
      </c>
      <c r="R168" s="54"/>
      <c r="S168" s="54"/>
      <c r="T168" s="54"/>
      <c r="U168" s="54"/>
      <c r="V168" s="54"/>
      <c r="W168" s="649"/>
      <c r="X168" s="649"/>
      <c r="Y168" s="649"/>
      <c r="Z168" s="649"/>
    </row>
    <row r="169" spans="1:26">
      <c r="A169" s="54" t="s">
        <v>1809</v>
      </c>
      <c r="B169" s="54" t="s">
        <v>1815</v>
      </c>
      <c r="C169" s="54">
        <v>12</v>
      </c>
      <c r="D169" s="650">
        <v>43341</v>
      </c>
      <c r="E169" s="54"/>
      <c r="F169" s="54"/>
      <c r="G169" s="54"/>
      <c r="H169" s="54"/>
      <c r="I169" s="54"/>
      <c r="J169" s="54">
        <v>0.56000000000000005</v>
      </c>
      <c r="K169" s="54">
        <v>11.7</v>
      </c>
      <c r="L169" s="54" t="s">
        <v>811</v>
      </c>
      <c r="M169" s="54" t="s">
        <v>811</v>
      </c>
      <c r="N169" s="54" t="s">
        <v>811</v>
      </c>
      <c r="O169" s="54" t="s">
        <v>811</v>
      </c>
      <c r="P169" s="68" t="s">
        <v>811</v>
      </c>
      <c r="Q169" s="68" t="s">
        <v>811</v>
      </c>
      <c r="R169" s="54"/>
      <c r="S169" s="54"/>
      <c r="T169" s="54"/>
      <c r="U169" s="54"/>
      <c r="V169" s="54"/>
      <c r="W169" s="649"/>
      <c r="X169" s="649"/>
      <c r="Y169" s="649"/>
      <c r="Z169" s="649"/>
    </row>
    <row r="170" spans="1:26">
      <c r="A170" s="54" t="s">
        <v>1809</v>
      </c>
      <c r="B170" s="54" t="s">
        <v>1815</v>
      </c>
      <c r="C170" s="54">
        <v>13</v>
      </c>
      <c r="D170" s="650">
        <v>43341</v>
      </c>
      <c r="E170" s="54"/>
      <c r="F170" s="54"/>
      <c r="G170" s="54"/>
      <c r="H170" s="54"/>
      <c r="I170" s="54"/>
      <c r="J170" s="54">
        <v>0.41</v>
      </c>
      <c r="K170" s="54">
        <v>10.8</v>
      </c>
      <c r="L170" s="54" t="s">
        <v>811</v>
      </c>
      <c r="M170" s="54" t="s">
        <v>811</v>
      </c>
      <c r="N170" s="54" t="s">
        <v>811</v>
      </c>
      <c r="O170" s="54" t="s">
        <v>811</v>
      </c>
      <c r="P170" s="68" t="s">
        <v>811</v>
      </c>
      <c r="Q170" s="68" t="s">
        <v>811</v>
      </c>
      <c r="R170" s="54"/>
      <c r="S170" s="54"/>
      <c r="T170" s="54"/>
      <c r="U170" s="54"/>
      <c r="V170" s="54"/>
      <c r="W170" s="649"/>
      <c r="X170" s="649"/>
      <c r="Y170" s="649"/>
      <c r="Z170" s="649"/>
    </row>
    <row r="171" spans="1:26">
      <c r="A171" s="54" t="s">
        <v>1809</v>
      </c>
      <c r="B171" s="54" t="s">
        <v>1815</v>
      </c>
      <c r="C171" s="54">
        <v>14</v>
      </c>
      <c r="D171" s="650">
        <v>43341</v>
      </c>
      <c r="E171" s="54"/>
      <c r="F171" s="54"/>
      <c r="G171" s="54"/>
      <c r="H171" s="54"/>
      <c r="I171" s="54"/>
      <c r="J171" s="54">
        <v>0.53</v>
      </c>
      <c r="K171" s="54">
        <v>10</v>
      </c>
      <c r="L171" s="54" t="s">
        <v>811</v>
      </c>
      <c r="M171" s="54" t="s">
        <v>811</v>
      </c>
      <c r="N171" s="54" t="s">
        <v>811</v>
      </c>
      <c r="O171" s="54" t="s">
        <v>811</v>
      </c>
      <c r="P171" s="68" t="s">
        <v>811</v>
      </c>
      <c r="Q171" s="68" t="s">
        <v>811</v>
      </c>
      <c r="R171" s="54"/>
      <c r="S171" s="54"/>
      <c r="T171" s="54"/>
      <c r="U171" s="54"/>
      <c r="V171" s="54"/>
      <c r="W171" s="649"/>
      <c r="X171" s="649"/>
      <c r="Y171" s="649"/>
      <c r="Z171" s="649"/>
    </row>
    <row r="172" spans="1:26">
      <c r="A172" s="54" t="s">
        <v>1809</v>
      </c>
      <c r="B172" s="54" t="s">
        <v>1815</v>
      </c>
      <c r="C172" s="54">
        <v>15</v>
      </c>
      <c r="D172" s="650">
        <v>43341</v>
      </c>
      <c r="E172" s="54"/>
      <c r="F172" s="54"/>
      <c r="G172" s="54"/>
      <c r="H172" s="54"/>
      <c r="I172" s="54"/>
      <c r="J172" s="54">
        <v>0.59</v>
      </c>
      <c r="K172" s="54">
        <v>10</v>
      </c>
      <c r="L172" s="54" t="s">
        <v>811</v>
      </c>
      <c r="M172" s="54" t="s">
        <v>811</v>
      </c>
      <c r="N172" s="54" t="s">
        <v>811</v>
      </c>
      <c r="O172" s="54" t="s">
        <v>811</v>
      </c>
      <c r="P172" s="68" t="s">
        <v>811</v>
      </c>
      <c r="Q172" s="68" t="s">
        <v>811</v>
      </c>
      <c r="R172" s="54"/>
      <c r="S172" s="54"/>
      <c r="T172" s="54"/>
      <c r="U172" s="54"/>
      <c r="V172" s="54"/>
      <c r="W172" s="649"/>
      <c r="X172" s="649"/>
      <c r="Y172" s="649"/>
      <c r="Z172" s="649"/>
    </row>
    <row r="173" spans="1:26" s="571" customFormat="1">
      <c r="A173" s="1079" t="s">
        <v>1809</v>
      </c>
      <c r="B173" s="1079" t="s">
        <v>1815</v>
      </c>
      <c r="C173" s="1079">
        <v>16</v>
      </c>
      <c r="D173" s="1080">
        <v>43341</v>
      </c>
      <c r="E173" s="1079"/>
      <c r="F173" s="1079"/>
      <c r="G173" s="1079"/>
      <c r="H173" s="1079"/>
      <c r="I173" s="1079"/>
      <c r="J173" s="1079">
        <v>0.59</v>
      </c>
      <c r="K173" s="1079">
        <v>10.1</v>
      </c>
      <c r="L173" s="1079">
        <v>6.37</v>
      </c>
      <c r="M173" s="1079">
        <v>23.9</v>
      </c>
      <c r="N173" s="1041">
        <v>4.615594303797466</v>
      </c>
      <c r="O173" s="1041">
        <v>6.297228331619201</v>
      </c>
      <c r="P173" s="1041">
        <v>0.65311253684758086</v>
      </c>
      <c r="Q173" s="1041">
        <v>73.573223026542564</v>
      </c>
      <c r="R173" s="1079"/>
      <c r="S173" s="1079"/>
      <c r="T173" s="1079"/>
      <c r="U173" s="1079"/>
      <c r="V173" s="1079"/>
      <c r="W173" s="1034"/>
      <c r="X173" s="1034"/>
      <c r="Y173" s="1034"/>
      <c r="Z173" s="1034"/>
    </row>
    <row r="174" spans="1:26" s="571" customFormat="1">
      <c r="A174" s="1079" t="s">
        <v>1809</v>
      </c>
      <c r="B174" s="1079" t="s">
        <v>1820</v>
      </c>
      <c r="C174" s="1079">
        <v>0.5</v>
      </c>
      <c r="D174" s="1080">
        <v>43341</v>
      </c>
      <c r="E174" s="1079"/>
      <c r="F174" s="1079">
        <v>4</v>
      </c>
      <c r="G174" s="1079">
        <v>19.399999999999999</v>
      </c>
      <c r="H174" s="1079">
        <v>5.2</v>
      </c>
      <c r="I174" s="1079"/>
      <c r="J174" s="1079">
        <v>12.35</v>
      </c>
      <c r="K174" s="1079">
        <v>26.8</v>
      </c>
      <c r="L174" s="1079">
        <v>6.97</v>
      </c>
      <c r="M174" s="1079">
        <v>13.6</v>
      </c>
      <c r="N174" s="1041">
        <v>2.2261708860759488</v>
      </c>
      <c r="O174" s="1041">
        <v>2.5000000000000001E-2</v>
      </c>
      <c r="P174" s="1041">
        <v>0.50797641754811851</v>
      </c>
      <c r="Q174" s="1041">
        <v>19.343647018269557</v>
      </c>
      <c r="R174" s="1079"/>
      <c r="S174" s="1079"/>
      <c r="T174" s="1079" t="s">
        <v>1045</v>
      </c>
      <c r="U174" s="1079">
        <v>1</v>
      </c>
      <c r="V174" s="1079">
        <v>2</v>
      </c>
      <c r="W174" s="1034" t="s">
        <v>1106</v>
      </c>
      <c r="X174" s="1034"/>
      <c r="Y174" s="1034"/>
      <c r="Z174" s="1034"/>
    </row>
    <row r="175" spans="1:26">
      <c r="A175" s="54" t="s">
        <v>1809</v>
      </c>
      <c r="B175" s="54" t="s">
        <v>1820</v>
      </c>
      <c r="C175" s="54">
        <v>1</v>
      </c>
      <c r="D175" s="650">
        <v>43341</v>
      </c>
      <c r="E175" s="54"/>
      <c r="F175" s="54"/>
      <c r="G175" s="54"/>
      <c r="H175" s="54"/>
      <c r="I175" s="54"/>
      <c r="J175" s="54">
        <v>12.34</v>
      </c>
      <c r="K175" s="54">
        <v>26.8</v>
      </c>
      <c r="L175" s="54" t="s">
        <v>811</v>
      </c>
      <c r="M175" s="54" t="s">
        <v>811</v>
      </c>
      <c r="N175" s="54" t="s">
        <v>811</v>
      </c>
      <c r="O175" s="54" t="s">
        <v>811</v>
      </c>
      <c r="P175" s="68" t="s">
        <v>811</v>
      </c>
      <c r="Q175" s="68" t="s">
        <v>811</v>
      </c>
      <c r="R175" s="54"/>
      <c r="S175" s="54"/>
      <c r="T175" s="54"/>
      <c r="U175" s="54"/>
      <c r="V175" s="54"/>
      <c r="W175" s="649"/>
      <c r="X175" s="649"/>
      <c r="Y175" s="649"/>
      <c r="Z175" s="649"/>
    </row>
    <row r="176" spans="1:26">
      <c r="A176" s="54" t="s">
        <v>1809</v>
      </c>
      <c r="B176" s="54" t="s">
        <v>1820</v>
      </c>
      <c r="C176" s="54">
        <v>2</v>
      </c>
      <c r="D176" s="650">
        <v>43341</v>
      </c>
      <c r="E176" s="54"/>
      <c r="F176" s="54"/>
      <c r="G176" s="54"/>
      <c r="H176" s="54"/>
      <c r="I176" s="54"/>
      <c r="J176" s="54">
        <v>12.53</v>
      </c>
      <c r="K176" s="54">
        <v>26.3</v>
      </c>
      <c r="L176" s="54" t="s">
        <v>811</v>
      </c>
      <c r="M176" s="54" t="s">
        <v>811</v>
      </c>
      <c r="N176" s="54" t="s">
        <v>811</v>
      </c>
      <c r="O176" s="54" t="s">
        <v>811</v>
      </c>
      <c r="P176" s="68" t="s">
        <v>811</v>
      </c>
      <c r="Q176" s="68" t="s">
        <v>811</v>
      </c>
      <c r="R176" s="54"/>
      <c r="S176" s="54"/>
      <c r="T176" s="54"/>
      <c r="U176" s="54"/>
      <c r="V176" s="54"/>
      <c r="W176" s="649"/>
      <c r="X176" s="649"/>
      <c r="Y176" s="649"/>
      <c r="Z176" s="649"/>
    </row>
    <row r="177" spans="1:26" s="571" customFormat="1">
      <c r="A177" s="1079" t="s">
        <v>1809</v>
      </c>
      <c r="B177" s="1079" t="s">
        <v>1820</v>
      </c>
      <c r="C177" s="1079">
        <v>3</v>
      </c>
      <c r="D177" s="1080">
        <v>43341</v>
      </c>
      <c r="E177" s="1079"/>
      <c r="F177" s="1079"/>
      <c r="G177" s="1079"/>
      <c r="H177" s="1079"/>
      <c r="I177" s="1079"/>
      <c r="J177" s="1079">
        <v>12.67</v>
      </c>
      <c r="K177" s="1079">
        <v>25.6</v>
      </c>
      <c r="L177" s="1079">
        <v>6.96</v>
      </c>
      <c r="M177" s="1079">
        <v>13.099999999999998</v>
      </c>
      <c r="N177" s="1041">
        <v>2.4265262658227842</v>
      </c>
      <c r="O177" s="1041">
        <v>2.5000000000000001E-2</v>
      </c>
      <c r="P177" s="1041">
        <v>0.54426044737298407</v>
      </c>
      <c r="Q177" s="1041">
        <v>19.785735953119616</v>
      </c>
      <c r="R177" s="1079"/>
      <c r="S177" s="1079"/>
      <c r="T177" s="1079"/>
      <c r="U177" s="1079"/>
      <c r="V177" s="1079"/>
      <c r="W177" s="1034"/>
      <c r="X177" s="1034"/>
      <c r="Y177" s="1034"/>
      <c r="Z177" s="1034"/>
    </row>
    <row r="178" spans="1:26">
      <c r="A178" s="54" t="s">
        <v>1809</v>
      </c>
      <c r="B178" s="54" t="s">
        <v>1820</v>
      </c>
      <c r="C178" s="54">
        <v>4</v>
      </c>
      <c r="D178" s="650">
        <v>43341</v>
      </c>
      <c r="E178" s="54"/>
      <c r="F178" s="54"/>
      <c r="G178" s="54"/>
      <c r="H178" s="54"/>
      <c r="I178" s="54"/>
      <c r="J178" s="54">
        <v>12.96</v>
      </c>
      <c r="K178" s="54">
        <v>25.2</v>
      </c>
      <c r="L178" s="54" t="s">
        <v>811</v>
      </c>
      <c r="M178" s="54" t="s">
        <v>811</v>
      </c>
      <c r="N178" s="54" t="s">
        <v>811</v>
      </c>
      <c r="O178" s="54" t="s">
        <v>811</v>
      </c>
      <c r="P178" s="68" t="s">
        <v>811</v>
      </c>
      <c r="Q178" s="68" t="s">
        <v>811</v>
      </c>
      <c r="R178" s="54"/>
      <c r="S178" s="54"/>
      <c r="T178" s="54"/>
      <c r="U178" s="54"/>
      <c r="V178" s="54"/>
      <c r="W178" s="649"/>
      <c r="X178" s="649"/>
      <c r="Y178" s="649"/>
      <c r="Z178" s="649"/>
    </row>
    <row r="179" spans="1:26">
      <c r="A179" s="54" t="s">
        <v>1809</v>
      </c>
      <c r="B179" s="54" t="s">
        <v>1820</v>
      </c>
      <c r="C179" s="54">
        <v>5</v>
      </c>
      <c r="D179" s="650">
        <v>43341</v>
      </c>
      <c r="E179" s="54"/>
      <c r="F179" s="54"/>
      <c r="G179" s="54"/>
      <c r="H179" s="54"/>
      <c r="I179" s="54"/>
      <c r="J179" s="54">
        <v>12.68</v>
      </c>
      <c r="K179" s="54">
        <v>24.9</v>
      </c>
      <c r="L179" s="54" t="s">
        <v>811</v>
      </c>
      <c r="M179" s="54" t="s">
        <v>811</v>
      </c>
      <c r="N179" s="54" t="s">
        <v>811</v>
      </c>
      <c r="O179" s="54" t="s">
        <v>811</v>
      </c>
      <c r="P179" s="68" t="s">
        <v>811</v>
      </c>
      <c r="Q179" s="68" t="s">
        <v>811</v>
      </c>
      <c r="R179" s="54"/>
      <c r="S179" s="54"/>
      <c r="T179" s="54"/>
      <c r="U179" s="54"/>
      <c r="V179" s="54"/>
      <c r="W179" s="649"/>
      <c r="X179" s="649"/>
      <c r="Y179" s="649"/>
      <c r="Z179" s="649"/>
    </row>
    <row r="180" spans="1:26">
      <c r="A180" s="54" t="s">
        <v>1809</v>
      </c>
      <c r="B180" s="54" t="s">
        <v>1820</v>
      </c>
      <c r="C180" s="54">
        <v>6</v>
      </c>
      <c r="D180" s="650">
        <v>43341</v>
      </c>
      <c r="E180" s="54"/>
      <c r="F180" s="54"/>
      <c r="G180" s="54"/>
      <c r="H180" s="54"/>
      <c r="I180" s="54"/>
      <c r="J180" s="54">
        <v>12.21</v>
      </c>
      <c r="K180" s="54">
        <v>24.6</v>
      </c>
      <c r="L180" s="54" t="s">
        <v>811</v>
      </c>
      <c r="M180" s="54" t="s">
        <v>811</v>
      </c>
      <c r="N180" s="54" t="s">
        <v>811</v>
      </c>
      <c r="O180" s="54" t="s">
        <v>811</v>
      </c>
      <c r="P180" s="68" t="s">
        <v>811</v>
      </c>
      <c r="Q180" s="68" t="s">
        <v>811</v>
      </c>
      <c r="R180" s="54"/>
      <c r="S180" s="54"/>
      <c r="T180" s="54"/>
      <c r="U180" s="54"/>
      <c r="V180" s="54"/>
      <c r="W180" s="649"/>
      <c r="X180" s="649"/>
      <c r="Y180" s="649"/>
      <c r="Z180" s="649"/>
    </row>
    <row r="181" spans="1:26">
      <c r="A181" s="54" t="s">
        <v>1809</v>
      </c>
      <c r="B181" s="54" t="s">
        <v>1820</v>
      </c>
      <c r="C181" s="54">
        <v>7</v>
      </c>
      <c r="D181" s="650">
        <v>43341</v>
      </c>
      <c r="E181" s="54"/>
      <c r="F181" s="54"/>
      <c r="G181" s="54"/>
      <c r="H181" s="54"/>
      <c r="I181" s="54"/>
      <c r="J181" s="54">
        <v>11.98</v>
      </c>
      <c r="K181" s="54">
        <v>24.3</v>
      </c>
      <c r="L181" s="54" t="s">
        <v>811</v>
      </c>
      <c r="M181" s="54" t="s">
        <v>811</v>
      </c>
      <c r="N181" s="54" t="s">
        <v>811</v>
      </c>
      <c r="O181" s="54" t="s">
        <v>811</v>
      </c>
      <c r="P181" s="68" t="s">
        <v>811</v>
      </c>
      <c r="Q181" s="68" t="s">
        <v>811</v>
      </c>
      <c r="R181" s="54"/>
      <c r="S181" s="54"/>
      <c r="T181" s="54"/>
      <c r="U181" s="54"/>
      <c r="V181" s="54"/>
      <c r="W181" s="649"/>
      <c r="X181" s="649"/>
      <c r="Y181" s="649"/>
      <c r="Z181" s="649"/>
    </row>
    <row r="182" spans="1:26">
      <c r="A182" s="54" t="s">
        <v>1809</v>
      </c>
      <c r="B182" s="54" t="s">
        <v>1820</v>
      </c>
      <c r="C182" s="54">
        <v>8</v>
      </c>
      <c r="D182" s="650">
        <v>43341</v>
      </c>
      <c r="E182" s="54"/>
      <c r="F182" s="54"/>
      <c r="G182" s="54"/>
      <c r="H182" s="54"/>
      <c r="I182" s="54"/>
      <c r="J182" s="54">
        <v>8.32</v>
      </c>
      <c r="K182" s="54">
        <v>22.3</v>
      </c>
      <c r="L182" s="54" t="s">
        <v>811</v>
      </c>
      <c r="M182" s="54" t="s">
        <v>811</v>
      </c>
      <c r="N182" s="54" t="s">
        <v>811</v>
      </c>
      <c r="O182" s="54" t="s">
        <v>811</v>
      </c>
      <c r="P182" s="68" t="s">
        <v>811</v>
      </c>
      <c r="Q182" s="68" t="s">
        <v>811</v>
      </c>
      <c r="R182" s="54"/>
      <c r="S182" s="54"/>
      <c r="T182" s="54"/>
      <c r="U182" s="54"/>
      <c r="V182" s="54"/>
      <c r="W182" s="649"/>
      <c r="X182" s="649"/>
      <c r="Y182" s="649"/>
      <c r="Z182" s="649"/>
    </row>
    <row r="183" spans="1:26" s="571" customFormat="1">
      <c r="A183" s="1079" t="s">
        <v>1809</v>
      </c>
      <c r="B183" s="1079" t="s">
        <v>1820</v>
      </c>
      <c r="C183" s="1079">
        <v>9</v>
      </c>
      <c r="D183" s="1080">
        <v>43341</v>
      </c>
      <c r="E183" s="1079"/>
      <c r="F183" s="1079"/>
      <c r="G183" s="1079"/>
      <c r="H183" s="1079"/>
      <c r="I183" s="1079"/>
      <c r="J183" s="1079">
        <v>2.99</v>
      </c>
      <c r="K183" s="1079">
        <v>18</v>
      </c>
      <c r="L183" s="1079">
        <v>6.46</v>
      </c>
      <c r="M183" s="1079">
        <v>15.9</v>
      </c>
      <c r="N183" s="1041">
        <v>13.824521202531647</v>
      </c>
      <c r="O183" s="1041">
        <v>5.3071759328850163</v>
      </c>
      <c r="P183" s="1041">
        <v>0.98518606776836193</v>
      </c>
      <c r="Q183" s="1041">
        <v>19.048921061702863</v>
      </c>
      <c r="R183" s="1079"/>
      <c r="S183" s="1079"/>
      <c r="T183" s="1079"/>
      <c r="U183" s="1079"/>
      <c r="V183" s="1079"/>
      <c r="W183" s="1034"/>
      <c r="X183" s="1034"/>
      <c r="Y183" s="1034"/>
      <c r="Z183" s="1034"/>
    </row>
    <row r="184" spans="1:26">
      <c r="A184" s="54" t="s">
        <v>1809</v>
      </c>
      <c r="B184" s="54" t="s">
        <v>1820</v>
      </c>
      <c r="C184" s="54">
        <v>10</v>
      </c>
      <c r="D184" s="650">
        <v>43341</v>
      </c>
      <c r="E184" s="54"/>
      <c r="F184" s="54"/>
      <c r="G184" s="54"/>
      <c r="H184" s="54"/>
      <c r="I184" s="54"/>
      <c r="J184" s="54">
        <v>1.03</v>
      </c>
      <c r="K184" s="54">
        <v>14</v>
      </c>
      <c r="L184" s="54" t="s">
        <v>811</v>
      </c>
      <c r="M184" s="54" t="s">
        <v>811</v>
      </c>
      <c r="N184" s="54" t="s">
        <v>811</v>
      </c>
      <c r="O184" s="54" t="s">
        <v>811</v>
      </c>
      <c r="P184" s="68" t="s">
        <v>811</v>
      </c>
      <c r="Q184" s="68" t="s">
        <v>811</v>
      </c>
      <c r="R184" s="54"/>
      <c r="S184" s="54"/>
      <c r="T184" s="54"/>
      <c r="U184" s="54"/>
      <c r="V184" s="54"/>
      <c r="W184" s="649"/>
      <c r="X184" s="649"/>
      <c r="Y184" s="649"/>
      <c r="Z184" s="649"/>
    </row>
    <row r="185" spans="1:26">
      <c r="A185" s="54" t="s">
        <v>1809</v>
      </c>
      <c r="B185" s="54" t="s">
        <v>1820</v>
      </c>
      <c r="C185" s="54">
        <v>11</v>
      </c>
      <c r="D185" s="650">
        <v>43341</v>
      </c>
      <c r="E185" s="54"/>
      <c r="F185" s="54"/>
      <c r="G185" s="54"/>
      <c r="H185" s="54"/>
      <c r="I185" s="54"/>
      <c r="J185" s="54">
        <v>0.55000000000000004</v>
      </c>
      <c r="K185" s="54">
        <v>12.5</v>
      </c>
      <c r="L185" s="54" t="s">
        <v>811</v>
      </c>
      <c r="M185" s="54" t="s">
        <v>811</v>
      </c>
      <c r="N185" s="54" t="s">
        <v>811</v>
      </c>
      <c r="O185" s="54" t="s">
        <v>811</v>
      </c>
      <c r="P185" s="68" t="s">
        <v>811</v>
      </c>
      <c r="Q185" s="68" t="s">
        <v>811</v>
      </c>
      <c r="R185" s="54"/>
      <c r="S185" s="54"/>
      <c r="T185" s="54"/>
      <c r="U185" s="54"/>
      <c r="V185" s="54"/>
      <c r="W185" s="649"/>
      <c r="X185" s="649"/>
      <c r="Y185" s="649"/>
      <c r="Z185" s="649"/>
    </row>
    <row r="186" spans="1:26">
      <c r="A186" s="54" t="s">
        <v>1809</v>
      </c>
      <c r="B186" s="54" t="s">
        <v>1820</v>
      </c>
      <c r="C186" s="54">
        <v>12</v>
      </c>
      <c r="D186" s="650">
        <v>43341</v>
      </c>
      <c r="E186" s="54"/>
      <c r="F186" s="54"/>
      <c r="G186" s="54"/>
      <c r="H186" s="54"/>
      <c r="I186" s="54"/>
      <c r="J186" s="54">
        <v>0.48</v>
      </c>
      <c r="K186" s="54">
        <v>10.8</v>
      </c>
      <c r="L186" s="54" t="s">
        <v>811</v>
      </c>
      <c r="M186" s="54" t="s">
        <v>811</v>
      </c>
      <c r="N186" s="54" t="s">
        <v>811</v>
      </c>
      <c r="O186" s="54" t="s">
        <v>811</v>
      </c>
      <c r="P186" s="68" t="s">
        <v>811</v>
      </c>
      <c r="Q186" s="68" t="s">
        <v>811</v>
      </c>
      <c r="R186" s="54"/>
      <c r="S186" s="54"/>
      <c r="T186" s="54"/>
      <c r="U186" s="54"/>
      <c r="V186" s="54"/>
      <c r="W186" s="649"/>
      <c r="X186" s="649"/>
      <c r="Y186" s="649"/>
      <c r="Z186" s="649"/>
    </row>
    <row r="187" spans="1:26">
      <c r="A187" s="54" t="s">
        <v>1809</v>
      </c>
      <c r="B187" s="54" t="s">
        <v>1820</v>
      </c>
      <c r="C187" s="54">
        <v>13</v>
      </c>
      <c r="D187" s="650">
        <v>43341</v>
      </c>
      <c r="E187" s="54"/>
      <c r="F187" s="54"/>
      <c r="G187" s="54"/>
      <c r="H187" s="54"/>
      <c r="I187" s="54"/>
      <c r="J187" s="54">
        <v>0.5</v>
      </c>
      <c r="K187" s="54">
        <v>9.6999999999999993</v>
      </c>
      <c r="L187" s="54" t="s">
        <v>811</v>
      </c>
      <c r="M187" s="54" t="s">
        <v>811</v>
      </c>
      <c r="N187" s="54" t="s">
        <v>811</v>
      </c>
      <c r="O187" s="54" t="s">
        <v>811</v>
      </c>
      <c r="P187" s="68" t="s">
        <v>811</v>
      </c>
      <c r="Q187" s="68" t="s">
        <v>811</v>
      </c>
      <c r="R187" s="54"/>
      <c r="S187" s="54"/>
      <c r="T187" s="54"/>
      <c r="U187" s="54"/>
      <c r="V187" s="54"/>
      <c r="W187" s="649"/>
      <c r="X187" s="649"/>
      <c r="Y187" s="649"/>
      <c r="Z187" s="649"/>
    </row>
    <row r="188" spans="1:26">
      <c r="A188" s="54" t="s">
        <v>1809</v>
      </c>
      <c r="B188" s="54" t="s">
        <v>1820</v>
      </c>
      <c r="C188" s="54">
        <v>14</v>
      </c>
      <c r="D188" s="650">
        <v>43341</v>
      </c>
      <c r="E188" s="54"/>
      <c r="F188" s="54"/>
      <c r="G188" s="54"/>
      <c r="H188" s="54"/>
      <c r="I188" s="54"/>
      <c r="J188" s="54">
        <v>0.45</v>
      </c>
      <c r="K188" s="54">
        <v>9.4</v>
      </c>
      <c r="L188" s="54" t="s">
        <v>811</v>
      </c>
      <c r="M188" s="54" t="s">
        <v>811</v>
      </c>
      <c r="N188" s="54" t="s">
        <v>811</v>
      </c>
      <c r="O188" s="54" t="s">
        <v>811</v>
      </c>
      <c r="P188" s="68" t="s">
        <v>811</v>
      </c>
      <c r="Q188" s="68" t="s">
        <v>811</v>
      </c>
      <c r="R188" s="54"/>
      <c r="S188" s="54"/>
      <c r="T188" s="54"/>
      <c r="U188" s="54"/>
      <c r="V188" s="54"/>
      <c r="W188" s="649"/>
      <c r="X188" s="649"/>
      <c r="Y188" s="649"/>
      <c r="Z188" s="649"/>
    </row>
    <row r="189" spans="1:26">
      <c r="A189" s="54" t="s">
        <v>1809</v>
      </c>
      <c r="B189" s="54" t="s">
        <v>1820</v>
      </c>
      <c r="C189" s="54">
        <v>15</v>
      </c>
      <c r="D189" s="650">
        <v>43341</v>
      </c>
      <c r="E189" s="54"/>
      <c r="F189" s="54"/>
      <c r="G189" s="54"/>
      <c r="H189" s="54"/>
      <c r="I189" s="54"/>
      <c r="J189" s="54">
        <v>0.42</v>
      </c>
      <c r="K189" s="54">
        <v>9.4</v>
      </c>
      <c r="L189" s="54" t="s">
        <v>811</v>
      </c>
      <c r="M189" s="54" t="s">
        <v>811</v>
      </c>
      <c r="N189" s="54" t="s">
        <v>811</v>
      </c>
      <c r="O189" s="54" t="s">
        <v>811</v>
      </c>
      <c r="P189" s="68" t="s">
        <v>811</v>
      </c>
      <c r="Q189" s="68" t="s">
        <v>811</v>
      </c>
      <c r="R189" s="54"/>
      <c r="S189" s="54"/>
      <c r="T189" s="54"/>
      <c r="U189" s="54"/>
      <c r="V189" s="54"/>
      <c r="W189" s="649"/>
      <c r="X189" s="649"/>
      <c r="Y189" s="649"/>
      <c r="Z189" s="649"/>
    </row>
    <row r="190" spans="1:26">
      <c r="A190" s="54" t="s">
        <v>1809</v>
      </c>
      <c r="B190" s="54" t="s">
        <v>1820</v>
      </c>
      <c r="C190" s="54">
        <v>16</v>
      </c>
      <c r="D190" s="650">
        <v>43341</v>
      </c>
      <c r="E190" s="54"/>
      <c r="F190" s="54"/>
      <c r="G190" s="54"/>
      <c r="H190" s="54"/>
      <c r="I190" s="54"/>
      <c r="J190" s="54">
        <v>0.49</v>
      </c>
      <c r="K190" s="54">
        <v>9.3000000000000007</v>
      </c>
      <c r="L190" s="54" t="s">
        <v>811</v>
      </c>
      <c r="M190" s="54" t="s">
        <v>811</v>
      </c>
      <c r="N190" s="54" t="s">
        <v>811</v>
      </c>
      <c r="O190" s="54" t="s">
        <v>811</v>
      </c>
      <c r="P190" s="68" t="s">
        <v>811</v>
      </c>
      <c r="Q190" s="68" t="s">
        <v>811</v>
      </c>
      <c r="R190" s="54"/>
      <c r="S190" s="54"/>
      <c r="T190" s="54"/>
      <c r="U190" s="54"/>
      <c r="V190" s="54"/>
      <c r="W190" s="649"/>
      <c r="X190" s="649"/>
      <c r="Y190" s="649"/>
      <c r="Z190" s="649"/>
    </row>
    <row r="191" spans="1:26" s="571" customFormat="1">
      <c r="A191" s="1079" t="s">
        <v>1809</v>
      </c>
      <c r="B191" s="1079" t="s">
        <v>1820</v>
      </c>
      <c r="C191" s="1079">
        <v>17</v>
      </c>
      <c r="D191" s="1080">
        <v>43341</v>
      </c>
      <c r="E191" s="1079"/>
      <c r="F191" s="1079"/>
      <c r="G191" s="1079"/>
      <c r="H191" s="1079"/>
      <c r="I191" s="1079"/>
      <c r="J191" s="1079">
        <v>0.38</v>
      </c>
      <c r="K191" s="1079">
        <v>9.3000000000000007</v>
      </c>
      <c r="L191" s="1079">
        <v>6.68</v>
      </c>
      <c r="M191" s="1079">
        <v>38.1</v>
      </c>
      <c r="N191" s="1041">
        <v>2.5000000000000001E-2</v>
      </c>
      <c r="O191" s="1041">
        <v>22.003605989847046</v>
      </c>
      <c r="P191" s="1041">
        <v>6.0935582710117213</v>
      </c>
      <c r="Q191" s="1041">
        <v>75.636304722509465</v>
      </c>
      <c r="R191" s="1079"/>
      <c r="S191" s="1079"/>
      <c r="T191" s="1079"/>
      <c r="U191" s="1079"/>
      <c r="V191" s="1079"/>
      <c r="W191" s="1034"/>
      <c r="X191" s="1034"/>
      <c r="Y191" s="1034"/>
      <c r="Z191" s="1034"/>
    </row>
    <row r="192" spans="1:26">
      <c r="A192" s="54" t="s">
        <v>1809</v>
      </c>
      <c r="B192" s="54" t="s">
        <v>1820</v>
      </c>
      <c r="C192" s="54">
        <v>18</v>
      </c>
      <c r="D192" s="650">
        <v>43341</v>
      </c>
      <c r="E192" s="54"/>
      <c r="F192" s="54"/>
      <c r="G192" s="54"/>
      <c r="H192" s="54"/>
      <c r="I192" s="54"/>
      <c r="J192" s="54">
        <v>0.4</v>
      </c>
      <c r="K192" s="54">
        <v>9.3000000000000007</v>
      </c>
      <c r="L192" s="54" t="s">
        <v>811</v>
      </c>
      <c r="M192" s="54" t="s">
        <v>811</v>
      </c>
      <c r="N192" s="54" t="s">
        <v>811</v>
      </c>
      <c r="O192" s="54" t="s">
        <v>811</v>
      </c>
      <c r="P192" s="68" t="s">
        <v>811</v>
      </c>
      <c r="Q192" s="68" t="s">
        <v>811</v>
      </c>
      <c r="R192" s="54"/>
      <c r="S192" s="54"/>
      <c r="T192" s="54"/>
      <c r="U192" s="54"/>
      <c r="V192" s="54"/>
      <c r="W192" s="649"/>
      <c r="X192" s="649"/>
      <c r="Y192" s="649"/>
      <c r="Z192" s="649"/>
    </row>
    <row r="193" spans="1:26">
      <c r="A193" s="54" t="s">
        <v>1809</v>
      </c>
      <c r="B193" s="54" t="s">
        <v>1820</v>
      </c>
      <c r="C193" s="54">
        <v>19</v>
      </c>
      <c r="D193" s="650">
        <v>43341</v>
      </c>
      <c r="E193" s="54"/>
      <c r="F193" s="54"/>
      <c r="G193" s="54"/>
      <c r="H193" s="54"/>
      <c r="I193" s="54"/>
      <c r="J193" s="54">
        <v>0.39</v>
      </c>
      <c r="K193" s="54">
        <v>9.3000000000000007</v>
      </c>
      <c r="L193" s="54" t="s">
        <v>811</v>
      </c>
      <c r="M193" s="54" t="s">
        <v>811</v>
      </c>
      <c r="N193" s="54" t="s">
        <v>811</v>
      </c>
      <c r="O193" s="54" t="s">
        <v>811</v>
      </c>
      <c r="P193" s="68" t="s">
        <v>811</v>
      </c>
      <c r="Q193" s="68" t="s">
        <v>811</v>
      </c>
      <c r="R193" s="54"/>
      <c r="S193" s="54"/>
      <c r="T193" s="54"/>
      <c r="U193" s="54"/>
      <c r="V193" s="54"/>
      <c r="W193" s="649"/>
      <c r="X193" s="649"/>
      <c r="Y193" s="649"/>
      <c r="Z193" s="649"/>
    </row>
    <row r="194" spans="1:26" s="571" customFormat="1">
      <c r="A194" s="1079" t="s">
        <v>1809</v>
      </c>
      <c r="B194" s="1079" t="s">
        <v>1826</v>
      </c>
      <c r="C194" s="1079">
        <v>0.5</v>
      </c>
      <c r="D194" s="1080">
        <v>43342</v>
      </c>
      <c r="E194" s="1079"/>
      <c r="F194" s="1079">
        <v>2</v>
      </c>
      <c r="G194" s="1079">
        <v>2.9</v>
      </c>
      <c r="H194" s="1079">
        <v>0.9</v>
      </c>
      <c r="I194" s="1079"/>
      <c r="J194" s="1079">
        <v>14.24</v>
      </c>
      <c r="K194" s="1079">
        <v>27.7</v>
      </c>
      <c r="L194" s="1079">
        <v>8.3800000000000008</v>
      </c>
      <c r="M194" s="1079">
        <v>28.9</v>
      </c>
      <c r="N194" s="1041">
        <v>21.994568354430378</v>
      </c>
      <c r="O194" s="1041">
        <v>5.2243469164029461</v>
      </c>
      <c r="P194" s="1041">
        <v>1.5325116609730076</v>
      </c>
      <c r="Q194" s="1041">
        <v>58.542199241640795</v>
      </c>
      <c r="R194" s="1079"/>
      <c r="S194" s="1079"/>
      <c r="T194" s="1079" t="s">
        <v>1022</v>
      </c>
      <c r="U194" s="1079">
        <v>2</v>
      </c>
      <c r="V194" s="1079">
        <v>2</v>
      </c>
      <c r="W194" s="1034" t="s">
        <v>1886</v>
      </c>
      <c r="X194" s="1034" t="s">
        <v>1887</v>
      </c>
      <c r="Y194" s="1034"/>
      <c r="Z194" s="1034"/>
    </row>
    <row r="195" spans="1:26">
      <c r="A195" s="54" t="s">
        <v>1809</v>
      </c>
      <c r="B195" s="54" t="s">
        <v>1826</v>
      </c>
      <c r="C195" s="54">
        <v>1</v>
      </c>
      <c r="D195" s="650">
        <v>43342</v>
      </c>
      <c r="E195" s="54"/>
      <c r="F195" s="54"/>
      <c r="G195" s="54"/>
      <c r="H195" s="54"/>
      <c r="I195" s="54"/>
      <c r="J195" s="54">
        <v>14.12</v>
      </c>
      <c r="K195" s="54">
        <v>27.3</v>
      </c>
      <c r="L195" s="54" t="s">
        <v>811</v>
      </c>
      <c r="M195" s="54" t="s">
        <v>811</v>
      </c>
      <c r="N195" s="54" t="s">
        <v>811</v>
      </c>
      <c r="O195" s="54" t="s">
        <v>811</v>
      </c>
      <c r="P195" s="68" t="s">
        <v>811</v>
      </c>
      <c r="Q195" s="68" t="s">
        <v>811</v>
      </c>
      <c r="R195" s="54"/>
      <c r="S195" s="54"/>
      <c r="T195" s="54"/>
      <c r="U195" s="54"/>
      <c r="V195" s="54"/>
      <c r="W195" s="649"/>
      <c r="X195" s="649"/>
      <c r="Y195" s="649"/>
      <c r="Z195" s="649"/>
    </row>
    <row r="196" spans="1:26">
      <c r="A196" s="54" t="s">
        <v>1809</v>
      </c>
      <c r="B196" s="54" t="s">
        <v>1826</v>
      </c>
      <c r="C196" s="54">
        <v>1.5</v>
      </c>
      <c r="D196" s="650">
        <v>43342</v>
      </c>
      <c r="E196" s="54"/>
      <c r="F196" s="54"/>
      <c r="G196" s="54"/>
      <c r="H196" s="54"/>
      <c r="I196" s="54"/>
      <c r="J196" s="54">
        <v>11.76</v>
      </c>
      <c r="K196" s="54">
        <v>25.5</v>
      </c>
      <c r="L196" s="54" t="s">
        <v>811</v>
      </c>
      <c r="M196" s="54" t="s">
        <v>811</v>
      </c>
      <c r="N196" s="54" t="s">
        <v>811</v>
      </c>
      <c r="O196" s="54" t="s">
        <v>811</v>
      </c>
      <c r="P196" s="68" t="s">
        <v>811</v>
      </c>
      <c r="Q196" s="68" t="s">
        <v>811</v>
      </c>
      <c r="R196" s="54"/>
      <c r="S196" s="54"/>
      <c r="T196" s="54"/>
      <c r="U196" s="54"/>
      <c r="V196" s="54"/>
      <c r="W196" s="649"/>
      <c r="X196" s="649"/>
      <c r="Y196" s="649"/>
      <c r="Z196" s="649"/>
    </row>
    <row r="197" spans="1:26" s="571" customFormat="1">
      <c r="A197" s="1079" t="s">
        <v>1809</v>
      </c>
      <c r="B197" s="1079" t="s">
        <v>1826</v>
      </c>
      <c r="C197" s="1079">
        <v>2</v>
      </c>
      <c r="D197" s="1080">
        <v>43342</v>
      </c>
      <c r="E197" s="1079"/>
      <c r="F197" s="1079"/>
      <c r="G197" s="1079"/>
      <c r="H197" s="1079"/>
      <c r="I197" s="1079"/>
      <c r="J197" s="1079">
        <v>4.4000000000000004</v>
      </c>
      <c r="K197" s="1079">
        <v>24.1</v>
      </c>
      <c r="L197" s="1079">
        <v>6.57</v>
      </c>
      <c r="M197" s="1079">
        <v>32.299999999999997</v>
      </c>
      <c r="N197" s="1041">
        <v>26.639844936708869</v>
      </c>
      <c r="O197" s="1041">
        <v>14.742266334124469</v>
      </c>
      <c r="P197" s="1041">
        <v>2.992046576185396</v>
      </c>
      <c r="Q197" s="1041">
        <v>71.510141330575664</v>
      </c>
      <c r="R197" s="1079"/>
      <c r="S197" s="1079"/>
      <c r="T197" s="1079"/>
      <c r="U197" s="1079"/>
      <c r="V197" s="1079"/>
      <c r="W197" s="1034"/>
      <c r="X197" s="1034"/>
      <c r="Y197" s="1034"/>
      <c r="Z197" s="1034"/>
    </row>
    <row r="198" spans="1:26">
      <c r="A198" s="54" t="s">
        <v>1809</v>
      </c>
      <c r="B198" s="54" t="s">
        <v>1826</v>
      </c>
      <c r="C198" s="54">
        <v>2.5</v>
      </c>
      <c r="D198" s="650">
        <v>43342</v>
      </c>
      <c r="E198" s="54"/>
      <c r="F198" s="54"/>
      <c r="G198" s="54"/>
      <c r="H198" s="54"/>
      <c r="I198" s="54"/>
      <c r="J198" s="54">
        <v>0.46</v>
      </c>
      <c r="K198" s="54">
        <v>23.7</v>
      </c>
      <c r="L198" s="54" t="s">
        <v>811</v>
      </c>
      <c r="M198" s="54" t="s">
        <v>811</v>
      </c>
      <c r="N198" s="54" t="s">
        <v>811</v>
      </c>
      <c r="O198" s="54" t="s">
        <v>811</v>
      </c>
      <c r="P198" s="68" t="s">
        <v>811</v>
      </c>
      <c r="Q198" s="68" t="s">
        <v>811</v>
      </c>
      <c r="R198" s="54"/>
      <c r="S198" s="54"/>
      <c r="T198" s="54"/>
      <c r="U198" s="54"/>
      <c r="V198" s="54"/>
      <c r="W198" s="649"/>
      <c r="X198" s="649"/>
      <c r="Y198" s="649"/>
      <c r="Z198" s="649"/>
    </row>
    <row r="199" spans="1:26" s="571" customFormat="1">
      <c r="A199" s="1079" t="s">
        <v>1809</v>
      </c>
      <c r="B199" s="1079" t="s">
        <v>1823</v>
      </c>
      <c r="C199" s="1079">
        <v>0.5</v>
      </c>
      <c r="D199" s="1080">
        <v>43341</v>
      </c>
      <c r="E199" s="1079"/>
      <c r="F199" s="1079">
        <v>4</v>
      </c>
      <c r="G199" s="1079">
        <v>10.25</v>
      </c>
      <c r="H199" s="1079">
        <v>3.63</v>
      </c>
      <c r="I199" s="1079"/>
      <c r="J199" s="1079">
        <v>13.66</v>
      </c>
      <c r="K199" s="1079">
        <v>26.7</v>
      </c>
      <c r="L199" s="1079">
        <v>6.97</v>
      </c>
      <c r="M199" s="1079">
        <v>13.299999999999997</v>
      </c>
      <c r="N199" s="1041">
        <v>5.3799129746835455</v>
      </c>
      <c r="O199" s="1041">
        <v>2.5000000000000001E-2</v>
      </c>
      <c r="P199" s="1041">
        <v>0.65311253684758097</v>
      </c>
      <c r="Q199" s="1041">
        <v>23.882429999999999</v>
      </c>
      <c r="R199" s="1079"/>
      <c r="S199" s="1079"/>
      <c r="T199" s="1079" t="s">
        <v>1022</v>
      </c>
      <c r="U199" s="1079">
        <v>2</v>
      </c>
      <c r="V199" s="1079">
        <v>2</v>
      </c>
      <c r="W199" s="1034" t="s">
        <v>1106</v>
      </c>
      <c r="X199" s="1034"/>
      <c r="Y199" s="1034"/>
      <c r="Z199" s="1034"/>
    </row>
    <row r="200" spans="1:26">
      <c r="A200" s="54" t="s">
        <v>1809</v>
      </c>
      <c r="B200" s="54" t="s">
        <v>1823</v>
      </c>
      <c r="C200" s="54">
        <v>1</v>
      </c>
      <c r="D200" s="650">
        <v>43341</v>
      </c>
      <c r="E200" s="54"/>
      <c r="F200" s="54"/>
      <c r="G200" s="54"/>
      <c r="H200" s="54"/>
      <c r="I200" s="54"/>
      <c r="J200" s="54">
        <v>13.12</v>
      </c>
      <c r="K200" s="54">
        <v>26.8</v>
      </c>
      <c r="L200" s="54" t="s">
        <v>811</v>
      </c>
      <c r="M200" s="54" t="s">
        <v>811</v>
      </c>
      <c r="N200" s="54" t="s">
        <v>811</v>
      </c>
      <c r="O200" s="54" t="s">
        <v>811</v>
      </c>
      <c r="P200" s="68" t="s">
        <v>811</v>
      </c>
      <c r="Q200" s="68" t="s">
        <v>811</v>
      </c>
      <c r="R200" s="54"/>
      <c r="S200" s="54"/>
      <c r="T200" s="54"/>
      <c r="U200" s="54"/>
      <c r="V200" s="54"/>
      <c r="W200" s="649"/>
      <c r="X200" s="649"/>
      <c r="Y200" s="649"/>
      <c r="Z200" s="649"/>
    </row>
    <row r="201" spans="1:26">
      <c r="A201" s="54" t="s">
        <v>1809</v>
      </c>
      <c r="B201" s="54" t="s">
        <v>1823</v>
      </c>
      <c r="C201" s="54">
        <v>2</v>
      </c>
      <c r="D201" s="650">
        <v>43341</v>
      </c>
      <c r="E201" s="54"/>
      <c r="F201" s="54"/>
      <c r="G201" s="54"/>
      <c r="H201" s="54"/>
      <c r="I201" s="54"/>
      <c r="J201" s="54">
        <v>13.08</v>
      </c>
      <c r="K201" s="54">
        <v>26.2</v>
      </c>
      <c r="L201" s="54" t="s">
        <v>811</v>
      </c>
      <c r="M201" s="54" t="s">
        <v>811</v>
      </c>
      <c r="N201" s="54" t="s">
        <v>811</v>
      </c>
      <c r="O201" s="54" t="s">
        <v>811</v>
      </c>
      <c r="P201" s="68" t="s">
        <v>811</v>
      </c>
      <c r="Q201" s="68" t="s">
        <v>811</v>
      </c>
      <c r="R201" s="54"/>
      <c r="S201" s="54"/>
      <c r="T201" s="54"/>
      <c r="U201" s="54"/>
      <c r="V201" s="54"/>
      <c r="W201" s="649"/>
      <c r="X201" s="649"/>
      <c r="Y201" s="649"/>
      <c r="Z201" s="649"/>
    </row>
    <row r="202" spans="1:26" s="571" customFormat="1">
      <c r="A202" s="1079" t="s">
        <v>1809</v>
      </c>
      <c r="B202" s="1079" t="s">
        <v>1823</v>
      </c>
      <c r="C202" s="1079">
        <v>3</v>
      </c>
      <c r="D202" s="1080">
        <v>43341</v>
      </c>
      <c r="E202" s="1079"/>
      <c r="F202" s="1079"/>
      <c r="G202" s="1079"/>
      <c r="H202" s="1079"/>
      <c r="I202" s="1079"/>
      <c r="J202" s="1079">
        <v>13.19</v>
      </c>
      <c r="K202" s="1079">
        <v>25.8</v>
      </c>
      <c r="L202" s="1079">
        <v>7.01</v>
      </c>
      <c r="M202" s="1079">
        <v>13.4</v>
      </c>
      <c r="N202" s="1041">
        <v>4.489444620253165</v>
      </c>
      <c r="O202" s="1041">
        <v>0.87768951516350036</v>
      </c>
      <c r="P202" s="1041">
        <v>0.58054447719784974</v>
      </c>
      <c r="Q202" s="1041">
        <v>22.231961392623234</v>
      </c>
      <c r="R202" s="1079"/>
      <c r="S202" s="1079"/>
      <c r="T202" s="1079"/>
      <c r="U202" s="1079"/>
      <c r="V202" s="1079"/>
      <c r="W202" s="1034"/>
      <c r="X202" s="1034"/>
      <c r="Y202" s="1034"/>
      <c r="Z202" s="1034"/>
    </row>
    <row r="203" spans="1:26">
      <c r="A203" s="54" t="s">
        <v>1809</v>
      </c>
      <c r="B203" s="54" t="s">
        <v>1823</v>
      </c>
      <c r="C203" s="54">
        <v>4</v>
      </c>
      <c r="D203" s="650">
        <v>43341</v>
      </c>
      <c r="E203" s="54"/>
      <c r="F203" s="54"/>
      <c r="G203" s="54"/>
      <c r="H203" s="54"/>
      <c r="I203" s="54"/>
      <c r="J203" s="54">
        <v>12.3</v>
      </c>
      <c r="K203" s="54">
        <v>25.5</v>
      </c>
      <c r="L203" s="54" t="s">
        <v>811</v>
      </c>
      <c r="M203" s="54" t="s">
        <v>811</v>
      </c>
      <c r="N203" s="54" t="s">
        <v>811</v>
      </c>
      <c r="O203" s="54" t="s">
        <v>811</v>
      </c>
      <c r="P203" s="68" t="s">
        <v>811</v>
      </c>
      <c r="Q203" s="68" t="s">
        <v>811</v>
      </c>
      <c r="R203" s="54"/>
      <c r="S203" s="54"/>
      <c r="T203" s="54"/>
      <c r="U203" s="54"/>
      <c r="V203" s="54"/>
      <c r="W203" s="649"/>
      <c r="X203" s="649"/>
      <c r="Y203" s="649"/>
      <c r="Z203" s="649"/>
    </row>
    <row r="204" spans="1:26">
      <c r="A204" s="54" t="s">
        <v>1809</v>
      </c>
      <c r="B204" s="54" t="s">
        <v>1823</v>
      </c>
      <c r="C204" s="54">
        <v>5</v>
      </c>
      <c r="D204" s="650">
        <v>43341</v>
      </c>
      <c r="E204" s="54"/>
      <c r="F204" s="54"/>
      <c r="G204" s="54"/>
      <c r="H204" s="54"/>
      <c r="I204" s="54"/>
      <c r="J204" s="54">
        <v>12.97</v>
      </c>
      <c r="K204" s="54">
        <v>25.2</v>
      </c>
      <c r="L204" s="54" t="s">
        <v>811</v>
      </c>
      <c r="M204" s="54" t="s">
        <v>811</v>
      </c>
      <c r="N204" s="54" t="s">
        <v>811</v>
      </c>
      <c r="O204" s="54" t="s">
        <v>811</v>
      </c>
      <c r="P204" s="68" t="s">
        <v>811</v>
      </c>
      <c r="Q204" s="68" t="s">
        <v>811</v>
      </c>
      <c r="R204" s="54"/>
      <c r="S204" s="54"/>
      <c r="T204" s="54"/>
      <c r="U204" s="54"/>
      <c r="V204" s="54"/>
      <c r="W204" s="649"/>
      <c r="X204" s="649"/>
      <c r="Y204" s="649"/>
      <c r="Z204" s="649"/>
    </row>
    <row r="205" spans="1:26">
      <c r="A205" s="54" t="s">
        <v>1809</v>
      </c>
      <c r="B205" s="54" t="s">
        <v>1823</v>
      </c>
      <c r="C205" s="54">
        <v>6</v>
      </c>
      <c r="D205" s="650">
        <v>43341</v>
      </c>
      <c r="E205" s="54"/>
      <c r="F205" s="54"/>
      <c r="G205" s="54"/>
      <c r="H205" s="54"/>
      <c r="I205" s="54"/>
      <c r="J205" s="54">
        <v>11.77</v>
      </c>
      <c r="K205" s="54">
        <v>24.5</v>
      </c>
      <c r="L205" s="54" t="s">
        <v>811</v>
      </c>
      <c r="M205" s="54" t="s">
        <v>811</v>
      </c>
      <c r="N205" s="54" t="s">
        <v>811</v>
      </c>
      <c r="O205" s="54" t="s">
        <v>811</v>
      </c>
      <c r="P205" s="68" t="s">
        <v>811</v>
      </c>
      <c r="Q205" s="68" t="s">
        <v>811</v>
      </c>
      <c r="R205" s="54"/>
      <c r="S205" s="54"/>
      <c r="T205" s="54"/>
      <c r="U205" s="54"/>
      <c r="V205" s="54"/>
      <c r="W205" s="649"/>
      <c r="X205" s="649"/>
      <c r="Y205" s="649"/>
      <c r="Z205" s="649"/>
    </row>
    <row r="206" spans="1:26">
      <c r="A206" s="54" t="s">
        <v>1809</v>
      </c>
      <c r="B206" s="54" t="s">
        <v>1823</v>
      </c>
      <c r="C206" s="54">
        <v>7</v>
      </c>
      <c r="D206" s="650">
        <v>43341</v>
      </c>
      <c r="E206" s="54"/>
      <c r="F206" s="54"/>
      <c r="G206" s="54"/>
      <c r="H206" s="54"/>
      <c r="I206" s="54"/>
      <c r="J206" s="54">
        <v>10.029999999999999</v>
      </c>
      <c r="K206" s="54">
        <v>23.7</v>
      </c>
      <c r="L206" s="54" t="s">
        <v>811</v>
      </c>
      <c r="M206" s="54" t="s">
        <v>811</v>
      </c>
      <c r="N206" s="54" t="s">
        <v>811</v>
      </c>
      <c r="O206" s="54" t="s">
        <v>811</v>
      </c>
      <c r="P206" s="68" t="s">
        <v>811</v>
      </c>
      <c r="Q206" s="68" t="s">
        <v>811</v>
      </c>
      <c r="R206" s="54"/>
      <c r="S206" s="54"/>
      <c r="T206" s="54"/>
      <c r="U206" s="54"/>
      <c r="V206" s="54"/>
      <c r="W206" s="649"/>
      <c r="X206" s="649"/>
      <c r="Y206" s="649"/>
      <c r="Z206" s="649"/>
    </row>
    <row r="207" spans="1:26">
      <c r="A207" s="54" t="s">
        <v>1809</v>
      </c>
      <c r="B207" s="54" t="s">
        <v>1823</v>
      </c>
      <c r="C207" s="54">
        <v>8</v>
      </c>
      <c r="D207" s="650">
        <v>43341</v>
      </c>
      <c r="E207" s="54"/>
      <c r="F207" s="54"/>
      <c r="G207" s="54"/>
      <c r="H207" s="54"/>
      <c r="I207" s="54"/>
      <c r="J207" s="54">
        <v>2.87</v>
      </c>
      <c r="K207" s="54">
        <v>20.7</v>
      </c>
      <c r="L207" s="54" t="s">
        <v>811</v>
      </c>
      <c r="M207" s="54" t="s">
        <v>811</v>
      </c>
      <c r="N207" s="54" t="s">
        <v>811</v>
      </c>
      <c r="O207" s="54" t="s">
        <v>811</v>
      </c>
      <c r="P207" s="68" t="s">
        <v>811</v>
      </c>
      <c r="Q207" s="68" t="s">
        <v>811</v>
      </c>
      <c r="R207" s="54"/>
      <c r="S207" s="54"/>
      <c r="T207" s="54"/>
      <c r="U207" s="54"/>
      <c r="V207" s="54"/>
      <c r="W207" s="649"/>
      <c r="X207" s="649"/>
      <c r="Y207" s="649"/>
      <c r="Z207" s="649"/>
    </row>
    <row r="208" spans="1:26" s="571" customFormat="1">
      <c r="A208" s="1079" t="s">
        <v>1809</v>
      </c>
      <c r="B208" s="1079" t="s">
        <v>1823</v>
      </c>
      <c r="C208" s="1079">
        <v>9</v>
      </c>
      <c r="D208" s="1080">
        <v>43341</v>
      </c>
      <c r="E208" s="1079"/>
      <c r="F208" s="1079"/>
      <c r="G208" s="1079"/>
      <c r="H208" s="1079"/>
      <c r="I208" s="1079"/>
      <c r="J208" s="1079">
        <v>1.45</v>
      </c>
      <c r="K208" s="1079">
        <v>16.8</v>
      </c>
      <c r="L208" s="1079">
        <v>6.31</v>
      </c>
      <c r="M208" s="1079">
        <v>24.6</v>
      </c>
      <c r="N208" s="1041">
        <v>23.775505063291131</v>
      </c>
      <c r="O208" s="1041">
        <v>15.123699072125545</v>
      </c>
      <c r="P208" s="1041">
        <v>2.2622791185792015</v>
      </c>
      <c r="Q208" s="1041">
        <v>52.058228197173378</v>
      </c>
      <c r="R208" s="1079"/>
      <c r="S208" s="1079"/>
      <c r="T208" s="1079"/>
      <c r="U208" s="1079"/>
      <c r="V208" s="1079"/>
      <c r="W208" s="1034"/>
      <c r="X208" s="1034"/>
      <c r="Y208" s="1034"/>
      <c r="Z208" s="1034"/>
    </row>
    <row r="209" spans="1:26">
      <c r="A209" s="54" t="s">
        <v>1809</v>
      </c>
      <c r="B209" s="54" t="s">
        <v>1823</v>
      </c>
      <c r="C209" s="54">
        <v>10</v>
      </c>
      <c r="D209" s="650">
        <v>43341</v>
      </c>
      <c r="E209" s="54"/>
      <c r="F209" s="54"/>
      <c r="G209" s="54"/>
      <c r="H209" s="54"/>
      <c r="I209" s="54"/>
      <c r="J209" s="54">
        <v>0.6</v>
      </c>
      <c r="K209" s="54">
        <v>13.8</v>
      </c>
      <c r="L209" s="54" t="s">
        <v>811</v>
      </c>
      <c r="M209" s="54" t="s">
        <v>811</v>
      </c>
      <c r="N209" s="54" t="s">
        <v>811</v>
      </c>
      <c r="O209" s="54" t="s">
        <v>811</v>
      </c>
      <c r="P209" s="68" t="s">
        <v>811</v>
      </c>
      <c r="Q209" s="68" t="s">
        <v>811</v>
      </c>
      <c r="R209" s="54"/>
      <c r="S209" s="54"/>
      <c r="T209" s="54"/>
      <c r="U209" s="54"/>
      <c r="V209" s="54"/>
      <c r="W209" s="649"/>
      <c r="X209" s="649"/>
      <c r="Y209" s="649"/>
      <c r="Z209" s="649"/>
    </row>
    <row r="210" spans="1:26">
      <c r="A210" s="27"/>
      <c r="B210" s="27"/>
      <c r="C210" s="27"/>
      <c r="D210" s="139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4"/>
      <c r="Q210" s="24"/>
      <c r="R210" s="27"/>
      <c r="S210" s="27"/>
      <c r="T210" s="27"/>
      <c r="U210" s="27"/>
      <c r="V210" s="27"/>
    </row>
    <row r="211" spans="1:26">
      <c r="A211" s="27"/>
      <c r="B211" s="27"/>
      <c r="C211" s="27"/>
      <c r="D211" s="139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4"/>
      <c r="Q211" s="24"/>
      <c r="R211" s="27"/>
      <c r="S211" s="27"/>
      <c r="T211" s="27"/>
      <c r="U211" s="27"/>
      <c r="V211" s="27"/>
    </row>
    <row r="212" spans="1:26" ht="31.8" thickBot="1">
      <c r="A212" s="618" t="s">
        <v>804</v>
      </c>
      <c r="B212" s="619" t="s">
        <v>20</v>
      </c>
      <c r="C212" s="619" t="s">
        <v>701</v>
      </c>
      <c r="D212" s="620" t="s">
        <v>805</v>
      </c>
      <c r="E212" s="621" t="s">
        <v>786</v>
      </c>
      <c r="F212" s="618" t="s">
        <v>1000</v>
      </c>
      <c r="G212" s="622" t="s">
        <v>1008</v>
      </c>
      <c r="H212" s="620" t="s">
        <v>806</v>
      </c>
      <c r="I212" s="620" t="s">
        <v>807</v>
      </c>
      <c r="J212" s="623" t="s">
        <v>1009</v>
      </c>
      <c r="K212" s="618" t="s">
        <v>1010</v>
      </c>
      <c r="L212" s="622" t="s">
        <v>1011</v>
      </c>
      <c r="M212" s="618" t="s">
        <v>1012</v>
      </c>
      <c r="N212" s="622" t="s">
        <v>1013</v>
      </c>
      <c r="O212" s="618" t="s">
        <v>1014</v>
      </c>
      <c r="P212" s="618" t="s">
        <v>1015</v>
      </c>
      <c r="Q212" s="624" t="s">
        <v>1016</v>
      </c>
      <c r="R212" s="618" t="s">
        <v>703</v>
      </c>
      <c r="S212" s="622" t="s">
        <v>1017</v>
      </c>
      <c r="T212" s="619" t="s">
        <v>808</v>
      </c>
      <c r="U212" s="618" t="s">
        <v>1018</v>
      </c>
      <c r="V212" s="625" t="s">
        <v>809</v>
      </c>
      <c r="W212" s="626" t="s">
        <v>1019</v>
      </c>
      <c r="X212" s="618" t="s">
        <v>1020</v>
      </c>
      <c r="Y212" s="622" t="s">
        <v>1021</v>
      </c>
    </row>
    <row r="213" spans="1:26" s="571" customFormat="1" ht="16.2" thickTop="1">
      <c r="A213" s="1034">
        <v>49</v>
      </c>
      <c r="B213" s="1034" t="s">
        <v>1809</v>
      </c>
      <c r="C213" s="1034" t="s">
        <v>1808</v>
      </c>
      <c r="D213" s="1081">
        <v>0.5</v>
      </c>
      <c r="E213" s="1082">
        <v>43697</v>
      </c>
      <c r="F213" s="1034"/>
      <c r="G213" s="1034">
        <v>4</v>
      </c>
      <c r="H213" s="1083">
        <v>18.3</v>
      </c>
      <c r="I213" s="1035">
        <v>1.75</v>
      </c>
      <c r="J213" s="1084">
        <v>9.5628415300546443E-2</v>
      </c>
      <c r="K213" s="1034" t="s">
        <v>1022</v>
      </c>
      <c r="L213" s="1034">
        <v>1</v>
      </c>
      <c r="M213" s="1034">
        <v>1</v>
      </c>
      <c r="N213" s="1034" t="s">
        <v>1106</v>
      </c>
      <c r="O213" s="1034" t="s">
        <v>1888</v>
      </c>
      <c r="P213" s="1079">
        <v>7.58</v>
      </c>
      <c r="Q213" s="1079">
        <v>27</v>
      </c>
      <c r="R213" s="1079">
        <v>6.69</v>
      </c>
      <c r="S213" s="1079">
        <v>15.1</v>
      </c>
      <c r="T213" s="1041">
        <v>11.287030042194095</v>
      </c>
      <c r="U213" s="1041">
        <v>3.058074956417018</v>
      </c>
      <c r="V213" s="1041">
        <v>0.70159154950788882</v>
      </c>
      <c r="W213" s="1041">
        <v>27.211450782757879</v>
      </c>
      <c r="X213" s="1079" t="s">
        <v>815</v>
      </c>
      <c r="Y213" s="1041">
        <v>14.345104998611113</v>
      </c>
    </row>
    <row r="214" spans="1:26">
      <c r="A214" s="649"/>
      <c r="B214" s="649" t="s">
        <v>1809</v>
      </c>
      <c r="C214" s="649" t="s">
        <v>1808</v>
      </c>
      <c r="D214" s="657">
        <v>1</v>
      </c>
      <c r="E214" s="658">
        <v>43697</v>
      </c>
      <c r="F214" s="649"/>
      <c r="G214" s="649"/>
      <c r="H214" s="659"/>
      <c r="I214" s="653"/>
      <c r="J214" s="649"/>
      <c r="K214" s="649"/>
      <c r="L214" s="649"/>
      <c r="M214" s="649"/>
      <c r="N214" s="649"/>
      <c r="O214" s="649"/>
      <c r="P214" s="54">
        <v>7.72</v>
      </c>
      <c r="Q214" s="54">
        <v>26.8</v>
      </c>
      <c r="R214" s="54" t="s">
        <v>811</v>
      </c>
      <c r="S214" s="54" t="s">
        <v>811</v>
      </c>
      <c r="T214" s="54" t="s">
        <v>811</v>
      </c>
      <c r="U214" s="54" t="s">
        <v>811</v>
      </c>
      <c r="V214" s="54" t="s">
        <v>811</v>
      </c>
      <c r="W214" s="54" t="s">
        <v>811</v>
      </c>
      <c r="X214" s="54" t="s">
        <v>815</v>
      </c>
      <c r="Y214" s="54" t="s">
        <v>811</v>
      </c>
    </row>
    <row r="215" spans="1:26">
      <c r="A215" s="649"/>
      <c r="B215" s="649" t="s">
        <v>1809</v>
      </c>
      <c r="C215" s="649" t="s">
        <v>1808</v>
      </c>
      <c r="D215" s="657">
        <v>2</v>
      </c>
      <c r="E215" s="658">
        <v>43697</v>
      </c>
      <c r="F215" s="649"/>
      <c r="G215" s="649"/>
      <c r="H215" s="659"/>
      <c r="I215" s="653"/>
      <c r="J215" s="649"/>
      <c r="K215" s="649"/>
      <c r="L215" s="649"/>
      <c r="M215" s="649"/>
      <c r="N215" s="649"/>
      <c r="O215" s="649"/>
      <c r="P215" s="54">
        <v>8.1300000000000008</v>
      </c>
      <c r="Q215" s="54">
        <v>26.5</v>
      </c>
      <c r="R215" s="54" t="s">
        <v>811</v>
      </c>
      <c r="S215" s="54" t="s">
        <v>811</v>
      </c>
      <c r="T215" s="54" t="s">
        <v>811</v>
      </c>
      <c r="U215" s="54" t="s">
        <v>811</v>
      </c>
      <c r="V215" s="54" t="s">
        <v>811</v>
      </c>
      <c r="W215" s="54" t="s">
        <v>811</v>
      </c>
      <c r="X215" s="54" t="s">
        <v>815</v>
      </c>
      <c r="Y215" s="54" t="s">
        <v>811</v>
      </c>
    </row>
    <row r="216" spans="1:26" s="571" customFormat="1">
      <c r="A216" s="1034"/>
      <c r="B216" s="1034" t="s">
        <v>1809</v>
      </c>
      <c r="C216" s="1034" t="s">
        <v>1808</v>
      </c>
      <c r="D216" s="1081">
        <v>3</v>
      </c>
      <c r="E216" s="1082">
        <v>43697</v>
      </c>
      <c r="F216" s="1034"/>
      <c r="G216" s="1034"/>
      <c r="H216" s="1083"/>
      <c r="I216" s="1035"/>
      <c r="J216" s="1034"/>
      <c r="K216" s="1034"/>
      <c r="L216" s="1034"/>
      <c r="M216" s="1034"/>
      <c r="N216" s="1034"/>
      <c r="O216" s="1034"/>
      <c r="P216" s="1079">
        <v>8.67</v>
      </c>
      <c r="Q216" s="1079">
        <v>26.4</v>
      </c>
      <c r="R216" s="1079">
        <v>6.61</v>
      </c>
      <c r="S216" s="1079">
        <v>15.4</v>
      </c>
      <c r="T216" s="1041">
        <v>11.321198649789032</v>
      </c>
      <c r="U216" s="1041">
        <v>4.0586456821554142</v>
      </c>
      <c r="V216" s="1041">
        <v>0.77175070445867755</v>
      </c>
      <c r="W216" s="1041">
        <v>26.053398027021231</v>
      </c>
      <c r="X216" s="1079" t="s">
        <v>815</v>
      </c>
      <c r="Y216" s="1041">
        <v>15.379844331944447</v>
      </c>
    </row>
    <row r="217" spans="1:26">
      <c r="A217" s="649"/>
      <c r="B217" s="649" t="s">
        <v>1809</v>
      </c>
      <c r="C217" s="649" t="s">
        <v>1808</v>
      </c>
      <c r="D217" s="657">
        <v>4</v>
      </c>
      <c r="E217" s="658">
        <v>43697</v>
      </c>
      <c r="F217" s="649"/>
      <c r="G217" s="649"/>
      <c r="H217" s="659"/>
      <c r="I217" s="653"/>
      <c r="J217" s="649"/>
      <c r="K217" s="649"/>
      <c r="L217" s="649"/>
      <c r="M217" s="649"/>
      <c r="N217" s="649"/>
      <c r="O217" s="649"/>
      <c r="P217" s="54">
        <v>9.1</v>
      </c>
      <c r="Q217" s="54">
        <v>25.8</v>
      </c>
      <c r="R217" s="54" t="s">
        <v>811</v>
      </c>
      <c r="S217" s="54" t="s">
        <v>811</v>
      </c>
      <c r="T217" s="54" t="s">
        <v>811</v>
      </c>
      <c r="U217" s="54" t="s">
        <v>811</v>
      </c>
      <c r="V217" s="54" t="s">
        <v>811</v>
      </c>
      <c r="W217" s="54" t="s">
        <v>811</v>
      </c>
      <c r="X217" s="54" t="s">
        <v>815</v>
      </c>
      <c r="Y217" s="54" t="s">
        <v>811</v>
      </c>
    </row>
    <row r="218" spans="1:26">
      <c r="A218" s="649"/>
      <c r="B218" s="649" t="s">
        <v>1809</v>
      </c>
      <c r="C218" s="649" t="s">
        <v>1808</v>
      </c>
      <c r="D218" s="657">
        <v>5</v>
      </c>
      <c r="E218" s="658">
        <v>43697</v>
      </c>
      <c r="F218" s="649"/>
      <c r="G218" s="649"/>
      <c r="H218" s="659"/>
      <c r="I218" s="653"/>
      <c r="J218" s="649"/>
      <c r="K218" s="649"/>
      <c r="L218" s="649"/>
      <c r="M218" s="649"/>
      <c r="N218" s="649"/>
      <c r="O218" s="649"/>
      <c r="P218" s="54">
        <v>8.43</v>
      </c>
      <c r="Q218" s="54">
        <v>25</v>
      </c>
      <c r="R218" s="54" t="s">
        <v>811</v>
      </c>
      <c r="S218" s="54" t="s">
        <v>811</v>
      </c>
      <c r="T218" s="54" t="s">
        <v>811</v>
      </c>
      <c r="U218" s="54" t="s">
        <v>811</v>
      </c>
      <c r="V218" s="54" t="s">
        <v>811</v>
      </c>
      <c r="W218" s="54" t="s">
        <v>811</v>
      </c>
      <c r="X218" s="54" t="s">
        <v>815</v>
      </c>
      <c r="Y218" s="54" t="s">
        <v>811</v>
      </c>
    </row>
    <row r="219" spans="1:26">
      <c r="A219" s="649"/>
      <c r="B219" s="649" t="s">
        <v>1809</v>
      </c>
      <c r="C219" s="649" t="s">
        <v>1808</v>
      </c>
      <c r="D219" s="657">
        <v>6</v>
      </c>
      <c r="E219" s="658">
        <v>43697</v>
      </c>
      <c r="F219" s="649"/>
      <c r="G219" s="649"/>
      <c r="H219" s="659"/>
      <c r="I219" s="653"/>
      <c r="J219" s="649"/>
      <c r="K219" s="649"/>
      <c r="L219" s="649"/>
      <c r="M219" s="649"/>
      <c r="N219" s="649"/>
      <c r="O219" s="649"/>
      <c r="P219" s="54">
        <v>8.2899999999999991</v>
      </c>
      <c r="Q219" s="54">
        <v>24.4</v>
      </c>
      <c r="R219" s="54" t="s">
        <v>811</v>
      </c>
      <c r="S219" s="54" t="s">
        <v>811</v>
      </c>
      <c r="T219" s="54" t="s">
        <v>811</v>
      </c>
      <c r="U219" s="54" t="s">
        <v>811</v>
      </c>
      <c r="V219" s="54" t="s">
        <v>811</v>
      </c>
      <c r="W219" s="54" t="s">
        <v>811</v>
      </c>
      <c r="X219" s="54" t="s">
        <v>815</v>
      </c>
      <c r="Y219" s="54" t="s">
        <v>811</v>
      </c>
    </row>
    <row r="220" spans="1:26">
      <c r="A220" s="649"/>
      <c r="B220" s="649" t="s">
        <v>1809</v>
      </c>
      <c r="C220" s="649" t="s">
        <v>1808</v>
      </c>
      <c r="D220" s="657">
        <v>7</v>
      </c>
      <c r="E220" s="658">
        <v>43697</v>
      </c>
      <c r="F220" s="649"/>
      <c r="G220" s="649"/>
      <c r="H220" s="659"/>
      <c r="I220" s="653"/>
      <c r="J220" s="649"/>
      <c r="K220" s="649"/>
      <c r="L220" s="649"/>
      <c r="M220" s="649"/>
      <c r="N220" s="649"/>
      <c r="O220" s="649"/>
      <c r="P220" s="54">
        <v>5.78</v>
      </c>
      <c r="Q220" s="54">
        <v>23.2</v>
      </c>
      <c r="R220" s="54" t="s">
        <v>811</v>
      </c>
      <c r="S220" s="54" t="s">
        <v>811</v>
      </c>
      <c r="T220" s="54" t="s">
        <v>811</v>
      </c>
      <c r="U220" s="54" t="s">
        <v>811</v>
      </c>
      <c r="V220" s="54" t="s">
        <v>811</v>
      </c>
      <c r="W220" s="54" t="s">
        <v>811</v>
      </c>
      <c r="X220" s="54" t="s">
        <v>815</v>
      </c>
      <c r="Y220" s="54" t="s">
        <v>811</v>
      </c>
    </row>
    <row r="221" spans="1:26">
      <c r="A221" s="649"/>
      <c r="B221" s="649" t="s">
        <v>1809</v>
      </c>
      <c r="C221" s="649" t="s">
        <v>1808</v>
      </c>
      <c r="D221" s="657">
        <v>8</v>
      </c>
      <c r="E221" s="658">
        <v>43697</v>
      </c>
      <c r="F221" s="649"/>
      <c r="G221" s="649"/>
      <c r="H221" s="659"/>
      <c r="I221" s="653"/>
      <c r="J221" s="649"/>
      <c r="K221" s="649"/>
      <c r="L221" s="649"/>
      <c r="M221" s="649"/>
      <c r="N221" s="649"/>
      <c r="O221" s="649"/>
      <c r="P221" s="54">
        <v>4.08</v>
      </c>
      <c r="Q221" s="54">
        <v>20.100000000000001</v>
      </c>
      <c r="R221" s="54" t="s">
        <v>811</v>
      </c>
      <c r="S221" s="54" t="s">
        <v>811</v>
      </c>
      <c r="T221" s="54" t="s">
        <v>811</v>
      </c>
      <c r="U221" s="54" t="s">
        <v>811</v>
      </c>
      <c r="V221" s="54" t="s">
        <v>811</v>
      </c>
      <c r="W221" s="54" t="s">
        <v>811</v>
      </c>
      <c r="X221" s="54" t="s">
        <v>815</v>
      </c>
      <c r="Y221" s="54" t="s">
        <v>811</v>
      </c>
    </row>
    <row r="222" spans="1:26" s="571" customFormat="1">
      <c r="A222" s="1034"/>
      <c r="B222" s="1034" t="s">
        <v>1809</v>
      </c>
      <c r="C222" s="1034" t="s">
        <v>1808</v>
      </c>
      <c r="D222" s="1081">
        <v>9</v>
      </c>
      <c r="E222" s="1082">
        <v>43697</v>
      </c>
      <c r="F222" s="1034"/>
      <c r="G222" s="1034"/>
      <c r="H222" s="1083"/>
      <c r="I222" s="1035"/>
      <c r="J222" s="1034"/>
      <c r="K222" s="1034"/>
      <c r="L222" s="1034"/>
      <c r="M222" s="1034"/>
      <c r="N222" s="1034"/>
      <c r="O222" s="1034"/>
      <c r="P222" s="1079">
        <v>3.2</v>
      </c>
      <c r="Q222" s="1079">
        <v>18.3</v>
      </c>
      <c r="R222" s="1079">
        <v>6.04</v>
      </c>
      <c r="S222" s="1079">
        <v>22.399999999999995</v>
      </c>
      <c r="T222" s="1041">
        <v>28.496033834054156</v>
      </c>
      <c r="U222" s="1041">
        <v>2.5000000000000001E-2</v>
      </c>
      <c r="V222" s="1041">
        <v>1.1927056341634108</v>
      </c>
      <c r="W222" s="1041">
        <v>20.784257988419473</v>
      </c>
      <c r="X222" s="1079" t="s">
        <v>815</v>
      </c>
      <c r="Y222" s="1041">
        <v>28.521033834054155</v>
      </c>
    </row>
    <row r="223" spans="1:26">
      <c r="A223" s="649"/>
      <c r="B223" s="649" t="s">
        <v>1809</v>
      </c>
      <c r="C223" s="649" t="s">
        <v>1808</v>
      </c>
      <c r="D223" s="657">
        <v>10</v>
      </c>
      <c r="E223" s="658">
        <v>43697</v>
      </c>
      <c r="F223" s="649"/>
      <c r="G223" s="649"/>
      <c r="H223" s="659"/>
      <c r="I223" s="653"/>
      <c r="J223" s="649"/>
      <c r="K223" s="649"/>
      <c r="L223" s="649"/>
      <c r="M223" s="649"/>
      <c r="N223" s="649"/>
      <c r="O223" s="649"/>
      <c r="P223" s="54">
        <v>2.58</v>
      </c>
      <c r="Q223" s="54">
        <v>14.4</v>
      </c>
      <c r="R223" s="54" t="s">
        <v>811</v>
      </c>
      <c r="S223" s="54" t="s">
        <v>811</v>
      </c>
      <c r="T223" s="54" t="s">
        <v>811</v>
      </c>
      <c r="U223" s="54" t="s">
        <v>811</v>
      </c>
      <c r="V223" s="54" t="s">
        <v>811</v>
      </c>
      <c r="W223" s="54" t="s">
        <v>811</v>
      </c>
      <c r="X223" s="54" t="s">
        <v>815</v>
      </c>
      <c r="Y223" s="54" t="s">
        <v>811</v>
      </c>
    </row>
    <row r="224" spans="1:26">
      <c r="A224" s="649"/>
      <c r="B224" s="649" t="s">
        <v>1809</v>
      </c>
      <c r="C224" s="649" t="s">
        <v>1808</v>
      </c>
      <c r="D224" s="657">
        <v>11</v>
      </c>
      <c r="E224" s="658">
        <v>43697</v>
      </c>
      <c r="F224" s="649"/>
      <c r="G224" s="649"/>
      <c r="H224" s="659"/>
      <c r="I224" s="653"/>
      <c r="J224" s="649"/>
      <c r="K224" s="649"/>
      <c r="L224" s="649"/>
      <c r="M224" s="649"/>
      <c r="N224" s="649"/>
      <c r="O224" s="649"/>
      <c r="P224" s="54">
        <v>2.33</v>
      </c>
      <c r="Q224" s="54">
        <v>13.8</v>
      </c>
      <c r="R224" s="54" t="s">
        <v>811</v>
      </c>
      <c r="S224" s="54" t="s">
        <v>811</v>
      </c>
      <c r="T224" s="54" t="s">
        <v>811</v>
      </c>
      <c r="U224" s="54" t="s">
        <v>811</v>
      </c>
      <c r="V224" s="54" t="s">
        <v>811</v>
      </c>
      <c r="W224" s="54" t="s">
        <v>811</v>
      </c>
      <c r="X224" s="54" t="s">
        <v>815</v>
      </c>
      <c r="Y224" s="54" t="s">
        <v>811</v>
      </c>
    </row>
    <row r="225" spans="1:25">
      <c r="A225" s="649"/>
      <c r="B225" s="649" t="s">
        <v>1809</v>
      </c>
      <c r="C225" s="649" t="s">
        <v>1808</v>
      </c>
      <c r="D225" s="657">
        <v>12</v>
      </c>
      <c r="E225" s="658">
        <v>43697</v>
      </c>
      <c r="F225" s="649"/>
      <c r="G225" s="649"/>
      <c r="H225" s="659"/>
      <c r="I225" s="653"/>
      <c r="J225" s="649"/>
      <c r="K225" s="649"/>
      <c r="L225" s="649"/>
      <c r="M225" s="649"/>
      <c r="N225" s="649"/>
      <c r="O225" s="649"/>
      <c r="P225" s="54">
        <v>2.25</v>
      </c>
      <c r="Q225" s="54">
        <v>12.5</v>
      </c>
      <c r="R225" s="54" t="s">
        <v>811</v>
      </c>
      <c r="S225" s="54" t="s">
        <v>811</v>
      </c>
      <c r="T225" s="54" t="s">
        <v>811</v>
      </c>
      <c r="U225" s="54" t="s">
        <v>811</v>
      </c>
      <c r="V225" s="54" t="s">
        <v>811</v>
      </c>
      <c r="W225" s="54" t="s">
        <v>811</v>
      </c>
      <c r="X225" s="54" t="s">
        <v>815</v>
      </c>
      <c r="Y225" s="54" t="s">
        <v>811</v>
      </c>
    </row>
    <row r="226" spans="1:25">
      <c r="A226" s="649"/>
      <c r="B226" s="649" t="s">
        <v>1809</v>
      </c>
      <c r="C226" s="649" t="s">
        <v>1808</v>
      </c>
      <c r="D226" s="657">
        <v>13</v>
      </c>
      <c r="E226" s="658">
        <v>43697</v>
      </c>
      <c r="F226" s="649"/>
      <c r="G226" s="649"/>
      <c r="H226" s="659"/>
      <c r="I226" s="653"/>
      <c r="J226" s="649"/>
      <c r="K226" s="649"/>
      <c r="L226" s="649"/>
      <c r="M226" s="649"/>
      <c r="N226" s="649"/>
      <c r="O226" s="649"/>
      <c r="P226" s="54">
        <v>2.21</v>
      </c>
      <c r="Q226" s="54">
        <v>12.2</v>
      </c>
      <c r="R226" s="54" t="s">
        <v>811</v>
      </c>
      <c r="S226" s="54" t="s">
        <v>811</v>
      </c>
      <c r="T226" s="54" t="s">
        <v>811</v>
      </c>
      <c r="U226" s="54" t="s">
        <v>811</v>
      </c>
      <c r="V226" s="54" t="s">
        <v>811</v>
      </c>
      <c r="W226" s="54" t="s">
        <v>811</v>
      </c>
      <c r="X226" s="54" t="s">
        <v>815</v>
      </c>
      <c r="Y226" s="54" t="s">
        <v>811</v>
      </c>
    </row>
    <row r="227" spans="1:25">
      <c r="A227" s="649"/>
      <c r="B227" s="649" t="s">
        <v>1809</v>
      </c>
      <c r="C227" s="649" t="s">
        <v>1808</v>
      </c>
      <c r="D227" s="657">
        <v>14</v>
      </c>
      <c r="E227" s="658">
        <v>43697</v>
      </c>
      <c r="F227" s="649"/>
      <c r="G227" s="649"/>
      <c r="H227" s="659"/>
      <c r="I227" s="653"/>
      <c r="J227" s="649"/>
      <c r="K227" s="649"/>
      <c r="L227" s="649"/>
      <c r="M227" s="649"/>
      <c r="N227" s="649"/>
      <c r="O227" s="649"/>
      <c r="P227" s="54">
        <v>2.87</v>
      </c>
      <c r="Q227" s="54">
        <v>12.2</v>
      </c>
      <c r="R227" s="54" t="s">
        <v>811</v>
      </c>
      <c r="S227" s="54" t="s">
        <v>811</v>
      </c>
      <c r="T227" s="54" t="s">
        <v>811</v>
      </c>
      <c r="U227" s="54" t="s">
        <v>811</v>
      </c>
      <c r="V227" s="54" t="s">
        <v>811</v>
      </c>
      <c r="W227" s="54" t="s">
        <v>811</v>
      </c>
      <c r="X227" s="54" t="s">
        <v>815</v>
      </c>
      <c r="Y227" s="54" t="s">
        <v>811</v>
      </c>
    </row>
    <row r="228" spans="1:25">
      <c r="A228" s="649"/>
      <c r="B228" s="649" t="s">
        <v>1809</v>
      </c>
      <c r="C228" s="649" t="s">
        <v>1808</v>
      </c>
      <c r="D228" s="657">
        <v>15</v>
      </c>
      <c r="E228" s="658">
        <v>43697</v>
      </c>
      <c r="F228" s="649"/>
      <c r="G228" s="649"/>
      <c r="H228" s="659"/>
      <c r="I228" s="653"/>
      <c r="J228" s="649"/>
      <c r="K228" s="649"/>
      <c r="L228" s="649"/>
      <c r="M228" s="649"/>
      <c r="N228" s="649"/>
      <c r="O228" s="649"/>
      <c r="P228" s="54">
        <v>3.07</v>
      </c>
      <c r="Q228" s="54">
        <v>12.1</v>
      </c>
      <c r="R228" s="54" t="s">
        <v>811</v>
      </c>
      <c r="S228" s="54" t="s">
        <v>811</v>
      </c>
      <c r="T228" s="54" t="s">
        <v>811</v>
      </c>
      <c r="U228" s="54" t="s">
        <v>811</v>
      </c>
      <c r="V228" s="54" t="s">
        <v>811</v>
      </c>
      <c r="W228" s="54" t="s">
        <v>811</v>
      </c>
      <c r="X228" s="54" t="s">
        <v>815</v>
      </c>
      <c r="Y228" s="54" t="s">
        <v>811</v>
      </c>
    </row>
    <row r="229" spans="1:25">
      <c r="A229" s="649"/>
      <c r="B229" s="649" t="s">
        <v>1809</v>
      </c>
      <c r="C229" s="649" t="s">
        <v>1808</v>
      </c>
      <c r="D229" s="657">
        <v>16</v>
      </c>
      <c r="E229" s="658">
        <v>43697</v>
      </c>
      <c r="F229" s="649"/>
      <c r="G229" s="649"/>
      <c r="H229" s="659"/>
      <c r="I229" s="653"/>
      <c r="J229" s="649"/>
      <c r="K229" s="649"/>
      <c r="L229" s="649"/>
      <c r="M229" s="649"/>
      <c r="N229" s="649"/>
      <c r="O229" s="649"/>
      <c r="P229" s="54">
        <v>3.18</v>
      </c>
      <c r="Q229" s="54">
        <v>12.1</v>
      </c>
      <c r="R229" s="54" t="s">
        <v>811</v>
      </c>
      <c r="S229" s="54" t="s">
        <v>811</v>
      </c>
      <c r="T229" s="54" t="s">
        <v>811</v>
      </c>
      <c r="U229" s="54" t="s">
        <v>811</v>
      </c>
      <c r="V229" s="54" t="s">
        <v>811</v>
      </c>
      <c r="W229" s="54" t="s">
        <v>811</v>
      </c>
      <c r="X229" s="54" t="s">
        <v>815</v>
      </c>
      <c r="Y229" s="54" t="s">
        <v>811</v>
      </c>
    </row>
    <row r="230" spans="1:25" s="571" customFormat="1">
      <c r="A230" s="1034"/>
      <c r="B230" s="1034" t="s">
        <v>1809</v>
      </c>
      <c r="C230" s="1034" t="s">
        <v>1808</v>
      </c>
      <c r="D230" s="1081">
        <v>17</v>
      </c>
      <c r="E230" s="1082">
        <v>43697</v>
      </c>
      <c r="F230" s="1034"/>
      <c r="G230" s="1034"/>
      <c r="H230" s="1083"/>
      <c r="I230" s="1035"/>
      <c r="J230" s="1034"/>
      <c r="K230" s="1034"/>
      <c r="L230" s="1034"/>
      <c r="M230" s="1034"/>
      <c r="N230" s="1034"/>
      <c r="O230" s="1034"/>
      <c r="P230" s="1079">
        <v>3.09</v>
      </c>
      <c r="Q230" s="1079">
        <v>12</v>
      </c>
      <c r="R230" s="1079">
        <v>6.32</v>
      </c>
      <c r="S230" s="1079">
        <v>31.4</v>
      </c>
      <c r="T230" s="1041">
        <v>7.3444128838431784</v>
      </c>
      <c r="U230" s="1041">
        <v>0.21640118143459916</v>
      </c>
      <c r="V230" s="1041">
        <v>7.6845160160004848</v>
      </c>
      <c r="W230" s="1041">
        <v>43.424189363070994</v>
      </c>
      <c r="X230" s="1079" t="s">
        <v>815</v>
      </c>
      <c r="Y230" s="1041">
        <v>7.5608140652777776</v>
      </c>
    </row>
    <row r="231" spans="1:25" s="571" customFormat="1">
      <c r="A231" s="1034">
        <v>50</v>
      </c>
      <c r="B231" s="1034" t="s">
        <v>1809</v>
      </c>
      <c r="C231" s="1034" t="s">
        <v>1815</v>
      </c>
      <c r="D231" s="1081">
        <v>0.5</v>
      </c>
      <c r="E231" s="1082">
        <v>43697</v>
      </c>
      <c r="F231" s="1034"/>
      <c r="G231" s="1034">
        <v>4</v>
      </c>
      <c r="H231" s="1083">
        <v>19.5</v>
      </c>
      <c r="I231" s="1035">
        <v>2.95</v>
      </c>
      <c r="J231" s="1084">
        <v>0.1512820512820513</v>
      </c>
      <c r="K231" s="1034" t="s">
        <v>1889</v>
      </c>
      <c r="L231" s="1034" t="s">
        <v>815</v>
      </c>
      <c r="M231" s="1034" t="s">
        <v>815</v>
      </c>
      <c r="N231" s="1034" t="s">
        <v>1106</v>
      </c>
      <c r="O231" s="1034"/>
      <c r="P231" s="1079">
        <v>7.89</v>
      </c>
      <c r="Q231" s="1079">
        <v>27.1</v>
      </c>
      <c r="R231" s="1079">
        <v>6.49</v>
      </c>
      <c r="S231" s="1079">
        <v>8.9</v>
      </c>
      <c r="T231" s="1041">
        <v>3.6788200843881866</v>
      </c>
      <c r="U231" s="1041">
        <v>0.53483718088959198</v>
      </c>
      <c r="V231" s="1041">
        <v>0.38787618095897852</v>
      </c>
      <c r="W231" s="1041">
        <v>22.318677889770537</v>
      </c>
      <c r="X231" s="1079" t="s">
        <v>815</v>
      </c>
      <c r="Y231" s="1041">
        <v>4.2136572652777788</v>
      </c>
    </row>
    <row r="232" spans="1:25">
      <c r="A232" s="649"/>
      <c r="B232" s="649" t="s">
        <v>1809</v>
      </c>
      <c r="C232" s="649" t="s">
        <v>1815</v>
      </c>
      <c r="D232" s="657">
        <v>1</v>
      </c>
      <c r="E232" s="658">
        <v>43697</v>
      </c>
      <c r="F232" s="649"/>
      <c r="G232" s="649"/>
      <c r="H232" s="659"/>
      <c r="I232" s="653"/>
      <c r="J232" s="649"/>
      <c r="K232" s="649"/>
      <c r="L232" s="649"/>
      <c r="M232" s="649"/>
      <c r="N232" s="649"/>
      <c r="O232" s="649"/>
      <c r="P232" s="54">
        <v>7.55</v>
      </c>
      <c r="Q232" s="54">
        <v>27.1</v>
      </c>
      <c r="R232" s="54" t="s">
        <v>811</v>
      </c>
      <c r="S232" s="54" t="s">
        <v>811</v>
      </c>
      <c r="T232" s="54" t="s">
        <v>811</v>
      </c>
      <c r="U232" s="54" t="s">
        <v>811</v>
      </c>
      <c r="V232" s="54" t="s">
        <v>811</v>
      </c>
      <c r="W232" s="54" t="s">
        <v>811</v>
      </c>
      <c r="X232" s="54" t="s">
        <v>815</v>
      </c>
      <c r="Y232" s="54" t="s">
        <v>811</v>
      </c>
    </row>
    <row r="233" spans="1:25">
      <c r="A233" s="649"/>
      <c r="B233" s="649" t="s">
        <v>1809</v>
      </c>
      <c r="C233" s="649" t="s">
        <v>1815</v>
      </c>
      <c r="D233" s="657">
        <v>2</v>
      </c>
      <c r="E233" s="658">
        <v>43697</v>
      </c>
      <c r="F233" s="649"/>
      <c r="G233" s="649"/>
      <c r="H233" s="659"/>
      <c r="I233" s="653"/>
      <c r="J233" s="649"/>
      <c r="K233" s="649"/>
      <c r="L233" s="649"/>
      <c r="M233" s="649"/>
      <c r="N233" s="649"/>
      <c r="O233" s="649"/>
      <c r="P233" s="54">
        <v>7.17</v>
      </c>
      <c r="Q233" s="54">
        <v>27</v>
      </c>
      <c r="R233" s="54" t="s">
        <v>811</v>
      </c>
      <c r="S233" s="54" t="s">
        <v>811</v>
      </c>
      <c r="T233" s="54" t="s">
        <v>811</v>
      </c>
      <c r="U233" s="54" t="s">
        <v>811</v>
      </c>
      <c r="V233" s="54" t="s">
        <v>811</v>
      </c>
      <c r="W233" s="54" t="s">
        <v>811</v>
      </c>
      <c r="X233" s="54" t="s">
        <v>815</v>
      </c>
      <c r="Y233" s="54" t="s">
        <v>811</v>
      </c>
    </row>
    <row r="234" spans="1:25" s="571" customFormat="1">
      <c r="A234" s="1034"/>
      <c r="B234" s="1034" t="s">
        <v>1809</v>
      </c>
      <c r="C234" s="1034" t="s">
        <v>1815</v>
      </c>
      <c r="D234" s="1081">
        <v>3</v>
      </c>
      <c r="E234" s="1082">
        <v>43697</v>
      </c>
      <c r="F234" s="1034"/>
      <c r="G234" s="1034"/>
      <c r="H234" s="1083"/>
      <c r="I234" s="1035"/>
      <c r="J234" s="1034"/>
      <c r="K234" s="1034"/>
      <c r="L234" s="1034"/>
      <c r="M234" s="1034"/>
      <c r="N234" s="1034"/>
      <c r="O234" s="1034"/>
      <c r="P234" s="1079">
        <v>6.97</v>
      </c>
      <c r="Q234" s="1079">
        <v>26.9</v>
      </c>
      <c r="R234" s="1079">
        <v>6.46</v>
      </c>
      <c r="S234" s="1079">
        <v>8.3000000000000007</v>
      </c>
      <c r="T234" s="1041">
        <v>3.5763142616033767</v>
      </c>
      <c r="U234" s="1041">
        <v>0.70932487034106806</v>
      </c>
      <c r="V234" s="1041">
        <v>0.31030094476718278</v>
      </c>
      <c r="W234" s="1041">
        <v>18.844519999999999</v>
      </c>
      <c r="X234" s="1079" t="s">
        <v>815</v>
      </c>
      <c r="Y234" s="1041">
        <v>4.2856391319444445</v>
      </c>
    </row>
    <row r="235" spans="1:25">
      <c r="A235" s="649"/>
      <c r="B235" s="649" t="s">
        <v>1809</v>
      </c>
      <c r="C235" s="649" t="s">
        <v>1815</v>
      </c>
      <c r="D235" s="657">
        <v>4</v>
      </c>
      <c r="E235" s="658">
        <v>43697</v>
      </c>
      <c r="F235" s="649"/>
      <c r="G235" s="649"/>
      <c r="H235" s="659"/>
      <c r="I235" s="653"/>
      <c r="J235" s="649"/>
      <c r="K235" s="649"/>
      <c r="L235" s="649"/>
      <c r="M235" s="649"/>
      <c r="N235" s="649"/>
      <c r="O235" s="649"/>
      <c r="P235" s="54">
        <v>6.87</v>
      </c>
      <c r="Q235" s="54">
        <v>26.6</v>
      </c>
      <c r="R235" s="54" t="s">
        <v>811</v>
      </c>
      <c r="S235" s="54" t="s">
        <v>811</v>
      </c>
      <c r="T235" s="54" t="s">
        <v>811</v>
      </c>
      <c r="U235" s="54" t="s">
        <v>811</v>
      </c>
      <c r="V235" s="54" t="s">
        <v>811</v>
      </c>
      <c r="W235" s="54" t="s">
        <v>811</v>
      </c>
      <c r="X235" s="54" t="s">
        <v>815</v>
      </c>
      <c r="Y235" s="54" t="s">
        <v>811</v>
      </c>
    </row>
    <row r="236" spans="1:25">
      <c r="A236" s="649"/>
      <c r="B236" s="649" t="s">
        <v>1809</v>
      </c>
      <c r="C236" s="649" t="s">
        <v>1815</v>
      </c>
      <c r="D236" s="657">
        <v>5</v>
      </c>
      <c r="E236" s="658">
        <v>43697</v>
      </c>
      <c r="F236" s="649"/>
      <c r="G236" s="649"/>
      <c r="H236" s="659"/>
      <c r="I236" s="653"/>
      <c r="J236" s="649"/>
      <c r="K236" s="649"/>
      <c r="L236" s="649"/>
      <c r="M236" s="649"/>
      <c r="N236" s="649"/>
      <c r="O236" s="649"/>
      <c r="P236" s="54">
        <v>6.71</v>
      </c>
      <c r="Q236" s="54">
        <v>26.3</v>
      </c>
      <c r="R236" s="54" t="s">
        <v>811</v>
      </c>
      <c r="S236" s="54" t="s">
        <v>811</v>
      </c>
      <c r="T236" s="54" t="s">
        <v>811</v>
      </c>
      <c r="U236" s="54" t="s">
        <v>811</v>
      </c>
      <c r="V236" s="54" t="s">
        <v>811</v>
      </c>
      <c r="W236" s="54" t="s">
        <v>811</v>
      </c>
      <c r="X236" s="54" t="s">
        <v>815</v>
      </c>
      <c r="Y236" s="54" t="s">
        <v>811</v>
      </c>
    </row>
    <row r="237" spans="1:25">
      <c r="A237" s="649"/>
      <c r="B237" s="649" t="s">
        <v>1809</v>
      </c>
      <c r="C237" s="649" t="s">
        <v>1815</v>
      </c>
      <c r="D237" s="657">
        <v>6</v>
      </c>
      <c r="E237" s="658">
        <v>43697</v>
      </c>
      <c r="F237" s="649"/>
      <c r="G237" s="649"/>
      <c r="H237" s="659"/>
      <c r="I237" s="653"/>
      <c r="J237" s="649"/>
      <c r="K237" s="649"/>
      <c r="L237" s="649"/>
      <c r="M237" s="649"/>
      <c r="N237" s="649"/>
      <c r="O237" s="649"/>
      <c r="P237" s="54">
        <v>6.65</v>
      </c>
      <c r="Q237" s="54">
        <v>25.6</v>
      </c>
      <c r="R237" s="54" t="s">
        <v>811</v>
      </c>
      <c r="S237" s="54" t="s">
        <v>811</v>
      </c>
      <c r="T237" s="54" t="s">
        <v>811</v>
      </c>
      <c r="U237" s="54" t="s">
        <v>811</v>
      </c>
      <c r="V237" s="54" t="s">
        <v>811</v>
      </c>
      <c r="W237" s="54" t="s">
        <v>811</v>
      </c>
      <c r="X237" s="54" t="s">
        <v>815</v>
      </c>
      <c r="Y237" s="54" t="s">
        <v>811</v>
      </c>
    </row>
    <row r="238" spans="1:25">
      <c r="A238" s="649"/>
      <c r="B238" s="649" t="s">
        <v>1809</v>
      </c>
      <c r="C238" s="649" t="s">
        <v>1815</v>
      </c>
      <c r="D238" s="657">
        <v>7</v>
      </c>
      <c r="E238" s="658">
        <v>43697</v>
      </c>
      <c r="F238" s="649"/>
      <c r="G238" s="649"/>
      <c r="H238" s="659"/>
      <c r="I238" s="653"/>
      <c r="J238" s="649"/>
      <c r="K238" s="649"/>
      <c r="L238" s="649"/>
      <c r="M238" s="649"/>
      <c r="N238" s="649"/>
      <c r="O238" s="649"/>
      <c r="P238" s="54">
        <v>6.39</v>
      </c>
      <c r="Q238" s="54">
        <v>24.6</v>
      </c>
      <c r="R238" s="54" t="s">
        <v>811</v>
      </c>
      <c r="S238" s="54" t="s">
        <v>811</v>
      </c>
      <c r="T238" s="54" t="s">
        <v>811</v>
      </c>
      <c r="U238" s="54" t="s">
        <v>811</v>
      </c>
      <c r="V238" s="54" t="s">
        <v>811</v>
      </c>
      <c r="W238" s="54" t="s">
        <v>811</v>
      </c>
      <c r="X238" s="54" t="s">
        <v>815</v>
      </c>
      <c r="Y238" s="54" t="s">
        <v>811</v>
      </c>
    </row>
    <row r="239" spans="1:25">
      <c r="A239" s="649"/>
      <c r="B239" s="649" t="s">
        <v>1809</v>
      </c>
      <c r="C239" s="649" t="s">
        <v>1815</v>
      </c>
      <c r="D239" s="657">
        <v>8</v>
      </c>
      <c r="E239" s="658">
        <v>43697</v>
      </c>
      <c r="F239" s="649"/>
      <c r="G239" s="649"/>
      <c r="H239" s="659"/>
      <c r="I239" s="653"/>
      <c r="J239" s="649"/>
      <c r="K239" s="649"/>
      <c r="L239" s="649"/>
      <c r="M239" s="649"/>
      <c r="N239" s="649"/>
      <c r="O239" s="649"/>
      <c r="P239" s="54">
        <v>7.53</v>
      </c>
      <c r="Q239" s="54">
        <v>21.9</v>
      </c>
      <c r="R239" s="54" t="s">
        <v>811</v>
      </c>
      <c r="S239" s="54" t="s">
        <v>811</v>
      </c>
      <c r="T239" s="54" t="s">
        <v>811</v>
      </c>
      <c r="U239" s="54" t="s">
        <v>811</v>
      </c>
      <c r="V239" s="54" t="s">
        <v>811</v>
      </c>
      <c r="W239" s="54" t="s">
        <v>811</v>
      </c>
      <c r="X239" s="54" t="s">
        <v>815</v>
      </c>
      <c r="Y239" s="54" t="s">
        <v>811</v>
      </c>
    </row>
    <row r="240" spans="1:25" s="571" customFormat="1">
      <c r="A240" s="1034"/>
      <c r="B240" s="1034" t="s">
        <v>1809</v>
      </c>
      <c r="C240" s="1034" t="s">
        <v>1815</v>
      </c>
      <c r="D240" s="1081">
        <v>9</v>
      </c>
      <c r="E240" s="1082">
        <v>43697</v>
      </c>
      <c r="F240" s="1034"/>
      <c r="G240" s="1034"/>
      <c r="H240" s="1083"/>
      <c r="I240" s="1035"/>
      <c r="J240" s="1034"/>
      <c r="K240" s="1034"/>
      <c r="L240" s="1034"/>
      <c r="M240" s="1034"/>
      <c r="N240" s="1034"/>
      <c r="O240" s="1034"/>
      <c r="P240" s="1079">
        <v>3.09</v>
      </c>
      <c r="Q240" s="1079">
        <v>19.7</v>
      </c>
      <c r="R240" s="1079">
        <v>6</v>
      </c>
      <c r="S240" s="1079">
        <v>11.199999999999998</v>
      </c>
      <c r="T240" s="1041">
        <v>13.086576708860759</v>
      </c>
      <c r="U240" s="1041">
        <v>6.2702657564170208</v>
      </c>
      <c r="V240" s="1041">
        <v>0.46545141715077426</v>
      </c>
      <c r="W240" s="1041">
        <v>26.34291121595539</v>
      </c>
      <c r="X240" s="1079" t="s">
        <v>815</v>
      </c>
      <c r="Y240" s="1041">
        <v>19.356842465277779</v>
      </c>
    </row>
    <row r="241" spans="1:25">
      <c r="A241" s="649"/>
      <c r="B241" s="649" t="s">
        <v>1809</v>
      </c>
      <c r="C241" s="649" t="s">
        <v>1815</v>
      </c>
      <c r="D241" s="657">
        <v>10</v>
      </c>
      <c r="E241" s="658">
        <v>43697</v>
      </c>
      <c r="F241" s="649"/>
      <c r="G241" s="649"/>
      <c r="H241" s="659"/>
      <c r="I241" s="653"/>
      <c r="J241" s="649"/>
      <c r="K241" s="649"/>
      <c r="L241" s="649"/>
      <c r="M241" s="649"/>
      <c r="N241" s="649"/>
      <c r="O241" s="649"/>
      <c r="P241" s="54">
        <v>0.52</v>
      </c>
      <c r="Q241" s="54">
        <v>17.5</v>
      </c>
      <c r="R241" s="54" t="s">
        <v>811</v>
      </c>
      <c r="S241" s="54" t="s">
        <v>811</v>
      </c>
      <c r="T241" s="54" t="s">
        <v>811</v>
      </c>
      <c r="U241" s="54" t="s">
        <v>811</v>
      </c>
      <c r="V241" s="54" t="s">
        <v>811</v>
      </c>
      <c r="W241" s="54" t="s">
        <v>811</v>
      </c>
      <c r="X241" s="54" t="s">
        <v>815</v>
      </c>
      <c r="Y241" s="54" t="s">
        <v>811</v>
      </c>
    </row>
    <row r="242" spans="1:25">
      <c r="A242" s="649"/>
      <c r="B242" s="649" t="s">
        <v>1809</v>
      </c>
      <c r="C242" s="649" t="s">
        <v>1815</v>
      </c>
      <c r="D242" s="657">
        <v>11</v>
      </c>
      <c r="E242" s="658">
        <v>43697</v>
      </c>
      <c r="F242" s="649"/>
      <c r="G242" s="649"/>
      <c r="H242" s="659"/>
      <c r="I242" s="653"/>
      <c r="J242" s="649"/>
      <c r="K242" s="649"/>
      <c r="L242" s="649"/>
      <c r="M242" s="649"/>
      <c r="N242" s="649"/>
      <c r="O242" s="649"/>
      <c r="P242" s="54">
        <v>0.37</v>
      </c>
      <c r="Q242" s="54">
        <v>16.8</v>
      </c>
      <c r="R242" s="54" t="s">
        <v>811</v>
      </c>
      <c r="S242" s="54" t="s">
        <v>811</v>
      </c>
      <c r="T242" s="54" t="s">
        <v>811</v>
      </c>
      <c r="U242" s="54" t="s">
        <v>811</v>
      </c>
      <c r="V242" s="54" t="s">
        <v>811</v>
      </c>
      <c r="W242" s="54" t="s">
        <v>811</v>
      </c>
      <c r="X242" s="54" t="s">
        <v>815</v>
      </c>
      <c r="Y242" s="54" t="s">
        <v>811</v>
      </c>
    </row>
    <row r="243" spans="1:25">
      <c r="A243" s="649"/>
      <c r="B243" s="649" t="s">
        <v>1809</v>
      </c>
      <c r="C243" s="649" t="s">
        <v>1815</v>
      </c>
      <c r="D243" s="657">
        <v>12</v>
      </c>
      <c r="E243" s="658">
        <v>43697</v>
      </c>
      <c r="F243" s="649"/>
      <c r="G243" s="649"/>
      <c r="H243" s="659"/>
      <c r="I243" s="653"/>
      <c r="J243" s="649"/>
      <c r="K243" s="649"/>
      <c r="L243" s="649"/>
      <c r="M243" s="649"/>
      <c r="N243" s="649"/>
      <c r="O243" s="649"/>
      <c r="P243" s="54">
        <v>0.33</v>
      </c>
      <c r="Q243" s="54">
        <v>15.8</v>
      </c>
      <c r="R243" s="54" t="s">
        <v>811</v>
      </c>
      <c r="S243" s="54" t="s">
        <v>811</v>
      </c>
      <c r="T243" s="54" t="s">
        <v>811</v>
      </c>
      <c r="U243" s="54" t="s">
        <v>811</v>
      </c>
      <c r="V243" s="54" t="s">
        <v>811</v>
      </c>
      <c r="W243" s="54" t="s">
        <v>811</v>
      </c>
      <c r="X243" s="54" t="s">
        <v>815</v>
      </c>
      <c r="Y243" s="54" t="s">
        <v>811</v>
      </c>
    </row>
    <row r="244" spans="1:25">
      <c r="A244" s="649"/>
      <c r="B244" s="649" t="s">
        <v>1809</v>
      </c>
      <c r="C244" s="649" t="s">
        <v>1815</v>
      </c>
      <c r="D244" s="657">
        <v>13</v>
      </c>
      <c r="E244" s="658">
        <v>43697</v>
      </c>
      <c r="F244" s="649"/>
      <c r="G244" s="649"/>
      <c r="H244" s="659"/>
      <c r="I244" s="653"/>
      <c r="J244" s="649"/>
      <c r="K244" s="649"/>
      <c r="L244" s="649"/>
      <c r="M244" s="649"/>
      <c r="N244" s="649"/>
      <c r="O244" s="649"/>
      <c r="P244" s="54">
        <v>0.32</v>
      </c>
      <c r="Q244" s="54">
        <v>14.9</v>
      </c>
      <c r="R244" s="54" t="s">
        <v>811</v>
      </c>
      <c r="S244" s="54" t="s">
        <v>811</v>
      </c>
      <c r="T244" s="54" t="s">
        <v>811</v>
      </c>
      <c r="U244" s="54" t="s">
        <v>811</v>
      </c>
      <c r="V244" s="54" t="s">
        <v>811</v>
      </c>
      <c r="W244" s="54" t="s">
        <v>811</v>
      </c>
      <c r="X244" s="54" t="s">
        <v>815</v>
      </c>
      <c r="Y244" s="54" t="s">
        <v>811</v>
      </c>
    </row>
    <row r="245" spans="1:25">
      <c r="A245" s="649"/>
      <c r="B245" s="649" t="s">
        <v>1809</v>
      </c>
      <c r="C245" s="649" t="s">
        <v>1815</v>
      </c>
      <c r="D245" s="657">
        <v>14</v>
      </c>
      <c r="E245" s="658">
        <v>43697</v>
      </c>
      <c r="F245" s="649"/>
      <c r="G245" s="649"/>
      <c r="H245" s="659"/>
      <c r="I245" s="653"/>
      <c r="J245" s="649"/>
      <c r="K245" s="649"/>
      <c r="L245" s="649"/>
      <c r="M245" s="649"/>
      <c r="N245" s="649"/>
      <c r="O245" s="649"/>
      <c r="P245" s="54">
        <v>0.31</v>
      </c>
      <c r="Q245" s="54">
        <v>13.6</v>
      </c>
      <c r="R245" s="54" t="s">
        <v>811</v>
      </c>
      <c r="S245" s="54" t="s">
        <v>811</v>
      </c>
      <c r="T245" s="54" t="s">
        <v>811</v>
      </c>
      <c r="U245" s="54" t="s">
        <v>811</v>
      </c>
      <c r="V245" s="54" t="s">
        <v>811</v>
      </c>
      <c r="W245" s="54" t="s">
        <v>811</v>
      </c>
      <c r="X245" s="54" t="s">
        <v>815</v>
      </c>
      <c r="Y245" s="54" t="s">
        <v>811</v>
      </c>
    </row>
    <row r="246" spans="1:25">
      <c r="A246" s="649"/>
      <c r="B246" s="649" t="s">
        <v>1809</v>
      </c>
      <c r="C246" s="649" t="s">
        <v>1815</v>
      </c>
      <c r="D246" s="657">
        <v>15</v>
      </c>
      <c r="E246" s="658">
        <v>43697</v>
      </c>
      <c r="F246" s="649"/>
      <c r="G246" s="649"/>
      <c r="H246" s="659"/>
      <c r="I246" s="653"/>
      <c r="J246" s="649"/>
      <c r="K246" s="649"/>
      <c r="L246" s="649"/>
      <c r="M246" s="649"/>
      <c r="N246" s="649"/>
      <c r="O246" s="649"/>
      <c r="P246" s="54">
        <v>0.3</v>
      </c>
      <c r="Q246" s="54">
        <v>13.1</v>
      </c>
      <c r="R246" s="54" t="s">
        <v>811</v>
      </c>
      <c r="S246" s="54" t="s">
        <v>811</v>
      </c>
      <c r="T246" s="54" t="s">
        <v>811</v>
      </c>
      <c r="U246" s="54" t="s">
        <v>811</v>
      </c>
      <c r="V246" s="54" t="s">
        <v>811</v>
      </c>
      <c r="W246" s="54" t="s">
        <v>811</v>
      </c>
      <c r="X246" s="54" t="s">
        <v>815</v>
      </c>
      <c r="Y246" s="54" t="s">
        <v>811</v>
      </c>
    </row>
    <row r="247" spans="1:25">
      <c r="A247" s="649"/>
      <c r="B247" s="649" t="s">
        <v>1809</v>
      </c>
      <c r="C247" s="649" t="s">
        <v>1815</v>
      </c>
      <c r="D247" s="657">
        <v>16</v>
      </c>
      <c r="E247" s="658">
        <v>43697</v>
      </c>
      <c r="F247" s="649"/>
      <c r="G247" s="649"/>
      <c r="H247" s="659"/>
      <c r="I247" s="653"/>
      <c r="J247" s="649"/>
      <c r="K247" s="649"/>
      <c r="L247" s="649"/>
      <c r="M247" s="649"/>
      <c r="N247" s="649"/>
      <c r="O247" s="649"/>
      <c r="P247" s="54">
        <v>0.28999999999999998</v>
      </c>
      <c r="Q247" s="54">
        <v>12.9</v>
      </c>
      <c r="R247" s="54" t="s">
        <v>811</v>
      </c>
      <c r="S247" s="54" t="s">
        <v>811</v>
      </c>
      <c r="T247" s="54" t="s">
        <v>811</v>
      </c>
      <c r="U247" s="54" t="s">
        <v>811</v>
      </c>
      <c r="V247" s="54" t="s">
        <v>811</v>
      </c>
      <c r="W247" s="54" t="s">
        <v>811</v>
      </c>
      <c r="X247" s="54" t="s">
        <v>815</v>
      </c>
      <c r="Y247" s="54" t="s">
        <v>811</v>
      </c>
    </row>
    <row r="248" spans="1:25">
      <c r="A248" s="649"/>
      <c r="B248" s="649" t="s">
        <v>1809</v>
      </c>
      <c r="C248" s="649" t="s">
        <v>1815</v>
      </c>
      <c r="D248" s="657">
        <v>17</v>
      </c>
      <c r="E248" s="658">
        <v>43697</v>
      </c>
      <c r="F248" s="649"/>
      <c r="G248" s="649"/>
      <c r="H248" s="659"/>
      <c r="I248" s="653"/>
      <c r="J248" s="649"/>
      <c r="K248" s="649"/>
      <c r="L248" s="649"/>
      <c r="M248" s="649"/>
      <c r="N248" s="649"/>
      <c r="O248" s="649"/>
      <c r="P248" s="54">
        <v>0.28999999999999998</v>
      </c>
      <c r="Q248" s="54">
        <v>12.4</v>
      </c>
      <c r="R248" s="54" t="s">
        <v>811</v>
      </c>
      <c r="S248" s="54" t="s">
        <v>811</v>
      </c>
      <c r="T248" s="54" t="s">
        <v>811</v>
      </c>
      <c r="U248" s="54" t="s">
        <v>811</v>
      </c>
      <c r="V248" s="54" t="s">
        <v>811</v>
      </c>
      <c r="W248" s="54" t="s">
        <v>811</v>
      </c>
      <c r="X248" s="54" t="s">
        <v>815</v>
      </c>
      <c r="Y248" s="54" t="s">
        <v>811</v>
      </c>
    </row>
    <row r="249" spans="1:25" s="571" customFormat="1">
      <c r="A249" s="1034"/>
      <c r="B249" s="1034" t="s">
        <v>1809</v>
      </c>
      <c r="C249" s="1034" t="s">
        <v>1815</v>
      </c>
      <c r="D249" s="1081">
        <v>18</v>
      </c>
      <c r="E249" s="1082">
        <v>43697</v>
      </c>
      <c r="F249" s="1034"/>
      <c r="G249" s="1034"/>
      <c r="H249" s="1083"/>
      <c r="I249" s="1035"/>
      <c r="J249" s="1034"/>
      <c r="K249" s="1034"/>
      <c r="L249" s="1034"/>
      <c r="M249" s="1034"/>
      <c r="N249" s="1034"/>
      <c r="O249" s="1034"/>
      <c r="P249" s="1079">
        <v>0.27</v>
      </c>
      <c r="Q249" s="1079">
        <v>12.3</v>
      </c>
      <c r="R249" s="1079">
        <v>6.33</v>
      </c>
      <c r="S249" s="1079">
        <v>36</v>
      </c>
      <c r="T249" s="1041">
        <v>2.5000000000000001E-2</v>
      </c>
      <c r="U249" s="1041">
        <v>29.554805088062597</v>
      </c>
      <c r="V249" s="1041">
        <v>0.89102126787501856</v>
      </c>
      <c r="W249" s="1041">
        <v>70.63843</v>
      </c>
      <c r="X249" s="1079" t="s">
        <v>815</v>
      </c>
      <c r="Y249" s="1041">
        <v>29.579805088062596</v>
      </c>
    </row>
    <row r="250" spans="1:25">
      <c r="A250" s="649"/>
      <c r="B250" s="649" t="s">
        <v>1809</v>
      </c>
      <c r="C250" s="649" t="s">
        <v>1815</v>
      </c>
      <c r="D250" s="657">
        <v>19</v>
      </c>
      <c r="E250" s="658">
        <v>43697</v>
      </c>
      <c r="F250" s="649"/>
      <c r="G250" s="649"/>
      <c r="H250" s="659"/>
      <c r="I250" s="653"/>
      <c r="J250" s="649"/>
      <c r="K250" s="649"/>
      <c r="L250" s="649"/>
      <c r="M250" s="649"/>
      <c r="N250" s="649"/>
      <c r="O250" s="649"/>
      <c r="P250" s="54">
        <v>0.28000000000000003</v>
      </c>
      <c r="Q250" s="54">
        <v>12.4</v>
      </c>
      <c r="R250" s="54" t="s">
        <v>811</v>
      </c>
      <c r="S250" s="54" t="s">
        <v>811</v>
      </c>
      <c r="T250" s="54" t="s">
        <v>811</v>
      </c>
      <c r="U250" s="54" t="s">
        <v>811</v>
      </c>
      <c r="V250" s="54" t="s">
        <v>811</v>
      </c>
      <c r="W250" s="54" t="s">
        <v>811</v>
      </c>
      <c r="X250" s="54" t="s">
        <v>815</v>
      </c>
      <c r="Y250" s="54" t="s">
        <v>811</v>
      </c>
    </row>
    <row r="251" spans="1:25" s="571" customFormat="1">
      <c r="A251" s="1034">
        <v>53</v>
      </c>
      <c r="B251" s="1034" t="s">
        <v>1809</v>
      </c>
      <c r="C251" s="1034" t="s">
        <v>1809</v>
      </c>
      <c r="D251" s="1081">
        <v>0.5</v>
      </c>
      <c r="E251" s="1082">
        <v>43697</v>
      </c>
      <c r="F251" s="1034"/>
      <c r="G251" s="1034">
        <v>4</v>
      </c>
      <c r="H251" s="1083">
        <v>22.5</v>
      </c>
      <c r="I251" s="1035">
        <v>4.3499999999999996</v>
      </c>
      <c r="J251" s="1084">
        <v>0.19333333333333333</v>
      </c>
      <c r="K251" s="1034" t="s">
        <v>1033</v>
      </c>
      <c r="L251" s="1034">
        <v>1</v>
      </c>
      <c r="M251" s="1034">
        <v>2</v>
      </c>
      <c r="N251" s="1034" t="s">
        <v>1106</v>
      </c>
      <c r="O251" s="1034" t="s">
        <v>1890</v>
      </c>
      <c r="P251" s="1079">
        <v>8.08</v>
      </c>
      <c r="Q251" s="1079">
        <v>26.6</v>
      </c>
      <c r="R251" s="1085">
        <v>6.72</v>
      </c>
      <c r="S251" s="1086">
        <v>16.100000000000001</v>
      </c>
      <c r="T251" s="1041">
        <v>3.9863375527426159</v>
      </c>
      <c r="U251" s="1041">
        <v>1.6039729125351616</v>
      </c>
      <c r="V251" s="1041">
        <v>0.54302665334257005</v>
      </c>
      <c r="W251" s="1041">
        <v>19.539351276002574</v>
      </c>
      <c r="X251" s="1079" t="s">
        <v>815</v>
      </c>
      <c r="Y251" s="1041">
        <v>5.5903104652777778</v>
      </c>
    </row>
    <row r="252" spans="1:25">
      <c r="A252" s="649"/>
      <c r="B252" s="649" t="s">
        <v>1809</v>
      </c>
      <c r="C252" s="649" t="s">
        <v>1809</v>
      </c>
      <c r="D252" s="657">
        <v>1</v>
      </c>
      <c r="E252" s="658">
        <v>43697</v>
      </c>
      <c r="F252" s="649"/>
      <c r="G252" s="649"/>
      <c r="H252" s="659"/>
      <c r="I252" s="653"/>
      <c r="J252" s="649"/>
      <c r="K252" s="649"/>
      <c r="L252" s="649"/>
      <c r="M252" s="649"/>
      <c r="N252" s="649"/>
      <c r="O252" s="649"/>
      <c r="P252" s="54">
        <v>7.74</v>
      </c>
      <c r="Q252" s="54">
        <v>26.5</v>
      </c>
      <c r="R252" s="54" t="s">
        <v>811</v>
      </c>
      <c r="S252" s="54" t="s">
        <v>811</v>
      </c>
      <c r="T252" s="54" t="s">
        <v>811</v>
      </c>
      <c r="U252" s="54" t="s">
        <v>811</v>
      </c>
      <c r="V252" s="54" t="s">
        <v>811</v>
      </c>
      <c r="W252" s="54" t="s">
        <v>811</v>
      </c>
      <c r="X252" s="54" t="s">
        <v>815</v>
      </c>
      <c r="Y252" s="54" t="s">
        <v>811</v>
      </c>
    </row>
    <row r="253" spans="1:25">
      <c r="A253" s="649"/>
      <c r="B253" s="649" t="s">
        <v>1809</v>
      </c>
      <c r="C253" s="649" t="s">
        <v>1809</v>
      </c>
      <c r="D253" s="657">
        <v>2</v>
      </c>
      <c r="E253" s="658">
        <v>43697</v>
      </c>
      <c r="F253" s="649"/>
      <c r="G253" s="649"/>
      <c r="H253" s="659"/>
      <c r="I253" s="653"/>
      <c r="J253" s="649"/>
      <c r="K253" s="649"/>
      <c r="L253" s="649"/>
      <c r="M253" s="649"/>
      <c r="N253" s="649"/>
      <c r="O253" s="649"/>
      <c r="P253" s="54">
        <v>7.6</v>
      </c>
      <c r="Q253" s="54">
        <v>26.5</v>
      </c>
      <c r="R253" s="54" t="s">
        <v>811</v>
      </c>
      <c r="S253" s="54" t="s">
        <v>811</v>
      </c>
      <c r="T253" s="54" t="s">
        <v>811</v>
      </c>
      <c r="U253" s="54" t="s">
        <v>811</v>
      </c>
      <c r="V253" s="54" t="s">
        <v>811</v>
      </c>
      <c r="W253" s="54" t="s">
        <v>811</v>
      </c>
      <c r="X253" s="54" t="s">
        <v>815</v>
      </c>
      <c r="Y253" s="54" t="s">
        <v>811</v>
      </c>
    </row>
    <row r="254" spans="1:25" s="571" customFormat="1">
      <c r="A254" s="1034"/>
      <c r="B254" s="1034" t="s">
        <v>1809</v>
      </c>
      <c r="C254" s="1034" t="s">
        <v>1809</v>
      </c>
      <c r="D254" s="1081">
        <v>3</v>
      </c>
      <c r="E254" s="1082">
        <v>43697</v>
      </c>
      <c r="F254" s="1034"/>
      <c r="G254" s="1034"/>
      <c r="H254" s="1083"/>
      <c r="I254" s="1035"/>
      <c r="J254" s="1034"/>
      <c r="K254" s="1034"/>
      <c r="L254" s="1034"/>
      <c r="M254" s="1034"/>
      <c r="N254" s="1034"/>
      <c r="O254" s="1034"/>
      <c r="P254" s="1079">
        <v>7.51</v>
      </c>
      <c r="Q254" s="1079">
        <v>26.4</v>
      </c>
      <c r="R254" s="1085">
        <v>6.79</v>
      </c>
      <c r="S254" s="1086">
        <v>16.100000000000001</v>
      </c>
      <c r="T254" s="1041">
        <v>2.6651513924050638</v>
      </c>
      <c r="U254" s="1041">
        <v>1.7464560062060475</v>
      </c>
      <c r="V254" s="1041">
        <v>0.54302665334257005</v>
      </c>
      <c r="W254" s="1041">
        <v>22.058116019729788</v>
      </c>
      <c r="X254" s="1079" t="s">
        <v>815</v>
      </c>
      <c r="Y254" s="1041">
        <v>4.4116073986111113</v>
      </c>
    </row>
    <row r="255" spans="1:25">
      <c r="A255" s="649"/>
      <c r="B255" s="649" t="s">
        <v>1809</v>
      </c>
      <c r="C255" s="649" t="s">
        <v>1809</v>
      </c>
      <c r="D255" s="657">
        <v>4</v>
      </c>
      <c r="E255" s="658">
        <v>43697</v>
      </c>
      <c r="F255" s="649"/>
      <c r="G255" s="649"/>
      <c r="H255" s="659"/>
      <c r="I255" s="653"/>
      <c r="J255" s="649"/>
      <c r="K255" s="649"/>
      <c r="L255" s="649"/>
      <c r="M255" s="649"/>
      <c r="N255" s="649"/>
      <c r="O255" s="649"/>
      <c r="P255" s="54">
        <v>7.54</v>
      </c>
      <c r="Q255" s="54">
        <v>26.3</v>
      </c>
      <c r="R255" s="54" t="s">
        <v>811</v>
      </c>
      <c r="S255" s="54" t="s">
        <v>811</v>
      </c>
      <c r="T255" s="54" t="s">
        <v>811</v>
      </c>
      <c r="U255" s="54" t="s">
        <v>811</v>
      </c>
      <c r="V255" s="54" t="s">
        <v>811</v>
      </c>
      <c r="W255" s="54" t="s">
        <v>811</v>
      </c>
      <c r="X255" s="54" t="s">
        <v>815</v>
      </c>
      <c r="Y255" s="54" t="s">
        <v>811</v>
      </c>
    </row>
    <row r="256" spans="1:25">
      <c r="A256" s="649"/>
      <c r="B256" s="649" t="s">
        <v>1809</v>
      </c>
      <c r="C256" s="649" t="s">
        <v>1809</v>
      </c>
      <c r="D256" s="657">
        <v>5</v>
      </c>
      <c r="E256" s="658">
        <v>43697</v>
      </c>
      <c r="F256" s="649"/>
      <c r="G256" s="649"/>
      <c r="H256" s="659"/>
      <c r="I256" s="653"/>
      <c r="J256" s="649"/>
      <c r="K256" s="649"/>
      <c r="L256" s="649"/>
      <c r="M256" s="649"/>
      <c r="N256" s="649"/>
      <c r="O256" s="649"/>
      <c r="P256" s="54">
        <v>7.5</v>
      </c>
      <c r="Q256" s="54">
        <v>26.1</v>
      </c>
      <c r="R256" s="54" t="s">
        <v>811</v>
      </c>
      <c r="S256" s="54" t="s">
        <v>811</v>
      </c>
      <c r="T256" s="54" t="s">
        <v>811</v>
      </c>
      <c r="U256" s="54" t="s">
        <v>811</v>
      </c>
      <c r="V256" s="54" t="s">
        <v>811</v>
      </c>
      <c r="W256" s="54" t="s">
        <v>811</v>
      </c>
      <c r="X256" s="54" t="s">
        <v>815</v>
      </c>
      <c r="Y256" s="54" t="s">
        <v>811</v>
      </c>
    </row>
    <row r="257" spans="1:25">
      <c r="A257" s="649"/>
      <c r="B257" s="649" t="s">
        <v>1809</v>
      </c>
      <c r="C257" s="649" t="s">
        <v>1809</v>
      </c>
      <c r="D257" s="657">
        <v>6</v>
      </c>
      <c r="E257" s="658">
        <v>43697</v>
      </c>
      <c r="F257" s="649"/>
      <c r="G257" s="649"/>
      <c r="H257" s="659"/>
      <c r="I257" s="653"/>
      <c r="J257" s="649"/>
      <c r="K257" s="649"/>
      <c r="L257" s="649"/>
      <c r="M257" s="649"/>
      <c r="N257" s="649"/>
      <c r="O257" s="649"/>
      <c r="P257" s="54">
        <v>7.39</v>
      </c>
      <c r="Q257" s="54">
        <v>25.6</v>
      </c>
      <c r="R257" s="54" t="s">
        <v>811</v>
      </c>
      <c r="S257" s="54" t="s">
        <v>811</v>
      </c>
      <c r="T257" s="54" t="s">
        <v>811</v>
      </c>
      <c r="U257" s="54" t="s">
        <v>811</v>
      </c>
      <c r="V257" s="54" t="s">
        <v>811</v>
      </c>
      <c r="W257" s="54" t="s">
        <v>811</v>
      </c>
      <c r="X257" s="54" t="s">
        <v>815</v>
      </c>
      <c r="Y257" s="54" t="s">
        <v>811</v>
      </c>
    </row>
    <row r="258" spans="1:25">
      <c r="A258" s="649"/>
      <c r="B258" s="649" t="s">
        <v>1809</v>
      </c>
      <c r="C258" s="649" t="s">
        <v>1809</v>
      </c>
      <c r="D258" s="657">
        <v>7</v>
      </c>
      <c r="E258" s="658">
        <v>43697</v>
      </c>
      <c r="F258" s="649"/>
      <c r="G258" s="649"/>
      <c r="H258" s="659"/>
      <c r="I258" s="653"/>
      <c r="J258" s="649"/>
      <c r="K258" s="649"/>
      <c r="L258" s="649"/>
      <c r="M258" s="649"/>
      <c r="N258" s="649"/>
      <c r="O258" s="649"/>
      <c r="P258" s="54">
        <v>6.3</v>
      </c>
      <c r="Q258" s="54">
        <v>23.8</v>
      </c>
      <c r="R258" s="54" t="s">
        <v>811</v>
      </c>
      <c r="S258" s="54" t="s">
        <v>811</v>
      </c>
      <c r="T258" s="54" t="s">
        <v>811</v>
      </c>
      <c r="U258" s="54" t="s">
        <v>811</v>
      </c>
      <c r="V258" s="54" t="s">
        <v>811</v>
      </c>
      <c r="W258" s="54" t="s">
        <v>811</v>
      </c>
      <c r="X258" s="54" t="s">
        <v>815</v>
      </c>
      <c r="Y258" s="54" t="s">
        <v>811</v>
      </c>
    </row>
    <row r="259" spans="1:25">
      <c r="A259" s="649"/>
      <c r="B259" s="649" t="s">
        <v>1809</v>
      </c>
      <c r="C259" s="649" t="s">
        <v>1809</v>
      </c>
      <c r="D259" s="657">
        <v>8</v>
      </c>
      <c r="E259" s="658">
        <v>43697</v>
      </c>
      <c r="F259" s="649"/>
      <c r="G259" s="649"/>
      <c r="H259" s="659"/>
      <c r="I259" s="653"/>
      <c r="J259" s="649"/>
      <c r="K259" s="649"/>
      <c r="L259" s="649"/>
      <c r="M259" s="649"/>
      <c r="N259" s="649"/>
      <c r="O259" s="649"/>
      <c r="P259" s="54">
        <v>4.83</v>
      </c>
      <c r="Q259" s="54">
        <v>22.7</v>
      </c>
      <c r="R259" s="54" t="s">
        <v>811</v>
      </c>
      <c r="S259" s="54" t="s">
        <v>811</v>
      </c>
      <c r="T259" s="54" t="s">
        <v>811</v>
      </c>
      <c r="U259" s="54" t="s">
        <v>811</v>
      </c>
      <c r="V259" s="54" t="s">
        <v>811</v>
      </c>
      <c r="W259" s="54" t="s">
        <v>811</v>
      </c>
      <c r="X259" s="54" t="s">
        <v>815</v>
      </c>
      <c r="Y259" s="54" t="s">
        <v>811</v>
      </c>
    </row>
    <row r="260" spans="1:25" s="571" customFormat="1">
      <c r="A260" s="1034"/>
      <c r="B260" s="1034" t="s">
        <v>1809</v>
      </c>
      <c r="C260" s="1034" t="s">
        <v>1809</v>
      </c>
      <c r="D260" s="1081">
        <v>9</v>
      </c>
      <c r="E260" s="1082">
        <v>43697</v>
      </c>
      <c r="F260" s="1034"/>
      <c r="G260" s="1034"/>
      <c r="H260" s="1083"/>
      <c r="I260" s="1035"/>
      <c r="J260" s="1034"/>
      <c r="K260" s="1034"/>
      <c r="L260" s="1034"/>
      <c r="M260" s="1034"/>
      <c r="N260" s="1034"/>
      <c r="O260" s="1034"/>
      <c r="P260" s="1079">
        <v>0.76</v>
      </c>
      <c r="Q260" s="1079">
        <v>18.399999999999999</v>
      </c>
      <c r="R260" s="1085">
        <v>6.16</v>
      </c>
      <c r="S260" s="1086">
        <v>19.8</v>
      </c>
      <c r="T260" s="1041">
        <v>9.589989198312237</v>
      </c>
      <c r="U260" s="1041">
        <v>6.1677599336322046</v>
      </c>
      <c r="V260" s="1041">
        <v>0.70159154950788882</v>
      </c>
      <c r="W260" s="1041">
        <v>18.265493244692259</v>
      </c>
      <c r="X260" s="1079" t="s">
        <v>815</v>
      </c>
      <c r="Y260" s="1041">
        <v>9.589989198312237</v>
      </c>
    </row>
    <row r="261" spans="1:25">
      <c r="A261" s="649"/>
      <c r="B261" s="649" t="s">
        <v>1809</v>
      </c>
      <c r="C261" s="649" t="s">
        <v>1809</v>
      </c>
      <c r="D261" s="657">
        <v>10</v>
      </c>
      <c r="E261" s="658">
        <v>43697</v>
      </c>
      <c r="F261" s="649"/>
      <c r="G261" s="649"/>
      <c r="H261" s="659"/>
      <c r="I261" s="653"/>
      <c r="J261" s="649"/>
      <c r="K261" s="649"/>
      <c r="L261" s="649"/>
      <c r="M261" s="649"/>
      <c r="N261" s="649"/>
      <c r="O261" s="649"/>
      <c r="P261" s="54">
        <v>0.56000000000000005</v>
      </c>
      <c r="Q261" s="54">
        <v>16.399999999999999</v>
      </c>
      <c r="R261" s="54" t="s">
        <v>811</v>
      </c>
      <c r="S261" s="54" t="s">
        <v>811</v>
      </c>
      <c r="T261" s="54" t="s">
        <v>811</v>
      </c>
      <c r="U261" s="54" t="s">
        <v>811</v>
      </c>
      <c r="V261" s="54" t="s">
        <v>811</v>
      </c>
      <c r="W261" s="54" t="s">
        <v>811</v>
      </c>
      <c r="X261" s="54" t="s">
        <v>815</v>
      </c>
      <c r="Y261" s="54" t="s">
        <v>811</v>
      </c>
    </row>
    <row r="262" spans="1:25">
      <c r="A262" s="649"/>
      <c r="B262" s="649" t="s">
        <v>1809</v>
      </c>
      <c r="C262" s="649" t="s">
        <v>1809</v>
      </c>
      <c r="D262" s="657">
        <v>11</v>
      </c>
      <c r="E262" s="658">
        <v>43697</v>
      </c>
      <c r="F262" s="649"/>
      <c r="G262" s="649"/>
      <c r="H262" s="659"/>
      <c r="I262" s="653"/>
      <c r="J262" s="649"/>
      <c r="K262" s="649"/>
      <c r="L262" s="649"/>
      <c r="M262" s="649"/>
      <c r="N262" s="649"/>
      <c r="O262" s="649"/>
      <c r="P262" s="54">
        <v>0.39</v>
      </c>
      <c r="Q262" s="54">
        <v>14.7</v>
      </c>
      <c r="R262" s="54" t="s">
        <v>811</v>
      </c>
      <c r="S262" s="54" t="s">
        <v>811</v>
      </c>
      <c r="T262" s="54" t="s">
        <v>811</v>
      </c>
      <c r="U262" s="54" t="s">
        <v>811</v>
      </c>
      <c r="V262" s="54" t="s">
        <v>811</v>
      </c>
      <c r="W262" s="54" t="s">
        <v>811</v>
      </c>
      <c r="X262" s="54" t="s">
        <v>815</v>
      </c>
      <c r="Y262" s="54" t="s">
        <v>811</v>
      </c>
    </row>
    <row r="263" spans="1:25">
      <c r="A263" s="649"/>
      <c r="B263" s="649" t="s">
        <v>1809</v>
      </c>
      <c r="C263" s="649" t="s">
        <v>1809</v>
      </c>
      <c r="D263" s="657">
        <v>12</v>
      </c>
      <c r="E263" s="658">
        <v>43697</v>
      </c>
      <c r="F263" s="649"/>
      <c r="G263" s="649"/>
      <c r="H263" s="659"/>
      <c r="I263" s="653"/>
      <c r="J263" s="649"/>
      <c r="K263" s="649"/>
      <c r="L263" s="649"/>
      <c r="M263" s="649"/>
      <c r="N263" s="649"/>
      <c r="O263" s="649"/>
      <c r="P263" s="54">
        <v>0.32</v>
      </c>
      <c r="Q263" s="54">
        <v>13.7</v>
      </c>
      <c r="R263" s="54" t="s">
        <v>811</v>
      </c>
      <c r="S263" s="54" t="s">
        <v>811</v>
      </c>
      <c r="T263" s="54" t="s">
        <v>811</v>
      </c>
      <c r="U263" s="54" t="s">
        <v>811</v>
      </c>
      <c r="V263" s="54" t="s">
        <v>811</v>
      </c>
      <c r="W263" s="54" t="s">
        <v>811</v>
      </c>
      <c r="X263" s="54" t="s">
        <v>815</v>
      </c>
      <c r="Y263" s="54" t="s">
        <v>811</v>
      </c>
    </row>
    <row r="264" spans="1:25">
      <c r="A264" s="649"/>
      <c r="B264" s="649" t="s">
        <v>1809</v>
      </c>
      <c r="C264" s="649" t="s">
        <v>1809</v>
      </c>
      <c r="D264" s="657">
        <v>13</v>
      </c>
      <c r="E264" s="658">
        <v>43697</v>
      </c>
      <c r="F264" s="649"/>
      <c r="G264" s="649"/>
      <c r="H264" s="659"/>
      <c r="I264" s="653"/>
      <c r="J264" s="649"/>
      <c r="K264" s="649"/>
      <c r="L264" s="649"/>
      <c r="M264" s="649"/>
      <c r="N264" s="649"/>
      <c r="O264" s="649"/>
      <c r="P264" s="54">
        <v>0.31</v>
      </c>
      <c r="Q264" s="54">
        <v>13.2</v>
      </c>
      <c r="R264" s="54" t="s">
        <v>811</v>
      </c>
      <c r="S264" s="54" t="s">
        <v>811</v>
      </c>
      <c r="T264" s="54" t="s">
        <v>811</v>
      </c>
      <c r="U264" s="54" t="s">
        <v>811</v>
      </c>
      <c r="V264" s="54" t="s">
        <v>811</v>
      </c>
      <c r="W264" s="54" t="s">
        <v>811</v>
      </c>
      <c r="X264" s="54" t="s">
        <v>815</v>
      </c>
      <c r="Y264" s="54" t="s">
        <v>811</v>
      </c>
    </row>
    <row r="265" spans="1:25">
      <c r="A265" s="649"/>
      <c r="B265" s="649" t="s">
        <v>1809</v>
      </c>
      <c r="C265" s="649" t="s">
        <v>1809</v>
      </c>
      <c r="D265" s="657">
        <v>14</v>
      </c>
      <c r="E265" s="658">
        <v>43697</v>
      </c>
      <c r="F265" s="649"/>
      <c r="G265" s="649"/>
      <c r="H265" s="659"/>
      <c r="I265" s="653"/>
      <c r="J265" s="649"/>
      <c r="K265" s="649"/>
      <c r="L265" s="649"/>
      <c r="M265" s="649"/>
      <c r="N265" s="649"/>
      <c r="O265" s="649"/>
      <c r="P265" s="54">
        <v>0.3</v>
      </c>
      <c r="Q265" s="54">
        <v>13.1</v>
      </c>
      <c r="R265" s="54" t="s">
        <v>811</v>
      </c>
      <c r="S265" s="54" t="s">
        <v>811</v>
      </c>
      <c r="T265" s="54" t="s">
        <v>811</v>
      </c>
      <c r="U265" s="54" t="s">
        <v>811</v>
      </c>
      <c r="V265" s="54" t="s">
        <v>811</v>
      </c>
      <c r="W265" s="54" t="s">
        <v>811</v>
      </c>
      <c r="X265" s="54" t="s">
        <v>815</v>
      </c>
      <c r="Y265" s="54" t="s">
        <v>811</v>
      </c>
    </row>
    <row r="266" spans="1:25">
      <c r="A266" s="649"/>
      <c r="B266" s="649" t="s">
        <v>1809</v>
      </c>
      <c r="C266" s="649" t="s">
        <v>1809</v>
      </c>
      <c r="D266" s="657">
        <v>15</v>
      </c>
      <c r="E266" s="658">
        <v>43697</v>
      </c>
      <c r="F266" s="649"/>
      <c r="G266" s="649"/>
      <c r="H266" s="659"/>
      <c r="I266" s="653"/>
      <c r="J266" s="649"/>
      <c r="K266" s="649"/>
      <c r="L266" s="649"/>
      <c r="M266" s="649"/>
      <c r="N266" s="649"/>
      <c r="O266" s="649"/>
      <c r="P266" s="54">
        <v>0.28999999999999998</v>
      </c>
      <c r="Q266" s="54">
        <v>12.9</v>
      </c>
      <c r="R266" s="54" t="s">
        <v>811</v>
      </c>
      <c r="S266" s="54" t="s">
        <v>811</v>
      </c>
      <c r="T266" s="54" t="s">
        <v>811</v>
      </c>
      <c r="U266" s="54" t="s">
        <v>811</v>
      </c>
      <c r="V266" s="54" t="s">
        <v>811</v>
      </c>
      <c r="W266" s="54" t="s">
        <v>811</v>
      </c>
      <c r="X266" s="54" t="s">
        <v>815</v>
      </c>
      <c r="Y266" s="54" t="s">
        <v>811</v>
      </c>
    </row>
    <row r="267" spans="1:25">
      <c r="A267" s="649"/>
      <c r="B267" s="649" t="s">
        <v>1809</v>
      </c>
      <c r="C267" s="649" t="s">
        <v>1809</v>
      </c>
      <c r="D267" s="657">
        <v>16</v>
      </c>
      <c r="E267" s="658">
        <v>43697</v>
      </c>
      <c r="F267" s="649"/>
      <c r="G267" s="649"/>
      <c r="H267" s="659"/>
      <c r="I267" s="653"/>
      <c r="J267" s="649"/>
      <c r="K267" s="649"/>
      <c r="L267" s="649"/>
      <c r="M267" s="649"/>
      <c r="N267" s="649"/>
      <c r="O267" s="649"/>
      <c r="P267" s="54">
        <v>0.28999999999999998</v>
      </c>
      <c r="Q267" s="54">
        <v>12.8</v>
      </c>
      <c r="R267" s="54" t="s">
        <v>811</v>
      </c>
      <c r="S267" s="54" t="s">
        <v>811</v>
      </c>
      <c r="T267" s="54" t="s">
        <v>811</v>
      </c>
      <c r="U267" s="54" t="s">
        <v>811</v>
      </c>
      <c r="V267" s="54" t="s">
        <v>811</v>
      </c>
      <c r="W267" s="54" t="s">
        <v>811</v>
      </c>
      <c r="X267" s="54" t="s">
        <v>815</v>
      </c>
      <c r="Y267" s="54" t="s">
        <v>811</v>
      </c>
    </row>
    <row r="268" spans="1:25">
      <c r="A268" s="649"/>
      <c r="B268" s="649" t="s">
        <v>1809</v>
      </c>
      <c r="C268" s="649" t="s">
        <v>1809</v>
      </c>
      <c r="D268" s="657">
        <v>17</v>
      </c>
      <c r="E268" s="658">
        <v>43697</v>
      </c>
      <c r="F268" s="649"/>
      <c r="G268" s="649"/>
      <c r="H268" s="659"/>
      <c r="I268" s="653"/>
      <c r="J268" s="649"/>
      <c r="K268" s="649"/>
      <c r="L268" s="649"/>
      <c r="M268" s="649"/>
      <c r="N268" s="649"/>
      <c r="O268" s="649"/>
      <c r="P268" s="54">
        <v>0.28000000000000003</v>
      </c>
      <c r="Q268" s="54">
        <v>12.6</v>
      </c>
      <c r="R268" s="54" t="s">
        <v>811</v>
      </c>
      <c r="S268" s="54" t="s">
        <v>811</v>
      </c>
      <c r="T268" s="54" t="s">
        <v>811</v>
      </c>
      <c r="U268" s="54" t="s">
        <v>811</v>
      </c>
      <c r="V268" s="54" t="s">
        <v>811</v>
      </c>
      <c r="W268" s="54" t="s">
        <v>811</v>
      </c>
      <c r="X268" s="54" t="s">
        <v>815</v>
      </c>
      <c r="Y268" s="54" t="s">
        <v>811</v>
      </c>
    </row>
    <row r="269" spans="1:25">
      <c r="A269" s="649"/>
      <c r="B269" s="649" t="s">
        <v>1809</v>
      </c>
      <c r="C269" s="649" t="s">
        <v>1809</v>
      </c>
      <c r="D269" s="657">
        <v>18</v>
      </c>
      <c r="E269" s="658">
        <v>43697</v>
      </c>
      <c r="F269" s="649"/>
      <c r="G269" s="649"/>
      <c r="H269" s="659"/>
      <c r="I269" s="653"/>
      <c r="J269" s="649"/>
      <c r="K269" s="649"/>
      <c r="L269" s="649"/>
      <c r="M269" s="649"/>
      <c r="N269" s="649"/>
      <c r="O269" s="649"/>
      <c r="P269" s="54">
        <v>0.28000000000000003</v>
      </c>
      <c r="Q269" s="54">
        <v>12.6</v>
      </c>
      <c r="R269" s="54" t="s">
        <v>811</v>
      </c>
      <c r="S269" s="54" t="s">
        <v>811</v>
      </c>
      <c r="T269" s="54" t="s">
        <v>811</v>
      </c>
      <c r="U269" s="54" t="s">
        <v>811</v>
      </c>
      <c r="V269" s="54" t="s">
        <v>811</v>
      </c>
      <c r="W269" s="54" t="s">
        <v>811</v>
      </c>
      <c r="X269" s="54" t="s">
        <v>815</v>
      </c>
      <c r="Y269" s="54" t="s">
        <v>811</v>
      </c>
    </row>
    <row r="270" spans="1:25">
      <c r="A270" s="649"/>
      <c r="B270" s="649" t="s">
        <v>1809</v>
      </c>
      <c r="C270" s="649" t="s">
        <v>1809</v>
      </c>
      <c r="D270" s="657">
        <v>19</v>
      </c>
      <c r="E270" s="658">
        <v>43697</v>
      </c>
      <c r="F270" s="649"/>
      <c r="G270" s="649"/>
      <c r="H270" s="659"/>
      <c r="I270" s="653"/>
      <c r="J270" s="649"/>
      <c r="K270" s="649"/>
      <c r="L270" s="649"/>
      <c r="M270" s="649"/>
      <c r="N270" s="649"/>
      <c r="O270" s="649"/>
      <c r="P270" s="54">
        <v>0.28000000000000003</v>
      </c>
      <c r="Q270" s="54">
        <v>12.5</v>
      </c>
      <c r="R270" s="54" t="s">
        <v>811</v>
      </c>
      <c r="S270" s="54" t="s">
        <v>811</v>
      </c>
      <c r="T270" s="54" t="s">
        <v>811</v>
      </c>
      <c r="U270" s="54" t="s">
        <v>811</v>
      </c>
      <c r="V270" s="54" t="s">
        <v>811</v>
      </c>
      <c r="W270" s="54" t="s">
        <v>811</v>
      </c>
      <c r="X270" s="54" t="s">
        <v>815</v>
      </c>
      <c r="Y270" s="54" t="s">
        <v>811</v>
      </c>
    </row>
    <row r="271" spans="1:25">
      <c r="A271" s="649"/>
      <c r="B271" s="649" t="s">
        <v>1809</v>
      </c>
      <c r="C271" s="649" t="s">
        <v>1809</v>
      </c>
      <c r="D271" s="657">
        <v>20</v>
      </c>
      <c r="E271" s="658">
        <v>43697</v>
      </c>
      <c r="F271" s="649"/>
      <c r="G271" s="649"/>
      <c r="H271" s="659"/>
      <c r="I271" s="653"/>
      <c r="J271" s="649"/>
      <c r="K271" s="649"/>
      <c r="L271" s="649"/>
      <c r="M271" s="649"/>
      <c r="N271" s="649"/>
      <c r="O271" s="649"/>
      <c r="P271" s="54">
        <v>0.28000000000000003</v>
      </c>
      <c r="Q271" s="54">
        <v>12.3</v>
      </c>
      <c r="R271" s="54" t="s">
        <v>811</v>
      </c>
      <c r="S271" s="54" t="s">
        <v>811</v>
      </c>
      <c r="T271" s="54" t="s">
        <v>811</v>
      </c>
      <c r="U271" s="54" t="s">
        <v>811</v>
      </c>
      <c r="V271" s="54" t="s">
        <v>811</v>
      </c>
      <c r="W271" s="54" t="s">
        <v>811</v>
      </c>
      <c r="X271" s="54" t="s">
        <v>815</v>
      </c>
      <c r="Y271" s="54" t="s">
        <v>811</v>
      </c>
    </row>
    <row r="272" spans="1:25" s="571" customFormat="1">
      <c r="A272" s="1034"/>
      <c r="B272" s="1034" t="s">
        <v>1809</v>
      </c>
      <c r="C272" s="1034" t="s">
        <v>1809</v>
      </c>
      <c r="D272" s="1081">
        <v>21</v>
      </c>
      <c r="E272" s="1082">
        <v>43697</v>
      </c>
      <c r="F272" s="1034"/>
      <c r="G272" s="1034"/>
      <c r="H272" s="1083"/>
      <c r="I272" s="1035"/>
      <c r="J272" s="1034"/>
      <c r="K272" s="1034"/>
      <c r="L272" s="1034"/>
      <c r="M272" s="1034"/>
      <c r="N272" s="1034"/>
      <c r="O272" s="1034"/>
      <c r="P272" s="1079">
        <v>0.28000000000000003</v>
      </c>
      <c r="Q272" s="1079">
        <v>12.3</v>
      </c>
      <c r="R272" s="1079">
        <v>6.38</v>
      </c>
      <c r="S272" s="1086">
        <v>49.000000000000007</v>
      </c>
      <c r="T272" s="1041">
        <v>1.2756280168776373</v>
      </c>
      <c r="U272" s="1041">
        <v>26.080199381733479</v>
      </c>
      <c r="V272" s="1041">
        <v>8.8022638001460098</v>
      </c>
      <c r="W272" s="1041">
        <v>104.80098541711342</v>
      </c>
      <c r="X272" s="1079" t="s">
        <v>815</v>
      </c>
      <c r="Y272" s="1041">
        <v>27.355827398611115</v>
      </c>
    </row>
    <row r="273" spans="1:25">
      <c r="A273" s="649"/>
      <c r="B273" s="649" t="s">
        <v>1809</v>
      </c>
      <c r="C273" s="649" t="s">
        <v>1809</v>
      </c>
      <c r="D273" s="657">
        <v>22</v>
      </c>
      <c r="E273" s="658">
        <v>43697</v>
      </c>
      <c r="F273" s="649"/>
      <c r="G273" s="649"/>
      <c r="H273" s="659"/>
      <c r="I273" s="653"/>
      <c r="J273" s="649"/>
      <c r="K273" s="649"/>
      <c r="L273" s="649"/>
      <c r="M273" s="649"/>
      <c r="N273" s="649"/>
      <c r="O273" s="649"/>
      <c r="P273" s="54">
        <v>0.28000000000000003</v>
      </c>
      <c r="Q273" s="54">
        <v>12.3</v>
      </c>
      <c r="R273" s="54" t="s">
        <v>811</v>
      </c>
      <c r="S273" s="54" t="s">
        <v>811</v>
      </c>
      <c r="T273" s="54" t="s">
        <v>811</v>
      </c>
      <c r="U273" s="54" t="s">
        <v>811</v>
      </c>
      <c r="V273" s="54" t="s">
        <v>811</v>
      </c>
      <c r="W273" s="54" t="s">
        <v>811</v>
      </c>
      <c r="X273" s="54" t="s">
        <v>815</v>
      </c>
      <c r="Y273" s="54" t="s">
        <v>811</v>
      </c>
    </row>
    <row r="274" spans="1:25" s="571" customFormat="1">
      <c r="A274" s="1034">
        <v>51</v>
      </c>
      <c r="B274" s="1034" t="s">
        <v>1809</v>
      </c>
      <c r="C274" s="1034" t="s">
        <v>1826</v>
      </c>
      <c r="D274" s="1081">
        <v>0.5</v>
      </c>
      <c r="E274" s="1082">
        <v>43697</v>
      </c>
      <c r="F274" s="1034"/>
      <c r="G274" s="1034">
        <v>2</v>
      </c>
      <c r="H274" s="1083">
        <v>2.75</v>
      </c>
      <c r="I274" s="1035">
        <v>0.625</v>
      </c>
      <c r="J274" s="1084">
        <v>0.22727272727272727</v>
      </c>
      <c r="K274" s="1034" t="s">
        <v>1044</v>
      </c>
      <c r="L274" s="1034" t="s">
        <v>815</v>
      </c>
      <c r="M274" s="1034" t="s">
        <v>815</v>
      </c>
      <c r="N274" s="1034" t="s">
        <v>1891</v>
      </c>
      <c r="O274" s="1034"/>
      <c r="P274" s="1079">
        <v>10.02</v>
      </c>
      <c r="Q274" s="1079">
        <v>27.6</v>
      </c>
      <c r="R274" s="1079">
        <v>8.99</v>
      </c>
      <c r="S274" s="1079">
        <v>29.1</v>
      </c>
      <c r="T274" s="1041">
        <v>30.193659578059069</v>
      </c>
      <c r="U274" s="1041">
        <v>6.9247084872187026</v>
      </c>
      <c r="V274" s="1041">
        <v>1.5084218314419606</v>
      </c>
      <c r="W274" s="1041">
        <v>51.530558653227537</v>
      </c>
      <c r="X274" s="1079" t="s">
        <v>815</v>
      </c>
      <c r="Y274" s="1041">
        <v>37.118368065277771</v>
      </c>
    </row>
    <row r="275" spans="1:25">
      <c r="A275" s="649"/>
      <c r="B275" s="649" t="s">
        <v>1809</v>
      </c>
      <c r="C275" s="649" t="s">
        <v>1826</v>
      </c>
      <c r="D275" s="657">
        <v>1</v>
      </c>
      <c r="E275" s="658">
        <v>43697</v>
      </c>
      <c r="F275" s="649"/>
      <c r="G275" s="649"/>
      <c r="H275" s="659"/>
      <c r="I275" s="653"/>
      <c r="J275" s="649"/>
      <c r="K275" s="649"/>
      <c r="L275" s="649"/>
      <c r="M275" s="649"/>
      <c r="N275" s="649"/>
      <c r="O275" s="649"/>
      <c r="P275" s="54">
        <v>9.09</v>
      </c>
      <c r="Q275" s="54">
        <v>26.8</v>
      </c>
      <c r="R275" s="54" t="s">
        <v>811</v>
      </c>
      <c r="S275" s="54" t="s">
        <v>811</v>
      </c>
      <c r="T275" s="54" t="s">
        <v>811</v>
      </c>
      <c r="U275" s="54" t="s">
        <v>811</v>
      </c>
      <c r="V275" s="54" t="s">
        <v>811</v>
      </c>
      <c r="W275" s="54" t="s">
        <v>811</v>
      </c>
      <c r="X275" s="54" t="s">
        <v>815</v>
      </c>
      <c r="Y275" s="54" t="s">
        <v>811</v>
      </c>
    </row>
    <row r="276" spans="1:25">
      <c r="A276" s="649"/>
      <c r="B276" s="649" t="s">
        <v>1809</v>
      </c>
      <c r="C276" s="649" t="s">
        <v>1826</v>
      </c>
      <c r="D276" s="657">
        <v>1.5</v>
      </c>
      <c r="E276" s="658">
        <v>43697</v>
      </c>
      <c r="F276" s="649"/>
      <c r="G276" s="649"/>
      <c r="H276" s="659"/>
      <c r="I276" s="653"/>
      <c r="J276" s="649"/>
      <c r="K276" s="649"/>
      <c r="L276" s="649"/>
      <c r="M276" s="649"/>
      <c r="N276" s="649"/>
      <c r="O276" s="649"/>
      <c r="P276" s="54">
        <v>8.33</v>
      </c>
      <c r="Q276" s="54">
        <v>26.5</v>
      </c>
      <c r="R276" s="54" t="s">
        <v>811</v>
      </c>
      <c r="S276" s="54" t="s">
        <v>811</v>
      </c>
      <c r="T276" s="54" t="s">
        <v>811</v>
      </c>
      <c r="U276" s="54" t="s">
        <v>811</v>
      </c>
      <c r="V276" s="54" t="s">
        <v>811</v>
      </c>
      <c r="W276" s="54" t="s">
        <v>811</v>
      </c>
      <c r="X276" s="54" t="s">
        <v>815</v>
      </c>
      <c r="Y276" s="54" t="s">
        <v>811</v>
      </c>
    </row>
    <row r="277" spans="1:25" s="571" customFormat="1">
      <c r="A277" s="1034"/>
      <c r="B277" s="1034" t="s">
        <v>1809</v>
      </c>
      <c r="C277" s="1034" t="s">
        <v>1826</v>
      </c>
      <c r="D277" s="1081">
        <v>1.75</v>
      </c>
      <c r="E277" s="1082">
        <v>43697</v>
      </c>
      <c r="F277" s="1034"/>
      <c r="G277" s="1034"/>
      <c r="H277" s="1083"/>
      <c r="I277" s="1035"/>
      <c r="J277" s="1034"/>
      <c r="K277" s="1034"/>
      <c r="L277" s="1034"/>
      <c r="M277" s="1034"/>
      <c r="N277" s="1034"/>
      <c r="O277" s="1034"/>
      <c r="P277" s="1079" t="s">
        <v>815</v>
      </c>
      <c r="Q277" s="1079" t="s">
        <v>815</v>
      </c>
      <c r="R277" s="1079">
        <v>8.93</v>
      </c>
      <c r="S277" s="1079">
        <v>28.4</v>
      </c>
      <c r="T277" s="1041">
        <v>30.694799156118147</v>
      </c>
      <c r="U277" s="1041">
        <v>7.9711790424929658</v>
      </c>
      <c r="V277" s="1041">
        <v>1.7539788737697217</v>
      </c>
      <c r="W277" s="1041">
        <v>55.004716920437481</v>
      </c>
      <c r="X277" s="1079" t="s">
        <v>815</v>
      </c>
      <c r="Y277" s="1041">
        <v>38.665978198611114</v>
      </c>
    </row>
    <row r="278" spans="1:25">
      <c r="A278" s="649"/>
      <c r="B278" s="649" t="s">
        <v>1809</v>
      </c>
      <c r="C278" s="649" t="s">
        <v>1826</v>
      </c>
      <c r="D278" s="657">
        <v>2</v>
      </c>
      <c r="E278" s="658">
        <v>43697</v>
      </c>
      <c r="F278" s="649"/>
      <c r="G278" s="649"/>
      <c r="H278" s="659"/>
      <c r="I278" s="653"/>
      <c r="J278" s="649"/>
      <c r="K278" s="649"/>
      <c r="L278" s="649"/>
      <c r="M278" s="649"/>
      <c r="N278" s="649"/>
      <c r="O278" s="649"/>
      <c r="P278" s="54">
        <v>6.04</v>
      </c>
      <c r="Q278" s="54">
        <v>25.6</v>
      </c>
      <c r="R278" s="54" t="s">
        <v>811</v>
      </c>
      <c r="S278" s="54" t="s">
        <v>811</v>
      </c>
      <c r="T278" s="54" t="s">
        <v>811</v>
      </c>
      <c r="U278" s="54" t="s">
        <v>811</v>
      </c>
      <c r="V278" s="54" t="s">
        <v>811</v>
      </c>
      <c r="W278" s="54" t="s">
        <v>811</v>
      </c>
      <c r="X278" s="54" t="s">
        <v>815</v>
      </c>
      <c r="Y278" s="54" t="s">
        <v>811</v>
      </c>
    </row>
    <row r="279" spans="1:25">
      <c r="A279" s="649"/>
      <c r="B279" s="649" t="s">
        <v>1809</v>
      </c>
      <c r="C279" s="649" t="s">
        <v>1826</v>
      </c>
      <c r="D279" s="657">
        <v>2.5</v>
      </c>
      <c r="E279" s="658">
        <v>43697</v>
      </c>
      <c r="F279" s="649"/>
      <c r="G279" s="649"/>
      <c r="H279" s="659"/>
      <c r="I279" s="653"/>
      <c r="J279" s="649"/>
      <c r="K279" s="649"/>
      <c r="L279" s="649"/>
      <c r="M279" s="649"/>
      <c r="N279" s="649"/>
      <c r="O279" s="649"/>
      <c r="P279" s="54">
        <v>1.04</v>
      </c>
      <c r="Q279" s="54">
        <v>24.4</v>
      </c>
      <c r="R279" s="54" t="s">
        <v>811</v>
      </c>
      <c r="S279" s="54" t="s">
        <v>811</v>
      </c>
      <c r="T279" s="54" t="s">
        <v>811</v>
      </c>
      <c r="U279" s="54" t="s">
        <v>811</v>
      </c>
      <c r="V279" s="54" t="s">
        <v>811</v>
      </c>
      <c r="W279" s="54" t="s">
        <v>811</v>
      </c>
      <c r="X279" s="54" t="s">
        <v>815</v>
      </c>
      <c r="Y279" s="54" t="s">
        <v>811</v>
      </c>
    </row>
    <row r="280" spans="1:25" s="571" customFormat="1">
      <c r="A280" s="1034">
        <v>52</v>
      </c>
      <c r="B280" s="1034" t="s">
        <v>1809</v>
      </c>
      <c r="C280" s="1034" t="s">
        <v>1823</v>
      </c>
      <c r="D280" s="1081">
        <v>0.5</v>
      </c>
      <c r="E280" s="1082">
        <v>43697</v>
      </c>
      <c r="F280" s="1034"/>
      <c r="G280" s="1034">
        <v>4</v>
      </c>
      <c r="H280" s="1083">
        <v>16.100000000000001</v>
      </c>
      <c r="I280" s="1035">
        <v>3.2</v>
      </c>
      <c r="J280" s="1084">
        <v>0.19875776397515527</v>
      </c>
      <c r="K280" s="1034" t="s">
        <v>1033</v>
      </c>
      <c r="L280" s="1034">
        <v>2</v>
      </c>
      <c r="M280" s="1034">
        <v>2</v>
      </c>
      <c r="N280" s="1034" t="s">
        <v>1106</v>
      </c>
      <c r="O280" s="1034" t="s">
        <v>1892</v>
      </c>
      <c r="P280" s="1079">
        <v>8.0500000000000007</v>
      </c>
      <c r="Q280" s="1079">
        <v>27.4</v>
      </c>
      <c r="R280" s="1079">
        <v>6.7</v>
      </c>
      <c r="S280" s="1086">
        <v>15.9</v>
      </c>
      <c r="T280" s="1041">
        <v>5.0911225316455679</v>
      </c>
      <c r="U280" s="1041">
        <v>0.8680950002988771</v>
      </c>
      <c r="V280" s="1041">
        <v>0.54302665334257005</v>
      </c>
      <c r="W280" s="1041">
        <v>21.102722496247054</v>
      </c>
      <c r="X280" s="1079" t="s">
        <v>815</v>
      </c>
      <c r="Y280" s="1041">
        <v>5.9592175319444447</v>
      </c>
    </row>
    <row r="281" spans="1:25">
      <c r="A281" s="649"/>
      <c r="B281" s="649" t="s">
        <v>1809</v>
      </c>
      <c r="C281" s="649" t="s">
        <v>1823</v>
      </c>
      <c r="D281" s="657">
        <v>1</v>
      </c>
      <c r="E281" s="658">
        <v>43697</v>
      </c>
      <c r="F281" s="649"/>
      <c r="G281" s="649"/>
      <c r="H281" s="659"/>
      <c r="I281" s="653"/>
      <c r="J281" s="649"/>
      <c r="K281" s="649"/>
      <c r="L281" s="649"/>
      <c r="M281" s="649"/>
      <c r="N281" s="649"/>
      <c r="O281" s="649"/>
      <c r="P281" s="54">
        <v>7.99</v>
      </c>
      <c r="Q281" s="54">
        <v>27.2</v>
      </c>
      <c r="R281" s="54" t="s">
        <v>811</v>
      </c>
      <c r="S281" s="54" t="s">
        <v>811</v>
      </c>
      <c r="T281" s="54" t="s">
        <v>811</v>
      </c>
      <c r="U281" s="54" t="s">
        <v>811</v>
      </c>
      <c r="V281" s="54" t="s">
        <v>811</v>
      </c>
      <c r="W281" s="54" t="s">
        <v>811</v>
      </c>
      <c r="X281" s="54" t="s">
        <v>815</v>
      </c>
      <c r="Y281" s="54" t="s">
        <v>811</v>
      </c>
    </row>
    <row r="282" spans="1:25">
      <c r="A282" s="649"/>
      <c r="B282" s="649" t="s">
        <v>1809</v>
      </c>
      <c r="C282" s="649" t="s">
        <v>1823</v>
      </c>
      <c r="D282" s="657">
        <v>2</v>
      </c>
      <c r="E282" s="658">
        <v>43697</v>
      </c>
      <c r="F282" s="649"/>
      <c r="G282" s="649"/>
      <c r="H282" s="659"/>
      <c r="I282" s="653"/>
      <c r="J282" s="649"/>
      <c r="K282" s="649"/>
      <c r="L282" s="649"/>
      <c r="M282" s="649"/>
      <c r="N282" s="649"/>
      <c r="O282" s="649"/>
      <c r="P282" s="54">
        <v>7.92</v>
      </c>
      <c r="Q282" s="54">
        <v>26.9</v>
      </c>
      <c r="R282" s="54" t="s">
        <v>811</v>
      </c>
      <c r="S282" s="54" t="s">
        <v>811</v>
      </c>
      <c r="T282" s="54" t="s">
        <v>811</v>
      </c>
      <c r="U282" s="54" t="s">
        <v>811</v>
      </c>
      <c r="V282" s="54" t="s">
        <v>811</v>
      </c>
      <c r="W282" s="54" t="s">
        <v>811</v>
      </c>
      <c r="X282" s="54" t="s">
        <v>815</v>
      </c>
      <c r="Y282" s="54" t="s">
        <v>811</v>
      </c>
    </row>
    <row r="283" spans="1:25" s="571" customFormat="1">
      <c r="A283" s="1034"/>
      <c r="B283" s="1034" t="s">
        <v>1809</v>
      </c>
      <c r="C283" s="1034" t="s">
        <v>1823</v>
      </c>
      <c r="D283" s="1081">
        <v>3</v>
      </c>
      <c r="E283" s="1082">
        <v>43697</v>
      </c>
      <c r="F283" s="1034"/>
      <c r="G283" s="1034"/>
      <c r="H283" s="1083"/>
      <c r="I283" s="1035"/>
      <c r="J283" s="1034"/>
      <c r="K283" s="1034"/>
      <c r="L283" s="1034"/>
      <c r="M283" s="1034"/>
      <c r="N283" s="1034"/>
      <c r="O283" s="1034"/>
      <c r="P283" s="1079">
        <v>7.82</v>
      </c>
      <c r="Q283" s="1079">
        <v>26.2</v>
      </c>
      <c r="R283" s="1079">
        <v>6.75</v>
      </c>
      <c r="S283" s="1086">
        <v>16.600000000000001</v>
      </c>
      <c r="T283" s="1041">
        <v>3.7813259071729943</v>
      </c>
      <c r="U283" s="1041">
        <v>3.0236785581047845</v>
      </c>
      <c r="V283" s="1041">
        <v>0.54302665334257005</v>
      </c>
      <c r="W283" s="1041">
        <v>22.376580527557365</v>
      </c>
      <c r="X283" s="1079" t="s">
        <v>815</v>
      </c>
      <c r="Y283" s="1041">
        <v>6.8050044652777792</v>
      </c>
    </row>
    <row r="284" spans="1:25">
      <c r="A284" s="649"/>
      <c r="B284" s="649" t="s">
        <v>1809</v>
      </c>
      <c r="C284" s="649" t="s">
        <v>1823</v>
      </c>
      <c r="D284" s="657">
        <v>4</v>
      </c>
      <c r="E284" s="658">
        <v>43697</v>
      </c>
      <c r="F284" s="649"/>
      <c r="G284" s="649"/>
      <c r="H284" s="659"/>
      <c r="I284" s="653"/>
      <c r="J284" s="649"/>
      <c r="K284" s="649"/>
      <c r="L284" s="649"/>
      <c r="M284" s="649"/>
      <c r="N284" s="649"/>
      <c r="O284" s="649"/>
      <c r="P284" s="54">
        <v>7.7</v>
      </c>
      <c r="Q284" s="54">
        <v>25.7</v>
      </c>
      <c r="R284" s="54" t="s">
        <v>811</v>
      </c>
      <c r="S284" s="54" t="s">
        <v>811</v>
      </c>
      <c r="T284" s="54" t="s">
        <v>811</v>
      </c>
      <c r="U284" s="54" t="s">
        <v>811</v>
      </c>
      <c r="V284" s="54" t="s">
        <v>811</v>
      </c>
      <c r="W284" s="54" t="s">
        <v>811</v>
      </c>
      <c r="X284" s="54" t="s">
        <v>815</v>
      </c>
      <c r="Y284" s="54" t="s">
        <v>811</v>
      </c>
    </row>
    <row r="285" spans="1:25">
      <c r="A285" s="649"/>
      <c r="B285" s="649" t="s">
        <v>1809</v>
      </c>
      <c r="C285" s="649" t="s">
        <v>1823</v>
      </c>
      <c r="D285" s="657">
        <v>5</v>
      </c>
      <c r="E285" s="658">
        <v>43697</v>
      </c>
      <c r="F285" s="649"/>
      <c r="G285" s="649"/>
      <c r="H285" s="659"/>
      <c r="I285" s="653"/>
      <c r="J285" s="649"/>
      <c r="K285" s="649"/>
      <c r="L285" s="649"/>
      <c r="M285" s="649"/>
      <c r="N285" s="649"/>
      <c r="O285" s="649"/>
      <c r="P285" s="54">
        <v>7.6</v>
      </c>
      <c r="Q285" s="54">
        <v>25.2</v>
      </c>
      <c r="R285" s="54" t="s">
        <v>811</v>
      </c>
      <c r="S285" s="54" t="s">
        <v>811</v>
      </c>
      <c r="T285" s="54" t="s">
        <v>811</v>
      </c>
      <c r="U285" s="54" t="s">
        <v>811</v>
      </c>
      <c r="V285" s="54" t="s">
        <v>811</v>
      </c>
      <c r="W285" s="54" t="s">
        <v>811</v>
      </c>
      <c r="X285" s="54" t="s">
        <v>815</v>
      </c>
      <c r="Y285" s="54" t="s">
        <v>811</v>
      </c>
    </row>
    <row r="286" spans="1:25">
      <c r="A286" s="649"/>
      <c r="B286" s="649" t="s">
        <v>1809</v>
      </c>
      <c r="C286" s="649" t="s">
        <v>1823</v>
      </c>
      <c r="D286" s="657">
        <v>6</v>
      </c>
      <c r="E286" s="658">
        <v>43697</v>
      </c>
      <c r="F286" s="649"/>
      <c r="G286" s="649"/>
      <c r="H286" s="659"/>
      <c r="I286" s="653"/>
      <c r="J286" s="649"/>
      <c r="K286" s="649"/>
      <c r="L286" s="649"/>
      <c r="M286" s="649"/>
      <c r="N286" s="649"/>
      <c r="O286" s="649"/>
      <c r="P286" s="54">
        <v>7.49</v>
      </c>
      <c r="Q286" s="54">
        <v>25</v>
      </c>
      <c r="R286" s="54" t="s">
        <v>811</v>
      </c>
      <c r="S286" s="54" t="s">
        <v>811</v>
      </c>
      <c r="T286" s="54" t="s">
        <v>811</v>
      </c>
      <c r="U286" s="54" t="s">
        <v>811</v>
      </c>
      <c r="V286" s="54" t="s">
        <v>811</v>
      </c>
      <c r="W286" s="54" t="s">
        <v>811</v>
      </c>
      <c r="X286" s="54" t="s">
        <v>815</v>
      </c>
      <c r="Y286" s="54" t="s">
        <v>811</v>
      </c>
    </row>
    <row r="287" spans="1:25">
      <c r="A287" s="649"/>
      <c r="B287" s="649" t="s">
        <v>1809</v>
      </c>
      <c r="C287" s="649" t="s">
        <v>1823</v>
      </c>
      <c r="D287" s="657">
        <v>7</v>
      </c>
      <c r="E287" s="658">
        <v>43697</v>
      </c>
      <c r="F287" s="649"/>
      <c r="G287" s="649"/>
      <c r="H287" s="659"/>
      <c r="I287" s="653"/>
      <c r="J287" s="649"/>
      <c r="K287" s="649"/>
      <c r="L287" s="649"/>
      <c r="M287" s="649"/>
      <c r="N287" s="649"/>
      <c r="O287" s="649"/>
      <c r="P287" s="54">
        <v>6.08</v>
      </c>
      <c r="Q287" s="54">
        <v>23.6</v>
      </c>
      <c r="R287" s="54" t="s">
        <v>811</v>
      </c>
      <c r="S287" s="54" t="s">
        <v>811</v>
      </c>
      <c r="T287" s="54" t="s">
        <v>811</v>
      </c>
      <c r="U287" s="54" t="s">
        <v>811</v>
      </c>
      <c r="V287" s="54" t="s">
        <v>811</v>
      </c>
      <c r="W287" s="54" t="s">
        <v>811</v>
      </c>
      <c r="X287" s="54" t="s">
        <v>815</v>
      </c>
      <c r="Y287" s="54" t="s">
        <v>811</v>
      </c>
    </row>
    <row r="288" spans="1:25">
      <c r="A288" s="649"/>
      <c r="B288" s="649" t="s">
        <v>1809</v>
      </c>
      <c r="C288" s="649" t="s">
        <v>1823</v>
      </c>
      <c r="D288" s="657">
        <v>8</v>
      </c>
      <c r="E288" s="658">
        <v>43697</v>
      </c>
      <c r="F288" s="649"/>
      <c r="G288" s="649"/>
      <c r="H288" s="659"/>
      <c r="I288" s="653"/>
      <c r="J288" s="649"/>
      <c r="K288" s="649"/>
      <c r="L288" s="649"/>
      <c r="M288" s="649"/>
      <c r="N288" s="649"/>
      <c r="O288" s="649"/>
      <c r="P288" s="54">
        <v>1.6</v>
      </c>
      <c r="Q288" s="54">
        <v>19.100000000000001</v>
      </c>
      <c r="R288" s="54" t="s">
        <v>811</v>
      </c>
      <c r="S288" s="54" t="s">
        <v>811</v>
      </c>
      <c r="T288" s="54" t="s">
        <v>811</v>
      </c>
      <c r="U288" s="54" t="s">
        <v>811</v>
      </c>
      <c r="V288" s="54" t="s">
        <v>811</v>
      </c>
      <c r="W288" s="54" t="s">
        <v>811</v>
      </c>
      <c r="X288" s="54" t="s">
        <v>815</v>
      </c>
      <c r="Y288" s="54" t="s">
        <v>811</v>
      </c>
    </row>
    <row r="289" spans="1:25" s="571" customFormat="1">
      <c r="A289" s="1034"/>
      <c r="B289" s="1034" t="s">
        <v>1809</v>
      </c>
      <c r="C289" s="1034" t="s">
        <v>1823</v>
      </c>
      <c r="D289" s="1081">
        <v>9</v>
      </c>
      <c r="E289" s="1082">
        <v>43697</v>
      </c>
      <c r="F289" s="1034"/>
      <c r="G289" s="1034"/>
      <c r="H289" s="1083"/>
      <c r="I289" s="1035"/>
      <c r="J289" s="1034"/>
      <c r="K289" s="1034"/>
      <c r="L289" s="1034"/>
      <c r="M289" s="1034"/>
      <c r="N289" s="1034"/>
      <c r="O289" s="1034"/>
      <c r="P289" s="1079">
        <v>0.45</v>
      </c>
      <c r="Q289" s="1079">
        <v>16.399999999999999</v>
      </c>
      <c r="R289" s="1079">
        <v>6.18</v>
      </c>
      <c r="S289" s="1086">
        <v>28.4</v>
      </c>
      <c r="T289" s="1041">
        <v>9.589989198312237</v>
      </c>
      <c r="U289" s="1041">
        <v>6.1677599336322046</v>
      </c>
      <c r="V289" s="1041">
        <v>2.6660478881299774</v>
      </c>
      <c r="W289" s="1041">
        <v>46.608834441346772</v>
      </c>
      <c r="X289" s="1079" t="s">
        <v>815</v>
      </c>
      <c r="Y289" s="1041">
        <v>15.757749131944442</v>
      </c>
    </row>
    <row r="290" spans="1:25">
      <c r="A290" s="649"/>
      <c r="B290" s="649" t="s">
        <v>1809</v>
      </c>
      <c r="C290" s="649" t="s">
        <v>1823</v>
      </c>
      <c r="D290" s="657">
        <v>10</v>
      </c>
      <c r="E290" s="658">
        <v>43697</v>
      </c>
      <c r="F290" s="649"/>
      <c r="G290" s="649"/>
      <c r="H290" s="659"/>
      <c r="I290" s="653"/>
      <c r="J290" s="649"/>
      <c r="K290" s="649"/>
      <c r="L290" s="649"/>
      <c r="M290" s="649"/>
      <c r="N290" s="649"/>
      <c r="O290" s="649"/>
      <c r="P290" s="54">
        <v>0.35</v>
      </c>
      <c r="Q290" s="54">
        <v>14.6</v>
      </c>
      <c r="R290" s="54" t="s">
        <v>811</v>
      </c>
      <c r="S290" s="54" t="s">
        <v>811</v>
      </c>
      <c r="T290" s="54" t="s">
        <v>811</v>
      </c>
      <c r="U290" s="54" t="s">
        <v>811</v>
      </c>
      <c r="V290" s="54" t="s">
        <v>811</v>
      </c>
      <c r="W290" s="54" t="s">
        <v>811</v>
      </c>
      <c r="X290" s="54" t="s">
        <v>815</v>
      </c>
      <c r="Y290" s="54" t="s">
        <v>811</v>
      </c>
    </row>
    <row r="291" spans="1:25">
      <c r="A291" s="649"/>
      <c r="B291" s="649" t="s">
        <v>1809</v>
      </c>
      <c r="C291" s="649" t="s">
        <v>1823</v>
      </c>
      <c r="D291" s="657">
        <v>11</v>
      </c>
      <c r="E291" s="658">
        <v>43697</v>
      </c>
      <c r="F291" s="649"/>
      <c r="G291" s="649"/>
      <c r="H291" s="659"/>
      <c r="I291" s="653"/>
      <c r="J291" s="649"/>
      <c r="K291" s="649"/>
      <c r="L291" s="649"/>
      <c r="M291" s="649"/>
      <c r="N291" s="649"/>
      <c r="O291" s="649"/>
      <c r="P291" s="54">
        <v>0.34</v>
      </c>
      <c r="Q291" s="54">
        <v>13.6</v>
      </c>
      <c r="R291" s="54" t="s">
        <v>811</v>
      </c>
      <c r="S291" s="54" t="s">
        <v>811</v>
      </c>
      <c r="T291" s="54" t="s">
        <v>811</v>
      </c>
      <c r="U291" s="54" t="s">
        <v>811</v>
      </c>
      <c r="V291" s="54" t="s">
        <v>811</v>
      </c>
      <c r="W291" s="54" t="s">
        <v>811</v>
      </c>
      <c r="X291" s="54" t="s">
        <v>815</v>
      </c>
      <c r="Y291" s="54" t="s">
        <v>811</v>
      </c>
    </row>
    <row r="292" spans="1:25">
      <c r="A292" s="649"/>
      <c r="B292" s="649" t="s">
        <v>1809</v>
      </c>
      <c r="C292" s="649" t="s">
        <v>1823</v>
      </c>
      <c r="D292" s="657">
        <v>12</v>
      </c>
      <c r="E292" s="658">
        <v>43697</v>
      </c>
      <c r="F292" s="649"/>
      <c r="G292" s="649"/>
      <c r="H292" s="659"/>
      <c r="I292" s="653"/>
      <c r="J292" s="649"/>
      <c r="K292" s="649"/>
      <c r="L292" s="649"/>
      <c r="M292" s="649"/>
      <c r="N292" s="649"/>
      <c r="O292" s="649"/>
      <c r="P292" s="54">
        <v>0.32</v>
      </c>
      <c r="Q292" s="54">
        <v>13.2</v>
      </c>
      <c r="R292" s="54" t="s">
        <v>811</v>
      </c>
      <c r="S292" s="54" t="s">
        <v>811</v>
      </c>
      <c r="T292" s="54" t="s">
        <v>811</v>
      </c>
      <c r="U292" s="54" t="s">
        <v>811</v>
      </c>
      <c r="V292" s="54" t="s">
        <v>811</v>
      </c>
      <c r="W292" s="54" t="s">
        <v>811</v>
      </c>
      <c r="X292" s="54" t="s">
        <v>815</v>
      </c>
      <c r="Y292" s="54" t="s">
        <v>811</v>
      </c>
    </row>
    <row r="293" spans="1:25">
      <c r="A293" s="649"/>
      <c r="B293" s="649" t="s">
        <v>1809</v>
      </c>
      <c r="C293" s="649" t="s">
        <v>1823</v>
      </c>
      <c r="D293" s="657">
        <v>13</v>
      </c>
      <c r="E293" s="658">
        <v>43697</v>
      </c>
      <c r="F293" s="649"/>
      <c r="G293" s="649"/>
      <c r="H293" s="659"/>
      <c r="I293" s="653"/>
      <c r="J293" s="649"/>
      <c r="K293" s="649"/>
      <c r="L293" s="649"/>
      <c r="M293" s="649"/>
      <c r="N293" s="649"/>
      <c r="O293" s="649"/>
      <c r="P293" s="54">
        <v>0.31</v>
      </c>
      <c r="Q293" s="54">
        <v>12.9</v>
      </c>
      <c r="R293" s="54" t="s">
        <v>811</v>
      </c>
      <c r="S293" s="54" t="s">
        <v>811</v>
      </c>
      <c r="T293" s="54" t="s">
        <v>811</v>
      </c>
      <c r="U293" s="54" t="s">
        <v>811</v>
      </c>
      <c r="V293" s="54" t="s">
        <v>811</v>
      </c>
      <c r="W293" s="54" t="s">
        <v>811</v>
      </c>
      <c r="X293" s="54" t="s">
        <v>815</v>
      </c>
      <c r="Y293" s="54" t="s">
        <v>811</v>
      </c>
    </row>
    <row r="294" spans="1:25">
      <c r="A294" s="649"/>
      <c r="B294" s="649" t="s">
        <v>1809</v>
      </c>
      <c r="C294" s="649" t="s">
        <v>1823</v>
      </c>
      <c r="D294" s="657">
        <v>14</v>
      </c>
      <c r="E294" s="658">
        <v>43697</v>
      </c>
      <c r="F294" s="649"/>
      <c r="G294" s="649"/>
      <c r="H294" s="659"/>
      <c r="I294" s="653"/>
      <c r="J294" s="649"/>
      <c r="K294" s="649"/>
      <c r="L294" s="649"/>
      <c r="M294" s="649"/>
      <c r="N294" s="649"/>
      <c r="O294" s="649"/>
      <c r="P294" s="54">
        <v>0.3</v>
      </c>
      <c r="Q294" s="54">
        <v>12.6</v>
      </c>
      <c r="R294" s="54" t="s">
        <v>811</v>
      </c>
      <c r="S294" s="54" t="s">
        <v>811</v>
      </c>
      <c r="T294" s="54" t="s">
        <v>811</v>
      </c>
      <c r="U294" s="54" t="s">
        <v>811</v>
      </c>
      <c r="V294" s="54" t="s">
        <v>811</v>
      </c>
      <c r="W294" s="54" t="s">
        <v>811</v>
      </c>
      <c r="X294" s="54" t="s">
        <v>815</v>
      </c>
      <c r="Y294" s="54" t="s">
        <v>811</v>
      </c>
    </row>
    <row r="295" spans="1:25" s="571" customFormat="1">
      <c r="A295" s="1034"/>
      <c r="B295" s="1034" t="s">
        <v>1809</v>
      </c>
      <c r="C295" s="1034" t="s">
        <v>1823</v>
      </c>
      <c r="D295" s="1081">
        <v>15</v>
      </c>
      <c r="E295" s="1082">
        <v>43697</v>
      </c>
      <c r="F295" s="1034"/>
      <c r="G295" s="1034"/>
      <c r="H295" s="1083"/>
      <c r="I295" s="1035"/>
      <c r="J295" s="1034"/>
      <c r="K295" s="1034"/>
      <c r="L295" s="1034"/>
      <c r="M295" s="1034"/>
      <c r="N295" s="1034"/>
      <c r="O295" s="1034"/>
      <c r="P295" s="1079">
        <v>0.28999999999999998</v>
      </c>
      <c r="Q295" s="1079">
        <v>12.5</v>
      </c>
      <c r="R295" s="1079">
        <v>6.36</v>
      </c>
      <c r="S295" s="1086">
        <v>51.2</v>
      </c>
      <c r="T295" s="1041">
        <v>8.7699426160337559</v>
      </c>
      <c r="U295" s="1041">
        <v>18.981785049244021</v>
      </c>
      <c r="V295" s="1041">
        <v>10.548744712873392</v>
      </c>
      <c r="W295" s="1041">
        <v>122.46128994209735</v>
      </c>
      <c r="X295" s="1079" t="s">
        <v>815</v>
      </c>
      <c r="Y295" s="1041">
        <v>27.751727665277777</v>
      </c>
    </row>
    <row r="296" spans="1:25">
      <c r="A296" s="649"/>
      <c r="B296" s="649" t="s">
        <v>1809</v>
      </c>
      <c r="C296" s="649" t="s">
        <v>1823</v>
      </c>
      <c r="D296" s="657">
        <v>16</v>
      </c>
      <c r="E296" s="658">
        <v>43697</v>
      </c>
      <c r="F296" s="649"/>
      <c r="G296" s="649"/>
      <c r="H296" s="659"/>
      <c r="I296" s="653"/>
      <c r="J296" s="649"/>
      <c r="K296" s="649"/>
      <c r="L296" s="649"/>
      <c r="M296" s="649"/>
      <c r="N296" s="649"/>
      <c r="O296" s="649"/>
      <c r="P296" s="54">
        <v>0.28999999999999998</v>
      </c>
      <c r="Q296" s="54">
        <v>12.2</v>
      </c>
      <c r="R296" s="54" t="s">
        <v>811</v>
      </c>
      <c r="S296" s="54" t="s">
        <v>811</v>
      </c>
      <c r="T296" s="54" t="s">
        <v>811</v>
      </c>
      <c r="U296" s="54" t="s">
        <v>811</v>
      </c>
      <c r="V296" s="54" t="s">
        <v>811</v>
      </c>
      <c r="W296" s="54" t="s">
        <v>811</v>
      </c>
      <c r="X296" s="54" t="s">
        <v>815</v>
      </c>
      <c r="Y296" s="54" t="s">
        <v>811</v>
      </c>
    </row>
    <row r="297" spans="1:25">
      <c r="A297" s="27"/>
      <c r="B297" s="27"/>
      <c r="C297" s="27"/>
      <c r="D297" s="139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4"/>
      <c r="Q297" s="24"/>
      <c r="R297" s="27"/>
      <c r="S297" s="27"/>
      <c r="T297" s="27"/>
      <c r="U297" s="27"/>
      <c r="V297" s="27"/>
    </row>
    <row r="298" spans="1:25" ht="31.8" thickBot="1">
      <c r="A298" s="619" t="s">
        <v>20</v>
      </c>
      <c r="B298" s="619" t="s">
        <v>701</v>
      </c>
      <c r="C298" s="620" t="s">
        <v>805</v>
      </c>
      <c r="D298" s="621" t="s">
        <v>786</v>
      </c>
      <c r="E298" s="618" t="s">
        <v>1000</v>
      </c>
      <c r="F298" s="622" t="s">
        <v>1008</v>
      </c>
      <c r="G298" s="620" t="s">
        <v>806</v>
      </c>
      <c r="H298" s="1038" t="s">
        <v>807</v>
      </c>
      <c r="I298" s="623" t="s">
        <v>1009</v>
      </c>
      <c r="J298" s="618" t="s">
        <v>1010</v>
      </c>
      <c r="K298" s="622" t="s">
        <v>1011</v>
      </c>
      <c r="L298" s="618" t="s">
        <v>1012</v>
      </c>
      <c r="M298" s="622" t="s">
        <v>1013</v>
      </c>
      <c r="N298" s="618" t="s">
        <v>1014</v>
      </c>
      <c r="O298" s="618" t="s">
        <v>1015</v>
      </c>
      <c r="P298" s="624" t="s">
        <v>1016</v>
      </c>
      <c r="Q298" s="618" t="s">
        <v>703</v>
      </c>
      <c r="R298" s="622" t="s">
        <v>1017</v>
      </c>
      <c r="S298" s="1039" t="s">
        <v>808</v>
      </c>
      <c r="T298" s="618" t="s">
        <v>1018</v>
      </c>
      <c r="U298" s="1042" t="s">
        <v>809</v>
      </c>
      <c r="V298" s="626" t="s">
        <v>1019</v>
      </c>
      <c r="W298" s="618" t="s">
        <v>1020</v>
      </c>
      <c r="X298" s="622" t="s">
        <v>1021</v>
      </c>
    </row>
    <row r="299" spans="1:25" ht="16.2" thickTop="1">
      <c r="A299" s="649" t="s">
        <v>1809</v>
      </c>
      <c r="B299" s="649" t="s">
        <v>1809</v>
      </c>
      <c r="C299" s="649">
        <v>0.5</v>
      </c>
      <c r="D299" s="658">
        <v>44070</v>
      </c>
      <c r="E299" s="649"/>
      <c r="F299" s="649">
        <v>4</v>
      </c>
      <c r="G299" s="649">
        <v>27.7</v>
      </c>
      <c r="H299" s="1034">
        <v>3.4</v>
      </c>
      <c r="I299" s="649"/>
      <c r="J299" s="649" t="s">
        <v>1033</v>
      </c>
      <c r="K299" s="649">
        <v>6</v>
      </c>
      <c r="L299" s="649">
        <v>1</v>
      </c>
      <c r="M299" s="649" t="s">
        <v>1035</v>
      </c>
      <c r="N299" s="649" t="s">
        <v>815</v>
      </c>
      <c r="O299" s="68">
        <v>8.31</v>
      </c>
      <c r="P299" s="54">
        <v>24</v>
      </c>
      <c r="Q299" s="68">
        <v>6.95</v>
      </c>
      <c r="R299" s="660">
        <v>18.5</v>
      </c>
      <c r="S299" s="1040">
        <v>0.5544</v>
      </c>
      <c r="T299" s="654">
        <v>0</v>
      </c>
      <c r="U299" s="1041">
        <v>0.54130240517786965</v>
      </c>
      <c r="V299" s="372">
        <v>23.492814785267914</v>
      </c>
    </row>
    <row r="300" spans="1:25">
      <c r="A300" s="649" t="s">
        <v>1809</v>
      </c>
      <c r="B300" s="649" t="s">
        <v>1809</v>
      </c>
      <c r="C300" s="649">
        <v>1</v>
      </c>
      <c r="D300" s="658">
        <v>44070</v>
      </c>
      <c r="E300" s="649"/>
      <c r="F300" s="649"/>
      <c r="G300" s="649"/>
      <c r="H300" s="1034"/>
      <c r="I300" s="649"/>
      <c r="J300" s="649"/>
      <c r="K300" s="649"/>
      <c r="L300" s="649"/>
      <c r="M300" s="649"/>
      <c r="N300" s="649"/>
      <c r="O300" s="68">
        <v>8.27</v>
      </c>
      <c r="P300" s="54">
        <v>24.2</v>
      </c>
      <c r="Q300" s="54" t="s">
        <v>811</v>
      </c>
      <c r="R300" s="54" t="s">
        <v>811</v>
      </c>
      <c r="S300" s="68" t="s">
        <v>811</v>
      </c>
      <c r="T300" s="68" t="s">
        <v>811</v>
      </c>
      <c r="U300" s="68" t="s">
        <v>811</v>
      </c>
      <c r="V300" s="68" t="s">
        <v>811</v>
      </c>
    </row>
    <row r="301" spans="1:25">
      <c r="A301" s="649" t="s">
        <v>1809</v>
      </c>
      <c r="B301" s="649" t="s">
        <v>1809</v>
      </c>
      <c r="C301" s="649">
        <v>2</v>
      </c>
      <c r="D301" s="658">
        <v>44070</v>
      </c>
      <c r="E301" s="649"/>
      <c r="F301" s="649"/>
      <c r="G301" s="649"/>
      <c r="H301" s="1034"/>
      <c r="I301" s="649"/>
      <c r="J301" s="649"/>
      <c r="K301" s="649"/>
      <c r="L301" s="649"/>
      <c r="M301" s="649"/>
      <c r="N301" s="649"/>
      <c r="O301" s="68">
        <v>8.27</v>
      </c>
      <c r="P301" s="54">
        <v>24.3</v>
      </c>
      <c r="Q301" s="54" t="s">
        <v>811</v>
      </c>
      <c r="R301" s="54" t="s">
        <v>811</v>
      </c>
      <c r="S301" s="68" t="s">
        <v>811</v>
      </c>
      <c r="T301" s="68" t="s">
        <v>811</v>
      </c>
      <c r="U301" s="68" t="s">
        <v>811</v>
      </c>
      <c r="V301" s="68" t="s">
        <v>811</v>
      </c>
    </row>
    <row r="302" spans="1:25" s="1047" customFormat="1" ht="15">
      <c r="A302" s="1043" t="s">
        <v>1809</v>
      </c>
      <c r="B302" s="1043" t="s">
        <v>1809</v>
      </c>
      <c r="C302" s="1043">
        <v>3</v>
      </c>
      <c r="D302" s="1044">
        <v>44070</v>
      </c>
      <c r="E302" s="1043"/>
      <c r="F302" s="1043"/>
      <c r="G302" s="1043"/>
      <c r="H302" s="1043"/>
      <c r="I302" s="1043"/>
      <c r="J302" s="1043"/>
      <c r="K302" s="1043"/>
      <c r="L302" s="1043"/>
      <c r="M302" s="1043"/>
      <c r="N302" s="1043"/>
      <c r="O302" s="1045">
        <v>8.26</v>
      </c>
      <c r="P302" s="1046">
        <v>24.3</v>
      </c>
      <c r="Q302" s="1046">
        <v>6.94</v>
      </c>
      <c r="R302" s="1046">
        <v>18.299999999999997</v>
      </c>
      <c r="S302" s="1045">
        <v>0.4442666666666667</v>
      </c>
      <c r="T302" s="1045">
        <v>3.7333333333333336E-2</v>
      </c>
      <c r="U302" s="1045">
        <v>0.57996686269057462</v>
      </c>
      <c r="V302" s="1045">
        <v>24.83905</v>
      </c>
    </row>
    <row r="303" spans="1:25">
      <c r="A303" s="649" t="s">
        <v>1809</v>
      </c>
      <c r="B303" s="649" t="s">
        <v>1809</v>
      </c>
      <c r="C303" s="649">
        <v>4</v>
      </c>
      <c r="D303" s="658">
        <v>44070</v>
      </c>
      <c r="E303" s="649"/>
      <c r="F303" s="649"/>
      <c r="G303" s="649"/>
      <c r="H303" s="1034"/>
      <c r="I303" s="649"/>
      <c r="J303" s="649"/>
      <c r="K303" s="649"/>
      <c r="L303" s="649"/>
      <c r="M303" s="649"/>
      <c r="N303" s="649"/>
      <c r="O303" s="68">
        <v>8.25</v>
      </c>
      <c r="P303" s="54">
        <v>24.3</v>
      </c>
      <c r="Q303" s="54" t="s">
        <v>811</v>
      </c>
      <c r="R303" s="54" t="s">
        <v>811</v>
      </c>
      <c r="S303" s="68" t="s">
        <v>811</v>
      </c>
      <c r="T303" s="68" t="s">
        <v>811</v>
      </c>
      <c r="U303" s="68" t="s">
        <v>811</v>
      </c>
      <c r="V303" s="68" t="s">
        <v>811</v>
      </c>
    </row>
    <row r="304" spans="1:25">
      <c r="A304" s="649" t="s">
        <v>1809</v>
      </c>
      <c r="B304" s="649" t="s">
        <v>1809</v>
      </c>
      <c r="C304" s="649">
        <v>5</v>
      </c>
      <c r="D304" s="658">
        <v>44070</v>
      </c>
      <c r="E304" s="649"/>
      <c r="F304" s="649"/>
      <c r="G304" s="649"/>
      <c r="H304" s="1034"/>
      <c r="I304" s="649"/>
      <c r="J304" s="649"/>
      <c r="K304" s="649"/>
      <c r="L304" s="649"/>
      <c r="M304" s="649"/>
      <c r="N304" s="649"/>
      <c r="O304" s="68">
        <v>8.25</v>
      </c>
      <c r="P304" s="54">
        <v>24.4</v>
      </c>
      <c r="Q304" s="54" t="s">
        <v>811</v>
      </c>
      <c r="R304" s="54" t="s">
        <v>811</v>
      </c>
      <c r="S304" s="68" t="s">
        <v>811</v>
      </c>
      <c r="T304" s="68" t="s">
        <v>811</v>
      </c>
      <c r="U304" s="68" t="s">
        <v>811</v>
      </c>
      <c r="V304" s="68" t="s">
        <v>811</v>
      </c>
    </row>
    <row r="305" spans="1:22">
      <c r="A305" s="649" t="s">
        <v>1809</v>
      </c>
      <c r="B305" s="649" t="s">
        <v>1809</v>
      </c>
      <c r="C305" s="649">
        <v>6</v>
      </c>
      <c r="D305" s="658">
        <v>44070</v>
      </c>
      <c r="E305" s="649"/>
      <c r="F305" s="649"/>
      <c r="G305" s="649"/>
      <c r="H305" s="1034"/>
      <c r="I305" s="649"/>
      <c r="J305" s="649"/>
      <c r="K305" s="649"/>
      <c r="L305" s="649"/>
      <c r="M305" s="649"/>
      <c r="N305" s="649"/>
      <c r="O305" s="68">
        <v>8.24</v>
      </c>
      <c r="P305" s="54">
        <v>24.4</v>
      </c>
      <c r="Q305" s="54" t="s">
        <v>811</v>
      </c>
      <c r="R305" s="54" t="s">
        <v>811</v>
      </c>
      <c r="S305" s="68" t="s">
        <v>811</v>
      </c>
      <c r="T305" s="68" t="s">
        <v>811</v>
      </c>
      <c r="U305" s="68" t="s">
        <v>811</v>
      </c>
      <c r="V305" s="68" t="s">
        <v>811</v>
      </c>
    </row>
    <row r="306" spans="1:22">
      <c r="A306" s="649" t="s">
        <v>1809</v>
      </c>
      <c r="B306" s="649" t="s">
        <v>1809</v>
      </c>
      <c r="C306" s="649">
        <v>7</v>
      </c>
      <c r="D306" s="658">
        <v>44070</v>
      </c>
      <c r="E306" s="649"/>
      <c r="F306" s="649"/>
      <c r="G306" s="649"/>
      <c r="H306" s="1034"/>
      <c r="I306" s="649"/>
      <c r="J306" s="649"/>
      <c r="K306" s="649"/>
      <c r="L306" s="649"/>
      <c r="M306" s="649"/>
      <c r="N306" s="649"/>
      <c r="O306" s="68">
        <v>8.2200000000000006</v>
      </c>
      <c r="P306" s="54">
        <v>24.4</v>
      </c>
      <c r="Q306" s="54" t="s">
        <v>811</v>
      </c>
      <c r="R306" s="54" t="s">
        <v>811</v>
      </c>
      <c r="S306" s="68" t="s">
        <v>811</v>
      </c>
      <c r="T306" s="68" t="s">
        <v>811</v>
      </c>
      <c r="U306" s="68" t="s">
        <v>811</v>
      </c>
      <c r="V306" s="68" t="s">
        <v>811</v>
      </c>
    </row>
    <row r="307" spans="1:22">
      <c r="A307" s="649" t="s">
        <v>1809</v>
      </c>
      <c r="B307" s="649" t="s">
        <v>1809</v>
      </c>
      <c r="C307" s="649">
        <v>8</v>
      </c>
      <c r="D307" s="658">
        <v>44070</v>
      </c>
      <c r="E307" s="649"/>
      <c r="F307" s="649"/>
      <c r="G307" s="649"/>
      <c r="H307" s="1034"/>
      <c r="I307" s="649"/>
      <c r="J307" s="649"/>
      <c r="K307" s="649"/>
      <c r="L307" s="649"/>
      <c r="M307" s="649"/>
      <c r="N307" s="649"/>
      <c r="O307" s="68">
        <v>5.25</v>
      </c>
      <c r="P307" s="54">
        <v>22.9</v>
      </c>
      <c r="Q307" s="54" t="s">
        <v>811</v>
      </c>
      <c r="R307" s="54" t="s">
        <v>811</v>
      </c>
      <c r="S307" s="68" t="s">
        <v>811</v>
      </c>
      <c r="T307" s="68" t="s">
        <v>811</v>
      </c>
      <c r="U307" s="68" t="s">
        <v>811</v>
      </c>
      <c r="V307" s="68" t="s">
        <v>811</v>
      </c>
    </row>
    <row r="308" spans="1:22" s="1047" customFormat="1" ht="15">
      <c r="A308" s="1043" t="s">
        <v>1809</v>
      </c>
      <c r="B308" s="1043" t="s">
        <v>1809</v>
      </c>
      <c r="C308" s="1043">
        <v>9</v>
      </c>
      <c r="D308" s="1044">
        <v>44070</v>
      </c>
      <c r="E308" s="1043"/>
      <c r="F308" s="1043"/>
      <c r="G308" s="1043"/>
      <c r="H308" s="1043"/>
      <c r="I308" s="1043"/>
      <c r="J308" s="1043"/>
      <c r="K308" s="1043"/>
      <c r="L308" s="1043"/>
      <c r="M308" s="1043"/>
      <c r="N308" s="1043"/>
      <c r="O308" s="1045">
        <v>2.04</v>
      </c>
      <c r="P308" s="1046">
        <v>18.600000000000001</v>
      </c>
      <c r="Q308" s="1046">
        <v>6.32</v>
      </c>
      <c r="R308" s="1048">
        <v>18.600000000000001</v>
      </c>
      <c r="S308" s="1045">
        <v>1.3365333333333336</v>
      </c>
      <c r="T308" s="1045">
        <v>0.46666666666666667</v>
      </c>
      <c r="U308" s="1045">
        <v>0.79945418424799419</v>
      </c>
      <c r="V308" s="1045">
        <v>25.287788857864641</v>
      </c>
    </row>
    <row r="309" spans="1:22">
      <c r="A309" s="649" t="s">
        <v>1809</v>
      </c>
      <c r="B309" s="649" t="s">
        <v>1809</v>
      </c>
      <c r="C309" s="649">
        <v>10</v>
      </c>
      <c r="D309" s="658">
        <v>44070</v>
      </c>
      <c r="E309" s="649"/>
      <c r="F309" s="649"/>
      <c r="G309" s="649"/>
      <c r="H309" s="1034"/>
      <c r="I309" s="649"/>
      <c r="J309" s="649"/>
      <c r="K309" s="649"/>
      <c r="L309" s="649"/>
      <c r="M309" s="649"/>
      <c r="N309" s="649"/>
      <c r="O309" s="68">
        <v>1.31</v>
      </c>
      <c r="P309" s="54">
        <v>15.4</v>
      </c>
      <c r="Q309" s="54" t="s">
        <v>811</v>
      </c>
      <c r="R309" s="54" t="s">
        <v>811</v>
      </c>
      <c r="S309" s="68" t="s">
        <v>811</v>
      </c>
      <c r="T309" s="68" t="s">
        <v>811</v>
      </c>
      <c r="U309" s="68" t="s">
        <v>811</v>
      </c>
      <c r="V309" s="68" t="s">
        <v>811</v>
      </c>
    </row>
    <row r="310" spans="1:22">
      <c r="A310" s="649" t="s">
        <v>1809</v>
      </c>
      <c r="B310" s="649" t="s">
        <v>1809</v>
      </c>
      <c r="C310" s="649">
        <v>11</v>
      </c>
      <c r="D310" s="658">
        <v>44070</v>
      </c>
      <c r="E310" s="649"/>
      <c r="F310" s="649"/>
      <c r="G310" s="649"/>
      <c r="H310" s="1034"/>
      <c r="I310" s="649"/>
      <c r="J310" s="649"/>
      <c r="K310" s="649"/>
      <c r="L310" s="649"/>
      <c r="M310" s="649"/>
      <c r="N310" s="649"/>
      <c r="O310" s="68">
        <v>0.27</v>
      </c>
      <c r="P310" s="54">
        <v>13.7</v>
      </c>
      <c r="Q310" s="54" t="s">
        <v>811</v>
      </c>
      <c r="R310" s="54" t="s">
        <v>811</v>
      </c>
      <c r="S310" s="68" t="s">
        <v>811</v>
      </c>
      <c r="T310" s="68" t="s">
        <v>811</v>
      </c>
      <c r="U310" s="68" t="s">
        <v>811</v>
      </c>
      <c r="V310" s="68" t="s">
        <v>811</v>
      </c>
    </row>
    <row r="311" spans="1:22">
      <c r="A311" s="649" t="s">
        <v>1809</v>
      </c>
      <c r="B311" s="649" t="s">
        <v>1809</v>
      </c>
      <c r="C311" s="649">
        <v>12</v>
      </c>
      <c r="D311" s="658">
        <v>44070</v>
      </c>
      <c r="E311" s="649"/>
      <c r="F311" s="649"/>
      <c r="G311" s="649"/>
      <c r="H311" s="1034"/>
      <c r="I311" s="649"/>
      <c r="J311" s="649"/>
      <c r="K311" s="649"/>
      <c r="L311" s="649"/>
      <c r="M311" s="649"/>
      <c r="N311" s="649"/>
      <c r="O311" s="68">
        <v>0</v>
      </c>
      <c r="P311" s="54">
        <v>12.8</v>
      </c>
      <c r="Q311" s="54" t="s">
        <v>811</v>
      </c>
      <c r="R311" s="54" t="s">
        <v>811</v>
      </c>
      <c r="S311" s="68" t="s">
        <v>811</v>
      </c>
      <c r="T311" s="68" t="s">
        <v>811</v>
      </c>
      <c r="U311" s="68" t="s">
        <v>811</v>
      </c>
      <c r="V311" s="68" t="s">
        <v>811</v>
      </c>
    </row>
    <row r="312" spans="1:22" s="1047" customFormat="1" ht="15">
      <c r="A312" s="1043" t="s">
        <v>1809</v>
      </c>
      <c r="B312" s="1043" t="s">
        <v>1809</v>
      </c>
      <c r="C312" s="1043">
        <v>26</v>
      </c>
      <c r="D312" s="1044">
        <v>44070</v>
      </c>
      <c r="E312" s="1043"/>
      <c r="F312" s="1043"/>
      <c r="G312" s="1043"/>
      <c r="H312" s="1043"/>
      <c r="I312" s="1043"/>
      <c r="J312" s="1043"/>
      <c r="K312" s="1043"/>
      <c r="L312" s="1043"/>
      <c r="M312" s="1043"/>
      <c r="N312" s="1043"/>
      <c r="O312" s="1045" t="s">
        <v>815</v>
      </c>
      <c r="P312" s="1046" t="s">
        <v>815</v>
      </c>
      <c r="Q312" s="1046">
        <v>6.55</v>
      </c>
      <c r="R312" s="1048">
        <v>52.9</v>
      </c>
      <c r="S312" s="1045">
        <v>0.72799999999999998</v>
      </c>
      <c r="T312" s="1045">
        <v>12.628</v>
      </c>
      <c r="U312" s="1045">
        <v>8.2837394991379973</v>
      </c>
      <c r="V312" s="1045">
        <v>146.30000000000001</v>
      </c>
    </row>
    <row r="313" spans="1:22" s="1047" customFormat="1" ht="15">
      <c r="A313" s="1043" t="s">
        <v>1809</v>
      </c>
      <c r="B313" s="1043" t="s">
        <v>1826</v>
      </c>
      <c r="C313" s="1043">
        <v>0.5</v>
      </c>
      <c r="D313" s="1044">
        <v>44061</v>
      </c>
      <c r="E313" s="1043"/>
      <c r="F313" s="1043">
        <v>2</v>
      </c>
      <c r="G313" s="1043">
        <v>2.65</v>
      </c>
      <c r="H313" s="1043">
        <v>0.9</v>
      </c>
      <c r="I313" s="1043"/>
      <c r="J313" s="1043" t="s">
        <v>1022</v>
      </c>
      <c r="K313" s="1043" t="s">
        <v>815</v>
      </c>
      <c r="L313" s="1043" t="s">
        <v>815</v>
      </c>
      <c r="M313" s="1043" t="s">
        <v>1893</v>
      </c>
      <c r="N313" s="1043" t="s">
        <v>1894</v>
      </c>
      <c r="O313" s="1045">
        <v>9.1300000000000008</v>
      </c>
      <c r="P313" s="1046">
        <v>24</v>
      </c>
      <c r="Q313" s="1046">
        <v>7.31</v>
      </c>
      <c r="R313" s="1046">
        <v>29.6</v>
      </c>
      <c r="S313" s="1045">
        <v>29.15733333333333</v>
      </c>
      <c r="T313" s="1045">
        <v>2.5000000000000001E-2</v>
      </c>
      <c r="U313" s="1045">
        <v>1.3445365825988993</v>
      </c>
      <c r="V313" s="1045">
        <v>80.632822762930459</v>
      </c>
    </row>
    <row r="314" spans="1:22">
      <c r="A314" s="649" t="s">
        <v>1809</v>
      </c>
      <c r="B314" s="649" t="s">
        <v>1826</v>
      </c>
      <c r="C314" s="649">
        <v>1</v>
      </c>
      <c r="D314" s="658">
        <v>44061</v>
      </c>
      <c r="E314" s="649"/>
      <c r="F314" s="649"/>
      <c r="G314" s="649"/>
      <c r="H314" s="1034"/>
      <c r="I314" s="649"/>
      <c r="J314" s="649"/>
      <c r="K314" s="649"/>
      <c r="L314" s="649"/>
      <c r="M314" s="649"/>
      <c r="N314" s="649"/>
      <c r="O314" s="68">
        <v>9.17</v>
      </c>
      <c r="P314" s="54">
        <v>23.8</v>
      </c>
      <c r="Q314" s="54" t="s">
        <v>811</v>
      </c>
      <c r="R314" s="54" t="s">
        <v>811</v>
      </c>
      <c r="S314" s="68" t="s">
        <v>811</v>
      </c>
      <c r="T314" s="68" t="s">
        <v>811</v>
      </c>
      <c r="U314" s="68" t="s">
        <v>811</v>
      </c>
      <c r="V314" s="68" t="s">
        <v>811</v>
      </c>
    </row>
    <row r="315" spans="1:22">
      <c r="A315" s="649" t="s">
        <v>1809</v>
      </c>
      <c r="B315" s="649" t="s">
        <v>1826</v>
      </c>
      <c r="C315" s="649">
        <v>1.5</v>
      </c>
      <c r="D315" s="658">
        <v>44061</v>
      </c>
      <c r="E315" s="649"/>
      <c r="F315" s="649"/>
      <c r="G315" s="649"/>
      <c r="H315" s="1034"/>
      <c r="I315" s="649"/>
      <c r="J315" s="649"/>
      <c r="K315" s="649"/>
      <c r="L315" s="649"/>
      <c r="M315" s="649"/>
      <c r="N315" s="649"/>
      <c r="O315" s="68">
        <v>9.18</v>
      </c>
      <c r="P315" s="54">
        <v>23.8</v>
      </c>
      <c r="Q315" s="54" t="s">
        <v>811</v>
      </c>
      <c r="R315" s="54" t="s">
        <v>811</v>
      </c>
      <c r="S315" s="68" t="s">
        <v>811</v>
      </c>
      <c r="T315" s="68" t="s">
        <v>811</v>
      </c>
      <c r="U315" s="68" t="s">
        <v>811</v>
      </c>
      <c r="V315" s="68" t="s">
        <v>811</v>
      </c>
    </row>
    <row r="316" spans="1:22" s="1047" customFormat="1" ht="15">
      <c r="A316" s="1043" t="s">
        <v>1809</v>
      </c>
      <c r="B316" s="1043" t="s">
        <v>1826</v>
      </c>
      <c r="C316" s="1043">
        <v>1.65</v>
      </c>
      <c r="D316" s="1044">
        <v>44061</v>
      </c>
      <c r="E316" s="1043"/>
      <c r="F316" s="1043"/>
      <c r="G316" s="1043"/>
      <c r="H316" s="1043"/>
      <c r="I316" s="1043"/>
      <c r="J316" s="1043"/>
      <c r="K316" s="1043"/>
      <c r="L316" s="1043"/>
      <c r="M316" s="1043"/>
      <c r="N316" s="1043"/>
      <c r="O316" s="1045" t="s">
        <v>815</v>
      </c>
      <c r="P316" s="1046" t="s">
        <v>815</v>
      </c>
      <c r="Q316" s="1046">
        <v>7.34</v>
      </c>
      <c r="R316" s="1046">
        <v>31</v>
      </c>
      <c r="S316" s="1045">
        <v>30.090666666666664</v>
      </c>
      <c r="T316" s="1045">
        <v>2.5000000000000001E-2</v>
      </c>
      <c r="U316" s="1045">
        <v>1.3808754091556263</v>
      </c>
      <c r="V316" s="1045">
        <v>87.214394362451799</v>
      </c>
    </row>
    <row r="317" spans="1:22">
      <c r="A317" s="649" t="s">
        <v>1809</v>
      </c>
      <c r="B317" s="649" t="s">
        <v>1826</v>
      </c>
      <c r="C317" s="649">
        <v>2</v>
      </c>
      <c r="D317" s="658">
        <v>44061</v>
      </c>
      <c r="E317" s="649"/>
      <c r="F317" s="649"/>
      <c r="G317" s="649"/>
      <c r="H317" s="1034"/>
      <c r="I317" s="649"/>
      <c r="J317" s="649"/>
      <c r="K317" s="649"/>
      <c r="L317" s="649"/>
      <c r="M317" s="649"/>
      <c r="N317" s="649"/>
      <c r="O317" s="68">
        <v>9.14</v>
      </c>
      <c r="P317" s="54">
        <v>23.7</v>
      </c>
      <c r="Q317" s="54" t="s">
        <v>811</v>
      </c>
      <c r="R317" s="54" t="s">
        <v>811</v>
      </c>
      <c r="S317" s="68" t="s">
        <v>811</v>
      </c>
      <c r="T317" s="68" t="s">
        <v>811</v>
      </c>
      <c r="U317" s="68" t="s">
        <v>811</v>
      </c>
      <c r="V317" s="68" t="s">
        <v>811</v>
      </c>
    </row>
    <row r="318" spans="1:22">
      <c r="A318" s="649" t="s">
        <v>1809</v>
      </c>
      <c r="B318" s="649" t="s">
        <v>1826</v>
      </c>
      <c r="C318" s="649">
        <v>2.5</v>
      </c>
      <c r="D318" s="658">
        <v>44061</v>
      </c>
      <c r="E318" s="649"/>
      <c r="F318" s="649"/>
      <c r="G318" s="649"/>
      <c r="H318" s="1034"/>
      <c r="I318" s="649"/>
      <c r="J318" s="649"/>
      <c r="K318" s="649"/>
      <c r="L318" s="649"/>
      <c r="M318" s="649"/>
      <c r="N318" s="649"/>
      <c r="O318" s="68">
        <v>8.3000000000000007</v>
      </c>
      <c r="P318" s="54">
        <v>23.6</v>
      </c>
      <c r="Q318" s="54" t="s">
        <v>811</v>
      </c>
      <c r="R318" s="54" t="s">
        <v>811</v>
      </c>
      <c r="S318" s="68" t="s">
        <v>811</v>
      </c>
      <c r="T318" s="68" t="s">
        <v>811</v>
      </c>
      <c r="U318" s="68" t="s">
        <v>811</v>
      </c>
      <c r="V318" s="68" t="s">
        <v>811</v>
      </c>
    </row>
    <row r="319" spans="1:22" s="1047" customFormat="1" ht="15">
      <c r="A319" s="1043" t="s">
        <v>1809</v>
      </c>
      <c r="B319" s="1043" t="s">
        <v>1823</v>
      </c>
      <c r="C319" s="1043">
        <v>0.5</v>
      </c>
      <c r="D319" s="1044">
        <v>44070</v>
      </c>
      <c r="E319" s="1043"/>
      <c r="F319" s="1043">
        <v>4</v>
      </c>
      <c r="G319" s="1043">
        <v>18.5</v>
      </c>
      <c r="H319" s="1043">
        <v>2.7</v>
      </c>
      <c r="I319" s="1043"/>
      <c r="J319" s="1043" t="s">
        <v>1033</v>
      </c>
      <c r="K319" s="1043">
        <v>3</v>
      </c>
      <c r="L319" s="1043">
        <v>1</v>
      </c>
      <c r="M319" s="1043" t="s">
        <v>1035</v>
      </c>
      <c r="N319" s="1043" t="s">
        <v>815</v>
      </c>
      <c r="O319" s="1045">
        <v>8.17</v>
      </c>
      <c r="P319" s="1046">
        <v>23.9</v>
      </c>
      <c r="Q319" s="1045">
        <v>6.96</v>
      </c>
      <c r="R319" s="1048">
        <v>16.899999999999999</v>
      </c>
      <c r="S319" s="1045">
        <v>0.66266666666666663</v>
      </c>
      <c r="T319" s="1045">
        <v>9.3333333333333338E-2</v>
      </c>
      <c r="U319" s="1045">
        <v>0.7267765311345401</v>
      </c>
      <c r="V319" s="1045">
        <v>29.176899348490892</v>
      </c>
    </row>
    <row r="320" spans="1:22">
      <c r="A320" s="649" t="s">
        <v>1809</v>
      </c>
      <c r="B320" s="649" t="s">
        <v>1823</v>
      </c>
      <c r="C320" s="649">
        <v>1</v>
      </c>
      <c r="D320" s="658">
        <v>44070</v>
      </c>
      <c r="E320" s="649"/>
      <c r="F320" s="649"/>
      <c r="G320" s="649"/>
      <c r="H320" s="1034"/>
      <c r="I320" s="649"/>
      <c r="J320" s="649"/>
      <c r="K320" s="649"/>
      <c r="L320" s="649"/>
      <c r="M320" s="649"/>
      <c r="N320" s="649"/>
      <c r="O320" s="68">
        <v>8.15</v>
      </c>
      <c r="P320" s="54">
        <v>24.3</v>
      </c>
      <c r="Q320" s="54" t="s">
        <v>811</v>
      </c>
      <c r="R320" s="54" t="s">
        <v>811</v>
      </c>
      <c r="S320" s="68" t="s">
        <v>811</v>
      </c>
      <c r="T320" s="68" t="s">
        <v>811</v>
      </c>
      <c r="U320" s="68" t="s">
        <v>811</v>
      </c>
      <c r="V320" s="68" t="s">
        <v>811</v>
      </c>
    </row>
    <row r="321" spans="1:22">
      <c r="A321" s="649" t="s">
        <v>1809</v>
      </c>
      <c r="B321" s="649" t="s">
        <v>1823</v>
      </c>
      <c r="C321" s="649">
        <v>2</v>
      </c>
      <c r="D321" s="658">
        <v>44070</v>
      </c>
      <c r="E321" s="649"/>
      <c r="F321" s="649"/>
      <c r="G321" s="649"/>
      <c r="H321" s="1034"/>
      <c r="I321" s="649"/>
      <c r="J321" s="649"/>
      <c r="K321" s="649"/>
      <c r="L321" s="649"/>
      <c r="M321" s="649"/>
      <c r="N321" s="649"/>
      <c r="O321" s="68">
        <v>8.18</v>
      </c>
      <c r="P321" s="54">
        <v>24.4</v>
      </c>
      <c r="Q321" s="54" t="s">
        <v>811</v>
      </c>
      <c r="R321" s="54" t="s">
        <v>811</v>
      </c>
      <c r="S321" s="68" t="s">
        <v>811</v>
      </c>
      <c r="T321" s="68" t="s">
        <v>811</v>
      </c>
      <c r="U321" s="68" t="s">
        <v>811</v>
      </c>
      <c r="V321" s="68" t="s">
        <v>811</v>
      </c>
    </row>
    <row r="322" spans="1:22" s="1047" customFormat="1" ht="15">
      <c r="A322" s="1043" t="s">
        <v>1809</v>
      </c>
      <c r="B322" s="1043" t="s">
        <v>1823</v>
      </c>
      <c r="C322" s="1043">
        <v>3</v>
      </c>
      <c r="D322" s="1044">
        <v>44070</v>
      </c>
      <c r="E322" s="1043"/>
      <c r="F322" s="1043"/>
      <c r="G322" s="1043"/>
      <c r="H322" s="1043"/>
      <c r="I322" s="1043"/>
      <c r="J322" s="1043"/>
      <c r="K322" s="1043"/>
      <c r="L322" s="1043"/>
      <c r="M322" s="1043"/>
      <c r="N322" s="1043"/>
      <c r="O322" s="1045">
        <v>8.18</v>
      </c>
      <c r="P322" s="1046">
        <v>24.4</v>
      </c>
      <c r="Q322" s="1045">
        <v>7.04</v>
      </c>
      <c r="R322" s="1048">
        <v>17.8</v>
      </c>
      <c r="S322" s="1045">
        <v>0.45733333333333331</v>
      </c>
      <c r="T322" s="1045">
        <v>0.15866666666666668</v>
      </c>
      <c r="U322" s="1045">
        <v>0.69043770457781317</v>
      </c>
      <c r="V322" s="1045">
        <v>27.082762930461371</v>
      </c>
    </row>
    <row r="323" spans="1:22">
      <c r="A323" s="649" t="s">
        <v>1809</v>
      </c>
      <c r="B323" s="649" t="s">
        <v>1823</v>
      </c>
      <c r="C323" s="649">
        <v>4</v>
      </c>
      <c r="D323" s="658">
        <v>44070</v>
      </c>
      <c r="E323" s="649"/>
      <c r="F323" s="649"/>
      <c r="G323" s="649"/>
      <c r="H323" s="1034"/>
      <c r="I323" s="649"/>
      <c r="J323" s="649"/>
      <c r="K323" s="649"/>
      <c r="L323" s="649"/>
      <c r="M323" s="649"/>
      <c r="N323" s="649"/>
      <c r="O323" s="68">
        <v>8.33</v>
      </c>
      <c r="P323" s="54">
        <v>24.5</v>
      </c>
      <c r="Q323" s="54" t="s">
        <v>811</v>
      </c>
      <c r="R323" s="54" t="s">
        <v>811</v>
      </c>
      <c r="S323" s="68" t="s">
        <v>811</v>
      </c>
      <c r="T323" s="68" t="s">
        <v>811</v>
      </c>
      <c r="U323" s="68" t="s">
        <v>811</v>
      </c>
      <c r="V323" s="68" t="s">
        <v>811</v>
      </c>
    </row>
    <row r="324" spans="1:22">
      <c r="A324" s="649" t="s">
        <v>1809</v>
      </c>
      <c r="B324" s="649" t="s">
        <v>1823</v>
      </c>
      <c r="C324" s="649">
        <v>5</v>
      </c>
      <c r="D324" s="658">
        <v>44070</v>
      </c>
      <c r="E324" s="649"/>
      <c r="F324" s="649"/>
      <c r="G324" s="649"/>
      <c r="H324" s="1034"/>
      <c r="I324" s="649"/>
      <c r="J324" s="649"/>
      <c r="K324" s="649"/>
      <c r="L324" s="649"/>
      <c r="M324" s="649"/>
      <c r="N324" s="649"/>
      <c r="O324" s="68">
        <v>8.17</v>
      </c>
      <c r="P324" s="54">
        <v>24.5</v>
      </c>
      <c r="Q324" s="54" t="s">
        <v>811</v>
      </c>
      <c r="R324" s="54" t="s">
        <v>811</v>
      </c>
      <c r="S324" s="68" t="s">
        <v>811</v>
      </c>
      <c r="T324" s="68" t="s">
        <v>811</v>
      </c>
      <c r="U324" s="68" t="s">
        <v>811</v>
      </c>
      <c r="V324" s="68" t="s">
        <v>811</v>
      </c>
    </row>
    <row r="325" spans="1:22">
      <c r="A325" s="649" t="s">
        <v>1809</v>
      </c>
      <c r="B325" s="649" t="s">
        <v>1823</v>
      </c>
      <c r="C325" s="649">
        <v>6</v>
      </c>
      <c r="D325" s="658">
        <v>44070</v>
      </c>
      <c r="E325" s="649"/>
      <c r="F325" s="649"/>
      <c r="G325" s="649"/>
      <c r="H325" s="1034"/>
      <c r="I325" s="649"/>
      <c r="J325" s="649"/>
      <c r="K325" s="649"/>
      <c r="L325" s="649"/>
      <c r="M325" s="649"/>
      <c r="N325" s="649"/>
      <c r="O325" s="68">
        <v>7.66</v>
      </c>
      <c r="P325" s="54">
        <v>24.4</v>
      </c>
      <c r="Q325" s="54" t="s">
        <v>811</v>
      </c>
      <c r="R325" s="54" t="s">
        <v>811</v>
      </c>
      <c r="S325" s="68" t="s">
        <v>811</v>
      </c>
      <c r="T325" s="68" t="s">
        <v>811</v>
      </c>
      <c r="U325" s="68" t="s">
        <v>811</v>
      </c>
      <c r="V325" s="68" t="s">
        <v>811</v>
      </c>
    </row>
    <row r="326" spans="1:22">
      <c r="A326" s="649" t="s">
        <v>1809</v>
      </c>
      <c r="B326" s="649" t="s">
        <v>1823</v>
      </c>
      <c r="C326" s="649">
        <v>7</v>
      </c>
      <c r="D326" s="658">
        <v>44070</v>
      </c>
      <c r="E326" s="649"/>
      <c r="F326" s="649"/>
      <c r="G326" s="649"/>
      <c r="H326" s="1034"/>
      <c r="I326" s="649"/>
      <c r="J326" s="649"/>
      <c r="K326" s="649"/>
      <c r="L326" s="649"/>
      <c r="M326" s="649"/>
      <c r="N326" s="649"/>
      <c r="O326" s="68">
        <v>6.96</v>
      </c>
      <c r="P326" s="54">
        <v>23.7</v>
      </c>
      <c r="Q326" s="54" t="s">
        <v>811</v>
      </c>
      <c r="R326" s="54" t="s">
        <v>811</v>
      </c>
      <c r="S326" s="68" t="s">
        <v>811</v>
      </c>
      <c r="T326" s="68" t="s">
        <v>811</v>
      </c>
      <c r="U326" s="68" t="s">
        <v>811</v>
      </c>
      <c r="V326" s="68" t="s">
        <v>811</v>
      </c>
    </row>
    <row r="327" spans="1:22">
      <c r="A327" s="649" t="s">
        <v>1809</v>
      </c>
      <c r="B327" s="649" t="s">
        <v>1823</v>
      </c>
      <c r="C327" s="649">
        <v>8</v>
      </c>
      <c r="D327" s="658">
        <v>44070</v>
      </c>
      <c r="E327" s="649"/>
      <c r="F327" s="649"/>
      <c r="G327" s="649"/>
      <c r="H327" s="1034"/>
      <c r="I327" s="649"/>
      <c r="J327" s="649"/>
      <c r="K327" s="649"/>
      <c r="L327" s="649"/>
      <c r="M327" s="649"/>
      <c r="N327" s="649"/>
      <c r="O327" s="68">
        <v>4.3</v>
      </c>
      <c r="P327" s="54">
        <v>20.2</v>
      </c>
      <c r="Q327" s="54" t="s">
        <v>811</v>
      </c>
      <c r="R327" s="54" t="s">
        <v>811</v>
      </c>
      <c r="S327" s="68" t="s">
        <v>811</v>
      </c>
      <c r="T327" s="68" t="s">
        <v>811</v>
      </c>
      <c r="U327" s="68" t="s">
        <v>811</v>
      </c>
      <c r="V327" s="68" t="s">
        <v>811</v>
      </c>
    </row>
    <row r="328" spans="1:22" s="1047" customFormat="1" ht="15">
      <c r="A328" s="1043" t="s">
        <v>1809</v>
      </c>
      <c r="B328" s="1043" t="s">
        <v>1823</v>
      </c>
      <c r="C328" s="1043">
        <v>9</v>
      </c>
      <c r="D328" s="1044">
        <v>44070</v>
      </c>
      <c r="E328" s="1043"/>
      <c r="F328" s="1043"/>
      <c r="G328" s="1043"/>
      <c r="H328" s="1043"/>
      <c r="I328" s="1043"/>
      <c r="J328" s="1043"/>
      <c r="K328" s="1043"/>
      <c r="L328" s="1043"/>
      <c r="M328" s="1043"/>
      <c r="N328" s="1043"/>
      <c r="O328" s="1045">
        <v>0.11</v>
      </c>
      <c r="P328" s="1046">
        <v>16.3</v>
      </c>
      <c r="Q328" s="1046">
        <v>6.6</v>
      </c>
      <c r="R328" s="1046">
        <v>45.4</v>
      </c>
      <c r="S328" s="1045">
        <v>2.8616000000000001</v>
      </c>
      <c r="T328" s="1045">
        <v>0.53200000000000003</v>
      </c>
      <c r="U328" s="1045">
        <v>2.6527343386410718</v>
      </c>
      <c r="V328" s="1045">
        <v>52.511562292248371</v>
      </c>
    </row>
    <row r="329" spans="1:22">
      <c r="A329" s="649" t="s">
        <v>1809</v>
      </c>
      <c r="B329" s="649" t="s">
        <v>1823</v>
      </c>
      <c r="C329" s="649">
        <v>10</v>
      </c>
      <c r="D329" s="658">
        <v>44070</v>
      </c>
      <c r="E329" s="649"/>
      <c r="F329" s="649"/>
      <c r="G329" s="649"/>
      <c r="H329" s="1034"/>
      <c r="I329" s="649"/>
      <c r="J329" s="649"/>
      <c r="K329" s="649"/>
      <c r="L329" s="649"/>
      <c r="M329" s="649"/>
      <c r="N329" s="649"/>
      <c r="O329" s="68">
        <v>0</v>
      </c>
      <c r="P329" s="54">
        <v>13.7</v>
      </c>
      <c r="Q329" s="54" t="s">
        <v>811</v>
      </c>
      <c r="R329" s="54" t="s">
        <v>811</v>
      </c>
      <c r="S329" s="68" t="s">
        <v>811</v>
      </c>
      <c r="T329" s="68" t="s">
        <v>811</v>
      </c>
      <c r="U329" s="68" t="s">
        <v>811</v>
      </c>
      <c r="V329" s="68" t="s">
        <v>811</v>
      </c>
    </row>
    <row r="330" spans="1:22">
      <c r="A330" s="649" t="s">
        <v>1809</v>
      </c>
      <c r="B330" s="649" t="s">
        <v>1823</v>
      </c>
      <c r="C330" s="649">
        <v>15</v>
      </c>
      <c r="D330" s="658">
        <v>44070</v>
      </c>
      <c r="E330" s="649"/>
      <c r="F330" s="649"/>
      <c r="G330" s="649"/>
      <c r="H330" s="1034"/>
      <c r="I330" s="649"/>
      <c r="J330" s="649"/>
      <c r="K330" s="649"/>
      <c r="L330" s="649"/>
      <c r="M330" s="649"/>
      <c r="N330" s="649"/>
      <c r="O330" s="68" t="s">
        <v>815</v>
      </c>
      <c r="P330" s="54" t="s">
        <v>815</v>
      </c>
      <c r="Q330" s="68">
        <v>6.54</v>
      </c>
      <c r="R330" s="660">
        <v>65.599999999999994</v>
      </c>
      <c r="S330" s="1040">
        <v>0.96506666666666752</v>
      </c>
      <c r="T330" s="654">
        <v>3.4253333333333336</v>
      </c>
      <c r="U330" s="1041">
        <v>11.373705820245025</v>
      </c>
      <c r="V330" s="372">
        <v>194.61367637282274</v>
      </c>
    </row>
    <row r="331" spans="1:22" s="1047" customFormat="1" ht="15">
      <c r="A331" s="1043" t="s">
        <v>1816</v>
      </c>
      <c r="B331" s="1043" t="s">
        <v>1815</v>
      </c>
      <c r="C331" s="1043">
        <v>0.5</v>
      </c>
      <c r="D331" s="1044">
        <v>44061</v>
      </c>
      <c r="E331" s="1043"/>
      <c r="F331" s="1043">
        <v>4</v>
      </c>
      <c r="G331" s="1043">
        <v>19</v>
      </c>
      <c r="H331" s="1043">
        <v>3.7</v>
      </c>
      <c r="I331" s="1043"/>
      <c r="J331" s="1043" t="s">
        <v>1895</v>
      </c>
      <c r="K331" s="1043">
        <v>2</v>
      </c>
      <c r="L331" s="1043">
        <v>2</v>
      </c>
      <c r="M331" s="1043" t="s">
        <v>1133</v>
      </c>
      <c r="N331" s="1043" t="s">
        <v>815</v>
      </c>
      <c r="O331" s="1045">
        <v>8.65</v>
      </c>
      <c r="P331" s="1046">
        <v>25.4</v>
      </c>
      <c r="Q331" s="1046">
        <v>6.86</v>
      </c>
      <c r="R331" s="1046">
        <v>12.1</v>
      </c>
      <c r="S331" s="1045">
        <v>4.1066666666666674</v>
      </c>
      <c r="T331" s="1045">
        <v>2.5000000000000001E-2</v>
      </c>
      <c r="U331" s="1045">
        <v>0.57996686269057462</v>
      </c>
      <c r="V331" s="1045">
        <v>20.501191330940031</v>
      </c>
    </row>
    <row r="332" spans="1:22">
      <c r="A332" s="649" t="s">
        <v>1816</v>
      </c>
      <c r="B332" s="649" t="s">
        <v>1815</v>
      </c>
      <c r="C332" s="649">
        <v>1</v>
      </c>
      <c r="D332" s="658">
        <v>44061</v>
      </c>
      <c r="E332" s="649"/>
      <c r="F332" s="649"/>
      <c r="G332" s="649"/>
      <c r="H332" s="1034"/>
      <c r="I332" s="649"/>
      <c r="J332" s="649"/>
      <c r="K332" s="649"/>
      <c r="L332" s="649"/>
      <c r="M332" s="649"/>
      <c r="N332" s="649"/>
      <c r="O332" s="68">
        <v>8.67</v>
      </c>
      <c r="P332" s="54">
        <v>25.3</v>
      </c>
      <c r="Q332" s="54" t="s">
        <v>811</v>
      </c>
      <c r="R332" s="54" t="s">
        <v>811</v>
      </c>
      <c r="S332" s="68" t="s">
        <v>811</v>
      </c>
      <c r="T332" s="68" t="s">
        <v>811</v>
      </c>
      <c r="U332" s="68" t="s">
        <v>811</v>
      </c>
      <c r="V332" s="68" t="s">
        <v>811</v>
      </c>
    </row>
    <row r="333" spans="1:22">
      <c r="A333" s="649" t="s">
        <v>1816</v>
      </c>
      <c r="B333" s="649" t="s">
        <v>1815</v>
      </c>
      <c r="C333" s="649">
        <v>2</v>
      </c>
      <c r="D333" s="658">
        <v>44061</v>
      </c>
      <c r="E333" s="649"/>
      <c r="F333" s="649"/>
      <c r="G333" s="649"/>
      <c r="H333" s="1034"/>
      <c r="I333" s="649"/>
      <c r="J333" s="649"/>
      <c r="K333" s="649"/>
      <c r="L333" s="649"/>
      <c r="M333" s="649"/>
      <c r="N333" s="649"/>
      <c r="O333" s="68">
        <v>8.67</v>
      </c>
      <c r="P333" s="54">
        <v>25.2</v>
      </c>
      <c r="Q333" s="54" t="s">
        <v>811</v>
      </c>
      <c r="R333" s="54" t="s">
        <v>811</v>
      </c>
      <c r="S333" s="68" t="s">
        <v>811</v>
      </c>
      <c r="T333" s="68" t="s">
        <v>811</v>
      </c>
      <c r="U333" s="68" t="s">
        <v>811</v>
      </c>
      <c r="V333" s="68" t="s">
        <v>811</v>
      </c>
    </row>
    <row r="334" spans="1:22" s="1047" customFormat="1" ht="15">
      <c r="A334" s="1043" t="s">
        <v>1816</v>
      </c>
      <c r="B334" s="1043" t="s">
        <v>1815</v>
      </c>
      <c r="C334" s="1043">
        <v>3</v>
      </c>
      <c r="D334" s="1044">
        <v>44061</v>
      </c>
      <c r="E334" s="1043"/>
      <c r="F334" s="1043"/>
      <c r="G334" s="1043"/>
      <c r="H334" s="1043"/>
      <c r="I334" s="1043"/>
      <c r="J334" s="1043"/>
      <c r="K334" s="1043"/>
      <c r="L334" s="1043"/>
      <c r="M334" s="1043"/>
      <c r="N334" s="1043"/>
      <c r="O334" s="1045">
        <v>8.68</v>
      </c>
      <c r="P334" s="1046">
        <v>25.2</v>
      </c>
      <c r="Q334" s="1046">
        <v>6.73</v>
      </c>
      <c r="R334" s="1048">
        <v>12.6</v>
      </c>
      <c r="S334" s="1045">
        <v>3.1173333333333342</v>
      </c>
      <c r="T334" s="1045">
        <v>2.5000000000000001E-2</v>
      </c>
      <c r="U334" s="1045">
        <v>0.4639734901524597</v>
      </c>
      <c r="V334" s="1045">
        <v>21.099516021805609</v>
      </c>
    </row>
    <row r="335" spans="1:22">
      <c r="A335" s="649" t="s">
        <v>1816</v>
      </c>
      <c r="B335" s="649" t="s">
        <v>1815</v>
      </c>
      <c r="C335" s="649">
        <v>4</v>
      </c>
      <c r="D335" s="658">
        <v>44061</v>
      </c>
      <c r="E335" s="649"/>
      <c r="F335" s="649"/>
      <c r="G335" s="649"/>
      <c r="H335" s="1034"/>
      <c r="I335" s="649"/>
      <c r="J335" s="649"/>
      <c r="K335" s="649"/>
      <c r="L335" s="649"/>
      <c r="M335" s="649"/>
      <c r="N335" s="649"/>
      <c r="O335" s="68">
        <v>8.67</v>
      </c>
      <c r="P335" s="54">
        <v>25.2</v>
      </c>
      <c r="Q335" s="54" t="s">
        <v>811</v>
      </c>
      <c r="R335" s="54" t="s">
        <v>811</v>
      </c>
      <c r="S335" s="68" t="s">
        <v>811</v>
      </c>
      <c r="T335" s="68" t="s">
        <v>811</v>
      </c>
      <c r="U335" s="68" t="s">
        <v>811</v>
      </c>
      <c r="V335" s="68" t="s">
        <v>811</v>
      </c>
    </row>
    <row r="336" spans="1:22">
      <c r="A336" s="649" t="s">
        <v>1816</v>
      </c>
      <c r="B336" s="649" t="s">
        <v>1815</v>
      </c>
      <c r="C336" s="649">
        <v>5</v>
      </c>
      <c r="D336" s="658">
        <v>44061</v>
      </c>
      <c r="E336" s="649"/>
      <c r="F336" s="649"/>
      <c r="G336" s="649"/>
      <c r="H336" s="1034"/>
      <c r="I336" s="649"/>
      <c r="J336" s="649"/>
      <c r="K336" s="649"/>
      <c r="L336" s="649"/>
      <c r="M336" s="649"/>
      <c r="N336" s="649"/>
      <c r="O336" s="68">
        <v>8.65</v>
      </c>
      <c r="P336" s="54">
        <v>25.1</v>
      </c>
      <c r="Q336" s="54" t="s">
        <v>811</v>
      </c>
      <c r="R336" s="54" t="s">
        <v>811</v>
      </c>
      <c r="S336" s="68" t="s">
        <v>811</v>
      </c>
      <c r="T336" s="68" t="s">
        <v>811</v>
      </c>
      <c r="U336" s="68" t="s">
        <v>811</v>
      </c>
      <c r="V336" s="68" t="s">
        <v>811</v>
      </c>
    </row>
    <row r="337" spans="1:22">
      <c r="A337" s="649" t="s">
        <v>1816</v>
      </c>
      <c r="B337" s="649" t="s">
        <v>1815</v>
      </c>
      <c r="C337" s="649">
        <v>6</v>
      </c>
      <c r="D337" s="658">
        <v>44061</v>
      </c>
      <c r="E337" s="649"/>
      <c r="F337" s="649"/>
      <c r="G337" s="649"/>
      <c r="H337" s="1034"/>
      <c r="I337" s="649"/>
      <c r="J337" s="649"/>
      <c r="K337" s="649"/>
      <c r="L337" s="649"/>
      <c r="M337" s="649"/>
      <c r="N337" s="649"/>
      <c r="O337" s="68">
        <v>8.61</v>
      </c>
      <c r="P337" s="54">
        <v>25.1</v>
      </c>
      <c r="Q337" s="54" t="s">
        <v>811</v>
      </c>
      <c r="R337" s="54" t="s">
        <v>811</v>
      </c>
      <c r="S337" s="68" t="s">
        <v>811</v>
      </c>
      <c r="T337" s="68" t="s">
        <v>811</v>
      </c>
      <c r="U337" s="68" t="s">
        <v>811</v>
      </c>
      <c r="V337" s="68" t="s">
        <v>811</v>
      </c>
    </row>
    <row r="338" spans="1:22">
      <c r="A338" s="649" t="s">
        <v>1816</v>
      </c>
      <c r="B338" s="649" t="s">
        <v>1815</v>
      </c>
      <c r="C338" s="649">
        <v>7</v>
      </c>
      <c r="D338" s="658">
        <v>44061</v>
      </c>
      <c r="E338" s="649"/>
      <c r="F338" s="649"/>
      <c r="G338" s="649"/>
      <c r="H338" s="1034"/>
      <c r="I338" s="649"/>
      <c r="J338" s="649"/>
      <c r="K338" s="649"/>
      <c r="L338" s="649"/>
      <c r="M338" s="649"/>
      <c r="N338" s="649"/>
      <c r="O338" s="68">
        <v>8.57</v>
      </c>
      <c r="P338" s="54">
        <v>25.1</v>
      </c>
      <c r="Q338" s="54" t="s">
        <v>811</v>
      </c>
      <c r="R338" s="54" t="s">
        <v>811</v>
      </c>
      <c r="S338" s="68" t="s">
        <v>811</v>
      </c>
      <c r="T338" s="68" t="s">
        <v>811</v>
      </c>
      <c r="U338" s="68" t="s">
        <v>811</v>
      </c>
      <c r="V338" s="68" t="s">
        <v>811</v>
      </c>
    </row>
    <row r="339" spans="1:22">
      <c r="A339" s="649" t="s">
        <v>1816</v>
      </c>
      <c r="B339" s="649" t="s">
        <v>1815</v>
      </c>
      <c r="C339" s="649">
        <v>8</v>
      </c>
      <c r="D339" s="658">
        <v>44061</v>
      </c>
      <c r="E339" s="649"/>
      <c r="F339" s="649"/>
      <c r="G339" s="649"/>
      <c r="H339" s="1034"/>
      <c r="I339" s="649"/>
      <c r="J339" s="649"/>
      <c r="K339" s="649"/>
      <c r="L339" s="649"/>
      <c r="M339" s="649"/>
      <c r="N339" s="649"/>
      <c r="O339" s="68">
        <v>6.2</v>
      </c>
      <c r="P339" s="54">
        <v>23.6</v>
      </c>
      <c r="Q339" s="54" t="s">
        <v>811</v>
      </c>
      <c r="R339" s="54" t="s">
        <v>811</v>
      </c>
      <c r="S339" s="68" t="s">
        <v>811</v>
      </c>
      <c r="T339" s="68" t="s">
        <v>811</v>
      </c>
      <c r="U339" s="68" t="s">
        <v>811</v>
      </c>
      <c r="V339" s="68" t="s">
        <v>811</v>
      </c>
    </row>
    <row r="340" spans="1:22" s="1047" customFormat="1" ht="15">
      <c r="A340" s="1043" t="s">
        <v>1816</v>
      </c>
      <c r="B340" s="1043" t="s">
        <v>1815</v>
      </c>
      <c r="C340" s="1043">
        <v>9</v>
      </c>
      <c r="D340" s="1044">
        <v>44061</v>
      </c>
      <c r="E340" s="1043"/>
      <c r="F340" s="1043"/>
      <c r="G340" s="1043"/>
      <c r="H340" s="1043"/>
      <c r="I340" s="1043"/>
      <c r="J340" s="1043"/>
      <c r="K340" s="1043"/>
      <c r="L340" s="1043"/>
      <c r="M340" s="1043"/>
      <c r="N340" s="1043"/>
      <c r="O340" s="1045">
        <v>4.54</v>
      </c>
      <c r="P340" s="1046">
        <v>18.100000000000001</v>
      </c>
      <c r="Q340" s="1046">
        <v>6.08</v>
      </c>
      <c r="R340" s="1046">
        <v>13.7</v>
      </c>
      <c r="S340" s="1045">
        <v>2.5759999999999996</v>
      </c>
      <c r="T340" s="1045">
        <v>0.68769166666666748</v>
      </c>
      <c r="U340" s="1045">
        <v>0.54130240517786965</v>
      </c>
      <c r="V340" s="1045">
        <v>30.672711075654831</v>
      </c>
    </row>
    <row r="341" spans="1:22">
      <c r="A341" s="649" t="s">
        <v>1816</v>
      </c>
      <c r="B341" s="649" t="s">
        <v>1815</v>
      </c>
      <c r="C341" s="649">
        <v>10</v>
      </c>
      <c r="D341" s="658">
        <v>44061</v>
      </c>
      <c r="E341" s="649"/>
      <c r="F341" s="649"/>
      <c r="G341" s="649"/>
      <c r="H341" s="1034"/>
      <c r="I341" s="649"/>
      <c r="J341" s="649"/>
      <c r="K341" s="649"/>
      <c r="L341" s="649"/>
      <c r="M341" s="649"/>
      <c r="N341" s="649"/>
      <c r="O341" s="68">
        <v>3.6</v>
      </c>
      <c r="P341" s="54">
        <v>17.2</v>
      </c>
      <c r="Q341" s="54" t="s">
        <v>811</v>
      </c>
      <c r="R341" s="54" t="s">
        <v>811</v>
      </c>
      <c r="S341" s="68" t="s">
        <v>811</v>
      </c>
      <c r="T341" s="68" t="s">
        <v>811</v>
      </c>
      <c r="U341" s="68" t="s">
        <v>811</v>
      </c>
      <c r="V341" s="68" t="s">
        <v>811</v>
      </c>
    </row>
    <row r="342" spans="1:22">
      <c r="A342" s="649" t="s">
        <v>1816</v>
      </c>
      <c r="B342" s="649" t="s">
        <v>1815</v>
      </c>
      <c r="C342" s="649">
        <v>11</v>
      </c>
      <c r="D342" s="658">
        <v>44061</v>
      </c>
      <c r="E342" s="649"/>
      <c r="F342" s="649"/>
      <c r="G342" s="649"/>
      <c r="H342" s="1034"/>
      <c r="I342" s="649"/>
      <c r="J342" s="649"/>
      <c r="K342" s="649"/>
      <c r="L342" s="649"/>
      <c r="M342" s="649"/>
      <c r="N342" s="649"/>
      <c r="O342" s="68">
        <v>1.6</v>
      </c>
      <c r="P342" s="54">
        <v>16.7</v>
      </c>
      <c r="Q342" s="54" t="s">
        <v>811</v>
      </c>
      <c r="R342" s="54" t="s">
        <v>811</v>
      </c>
      <c r="S342" s="68" t="s">
        <v>811</v>
      </c>
      <c r="T342" s="68" t="s">
        <v>811</v>
      </c>
      <c r="U342" s="68" t="s">
        <v>811</v>
      </c>
      <c r="V342" s="68" t="s">
        <v>811</v>
      </c>
    </row>
    <row r="343" spans="1:22">
      <c r="A343" s="649" t="s">
        <v>1816</v>
      </c>
      <c r="B343" s="649" t="s">
        <v>1815</v>
      </c>
      <c r="C343" s="649">
        <v>12</v>
      </c>
      <c r="D343" s="658">
        <v>44061</v>
      </c>
      <c r="E343" s="649"/>
      <c r="F343" s="649"/>
      <c r="G343" s="649"/>
      <c r="H343" s="1034"/>
      <c r="I343" s="649"/>
      <c r="J343" s="649"/>
      <c r="K343" s="649"/>
      <c r="L343" s="649"/>
      <c r="M343" s="649"/>
      <c r="N343" s="649"/>
      <c r="O343" s="68">
        <v>0.1</v>
      </c>
      <c r="P343" s="54">
        <v>13.6</v>
      </c>
      <c r="Q343" s="54" t="s">
        <v>811</v>
      </c>
      <c r="R343" s="54" t="s">
        <v>811</v>
      </c>
      <c r="S343" s="68" t="s">
        <v>811</v>
      </c>
      <c r="T343" s="68" t="s">
        <v>811</v>
      </c>
      <c r="U343" s="68" t="s">
        <v>811</v>
      </c>
      <c r="V343" s="68" t="s">
        <v>811</v>
      </c>
    </row>
    <row r="344" spans="1:22">
      <c r="A344" s="649" t="s">
        <v>1816</v>
      </c>
      <c r="B344" s="649" t="s">
        <v>1815</v>
      </c>
      <c r="C344" s="649">
        <v>13</v>
      </c>
      <c r="D344" s="658">
        <v>44061</v>
      </c>
      <c r="E344" s="649"/>
      <c r="F344" s="649"/>
      <c r="G344" s="649"/>
      <c r="H344" s="1034"/>
      <c r="I344" s="649"/>
      <c r="J344" s="649"/>
      <c r="K344" s="649"/>
      <c r="L344" s="649"/>
      <c r="M344" s="649"/>
      <c r="N344" s="649"/>
      <c r="O344" s="68">
        <v>0.04</v>
      </c>
      <c r="P344" s="54">
        <v>13</v>
      </c>
      <c r="Q344" s="54" t="s">
        <v>811</v>
      </c>
      <c r="R344" s="54" t="s">
        <v>811</v>
      </c>
      <c r="S344" s="68" t="s">
        <v>811</v>
      </c>
      <c r="T344" s="68" t="s">
        <v>811</v>
      </c>
      <c r="U344" s="68" t="s">
        <v>811</v>
      </c>
      <c r="V344" s="68" t="s">
        <v>811</v>
      </c>
    </row>
    <row r="345" spans="1:22">
      <c r="A345" s="649" t="s">
        <v>1816</v>
      </c>
      <c r="B345" s="649" t="s">
        <v>1815</v>
      </c>
      <c r="C345" s="649">
        <v>14</v>
      </c>
      <c r="D345" s="658">
        <v>44061</v>
      </c>
      <c r="E345" s="649"/>
      <c r="F345" s="649"/>
      <c r="G345" s="649"/>
      <c r="H345" s="1034"/>
      <c r="I345" s="649"/>
      <c r="J345" s="649"/>
      <c r="K345" s="649"/>
      <c r="L345" s="649"/>
      <c r="M345" s="649"/>
      <c r="N345" s="649"/>
      <c r="O345" s="68">
        <v>0.02</v>
      </c>
      <c r="P345" s="54">
        <v>12.5</v>
      </c>
      <c r="Q345" s="54" t="s">
        <v>811</v>
      </c>
      <c r="R345" s="54" t="s">
        <v>811</v>
      </c>
      <c r="S345" s="68" t="s">
        <v>811</v>
      </c>
      <c r="T345" s="68" t="s">
        <v>811</v>
      </c>
      <c r="U345" s="68" t="s">
        <v>811</v>
      </c>
      <c r="V345" s="68" t="s">
        <v>811</v>
      </c>
    </row>
    <row r="346" spans="1:22" s="1047" customFormat="1" ht="15">
      <c r="A346" s="1043" t="s">
        <v>1816</v>
      </c>
      <c r="B346" s="1043" t="s">
        <v>1815</v>
      </c>
      <c r="C346" s="1043">
        <v>16</v>
      </c>
      <c r="D346" s="1044">
        <v>44061</v>
      </c>
      <c r="E346" s="1043"/>
      <c r="F346" s="1043"/>
      <c r="G346" s="1043"/>
      <c r="H346" s="1043"/>
      <c r="I346" s="1043"/>
      <c r="J346" s="1043"/>
      <c r="K346" s="1043"/>
      <c r="L346" s="1043"/>
      <c r="M346" s="1043"/>
      <c r="N346" s="1043"/>
      <c r="O346" s="1045" t="s">
        <v>815</v>
      </c>
      <c r="P346" s="1046" t="s">
        <v>815</v>
      </c>
      <c r="Q346" s="1046">
        <v>6.4</v>
      </c>
      <c r="R346" s="1046">
        <v>35.700000000000003</v>
      </c>
      <c r="S346" s="1045">
        <v>4.7693333333333339</v>
      </c>
      <c r="T346" s="1045">
        <v>2.5767583333333333</v>
      </c>
      <c r="U346" s="1045">
        <v>1.0174871435883563</v>
      </c>
      <c r="V346" s="1045">
        <v>76.145387581438641</v>
      </c>
    </row>
    <row r="347" spans="1:22" s="1047" customFormat="1" ht="15">
      <c r="A347" s="1043" t="s">
        <v>1810</v>
      </c>
      <c r="B347" s="1043" t="s">
        <v>1808</v>
      </c>
      <c r="C347" s="1043">
        <v>0.5</v>
      </c>
      <c r="D347" s="1044">
        <v>44061</v>
      </c>
      <c r="E347" s="1043"/>
      <c r="F347" s="1043">
        <v>4</v>
      </c>
      <c r="G347" s="1043">
        <v>19.2</v>
      </c>
      <c r="H347" s="1043">
        <v>3.5</v>
      </c>
      <c r="I347" s="1043"/>
      <c r="J347" s="1043" t="s">
        <v>815</v>
      </c>
      <c r="K347" s="1043">
        <v>2</v>
      </c>
      <c r="L347" s="1043">
        <v>2</v>
      </c>
      <c r="M347" s="1043" t="s">
        <v>1896</v>
      </c>
      <c r="N347" s="1043" t="s">
        <v>815</v>
      </c>
      <c r="O347" s="1045">
        <v>8.5399999999999991</v>
      </c>
      <c r="P347" s="1046">
        <v>24.4</v>
      </c>
      <c r="Q347" s="1046">
        <v>6.97</v>
      </c>
      <c r="R347" s="1046">
        <v>17.2</v>
      </c>
      <c r="S347" s="1045">
        <v>5.5253333333333314</v>
      </c>
      <c r="T347" s="1045">
        <v>2.5000000000000001E-2</v>
      </c>
      <c r="U347" s="1045">
        <v>1.0538259701450832</v>
      </c>
      <c r="V347" s="1045">
        <v>23.492814785267914</v>
      </c>
    </row>
    <row r="348" spans="1:22">
      <c r="A348" s="649" t="s">
        <v>1810</v>
      </c>
      <c r="B348" s="649" t="s">
        <v>1808</v>
      </c>
      <c r="C348" s="649">
        <v>1</v>
      </c>
      <c r="D348" s="658">
        <v>44061</v>
      </c>
      <c r="E348" s="649"/>
      <c r="F348" s="649"/>
      <c r="G348" s="649"/>
      <c r="H348" s="1034"/>
      <c r="I348" s="649"/>
      <c r="J348" s="649"/>
      <c r="K348" s="649"/>
      <c r="L348" s="649"/>
      <c r="M348" s="649"/>
      <c r="N348" s="649"/>
      <c r="O348" s="68">
        <v>8.5299999999999994</v>
      </c>
      <c r="P348" s="54">
        <v>24.5</v>
      </c>
      <c r="Q348" s="54" t="s">
        <v>811</v>
      </c>
      <c r="R348" s="54" t="s">
        <v>811</v>
      </c>
      <c r="S348" s="68" t="s">
        <v>811</v>
      </c>
      <c r="T348" s="68" t="s">
        <v>811</v>
      </c>
      <c r="U348" s="68" t="s">
        <v>811</v>
      </c>
      <c r="V348" s="68" t="s">
        <v>811</v>
      </c>
    </row>
    <row r="349" spans="1:22">
      <c r="A349" s="649" t="s">
        <v>1810</v>
      </c>
      <c r="B349" s="649" t="s">
        <v>1808</v>
      </c>
      <c r="C349" s="649">
        <v>2</v>
      </c>
      <c r="D349" s="658">
        <v>44061</v>
      </c>
      <c r="E349" s="649"/>
      <c r="F349" s="649"/>
      <c r="G349" s="649"/>
      <c r="H349" s="1034"/>
      <c r="I349" s="649"/>
      <c r="J349" s="649"/>
      <c r="K349" s="649"/>
      <c r="L349" s="649"/>
      <c r="M349" s="649"/>
      <c r="N349" s="649"/>
      <c r="O349" s="68">
        <v>8.5299999999999994</v>
      </c>
      <c r="P349" s="54">
        <v>24.4</v>
      </c>
      <c r="Q349" s="54" t="s">
        <v>811</v>
      </c>
      <c r="R349" s="54" t="s">
        <v>811</v>
      </c>
      <c r="S349" s="68" t="s">
        <v>811</v>
      </c>
      <c r="T349" s="68" t="s">
        <v>811</v>
      </c>
      <c r="U349" s="68" t="s">
        <v>811</v>
      </c>
      <c r="V349" s="68" t="s">
        <v>811</v>
      </c>
    </row>
    <row r="350" spans="1:22" s="1047" customFormat="1" ht="15">
      <c r="A350" s="1043" t="s">
        <v>1810</v>
      </c>
      <c r="B350" s="1043" t="s">
        <v>1808</v>
      </c>
      <c r="C350" s="1043">
        <v>3</v>
      </c>
      <c r="D350" s="1044">
        <v>44061</v>
      </c>
      <c r="E350" s="1043"/>
      <c r="F350" s="1043"/>
      <c r="G350" s="1043"/>
      <c r="H350" s="1043"/>
      <c r="I350" s="1043"/>
      <c r="J350" s="1043"/>
      <c r="K350" s="1043"/>
      <c r="L350" s="1043"/>
      <c r="M350" s="1043"/>
      <c r="N350" s="1043"/>
      <c r="O350" s="1045">
        <v>8.51</v>
      </c>
      <c r="P350" s="1046">
        <v>24.4</v>
      </c>
      <c r="Q350" s="1046">
        <v>6.89</v>
      </c>
      <c r="R350" s="1046">
        <v>18.600000000000001</v>
      </c>
      <c r="S350" s="1045">
        <v>4.4520000000000008</v>
      </c>
      <c r="T350" s="1045">
        <v>2.5000000000000001E-2</v>
      </c>
      <c r="U350" s="1045">
        <v>0.69043770457781317</v>
      </c>
      <c r="V350" s="1045">
        <v>22.296165403536762</v>
      </c>
    </row>
    <row r="351" spans="1:22">
      <c r="A351" s="649" t="s">
        <v>1810</v>
      </c>
      <c r="B351" s="649" t="s">
        <v>1808</v>
      </c>
      <c r="C351" s="649">
        <v>4</v>
      </c>
      <c r="D351" s="658">
        <v>44061</v>
      </c>
      <c r="E351" s="649"/>
      <c r="F351" s="649"/>
      <c r="G351" s="649"/>
      <c r="H351" s="1034"/>
      <c r="I351" s="649"/>
      <c r="J351" s="649"/>
      <c r="K351" s="649"/>
      <c r="L351" s="649"/>
      <c r="M351" s="649"/>
      <c r="N351" s="649"/>
      <c r="O351" s="68">
        <v>8.44</v>
      </c>
      <c r="P351" s="54">
        <v>24.4</v>
      </c>
      <c r="Q351" s="54" t="s">
        <v>811</v>
      </c>
      <c r="R351" s="54" t="s">
        <v>811</v>
      </c>
      <c r="S351" s="68" t="s">
        <v>811</v>
      </c>
      <c r="T351" s="68" t="s">
        <v>811</v>
      </c>
      <c r="U351" s="68" t="s">
        <v>811</v>
      </c>
      <c r="V351" s="68" t="s">
        <v>811</v>
      </c>
    </row>
    <row r="352" spans="1:22">
      <c r="A352" s="649" t="s">
        <v>1810</v>
      </c>
      <c r="B352" s="649" t="s">
        <v>1808</v>
      </c>
      <c r="C352" s="649">
        <v>5</v>
      </c>
      <c r="D352" s="658">
        <v>44061</v>
      </c>
      <c r="E352" s="649"/>
      <c r="F352" s="649"/>
      <c r="G352" s="649"/>
      <c r="H352" s="1034"/>
      <c r="I352" s="649"/>
      <c r="J352" s="649"/>
      <c r="K352" s="649"/>
      <c r="L352" s="649"/>
      <c r="M352" s="649"/>
      <c r="N352" s="649"/>
      <c r="O352" s="68">
        <v>8.43</v>
      </c>
      <c r="P352" s="54">
        <v>24.4</v>
      </c>
      <c r="Q352" s="54" t="s">
        <v>811</v>
      </c>
      <c r="R352" s="54" t="s">
        <v>811</v>
      </c>
      <c r="S352" s="68" t="s">
        <v>811</v>
      </c>
      <c r="T352" s="68" t="s">
        <v>811</v>
      </c>
      <c r="U352" s="68" t="s">
        <v>811</v>
      </c>
      <c r="V352" s="68" t="s">
        <v>811</v>
      </c>
    </row>
    <row r="353" spans="1:47">
      <c r="A353" s="649" t="s">
        <v>1810</v>
      </c>
      <c r="B353" s="649" t="s">
        <v>1808</v>
      </c>
      <c r="C353" s="649">
        <v>6</v>
      </c>
      <c r="D353" s="658">
        <v>44061</v>
      </c>
      <c r="E353" s="649"/>
      <c r="F353" s="649"/>
      <c r="G353" s="649"/>
      <c r="H353" s="1034"/>
      <c r="I353" s="649"/>
      <c r="J353" s="649"/>
      <c r="K353" s="649"/>
      <c r="L353" s="649"/>
      <c r="M353" s="649"/>
      <c r="N353" s="649"/>
      <c r="O353" s="68">
        <v>8.43</v>
      </c>
      <c r="P353" s="54">
        <v>24.3</v>
      </c>
      <c r="Q353" s="54" t="s">
        <v>811</v>
      </c>
      <c r="R353" s="54" t="s">
        <v>811</v>
      </c>
      <c r="S353" s="68" t="s">
        <v>811</v>
      </c>
      <c r="T353" s="68" t="s">
        <v>811</v>
      </c>
      <c r="U353" s="68" t="s">
        <v>811</v>
      </c>
      <c r="V353" s="68" t="s">
        <v>811</v>
      </c>
    </row>
    <row r="354" spans="1:47">
      <c r="A354" s="649" t="s">
        <v>1810</v>
      </c>
      <c r="B354" s="649" t="s">
        <v>1808</v>
      </c>
      <c r="C354" s="649">
        <v>7</v>
      </c>
      <c r="D354" s="658">
        <v>44061</v>
      </c>
      <c r="E354" s="649"/>
      <c r="F354" s="649"/>
      <c r="G354" s="649"/>
      <c r="H354" s="1034"/>
      <c r="I354" s="649"/>
      <c r="J354" s="649"/>
      <c r="K354" s="649"/>
      <c r="L354" s="649"/>
      <c r="M354" s="649"/>
      <c r="N354" s="649"/>
      <c r="O354" s="68">
        <v>7.51</v>
      </c>
      <c r="P354" s="54">
        <v>22.7</v>
      </c>
      <c r="Q354" s="54" t="s">
        <v>811</v>
      </c>
      <c r="R354" s="54" t="s">
        <v>811</v>
      </c>
      <c r="S354" s="68" t="s">
        <v>811</v>
      </c>
      <c r="T354" s="68" t="s">
        <v>811</v>
      </c>
      <c r="U354" s="68" t="s">
        <v>811</v>
      </c>
      <c r="V354" s="68" t="s">
        <v>811</v>
      </c>
    </row>
    <row r="355" spans="1:47">
      <c r="A355" s="649" t="s">
        <v>1810</v>
      </c>
      <c r="B355" s="649" t="s">
        <v>1808</v>
      </c>
      <c r="C355" s="649">
        <v>8</v>
      </c>
      <c r="D355" s="658">
        <v>44061</v>
      </c>
      <c r="E355" s="649"/>
      <c r="F355" s="649"/>
      <c r="G355" s="649"/>
      <c r="H355" s="1034"/>
      <c r="I355" s="649"/>
      <c r="J355" s="649"/>
      <c r="K355" s="649"/>
      <c r="L355" s="649"/>
      <c r="M355" s="649"/>
      <c r="N355" s="649"/>
      <c r="O355" s="68">
        <v>4.05</v>
      </c>
      <c r="P355" s="54">
        <v>16.2</v>
      </c>
      <c r="Q355" s="54" t="s">
        <v>811</v>
      </c>
      <c r="R355" s="54" t="s">
        <v>811</v>
      </c>
      <c r="S355" s="68" t="s">
        <v>811</v>
      </c>
      <c r="T355" s="68" t="s">
        <v>811</v>
      </c>
      <c r="U355" s="68" t="s">
        <v>811</v>
      </c>
      <c r="V355" s="68" t="s">
        <v>811</v>
      </c>
    </row>
    <row r="356" spans="1:47" s="1047" customFormat="1" ht="15">
      <c r="A356" s="1043" t="s">
        <v>1810</v>
      </c>
      <c r="B356" s="1043" t="s">
        <v>1808</v>
      </c>
      <c r="C356" s="1043">
        <v>9</v>
      </c>
      <c r="D356" s="1044">
        <v>44061</v>
      </c>
      <c r="E356" s="1043"/>
      <c r="F356" s="1043"/>
      <c r="G356" s="1043"/>
      <c r="H356" s="1043"/>
      <c r="I356" s="1043"/>
      <c r="J356" s="1043"/>
      <c r="K356" s="1043"/>
      <c r="L356" s="1043"/>
      <c r="M356" s="1043"/>
      <c r="N356" s="1043"/>
      <c r="O356" s="1045">
        <v>0.23</v>
      </c>
      <c r="P356" s="1046">
        <v>13.8</v>
      </c>
      <c r="Q356" s="1046">
        <v>6.17</v>
      </c>
      <c r="R356" s="1046">
        <v>22.799999999999997</v>
      </c>
      <c r="S356" s="1045">
        <v>2.9400000000000004</v>
      </c>
      <c r="T356" s="1045">
        <v>0.71009166666666734</v>
      </c>
      <c r="U356" s="1045">
        <v>0.72677653113454033</v>
      </c>
      <c r="V356" s="1045">
        <v>17.808730222044936</v>
      </c>
    </row>
    <row r="357" spans="1:47">
      <c r="A357" s="649" t="s">
        <v>1810</v>
      </c>
      <c r="B357" s="649" t="s">
        <v>1808</v>
      </c>
      <c r="C357" s="649">
        <v>10</v>
      </c>
      <c r="D357" s="658">
        <v>44061</v>
      </c>
      <c r="E357" s="649"/>
      <c r="F357" s="649"/>
      <c r="G357" s="649"/>
      <c r="H357" s="1034"/>
      <c r="I357" s="649"/>
      <c r="J357" s="649"/>
      <c r="K357" s="649"/>
      <c r="L357" s="649"/>
      <c r="M357" s="649"/>
      <c r="N357" s="649"/>
      <c r="O357" s="68">
        <v>7.0000000000000007E-2</v>
      </c>
      <c r="P357" s="54">
        <v>12.7</v>
      </c>
      <c r="Q357" s="54" t="s">
        <v>811</v>
      </c>
      <c r="R357" s="54" t="s">
        <v>811</v>
      </c>
      <c r="S357" s="68" t="s">
        <v>811</v>
      </c>
      <c r="T357" s="68" t="s">
        <v>811</v>
      </c>
      <c r="U357" s="68" t="s">
        <v>811</v>
      </c>
      <c r="V357" s="68" t="s">
        <v>811</v>
      </c>
    </row>
    <row r="358" spans="1:47">
      <c r="A358" s="649" t="s">
        <v>1810</v>
      </c>
      <c r="B358" s="649" t="s">
        <v>1808</v>
      </c>
      <c r="C358" s="649">
        <v>11</v>
      </c>
      <c r="D358" s="658">
        <v>44061</v>
      </c>
      <c r="E358" s="649"/>
      <c r="F358" s="649"/>
      <c r="G358" s="649"/>
      <c r="H358" s="1034"/>
      <c r="I358" s="649"/>
      <c r="J358" s="649"/>
      <c r="K358" s="649"/>
      <c r="L358" s="649"/>
      <c r="M358" s="649"/>
      <c r="N358" s="649"/>
      <c r="O358" s="68">
        <v>0.04</v>
      </c>
      <c r="P358" s="54">
        <v>12.2</v>
      </c>
      <c r="Q358" s="54" t="s">
        <v>811</v>
      </c>
      <c r="R358" s="54" t="s">
        <v>811</v>
      </c>
      <c r="S358" s="68" t="s">
        <v>811</v>
      </c>
      <c r="T358" s="68" t="s">
        <v>811</v>
      </c>
      <c r="U358" s="68" t="s">
        <v>811</v>
      </c>
      <c r="V358" s="68" t="s">
        <v>811</v>
      </c>
    </row>
    <row r="359" spans="1:47">
      <c r="A359" s="649" t="s">
        <v>1810</v>
      </c>
      <c r="B359" s="649" t="s">
        <v>1808</v>
      </c>
      <c r="C359" s="649">
        <v>12</v>
      </c>
      <c r="D359" s="658">
        <v>44061</v>
      </c>
      <c r="E359" s="649"/>
      <c r="F359" s="649"/>
      <c r="G359" s="649"/>
      <c r="H359" s="1034"/>
      <c r="I359" s="649"/>
      <c r="J359" s="649"/>
      <c r="K359" s="649"/>
      <c r="L359" s="649"/>
      <c r="M359" s="649"/>
      <c r="N359" s="649"/>
      <c r="O359" s="68">
        <v>0.01</v>
      </c>
      <c r="P359" s="54">
        <v>11.8</v>
      </c>
      <c r="Q359" s="54" t="s">
        <v>811</v>
      </c>
      <c r="R359" s="54" t="s">
        <v>811</v>
      </c>
      <c r="S359" s="68" t="s">
        <v>811</v>
      </c>
      <c r="T359" s="68" t="s">
        <v>811</v>
      </c>
      <c r="U359" s="68" t="s">
        <v>811</v>
      </c>
      <c r="V359" s="68" t="s">
        <v>811</v>
      </c>
    </row>
    <row r="360" spans="1:47" s="1047" customFormat="1" ht="15">
      <c r="A360" s="1043" t="s">
        <v>1810</v>
      </c>
      <c r="B360" s="1043" t="s">
        <v>1808</v>
      </c>
      <c r="C360" s="1043">
        <v>18</v>
      </c>
      <c r="D360" s="1044">
        <v>44061</v>
      </c>
      <c r="E360" s="1043"/>
      <c r="F360" s="1043"/>
      <c r="G360" s="1043"/>
      <c r="H360" s="1043"/>
      <c r="I360" s="1043"/>
      <c r="J360" s="1043"/>
      <c r="K360" s="1043"/>
      <c r="L360" s="1043"/>
      <c r="M360" s="1043"/>
      <c r="N360" s="1043"/>
      <c r="O360" s="1045" t="s">
        <v>815</v>
      </c>
      <c r="P360" s="1046" t="s">
        <v>815</v>
      </c>
      <c r="Q360" s="1046">
        <v>6.6619999999999999</v>
      </c>
      <c r="R360" s="1046">
        <v>45.4</v>
      </c>
      <c r="S360" s="1045">
        <v>2.6413333333333333</v>
      </c>
      <c r="T360" s="1045">
        <v>1.3055583333333336</v>
      </c>
      <c r="U360" s="1045">
        <v>10.256058427504186</v>
      </c>
      <c r="V360" s="1045">
        <v>65.973867836723841</v>
      </c>
    </row>
    <row r="361" spans="1:47">
      <c r="A361" s="27"/>
      <c r="B361" s="27"/>
      <c r="C361" s="27"/>
      <c r="D361" s="139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4"/>
      <c r="Q361" s="24"/>
      <c r="R361" s="27"/>
      <c r="S361" s="27"/>
      <c r="T361" s="27"/>
      <c r="U361" s="27"/>
      <c r="V361" s="27"/>
    </row>
    <row r="362" spans="1:47">
      <c r="A362" s="18"/>
      <c r="B362" s="627"/>
      <c r="C362" s="18"/>
      <c r="D362" s="18"/>
      <c r="E362" s="18"/>
      <c r="F362" s="18"/>
      <c r="G362" s="627"/>
      <c r="H362" s="627"/>
      <c r="I362" s="628"/>
      <c r="J362" s="629"/>
      <c r="K362" s="630"/>
      <c r="L362" s="627"/>
      <c r="M362" s="627"/>
      <c r="N362" s="627"/>
      <c r="O362" s="629"/>
      <c r="P362" s="627"/>
      <c r="Q362" s="627"/>
      <c r="R362" s="631"/>
      <c r="S362" s="627"/>
      <c r="T362" s="627"/>
      <c r="U362" s="627"/>
      <c r="V362" s="627"/>
      <c r="W362" s="630"/>
      <c r="X362" s="627"/>
      <c r="Y362" s="627" t="s">
        <v>1897</v>
      </c>
      <c r="Z362" s="627" t="s">
        <v>1897</v>
      </c>
      <c r="AA362" s="627"/>
      <c r="AB362" s="627"/>
      <c r="AC362" s="627" t="s">
        <v>1898</v>
      </c>
      <c r="AD362" s="627"/>
      <c r="AE362" s="632" t="s">
        <v>1899</v>
      </c>
      <c r="AF362" s="633" t="s">
        <v>705</v>
      </c>
      <c r="AG362" s="632" t="s">
        <v>1900</v>
      </c>
      <c r="AH362" s="632" t="s">
        <v>1835</v>
      </c>
      <c r="AI362" s="632" t="s">
        <v>1836</v>
      </c>
      <c r="AJ362" s="632" t="s">
        <v>1837</v>
      </c>
      <c r="AK362" s="632" t="s">
        <v>1838</v>
      </c>
      <c r="AL362" s="627" t="s">
        <v>1839</v>
      </c>
      <c r="AM362" s="631" t="s">
        <v>1840</v>
      </c>
      <c r="AN362" s="631" t="s">
        <v>1841</v>
      </c>
      <c r="AO362" s="627" t="s">
        <v>1842</v>
      </c>
      <c r="AP362" s="634" t="s">
        <v>1843</v>
      </c>
      <c r="AQ362" s="627" t="s">
        <v>1901</v>
      </c>
      <c r="AR362" s="627" t="s">
        <v>1779</v>
      </c>
      <c r="AS362" s="627" t="s">
        <v>1632</v>
      </c>
      <c r="AT362" s="18" t="s">
        <v>706</v>
      </c>
      <c r="AU362" s="18" t="s">
        <v>706</v>
      </c>
    </row>
    <row r="363" spans="1:47">
      <c r="A363" s="18"/>
      <c r="B363" s="635" t="s">
        <v>1902</v>
      </c>
      <c r="C363" s="636" t="s">
        <v>1903</v>
      </c>
      <c r="D363" s="635" t="s">
        <v>1904</v>
      </c>
      <c r="E363" s="636" t="s">
        <v>1000</v>
      </c>
      <c r="F363" s="635" t="s">
        <v>786</v>
      </c>
      <c r="G363" s="635" t="s">
        <v>1905</v>
      </c>
      <c r="H363" s="636" t="s">
        <v>1906</v>
      </c>
      <c r="I363" s="637" t="s">
        <v>1907</v>
      </c>
      <c r="J363" s="636" t="s">
        <v>901</v>
      </c>
      <c r="K363" s="638" t="s">
        <v>1908</v>
      </c>
      <c r="L363" s="636" t="s">
        <v>1834</v>
      </c>
      <c r="M363" s="636" t="s">
        <v>1909</v>
      </c>
      <c r="N363" s="635" t="s">
        <v>1910</v>
      </c>
      <c r="O363" s="635" t="s">
        <v>1911</v>
      </c>
      <c r="P363" s="636" t="s">
        <v>1912</v>
      </c>
      <c r="Q363" s="636" t="s">
        <v>1913</v>
      </c>
      <c r="R363" s="636" t="s">
        <v>1914</v>
      </c>
      <c r="S363" s="636" t="s">
        <v>1915</v>
      </c>
      <c r="T363" s="636" t="s">
        <v>1916</v>
      </c>
      <c r="U363" s="636" t="s">
        <v>1917</v>
      </c>
      <c r="V363" s="636" t="s">
        <v>1918</v>
      </c>
      <c r="W363" s="638" t="s">
        <v>1919</v>
      </c>
      <c r="X363" s="636" t="s">
        <v>1920</v>
      </c>
      <c r="Y363" s="636" t="s">
        <v>1921</v>
      </c>
      <c r="Z363" s="636" t="s">
        <v>1922</v>
      </c>
      <c r="AA363" s="636" t="s">
        <v>1923</v>
      </c>
      <c r="AB363" s="636" t="s">
        <v>1924</v>
      </c>
      <c r="AC363" s="636" t="s">
        <v>1925</v>
      </c>
      <c r="AD363" s="636" t="s">
        <v>1926</v>
      </c>
      <c r="AE363" s="639" t="s">
        <v>1539</v>
      </c>
      <c r="AF363" s="640" t="s">
        <v>1539</v>
      </c>
      <c r="AG363" s="639" t="s">
        <v>1539</v>
      </c>
      <c r="AH363" s="639" t="s">
        <v>1539</v>
      </c>
      <c r="AI363" s="639" t="s">
        <v>1539</v>
      </c>
      <c r="AJ363" s="639" t="s">
        <v>1539</v>
      </c>
      <c r="AK363" s="639" t="s">
        <v>1539</v>
      </c>
      <c r="AL363" s="631" t="s">
        <v>1844</v>
      </c>
      <c r="AM363" s="636" t="s">
        <v>1539</v>
      </c>
      <c r="AN363" s="636" t="s">
        <v>1539</v>
      </c>
      <c r="AO363" s="641" t="s">
        <v>1779</v>
      </c>
      <c r="AP363" s="642" t="s">
        <v>1845</v>
      </c>
      <c r="AQ363" s="641" t="s">
        <v>1845</v>
      </c>
      <c r="AR363" s="636" t="s">
        <v>1927</v>
      </c>
      <c r="AS363" s="636" t="s">
        <v>1928</v>
      </c>
      <c r="AT363" s="639" t="s">
        <v>1539</v>
      </c>
      <c r="AU363" s="18" t="s">
        <v>1844</v>
      </c>
    </row>
    <row r="364" spans="1:47">
      <c r="A364" s="18">
        <v>159</v>
      </c>
      <c r="B364" t="s">
        <v>1929</v>
      </c>
      <c r="C364" s="18" t="s">
        <v>1930</v>
      </c>
      <c r="D364" s="18">
        <v>0.2</v>
      </c>
      <c r="E364" s="18"/>
      <c r="F364" s="19">
        <v>42375</v>
      </c>
      <c r="G364" s="18" t="s">
        <v>1829</v>
      </c>
      <c r="H364" s="18" t="s">
        <v>1931</v>
      </c>
      <c r="I364" s="18" t="s">
        <v>1932</v>
      </c>
      <c r="J364" s="18" t="s">
        <v>1933</v>
      </c>
      <c r="K364" s="18" t="s">
        <v>1934</v>
      </c>
      <c r="L364" s="18" t="s">
        <v>714</v>
      </c>
      <c r="M364" s="18" t="s">
        <v>714</v>
      </c>
      <c r="N364" s="18">
        <v>0.86</v>
      </c>
      <c r="O364" s="18">
        <v>0.86</v>
      </c>
      <c r="P364" s="18" t="s">
        <v>1045</v>
      </c>
      <c r="Q364" s="18">
        <v>0</v>
      </c>
      <c r="R364" s="18" t="s">
        <v>1935</v>
      </c>
      <c r="S364" s="18" t="s">
        <v>1042</v>
      </c>
      <c r="T364" s="18">
        <v>0</v>
      </c>
      <c r="U364" s="18">
        <v>0</v>
      </c>
      <c r="V364" s="18">
        <v>0</v>
      </c>
      <c r="W364" s="20">
        <v>0.75208333333333333</v>
      </c>
      <c r="X364" s="18">
        <v>2.89</v>
      </c>
      <c r="Y364" s="18">
        <v>126</v>
      </c>
      <c r="Z364" s="23">
        <v>0.06</v>
      </c>
      <c r="AA364" s="18">
        <v>102.1</v>
      </c>
      <c r="AB364" s="18">
        <v>13.78</v>
      </c>
      <c r="AC364" s="24" t="s">
        <v>811</v>
      </c>
      <c r="AD364" s="24" t="s">
        <v>811</v>
      </c>
      <c r="AE364" s="24" t="s">
        <v>811</v>
      </c>
      <c r="AF364" s="24" t="s">
        <v>811</v>
      </c>
      <c r="AG364" s="24" t="s">
        <v>811</v>
      </c>
      <c r="AH364" s="24" t="s">
        <v>811</v>
      </c>
      <c r="AI364" s="24" t="s">
        <v>811</v>
      </c>
      <c r="AJ364" s="24" t="s">
        <v>811</v>
      </c>
      <c r="AK364" s="24" t="s">
        <v>811</v>
      </c>
      <c r="AL364" s="27" t="s">
        <v>811</v>
      </c>
      <c r="AM364" s="27" t="s">
        <v>811</v>
      </c>
      <c r="AN364" s="27" t="s">
        <v>811</v>
      </c>
      <c r="AO364" s="27" t="s">
        <v>811</v>
      </c>
      <c r="AP364" s="27" t="s">
        <v>811</v>
      </c>
      <c r="AQ364" s="27" t="s">
        <v>811</v>
      </c>
      <c r="AR364" s="27" t="s">
        <v>811</v>
      </c>
      <c r="AS364" s="643">
        <v>0</v>
      </c>
      <c r="AT364" s="18"/>
      <c r="AU364" s="18"/>
    </row>
    <row r="365" spans="1:47">
      <c r="A365" s="18">
        <v>160</v>
      </c>
      <c r="B365" t="s">
        <v>1929</v>
      </c>
      <c r="C365" s="18" t="s">
        <v>1930</v>
      </c>
      <c r="D365" s="18">
        <v>0.43</v>
      </c>
      <c r="E365" s="18"/>
      <c r="F365" s="19">
        <v>42375</v>
      </c>
      <c r="G365" s="18" t="s">
        <v>1829</v>
      </c>
      <c r="H365" s="18" t="s">
        <v>1931</v>
      </c>
      <c r="I365" s="18" t="s">
        <v>1932</v>
      </c>
      <c r="J365" s="18" t="s">
        <v>1933</v>
      </c>
      <c r="K365" s="18" t="s">
        <v>1934</v>
      </c>
      <c r="L365" s="18" t="s">
        <v>714</v>
      </c>
      <c r="M365" s="18" t="s">
        <v>714</v>
      </c>
      <c r="N365" s="18">
        <v>0.86</v>
      </c>
      <c r="O365" s="18">
        <v>0.86</v>
      </c>
      <c r="P365" s="18" t="s">
        <v>1045</v>
      </c>
      <c r="Q365" s="18">
        <v>0</v>
      </c>
      <c r="R365" s="18" t="s">
        <v>1935</v>
      </c>
      <c r="S365" s="18" t="s">
        <v>1042</v>
      </c>
      <c r="T365" s="18">
        <v>0</v>
      </c>
      <c r="U365" s="18">
        <v>0</v>
      </c>
      <c r="V365" s="18">
        <v>0</v>
      </c>
      <c r="W365" s="20">
        <v>0.75416666666666676</v>
      </c>
      <c r="X365" s="18">
        <v>2.87</v>
      </c>
      <c r="Y365" s="18">
        <v>126</v>
      </c>
      <c r="Z365" s="23">
        <v>0.06</v>
      </c>
      <c r="AA365" s="18">
        <v>101.6</v>
      </c>
      <c r="AB365" s="18">
        <v>13.72</v>
      </c>
      <c r="AC365" s="23">
        <v>0.1</v>
      </c>
      <c r="AD365" s="23">
        <v>0.1449</v>
      </c>
      <c r="AE365" s="24">
        <v>9.961807765754295E-2</v>
      </c>
      <c r="AF365" s="24">
        <v>0.84113821487982543</v>
      </c>
      <c r="AG365" s="24">
        <v>1.3961405578494985</v>
      </c>
      <c r="AH365" s="371">
        <v>32.232468368003431</v>
      </c>
      <c r="AI365" s="371">
        <v>33.62860892585293</v>
      </c>
      <c r="AJ365" s="371">
        <v>30.940964171011913</v>
      </c>
      <c r="AK365" s="371">
        <v>64.569573096864843</v>
      </c>
      <c r="AL365" s="24">
        <v>9.266666666666671</v>
      </c>
      <c r="AM365" s="606">
        <v>168.93739968982584</v>
      </c>
      <c r="AN365" s="28">
        <v>17.876451363475475</v>
      </c>
      <c r="AO365" s="28">
        <v>9.4502760226222904</v>
      </c>
      <c r="AP365" s="644" t="s">
        <v>867</v>
      </c>
      <c r="AQ365" s="644" t="s">
        <v>867</v>
      </c>
      <c r="AR365" s="644" t="s">
        <v>867</v>
      </c>
      <c r="AS365" s="644" t="s">
        <v>867</v>
      </c>
      <c r="AT365" s="606">
        <v>82.446024460340311</v>
      </c>
      <c r="AU365" s="28">
        <v>1.1542443424447644</v>
      </c>
    </row>
    <row r="366" spans="1:47">
      <c r="A366" s="18">
        <v>161</v>
      </c>
      <c r="B366" t="s">
        <v>1929</v>
      </c>
      <c r="C366" s="18" t="s">
        <v>1930</v>
      </c>
      <c r="D366" s="18">
        <v>0.7</v>
      </c>
      <c r="E366" s="18"/>
      <c r="F366" s="19">
        <v>42375</v>
      </c>
      <c r="G366" s="18" t="s">
        <v>1829</v>
      </c>
      <c r="H366" s="18" t="s">
        <v>1931</v>
      </c>
      <c r="I366" s="18" t="s">
        <v>1932</v>
      </c>
      <c r="J366" s="18" t="s">
        <v>1933</v>
      </c>
      <c r="K366" s="18" t="s">
        <v>1934</v>
      </c>
      <c r="L366" s="18" t="s">
        <v>714</v>
      </c>
      <c r="M366" s="18" t="s">
        <v>714</v>
      </c>
      <c r="N366" s="18">
        <v>0.86</v>
      </c>
      <c r="O366" s="18">
        <v>0.86</v>
      </c>
      <c r="P366" s="18" t="s">
        <v>1045</v>
      </c>
      <c r="Q366" s="18">
        <v>0</v>
      </c>
      <c r="R366" s="18" t="s">
        <v>1935</v>
      </c>
      <c r="S366" s="18" t="s">
        <v>1042</v>
      </c>
      <c r="T366" s="18">
        <v>0</v>
      </c>
      <c r="U366" s="18">
        <v>0</v>
      </c>
      <c r="V366" s="18">
        <v>0</v>
      </c>
      <c r="W366" s="20">
        <v>0.75624999999999998</v>
      </c>
      <c r="X366" s="18">
        <v>2.93</v>
      </c>
      <c r="Y366" s="18">
        <v>126</v>
      </c>
      <c r="Z366" s="23">
        <v>0.06</v>
      </c>
      <c r="AA366" s="18">
        <v>101.4</v>
      </c>
      <c r="AB366" s="18">
        <v>13.67</v>
      </c>
      <c r="AC366" s="24" t="s">
        <v>811</v>
      </c>
      <c r="AD366" s="24" t="s">
        <v>811</v>
      </c>
      <c r="AE366" s="24" t="s">
        <v>811</v>
      </c>
      <c r="AF366" s="24" t="s">
        <v>811</v>
      </c>
      <c r="AG366" s="24" t="s">
        <v>811</v>
      </c>
      <c r="AH366" s="24" t="s">
        <v>811</v>
      </c>
      <c r="AI366" s="24" t="s">
        <v>811</v>
      </c>
      <c r="AJ366" s="24" t="s">
        <v>811</v>
      </c>
      <c r="AK366" s="24" t="s">
        <v>811</v>
      </c>
      <c r="AL366" s="27" t="s">
        <v>811</v>
      </c>
      <c r="AM366" s="27" t="s">
        <v>811</v>
      </c>
      <c r="AN366" s="27" t="s">
        <v>811</v>
      </c>
      <c r="AO366" s="27" t="s">
        <v>811</v>
      </c>
      <c r="AP366" s="27" t="s">
        <v>811</v>
      </c>
      <c r="AQ366" s="27" t="s">
        <v>811</v>
      </c>
      <c r="AR366" s="27" t="s">
        <v>811</v>
      </c>
      <c r="AS366" s="643">
        <v>0</v>
      </c>
      <c r="AT366" s="18"/>
      <c r="AU366" s="18"/>
    </row>
    <row r="367" spans="1:47">
      <c r="A367" s="18">
        <v>162</v>
      </c>
      <c r="B367" t="s">
        <v>1929</v>
      </c>
      <c r="C367" s="18" t="s">
        <v>1930</v>
      </c>
      <c r="D367" s="18">
        <v>0.2</v>
      </c>
      <c r="E367" s="18"/>
      <c r="F367" s="19">
        <v>42417</v>
      </c>
      <c r="G367" s="18" t="s">
        <v>1829</v>
      </c>
      <c r="H367" s="18" t="s">
        <v>1931</v>
      </c>
      <c r="I367" s="18" t="s">
        <v>1932</v>
      </c>
      <c r="J367" s="18" t="s">
        <v>1933</v>
      </c>
      <c r="K367" s="18" t="s">
        <v>1934</v>
      </c>
      <c r="L367" s="18" t="s">
        <v>714</v>
      </c>
      <c r="M367" s="18" t="s">
        <v>714</v>
      </c>
      <c r="N367" s="18">
        <v>0.92</v>
      </c>
      <c r="O367" s="18">
        <v>0.92</v>
      </c>
      <c r="P367" s="18" t="s">
        <v>1045</v>
      </c>
      <c r="Q367" s="18">
        <v>0</v>
      </c>
      <c r="R367" s="18" t="s">
        <v>1936</v>
      </c>
      <c r="S367" s="18" t="s">
        <v>1937</v>
      </c>
      <c r="T367" s="18">
        <v>0</v>
      </c>
      <c r="U367" s="18" t="s">
        <v>1938</v>
      </c>
      <c r="V367" s="18" t="s">
        <v>1939</v>
      </c>
      <c r="W367" s="20">
        <v>0.55347222222222225</v>
      </c>
      <c r="X367" s="18">
        <v>2.09</v>
      </c>
      <c r="Y367" s="18">
        <v>119</v>
      </c>
      <c r="Z367" s="23">
        <v>0.06</v>
      </c>
      <c r="AA367" s="18">
        <v>105.7</v>
      </c>
      <c r="AB367" s="18">
        <v>14.58</v>
      </c>
      <c r="AC367" s="24" t="s">
        <v>811</v>
      </c>
      <c r="AD367" s="24" t="s">
        <v>811</v>
      </c>
      <c r="AE367" s="24" t="s">
        <v>811</v>
      </c>
      <c r="AF367" s="24" t="s">
        <v>811</v>
      </c>
      <c r="AG367" s="24" t="s">
        <v>811</v>
      </c>
      <c r="AH367" s="24" t="s">
        <v>811</v>
      </c>
      <c r="AI367" s="24" t="s">
        <v>811</v>
      </c>
      <c r="AJ367" s="24" t="s">
        <v>811</v>
      </c>
      <c r="AK367" s="24" t="s">
        <v>811</v>
      </c>
      <c r="AL367" s="27" t="s">
        <v>811</v>
      </c>
      <c r="AM367" s="27" t="s">
        <v>811</v>
      </c>
      <c r="AN367" s="27" t="s">
        <v>811</v>
      </c>
      <c r="AO367" s="27" t="s">
        <v>811</v>
      </c>
      <c r="AP367" s="27" t="s">
        <v>811</v>
      </c>
      <c r="AQ367" s="27" t="s">
        <v>811</v>
      </c>
      <c r="AR367" s="27" t="s">
        <v>811</v>
      </c>
      <c r="AS367" s="643">
        <v>0</v>
      </c>
      <c r="AT367" s="18"/>
      <c r="AU367" s="18"/>
    </row>
    <row r="368" spans="1:47">
      <c r="A368" s="18">
        <v>163</v>
      </c>
      <c r="B368" t="s">
        <v>1929</v>
      </c>
      <c r="C368" s="18" t="s">
        <v>1930</v>
      </c>
      <c r="D368" s="18">
        <v>0.46</v>
      </c>
      <c r="E368" s="18"/>
      <c r="F368" s="19">
        <v>42417</v>
      </c>
      <c r="G368" s="18" t="s">
        <v>1829</v>
      </c>
      <c r="H368" s="18" t="s">
        <v>1931</v>
      </c>
      <c r="I368" s="18" t="s">
        <v>1932</v>
      </c>
      <c r="J368" s="18" t="s">
        <v>1933</v>
      </c>
      <c r="K368" s="18" t="s">
        <v>1934</v>
      </c>
      <c r="L368" s="18" t="s">
        <v>714</v>
      </c>
      <c r="M368" s="18" t="s">
        <v>714</v>
      </c>
      <c r="N368" s="18">
        <v>0.92</v>
      </c>
      <c r="O368" s="18">
        <v>0.92</v>
      </c>
      <c r="P368" s="18" t="s">
        <v>1045</v>
      </c>
      <c r="Q368" s="18">
        <v>0</v>
      </c>
      <c r="R368" s="18" t="s">
        <v>1936</v>
      </c>
      <c r="S368" s="18" t="s">
        <v>1937</v>
      </c>
      <c r="T368" s="18">
        <v>0</v>
      </c>
      <c r="U368" s="18" t="s">
        <v>1938</v>
      </c>
      <c r="V368" s="18" t="s">
        <v>1939</v>
      </c>
      <c r="W368" s="20">
        <v>0.55486111111111114</v>
      </c>
      <c r="X368" s="18">
        <v>2.2599999999999998</v>
      </c>
      <c r="Y368" s="18">
        <v>124</v>
      </c>
      <c r="Z368" s="23">
        <v>0.06</v>
      </c>
      <c r="AA368" s="18">
        <v>108.6</v>
      </c>
      <c r="AB368" s="18">
        <v>14.91</v>
      </c>
      <c r="AC368" s="23">
        <v>0.1</v>
      </c>
      <c r="AD368" s="23">
        <v>0.1439</v>
      </c>
      <c r="AE368" s="24">
        <v>9.961807765754295E-2</v>
      </c>
      <c r="AF368" s="24">
        <v>0.81709756135694267</v>
      </c>
      <c r="AG368" s="24">
        <v>1.3742530403405946</v>
      </c>
      <c r="AH368" s="371">
        <v>41.979412395453572</v>
      </c>
      <c r="AI368" s="371">
        <v>43.35366543579417</v>
      </c>
      <c r="AJ368" s="371">
        <v>37.06305114122766</v>
      </c>
      <c r="AK368" s="371">
        <v>80.41671657702183</v>
      </c>
      <c r="AL368" s="27" t="s">
        <v>815</v>
      </c>
      <c r="AM368" s="28">
        <v>108.71459469402824</v>
      </c>
      <c r="AN368" s="28">
        <v>14.303420789896858</v>
      </c>
      <c r="AO368" s="28">
        <v>7.6006010234151953</v>
      </c>
      <c r="AP368" s="28">
        <v>0.23202025316455699</v>
      </c>
      <c r="AQ368" s="28">
        <v>0.91155108016877673</v>
      </c>
      <c r="AR368" s="28">
        <v>0.20289093159431848</v>
      </c>
      <c r="AS368" s="643">
        <v>1.1435713333333337</v>
      </c>
      <c r="AT368" s="606">
        <v>94.720137366918692</v>
      </c>
      <c r="AU368" s="28">
        <v>1.3260819231368617</v>
      </c>
    </row>
    <row r="369" spans="1:47">
      <c r="A369" s="18">
        <v>164</v>
      </c>
      <c r="B369" t="s">
        <v>1929</v>
      </c>
      <c r="C369" s="18" t="s">
        <v>1930</v>
      </c>
      <c r="D369" s="18">
        <v>0.8</v>
      </c>
      <c r="E369" s="18"/>
      <c r="F369" s="19">
        <v>42417</v>
      </c>
      <c r="G369" s="18" t="s">
        <v>1829</v>
      </c>
      <c r="H369" s="18" t="s">
        <v>1931</v>
      </c>
      <c r="I369" s="18" t="s">
        <v>1932</v>
      </c>
      <c r="J369" s="18" t="s">
        <v>1933</v>
      </c>
      <c r="K369" s="18" t="s">
        <v>1934</v>
      </c>
      <c r="L369" s="18" t="s">
        <v>714</v>
      </c>
      <c r="M369" s="18" t="s">
        <v>714</v>
      </c>
      <c r="N369" s="18">
        <v>0.92</v>
      </c>
      <c r="O369" s="18">
        <v>0.92</v>
      </c>
      <c r="P369" s="18" t="s">
        <v>1045</v>
      </c>
      <c r="Q369" s="18">
        <v>0</v>
      </c>
      <c r="R369" s="18" t="s">
        <v>1936</v>
      </c>
      <c r="S369" s="18" t="s">
        <v>1937</v>
      </c>
      <c r="T369" s="18">
        <v>0</v>
      </c>
      <c r="U369" s="18" t="s">
        <v>1938</v>
      </c>
      <c r="V369" s="18" t="s">
        <v>1939</v>
      </c>
      <c r="W369" s="20">
        <v>0.55625000000000002</v>
      </c>
      <c r="X369" s="18">
        <v>2.2599999999999998</v>
      </c>
      <c r="Y369" s="18">
        <v>124</v>
      </c>
      <c r="Z369" s="23">
        <v>0.06</v>
      </c>
      <c r="AA369" s="18">
        <v>109.2</v>
      </c>
      <c r="AB369" s="18">
        <v>14.99</v>
      </c>
      <c r="AC369" s="24" t="s">
        <v>811</v>
      </c>
      <c r="AD369" s="24" t="s">
        <v>811</v>
      </c>
      <c r="AE369" s="24" t="s">
        <v>811</v>
      </c>
      <c r="AF369" s="24" t="s">
        <v>811</v>
      </c>
      <c r="AG369" s="24" t="s">
        <v>811</v>
      </c>
      <c r="AH369" s="24" t="s">
        <v>811</v>
      </c>
      <c r="AI369" s="24" t="s">
        <v>811</v>
      </c>
      <c r="AJ369" s="24" t="s">
        <v>811</v>
      </c>
      <c r="AK369" s="24" t="s">
        <v>811</v>
      </c>
      <c r="AL369" s="27" t="s">
        <v>811</v>
      </c>
      <c r="AM369" s="27" t="s">
        <v>811</v>
      </c>
      <c r="AN369" s="27" t="s">
        <v>811</v>
      </c>
      <c r="AO369" s="27" t="s">
        <v>811</v>
      </c>
      <c r="AP369" s="27" t="s">
        <v>811</v>
      </c>
      <c r="AQ369" s="27" t="s">
        <v>811</v>
      </c>
      <c r="AR369" s="27" t="s">
        <v>811</v>
      </c>
      <c r="AS369" s="643">
        <v>0</v>
      </c>
      <c r="AT369" s="18"/>
      <c r="AU369" s="18"/>
    </row>
    <row r="370" spans="1:47">
      <c r="A370" s="18">
        <v>165</v>
      </c>
      <c r="B370" t="s">
        <v>1929</v>
      </c>
      <c r="C370" s="18" t="s">
        <v>1930</v>
      </c>
      <c r="D370" s="18">
        <v>0.2</v>
      </c>
      <c r="E370" s="18"/>
      <c r="F370" s="19">
        <v>42436</v>
      </c>
      <c r="G370" s="18" t="s">
        <v>1829</v>
      </c>
      <c r="H370" s="18" t="s">
        <v>1931</v>
      </c>
      <c r="I370" s="18" t="s">
        <v>1932</v>
      </c>
      <c r="J370" s="18" t="s">
        <v>1933</v>
      </c>
      <c r="K370" s="18" t="s">
        <v>1934</v>
      </c>
      <c r="L370" s="18" t="s">
        <v>714</v>
      </c>
      <c r="M370" s="18" t="s">
        <v>714</v>
      </c>
      <c r="N370" s="18">
        <v>0.9</v>
      </c>
      <c r="O370" s="18">
        <v>0.9</v>
      </c>
      <c r="P370" s="18" t="s">
        <v>1025</v>
      </c>
      <c r="Q370" s="18">
        <v>0</v>
      </c>
      <c r="R370" s="18" t="s">
        <v>1940</v>
      </c>
      <c r="S370" s="18" t="s">
        <v>1941</v>
      </c>
      <c r="T370" s="18">
        <v>0</v>
      </c>
      <c r="U370" s="18">
        <v>0</v>
      </c>
      <c r="V370" s="18">
        <v>0</v>
      </c>
      <c r="W370" s="20">
        <v>0.59930555555555554</v>
      </c>
      <c r="X370" s="28">
        <v>5</v>
      </c>
      <c r="Y370" s="18">
        <v>126</v>
      </c>
      <c r="Z370" s="23">
        <v>0.06</v>
      </c>
      <c r="AA370" s="18">
        <v>111.8</v>
      </c>
      <c r="AB370" s="18">
        <v>14.28</v>
      </c>
      <c r="AC370" s="24" t="s">
        <v>811</v>
      </c>
      <c r="AD370" s="24" t="s">
        <v>811</v>
      </c>
      <c r="AE370" s="24" t="s">
        <v>811</v>
      </c>
      <c r="AF370" s="24" t="s">
        <v>811</v>
      </c>
      <c r="AG370" s="24" t="s">
        <v>811</v>
      </c>
      <c r="AH370" s="24" t="s">
        <v>811</v>
      </c>
      <c r="AI370" s="24" t="s">
        <v>811</v>
      </c>
      <c r="AJ370" s="24" t="s">
        <v>811</v>
      </c>
      <c r="AK370" s="24" t="s">
        <v>811</v>
      </c>
      <c r="AL370" s="27" t="s">
        <v>811</v>
      </c>
      <c r="AM370" s="27" t="s">
        <v>811</v>
      </c>
      <c r="AN370" s="27" t="s">
        <v>811</v>
      </c>
      <c r="AO370" s="27" t="s">
        <v>811</v>
      </c>
      <c r="AP370" s="27" t="s">
        <v>811</v>
      </c>
      <c r="AQ370" s="27" t="s">
        <v>811</v>
      </c>
      <c r="AR370" s="27" t="s">
        <v>811</v>
      </c>
      <c r="AS370" s="643">
        <v>0</v>
      </c>
      <c r="AT370" s="18"/>
      <c r="AU370" s="18"/>
    </row>
    <row r="371" spans="1:47">
      <c r="A371" s="18">
        <v>166</v>
      </c>
      <c r="B371" t="s">
        <v>1929</v>
      </c>
      <c r="C371" s="18" t="s">
        <v>1930</v>
      </c>
      <c r="D371" s="18">
        <v>0.45</v>
      </c>
      <c r="E371" s="18"/>
      <c r="F371" s="19">
        <v>42436</v>
      </c>
      <c r="G371" s="18" t="s">
        <v>1829</v>
      </c>
      <c r="H371" s="18" t="s">
        <v>1931</v>
      </c>
      <c r="I371" s="18" t="s">
        <v>1932</v>
      </c>
      <c r="J371" s="18" t="s">
        <v>1933</v>
      </c>
      <c r="K371" s="18" t="s">
        <v>1934</v>
      </c>
      <c r="L371" s="18" t="s">
        <v>714</v>
      </c>
      <c r="M371" s="18" t="s">
        <v>714</v>
      </c>
      <c r="N371" s="18">
        <v>0.9</v>
      </c>
      <c r="O371" s="18">
        <v>0.9</v>
      </c>
      <c r="P371" s="18" t="s">
        <v>1025</v>
      </c>
      <c r="Q371" s="18">
        <v>0</v>
      </c>
      <c r="R371" s="18" t="s">
        <v>1940</v>
      </c>
      <c r="S371" s="18" t="s">
        <v>1941</v>
      </c>
      <c r="T371" s="18">
        <v>0</v>
      </c>
      <c r="U371" s="18">
        <v>0</v>
      </c>
      <c r="V371" s="18">
        <v>0</v>
      </c>
      <c r="W371" s="20">
        <v>0.6</v>
      </c>
      <c r="X371" s="18">
        <v>4.97</v>
      </c>
      <c r="Y371" s="18">
        <v>126</v>
      </c>
      <c r="Z371" s="23">
        <v>0.06</v>
      </c>
      <c r="AA371" s="18">
        <v>111.5</v>
      </c>
      <c r="AB371" s="18">
        <v>14.25</v>
      </c>
      <c r="AC371" s="23">
        <v>0.1</v>
      </c>
      <c r="AD371" s="23">
        <v>0.15</v>
      </c>
      <c r="AE371" s="24">
        <v>0.10413159908186682</v>
      </c>
      <c r="AF371" s="24">
        <v>0.78791550559419476</v>
      </c>
      <c r="AG371" s="24">
        <v>0.35794542536115581</v>
      </c>
      <c r="AH371" s="371">
        <v>42.075916791764961</v>
      </c>
      <c r="AI371" s="371">
        <v>42.433862217126119</v>
      </c>
      <c r="AJ371" s="371">
        <v>28.661005253921005</v>
      </c>
      <c r="AK371" s="371">
        <v>71.094867471047124</v>
      </c>
      <c r="AL371" s="27" t="s">
        <v>815</v>
      </c>
      <c r="AM371" s="28">
        <v>126.82218231089678</v>
      </c>
      <c r="AN371" s="28">
        <v>15.564885001983987</v>
      </c>
      <c r="AO371" s="28">
        <v>8.147967832382399</v>
      </c>
      <c r="AP371" s="28">
        <v>3.2676185654008449</v>
      </c>
      <c r="AQ371" s="28">
        <v>0.39559654571026731</v>
      </c>
      <c r="AR371" s="28">
        <v>0.89200837687353918</v>
      </c>
      <c r="AS371" s="643">
        <v>3.6632151111111124</v>
      </c>
      <c r="AT371" s="606">
        <v>86.659752473031105</v>
      </c>
      <c r="AU371" s="28">
        <v>1.2132365346224354</v>
      </c>
    </row>
    <row r="372" spans="1:47">
      <c r="A372" s="18">
        <v>167</v>
      </c>
      <c r="B372" t="s">
        <v>1929</v>
      </c>
      <c r="C372" s="18" t="s">
        <v>1930</v>
      </c>
      <c r="D372" s="18">
        <v>0.8</v>
      </c>
      <c r="E372" s="18"/>
      <c r="F372" s="19">
        <v>42436</v>
      </c>
      <c r="G372" s="18" t="s">
        <v>1829</v>
      </c>
      <c r="H372" s="18" t="s">
        <v>1931</v>
      </c>
      <c r="I372" s="18" t="s">
        <v>1932</v>
      </c>
      <c r="J372" s="18" t="s">
        <v>1933</v>
      </c>
      <c r="K372" s="18" t="s">
        <v>1934</v>
      </c>
      <c r="L372" s="18" t="s">
        <v>714</v>
      </c>
      <c r="M372" s="18" t="s">
        <v>714</v>
      </c>
      <c r="N372" s="18">
        <v>0.9</v>
      </c>
      <c r="O372" s="18">
        <v>0.9</v>
      </c>
      <c r="P372" s="18" t="s">
        <v>1025</v>
      </c>
      <c r="Q372" s="18">
        <v>0</v>
      </c>
      <c r="R372" s="18" t="s">
        <v>1940</v>
      </c>
      <c r="S372" s="18" t="s">
        <v>1941</v>
      </c>
      <c r="T372" s="18">
        <v>0</v>
      </c>
      <c r="U372" s="18">
        <v>0</v>
      </c>
      <c r="V372" s="18">
        <v>0</v>
      </c>
      <c r="W372" s="20">
        <v>0.60069444444444442</v>
      </c>
      <c r="X372" s="18">
        <v>4.9800000000000004</v>
      </c>
      <c r="Y372" s="18">
        <v>126</v>
      </c>
      <c r="Z372" s="23">
        <v>0.06</v>
      </c>
      <c r="AA372" s="18">
        <v>111.3</v>
      </c>
      <c r="AB372" s="18">
        <v>14.23</v>
      </c>
      <c r="AC372" s="24" t="s">
        <v>811</v>
      </c>
      <c r="AD372" s="24" t="s">
        <v>811</v>
      </c>
      <c r="AE372" s="24" t="s">
        <v>811</v>
      </c>
      <c r="AF372" s="24" t="s">
        <v>811</v>
      </c>
      <c r="AG372" s="24" t="s">
        <v>811</v>
      </c>
      <c r="AH372" s="24" t="s">
        <v>811</v>
      </c>
      <c r="AI372" s="24" t="s">
        <v>811</v>
      </c>
      <c r="AJ372" s="24" t="s">
        <v>811</v>
      </c>
      <c r="AK372" s="24" t="s">
        <v>811</v>
      </c>
      <c r="AL372" s="27" t="s">
        <v>811</v>
      </c>
      <c r="AM372" s="27" t="s">
        <v>811</v>
      </c>
      <c r="AN372" s="27" t="s">
        <v>811</v>
      </c>
      <c r="AO372" s="27" t="s">
        <v>811</v>
      </c>
      <c r="AP372" s="27" t="s">
        <v>811</v>
      </c>
      <c r="AQ372" s="27" t="s">
        <v>811</v>
      </c>
      <c r="AR372" s="27" t="s">
        <v>811</v>
      </c>
      <c r="AS372" s="643">
        <v>0</v>
      </c>
      <c r="AT372" s="18"/>
      <c r="AU372" s="18"/>
    </row>
    <row r="373" spans="1:47">
      <c r="A373" s="18">
        <v>168</v>
      </c>
      <c r="B373" t="s">
        <v>1929</v>
      </c>
      <c r="C373" s="18" t="s">
        <v>1930</v>
      </c>
      <c r="D373" s="18">
        <v>0.2</v>
      </c>
      <c r="E373" s="18"/>
      <c r="F373" s="19">
        <v>42466</v>
      </c>
      <c r="G373" s="18" t="s">
        <v>1829</v>
      </c>
      <c r="H373" s="18" t="s">
        <v>1931</v>
      </c>
      <c r="I373" s="18" t="s">
        <v>1932</v>
      </c>
      <c r="J373" s="18" t="s">
        <v>1933</v>
      </c>
      <c r="K373" s="18" t="s">
        <v>1934</v>
      </c>
      <c r="L373" s="18" t="s">
        <v>714</v>
      </c>
      <c r="M373" s="20">
        <v>0.77083333333333304</v>
      </c>
      <c r="N373" s="18">
        <v>0.96</v>
      </c>
      <c r="O373" s="18">
        <v>0.96</v>
      </c>
      <c r="P373" s="18" t="s">
        <v>1025</v>
      </c>
      <c r="Q373" s="18">
        <v>0</v>
      </c>
      <c r="R373" s="18" t="s">
        <v>1942</v>
      </c>
      <c r="S373" s="18" t="s">
        <v>1943</v>
      </c>
      <c r="T373" s="18">
        <v>0</v>
      </c>
      <c r="U373" s="18">
        <v>0</v>
      </c>
      <c r="V373" s="18">
        <v>0</v>
      </c>
      <c r="W373" s="20">
        <v>0.67499999999999993</v>
      </c>
      <c r="X373" s="18">
        <v>8.15</v>
      </c>
      <c r="Y373" s="18">
        <v>127</v>
      </c>
      <c r="Z373" s="23">
        <v>0.06</v>
      </c>
      <c r="AA373" s="18">
        <v>112.3</v>
      </c>
      <c r="AB373" s="18">
        <v>13.25</v>
      </c>
      <c r="AC373" s="24" t="s">
        <v>811</v>
      </c>
      <c r="AD373" s="24" t="s">
        <v>811</v>
      </c>
      <c r="AE373" s="24" t="s">
        <v>811</v>
      </c>
      <c r="AF373" s="24" t="s">
        <v>811</v>
      </c>
      <c r="AG373" s="24" t="s">
        <v>811</v>
      </c>
      <c r="AH373" s="24" t="s">
        <v>811</v>
      </c>
      <c r="AI373" s="24" t="s">
        <v>811</v>
      </c>
      <c r="AJ373" s="24" t="s">
        <v>811</v>
      </c>
      <c r="AK373" s="24" t="s">
        <v>811</v>
      </c>
      <c r="AL373" s="27" t="s">
        <v>811</v>
      </c>
      <c r="AM373" s="27" t="s">
        <v>811</v>
      </c>
      <c r="AN373" s="27" t="s">
        <v>811</v>
      </c>
      <c r="AO373" s="27" t="s">
        <v>811</v>
      </c>
      <c r="AP373" s="27" t="s">
        <v>811</v>
      </c>
      <c r="AQ373" s="27" t="s">
        <v>811</v>
      </c>
      <c r="AR373" s="27" t="s">
        <v>811</v>
      </c>
      <c r="AS373" s="643">
        <v>0</v>
      </c>
      <c r="AT373" s="18"/>
      <c r="AU373" s="18"/>
    </row>
    <row r="374" spans="1:47">
      <c r="A374" s="18">
        <v>169</v>
      </c>
      <c r="B374" t="s">
        <v>1929</v>
      </c>
      <c r="C374" s="18" t="s">
        <v>1930</v>
      </c>
      <c r="D374" s="18">
        <v>0.5</v>
      </c>
      <c r="E374" s="18"/>
      <c r="F374" s="19">
        <v>42466</v>
      </c>
      <c r="G374" s="18" t="s">
        <v>1829</v>
      </c>
      <c r="H374" s="18" t="s">
        <v>1931</v>
      </c>
      <c r="I374" s="18" t="s">
        <v>1932</v>
      </c>
      <c r="J374" s="18" t="s">
        <v>1933</v>
      </c>
      <c r="K374" s="18" t="s">
        <v>1934</v>
      </c>
      <c r="L374" s="18" t="s">
        <v>714</v>
      </c>
      <c r="M374" s="20">
        <v>0.77083333333333304</v>
      </c>
      <c r="N374" s="18">
        <v>0.96</v>
      </c>
      <c r="O374" s="18">
        <v>0.96</v>
      </c>
      <c r="P374" s="18" t="s">
        <v>1025</v>
      </c>
      <c r="Q374" s="18">
        <v>0</v>
      </c>
      <c r="R374" s="18" t="s">
        <v>1942</v>
      </c>
      <c r="S374" s="18" t="s">
        <v>1943</v>
      </c>
      <c r="T374" s="18">
        <v>0</v>
      </c>
      <c r="U374" s="18">
        <v>0</v>
      </c>
      <c r="V374" s="18">
        <v>0</v>
      </c>
      <c r="W374" s="20">
        <v>0.67638888888888893</v>
      </c>
      <c r="X374" s="18">
        <v>8.06</v>
      </c>
      <c r="Y374" s="18">
        <v>127</v>
      </c>
      <c r="Z374" s="23">
        <v>0.06</v>
      </c>
      <c r="AA374" s="18">
        <v>112.6</v>
      </c>
      <c r="AB374" s="18">
        <v>13.31</v>
      </c>
      <c r="AC374" s="23">
        <v>0.1</v>
      </c>
      <c r="AD374" s="23">
        <v>0.15390000000000001</v>
      </c>
      <c r="AE374" s="24">
        <v>5.0467289719626156E-2</v>
      </c>
      <c r="AF374" s="24">
        <v>1.1672822305099182</v>
      </c>
      <c r="AG374" s="24">
        <v>0.79926650366748153</v>
      </c>
      <c r="AH374" s="371">
        <v>38.9878</v>
      </c>
      <c r="AI374" s="371">
        <v>39.787066503667482</v>
      </c>
      <c r="AJ374" s="371">
        <v>27.734433496332521</v>
      </c>
      <c r="AK374" s="371">
        <v>67.521500000000003</v>
      </c>
      <c r="AL374" s="24">
        <v>5.5999999999999872</v>
      </c>
      <c r="AM374" s="28">
        <v>130.05397872828283</v>
      </c>
      <c r="AN374" s="28">
        <v>18.410660187019566</v>
      </c>
      <c r="AO374" s="28">
        <v>7.0640583991647059</v>
      </c>
      <c r="AP374" s="28">
        <v>7.1491240506329108</v>
      </c>
      <c r="AQ374" s="28">
        <v>4.0278746160337597</v>
      </c>
      <c r="AR374" s="28">
        <v>0.63962824581467026</v>
      </c>
      <c r="AS374" s="643">
        <v>11.17699866666667</v>
      </c>
      <c r="AT374" s="606">
        <v>85.932160187019576</v>
      </c>
      <c r="AU374" s="28">
        <v>1.2030502426182741</v>
      </c>
    </row>
    <row r="375" spans="1:47">
      <c r="A375" s="18">
        <v>170</v>
      </c>
      <c r="B375" t="s">
        <v>1929</v>
      </c>
      <c r="C375" s="18" t="s">
        <v>1930</v>
      </c>
      <c r="D375" s="18">
        <v>0.8</v>
      </c>
      <c r="E375" s="18"/>
      <c r="F375" s="19">
        <v>42466</v>
      </c>
      <c r="G375" s="18" t="s">
        <v>1829</v>
      </c>
      <c r="H375" s="18" t="s">
        <v>1931</v>
      </c>
      <c r="I375" s="18" t="s">
        <v>1932</v>
      </c>
      <c r="J375" s="18" t="s">
        <v>1933</v>
      </c>
      <c r="K375" s="18" t="s">
        <v>1934</v>
      </c>
      <c r="L375" s="18" t="s">
        <v>714</v>
      </c>
      <c r="M375" s="20">
        <v>0.77083333333333304</v>
      </c>
      <c r="N375" s="18">
        <v>0.96</v>
      </c>
      <c r="O375" s="18">
        <v>0.96</v>
      </c>
      <c r="P375" s="18" t="s">
        <v>1025</v>
      </c>
      <c r="Q375" s="18">
        <v>0</v>
      </c>
      <c r="R375" s="18" t="s">
        <v>1942</v>
      </c>
      <c r="S375" s="18" t="s">
        <v>1943</v>
      </c>
      <c r="T375" s="18">
        <v>0</v>
      </c>
      <c r="U375" s="18">
        <v>0</v>
      </c>
      <c r="V375" s="18">
        <v>0</v>
      </c>
      <c r="W375" s="20">
        <v>0.67708333333333337</v>
      </c>
      <c r="X375" s="18">
        <v>8.06</v>
      </c>
      <c r="Y375" s="18">
        <v>127</v>
      </c>
      <c r="Z375" s="23">
        <v>0.06</v>
      </c>
      <c r="AA375" s="18">
        <v>112.7</v>
      </c>
      <c r="AB375" s="18">
        <v>13.32</v>
      </c>
      <c r="AC375" s="24" t="s">
        <v>811</v>
      </c>
      <c r="AD375" s="24" t="s">
        <v>811</v>
      </c>
      <c r="AE375" s="24" t="s">
        <v>811</v>
      </c>
      <c r="AF375" s="24" t="s">
        <v>811</v>
      </c>
      <c r="AG375" s="24" t="s">
        <v>811</v>
      </c>
      <c r="AH375" s="24" t="s">
        <v>811</v>
      </c>
      <c r="AI375" s="24" t="s">
        <v>811</v>
      </c>
      <c r="AJ375" s="24" t="s">
        <v>811</v>
      </c>
      <c r="AK375" s="24" t="s">
        <v>811</v>
      </c>
      <c r="AL375" s="27" t="s">
        <v>811</v>
      </c>
      <c r="AM375" s="27" t="s">
        <v>811</v>
      </c>
      <c r="AN375" s="27" t="s">
        <v>811</v>
      </c>
      <c r="AO375" s="27" t="s">
        <v>811</v>
      </c>
      <c r="AP375" s="27" t="s">
        <v>811</v>
      </c>
      <c r="AQ375" s="27" t="s">
        <v>811</v>
      </c>
      <c r="AR375" s="27" t="s">
        <v>811</v>
      </c>
      <c r="AS375" s="643">
        <v>0</v>
      </c>
      <c r="AT375" s="18"/>
      <c r="AU375" s="18"/>
    </row>
    <row r="376" spans="1:47">
      <c r="A376" s="18">
        <v>171</v>
      </c>
      <c r="B376" t="s">
        <v>1929</v>
      </c>
      <c r="C376" s="18" t="s">
        <v>1930</v>
      </c>
      <c r="D376" s="18">
        <v>0.15</v>
      </c>
      <c r="E376" s="18"/>
      <c r="F376" s="19">
        <v>42507</v>
      </c>
      <c r="G376" s="18" t="s">
        <v>1829</v>
      </c>
      <c r="H376" s="18" t="s">
        <v>1931</v>
      </c>
      <c r="I376" s="18" t="s">
        <v>1932</v>
      </c>
      <c r="J376" s="18" t="s">
        <v>1933</v>
      </c>
      <c r="K376" s="18" t="s">
        <v>1934</v>
      </c>
      <c r="L376" s="18" t="s">
        <v>714</v>
      </c>
      <c r="M376" s="20" t="s">
        <v>714</v>
      </c>
      <c r="N376" s="18">
        <v>0.88</v>
      </c>
      <c r="O376" s="18">
        <v>0.88</v>
      </c>
      <c r="P376" s="18" t="s">
        <v>1045</v>
      </c>
      <c r="Q376" s="18">
        <v>0</v>
      </c>
      <c r="R376" s="18" t="s">
        <v>1655</v>
      </c>
      <c r="S376" s="18" t="s">
        <v>1944</v>
      </c>
      <c r="T376" s="18">
        <v>0</v>
      </c>
      <c r="U376" s="18">
        <v>0</v>
      </c>
      <c r="V376" s="18">
        <v>0</v>
      </c>
      <c r="W376" s="20">
        <v>0.57986111111111105</v>
      </c>
      <c r="X376" s="18">
        <v>17.39</v>
      </c>
      <c r="Y376" s="18">
        <v>133</v>
      </c>
      <c r="Z376" s="23">
        <v>0.06</v>
      </c>
      <c r="AA376" s="18">
        <v>112.1</v>
      </c>
      <c r="AB376" s="18">
        <v>10.7</v>
      </c>
      <c r="AC376" s="24" t="s">
        <v>811</v>
      </c>
      <c r="AD376" s="24" t="s">
        <v>811</v>
      </c>
      <c r="AE376" s="24" t="s">
        <v>811</v>
      </c>
      <c r="AF376" s="24" t="s">
        <v>811</v>
      </c>
      <c r="AG376" s="24" t="s">
        <v>811</v>
      </c>
      <c r="AH376" s="24" t="s">
        <v>811</v>
      </c>
      <c r="AI376" s="24" t="s">
        <v>811</v>
      </c>
      <c r="AJ376" s="24" t="s">
        <v>811</v>
      </c>
      <c r="AK376" s="24" t="s">
        <v>811</v>
      </c>
      <c r="AL376" s="27" t="s">
        <v>811</v>
      </c>
      <c r="AM376" s="27" t="s">
        <v>811</v>
      </c>
      <c r="AN376" s="27" t="s">
        <v>811</v>
      </c>
      <c r="AO376" s="27" t="s">
        <v>811</v>
      </c>
      <c r="AP376" s="27" t="s">
        <v>811</v>
      </c>
      <c r="AQ376" s="27" t="s">
        <v>811</v>
      </c>
      <c r="AR376" s="27" t="s">
        <v>811</v>
      </c>
      <c r="AS376" s="643">
        <v>0</v>
      </c>
      <c r="AT376" s="18"/>
      <c r="AU376" s="18"/>
    </row>
    <row r="377" spans="1:47">
      <c r="A377" s="18">
        <v>172</v>
      </c>
      <c r="B377" t="s">
        <v>1929</v>
      </c>
      <c r="C377" s="18" t="s">
        <v>1930</v>
      </c>
      <c r="D377" s="18">
        <v>0.44</v>
      </c>
      <c r="E377" s="18"/>
      <c r="F377" s="19">
        <v>42507</v>
      </c>
      <c r="G377" s="18" t="s">
        <v>1829</v>
      </c>
      <c r="H377" s="18" t="s">
        <v>1931</v>
      </c>
      <c r="I377" s="18" t="s">
        <v>1932</v>
      </c>
      <c r="J377" s="18" t="s">
        <v>1933</v>
      </c>
      <c r="K377" s="18" t="s">
        <v>1934</v>
      </c>
      <c r="L377" s="18" t="s">
        <v>714</v>
      </c>
      <c r="M377" s="20" t="s">
        <v>714</v>
      </c>
      <c r="N377" s="18">
        <v>0.88</v>
      </c>
      <c r="O377" s="18">
        <v>0.88</v>
      </c>
      <c r="P377" s="18" t="s">
        <v>1045</v>
      </c>
      <c r="Q377" s="18">
        <v>0</v>
      </c>
      <c r="R377" s="18" t="s">
        <v>1655</v>
      </c>
      <c r="S377" s="18" t="s">
        <v>1944</v>
      </c>
      <c r="T377" s="18">
        <v>0</v>
      </c>
      <c r="U377" s="18">
        <v>0</v>
      </c>
      <c r="V377" s="18">
        <v>0</v>
      </c>
      <c r="W377" s="20">
        <v>0.58194444444444449</v>
      </c>
      <c r="X377" s="18">
        <v>17.010000000000002</v>
      </c>
      <c r="Y377" s="18">
        <v>133</v>
      </c>
      <c r="Z377" s="23">
        <v>0.06</v>
      </c>
      <c r="AA377" s="18">
        <v>112.1</v>
      </c>
      <c r="AB377" s="18">
        <v>10.82</v>
      </c>
      <c r="AC377" s="23">
        <v>0.3</v>
      </c>
      <c r="AD377" s="23">
        <v>0.59599999999999997</v>
      </c>
      <c r="AE377" s="24">
        <v>0.15371352785145886</v>
      </c>
      <c r="AF377" s="24">
        <v>1.3715566208491539</v>
      </c>
      <c r="AG377" s="24">
        <v>2.9289679145358258</v>
      </c>
      <c r="AH377" s="371">
        <v>20.983467571004667</v>
      </c>
      <c r="AI377" s="371">
        <v>23.912435485540492</v>
      </c>
      <c r="AJ377" s="371">
        <v>29.038664887603858</v>
      </c>
      <c r="AK377" s="371">
        <v>52.951100373144349</v>
      </c>
      <c r="AL377" s="24">
        <v>7.2666666666666897</v>
      </c>
      <c r="AM377" s="28">
        <v>149.29547647239599</v>
      </c>
      <c r="AN377" s="28">
        <v>22.879773027888437</v>
      </c>
      <c r="AO377" s="28">
        <v>6.5252166745892932</v>
      </c>
      <c r="AP377" s="28">
        <v>14.414258227848107</v>
      </c>
      <c r="AQ377" s="24">
        <v>4.3924364388185611</v>
      </c>
      <c r="AR377" s="24">
        <v>0.76644293339840319</v>
      </c>
      <c r="AS377" s="643">
        <v>18.806694666666669</v>
      </c>
      <c r="AT377" s="606">
        <v>75.83087340103279</v>
      </c>
      <c r="AU377" s="28">
        <v>1.061632227614459</v>
      </c>
    </row>
    <row r="378" spans="1:47">
      <c r="A378" s="18">
        <v>173</v>
      </c>
      <c r="B378" t="s">
        <v>1929</v>
      </c>
      <c r="C378" s="18" t="s">
        <v>1930</v>
      </c>
      <c r="D378" s="18">
        <v>0.7</v>
      </c>
      <c r="E378" s="18"/>
      <c r="F378" s="19">
        <v>42507</v>
      </c>
      <c r="G378" s="18" t="s">
        <v>1829</v>
      </c>
      <c r="H378" s="18" t="s">
        <v>1931</v>
      </c>
      <c r="I378" s="18" t="s">
        <v>1932</v>
      </c>
      <c r="J378" s="18" t="s">
        <v>1933</v>
      </c>
      <c r="K378" s="18" t="s">
        <v>1934</v>
      </c>
      <c r="L378" s="18" t="s">
        <v>714</v>
      </c>
      <c r="M378" s="20" t="s">
        <v>714</v>
      </c>
      <c r="N378" s="18">
        <v>0.88</v>
      </c>
      <c r="O378" s="18">
        <v>0.88</v>
      </c>
      <c r="P378" s="18" t="s">
        <v>1045</v>
      </c>
      <c r="Q378" s="18">
        <v>0</v>
      </c>
      <c r="R378" s="18" t="s">
        <v>1655</v>
      </c>
      <c r="S378" s="18" t="s">
        <v>1944</v>
      </c>
      <c r="T378" s="18">
        <v>0</v>
      </c>
      <c r="U378" s="18">
        <v>0</v>
      </c>
      <c r="V378" s="18">
        <v>0</v>
      </c>
      <c r="W378" s="20">
        <v>0.58333333333333337</v>
      </c>
      <c r="X378" s="18">
        <v>16.91</v>
      </c>
      <c r="Y378" s="18">
        <v>133</v>
      </c>
      <c r="Z378" s="23">
        <v>0.06</v>
      </c>
      <c r="AA378" s="18">
        <v>111.2</v>
      </c>
      <c r="AB378" s="18">
        <v>10.77</v>
      </c>
      <c r="AC378" s="24" t="s">
        <v>811</v>
      </c>
      <c r="AD378" s="24" t="s">
        <v>811</v>
      </c>
      <c r="AE378" s="24" t="s">
        <v>811</v>
      </c>
      <c r="AF378" s="24" t="s">
        <v>811</v>
      </c>
      <c r="AG378" s="24" t="s">
        <v>811</v>
      </c>
      <c r="AH378" s="24" t="s">
        <v>811</v>
      </c>
      <c r="AI378" s="24" t="s">
        <v>811</v>
      </c>
      <c r="AJ378" s="24" t="s">
        <v>811</v>
      </c>
      <c r="AK378" s="24" t="s">
        <v>811</v>
      </c>
      <c r="AL378" s="27" t="s">
        <v>811</v>
      </c>
      <c r="AM378" s="27" t="s">
        <v>811</v>
      </c>
      <c r="AN378" s="27" t="s">
        <v>811</v>
      </c>
      <c r="AO378" s="27" t="s">
        <v>811</v>
      </c>
      <c r="AP378" s="27" t="s">
        <v>811</v>
      </c>
      <c r="AQ378" s="27" t="s">
        <v>811</v>
      </c>
      <c r="AR378" s="27" t="s">
        <v>811</v>
      </c>
      <c r="AS378" s="643">
        <v>0</v>
      </c>
      <c r="AT378" s="18"/>
      <c r="AU378" s="18"/>
    </row>
    <row r="379" spans="1:47">
      <c r="A379" s="83">
        <v>174</v>
      </c>
      <c r="B379" s="91" t="s">
        <v>1929</v>
      </c>
      <c r="C379" s="83" t="s">
        <v>1930</v>
      </c>
      <c r="D379" s="83">
        <v>0.15</v>
      </c>
      <c r="E379" s="83"/>
      <c r="F379" s="81">
        <v>42523</v>
      </c>
      <c r="G379" s="83" t="s">
        <v>1829</v>
      </c>
      <c r="H379" s="83" t="s">
        <v>1931</v>
      </c>
      <c r="I379" s="83" t="s">
        <v>1932</v>
      </c>
      <c r="J379" s="83" t="s">
        <v>1933</v>
      </c>
      <c r="K379" s="83" t="s">
        <v>1934</v>
      </c>
      <c r="L379" s="83" t="s">
        <v>714</v>
      </c>
      <c r="M379" s="82" t="s">
        <v>714</v>
      </c>
      <c r="N379" s="83">
        <v>0.9</v>
      </c>
      <c r="O379" s="83">
        <v>0.9</v>
      </c>
      <c r="P379" s="83" t="s">
        <v>1045</v>
      </c>
      <c r="Q379" s="83">
        <v>0</v>
      </c>
      <c r="R379" s="83" t="s">
        <v>1945</v>
      </c>
      <c r="S379" s="83" t="s">
        <v>1946</v>
      </c>
      <c r="T379" s="83">
        <v>0</v>
      </c>
      <c r="U379" s="83">
        <v>0</v>
      </c>
      <c r="V379" s="83">
        <v>0</v>
      </c>
      <c r="W379" s="82">
        <v>0.58333333333333337</v>
      </c>
      <c r="X379" s="645">
        <v>22.132999999999999</v>
      </c>
      <c r="Y379" s="83">
        <v>137</v>
      </c>
      <c r="Z379" s="87">
        <v>0.06</v>
      </c>
      <c r="AA379" s="83">
        <v>110.5</v>
      </c>
      <c r="AB379" s="83">
        <v>9.6300000000000008</v>
      </c>
      <c r="AC379" s="90" t="s">
        <v>811</v>
      </c>
      <c r="AD379" s="90" t="s">
        <v>811</v>
      </c>
      <c r="AE379" s="90" t="s">
        <v>811</v>
      </c>
      <c r="AF379" s="90" t="s">
        <v>811</v>
      </c>
      <c r="AG379" s="90" t="s">
        <v>811</v>
      </c>
      <c r="AH379" s="90" t="s">
        <v>811</v>
      </c>
      <c r="AI379" s="90" t="s">
        <v>811</v>
      </c>
      <c r="AJ379" s="90" t="s">
        <v>811</v>
      </c>
      <c r="AK379" s="90" t="s">
        <v>811</v>
      </c>
      <c r="AL379" s="355" t="s">
        <v>811</v>
      </c>
      <c r="AM379" s="355" t="s">
        <v>811</v>
      </c>
      <c r="AN379" s="355" t="s">
        <v>811</v>
      </c>
      <c r="AO379" s="355" t="s">
        <v>811</v>
      </c>
      <c r="AP379" s="355" t="s">
        <v>811</v>
      </c>
      <c r="AQ379" s="27" t="s">
        <v>811</v>
      </c>
      <c r="AR379" s="27" t="s">
        <v>811</v>
      </c>
      <c r="AS379" s="643">
        <v>0</v>
      </c>
      <c r="AT379" s="18"/>
      <c r="AU379" s="18"/>
    </row>
    <row r="380" spans="1:47">
      <c r="A380" s="221">
        <v>175</v>
      </c>
      <c r="B380" s="181" t="s">
        <v>1929</v>
      </c>
      <c r="C380" s="221" t="s">
        <v>1930</v>
      </c>
      <c r="D380" s="221">
        <v>0.45</v>
      </c>
      <c r="E380" s="221"/>
      <c r="F380" s="226">
        <v>42523</v>
      </c>
      <c r="G380" s="221" t="s">
        <v>1829</v>
      </c>
      <c r="H380" s="221" t="s">
        <v>1931</v>
      </c>
      <c r="I380" s="221" t="s">
        <v>1932</v>
      </c>
      <c r="J380" s="221" t="s">
        <v>1933</v>
      </c>
      <c r="K380" s="221" t="s">
        <v>1934</v>
      </c>
      <c r="L380" s="221" t="s">
        <v>714</v>
      </c>
      <c r="M380" s="646" t="s">
        <v>714</v>
      </c>
      <c r="N380" s="221">
        <v>0.9</v>
      </c>
      <c r="O380" s="221">
        <v>0.9</v>
      </c>
      <c r="P380" s="221" t="s">
        <v>1045</v>
      </c>
      <c r="Q380" s="221">
        <v>0</v>
      </c>
      <c r="R380" s="221" t="s">
        <v>1945</v>
      </c>
      <c r="S380" s="221" t="s">
        <v>1946</v>
      </c>
      <c r="T380" s="221">
        <v>0</v>
      </c>
      <c r="U380" s="221">
        <v>0</v>
      </c>
      <c r="V380" s="221">
        <v>0</v>
      </c>
      <c r="W380" s="646">
        <v>0.58472222222222225</v>
      </c>
      <c r="X380" s="221">
        <v>22.09</v>
      </c>
      <c r="Y380" s="221">
        <v>137</v>
      </c>
      <c r="Z380" s="224">
        <v>0.06</v>
      </c>
      <c r="AA380" s="221">
        <v>107.8</v>
      </c>
      <c r="AB380" s="221">
        <v>9.41</v>
      </c>
      <c r="AC380" s="224">
        <v>0.1</v>
      </c>
      <c r="AD380" s="224">
        <v>0.17249999999999999</v>
      </c>
      <c r="AE380" s="222">
        <v>0.1192771084337349</v>
      </c>
      <c r="AF380" s="222">
        <v>0.55633175999421502</v>
      </c>
      <c r="AG380" s="222">
        <v>2.8326596604688756</v>
      </c>
      <c r="AH380" s="398">
        <v>13.734633319203056</v>
      </c>
      <c r="AI380" s="398">
        <v>16.567292979671933</v>
      </c>
      <c r="AJ380" s="398">
        <v>27.686054313018197</v>
      </c>
      <c r="AK380" s="398">
        <v>44.25334729269013</v>
      </c>
      <c r="AL380" s="222">
        <v>2.3599999999999852</v>
      </c>
      <c r="AM380" s="647">
        <v>72.06807025803424</v>
      </c>
      <c r="AN380" s="647">
        <v>11.909631551134428</v>
      </c>
      <c r="AO380" s="647">
        <v>6.0512426390864746</v>
      </c>
      <c r="AP380" s="647">
        <v>2.9437569620253172</v>
      </c>
      <c r="AQ380" s="28">
        <v>1.3940097046413493</v>
      </c>
      <c r="AR380" s="28">
        <v>0.67863423467344575</v>
      </c>
      <c r="AS380" s="643">
        <v>4.337766666666667</v>
      </c>
      <c r="AT380" s="606">
        <v>56.162978843824561</v>
      </c>
      <c r="AU380" s="28">
        <v>0.7862817038135439</v>
      </c>
    </row>
    <row r="381" spans="1:47">
      <c r="A381" s="221">
        <v>176</v>
      </c>
      <c r="B381" s="181" t="s">
        <v>1929</v>
      </c>
      <c r="C381" s="221" t="s">
        <v>1930</v>
      </c>
      <c r="D381" s="221">
        <v>0.8</v>
      </c>
      <c r="E381" s="221"/>
      <c r="F381" s="226">
        <v>42523</v>
      </c>
      <c r="G381" s="221" t="s">
        <v>1829</v>
      </c>
      <c r="H381" s="221" t="s">
        <v>1931</v>
      </c>
      <c r="I381" s="221" t="s">
        <v>1932</v>
      </c>
      <c r="J381" s="221" t="s">
        <v>1933</v>
      </c>
      <c r="K381" s="221" t="s">
        <v>1934</v>
      </c>
      <c r="L381" s="221" t="s">
        <v>714</v>
      </c>
      <c r="M381" s="646" t="s">
        <v>714</v>
      </c>
      <c r="N381" s="221">
        <v>0.9</v>
      </c>
      <c r="O381" s="221">
        <v>0.9</v>
      </c>
      <c r="P381" s="221" t="s">
        <v>1045</v>
      </c>
      <c r="Q381" s="221">
        <v>0</v>
      </c>
      <c r="R381" s="221" t="s">
        <v>1945</v>
      </c>
      <c r="S381" s="221" t="s">
        <v>1946</v>
      </c>
      <c r="T381" s="221">
        <v>0</v>
      </c>
      <c r="U381" s="221">
        <v>0</v>
      </c>
      <c r="V381" s="221">
        <v>0</v>
      </c>
      <c r="W381" s="646">
        <v>0.58680555555555558</v>
      </c>
      <c r="X381" s="221">
        <v>22.09</v>
      </c>
      <c r="Y381" s="221">
        <v>137</v>
      </c>
      <c r="Z381" s="224">
        <v>0.06</v>
      </c>
      <c r="AA381" s="221">
        <v>106.3</v>
      </c>
      <c r="AB381" s="221">
        <v>9.27</v>
      </c>
      <c r="AC381" s="222" t="s">
        <v>811</v>
      </c>
      <c r="AD381" s="222" t="s">
        <v>811</v>
      </c>
      <c r="AE381" s="222" t="s">
        <v>811</v>
      </c>
      <c r="AF381" s="222" t="s">
        <v>811</v>
      </c>
      <c r="AG381" s="222" t="s">
        <v>811</v>
      </c>
      <c r="AH381" s="222" t="s">
        <v>811</v>
      </c>
      <c r="AI381" s="222" t="s">
        <v>811</v>
      </c>
      <c r="AJ381" s="222" t="s">
        <v>811</v>
      </c>
      <c r="AK381" s="222" t="s">
        <v>811</v>
      </c>
      <c r="AL381" s="361" t="s">
        <v>811</v>
      </c>
      <c r="AM381" s="361" t="s">
        <v>811</v>
      </c>
      <c r="AN381" s="361" t="s">
        <v>811</v>
      </c>
      <c r="AO381" s="361" t="s">
        <v>811</v>
      </c>
      <c r="AP381" s="361" t="s">
        <v>811</v>
      </c>
      <c r="AQ381" s="27" t="s">
        <v>811</v>
      </c>
      <c r="AR381" s="27" t="s">
        <v>811</v>
      </c>
      <c r="AS381" s="643">
        <v>0</v>
      </c>
      <c r="AT381" s="18"/>
      <c r="AU381" s="18"/>
    </row>
    <row r="382" spans="1:47">
      <c r="A382" s="83">
        <v>177</v>
      </c>
      <c r="B382" s="91" t="s">
        <v>1929</v>
      </c>
      <c r="C382" s="83" t="s">
        <v>1930</v>
      </c>
      <c r="D382" s="83">
        <v>0.15</v>
      </c>
      <c r="E382" s="83"/>
      <c r="F382" s="81">
        <v>42593</v>
      </c>
      <c r="G382" s="83" t="s">
        <v>1829</v>
      </c>
      <c r="H382" s="83" t="s">
        <v>1931</v>
      </c>
      <c r="I382" s="83" t="s">
        <v>1932</v>
      </c>
      <c r="J382" s="83" t="s">
        <v>1933</v>
      </c>
      <c r="K382" s="83" t="s">
        <v>1934</v>
      </c>
      <c r="L382" s="83" t="s">
        <v>714</v>
      </c>
      <c r="M382" s="82" t="s">
        <v>714</v>
      </c>
      <c r="N382" s="83">
        <v>0.8</v>
      </c>
      <c r="O382" s="83">
        <v>0.8</v>
      </c>
      <c r="P382" s="83" t="s">
        <v>1045</v>
      </c>
      <c r="Q382" s="83">
        <v>0</v>
      </c>
      <c r="R382" s="83" t="s">
        <v>1045</v>
      </c>
      <c r="S382" s="83" t="s">
        <v>1947</v>
      </c>
      <c r="T382" s="83">
        <v>0</v>
      </c>
      <c r="U382" s="83" t="s">
        <v>1948</v>
      </c>
      <c r="V382" s="83">
        <v>0</v>
      </c>
      <c r="W382" s="82">
        <v>0.67083333333333339</v>
      </c>
      <c r="X382" s="83">
        <v>28.14</v>
      </c>
      <c r="Y382" s="83">
        <v>155</v>
      </c>
      <c r="Z382" s="87">
        <v>7.0000000000000007E-2</v>
      </c>
      <c r="AA382" s="83">
        <v>120</v>
      </c>
      <c r="AB382" s="83">
        <v>9.3699999999999992</v>
      </c>
      <c r="AC382" s="90" t="s">
        <v>811</v>
      </c>
      <c r="AD382" s="90" t="s">
        <v>811</v>
      </c>
      <c r="AE382" s="90" t="s">
        <v>811</v>
      </c>
      <c r="AF382" s="90" t="s">
        <v>811</v>
      </c>
      <c r="AG382" s="90" t="s">
        <v>811</v>
      </c>
      <c r="AH382" s="90" t="s">
        <v>811</v>
      </c>
      <c r="AI382" s="90" t="s">
        <v>811</v>
      </c>
      <c r="AJ382" s="90" t="s">
        <v>811</v>
      </c>
      <c r="AK382" s="90" t="s">
        <v>811</v>
      </c>
      <c r="AL382" s="355" t="s">
        <v>811</v>
      </c>
      <c r="AM382" s="355" t="s">
        <v>811</v>
      </c>
      <c r="AN382" s="355" t="s">
        <v>811</v>
      </c>
      <c r="AO382" s="355" t="s">
        <v>811</v>
      </c>
      <c r="AP382" s="355" t="s">
        <v>811</v>
      </c>
      <c r="AQ382" s="27" t="s">
        <v>811</v>
      </c>
      <c r="AR382" s="27" t="s">
        <v>811</v>
      </c>
      <c r="AS382" s="643">
        <v>0</v>
      </c>
      <c r="AT382" s="18"/>
      <c r="AU382" s="18"/>
    </row>
    <row r="383" spans="1:47">
      <c r="A383" s="221">
        <v>178</v>
      </c>
      <c r="B383" s="181" t="s">
        <v>1929</v>
      </c>
      <c r="C383" s="221" t="s">
        <v>1930</v>
      </c>
      <c r="D383" s="221">
        <v>0.4</v>
      </c>
      <c r="E383" s="221"/>
      <c r="F383" s="226">
        <v>42593</v>
      </c>
      <c r="G383" s="221" t="s">
        <v>1829</v>
      </c>
      <c r="H383" s="221" t="s">
        <v>1931</v>
      </c>
      <c r="I383" s="221" t="s">
        <v>1932</v>
      </c>
      <c r="J383" s="221" t="s">
        <v>1933</v>
      </c>
      <c r="K383" s="221" t="s">
        <v>1934</v>
      </c>
      <c r="L383" s="221" t="s">
        <v>714</v>
      </c>
      <c r="M383" s="646" t="s">
        <v>714</v>
      </c>
      <c r="N383" s="221">
        <v>0.8</v>
      </c>
      <c r="O383" s="221">
        <v>0.8</v>
      </c>
      <c r="P383" s="221" t="s">
        <v>1045</v>
      </c>
      <c r="Q383" s="221">
        <v>0</v>
      </c>
      <c r="R383" s="221" t="s">
        <v>1045</v>
      </c>
      <c r="S383" s="221" t="s">
        <v>1947</v>
      </c>
      <c r="T383" s="221">
        <v>0</v>
      </c>
      <c r="U383" s="221" t="s">
        <v>1948</v>
      </c>
      <c r="V383" s="221">
        <v>0</v>
      </c>
      <c r="W383" s="646">
        <v>0.67222222222222217</v>
      </c>
      <c r="X383" s="221">
        <v>28.08</v>
      </c>
      <c r="Y383" s="221">
        <v>154</v>
      </c>
      <c r="Z383" s="224">
        <v>7.0000000000000007E-2</v>
      </c>
      <c r="AA383" s="221">
        <v>117.7</v>
      </c>
      <c r="AB383" s="221">
        <v>9.1999999999999993</v>
      </c>
      <c r="AC383" s="224">
        <v>0.1</v>
      </c>
      <c r="AD383" s="224">
        <v>0.16689999999999999</v>
      </c>
      <c r="AE383" s="222">
        <v>7.2289156626506382E-3</v>
      </c>
      <c r="AF383" s="222">
        <v>0.41724881999566127</v>
      </c>
      <c r="AG383" s="222">
        <v>2.5000000000000001E-2</v>
      </c>
      <c r="AH383" s="222">
        <v>2.5000000000000001E-2</v>
      </c>
      <c r="AI383" s="398">
        <v>0.05</v>
      </c>
      <c r="AJ383" s="398">
        <v>24.995799999999999</v>
      </c>
      <c r="AK383" s="398">
        <v>25.0458</v>
      </c>
      <c r="AL383" s="222">
        <v>1.5333333333333126</v>
      </c>
      <c r="AM383" s="647">
        <v>47.073373897294637</v>
      </c>
      <c r="AN383" s="647">
        <v>6.831842714178034</v>
      </c>
      <c r="AO383" s="647">
        <v>6.8902894675259247</v>
      </c>
      <c r="AP383" s="647">
        <v>2.5377215189873423</v>
      </c>
      <c r="AQ383" s="28">
        <v>0.27269781434599116</v>
      </c>
      <c r="AR383" s="28">
        <v>0.90296899430215838</v>
      </c>
      <c r="AS383" s="643">
        <v>2.8104193333333334</v>
      </c>
      <c r="AT383" s="606">
        <v>31.877642714178034</v>
      </c>
      <c r="AU383" s="28">
        <v>0.44628699799849247</v>
      </c>
    </row>
    <row r="384" spans="1:47">
      <c r="A384" s="221">
        <v>179</v>
      </c>
      <c r="B384" s="181" t="s">
        <v>1929</v>
      </c>
      <c r="C384" s="221" t="s">
        <v>1930</v>
      </c>
      <c r="D384" s="221">
        <v>0.6</v>
      </c>
      <c r="E384" s="221"/>
      <c r="F384" s="226">
        <v>42593</v>
      </c>
      <c r="G384" s="221" t="s">
        <v>1829</v>
      </c>
      <c r="H384" s="221" t="s">
        <v>1931</v>
      </c>
      <c r="I384" s="221" t="s">
        <v>1932</v>
      </c>
      <c r="J384" s="221" t="s">
        <v>1933</v>
      </c>
      <c r="K384" s="221" t="s">
        <v>1934</v>
      </c>
      <c r="L384" s="221" t="s">
        <v>714</v>
      </c>
      <c r="M384" s="646" t="s">
        <v>714</v>
      </c>
      <c r="N384" s="221">
        <v>0.8</v>
      </c>
      <c r="O384" s="221">
        <v>0.8</v>
      </c>
      <c r="P384" s="221" t="s">
        <v>1045</v>
      </c>
      <c r="Q384" s="221">
        <v>0</v>
      </c>
      <c r="R384" s="221" t="s">
        <v>1045</v>
      </c>
      <c r="S384" s="221" t="s">
        <v>1947</v>
      </c>
      <c r="T384" s="221">
        <v>0</v>
      </c>
      <c r="U384" s="221" t="s">
        <v>1948</v>
      </c>
      <c r="V384" s="221">
        <v>0</v>
      </c>
      <c r="W384" s="646">
        <v>0.67361111111111116</v>
      </c>
      <c r="X384" s="221">
        <v>28.03</v>
      </c>
      <c r="Y384" s="221">
        <v>154</v>
      </c>
      <c r="Z384" s="224">
        <v>7.0000000000000007E-2</v>
      </c>
      <c r="AA384" s="221">
        <v>118.3</v>
      </c>
      <c r="AB384" s="221">
        <v>9.25</v>
      </c>
      <c r="AC384" s="222" t="s">
        <v>811</v>
      </c>
      <c r="AD384" s="222" t="s">
        <v>811</v>
      </c>
      <c r="AE384" s="222" t="s">
        <v>811</v>
      </c>
      <c r="AF384" s="222" t="s">
        <v>811</v>
      </c>
      <c r="AG384" s="222" t="s">
        <v>811</v>
      </c>
      <c r="AH384" s="222" t="s">
        <v>811</v>
      </c>
      <c r="AI384" s="222" t="s">
        <v>811</v>
      </c>
      <c r="AJ384" s="222" t="s">
        <v>811</v>
      </c>
      <c r="AK384" s="222" t="s">
        <v>811</v>
      </c>
      <c r="AL384" s="361" t="s">
        <v>811</v>
      </c>
      <c r="AM384" s="361" t="s">
        <v>811</v>
      </c>
      <c r="AN384" s="361" t="s">
        <v>811</v>
      </c>
      <c r="AO384" s="361" t="s">
        <v>811</v>
      </c>
      <c r="AP384" s="361" t="s">
        <v>811</v>
      </c>
      <c r="AQ384" s="27" t="s">
        <v>811</v>
      </c>
      <c r="AR384" s="27" t="s">
        <v>811</v>
      </c>
      <c r="AS384" s="643">
        <v>0</v>
      </c>
      <c r="AT384" s="18"/>
      <c r="AU384" s="18"/>
    </row>
    <row r="385" spans="1:47">
      <c r="A385" s="83">
        <v>180</v>
      </c>
      <c r="B385" s="91" t="s">
        <v>1929</v>
      </c>
      <c r="C385" s="83" t="s">
        <v>1930</v>
      </c>
      <c r="D385" s="83">
        <v>0.15</v>
      </c>
      <c r="E385" s="83"/>
      <c r="F385" s="81">
        <v>42625</v>
      </c>
      <c r="G385" s="83" t="s">
        <v>1829</v>
      </c>
      <c r="H385" s="83" t="s">
        <v>1931</v>
      </c>
      <c r="I385" s="83" t="s">
        <v>1932</v>
      </c>
      <c r="J385" s="83" t="s">
        <v>1933</v>
      </c>
      <c r="K385" s="83" t="s">
        <v>1934</v>
      </c>
      <c r="L385" s="83" t="s">
        <v>1949</v>
      </c>
      <c r="M385" s="82">
        <v>0.625</v>
      </c>
      <c r="N385" s="83">
        <v>0.7</v>
      </c>
      <c r="O385" s="83">
        <v>0.7</v>
      </c>
      <c r="P385" s="83" t="s">
        <v>1045</v>
      </c>
      <c r="Q385" s="83">
        <v>0</v>
      </c>
      <c r="R385" s="83" t="s">
        <v>1950</v>
      </c>
      <c r="S385" s="83" t="s">
        <v>817</v>
      </c>
      <c r="T385" s="83">
        <v>0</v>
      </c>
      <c r="U385" s="83">
        <v>0</v>
      </c>
      <c r="V385" s="83">
        <v>0</v>
      </c>
      <c r="W385" s="82">
        <v>0.69305555555555554</v>
      </c>
      <c r="X385" s="83">
        <v>24.08</v>
      </c>
      <c r="Y385" s="83">
        <v>154</v>
      </c>
      <c r="Z385" s="87">
        <v>7.0000000000000007E-2</v>
      </c>
      <c r="AA385" s="83">
        <v>112.8</v>
      </c>
      <c r="AB385" s="83">
        <v>9.48</v>
      </c>
      <c r="AC385" s="90" t="s">
        <v>811</v>
      </c>
      <c r="AD385" s="90" t="s">
        <v>811</v>
      </c>
      <c r="AE385" s="90" t="s">
        <v>811</v>
      </c>
      <c r="AF385" s="90" t="s">
        <v>811</v>
      </c>
      <c r="AG385" s="90" t="s">
        <v>811</v>
      </c>
      <c r="AH385" s="90" t="s">
        <v>811</v>
      </c>
      <c r="AI385" s="90" t="s">
        <v>811</v>
      </c>
      <c r="AJ385" s="90" t="s">
        <v>811</v>
      </c>
      <c r="AK385" s="90" t="s">
        <v>811</v>
      </c>
      <c r="AL385" s="355" t="s">
        <v>811</v>
      </c>
      <c r="AM385" s="355" t="s">
        <v>811</v>
      </c>
      <c r="AN385" s="355" t="s">
        <v>811</v>
      </c>
      <c r="AO385" s="355" t="s">
        <v>811</v>
      </c>
      <c r="AP385" s="355" t="s">
        <v>811</v>
      </c>
      <c r="AQ385" s="27" t="s">
        <v>811</v>
      </c>
      <c r="AR385" s="27" t="s">
        <v>811</v>
      </c>
      <c r="AS385" s="643">
        <v>0</v>
      </c>
      <c r="AT385" s="18"/>
      <c r="AU385" s="18"/>
    </row>
    <row r="386" spans="1:47">
      <c r="A386" s="221">
        <v>181</v>
      </c>
      <c r="B386" s="181" t="s">
        <v>1929</v>
      </c>
      <c r="C386" s="221" t="s">
        <v>1930</v>
      </c>
      <c r="D386" s="221">
        <v>0.35</v>
      </c>
      <c r="E386" s="221"/>
      <c r="F386" s="226">
        <v>42625</v>
      </c>
      <c r="G386" s="221" t="s">
        <v>1829</v>
      </c>
      <c r="H386" s="221" t="s">
        <v>1931</v>
      </c>
      <c r="I386" s="221" t="s">
        <v>1932</v>
      </c>
      <c r="J386" s="221" t="s">
        <v>1933</v>
      </c>
      <c r="K386" s="221" t="s">
        <v>1934</v>
      </c>
      <c r="L386" s="221" t="s">
        <v>1949</v>
      </c>
      <c r="M386" s="646">
        <v>0.625</v>
      </c>
      <c r="N386" s="221">
        <v>0.7</v>
      </c>
      <c r="O386" s="221">
        <v>0.7</v>
      </c>
      <c r="P386" s="221" t="s">
        <v>1045</v>
      </c>
      <c r="Q386" s="221">
        <v>0</v>
      </c>
      <c r="R386" s="221" t="s">
        <v>1950</v>
      </c>
      <c r="S386" s="221" t="s">
        <v>817</v>
      </c>
      <c r="T386" s="221">
        <v>0</v>
      </c>
      <c r="U386" s="221">
        <v>0</v>
      </c>
      <c r="V386" s="221">
        <v>0</v>
      </c>
      <c r="W386" s="646">
        <v>0.69444444444444453</v>
      </c>
      <c r="X386" s="221">
        <v>24.08</v>
      </c>
      <c r="Y386" s="221">
        <v>155</v>
      </c>
      <c r="Z386" s="224">
        <v>7.0000000000000007E-2</v>
      </c>
      <c r="AA386" s="221">
        <v>114.1</v>
      </c>
      <c r="AB386" s="221">
        <v>9.59</v>
      </c>
      <c r="AC386" s="224">
        <v>0.1</v>
      </c>
      <c r="AD386" s="224">
        <v>0.29699999999999999</v>
      </c>
      <c r="AE386" s="222">
        <v>7.4999999999999956E-2</v>
      </c>
      <c r="AF386" s="222">
        <v>0.41724881999566127</v>
      </c>
      <c r="AG386" s="222">
        <v>0.34798578199052077</v>
      </c>
      <c r="AH386" s="398">
        <v>0.16500635862653668</v>
      </c>
      <c r="AI386" s="398">
        <v>0.51299214061705745</v>
      </c>
      <c r="AJ386" s="398">
        <v>24.69227590587834</v>
      </c>
      <c r="AK386" s="398">
        <v>25.205268046495398</v>
      </c>
      <c r="AL386" s="605">
        <v>2.2666666666666422</v>
      </c>
      <c r="AM386" s="647">
        <v>59.88745302714949</v>
      </c>
      <c r="AN386" s="647">
        <v>6.4879692735977548</v>
      </c>
      <c r="AO386" s="647">
        <v>9.2305389408757588</v>
      </c>
      <c r="AP386" s="647">
        <v>4.1328607594936697</v>
      </c>
      <c r="AQ386" s="24">
        <v>4.3978019071729992</v>
      </c>
      <c r="AR386" s="24">
        <v>0.48447124461300184</v>
      </c>
      <c r="AS386" s="643">
        <v>8.5306626666666681</v>
      </c>
      <c r="AT386" s="606">
        <v>31.693237320093154</v>
      </c>
      <c r="AU386" s="28">
        <v>0.44370532248130418</v>
      </c>
    </row>
    <row r="387" spans="1:47">
      <c r="A387" s="221">
        <v>182</v>
      </c>
      <c r="B387" s="181" t="s">
        <v>1929</v>
      </c>
      <c r="C387" s="221" t="s">
        <v>1930</v>
      </c>
      <c r="D387" s="221">
        <v>0.5</v>
      </c>
      <c r="E387" s="221"/>
      <c r="F387" s="226">
        <v>42625</v>
      </c>
      <c r="G387" s="221" t="s">
        <v>1829</v>
      </c>
      <c r="H387" s="221" t="s">
        <v>1931</v>
      </c>
      <c r="I387" s="221" t="s">
        <v>1932</v>
      </c>
      <c r="J387" s="221" t="s">
        <v>1933</v>
      </c>
      <c r="K387" s="221" t="s">
        <v>1934</v>
      </c>
      <c r="L387" s="221" t="s">
        <v>1949</v>
      </c>
      <c r="M387" s="646">
        <v>0.625</v>
      </c>
      <c r="N387" s="221">
        <v>0.7</v>
      </c>
      <c r="O387" s="221">
        <v>0.7</v>
      </c>
      <c r="P387" s="221" t="s">
        <v>1045</v>
      </c>
      <c r="Q387" s="221">
        <v>0</v>
      </c>
      <c r="R387" s="221" t="s">
        <v>1950</v>
      </c>
      <c r="S387" s="221" t="s">
        <v>817</v>
      </c>
      <c r="T387" s="221">
        <v>0</v>
      </c>
      <c r="U387" s="221">
        <v>0</v>
      </c>
      <c r="V387" s="221">
        <v>0</v>
      </c>
      <c r="W387" s="646">
        <v>0.69513888888888886</v>
      </c>
      <c r="X387" s="221">
        <v>24.07</v>
      </c>
      <c r="Y387" s="221">
        <v>153</v>
      </c>
      <c r="Z387" s="224">
        <v>7.0000000000000007E-2</v>
      </c>
      <c r="AA387" s="221">
        <v>112</v>
      </c>
      <c r="AB387" s="221">
        <v>9.41</v>
      </c>
      <c r="AC387" s="222" t="s">
        <v>811</v>
      </c>
      <c r="AD387" s="222" t="s">
        <v>811</v>
      </c>
      <c r="AE387" s="222" t="s">
        <v>811</v>
      </c>
      <c r="AF387" s="222" t="s">
        <v>811</v>
      </c>
      <c r="AG387" s="222" t="s">
        <v>811</v>
      </c>
      <c r="AH387" s="222" t="s">
        <v>811</v>
      </c>
      <c r="AI387" s="222" t="s">
        <v>811</v>
      </c>
      <c r="AJ387" s="222" t="s">
        <v>811</v>
      </c>
      <c r="AK387" s="222" t="s">
        <v>811</v>
      </c>
      <c r="AL387" s="361" t="s">
        <v>811</v>
      </c>
      <c r="AM387" s="361" t="s">
        <v>811</v>
      </c>
      <c r="AN387" s="361" t="s">
        <v>811</v>
      </c>
      <c r="AO387" s="361" t="s">
        <v>811</v>
      </c>
      <c r="AP387" s="361" t="s">
        <v>811</v>
      </c>
      <c r="AQ387" s="27" t="s">
        <v>811</v>
      </c>
      <c r="AR387" s="27" t="s">
        <v>811</v>
      </c>
      <c r="AS387" s="643">
        <v>0</v>
      </c>
      <c r="AT387" s="18"/>
      <c r="AU387" s="18"/>
    </row>
    <row r="388" spans="1:47">
      <c r="A388" s="18">
        <v>183</v>
      </c>
      <c r="B388" t="s">
        <v>1929</v>
      </c>
      <c r="C388" s="18" t="s">
        <v>1930</v>
      </c>
      <c r="D388" s="18">
        <v>0.15</v>
      </c>
      <c r="E388" s="18"/>
      <c r="F388" s="19">
        <v>42702</v>
      </c>
      <c r="G388" s="18" t="s">
        <v>1829</v>
      </c>
      <c r="H388" s="18" t="s">
        <v>1931</v>
      </c>
      <c r="I388" s="18" t="s">
        <v>1932</v>
      </c>
      <c r="J388" s="18" t="s">
        <v>1933</v>
      </c>
      <c r="K388" s="18" t="s">
        <v>1934</v>
      </c>
      <c r="L388" s="18" t="s">
        <v>714</v>
      </c>
      <c r="M388" s="20" t="s">
        <v>714</v>
      </c>
      <c r="N388" s="18">
        <v>0.7</v>
      </c>
      <c r="O388" s="18">
        <v>0.7</v>
      </c>
      <c r="P388" s="18" t="s">
        <v>1951</v>
      </c>
      <c r="Q388" s="18">
        <v>0</v>
      </c>
      <c r="R388" s="18" t="s">
        <v>1952</v>
      </c>
      <c r="S388" s="18" t="s">
        <v>1676</v>
      </c>
      <c r="T388" s="18">
        <v>0</v>
      </c>
      <c r="U388" s="18">
        <v>0</v>
      </c>
      <c r="V388" s="18">
        <v>0</v>
      </c>
      <c r="W388" s="20">
        <v>0.5444444444444444</v>
      </c>
      <c r="X388" s="18">
        <v>5.76</v>
      </c>
      <c r="Y388" s="18">
        <v>154</v>
      </c>
      <c r="Z388" s="23">
        <v>7.0000000000000007E-2</v>
      </c>
      <c r="AA388" s="18">
        <v>106.2</v>
      </c>
      <c r="AB388" s="18">
        <v>13.29</v>
      </c>
      <c r="AC388" s="24" t="s">
        <v>811</v>
      </c>
      <c r="AD388" s="24" t="s">
        <v>811</v>
      </c>
      <c r="AE388" s="24" t="s">
        <v>811</v>
      </c>
      <c r="AF388" s="24" t="s">
        <v>811</v>
      </c>
      <c r="AG388" s="24" t="s">
        <v>811</v>
      </c>
      <c r="AH388" s="24" t="s">
        <v>811</v>
      </c>
      <c r="AI388" s="24" t="s">
        <v>811</v>
      </c>
      <c r="AJ388" s="24" t="s">
        <v>811</v>
      </c>
      <c r="AK388" s="24" t="s">
        <v>811</v>
      </c>
      <c r="AL388" s="27" t="s">
        <v>811</v>
      </c>
      <c r="AM388" s="27" t="s">
        <v>811</v>
      </c>
      <c r="AN388" s="27" t="s">
        <v>811</v>
      </c>
      <c r="AO388" s="27" t="s">
        <v>811</v>
      </c>
      <c r="AP388" s="27" t="s">
        <v>811</v>
      </c>
      <c r="AQ388" s="27" t="s">
        <v>811</v>
      </c>
      <c r="AR388" s="27" t="s">
        <v>811</v>
      </c>
      <c r="AS388" s="643">
        <v>0</v>
      </c>
      <c r="AT388" s="18"/>
      <c r="AU388" s="18"/>
    </row>
    <row r="389" spans="1:47">
      <c r="A389" s="18">
        <v>184</v>
      </c>
      <c r="B389" t="s">
        <v>1929</v>
      </c>
      <c r="C389" s="18" t="s">
        <v>1930</v>
      </c>
      <c r="D389" s="18">
        <v>0.35</v>
      </c>
      <c r="E389" s="18"/>
      <c r="F389" s="19">
        <v>42702</v>
      </c>
      <c r="G389" s="18" t="s">
        <v>1829</v>
      </c>
      <c r="H389" s="18" t="s">
        <v>1931</v>
      </c>
      <c r="I389" s="18" t="s">
        <v>1932</v>
      </c>
      <c r="J389" s="18" t="s">
        <v>1933</v>
      </c>
      <c r="K389" s="18" t="s">
        <v>1934</v>
      </c>
      <c r="L389" s="18" t="s">
        <v>714</v>
      </c>
      <c r="M389" s="20" t="s">
        <v>714</v>
      </c>
      <c r="N389" s="18">
        <v>0.7</v>
      </c>
      <c r="O389" s="18">
        <v>0.7</v>
      </c>
      <c r="P389" s="18" t="s">
        <v>1951</v>
      </c>
      <c r="Q389" s="18">
        <v>0</v>
      </c>
      <c r="R389" s="18" t="s">
        <v>1952</v>
      </c>
      <c r="S389" s="18" t="s">
        <v>1676</v>
      </c>
      <c r="T389" s="18">
        <v>0</v>
      </c>
      <c r="U389" s="18">
        <v>0</v>
      </c>
      <c r="V389" s="18">
        <v>0</v>
      </c>
      <c r="W389" s="20">
        <v>0.54652777777777783</v>
      </c>
      <c r="X389" s="18">
        <v>5.69</v>
      </c>
      <c r="Y389" s="18">
        <v>153</v>
      </c>
      <c r="Z389" s="23">
        <v>7.0000000000000007E-2</v>
      </c>
      <c r="AA389" s="18">
        <v>108.2</v>
      </c>
      <c r="AB389" s="18">
        <v>13.57</v>
      </c>
      <c r="AC389" s="23">
        <v>0.1</v>
      </c>
      <c r="AD389" s="23">
        <v>0.16220000000000001</v>
      </c>
      <c r="AE389" s="24">
        <v>6.504065040650403E-2</v>
      </c>
      <c r="AF389" s="24">
        <v>0.55633175999421502</v>
      </c>
      <c r="AG389" s="24">
        <v>0.84632133852853553</v>
      </c>
      <c r="AH389" s="371">
        <v>16.691394658753712</v>
      </c>
      <c r="AI389" s="371">
        <v>17.537715997282248</v>
      </c>
      <c r="AJ389" s="371">
        <v>29.035032116862347</v>
      </c>
      <c r="AK389" s="371">
        <v>46.572748114144595</v>
      </c>
      <c r="AL389" s="24">
        <v>4.1000000000000369</v>
      </c>
      <c r="AM389" s="606">
        <v>120.76349954575024</v>
      </c>
      <c r="AN389" s="28">
        <v>13.964415796288089</v>
      </c>
      <c r="AO389" s="28">
        <v>8.6479449844117813</v>
      </c>
      <c r="AP389" s="28">
        <v>19.460698734177218</v>
      </c>
      <c r="AQ389" s="28">
        <v>4.1116919324894514</v>
      </c>
      <c r="AR389" s="28">
        <v>0.82557170417577841</v>
      </c>
      <c r="AS389" s="643">
        <v>23.572390666666671</v>
      </c>
      <c r="AT389" s="606">
        <v>60.537163910432682</v>
      </c>
      <c r="AU389" s="28">
        <v>0.84752029474605761</v>
      </c>
    </row>
    <row r="390" spans="1:47">
      <c r="A390" s="18">
        <v>185</v>
      </c>
      <c r="B390" t="s">
        <v>1929</v>
      </c>
      <c r="C390" s="18" t="s">
        <v>1930</v>
      </c>
      <c r="D390" s="18">
        <v>0.5</v>
      </c>
      <c r="E390" s="18"/>
      <c r="F390" s="19">
        <v>42702</v>
      </c>
      <c r="G390" s="18" t="s">
        <v>1829</v>
      </c>
      <c r="H390" s="18" t="s">
        <v>1931</v>
      </c>
      <c r="I390" s="18" t="s">
        <v>1932</v>
      </c>
      <c r="J390" s="18" t="s">
        <v>1933</v>
      </c>
      <c r="K390" s="18" t="s">
        <v>1934</v>
      </c>
      <c r="L390" s="18" t="s">
        <v>714</v>
      </c>
      <c r="M390" s="20" t="s">
        <v>714</v>
      </c>
      <c r="N390" s="18">
        <v>0.7</v>
      </c>
      <c r="O390" s="18">
        <v>0.7</v>
      </c>
      <c r="P390" s="18" t="s">
        <v>1951</v>
      </c>
      <c r="Q390" s="18">
        <v>0</v>
      </c>
      <c r="R390" s="18" t="s">
        <v>1952</v>
      </c>
      <c r="S390" s="18" t="s">
        <v>1676</v>
      </c>
      <c r="T390" s="18">
        <v>0</v>
      </c>
      <c r="U390" s="18">
        <v>0</v>
      </c>
      <c r="V390" s="18">
        <v>0</v>
      </c>
      <c r="W390" s="20">
        <v>0.54791666666666672</v>
      </c>
      <c r="X390" s="18">
        <v>5.65</v>
      </c>
      <c r="Y390" s="18">
        <v>153</v>
      </c>
      <c r="Z390" s="23">
        <v>7.0000000000000007E-2</v>
      </c>
      <c r="AA390" s="18">
        <v>108.7</v>
      </c>
      <c r="AB390" s="18">
        <v>13.66</v>
      </c>
      <c r="AC390" s="24" t="s">
        <v>811</v>
      </c>
      <c r="AD390" s="24" t="s">
        <v>811</v>
      </c>
      <c r="AE390" s="24" t="s">
        <v>811</v>
      </c>
      <c r="AF390" s="24" t="s">
        <v>811</v>
      </c>
      <c r="AG390" s="24" t="s">
        <v>811</v>
      </c>
      <c r="AH390" s="24" t="s">
        <v>811</v>
      </c>
      <c r="AI390" s="24" t="s">
        <v>811</v>
      </c>
      <c r="AJ390" s="24" t="s">
        <v>811</v>
      </c>
      <c r="AK390" s="24" t="s">
        <v>811</v>
      </c>
      <c r="AL390" s="27" t="s">
        <v>811</v>
      </c>
      <c r="AM390" s="27" t="s">
        <v>811</v>
      </c>
      <c r="AN390" s="27" t="s">
        <v>811</v>
      </c>
      <c r="AO390" s="27" t="s">
        <v>811</v>
      </c>
      <c r="AP390" s="27" t="s">
        <v>811</v>
      </c>
      <c r="AQ390" s="27" t="s">
        <v>811</v>
      </c>
      <c r="AR390" s="27" t="s">
        <v>811</v>
      </c>
      <c r="AS390" s="643">
        <v>0</v>
      </c>
      <c r="AT390" s="18"/>
      <c r="AU390" s="18"/>
    </row>
    <row r="391" spans="1:47">
      <c r="A391" s="18">
        <v>186</v>
      </c>
      <c r="B391" t="s">
        <v>1929</v>
      </c>
      <c r="C391" s="18" t="s">
        <v>1930</v>
      </c>
      <c r="D391" s="18">
        <v>0.2</v>
      </c>
      <c r="E391" s="18"/>
      <c r="F391" s="19">
        <v>42725</v>
      </c>
      <c r="G391" s="18" t="s">
        <v>1829</v>
      </c>
      <c r="H391" s="18" t="s">
        <v>1931</v>
      </c>
      <c r="I391" s="18" t="s">
        <v>1932</v>
      </c>
      <c r="J391" s="18" t="s">
        <v>1933</v>
      </c>
      <c r="K391" s="18" t="s">
        <v>1934</v>
      </c>
      <c r="L391" s="18" t="s">
        <v>714</v>
      </c>
      <c r="M391" s="20" t="s">
        <v>714</v>
      </c>
      <c r="N391" s="18">
        <v>0.84</v>
      </c>
      <c r="O391" s="18">
        <v>0.84</v>
      </c>
      <c r="P391" s="18" t="s">
        <v>1045</v>
      </c>
      <c r="Q391" s="18">
        <v>0</v>
      </c>
      <c r="R391" s="18" t="s">
        <v>1953</v>
      </c>
      <c r="S391" s="18" t="s">
        <v>1954</v>
      </c>
      <c r="T391" s="18">
        <v>0</v>
      </c>
      <c r="U391" s="18">
        <v>0</v>
      </c>
      <c r="V391" s="18">
        <v>0</v>
      </c>
      <c r="W391" s="20">
        <v>0.65833333333333333</v>
      </c>
      <c r="X391" s="18">
        <v>1.97</v>
      </c>
      <c r="Y391" s="18">
        <v>145</v>
      </c>
      <c r="Z391" s="23">
        <v>7.0000000000000007E-2</v>
      </c>
      <c r="AA391" s="18">
        <v>97.8</v>
      </c>
      <c r="AB391" s="18">
        <v>13.54</v>
      </c>
      <c r="AC391" s="24" t="s">
        <v>811</v>
      </c>
      <c r="AD391" s="24" t="s">
        <v>811</v>
      </c>
      <c r="AE391" s="24" t="s">
        <v>811</v>
      </c>
      <c r="AF391" s="24" t="s">
        <v>811</v>
      </c>
      <c r="AG391" s="24" t="s">
        <v>811</v>
      </c>
      <c r="AH391" s="24" t="s">
        <v>811</v>
      </c>
      <c r="AI391" s="24" t="s">
        <v>811</v>
      </c>
      <c r="AJ391" s="24" t="s">
        <v>811</v>
      </c>
      <c r="AK391" s="24" t="s">
        <v>811</v>
      </c>
      <c r="AL391" s="27" t="s">
        <v>811</v>
      </c>
      <c r="AM391" s="27" t="s">
        <v>811</v>
      </c>
      <c r="AN391" s="27" t="s">
        <v>811</v>
      </c>
      <c r="AO391" s="27" t="s">
        <v>811</v>
      </c>
      <c r="AP391" s="27" t="s">
        <v>811</v>
      </c>
      <c r="AQ391" s="27" t="s">
        <v>811</v>
      </c>
      <c r="AR391" s="27" t="s">
        <v>811</v>
      </c>
      <c r="AS391" s="643">
        <v>0</v>
      </c>
      <c r="AT391" s="18"/>
      <c r="AU391" s="18"/>
    </row>
    <row r="392" spans="1:47">
      <c r="A392" s="18">
        <v>187</v>
      </c>
      <c r="B392" t="s">
        <v>1929</v>
      </c>
      <c r="C392" s="18" t="s">
        <v>1930</v>
      </c>
      <c r="D392" s="18">
        <v>0.4</v>
      </c>
      <c r="E392" s="18"/>
      <c r="F392" s="19">
        <v>42725</v>
      </c>
      <c r="G392" s="18" t="s">
        <v>1829</v>
      </c>
      <c r="H392" s="18" t="s">
        <v>1931</v>
      </c>
      <c r="I392" s="18" t="s">
        <v>1932</v>
      </c>
      <c r="J392" s="18" t="s">
        <v>1933</v>
      </c>
      <c r="K392" s="18" t="s">
        <v>1934</v>
      </c>
      <c r="L392" s="18" t="s">
        <v>714</v>
      </c>
      <c r="M392" s="20" t="s">
        <v>714</v>
      </c>
      <c r="N392" s="18">
        <v>0.84</v>
      </c>
      <c r="O392" s="18">
        <v>0.84</v>
      </c>
      <c r="P392" s="18" t="s">
        <v>1045</v>
      </c>
      <c r="Q392" s="18">
        <v>0</v>
      </c>
      <c r="R392" s="18" t="s">
        <v>1953</v>
      </c>
      <c r="S392" s="18" t="s">
        <v>1954</v>
      </c>
      <c r="T392" s="18">
        <v>0</v>
      </c>
      <c r="U392" s="18">
        <v>0</v>
      </c>
      <c r="V392" s="18">
        <v>0</v>
      </c>
      <c r="W392" s="20">
        <v>0.65902777777777777</v>
      </c>
      <c r="X392" s="18">
        <v>1.98</v>
      </c>
      <c r="Y392" s="18">
        <v>145</v>
      </c>
      <c r="Z392" s="23">
        <v>7.0000000000000007E-2</v>
      </c>
      <c r="AA392" s="18">
        <v>98.8</v>
      </c>
      <c r="AB392" s="18">
        <v>13.67</v>
      </c>
      <c r="AC392" s="23">
        <v>0.1</v>
      </c>
      <c r="AD392" s="23">
        <v>0.1522</v>
      </c>
      <c r="AE392" s="24">
        <v>4.7899159663865591E-2</v>
      </c>
      <c r="AF392" s="24">
        <v>0.62587322999349182</v>
      </c>
      <c r="AG392" s="24">
        <v>1.5852149706155276</v>
      </c>
      <c r="AH392" s="371">
        <v>21.032504780114724</v>
      </c>
      <c r="AI392" s="371">
        <v>22.617719750730252</v>
      </c>
      <c r="AJ392" s="371">
        <v>30.106477140461458</v>
      </c>
      <c r="AK392" s="371">
        <v>52.72419689119171</v>
      </c>
      <c r="AL392" s="24">
        <v>4.2999999999999972</v>
      </c>
      <c r="AM392" s="28">
        <v>87.403391449661527</v>
      </c>
      <c r="AN392" s="28">
        <v>8.4714200722237187</v>
      </c>
      <c r="AO392" s="28">
        <v>10.317442731501618</v>
      </c>
      <c r="AP392" s="28">
        <v>8.4977417721518975</v>
      </c>
      <c r="AQ392" s="28">
        <v>2.3928568945147721</v>
      </c>
      <c r="AR392" s="28">
        <v>0.78028233637525424</v>
      </c>
      <c r="AS392" s="643">
        <v>10.890598666666669</v>
      </c>
      <c r="AT392" s="606">
        <v>61.195616963415432</v>
      </c>
      <c r="AU392" s="28">
        <v>0.85673863748781609</v>
      </c>
    </row>
    <row r="393" spans="1:47">
      <c r="A393" s="18">
        <v>188</v>
      </c>
      <c r="B393" t="s">
        <v>1929</v>
      </c>
      <c r="C393" s="18" t="s">
        <v>1930</v>
      </c>
      <c r="D393" s="18">
        <v>0.6</v>
      </c>
      <c r="E393" s="18"/>
      <c r="F393" s="19">
        <v>42725</v>
      </c>
      <c r="G393" s="18" t="s">
        <v>1829</v>
      </c>
      <c r="H393" s="18" t="s">
        <v>1931</v>
      </c>
      <c r="I393" s="18" t="s">
        <v>1932</v>
      </c>
      <c r="J393" s="18" t="s">
        <v>1933</v>
      </c>
      <c r="K393" s="18" t="s">
        <v>1934</v>
      </c>
      <c r="L393" s="18" t="s">
        <v>714</v>
      </c>
      <c r="M393" s="20" t="s">
        <v>714</v>
      </c>
      <c r="N393" s="18">
        <v>0.84</v>
      </c>
      <c r="O393" s="18">
        <v>0.84</v>
      </c>
      <c r="P393" s="18" t="s">
        <v>1045</v>
      </c>
      <c r="Q393" s="18">
        <v>0</v>
      </c>
      <c r="R393" s="18" t="s">
        <v>1953</v>
      </c>
      <c r="S393" s="18" t="s">
        <v>1954</v>
      </c>
      <c r="T393" s="18">
        <v>0</v>
      </c>
      <c r="U393" s="18">
        <v>0</v>
      </c>
      <c r="V393" s="18">
        <v>0</v>
      </c>
      <c r="W393" s="20">
        <v>0.65972222222222221</v>
      </c>
      <c r="X393" s="18">
        <v>1.98</v>
      </c>
      <c r="Y393" s="18">
        <v>145</v>
      </c>
      <c r="Z393" s="23">
        <v>7.0000000000000007E-2</v>
      </c>
      <c r="AA393" s="18">
        <v>99.2</v>
      </c>
      <c r="AB393" s="18">
        <v>13.73</v>
      </c>
      <c r="AC393" s="24" t="s">
        <v>811</v>
      </c>
      <c r="AD393" s="24" t="s">
        <v>811</v>
      </c>
      <c r="AE393" s="24" t="s">
        <v>811</v>
      </c>
      <c r="AF393" s="24" t="s">
        <v>811</v>
      </c>
      <c r="AG393" s="24" t="s">
        <v>811</v>
      </c>
      <c r="AH393" s="24" t="s">
        <v>811</v>
      </c>
      <c r="AI393" s="24" t="s">
        <v>811</v>
      </c>
      <c r="AJ393" s="24" t="s">
        <v>811</v>
      </c>
      <c r="AK393" s="24" t="s">
        <v>811</v>
      </c>
      <c r="AL393" s="27" t="s">
        <v>811</v>
      </c>
      <c r="AM393" s="27" t="s">
        <v>811</v>
      </c>
      <c r="AN393" s="27" t="s">
        <v>811</v>
      </c>
      <c r="AO393" s="27" t="s">
        <v>811</v>
      </c>
      <c r="AP393" s="27" t="s">
        <v>811</v>
      </c>
      <c r="AQ393" s="27" t="s">
        <v>811</v>
      </c>
      <c r="AR393" s="27" t="s">
        <v>811</v>
      </c>
      <c r="AS393" s="643">
        <v>0</v>
      </c>
      <c r="AT393" s="18"/>
      <c r="AU393" s="18"/>
    </row>
    <row r="394" spans="1:47">
      <c r="A394" s="18">
        <v>189</v>
      </c>
      <c r="B394" t="s">
        <v>1929</v>
      </c>
      <c r="C394" s="18" t="s">
        <v>1955</v>
      </c>
      <c r="D394" s="18">
        <v>0.15</v>
      </c>
      <c r="E394" s="18"/>
      <c r="F394" s="19">
        <v>42466</v>
      </c>
      <c r="G394" s="18" t="s">
        <v>1829</v>
      </c>
      <c r="H394" s="18" t="s">
        <v>1931</v>
      </c>
      <c r="I394" s="18" t="s">
        <v>1956</v>
      </c>
      <c r="J394" s="18" t="s">
        <v>1957</v>
      </c>
      <c r="K394" s="18" t="s">
        <v>1934</v>
      </c>
      <c r="L394" s="18" t="s">
        <v>714</v>
      </c>
      <c r="M394" s="18" t="s">
        <v>714</v>
      </c>
      <c r="N394" s="18">
        <v>1.72</v>
      </c>
      <c r="O394" s="18">
        <v>1.72</v>
      </c>
      <c r="P394" s="18" t="s">
        <v>1025</v>
      </c>
      <c r="Q394" s="18">
        <v>0</v>
      </c>
      <c r="R394" s="18" t="s">
        <v>1958</v>
      </c>
      <c r="S394" s="18" t="s">
        <v>1959</v>
      </c>
      <c r="T394" s="18">
        <v>0</v>
      </c>
      <c r="U394" s="18">
        <v>0</v>
      </c>
      <c r="V394" s="18" t="s">
        <v>1960</v>
      </c>
      <c r="W394" s="20">
        <v>0.57500000000000007</v>
      </c>
      <c r="X394" s="18">
        <v>8.44</v>
      </c>
      <c r="Y394" s="18">
        <v>130</v>
      </c>
      <c r="Z394" s="23">
        <v>0.06</v>
      </c>
      <c r="AA394" s="18">
        <v>99.9</v>
      </c>
      <c r="AB394" s="18">
        <v>11.72</v>
      </c>
      <c r="AC394" s="24" t="s">
        <v>811</v>
      </c>
      <c r="AD394" s="24" t="s">
        <v>811</v>
      </c>
      <c r="AE394" s="24" t="s">
        <v>811</v>
      </c>
      <c r="AF394" s="24" t="s">
        <v>811</v>
      </c>
      <c r="AG394" s="24" t="s">
        <v>811</v>
      </c>
      <c r="AH394" s="24" t="s">
        <v>811</v>
      </c>
      <c r="AI394" s="24" t="s">
        <v>811</v>
      </c>
      <c r="AJ394" s="24" t="s">
        <v>811</v>
      </c>
      <c r="AK394" s="24" t="s">
        <v>811</v>
      </c>
      <c r="AL394" s="27" t="s">
        <v>811</v>
      </c>
      <c r="AM394" s="27" t="s">
        <v>811</v>
      </c>
      <c r="AN394" s="27" t="s">
        <v>811</v>
      </c>
      <c r="AO394" s="27" t="s">
        <v>811</v>
      </c>
      <c r="AP394" s="27" t="s">
        <v>811</v>
      </c>
      <c r="AQ394" s="27" t="s">
        <v>811</v>
      </c>
      <c r="AR394" s="27" t="s">
        <v>811</v>
      </c>
      <c r="AS394" s="643">
        <v>0</v>
      </c>
      <c r="AT394" s="18"/>
      <c r="AU394" s="18"/>
    </row>
    <row r="395" spans="1:47">
      <c r="A395" s="18">
        <v>190</v>
      </c>
      <c r="B395" t="s">
        <v>1929</v>
      </c>
      <c r="C395" s="18" t="s">
        <v>1955</v>
      </c>
      <c r="D395" s="18">
        <v>0.5</v>
      </c>
      <c r="E395" s="18"/>
      <c r="F395" s="19">
        <v>42466</v>
      </c>
      <c r="G395" s="18" t="s">
        <v>1829</v>
      </c>
      <c r="H395" s="18" t="s">
        <v>1931</v>
      </c>
      <c r="I395" s="18" t="s">
        <v>1956</v>
      </c>
      <c r="J395" s="18" t="s">
        <v>1957</v>
      </c>
      <c r="K395" s="18" t="s">
        <v>1934</v>
      </c>
      <c r="L395" s="18" t="s">
        <v>714</v>
      </c>
      <c r="M395" s="18" t="s">
        <v>714</v>
      </c>
      <c r="N395" s="18">
        <v>1.72</v>
      </c>
      <c r="O395" s="18">
        <v>1.72</v>
      </c>
      <c r="P395" s="18" t="s">
        <v>1025</v>
      </c>
      <c r="Q395" s="18">
        <v>0</v>
      </c>
      <c r="R395" s="18" t="s">
        <v>1958</v>
      </c>
      <c r="S395" s="18" t="s">
        <v>1959</v>
      </c>
      <c r="T395" s="18">
        <v>0</v>
      </c>
      <c r="U395" s="18">
        <v>0</v>
      </c>
      <c r="V395" s="18" t="s">
        <v>1960</v>
      </c>
      <c r="W395" s="20">
        <v>0.57847222222222217</v>
      </c>
      <c r="X395" s="18">
        <v>8.44</v>
      </c>
      <c r="Y395" s="18">
        <v>130</v>
      </c>
      <c r="Z395" s="23">
        <v>0.06</v>
      </c>
      <c r="AA395" s="18">
        <v>100.3</v>
      </c>
      <c r="AB395" s="18">
        <v>11.78</v>
      </c>
      <c r="AC395" s="23">
        <v>0.1</v>
      </c>
      <c r="AD395" s="23">
        <v>0.1341</v>
      </c>
      <c r="AE395" s="24">
        <v>0.10747663551401869</v>
      </c>
      <c r="AF395" s="24">
        <v>0.84627961711969069</v>
      </c>
      <c r="AG395" s="24">
        <v>0.98312958435207776</v>
      </c>
      <c r="AH395" s="371">
        <v>41.689899206519414</v>
      </c>
      <c r="AI395" s="371">
        <v>42.673028790871491</v>
      </c>
      <c r="AJ395" s="371">
        <v>34.014948143760456</v>
      </c>
      <c r="AK395" s="371">
        <v>76.687976934631948</v>
      </c>
      <c r="AL395" s="24">
        <v>5.3999999999999915</v>
      </c>
      <c r="AM395" s="28">
        <v>117.61298326862416</v>
      </c>
      <c r="AN395" s="28">
        <v>15.986357269081472</v>
      </c>
      <c r="AO395" s="28">
        <v>7.3570846246564496</v>
      </c>
      <c r="AP395" s="28">
        <v>4.1763645569620262</v>
      </c>
      <c r="AQ395" s="28">
        <v>3.0254021097046424</v>
      </c>
      <c r="AR395" s="28">
        <v>0.57990834058708163</v>
      </c>
      <c r="AS395" s="643">
        <v>7.2017666666666686</v>
      </c>
      <c r="AT395" s="606">
        <v>92.674334203713414</v>
      </c>
      <c r="AU395" s="28">
        <v>1.2974406788519879</v>
      </c>
    </row>
    <row r="396" spans="1:47">
      <c r="A396" s="18">
        <v>191</v>
      </c>
      <c r="B396" t="s">
        <v>1929</v>
      </c>
      <c r="C396" s="18" t="s">
        <v>1955</v>
      </c>
      <c r="D396" s="18">
        <v>1</v>
      </c>
      <c r="E396" s="18"/>
      <c r="F396" s="19">
        <v>42466</v>
      </c>
      <c r="G396" s="18" t="s">
        <v>1829</v>
      </c>
      <c r="H396" s="18" t="s">
        <v>1931</v>
      </c>
      <c r="I396" s="18" t="s">
        <v>1956</v>
      </c>
      <c r="J396" s="18" t="s">
        <v>1957</v>
      </c>
      <c r="K396" s="18" t="s">
        <v>1934</v>
      </c>
      <c r="L396" s="18" t="s">
        <v>714</v>
      </c>
      <c r="M396" s="18" t="s">
        <v>714</v>
      </c>
      <c r="N396" s="18">
        <v>1.72</v>
      </c>
      <c r="O396" s="18">
        <v>1.72</v>
      </c>
      <c r="P396" s="18" t="s">
        <v>1025</v>
      </c>
      <c r="Q396" s="18">
        <v>0</v>
      </c>
      <c r="R396" s="18" t="s">
        <v>1958</v>
      </c>
      <c r="S396" s="18" t="s">
        <v>1959</v>
      </c>
      <c r="T396" s="18">
        <v>0</v>
      </c>
      <c r="U396" s="18">
        <v>0</v>
      </c>
      <c r="V396" s="18" t="s">
        <v>1960</v>
      </c>
      <c r="W396" s="20">
        <v>0.58194444444444449</v>
      </c>
      <c r="X396" s="18">
        <v>8.0500000000000007</v>
      </c>
      <c r="Y396" s="18">
        <v>130</v>
      </c>
      <c r="Z396" s="23">
        <v>0.06</v>
      </c>
      <c r="AA396" s="18">
        <v>101.6</v>
      </c>
      <c r="AB396" s="18">
        <v>12.03</v>
      </c>
      <c r="AC396" s="24" t="s">
        <v>811</v>
      </c>
      <c r="AD396" s="24" t="s">
        <v>811</v>
      </c>
      <c r="AE396" s="24" t="s">
        <v>811</v>
      </c>
      <c r="AF396" s="24" t="s">
        <v>811</v>
      </c>
      <c r="AG396" s="24" t="s">
        <v>811</v>
      </c>
      <c r="AH396" s="24" t="s">
        <v>811</v>
      </c>
      <c r="AI396" s="24" t="s">
        <v>811</v>
      </c>
      <c r="AJ396" s="24" t="s">
        <v>811</v>
      </c>
      <c r="AK396" s="24" t="s">
        <v>811</v>
      </c>
      <c r="AL396" s="27" t="s">
        <v>811</v>
      </c>
      <c r="AM396" s="27" t="s">
        <v>811</v>
      </c>
      <c r="AN396" s="27" t="s">
        <v>811</v>
      </c>
      <c r="AO396" s="27" t="s">
        <v>811</v>
      </c>
      <c r="AP396" s="27" t="s">
        <v>811</v>
      </c>
      <c r="AQ396" s="27" t="s">
        <v>811</v>
      </c>
      <c r="AR396" s="27" t="s">
        <v>811</v>
      </c>
      <c r="AS396" s="643">
        <v>0</v>
      </c>
      <c r="AT396" s="18"/>
      <c r="AU396" s="18"/>
    </row>
    <row r="397" spans="1:47">
      <c r="A397" s="18">
        <v>192</v>
      </c>
      <c r="B397" t="s">
        <v>1929</v>
      </c>
      <c r="C397" s="18" t="s">
        <v>1955</v>
      </c>
      <c r="D397" s="18">
        <v>1.5</v>
      </c>
      <c r="E397" s="18"/>
      <c r="F397" s="19">
        <v>42466</v>
      </c>
      <c r="G397" s="18" t="s">
        <v>1829</v>
      </c>
      <c r="H397" s="18" t="s">
        <v>1931</v>
      </c>
      <c r="I397" s="18" t="s">
        <v>1956</v>
      </c>
      <c r="J397" s="18" t="s">
        <v>1957</v>
      </c>
      <c r="K397" s="18" t="s">
        <v>1934</v>
      </c>
      <c r="L397" s="18" t="s">
        <v>714</v>
      </c>
      <c r="M397" s="18" t="s">
        <v>714</v>
      </c>
      <c r="N397" s="18">
        <v>1.72</v>
      </c>
      <c r="O397" s="18">
        <v>1.72</v>
      </c>
      <c r="P397" s="18" t="s">
        <v>1025</v>
      </c>
      <c r="Q397" s="18">
        <v>0</v>
      </c>
      <c r="R397" s="18" t="s">
        <v>1958</v>
      </c>
      <c r="S397" s="18" t="s">
        <v>1959</v>
      </c>
      <c r="T397" s="18">
        <v>0</v>
      </c>
      <c r="U397" s="18">
        <v>0</v>
      </c>
      <c r="V397" s="18" t="s">
        <v>1960</v>
      </c>
      <c r="W397" s="20">
        <v>0.58333333333333337</v>
      </c>
      <c r="X397" s="18">
        <v>7.76</v>
      </c>
      <c r="Y397" s="18">
        <v>130</v>
      </c>
      <c r="Z397" s="23">
        <v>0.06</v>
      </c>
      <c r="AA397" s="18">
        <v>103.8</v>
      </c>
      <c r="AB397" s="18">
        <v>12.36</v>
      </c>
      <c r="AC397" s="24" t="s">
        <v>811</v>
      </c>
      <c r="AD397" s="24" t="s">
        <v>811</v>
      </c>
      <c r="AE397" s="24" t="s">
        <v>811</v>
      </c>
      <c r="AF397" s="24" t="s">
        <v>811</v>
      </c>
      <c r="AG397" s="24" t="s">
        <v>811</v>
      </c>
      <c r="AH397" s="24" t="s">
        <v>811</v>
      </c>
      <c r="AI397" s="24" t="s">
        <v>811</v>
      </c>
      <c r="AJ397" s="24" t="s">
        <v>811</v>
      </c>
      <c r="AK397" s="24" t="s">
        <v>811</v>
      </c>
      <c r="AL397" s="27" t="s">
        <v>811</v>
      </c>
      <c r="AM397" s="27" t="s">
        <v>811</v>
      </c>
      <c r="AN397" s="27" t="s">
        <v>811</v>
      </c>
      <c r="AO397" s="27" t="s">
        <v>811</v>
      </c>
      <c r="AP397" s="27" t="s">
        <v>811</v>
      </c>
      <c r="AQ397" s="27" t="s">
        <v>811</v>
      </c>
      <c r="AR397" s="27" t="s">
        <v>811</v>
      </c>
      <c r="AS397" s="643">
        <v>0</v>
      </c>
      <c r="AT397" s="18"/>
      <c r="AU397" s="18"/>
    </row>
    <row r="398" spans="1:47">
      <c r="A398" s="18">
        <v>193</v>
      </c>
      <c r="B398" t="s">
        <v>1929</v>
      </c>
      <c r="C398" s="18" t="s">
        <v>1955</v>
      </c>
      <c r="D398" s="18">
        <v>1</v>
      </c>
      <c r="E398" s="18"/>
      <c r="F398" s="19">
        <v>42466</v>
      </c>
      <c r="G398" s="18" t="s">
        <v>1829</v>
      </c>
      <c r="H398" s="18" t="s">
        <v>1931</v>
      </c>
      <c r="I398" s="18" t="s">
        <v>1956</v>
      </c>
      <c r="J398" s="18" t="s">
        <v>1957</v>
      </c>
      <c r="K398" s="18" t="s">
        <v>1934</v>
      </c>
      <c r="L398" s="18" t="s">
        <v>714</v>
      </c>
      <c r="M398" s="18" t="s">
        <v>714</v>
      </c>
      <c r="N398" s="18">
        <v>1.72</v>
      </c>
      <c r="O398" s="18">
        <v>1.72</v>
      </c>
      <c r="P398" s="18" t="s">
        <v>1025</v>
      </c>
      <c r="Q398" s="18">
        <v>0</v>
      </c>
      <c r="R398" s="18" t="s">
        <v>1958</v>
      </c>
      <c r="S398" s="18" t="s">
        <v>1959</v>
      </c>
      <c r="T398" s="18">
        <v>0</v>
      </c>
      <c r="U398" s="18">
        <v>0</v>
      </c>
      <c r="V398" s="18" t="s">
        <v>1960</v>
      </c>
      <c r="W398" s="20">
        <v>0.58472222222222225</v>
      </c>
      <c r="X398" s="18">
        <v>8.1199999999999992</v>
      </c>
      <c r="Y398" s="18">
        <v>130</v>
      </c>
      <c r="Z398" s="23">
        <v>0.06</v>
      </c>
      <c r="AA398" s="18">
        <v>101.6</v>
      </c>
      <c r="AB398" s="18">
        <v>11.96</v>
      </c>
      <c r="AC398" s="24" t="s">
        <v>811</v>
      </c>
      <c r="AD398" s="24" t="s">
        <v>811</v>
      </c>
      <c r="AE398" s="24" t="s">
        <v>811</v>
      </c>
      <c r="AF398" s="24" t="s">
        <v>811</v>
      </c>
      <c r="AG398" s="24" t="s">
        <v>811</v>
      </c>
      <c r="AH398" s="24" t="s">
        <v>811</v>
      </c>
      <c r="AI398" s="24" t="s">
        <v>811</v>
      </c>
      <c r="AJ398" s="24" t="s">
        <v>811</v>
      </c>
      <c r="AK398" s="24" t="s">
        <v>811</v>
      </c>
      <c r="AL398" s="27" t="s">
        <v>811</v>
      </c>
      <c r="AM398" s="27" t="s">
        <v>811</v>
      </c>
      <c r="AN398" s="27" t="s">
        <v>811</v>
      </c>
      <c r="AO398" s="27" t="s">
        <v>811</v>
      </c>
      <c r="AP398" s="27" t="s">
        <v>811</v>
      </c>
      <c r="AQ398" s="27" t="s">
        <v>811</v>
      </c>
      <c r="AR398" s="27" t="s">
        <v>811</v>
      </c>
      <c r="AS398" s="643">
        <v>0</v>
      </c>
      <c r="AT398" s="18"/>
      <c r="AU398" s="18"/>
    </row>
    <row r="399" spans="1:47">
      <c r="A399" s="18">
        <v>194</v>
      </c>
      <c r="B399" t="s">
        <v>1929</v>
      </c>
      <c r="C399" s="18" t="s">
        <v>1955</v>
      </c>
      <c r="D399" s="18">
        <v>0.5</v>
      </c>
      <c r="E399" s="18"/>
      <c r="F399" s="19">
        <v>42466</v>
      </c>
      <c r="G399" s="18" t="s">
        <v>1829</v>
      </c>
      <c r="H399" s="18" t="s">
        <v>1931</v>
      </c>
      <c r="I399" s="18" t="s">
        <v>1956</v>
      </c>
      <c r="J399" s="18" t="s">
        <v>1957</v>
      </c>
      <c r="K399" s="18" t="s">
        <v>1934</v>
      </c>
      <c r="L399" s="18" t="s">
        <v>714</v>
      </c>
      <c r="M399" s="18" t="s">
        <v>714</v>
      </c>
      <c r="N399" s="18">
        <v>1.72</v>
      </c>
      <c r="O399" s="18">
        <v>1.72</v>
      </c>
      <c r="P399" s="18" t="s">
        <v>1025</v>
      </c>
      <c r="Q399" s="18">
        <v>0</v>
      </c>
      <c r="R399" s="18" t="s">
        <v>1958</v>
      </c>
      <c r="S399" s="18" t="s">
        <v>1959</v>
      </c>
      <c r="T399" s="18">
        <v>0</v>
      </c>
      <c r="U399" s="18">
        <v>0</v>
      </c>
      <c r="V399" s="18" t="s">
        <v>1960</v>
      </c>
      <c r="W399" s="20">
        <v>0.58611111111111114</v>
      </c>
      <c r="X399" s="18">
        <v>8.6</v>
      </c>
      <c r="Y399" s="18">
        <v>130</v>
      </c>
      <c r="Z399" s="23">
        <v>0.06</v>
      </c>
      <c r="AA399" s="18">
        <v>101</v>
      </c>
      <c r="AB399" s="18">
        <v>11.78</v>
      </c>
      <c r="AC399" s="24" t="s">
        <v>811</v>
      </c>
      <c r="AD399" s="24" t="s">
        <v>811</v>
      </c>
      <c r="AE399" s="24" t="s">
        <v>811</v>
      </c>
      <c r="AF399" s="24" t="s">
        <v>811</v>
      </c>
      <c r="AG399" s="24" t="s">
        <v>811</v>
      </c>
      <c r="AH399" s="24" t="s">
        <v>811</v>
      </c>
      <c r="AI399" s="24" t="s">
        <v>811</v>
      </c>
      <c r="AJ399" s="24" t="s">
        <v>811</v>
      </c>
      <c r="AK399" s="24" t="s">
        <v>811</v>
      </c>
      <c r="AL399" s="27" t="s">
        <v>811</v>
      </c>
      <c r="AM399" s="27" t="s">
        <v>811</v>
      </c>
      <c r="AN399" s="27" t="s">
        <v>811</v>
      </c>
      <c r="AO399" s="27" t="s">
        <v>811</v>
      </c>
      <c r="AP399" s="27" t="s">
        <v>811</v>
      </c>
      <c r="AQ399" s="27" t="s">
        <v>811</v>
      </c>
      <c r="AR399" s="27" t="s">
        <v>811</v>
      </c>
      <c r="AS399" s="643">
        <v>0</v>
      </c>
      <c r="AT399" s="18"/>
      <c r="AU399" s="18"/>
    </row>
    <row r="400" spans="1:47">
      <c r="A400" s="18">
        <v>195</v>
      </c>
      <c r="B400" t="s">
        <v>1929</v>
      </c>
      <c r="C400" s="18" t="s">
        <v>1955</v>
      </c>
      <c r="D400" s="18">
        <v>0.15</v>
      </c>
      <c r="E400" s="18"/>
      <c r="F400" s="19">
        <v>42466</v>
      </c>
      <c r="G400" s="18" t="s">
        <v>1829</v>
      </c>
      <c r="H400" s="18" t="s">
        <v>1931</v>
      </c>
      <c r="I400" s="18" t="s">
        <v>1956</v>
      </c>
      <c r="J400" s="18" t="s">
        <v>1957</v>
      </c>
      <c r="K400" s="18" t="s">
        <v>1934</v>
      </c>
      <c r="L400" s="18" t="s">
        <v>714</v>
      </c>
      <c r="M400" s="18" t="s">
        <v>714</v>
      </c>
      <c r="N400" s="18">
        <v>1.72</v>
      </c>
      <c r="O400" s="18">
        <v>1.72</v>
      </c>
      <c r="P400" s="18" t="s">
        <v>1025</v>
      </c>
      <c r="Q400" s="18">
        <v>0</v>
      </c>
      <c r="R400" s="18" t="s">
        <v>1958</v>
      </c>
      <c r="S400" s="18" t="s">
        <v>1959</v>
      </c>
      <c r="T400" s="18">
        <v>0</v>
      </c>
      <c r="U400" s="18">
        <v>0</v>
      </c>
      <c r="V400" s="18" t="s">
        <v>1960</v>
      </c>
      <c r="W400" s="20">
        <v>0.58680555555555558</v>
      </c>
      <c r="X400" s="18">
        <v>8.48</v>
      </c>
      <c r="Y400" s="18">
        <v>130</v>
      </c>
      <c r="Z400" s="23">
        <v>0.06</v>
      </c>
      <c r="AA400" s="18">
        <v>101.1</v>
      </c>
      <c r="AB400" s="18">
        <v>11.84</v>
      </c>
      <c r="AC400" s="24" t="s">
        <v>811</v>
      </c>
      <c r="AD400" s="24" t="s">
        <v>811</v>
      </c>
      <c r="AE400" s="24" t="s">
        <v>811</v>
      </c>
      <c r="AF400" s="24" t="s">
        <v>811</v>
      </c>
      <c r="AG400" s="24" t="s">
        <v>811</v>
      </c>
      <c r="AH400" s="24" t="s">
        <v>811</v>
      </c>
      <c r="AI400" s="24" t="s">
        <v>811</v>
      </c>
      <c r="AJ400" s="24" t="s">
        <v>811</v>
      </c>
      <c r="AK400" s="24" t="s">
        <v>811</v>
      </c>
      <c r="AL400" s="27" t="s">
        <v>811</v>
      </c>
      <c r="AM400" s="27" t="s">
        <v>811</v>
      </c>
      <c r="AN400" s="27" t="s">
        <v>811</v>
      </c>
      <c r="AO400" s="27" t="s">
        <v>811</v>
      </c>
      <c r="AP400" s="27" t="s">
        <v>811</v>
      </c>
      <c r="AQ400" s="27" t="s">
        <v>811</v>
      </c>
      <c r="AR400" s="27" t="s">
        <v>811</v>
      </c>
      <c r="AS400" s="643">
        <v>0</v>
      </c>
      <c r="AT400" s="18"/>
      <c r="AU400" s="18"/>
    </row>
    <row r="401" spans="1:47">
      <c r="A401" s="18">
        <v>196</v>
      </c>
      <c r="B401" t="s">
        <v>1929</v>
      </c>
      <c r="C401" s="18" t="s">
        <v>1961</v>
      </c>
      <c r="D401" s="18">
        <v>0.2</v>
      </c>
      <c r="E401" s="18"/>
      <c r="F401" s="19">
        <v>42466</v>
      </c>
      <c r="G401" s="18" t="s">
        <v>1829</v>
      </c>
      <c r="H401" s="18" t="s">
        <v>1931</v>
      </c>
      <c r="I401" s="18" t="s">
        <v>1962</v>
      </c>
      <c r="J401" s="18" t="s">
        <v>1963</v>
      </c>
      <c r="K401" s="18" t="s">
        <v>1934</v>
      </c>
      <c r="L401" s="18" t="s">
        <v>714</v>
      </c>
      <c r="M401" s="18" t="s">
        <v>714</v>
      </c>
      <c r="N401" s="18">
        <v>2</v>
      </c>
      <c r="O401" s="18">
        <v>2</v>
      </c>
      <c r="P401" s="18" t="s">
        <v>1025</v>
      </c>
      <c r="Q401" s="18">
        <v>0</v>
      </c>
      <c r="R401" s="18" t="s">
        <v>1942</v>
      </c>
      <c r="S401" s="18" t="s">
        <v>1959</v>
      </c>
      <c r="T401" s="18">
        <v>0</v>
      </c>
      <c r="U401" s="18">
        <v>0</v>
      </c>
      <c r="V401" s="18" t="s">
        <v>1960</v>
      </c>
      <c r="W401" s="20">
        <v>0.65833333333333333</v>
      </c>
      <c r="X401" s="18">
        <v>7.96</v>
      </c>
      <c r="Y401" s="18">
        <v>128</v>
      </c>
      <c r="Z401" s="23">
        <v>0.06</v>
      </c>
      <c r="AA401" s="18">
        <v>114.6</v>
      </c>
      <c r="AB401" s="18">
        <v>13.71</v>
      </c>
      <c r="AC401" s="24" t="s">
        <v>811</v>
      </c>
      <c r="AD401" s="24" t="s">
        <v>811</v>
      </c>
      <c r="AE401" s="24" t="s">
        <v>811</v>
      </c>
      <c r="AF401" s="24" t="s">
        <v>811</v>
      </c>
      <c r="AG401" s="24" t="s">
        <v>811</v>
      </c>
      <c r="AH401" s="24" t="s">
        <v>811</v>
      </c>
      <c r="AI401" s="24" t="s">
        <v>811</v>
      </c>
      <c r="AJ401" s="24" t="s">
        <v>811</v>
      </c>
      <c r="AK401" s="24" t="s">
        <v>811</v>
      </c>
      <c r="AL401" s="27" t="s">
        <v>811</v>
      </c>
      <c r="AM401" s="27" t="s">
        <v>811</v>
      </c>
      <c r="AN401" s="27" t="s">
        <v>811</v>
      </c>
      <c r="AO401" s="27" t="s">
        <v>811</v>
      </c>
      <c r="AP401" s="27" t="s">
        <v>811</v>
      </c>
      <c r="AQ401" s="27" t="s">
        <v>811</v>
      </c>
      <c r="AR401" s="27" t="s">
        <v>811</v>
      </c>
      <c r="AS401" s="643">
        <v>0</v>
      </c>
      <c r="AT401" s="18"/>
      <c r="AU401" s="18"/>
    </row>
    <row r="402" spans="1:47">
      <c r="A402" s="18">
        <v>197</v>
      </c>
      <c r="B402" t="s">
        <v>1929</v>
      </c>
      <c r="C402" s="18" t="s">
        <v>1961</v>
      </c>
      <c r="D402" s="18">
        <v>0.5</v>
      </c>
      <c r="E402" s="18"/>
      <c r="F402" s="19">
        <v>42466</v>
      </c>
      <c r="G402" s="18" t="s">
        <v>1829</v>
      </c>
      <c r="H402" s="18" t="s">
        <v>1931</v>
      </c>
      <c r="I402" s="18" t="s">
        <v>1962</v>
      </c>
      <c r="J402" s="18" t="s">
        <v>1963</v>
      </c>
      <c r="K402" s="18" t="s">
        <v>1934</v>
      </c>
      <c r="L402" s="18" t="s">
        <v>714</v>
      </c>
      <c r="M402" s="18" t="s">
        <v>714</v>
      </c>
      <c r="N402" s="18">
        <v>2</v>
      </c>
      <c r="O402" s="18">
        <v>2</v>
      </c>
      <c r="P402" s="18" t="s">
        <v>1025</v>
      </c>
      <c r="Q402" s="18">
        <v>0</v>
      </c>
      <c r="R402" s="18" t="s">
        <v>1942</v>
      </c>
      <c r="S402" s="18" t="s">
        <v>1959</v>
      </c>
      <c r="T402" s="18">
        <v>0</v>
      </c>
      <c r="U402" s="18">
        <v>0</v>
      </c>
      <c r="V402" s="18" t="s">
        <v>1960</v>
      </c>
      <c r="W402" s="20">
        <v>0.65902777777777777</v>
      </c>
      <c r="X402" s="18">
        <v>7.96</v>
      </c>
      <c r="Y402" s="18">
        <v>128</v>
      </c>
      <c r="Z402" s="23">
        <v>0.06</v>
      </c>
      <c r="AA402" s="18">
        <v>115</v>
      </c>
      <c r="AB402" s="18">
        <v>13.62</v>
      </c>
      <c r="AC402" s="23">
        <v>0.1</v>
      </c>
      <c r="AD402" s="23">
        <v>0.13300000000000001</v>
      </c>
      <c r="AE402" s="24">
        <v>5.0467289719626156E-2</v>
      </c>
      <c r="AF402" s="24">
        <v>0.93382578440793462</v>
      </c>
      <c r="AG402" s="24">
        <v>0.75330073349633242</v>
      </c>
      <c r="AH402" s="371">
        <v>40.483600000000003</v>
      </c>
      <c r="AI402" s="371">
        <v>41.236900733496334</v>
      </c>
      <c r="AJ402" s="371">
        <v>28.459699266503669</v>
      </c>
      <c r="AK402" s="371">
        <v>69.696600000000004</v>
      </c>
      <c r="AL402" s="24">
        <v>4.4000000000000181</v>
      </c>
      <c r="AM402" s="28">
        <v>117.31532879957928</v>
      </c>
      <c r="AN402" s="28">
        <v>16.764927485028942</v>
      </c>
      <c r="AO402" s="28">
        <v>6.9976639567538665</v>
      </c>
      <c r="AP402" s="28">
        <v>8.6572556962025313</v>
      </c>
      <c r="AQ402" s="28">
        <v>0.53785497046413777</v>
      </c>
      <c r="AR402" s="28">
        <v>0.94150641683803515</v>
      </c>
      <c r="AS402" s="643">
        <v>9.1951106666666682</v>
      </c>
      <c r="AT402" s="606">
        <v>86.461527485028938</v>
      </c>
      <c r="AU402" s="28">
        <v>1.2104613847904051</v>
      </c>
    </row>
    <row r="403" spans="1:47">
      <c r="A403" s="18">
        <v>198</v>
      </c>
      <c r="B403" t="s">
        <v>1929</v>
      </c>
      <c r="C403" s="18" t="s">
        <v>1961</v>
      </c>
      <c r="D403" s="18">
        <v>1</v>
      </c>
      <c r="E403" s="18"/>
      <c r="F403" s="19">
        <v>42466</v>
      </c>
      <c r="G403" s="18" t="s">
        <v>1829</v>
      </c>
      <c r="H403" s="18" t="s">
        <v>1931</v>
      </c>
      <c r="I403" s="18" t="s">
        <v>1962</v>
      </c>
      <c r="J403" s="18" t="s">
        <v>1963</v>
      </c>
      <c r="K403" s="18" t="s">
        <v>1934</v>
      </c>
      <c r="L403" s="18" t="s">
        <v>714</v>
      </c>
      <c r="M403" s="18" t="s">
        <v>714</v>
      </c>
      <c r="N403" s="18">
        <v>2</v>
      </c>
      <c r="O403" s="18">
        <v>2</v>
      </c>
      <c r="P403" s="18" t="s">
        <v>1025</v>
      </c>
      <c r="Q403" s="18">
        <v>0</v>
      </c>
      <c r="R403" s="18" t="s">
        <v>1942</v>
      </c>
      <c r="S403" s="18" t="s">
        <v>1959</v>
      </c>
      <c r="T403" s="18">
        <v>0</v>
      </c>
      <c r="U403" s="18">
        <v>0</v>
      </c>
      <c r="V403" s="18" t="s">
        <v>1960</v>
      </c>
      <c r="W403" s="20">
        <v>0.65972222222222221</v>
      </c>
      <c r="X403" s="18">
        <v>7.96</v>
      </c>
      <c r="Y403" s="18">
        <v>128</v>
      </c>
      <c r="Z403" s="23">
        <v>0.06</v>
      </c>
      <c r="AA403" s="18">
        <v>115.2</v>
      </c>
      <c r="AB403" s="18">
        <v>13.64</v>
      </c>
      <c r="AC403" s="24" t="s">
        <v>811</v>
      </c>
      <c r="AD403" s="24" t="s">
        <v>811</v>
      </c>
      <c r="AE403" s="24" t="s">
        <v>811</v>
      </c>
      <c r="AF403" s="24" t="s">
        <v>811</v>
      </c>
      <c r="AG403" s="24" t="s">
        <v>811</v>
      </c>
      <c r="AH403" s="24" t="s">
        <v>811</v>
      </c>
      <c r="AI403" s="24" t="s">
        <v>811</v>
      </c>
      <c r="AJ403" s="24" t="s">
        <v>811</v>
      </c>
      <c r="AK403" s="24" t="s">
        <v>811</v>
      </c>
      <c r="AL403" s="27" t="s">
        <v>811</v>
      </c>
      <c r="AM403" s="27" t="s">
        <v>811</v>
      </c>
      <c r="AN403" s="27" t="s">
        <v>811</v>
      </c>
      <c r="AO403" s="27" t="s">
        <v>811</v>
      </c>
      <c r="AP403" s="27" t="s">
        <v>811</v>
      </c>
      <c r="AQ403" s="27" t="s">
        <v>811</v>
      </c>
      <c r="AR403" s="27" t="s">
        <v>811</v>
      </c>
      <c r="AS403" s="643">
        <v>0</v>
      </c>
      <c r="AT403" s="18"/>
      <c r="AU403" s="18"/>
    </row>
    <row r="404" spans="1:47">
      <c r="A404" s="18">
        <v>199</v>
      </c>
      <c r="B404" t="s">
        <v>1929</v>
      </c>
      <c r="C404" s="18" t="s">
        <v>1961</v>
      </c>
      <c r="D404" s="18">
        <v>1.5</v>
      </c>
      <c r="E404" s="18"/>
      <c r="F404" s="19">
        <v>42466</v>
      </c>
      <c r="G404" s="18" t="s">
        <v>1829</v>
      </c>
      <c r="H404" s="18" t="s">
        <v>1931</v>
      </c>
      <c r="I404" s="18" t="s">
        <v>1962</v>
      </c>
      <c r="J404" s="18" t="s">
        <v>1963</v>
      </c>
      <c r="K404" s="18" t="s">
        <v>1934</v>
      </c>
      <c r="L404" s="18" t="s">
        <v>714</v>
      </c>
      <c r="M404" s="18" t="s">
        <v>714</v>
      </c>
      <c r="N404" s="18">
        <v>2</v>
      </c>
      <c r="O404" s="18">
        <v>2</v>
      </c>
      <c r="P404" s="18" t="s">
        <v>1025</v>
      </c>
      <c r="Q404" s="18">
        <v>0</v>
      </c>
      <c r="R404" s="18" t="s">
        <v>1942</v>
      </c>
      <c r="S404" s="18" t="s">
        <v>1959</v>
      </c>
      <c r="T404" s="18">
        <v>0</v>
      </c>
      <c r="U404" s="18">
        <v>0</v>
      </c>
      <c r="V404" s="18" t="s">
        <v>1960</v>
      </c>
      <c r="W404" s="20">
        <v>0.66041666666666665</v>
      </c>
      <c r="X404" s="18">
        <v>7.96</v>
      </c>
      <c r="Y404" s="18">
        <v>128</v>
      </c>
      <c r="Z404" s="23">
        <v>0.06</v>
      </c>
      <c r="AA404" s="18">
        <v>115</v>
      </c>
      <c r="AB404" s="18">
        <v>13.69</v>
      </c>
      <c r="AC404" s="24" t="s">
        <v>811</v>
      </c>
      <c r="AD404" s="24" t="s">
        <v>811</v>
      </c>
      <c r="AE404" s="24" t="s">
        <v>811</v>
      </c>
      <c r="AF404" s="24" t="s">
        <v>811</v>
      </c>
      <c r="AG404" s="24" t="s">
        <v>811</v>
      </c>
      <c r="AH404" s="24" t="s">
        <v>811</v>
      </c>
      <c r="AI404" s="24" t="s">
        <v>811</v>
      </c>
      <c r="AJ404" s="24" t="s">
        <v>811</v>
      </c>
      <c r="AK404" s="24" t="s">
        <v>811</v>
      </c>
      <c r="AL404" s="27" t="s">
        <v>811</v>
      </c>
      <c r="AM404" s="27" t="s">
        <v>811</v>
      </c>
      <c r="AN404" s="27" t="s">
        <v>811</v>
      </c>
      <c r="AO404" s="27" t="s">
        <v>811</v>
      </c>
      <c r="AP404" s="27" t="s">
        <v>811</v>
      </c>
      <c r="AQ404" s="27" t="s">
        <v>811</v>
      </c>
      <c r="AR404" s="27" t="s">
        <v>811</v>
      </c>
      <c r="AS404" s="643">
        <v>0</v>
      </c>
      <c r="AT404" s="18"/>
      <c r="AU404" s="18"/>
    </row>
    <row r="405" spans="1:47">
      <c r="A405" s="18">
        <v>200</v>
      </c>
      <c r="B405" t="s">
        <v>1929</v>
      </c>
      <c r="C405" s="18" t="s">
        <v>1961</v>
      </c>
      <c r="D405" s="18">
        <v>1.8</v>
      </c>
      <c r="E405" s="18"/>
      <c r="F405" s="19">
        <v>42466</v>
      </c>
      <c r="G405" s="18" t="s">
        <v>1829</v>
      </c>
      <c r="H405" s="18" t="s">
        <v>1931</v>
      </c>
      <c r="I405" s="18" t="s">
        <v>1962</v>
      </c>
      <c r="J405" s="18" t="s">
        <v>1963</v>
      </c>
      <c r="K405" s="18" t="s">
        <v>1934</v>
      </c>
      <c r="L405" s="18" t="s">
        <v>714</v>
      </c>
      <c r="M405" s="18" t="s">
        <v>714</v>
      </c>
      <c r="N405" s="18">
        <v>2</v>
      </c>
      <c r="O405" s="18">
        <v>2</v>
      </c>
      <c r="P405" s="18" t="s">
        <v>1025</v>
      </c>
      <c r="Q405" s="18">
        <v>0</v>
      </c>
      <c r="R405" s="18" t="s">
        <v>1942</v>
      </c>
      <c r="S405" s="18" t="s">
        <v>1959</v>
      </c>
      <c r="T405" s="18">
        <v>0</v>
      </c>
      <c r="U405" s="18">
        <v>0</v>
      </c>
      <c r="V405" s="18" t="s">
        <v>1960</v>
      </c>
      <c r="W405" s="20">
        <v>0.66111111111111109</v>
      </c>
      <c r="X405" s="18">
        <v>7.97</v>
      </c>
      <c r="Y405" s="18">
        <v>128</v>
      </c>
      <c r="Z405" s="23">
        <v>0.06</v>
      </c>
      <c r="AA405" s="18">
        <v>115</v>
      </c>
      <c r="AB405" s="18">
        <v>13.63</v>
      </c>
      <c r="AC405" s="24" t="s">
        <v>811</v>
      </c>
      <c r="AD405" s="24" t="s">
        <v>811</v>
      </c>
      <c r="AE405" s="24" t="s">
        <v>811</v>
      </c>
      <c r="AF405" s="24" t="s">
        <v>811</v>
      </c>
      <c r="AG405" s="24" t="s">
        <v>811</v>
      </c>
      <c r="AH405" s="24" t="s">
        <v>811</v>
      </c>
      <c r="AI405" s="24" t="s">
        <v>811</v>
      </c>
      <c r="AJ405" s="24" t="s">
        <v>811</v>
      </c>
      <c r="AK405" s="24" t="s">
        <v>811</v>
      </c>
      <c r="AL405" s="27" t="s">
        <v>811</v>
      </c>
      <c r="AM405" s="27" t="s">
        <v>811</v>
      </c>
      <c r="AN405" s="27" t="s">
        <v>811</v>
      </c>
      <c r="AO405" s="27" t="s">
        <v>811</v>
      </c>
      <c r="AP405" s="27" t="s">
        <v>811</v>
      </c>
      <c r="AQ405" s="27" t="s">
        <v>811</v>
      </c>
      <c r="AR405" s="27" t="s">
        <v>811</v>
      </c>
      <c r="AS405" s="643">
        <v>0</v>
      </c>
      <c r="AT405" s="18"/>
      <c r="AU405" s="18"/>
    </row>
    <row r="406" spans="1:47">
      <c r="A406" s="18">
        <v>201</v>
      </c>
      <c r="B406" t="s">
        <v>1929</v>
      </c>
      <c r="C406" s="18" t="s">
        <v>1964</v>
      </c>
      <c r="D406" s="18">
        <v>0.15</v>
      </c>
      <c r="E406" s="18"/>
      <c r="F406" s="19">
        <v>42466</v>
      </c>
      <c r="G406" s="18" t="s">
        <v>1829</v>
      </c>
      <c r="H406" s="18" t="s">
        <v>1931</v>
      </c>
      <c r="I406" s="18" t="s">
        <v>1965</v>
      </c>
      <c r="J406" s="18" t="s">
        <v>1966</v>
      </c>
      <c r="K406" s="18" t="s">
        <v>1934</v>
      </c>
      <c r="L406" s="18" t="s">
        <v>714</v>
      </c>
      <c r="M406" s="18" t="s">
        <v>714</v>
      </c>
      <c r="N406" s="18">
        <v>0.92</v>
      </c>
      <c r="O406" s="18">
        <v>0.92</v>
      </c>
      <c r="P406" s="18" t="s">
        <v>1025</v>
      </c>
      <c r="Q406" s="18">
        <v>0</v>
      </c>
      <c r="R406" s="18" t="s">
        <v>1967</v>
      </c>
      <c r="S406" s="18" t="s">
        <v>1959</v>
      </c>
      <c r="T406" s="18">
        <v>0</v>
      </c>
      <c r="U406" s="18">
        <v>0</v>
      </c>
      <c r="V406" s="18" t="s">
        <v>1960</v>
      </c>
      <c r="W406" s="20">
        <v>0.60138888888888886</v>
      </c>
      <c r="X406" s="18">
        <v>8.93</v>
      </c>
      <c r="Y406" s="18">
        <v>140</v>
      </c>
      <c r="Z406" s="23">
        <v>7.0000000000000007E-2</v>
      </c>
      <c r="AA406" s="18">
        <v>110.7</v>
      </c>
      <c r="AB406" s="18">
        <v>12.81</v>
      </c>
      <c r="AC406" s="24" t="s">
        <v>811</v>
      </c>
      <c r="AD406" s="24" t="s">
        <v>811</v>
      </c>
      <c r="AE406" s="24" t="s">
        <v>811</v>
      </c>
      <c r="AF406" s="24" t="s">
        <v>811</v>
      </c>
      <c r="AG406" s="24" t="s">
        <v>811</v>
      </c>
      <c r="AH406" s="24" t="s">
        <v>811</v>
      </c>
      <c r="AI406" s="24" t="s">
        <v>811</v>
      </c>
      <c r="AJ406" s="24" t="s">
        <v>811</v>
      </c>
      <c r="AK406" s="24" t="s">
        <v>811</v>
      </c>
      <c r="AL406" s="27" t="s">
        <v>811</v>
      </c>
      <c r="AM406" s="27" t="s">
        <v>811</v>
      </c>
      <c r="AN406" s="27" t="s">
        <v>811</v>
      </c>
      <c r="AO406" s="27" t="s">
        <v>811</v>
      </c>
      <c r="AP406" s="27" t="s">
        <v>811</v>
      </c>
      <c r="AQ406" s="27" t="s">
        <v>811</v>
      </c>
      <c r="AR406" s="27" t="s">
        <v>811</v>
      </c>
      <c r="AS406" s="643">
        <v>0</v>
      </c>
      <c r="AT406" s="18"/>
      <c r="AU406" s="18"/>
    </row>
    <row r="407" spans="1:47">
      <c r="A407" s="18">
        <v>202</v>
      </c>
      <c r="B407" t="s">
        <v>1929</v>
      </c>
      <c r="C407" s="18" t="s">
        <v>1964</v>
      </c>
      <c r="D407" s="18">
        <v>0.5</v>
      </c>
      <c r="E407" s="18"/>
      <c r="F407" s="19">
        <v>42466</v>
      </c>
      <c r="G407" s="18" t="s">
        <v>1829</v>
      </c>
      <c r="H407" s="18" t="s">
        <v>1931</v>
      </c>
      <c r="I407" s="18" t="s">
        <v>1965</v>
      </c>
      <c r="J407" s="18" t="s">
        <v>1966</v>
      </c>
      <c r="K407" s="18" t="s">
        <v>1934</v>
      </c>
      <c r="L407" s="18" t="s">
        <v>714</v>
      </c>
      <c r="M407" s="18" t="s">
        <v>714</v>
      </c>
      <c r="N407" s="18">
        <v>0.92</v>
      </c>
      <c r="O407" s="18">
        <v>0.92</v>
      </c>
      <c r="P407" s="18" t="s">
        <v>1025</v>
      </c>
      <c r="Q407" s="18">
        <v>0</v>
      </c>
      <c r="R407" s="18" t="s">
        <v>1967</v>
      </c>
      <c r="S407" s="18" t="s">
        <v>1959</v>
      </c>
      <c r="T407" s="18">
        <v>0</v>
      </c>
      <c r="U407" s="18">
        <v>0</v>
      </c>
      <c r="V407" s="18" t="s">
        <v>1960</v>
      </c>
      <c r="W407" s="20">
        <v>0.60277777777777775</v>
      </c>
      <c r="X407" s="18">
        <v>8.93</v>
      </c>
      <c r="Y407" s="18">
        <v>140</v>
      </c>
      <c r="Z407" s="23">
        <v>7.0000000000000007E-2</v>
      </c>
      <c r="AA407" s="18">
        <v>110.6</v>
      </c>
      <c r="AB407" s="18">
        <v>12.8</v>
      </c>
      <c r="AC407" s="23">
        <v>0.1</v>
      </c>
      <c r="AD407" s="23">
        <v>0.14399999999999999</v>
      </c>
      <c r="AE407" s="24">
        <v>5.0467289719626156E-2</v>
      </c>
      <c r="AF407" s="24">
        <v>0.81709756135694267</v>
      </c>
      <c r="AG407" s="24">
        <v>0.79926650366748109</v>
      </c>
      <c r="AH407" s="371">
        <v>71.316748874115376</v>
      </c>
      <c r="AI407" s="371">
        <v>72.116015377782858</v>
      </c>
      <c r="AJ407" s="371">
        <v>14.204538966356296</v>
      </c>
      <c r="AK407" s="371">
        <v>86.320554344139154</v>
      </c>
      <c r="AL407" s="24">
        <v>5.4999999999999716</v>
      </c>
      <c r="AM407" s="28">
        <v>105.58346701965554</v>
      </c>
      <c r="AN407" s="28">
        <v>13.910084729533402</v>
      </c>
      <c r="AO407" s="28">
        <v>7.5904258724955458</v>
      </c>
      <c r="AP407" s="28">
        <v>5.8730126582278475</v>
      </c>
      <c r="AQ407" s="28">
        <v>3.3793780084388225</v>
      </c>
      <c r="AR407" s="28">
        <v>0.63475623434129147</v>
      </c>
      <c r="AS407" s="643">
        <v>9.2523906666666704</v>
      </c>
      <c r="AT407" s="606">
        <v>100.23063907367256</v>
      </c>
      <c r="AU407" s="28">
        <v>1.4032289470314159</v>
      </c>
    </row>
    <row r="408" spans="1:47">
      <c r="A408" s="18">
        <v>203</v>
      </c>
      <c r="B408" t="s">
        <v>1929</v>
      </c>
      <c r="C408" s="18" t="s">
        <v>1964</v>
      </c>
      <c r="D408" s="18">
        <v>0.8</v>
      </c>
      <c r="E408" s="18"/>
      <c r="F408" s="19">
        <v>42466</v>
      </c>
      <c r="G408" s="18" t="s">
        <v>1829</v>
      </c>
      <c r="H408" s="18" t="s">
        <v>1931</v>
      </c>
      <c r="I408" s="18" t="s">
        <v>1965</v>
      </c>
      <c r="J408" s="18" t="s">
        <v>1966</v>
      </c>
      <c r="K408" s="18" t="s">
        <v>1934</v>
      </c>
      <c r="L408" s="18" t="s">
        <v>714</v>
      </c>
      <c r="M408" s="18" t="s">
        <v>714</v>
      </c>
      <c r="N408" s="18">
        <v>0.92</v>
      </c>
      <c r="O408" s="18">
        <v>0.92</v>
      </c>
      <c r="P408" s="18" t="s">
        <v>1025</v>
      </c>
      <c r="Q408" s="18">
        <v>0</v>
      </c>
      <c r="R408" s="18" t="s">
        <v>1967</v>
      </c>
      <c r="S408" s="18" t="s">
        <v>1959</v>
      </c>
      <c r="T408" s="18">
        <v>0</v>
      </c>
      <c r="U408" s="18">
        <v>0</v>
      </c>
      <c r="V408" s="18" t="s">
        <v>1960</v>
      </c>
      <c r="W408" s="20">
        <v>0.60347222222222219</v>
      </c>
      <c r="X408" s="18">
        <v>8.94</v>
      </c>
      <c r="Y408" s="18">
        <v>140</v>
      </c>
      <c r="Z408" s="23">
        <v>7.0000000000000007E-2</v>
      </c>
      <c r="AA408" s="18">
        <v>110.4</v>
      </c>
      <c r="AB408" s="18">
        <v>12.78</v>
      </c>
      <c r="AC408" s="24" t="s">
        <v>811</v>
      </c>
      <c r="AD408" s="24" t="s">
        <v>811</v>
      </c>
      <c r="AE408" s="24" t="s">
        <v>811</v>
      </c>
      <c r="AF408" s="24" t="s">
        <v>811</v>
      </c>
      <c r="AG408" s="24" t="s">
        <v>811</v>
      </c>
      <c r="AH408" s="24" t="s">
        <v>811</v>
      </c>
      <c r="AI408" s="24" t="s">
        <v>811</v>
      </c>
      <c r="AJ408" s="24" t="s">
        <v>811</v>
      </c>
      <c r="AK408" s="24" t="s">
        <v>811</v>
      </c>
      <c r="AL408" s="27" t="s">
        <v>811</v>
      </c>
      <c r="AM408" s="27" t="s">
        <v>811</v>
      </c>
      <c r="AN408" s="27" t="s">
        <v>811</v>
      </c>
      <c r="AO408" s="27" t="s">
        <v>811</v>
      </c>
      <c r="AP408" s="27" t="s">
        <v>811</v>
      </c>
      <c r="AQ408" s="27" t="s">
        <v>811</v>
      </c>
      <c r="AR408" s="27" t="s">
        <v>811</v>
      </c>
      <c r="AS408" s="643">
        <v>0</v>
      </c>
      <c r="AT408" s="18"/>
      <c r="AU408" s="18"/>
    </row>
    <row r="409" spans="1:47">
      <c r="A409" s="18">
        <v>204</v>
      </c>
      <c r="B409" t="s">
        <v>1929</v>
      </c>
      <c r="C409" s="18" t="s">
        <v>1968</v>
      </c>
      <c r="D409" s="18">
        <v>0.15</v>
      </c>
      <c r="E409" s="18"/>
      <c r="F409" s="19">
        <v>42466</v>
      </c>
      <c r="G409" s="18" t="s">
        <v>1829</v>
      </c>
      <c r="H409" s="18" t="s">
        <v>1931</v>
      </c>
      <c r="I409" s="18" t="s">
        <v>1969</v>
      </c>
      <c r="J409" s="18" t="s">
        <v>1970</v>
      </c>
      <c r="K409" s="18" t="s">
        <v>1934</v>
      </c>
      <c r="L409" s="18" t="s">
        <v>714</v>
      </c>
      <c r="M409" s="18" t="s">
        <v>714</v>
      </c>
      <c r="N409" s="18">
        <v>0.3</v>
      </c>
      <c r="O409" s="18">
        <v>0.3</v>
      </c>
      <c r="P409" s="18" t="s">
        <v>1045</v>
      </c>
      <c r="Q409" s="18">
        <v>0</v>
      </c>
      <c r="R409" s="18" t="s">
        <v>1967</v>
      </c>
      <c r="S409" s="18" t="s">
        <v>1959</v>
      </c>
      <c r="T409" s="18">
        <v>0</v>
      </c>
      <c r="U409" s="18">
        <v>0</v>
      </c>
      <c r="V409" s="18" t="s">
        <v>1971</v>
      </c>
      <c r="W409" s="20">
        <v>0.60833333333333328</v>
      </c>
      <c r="X409" s="18">
        <v>9.24</v>
      </c>
      <c r="Y409" s="18">
        <v>208</v>
      </c>
      <c r="Z409" s="23">
        <v>0.1</v>
      </c>
      <c r="AA409" s="18">
        <v>111.5</v>
      </c>
      <c r="AB409" s="18">
        <v>12.81</v>
      </c>
      <c r="AC409" s="23">
        <v>0.1</v>
      </c>
      <c r="AD409" s="23">
        <v>0.185</v>
      </c>
      <c r="AE409" s="24">
        <v>5.0467289719626156E-2</v>
      </c>
      <c r="AF409" s="24">
        <v>0.87546167288243859</v>
      </c>
      <c r="AG409" s="24">
        <v>0.79926650366748153</v>
      </c>
      <c r="AH409" s="371">
        <v>156.33712202444775</v>
      </c>
      <c r="AI409" s="371">
        <v>157.13638852811522</v>
      </c>
      <c r="AJ409" s="371">
        <v>14.437109557846782</v>
      </c>
      <c r="AK409" s="371">
        <v>171.573498085962</v>
      </c>
      <c r="AL409" s="24">
        <v>7.839999999999975</v>
      </c>
      <c r="AM409" s="28">
        <v>160.34136452500852</v>
      </c>
      <c r="AN409" s="28">
        <v>15.005886641201863</v>
      </c>
      <c r="AO409" s="28">
        <v>10.685230960279087</v>
      </c>
      <c r="AP409" s="28">
        <v>7.0331139240506335</v>
      </c>
      <c r="AQ409" s="28">
        <v>5.117644742616033</v>
      </c>
      <c r="AR409" s="28">
        <v>0.5788209705246361</v>
      </c>
      <c r="AS409" s="643">
        <v>12.150758666666666</v>
      </c>
      <c r="AT409" s="606">
        <v>186.57938472716387</v>
      </c>
      <c r="AU409" s="28">
        <v>2.612111386180294</v>
      </c>
    </row>
    <row r="410" spans="1:47">
      <c r="A410" s="18">
        <v>205</v>
      </c>
      <c r="B410" t="s">
        <v>1929</v>
      </c>
      <c r="C410" s="18" t="s">
        <v>1972</v>
      </c>
      <c r="D410" s="18">
        <v>0.2</v>
      </c>
      <c r="E410" s="18"/>
      <c r="F410" s="19">
        <v>42466</v>
      </c>
      <c r="G410" s="18" t="s">
        <v>1829</v>
      </c>
      <c r="H410" s="18" t="s">
        <v>1931</v>
      </c>
      <c r="I410" s="18" t="s">
        <v>1973</v>
      </c>
      <c r="J410" s="18" t="s">
        <v>1974</v>
      </c>
      <c r="K410" s="18" t="s">
        <v>1934</v>
      </c>
      <c r="L410" s="18" t="s">
        <v>714</v>
      </c>
      <c r="M410" s="18" t="s">
        <v>714</v>
      </c>
      <c r="N410" s="18">
        <v>0.5</v>
      </c>
      <c r="O410" s="18">
        <v>0.5</v>
      </c>
      <c r="P410" s="18" t="s">
        <v>1045</v>
      </c>
      <c r="Q410" s="18">
        <v>5</v>
      </c>
      <c r="R410" s="18" t="s">
        <v>1967</v>
      </c>
      <c r="S410" s="18" t="s">
        <v>1959</v>
      </c>
      <c r="T410" s="18">
        <v>0</v>
      </c>
      <c r="U410" s="18">
        <v>0</v>
      </c>
      <c r="V410" s="18" t="s">
        <v>1975</v>
      </c>
      <c r="W410" s="20">
        <v>0.61736111111111114</v>
      </c>
      <c r="X410" s="18">
        <v>9.11</v>
      </c>
      <c r="Y410" s="18">
        <v>175</v>
      </c>
      <c r="Z410" s="23">
        <v>0.08</v>
      </c>
      <c r="AA410" s="18">
        <v>130.69999999999999</v>
      </c>
      <c r="AB410" s="18">
        <v>14.11</v>
      </c>
      <c r="AC410" s="23">
        <v>0.1</v>
      </c>
      <c r="AD410" s="23">
        <v>0.17499999999999999</v>
      </c>
      <c r="AE410" s="24">
        <v>5.0467289719626156E-2</v>
      </c>
      <c r="AF410" s="24">
        <v>0.25561285589444283</v>
      </c>
      <c r="AG410" s="24">
        <v>0.10977995110024419</v>
      </c>
      <c r="AH410" s="371">
        <v>109.0499678318679</v>
      </c>
      <c r="AI410" s="371">
        <v>109.15974778296815</v>
      </c>
      <c r="AJ410" s="371">
        <v>6.3692670932250905</v>
      </c>
      <c r="AK410" s="371">
        <v>115.52901487619324</v>
      </c>
      <c r="AL410" s="24">
        <v>1.5272727272727333</v>
      </c>
      <c r="AM410" s="28">
        <v>31.325927742203238</v>
      </c>
      <c r="AN410" s="28">
        <v>2.5754666175491794</v>
      </c>
      <c r="AO410" s="28">
        <v>12.163204729096069</v>
      </c>
      <c r="AP410" s="28">
        <v>1.8271594936708861</v>
      </c>
      <c r="AQ410" s="28">
        <v>1.4108311729957808</v>
      </c>
      <c r="AR410" s="28">
        <v>0.56428806681887267</v>
      </c>
      <c r="AS410" s="643">
        <v>3.2379906666666667</v>
      </c>
      <c r="AT410" s="606">
        <v>118.10448149374243</v>
      </c>
      <c r="AU410" s="28">
        <v>1.6534627409123941</v>
      </c>
    </row>
    <row r="411" spans="1:47">
      <c r="A411" s="18">
        <v>206</v>
      </c>
      <c r="B411" t="s">
        <v>1929</v>
      </c>
      <c r="C411" s="18" t="s">
        <v>1976</v>
      </c>
      <c r="D411" s="18">
        <v>0.15</v>
      </c>
      <c r="E411" s="18"/>
      <c r="F411" s="19">
        <v>42466</v>
      </c>
      <c r="G411" s="18" t="s">
        <v>1829</v>
      </c>
      <c r="H411" s="18" t="s">
        <v>1931</v>
      </c>
      <c r="I411" s="18" t="s">
        <v>1977</v>
      </c>
      <c r="J411" s="18" t="s">
        <v>1978</v>
      </c>
      <c r="K411" s="18" t="s">
        <v>1934</v>
      </c>
      <c r="L411" s="18" t="s">
        <v>714</v>
      </c>
      <c r="M411" s="18" t="s">
        <v>714</v>
      </c>
      <c r="N411" s="18">
        <v>1.2</v>
      </c>
      <c r="O411" s="18">
        <v>1.2</v>
      </c>
      <c r="P411" s="18" t="s">
        <v>1025</v>
      </c>
      <c r="Q411" s="18">
        <v>0</v>
      </c>
      <c r="R411" s="18" t="s">
        <v>1967</v>
      </c>
      <c r="S411" s="18" t="s">
        <v>1959</v>
      </c>
      <c r="T411" s="18">
        <v>0</v>
      </c>
      <c r="U411" s="18">
        <v>0</v>
      </c>
      <c r="V411" s="18" t="s">
        <v>1960</v>
      </c>
      <c r="W411" s="20">
        <v>0.625</v>
      </c>
      <c r="X411" s="18">
        <v>9.07</v>
      </c>
      <c r="Y411" s="18">
        <v>143</v>
      </c>
      <c r="Z411" s="23">
        <v>7.0000000000000007E-2</v>
      </c>
      <c r="AA411" s="18">
        <v>115.5</v>
      </c>
      <c r="AB411" s="18">
        <v>13.33</v>
      </c>
      <c r="AC411" s="24" t="s">
        <v>811</v>
      </c>
      <c r="AD411" s="24" t="s">
        <v>811</v>
      </c>
      <c r="AE411" s="24" t="s">
        <v>811</v>
      </c>
      <c r="AF411" s="24" t="s">
        <v>811</v>
      </c>
      <c r="AG411" s="24" t="s">
        <v>811</v>
      </c>
      <c r="AH411" s="24" t="s">
        <v>811</v>
      </c>
      <c r="AI411" s="24" t="s">
        <v>811</v>
      </c>
      <c r="AJ411" s="24" t="s">
        <v>811</v>
      </c>
      <c r="AK411" s="24" t="s">
        <v>811</v>
      </c>
      <c r="AL411" s="27" t="s">
        <v>811</v>
      </c>
      <c r="AM411" s="27" t="s">
        <v>811</v>
      </c>
      <c r="AN411" s="27" t="s">
        <v>811</v>
      </c>
      <c r="AO411" s="27" t="s">
        <v>811</v>
      </c>
      <c r="AP411" s="27" t="s">
        <v>811</v>
      </c>
      <c r="AQ411" s="27" t="s">
        <v>811</v>
      </c>
      <c r="AR411" s="27" t="s">
        <v>811</v>
      </c>
      <c r="AS411" s="643">
        <v>0</v>
      </c>
      <c r="AT411" s="18"/>
      <c r="AU411" s="18"/>
    </row>
    <row r="412" spans="1:47">
      <c r="A412" s="18">
        <v>207</v>
      </c>
      <c r="B412" t="s">
        <v>1929</v>
      </c>
      <c r="C412" s="18" t="s">
        <v>1976</v>
      </c>
      <c r="D412" s="18">
        <v>0.5</v>
      </c>
      <c r="E412" s="18"/>
      <c r="F412" s="19">
        <v>42466</v>
      </c>
      <c r="G412" s="18" t="s">
        <v>1829</v>
      </c>
      <c r="H412" s="18" t="s">
        <v>1931</v>
      </c>
      <c r="I412" s="18" t="s">
        <v>1977</v>
      </c>
      <c r="J412" s="18" t="s">
        <v>1978</v>
      </c>
      <c r="K412" s="18" t="s">
        <v>1934</v>
      </c>
      <c r="L412" s="18" t="s">
        <v>714</v>
      </c>
      <c r="M412" s="18" t="s">
        <v>714</v>
      </c>
      <c r="N412" s="18">
        <v>1.2</v>
      </c>
      <c r="O412" s="18">
        <v>1.2</v>
      </c>
      <c r="P412" s="18" t="s">
        <v>1025</v>
      </c>
      <c r="Q412" s="18">
        <v>0</v>
      </c>
      <c r="R412" s="18" t="s">
        <v>1967</v>
      </c>
      <c r="S412" s="18" t="s">
        <v>1959</v>
      </c>
      <c r="T412" s="18">
        <v>0</v>
      </c>
      <c r="U412" s="18">
        <v>0</v>
      </c>
      <c r="V412" s="18" t="s">
        <v>1960</v>
      </c>
      <c r="W412" s="20">
        <v>0.62847222222222221</v>
      </c>
      <c r="X412" s="18">
        <v>9.2100000000000009</v>
      </c>
      <c r="Y412" s="18">
        <v>144</v>
      </c>
      <c r="Z412" s="23">
        <v>7.0000000000000007E-2</v>
      </c>
      <c r="AA412" s="18">
        <v>117.1</v>
      </c>
      <c r="AB412" s="18">
        <v>13.41</v>
      </c>
      <c r="AC412" s="23">
        <v>0.1</v>
      </c>
      <c r="AD412" s="23">
        <v>0.16009999999999999</v>
      </c>
      <c r="AE412" s="24">
        <v>5.0467289719626156E-2</v>
      </c>
      <c r="AF412" s="24">
        <v>0.75873344983144686</v>
      </c>
      <c r="AG412" s="24">
        <v>0.10977995110024419</v>
      </c>
      <c r="AH412" s="371">
        <v>91.968689684752292</v>
      </c>
      <c r="AI412" s="371">
        <v>92.078469635852542</v>
      </c>
      <c r="AJ412" s="371">
        <v>8.8463149743136427</v>
      </c>
      <c r="AK412" s="371">
        <v>100.92478461016618</v>
      </c>
      <c r="AL412" s="24">
        <v>3.4399999999999977</v>
      </c>
      <c r="AM412" s="28">
        <v>92.013712230866844</v>
      </c>
      <c r="AN412" s="28">
        <v>11.683850577924956</v>
      </c>
      <c r="AO412" s="28">
        <v>7.8752900524690226</v>
      </c>
      <c r="AP412" s="28">
        <v>4.5243949367088607</v>
      </c>
      <c r="AQ412" s="28">
        <v>1.8410837299578071</v>
      </c>
      <c r="AR412" s="28">
        <v>0.71077057573081071</v>
      </c>
      <c r="AS412" s="643">
        <v>6.3654786666666681</v>
      </c>
      <c r="AT412" s="606">
        <v>112.60863518809114</v>
      </c>
      <c r="AU412" s="28">
        <v>1.5765208926332761</v>
      </c>
    </row>
    <row r="413" spans="1:47">
      <c r="A413" s="18">
        <v>208</v>
      </c>
      <c r="B413" t="s">
        <v>1929</v>
      </c>
      <c r="C413" s="18" t="s">
        <v>1976</v>
      </c>
      <c r="D413" s="18">
        <v>1</v>
      </c>
      <c r="E413" s="18"/>
      <c r="F413" s="19">
        <v>42466</v>
      </c>
      <c r="G413" s="18" t="s">
        <v>1829</v>
      </c>
      <c r="H413" s="18" t="s">
        <v>1931</v>
      </c>
      <c r="I413" s="18" t="s">
        <v>1977</v>
      </c>
      <c r="J413" s="18" t="s">
        <v>1978</v>
      </c>
      <c r="K413" s="18" t="s">
        <v>1934</v>
      </c>
      <c r="L413" s="18" t="s">
        <v>714</v>
      </c>
      <c r="M413" s="18" t="s">
        <v>714</v>
      </c>
      <c r="N413" s="18">
        <v>1.2</v>
      </c>
      <c r="O413" s="18">
        <v>1.2</v>
      </c>
      <c r="P413" s="18" t="s">
        <v>1025</v>
      </c>
      <c r="Q413" s="18">
        <v>0</v>
      </c>
      <c r="R413" s="18" t="s">
        <v>1967</v>
      </c>
      <c r="S413" s="18" t="s">
        <v>1959</v>
      </c>
      <c r="T413" s="18">
        <v>0</v>
      </c>
      <c r="U413" s="18">
        <v>0</v>
      </c>
      <c r="V413" s="18" t="s">
        <v>1960</v>
      </c>
      <c r="W413" s="20">
        <v>0.62986111111111109</v>
      </c>
      <c r="X413" s="18">
        <v>8.9700000000000006</v>
      </c>
      <c r="Y413" s="18">
        <v>143</v>
      </c>
      <c r="Z413" s="23">
        <v>7.0000000000000007E-2</v>
      </c>
      <c r="AA413" s="18">
        <v>117.2</v>
      </c>
      <c r="AB413" s="18">
        <v>13.56</v>
      </c>
      <c r="AC413" s="24" t="s">
        <v>811</v>
      </c>
      <c r="AD413" s="24" t="s">
        <v>811</v>
      </c>
      <c r="AE413" s="24" t="s">
        <v>811</v>
      </c>
      <c r="AF413" s="24" t="s">
        <v>811</v>
      </c>
      <c r="AG413" s="24" t="s">
        <v>811</v>
      </c>
      <c r="AH413" s="24" t="s">
        <v>811</v>
      </c>
      <c r="AI413" s="24" t="s">
        <v>811</v>
      </c>
      <c r="AJ413" s="24" t="s">
        <v>811</v>
      </c>
      <c r="AK413" s="24" t="s">
        <v>811</v>
      </c>
      <c r="AL413" s="27" t="s">
        <v>811</v>
      </c>
      <c r="AM413" s="27" t="s">
        <v>811</v>
      </c>
      <c r="AN413" s="27" t="s">
        <v>811</v>
      </c>
      <c r="AO413" s="27" t="s">
        <v>811</v>
      </c>
      <c r="AP413" s="27" t="s">
        <v>811</v>
      </c>
      <c r="AQ413" s="27" t="s">
        <v>811</v>
      </c>
      <c r="AR413" s="27" t="s">
        <v>811</v>
      </c>
      <c r="AS413" s="643">
        <v>0</v>
      </c>
      <c r="AT413" s="18"/>
      <c r="AU413" s="18"/>
    </row>
    <row r="414" spans="1:47">
      <c r="A414" s="18">
        <v>209</v>
      </c>
      <c r="B414" t="s">
        <v>1929</v>
      </c>
      <c r="C414" s="18" t="s">
        <v>1979</v>
      </c>
      <c r="D414" s="18">
        <v>0.2</v>
      </c>
      <c r="E414" s="18"/>
      <c r="F414" s="19">
        <v>42466</v>
      </c>
      <c r="G414" s="18" t="s">
        <v>1829</v>
      </c>
      <c r="H414" s="18" t="s">
        <v>1931</v>
      </c>
      <c r="I414" s="18" t="s">
        <v>1980</v>
      </c>
      <c r="J414" s="18" t="s">
        <v>1981</v>
      </c>
      <c r="K414" s="18" t="s">
        <v>1934</v>
      </c>
      <c r="L414" s="18" t="s">
        <v>714</v>
      </c>
      <c r="M414" s="18" t="s">
        <v>714</v>
      </c>
      <c r="N414" s="18">
        <v>0.3</v>
      </c>
      <c r="O414" s="18">
        <v>0.3</v>
      </c>
      <c r="P414" s="18" t="s">
        <v>1045</v>
      </c>
      <c r="Q414" s="18">
        <v>10</v>
      </c>
      <c r="R414" s="18" t="s">
        <v>1942</v>
      </c>
      <c r="S414" s="18" t="s">
        <v>1959</v>
      </c>
      <c r="T414" s="18">
        <v>0</v>
      </c>
      <c r="U414" s="18">
        <v>0</v>
      </c>
      <c r="V414" s="18" t="s">
        <v>1982</v>
      </c>
      <c r="W414" s="20">
        <v>0.63750000000000007</v>
      </c>
      <c r="X414" s="18">
        <v>8.82</v>
      </c>
      <c r="Y414" s="18">
        <v>136</v>
      </c>
      <c r="Z414" s="23">
        <v>0.06</v>
      </c>
      <c r="AA414" s="18">
        <v>130.4</v>
      </c>
      <c r="AB414" s="18">
        <v>15.16</v>
      </c>
      <c r="AC414" s="23">
        <v>0.1</v>
      </c>
      <c r="AD414" s="23">
        <v>0.21240000000000001</v>
      </c>
      <c r="AE414" s="24">
        <v>5.0467289719626156E-2</v>
      </c>
      <c r="AF414" s="24">
        <v>0.28401428432715864</v>
      </c>
      <c r="AG414" s="24">
        <v>0.10977995110024419</v>
      </c>
      <c r="AH414" s="371">
        <v>188.18357280720565</v>
      </c>
      <c r="AI414" s="371">
        <v>188.2933527583059</v>
      </c>
      <c r="AJ414" s="371">
        <v>4.1966398762824326</v>
      </c>
      <c r="AK414" s="371">
        <v>192.48999263458833</v>
      </c>
      <c r="AL414" s="24">
        <v>4.9333333333333309</v>
      </c>
      <c r="AM414" s="28">
        <v>109.19807764374754</v>
      </c>
      <c r="AN414" s="28">
        <v>9.904198474341527</v>
      </c>
      <c r="AO414" s="28">
        <v>11.025433095534517</v>
      </c>
      <c r="AP414" s="28">
        <v>1.8851645569620257</v>
      </c>
      <c r="AQ414" s="28">
        <v>1.5819461097046417</v>
      </c>
      <c r="AR414" s="28">
        <v>0.54372782936705366</v>
      </c>
      <c r="AS414" s="643">
        <v>3.4671106666666676</v>
      </c>
      <c r="AT414" s="606">
        <v>202.39419110892987</v>
      </c>
      <c r="AU414" s="28">
        <v>2.8335186755250183</v>
      </c>
    </row>
    <row r="415" spans="1:47">
      <c r="A415" s="18">
        <v>210</v>
      </c>
      <c r="B415" t="s">
        <v>1929</v>
      </c>
      <c r="C415" s="18" t="s">
        <v>1983</v>
      </c>
      <c r="D415" s="18">
        <v>0.2</v>
      </c>
      <c r="E415" s="18"/>
      <c r="F415" s="19">
        <v>42466</v>
      </c>
      <c r="G415" s="18" t="s">
        <v>1829</v>
      </c>
      <c r="H415" s="18" t="s">
        <v>1931</v>
      </c>
      <c r="I415" s="18" t="s">
        <v>1984</v>
      </c>
      <c r="J415" s="18" t="s">
        <v>1985</v>
      </c>
      <c r="K415" s="18" t="s">
        <v>1934</v>
      </c>
      <c r="L415" s="18" t="s">
        <v>714</v>
      </c>
      <c r="M415" s="18" t="s">
        <v>714</v>
      </c>
      <c r="N415" s="18">
        <v>1.06</v>
      </c>
      <c r="O415" s="18">
        <v>1.06</v>
      </c>
      <c r="P415" s="18" t="s">
        <v>1025</v>
      </c>
      <c r="Q415" s="18">
        <v>0</v>
      </c>
      <c r="R415" s="18" t="s">
        <v>1942</v>
      </c>
      <c r="S415" s="18" t="s">
        <v>1959</v>
      </c>
      <c r="T415" s="18">
        <v>0</v>
      </c>
      <c r="U415" s="18">
        <v>0</v>
      </c>
      <c r="V415" s="18" t="s">
        <v>1960</v>
      </c>
      <c r="W415" s="20">
        <v>0.64444444444444449</v>
      </c>
      <c r="X415" s="18">
        <v>9.1199999999999992</v>
      </c>
      <c r="Y415" s="18">
        <v>146</v>
      </c>
      <c r="Z415" s="23">
        <v>7.0000000000000007E-2</v>
      </c>
      <c r="AA415" s="18">
        <v>122.7</v>
      </c>
      <c r="AB415" s="18">
        <v>14.13</v>
      </c>
      <c r="AC415" s="24" t="s">
        <v>811</v>
      </c>
      <c r="AD415" s="24" t="s">
        <v>811</v>
      </c>
      <c r="AE415" s="24" t="s">
        <v>811</v>
      </c>
      <c r="AF415" s="24" t="s">
        <v>811</v>
      </c>
      <c r="AG415" s="24" t="s">
        <v>811</v>
      </c>
      <c r="AH415" s="24" t="s">
        <v>811</v>
      </c>
      <c r="AI415" s="24" t="s">
        <v>811</v>
      </c>
      <c r="AJ415" s="24" t="s">
        <v>811</v>
      </c>
      <c r="AK415" s="24" t="s">
        <v>811</v>
      </c>
      <c r="AL415" s="27" t="s">
        <v>811</v>
      </c>
      <c r="AM415" s="27" t="s">
        <v>811</v>
      </c>
      <c r="AN415" s="27" t="s">
        <v>811</v>
      </c>
      <c r="AO415" s="27" t="s">
        <v>811</v>
      </c>
      <c r="AP415" s="27" t="s">
        <v>811</v>
      </c>
      <c r="AQ415" s="27" t="s">
        <v>811</v>
      </c>
      <c r="AR415" s="27" t="s">
        <v>811</v>
      </c>
      <c r="AS415" s="643">
        <v>0</v>
      </c>
      <c r="AT415" s="18"/>
      <c r="AU415" s="18"/>
    </row>
    <row r="416" spans="1:47">
      <c r="A416" s="18">
        <v>211</v>
      </c>
      <c r="B416" t="s">
        <v>1929</v>
      </c>
      <c r="C416" s="18" t="s">
        <v>1983</v>
      </c>
      <c r="D416" s="18">
        <v>0.5</v>
      </c>
      <c r="E416" s="18"/>
      <c r="F416" s="19">
        <v>42466</v>
      </c>
      <c r="G416" s="18" t="s">
        <v>1829</v>
      </c>
      <c r="H416" s="18" t="s">
        <v>1931</v>
      </c>
      <c r="I416" s="18" t="s">
        <v>1984</v>
      </c>
      <c r="J416" s="18" t="s">
        <v>1985</v>
      </c>
      <c r="K416" s="18" t="s">
        <v>1934</v>
      </c>
      <c r="L416" s="18" t="s">
        <v>714</v>
      </c>
      <c r="M416" s="18" t="s">
        <v>714</v>
      </c>
      <c r="N416" s="18">
        <v>1.06</v>
      </c>
      <c r="O416" s="18">
        <v>1.06</v>
      </c>
      <c r="P416" s="18" t="s">
        <v>1025</v>
      </c>
      <c r="Q416" s="18">
        <v>0</v>
      </c>
      <c r="R416" s="18" t="s">
        <v>1942</v>
      </c>
      <c r="S416" s="18" t="s">
        <v>1959</v>
      </c>
      <c r="T416" s="18">
        <v>0</v>
      </c>
      <c r="U416" s="18">
        <v>0</v>
      </c>
      <c r="V416" s="18" t="s">
        <v>1960</v>
      </c>
      <c r="W416" s="20">
        <v>0.64652777777777781</v>
      </c>
      <c r="X416" s="18">
        <v>8.99</v>
      </c>
      <c r="Y416" s="18">
        <v>144</v>
      </c>
      <c r="Z416" s="23">
        <v>7.0000000000000007E-2</v>
      </c>
      <c r="AA416" s="18">
        <v>124.1</v>
      </c>
      <c r="AB416" s="18">
        <v>14.35</v>
      </c>
      <c r="AC416" s="23">
        <v>0.1</v>
      </c>
      <c r="AD416" s="23">
        <v>0.1457</v>
      </c>
      <c r="AE416" s="24">
        <v>5.0467289719626156E-2</v>
      </c>
      <c r="AF416" s="24">
        <v>0.56802856865431728</v>
      </c>
      <c r="AG416" s="24">
        <v>0.1557457212713933</v>
      </c>
      <c r="AH416" s="371">
        <v>92.161698477375097</v>
      </c>
      <c r="AI416" s="371">
        <v>92.317444198646484</v>
      </c>
      <c r="AJ416" s="371">
        <v>9.5395253221171572</v>
      </c>
      <c r="AK416" s="371">
        <v>101.85696952076364</v>
      </c>
      <c r="AL416" s="24">
        <v>3.2571428571428589</v>
      </c>
      <c r="AM416" s="28">
        <v>79.182666765254723</v>
      </c>
      <c r="AN416" s="28">
        <v>10.558449999909209</v>
      </c>
      <c r="AO416" s="28">
        <v>7.4994593681776784</v>
      </c>
      <c r="AP416" s="28">
        <v>5.3799696202531653</v>
      </c>
      <c r="AQ416" s="28">
        <v>2.0280050464135035</v>
      </c>
      <c r="AR416" s="28">
        <v>0.7262402832532856</v>
      </c>
      <c r="AS416" s="643">
        <v>7.4079746666666688</v>
      </c>
      <c r="AT416" s="606">
        <v>112.41541952067286</v>
      </c>
      <c r="AU416" s="28">
        <v>1.5738158732894201</v>
      </c>
    </row>
    <row r="417" spans="1:47">
      <c r="A417" s="18">
        <v>212</v>
      </c>
      <c r="B417" t="s">
        <v>1929</v>
      </c>
      <c r="C417" s="18" t="s">
        <v>1983</v>
      </c>
      <c r="D417" s="18">
        <v>1</v>
      </c>
      <c r="E417" s="18"/>
      <c r="F417" s="19">
        <v>42466</v>
      </c>
      <c r="G417" s="18" t="s">
        <v>1829</v>
      </c>
      <c r="H417" s="18" t="s">
        <v>1931</v>
      </c>
      <c r="I417" s="18" t="s">
        <v>1984</v>
      </c>
      <c r="J417" s="18" t="s">
        <v>1985</v>
      </c>
      <c r="K417" s="18" t="s">
        <v>1934</v>
      </c>
      <c r="L417" s="18" t="s">
        <v>714</v>
      </c>
      <c r="M417" s="18" t="s">
        <v>714</v>
      </c>
      <c r="N417" s="18">
        <v>1.06</v>
      </c>
      <c r="O417" s="18">
        <v>1.06</v>
      </c>
      <c r="P417" s="18" t="s">
        <v>1025</v>
      </c>
      <c r="Q417" s="18">
        <v>0</v>
      </c>
      <c r="R417" s="18" t="s">
        <v>1942</v>
      </c>
      <c r="S417" s="18" t="s">
        <v>1959</v>
      </c>
      <c r="T417" s="18">
        <v>0</v>
      </c>
      <c r="U417" s="18">
        <v>0</v>
      </c>
      <c r="V417" s="18" t="s">
        <v>1960</v>
      </c>
      <c r="W417" s="20">
        <v>0.6479166666666667</v>
      </c>
      <c r="X417" s="18">
        <v>8.89</v>
      </c>
      <c r="Y417" s="18">
        <v>142</v>
      </c>
      <c r="Z417" s="23">
        <v>7.0000000000000007E-2</v>
      </c>
      <c r="AA417" s="18">
        <v>120.1</v>
      </c>
      <c r="AB417" s="18">
        <v>13.91</v>
      </c>
      <c r="AC417" s="24" t="s">
        <v>811</v>
      </c>
      <c r="AD417" s="24" t="s">
        <v>811</v>
      </c>
      <c r="AE417" s="24" t="s">
        <v>811</v>
      </c>
      <c r="AF417" s="24" t="s">
        <v>811</v>
      </c>
      <c r="AG417" s="24" t="s">
        <v>811</v>
      </c>
      <c r="AH417" s="24" t="s">
        <v>811</v>
      </c>
      <c r="AI417" s="24" t="s">
        <v>811</v>
      </c>
      <c r="AJ417" s="24" t="s">
        <v>811</v>
      </c>
      <c r="AK417" s="24" t="s">
        <v>811</v>
      </c>
      <c r="AL417" s="27" t="s">
        <v>811</v>
      </c>
      <c r="AM417" s="27" t="s">
        <v>811</v>
      </c>
      <c r="AN417" s="27" t="s">
        <v>811</v>
      </c>
      <c r="AO417" s="27" t="s">
        <v>811</v>
      </c>
      <c r="AP417" s="27" t="s">
        <v>811</v>
      </c>
      <c r="AQ417" s="27" t="s">
        <v>811</v>
      </c>
      <c r="AR417" s="27" t="s">
        <v>811</v>
      </c>
      <c r="AS417" s="643">
        <v>0</v>
      </c>
      <c r="AT417" s="18"/>
      <c r="AU417" s="18"/>
    </row>
    <row r="418" spans="1:47">
      <c r="A418" s="18">
        <v>213</v>
      </c>
      <c r="B418" t="s">
        <v>1929</v>
      </c>
      <c r="C418" s="18" t="s">
        <v>1986</v>
      </c>
      <c r="D418" s="18">
        <v>0.15</v>
      </c>
      <c r="E418" s="18"/>
      <c r="F418" s="19">
        <v>42466</v>
      </c>
      <c r="G418" s="18" t="s">
        <v>1829</v>
      </c>
      <c r="H418" s="18" t="s">
        <v>1931</v>
      </c>
      <c r="I418" s="18" t="s">
        <v>1987</v>
      </c>
      <c r="J418" s="18" t="s">
        <v>1988</v>
      </c>
      <c r="K418" s="18" t="s">
        <v>1934</v>
      </c>
      <c r="L418" s="18" t="s">
        <v>714</v>
      </c>
      <c r="M418" s="18" t="s">
        <v>714</v>
      </c>
      <c r="N418" s="18">
        <v>1.64</v>
      </c>
      <c r="O418" s="18">
        <v>1.64</v>
      </c>
      <c r="P418" s="18" t="s">
        <v>1025</v>
      </c>
      <c r="Q418" s="18">
        <v>0</v>
      </c>
      <c r="R418" s="18" t="s">
        <v>1942</v>
      </c>
      <c r="S418" s="18" t="s">
        <v>1959</v>
      </c>
      <c r="T418" s="18">
        <v>0</v>
      </c>
      <c r="U418" s="18">
        <v>0</v>
      </c>
      <c r="V418" s="18" t="s">
        <v>1960</v>
      </c>
      <c r="W418" s="20">
        <v>0.65</v>
      </c>
      <c r="X418" s="18">
        <v>8.2799999999999994</v>
      </c>
      <c r="Y418" s="18">
        <v>134</v>
      </c>
      <c r="Z418" s="23">
        <v>0.06</v>
      </c>
      <c r="AA418" s="18">
        <v>114</v>
      </c>
      <c r="AB418" s="18">
        <v>13.41</v>
      </c>
      <c r="AC418" s="24" t="s">
        <v>811</v>
      </c>
      <c r="AD418" s="24" t="s">
        <v>811</v>
      </c>
      <c r="AE418" s="24" t="s">
        <v>811</v>
      </c>
      <c r="AF418" s="24" t="s">
        <v>811</v>
      </c>
      <c r="AG418" s="24" t="s">
        <v>811</v>
      </c>
      <c r="AH418" s="24" t="s">
        <v>811</v>
      </c>
      <c r="AI418" s="24" t="s">
        <v>811</v>
      </c>
      <c r="AJ418" s="24" t="s">
        <v>811</v>
      </c>
      <c r="AK418" s="24" t="s">
        <v>811</v>
      </c>
      <c r="AL418" s="27" t="s">
        <v>811</v>
      </c>
      <c r="AM418" s="27" t="s">
        <v>811</v>
      </c>
      <c r="AN418" s="27" t="s">
        <v>811</v>
      </c>
      <c r="AO418" s="27" t="s">
        <v>811</v>
      </c>
      <c r="AP418" s="27" t="s">
        <v>811</v>
      </c>
      <c r="AQ418" s="27" t="s">
        <v>811</v>
      </c>
      <c r="AR418" s="27" t="s">
        <v>811</v>
      </c>
      <c r="AS418" s="643">
        <v>0</v>
      </c>
      <c r="AT418" s="18"/>
      <c r="AU418" s="18"/>
    </row>
    <row r="419" spans="1:47">
      <c r="A419" s="18">
        <v>214</v>
      </c>
      <c r="B419" t="s">
        <v>1929</v>
      </c>
      <c r="C419" s="18" t="s">
        <v>1986</v>
      </c>
      <c r="D419" s="18">
        <v>0.5</v>
      </c>
      <c r="E419" s="18"/>
      <c r="F419" s="19">
        <v>42466</v>
      </c>
      <c r="G419" s="18" t="s">
        <v>1829</v>
      </c>
      <c r="H419" s="18" t="s">
        <v>1931</v>
      </c>
      <c r="I419" s="18" t="s">
        <v>1987</v>
      </c>
      <c r="J419" s="18" t="s">
        <v>1988</v>
      </c>
      <c r="K419" s="18" t="s">
        <v>1934</v>
      </c>
      <c r="L419" s="18" t="s">
        <v>714</v>
      </c>
      <c r="M419" s="18" t="s">
        <v>714</v>
      </c>
      <c r="N419" s="18">
        <v>1.64</v>
      </c>
      <c r="O419" s="18">
        <v>1.64</v>
      </c>
      <c r="P419" s="18" t="s">
        <v>1025</v>
      </c>
      <c r="Q419" s="18">
        <v>0</v>
      </c>
      <c r="R419" s="18" t="s">
        <v>1942</v>
      </c>
      <c r="S419" s="18" t="s">
        <v>1959</v>
      </c>
      <c r="T419" s="18">
        <v>0</v>
      </c>
      <c r="U419" s="18">
        <v>0</v>
      </c>
      <c r="V419" s="18" t="s">
        <v>1960</v>
      </c>
      <c r="W419" s="20">
        <v>0.65208333333333335</v>
      </c>
      <c r="X419" s="18">
        <v>8.32</v>
      </c>
      <c r="Y419" s="18">
        <v>134</v>
      </c>
      <c r="Z419" s="23">
        <v>0.06</v>
      </c>
      <c r="AA419" s="18">
        <v>114.1</v>
      </c>
      <c r="AB419" s="18">
        <v>13.4</v>
      </c>
      <c r="AC419" s="23">
        <v>0.1</v>
      </c>
      <c r="AD419" s="23">
        <v>0.17549999999999999</v>
      </c>
      <c r="AE419" s="24">
        <v>5.0467289719626156E-2</v>
      </c>
      <c r="AF419" s="24">
        <v>0.84627961711969069</v>
      </c>
      <c r="AG419" s="24">
        <v>0.43154034229828819</v>
      </c>
      <c r="AH419" s="371">
        <v>66.395024662234604</v>
      </c>
      <c r="AI419" s="371">
        <v>66.826565004532895</v>
      </c>
      <c r="AJ419" s="371">
        <v>17.629619518411317</v>
      </c>
      <c r="AK419" s="371">
        <v>84.456184522944213</v>
      </c>
      <c r="AL419" s="24">
        <v>3.8857142857142843</v>
      </c>
      <c r="AM419" s="28">
        <v>96.331510981829524</v>
      </c>
      <c r="AN419" s="28">
        <v>14.192420307714597</v>
      </c>
      <c r="AO419" s="28">
        <v>6.7875322808377119</v>
      </c>
      <c r="AP419" s="28">
        <v>4.7709164556962032</v>
      </c>
      <c r="AQ419" s="28">
        <v>2.0871702109704642</v>
      </c>
      <c r="AR419" s="28">
        <v>0.69566289952049842</v>
      </c>
      <c r="AS419" s="643">
        <v>6.8580866666666669</v>
      </c>
      <c r="AT419" s="606">
        <v>98.648604830658812</v>
      </c>
      <c r="AU419" s="28">
        <v>1.3810804676292234</v>
      </c>
    </row>
    <row r="420" spans="1:47">
      <c r="A420" s="18">
        <v>215</v>
      </c>
      <c r="B420" t="s">
        <v>1929</v>
      </c>
      <c r="C420" s="18" t="s">
        <v>1986</v>
      </c>
      <c r="D420" s="18">
        <v>1</v>
      </c>
      <c r="E420" s="18"/>
      <c r="F420" s="19">
        <v>42466</v>
      </c>
      <c r="G420" s="18" t="s">
        <v>1829</v>
      </c>
      <c r="H420" s="18" t="s">
        <v>1931</v>
      </c>
      <c r="I420" s="18" t="s">
        <v>1987</v>
      </c>
      <c r="J420" s="18" t="s">
        <v>1988</v>
      </c>
      <c r="K420" s="18" t="s">
        <v>1934</v>
      </c>
      <c r="L420" s="18" t="s">
        <v>714</v>
      </c>
      <c r="M420" s="18" t="s">
        <v>714</v>
      </c>
      <c r="N420" s="18">
        <v>1.64</v>
      </c>
      <c r="O420" s="18">
        <v>1.64</v>
      </c>
      <c r="P420" s="18" t="s">
        <v>1025</v>
      </c>
      <c r="Q420" s="18">
        <v>0</v>
      </c>
      <c r="R420" s="18" t="s">
        <v>1942</v>
      </c>
      <c r="S420" s="18" t="s">
        <v>1959</v>
      </c>
      <c r="T420" s="18">
        <v>0</v>
      </c>
      <c r="U420" s="18">
        <v>0</v>
      </c>
      <c r="V420" s="18" t="s">
        <v>1960</v>
      </c>
      <c r="W420" s="20">
        <v>0.65277777777777779</v>
      </c>
      <c r="X420" s="18">
        <v>8.2200000000000006</v>
      </c>
      <c r="Y420" s="18">
        <v>134</v>
      </c>
      <c r="Z420" s="23">
        <v>0.06</v>
      </c>
      <c r="AA420" s="18">
        <v>114.1</v>
      </c>
      <c r="AB420" s="18">
        <v>13.44</v>
      </c>
      <c r="AC420" s="24" t="s">
        <v>811</v>
      </c>
      <c r="AD420" s="24" t="s">
        <v>811</v>
      </c>
      <c r="AE420" s="24" t="s">
        <v>811</v>
      </c>
      <c r="AF420" s="24" t="s">
        <v>811</v>
      </c>
      <c r="AG420" s="24" t="s">
        <v>811</v>
      </c>
      <c r="AH420" s="24" t="s">
        <v>811</v>
      </c>
      <c r="AI420" s="24" t="s">
        <v>811</v>
      </c>
      <c r="AJ420" s="24" t="s">
        <v>811</v>
      </c>
      <c r="AK420" s="24" t="s">
        <v>811</v>
      </c>
      <c r="AL420" s="27" t="s">
        <v>811</v>
      </c>
      <c r="AM420" s="27" t="s">
        <v>811</v>
      </c>
      <c r="AN420" s="27" t="s">
        <v>811</v>
      </c>
      <c r="AO420" s="27" t="s">
        <v>811</v>
      </c>
      <c r="AP420" s="27" t="s">
        <v>811</v>
      </c>
      <c r="AQ420" s="27" t="s">
        <v>811</v>
      </c>
      <c r="AR420" s="27" t="s">
        <v>811</v>
      </c>
      <c r="AS420" s="643">
        <v>0</v>
      </c>
      <c r="AT420" s="18"/>
      <c r="AU420" s="18"/>
    </row>
    <row r="421" spans="1:47">
      <c r="A421" s="18">
        <v>216</v>
      </c>
      <c r="B421" t="s">
        <v>1929</v>
      </c>
      <c r="C421" s="18" t="s">
        <v>1986</v>
      </c>
      <c r="D421" s="18">
        <v>1.5</v>
      </c>
      <c r="E421" s="18"/>
      <c r="F421" s="19">
        <v>42466</v>
      </c>
      <c r="G421" s="18" t="s">
        <v>1829</v>
      </c>
      <c r="H421" s="18" t="s">
        <v>1931</v>
      </c>
      <c r="I421" s="18" t="s">
        <v>1987</v>
      </c>
      <c r="J421" s="18" t="s">
        <v>1988</v>
      </c>
      <c r="K421" s="18" t="s">
        <v>1934</v>
      </c>
      <c r="L421" s="18" t="s">
        <v>714</v>
      </c>
      <c r="M421" s="18" t="s">
        <v>714</v>
      </c>
      <c r="N421" s="18">
        <v>1.64</v>
      </c>
      <c r="O421" s="18">
        <v>1.64</v>
      </c>
      <c r="P421" s="18" t="s">
        <v>1025</v>
      </c>
      <c r="Q421" s="18">
        <v>0</v>
      </c>
      <c r="R421" s="18" t="s">
        <v>1942</v>
      </c>
      <c r="S421" s="18" t="s">
        <v>1959</v>
      </c>
      <c r="T421" s="18">
        <v>0</v>
      </c>
      <c r="U421" s="18">
        <v>0</v>
      </c>
      <c r="V421" s="18" t="s">
        <v>1960</v>
      </c>
      <c r="W421" s="20">
        <v>0.65347222222222223</v>
      </c>
      <c r="X421" s="18">
        <v>8.11</v>
      </c>
      <c r="Y421" s="18">
        <v>134</v>
      </c>
      <c r="Z421" s="23">
        <v>0.06</v>
      </c>
      <c r="AA421" s="18">
        <v>114.9</v>
      </c>
      <c r="AB421" s="18">
        <v>13.57</v>
      </c>
      <c r="AC421" s="24" t="s">
        <v>811</v>
      </c>
      <c r="AD421" s="24" t="s">
        <v>811</v>
      </c>
      <c r="AE421" s="24" t="s">
        <v>811</v>
      </c>
      <c r="AF421" s="24" t="s">
        <v>811</v>
      </c>
      <c r="AG421" s="24" t="s">
        <v>811</v>
      </c>
      <c r="AH421" s="24" t="s">
        <v>811</v>
      </c>
      <c r="AI421" s="24" t="s">
        <v>811</v>
      </c>
      <c r="AJ421" s="24" t="s">
        <v>811</v>
      </c>
      <c r="AK421" s="24" t="s">
        <v>811</v>
      </c>
      <c r="AL421" s="27" t="s">
        <v>811</v>
      </c>
      <c r="AM421" s="27" t="s">
        <v>811</v>
      </c>
      <c r="AN421" s="27" t="s">
        <v>811</v>
      </c>
      <c r="AO421" s="27" t="s">
        <v>811</v>
      </c>
      <c r="AP421" s="27" t="s">
        <v>811</v>
      </c>
      <c r="AQ421" s="27" t="s">
        <v>811</v>
      </c>
      <c r="AR421" s="27" t="s">
        <v>811</v>
      </c>
      <c r="AS421" s="643">
        <v>0</v>
      </c>
      <c r="AT421" s="18"/>
      <c r="AU421" s="18"/>
    </row>
    <row r="422" spans="1:47">
      <c r="A422" s="18">
        <v>217</v>
      </c>
      <c r="B422" t="s">
        <v>1929</v>
      </c>
      <c r="C422" s="18" t="s">
        <v>1989</v>
      </c>
      <c r="D422" s="18">
        <v>0.2</v>
      </c>
      <c r="E422" s="18"/>
      <c r="F422" s="19">
        <v>42466</v>
      </c>
      <c r="G422" s="18" t="s">
        <v>1829</v>
      </c>
      <c r="H422" s="18" t="s">
        <v>1931</v>
      </c>
      <c r="I422" s="18" t="s">
        <v>1990</v>
      </c>
      <c r="J422" s="18" t="s">
        <v>1991</v>
      </c>
      <c r="K422" s="18" t="s">
        <v>1934</v>
      </c>
      <c r="L422" s="18" t="s">
        <v>714</v>
      </c>
      <c r="M422" s="18" t="s">
        <v>714</v>
      </c>
      <c r="N422" s="18">
        <v>1.3</v>
      </c>
      <c r="O422" s="18">
        <v>1.3</v>
      </c>
      <c r="P422" s="18" t="s">
        <v>1025</v>
      </c>
      <c r="Q422" s="18">
        <v>0</v>
      </c>
      <c r="R422" s="18" t="s">
        <v>1942</v>
      </c>
      <c r="S422" s="18" t="s">
        <v>1959</v>
      </c>
      <c r="T422" s="18">
        <v>0</v>
      </c>
      <c r="U422" s="18">
        <v>0</v>
      </c>
      <c r="V422" s="18" t="s">
        <v>1960</v>
      </c>
      <c r="W422" s="20">
        <v>0.65902777777777777</v>
      </c>
      <c r="X422" s="18">
        <v>8.4600000000000009</v>
      </c>
      <c r="Y422" s="18">
        <v>126</v>
      </c>
      <c r="Z422" s="23">
        <v>0.06</v>
      </c>
      <c r="AA422" s="18">
        <v>112.8</v>
      </c>
      <c r="AB422" s="18">
        <v>13.21</v>
      </c>
      <c r="AC422" s="24" t="s">
        <v>811</v>
      </c>
      <c r="AD422" s="24" t="s">
        <v>811</v>
      </c>
      <c r="AE422" s="24" t="s">
        <v>811</v>
      </c>
      <c r="AF422" s="24" t="s">
        <v>811</v>
      </c>
      <c r="AG422" s="24" t="s">
        <v>811</v>
      </c>
      <c r="AH422" s="24" t="s">
        <v>811</v>
      </c>
      <c r="AI422" s="24" t="s">
        <v>811</v>
      </c>
      <c r="AJ422" s="24" t="s">
        <v>811</v>
      </c>
      <c r="AK422" s="24" t="s">
        <v>811</v>
      </c>
      <c r="AL422" s="27" t="s">
        <v>811</v>
      </c>
      <c r="AM422" s="27" t="s">
        <v>811</v>
      </c>
      <c r="AN422" s="27" t="s">
        <v>811</v>
      </c>
      <c r="AO422" s="27" t="s">
        <v>811</v>
      </c>
      <c r="AP422" s="27" t="s">
        <v>811</v>
      </c>
      <c r="AQ422" s="27" t="s">
        <v>811</v>
      </c>
      <c r="AR422" s="27" t="s">
        <v>811</v>
      </c>
      <c r="AS422" s="643">
        <v>0</v>
      </c>
      <c r="AT422" s="18"/>
      <c r="AU422" s="18"/>
    </row>
    <row r="423" spans="1:47">
      <c r="A423" s="18">
        <v>218</v>
      </c>
      <c r="B423" t="s">
        <v>1929</v>
      </c>
      <c r="C423" s="18" t="s">
        <v>1989</v>
      </c>
      <c r="D423" s="18">
        <v>0.5</v>
      </c>
      <c r="E423" s="18"/>
      <c r="F423" s="19">
        <v>42466</v>
      </c>
      <c r="G423" s="18" t="s">
        <v>1829</v>
      </c>
      <c r="H423" s="18" t="s">
        <v>1931</v>
      </c>
      <c r="I423" s="18" t="s">
        <v>1990</v>
      </c>
      <c r="J423" s="18" t="s">
        <v>1991</v>
      </c>
      <c r="K423" s="18" t="s">
        <v>1934</v>
      </c>
      <c r="L423" s="18" t="s">
        <v>714</v>
      </c>
      <c r="M423" s="18" t="s">
        <v>714</v>
      </c>
      <c r="N423" s="18">
        <v>1.3</v>
      </c>
      <c r="O423" s="18">
        <v>1.3</v>
      </c>
      <c r="P423" s="18" t="s">
        <v>1025</v>
      </c>
      <c r="Q423" s="18">
        <v>0</v>
      </c>
      <c r="R423" s="18" t="s">
        <v>1942</v>
      </c>
      <c r="S423" s="18" t="s">
        <v>1959</v>
      </c>
      <c r="T423" s="18">
        <v>0</v>
      </c>
      <c r="U423" s="18">
        <v>0</v>
      </c>
      <c r="V423" s="18" t="s">
        <v>1960</v>
      </c>
      <c r="W423" s="20">
        <v>0.66805555555555562</v>
      </c>
      <c r="X423" s="18">
        <v>8.59</v>
      </c>
      <c r="Y423" s="18">
        <v>126</v>
      </c>
      <c r="Z423" s="23">
        <v>0.06</v>
      </c>
      <c r="AA423" s="18">
        <v>113.2</v>
      </c>
      <c r="AB423" s="18">
        <v>13.22</v>
      </c>
      <c r="AC423" s="23">
        <v>0.1</v>
      </c>
      <c r="AD423" s="23">
        <v>0.1305</v>
      </c>
      <c r="AE423" s="24">
        <v>5.0467289719626156E-2</v>
      </c>
      <c r="AF423" s="24">
        <v>0.72955139406869884</v>
      </c>
      <c r="AG423" s="24">
        <v>0.79926650366748153</v>
      </c>
      <c r="AH423" s="371">
        <v>36.864679390950037</v>
      </c>
      <c r="AI423" s="371">
        <v>37.66394589461752</v>
      </c>
      <c r="AJ423" s="371">
        <v>28.769997023442251</v>
      </c>
      <c r="AK423" s="371">
        <v>66.43394291805977</v>
      </c>
      <c r="AL423" s="24">
        <v>3.6571428571428606</v>
      </c>
      <c r="AM423" s="28">
        <v>95.065246113517034</v>
      </c>
      <c r="AN423" s="28">
        <v>12.826146490011359</v>
      </c>
      <c r="AO423" s="28">
        <v>7.4118322434217605</v>
      </c>
      <c r="AP423" s="28">
        <v>4.7274126582278484</v>
      </c>
      <c r="AQ423" s="28">
        <v>1.156914008438819</v>
      </c>
      <c r="AR423" s="28">
        <v>0.80339058757691584</v>
      </c>
      <c r="AS423" s="643">
        <v>5.8843266666666674</v>
      </c>
      <c r="AT423" s="606">
        <v>79.260089408071124</v>
      </c>
      <c r="AU423" s="28">
        <v>1.1096412517129957</v>
      </c>
    </row>
    <row r="424" spans="1:47">
      <c r="A424" s="18">
        <v>219</v>
      </c>
      <c r="B424" t="s">
        <v>1929</v>
      </c>
      <c r="C424" s="18" t="s">
        <v>1989</v>
      </c>
      <c r="D424" s="18">
        <v>1</v>
      </c>
      <c r="E424" s="18"/>
      <c r="F424" s="19">
        <v>42466</v>
      </c>
      <c r="G424" s="18" t="s">
        <v>1829</v>
      </c>
      <c r="H424" s="18" t="s">
        <v>1931</v>
      </c>
      <c r="I424" s="18" t="s">
        <v>1990</v>
      </c>
      <c r="J424" s="18" t="s">
        <v>1991</v>
      </c>
      <c r="K424" s="18" t="s">
        <v>1934</v>
      </c>
      <c r="L424" s="18" t="s">
        <v>714</v>
      </c>
      <c r="M424" s="18" t="s">
        <v>714</v>
      </c>
      <c r="N424" s="18">
        <v>1.3</v>
      </c>
      <c r="O424" s="18">
        <v>1.3</v>
      </c>
      <c r="P424" s="18" t="s">
        <v>1025</v>
      </c>
      <c r="Q424" s="18">
        <v>0</v>
      </c>
      <c r="R424" s="18" t="s">
        <v>1942</v>
      </c>
      <c r="S424" s="18" t="s">
        <v>1959</v>
      </c>
      <c r="T424" s="18">
        <v>0</v>
      </c>
      <c r="U424" s="18">
        <v>0</v>
      </c>
      <c r="V424" s="18" t="s">
        <v>1960</v>
      </c>
      <c r="W424" s="20">
        <v>0.67083333333333339</v>
      </c>
      <c r="X424" s="18">
        <v>8.49</v>
      </c>
      <c r="Y424" s="18">
        <v>126</v>
      </c>
      <c r="Z424" s="23">
        <v>0.06</v>
      </c>
      <c r="AA424" s="18">
        <v>113</v>
      </c>
      <c r="AB424" s="18">
        <v>13.27</v>
      </c>
      <c r="AC424" s="24" t="s">
        <v>811</v>
      </c>
      <c r="AD424" s="24" t="s">
        <v>811</v>
      </c>
      <c r="AE424" s="24" t="s">
        <v>811</v>
      </c>
      <c r="AF424" s="24" t="s">
        <v>811</v>
      </c>
      <c r="AG424" s="24" t="s">
        <v>811</v>
      </c>
      <c r="AH424" s="24" t="s">
        <v>811</v>
      </c>
      <c r="AI424" s="24" t="s">
        <v>811</v>
      </c>
      <c r="AJ424" s="24" t="s">
        <v>811</v>
      </c>
      <c r="AK424" s="24" t="s">
        <v>811</v>
      </c>
      <c r="AL424" s="27" t="s">
        <v>811</v>
      </c>
      <c r="AM424" s="27" t="s">
        <v>811</v>
      </c>
      <c r="AN424" s="27" t="s">
        <v>811</v>
      </c>
      <c r="AO424" s="27" t="s">
        <v>811</v>
      </c>
      <c r="AP424" s="27" t="s">
        <v>811</v>
      </c>
      <c r="AQ424" s="27" t="s">
        <v>811</v>
      </c>
      <c r="AR424" s="27" t="s">
        <v>811</v>
      </c>
      <c r="AS424" s="643">
        <v>0</v>
      </c>
      <c r="AT424" s="18"/>
      <c r="AU424" s="18"/>
    </row>
    <row r="425" spans="1:47">
      <c r="A425" s="657">
        <v>334</v>
      </c>
      <c r="B425" s="649" t="s">
        <v>1929</v>
      </c>
      <c r="C425" s="54" t="s">
        <v>1930</v>
      </c>
      <c r="D425" s="54">
        <v>0.2</v>
      </c>
      <c r="E425" s="54"/>
      <c r="F425" s="661">
        <v>42760</v>
      </c>
      <c r="G425" s="54" t="s">
        <v>1829</v>
      </c>
      <c r="H425" s="54" t="s">
        <v>1992</v>
      </c>
      <c r="I425" s="54" t="s">
        <v>1993</v>
      </c>
      <c r="J425" s="54" t="s">
        <v>1994</v>
      </c>
      <c r="K425" s="54" t="s">
        <v>1995</v>
      </c>
      <c r="L425" s="54" t="s">
        <v>1996</v>
      </c>
      <c r="M425" s="54">
        <v>1700</v>
      </c>
      <c r="N425" s="54">
        <v>0.87</v>
      </c>
      <c r="O425" s="54">
        <v>0.87</v>
      </c>
      <c r="P425" s="54" t="s">
        <v>1045</v>
      </c>
      <c r="Q425" s="54">
        <v>0</v>
      </c>
      <c r="R425" s="54" t="s">
        <v>1997</v>
      </c>
      <c r="S425" s="54" t="s">
        <v>1998</v>
      </c>
      <c r="T425" s="54">
        <v>0</v>
      </c>
      <c r="U425" s="54" t="s">
        <v>1999</v>
      </c>
      <c r="V425" s="54" t="s">
        <v>2000</v>
      </c>
      <c r="W425" s="54">
        <v>1326</v>
      </c>
      <c r="X425" s="54">
        <v>5.29</v>
      </c>
      <c r="Y425" s="54">
        <v>134</v>
      </c>
      <c r="Z425" s="660">
        <v>0.06</v>
      </c>
      <c r="AA425" s="54">
        <v>96.5</v>
      </c>
      <c r="AB425" s="54">
        <v>12.23</v>
      </c>
      <c r="AC425" s="660" t="s">
        <v>811</v>
      </c>
      <c r="AD425" s="68" t="s">
        <v>811</v>
      </c>
      <c r="AE425" s="54" t="s">
        <v>811</v>
      </c>
      <c r="AF425" s="54" t="s">
        <v>811</v>
      </c>
      <c r="AG425" s="54" t="s">
        <v>811</v>
      </c>
      <c r="AH425" s="54" t="s">
        <v>811</v>
      </c>
      <c r="AI425" s="68" t="s">
        <v>811</v>
      </c>
      <c r="AJ425" s="372" t="s">
        <v>811</v>
      </c>
      <c r="AK425" s="54" t="s">
        <v>811</v>
      </c>
      <c r="AL425" s="54" t="s">
        <v>811</v>
      </c>
      <c r="AM425" s="54" t="s">
        <v>811</v>
      </c>
      <c r="AN425" s="54" t="s">
        <v>811</v>
      </c>
      <c r="AO425" s="54" t="s">
        <v>811</v>
      </c>
      <c r="AP425" s="54" t="s">
        <v>811</v>
      </c>
      <c r="AQ425" s="54" t="s">
        <v>811</v>
      </c>
      <c r="AR425" s="54" t="s">
        <v>811</v>
      </c>
      <c r="AS425" s="662">
        <v>0</v>
      </c>
      <c r="AT425" s="54"/>
      <c r="AU425" s="54"/>
    </row>
    <row r="426" spans="1:47">
      <c r="A426" s="657">
        <v>335</v>
      </c>
      <c r="B426" s="649" t="s">
        <v>1929</v>
      </c>
      <c r="C426" s="54" t="s">
        <v>1930</v>
      </c>
      <c r="D426" s="54">
        <v>0.4</v>
      </c>
      <c r="E426" s="54"/>
      <c r="F426" s="661">
        <v>42760</v>
      </c>
      <c r="G426" s="54" t="s">
        <v>1829</v>
      </c>
      <c r="H426" s="54" t="s">
        <v>1992</v>
      </c>
      <c r="I426" s="54" t="s">
        <v>1993</v>
      </c>
      <c r="J426" s="54" t="s">
        <v>1994</v>
      </c>
      <c r="K426" s="54" t="s">
        <v>1995</v>
      </c>
      <c r="L426" s="54" t="s">
        <v>1996</v>
      </c>
      <c r="M426" s="54">
        <v>1700</v>
      </c>
      <c r="N426" s="54">
        <v>0.87</v>
      </c>
      <c r="O426" s="54">
        <v>0.87</v>
      </c>
      <c r="P426" s="54" t="s">
        <v>1045</v>
      </c>
      <c r="Q426" s="54">
        <v>0</v>
      </c>
      <c r="R426" s="54" t="s">
        <v>1997</v>
      </c>
      <c r="S426" s="54" t="s">
        <v>1998</v>
      </c>
      <c r="T426" s="54">
        <v>0</v>
      </c>
      <c r="U426" s="54" t="s">
        <v>1999</v>
      </c>
      <c r="V426" s="54" t="s">
        <v>2000</v>
      </c>
      <c r="W426" s="54">
        <v>1328</v>
      </c>
      <c r="X426" s="54">
        <v>5.29</v>
      </c>
      <c r="Y426" s="54">
        <v>134</v>
      </c>
      <c r="Z426" s="660">
        <v>0.06</v>
      </c>
      <c r="AA426" s="54">
        <v>97.1</v>
      </c>
      <c r="AB426" s="54">
        <v>12.31</v>
      </c>
      <c r="AC426" s="662">
        <v>0.1</v>
      </c>
      <c r="AD426" s="652">
        <v>0.1363</v>
      </c>
      <c r="AE426" s="68">
        <v>0.12499999999999997</v>
      </c>
      <c r="AF426" s="68">
        <v>0.73921122176985765</v>
      </c>
      <c r="AG426" s="68">
        <v>0.60515603799185902</v>
      </c>
      <c r="AH426" s="68">
        <v>30.691056910569102</v>
      </c>
      <c r="AI426" s="68">
        <v>31.29621294856096</v>
      </c>
      <c r="AJ426" s="372">
        <v>21.575623562955666</v>
      </c>
      <c r="AK426" s="68">
        <v>52.871836511516626</v>
      </c>
      <c r="AL426" s="68">
        <v>11.149999999999984</v>
      </c>
      <c r="AM426" s="68">
        <v>63.864121117247457</v>
      </c>
      <c r="AN426" s="68">
        <v>8.2028736146027939</v>
      </c>
      <c r="AO426" s="68">
        <v>7.785579068724922</v>
      </c>
      <c r="AP426" s="68">
        <v>3.8138329113924057</v>
      </c>
      <c r="AQ426" s="68">
        <v>2.4677544219409278</v>
      </c>
      <c r="AR426" s="68">
        <v>0.60714477233393649</v>
      </c>
      <c r="AS426" s="662">
        <v>6.2815873333333334</v>
      </c>
      <c r="AT426" s="644">
        <v>61.07471012611942</v>
      </c>
      <c r="AU426" s="648">
        <v>0.85504594176567195</v>
      </c>
    </row>
    <row r="427" spans="1:47">
      <c r="A427" s="657">
        <v>336</v>
      </c>
      <c r="B427" s="649" t="s">
        <v>1929</v>
      </c>
      <c r="C427" s="54" t="s">
        <v>1930</v>
      </c>
      <c r="D427" s="54">
        <v>0.7</v>
      </c>
      <c r="E427" s="54"/>
      <c r="F427" s="661">
        <v>42760</v>
      </c>
      <c r="G427" s="54" t="s">
        <v>1829</v>
      </c>
      <c r="H427" s="54" t="s">
        <v>1992</v>
      </c>
      <c r="I427" s="54" t="s">
        <v>1993</v>
      </c>
      <c r="J427" s="54" t="s">
        <v>1994</v>
      </c>
      <c r="K427" s="54" t="s">
        <v>1995</v>
      </c>
      <c r="L427" s="54" t="s">
        <v>1996</v>
      </c>
      <c r="M427" s="54">
        <v>1700</v>
      </c>
      <c r="N427" s="54">
        <v>0.87</v>
      </c>
      <c r="O427" s="54">
        <v>0.87</v>
      </c>
      <c r="P427" s="54" t="s">
        <v>1045</v>
      </c>
      <c r="Q427" s="54">
        <v>0</v>
      </c>
      <c r="R427" s="54" t="s">
        <v>1997</v>
      </c>
      <c r="S427" s="54" t="s">
        <v>1998</v>
      </c>
      <c r="T427" s="54">
        <v>0</v>
      </c>
      <c r="U427" s="54" t="s">
        <v>1999</v>
      </c>
      <c r="V427" s="54" t="s">
        <v>2000</v>
      </c>
      <c r="W427" s="54">
        <v>1329</v>
      </c>
      <c r="X427" s="54">
        <v>5.29</v>
      </c>
      <c r="Y427" s="54">
        <v>134</v>
      </c>
      <c r="Z427" s="660">
        <v>0.06</v>
      </c>
      <c r="AA427" s="54">
        <v>97.4</v>
      </c>
      <c r="AB427" s="54">
        <v>12.35</v>
      </c>
      <c r="AC427" s="660" t="s">
        <v>811</v>
      </c>
      <c r="AD427" s="68" t="s">
        <v>811</v>
      </c>
      <c r="AE427" s="54" t="s">
        <v>811</v>
      </c>
      <c r="AF427" s="54" t="s">
        <v>811</v>
      </c>
      <c r="AG427" s="54" t="s">
        <v>811</v>
      </c>
      <c r="AH427" s="54" t="s">
        <v>811</v>
      </c>
      <c r="AI427" s="68" t="s">
        <v>811</v>
      </c>
      <c r="AJ427" s="372" t="s">
        <v>811</v>
      </c>
      <c r="AK427" s="54" t="s">
        <v>811</v>
      </c>
      <c r="AL427" s="54" t="s">
        <v>811</v>
      </c>
      <c r="AM427" s="54" t="s">
        <v>811</v>
      </c>
      <c r="AN427" s="54" t="s">
        <v>811</v>
      </c>
      <c r="AO427" s="54" t="s">
        <v>811</v>
      </c>
      <c r="AP427" s="54" t="s">
        <v>811</v>
      </c>
      <c r="AQ427" s="54" t="s">
        <v>811</v>
      </c>
      <c r="AR427" s="54" t="s">
        <v>811</v>
      </c>
      <c r="AS427" s="662">
        <v>0</v>
      </c>
      <c r="AT427" s="54"/>
      <c r="AU427" s="54"/>
    </row>
    <row r="428" spans="1:47">
      <c r="A428" s="657">
        <v>352</v>
      </c>
      <c r="B428" s="649" t="s">
        <v>1929</v>
      </c>
      <c r="C428" s="54" t="s">
        <v>1930</v>
      </c>
      <c r="D428" s="54">
        <v>0.15</v>
      </c>
      <c r="E428" s="54"/>
      <c r="F428" s="661">
        <v>42787</v>
      </c>
      <c r="G428" s="54" t="s">
        <v>1829</v>
      </c>
      <c r="H428" s="54" t="s">
        <v>2001</v>
      </c>
      <c r="I428" s="54" t="s">
        <v>1993</v>
      </c>
      <c r="J428" s="54" t="s">
        <v>1994</v>
      </c>
      <c r="K428" s="54" t="s">
        <v>1995</v>
      </c>
      <c r="L428" s="54" t="s">
        <v>726</v>
      </c>
      <c r="M428" s="54" t="s">
        <v>726</v>
      </c>
      <c r="N428" s="54">
        <v>0.78</v>
      </c>
      <c r="O428" s="54">
        <v>0.78</v>
      </c>
      <c r="P428" s="54" t="s">
        <v>1045</v>
      </c>
      <c r="Q428" s="54">
        <v>0</v>
      </c>
      <c r="R428" s="54" t="s">
        <v>2002</v>
      </c>
      <c r="S428" s="54" t="s">
        <v>2003</v>
      </c>
      <c r="T428" s="54">
        <v>0</v>
      </c>
      <c r="U428" s="54">
        <v>0</v>
      </c>
      <c r="V428" s="54">
        <v>0</v>
      </c>
      <c r="W428" s="54">
        <v>1540</v>
      </c>
      <c r="X428" s="54">
        <v>4.54</v>
      </c>
      <c r="Y428" s="54">
        <v>137</v>
      </c>
      <c r="Z428" s="660">
        <v>0.06</v>
      </c>
      <c r="AA428" s="54">
        <v>103.8</v>
      </c>
      <c r="AB428" s="54">
        <v>13.42</v>
      </c>
      <c r="AC428" s="660" t="s">
        <v>811</v>
      </c>
      <c r="AD428" s="68" t="s">
        <v>811</v>
      </c>
      <c r="AE428" s="54" t="s">
        <v>811</v>
      </c>
      <c r="AF428" s="54" t="s">
        <v>811</v>
      </c>
      <c r="AG428" s="54" t="s">
        <v>811</v>
      </c>
      <c r="AH428" s="54" t="s">
        <v>811</v>
      </c>
      <c r="AI428" s="68" t="s">
        <v>811</v>
      </c>
      <c r="AJ428" s="372" t="s">
        <v>811</v>
      </c>
      <c r="AK428" s="54" t="s">
        <v>811</v>
      </c>
      <c r="AL428" s="54" t="s">
        <v>811</v>
      </c>
      <c r="AM428" s="54" t="s">
        <v>811</v>
      </c>
      <c r="AN428" s="54" t="s">
        <v>811</v>
      </c>
      <c r="AO428" s="54" t="s">
        <v>811</v>
      </c>
      <c r="AP428" s="54" t="s">
        <v>811</v>
      </c>
      <c r="AQ428" s="54" t="s">
        <v>811</v>
      </c>
      <c r="AR428" s="54" t="s">
        <v>811</v>
      </c>
      <c r="AS428" s="662">
        <v>0</v>
      </c>
      <c r="AT428" s="54"/>
      <c r="AU428" s="54"/>
    </row>
    <row r="429" spans="1:47">
      <c r="A429" s="657">
        <v>353</v>
      </c>
      <c r="B429" s="649" t="s">
        <v>1929</v>
      </c>
      <c r="C429" s="54" t="s">
        <v>1930</v>
      </c>
      <c r="D429" s="54">
        <v>0.39</v>
      </c>
      <c r="E429" s="54"/>
      <c r="F429" s="661">
        <v>42787</v>
      </c>
      <c r="G429" s="54" t="s">
        <v>1829</v>
      </c>
      <c r="H429" s="54" t="s">
        <v>2001</v>
      </c>
      <c r="I429" s="54" t="s">
        <v>1993</v>
      </c>
      <c r="J429" s="54" t="s">
        <v>1994</v>
      </c>
      <c r="K429" s="54" t="s">
        <v>1995</v>
      </c>
      <c r="L429" s="54" t="s">
        <v>726</v>
      </c>
      <c r="M429" s="54" t="s">
        <v>726</v>
      </c>
      <c r="N429" s="54">
        <v>0.78</v>
      </c>
      <c r="O429" s="54">
        <v>0.78</v>
      </c>
      <c r="P429" s="54" t="s">
        <v>1045</v>
      </c>
      <c r="Q429" s="54">
        <v>0</v>
      </c>
      <c r="R429" s="54" t="s">
        <v>2002</v>
      </c>
      <c r="S429" s="54" t="s">
        <v>2003</v>
      </c>
      <c r="T429" s="54">
        <v>0</v>
      </c>
      <c r="U429" s="54">
        <v>0</v>
      </c>
      <c r="V429" s="54">
        <v>0</v>
      </c>
      <c r="W429" s="54">
        <v>1542</v>
      </c>
      <c r="X429" s="54">
        <v>4.5199999999999996</v>
      </c>
      <c r="Y429" s="54">
        <v>137</v>
      </c>
      <c r="Z429" s="660">
        <v>0.06</v>
      </c>
      <c r="AA429" s="54">
        <v>105.5</v>
      </c>
      <c r="AB429" s="54">
        <v>13.61</v>
      </c>
      <c r="AC429" s="662">
        <v>0.1</v>
      </c>
      <c r="AD429" s="652">
        <v>0.18290000000000001</v>
      </c>
      <c r="AE429" s="68">
        <v>9.1024824952259636E-2</v>
      </c>
      <c r="AF429" s="68">
        <v>0.80499222037096563</v>
      </c>
      <c r="AG429" s="68">
        <v>0.58979819322208771</v>
      </c>
      <c r="AH429" s="68">
        <v>35.873983739837392</v>
      </c>
      <c r="AI429" s="68">
        <v>36.463781933059479</v>
      </c>
      <c r="AJ429" s="372">
        <v>19.329932782270966</v>
      </c>
      <c r="AK429" s="68">
        <v>55.793714715330445</v>
      </c>
      <c r="AL429" s="68">
        <v>12.699999999999996</v>
      </c>
      <c r="AM429" s="68">
        <v>59.801354548813045</v>
      </c>
      <c r="AN429" s="68">
        <v>6.6770414690293576</v>
      </c>
      <c r="AO429" s="68">
        <v>8.9562652600248676</v>
      </c>
      <c r="AP429" s="68">
        <v>7.0572827004219425</v>
      </c>
      <c r="AQ429" s="68">
        <v>1.1195964106891703</v>
      </c>
      <c r="AR429" s="68">
        <v>0.86307778365369103</v>
      </c>
      <c r="AS429" s="662">
        <v>8.1768791111111128</v>
      </c>
      <c r="AT429" s="644">
        <v>62.4707561843598</v>
      </c>
      <c r="AU429" s="648">
        <v>0.87459058658103717</v>
      </c>
    </row>
    <row r="430" spans="1:47">
      <c r="A430" s="657">
        <v>354</v>
      </c>
      <c r="B430" s="649" t="s">
        <v>1929</v>
      </c>
      <c r="C430" s="54" t="s">
        <v>1930</v>
      </c>
      <c r="D430" s="54">
        <v>0.6</v>
      </c>
      <c r="E430" s="54"/>
      <c r="F430" s="661">
        <v>42787</v>
      </c>
      <c r="G430" s="54" t="s">
        <v>1829</v>
      </c>
      <c r="H430" s="54" t="s">
        <v>2001</v>
      </c>
      <c r="I430" s="54" t="s">
        <v>1993</v>
      </c>
      <c r="J430" s="54" t="s">
        <v>1994</v>
      </c>
      <c r="K430" s="54" t="s">
        <v>1995</v>
      </c>
      <c r="L430" s="54" t="s">
        <v>726</v>
      </c>
      <c r="M430" s="54" t="s">
        <v>726</v>
      </c>
      <c r="N430" s="54">
        <v>0.78</v>
      </c>
      <c r="O430" s="54">
        <v>0.78</v>
      </c>
      <c r="P430" s="54" t="s">
        <v>1045</v>
      </c>
      <c r="Q430" s="54">
        <v>0</v>
      </c>
      <c r="R430" s="54" t="s">
        <v>2002</v>
      </c>
      <c r="S430" s="54" t="s">
        <v>2003</v>
      </c>
      <c r="T430" s="54">
        <v>0</v>
      </c>
      <c r="U430" s="54">
        <v>0</v>
      </c>
      <c r="V430" s="54">
        <v>0</v>
      </c>
      <c r="W430" s="54">
        <v>1545</v>
      </c>
      <c r="X430" s="54">
        <v>4.63</v>
      </c>
      <c r="Y430" s="54">
        <v>135</v>
      </c>
      <c r="Z430" s="660">
        <v>0.06</v>
      </c>
      <c r="AA430" s="54">
        <v>106.2</v>
      </c>
      <c r="AB430" s="54">
        <v>13.69</v>
      </c>
      <c r="AC430" s="660" t="s">
        <v>811</v>
      </c>
      <c r="AD430" s="68" t="s">
        <v>811</v>
      </c>
      <c r="AE430" s="54" t="s">
        <v>811</v>
      </c>
      <c r="AF430" s="54" t="s">
        <v>811</v>
      </c>
      <c r="AG430" s="54" t="s">
        <v>811</v>
      </c>
      <c r="AH430" s="54" t="s">
        <v>811</v>
      </c>
      <c r="AI430" s="68" t="s">
        <v>811</v>
      </c>
      <c r="AJ430" s="372" t="s">
        <v>811</v>
      </c>
      <c r="AK430" s="54" t="s">
        <v>811</v>
      </c>
      <c r="AL430" s="54" t="s">
        <v>811</v>
      </c>
      <c r="AM430" s="54" t="s">
        <v>811</v>
      </c>
      <c r="AN430" s="54" t="s">
        <v>811</v>
      </c>
      <c r="AO430" s="54" t="s">
        <v>811</v>
      </c>
      <c r="AP430" s="54" t="s">
        <v>811</v>
      </c>
      <c r="AQ430" s="54" t="s">
        <v>811</v>
      </c>
      <c r="AR430" s="54" t="s">
        <v>811</v>
      </c>
      <c r="AS430" s="662">
        <v>0</v>
      </c>
      <c r="AT430" s="54"/>
      <c r="AU430" s="54"/>
    </row>
    <row r="431" spans="1:47">
      <c r="A431" s="657">
        <v>371</v>
      </c>
      <c r="B431" s="649" t="s">
        <v>1929</v>
      </c>
      <c r="C431" s="54" t="s">
        <v>1930</v>
      </c>
      <c r="D431" s="54">
        <v>0.15</v>
      </c>
      <c r="E431" s="54"/>
      <c r="F431" s="661">
        <v>42815</v>
      </c>
      <c r="G431" s="54" t="s">
        <v>1829</v>
      </c>
      <c r="H431" s="54" t="s">
        <v>2004</v>
      </c>
      <c r="I431" s="54" t="s">
        <v>1993</v>
      </c>
      <c r="J431" s="54" t="s">
        <v>2005</v>
      </c>
      <c r="K431" s="54" t="s">
        <v>1995</v>
      </c>
      <c r="L431" s="54" t="s">
        <v>726</v>
      </c>
      <c r="M431" s="54" t="s">
        <v>726</v>
      </c>
      <c r="N431" s="54">
        <v>0.82</v>
      </c>
      <c r="O431" s="54">
        <v>0.82</v>
      </c>
      <c r="P431" s="54" t="s">
        <v>2006</v>
      </c>
      <c r="Q431" s="54">
        <v>0</v>
      </c>
      <c r="R431" s="54" t="s">
        <v>2007</v>
      </c>
      <c r="S431" s="54" t="s">
        <v>2008</v>
      </c>
      <c r="T431" s="54">
        <v>0</v>
      </c>
      <c r="U431" s="54">
        <v>0</v>
      </c>
      <c r="V431" s="54">
        <v>0</v>
      </c>
      <c r="W431" s="54">
        <v>1528</v>
      </c>
      <c r="X431" s="54">
        <v>5.95</v>
      </c>
      <c r="Y431" s="54">
        <v>141</v>
      </c>
      <c r="Z431" s="660">
        <v>7.0000000000000007E-2</v>
      </c>
      <c r="AA431" s="54">
        <v>107.8</v>
      </c>
      <c r="AB431" s="54">
        <v>13.43</v>
      </c>
      <c r="AC431" s="660" t="s">
        <v>811</v>
      </c>
      <c r="AD431" s="68" t="s">
        <v>811</v>
      </c>
      <c r="AE431" s="54" t="s">
        <v>811</v>
      </c>
      <c r="AF431" s="54" t="s">
        <v>811</v>
      </c>
      <c r="AG431" s="54" t="s">
        <v>811</v>
      </c>
      <c r="AH431" s="54" t="s">
        <v>811</v>
      </c>
      <c r="AI431" s="68" t="s">
        <v>811</v>
      </c>
      <c r="AJ431" s="372" t="s">
        <v>811</v>
      </c>
      <c r="AK431" s="54" t="s">
        <v>811</v>
      </c>
      <c r="AL431" s="54" t="s">
        <v>811</v>
      </c>
      <c r="AM431" s="54" t="s">
        <v>811</v>
      </c>
      <c r="AN431" s="54" t="s">
        <v>811</v>
      </c>
      <c r="AO431" s="54" t="s">
        <v>811</v>
      </c>
      <c r="AP431" s="54" t="s">
        <v>811</v>
      </c>
      <c r="AQ431" s="54" t="s">
        <v>811</v>
      </c>
      <c r="AR431" s="54" t="s">
        <v>811</v>
      </c>
      <c r="AS431" s="662">
        <v>0</v>
      </c>
      <c r="AT431" s="54"/>
      <c r="AU431" s="54"/>
    </row>
    <row r="432" spans="1:47">
      <c r="A432" s="657">
        <v>372</v>
      </c>
      <c r="B432" s="649" t="s">
        <v>1929</v>
      </c>
      <c r="C432" s="54" t="s">
        <v>1930</v>
      </c>
      <c r="D432" s="54">
        <v>0.5</v>
      </c>
      <c r="E432" s="54"/>
      <c r="F432" s="661">
        <v>42815</v>
      </c>
      <c r="G432" s="54" t="s">
        <v>1829</v>
      </c>
      <c r="H432" s="54" t="s">
        <v>2004</v>
      </c>
      <c r="I432" s="54" t="s">
        <v>1993</v>
      </c>
      <c r="J432" s="54" t="s">
        <v>2005</v>
      </c>
      <c r="K432" s="54" t="s">
        <v>1995</v>
      </c>
      <c r="L432" s="54" t="s">
        <v>726</v>
      </c>
      <c r="M432" s="54" t="s">
        <v>726</v>
      </c>
      <c r="N432" s="54">
        <v>0.82</v>
      </c>
      <c r="O432" s="54">
        <v>0.82</v>
      </c>
      <c r="P432" s="54" t="s">
        <v>2006</v>
      </c>
      <c r="Q432" s="54">
        <v>0</v>
      </c>
      <c r="R432" s="54" t="s">
        <v>2007</v>
      </c>
      <c r="S432" s="54" t="s">
        <v>2008</v>
      </c>
      <c r="T432" s="54">
        <v>0</v>
      </c>
      <c r="U432" s="54">
        <v>0</v>
      </c>
      <c r="V432" s="54">
        <v>0</v>
      </c>
      <c r="W432" s="54">
        <v>1530</v>
      </c>
      <c r="X432" s="54">
        <v>5.68</v>
      </c>
      <c r="Y432" s="54">
        <v>138</v>
      </c>
      <c r="Z432" s="660">
        <v>7.0000000000000007E-2</v>
      </c>
      <c r="AA432" s="54">
        <v>108.8</v>
      </c>
      <c r="AB432" s="54">
        <v>13.61</v>
      </c>
      <c r="AC432" s="662">
        <v>0.1</v>
      </c>
      <c r="AD432" s="652">
        <v>0.2014</v>
      </c>
      <c r="AE432" s="68">
        <v>9.961807765754295E-2</v>
      </c>
      <c r="AF432" s="68">
        <v>1.1765270913114112</v>
      </c>
      <c r="AG432" s="68">
        <v>0.36284533391342233</v>
      </c>
      <c r="AH432" s="68">
        <v>24.593495934959346</v>
      </c>
      <c r="AI432" s="68">
        <v>24.956341268872769</v>
      </c>
      <c r="AJ432" s="372">
        <v>18.857672810821015</v>
      </c>
      <c r="AK432" s="68">
        <v>43.814014079693784</v>
      </c>
      <c r="AL432" s="68">
        <v>9.150000000000027</v>
      </c>
      <c r="AM432" s="68">
        <v>151.25145420102584</v>
      </c>
      <c r="AN432" s="68">
        <v>20.714697208304969</v>
      </c>
      <c r="AO432" s="68">
        <v>7.3016492918074549</v>
      </c>
      <c r="AP432" s="68">
        <v>12.99071729957806</v>
      </c>
      <c r="AQ432" s="68">
        <v>2.5000000000000001E-2</v>
      </c>
      <c r="AR432" s="68">
        <v>1</v>
      </c>
      <c r="AS432" s="662">
        <v>13.015717299578061</v>
      </c>
      <c r="AT432" s="644">
        <v>64.52871128799876</v>
      </c>
      <c r="AU432" s="648">
        <v>0.90340195803198264</v>
      </c>
    </row>
    <row r="433" spans="1:47">
      <c r="A433" s="657">
        <v>373</v>
      </c>
      <c r="B433" s="649" t="s">
        <v>1929</v>
      </c>
      <c r="C433" s="54" t="s">
        <v>1930</v>
      </c>
      <c r="D433" s="54">
        <v>0.7</v>
      </c>
      <c r="E433" s="54"/>
      <c r="F433" s="661">
        <v>42815</v>
      </c>
      <c r="G433" s="54" t="s">
        <v>1829</v>
      </c>
      <c r="H433" s="54" t="s">
        <v>2004</v>
      </c>
      <c r="I433" s="54" t="s">
        <v>1993</v>
      </c>
      <c r="J433" s="54" t="s">
        <v>2005</v>
      </c>
      <c r="K433" s="54" t="s">
        <v>1995</v>
      </c>
      <c r="L433" s="54" t="s">
        <v>726</v>
      </c>
      <c r="M433" s="54" t="s">
        <v>726</v>
      </c>
      <c r="N433" s="54">
        <v>0.82</v>
      </c>
      <c r="O433" s="54">
        <v>0.82</v>
      </c>
      <c r="P433" s="54" t="s">
        <v>2006</v>
      </c>
      <c r="Q433" s="54">
        <v>0</v>
      </c>
      <c r="R433" s="54" t="s">
        <v>2007</v>
      </c>
      <c r="S433" s="54" t="s">
        <v>2008</v>
      </c>
      <c r="T433" s="54">
        <v>0</v>
      </c>
      <c r="U433" s="54">
        <v>0</v>
      </c>
      <c r="V433" s="54">
        <v>0</v>
      </c>
      <c r="W433" s="54">
        <v>1531</v>
      </c>
      <c r="X433" s="54">
        <v>5.6</v>
      </c>
      <c r="Y433" s="54">
        <v>139</v>
      </c>
      <c r="Z433" s="660">
        <v>7.0000000000000007E-2</v>
      </c>
      <c r="AA433" s="54">
        <v>110.2</v>
      </c>
      <c r="AB433" s="54">
        <v>13.85</v>
      </c>
      <c r="AC433" s="660" t="s">
        <v>811</v>
      </c>
      <c r="AD433" s="68" t="s">
        <v>811</v>
      </c>
      <c r="AE433" s="54" t="s">
        <v>811</v>
      </c>
      <c r="AF433" s="54" t="s">
        <v>811</v>
      </c>
      <c r="AG433" s="54" t="s">
        <v>811</v>
      </c>
      <c r="AH433" s="54" t="s">
        <v>811</v>
      </c>
      <c r="AI433" s="68" t="s">
        <v>811</v>
      </c>
      <c r="AJ433" s="372" t="s">
        <v>811</v>
      </c>
      <c r="AK433" s="54" t="s">
        <v>811</v>
      </c>
      <c r="AL433" s="54" t="s">
        <v>811</v>
      </c>
      <c r="AM433" s="54" t="s">
        <v>811</v>
      </c>
      <c r="AN433" s="54" t="s">
        <v>811</v>
      </c>
      <c r="AO433" s="54" t="s">
        <v>811</v>
      </c>
      <c r="AP433" s="54" t="s">
        <v>811</v>
      </c>
      <c r="AQ433" s="54" t="s">
        <v>811</v>
      </c>
      <c r="AR433" s="54" t="s">
        <v>811</v>
      </c>
      <c r="AS433" s="662">
        <v>0</v>
      </c>
      <c r="AT433" s="54"/>
      <c r="AU433" s="54"/>
    </row>
    <row r="434" spans="1:47">
      <c r="A434" s="657">
        <v>389</v>
      </c>
      <c r="B434" s="649" t="s">
        <v>1929</v>
      </c>
      <c r="C434" s="54" t="s">
        <v>1930</v>
      </c>
      <c r="D434" s="54">
        <v>0.15</v>
      </c>
      <c r="E434" s="54"/>
      <c r="F434" s="661">
        <v>42853</v>
      </c>
      <c r="G434" s="54" t="s">
        <v>1829</v>
      </c>
      <c r="H434" s="54" t="s">
        <v>2009</v>
      </c>
      <c r="I434" s="54" t="s">
        <v>1993</v>
      </c>
      <c r="J434" s="54" t="s">
        <v>2005</v>
      </c>
      <c r="K434" s="54" t="s">
        <v>1995</v>
      </c>
      <c r="L434" s="54" t="s">
        <v>726</v>
      </c>
      <c r="M434" s="54" t="s">
        <v>726</v>
      </c>
      <c r="N434" s="54">
        <v>0.9</v>
      </c>
      <c r="O434" s="54">
        <v>0.9</v>
      </c>
      <c r="P434" s="54" t="s">
        <v>2010</v>
      </c>
      <c r="Q434" s="54">
        <v>0</v>
      </c>
      <c r="R434" s="54" t="s">
        <v>2011</v>
      </c>
      <c r="S434" s="54" t="s">
        <v>2012</v>
      </c>
      <c r="T434" s="54">
        <v>0</v>
      </c>
      <c r="U434" s="54">
        <v>0</v>
      </c>
      <c r="V434" s="54" t="s">
        <v>2013</v>
      </c>
      <c r="W434" s="54">
        <v>1400</v>
      </c>
      <c r="X434" s="54">
        <v>13.99</v>
      </c>
      <c r="Y434" s="54">
        <v>119</v>
      </c>
      <c r="Z434" s="660">
        <v>0.06</v>
      </c>
      <c r="AA434" s="54">
        <v>99.8</v>
      </c>
      <c r="AB434" s="54">
        <v>10.28</v>
      </c>
      <c r="AC434" s="660" t="s">
        <v>811</v>
      </c>
      <c r="AD434" s="68" t="s">
        <v>811</v>
      </c>
      <c r="AE434" s="54" t="s">
        <v>811</v>
      </c>
      <c r="AF434" s="54" t="s">
        <v>811</v>
      </c>
      <c r="AG434" s="54" t="s">
        <v>811</v>
      </c>
      <c r="AH434" s="54" t="s">
        <v>811</v>
      </c>
      <c r="AI434" s="68" t="s">
        <v>811</v>
      </c>
      <c r="AJ434" s="372" t="s">
        <v>811</v>
      </c>
      <c r="AK434" s="54" t="s">
        <v>811</v>
      </c>
      <c r="AL434" s="54" t="s">
        <v>811</v>
      </c>
      <c r="AM434" s="54" t="s">
        <v>811</v>
      </c>
      <c r="AN434" s="54" t="s">
        <v>811</v>
      </c>
      <c r="AO434" s="54" t="s">
        <v>811</v>
      </c>
      <c r="AP434" s="54" t="s">
        <v>811</v>
      </c>
      <c r="AQ434" s="54" t="s">
        <v>811</v>
      </c>
      <c r="AR434" s="54" t="s">
        <v>811</v>
      </c>
      <c r="AS434" s="662">
        <v>0</v>
      </c>
      <c r="AT434" s="54"/>
      <c r="AU434" s="54"/>
    </row>
    <row r="435" spans="1:47">
      <c r="A435" s="657">
        <v>390</v>
      </c>
      <c r="B435" s="649" t="s">
        <v>1929</v>
      </c>
      <c r="C435" s="54" t="s">
        <v>1930</v>
      </c>
      <c r="D435" s="54">
        <v>0.45</v>
      </c>
      <c r="E435" s="54"/>
      <c r="F435" s="661">
        <v>42853</v>
      </c>
      <c r="G435" s="54" t="s">
        <v>1829</v>
      </c>
      <c r="H435" s="54" t="s">
        <v>2009</v>
      </c>
      <c r="I435" s="54" t="s">
        <v>1993</v>
      </c>
      <c r="J435" s="54" t="s">
        <v>2005</v>
      </c>
      <c r="K435" s="54" t="s">
        <v>1995</v>
      </c>
      <c r="L435" s="54" t="s">
        <v>726</v>
      </c>
      <c r="M435" s="54" t="s">
        <v>726</v>
      </c>
      <c r="N435" s="54">
        <v>0.9</v>
      </c>
      <c r="O435" s="54">
        <v>0.9</v>
      </c>
      <c r="P435" s="54" t="s">
        <v>2010</v>
      </c>
      <c r="Q435" s="54">
        <v>0</v>
      </c>
      <c r="R435" s="54" t="s">
        <v>2011</v>
      </c>
      <c r="S435" s="54" t="s">
        <v>2012</v>
      </c>
      <c r="T435" s="54">
        <v>0</v>
      </c>
      <c r="U435" s="54">
        <v>0</v>
      </c>
      <c r="V435" s="54" t="s">
        <v>2013</v>
      </c>
      <c r="W435" s="54">
        <v>1402</v>
      </c>
      <c r="X435" s="54">
        <v>13.85</v>
      </c>
      <c r="Y435" s="54">
        <v>136</v>
      </c>
      <c r="Z435" s="660">
        <v>7.0000000000000007E-2</v>
      </c>
      <c r="AA435" s="54">
        <v>99.5</v>
      </c>
      <c r="AB435" s="54">
        <v>10.29</v>
      </c>
      <c r="AC435" s="662">
        <v>0.1</v>
      </c>
      <c r="AD435" s="652">
        <v>0.22</v>
      </c>
      <c r="AE435" s="68">
        <v>0.11927710843373496</v>
      </c>
      <c r="AF435" s="68">
        <v>1.486139483761783</v>
      </c>
      <c r="AG435" s="68">
        <v>1.0130463536343413</v>
      </c>
      <c r="AH435" s="68">
        <v>19.207317073170728</v>
      </c>
      <c r="AI435" s="68">
        <v>20.220363426805068</v>
      </c>
      <c r="AJ435" s="372">
        <v>25.346777575177011</v>
      </c>
      <c r="AK435" s="68">
        <v>45.56714100198208</v>
      </c>
      <c r="AL435" s="68">
        <v>6.8500000000000227</v>
      </c>
      <c r="AM435" s="68">
        <v>125.9159409419691</v>
      </c>
      <c r="AN435" s="68">
        <v>17.418899773866347</v>
      </c>
      <c r="AO435" s="68">
        <v>7.2286965638829468</v>
      </c>
      <c r="AP435" s="68">
        <v>4.7129113924050632</v>
      </c>
      <c r="AQ435" s="68">
        <v>1.8563886075949394</v>
      </c>
      <c r="AR435" s="68">
        <v>0.717414548339254</v>
      </c>
      <c r="AS435" s="662">
        <v>6.5693000000000028</v>
      </c>
      <c r="AT435" s="644">
        <v>62.986040775848423</v>
      </c>
      <c r="AU435" s="648">
        <v>0.88180457086187791</v>
      </c>
    </row>
    <row r="436" spans="1:47">
      <c r="A436" s="657">
        <v>391</v>
      </c>
      <c r="B436" s="649" t="s">
        <v>1929</v>
      </c>
      <c r="C436" s="54" t="s">
        <v>1930</v>
      </c>
      <c r="D436" s="54">
        <v>0.7</v>
      </c>
      <c r="E436" s="54"/>
      <c r="F436" s="661">
        <v>42853</v>
      </c>
      <c r="G436" s="54" t="s">
        <v>1829</v>
      </c>
      <c r="H436" s="54" t="s">
        <v>2009</v>
      </c>
      <c r="I436" s="54" t="s">
        <v>1993</v>
      </c>
      <c r="J436" s="54" t="s">
        <v>2005</v>
      </c>
      <c r="K436" s="54" t="s">
        <v>1995</v>
      </c>
      <c r="L436" s="54" t="s">
        <v>726</v>
      </c>
      <c r="M436" s="54" t="s">
        <v>726</v>
      </c>
      <c r="N436" s="54">
        <v>0.9</v>
      </c>
      <c r="O436" s="54">
        <v>0.9</v>
      </c>
      <c r="P436" s="54" t="s">
        <v>2010</v>
      </c>
      <c r="Q436" s="54">
        <v>0</v>
      </c>
      <c r="R436" s="54" t="s">
        <v>2011</v>
      </c>
      <c r="S436" s="54" t="s">
        <v>2012</v>
      </c>
      <c r="T436" s="54">
        <v>0</v>
      </c>
      <c r="U436" s="54">
        <v>0</v>
      </c>
      <c r="V436" s="54" t="s">
        <v>2013</v>
      </c>
      <c r="W436" s="54">
        <v>1403</v>
      </c>
      <c r="X436" s="54">
        <v>13.83</v>
      </c>
      <c r="Y436" s="54">
        <v>136</v>
      </c>
      <c r="Z436" s="660">
        <v>0.06</v>
      </c>
      <c r="AA436" s="54">
        <v>99.4</v>
      </c>
      <c r="AB436" s="54">
        <v>10.28</v>
      </c>
      <c r="AC436" s="660" t="s">
        <v>811</v>
      </c>
      <c r="AD436" s="68" t="s">
        <v>811</v>
      </c>
      <c r="AE436" s="54" t="s">
        <v>811</v>
      </c>
      <c r="AF436" s="54" t="s">
        <v>811</v>
      </c>
      <c r="AG436" s="54" t="s">
        <v>811</v>
      </c>
      <c r="AH436" s="54" t="s">
        <v>811</v>
      </c>
      <c r="AI436" s="68" t="s">
        <v>811</v>
      </c>
      <c r="AJ436" s="372" t="s">
        <v>811</v>
      </c>
      <c r="AK436" s="54" t="s">
        <v>811</v>
      </c>
      <c r="AL436" s="54" t="s">
        <v>811</v>
      </c>
      <c r="AM436" s="54" t="s">
        <v>811</v>
      </c>
      <c r="AN436" s="54" t="s">
        <v>811</v>
      </c>
      <c r="AO436" s="54" t="s">
        <v>811</v>
      </c>
      <c r="AP436" s="54" t="s">
        <v>811</v>
      </c>
      <c r="AQ436" s="54" t="s">
        <v>811</v>
      </c>
      <c r="AR436" s="54" t="s">
        <v>811</v>
      </c>
      <c r="AS436" s="662">
        <v>0</v>
      </c>
      <c r="AT436" s="54"/>
      <c r="AU436" s="54"/>
    </row>
    <row r="437" spans="1:47">
      <c r="A437" s="657">
        <v>407</v>
      </c>
      <c r="B437" s="649" t="s">
        <v>1929</v>
      </c>
      <c r="C437" s="54" t="s">
        <v>1930</v>
      </c>
      <c r="D437" s="54">
        <v>0.15</v>
      </c>
      <c r="E437" s="54"/>
      <c r="F437" s="661">
        <v>42879</v>
      </c>
      <c r="G437" s="54" t="s">
        <v>1829</v>
      </c>
      <c r="H437" s="54" t="s">
        <v>2009</v>
      </c>
      <c r="I437" s="54" t="s">
        <v>1993</v>
      </c>
      <c r="J437" s="54" t="s">
        <v>2005</v>
      </c>
      <c r="K437" s="54" t="s">
        <v>1995</v>
      </c>
      <c r="L437" s="54" t="s">
        <v>726</v>
      </c>
      <c r="M437" s="54" t="s">
        <v>726</v>
      </c>
      <c r="N437" s="54">
        <v>0.83</v>
      </c>
      <c r="O437" s="54">
        <v>0.83</v>
      </c>
      <c r="P437" s="54" t="s">
        <v>2014</v>
      </c>
      <c r="Q437" s="54">
        <v>0</v>
      </c>
      <c r="R437" s="54" t="s">
        <v>2015</v>
      </c>
      <c r="S437" s="54" t="s">
        <v>2016</v>
      </c>
      <c r="T437" s="54">
        <v>0</v>
      </c>
      <c r="U437" s="54">
        <v>0.6</v>
      </c>
      <c r="V437" s="54">
        <v>0</v>
      </c>
      <c r="W437" s="54">
        <v>1412</v>
      </c>
      <c r="X437" s="54">
        <v>19.48</v>
      </c>
      <c r="Y437" s="54">
        <v>136</v>
      </c>
      <c r="Z437" s="660">
        <v>0.06</v>
      </c>
      <c r="AA437" s="54">
        <v>95.4</v>
      </c>
      <c r="AB437" s="54">
        <v>8.77</v>
      </c>
      <c r="AC437" s="660" t="s">
        <v>811</v>
      </c>
      <c r="AD437" s="68" t="s">
        <v>811</v>
      </c>
      <c r="AE437" s="54" t="s">
        <v>811</v>
      </c>
      <c r="AF437" s="54" t="s">
        <v>811</v>
      </c>
      <c r="AG437" s="54" t="s">
        <v>811</v>
      </c>
      <c r="AH437" s="54" t="s">
        <v>811</v>
      </c>
      <c r="AI437" s="68" t="s">
        <v>811</v>
      </c>
      <c r="AJ437" s="372" t="s">
        <v>811</v>
      </c>
      <c r="AK437" s="54" t="s">
        <v>811</v>
      </c>
      <c r="AL437" s="54" t="s">
        <v>811</v>
      </c>
      <c r="AM437" s="54" t="s">
        <v>811</v>
      </c>
      <c r="AN437" s="54" t="s">
        <v>811</v>
      </c>
      <c r="AO437" s="54" t="s">
        <v>811</v>
      </c>
      <c r="AP437" s="54" t="s">
        <v>811</v>
      </c>
      <c r="AQ437" s="54" t="s">
        <v>811</v>
      </c>
      <c r="AR437" s="54" t="s">
        <v>811</v>
      </c>
      <c r="AS437" s="662">
        <v>0</v>
      </c>
      <c r="AT437" s="54"/>
      <c r="AU437" s="54"/>
    </row>
    <row r="438" spans="1:47">
      <c r="A438" s="657">
        <v>408</v>
      </c>
      <c r="B438" s="649" t="s">
        <v>1929</v>
      </c>
      <c r="C438" s="54" t="s">
        <v>1930</v>
      </c>
      <c r="D438" s="54">
        <v>0.4</v>
      </c>
      <c r="E438" s="54"/>
      <c r="F438" s="661">
        <v>42879</v>
      </c>
      <c r="G438" s="54" t="s">
        <v>1829</v>
      </c>
      <c r="H438" s="54" t="s">
        <v>2009</v>
      </c>
      <c r="I438" s="54" t="s">
        <v>1993</v>
      </c>
      <c r="J438" s="54" t="s">
        <v>2005</v>
      </c>
      <c r="K438" s="54" t="s">
        <v>1995</v>
      </c>
      <c r="L438" s="54" t="s">
        <v>726</v>
      </c>
      <c r="M438" s="54" t="s">
        <v>726</v>
      </c>
      <c r="N438" s="54">
        <v>0.83</v>
      </c>
      <c r="O438" s="54">
        <v>0.83</v>
      </c>
      <c r="P438" s="54" t="s">
        <v>2014</v>
      </c>
      <c r="Q438" s="54">
        <v>0</v>
      </c>
      <c r="R438" s="54" t="s">
        <v>2015</v>
      </c>
      <c r="S438" s="54" t="s">
        <v>2016</v>
      </c>
      <c r="T438" s="54">
        <v>0</v>
      </c>
      <c r="U438" s="54">
        <v>0.6</v>
      </c>
      <c r="V438" s="54">
        <v>0</v>
      </c>
      <c r="W438" s="54">
        <v>1414</v>
      </c>
      <c r="X438" s="54">
        <v>19.420000000000002</v>
      </c>
      <c r="Y438" s="54">
        <v>136</v>
      </c>
      <c r="Z438" s="660">
        <v>0.06</v>
      </c>
      <c r="AA438" s="54">
        <v>95.7</v>
      </c>
      <c r="AB438" s="54">
        <v>8.81</v>
      </c>
      <c r="AC438" s="662">
        <v>0.1</v>
      </c>
      <c r="AD438" s="652">
        <v>0.151</v>
      </c>
      <c r="AE438" s="68">
        <v>0.14991717283268907</v>
      </c>
      <c r="AF438" s="68">
        <v>1.1455658520663741</v>
      </c>
      <c r="AG438" s="68">
        <v>6.200118987619982</v>
      </c>
      <c r="AH438" s="68">
        <v>8.4044715447154452</v>
      </c>
      <c r="AI438" s="68">
        <v>14.604590532335427</v>
      </c>
      <c r="AJ438" s="372">
        <v>30.670362649265265</v>
      </c>
      <c r="AK438" s="68">
        <v>45.274953181600694</v>
      </c>
      <c r="AL438" s="68">
        <v>1.6000000000000134</v>
      </c>
      <c r="AM438" s="68">
        <v>95.582452472807489</v>
      </c>
      <c r="AN438" s="68">
        <v>12.239208250359724</v>
      </c>
      <c r="AO438" s="68">
        <v>7.8095290575677732</v>
      </c>
      <c r="AP438" s="68">
        <v>3.1721518987341772</v>
      </c>
      <c r="AQ438" s="68">
        <v>2.1739814345991557</v>
      </c>
      <c r="AR438" s="68">
        <v>0.59335443037974689</v>
      </c>
      <c r="AS438" s="662">
        <v>5.3461333333333325</v>
      </c>
      <c r="AT438" s="644">
        <v>57.514161431960417</v>
      </c>
      <c r="AU438" s="648">
        <v>0.80519826004744588</v>
      </c>
    </row>
    <row r="439" spans="1:47">
      <c r="A439" s="657">
        <v>409</v>
      </c>
      <c r="B439" s="649" t="s">
        <v>1929</v>
      </c>
      <c r="C439" s="54" t="s">
        <v>1930</v>
      </c>
      <c r="D439" s="54">
        <v>0.7</v>
      </c>
      <c r="E439" s="54"/>
      <c r="F439" s="661">
        <v>42879</v>
      </c>
      <c r="G439" s="54" t="s">
        <v>1829</v>
      </c>
      <c r="H439" s="54" t="s">
        <v>2009</v>
      </c>
      <c r="I439" s="54" t="s">
        <v>1993</v>
      </c>
      <c r="J439" s="54" t="s">
        <v>2005</v>
      </c>
      <c r="K439" s="54" t="s">
        <v>1995</v>
      </c>
      <c r="L439" s="54" t="s">
        <v>726</v>
      </c>
      <c r="M439" s="54" t="s">
        <v>726</v>
      </c>
      <c r="N439" s="54">
        <v>0.83</v>
      </c>
      <c r="O439" s="54">
        <v>0.83</v>
      </c>
      <c r="P439" s="54" t="s">
        <v>2014</v>
      </c>
      <c r="Q439" s="54">
        <v>0</v>
      </c>
      <c r="R439" s="54" t="s">
        <v>2015</v>
      </c>
      <c r="S439" s="54" t="s">
        <v>2016</v>
      </c>
      <c r="T439" s="54">
        <v>0</v>
      </c>
      <c r="U439" s="54">
        <v>0.6</v>
      </c>
      <c r="V439" s="54">
        <v>0</v>
      </c>
      <c r="W439" s="54">
        <v>1416</v>
      </c>
      <c r="X439" s="54">
        <v>19.170000000000002</v>
      </c>
      <c r="Y439" s="54">
        <v>135</v>
      </c>
      <c r="Z439" s="660">
        <v>0.06</v>
      </c>
      <c r="AA439" s="54">
        <v>99.6</v>
      </c>
      <c r="AB439" s="54">
        <v>9.1999999999999993</v>
      </c>
      <c r="AC439" s="660" t="s">
        <v>811</v>
      </c>
      <c r="AD439" s="68" t="s">
        <v>811</v>
      </c>
      <c r="AE439" s="54" t="s">
        <v>811</v>
      </c>
      <c r="AF439" s="54" t="s">
        <v>811</v>
      </c>
      <c r="AG439" s="54" t="s">
        <v>811</v>
      </c>
      <c r="AH439" s="54" t="s">
        <v>811</v>
      </c>
      <c r="AI439" s="68" t="s">
        <v>811</v>
      </c>
      <c r="AJ439" s="372" t="s">
        <v>811</v>
      </c>
      <c r="AK439" s="54" t="s">
        <v>811</v>
      </c>
      <c r="AL439" s="54" t="s">
        <v>811</v>
      </c>
      <c r="AM439" s="54" t="s">
        <v>811</v>
      </c>
      <c r="AN439" s="54" t="s">
        <v>811</v>
      </c>
      <c r="AO439" s="54" t="s">
        <v>811</v>
      </c>
      <c r="AP439" s="54" t="s">
        <v>811</v>
      </c>
      <c r="AQ439" s="54" t="s">
        <v>811</v>
      </c>
      <c r="AR439" s="54" t="s">
        <v>811</v>
      </c>
      <c r="AS439" s="662">
        <v>0</v>
      </c>
      <c r="AT439" s="54"/>
      <c r="AU439" s="54"/>
    </row>
    <row r="440" spans="1:47">
      <c r="A440" s="657">
        <v>425</v>
      </c>
      <c r="B440" s="649" t="s">
        <v>1929</v>
      </c>
      <c r="C440" s="54" t="s">
        <v>1930</v>
      </c>
      <c r="D440" s="54">
        <v>0.15</v>
      </c>
      <c r="E440" s="54"/>
      <c r="F440" s="661">
        <v>42892</v>
      </c>
      <c r="G440" s="54" t="s">
        <v>1829</v>
      </c>
      <c r="H440" s="54" t="s">
        <v>2017</v>
      </c>
      <c r="I440" s="54" t="s">
        <v>1993</v>
      </c>
      <c r="J440" s="54" t="s">
        <v>2005</v>
      </c>
      <c r="K440" s="54" t="s">
        <v>1995</v>
      </c>
      <c r="L440" s="54" t="s">
        <v>726</v>
      </c>
      <c r="M440" s="54" t="s">
        <v>726</v>
      </c>
      <c r="N440" s="54">
        <v>0.7</v>
      </c>
      <c r="O440" s="54">
        <v>0.7</v>
      </c>
      <c r="P440" s="54" t="s">
        <v>1025</v>
      </c>
      <c r="Q440" s="54">
        <v>0</v>
      </c>
      <c r="R440" s="54" t="s">
        <v>2018</v>
      </c>
      <c r="S440" s="54" t="s">
        <v>2019</v>
      </c>
      <c r="T440" s="54" t="s">
        <v>2020</v>
      </c>
      <c r="U440" s="54">
        <v>0.5</v>
      </c>
      <c r="V440" s="54">
        <v>0</v>
      </c>
      <c r="W440" s="54">
        <v>1341</v>
      </c>
      <c r="X440" s="54">
        <v>17.579999999999998</v>
      </c>
      <c r="Y440" s="54">
        <v>134</v>
      </c>
      <c r="Z440" s="660">
        <v>0.06</v>
      </c>
      <c r="AA440" s="54">
        <v>112.5</v>
      </c>
      <c r="AB440" s="54">
        <v>10.73</v>
      </c>
      <c r="AC440" s="660" t="s">
        <v>811</v>
      </c>
      <c r="AD440" s="68" t="s">
        <v>811</v>
      </c>
      <c r="AE440" s="54" t="s">
        <v>811</v>
      </c>
      <c r="AF440" s="54" t="s">
        <v>811</v>
      </c>
      <c r="AG440" s="54" t="s">
        <v>811</v>
      </c>
      <c r="AH440" s="54" t="s">
        <v>811</v>
      </c>
      <c r="AI440" s="68" t="s">
        <v>811</v>
      </c>
      <c r="AJ440" s="372" t="s">
        <v>811</v>
      </c>
      <c r="AK440" s="54" t="s">
        <v>811</v>
      </c>
      <c r="AL440" s="54" t="s">
        <v>811</v>
      </c>
      <c r="AM440" s="54" t="s">
        <v>811</v>
      </c>
      <c r="AN440" s="54" t="s">
        <v>811</v>
      </c>
      <c r="AO440" s="54" t="s">
        <v>811</v>
      </c>
      <c r="AP440" s="54" t="s">
        <v>811</v>
      </c>
      <c r="AQ440" s="54" t="s">
        <v>811</v>
      </c>
      <c r="AR440" s="54" t="s">
        <v>811</v>
      </c>
      <c r="AS440" s="662">
        <v>0</v>
      </c>
      <c r="AT440" s="54"/>
      <c r="AU440" s="54"/>
    </row>
    <row r="441" spans="1:47">
      <c r="A441" s="657">
        <v>426</v>
      </c>
      <c r="B441" s="649" t="s">
        <v>1929</v>
      </c>
      <c r="C441" s="54" t="s">
        <v>1930</v>
      </c>
      <c r="D441" s="54">
        <v>0.4</v>
      </c>
      <c r="E441" s="54"/>
      <c r="F441" s="661">
        <v>42892</v>
      </c>
      <c r="G441" s="54" t="s">
        <v>1829</v>
      </c>
      <c r="H441" s="54" t="s">
        <v>2017</v>
      </c>
      <c r="I441" s="54" t="s">
        <v>1993</v>
      </c>
      <c r="J441" s="54" t="s">
        <v>2005</v>
      </c>
      <c r="K441" s="54" t="s">
        <v>1995</v>
      </c>
      <c r="L441" s="54" t="s">
        <v>726</v>
      </c>
      <c r="M441" s="54" t="s">
        <v>726</v>
      </c>
      <c r="N441" s="54">
        <v>0.7</v>
      </c>
      <c r="O441" s="54">
        <v>0.7</v>
      </c>
      <c r="P441" s="54" t="s">
        <v>1025</v>
      </c>
      <c r="Q441" s="54">
        <v>0</v>
      </c>
      <c r="R441" s="54" t="s">
        <v>2018</v>
      </c>
      <c r="S441" s="54" t="s">
        <v>2019</v>
      </c>
      <c r="T441" s="54" t="s">
        <v>2020</v>
      </c>
      <c r="U441" s="54">
        <v>0.5</v>
      </c>
      <c r="V441" s="54">
        <v>0</v>
      </c>
      <c r="W441" s="54">
        <v>1343</v>
      </c>
      <c r="X441" s="54">
        <v>17.690000000000001</v>
      </c>
      <c r="Y441" s="54">
        <v>135</v>
      </c>
      <c r="Z441" s="660">
        <v>0.06</v>
      </c>
      <c r="AA441" s="54">
        <v>111.5</v>
      </c>
      <c r="AB441" s="54">
        <v>10.62</v>
      </c>
      <c r="AC441" s="662">
        <v>0.1</v>
      </c>
      <c r="AD441" s="652">
        <v>0.16819999999999999</v>
      </c>
      <c r="AE441" s="68">
        <v>0.11874554526015679</v>
      </c>
      <c r="AF441" s="68">
        <v>1.6099844407419313</v>
      </c>
      <c r="AG441" s="68">
        <v>5.0783265385504546</v>
      </c>
      <c r="AH441" s="68">
        <v>7.3882113821138198</v>
      </c>
      <c r="AI441" s="68">
        <v>12.466537920664274</v>
      </c>
      <c r="AJ441" s="372">
        <v>23.68497872208053</v>
      </c>
      <c r="AK441" s="68">
        <v>36.151516642744802</v>
      </c>
      <c r="AL441" s="68">
        <v>4.5500000000000185</v>
      </c>
      <c r="AM441" s="68">
        <v>108.40314592027052</v>
      </c>
      <c r="AN441" s="68">
        <v>15.89306762829291</v>
      </c>
      <c r="AO441" s="68">
        <v>6.8207817682277243</v>
      </c>
      <c r="AP441" s="68">
        <v>29.153586497890299</v>
      </c>
      <c r="AQ441" s="68">
        <v>2.5000000000000001E-2</v>
      </c>
      <c r="AR441" s="68">
        <v>1</v>
      </c>
      <c r="AS441" s="662">
        <v>29.178586497890297</v>
      </c>
      <c r="AT441" s="644">
        <v>52.044584271037714</v>
      </c>
      <c r="AU441" s="648">
        <v>0.72862417979452798</v>
      </c>
    </row>
    <row r="442" spans="1:47">
      <c r="A442" s="657">
        <v>427</v>
      </c>
      <c r="B442" s="649" t="s">
        <v>1929</v>
      </c>
      <c r="C442" s="54" t="s">
        <v>1930</v>
      </c>
      <c r="D442" s="54">
        <v>0.7</v>
      </c>
      <c r="E442" s="54"/>
      <c r="F442" s="661">
        <v>42892</v>
      </c>
      <c r="G442" s="54" t="s">
        <v>1829</v>
      </c>
      <c r="H442" s="54" t="s">
        <v>2017</v>
      </c>
      <c r="I442" s="54" t="s">
        <v>1993</v>
      </c>
      <c r="J442" s="54" t="s">
        <v>2005</v>
      </c>
      <c r="K442" s="54" t="s">
        <v>1995</v>
      </c>
      <c r="L442" s="54" t="s">
        <v>726</v>
      </c>
      <c r="M442" s="54" t="s">
        <v>726</v>
      </c>
      <c r="N442" s="54">
        <v>0.7</v>
      </c>
      <c r="O442" s="54">
        <v>0.7</v>
      </c>
      <c r="P442" s="54" t="s">
        <v>1025</v>
      </c>
      <c r="Q442" s="54">
        <v>0</v>
      </c>
      <c r="R442" s="54" t="s">
        <v>2018</v>
      </c>
      <c r="S442" s="54" t="s">
        <v>2019</v>
      </c>
      <c r="T442" s="54" t="s">
        <v>2020</v>
      </c>
      <c r="U442" s="54">
        <v>0.5</v>
      </c>
      <c r="V442" s="54">
        <v>0</v>
      </c>
      <c r="W442" s="54">
        <v>1345</v>
      </c>
      <c r="X442" s="54">
        <v>17.7</v>
      </c>
      <c r="Y442" s="54">
        <v>135</v>
      </c>
      <c r="Z442" s="660">
        <v>0.06</v>
      </c>
      <c r="AA442" s="54">
        <v>111.1</v>
      </c>
      <c r="AB442" s="54">
        <v>10.59</v>
      </c>
      <c r="AC442" s="660" t="s">
        <v>811</v>
      </c>
      <c r="AD442" s="68" t="s">
        <v>811</v>
      </c>
      <c r="AE442" s="54" t="s">
        <v>811</v>
      </c>
      <c r="AF442" s="54" t="s">
        <v>811</v>
      </c>
      <c r="AG442" s="54" t="s">
        <v>811</v>
      </c>
      <c r="AH442" s="54" t="s">
        <v>811</v>
      </c>
      <c r="AI442" s="68" t="s">
        <v>811</v>
      </c>
      <c r="AJ442" s="372" t="s">
        <v>811</v>
      </c>
      <c r="AK442" s="54" t="s">
        <v>811</v>
      </c>
      <c r="AL442" s="54" t="s">
        <v>811</v>
      </c>
      <c r="AM442" s="54" t="s">
        <v>811</v>
      </c>
      <c r="AN442" s="54" t="s">
        <v>811</v>
      </c>
      <c r="AO442" s="54" t="s">
        <v>811</v>
      </c>
      <c r="AP442" s="54" t="s">
        <v>811</v>
      </c>
      <c r="AQ442" s="54" t="s">
        <v>811</v>
      </c>
      <c r="AR442" s="54" t="s">
        <v>811</v>
      </c>
      <c r="AS442" s="662">
        <v>0</v>
      </c>
      <c r="AT442" s="54"/>
      <c r="AU442" s="54"/>
    </row>
    <row r="443" spans="1:47">
      <c r="A443" s="657">
        <v>463</v>
      </c>
      <c r="B443" s="649" t="s">
        <v>1929</v>
      </c>
      <c r="C443" s="54" t="s">
        <v>1930</v>
      </c>
      <c r="D443" s="54">
        <v>0.15</v>
      </c>
      <c r="E443" s="54"/>
      <c r="F443" s="661">
        <v>42922</v>
      </c>
      <c r="G443" s="54" t="s">
        <v>1829</v>
      </c>
      <c r="H443" s="54" t="s">
        <v>2021</v>
      </c>
      <c r="I443" s="54" t="s">
        <v>1993</v>
      </c>
      <c r="J443" s="54" t="s">
        <v>2005</v>
      </c>
      <c r="K443" s="54" t="s">
        <v>1995</v>
      </c>
      <c r="L443" s="54" t="s">
        <v>1949</v>
      </c>
      <c r="M443" s="54">
        <v>1730</v>
      </c>
      <c r="N443" s="54">
        <v>3.3</v>
      </c>
      <c r="O443" s="54">
        <v>1.1000000000000001</v>
      </c>
      <c r="P443" s="54" t="s">
        <v>1025</v>
      </c>
      <c r="Q443" s="663">
        <v>0.2</v>
      </c>
      <c r="R443" s="54" t="s">
        <v>2022</v>
      </c>
      <c r="S443" s="54" t="s">
        <v>2012</v>
      </c>
      <c r="T443" s="54" t="s">
        <v>726</v>
      </c>
      <c r="U443" s="54" t="s">
        <v>726</v>
      </c>
      <c r="V443" s="54" t="s">
        <v>726</v>
      </c>
      <c r="W443" s="54">
        <v>1358</v>
      </c>
      <c r="X443" s="54">
        <v>26.79</v>
      </c>
      <c r="Y443" s="54">
        <v>147</v>
      </c>
      <c r="Z443" s="660">
        <v>7.0000000000000007E-2</v>
      </c>
      <c r="AA443" s="54">
        <v>132.19999999999999</v>
      </c>
      <c r="AB443" s="54">
        <v>10.6</v>
      </c>
      <c r="AC443" s="660" t="s">
        <v>811</v>
      </c>
      <c r="AD443" s="68" t="s">
        <v>811</v>
      </c>
      <c r="AE443" s="54" t="s">
        <v>811</v>
      </c>
      <c r="AF443" s="54" t="s">
        <v>811</v>
      </c>
      <c r="AG443" s="54" t="s">
        <v>811</v>
      </c>
      <c r="AH443" s="54" t="s">
        <v>811</v>
      </c>
      <c r="AI443" s="68" t="s">
        <v>811</v>
      </c>
      <c r="AJ443" s="372" t="s">
        <v>811</v>
      </c>
      <c r="AK443" s="54" t="s">
        <v>811</v>
      </c>
      <c r="AL443" s="54" t="s">
        <v>811</v>
      </c>
      <c r="AM443" s="54" t="s">
        <v>811</v>
      </c>
      <c r="AN443" s="54" t="s">
        <v>811</v>
      </c>
      <c r="AO443" s="54" t="s">
        <v>811</v>
      </c>
      <c r="AP443" s="54" t="s">
        <v>811</v>
      </c>
      <c r="AQ443" s="54" t="s">
        <v>811</v>
      </c>
      <c r="AR443" s="54" t="s">
        <v>811</v>
      </c>
      <c r="AS443" s="662">
        <v>0</v>
      </c>
      <c r="AT443" s="54"/>
      <c r="AU443" s="54"/>
    </row>
    <row r="444" spans="1:47">
      <c r="A444" s="657">
        <v>464</v>
      </c>
      <c r="B444" s="649" t="s">
        <v>1929</v>
      </c>
      <c r="C444" s="54" t="s">
        <v>1930</v>
      </c>
      <c r="D444" s="54">
        <v>0.49</v>
      </c>
      <c r="E444" s="54"/>
      <c r="F444" s="661">
        <v>42922</v>
      </c>
      <c r="G444" s="54" t="s">
        <v>1829</v>
      </c>
      <c r="H444" s="54" t="s">
        <v>2021</v>
      </c>
      <c r="I444" s="54" t="s">
        <v>1993</v>
      </c>
      <c r="J444" s="54" t="s">
        <v>2005</v>
      </c>
      <c r="K444" s="54" t="s">
        <v>1995</v>
      </c>
      <c r="L444" s="54" t="s">
        <v>1949</v>
      </c>
      <c r="M444" s="54">
        <v>1730</v>
      </c>
      <c r="N444" s="54">
        <v>0.98</v>
      </c>
      <c r="O444" s="54">
        <v>0.98</v>
      </c>
      <c r="P444" s="54" t="s">
        <v>2023</v>
      </c>
      <c r="Q444" s="54" t="s">
        <v>815</v>
      </c>
      <c r="R444" s="54" t="s">
        <v>2022</v>
      </c>
      <c r="S444" s="54" t="s">
        <v>2012</v>
      </c>
      <c r="T444" s="54" t="s">
        <v>726</v>
      </c>
      <c r="U444" s="54" t="s">
        <v>726</v>
      </c>
      <c r="V444" s="54" t="s">
        <v>2024</v>
      </c>
      <c r="W444" s="54">
        <v>1400</v>
      </c>
      <c r="X444" s="54">
        <v>26.41</v>
      </c>
      <c r="Y444" s="54">
        <v>143</v>
      </c>
      <c r="Z444" s="660">
        <v>7.0000000000000007E-2</v>
      </c>
      <c r="AA444" s="54">
        <v>106.1</v>
      </c>
      <c r="AB444" s="54">
        <v>8.5399999999999991</v>
      </c>
      <c r="AC444" s="662">
        <v>0.1</v>
      </c>
      <c r="AD444" s="652">
        <v>0.17380000000000001</v>
      </c>
      <c r="AE444" s="68">
        <v>0.27115503397158736</v>
      </c>
      <c r="AF444" s="68">
        <v>1.5480619622518572</v>
      </c>
      <c r="AG444" s="68">
        <v>3.7785606334745312</v>
      </c>
      <c r="AH444" s="68">
        <v>2.5203252032520322</v>
      </c>
      <c r="AI444" s="68">
        <v>6.2988858367265639</v>
      </c>
      <c r="AJ444" s="372">
        <v>34.88543785953479</v>
      </c>
      <c r="AK444" s="68">
        <v>41.184323696261352</v>
      </c>
      <c r="AL444" s="68">
        <v>2.4000000000000199</v>
      </c>
      <c r="AM444" s="68">
        <v>161.13881948050201</v>
      </c>
      <c r="AN444" s="68">
        <v>20.556010665165335</v>
      </c>
      <c r="AO444" s="68">
        <v>7.8390122531689173</v>
      </c>
      <c r="AP444" s="68">
        <v>8.7611814345991572</v>
      </c>
      <c r="AQ444" s="68">
        <v>2.5754852320675123</v>
      </c>
      <c r="AR444" s="68">
        <v>0.77281812125249827</v>
      </c>
      <c r="AS444" s="662">
        <v>11.33666666666667</v>
      </c>
      <c r="AT444" s="644">
        <v>61.74033436142669</v>
      </c>
      <c r="AU444" s="648">
        <v>0.86436468105997366</v>
      </c>
    </row>
    <row r="445" spans="1:47">
      <c r="A445" s="657">
        <v>465</v>
      </c>
      <c r="B445" s="649" t="s">
        <v>1929</v>
      </c>
      <c r="C445" s="54" t="s">
        <v>1930</v>
      </c>
      <c r="D445" s="54">
        <v>0.78</v>
      </c>
      <c r="E445" s="54"/>
      <c r="F445" s="661">
        <v>42922</v>
      </c>
      <c r="G445" s="54" t="s">
        <v>1829</v>
      </c>
      <c r="H445" s="54" t="s">
        <v>2021</v>
      </c>
      <c r="I445" s="54" t="s">
        <v>1993</v>
      </c>
      <c r="J445" s="54" t="s">
        <v>2005</v>
      </c>
      <c r="K445" s="54" t="s">
        <v>1995</v>
      </c>
      <c r="L445" s="54" t="s">
        <v>1949</v>
      </c>
      <c r="M445" s="54">
        <v>1730</v>
      </c>
      <c r="N445" s="54">
        <v>0.98</v>
      </c>
      <c r="O445" s="54">
        <v>0.98</v>
      </c>
      <c r="P445" s="54" t="s">
        <v>2023</v>
      </c>
      <c r="Q445" s="54" t="s">
        <v>815</v>
      </c>
      <c r="R445" s="54" t="s">
        <v>2022</v>
      </c>
      <c r="S445" s="54" t="s">
        <v>2012</v>
      </c>
      <c r="T445" s="54" t="s">
        <v>726</v>
      </c>
      <c r="U445" s="54" t="s">
        <v>726</v>
      </c>
      <c r="V445" s="54" t="s">
        <v>2024</v>
      </c>
      <c r="W445" s="54">
        <v>1401</v>
      </c>
      <c r="X445" s="54">
        <v>26.39</v>
      </c>
      <c r="Y445" s="54">
        <v>143</v>
      </c>
      <c r="Z445" s="660">
        <v>7.0000000000000007E-2</v>
      </c>
      <c r="AA445" s="54">
        <v>105.3</v>
      </c>
      <c r="AB445" s="54">
        <v>8.48</v>
      </c>
      <c r="AC445" s="660" t="s">
        <v>811</v>
      </c>
      <c r="AD445" s="68" t="s">
        <v>811</v>
      </c>
      <c r="AE445" s="54" t="s">
        <v>811</v>
      </c>
      <c r="AF445" s="54" t="s">
        <v>811</v>
      </c>
      <c r="AG445" s="54" t="s">
        <v>811</v>
      </c>
      <c r="AH445" s="54" t="s">
        <v>811</v>
      </c>
      <c r="AI445" s="68" t="s">
        <v>811</v>
      </c>
      <c r="AJ445" s="372" t="s">
        <v>811</v>
      </c>
      <c r="AK445" s="54" t="s">
        <v>811</v>
      </c>
      <c r="AL445" s="54" t="s">
        <v>811</v>
      </c>
      <c r="AM445" s="54" t="s">
        <v>811</v>
      </c>
      <c r="AN445" s="54" t="s">
        <v>811</v>
      </c>
      <c r="AO445" s="54" t="s">
        <v>811</v>
      </c>
      <c r="AP445" s="54" t="s">
        <v>811</v>
      </c>
      <c r="AQ445" s="54" t="s">
        <v>811</v>
      </c>
      <c r="AR445" s="54" t="s">
        <v>811</v>
      </c>
      <c r="AS445" s="662">
        <v>0</v>
      </c>
      <c r="AT445" s="54"/>
      <c r="AU445" s="54"/>
    </row>
    <row r="446" spans="1:47">
      <c r="A446" s="657">
        <v>466</v>
      </c>
      <c r="B446" s="649" t="s">
        <v>1929</v>
      </c>
      <c r="C446" s="54" t="s">
        <v>1930</v>
      </c>
      <c r="D446" s="54">
        <v>0.78</v>
      </c>
      <c r="E446" s="54" t="s">
        <v>2025</v>
      </c>
      <c r="F446" s="661">
        <v>42922</v>
      </c>
      <c r="G446" s="54" t="s">
        <v>1829</v>
      </c>
      <c r="H446" s="54" t="s">
        <v>2021</v>
      </c>
      <c r="I446" s="54" t="s">
        <v>1993</v>
      </c>
      <c r="J446" s="54" t="s">
        <v>2005</v>
      </c>
      <c r="K446" s="54" t="s">
        <v>1995</v>
      </c>
      <c r="L446" s="54" t="s">
        <v>1949</v>
      </c>
      <c r="M446" s="54">
        <v>1730</v>
      </c>
      <c r="N446" s="54">
        <v>0.98</v>
      </c>
      <c r="O446" s="54">
        <v>0.98</v>
      </c>
      <c r="P446" s="54" t="s">
        <v>2023</v>
      </c>
      <c r="Q446" s="54" t="s">
        <v>815</v>
      </c>
      <c r="R446" s="54" t="s">
        <v>2022</v>
      </c>
      <c r="S446" s="54" t="s">
        <v>2012</v>
      </c>
      <c r="T446" s="54" t="s">
        <v>726</v>
      </c>
      <c r="U446" s="54" t="s">
        <v>726</v>
      </c>
      <c r="V446" s="54" t="s">
        <v>2024</v>
      </c>
      <c r="W446" s="54">
        <v>1402</v>
      </c>
      <c r="X446" s="54">
        <v>26.39</v>
      </c>
      <c r="Y446" s="54">
        <v>143</v>
      </c>
      <c r="Z446" s="660">
        <v>7.0000000000000007E-2</v>
      </c>
      <c r="AA446" s="54">
        <v>103.8</v>
      </c>
      <c r="AB446" s="54">
        <v>8.36</v>
      </c>
      <c r="AC446" s="660" t="s">
        <v>811</v>
      </c>
      <c r="AD446" s="68" t="s">
        <v>811</v>
      </c>
      <c r="AE446" s="54" t="s">
        <v>811</v>
      </c>
      <c r="AF446" s="54" t="s">
        <v>811</v>
      </c>
      <c r="AG446" s="54" t="s">
        <v>811</v>
      </c>
      <c r="AH446" s="54" t="s">
        <v>811</v>
      </c>
      <c r="AI446" s="68" t="s">
        <v>811</v>
      </c>
      <c r="AJ446" s="372" t="s">
        <v>811</v>
      </c>
      <c r="AK446" s="54" t="s">
        <v>811</v>
      </c>
      <c r="AL446" s="54" t="s">
        <v>811</v>
      </c>
      <c r="AM446" s="54" t="s">
        <v>811</v>
      </c>
      <c r="AN446" s="54" t="s">
        <v>811</v>
      </c>
      <c r="AO446" s="54" t="s">
        <v>811</v>
      </c>
      <c r="AP446" s="54" t="s">
        <v>811</v>
      </c>
      <c r="AQ446" s="54" t="s">
        <v>811</v>
      </c>
      <c r="AR446" s="54" t="s">
        <v>811</v>
      </c>
      <c r="AS446" s="662">
        <v>0</v>
      </c>
      <c r="AT446" s="54"/>
      <c r="AU446" s="54"/>
    </row>
    <row r="447" spans="1:47">
      <c r="A447" s="657">
        <v>475</v>
      </c>
      <c r="B447" s="649" t="s">
        <v>1929</v>
      </c>
      <c r="C447" s="54" t="s">
        <v>1930</v>
      </c>
      <c r="D447" s="54" t="s">
        <v>815</v>
      </c>
      <c r="E447" s="54"/>
      <c r="F447" s="661">
        <v>42950</v>
      </c>
      <c r="G447" s="54" t="s">
        <v>1829</v>
      </c>
      <c r="H447" s="54" t="s">
        <v>1828</v>
      </c>
      <c r="I447" s="54" t="s">
        <v>1828</v>
      </c>
      <c r="J447" s="54" t="s">
        <v>1828</v>
      </c>
      <c r="K447" s="54" t="s">
        <v>1828</v>
      </c>
      <c r="L447" s="54" t="s">
        <v>1828</v>
      </c>
      <c r="M447" s="54" t="s">
        <v>1828</v>
      </c>
      <c r="N447" s="54" t="s">
        <v>1828</v>
      </c>
      <c r="O447" s="54" t="s">
        <v>1828</v>
      </c>
      <c r="P447" s="54" t="s">
        <v>1828</v>
      </c>
      <c r="Q447" s="54" t="s">
        <v>1828</v>
      </c>
      <c r="R447" s="54" t="s">
        <v>1828</v>
      </c>
      <c r="S447" s="54" t="s">
        <v>1828</v>
      </c>
      <c r="T447" s="54" t="s">
        <v>1828</v>
      </c>
      <c r="U447" s="54" t="s">
        <v>1828</v>
      </c>
      <c r="V447" s="54" t="s">
        <v>1828</v>
      </c>
      <c r="W447" s="54" t="s">
        <v>1828</v>
      </c>
      <c r="X447" s="54" t="s">
        <v>1828</v>
      </c>
      <c r="Y447" s="54" t="s">
        <v>1828</v>
      </c>
      <c r="Z447" s="660" t="s">
        <v>1828</v>
      </c>
      <c r="AA447" s="54" t="s">
        <v>1828</v>
      </c>
      <c r="AB447" s="54" t="s">
        <v>1828</v>
      </c>
      <c r="AC447" s="662">
        <v>0.1</v>
      </c>
      <c r="AD447" s="652">
        <v>0.17810000000000001</v>
      </c>
      <c r="AE447" s="68">
        <v>0.12180232558139534</v>
      </c>
      <c r="AF447" s="68">
        <v>2.7245890535632684</v>
      </c>
      <c r="AG447" s="68">
        <v>2.5000000000000001E-2</v>
      </c>
      <c r="AH447" s="68">
        <v>0.26321138211382111</v>
      </c>
      <c r="AI447" s="68">
        <v>0.28821138211382114</v>
      </c>
      <c r="AJ447" s="372">
        <v>33.299228984231604</v>
      </c>
      <c r="AK447" s="68">
        <v>33.587440366345426</v>
      </c>
      <c r="AL447" s="68">
        <v>20.533333333333324</v>
      </c>
      <c r="AM447" s="68">
        <v>598.35000648758694</v>
      </c>
      <c r="AN447" s="68">
        <v>79.326996026932591</v>
      </c>
      <c r="AO447" s="68">
        <v>7.5428295089409287</v>
      </c>
      <c r="AP447" s="68">
        <v>46.789240506329115</v>
      </c>
      <c r="AQ447" s="68">
        <v>2.5000000000000001E-2</v>
      </c>
      <c r="AR447" s="68">
        <v>1</v>
      </c>
      <c r="AS447" s="662">
        <v>46.814240506329114</v>
      </c>
      <c r="AT447" s="644">
        <v>112.91443639327801</v>
      </c>
      <c r="AU447" s="648">
        <v>1.5808021095058922</v>
      </c>
    </row>
    <row r="448" spans="1:47">
      <c r="A448" s="657">
        <v>487</v>
      </c>
      <c r="B448" s="649" t="s">
        <v>1929</v>
      </c>
      <c r="C448" s="54" t="s">
        <v>1930</v>
      </c>
      <c r="D448" s="54">
        <v>0.15</v>
      </c>
      <c r="E448" s="54"/>
      <c r="F448" s="661">
        <v>42991</v>
      </c>
      <c r="G448" s="54" t="s">
        <v>1829</v>
      </c>
      <c r="H448" s="54" t="s">
        <v>2026</v>
      </c>
      <c r="I448" s="54" t="s">
        <v>815</v>
      </c>
      <c r="J448" s="54" t="s">
        <v>815</v>
      </c>
      <c r="K448" s="54" t="s">
        <v>1995</v>
      </c>
      <c r="L448" s="54" t="s">
        <v>726</v>
      </c>
      <c r="M448" s="54" t="s">
        <v>726</v>
      </c>
      <c r="N448" s="54">
        <v>0.84</v>
      </c>
      <c r="O448" s="54">
        <v>0.5</v>
      </c>
      <c r="P448" s="54" t="s">
        <v>2027</v>
      </c>
      <c r="Q448" s="54">
        <v>0</v>
      </c>
      <c r="R448" s="54" t="s">
        <v>1045</v>
      </c>
      <c r="S448" s="54" t="s">
        <v>815</v>
      </c>
      <c r="T448" s="54">
        <v>0</v>
      </c>
      <c r="U448" s="54">
        <v>0</v>
      </c>
      <c r="V448" s="54" t="s">
        <v>2028</v>
      </c>
      <c r="W448" s="54">
        <v>1250</v>
      </c>
      <c r="X448" s="54">
        <v>23.52</v>
      </c>
      <c r="Y448" s="54">
        <v>144</v>
      </c>
      <c r="Z448" s="660">
        <v>7.0000000000000007E-2</v>
      </c>
      <c r="AA448" s="54">
        <v>137.4</v>
      </c>
      <c r="AB448" s="54">
        <v>11.63</v>
      </c>
      <c r="AC448" s="660" t="s">
        <v>811</v>
      </c>
      <c r="AD448" s="68" t="s">
        <v>811</v>
      </c>
      <c r="AE448" s="54" t="s">
        <v>811</v>
      </c>
      <c r="AF448" s="54" t="s">
        <v>811</v>
      </c>
      <c r="AG448" s="54" t="s">
        <v>811</v>
      </c>
      <c r="AH448" s="54" t="s">
        <v>811</v>
      </c>
      <c r="AI448" s="68" t="s">
        <v>811</v>
      </c>
      <c r="AJ448" s="372" t="s">
        <v>811</v>
      </c>
      <c r="AK448" s="54" t="s">
        <v>811</v>
      </c>
      <c r="AL448" s="54" t="s">
        <v>811</v>
      </c>
      <c r="AM448" s="54" t="s">
        <v>811</v>
      </c>
      <c r="AN448" s="54" t="s">
        <v>811</v>
      </c>
      <c r="AO448" s="54" t="s">
        <v>811</v>
      </c>
      <c r="AP448" s="54" t="s">
        <v>811</v>
      </c>
      <c r="AQ448" s="54" t="s">
        <v>811</v>
      </c>
      <c r="AR448" s="54" t="s">
        <v>811</v>
      </c>
      <c r="AS448" s="662">
        <v>0</v>
      </c>
      <c r="AT448" s="54"/>
      <c r="AU448" s="54"/>
    </row>
    <row r="449" spans="1:47">
      <c r="A449" s="657">
        <v>488</v>
      </c>
      <c r="B449" s="649" t="s">
        <v>1929</v>
      </c>
      <c r="C449" s="54" t="s">
        <v>1930</v>
      </c>
      <c r="D449" s="54">
        <v>0.4</v>
      </c>
      <c r="E449" s="54"/>
      <c r="F449" s="661">
        <v>42991</v>
      </c>
      <c r="G449" s="54" t="s">
        <v>1829</v>
      </c>
      <c r="H449" s="54" t="s">
        <v>2026</v>
      </c>
      <c r="I449" s="54" t="s">
        <v>815</v>
      </c>
      <c r="J449" s="54" t="s">
        <v>815</v>
      </c>
      <c r="K449" s="54" t="s">
        <v>1995</v>
      </c>
      <c r="L449" s="54" t="s">
        <v>726</v>
      </c>
      <c r="M449" s="54" t="s">
        <v>726</v>
      </c>
      <c r="N449" s="54">
        <v>0.84</v>
      </c>
      <c r="O449" s="54">
        <v>0.5</v>
      </c>
      <c r="P449" s="54" t="s">
        <v>2027</v>
      </c>
      <c r="Q449" s="54">
        <v>0</v>
      </c>
      <c r="R449" s="54" t="s">
        <v>1045</v>
      </c>
      <c r="S449" s="54" t="s">
        <v>815</v>
      </c>
      <c r="T449" s="54">
        <v>0</v>
      </c>
      <c r="U449" s="54">
        <v>0</v>
      </c>
      <c r="V449" s="54" t="s">
        <v>2028</v>
      </c>
      <c r="W449" s="54">
        <v>1253</v>
      </c>
      <c r="X449" s="54">
        <v>22.16</v>
      </c>
      <c r="Y449" s="54">
        <v>143</v>
      </c>
      <c r="Z449" s="660">
        <v>7.0000000000000007E-2</v>
      </c>
      <c r="AA449" s="54">
        <v>121.9</v>
      </c>
      <c r="AB449" s="54">
        <v>10.59</v>
      </c>
      <c r="AC449" s="662">
        <v>0.1</v>
      </c>
      <c r="AD449" s="652">
        <v>0.16270000000000001</v>
      </c>
      <c r="AE449" s="68">
        <v>0.32554179566563463</v>
      </c>
      <c r="AF449" s="68">
        <v>2.6936278143182304</v>
      </c>
      <c r="AG449" s="68">
        <v>9.2293010997000824E-2</v>
      </c>
      <c r="AH449" s="68">
        <v>0.27845528455284552</v>
      </c>
      <c r="AI449" s="68">
        <v>0.37074829554984634</v>
      </c>
      <c r="AJ449" s="372">
        <v>29.287022191771555</v>
      </c>
      <c r="AK449" s="68">
        <v>29.6577704873214</v>
      </c>
      <c r="AL449" s="68">
        <v>40.799999999999983</v>
      </c>
      <c r="AM449" s="68">
        <v>608.19454945804114</v>
      </c>
      <c r="AN449" s="68">
        <v>72.556370186308044</v>
      </c>
      <c r="AO449" s="68">
        <v>8.3823728763765004</v>
      </c>
      <c r="AP449" s="68">
        <v>35.115721518987328</v>
      </c>
      <c r="AQ449" s="68">
        <v>29.382453481012661</v>
      </c>
      <c r="AR449" s="68">
        <v>0.54444519583674011</v>
      </c>
      <c r="AS449" s="662">
        <v>64.498174999999989</v>
      </c>
      <c r="AT449" s="644">
        <v>102.21414067362944</v>
      </c>
      <c r="AU449" s="648">
        <v>1.4309979694308121</v>
      </c>
    </row>
    <row r="450" spans="1:47">
      <c r="A450" s="657">
        <v>489</v>
      </c>
      <c r="B450" s="649" t="s">
        <v>1929</v>
      </c>
      <c r="C450" s="54" t="s">
        <v>1930</v>
      </c>
      <c r="D450" s="54">
        <v>0.64</v>
      </c>
      <c r="E450" s="54"/>
      <c r="F450" s="661">
        <v>42991</v>
      </c>
      <c r="G450" s="54" t="s">
        <v>1829</v>
      </c>
      <c r="H450" s="54" t="s">
        <v>2026</v>
      </c>
      <c r="I450" s="54" t="s">
        <v>815</v>
      </c>
      <c r="J450" s="54" t="s">
        <v>815</v>
      </c>
      <c r="K450" s="54" t="s">
        <v>1995</v>
      </c>
      <c r="L450" s="54" t="s">
        <v>726</v>
      </c>
      <c r="M450" s="54" t="s">
        <v>726</v>
      </c>
      <c r="N450" s="54">
        <v>0.84</v>
      </c>
      <c r="O450" s="54">
        <v>0.5</v>
      </c>
      <c r="P450" s="54" t="s">
        <v>2027</v>
      </c>
      <c r="Q450" s="54">
        <v>0</v>
      </c>
      <c r="R450" s="54" t="s">
        <v>1045</v>
      </c>
      <c r="S450" s="54" t="s">
        <v>815</v>
      </c>
      <c r="T450" s="54">
        <v>0</v>
      </c>
      <c r="U450" s="54">
        <v>0</v>
      </c>
      <c r="V450" s="54" t="s">
        <v>2028</v>
      </c>
      <c r="W450" s="54">
        <v>1256</v>
      </c>
      <c r="X450" s="54">
        <v>21.77</v>
      </c>
      <c r="Y450" s="54">
        <v>143</v>
      </c>
      <c r="Z450" s="660">
        <v>7.0000000000000007E-2</v>
      </c>
      <c r="AA450" s="54">
        <v>90.2</v>
      </c>
      <c r="AB450" s="54">
        <v>7.92</v>
      </c>
      <c r="AC450" s="660" t="s">
        <v>811</v>
      </c>
      <c r="AD450" s="68" t="s">
        <v>811</v>
      </c>
      <c r="AE450" s="54" t="s">
        <v>811</v>
      </c>
      <c r="AF450" s="54" t="s">
        <v>811</v>
      </c>
      <c r="AG450" s="54" t="s">
        <v>811</v>
      </c>
      <c r="AH450" s="54" t="s">
        <v>811</v>
      </c>
      <c r="AI450" s="68" t="s">
        <v>811</v>
      </c>
      <c r="AJ450" s="372" t="s">
        <v>811</v>
      </c>
      <c r="AK450" s="54" t="s">
        <v>811</v>
      </c>
      <c r="AL450" s="54" t="s">
        <v>811</v>
      </c>
      <c r="AM450" s="54" t="s">
        <v>811</v>
      </c>
      <c r="AN450" s="54" t="s">
        <v>811</v>
      </c>
      <c r="AO450" s="54" t="s">
        <v>811</v>
      </c>
      <c r="AP450" s="54" t="s">
        <v>811</v>
      </c>
      <c r="AQ450" s="54" t="s">
        <v>811</v>
      </c>
      <c r="AR450" s="54" t="s">
        <v>811</v>
      </c>
      <c r="AS450" s="662">
        <v>0</v>
      </c>
      <c r="AT450" s="54"/>
      <c r="AU450" s="54"/>
    </row>
    <row r="451" spans="1:47">
      <c r="A451" s="657">
        <v>519</v>
      </c>
      <c r="B451" s="649" t="s">
        <v>1929</v>
      </c>
      <c r="C451" s="54" t="s">
        <v>1930</v>
      </c>
      <c r="D451" s="54">
        <v>0.15</v>
      </c>
      <c r="E451" s="54"/>
      <c r="F451" s="661">
        <v>43025</v>
      </c>
      <c r="G451" s="54" t="s">
        <v>1829</v>
      </c>
      <c r="H451" s="54" t="s">
        <v>2029</v>
      </c>
      <c r="I451" s="54" t="s">
        <v>1993</v>
      </c>
      <c r="J451" s="54" t="s">
        <v>2005</v>
      </c>
      <c r="K451" s="54" t="s">
        <v>1995</v>
      </c>
      <c r="L451" s="54" t="s">
        <v>726</v>
      </c>
      <c r="M451" s="54" t="s">
        <v>726</v>
      </c>
      <c r="N451" s="54">
        <v>0.85</v>
      </c>
      <c r="O451" s="54">
        <v>0.5</v>
      </c>
      <c r="P451" s="54" t="s">
        <v>1022</v>
      </c>
      <c r="Q451" s="54">
        <v>0</v>
      </c>
      <c r="R451" s="54" t="s">
        <v>2030</v>
      </c>
      <c r="S451" s="54" t="s">
        <v>2031</v>
      </c>
      <c r="T451" s="54">
        <v>0</v>
      </c>
      <c r="U451" s="54">
        <v>0</v>
      </c>
      <c r="V451" s="54">
        <v>0</v>
      </c>
      <c r="W451" s="664">
        <v>6.3888888888888884E-2</v>
      </c>
      <c r="X451" s="54">
        <v>16.63</v>
      </c>
      <c r="Y451" s="54">
        <v>146</v>
      </c>
      <c r="Z451" s="660">
        <v>7.0000000000000007E-2</v>
      </c>
      <c r="AA451" s="54">
        <v>111</v>
      </c>
      <c r="AB451" s="54">
        <v>10.8</v>
      </c>
      <c r="AC451" s="660" t="s">
        <v>811</v>
      </c>
      <c r="AD451" s="68" t="s">
        <v>811</v>
      </c>
      <c r="AE451" s="54" t="s">
        <v>811</v>
      </c>
      <c r="AF451" s="54" t="s">
        <v>811</v>
      </c>
      <c r="AG451" s="54" t="s">
        <v>811</v>
      </c>
      <c r="AH451" s="54" t="s">
        <v>811</v>
      </c>
      <c r="AI451" s="68" t="s">
        <v>811</v>
      </c>
      <c r="AJ451" s="372" t="s">
        <v>811</v>
      </c>
      <c r="AK451" s="54" t="s">
        <v>811</v>
      </c>
      <c r="AL451" s="54" t="s">
        <v>811</v>
      </c>
      <c r="AM451" s="54" t="s">
        <v>811</v>
      </c>
      <c r="AN451" s="54" t="s">
        <v>811</v>
      </c>
      <c r="AO451" s="54" t="s">
        <v>811</v>
      </c>
      <c r="AP451" s="54" t="s">
        <v>811</v>
      </c>
      <c r="AQ451" s="54" t="s">
        <v>811</v>
      </c>
      <c r="AR451" s="54" t="s">
        <v>811</v>
      </c>
      <c r="AS451" s="662">
        <v>0</v>
      </c>
      <c r="AT451" s="54"/>
      <c r="AU451" s="54"/>
    </row>
    <row r="452" spans="1:47">
      <c r="A452" s="657">
        <v>520</v>
      </c>
      <c r="B452" s="649" t="s">
        <v>1929</v>
      </c>
      <c r="C452" s="54" t="s">
        <v>1930</v>
      </c>
      <c r="D452" s="54">
        <v>0.4</v>
      </c>
      <c r="E452" s="54"/>
      <c r="F452" s="661">
        <v>43025</v>
      </c>
      <c r="G452" s="54" t="s">
        <v>1829</v>
      </c>
      <c r="H452" s="54" t="s">
        <v>2029</v>
      </c>
      <c r="I452" s="54" t="s">
        <v>1993</v>
      </c>
      <c r="J452" s="54" t="s">
        <v>2005</v>
      </c>
      <c r="K452" s="54" t="s">
        <v>1995</v>
      </c>
      <c r="L452" s="54" t="s">
        <v>726</v>
      </c>
      <c r="M452" s="54" t="s">
        <v>726</v>
      </c>
      <c r="N452" s="54">
        <v>0.85</v>
      </c>
      <c r="O452" s="54">
        <v>0.5</v>
      </c>
      <c r="P452" s="54" t="s">
        <v>1022</v>
      </c>
      <c r="Q452" s="54">
        <v>0</v>
      </c>
      <c r="R452" s="54" t="s">
        <v>2030</v>
      </c>
      <c r="S452" s="54" t="s">
        <v>2031</v>
      </c>
      <c r="T452" s="54">
        <v>0</v>
      </c>
      <c r="U452" s="54">
        <v>0</v>
      </c>
      <c r="V452" s="54">
        <v>0</v>
      </c>
      <c r="W452" s="664">
        <v>6.5277777777777782E-2</v>
      </c>
      <c r="X452" s="54">
        <v>16.53</v>
      </c>
      <c r="Y452" s="54">
        <v>145</v>
      </c>
      <c r="Z452" s="660">
        <v>7.0000000000000007E-2</v>
      </c>
      <c r="AA452" s="54">
        <v>110.7</v>
      </c>
      <c r="AB452" s="54">
        <v>10.78</v>
      </c>
      <c r="AC452" s="662">
        <v>0.1</v>
      </c>
      <c r="AD452" s="652">
        <v>0.16520000000000001</v>
      </c>
      <c r="AE452" s="68">
        <v>0.10000000000000006</v>
      </c>
      <c r="AF452" s="68">
        <v>3.343813838464011</v>
      </c>
      <c r="AG452" s="68">
        <v>0.49197421135018993</v>
      </c>
      <c r="AH452" s="68">
        <v>1.9918699186991866</v>
      </c>
      <c r="AI452" s="68">
        <v>2.4838441300493765</v>
      </c>
      <c r="AJ452" s="372">
        <v>29.934844954770519</v>
      </c>
      <c r="AK452" s="68">
        <v>32.418689084819896</v>
      </c>
      <c r="AL452" s="68">
        <v>21.733333333333274</v>
      </c>
      <c r="AM452" s="68">
        <v>591.68807869835268</v>
      </c>
      <c r="AN452" s="68">
        <v>84.535169750489914</v>
      </c>
      <c r="AO452" s="68">
        <v>6.999312599060862</v>
      </c>
      <c r="AP452" s="68">
        <v>26.822810126582279</v>
      </c>
      <c r="AQ452" s="68">
        <v>105.63808487341774</v>
      </c>
      <c r="AR452" s="68">
        <v>0.20249606592634206</v>
      </c>
      <c r="AS452" s="662">
        <v>132.46089500000002</v>
      </c>
      <c r="AT452" s="644">
        <v>116.9538588353098</v>
      </c>
      <c r="AU452" s="648">
        <v>1.6373540236943374</v>
      </c>
    </row>
    <row r="453" spans="1:47">
      <c r="A453" s="657">
        <v>521</v>
      </c>
      <c r="B453" s="649" t="s">
        <v>1929</v>
      </c>
      <c r="C453" s="54" t="s">
        <v>1930</v>
      </c>
      <c r="D453" s="54">
        <v>0.65</v>
      </c>
      <c r="E453" s="54"/>
      <c r="F453" s="661">
        <v>43025</v>
      </c>
      <c r="G453" s="54" t="s">
        <v>1829</v>
      </c>
      <c r="H453" s="54" t="s">
        <v>2029</v>
      </c>
      <c r="I453" s="54" t="s">
        <v>1993</v>
      </c>
      <c r="J453" s="54" t="s">
        <v>2005</v>
      </c>
      <c r="K453" s="54" t="s">
        <v>1995</v>
      </c>
      <c r="L453" s="54" t="s">
        <v>726</v>
      </c>
      <c r="M453" s="54" t="s">
        <v>726</v>
      </c>
      <c r="N453" s="54">
        <v>0.85</v>
      </c>
      <c r="O453" s="54">
        <v>0.5</v>
      </c>
      <c r="P453" s="54" t="s">
        <v>1022</v>
      </c>
      <c r="Q453" s="54">
        <v>0</v>
      </c>
      <c r="R453" s="54" t="s">
        <v>2030</v>
      </c>
      <c r="S453" s="54" t="s">
        <v>2031</v>
      </c>
      <c r="T453" s="54">
        <v>0</v>
      </c>
      <c r="U453" s="54">
        <v>0</v>
      </c>
      <c r="V453" s="54">
        <v>0</v>
      </c>
      <c r="W453" s="664">
        <v>6.5972222222222224E-2</v>
      </c>
      <c r="X453" s="54">
        <v>16.55</v>
      </c>
      <c r="Y453" s="54">
        <v>146</v>
      </c>
      <c r="Z453" s="660">
        <v>7.0000000000000007E-2</v>
      </c>
      <c r="AA453" s="54">
        <v>110.8</v>
      </c>
      <c r="AB453" s="54">
        <v>10.81</v>
      </c>
      <c r="AC453" s="660" t="s">
        <v>811</v>
      </c>
      <c r="AD453" s="68" t="s">
        <v>811</v>
      </c>
      <c r="AE453" s="54" t="s">
        <v>811</v>
      </c>
      <c r="AF453" s="54" t="s">
        <v>811</v>
      </c>
      <c r="AG453" s="54" t="s">
        <v>811</v>
      </c>
      <c r="AH453" s="54" t="s">
        <v>811</v>
      </c>
      <c r="AI453" s="68" t="s">
        <v>811</v>
      </c>
      <c r="AJ453" s="372" t="s">
        <v>811</v>
      </c>
      <c r="AK453" s="54" t="s">
        <v>811</v>
      </c>
      <c r="AL453" s="54" t="s">
        <v>811</v>
      </c>
      <c r="AM453" s="54" t="s">
        <v>811</v>
      </c>
      <c r="AN453" s="54" t="s">
        <v>811</v>
      </c>
      <c r="AO453" s="54" t="s">
        <v>811</v>
      </c>
      <c r="AP453" s="54" t="s">
        <v>811</v>
      </c>
      <c r="AQ453" s="54" t="s">
        <v>811</v>
      </c>
      <c r="AR453" s="54" t="s">
        <v>811</v>
      </c>
      <c r="AS453" s="662">
        <v>0</v>
      </c>
      <c r="AT453" s="54"/>
      <c r="AU453" s="54"/>
    </row>
    <row r="454" spans="1:47">
      <c r="A454" s="657">
        <v>537</v>
      </c>
      <c r="B454" s="649" t="s">
        <v>1929</v>
      </c>
      <c r="C454" s="54" t="s">
        <v>1930</v>
      </c>
      <c r="D454" s="54">
        <v>0.15</v>
      </c>
      <c r="E454" s="54"/>
      <c r="F454" s="661">
        <v>43053</v>
      </c>
      <c r="G454" s="54" t="s">
        <v>1829</v>
      </c>
      <c r="H454" s="54" t="s">
        <v>2029</v>
      </c>
      <c r="I454" s="54" t="s">
        <v>1993</v>
      </c>
      <c r="J454" s="54" t="s">
        <v>2005</v>
      </c>
      <c r="K454" s="54" t="s">
        <v>1995</v>
      </c>
      <c r="L454" s="54" t="s">
        <v>726</v>
      </c>
      <c r="M454" s="54" t="s">
        <v>726</v>
      </c>
      <c r="N454" s="54">
        <v>0.81</v>
      </c>
      <c r="O454" s="54">
        <v>0.55000000000000004</v>
      </c>
      <c r="P454" s="54" t="s">
        <v>1022</v>
      </c>
      <c r="Q454" s="663">
        <v>0.1</v>
      </c>
      <c r="R454" s="54" t="s">
        <v>2032</v>
      </c>
      <c r="S454" s="54" t="s">
        <v>2033</v>
      </c>
      <c r="T454" s="54">
        <v>0</v>
      </c>
      <c r="U454" s="54" t="s">
        <v>2034</v>
      </c>
      <c r="V454" s="54">
        <v>0</v>
      </c>
      <c r="W454" s="664">
        <v>0.56111111111111112</v>
      </c>
      <c r="X454" s="54">
        <v>8.41</v>
      </c>
      <c r="Y454" s="54">
        <v>140</v>
      </c>
      <c r="Z454" s="660">
        <v>7.0000000000000007E-2</v>
      </c>
      <c r="AA454" s="54">
        <v>94.8</v>
      </c>
      <c r="AB454" s="54">
        <v>11.19</v>
      </c>
      <c r="AC454" s="660" t="s">
        <v>811</v>
      </c>
      <c r="AD454" s="68" t="s">
        <v>811</v>
      </c>
      <c r="AE454" s="54" t="s">
        <v>811</v>
      </c>
      <c r="AF454" s="54" t="s">
        <v>811</v>
      </c>
      <c r="AG454" s="54" t="s">
        <v>811</v>
      </c>
      <c r="AH454" s="54" t="s">
        <v>811</v>
      </c>
      <c r="AI454" s="68" t="s">
        <v>811</v>
      </c>
      <c r="AJ454" s="372" t="s">
        <v>811</v>
      </c>
      <c r="AK454" s="54" t="s">
        <v>811</v>
      </c>
      <c r="AL454" s="54" t="s">
        <v>811</v>
      </c>
      <c r="AM454" s="54" t="s">
        <v>811</v>
      </c>
      <c r="AN454" s="54" t="s">
        <v>811</v>
      </c>
      <c r="AO454" s="54" t="s">
        <v>811</v>
      </c>
      <c r="AP454" s="54" t="s">
        <v>811</v>
      </c>
      <c r="AQ454" s="54" t="s">
        <v>811</v>
      </c>
      <c r="AR454" s="54" t="s">
        <v>811</v>
      </c>
      <c r="AS454" s="662">
        <v>0</v>
      </c>
      <c r="AT454" s="54"/>
      <c r="AU454" s="54"/>
    </row>
    <row r="455" spans="1:47">
      <c r="A455" s="657">
        <v>538</v>
      </c>
      <c r="B455" s="649" t="s">
        <v>1929</v>
      </c>
      <c r="C455" s="54" t="s">
        <v>1930</v>
      </c>
      <c r="D455" s="54">
        <v>0.4</v>
      </c>
      <c r="E455" s="54"/>
      <c r="F455" s="661">
        <v>43053</v>
      </c>
      <c r="G455" s="54" t="s">
        <v>1829</v>
      </c>
      <c r="H455" s="54" t="s">
        <v>2029</v>
      </c>
      <c r="I455" s="54" t="s">
        <v>1993</v>
      </c>
      <c r="J455" s="54" t="s">
        <v>2005</v>
      </c>
      <c r="K455" s="54" t="s">
        <v>1995</v>
      </c>
      <c r="L455" s="54" t="s">
        <v>726</v>
      </c>
      <c r="M455" s="54" t="s">
        <v>726</v>
      </c>
      <c r="N455" s="54">
        <v>0.81</v>
      </c>
      <c r="O455" s="54">
        <v>0.55000000000000004</v>
      </c>
      <c r="P455" s="54" t="s">
        <v>1022</v>
      </c>
      <c r="Q455" s="663">
        <v>0.1</v>
      </c>
      <c r="R455" s="54" t="s">
        <v>2032</v>
      </c>
      <c r="S455" s="54" t="s">
        <v>2033</v>
      </c>
      <c r="T455" s="54">
        <v>0</v>
      </c>
      <c r="U455" s="54" t="s">
        <v>2034</v>
      </c>
      <c r="V455" s="54">
        <v>0</v>
      </c>
      <c r="W455" s="664">
        <v>0.5625</v>
      </c>
      <c r="X455" s="54">
        <v>8.41</v>
      </c>
      <c r="Y455" s="54">
        <v>140</v>
      </c>
      <c r="Z455" s="660">
        <v>7.0000000000000007E-2</v>
      </c>
      <c r="AA455" s="54">
        <v>97.6</v>
      </c>
      <c r="AB455" s="54">
        <v>11.51</v>
      </c>
      <c r="AC455" s="660">
        <v>0.1</v>
      </c>
      <c r="AD455" s="68">
        <v>0.18940000000000001</v>
      </c>
      <c r="AE455" s="68">
        <v>7.247311827956987E-2</v>
      </c>
      <c r="AF455" s="648">
        <v>2.5749960310268674</v>
      </c>
      <c r="AG455" s="68">
        <v>0.72047904191616774</v>
      </c>
      <c r="AH455" s="68">
        <v>5.4268000000000001</v>
      </c>
      <c r="AI455" s="68">
        <v>6.1472790419161676</v>
      </c>
      <c r="AJ455" s="372">
        <v>30.069851707861698</v>
      </c>
      <c r="AK455" s="68">
        <v>36.217130749777866</v>
      </c>
      <c r="AL455" s="68">
        <v>30.933333333333337</v>
      </c>
      <c r="AM455" s="68">
        <v>868.00795552585657</v>
      </c>
      <c r="AN455" s="68">
        <v>123.61729440991513</v>
      </c>
      <c r="AO455" s="68">
        <v>7.0217355886106105</v>
      </c>
      <c r="AP455" s="68">
        <v>48.520329113924035</v>
      </c>
      <c r="AQ455" s="68">
        <v>17.803645886075969</v>
      </c>
      <c r="AR455" s="68">
        <v>0.73156545749744395</v>
      </c>
      <c r="AS455" s="662">
        <v>66.323975000000004</v>
      </c>
      <c r="AT455" s="644">
        <v>159.83442515969301</v>
      </c>
      <c r="AU455" s="648">
        <v>2.2376819522357021</v>
      </c>
    </row>
    <row r="456" spans="1:47">
      <c r="A456" s="657">
        <v>539</v>
      </c>
      <c r="B456" s="649" t="s">
        <v>1929</v>
      </c>
      <c r="C456" s="54" t="s">
        <v>1930</v>
      </c>
      <c r="D456" s="54">
        <v>0.6</v>
      </c>
      <c r="E456" s="54"/>
      <c r="F456" s="661">
        <v>43053</v>
      </c>
      <c r="G456" s="54" t="s">
        <v>1829</v>
      </c>
      <c r="H456" s="54" t="s">
        <v>2029</v>
      </c>
      <c r="I456" s="54" t="s">
        <v>1993</v>
      </c>
      <c r="J456" s="54" t="s">
        <v>2005</v>
      </c>
      <c r="K456" s="54" t="s">
        <v>1995</v>
      </c>
      <c r="L456" s="54" t="s">
        <v>726</v>
      </c>
      <c r="M456" s="54" t="s">
        <v>726</v>
      </c>
      <c r="N456" s="54">
        <v>0.81</v>
      </c>
      <c r="O456" s="54">
        <v>0.55000000000000004</v>
      </c>
      <c r="P456" s="54" t="s">
        <v>1022</v>
      </c>
      <c r="Q456" s="663">
        <v>0.1</v>
      </c>
      <c r="R456" s="54" t="s">
        <v>2032</v>
      </c>
      <c r="S456" s="54" t="s">
        <v>2033</v>
      </c>
      <c r="T456" s="54">
        <v>0</v>
      </c>
      <c r="U456" s="54" t="s">
        <v>2034</v>
      </c>
      <c r="V456" s="54">
        <v>0</v>
      </c>
      <c r="W456" s="664">
        <v>0.56319444444444444</v>
      </c>
      <c r="X456" s="54">
        <v>8.41</v>
      </c>
      <c r="Y456" s="54">
        <v>140</v>
      </c>
      <c r="Z456" s="660">
        <v>7.0000000000000007E-2</v>
      </c>
      <c r="AA456" s="54">
        <v>98.6</v>
      </c>
      <c r="AB456" s="54">
        <v>11.63</v>
      </c>
      <c r="AC456" s="660" t="s">
        <v>811</v>
      </c>
      <c r="AD456" s="68" t="s">
        <v>811</v>
      </c>
      <c r="AE456" s="54" t="s">
        <v>811</v>
      </c>
      <c r="AF456" s="54" t="s">
        <v>811</v>
      </c>
      <c r="AG456" s="54" t="s">
        <v>811</v>
      </c>
      <c r="AH456" s="54" t="s">
        <v>811</v>
      </c>
      <c r="AI456" s="68" t="s">
        <v>811</v>
      </c>
      <c r="AJ456" s="372" t="s">
        <v>811</v>
      </c>
      <c r="AK456" s="54" t="s">
        <v>811</v>
      </c>
      <c r="AL456" s="54" t="s">
        <v>811</v>
      </c>
      <c r="AM456" s="54" t="s">
        <v>811</v>
      </c>
      <c r="AN456" s="54" t="s">
        <v>811</v>
      </c>
      <c r="AO456" s="54" t="s">
        <v>811</v>
      </c>
      <c r="AP456" s="54" t="s">
        <v>811</v>
      </c>
      <c r="AQ456" s="54" t="s">
        <v>811</v>
      </c>
      <c r="AR456" s="54" t="s">
        <v>811</v>
      </c>
      <c r="AS456" s="662">
        <v>0</v>
      </c>
      <c r="AT456" s="54"/>
      <c r="AU456" s="54"/>
    </row>
    <row r="457" spans="1:47">
      <c r="A457" s="657">
        <v>552</v>
      </c>
      <c r="B457" s="649" t="s">
        <v>1929</v>
      </c>
      <c r="C457" s="54" t="s">
        <v>1930</v>
      </c>
      <c r="D457" s="54">
        <v>0.45</v>
      </c>
      <c r="E457" s="54"/>
      <c r="F457" s="661">
        <v>43082</v>
      </c>
      <c r="G457" s="54" t="s">
        <v>1829</v>
      </c>
      <c r="H457" s="54" t="s">
        <v>2035</v>
      </c>
      <c r="I457" s="54" t="s">
        <v>1993</v>
      </c>
      <c r="J457" s="54" t="s">
        <v>2005</v>
      </c>
      <c r="K457" s="54" t="s">
        <v>1995</v>
      </c>
      <c r="L457" s="54" t="s">
        <v>726</v>
      </c>
      <c r="M457" s="54" t="s">
        <v>726</v>
      </c>
      <c r="N457" s="54">
        <v>0.9</v>
      </c>
      <c r="O457" s="54">
        <v>0.8</v>
      </c>
      <c r="P457" s="54" t="s">
        <v>1022</v>
      </c>
      <c r="Q457" s="54">
        <v>0</v>
      </c>
      <c r="R457" s="54" t="s">
        <v>2036</v>
      </c>
      <c r="S457" s="54" t="s">
        <v>2037</v>
      </c>
      <c r="T457" s="54">
        <v>0</v>
      </c>
      <c r="U457" s="54" t="s">
        <v>2038</v>
      </c>
      <c r="V457" s="54">
        <v>0</v>
      </c>
      <c r="W457" s="664">
        <v>0.72222222222222221</v>
      </c>
      <c r="X457" s="54" t="s">
        <v>815</v>
      </c>
      <c r="Y457" s="54" t="s">
        <v>815</v>
      </c>
      <c r="Z457" s="660" t="s">
        <v>815</v>
      </c>
      <c r="AA457" s="54" t="s">
        <v>815</v>
      </c>
      <c r="AB457" s="54" t="s">
        <v>815</v>
      </c>
      <c r="AC457" s="660">
        <v>0.1</v>
      </c>
      <c r="AD457" s="68">
        <v>0.16539999999999999</v>
      </c>
      <c r="AE457" s="68">
        <v>9.9999999999999964E-2</v>
      </c>
      <c r="AF457" s="648">
        <v>1.7289259065466109</v>
      </c>
      <c r="AG457" s="68">
        <v>12.840183020403622</v>
      </c>
      <c r="AH457" s="68">
        <v>22.052845528455283</v>
      </c>
      <c r="AI457" s="68">
        <v>34.893028548858908</v>
      </c>
      <c r="AJ457" s="372">
        <v>27.621006035243326</v>
      </c>
      <c r="AK457" s="68">
        <v>62.514034584102234</v>
      </c>
      <c r="AL457" s="68">
        <v>18.900000000000006</v>
      </c>
      <c r="AM457" s="68">
        <v>368.42210092687759</v>
      </c>
      <c r="AN457" s="68">
        <v>44.094278917314021</v>
      </c>
      <c r="AO457" s="68">
        <v>8.3553265859669903</v>
      </c>
      <c r="AP457" s="68">
        <v>10.060253164556967</v>
      </c>
      <c r="AQ457" s="68">
        <v>32.496101835443028</v>
      </c>
      <c r="AR457" s="68">
        <v>0.23639837492090118</v>
      </c>
      <c r="AS457" s="662">
        <v>42.556354999999996</v>
      </c>
      <c r="AT457" s="644">
        <v>106.60831350141626</v>
      </c>
      <c r="AU457" s="648">
        <v>1.4925163890198276</v>
      </c>
    </row>
    <row r="458" spans="1:47">
      <c r="A458" s="657">
        <v>567</v>
      </c>
      <c r="B458" s="649" t="s">
        <v>1929</v>
      </c>
      <c r="C458" s="54" t="s">
        <v>1930</v>
      </c>
      <c r="D458" s="649">
        <v>0.15</v>
      </c>
      <c r="E458" s="649"/>
      <c r="F458" s="658">
        <v>43144</v>
      </c>
      <c r="G458" s="649" t="s">
        <v>251</v>
      </c>
      <c r="H458" s="649" t="s">
        <v>2039</v>
      </c>
      <c r="I458" s="649" t="s">
        <v>1993</v>
      </c>
      <c r="J458" s="649" t="s">
        <v>1994</v>
      </c>
      <c r="K458" s="649" t="s">
        <v>1995</v>
      </c>
      <c r="L458" s="657" t="s">
        <v>1996</v>
      </c>
      <c r="M458" s="649" t="s">
        <v>714</v>
      </c>
      <c r="N458" s="649">
        <v>0.92</v>
      </c>
      <c r="O458" s="54">
        <v>0.9</v>
      </c>
      <c r="P458" s="649" t="s">
        <v>2040</v>
      </c>
      <c r="Q458" s="649" t="s">
        <v>815</v>
      </c>
      <c r="R458" s="649" t="s">
        <v>2041</v>
      </c>
      <c r="S458" s="649" t="s">
        <v>718</v>
      </c>
      <c r="T458" s="657">
        <v>1</v>
      </c>
      <c r="U458" s="657" t="s">
        <v>2042</v>
      </c>
      <c r="V458" s="54" t="s">
        <v>815</v>
      </c>
      <c r="W458" s="54">
        <v>1320</v>
      </c>
      <c r="X458" s="54">
        <v>4.9000000000000004</v>
      </c>
      <c r="Y458" s="54">
        <v>0.06</v>
      </c>
      <c r="Z458" s="660">
        <v>0.13400000000000001</v>
      </c>
      <c r="AA458" s="54">
        <v>103.3</v>
      </c>
      <c r="AB458" s="54">
        <v>13.24</v>
      </c>
      <c r="AC458" s="54" t="s">
        <v>811</v>
      </c>
      <c r="AD458" s="54" t="s">
        <v>811</v>
      </c>
      <c r="AE458" s="68" t="s">
        <v>811</v>
      </c>
      <c r="AF458" s="54" t="s">
        <v>811</v>
      </c>
      <c r="AG458" s="68" t="s">
        <v>811</v>
      </c>
      <c r="AH458" s="54" t="s">
        <v>811</v>
      </c>
      <c r="AI458" s="54" t="s">
        <v>811</v>
      </c>
      <c r="AJ458" s="54" t="s">
        <v>811</v>
      </c>
      <c r="AK458" s="54" t="s">
        <v>811</v>
      </c>
      <c r="AL458" s="54" t="s">
        <v>811</v>
      </c>
      <c r="AM458" s="54" t="s">
        <v>811</v>
      </c>
      <c r="AN458" s="54" t="s">
        <v>811</v>
      </c>
      <c r="AO458" s="54" t="s">
        <v>811</v>
      </c>
      <c r="AP458" s="68" t="s">
        <v>811</v>
      </c>
      <c r="AQ458" s="68" t="s">
        <v>811</v>
      </c>
      <c r="AR458" s="663" t="s">
        <v>811</v>
      </c>
      <c r="AS458" s="662">
        <v>0</v>
      </c>
      <c r="AT458" s="657"/>
      <c r="AU458" s="657"/>
    </row>
    <row r="459" spans="1:47">
      <c r="A459" s="657">
        <v>568</v>
      </c>
      <c r="B459" s="649" t="s">
        <v>1929</v>
      </c>
      <c r="C459" s="54" t="s">
        <v>1930</v>
      </c>
      <c r="D459" s="649">
        <v>0.45</v>
      </c>
      <c r="E459" s="649"/>
      <c r="F459" s="658">
        <v>43144</v>
      </c>
      <c r="G459" s="649" t="s">
        <v>251</v>
      </c>
      <c r="H459" s="649" t="s">
        <v>2039</v>
      </c>
      <c r="I459" s="649" t="s">
        <v>1993</v>
      </c>
      <c r="J459" s="649" t="s">
        <v>1994</v>
      </c>
      <c r="K459" s="649" t="s">
        <v>1995</v>
      </c>
      <c r="L459" s="657" t="s">
        <v>1996</v>
      </c>
      <c r="M459" s="649" t="s">
        <v>714</v>
      </c>
      <c r="N459" s="649">
        <v>0.92</v>
      </c>
      <c r="O459" s="54">
        <v>0.9</v>
      </c>
      <c r="P459" s="649" t="s">
        <v>2040</v>
      </c>
      <c r="Q459" s="649" t="s">
        <v>815</v>
      </c>
      <c r="R459" s="649" t="s">
        <v>2041</v>
      </c>
      <c r="S459" s="649" t="s">
        <v>718</v>
      </c>
      <c r="T459" s="657">
        <v>1</v>
      </c>
      <c r="U459" s="657" t="s">
        <v>2042</v>
      </c>
      <c r="V459" s="54" t="s">
        <v>815</v>
      </c>
      <c r="W459" s="54">
        <v>1322</v>
      </c>
      <c r="X459" s="54">
        <v>4.8899999999999997</v>
      </c>
      <c r="Y459" s="54">
        <v>0.06</v>
      </c>
      <c r="Z459" s="660">
        <v>0.13400000000000001</v>
      </c>
      <c r="AA459" s="54">
        <v>105.1</v>
      </c>
      <c r="AB459" s="54">
        <v>13.47</v>
      </c>
      <c r="AC459" s="656">
        <v>0.1</v>
      </c>
      <c r="AD459" s="656">
        <v>0.15770000000000001</v>
      </c>
      <c r="AE459" s="68">
        <v>0.18872679045092838</v>
      </c>
      <c r="AF459" s="68">
        <v>1.6185689337883165</v>
      </c>
      <c r="AG459" s="68">
        <v>2.5000000000000001E-2</v>
      </c>
      <c r="AH459" s="68">
        <v>52.743902439024382</v>
      </c>
      <c r="AI459" s="68">
        <v>52.76890243902438</v>
      </c>
      <c r="AJ459" s="68">
        <v>33.120157775588403</v>
      </c>
      <c r="AK459" s="372">
        <v>85.889060214612783</v>
      </c>
      <c r="AL459" s="68">
        <v>7.1000000000000085</v>
      </c>
      <c r="AM459" s="68">
        <v>168.26491805181556</v>
      </c>
      <c r="AN459" s="68">
        <v>21.484712431650454</v>
      </c>
      <c r="AO459" s="665">
        <v>7.8318440885405627</v>
      </c>
      <c r="AP459" s="68">
        <v>19.545780379746834</v>
      </c>
      <c r="AQ459" s="68">
        <v>7.4269203910865027</v>
      </c>
      <c r="AR459" s="663">
        <v>0.72465047329937649</v>
      </c>
      <c r="AS459" s="662">
        <v>26.972700770833335</v>
      </c>
      <c r="AT459" s="644">
        <v>107.37377264626323</v>
      </c>
      <c r="AU459" s="648">
        <v>1.5032328170476854</v>
      </c>
    </row>
    <row r="460" spans="1:47">
      <c r="A460" s="657">
        <v>569</v>
      </c>
      <c r="B460" s="649" t="s">
        <v>1929</v>
      </c>
      <c r="C460" s="54" t="s">
        <v>1930</v>
      </c>
      <c r="D460" s="649">
        <v>0.8</v>
      </c>
      <c r="E460" s="649"/>
      <c r="F460" s="658">
        <v>43144</v>
      </c>
      <c r="G460" s="649" t="s">
        <v>251</v>
      </c>
      <c r="H460" s="649" t="s">
        <v>2039</v>
      </c>
      <c r="I460" s="649" t="s">
        <v>1993</v>
      </c>
      <c r="J460" s="649" t="s">
        <v>1994</v>
      </c>
      <c r="K460" s="649" t="s">
        <v>1995</v>
      </c>
      <c r="L460" s="657" t="s">
        <v>1996</v>
      </c>
      <c r="M460" s="649" t="s">
        <v>714</v>
      </c>
      <c r="N460" s="649">
        <v>0.92</v>
      </c>
      <c r="O460" s="54">
        <v>0.9</v>
      </c>
      <c r="P460" s="649" t="s">
        <v>2040</v>
      </c>
      <c r="Q460" s="649" t="s">
        <v>815</v>
      </c>
      <c r="R460" s="649" t="s">
        <v>2041</v>
      </c>
      <c r="S460" s="649" t="s">
        <v>718</v>
      </c>
      <c r="T460" s="657">
        <v>1</v>
      </c>
      <c r="U460" s="657" t="s">
        <v>2042</v>
      </c>
      <c r="V460" s="54" t="s">
        <v>815</v>
      </c>
      <c r="W460" s="54">
        <v>1323</v>
      </c>
      <c r="X460" s="54">
        <v>4.88</v>
      </c>
      <c r="Y460" s="54">
        <v>0.06</v>
      </c>
      <c r="Z460" s="660">
        <v>0.13400000000000001</v>
      </c>
      <c r="AA460" s="54">
        <v>105.5</v>
      </c>
      <c r="AB460" s="54">
        <v>13.52</v>
      </c>
      <c r="AC460" s="54" t="s">
        <v>811</v>
      </c>
      <c r="AD460" s="54" t="s">
        <v>811</v>
      </c>
      <c r="AE460" s="68" t="s">
        <v>811</v>
      </c>
      <c r="AF460" s="54" t="s">
        <v>811</v>
      </c>
      <c r="AG460" s="68" t="s">
        <v>811</v>
      </c>
      <c r="AH460" s="54" t="s">
        <v>811</v>
      </c>
      <c r="AI460" s="54" t="s">
        <v>811</v>
      </c>
      <c r="AJ460" s="54" t="s">
        <v>811</v>
      </c>
      <c r="AK460" s="54" t="s">
        <v>811</v>
      </c>
      <c r="AL460" s="54" t="s">
        <v>811</v>
      </c>
      <c r="AM460" s="54" t="s">
        <v>811</v>
      </c>
      <c r="AN460" s="54" t="s">
        <v>811</v>
      </c>
      <c r="AO460" s="54" t="s">
        <v>811</v>
      </c>
      <c r="AP460" s="68" t="s">
        <v>811</v>
      </c>
      <c r="AQ460" s="68" t="s">
        <v>811</v>
      </c>
      <c r="AR460" s="663" t="s">
        <v>811</v>
      </c>
      <c r="AS460" s="662">
        <v>0</v>
      </c>
      <c r="AT460" s="657"/>
      <c r="AU460" s="657"/>
    </row>
    <row r="461" spans="1:47">
      <c r="A461" s="657">
        <v>586</v>
      </c>
      <c r="B461" s="649" t="s">
        <v>1929</v>
      </c>
      <c r="C461" s="54" t="s">
        <v>1930</v>
      </c>
      <c r="D461" s="649">
        <v>0.15</v>
      </c>
      <c r="E461" s="649"/>
      <c r="F461" s="658">
        <v>43186</v>
      </c>
      <c r="G461" s="649" t="s">
        <v>251</v>
      </c>
      <c r="H461" s="649" t="s">
        <v>2039</v>
      </c>
      <c r="I461" s="649" t="s">
        <v>1993</v>
      </c>
      <c r="J461" s="649" t="s">
        <v>2005</v>
      </c>
      <c r="K461" s="649" t="s">
        <v>1995</v>
      </c>
      <c r="L461" s="657" t="s">
        <v>714</v>
      </c>
      <c r="M461" s="649" t="s">
        <v>714</v>
      </c>
      <c r="N461" s="649">
        <v>0.99</v>
      </c>
      <c r="O461" s="54">
        <v>0.9</v>
      </c>
      <c r="P461" s="649" t="s">
        <v>1114</v>
      </c>
      <c r="Q461" s="649">
        <v>0</v>
      </c>
      <c r="R461" s="649" t="s">
        <v>2043</v>
      </c>
      <c r="S461" s="649" t="s">
        <v>2044</v>
      </c>
      <c r="T461" s="657">
        <v>0</v>
      </c>
      <c r="U461" s="657">
        <v>0</v>
      </c>
      <c r="V461" s="54" t="s">
        <v>1106</v>
      </c>
      <c r="W461" s="54">
        <v>1525</v>
      </c>
      <c r="X461" s="54">
        <v>6.06</v>
      </c>
      <c r="Y461" s="54">
        <v>137</v>
      </c>
      <c r="Z461" s="660">
        <v>0.06</v>
      </c>
      <c r="AA461" s="54">
        <v>103.9</v>
      </c>
      <c r="AB461" s="54">
        <v>12.98</v>
      </c>
      <c r="AC461" s="54" t="s">
        <v>811</v>
      </c>
      <c r="AD461" s="54" t="s">
        <v>811</v>
      </c>
      <c r="AE461" s="68" t="s">
        <v>811</v>
      </c>
      <c r="AF461" s="54" t="s">
        <v>811</v>
      </c>
      <c r="AG461" s="68" t="s">
        <v>811</v>
      </c>
      <c r="AH461" s="54" t="s">
        <v>811</v>
      </c>
      <c r="AI461" s="54" t="s">
        <v>811</v>
      </c>
      <c r="AJ461" s="54" t="s">
        <v>811</v>
      </c>
      <c r="AK461" s="54" t="s">
        <v>811</v>
      </c>
      <c r="AL461" s="54" t="s">
        <v>811</v>
      </c>
      <c r="AM461" s="54" t="s">
        <v>811</v>
      </c>
      <c r="AN461" s="54" t="s">
        <v>811</v>
      </c>
      <c r="AO461" s="54" t="s">
        <v>811</v>
      </c>
      <c r="AP461" s="68" t="s">
        <v>811</v>
      </c>
      <c r="AQ461" s="68" t="s">
        <v>811</v>
      </c>
      <c r="AR461" s="663" t="s">
        <v>811</v>
      </c>
      <c r="AS461" s="662">
        <v>0</v>
      </c>
      <c r="AT461" s="657"/>
      <c r="AU461" s="657"/>
    </row>
    <row r="462" spans="1:47">
      <c r="A462" s="657">
        <v>587</v>
      </c>
      <c r="B462" s="649" t="s">
        <v>1929</v>
      </c>
      <c r="C462" s="54" t="s">
        <v>1930</v>
      </c>
      <c r="D462" s="649">
        <v>0.5</v>
      </c>
      <c r="E462" s="649"/>
      <c r="F462" s="658">
        <v>43186</v>
      </c>
      <c r="G462" s="649" t="s">
        <v>251</v>
      </c>
      <c r="H462" s="649" t="s">
        <v>2039</v>
      </c>
      <c r="I462" s="649" t="s">
        <v>1993</v>
      </c>
      <c r="J462" s="649" t="s">
        <v>2005</v>
      </c>
      <c r="K462" s="649" t="s">
        <v>1995</v>
      </c>
      <c r="L462" s="657" t="s">
        <v>714</v>
      </c>
      <c r="M462" s="649" t="s">
        <v>714</v>
      </c>
      <c r="N462" s="649">
        <v>0.99</v>
      </c>
      <c r="O462" s="54">
        <v>0.9</v>
      </c>
      <c r="P462" s="649" t="s">
        <v>1114</v>
      </c>
      <c r="Q462" s="649">
        <v>0</v>
      </c>
      <c r="R462" s="649" t="s">
        <v>2043</v>
      </c>
      <c r="S462" s="649" t="s">
        <v>2044</v>
      </c>
      <c r="T462" s="657">
        <v>0</v>
      </c>
      <c r="U462" s="657">
        <v>0</v>
      </c>
      <c r="V462" s="54" t="s">
        <v>1106</v>
      </c>
      <c r="W462" s="54">
        <v>1527</v>
      </c>
      <c r="X462" s="54">
        <v>6.07</v>
      </c>
      <c r="Y462" s="54">
        <v>137</v>
      </c>
      <c r="Z462" s="660">
        <v>0.06</v>
      </c>
      <c r="AA462" s="54">
        <v>107.2</v>
      </c>
      <c r="AB462" s="54">
        <v>13.35</v>
      </c>
      <c r="AC462" s="656">
        <v>0.1</v>
      </c>
      <c r="AD462" s="656">
        <v>0.1772</v>
      </c>
      <c r="AE462" s="68">
        <v>0.7276080495054329</v>
      </c>
      <c r="AF462" s="68">
        <v>2.0257923388802559</v>
      </c>
      <c r="AG462" s="68">
        <v>2.5000000000000001E-2</v>
      </c>
      <c r="AH462" s="68">
        <v>48.373983739837392</v>
      </c>
      <c r="AI462" s="68">
        <v>48.398983739837391</v>
      </c>
      <c r="AJ462" s="68">
        <v>25.802563659520118</v>
      </c>
      <c r="AK462" s="372">
        <v>74.201547399357509</v>
      </c>
      <c r="AL462" s="68">
        <v>10.399999999999991</v>
      </c>
      <c r="AM462" s="68">
        <v>237.42871191729344</v>
      </c>
      <c r="AN462" s="68">
        <v>27.596419458455035</v>
      </c>
      <c r="AO462" s="665">
        <v>8.6036057059768183</v>
      </c>
      <c r="AP462" s="68">
        <v>20.599501265822784</v>
      </c>
      <c r="AQ462" s="68">
        <v>7.6746190050105465</v>
      </c>
      <c r="AR462" s="663">
        <v>0.72856382686723464</v>
      </c>
      <c r="AS462" s="662">
        <v>28.274120270833329</v>
      </c>
      <c r="AT462" s="644">
        <v>101.79796685781254</v>
      </c>
      <c r="AU462" s="648">
        <v>1.4251715360093755</v>
      </c>
    </row>
    <row r="463" spans="1:47">
      <c r="A463" s="657">
        <v>588</v>
      </c>
      <c r="B463" s="649" t="s">
        <v>1929</v>
      </c>
      <c r="C463" s="54" t="s">
        <v>1930</v>
      </c>
      <c r="D463" s="649">
        <v>0.8</v>
      </c>
      <c r="E463" s="649"/>
      <c r="F463" s="658">
        <v>43186</v>
      </c>
      <c r="G463" s="649" t="s">
        <v>251</v>
      </c>
      <c r="H463" s="649" t="s">
        <v>2039</v>
      </c>
      <c r="I463" s="649" t="s">
        <v>1993</v>
      </c>
      <c r="J463" s="649" t="s">
        <v>2005</v>
      </c>
      <c r="K463" s="649" t="s">
        <v>1995</v>
      </c>
      <c r="L463" s="657" t="s">
        <v>714</v>
      </c>
      <c r="M463" s="649" t="s">
        <v>714</v>
      </c>
      <c r="N463" s="649">
        <v>0.99</v>
      </c>
      <c r="O463" s="54">
        <v>0.9</v>
      </c>
      <c r="P463" s="649" t="s">
        <v>1114</v>
      </c>
      <c r="Q463" s="649">
        <v>0</v>
      </c>
      <c r="R463" s="649" t="s">
        <v>2043</v>
      </c>
      <c r="S463" s="649" t="s">
        <v>2044</v>
      </c>
      <c r="T463" s="657">
        <v>0</v>
      </c>
      <c r="U463" s="657">
        <v>0</v>
      </c>
      <c r="V463" s="54" t="s">
        <v>1106</v>
      </c>
      <c r="W463" s="54">
        <v>1530</v>
      </c>
      <c r="X463" s="54">
        <v>6.06</v>
      </c>
      <c r="Y463" s="54">
        <v>137</v>
      </c>
      <c r="Z463" s="660">
        <v>0.06</v>
      </c>
      <c r="AA463" s="54">
        <v>108.7</v>
      </c>
      <c r="AB463" s="54">
        <v>13.53</v>
      </c>
      <c r="AC463" s="54" t="s">
        <v>811</v>
      </c>
      <c r="AD463" s="54" t="s">
        <v>811</v>
      </c>
      <c r="AE463" s="68" t="s">
        <v>811</v>
      </c>
      <c r="AF463" s="54" t="s">
        <v>811</v>
      </c>
      <c r="AG463" s="68" t="s">
        <v>811</v>
      </c>
      <c r="AH463" s="54" t="s">
        <v>811</v>
      </c>
      <c r="AI463" s="54" t="s">
        <v>811</v>
      </c>
      <c r="AJ463" s="54" t="s">
        <v>811</v>
      </c>
      <c r="AK463" s="54" t="s">
        <v>811</v>
      </c>
      <c r="AL463" s="54" t="s">
        <v>811</v>
      </c>
      <c r="AM463" s="54" t="s">
        <v>811</v>
      </c>
      <c r="AN463" s="54" t="s">
        <v>811</v>
      </c>
      <c r="AO463" s="54" t="s">
        <v>811</v>
      </c>
      <c r="AP463" s="68" t="s">
        <v>811</v>
      </c>
      <c r="AQ463" s="68" t="s">
        <v>811</v>
      </c>
      <c r="AR463" s="663" t="s">
        <v>811</v>
      </c>
      <c r="AS463" s="662">
        <v>0</v>
      </c>
      <c r="AT463" s="657"/>
      <c r="AU463" s="657"/>
    </row>
    <row r="464" spans="1:47">
      <c r="A464" s="657">
        <v>604</v>
      </c>
      <c r="B464" s="649" t="s">
        <v>1929</v>
      </c>
      <c r="C464" s="54" t="s">
        <v>1930</v>
      </c>
      <c r="D464" s="649">
        <v>0.15</v>
      </c>
      <c r="E464" s="649"/>
      <c r="F464" s="658">
        <v>43201</v>
      </c>
      <c r="G464" s="649" t="s">
        <v>1829</v>
      </c>
      <c r="H464" s="649" t="s">
        <v>2045</v>
      </c>
      <c r="I464" s="649" t="s">
        <v>2046</v>
      </c>
      <c r="J464" s="649" t="s">
        <v>2005</v>
      </c>
      <c r="K464" s="649" t="s">
        <v>1995</v>
      </c>
      <c r="L464" s="657" t="s">
        <v>714</v>
      </c>
      <c r="M464" s="649" t="s">
        <v>714</v>
      </c>
      <c r="N464" s="649">
        <v>0.9</v>
      </c>
      <c r="O464" s="54">
        <v>0.8</v>
      </c>
      <c r="P464" s="649" t="s">
        <v>2047</v>
      </c>
      <c r="Q464" s="649">
        <v>0</v>
      </c>
      <c r="R464" s="649" t="s">
        <v>2048</v>
      </c>
      <c r="S464" s="649" t="s">
        <v>2049</v>
      </c>
      <c r="T464" s="657">
        <v>0</v>
      </c>
      <c r="U464" s="657">
        <v>0</v>
      </c>
      <c r="V464" s="54" t="s">
        <v>1106</v>
      </c>
      <c r="W464" s="54">
        <v>1558</v>
      </c>
      <c r="X464" s="54">
        <v>8.36</v>
      </c>
      <c r="Y464" s="54">
        <v>152</v>
      </c>
      <c r="Z464" s="660">
        <v>7.0000000000000007E-2</v>
      </c>
      <c r="AA464" s="54">
        <v>102.3</v>
      </c>
      <c r="AB464" s="54">
        <v>12</v>
      </c>
      <c r="AC464" s="54" t="s">
        <v>811</v>
      </c>
      <c r="AD464" s="54" t="s">
        <v>811</v>
      </c>
      <c r="AE464" s="68" t="s">
        <v>811</v>
      </c>
      <c r="AF464" s="54" t="s">
        <v>811</v>
      </c>
      <c r="AG464" s="68" t="s">
        <v>811</v>
      </c>
      <c r="AH464" s="54" t="s">
        <v>811</v>
      </c>
      <c r="AI464" s="54" t="s">
        <v>811</v>
      </c>
      <c r="AJ464" s="54" t="s">
        <v>811</v>
      </c>
      <c r="AK464" s="54" t="s">
        <v>811</v>
      </c>
      <c r="AL464" s="54" t="s">
        <v>811</v>
      </c>
      <c r="AM464" s="54" t="s">
        <v>811</v>
      </c>
      <c r="AN464" s="54" t="s">
        <v>811</v>
      </c>
      <c r="AO464" s="54" t="s">
        <v>811</v>
      </c>
      <c r="AP464" s="68" t="s">
        <v>811</v>
      </c>
      <c r="AQ464" s="68" t="s">
        <v>811</v>
      </c>
      <c r="AR464" s="663" t="s">
        <v>811</v>
      </c>
      <c r="AS464" s="662">
        <v>0</v>
      </c>
      <c r="AT464" s="657"/>
      <c r="AU464" s="657"/>
    </row>
    <row r="465" spans="1:47">
      <c r="A465" s="657">
        <v>605</v>
      </c>
      <c r="B465" s="649" t="s">
        <v>1929</v>
      </c>
      <c r="C465" s="54" t="s">
        <v>1930</v>
      </c>
      <c r="D465" s="649">
        <v>0.5</v>
      </c>
      <c r="E465" s="649"/>
      <c r="F465" s="658">
        <v>43201</v>
      </c>
      <c r="G465" s="649" t="s">
        <v>1829</v>
      </c>
      <c r="H465" s="649" t="s">
        <v>2045</v>
      </c>
      <c r="I465" s="649" t="s">
        <v>2046</v>
      </c>
      <c r="J465" s="649" t="s">
        <v>2005</v>
      </c>
      <c r="K465" s="649" t="s">
        <v>1995</v>
      </c>
      <c r="L465" s="657" t="s">
        <v>714</v>
      </c>
      <c r="M465" s="649" t="s">
        <v>714</v>
      </c>
      <c r="N465" s="649">
        <v>0.9</v>
      </c>
      <c r="O465" s="54">
        <v>0.8</v>
      </c>
      <c r="P465" s="649" t="s">
        <v>2047</v>
      </c>
      <c r="Q465" s="649">
        <v>0</v>
      </c>
      <c r="R465" s="649" t="s">
        <v>2048</v>
      </c>
      <c r="S465" s="649" t="s">
        <v>2049</v>
      </c>
      <c r="T465" s="657">
        <v>0</v>
      </c>
      <c r="U465" s="657">
        <v>0</v>
      </c>
      <c r="V465" s="54" t="s">
        <v>1106</v>
      </c>
      <c r="W465" s="54">
        <v>1600</v>
      </c>
      <c r="X465" s="54">
        <v>8.27</v>
      </c>
      <c r="Y465" s="54">
        <v>143</v>
      </c>
      <c r="Z465" s="660">
        <v>7.0000000000000007E-2</v>
      </c>
      <c r="AA465" s="54">
        <v>106.6</v>
      </c>
      <c r="AB465" s="54">
        <v>12.54</v>
      </c>
      <c r="AC465" s="656">
        <v>0.1</v>
      </c>
      <c r="AD465" s="656">
        <v>197.1</v>
      </c>
      <c r="AE465" s="68">
        <v>0.13424657534246573</v>
      </c>
      <c r="AF465" s="68">
        <v>1.606662889456755</v>
      </c>
      <c r="AG465" s="68">
        <v>1.6072261072261069</v>
      </c>
      <c r="AH465" s="68">
        <v>48.170731707317067</v>
      </c>
      <c r="AI465" s="68">
        <v>49.777957814543171</v>
      </c>
      <c r="AJ465" s="68">
        <v>25.007965225577109</v>
      </c>
      <c r="AK465" s="372">
        <v>74.785923040120281</v>
      </c>
      <c r="AL465" s="68">
        <v>12.333333333333297</v>
      </c>
      <c r="AM465" s="68">
        <v>270.52204761128706</v>
      </c>
      <c r="AN465" s="68">
        <v>34.312214773525916</v>
      </c>
      <c r="AO465" s="665">
        <v>7.8841324990776247</v>
      </c>
      <c r="AP465" s="68">
        <v>17.680743881856543</v>
      </c>
      <c r="AQ465" s="68">
        <v>9.3367379653656783</v>
      </c>
      <c r="AR465" s="663">
        <v>0.6544186457434179</v>
      </c>
      <c r="AS465" s="662">
        <v>27.017481847222221</v>
      </c>
      <c r="AT465" s="644">
        <v>109.09813781364619</v>
      </c>
      <c r="AU465" s="648">
        <v>1.5273739293910467</v>
      </c>
    </row>
    <row r="466" spans="1:47">
      <c r="A466" s="657">
        <v>606</v>
      </c>
      <c r="B466" s="649" t="s">
        <v>1929</v>
      </c>
      <c r="C466" s="54" t="s">
        <v>1930</v>
      </c>
      <c r="D466" s="649">
        <v>0.8</v>
      </c>
      <c r="E466" s="649"/>
      <c r="F466" s="658">
        <v>43201</v>
      </c>
      <c r="G466" s="649" t="s">
        <v>1829</v>
      </c>
      <c r="H466" s="649" t="s">
        <v>2045</v>
      </c>
      <c r="I466" s="649" t="s">
        <v>2046</v>
      </c>
      <c r="J466" s="649" t="s">
        <v>2005</v>
      </c>
      <c r="K466" s="649" t="s">
        <v>1995</v>
      </c>
      <c r="L466" s="657" t="s">
        <v>714</v>
      </c>
      <c r="M466" s="649" t="s">
        <v>714</v>
      </c>
      <c r="N466" s="649">
        <v>0.9</v>
      </c>
      <c r="O466" s="54">
        <v>0.8</v>
      </c>
      <c r="P466" s="649" t="s">
        <v>2047</v>
      </c>
      <c r="Q466" s="649">
        <v>0</v>
      </c>
      <c r="R466" s="649" t="s">
        <v>2048</v>
      </c>
      <c r="S466" s="649" t="s">
        <v>2049</v>
      </c>
      <c r="T466" s="657">
        <v>0</v>
      </c>
      <c r="U466" s="657">
        <v>0</v>
      </c>
      <c r="V466" s="54" t="s">
        <v>1106</v>
      </c>
      <c r="W466" s="54">
        <v>1601</v>
      </c>
      <c r="X466" s="54">
        <v>8.1300000000000008</v>
      </c>
      <c r="Y466" s="54">
        <v>143</v>
      </c>
      <c r="Z466" s="660">
        <v>7.0000000000000007E-2</v>
      </c>
      <c r="AA466" s="54">
        <v>107.5</v>
      </c>
      <c r="AB466" s="54">
        <v>12.7</v>
      </c>
      <c r="AC466" s="54" t="s">
        <v>811</v>
      </c>
      <c r="AD466" s="54" t="s">
        <v>811</v>
      </c>
      <c r="AE466" s="68" t="s">
        <v>811</v>
      </c>
      <c r="AF466" s="54" t="s">
        <v>811</v>
      </c>
      <c r="AG466" s="68" t="s">
        <v>811</v>
      </c>
      <c r="AH466" s="54" t="s">
        <v>811</v>
      </c>
      <c r="AI466" s="54" t="s">
        <v>811</v>
      </c>
      <c r="AJ466" s="54" t="s">
        <v>811</v>
      </c>
      <c r="AK466" s="54" t="s">
        <v>811</v>
      </c>
      <c r="AL466" s="54" t="s">
        <v>811</v>
      </c>
      <c r="AM466" s="54" t="s">
        <v>811</v>
      </c>
      <c r="AN466" s="54" t="s">
        <v>811</v>
      </c>
      <c r="AO466" s="54" t="s">
        <v>811</v>
      </c>
      <c r="AP466" s="68" t="s">
        <v>811</v>
      </c>
      <c r="AQ466" s="68" t="s">
        <v>811</v>
      </c>
      <c r="AR466" s="663" t="s">
        <v>811</v>
      </c>
      <c r="AS466" s="662">
        <v>0</v>
      </c>
      <c r="AT466" s="657"/>
      <c r="AU466" s="657"/>
    </row>
    <row r="467" spans="1:47">
      <c r="A467" s="657">
        <v>622</v>
      </c>
      <c r="B467" s="649" t="s">
        <v>1929</v>
      </c>
      <c r="C467" s="54" t="s">
        <v>1930</v>
      </c>
      <c r="D467" s="649">
        <v>0.5</v>
      </c>
      <c r="E467" s="649"/>
      <c r="F467" s="658">
        <v>43230</v>
      </c>
      <c r="G467" s="649" t="s">
        <v>1829</v>
      </c>
      <c r="H467" s="649" t="s">
        <v>2021</v>
      </c>
      <c r="I467" s="649" t="s">
        <v>1993</v>
      </c>
      <c r="J467" s="649" t="s">
        <v>2005</v>
      </c>
      <c r="K467" s="649" t="s">
        <v>1995</v>
      </c>
      <c r="L467" s="657" t="s">
        <v>714</v>
      </c>
      <c r="M467" s="649" t="s">
        <v>714</v>
      </c>
      <c r="N467" s="649">
        <v>1.05</v>
      </c>
      <c r="O467" s="54">
        <v>0.5</v>
      </c>
      <c r="P467" s="649" t="s">
        <v>1025</v>
      </c>
      <c r="Q467" s="649">
        <v>0</v>
      </c>
      <c r="R467" s="649" t="s">
        <v>2050</v>
      </c>
      <c r="S467" s="649" t="s">
        <v>2051</v>
      </c>
      <c r="T467" s="657">
        <v>0</v>
      </c>
      <c r="U467" s="657">
        <v>0</v>
      </c>
      <c r="V467" s="54" t="s">
        <v>1106</v>
      </c>
      <c r="W467" s="54">
        <v>1611</v>
      </c>
      <c r="X467" s="54">
        <v>19.100000000000001</v>
      </c>
      <c r="Y467" s="54" t="s">
        <v>815</v>
      </c>
      <c r="Z467" s="660" t="s">
        <v>815</v>
      </c>
      <c r="AA467" s="54" t="s">
        <v>815</v>
      </c>
      <c r="AB467" s="54" t="s">
        <v>815</v>
      </c>
      <c r="AC467" s="54" t="s">
        <v>811</v>
      </c>
      <c r="AD467" s="54" t="s">
        <v>811</v>
      </c>
      <c r="AE467" s="68">
        <v>6.5040650406504058E-2</v>
      </c>
      <c r="AF467" s="68">
        <v>2.3750668800665071</v>
      </c>
      <c r="AG467" s="68">
        <v>0.28845626542363556</v>
      </c>
      <c r="AH467" s="68">
        <v>14.837398373983737</v>
      </c>
      <c r="AI467" s="68">
        <v>15.125854639407372</v>
      </c>
      <c r="AJ467" s="68">
        <v>7.6577158615836787</v>
      </c>
      <c r="AK467" s="372">
        <v>22.783570500991051</v>
      </c>
      <c r="AL467" s="68">
        <v>9.4000000000000252</v>
      </c>
      <c r="AM467" s="68">
        <v>262.71934606799283</v>
      </c>
      <c r="AN467" s="68">
        <v>37.895083241863979</v>
      </c>
      <c r="AO467" s="665">
        <v>6.9328082588233473</v>
      </c>
      <c r="AP467" s="68">
        <v>19.748609282700428</v>
      </c>
      <c r="AQ467" s="68">
        <v>8.9728332311884671</v>
      </c>
      <c r="AR467" s="663">
        <v>0.68759113589613563</v>
      </c>
      <c r="AS467" s="662">
        <v>28.721442513888896</v>
      </c>
      <c r="AT467" s="644">
        <v>60.678653742855033</v>
      </c>
      <c r="AU467" s="648">
        <v>0.84950115239997048</v>
      </c>
    </row>
    <row r="468" spans="1:47">
      <c r="A468" s="657">
        <v>638</v>
      </c>
      <c r="B468" s="649" t="s">
        <v>1929</v>
      </c>
      <c r="C468" s="54" t="s">
        <v>1930</v>
      </c>
      <c r="D468" s="649">
        <v>0.45</v>
      </c>
      <c r="E468" s="649"/>
      <c r="F468" s="658">
        <v>43262</v>
      </c>
      <c r="G468" s="649" t="s">
        <v>1829</v>
      </c>
      <c r="H468" s="649" t="s">
        <v>2045</v>
      </c>
      <c r="I468" s="649" t="s">
        <v>815</v>
      </c>
      <c r="J468" s="649" t="s">
        <v>815</v>
      </c>
      <c r="K468" s="649" t="s">
        <v>1995</v>
      </c>
      <c r="L468" s="657" t="s">
        <v>714</v>
      </c>
      <c r="M468" s="649" t="s">
        <v>714</v>
      </c>
      <c r="N468" s="649">
        <v>0.9</v>
      </c>
      <c r="O468" s="54">
        <v>0.5</v>
      </c>
      <c r="P468" s="649" t="s">
        <v>2052</v>
      </c>
      <c r="Q468" s="649" t="s">
        <v>2053</v>
      </c>
      <c r="R468" s="649" t="s">
        <v>2054</v>
      </c>
      <c r="S468" s="649" t="s">
        <v>2055</v>
      </c>
      <c r="T468" s="657">
        <v>0</v>
      </c>
      <c r="U468" s="657">
        <v>0</v>
      </c>
      <c r="V468" s="54" t="s">
        <v>1106</v>
      </c>
      <c r="W468" s="54">
        <v>1610</v>
      </c>
      <c r="X468" s="54" t="s">
        <v>815</v>
      </c>
      <c r="Y468" s="54" t="s">
        <v>815</v>
      </c>
      <c r="Z468" s="660" t="s">
        <v>815</v>
      </c>
      <c r="AA468" s="54" t="s">
        <v>815</v>
      </c>
      <c r="AB468" s="54" t="s">
        <v>815</v>
      </c>
      <c r="AC468" s="656">
        <v>0.1</v>
      </c>
      <c r="AD468" s="656">
        <v>0.18640000000000001</v>
      </c>
      <c r="AE468" s="68">
        <v>7.6528721432983254E-2</v>
      </c>
      <c r="AF468" s="68">
        <v>1.8839476395303971</v>
      </c>
      <c r="AG468" s="68">
        <v>1.7204554377699264</v>
      </c>
      <c r="AH468" s="68">
        <v>3.9371083778138778</v>
      </c>
      <c r="AI468" s="68">
        <v>5.6575638155838046</v>
      </c>
      <c r="AJ468" s="68">
        <v>36.53433725665537</v>
      </c>
      <c r="AK468" s="372">
        <v>42.191901072239176</v>
      </c>
      <c r="AL468" s="68">
        <v>36.400000000000006</v>
      </c>
      <c r="AM468" s="68">
        <v>476.0073853065789</v>
      </c>
      <c r="AN468" s="68">
        <v>60.967089727510725</v>
      </c>
      <c r="AO468" s="665">
        <v>7.8076120647068681</v>
      </c>
      <c r="AP468" s="68">
        <v>5.8993528481012634</v>
      </c>
      <c r="AQ468" s="68">
        <v>1.9299262873154037</v>
      </c>
      <c r="AR468" s="663">
        <v>0.75349885296780972</v>
      </c>
      <c r="AS468" s="662">
        <v>7.8292791354166669</v>
      </c>
      <c r="AT468" s="644">
        <v>103.1589907997499</v>
      </c>
      <c r="AU468" s="648">
        <v>1.4442258711964986</v>
      </c>
    </row>
    <row r="469" spans="1:47">
      <c r="A469" s="657">
        <v>656</v>
      </c>
      <c r="B469" s="649" t="s">
        <v>1929</v>
      </c>
      <c r="C469" s="54" t="s">
        <v>1930</v>
      </c>
      <c r="D469" s="649">
        <v>0.15</v>
      </c>
      <c r="E469" s="649"/>
      <c r="F469" s="658">
        <v>43291</v>
      </c>
      <c r="G469" s="649" t="s">
        <v>1829</v>
      </c>
      <c r="H469" s="649" t="s">
        <v>2021</v>
      </c>
      <c r="I469" s="649" t="s">
        <v>1993</v>
      </c>
      <c r="J469" s="649" t="s">
        <v>2056</v>
      </c>
      <c r="K469" s="649" t="s">
        <v>1995</v>
      </c>
      <c r="L469" s="657" t="s">
        <v>714</v>
      </c>
      <c r="M469" s="649" t="s">
        <v>714</v>
      </c>
      <c r="N469" s="649">
        <v>0.8</v>
      </c>
      <c r="O469" s="54">
        <v>0.56999999999999995</v>
      </c>
      <c r="P469" s="649" t="s">
        <v>1022</v>
      </c>
      <c r="Q469" s="649" t="s">
        <v>815</v>
      </c>
      <c r="R469" s="649" t="s">
        <v>2057</v>
      </c>
      <c r="S469" s="649" t="s">
        <v>2058</v>
      </c>
      <c r="T469" s="657">
        <v>0</v>
      </c>
      <c r="U469" s="657">
        <v>0</v>
      </c>
      <c r="V469" s="54" t="s">
        <v>2059</v>
      </c>
      <c r="W469" s="54">
        <v>1612</v>
      </c>
      <c r="X469" s="54">
        <v>27.39</v>
      </c>
      <c r="Y469" s="54">
        <v>165</v>
      </c>
      <c r="Z469" s="660">
        <v>0.08</v>
      </c>
      <c r="AA469" s="54">
        <v>144.30000000000001</v>
      </c>
      <c r="AB469" s="54">
        <v>11.44</v>
      </c>
      <c r="AC469" s="54" t="s">
        <v>811</v>
      </c>
      <c r="AD469" s="54" t="s">
        <v>811</v>
      </c>
      <c r="AE469" s="68" t="s">
        <v>811</v>
      </c>
      <c r="AF469" s="54" t="s">
        <v>811</v>
      </c>
      <c r="AG469" s="68" t="s">
        <v>811</v>
      </c>
      <c r="AH469" s="54" t="s">
        <v>811</v>
      </c>
      <c r="AI469" s="54" t="s">
        <v>811</v>
      </c>
      <c r="AJ469" s="54" t="s">
        <v>811</v>
      </c>
      <c r="AK469" s="54" t="s">
        <v>811</v>
      </c>
      <c r="AL469" s="54" t="s">
        <v>811</v>
      </c>
      <c r="AM469" s="54" t="s">
        <v>811</v>
      </c>
      <c r="AN469" s="54" t="s">
        <v>811</v>
      </c>
      <c r="AO469" s="54" t="s">
        <v>811</v>
      </c>
      <c r="AP469" s="68" t="s">
        <v>811</v>
      </c>
      <c r="AQ469" s="68" t="s">
        <v>811</v>
      </c>
      <c r="AR469" s="663" t="s">
        <v>811</v>
      </c>
      <c r="AS469" s="662">
        <v>0</v>
      </c>
      <c r="AT469" s="657"/>
      <c r="AU469" s="657"/>
    </row>
    <row r="470" spans="1:47">
      <c r="A470" s="657">
        <v>657</v>
      </c>
      <c r="B470" s="649" t="s">
        <v>1929</v>
      </c>
      <c r="C470" s="54" t="s">
        <v>1930</v>
      </c>
      <c r="D470" s="649">
        <v>0.4</v>
      </c>
      <c r="E470" s="649"/>
      <c r="F470" s="658">
        <v>43291</v>
      </c>
      <c r="G470" s="649" t="s">
        <v>1829</v>
      </c>
      <c r="H470" s="649" t="s">
        <v>2021</v>
      </c>
      <c r="I470" s="649" t="s">
        <v>1993</v>
      </c>
      <c r="J470" s="649" t="s">
        <v>2056</v>
      </c>
      <c r="K470" s="649" t="s">
        <v>1995</v>
      </c>
      <c r="L470" s="657" t="s">
        <v>714</v>
      </c>
      <c r="M470" s="649" t="s">
        <v>714</v>
      </c>
      <c r="N470" s="649">
        <v>0.8</v>
      </c>
      <c r="O470" s="54">
        <v>0.56999999999999995</v>
      </c>
      <c r="P470" s="649" t="s">
        <v>1022</v>
      </c>
      <c r="Q470" s="649" t="s">
        <v>815</v>
      </c>
      <c r="R470" s="649" t="s">
        <v>2057</v>
      </c>
      <c r="S470" s="649" t="s">
        <v>2058</v>
      </c>
      <c r="T470" s="657">
        <v>0</v>
      </c>
      <c r="U470" s="657">
        <v>0</v>
      </c>
      <c r="V470" s="54" t="s">
        <v>2059</v>
      </c>
      <c r="W470" s="54">
        <v>1613</v>
      </c>
      <c r="X470" s="54">
        <v>27.29</v>
      </c>
      <c r="Y470" s="54">
        <v>163</v>
      </c>
      <c r="Z470" s="660">
        <v>0.08</v>
      </c>
      <c r="AA470" s="54">
        <v>146.5</v>
      </c>
      <c r="AB470" s="54">
        <v>11.62</v>
      </c>
      <c r="AC470" s="656">
        <v>0.1</v>
      </c>
      <c r="AD470" s="656">
        <v>0.19400000000000001</v>
      </c>
      <c r="AE470" s="68">
        <v>8.6375321336760943E-2</v>
      </c>
      <c r="AF470" s="68">
        <v>1.6415903435753798</v>
      </c>
      <c r="AG470" s="68">
        <v>0.43298295299820211</v>
      </c>
      <c r="AH470" s="68">
        <v>1.3576235785565096</v>
      </c>
      <c r="AI470" s="68">
        <v>1.7906065315547117</v>
      </c>
      <c r="AJ470" s="68">
        <v>32.917143331480432</v>
      </c>
      <c r="AK470" s="372">
        <v>34.70774986303514</v>
      </c>
      <c r="AL470" s="68">
        <v>8.2499999999999929</v>
      </c>
      <c r="AM470" s="68">
        <v>433.02330018504716</v>
      </c>
      <c r="AN470" s="68">
        <v>51.229759831377393</v>
      </c>
      <c r="AO470" s="68">
        <v>8.4525733013455877</v>
      </c>
      <c r="AP470" s="68">
        <v>36.345950000000002</v>
      </c>
      <c r="AQ470" s="68">
        <v>6.2203357708333282</v>
      </c>
      <c r="AR470" s="663">
        <v>0.85386707676770002</v>
      </c>
      <c r="AS470" s="662">
        <v>42.566285770833332</v>
      </c>
      <c r="AT470" s="644">
        <v>85.93750969441254</v>
      </c>
      <c r="AU470" s="648">
        <v>1.2031251357217756</v>
      </c>
    </row>
    <row r="471" spans="1:47">
      <c r="A471" s="657">
        <v>658</v>
      </c>
      <c r="B471" s="649" t="s">
        <v>1929</v>
      </c>
      <c r="C471" s="54" t="s">
        <v>1930</v>
      </c>
      <c r="D471" s="649">
        <v>0.6</v>
      </c>
      <c r="E471" s="649"/>
      <c r="F471" s="658">
        <v>43291</v>
      </c>
      <c r="G471" s="649" t="s">
        <v>1829</v>
      </c>
      <c r="H471" s="649" t="s">
        <v>2021</v>
      </c>
      <c r="I471" s="649" t="s">
        <v>1993</v>
      </c>
      <c r="J471" s="649" t="s">
        <v>2056</v>
      </c>
      <c r="K471" s="649" t="s">
        <v>1995</v>
      </c>
      <c r="L471" s="657" t="s">
        <v>714</v>
      </c>
      <c r="M471" s="649" t="s">
        <v>714</v>
      </c>
      <c r="N471" s="649">
        <v>0.8</v>
      </c>
      <c r="O471" s="54">
        <v>0.56999999999999995</v>
      </c>
      <c r="P471" s="649" t="s">
        <v>1022</v>
      </c>
      <c r="Q471" s="649" t="s">
        <v>815</v>
      </c>
      <c r="R471" s="649" t="s">
        <v>2057</v>
      </c>
      <c r="S471" s="649" t="s">
        <v>2058</v>
      </c>
      <c r="T471" s="657">
        <v>0</v>
      </c>
      <c r="U471" s="657">
        <v>0</v>
      </c>
      <c r="V471" s="54" t="s">
        <v>2059</v>
      </c>
      <c r="W471" s="54">
        <v>1614</v>
      </c>
      <c r="X471" s="54">
        <v>27.12</v>
      </c>
      <c r="Y471" s="54">
        <v>159</v>
      </c>
      <c r="Z471" s="660">
        <v>7.0000000000000007E-2</v>
      </c>
      <c r="AA471" s="54">
        <v>142.69999999999999</v>
      </c>
      <c r="AB471" s="54">
        <v>11.32</v>
      </c>
      <c r="AC471" s="54" t="s">
        <v>811</v>
      </c>
      <c r="AD471" s="54" t="s">
        <v>811</v>
      </c>
      <c r="AE471" s="68" t="s">
        <v>811</v>
      </c>
      <c r="AF471" s="54" t="s">
        <v>811</v>
      </c>
      <c r="AG471" s="68" t="s">
        <v>811</v>
      </c>
      <c r="AH471" s="54" t="s">
        <v>811</v>
      </c>
      <c r="AI471" s="54" t="s">
        <v>811</v>
      </c>
      <c r="AJ471" s="54" t="s">
        <v>811</v>
      </c>
      <c r="AK471" s="54" t="s">
        <v>811</v>
      </c>
      <c r="AL471" s="54" t="s">
        <v>811</v>
      </c>
      <c r="AM471" s="54" t="s">
        <v>811</v>
      </c>
      <c r="AN471" s="54" t="s">
        <v>811</v>
      </c>
      <c r="AO471" s="54" t="s">
        <v>811</v>
      </c>
      <c r="AP471" s="68" t="s">
        <v>811</v>
      </c>
      <c r="AQ471" s="68" t="s">
        <v>811</v>
      </c>
      <c r="AR471" s="663" t="s">
        <v>811</v>
      </c>
      <c r="AS471" s="662">
        <v>0</v>
      </c>
      <c r="AT471" s="657"/>
      <c r="AU471" s="657"/>
    </row>
    <row r="472" spans="1:47">
      <c r="A472" s="657">
        <v>676</v>
      </c>
      <c r="B472" s="649" t="s">
        <v>1929</v>
      </c>
      <c r="C472" s="54" t="s">
        <v>1930</v>
      </c>
      <c r="D472" s="649">
        <v>0.15</v>
      </c>
      <c r="E472" s="649"/>
      <c r="F472" s="658">
        <v>43335</v>
      </c>
      <c r="G472" s="649" t="s">
        <v>1829</v>
      </c>
      <c r="H472" s="649" t="s">
        <v>2021</v>
      </c>
      <c r="I472" s="649" t="s">
        <v>1993</v>
      </c>
      <c r="J472" s="649" t="s">
        <v>2056</v>
      </c>
      <c r="K472" s="649" t="s">
        <v>1995</v>
      </c>
      <c r="L472" s="657" t="s">
        <v>714</v>
      </c>
      <c r="M472" s="649" t="s">
        <v>714</v>
      </c>
      <c r="N472" s="649">
        <v>0.9</v>
      </c>
      <c r="O472" s="54">
        <v>0.6</v>
      </c>
      <c r="P472" s="649" t="s">
        <v>1022</v>
      </c>
      <c r="Q472" s="649">
        <v>0</v>
      </c>
      <c r="R472" s="649" t="s">
        <v>2060</v>
      </c>
      <c r="S472" s="649"/>
      <c r="T472" s="657">
        <v>0</v>
      </c>
      <c r="U472" s="657" t="s">
        <v>815</v>
      </c>
      <c r="V472" s="54" t="s">
        <v>1106</v>
      </c>
      <c r="W472" s="54">
        <v>1632</v>
      </c>
      <c r="X472" s="54">
        <v>24.93</v>
      </c>
      <c r="Y472" s="54">
        <v>229</v>
      </c>
      <c r="Z472" s="660">
        <v>0.09</v>
      </c>
      <c r="AA472" s="54">
        <v>116.8</v>
      </c>
      <c r="AB472" s="54">
        <v>9.9600000000000009</v>
      </c>
      <c r="AC472" s="54" t="s">
        <v>811</v>
      </c>
      <c r="AD472" s="54" t="s">
        <v>811</v>
      </c>
      <c r="AE472" s="68" t="s">
        <v>811</v>
      </c>
      <c r="AF472" s="54" t="s">
        <v>811</v>
      </c>
      <c r="AG472" s="68" t="s">
        <v>811</v>
      </c>
      <c r="AH472" s="54" t="s">
        <v>811</v>
      </c>
      <c r="AI472" s="54" t="s">
        <v>811</v>
      </c>
      <c r="AJ472" s="54" t="s">
        <v>811</v>
      </c>
      <c r="AK472" s="54" t="s">
        <v>811</v>
      </c>
      <c r="AL472" s="54" t="s">
        <v>811</v>
      </c>
      <c r="AM472" s="54" t="s">
        <v>811</v>
      </c>
      <c r="AN472" s="54" t="s">
        <v>811</v>
      </c>
      <c r="AO472" s="54" t="s">
        <v>811</v>
      </c>
      <c r="AP472" s="68" t="s">
        <v>811</v>
      </c>
      <c r="AQ472" s="68" t="s">
        <v>811</v>
      </c>
      <c r="AR472" s="663" t="s">
        <v>811</v>
      </c>
      <c r="AS472" s="662">
        <v>0</v>
      </c>
      <c r="AT472" s="657"/>
      <c r="AU472" s="657"/>
    </row>
    <row r="473" spans="1:47">
      <c r="A473" s="657">
        <v>677</v>
      </c>
      <c r="B473" s="649" t="s">
        <v>1929</v>
      </c>
      <c r="C473" s="54" t="s">
        <v>1930</v>
      </c>
      <c r="D473" s="649">
        <v>0.45</v>
      </c>
      <c r="E473" s="649"/>
      <c r="F473" s="658">
        <v>43335</v>
      </c>
      <c r="G473" s="649" t="s">
        <v>1829</v>
      </c>
      <c r="H473" s="649" t="s">
        <v>2021</v>
      </c>
      <c r="I473" s="649" t="s">
        <v>1993</v>
      </c>
      <c r="J473" s="649" t="s">
        <v>2056</v>
      </c>
      <c r="K473" s="649" t="s">
        <v>1995</v>
      </c>
      <c r="L473" s="657" t="s">
        <v>714</v>
      </c>
      <c r="M473" s="649" t="s">
        <v>714</v>
      </c>
      <c r="N473" s="649">
        <v>0.9</v>
      </c>
      <c r="O473" s="54">
        <v>0.6</v>
      </c>
      <c r="P473" s="649" t="s">
        <v>1022</v>
      </c>
      <c r="Q473" s="649">
        <v>0</v>
      </c>
      <c r="R473" s="649" t="s">
        <v>2060</v>
      </c>
      <c r="S473" s="649"/>
      <c r="T473" s="657">
        <v>0</v>
      </c>
      <c r="U473" s="657" t="s">
        <v>815</v>
      </c>
      <c r="V473" s="54" t="s">
        <v>1106</v>
      </c>
      <c r="W473" s="54">
        <v>1633</v>
      </c>
      <c r="X473" s="54">
        <v>25.06</v>
      </c>
      <c r="Y473" s="54">
        <v>158</v>
      </c>
      <c r="Z473" s="660">
        <v>7.0000000000000007E-2</v>
      </c>
      <c r="AA473" s="54">
        <v>126.6</v>
      </c>
      <c r="AB473" s="54">
        <v>10.45</v>
      </c>
      <c r="AC473" s="656">
        <v>0.1</v>
      </c>
      <c r="AD473" s="656">
        <v>0.2414</v>
      </c>
      <c r="AE473" s="68">
        <v>0.17499999999999996</v>
      </c>
      <c r="AF473" s="68">
        <v>2.1655021553547562</v>
      </c>
      <c r="AG473" s="68">
        <v>0.42956171735241466</v>
      </c>
      <c r="AH473" s="68">
        <v>1.2009747041076815</v>
      </c>
      <c r="AI473" s="68">
        <v>1.6305364214600961</v>
      </c>
      <c r="AJ473" s="68">
        <v>28.586763578539905</v>
      </c>
      <c r="AK473" s="372">
        <v>30.217300000000002</v>
      </c>
      <c r="AL473" s="68">
        <v>26.200000000000045</v>
      </c>
      <c r="AM473" s="68">
        <v>499.49215403459442</v>
      </c>
      <c r="AN473" s="68">
        <v>54.192968646676192</v>
      </c>
      <c r="AO473" s="665">
        <v>9.2169181077927469</v>
      </c>
      <c r="AP473" s="68">
        <v>42.326929113924031</v>
      </c>
      <c r="AQ473" s="68">
        <v>22.445559656909307</v>
      </c>
      <c r="AR473" s="663">
        <v>0.65347078547001258</v>
      </c>
      <c r="AS473" s="662">
        <v>64.772488770833334</v>
      </c>
      <c r="AT473" s="644">
        <v>84.410268646676201</v>
      </c>
      <c r="AU473" s="648">
        <v>1.1817437610534669</v>
      </c>
    </row>
    <row r="474" spans="1:47">
      <c r="A474" s="657">
        <v>678</v>
      </c>
      <c r="B474" s="649" t="s">
        <v>1929</v>
      </c>
      <c r="C474" s="54" t="s">
        <v>1930</v>
      </c>
      <c r="D474" s="649">
        <v>0.7</v>
      </c>
      <c r="E474" s="649"/>
      <c r="F474" s="658">
        <v>43335</v>
      </c>
      <c r="G474" s="649" t="s">
        <v>1829</v>
      </c>
      <c r="H474" s="649" t="s">
        <v>2021</v>
      </c>
      <c r="I474" s="649" t="s">
        <v>1993</v>
      </c>
      <c r="J474" s="649" t="s">
        <v>2056</v>
      </c>
      <c r="K474" s="649" t="s">
        <v>1995</v>
      </c>
      <c r="L474" s="657" t="s">
        <v>714</v>
      </c>
      <c r="M474" s="649" t="s">
        <v>714</v>
      </c>
      <c r="N474" s="649">
        <v>0.9</v>
      </c>
      <c r="O474" s="54">
        <v>0.6</v>
      </c>
      <c r="P474" s="649" t="s">
        <v>1022</v>
      </c>
      <c r="Q474" s="649">
        <v>0</v>
      </c>
      <c r="R474" s="649" t="s">
        <v>2060</v>
      </c>
      <c r="S474" s="649"/>
      <c r="T474" s="657">
        <v>0</v>
      </c>
      <c r="U474" s="657" t="s">
        <v>815</v>
      </c>
      <c r="V474" s="54" t="s">
        <v>1106</v>
      </c>
      <c r="W474" s="54">
        <v>1635</v>
      </c>
      <c r="X474" s="54">
        <v>25.05</v>
      </c>
      <c r="Y474" s="54">
        <v>157</v>
      </c>
      <c r="Z474" s="660">
        <v>7.0000000000000007E-2</v>
      </c>
      <c r="AA474" s="54">
        <v>123.4</v>
      </c>
      <c r="AB474" s="54">
        <v>10.19</v>
      </c>
      <c r="AC474" s="54" t="s">
        <v>811</v>
      </c>
      <c r="AD474" s="54" t="s">
        <v>811</v>
      </c>
      <c r="AE474" s="68" t="s">
        <v>811</v>
      </c>
      <c r="AF474" s="54" t="s">
        <v>811</v>
      </c>
      <c r="AG474" s="68" t="s">
        <v>811</v>
      </c>
      <c r="AH474" s="54" t="s">
        <v>811</v>
      </c>
      <c r="AI474" s="54" t="s">
        <v>811</v>
      </c>
      <c r="AJ474" s="54" t="s">
        <v>811</v>
      </c>
      <c r="AK474" s="54" t="s">
        <v>811</v>
      </c>
      <c r="AL474" s="54" t="s">
        <v>811</v>
      </c>
      <c r="AM474" s="54" t="s">
        <v>811</v>
      </c>
      <c r="AN474" s="54" t="s">
        <v>811</v>
      </c>
      <c r="AO474" s="54" t="s">
        <v>811</v>
      </c>
      <c r="AP474" s="68" t="s">
        <v>811</v>
      </c>
      <c r="AQ474" s="68" t="s">
        <v>811</v>
      </c>
      <c r="AR474" s="663" t="s">
        <v>811</v>
      </c>
      <c r="AS474" s="662">
        <v>0</v>
      </c>
      <c r="AT474" s="657"/>
      <c r="AU474" s="657"/>
    </row>
    <row r="475" spans="1:47">
      <c r="A475" s="657">
        <v>705</v>
      </c>
      <c r="B475" s="649" t="s">
        <v>1929</v>
      </c>
      <c r="C475" s="54" t="s">
        <v>1930</v>
      </c>
      <c r="D475" s="649">
        <v>0.15</v>
      </c>
      <c r="E475" s="649"/>
      <c r="F475" s="658">
        <v>43362</v>
      </c>
      <c r="G475" s="649" t="s">
        <v>1829</v>
      </c>
      <c r="H475" s="649" t="s">
        <v>2021</v>
      </c>
      <c r="I475" s="649" t="s">
        <v>1993</v>
      </c>
      <c r="J475" s="649" t="s">
        <v>2056</v>
      </c>
      <c r="K475" s="649" t="s">
        <v>1995</v>
      </c>
      <c r="L475" s="657" t="s">
        <v>714</v>
      </c>
      <c r="M475" s="649" t="s">
        <v>714</v>
      </c>
      <c r="N475" s="649">
        <v>0.8</v>
      </c>
      <c r="O475" s="54">
        <v>0.8</v>
      </c>
      <c r="P475" s="649" t="s">
        <v>2061</v>
      </c>
      <c r="Q475" s="649" t="s">
        <v>815</v>
      </c>
      <c r="R475" s="649" t="s">
        <v>1945</v>
      </c>
      <c r="S475" s="649" t="s">
        <v>2062</v>
      </c>
      <c r="T475" s="657" t="s">
        <v>1106</v>
      </c>
      <c r="U475" s="657" t="s">
        <v>2063</v>
      </c>
      <c r="V475" s="54" t="s">
        <v>2064</v>
      </c>
      <c r="W475" s="54">
        <v>1615</v>
      </c>
      <c r="X475" s="54">
        <v>22.71</v>
      </c>
      <c r="Y475" s="54">
        <v>161</v>
      </c>
      <c r="Z475" s="660">
        <v>0.08</v>
      </c>
      <c r="AA475" s="54">
        <v>105.5</v>
      </c>
      <c r="AB475" s="54">
        <v>9.09</v>
      </c>
      <c r="AC475" s="54" t="s">
        <v>811</v>
      </c>
      <c r="AD475" s="54" t="s">
        <v>811</v>
      </c>
      <c r="AE475" s="68" t="s">
        <v>811</v>
      </c>
      <c r="AF475" s="54" t="s">
        <v>811</v>
      </c>
      <c r="AG475" s="68" t="s">
        <v>811</v>
      </c>
      <c r="AH475" s="54" t="s">
        <v>811</v>
      </c>
      <c r="AI475" s="54" t="s">
        <v>811</v>
      </c>
      <c r="AJ475" s="54" t="s">
        <v>811</v>
      </c>
      <c r="AK475" s="54" t="s">
        <v>811</v>
      </c>
      <c r="AL475" s="54" t="s">
        <v>811</v>
      </c>
      <c r="AM475" s="54" t="s">
        <v>811</v>
      </c>
      <c r="AN475" s="54" t="s">
        <v>811</v>
      </c>
      <c r="AO475" s="54" t="s">
        <v>811</v>
      </c>
      <c r="AP475" s="68" t="s">
        <v>811</v>
      </c>
      <c r="AQ475" s="68" t="s">
        <v>811</v>
      </c>
      <c r="AR475" s="663" t="s">
        <v>811</v>
      </c>
      <c r="AS475" s="662">
        <v>0</v>
      </c>
      <c r="AT475" s="657"/>
      <c r="AU475" s="657"/>
    </row>
    <row r="476" spans="1:47">
      <c r="A476" s="657">
        <v>706</v>
      </c>
      <c r="B476" s="649" t="s">
        <v>1929</v>
      </c>
      <c r="C476" s="54" t="s">
        <v>1930</v>
      </c>
      <c r="D476" s="649">
        <v>0.4</v>
      </c>
      <c r="E476" s="649"/>
      <c r="F476" s="658">
        <v>43362</v>
      </c>
      <c r="G476" s="649" t="s">
        <v>1829</v>
      </c>
      <c r="H476" s="649" t="s">
        <v>2021</v>
      </c>
      <c r="I476" s="649" t="s">
        <v>1993</v>
      </c>
      <c r="J476" s="649" t="s">
        <v>2056</v>
      </c>
      <c r="K476" s="649" t="s">
        <v>1995</v>
      </c>
      <c r="L476" s="657" t="s">
        <v>714</v>
      </c>
      <c r="M476" s="649" t="s">
        <v>714</v>
      </c>
      <c r="N476" s="649">
        <v>0.8</v>
      </c>
      <c r="O476" s="54">
        <v>0.8</v>
      </c>
      <c r="P476" s="649" t="s">
        <v>2061</v>
      </c>
      <c r="Q476" s="649" t="s">
        <v>815</v>
      </c>
      <c r="R476" s="649" t="s">
        <v>1945</v>
      </c>
      <c r="S476" s="649" t="s">
        <v>2062</v>
      </c>
      <c r="T476" s="657" t="s">
        <v>1106</v>
      </c>
      <c r="U476" s="657" t="s">
        <v>2063</v>
      </c>
      <c r="V476" s="54" t="s">
        <v>2064</v>
      </c>
      <c r="W476" s="54">
        <v>1616</v>
      </c>
      <c r="X476" s="54">
        <v>22.75</v>
      </c>
      <c r="Y476" s="54">
        <v>157</v>
      </c>
      <c r="Z476" s="660">
        <v>7.0000000000000007E-2</v>
      </c>
      <c r="AA476" s="54">
        <v>102.7</v>
      </c>
      <c r="AB476" s="54">
        <v>8.83</v>
      </c>
      <c r="AC476" s="656">
        <v>0.1</v>
      </c>
      <c r="AD476" s="656">
        <v>0.20899999999999999</v>
      </c>
      <c r="AE476" s="68">
        <v>0.19790076335877863</v>
      </c>
      <c r="AF476" s="655">
        <v>1.7114452518126297</v>
      </c>
      <c r="AG476" s="68">
        <v>2.1696743821106317</v>
      </c>
      <c r="AH476" s="68">
        <v>1.026572290554653</v>
      </c>
      <c r="AI476" s="68">
        <v>3.1962466726652847</v>
      </c>
      <c r="AJ476" s="68">
        <v>25.103895770787815</v>
      </c>
      <c r="AK476" s="372">
        <v>28.300142443453101</v>
      </c>
      <c r="AL476" s="68">
        <v>7.5499999999999901</v>
      </c>
      <c r="AM476" s="68">
        <v>200.94937855576759</v>
      </c>
      <c r="AN476" s="68">
        <v>26.17160432337176</v>
      </c>
      <c r="AO476" s="665">
        <v>7.6781452169638618</v>
      </c>
      <c r="AP476" s="68">
        <v>14.329119936708864</v>
      </c>
      <c r="AQ476" s="68">
        <v>9.4513414487078027</v>
      </c>
      <c r="AR476" s="663">
        <v>0.6025585334309862</v>
      </c>
      <c r="AS476" s="662">
        <v>23.780461385416665</v>
      </c>
      <c r="AT476" s="644">
        <v>54.471746766824864</v>
      </c>
      <c r="AU476" s="648">
        <v>0.76260445473554817</v>
      </c>
    </row>
    <row r="477" spans="1:47">
      <c r="A477" s="657">
        <v>707</v>
      </c>
      <c r="B477" s="649" t="s">
        <v>1929</v>
      </c>
      <c r="C477" s="54" t="s">
        <v>1930</v>
      </c>
      <c r="D477" s="649">
        <v>0.6</v>
      </c>
      <c r="E477" s="649"/>
      <c r="F477" s="658">
        <v>43362</v>
      </c>
      <c r="G477" s="649" t="s">
        <v>1829</v>
      </c>
      <c r="H477" s="649" t="s">
        <v>2021</v>
      </c>
      <c r="I477" s="649" t="s">
        <v>1993</v>
      </c>
      <c r="J477" s="649" t="s">
        <v>2056</v>
      </c>
      <c r="K477" s="649" t="s">
        <v>1995</v>
      </c>
      <c r="L477" s="657" t="s">
        <v>714</v>
      </c>
      <c r="M477" s="649" t="s">
        <v>714</v>
      </c>
      <c r="N477" s="649">
        <v>0.8</v>
      </c>
      <c r="O477" s="54">
        <v>0.8</v>
      </c>
      <c r="P477" s="649" t="s">
        <v>2061</v>
      </c>
      <c r="Q477" s="649" t="s">
        <v>815</v>
      </c>
      <c r="R477" s="649" t="s">
        <v>1945</v>
      </c>
      <c r="S477" s="649" t="s">
        <v>2062</v>
      </c>
      <c r="T477" s="657" t="s">
        <v>1106</v>
      </c>
      <c r="U477" s="657" t="s">
        <v>2063</v>
      </c>
      <c r="V477" s="54" t="s">
        <v>2064</v>
      </c>
      <c r="W477" s="54">
        <v>1617</v>
      </c>
      <c r="X477" s="54">
        <v>22.75</v>
      </c>
      <c r="Y477" s="54">
        <v>158</v>
      </c>
      <c r="Z477" s="660">
        <v>7.0000000000000007E-2</v>
      </c>
      <c r="AA477" s="54">
        <v>100.9</v>
      </c>
      <c r="AB477" s="54">
        <v>8.66</v>
      </c>
      <c r="AC477" s="54" t="s">
        <v>811</v>
      </c>
      <c r="AD477" s="54" t="s">
        <v>811</v>
      </c>
      <c r="AE477" s="68" t="s">
        <v>811</v>
      </c>
      <c r="AF477" s="54" t="s">
        <v>811</v>
      </c>
      <c r="AG477" s="68" t="s">
        <v>811</v>
      </c>
      <c r="AH477" s="54" t="s">
        <v>811</v>
      </c>
      <c r="AI477" s="54" t="s">
        <v>811</v>
      </c>
      <c r="AJ477" s="54" t="s">
        <v>811</v>
      </c>
      <c r="AK477" s="54" t="s">
        <v>811</v>
      </c>
      <c r="AL477" s="54" t="s">
        <v>811</v>
      </c>
      <c r="AM477" s="54" t="s">
        <v>811</v>
      </c>
      <c r="AN477" s="54" t="s">
        <v>811</v>
      </c>
      <c r="AO477" s="54" t="s">
        <v>811</v>
      </c>
      <c r="AP477" s="68" t="s">
        <v>811</v>
      </c>
      <c r="AQ477" s="68" t="s">
        <v>811</v>
      </c>
      <c r="AR477" s="663" t="s">
        <v>811</v>
      </c>
      <c r="AS477" s="662">
        <v>0</v>
      </c>
      <c r="AT477" s="657"/>
      <c r="AU477" s="657"/>
    </row>
    <row r="478" spans="1:47">
      <c r="A478" s="657">
        <v>732</v>
      </c>
      <c r="B478" s="649" t="s">
        <v>1929</v>
      </c>
      <c r="C478" s="54" t="s">
        <v>1930</v>
      </c>
      <c r="D478" s="649">
        <v>0.15</v>
      </c>
      <c r="E478" s="649"/>
      <c r="F478" s="658">
        <v>43411</v>
      </c>
      <c r="G478" s="649" t="s">
        <v>1829</v>
      </c>
      <c r="H478" s="649" t="s">
        <v>2021</v>
      </c>
      <c r="I478" s="649" t="s">
        <v>815</v>
      </c>
      <c r="J478" s="649" t="s">
        <v>815</v>
      </c>
      <c r="K478" s="649" t="s">
        <v>1995</v>
      </c>
      <c r="L478" s="657" t="s">
        <v>714</v>
      </c>
      <c r="M478" s="649" t="s">
        <v>714</v>
      </c>
      <c r="N478" s="649">
        <v>0.8</v>
      </c>
      <c r="O478" s="54">
        <v>0.55000000000000004</v>
      </c>
      <c r="P478" s="649" t="s">
        <v>1022</v>
      </c>
      <c r="Q478" s="649">
        <v>0</v>
      </c>
      <c r="R478" s="649" t="s">
        <v>2065</v>
      </c>
      <c r="S478" s="649" t="s">
        <v>2066</v>
      </c>
      <c r="T478" s="657">
        <v>0</v>
      </c>
      <c r="U478" s="657" t="s">
        <v>2067</v>
      </c>
      <c r="V478" s="54" t="s">
        <v>1106</v>
      </c>
      <c r="W478" s="54">
        <v>1332</v>
      </c>
      <c r="X478" s="54">
        <v>13.11</v>
      </c>
      <c r="Y478" s="54">
        <v>144</v>
      </c>
      <c r="Z478" s="660">
        <v>7.0000000000000007E-2</v>
      </c>
      <c r="AA478" s="54">
        <v>102.4</v>
      </c>
      <c r="AB478" s="54">
        <v>10.75</v>
      </c>
      <c r="AC478" s="54" t="s">
        <v>811</v>
      </c>
      <c r="AD478" s="54" t="s">
        <v>811</v>
      </c>
      <c r="AE478" s="68" t="s">
        <v>811</v>
      </c>
      <c r="AF478" s="54" t="s">
        <v>811</v>
      </c>
      <c r="AG478" s="68" t="s">
        <v>811</v>
      </c>
      <c r="AH478" s="54" t="s">
        <v>811</v>
      </c>
      <c r="AI478" s="54" t="s">
        <v>811</v>
      </c>
      <c r="AJ478" s="54" t="s">
        <v>811</v>
      </c>
      <c r="AK478" s="54" t="s">
        <v>811</v>
      </c>
      <c r="AL478" s="54" t="s">
        <v>811</v>
      </c>
      <c r="AM478" s="54" t="s">
        <v>811</v>
      </c>
      <c r="AN478" s="54" t="s">
        <v>811</v>
      </c>
      <c r="AO478" s="54" t="s">
        <v>811</v>
      </c>
      <c r="AP478" s="68" t="s">
        <v>811</v>
      </c>
      <c r="AQ478" s="68" t="s">
        <v>811</v>
      </c>
      <c r="AR478" s="663" t="s">
        <v>811</v>
      </c>
      <c r="AS478" s="662">
        <v>0</v>
      </c>
      <c r="AT478" s="657"/>
      <c r="AU478" s="657"/>
    </row>
    <row r="479" spans="1:47">
      <c r="A479" s="657">
        <v>733</v>
      </c>
      <c r="B479" s="649" t="s">
        <v>1929</v>
      </c>
      <c r="C479" s="54" t="s">
        <v>1930</v>
      </c>
      <c r="D479" s="649">
        <v>0.4</v>
      </c>
      <c r="E479" s="649"/>
      <c r="F479" s="658">
        <v>43411</v>
      </c>
      <c r="G479" s="649" t="s">
        <v>1829</v>
      </c>
      <c r="H479" s="649" t="s">
        <v>2021</v>
      </c>
      <c r="I479" s="649" t="s">
        <v>815</v>
      </c>
      <c r="J479" s="649" t="s">
        <v>815</v>
      </c>
      <c r="K479" s="649" t="s">
        <v>1995</v>
      </c>
      <c r="L479" s="657" t="s">
        <v>714</v>
      </c>
      <c r="M479" s="649" t="s">
        <v>714</v>
      </c>
      <c r="N479" s="649">
        <v>0.8</v>
      </c>
      <c r="O479" s="54">
        <v>0.55000000000000004</v>
      </c>
      <c r="P479" s="649" t="s">
        <v>1022</v>
      </c>
      <c r="Q479" s="649">
        <v>0</v>
      </c>
      <c r="R479" s="649" t="s">
        <v>2065</v>
      </c>
      <c r="S479" s="649" t="s">
        <v>2066</v>
      </c>
      <c r="T479" s="657">
        <v>0</v>
      </c>
      <c r="U479" s="657" t="s">
        <v>2067</v>
      </c>
      <c r="V479" s="54" t="s">
        <v>1106</v>
      </c>
      <c r="W479" s="54">
        <v>1333</v>
      </c>
      <c r="X479" s="54">
        <v>13.14</v>
      </c>
      <c r="Y479" s="54">
        <v>145</v>
      </c>
      <c r="Z479" s="660">
        <v>7.0000000000000007E-2</v>
      </c>
      <c r="AA479" s="54">
        <v>102.2</v>
      </c>
      <c r="AB479" s="54">
        <v>10.73</v>
      </c>
      <c r="AC479" s="656">
        <v>0.1</v>
      </c>
      <c r="AD479" s="656">
        <v>0.19059999999999999</v>
      </c>
      <c r="AE479" s="68">
        <v>0.05</v>
      </c>
      <c r="AF479" s="655">
        <v>2.5864365898637658</v>
      </c>
      <c r="AG479" s="68">
        <v>-1.3908205841453025E-3</v>
      </c>
      <c r="AH479" s="68">
        <v>2.1304246925040613</v>
      </c>
      <c r="AI479" s="68">
        <v>2.129033871919916</v>
      </c>
      <c r="AJ479" s="68">
        <v>26.890761072120156</v>
      </c>
      <c r="AK479" s="372">
        <v>29.019794944040072</v>
      </c>
      <c r="AL479" s="68">
        <v>14.699999999999989</v>
      </c>
      <c r="AM479" s="68">
        <v>571.46750744630504</v>
      </c>
      <c r="AN479" s="68">
        <v>63.962494868658204</v>
      </c>
      <c r="AO479" s="68">
        <v>8.9344155292842657</v>
      </c>
      <c r="AP479" s="68">
        <v>31.196074683544303</v>
      </c>
      <c r="AQ479" s="68">
        <v>65.473404858122365</v>
      </c>
      <c r="AR479" s="663">
        <v>0.32270862356404956</v>
      </c>
      <c r="AS479" s="662">
        <v>96.669479541666675</v>
      </c>
      <c r="AT479" s="644">
        <v>92.982289812698269</v>
      </c>
      <c r="AU479" s="648">
        <v>1.3017520573777759</v>
      </c>
    </row>
    <row r="480" spans="1:47">
      <c r="A480" s="657">
        <v>734</v>
      </c>
      <c r="B480" s="649" t="s">
        <v>1929</v>
      </c>
      <c r="C480" s="54" t="s">
        <v>1930</v>
      </c>
      <c r="D480" s="649">
        <v>0.6</v>
      </c>
      <c r="E480" s="649"/>
      <c r="F480" s="658">
        <v>43411</v>
      </c>
      <c r="G480" s="649" t="s">
        <v>1829</v>
      </c>
      <c r="H480" s="649" t="s">
        <v>2021</v>
      </c>
      <c r="I480" s="649" t="s">
        <v>815</v>
      </c>
      <c r="J480" s="649" t="s">
        <v>815</v>
      </c>
      <c r="K480" s="649" t="s">
        <v>1995</v>
      </c>
      <c r="L480" s="657" t="s">
        <v>714</v>
      </c>
      <c r="M480" s="649" t="s">
        <v>714</v>
      </c>
      <c r="N480" s="649">
        <v>0.8</v>
      </c>
      <c r="O480" s="54">
        <v>0.55000000000000004</v>
      </c>
      <c r="P480" s="649" t="s">
        <v>1022</v>
      </c>
      <c r="Q480" s="649">
        <v>0</v>
      </c>
      <c r="R480" s="649" t="s">
        <v>2065</v>
      </c>
      <c r="S480" s="649" t="s">
        <v>2066</v>
      </c>
      <c r="T480" s="657">
        <v>0</v>
      </c>
      <c r="U480" s="657" t="s">
        <v>2067</v>
      </c>
      <c r="V480" s="54" t="s">
        <v>1106</v>
      </c>
      <c r="W480" s="54">
        <v>1334</v>
      </c>
      <c r="X480" s="54">
        <v>13.16</v>
      </c>
      <c r="Y480" s="54">
        <v>145</v>
      </c>
      <c r="Z480" s="660">
        <v>7.0000000000000007E-2</v>
      </c>
      <c r="AA480" s="54">
        <v>104.3</v>
      </c>
      <c r="AB480" s="54">
        <v>10.95</v>
      </c>
      <c r="AC480" s="54" t="s">
        <v>811</v>
      </c>
      <c r="AD480" s="54" t="s">
        <v>811</v>
      </c>
      <c r="AE480" s="68" t="s">
        <v>811</v>
      </c>
      <c r="AF480" s="54" t="s">
        <v>811</v>
      </c>
      <c r="AG480" s="68" t="s">
        <v>811</v>
      </c>
      <c r="AH480" s="54" t="s">
        <v>811</v>
      </c>
      <c r="AI480" s="54" t="s">
        <v>811</v>
      </c>
      <c r="AJ480" s="54" t="s">
        <v>811</v>
      </c>
      <c r="AK480" s="54" t="s">
        <v>811</v>
      </c>
      <c r="AL480" s="54" t="s">
        <v>811</v>
      </c>
      <c r="AM480" s="54" t="s">
        <v>811</v>
      </c>
      <c r="AN480" s="54" t="s">
        <v>811</v>
      </c>
      <c r="AO480" s="54" t="s">
        <v>811</v>
      </c>
      <c r="AP480" s="68" t="s">
        <v>811</v>
      </c>
      <c r="AQ480" s="68" t="s">
        <v>811</v>
      </c>
      <c r="AR480" s="663" t="s">
        <v>811</v>
      </c>
      <c r="AS480" s="662">
        <v>0</v>
      </c>
      <c r="AT480" s="657"/>
      <c r="AU480" s="657"/>
    </row>
    <row r="481" spans="1:47">
      <c r="A481" s="657">
        <v>752</v>
      </c>
      <c r="B481" s="649" t="s">
        <v>1929</v>
      </c>
      <c r="C481" s="54" t="s">
        <v>1930</v>
      </c>
      <c r="D481" s="649">
        <v>0.2</v>
      </c>
      <c r="E481" s="649"/>
      <c r="F481" s="658">
        <v>43453</v>
      </c>
      <c r="G481" s="649" t="s">
        <v>1829</v>
      </c>
      <c r="H481" s="649" t="s">
        <v>2068</v>
      </c>
      <c r="I481" s="649" t="s">
        <v>1993</v>
      </c>
      <c r="J481" s="649" t="s">
        <v>2005</v>
      </c>
      <c r="K481" s="649" t="s">
        <v>1995</v>
      </c>
      <c r="L481" s="657" t="s">
        <v>714</v>
      </c>
      <c r="M481" s="649" t="s">
        <v>714</v>
      </c>
      <c r="N481" s="649">
        <v>0.8</v>
      </c>
      <c r="O481" s="54">
        <v>0.7</v>
      </c>
      <c r="P481" s="649" t="s">
        <v>1025</v>
      </c>
      <c r="Q481" s="649">
        <v>0</v>
      </c>
      <c r="R481" s="649" t="s">
        <v>2069</v>
      </c>
      <c r="S481" s="649" t="s">
        <v>1042</v>
      </c>
      <c r="T481" s="657">
        <v>0</v>
      </c>
      <c r="U481" s="657">
        <v>0</v>
      </c>
      <c r="V481" s="54" t="s">
        <v>1106</v>
      </c>
      <c r="W481" s="54">
        <v>1912</v>
      </c>
      <c r="X481" s="54">
        <v>2.06</v>
      </c>
      <c r="Y481" s="54">
        <v>156</v>
      </c>
      <c r="Z481" s="660">
        <v>7.0000000000000007E-2</v>
      </c>
      <c r="AA481" s="54">
        <v>98.7</v>
      </c>
      <c r="AB481" s="54">
        <v>13.64</v>
      </c>
      <c r="AC481" s="54" t="s">
        <v>811</v>
      </c>
      <c r="AD481" s="54" t="s">
        <v>811</v>
      </c>
      <c r="AE481" s="68" t="s">
        <v>811</v>
      </c>
      <c r="AF481" s="54" t="s">
        <v>811</v>
      </c>
      <c r="AG481" s="68" t="s">
        <v>811</v>
      </c>
      <c r="AH481" s="54" t="s">
        <v>811</v>
      </c>
      <c r="AI481" s="68" t="s">
        <v>811</v>
      </c>
      <c r="AJ481" s="68" t="s">
        <v>811</v>
      </c>
      <c r="AK481" s="54" t="s">
        <v>811</v>
      </c>
      <c r="AL481" s="54" t="s">
        <v>811</v>
      </c>
      <c r="AM481" s="54" t="s">
        <v>811</v>
      </c>
      <c r="AN481" s="54" t="s">
        <v>811</v>
      </c>
      <c r="AO481" s="54" t="s">
        <v>811</v>
      </c>
      <c r="AP481" s="68" t="s">
        <v>811</v>
      </c>
      <c r="AQ481" s="68" t="s">
        <v>811</v>
      </c>
      <c r="AR481" s="663" t="s">
        <v>811</v>
      </c>
      <c r="AS481" s="662">
        <v>0</v>
      </c>
      <c r="AT481" s="657"/>
      <c r="AU481" s="657"/>
    </row>
    <row r="482" spans="1:47">
      <c r="A482" s="657">
        <v>753</v>
      </c>
      <c r="B482" s="649" t="s">
        <v>1929</v>
      </c>
      <c r="C482" s="54" t="s">
        <v>1930</v>
      </c>
      <c r="D482" s="649">
        <v>0.4</v>
      </c>
      <c r="E482" s="649"/>
      <c r="F482" s="658">
        <v>43453</v>
      </c>
      <c r="G482" s="649" t="s">
        <v>1829</v>
      </c>
      <c r="H482" s="649" t="s">
        <v>2068</v>
      </c>
      <c r="I482" s="649" t="s">
        <v>1993</v>
      </c>
      <c r="J482" s="649" t="s">
        <v>2005</v>
      </c>
      <c r="K482" s="649" t="s">
        <v>1995</v>
      </c>
      <c r="L482" s="657" t="s">
        <v>714</v>
      </c>
      <c r="M482" s="649" t="s">
        <v>714</v>
      </c>
      <c r="N482" s="649">
        <v>0.8</v>
      </c>
      <c r="O482" s="54">
        <v>0.7</v>
      </c>
      <c r="P482" s="649" t="s">
        <v>1025</v>
      </c>
      <c r="Q482" s="649">
        <v>0</v>
      </c>
      <c r="R482" s="649" t="s">
        <v>2069</v>
      </c>
      <c r="S482" s="649" t="s">
        <v>1042</v>
      </c>
      <c r="T482" s="657">
        <v>0</v>
      </c>
      <c r="U482" s="657">
        <v>0</v>
      </c>
      <c r="V482" s="54" t="s">
        <v>1106</v>
      </c>
      <c r="W482" s="54">
        <v>1914</v>
      </c>
      <c r="X482" s="54">
        <v>2.12</v>
      </c>
      <c r="Y482" s="54">
        <v>140</v>
      </c>
      <c r="Z482" s="660">
        <v>7.0000000000000007E-2</v>
      </c>
      <c r="AA482" s="54">
        <v>100</v>
      </c>
      <c r="AB482" s="54">
        <v>13.78</v>
      </c>
      <c r="AC482" s="54">
        <v>0.1</v>
      </c>
      <c r="AD482" s="54">
        <v>0.1789</v>
      </c>
      <c r="AE482" s="660">
        <v>8.0821917808219165E-2</v>
      </c>
      <c r="AF482" s="68">
        <v>1.7813001600498803</v>
      </c>
      <c r="AG482" s="68">
        <v>2.5000000000000001E-2</v>
      </c>
      <c r="AH482" s="666">
        <v>24.085365853658534</v>
      </c>
      <c r="AI482" s="68">
        <v>24.110365853658532</v>
      </c>
      <c r="AJ482" s="68">
        <v>15.088988208528018</v>
      </c>
      <c r="AK482" s="372">
        <v>39.199354062186551</v>
      </c>
      <c r="AL482" s="68">
        <v>14.699999999999989</v>
      </c>
      <c r="AM482" s="68">
        <v>379.41062165924609</v>
      </c>
      <c r="AN482" s="68">
        <v>42.219522160625502</v>
      </c>
      <c r="AO482" s="665">
        <v>8.9866157228347223</v>
      </c>
      <c r="AP482" s="68">
        <v>26.736708860759492</v>
      </c>
      <c r="AQ482" s="68">
        <v>1.0082911392405036</v>
      </c>
      <c r="AR482" s="68">
        <v>0.96365863617803194</v>
      </c>
      <c r="AS482" s="662">
        <v>27.744999999999997</v>
      </c>
      <c r="AT482" s="644">
        <v>81.418876222812059</v>
      </c>
      <c r="AU482" s="648">
        <v>1.1398642671193688</v>
      </c>
    </row>
    <row r="483" spans="1:47">
      <c r="F483" s="180" t="s">
        <v>2070</v>
      </c>
      <c r="G483" s="181"/>
      <c r="H483" s="181"/>
    </row>
    <row r="484" spans="1:47">
      <c r="A484" s="627"/>
      <c r="B484" s="18"/>
      <c r="C484" s="18"/>
      <c r="D484" s="18"/>
      <c r="E484" s="18"/>
      <c r="F484" s="627"/>
      <c r="G484" s="627"/>
      <c r="H484" s="628"/>
      <c r="I484" s="629"/>
      <c r="J484" s="630"/>
      <c r="K484" s="627"/>
      <c r="L484" s="627"/>
      <c r="M484" s="634" t="s">
        <v>1533</v>
      </c>
      <c r="N484" s="634" t="s">
        <v>1534</v>
      </c>
      <c r="O484" s="629"/>
      <c r="P484" s="627"/>
      <c r="Q484" s="627"/>
      <c r="R484" s="631"/>
      <c r="S484" s="627"/>
      <c r="T484" s="627"/>
      <c r="U484" s="627"/>
      <c r="V484" s="627"/>
      <c r="W484" s="630"/>
      <c r="X484" s="627"/>
      <c r="Y484" s="627" t="s">
        <v>1897</v>
      </c>
      <c r="Z484" s="627" t="s">
        <v>1897</v>
      </c>
      <c r="AA484" s="627"/>
      <c r="AB484" s="627"/>
      <c r="AC484" s="627" t="s">
        <v>1898</v>
      </c>
      <c r="AD484" s="627"/>
      <c r="AE484" s="632" t="s">
        <v>1899</v>
      </c>
      <c r="AF484" s="633" t="s">
        <v>705</v>
      </c>
      <c r="AG484" s="632" t="s">
        <v>1900</v>
      </c>
      <c r="AH484" s="632" t="s">
        <v>1835</v>
      </c>
      <c r="AI484" s="632" t="s">
        <v>1836</v>
      </c>
      <c r="AJ484" s="632" t="s">
        <v>1837</v>
      </c>
      <c r="AK484" s="632" t="s">
        <v>1838</v>
      </c>
      <c r="AL484" s="627" t="s">
        <v>1839</v>
      </c>
      <c r="AM484" s="631" t="s">
        <v>1840</v>
      </c>
      <c r="AN484" s="631" t="s">
        <v>1841</v>
      </c>
      <c r="AO484" s="627" t="s">
        <v>1842</v>
      </c>
      <c r="AP484" s="634" t="s">
        <v>1843</v>
      </c>
      <c r="AQ484" s="627" t="s">
        <v>1901</v>
      </c>
      <c r="AR484" s="627" t="s">
        <v>1779</v>
      </c>
      <c r="AS484" s="627" t="s">
        <v>1632</v>
      </c>
    </row>
    <row r="485" spans="1:47">
      <c r="A485" s="635" t="s">
        <v>1902</v>
      </c>
      <c r="B485" s="636" t="s">
        <v>1903</v>
      </c>
      <c r="C485" s="635" t="s">
        <v>1904</v>
      </c>
      <c r="D485" s="636" t="s">
        <v>1000</v>
      </c>
      <c r="E485" s="635" t="s">
        <v>786</v>
      </c>
      <c r="F485" s="635" t="s">
        <v>1905</v>
      </c>
      <c r="G485" s="636" t="s">
        <v>1906</v>
      </c>
      <c r="H485" s="637" t="s">
        <v>1907</v>
      </c>
      <c r="I485" s="636" t="s">
        <v>901</v>
      </c>
      <c r="J485" s="638" t="s">
        <v>1908</v>
      </c>
      <c r="K485" s="636" t="s">
        <v>1834</v>
      </c>
      <c r="L485" s="636" t="s">
        <v>1909</v>
      </c>
      <c r="M485" s="635" t="s">
        <v>1538</v>
      </c>
      <c r="N485" s="635" t="s">
        <v>1538</v>
      </c>
      <c r="O485" s="636" t="s">
        <v>2071</v>
      </c>
      <c r="P485" s="636" t="s">
        <v>1912</v>
      </c>
      <c r="Q485" s="636" t="s">
        <v>1913</v>
      </c>
      <c r="R485" s="636" t="s">
        <v>1914</v>
      </c>
      <c r="S485" s="636" t="s">
        <v>1915</v>
      </c>
      <c r="T485" s="636" t="s">
        <v>1916</v>
      </c>
      <c r="U485" s="636" t="s">
        <v>1917</v>
      </c>
      <c r="V485" s="636" t="s">
        <v>1918</v>
      </c>
      <c r="W485" s="638" t="s">
        <v>1919</v>
      </c>
      <c r="X485" s="636" t="s">
        <v>1920</v>
      </c>
      <c r="Y485" s="636" t="s">
        <v>1921</v>
      </c>
      <c r="Z485" s="636" t="s">
        <v>1922</v>
      </c>
      <c r="AA485" s="636" t="s">
        <v>1923</v>
      </c>
      <c r="AB485" s="636" t="s">
        <v>1924</v>
      </c>
      <c r="AC485" s="636" t="s">
        <v>1925</v>
      </c>
      <c r="AD485" s="636" t="s">
        <v>1926</v>
      </c>
      <c r="AE485" s="639" t="s">
        <v>1539</v>
      </c>
      <c r="AF485" s="640" t="s">
        <v>1539</v>
      </c>
      <c r="AG485" s="639" t="s">
        <v>1539</v>
      </c>
      <c r="AH485" s="639" t="s">
        <v>1539</v>
      </c>
      <c r="AI485" s="639" t="s">
        <v>1539</v>
      </c>
      <c r="AJ485" s="639" t="s">
        <v>1539</v>
      </c>
      <c r="AK485" s="639" t="s">
        <v>1539</v>
      </c>
      <c r="AL485" s="641" t="s">
        <v>1844</v>
      </c>
      <c r="AM485" s="636" t="s">
        <v>1539</v>
      </c>
      <c r="AN485" s="636" t="s">
        <v>1539</v>
      </c>
      <c r="AO485" s="641" t="s">
        <v>1779</v>
      </c>
      <c r="AP485" s="642" t="s">
        <v>1845</v>
      </c>
      <c r="AQ485" s="641" t="s">
        <v>1845</v>
      </c>
      <c r="AR485" s="636" t="s">
        <v>1927</v>
      </c>
      <c r="AS485" s="636" t="s">
        <v>1928</v>
      </c>
    </row>
    <row r="486" spans="1:47">
      <c r="A486" s="649" t="s">
        <v>1929</v>
      </c>
      <c r="B486" s="54" t="s">
        <v>1930</v>
      </c>
      <c r="C486" s="68">
        <v>0.15</v>
      </c>
      <c r="D486" s="649"/>
      <c r="E486" s="661">
        <v>43543</v>
      </c>
      <c r="F486" s="649" t="s">
        <v>2072</v>
      </c>
      <c r="G486" s="649" t="s">
        <v>2073</v>
      </c>
      <c r="H486" s="649" t="s">
        <v>815</v>
      </c>
      <c r="I486" s="649" t="s">
        <v>815</v>
      </c>
      <c r="J486" s="54" t="s">
        <v>1995</v>
      </c>
      <c r="K486" s="54" t="s">
        <v>714</v>
      </c>
      <c r="L486" s="54" t="s">
        <v>714</v>
      </c>
      <c r="M486" s="659">
        <v>0.83</v>
      </c>
      <c r="N486" s="68">
        <v>0.83</v>
      </c>
      <c r="O486" s="667">
        <v>1</v>
      </c>
      <c r="P486" s="649" t="s">
        <v>2074</v>
      </c>
      <c r="Q486" s="54">
        <v>0</v>
      </c>
      <c r="R486" s="649" t="s">
        <v>2075</v>
      </c>
      <c r="S486" s="649" t="s">
        <v>2076</v>
      </c>
      <c r="T486" s="649" t="s">
        <v>2077</v>
      </c>
      <c r="U486" s="649" t="s">
        <v>2077</v>
      </c>
      <c r="V486" s="649" t="s">
        <v>2077</v>
      </c>
      <c r="W486" s="668">
        <v>0.56527777777777777</v>
      </c>
      <c r="X486" s="660">
        <v>7.84</v>
      </c>
      <c r="Y486" s="54">
        <v>138</v>
      </c>
      <c r="Z486" s="54">
        <v>7.0000000000000007E-2</v>
      </c>
      <c r="AA486" s="669">
        <v>1.0032007060428771</v>
      </c>
      <c r="AB486" s="54">
        <v>11.92</v>
      </c>
      <c r="AC486" s="54" t="s">
        <v>811</v>
      </c>
      <c r="AD486" s="54" t="s">
        <v>811</v>
      </c>
      <c r="AE486" s="54" t="s">
        <v>811</v>
      </c>
      <c r="AF486" s="54" t="s">
        <v>811</v>
      </c>
      <c r="AG486" s="54" t="s">
        <v>811</v>
      </c>
      <c r="AH486" s="54" t="s">
        <v>811</v>
      </c>
      <c r="AI486" s="54" t="s">
        <v>811</v>
      </c>
      <c r="AJ486" s="54" t="s">
        <v>811</v>
      </c>
      <c r="AK486" s="54" t="s">
        <v>811</v>
      </c>
      <c r="AL486" s="54" t="s">
        <v>811</v>
      </c>
      <c r="AM486" s="54" t="s">
        <v>811</v>
      </c>
      <c r="AN486" s="54" t="s">
        <v>811</v>
      </c>
      <c r="AO486" s="54" t="s">
        <v>811</v>
      </c>
      <c r="AP486" s="54" t="s">
        <v>811</v>
      </c>
      <c r="AQ486" s="54" t="s">
        <v>811</v>
      </c>
      <c r="AR486" s="54" t="s">
        <v>811</v>
      </c>
      <c r="AS486" s="54" t="s">
        <v>811</v>
      </c>
    </row>
    <row r="487" spans="1:47">
      <c r="A487" s="649" t="s">
        <v>1929</v>
      </c>
      <c r="B487" s="54" t="s">
        <v>1930</v>
      </c>
      <c r="C487" s="68">
        <v>0.4</v>
      </c>
      <c r="D487" s="649"/>
      <c r="E487" s="661">
        <v>43543</v>
      </c>
      <c r="F487" s="649" t="s">
        <v>2072</v>
      </c>
      <c r="G487" s="649" t="s">
        <v>2073</v>
      </c>
      <c r="H487" s="649" t="s">
        <v>815</v>
      </c>
      <c r="I487" s="649" t="s">
        <v>815</v>
      </c>
      <c r="J487" s="54" t="s">
        <v>1995</v>
      </c>
      <c r="K487" s="54" t="s">
        <v>714</v>
      </c>
      <c r="L487" s="54" t="s">
        <v>714</v>
      </c>
      <c r="M487" s="659">
        <v>0.83</v>
      </c>
      <c r="N487" s="68">
        <v>0.83</v>
      </c>
      <c r="O487" s="667">
        <v>1</v>
      </c>
      <c r="P487" s="649" t="s">
        <v>2074</v>
      </c>
      <c r="Q487" s="54">
        <v>0</v>
      </c>
      <c r="R487" s="649" t="s">
        <v>2075</v>
      </c>
      <c r="S487" s="649" t="s">
        <v>2076</v>
      </c>
      <c r="T487" s="649" t="s">
        <v>2077</v>
      </c>
      <c r="U487" s="649" t="s">
        <v>2077</v>
      </c>
      <c r="V487" s="649" t="s">
        <v>2077</v>
      </c>
      <c r="W487" s="668">
        <v>0.56666666666666665</v>
      </c>
      <c r="X487" s="660">
        <v>7.83</v>
      </c>
      <c r="Y487" s="54">
        <v>138</v>
      </c>
      <c r="Z487" s="54">
        <v>0.06</v>
      </c>
      <c r="AA487" s="669">
        <v>1.0138269708852727</v>
      </c>
      <c r="AB487" s="54">
        <v>12.05</v>
      </c>
      <c r="AC487" s="54">
        <v>0.1</v>
      </c>
      <c r="AD487" s="54">
        <v>0.16700000000000001</v>
      </c>
      <c r="AE487" s="68">
        <v>4.7666411629686226E-2</v>
      </c>
      <c r="AF487" s="68">
        <v>1.2823069344294007</v>
      </c>
      <c r="AG487" s="68">
        <v>1.4562524161036761</v>
      </c>
      <c r="AH487" s="670">
        <v>55.069200000000002</v>
      </c>
      <c r="AI487" s="68">
        <v>56.525452416103676</v>
      </c>
      <c r="AJ487" s="68">
        <v>15.53934758389633</v>
      </c>
      <c r="AK487" s="372">
        <v>72.064800000000005</v>
      </c>
      <c r="AL487" s="68">
        <v>9.1000000000000014</v>
      </c>
      <c r="AM487" s="68">
        <v>184.5678240944726</v>
      </c>
      <c r="AN487" s="68">
        <v>24.612036471091209</v>
      </c>
      <c r="AO487" s="68">
        <v>7.4990878674855761</v>
      </c>
      <c r="AP487" s="68">
        <v>18.353164556962025</v>
      </c>
      <c r="AQ487" s="68">
        <v>0.3523354430379762</v>
      </c>
      <c r="AR487" s="68">
        <v>0.98116407243655734</v>
      </c>
      <c r="AS487" s="68">
        <v>18.705500000000001</v>
      </c>
    </row>
    <row r="488" spans="1:47">
      <c r="A488" s="649" t="s">
        <v>1929</v>
      </c>
      <c r="B488" s="54" t="s">
        <v>1930</v>
      </c>
      <c r="C488" s="68">
        <v>0.63</v>
      </c>
      <c r="D488" s="649"/>
      <c r="E488" s="661">
        <v>43543</v>
      </c>
      <c r="F488" s="649" t="s">
        <v>2072</v>
      </c>
      <c r="G488" s="649" t="s">
        <v>2073</v>
      </c>
      <c r="H488" s="649" t="s">
        <v>815</v>
      </c>
      <c r="I488" s="649" t="s">
        <v>815</v>
      </c>
      <c r="J488" s="54" t="s">
        <v>1995</v>
      </c>
      <c r="K488" s="54" t="s">
        <v>714</v>
      </c>
      <c r="L488" s="54" t="s">
        <v>714</v>
      </c>
      <c r="M488" s="659">
        <v>0.83</v>
      </c>
      <c r="N488" s="68">
        <v>0.83</v>
      </c>
      <c r="O488" s="667">
        <v>1</v>
      </c>
      <c r="P488" s="649" t="s">
        <v>2074</v>
      </c>
      <c r="Q488" s="54">
        <v>0</v>
      </c>
      <c r="R488" s="649" t="s">
        <v>2075</v>
      </c>
      <c r="S488" s="649" t="s">
        <v>2076</v>
      </c>
      <c r="T488" s="649" t="s">
        <v>2077</v>
      </c>
      <c r="U488" s="649" t="s">
        <v>2077</v>
      </c>
      <c r="V488" s="649" t="s">
        <v>2077</v>
      </c>
      <c r="W488" s="668">
        <v>0.56736111111111109</v>
      </c>
      <c r="X488" s="660">
        <v>7.81</v>
      </c>
      <c r="Y488" s="54">
        <v>138</v>
      </c>
      <c r="Z488" s="54">
        <v>0.06</v>
      </c>
      <c r="AA488" s="669">
        <v>1.0192163417172717</v>
      </c>
      <c r="AB488" s="54">
        <v>12.12</v>
      </c>
      <c r="AC488" s="54" t="s">
        <v>811</v>
      </c>
      <c r="AD488" s="54" t="s">
        <v>811</v>
      </c>
      <c r="AE488" s="54" t="s">
        <v>811</v>
      </c>
      <c r="AF488" s="54" t="s">
        <v>811</v>
      </c>
      <c r="AG488" s="54" t="s">
        <v>811</v>
      </c>
      <c r="AH488" s="54" t="s">
        <v>811</v>
      </c>
      <c r="AI488" s="54" t="s">
        <v>811</v>
      </c>
      <c r="AJ488" s="54" t="s">
        <v>811</v>
      </c>
      <c r="AK488" s="54" t="s">
        <v>811</v>
      </c>
      <c r="AL488" s="54" t="s">
        <v>811</v>
      </c>
      <c r="AM488" s="54" t="s">
        <v>811</v>
      </c>
      <c r="AN488" s="54" t="s">
        <v>811</v>
      </c>
      <c r="AO488" s="54" t="s">
        <v>811</v>
      </c>
      <c r="AP488" s="54" t="s">
        <v>811</v>
      </c>
      <c r="AQ488" s="54" t="s">
        <v>811</v>
      </c>
      <c r="AR488" s="54" t="s">
        <v>811</v>
      </c>
      <c r="AS488" s="54" t="s">
        <v>811</v>
      </c>
    </row>
    <row r="489" spans="1:47">
      <c r="A489" s="649" t="s">
        <v>1929</v>
      </c>
      <c r="B489" s="54" t="s">
        <v>1930</v>
      </c>
      <c r="C489" s="68">
        <v>0.4</v>
      </c>
      <c r="D489" s="649"/>
      <c r="E489" s="661">
        <v>43572</v>
      </c>
      <c r="F489" s="649" t="s">
        <v>2072</v>
      </c>
      <c r="G489" s="649" t="s">
        <v>2073</v>
      </c>
      <c r="H489" s="649" t="s">
        <v>815</v>
      </c>
      <c r="I489" s="649" t="s">
        <v>815</v>
      </c>
      <c r="J489" s="54" t="s">
        <v>1995</v>
      </c>
      <c r="K489" s="54" t="s">
        <v>714</v>
      </c>
      <c r="L489" s="54" t="s">
        <v>714</v>
      </c>
      <c r="M489" s="659">
        <v>0.88</v>
      </c>
      <c r="N489" s="68">
        <v>0.88</v>
      </c>
      <c r="O489" s="667">
        <v>1</v>
      </c>
      <c r="P489" s="649" t="s">
        <v>2074</v>
      </c>
      <c r="Q489" s="54" t="s">
        <v>815</v>
      </c>
      <c r="R489" s="649" t="s">
        <v>2078</v>
      </c>
      <c r="S489" s="649" t="s">
        <v>2079</v>
      </c>
      <c r="T489" s="649" t="s">
        <v>2077</v>
      </c>
      <c r="U489" s="649" t="s">
        <v>2077</v>
      </c>
      <c r="V489" s="649" t="s">
        <v>2077</v>
      </c>
      <c r="W489" s="668">
        <v>0.52083333333333337</v>
      </c>
      <c r="X489" s="660" t="s">
        <v>815</v>
      </c>
      <c r="Y489" s="54" t="s">
        <v>815</v>
      </c>
      <c r="Z489" s="54" t="s">
        <v>815</v>
      </c>
      <c r="AA489" s="669" t="e">
        <v>#VALUE!</v>
      </c>
      <c r="AB489" s="54" t="s">
        <v>815</v>
      </c>
      <c r="AC489" s="54">
        <v>0.1</v>
      </c>
      <c r="AD489" s="54">
        <v>0.189</v>
      </c>
      <c r="AE489" s="68">
        <v>8.8655462184873884E-2</v>
      </c>
      <c r="AF489" s="68">
        <v>1.6287387482102118</v>
      </c>
      <c r="AG489" s="68">
        <v>8.74019563595939</v>
      </c>
      <c r="AH489" s="670">
        <v>55.156700000000001</v>
      </c>
      <c r="AI489" s="68">
        <v>63.896895635959389</v>
      </c>
      <c r="AJ489" s="68">
        <v>20.994204364040606</v>
      </c>
      <c r="AK489" s="372">
        <v>84.891099999999994</v>
      </c>
      <c r="AL489" s="68">
        <v>13.599999999999994</v>
      </c>
      <c r="AM489" s="68">
        <v>243.99599729395794</v>
      </c>
      <c r="AN489" s="68">
        <v>30.173042849413498</v>
      </c>
      <c r="AO489" s="68">
        <v>8.0865558873754999</v>
      </c>
      <c r="AP489" s="68">
        <v>11.329113924050633</v>
      </c>
      <c r="AQ489" s="68">
        <v>5.0493860759493669</v>
      </c>
      <c r="AR489" s="68">
        <v>0.69170643978695445</v>
      </c>
      <c r="AS489" s="68">
        <v>16.378499999999999</v>
      </c>
    </row>
    <row r="490" spans="1:47">
      <c r="A490" s="649" t="s">
        <v>1929</v>
      </c>
      <c r="B490" s="54" t="s">
        <v>1930</v>
      </c>
      <c r="C490" s="68">
        <v>0.5</v>
      </c>
      <c r="D490" s="649"/>
      <c r="E490" s="661">
        <v>43600</v>
      </c>
      <c r="F490" s="649" t="s">
        <v>2072</v>
      </c>
      <c r="G490" s="649" t="s">
        <v>2080</v>
      </c>
      <c r="H490" s="649" t="s">
        <v>815</v>
      </c>
      <c r="I490" s="649" t="s">
        <v>815</v>
      </c>
      <c r="J490" s="54" t="s">
        <v>1995</v>
      </c>
      <c r="K490" s="54" t="s">
        <v>714</v>
      </c>
      <c r="L490" s="664" t="s">
        <v>714</v>
      </c>
      <c r="M490" s="659">
        <v>1</v>
      </c>
      <c r="N490" s="68">
        <v>1</v>
      </c>
      <c r="O490" s="667">
        <v>1</v>
      </c>
      <c r="P490" s="649" t="s">
        <v>2074</v>
      </c>
      <c r="Q490" s="54">
        <v>0</v>
      </c>
      <c r="R490" s="649" t="s">
        <v>2081</v>
      </c>
      <c r="S490" s="649" t="s">
        <v>1204</v>
      </c>
      <c r="T490" s="649" t="s">
        <v>2077</v>
      </c>
      <c r="U490" s="649" t="s">
        <v>2077</v>
      </c>
      <c r="V490" s="649" t="s">
        <v>2077</v>
      </c>
      <c r="W490" s="668">
        <v>0.80902777777777779</v>
      </c>
      <c r="X490" s="660">
        <v>13.82</v>
      </c>
      <c r="Y490" s="54">
        <v>149</v>
      </c>
      <c r="Z490" s="54">
        <v>7.0000000000000007E-2</v>
      </c>
      <c r="AA490" s="669">
        <v>1.0928068837789613</v>
      </c>
      <c r="AB490" s="54">
        <v>11.3</v>
      </c>
      <c r="AC490" s="660">
        <v>0.1</v>
      </c>
      <c r="AD490" s="660">
        <v>0.22500000000000001</v>
      </c>
      <c r="AE490" s="68">
        <v>0.22380952380952385</v>
      </c>
      <c r="AF490" s="68">
        <v>1.5672640309692678</v>
      </c>
      <c r="AG490" s="68">
        <v>1.5611809025424392</v>
      </c>
      <c r="AH490" s="670">
        <v>51.917400000000001</v>
      </c>
      <c r="AI490" s="68">
        <v>53.47858090254244</v>
      </c>
      <c r="AJ490" s="68">
        <v>30.658019097457561</v>
      </c>
      <c r="AK490" s="372">
        <v>84.136600000000001</v>
      </c>
      <c r="AL490" s="68">
        <v>10.199999999999996</v>
      </c>
      <c r="AM490" s="68">
        <v>211.38177248748218</v>
      </c>
      <c r="AN490" s="68">
        <v>24.294157944447182</v>
      </c>
      <c r="AO490" s="68">
        <v>8.7009301977390354</v>
      </c>
      <c r="AP490" s="68">
        <v>13.821518987341772</v>
      </c>
      <c r="AQ490" s="68">
        <v>3.4519810126582309</v>
      </c>
      <c r="AR490" s="68">
        <v>0.80015740801469126</v>
      </c>
      <c r="AS490" s="68">
        <v>17.273500000000002</v>
      </c>
    </row>
    <row r="491" spans="1:47">
      <c r="A491" s="649" t="s">
        <v>1929</v>
      </c>
      <c r="B491" s="54" t="s">
        <v>1930</v>
      </c>
      <c r="C491" s="68">
        <v>0.15</v>
      </c>
      <c r="D491" s="649"/>
      <c r="E491" s="661">
        <v>43643</v>
      </c>
      <c r="F491" s="649" t="s">
        <v>2072</v>
      </c>
      <c r="G491" s="649" t="s">
        <v>2073</v>
      </c>
      <c r="H491" s="649" t="s">
        <v>815</v>
      </c>
      <c r="I491" s="649" t="s">
        <v>815</v>
      </c>
      <c r="J491" s="54" t="s">
        <v>1995</v>
      </c>
      <c r="K491" s="54" t="s">
        <v>714</v>
      </c>
      <c r="L491" s="54" t="s">
        <v>714</v>
      </c>
      <c r="M491" s="659">
        <v>0.9</v>
      </c>
      <c r="N491" s="68">
        <v>0.6</v>
      </c>
      <c r="O491" s="667">
        <v>0.66666666666666663</v>
      </c>
      <c r="P491" s="649" t="s">
        <v>2082</v>
      </c>
      <c r="Q491" s="54">
        <v>0</v>
      </c>
      <c r="R491" s="649" t="s">
        <v>2083</v>
      </c>
      <c r="S491" s="649" t="s">
        <v>2084</v>
      </c>
      <c r="T491" s="649" t="s">
        <v>2077</v>
      </c>
      <c r="U491" s="649" t="s">
        <v>2077</v>
      </c>
      <c r="V491" s="649" t="s">
        <v>2085</v>
      </c>
      <c r="W491" s="668">
        <v>0.49652777777777773</v>
      </c>
      <c r="X491" s="660">
        <v>25.48</v>
      </c>
      <c r="Y491" s="54">
        <v>144</v>
      </c>
      <c r="Z491" s="54">
        <v>7.0000000000000007E-2</v>
      </c>
      <c r="AA491" s="669">
        <v>1.3058047033321936</v>
      </c>
      <c r="AB491" s="54">
        <v>10.69</v>
      </c>
      <c r="AC491" s="54" t="s">
        <v>811</v>
      </c>
      <c r="AD491" s="54" t="s">
        <v>811</v>
      </c>
      <c r="AE491" s="54" t="s">
        <v>811</v>
      </c>
      <c r="AF491" s="54" t="s">
        <v>811</v>
      </c>
      <c r="AG491" s="54" t="s">
        <v>811</v>
      </c>
      <c r="AH491" s="54" t="s">
        <v>811</v>
      </c>
      <c r="AI491" s="54" t="s">
        <v>811</v>
      </c>
      <c r="AJ491" s="54" t="s">
        <v>811</v>
      </c>
      <c r="AK491" s="54" t="s">
        <v>811</v>
      </c>
      <c r="AL491" s="54" t="s">
        <v>811</v>
      </c>
      <c r="AM491" s="54" t="s">
        <v>811</v>
      </c>
      <c r="AN491" s="54" t="s">
        <v>811</v>
      </c>
      <c r="AO491" s="54" t="s">
        <v>811</v>
      </c>
      <c r="AP491" s="54" t="s">
        <v>811</v>
      </c>
      <c r="AQ491" s="54" t="s">
        <v>811</v>
      </c>
      <c r="AR491" s="54" t="s">
        <v>811</v>
      </c>
      <c r="AS491" s="54" t="s">
        <v>811</v>
      </c>
    </row>
    <row r="492" spans="1:47">
      <c r="A492" s="649" t="s">
        <v>1929</v>
      </c>
      <c r="B492" s="54" t="s">
        <v>1930</v>
      </c>
      <c r="C492" s="68">
        <v>0.45</v>
      </c>
      <c r="D492" s="649"/>
      <c r="E492" s="661">
        <v>43643</v>
      </c>
      <c r="F492" s="649" t="s">
        <v>2072</v>
      </c>
      <c r="G492" s="649" t="s">
        <v>2073</v>
      </c>
      <c r="H492" s="649" t="s">
        <v>815</v>
      </c>
      <c r="I492" s="649" t="s">
        <v>815</v>
      </c>
      <c r="J492" s="54" t="s">
        <v>1995</v>
      </c>
      <c r="K492" s="54" t="s">
        <v>714</v>
      </c>
      <c r="L492" s="54" t="s">
        <v>714</v>
      </c>
      <c r="M492" s="659">
        <v>0.9</v>
      </c>
      <c r="N492" s="68">
        <v>0.6</v>
      </c>
      <c r="O492" s="667">
        <v>0.66666666666666663</v>
      </c>
      <c r="P492" s="649" t="s">
        <v>2082</v>
      </c>
      <c r="Q492" s="54">
        <v>0</v>
      </c>
      <c r="R492" s="649" t="s">
        <v>2083</v>
      </c>
      <c r="S492" s="649" t="s">
        <v>2084</v>
      </c>
      <c r="T492" s="649" t="s">
        <v>2077</v>
      </c>
      <c r="U492" s="649" t="s">
        <v>2077</v>
      </c>
      <c r="V492" s="649" t="s">
        <v>2085</v>
      </c>
      <c r="W492" s="668">
        <v>0.49722222222222223</v>
      </c>
      <c r="X492" s="660">
        <v>24.92</v>
      </c>
      <c r="Y492" s="54">
        <v>144</v>
      </c>
      <c r="Z492" s="54">
        <v>7.0000000000000007E-2</v>
      </c>
      <c r="AA492" s="669">
        <v>1.2996954652585986</v>
      </c>
      <c r="AB492" s="54">
        <v>10.75</v>
      </c>
      <c r="AC492" s="68">
        <v>0.1</v>
      </c>
      <c r="AD492" s="68">
        <v>0.1479</v>
      </c>
      <c r="AE492" s="68">
        <v>2E-3</v>
      </c>
      <c r="AF492" s="68">
        <v>1.6741229421717179</v>
      </c>
      <c r="AG492" s="68">
        <v>0.6638494045332306</v>
      </c>
      <c r="AH492" s="68">
        <v>0.72784176264396605</v>
      </c>
      <c r="AI492" s="68">
        <v>1.3916911671771968</v>
      </c>
      <c r="AJ492" s="68">
        <v>23.809971214999333</v>
      </c>
      <c r="AK492" s="372">
        <v>25.201662382176529</v>
      </c>
      <c r="AL492" s="68">
        <v>16.400000000000006</v>
      </c>
      <c r="AM492" s="68">
        <v>560.27765141791849</v>
      </c>
      <c r="AN492" s="68">
        <v>76.615370084835604</v>
      </c>
      <c r="AO492" s="68">
        <v>7.3128622990077243</v>
      </c>
      <c r="AP492" s="68">
        <v>86.101265822784796</v>
      </c>
      <c r="AQ492" s="68">
        <v>2.5000000000000001E-2</v>
      </c>
      <c r="AR492" s="68">
        <v>1</v>
      </c>
      <c r="AS492" s="68">
        <v>86.126265822784802</v>
      </c>
    </row>
    <row r="493" spans="1:47">
      <c r="A493" s="649" t="s">
        <v>1929</v>
      </c>
      <c r="B493" s="54" t="s">
        <v>1930</v>
      </c>
      <c r="C493" s="68">
        <v>0.8</v>
      </c>
      <c r="D493" s="649"/>
      <c r="E493" s="661">
        <v>43643</v>
      </c>
      <c r="F493" s="649" t="s">
        <v>2072</v>
      </c>
      <c r="G493" s="649" t="s">
        <v>2073</v>
      </c>
      <c r="H493" s="649" t="s">
        <v>815</v>
      </c>
      <c r="I493" s="649" t="s">
        <v>815</v>
      </c>
      <c r="J493" s="54" t="s">
        <v>1995</v>
      </c>
      <c r="K493" s="54" t="s">
        <v>714</v>
      </c>
      <c r="L493" s="54" t="s">
        <v>714</v>
      </c>
      <c r="M493" s="659">
        <v>0.9</v>
      </c>
      <c r="N493" s="68">
        <v>0.6</v>
      </c>
      <c r="O493" s="667">
        <v>0.66666666666666663</v>
      </c>
      <c r="P493" s="649" t="s">
        <v>2082</v>
      </c>
      <c r="Q493" s="54">
        <v>0</v>
      </c>
      <c r="R493" s="649" t="s">
        <v>2083</v>
      </c>
      <c r="S493" s="649" t="s">
        <v>2084</v>
      </c>
      <c r="T493" s="649" t="s">
        <v>2077</v>
      </c>
      <c r="U493" s="649" t="s">
        <v>2077</v>
      </c>
      <c r="V493" s="649" t="s">
        <v>2085</v>
      </c>
      <c r="W493" s="668">
        <v>0.49791666666666662</v>
      </c>
      <c r="X493" s="660">
        <v>23.64</v>
      </c>
      <c r="Y493" s="54">
        <v>144</v>
      </c>
      <c r="Z493" s="54">
        <v>7.0000000000000007E-2</v>
      </c>
      <c r="AA493" s="669">
        <v>1.0849342973790477</v>
      </c>
      <c r="AB493" s="54">
        <v>9.19</v>
      </c>
      <c r="AC493" s="54" t="s">
        <v>811</v>
      </c>
      <c r="AD493" s="54" t="s">
        <v>811</v>
      </c>
      <c r="AE493" s="54" t="s">
        <v>811</v>
      </c>
      <c r="AF493" s="54" t="s">
        <v>811</v>
      </c>
      <c r="AG493" s="54" t="s">
        <v>811</v>
      </c>
      <c r="AH493" s="54" t="s">
        <v>811</v>
      </c>
      <c r="AI493" s="54" t="s">
        <v>811</v>
      </c>
      <c r="AJ493" s="54" t="s">
        <v>811</v>
      </c>
      <c r="AK493" s="54" t="s">
        <v>811</v>
      </c>
      <c r="AL493" s="54" t="s">
        <v>811</v>
      </c>
      <c r="AM493" s="54" t="s">
        <v>811</v>
      </c>
      <c r="AN493" s="54" t="s">
        <v>811</v>
      </c>
      <c r="AO493" s="54" t="s">
        <v>811</v>
      </c>
      <c r="AP493" s="54" t="s">
        <v>811</v>
      </c>
      <c r="AQ493" s="54" t="s">
        <v>811</v>
      </c>
      <c r="AR493" s="54" t="s">
        <v>811</v>
      </c>
      <c r="AS493" s="54" t="s">
        <v>811</v>
      </c>
    </row>
    <row r="494" spans="1:47">
      <c r="A494" s="649" t="s">
        <v>1929</v>
      </c>
      <c r="B494" s="54" t="s">
        <v>1930</v>
      </c>
      <c r="C494" s="68">
        <v>0.15</v>
      </c>
      <c r="D494" s="649"/>
      <c r="E494" s="661">
        <v>43689</v>
      </c>
      <c r="F494" s="649" t="s">
        <v>2072</v>
      </c>
      <c r="G494" s="649" t="s">
        <v>2086</v>
      </c>
      <c r="H494" s="649" t="s">
        <v>815</v>
      </c>
      <c r="I494" s="649" t="s">
        <v>815</v>
      </c>
      <c r="J494" s="54" t="s">
        <v>1995</v>
      </c>
      <c r="K494" s="54" t="s">
        <v>714</v>
      </c>
      <c r="L494" s="54" t="s">
        <v>714</v>
      </c>
      <c r="M494" s="659">
        <v>0.72</v>
      </c>
      <c r="N494" s="68">
        <v>0.72</v>
      </c>
      <c r="O494" s="667">
        <v>1</v>
      </c>
      <c r="P494" s="649" t="s">
        <v>2087</v>
      </c>
      <c r="Q494" s="54">
        <v>0</v>
      </c>
      <c r="R494" s="649" t="s">
        <v>2088</v>
      </c>
      <c r="S494" s="649" t="s">
        <v>2089</v>
      </c>
      <c r="T494" s="649" t="s">
        <v>815</v>
      </c>
      <c r="U494" s="649" t="s">
        <v>815</v>
      </c>
      <c r="V494" s="649" t="s">
        <v>2090</v>
      </c>
      <c r="W494" s="649" t="s">
        <v>815</v>
      </c>
      <c r="X494" s="660">
        <v>26.79</v>
      </c>
      <c r="Y494" s="54" t="s">
        <v>815</v>
      </c>
      <c r="Z494" s="54" t="s">
        <v>815</v>
      </c>
      <c r="AA494" s="669" t="e">
        <v>#VALUE!</v>
      </c>
      <c r="AB494" s="54">
        <v>10.35</v>
      </c>
      <c r="AC494" s="54" t="s">
        <v>811</v>
      </c>
      <c r="AD494" s="54" t="s">
        <v>811</v>
      </c>
      <c r="AE494" s="54" t="s">
        <v>811</v>
      </c>
      <c r="AF494" s="54" t="s">
        <v>811</v>
      </c>
      <c r="AG494" s="54" t="s">
        <v>811</v>
      </c>
      <c r="AH494" s="54" t="s">
        <v>811</v>
      </c>
      <c r="AI494" s="54" t="s">
        <v>811</v>
      </c>
      <c r="AJ494" s="54" t="s">
        <v>811</v>
      </c>
      <c r="AK494" s="54" t="s">
        <v>811</v>
      </c>
      <c r="AL494" s="54" t="s">
        <v>811</v>
      </c>
      <c r="AM494" s="54" t="s">
        <v>811</v>
      </c>
      <c r="AN494" s="54" t="s">
        <v>811</v>
      </c>
      <c r="AO494" s="54" t="s">
        <v>811</v>
      </c>
      <c r="AP494" s="54" t="s">
        <v>811</v>
      </c>
      <c r="AQ494" s="54" t="s">
        <v>811</v>
      </c>
      <c r="AR494" s="54" t="s">
        <v>811</v>
      </c>
      <c r="AS494" s="54" t="s">
        <v>811</v>
      </c>
    </row>
    <row r="495" spans="1:47">
      <c r="A495" s="649" t="s">
        <v>1929</v>
      </c>
      <c r="B495" s="54" t="s">
        <v>1930</v>
      </c>
      <c r="C495" s="68">
        <v>0.36</v>
      </c>
      <c r="D495" s="649"/>
      <c r="E495" s="661">
        <v>43689</v>
      </c>
      <c r="F495" s="649" t="s">
        <v>2072</v>
      </c>
      <c r="G495" s="649" t="s">
        <v>2086</v>
      </c>
      <c r="H495" s="649" t="s">
        <v>815</v>
      </c>
      <c r="I495" s="649" t="s">
        <v>815</v>
      </c>
      <c r="J495" s="54" t="s">
        <v>1995</v>
      </c>
      <c r="K495" s="54" t="s">
        <v>714</v>
      </c>
      <c r="L495" s="54" t="s">
        <v>714</v>
      </c>
      <c r="M495" s="659">
        <v>0.72</v>
      </c>
      <c r="N495" s="68">
        <v>0.72</v>
      </c>
      <c r="O495" s="667">
        <v>1</v>
      </c>
      <c r="P495" s="649" t="s">
        <v>2087</v>
      </c>
      <c r="Q495" s="54">
        <v>0</v>
      </c>
      <c r="R495" s="649" t="s">
        <v>2088</v>
      </c>
      <c r="S495" s="649" t="s">
        <v>2089</v>
      </c>
      <c r="T495" s="649" t="s">
        <v>815</v>
      </c>
      <c r="U495" s="649" t="s">
        <v>815</v>
      </c>
      <c r="V495" s="649" t="s">
        <v>2090</v>
      </c>
      <c r="W495" s="649" t="s">
        <v>815</v>
      </c>
      <c r="X495" s="660" t="s">
        <v>815</v>
      </c>
      <c r="Y495" s="54" t="s">
        <v>815</v>
      </c>
      <c r="Z495" s="54" t="s">
        <v>815</v>
      </c>
      <c r="AA495" s="669" t="e">
        <v>#VALUE!</v>
      </c>
      <c r="AB495" s="54" t="s">
        <v>815</v>
      </c>
      <c r="AC495" s="54">
        <v>0.1</v>
      </c>
      <c r="AD495" s="54">
        <v>0.1731</v>
      </c>
      <c r="AE495" s="68">
        <v>0.51653055118623392</v>
      </c>
      <c r="AF495" s="68">
        <v>2.3508960464539017</v>
      </c>
      <c r="AG495" s="68">
        <v>0.86037222741565467</v>
      </c>
      <c r="AH495" s="68">
        <v>0.63313720580871313</v>
      </c>
      <c r="AI495" s="68">
        <v>1.4935094332243679</v>
      </c>
      <c r="AJ495" s="68">
        <v>23.029489709877609</v>
      </c>
      <c r="AK495" s="372">
        <v>24.522999143101977</v>
      </c>
      <c r="AL495" s="68">
        <v>6.7000000000000171</v>
      </c>
      <c r="AM495" s="68">
        <v>527.68469568454827</v>
      </c>
      <c r="AN495" s="68">
        <v>54.776107075011261</v>
      </c>
      <c r="AO495" s="68">
        <v>9.6334829885214113</v>
      </c>
      <c r="AP495" s="68">
        <v>29.455696202531644</v>
      </c>
      <c r="AQ495" s="68">
        <v>1.5113037974683579</v>
      </c>
      <c r="AR495" s="68">
        <v>0.95119631228506607</v>
      </c>
      <c r="AS495" s="68">
        <v>30.967000000000002</v>
      </c>
    </row>
    <row r="496" spans="1:47">
      <c r="A496" s="649" t="s">
        <v>1929</v>
      </c>
      <c r="B496" s="54" t="s">
        <v>1930</v>
      </c>
      <c r="C496" s="68">
        <v>0.5</v>
      </c>
      <c r="D496" s="649"/>
      <c r="E496" s="661">
        <v>43689</v>
      </c>
      <c r="F496" s="649" t="s">
        <v>2072</v>
      </c>
      <c r="G496" s="649" t="s">
        <v>2086</v>
      </c>
      <c r="H496" s="649" t="s">
        <v>815</v>
      </c>
      <c r="I496" s="649" t="s">
        <v>815</v>
      </c>
      <c r="J496" s="54" t="s">
        <v>1995</v>
      </c>
      <c r="K496" s="54" t="s">
        <v>714</v>
      </c>
      <c r="L496" s="54" t="s">
        <v>714</v>
      </c>
      <c r="M496" s="659">
        <v>0.72</v>
      </c>
      <c r="N496" s="68">
        <v>0.72</v>
      </c>
      <c r="O496" s="667">
        <v>1</v>
      </c>
      <c r="P496" s="649" t="s">
        <v>2087</v>
      </c>
      <c r="Q496" s="54">
        <v>0</v>
      </c>
      <c r="R496" s="649" t="s">
        <v>2088</v>
      </c>
      <c r="S496" s="649" t="s">
        <v>2089</v>
      </c>
      <c r="T496" s="649" t="s">
        <v>815</v>
      </c>
      <c r="U496" s="649" t="s">
        <v>815</v>
      </c>
      <c r="V496" s="649" t="s">
        <v>2090</v>
      </c>
      <c r="W496" s="649" t="s">
        <v>815</v>
      </c>
      <c r="X496" s="660">
        <v>26.75</v>
      </c>
      <c r="Y496" s="54" t="s">
        <v>815</v>
      </c>
      <c r="Z496" s="54" t="s">
        <v>815</v>
      </c>
      <c r="AA496" s="669" t="e">
        <v>#VALUE!</v>
      </c>
      <c r="AB496" s="54">
        <v>8.4700000000000006</v>
      </c>
      <c r="AC496" s="54" t="s">
        <v>811</v>
      </c>
      <c r="AD496" s="54" t="s">
        <v>811</v>
      </c>
      <c r="AE496" s="54" t="s">
        <v>811</v>
      </c>
      <c r="AF496" s="54" t="s">
        <v>811</v>
      </c>
      <c r="AG496" s="54" t="s">
        <v>811</v>
      </c>
      <c r="AH496" s="54" t="s">
        <v>811</v>
      </c>
      <c r="AI496" s="54" t="s">
        <v>811</v>
      </c>
      <c r="AJ496" s="54" t="s">
        <v>811</v>
      </c>
      <c r="AK496" s="54" t="s">
        <v>811</v>
      </c>
      <c r="AL496" s="54" t="s">
        <v>811</v>
      </c>
      <c r="AM496" s="54" t="s">
        <v>811</v>
      </c>
      <c r="AN496" s="54" t="s">
        <v>811</v>
      </c>
      <c r="AO496" s="54" t="s">
        <v>811</v>
      </c>
      <c r="AP496" s="54" t="s">
        <v>811</v>
      </c>
      <c r="AQ496" s="54" t="s">
        <v>811</v>
      </c>
      <c r="AR496" s="54" t="s">
        <v>811</v>
      </c>
      <c r="AS496" s="54" t="s">
        <v>811</v>
      </c>
    </row>
    <row r="497" spans="1:45">
      <c r="A497" s="649" t="s">
        <v>1929</v>
      </c>
      <c r="B497" s="54" t="s">
        <v>1930</v>
      </c>
      <c r="C497" s="68">
        <v>0.15</v>
      </c>
      <c r="D497" s="649"/>
      <c r="E497" s="661">
        <v>43719</v>
      </c>
      <c r="F497" s="649" t="s">
        <v>2072</v>
      </c>
      <c r="G497" s="649" t="s">
        <v>2091</v>
      </c>
      <c r="H497" s="649" t="s">
        <v>2092</v>
      </c>
      <c r="I497" s="649" t="s">
        <v>2093</v>
      </c>
      <c r="J497" s="54" t="s">
        <v>1995</v>
      </c>
      <c r="K497" s="54" t="s">
        <v>714</v>
      </c>
      <c r="L497" s="54" t="s">
        <v>714</v>
      </c>
      <c r="M497" s="659">
        <v>0.75</v>
      </c>
      <c r="N497" s="68">
        <v>0.5</v>
      </c>
      <c r="O497" s="667">
        <v>0.66666666666666663</v>
      </c>
      <c r="P497" s="649" t="s">
        <v>2074</v>
      </c>
      <c r="Q497" s="54">
        <v>0</v>
      </c>
      <c r="R497" s="649" t="s">
        <v>2094</v>
      </c>
      <c r="S497" s="649" t="s">
        <v>2089</v>
      </c>
      <c r="T497" s="649" t="s">
        <v>2077</v>
      </c>
      <c r="U497" s="649" t="s">
        <v>2077</v>
      </c>
      <c r="V497" s="649" t="s">
        <v>2077</v>
      </c>
      <c r="W497" s="668">
        <v>0.50763888888888886</v>
      </c>
      <c r="X497" s="660">
        <v>21.87</v>
      </c>
      <c r="Y497" s="54">
        <v>152</v>
      </c>
      <c r="Z497" s="54">
        <v>7.0000000000000007E-2</v>
      </c>
      <c r="AA497" s="669">
        <v>1.2259233998027856</v>
      </c>
      <c r="AB497" s="54">
        <v>10.74</v>
      </c>
      <c r="AC497" s="54" t="s">
        <v>811</v>
      </c>
      <c r="AD497" s="54" t="s">
        <v>811</v>
      </c>
      <c r="AE497" s="54" t="s">
        <v>811</v>
      </c>
      <c r="AF497" s="54" t="s">
        <v>811</v>
      </c>
      <c r="AG497" s="54" t="s">
        <v>811</v>
      </c>
      <c r="AH497" s="54" t="s">
        <v>811</v>
      </c>
      <c r="AI497" s="54" t="s">
        <v>811</v>
      </c>
      <c r="AJ497" s="54" t="s">
        <v>811</v>
      </c>
      <c r="AK497" s="54" t="s">
        <v>811</v>
      </c>
      <c r="AL497" s="54" t="s">
        <v>811</v>
      </c>
      <c r="AM497" s="54" t="s">
        <v>811</v>
      </c>
      <c r="AN497" s="54" t="s">
        <v>811</v>
      </c>
      <c r="AO497" s="54" t="s">
        <v>811</v>
      </c>
      <c r="AP497" s="54" t="s">
        <v>811</v>
      </c>
      <c r="AQ497" s="54" t="s">
        <v>811</v>
      </c>
      <c r="AR497" s="54" t="s">
        <v>811</v>
      </c>
      <c r="AS497" s="54" t="s">
        <v>811</v>
      </c>
    </row>
    <row r="498" spans="1:45">
      <c r="A498" s="649" t="s">
        <v>1929</v>
      </c>
      <c r="B498" s="54" t="s">
        <v>1930</v>
      </c>
      <c r="C498" s="68">
        <v>0.4</v>
      </c>
      <c r="D498" s="649"/>
      <c r="E498" s="661">
        <v>43719</v>
      </c>
      <c r="F498" s="649" t="s">
        <v>2072</v>
      </c>
      <c r="G498" s="649" t="s">
        <v>2091</v>
      </c>
      <c r="H498" s="649" t="s">
        <v>2092</v>
      </c>
      <c r="I498" s="649" t="s">
        <v>2093</v>
      </c>
      <c r="J498" s="54" t="s">
        <v>1995</v>
      </c>
      <c r="K498" s="54" t="s">
        <v>714</v>
      </c>
      <c r="L498" s="54" t="s">
        <v>714</v>
      </c>
      <c r="M498" s="659">
        <v>0.75</v>
      </c>
      <c r="N498" s="68">
        <v>0.5</v>
      </c>
      <c r="O498" s="667">
        <v>0.66666666666666663</v>
      </c>
      <c r="P498" s="649" t="s">
        <v>2074</v>
      </c>
      <c r="Q498" s="54">
        <v>0</v>
      </c>
      <c r="R498" s="649" t="s">
        <v>2094</v>
      </c>
      <c r="S498" s="649" t="s">
        <v>2089</v>
      </c>
      <c r="T498" s="649" t="s">
        <v>2077</v>
      </c>
      <c r="U498" s="649" t="s">
        <v>2077</v>
      </c>
      <c r="V498" s="649" t="s">
        <v>2077</v>
      </c>
      <c r="W498" s="668">
        <v>0.51250000000000007</v>
      </c>
      <c r="X498" s="660">
        <v>21.93</v>
      </c>
      <c r="Y498" s="54">
        <v>152</v>
      </c>
      <c r="Z498" s="54">
        <v>7.0000000000000007E-2</v>
      </c>
      <c r="AA498" s="669">
        <v>1.211343220137528</v>
      </c>
      <c r="AB498" s="54">
        <v>10.6</v>
      </c>
      <c r="AC498" s="54">
        <v>0.1</v>
      </c>
      <c r="AD498" s="54">
        <v>0.19900000000000001</v>
      </c>
      <c r="AE498" s="68">
        <v>5.4049190161967582E-2</v>
      </c>
      <c r="AF498" s="68">
        <v>1.884442661008344</v>
      </c>
      <c r="AG498" s="68">
        <v>5.269577627303919</v>
      </c>
      <c r="AH498" s="68">
        <v>0.99918627941912874</v>
      </c>
      <c r="AI498" s="68">
        <v>6.2687639067230476</v>
      </c>
      <c r="AJ498" s="68">
        <v>41.452178681109018</v>
      </c>
      <c r="AK498" s="372">
        <v>47.720942587832063</v>
      </c>
      <c r="AL498" s="68">
        <v>17.800000000000011</v>
      </c>
      <c r="AM498" s="68">
        <v>443.08384453712739</v>
      </c>
      <c r="AN498" s="68">
        <v>51.136229906707207</v>
      </c>
      <c r="AO498" s="68">
        <v>8.6647733973640282</v>
      </c>
      <c r="AP498" s="68">
        <v>38.670042194092829</v>
      </c>
      <c r="AQ498" s="68">
        <v>2.5000000000000001E-2</v>
      </c>
      <c r="AR498" s="68">
        <v>1</v>
      </c>
      <c r="AS498" s="68">
        <v>38.695042194092828</v>
      </c>
    </row>
    <row r="499" spans="1:45">
      <c r="A499" s="649" t="s">
        <v>1929</v>
      </c>
      <c r="B499" s="54" t="s">
        <v>1930</v>
      </c>
      <c r="C499" s="68">
        <v>0.55000000000000004</v>
      </c>
      <c r="D499" s="649"/>
      <c r="E499" s="661">
        <v>43719</v>
      </c>
      <c r="F499" s="649" t="s">
        <v>2072</v>
      </c>
      <c r="G499" s="649" t="s">
        <v>2091</v>
      </c>
      <c r="H499" s="649" t="s">
        <v>2092</v>
      </c>
      <c r="I499" s="649" t="s">
        <v>2093</v>
      </c>
      <c r="J499" s="54" t="s">
        <v>1995</v>
      </c>
      <c r="K499" s="54" t="s">
        <v>714</v>
      </c>
      <c r="L499" s="54" t="s">
        <v>714</v>
      </c>
      <c r="M499" s="659">
        <v>0.75</v>
      </c>
      <c r="N499" s="68">
        <v>0.5</v>
      </c>
      <c r="O499" s="667">
        <v>0.66666666666666663</v>
      </c>
      <c r="P499" s="649" t="s">
        <v>2074</v>
      </c>
      <c r="Q499" s="54">
        <v>0</v>
      </c>
      <c r="R499" s="649" t="s">
        <v>2094</v>
      </c>
      <c r="S499" s="649" t="s">
        <v>2089</v>
      </c>
      <c r="T499" s="649" t="s">
        <v>2077</v>
      </c>
      <c r="U499" s="649" t="s">
        <v>2077</v>
      </c>
      <c r="V499" s="649" t="s">
        <v>2077</v>
      </c>
      <c r="W499" s="668">
        <v>0.51597222222222217</v>
      </c>
      <c r="X499" s="660">
        <v>21.5</v>
      </c>
      <c r="Y499" s="54">
        <v>151</v>
      </c>
      <c r="Z499" s="54">
        <v>7.0000000000000007E-2</v>
      </c>
      <c r="AA499" s="669">
        <v>1.1752496241928518</v>
      </c>
      <c r="AB499" s="54">
        <v>10.37</v>
      </c>
      <c r="AC499" s="54" t="s">
        <v>811</v>
      </c>
      <c r="AD499" s="54" t="s">
        <v>811</v>
      </c>
      <c r="AE499" s="54" t="s">
        <v>811</v>
      </c>
      <c r="AF499" s="54" t="s">
        <v>811</v>
      </c>
      <c r="AG499" s="54" t="s">
        <v>811</v>
      </c>
      <c r="AH499" s="54" t="s">
        <v>811</v>
      </c>
      <c r="AI499" s="54" t="s">
        <v>811</v>
      </c>
      <c r="AJ499" s="54" t="s">
        <v>811</v>
      </c>
      <c r="AK499" s="54" t="s">
        <v>811</v>
      </c>
      <c r="AL499" s="54" t="s">
        <v>811</v>
      </c>
      <c r="AM499" s="54" t="s">
        <v>811</v>
      </c>
      <c r="AN499" s="54" t="s">
        <v>811</v>
      </c>
      <c r="AO499" s="54" t="s">
        <v>811</v>
      </c>
      <c r="AP499" s="54" t="s">
        <v>811</v>
      </c>
      <c r="AQ499" s="54" t="s">
        <v>811</v>
      </c>
      <c r="AR499" s="54" t="s">
        <v>811</v>
      </c>
      <c r="AS499" s="54" t="s">
        <v>811</v>
      </c>
    </row>
    <row r="500" spans="1:45">
      <c r="A500" s="649" t="s">
        <v>1929</v>
      </c>
      <c r="B500" s="54" t="s">
        <v>1930</v>
      </c>
      <c r="C500" s="68">
        <v>0.15</v>
      </c>
      <c r="D500" s="649"/>
      <c r="E500" s="661">
        <v>43762</v>
      </c>
      <c r="F500" s="649" t="s">
        <v>2072</v>
      </c>
      <c r="G500" s="649" t="s">
        <v>2091</v>
      </c>
      <c r="H500" s="649" t="s">
        <v>815</v>
      </c>
      <c r="I500" s="649" t="s">
        <v>815</v>
      </c>
      <c r="J500" s="54" t="s">
        <v>1995</v>
      </c>
      <c r="K500" s="54" t="s">
        <v>714</v>
      </c>
      <c r="L500" s="664">
        <v>0.64583333333333337</v>
      </c>
      <c r="M500" s="659">
        <v>0.85</v>
      </c>
      <c r="N500" s="68">
        <v>0.3</v>
      </c>
      <c r="O500" s="667">
        <v>0.35294117647058826</v>
      </c>
      <c r="P500" s="649" t="s">
        <v>2074</v>
      </c>
      <c r="Q500" s="54" t="s">
        <v>1105</v>
      </c>
      <c r="R500" s="649" t="s">
        <v>2095</v>
      </c>
      <c r="S500" s="649" t="s">
        <v>2096</v>
      </c>
      <c r="T500" s="649" t="s">
        <v>2077</v>
      </c>
      <c r="U500" s="649" t="s">
        <v>2097</v>
      </c>
      <c r="V500" s="649" t="s">
        <v>2098</v>
      </c>
      <c r="W500" s="668">
        <v>0.54166666666666663</v>
      </c>
      <c r="X500" s="660">
        <v>14.95</v>
      </c>
      <c r="Y500" s="54">
        <v>149</v>
      </c>
      <c r="Z500" s="54">
        <v>7.0000000000000007E-2</v>
      </c>
      <c r="AA500" s="669" t="e">
        <v>#VALUE!</v>
      </c>
      <c r="AB500" s="54" t="s">
        <v>714</v>
      </c>
      <c r="AC500" s="54" t="s">
        <v>811</v>
      </c>
      <c r="AD500" s="54" t="s">
        <v>811</v>
      </c>
      <c r="AE500" s="54" t="s">
        <v>811</v>
      </c>
      <c r="AF500" s="54" t="s">
        <v>811</v>
      </c>
      <c r="AG500" s="54" t="s">
        <v>811</v>
      </c>
      <c r="AH500" s="54" t="s">
        <v>811</v>
      </c>
      <c r="AI500" s="54" t="s">
        <v>811</v>
      </c>
      <c r="AJ500" s="54" t="s">
        <v>811</v>
      </c>
      <c r="AK500" s="54" t="s">
        <v>811</v>
      </c>
      <c r="AL500" s="54" t="s">
        <v>811</v>
      </c>
      <c r="AM500" s="54" t="s">
        <v>811</v>
      </c>
      <c r="AN500" s="54" t="s">
        <v>811</v>
      </c>
      <c r="AO500" s="54" t="s">
        <v>811</v>
      </c>
      <c r="AP500" s="54" t="s">
        <v>811</v>
      </c>
      <c r="AQ500" s="54" t="s">
        <v>811</v>
      </c>
      <c r="AR500" s="54" t="s">
        <v>811</v>
      </c>
      <c r="AS500" s="54" t="s">
        <v>811</v>
      </c>
    </row>
    <row r="501" spans="1:45">
      <c r="A501" s="649" t="s">
        <v>1929</v>
      </c>
      <c r="B501" s="54" t="s">
        <v>1930</v>
      </c>
      <c r="C501" s="68">
        <v>0.42</v>
      </c>
      <c r="D501" s="649"/>
      <c r="E501" s="661">
        <v>43762</v>
      </c>
      <c r="F501" s="649" t="s">
        <v>2072</v>
      </c>
      <c r="G501" s="649" t="s">
        <v>2091</v>
      </c>
      <c r="H501" s="649" t="s">
        <v>815</v>
      </c>
      <c r="I501" s="649" t="s">
        <v>815</v>
      </c>
      <c r="J501" s="54" t="s">
        <v>1995</v>
      </c>
      <c r="K501" s="54" t="s">
        <v>714</v>
      </c>
      <c r="L501" s="664">
        <v>0.64583333333333337</v>
      </c>
      <c r="M501" s="659">
        <v>0.85</v>
      </c>
      <c r="N501" s="68">
        <v>0.3</v>
      </c>
      <c r="O501" s="667">
        <v>0.35294117647058826</v>
      </c>
      <c r="P501" s="649" t="s">
        <v>2074</v>
      </c>
      <c r="Q501" s="54" t="s">
        <v>1105</v>
      </c>
      <c r="R501" s="649" t="s">
        <v>2095</v>
      </c>
      <c r="S501" s="649" t="s">
        <v>2096</v>
      </c>
      <c r="T501" s="649" t="s">
        <v>2077</v>
      </c>
      <c r="U501" s="649" t="s">
        <v>2097</v>
      </c>
      <c r="V501" s="649" t="s">
        <v>2098</v>
      </c>
      <c r="W501" s="668" t="s">
        <v>815</v>
      </c>
      <c r="X501" s="660" t="s">
        <v>815</v>
      </c>
      <c r="Y501" s="664" t="s">
        <v>815</v>
      </c>
      <c r="Z501" s="664" t="s">
        <v>815</v>
      </c>
      <c r="AA501" s="669" t="e">
        <v>#VALUE!</v>
      </c>
      <c r="AB501" s="664" t="s">
        <v>815</v>
      </c>
      <c r="AC501" s="68">
        <v>0.1</v>
      </c>
      <c r="AD501" s="68">
        <v>0.19639999999999999</v>
      </c>
      <c r="AE501" s="68">
        <v>6.9388939039072284E-18</v>
      </c>
      <c r="AF501" s="68">
        <v>2.6092282998577065</v>
      </c>
      <c r="AG501" s="68">
        <v>1.058281428753018</v>
      </c>
      <c r="AH501" s="372">
        <v>2.5000000000000001E-2</v>
      </c>
      <c r="AI501" s="68">
        <v>1.0832814287530179</v>
      </c>
      <c r="AJ501" s="372">
        <v>23.671697015806394</v>
      </c>
      <c r="AK501" s="372">
        <v>24.754978444559413</v>
      </c>
      <c r="AL501" s="68">
        <v>24.199999999999946</v>
      </c>
      <c r="AM501" s="68">
        <v>806.38464586757993</v>
      </c>
      <c r="AN501" s="68">
        <v>115.44072654674552</v>
      </c>
      <c r="AO501" s="68">
        <v>6.9852700168259059</v>
      </c>
      <c r="AP501" s="68">
        <v>84.062025316455703</v>
      </c>
      <c r="AQ501" s="68">
        <v>2.5000000000000001E-2</v>
      </c>
      <c r="AR501" s="68">
        <v>1</v>
      </c>
      <c r="AS501" s="68">
        <v>84.087025316455708</v>
      </c>
    </row>
    <row r="502" spans="1:45">
      <c r="A502" s="649" t="s">
        <v>1929</v>
      </c>
      <c r="B502" s="54" t="s">
        <v>1930</v>
      </c>
      <c r="C502" s="68">
        <v>0.15</v>
      </c>
      <c r="D502" s="649"/>
      <c r="E502" s="661">
        <v>43810</v>
      </c>
      <c r="F502" s="649" t="s">
        <v>2072</v>
      </c>
      <c r="G502" s="649" t="s">
        <v>2099</v>
      </c>
      <c r="H502" s="649" t="s">
        <v>2092</v>
      </c>
      <c r="I502" s="649" t="s">
        <v>2093</v>
      </c>
      <c r="J502" s="54" t="s">
        <v>1995</v>
      </c>
      <c r="K502" s="54" t="s">
        <v>714</v>
      </c>
      <c r="L502" s="54" t="s">
        <v>714</v>
      </c>
      <c r="M502" s="653">
        <v>0.65</v>
      </c>
      <c r="N502" s="68">
        <v>0.65</v>
      </c>
      <c r="O502" s="667">
        <v>1</v>
      </c>
      <c r="P502" s="649" t="s">
        <v>2100</v>
      </c>
      <c r="Q502" s="54" t="s">
        <v>2077</v>
      </c>
      <c r="R502" s="649" t="s">
        <v>2101</v>
      </c>
      <c r="S502" s="649" t="s">
        <v>2102</v>
      </c>
      <c r="T502" s="649" t="s">
        <v>2077</v>
      </c>
      <c r="U502" s="649" t="s">
        <v>2097</v>
      </c>
      <c r="V502" s="649" t="s">
        <v>2103</v>
      </c>
      <c r="W502" s="668">
        <v>0.62569444444444444</v>
      </c>
      <c r="X502" s="660">
        <v>5.32</v>
      </c>
      <c r="Y502" s="54">
        <v>0.13900000000000001</v>
      </c>
      <c r="Z502" s="54">
        <v>7.0000000000000007E-2</v>
      </c>
      <c r="AA502" s="669">
        <v>0.96859411278158469</v>
      </c>
      <c r="AB502" s="54">
        <v>12.26</v>
      </c>
      <c r="AC502" s="68" t="s">
        <v>811</v>
      </c>
      <c r="AD502" s="68" t="s">
        <v>811</v>
      </c>
      <c r="AE502" s="68" t="s">
        <v>811</v>
      </c>
      <c r="AF502" s="68" t="s">
        <v>811</v>
      </c>
      <c r="AG502" s="68" t="s">
        <v>811</v>
      </c>
      <c r="AH502" s="68" t="s">
        <v>811</v>
      </c>
      <c r="AI502" s="68" t="s">
        <v>811</v>
      </c>
      <c r="AJ502" s="68" t="s">
        <v>811</v>
      </c>
      <c r="AK502" s="68" t="s">
        <v>811</v>
      </c>
      <c r="AL502" s="68" t="s">
        <v>811</v>
      </c>
      <c r="AM502" s="68" t="s">
        <v>811</v>
      </c>
      <c r="AN502" s="68" t="s">
        <v>811</v>
      </c>
      <c r="AO502" s="68" t="s">
        <v>811</v>
      </c>
      <c r="AP502" s="68" t="s">
        <v>811</v>
      </c>
      <c r="AQ502" s="68" t="s">
        <v>811</v>
      </c>
      <c r="AR502" s="68" t="s">
        <v>811</v>
      </c>
      <c r="AS502" s="68" t="s">
        <v>811</v>
      </c>
    </row>
    <row r="503" spans="1:45">
      <c r="A503" s="649" t="s">
        <v>1929</v>
      </c>
      <c r="B503" s="54" t="s">
        <v>1930</v>
      </c>
      <c r="C503" s="68">
        <v>0.32500000000000001</v>
      </c>
      <c r="D503" s="649"/>
      <c r="E503" s="661">
        <v>43810</v>
      </c>
      <c r="F503" s="649" t="s">
        <v>2072</v>
      </c>
      <c r="G503" s="649" t="s">
        <v>2099</v>
      </c>
      <c r="H503" s="649" t="s">
        <v>2092</v>
      </c>
      <c r="I503" s="649" t="s">
        <v>2093</v>
      </c>
      <c r="J503" s="54" t="s">
        <v>1995</v>
      </c>
      <c r="K503" s="54" t="s">
        <v>714</v>
      </c>
      <c r="L503" s="54" t="s">
        <v>714</v>
      </c>
      <c r="M503" s="653">
        <v>0.65</v>
      </c>
      <c r="N503" s="68">
        <v>0.65</v>
      </c>
      <c r="O503" s="667">
        <v>1</v>
      </c>
      <c r="P503" s="649" t="s">
        <v>2100</v>
      </c>
      <c r="Q503" s="54" t="s">
        <v>2077</v>
      </c>
      <c r="R503" s="649" t="s">
        <v>2101</v>
      </c>
      <c r="S503" s="649" t="s">
        <v>2102</v>
      </c>
      <c r="T503" s="649" t="s">
        <v>2077</v>
      </c>
      <c r="U503" s="649" t="s">
        <v>2097</v>
      </c>
      <c r="V503" s="649" t="s">
        <v>2103</v>
      </c>
      <c r="W503" s="668">
        <v>0.62152777777777779</v>
      </c>
      <c r="X503" s="660" t="s">
        <v>815</v>
      </c>
      <c r="Y503" s="54" t="s">
        <v>815</v>
      </c>
      <c r="Z503" s="54" t="s">
        <v>815</v>
      </c>
      <c r="AA503" s="669" t="e">
        <v>#VALUE!</v>
      </c>
      <c r="AB503" s="660" t="s">
        <v>815</v>
      </c>
      <c r="AC503" s="656">
        <v>0.1</v>
      </c>
      <c r="AD503" s="656">
        <v>0.16830000000000001</v>
      </c>
      <c r="AE503" s="68">
        <v>2.5000000000000001E-2</v>
      </c>
      <c r="AF503" s="68">
        <v>1.195896304101449</v>
      </c>
      <c r="AG503" s="68">
        <v>9.8828423807287109</v>
      </c>
      <c r="AH503" s="68">
        <v>20.341328413284135</v>
      </c>
      <c r="AI503" s="68">
        <v>30.224170794012846</v>
      </c>
      <c r="AJ503" s="372">
        <v>47.550724877654687</v>
      </c>
      <c r="AK503" s="68">
        <v>77.774895671667537</v>
      </c>
      <c r="AL503" s="68">
        <v>7.8999999999999915</v>
      </c>
      <c r="AM503" s="68">
        <v>53.933102112920864</v>
      </c>
      <c r="AN503" s="68">
        <v>5.4015342477203161</v>
      </c>
      <c r="AO503" s="68">
        <v>9.9847746287423789</v>
      </c>
      <c r="AP503" s="68">
        <v>3.0680000000000001</v>
      </c>
      <c r="AQ503" s="68">
        <v>1.9240000000000002</v>
      </c>
      <c r="AR503" s="68">
        <v>0.61458333333333337</v>
      </c>
      <c r="AS503" s="68">
        <v>4.992</v>
      </c>
    </row>
    <row r="504" spans="1:45">
      <c r="A504" s="649" t="s">
        <v>1929</v>
      </c>
      <c r="B504" s="54" t="s">
        <v>1930</v>
      </c>
      <c r="C504" s="68">
        <v>0.5</v>
      </c>
      <c r="D504" s="649"/>
      <c r="E504" s="661">
        <v>43810</v>
      </c>
      <c r="F504" s="649" t="s">
        <v>2072</v>
      </c>
      <c r="G504" s="649" t="s">
        <v>2099</v>
      </c>
      <c r="H504" s="649" t="s">
        <v>2092</v>
      </c>
      <c r="I504" s="649" t="s">
        <v>2093</v>
      </c>
      <c r="J504" s="54" t="s">
        <v>1995</v>
      </c>
      <c r="K504" s="54" t="s">
        <v>714</v>
      </c>
      <c r="L504" s="54" t="s">
        <v>714</v>
      </c>
      <c r="M504" s="653">
        <v>0.65</v>
      </c>
      <c r="N504" s="68">
        <v>0.65</v>
      </c>
      <c r="O504" s="667">
        <v>1</v>
      </c>
      <c r="P504" s="649" t="s">
        <v>2100</v>
      </c>
      <c r="Q504" s="54" t="s">
        <v>2077</v>
      </c>
      <c r="R504" s="649" t="s">
        <v>2101</v>
      </c>
      <c r="S504" s="649" t="s">
        <v>2102</v>
      </c>
      <c r="T504" s="649" t="s">
        <v>2077</v>
      </c>
      <c r="U504" s="649" t="s">
        <v>2097</v>
      </c>
      <c r="V504" s="649" t="s">
        <v>2103</v>
      </c>
      <c r="W504" s="668">
        <v>0.62708333333333333</v>
      </c>
      <c r="X504" s="660">
        <v>5.33</v>
      </c>
      <c r="Y504" s="54">
        <v>0.13800000000000001</v>
      </c>
      <c r="Z504" s="54">
        <v>7.0000000000000007E-2</v>
      </c>
      <c r="AA504" s="669">
        <v>0.95698910282727656</v>
      </c>
      <c r="AB504" s="54">
        <v>12.11</v>
      </c>
      <c r="AC504" s="68" t="s">
        <v>811</v>
      </c>
      <c r="AD504" s="68" t="s">
        <v>811</v>
      </c>
      <c r="AE504" s="68" t="s">
        <v>811</v>
      </c>
      <c r="AF504" s="68" t="s">
        <v>811</v>
      </c>
      <c r="AG504" s="68" t="s">
        <v>811</v>
      </c>
      <c r="AH504" s="68" t="s">
        <v>811</v>
      </c>
      <c r="AI504" s="68" t="s">
        <v>811</v>
      </c>
      <c r="AJ504" s="68" t="s">
        <v>811</v>
      </c>
      <c r="AK504" s="68" t="s">
        <v>811</v>
      </c>
      <c r="AL504" s="68" t="s">
        <v>811</v>
      </c>
      <c r="AM504" s="68" t="s">
        <v>811</v>
      </c>
      <c r="AN504" s="68" t="s">
        <v>811</v>
      </c>
      <c r="AO504" s="68" t="s">
        <v>811</v>
      </c>
      <c r="AP504" s="68" t="s">
        <v>811</v>
      </c>
      <c r="AQ504" s="68" t="s">
        <v>811</v>
      </c>
      <c r="AR504" s="68" t="s">
        <v>811</v>
      </c>
      <c r="AS504" s="68" t="s">
        <v>811</v>
      </c>
    </row>
    <row r="506" spans="1:45" ht="22.2" thickBot="1">
      <c r="A506" s="159" t="s">
        <v>20</v>
      </c>
      <c r="B506" s="159" t="s">
        <v>701</v>
      </c>
      <c r="C506" s="160" t="s">
        <v>805</v>
      </c>
      <c r="D506" s="161" t="s">
        <v>786</v>
      </c>
      <c r="E506" s="159" t="s">
        <v>1000</v>
      </c>
      <c r="F506" s="160" t="s">
        <v>1008</v>
      </c>
      <c r="G506" s="160" t="s">
        <v>806</v>
      </c>
      <c r="H506" s="1049" t="s">
        <v>807</v>
      </c>
      <c r="I506" s="162" t="s">
        <v>1009</v>
      </c>
      <c r="J506" s="159" t="s">
        <v>1010</v>
      </c>
      <c r="K506" s="160" t="s">
        <v>1011</v>
      </c>
      <c r="L506" s="159" t="s">
        <v>1012</v>
      </c>
      <c r="M506" s="160" t="s">
        <v>1013</v>
      </c>
      <c r="N506" s="159" t="s">
        <v>1014</v>
      </c>
      <c r="O506" s="159" t="s">
        <v>1015</v>
      </c>
      <c r="P506" s="163" t="s">
        <v>1016</v>
      </c>
      <c r="Q506" s="159" t="s">
        <v>703</v>
      </c>
      <c r="R506" s="160" t="s">
        <v>1017</v>
      </c>
      <c r="S506" s="1050" t="s">
        <v>808</v>
      </c>
      <c r="T506" s="159" t="s">
        <v>1018</v>
      </c>
      <c r="U506" s="1051" t="s">
        <v>809</v>
      </c>
      <c r="V506" s="164" t="s">
        <v>1019</v>
      </c>
      <c r="W506" s="159" t="s">
        <v>1020</v>
      </c>
      <c r="X506" s="160" t="s">
        <v>1021</v>
      </c>
    </row>
    <row r="507" spans="1:45" s="1052" customFormat="1" ht="14.4" thickTop="1">
      <c r="A507" s="1052" t="s">
        <v>1809</v>
      </c>
      <c r="B507" s="1052" t="s">
        <v>1826</v>
      </c>
      <c r="C507" s="1052">
        <v>0.5</v>
      </c>
      <c r="D507" s="1053">
        <v>44061</v>
      </c>
      <c r="F507" s="1052">
        <v>2</v>
      </c>
      <c r="G507" s="1052">
        <v>2.65</v>
      </c>
      <c r="H507" s="1054">
        <v>0.9</v>
      </c>
      <c r="J507" s="1052" t="s">
        <v>1022</v>
      </c>
      <c r="K507" s="1052" t="s">
        <v>815</v>
      </c>
      <c r="L507" s="1052" t="s">
        <v>815</v>
      </c>
      <c r="M507" s="1052" t="s">
        <v>1893</v>
      </c>
      <c r="N507" s="1052" t="s">
        <v>1894</v>
      </c>
      <c r="O507" s="1055">
        <v>9.1300000000000008</v>
      </c>
      <c r="P507" s="1056">
        <v>24</v>
      </c>
      <c r="Q507" s="1056">
        <v>7.31</v>
      </c>
      <c r="R507" s="1056">
        <v>29.6</v>
      </c>
      <c r="S507" s="1057">
        <v>29.15733333333333</v>
      </c>
      <c r="T507" s="1055">
        <v>2.5000000000000001E-2</v>
      </c>
      <c r="U507" s="1057">
        <v>1.3445365825988993</v>
      </c>
      <c r="V507" s="1055">
        <v>80.632822762930459</v>
      </c>
    </row>
    <row r="508" spans="1:45" s="1052" customFormat="1" ht="13.8">
      <c r="A508" s="1052" t="s">
        <v>1809</v>
      </c>
      <c r="B508" s="1052" t="s">
        <v>1826</v>
      </c>
      <c r="C508" s="1052">
        <v>1.65</v>
      </c>
      <c r="D508" s="1053">
        <v>44061</v>
      </c>
      <c r="H508" s="1054"/>
      <c r="O508" s="1055" t="s">
        <v>815</v>
      </c>
      <c r="P508" s="1056" t="s">
        <v>815</v>
      </c>
      <c r="Q508" s="1056">
        <v>7.34</v>
      </c>
      <c r="R508" s="1056">
        <v>31</v>
      </c>
      <c r="S508" s="1057">
        <v>30.090666666666664</v>
      </c>
      <c r="T508" s="1055">
        <v>2.5000000000000001E-2</v>
      </c>
      <c r="U508" s="1057">
        <v>1.3808754091556263</v>
      </c>
      <c r="V508" s="1055">
        <v>87.214394362451799</v>
      </c>
    </row>
    <row r="510" spans="1:45">
      <c r="A510" t="s">
        <v>2104</v>
      </c>
    </row>
    <row r="511" spans="1:45" ht="21" thickBot="1">
      <c r="A511" s="146" t="s">
        <v>804</v>
      </c>
      <c r="B511" s="146" t="s">
        <v>20</v>
      </c>
      <c r="C511" s="146" t="s">
        <v>701</v>
      </c>
      <c r="D511" s="146" t="s">
        <v>805</v>
      </c>
      <c r="E511" s="1407" t="s">
        <v>786</v>
      </c>
      <c r="F511" s="146" t="s">
        <v>1000</v>
      </c>
      <c r="G511" s="146" t="s">
        <v>1008</v>
      </c>
      <c r="H511" s="146" t="s">
        <v>806</v>
      </c>
      <c r="I511" s="146" t="s">
        <v>807</v>
      </c>
      <c r="J511" s="147" t="s">
        <v>1009</v>
      </c>
      <c r="K511" s="146" t="s">
        <v>1015</v>
      </c>
      <c r="L511" s="1408" t="s">
        <v>1016</v>
      </c>
      <c r="M511" s="146" t="s">
        <v>703</v>
      </c>
      <c r="N511" s="146" t="s">
        <v>1017</v>
      </c>
      <c r="O511" s="146" t="s">
        <v>808</v>
      </c>
      <c r="P511" s="146" t="s">
        <v>1018</v>
      </c>
      <c r="Q511" s="1409" t="s">
        <v>809</v>
      </c>
      <c r="R511" s="1409" t="s">
        <v>1019</v>
      </c>
      <c r="S511" s="146" t="s">
        <v>1021</v>
      </c>
      <c r="T511" s="146" t="s">
        <v>1010</v>
      </c>
      <c r="U511" s="146" t="s">
        <v>1011</v>
      </c>
      <c r="V511" s="146" t="s">
        <v>1012</v>
      </c>
      <c r="W511" s="146" t="s">
        <v>1013</v>
      </c>
      <c r="X511" s="146" t="s">
        <v>1014</v>
      </c>
    </row>
    <row r="512" spans="1:45" ht="16.2" thickTop="1">
      <c r="A512" s="717">
        <v>33</v>
      </c>
      <c r="B512" s="1412" t="s">
        <v>1809</v>
      </c>
      <c r="C512" s="1412" t="s">
        <v>1808</v>
      </c>
      <c r="D512" s="717">
        <v>0.5</v>
      </c>
      <c r="E512" s="1413">
        <v>44427</v>
      </c>
      <c r="F512" s="1412"/>
      <c r="G512" s="1412">
        <v>4</v>
      </c>
      <c r="H512" s="1412">
        <v>19.5</v>
      </c>
      <c r="I512" s="1412">
        <v>1.9750000000000001</v>
      </c>
      <c r="J512" s="1414">
        <v>0.1</v>
      </c>
      <c r="K512" s="1415">
        <v>9.61</v>
      </c>
      <c r="L512" s="717">
        <v>26.3</v>
      </c>
      <c r="M512" s="717">
        <v>8.26</v>
      </c>
      <c r="N512" s="1416">
        <v>20</v>
      </c>
      <c r="O512" s="1417">
        <v>7.21</v>
      </c>
      <c r="P512" s="1417">
        <v>6.21</v>
      </c>
      <c r="Q512" s="1415">
        <v>0.7</v>
      </c>
      <c r="R512" s="1417">
        <v>29.89</v>
      </c>
      <c r="S512" s="1415">
        <v>13.42</v>
      </c>
      <c r="T512" s="1412" t="s">
        <v>1033</v>
      </c>
      <c r="U512" s="1412" t="s">
        <v>1390</v>
      </c>
      <c r="V512" s="1412" t="s">
        <v>1028</v>
      </c>
      <c r="W512" s="1412" t="s">
        <v>714</v>
      </c>
      <c r="X512" s="1412"/>
    </row>
    <row r="513" spans="1:24">
      <c r="A513" s="717">
        <v>33</v>
      </c>
      <c r="B513" s="1412" t="s">
        <v>1809</v>
      </c>
      <c r="C513" s="1412" t="s">
        <v>1808</v>
      </c>
      <c r="D513" s="717">
        <v>1</v>
      </c>
      <c r="E513" s="1413">
        <v>44427</v>
      </c>
      <c r="F513" s="1412"/>
      <c r="G513" s="1412"/>
      <c r="H513" s="1412"/>
      <c r="I513" s="1412"/>
      <c r="J513" s="1412"/>
      <c r="K513" s="1415">
        <v>9.6199999999999992</v>
      </c>
      <c r="L513" s="717">
        <v>26.3</v>
      </c>
      <c r="M513" s="717" t="s">
        <v>811</v>
      </c>
      <c r="N513" s="717" t="s">
        <v>811</v>
      </c>
      <c r="O513" s="1415" t="s">
        <v>811</v>
      </c>
      <c r="P513" s="1415" t="s">
        <v>811</v>
      </c>
      <c r="Q513" s="1415" t="s">
        <v>811</v>
      </c>
      <c r="R513" s="1415" t="s">
        <v>811</v>
      </c>
      <c r="S513" s="1415" t="s">
        <v>811</v>
      </c>
      <c r="T513" s="1412"/>
      <c r="U513" s="1412"/>
      <c r="V513" s="1412"/>
      <c r="W513" s="1412"/>
      <c r="X513" s="1412"/>
    </row>
    <row r="514" spans="1:24">
      <c r="A514" s="717">
        <v>33</v>
      </c>
      <c r="B514" s="1412" t="s">
        <v>1809</v>
      </c>
      <c r="C514" s="1412" t="s">
        <v>1808</v>
      </c>
      <c r="D514" s="717">
        <v>2</v>
      </c>
      <c r="E514" s="1413">
        <v>44427</v>
      </c>
      <c r="F514" s="1412"/>
      <c r="G514" s="1412"/>
      <c r="H514" s="1412"/>
      <c r="I514" s="1412"/>
      <c r="J514" s="1412"/>
      <c r="K514" s="1415">
        <v>9.6199999999999992</v>
      </c>
      <c r="L514" s="717">
        <v>26.3</v>
      </c>
      <c r="M514" s="717" t="s">
        <v>811</v>
      </c>
      <c r="N514" s="717" t="s">
        <v>811</v>
      </c>
      <c r="O514" s="1417" t="s">
        <v>811</v>
      </c>
      <c r="P514" s="1417" t="s">
        <v>811</v>
      </c>
      <c r="Q514" s="1415" t="s">
        <v>811</v>
      </c>
      <c r="R514" s="1415" t="s">
        <v>811</v>
      </c>
      <c r="S514" s="1417" t="s">
        <v>811</v>
      </c>
      <c r="T514" s="1412"/>
      <c r="U514" s="1412"/>
      <c r="V514" s="1412"/>
      <c r="W514" s="1412"/>
      <c r="X514" s="1412"/>
    </row>
    <row r="515" spans="1:24">
      <c r="A515" s="717">
        <v>33</v>
      </c>
      <c r="B515" s="1412" t="s">
        <v>1809</v>
      </c>
      <c r="C515" s="1412" t="s">
        <v>1808</v>
      </c>
      <c r="D515" s="717">
        <v>3</v>
      </c>
      <c r="E515" s="1413">
        <v>44427</v>
      </c>
      <c r="F515" s="1412"/>
      <c r="G515" s="1412"/>
      <c r="H515" s="1412"/>
      <c r="I515" s="1412"/>
      <c r="J515" s="1412"/>
      <c r="K515" s="1415">
        <v>9.61</v>
      </c>
      <c r="L515" s="717">
        <v>26.3</v>
      </c>
      <c r="M515" s="717">
        <v>8.42</v>
      </c>
      <c r="N515" s="717">
        <v>20.7</v>
      </c>
      <c r="O515" s="1415">
        <v>9.44</v>
      </c>
      <c r="P515" s="1415">
        <v>2.83</v>
      </c>
      <c r="Q515" s="1415">
        <v>0.7</v>
      </c>
      <c r="R515" s="1417">
        <v>26.42</v>
      </c>
      <c r="S515" s="1415">
        <v>12.27</v>
      </c>
      <c r="T515" s="1412"/>
      <c r="U515" s="1412"/>
      <c r="V515" s="1412"/>
      <c r="W515" s="1412"/>
      <c r="X515" s="1412"/>
    </row>
    <row r="516" spans="1:24">
      <c r="A516" s="717">
        <v>33</v>
      </c>
      <c r="B516" s="1412" t="s">
        <v>1809</v>
      </c>
      <c r="C516" s="1412" t="s">
        <v>1808</v>
      </c>
      <c r="D516" s="717">
        <v>4</v>
      </c>
      <c r="E516" s="1413">
        <v>44427</v>
      </c>
      <c r="F516" s="1412"/>
      <c r="G516" s="1412"/>
      <c r="H516" s="1412"/>
      <c r="I516" s="1412"/>
      <c r="J516" s="1412"/>
      <c r="K516" s="1415">
        <v>8.3699999999999992</v>
      </c>
      <c r="L516" s="717">
        <v>25.9</v>
      </c>
      <c r="M516" s="717" t="s">
        <v>811</v>
      </c>
      <c r="N516" s="717" t="s">
        <v>811</v>
      </c>
      <c r="O516" s="1415" t="s">
        <v>811</v>
      </c>
      <c r="P516" s="1415" t="s">
        <v>811</v>
      </c>
      <c r="Q516" s="1415" t="s">
        <v>811</v>
      </c>
      <c r="R516" s="1415" t="s">
        <v>811</v>
      </c>
      <c r="S516" s="1415" t="s">
        <v>811</v>
      </c>
      <c r="T516" s="1412"/>
      <c r="U516" s="1412"/>
      <c r="V516" s="1412"/>
      <c r="W516" s="1412"/>
      <c r="X516" s="1412"/>
    </row>
    <row r="517" spans="1:24">
      <c r="A517" s="717">
        <v>33</v>
      </c>
      <c r="B517" s="1412" t="s">
        <v>1809</v>
      </c>
      <c r="C517" s="1412" t="s">
        <v>1808</v>
      </c>
      <c r="D517" s="717">
        <v>5</v>
      </c>
      <c r="E517" s="1413">
        <v>44427</v>
      </c>
      <c r="F517" s="1412"/>
      <c r="G517" s="1412"/>
      <c r="H517" s="1412"/>
      <c r="I517" s="1412"/>
      <c r="J517" s="1412"/>
      <c r="K517" s="1415">
        <v>5.48</v>
      </c>
      <c r="L517" s="717">
        <v>24.7</v>
      </c>
      <c r="M517" s="717" t="s">
        <v>811</v>
      </c>
      <c r="N517" s="717" t="s">
        <v>811</v>
      </c>
      <c r="O517" s="1415" t="s">
        <v>811</v>
      </c>
      <c r="P517" s="1415" t="s">
        <v>811</v>
      </c>
      <c r="Q517" s="1415" t="s">
        <v>811</v>
      </c>
      <c r="R517" s="1415" t="s">
        <v>811</v>
      </c>
      <c r="S517" s="1415" t="s">
        <v>811</v>
      </c>
      <c r="T517" s="1412"/>
      <c r="U517" s="1412"/>
      <c r="V517" s="1412"/>
      <c r="W517" s="1412"/>
      <c r="X517" s="1412"/>
    </row>
    <row r="518" spans="1:24">
      <c r="A518" s="717">
        <v>33</v>
      </c>
      <c r="B518" s="1412" t="s">
        <v>1809</v>
      </c>
      <c r="C518" s="1412" t="s">
        <v>1808</v>
      </c>
      <c r="D518" s="717">
        <v>6</v>
      </c>
      <c r="E518" s="1413">
        <v>44427</v>
      </c>
      <c r="F518" s="1412"/>
      <c r="G518" s="1412"/>
      <c r="H518" s="1412"/>
      <c r="I518" s="1412"/>
      <c r="J518" s="1412"/>
      <c r="K518" s="1415">
        <v>2.81</v>
      </c>
      <c r="L518" s="717">
        <v>23.7</v>
      </c>
      <c r="M518" s="717" t="s">
        <v>811</v>
      </c>
      <c r="N518" s="717" t="s">
        <v>811</v>
      </c>
      <c r="O518" s="1417" t="s">
        <v>811</v>
      </c>
      <c r="P518" s="1417" t="s">
        <v>811</v>
      </c>
      <c r="Q518" s="1415" t="s">
        <v>811</v>
      </c>
      <c r="R518" s="1415" t="s">
        <v>811</v>
      </c>
      <c r="S518" s="1417" t="s">
        <v>811</v>
      </c>
      <c r="T518" s="1412"/>
      <c r="U518" s="1412"/>
      <c r="V518" s="1412"/>
      <c r="W518" s="1412"/>
      <c r="X518" s="1412"/>
    </row>
    <row r="519" spans="1:24">
      <c r="A519" s="717">
        <v>33</v>
      </c>
      <c r="B519" s="1412" t="s">
        <v>1809</v>
      </c>
      <c r="C519" s="1412" t="s">
        <v>1808</v>
      </c>
      <c r="D519" s="717">
        <v>7</v>
      </c>
      <c r="E519" s="1413">
        <v>44427</v>
      </c>
      <c r="F519" s="1412"/>
      <c r="G519" s="1412"/>
      <c r="H519" s="1412"/>
      <c r="I519" s="1412"/>
      <c r="J519" s="1412"/>
      <c r="K519" s="1415">
        <v>0.16</v>
      </c>
      <c r="L519" s="717">
        <v>21.3</v>
      </c>
      <c r="M519" s="717" t="s">
        <v>811</v>
      </c>
      <c r="N519" s="717" t="s">
        <v>811</v>
      </c>
      <c r="O519" s="1415" t="s">
        <v>811</v>
      </c>
      <c r="P519" s="1415" t="s">
        <v>811</v>
      </c>
      <c r="Q519" s="1415" t="s">
        <v>811</v>
      </c>
      <c r="R519" s="1415" t="s">
        <v>811</v>
      </c>
      <c r="S519" s="1415" t="s">
        <v>811</v>
      </c>
      <c r="T519" s="1412"/>
      <c r="U519" s="1412"/>
      <c r="V519" s="1412"/>
      <c r="W519" s="1412"/>
      <c r="X519" s="1412"/>
    </row>
    <row r="520" spans="1:24">
      <c r="A520" s="717">
        <v>33</v>
      </c>
      <c r="B520" s="1412" t="s">
        <v>1809</v>
      </c>
      <c r="C520" s="1412" t="s">
        <v>1808</v>
      </c>
      <c r="D520" s="717">
        <v>8</v>
      </c>
      <c r="E520" s="1413">
        <v>44427</v>
      </c>
      <c r="F520" s="1412"/>
      <c r="G520" s="1412"/>
      <c r="H520" s="1412"/>
      <c r="I520" s="1412"/>
      <c r="J520" s="1412"/>
      <c r="K520" s="1415">
        <v>0.1</v>
      </c>
      <c r="L520" s="717">
        <v>18.2</v>
      </c>
      <c r="M520" s="717" t="s">
        <v>811</v>
      </c>
      <c r="N520" s="717" t="s">
        <v>811</v>
      </c>
      <c r="O520" s="1415" t="s">
        <v>811</v>
      </c>
      <c r="P520" s="1415" t="s">
        <v>811</v>
      </c>
      <c r="Q520" s="1415" t="s">
        <v>811</v>
      </c>
      <c r="R520" s="1415" t="s">
        <v>811</v>
      </c>
      <c r="S520" s="1415" t="s">
        <v>811</v>
      </c>
      <c r="T520" s="1412"/>
      <c r="U520" s="1412"/>
      <c r="V520" s="1412"/>
      <c r="W520" s="1412"/>
      <c r="X520" s="1412"/>
    </row>
    <row r="521" spans="1:24">
      <c r="A521" s="717">
        <v>33</v>
      </c>
      <c r="B521" s="1412" t="s">
        <v>1809</v>
      </c>
      <c r="C521" s="1412" t="s">
        <v>1808</v>
      </c>
      <c r="D521" s="717">
        <v>9</v>
      </c>
      <c r="E521" s="1413">
        <v>44427</v>
      </c>
      <c r="F521" s="1412"/>
      <c r="G521" s="1412"/>
      <c r="H521" s="1412"/>
      <c r="I521" s="1412"/>
      <c r="J521" s="1412"/>
      <c r="K521" s="1415">
        <v>7.0000000000000007E-2</v>
      </c>
      <c r="L521" s="717">
        <v>15.5</v>
      </c>
      <c r="M521" s="717">
        <v>6.1</v>
      </c>
      <c r="N521" s="717">
        <v>29.4</v>
      </c>
      <c r="O521" s="1417">
        <v>0.03</v>
      </c>
      <c r="P521" s="1417">
        <v>13.52</v>
      </c>
      <c r="Q521" s="1415">
        <v>1.84</v>
      </c>
      <c r="R521" s="1417">
        <v>20.21</v>
      </c>
      <c r="S521" s="1415">
        <v>13.55</v>
      </c>
      <c r="T521" s="1412"/>
      <c r="U521" s="1412"/>
      <c r="V521" s="1412"/>
      <c r="W521" s="1412"/>
      <c r="X521" s="1412"/>
    </row>
    <row r="522" spans="1:24">
      <c r="A522" s="717">
        <v>33</v>
      </c>
      <c r="B522" s="1412" t="s">
        <v>1809</v>
      </c>
      <c r="C522" s="1412" t="s">
        <v>1808</v>
      </c>
      <c r="D522" s="717">
        <v>10</v>
      </c>
      <c r="E522" s="1413">
        <v>44427</v>
      </c>
      <c r="F522" s="1412"/>
      <c r="G522" s="1412"/>
      <c r="H522" s="1412"/>
      <c r="I522" s="1412"/>
      <c r="J522" s="1412"/>
      <c r="K522" s="1415">
        <v>0.05</v>
      </c>
      <c r="L522" s="717">
        <v>14.2</v>
      </c>
      <c r="M522" s="717" t="s">
        <v>811</v>
      </c>
      <c r="N522" s="717" t="s">
        <v>811</v>
      </c>
      <c r="O522" s="1415" t="s">
        <v>811</v>
      </c>
      <c r="P522" s="1415" t="s">
        <v>811</v>
      </c>
      <c r="Q522" s="1415" t="s">
        <v>811</v>
      </c>
      <c r="R522" s="1415" t="s">
        <v>811</v>
      </c>
      <c r="S522" s="1415" t="s">
        <v>811</v>
      </c>
      <c r="T522" s="1412"/>
      <c r="U522" s="1412"/>
      <c r="V522" s="1412"/>
      <c r="W522" s="1412"/>
      <c r="X522" s="1412"/>
    </row>
    <row r="523" spans="1:24">
      <c r="A523" s="717">
        <v>33</v>
      </c>
      <c r="B523" s="1412" t="s">
        <v>1809</v>
      </c>
      <c r="C523" s="1412" t="s">
        <v>1808</v>
      </c>
      <c r="D523" s="717">
        <v>11</v>
      </c>
      <c r="E523" s="1413">
        <v>44427</v>
      </c>
      <c r="F523" s="1412"/>
      <c r="G523" s="1412"/>
      <c r="H523" s="1412"/>
      <c r="I523" s="1412"/>
      <c r="J523" s="1412"/>
      <c r="K523" s="1415">
        <v>0.04</v>
      </c>
      <c r="L523" s="717">
        <v>13.3</v>
      </c>
      <c r="M523" s="717" t="s">
        <v>811</v>
      </c>
      <c r="N523" s="717" t="s">
        <v>811</v>
      </c>
      <c r="O523" s="1417" t="s">
        <v>811</v>
      </c>
      <c r="P523" s="1417" t="s">
        <v>811</v>
      </c>
      <c r="Q523" s="1415" t="s">
        <v>811</v>
      </c>
      <c r="R523" s="1415" t="s">
        <v>811</v>
      </c>
      <c r="S523" s="1417" t="s">
        <v>811</v>
      </c>
      <c r="T523" s="1412"/>
      <c r="U523" s="1412"/>
      <c r="V523" s="1412"/>
      <c r="W523" s="1412"/>
      <c r="X523" s="1412"/>
    </row>
    <row r="524" spans="1:24">
      <c r="A524" s="717">
        <v>33</v>
      </c>
      <c r="B524" s="1412" t="s">
        <v>1809</v>
      </c>
      <c r="C524" s="1412" t="s">
        <v>1808</v>
      </c>
      <c r="D524" s="717">
        <v>12</v>
      </c>
      <c r="E524" s="1413">
        <v>44427</v>
      </c>
      <c r="F524" s="1412"/>
      <c r="G524" s="1412"/>
      <c r="H524" s="1412"/>
      <c r="I524" s="1412"/>
      <c r="J524" s="1412"/>
      <c r="K524" s="1415">
        <v>0.02</v>
      </c>
      <c r="L524" s="717">
        <v>12.9</v>
      </c>
      <c r="M524" s="717" t="s">
        <v>811</v>
      </c>
      <c r="N524" s="717" t="s">
        <v>811</v>
      </c>
      <c r="O524" s="1415" t="s">
        <v>811</v>
      </c>
      <c r="P524" s="1415" t="s">
        <v>811</v>
      </c>
      <c r="Q524" s="1415" t="s">
        <v>811</v>
      </c>
      <c r="R524" s="1415" t="s">
        <v>811</v>
      </c>
      <c r="S524" s="1415" t="s">
        <v>811</v>
      </c>
      <c r="T524" s="1412"/>
      <c r="U524" s="1412"/>
      <c r="V524" s="1412"/>
      <c r="W524" s="1412"/>
      <c r="X524" s="1412"/>
    </row>
    <row r="525" spans="1:24">
      <c r="A525" s="717">
        <v>33</v>
      </c>
      <c r="B525" s="1412" t="s">
        <v>1809</v>
      </c>
      <c r="C525" s="1412" t="s">
        <v>1808</v>
      </c>
      <c r="D525" s="717">
        <v>13</v>
      </c>
      <c r="E525" s="1413">
        <v>44427</v>
      </c>
      <c r="F525" s="1412"/>
      <c r="G525" s="1412"/>
      <c r="H525" s="1412"/>
      <c r="I525" s="1412"/>
      <c r="J525" s="1412"/>
      <c r="K525" s="1415">
        <v>0.04</v>
      </c>
      <c r="L525" s="717">
        <v>12.6</v>
      </c>
      <c r="M525" s="717" t="s">
        <v>811</v>
      </c>
      <c r="N525" s="717" t="s">
        <v>811</v>
      </c>
      <c r="O525" s="1417" t="s">
        <v>811</v>
      </c>
      <c r="P525" s="1417" t="s">
        <v>811</v>
      </c>
      <c r="Q525" s="1415" t="s">
        <v>811</v>
      </c>
      <c r="R525" s="1415" t="s">
        <v>811</v>
      </c>
      <c r="S525" s="1417" t="s">
        <v>811</v>
      </c>
      <c r="T525" s="1412"/>
      <c r="U525" s="1412"/>
      <c r="V525" s="1412"/>
      <c r="W525" s="1412"/>
      <c r="X525" s="1412"/>
    </row>
    <row r="526" spans="1:24">
      <c r="A526" s="717">
        <v>33</v>
      </c>
      <c r="B526" s="1412" t="s">
        <v>1809</v>
      </c>
      <c r="C526" s="1412" t="s">
        <v>1808</v>
      </c>
      <c r="D526" s="717">
        <v>14</v>
      </c>
      <c r="E526" s="1413">
        <v>44427</v>
      </c>
      <c r="F526" s="1412"/>
      <c r="G526" s="1412"/>
      <c r="H526" s="1412"/>
      <c r="I526" s="1412"/>
      <c r="J526" s="1412"/>
      <c r="K526" s="1415">
        <v>0</v>
      </c>
      <c r="L526" s="717">
        <v>12.3</v>
      </c>
      <c r="M526" s="717" t="s">
        <v>811</v>
      </c>
      <c r="N526" s="717" t="s">
        <v>811</v>
      </c>
      <c r="O526" s="717" t="s">
        <v>811</v>
      </c>
      <c r="P526" s="717" t="s">
        <v>811</v>
      </c>
      <c r="Q526" s="717" t="s">
        <v>811</v>
      </c>
      <c r="R526" s="717" t="s">
        <v>811</v>
      </c>
      <c r="S526" s="1415" t="s">
        <v>811</v>
      </c>
      <c r="T526" s="1412"/>
      <c r="U526" s="1412"/>
      <c r="V526" s="1412"/>
      <c r="W526" s="1412"/>
      <c r="X526" s="1412"/>
    </row>
    <row r="527" spans="1:24">
      <c r="A527" s="717">
        <v>33</v>
      </c>
      <c r="B527" s="1412" t="s">
        <v>1809</v>
      </c>
      <c r="C527" s="1412" t="s">
        <v>1808</v>
      </c>
      <c r="D527" s="717">
        <v>17</v>
      </c>
      <c r="E527" s="1413">
        <v>44427</v>
      </c>
      <c r="F527" s="1412"/>
      <c r="G527" s="1412"/>
      <c r="H527" s="1412"/>
      <c r="I527" s="1412"/>
      <c r="J527" s="1412"/>
      <c r="K527" s="1415" t="s">
        <v>815</v>
      </c>
      <c r="L527" s="717" t="s">
        <v>815</v>
      </c>
      <c r="M527" s="717">
        <v>6.34</v>
      </c>
      <c r="N527" s="717">
        <v>43.5</v>
      </c>
      <c r="O527" s="1417">
        <v>0.03</v>
      </c>
      <c r="P527" s="1417">
        <v>12.47</v>
      </c>
      <c r="Q527" s="1415">
        <v>12.01</v>
      </c>
      <c r="R527" s="1417">
        <v>69.290000000000006</v>
      </c>
      <c r="S527" s="1415">
        <v>12.5</v>
      </c>
      <c r="T527" s="1412"/>
      <c r="U527" s="1412"/>
      <c r="V527" s="1412"/>
      <c r="W527" s="1412"/>
      <c r="X527" s="1412"/>
    </row>
    <row r="528" spans="1:24">
      <c r="A528" s="717">
        <v>33</v>
      </c>
      <c r="B528" s="1412" t="s">
        <v>1809</v>
      </c>
      <c r="C528" s="1412" t="s">
        <v>1813</v>
      </c>
      <c r="D528" s="717">
        <v>0.5</v>
      </c>
      <c r="E528" s="1413">
        <v>44427</v>
      </c>
      <c r="F528" s="1412"/>
      <c r="G528" s="1412">
        <v>4</v>
      </c>
      <c r="H528" s="1412">
        <v>21.3</v>
      </c>
      <c r="I528" s="1412">
        <v>3.6</v>
      </c>
      <c r="J528" s="1414">
        <v>0.17</v>
      </c>
      <c r="K528" s="1415">
        <v>8.58</v>
      </c>
      <c r="L528" s="717">
        <v>26.2</v>
      </c>
      <c r="M528" s="717">
        <v>6.39</v>
      </c>
      <c r="N528" s="1416">
        <v>10</v>
      </c>
      <c r="O528" s="1415">
        <v>1.46</v>
      </c>
      <c r="P528" s="1415">
        <v>1.1599999999999999</v>
      </c>
      <c r="Q528" s="1415">
        <v>0.42</v>
      </c>
      <c r="R528" s="1417">
        <v>21.19</v>
      </c>
      <c r="S528" s="1415">
        <v>2.62</v>
      </c>
      <c r="T528" s="1412" t="s">
        <v>1033</v>
      </c>
      <c r="U528" s="1412" t="s">
        <v>1390</v>
      </c>
      <c r="V528" s="1412" t="s">
        <v>1028</v>
      </c>
      <c r="W528" s="1412" t="s">
        <v>714</v>
      </c>
      <c r="X528" s="1412"/>
    </row>
    <row r="529" spans="1:24">
      <c r="A529" s="717">
        <v>33</v>
      </c>
      <c r="B529" s="1412" t="s">
        <v>1809</v>
      </c>
      <c r="C529" s="1412" t="s">
        <v>1813</v>
      </c>
      <c r="D529" s="717">
        <v>1</v>
      </c>
      <c r="E529" s="1413">
        <v>44427</v>
      </c>
      <c r="F529" s="1412"/>
      <c r="G529" s="1412"/>
      <c r="H529" s="1412"/>
      <c r="I529" s="1412"/>
      <c r="J529" s="1412"/>
      <c r="K529" s="1415">
        <v>8.59</v>
      </c>
      <c r="L529" s="717">
        <v>26.2</v>
      </c>
      <c r="M529" s="717" t="s">
        <v>811</v>
      </c>
      <c r="N529" s="717" t="s">
        <v>811</v>
      </c>
      <c r="O529" s="1415" t="s">
        <v>811</v>
      </c>
      <c r="P529" s="1415" t="s">
        <v>811</v>
      </c>
      <c r="Q529" s="1415" t="s">
        <v>811</v>
      </c>
      <c r="R529" s="1415" t="s">
        <v>811</v>
      </c>
      <c r="S529" s="1415" t="s">
        <v>811</v>
      </c>
      <c r="T529" s="1412"/>
      <c r="U529" s="1412"/>
      <c r="V529" s="1412"/>
      <c r="W529" s="1412"/>
      <c r="X529" s="1412"/>
    </row>
    <row r="530" spans="1:24">
      <c r="A530" s="717">
        <v>33</v>
      </c>
      <c r="B530" s="1412" t="s">
        <v>1809</v>
      </c>
      <c r="C530" s="1412" t="s">
        <v>1813</v>
      </c>
      <c r="D530" s="717">
        <v>2</v>
      </c>
      <c r="E530" s="1413">
        <v>44427</v>
      </c>
      <c r="F530" s="1412"/>
      <c r="G530" s="1412"/>
      <c r="H530" s="1412"/>
      <c r="I530" s="1412"/>
      <c r="J530" s="1412"/>
      <c r="K530" s="1415">
        <v>8.59</v>
      </c>
      <c r="L530" s="717">
        <v>26.2</v>
      </c>
      <c r="M530" s="717" t="s">
        <v>811</v>
      </c>
      <c r="N530" s="717" t="s">
        <v>811</v>
      </c>
      <c r="O530" s="1415" t="s">
        <v>811</v>
      </c>
      <c r="P530" s="1415" t="s">
        <v>811</v>
      </c>
      <c r="Q530" s="1415" t="s">
        <v>811</v>
      </c>
      <c r="R530" s="1415" t="s">
        <v>811</v>
      </c>
      <c r="S530" s="1415" t="s">
        <v>811</v>
      </c>
      <c r="T530" s="1412"/>
      <c r="U530" s="1412"/>
      <c r="V530" s="1412"/>
      <c r="W530" s="1412"/>
      <c r="X530" s="1412"/>
    </row>
    <row r="531" spans="1:24">
      <c r="A531" s="717">
        <v>33</v>
      </c>
      <c r="B531" s="1412" t="s">
        <v>1809</v>
      </c>
      <c r="C531" s="1412" t="s">
        <v>1813</v>
      </c>
      <c r="D531" s="717">
        <v>3</v>
      </c>
      <c r="E531" s="1413">
        <v>44427</v>
      </c>
      <c r="F531" s="1412"/>
      <c r="G531" s="1412"/>
      <c r="H531" s="1412"/>
      <c r="I531" s="1412"/>
      <c r="J531" s="1412"/>
      <c r="K531" s="1415">
        <v>8.59</v>
      </c>
      <c r="L531" s="717">
        <v>26.2</v>
      </c>
      <c r="M531" s="717">
        <v>6.37</v>
      </c>
      <c r="N531" s="717">
        <v>9.4</v>
      </c>
      <c r="O531" s="1415">
        <v>1.49</v>
      </c>
      <c r="P531" s="1415">
        <v>1.18</v>
      </c>
      <c r="Q531" s="1415">
        <v>0.45</v>
      </c>
      <c r="R531" s="1417">
        <v>32.1</v>
      </c>
      <c r="S531" s="1415">
        <v>2.67</v>
      </c>
      <c r="T531" s="1412"/>
      <c r="U531" s="1412"/>
      <c r="V531" s="1412"/>
      <c r="W531" s="1412"/>
      <c r="X531" s="1412"/>
    </row>
    <row r="532" spans="1:24">
      <c r="A532" s="717">
        <v>33</v>
      </c>
      <c r="B532" s="1412" t="s">
        <v>1809</v>
      </c>
      <c r="C532" s="1412" t="s">
        <v>1813</v>
      </c>
      <c r="D532" s="717">
        <v>4</v>
      </c>
      <c r="E532" s="1413">
        <v>44427</v>
      </c>
      <c r="F532" s="1412"/>
      <c r="G532" s="1412"/>
      <c r="H532" s="1412"/>
      <c r="I532" s="1412"/>
      <c r="J532" s="1412"/>
      <c r="K532" s="1415">
        <v>8.58</v>
      </c>
      <c r="L532" s="717">
        <v>26.2</v>
      </c>
      <c r="M532" s="717" t="s">
        <v>811</v>
      </c>
      <c r="N532" s="717" t="s">
        <v>811</v>
      </c>
      <c r="O532" s="1415" t="s">
        <v>811</v>
      </c>
      <c r="P532" s="1415" t="s">
        <v>811</v>
      </c>
      <c r="Q532" s="1415" t="s">
        <v>811</v>
      </c>
      <c r="R532" s="1415" t="s">
        <v>811</v>
      </c>
      <c r="S532" s="1415" t="s">
        <v>811</v>
      </c>
      <c r="T532" s="1412"/>
      <c r="U532" s="1412"/>
      <c r="V532" s="1412"/>
      <c r="W532" s="1412"/>
      <c r="X532" s="1412"/>
    </row>
    <row r="533" spans="1:24">
      <c r="A533" s="717">
        <v>33</v>
      </c>
      <c r="B533" s="1412" t="s">
        <v>1809</v>
      </c>
      <c r="C533" s="1412" t="s">
        <v>1813</v>
      </c>
      <c r="D533" s="717">
        <v>5</v>
      </c>
      <c r="E533" s="1413">
        <v>44427</v>
      </c>
      <c r="F533" s="1412"/>
      <c r="G533" s="1412"/>
      <c r="H533" s="1412"/>
      <c r="I533" s="1412"/>
      <c r="J533" s="1412"/>
      <c r="K533" s="1415">
        <v>8.59</v>
      </c>
      <c r="L533" s="717">
        <v>26.2</v>
      </c>
      <c r="M533" s="717" t="s">
        <v>811</v>
      </c>
      <c r="N533" s="717" t="s">
        <v>811</v>
      </c>
      <c r="O533" s="1415" t="s">
        <v>811</v>
      </c>
      <c r="P533" s="1415" t="s">
        <v>811</v>
      </c>
      <c r="Q533" s="1415" t="s">
        <v>811</v>
      </c>
      <c r="R533" s="1415" t="s">
        <v>811</v>
      </c>
      <c r="S533" s="1415" t="s">
        <v>811</v>
      </c>
      <c r="T533" s="1412"/>
      <c r="U533" s="1412"/>
      <c r="V533" s="1412"/>
      <c r="W533" s="1412"/>
      <c r="X533" s="1412"/>
    </row>
    <row r="534" spans="1:24">
      <c r="A534" s="717">
        <v>33</v>
      </c>
      <c r="B534" s="1412" t="s">
        <v>1809</v>
      </c>
      <c r="C534" s="1412" t="s">
        <v>1813</v>
      </c>
      <c r="D534" s="717">
        <v>6</v>
      </c>
      <c r="E534" s="1413">
        <v>44427</v>
      </c>
      <c r="F534" s="1412"/>
      <c r="G534" s="1412"/>
      <c r="H534" s="1412"/>
      <c r="I534" s="1412"/>
      <c r="J534" s="1412"/>
      <c r="K534" s="1415">
        <v>8.73</v>
      </c>
      <c r="L534" s="717">
        <v>25.9</v>
      </c>
      <c r="M534" s="717" t="s">
        <v>811</v>
      </c>
      <c r="N534" s="717" t="s">
        <v>811</v>
      </c>
      <c r="O534" s="1415" t="s">
        <v>811</v>
      </c>
      <c r="P534" s="1415" t="s">
        <v>811</v>
      </c>
      <c r="Q534" s="1415" t="s">
        <v>811</v>
      </c>
      <c r="R534" s="1415" t="s">
        <v>811</v>
      </c>
      <c r="S534" s="1415" t="s">
        <v>811</v>
      </c>
      <c r="T534" s="1412"/>
      <c r="U534" s="1412"/>
      <c r="V534" s="1412"/>
      <c r="W534" s="1412"/>
      <c r="X534" s="1412"/>
    </row>
    <row r="535" spans="1:24">
      <c r="A535" s="717">
        <v>33</v>
      </c>
      <c r="B535" s="1412" t="s">
        <v>1809</v>
      </c>
      <c r="C535" s="1412" t="s">
        <v>1813</v>
      </c>
      <c r="D535" s="717">
        <v>7</v>
      </c>
      <c r="E535" s="1413">
        <v>44427</v>
      </c>
      <c r="F535" s="1412"/>
      <c r="G535" s="1412"/>
      <c r="H535" s="1412"/>
      <c r="I535" s="1412"/>
      <c r="J535" s="1412"/>
      <c r="K535" s="1415">
        <v>9.14</v>
      </c>
      <c r="L535" s="717">
        <v>24.6</v>
      </c>
      <c r="M535" s="717" t="s">
        <v>811</v>
      </c>
      <c r="N535" s="717" t="s">
        <v>811</v>
      </c>
      <c r="O535" s="1415" t="s">
        <v>811</v>
      </c>
      <c r="P535" s="1415" t="s">
        <v>811</v>
      </c>
      <c r="Q535" s="1415" t="s">
        <v>811</v>
      </c>
      <c r="R535" s="1415" t="s">
        <v>811</v>
      </c>
      <c r="S535" s="1415" t="s">
        <v>811</v>
      </c>
      <c r="T535" s="1412"/>
      <c r="U535" s="1412"/>
      <c r="V535" s="1412"/>
      <c r="W535" s="1412"/>
      <c r="X535" s="1412"/>
    </row>
    <row r="536" spans="1:24">
      <c r="A536" s="717">
        <v>33</v>
      </c>
      <c r="B536" s="1412" t="s">
        <v>1809</v>
      </c>
      <c r="C536" s="1412" t="s">
        <v>1813</v>
      </c>
      <c r="D536" s="717">
        <v>8</v>
      </c>
      <c r="E536" s="1413">
        <v>44427</v>
      </c>
      <c r="F536" s="1412"/>
      <c r="G536" s="1412"/>
      <c r="H536" s="1412"/>
      <c r="I536" s="1412"/>
      <c r="J536" s="1412"/>
      <c r="K536" s="1415">
        <v>7.99</v>
      </c>
      <c r="L536" s="717">
        <v>23.5</v>
      </c>
      <c r="M536" s="717" t="s">
        <v>811</v>
      </c>
      <c r="N536" s="717" t="s">
        <v>811</v>
      </c>
      <c r="O536" s="1417" t="s">
        <v>811</v>
      </c>
      <c r="P536" s="1417" t="s">
        <v>811</v>
      </c>
      <c r="Q536" s="1415" t="s">
        <v>811</v>
      </c>
      <c r="R536" s="1415" t="s">
        <v>811</v>
      </c>
      <c r="S536" s="1417" t="s">
        <v>811</v>
      </c>
      <c r="T536" s="1412"/>
      <c r="U536" s="1412"/>
      <c r="V536" s="1412"/>
      <c r="W536" s="1412"/>
      <c r="X536" s="1412"/>
    </row>
    <row r="537" spans="1:24">
      <c r="A537" s="717">
        <v>33</v>
      </c>
      <c r="B537" s="1412" t="s">
        <v>1809</v>
      </c>
      <c r="C537" s="1412" t="s">
        <v>1813</v>
      </c>
      <c r="D537" s="717">
        <v>9</v>
      </c>
      <c r="E537" s="1413">
        <v>44427</v>
      </c>
      <c r="F537" s="1412"/>
      <c r="G537" s="1412"/>
      <c r="H537" s="1412"/>
      <c r="I537" s="1412"/>
      <c r="J537" s="1412"/>
      <c r="K537" s="1415">
        <v>6.25</v>
      </c>
      <c r="L537" s="717">
        <v>20.2</v>
      </c>
      <c r="M537" s="717">
        <v>6.01</v>
      </c>
      <c r="N537" s="717">
        <v>13.1</v>
      </c>
      <c r="O537" s="1415">
        <v>11.56</v>
      </c>
      <c r="P537" s="1415">
        <v>4.67</v>
      </c>
      <c r="Q537" s="1415">
        <v>0.51</v>
      </c>
      <c r="R537" s="1417">
        <v>24.22</v>
      </c>
      <c r="S537" s="1415">
        <v>16.23</v>
      </c>
      <c r="T537" s="1412"/>
      <c r="U537" s="1412"/>
      <c r="V537" s="1412"/>
      <c r="W537" s="1412"/>
      <c r="X537" s="1412"/>
    </row>
    <row r="538" spans="1:24">
      <c r="A538" s="717">
        <v>33</v>
      </c>
      <c r="B538" s="1412" t="s">
        <v>1809</v>
      </c>
      <c r="C538" s="1412" t="s">
        <v>1813</v>
      </c>
      <c r="D538" s="717">
        <v>10</v>
      </c>
      <c r="E538" s="1413">
        <v>44427</v>
      </c>
      <c r="F538" s="1412"/>
      <c r="G538" s="1412"/>
      <c r="H538" s="1412"/>
      <c r="I538" s="1412"/>
      <c r="J538" s="1412"/>
      <c r="K538" s="1415">
        <v>2.4</v>
      </c>
      <c r="L538" s="717">
        <v>17.399999999999999</v>
      </c>
      <c r="M538" s="717" t="s">
        <v>811</v>
      </c>
      <c r="N538" s="717" t="s">
        <v>811</v>
      </c>
      <c r="O538" s="1415" t="s">
        <v>811</v>
      </c>
      <c r="P538" s="1415" t="s">
        <v>811</v>
      </c>
      <c r="Q538" s="1415" t="s">
        <v>811</v>
      </c>
      <c r="R538" s="1415" t="s">
        <v>811</v>
      </c>
      <c r="S538" s="1415" t="s">
        <v>811</v>
      </c>
      <c r="T538" s="1412"/>
      <c r="U538" s="1412"/>
      <c r="V538" s="1412"/>
      <c r="W538" s="1412"/>
      <c r="X538" s="1412"/>
    </row>
    <row r="539" spans="1:24">
      <c r="A539" s="717">
        <v>33</v>
      </c>
      <c r="B539" s="1412" t="s">
        <v>1809</v>
      </c>
      <c r="C539" s="1412" t="s">
        <v>1813</v>
      </c>
      <c r="D539" s="717">
        <v>11</v>
      </c>
      <c r="E539" s="1413">
        <v>44427</v>
      </c>
      <c r="F539" s="1412"/>
      <c r="G539" s="1412"/>
      <c r="H539" s="1412"/>
      <c r="I539" s="1412"/>
      <c r="J539" s="1412"/>
      <c r="K539" s="1415">
        <v>0.21</v>
      </c>
      <c r="L539" s="717">
        <v>16.5</v>
      </c>
      <c r="M539" s="717" t="s">
        <v>811</v>
      </c>
      <c r="N539" s="717" t="s">
        <v>811</v>
      </c>
      <c r="O539" s="1415" t="s">
        <v>811</v>
      </c>
      <c r="P539" s="1415" t="s">
        <v>811</v>
      </c>
      <c r="Q539" s="1415" t="s">
        <v>811</v>
      </c>
      <c r="R539" s="1415" t="s">
        <v>811</v>
      </c>
      <c r="S539" s="1415" t="s">
        <v>811</v>
      </c>
      <c r="T539" s="1412"/>
      <c r="U539" s="1412"/>
      <c r="V539" s="1412"/>
      <c r="W539" s="1412"/>
      <c r="X539" s="1412"/>
    </row>
    <row r="540" spans="1:24">
      <c r="A540" s="717">
        <v>33</v>
      </c>
      <c r="B540" s="1412" t="s">
        <v>1809</v>
      </c>
      <c r="C540" s="1412" t="s">
        <v>1813</v>
      </c>
      <c r="D540" s="717">
        <v>12</v>
      </c>
      <c r="E540" s="1413">
        <v>44427</v>
      </c>
      <c r="F540" s="1412"/>
      <c r="G540" s="1412"/>
      <c r="H540" s="1412"/>
      <c r="I540" s="1412"/>
      <c r="J540" s="1412"/>
      <c r="K540" s="1415">
        <v>0.14000000000000001</v>
      </c>
      <c r="L540" s="717">
        <v>15.5</v>
      </c>
      <c r="M540" s="717" t="s">
        <v>811</v>
      </c>
      <c r="N540" s="717" t="s">
        <v>811</v>
      </c>
      <c r="O540" s="1415" t="s">
        <v>811</v>
      </c>
      <c r="P540" s="1415" t="s">
        <v>811</v>
      </c>
      <c r="Q540" s="1415" t="s">
        <v>811</v>
      </c>
      <c r="R540" s="1415" t="s">
        <v>811</v>
      </c>
      <c r="S540" s="1415" t="s">
        <v>811</v>
      </c>
      <c r="T540" s="1412"/>
      <c r="U540" s="1412"/>
      <c r="V540" s="1412"/>
      <c r="W540" s="1412"/>
      <c r="X540" s="1412"/>
    </row>
    <row r="541" spans="1:24">
      <c r="A541" s="717">
        <v>33</v>
      </c>
      <c r="B541" s="1412" t="s">
        <v>1809</v>
      </c>
      <c r="C541" s="1412" t="s">
        <v>1813</v>
      </c>
      <c r="D541" s="717">
        <v>13</v>
      </c>
      <c r="E541" s="1413">
        <v>44427</v>
      </c>
      <c r="F541" s="1412"/>
      <c r="G541" s="1412"/>
      <c r="H541" s="1412"/>
      <c r="I541" s="1412"/>
      <c r="J541" s="1412"/>
      <c r="K541" s="1415">
        <v>0.11</v>
      </c>
      <c r="L541" s="717">
        <v>14.6</v>
      </c>
      <c r="M541" s="717" t="s">
        <v>811</v>
      </c>
      <c r="N541" s="717" t="s">
        <v>811</v>
      </c>
      <c r="O541" s="1415" t="s">
        <v>811</v>
      </c>
      <c r="P541" s="1415" t="s">
        <v>811</v>
      </c>
      <c r="Q541" s="1415" t="s">
        <v>811</v>
      </c>
      <c r="R541" s="1415" t="s">
        <v>811</v>
      </c>
      <c r="S541" s="1415" t="s">
        <v>811</v>
      </c>
      <c r="T541" s="1412"/>
      <c r="U541" s="1412"/>
      <c r="V541" s="1412"/>
      <c r="W541" s="1412"/>
      <c r="X541" s="1412"/>
    </row>
    <row r="542" spans="1:24">
      <c r="A542" s="717">
        <v>33</v>
      </c>
      <c r="B542" s="1412" t="s">
        <v>1809</v>
      </c>
      <c r="C542" s="1412" t="s">
        <v>1813</v>
      </c>
      <c r="D542" s="717">
        <v>14</v>
      </c>
      <c r="E542" s="1413">
        <v>44427</v>
      </c>
      <c r="F542" s="1412"/>
      <c r="G542" s="1412"/>
      <c r="H542" s="1412"/>
      <c r="I542" s="1412"/>
      <c r="J542" s="1412"/>
      <c r="K542" s="1415">
        <v>0.08</v>
      </c>
      <c r="L542" s="717">
        <v>13.9</v>
      </c>
      <c r="M542" s="717" t="s">
        <v>811</v>
      </c>
      <c r="N542" s="717" t="s">
        <v>811</v>
      </c>
      <c r="O542" s="1415" t="s">
        <v>811</v>
      </c>
      <c r="P542" s="1415" t="s">
        <v>811</v>
      </c>
      <c r="Q542" s="1415" t="s">
        <v>811</v>
      </c>
      <c r="R542" s="1415" t="s">
        <v>811</v>
      </c>
      <c r="S542" s="1415" t="s">
        <v>811</v>
      </c>
      <c r="T542" s="1412"/>
      <c r="U542" s="1412"/>
      <c r="V542" s="1412"/>
      <c r="W542" s="1412"/>
      <c r="X542" s="1412"/>
    </row>
    <row r="543" spans="1:24">
      <c r="A543" s="717">
        <v>33</v>
      </c>
      <c r="B543" s="1412" t="s">
        <v>1809</v>
      </c>
      <c r="C543" s="1412" t="s">
        <v>1813</v>
      </c>
      <c r="D543" s="717">
        <v>15</v>
      </c>
      <c r="E543" s="1413">
        <v>44427</v>
      </c>
      <c r="F543" s="1412"/>
      <c r="G543" s="1412"/>
      <c r="H543" s="1412"/>
      <c r="I543" s="1412"/>
      <c r="J543" s="1412"/>
      <c r="K543" s="1415">
        <v>7.0000000000000007E-2</v>
      </c>
      <c r="L543" s="717">
        <v>13.7</v>
      </c>
      <c r="M543" s="717" t="s">
        <v>811</v>
      </c>
      <c r="N543" s="717" t="s">
        <v>811</v>
      </c>
      <c r="O543" s="1417" t="s">
        <v>811</v>
      </c>
      <c r="P543" s="1417" t="s">
        <v>811</v>
      </c>
      <c r="Q543" s="1415" t="s">
        <v>811</v>
      </c>
      <c r="R543" s="1415" t="s">
        <v>811</v>
      </c>
      <c r="S543" s="1417" t="s">
        <v>811</v>
      </c>
      <c r="T543" s="1412"/>
      <c r="U543" s="1412"/>
      <c r="V543" s="1412"/>
      <c r="W543" s="1412"/>
      <c r="X543" s="1412"/>
    </row>
    <row r="544" spans="1:24">
      <c r="A544" s="717">
        <v>33</v>
      </c>
      <c r="B544" s="1412" t="s">
        <v>1809</v>
      </c>
      <c r="C544" s="1412" t="s">
        <v>1813</v>
      </c>
      <c r="D544" s="717">
        <v>16</v>
      </c>
      <c r="E544" s="1413">
        <v>44427</v>
      </c>
      <c r="F544" s="1412"/>
      <c r="G544" s="1412"/>
      <c r="H544" s="1412"/>
      <c r="I544" s="1412"/>
      <c r="J544" s="1412"/>
      <c r="K544" s="1415">
        <v>0.06</v>
      </c>
      <c r="L544" s="717">
        <v>13.4</v>
      </c>
      <c r="M544" s="717" t="s">
        <v>811</v>
      </c>
      <c r="N544" s="717" t="s">
        <v>811</v>
      </c>
      <c r="O544" s="1415" t="s">
        <v>811</v>
      </c>
      <c r="P544" s="1415" t="s">
        <v>811</v>
      </c>
      <c r="Q544" s="1415" t="s">
        <v>811</v>
      </c>
      <c r="R544" s="1415" t="s">
        <v>811</v>
      </c>
      <c r="S544" s="1415" t="s">
        <v>811</v>
      </c>
      <c r="T544" s="1412"/>
      <c r="U544" s="1412"/>
      <c r="V544" s="1412"/>
      <c r="W544" s="1412"/>
      <c r="X544" s="1412"/>
    </row>
    <row r="545" spans="1:24">
      <c r="A545" s="717">
        <v>33</v>
      </c>
      <c r="B545" s="1412" t="s">
        <v>1809</v>
      </c>
      <c r="C545" s="1412" t="s">
        <v>1813</v>
      </c>
      <c r="D545" s="717">
        <v>17</v>
      </c>
      <c r="E545" s="1413">
        <v>44427</v>
      </c>
      <c r="F545" s="1412"/>
      <c r="G545" s="1412"/>
      <c r="H545" s="1412"/>
      <c r="I545" s="1412"/>
      <c r="J545" s="1412"/>
      <c r="K545" s="1415">
        <v>0.04</v>
      </c>
      <c r="L545" s="717">
        <v>13</v>
      </c>
      <c r="M545" s="717" t="s">
        <v>811</v>
      </c>
      <c r="N545" s="717" t="s">
        <v>811</v>
      </c>
      <c r="O545" s="1417" t="s">
        <v>811</v>
      </c>
      <c r="P545" s="1417" t="s">
        <v>811</v>
      </c>
      <c r="Q545" s="1415" t="s">
        <v>811</v>
      </c>
      <c r="R545" s="1415" t="s">
        <v>811</v>
      </c>
      <c r="S545" s="1417" t="s">
        <v>811</v>
      </c>
      <c r="T545" s="1412"/>
      <c r="U545" s="1412"/>
      <c r="V545" s="1412"/>
      <c r="W545" s="1412"/>
      <c r="X545" s="1412"/>
    </row>
    <row r="546" spans="1:24">
      <c r="A546" s="717">
        <v>33</v>
      </c>
      <c r="B546" s="1412" t="s">
        <v>1809</v>
      </c>
      <c r="C546" s="1412" t="s">
        <v>1813</v>
      </c>
      <c r="D546" s="717">
        <v>18</v>
      </c>
      <c r="E546" s="1413">
        <v>44427</v>
      </c>
      <c r="F546" s="1412"/>
      <c r="G546" s="1412"/>
      <c r="H546" s="1412"/>
      <c r="I546" s="1412"/>
      <c r="J546" s="1412"/>
      <c r="K546" s="1415">
        <v>0.04</v>
      </c>
      <c r="L546" s="717">
        <v>12.9</v>
      </c>
      <c r="M546" s="717" t="s">
        <v>811</v>
      </c>
      <c r="N546" s="717" t="s">
        <v>811</v>
      </c>
      <c r="O546" s="1415" t="s">
        <v>811</v>
      </c>
      <c r="P546" s="1415" t="s">
        <v>811</v>
      </c>
      <c r="Q546" s="1415" t="s">
        <v>811</v>
      </c>
      <c r="R546" s="1415" t="s">
        <v>811</v>
      </c>
      <c r="S546" s="1415" t="s">
        <v>811</v>
      </c>
      <c r="T546" s="1412"/>
      <c r="U546" s="1412"/>
      <c r="V546" s="1412"/>
      <c r="W546" s="1412"/>
      <c r="X546" s="1412"/>
    </row>
    <row r="547" spans="1:24">
      <c r="A547" s="717">
        <v>33</v>
      </c>
      <c r="B547" s="1412" t="s">
        <v>1809</v>
      </c>
      <c r="C547" s="1412" t="s">
        <v>1813</v>
      </c>
      <c r="D547" s="717">
        <v>19</v>
      </c>
      <c r="E547" s="1413">
        <v>44427</v>
      </c>
      <c r="F547" s="1412"/>
      <c r="G547" s="1412"/>
      <c r="H547" s="1412"/>
      <c r="I547" s="1412"/>
      <c r="J547" s="1412"/>
      <c r="K547" s="1415">
        <v>0.03</v>
      </c>
      <c r="L547" s="717">
        <v>12.9</v>
      </c>
      <c r="M547" s="717" t="s">
        <v>811</v>
      </c>
      <c r="N547" s="717" t="s">
        <v>811</v>
      </c>
      <c r="O547" s="1415" t="s">
        <v>811</v>
      </c>
      <c r="P547" s="1415" t="s">
        <v>811</v>
      </c>
      <c r="Q547" s="1415" t="s">
        <v>811</v>
      </c>
      <c r="R547" s="1415" t="s">
        <v>811</v>
      </c>
      <c r="S547" s="1415" t="s">
        <v>811</v>
      </c>
      <c r="T547" s="1412"/>
      <c r="U547" s="1412"/>
      <c r="V547" s="1412"/>
      <c r="W547" s="1412"/>
      <c r="X547" s="1412"/>
    </row>
    <row r="548" spans="1:24">
      <c r="A548" s="717">
        <v>33</v>
      </c>
      <c r="B548" s="1412" t="s">
        <v>1809</v>
      </c>
      <c r="C548" s="1412" t="s">
        <v>1813</v>
      </c>
      <c r="D548" s="717">
        <v>20</v>
      </c>
      <c r="E548" s="1413">
        <v>44427</v>
      </c>
      <c r="F548" s="1412"/>
      <c r="G548" s="1412"/>
      <c r="H548" s="1412"/>
      <c r="I548" s="1412"/>
      <c r="J548" s="1412"/>
      <c r="K548" s="1415">
        <v>0.01</v>
      </c>
      <c r="L548" s="717">
        <v>12.9</v>
      </c>
      <c r="M548" s="717">
        <v>6.34</v>
      </c>
      <c r="N548" s="717">
        <v>41.5</v>
      </c>
      <c r="O548" s="1417">
        <v>0.03</v>
      </c>
      <c r="P548" s="1417">
        <v>20.53</v>
      </c>
      <c r="Q548" s="1415">
        <v>1.34</v>
      </c>
      <c r="R548" s="1417">
        <v>72.44</v>
      </c>
      <c r="S548" s="1415">
        <v>20.55</v>
      </c>
      <c r="T548" s="1412"/>
      <c r="U548" s="1412"/>
      <c r="V548" s="1412"/>
      <c r="W548" s="1412"/>
      <c r="X548" s="1412"/>
    </row>
    <row r="549" spans="1:24">
      <c r="A549" s="717">
        <v>36</v>
      </c>
      <c r="B549" s="1412" t="s">
        <v>1809</v>
      </c>
      <c r="C549" s="1412" t="s">
        <v>1809</v>
      </c>
      <c r="D549" s="717">
        <v>0.5</v>
      </c>
      <c r="E549" s="1413">
        <v>44425</v>
      </c>
      <c r="F549" s="1412"/>
      <c r="G549" s="1412">
        <v>4</v>
      </c>
      <c r="H549" s="1412">
        <v>28.65</v>
      </c>
      <c r="I549" s="1412">
        <v>4.3499999999999996</v>
      </c>
      <c r="J549" s="1414">
        <v>0.15</v>
      </c>
      <c r="K549" s="717">
        <v>8.64</v>
      </c>
      <c r="L549" s="717">
        <v>26.7</v>
      </c>
      <c r="M549" s="717">
        <v>6.65</v>
      </c>
      <c r="N549" s="717">
        <v>17.399999999999999</v>
      </c>
      <c r="O549" s="1417">
        <v>1.98</v>
      </c>
      <c r="P549" s="1417">
        <v>0.95</v>
      </c>
      <c r="Q549" s="1415">
        <v>0.69</v>
      </c>
      <c r="R549" s="1417">
        <v>26.26</v>
      </c>
      <c r="S549" s="1415">
        <v>2.94</v>
      </c>
      <c r="T549" s="1412" t="s">
        <v>1033</v>
      </c>
      <c r="U549" s="1412" t="s">
        <v>1128</v>
      </c>
      <c r="V549" s="1412" t="s">
        <v>1028</v>
      </c>
      <c r="W549" s="1412" t="s">
        <v>2105</v>
      </c>
      <c r="X549" s="1412"/>
    </row>
    <row r="550" spans="1:24">
      <c r="A550" s="717">
        <v>36</v>
      </c>
      <c r="B550" s="1412" t="s">
        <v>1809</v>
      </c>
      <c r="C550" s="1412" t="s">
        <v>1809</v>
      </c>
      <c r="D550" s="717">
        <v>1</v>
      </c>
      <c r="E550" s="1413">
        <v>44425</v>
      </c>
      <c r="F550" s="1412"/>
      <c r="G550" s="1412"/>
      <c r="H550" s="1412"/>
      <c r="I550" s="1412"/>
      <c r="J550" s="1412"/>
      <c r="K550" s="717">
        <v>8.68</v>
      </c>
      <c r="L550" s="717">
        <v>26.6</v>
      </c>
      <c r="M550" s="717" t="s">
        <v>811</v>
      </c>
      <c r="N550" s="717" t="s">
        <v>811</v>
      </c>
      <c r="O550" s="1415" t="s">
        <v>811</v>
      </c>
      <c r="P550" s="1415" t="s">
        <v>811</v>
      </c>
      <c r="Q550" s="1415" t="s">
        <v>811</v>
      </c>
      <c r="R550" s="1415" t="s">
        <v>811</v>
      </c>
      <c r="S550" s="1415" t="s">
        <v>811</v>
      </c>
      <c r="T550" s="1412"/>
      <c r="U550" s="1412"/>
      <c r="V550" s="1412"/>
      <c r="W550" s="1412"/>
      <c r="X550" s="1412"/>
    </row>
    <row r="551" spans="1:24">
      <c r="A551" s="717">
        <v>36</v>
      </c>
      <c r="B551" s="1412" t="s">
        <v>1809</v>
      </c>
      <c r="C551" s="1412" t="s">
        <v>1809</v>
      </c>
      <c r="D551" s="717">
        <v>2</v>
      </c>
      <c r="E551" s="1413">
        <v>44425</v>
      </c>
      <c r="F551" s="1412"/>
      <c r="G551" s="1412"/>
      <c r="H551" s="1412"/>
      <c r="I551" s="1412"/>
      <c r="J551" s="1412"/>
      <c r="K551" s="717">
        <v>8.7200000000000006</v>
      </c>
      <c r="L551" s="717">
        <v>26.4</v>
      </c>
      <c r="M551" s="717" t="s">
        <v>811</v>
      </c>
      <c r="N551" s="717" t="s">
        <v>811</v>
      </c>
      <c r="O551" s="1415" t="s">
        <v>811</v>
      </c>
      <c r="P551" s="1415" t="s">
        <v>811</v>
      </c>
      <c r="Q551" s="1415" t="s">
        <v>811</v>
      </c>
      <c r="R551" s="1415" t="s">
        <v>811</v>
      </c>
      <c r="S551" s="1415" t="s">
        <v>811</v>
      </c>
      <c r="T551" s="1412"/>
      <c r="U551" s="1412"/>
      <c r="V551" s="1412"/>
      <c r="W551" s="1412"/>
      <c r="X551" s="1412"/>
    </row>
    <row r="552" spans="1:24">
      <c r="A552" s="717">
        <v>36</v>
      </c>
      <c r="B552" s="1412" t="s">
        <v>1809</v>
      </c>
      <c r="C552" s="1412" t="s">
        <v>1809</v>
      </c>
      <c r="D552" s="717">
        <v>3</v>
      </c>
      <c r="E552" s="1413">
        <v>44425</v>
      </c>
      <c r="F552" s="1412"/>
      <c r="G552" s="1412"/>
      <c r="H552" s="1412"/>
      <c r="I552" s="1412"/>
      <c r="J552" s="1412"/>
      <c r="K552" s="717">
        <v>8.73</v>
      </c>
      <c r="L552" s="717">
        <v>26.4</v>
      </c>
      <c r="M552" s="717">
        <v>6.9</v>
      </c>
      <c r="N552" s="717">
        <v>18.899999999999999</v>
      </c>
      <c r="O552" s="1417">
        <v>1.66</v>
      </c>
      <c r="P552" s="1417">
        <v>1.24</v>
      </c>
      <c r="Q552" s="1415">
        <v>0.51</v>
      </c>
      <c r="R552" s="1417">
        <v>25.79</v>
      </c>
      <c r="S552" s="1415">
        <v>2.9</v>
      </c>
      <c r="T552" s="1412"/>
      <c r="U552" s="1412"/>
      <c r="V552" s="1412"/>
      <c r="W552" s="1412"/>
      <c r="X552" s="1412"/>
    </row>
    <row r="553" spans="1:24">
      <c r="A553" s="717">
        <v>36</v>
      </c>
      <c r="B553" s="1412" t="s">
        <v>1809</v>
      </c>
      <c r="C553" s="1412" t="s">
        <v>1809</v>
      </c>
      <c r="D553" s="717">
        <v>4</v>
      </c>
      <c r="E553" s="1413">
        <v>44425</v>
      </c>
      <c r="F553" s="1412"/>
      <c r="G553" s="1412"/>
      <c r="H553" s="1412"/>
      <c r="I553" s="1412"/>
      <c r="J553" s="1412"/>
      <c r="K553" s="717">
        <v>8.74</v>
      </c>
      <c r="L553" s="717">
        <v>26</v>
      </c>
      <c r="M553" s="717" t="s">
        <v>811</v>
      </c>
      <c r="N553" s="717" t="s">
        <v>811</v>
      </c>
      <c r="O553" s="1415" t="s">
        <v>811</v>
      </c>
      <c r="P553" s="1415" t="s">
        <v>811</v>
      </c>
      <c r="Q553" s="1415" t="s">
        <v>811</v>
      </c>
      <c r="R553" s="1415" t="s">
        <v>811</v>
      </c>
      <c r="S553" s="1415" t="s">
        <v>811</v>
      </c>
      <c r="T553" s="1412"/>
      <c r="U553" s="1412"/>
      <c r="V553" s="1412"/>
      <c r="W553" s="1412"/>
      <c r="X553" s="1412"/>
    </row>
    <row r="554" spans="1:24">
      <c r="A554" s="717">
        <v>36</v>
      </c>
      <c r="B554" s="1412" t="s">
        <v>1809</v>
      </c>
      <c r="C554" s="1412" t="s">
        <v>1809</v>
      </c>
      <c r="D554" s="717">
        <v>5</v>
      </c>
      <c r="E554" s="1413">
        <v>44425</v>
      </c>
      <c r="F554" s="1412"/>
      <c r="G554" s="1412"/>
      <c r="H554" s="1412"/>
      <c r="I554" s="1412"/>
      <c r="J554" s="1412"/>
      <c r="K554" s="717">
        <v>8.67</v>
      </c>
      <c r="L554" s="717">
        <v>25.6</v>
      </c>
      <c r="M554" s="717" t="s">
        <v>811</v>
      </c>
      <c r="N554" s="717" t="s">
        <v>811</v>
      </c>
      <c r="O554" s="1415" t="s">
        <v>811</v>
      </c>
      <c r="P554" s="1415" t="s">
        <v>811</v>
      </c>
      <c r="Q554" s="1415" t="s">
        <v>811</v>
      </c>
      <c r="R554" s="1415" t="s">
        <v>811</v>
      </c>
      <c r="S554" s="1415" t="s">
        <v>811</v>
      </c>
      <c r="T554" s="1412"/>
      <c r="U554" s="1412"/>
      <c r="V554" s="1412"/>
      <c r="W554" s="1412"/>
      <c r="X554" s="1412"/>
    </row>
    <row r="555" spans="1:24">
      <c r="A555" s="717">
        <v>36</v>
      </c>
      <c r="B555" s="1412" t="s">
        <v>1809</v>
      </c>
      <c r="C555" s="1412" t="s">
        <v>1809</v>
      </c>
      <c r="D555" s="717">
        <v>6</v>
      </c>
      <c r="E555" s="1413">
        <v>44425</v>
      </c>
      <c r="F555" s="1412"/>
      <c r="G555" s="1412"/>
      <c r="H555" s="1412"/>
      <c r="I555" s="1412"/>
      <c r="J555" s="1412"/>
      <c r="K555" s="717">
        <v>8.27</v>
      </c>
      <c r="L555" s="717">
        <v>24.8</v>
      </c>
      <c r="M555" s="717" t="s">
        <v>811</v>
      </c>
      <c r="N555" s="717" t="s">
        <v>811</v>
      </c>
      <c r="O555" s="1415" t="s">
        <v>811</v>
      </c>
      <c r="P555" s="1415" t="s">
        <v>811</v>
      </c>
      <c r="Q555" s="1415" t="s">
        <v>811</v>
      </c>
      <c r="R555" s="1415" t="s">
        <v>811</v>
      </c>
      <c r="S555" s="1415" t="s">
        <v>811</v>
      </c>
      <c r="T555" s="1412"/>
      <c r="U555" s="1412"/>
      <c r="V555" s="1412"/>
      <c r="W555" s="1412"/>
      <c r="X555" s="1412"/>
    </row>
    <row r="556" spans="1:24">
      <c r="A556" s="717">
        <v>36</v>
      </c>
      <c r="B556" s="1412" t="s">
        <v>1809</v>
      </c>
      <c r="C556" s="1412" t="s">
        <v>1809</v>
      </c>
      <c r="D556" s="717">
        <v>7</v>
      </c>
      <c r="E556" s="1413">
        <v>44425</v>
      </c>
      <c r="F556" s="1412"/>
      <c r="G556" s="1412"/>
      <c r="H556" s="1412"/>
      <c r="I556" s="1412"/>
      <c r="J556" s="1412"/>
      <c r="K556" s="717">
        <v>7.7</v>
      </c>
      <c r="L556" s="717">
        <v>24</v>
      </c>
      <c r="M556" s="717" t="s">
        <v>811</v>
      </c>
      <c r="N556" s="717" t="s">
        <v>811</v>
      </c>
      <c r="O556" s="1415" t="s">
        <v>811</v>
      </c>
      <c r="P556" s="1415" t="s">
        <v>811</v>
      </c>
      <c r="Q556" s="1415" t="s">
        <v>811</v>
      </c>
      <c r="R556" s="1415" t="s">
        <v>811</v>
      </c>
      <c r="S556" s="1415" t="s">
        <v>811</v>
      </c>
      <c r="T556" s="1412"/>
      <c r="U556" s="1412"/>
      <c r="V556" s="1412"/>
      <c r="W556" s="1412"/>
      <c r="X556" s="1412"/>
    </row>
    <row r="557" spans="1:24">
      <c r="A557" s="717">
        <v>36</v>
      </c>
      <c r="B557" s="1412" t="s">
        <v>1809</v>
      </c>
      <c r="C557" s="1412" t="s">
        <v>1809</v>
      </c>
      <c r="D557" s="717">
        <v>8</v>
      </c>
      <c r="E557" s="1413">
        <v>44425</v>
      </c>
      <c r="F557" s="1412"/>
      <c r="G557" s="1412"/>
      <c r="H557" s="1412"/>
      <c r="I557" s="1412"/>
      <c r="J557" s="1412"/>
      <c r="K557" s="717">
        <v>6.28</v>
      </c>
      <c r="L557" s="717">
        <v>21.7</v>
      </c>
      <c r="M557" s="717" t="s">
        <v>811</v>
      </c>
      <c r="N557" s="717" t="s">
        <v>811</v>
      </c>
      <c r="O557" s="1415" t="s">
        <v>811</v>
      </c>
      <c r="P557" s="1415" t="s">
        <v>811</v>
      </c>
      <c r="Q557" s="1415" t="s">
        <v>811</v>
      </c>
      <c r="R557" s="1415" t="s">
        <v>811</v>
      </c>
      <c r="S557" s="1415" t="s">
        <v>811</v>
      </c>
      <c r="T557" s="1412"/>
      <c r="U557" s="1412"/>
      <c r="V557" s="1412"/>
      <c r="W557" s="1412"/>
      <c r="X557" s="1412"/>
    </row>
    <row r="558" spans="1:24">
      <c r="A558" s="717">
        <v>36</v>
      </c>
      <c r="B558" s="1412" t="s">
        <v>1809</v>
      </c>
      <c r="C558" s="1412" t="s">
        <v>1809</v>
      </c>
      <c r="D558" s="717">
        <v>9</v>
      </c>
      <c r="E558" s="1413">
        <v>44425</v>
      </c>
      <c r="F558" s="1412"/>
      <c r="G558" s="1412"/>
      <c r="H558" s="1412"/>
      <c r="I558" s="1412"/>
      <c r="J558" s="1412"/>
      <c r="K558" s="717">
        <v>2.87</v>
      </c>
      <c r="L558" s="717">
        <v>17.7</v>
      </c>
      <c r="M558" s="717">
        <v>6.4</v>
      </c>
      <c r="N558" s="717">
        <v>20.8</v>
      </c>
      <c r="O558" s="1417">
        <v>9.32</v>
      </c>
      <c r="P558" s="1417">
        <v>5.12</v>
      </c>
      <c r="Q558" s="1415">
        <v>0.97</v>
      </c>
      <c r="R558" s="1417">
        <v>32.25</v>
      </c>
      <c r="S558" s="1415">
        <v>14.44</v>
      </c>
      <c r="T558" s="1412"/>
      <c r="U558" s="1412"/>
      <c r="V558" s="1412"/>
      <c r="W558" s="1412"/>
      <c r="X558" s="1412"/>
    </row>
    <row r="559" spans="1:24">
      <c r="A559" s="717">
        <v>36</v>
      </c>
      <c r="B559" s="1412" t="s">
        <v>1809</v>
      </c>
      <c r="C559" s="1412" t="s">
        <v>1809</v>
      </c>
      <c r="D559" s="717">
        <v>10</v>
      </c>
      <c r="E559" s="1413">
        <v>44425</v>
      </c>
      <c r="F559" s="1412"/>
      <c r="G559" s="1412"/>
      <c r="H559" s="1412"/>
      <c r="I559" s="1412"/>
      <c r="J559" s="1412"/>
      <c r="K559" s="717">
        <v>1.1100000000000001</v>
      </c>
      <c r="L559" s="717">
        <v>15.7</v>
      </c>
      <c r="M559" s="717" t="s">
        <v>811</v>
      </c>
      <c r="N559" s="717" t="s">
        <v>811</v>
      </c>
      <c r="O559" s="1415" t="s">
        <v>811</v>
      </c>
      <c r="P559" s="1415" t="s">
        <v>811</v>
      </c>
      <c r="Q559" s="1415" t="s">
        <v>811</v>
      </c>
      <c r="R559" s="1415" t="s">
        <v>811</v>
      </c>
      <c r="S559" s="1415" t="s">
        <v>811</v>
      </c>
      <c r="T559" s="1412"/>
      <c r="U559" s="1412"/>
      <c r="V559" s="1412"/>
      <c r="W559" s="1412"/>
      <c r="X559" s="1412"/>
    </row>
    <row r="560" spans="1:24">
      <c r="A560" s="717">
        <v>36</v>
      </c>
      <c r="B560" s="1412" t="s">
        <v>1809</v>
      </c>
      <c r="C560" s="1412" t="s">
        <v>1809</v>
      </c>
      <c r="D560" s="717">
        <v>11</v>
      </c>
      <c r="E560" s="1413">
        <v>44425</v>
      </c>
      <c r="F560" s="1412"/>
      <c r="G560" s="1412"/>
      <c r="H560" s="1412"/>
      <c r="I560" s="1412"/>
      <c r="J560" s="1412"/>
      <c r="K560" s="717">
        <v>1.07</v>
      </c>
      <c r="L560" s="717">
        <v>14.4</v>
      </c>
      <c r="M560" s="717" t="s">
        <v>811</v>
      </c>
      <c r="N560" s="717" t="s">
        <v>811</v>
      </c>
      <c r="O560" s="1417" t="s">
        <v>811</v>
      </c>
      <c r="P560" s="1417" t="s">
        <v>811</v>
      </c>
      <c r="Q560" s="1415" t="s">
        <v>811</v>
      </c>
      <c r="R560" s="1415" t="s">
        <v>811</v>
      </c>
      <c r="S560" s="1417" t="s">
        <v>811</v>
      </c>
      <c r="T560" s="1412"/>
      <c r="U560" s="1412"/>
      <c r="V560" s="1412"/>
      <c r="W560" s="1412"/>
      <c r="X560" s="1412"/>
    </row>
    <row r="561" spans="1:24">
      <c r="A561" s="717">
        <v>36</v>
      </c>
      <c r="B561" s="1412" t="s">
        <v>1809</v>
      </c>
      <c r="C561" s="1412" t="s">
        <v>1809</v>
      </c>
      <c r="D561" s="717">
        <v>12</v>
      </c>
      <c r="E561" s="1413">
        <v>44425</v>
      </c>
      <c r="F561" s="1412"/>
      <c r="G561" s="1412"/>
      <c r="H561" s="1412"/>
      <c r="I561" s="1412"/>
      <c r="J561" s="1412"/>
      <c r="K561" s="717">
        <v>0</v>
      </c>
      <c r="L561" s="717">
        <v>13.3</v>
      </c>
      <c r="M561" s="717" t="s">
        <v>811</v>
      </c>
      <c r="N561" s="717" t="s">
        <v>811</v>
      </c>
      <c r="O561" s="1415" t="s">
        <v>811</v>
      </c>
      <c r="P561" s="1415" t="s">
        <v>811</v>
      </c>
      <c r="Q561" s="1415" t="s">
        <v>811</v>
      </c>
      <c r="R561" s="1415" t="s">
        <v>811</v>
      </c>
      <c r="S561" s="1415" t="s">
        <v>811</v>
      </c>
      <c r="T561" s="1412"/>
      <c r="U561" s="1412"/>
      <c r="V561" s="1412"/>
      <c r="W561" s="1412"/>
      <c r="X561" s="1412"/>
    </row>
    <row r="562" spans="1:24">
      <c r="A562" s="717">
        <v>36</v>
      </c>
      <c r="B562" s="1412" t="s">
        <v>1809</v>
      </c>
      <c r="C562" s="1412" t="s">
        <v>1809</v>
      </c>
      <c r="D562" s="717">
        <v>26</v>
      </c>
      <c r="E562" s="1413">
        <v>44425</v>
      </c>
      <c r="F562" s="1412"/>
      <c r="G562" s="1412"/>
      <c r="H562" s="1412"/>
      <c r="I562" s="1412"/>
      <c r="J562" s="1412"/>
      <c r="K562" s="717">
        <v>0</v>
      </c>
      <c r="L562" s="717" t="s">
        <v>815</v>
      </c>
      <c r="M562" s="717">
        <v>6.41</v>
      </c>
      <c r="N562" s="717">
        <v>44.9</v>
      </c>
      <c r="O562" s="1415">
        <v>0.41</v>
      </c>
      <c r="P562" s="1415">
        <v>4.68</v>
      </c>
      <c r="Q562" s="1415">
        <v>10.61</v>
      </c>
      <c r="R562" s="1417">
        <v>111.53</v>
      </c>
      <c r="S562" s="1415">
        <v>5.09</v>
      </c>
      <c r="T562" s="1412"/>
      <c r="U562" s="1412"/>
      <c r="V562" s="1412"/>
      <c r="W562" s="1412"/>
      <c r="X562" s="1412"/>
    </row>
    <row r="563" spans="1:24">
      <c r="A563" s="717">
        <v>36</v>
      </c>
      <c r="B563" s="1412" t="s">
        <v>1809</v>
      </c>
      <c r="C563" s="1412" t="s">
        <v>1826</v>
      </c>
      <c r="D563" s="717">
        <v>0.5</v>
      </c>
      <c r="E563" s="1413">
        <v>44425</v>
      </c>
      <c r="F563" s="1412"/>
      <c r="G563" s="1412">
        <v>4</v>
      </c>
      <c r="H563" s="1412">
        <v>2.5499999999999998</v>
      </c>
      <c r="I563" s="1412">
        <v>1.5</v>
      </c>
      <c r="J563" s="1414">
        <v>0.59</v>
      </c>
      <c r="K563" s="717">
        <v>10.53</v>
      </c>
      <c r="L563" s="717">
        <v>26.1</v>
      </c>
      <c r="M563" s="717">
        <v>7.76</v>
      </c>
      <c r="N563" s="717">
        <v>22.7</v>
      </c>
      <c r="O563" s="1415">
        <v>7.25</v>
      </c>
      <c r="P563" s="1415">
        <v>3.68</v>
      </c>
      <c r="Q563" s="1415">
        <v>1.1399999999999999</v>
      </c>
      <c r="R563" s="1417">
        <v>54.48</v>
      </c>
      <c r="S563" s="1415">
        <v>10.93</v>
      </c>
      <c r="T563" s="1412" t="s">
        <v>1022</v>
      </c>
      <c r="U563" s="1412" t="s">
        <v>1128</v>
      </c>
      <c r="V563" s="1412" t="s">
        <v>1028</v>
      </c>
      <c r="W563" s="1412" t="s">
        <v>714</v>
      </c>
      <c r="X563" s="1412"/>
    </row>
    <row r="564" spans="1:24">
      <c r="A564" s="717">
        <v>36</v>
      </c>
      <c r="B564" s="1412" t="s">
        <v>1809</v>
      </c>
      <c r="C564" s="1412" t="s">
        <v>1826</v>
      </c>
      <c r="D564" s="717">
        <v>1</v>
      </c>
      <c r="E564" s="1413">
        <v>44425</v>
      </c>
      <c r="F564" s="1412"/>
      <c r="G564" s="1412"/>
      <c r="H564" s="1412"/>
      <c r="I564" s="1412"/>
      <c r="J564" s="1412"/>
      <c r="K564" s="717">
        <v>10.82</v>
      </c>
      <c r="L564" s="717">
        <v>26.1</v>
      </c>
      <c r="M564" s="717" t="s">
        <v>811</v>
      </c>
      <c r="N564" s="717" t="s">
        <v>811</v>
      </c>
      <c r="O564" s="1417" t="s">
        <v>811</v>
      </c>
      <c r="P564" s="1417" t="s">
        <v>811</v>
      </c>
      <c r="Q564" s="1415" t="s">
        <v>811</v>
      </c>
      <c r="R564" s="1415" t="s">
        <v>811</v>
      </c>
      <c r="S564" s="1417" t="s">
        <v>811</v>
      </c>
      <c r="T564" s="1412"/>
      <c r="U564" s="1412"/>
      <c r="V564" s="1412"/>
      <c r="W564" s="1412"/>
      <c r="X564" s="1412"/>
    </row>
    <row r="565" spans="1:24">
      <c r="A565" s="717">
        <v>36</v>
      </c>
      <c r="B565" s="1412" t="s">
        <v>1809</v>
      </c>
      <c r="C565" s="1412" t="s">
        <v>1826</v>
      </c>
      <c r="D565" s="717">
        <v>1.5</v>
      </c>
      <c r="E565" s="1413">
        <v>44425</v>
      </c>
      <c r="F565" s="1412"/>
      <c r="G565" s="1412"/>
      <c r="H565" s="1412"/>
      <c r="I565" s="1412"/>
      <c r="J565" s="1412"/>
      <c r="K565" s="717">
        <v>10.87</v>
      </c>
      <c r="L565" s="717">
        <v>26.1</v>
      </c>
      <c r="M565" s="717">
        <v>7.8</v>
      </c>
      <c r="N565" s="717">
        <v>22.6</v>
      </c>
      <c r="O565" s="1417">
        <v>9.32</v>
      </c>
      <c r="P565" s="1417">
        <v>4.32</v>
      </c>
      <c r="Q565" s="1415">
        <v>1.1100000000000001</v>
      </c>
      <c r="R565" s="1417">
        <v>58.57</v>
      </c>
      <c r="S565" s="1415">
        <v>13.64</v>
      </c>
      <c r="T565" s="1412"/>
      <c r="U565" s="1412"/>
      <c r="V565" s="1412"/>
      <c r="W565" s="1412"/>
      <c r="X565" s="1412"/>
    </row>
    <row r="566" spans="1:24">
      <c r="A566" s="717">
        <v>36</v>
      </c>
      <c r="B566" s="1412" t="s">
        <v>1809</v>
      </c>
      <c r="C566" s="1412" t="s">
        <v>1826</v>
      </c>
      <c r="D566" s="717">
        <v>2</v>
      </c>
      <c r="E566" s="1413">
        <v>44425</v>
      </c>
      <c r="F566" s="1412"/>
      <c r="G566" s="1412"/>
      <c r="H566" s="1412"/>
      <c r="I566" s="1412"/>
      <c r="J566" s="1412"/>
      <c r="K566" s="717">
        <v>9.8800000000000008</v>
      </c>
      <c r="L566" s="717">
        <v>25.7</v>
      </c>
      <c r="M566" s="717" t="s">
        <v>811</v>
      </c>
      <c r="N566" s="717" t="s">
        <v>811</v>
      </c>
      <c r="O566" s="1415" t="s">
        <v>811</v>
      </c>
      <c r="P566" s="1415" t="s">
        <v>811</v>
      </c>
      <c r="Q566" s="1415" t="s">
        <v>811</v>
      </c>
      <c r="R566" s="1415" t="s">
        <v>811</v>
      </c>
      <c r="S566" s="1415" t="s">
        <v>811</v>
      </c>
      <c r="T566" s="1412"/>
      <c r="U566" s="1412"/>
      <c r="V566" s="1412"/>
      <c r="W566" s="1412"/>
      <c r="X566" s="1412"/>
    </row>
    <row r="567" spans="1:24">
      <c r="A567" s="717">
        <v>36</v>
      </c>
      <c r="B567" s="1412" t="s">
        <v>1809</v>
      </c>
      <c r="C567" s="1412" t="s">
        <v>1826</v>
      </c>
      <c r="D567" s="717">
        <v>2.5</v>
      </c>
      <c r="E567" s="1413">
        <v>44425</v>
      </c>
      <c r="F567" s="1412"/>
      <c r="G567" s="1412"/>
      <c r="H567" s="1412"/>
      <c r="I567" s="1412"/>
      <c r="J567" s="1412"/>
      <c r="K567" s="717">
        <v>4.37</v>
      </c>
      <c r="L567" s="717">
        <v>24.9</v>
      </c>
      <c r="M567" s="717" t="s">
        <v>811</v>
      </c>
      <c r="N567" s="717" t="s">
        <v>811</v>
      </c>
      <c r="O567" s="1415" t="s">
        <v>811</v>
      </c>
      <c r="P567" s="1415" t="s">
        <v>811</v>
      </c>
      <c r="Q567" s="1415" t="s">
        <v>811</v>
      </c>
      <c r="R567" s="1415" t="s">
        <v>811</v>
      </c>
      <c r="S567" s="1415" t="s">
        <v>811</v>
      </c>
      <c r="T567" s="1412"/>
      <c r="U567" s="1412"/>
      <c r="V567" s="1412"/>
      <c r="W567" s="1412"/>
      <c r="X567" s="1412"/>
    </row>
    <row r="568" spans="1:24">
      <c r="A568" s="717">
        <v>36</v>
      </c>
      <c r="B568" s="1412" t="s">
        <v>1809</v>
      </c>
      <c r="C568" s="1412" t="s">
        <v>1823</v>
      </c>
      <c r="D568" s="717">
        <v>0.5</v>
      </c>
      <c r="E568" s="1413">
        <v>44425</v>
      </c>
      <c r="F568" s="1410" t="s">
        <v>2106</v>
      </c>
      <c r="G568" s="1412">
        <v>4</v>
      </c>
      <c r="H568" s="1412">
        <v>18.5</v>
      </c>
      <c r="I568" s="1412">
        <v>3.35</v>
      </c>
      <c r="J568" s="1414">
        <v>0.18</v>
      </c>
      <c r="K568" s="717">
        <v>9.08</v>
      </c>
      <c r="L568" s="717">
        <v>26.5</v>
      </c>
      <c r="M568" s="717">
        <v>7.07</v>
      </c>
      <c r="N568" s="717">
        <v>20</v>
      </c>
      <c r="O568" s="1417">
        <v>2.98</v>
      </c>
      <c r="P568" s="1417">
        <v>1.61</v>
      </c>
      <c r="Q568" s="1415">
        <v>0.57999999999999996</v>
      </c>
      <c r="R568" s="1417">
        <v>26.11</v>
      </c>
      <c r="S568" s="1415">
        <v>4.59</v>
      </c>
      <c r="T568" s="1412" t="s">
        <v>1033</v>
      </c>
      <c r="U568" s="1412" t="s">
        <v>1128</v>
      </c>
      <c r="V568" s="1412" t="s">
        <v>1028</v>
      </c>
      <c r="W568" s="1412" t="s">
        <v>714</v>
      </c>
      <c r="X568" s="1412"/>
    </row>
    <row r="569" spans="1:24">
      <c r="A569" s="717">
        <v>36</v>
      </c>
      <c r="B569" s="1412" t="s">
        <v>1809</v>
      </c>
      <c r="C569" s="1412" t="s">
        <v>1823</v>
      </c>
      <c r="D569" s="717">
        <v>1</v>
      </c>
      <c r="E569" s="1413">
        <v>44425</v>
      </c>
      <c r="F569" s="1412"/>
      <c r="G569" s="1412"/>
      <c r="H569" s="1412"/>
      <c r="I569" s="1412"/>
      <c r="J569" s="1412"/>
      <c r="K569" s="717">
        <v>9.1199999999999992</v>
      </c>
      <c r="L569" s="717">
        <v>26.4</v>
      </c>
      <c r="M569" s="717" t="s">
        <v>811</v>
      </c>
      <c r="N569" s="717" t="s">
        <v>811</v>
      </c>
      <c r="O569" s="1415" t="s">
        <v>811</v>
      </c>
      <c r="P569" s="1415" t="s">
        <v>811</v>
      </c>
      <c r="Q569" s="1415" t="s">
        <v>811</v>
      </c>
      <c r="R569" s="1415" t="s">
        <v>811</v>
      </c>
      <c r="S569" s="1415" t="s">
        <v>811</v>
      </c>
      <c r="T569" s="1412"/>
      <c r="U569" s="1412"/>
      <c r="V569" s="1412"/>
      <c r="W569" s="1412"/>
      <c r="X569" s="1412"/>
    </row>
    <row r="570" spans="1:24">
      <c r="A570" s="717">
        <v>36</v>
      </c>
      <c r="B570" s="1412" t="s">
        <v>1809</v>
      </c>
      <c r="C570" s="1412" t="s">
        <v>1823</v>
      </c>
      <c r="D570" s="717">
        <v>2</v>
      </c>
      <c r="E570" s="1413">
        <v>44425</v>
      </c>
      <c r="F570" s="1412"/>
      <c r="G570" s="1412"/>
      <c r="H570" s="1412"/>
      <c r="I570" s="1412"/>
      <c r="J570" s="1412"/>
      <c r="K570" s="717">
        <v>9.16</v>
      </c>
      <c r="L570" s="717">
        <v>26.3</v>
      </c>
      <c r="M570" s="717" t="s">
        <v>811</v>
      </c>
      <c r="N570" s="717" t="s">
        <v>811</v>
      </c>
      <c r="O570" s="1415" t="s">
        <v>811</v>
      </c>
      <c r="P570" s="1415" t="s">
        <v>811</v>
      </c>
      <c r="Q570" s="1415" t="s">
        <v>811</v>
      </c>
      <c r="R570" s="1415" t="s">
        <v>811</v>
      </c>
      <c r="S570" s="1415" t="s">
        <v>811</v>
      </c>
      <c r="T570" s="1412"/>
      <c r="U570" s="1412"/>
      <c r="V570" s="1412"/>
      <c r="W570" s="1412"/>
      <c r="X570" s="1412"/>
    </row>
    <row r="571" spans="1:24">
      <c r="A571" s="717">
        <v>36</v>
      </c>
      <c r="B571" s="1412" t="s">
        <v>1809</v>
      </c>
      <c r="C571" s="1412" t="s">
        <v>1823</v>
      </c>
      <c r="D571" s="717">
        <v>3</v>
      </c>
      <c r="E571" s="1413">
        <v>44425</v>
      </c>
      <c r="F571" s="1412"/>
      <c r="G571" s="1412"/>
      <c r="H571" s="1412"/>
      <c r="I571" s="1412"/>
      <c r="J571" s="1412"/>
      <c r="K571" s="1415">
        <v>9.1999999999999993</v>
      </c>
      <c r="L571" s="717">
        <v>26.1</v>
      </c>
      <c r="M571" s="717">
        <v>7.04</v>
      </c>
      <c r="N571" s="717">
        <v>19.2</v>
      </c>
      <c r="O571" s="1415">
        <v>3.44</v>
      </c>
      <c r="P571" s="1415">
        <v>1.17</v>
      </c>
      <c r="Q571" s="1415">
        <v>0.65</v>
      </c>
      <c r="R571" s="1417">
        <v>29.57</v>
      </c>
      <c r="S571" s="1415">
        <v>4.6100000000000003</v>
      </c>
      <c r="T571" s="1412"/>
      <c r="U571" s="1412"/>
      <c r="V571" s="1412"/>
      <c r="W571" s="1412"/>
      <c r="X571" s="1412"/>
    </row>
    <row r="572" spans="1:24">
      <c r="A572" s="717">
        <v>36</v>
      </c>
      <c r="B572" s="1412" t="s">
        <v>1809</v>
      </c>
      <c r="C572" s="1412" t="s">
        <v>1823</v>
      </c>
      <c r="D572" s="717">
        <v>4</v>
      </c>
      <c r="E572" s="1413">
        <v>44425</v>
      </c>
      <c r="F572" s="1412"/>
      <c r="G572" s="1412"/>
      <c r="H572" s="1412"/>
      <c r="I572" s="1412"/>
      <c r="J572" s="1412"/>
      <c r="K572" s="717">
        <v>8.91</v>
      </c>
      <c r="L572" s="717">
        <v>25.9</v>
      </c>
      <c r="M572" s="717" t="s">
        <v>811</v>
      </c>
      <c r="N572" s="717" t="s">
        <v>811</v>
      </c>
      <c r="O572" s="1415" t="s">
        <v>811</v>
      </c>
      <c r="P572" s="1415" t="s">
        <v>811</v>
      </c>
      <c r="Q572" s="1415" t="s">
        <v>811</v>
      </c>
      <c r="R572" s="1415" t="s">
        <v>811</v>
      </c>
      <c r="S572" s="1415" t="s">
        <v>811</v>
      </c>
      <c r="T572" s="1412"/>
      <c r="U572" s="1412"/>
      <c r="V572" s="1412"/>
      <c r="W572" s="1412"/>
      <c r="X572" s="1412"/>
    </row>
    <row r="573" spans="1:24">
      <c r="A573" s="717">
        <v>36</v>
      </c>
      <c r="B573" s="1412" t="s">
        <v>1809</v>
      </c>
      <c r="C573" s="1412" t="s">
        <v>1823</v>
      </c>
      <c r="D573" s="717">
        <v>5</v>
      </c>
      <c r="E573" s="1413">
        <v>44425</v>
      </c>
      <c r="F573" s="1412"/>
      <c r="G573" s="1412"/>
      <c r="H573" s="1412"/>
      <c r="I573" s="1412"/>
      <c r="J573" s="1412"/>
      <c r="K573" s="717">
        <v>8.8800000000000008</v>
      </c>
      <c r="L573" s="717">
        <v>25.8</v>
      </c>
      <c r="M573" s="717" t="s">
        <v>811</v>
      </c>
      <c r="N573" s="717" t="s">
        <v>811</v>
      </c>
      <c r="O573" s="1415" t="s">
        <v>811</v>
      </c>
      <c r="P573" s="1415" t="s">
        <v>811</v>
      </c>
      <c r="Q573" s="1415" t="s">
        <v>811</v>
      </c>
      <c r="R573" s="1415" t="s">
        <v>811</v>
      </c>
      <c r="S573" s="1415" t="s">
        <v>811</v>
      </c>
      <c r="T573" s="1412"/>
      <c r="U573" s="1412"/>
      <c r="V573" s="1412"/>
      <c r="W573" s="1412"/>
      <c r="X573" s="1412"/>
    </row>
    <row r="574" spans="1:24">
      <c r="A574" s="717">
        <v>36</v>
      </c>
      <c r="B574" s="1412" t="s">
        <v>1809</v>
      </c>
      <c r="C574" s="1412" t="s">
        <v>1823</v>
      </c>
      <c r="D574" s="717">
        <v>6</v>
      </c>
      <c r="E574" s="1413">
        <v>44425</v>
      </c>
      <c r="F574" s="1412"/>
      <c r="G574" s="1412"/>
      <c r="H574" s="1412"/>
      <c r="I574" s="1412"/>
      <c r="J574" s="1412"/>
      <c r="K574" s="717">
        <v>7.58</v>
      </c>
      <c r="L574" s="717">
        <v>24.5</v>
      </c>
      <c r="M574" s="717" t="s">
        <v>811</v>
      </c>
      <c r="N574" s="717" t="s">
        <v>811</v>
      </c>
      <c r="O574" s="1417" t="s">
        <v>811</v>
      </c>
      <c r="P574" s="1417" t="s">
        <v>811</v>
      </c>
      <c r="Q574" s="1415" t="s">
        <v>811</v>
      </c>
      <c r="R574" s="1415" t="s">
        <v>811</v>
      </c>
      <c r="S574" s="1417" t="s">
        <v>811</v>
      </c>
      <c r="T574" s="1412"/>
      <c r="U574" s="1412"/>
      <c r="V574" s="1412"/>
      <c r="W574" s="1412"/>
      <c r="X574" s="1412"/>
    </row>
    <row r="575" spans="1:24">
      <c r="A575" s="717">
        <v>36</v>
      </c>
      <c r="B575" s="1412" t="s">
        <v>1809</v>
      </c>
      <c r="C575" s="1412" t="s">
        <v>1823</v>
      </c>
      <c r="D575" s="717">
        <v>7</v>
      </c>
      <c r="E575" s="1413">
        <v>44425</v>
      </c>
      <c r="F575" s="1412"/>
      <c r="G575" s="1412"/>
      <c r="H575" s="1412"/>
      <c r="I575" s="1412"/>
      <c r="J575" s="1412"/>
      <c r="K575" s="717">
        <v>7.55</v>
      </c>
      <c r="L575" s="717">
        <v>22.8</v>
      </c>
      <c r="M575" s="717" t="s">
        <v>811</v>
      </c>
      <c r="N575" s="717" t="s">
        <v>811</v>
      </c>
      <c r="O575" s="1417" t="s">
        <v>811</v>
      </c>
      <c r="P575" s="1417" t="s">
        <v>811</v>
      </c>
      <c r="Q575" s="1415" t="s">
        <v>811</v>
      </c>
      <c r="R575" s="1415" t="s">
        <v>811</v>
      </c>
      <c r="S575" s="1417" t="s">
        <v>811</v>
      </c>
      <c r="T575" s="1412"/>
      <c r="U575" s="1412"/>
      <c r="V575" s="1412"/>
      <c r="W575" s="1412"/>
      <c r="X575" s="1412"/>
    </row>
    <row r="576" spans="1:24">
      <c r="A576" s="717">
        <v>36</v>
      </c>
      <c r="B576" s="1412" t="s">
        <v>1809</v>
      </c>
      <c r="C576" s="1412" t="s">
        <v>1823</v>
      </c>
      <c r="D576" s="717">
        <v>8</v>
      </c>
      <c r="E576" s="1413">
        <v>44425</v>
      </c>
      <c r="F576" s="1412"/>
      <c r="G576" s="1412"/>
      <c r="H576" s="1412"/>
      <c r="I576" s="1412"/>
      <c r="J576" s="1412"/>
      <c r="K576" s="717">
        <v>3.13</v>
      </c>
      <c r="L576" s="717">
        <v>18.3</v>
      </c>
      <c r="M576" s="717" t="s">
        <v>811</v>
      </c>
      <c r="N576" s="717" t="s">
        <v>811</v>
      </c>
      <c r="O576" s="1415" t="s">
        <v>811</v>
      </c>
      <c r="P576" s="1415" t="s">
        <v>811</v>
      </c>
      <c r="Q576" s="1415" t="s">
        <v>811</v>
      </c>
      <c r="R576" s="1415" t="s">
        <v>811</v>
      </c>
      <c r="S576" s="1415" t="s">
        <v>811</v>
      </c>
      <c r="T576" s="1412"/>
      <c r="U576" s="1412"/>
      <c r="V576" s="1412"/>
      <c r="W576" s="1412"/>
      <c r="X576" s="1412"/>
    </row>
    <row r="577" spans="1:24">
      <c r="A577" s="717">
        <v>36</v>
      </c>
      <c r="B577" s="1412" t="s">
        <v>1809</v>
      </c>
      <c r="C577" s="1412" t="s">
        <v>1823</v>
      </c>
      <c r="D577" s="717">
        <v>9</v>
      </c>
      <c r="E577" s="1413">
        <v>44425</v>
      </c>
      <c r="F577" s="1412"/>
      <c r="G577" s="1412"/>
      <c r="H577" s="1412"/>
      <c r="I577" s="1412"/>
      <c r="J577" s="1412"/>
      <c r="K577" s="717">
        <v>0</v>
      </c>
      <c r="L577" s="717">
        <v>16</v>
      </c>
      <c r="M577" s="717">
        <v>6.42</v>
      </c>
      <c r="N577" s="717">
        <v>36.700000000000003</v>
      </c>
      <c r="O577" s="1415">
        <v>10.19</v>
      </c>
      <c r="P577" s="1415">
        <v>6.29</v>
      </c>
      <c r="Q577" s="1415">
        <v>1.59</v>
      </c>
      <c r="R577" s="1417">
        <v>44.07</v>
      </c>
      <c r="S577" s="1415">
        <v>16.48</v>
      </c>
      <c r="T577" s="1412"/>
      <c r="U577" s="1412"/>
      <c r="V577" s="1412"/>
      <c r="W577" s="1412"/>
      <c r="X577" s="1412"/>
    </row>
    <row r="578" spans="1:24">
      <c r="A578" s="717">
        <v>36</v>
      </c>
      <c r="B578" s="1412" t="s">
        <v>1809</v>
      </c>
      <c r="C578" s="1412" t="s">
        <v>1823</v>
      </c>
      <c r="D578" s="717">
        <v>16</v>
      </c>
      <c r="E578" s="1413">
        <v>44425</v>
      </c>
      <c r="F578" s="1412"/>
      <c r="G578" s="1412"/>
      <c r="H578" s="1412"/>
      <c r="I578" s="1412"/>
      <c r="J578" s="1412"/>
      <c r="K578" s="717">
        <v>0</v>
      </c>
      <c r="L578" s="717" t="s">
        <v>815</v>
      </c>
      <c r="M578" s="717">
        <v>6.4</v>
      </c>
      <c r="N578" s="717">
        <v>59.1</v>
      </c>
      <c r="O578" s="1415">
        <v>0.71</v>
      </c>
      <c r="P578" s="1415">
        <v>8.1999999999999993</v>
      </c>
      <c r="Q578" s="1415">
        <v>14.57</v>
      </c>
      <c r="R578" s="1411" t="s">
        <v>866</v>
      </c>
      <c r="S578" s="1415">
        <v>8.91</v>
      </c>
      <c r="T578" s="1412"/>
      <c r="U578" s="1412"/>
      <c r="V578" s="1412"/>
      <c r="W578" s="1412"/>
      <c r="X578" s="1412"/>
    </row>
    <row r="579" spans="1:24">
      <c r="A579" s="111"/>
      <c r="B579" s="105"/>
      <c r="C579" s="105"/>
      <c r="D579" s="111"/>
      <c r="E579" s="134"/>
      <c r="F579" s="105"/>
      <c r="G579" s="105"/>
      <c r="H579" s="105"/>
      <c r="I579" s="105"/>
      <c r="J579" s="105"/>
      <c r="K579" s="111"/>
      <c r="L579" s="111"/>
      <c r="M579" s="111"/>
      <c r="N579" s="111"/>
      <c r="O579" s="137"/>
      <c r="P579" s="137"/>
      <c r="Q579" s="137"/>
      <c r="R579" s="137"/>
      <c r="S579" s="137"/>
      <c r="T579" s="105"/>
      <c r="U579" s="105"/>
      <c r="V579" s="105"/>
      <c r="W579" s="105"/>
      <c r="X579" s="105"/>
    </row>
    <row r="580" spans="1:24">
      <c r="A580" s="111"/>
      <c r="B580" s="105"/>
      <c r="C580" s="105"/>
      <c r="D580" s="111"/>
      <c r="E580" s="134"/>
      <c r="F580" s="105"/>
      <c r="G580" s="105"/>
      <c r="H580" s="105"/>
      <c r="I580" s="105"/>
      <c r="J580" s="105"/>
      <c r="K580" s="111"/>
      <c r="L580" s="111"/>
      <c r="M580" s="111"/>
      <c r="N580" s="111"/>
      <c r="O580" s="137"/>
      <c r="P580" s="137"/>
      <c r="Q580" s="137"/>
      <c r="R580" s="137"/>
      <c r="S580" s="137"/>
      <c r="T580" s="105"/>
      <c r="U580" s="105"/>
      <c r="V580" s="105"/>
      <c r="W580" s="105"/>
      <c r="X580" s="105"/>
    </row>
    <row r="581" spans="1:24">
      <c r="A581" s="111" t="s">
        <v>2107</v>
      </c>
      <c r="B581" s="105"/>
      <c r="C581" s="105"/>
      <c r="D581" s="111"/>
      <c r="E581" s="134"/>
      <c r="F581" s="105"/>
      <c r="G581" s="105"/>
      <c r="H581" s="105"/>
      <c r="I581" s="105"/>
      <c r="J581" s="105"/>
      <c r="K581" s="137"/>
      <c r="L581" s="111"/>
      <c r="M581" s="111"/>
      <c r="N581" s="111"/>
      <c r="O581" s="137"/>
      <c r="P581" s="137"/>
      <c r="Q581" s="137"/>
      <c r="R581" s="137"/>
      <c r="S581" s="137"/>
      <c r="T581" s="105"/>
      <c r="U581" s="105"/>
      <c r="V581" s="105"/>
      <c r="W581" s="105"/>
      <c r="X581" s="105"/>
    </row>
    <row r="582" spans="1:24" s="1586" customFormat="1" ht="29.4" thickBot="1">
      <c r="A582" s="1583" t="s">
        <v>20</v>
      </c>
      <c r="B582" s="1583" t="s">
        <v>701</v>
      </c>
      <c r="C582" s="1583" t="s">
        <v>805</v>
      </c>
      <c r="D582" s="1583" t="s">
        <v>786</v>
      </c>
      <c r="E582" s="1583" t="s">
        <v>1000</v>
      </c>
      <c r="F582" s="1583" t="s">
        <v>1008</v>
      </c>
      <c r="G582" s="1583" t="s">
        <v>806</v>
      </c>
      <c r="H582" s="1583" t="s">
        <v>807</v>
      </c>
      <c r="I582" s="1584" t="s">
        <v>1009</v>
      </c>
      <c r="J582" s="1583" t="s">
        <v>1010</v>
      </c>
      <c r="K582" s="1583" t="s">
        <v>1011</v>
      </c>
      <c r="L582" s="1583" t="s">
        <v>1012</v>
      </c>
      <c r="M582" s="1583" t="s">
        <v>1013</v>
      </c>
      <c r="N582" s="1583" t="s">
        <v>1014</v>
      </c>
      <c r="O582" s="1585" t="s">
        <v>1015</v>
      </c>
      <c r="P582" s="1585" t="s">
        <v>1016</v>
      </c>
      <c r="Q582" s="1585" t="s">
        <v>703</v>
      </c>
      <c r="R582" s="1585" t="s">
        <v>1017</v>
      </c>
      <c r="S582" s="1585" t="s">
        <v>808</v>
      </c>
      <c r="T582" s="1585" t="s">
        <v>1018</v>
      </c>
      <c r="U582" s="1585" t="s">
        <v>809</v>
      </c>
      <c r="V582" s="1585" t="s">
        <v>1019</v>
      </c>
      <c r="W582" s="1585" t="s">
        <v>1021</v>
      </c>
    </row>
    <row r="583" spans="1:24" s="27" customFormat="1" ht="16.2" thickTop="1">
      <c r="A583" s="27" t="s">
        <v>423</v>
      </c>
      <c r="B583" s="27" t="s">
        <v>1811</v>
      </c>
      <c r="C583" s="27">
        <v>0.5</v>
      </c>
      <c r="D583" s="47">
        <v>44797</v>
      </c>
      <c r="F583" s="27">
        <v>4</v>
      </c>
      <c r="G583" s="27">
        <v>19.2</v>
      </c>
      <c r="H583" s="27">
        <v>1.375</v>
      </c>
      <c r="I583" s="52">
        <v>7.1614583333333343E-2</v>
      </c>
      <c r="J583" s="27" t="s">
        <v>2108</v>
      </c>
      <c r="K583" s="27">
        <v>2</v>
      </c>
      <c r="L583" s="27">
        <v>2</v>
      </c>
      <c r="M583" s="27" t="s">
        <v>2077</v>
      </c>
      <c r="O583" s="24">
        <v>11.2</v>
      </c>
      <c r="P583" s="24">
        <v>26.5</v>
      </c>
      <c r="Q583" s="24">
        <v>9.5299999999999994</v>
      </c>
      <c r="R583" s="24">
        <v>30.1</v>
      </c>
      <c r="S583" s="24">
        <v>4.4891687500000028</v>
      </c>
      <c r="T583" s="24">
        <v>3.8759999999999981</v>
      </c>
      <c r="U583" s="24">
        <v>0.70404271548436292</v>
      </c>
      <c r="V583" s="24">
        <v>41.752013422818791</v>
      </c>
      <c r="W583" s="24">
        <v>8.3651687500000005</v>
      </c>
    </row>
    <row r="584" spans="1:24" s="27" customFormat="1">
      <c r="A584" s="27" t="s">
        <v>423</v>
      </c>
      <c r="B584" s="27" t="s">
        <v>1811</v>
      </c>
      <c r="C584" s="27">
        <v>1</v>
      </c>
      <c r="D584" s="47">
        <v>44797</v>
      </c>
      <c r="I584" s="52"/>
      <c r="O584" s="24">
        <v>11.23</v>
      </c>
      <c r="P584" s="24">
        <v>26.3</v>
      </c>
      <c r="Q584" s="24" t="s">
        <v>811</v>
      </c>
      <c r="R584" s="24" t="s">
        <v>811</v>
      </c>
      <c r="S584" s="24" t="s">
        <v>811</v>
      </c>
      <c r="T584" s="24" t="s">
        <v>811</v>
      </c>
      <c r="U584" s="24" t="s">
        <v>811</v>
      </c>
      <c r="V584" s="24" t="s">
        <v>811</v>
      </c>
      <c r="W584" s="24" t="s">
        <v>811</v>
      </c>
    </row>
    <row r="585" spans="1:24" s="27" customFormat="1">
      <c r="A585" s="27" t="s">
        <v>423</v>
      </c>
      <c r="B585" s="27" t="s">
        <v>1811</v>
      </c>
      <c r="C585" s="27">
        <v>2</v>
      </c>
      <c r="D585" s="47">
        <v>44797</v>
      </c>
      <c r="I585" s="52"/>
      <c r="O585" s="24">
        <v>11.49</v>
      </c>
      <c r="P585" s="24">
        <v>25.7</v>
      </c>
      <c r="Q585" s="24" t="s">
        <v>811</v>
      </c>
      <c r="R585" s="24" t="s">
        <v>811</v>
      </c>
      <c r="S585" s="24" t="s">
        <v>811</v>
      </c>
      <c r="T585" s="24" t="s">
        <v>811</v>
      </c>
      <c r="U585" s="24" t="s">
        <v>811</v>
      </c>
      <c r="V585" s="24" t="s">
        <v>811</v>
      </c>
      <c r="W585" s="24" t="s">
        <v>811</v>
      </c>
    </row>
    <row r="586" spans="1:24" s="27" customFormat="1">
      <c r="A586" s="27" t="s">
        <v>423</v>
      </c>
      <c r="B586" s="27" t="s">
        <v>1811</v>
      </c>
      <c r="C586" s="27">
        <v>3</v>
      </c>
      <c r="D586" s="47">
        <v>44797</v>
      </c>
      <c r="I586" s="52"/>
      <c r="O586" s="24">
        <v>10.1</v>
      </c>
      <c r="P586" s="24">
        <v>25.1</v>
      </c>
      <c r="Q586" s="24">
        <v>9.3699999999999992</v>
      </c>
      <c r="R586" s="24">
        <v>28.1</v>
      </c>
      <c r="S586" s="24">
        <v>6.7448258928571425</v>
      </c>
      <c r="T586" s="24">
        <v>5.2311428571428573</v>
      </c>
      <c r="U586" s="24">
        <v>0.70404271548436292</v>
      </c>
      <c r="V586" s="24">
        <v>42.575686394142771</v>
      </c>
      <c r="W586" s="24">
        <v>11.97596875</v>
      </c>
    </row>
    <row r="587" spans="1:24" s="27" customFormat="1">
      <c r="A587" s="27" t="s">
        <v>423</v>
      </c>
      <c r="B587" s="27" t="s">
        <v>1811</v>
      </c>
      <c r="C587" s="27">
        <v>4</v>
      </c>
      <c r="D587" s="47">
        <v>44797</v>
      </c>
      <c r="I587" s="52"/>
      <c r="O587" s="24">
        <v>9.9499999999999993</v>
      </c>
      <c r="P587" s="24">
        <v>24.9</v>
      </c>
      <c r="Q587" s="24" t="s">
        <v>811</v>
      </c>
      <c r="R587" s="24" t="s">
        <v>811</v>
      </c>
      <c r="S587" s="24" t="s">
        <v>811</v>
      </c>
      <c r="T587" s="24" t="s">
        <v>811</v>
      </c>
      <c r="U587" s="24" t="s">
        <v>811</v>
      </c>
      <c r="V587" s="24" t="s">
        <v>811</v>
      </c>
      <c r="W587" s="24" t="s">
        <v>811</v>
      </c>
    </row>
    <row r="588" spans="1:24" s="27" customFormat="1">
      <c r="A588" s="27" t="s">
        <v>423</v>
      </c>
      <c r="B588" s="27" t="s">
        <v>1811</v>
      </c>
      <c r="C588" s="27">
        <v>5</v>
      </c>
      <c r="D588" s="47">
        <v>44797</v>
      </c>
      <c r="I588" s="52"/>
      <c r="O588" s="24">
        <v>8.69</v>
      </c>
      <c r="P588" s="24">
        <v>24.7</v>
      </c>
      <c r="Q588" s="24" t="s">
        <v>811</v>
      </c>
      <c r="R588" s="24" t="s">
        <v>811</v>
      </c>
      <c r="S588" s="24" t="s">
        <v>811</v>
      </c>
      <c r="T588" s="24" t="s">
        <v>811</v>
      </c>
      <c r="U588" s="24" t="s">
        <v>811</v>
      </c>
      <c r="V588" s="24" t="s">
        <v>811</v>
      </c>
      <c r="W588" s="24" t="s">
        <v>811</v>
      </c>
    </row>
    <row r="589" spans="1:24" s="27" customFormat="1">
      <c r="A589" s="27" t="s">
        <v>423</v>
      </c>
      <c r="B589" s="27" t="s">
        <v>1811</v>
      </c>
      <c r="C589" s="27">
        <v>6</v>
      </c>
      <c r="D589" s="47">
        <v>44797</v>
      </c>
      <c r="I589" s="52"/>
      <c r="O589" s="24">
        <v>5.9</v>
      </c>
      <c r="P589" s="24">
        <v>23.9</v>
      </c>
      <c r="Q589" s="24" t="s">
        <v>811</v>
      </c>
      <c r="R589" s="24" t="s">
        <v>811</v>
      </c>
      <c r="S589" s="24" t="s">
        <v>811</v>
      </c>
      <c r="T589" s="24" t="s">
        <v>811</v>
      </c>
      <c r="U589" s="24" t="s">
        <v>811</v>
      </c>
      <c r="V589" s="24" t="s">
        <v>811</v>
      </c>
      <c r="W589" s="24" t="s">
        <v>811</v>
      </c>
    </row>
    <row r="590" spans="1:24" s="27" customFormat="1">
      <c r="A590" s="27" t="s">
        <v>423</v>
      </c>
      <c r="B590" s="27" t="s">
        <v>1811</v>
      </c>
      <c r="C590" s="27">
        <v>7</v>
      </c>
      <c r="D590" s="47">
        <v>44797</v>
      </c>
      <c r="I590" s="52"/>
      <c r="O590" s="24">
        <v>0.21</v>
      </c>
      <c r="P590" s="24">
        <v>20.9</v>
      </c>
      <c r="Q590" s="24" t="s">
        <v>811</v>
      </c>
      <c r="R590" s="24" t="s">
        <v>811</v>
      </c>
      <c r="S590" s="24" t="s">
        <v>811</v>
      </c>
      <c r="T590" s="24" t="s">
        <v>811</v>
      </c>
      <c r="U590" s="24" t="s">
        <v>811</v>
      </c>
      <c r="V590" s="24" t="s">
        <v>811</v>
      </c>
      <c r="W590" s="24" t="s">
        <v>811</v>
      </c>
    </row>
    <row r="591" spans="1:24" s="27" customFormat="1">
      <c r="A591" s="27" t="s">
        <v>423</v>
      </c>
      <c r="B591" s="27" t="s">
        <v>1811</v>
      </c>
      <c r="C591" s="27">
        <v>8</v>
      </c>
      <c r="D591" s="47">
        <v>44797</v>
      </c>
      <c r="I591" s="52"/>
      <c r="O591" s="24">
        <v>0</v>
      </c>
      <c r="P591" s="24">
        <v>16</v>
      </c>
      <c r="Q591" s="24" t="s">
        <v>811</v>
      </c>
      <c r="R591" s="24" t="s">
        <v>811</v>
      </c>
      <c r="S591" s="24" t="s">
        <v>811</v>
      </c>
      <c r="T591" s="24" t="s">
        <v>811</v>
      </c>
      <c r="U591" s="24" t="s">
        <v>811</v>
      </c>
      <c r="V591" s="24" t="s">
        <v>811</v>
      </c>
      <c r="W591" s="24" t="s">
        <v>811</v>
      </c>
    </row>
    <row r="592" spans="1:24" s="27" customFormat="1">
      <c r="A592" s="27" t="s">
        <v>423</v>
      </c>
      <c r="B592" s="27" t="s">
        <v>1811</v>
      </c>
      <c r="C592" s="27">
        <v>9</v>
      </c>
      <c r="D592" s="47">
        <v>44797</v>
      </c>
      <c r="I592" s="52"/>
      <c r="O592" s="24">
        <v>0</v>
      </c>
      <c r="P592" s="24">
        <v>13.4</v>
      </c>
      <c r="Q592" s="24">
        <v>6.42</v>
      </c>
      <c r="R592" s="24">
        <v>38.299999999999997</v>
      </c>
      <c r="S592" s="24">
        <v>10.08022589285714</v>
      </c>
      <c r="T592" s="24">
        <v>15.329142857142859</v>
      </c>
      <c r="U592" s="24">
        <v>1.8443586065740234</v>
      </c>
      <c r="V592" s="24">
        <v>46.144935936546673</v>
      </c>
      <c r="W592" s="24">
        <v>25.409368749999999</v>
      </c>
    </row>
    <row r="593" spans="1:23" s="27" customFormat="1">
      <c r="A593" s="27" t="s">
        <v>423</v>
      </c>
      <c r="B593" s="27" t="s">
        <v>1811</v>
      </c>
      <c r="C593" s="27">
        <v>10</v>
      </c>
      <c r="D593" s="47">
        <v>44797</v>
      </c>
      <c r="I593" s="52"/>
      <c r="O593" s="24">
        <v>0</v>
      </c>
      <c r="P593" s="24">
        <v>12.7</v>
      </c>
      <c r="Q593" s="24" t="s">
        <v>811</v>
      </c>
      <c r="R593" s="24" t="s">
        <v>811</v>
      </c>
      <c r="S593" s="24" t="s">
        <v>811</v>
      </c>
      <c r="T593" s="24" t="s">
        <v>811</v>
      </c>
      <c r="U593" s="24" t="s">
        <v>811</v>
      </c>
      <c r="V593" s="24" t="s">
        <v>811</v>
      </c>
      <c r="W593" s="24" t="s">
        <v>811</v>
      </c>
    </row>
    <row r="594" spans="1:23" s="27" customFormat="1">
      <c r="A594" s="27" t="s">
        <v>423</v>
      </c>
      <c r="B594" s="27" t="s">
        <v>1811</v>
      </c>
      <c r="C594" s="27">
        <v>11</v>
      </c>
      <c r="D594" s="47">
        <v>44797</v>
      </c>
      <c r="I594" s="52"/>
      <c r="O594" s="24">
        <v>0</v>
      </c>
      <c r="P594" s="24">
        <v>12.5</v>
      </c>
      <c r="Q594" s="24" t="s">
        <v>811</v>
      </c>
      <c r="R594" s="24" t="s">
        <v>811</v>
      </c>
      <c r="S594" s="24" t="s">
        <v>811</v>
      </c>
      <c r="T594" s="24" t="s">
        <v>811</v>
      </c>
      <c r="U594" s="24" t="s">
        <v>811</v>
      </c>
      <c r="V594" s="24" t="s">
        <v>811</v>
      </c>
      <c r="W594" s="24" t="s">
        <v>811</v>
      </c>
    </row>
    <row r="595" spans="1:23" s="27" customFormat="1">
      <c r="A595" s="27" t="s">
        <v>423</v>
      </c>
      <c r="B595" s="27" t="s">
        <v>1811</v>
      </c>
      <c r="C595" s="27">
        <v>12</v>
      </c>
      <c r="D595" s="47">
        <v>44797</v>
      </c>
      <c r="I595" s="52"/>
      <c r="O595" s="24">
        <v>0</v>
      </c>
      <c r="P595" s="24">
        <v>12.2</v>
      </c>
      <c r="Q595" s="24" t="s">
        <v>811</v>
      </c>
      <c r="R595" s="24" t="s">
        <v>811</v>
      </c>
      <c r="S595" s="24" t="s">
        <v>811</v>
      </c>
      <c r="T595" s="24" t="s">
        <v>811</v>
      </c>
      <c r="U595" s="24" t="s">
        <v>811</v>
      </c>
      <c r="V595" s="24" t="s">
        <v>811</v>
      </c>
      <c r="W595" s="24" t="s">
        <v>811</v>
      </c>
    </row>
    <row r="596" spans="1:23" s="27" customFormat="1">
      <c r="A596" s="27" t="s">
        <v>423</v>
      </c>
      <c r="B596" s="27" t="s">
        <v>1811</v>
      </c>
      <c r="C596" s="27">
        <v>13</v>
      </c>
      <c r="D596" s="47">
        <v>44797</v>
      </c>
      <c r="I596" s="52"/>
      <c r="O596" s="24">
        <v>0</v>
      </c>
      <c r="P596" s="24">
        <v>12</v>
      </c>
      <c r="Q596" s="24" t="s">
        <v>811</v>
      </c>
      <c r="R596" s="24" t="s">
        <v>811</v>
      </c>
      <c r="S596" s="24" t="s">
        <v>811</v>
      </c>
      <c r="T596" s="24" t="s">
        <v>811</v>
      </c>
      <c r="U596" s="24" t="s">
        <v>811</v>
      </c>
      <c r="V596" s="24" t="s">
        <v>811</v>
      </c>
      <c r="W596" s="24" t="s">
        <v>811</v>
      </c>
    </row>
    <row r="597" spans="1:23" s="27" customFormat="1">
      <c r="A597" s="27" t="s">
        <v>423</v>
      </c>
      <c r="B597" s="27" t="s">
        <v>1811</v>
      </c>
      <c r="C597" s="27">
        <v>14</v>
      </c>
      <c r="D597" s="47">
        <v>44797</v>
      </c>
      <c r="I597" s="52"/>
      <c r="O597" s="24">
        <v>0</v>
      </c>
      <c r="P597" s="24">
        <v>12</v>
      </c>
      <c r="Q597" s="24" t="s">
        <v>811</v>
      </c>
      <c r="R597" s="24" t="s">
        <v>811</v>
      </c>
      <c r="S597" s="24" t="s">
        <v>811</v>
      </c>
      <c r="T597" s="24" t="s">
        <v>811</v>
      </c>
      <c r="U597" s="24" t="s">
        <v>811</v>
      </c>
      <c r="V597" s="24" t="s">
        <v>811</v>
      </c>
      <c r="W597" s="24" t="s">
        <v>811</v>
      </c>
    </row>
    <row r="598" spans="1:23" s="27" customFormat="1">
      <c r="A598" s="27" t="s">
        <v>423</v>
      </c>
      <c r="B598" s="27" t="s">
        <v>1811</v>
      </c>
      <c r="C598" s="27">
        <v>15</v>
      </c>
      <c r="D598" s="47">
        <v>44797</v>
      </c>
      <c r="I598" s="52"/>
      <c r="O598" s="24">
        <v>0</v>
      </c>
      <c r="P598" s="24">
        <v>12</v>
      </c>
      <c r="Q598" s="24" t="s">
        <v>811</v>
      </c>
      <c r="R598" s="24" t="s">
        <v>811</v>
      </c>
      <c r="S598" s="24" t="s">
        <v>811</v>
      </c>
      <c r="T598" s="24" t="s">
        <v>811</v>
      </c>
      <c r="U598" s="24" t="s">
        <v>811</v>
      </c>
      <c r="V598" s="24" t="s">
        <v>811</v>
      </c>
      <c r="W598" s="24" t="s">
        <v>811</v>
      </c>
    </row>
    <row r="599" spans="1:23" s="27" customFormat="1">
      <c r="A599" s="27" t="s">
        <v>423</v>
      </c>
      <c r="B599" s="27" t="s">
        <v>1811</v>
      </c>
      <c r="C599" s="27">
        <v>18</v>
      </c>
      <c r="D599" s="47">
        <v>44797</v>
      </c>
      <c r="I599" s="52"/>
      <c r="O599" s="24" t="s">
        <v>815</v>
      </c>
      <c r="P599" s="24" t="s">
        <v>815</v>
      </c>
      <c r="Q599" s="24">
        <v>6.64</v>
      </c>
      <c r="R599" s="24">
        <v>60.8</v>
      </c>
      <c r="S599" s="1587">
        <v>169.404225892857</v>
      </c>
      <c r="T599" s="1587">
        <v>62.759142857142848</v>
      </c>
      <c r="U599" s="1587">
        <v>12.006683038814609</v>
      </c>
      <c r="V599" s="1587">
        <v>136.74896278218426</v>
      </c>
      <c r="W599" s="1587">
        <v>232.16336875000002</v>
      </c>
    </row>
    <row r="600" spans="1:23" s="27" customFormat="1">
      <c r="A600" s="27" t="s">
        <v>423</v>
      </c>
      <c r="B600" s="27" t="s">
        <v>1824</v>
      </c>
      <c r="C600" s="27">
        <v>0.5</v>
      </c>
      <c r="D600" s="47">
        <v>44797</v>
      </c>
      <c r="F600" s="27">
        <v>4</v>
      </c>
      <c r="G600" s="27">
        <v>19.5</v>
      </c>
      <c r="H600" s="27">
        <v>4.125</v>
      </c>
      <c r="I600" s="52">
        <v>0.21153846153846154</v>
      </c>
      <c r="J600" s="27" t="s">
        <v>2109</v>
      </c>
      <c r="K600" s="27">
        <v>2</v>
      </c>
      <c r="L600" s="27">
        <v>2</v>
      </c>
      <c r="M600" s="27" t="s">
        <v>2077</v>
      </c>
      <c r="O600" s="24">
        <v>8.7100000000000009</v>
      </c>
      <c r="P600" s="24">
        <v>25.1</v>
      </c>
      <c r="Q600" s="24">
        <v>6.93</v>
      </c>
      <c r="R600" s="24">
        <v>23.3</v>
      </c>
      <c r="S600" s="24">
        <v>1.0179999999999998</v>
      </c>
      <c r="T600" s="24">
        <v>7.2000000000000008E-2</v>
      </c>
      <c r="U600" s="24">
        <v>0.57972083047070055</v>
      </c>
      <c r="V600" s="24">
        <v>22.42315436241611</v>
      </c>
      <c r="W600" s="24">
        <v>1.0899999999999999</v>
      </c>
    </row>
    <row r="601" spans="1:23" s="27" customFormat="1">
      <c r="A601" s="27" t="s">
        <v>423</v>
      </c>
      <c r="B601" s="27" t="s">
        <v>1824</v>
      </c>
      <c r="C601" s="27">
        <v>1</v>
      </c>
      <c r="D601" s="47">
        <v>44797</v>
      </c>
      <c r="I601" s="52"/>
      <c r="O601" s="24">
        <v>8.73</v>
      </c>
      <c r="P601" s="24">
        <v>25.1</v>
      </c>
      <c r="Q601" s="24" t="s">
        <v>811</v>
      </c>
      <c r="R601" s="24" t="s">
        <v>811</v>
      </c>
      <c r="S601" s="24" t="s">
        <v>811</v>
      </c>
      <c r="T601" s="24" t="s">
        <v>811</v>
      </c>
      <c r="U601" s="24" t="s">
        <v>811</v>
      </c>
      <c r="V601" s="24" t="s">
        <v>811</v>
      </c>
      <c r="W601" s="24" t="s">
        <v>811</v>
      </c>
    </row>
    <row r="602" spans="1:23" s="27" customFormat="1">
      <c r="A602" s="27" t="s">
        <v>423</v>
      </c>
      <c r="B602" s="27" t="s">
        <v>1824</v>
      </c>
      <c r="C602" s="27">
        <v>2</v>
      </c>
      <c r="D602" s="47">
        <v>44797</v>
      </c>
      <c r="I602" s="52"/>
      <c r="O602" s="24">
        <v>8.73</v>
      </c>
      <c r="P602" s="24">
        <v>25.1</v>
      </c>
      <c r="Q602" s="24" t="s">
        <v>811</v>
      </c>
      <c r="R602" s="24" t="s">
        <v>811</v>
      </c>
      <c r="S602" s="24" t="s">
        <v>811</v>
      </c>
      <c r="T602" s="24" t="s">
        <v>811</v>
      </c>
      <c r="U602" s="24" t="s">
        <v>811</v>
      </c>
      <c r="V602" s="24" t="s">
        <v>811</v>
      </c>
      <c r="W602" s="24" t="s">
        <v>811</v>
      </c>
    </row>
    <row r="603" spans="1:23" s="27" customFormat="1">
      <c r="A603" s="27" t="s">
        <v>423</v>
      </c>
      <c r="B603" s="27" t="s">
        <v>1824</v>
      </c>
      <c r="C603" s="27">
        <v>3</v>
      </c>
      <c r="D603" s="47">
        <v>44797</v>
      </c>
      <c r="I603" s="52"/>
      <c r="O603" s="24">
        <v>8.74</v>
      </c>
      <c r="P603" s="24">
        <v>25.1</v>
      </c>
      <c r="Q603" s="24">
        <v>6.94</v>
      </c>
      <c r="R603" s="24">
        <v>22.5</v>
      </c>
      <c r="S603" s="24">
        <v>1.6948000000000005</v>
      </c>
      <c r="T603" s="24">
        <v>2.5000000000000001E-2</v>
      </c>
      <c r="U603" s="24">
        <v>0.65218593427953808</v>
      </c>
      <c r="V603" s="24">
        <v>23.658663819402072</v>
      </c>
      <c r="W603" s="24">
        <v>1.7198000000000004</v>
      </c>
    </row>
    <row r="604" spans="1:23" s="27" customFormat="1">
      <c r="A604" s="27" t="s">
        <v>423</v>
      </c>
      <c r="B604" s="27" t="s">
        <v>1824</v>
      </c>
      <c r="C604" s="27">
        <v>4</v>
      </c>
      <c r="D604" s="47">
        <v>44797</v>
      </c>
      <c r="I604" s="52"/>
      <c r="O604" s="24">
        <v>8.68</v>
      </c>
      <c r="P604" s="24">
        <v>25</v>
      </c>
      <c r="Q604" s="24" t="s">
        <v>811</v>
      </c>
      <c r="R604" s="24" t="s">
        <v>811</v>
      </c>
      <c r="S604" s="24" t="s">
        <v>811</v>
      </c>
      <c r="T604" s="24" t="s">
        <v>811</v>
      </c>
      <c r="U604" s="24" t="s">
        <v>811</v>
      </c>
      <c r="V604" s="24" t="s">
        <v>811</v>
      </c>
      <c r="W604" s="24" t="s">
        <v>811</v>
      </c>
    </row>
    <row r="605" spans="1:23" s="27" customFormat="1">
      <c r="A605" s="27" t="s">
        <v>423</v>
      </c>
      <c r="B605" s="27" t="s">
        <v>1824</v>
      </c>
      <c r="C605" s="27">
        <v>5</v>
      </c>
      <c r="D605" s="47">
        <v>44797</v>
      </c>
      <c r="I605" s="52"/>
      <c r="O605" s="24">
        <v>8.44</v>
      </c>
      <c r="P605" s="24">
        <v>25</v>
      </c>
      <c r="Q605" s="24" t="s">
        <v>811</v>
      </c>
      <c r="R605" s="24" t="s">
        <v>811</v>
      </c>
      <c r="S605" s="24" t="s">
        <v>811</v>
      </c>
      <c r="T605" s="24" t="s">
        <v>811</v>
      </c>
      <c r="U605" s="24" t="s">
        <v>811</v>
      </c>
      <c r="V605" s="24" t="s">
        <v>811</v>
      </c>
      <c r="W605" s="24" t="s">
        <v>811</v>
      </c>
    </row>
    <row r="606" spans="1:23" s="27" customFormat="1">
      <c r="A606" s="27" t="s">
        <v>423</v>
      </c>
      <c r="B606" s="27" t="s">
        <v>1824</v>
      </c>
      <c r="C606" s="27">
        <v>6</v>
      </c>
      <c r="D606" s="47">
        <v>44797</v>
      </c>
      <c r="I606" s="52"/>
      <c r="O606" s="24">
        <v>8.23</v>
      </c>
      <c r="P606" s="24">
        <v>24.9</v>
      </c>
      <c r="Q606" s="24" t="s">
        <v>811</v>
      </c>
      <c r="R606" s="24" t="s">
        <v>811</v>
      </c>
      <c r="S606" s="24" t="s">
        <v>811</v>
      </c>
      <c r="T606" s="24" t="s">
        <v>811</v>
      </c>
      <c r="U606" s="24" t="s">
        <v>811</v>
      </c>
      <c r="V606" s="24" t="s">
        <v>811</v>
      </c>
      <c r="W606" s="24" t="s">
        <v>811</v>
      </c>
    </row>
    <row r="607" spans="1:23" s="27" customFormat="1">
      <c r="A607" s="27" t="s">
        <v>423</v>
      </c>
      <c r="B607" s="27" t="s">
        <v>1824</v>
      </c>
      <c r="C607" s="27">
        <v>7</v>
      </c>
      <c r="D607" s="47">
        <v>44797</v>
      </c>
      <c r="I607" s="52"/>
      <c r="O607" s="24">
        <v>7.07</v>
      </c>
      <c r="P607" s="24">
        <v>24.1</v>
      </c>
      <c r="Q607" s="24" t="s">
        <v>811</v>
      </c>
      <c r="R607" s="24" t="s">
        <v>811</v>
      </c>
      <c r="S607" s="24" t="s">
        <v>811</v>
      </c>
      <c r="T607" s="24" t="s">
        <v>811</v>
      </c>
      <c r="U607" s="24" t="s">
        <v>811</v>
      </c>
      <c r="V607" s="24" t="s">
        <v>811</v>
      </c>
      <c r="W607" s="24" t="s">
        <v>811</v>
      </c>
    </row>
    <row r="608" spans="1:23" s="27" customFormat="1">
      <c r="A608" s="27" t="s">
        <v>423</v>
      </c>
      <c r="B608" s="27" t="s">
        <v>1824</v>
      </c>
      <c r="C608" s="27">
        <v>8</v>
      </c>
      <c r="D608" s="47">
        <v>44797</v>
      </c>
      <c r="I608" s="52"/>
      <c r="O608" s="24">
        <v>5.05</v>
      </c>
      <c r="P608" s="24">
        <v>22</v>
      </c>
      <c r="Q608" s="24" t="s">
        <v>811</v>
      </c>
      <c r="R608" s="24" t="s">
        <v>811</v>
      </c>
      <c r="S608" s="24" t="s">
        <v>811</v>
      </c>
      <c r="T608" s="24" t="s">
        <v>811</v>
      </c>
      <c r="U608" s="24" t="s">
        <v>811</v>
      </c>
      <c r="V608" s="24" t="s">
        <v>811</v>
      </c>
      <c r="W608" s="24" t="s">
        <v>811</v>
      </c>
    </row>
    <row r="609" spans="1:23" s="27" customFormat="1">
      <c r="A609" s="27" t="s">
        <v>423</v>
      </c>
      <c r="B609" s="27" t="s">
        <v>1824</v>
      </c>
      <c r="C609" s="27">
        <v>9</v>
      </c>
      <c r="D609" s="47">
        <v>44797</v>
      </c>
      <c r="I609" s="52"/>
      <c r="O609" s="24">
        <v>0.13</v>
      </c>
      <c r="P609" s="24">
        <v>16.5</v>
      </c>
      <c r="Q609" s="24">
        <v>6.33</v>
      </c>
      <c r="R609" s="24">
        <v>40.1</v>
      </c>
      <c r="S609" s="24">
        <v>10.142799999999999</v>
      </c>
      <c r="T609" s="24">
        <v>2.5000000000000001E-2</v>
      </c>
      <c r="U609" s="24">
        <v>1.5885563394010411</v>
      </c>
      <c r="V609" s="24">
        <v>46.968608907870646</v>
      </c>
      <c r="W609" s="24">
        <v>10.1678</v>
      </c>
    </row>
    <row r="610" spans="1:23" s="27" customFormat="1">
      <c r="A610" s="27" t="s">
        <v>423</v>
      </c>
      <c r="B610" s="27" t="s">
        <v>1824</v>
      </c>
      <c r="C610" s="27">
        <v>10</v>
      </c>
      <c r="D610" s="47">
        <v>44797</v>
      </c>
      <c r="I610" s="52"/>
      <c r="O610" s="24">
        <v>0</v>
      </c>
      <c r="P610" s="24">
        <v>13.9</v>
      </c>
      <c r="Q610" s="24" t="s">
        <v>811</v>
      </c>
      <c r="R610" s="24" t="s">
        <v>811</v>
      </c>
      <c r="S610" s="24" t="s">
        <v>811</v>
      </c>
      <c r="T610" s="24" t="s">
        <v>811</v>
      </c>
      <c r="U610" s="24" t="s">
        <v>811</v>
      </c>
      <c r="V610" s="24" t="s">
        <v>811</v>
      </c>
      <c r="W610" s="24" t="s">
        <v>811</v>
      </c>
    </row>
    <row r="611" spans="1:23" s="27" customFormat="1">
      <c r="A611" s="27" t="s">
        <v>423</v>
      </c>
      <c r="B611" s="27" t="s">
        <v>1824</v>
      </c>
      <c r="C611" s="27">
        <v>11</v>
      </c>
      <c r="D611" s="47">
        <v>44797</v>
      </c>
      <c r="I611" s="52"/>
      <c r="O611" s="24">
        <v>0</v>
      </c>
      <c r="P611" s="24">
        <v>13</v>
      </c>
      <c r="Q611" s="24" t="s">
        <v>811</v>
      </c>
      <c r="R611" s="24" t="s">
        <v>811</v>
      </c>
      <c r="S611" s="24" t="s">
        <v>811</v>
      </c>
      <c r="T611" s="24" t="s">
        <v>811</v>
      </c>
      <c r="U611" s="24" t="s">
        <v>811</v>
      </c>
      <c r="V611" s="24" t="s">
        <v>811</v>
      </c>
      <c r="W611" s="24" t="s">
        <v>811</v>
      </c>
    </row>
    <row r="612" spans="1:23" s="27" customFormat="1">
      <c r="A612" s="27" t="s">
        <v>423</v>
      </c>
      <c r="B612" s="27" t="s">
        <v>1824</v>
      </c>
      <c r="C612" s="27">
        <v>12</v>
      </c>
      <c r="D612" s="47">
        <v>44797</v>
      </c>
      <c r="I612" s="52"/>
      <c r="O612" s="24">
        <v>0</v>
      </c>
      <c r="P612" s="24">
        <v>12.5</v>
      </c>
      <c r="Q612" s="24" t="s">
        <v>811</v>
      </c>
      <c r="R612" s="24" t="s">
        <v>811</v>
      </c>
      <c r="S612" s="24" t="s">
        <v>811</v>
      </c>
      <c r="T612" s="24" t="s">
        <v>811</v>
      </c>
      <c r="U612" s="24" t="s">
        <v>811</v>
      </c>
      <c r="V612" s="24" t="s">
        <v>811</v>
      </c>
      <c r="W612" s="24" t="s">
        <v>811</v>
      </c>
    </row>
    <row r="613" spans="1:23" s="27" customFormat="1">
      <c r="A613" s="27" t="s">
        <v>423</v>
      </c>
      <c r="B613" s="27" t="s">
        <v>1824</v>
      </c>
      <c r="C613" s="27">
        <v>13</v>
      </c>
      <c r="D613" s="47">
        <v>44797</v>
      </c>
      <c r="I613" s="52"/>
      <c r="O613" s="24">
        <v>0</v>
      </c>
      <c r="P613" s="24">
        <v>12.2</v>
      </c>
      <c r="Q613" s="24" t="s">
        <v>811</v>
      </c>
      <c r="R613" s="24" t="s">
        <v>811</v>
      </c>
      <c r="S613" s="24" t="s">
        <v>811</v>
      </c>
      <c r="T613" s="24" t="s">
        <v>811</v>
      </c>
      <c r="U613" s="24" t="s">
        <v>811</v>
      </c>
      <c r="V613" s="24" t="s">
        <v>811</v>
      </c>
      <c r="W613" s="24" t="s">
        <v>811</v>
      </c>
    </row>
    <row r="614" spans="1:23" s="27" customFormat="1">
      <c r="A614" s="27" t="s">
        <v>423</v>
      </c>
      <c r="B614" s="27" t="s">
        <v>1824</v>
      </c>
      <c r="C614" s="27">
        <v>14</v>
      </c>
      <c r="D614" s="47">
        <v>44797</v>
      </c>
      <c r="I614" s="52"/>
      <c r="O614" s="24">
        <v>0</v>
      </c>
      <c r="P614" s="24">
        <v>11.9</v>
      </c>
      <c r="Q614" s="24" t="s">
        <v>811</v>
      </c>
      <c r="R614" s="24" t="s">
        <v>811</v>
      </c>
      <c r="S614" s="24" t="s">
        <v>811</v>
      </c>
      <c r="T614" s="24" t="s">
        <v>811</v>
      </c>
      <c r="U614" s="24" t="s">
        <v>811</v>
      </c>
      <c r="V614" s="24" t="s">
        <v>811</v>
      </c>
      <c r="W614" s="24" t="s">
        <v>811</v>
      </c>
    </row>
    <row r="615" spans="1:23" s="27" customFormat="1">
      <c r="A615" s="27" t="s">
        <v>423</v>
      </c>
      <c r="B615" s="27" t="s">
        <v>1824</v>
      </c>
      <c r="C615" s="27">
        <v>15</v>
      </c>
      <c r="D615" s="47">
        <v>44797</v>
      </c>
      <c r="I615" s="52"/>
      <c r="O615" s="24">
        <v>0</v>
      </c>
      <c r="P615" s="24">
        <v>11.8</v>
      </c>
      <c r="Q615" s="24" t="s">
        <v>811</v>
      </c>
      <c r="R615" s="24" t="s">
        <v>811</v>
      </c>
      <c r="S615" s="24" t="s">
        <v>811</v>
      </c>
      <c r="T615" s="24" t="s">
        <v>811</v>
      </c>
      <c r="U615" s="24" t="s">
        <v>811</v>
      </c>
      <c r="V615" s="24" t="s">
        <v>811</v>
      </c>
      <c r="W615" s="24" t="s">
        <v>811</v>
      </c>
    </row>
    <row r="616" spans="1:23" s="27" customFormat="1">
      <c r="A616" s="27" t="s">
        <v>423</v>
      </c>
      <c r="B616" s="27" t="s">
        <v>1824</v>
      </c>
      <c r="C616" s="27">
        <v>16</v>
      </c>
      <c r="D616" s="47">
        <v>44797</v>
      </c>
      <c r="I616" s="52"/>
      <c r="O616" s="24">
        <v>0</v>
      </c>
      <c r="P616" s="24">
        <v>11.7</v>
      </c>
      <c r="Q616" s="24" t="s">
        <v>811</v>
      </c>
      <c r="R616" s="24" t="s">
        <v>811</v>
      </c>
      <c r="S616" s="24" t="s">
        <v>811</v>
      </c>
      <c r="T616" s="24" t="s">
        <v>811</v>
      </c>
      <c r="U616" s="24" t="s">
        <v>811</v>
      </c>
      <c r="V616" s="24" t="s">
        <v>811</v>
      </c>
      <c r="W616" s="24" t="s">
        <v>811</v>
      </c>
    </row>
    <row r="617" spans="1:23" s="27" customFormat="1">
      <c r="A617" s="27" t="s">
        <v>423</v>
      </c>
      <c r="B617" s="27" t="s">
        <v>1824</v>
      </c>
      <c r="C617" s="27">
        <v>17</v>
      </c>
      <c r="D617" s="47">
        <v>44797</v>
      </c>
      <c r="I617" s="52"/>
      <c r="O617" s="24">
        <v>0</v>
      </c>
      <c r="P617" s="24">
        <v>11.6</v>
      </c>
      <c r="Q617" s="24" t="s">
        <v>811</v>
      </c>
      <c r="R617" s="24" t="s">
        <v>811</v>
      </c>
      <c r="S617" s="24" t="s">
        <v>811</v>
      </c>
      <c r="T617" s="24" t="s">
        <v>811</v>
      </c>
      <c r="U617" s="24" t="s">
        <v>811</v>
      </c>
      <c r="V617" s="24" t="s">
        <v>811</v>
      </c>
      <c r="W617" s="24" t="s">
        <v>811</v>
      </c>
    </row>
    <row r="618" spans="1:23" s="27" customFormat="1">
      <c r="A618" s="27" t="s">
        <v>423</v>
      </c>
      <c r="B618" s="27" t="s">
        <v>1824</v>
      </c>
      <c r="C618" s="27">
        <v>18</v>
      </c>
      <c r="D618" s="47">
        <v>44797</v>
      </c>
      <c r="I618" s="52"/>
      <c r="O618" s="24">
        <v>0</v>
      </c>
      <c r="P618" s="24">
        <v>11.6</v>
      </c>
      <c r="Q618" s="24">
        <v>6.47</v>
      </c>
      <c r="R618" s="24">
        <v>71.900000000000006</v>
      </c>
      <c r="S618" s="24">
        <v>5.3476000000000026</v>
      </c>
      <c r="T618" s="24">
        <v>2.5000000000000001E-2</v>
      </c>
      <c r="U618" s="24">
        <v>14.56513068671887</v>
      </c>
      <c r="V618" s="24">
        <v>216.37068334350215</v>
      </c>
      <c r="W618" s="24">
        <v>5.3726000000000029</v>
      </c>
    </row>
    <row r="619" spans="1:23" s="27" customFormat="1">
      <c r="A619" s="27" t="s">
        <v>423</v>
      </c>
      <c r="B619" s="27" t="s">
        <v>1821</v>
      </c>
      <c r="C619" s="27">
        <v>0.5</v>
      </c>
      <c r="D619" s="47">
        <v>44797</v>
      </c>
      <c r="F619" s="27">
        <v>4</v>
      </c>
      <c r="G619" s="27">
        <v>26</v>
      </c>
      <c r="H619" s="27">
        <v>5.05</v>
      </c>
      <c r="I619" s="52">
        <v>0.19423076923076923</v>
      </c>
      <c r="J619" s="27" t="s">
        <v>2109</v>
      </c>
      <c r="K619" s="27">
        <v>3</v>
      </c>
      <c r="L619" s="27">
        <v>2</v>
      </c>
      <c r="M619" s="27" t="s">
        <v>2077</v>
      </c>
      <c r="O619" s="24">
        <v>8.3800000000000008</v>
      </c>
      <c r="P619" s="24">
        <v>25</v>
      </c>
      <c r="Q619" s="24">
        <v>6.88</v>
      </c>
      <c r="R619" s="24">
        <v>22.799999999999997</v>
      </c>
      <c r="S619" s="24">
        <v>7.2399999999999992E-2</v>
      </c>
      <c r="T619" s="24">
        <v>0.33600000000000008</v>
      </c>
      <c r="U619" s="24">
        <v>0.69067666930480054</v>
      </c>
      <c r="V619" s="24">
        <v>23.686119585112873</v>
      </c>
      <c r="W619" s="24">
        <v>0.4084000000000001</v>
      </c>
    </row>
    <row r="620" spans="1:23" s="27" customFormat="1">
      <c r="A620" s="27" t="s">
        <v>423</v>
      </c>
      <c r="B620" s="27" t="s">
        <v>1821</v>
      </c>
      <c r="C620" s="27">
        <v>1</v>
      </c>
      <c r="D620" s="47">
        <v>44797</v>
      </c>
      <c r="I620" s="52"/>
      <c r="O620" s="24">
        <v>8.35</v>
      </c>
      <c r="P620" s="24">
        <v>25</v>
      </c>
      <c r="Q620" s="24" t="s">
        <v>811</v>
      </c>
      <c r="R620" s="24" t="s">
        <v>811</v>
      </c>
      <c r="S620" s="24" t="s">
        <v>811</v>
      </c>
      <c r="T620" s="24" t="s">
        <v>811</v>
      </c>
      <c r="U620" s="24" t="s">
        <v>811</v>
      </c>
      <c r="V620" s="24" t="s">
        <v>811</v>
      </c>
      <c r="W620" s="24" t="s">
        <v>811</v>
      </c>
    </row>
    <row r="621" spans="1:23" s="27" customFormat="1">
      <c r="A621" s="27" t="s">
        <v>423</v>
      </c>
      <c r="B621" s="27" t="s">
        <v>1821</v>
      </c>
      <c r="C621" s="27">
        <v>2</v>
      </c>
      <c r="D621" s="47">
        <v>44797</v>
      </c>
      <c r="I621" s="52"/>
      <c r="O621" s="24">
        <v>8.33</v>
      </c>
      <c r="P621" s="24">
        <v>25</v>
      </c>
      <c r="Q621" s="24" t="s">
        <v>811</v>
      </c>
      <c r="R621" s="24" t="s">
        <v>811</v>
      </c>
      <c r="S621" s="24" t="s">
        <v>811</v>
      </c>
      <c r="T621" s="24" t="s">
        <v>811</v>
      </c>
      <c r="U621" s="24" t="s">
        <v>811</v>
      </c>
      <c r="V621" s="24" t="s">
        <v>811</v>
      </c>
      <c r="W621" s="24" t="s">
        <v>811</v>
      </c>
    </row>
    <row r="622" spans="1:23" s="27" customFormat="1">
      <c r="A622" s="27" t="s">
        <v>423</v>
      </c>
      <c r="B622" s="27" t="s">
        <v>1821</v>
      </c>
      <c r="C622" s="27">
        <v>3</v>
      </c>
      <c r="D622" s="47">
        <v>44797</v>
      </c>
      <c r="I622" s="52"/>
      <c r="O622" s="24">
        <v>8.2799999999999994</v>
      </c>
      <c r="P622" s="24">
        <v>24.9</v>
      </c>
      <c r="Q622" s="24">
        <v>6.9</v>
      </c>
      <c r="R622" s="24">
        <v>22.199999999999996</v>
      </c>
      <c r="S622" s="24">
        <v>1.2196000000000002</v>
      </c>
      <c r="T622" s="24">
        <v>2.5000000000000001E-2</v>
      </c>
      <c r="U622" s="24">
        <v>0.50725572666186303</v>
      </c>
      <c r="V622" s="24">
        <v>21.18764490543014</v>
      </c>
      <c r="W622" s="24">
        <v>1.2446000000000002</v>
      </c>
    </row>
    <row r="623" spans="1:23" s="27" customFormat="1">
      <c r="A623" s="27" t="s">
        <v>423</v>
      </c>
      <c r="B623" s="27" t="s">
        <v>1821</v>
      </c>
      <c r="C623" s="27">
        <v>4</v>
      </c>
      <c r="D623" s="47">
        <v>44797</v>
      </c>
      <c r="I623" s="52"/>
      <c r="O623" s="24">
        <v>8.27</v>
      </c>
      <c r="P623" s="24">
        <v>24.9</v>
      </c>
      <c r="Q623" s="24" t="s">
        <v>811</v>
      </c>
      <c r="R623" s="24" t="s">
        <v>811</v>
      </c>
      <c r="S623" s="24" t="s">
        <v>811</v>
      </c>
      <c r="T623" s="24" t="s">
        <v>811</v>
      </c>
      <c r="U623" s="24" t="s">
        <v>811</v>
      </c>
      <c r="V623" s="24" t="s">
        <v>811</v>
      </c>
      <c r="W623" s="24" t="s">
        <v>811</v>
      </c>
    </row>
    <row r="624" spans="1:23" s="27" customFormat="1">
      <c r="A624" s="27" t="s">
        <v>423</v>
      </c>
      <c r="B624" s="27" t="s">
        <v>1821</v>
      </c>
      <c r="C624" s="27">
        <v>5</v>
      </c>
      <c r="D624" s="47">
        <v>44797</v>
      </c>
      <c r="I624" s="52"/>
      <c r="O624" s="24">
        <v>8.25</v>
      </c>
      <c r="P624" s="24">
        <v>24.8</v>
      </c>
      <c r="Q624" s="24" t="s">
        <v>811</v>
      </c>
      <c r="R624" s="24" t="s">
        <v>811</v>
      </c>
      <c r="S624" s="24" t="s">
        <v>811</v>
      </c>
      <c r="T624" s="24" t="s">
        <v>811</v>
      </c>
      <c r="U624" s="24" t="s">
        <v>811</v>
      </c>
      <c r="V624" s="24" t="s">
        <v>811</v>
      </c>
      <c r="W624" s="24" t="s">
        <v>811</v>
      </c>
    </row>
    <row r="625" spans="1:23" s="27" customFormat="1">
      <c r="A625" s="27" t="s">
        <v>423</v>
      </c>
      <c r="B625" s="27" t="s">
        <v>1821</v>
      </c>
      <c r="C625" s="27">
        <v>6</v>
      </c>
      <c r="D625" s="47">
        <v>44797</v>
      </c>
      <c r="I625" s="52"/>
      <c r="O625" s="24">
        <v>8.1199999999999992</v>
      </c>
      <c r="P625" s="24">
        <v>24.8</v>
      </c>
      <c r="Q625" s="24" t="s">
        <v>811</v>
      </c>
      <c r="R625" s="24" t="s">
        <v>811</v>
      </c>
      <c r="S625" s="24" t="s">
        <v>811</v>
      </c>
      <c r="T625" s="24" t="s">
        <v>811</v>
      </c>
      <c r="U625" s="24" t="s">
        <v>811</v>
      </c>
      <c r="V625" s="24" t="s">
        <v>811</v>
      </c>
      <c r="W625" s="24" t="s">
        <v>811</v>
      </c>
    </row>
    <row r="626" spans="1:23" s="27" customFormat="1">
      <c r="A626" s="27" t="s">
        <v>423</v>
      </c>
      <c r="B626" s="27" t="s">
        <v>1821</v>
      </c>
      <c r="C626" s="27">
        <v>7</v>
      </c>
      <c r="D626" s="47">
        <v>44797</v>
      </c>
      <c r="I626" s="52"/>
      <c r="O626" s="24">
        <v>7.73</v>
      </c>
      <c r="P626" s="24">
        <v>24.6</v>
      </c>
      <c r="Q626" s="24" t="s">
        <v>811</v>
      </c>
      <c r="R626" s="24" t="s">
        <v>811</v>
      </c>
      <c r="S626" s="24" t="s">
        <v>811</v>
      </c>
      <c r="T626" s="24" t="s">
        <v>811</v>
      </c>
      <c r="U626" s="24" t="s">
        <v>811</v>
      </c>
      <c r="V626" s="24" t="s">
        <v>811</v>
      </c>
      <c r="W626" s="24" t="s">
        <v>811</v>
      </c>
    </row>
    <row r="627" spans="1:23" s="27" customFormat="1">
      <c r="A627" s="27" t="s">
        <v>423</v>
      </c>
      <c r="B627" s="27" t="s">
        <v>1821</v>
      </c>
      <c r="C627" s="27">
        <v>8</v>
      </c>
      <c r="D627" s="47">
        <v>44797</v>
      </c>
      <c r="I627" s="52"/>
      <c r="O627" s="24">
        <v>7.07</v>
      </c>
      <c r="P627" s="24">
        <v>23.9</v>
      </c>
      <c r="Q627" s="24" t="s">
        <v>811</v>
      </c>
      <c r="R627" s="24" t="s">
        <v>811</v>
      </c>
      <c r="S627" s="24" t="s">
        <v>811</v>
      </c>
      <c r="T627" s="24" t="s">
        <v>811</v>
      </c>
      <c r="U627" s="24" t="s">
        <v>811</v>
      </c>
      <c r="V627" s="24" t="s">
        <v>811</v>
      </c>
      <c r="W627" s="24" t="s">
        <v>811</v>
      </c>
    </row>
    <row r="628" spans="1:23" s="27" customFormat="1">
      <c r="A628" s="27" t="s">
        <v>423</v>
      </c>
      <c r="B628" s="27" t="s">
        <v>1821</v>
      </c>
      <c r="C628" s="27">
        <v>9</v>
      </c>
      <c r="D628" s="47">
        <v>44797</v>
      </c>
      <c r="I628" s="52"/>
      <c r="O628" s="24">
        <v>5.71</v>
      </c>
      <c r="P628" s="24">
        <v>20.9</v>
      </c>
      <c r="Q628" s="24">
        <v>6.8</v>
      </c>
      <c r="R628" s="24">
        <v>22.399999999999995</v>
      </c>
      <c r="S628" s="24">
        <v>6.6431661579377614</v>
      </c>
      <c r="T628" s="24">
        <v>4.0421825316455715</v>
      </c>
      <c r="U628" s="24">
        <v>0.96694733702672087</v>
      </c>
      <c r="V628" s="24">
        <v>20.967998779743745</v>
      </c>
      <c r="W628" s="24">
        <v>10.685348689583332</v>
      </c>
    </row>
    <row r="629" spans="1:23" s="27" customFormat="1">
      <c r="A629" s="27" t="s">
        <v>423</v>
      </c>
      <c r="B629" s="27" t="s">
        <v>1821</v>
      </c>
      <c r="C629" s="27">
        <v>10</v>
      </c>
      <c r="D629" s="47">
        <v>44797</v>
      </c>
      <c r="I629" s="52"/>
      <c r="O629" s="24">
        <v>1.81</v>
      </c>
      <c r="P629" s="24">
        <v>16.100000000000001</v>
      </c>
      <c r="Q629" s="24" t="s">
        <v>811</v>
      </c>
      <c r="R629" s="24" t="s">
        <v>811</v>
      </c>
      <c r="S629" s="24" t="s">
        <v>811</v>
      </c>
      <c r="T629" s="24" t="s">
        <v>811</v>
      </c>
      <c r="U629" s="24" t="s">
        <v>811</v>
      </c>
      <c r="V629" s="24" t="s">
        <v>811</v>
      </c>
      <c r="W629" s="24" t="s">
        <v>811</v>
      </c>
    </row>
    <row r="630" spans="1:23" s="27" customFormat="1">
      <c r="A630" s="27" t="s">
        <v>423</v>
      </c>
      <c r="B630" s="27" t="s">
        <v>1821</v>
      </c>
      <c r="C630" s="27">
        <v>11</v>
      </c>
      <c r="D630" s="47">
        <v>44797</v>
      </c>
      <c r="I630" s="52"/>
      <c r="O630" s="24">
        <v>0.09</v>
      </c>
      <c r="P630" s="24">
        <v>13.7</v>
      </c>
      <c r="Q630" s="24" t="s">
        <v>811</v>
      </c>
      <c r="R630" s="24" t="s">
        <v>811</v>
      </c>
      <c r="S630" s="24" t="s">
        <v>811</v>
      </c>
      <c r="T630" s="24" t="s">
        <v>811</v>
      </c>
      <c r="U630" s="24" t="s">
        <v>811</v>
      </c>
      <c r="V630" s="24" t="s">
        <v>811</v>
      </c>
      <c r="W630" s="24" t="s">
        <v>811</v>
      </c>
    </row>
    <row r="631" spans="1:23" s="27" customFormat="1">
      <c r="A631" s="27" t="s">
        <v>423</v>
      </c>
      <c r="B631" s="27" t="s">
        <v>1821</v>
      </c>
      <c r="C631" s="27">
        <v>12</v>
      </c>
      <c r="D631" s="47">
        <v>44797</v>
      </c>
      <c r="I631" s="52"/>
      <c r="O631" s="24">
        <v>0</v>
      </c>
      <c r="P631" s="24">
        <v>12.9</v>
      </c>
      <c r="Q631" s="24" t="s">
        <v>811</v>
      </c>
      <c r="R631" s="24" t="s">
        <v>811</v>
      </c>
      <c r="S631" s="24" t="s">
        <v>811</v>
      </c>
      <c r="T631" s="24" t="s">
        <v>811</v>
      </c>
      <c r="U631" s="24" t="s">
        <v>811</v>
      </c>
      <c r="V631" s="24" t="s">
        <v>811</v>
      </c>
      <c r="W631" s="24" t="s">
        <v>811</v>
      </c>
    </row>
    <row r="632" spans="1:23" s="27" customFormat="1">
      <c r="A632" s="27" t="s">
        <v>423</v>
      </c>
      <c r="B632" s="27" t="s">
        <v>1821</v>
      </c>
      <c r="C632" s="27">
        <v>13</v>
      </c>
      <c r="D632" s="47">
        <v>44797</v>
      </c>
      <c r="I632" s="52"/>
      <c r="O632" s="24">
        <v>0</v>
      </c>
      <c r="P632" s="24">
        <v>12.5</v>
      </c>
      <c r="Q632" s="24" t="s">
        <v>811</v>
      </c>
      <c r="R632" s="24" t="s">
        <v>811</v>
      </c>
      <c r="S632" s="24" t="s">
        <v>811</v>
      </c>
      <c r="T632" s="24" t="s">
        <v>811</v>
      </c>
      <c r="U632" s="24" t="s">
        <v>811</v>
      </c>
      <c r="V632" s="24" t="s">
        <v>811</v>
      </c>
      <c r="W632" s="24" t="s">
        <v>811</v>
      </c>
    </row>
    <row r="633" spans="1:23" s="27" customFormat="1">
      <c r="A633" s="27" t="s">
        <v>423</v>
      </c>
      <c r="B633" s="27" t="s">
        <v>1821</v>
      </c>
      <c r="C633" s="27">
        <v>14</v>
      </c>
      <c r="D633" s="47">
        <v>44797</v>
      </c>
      <c r="I633" s="52"/>
      <c r="O633" s="24">
        <v>0</v>
      </c>
      <c r="P633" s="24">
        <v>12.4</v>
      </c>
      <c r="Q633" s="24" t="s">
        <v>811</v>
      </c>
      <c r="R633" s="24" t="s">
        <v>811</v>
      </c>
      <c r="S633" s="24" t="s">
        <v>811</v>
      </c>
      <c r="T633" s="24" t="s">
        <v>811</v>
      </c>
      <c r="U633" s="24" t="s">
        <v>811</v>
      </c>
      <c r="V633" s="24" t="s">
        <v>811</v>
      </c>
      <c r="W633" s="24" t="s">
        <v>811</v>
      </c>
    </row>
    <row r="634" spans="1:23" s="27" customFormat="1">
      <c r="A634" s="27" t="s">
        <v>423</v>
      </c>
      <c r="B634" s="27" t="s">
        <v>1821</v>
      </c>
      <c r="C634" s="27">
        <v>15</v>
      </c>
      <c r="D634" s="47">
        <v>44797</v>
      </c>
      <c r="I634" s="52"/>
      <c r="O634" s="24">
        <v>0</v>
      </c>
      <c r="P634" s="24">
        <v>12.3</v>
      </c>
      <c r="Q634" s="24" t="s">
        <v>811</v>
      </c>
      <c r="R634" s="24" t="s">
        <v>811</v>
      </c>
      <c r="S634" s="24" t="s">
        <v>811</v>
      </c>
      <c r="T634" s="24" t="s">
        <v>811</v>
      </c>
      <c r="U634" s="24" t="s">
        <v>811</v>
      </c>
      <c r="V634" s="24" t="s">
        <v>811</v>
      </c>
      <c r="W634" s="24" t="s">
        <v>811</v>
      </c>
    </row>
    <row r="635" spans="1:23" s="27" customFormat="1">
      <c r="A635" s="27" t="s">
        <v>423</v>
      </c>
      <c r="B635" s="27" t="s">
        <v>1821</v>
      </c>
      <c r="C635" s="27">
        <v>16</v>
      </c>
      <c r="D635" s="47">
        <v>44797</v>
      </c>
      <c r="I635" s="52"/>
      <c r="O635" s="24">
        <v>0</v>
      </c>
      <c r="P635" s="24">
        <v>12.1</v>
      </c>
      <c r="Q635" s="24" t="s">
        <v>811</v>
      </c>
      <c r="R635" s="24" t="s">
        <v>811</v>
      </c>
      <c r="S635" s="24" t="s">
        <v>811</v>
      </c>
      <c r="T635" s="24" t="s">
        <v>811</v>
      </c>
      <c r="U635" s="24" t="s">
        <v>811</v>
      </c>
      <c r="V635" s="24" t="s">
        <v>811</v>
      </c>
      <c r="W635" s="24" t="s">
        <v>811</v>
      </c>
    </row>
    <row r="636" spans="1:23" s="27" customFormat="1">
      <c r="A636" s="27" t="s">
        <v>423</v>
      </c>
      <c r="B636" s="27" t="s">
        <v>1821</v>
      </c>
      <c r="C636" s="27">
        <v>17</v>
      </c>
      <c r="D636" s="47">
        <v>44797</v>
      </c>
      <c r="I636" s="52"/>
      <c r="O636" s="24">
        <v>0</v>
      </c>
      <c r="P636" s="24">
        <v>12</v>
      </c>
      <c r="Q636" s="24" t="s">
        <v>811</v>
      </c>
      <c r="R636" s="24" t="s">
        <v>811</v>
      </c>
      <c r="S636" s="24" t="s">
        <v>811</v>
      </c>
      <c r="T636" s="24" t="s">
        <v>811</v>
      </c>
      <c r="U636" s="24" t="s">
        <v>811</v>
      </c>
      <c r="V636" s="24" t="s">
        <v>811</v>
      </c>
      <c r="W636" s="24" t="s">
        <v>811</v>
      </c>
    </row>
    <row r="637" spans="1:23" s="27" customFormat="1">
      <c r="A637" s="27" t="s">
        <v>423</v>
      </c>
      <c r="B637" s="27" t="s">
        <v>1821</v>
      </c>
      <c r="C637" s="27">
        <v>18</v>
      </c>
      <c r="D637" s="47">
        <v>44797</v>
      </c>
      <c r="I637" s="52"/>
      <c r="O637" s="24">
        <v>0</v>
      </c>
      <c r="P637" s="24">
        <v>11.9</v>
      </c>
      <c r="Q637" s="24" t="s">
        <v>811</v>
      </c>
      <c r="R637" s="24" t="s">
        <v>811</v>
      </c>
      <c r="S637" s="24" t="s">
        <v>811</v>
      </c>
      <c r="T637" s="24" t="s">
        <v>811</v>
      </c>
      <c r="U637" s="24" t="s">
        <v>811</v>
      </c>
      <c r="V637" s="24" t="s">
        <v>811</v>
      </c>
      <c r="W637" s="24" t="s">
        <v>811</v>
      </c>
    </row>
    <row r="638" spans="1:23" s="27" customFormat="1">
      <c r="A638" s="27" t="s">
        <v>423</v>
      </c>
      <c r="B638" s="27" t="s">
        <v>1821</v>
      </c>
      <c r="C638" s="27">
        <v>19</v>
      </c>
      <c r="D638" s="47">
        <v>44797</v>
      </c>
      <c r="I638" s="52"/>
      <c r="O638" s="24">
        <v>0</v>
      </c>
      <c r="P638" s="24">
        <v>11.9</v>
      </c>
      <c r="Q638" s="24" t="s">
        <v>811</v>
      </c>
      <c r="R638" s="24" t="s">
        <v>811</v>
      </c>
      <c r="S638" s="24" t="s">
        <v>811</v>
      </c>
      <c r="T638" s="24" t="s">
        <v>811</v>
      </c>
      <c r="U638" s="24" t="s">
        <v>811</v>
      </c>
      <c r="V638" s="24" t="s">
        <v>811</v>
      </c>
      <c r="W638" s="24" t="s">
        <v>811</v>
      </c>
    </row>
    <row r="639" spans="1:23" s="27" customFormat="1">
      <c r="A639" s="27" t="s">
        <v>423</v>
      </c>
      <c r="B639" s="27" t="s">
        <v>1821</v>
      </c>
      <c r="C639" s="27">
        <v>20</v>
      </c>
      <c r="D639" s="47">
        <v>44797</v>
      </c>
      <c r="I639" s="52"/>
      <c r="O639" s="24">
        <v>0</v>
      </c>
      <c r="P639" s="24">
        <v>11.9</v>
      </c>
      <c r="Q639" s="24" t="s">
        <v>811</v>
      </c>
      <c r="R639" s="24" t="s">
        <v>811</v>
      </c>
      <c r="S639" s="24" t="s">
        <v>811</v>
      </c>
      <c r="T639" s="24" t="s">
        <v>811</v>
      </c>
      <c r="U639" s="24" t="s">
        <v>811</v>
      </c>
      <c r="V639" s="24" t="s">
        <v>811</v>
      </c>
      <c r="W639" s="24" t="s">
        <v>811</v>
      </c>
    </row>
    <row r="640" spans="1:23" s="27" customFormat="1">
      <c r="A640" s="27" t="s">
        <v>423</v>
      </c>
      <c r="B640" s="27" t="s">
        <v>1821</v>
      </c>
      <c r="C640" s="27">
        <v>25</v>
      </c>
      <c r="D640" s="47">
        <v>44797</v>
      </c>
      <c r="I640" s="52"/>
      <c r="O640" s="24" t="s">
        <v>815</v>
      </c>
      <c r="P640" s="24" t="s">
        <v>815</v>
      </c>
      <c r="Q640" s="24">
        <v>6.48</v>
      </c>
      <c r="R640" s="24">
        <v>43.499999999999993</v>
      </c>
      <c r="S640" s="24">
        <v>7.8365845351529524</v>
      </c>
      <c r="T640" s="24">
        <v>2.6947883544303801</v>
      </c>
      <c r="U640" s="24">
        <v>10.605026029961206</v>
      </c>
      <c r="V640" s="24">
        <v>98.585448444173295</v>
      </c>
      <c r="W640" s="24">
        <v>10.531372889583333</v>
      </c>
    </row>
    <row r="641" spans="1:23" s="27" customFormat="1">
      <c r="A641" s="27" t="s">
        <v>423</v>
      </c>
      <c r="B641" s="27" t="s">
        <v>1817</v>
      </c>
      <c r="C641" s="27">
        <v>0.5</v>
      </c>
      <c r="D641" s="47">
        <v>44797</v>
      </c>
      <c r="F641" s="27">
        <v>20</v>
      </c>
      <c r="G641" s="27">
        <v>21</v>
      </c>
      <c r="H641" s="27">
        <v>4.875</v>
      </c>
      <c r="I641" s="52">
        <v>0.23214285714285715</v>
      </c>
      <c r="J641" s="27" t="s">
        <v>2109</v>
      </c>
      <c r="K641" s="27">
        <v>2</v>
      </c>
      <c r="L641" s="27">
        <v>2</v>
      </c>
      <c r="M641" s="27" t="s">
        <v>2077</v>
      </c>
      <c r="N641" s="27" t="s">
        <v>2110</v>
      </c>
      <c r="O641" s="24">
        <v>8.77</v>
      </c>
      <c r="P641" s="24">
        <v>26.2</v>
      </c>
      <c r="Q641" s="24">
        <v>6.56</v>
      </c>
      <c r="R641" s="24">
        <v>10.1</v>
      </c>
      <c r="S641" s="24">
        <v>1.0575973214285692</v>
      </c>
      <c r="T641" s="24">
        <v>3.9925714285714289</v>
      </c>
      <c r="U641" s="24">
        <v>0.41602524096803267</v>
      </c>
      <c r="V641" s="24">
        <v>20.569900000000001</v>
      </c>
      <c r="W641" s="24">
        <v>5.0501687499999983</v>
      </c>
    </row>
    <row r="642" spans="1:23" s="27" customFormat="1">
      <c r="A642" s="27" t="s">
        <v>423</v>
      </c>
      <c r="B642" s="27" t="s">
        <v>1817</v>
      </c>
      <c r="C642" s="27">
        <v>1</v>
      </c>
      <c r="D642" s="47">
        <v>44797</v>
      </c>
      <c r="I642" s="52"/>
      <c r="O642" s="24">
        <v>8.74</v>
      </c>
      <c r="P642" s="24">
        <v>26</v>
      </c>
      <c r="Q642" s="24" t="s">
        <v>811</v>
      </c>
      <c r="R642" s="24" t="s">
        <v>811</v>
      </c>
      <c r="S642" s="24" t="s">
        <v>811</v>
      </c>
      <c r="T642" s="24" t="s">
        <v>811</v>
      </c>
      <c r="U642" s="24" t="s">
        <v>811</v>
      </c>
      <c r="V642" s="24" t="s">
        <v>811</v>
      </c>
      <c r="W642" s="24" t="s">
        <v>811</v>
      </c>
    </row>
    <row r="643" spans="1:23" s="27" customFormat="1">
      <c r="A643" s="27" t="s">
        <v>423</v>
      </c>
      <c r="B643" s="27" t="s">
        <v>1817</v>
      </c>
      <c r="C643" s="27">
        <v>2</v>
      </c>
      <c r="D643" s="47">
        <v>44797</v>
      </c>
      <c r="I643" s="52"/>
      <c r="O643" s="24">
        <v>8.6199999999999992</v>
      </c>
      <c r="P643" s="24">
        <v>25.8</v>
      </c>
      <c r="Q643" s="24" t="s">
        <v>811</v>
      </c>
      <c r="R643" s="24" t="s">
        <v>811</v>
      </c>
      <c r="S643" s="24" t="s">
        <v>811</v>
      </c>
      <c r="T643" s="24" t="s">
        <v>811</v>
      </c>
      <c r="U643" s="24" t="s">
        <v>811</v>
      </c>
      <c r="V643" s="24" t="s">
        <v>811</v>
      </c>
      <c r="W643" s="24" t="s">
        <v>811</v>
      </c>
    </row>
    <row r="644" spans="1:23" s="27" customFormat="1">
      <c r="A644" s="27" t="s">
        <v>423</v>
      </c>
      <c r="B644" s="27" t="s">
        <v>1817</v>
      </c>
      <c r="C644" s="27">
        <v>3</v>
      </c>
      <c r="D644" s="47">
        <v>44797</v>
      </c>
      <c r="I644" s="52"/>
      <c r="O644" s="24">
        <v>8.66</v>
      </c>
      <c r="P644" s="24">
        <v>25.6</v>
      </c>
      <c r="Q644" s="24">
        <v>6.54</v>
      </c>
      <c r="R644" s="24">
        <v>9.1</v>
      </c>
      <c r="S644" s="24">
        <v>2.8455116071428566</v>
      </c>
      <c r="T644" s="24">
        <v>0.88885714285714268</v>
      </c>
      <c r="U644" s="24">
        <v>0.44802718258095825</v>
      </c>
      <c r="V644" s="24">
        <v>21.050366076876145</v>
      </c>
      <c r="W644" s="24">
        <v>3.7343687499999993</v>
      </c>
    </row>
    <row r="645" spans="1:23" s="27" customFormat="1">
      <c r="A645" s="27" t="s">
        <v>423</v>
      </c>
      <c r="B645" s="27" t="s">
        <v>1817</v>
      </c>
      <c r="C645" s="27">
        <v>4</v>
      </c>
      <c r="D645" s="47">
        <v>44797</v>
      </c>
      <c r="I645" s="52"/>
      <c r="O645" s="24">
        <v>8.66</v>
      </c>
      <c r="P645" s="24">
        <v>25.5</v>
      </c>
      <c r="Q645" s="24" t="s">
        <v>811</v>
      </c>
      <c r="R645" s="24" t="s">
        <v>811</v>
      </c>
      <c r="S645" s="24" t="s">
        <v>811</v>
      </c>
      <c r="T645" s="24" t="s">
        <v>811</v>
      </c>
      <c r="U645" s="24" t="s">
        <v>811</v>
      </c>
      <c r="V645" s="24" t="s">
        <v>811</v>
      </c>
      <c r="W645" s="24" t="s">
        <v>811</v>
      </c>
    </row>
    <row r="646" spans="1:23" s="27" customFormat="1">
      <c r="A646" s="27" t="s">
        <v>423</v>
      </c>
      <c r="B646" s="27" t="s">
        <v>1817</v>
      </c>
      <c r="C646" s="27">
        <v>5</v>
      </c>
      <c r="D646" s="47">
        <v>44797</v>
      </c>
      <c r="I646" s="52"/>
      <c r="O646" s="24">
        <v>8.61</v>
      </c>
      <c r="P646" s="24">
        <v>25.4</v>
      </c>
      <c r="Q646" s="24" t="s">
        <v>811</v>
      </c>
      <c r="R646" s="24" t="s">
        <v>811</v>
      </c>
      <c r="S646" s="24" t="s">
        <v>811</v>
      </c>
      <c r="T646" s="24" t="s">
        <v>811</v>
      </c>
      <c r="U646" s="24" t="s">
        <v>811</v>
      </c>
      <c r="V646" s="24" t="s">
        <v>811</v>
      </c>
      <c r="W646" s="24" t="s">
        <v>811</v>
      </c>
    </row>
    <row r="647" spans="1:23" s="27" customFormat="1">
      <c r="A647" s="27" t="s">
        <v>423</v>
      </c>
      <c r="B647" s="27" t="s">
        <v>1817</v>
      </c>
      <c r="C647" s="27">
        <v>6</v>
      </c>
      <c r="D647" s="47">
        <v>44797</v>
      </c>
      <c r="I647" s="52"/>
      <c r="O647" s="24">
        <v>7.76</v>
      </c>
      <c r="P647" s="24">
        <v>24.7</v>
      </c>
      <c r="Q647" s="24" t="s">
        <v>811</v>
      </c>
      <c r="R647" s="24" t="s">
        <v>811</v>
      </c>
      <c r="S647" s="24" t="s">
        <v>811</v>
      </c>
      <c r="T647" s="24" t="s">
        <v>811</v>
      </c>
      <c r="U647" s="24" t="s">
        <v>811</v>
      </c>
      <c r="V647" s="24" t="s">
        <v>811</v>
      </c>
      <c r="W647" s="24" t="s">
        <v>811</v>
      </c>
    </row>
    <row r="648" spans="1:23" s="27" customFormat="1">
      <c r="A648" s="27" t="s">
        <v>423</v>
      </c>
      <c r="B648" s="27" t="s">
        <v>1817</v>
      </c>
      <c r="C648" s="27">
        <v>7</v>
      </c>
      <c r="D648" s="47">
        <v>44797</v>
      </c>
      <c r="I648" s="52"/>
      <c r="O648" s="24">
        <v>7.62</v>
      </c>
      <c r="P648" s="24">
        <v>24.6</v>
      </c>
      <c r="Q648" s="24" t="s">
        <v>811</v>
      </c>
      <c r="R648" s="24" t="s">
        <v>811</v>
      </c>
      <c r="S648" s="24" t="s">
        <v>811</v>
      </c>
      <c r="T648" s="24" t="s">
        <v>811</v>
      </c>
      <c r="U648" s="24" t="s">
        <v>811</v>
      </c>
      <c r="V648" s="24" t="s">
        <v>811</v>
      </c>
      <c r="W648" s="24" t="s">
        <v>811</v>
      </c>
    </row>
    <row r="649" spans="1:23" s="27" customFormat="1">
      <c r="A649" s="27" t="s">
        <v>423</v>
      </c>
      <c r="B649" s="27" t="s">
        <v>1817</v>
      </c>
      <c r="C649" s="27">
        <v>8</v>
      </c>
      <c r="D649" s="47">
        <v>44797</v>
      </c>
      <c r="I649" s="52"/>
      <c r="O649" s="24">
        <v>7.01</v>
      </c>
      <c r="P649" s="24">
        <v>24.2</v>
      </c>
      <c r="Q649" s="24" t="s">
        <v>811</v>
      </c>
      <c r="R649" s="24" t="s">
        <v>811</v>
      </c>
      <c r="S649" s="24" t="s">
        <v>811</v>
      </c>
      <c r="T649" s="24" t="s">
        <v>811</v>
      </c>
      <c r="U649" s="24" t="s">
        <v>811</v>
      </c>
      <c r="V649" s="24" t="s">
        <v>811</v>
      </c>
      <c r="W649" s="24" t="s">
        <v>811</v>
      </c>
    </row>
    <row r="650" spans="1:23" s="27" customFormat="1">
      <c r="A650" s="27" t="s">
        <v>423</v>
      </c>
      <c r="B650" s="27" t="s">
        <v>1817</v>
      </c>
      <c r="C650" s="27">
        <v>9</v>
      </c>
      <c r="D650" s="47">
        <v>44797</v>
      </c>
      <c r="I650" s="52"/>
      <c r="O650" s="24">
        <v>5.39</v>
      </c>
      <c r="P650" s="24">
        <v>22.6</v>
      </c>
      <c r="Q650" s="24">
        <v>6.15</v>
      </c>
      <c r="R650" s="24">
        <v>14.5</v>
      </c>
      <c r="S650" s="24">
        <v>6.2406544642857131</v>
      </c>
      <c r="T650" s="24">
        <v>1.2677142857142856</v>
      </c>
      <c r="U650" s="24">
        <v>0.51203106580680935</v>
      </c>
      <c r="V650" s="24">
        <v>22.42315436241611</v>
      </c>
      <c r="W650" s="24">
        <v>7.5083687499999989</v>
      </c>
    </row>
    <row r="651" spans="1:23" s="27" customFormat="1">
      <c r="A651" s="27" t="s">
        <v>423</v>
      </c>
      <c r="B651" s="27" t="s">
        <v>1817</v>
      </c>
      <c r="C651" s="27">
        <v>10</v>
      </c>
      <c r="D651" s="47">
        <v>44797</v>
      </c>
      <c r="I651" s="52"/>
      <c r="O651" s="24">
        <v>5.29</v>
      </c>
      <c r="P651" s="24">
        <v>22.4</v>
      </c>
      <c r="Q651" s="24" t="s">
        <v>811</v>
      </c>
      <c r="R651" s="24" t="s">
        <v>811</v>
      </c>
      <c r="S651" s="24" t="s">
        <v>811</v>
      </c>
      <c r="T651" s="24" t="s">
        <v>811</v>
      </c>
      <c r="U651" s="24" t="s">
        <v>811</v>
      </c>
      <c r="V651" s="24" t="s">
        <v>811</v>
      </c>
      <c r="W651" s="24" t="s">
        <v>811</v>
      </c>
    </row>
    <row r="652" spans="1:23" s="27" customFormat="1">
      <c r="A652" s="27" t="s">
        <v>423</v>
      </c>
      <c r="B652" s="27" t="s">
        <v>1817</v>
      </c>
      <c r="C652" s="27">
        <v>11</v>
      </c>
      <c r="D652" s="47">
        <v>44797</v>
      </c>
      <c r="I652" s="52"/>
      <c r="O652" s="24">
        <v>5.21</v>
      </c>
      <c r="P652" s="24">
        <v>21.9</v>
      </c>
      <c r="Q652" s="24" t="s">
        <v>811</v>
      </c>
      <c r="R652" s="24" t="s">
        <v>811</v>
      </c>
      <c r="S652" s="24" t="s">
        <v>811</v>
      </c>
      <c r="T652" s="24" t="s">
        <v>811</v>
      </c>
      <c r="U652" s="24" t="s">
        <v>811</v>
      </c>
      <c r="V652" s="24" t="s">
        <v>811</v>
      </c>
      <c r="W652" s="24" t="s">
        <v>811</v>
      </c>
    </row>
    <row r="653" spans="1:23" s="27" customFormat="1">
      <c r="A653" s="27" t="s">
        <v>423</v>
      </c>
      <c r="B653" s="27" t="s">
        <v>1817</v>
      </c>
      <c r="C653" s="27">
        <v>12</v>
      </c>
      <c r="D653" s="47">
        <v>44797</v>
      </c>
      <c r="I653" s="52"/>
      <c r="O653" s="24">
        <v>5.08</v>
      </c>
      <c r="P653" s="24">
        <v>21.7</v>
      </c>
      <c r="Q653" s="24" t="s">
        <v>811</v>
      </c>
      <c r="R653" s="24" t="s">
        <v>811</v>
      </c>
      <c r="S653" s="24" t="s">
        <v>811</v>
      </c>
      <c r="T653" s="24" t="s">
        <v>811</v>
      </c>
      <c r="U653" s="24" t="s">
        <v>811</v>
      </c>
      <c r="V653" s="24" t="s">
        <v>811</v>
      </c>
      <c r="W653" s="24" t="s">
        <v>811</v>
      </c>
    </row>
    <row r="654" spans="1:23" s="27" customFormat="1">
      <c r="A654" s="27" t="s">
        <v>423</v>
      </c>
      <c r="B654" s="27" t="s">
        <v>1817</v>
      </c>
      <c r="C654" s="27">
        <v>13</v>
      </c>
      <c r="D654" s="47">
        <v>44797</v>
      </c>
      <c r="I654" s="52"/>
      <c r="O654" s="24">
        <v>5.24</v>
      </c>
      <c r="P654" s="24">
        <v>21.6</v>
      </c>
      <c r="Q654" s="24" t="s">
        <v>811</v>
      </c>
      <c r="R654" s="24" t="s">
        <v>811</v>
      </c>
      <c r="S654" s="24" t="s">
        <v>811</v>
      </c>
      <c r="T654" s="24" t="s">
        <v>811</v>
      </c>
      <c r="U654" s="24" t="s">
        <v>811</v>
      </c>
      <c r="V654" s="24" t="s">
        <v>811</v>
      </c>
      <c r="W654" s="24" t="s">
        <v>811</v>
      </c>
    </row>
    <row r="655" spans="1:23" s="27" customFormat="1">
      <c r="A655" s="27" t="s">
        <v>423</v>
      </c>
      <c r="B655" s="27" t="s">
        <v>1817</v>
      </c>
      <c r="C655" s="27">
        <v>14</v>
      </c>
      <c r="D655" s="47">
        <v>44797</v>
      </c>
      <c r="I655" s="52"/>
      <c r="O655" s="24">
        <v>5.24</v>
      </c>
      <c r="P655" s="24">
        <v>21.7</v>
      </c>
      <c r="Q655" s="24" t="s">
        <v>811</v>
      </c>
      <c r="R655" s="24" t="s">
        <v>811</v>
      </c>
      <c r="S655" s="24" t="s">
        <v>811</v>
      </c>
      <c r="T655" s="24" t="s">
        <v>811</v>
      </c>
      <c r="U655" s="24" t="s">
        <v>811</v>
      </c>
      <c r="V655" s="24" t="s">
        <v>811</v>
      </c>
      <c r="W655" s="24" t="s">
        <v>811</v>
      </c>
    </row>
    <row r="656" spans="1:23" s="27" customFormat="1">
      <c r="A656" s="27" t="s">
        <v>423</v>
      </c>
      <c r="B656" s="27" t="s">
        <v>1817</v>
      </c>
      <c r="C656" s="27">
        <v>15</v>
      </c>
      <c r="D656" s="47">
        <v>44797</v>
      </c>
      <c r="I656" s="52"/>
      <c r="O656" s="24">
        <v>5.24</v>
      </c>
      <c r="P656" s="24">
        <v>21.5</v>
      </c>
      <c r="Q656" s="24" t="s">
        <v>811</v>
      </c>
      <c r="R656" s="24" t="s">
        <v>811</v>
      </c>
      <c r="S656" s="24" t="s">
        <v>811</v>
      </c>
      <c r="T656" s="24" t="s">
        <v>811</v>
      </c>
      <c r="U656" s="24" t="s">
        <v>811</v>
      </c>
      <c r="V656" s="24" t="s">
        <v>811</v>
      </c>
      <c r="W656" s="24" t="s">
        <v>811</v>
      </c>
    </row>
    <row r="657" spans="1:23" s="27" customFormat="1">
      <c r="A657" s="27" t="s">
        <v>423</v>
      </c>
      <c r="B657" s="27" t="s">
        <v>1817</v>
      </c>
      <c r="C657" s="27">
        <v>16</v>
      </c>
      <c r="D657" s="47">
        <v>44797</v>
      </c>
      <c r="I657" s="52"/>
      <c r="O657" s="24">
        <v>5.29</v>
      </c>
      <c r="P657" s="24">
        <v>21.3</v>
      </c>
      <c r="Q657" s="24" t="s">
        <v>811</v>
      </c>
      <c r="R657" s="24" t="s">
        <v>811</v>
      </c>
      <c r="S657" s="24" t="s">
        <v>811</v>
      </c>
      <c r="T657" s="24" t="s">
        <v>811</v>
      </c>
      <c r="U657" s="24" t="s">
        <v>811</v>
      </c>
      <c r="V657" s="24" t="s">
        <v>811</v>
      </c>
      <c r="W657" s="24" t="s">
        <v>811</v>
      </c>
    </row>
    <row r="658" spans="1:23" s="27" customFormat="1">
      <c r="A658" s="27" t="s">
        <v>423</v>
      </c>
      <c r="B658" s="27" t="s">
        <v>1817</v>
      </c>
      <c r="C658" s="27">
        <v>17</v>
      </c>
      <c r="D658" s="47">
        <v>44797</v>
      </c>
      <c r="I658" s="52"/>
      <c r="O658" s="24">
        <v>5.33</v>
      </c>
      <c r="P658" s="24">
        <v>20.9</v>
      </c>
      <c r="Q658" s="24" t="s">
        <v>811</v>
      </c>
      <c r="R658" s="24" t="s">
        <v>811</v>
      </c>
      <c r="S658" s="24" t="s">
        <v>811</v>
      </c>
      <c r="T658" s="24" t="s">
        <v>811</v>
      </c>
      <c r="U658" s="24" t="s">
        <v>811</v>
      </c>
      <c r="V658" s="24" t="s">
        <v>811</v>
      </c>
      <c r="W658" s="24" t="s">
        <v>811</v>
      </c>
    </row>
    <row r="659" spans="1:23" s="27" customFormat="1">
      <c r="A659" s="27" t="s">
        <v>423</v>
      </c>
      <c r="B659" s="27" t="s">
        <v>1817</v>
      </c>
      <c r="C659" s="27">
        <v>18</v>
      </c>
      <c r="D659" s="47">
        <v>44797</v>
      </c>
      <c r="I659" s="52"/>
      <c r="O659" s="24">
        <v>5.1100000000000003</v>
      </c>
      <c r="P659" s="24">
        <v>21.1</v>
      </c>
      <c r="Q659" s="24" t="s">
        <v>811</v>
      </c>
      <c r="R659" s="24" t="s">
        <v>811</v>
      </c>
      <c r="S659" s="24" t="s">
        <v>811</v>
      </c>
      <c r="T659" s="24" t="s">
        <v>811</v>
      </c>
      <c r="U659" s="24" t="s">
        <v>811</v>
      </c>
      <c r="V659" s="24" t="s">
        <v>811</v>
      </c>
      <c r="W659" s="24" t="s">
        <v>811</v>
      </c>
    </row>
    <row r="660" spans="1:23" s="27" customFormat="1">
      <c r="A660" s="27" t="s">
        <v>423</v>
      </c>
      <c r="B660" s="27" t="s">
        <v>1817</v>
      </c>
      <c r="C660" s="27">
        <v>19</v>
      </c>
      <c r="D660" s="47">
        <v>44797</v>
      </c>
      <c r="I660" s="52"/>
      <c r="O660" s="24">
        <v>5.0599999999999996</v>
      </c>
      <c r="P660" s="24">
        <v>21.2</v>
      </c>
      <c r="Q660" s="24" t="s">
        <v>811</v>
      </c>
      <c r="R660" s="24" t="s">
        <v>811</v>
      </c>
      <c r="S660" s="24" t="s">
        <v>811</v>
      </c>
      <c r="T660" s="24" t="s">
        <v>811</v>
      </c>
      <c r="U660" s="24" t="s">
        <v>811</v>
      </c>
      <c r="V660" s="24" t="s">
        <v>811</v>
      </c>
      <c r="W660" s="24" t="s">
        <v>811</v>
      </c>
    </row>
    <row r="661" spans="1:23" s="27" customFormat="1">
      <c r="A661" s="27" t="s">
        <v>423</v>
      </c>
      <c r="B661" s="27" t="s">
        <v>1817</v>
      </c>
      <c r="C661" s="27">
        <v>20</v>
      </c>
      <c r="D661" s="47">
        <v>44797</v>
      </c>
      <c r="I661" s="52"/>
      <c r="O661" s="24">
        <v>5.0999999999999996</v>
      </c>
      <c r="P661" s="24">
        <v>21.3</v>
      </c>
      <c r="Q661" s="24">
        <v>6.58</v>
      </c>
      <c r="R661" s="24">
        <v>11.099999999999998</v>
      </c>
      <c r="S661" s="24">
        <v>6.0220830357142834</v>
      </c>
      <c r="T661" s="24">
        <v>0.46628571428571425</v>
      </c>
      <c r="U661" s="24">
        <v>1.3355700254501548</v>
      </c>
      <c r="V661" s="24">
        <v>21.18764490543014</v>
      </c>
      <c r="W661" s="24">
        <v>6.4883687499999976</v>
      </c>
    </row>
    <row r="662" spans="1:23" s="27" customFormat="1">
      <c r="A662" s="27" t="s">
        <v>423</v>
      </c>
      <c r="B662" s="27" t="s">
        <v>1830</v>
      </c>
      <c r="C662" s="27">
        <v>0.5</v>
      </c>
      <c r="D662" s="47">
        <v>44797</v>
      </c>
      <c r="F662" s="27">
        <v>2</v>
      </c>
      <c r="G662" s="27">
        <v>2.75</v>
      </c>
      <c r="H662" s="27">
        <v>0.52500000000000002</v>
      </c>
      <c r="I662" s="52">
        <v>0.19090909090909092</v>
      </c>
      <c r="J662" s="27" t="s">
        <v>2074</v>
      </c>
      <c r="K662" s="27">
        <v>2</v>
      </c>
      <c r="L662" s="27">
        <v>1</v>
      </c>
      <c r="M662" s="27" t="s">
        <v>2111</v>
      </c>
      <c r="N662" s="27" t="s">
        <v>2112</v>
      </c>
      <c r="O662" s="24">
        <v>8.17</v>
      </c>
      <c r="P662" s="24">
        <v>24.8</v>
      </c>
      <c r="Q662" s="24">
        <v>7.04</v>
      </c>
      <c r="R662" s="24">
        <v>33.200000000000003</v>
      </c>
      <c r="S662" s="24">
        <v>32.5945712035074</v>
      </c>
      <c r="T662" s="24">
        <v>48.912950886075933</v>
      </c>
      <c r="U662" s="24">
        <v>1.1396165043529209</v>
      </c>
      <c r="V662" s="24">
        <v>102.15469798657719</v>
      </c>
      <c r="W662" s="24">
        <v>81.507522089583333</v>
      </c>
    </row>
    <row r="663" spans="1:23" s="27" customFormat="1">
      <c r="A663" s="27" t="s">
        <v>423</v>
      </c>
      <c r="B663" s="27" t="s">
        <v>1830</v>
      </c>
      <c r="C663" s="27">
        <v>1</v>
      </c>
      <c r="D663" s="47">
        <v>44797</v>
      </c>
      <c r="I663" s="52"/>
      <c r="O663" s="24">
        <v>8.0500000000000007</v>
      </c>
      <c r="P663" s="24">
        <v>24.8</v>
      </c>
      <c r="Q663" s="24" t="s">
        <v>811</v>
      </c>
      <c r="R663" s="24" t="s">
        <v>811</v>
      </c>
      <c r="S663" s="24" t="s">
        <v>811</v>
      </c>
      <c r="T663" s="24" t="s">
        <v>811</v>
      </c>
      <c r="U663" s="24" t="s">
        <v>811</v>
      </c>
      <c r="V663" s="24" t="s">
        <v>811</v>
      </c>
      <c r="W663" s="24" t="s">
        <v>811</v>
      </c>
    </row>
    <row r="664" spans="1:23" s="27" customFormat="1">
      <c r="A664" s="27" t="s">
        <v>423</v>
      </c>
      <c r="B664" s="27" t="s">
        <v>1830</v>
      </c>
      <c r="C664" s="27">
        <v>1.5</v>
      </c>
      <c r="D664" s="47">
        <v>44797</v>
      </c>
      <c r="I664" s="52"/>
      <c r="O664" s="24">
        <v>7.9</v>
      </c>
      <c r="P664" s="24">
        <v>24.7</v>
      </c>
      <c r="Q664" s="24" t="s">
        <v>811</v>
      </c>
      <c r="R664" s="24" t="s">
        <v>811</v>
      </c>
      <c r="S664" s="24" t="s">
        <v>811</v>
      </c>
      <c r="T664" s="24" t="s">
        <v>811</v>
      </c>
      <c r="U664" s="24" t="s">
        <v>811</v>
      </c>
      <c r="V664" s="24" t="s">
        <v>811</v>
      </c>
      <c r="W664" s="24" t="s">
        <v>811</v>
      </c>
    </row>
    <row r="665" spans="1:23" s="27" customFormat="1">
      <c r="A665" s="27" t="s">
        <v>423</v>
      </c>
      <c r="B665" s="27" t="s">
        <v>1830</v>
      </c>
      <c r="C665" s="27">
        <v>1.75</v>
      </c>
      <c r="D665" s="47">
        <v>44797</v>
      </c>
      <c r="I665" s="52"/>
      <c r="O665" s="24" t="s">
        <v>815</v>
      </c>
      <c r="P665" s="24" t="s">
        <v>815</v>
      </c>
      <c r="Q665" s="24">
        <v>6.94</v>
      </c>
      <c r="R665" s="24">
        <v>35</v>
      </c>
      <c r="S665" s="24">
        <v>49.317004069330167</v>
      </c>
      <c r="T665" s="24">
        <v>27.142789620253165</v>
      </c>
      <c r="U665" s="24">
        <v>1.1050826708876809</v>
      </c>
      <c r="V665" s="24">
        <v>101.056</v>
      </c>
      <c r="W665" s="24">
        <v>76.459793689583336</v>
      </c>
    </row>
    <row r="666" spans="1:23" s="27" customFormat="1">
      <c r="A666" s="27" t="s">
        <v>423</v>
      </c>
      <c r="B666" s="27" t="s">
        <v>1830</v>
      </c>
      <c r="C666" s="27">
        <v>2</v>
      </c>
      <c r="D666" s="47">
        <v>44797</v>
      </c>
      <c r="I666" s="52"/>
      <c r="O666" s="24">
        <v>2.8</v>
      </c>
      <c r="P666" s="24">
        <v>24.4</v>
      </c>
      <c r="Q666" s="24" t="s">
        <v>811</v>
      </c>
      <c r="R666" s="24" t="s">
        <v>811</v>
      </c>
      <c r="S666" s="24" t="s">
        <v>811</v>
      </c>
      <c r="T666" s="24" t="s">
        <v>811</v>
      </c>
      <c r="U666" s="24" t="s">
        <v>811</v>
      </c>
      <c r="V666" s="24" t="s">
        <v>811</v>
      </c>
      <c r="W666" s="24" t="s">
        <v>811</v>
      </c>
    </row>
    <row r="667" spans="1:23" s="27" customFormat="1">
      <c r="A667" s="27" t="s">
        <v>423</v>
      </c>
      <c r="B667" s="27" t="s">
        <v>1830</v>
      </c>
      <c r="C667" s="27">
        <v>2.5</v>
      </c>
      <c r="D667" s="47">
        <v>44797</v>
      </c>
      <c r="I667" s="52"/>
      <c r="O667" s="24">
        <v>0.61</v>
      </c>
      <c r="P667" s="24">
        <v>23.7</v>
      </c>
      <c r="Q667" s="24" t="s">
        <v>811</v>
      </c>
      <c r="R667" s="24" t="s">
        <v>811</v>
      </c>
      <c r="S667" s="24" t="s">
        <v>811</v>
      </c>
      <c r="T667" s="24" t="s">
        <v>811</v>
      </c>
      <c r="U667" s="24" t="s">
        <v>811</v>
      </c>
      <c r="V667" s="24" t="s">
        <v>811</v>
      </c>
      <c r="W667" s="24" t="s">
        <v>811</v>
      </c>
    </row>
    <row r="668" spans="1:23">
      <c r="I668" s="1588"/>
      <c r="O668" s="166"/>
      <c r="P668" s="166"/>
      <c r="Q668" s="166"/>
      <c r="R668" s="166"/>
      <c r="S668" s="166"/>
      <c r="T668" s="166"/>
      <c r="U668" s="166"/>
      <c r="V668" s="166"/>
      <c r="W668" s="166"/>
    </row>
  </sheetData>
  <mergeCells count="3">
    <mergeCell ref="A5:H5"/>
    <mergeCell ref="A6:H14"/>
    <mergeCell ref="A16:H17"/>
  </mergeCells>
  <pageMargins left="0.7" right="0.7" top="0.75" bottom="0.75" header="0.3" footer="0.3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6905-CF27-4B4E-9093-50647B540572}">
  <dimension ref="A1:AT787"/>
  <sheetViews>
    <sheetView zoomScaleNormal="100" workbookViewId="0">
      <pane ySplit="3" topLeftCell="A4" activePane="bottomLeft" state="frozen"/>
      <selection pane="bottomLeft" activeCell="M2" sqref="M2"/>
    </sheetView>
  </sheetViews>
  <sheetFormatPr defaultColWidth="11" defaultRowHeight="15.6"/>
  <cols>
    <col min="1" max="3" width="11" style="27"/>
    <col min="4" max="4" width="11" style="527"/>
    <col min="5" max="5" width="11" style="510"/>
    <col min="6" max="6" width="11" style="519"/>
    <col min="7" max="9" width="11" style="27"/>
    <col min="12" max="12" width="11" style="2912"/>
    <col min="13" max="13" width="9.796875" customWidth="1"/>
    <col min="14" max="14" width="12.5" bestFit="1" customWidth="1"/>
    <col min="15" max="15" width="10.69921875" bestFit="1" customWidth="1"/>
    <col min="16" max="16" width="10.19921875" customWidth="1"/>
    <col min="17" max="17" width="12" customWidth="1"/>
    <col min="18" max="18" width="11.69921875" customWidth="1"/>
    <col min="19" max="19" width="13" customWidth="1"/>
    <col min="20" max="20" width="9" style="166"/>
    <col min="21" max="21" width="24.19921875" customWidth="1"/>
    <col min="22" max="29" width="9"/>
    <col min="30" max="30" width="14.19921875" customWidth="1"/>
  </cols>
  <sheetData>
    <row r="1" spans="1:22">
      <c r="A1" s="649" t="s">
        <v>2122</v>
      </c>
      <c r="B1" s="54"/>
      <c r="C1" s="54"/>
      <c r="D1" s="671"/>
    </row>
    <row r="2" spans="1:22">
      <c r="C2" s="2"/>
      <c r="D2" s="520"/>
      <c r="E2" s="503"/>
      <c r="F2" s="512"/>
      <c r="G2" s="7" t="s">
        <v>1533</v>
      </c>
      <c r="H2" s="190" t="s">
        <v>1221</v>
      </c>
      <c r="I2" s="198" t="s">
        <v>1534</v>
      </c>
      <c r="J2" s="75" t="s">
        <v>705</v>
      </c>
      <c r="K2" s="75" t="s">
        <v>705</v>
      </c>
      <c r="L2" s="2913" t="s">
        <v>1535</v>
      </c>
    </row>
    <row r="3" spans="1:22" s="437" customFormat="1">
      <c r="A3" s="1019" t="s">
        <v>1536</v>
      </c>
      <c r="B3" s="1019" t="s">
        <v>20</v>
      </c>
      <c r="C3" s="1866" t="s">
        <v>701</v>
      </c>
      <c r="D3" s="1867" t="s">
        <v>1053</v>
      </c>
      <c r="E3" s="1868" t="s">
        <v>1054</v>
      </c>
      <c r="F3" s="1869" t="s">
        <v>1055</v>
      </c>
      <c r="G3" s="1870" t="s">
        <v>1537</v>
      </c>
      <c r="H3" s="1871" t="s">
        <v>1538</v>
      </c>
      <c r="I3" s="1872" t="s">
        <v>1537</v>
      </c>
      <c r="J3" s="1873" t="s">
        <v>1539</v>
      </c>
      <c r="K3" s="1873" t="s">
        <v>1540</v>
      </c>
      <c r="L3" s="2914" t="s">
        <v>1540</v>
      </c>
      <c r="M3" s="1874" t="s">
        <v>792</v>
      </c>
      <c r="N3" s="1875" t="s">
        <v>474</v>
      </c>
      <c r="O3" s="1874" t="s">
        <v>794</v>
      </c>
      <c r="P3" s="1875" t="s">
        <v>480</v>
      </c>
      <c r="Q3" s="1874" t="s">
        <v>793</v>
      </c>
      <c r="R3" s="1875" t="s">
        <v>483</v>
      </c>
      <c r="S3" s="1875" t="s">
        <v>795</v>
      </c>
      <c r="T3" s="1876" t="s">
        <v>1541</v>
      </c>
      <c r="U3" s="1877" t="s">
        <v>797</v>
      </c>
      <c r="V3" s="1877" t="s">
        <v>798</v>
      </c>
    </row>
    <row r="4" spans="1:22" s="1661" customFormat="1">
      <c r="A4" s="1660" t="s">
        <v>2123</v>
      </c>
      <c r="B4" s="1660"/>
      <c r="C4" s="1878"/>
      <c r="D4" s="1879"/>
      <c r="E4" s="1880"/>
      <c r="F4" s="1881"/>
      <c r="G4" s="1878"/>
      <c r="H4" s="1878"/>
      <c r="I4" s="1878"/>
      <c r="J4" s="1882"/>
      <c r="K4" s="1882"/>
      <c r="L4" s="2915"/>
      <c r="M4" s="1883"/>
      <c r="N4" s="1884"/>
      <c r="O4" s="1883"/>
      <c r="P4" s="1884"/>
      <c r="Q4" s="1883"/>
      <c r="R4" s="1884"/>
      <c r="S4" s="1884"/>
      <c r="T4" s="1885"/>
      <c r="U4" s="1884"/>
      <c r="V4" s="1884"/>
    </row>
    <row r="5" spans="1:22">
      <c r="A5" s="1849" t="s">
        <v>265</v>
      </c>
      <c r="B5" s="337" t="s">
        <v>427</v>
      </c>
      <c r="C5" s="1613" t="s">
        <v>2123</v>
      </c>
      <c r="D5" s="1850">
        <v>9</v>
      </c>
      <c r="E5" s="1851">
        <v>14</v>
      </c>
      <c r="F5" s="1852">
        <v>2016</v>
      </c>
      <c r="G5" s="337">
        <v>0.5</v>
      </c>
      <c r="H5" s="336">
        <v>5.8</v>
      </c>
      <c r="I5" s="336">
        <v>17.8</v>
      </c>
      <c r="J5" s="340">
        <v>1.1100000000000001</v>
      </c>
      <c r="K5" s="88">
        <f t="shared" ref="K5:K249" si="0">IF(AND(J5&gt;0),  J5*30.974," ")</f>
        <v>34.381140000000002</v>
      </c>
      <c r="L5" s="2916">
        <v>0.38</v>
      </c>
      <c r="M5" s="91">
        <f>AVERAGE(I5:I6)</f>
        <v>17.8</v>
      </c>
      <c r="N5" s="91">
        <f>10*(6-(LN(M5)/LN(2)))</f>
        <v>18.461946639209643</v>
      </c>
      <c r="O5" s="394">
        <f>AVERAGE(K5:K6)</f>
        <v>48.938919999999996</v>
      </c>
      <c r="P5" s="91">
        <f t="shared" ref="P5" si="1">10*(6-(LN(48/O5)/LN(2)))</f>
        <v>60.279478580715249</v>
      </c>
      <c r="Q5" s="394">
        <f>AVERAGE(L5:L6)</f>
        <v>0.29499999999999998</v>
      </c>
      <c r="R5" s="91">
        <f t="shared" ref="R5" si="2">10*(6-((2.04-0.68*LN(Q5))/LN(2)))</f>
        <v>18.592771811057531</v>
      </c>
      <c r="S5" s="1798">
        <f>AVERAGE(N5,P5,R5)</f>
        <v>32.44473234366081</v>
      </c>
      <c r="T5" s="745"/>
      <c r="U5" s="484"/>
      <c r="V5" s="915" t="str">
        <f>IF(_xlfn.NUMBERVALUE(T5), IF(T5&lt;50, "Acceptable; Ongoing Protection is Required", "UNScceptable; Immediate Restoration is Required"), " ")</f>
        <v xml:space="preserve"> </v>
      </c>
    </row>
    <row r="6" spans="1:22" s="451" customFormat="1">
      <c r="A6" s="1810" t="s">
        <v>265</v>
      </c>
      <c r="B6" s="1784" t="s">
        <v>427</v>
      </c>
      <c r="C6" s="1811" t="s">
        <v>2123</v>
      </c>
      <c r="D6" s="1786">
        <v>9</v>
      </c>
      <c r="E6" s="1787">
        <v>14</v>
      </c>
      <c r="F6" s="1788">
        <v>2016</v>
      </c>
      <c r="G6" s="1785">
        <v>3</v>
      </c>
      <c r="H6" s="492"/>
      <c r="I6" s="492"/>
      <c r="J6" s="493">
        <v>2.0499999999999998</v>
      </c>
      <c r="K6" s="498">
        <f t="shared" si="0"/>
        <v>63.496699999999997</v>
      </c>
      <c r="L6" s="2917">
        <v>0.21</v>
      </c>
      <c r="M6" s="470"/>
      <c r="N6" s="470"/>
      <c r="O6" s="470"/>
      <c r="P6" s="470"/>
      <c r="Q6" s="470"/>
      <c r="R6" s="470"/>
      <c r="S6" s="1803"/>
      <c r="T6" s="1016"/>
      <c r="U6" s="564"/>
    </row>
    <row r="7" spans="1:22">
      <c r="A7" s="1849" t="s">
        <v>265</v>
      </c>
      <c r="B7" s="337" t="s">
        <v>427</v>
      </c>
      <c r="C7" s="1613" t="s">
        <v>2123</v>
      </c>
      <c r="D7" s="2465">
        <v>8</v>
      </c>
      <c r="E7" s="2466">
        <v>28</v>
      </c>
      <c r="F7" s="2467">
        <v>2017</v>
      </c>
      <c r="G7" s="1613">
        <v>0.5</v>
      </c>
      <c r="H7" s="355">
        <v>7.2</v>
      </c>
      <c r="I7" s="355">
        <v>17.3</v>
      </c>
      <c r="J7" s="90">
        <v>0.92234092827004255</v>
      </c>
      <c r="K7" s="88">
        <f t="shared" si="0"/>
        <v>28.5685879122363</v>
      </c>
      <c r="L7" s="2918">
        <v>0.48609206682996448</v>
      </c>
      <c r="M7" s="91">
        <f>AVERAGE(I7:I8)</f>
        <v>17.3</v>
      </c>
      <c r="N7" s="91">
        <f>10*(6-(LN(M7)/LN(2)))</f>
        <v>18.87299867250637</v>
      </c>
      <c r="O7" s="394">
        <f>AVERAGE(K7:K8)</f>
        <v>32.388806063291149</v>
      </c>
      <c r="P7" s="91">
        <f t="shared" ref="P7:P541" si="3">10*(6-(LN(48/O7)/LN(2)))</f>
        <v>54.324608817399884</v>
      </c>
      <c r="Q7" s="394">
        <f>AVERAGE(L7:L8)</f>
        <v>0.43748286014696802</v>
      </c>
      <c r="R7" s="91">
        <f t="shared" ref="R7:R541" si="4">10*(6-((2.04-0.68*LN(Q7))/LN(2)))</f>
        <v>22.458650291069585</v>
      </c>
      <c r="S7" s="1798">
        <f>AVERAGE(N7,P7,R7)</f>
        <v>31.885419260325282</v>
      </c>
      <c r="T7" s="1032"/>
      <c r="U7" s="1033"/>
      <c r="V7" s="571" t="str">
        <f>IF(_xlfn.NUMBERVALUE(T7), IF(T7&lt;50, "Acceptable; Ongoing Protection is Required", "UNScceptable; Immediate Restoration is Required"), " ")</f>
        <v xml:space="preserve"> </v>
      </c>
    </row>
    <row r="8" spans="1:22" s="451" customFormat="1">
      <c r="A8" s="1841" t="s">
        <v>265</v>
      </c>
      <c r="B8" s="1784" t="s">
        <v>427</v>
      </c>
      <c r="C8" s="1853" t="s">
        <v>2123</v>
      </c>
      <c r="D8" s="2468">
        <v>8</v>
      </c>
      <c r="E8" s="2469">
        <v>28</v>
      </c>
      <c r="F8" s="2470">
        <v>2017</v>
      </c>
      <c r="G8" s="1853">
        <v>3</v>
      </c>
      <c r="H8" s="469">
        <v>7.2</v>
      </c>
      <c r="I8" s="469">
        <v>17.3</v>
      </c>
      <c r="J8" s="472">
        <v>1.169013502109705</v>
      </c>
      <c r="K8" s="498">
        <f t="shared" si="0"/>
        <v>36.209024214346002</v>
      </c>
      <c r="L8" s="2919">
        <v>0.38887365346397157</v>
      </c>
      <c r="M8" s="470"/>
      <c r="N8" s="470"/>
      <c r="O8" s="470"/>
      <c r="P8" s="470"/>
      <c r="Q8" s="470"/>
      <c r="R8" s="470"/>
      <c r="S8" s="1803"/>
      <c r="T8" s="1016"/>
      <c r="U8" s="564"/>
    </row>
    <row r="9" spans="1:22">
      <c r="A9" s="1849" t="s">
        <v>265</v>
      </c>
      <c r="B9" s="337" t="s">
        <v>427</v>
      </c>
      <c r="C9" s="1613" t="s">
        <v>2123</v>
      </c>
      <c r="D9" s="2465">
        <v>9</v>
      </c>
      <c r="E9" s="2466">
        <v>11</v>
      </c>
      <c r="F9" s="2467">
        <v>2018</v>
      </c>
      <c r="G9" s="1613">
        <v>0.5</v>
      </c>
      <c r="H9" s="355">
        <v>5.5</v>
      </c>
      <c r="I9" s="355">
        <v>17.2</v>
      </c>
      <c r="J9" s="90">
        <v>1.1279265822784805</v>
      </c>
      <c r="K9" s="88">
        <f t="shared" si="0"/>
        <v>34.936397959493654</v>
      </c>
      <c r="L9" s="2920">
        <v>0.27788545279722926</v>
      </c>
      <c r="M9" s="91">
        <f>AVERAGE(I9:I10)</f>
        <v>17.2</v>
      </c>
      <c r="N9" s="91">
        <f>10*(6-(LN(M9)/LN(2)))</f>
        <v>18.956633401852649</v>
      </c>
      <c r="O9" s="394">
        <f>AVERAGE(K9:K10)</f>
        <v>33.442407257278461</v>
      </c>
      <c r="P9" s="91">
        <f t="shared" si="3"/>
        <v>54.786442936525845</v>
      </c>
      <c r="Q9" s="394">
        <f>AVERAGE(L9:L10)</f>
        <v>0.38209249759619024</v>
      </c>
      <c r="R9" s="91">
        <f t="shared" si="4"/>
        <v>21.130579248642199</v>
      </c>
      <c r="S9" s="1798">
        <f>AVERAGE(N9,P9,R9)</f>
        <v>31.62455186234023</v>
      </c>
    </row>
    <row r="10" spans="1:22" s="451" customFormat="1">
      <c r="A10" s="1841" t="s">
        <v>265</v>
      </c>
      <c r="B10" s="1784" t="s">
        <v>427</v>
      </c>
      <c r="C10" s="1853" t="s">
        <v>2123</v>
      </c>
      <c r="D10" s="2468">
        <v>9</v>
      </c>
      <c r="E10" s="2469">
        <v>11</v>
      </c>
      <c r="F10" s="2470">
        <v>2018</v>
      </c>
      <c r="G10" s="1853">
        <v>3</v>
      </c>
      <c r="H10" s="469"/>
      <c r="I10" s="469"/>
      <c r="J10" s="472">
        <v>1.0314591772151893</v>
      </c>
      <c r="K10" s="498">
        <f t="shared" si="0"/>
        <v>31.948416555063275</v>
      </c>
      <c r="L10" s="2921">
        <v>0.48629954239515116</v>
      </c>
      <c r="M10" s="470"/>
      <c r="N10" s="470"/>
      <c r="O10" s="470"/>
      <c r="P10" s="470"/>
      <c r="Q10" s="470"/>
      <c r="R10" s="470"/>
      <c r="S10" s="1803"/>
      <c r="T10" s="1016"/>
      <c r="U10" s="564"/>
    </row>
    <row r="11" spans="1:22" s="1735" customFormat="1">
      <c r="A11" s="1769"/>
      <c r="B11" s="1770"/>
      <c r="C11" s="1771"/>
      <c r="D11" s="1772"/>
      <c r="E11" s="1773"/>
      <c r="F11" s="1774" t="s">
        <v>2124</v>
      </c>
      <c r="G11" s="1771"/>
      <c r="H11" s="720"/>
      <c r="I11" s="720"/>
      <c r="J11" s="727"/>
      <c r="K11" s="725"/>
      <c r="L11" s="2922"/>
      <c r="M11" s="1732"/>
      <c r="N11" s="1732"/>
      <c r="O11" s="1732"/>
      <c r="P11" s="1732"/>
      <c r="Q11" s="1732"/>
      <c r="R11" s="1732"/>
      <c r="S11" s="1801"/>
      <c r="T11" s="1733"/>
      <c r="U11" s="1734"/>
    </row>
    <row r="12" spans="1:22" s="1570" customFormat="1">
      <c r="A12" s="3074"/>
      <c r="B12" s="649" t="s">
        <v>2125</v>
      </c>
      <c r="C12" s="649" t="s">
        <v>2123</v>
      </c>
      <c r="D12" s="678">
        <v>8</v>
      </c>
      <c r="E12" s="649">
        <v>20</v>
      </c>
      <c r="F12" s="691">
        <v>2020</v>
      </c>
      <c r="G12" s="673">
        <v>18.600000000000001</v>
      </c>
      <c r="H12" s="649">
        <v>0.5</v>
      </c>
      <c r="I12" s="673">
        <v>6.8</v>
      </c>
      <c r="J12" s="68">
        <v>0.29548464499664412</v>
      </c>
      <c r="K12" s="655">
        <f t="shared" si="0"/>
        <v>9.1523413941260543</v>
      </c>
      <c r="L12" s="3014">
        <v>0.15866666666666668</v>
      </c>
      <c r="M12" s="649">
        <f>AVERAGE(I12:I29)</f>
        <v>6.8</v>
      </c>
      <c r="N12" s="649">
        <f>10*(6-(LN(M12)/LN(2)))</f>
        <v>32.344652536370226</v>
      </c>
      <c r="O12" s="653">
        <f>AVERAGE(K12:K29)</f>
        <v>22.746948901437278</v>
      </c>
      <c r="P12" s="649">
        <f t="shared" ref="P12" si="5">10*(6-(LN(48/O12)/LN(2)))</f>
        <v>49.226386405780062</v>
      </c>
      <c r="Q12" s="653">
        <f>AVERAGE(L12:L29)</f>
        <v>0.84373333333333345</v>
      </c>
      <c r="R12" s="649">
        <f t="shared" ref="R12" si="6">10*(6-((2.04-0.68*LN(Q12))/LN(2)))</f>
        <v>28.902062394440012</v>
      </c>
      <c r="S12" s="1036">
        <f>AVERAGE(N12,P12,R12)</f>
        <v>36.824367112196768</v>
      </c>
      <c r="T12" s="1817"/>
      <c r="U12" s="1818"/>
    </row>
    <row r="13" spans="1:22" s="571" customFormat="1">
      <c r="A13" s="3075"/>
      <c r="B13" s="649" t="s">
        <v>2125</v>
      </c>
      <c r="C13" s="649" t="s">
        <v>2123</v>
      </c>
      <c r="D13" s="678">
        <v>8</v>
      </c>
      <c r="E13" s="649">
        <v>20</v>
      </c>
      <c r="F13" s="691">
        <v>2020</v>
      </c>
      <c r="G13" s="54"/>
      <c r="H13" s="649">
        <v>1</v>
      </c>
      <c r="I13" s="54"/>
      <c r="J13" s="68" t="s">
        <v>811</v>
      </c>
      <c r="K13" s="655"/>
      <c r="L13" s="2924" t="s">
        <v>811</v>
      </c>
      <c r="M13" s="649"/>
      <c r="N13" s="649"/>
      <c r="O13" s="649"/>
      <c r="P13" s="649"/>
      <c r="Q13" s="649"/>
      <c r="R13" s="649"/>
      <c r="S13" s="649"/>
      <c r="T13" s="1128"/>
    </row>
    <row r="14" spans="1:22" s="571" customFormat="1">
      <c r="A14" s="3076"/>
      <c r="B14" s="649" t="s">
        <v>2125</v>
      </c>
      <c r="C14" s="649" t="s">
        <v>2123</v>
      </c>
      <c r="D14" s="678">
        <v>8</v>
      </c>
      <c r="E14" s="649">
        <v>20</v>
      </c>
      <c r="F14" s="691">
        <v>2020</v>
      </c>
      <c r="G14" s="54"/>
      <c r="H14" s="649">
        <v>2</v>
      </c>
      <c r="I14" s="54"/>
      <c r="J14" s="68" t="s">
        <v>811</v>
      </c>
      <c r="K14" s="655"/>
      <c r="L14" s="2924" t="s">
        <v>811</v>
      </c>
      <c r="M14" s="649"/>
      <c r="N14" s="649"/>
      <c r="O14" s="649"/>
      <c r="P14" s="649"/>
      <c r="Q14" s="649"/>
      <c r="R14" s="649"/>
      <c r="S14" s="706"/>
      <c r="T14" s="1032"/>
      <c r="U14" s="1033"/>
    </row>
    <row r="15" spans="1:22" s="571" customFormat="1">
      <c r="A15" s="3076"/>
      <c r="B15" s="649" t="s">
        <v>2125</v>
      </c>
      <c r="C15" s="649" t="s">
        <v>2123</v>
      </c>
      <c r="D15" s="678">
        <v>8</v>
      </c>
      <c r="E15" s="649">
        <v>20</v>
      </c>
      <c r="F15" s="691">
        <v>2020</v>
      </c>
      <c r="G15" s="54"/>
      <c r="H15" s="649">
        <v>3</v>
      </c>
      <c r="I15" s="54"/>
      <c r="J15" s="68">
        <v>0.22161348374748305</v>
      </c>
      <c r="K15" s="655">
        <f t="shared" si="0"/>
        <v>6.8642560455945398</v>
      </c>
      <c r="L15" s="3014">
        <v>0.2370666666666667</v>
      </c>
      <c r="M15" s="649"/>
      <c r="N15" s="649"/>
      <c r="O15" s="649"/>
      <c r="P15" s="649"/>
      <c r="Q15" s="649"/>
      <c r="R15" s="649"/>
      <c r="S15" s="706"/>
      <c r="T15" s="1032"/>
      <c r="U15" s="1033"/>
    </row>
    <row r="16" spans="1:22" s="571" customFormat="1">
      <c r="A16" s="3076"/>
      <c r="B16" s="649" t="s">
        <v>2125</v>
      </c>
      <c r="C16" s="649" t="s">
        <v>2123</v>
      </c>
      <c r="D16" s="678">
        <v>8</v>
      </c>
      <c r="E16" s="649">
        <v>20</v>
      </c>
      <c r="F16" s="691">
        <v>2020</v>
      </c>
      <c r="G16" s="54"/>
      <c r="H16" s="649">
        <v>4</v>
      </c>
      <c r="I16" s="54"/>
      <c r="J16" s="68" t="s">
        <v>811</v>
      </c>
      <c r="K16" s="655"/>
      <c r="L16" s="2924" t="s">
        <v>811</v>
      </c>
      <c r="M16" s="649"/>
      <c r="N16" s="649"/>
      <c r="O16" s="649"/>
      <c r="P16" s="649"/>
      <c r="Q16" s="649"/>
      <c r="R16" s="649"/>
      <c r="S16" s="706"/>
      <c r="T16" s="1032"/>
      <c r="U16" s="1033"/>
    </row>
    <row r="17" spans="1:21" s="571" customFormat="1">
      <c r="A17" s="3076"/>
      <c r="B17" s="649" t="s">
        <v>2125</v>
      </c>
      <c r="C17" s="649" t="s">
        <v>2123</v>
      </c>
      <c r="D17" s="678">
        <v>8</v>
      </c>
      <c r="E17" s="649">
        <v>20</v>
      </c>
      <c r="F17" s="691">
        <v>2020</v>
      </c>
      <c r="G17" s="54"/>
      <c r="H17" s="649">
        <v>5</v>
      </c>
      <c r="I17" s="54"/>
      <c r="J17" s="68" t="s">
        <v>811</v>
      </c>
      <c r="K17" s="655"/>
      <c r="L17" s="2924" t="s">
        <v>811</v>
      </c>
      <c r="M17" s="649"/>
      <c r="N17" s="649"/>
      <c r="O17" s="649"/>
      <c r="P17" s="649"/>
      <c r="Q17" s="649"/>
      <c r="R17" s="649"/>
      <c r="S17" s="706"/>
      <c r="T17" s="1032"/>
      <c r="U17" s="1033"/>
    </row>
    <row r="18" spans="1:21" s="571" customFormat="1">
      <c r="A18" s="3075"/>
      <c r="B18" s="649" t="s">
        <v>2125</v>
      </c>
      <c r="C18" s="649" t="s">
        <v>2123</v>
      </c>
      <c r="D18" s="678">
        <v>8</v>
      </c>
      <c r="E18" s="649">
        <v>20</v>
      </c>
      <c r="F18" s="691">
        <v>2020</v>
      </c>
      <c r="G18" s="54"/>
      <c r="H18" s="649">
        <v>6</v>
      </c>
      <c r="I18" s="54"/>
      <c r="J18" s="68" t="s">
        <v>811</v>
      </c>
      <c r="K18" s="655"/>
      <c r="L18" s="2924" t="s">
        <v>811</v>
      </c>
      <c r="M18" s="649"/>
      <c r="N18" s="649"/>
      <c r="O18" s="649"/>
      <c r="P18" s="649"/>
      <c r="Q18" s="649"/>
      <c r="R18" s="649"/>
      <c r="S18" s="649"/>
      <c r="T18" s="1128"/>
    </row>
    <row r="19" spans="1:21" s="571" customFormat="1">
      <c r="A19" s="3076"/>
      <c r="B19" s="649" t="s">
        <v>2125</v>
      </c>
      <c r="C19" s="649" t="s">
        <v>2123</v>
      </c>
      <c r="D19" s="678">
        <v>8</v>
      </c>
      <c r="E19" s="649">
        <v>20</v>
      </c>
      <c r="F19" s="691">
        <v>2020</v>
      </c>
      <c r="G19" s="54"/>
      <c r="H19" s="649">
        <v>7</v>
      </c>
      <c r="I19" s="54"/>
      <c r="J19" s="68" t="s">
        <v>811</v>
      </c>
      <c r="K19" s="655"/>
      <c r="L19" s="2924" t="s">
        <v>811</v>
      </c>
      <c r="M19" s="649"/>
      <c r="N19" s="649"/>
      <c r="O19" s="649"/>
      <c r="P19" s="649"/>
      <c r="Q19" s="649"/>
      <c r="R19" s="649"/>
      <c r="S19" s="706"/>
      <c r="T19" s="1032"/>
      <c r="U19" s="1033"/>
    </row>
    <row r="20" spans="1:21" s="571" customFormat="1">
      <c r="A20" s="3076"/>
      <c r="B20" s="649" t="s">
        <v>2125</v>
      </c>
      <c r="C20" s="649" t="s">
        <v>2123</v>
      </c>
      <c r="D20" s="678">
        <v>8</v>
      </c>
      <c r="E20" s="649">
        <v>20</v>
      </c>
      <c r="F20" s="691">
        <v>2020</v>
      </c>
      <c r="G20" s="54"/>
      <c r="H20" s="649">
        <v>8</v>
      </c>
      <c r="I20" s="54"/>
      <c r="J20" s="68" t="s">
        <v>811</v>
      </c>
      <c r="K20" s="655"/>
      <c r="L20" s="2924" t="s">
        <v>811</v>
      </c>
      <c r="M20" s="649"/>
      <c r="N20" s="649"/>
      <c r="O20" s="649"/>
      <c r="P20" s="649"/>
      <c r="Q20" s="649"/>
      <c r="R20" s="649"/>
      <c r="S20" s="706"/>
      <c r="T20" s="1032"/>
      <c r="U20" s="1033"/>
    </row>
    <row r="21" spans="1:21" s="571" customFormat="1">
      <c r="A21" s="3076"/>
      <c r="B21" s="649" t="s">
        <v>2125</v>
      </c>
      <c r="C21" s="649" t="s">
        <v>2123</v>
      </c>
      <c r="D21" s="678">
        <v>8</v>
      </c>
      <c r="E21" s="649">
        <v>20</v>
      </c>
      <c r="F21" s="691">
        <v>2020</v>
      </c>
      <c r="G21" s="54"/>
      <c r="H21" s="649">
        <v>9</v>
      </c>
      <c r="I21" s="54"/>
      <c r="J21" s="68">
        <v>0.48016254811954667</v>
      </c>
      <c r="K21" s="655">
        <f t="shared" si="0"/>
        <v>14.872554765454838</v>
      </c>
      <c r="L21" s="3014">
        <v>0.81013333333333348</v>
      </c>
      <c r="M21" s="649"/>
      <c r="N21" s="649"/>
      <c r="O21" s="649"/>
      <c r="P21" s="649"/>
      <c r="Q21" s="649"/>
      <c r="R21" s="649"/>
      <c r="S21" s="706"/>
      <c r="T21" s="1032"/>
      <c r="U21" s="1033"/>
    </row>
    <row r="22" spans="1:21" s="571" customFormat="1">
      <c r="A22" s="3076"/>
      <c r="B22" s="649" t="s">
        <v>2125</v>
      </c>
      <c r="C22" s="649" t="s">
        <v>2123</v>
      </c>
      <c r="D22" s="678">
        <v>8</v>
      </c>
      <c r="E22" s="649">
        <v>20</v>
      </c>
      <c r="F22" s="691">
        <v>2020</v>
      </c>
      <c r="G22" s="54"/>
      <c r="H22" s="649">
        <v>10</v>
      </c>
      <c r="I22" s="54"/>
      <c r="J22" s="68" t="s">
        <v>811</v>
      </c>
      <c r="K22" s="655"/>
      <c r="L22" s="2924" t="s">
        <v>811</v>
      </c>
      <c r="M22" s="649"/>
      <c r="N22" s="649"/>
      <c r="O22" s="649"/>
      <c r="P22" s="649"/>
      <c r="Q22" s="649"/>
      <c r="R22" s="649"/>
      <c r="S22" s="706"/>
      <c r="T22" s="1032"/>
      <c r="U22" s="1033"/>
    </row>
    <row r="23" spans="1:21" s="571" customFormat="1">
      <c r="A23" s="3075"/>
      <c r="B23" s="649" t="s">
        <v>2125</v>
      </c>
      <c r="C23" s="649" t="s">
        <v>2123</v>
      </c>
      <c r="D23" s="678">
        <v>8</v>
      </c>
      <c r="E23" s="649">
        <v>20</v>
      </c>
      <c r="F23" s="691">
        <v>2020</v>
      </c>
      <c r="G23" s="54"/>
      <c r="H23" s="649">
        <v>11</v>
      </c>
      <c r="I23" s="54"/>
      <c r="J23" s="68" t="s">
        <v>811</v>
      </c>
      <c r="K23" s="655"/>
      <c r="L23" s="2924" t="s">
        <v>811</v>
      </c>
      <c r="M23" s="649"/>
      <c r="N23" s="649"/>
      <c r="O23" s="649"/>
      <c r="P23" s="649"/>
      <c r="Q23" s="649"/>
      <c r="R23" s="649"/>
      <c r="S23" s="649"/>
      <c r="T23" s="1128"/>
    </row>
    <row r="24" spans="1:21" s="571" customFormat="1">
      <c r="A24" s="3076"/>
      <c r="B24" s="649" t="s">
        <v>2125</v>
      </c>
      <c r="C24" s="649" t="s">
        <v>2123</v>
      </c>
      <c r="D24" s="678">
        <v>8</v>
      </c>
      <c r="E24" s="649">
        <v>20</v>
      </c>
      <c r="F24" s="691">
        <v>2020</v>
      </c>
      <c r="G24" s="54"/>
      <c r="H24" s="649">
        <v>12</v>
      </c>
      <c r="I24" s="54"/>
      <c r="J24" s="68" t="s">
        <v>811</v>
      </c>
      <c r="K24" s="655"/>
      <c r="L24" s="2924" t="s">
        <v>811</v>
      </c>
      <c r="M24" s="649"/>
      <c r="N24" s="649"/>
      <c r="O24" s="649"/>
      <c r="P24" s="649"/>
      <c r="Q24" s="649"/>
      <c r="R24" s="649"/>
      <c r="S24" s="706"/>
      <c r="T24" s="1032"/>
      <c r="U24" s="1033"/>
    </row>
    <row r="25" spans="1:21" s="571" customFormat="1">
      <c r="A25" s="3076"/>
      <c r="B25" s="649" t="s">
        <v>2125</v>
      </c>
      <c r="C25" s="649" t="s">
        <v>2123</v>
      </c>
      <c r="D25" s="678">
        <v>8</v>
      </c>
      <c r="E25" s="649">
        <v>20</v>
      </c>
      <c r="F25" s="691">
        <v>2020</v>
      </c>
      <c r="G25" s="54"/>
      <c r="H25" s="649">
        <v>13</v>
      </c>
      <c r="I25" s="54"/>
      <c r="J25" s="68" t="s">
        <v>811</v>
      </c>
      <c r="K25" s="655"/>
      <c r="L25" s="2924" t="s">
        <v>811</v>
      </c>
      <c r="M25" s="649"/>
      <c r="N25" s="649"/>
      <c r="O25" s="649"/>
      <c r="P25" s="649"/>
      <c r="Q25" s="649"/>
      <c r="R25" s="649"/>
      <c r="S25" s="706"/>
      <c r="T25" s="1032"/>
      <c r="U25" s="1033"/>
    </row>
    <row r="26" spans="1:21" s="571" customFormat="1">
      <c r="A26" s="3076"/>
      <c r="B26" s="649" t="s">
        <v>2125</v>
      </c>
      <c r="C26" s="649" t="s">
        <v>2123</v>
      </c>
      <c r="D26" s="678">
        <v>8</v>
      </c>
      <c r="E26" s="649">
        <v>20</v>
      </c>
      <c r="F26" s="691">
        <v>2020</v>
      </c>
      <c r="G26" s="54"/>
      <c r="H26" s="649">
        <v>14</v>
      </c>
      <c r="I26" s="54"/>
      <c r="J26" s="68" t="s">
        <v>811</v>
      </c>
      <c r="K26" s="655"/>
      <c r="L26" s="2924" t="s">
        <v>811</v>
      </c>
      <c r="M26" s="649"/>
      <c r="N26" s="649"/>
      <c r="O26" s="649"/>
      <c r="P26" s="649"/>
      <c r="Q26" s="649"/>
      <c r="R26" s="649"/>
      <c r="S26" s="706"/>
      <c r="T26" s="1032"/>
      <c r="U26" s="1033"/>
    </row>
    <row r="27" spans="1:21" s="571" customFormat="1">
      <c r="A27" s="3076"/>
      <c r="B27" s="649" t="s">
        <v>2125</v>
      </c>
      <c r="C27" s="649" t="s">
        <v>2123</v>
      </c>
      <c r="D27" s="678">
        <v>8</v>
      </c>
      <c r="E27" s="649">
        <v>20</v>
      </c>
      <c r="F27" s="691">
        <v>2020</v>
      </c>
      <c r="G27" s="54"/>
      <c r="H27" s="649">
        <v>15</v>
      </c>
      <c r="I27" s="54"/>
      <c r="J27" s="68" t="s">
        <v>811</v>
      </c>
      <c r="K27" s="655"/>
      <c r="L27" s="2924" t="s">
        <v>811</v>
      </c>
      <c r="M27" s="649"/>
      <c r="N27" s="649"/>
      <c r="O27" s="649"/>
      <c r="P27" s="649"/>
      <c r="Q27" s="649"/>
      <c r="R27" s="649"/>
      <c r="S27" s="706"/>
      <c r="T27" s="1032"/>
      <c r="U27" s="1033"/>
    </row>
    <row r="28" spans="1:21" s="571" customFormat="1">
      <c r="A28" s="3075"/>
      <c r="B28" s="649" t="s">
        <v>2125</v>
      </c>
      <c r="C28" s="649" t="s">
        <v>2123</v>
      </c>
      <c r="D28" s="678">
        <v>8</v>
      </c>
      <c r="E28" s="649">
        <v>20</v>
      </c>
      <c r="F28" s="691">
        <v>2020</v>
      </c>
      <c r="G28" s="54"/>
      <c r="H28" s="649">
        <v>16</v>
      </c>
      <c r="I28" s="54"/>
      <c r="J28" s="68" t="s">
        <v>811</v>
      </c>
      <c r="K28" s="655"/>
      <c r="L28" s="2924" t="s">
        <v>811</v>
      </c>
      <c r="M28" s="649"/>
      <c r="N28" s="649"/>
      <c r="O28" s="649"/>
      <c r="P28" s="649"/>
      <c r="Q28" s="649"/>
      <c r="R28" s="649"/>
      <c r="S28" s="649"/>
      <c r="T28" s="1128"/>
    </row>
    <row r="29" spans="1:21" s="3023" customFormat="1">
      <c r="A29" s="3077"/>
      <c r="B29" s="3015" t="s">
        <v>2125</v>
      </c>
      <c r="C29" s="3015" t="s">
        <v>2123</v>
      </c>
      <c r="D29" s="3078">
        <v>8</v>
      </c>
      <c r="E29" s="3015">
        <v>20</v>
      </c>
      <c r="F29" s="3079">
        <v>2020</v>
      </c>
      <c r="G29" s="3032"/>
      <c r="H29" s="3015">
        <v>17</v>
      </c>
      <c r="I29" s="3032"/>
      <c r="J29" s="3016">
        <v>1.9402932588807928</v>
      </c>
      <c r="K29" s="3018">
        <f t="shared" si="0"/>
        <v>60.098643400573678</v>
      </c>
      <c r="L29" s="3019">
        <v>2.1690666666666667</v>
      </c>
      <c r="M29" s="3015"/>
      <c r="N29" s="3015"/>
      <c r="O29" s="3015"/>
      <c r="P29" s="3015"/>
      <c r="Q29" s="3015"/>
      <c r="R29" s="3015"/>
      <c r="S29" s="3080"/>
      <c r="T29" s="3081"/>
      <c r="U29" s="3082"/>
    </row>
    <row r="30" spans="1:21" s="571" customFormat="1">
      <c r="A30" s="1765"/>
      <c r="B30" s="649" t="s">
        <v>2126</v>
      </c>
      <c r="C30" s="649" t="s">
        <v>2127</v>
      </c>
      <c r="D30" s="54">
        <v>8</v>
      </c>
      <c r="E30" s="54">
        <v>18</v>
      </c>
      <c r="F30" s="692">
        <v>2021</v>
      </c>
      <c r="G30" s="54">
        <v>17.5</v>
      </c>
      <c r="H30" s="54">
        <v>0.5</v>
      </c>
      <c r="I30" s="54">
        <v>6.9</v>
      </c>
      <c r="J30" s="68">
        <v>0.25601553290340467</v>
      </c>
      <c r="K30" s="655">
        <f>IF(AND(J30&gt;0),  J30*30.974," ")</f>
        <v>7.9298251161500568</v>
      </c>
      <c r="L30" s="2924">
        <v>0.12385714285714289</v>
      </c>
      <c r="M30" s="649">
        <f>AVERAGE(I30:I47)</f>
        <v>6.9</v>
      </c>
      <c r="N30" s="649">
        <f>10*(6-(LN(M30)/LN(2)))</f>
        <v>32.134036381091931</v>
      </c>
      <c r="O30" s="653">
        <f>AVERAGE(K30:K47)</f>
        <v>30.564869154156177</v>
      </c>
      <c r="P30" s="649">
        <f t="shared" ref="P30" si="7">10*(6-(LN(48/O30)/LN(2)))</f>
        <v>53.488399852161578</v>
      </c>
      <c r="Q30" s="653">
        <f>AVERAGE(L30:L47)</f>
        <v>0.90340476190476193</v>
      </c>
      <c r="R30" s="649">
        <f t="shared" ref="R30" si="8">10*(6-((2.04-0.68*LN(Q30))/LN(2)))</f>
        <v>29.572443245302775</v>
      </c>
      <c r="S30" s="1036">
        <f>AVERAGE(N30,P30,R30)</f>
        <v>38.398293159518765</v>
      </c>
      <c r="T30" s="1032"/>
      <c r="U30" s="1033"/>
    </row>
    <row r="31" spans="1:21" s="571" customFormat="1">
      <c r="A31" s="1765"/>
      <c r="B31" s="649" t="s">
        <v>2126</v>
      </c>
      <c r="C31" s="649" t="s">
        <v>2127</v>
      </c>
      <c r="D31" s="54">
        <v>8</v>
      </c>
      <c r="E31" s="54">
        <v>18</v>
      </c>
      <c r="F31" s="692">
        <v>2021</v>
      </c>
      <c r="G31" s="54"/>
      <c r="H31" s="54">
        <v>1</v>
      </c>
      <c r="I31" s="54"/>
      <c r="J31" s="68" t="s">
        <v>811</v>
      </c>
      <c r="K31" s="655"/>
      <c r="L31" s="2924" t="s">
        <v>811</v>
      </c>
      <c r="M31" s="1034"/>
      <c r="N31" s="1034"/>
      <c r="O31" s="1034"/>
      <c r="P31" s="1034"/>
      <c r="Q31" s="1034"/>
      <c r="R31" s="1034"/>
      <c r="S31" s="1799"/>
      <c r="T31" s="1032"/>
      <c r="U31" s="1033"/>
    </row>
    <row r="32" spans="1:21" s="571" customFormat="1">
      <c r="A32" s="1765"/>
      <c r="B32" s="649" t="s">
        <v>2126</v>
      </c>
      <c r="C32" s="649" t="s">
        <v>2127</v>
      </c>
      <c r="D32" s="54">
        <v>8</v>
      </c>
      <c r="E32" s="54">
        <v>18</v>
      </c>
      <c r="F32" s="692">
        <v>2021</v>
      </c>
      <c r="G32" s="54"/>
      <c r="H32" s="54">
        <v>2</v>
      </c>
      <c r="I32" s="54"/>
      <c r="J32" s="68" t="s">
        <v>811</v>
      </c>
      <c r="K32" s="655"/>
      <c r="L32" s="3014" t="s">
        <v>811</v>
      </c>
      <c r="M32" s="1034"/>
      <c r="N32" s="1034"/>
      <c r="O32" s="1034"/>
      <c r="P32" s="1034"/>
      <c r="Q32" s="1034"/>
      <c r="R32" s="1034"/>
      <c r="S32" s="1799"/>
      <c r="T32" s="1032"/>
      <c r="U32" s="1033"/>
    </row>
    <row r="33" spans="1:21" s="571" customFormat="1">
      <c r="A33" s="1765"/>
      <c r="B33" s="649" t="s">
        <v>2126</v>
      </c>
      <c r="C33" s="649" t="s">
        <v>2127</v>
      </c>
      <c r="D33" s="54">
        <v>8</v>
      </c>
      <c r="E33" s="54">
        <v>18</v>
      </c>
      <c r="F33" s="692">
        <v>2021</v>
      </c>
      <c r="G33" s="54"/>
      <c r="H33" s="54">
        <v>3</v>
      </c>
      <c r="I33" s="54"/>
      <c r="J33" s="68">
        <v>1.3991685980906383</v>
      </c>
      <c r="K33" s="655">
        <f>IF(AND(J33&gt;0),  J33*30.974," ")</f>
        <v>43.33784815725943</v>
      </c>
      <c r="L33" s="2924">
        <v>2.3314285714285714</v>
      </c>
      <c r="M33" s="1034"/>
      <c r="N33" s="1034"/>
      <c r="O33" s="1034"/>
      <c r="P33" s="1034"/>
      <c r="Q33" s="1034"/>
      <c r="R33" s="1034"/>
      <c r="S33" s="1799"/>
      <c r="T33" s="1032"/>
      <c r="U33" s="1033"/>
    </row>
    <row r="34" spans="1:21" s="571" customFormat="1">
      <c r="A34" s="1764"/>
      <c r="B34" s="649" t="s">
        <v>2126</v>
      </c>
      <c r="C34" s="649" t="s">
        <v>2127</v>
      </c>
      <c r="D34" s="54">
        <v>8</v>
      </c>
      <c r="E34" s="54">
        <v>18</v>
      </c>
      <c r="F34" s="692">
        <v>2021</v>
      </c>
      <c r="G34" s="54"/>
      <c r="H34" s="54">
        <v>4</v>
      </c>
      <c r="I34" s="54"/>
      <c r="J34" s="68" t="s">
        <v>811</v>
      </c>
      <c r="K34" s="655"/>
      <c r="L34" s="2924" t="s">
        <v>811</v>
      </c>
      <c r="M34" s="1034"/>
      <c r="N34" s="1034"/>
      <c r="O34" s="1034"/>
      <c r="P34" s="1034"/>
      <c r="Q34" s="1034"/>
      <c r="R34" s="1034"/>
      <c r="S34" s="1799"/>
      <c r="T34" s="1032"/>
      <c r="U34" s="1033"/>
    </row>
    <row r="35" spans="1:21" s="571" customFormat="1">
      <c r="A35" s="1764"/>
      <c r="B35" s="649" t="s">
        <v>2126</v>
      </c>
      <c r="C35" s="649" t="s">
        <v>2127</v>
      </c>
      <c r="D35" s="54">
        <v>8</v>
      </c>
      <c r="E35" s="54">
        <v>18</v>
      </c>
      <c r="F35" s="692">
        <v>2021</v>
      </c>
      <c r="G35" s="54"/>
      <c r="H35" s="54">
        <v>5</v>
      </c>
      <c r="I35" s="54"/>
      <c r="J35" s="68" t="s">
        <v>811</v>
      </c>
      <c r="K35" s="655"/>
      <c r="L35" s="2924" t="s">
        <v>811</v>
      </c>
      <c r="M35" s="1034"/>
      <c r="N35" s="1034"/>
      <c r="O35" s="1034"/>
      <c r="P35" s="1034"/>
      <c r="Q35" s="1034"/>
      <c r="R35" s="1034"/>
      <c r="S35" s="1799"/>
      <c r="T35" s="1032"/>
      <c r="U35" s="1033"/>
    </row>
    <row r="36" spans="1:21" s="571" customFormat="1">
      <c r="A36" s="1765"/>
      <c r="B36" s="649" t="s">
        <v>2126</v>
      </c>
      <c r="C36" s="649" t="s">
        <v>2127</v>
      </c>
      <c r="D36" s="54">
        <v>8</v>
      </c>
      <c r="E36" s="54">
        <v>18</v>
      </c>
      <c r="F36" s="692">
        <v>2021</v>
      </c>
      <c r="G36" s="54"/>
      <c r="H36" s="54">
        <v>6</v>
      </c>
      <c r="I36" s="54"/>
      <c r="J36" s="68" t="s">
        <v>811</v>
      </c>
      <c r="K36" s="655"/>
      <c r="L36" s="2924" t="s">
        <v>811</v>
      </c>
      <c r="M36" s="1034"/>
      <c r="N36" s="1034"/>
      <c r="O36" s="1034"/>
      <c r="P36" s="1034"/>
      <c r="Q36" s="1034"/>
      <c r="R36" s="1034"/>
      <c r="S36" s="1799"/>
      <c r="T36" s="1032"/>
      <c r="U36" s="1033"/>
    </row>
    <row r="37" spans="1:21" s="571" customFormat="1">
      <c r="A37" s="1765"/>
      <c r="B37" s="649" t="s">
        <v>2126</v>
      </c>
      <c r="C37" s="649" t="s">
        <v>2127</v>
      </c>
      <c r="D37" s="54">
        <v>8</v>
      </c>
      <c r="E37" s="54">
        <v>18</v>
      </c>
      <c r="F37" s="692">
        <v>2021</v>
      </c>
      <c r="G37" s="54"/>
      <c r="H37" s="54">
        <v>7</v>
      </c>
      <c r="I37" s="54"/>
      <c r="J37" s="68" t="s">
        <v>811</v>
      </c>
      <c r="K37" s="655"/>
      <c r="L37" s="2924" t="s">
        <v>811</v>
      </c>
      <c r="M37" s="1034"/>
      <c r="N37" s="1034"/>
      <c r="O37" s="1034"/>
      <c r="P37" s="1034"/>
      <c r="Q37" s="1034"/>
      <c r="R37" s="1034"/>
      <c r="S37" s="1799"/>
      <c r="T37" s="1032"/>
      <c r="U37" s="1033"/>
    </row>
    <row r="38" spans="1:21" s="571" customFormat="1">
      <c r="A38" s="1765"/>
      <c r="B38" s="649" t="s">
        <v>2126</v>
      </c>
      <c r="C38" s="649" t="s">
        <v>2127</v>
      </c>
      <c r="D38" s="54">
        <v>8</v>
      </c>
      <c r="E38" s="54">
        <v>18</v>
      </c>
      <c r="F38" s="692">
        <v>2021</v>
      </c>
      <c r="G38" s="54"/>
      <c r="H38" s="54">
        <v>8</v>
      </c>
      <c r="I38" s="54"/>
      <c r="J38" s="68" t="s">
        <v>811</v>
      </c>
      <c r="K38" s="655"/>
      <c r="L38" s="3014" t="s">
        <v>811</v>
      </c>
      <c r="M38" s="1034"/>
      <c r="N38" s="1034"/>
      <c r="O38" s="1034"/>
      <c r="P38" s="1034"/>
      <c r="Q38" s="1034"/>
      <c r="R38" s="1034"/>
      <c r="S38" s="1799"/>
      <c r="T38" s="1032"/>
      <c r="U38" s="1033"/>
    </row>
    <row r="39" spans="1:21" s="571" customFormat="1">
      <c r="A39" s="1765"/>
      <c r="B39" s="649" t="s">
        <v>2126</v>
      </c>
      <c r="C39" s="649" t="s">
        <v>2127</v>
      </c>
      <c r="D39" s="54">
        <v>8</v>
      </c>
      <c r="E39" s="54">
        <v>18</v>
      </c>
      <c r="F39" s="692">
        <v>2021</v>
      </c>
      <c r="G39" s="54"/>
      <c r="H39" s="54">
        <v>9</v>
      </c>
      <c r="I39" s="54"/>
      <c r="J39" s="68">
        <v>0.38402329935510704</v>
      </c>
      <c r="K39" s="655">
        <f>IF(AND(J39&gt;0),  J39*30.974," ")</f>
        <v>11.894737674225086</v>
      </c>
      <c r="L39" s="2924">
        <v>1.1333333333333337</v>
      </c>
      <c r="M39" s="1034"/>
      <c r="N39" s="1034"/>
      <c r="O39" s="1034"/>
      <c r="P39" s="1034"/>
      <c r="Q39" s="1034"/>
      <c r="R39" s="1034"/>
      <c r="S39" s="1799"/>
      <c r="T39" s="1032"/>
      <c r="U39" s="1033"/>
    </row>
    <row r="40" spans="1:21" s="571" customFormat="1">
      <c r="A40" s="1765"/>
      <c r="B40" s="649" t="s">
        <v>2126</v>
      </c>
      <c r="C40" s="649" t="s">
        <v>2127</v>
      </c>
      <c r="D40" s="54">
        <v>8</v>
      </c>
      <c r="E40" s="54">
        <v>18</v>
      </c>
      <c r="F40" s="692">
        <v>2021</v>
      </c>
      <c r="G40" s="54"/>
      <c r="H40" s="54">
        <v>10</v>
      </c>
      <c r="I40" s="54"/>
      <c r="J40" s="68" t="s">
        <v>811</v>
      </c>
      <c r="K40" s="655"/>
      <c r="L40" s="2924" t="s">
        <v>811</v>
      </c>
      <c r="M40" s="1034"/>
      <c r="N40" s="1034"/>
      <c r="O40" s="1034"/>
      <c r="P40" s="1034"/>
      <c r="Q40" s="1034"/>
      <c r="R40" s="1034"/>
      <c r="S40" s="1799"/>
      <c r="T40" s="1032"/>
      <c r="U40" s="1033"/>
    </row>
    <row r="41" spans="1:21" s="571" customFormat="1">
      <c r="A41" s="1765"/>
      <c r="B41" s="649" t="s">
        <v>2126</v>
      </c>
      <c r="C41" s="649" t="s">
        <v>2127</v>
      </c>
      <c r="D41" s="54">
        <v>8</v>
      </c>
      <c r="E41" s="54">
        <v>18</v>
      </c>
      <c r="F41" s="692">
        <v>2021</v>
      </c>
      <c r="G41" s="54"/>
      <c r="H41" s="54">
        <v>11</v>
      </c>
      <c r="I41" s="54"/>
      <c r="J41" s="68" t="s">
        <v>811</v>
      </c>
      <c r="K41" s="655"/>
      <c r="L41" s="2924" t="s">
        <v>811</v>
      </c>
      <c r="M41" s="1034"/>
      <c r="N41" s="1034"/>
      <c r="O41" s="1034"/>
      <c r="P41" s="1034"/>
      <c r="Q41" s="1034"/>
      <c r="R41" s="1034"/>
      <c r="S41" s="1799"/>
      <c r="T41" s="1032"/>
      <c r="U41" s="1033"/>
    </row>
    <row r="42" spans="1:21" s="571" customFormat="1">
      <c r="A42" s="1765"/>
      <c r="B42" s="649" t="s">
        <v>2126</v>
      </c>
      <c r="C42" s="649" t="s">
        <v>2127</v>
      </c>
      <c r="D42" s="54">
        <v>8</v>
      </c>
      <c r="E42" s="54">
        <v>18</v>
      </c>
      <c r="F42" s="692">
        <v>2021</v>
      </c>
      <c r="G42" s="54"/>
      <c r="H42" s="54">
        <v>12</v>
      </c>
      <c r="I42" s="54"/>
      <c r="J42" s="68" t="s">
        <v>811</v>
      </c>
      <c r="K42" s="655"/>
      <c r="L42" s="2924" t="s">
        <v>811</v>
      </c>
      <c r="M42" s="1034"/>
      <c r="N42" s="1034"/>
      <c r="O42" s="1034"/>
      <c r="P42" s="1034"/>
      <c r="Q42" s="1034"/>
      <c r="R42" s="1034"/>
      <c r="S42" s="1799"/>
      <c r="T42" s="1032"/>
      <c r="U42" s="1033"/>
    </row>
    <row r="43" spans="1:21" s="571" customFormat="1">
      <c r="A43" s="1765"/>
      <c r="B43" s="649" t="s">
        <v>2126</v>
      </c>
      <c r="C43" s="649" t="s">
        <v>2127</v>
      </c>
      <c r="D43" s="54">
        <v>8</v>
      </c>
      <c r="E43" s="54">
        <v>18</v>
      </c>
      <c r="F43" s="692">
        <v>2021</v>
      </c>
      <c r="G43" s="54"/>
      <c r="H43" s="54">
        <v>13</v>
      </c>
      <c r="I43" s="54"/>
      <c r="J43" s="68" t="s">
        <v>811</v>
      </c>
      <c r="K43" s="655"/>
      <c r="L43" s="2924" t="s">
        <v>811</v>
      </c>
      <c r="M43" s="1034"/>
      <c r="N43" s="1034"/>
      <c r="O43" s="1034"/>
      <c r="P43" s="1034"/>
      <c r="Q43" s="1034"/>
      <c r="R43" s="1034"/>
      <c r="S43" s="1799"/>
      <c r="T43" s="1032"/>
      <c r="U43" s="1033"/>
    </row>
    <row r="44" spans="1:21" s="571" customFormat="1">
      <c r="A44" s="1764"/>
      <c r="B44" s="649" t="s">
        <v>2126</v>
      </c>
      <c r="C44" s="649" t="s">
        <v>2127</v>
      </c>
      <c r="D44" s="54">
        <v>8</v>
      </c>
      <c r="E44" s="54">
        <v>18</v>
      </c>
      <c r="F44" s="692">
        <v>2021</v>
      </c>
      <c r="G44" s="54"/>
      <c r="H44" s="54">
        <v>14</v>
      </c>
      <c r="I44" s="54"/>
      <c r="J44" s="68" t="s">
        <v>811</v>
      </c>
      <c r="K44" s="655"/>
      <c r="L44" s="2924" t="s">
        <v>811</v>
      </c>
      <c r="M44" s="1034"/>
      <c r="N44" s="1034"/>
      <c r="O44" s="1034"/>
      <c r="P44" s="1034"/>
      <c r="Q44" s="1034"/>
      <c r="R44" s="1034"/>
      <c r="S44" s="1799"/>
      <c r="T44" s="1032"/>
      <c r="U44" s="1033"/>
    </row>
    <row r="45" spans="1:21" s="571" customFormat="1">
      <c r="A45" s="1764"/>
      <c r="B45" s="649" t="s">
        <v>2126</v>
      </c>
      <c r="C45" s="649" t="s">
        <v>2127</v>
      </c>
      <c r="D45" s="54">
        <v>8</v>
      </c>
      <c r="E45" s="54">
        <v>18</v>
      </c>
      <c r="F45" s="692">
        <v>2021</v>
      </c>
      <c r="G45" s="54"/>
      <c r="H45" s="54">
        <v>15</v>
      </c>
      <c r="I45" s="54"/>
      <c r="J45" s="68" t="s">
        <v>811</v>
      </c>
      <c r="K45" s="655"/>
      <c r="L45" s="2924" t="s">
        <v>811</v>
      </c>
      <c r="M45" s="1034"/>
      <c r="N45" s="1034"/>
      <c r="O45" s="1034"/>
      <c r="P45" s="1034"/>
      <c r="Q45" s="1034"/>
      <c r="R45" s="1034"/>
      <c r="S45" s="1799"/>
      <c r="T45" s="1032"/>
      <c r="U45" s="1033"/>
    </row>
    <row r="46" spans="1:21" s="571" customFormat="1">
      <c r="A46" s="1765"/>
      <c r="B46" s="649" t="s">
        <v>2126</v>
      </c>
      <c r="C46" s="649" t="s">
        <v>2127</v>
      </c>
      <c r="D46" s="54">
        <v>8</v>
      </c>
      <c r="E46" s="54">
        <v>18</v>
      </c>
      <c r="F46" s="692">
        <v>2021</v>
      </c>
      <c r="G46" s="54"/>
      <c r="H46" s="54">
        <v>16</v>
      </c>
      <c r="I46" s="54"/>
      <c r="J46" s="68">
        <v>1.9079571792145067</v>
      </c>
      <c r="K46" s="655">
        <f>IF(AND(J46&gt;0),  J46*30.974," ")</f>
        <v>59.097065668990133</v>
      </c>
      <c r="L46" s="2924">
        <v>2.5000000000000001E-2</v>
      </c>
      <c r="M46" s="1034"/>
      <c r="N46" s="1034"/>
      <c r="O46" s="1034"/>
      <c r="P46" s="1034"/>
      <c r="Q46" s="1034"/>
      <c r="R46" s="1034"/>
      <c r="S46" s="1799"/>
      <c r="T46" s="1032"/>
      <c r="U46" s="1033"/>
    </row>
    <row r="47" spans="1:21" s="3023" customFormat="1">
      <c r="A47" s="2998"/>
      <c r="B47" s="3015" t="s">
        <v>2126</v>
      </c>
      <c r="C47" s="3015" t="s">
        <v>2127</v>
      </c>
      <c r="D47" s="3032">
        <v>8</v>
      </c>
      <c r="E47" s="3032">
        <v>18</v>
      </c>
      <c r="F47" s="3033">
        <v>2021</v>
      </c>
      <c r="G47" s="3032"/>
      <c r="H47" s="3032">
        <v>17</v>
      </c>
      <c r="I47" s="3032"/>
      <c r="J47" s="3016" t="s">
        <v>811</v>
      </c>
      <c r="K47" s="3018"/>
      <c r="L47" s="3019" t="s">
        <v>811</v>
      </c>
      <c r="M47" s="3020"/>
      <c r="N47" s="3020"/>
      <c r="O47" s="3020"/>
      <c r="P47" s="3020"/>
      <c r="Q47" s="3020"/>
      <c r="R47" s="3020"/>
      <c r="S47" s="3069"/>
      <c r="T47" s="3081"/>
      <c r="U47" s="3082"/>
    </row>
    <row r="48" spans="1:21" s="571" customFormat="1">
      <c r="A48" s="1765"/>
      <c r="B48" s="649" t="s">
        <v>2126</v>
      </c>
      <c r="C48" s="649" t="s">
        <v>2128</v>
      </c>
      <c r="D48" s="54">
        <v>8</v>
      </c>
      <c r="E48" s="54">
        <v>15</v>
      </c>
      <c r="F48" s="692">
        <v>2022</v>
      </c>
      <c r="G48" s="54">
        <v>17.3</v>
      </c>
      <c r="H48" s="54">
        <v>0.5</v>
      </c>
      <c r="I48" s="54">
        <v>4.625</v>
      </c>
      <c r="J48" s="68">
        <v>0.28270231298349541</v>
      </c>
      <c r="K48" s="655">
        <f>IF(AND(J48&gt;0),  J48*30.974," ")</f>
        <v>8.7564214423507867</v>
      </c>
      <c r="L48" s="2924">
        <v>1.800740178571429</v>
      </c>
      <c r="M48" s="649">
        <f>AVERAGE(I48:I65)</f>
        <v>4.625</v>
      </c>
      <c r="N48" s="649">
        <f>10*(6-(LN(M48)/LN(2)))</f>
        <v>37.905466343710501</v>
      </c>
      <c r="O48" s="653">
        <f>AVERAGE(K48:K65)</f>
        <v>8.4827832722773238</v>
      </c>
      <c r="P48" s="649">
        <f t="shared" ref="P48" si="9">10*(6-(LN(48/O48)/LN(2)))</f>
        <v>34.995752020737491</v>
      </c>
      <c r="Q48" s="653">
        <f>AVERAGE(L48:L65)</f>
        <v>3.3944901785714285</v>
      </c>
      <c r="R48" s="649">
        <f t="shared" ref="R48" si="10">10*(6-((2.04-0.68*LN(Q48))/LN(2)))</f>
        <v>42.558746561471814</v>
      </c>
      <c r="S48" s="1036">
        <f>AVERAGE(N48,P48,R48)</f>
        <v>38.486654975306607</v>
      </c>
      <c r="T48" s="1032"/>
      <c r="U48" s="1033"/>
    </row>
    <row r="49" spans="1:21" s="571" customFormat="1">
      <c r="A49" s="1764"/>
      <c r="B49" s="649" t="s">
        <v>2126</v>
      </c>
      <c r="C49" s="649" t="s">
        <v>2128</v>
      </c>
      <c r="D49" s="54">
        <v>8</v>
      </c>
      <c r="E49" s="54">
        <v>15</v>
      </c>
      <c r="F49" s="692">
        <v>2022</v>
      </c>
      <c r="G49" s="54"/>
      <c r="H49" s="54">
        <v>1</v>
      </c>
      <c r="I49" s="54"/>
      <c r="J49" s="54" t="s">
        <v>811</v>
      </c>
      <c r="K49" s="655"/>
      <c r="L49" s="2924" t="s">
        <v>811</v>
      </c>
      <c r="M49" s="1034"/>
      <c r="N49" s="1034"/>
      <c r="O49" s="1034"/>
      <c r="P49" s="1034"/>
      <c r="Q49" s="1034"/>
      <c r="R49" s="1034"/>
      <c r="S49" s="1799"/>
      <c r="T49" s="1032"/>
      <c r="U49" s="1033"/>
    </row>
    <row r="50" spans="1:21" s="571" customFormat="1">
      <c r="A50" s="1764"/>
      <c r="B50" s="649" t="s">
        <v>2126</v>
      </c>
      <c r="C50" s="649" t="s">
        <v>2128</v>
      </c>
      <c r="D50" s="54">
        <v>8</v>
      </c>
      <c r="E50" s="54">
        <v>15</v>
      </c>
      <c r="F50" s="692">
        <v>2022</v>
      </c>
      <c r="G50" s="54"/>
      <c r="H50" s="54">
        <v>2</v>
      </c>
      <c r="I50" s="54"/>
      <c r="J50" s="54" t="s">
        <v>811</v>
      </c>
      <c r="K50" s="655"/>
      <c r="L50" s="2924" t="s">
        <v>811</v>
      </c>
      <c r="M50" s="1034"/>
      <c r="N50" s="1034"/>
      <c r="O50" s="1034"/>
      <c r="P50" s="1034"/>
      <c r="Q50" s="1034"/>
      <c r="R50" s="1034"/>
      <c r="S50" s="1799"/>
      <c r="T50" s="1032"/>
      <c r="U50" s="1033"/>
    </row>
    <row r="51" spans="1:21" s="571" customFormat="1">
      <c r="A51" s="1764"/>
      <c r="B51" s="649" t="s">
        <v>2126</v>
      </c>
      <c r="C51" s="649" t="s">
        <v>2128</v>
      </c>
      <c r="D51" s="54">
        <v>8</v>
      </c>
      <c r="E51" s="54">
        <v>15</v>
      </c>
      <c r="F51" s="692">
        <v>2022</v>
      </c>
      <c r="G51" s="54"/>
      <c r="H51" s="54">
        <v>3</v>
      </c>
      <c r="I51" s="54"/>
      <c r="J51" s="68">
        <v>0.17668894561468462</v>
      </c>
      <c r="K51" s="655">
        <f>IF(AND(J51&gt;0),  J51*30.974," ")</f>
        <v>5.4727634014692415</v>
      </c>
      <c r="L51" s="2924">
        <v>3.7387401785714292</v>
      </c>
      <c r="M51" s="1034"/>
      <c r="N51" s="1034"/>
      <c r="O51" s="1034"/>
      <c r="P51" s="1034"/>
      <c r="Q51" s="1034"/>
      <c r="R51" s="1034"/>
      <c r="S51" s="1799"/>
      <c r="T51" s="1032"/>
      <c r="U51" s="1033"/>
    </row>
    <row r="52" spans="1:21" s="571" customFormat="1">
      <c r="A52" s="1764"/>
      <c r="B52" s="649" t="s">
        <v>2126</v>
      </c>
      <c r="C52" s="649" t="s">
        <v>2128</v>
      </c>
      <c r="D52" s="54">
        <v>8</v>
      </c>
      <c r="E52" s="54">
        <v>15</v>
      </c>
      <c r="F52" s="692">
        <v>2022</v>
      </c>
      <c r="G52" s="54"/>
      <c r="H52" s="54">
        <v>4</v>
      </c>
      <c r="I52" s="54"/>
      <c r="J52" s="54" t="s">
        <v>811</v>
      </c>
      <c r="K52" s="655"/>
      <c r="L52" s="2924" t="s">
        <v>811</v>
      </c>
      <c r="M52" s="1034"/>
      <c r="N52" s="1034"/>
      <c r="O52" s="1034"/>
      <c r="P52" s="1034"/>
      <c r="Q52" s="1034"/>
      <c r="R52" s="1034"/>
      <c r="S52" s="1799"/>
      <c r="T52" s="1032"/>
      <c r="U52" s="1033"/>
    </row>
    <row r="53" spans="1:21" s="571" customFormat="1">
      <c r="A53" s="1764"/>
      <c r="B53" s="649" t="s">
        <v>2126</v>
      </c>
      <c r="C53" s="649" t="s">
        <v>2128</v>
      </c>
      <c r="D53" s="54">
        <v>8</v>
      </c>
      <c r="E53" s="54">
        <v>15</v>
      </c>
      <c r="F53" s="692">
        <v>2022</v>
      </c>
      <c r="G53" s="54"/>
      <c r="H53" s="54">
        <v>5</v>
      </c>
      <c r="I53" s="54"/>
      <c r="J53" s="54" t="s">
        <v>811</v>
      </c>
      <c r="K53" s="655"/>
      <c r="L53" s="2924" t="s">
        <v>811</v>
      </c>
      <c r="M53" s="1034"/>
      <c r="N53" s="1034"/>
      <c r="O53" s="1034"/>
      <c r="P53" s="1034"/>
      <c r="Q53" s="1034"/>
      <c r="R53" s="1034"/>
      <c r="S53" s="1799"/>
      <c r="T53" s="1032"/>
      <c r="U53" s="1033"/>
    </row>
    <row r="54" spans="1:21" s="571" customFormat="1">
      <c r="A54" s="1764"/>
      <c r="B54" s="649" t="s">
        <v>2126</v>
      </c>
      <c r="C54" s="649" t="s">
        <v>2128</v>
      </c>
      <c r="D54" s="54">
        <v>8</v>
      </c>
      <c r="E54" s="54">
        <v>15</v>
      </c>
      <c r="F54" s="692">
        <v>2022</v>
      </c>
      <c r="G54" s="54"/>
      <c r="H54" s="54">
        <v>6</v>
      </c>
      <c r="I54" s="54"/>
      <c r="J54" s="54" t="s">
        <v>811</v>
      </c>
      <c r="K54" s="655"/>
      <c r="L54" s="2924" t="s">
        <v>811</v>
      </c>
      <c r="M54" s="1034"/>
      <c r="N54" s="1034"/>
      <c r="O54" s="1034"/>
      <c r="P54" s="1034"/>
      <c r="Q54" s="1034"/>
      <c r="R54" s="1034"/>
      <c r="S54" s="1799"/>
      <c r="T54" s="1032"/>
      <c r="U54" s="1033"/>
    </row>
    <row r="55" spans="1:21" s="571" customFormat="1">
      <c r="A55" s="1764"/>
      <c r="B55" s="649" t="s">
        <v>2126</v>
      </c>
      <c r="C55" s="649" t="s">
        <v>2128</v>
      </c>
      <c r="D55" s="54">
        <v>8</v>
      </c>
      <c r="E55" s="54">
        <v>15</v>
      </c>
      <c r="F55" s="692">
        <v>2022</v>
      </c>
      <c r="G55" s="1765"/>
      <c r="H55" s="54">
        <v>7</v>
      </c>
      <c r="I55" s="1079"/>
      <c r="J55" s="54" t="s">
        <v>811</v>
      </c>
      <c r="K55" s="1026"/>
      <c r="L55" s="2924" t="s">
        <v>811</v>
      </c>
      <c r="M55" s="1034"/>
      <c r="N55" s="1034"/>
      <c r="O55" s="1034"/>
      <c r="P55" s="1034"/>
      <c r="Q55" s="1034"/>
      <c r="R55" s="1034"/>
      <c r="S55" s="1799"/>
      <c r="T55" s="1032"/>
      <c r="U55" s="1033"/>
    </row>
    <row r="56" spans="1:21" s="571" customFormat="1">
      <c r="A56" s="1764"/>
      <c r="B56" s="649" t="s">
        <v>2126</v>
      </c>
      <c r="C56" s="649" t="s">
        <v>2128</v>
      </c>
      <c r="D56" s="54">
        <v>8</v>
      </c>
      <c r="E56" s="54">
        <v>15</v>
      </c>
      <c r="F56" s="692">
        <v>2022</v>
      </c>
      <c r="G56" s="54"/>
      <c r="H56" s="54">
        <v>8</v>
      </c>
      <c r="I56" s="54"/>
      <c r="J56" s="54" t="s">
        <v>811</v>
      </c>
      <c r="K56" s="655"/>
      <c r="L56" s="2924" t="s">
        <v>811</v>
      </c>
      <c r="M56" s="1034"/>
      <c r="N56" s="1034"/>
      <c r="O56" s="1034"/>
      <c r="P56" s="1034"/>
      <c r="Q56" s="1034"/>
      <c r="R56" s="1034"/>
      <c r="S56" s="1799"/>
      <c r="T56" s="1032"/>
      <c r="U56" s="1033"/>
    </row>
    <row r="57" spans="1:21" s="571" customFormat="1">
      <c r="A57" s="1764"/>
      <c r="B57" s="649" t="s">
        <v>2126</v>
      </c>
      <c r="C57" s="649" t="s">
        <v>2128</v>
      </c>
      <c r="D57" s="54">
        <v>8</v>
      </c>
      <c r="E57" s="54">
        <v>15</v>
      </c>
      <c r="F57" s="692">
        <v>2022</v>
      </c>
      <c r="G57" s="54"/>
      <c r="H57" s="54">
        <v>9</v>
      </c>
      <c r="I57" s="54"/>
      <c r="J57" s="68">
        <v>0.35337789122936925</v>
      </c>
      <c r="K57" s="655">
        <f>IF(AND(J57&gt;0),  J57*30.974," ")</f>
        <v>10.945526802938483</v>
      </c>
      <c r="L57" s="2924">
        <v>5.4523401785714274</v>
      </c>
      <c r="M57" s="1034"/>
      <c r="N57" s="1034"/>
      <c r="O57" s="1034"/>
      <c r="P57" s="1034"/>
      <c r="Q57" s="1034"/>
      <c r="R57" s="1034"/>
      <c r="S57" s="1799"/>
      <c r="T57" s="1032"/>
      <c r="U57" s="1033"/>
    </row>
    <row r="58" spans="1:21" s="571" customFormat="1">
      <c r="A58" s="1764"/>
      <c r="B58" s="649" t="s">
        <v>2126</v>
      </c>
      <c r="C58" s="649" t="s">
        <v>2128</v>
      </c>
      <c r="D58" s="54">
        <v>8</v>
      </c>
      <c r="E58" s="54">
        <v>15</v>
      </c>
      <c r="F58" s="692">
        <v>2022</v>
      </c>
      <c r="G58" s="54"/>
      <c r="H58" s="54">
        <v>10</v>
      </c>
      <c r="I58" s="54"/>
      <c r="J58" s="54" t="s">
        <v>811</v>
      </c>
      <c r="K58" s="655"/>
      <c r="L58" s="2924" t="s">
        <v>811</v>
      </c>
      <c r="M58" s="1034"/>
      <c r="N58" s="1034"/>
      <c r="O58" s="1034"/>
      <c r="P58" s="1034"/>
      <c r="Q58" s="1034"/>
      <c r="R58" s="1034"/>
      <c r="S58" s="1799"/>
      <c r="T58" s="1032"/>
      <c r="U58" s="1033"/>
    </row>
    <row r="59" spans="1:21" s="571" customFormat="1">
      <c r="A59" s="1764"/>
      <c r="B59" s="649" t="s">
        <v>2126</v>
      </c>
      <c r="C59" s="649" t="s">
        <v>2128</v>
      </c>
      <c r="D59" s="54">
        <v>8</v>
      </c>
      <c r="E59" s="54">
        <v>15</v>
      </c>
      <c r="F59" s="692">
        <v>2022</v>
      </c>
      <c r="G59" s="54"/>
      <c r="H59" s="54">
        <v>11</v>
      </c>
      <c r="I59" s="54"/>
      <c r="J59" s="54" t="s">
        <v>811</v>
      </c>
      <c r="K59" s="655"/>
      <c r="L59" s="2924" t="s">
        <v>811</v>
      </c>
      <c r="M59" s="1034"/>
      <c r="N59" s="1034"/>
      <c r="O59" s="1034"/>
      <c r="P59" s="1034"/>
      <c r="Q59" s="1034"/>
      <c r="R59" s="1034"/>
      <c r="S59" s="1799"/>
      <c r="T59" s="1032"/>
      <c r="U59" s="1033"/>
    </row>
    <row r="60" spans="1:21" s="571" customFormat="1">
      <c r="A60" s="1764"/>
      <c r="B60" s="649" t="s">
        <v>2126</v>
      </c>
      <c r="C60" s="649" t="s">
        <v>2128</v>
      </c>
      <c r="D60" s="54">
        <v>8</v>
      </c>
      <c r="E60" s="54">
        <v>15</v>
      </c>
      <c r="F60" s="692">
        <v>2022</v>
      </c>
      <c r="G60" s="54"/>
      <c r="H60" s="54">
        <v>12</v>
      </c>
      <c r="I60" s="54"/>
      <c r="J60" s="54" t="s">
        <v>811</v>
      </c>
      <c r="K60" s="655"/>
      <c r="L60" s="2924" t="s">
        <v>811</v>
      </c>
      <c r="M60" s="1034"/>
      <c r="N60" s="1034"/>
      <c r="O60" s="1034"/>
      <c r="P60" s="1034"/>
      <c r="Q60" s="1034"/>
      <c r="R60" s="1034"/>
      <c r="S60" s="1799"/>
      <c r="T60" s="1032"/>
      <c r="U60" s="1033"/>
    </row>
    <row r="61" spans="1:21" s="571" customFormat="1">
      <c r="A61" s="1764"/>
      <c r="B61" s="649" t="s">
        <v>2126</v>
      </c>
      <c r="C61" s="649" t="s">
        <v>2128</v>
      </c>
      <c r="D61" s="54">
        <v>8</v>
      </c>
      <c r="E61" s="54">
        <v>15</v>
      </c>
      <c r="F61" s="692">
        <v>2022</v>
      </c>
      <c r="G61" s="54"/>
      <c r="H61" s="54">
        <v>13</v>
      </c>
      <c r="I61" s="54"/>
      <c r="J61" s="54" t="s">
        <v>811</v>
      </c>
      <c r="K61" s="655"/>
      <c r="L61" s="2924" t="s">
        <v>811</v>
      </c>
      <c r="M61" s="1034"/>
      <c r="N61" s="1034"/>
      <c r="O61" s="1034"/>
      <c r="P61" s="1034"/>
      <c r="Q61" s="1034"/>
      <c r="R61" s="1034"/>
      <c r="S61" s="1799"/>
      <c r="T61" s="1032"/>
      <c r="U61" s="1033"/>
    </row>
    <row r="62" spans="1:21" s="571" customFormat="1">
      <c r="A62" s="1764"/>
      <c r="B62" s="649" t="s">
        <v>2126</v>
      </c>
      <c r="C62" s="649" t="s">
        <v>2128</v>
      </c>
      <c r="D62" s="54">
        <v>8</v>
      </c>
      <c r="E62" s="54">
        <v>15</v>
      </c>
      <c r="F62" s="692">
        <v>2022</v>
      </c>
      <c r="G62" s="54"/>
      <c r="H62" s="54">
        <v>14</v>
      </c>
      <c r="I62" s="54"/>
      <c r="J62" s="54" t="s">
        <v>811</v>
      </c>
      <c r="K62" s="655"/>
      <c r="L62" s="2924" t="s">
        <v>811</v>
      </c>
      <c r="M62" s="1034"/>
      <c r="N62" s="1034"/>
      <c r="O62" s="1034"/>
      <c r="P62" s="1034"/>
      <c r="Q62" s="1034"/>
      <c r="R62" s="1034"/>
      <c r="S62" s="1799"/>
      <c r="T62" s="1032"/>
      <c r="U62" s="1033"/>
    </row>
    <row r="63" spans="1:21" s="571" customFormat="1">
      <c r="A63" s="1764"/>
      <c r="B63" s="649" t="s">
        <v>2126</v>
      </c>
      <c r="C63" s="649" t="s">
        <v>2128</v>
      </c>
      <c r="D63" s="54">
        <v>8</v>
      </c>
      <c r="E63" s="54">
        <v>15</v>
      </c>
      <c r="F63" s="692">
        <v>2022</v>
      </c>
      <c r="G63" s="54"/>
      <c r="H63" s="54">
        <v>15</v>
      </c>
      <c r="I63" s="54"/>
      <c r="J63" s="54" t="s">
        <v>811</v>
      </c>
      <c r="K63" s="655"/>
      <c r="L63" s="2924" t="s">
        <v>811</v>
      </c>
      <c r="M63" s="1034"/>
      <c r="N63" s="1034"/>
      <c r="O63" s="1034"/>
      <c r="P63" s="1034"/>
      <c r="Q63" s="1034"/>
      <c r="R63" s="1034"/>
      <c r="S63" s="1799"/>
      <c r="T63" s="1032"/>
      <c r="U63" s="1033"/>
    </row>
    <row r="64" spans="1:21" s="571" customFormat="1">
      <c r="A64" s="1764"/>
      <c r="B64" s="649" t="s">
        <v>2126</v>
      </c>
      <c r="C64" s="649" t="s">
        <v>2128</v>
      </c>
      <c r="D64" s="54">
        <v>8</v>
      </c>
      <c r="E64" s="54">
        <v>15</v>
      </c>
      <c r="F64" s="692">
        <v>2022</v>
      </c>
      <c r="G64" s="1765"/>
      <c r="H64" s="54">
        <v>16</v>
      </c>
      <c r="I64" s="1079"/>
      <c r="J64" s="68">
        <v>0.28270231298349541</v>
      </c>
      <c r="K64" s="655">
        <f>IF(AND(J64&gt;0),  J64*30.974," ")</f>
        <v>8.7564214423507867</v>
      </c>
      <c r="L64" s="2924">
        <v>2.5861401785714278</v>
      </c>
      <c r="M64" s="1034"/>
      <c r="N64" s="1034"/>
      <c r="O64" s="1034"/>
      <c r="P64" s="1034"/>
      <c r="Q64" s="1034"/>
      <c r="R64" s="1034"/>
      <c r="S64" s="1799"/>
      <c r="T64" s="1032"/>
      <c r="U64" s="1033"/>
    </row>
    <row r="65" spans="1:22" s="3023" customFormat="1">
      <c r="A65" s="2996"/>
      <c r="B65" s="3015" t="s">
        <v>2126</v>
      </c>
      <c r="C65" s="3015" t="s">
        <v>2128</v>
      </c>
      <c r="D65" s="3032">
        <v>8</v>
      </c>
      <c r="E65" s="3032">
        <v>15</v>
      </c>
      <c r="F65" s="3033">
        <v>2022</v>
      </c>
      <c r="G65" s="3032"/>
      <c r="H65" s="3032">
        <v>16.5</v>
      </c>
      <c r="I65" s="3032"/>
      <c r="J65" s="3032" t="s">
        <v>811</v>
      </c>
      <c r="K65" s="3018"/>
      <c r="L65" s="3035" t="s">
        <v>811</v>
      </c>
      <c r="M65" s="3020"/>
      <c r="N65" s="3020"/>
      <c r="O65" s="3020"/>
      <c r="P65" s="3020"/>
      <c r="Q65" s="3020"/>
      <c r="R65" s="3020"/>
      <c r="S65" s="3069"/>
      <c r="T65" s="3081"/>
      <c r="U65" s="3082"/>
    </row>
    <row r="66" spans="1:22" s="571" customFormat="1">
      <c r="A66" s="1764"/>
      <c r="B66" s="653" t="s">
        <v>2126</v>
      </c>
      <c r="C66" s="653" t="s">
        <v>2127</v>
      </c>
      <c r="D66" s="54">
        <v>8</v>
      </c>
      <c r="E66" s="54">
        <v>21</v>
      </c>
      <c r="F66" s="54">
        <v>2023</v>
      </c>
      <c r="G66" s="54">
        <v>17.100000000000001</v>
      </c>
      <c r="H66" s="660">
        <v>0.5</v>
      </c>
      <c r="I66" s="54">
        <v>4.54</v>
      </c>
      <c r="J66" s="68">
        <v>0.30771984784068029</v>
      </c>
      <c r="K66" s="655">
        <f>IF(AND(J66&gt;0),  J66*30.974," ")</f>
        <v>9.5313145670172315</v>
      </c>
      <c r="L66" s="143">
        <v>1.6087341772151893</v>
      </c>
      <c r="M66" s="649">
        <f>AVERAGE(I66:I82)</f>
        <v>4.54</v>
      </c>
      <c r="N66" s="649">
        <f>10*(6-(LN(M66)/LN(2)))</f>
        <v>38.173077024838101</v>
      </c>
      <c r="O66" s="653">
        <f>AVERAGE(K66:K82)</f>
        <v>26.453514394863475</v>
      </c>
      <c r="P66" s="649">
        <f t="shared" ref="P66" si="11">10*(6-(LN(48/O66)/LN(2)))</f>
        <v>51.404249937544279</v>
      </c>
      <c r="Q66" s="653">
        <f>AVERAGE(L66:L82)</f>
        <v>1.0724367088607596</v>
      </c>
      <c r="R66" s="649">
        <f t="shared" ref="R66" si="12">10*(6-((2.04-0.68*LN(Q66))/LN(2)))</f>
        <v>31.255090219300335</v>
      </c>
      <c r="S66" s="1036">
        <f>AVERAGE(N66,P66,R66)</f>
        <v>40.277472393894243</v>
      </c>
      <c r="T66" s="745">
        <f>AVERAGE(S12:S66)</f>
        <v>38.496696910229097</v>
      </c>
      <c r="U66" s="484" t="s">
        <v>2129</v>
      </c>
      <c r="V66" t="str">
        <f>IF(_xlfn.NUMBERVALUE(T66), IF(T66&lt;50, "Acceptable; Ongoing Protection is Required", "UNScceptable; Immediate Restoration is Required"), " ")</f>
        <v>Acceptable; Ongoing Protection is Required</v>
      </c>
    </row>
    <row r="67" spans="1:22" s="571" customFormat="1">
      <c r="A67" s="1764"/>
      <c r="B67" s="653" t="s">
        <v>2126</v>
      </c>
      <c r="C67" s="653" t="s">
        <v>2127</v>
      </c>
      <c r="D67" s="54">
        <v>8</v>
      </c>
      <c r="E67" s="54">
        <v>21</v>
      </c>
      <c r="F67" s="54">
        <v>2023</v>
      </c>
      <c r="G67" s="54"/>
      <c r="H67" s="660">
        <v>1</v>
      </c>
      <c r="I67" s="54"/>
      <c r="J67" s="68" t="s">
        <v>811</v>
      </c>
      <c r="K67" s="655"/>
      <c r="L67" s="68" t="s">
        <v>811</v>
      </c>
      <c r="M67" s="1034"/>
      <c r="N67" s="1034"/>
      <c r="O67" s="1034"/>
      <c r="P67" s="1034"/>
      <c r="Q67" s="1034"/>
      <c r="R67" s="1034"/>
      <c r="S67" s="1799"/>
      <c r="T67" s="1032"/>
      <c r="U67" s="1033"/>
    </row>
    <row r="68" spans="1:22" s="571" customFormat="1">
      <c r="A68" s="1764"/>
      <c r="B68" s="653" t="s">
        <v>2126</v>
      </c>
      <c r="C68" s="653" t="s">
        <v>2127</v>
      </c>
      <c r="D68" s="54">
        <v>8</v>
      </c>
      <c r="E68" s="54">
        <v>21</v>
      </c>
      <c r="F68" s="54">
        <v>2023</v>
      </c>
      <c r="G68" s="54"/>
      <c r="H68" s="660">
        <v>2</v>
      </c>
      <c r="I68" s="54"/>
      <c r="J68" s="68" t="s">
        <v>811</v>
      </c>
      <c r="K68" s="655"/>
      <c r="L68" s="68" t="s">
        <v>811</v>
      </c>
      <c r="M68" s="1034"/>
      <c r="N68" s="1034"/>
      <c r="O68" s="1034"/>
      <c r="P68" s="1034"/>
      <c r="Q68" s="1034"/>
      <c r="R68" s="1034"/>
      <c r="S68" s="1799"/>
      <c r="T68" s="1032"/>
      <c r="U68" s="1033"/>
    </row>
    <row r="69" spans="1:22" s="571" customFormat="1">
      <c r="A69" s="1764"/>
      <c r="B69" s="653" t="s">
        <v>2126</v>
      </c>
      <c r="C69" s="653" t="s">
        <v>2127</v>
      </c>
      <c r="D69" s="54">
        <v>8</v>
      </c>
      <c r="E69" s="54">
        <v>21</v>
      </c>
      <c r="F69" s="54">
        <v>2023</v>
      </c>
      <c r="G69" s="54"/>
      <c r="H69" s="660">
        <v>3</v>
      </c>
      <c r="I69" s="54"/>
      <c r="J69" s="68">
        <v>0.30771984784068029</v>
      </c>
      <c r="K69" s="655">
        <f>IF(AND(J69&gt;0),  J69*30.974," ")</f>
        <v>9.5313145670172315</v>
      </c>
      <c r="L69" s="143">
        <v>1.3141772151898736</v>
      </c>
      <c r="M69" s="1034"/>
      <c r="N69" s="1034"/>
      <c r="O69" s="1034"/>
      <c r="P69" s="1034"/>
      <c r="Q69" s="1034"/>
      <c r="R69" s="1034"/>
      <c r="S69" s="1799"/>
      <c r="T69" s="1032"/>
      <c r="U69" s="1033"/>
    </row>
    <row r="70" spans="1:22" s="571" customFormat="1">
      <c r="A70" s="1764"/>
      <c r="B70" s="653" t="s">
        <v>2126</v>
      </c>
      <c r="C70" s="653" t="s">
        <v>2127</v>
      </c>
      <c r="D70" s="54">
        <v>8</v>
      </c>
      <c r="E70" s="54">
        <v>21</v>
      </c>
      <c r="F70" s="54">
        <v>2023</v>
      </c>
      <c r="G70" s="54"/>
      <c r="H70" s="660">
        <v>4</v>
      </c>
      <c r="I70" s="54"/>
      <c r="J70" s="68" t="s">
        <v>811</v>
      </c>
      <c r="K70" s="655"/>
      <c r="L70" s="68" t="s">
        <v>811</v>
      </c>
      <c r="M70" s="1034"/>
      <c r="N70" s="1034"/>
      <c r="O70" s="1034"/>
      <c r="P70" s="1034"/>
      <c r="Q70" s="1034"/>
      <c r="R70" s="1034"/>
      <c r="S70" s="1799"/>
      <c r="T70" s="1032"/>
      <c r="U70" s="1033"/>
    </row>
    <row r="71" spans="1:22" s="571" customFormat="1">
      <c r="A71" s="1764"/>
      <c r="B71" s="653" t="s">
        <v>2126</v>
      </c>
      <c r="C71" s="653" t="s">
        <v>2127</v>
      </c>
      <c r="D71" s="54">
        <v>8</v>
      </c>
      <c r="E71" s="54">
        <v>21</v>
      </c>
      <c r="F71" s="54">
        <v>2023</v>
      </c>
      <c r="G71" s="1765"/>
      <c r="H71" s="660">
        <v>5</v>
      </c>
      <c r="I71" s="1079"/>
      <c r="J71" s="68" t="s">
        <v>811</v>
      </c>
      <c r="K71" s="1026"/>
      <c r="L71" s="68" t="s">
        <v>811</v>
      </c>
      <c r="M71" s="1034"/>
      <c r="N71" s="1034"/>
      <c r="O71" s="1034"/>
      <c r="P71" s="1034"/>
      <c r="Q71" s="1034"/>
      <c r="R71" s="1034"/>
      <c r="S71" s="1799"/>
      <c r="T71" s="1032"/>
      <c r="U71" s="1033"/>
    </row>
    <row r="72" spans="1:22" s="571" customFormat="1">
      <c r="A72" s="1764"/>
      <c r="B72" s="653" t="s">
        <v>2126</v>
      </c>
      <c r="C72" s="653" t="s">
        <v>2127</v>
      </c>
      <c r="D72" s="54">
        <v>8</v>
      </c>
      <c r="E72" s="54">
        <v>21</v>
      </c>
      <c r="F72" s="54">
        <v>2023</v>
      </c>
      <c r="G72" s="54"/>
      <c r="H72" s="660">
        <v>6</v>
      </c>
      <c r="I72" s="54"/>
      <c r="J72" s="68" t="s">
        <v>811</v>
      </c>
      <c r="K72" s="655"/>
      <c r="L72" s="68" t="s">
        <v>811</v>
      </c>
      <c r="M72" s="1034"/>
      <c r="N72" s="1034"/>
      <c r="O72" s="1034"/>
      <c r="P72" s="1034"/>
      <c r="Q72" s="1034"/>
      <c r="R72" s="1034"/>
      <c r="S72" s="1799"/>
      <c r="T72" s="1032"/>
      <c r="U72" s="1033"/>
    </row>
    <row r="73" spans="1:22" s="571" customFormat="1">
      <c r="A73" s="1764"/>
      <c r="B73" s="653" t="s">
        <v>2126</v>
      </c>
      <c r="C73" s="653" t="s">
        <v>2127</v>
      </c>
      <c r="D73" s="54">
        <v>8</v>
      </c>
      <c r="E73" s="54">
        <v>21</v>
      </c>
      <c r="F73" s="54">
        <v>2023</v>
      </c>
      <c r="G73" s="54"/>
      <c r="H73" s="660">
        <v>7</v>
      </c>
      <c r="I73" s="54"/>
      <c r="J73" s="68" t="s">
        <v>811</v>
      </c>
      <c r="K73" s="655"/>
      <c r="L73" s="68" t="s">
        <v>811</v>
      </c>
      <c r="M73" s="1034"/>
      <c r="N73" s="1034"/>
      <c r="O73" s="1034"/>
      <c r="P73" s="1034"/>
      <c r="Q73" s="1034"/>
      <c r="R73" s="1034"/>
      <c r="S73" s="1799"/>
      <c r="T73" s="1032"/>
      <c r="U73" s="1033"/>
    </row>
    <row r="74" spans="1:22" s="571" customFormat="1">
      <c r="A74" s="1764"/>
      <c r="B74" s="653" t="s">
        <v>2126</v>
      </c>
      <c r="C74" s="653" t="s">
        <v>2127</v>
      </c>
      <c r="D74" s="54">
        <v>8</v>
      </c>
      <c r="E74" s="54">
        <v>21</v>
      </c>
      <c r="F74" s="54">
        <v>2023</v>
      </c>
      <c r="G74" s="54"/>
      <c r="H74" s="660">
        <v>8</v>
      </c>
      <c r="I74" s="54"/>
      <c r="J74" s="68" t="s">
        <v>811</v>
      </c>
      <c r="K74" s="655"/>
      <c r="L74" s="68" t="s">
        <v>811</v>
      </c>
      <c r="M74" s="1034"/>
      <c r="N74" s="1034"/>
      <c r="O74" s="1034"/>
      <c r="P74" s="1034"/>
      <c r="Q74" s="1034"/>
      <c r="R74" s="1034"/>
      <c r="S74" s="1799"/>
      <c r="T74" s="1032"/>
      <c r="U74" s="1033"/>
    </row>
    <row r="75" spans="1:22" s="571" customFormat="1">
      <c r="A75" s="1764"/>
      <c r="B75" s="653" t="s">
        <v>2126</v>
      </c>
      <c r="C75" s="653" t="s">
        <v>2127</v>
      </c>
      <c r="D75" s="54">
        <v>8</v>
      </c>
      <c r="E75" s="54">
        <v>21</v>
      </c>
      <c r="F75" s="54">
        <v>2023</v>
      </c>
      <c r="G75" s="54"/>
      <c r="H75" s="660">
        <v>9</v>
      </c>
      <c r="I75" s="54"/>
      <c r="J75" s="68">
        <v>0.26385224274406333</v>
      </c>
      <c r="K75" s="655">
        <f>IF(AND(J75&gt;0),  J75*30.974," ")</f>
        <v>8.1725593667546175</v>
      </c>
      <c r="L75" s="143">
        <v>1.3368354430379752</v>
      </c>
      <c r="M75" s="1034"/>
      <c r="N75" s="1034"/>
      <c r="O75" s="1034"/>
      <c r="P75" s="1034"/>
      <c r="Q75" s="1034"/>
      <c r="R75" s="1034"/>
      <c r="S75" s="1799"/>
      <c r="T75" s="1032"/>
      <c r="U75" s="1033"/>
    </row>
    <row r="76" spans="1:22" s="571" customFormat="1">
      <c r="A76" s="1764"/>
      <c r="B76" s="653" t="s">
        <v>2126</v>
      </c>
      <c r="C76" s="653" t="s">
        <v>2127</v>
      </c>
      <c r="D76" s="54">
        <v>8</v>
      </c>
      <c r="E76" s="54">
        <v>21</v>
      </c>
      <c r="F76" s="54">
        <v>2023</v>
      </c>
      <c r="G76" s="54"/>
      <c r="H76" s="660">
        <v>10</v>
      </c>
      <c r="I76" s="54"/>
      <c r="J76" s="68" t="s">
        <v>811</v>
      </c>
      <c r="K76" s="655"/>
      <c r="L76" s="68" t="s">
        <v>811</v>
      </c>
      <c r="M76" s="1034"/>
      <c r="N76" s="1034"/>
      <c r="O76" s="1034"/>
      <c r="P76" s="1034"/>
      <c r="Q76" s="1034"/>
      <c r="R76" s="1034"/>
      <c r="S76" s="1799"/>
      <c r="T76" s="1032"/>
      <c r="U76" s="1033"/>
    </row>
    <row r="77" spans="1:22" s="571" customFormat="1">
      <c r="A77" s="1764"/>
      <c r="B77" s="653" t="s">
        <v>2126</v>
      </c>
      <c r="C77" s="653" t="s">
        <v>2127</v>
      </c>
      <c r="D77" s="54">
        <v>8</v>
      </c>
      <c r="E77" s="54">
        <v>21</v>
      </c>
      <c r="F77" s="54">
        <v>2023</v>
      </c>
      <c r="G77" s="54"/>
      <c r="H77" s="660">
        <v>11</v>
      </c>
      <c r="I77" s="54"/>
      <c r="J77" s="68" t="s">
        <v>811</v>
      </c>
      <c r="K77" s="655"/>
      <c r="L77" s="68" t="s">
        <v>811</v>
      </c>
      <c r="M77" s="1034"/>
      <c r="N77" s="1034"/>
      <c r="O77" s="1034"/>
      <c r="P77" s="1034"/>
      <c r="Q77" s="1034"/>
      <c r="R77" s="1034"/>
      <c r="S77" s="1799"/>
      <c r="T77" s="1032"/>
      <c r="U77" s="1033"/>
    </row>
    <row r="78" spans="1:22" s="571" customFormat="1">
      <c r="A78" s="1764"/>
      <c r="B78" s="653" t="s">
        <v>2126</v>
      </c>
      <c r="C78" s="653" t="s">
        <v>2127</v>
      </c>
      <c r="D78" s="54">
        <v>8</v>
      </c>
      <c r="E78" s="54">
        <v>21</v>
      </c>
      <c r="F78" s="54">
        <v>2023</v>
      </c>
      <c r="G78" s="54"/>
      <c r="H78" s="660">
        <v>12</v>
      </c>
      <c r="I78" s="54"/>
      <c r="J78" s="68" t="s">
        <v>811</v>
      </c>
      <c r="K78" s="655"/>
      <c r="L78" s="68" t="s">
        <v>811</v>
      </c>
      <c r="M78" s="1034"/>
      <c r="N78" s="1034"/>
      <c r="O78" s="1034"/>
      <c r="P78" s="1034"/>
      <c r="Q78" s="1034"/>
      <c r="R78" s="1034"/>
      <c r="S78" s="1799"/>
      <c r="T78" s="1032"/>
      <c r="U78" s="1033"/>
    </row>
    <row r="79" spans="1:22" s="571" customFormat="1">
      <c r="A79" s="1764"/>
      <c r="B79" s="653" t="s">
        <v>2126</v>
      </c>
      <c r="C79" s="653" t="s">
        <v>2127</v>
      </c>
      <c r="D79" s="54">
        <v>8</v>
      </c>
      <c r="E79" s="54">
        <v>21</v>
      </c>
      <c r="F79" s="54">
        <v>2023</v>
      </c>
      <c r="G79" s="54"/>
      <c r="H79" s="660">
        <v>13</v>
      </c>
      <c r="I79" s="54"/>
      <c r="J79" s="68" t="s">
        <v>811</v>
      </c>
      <c r="K79" s="655"/>
      <c r="L79" s="68" t="s">
        <v>811</v>
      </c>
      <c r="M79" s="1034"/>
      <c r="N79" s="1034"/>
      <c r="O79" s="1034"/>
      <c r="P79" s="1034"/>
      <c r="Q79" s="1034"/>
      <c r="R79" s="1034"/>
      <c r="S79" s="1799"/>
      <c r="T79" s="1032"/>
      <c r="U79" s="1033"/>
    </row>
    <row r="80" spans="1:22" s="571" customFormat="1">
      <c r="A80" s="1764"/>
      <c r="B80" s="653" t="s">
        <v>2126</v>
      </c>
      <c r="C80" s="653" t="s">
        <v>2127</v>
      </c>
      <c r="D80" s="54">
        <v>8</v>
      </c>
      <c r="E80" s="54">
        <v>21</v>
      </c>
      <c r="F80" s="54">
        <v>2023</v>
      </c>
      <c r="G80" s="1765"/>
      <c r="H80" s="660">
        <v>14</v>
      </c>
      <c r="I80" s="1079"/>
      <c r="J80" s="68" t="s">
        <v>811</v>
      </c>
      <c r="K80" s="1026"/>
      <c r="L80" s="68" t="s">
        <v>811</v>
      </c>
      <c r="M80" s="1034"/>
      <c r="N80" s="1034"/>
      <c r="O80" s="1034"/>
      <c r="P80" s="1034"/>
      <c r="Q80" s="1034"/>
      <c r="R80" s="1034"/>
      <c r="S80" s="1799"/>
      <c r="T80" s="1032"/>
      <c r="U80" s="1033"/>
    </row>
    <row r="81" spans="1:22" s="571" customFormat="1">
      <c r="A81" s="1764"/>
      <c r="B81" s="653" t="s">
        <v>2126</v>
      </c>
      <c r="C81" s="653" t="s">
        <v>2127</v>
      </c>
      <c r="D81" s="54">
        <v>8</v>
      </c>
      <c r="E81" s="54">
        <v>21</v>
      </c>
      <c r="F81" s="54">
        <v>2023</v>
      </c>
      <c r="G81" s="54"/>
      <c r="H81" s="660">
        <v>15</v>
      </c>
      <c r="I81" s="54"/>
      <c r="J81" s="68" t="s">
        <v>811</v>
      </c>
      <c r="K81" s="655"/>
      <c r="L81" s="68" t="s">
        <v>811</v>
      </c>
      <c r="M81" s="1034"/>
      <c r="N81" s="1034"/>
      <c r="O81" s="1034"/>
      <c r="P81" s="1034"/>
      <c r="Q81" s="1034"/>
      <c r="R81" s="1034"/>
      <c r="S81" s="1799"/>
      <c r="T81" s="1032"/>
      <c r="U81" s="1033"/>
    </row>
    <row r="82" spans="1:22" s="571" customFormat="1">
      <c r="A82" s="1764"/>
      <c r="B82" s="653" t="s">
        <v>2126</v>
      </c>
      <c r="C82" s="653" t="s">
        <v>2127</v>
      </c>
      <c r="D82" s="54">
        <v>8</v>
      </c>
      <c r="E82" s="54">
        <v>21</v>
      </c>
      <c r="F82" s="54">
        <v>2023</v>
      </c>
      <c r="G82" s="1765"/>
      <c r="H82" s="660">
        <v>16</v>
      </c>
      <c r="I82" s="1079"/>
      <c r="J82" s="68">
        <v>2.5369299760658883</v>
      </c>
      <c r="K82" s="655">
        <f>IF(AND(J82&gt;0),  J82*30.974," ")</f>
        <v>78.578869078664823</v>
      </c>
      <c r="L82" s="68">
        <v>0.03</v>
      </c>
      <c r="M82" s="1034"/>
      <c r="N82" s="1034"/>
      <c r="O82" s="1034"/>
      <c r="P82" s="1034"/>
      <c r="Q82" s="1034"/>
      <c r="R82" s="1034"/>
      <c r="S82" s="1799"/>
      <c r="T82" s="1032"/>
      <c r="U82" s="1033"/>
    </row>
    <row r="83" spans="1:22" s="571" customFormat="1">
      <c r="A83" s="1764"/>
      <c r="B83" s="3083"/>
      <c r="C83" s="54"/>
      <c r="D83" s="671"/>
      <c r="E83" s="692"/>
      <c r="F83" s="693"/>
      <c r="G83" s="54"/>
      <c r="H83" s="54"/>
      <c r="I83" s="54"/>
      <c r="J83" s="68"/>
      <c r="K83" s="655"/>
      <c r="L83" s="2924"/>
      <c r="M83" s="1034"/>
      <c r="N83" s="1034"/>
      <c r="O83" s="1034"/>
      <c r="P83" s="1034"/>
      <c r="Q83" s="1034"/>
      <c r="R83" s="1034"/>
      <c r="S83" s="1799"/>
      <c r="T83" s="1032"/>
      <c r="U83" s="1033"/>
    </row>
    <row r="84" spans="1:22" s="1619" customFormat="1">
      <c r="A84" s="1886" t="s">
        <v>2130</v>
      </c>
      <c r="B84" s="1887"/>
      <c r="C84" s="934"/>
      <c r="D84" s="1888"/>
      <c r="E84" s="1889"/>
      <c r="F84" s="1890"/>
      <c r="G84" s="934"/>
      <c r="H84" s="1891"/>
      <c r="I84" s="1891"/>
      <c r="J84" s="1126"/>
      <c r="K84" s="1892"/>
      <c r="L84" s="2927"/>
      <c r="S84" s="1893"/>
      <c r="T84" s="1404"/>
      <c r="U84" s="1405"/>
    </row>
    <row r="85" spans="1:22" s="451" customFormat="1">
      <c r="A85" s="1841" t="s">
        <v>256</v>
      </c>
      <c r="B85" s="1784" t="s">
        <v>427</v>
      </c>
      <c r="C85" s="1853" t="s">
        <v>2130</v>
      </c>
      <c r="D85" s="1842">
        <v>8</v>
      </c>
      <c r="E85" s="1843">
        <v>29</v>
      </c>
      <c r="F85" s="1844">
        <v>2016</v>
      </c>
      <c r="G85" s="1784">
        <v>0.5</v>
      </c>
      <c r="H85" s="535">
        <v>1.25</v>
      </c>
      <c r="I85" s="535">
        <v>5.4</v>
      </c>
      <c r="J85" s="1845">
        <v>8.81</v>
      </c>
      <c r="K85" s="498">
        <f t="shared" si="0"/>
        <v>272.88094000000001</v>
      </c>
      <c r="L85" s="2928">
        <v>1.39</v>
      </c>
      <c r="M85" s="470">
        <f>AVERAGE(I85)</f>
        <v>5.4</v>
      </c>
      <c r="N85" s="470">
        <f>10*(6-(LN(M85)/LN(2)))</f>
        <v>35.670405927238932</v>
      </c>
      <c r="O85" s="1701">
        <f>AVERAGE(K85)</f>
        <v>272.88094000000001</v>
      </c>
      <c r="P85" s="470">
        <f t="shared" si="3"/>
        <v>85.07165318814836</v>
      </c>
      <c r="Q85" s="1701">
        <f>AVERAGE(L85)</f>
        <v>1.39</v>
      </c>
      <c r="R85" s="470">
        <f t="shared" si="4"/>
        <v>33.799598369916872</v>
      </c>
      <c r="S85" s="1803">
        <f>AVERAGE(N85,P85,R85)</f>
        <v>51.513885828434724</v>
      </c>
      <c r="T85" s="1016"/>
      <c r="U85" s="564"/>
      <c r="V85" s="1846" t="str">
        <f>IF(_xlfn.NUMBERVALUE(T85), IF(T85&lt;50, "Acceptable; Ongoing Protection is Required", "UNScceptable; Immediate Restoration is Required"), " ")</f>
        <v xml:space="preserve"> </v>
      </c>
    </row>
    <row r="86" spans="1:22" s="1735" customFormat="1">
      <c r="A86" s="2481" t="s">
        <v>256</v>
      </c>
      <c r="B86" s="2482" t="s">
        <v>427</v>
      </c>
      <c r="C86" s="2471" t="s">
        <v>2130</v>
      </c>
      <c r="D86" s="2472">
        <v>8</v>
      </c>
      <c r="E86" s="2473">
        <v>22</v>
      </c>
      <c r="F86" s="2474">
        <v>2017</v>
      </c>
      <c r="G86" s="2471">
        <v>0.5</v>
      </c>
      <c r="H86" s="2475">
        <v>1</v>
      </c>
      <c r="I86" s="2475">
        <v>6.12</v>
      </c>
      <c r="J86" s="2476">
        <v>20.39240506329114</v>
      </c>
      <c r="K86" s="2477">
        <f t="shared" si="0"/>
        <v>631.63435443037974</v>
      </c>
      <c r="L86" s="2929">
        <v>1.9573026524054853</v>
      </c>
      <c r="M86" s="2478">
        <f>AVERAGE(I86)</f>
        <v>6.12</v>
      </c>
      <c r="N86" s="2478">
        <f>10*(6-(LN(M86)/LN(2)))</f>
        <v>33.864683470820729</v>
      </c>
      <c r="O86" s="2479">
        <f>AVERAGE(K86)</f>
        <v>631.63435443037974</v>
      </c>
      <c r="P86" s="2478">
        <f t="shared" si="3"/>
        <v>97.179833301986136</v>
      </c>
      <c r="Q86" s="2479">
        <f>AVERAGE(L86)</f>
        <v>1.9573026524054853</v>
      </c>
      <c r="R86" s="2478">
        <f t="shared" si="4"/>
        <v>37.157315767887361</v>
      </c>
      <c r="S86" s="2480">
        <f>AVERAGE(N86,P86,R86)</f>
        <v>56.06727751356474</v>
      </c>
      <c r="T86" s="1744"/>
      <c r="U86" s="1745"/>
      <c r="V86" s="1746" t="str">
        <f>IF(_xlfn.NUMBERVALUE(T86), IF(T86&lt;50, "Acceptable; Ongoing Protection is Required", "UNScceptable; Immediate Restoration is Required"), " ")</f>
        <v xml:space="preserve"> </v>
      </c>
    </row>
    <row r="87" spans="1:22">
      <c r="A87" s="1849" t="s">
        <v>256</v>
      </c>
      <c r="B87" s="337" t="s">
        <v>427</v>
      </c>
      <c r="C87" s="1613" t="s">
        <v>2130</v>
      </c>
      <c r="D87" s="2465">
        <v>9</v>
      </c>
      <c r="E87" s="2466">
        <v>6</v>
      </c>
      <c r="F87" s="2467">
        <v>2018</v>
      </c>
      <c r="G87" s="1613">
        <v>0.5</v>
      </c>
      <c r="H87" s="355">
        <v>0.5</v>
      </c>
      <c r="I87" s="355">
        <v>5.9</v>
      </c>
      <c r="J87" s="90">
        <v>1.5731607594936703</v>
      </c>
      <c r="K87" s="88">
        <f t="shared" si="0"/>
        <v>48.727081364556945</v>
      </c>
      <c r="L87" s="2920">
        <v>2.9901365357831957</v>
      </c>
      <c r="M87" s="91">
        <f>AVERAGE(I87:I88)</f>
        <v>5.9</v>
      </c>
      <c r="N87" s="91">
        <f>10*(6-(LN(M87)/LN(2)))</f>
        <v>34.392850455255214</v>
      </c>
      <c r="O87" s="394">
        <f>AVERAGE(K87:K88)</f>
        <v>515.00541027130794</v>
      </c>
      <c r="P87" s="91">
        <f t="shared" si="3"/>
        <v>94.234812773311475</v>
      </c>
      <c r="Q87" s="394">
        <f>AVERAGE(L87:L88)</f>
        <v>1.8076894022884806</v>
      </c>
      <c r="R87" s="91">
        <f t="shared" si="4"/>
        <v>36.377219506306361</v>
      </c>
      <c r="S87" s="1798">
        <f>AVERAGE(N87,P87,R87)</f>
        <v>55.001627578291014</v>
      </c>
    </row>
    <row r="88" spans="1:22" s="451" customFormat="1">
      <c r="A88" s="1780" t="s">
        <v>256</v>
      </c>
      <c r="B88" s="1784" t="s">
        <v>427</v>
      </c>
      <c r="C88" s="1853" t="s">
        <v>2130</v>
      </c>
      <c r="D88" s="2468">
        <v>9</v>
      </c>
      <c r="E88" s="2469">
        <v>6</v>
      </c>
      <c r="F88" s="2470">
        <v>2018</v>
      </c>
      <c r="G88" s="1853">
        <v>0.5</v>
      </c>
      <c r="H88" s="469"/>
      <c r="I88" s="469"/>
      <c r="J88" s="472">
        <v>31.680885232067507</v>
      </c>
      <c r="K88" s="498">
        <f t="shared" si="0"/>
        <v>981.28373917805891</v>
      </c>
      <c r="L88" s="2921">
        <v>0.62524226879376577</v>
      </c>
      <c r="M88" s="470"/>
      <c r="N88" s="470"/>
      <c r="O88" s="470"/>
      <c r="P88" s="470"/>
      <c r="Q88" s="470"/>
      <c r="R88" s="470"/>
      <c r="S88" s="1803"/>
      <c r="T88" s="1016"/>
      <c r="U88" s="564"/>
    </row>
    <row r="89" spans="1:22" s="540" customFormat="1">
      <c r="A89" s="2971" t="s">
        <v>256</v>
      </c>
      <c r="B89" s="649" t="s">
        <v>2126</v>
      </c>
      <c r="C89" s="649" t="s">
        <v>2130</v>
      </c>
      <c r="D89" s="1755">
        <v>9</v>
      </c>
      <c r="E89" s="1756">
        <v>11</v>
      </c>
      <c r="F89" s="1757">
        <v>2019</v>
      </c>
      <c r="G89" s="2060">
        <v>6</v>
      </c>
      <c r="H89" s="657">
        <v>0.5</v>
      </c>
      <c r="I89" s="739">
        <v>0.75</v>
      </c>
      <c r="J89" s="68">
        <v>2.1743569165480889</v>
      </c>
      <c r="K89" s="677">
        <f t="shared" si="0"/>
        <v>67.348531133160506</v>
      </c>
      <c r="L89" s="2924">
        <v>56.087769367088619</v>
      </c>
      <c r="M89" s="2981">
        <f>AVERAGE(I89:I94)</f>
        <v>0.75</v>
      </c>
      <c r="N89" s="678">
        <f t="shared" ref="N89:N164" si="13">10*(6-(LN(M89)/LN(2)))</f>
        <v>64.150374992788443</v>
      </c>
      <c r="O89" s="680">
        <f>AVERAGE(K89:K94)</f>
        <v>66.2260556142745</v>
      </c>
      <c r="P89" s="678">
        <f t="shared" si="3"/>
        <v>64.643645288704491</v>
      </c>
      <c r="Q89" s="680">
        <f>AVERAGE(L89:L94)</f>
        <v>47.930014303797478</v>
      </c>
      <c r="R89" s="678">
        <f t="shared" si="4"/>
        <v>68.532451930510931</v>
      </c>
      <c r="S89" s="2980">
        <f t="shared" ref="S89:S164" si="14">AVERAGE(N89,P89,R89)</f>
        <v>65.775490737334621</v>
      </c>
      <c r="T89" s="2972"/>
      <c r="U89" s="2973"/>
    </row>
    <row r="90" spans="1:22">
      <c r="A90" s="1725"/>
      <c r="B90" s="649" t="s">
        <v>2126</v>
      </c>
      <c r="C90" s="649" t="s">
        <v>2130</v>
      </c>
      <c r="D90" s="1766"/>
      <c r="E90" s="1767"/>
      <c r="F90" s="1768"/>
      <c r="G90" s="1779"/>
      <c r="H90" s="657">
        <v>1</v>
      </c>
      <c r="I90" s="660"/>
      <c r="J90" s="54" t="s">
        <v>811</v>
      </c>
      <c r="K90" s="677"/>
      <c r="L90" s="2938" t="s">
        <v>811</v>
      </c>
      <c r="M90" s="678"/>
      <c r="N90" s="678"/>
      <c r="O90" s="680"/>
      <c r="P90" s="678"/>
      <c r="Q90" s="680"/>
      <c r="R90" s="678"/>
      <c r="S90" s="2980"/>
    </row>
    <row r="91" spans="1:22">
      <c r="A91" s="1725"/>
      <c r="B91" s="649" t="s">
        <v>2126</v>
      </c>
      <c r="C91" s="649" t="s">
        <v>2130</v>
      </c>
      <c r="D91" s="1766"/>
      <c r="E91" s="1767"/>
      <c r="F91" s="1768"/>
      <c r="G91" s="1779"/>
      <c r="H91" s="657">
        <v>2</v>
      </c>
      <c r="I91" s="660"/>
      <c r="J91" s="54" t="s">
        <v>811</v>
      </c>
      <c r="K91" s="677"/>
      <c r="L91" s="2938" t="s">
        <v>811</v>
      </c>
      <c r="M91" s="678"/>
      <c r="N91" s="678"/>
      <c r="O91" s="680"/>
      <c r="P91" s="678"/>
      <c r="Q91" s="680"/>
      <c r="R91" s="678"/>
      <c r="S91" s="2980"/>
    </row>
    <row r="92" spans="1:22">
      <c r="A92" s="1725"/>
      <c r="B92" s="649" t="s">
        <v>2126</v>
      </c>
      <c r="C92" s="649" t="s">
        <v>2130</v>
      </c>
      <c r="D92" s="1766"/>
      <c r="E92" s="1767"/>
      <c r="F92" s="1768"/>
      <c r="G92" s="1779"/>
      <c r="H92" s="657">
        <v>3</v>
      </c>
      <c r="I92" s="660"/>
      <c r="J92" s="54" t="s">
        <v>811</v>
      </c>
      <c r="K92" s="677"/>
      <c r="L92" s="2938" t="s">
        <v>811</v>
      </c>
      <c r="M92" s="678"/>
      <c r="N92" s="678"/>
      <c r="O92" s="680"/>
      <c r="P92" s="678"/>
      <c r="Q92" s="680"/>
      <c r="R92" s="678"/>
      <c r="S92" s="2980"/>
    </row>
    <row r="93" spans="1:22">
      <c r="A93" s="1725"/>
      <c r="B93" s="649" t="s">
        <v>2126</v>
      </c>
      <c r="C93" s="649" t="s">
        <v>2130</v>
      </c>
      <c r="D93" s="1766"/>
      <c r="E93" s="1767"/>
      <c r="F93" s="1768"/>
      <c r="G93" s="1779"/>
      <c r="H93" s="657">
        <v>4</v>
      </c>
      <c r="I93" s="660"/>
      <c r="J93" s="54" t="s">
        <v>811</v>
      </c>
      <c r="K93" s="677"/>
      <c r="L93" s="2938" t="s">
        <v>811</v>
      </c>
      <c r="M93" s="678"/>
      <c r="N93" s="678"/>
      <c r="O93" s="680"/>
      <c r="P93" s="678"/>
      <c r="Q93" s="680"/>
      <c r="R93" s="678"/>
      <c r="S93" s="2980"/>
    </row>
    <row r="94" spans="1:22">
      <c r="A94" s="1725"/>
      <c r="B94" s="649" t="s">
        <v>2126</v>
      </c>
      <c r="C94" s="649" t="s">
        <v>2130</v>
      </c>
      <c r="D94" s="1766"/>
      <c r="E94" s="1767"/>
      <c r="F94" s="1768"/>
      <c r="G94" s="1779"/>
      <c r="H94" s="657">
        <v>5</v>
      </c>
      <c r="I94" s="660"/>
      <c r="J94" s="68">
        <v>2.1018783526631526</v>
      </c>
      <c r="K94" s="677">
        <f t="shared" si="0"/>
        <v>65.103580095388494</v>
      </c>
      <c r="L94" s="2924">
        <v>39.772259240506344</v>
      </c>
      <c r="M94" s="678"/>
      <c r="N94" s="678"/>
      <c r="O94" s="680"/>
      <c r="P94" s="678"/>
      <c r="Q94" s="680"/>
      <c r="R94" s="678"/>
      <c r="S94" s="2980"/>
    </row>
    <row r="95" spans="1:22">
      <c r="A95" s="1725"/>
      <c r="B95" s="1725"/>
      <c r="C95" s="1765"/>
      <c r="D95" s="1766"/>
      <c r="E95" s="1767"/>
      <c r="F95" s="1768"/>
      <c r="G95" s="1779"/>
      <c r="H95" s="68"/>
      <c r="I95" s="660"/>
      <c r="J95" s="68"/>
      <c r="K95" s="677"/>
      <c r="L95" s="2924"/>
      <c r="M95" s="678"/>
      <c r="N95" s="678"/>
      <c r="O95" s="680"/>
      <c r="P95" s="678"/>
      <c r="Q95" s="680"/>
      <c r="R95" s="678"/>
      <c r="S95" s="2980"/>
    </row>
    <row r="96" spans="1:22">
      <c r="A96" s="1725"/>
      <c r="B96" s="1725"/>
      <c r="C96" s="1765"/>
      <c r="D96" s="1766"/>
      <c r="E96" s="1767"/>
      <c r="F96" s="1768"/>
      <c r="G96" s="1779"/>
      <c r="H96" s="68"/>
      <c r="I96" s="660"/>
      <c r="J96" s="68"/>
      <c r="K96" s="677"/>
      <c r="L96" s="2924"/>
      <c r="M96" s="678"/>
      <c r="N96" s="678"/>
      <c r="O96" s="680"/>
      <c r="P96" s="678"/>
      <c r="Q96" s="680"/>
      <c r="R96" s="678"/>
      <c r="S96" s="2980"/>
    </row>
    <row r="97" spans="1:21" s="2979" customFormat="1">
      <c r="A97" s="2974"/>
      <c r="B97" s="2982" t="s">
        <v>2126</v>
      </c>
      <c r="C97" s="2982" t="s">
        <v>2130</v>
      </c>
      <c r="D97" s="2975">
        <v>8</v>
      </c>
      <c r="E97" s="2976">
        <v>19</v>
      </c>
      <c r="F97" s="2977">
        <v>2020</v>
      </c>
      <c r="G97" s="2982">
        <v>5.75</v>
      </c>
      <c r="H97" s="2982">
        <v>0.5</v>
      </c>
      <c r="I97" s="2982">
        <v>1.25</v>
      </c>
      <c r="J97" s="2983">
        <v>1.593812319794937</v>
      </c>
      <c r="K97" s="2984">
        <f t="shared" si="0"/>
        <v>49.366742793328378</v>
      </c>
      <c r="L97" s="3052">
        <v>4.1440000000000001</v>
      </c>
      <c r="M97" s="678">
        <f>AVERAGE(I97:I102)</f>
        <v>1.25</v>
      </c>
      <c r="N97" s="678">
        <f t="shared" ref="N97" si="15">10*(6-(LN(M97)/LN(2)))</f>
        <v>56.780719051126376</v>
      </c>
      <c r="O97" s="680">
        <f>AVERAGE(K97:K102)</f>
        <v>289.50594242121997</v>
      </c>
      <c r="P97" s="678">
        <f t="shared" ref="P97" si="16">10*(6-(LN(48/O97)/LN(2)))</f>
        <v>85.924866504412705</v>
      </c>
      <c r="Q97" s="680">
        <f>AVERAGE(L97:L102)</f>
        <v>5.9640000000000004</v>
      </c>
      <c r="R97" s="678">
        <f t="shared" ref="R97" si="17">10*(6-((2.04-0.68*LN(Q97))/LN(2)))</f>
        <v>48.087726917690361</v>
      </c>
      <c r="S97" s="2980">
        <f t="shared" ref="S97" si="18">AVERAGE(N97,P97,R97)</f>
        <v>63.597770824409814</v>
      </c>
      <c r="T97" s="2978"/>
    </row>
    <row r="98" spans="1:21" s="571" customFormat="1">
      <c r="A98" s="1764"/>
      <c r="B98" s="649" t="s">
        <v>2126</v>
      </c>
      <c r="C98" s="649" t="s">
        <v>2130</v>
      </c>
      <c r="D98" s="2975">
        <v>8</v>
      </c>
      <c r="E98" s="2976">
        <v>19</v>
      </c>
      <c r="F98" s="2977">
        <v>2020</v>
      </c>
      <c r="G98" s="1034"/>
      <c r="H98" s="649">
        <v>1</v>
      </c>
      <c r="I98" s="1086"/>
      <c r="J98" s="68" t="s">
        <v>811</v>
      </c>
      <c r="K98" s="1026"/>
      <c r="L98" s="2924" t="s">
        <v>811</v>
      </c>
      <c r="M98" s="1034"/>
      <c r="N98" s="1034"/>
      <c r="O98" s="1035"/>
      <c r="P98" s="1034"/>
      <c r="Q98" s="1035"/>
      <c r="R98" s="1034"/>
      <c r="S98" s="1799"/>
      <c r="T98" s="1032"/>
      <c r="U98" s="1033"/>
    </row>
    <row r="99" spans="1:21" s="571" customFormat="1">
      <c r="A99" s="1764"/>
      <c r="B99" s="649" t="s">
        <v>2126</v>
      </c>
      <c r="C99" s="649" t="s">
        <v>2130</v>
      </c>
      <c r="D99" s="2975">
        <v>8</v>
      </c>
      <c r="E99" s="2976">
        <v>19</v>
      </c>
      <c r="F99" s="2977">
        <v>2020</v>
      </c>
      <c r="G99" s="1034"/>
      <c r="H99" s="649">
        <v>2</v>
      </c>
      <c r="I99" s="1086"/>
      <c r="J99" s="68" t="s">
        <v>811</v>
      </c>
      <c r="K99" s="1026"/>
      <c r="L99" s="2924" t="s">
        <v>811</v>
      </c>
      <c r="M99" s="1034"/>
      <c r="N99" s="1034"/>
      <c r="O99" s="1035"/>
      <c r="P99" s="1034"/>
      <c r="Q99" s="1035"/>
      <c r="R99" s="1034"/>
      <c r="S99" s="1799"/>
      <c r="T99" s="1032"/>
      <c r="U99" s="1033"/>
    </row>
    <row r="100" spans="1:21" s="571" customFormat="1">
      <c r="A100" s="1764"/>
      <c r="B100" s="649" t="s">
        <v>2126</v>
      </c>
      <c r="C100" s="649" t="s">
        <v>2130</v>
      </c>
      <c r="D100" s="2975">
        <v>8</v>
      </c>
      <c r="E100" s="2976">
        <v>19</v>
      </c>
      <c r="F100" s="2977">
        <v>2020</v>
      </c>
      <c r="G100" s="1034"/>
      <c r="H100" s="649">
        <v>3</v>
      </c>
      <c r="I100" s="1086"/>
      <c r="J100" s="68" t="s">
        <v>811</v>
      </c>
      <c r="K100" s="1026"/>
      <c r="L100" s="2924" t="s">
        <v>811</v>
      </c>
      <c r="M100" s="1034"/>
      <c r="N100" s="1034"/>
      <c r="O100" s="1035"/>
      <c r="P100" s="1034"/>
      <c r="Q100" s="1035"/>
      <c r="R100" s="1034"/>
      <c r="S100" s="1799"/>
      <c r="T100" s="1032"/>
      <c r="U100" s="1033"/>
    </row>
    <row r="101" spans="1:21" s="571" customFormat="1">
      <c r="A101" s="1764"/>
      <c r="B101" s="649" t="s">
        <v>2126</v>
      </c>
      <c r="C101" s="649" t="s">
        <v>2130</v>
      </c>
      <c r="D101" s="2975">
        <v>8</v>
      </c>
      <c r="E101" s="2976">
        <v>19</v>
      </c>
      <c r="F101" s="2977">
        <v>2020</v>
      </c>
      <c r="G101" s="1034"/>
      <c r="H101" s="649">
        <v>4</v>
      </c>
      <c r="I101" s="1086"/>
      <c r="J101" s="68" t="s">
        <v>811</v>
      </c>
      <c r="K101" s="1026"/>
      <c r="L101" s="2924" t="s">
        <v>811</v>
      </c>
      <c r="M101" s="1034"/>
      <c r="N101" s="1034"/>
      <c r="O101" s="1035"/>
      <c r="P101" s="1034"/>
      <c r="Q101" s="1035"/>
      <c r="R101" s="1034"/>
      <c r="S101" s="1799"/>
      <c r="T101" s="1032"/>
      <c r="U101" s="1033"/>
    </row>
    <row r="102" spans="1:21" s="571" customFormat="1">
      <c r="A102" s="1764"/>
      <c r="B102" s="649" t="s">
        <v>2126</v>
      </c>
      <c r="C102" s="649" t="s">
        <v>2130</v>
      </c>
      <c r="D102" s="2975">
        <v>8</v>
      </c>
      <c r="E102" s="2976">
        <v>19</v>
      </c>
      <c r="F102" s="2977">
        <v>2020</v>
      </c>
      <c r="G102" s="1034"/>
      <c r="H102" s="649">
        <v>4.75</v>
      </c>
      <c r="I102" s="1086"/>
      <c r="J102" s="68">
        <v>17.099668820595063</v>
      </c>
      <c r="K102" s="677">
        <f t="shared" si="0"/>
        <v>529.64514204911154</v>
      </c>
      <c r="L102" s="2934">
        <v>7.7840000000000007</v>
      </c>
      <c r="M102" s="1034"/>
      <c r="N102" s="1034"/>
      <c r="O102" s="1035"/>
      <c r="P102" s="1034"/>
      <c r="Q102" s="1035"/>
      <c r="R102" s="1034"/>
      <c r="S102" s="1799"/>
      <c r="T102" s="1032"/>
      <c r="U102" s="1033"/>
    </row>
    <row r="103" spans="1:21" s="571" customFormat="1">
      <c r="A103" s="1764"/>
      <c r="B103" s="1725"/>
      <c r="C103" s="1765"/>
      <c r="D103" s="1766"/>
      <c r="E103" s="1767"/>
      <c r="F103" s="1768"/>
      <c r="G103" s="1779"/>
      <c r="H103" s="1041"/>
      <c r="I103" s="1086"/>
      <c r="J103" s="1041"/>
      <c r="K103" s="1026"/>
      <c r="L103" s="2923"/>
      <c r="M103" s="1034"/>
      <c r="N103" s="1034"/>
      <c r="O103" s="1035"/>
      <c r="P103" s="1034"/>
      <c r="Q103" s="1035"/>
      <c r="R103" s="1034"/>
      <c r="S103" s="1799"/>
      <c r="T103" s="1032"/>
      <c r="U103" s="1033"/>
    </row>
    <row r="104" spans="1:21" s="571" customFormat="1">
      <c r="A104" s="2985" t="s">
        <v>2131</v>
      </c>
      <c r="B104" s="2986"/>
      <c r="C104" s="2987"/>
      <c r="D104" s="2988"/>
      <c r="E104" s="2989"/>
      <c r="F104" s="2990"/>
      <c r="G104" s="2991"/>
      <c r="H104" s="2992"/>
      <c r="I104" s="2993"/>
      <c r="J104" s="2992"/>
      <c r="K104" s="2994"/>
      <c r="L104" s="2995"/>
      <c r="M104" s="1034"/>
      <c r="N104" s="1034"/>
      <c r="O104" s="1035"/>
      <c r="P104" s="1034"/>
      <c r="Q104" s="1035"/>
      <c r="R104" s="1034"/>
      <c r="S104" s="1799"/>
      <c r="T104" s="1032"/>
      <c r="U104" s="1033"/>
    </row>
    <row r="105" spans="1:21" s="571" customFormat="1">
      <c r="A105" s="2996"/>
      <c r="B105" s="2997"/>
      <c r="C105" s="2998"/>
      <c r="D105" s="2999"/>
      <c r="E105" s="3000"/>
      <c r="F105" s="3001"/>
      <c r="G105" s="3002"/>
      <c r="H105" s="3003"/>
      <c r="I105" s="3004"/>
      <c r="J105" s="3003"/>
      <c r="K105" s="3005"/>
      <c r="L105" s="3006"/>
      <c r="M105" s="1034"/>
      <c r="N105" s="1034"/>
      <c r="O105" s="1035"/>
      <c r="P105" s="1034"/>
      <c r="Q105" s="1035"/>
      <c r="R105" s="1034"/>
      <c r="S105" s="1799"/>
      <c r="T105" s="1032"/>
      <c r="U105" s="1033"/>
    </row>
    <row r="106" spans="1:21" s="571" customFormat="1">
      <c r="A106" s="1764"/>
      <c r="B106" s="649" t="s">
        <v>2126</v>
      </c>
      <c r="C106" s="649" t="s">
        <v>2132</v>
      </c>
      <c r="D106" s="54">
        <v>8</v>
      </c>
      <c r="E106" s="54">
        <v>15</v>
      </c>
      <c r="F106" s="692">
        <v>2022</v>
      </c>
      <c r="G106" s="54">
        <v>5.45</v>
      </c>
      <c r="H106" s="54">
        <v>0.5</v>
      </c>
      <c r="I106" s="54">
        <v>1.44</v>
      </c>
      <c r="J106" s="68">
        <v>0.87745130733645305</v>
      </c>
      <c r="K106" s="655">
        <f t="shared" si="0"/>
        <v>27.178176793439295</v>
      </c>
      <c r="L106" s="2924">
        <v>5.0982544642857146</v>
      </c>
      <c r="M106" s="678">
        <f>AVERAGE(I106:I111)</f>
        <v>1.44</v>
      </c>
      <c r="N106" s="678">
        <f t="shared" ref="N106" si="19">10*(6-(LN(M106)/LN(2)))</f>
        <v>54.73931188332412</v>
      </c>
      <c r="O106" s="680">
        <f>AVERAGE(K106:K111)</f>
        <v>205.75792694739772</v>
      </c>
      <c r="P106" s="678">
        <f t="shared" ref="P106" si="20">10*(6-(LN(48/O106)/LN(2)))</f>
        <v>80.998417014618539</v>
      </c>
      <c r="Q106" s="680">
        <f>AVERAGE(L106:L111)</f>
        <v>40.851440178571444</v>
      </c>
      <c r="R106" s="678">
        <f t="shared" ref="R106" si="21">10*(6-((2.04-0.68*LN(Q106))/LN(2)))</f>
        <v>66.964763403816988</v>
      </c>
      <c r="S106" s="2980">
        <f t="shared" ref="S106" si="22">AVERAGE(N106,P106,R106)</f>
        <v>67.567497433919883</v>
      </c>
      <c r="T106" s="1032"/>
      <c r="U106" s="1033"/>
    </row>
    <row r="107" spans="1:21" s="571" customFormat="1">
      <c r="A107" s="1764"/>
      <c r="B107" s="649" t="s">
        <v>2126</v>
      </c>
      <c r="C107" s="649" t="s">
        <v>2132</v>
      </c>
      <c r="D107" s="54">
        <v>8</v>
      </c>
      <c r="E107" s="54">
        <v>15</v>
      </c>
      <c r="F107" s="692">
        <v>2022</v>
      </c>
      <c r="G107" s="1779"/>
      <c r="H107" s="54">
        <v>1</v>
      </c>
      <c r="I107" s="1086"/>
      <c r="J107" s="54" t="s">
        <v>811</v>
      </c>
      <c r="K107" s="1026"/>
      <c r="L107" s="2924" t="s">
        <v>811</v>
      </c>
      <c r="M107" s="1034"/>
      <c r="N107" s="1034"/>
      <c r="O107" s="1035"/>
      <c r="P107" s="1034"/>
      <c r="Q107" s="1035"/>
      <c r="R107" s="1034"/>
      <c r="S107" s="1799"/>
      <c r="T107" s="1032"/>
      <c r="U107" s="1033"/>
    </row>
    <row r="108" spans="1:21" s="571" customFormat="1">
      <c r="A108" s="1764"/>
      <c r="B108" s="649" t="s">
        <v>2126</v>
      </c>
      <c r="C108" s="649" t="s">
        <v>2132</v>
      </c>
      <c r="D108" s="54">
        <v>8</v>
      </c>
      <c r="E108" s="54">
        <v>15</v>
      </c>
      <c r="F108" s="692">
        <v>2022</v>
      </c>
      <c r="G108" s="1779"/>
      <c r="H108" s="54">
        <v>2</v>
      </c>
      <c r="I108" s="1086"/>
      <c r="J108" s="54" t="s">
        <v>811</v>
      </c>
      <c r="K108" s="1026"/>
      <c r="L108" s="2924" t="s">
        <v>811</v>
      </c>
      <c r="M108" s="1034"/>
      <c r="N108" s="1034"/>
      <c r="O108" s="1035"/>
      <c r="P108" s="1034"/>
      <c r="Q108" s="1035"/>
      <c r="R108" s="1034"/>
      <c r="S108" s="1799"/>
      <c r="T108" s="1032"/>
      <c r="U108" s="1033"/>
    </row>
    <row r="109" spans="1:21" s="571" customFormat="1">
      <c r="A109" s="1764"/>
      <c r="B109" s="649" t="s">
        <v>2126</v>
      </c>
      <c r="C109" s="649" t="s">
        <v>2132</v>
      </c>
      <c r="D109" s="54">
        <v>8</v>
      </c>
      <c r="E109" s="54">
        <v>15</v>
      </c>
      <c r="F109" s="692">
        <v>2022</v>
      </c>
      <c r="G109" s="1779"/>
      <c r="H109" s="54">
        <v>3</v>
      </c>
      <c r="I109" s="1086"/>
      <c r="J109" s="54" t="s">
        <v>811</v>
      </c>
      <c r="K109" s="1026"/>
      <c r="L109" s="2924" t="s">
        <v>811</v>
      </c>
      <c r="M109" s="1034"/>
      <c r="N109" s="1034"/>
      <c r="O109" s="1035"/>
      <c r="P109" s="1034"/>
      <c r="Q109" s="1035"/>
      <c r="R109" s="1034"/>
      <c r="S109" s="1799"/>
      <c r="T109" s="1032"/>
      <c r="U109" s="1033"/>
    </row>
    <row r="110" spans="1:21" s="571" customFormat="1">
      <c r="A110" s="1764"/>
      <c r="B110" s="649" t="s">
        <v>2126</v>
      </c>
      <c r="C110" s="649" t="s">
        <v>2132</v>
      </c>
      <c r="D110" s="54">
        <v>8</v>
      </c>
      <c r="E110" s="54">
        <v>15</v>
      </c>
      <c r="F110" s="692">
        <v>2022</v>
      </c>
      <c r="G110" s="1779"/>
      <c r="H110" s="54">
        <v>4</v>
      </c>
      <c r="I110" s="1086"/>
      <c r="J110" s="54" t="s">
        <v>811</v>
      </c>
      <c r="K110" s="1026"/>
      <c r="L110" s="2924" t="s">
        <v>811</v>
      </c>
      <c r="M110" s="1034"/>
      <c r="N110" s="1034"/>
      <c r="O110" s="1035"/>
      <c r="P110" s="1034"/>
      <c r="Q110" s="1035"/>
      <c r="R110" s="1034"/>
      <c r="S110" s="1799"/>
      <c r="T110" s="1032"/>
      <c r="U110" s="1033"/>
    </row>
    <row r="111" spans="1:21" s="571" customFormat="1">
      <c r="A111" s="1764"/>
      <c r="B111" s="649" t="s">
        <v>2126</v>
      </c>
      <c r="C111" s="649" t="s">
        <v>2132</v>
      </c>
      <c r="D111" s="54">
        <v>8</v>
      </c>
      <c r="E111" s="54">
        <v>15</v>
      </c>
      <c r="F111" s="692">
        <v>2022</v>
      </c>
      <c r="G111" s="1779"/>
      <c r="H111" s="54">
        <v>4.5</v>
      </c>
      <c r="I111" s="1086"/>
      <c r="J111" s="68">
        <v>12.408396626246404</v>
      </c>
      <c r="K111" s="655">
        <f t="shared" si="0"/>
        <v>384.33767710135612</v>
      </c>
      <c r="L111" s="2924">
        <v>76.604625892857172</v>
      </c>
      <c r="M111" s="1034"/>
      <c r="N111" s="1034"/>
      <c r="O111" s="1035"/>
      <c r="P111" s="1034"/>
      <c r="Q111" s="1035"/>
      <c r="R111" s="1034"/>
      <c r="S111" s="1799"/>
      <c r="T111" s="1032"/>
      <c r="U111" s="1033"/>
    </row>
    <row r="112" spans="1:21" s="571" customFormat="1">
      <c r="A112" s="2996"/>
      <c r="B112" s="2997"/>
      <c r="C112" s="2998"/>
      <c r="D112" s="2999"/>
      <c r="E112" s="3000"/>
      <c r="F112" s="3001"/>
      <c r="G112" s="3002"/>
      <c r="H112" s="3003"/>
      <c r="I112" s="3004"/>
      <c r="J112" s="3003"/>
      <c r="K112" s="3005"/>
      <c r="L112" s="3006"/>
      <c r="M112" s="1034"/>
      <c r="N112" s="1034"/>
      <c r="O112" s="1035"/>
      <c r="P112" s="1034"/>
      <c r="Q112" s="1035"/>
      <c r="R112" s="1034"/>
      <c r="S112" s="1799"/>
      <c r="T112" s="1032"/>
      <c r="U112" s="1033"/>
    </row>
    <row r="113" spans="1:22" s="571" customFormat="1">
      <c r="A113" s="1764"/>
      <c r="B113" s="68" t="s">
        <v>2126</v>
      </c>
      <c r="C113" s="68" t="s">
        <v>2130</v>
      </c>
      <c r="D113" s="54">
        <v>8</v>
      </c>
      <c r="E113" s="54">
        <v>21</v>
      </c>
      <c r="F113" s="1765">
        <v>2023</v>
      </c>
      <c r="G113" s="1779">
        <v>4.2</v>
      </c>
      <c r="H113" s="660">
        <v>0.5</v>
      </c>
      <c r="I113" s="660">
        <v>1.53</v>
      </c>
      <c r="J113" s="655">
        <v>1.4706840440961673</v>
      </c>
      <c r="K113" s="655">
        <f t="shared" si="0"/>
        <v>45.552967581834686</v>
      </c>
      <c r="L113" s="3053">
        <v>12.484683544303795</v>
      </c>
      <c r="M113" s="678">
        <f>AVERAGE(I113:I118)</f>
        <v>1.53</v>
      </c>
      <c r="N113" s="678">
        <f t="shared" ref="N113" si="23">10*(6-(LN(M113)/LN(2)))</f>
        <v>53.864683470820729</v>
      </c>
      <c r="O113" s="680">
        <f>AVERAGE(K113:K118)</f>
        <v>73.602375755294744</v>
      </c>
      <c r="P113" s="678">
        <f t="shared" ref="P113" si="24">10*(6-(LN(48/O113)/LN(2)))</f>
        <v>66.167179288597012</v>
      </c>
      <c r="Q113" s="680">
        <f>AVERAGE(L113:L118)</f>
        <v>28.028227848101267</v>
      </c>
      <c r="R113" s="678">
        <f t="shared" ref="R113" si="25">10*(6-((2.04-0.68*LN(Q113))/LN(2)))</f>
        <v>63.268919811028972</v>
      </c>
      <c r="S113" s="2980">
        <f t="shared" ref="S113" si="26">AVERAGE(N113,P113,R113)</f>
        <v>61.100260856815574</v>
      </c>
      <c r="T113" s="745">
        <f>AVERAGE(S89:S112)</f>
        <v>65.646919665221446</v>
      </c>
      <c r="U113" s="484" t="s">
        <v>2133</v>
      </c>
      <c r="V113" t="str">
        <f>IF(_xlfn.NUMBERVALUE(T113), IF(T113&lt;50, "Acceptable; Ongoing Protection is Required", "Unacceptable; Immediate Restoration is Required"), " ")</f>
        <v>Unacceptable; Immediate Restoration is Required</v>
      </c>
    </row>
    <row r="114" spans="1:22" s="571" customFormat="1">
      <c r="A114" s="1764"/>
      <c r="B114" s="68" t="s">
        <v>2126</v>
      </c>
      <c r="C114" s="68" t="s">
        <v>2130</v>
      </c>
      <c r="D114" s="54">
        <v>8</v>
      </c>
      <c r="E114" s="54">
        <v>21</v>
      </c>
      <c r="F114" s="1765">
        <v>2023</v>
      </c>
      <c r="G114" s="1779"/>
      <c r="H114" s="660">
        <v>0.5</v>
      </c>
      <c r="I114" s="1086"/>
      <c r="J114" s="68">
        <v>1.2460533653562829</v>
      </c>
      <c r="K114" s="655">
        <f t="shared" si="0"/>
        <v>38.595256938545504</v>
      </c>
      <c r="L114" s="3053">
        <v>7.4772151898734185</v>
      </c>
      <c r="M114" s="1034"/>
      <c r="N114" s="1034"/>
      <c r="O114" s="1035"/>
      <c r="P114" s="1034"/>
      <c r="Q114" s="1035"/>
      <c r="R114" s="1034"/>
      <c r="S114" s="1799"/>
      <c r="T114" s="1032"/>
      <c r="U114" s="1033"/>
    </row>
    <row r="115" spans="1:22" s="571" customFormat="1">
      <c r="A115" s="1764"/>
      <c r="B115" s="68" t="s">
        <v>2126</v>
      </c>
      <c r="C115" s="68" t="s">
        <v>2130</v>
      </c>
      <c r="D115" s="54">
        <v>8</v>
      </c>
      <c r="E115" s="54">
        <v>21</v>
      </c>
      <c r="F115" s="1765">
        <v>2023</v>
      </c>
      <c r="G115" s="1779"/>
      <c r="H115" s="660">
        <v>1</v>
      </c>
      <c r="I115" s="1086"/>
      <c r="J115" s="68" t="s">
        <v>811</v>
      </c>
      <c r="K115" s="1026"/>
      <c r="L115" s="2924" t="s">
        <v>811</v>
      </c>
      <c r="M115" s="1034"/>
      <c r="N115" s="1034"/>
      <c r="O115" s="1035"/>
      <c r="P115" s="1034"/>
      <c r="Q115" s="1035"/>
      <c r="R115" s="1034"/>
      <c r="S115" s="1799"/>
      <c r="T115" s="1032"/>
      <c r="U115" s="1033"/>
    </row>
    <row r="116" spans="1:22" s="571" customFormat="1">
      <c r="A116" s="1764"/>
      <c r="B116" s="68" t="s">
        <v>2126</v>
      </c>
      <c r="C116" s="68" t="s">
        <v>2130</v>
      </c>
      <c r="D116" s="54">
        <v>8</v>
      </c>
      <c r="E116" s="54">
        <v>21</v>
      </c>
      <c r="F116" s="1765">
        <v>2023</v>
      </c>
      <c r="G116" s="1779"/>
      <c r="H116" s="660">
        <v>2</v>
      </c>
      <c r="I116" s="1086"/>
      <c r="J116" s="68" t="s">
        <v>811</v>
      </c>
      <c r="K116" s="1026"/>
      <c r="L116" s="2924" t="s">
        <v>811</v>
      </c>
      <c r="M116" s="1034"/>
      <c r="N116" s="1034"/>
      <c r="O116" s="1035"/>
      <c r="P116" s="1034"/>
      <c r="Q116" s="1035"/>
      <c r="R116" s="1034"/>
      <c r="S116" s="1799"/>
      <c r="T116" s="1032"/>
      <c r="U116" s="1033"/>
    </row>
    <row r="117" spans="1:22" s="571" customFormat="1">
      <c r="A117" s="1764"/>
      <c r="B117" s="68" t="s">
        <v>2126</v>
      </c>
      <c r="C117" s="68" t="s">
        <v>2130</v>
      </c>
      <c r="D117" s="54">
        <v>8</v>
      </c>
      <c r="E117" s="54">
        <v>21</v>
      </c>
      <c r="F117" s="1765">
        <v>2023</v>
      </c>
      <c r="G117" s="1779"/>
      <c r="H117" s="660">
        <v>3</v>
      </c>
      <c r="I117" s="1086"/>
      <c r="J117" s="68" t="s">
        <v>811</v>
      </c>
      <c r="K117" s="1026"/>
      <c r="L117" s="2924" t="s">
        <v>811</v>
      </c>
      <c r="M117" s="1034"/>
      <c r="N117" s="1034"/>
      <c r="O117" s="1035"/>
      <c r="P117" s="1034"/>
      <c r="Q117" s="1035"/>
      <c r="R117" s="1034"/>
      <c r="S117" s="1799"/>
      <c r="T117" s="1032"/>
      <c r="U117" s="1033"/>
    </row>
    <row r="118" spans="1:22" s="571" customFormat="1">
      <c r="A118" s="1764"/>
      <c r="B118" s="68" t="s">
        <v>2126</v>
      </c>
      <c r="C118" s="68" t="s">
        <v>2130</v>
      </c>
      <c r="D118" s="54">
        <v>8</v>
      </c>
      <c r="E118" s="54">
        <v>21</v>
      </c>
      <c r="F118" s="1765">
        <v>2023</v>
      </c>
      <c r="G118" s="1779"/>
      <c r="H118" s="660">
        <v>3.2</v>
      </c>
      <c r="I118" s="1086"/>
      <c r="J118" s="68">
        <v>4.4120521322885011</v>
      </c>
      <c r="K118" s="655">
        <f t="shared" si="0"/>
        <v>136.65890274550404</v>
      </c>
      <c r="L118" s="3054">
        <v>64.122784810126589</v>
      </c>
      <c r="M118" s="1034"/>
      <c r="N118" s="1034"/>
      <c r="O118" s="1035"/>
      <c r="P118" s="1034"/>
      <c r="Q118" s="1035"/>
      <c r="R118" s="1034"/>
      <c r="S118" s="1799"/>
      <c r="T118" s="1032"/>
      <c r="U118" s="1033"/>
    </row>
    <row r="119" spans="1:22" s="571" customFormat="1">
      <c r="A119" s="1764"/>
      <c r="B119" s="1725"/>
      <c r="C119" s="1765"/>
      <c r="D119" s="1766"/>
      <c r="E119" s="1767"/>
      <c r="F119" s="1768"/>
      <c r="G119" s="1779"/>
      <c r="H119" s="1041"/>
      <c r="I119" s="1086"/>
      <c r="J119" s="1041"/>
      <c r="K119" s="1026"/>
      <c r="L119" s="2923"/>
      <c r="M119" s="1034"/>
      <c r="N119" s="1034"/>
      <c r="O119" s="1035"/>
      <c r="P119" s="1034"/>
      <c r="Q119" s="1035"/>
      <c r="R119" s="1034"/>
      <c r="S119" s="1799"/>
      <c r="T119" s="1032"/>
      <c r="U119" s="1033"/>
    </row>
    <row r="120" spans="1:22" s="571" customFormat="1">
      <c r="A120" s="1764"/>
      <c r="B120" s="1725"/>
      <c r="C120" s="1765"/>
      <c r="D120" s="1766"/>
      <c r="E120" s="1767"/>
      <c r="F120" s="1768"/>
      <c r="G120" s="1779"/>
      <c r="H120" s="1041"/>
      <c r="I120" s="1086"/>
      <c r="J120" s="1041"/>
      <c r="K120" s="1026"/>
      <c r="L120" s="2923"/>
      <c r="M120" s="1034"/>
      <c r="N120" s="1034"/>
      <c r="O120" s="1035"/>
      <c r="P120" s="1034"/>
      <c r="Q120" s="1035"/>
      <c r="R120" s="1034"/>
      <c r="S120" s="1799"/>
      <c r="T120" s="1032"/>
      <c r="U120" s="1033"/>
    </row>
    <row r="121" spans="1:22" s="571" customFormat="1">
      <c r="A121" s="1764"/>
      <c r="B121" s="1725"/>
      <c r="C121" s="1765"/>
      <c r="D121" s="1766"/>
      <c r="E121" s="1767"/>
      <c r="F121" s="1768"/>
      <c r="G121" s="1779"/>
      <c r="H121" s="1041"/>
      <c r="I121" s="1086"/>
      <c r="J121" s="1041"/>
      <c r="K121" s="1026"/>
      <c r="L121" s="2923"/>
      <c r="M121" s="1034"/>
      <c r="N121" s="1034"/>
      <c r="O121" s="1035"/>
      <c r="P121" s="1034"/>
      <c r="Q121" s="1035"/>
      <c r="R121" s="1034"/>
      <c r="S121" s="1799"/>
      <c r="T121" s="1032"/>
      <c r="U121" s="1033"/>
    </row>
    <row r="122" spans="1:22" s="571" customFormat="1">
      <c r="A122" s="1764"/>
      <c r="B122" s="1725"/>
      <c r="C122" s="1765"/>
      <c r="D122" s="1766"/>
      <c r="E122" s="1767"/>
      <c r="F122" s="1768"/>
      <c r="G122" s="1779"/>
      <c r="H122" s="1041"/>
      <c r="I122" s="1086"/>
      <c r="J122" s="1041"/>
      <c r="K122" s="1026"/>
      <c r="L122" s="2923"/>
      <c r="M122" s="1034"/>
      <c r="N122" s="1034"/>
      <c r="O122" s="1035"/>
      <c r="P122" s="1034"/>
      <c r="Q122" s="1035"/>
      <c r="R122" s="1034"/>
      <c r="S122" s="1799"/>
      <c r="T122" s="1032"/>
      <c r="U122" s="1033"/>
    </row>
    <row r="123" spans="1:22" s="1619" customFormat="1">
      <c r="A123" s="1863"/>
      <c r="B123" s="1792"/>
      <c r="C123" s="1793"/>
      <c r="D123" s="1794"/>
      <c r="E123" s="1795"/>
      <c r="F123" s="1796"/>
      <c r="G123" s="1797"/>
      <c r="H123" s="1400"/>
      <c r="I123" s="1401"/>
      <c r="J123" s="1400"/>
      <c r="K123" s="1402"/>
      <c r="L123" s="2926"/>
      <c r="M123" s="1403"/>
      <c r="N123" s="1403"/>
      <c r="O123" s="1854"/>
      <c r="P123" s="1403"/>
      <c r="Q123" s="1854"/>
      <c r="R123" s="1403"/>
      <c r="S123" s="1855"/>
      <c r="T123" s="1404"/>
      <c r="U123" s="1405"/>
    </row>
    <row r="124" spans="1:22" s="1619" customFormat="1">
      <c r="A124" s="1886" t="s">
        <v>2134</v>
      </c>
      <c r="B124" s="1887"/>
      <c r="C124" s="934"/>
      <c r="D124" s="1888"/>
      <c r="E124" s="1889"/>
      <c r="F124" s="1890"/>
      <c r="G124" s="852"/>
      <c r="H124" s="1126"/>
      <c r="I124" s="1894"/>
      <c r="J124" s="1126"/>
      <c r="K124" s="1892"/>
      <c r="L124" s="2927"/>
      <c r="O124" s="1895"/>
      <c r="Q124" s="1895"/>
      <c r="S124" s="1893"/>
      <c r="T124" s="1404"/>
      <c r="U124" s="1405"/>
    </row>
    <row r="125" spans="1:22" s="451" customFormat="1">
      <c r="A125" s="1841" t="s">
        <v>268</v>
      </c>
      <c r="B125" s="1784" t="s">
        <v>427</v>
      </c>
      <c r="C125" s="1853" t="s">
        <v>2135</v>
      </c>
      <c r="D125" s="1842">
        <v>8</v>
      </c>
      <c r="E125" s="1843">
        <v>22</v>
      </c>
      <c r="F125" s="1844">
        <v>2016</v>
      </c>
      <c r="G125" s="1784">
        <v>0.5</v>
      </c>
      <c r="H125" s="535">
        <v>2.4300000000000002</v>
      </c>
      <c r="I125" s="535">
        <v>5.48</v>
      </c>
      <c r="J125" s="1845">
        <v>5.18</v>
      </c>
      <c r="K125" s="498">
        <f t="shared" si="0"/>
        <v>160.44531999999998</v>
      </c>
      <c r="L125" s="2928">
        <v>0.28000000000000003</v>
      </c>
      <c r="M125" s="470">
        <f t="shared" ref="M125:M164" si="27">AVERAGE(I125)</f>
        <v>5.48</v>
      </c>
      <c r="N125" s="470">
        <f t="shared" si="13"/>
        <v>35.458241068141973</v>
      </c>
      <c r="O125" s="1701">
        <f t="shared" ref="O125:O164" si="28">AVERAGE(K125)</f>
        <v>160.44531999999998</v>
      </c>
      <c r="P125" s="470">
        <f t="shared" si="3"/>
        <v>77.409753975809764</v>
      </c>
      <c r="Q125" s="1701">
        <f t="shared" ref="Q125:Q164" si="29">AVERAGE(L125)</f>
        <v>0.28000000000000003</v>
      </c>
      <c r="R125" s="470">
        <f t="shared" si="4"/>
        <v>18.080812545388724</v>
      </c>
      <c r="S125" s="1803">
        <f t="shared" si="14"/>
        <v>43.649602529780147</v>
      </c>
      <c r="T125" s="1016"/>
      <c r="U125" s="564"/>
      <c r="V125" s="1846" t="str">
        <f>IF(_xlfn.NUMBERVALUE(T125), IF(T125&lt;50, "Acceptable; Ongoing Protection is Required", "UNScceptable; Immediate Restoration is Required"), " ")</f>
        <v xml:space="preserve"> </v>
      </c>
    </row>
    <row r="126" spans="1:22" s="1735" customFormat="1">
      <c r="A126" s="2481" t="s">
        <v>268</v>
      </c>
      <c r="B126" s="2482" t="s">
        <v>427</v>
      </c>
      <c r="C126" s="2471" t="s">
        <v>2135</v>
      </c>
      <c r="D126" s="2472">
        <v>8</v>
      </c>
      <c r="E126" s="2473">
        <v>23</v>
      </c>
      <c r="F126" s="2474">
        <v>2017</v>
      </c>
      <c r="G126" s="2471">
        <v>0.5</v>
      </c>
      <c r="H126" s="2475">
        <v>2.74</v>
      </c>
      <c r="I126" s="2475">
        <v>5.52</v>
      </c>
      <c r="J126" s="2476">
        <v>5.6418987341772153</v>
      </c>
      <c r="K126" s="2477">
        <f t="shared" si="0"/>
        <v>174.75217139240507</v>
      </c>
      <c r="L126" s="2929">
        <v>0.55090434240729313</v>
      </c>
      <c r="M126" s="2478">
        <f t="shared" si="27"/>
        <v>5.52</v>
      </c>
      <c r="N126" s="2478">
        <f t="shared" si="13"/>
        <v>35.353317329965556</v>
      </c>
      <c r="O126" s="2479">
        <f t="shared" si="28"/>
        <v>174.75217139240507</v>
      </c>
      <c r="P126" s="2478">
        <f t="shared" si="3"/>
        <v>78.642040710496573</v>
      </c>
      <c r="Q126" s="2479">
        <f t="shared" si="29"/>
        <v>0.55090434240729313</v>
      </c>
      <c r="R126" s="2478">
        <f t="shared" si="4"/>
        <v>24.720162596860309</v>
      </c>
      <c r="S126" s="2480">
        <f t="shared" si="14"/>
        <v>46.238506879107483</v>
      </c>
      <c r="T126" s="1744"/>
      <c r="U126" s="1745"/>
      <c r="V126" s="1746" t="str">
        <f>IF(_xlfn.NUMBERVALUE(T126), IF(T126&lt;50, "Acceptable; Ongoing Protection is Required", "UNScceptable; Immediate Restoration is Required"), " ")</f>
        <v xml:space="preserve"> </v>
      </c>
    </row>
    <row r="127" spans="1:22" s="1735" customFormat="1">
      <c r="A127" s="2481" t="s">
        <v>268</v>
      </c>
      <c r="B127" s="2482" t="s">
        <v>427</v>
      </c>
      <c r="C127" s="2471" t="s">
        <v>2135</v>
      </c>
      <c r="D127" s="2472">
        <v>8</v>
      </c>
      <c r="E127" s="2473">
        <v>20</v>
      </c>
      <c r="F127" s="2474">
        <v>2018</v>
      </c>
      <c r="G127" s="2471">
        <v>0.5</v>
      </c>
      <c r="H127" s="2475">
        <v>1.25</v>
      </c>
      <c r="I127" s="2475">
        <v>5.7</v>
      </c>
      <c r="J127" s="2493">
        <v>15.353215189873419</v>
      </c>
      <c r="K127" s="2477">
        <f t="shared" si="0"/>
        <v>475.55048729113929</v>
      </c>
      <c r="L127" s="2930">
        <v>0.87572094912743303</v>
      </c>
      <c r="M127" s="2478">
        <f t="shared" si="27"/>
        <v>5.7</v>
      </c>
      <c r="N127" s="2478">
        <f t="shared" si="13"/>
        <v>34.890380807226208</v>
      </c>
      <c r="O127" s="2479">
        <f t="shared" si="28"/>
        <v>475.55048729113929</v>
      </c>
      <c r="P127" s="2478">
        <f t="shared" si="3"/>
        <v>93.08492203426411</v>
      </c>
      <c r="Q127" s="2479">
        <f t="shared" si="29"/>
        <v>0.87572094912743303</v>
      </c>
      <c r="R127" s="2478">
        <f t="shared" si="4"/>
        <v>29.267114446146799</v>
      </c>
      <c r="S127" s="2480">
        <f t="shared" si="14"/>
        <v>52.414139095879044</v>
      </c>
    </row>
    <row r="128" spans="1:22" s="540" customFormat="1">
      <c r="A128" s="2971"/>
      <c r="B128" s="649" t="s">
        <v>2126</v>
      </c>
      <c r="C128" s="649" t="s">
        <v>2135</v>
      </c>
      <c r="D128" s="673">
        <v>8</v>
      </c>
      <c r="E128" s="54">
        <v>15</v>
      </c>
      <c r="F128" s="1756">
        <v>2019</v>
      </c>
      <c r="G128" s="2060">
        <v>5.6</v>
      </c>
      <c r="H128" s="657">
        <v>0.5</v>
      </c>
      <c r="I128" s="3084">
        <v>2.0499999999999998</v>
      </c>
      <c r="J128" s="68">
        <v>0.62060188953436557</v>
      </c>
      <c r="K128" s="655">
        <f t="shared" si="0"/>
        <v>19.222522926437438</v>
      </c>
      <c r="L128" s="2924">
        <v>10.440911392405061</v>
      </c>
      <c r="M128" s="678">
        <f>AVERAGE(I128:I133)</f>
        <v>2.0499999999999998</v>
      </c>
      <c r="N128" s="678">
        <f t="shared" si="13"/>
        <v>49.64376090269279</v>
      </c>
      <c r="O128" s="680">
        <f>AVERAGE(K128:K133)</f>
        <v>19.222522926437438</v>
      </c>
      <c r="P128" s="678">
        <f t="shared" si="3"/>
        <v>46.797632942003162</v>
      </c>
      <c r="Q128" s="680">
        <f>AVERAGE(L128:L133)</f>
        <v>10.440911392405061</v>
      </c>
      <c r="R128" s="678">
        <f t="shared" si="4"/>
        <v>53.581416237763328</v>
      </c>
      <c r="S128" s="2980">
        <f t="shared" si="14"/>
        <v>50.007603360819758</v>
      </c>
      <c r="T128" s="2972"/>
      <c r="U128" s="2973"/>
    </row>
    <row r="129" spans="1:21">
      <c r="A129" s="1725"/>
      <c r="B129" s="649" t="s">
        <v>2126</v>
      </c>
      <c r="C129" s="649" t="s">
        <v>2135</v>
      </c>
      <c r="D129" s="673">
        <v>8</v>
      </c>
      <c r="E129" s="54">
        <v>15</v>
      </c>
      <c r="F129" s="1756">
        <v>2019</v>
      </c>
      <c r="G129" s="1779"/>
      <c r="H129" s="657">
        <v>1</v>
      </c>
      <c r="I129" s="1815"/>
      <c r="J129" s="54" t="s">
        <v>811</v>
      </c>
      <c r="K129" s="655"/>
      <c r="L129" s="2938" t="s">
        <v>811</v>
      </c>
      <c r="M129" s="649"/>
      <c r="N129" s="649"/>
      <c r="O129" s="653"/>
      <c r="P129" s="649"/>
      <c r="Q129" s="653"/>
      <c r="R129" s="649"/>
      <c r="S129" s="1776"/>
    </row>
    <row r="130" spans="1:21">
      <c r="A130" s="1725"/>
      <c r="B130" s="649" t="s">
        <v>2126</v>
      </c>
      <c r="C130" s="649" t="s">
        <v>2135</v>
      </c>
      <c r="D130" s="673">
        <v>8</v>
      </c>
      <c r="E130" s="54">
        <v>15</v>
      </c>
      <c r="F130" s="1756">
        <v>2019</v>
      </c>
      <c r="G130" s="1779"/>
      <c r="H130" s="657">
        <v>2</v>
      </c>
      <c r="I130" s="1815"/>
      <c r="J130" s="54" t="s">
        <v>811</v>
      </c>
      <c r="K130" s="655"/>
      <c r="L130" s="2938" t="s">
        <v>811</v>
      </c>
      <c r="M130" s="649"/>
      <c r="N130" s="649"/>
      <c r="O130" s="653"/>
      <c r="P130" s="649"/>
      <c r="Q130" s="653"/>
      <c r="R130" s="649"/>
      <c r="S130" s="1776"/>
    </row>
    <row r="131" spans="1:21">
      <c r="A131" s="1725"/>
      <c r="B131" s="649" t="s">
        <v>2126</v>
      </c>
      <c r="C131" s="649" t="s">
        <v>2135</v>
      </c>
      <c r="D131" s="673">
        <v>8</v>
      </c>
      <c r="E131" s="54">
        <v>15</v>
      </c>
      <c r="F131" s="1756">
        <v>2019</v>
      </c>
      <c r="G131" s="1779"/>
      <c r="H131" s="657">
        <v>3</v>
      </c>
      <c r="I131" s="1815"/>
      <c r="J131" s="54" t="s">
        <v>811</v>
      </c>
      <c r="K131" s="655"/>
      <c r="L131" s="2938" t="s">
        <v>811</v>
      </c>
      <c r="M131" s="649"/>
      <c r="N131" s="649"/>
      <c r="O131" s="653"/>
      <c r="P131" s="649"/>
      <c r="Q131" s="653"/>
      <c r="R131" s="649"/>
      <c r="S131" s="1776"/>
    </row>
    <row r="132" spans="1:21">
      <c r="A132" s="1725"/>
      <c r="B132" s="649" t="s">
        <v>2126</v>
      </c>
      <c r="C132" s="649" t="s">
        <v>2135</v>
      </c>
      <c r="D132" s="673">
        <v>8</v>
      </c>
      <c r="E132" s="54">
        <v>15</v>
      </c>
      <c r="F132" s="1756">
        <v>2019</v>
      </c>
      <c r="G132" s="1779"/>
      <c r="H132" s="657">
        <v>4</v>
      </c>
      <c r="I132" s="1815"/>
      <c r="J132" s="54" t="s">
        <v>811</v>
      </c>
      <c r="K132" s="655"/>
      <c r="L132" s="2938" t="s">
        <v>811</v>
      </c>
      <c r="M132" s="649"/>
      <c r="N132" s="649"/>
      <c r="O132" s="653"/>
      <c r="P132" s="649"/>
      <c r="Q132" s="653"/>
      <c r="R132" s="649"/>
      <c r="S132" s="1776"/>
    </row>
    <row r="133" spans="1:21">
      <c r="A133" s="1725"/>
      <c r="B133" s="649" t="s">
        <v>2126</v>
      </c>
      <c r="C133" s="649" t="s">
        <v>2135</v>
      </c>
      <c r="D133" s="673">
        <v>8</v>
      </c>
      <c r="E133" s="54">
        <v>15</v>
      </c>
      <c r="F133" s="1756">
        <v>2019</v>
      </c>
      <c r="G133" s="1779"/>
      <c r="H133" s="657">
        <v>5</v>
      </c>
      <c r="I133" s="1815"/>
      <c r="J133" s="54" t="s">
        <v>811</v>
      </c>
      <c r="K133" s="655"/>
      <c r="L133" s="2938" t="s">
        <v>811</v>
      </c>
      <c r="M133" s="649"/>
      <c r="N133" s="649"/>
      <c r="O133" s="653"/>
      <c r="P133" s="649"/>
      <c r="Q133" s="653"/>
      <c r="R133" s="649"/>
      <c r="S133" s="1776"/>
    </row>
    <row r="134" spans="1:21">
      <c r="A134" s="1725"/>
      <c r="B134" s="649" t="s">
        <v>2126</v>
      </c>
      <c r="C134" s="649" t="s">
        <v>2135</v>
      </c>
      <c r="D134" s="673">
        <v>8</v>
      </c>
      <c r="E134" s="54">
        <v>15</v>
      </c>
      <c r="F134" s="1756">
        <v>2019</v>
      </c>
      <c r="G134" s="1779"/>
      <c r="H134" s="657">
        <v>5.0999999999999996</v>
      </c>
      <c r="I134" s="1815"/>
      <c r="J134" s="68">
        <v>1.4733422539665664</v>
      </c>
      <c r="K134" s="655">
        <f t="shared" si="0"/>
        <v>45.635302974360428</v>
      </c>
      <c r="L134" s="2924">
        <v>75.859746835443019</v>
      </c>
      <c r="M134" s="649"/>
      <c r="N134" s="649"/>
      <c r="O134" s="653"/>
      <c r="P134" s="649"/>
      <c r="Q134" s="653"/>
      <c r="R134" s="649"/>
      <c r="S134" s="1776"/>
    </row>
    <row r="135" spans="1:21" s="2654" customFormat="1">
      <c r="A135" s="2997"/>
      <c r="B135" s="2997"/>
      <c r="C135" s="2998"/>
      <c r="D135" s="2999"/>
      <c r="E135" s="3000"/>
      <c r="F135" s="3001"/>
      <c r="G135" s="3002"/>
      <c r="H135" s="3089"/>
      <c r="I135" s="3090"/>
      <c r="J135" s="3016"/>
      <c r="K135" s="3018"/>
      <c r="L135" s="3035"/>
      <c r="M135" s="3015"/>
      <c r="N135" s="3015"/>
      <c r="O135" s="3058"/>
      <c r="P135" s="3015"/>
      <c r="Q135" s="3058"/>
      <c r="R135" s="3015"/>
      <c r="S135" s="3021"/>
      <c r="T135" s="2759"/>
    </row>
    <row r="136" spans="1:21" s="571" customFormat="1">
      <c r="A136" s="1725"/>
      <c r="B136" s="2464" t="s">
        <v>2126</v>
      </c>
      <c r="C136" s="2464" t="s">
        <v>2135</v>
      </c>
      <c r="D136" s="3059">
        <v>8</v>
      </c>
      <c r="E136" s="3059">
        <v>20</v>
      </c>
      <c r="F136" s="3091">
        <v>2020</v>
      </c>
      <c r="G136" s="3092">
        <v>5.45</v>
      </c>
      <c r="H136" s="2464">
        <v>0.5</v>
      </c>
      <c r="I136" s="3093">
        <v>2.5</v>
      </c>
      <c r="J136" s="670">
        <v>0.59096928999328824</v>
      </c>
      <c r="K136" s="3060">
        <f t="shared" si="0"/>
        <v>18.304682788252109</v>
      </c>
      <c r="L136" s="3062">
        <v>1.1759999999999999</v>
      </c>
      <c r="M136" s="649">
        <f>AVERAGE(I136:I141)</f>
        <v>2.5</v>
      </c>
      <c r="N136" s="649">
        <f t="shared" ref="N136" si="30">10*(6-(LN(M136)/LN(2)))</f>
        <v>46.780719051126376</v>
      </c>
      <c r="O136" s="653">
        <f>AVERAGE(K136:K141)</f>
        <v>23.64040721390721</v>
      </c>
      <c r="P136" s="649">
        <f t="shared" ref="P136" si="31">10*(6-(LN(48/O136)/LN(2)))</f>
        <v>49.782204807994461</v>
      </c>
      <c r="Q136" s="653">
        <f>AVERAGE(L136:L141)</f>
        <v>3.1752000000000007</v>
      </c>
      <c r="R136" s="649">
        <f t="shared" ref="R136" si="32">10*(6-((2.04-0.68*LN(Q136))/LN(2)))</f>
        <v>41.90358394452776</v>
      </c>
      <c r="S136" s="1036">
        <f t="shared" ref="S136" si="33">AVERAGE(N136,P136,R136)</f>
        <v>46.155502601216199</v>
      </c>
      <c r="T136" s="1032"/>
      <c r="U136" s="1033"/>
    </row>
    <row r="137" spans="1:21" s="571" customFormat="1">
      <c r="A137" s="1725"/>
      <c r="B137" s="2464" t="s">
        <v>2126</v>
      </c>
      <c r="C137" s="2464" t="s">
        <v>2135</v>
      </c>
      <c r="D137" s="3059">
        <v>8</v>
      </c>
      <c r="E137" s="3059">
        <v>20</v>
      </c>
      <c r="F137" s="3091">
        <v>2020</v>
      </c>
      <c r="G137" s="3092"/>
      <c r="H137" s="2464">
        <v>1</v>
      </c>
      <c r="I137" s="3093"/>
      <c r="J137" s="670" t="s">
        <v>811</v>
      </c>
      <c r="K137" s="3060"/>
      <c r="L137" s="3061" t="s">
        <v>811</v>
      </c>
      <c r="M137" s="1034"/>
      <c r="N137" s="1034"/>
      <c r="O137" s="1035"/>
      <c r="P137" s="1034"/>
      <c r="Q137" s="1035"/>
      <c r="R137" s="1034"/>
      <c r="S137" s="1799"/>
      <c r="T137" s="1032"/>
      <c r="U137" s="1033"/>
    </row>
    <row r="138" spans="1:21" s="571" customFormat="1">
      <c r="A138" s="1725"/>
      <c r="B138" s="2464" t="s">
        <v>2126</v>
      </c>
      <c r="C138" s="2464" t="s">
        <v>2135</v>
      </c>
      <c r="D138" s="3059">
        <v>8</v>
      </c>
      <c r="E138" s="3059">
        <v>20</v>
      </c>
      <c r="F138" s="3091">
        <v>2020</v>
      </c>
      <c r="G138" s="3092"/>
      <c r="H138" s="2464">
        <v>2</v>
      </c>
      <c r="I138" s="3093"/>
      <c r="J138" s="670" t="s">
        <v>811</v>
      </c>
      <c r="K138" s="3060"/>
      <c r="L138" s="3061" t="s">
        <v>811</v>
      </c>
      <c r="M138" s="1034"/>
      <c r="N138" s="1034"/>
      <c r="O138" s="1035"/>
      <c r="P138" s="1034"/>
      <c r="Q138" s="1035"/>
      <c r="R138" s="1034"/>
      <c r="S138" s="1799"/>
      <c r="T138" s="1032"/>
      <c r="U138" s="1033"/>
    </row>
    <row r="139" spans="1:21" s="571" customFormat="1">
      <c r="A139" s="1725"/>
      <c r="B139" s="2464" t="s">
        <v>2126</v>
      </c>
      <c r="C139" s="2464" t="s">
        <v>2135</v>
      </c>
      <c r="D139" s="3059">
        <v>8</v>
      </c>
      <c r="E139" s="3059">
        <v>20</v>
      </c>
      <c r="F139" s="3091">
        <v>2020</v>
      </c>
      <c r="G139" s="3092"/>
      <c r="H139" s="2464">
        <v>3</v>
      </c>
      <c r="I139" s="3093"/>
      <c r="J139" s="670" t="s">
        <v>811</v>
      </c>
      <c r="K139" s="3060"/>
      <c r="L139" s="3061" t="s">
        <v>811</v>
      </c>
      <c r="M139" s="1034"/>
      <c r="N139" s="1034"/>
      <c r="O139" s="1035"/>
      <c r="P139" s="1034"/>
      <c r="Q139" s="1035"/>
      <c r="R139" s="1034"/>
      <c r="S139" s="1799"/>
      <c r="T139" s="1032"/>
      <c r="U139" s="1033"/>
    </row>
    <row r="140" spans="1:21" s="571" customFormat="1">
      <c r="A140" s="1725"/>
      <c r="B140" s="2464" t="s">
        <v>2126</v>
      </c>
      <c r="C140" s="2464" t="s">
        <v>2135</v>
      </c>
      <c r="D140" s="3059">
        <v>8</v>
      </c>
      <c r="E140" s="3059">
        <v>20</v>
      </c>
      <c r="F140" s="3091">
        <v>2020</v>
      </c>
      <c r="G140" s="3092"/>
      <c r="H140" s="2464">
        <v>4</v>
      </c>
      <c r="I140" s="3093"/>
      <c r="J140" s="670" t="s">
        <v>811</v>
      </c>
      <c r="K140" s="3060"/>
      <c r="L140" s="3061" t="s">
        <v>811</v>
      </c>
      <c r="M140" s="1034"/>
      <c r="N140" s="1034"/>
      <c r="O140" s="1035"/>
      <c r="P140" s="1034"/>
      <c r="Q140" s="1035"/>
      <c r="R140" s="1034"/>
      <c r="S140" s="1799"/>
      <c r="T140" s="1032"/>
      <c r="U140" s="1033"/>
    </row>
    <row r="141" spans="1:21" s="571" customFormat="1">
      <c r="A141" s="1725"/>
      <c r="B141" s="2464" t="s">
        <v>2126</v>
      </c>
      <c r="C141" s="2464" t="s">
        <v>2135</v>
      </c>
      <c r="D141" s="3059">
        <v>8</v>
      </c>
      <c r="E141" s="3059">
        <v>20</v>
      </c>
      <c r="F141" s="3091">
        <v>2020</v>
      </c>
      <c r="G141" s="3092"/>
      <c r="H141" s="2464">
        <v>4.5</v>
      </c>
      <c r="I141" s="3093"/>
      <c r="J141" s="670">
        <v>0.93549853553181084</v>
      </c>
      <c r="K141" s="3060">
        <f t="shared" si="0"/>
        <v>28.976131639562308</v>
      </c>
      <c r="L141" s="3062">
        <v>5.1744000000000012</v>
      </c>
      <c r="M141" s="1034"/>
      <c r="N141" s="1034"/>
      <c r="O141" s="1035"/>
      <c r="P141" s="1034"/>
      <c r="Q141" s="1035"/>
      <c r="R141" s="1034"/>
      <c r="S141" s="1799"/>
      <c r="T141" s="1032"/>
      <c r="U141" s="1033"/>
    </row>
    <row r="142" spans="1:21" s="2979" customFormat="1">
      <c r="A142" s="3099"/>
      <c r="B142" s="3100" t="s">
        <v>2126</v>
      </c>
      <c r="C142" s="3100" t="s">
        <v>2135</v>
      </c>
      <c r="D142" s="3099">
        <v>8</v>
      </c>
      <c r="E142" s="3099">
        <v>18</v>
      </c>
      <c r="F142" s="3110">
        <v>2021</v>
      </c>
      <c r="G142" s="3102">
        <v>5.0999999999999996</v>
      </c>
      <c r="H142" s="3099">
        <v>0.5</v>
      </c>
      <c r="I142" s="3103">
        <v>2.2200000000000002</v>
      </c>
      <c r="J142" s="3104">
        <v>1.8125593202537813</v>
      </c>
      <c r="K142" s="3105">
        <f t="shared" si="0"/>
        <v>56.142212385540624</v>
      </c>
      <c r="L142" s="3107">
        <v>3.9294285714285708</v>
      </c>
      <c r="M142" s="2982">
        <f>AVERAGE(I142:I147)</f>
        <v>2.2200000000000002</v>
      </c>
      <c r="N142" s="2982">
        <f t="shared" ref="N142" si="34">10*(6-(LN(M142)/LN(2)))</f>
        <v>48.494403234246178</v>
      </c>
      <c r="O142" s="3086">
        <f>AVERAGE(K142:K147)</f>
        <v>52.69488355484954</v>
      </c>
      <c r="P142" s="2982">
        <f t="shared" ref="P142" si="35">10*(6-(LN(48/O142)/LN(2)))</f>
        <v>61.346284833837558</v>
      </c>
      <c r="Q142" s="3086">
        <f>AVERAGE(L142:L147)</f>
        <v>15.640809523809528</v>
      </c>
      <c r="R142" s="2982">
        <f t="shared" ref="R142" si="36">10*(6-((2.04-0.68*LN(Q142))/LN(2)))</f>
        <v>57.546275464809398</v>
      </c>
      <c r="S142" s="3098">
        <f t="shared" ref="S142" si="37">AVERAGE(N142,P142,R142)</f>
        <v>55.795654510964376</v>
      </c>
      <c r="T142" s="3087"/>
      <c r="U142" s="3088"/>
    </row>
    <row r="143" spans="1:21" s="571" customFormat="1">
      <c r="A143" s="3059"/>
      <c r="B143" s="2464" t="s">
        <v>2126</v>
      </c>
      <c r="C143" s="2464" t="s">
        <v>2135</v>
      </c>
      <c r="D143" s="3059">
        <v>8</v>
      </c>
      <c r="E143" s="3059">
        <v>18</v>
      </c>
      <c r="F143" s="3091">
        <v>2021</v>
      </c>
      <c r="G143" s="3092"/>
      <c r="H143" s="3059">
        <v>1</v>
      </c>
      <c r="I143" s="3093"/>
      <c r="J143" s="670" t="s">
        <v>811</v>
      </c>
      <c r="K143" s="3060"/>
      <c r="L143" s="3061" t="s">
        <v>811</v>
      </c>
      <c r="M143" s="1034"/>
      <c r="N143" s="1034"/>
      <c r="O143" s="1035"/>
      <c r="P143" s="1034"/>
      <c r="Q143" s="1035"/>
      <c r="R143" s="1034"/>
      <c r="S143" s="1799"/>
      <c r="T143" s="1032"/>
      <c r="U143" s="1033"/>
    </row>
    <row r="144" spans="1:21" s="571" customFormat="1">
      <c r="A144" s="3059"/>
      <c r="B144" s="2464" t="s">
        <v>2126</v>
      </c>
      <c r="C144" s="2464" t="s">
        <v>2135</v>
      </c>
      <c r="D144" s="3059">
        <v>8</v>
      </c>
      <c r="E144" s="3059">
        <v>18</v>
      </c>
      <c r="F144" s="3091">
        <v>2021</v>
      </c>
      <c r="G144" s="3092"/>
      <c r="H144" s="3059">
        <v>2</v>
      </c>
      <c r="I144" s="3093"/>
      <c r="J144" s="670" t="s">
        <v>811</v>
      </c>
      <c r="K144" s="3060"/>
      <c r="L144" s="3061" t="s">
        <v>811</v>
      </c>
      <c r="M144" s="1034"/>
      <c r="N144" s="1034"/>
      <c r="O144" s="1035"/>
      <c r="P144" s="1034"/>
      <c r="Q144" s="1035"/>
      <c r="R144" s="1034"/>
      <c r="S144" s="1799"/>
      <c r="T144" s="1032"/>
      <c r="U144" s="1033"/>
    </row>
    <row r="145" spans="1:22" s="571" customFormat="1">
      <c r="A145" s="3059"/>
      <c r="B145" s="2464" t="s">
        <v>2126</v>
      </c>
      <c r="C145" s="2464" t="s">
        <v>2135</v>
      </c>
      <c r="D145" s="3059">
        <v>8</v>
      </c>
      <c r="E145" s="3059">
        <v>18</v>
      </c>
      <c r="F145" s="3091">
        <v>2021</v>
      </c>
      <c r="G145" s="3092"/>
      <c r="H145" s="3059">
        <v>3</v>
      </c>
      <c r="I145" s="3093"/>
      <c r="J145" s="670" t="s">
        <v>811</v>
      </c>
      <c r="K145" s="3060"/>
      <c r="L145" s="3062" t="s">
        <v>811</v>
      </c>
      <c r="M145" s="1034"/>
      <c r="N145" s="1034"/>
      <c r="O145" s="1035"/>
      <c r="P145" s="1034"/>
      <c r="Q145" s="1035"/>
      <c r="R145" s="1034"/>
      <c r="S145" s="1799"/>
      <c r="T145" s="1032"/>
      <c r="U145" s="1033"/>
    </row>
    <row r="146" spans="1:22" s="571" customFormat="1">
      <c r="A146" s="3059"/>
      <c r="B146" s="2464" t="s">
        <v>2126</v>
      </c>
      <c r="C146" s="2464" t="s">
        <v>2135</v>
      </c>
      <c r="D146" s="3059">
        <v>8</v>
      </c>
      <c r="E146" s="3059">
        <v>18</v>
      </c>
      <c r="F146" s="3091">
        <v>2021</v>
      </c>
      <c r="G146" s="3092"/>
      <c r="H146" s="3059">
        <v>4</v>
      </c>
      <c r="I146" s="3093"/>
      <c r="J146" s="670" t="s">
        <v>811</v>
      </c>
      <c r="K146" s="3060"/>
      <c r="L146" s="3061" t="s">
        <v>811</v>
      </c>
      <c r="M146" s="1034"/>
      <c r="N146" s="1034"/>
      <c r="O146" s="1035"/>
      <c r="P146" s="1034"/>
      <c r="Q146" s="1035"/>
      <c r="R146" s="1034"/>
      <c r="S146" s="1799"/>
      <c r="T146" s="1032"/>
      <c r="U146" s="1033"/>
    </row>
    <row r="147" spans="1:22" s="3023" customFormat="1">
      <c r="A147" s="3064"/>
      <c r="B147" s="3063" t="s">
        <v>2126</v>
      </c>
      <c r="C147" s="3063" t="s">
        <v>2135</v>
      </c>
      <c r="D147" s="3064">
        <v>8</v>
      </c>
      <c r="E147" s="3064">
        <v>18</v>
      </c>
      <c r="F147" s="3094">
        <v>2021</v>
      </c>
      <c r="G147" s="3095"/>
      <c r="H147" s="3064">
        <v>4.5999999999999996</v>
      </c>
      <c r="I147" s="3096"/>
      <c r="J147" s="3065">
        <v>1.5899643160120891</v>
      </c>
      <c r="K147" s="3066">
        <f t="shared" si="0"/>
        <v>49.247554724158448</v>
      </c>
      <c r="L147" s="3109">
        <v>27.352190476190486</v>
      </c>
      <c r="M147" s="3020"/>
      <c r="N147" s="3020"/>
      <c r="O147" s="3097"/>
      <c r="P147" s="3020"/>
      <c r="Q147" s="3097"/>
      <c r="R147" s="3020"/>
      <c r="S147" s="3069"/>
      <c r="T147" s="3081"/>
      <c r="U147" s="3082"/>
    </row>
    <row r="148" spans="1:22" s="571" customFormat="1">
      <c r="A148" s="1765"/>
      <c r="B148" s="2464" t="s">
        <v>2126</v>
      </c>
      <c r="C148" s="2464" t="s">
        <v>2134</v>
      </c>
      <c r="D148" s="3059">
        <v>8</v>
      </c>
      <c r="E148" s="3059">
        <v>15</v>
      </c>
      <c r="F148" s="3091">
        <v>2022</v>
      </c>
      <c r="G148" s="3092">
        <v>5.0999999999999996</v>
      </c>
      <c r="H148" s="3059">
        <v>0.5</v>
      </c>
      <c r="I148" s="3093">
        <v>2.875</v>
      </c>
      <c r="J148" s="670">
        <v>0.31804010210643235</v>
      </c>
      <c r="K148" s="3060">
        <f t="shared" si="0"/>
        <v>9.8509741226446366</v>
      </c>
      <c r="L148" s="3061">
        <v>3.8363687499999979</v>
      </c>
      <c r="M148" s="2982">
        <f>AVERAGE(I148:I153)</f>
        <v>2.875</v>
      </c>
      <c r="N148" s="2982">
        <f t="shared" ref="N148" si="38">10*(6-(LN(M148)/LN(2)))</f>
        <v>44.764380439429871</v>
      </c>
      <c r="O148" s="3086">
        <f>AVERAGE(K148:K153)</f>
        <v>39.713553356924621</v>
      </c>
      <c r="P148" s="2982">
        <f t="shared" ref="P148" si="39">10*(6-(LN(48/O148)/LN(2)))</f>
        <v>57.265970454608428</v>
      </c>
      <c r="Q148" s="3086">
        <f>AVERAGE(L148:L153)</f>
        <v>40.970925892857075</v>
      </c>
      <c r="R148" s="2982">
        <f t="shared" ref="R148" si="40">10*(6-((2.04-0.68*LN(Q148))/LN(2)))</f>
        <v>66.993415586153475</v>
      </c>
      <c r="S148" s="3098">
        <f t="shared" ref="S148" si="41">AVERAGE(N148,P148,R148)</f>
        <v>56.341255493397256</v>
      </c>
      <c r="T148" s="1032"/>
      <c r="U148" s="1033"/>
    </row>
    <row r="149" spans="1:22" s="571" customFormat="1">
      <c r="A149" s="1765"/>
      <c r="B149" s="2464" t="s">
        <v>2126</v>
      </c>
      <c r="C149" s="2464" t="s">
        <v>2134</v>
      </c>
      <c r="D149" s="3059">
        <v>8</v>
      </c>
      <c r="E149" s="3059">
        <v>15</v>
      </c>
      <c r="F149" s="3091">
        <v>2022</v>
      </c>
      <c r="G149" s="3092"/>
      <c r="H149" s="3059">
        <v>1</v>
      </c>
      <c r="I149" s="3093"/>
      <c r="J149" s="3059" t="s">
        <v>811</v>
      </c>
      <c r="K149" s="3060"/>
      <c r="L149" s="3061" t="s">
        <v>811</v>
      </c>
      <c r="M149" s="1034"/>
      <c r="N149" s="1034"/>
      <c r="O149" s="1035"/>
      <c r="P149" s="1034"/>
      <c r="Q149" s="1035"/>
      <c r="R149" s="1034"/>
      <c r="S149" s="1799"/>
      <c r="T149" s="1032"/>
      <c r="U149" s="1033"/>
    </row>
    <row r="150" spans="1:22" s="571" customFormat="1">
      <c r="A150" s="1765"/>
      <c r="B150" s="2464" t="s">
        <v>2126</v>
      </c>
      <c r="C150" s="2464" t="s">
        <v>2134</v>
      </c>
      <c r="D150" s="3059">
        <v>8</v>
      </c>
      <c r="E150" s="3059">
        <v>15</v>
      </c>
      <c r="F150" s="3091">
        <v>2022</v>
      </c>
      <c r="G150" s="3092"/>
      <c r="H150" s="3059">
        <v>2</v>
      </c>
      <c r="I150" s="3093"/>
      <c r="J150" s="3059" t="s">
        <v>811</v>
      </c>
      <c r="K150" s="3060"/>
      <c r="L150" s="3061" t="s">
        <v>811</v>
      </c>
      <c r="M150" s="1034"/>
      <c r="N150" s="1034"/>
      <c r="O150" s="1035"/>
      <c r="P150" s="1034"/>
      <c r="Q150" s="1035"/>
      <c r="R150" s="1034"/>
      <c r="S150" s="1799"/>
      <c r="T150" s="1032"/>
      <c r="U150" s="1033"/>
    </row>
    <row r="151" spans="1:22" s="571" customFormat="1">
      <c r="A151" s="1765"/>
      <c r="B151" s="2464" t="s">
        <v>2126</v>
      </c>
      <c r="C151" s="2464" t="s">
        <v>2134</v>
      </c>
      <c r="D151" s="3059">
        <v>8</v>
      </c>
      <c r="E151" s="3059">
        <v>15</v>
      </c>
      <c r="F151" s="3091">
        <v>2022</v>
      </c>
      <c r="G151" s="3092"/>
      <c r="H151" s="3059">
        <v>3</v>
      </c>
      <c r="I151" s="3093"/>
      <c r="J151" s="3059" t="s">
        <v>811</v>
      </c>
      <c r="K151" s="3060"/>
      <c r="L151" s="3061" t="s">
        <v>811</v>
      </c>
      <c r="M151" s="1034"/>
      <c r="N151" s="1034"/>
      <c r="O151" s="1035"/>
      <c r="P151" s="1034"/>
      <c r="Q151" s="1035"/>
      <c r="R151" s="1034"/>
      <c r="S151" s="1799"/>
      <c r="T151" s="1032"/>
      <c r="U151" s="1033"/>
    </row>
    <row r="152" spans="1:22" s="571" customFormat="1">
      <c r="A152" s="1765"/>
      <c r="B152" s="2464" t="s">
        <v>2126</v>
      </c>
      <c r="C152" s="2464" t="s">
        <v>2134</v>
      </c>
      <c r="D152" s="3059">
        <v>8</v>
      </c>
      <c r="E152" s="3059">
        <v>15</v>
      </c>
      <c r="F152" s="3091">
        <v>2022</v>
      </c>
      <c r="G152" s="3092"/>
      <c r="H152" s="3059">
        <v>4</v>
      </c>
      <c r="I152" s="3093"/>
      <c r="J152" s="3059" t="s">
        <v>811</v>
      </c>
      <c r="K152" s="3060"/>
      <c r="L152" s="3061" t="s">
        <v>811</v>
      </c>
      <c r="M152" s="1034"/>
      <c r="N152" s="1034"/>
      <c r="O152" s="1035"/>
      <c r="P152" s="1034"/>
      <c r="Q152" s="1035"/>
      <c r="R152" s="1034"/>
      <c r="S152" s="1799"/>
      <c r="T152" s="1032"/>
      <c r="U152" s="1033"/>
    </row>
    <row r="153" spans="1:22" s="3023" customFormat="1">
      <c r="A153" s="2998"/>
      <c r="B153" s="3063" t="s">
        <v>2126</v>
      </c>
      <c r="C153" s="3063" t="s">
        <v>2134</v>
      </c>
      <c r="D153" s="3064">
        <v>8</v>
      </c>
      <c r="E153" s="3064">
        <v>15</v>
      </c>
      <c r="F153" s="3094">
        <v>2022</v>
      </c>
      <c r="G153" s="3095"/>
      <c r="H153" s="3064">
        <v>4.5999999999999996</v>
      </c>
      <c r="I153" s="3096"/>
      <c r="J153" s="3065">
        <v>2.2462753467813199</v>
      </c>
      <c r="K153" s="3066">
        <f t="shared" si="0"/>
        <v>69.576132591204598</v>
      </c>
      <c r="L153" s="3067">
        <v>78.105483035714158</v>
      </c>
      <c r="M153" s="3020"/>
      <c r="N153" s="3020"/>
      <c r="O153" s="3097"/>
      <c r="P153" s="3020"/>
      <c r="Q153" s="3097"/>
      <c r="R153" s="3020"/>
      <c r="S153" s="3069"/>
      <c r="T153" s="3081"/>
      <c r="U153" s="3082"/>
    </row>
    <row r="154" spans="1:22" s="571" customFormat="1">
      <c r="A154" s="1765"/>
      <c r="B154" s="670" t="s">
        <v>2126</v>
      </c>
      <c r="C154" s="670" t="s">
        <v>2135</v>
      </c>
      <c r="D154" s="3059">
        <v>8</v>
      </c>
      <c r="E154" s="3059">
        <v>21</v>
      </c>
      <c r="F154" s="3091">
        <v>2023</v>
      </c>
      <c r="G154" s="3092">
        <v>5.3</v>
      </c>
      <c r="H154" s="3093">
        <v>0.5</v>
      </c>
      <c r="I154" s="3093">
        <v>1.85</v>
      </c>
      <c r="J154" s="670">
        <v>0.5385097337211906</v>
      </c>
      <c r="K154" s="3060">
        <f t="shared" si="0"/>
        <v>16.679800492280158</v>
      </c>
      <c r="L154" s="3111">
        <v>4.8941772151898721</v>
      </c>
      <c r="M154" s="2982">
        <f>AVERAGE(I154:I159)</f>
        <v>1.85</v>
      </c>
      <c r="N154" s="2982">
        <f t="shared" ref="N154" si="42">10*(6-(LN(M154)/LN(2)))</f>
        <v>51.124747292584125</v>
      </c>
      <c r="O154" s="3086">
        <f>AVERAGE(K154:K159)</f>
        <v>19.158730046825816</v>
      </c>
      <c r="P154" s="2982">
        <f t="shared" ref="P154" si="43">10*(6-(LN(48/O154)/LN(2)))</f>
        <v>46.749675281073024</v>
      </c>
      <c r="Q154" s="3086">
        <f>AVERAGE(L154:L159)</f>
        <v>19.591814345991562</v>
      </c>
      <c r="R154" s="2982">
        <f t="shared" ref="R154" si="44">10*(6-((2.04-0.68*LN(Q154))/LN(2)))</f>
        <v>59.755839065197364</v>
      </c>
      <c r="S154" s="3098">
        <f t="shared" ref="S154" si="45">AVERAGE(N154,P154,R154)</f>
        <v>52.543420546284835</v>
      </c>
      <c r="T154" s="1733">
        <f>AVERAGE(S128:S154)</f>
        <v>52.168687302536476</v>
      </c>
      <c r="U154" s="1734" t="s">
        <v>857</v>
      </c>
      <c r="V154" s="1735" t="str">
        <f>IF(_xlfn.NUMBERVALUE(T154), IF(T154&lt;50, "Acceptable; Ongoing Protection is Required", "Unacceptable; Immediate Restoration is Required"), " ")</f>
        <v>Unacceptable; Immediate Restoration is Required</v>
      </c>
    </row>
    <row r="155" spans="1:22" s="571" customFormat="1">
      <c r="A155" s="1765"/>
      <c r="B155" s="670" t="s">
        <v>2126</v>
      </c>
      <c r="C155" s="670" t="s">
        <v>2135</v>
      </c>
      <c r="D155" s="3059">
        <v>8</v>
      </c>
      <c r="E155" s="3059">
        <v>21</v>
      </c>
      <c r="F155" s="3091">
        <v>2023</v>
      </c>
      <c r="G155" s="3092"/>
      <c r="H155" s="3093">
        <v>1</v>
      </c>
      <c r="I155" s="3093"/>
      <c r="J155" s="670" t="s">
        <v>811</v>
      </c>
      <c r="K155" s="3060"/>
      <c r="L155" s="3061" t="s">
        <v>811</v>
      </c>
      <c r="M155" s="1034"/>
      <c r="N155" s="1034"/>
      <c r="O155" s="1035"/>
      <c r="P155" s="1034"/>
      <c r="Q155" s="1035"/>
      <c r="R155" s="1034"/>
      <c r="S155" s="1799"/>
      <c r="T155" s="1032"/>
      <c r="U155" s="1033"/>
    </row>
    <row r="156" spans="1:22" s="571" customFormat="1">
      <c r="A156" s="1765"/>
      <c r="B156" s="670" t="s">
        <v>2126</v>
      </c>
      <c r="C156" s="670" t="s">
        <v>2135</v>
      </c>
      <c r="D156" s="3059">
        <v>8</v>
      </c>
      <c r="E156" s="3059">
        <v>21</v>
      </c>
      <c r="F156" s="3091">
        <v>2023</v>
      </c>
      <c r="G156" s="3092"/>
      <c r="H156" s="3093">
        <v>2</v>
      </c>
      <c r="I156" s="3093"/>
      <c r="J156" s="670" t="s">
        <v>811</v>
      </c>
      <c r="K156" s="3060"/>
      <c r="L156" s="3061" t="s">
        <v>811</v>
      </c>
      <c r="M156" s="1034"/>
      <c r="N156" s="1034"/>
      <c r="O156" s="1035"/>
      <c r="P156" s="1034"/>
      <c r="Q156" s="1035"/>
      <c r="R156" s="1034"/>
      <c r="S156" s="1799"/>
      <c r="T156" s="1032"/>
      <c r="U156" s="1033"/>
    </row>
    <row r="157" spans="1:22" s="571" customFormat="1">
      <c r="A157" s="1765"/>
      <c r="B157" s="670" t="s">
        <v>2126</v>
      </c>
      <c r="C157" s="670" t="s">
        <v>2135</v>
      </c>
      <c r="D157" s="3059">
        <v>8</v>
      </c>
      <c r="E157" s="3059">
        <v>21</v>
      </c>
      <c r="F157" s="3091">
        <v>2023</v>
      </c>
      <c r="G157" s="3092"/>
      <c r="H157" s="3093">
        <v>3</v>
      </c>
      <c r="I157" s="3093"/>
      <c r="J157" s="670" t="s">
        <v>811</v>
      </c>
      <c r="K157" s="3060"/>
      <c r="L157" s="3061" t="s">
        <v>811</v>
      </c>
      <c r="M157" s="1034"/>
      <c r="N157" s="1034"/>
      <c r="O157" s="1035"/>
      <c r="P157" s="1034"/>
      <c r="Q157" s="1035"/>
      <c r="R157" s="1034"/>
      <c r="S157" s="1799"/>
      <c r="T157" s="1032"/>
      <c r="U157" s="1033"/>
    </row>
    <row r="158" spans="1:22" s="571" customFormat="1">
      <c r="A158" s="1765"/>
      <c r="B158" s="670" t="s">
        <v>2126</v>
      </c>
      <c r="C158" s="670" t="s">
        <v>2135</v>
      </c>
      <c r="D158" s="3059">
        <v>8</v>
      </c>
      <c r="E158" s="3059">
        <v>21</v>
      </c>
      <c r="F158" s="3091">
        <v>2023</v>
      </c>
      <c r="G158" s="3092"/>
      <c r="H158" s="3093">
        <v>4</v>
      </c>
      <c r="I158" s="3093"/>
      <c r="J158" s="670" t="s">
        <v>811</v>
      </c>
      <c r="K158" s="3060"/>
      <c r="L158" s="3061" t="s">
        <v>811</v>
      </c>
      <c r="M158" s="1034"/>
      <c r="N158" s="1034"/>
      <c r="O158" s="1035"/>
      <c r="P158" s="1034"/>
      <c r="Q158" s="1035"/>
      <c r="R158" s="1034"/>
      <c r="S158" s="1799"/>
      <c r="T158" s="1032"/>
      <c r="U158" s="1033"/>
    </row>
    <row r="159" spans="1:22" s="571" customFormat="1">
      <c r="A159" s="1765"/>
      <c r="B159" s="670" t="s">
        <v>2126</v>
      </c>
      <c r="C159" s="670" t="s">
        <v>2135</v>
      </c>
      <c r="D159" s="3059">
        <v>8</v>
      </c>
      <c r="E159" s="3059">
        <v>21</v>
      </c>
      <c r="F159" s="3091">
        <v>2023</v>
      </c>
      <c r="G159" s="3092"/>
      <c r="H159" s="3093">
        <v>4.8</v>
      </c>
      <c r="I159" s="3093"/>
      <c r="J159" s="670">
        <v>0.6985749209456793</v>
      </c>
      <c r="K159" s="3060">
        <f t="shared" si="0"/>
        <v>21.637659601371471</v>
      </c>
      <c r="L159" s="3112">
        <v>34.289451476793253</v>
      </c>
      <c r="M159" s="1034"/>
      <c r="N159" s="1034"/>
      <c r="O159" s="1035"/>
      <c r="P159" s="1034"/>
      <c r="Q159" s="1035"/>
      <c r="R159" s="1034"/>
      <c r="S159" s="1799"/>
      <c r="T159" s="1032"/>
      <c r="U159" s="1033"/>
    </row>
    <row r="160" spans="1:22" s="1840" customFormat="1">
      <c r="A160" s="1828"/>
      <c r="B160" s="1828"/>
      <c r="C160" s="1828"/>
      <c r="D160" s="1829"/>
      <c r="E160" s="1830"/>
      <c r="F160" s="1831"/>
      <c r="G160" s="1832"/>
      <c r="H160" s="1864"/>
      <c r="I160" s="1865"/>
      <c r="J160" s="1896"/>
      <c r="K160" s="1897"/>
      <c r="L160" s="2932"/>
      <c r="M160" s="1836"/>
      <c r="N160" s="1836"/>
      <c r="O160" s="1856"/>
      <c r="P160" s="1836"/>
      <c r="Q160" s="1856"/>
      <c r="R160" s="1836"/>
      <c r="S160" s="1848"/>
      <c r="T160" s="1838"/>
      <c r="U160" s="1839"/>
    </row>
    <row r="161" spans="1:22" s="1619" customFormat="1">
      <c r="A161" s="1886" t="s">
        <v>2136</v>
      </c>
      <c r="B161" s="1887"/>
      <c r="C161" s="934"/>
      <c r="D161" s="1888"/>
      <c r="E161" s="1889"/>
      <c r="F161" s="1890"/>
      <c r="G161" s="852"/>
      <c r="H161" s="939"/>
      <c r="I161" s="938"/>
      <c r="J161" s="1126"/>
      <c r="K161" s="1892"/>
      <c r="L161" s="2927"/>
      <c r="O161" s="1895"/>
      <c r="Q161" s="1895"/>
      <c r="S161" s="1893"/>
      <c r="T161" s="1404"/>
      <c r="U161" s="1405"/>
    </row>
    <row r="162" spans="1:22" s="451" customFormat="1">
      <c r="A162" s="1841" t="s">
        <v>270</v>
      </c>
      <c r="B162" s="1784" t="s">
        <v>427</v>
      </c>
      <c r="C162" s="1853" t="s">
        <v>2136</v>
      </c>
      <c r="D162" s="1842">
        <v>8</v>
      </c>
      <c r="E162" s="1843">
        <v>29</v>
      </c>
      <c r="F162" s="1844">
        <v>2016</v>
      </c>
      <c r="G162" s="1784">
        <v>0.5</v>
      </c>
      <c r="H162" s="535">
        <v>1.95</v>
      </c>
      <c r="I162" s="535">
        <v>3.6</v>
      </c>
      <c r="J162" s="1845">
        <v>14.11</v>
      </c>
      <c r="K162" s="498">
        <f t="shared" si="0"/>
        <v>437.04313999999999</v>
      </c>
      <c r="L162" s="2928">
        <v>0.56000000000000005</v>
      </c>
      <c r="M162" s="470">
        <f t="shared" si="27"/>
        <v>3.6</v>
      </c>
      <c r="N162" s="470">
        <f t="shared" si="13"/>
        <v>41.520030934450496</v>
      </c>
      <c r="O162" s="1701">
        <f t="shared" si="28"/>
        <v>437.04313999999999</v>
      </c>
      <c r="P162" s="470">
        <f t="shared" si="3"/>
        <v>91.866693824916865</v>
      </c>
      <c r="Q162" s="1701">
        <f t="shared" si="29"/>
        <v>0.56000000000000005</v>
      </c>
      <c r="R162" s="470">
        <f t="shared" si="4"/>
        <v>24.880812545388729</v>
      </c>
      <c r="S162" s="1803">
        <f t="shared" si="14"/>
        <v>52.755845768252023</v>
      </c>
      <c r="T162" s="1016"/>
      <c r="U162" s="564"/>
      <c r="V162" s="1846" t="str">
        <f>IF(_xlfn.NUMBERVALUE(T162), IF(T162&lt;50, "Acceptable; Ongoing Protection is Required", "UNScceptable; Immediate Restoration is Required"), " ")</f>
        <v xml:space="preserve"> </v>
      </c>
    </row>
    <row r="163" spans="1:22" s="540" customFormat="1">
      <c r="A163" s="2483" t="s">
        <v>270</v>
      </c>
      <c r="B163" s="2484" t="s">
        <v>427</v>
      </c>
      <c r="C163" s="1982" t="s">
        <v>2136</v>
      </c>
      <c r="D163" s="2485">
        <v>8</v>
      </c>
      <c r="E163" s="2486">
        <v>23</v>
      </c>
      <c r="F163" s="2487">
        <v>2017</v>
      </c>
      <c r="G163" s="1982">
        <v>0.5</v>
      </c>
      <c r="H163" s="1608">
        <v>3.1</v>
      </c>
      <c r="I163" s="1608">
        <v>3.85</v>
      </c>
      <c r="J163" s="2488">
        <v>4.5996202531645576</v>
      </c>
      <c r="K163" s="2489">
        <f t="shared" si="0"/>
        <v>142.468637721519</v>
      </c>
      <c r="L163" s="2933">
        <v>0.71767763921534455</v>
      </c>
      <c r="M163" s="1607">
        <f t="shared" si="27"/>
        <v>3.85</v>
      </c>
      <c r="N163" s="1607">
        <f t="shared" si="13"/>
        <v>40.551415541924605</v>
      </c>
      <c r="O163" s="2490">
        <f t="shared" si="28"/>
        <v>142.468637721519</v>
      </c>
      <c r="P163" s="1607">
        <f t="shared" si="3"/>
        <v>75.69538056166752</v>
      </c>
      <c r="Q163" s="2490">
        <f t="shared" si="29"/>
        <v>0.71767763921534455</v>
      </c>
      <c r="R163" s="1607">
        <f t="shared" si="4"/>
        <v>27.314594724483054</v>
      </c>
      <c r="S163" s="2114">
        <f t="shared" si="14"/>
        <v>47.853796942691723</v>
      </c>
      <c r="T163" s="1817"/>
      <c r="U163" s="1818"/>
      <c r="V163" s="1570" t="str">
        <f>IF(_xlfn.NUMBERVALUE(T163), IF(T163&lt;50, "Acceptable; Ongoing Protection is Required", "UNScceptable; Immediate Restoration is Required"), " ")</f>
        <v xml:space="preserve"> </v>
      </c>
    </row>
    <row r="164" spans="1:22" s="451" customFormat="1">
      <c r="A164" s="1784" t="s">
        <v>270</v>
      </c>
      <c r="B164" s="1784" t="s">
        <v>427</v>
      </c>
      <c r="C164" s="1853" t="s">
        <v>2136</v>
      </c>
      <c r="D164" s="2468">
        <v>9</v>
      </c>
      <c r="E164" s="2469">
        <v>5</v>
      </c>
      <c r="F164" s="2470">
        <v>2018</v>
      </c>
      <c r="G164" s="1853">
        <v>0.5</v>
      </c>
      <c r="H164" s="469">
        <v>3.3</v>
      </c>
      <c r="I164" s="469">
        <v>4.01</v>
      </c>
      <c r="J164" s="472">
        <v>1.862562974683545</v>
      </c>
      <c r="K164" s="498">
        <f t="shared" si="0"/>
        <v>57.691025577848123</v>
      </c>
      <c r="L164" s="2921">
        <v>0.55577090559445852</v>
      </c>
      <c r="M164" s="470">
        <f t="shared" si="27"/>
        <v>4.01</v>
      </c>
      <c r="N164" s="470">
        <f t="shared" si="13"/>
        <v>39.963977633198041</v>
      </c>
      <c r="O164" s="1701">
        <f t="shared" si="28"/>
        <v>57.691025577848123</v>
      </c>
      <c r="P164" s="470">
        <f t="shared" si="3"/>
        <v>62.653125046950741</v>
      </c>
      <c r="Q164" s="1701">
        <f t="shared" si="29"/>
        <v>0.55577090559445852</v>
      </c>
      <c r="R164" s="470">
        <f t="shared" si="4"/>
        <v>24.806444241908572</v>
      </c>
      <c r="S164" s="1980">
        <f t="shared" si="14"/>
        <v>42.47451564068578</v>
      </c>
    </row>
    <row r="165" spans="1:22">
      <c r="A165" s="1725"/>
      <c r="B165" s="649" t="s">
        <v>2126</v>
      </c>
      <c r="C165" s="649" t="s">
        <v>2136</v>
      </c>
      <c r="D165" s="1766">
        <v>8</v>
      </c>
      <c r="E165" s="1767">
        <v>15</v>
      </c>
      <c r="F165" s="1768">
        <v>2019</v>
      </c>
      <c r="G165" s="1779">
        <v>4</v>
      </c>
      <c r="H165" s="657">
        <v>0.5</v>
      </c>
      <c r="I165" s="660">
        <v>3.35</v>
      </c>
      <c r="J165" s="68">
        <v>0.38787618095897852</v>
      </c>
      <c r="K165" s="655">
        <f t="shared" si="0"/>
        <v>12.0140768290234</v>
      </c>
      <c r="L165" s="2924">
        <v>1.9304810126582286</v>
      </c>
      <c r="M165" s="3085">
        <f>AVERAGE(I165:I169)</f>
        <v>3.35</v>
      </c>
      <c r="N165" s="2982">
        <f t="shared" ref="N165" si="46">10*(6-(LN(M165)/LN(2)))</f>
        <v>42.558389044295893</v>
      </c>
      <c r="O165" s="3086">
        <f>AVERAGE(K165:K169)</f>
        <v>15.618299877730419</v>
      </c>
      <c r="P165" s="2982">
        <f t="shared" ref="P165" si="47">10*(6-(LN(48/O165)/LN(2)))</f>
        <v>43.802030123414077</v>
      </c>
      <c r="Q165" s="3086">
        <f>AVERAGE(L165:L169)</f>
        <v>4.2892025316455689</v>
      </c>
      <c r="R165" s="2982">
        <f t="shared" ref="R165" si="48">10*(6-((2.04-0.68*LN(Q165))/LN(2)))</f>
        <v>44.853845358740791</v>
      </c>
      <c r="S165" s="3098">
        <f t="shared" ref="S165" si="49">AVERAGE(N165,P165,R165)</f>
        <v>43.73808817548359</v>
      </c>
    </row>
    <row r="166" spans="1:22">
      <c r="A166" s="1725"/>
      <c r="B166" s="649" t="s">
        <v>2126</v>
      </c>
      <c r="C166" s="649" t="s">
        <v>2136</v>
      </c>
      <c r="D166" s="1766">
        <v>8</v>
      </c>
      <c r="E166" s="1767">
        <v>15</v>
      </c>
      <c r="F166" s="1768">
        <v>2019</v>
      </c>
      <c r="G166" s="1779"/>
      <c r="H166" s="657">
        <v>1</v>
      </c>
      <c r="I166" s="660"/>
      <c r="J166" s="54" t="s">
        <v>811</v>
      </c>
      <c r="K166" s="655"/>
      <c r="L166" s="2938" t="s">
        <v>811</v>
      </c>
      <c r="M166" s="649"/>
      <c r="N166" s="649"/>
      <c r="O166" s="649"/>
      <c r="P166" s="649"/>
      <c r="Q166" s="649"/>
      <c r="R166" s="649"/>
      <c r="S166" s="3113"/>
    </row>
    <row r="167" spans="1:22">
      <c r="A167" s="1725"/>
      <c r="B167" s="649" t="s">
        <v>2126</v>
      </c>
      <c r="C167" s="649" t="s">
        <v>2136</v>
      </c>
      <c r="D167" s="1766">
        <v>8</v>
      </c>
      <c r="E167" s="1767">
        <v>15</v>
      </c>
      <c r="F167" s="1768">
        <v>2019</v>
      </c>
      <c r="G167" s="1779"/>
      <c r="H167" s="657">
        <v>2</v>
      </c>
      <c r="I167" s="660"/>
      <c r="J167" s="54" t="s">
        <v>811</v>
      </c>
      <c r="K167" s="655"/>
      <c r="L167" s="2938" t="s">
        <v>811</v>
      </c>
      <c r="M167" s="649"/>
      <c r="N167" s="649"/>
      <c r="O167" s="649"/>
      <c r="P167" s="649"/>
      <c r="Q167" s="649"/>
      <c r="R167" s="649"/>
      <c r="S167" s="3113"/>
    </row>
    <row r="168" spans="1:22">
      <c r="A168" s="1725"/>
      <c r="B168" s="649" t="s">
        <v>2126</v>
      </c>
      <c r="C168" s="649" t="s">
        <v>2136</v>
      </c>
      <c r="D168" s="1766">
        <v>8</v>
      </c>
      <c r="E168" s="1767">
        <v>15</v>
      </c>
      <c r="F168" s="1768">
        <v>2019</v>
      </c>
      <c r="G168" s="1779"/>
      <c r="H168" s="657">
        <v>3</v>
      </c>
      <c r="I168" s="660"/>
      <c r="J168" s="68">
        <v>0.62060188953436557</v>
      </c>
      <c r="K168" s="655">
        <f t="shared" si="0"/>
        <v>19.222522926437438</v>
      </c>
      <c r="L168" s="2924">
        <v>6.6479240506329091</v>
      </c>
      <c r="M168" s="649"/>
      <c r="N168" s="649"/>
      <c r="O168" s="649"/>
      <c r="P168" s="649"/>
      <c r="Q168" s="649"/>
      <c r="R168" s="649"/>
      <c r="S168" s="3113"/>
    </row>
    <row r="169" spans="1:22" s="2654" customFormat="1">
      <c r="A169" s="2997"/>
      <c r="B169" s="3015" t="s">
        <v>2126</v>
      </c>
      <c r="C169" s="3015" t="s">
        <v>2136</v>
      </c>
      <c r="D169" s="2999">
        <v>8</v>
      </c>
      <c r="E169" s="3000">
        <v>15</v>
      </c>
      <c r="F169" s="3001">
        <v>2019</v>
      </c>
      <c r="G169" s="3002"/>
      <c r="H169" s="3034">
        <v>3.5</v>
      </c>
      <c r="I169" s="3017"/>
      <c r="J169" s="3032" t="s">
        <v>811</v>
      </c>
      <c r="K169" s="3018"/>
      <c r="L169" s="3114" t="s">
        <v>811</v>
      </c>
      <c r="M169" s="3015"/>
      <c r="N169" s="3015"/>
      <c r="O169" s="3015"/>
      <c r="P169" s="3015"/>
      <c r="Q169" s="3015"/>
      <c r="R169" s="3015"/>
      <c r="S169" s="3115"/>
      <c r="T169" s="2759"/>
    </row>
    <row r="170" spans="1:22" s="571" customFormat="1">
      <c r="A170" s="1725"/>
      <c r="B170" s="2464" t="s">
        <v>2126</v>
      </c>
      <c r="C170" s="2464" t="s">
        <v>2136</v>
      </c>
      <c r="D170" s="3059">
        <v>8</v>
      </c>
      <c r="E170" s="3059">
        <v>19</v>
      </c>
      <c r="F170" s="3091">
        <v>2020</v>
      </c>
      <c r="G170" s="2464">
        <v>3.75</v>
      </c>
      <c r="H170" s="2464">
        <v>0.5</v>
      </c>
      <c r="I170" s="3093">
        <v>2.91</v>
      </c>
      <c r="J170" s="670">
        <v>0.59096928999328824</v>
      </c>
      <c r="K170" s="3060">
        <f t="shared" si="0"/>
        <v>18.304682788252109</v>
      </c>
      <c r="L170" s="3062">
        <v>0.7466666666666667</v>
      </c>
      <c r="M170" s="3085">
        <f>AVERAGE(I170:I174)</f>
        <v>2.91</v>
      </c>
      <c r="N170" s="2982">
        <f t="shared" ref="N170" si="50">10*(6-(LN(M170)/LN(2)))</f>
        <v>44.589808468664401</v>
      </c>
      <c r="O170" s="3086">
        <f>AVERAGE(K170:K174)</f>
        <v>19.448725462517864</v>
      </c>
      <c r="P170" s="2982">
        <f t="shared" ref="P170" si="51">10*(6-(LN(48/O170)/LN(2)))</f>
        <v>46.966412080330045</v>
      </c>
      <c r="Q170" s="3086">
        <f>AVERAGE(L170:L174)</f>
        <v>0.75133333333333341</v>
      </c>
      <c r="R170" s="2982">
        <f t="shared" ref="R170" si="52">10*(6-((2.04-0.68*LN(Q170))/LN(2)))</f>
        <v>27.764191266430196</v>
      </c>
      <c r="S170" s="3098">
        <f t="shared" ref="S170" si="53">AVERAGE(N170,P170,R170)</f>
        <v>39.773470605141547</v>
      </c>
      <c r="T170" s="1032"/>
      <c r="U170" s="1033"/>
    </row>
    <row r="171" spans="1:22" s="571" customFormat="1">
      <c r="A171" s="1725"/>
      <c r="B171" s="2464" t="s">
        <v>2126</v>
      </c>
      <c r="C171" s="2464" t="s">
        <v>2136</v>
      </c>
      <c r="D171" s="3059">
        <v>8</v>
      </c>
      <c r="E171" s="3059">
        <v>19</v>
      </c>
      <c r="F171" s="3091">
        <v>2020</v>
      </c>
      <c r="G171" s="2464"/>
      <c r="H171" s="2464">
        <v>1</v>
      </c>
      <c r="I171" s="3093"/>
      <c r="J171" s="670" t="s">
        <v>811</v>
      </c>
      <c r="K171" s="3060"/>
      <c r="L171" s="3061" t="s">
        <v>811</v>
      </c>
      <c r="M171" s="1034"/>
      <c r="N171" s="1034"/>
      <c r="O171" s="1034"/>
      <c r="P171" s="1034"/>
      <c r="Q171" s="1034"/>
      <c r="R171" s="1034"/>
      <c r="S171" s="1799"/>
      <c r="T171" s="1032"/>
      <c r="U171" s="1033"/>
    </row>
    <row r="172" spans="1:22" s="571" customFormat="1">
      <c r="A172" s="1725"/>
      <c r="B172" s="2464" t="s">
        <v>2126</v>
      </c>
      <c r="C172" s="2464" t="s">
        <v>2136</v>
      </c>
      <c r="D172" s="3059">
        <v>8</v>
      </c>
      <c r="E172" s="3059">
        <v>19</v>
      </c>
      <c r="F172" s="3091">
        <v>2020</v>
      </c>
      <c r="G172" s="2464"/>
      <c r="H172" s="2464">
        <v>2</v>
      </c>
      <c r="I172" s="3093"/>
      <c r="J172" s="670" t="s">
        <v>811</v>
      </c>
      <c r="K172" s="3060"/>
      <c r="L172" s="3061" t="s">
        <v>811</v>
      </c>
      <c r="M172" s="1034"/>
      <c r="N172" s="1034"/>
      <c r="O172" s="1034"/>
      <c r="P172" s="1034"/>
      <c r="Q172" s="1034"/>
      <c r="R172" s="1034"/>
      <c r="S172" s="1799"/>
      <c r="T172" s="1032"/>
      <c r="U172" s="1033"/>
    </row>
    <row r="173" spans="1:22" s="571" customFormat="1">
      <c r="A173" s="1725"/>
      <c r="B173" s="2464" t="s">
        <v>2126</v>
      </c>
      <c r="C173" s="2464" t="s">
        <v>2136</v>
      </c>
      <c r="D173" s="3059">
        <v>8</v>
      </c>
      <c r="E173" s="3059">
        <v>19</v>
      </c>
      <c r="F173" s="3091">
        <v>2020</v>
      </c>
      <c r="G173" s="2464"/>
      <c r="H173" s="2464">
        <v>2.75</v>
      </c>
      <c r="I173" s="3093"/>
      <c r="J173" s="670">
        <v>0.66484045124244917</v>
      </c>
      <c r="K173" s="3060">
        <f t="shared" si="0"/>
        <v>20.592768136783622</v>
      </c>
      <c r="L173" s="3062">
        <v>0.75600000000000001</v>
      </c>
      <c r="M173" s="1034"/>
      <c r="N173" s="1034"/>
      <c r="O173" s="1034"/>
      <c r="P173" s="1034"/>
      <c r="Q173" s="1034"/>
      <c r="R173" s="1034"/>
      <c r="S173" s="1799"/>
      <c r="T173" s="1032"/>
      <c r="U173" s="1033"/>
    </row>
    <row r="174" spans="1:22" s="3023" customFormat="1">
      <c r="A174" s="2997"/>
      <c r="B174" s="3063" t="s">
        <v>2126</v>
      </c>
      <c r="C174" s="3063" t="s">
        <v>2136</v>
      </c>
      <c r="D174" s="3064">
        <v>8</v>
      </c>
      <c r="E174" s="3064">
        <v>19</v>
      </c>
      <c r="F174" s="3094">
        <v>2020</v>
      </c>
      <c r="G174" s="3063"/>
      <c r="H174" s="3063">
        <v>3</v>
      </c>
      <c r="I174" s="3096"/>
      <c r="J174" s="3065" t="s">
        <v>811</v>
      </c>
      <c r="K174" s="3066"/>
      <c r="L174" s="3067" t="s">
        <v>811</v>
      </c>
      <c r="M174" s="3020"/>
      <c r="N174" s="3020"/>
      <c r="O174" s="3020"/>
      <c r="P174" s="3020"/>
      <c r="Q174" s="3020"/>
      <c r="R174" s="3020"/>
      <c r="S174" s="3069"/>
      <c r="T174" s="3081"/>
      <c r="U174" s="3082"/>
    </row>
    <row r="175" spans="1:22" s="571" customFormat="1">
      <c r="A175" s="3059"/>
      <c r="B175" s="2464" t="s">
        <v>2126</v>
      </c>
      <c r="C175" s="2464" t="s">
        <v>2136</v>
      </c>
      <c r="D175" s="2464">
        <v>8</v>
      </c>
      <c r="E175" s="2464">
        <v>19</v>
      </c>
      <c r="F175" s="2464">
        <v>2021</v>
      </c>
      <c r="G175" s="2464">
        <v>3.4</v>
      </c>
      <c r="H175" s="3059">
        <v>0.5</v>
      </c>
      <c r="I175" s="2464">
        <v>3</v>
      </c>
      <c r="J175" s="670">
        <v>0.70404271548436292</v>
      </c>
      <c r="K175" s="3060">
        <f t="shared" si="0"/>
        <v>21.807019069412657</v>
      </c>
      <c r="L175" s="3062">
        <v>2.6779047619047618</v>
      </c>
      <c r="M175" s="3085">
        <f>AVERAGE(I175:I179)</f>
        <v>3</v>
      </c>
      <c r="N175" s="2982">
        <f t="shared" ref="N175" si="54">10*(6-(LN(M175)/LN(2)))</f>
        <v>44.150374992788443</v>
      </c>
      <c r="O175" s="3086">
        <f>AVERAGE(K175:K179)</f>
        <v>21.146200309733487</v>
      </c>
      <c r="P175" s="2982">
        <f t="shared" ref="P175" si="55">10*(6-(LN(48/O175)/LN(2)))</f>
        <v>48.173640477347135</v>
      </c>
      <c r="Q175" s="3086">
        <f>AVERAGE(L175:L179)</f>
        <v>2.2569523809523808</v>
      </c>
      <c r="R175" s="2982">
        <f t="shared" ref="R175" si="56">10*(6-((2.04-0.68*LN(Q175))/LN(2)))</f>
        <v>38.554777827674968</v>
      </c>
      <c r="S175" s="3098">
        <f t="shared" ref="S175" si="57">AVERAGE(N175,P175,R175)</f>
        <v>43.626264432603513</v>
      </c>
      <c r="T175" s="1032"/>
      <c r="U175" s="1033"/>
    </row>
    <row r="176" spans="1:22" s="571" customFormat="1">
      <c r="A176" s="3059"/>
      <c r="B176" s="2464" t="s">
        <v>2126</v>
      </c>
      <c r="C176" s="2464" t="s">
        <v>2136</v>
      </c>
      <c r="D176" s="2464">
        <v>8</v>
      </c>
      <c r="E176" s="2464">
        <v>19</v>
      </c>
      <c r="F176" s="2464">
        <v>2021</v>
      </c>
      <c r="G176" s="2464"/>
      <c r="H176" s="3059">
        <v>0.5</v>
      </c>
      <c r="I176" s="2464"/>
      <c r="J176" s="670">
        <v>0.64003883225851177</v>
      </c>
      <c r="K176" s="3060">
        <f t="shared" si="0"/>
        <v>19.824562790375143</v>
      </c>
      <c r="L176" s="3061">
        <v>2.2569523809523808</v>
      </c>
      <c r="M176" s="1034"/>
      <c r="N176" s="1034"/>
      <c r="O176" s="1034"/>
      <c r="P176" s="1034"/>
      <c r="Q176" s="1034"/>
      <c r="R176" s="1034"/>
      <c r="S176" s="1799"/>
      <c r="T176" s="1032"/>
      <c r="U176" s="1033"/>
    </row>
    <row r="177" spans="1:22" s="571" customFormat="1">
      <c r="A177" s="3059"/>
      <c r="B177" s="2464" t="s">
        <v>2126</v>
      </c>
      <c r="C177" s="2464" t="s">
        <v>2136</v>
      </c>
      <c r="D177" s="2464">
        <v>8</v>
      </c>
      <c r="E177" s="2464">
        <v>19</v>
      </c>
      <c r="F177" s="2464">
        <v>2021</v>
      </c>
      <c r="G177" s="2464"/>
      <c r="H177" s="3059">
        <v>1</v>
      </c>
      <c r="I177" s="2464"/>
      <c r="J177" s="670" t="s">
        <v>811</v>
      </c>
      <c r="K177" s="3060"/>
      <c r="L177" s="3061" t="s">
        <v>811</v>
      </c>
      <c r="M177" s="1034"/>
      <c r="N177" s="1034"/>
      <c r="O177" s="1034"/>
      <c r="P177" s="1034"/>
      <c r="Q177" s="1034"/>
      <c r="R177" s="1034"/>
      <c r="S177" s="1799"/>
      <c r="T177" s="1032"/>
      <c r="U177" s="1033"/>
    </row>
    <row r="178" spans="1:22" s="571" customFormat="1">
      <c r="A178" s="3059"/>
      <c r="B178" s="2464" t="s">
        <v>2126</v>
      </c>
      <c r="C178" s="2464" t="s">
        <v>2136</v>
      </c>
      <c r="D178" s="2464">
        <v>8</v>
      </c>
      <c r="E178" s="2464">
        <v>19</v>
      </c>
      <c r="F178" s="2464">
        <v>2021</v>
      </c>
      <c r="G178" s="2464"/>
      <c r="H178" s="3059">
        <v>2</v>
      </c>
      <c r="I178" s="2464"/>
      <c r="J178" s="670" t="s">
        <v>811</v>
      </c>
      <c r="K178" s="3060"/>
      <c r="L178" s="3061" t="s">
        <v>811</v>
      </c>
      <c r="M178" s="1034"/>
      <c r="N178" s="1034"/>
      <c r="O178" s="1034"/>
      <c r="P178" s="1034"/>
      <c r="Q178" s="1034"/>
      <c r="R178" s="1034"/>
      <c r="S178" s="1799"/>
      <c r="T178" s="1032"/>
      <c r="U178" s="1033"/>
    </row>
    <row r="179" spans="1:22" s="3023" customFormat="1">
      <c r="A179" s="3064"/>
      <c r="B179" s="3063" t="s">
        <v>2126</v>
      </c>
      <c r="C179" s="3063" t="s">
        <v>2136</v>
      </c>
      <c r="D179" s="3063">
        <v>8</v>
      </c>
      <c r="E179" s="3063">
        <v>19</v>
      </c>
      <c r="F179" s="3063">
        <v>2021</v>
      </c>
      <c r="G179" s="3063"/>
      <c r="H179" s="3064">
        <v>2.9</v>
      </c>
      <c r="I179" s="3063"/>
      <c r="J179" s="3065">
        <v>0.70404271548436292</v>
      </c>
      <c r="K179" s="3066">
        <f t="shared" si="0"/>
        <v>21.807019069412657</v>
      </c>
      <c r="L179" s="3067">
        <v>1.8360000000000003</v>
      </c>
      <c r="M179" s="3020"/>
      <c r="N179" s="3020"/>
      <c r="O179" s="3020"/>
      <c r="P179" s="3020"/>
      <c r="Q179" s="3020"/>
      <c r="R179" s="3020"/>
      <c r="S179" s="3069"/>
      <c r="T179" s="3081"/>
      <c r="U179" s="3082"/>
    </row>
    <row r="180" spans="1:22" s="571" customFormat="1">
      <c r="A180" s="3059"/>
      <c r="B180" s="2464" t="s">
        <v>2126</v>
      </c>
      <c r="C180" s="2464" t="s">
        <v>2136</v>
      </c>
      <c r="D180" s="2464">
        <v>8</v>
      </c>
      <c r="E180" s="2464">
        <v>15</v>
      </c>
      <c r="F180" s="2464">
        <v>2022</v>
      </c>
      <c r="G180" s="2464">
        <v>4.3</v>
      </c>
      <c r="H180" s="3059">
        <v>0.5</v>
      </c>
      <c r="I180" s="2464">
        <v>3.05</v>
      </c>
      <c r="J180" s="670">
        <v>0.45939125859818003</v>
      </c>
      <c r="K180" s="3060">
        <f t="shared" si="0"/>
        <v>14.229184843820029</v>
      </c>
      <c r="L180" s="3061">
        <v>3.2127116071428561</v>
      </c>
      <c r="M180" s="3085">
        <f>AVERAGE(I180:I184)</f>
        <v>3.05</v>
      </c>
      <c r="N180" s="2982">
        <f t="shared" ref="N180" si="58">10*(6-(LN(M180)/LN(2)))</f>
        <v>43.911907573244761</v>
      </c>
      <c r="O180" s="3086">
        <f>AVERAGE(K180:K184)</f>
        <v>17.442299603416945</v>
      </c>
      <c r="P180" s="2982">
        <f t="shared" ref="P180" si="59">10*(6-(LN(48/O180)/LN(2)))</f>
        <v>45.39555852614594</v>
      </c>
      <c r="Q180" s="3086">
        <f>AVERAGE(L180:L184)</f>
        <v>14.186454464285715</v>
      </c>
      <c r="R180" s="2982">
        <f t="shared" ref="R180" si="60">10*(6-((2.04-0.68*LN(Q180))/LN(2)))</f>
        <v>56.588827889173544</v>
      </c>
      <c r="S180" s="3098">
        <f t="shared" ref="S180" si="61">AVERAGE(N180,P180,R180)</f>
        <v>48.632097996188087</v>
      </c>
      <c r="T180" s="1032"/>
      <c r="U180" s="1033"/>
    </row>
    <row r="181" spans="1:22" s="571" customFormat="1">
      <c r="A181" s="3059"/>
      <c r="B181" s="2464" t="s">
        <v>2126</v>
      </c>
      <c r="C181" s="2464" t="s">
        <v>2136</v>
      </c>
      <c r="D181" s="2464">
        <v>8</v>
      </c>
      <c r="E181" s="2464">
        <v>15</v>
      </c>
      <c r="F181" s="2464">
        <v>2022</v>
      </c>
      <c r="G181" s="2464"/>
      <c r="H181" s="3059">
        <v>1</v>
      </c>
      <c r="I181" s="2464"/>
      <c r="J181" s="3059" t="s">
        <v>811</v>
      </c>
      <c r="K181" s="3060"/>
      <c r="L181" s="3061" t="s">
        <v>811</v>
      </c>
      <c r="M181" s="1034"/>
      <c r="N181" s="1034"/>
      <c r="O181" s="1034"/>
      <c r="P181" s="1034"/>
      <c r="Q181" s="1034"/>
      <c r="R181" s="1034"/>
      <c r="S181" s="1799"/>
      <c r="T181" s="1032"/>
      <c r="U181" s="1033"/>
    </row>
    <row r="182" spans="1:22" s="571" customFormat="1">
      <c r="A182" s="3059"/>
      <c r="B182" s="2464" t="s">
        <v>2126</v>
      </c>
      <c r="C182" s="2464" t="s">
        <v>2136</v>
      </c>
      <c r="D182" s="2464">
        <v>8</v>
      </c>
      <c r="E182" s="2464">
        <v>15</v>
      </c>
      <c r="F182" s="2464">
        <v>2022</v>
      </c>
      <c r="G182" s="2464"/>
      <c r="H182" s="3059">
        <v>2</v>
      </c>
      <c r="I182" s="2464"/>
      <c r="J182" s="3059" t="s">
        <v>811</v>
      </c>
      <c r="K182" s="3060"/>
      <c r="L182" s="3061" t="s">
        <v>811</v>
      </c>
      <c r="M182" s="1034"/>
      <c r="N182" s="1034"/>
      <c r="O182" s="1034"/>
      <c r="P182" s="1034"/>
      <c r="Q182" s="1034"/>
      <c r="R182" s="1034"/>
      <c r="S182" s="1799"/>
      <c r="T182" s="1032"/>
      <c r="U182" s="1033"/>
    </row>
    <row r="183" spans="1:22" s="571" customFormat="1">
      <c r="A183" s="3059"/>
      <c r="B183" s="2464" t="s">
        <v>2126</v>
      </c>
      <c r="C183" s="2464" t="s">
        <v>2136</v>
      </c>
      <c r="D183" s="2464">
        <v>8</v>
      </c>
      <c r="E183" s="2464">
        <v>15</v>
      </c>
      <c r="F183" s="2464">
        <v>2022</v>
      </c>
      <c r="G183" s="2464"/>
      <c r="H183" s="3059">
        <v>3</v>
      </c>
      <c r="I183" s="2464"/>
      <c r="J183" s="3059" t="s">
        <v>811</v>
      </c>
      <c r="K183" s="3060"/>
      <c r="L183" s="3061" t="s">
        <v>811</v>
      </c>
      <c r="M183" s="1034"/>
      <c r="N183" s="1034"/>
      <c r="O183" s="1034"/>
      <c r="P183" s="1034"/>
      <c r="Q183" s="1034"/>
      <c r="R183" s="1034"/>
      <c r="S183" s="1799"/>
      <c r="T183" s="1032"/>
      <c r="U183" s="1033"/>
    </row>
    <row r="184" spans="1:22" s="3023" customFormat="1">
      <c r="A184" s="3064"/>
      <c r="B184" s="3063" t="s">
        <v>2126</v>
      </c>
      <c r="C184" s="3063" t="s">
        <v>2136</v>
      </c>
      <c r="D184" s="3063">
        <v>8</v>
      </c>
      <c r="E184" s="2464">
        <v>15</v>
      </c>
      <c r="F184" s="2464">
        <v>2022</v>
      </c>
      <c r="G184" s="3063"/>
      <c r="H184" s="3064">
        <v>3.5</v>
      </c>
      <c r="I184" s="3063"/>
      <c r="J184" s="3065">
        <v>0.66686299357570422</v>
      </c>
      <c r="K184" s="3066">
        <f t="shared" si="0"/>
        <v>20.655414363013861</v>
      </c>
      <c r="L184" s="3067">
        <v>25.160197321428573</v>
      </c>
      <c r="M184" s="3020"/>
      <c r="N184" s="3020"/>
      <c r="O184" s="3020"/>
      <c r="P184" s="3020"/>
      <c r="Q184" s="3020"/>
      <c r="R184" s="3020"/>
      <c r="S184" s="3069"/>
      <c r="T184" s="3081"/>
      <c r="U184" s="3082"/>
    </row>
    <row r="185" spans="1:22" s="571" customFormat="1">
      <c r="A185" s="3059"/>
      <c r="B185" s="3116" t="s">
        <v>2126</v>
      </c>
      <c r="C185" s="3116" t="s">
        <v>2136</v>
      </c>
      <c r="D185" s="2464">
        <v>8</v>
      </c>
      <c r="E185" s="2982">
        <v>21</v>
      </c>
      <c r="F185" s="3100">
        <v>2023</v>
      </c>
      <c r="G185" s="2464">
        <v>3.8</v>
      </c>
      <c r="H185" s="660">
        <v>0.5</v>
      </c>
      <c r="I185" s="2464">
        <v>3.73</v>
      </c>
      <c r="J185" s="68">
        <v>0.5385097337211906</v>
      </c>
      <c r="K185" s="3060">
        <f t="shared" si="0"/>
        <v>16.679800492280158</v>
      </c>
      <c r="L185" s="3053">
        <v>1.3141772151898732</v>
      </c>
      <c r="M185" s="3085">
        <f>AVERAGE(I185:I188)</f>
        <v>3.73</v>
      </c>
      <c r="N185" s="2982">
        <f t="shared" ref="N185" si="62">10*(6-(LN(M185)/LN(2)))</f>
        <v>41.008243695194871</v>
      </c>
      <c r="O185" s="3086">
        <f>AVERAGE(K185:K188)</f>
        <v>14.892679010964425</v>
      </c>
      <c r="P185" s="2982">
        <f t="shared" ref="P185" si="63">10*(6-(LN(48/O185)/LN(2)))</f>
        <v>43.115688946395608</v>
      </c>
      <c r="Q185" s="3086">
        <f>AVERAGE(L185:L188)</f>
        <v>1.9637130801687763</v>
      </c>
      <c r="R185" s="2982">
        <f t="shared" ref="R185" si="64">10*(6-((2.04-0.68*LN(Q185))/LN(2)))</f>
        <v>37.189393396879289</v>
      </c>
      <c r="S185" s="3098">
        <f t="shared" ref="S185" si="65">AVERAGE(N185,P185,R185)</f>
        <v>40.437775346156592</v>
      </c>
      <c r="T185" s="1204">
        <f>AVERAGE(S165:S185)</f>
        <v>43.241539311114664</v>
      </c>
      <c r="U185" s="451" t="s">
        <v>857</v>
      </c>
      <c r="V185" s="451" t="str">
        <f>IF(_xlfn.NUMBERVALUE(T185), IF(T185&lt;50, "Acceptable; Ongoing Protection is Required", "UNScceptable; Immediate Restoration is Required"), " ")</f>
        <v>Acceptable; Ongoing Protection is Required</v>
      </c>
    </row>
    <row r="186" spans="1:22" s="571" customFormat="1">
      <c r="A186" s="3059"/>
      <c r="B186" s="3116" t="s">
        <v>2126</v>
      </c>
      <c r="C186" s="3116" t="s">
        <v>2136</v>
      </c>
      <c r="D186" s="2464">
        <v>8</v>
      </c>
      <c r="E186" s="649">
        <v>21</v>
      </c>
      <c r="F186" s="2464">
        <v>2023</v>
      </c>
      <c r="G186" s="2464"/>
      <c r="H186" s="660">
        <v>1</v>
      </c>
      <c r="I186" s="2464"/>
      <c r="J186" s="68" t="s">
        <v>811</v>
      </c>
      <c r="K186" s="3060"/>
      <c r="L186" s="2924" t="s">
        <v>811</v>
      </c>
      <c r="M186" s="1034"/>
      <c r="N186" s="1034"/>
      <c r="O186" s="1034"/>
      <c r="P186" s="1034"/>
      <c r="Q186" s="1034"/>
      <c r="R186" s="1034"/>
      <c r="S186" s="1799"/>
      <c r="T186" s="1032"/>
      <c r="U186" s="1033"/>
    </row>
    <row r="187" spans="1:22" s="571" customFormat="1">
      <c r="A187" s="3059"/>
      <c r="B187" s="3116" t="s">
        <v>2126</v>
      </c>
      <c r="C187" s="3116" t="s">
        <v>2136</v>
      </c>
      <c r="D187" s="2464">
        <v>8</v>
      </c>
      <c r="E187" s="649">
        <v>21</v>
      </c>
      <c r="F187" s="2464">
        <v>2023</v>
      </c>
      <c r="G187" s="2464"/>
      <c r="H187" s="660">
        <v>2</v>
      </c>
      <c r="I187" s="2464"/>
      <c r="J187" s="68" t="s">
        <v>811</v>
      </c>
      <c r="K187" s="3060"/>
      <c r="L187" s="2924" t="s">
        <v>811</v>
      </c>
      <c r="M187" s="1034"/>
      <c r="N187" s="1034"/>
      <c r="O187" s="1034"/>
      <c r="P187" s="1034"/>
      <c r="Q187" s="1034"/>
      <c r="R187" s="1034"/>
      <c r="S187" s="1799"/>
      <c r="T187" s="1032"/>
      <c r="U187" s="1033"/>
    </row>
    <row r="188" spans="1:22" s="571" customFormat="1">
      <c r="A188" s="3059"/>
      <c r="B188" s="3116" t="s">
        <v>2126</v>
      </c>
      <c r="C188" s="3116" t="s">
        <v>2136</v>
      </c>
      <c r="D188" s="2464">
        <v>8</v>
      </c>
      <c r="E188" s="649">
        <v>21</v>
      </c>
      <c r="F188" s="2464">
        <v>2023</v>
      </c>
      <c r="G188" s="2464"/>
      <c r="H188" s="660">
        <v>3</v>
      </c>
      <c r="I188" s="2464"/>
      <c r="J188" s="68">
        <v>0.42311479078093533</v>
      </c>
      <c r="K188" s="3060">
        <f t="shared" si="0"/>
        <v>13.10555752964869</v>
      </c>
      <c r="L188" s="3053">
        <v>2.6132489451476797</v>
      </c>
      <c r="M188" s="1034"/>
      <c r="N188" s="1034"/>
      <c r="O188" s="1034"/>
      <c r="P188" s="1034"/>
      <c r="Q188" s="1034"/>
      <c r="R188" s="1034"/>
      <c r="S188" s="1799"/>
      <c r="T188" s="1032"/>
      <c r="U188" s="1033"/>
    </row>
    <row r="189" spans="1:22" s="571" customFormat="1">
      <c r="A189" s="3059"/>
      <c r="B189" s="2464"/>
      <c r="C189" s="2464"/>
      <c r="D189" s="2464"/>
      <c r="E189" s="2464"/>
      <c r="F189" s="2464"/>
      <c r="G189" s="2464"/>
      <c r="H189" s="3059"/>
      <c r="I189" s="2464"/>
      <c r="J189" s="670"/>
      <c r="K189" s="3060"/>
      <c r="L189" s="3061"/>
      <c r="M189" s="1034"/>
      <c r="N189" s="1034"/>
      <c r="O189" s="1034"/>
      <c r="P189" s="1034"/>
      <c r="Q189" s="1034"/>
      <c r="R189" s="1034"/>
      <c r="S189" s="1799"/>
      <c r="T189" s="1032"/>
      <c r="U189" s="1033"/>
    </row>
    <row r="190" spans="1:22" s="571" customFormat="1">
      <c r="A190" s="1765"/>
      <c r="B190" s="1776"/>
      <c r="C190" s="1776"/>
      <c r="D190" s="1776"/>
      <c r="E190" s="1776"/>
      <c r="F190" s="1776"/>
      <c r="G190" s="1776"/>
      <c r="H190" s="649"/>
      <c r="I190" s="649"/>
      <c r="J190" s="68"/>
      <c r="K190" s="655"/>
      <c r="L190" s="2924"/>
      <c r="M190" s="1034"/>
      <c r="N190" s="1034"/>
      <c r="O190" s="1034"/>
      <c r="P190" s="1034"/>
      <c r="Q190" s="1034"/>
      <c r="R190" s="1034"/>
      <c r="S190" s="1799"/>
      <c r="T190" s="1032"/>
      <c r="U190" s="1033"/>
    </row>
    <row r="191" spans="1:22" s="1619" customFormat="1">
      <c r="A191" s="1793"/>
      <c r="B191" s="1804"/>
      <c r="C191" s="1804"/>
      <c r="D191" s="1804"/>
      <c r="E191" s="1804"/>
      <c r="F191" s="1804"/>
      <c r="G191" s="1804"/>
      <c r="H191" s="702"/>
      <c r="I191" s="702"/>
      <c r="J191" s="700"/>
      <c r="K191" s="701"/>
      <c r="L191" s="2935"/>
      <c r="M191" s="1403"/>
      <c r="N191" s="1403"/>
      <c r="O191" s="1403"/>
      <c r="P191" s="1403"/>
      <c r="Q191" s="1403"/>
      <c r="R191" s="1403"/>
      <c r="S191" s="1855"/>
      <c r="T191" s="1404"/>
      <c r="U191" s="1405"/>
    </row>
    <row r="192" spans="1:22" s="1619" customFormat="1">
      <c r="A192" s="1886" t="s">
        <v>2137</v>
      </c>
      <c r="B192" s="1887"/>
      <c r="C192" s="934"/>
      <c r="D192" s="1888"/>
      <c r="E192" s="1889"/>
      <c r="F192" s="1890"/>
      <c r="G192" s="852"/>
      <c r="H192" s="1126"/>
      <c r="I192" s="1894"/>
      <c r="J192" s="1126"/>
      <c r="K192" s="1892"/>
      <c r="L192" s="2927"/>
      <c r="S192" s="1893"/>
      <c r="T192" s="1404"/>
      <c r="U192" s="1405"/>
    </row>
    <row r="193" spans="1:22">
      <c r="A193" s="1849" t="s">
        <v>258</v>
      </c>
      <c r="B193" s="337" t="s">
        <v>427</v>
      </c>
      <c r="C193" s="1613" t="s">
        <v>2137</v>
      </c>
      <c r="D193" s="1850">
        <v>8</v>
      </c>
      <c r="E193" s="1851">
        <v>22</v>
      </c>
      <c r="F193" s="1852">
        <v>2016</v>
      </c>
      <c r="G193" s="337">
        <v>0.5</v>
      </c>
      <c r="H193" s="336">
        <v>3.35</v>
      </c>
      <c r="I193" s="336">
        <v>4.3</v>
      </c>
      <c r="J193" s="340">
        <v>4.34</v>
      </c>
      <c r="K193" s="88">
        <f t="shared" si="0"/>
        <v>134.42715999999999</v>
      </c>
      <c r="L193" s="2916">
        <v>0.71</v>
      </c>
      <c r="M193" s="91">
        <f>AVERAGE(I193:I194)</f>
        <v>4.3</v>
      </c>
      <c r="N193" s="91">
        <f>10*(6-(LN(M193)/LN(2)))</f>
        <v>38.956633401852642</v>
      </c>
      <c r="O193" s="394">
        <f>AVERAGE(K193:K194)</f>
        <v>105.93107999999999</v>
      </c>
      <c r="P193" s="91">
        <f t="shared" si="3"/>
        <v>71.420196247803204</v>
      </c>
      <c r="Q193" s="394">
        <f>AVERAGE(L193:L194)</f>
        <v>0.63500000000000001</v>
      </c>
      <c r="R193" s="91">
        <f t="shared" si="4"/>
        <v>26.113854945447741</v>
      </c>
      <c r="S193" s="1798">
        <f>AVERAGE(N193,P193,R193)</f>
        <v>45.496894865034527</v>
      </c>
      <c r="T193" s="745"/>
      <c r="U193" s="484"/>
      <c r="V193" s="915" t="str">
        <f>IF(_xlfn.NUMBERVALUE(T193), IF(T193&lt;50, "Acceptable; Ongoing Protection is Required", "UNScceptable; Immediate Restoration is Required"), " ")</f>
        <v xml:space="preserve"> </v>
      </c>
    </row>
    <row r="194" spans="1:22" s="451" customFormat="1">
      <c r="A194" s="1780" t="s">
        <v>258</v>
      </c>
      <c r="B194" s="1784" t="s">
        <v>427</v>
      </c>
      <c r="C194" s="1811" t="s">
        <v>2137</v>
      </c>
      <c r="D194" s="1786">
        <v>8</v>
      </c>
      <c r="E194" s="1787">
        <v>22</v>
      </c>
      <c r="F194" s="1788">
        <v>2016</v>
      </c>
      <c r="G194" s="1785">
        <v>3.3</v>
      </c>
      <c r="H194" s="492"/>
      <c r="I194" s="492"/>
      <c r="J194" s="493">
        <v>2.5</v>
      </c>
      <c r="K194" s="498">
        <f t="shared" si="0"/>
        <v>77.435000000000002</v>
      </c>
      <c r="L194" s="2917">
        <v>0.56000000000000005</v>
      </c>
      <c r="M194" s="470"/>
      <c r="N194" s="470"/>
      <c r="O194" s="470"/>
      <c r="P194" s="470"/>
      <c r="Q194" s="470"/>
      <c r="R194" s="470"/>
      <c r="S194" s="1803"/>
      <c r="T194" s="1016"/>
      <c r="U194" s="564"/>
    </row>
    <row r="195" spans="1:22" s="1735" customFormat="1">
      <c r="A195" s="2481" t="s">
        <v>258</v>
      </c>
      <c r="B195" s="2482" t="s">
        <v>427</v>
      </c>
      <c r="C195" s="2471" t="s">
        <v>2137</v>
      </c>
      <c r="D195" s="2472">
        <v>8</v>
      </c>
      <c r="E195" s="2473">
        <v>22</v>
      </c>
      <c r="F195" s="2474">
        <v>2017</v>
      </c>
      <c r="G195" s="2471">
        <v>0.5</v>
      </c>
      <c r="H195" s="2475">
        <v>3.1</v>
      </c>
      <c r="I195" s="2475">
        <v>6.1</v>
      </c>
      <c r="J195" s="2476">
        <v>6.2763291139240511</v>
      </c>
      <c r="K195" s="2477">
        <f t="shared" si="0"/>
        <v>194.40301797468356</v>
      </c>
      <c r="L195" s="2929">
        <v>0.84816448270904365</v>
      </c>
      <c r="M195" s="2478">
        <f>AVERAGE(I195)</f>
        <v>6.1</v>
      </c>
      <c r="N195" s="2478">
        <f>10*(6-(LN(M195)/LN(2)))</f>
        <v>33.911907573244761</v>
      </c>
      <c r="O195" s="2479">
        <f>AVERAGE(K195)</f>
        <v>194.40301797468356</v>
      </c>
      <c r="P195" s="2478">
        <f t="shared" si="3"/>
        <v>80.17944305030764</v>
      </c>
      <c r="Q195" s="2479">
        <f>AVERAGE(L195)</f>
        <v>0.84816448270904365</v>
      </c>
      <c r="R195" s="2478">
        <f t="shared" si="4"/>
        <v>28.953449801108864</v>
      </c>
      <c r="S195" s="2480">
        <f>AVERAGE(N195,P195,R195)</f>
        <v>47.681600141553758</v>
      </c>
      <c r="T195" s="1744"/>
      <c r="U195" s="1745"/>
      <c r="V195" s="1746" t="str">
        <f>IF(_xlfn.NUMBERVALUE(T195), IF(T195&lt;50, "Acceptable; Ongoing Protection is Required", "UNScceptable; Immediate Restoration is Required"), " ")</f>
        <v xml:space="preserve"> </v>
      </c>
    </row>
    <row r="196" spans="1:22" s="1735" customFormat="1">
      <c r="A196" s="2481" t="s">
        <v>258</v>
      </c>
      <c r="B196" s="2482" t="s">
        <v>427</v>
      </c>
      <c r="C196" s="2471" t="s">
        <v>2137</v>
      </c>
      <c r="D196" s="2472">
        <v>9</v>
      </c>
      <c r="E196" s="2473">
        <v>6</v>
      </c>
      <c r="F196" s="2474">
        <v>2018</v>
      </c>
      <c r="G196" s="2471">
        <v>0.5</v>
      </c>
      <c r="H196" s="2889">
        <v>2.91</v>
      </c>
      <c r="I196" s="2889">
        <v>5.33</v>
      </c>
      <c r="J196" s="2889" t="s">
        <v>866</v>
      </c>
      <c r="K196" s="2890" t="e">
        <f t="shared" si="0"/>
        <v>#VALUE!</v>
      </c>
      <c r="L196" s="2936" t="s">
        <v>866</v>
      </c>
      <c r="M196" s="2891">
        <f>AVERAGE(I196)</f>
        <v>5.33</v>
      </c>
      <c r="N196" s="2891">
        <f>10*(6-(LN(M196)/LN(2)))</f>
        <v>35.858644670155485</v>
      </c>
      <c r="O196" s="2892" t="e">
        <f>AVERAGE(K196)</f>
        <v>#VALUE!</v>
      </c>
      <c r="P196" s="2893" t="e">
        <f t="shared" si="3"/>
        <v>#VALUE!</v>
      </c>
      <c r="Q196" s="2892" t="e">
        <f>AVERAGE(L196)</f>
        <v>#DIV/0!</v>
      </c>
      <c r="R196" s="2893" t="e">
        <f t="shared" si="4"/>
        <v>#DIV/0!</v>
      </c>
      <c r="S196" s="2480"/>
      <c r="T196" s="1733"/>
      <c r="U196" s="1734"/>
    </row>
    <row r="197" spans="1:22">
      <c r="A197" s="1764"/>
      <c r="B197" s="1725"/>
      <c r="C197" s="1765"/>
      <c r="D197" s="1766"/>
      <c r="E197" s="1767"/>
      <c r="F197" s="1768"/>
      <c r="G197" s="1779"/>
      <c r="H197" s="68"/>
      <c r="I197" s="660"/>
      <c r="J197" s="68"/>
      <c r="K197" s="655"/>
      <c r="L197" s="2924"/>
      <c r="M197" s="649"/>
      <c r="N197" s="649"/>
      <c r="O197" s="653"/>
      <c r="P197" s="649"/>
      <c r="Q197" s="653"/>
      <c r="R197" s="649"/>
      <c r="S197" s="1799"/>
      <c r="T197" s="745"/>
      <c r="U197" s="484"/>
    </row>
    <row r="198" spans="1:22">
      <c r="A198" s="1725"/>
      <c r="B198" s="54" t="s">
        <v>2126</v>
      </c>
      <c r="C198" s="54" t="s">
        <v>2138</v>
      </c>
      <c r="D198" s="54">
        <v>9</v>
      </c>
      <c r="E198" s="54">
        <v>11</v>
      </c>
      <c r="F198" s="1767">
        <v>2019</v>
      </c>
      <c r="G198" s="649">
        <v>5.3</v>
      </c>
      <c r="H198" s="657">
        <v>0.5</v>
      </c>
      <c r="I198" s="660">
        <v>3.7</v>
      </c>
      <c r="J198" s="68">
        <v>0.58056853274210152</v>
      </c>
      <c r="K198" s="655">
        <f t="shared" si="0"/>
        <v>17.982529733153854</v>
      </c>
      <c r="L198" s="2924">
        <v>2.1526222784810121</v>
      </c>
      <c r="M198" s="659">
        <f>AVERAGE(I198:I204)</f>
        <v>3.7</v>
      </c>
      <c r="N198" s="649">
        <f t="shared" ref="N198" si="66">10*(6-(LN(M198)/LN(2)))</f>
        <v>41.124747292584125</v>
      </c>
      <c r="O198" s="653">
        <f>AVERAGE(K198:K204)</f>
        <v>20.96815730652397</v>
      </c>
      <c r="P198" s="649">
        <f t="shared" ref="P198" si="67">10*(6-(LN(48/O198)/LN(2)))</f>
        <v>48.051656763184454</v>
      </c>
      <c r="Q198" s="653">
        <f>AVERAGE(L198:L204)</f>
        <v>4.9544481012658208</v>
      </c>
      <c r="R198" s="649">
        <f t="shared" ref="R198" si="68">10*(6-((2.04-0.68*LN(Q198))/LN(2)))</f>
        <v>46.26834679981593</v>
      </c>
      <c r="S198" s="1036">
        <f>AVERAGE(N198,P198,R198)</f>
        <v>45.148250285194841</v>
      </c>
      <c r="T198" s="745"/>
      <c r="U198" s="484"/>
    </row>
    <row r="199" spans="1:22" s="571" customFormat="1">
      <c r="A199" s="1725"/>
      <c r="B199" s="54" t="s">
        <v>2126</v>
      </c>
      <c r="C199" s="54" t="s">
        <v>2138</v>
      </c>
      <c r="D199" s="54">
        <v>9</v>
      </c>
      <c r="E199" s="54">
        <v>11</v>
      </c>
      <c r="F199" s="1767">
        <v>2019</v>
      </c>
      <c r="G199" s="1034"/>
      <c r="H199" s="657">
        <v>0.5</v>
      </c>
      <c r="I199" s="1086"/>
      <c r="J199" s="68">
        <v>0.58056853274210152</v>
      </c>
      <c r="K199" s="655">
        <f t="shared" si="0"/>
        <v>17.982529733153854</v>
      </c>
      <c r="L199" s="2924">
        <v>3.1947648101265815</v>
      </c>
      <c r="M199" s="1034"/>
      <c r="N199" s="1034"/>
      <c r="O199" s="1034"/>
      <c r="P199" s="1034"/>
      <c r="Q199" s="1034"/>
      <c r="R199" s="1034"/>
      <c r="S199" s="1776"/>
      <c r="T199" s="1128"/>
    </row>
    <row r="200" spans="1:22" s="571" customFormat="1">
      <c r="A200" s="1725"/>
      <c r="B200" s="54" t="s">
        <v>2126</v>
      </c>
      <c r="C200" s="54" t="s">
        <v>2138</v>
      </c>
      <c r="D200" s="54">
        <v>9</v>
      </c>
      <c r="E200" s="54">
        <v>11</v>
      </c>
      <c r="F200" s="1767">
        <v>2019</v>
      </c>
      <c r="G200" s="1034"/>
      <c r="H200" s="657">
        <v>1</v>
      </c>
      <c r="I200" s="1086"/>
      <c r="J200" s="54" t="s">
        <v>811</v>
      </c>
      <c r="K200" s="1026"/>
      <c r="L200" s="2938" t="s">
        <v>811</v>
      </c>
      <c r="M200" s="1034"/>
      <c r="N200" s="1034"/>
      <c r="O200" s="1034"/>
      <c r="P200" s="1034"/>
      <c r="Q200" s="1034"/>
      <c r="R200" s="1034"/>
      <c r="S200" s="1776"/>
      <c r="T200" s="1128"/>
    </row>
    <row r="201" spans="1:22" s="571" customFormat="1">
      <c r="A201" s="1725"/>
      <c r="B201" s="54" t="s">
        <v>2126</v>
      </c>
      <c r="C201" s="54" t="s">
        <v>2138</v>
      </c>
      <c r="D201" s="54">
        <v>9</v>
      </c>
      <c r="E201" s="54">
        <v>11</v>
      </c>
      <c r="F201" s="1767">
        <v>2019</v>
      </c>
      <c r="G201" s="1034"/>
      <c r="H201" s="657">
        <v>2</v>
      </c>
      <c r="I201" s="1086"/>
      <c r="J201" s="54" t="s">
        <v>811</v>
      </c>
      <c r="K201" s="1026"/>
      <c r="L201" s="2938" t="s">
        <v>811</v>
      </c>
      <c r="M201" s="1034"/>
      <c r="N201" s="1034"/>
      <c r="O201" s="1034"/>
      <c r="P201" s="1034"/>
      <c r="Q201" s="1034"/>
      <c r="R201" s="1034"/>
      <c r="S201" s="1776"/>
      <c r="T201" s="1128"/>
    </row>
    <row r="202" spans="1:22" s="571" customFormat="1">
      <c r="A202" s="1725"/>
      <c r="B202" s="54" t="s">
        <v>2126</v>
      </c>
      <c r="C202" s="54" t="s">
        <v>2138</v>
      </c>
      <c r="D202" s="54">
        <v>9</v>
      </c>
      <c r="E202" s="54">
        <v>11</v>
      </c>
      <c r="F202" s="1767">
        <v>2019</v>
      </c>
      <c r="G202" s="1034"/>
      <c r="H202" s="657">
        <v>3</v>
      </c>
      <c r="I202" s="1086"/>
      <c r="J202" s="54" t="s">
        <v>811</v>
      </c>
      <c r="K202" s="1026"/>
      <c r="L202" s="2938" t="s">
        <v>811</v>
      </c>
      <c r="M202" s="1034"/>
      <c r="N202" s="1034"/>
      <c r="O202" s="1034"/>
      <c r="P202" s="1034"/>
      <c r="Q202" s="1034"/>
      <c r="R202" s="1034"/>
      <c r="S202" s="1776"/>
      <c r="T202" s="1128"/>
    </row>
    <row r="203" spans="1:22" s="571" customFormat="1">
      <c r="A203" s="1725"/>
      <c r="B203" s="54" t="s">
        <v>2126</v>
      </c>
      <c r="C203" s="54" t="s">
        <v>2138</v>
      </c>
      <c r="D203" s="54">
        <v>9</v>
      </c>
      <c r="E203" s="54">
        <v>11</v>
      </c>
      <c r="F203" s="1767">
        <v>2019</v>
      </c>
      <c r="G203" s="1034"/>
      <c r="H203" s="657">
        <v>4</v>
      </c>
      <c r="I203" s="1086"/>
      <c r="J203" s="54" t="s">
        <v>811</v>
      </c>
      <c r="K203" s="1026"/>
      <c r="L203" s="2938" t="s">
        <v>811</v>
      </c>
      <c r="M203" s="1034"/>
      <c r="N203" s="1034"/>
      <c r="O203" s="1034"/>
      <c r="P203" s="1034"/>
      <c r="Q203" s="1034"/>
      <c r="R203" s="1034"/>
      <c r="S203" s="1776"/>
      <c r="T203" s="1128"/>
    </row>
    <row r="204" spans="1:22" s="571" customFormat="1">
      <c r="A204" s="1725"/>
      <c r="B204" s="54" t="s">
        <v>2126</v>
      </c>
      <c r="C204" s="54" t="s">
        <v>2138</v>
      </c>
      <c r="D204" s="54">
        <v>9</v>
      </c>
      <c r="E204" s="54">
        <v>11</v>
      </c>
      <c r="F204" s="1767">
        <v>2019</v>
      </c>
      <c r="G204" s="1034"/>
      <c r="H204" s="657">
        <v>4.2</v>
      </c>
      <c r="I204" s="1086"/>
      <c r="J204" s="68">
        <v>0.86974276661923566</v>
      </c>
      <c r="K204" s="655">
        <f t="shared" si="0"/>
        <v>26.939412453264204</v>
      </c>
      <c r="L204" s="2924">
        <v>9.5159572151898697</v>
      </c>
      <c r="M204" s="1034"/>
      <c r="N204" s="1034"/>
      <c r="O204" s="1034"/>
      <c r="P204" s="1034"/>
      <c r="Q204" s="1034"/>
      <c r="R204" s="1034"/>
      <c r="S204" s="1776"/>
      <c r="T204" s="1128"/>
    </row>
    <row r="205" spans="1:22" s="2979" customFormat="1">
      <c r="A205" s="2974"/>
      <c r="B205" s="2974"/>
      <c r="C205" s="3007"/>
      <c r="D205" s="2975"/>
      <c r="E205" s="2976"/>
      <c r="F205" s="2977"/>
      <c r="G205" s="3008"/>
      <c r="H205" s="3009"/>
      <c r="I205" s="3010"/>
      <c r="J205" s="3009"/>
      <c r="K205" s="3011"/>
      <c r="L205" s="3055"/>
      <c r="M205" s="3012"/>
      <c r="N205" s="3012"/>
      <c r="O205" s="3012"/>
      <c r="P205" s="3012"/>
      <c r="Q205" s="3012"/>
      <c r="R205" s="3012"/>
      <c r="S205" s="3013"/>
      <c r="T205" s="2978"/>
    </row>
    <row r="206" spans="1:22" s="571" customFormat="1">
      <c r="A206" s="1725"/>
      <c r="B206" s="649" t="s">
        <v>2126</v>
      </c>
      <c r="C206" s="649" t="s">
        <v>2138</v>
      </c>
      <c r="D206" s="54">
        <v>8</v>
      </c>
      <c r="E206" s="54">
        <v>19</v>
      </c>
      <c r="F206" s="692">
        <v>2020</v>
      </c>
      <c r="G206" s="3030">
        <v>5.75</v>
      </c>
      <c r="H206" s="54">
        <v>0.5</v>
      </c>
      <c r="I206" s="660">
        <v>3</v>
      </c>
      <c r="J206" s="68">
        <v>0.69296187817171162</v>
      </c>
      <c r="K206" s="655">
        <f t="shared" si="0"/>
        <v>21.463801214490594</v>
      </c>
      <c r="L206" s="3014">
        <v>0.5319999999999997</v>
      </c>
      <c r="M206" s="659">
        <f>AVERAGE(I206:I211)</f>
        <v>3</v>
      </c>
      <c r="N206" s="649">
        <f t="shared" ref="N206" si="69">10*(6-(LN(M206)/LN(2)))</f>
        <v>44.150374992788443</v>
      </c>
      <c r="O206" s="653">
        <f>AVERAGE(K206:K211)</f>
        <v>36.488462064634021</v>
      </c>
      <c r="P206" s="649">
        <f t="shared" ref="P206" si="70">10*(6-(LN(48/O206)/LN(2)))</f>
        <v>56.044059388818575</v>
      </c>
      <c r="Q206" s="653">
        <f>AVERAGE(L206:L211)</f>
        <v>44.095333333333343</v>
      </c>
      <c r="R206" s="649">
        <f t="shared" ref="R206" si="71">10*(6-((2.04-0.68*LN(Q206))/LN(2)))</f>
        <v>67.714388885725981</v>
      </c>
      <c r="S206" s="1036">
        <f>AVERAGE(N206,P206,R206)</f>
        <v>55.969607755777666</v>
      </c>
      <c r="T206" s="1128"/>
    </row>
    <row r="207" spans="1:22" s="571" customFormat="1">
      <c r="A207" s="1725"/>
      <c r="B207" s="649" t="s">
        <v>2126</v>
      </c>
      <c r="C207" s="649" t="s">
        <v>2138</v>
      </c>
      <c r="D207" s="54">
        <v>8</v>
      </c>
      <c r="E207" s="54">
        <v>19</v>
      </c>
      <c r="F207" s="692">
        <v>2020</v>
      </c>
      <c r="G207" s="3030"/>
      <c r="H207" s="54">
        <v>1</v>
      </c>
      <c r="I207" s="660"/>
      <c r="J207" s="68" t="s">
        <v>811</v>
      </c>
      <c r="K207" s="655"/>
      <c r="L207" s="2924" t="s">
        <v>811</v>
      </c>
      <c r="M207" s="1034"/>
      <c r="N207" s="1034"/>
      <c r="O207" s="1034"/>
      <c r="P207" s="1034"/>
      <c r="Q207" s="1034"/>
      <c r="R207" s="1034"/>
      <c r="S207" s="1776"/>
      <c r="T207" s="1128"/>
    </row>
    <row r="208" spans="1:22" s="571" customFormat="1">
      <c r="A208" s="1725"/>
      <c r="B208" s="649" t="s">
        <v>2126</v>
      </c>
      <c r="C208" s="649" t="s">
        <v>2138</v>
      </c>
      <c r="D208" s="54">
        <v>8</v>
      </c>
      <c r="E208" s="54">
        <v>19</v>
      </c>
      <c r="F208" s="692">
        <v>2020</v>
      </c>
      <c r="G208" s="3030"/>
      <c r="H208" s="54">
        <v>2</v>
      </c>
      <c r="I208" s="660"/>
      <c r="J208" s="68" t="s">
        <v>811</v>
      </c>
      <c r="K208" s="655"/>
      <c r="L208" s="2924" t="s">
        <v>811</v>
      </c>
      <c r="M208" s="1034"/>
      <c r="N208" s="1034"/>
      <c r="O208" s="1034"/>
      <c r="P208" s="1034"/>
      <c r="Q208" s="1034"/>
      <c r="R208" s="1034"/>
      <c r="S208" s="1776"/>
      <c r="T208" s="1128"/>
    </row>
    <row r="209" spans="1:22" s="571" customFormat="1">
      <c r="A209" s="1725"/>
      <c r="B209" s="649" t="s">
        <v>2126</v>
      </c>
      <c r="C209" s="649" t="s">
        <v>2138</v>
      </c>
      <c r="D209" s="54">
        <v>8</v>
      </c>
      <c r="E209" s="54">
        <v>19</v>
      </c>
      <c r="F209" s="692">
        <v>2020</v>
      </c>
      <c r="G209" s="3030"/>
      <c r="H209" s="54">
        <v>3</v>
      </c>
      <c r="I209" s="660"/>
      <c r="J209" s="68" t="s">
        <v>811</v>
      </c>
      <c r="K209" s="655"/>
      <c r="L209" s="2924" t="s">
        <v>811</v>
      </c>
      <c r="M209" s="1034"/>
      <c r="N209" s="1034"/>
      <c r="O209" s="1034"/>
      <c r="P209" s="1034"/>
      <c r="Q209" s="1034"/>
      <c r="R209" s="1034"/>
      <c r="S209" s="1776"/>
      <c r="T209" s="1128"/>
    </row>
    <row r="210" spans="1:22" s="571" customFormat="1">
      <c r="A210" s="1725"/>
      <c r="B210" s="649" t="s">
        <v>2126</v>
      </c>
      <c r="C210" s="649" t="s">
        <v>2138</v>
      </c>
      <c r="D210" s="54">
        <v>8</v>
      </c>
      <c r="E210" s="54">
        <v>19</v>
      </c>
      <c r="F210" s="692">
        <v>2020</v>
      </c>
      <c r="G210" s="3030"/>
      <c r="H210" s="54">
        <v>4</v>
      </c>
      <c r="I210" s="660"/>
      <c r="J210" s="68" t="s">
        <v>811</v>
      </c>
      <c r="K210" s="655"/>
      <c r="L210" s="2924" t="s">
        <v>811</v>
      </c>
      <c r="M210" s="1034"/>
      <c r="N210" s="1034"/>
      <c r="O210" s="1034"/>
      <c r="P210" s="1034"/>
      <c r="Q210" s="1034"/>
      <c r="R210" s="1034"/>
      <c r="S210" s="1776"/>
      <c r="T210" s="1128"/>
    </row>
    <row r="211" spans="1:22" s="3023" customFormat="1">
      <c r="A211" s="2997"/>
      <c r="B211" s="3015" t="s">
        <v>2126</v>
      </c>
      <c r="C211" s="3015" t="s">
        <v>2138</v>
      </c>
      <c r="D211" s="3032">
        <v>8</v>
      </c>
      <c r="E211" s="3032">
        <v>19</v>
      </c>
      <c r="F211" s="3033">
        <v>2020</v>
      </c>
      <c r="G211" s="3031"/>
      <c r="H211" s="3032">
        <v>4.75</v>
      </c>
      <c r="I211" s="3017"/>
      <c r="J211" s="3016">
        <v>1.6631085076121082</v>
      </c>
      <c r="K211" s="3018">
        <f t="shared" si="0"/>
        <v>51.513122914777441</v>
      </c>
      <c r="L211" s="3019">
        <v>87.65866666666669</v>
      </c>
      <c r="M211" s="3020"/>
      <c r="N211" s="3020"/>
      <c r="O211" s="3020"/>
      <c r="P211" s="3020"/>
      <c r="Q211" s="3020"/>
      <c r="R211" s="3020"/>
      <c r="S211" s="3021"/>
      <c r="T211" s="3022"/>
    </row>
    <row r="212" spans="1:22" s="571" customFormat="1">
      <c r="A212" s="1725"/>
      <c r="B212" s="1725"/>
      <c r="C212" s="1765"/>
      <c r="D212" s="1766"/>
      <c r="E212" s="1767"/>
      <c r="F212" s="1768"/>
      <c r="G212" s="1779"/>
      <c r="H212" s="1041"/>
      <c r="I212" s="1086"/>
      <c r="J212" s="1041"/>
      <c r="K212" s="1026"/>
      <c r="L212" s="2923"/>
      <c r="M212" s="1034"/>
      <c r="N212" s="1034"/>
      <c r="O212" s="1034"/>
      <c r="P212" s="1034"/>
      <c r="Q212" s="1034"/>
      <c r="R212" s="1034"/>
      <c r="S212" s="1776"/>
      <c r="T212" s="1128"/>
    </row>
    <row r="213" spans="1:22" s="3029" customFormat="1">
      <c r="A213" s="3025" t="s">
        <v>2139</v>
      </c>
      <c r="B213" s="2986"/>
      <c r="C213" s="2987"/>
      <c r="D213" s="2988"/>
      <c r="E213" s="2989"/>
      <c r="F213" s="2990"/>
      <c r="G213" s="3026"/>
      <c r="H213" s="2992"/>
      <c r="I213" s="2993"/>
      <c r="J213" s="2992"/>
      <c r="K213" s="2994"/>
      <c r="L213" s="2995"/>
      <c r="M213" s="2991"/>
      <c r="N213" s="2991"/>
      <c r="O213" s="2991"/>
      <c r="P213" s="2991"/>
      <c r="Q213" s="2991"/>
      <c r="R213" s="2991"/>
      <c r="S213" s="3027"/>
      <c r="T213" s="3028"/>
    </row>
    <row r="214" spans="1:22" s="571" customFormat="1">
      <c r="A214" s="1725"/>
      <c r="B214" s="1725"/>
      <c r="C214" s="1765"/>
      <c r="D214" s="1766"/>
      <c r="E214" s="1767"/>
      <c r="F214" s="1768"/>
      <c r="G214" s="1779"/>
      <c r="H214" s="1041"/>
      <c r="I214" s="1086"/>
      <c r="J214" s="1041"/>
      <c r="K214" s="1026"/>
      <c r="L214" s="2923"/>
      <c r="M214" s="1034"/>
      <c r="N214" s="1034"/>
      <c r="O214" s="1034"/>
      <c r="P214" s="1034"/>
      <c r="Q214" s="1034"/>
      <c r="R214" s="1034"/>
      <c r="S214" s="1776"/>
      <c r="T214" s="1128"/>
    </row>
    <row r="215" spans="1:22" s="571" customFormat="1">
      <c r="A215" s="1725"/>
      <c r="B215" s="54" t="s">
        <v>2126</v>
      </c>
      <c r="C215" s="54" t="s">
        <v>2137</v>
      </c>
      <c r="D215" s="54">
        <v>8</v>
      </c>
      <c r="E215" s="54">
        <v>15</v>
      </c>
      <c r="F215" s="692">
        <v>2022</v>
      </c>
      <c r="G215" s="657">
        <v>4.4000000000000004</v>
      </c>
      <c r="H215" s="54">
        <v>0.5</v>
      </c>
      <c r="I215" s="660">
        <v>2.15</v>
      </c>
      <c r="J215" s="68">
        <v>0.45939125859818003</v>
      </c>
      <c r="K215" s="655">
        <f t="shared" si="0"/>
        <v>14.229184843820029</v>
      </c>
      <c r="L215" s="2924">
        <v>4.7616544642857139</v>
      </c>
      <c r="M215" s="659">
        <f>AVERAGE(I215:I219)</f>
        <v>2.15</v>
      </c>
      <c r="N215" s="649">
        <f t="shared" ref="N215" si="72">10*(6-(LN(M215)/LN(2)))</f>
        <v>48.956633401852642</v>
      </c>
      <c r="O215" s="653">
        <f>AVERAGE(K215:K219)</f>
        <v>11.492803143085407</v>
      </c>
      <c r="P215" s="649">
        <f t="shared" ref="P215" si="73">10*(6-(LN(48/O215)/LN(2)))</f>
        <v>39.376963144656344</v>
      </c>
      <c r="Q215" s="653">
        <f>AVERAGE(L215:L219)</f>
        <v>4.9139258928571428</v>
      </c>
      <c r="R215" s="649">
        <f t="shared" ref="R215" si="74">10*(6-((2.04-0.68*LN(Q215))/LN(2)))</f>
        <v>46.187778649358563</v>
      </c>
      <c r="S215" s="1036">
        <f>AVERAGE(N215,P215,R215)</f>
        <v>44.840458398622523</v>
      </c>
      <c r="T215" s="1128"/>
    </row>
    <row r="216" spans="1:22" s="571" customFormat="1">
      <c r="A216" s="1725"/>
      <c r="B216" s="54" t="s">
        <v>2126</v>
      </c>
      <c r="C216" s="54" t="s">
        <v>2137</v>
      </c>
      <c r="D216" s="54">
        <v>8</v>
      </c>
      <c r="E216" s="54">
        <v>15</v>
      </c>
      <c r="F216" s="692">
        <v>2022</v>
      </c>
      <c r="G216" s="657"/>
      <c r="H216" s="54">
        <v>1</v>
      </c>
      <c r="I216" s="660"/>
      <c r="J216" s="54" t="s">
        <v>811</v>
      </c>
      <c r="K216" s="655"/>
      <c r="L216" s="2924" t="s">
        <v>811</v>
      </c>
      <c r="M216" s="1034"/>
      <c r="N216" s="1034"/>
      <c r="O216" s="1034"/>
      <c r="P216" s="1034"/>
      <c r="Q216" s="1034"/>
      <c r="R216" s="1034"/>
      <c r="S216" s="1776"/>
      <c r="T216" s="1128"/>
    </row>
    <row r="217" spans="1:22" s="571" customFormat="1">
      <c r="A217" s="1725"/>
      <c r="B217" s="54" t="s">
        <v>2126</v>
      </c>
      <c r="C217" s="54" t="s">
        <v>2137</v>
      </c>
      <c r="D217" s="54">
        <v>8</v>
      </c>
      <c r="E217" s="54">
        <v>15</v>
      </c>
      <c r="F217" s="692">
        <v>2022</v>
      </c>
      <c r="G217" s="657"/>
      <c r="H217" s="54">
        <v>2</v>
      </c>
      <c r="I217" s="660"/>
      <c r="J217" s="54" t="s">
        <v>811</v>
      </c>
      <c r="K217" s="655"/>
      <c r="L217" s="2924" t="s">
        <v>811</v>
      </c>
      <c r="M217" s="1034"/>
      <c r="N217" s="1034"/>
      <c r="O217" s="1034"/>
      <c r="P217" s="1034"/>
      <c r="Q217" s="1034"/>
      <c r="R217" s="1034"/>
      <c r="S217" s="1776"/>
      <c r="T217" s="1128"/>
    </row>
    <row r="218" spans="1:22" s="571" customFormat="1">
      <c r="A218" s="1725"/>
      <c r="B218" s="54" t="s">
        <v>2126</v>
      </c>
      <c r="C218" s="54" t="s">
        <v>2137</v>
      </c>
      <c r="D218" s="54">
        <v>8</v>
      </c>
      <c r="E218" s="54">
        <v>15</v>
      </c>
      <c r="F218" s="692">
        <v>2022</v>
      </c>
      <c r="G218" s="657"/>
      <c r="H218" s="54">
        <v>3</v>
      </c>
      <c r="I218" s="660"/>
      <c r="J218" s="54" t="s">
        <v>811</v>
      </c>
      <c r="K218" s="655"/>
      <c r="L218" s="2924" t="s">
        <v>811</v>
      </c>
      <c r="M218" s="1034"/>
      <c r="N218" s="1034"/>
      <c r="O218" s="1034"/>
      <c r="P218" s="1034"/>
      <c r="Q218" s="1034"/>
      <c r="R218" s="1034"/>
      <c r="S218" s="1776"/>
      <c r="T218" s="1128"/>
    </row>
    <row r="219" spans="1:22" s="3023" customFormat="1">
      <c r="A219" s="2997"/>
      <c r="B219" s="3032" t="s">
        <v>2126</v>
      </c>
      <c r="C219" s="3032" t="s">
        <v>2137</v>
      </c>
      <c r="D219" s="3032">
        <v>8</v>
      </c>
      <c r="E219" s="3032">
        <v>15</v>
      </c>
      <c r="F219" s="3033">
        <v>2022</v>
      </c>
      <c r="G219" s="3034"/>
      <c r="H219" s="3032">
        <v>3.4</v>
      </c>
      <c r="I219" s="3017"/>
      <c r="J219" s="3016">
        <v>0.28270231298349541</v>
      </c>
      <c r="K219" s="3018">
        <f t="shared" si="0"/>
        <v>8.7564214423507867</v>
      </c>
      <c r="L219" s="3035">
        <v>5.0661973214285716</v>
      </c>
      <c r="M219" s="3020"/>
      <c r="N219" s="3020"/>
      <c r="O219" s="3020"/>
      <c r="P219" s="3020"/>
      <c r="Q219" s="3020"/>
      <c r="R219" s="3020"/>
      <c r="S219" s="3021"/>
      <c r="T219" s="3022"/>
    </row>
    <row r="220" spans="1:22" s="571" customFormat="1">
      <c r="A220" s="1725"/>
      <c r="B220" s="1725"/>
      <c r="C220" s="1765"/>
      <c r="D220" s="1766"/>
      <c r="E220" s="1767"/>
      <c r="F220" s="1768"/>
      <c r="G220" s="1779"/>
      <c r="H220" s="1041"/>
      <c r="I220" s="1086"/>
      <c r="J220" s="1041"/>
      <c r="K220" s="1026"/>
      <c r="L220" s="2923"/>
      <c r="M220" s="1034"/>
      <c r="N220" s="1034"/>
      <c r="O220" s="1034"/>
      <c r="P220" s="1034"/>
      <c r="Q220" s="1034"/>
      <c r="R220" s="1034"/>
      <c r="S220" s="1776"/>
      <c r="T220" s="1128"/>
    </row>
    <row r="221" spans="1:22" s="571" customFormat="1">
      <c r="A221" s="1725"/>
      <c r="B221" s="68" t="s">
        <v>2126</v>
      </c>
      <c r="C221" s="68" t="s">
        <v>2138</v>
      </c>
      <c r="D221" s="54">
        <v>8</v>
      </c>
      <c r="E221" s="54">
        <v>21</v>
      </c>
      <c r="F221" s="692">
        <v>2023</v>
      </c>
      <c r="G221" s="657">
        <v>5.7</v>
      </c>
      <c r="H221" s="660">
        <v>0.5</v>
      </c>
      <c r="I221" s="660">
        <v>3.13</v>
      </c>
      <c r="J221" s="68" t="s">
        <v>815</v>
      </c>
      <c r="K221" s="655"/>
      <c r="L221" s="3036">
        <v>2.9002531645569616</v>
      </c>
      <c r="M221" s="659">
        <f>AVERAGE(I221:I226)</f>
        <v>3.13</v>
      </c>
      <c r="N221" s="649">
        <f t="shared" ref="N221" si="75">10*(6-(LN(M221)/LN(2)))</f>
        <v>43.53837342842106</v>
      </c>
      <c r="O221" s="653">
        <f>AVERAGE(K221:K226)</f>
        <v>27.331780549100806</v>
      </c>
      <c r="P221" s="649">
        <f t="shared" ref="P221" si="76">10*(6-(LN(48/O221)/LN(2)))</f>
        <v>51.875450425265264</v>
      </c>
      <c r="Q221" s="653">
        <f>AVERAGE(L221:L226)</f>
        <v>10.853291139240506</v>
      </c>
      <c r="R221" s="649">
        <f t="shared" ref="R221" si="77">10*(6-((2.04-0.68*LN(Q221))/LN(2)))</f>
        <v>53.961433824195694</v>
      </c>
      <c r="S221" s="1036">
        <f>AVERAGE(N221,P221,R221)</f>
        <v>49.791752559294004</v>
      </c>
      <c r="T221" s="1204">
        <f>AVERAGE(S198:S221)</f>
        <v>48.937517249722255</v>
      </c>
      <c r="U221" s="451" t="s">
        <v>2133</v>
      </c>
      <c r="V221" s="451" t="str">
        <f>IF(_xlfn.NUMBERVALUE(T221), IF(T221&lt;50, "Acceptable; Ongoing Protection is Required", "UNScceptable; Immediate Restoration is Required"), " ")</f>
        <v>Acceptable; Ongoing Protection is Required</v>
      </c>
    </row>
    <row r="222" spans="1:22" s="571" customFormat="1">
      <c r="A222" s="1725"/>
      <c r="B222" s="68" t="s">
        <v>2126</v>
      </c>
      <c r="C222" s="68" t="s">
        <v>2138</v>
      </c>
      <c r="D222" s="54">
        <v>8</v>
      </c>
      <c r="E222" s="54">
        <v>21</v>
      </c>
      <c r="F222" s="692">
        <v>2023</v>
      </c>
      <c r="G222" s="657"/>
      <c r="H222" s="660">
        <v>1</v>
      </c>
      <c r="I222" s="660"/>
      <c r="J222" s="68" t="s">
        <v>811</v>
      </c>
      <c r="K222" s="655"/>
      <c r="L222" s="2924" t="s">
        <v>811</v>
      </c>
      <c r="M222" s="1034"/>
      <c r="N222" s="1034"/>
      <c r="O222" s="1034"/>
      <c r="P222" s="1034"/>
      <c r="Q222" s="1034"/>
      <c r="R222" s="1034"/>
      <c r="S222" s="1035"/>
      <c r="T222" s="1128"/>
    </row>
    <row r="223" spans="1:22" s="571" customFormat="1">
      <c r="A223" s="1725"/>
      <c r="B223" s="68" t="s">
        <v>2126</v>
      </c>
      <c r="C223" s="68" t="s">
        <v>2138</v>
      </c>
      <c r="D223" s="54">
        <v>8</v>
      </c>
      <c r="E223" s="54">
        <v>21</v>
      </c>
      <c r="F223" s="692">
        <v>2023</v>
      </c>
      <c r="G223" s="657"/>
      <c r="H223" s="660">
        <v>2</v>
      </c>
      <c r="I223" s="660"/>
      <c r="J223" s="68" t="s">
        <v>811</v>
      </c>
      <c r="K223" s="655"/>
      <c r="L223" s="2924" t="s">
        <v>811</v>
      </c>
      <c r="M223" s="1034"/>
      <c r="N223" s="1034"/>
      <c r="O223" s="1034"/>
      <c r="P223" s="1034"/>
      <c r="Q223" s="1034"/>
      <c r="R223" s="1034"/>
      <c r="S223" s="1776"/>
      <c r="T223" s="1128"/>
    </row>
    <row r="224" spans="1:22" s="571" customFormat="1">
      <c r="A224" s="1725"/>
      <c r="B224" s="68" t="s">
        <v>2126</v>
      </c>
      <c r="C224" s="68" t="s">
        <v>2138</v>
      </c>
      <c r="D224" s="54">
        <v>8</v>
      </c>
      <c r="E224" s="54">
        <v>21</v>
      </c>
      <c r="F224" s="692">
        <v>2023</v>
      </c>
      <c r="G224" s="657"/>
      <c r="H224" s="660">
        <v>3</v>
      </c>
      <c r="I224" s="660"/>
      <c r="J224" s="68" t="s">
        <v>811</v>
      </c>
      <c r="K224" s="655"/>
      <c r="L224" s="2924" t="s">
        <v>811</v>
      </c>
      <c r="M224" s="1034"/>
      <c r="N224" s="1034"/>
      <c r="O224" s="1034"/>
      <c r="P224" s="1034"/>
      <c r="Q224" s="1034"/>
      <c r="R224" s="1034"/>
      <c r="S224" s="1776"/>
      <c r="T224" s="1128"/>
    </row>
    <row r="225" spans="1:23" s="571" customFormat="1">
      <c r="A225" s="1725"/>
      <c r="B225" s="68" t="s">
        <v>2126</v>
      </c>
      <c r="C225" s="68" t="s">
        <v>2138</v>
      </c>
      <c r="D225" s="54">
        <v>8</v>
      </c>
      <c r="E225" s="54">
        <v>21</v>
      </c>
      <c r="F225" s="692">
        <v>2023</v>
      </c>
      <c r="G225" s="657"/>
      <c r="H225" s="660">
        <v>4</v>
      </c>
      <c r="I225" s="660"/>
      <c r="J225" s="68" t="s">
        <v>811</v>
      </c>
      <c r="K225" s="655"/>
      <c r="L225" s="2924" t="s">
        <v>811</v>
      </c>
      <c r="M225" s="1034"/>
      <c r="N225" s="1034"/>
      <c r="O225" s="1034"/>
      <c r="P225" s="1034"/>
      <c r="Q225" s="1034"/>
      <c r="R225" s="1034"/>
      <c r="S225" s="1776"/>
      <c r="T225" s="1128"/>
    </row>
    <row r="226" spans="1:23" s="3023" customFormat="1">
      <c r="A226" s="2997"/>
      <c r="B226" s="3016" t="s">
        <v>2126</v>
      </c>
      <c r="C226" s="3016" t="s">
        <v>2138</v>
      </c>
      <c r="D226" s="3032">
        <v>8</v>
      </c>
      <c r="E226" s="3032">
        <v>21</v>
      </c>
      <c r="F226" s="3033">
        <v>2023</v>
      </c>
      <c r="G226" s="3034"/>
      <c r="H226" s="3017">
        <v>4.7</v>
      </c>
      <c r="I226" s="3017"/>
      <c r="J226" s="3018">
        <v>0.88241042645770018</v>
      </c>
      <c r="K226" s="3018">
        <f t="shared" si="0"/>
        <v>27.331780549100806</v>
      </c>
      <c r="L226" s="3037">
        <v>18.80632911392405</v>
      </c>
      <c r="M226" s="3020"/>
      <c r="N226" s="3020"/>
      <c r="O226" s="3020"/>
      <c r="P226" s="3020"/>
      <c r="Q226" s="3020"/>
      <c r="R226" s="3020"/>
      <c r="S226" s="3021"/>
      <c r="T226" s="3022"/>
    </row>
    <row r="227" spans="1:23" s="571" customFormat="1">
      <c r="A227" s="1725"/>
      <c r="B227" s="1725"/>
      <c r="C227" s="1765"/>
      <c r="D227" s="1766"/>
      <c r="E227" s="1767"/>
      <c r="F227" s="1768"/>
      <c r="G227" s="1779"/>
      <c r="H227" s="1041"/>
      <c r="I227" s="1086"/>
      <c r="J227" s="1041"/>
      <c r="K227" s="1026"/>
      <c r="L227" s="2923"/>
      <c r="M227" s="1034"/>
      <c r="N227" s="1034"/>
      <c r="O227" s="1034"/>
      <c r="P227" s="1034"/>
      <c r="Q227" s="1034"/>
      <c r="R227" s="1034"/>
      <c r="S227" s="1776"/>
      <c r="T227" s="1128"/>
    </row>
    <row r="228" spans="1:23" s="571" customFormat="1">
      <c r="A228" s="1725"/>
      <c r="B228" s="1725"/>
      <c r="C228" s="1765"/>
      <c r="D228" s="1766"/>
      <c r="E228" s="1767"/>
      <c r="F228" s="1768"/>
      <c r="G228" s="1779"/>
      <c r="H228" s="1041"/>
      <c r="I228" s="1086"/>
      <c r="J228" s="1041"/>
      <c r="K228" s="1026"/>
      <c r="L228" s="2923"/>
      <c r="M228" s="1034"/>
      <c r="N228" s="1034"/>
      <c r="O228" s="1034"/>
      <c r="P228" s="1034"/>
      <c r="Q228" s="1034"/>
      <c r="R228" s="1034"/>
      <c r="S228" s="1776"/>
      <c r="T228" s="1128"/>
    </row>
    <row r="229" spans="1:23" s="571" customFormat="1">
      <c r="A229" s="1725"/>
      <c r="B229" s="1725"/>
      <c r="C229" s="1765"/>
      <c r="D229" s="1766"/>
      <c r="E229" s="1767"/>
      <c r="F229" s="1768"/>
      <c r="G229" s="1779"/>
      <c r="H229" s="1041"/>
      <c r="I229" s="1086"/>
      <c r="J229" s="1041"/>
      <c r="K229" s="1026"/>
      <c r="L229" s="2923"/>
      <c r="M229" s="1034"/>
      <c r="N229" s="1034"/>
      <c r="O229" s="1034"/>
      <c r="P229" s="1034"/>
      <c r="Q229" s="1034"/>
      <c r="R229" s="1034"/>
      <c r="S229" s="1776"/>
      <c r="T229" s="1128"/>
    </row>
    <row r="230" spans="1:23" s="571" customFormat="1">
      <c r="A230" s="1725"/>
      <c r="B230" s="1725"/>
      <c r="C230" s="1765"/>
      <c r="D230" s="1766"/>
      <c r="E230" s="1767"/>
      <c r="F230" s="1768"/>
      <c r="G230" s="1779"/>
      <c r="H230" s="1041"/>
      <c r="I230" s="1086"/>
      <c r="J230" s="1041"/>
      <c r="K230" s="1026"/>
      <c r="L230" s="2923"/>
      <c r="M230" s="1034"/>
      <c r="N230" s="1034"/>
      <c r="O230" s="1034"/>
      <c r="P230" s="1034"/>
      <c r="Q230" s="1034"/>
      <c r="R230" s="1034"/>
      <c r="S230" s="1776"/>
      <c r="T230" s="1128"/>
    </row>
    <row r="231" spans="1:23" s="571" customFormat="1">
      <c r="A231" s="1725"/>
      <c r="B231" s="1725"/>
      <c r="C231" s="1765"/>
      <c r="D231" s="1766"/>
      <c r="E231" s="1767"/>
      <c r="F231" s="1768"/>
      <c r="G231" s="1779"/>
      <c r="H231" s="1041"/>
      <c r="I231" s="1086"/>
      <c r="J231" s="1041"/>
      <c r="K231" s="1026"/>
      <c r="L231" s="2923"/>
      <c r="M231" s="1034"/>
      <c r="N231" s="1034"/>
      <c r="O231" s="1034"/>
      <c r="P231" s="1034"/>
      <c r="Q231" s="1034"/>
      <c r="R231" s="1034"/>
      <c r="S231" s="1776"/>
      <c r="T231" s="1128"/>
    </row>
    <row r="232" spans="1:23" s="571" customFormat="1">
      <c r="A232" s="1725"/>
      <c r="B232" s="1725"/>
      <c r="C232" s="1765"/>
      <c r="D232" s="1766"/>
      <c r="E232" s="1767"/>
      <c r="F232" s="1768"/>
      <c r="G232" s="1779"/>
      <c r="H232" s="1041"/>
      <c r="I232" s="1086"/>
      <c r="J232" s="1041"/>
      <c r="K232" s="1026"/>
      <c r="L232" s="2923"/>
      <c r="M232" s="1034"/>
      <c r="N232" s="1034"/>
      <c r="O232" s="1034"/>
      <c r="P232" s="1034"/>
      <c r="Q232" s="1034"/>
      <c r="R232" s="1034"/>
      <c r="S232" s="1776"/>
      <c r="T232" s="1128"/>
    </row>
    <row r="233" spans="1:23" s="571" customFormat="1">
      <c r="A233" s="1764"/>
      <c r="B233" s="1725"/>
      <c r="C233" s="1765"/>
      <c r="D233" s="1766"/>
      <c r="E233" s="1767"/>
      <c r="F233" s="1768"/>
      <c r="G233" s="1779"/>
      <c r="H233" s="1041"/>
      <c r="I233" s="1086"/>
      <c r="J233" s="1041"/>
      <c r="K233" s="1026"/>
      <c r="L233" s="2923"/>
      <c r="M233" s="1034"/>
      <c r="N233" s="1034"/>
      <c r="O233" s="1034"/>
      <c r="P233" s="1034"/>
      <c r="Q233" s="1034"/>
      <c r="R233" s="1034"/>
      <c r="S233" s="1799"/>
      <c r="T233" s="1032"/>
      <c r="U233" s="1033"/>
    </row>
    <row r="234" spans="1:23" s="1619" customFormat="1">
      <c r="A234" s="1863"/>
      <c r="B234" s="1792"/>
      <c r="C234" s="1793"/>
      <c r="D234" s="1794"/>
      <c r="E234" s="1795"/>
      <c r="F234" s="1796"/>
      <c r="G234" s="1797"/>
      <c r="H234" s="1400"/>
      <c r="I234" s="1401"/>
      <c r="J234" s="1400"/>
      <c r="K234" s="1402"/>
      <c r="L234" s="2926"/>
      <c r="M234" s="1403"/>
      <c r="N234" s="1403"/>
      <c r="O234" s="1403"/>
      <c r="P234" s="1403"/>
      <c r="Q234" s="1403"/>
      <c r="R234" s="1403"/>
      <c r="S234" s="1855"/>
      <c r="T234" s="1404"/>
      <c r="U234" s="1405"/>
    </row>
    <row r="235" spans="1:23" s="1619" customFormat="1">
      <c r="A235" s="1886" t="s">
        <v>2140</v>
      </c>
      <c r="B235" s="1887"/>
      <c r="C235" s="934"/>
      <c r="D235" s="1888"/>
      <c r="E235" s="1889"/>
      <c r="F235" s="1890"/>
      <c r="G235" s="852"/>
      <c r="H235" s="1126"/>
      <c r="I235" s="1894"/>
      <c r="J235" s="1126"/>
      <c r="K235" s="1892"/>
      <c r="L235" s="2927"/>
      <c r="S235" s="1893"/>
      <c r="T235" s="1404"/>
      <c r="U235" s="1405"/>
    </row>
    <row r="236" spans="1:23">
      <c r="A236" s="1849" t="s">
        <v>272</v>
      </c>
      <c r="B236" s="337" t="s">
        <v>427</v>
      </c>
      <c r="C236" s="337" t="s">
        <v>2140</v>
      </c>
      <c r="D236" s="1850">
        <v>8</v>
      </c>
      <c r="E236" s="1851">
        <v>29</v>
      </c>
      <c r="F236" s="1852">
        <v>2016</v>
      </c>
      <c r="G236" s="337">
        <v>0.5</v>
      </c>
      <c r="H236" s="336">
        <v>1.83</v>
      </c>
      <c r="I236" s="336">
        <v>1.83</v>
      </c>
      <c r="J236" s="340">
        <v>10.09</v>
      </c>
      <c r="K236" s="88">
        <f t="shared" si="0"/>
        <v>312.52766000000003</v>
      </c>
      <c r="L236" s="2916">
        <v>1.28</v>
      </c>
      <c r="M236" s="91">
        <f>AVERAGE(I236:I237)</f>
        <v>1.83</v>
      </c>
      <c r="N236" s="91">
        <f>10*(6-(LN(M236)/LN(2)))</f>
        <v>51.281563514906821</v>
      </c>
      <c r="O236" s="394">
        <f>AVERAGE(K236:K237)</f>
        <v>317.63837000000001</v>
      </c>
      <c r="P236" s="91">
        <f t="shared" si="3"/>
        <v>87.262788863742742</v>
      </c>
      <c r="Q236" s="394">
        <f>AVERAGE(L236:L237)</f>
        <v>1.21</v>
      </c>
      <c r="R236" s="91">
        <f t="shared" si="4"/>
        <v>32.439069088864258</v>
      </c>
      <c r="S236" s="1798">
        <f>AVERAGE(N236,P236,R236)</f>
        <v>56.994473822504609</v>
      </c>
      <c r="T236" s="745"/>
      <c r="U236" s="484"/>
      <c r="V236" s="915" t="str">
        <f>IF(_xlfn.NUMBERVALUE(T236), IF(T236&lt;50, "Acceptable; Ongoing Protection is Required", "UNScceptable; Immediate Restoration is Required"), " ")</f>
        <v xml:space="preserve"> </v>
      </c>
    </row>
    <row r="237" spans="1:23" s="451" customFormat="1">
      <c r="A237" s="1780" t="s">
        <v>272</v>
      </c>
      <c r="B237" s="1784" t="s">
        <v>427</v>
      </c>
      <c r="C237" s="1785" t="s">
        <v>2140</v>
      </c>
      <c r="D237" s="1786">
        <v>8</v>
      </c>
      <c r="E237" s="1787">
        <v>29</v>
      </c>
      <c r="F237" s="1788">
        <v>2016</v>
      </c>
      <c r="G237" s="1785">
        <v>1.3</v>
      </c>
      <c r="H237" s="492"/>
      <c r="I237" s="492"/>
      <c r="J237" s="493">
        <v>10.42</v>
      </c>
      <c r="K237" s="498">
        <f t="shared" si="0"/>
        <v>322.74907999999999</v>
      </c>
      <c r="L237" s="2917">
        <v>1.1399999999999999</v>
      </c>
      <c r="M237" s="470"/>
      <c r="N237" s="470"/>
      <c r="O237" s="470"/>
      <c r="P237" s="470"/>
      <c r="Q237" s="470"/>
      <c r="R237" s="470"/>
      <c r="S237" s="1803"/>
      <c r="T237" s="1016"/>
      <c r="U237" s="564"/>
    </row>
    <row r="238" spans="1:23">
      <c r="A238" s="1849" t="s">
        <v>272</v>
      </c>
      <c r="B238" s="337" t="s">
        <v>427</v>
      </c>
      <c r="C238" s="1613" t="s">
        <v>2140</v>
      </c>
      <c r="D238" s="2465">
        <v>8</v>
      </c>
      <c r="E238" s="2466">
        <v>29</v>
      </c>
      <c r="F238" s="2467">
        <v>2017</v>
      </c>
      <c r="G238" s="1613">
        <v>0.5</v>
      </c>
      <c r="H238" s="355" t="s">
        <v>2141</v>
      </c>
      <c r="I238" s="355">
        <v>1.85</v>
      </c>
      <c r="J238" s="90">
        <v>4.7216348101265826</v>
      </c>
      <c r="K238" s="88">
        <f t="shared" si="0"/>
        <v>146.24791660886078</v>
      </c>
      <c r="L238" s="2918">
        <v>1.3374901458104147</v>
      </c>
      <c r="M238" s="91">
        <f>AVERAGE(I238:I240)</f>
        <v>1.8500000000000003</v>
      </c>
      <c r="N238" s="91">
        <f>10*(6-(LN(M238)/LN(2)))</f>
        <v>51.124747292584125</v>
      </c>
      <c r="O238" s="394">
        <f>AVERAGE(K238:K240)</f>
        <v>143.75646998860759</v>
      </c>
      <c r="P238" s="91">
        <f t="shared" si="3"/>
        <v>75.825205773570161</v>
      </c>
      <c r="Q238" s="394">
        <f>AVERAGE(L238:L240)</f>
        <v>1.1906924468800035</v>
      </c>
      <c r="R238" s="91">
        <f t="shared" si="4"/>
        <v>32.281266718133551</v>
      </c>
      <c r="S238" s="1798">
        <f>AVERAGE(N238,P238,R238)</f>
        <v>53.07707326142927</v>
      </c>
      <c r="T238" s="1032"/>
      <c r="U238" s="1033"/>
      <c r="V238" s="571" t="str">
        <f>IF(_xlfn.NUMBERVALUE(T238), IF(T238&lt;50, "Acceptable; Ongoing Protection is Required", "UNScceptable; Immediate Restoration is Required"), " ")</f>
        <v xml:space="preserve"> </v>
      </c>
      <c r="W238" s="571"/>
    </row>
    <row r="239" spans="1:23">
      <c r="A239" s="1749" t="s">
        <v>272</v>
      </c>
      <c r="B239" s="337" t="s">
        <v>427</v>
      </c>
      <c r="C239" s="1613" t="s">
        <v>2140</v>
      </c>
      <c r="D239" s="2465">
        <v>8</v>
      </c>
      <c r="E239" s="2466">
        <v>29</v>
      </c>
      <c r="F239" s="2467">
        <v>2017</v>
      </c>
      <c r="G239" s="1613">
        <v>1</v>
      </c>
      <c r="H239" s="355" t="s">
        <v>2141</v>
      </c>
      <c r="I239" s="355">
        <v>1.85</v>
      </c>
      <c r="J239" s="355"/>
      <c r="K239" s="88" t="str">
        <f t="shared" si="0"/>
        <v xml:space="preserve"> </v>
      </c>
      <c r="L239" s="2937"/>
      <c r="M239" s="91"/>
      <c r="N239" s="91"/>
      <c r="O239" s="91"/>
      <c r="P239" s="91"/>
      <c r="Q239" s="91"/>
      <c r="R239" s="91"/>
      <c r="S239" s="1798"/>
      <c r="T239" s="745"/>
      <c r="U239" s="484"/>
    </row>
    <row r="240" spans="1:23" s="451" customFormat="1">
      <c r="A240" s="1780" t="s">
        <v>272</v>
      </c>
      <c r="B240" s="1784" t="s">
        <v>427</v>
      </c>
      <c r="C240" s="1853" t="s">
        <v>2140</v>
      </c>
      <c r="D240" s="2468">
        <v>8</v>
      </c>
      <c r="E240" s="2469">
        <v>29</v>
      </c>
      <c r="F240" s="2470">
        <v>2017</v>
      </c>
      <c r="G240" s="1853">
        <v>1.35</v>
      </c>
      <c r="H240" s="469" t="s">
        <v>2141</v>
      </c>
      <c r="I240" s="469">
        <v>1.85</v>
      </c>
      <c r="J240" s="472">
        <v>4.5607613924050634</v>
      </c>
      <c r="K240" s="498">
        <f t="shared" si="0"/>
        <v>141.26502336835443</v>
      </c>
      <c r="L240" s="2919">
        <v>1.0438947479495921</v>
      </c>
      <c r="M240" s="470"/>
      <c r="N240" s="470"/>
      <c r="O240" s="470"/>
      <c r="P240" s="470"/>
      <c r="Q240" s="470"/>
      <c r="R240" s="470"/>
      <c r="S240" s="1803"/>
      <c r="T240" s="1016"/>
      <c r="U240" s="564"/>
    </row>
    <row r="241" spans="1:21" s="1735" customFormat="1">
      <c r="A241" s="2481" t="s">
        <v>272</v>
      </c>
      <c r="B241" s="2482" t="s">
        <v>427</v>
      </c>
      <c r="C241" s="2471" t="s">
        <v>2140</v>
      </c>
      <c r="D241" s="2472">
        <v>8</v>
      </c>
      <c r="E241" s="2473">
        <v>20</v>
      </c>
      <c r="F241" s="2474">
        <v>2018</v>
      </c>
      <c r="G241" s="2471">
        <v>0.5</v>
      </c>
      <c r="H241" s="2475">
        <v>1.65</v>
      </c>
      <c r="I241" s="2475">
        <v>1.65</v>
      </c>
      <c r="J241" s="2493">
        <v>5.9998987341772168</v>
      </c>
      <c r="K241" s="2477">
        <f t="shared" si="0"/>
        <v>185.84086339240511</v>
      </c>
      <c r="L241" s="2930">
        <v>0.94869769488805222</v>
      </c>
      <c r="M241" s="2478">
        <f>AVERAGE(I241)</f>
        <v>1.65</v>
      </c>
      <c r="N241" s="2478">
        <f>10*(6-(LN(M241)/LN(2)))</f>
        <v>52.775339755289096</v>
      </c>
      <c r="O241" s="2479">
        <f>AVERAGE(K241)</f>
        <v>185.84086339240511</v>
      </c>
      <c r="P241" s="2478">
        <f t="shared" si="3"/>
        <v>79.529614509014323</v>
      </c>
      <c r="Q241" s="2479">
        <f>AVERAGE(L241)</f>
        <v>0.94869769488805222</v>
      </c>
      <c r="R241" s="2478">
        <f t="shared" si="4"/>
        <v>30.052359524602355</v>
      </c>
      <c r="S241" s="2480">
        <f>AVERAGE(N241,P241,R241)</f>
        <v>54.119104596301931</v>
      </c>
    </row>
    <row r="242" spans="1:21">
      <c r="A242" s="1764"/>
      <c r="B242" s="649" t="s">
        <v>2126</v>
      </c>
      <c r="C242" s="649" t="s">
        <v>2140</v>
      </c>
      <c r="D242" s="1766">
        <v>8</v>
      </c>
      <c r="E242" s="1767">
        <v>15</v>
      </c>
      <c r="F242" s="1768">
        <v>2019</v>
      </c>
      <c r="G242" s="54">
        <v>1.6</v>
      </c>
      <c r="H242" s="657">
        <v>0.5</v>
      </c>
      <c r="I242" s="660">
        <v>1.6</v>
      </c>
      <c r="J242" s="54" t="s">
        <v>811</v>
      </c>
      <c r="K242" s="655"/>
      <c r="L242" s="2938" t="s">
        <v>811</v>
      </c>
      <c r="M242" s="659">
        <f>AVERAGE(I242:I246)</f>
        <v>1.6</v>
      </c>
      <c r="N242" s="649">
        <f t="shared" ref="N242" si="78">10*(6-(LN(M242)/LN(2)))</f>
        <v>53.219280948873617</v>
      </c>
      <c r="O242" s="653">
        <f>AVERAGE(K242:K246)</f>
        <v>47.734361745518115</v>
      </c>
      <c r="P242" s="649">
        <f t="shared" ref="P242" si="79">10*(6-(LN(48/O242)/LN(2)))</f>
        <v>59.919937633893916</v>
      </c>
      <c r="Q242" s="653">
        <f>AVERAGE(L242:L246)</f>
        <v>7.3027468354430374</v>
      </c>
      <c r="R242" s="649">
        <f t="shared" ref="R242" si="80">10*(6-((2.04-0.68*LN(Q242))/LN(2)))</f>
        <v>50.074407844760515</v>
      </c>
      <c r="S242" s="1036">
        <f>AVERAGE(N242,P242,R242)</f>
        <v>54.404542142509349</v>
      </c>
      <c r="T242" s="745"/>
      <c r="U242" s="484"/>
    </row>
    <row r="243" spans="1:21">
      <c r="A243" s="1725"/>
      <c r="B243" s="649" t="s">
        <v>2126</v>
      </c>
      <c r="C243" s="649" t="s">
        <v>2140</v>
      </c>
      <c r="D243" s="1766">
        <v>8</v>
      </c>
      <c r="E243" s="1767">
        <v>15</v>
      </c>
      <c r="F243" s="1768">
        <v>2019</v>
      </c>
      <c r="G243" s="649"/>
      <c r="H243" s="657">
        <v>0.8</v>
      </c>
      <c r="I243" s="660"/>
      <c r="J243" s="68">
        <v>2.14</v>
      </c>
      <c r="K243" s="655">
        <f t="shared" si="0"/>
        <v>66.284360000000007</v>
      </c>
      <c r="L243" s="2924">
        <v>9.5980253164556952</v>
      </c>
      <c r="M243" s="649"/>
      <c r="N243" s="649"/>
      <c r="O243" s="649"/>
      <c r="P243" s="649"/>
      <c r="Q243" s="649"/>
      <c r="R243" s="649"/>
      <c r="S243" s="1776"/>
    </row>
    <row r="244" spans="1:21">
      <c r="A244" s="1725"/>
      <c r="B244" s="649" t="s">
        <v>2126</v>
      </c>
      <c r="C244" s="649" t="s">
        <v>2140</v>
      </c>
      <c r="D244" s="1766">
        <v>8</v>
      </c>
      <c r="E244" s="1767">
        <v>15</v>
      </c>
      <c r="F244" s="1768">
        <v>2019</v>
      </c>
      <c r="G244" s="649"/>
      <c r="H244" s="657">
        <v>0.8</v>
      </c>
      <c r="I244" s="660"/>
      <c r="J244" s="68">
        <v>0.94222133050417201</v>
      </c>
      <c r="K244" s="655">
        <f t="shared" si="0"/>
        <v>29.184363491036223</v>
      </c>
      <c r="L244" s="2924">
        <v>5.0074683544303795</v>
      </c>
      <c r="M244" s="649"/>
      <c r="N244" s="649"/>
      <c r="O244" s="649"/>
      <c r="P244" s="649"/>
      <c r="Q244" s="649"/>
      <c r="R244" s="649"/>
      <c r="S244" s="1776"/>
    </row>
    <row r="245" spans="1:21">
      <c r="A245" s="1725"/>
      <c r="B245" s="649" t="s">
        <v>2126</v>
      </c>
      <c r="C245" s="649" t="s">
        <v>2140</v>
      </c>
      <c r="D245" s="1766">
        <v>8</v>
      </c>
      <c r="E245" s="1767">
        <v>15</v>
      </c>
      <c r="F245" s="1768">
        <v>2019</v>
      </c>
      <c r="G245" s="649"/>
      <c r="H245" s="657">
        <v>1</v>
      </c>
      <c r="I245" s="660"/>
      <c r="J245" s="54" t="s">
        <v>811</v>
      </c>
      <c r="K245" s="655"/>
      <c r="L245" s="2938" t="s">
        <v>811</v>
      </c>
      <c r="M245" s="649"/>
      <c r="N245" s="649"/>
      <c r="O245" s="649"/>
      <c r="P245" s="649"/>
      <c r="Q245" s="649"/>
      <c r="R245" s="649"/>
      <c r="S245" s="1776"/>
    </row>
    <row r="246" spans="1:21">
      <c r="A246" s="1725"/>
      <c r="B246" s="649" t="s">
        <v>2126</v>
      </c>
      <c r="C246" s="649" t="s">
        <v>2140</v>
      </c>
      <c r="D246" s="1766">
        <v>8</v>
      </c>
      <c r="E246" s="1767">
        <v>15</v>
      </c>
      <c r="F246" s="1768">
        <v>2019</v>
      </c>
      <c r="G246" s="649"/>
      <c r="H246" s="657">
        <v>1.1000000000000001</v>
      </c>
      <c r="I246" s="660"/>
      <c r="J246" s="54" t="s">
        <v>811</v>
      </c>
      <c r="K246" s="655"/>
      <c r="L246" s="2938" t="s">
        <v>811</v>
      </c>
      <c r="M246" s="649"/>
      <c r="N246" s="649"/>
      <c r="O246" s="649"/>
      <c r="P246" s="649"/>
      <c r="Q246" s="649"/>
      <c r="R246" s="649"/>
      <c r="S246" s="1776"/>
    </row>
    <row r="247" spans="1:21" s="451" customFormat="1">
      <c r="A247" s="1758"/>
      <c r="B247" s="1759"/>
      <c r="C247" s="1760"/>
      <c r="D247" s="1761"/>
      <c r="E247" s="1762"/>
      <c r="F247" s="1763"/>
      <c r="G247" s="1782"/>
      <c r="H247" s="687"/>
      <c r="I247" s="1736"/>
      <c r="J247" s="687"/>
      <c r="K247" s="698"/>
      <c r="L247" s="2925"/>
      <c r="M247" s="688"/>
      <c r="N247" s="688"/>
      <c r="O247" s="688"/>
      <c r="P247" s="688"/>
      <c r="Q247" s="688"/>
      <c r="R247" s="688"/>
      <c r="S247" s="1800"/>
      <c r="T247" s="1016"/>
      <c r="U247" s="564"/>
    </row>
    <row r="248" spans="1:21" s="1298" customFormat="1" ht="15" customHeight="1">
      <c r="A248" s="717"/>
      <c r="B248" s="2464" t="s">
        <v>2126</v>
      </c>
      <c r="C248" s="2464" t="s">
        <v>2140</v>
      </c>
      <c r="D248" s="3117">
        <v>8</v>
      </c>
      <c r="E248" s="3091">
        <v>20</v>
      </c>
      <c r="F248" s="3106">
        <v>2020</v>
      </c>
      <c r="G248" s="3092">
        <v>1.2</v>
      </c>
      <c r="H248" s="2464">
        <v>0.5</v>
      </c>
      <c r="I248" s="3093">
        <v>0.4</v>
      </c>
      <c r="J248" s="670">
        <v>4.6081964898418839</v>
      </c>
      <c r="K248" s="3060">
        <f t="shared" si="0"/>
        <v>142.7342780763625</v>
      </c>
      <c r="L248" s="3062">
        <v>4.5248000000000017</v>
      </c>
      <c r="M248" s="3118">
        <f>AVERAGE(I248:I252)</f>
        <v>0.55000000000000004</v>
      </c>
      <c r="N248" s="2464">
        <f t="shared" ref="N248" si="81">10*(6-(LN(M248)/LN(2)))</f>
        <v>68.624964762500653</v>
      </c>
      <c r="O248" s="3119">
        <f>AVERAGE(K248:K252)</f>
        <v>123.35726294873598</v>
      </c>
      <c r="P248" s="2464">
        <f t="shared" ref="P248" si="82">10*(6-(LN(48/O248)/LN(2)))</f>
        <v>73.617363492530373</v>
      </c>
      <c r="Q248" s="3119">
        <f>AVERAGE(L248:L252)</f>
        <v>6.8840507936507933</v>
      </c>
      <c r="R248" s="2464">
        <f t="shared" ref="R248" si="83">10*(6-((2.04-0.68*LN(Q248))/LN(2)))</f>
        <v>49.495173813342674</v>
      </c>
      <c r="S248" s="1036">
        <f>AVERAGE(N248,P248,R248)</f>
        <v>63.912500689457907</v>
      </c>
      <c r="T248" s="3120"/>
      <c r="U248" s="1601"/>
    </row>
    <row r="249" spans="1:21" s="571" customFormat="1" ht="15" customHeight="1">
      <c r="A249" s="1725"/>
      <c r="B249" s="649" t="s">
        <v>2126</v>
      </c>
      <c r="C249" s="649" t="s">
        <v>2140</v>
      </c>
      <c r="D249" s="1766">
        <v>8</v>
      </c>
      <c r="E249" s="1767">
        <v>20</v>
      </c>
      <c r="F249" s="1768">
        <v>2020</v>
      </c>
      <c r="G249" s="1779"/>
      <c r="H249" s="649">
        <v>0.75</v>
      </c>
      <c r="I249" s="1086"/>
      <c r="J249" s="68">
        <v>4.954677428927738</v>
      </c>
      <c r="K249" s="655">
        <f t="shared" si="0"/>
        <v>153.46617868360775</v>
      </c>
      <c r="L249" s="2934">
        <v>5.8464000000000009</v>
      </c>
      <c r="M249" s="1034"/>
      <c r="N249" s="1034"/>
      <c r="O249" s="1034"/>
      <c r="P249" s="1034"/>
      <c r="Q249" s="1034"/>
      <c r="R249" s="1034"/>
      <c r="S249" s="1799"/>
      <c r="T249" s="1032"/>
      <c r="U249" s="1033"/>
    </row>
    <row r="250" spans="1:21" s="3023" customFormat="1" ht="15" customHeight="1">
      <c r="A250" s="2997"/>
      <c r="B250" s="3015" t="s">
        <v>2126</v>
      </c>
      <c r="C250" s="3015" t="s">
        <v>2140</v>
      </c>
      <c r="D250" s="2999">
        <v>8</v>
      </c>
      <c r="E250" s="3000">
        <v>20</v>
      </c>
      <c r="F250" s="3001">
        <v>2020</v>
      </c>
      <c r="G250" s="3002"/>
      <c r="H250" s="3015">
        <v>1</v>
      </c>
      <c r="I250" s="3004"/>
      <c r="J250" s="3016" t="s">
        <v>811</v>
      </c>
      <c r="K250" s="3005"/>
      <c r="L250" s="3035" t="s">
        <v>811</v>
      </c>
      <c r="M250" s="3020"/>
      <c r="N250" s="3020"/>
      <c r="O250" s="3020"/>
      <c r="P250" s="3020"/>
      <c r="Q250" s="3020"/>
      <c r="R250" s="3020"/>
      <c r="S250" s="3069"/>
      <c r="T250" s="3081"/>
      <c r="U250" s="3082"/>
    </row>
    <row r="251" spans="1:21" s="571" customFormat="1" ht="15" customHeight="1">
      <c r="A251" s="1725"/>
      <c r="B251" s="649" t="s">
        <v>2126</v>
      </c>
      <c r="C251" s="649" t="s">
        <v>2140</v>
      </c>
      <c r="D251" s="1776">
        <v>8</v>
      </c>
      <c r="E251" s="1776">
        <v>18</v>
      </c>
      <c r="F251" s="1776">
        <v>2021</v>
      </c>
      <c r="G251" s="1779">
        <v>1.75</v>
      </c>
      <c r="H251" s="54">
        <v>0.5</v>
      </c>
      <c r="I251" s="3093">
        <v>0.7</v>
      </c>
      <c r="J251" s="68">
        <v>2.3849464740181334</v>
      </c>
      <c r="K251" s="655">
        <f t="shared" ref="K251" si="84">IF(AND(J251&gt;0),  J251*30.974," ")</f>
        <v>73.871332086237672</v>
      </c>
      <c r="L251" s="2934">
        <v>10.28095238095238</v>
      </c>
      <c r="M251" s="3118">
        <f>AVERAGE(I251:I253)</f>
        <v>0.7</v>
      </c>
      <c r="N251" s="2464">
        <f t="shared" ref="N251" si="85">10*(6-(LN(M251)/LN(2)))</f>
        <v>65.145731728297577</v>
      </c>
      <c r="O251" s="3119">
        <f>AVERAGE(K251:K253)</f>
        <v>113.76185141280601</v>
      </c>
      <c r="P251" s="2464">
        <f t="shared" ref="P251" si="86">10*(6-(LN(48/O251)/LN(2)))</f>
        <v>72.449105383986662</v>
      </c>
      <c r="Q251" s="3119">
        <f>AVERAGE(L251:L253)</f>
        <v>52.065333333333342</v>
      </c>
      <c r="R251" s="2464">
        <f t="shared" ref="R251" si="87">10*(6-((2.04-0.68*LN(Q251))/LN(2)))</f>
        <v>69.344329307131289</v>
      </c>
      <c r="S251" s="1036">
        <f>AVERAGE(N251,P251,R251)</f>
        <v>68.979722139805176</v>
      </c>
      <c r="T251" s="1032"/>
      <c r="U251" s="1033"/>
    </row>
    <row r="252" spans="1:21" s="571" customFormat="1" ht="15" customHeight="1">
      <c r="A252" s="1725"/>
      <c r="B252" s="649" t="s">
        <v>2126</v>
      </c>
      <c r="C252" s="649" t="s">
        <v>2140</v>
      </c>
      <c r="D252" s="1776">
        <v>8</v>
      </c>
      <c r="E252" s="1776">
        <v>18</v>
      </c>
      <c r="F252" s="1776">
        <v>2021</v>
      </c>
      <c r="G252" s="1779"/>
      <c r="H252" s="54">
        <v>1</v>
      </c>
      <c r="I252" s="1086"/>
      <c r="J252" s="68" t="s">
        <v>811</v>
      </c>
      <c r="K252" s="1026"/>
      <c r="L252" s="2924" t="s">
        <v>811</v>
      </c>
      <c r="M252" s="1034"/>
      <c r="N252" s="1034"/>
      <c r="O252" s="1034"/>
      <c r="P252" s="1034"/>
      <c r="Q252" s="1034"/>
      <c r="R252" s="1034"/>
      <c r="S252" s="1799"/>
      <c r="T252" s="1032"/>
      <c r="U252" s="1033"/>
    </row>
    <row r="253" spans="1:21" s="3023" customFormat="1" ht="15" customHeight="1">
      <c r="A253" s="2997"/>
      <c r="B253" s="3015" t="s">
        <v>2126</v>
      </c>
      <c r="C253" s="3015" t="s">
        <v>2140</v>
      </c>
      <c r="D253" s="3021">
        <v>8</v>
      </c>
      <c r="E253" s="3021">
        <v>18</v>
      </c>
      <c r="F253" s="3021">
        <v>2021</v>
      </c>
      <c r="G253" s="3002"/>
      <c r="H253" s="3032">
        <v>1.25</v>
      </c>
      <c r="I253" s="3004"/>
      <c r="J253" s="3016">
        <v>4.9606886659577176</v>
      </c>
      <c r="K253" s="3018">
        <f t="shared" ref="K253:K254" si="88">IF(AND(J253&gt;0),  J253*30.974," ")</f>
        <v>153.65237073937433</v>
      </c>
      <c r="L253" s="3035">
        <v>93.849714285714299</v>
      </c>
      <c r="M253" s="3020"/>
      <c r="N253" s="3020"/>
      <c r="O253" s="3020"/>
      <c r="P253" s="3020"/>
      <c r="Q253" s="3020"/>
      <c r="R253" s="3020"/>
      <c r="S253" s="3069"/>
      <c r="T253" s="3081"/>
      <c r="U253" s="3082"/>
    </row>
    <row r="254" spans="1:21" s="571" customFormat="1" ht="15" customHeight="1">
      <c r="A254" s="1725"/>
      <c r="B254" s="649" t="s">
        <v>2126</v>
      </c>
      <c r="C254" s="649" t="s">
        <v>2140</v>
      </c>
      <c r="D254" s="1776">
        <v>8</v>
      </c>
      <c r="E254" s="1776">
        <v>24</v>
      </c>
      <c r="F254" s="1776">
        <v>2022</v>
      </c>
      <c r="G254" s="1779">
        <v>1.5</v>
      </c>
      <c r="H254" s="54">
        <v>0.5</v>
      </c>
      <c r="I254" s="3093">
        <v>0.68</v>
      </c>
      <c r="J254" s="68">
        <v>15.239608250826572</v>
      </c>
      <c r="K254" s="655">
        <f t="shared" si="88"/>
        <v>472.03162596110224</v>
      </c>
      <c r="L254" s="2924">
        <v>29.672968750000035</v>
      </c>
      <c r="M254" s="3118">
        <f>AVERAGE(I254:I256)</f>
        <v>0.68</v>
      </c>
      <c r="N254" s="2464">
        <f t="shared" ref="N254" si="89">10*(6-(LN(M254)/LN(2)))</f>
        <v>65.563933485243851</v>
      </c>
      <c r="O254" s="3119">
        <f>AVERAGE(K254:K256)</f>
        <v>576.5065156520343</v>
      </c>
      <c r="P254" s="2464">
        <f t="shared" ref="P254" si="90">10*(6-(LN(48/O254)/LN(2)))</f>
        <v>95.862306023005345</v>
      </c>
      <c r="Q254" s="3119">
        <f>AVERAGE(L254:L256)</f>
        <v>150.56774017857148</v>
      </c>
      <c r="R254" s="2464">
        <f t="shared" ref="R254" si="91">10*(6-((2.04-0.68*LN(Q254))/LN(2)))</f>
        <v>79.762049610627059</v>
      </c>
      <c r="S254" s="1036">
        <f>AVERAGE(N254,P254,R254)</f>
        <v>80.396096372958752</v>
      </c>
      <c r="T254" s="1032"/>
      <c r="U254" s="1033"/>
    </row>
    <row r="255" spans="1:21" s="571" customFormat="1" ht="15" customHeight="1">
      <c r="A255" s="1725"/>
      <c r="B255" s="649" t="s">
        <v>2126</v>
      </c>
      <c r="C255" s="649" t="s">
        <v>2140</v>
      </c>
      <c r="D255" s="1776">
        <v>8</v>
      </c>
      <c r="E255" s="1776">
        <v>24</v>
      </c>
      <c r="F255" s="1776">
        <v>2022</v>
      </c>
      <c r="G255" s="1779"/>
      <c r="H255" s="54">
        <v>1</v>
      </c>
      <c r="I255" s="1086"/>
      <c r="J255" s="68" t="s">
        <v>811</v>
      </c>
      <c r="K255" s="1026"/>
      <c r="L255" s="2924" t="s">
        <v>811</v>
      </c>
      <c r="M255" s="1034"/>
      <c r="N255" s="1034"/>
      <c r="O255" s="1034"/>
      <c r="P255" s="1034"/>
      <c r="Q255" s="1034"/>
      <c r="R255" s="1034"/>
      <c r="S255" s="1799"/>
      <c r="T255" s="1032"/>
      <c r="U255" s="1033"/>
    </row>
    <row r="256" spans="1:21" s="3023" customFormat="1" ht="15" customHeight="1">
      <c r="A256" s="2997"/>
      <c r="B256" s="3015" t="s">
        <v>2126</v>
      </c>
      <c r="C256" s="3015" t="s">
        <v>2140</v>
      </c>
      <c r="D256" s="3021">
        <v>8</v>
      </c>
      <c r="E256" s="3021">
        <v>24</v>
      </c>
      <c r="F256" s="3021">
        <v>2022</v>
      </c>
      <c r="G256" s="3002"/>
      <c r="H256" s="3032">
        <v>1.5</v>
      </c>
      <c r="I256" s="3004"/>
      <c r="J256" s="3016">
        <v>21.985581627912648</v>
      </c>
      <c r="K256" s="3018">
        <f t="shared" ref="K256:K258" si="92">IF(AND(J256&gt;0),  J256*30.974," ")</f>
        <v>680.98140534296635</v>
      </c>
      <c r="L256" s="3035">
        <v>271.46251160714291</v>
      </c>
      <c r="M256" s="3020"/>
      <c r="N256" s="3020"/>
      <c r="O256" s="3020"/>
      <c r="P256" s="3020"/>
      <c r="Q256" s="3020"/>
      <c r="R256" s="3020"/>
      <c r="S256" s="3069"/>
      <c r="T256" s="3081"/>
      <c r="U256" s="3082"/>
    </row>
    <row r="257" spans="1:22" s="571" customFormat="1" ht="15" customHeight="1">
      <c r="A257" s="1725"/>
      <c r="B257" s="68" t="s">
        <v>2126</v>
      </c>
      <c r="C257" s="68" t="s">
        <v>2140</v>
      </c>
      <c r="D257" s="1776">
        <v>8</v>
      </c>
      <c r="E257" s="1776">
        <v>31</v>
      </c>
      <c r="F257" s="1776">
        <v>2023</v>
      </c>
      <c r="G257" s="1779">
        <v>0.95</v>
      </c>
      <c r="H257" s="660">
        <v>0.5</v>
      </c>
      <c r="I257" s="3059">
        <v>0.95</v>
      </c>
      <c r="J257" s="68">
        <v>1.4706840440961673</v>
      </c>
      <c r="K257" s="655">
        <f t="shared" si="92"/>
        <v>45.552967581834686</v>
      </c>
      <c r="L257" s="2924">
        <v>16.313924050632913</v>
      </c>
      <c r="M257" s="3118">
        <f>AVERAGE(I257:I258)</f>
        <v>0.95</v>
      </c>
      <c r="N257" s="2464">
        <f t="shared" ref="N257" si="93">10*(6-(LN(M257)/LN(2)))</f>
        <v>60.740005814437765</v>
      </c>
      <c r="O257" s="3119">
        <f>AVERAGE(K257:K258)</f>
        <v>41.567082918424148</v>
      </c>
      <c r="P257" s="2464">
        <f t="shared" ref="P257" si="94">10*(6-(LN(48/O257)/LN(2)))</f>
        <v>57.924071006853872</v>
      </c>
      <c r="Q257" s="3119">
        <f>AVERAGE(L257:L258)</f>
        <v>15.634177215189876</v>
      </c>
      <c r="R257" s="2464">
        <f t="shared" ref="R257" si="95">10*(6-((2.04-0.68*LN(Q257))/LN(2)))</f>
        <v>57.542114624515278</v>
      </c>
      <c r="S257" s="1036">
        <f>AVERAGE(N257,P257,R257)</f>
        <v>58.73539714860231</v>
      </c>
      <c r="T257" s="1733">
        <f>AVERAGE(S242:S257)</f>
        <v>65.285651698666697</v>
      </c>
      <c r="U257" s="1734" t="s">
        <v>857</v>
      </c>
      <c r="V257" s="1735" t="str">
        <f>IF(_xlfn.NUMBERVALUE(T257), IF(T257&lt;50, "Acceptable; Ongoing Protection is Required", "Unacceptable; Immediate Restoration is Required"), " ")</f>
        <v>Unacceptable; Immediate Restoration is Required</v>
      </c>
    </row>
    <row r="258" spans="1:22" s="571" customFormat="1" ht="15" customHeight="1">
      <c r="A258" s="1725"/>
      <c r="B258" s="68" t="s">
        <v>2126</v>
      </c>
      <c r="C258" s="68" t="s">
        <v>2140</v>
      </c>
      <c r="D258" s="1776">
        <v>8</v>
      </c>
      <c r="E258" s="1776">
        <v>31</v>
      </c>
      <c r="F258" s="1776">
        <v>2023</v>
      </c>
      <c r="G258" s="1779"/>
      <c r="H258" s="660">
        <v>0.5</v>
      </c>
      <c r="I258" s="1086"/>
      <c r="J258" s="68">
        <v>1.2133143363793379</v>
      </c>
      <c r="K258" s="655">
        <f t="shared" si="92"/>
        <v>37.581198255013611</v>
      </c>
      <c r="L258" s="2924">
        <v>14.954430379746837</v>
      </c>
      <c r="M258" s="1034"/>
      <c r="N258" s="1034"/>
      <c r="O258" s="1034"/>
      <c r="P258" s="1034"/>
      <c r="Q258" s="1034"/>
      <c r="R258" s="1034"/>
      <c r="S258" s="1799"/>
      <c r="T258" s="1032"/>
      <c r="U258" s="1033"/>
    </row>
    <row r="259" spans="1:22" s="571" customFormat="1" ht="15" customHeight="1">
      <c r="A259" s="1725"/>
      <c r="B259" s="1725"/>
      <c r="C259" s="1765"/>
      <c r="D259" s="1766"/>
      <c r="E259" s="1767"/>
      <c r="F259" s="1768"/>
      <c r="G259" s="1779"/>
      <c r="H259" s="1041"/>
      <c r="I259" s="1086"/>
      <c r="J259" s="1041"/>
      <c r="K259" s="1026"/>
      <c r="L259" s="2923"/>
      <c r="M259" s="1034"/>
      <c r="N259" s="1034"/>
      <c r="O259" s="1034"/>
      <c r="P259" s="1034"/>
      <c r="Q259" s="1034"/>
      <c r="R259" s="1034"/>
      <c r="S259" s="1799"/>
      <c r="T259" s="1032"/>
      <c r="U259" s="1033"/>
    </row>
    <row r="260" spans="1:22" s="571" customFormat="1" ht="15" customHeight="1">
      <c r="A260" s="1725"/>
      <c r="B260" s="1725"/>
      <c r="C260" s="1765"/>
      <c r="D260" s="1766"/>
      <c r="E260" s="1767"/>
      <c r="F260" s="1768"/>
      <c r="G260" s="1779"/>
      <c r="H260" s="1041"/>
      <c r="I260" s="1086"/>
      <c r="J260" s="1041"/>
      <c r="K260" s="1026"/>
      <c r="L260" s="2923"/>
      <c r="M260" s="1034"/>
      <c r="N260" s="1034"/>
      <c r="O260" s="1034"/>
      <c r="P260" s="1034"/>
      <c r="Q260" s="1034"/>
      <c r="R260" s="1034"/>
      <c r="S260" s="1799"/>
      <c r="T260" s="1032"/>
      <c r="U260" s="1033"/>
    </row>
    <row r="261" spans="1:22" s="571" customFormat="1" ht="15" customHeight="1">
      <c r="A261" s="1725"/>
      <c r="B261" s="1725"/>
      <c r="C261" s="1765"/>
      <c r="D261" s="1766"/>
      <c r="E261" s="1767"/>
      <c r="F261" s="1768"/>
      <c r="G261" s="1779"/>
      <c r="H261" s="1041"/>
      <c r="I261" s="1086"/>
      <c r="J261" s="1041"/>
      <c r="K261" s="1026"/>
      <c r="L261" s="2923"/>
      <c r="M261" s="1034"/>
      <c r="N261" s="1034"/>
      <c r="O261" s="1034"/>
      <c r="P261" s="1034"/>
      <c r="Q261" s="1034"/>
      <c r="R261" s="1034"/>
      <c r="S261" s="1799"/>
      <c r="T261" s="1032"/>
      <c r="U261" s="1033"/>
    </row>
    <row r="262" spans="1:22" s="571" customFormat="1">
      <c r="A262" s="1764"/>
      <c r="B262" s="1725"/>
      <c r="C262" s="1765"/>
      <c r="D262" s="1766"/>
      <c r="E262" s="1767"/>
      <c r="F262" s="1768"/>
      <c r="G262" s="1779"/>
      <c r="H262" s="1041"/>
      <c r="I262" s="1086"/>
      <c r="J262" s="1041"/>
      <c r="K262" s="1026"/>
      <c r="L262" s="2923"/>
      <c r="M262" s="1034"/>
      <c r="N262" s="1034"/>
      <c r="O262" s="1034"/>
      <c r="P262" s="1034"/>
      <c r="Q262" s="1034"/>
      <c r="R262" s="1034"/>
      <c r="S262" s="1799"/>
      <c r="T262" s="1032"/>
      <c r="U262" s="1033"/>
    </row>
    <row r="263" spans="1:22" s="1619" customFormat="1">
      <c r="A263" s="1863"/>
      <c r="B263" s="1792"/>
      <c r="C263" s="1793"/>
      <c r="D263" s="1794"/>
      <c r="E263" s="1795"/>
      <c r="F263" s="1796"/>
      <c r="G263" s="1797"/>
      <c r="H263" s="1400"/>
      <c r="I263" s="1401"/>
      <c r="J263" s="1400"/>
      <c r="K263" s="1402"/>
      <c r="L263" s="2926"/>
      <c r="M263" s="1403"/>
      <c r="N263" s="1403"/>
      <c r="O263" s="1403"/>
      <c r="P263" s="1403"/>
      <c r="Q263" s="1403"/>
      <c r="R263" s="1403"/>
      <c r="S263" s="1855"/>
      <c r="T263" s="1404"/>
      <c r="U263" s="1405"/>
    </row>
    <row r="264" spans="1:22" s="1619" customFormat="1">
      <c r="A264" s="1886" t="s">
        <v>2142</v>
      </c>
      <c r="B264" s="1887"/>
      <c r="C264" s="934"/>
      <c r="D264" s="1888"/>
      <c r="E264" s="1889"/>
      <c r="F264" s="1890"/>
      <c r="G264" s="852"/>
      <c r="H264" s="1126"/>
      <c r="I264" s="1894"/>
      <c r="J264" s="1126"/>
      <c r="K264" s="1892"/>
      <c r="L264" s="2927"/>
      <c r="S264" s="1893"/>
      <c r="T264" s="1404"/>
      <c r="U264" s="1405"/>
    </row>
    <row r="265" spans="1:22" s="451" customFormat="1">
      <c r="A265" s="1841" t="s">
        <v>261</v>
      </c>
      <c r="B265" s="1784" t="s">
        <v>427</v>
      </c>
      <c r="C265" s="1784" t="s">
        <v>2142</v>
      </c>
      <c r="D265" s="1843">
        <v>9</v>
      </c>
      <c r="E265" s="1843">
        <v>12</v>
      </c>
      <c r="F265" s="1843">
        <v>2016</v>
      </c>
      <c r="G265" s="3039">
        <v>0.5</v>
      </c>
      <c r="H265" s="3040">
        <v>3.25</v>
      </c>
      <c r="I265" s="3040">
        <v>8.6999999999999993</v>
      </c>
      <c r="J265" s="3041">
        <v>11.6</v>
      </c>
      <c r="K265" s="3042">
        <f t="shared" ref="K265:K562" si="96">IF(AND(J265&gt;0),  J265*30.974," ")</f>
        <v>359.29840000000002</v>
      </c>
      <c r="L265" s="3043">
        <v>0.66</v>
      </c>
      <c r="M265" s="470">
        <f>AVERAGE(I265)</f>
        <v>8.6999999999999993</v>
      </c>
      <c r="N265" s="470">
        <f>10*(6-(LN(M265)/LN(2)))</f>
        <v>28.789845990386343</v>
      </c>
      <c r="O265" s="1701">
        <f>AVERAGE(K265)</f>
        <v>359.29840000000002</v>
      </c>
      <c r="P265" s="470">
        <f t="shared" si="3"/>
        <v>89.040761999093561</v>
      </c>
      <c r="Q265" s="1701">
        <f>AVERAGE(L265)</f>
        <v>0.66</v>
      </c>
      <c r="R265" s="470">
        <f t="shared" si="4"/>
        <v>26.492679087034503</v>
      </c>
      <c r="S265" s="1803">
        <f>AVERAGE(N265,P265,R265)</f>
        <v>48.107762358838137</v>
      </c>
      <c r="T265" s="1016"/>
      <c r="U265" s="564"/>
      <c r="V265" s="1846" t="str">
        <f>IF(_xlfn.NUMBERVALUE(T265), IF(T265&lt;50, "Acceptable; Ongoing Protection is Required", "UNScceptable; Immediate Restoration is Required"), " ")</f>
        <v xml:space="preserve"> </v>
      </c>
    </row>
    <row r="266" spans="1:22">
      <c r="A266" s="1849" t="s">
        <v>261</v>
      </c>
      <c r="B266" s="337" t="s">
        <v>427</v>
      </c>
      <c r="C266" s="1613" t="s">
        <v>2142</v>
      </c>
      <c r="D266" s="2466">
        <v>9</v>
      </c>
      <c r="E266" s="2466">
        <v>12</v>
      </c>
      <c r="F266" s="2466">
        <v>2018</v>
      </c>
      <c r="G266" s="3044">
        <v>0.5</v>
      </c>
      <c r="H266" s="2886">
        <v>3.45</v>
      </c>
      <c r="I266" s="2886">
        <v>8.9</v>
      </c>
      <c r="J266" s="2881">
        <v>4.0664721518987355</v>
      </c>
      <c r="K266" s="3045">
        <f t="shared" si="96"/>
        <v>125.95490843291144</v>
      </c>
      <c r="L266" s="3046">
        <v>0.52103522399480484</v>
      </c>
      <c r="M266" s="91">
        <f>AVERAGE(I266:I267)</f>
        <v>8.9</v>
      </c>
      <c r="N266" s="91">
        <f>10*(6-(LN(M266)/LN(2)))</f>
        <v>28.461946639209646</v>
      </c>
      <c r="O266" s="394">
        <f>AVERAGE(K266:K267)</f>
        <v>322.64935548227851</v>
      </c>
      <c r="P266" s="91">
        <f t="shared" si="3"/>
        <v>87.488608326406137</v>
      </c>
      <c r="Q266" s="394">
        <f>AVERAGE(L266:L267)</f>
        <v>0.53840306479463163</v>
      </c>
      <c r="R266" s="91">
        <f t="shared" si="4"/>
        <v>24.494979152539326</v>
      </c>
      <c r="S266" s="1798">
        <f>AVERAGE(N266,P266,R266)</f>
        <v>46.815178039385039</v>
      </c>
      <c r="T266" s="1032">
        <f>AVERAGE(S266:S281)</f>
        <v>49.444945679808086</v>
      </c>
      <c r="U266" s="1033" t="s">
        <v>45</v>
      </c>
      <c r="V266" s="571" t="str">
        <f>IF(_xlfn.NUMBERVALUE(T266), IF(T266&lt;50, "Acceptable; Ongoing Protection is Required", "UNScceptable; Immediate Restoration is Required"), " ")</f>
        <v>Acceptable; Ongoing Protection is Required</v>
      </c>
    </row>
    <row r="267" spans="1:22" s="470" customFormat="1">
      <c r="A267" s="1780" t="s">
        <v>261</v>
      </c>
      <c r="B267" s="1784" t="s">
        <v>427</v>
      </c>
      <c r="C267" s="1853" t="s">
        <v>2142</v>
      </c>
      <c r="D267" s="2469">
        <v>9</v>
      </c>
      <c r="E267" s="2469">
        <v>12</v>
      </c>
      <c r="F267" s="2469">
        <v>2018</v>
      </c>
      <c r="G267" s="3047">
        <v>3</v>
      </c>
      <c r="H267" s="3048"/>
      <c r="I267" s="3048"/>
      <c r="J267" s="3049">
        <v>16.767088607594935</v>
      </c>
      <c r="K267" s="3042">
        <f t="shared" si="96"/>
        <v>519.34380253164557</v>
      </c>
      <c r="L267" s="3050">
        <v>0.55577090559445852</v>
      </c>
      <c r="S267" s="1803"/>
      <c r="T267" s="3038"/>
      <c r="U267" s="1718"/>
    </row>
    <row r="268" spans="1:22">
      <c r="A268" s="1725"/>
      <c r="B268" s="649" t="s">
        <v>2126</v>
      </c>
      <c r="C268" s="649" t="s">
        <v>2142</v>
      </c>
      <c r="D268" s="54">
        <v>9</v>
      </c>
      <c r="E268" s="54">
        <v>5</v>
      </c>
      <c r="F268" s="1767">
        <v>2019</v>
      </c>
      <c r="G268" s="1779">
        <v>8.9</v>
      </c>
      <c r="H268" s="657">
        <v>0.5</v>
      </c>
      <c r="I268" s="660">
        <v>1.8</v>
      </c>
      <c r="J268" s="68">
        <v>0.53628063431042783</v>
      </c>
      <c r="K268" s="655">
        <f t="shared" si="96"/>
        <v>16.610756367131192</v>
      </c>
      <c r="L268" s="2924">
        <v>13.171998227848105</v>
      </c>
      <c r="M268" s="659">
        <f>AVERAGE(I268:I278)</f>
        <v>1.8</v>
      </c>
      <c r="N268" s="649">
        <f>10*(6-(LN(M268)/LN(2)))</f>
        <v>51.520030934450496</v>
      </c>
      <c r="O268" s="653">
        <f>AVERAGE(K268:K278)</f>
        <v>25.084318900705085</v>
      </c>
      <c r="P268" s="649">
        <f>10*(6-(LN(48/O268)/LN(2)))</f>
        <v>50.637513601769172</v>
      </c>
      <c r="Q268" s="653">
        <f>AVERAGE(L268:L278)</f>
        <v>10.970258575949366</v>
      </c>
      <c r="R268" s="649">
        <f>10*(6-((2.04-0.68*LN(Q268))/LN(2)))</f>
        <v>54.066595424473711</v>
      </c>
      <c r="S268" s="1036">
        <f>AVERAGE(N268,P268,R268)</f>
        <v>52.074713320231126</v>
      </c>
    </row>
    <row r="269" spans="1:22" s="571" customFormat="1">
      <c r="A269" s="1725"/>
      <c r="B269" s="649" t="s">
        <v>2126</v>
      </c>
      <c r="C269" s="649" t="s">
        <v>2142</v>
      </c>
      <c r="D269" s="54">
        <v>9</v>
      </c>
      <c r="E269" s="54">
        <v>5</v>
      </c>
      <c r="F269" s="1767">
        <v>2019</v>
      </c>
      <c r="G269" s="1779"/>
      <c r="H269" s="657">
        <v>0.5</v>
      </c>
      <c r="I269" s="1086"/>
      <c r="J269" s="68">
        <v>0.53628063431042783</v>
      </c>
      <c r="K269" s="655">
        <f t="shared" si="96"/>
        <v>16.610756367131192</v>
      </c>
      <c r="L269" s="2924">
        <v>5.2619655696202523</v>
      </c>
      <c r="M269" s="1034"/>
      <c r="N269" s="1034"/>
      <c r="O269" s="1034"/>
      <c r="P269" s="1034"/>
      <c r="Q269" s="1034"/>
      <c r="R269" s="1034"/>
      <c r="S269" s="1799"/>
      <c r="T269" s="1128"/>
    </row>
    <row r="270" spans="1:22" s="571" customFormat="1">
      <c r="A270" s="1725"/>
      <c r="B270" s="649" t="s">
        <v>2126</v>
      </c>
      <c r="C270" s="649" t="s">
        <v>2142</v>
      </c>
      <c r="D270" s="54">
        <v>9</v>
      </c>
      <c r="E270" s="54">
        <v>5</v>
      </c>
      <c r="F270" s="1767">
        <v>2019</v>
      </c>
      <c r="G270" s="1779"/>
      <c r="H270" s="657">
        <v>1</v>
      </c>
      <c r="I270" s="1086"/>
      <c r="J270" s="54" t="s">
        <v>811</v>
      </c>
      <c r="K270" s="1026"/>
      <c r="L270" s="2938" t="s">
        <v>811</v>
      </c>
      <c r="M270" s="1034"/>
      <c r="N270" s="1034"/>
      <c r="O270" s="1034"/>
      <c r="P270" s="1034"/>
      <c r="Q270" s="1034"/>
      <c r="R270" s="1034"/>
      <c r="S270" s="1799"/>
      <c r="T270" s="1128"/>
    </row>
    <row r="271" spans="1:22" s="571" customFormat="1">
      <c r="A271" s="1725"/>
      <c r="B271" s="649" t="s">
        <v>2126</v>
      </c>
      <c r="C271" s="649" t="s">
        <v>2142</v>
      </c>
      <c r="D271" s="54">
        <v>9</v>
      </c>
      <c r="E271" s="54">
        <v>5</v>
      </c>
      <c r="F271" s="1767">
        <v>2019</v>
      </c>
      <c r="G271" s="1779"/>
      <c r="H271" s="657">
        <v>2</v>
      </c>
      <c r="I271" s="1086"/>
      <c r="J271" s="54" t="s">
        <v>811</v>
      </c>
      <c r="K271" s="1026"/>
      <c r="L271" s="2938" t="s">
        <v>811</v>
      </c>
      <c r="M271" s="1034"/>
      <c r="N271" s="1034"/>
      <c r="O271" s="1034"/>
      <c r="P271" s="1034"/>
      <c r="Q271" s="1034"/>
      <c r="R271" s="1034"/>
      <c r="S271" s="1799"/>
      <c r="T271" s="1128"/>
    </row>
    <row r="272" spans="1:22" s="571" customFormat="1">
      <c r="A272" s="1725"/>
      <c r="B272" s="649" t="s">
        <v>2126</v>
      </c>
      <c r="C272" s="649" t="s">
        <v>2142</v>
      </c>
      <c r="D272" s="54">
        <v>9</v>
      </c>
      <c r="E272" s="54">
        <v>5</v>
      </c>
      <c r="F272" s="1767">
        <v>2019</v>
      </c>
      <c r="G272" s="1779"/>
      <c r="H272" s="657">
        <v>3</v>
      </c>
      <c r="I272" s="1086"/>
      <c r="J272" s="68">
        <v>0.53628063431042783</v>
      </c>
      <c r="K272" s="655">
        <f t="shared" si="96"/>
        <v>16.610756367131192</v>
      </c>
      <c r="L272" s="2924">
        <v>14.325188734177214</v>
      </c>
      <c r="M272" s="1034"/>
      <c r="N272" s="1034"/>
      <c r="O272" s="1034"/>
      <c r="P272" s="1034"/>
      <c r="Q272" s="1034"/>
      <c r="R272" s="1034"/>
      <c r="S272" s="1799"/>
      <c r="T272" s="1128"/>
    </row>
    <row r="273" spans="1:20" s="571" customFormat="1">
      <c r="A273" s="1725"/>
      <c r="B273" s="649" t="s">
        <v>2126</v>
      </c>
      <c r="C273" s="649" t="s">
        <v>2142</v>
      </c>
      <c r="D273" s="54">
        <v>9</v>
      </c>
      <c r="E273" s="54">
        <v>5</v>
      </c>
      <c r="F273" s="1767">
        <v>2019</v>
      </c>
      <c r="G273" s="1779"/>
      <c r="H273" s="657">
        <v>4</v>
      </c>
      <c r="I273" s="1086"/>
      <c r="J273" s="54" t="s">
        <v>811</v>
      </c>
      <c r="K273" s="1026"/>
      <c r="L273" s="2938" t="s">
        <v>811</v>
      </c>
      <c r="M273" s="1034"/>
      <c r="N273" s="1034"/>
      <c r="O273" s="1034"/>
      <c r="P273" s="1034"/>
      <c r="Q273" s="1034"/>
      <c r="R273" s="1034"/>
      <c r="S273" s="1799"/>
      <c r="T273" s="1128"/>
    </row>
    <row r="274" spans="1:20" s="571" customFormat="1">
      <c r="A274" s="1725"/>
      <c r="B274" s="649" t="s">
        <v>2126</v>
      </c>
      <c r="C274" s="649" t="s">
        <v>2142</v>
      </c>
      <c r="D274" s="54">
        <v>9</v>
      </c>
      <c r="E274" s="54">
        <v>5</v>
      </c>
      <c r="F274" s="1767">
        <v>2019</v>
      </c>
      <c r="G274" s="1779"/>
      <c r="H274" s="657">
        <v>5</v>
      </c>
      <c r="I274" s="1086"/>
      <c r="J274" s="54" t="s">
        <v>811</v>
      </c>
      <c r="K274" s="1026"/>
      <c r="L274" s="2938" t="s">
        <v>811</v>
      </c>
      <c r="M274" s="1034"/>
      <c r="N274" s="1034"/>
      <c r="O274" s="1034"/>
      <c r="P274" s="1034"/>
      <c r="Q274" s="1034"/>
      <c r="R274" s="1034"/>
      <c r="S274" s="1799"/>
      <c r="T274" s="1128"/>
    </row>
    <row r="275" spans="1:20" s="571" customFormat="1">
      <c r="A275" s="1725"/>
      <c r="B275" s="649" t="s">
        <v>2126</v>
      </c>
      <c r="C275" s="649" t="s">
        <v>2142</v>
      </c>
      <c r="D275" s="54">
        <v>9</v>
      </c>
      <c r="E275" s="54">
        <v>5</v>
      </c>
      <c r="F275" s="1767">
        <v>2019</v>
      </c>
      <c r="G275" s="1779"/>
      <c r="H275" s="657">
        <v>6</v>
      </c>
      <c r="I275" s="1086"/>
      <c r="J275" s="54" t="s">
        <v>811</v>
      </c>
      <c r="K275" s="1026"/>
      <c r="L275" s="2938" t="s">
        <v>811</v>
      </c>
      <c r="M275" s="1034"/>
      <c r="N275" s="1034"/>
      <c r="O275" s="1034"/>
      <c r="P275" s="1034"/>
      <c r="Q275" s="1034"/>
      <c r="R275" s="1034"/>
      <c r="S275" s="1799"/>
      <c r="T275" s="1128"/>
    </row>
    <row r="276" spans="1:20" s="571" customFormat="1">
      <c r="A276" s="1725"/>
      <c r="B276" s="649" t="s">
        <v>2126</v>
      </c>
      <c r="C276" s="649" t="s">
        <v>2142</v>
      </c>
      <c r="D276" s="54">
        <v>9</v>
      </c>
      <c r="E276" s="54">
        <v>5</v>
      </c>
      <c r="F276" s="1767">
        <v>2019</v>
      </c>
      <c r="G276" s="1779"/>
      <c r="H276" s="657">
        <v>7</v>
      </c>
      <c r="I276" s="1086"/>
      <c r="J276" s="54" t="s">
        <v>811</v>
      </c>
      <c r="K276" s="1026"/>
      <c r="L276" s="2938" t="s">
        <v>811</v>
      </c>
      <c r="M276" s="1034"/>
      <c r="N276" s="1034"/>
      <c r="O276" s="1034"/>
      <c r="P276" s="1034"/>
      <c r="Q276" s="1034"/>
      <c r="R276" s="1034"/>
      <c r="S276" s="1799"/>
      <c r="T276" s="1128"/>
    </row>
    <row r="277" spans="1:20" s="571" customFormat="1">
      <c r="A277" s="1725"/>
      <c r="B277" s="649" t="s">
        <v>2126</v>
      </c>
      <c r="C277" s="649" t="s">
        <v>2142</v>
      </c>
      <c r="D277" s="54">
        <v>9</v>
      </c>
      <c r="E277" s="54">
        <v>5</v>
      </c>
      <c r="F277" s="1767">
        <v>2019</v>
      </c>
      <c r="G277" s="1779"/>
      <c r="H277" s="657">
        <v>7.5</v>
      </c>
      <c r="I277" s="1086"/>
      <c r="J277" s="54" t="s">
        <v>811</v>
      </c>
      <c r="K277" s="1026"/>
      <c r="L277" s="2938" t="s">
        <v>811</v>
      </c>
      <c r="M277" s="1034"/>
      <c r="N277" s="1034"/>
      <c r="O277" s="1034"/>
      <c r="P277" s="1034"/>
      <c r="Q277" s="1034"/>
      <c r="R277" s="1034"/>
      <c r="S277" s="1799"/>
      <c r="T277" s="1128"/>
    </row>
    <row r="278" spans="1:20" s="3023" customFormat="1">
      <c r="A278" s="2997"/>
      <c r="B278" s="3015" t="s">
        <v>2126</v>
      </c>
      <c r="C278" s="3015" t="s">
        <v>2142</v>
      </c>
      <c r="D278" s="3032">
        <v>9</v>
      </c>
      <c r="E278" s="3032">
        <v>5</v>
      </c>
      <c r="F278" s="3000">
        <v>2019</v>
      </c>
      <c r="G278" s="3002"/>
      <c r="H278" s="3034">
        <v>7.8</v>
      </c>
      <c r="I278" s="3004"/>
      <c r="J278" s="3016">
        <v>1.6305613256740095</v>
      </c>
      <c r="K278" s="3018">
        <f t="shared" ref="K278" si="97">IF(AND(J278&gt;0),  J278*30.974," ")</f>
        <v>50.50500650142677</v>
      </c>
      <c r="L278" s="3035">
        <v>11.121881772151898</v>
      </c>
      <c r="M278" s="3020"/>
      <c r="N278" s="3020"/>
      <c r="O278" s="3020"/>
      <c r="P278" s="3020"/>
      <c r="Q278" s="3020"/>
      <c r="R278" s="3020"/>
      <c r="S278" s="3069"/>
      <c r="T278" s="3022"/>
    </row>
    <row r="279" spans="1:20" s="571" customFormat="1">
      <c r="A279" s="1725"/>
      <c r="B279" s="1725"/>
      <c r="C279" s="1765"/>
      <c r="D279" s="1766"/>
      <c r="E279" s="1767"/>
      <c r="F279" s="1768"/>
      <c r="G279" s="1779"/>
      <c r="H279" s="1041"/>
      <c r="I279" s="1086"/>
      <c r="J279" s="1041"/>
      <c r="K279" s="1026"/>
      <c r="L279" s="2923"/>
      <c r="M279" s="1034"/>
      <c r="N279" s="1034"/>
      <c r="O279" s="1034"/>
      <c r="P279" s="1034"/>
      <c r="Q279" s="1034"/>
      <c r="R279" s="1034"/>
      <c r="S279" s="1799"/>
      <c r="T279" s="1128"/>
    </row>
    <row r="280" spans="1:20" s="3023" customFormat="1">
      <c r="A280" s="2997"/>
      <c r="B280" s="3051" t="s">
        <v>2143</v>
      </c>
      <c r="C280" s="2998"/>
      <c r="D280" s="2999"/>
      <c r="E280" s="3000"/>
      <c r="F280" s="3001"/>
      <c r="G280" s="3002"/>
      <c r="H280" s="3003"/>
      <c r="I280" s="3004"/>
      <c r="J280" s="3003"/>
      <c r="K280" s="3005"/>
      <c r="L280" s="3006"/>
      <c r="M280" s="3020"/>
      <c r="N280" s="3020"/>
      <c r="O280" s="3020"/>
      <c r="P280" s="3020"/>
      <c r="Q280" s="3020"/>
      <c r="R280" s="3020"/>
      <c r="S280" s="3069"/>
      <c r="T280" s="3022"/>
    </row>
    <row r="281" spans="1:20" s="571" customFormat="1">
      <c r="A281" s="1765"/>
      <c r="B281" s="1776"/>
      <c r="C281" s="1776"/>
      <c r="D281" s="1776"/>
      <c r="E281" s="1776"/>
      <c r="F281" s="1776"/>
      <c r="G281" s="1776"/>
      <c r="H281" s="649"/>
      <c r="I281" s="649"/>
      <c r="J281" s="68"/>
      <c r="K281" s="655"/>
      <c r="L281" s="2924"/>
      <c r="M281" s="649"/>
      <c r="N281" s="649"/>
      <c r="O281" s="653"/>
      <c r="P281" s="649"/>
      <c r="Q281" s="653"/>
      <c r="R281" s="649"/>
      <c r="S281" s="1799"/>
      <c r="T281" s="1128"/>
    </row>
    <row r="282" spans="1:20" s="571" customFormat="1">
      <c r="A282" s="1765"/>
      <c r="B282" s="2464" t="s">
        <v>2126</v>
      </c>
      <c r="C282" s="2464" t="s">
        <v>2144</v>
      </c>
      <c r="D282" s="3059">
        <v>9</v>
      </c>
      <c r="E282" s="3059">
        <v>8</v>
      </c>
      <c r="F282" s="3059">
        <v>2021</v>
      </c>
      <c r="G282" s="2464">
        <v>8.75</v>
      </c>
      <c r="H282" s="3059">
        <v>0.5</v>
      </c>
      <c r="I282" s="2464">
        <v>3.375</v>
      </c>
      <c r="J282" s="670">
        <v>0.45733333333333337</v>
      </c>
      <c r="K282" s="3060">
        <f t="shared" si="96"/>
        <v>14.165442666666667</v>
      </c>
      <c r="L282" s="3061">
        <v>3.3959658730158715</v>
      </c>
      <c r="M282" s="659">
        <f>AVERAGE(I282:I292)</f>
        <v>3.375</v>
      </c>
      <c r="N282" s="649">
        <f>10*(6-(LN(M282)/LN(2)))</f>
        <v>42.451124978365314</v>
      </c>
      <c r="O282" s="653">
        <f>AVERAGE(K282:K292)</f>
        <v>23.212202179773232</v>
      </c>
      <c r="P282" s="649">
        <f>10*(6-(LN(48/O282)/LN(2)))</f>
        <v>49.518489941913899</v>
      </c>
      <c r="Q282" s="653">
        <f>AVERAGE(L282:L292)</f>
        <v>9.1904934523809487</v>
      </c>
      <c r="R282" s="649">
        <f>10*(6-((2.04-0.68*LN(Q282))/LN(2)))</f>
        <v>52.329988970506179</v>
      </c>
      <c r="S282" s="1036">
        <f>AVERAGE(N282,P282,R282)</f>
        <v>48.099867963595131</v>
      </c>
      <c r="T282" s="1128"/>
    </row>
    <row r="283" spans="1:20" s="571" customFormat="1">
      <c r="A283" s="1765"/>
      <c r="B283" s="2464" t="s">
        <v>2126</v>
      </c>
      <c r="C283" s="2464" t="s">
        <v>2144</v>
      </c>
      <c r="D283" s="3059">
        <v>9</v>
      </c>
      <c r="E283" s="3059">
        <v>8</v>
      </c>
      <c r="F283" s="3059">
        <v>2021</v>
      </c>
      <c r="G283" s="2464"/>
      <c r="H283" s="3059">
        <v>0.5</v>
      </c>
      <c r="I283" s="2464"/>
      <c r="J283" s="670" t="s">
        <v>866</v>
      </c>
      <c r="K283" s="3060"/>
      <c r="L283" s="3062">
        <v>4.8977944444444441</v>
      </c>
      <c r="M283" s="649"/>
      <c r="N283" s="649"/>
      <c r="O283" s="653"/>
      <c r="P283" s="649"/>
      <c r="Q283" s="653"/>
      <c r="R283" s="649"/>
      <c r="S283" s="1799"/>
      <c r="T283" s="1128"/>
    </row>
    <row r="284" spans="1:20" s="571" customFormat="1">
      <c r="A284" s="1765"/>
      <c r="B284" s="2464" t="s">
        <v>2126</v>
      </c>
      <c r="C284" s="2464" t="s">
        <v>2144</v>
      </c>
      <c r="D284" s="3059">
        <v>9</v>
      </c>
      <c r="E284" s="3059">
        <v>8</v>
      </c>
      <c r="F284" s="3059">
        <v>2021</v>
      </c>
      <c r="G284" s="2464"/>
      <c r="H284" s="3059">
        <v>1</v>
      </c>
      <c r="I284" s="2464"/>
      <c r="J284" s="670" t="s">
        <v>811</v>
      </c>
      <c r="K284" s="3060"/>
      <c r="L284" s="3061" t="s">
        <v>811</v>
      </c>
      <c r="M284" s="649"/>
      <c r="N284" s="649"/>
      <c r="O284" s="653"/>
      <c r="P284" s="649"/>
      <c r="Q284" s="653"/>
      <c r="R284" s="649"/>
      <c r="S284" s="1799"/>
      <c r="T284" s="1128"/>
    </row>
    <row r="285" spans="1:20" s="571" customFormat="1">
      <c r="A285" s="1765"/>
      <c r="B285" s="2464" t="s">
        <v>2126</v>
      </c>
      <c r="C285" s="2464" t="s">
        <v>2144</v>
      </c>
      <c r="D285" s="3059">
        <v>9</v>
      </c>
      <c r="E285" s="3059">
        <v>8</v>
      </c>
      <c r="F285" s="3059">
        <v>2021</v>
      </c>
      <c r="G285" s="2464"/>
      <c r="H285" s="3059">
        <v>2</v>
      </c>
      <c r="I285" s="2464"/>
      <c r="J285" s="670" t="s">
        <v>811</v>
      </c>
      <c r="K285" s="3060"/>
      <c r="L285" s="3061" t="s">
        <v>811</v>
      </c>
      <c r="M285" s="649"/>
      <c r="N285" s="649"/>
      <c r="O285" s="653"/>
      <c r="P285" s="649"/>
      <c r="Q285" s="653"/>
      <c r="R285" s="649"/>
      <c r="S285" s="1799"/>
      <c r="T285" s="1128"/>
    </row>
    <row r="286" spans="1:20" s="571" customFormat="1">
      <c r="A286" s="1765"/>
      <c r="B286" s="2464" t="s">
        <v>2126</v>
      </c>
      <c r="C286" s="2464" t="s">
        <v>2144</v>
      </c>
      <c r="D286" s="3059">
        <v>9</v>
      </c>
      <c r="E286" s="3059">
        <v>8</v>
      </c>
      <c r="F286" s="3059">
        <v>2021</v>
      </c>
      <c r="G286" s="2464"/>
      <c r="H286" s="3059">
        <v>3</v>
      </c>
      <c r="I286" s="2464"/>
      <c r="J286" s="670">
        <v>0.45733333333333337</v>
      </c>
      <c r="K286" s="3060">
        <f t="shared" si="96"/>
        <v>14.165442666666667</v>
      </c>
      <c r="L286" s="3062">
        <v>3.2920230158730166</v>
      </c>
      <c r="M286" s="649"/>
      <c r="N286" s="649"/>
      <c r="O286" s="653"/>
      <c r="P286" s="649"/>
      <c r="Q286" s="653"/>
      <c r="R286" s="649"/>
      <c r="S286" s="1799"/>
      <c r="T286" s="1128"/>
    </row>
    <row r="287" spans="1:20" s="571" customFormat="1">
      <c r="A287" s="1765"/>
      <c r="B287" s="2464" t="s">
        <v>2126</v>
      </c>
      <c r="C287" s="2464" t="s">
        <v>2144</v>
      </c>
      <c r="D287" s="3059">
        <v>9</v>
      </c>
      <c r="E287" s="3059">
        <v>8</v>
      </c>
      <c r="F287" s="3059">
        <v>2021</v>
      </c>
      <c r="G287" s="2464"/>
      <c r="H287" s="3059">
        <v>4</v>
      </c>
      <c r="I287" s="2464"/>
      <c r="J287" s="670" t="s">
        <v>811</v>
      </c>
      <c r="K287" s="3060"/>
      <c r="L287" s="3061" t="s">
        <v>811</v>
      </c>
      <c r="M287" s="649"/>
      <c r="N287" s="649"/>
      <c r="O287" s="653"/>
      <c r="P287" s="649"/>
      <c r="Q287" s="653"/>
      <c r="R287" s="649"/>
      <c r="S287" s="1799"/>
      <c r="T287" s="1128"/>
    </row>
    <row r="288" spans="1:20" s="571" customFormat="1">
      <c r="A288" s="1765"/>
      <c r="B288" s="2464" t="s">
        <v>2126</v>
      </c>
      <c r="C288" s="2464" t="s">
        <v>2144</v>
      </c>
      <c r="D288" s="3059">
        <v>9</v>
      </c>
      <c r="E288" s="3059">
        <v>8</v>
      </c>
      <c r="F288" s="3059">
        <v>2021</v>
      </c>
      <c r="G288" s="2464"/>
      <c r="H288" s="3059">
        <v>5</v>
      </c>
      <c r="I288" s="2464"/>
      <c r="J288" s="670" t="s">
        <v>811</v>
      </c>
      <c r="K288" s="3060"/>
      <c r="L288" s="3061" t="s">
        <v>811</v>
      </c>
      <c r="M288" s="649"/>
      <c r="N288" s="649"/>
      <c r="O288" s="653"/>
      <c r="P288" s="649"/>
      <c r="Q288" s="653"/>
      <c r="R288" s="649"/>
      <c r="S288" s="1799"/>
      <c r="T288" s="1128"/>
    </row>
    <row r="289" spans="1:22" s="571" customFormat="1">
      <c r="A289" s="1765"/>
      <c r="B289" s="2464" t="s">
        <v>2126</v>
      </c>
      <c r="C289" s="2464" t="s">
        <v>2144</v>
      </c>
      <c r="D289" s="3059">
        <v>9</v>
      </c>
      <c r="E289" s="3059">
        <v>8</v>
      </c>
      <c r="F289" s="3059">
        <v>2021</v>
      </c>
      <c r="G289" s="2464"/>
      <c r="H289" s="3059">
        <v>6</v>
      </c>
      <c r="I289" s="2464"/>
      <c r="J289" s="670" t="s">
        <v>811</v>
      </c>
      <c r="K289" s="3060"/>
      <c r="L289" s="3061" t="s">
        <v>811</v>
      </c>
      <c r="M289" s="649"/>
      <c r="N289" s="649"/>
      <c r="O289" s="653"/>
      <c r="P289" s="649"/>
      <c r="Q289" s="653"/>
      <c r="R289" s="649"/>
      <c r="S289" s="1799"/>
      <c r="T289" s="1128"/>
    </row>
    <row r="290" spans="1:22" s="571" customFormat="1">
      <c r="A290" s="1765"/>
      <c r="B290" s="2464" t="s">
        <v>2126</v>
      </c>
      <c r="C290" s="2464" t="s">
        <v>2144</v>
      </c>
      <c r="D290" s="3059">
        <v>9</v>
      </c>
      <c r="E290" s="3059">
        <v>8</v>
      </c>
      <c r="F290" s="3059">
        <v>2021</v>
      </c>
      <c r="G290" s="2464"/>
      <c r="H290" s="3059">
        <v>7</v>
      </c>
      <c r="I290" s="2464"/>
      <c r="J290" s="670" t="s">
        <v>811</v>
      </c>
      <c r="K290" s="3060"/>
      <c r="L290" s="3061" t="s">
        <v>811</v>
      </c>
      <c r="M290" s="649"/>
      <c r="N290" s="649"/>
      <c r="O290" s="653"/>
      <c r="P290" s="649"/>
      <c r="Q290" s="653"/>
      <c r="R290" s="649"/>
      <c r="S290" s="1799"/>
      <c r="T290" s="1128"/>
    </row>
    <row r="291" spans="1:22" s="571" customFormat="1">
      <c r="A291" s="1765"/>
      <c r="B291" s="2464" t="s">
        <v>2126</v>
      </c>
      <c r="C291" s="2464" t="s">
        <v>2144</v>
      </c>
      <c r="D291" s="3059">
        <v>9</v>
      </c>
      <c r="E291" s="3059">
        <v>8</v>
      </c>
      <c r="F291" s="3059">
        <v>2021</v>
      </c>
      <c r="G291" s="2464"/>
      <c r="H291" s="3059">
        <v>8</v>
      </c>
      <c r="I291" s="2464"/>
      <c r="J291" s="670" t="s">
        <v>811</v>
      </c>
      <c r="K291" s="3060"/>
      <c r="L291" s="3061" t="s">
        <v>811</v>
      </c>
      <c r="M291" s="649"/>
      <c r="N291" s="649"/>
      <c r="O291" s="653"/>
      <c r="P291" s="649"/>
      <c r="Q291" s="653"/>
      <c r="R291" s="649"/>
      <c r="S291" s="1799"/>
      <c r="T291" s="1128"/>
    </row>
    <row r="292" spans="1:22" s="3023" customFormat="1">
      <c r="A292" s="2998"/>
      <c r="B292" s="3063" t="s">
        <v>2126</v>
      </c>
      <c r="C292" s="3063" t="s">
        <v>2144</v>
      </c>
      <c r="D292" s="3064">
        <v>9</v>
      </c>
      <c r="E292" s="3064">
        <v>8</v>
      </c>
      <c r="F292" s="3064">
        <v>2021</v>
      </c>
      <c r="G292" s="3063"/>
      <c r="H292" s="3064">
        <v>8.5</v>
      </c>
      <c r="I292" s="3063"/>
      <c r="J292" s="3065">
        <v>1.3335610901396771</v>
      </c>
      <c r="K292" s="3066">
        <f t="shared" si="96"/>
        <v>41.305721205986359</v>
      </c>
      <c r="L292" s="3067">
        <v>25.176190476190467</v>
      </c>
      <c r="M292" s="3015"/>
      <c r="N292" s="3015"/>
      <c r="O292" s="3058"/>
      <c r="P292" s="3015"/>
      <c r="Q292" s="3058"/>
      <c r="R292" s="3015"/>
      <c r="S292" s="3069"/>
      <c r="T292" s="3022"/>
    </row>
    <row r="293" spans="1:22" s="571" customFormat="1">
      <c r="A293" s="1765"/>
      <c r="B293" s="1776"/>
      <c r="C293" s="1776"/>
      <c r="D293" s="1776"/>
      <c r="E293" s="1776"/>
      <c r="F293" s="1776"/>
      <c r="G293" s="1776"/>
      <c r="H293" s="649"/>
      <c r="I293" s="649"/>
      <c r="J293" s="68"/>
      <c r="K293" s="655"/>
      <c r="L293" s="2924"/>
      <c r="M293" s="649"/>
      <c r="N293" s="649"/>
      <c r="O293" s="653"/>
      <c r="P293" s="649"/>
      <c r="Q293" s="653"/>
      <c r="R293" s="649"/>
      <c r="S293" s="1799"/>
      <c r="T293" s="1128"/>
    </row>
    <row r="294" spans="1:22" s="571" customFormat="1">
      <c r="A294" s="1765"/>
      <c r="B294" s="649" t="s">
        <v>2126</v>
      </c>
      <c r="C294" s="649" t="s">
        <v>2145</v>
      </c>
      <c r="D294" s="1034">
        <v>8</v>
      </c>
      <c r="E294" s="649">
        <v>15</v>
      </c>
      <c r="F294" s="1776">
        <v>2022</v>
      </c>
      <c r="G294" s="1776">
        <v>8.9</v>
      </c>
      <c r="H294" s="54">
        <v>0.5</v>
      </c>
      <c r="I294" s="649">
        <v>3.75</v>
      </c>
      <c r="J294" s="68">
        <v>0.38871568035230608</v>
      </c>
      <c r="K294" s="3060">
        <f t="shared" si="96"/>
        <v>12.040079483232329</v>
      </c>
      <c r="L294" s="2924">
        <v>2.5526258928571424</v>
      </c>
      <c r="M294" s="659">
        <f>AVERAGE(I294:I300)</f>
        <v>3.75</v>
      </c>
      <c r="N294" s="649">
        <f>10*(6-(LN(M294)/LN(2)))</f>
        <v>40.931094043914811</v>
      </c>
      <c r="O294" s="653">
        <f>AVERAGE(K294:K300)</f>
        <v>18.90046557571603</v>
      </c>
      <c r="P294" s="649">
        <f>10*(6-(LN(48/O294)/LN(2)))</f>
        <v>46.553873669989983</v>
      </c>
      <c r="Q294" s="653">
        <f>AVERAGE(L294:L300)</f>
        <v>2.9173973214285738</v>
      </c>
      <c r="R294" s="649">
        <f>10*(6-((2.04-0.68*LN(Q294))/LN(2)))</f>
        <v>41.072857955251187</v>
      </c>
      <c r="S294" s="1036">
        <f>AVERAGE(N294,P294,R294)</f>
        <v>42.852608556385327</v>
      </c>
      <c r="T294" s="1128"/>
    </row>
    <row r="295" spans="1:22" s="571" customFormat="1">
      <c r="A295" s="1765"/>
      <c r="B295" s="649" t="s">
        <v>2126</v>
      </c>
      <c r="C295" s="649" t="s">
        <v>2145</v>
      </c>
      <c r="D295" s="1034">
        <v>8</v>
      </c>
      <c r="E295" s="649">
        <v>15</v>
      </c>
      <c r="F295" s="1776">
        <v>2022</v>
      </c>
      <c r="G295" s="1776"/>
      <c r="H295" s="54">
        <v>1</v>
      </c>
      <c r="I295" s="649"/>
      <c r="J295" s="54" t="s">
        <v>811</v>
      </c>
      <c r="K295" s="655"/>
      <c r="L295" s="2924" t="s">
        <v>811</v>
      </c>
      <c r="M295" s="649"/>
      <c r="N295" s="649"/>
      <c r="O295" s="653"/>
      <c r="P295" s="649"/>
      <c r="Q295" s="653"/>
      <c r="R295" s="649"/>
      <c r="S295" s="1799"/>
      <c r="T295" s="1128"/>
    </row>
    <row r="296" spans="1:22" s="571" customFormat="1">
      <c r="A296" s="1765"/>
      <c r="B296" s="649" t="s">
        <v>2126</v>
      </c>
      <c r="C296" s="649" t="s">
        <v>2145</v>
      </c>
      <c r="D296" s="1034">
        <v>8</v>
      </c>
      <c r="E296" s="649">
        <v>15</v>
      </c>
      <c r="F296" s="1776">
        <v>2022</v>
      </c>
      <c r="G296" s="1776"/>
      <c r="H296" s="54">
        <v>2</v>
      </c>
      <c r="I296" s="649"/>
      <c r="J296" s="54" t="s">
        <v>811</v>
      </c>
      <c r="K296" s="655"/>
      <c r="L296" s="2924" t="s">
        <v>811</v>
      </c>
      <c r="M296" s="649"/>
      <c r="N296" s="649"/>
      <c r="O296" s="653"/>
      <c r="P296" s="649"/>
      <c r="Q296" s="653"/>
      <c r="R296" s="649"/>
      <c r="S296" s="1799"/>
      <c r="T296" s="1128"/>
    </row>
    <row r="297" spans="1:22" s="571" customFormat="1">
      <c r="A297" s="1765"/>
      <c r="B297" s="649" t="s">
        <v>2126</v>
      </c>
      <c r="C297" s="649" t="s">
        <v>2145</v>
      </c>
      <c r="D297" s="1034">
        <v>8</v>
      </c>
      <c r="E297" s="649">
        <v>15</v>
      </c>
      <c r="F297" s="1776">
        <v>2022</v>
      </c>
      <c r="G297" s="1776"/>
      <c r="H297" s="54">
        <v>3</v>
      </c>
      <c r="I297" s="649"/>
      <c r="J297" s="68">
        <v>0.42405346947524308</v>
      </c>
      <c r="K297" s="3060">
        <f t="shared" si="96"/>
        <v>13.134632163526179</v>
      </c>
      <c r="L297" s="2924">
        <v>3.7241687499999978</v>
      </c>
      <c r="M297" s="649"/>
      <c r="N297" s="649"/>
      <c r="O297" s="653"/>
      <c r="P297" s="649"/>
      <c r="Q297" s="653"/>
      <c r="R297" s="649"/>
      <c r="S297" s="1799"/>
      <c r="T297" s="1128"/>
    </row>
    <row r="298" spans="1:22" s="571" customFormat="1">
      <c r="A298" s="1765"/>
      <c r="B298" s="649" t="s">
        <v>2126</v>
      </c>
      <c r="C298" s="649" t="s">
        <v>2145</v>
      </c>
      <c r="D298" s="1034">
        <v>8</v>
      </c>
      <c r="E298" s="649">
        <v>15</v>
      </c>
      <c r="F298" s="1776">
        <v>2022</v>
      </c>
      <c r="G298" s="1776"/>
      <c r="H298" s="54">
        <v>4</v>
      </c>
      <c r="I298" s="649"/>
      <c r="J298" s="54" t="s">
        <v>811</v>
      </c>
      <c r="K298" s="655"/>
      <c r="L298" s="2924" t="s">
        <v>811</v>
      </c>
      <c r="M298" s="649"/>
      <c r="N298" s="649"/>
      <c r="O298" s="653"/>
      <c r="P298" s="649"/>
      <c r="Q298" s="653"/>
      <c r="R298" s="649"/>
      <c r="S298" s="1799"/>
      <c r="T298" s="1128"/>
    </row>
    <row r="299" spans="1:22" s="571" customFormat="1">
      <c r="A299" s="1765"/>
      <c r="B299" s="649" t="s">
        <v>2126</v>
      </c>
      <c r="C299" s="649" t="s">
        <v>2145</v>
      </c>
      <c r="D299" s="1034">
        <v>8</v>
      </c>
      <c r="E299" s="649">
        <v>15</v>
      </c>
      <c r="F299" s="1776">
        <v>2022</v>
      </c>
      <c r="G299" s="1776"/>
      <c r="H299" s="54">
        <v>5</v>
      </c>
      <c r="I299" s="649"/>
      <c r="J299" s="54" t="s">
        <v>811</v>
      </c>
      <c r="K299" s="655"/>
      <c r="L299" s="2924" t="s">
        <v>811</v>
      </c>
      <c r="M299" s="649"/>
      <c r="N299" s="649"/>
      <c r="O299" s="653"/>
      <c r="P299" s="649"/>
      <c r="Q299" s="653"/>
      <c r="R299" s="649"/>
      <c r="S299" s="1799"/>
      <c r="T299" s="1128"/>
    </row>
    <row r="300" spans="1:22" s="3023" customFormat="1">
      <c r="A300" s="2998"/>
      <c r="B300" s="3015" t="s">
        <v>2126</v>
      </c>
      <c r="C300" s="3015" t="s">
        <v>2145</v>
      </c>
      <c r="D300" s="3020">
        <v>8</v>
      </c>
      <c r="E300" s="3015">
        <v>15</v>
      </c>
      <c r="F300" s="3021">
        <v>2022</v>
      </c>
      <c r="G300" s="3021"/>
      <c r="H300" s="3032">
        <v>6</v>
      </c>
      <c r="I300" s="3015"/>
      <c r="J300" s="3016">
        <v>1.0178435165102853</v>
      </c>
      <c r="K300" s="3066">
        <f t="shared" si="96"/>
        <v>31.526685080389576</v>
      </c>
      <c r="L300" s="3035">
        <v>2.4753973214285803</v>
      </c>
      <c r="M300" s="3020" t="s">
        <v>2146</v>
      </c>
      <c r="N300" s="3015"/>
      <c r="O300" s="3058"/>
      <c r="P300" s="3015"/>
      <c r="Q300" s="3058"/>
      <c r="R300" s="3015"/>
      <c r="S300" s="3069"/>
      <c r="T300" s="3022"/>
    </row>
    <row r="301" spans="1:22" s="571" customFormat="1">
      <c r="A301" s="1765"/>
      <c r="B301" s="1034"/>
      <c r="C301" s="1776"/>
      <c r="D301" s="1776"/>
      <c r="E301" s="1776"/>
      <c r="F301" s="1776"/>
      <c r="G301" s="1776"/>
      <c r="H301" s="649"/>
      <c r="I301" s="649"/>
      <c r="J301" s="68"/>
      <c r="K301" s="655"/>
      <c r="L301" s="2924"/>
      <c r="M301" s="649"/>
      <c r="N301" s="649"/>
      <c r="O301" s="653"/>
      <c r="P301" s="649"/>
      <c r="Q301" s="653"/>
      <c r="R301" s="649"/>
      <c r="S301" s="1799"/>
      <c r="T301" s="1128"/>
    </row>
    <row r="302" spans="1:22" s="571" customFormat="1">
      <c r="A302" s="1765"/>
      <c r="B302" s="68" t="s">
        <v>2126</v>
      </c>
      <c r="C302" s="68" t="s">
        <v>2147</v>
      </c>
      <c r="D302" s="54">
        <v>8</v>
      </c>
      <c r="E302" s="54">
        <v>21</v>
      </c>
      <c r="F302" s="54">
        <v>2023</v>
      </c>
      <c r="G302" s="1765">
        <v>9.1999999999999993</v>
      </c>
      <c r="H302" s="660">
        <v>0.5</v>
      </c>
      <c r="I302" s="54">
        <v>2.65</v>
      </c>
      <c r="J302" s="655">
        <v>0.72139931678521652</v>
      </c>
      <c r="K302" s="3060">
        <f t="shared" si="96"/>
        <v>22.344622438105297</v>
      </c>
      <c r="L302" s="3053">
        <v>3.2627848101265835</v>
      </c>
      <c r="M302" s="659">
        <f>AVERAGE(I302:I358)</f>
        <v>2.4579999999999997</v>
      </c>
      <c r="N302" s="649">
        <f>10*(6-(LN(M302)/LN(2)))</f>
        <v>47.025150842894249</v>
      </c>
      <c r="O302" s="653">
        <f>AVERAGE(K302:K358)</f>
        <v>25.601254847060574</v>
      </c>
      <c r="P302" s="649">
        <f>10*(6-(LN(48/O302)/LN(2)))</f>
        <v>50.93180119909573</v>
      </c>
      <c r="Q302" s="653">
        <f>AVERAGE(L302:L358)</f>
        <v>30.911273268801189</v>
      </c>
      <c r="R302" s="649">
        <f>10*(6-((2.04-0.68*LN(Q302))/LN(2)))</f>
        <v>64.229437165912884</v>
      </c>
      <c r="S302" s="1036">
        <f>AVERAGE(N302,P302,R302)</f>
        <v>54.062129735967623</v>
      </c>
      <c r="T302" s="1128">
        <f>AVERAGE(S268:S302)</f>
        <v>49.272329894044802</v>
      </c>
      <c r="U302" s="1033" t="s">
        <v>346</v>
      </c>
      <c r="V302" s="571" t="str">
        <f>IF(_xlfn.NUMBERVALUE(T302), IF(T302&lt;50, "Acceptable; Ongoing Protection is Required", "UNScceptable; Immediate Restoration is Required"), " ")</f>
        <v>Acceptable; Ongoing Protection is Required</v>
      </c>
    </row>
    <row r="303" spans="1:22" s="571" customFormat="1">
      <c r="A303" s="1765"/>
      <c r="B303" s="68" t="s">
        <v>2126</v>
      </c>
      <c r="C303" s="68" t="s">
        <v>2147</v>
      </c>
      <c r="D303" s="54">
        <v>8</v>
      </c>
      <c r="E303" s="54">
        <v>21</v>
      </c>
      <c r="F303" s="54">
        <v>2023</v>
      </c>
      <c r="G303" s="1765"/>
      <c r="H303" s="660">
        <v>1</v>
      </c>
      <c r="I303" s="54"/>
      <c r="J303" s="68" t="s">
        <v>811</v>
      </c>
      <c r="K303" s="655"/>
      <c r="L303" s="2924" t="s">
        <v>811</v>
      </c>
      <c r="M303" s="649"/>
      <c r="N303" s="649"/>
      <c r="O303" s="653"/>
      <c r="P303" s="649"/>
      <c r="Q303" s="653"/>
      <c r="R303" s="649"/>
      <c r="S303" s="1799"/>
      <c r="T303" s="1128"/>
    </row>
    <row r="304" spans="1:22" s="571" customFormat="1">
      <c r="A304" s="1765"/>
      <c r="B304" s="68" t="s">
        <v>2126</v>
      </c>
      <c r="C304" s="68" t="s">
        <v>2147</v>
      </c>
      <c r="D304" s="54">
        <v>8</v>
      </c>
      <c r="E304" s="54">
        <v>21</v>
      </c>
      <c r="F304" s="54">
        <v>2023</v>
      </c>
      <c r="G304" s="1765"/>
      <c r="H304" s="660">
        <v>2</v>
      </c>
      <c r="I304" s="54"/>
      <c r="J304" s="68" t="s">
        <v>811</v>
      </c>
      <c r="K304" s="655"/>
      <c r="L304" s="2924" t="s">
        <v>811</v>
      </c>
      <c r="M304" s="649"/>
      <c r="N304" s="649"/>
      <c r="O304" s="653"/>
      <c r="P304" s="649"/>
      <c r="Q304" s="653"/>
      <c r="R304" s="649"/>
      <c r="S304" s="1799"/>
      <c r="T304" s="1128"/>
    </row>
    <row r="305" spans="1:20" s="571" customFormat="1">
      <c r="A305" s="1765"/>
      <c r="B305" s="68" t="s">
        <v>2126</v>
      </c>
      <c r="C305" s="68" t="s">
        <v>2147</v>
      </c>
      <c r="D305" s="54">
        <v>8</v>
      </c>
      <c r="E305" s="54">
        <v>21</v>
      </c>
      <c r="F305" s="54">
        <v>2023</v>
      </c>
      <c r="G305" s="1765"/>
      <c r="H305" s="660">
        <v>3</v>
      </c>
      <c r="I305" s="54"/>
      <c r="J305" s="68">
        <v>0.46157977176102039</v>
      </c>
      <c r="K305" s="3060">
        <f t="shared" si="96"/>
        <v>14.296971850525846</v>
      </c>
      <c r="L305" s="3053">
        <v>2.0845569620253173</v>
      </c>
      <c r="M305" s="649"/>
      <c r="N305" s="649"/>
      <c r="O305" s="653"/>
      <c r="P305" s="649"/>
      <c r="Q305" s="653"/>
      <c r="R305" s="649"/>
      <c r="S305" s="1799"/>
      <c r="T305" s="1128"/>
    </row>
    <row r="306" spans="1:20" s="571" customFormat="1">
      <c r="A306" s="1765"/>
      <c r="B306" s="68" t="s">
        <v>2126</v>
      </c>
      <c r="C306" s="68" t="s">
        <v>2147</v>
      </c>
      <c r="D306" s="54">
        <v>8</v>
      </c>
      <c r="E306" s="54">
        <v>21</v>
      </c>
      <c r="F306" s="54">
        <v>2023</v>
      </c>
      <c r="G306" s="1765"/>
      <c r="H306" s="660">
        <v>4</v>
      </c>
      <c r="I306" s="54"/>
      <c r="J306" s="68" t="s">
        <v>811</v>
      </c>
      <c r="K306" s="655"/>
      <c r="L306" s="2924" t="s">
        <v>811</v>
      </c>
      <c r="M306" s="649"/>
      <c r="N306" s="649"/>
      <c r="O306" s="653"/>
      <c r="P306" s="649"/>
      <c r="Q306" s="653"/>
      <c r="R306" s="649"/>
      <c r="S306" s="1799"/>
      <c r="T306" s="1128"/>
    </row>
    <row r="307" spans="1:20" s="571" customFormat="1">
      <c r="A307" s="1765"/>
      <c r="B307" s="68" t="s">
        <v>2126</v>
      </c>
      <c r="C307" s="68" t="s">
        <v>2147</v>
      </c>
      <c r="D307" s="54">
        <v>8</v>
      </c>
      <c r="E307" s="54">
        <v>21</v>
      </c>
      <c r="F307" s="54">
        <v>2023</v>
      </c>
      <c r="G307" s="1765"/>
      <c r="H307" s="660">
        <v>5</v>
      </c>
      <c r="I307" s="54"/>
      <c r="J307" s="68" t="s">
        <v>811</v>
      </c>
      <c r="K307" s="655"/>
      <c r="L307" s="2924" t="s">
        <v>811</v>
      </c>
      <c r="M307" s="649"/>
      <c r="N307" s="649"/>
      <c r="O307" s="653"/>
      <c r="P307" s="649"/>
      <c r="Q307" s="653"/>
      <c r="R307" s="649"/>
      <c r="S307" s="1799"/>
      <c r="T307" s="1128"/>
    </row>
    <row r="308" spans="1:20" s="571" customFormat="1">
      <c r="A308" s="1765"/>
      <c r="B308" s="68" t="s">
        <v>2126</v>
      </c>
      <c r="C308" s="68" t="s">
        <v>2147</v>
      </c>
      <c r="D308" s="54">
        <v>8</v>
      </c>
      <c r="E308" s="54">
        <v>21</v>
      </c>
      <c r="F308" s="54">
        <v>2023</v>
      </c>
      <c r="G308" s="1765"/>
      <c r="H308" s="660">
        <v>6</v>
      </c>
      <c r="I308" s="54"/>
      <c r="J308" s="68" t="s">
        <v>811</v>
      </c>
      <c r="K308" s="655"/>
      <c r="L308" s="2924" t="s">
        <v>811</v>
      </c>
      <c r="M308" s="649"/>
      <c r="N308" s="649"/>
      <c r="O308" s="653"/>
      <c r="P308" s="649"/>
      <c r="Q308" s="653"/>
      <c r="R308" s="649"/>
      <c r="S308" s="1799"/>
      <c r="T308" s="1128"/>
    </row>
    <row r="309" spans="1:20" s="571" customFormat="1">
      <c r="A309" s="1765"/>
      <c r="B309" s="68" t="s">
        <v>2126</v>
      </c>
      <c r="C309" s="68" t="s">
        <v>2147</v>
      </c>
      <c r="D309" s="54">
        <v>8</v>
      </c>
      <c r="E309" s="54">
        <v>21</v>
      </c>
      <c r="F309" s="54">
        <v>2023</v>
      </c>
      <c r="G309" s="1765"/>
      <c r="H309" s="660">
        <v>7</v>
      </c>
      <c r="I309" s="54"/>
      <c r="J309" s="68" t="s">
        <v>811</v>
      </c>
      <c r="K309" s="655"/>
      <c r="L309" s="2924" t="s">
        <v>811</v>
      </c>
      <c r="M309" s="649"/>
      <c r="N309" s="649"/>
      <c r="O309" s="653"/>
      <c r="P309" s="649"/>
      <c r="Q309" s="653"/>
      <c r="R309" s="649"/>
      <c r="S309" s="1799"/>
      <c r="T309" s="1128"/>
    </row>
    <row r="310" spans="1:20" s="571" customFormat="1">
      <c r="A310" s="1765"/>
      <c r="B310" s="68" t="s">
        <v>2126</v>
      </c>
      <c r="C310" s="68" t="s">
        <v>2147</v>
      </c>
      <c r="D310" s="54">
        <v>8</v>
      </c>
      <c r="E310" s="54">
        <v>21</v>
      </c>
      <c r="F310" s="54">
        <v>2023</v>
      </c>
      <c r="G310" s="1765"/>
      <c r="H310" s="660">
        <v>8</v>
      </c>
      <c r="I310" s="54"/>
      <c r="J310" s="68" t="s">
        <v>811</v>
      </c>
      <c r="K310" s="655"/>
      <c r="L310" s="2924" t="s">
        <v>811</v>
      </c>
      <c r="M310" s="649"/>
      <c r="N310" s="649"/>
      <c r="O310" s="653"/>
      <c r="P310" s="649"/>
      <c r="Q310" s="653"/>
      <c r="R310" s="649"/>
      <c r="S310" s="1799"/>
      <c r="T310" s="1128"/>
    </row>
    <row r="311" spans="1:20" s="571" customFormat="1">
      <c r="A311" s="1765"/>
      <c r="B311" s="68" t="s">
        <v>2126</v>
      </c>
      <c r="C311" s="68" t="s">
        <v>2147</v>
      </c>
      <c r="D311" s="54">
        <v>8</v>
      </c>
      <c r="E311" s="54">
        <v>21</v>
      </c>
      <c r="F311" s="54">
        <v>2023</v>
      </c>
      <c r="G311" s="1765"/>
      <c r="H311" s="660">
        <v>8.75</v>
      </c>
      <c r="I311" s="54"/>
      <c r="J311" s="68">
        <v>3.1252035937043545</v>
      </c>
      <c r="K311" s="3060">
        <f t="shared" si="96"/>
        <v>96.800056111398675</v>
      </c>
      <c r="L311" s="3053">
        <v>24.244303797468358</v>
      </c>
      <c r="M311" s="649"/>
      <c r="N311" s="649"/>
      <c r="O311" s="653"/>
      <c r="P311" s="649"/>
      <c r="Q311" s="653"/>
      <c r="R311" s="649"/>
      <c r="S311" s="1799"/>
      <c r="T311" s="1128"/>
    </row>
    <row r="312" spans="1:20" s="571" customFormat="1">
      <c r="A312" s="1765"/>
      <c r="B312" s="1034"/>
      <c r="C312" s="1776"/>
      <c r="D312" s="2020"/>
      <c r="E312" s="1776"/>
      <c r="F312" s="1776"/>
      <c r="G312" s="1776"/>
      <c r="H312" s="649"/>
      <c r="I312" s="649"/>
      <c r="J312" s="68"/>
      <c r="K312" s="655"/>
      <c r="L312" s="2924"/>
      <c r="M312" s="649"/>
      <c r="N312" s="649"/>
      <c r="O312" s="653"/>
      <c r="P312" s="649"/>
      <c r="Q312" s="653"/>
      <c r="R312" s="649"/>
      <c r="S312" s="1799"/>
      <c r="T312" s="1128"/>
    </row>
    <row r="313" spans="1:20" s="571" customFormat="1">
      <c r="A313" s="1765" t="s">
        <v>825</v>
      </c>
      <c r="B313" s="649" t="s">
        <v>2126</v>
      </c>
      <c r="C313" s="649" t="s">
        <v>2142</v>
      </c>
      <c r="D313" s="658">
        <v>45098</v>
      </c>
      <c r="E313" s="1776"/>
      <c r="F313" s="1776"/>
      <c r="G313" s="54">
        <v>9.3000000000000007</v>
      </c>
      <c r="H313" s="54">
        <v>0.5</v>
      </c>
      <c r="I313" s="54">
        <v>3.57</v>
      </c>
      <c r="J313" s="54">
        <v>0.52700000000000002</v>
      </c>
      <c r="K313" s="3060">
        <f t="shared" si="96"/>
        <v>16.323298000000001</v>
      </c>
      <c r="L313" s="2938">
        <v>3.72</v>
      </c>
      <c r="S313" s="1033"/>
    </row>
    <row r="314" spans="1:20" s="571" customFormat="1">
      <c r="A314" s="1765" t="s">
        <v>825</v>
      </c>
      <c r="B314" s="649" t="s">
        <v>2126</v>
      </c>
      <c r="C314" s="649" t="s">
        <v>2142</v>
      </c>
      <c r="D314" s="658">
        <v>45098</v>
      </c>
      <c r="E314" s="1776"/>
      <c r="F314" s="1776"/>
      <c r="G314" s="54"/>
      <c r="H314" s="54">
        <v>1</v>
      </c>
      <c r="I314" s="54"/>
      <c r="J314" s="54" t="s">
        <v>811</v>
      </c>
      <c r="K314" s="655"/>
      <c r="L314" s="2938" t="s">
        <v>811</v>
      </c>
      <c r="M314" s="649"/>
      <c r="N314" s="649"/>
      <c r="O314" s="653"/>
      <c r="P314" s="649"/>
      <c r="Q314" s="653"/>
      <c r="R314" s="649"/>
      <c r="S314" s="1799"/>
      <c r="T314" s="1128"/>
    </row>
    <row r="315" spans="1:20" s="571" customFormat="1">
      <c r="A315" s="1765" t="s">
        <v>825</v>
      </c>
      <c r="B315" s="649" t="s">
        <v>2126</v>
      </c>
      <c r="C315" s="649" t="s">
        <v>2142</v>
      </c>
      <c r="D315" s="658">
        <v>45098</v>
      </c>
      <c r="E315" s="1776"/>
      <c r="F315" s="1776"/>
      <c r="G315" s="54"/>
      <c r="H315" s="54">
        <v>2</v>
      </c>
      <c r="I315" s="54"/>
      <c r="J315" s="54" t="s">
        <v>811</v>
      </c>
      <c r="K315" s="655"/>
      <c r="L315" s="2938" t="s">
        <v>811</v>
      </c>
      <c r="M315" s="1034"/>
      <c r="N315" s="1034"/>
      <c r="O315" s="1034"/>
      <c r="P315" s="1034"/>
      <c r="Q315" s="1034"/>
      <c r="R315" s="1034"/>
      <c r="S315" s="1799"/>
      <c r="T315" s="1128"/>
    </row>
    <row r="316" spans="1:20" s="571" customFormat="1">
      <c r="A316" s="1765" t="s">
        <v>825</v>
      </c>
      <c r="B316" s="649" t="s">
        <v>2126</v>
      </c>
      <c r="C316" s="649" t="s">
        <v>2142</v>
      </c>
      <c r="D316" s="658">
        <v>45098</v>
      </c>
      <c r="E316" s="1776"/>
      <c r="F316" s="1776"/>
      <c r="G316" s="54"/>
      <c r="H316" s="54">
        <v>3</v>
      </c>
      <c r="I316" s="54"/>
      <c r="J316" s="54">
        <v>0.58299999999999996</v>
      </c>
      <c r="K316" s="3060">
        <f t="shared" si="96"/>
        <v>18.057841999999997</v>
      </c>
      <c r="L316" s="2938">
        <v>3.76</v>
      </c>
      <c r="M316" s="1034"/>
      <c r="N316" s="1034"/>
      <c r="O316" s="1034"/>
      <c r="P316" s="1034"/>
      <c r="Q316" s="1034"/>
      <c r="R316" s="1034"/>
      <c r="S316" s="1799"/>
      <c r="T316" s="1128"/>
    </row>
    <row r="317" spans="1:20" s="571" customFormat="1">
      <c r="A317" s="1765" t="s">
        <v>825</v>
      </c>
      <c r="B317" s="649" t="s">
        <v>2126</v>
      </c>
      <c r="C317" s="649" t="s">
        <v>2142</v>
      </c>
      <c r="D317" s="658">
        <v>45098</v>
      </c>
      <c r="E317" s="1776"/>
      <c r="F317" s="1776"/>
      <c r="G317" s="54"/>
      <c r="H317" s="54">
        <v>3</v>
      </c>
      <c r="I317" s="54"/>
      <c r="J317" s="54">
        <v>0.51400000000000001</v>
      </c>
      <c r="K317" s="3060">
        <f t="shared" si="96"/>
        <v>15.920636</v>
      </c>
      <c r="L317" s="2938">
        <v>3.44</v>
      </c>
      <c r="M317" s="649"/>
      <c r="N317" s="649"/>
      <c r="O317" s="653"/>
      <c r="P317" s="649"/>
      <c r="Q317" s="653"/>
      <c r="R317" s="649"/>
      <c r="S317" s="1799"/>
      <c r="T317" s="1128"/>
    </row>
    <row r="318" spans="1:20" s="571" customFormat="1">
      <c r="A318" s="1765" t="s">
        <v>825</v>
      </c>
      <c r="B318" s="649" t="s">
        <v>2126</v>
      </c>
      <c r="C318" s="649" t="s">
        <v>2142</v>
      </c>
      <c r="D318" s="658">
        <v>45098</v>
      </c>
      <c r="E318" s="1776"/>
      <c r="F318" s="1776"/>
      <c r="G318" s="54"/>
      <c r="H318" s="54">
        <v>4</v>
      </c>
      <c r="I318" s="54"/>
      <c r="J318" s="54" t="s">
        <v>811</v>
      </c>
      <c r="K318" s="655"/>
      <c r="L318" s="2938" t="s">
        <v>811</v>
      </c>
      <c r="M318" s="649"/>
      <c r="N318" s="649"/>
      <c r="O318" s="653"/>
      <c r="P318" s="649"/>
      <c r="Q318" s="653"/>
      <c r="R318" s="649"/>
      <c r="S318" s="1799"/>
      <c r="T318" s="1128"/>
    </row>
    <row r="319" spans="1:20" s="571" customFormat="1">
      <c r="A319" s="1765" t="s">
        <v>825</v>
      </c>
      <c r="B319" s="649" t="s">
        <v>2126</v>
      </c>
      <c r="C319" s="649" t="s">
        <v>2142</v>
      </c>
      <c r="D319" s="658">
        <v>45098</v>
      </c>
      <c r="E319" s="1776"/>
      <c r="F319" s="1776"/>
      <c r="G319" s="54"/>
      <c r="H319" s="54">
        <v>5</v>
      </c>
      <c r="I319" s="54"/>
      <c r="J319" s="54" t="s">
        <v>811</v>
      </c>
      <c r="K319" s="655"/>
      <c r="L319" s="2938" t="s">
        <v>811</v>
      </c>
      <c r="M319" s="649"/>
      <c r="N319" s="649"/>
      <c r="O319" s="653"/>
      <c r="P319" s="649"/>
      <c r="Q319" s="653"/>
      <c r="R319" s="649"/>
      <c r="S319" s="1799"/>
      <c r="T319" s="1128"/>
    </row>
    <row r="320" spans="1:20" s="571" customFormat="1">
      <c r="A320" s="1765" t="s">
        <v>825</v>
      </c>
      <c r="B320" s="649" t="s">
        <v>2126</v>
      </c>
      <c r="C320" s="649" t="s">
        <v>2142</v>
      </c>
      <c r="D320" s="658">
        <v>45098</v>
      </c>
      <c r="E320" s="1776"/>
      <c r="F320" s="1776"/>
      <c r="G320" s="54"/>
      <c r="H320" s="54">
        <v>6</v>
      </c>
      <c r="I320" s="54"/>
      <c r="J320" s="54" t="s">
        <v>811</v>
      </c>
      <c r="K320" s="655"/>
      <c r="L320" s="2938" t="s">
        <v>811</v>
      </c>
      <c r="M320" s="1034"/>
      <c r="N320" s="1034"/>
      <c r="O320" s="1034"/>
      <c r="P320" s="1034"/>
      <c r="Q320" s="1034"/>
      <c r="R320" s="1034"/>
      <c r="S320" s="1799"/>
      <c r="T320" s="1128"/>
    </row>
    <row r="321" spans="1:20" s="571" customFormat="1">
      <c r="A321" s="1765" t="s">
        <v>825</v>
      </c>
      <c r="B321" s="649" t="s">
        <v>2126</v>
      </c>
      <c r="C321" s="649" t="s">
        <v>2142</v>
      </c>
      <c r="D321" s="658">
        <v>45098</v>
      </c>
      <c r="E321" s="1776"/>
      <c r="F321" s="1776"/>
      <c r="G321" s="54"/>
      <c r="H321" s="54">
        <v>7</v>
      </c>
      <c r="I321" s="54"/>
      <c r="J321" s="54" t="s">
        <v>811</v>
      </c>
      <c r="K321" s="655"/>
      <c r="L321" s="2938" t="s">
        <v>811</v>
      </c>
      <c r="M321" s="1034"/>
      <c r="N321" s="1034"/>
      <c r="O321" s="1034"/>
      <c r="P321" s="1034"/>
      <c r="Q321" s="1034"/>
      <c r="R321" s="1034"/>
      <c r="S321" s="1799"/>
      <c r="T321" s="1128"/>
    </row>
    <row r="322" spans="1:20" s="571" customFormat="1">
      <c r="A322" s="1765" t="s">
        <v>825</v>
      </c>
      <c r="B322" s="649" t="s">
        <v>2126</v>
      </c>
      <c r="C322" s="649" t="s">
        <v>2142</v>
      </c>
      <c r="D322" s="658">
        <v>45098</v>
      </c>
      <c r="E322" s="1776"/>
      <c r="F322" s="1776"/>
      <c r="G322" s="54"/>
      <c r="H322" s="54">
        <v>8</v>
      </c>
      <c r="I322" s="54"/>
      <c r="J322" s="54" t="s">
        <v>811</v>
      </c>
      <c r="K322" s="655"/>
      <c r="L322" s="2938" t="s">
        <v>811</v>
      </c>
      <c r="M322" s="649"/>
      <c r="N322" s="649"/>
      <c r="O322" s="653"/>
      <c r="P322" s="649"/>
      <c r="Q322" s="653"/>
      <c r="R322" s="649"/>
      <c r="S322" s="1799"/>
      <c r="T322" s="1128"/>
    </row>
    <row r="323" spans="1:20" s="571" customFormat="1">
      <c r="A323" s="1765" t="s">
        <v>825</v>
      </c>
      <c r="B323" s="649" t="s">
        <v>2126</v>
      </c>
      <c r="C323" s="649" t="s">
        <v>2142</v>
      </c>
      <c r="D323" s="658">
        <v>45098</v>
      </c>
      <c r="E323" s="1776"/>
      <c r="F323" s="1776"/>
      <c r="G323" s="54"/>
      <c r="H323" s="54">
        <v>8.3000000000000007</v>
      </c>
      <c r="I323" s="54"/>
      <c r="J323" s="54">
        <v>0.81499999999999995</v>
      </c>
      <c r="K323" s="3060">
        <f t="shared" si="96"/>
        <v>25.24381</v>
      </c>
      <c r="L323" s="2938">
        <v>98.9</v>
      </c>
      <c r="M323" s="649"/>
      <c r="N323" s="649"/>
      <c r="O323" s="653"/>
      <c r="P323" s="649"/>
      <c r="Q323" s="653"/>
      <c r="R323" s="649"/>
      <c r="S323" s="1799"/>
      <c r="T323" s="1128"/>
    </row>
    <row r="324" spans="1:20" s="571" customFormat="1">
      <c r="A324" s="1765" t="s">
        <v>825</v>
      </c>
      <c r="B324" s="649" t="s">
        <v>2126</v>
      </c>
      <c r="C324" s="649" t="s">
        <v>2142</v>
      </c>
      <c r="D324" s="658">
        <v>45098</v>
      </c>
      <c r="E324" s="1776"/>
      <c r="F324" s="1776"/>
      <c r="G324" s="54"/>
      <c r="H324" s="54">
        <v>8.8000000000000007</v>
      </c>
      <c r="I324" s="54"/>
      <c r="J324" s="54" t="s">
        <v>811</v>
      </c>
      <c r="K324" s="655"/>
      <c r="L324" s="2938" t="s">
        <v>811</v>
      </c>
      <c r="M324" s="649"/>
      <c r="N324" s="649"/>
      <c r="O324" s="653"/>
      <c r="P324" s="649"/>
      <c r="Q324" s="653"/>
      <c r="R324" s="649"/>
      <c r="S324" s="1799"/>
      <c r="T324" s="1128"/>
    </row>
    <row r="325" spans="1:20" s="571" customFormat="1">
      <c r="A325" s="1765" t="s">
        <v>825</v>
      </c>
      <c r="B325" s="649" t="s">
        <v>2126</v>
      </c>
      <c r="C325" s="649" t="s">
        <v>2142</v>
      </c>
      <c r="D325" s="658">
        <v>45127</v>
      </c>
      <c r="E325" s="1776"/>
      <c r="F325" s="1776"/>
      <c r="G325" s="54">
        <v>9.3000000000000007</v>
      </c>
      <c r="H325" s="54">
        <v>0.5</v>
      </c>
      <c r="I325" s="54">
        <v>1.59</v>
      </c>
      <c r="J325" s="54">
        <v>0.628</v>
      </c>
      <c r="K325" s="3060">
        <f t="shared" si="96"/>
        <v>19.451671999999999</v>
      </c>
      <c r="L325" s="2938">
        <v>16.23</v>
      </c>
      <c r="M325" s="649"/>
      <c r="N325" s="649"/>
      <c r="O325" s="653"/>
      <c r="P325" s="649"/>
      <c r="Q325" s="653"/>
      <c r="R325" s="649"/>
      <c r="S325" s="1799"/>
      <c r="T325" s="1128"/>
    </row>
    <row r="326" spans="1:20" s="571" customFormat="1">
      <c r="A326" s="1765" t="s">
        <v>825</v>
      </c>
      <c r="B326" s="649" t="s">
        <v>2126</v>
      </c>
      <c r="C326" s="649" t="s">
        <v>2142</v>
      </c>
      <c r="D326" s="658">
        <v>45127</v>
      </c>
      <c r="E326" s="1776"/>
      <c r="F326" s="1776"/>
      <c r="G326" s="54"/>
      <c r="H326" s="54">
        <v>1</v>
      </c>
      <c r="I326" s="54"/>
      <c r="J326" s="54" t="s">
        <v>811</v>
      </c>
      <c r="K326" s="655"/>
      <c r="L326" s="2938" t="s">
        <v>811</v>
      </c>
      <c r="M326" s="649"/>
      <c r="N326" s="649"/>
      <c r="O326" s="653"/>
      <c r="P326" s="649"/>
      <c r="Q326" s="653"/>
      <c r="R326" s="649"/>
      <c r="S326" s="1799"/>
      <c r="T326" s="1128"/>
    </row>
    <row r="327" spans="1:20" s="571" customFormat="1">
      <c r="A327" s="1765" t="s">
        <v>825</v>
      </c>
      <c r="B327" s="649" t="s">
        <v>2126</v>
      </c>
      <c r="C327" s="649" t="s">
        <v>2142</v>
      </c>
      <c r="D327" s="658">
        <v>45127</v>
      </c>
      <c r="E327" s="1776"/>
      <c r="F327" s="1776"/>
      <c r="G327" s="54"/>
      <c r="H327" s="54">
        <v>2</v>
      </c>
      <c r="I327" s="54"/>
      <c r="J327" s="54" t="s">
        <v>811</v>
      </c>
      <c r="K327" s="655"/>
      <c r="L327" s="2938" t="s">
        <v>811</v>
      </c>
      <c r="M327" s="1034"/>
      <c r="N327" s="1034"/>
      <c r="O327" s="1034"/>
      <c r="P327" s="1034"/>
      <c r="Q327" s="1034"/>
      <c r="R327" s="1034"/>
      <c r="S327" s="1799"/>
      <c r="T327" s="1128"/>
    </row>
    <row r="328" spans="1:20" s="571" customFormat="1">
      <c r="A328" s="1765" t="s">
        <v>825</v>
      </c>
      <c r="B328" s="649" t="s">
        <v>2126</v>
      </c>
      <c r="C328" s="649" t="s">
        <v>2142</v>
      </c>
      <c r="D328" s="658">
        <v>45127</v>
      </c>
      <c r="E328" s="1776"/>
      <c r="F328" s="1776"/>
      <c r="G328" s="54"/>
      <c r="H328" s="54">
        <v>3</v>
      </c>
      <c r="I328" s="54"/>
      <c r="J328" s="54">
        <v>0.72699999999999998</v>
      </c>
      <c r="K328" s="3060">
        <f t="shared" si="96"/>
        <v>22.518097999999998</v>
      </c>
      <c r="L328" s="2938">
        <v>32.72</v>
      </c>
      <c r="M328" s="1034"/>
      <c r="N328" s="1034"/>
      <c r="O328" s="1034"/>
      <c r="P328" s="1034"/>
      <c r="Q328" s="1034"/>
      <c r="R328" s="1034"/>
      <c r="S328" s="1799"/>
      <c r="T328" s="1128"/>
    </row>
    <row r="329" spans="1:20" s="571" customFormat="1">
      <c r="A329" s="1765" t="s">
        <v>825</v>
      </c>
      <c r="B329" s="649" t="s">
        <v>2126</v>
      </c>
      <c r="C329" s="649" t="s">
        <v>2142</v>
      </c>
      <c r="D329" s="658">
        <v>45127</v>
      </c>
      <c r="E329" s="1776"/>
      <c r="F329" s="1776"/>
      <c r="G329" s="54"/>
      <c r="H329" s="54">
        <v>3</v>
      </c>
      <c r="I329" s="54"/>
      <c r="J329" s="54">
        <v>0.74099999999999999</v>
      </c>
      <c r="K329" s="3060">
        <f t="shared" si="96"/>
        <v>22.951733999999998</v>
      </c>
      <c r="L329" s="2938">
        <v>29.19</v>
      </c>
      <c r="M329" s="649"/>
      <c r="N329" s="649"/>
      <c r="O329" s="653"/>
      <c r="P329" s="649"/>
      <c r="Q329" s="653"/>
      <c r="R329" s="649"/>
      <c r="S329" s="1799"/>
      <c r="T329" s="1128"/>
    </row>
    <row r="330" spans="1:20" s="571" customFormat="1">
      <c r="A330" s="1765" t="s">
        <v>825</v>
      </c>
      <c r="B330" s="649" t="s">
        <v>2126</v>
      </c>
      <c r="C330" s="649" t="s">
        <v>2142</v>
      </c>
      <c r="D330" s="658">
        <v>45127</v>
      </c>
      <c r="E330" s="1776"/>
      <c r="F330" s="1776"/>
      <c r="G330" s="54"/>
      <c r="H330" s="54">
        <v>4</v>
      </c>
      <c r="I330" s="54"/>
      <c r="J330" s="54" t="s">
        <v>811</v>
      </c>
      <c r="K330" s="655"/>
      <c r="L330" s="2938" t="s">
        <v>811</v>
      </c>
      <c r="M330" s="649"/>
      <c r="N330" s="649"/>
      <c r="O330" s="653"/>
      <c r="P330" s="649"/>
      <c r="Q330" s="653"/>
      <c r="R330" s="649"/>
      <c r="S330" s="1799"/>
      <c r="T330" s="1128"/>
    </row>
    <row r="331" spans="1:20" s="571" customFormat="1">
      <c r="A331" s="1765" t="s">
        <v>825</v>
      </c>
      <c r="B331" s="649" t="s">
        <v>2126</v>
      </c>
      <c r="C331" s="649" t="s">
        <v>2142</v>
      </c>
      <c r="D331" s="658">
        <v>45127</v>
      </c>
      <c r="E331" s="1776"/>
      <c r="F331" s="1776"/>
      <c r="G331" s="54"/>
      <c r="H331" s="54">
        <v>5</v>
      </c>
      <c r="I331" s="54"/>
      <c r="J331" s="54" t="s">
        <v>811</v>
      </c>
      <c r="K331" s="655"/>
      <c r="L331" s="2938" t="s">
        <v>811</v>
      </c>
      <c r="M331" s="649"/>
      <c r="N331" s="649"/>
      <c r="O331" s="653"/>
      <c r="P331" s="649"/>
      <c r="Q331" s="653"/>
      <c r="R331" s="649"/>
      <c r="S331" s="1799"/>
      <c r="T331" s="1128"/>
    </row>
    <row r="332" spans="1:20" s="571" customFormat="1">
      <c r="A332" s="1765" t="s">
        <v>825</v>
      </c>
      <c r="B332" s="649" t="s">
        <v>2126</v>
      </c>
      <c r="C332" s="649" t="s">
        <v>2142</v>
      </c>
      <c r="D332" s="658">
        <v>45127</v>
      </c>
      <c r="E332" s="1776"/>
      <c r="F332" s="1776"/>
      <c r="G332" s="54"/>
      <c r="H332" s="54">
        <v>6</v>
      </c>
      <c r="I332" s="54"/>
      <c r="J332" s="54" t="s">
        <v>811</v>
      </c>
      <c r="K332" s="655"/>
      <c r="L332" s="2938" t="s">
        <v>811</v>
      </c>
      <c r="M332" s="649"/>
      <c r="N332" s="649"/>
      <c r="O332" s="653"/>
      <c r="P332" s="649"/>
      <c r="Q332" s="653"/>
      <c r="R332" s="649"/>
      <c r="S332" s="1799"/>
      <c r="T332" s="1128"/>
    </row>
    <row r="333" spans="1:20" s="571" customFormat="1">
      <c r="A333" s="1765" t="s">
        <v>825</v>
      </c>
      <c r="B333" s="649" t="s">
        <v>2126</v>
      </c>
      <c r="C333" s="649" t="s">
        <v>2142</v>
      </c>
      <c r="D333" s="658">
        <v>45127</v>
      </c>
      <c r="E333" s="1776"/>
      <c r="F333" s="1776"/>
      <c r="G333" s="54"/>
      <c r="H333" s="54">
        <v>7</v>
      </c>
      <c r="I333" s="54"/>
      <c r="J333" s="54" t="s">
        <v>811</v>
      </c>
      <c r="K333" s="655"/>
      <c r="L333" s="2938" t="s">
        <v>811</v>
      </c>
      <c r="M333" s="649"/>
      <c r="N333" s="649"/>
      <c r="O333" s="653"/>
      <c r="P333" s="649"/>
      <c r="Q333" s="653"/>
      <c r="R333" s="649"/>
      <c r="S333" s="1799"/>
      <c r="T333" s="1128"/>
    </row>
    <row r="334" spans="1:20" s="571" customFormat="1">
      <c r="A334" s="1765" t="s">
        <v>825</v>
      </c>
      <c r="B334" s="649" t="s">
        <v>2126</v>
      </c>
      <c r="C334" s="649" t="s">
        <v>2142</v>
      </c>
      <c r="D334" s="658">
        <v>45127</v>
      </c>
      <c r="E334" s="1776"/>
      <c r="F334" s="1776"/>
      <c r="G334" s="54"/>
      <c r="H334" s="54">
        <v>8</v>
      </c>
      <c r="I334" s="54"/>
      <c r="J334" s="54" t="s">
        <v>811</v>
      </c>
      <c r="K334" s="655"/>
      <c r="L334" s="2938" t="s">
        <v>811</v>
      </c>
      <c r="M334" s="1034"/>
      <c r="N334" s="1034"/>
      <c r="O334" s="1034"/>
      <c r="P334" s="1034"/>
      <c r="Q334" s="1034"/>
      <c r="R334" s="1034"/>
      <c r="S334" s="1799"/>
      <c r="T334" s="1128"/>
    </row>
    <row r="335" spans="1:20" s="571" customFormat="1">
      <c r="A335" s="1765" t="s">
        <v>825</v>
      </c>
      <c r="B335" s="649" t="s">
        <v>2126</v>
      </c>
      <c r="C335" s="649" t="s">
        <v>2142</v>
      </c>
      <c r="D335" s="658">
        <v>45127</v>
      </c>
      <c r="E335" s="1776"/>
      <c r="F335" s="1776"/>
      <c r="G335" s="54"/>
      <c r="H335" s="54">
        <v>8.3000000000000007</v>
      </c>
      <c r="I335" s="54"/>
      <c r="J335" s="54" t="s">
        <v>811</v>
      </c>
      <c r="K335" s="655"/>
      <c r="L335" s="2938" t="s">
        <v>811</v>
      </c>
      <c r="M335" s="1034"/>
      <c r="N335" s="1034"/>
      <c r="O335" s="1034"/>
      <c r="P335" s="1034"/>
      <c r="Q335" s="1034"/>
      <c r="R335" s="1034"/>
      <c r="S335" s="1799"/>
      <c r="T335" s="1128"/>
    </row>
    <row r="336" spans="1:20" s="571" customFormat="1">
      <c r="A336" s="1765" t="s">
        <v>825</v>
      </c>
      <c r="B336" s="649" t="s">
        <v>2126</v>
      </c>
      <c r="C336" s="649" t="s">
        <v>2142</v>
      </c>
      <c r="D336" s="658">
        <v>45127</v>
      </c>
      <c r="E336" s="1776"/>
      <c r="F336" s="1776"/>
      <c r="G336" s="54"/>
      <c r="H336" s="54">
        <v>8.8000000000000007</v>
      </c>
      <c r="I336" s="54"/>
      <c r="J336" s="54">
        <v>0.21099999999999999</v>
      </c>
      <c r="K336" s="3060">
        <f t="shared" si="96"/>
        <v>6.535514</v>
      </c>
      <c r="L336" s="2938">
        <v>92.84</v>
      </c>
      <c r="M336" s="649"/>
      <c r="N336" s="649"/>
      <c r="O336" s="653"/>
      <c r="P336" s="649"/>
      <c r="Q336" s="653"/>
      <c r="R336" s="649"/>
      <c r="S336" s="1799"/>
      <c r="T336" s="1128"/>
    </row>
    <row r="337" spans="1:20" s="571" customFormat="1">
      <c r="A337" s="1765" t="s">
        <v>825</v>
      </c>
      <c r="B337" s="649" t="s">
        <v>2126</v>
      </c>
      <c r="C337" s="649" t="s">
        <v>2142</v>
      </c>
      <c r="D337" s="658">
        <v>45159</v>
      </c>
      <c r="E337" s="1776"/>
      <c r="F337" s="1776"/>
      <c r="G337" s="54">
        <v>9.1999999999999993</v>
      </c>
      <c r="H337" s="54">
        <v>0.5</v>
      </c>
      <c r="I337" s="54">
        <v>2.35</v>
      </c>
      <c r="J337" s="54">
        <v>0.84899999999999998</v>
      </c>
      <c r="K337" s="3060">
        <f t="shared" si="96"/>
        <v>26.296925999999999</v>
      </c>
      <c r="L337" s="2938">
        <v>5.53</v>
      </c>
      <c r="M337" s="649"/>
      <c r="N337" s="649"/>
      <c r="O337" s="653"/>
      <c r="P337" s="649"/>
      <c r="Q337" s="653"/>
      <c r="R337" s="649"/>
      <c r="S337" s="1799"/>
      <c r="T337" s="1128"/>
    </row>
    <row r="338" spans="1:20" s="571" customFormat="1">
      <c r="A338" s="1765" t="s">
        <v>825</v>
      </c>
      <c r="B338" s="649" t="s">
        <v>2126</v>
      </c>
      <c r="C338" s="649" t="s">
        <v>2142</v>
      </c>
      <c r="D338" s="658">
        <v>45159</v>
      </c>
      <c r="E338" s="1776"/>
      <c r="F338" s="1776"/>
      <c r="G338" s="54"/>
      <c r="H338" s="54">
        <v>1</v>
      </c>
      <c r="I338" s="54"/>
      <c r="J338" s="54" t="s">
        <v>811</v>
      </c>
      <c r="K338" s="655"/>
      <c r="L338" s="2938" t="s">
        <v>811</v>
      </c>
      <c r="M338" s="649"/>
      <c r="N338" s="649"/>
      <c r="O338" s="653"/>
      <c r="P338" s="649"/>
      <c r="Q338" s="653"/>
      <c r="R338" s="649"/>
      <c r="S338" s="1799"/>
      <c r="T338" s="1128"/>
    </row>
    <row r="339" spans="1:20" s="571" customFormat="1">
      <c r="A339" s="1765" t="s">
        <v>825</v>
      </c>
      <c r="B339" s="649" t="s">
        <v>2126</v>
      </c>
      <c r="C339" s="649" t="s">
        <v>2142</v>
      </c>
      <c r="D339" s="658">
        <v>45159</v>
      </c>
      <c r="E339" s="1776"/>
      <c r="F339" s="1776"/>
      <c r="G339" s="54"/>
      <c r="H339" s="54">
        <v>2</v>
      </c>
      <c r="I339" s="54"/>
      <c r="J339" s="54" t="s">
        <v>811</v>
      </c>
      <c r="K339" s="655"/>
      <c r="L339" s="2938" t="s">
        <v>811</v>
      </c>
      <c r="M339" s="649"/>
      <c r="N339" s="649"/>
      <c r="O339" s="653"/>
      <c r="P339" s="649"/>
      <c r="Q339" s="653"/>
      <c r="R339" s="649"/>
      <c r="S339" s="1799"/>
      <c r="T339" s="1128"/>
    </row>
    <row r="340" spans="1:20" s="571" customFormat="1">
      <c r="A340" s="1765" t="s">
        <v>825</v>
      </c>
      <c r="B340" s="649" t="s">
        <v>2126</v>
      </c>
      <c r="C340" s="649" t="s">
        <v>2142</v>
      </c>
      <c r="D340" s="658">
        <v>45159</v>
      </c>
      <c r="E340" s="1776"/>
      <c r="F340" s="1776"/>
      <c r="G340" s="54"/>
      <c r="H340" s="54">
        <v>3</v>
      </c>
      <c r="I340" s="54"/>
      <c r="J340" s="54">
        <v>0.72199999999999998</v>
      </c>
      <c r="K340" s="3060">
        <f t="shared" si="96"/>
        <v>22.363227999999999</v>
      </c>
      <c r="L340" s="2938">
        <v>3.62</v>
      </c>
      <c r="M340" s="649"/>
      <c r="N340" s="649"/>
      <c r="O340" s="653"/>
      <c r="P340" s="649"/>
      <c r="Q340" s="653"/>
      <c r="R340" s="649"/>
      <c r="S340" s="1799"/>
      <c r="T340" s="1128"/>
    </row>
    <row r="341" spans="1:20" s="571" customFormat="1">
      <c r="A341" s="1765" t="s">
        <v>825</v>
      </c>
      <c r="B341" s="649" t="s">
        <v>2126</v>
      </c>
      <c r="C341" s="649" t="s">
        <v>2142</v>
      </c>
      <c r="D341" s="658">
        <v>45159</v>
      </c>
      <c r="E341" s="1776"/>
      <c r="F341" s="1776"/>
      <c r="G341" s="54"/>
      <c r="H341" s="54">
        <v>4</v>
      </c>
      <c r="I341" s="54"/>
      <c r="J341" s="54" t="s">
        <v>811</v>
      </c>
      <c r="K341" s="655"/>
      <c r="L341" s="2938" t="s">
        <v>811</v>
      </c>
      <c r="M341" s="1034"/>
      <c r="N341" s="1034"/>
      <c r="O341" s="1034"/>
      <c r="P341" s="1034"/>
      <c r="Q341" s="1034"/>
      <c r="R341" s="1034"/>
      <c r="S341" s="1799"/>
      <c r="T341" s="1128"/>
    </row>
    <row r="342" spans="1:20" s="571" customFormat="1">
      <c r="A342" s="1765" t="s">
        <v>825</v>
      </c>
      <c r="B342" s="649" t="s">
        <v>2126</v>
      </c>
      <c r="C342" s="649" t="s">
        <v>2142</v>
      </c>
      <c r="D342" s="658">
        <v>45159</v>
      </c>
      <c r="E342" s="1776"/>
      <c r="F342" s="1776"/>
      <c r="G342" s="54"/>
      <c r="H342" s="54">
        <v>5</v>
      </c>
      <c r="I342" s="54"/>
      <c r="J342" s="54" t="s">
        <v>811</v>
      </c>
      <c r="K342" s="655"/>
      <c r="L342" s="2938" t="s">
        <v>811</v>
      </c>
      <c r="M342" s="1034"/>
      <c r="N342" s="1034"/>
      <c r="O342" s="1034"/>
      <c r="P342" s="1034"/>
      <c r="Q342" s="1034"/>
      <c r="R342" s="1034"/>
      <c r="S342" s="1799"/>
      <c r="T342" s="1128"/>
    </row>
    <row r="343" spans="1:20" s="571" customFormat="1">
      <c r="A343" s="1765" t="s">
        <v>825</v>
      </c>
      <c r="B343" s="649" t="s">
        <v>2126</v>
      </c>
      <c r="C343" s="649" t="s">
        <v>2142</v>
      </c>
      <c r="D343" s="658">
        <v>45159</v>
      </c>
      <c r="E343" s="1776"/>
      <c r="F343" s="1776"/>
      <c r="G343" s="54"/>
      <c r="H343" s="54">
        <v>6</v>
      </c>
      <c r="I343" s="54"/>
      <c r="J343" s="54" t="s">
        <v>811</v>
      </c>
      <c r="K343" s="655"/>
      <c r="L343" s="2938" t="s">
        <v>811</v>
      </c>
      <c r="M343" s="1034"/>
      <c r="N343" s="1034"/>
      <c r="O343" s="1034"/>
      <c r="P343" s="1034"/>
      <c r="Q343" s="1034"/>
      <c r="R343" s="1034"/>
      <c r="S343" s="1799"/>
      <c r="T343" s="1128"/>
    </row>
    <row r="344" spans="1:20" s="571" customFormat="1">
      <c r="A344" s="1765" t="s">
        <v>825</v>
      </c>
      <c r="B344" s="649" t="s">
        <v>2126</v>
      </c>
      <c r="C344" s="649" t="s">
        <v>2142</v>
      </c>
      <c r="D344" s="658">
        <v>45159</v>
      </c>
      <c r="E344" s="1776"/>
      <c r="F344" s="1776"/>
      <c r="G344" s="54"/>
      <c r="H344" s="54">
        <v>7</v>
      </c>
      <c r="I344" s="54"/>
      <c r="J344" s="54" t="s">
        <v>811</v>
      </c>
      <c r="K344" s="655"/>
      <c r="L344" s="2938" t="s">
        <v>811</v>
      </c>
      <c r="M344" s="649"/>
      <c r="N344" s="649"/>
      <c r="O344" s="653"/>
      <c r="P344" s="649"/>
      <c r="Q344" s="653"/>
      <c r="R344" s="649"/>
      <c r="S344" s="1799"/>
      <c r="T344" s="1128"/>
    </row>
    <row r="345" spans="1:20" s="571" customFormat="1">
      <c r="A345" s="1765" t="s">
        <v>825</v>
      </c>
      <c r="B345" s="649" t="s">
        <v>2126</v>
      </c>
      <c r="C345" s="649" t="s">
        <v>2142</v>
      </c>
      <c r="D345" s="658">
        <v>45159</v>
      </c>
      <c r="E345" s="1776"/>
      <c r="F345" s="1776"/>
      <c r="G345" s="54"/>
      <c r="H345" s="54">
        <v>8</v>
      </c>
      <c r="I345" s="54"/>
      <c r="J345" s="54" t="s">
        <v>811</v>
      </c>
      <c r="K345" s="655"/>
      <c r="L345" s="2938" t="s">
        <v>811</v>
      </c>
      <c r="M345" s="649"/>
      <c r="N345" s="649"/>
      <c r="O345" s="653"/>
      <c r="P345" s="649"/>
      <c r="Q345" s="653"/>
      <c r="R345" s="649"/>
      <c r="S345" s="1799"/>
      <c r="T345" s="1128"/>
    </row>
    <row r="346" spans="1:20" s="571" customFormat="1">
      <c r="A346" s="1765" t="s">
        <v>825</v>
      </c>
      <c r="B346" s="649" t="s">
        <v>2126</v>
      </c>
      <c r="C346" s="649" t="s">
        <v>2142</v>
      </c>
      <c r="D346" s="658">
        <v>45159</v>
      </c>
      <c r="E346" s="1776"/>
      <c r="F346" s="1776"/>
      <c r="G346" s="54"/>
      <c r="H346" s="54">
        <v>8.1999999999999993</v>
      </c>
      <c r="I346" s="54"/>
      <c r="J346" s="54">
        <v>0.79200000000000004</v>
      </c>
      <c r="K346" s="3060">
        <f t="shared" si="96"/>
        <v>24.531408000000003</v>
      </c>
      <c r="L346" s="2938">
        <v>30.5</v>
      </c>
      <c r="M346" s="649"/>
      <c r="N346" s="649"/>
      <c r="O346" s="653"/>
      <c r="P346" s="649"/>
      <c r="Q346" s="653"/>
      <c r="R346" s="649"/>
      <c r="S346" s="1799"/>
      <c r="T346" s="1128"/>
    </row>
    <row r="347" spans="1:20" s="571" customFormat="1">
      <c r="A347" s="1765" t="s">
        <v>825</v>
      </c>
      <c r="B347" s="649" t="s">
        <v>2126</v>
      </c>
      <c r="C347" s="649" t="s">
        <v>2142</v>
      </c>
      <c r="D347" s="658">
        <v>45159</v>
      </c>
      <c r="E347" s="1776"/>
      <c r="F347" s="1776"/>
      <c r="G347" s="54"/>
      <c r="H347" s="54">
        <v>8.6999999999999993</v>
      </c>
      <c r="I347" s="54"/>
      <c r="J347" s="54" t="s">
        <v>811</v>
      </c>
      <c r="K347" s="655"/>
      <c r="L347" s="2938" t="s">
        <v>811</v>
      </c>
      <c r="M347" s="1034"/>
      <c r="N347" s="1034"/>
      <c r="O347" s="1034"/>
      <c r="P347" s="1034"/>
      <c r="Q347" s="1034"/>
      <c r="R347" s="1034"/>
      <c r="S347" s="1799"/>
      <c r="T347" s="1128"/>
    </row>
    <row r="348" spans="1:20" s="571" customFormat="1">
      <c r="A348" s="1765" t="s">
        <v>825</v>
      </c>
      <c r="B348" s="649" t="s">
        <v>2126</v>
      </c>
      <c r="C348" s="649" t="s">
        <v>2142</v>
      </c>
      <c r="D348" s="658">
        <v>45190</v>
      </c>
      <c r="E348" s="1776"/>
      <c r="F348" s="1776"/>
      <c r="G348" s="54">
        <v>8.9</v>
      </c>
      <c r="H348" s="54">
        <v>0.5</v>
      </c>
      <c r="I348" s="54">
        <v>2.13</v>
      </c>
      <c r="J348" s="54">
        <v>1.02</v>
      </c>
      <c r="K348" s="3060">
        <f t="shared" si="96"/>
        <v>31.59348</v>
      </c>
      <c r="L348" s="2938">
        <v>16.43</v>
      </c>
      <c r="M348" s="1034"/>
      <c r="N348" s="1034"/>
      <c r="O348" s="1034"/>
      <c r="P348" s="1034"/>
      <c r="Q348" s="1034"/>
      <c r="R348" s="1034"/>
      <c r="S348" s="1799"/>
      <c r="T348" s="1128"/>
    </row>
    <row r="349" spans="1:20" s="571" customFormat="1">
      <c r="A349" s="1765" t="s">
        <v>825</v>
      </c>
      <c r="B349" s="649" t="s">
        <v>2126</v>
      </c>
      <c r="C349" s="649" t="s">
        <v>2142</v>
      </c>
      <c r="D349" s="658">
        <v>45190</v>
      </c>
      <c r="E349" s="1776"/>
      <c r="F349" s="1776"/>
      <c r="G349" s="54"/>
      <c r="H349" s="54">
        <v>1</v>
      </c>
      <c r="I349" s="54"/>
      <c r="J349" s="54" t="s">
        <v>811</v>
      </c>
      <c r="K349" s="655"/>
      <c r="L349" s="2938" t="s">
        <v>811</v>
      </c>
      <c r="M349" s="649"/>
      <c r="N349" s="649"/>
      <c r="O349" s="653"/>
      <c r="P349" s="649"/>
      <c r="Q349" s="653"/>
      <c r="R349" s="649"/>
      <c r="S349" s="1799"/>
      <c r="T349" s="1128"/>
    </row>
    <row r="350" spans="1:20" s="571" customFormat="1">
      <c r="A350" s="1765" t="s">
        <v>825</v>
      </c>
      <c r="B350" s="649" t="s">
        <v>2126</v>
      </c>
      <c r="C350" s="649" t="s">
        <v>2142</v>
      </c>
      <c r="D350" s="658">
        <v>45190</v>
      </c>
      <c r="E350" s="1776"/>
      <c r="F350" s="1776"/>
      <c r="G350" s="54"/>
      <c r="H350" s="54">
        <v>2</v>
      </c>
      <c r="I350" s="54"/>
      <c r="J350" s="54" t="s">
        <v>811</v>
      </c>
      <c r="K350" s="655"/>
      <c r="L350" s="2938" t="s">
        <v>811</v>
      </c>
      <c r="M350" s="649"/>
      <c r="N350" s="649"/>
      <c r="O350" s="653"/>
      <c r="P350" s="649"/>
      <c r="Q350" s="653"/>
      <c r="R350" s="649"/>
      <c r="S350" s="1799"/>
      <c r="T350" s="1128"/>
    </row>
    <row r="351" spans="1:20" s="571" customFormat="1">
      <c r="A351" s="1765" t="s">
        <v>825</v>
      </c>
      <c r="B351" s="649" t="s">
        <v>2126</v>
      </c>
      <c r="C351" s="649" t="s">
        <v>2142</v>
      </c>
      <c r="D351" s="658">
        <v>45190</v>
      </c>
      <c r="E351" s="1776"/>
      <c r="F351" s="1776"/>
      <c r="G351" s="54"/>
      <c r="H351" s="54">
        <v>3</v>
      </c>
      <c r="I351" s="54"/>
      <c r="J351" s="54">
        <v>0.69699999999999995</v>
      </c>
      <c r="K351" s="3060">
        <f t="shared" si="96"/>
        <v>21.588877999999998</v>
      </c>
      <c r="L351" s="2938">
        <v>15.11</v>
      </c>
      <c r="M351" s="649"/>
      <c r="N351" s="649"/>
      <c r="O351" s="653"/>
      <c r="P351" s="649"/>
      <c r="Q351" s="653"/>
      <c r="R351" s="649"/>
      <c r="S351" s="1799"/>
      <c r="T351" s="1128"/>
    </row>
    <row r="352" spans="1:20" s="571" customFormat="1">
      <c r="A352" s="1765" t="s">
        <v>825</v>
      </c>
      <c r="B352" s="649" t="s">
        <v>2126</v>
      </c>
      <c r="C352" s="649" t="s">
        <v>2142</v>
      </c>
      <c r="D352" s="658">
        <v>45190</v>
      </c>
      <c r="E352" s="1776"/>
      <c r="F352" s="1776"/>
      <c r="G352" s="54"/>
      <c r="H352" s="54">
        <v>4</v>
      </c>
      <c r="I352" s="54"/>
      <c r="J352" s="54" t="s">
        <v>811</v>
      </c>
      <c r="K352" s="655"/>
      <c r="L352" s="2938" t="s">
        <v>811</v>
      </c>
      <c r="M352" s="649"/>
      <c r="N352" s="649"/>
      <c r="O352" s="653"/>
      <c r="P352" s="649"/>
      <c r="Q352" s="653"/>
      <c r="R352" s="649"/>
      <c r="S352" s="1799"/>
      <c r="T352" s="1128"/>
    </row>
    <row r="353" spans="1:20" s="571" customFormat="1">
      <c r="A353" s="1765" t="s">
        <v>825</v>
      </c>
      <c r="B353" s="649" t="s">
        <v>2126</v>
      </c>
      <c r="C353" s="649" t="s">
        <v>2142</v>
      </c>
      <c r="D353" s="658">
        <v>45190</v>
      </c>
      <c r="E353" s="1776"/>
      <c r="F353" s="1776"/>
      <c r="G353" s="54"/>
      <c r="H353" s="54">
        <v>5</v>
      </c>
      <c r="I353" s="54"/>
      <c r="J353" s="54" t="s">
        <v>811</v>
      </c>
      <c r="K353" s="655"/>
      <c r="L353" s="2938" t="s">
        <v>811</v>
      </c>
      <c r="M353" s="649"/>
      <c r="N353" s="649"/>
      <c r="O353" s="653"/>
      <c r="P353" s="649"/>
      <c r="Q353" s="653"/>
      <c r="R353" s="649"/>
      <c r="S353" s="1799"/>
      <c r="T353" s="1128"/>
    </row>
    <row r="354" spans="1:20" s="571" customFormat="1">
      <c r="A354" s="1765" t="s">
        <v>825</v>
      </c>
      <c r="B354" s="649" t="s">
        <v>2126</v>
      </c>
      <c r="C354" s="649" t="s">
        <v>2142</v>
      </c>
      <c r="D354" s="658">
        <v>45190</v>
      </c>
      <c r="E354" s="1776"/>
      <c r="F354" s="1776"/>
      <c r="G354" s="54"/>
      <c r="H354" s="54">
        <v>6</v>
      </c>
      <c r="I354" s="54"/>
      <c r="J354" s="54" t="s">
        <v>811</v>
      </c>
      <c r="K354" s="655"/>
      <c r="L354" s="2938" t="s">
        <v>811</v>
      </c>
      <c r="M354" s="1034"/>
      <c r="N354" s="1034"/>
      <c r="O354" s="1034"/>
      <c r="P354" s="1034"/>
      <c r="Q354" s="1034"/>
      <c r="R354" s="1034"/>
      <c r="S354" s="1799"/>
      <c r="T354" s="1128"/>
    </row>
    <row r="355" spans="1:20" s="571" customFormat="1">
      <c r="A355" s="1765" t="s">
        <v>825</v>
      </c>
      <c r="B355" s="649" t="s">
        <v>2126</v>
      </c>
      <c r="C355" s="649" t="s">
        <v>2142</v>
      </c>
      <c r="D355" s="658">
        <v>45190</v>
      </c>
      <c r="E355" s="1776"/>
      <c r="F355" s="1776"/>
      <c r="G355" s="54"/>
      <c r="H355" s="54">
        <v>7</v>
      </c>
      <c r="I355" s="54"/>
      <c r="J355" s="54" t="s">
        <v>811</v>
      </c>
      <c r="K355" s="655"/>
      <c r="L355" s="2938" t="s">
        <v>811</v>
      </c>
      <c r="M355" s="1034"/>
      <c r="N355" s="1034"/>
      <c r="O355" s="1034"/>
      <c r="P355" s="1034"/>
      <c r="Q355" s="1034"/>
      <c r="R355" s="1034"/>
      <c r="S355" s="1799"/>
      <c r="T355" s="1128"/>
    </row>
    <row r="356" spans="1:20" s="571" customFormat="1">
      <c r="A356" s="1765" t="s">
        <v>825</v>
      </c>
      <c r="B356" s="649" t="s">
        <v>2126</v>
      </c>
      <c r="C356" s="649" t="s">
        <v>2142</v>
      </c>
      <c r="D356" s="658">
        <v>45190</v>
      </c>
      <c r="E356" s="1776"/>
      <c r="F356" s="1776"/>
      <c r="G356" s="54"/>
      <c r="H356" s="54">
        <v>7.9</v>
      </c>
      <c r="I356" s="54"/>
      <c r="J356" s="54">
        <v>0.91700000000000004</v>
      </c>
      <c r="K356" s="3060">
        <f t="shared" si="96"/>
        <v>28.403158000000001</v>
      </c>
      <c r="L356" s="2938">
        <v>143.91</v>
      </c>
      <c r="M356" s="649"/>
      <c r="N356" s="649"/>
      <c r="O356" s="653"/>
      <c r="P356" s="649"/>
      <c r="Q356" s="653"/>
      <c r="R356" s="649"/>
      <c r="S356" s="1799"/>
      <c r="T356" s="1128"/>
    </row>
    <row r="357" spans="1:20" s="571" customFormat="1">
      <c r="A357" s="1765" t="s">
        <v>825</v>
      </c>
      <c r="B357" s="649" t="s">
        <v>2126</v>
      </c>
      <c r="C357" s="649" t="s">
        <v>2142</v>
      </c>
      <c r="D357" s="658">
        <v>45190</v>
      </c>
      <c r="E357" s="1776"/>
      <c r="F357" s="1776"/>
      <c r="G357" s="54"/>
      <c r="H357" s="54">
        <v>8</v>
      </c>
      <c r="I357" s="54"/>
      <c r="J357" s="54" t="s">
        <v>811</v>
      </c>
      <c r="K357" s="655"/>
      <c r="L357" s="2938" t="s">
        <v>811</v>
      </c>
      <c r="M357" s="649"/>
      <c r="N357" s="649"/>
      <c r="O357" s="653"/>
      <c r="P357" s="649"/>
      <c r="Q357" s="653"/>
      <c r="R357" s="649"/>
      <c r="S357" s="1799"/>
      <c r="T357" s="1128"/>
    </row>
    <row r="358" spans="1:20" s="571" customFormat="1">
      <c r="A358" s="1765" t="s">
        <v>825</v>
      </c>
      <c r="B358" s="649" t="s">
        <v>2126</v>
      </c>
      <c r="C358" s="649" t="s">
        <v>2142</v>
      </c>
      <c r="D358" s="658">
        <v>45190</v>
      </c>
      <c r="E358" s="1776"/>
      <c r="F358" s="1776"/>
      <c r="G358" s="54"/>
      <c r="H358" s="54">
        <v>8.4</v>
      </c>
      <c r="I358" s="54"/>
      <c r="J358" s="54" t="s">
        <v>811</v>
      </c>
      <c r="K358" s="655"/>
      <c r="L358" s="2938" t="s">
        <v>811</v>
      </c>
      <c r="M358" s="649"/>
      <c r="N358" s="649"/>
      <c r="O358" s="653"/>
      <c r="P358" s="649"/>
      <c r="Q358" s="653"/>
      <c r="R358" s="649"/>
      <c r="S358" s="1799"/>
      <c r="T358" s="1128"/>
    </row>
    <row r="359" spans="1:20" s="571" customFormat="1">
      <c r="A359" s="1613" t="s">
        <v>825</v>
      </c>
      <c r="B359" s="91" t="s">
        <v>2126</v>
      </c>
      <c r="C359" s="91" t="s">
        <v>2142</v>
      </c>
      <c r="D359" s="392">
        <v>45218</v>
      </c>
      <c r="E359" s="1968"/>
      <c r="F359" s="1968"/>
      <c r="G359" s="355">
        <v>9.1</v>
      </c>
      <c r="H359" s="355">
        <v>0.5</v>
      </c>
      <c r="I359" s="355">
        <v>2.0099999999999998</v>
      </c>
      <c r="J359" s="355">
        <v>0.66800000000000004</v>
      </c>
      <c r="K359" s="3068">
        <f t="shared" si="96"/>
        <v>20.690632000000001</v>
      </c>
      <c r="L359" s="2937">
        <v>17.21</v>
      </c>
      <c r="M359" s="649"/>
      <c r="N359" s="649"/>
      <c r="O359" s="653"/>
      <c r="P359" s="649"/>
      <c r="Q359" s="653"/>
      <c r="R359" s="649"/>
      <c r="S359" s="1776"/>
      <c r="T359" s="1128"/>
    </row>
    <row r="360" spans="1:20" s="571" customFormat="1">
      <c r="A360" s="1613" t="s">
        <v>825</v>
      </c>
      <c r="B360" s="91" t="s">
        <v>2126</v>
      </c>
      <c r="C360" s="91" t="s">
        <v>2142</v>
      </c>
      <c r="D360" s="392">
        <v>45218</v>
      </c>
      <c r="E360" s="1968"/>
      <c r="F360" s="1968"/>
      <c r="G360" s="355"/>
      <c r="H360" s="355">
        <v>1</v>
      </c>
      <c r="I360" s="355"/>
      <c r="J360" s="355" t="s">
        <v>811</v>
      </c>
      <c r="K360" s="88"/>
      <c r="L360" s="2937" t="s">
        <v>811</v>
      </c>
      <c r="M360" s="649"/>
      <c r="N360" s="649"/>
      <c r="O360" s="653"/>
      <c r="P360" s="649"/>
      <c r="Q360" s="653"/>
      <c r="R360" s="649"/>
      <c r="S360" s="1776"/>
      <c r="T360" s="1128"/>
    </row>
    <row r="361" spans="1:20" s="571" customFormat="1">
      <c r="A361" s="1613" t="s">
        <v>825</v>
      </c>
      <c r="B361" s="91" t="s">
        <v>2126</v>
      </c>
      <c r="C361" s="91" t="s">
        <v>2142</v>
      </c>
      <c r="D361" s="392">
        <v>45218</v>
      </c>
      <c r="E361" s="1968"/>
      <c r="F361" s="1968"/>
      <c r="G361" s="355"/>
      <c r="H361" s="355">
        <v>2</v>
      </c>
      <c r="I361" s="355"/>
      <c r="J361" s="355" t="s">
        <v>811</v>
      </c>
      <c r="K361" s="88"/>
      <c r="L361" s="2937" t="s">
        <v>811</v>
      </c>
      <c r="M361" s="1034"/>
      <c r="N361" s="1034"/>
      <c r="O361" s="1034"/>
      <c r="P361" s="1034"/>
      <c r="Q361" s="1034"/>
      <c r="R361" s="1034"/>
      <c r="S361" s="1776"/>
      <c r="T361" s="1128"/>
    </row>
    <row r="362" spans="1:20" s="571" customFormat="1">
      <c r="A362" s="1613" t="s">
        <v>825</v>
      </c>
      <c r="B362" s="91" t="s">
        <v>2126</v>
      </c>
      <c r="C362" s="91" t="s">
        <v>2142</v>
      </c>
      <c r="D362" s="392">
        <v>45218</v>
      </c>
      <c r="E362" s="1968"/>
      <c r="F362" s="1968"/>
      <c r="G362" s="355"/>
      <c r="H362" s="355">
        <v>3</v>
      </c>
      <c r="I362" s="355"/>
      <c r="J362" s="355">
        <v>0.82599999999999996</v>
      </c>
      <c r="K362" s="3068">
        <f t="shared" si="96"/>
        <v>25.584523999999998</v>
      </c>
      <c r="L362" s="2937">
        <v>17.059999999999999</v>
      </c>
      <c r="M362" s="1034"/>
      <c r="N362" s="1034"/>
      <c r="O362" s="1034"/>
      <c r="P362" s="1034"/>
      <c r="Q362" s="1034"/>
      <c r="R362" s="1034"/>
      <c r="S362" s="1776"/>
      <c r="T362" s="1128"/>
    </row>
    <row r="363" spans="1:20" s="571" customFormat="1">
      <c r="A363" s="1613" t="s">
        <v>825</v>
      </c>
      <c r="B363" s="91" t="s">
        <v>2126</v>
      </c>
      <c r="C363" s="91" t="s">
        <v>2142</v>
      </c>
      <c r="D363" s="392">
        <v>45218</v>
      </c>
      <c r="E363" s="1968"/>
      <c r="F363" s="1968"/>
      <c r="G363" s="355"/>
      <c r="H363" s="355">
        <v>4</v>
      </c>
      <c r="I363" s="355"/>
      <c r="J363" s="355" t="s">
        <v>811</v>
      </c>
      <c r="K363" s="88"/>
      <c r="L363" s="2937" t="s">
        <v>811</v>
      </c>
      <c r="M363" s="649"/>
      <c r="N363" s="649"/>
      <c r="O363" s="653"/>
      <c r="P363" s="649"/>
      <c r="Q363" s="653"/>
      <c r="R363" s="649"/>
      <c r="S363" s="1776"/>
      <c r="T363" s="1128"/>
    </row>
    <row r="364" spans="1:20" s="571" customFormat="1">
      <c r="A364" s="1613" t="s">
        <v>825</v>
      </c>
      <c r="B364" s="91" t="s">
        <v>2126</v>
      </c>
      <c r="C364" s="91" t="s">
        <v>2142</v>
      </c>
      <c r="D364" s="392">
        <v>45218</v>
      </c>
      <c r="E364" s="1968"/>
      <c r="F364" s="1968"/>
      <c r="G364" s="355"/>
      <c r="H364" s="355">
        <v>5</v>
      </c>
      <c r="I364" s="355"/>
      <c r="J364" s="355" t="s">
        <v>811</v>
      </c>
      <c r="K364" s="88"/>
      <c r="L364" s="2937" t="s">
        <v>811</v>
      </c>
      <c r="M364" s="649"/>
      <c r="N364" s="649"/>
      <c r="O364" s="653"/>
      <c r="P364" s="649"/>
      <c r="Q364" s="653"/>
      <c r="R364" s="649"/>
      <c r="S364" s="1776"/>
      <c r="T364" s="1128"/>
    </row>
    <row r="365" spans="1:20" s="571" customFormat="1">
      <c r="A365" s="1613" t="s">
        <v>825</v>
      </c>
      <c r="B365" s="91" t="s">
        <v>2126</v>
      </c>
      <c r="C365" s="91" t="s">
        <v>2142</v>
      </c>
      <c r="D365" s="392">
        <v>45218</v>
      </c>
      <c r="E365" s="1968"/>
      <c r="F365" s="1968"/>
      <c r="G365" s="355"/>
      <c r="H365" s="355">
        <v>6</v>
      </c>
      <c r="I365" s="355"/>
      <c r="J365" s="355" t="s">
        <v>811</v>
      </c>
      <c r="K365" s="3068"/>
      <c r="L365" s="2937" t="s">
        <v>811</v>
      </c>
      <c r="M365" s="649"/>
      <c r="N365" s="649"/>
      <c r="O365" s="653"/>
      <c r="P365" s="649"/>
      <c r="Q365" s="653"/>
      <c r="R365" s="649"/>
      <c r="S365" s="1776"/>
      <c r="T365" s="1128"/>
    </row>
    <row r="366" spans="1:20" s="571" customFormat="1">
      <c r="A366" s="1613" t="s">
        <v>825</v>
      </c>
      <c r="B366" s="91" t="s">
        <v>2126</v>
      </c>
      <c r="C366" s="91" t="s">
        <v>2142</v>
      </c>
      <c r="D366" s="392">
        <v>45218</v>
      </c>
      <c r="E366" s="1968"/>
      <c r="F366" s="1968"/>
      <c r="G366" s="355"/>
      <c r="H366" s="355">
        <v>7</v>
      </c>
      <c r="I366" s="355"/>
      <c r="J366" s="355" t="s">
        <v>811</v>
      </c>
      <c r="K366" s="88"/>
      <c r="L366" s="2937" t="s">
        <v>811</v>
      </c>
      <c r="M366" s="649"/>
      <c r="N366" s="649"/>
      <c r="O366" s="653"/>
      <c r="P366" s="649"/>
      <c r="Q366" s="653"/>
      <c r="R366" s="649"/>
      <c r="S366" s="1776"/>
      <c r="T366" s="1128"/>
    </row>
    <row r="367" spans="1:20" s="571" customFormat="1">
      <c r="A367" s="1613" t="s">
        <v>825</v>
      </c>
      <c r="B367" s="91" t="s">
        <v>2126</v>
      </c>
      <c r="C367" s="91" t="s">
        <v>2142</v>
      </c>
      <c r="D367" s="392">
        <v>45218</v>
      </c>
      <c r="E367" s="1968"/>
      <c r="F367" s="1968"/>
      <c r="G367" s="355"/>
      <c r="H367" s="355">
        <v>8</v>
      </c>
      <c r="I367" s="355"/>
      <c r="J367" s="355" t="s">
        <v>811</v>
      </c>
      <c r="K367" s="88"/>
      <c r="L367" s="2937" t="s">
        <v>811</v>
      </c>
      <c r="M367" s="649"/>
      <c r="N367" s="649"/>
      <c r="O367" s="653"/>
      <c r="P367" s="649"/>
      <c r="Q367" s="653"/>
      <c r="R367" s="649"/>
      <c r="S367" s="1776"/>
      <c r="T367" s="1128"/>
    </row>
    <row r="368" spans="1:20" s="571" customFormat="1">
      <c r="A368" s="1613" t="s">
        <v>825</v>
      </c>
      <c r="B368" s="91" t="s">
        <v>2126</v>
      </c>
      <c r="C368" s="91" t="s">
        <v>2142</v>
      </c>
      <c r="D368" s="392">
        <v>45218</v>
      </c>
      <c r="E368" s="1968"/>
      <c r="F368" s="1968"/>
      <c r="G368" s="355"/>
      <c r="H368" s="355">
        <v>8.1</v>
      </c>
      <c r="I368" s="355"/>
      <c r="J368" s="355">
        <v>0.45700000000000002</v>
      </c>
      <c r="K368" s="3068">
        <f t="shared" si="96"/>
        <v>14.155118</v>
      </c>
      <c r="L368" s="2937">
        <v>18.54</v>
      </c>
      <c r="M368" s="1034"/>
      <c r="N368" s="1034"/>
      <c r="O368" s="1034"/>
      <c r="P368" s="1034"/>
      <c r="Q368" s="1034"/>
      <c r="R368" s="1034"/>
      <c r="S368" s="1776"/>
      <c r="T368" s="1128"/>
    </row>
    <row r="369" spans="1:20" s="571" customFormat="1">
      <c r="A369" s="1613" t="s">
        <v>825</v>
      </c>
      <c r="B369" s="91" t="s">
        <v>2126</v>
      </c>
      <c r="C369" s="91" t="s">
        <v>2142</v>
      </c>
      <c r="D369" s="392">
        <v>45218</v>
      </c>
      <c r="E369" s="1968"/>
      <c r="F369" s="1968"/>
      <c r="G369" s="355"/>
      <c r="H369" s="355">
        <v>8.6</v>
      </c>
      <c r="I369" s="355"/>
      <c r="J369" s="355" t="s">
        <v>811</v>
      </c>
      <c r="K369" s="88"/>
      <c r="L369" s="2937" t="s">
        <v>811</v>
      </c>
      <c r="M369" s="1034"/>
      <c r="N369" s="1034"/>
      <c r="O369" s="1034"/>
      <c r="P369" s="1034"/>
      <c r="Q369" s="1034"/>
      <c r="R369" s="1034"/>
      <c r="S369" s="1776"/>
      <c r="T369" s="1128"/>
    </row>
    <row r="370" spans="1:20" s="571" customFormat="1">
      <c r="A370" s="1613" t="s">
        <v>825</v>
      </c>
      <c r="B370" s="91" t="s">
        <v>2126</v>
      </c>
      <c r="C370" s="91" t="s">
        <v>2142</v>
      </c>
      <c r="D370" s="392">
        <v>45245</v>
      </c>
      <c r="E370" s="1968"/>
      <c r="F370" s="1968"/>
      <c r="G370" s="355">
        <v>9</v>
      </c>
      <c r="H370" s="355">
        <v>0.5</v>
      </c>
      <c r="I370" s="355">
        <v>1.865</v>
      </c>
      <c r="J370" s="355">
        <v>0.85</v>
      </c>
      <c r="K370" s="3068">
        <f t="shared" si="96"/>
        <v>26.3279</v>
      </c>
      <c r="L370" s="2937">
        <v>20.41</v>
      </c>
      <c r="M370" s="649"/>
      <c r="N370" s="649"/>
      <c r="O370" s="653"/>
      <c r="P370" s="649"/>
      <c r="Q370" s="653"/>
      <c r="R370" s="649"/>
      <c r="S370" s="1776"/>
      <c r="T370" s="1128"/>
    </row>
    <row r="371" spans="1:20" s="571" customFormat="1">
      <c r="A371" s="1613" t="s">
        <v>825</v>
      </c>
      <c r="B371" s="91" t="s">
        <v>2126</v>
      </c>
      <c r="C371" s="91" t="s">
        <v>2142</v>
      </c>
      <c r="D371" s="392">
        <v>45245</v>
      </c>
      <c r="E371" s="1968"/>
      <c r="F371" s="1968"/>
      <c r="G371" s="355"/>
      <c r="H371" s="355">
        <v>1</v>
      </c>
      <c r="I371" s="355"/>
      <c r="J371" s="355" t="s">
        <v>811</v>
      </c>
      <c r="K371" s="88"/>
      <c r="L371" s="2937" t="s">
        <v>811</v>
      </c>
      <c r="M371" s="649"/>
      <c r="N371" s="649"/>
      <c r="O371" s="653"/>
      <c r="P371" s="649"/>
      <c r="Q371" s="653"/>
      <c r="R371" s="649"/>
      <c r="S371" s="1776"/>
      <c r="T371" s="1128"/>
    </row>
    <row r="372" spans="1:20" s="571" customFormat="1">
      <c r="A372" s="1613" t="s">
        <v>825</v>
      </c>
      <c r="B372" s="91" t="s">
        <v>2126</v>
      </c>
      <c r="C372" s="91" t="s">
        <v>2142</v>
      </c>
      <c r="D372" s="392">
        <v>45245</v>
      </c>
      <c r="E372" s="1968"/>
      <c r="F372" s="1968"/>
      <c r="G372" s="355"/>
      <c r="H372" s="355">
        <v>2</v>
      </c>
      <c r="I372" s="355"/>
      <c r="J372" s="355" t="s">
        <v>811</v>
      </c>
      <c r="K372" s="88"/>
      <c r="L372" s="2937" t="s">
        <v>811</v>
      </c>
      <c r="M372" s="649"/>
      <c r="N372" s="649"/>
      <c r="O372" s="653"/>
      <c r="P372" s="649"/>
      <c r="Q372" s="653"/>
      <c r="R372" s="649"/>
      <c r="S372" s="1776"/>
      <c r="T372" s="1128"/>
    </row>
    <row r="373" spans="1:20" s="571" customFormat="1">
      <c r="A373" s="1613" t="s">
        <v>825</v>
      </c>
      <c r="B373" s="91" t="s">
        <v>2126</v>
      </c>
      <c r="C373" s="91" t="s">
        <v>2142</v>
      </c>
      <c r="D373" s="392">
        <v>45245</v>
      </c>
      <c r="E373" s="1968"/>
      <c r="F373" s="1968"/>
      <c r="G373" s="355"/>
      <c r="H373" s="355">
        <v>3</v>
      </c>
      <c r="I373" s="355"/>
      <c r="J373" s="355">
        <v>0.86699999999999999</v>
      </c>
      <c r="K373" s="3068">
        <f t="shared" si="96"/>
        <v>26.854458000000001</v>
      </c>
      <c r="L373" s="2937">
        <v>20.96</v>
      </c>
      <c r="M373" s="1034"/>
      <c r="N373" s="1034"/>
      <c r="O373" s="1034"/>
      <c r="P373" s="1034"/>
      <c r="Q373" s="1034"/>
      <c r="R373" s="1034"/>
      <c r="S373" s="1776"/>
      <c r="T373" s="1128"/>
    </row>
    <row r="374" spans="1:20" s="571" customFormat="1">
      <c r="A374" s="1613" t="s">
        <v>825</v>
      </c>
      <c r="B374" s="91" t="s">
        <v>2126</v>
      </c>
      <c r="C374" s="91" t="s">
        <v>2142</v>
      </c>
      <c r="D374" s="392">
        <v>45245</v>
      </c>
      <c r="E374" s="1968"/>
      <c r="F374" s="1968"/>
      <c r="G374" s="355"/>
      <c r="H374" s="355">
        <v>3</v>
      </c>
      <c r="I374" s="355"/>
      <c r="J374" s="355">
        <v>0.746</v>
      </c>
      <c r="K374" s="3068">
        <f t="shared" si="96"/>
        <v>23.106604000000001</v>
      </c>
      <c r="L374" s="2937">
        <v>19.850000000000001</v>
      </c>
      <c r="M374" s="1034"/>
      <c r="N374" s="1034"/>
      <c r="O374" s="1034"/>
      <c r="P374" s="1034"/>
      <c r="Q374" s="1034"/>
      <c r="R374" s="1034"/>
      <c r="S374" s="1776"/>
      <c r="T374" s="1128"/>
    </row>
    <row r="375" spans="1:20" s="571" customFormat="1">
      <c r="A375" s="1613" t="s">
        <v>825</v>
      </c>
      <c r="B375" s="91" t="s">
        <v>2126</v>
      </c>
      <c r="C375" s="91" t="s">
        <v>2142</v>
      </c>
      <c r="D375" s="392">
        <v>45245</v>
      </c>
      <c r="E375" s="1968"/>
      <c r="F375" s="1968"/>
      <c r="G375" s="355"/>
      <c r="H375" s="355">
        <v>4</v>
      </c>
      <c r="I375" s="355"/>
      <c r="J375" s="355" t="s">
        <v>811</v>
      </c>
      <c r="K375" s="88"/>
      <c r="L375" s="2937" t="s">
        <v>811</v>
      </c>
      <c r="M375" s="649"/>
      <c r="N375" s="649"/>
      <c r="O375" s="653"/>
      <c r="P375" s="649"/>
      <c r="Q375" s="653"/>
      <c r="R375" s="649"/>
      <c r="S375" s="1776"/>
      <c r="T375" s="1128"/>
    </row>
    <row r="376" spans="1:20" s="571" customFormat="1">
      <c r="A376" s="1613" t="s">
        <v>825</v>
      </c>
      <c r="B376" s="91" t="s">
        <v>2126</v>
      </c>
      <c r="C376" s="91" t="s">
        <v>2142</v>
      </c>
      <c r="D376" s="392">
        <v>45245</v>
      </c>
      <c r="E376" s="1968"/>
      <c r="F376" s="1968"/>
      <c r="G376" s="355"/>
      <c r="H376" s="355">
        <v>5</v>
      </c>
      <c r="I376" s="355"/>
      <c r="J376" s="355" t="s">
        <v>811</v>
      </c>
      <c r="K376" s="88"/>
      <c r="L376" s="2937" t="s">
        <v>811</v>
      </c>
      <c r="M376" s="649"/>
      <c r="N376" s="649"/>
      <c r="O376" s="653"/>
      <c r="P376" s="649"/>
      <c r="Q376" s="653"/>
      <c r="R376" s="649"/>
      <c r="S376" s="1776"/>
      <c r="T376" s="1128"/>
    </row>
    <row r="377" spans="1:20" s="571" customFormat="1">
      <c r="A377" s="1613" t="s">
        <v>825</v>
      </c>
      <c r="B377" s="91" t="s">
        <v>2126</v>
      </c>
      <c r="C377" s="91" t="s">
        <v>2142</v>
      </c>
      <c r="D377" s="392">
        <v>45245</v>
      </c>
      <c r="E377" s="1968"/>
      <c r="F377" s="1968"/>
      <c r="G377" s="355"/>
      <c r="H377" s="355">
        <v>6</v>
      </c>
      <c r="I377" s="355"/>
      <c r="J377" s="355" t="s">
        <v>811</v>
      </c>
      <c r="K377" s="88"/>
      <c r="L377" s="2937" t="s">
        <v>811</v>
      </c>
      <c r="M377" s="649"/>
      <c r="N377" s="649"/>
      <c r="O377" s="653"/>
      <c r="P377" s="649"/>
      <c r="Q377" s="653"/>
      <c r="R377" s="649"/>
      <c r="S377" s="1776"/>
      <c r="T377" s="1128"/>
    </row>
    <row r="378" spans="1:20" s="571" customFormat="1">
      <c r="A378" s="1613" t="s">
        <v>825</v>
      </c>
      <c r="B378" s="91" t="s">
        <v>2126</v>
      </c>
      <c r="C378" s="91" t="s">
        <v>2142</v>
      </c>
      <c r="D378" s="392">
        <v>45245</v>
      </c>
      <c r="E378" s="1968"/>
      <c r="F378" s="1968"/>
      <c r="G378" s="355"/>
      <c r="H378" s="355">
        <v>7</v>
      </c>
      <c r="I378" s="355"/>
      <c r="J378" s="355" t="s">
        <v>811</v>
      </c>
      <c r="K378" s="88"/>
      <c r="L378" s="2937" t="s">
        <v>811</v>
      </c>
      <c r="M378" s="649"/>
      <c r="N378" s="649"/>
      <c r="O378" s="653"/>
      <c r="P378" s="649"/>
      <c r="Q378" s="653"/>
      <c r="R378" s="649"/>
      <c r="S378" s="1776"/>
      <c r="T378" s="1128"/>
    </row>
    <row r="379" spans="1:20" s="571" customFormat="1">
      <c r="A379" s="1613" t="s">
        <v>825</v>
      </c>
      <c r="B379" s="91" t="s">
        <v>2126</v>
      </c>
      <c r="C379" s="91" t="s">
        <v>2142</v>
      </c>
      <c r="D379" s="392">
        <v>45245</v>
      </c>
      <c r="E379" s="1968"/>
      <c r="F379" s="1968"/>
      <c r="G379" s="355"/>
      <c r="H379" s="355">
        <v>8</v>
      </c>
      <c r="I379" s="355"/>
      <c r="J379" s="355">
        <v>0.82199999999999995</v>
      </c>
      <c r="K379" s="3068">
        <f t="shared" si="96"/>
        <v>25.460628</v>
      </c>
      <c r="L379" s="2937">
        <v>22.2</v>
      </c>
      <c r="M379" s="649"/>
      <c r="N379" s="649"/>
      <c r="O379" s="653"/>
      <c r="P379" s="649"/>
      <c r="Q379" s="653"/>
      <c r="R379" s="649"/>
      <c r="S379" s="1776"/>
      <c r="T379" s="1128"/>
    </row>
    <row r="380" spans="1:20" s="571" customFormat="1">
      <c r="A380" s="1613" t="s">
        <v>825</v>
      </c>
      <c r="B380" s="91" t="s">
        <v>2126</v>
      </c>
      <c r="C380" s="91" t="s">
        <v>2142</v>
      </c>
      <c r="D380" s="392">
        <v>45245</v>
      </c>
      <c r="E380" s="1968"/>
      <c r="F380" s="1968"/>
      <c r="G380" s="355"/>
      <c r="H380" s="355">
        <v>8.5</v>
      </c>
      <c r="I380" s="355"/>
      <c r="J380" s="355" t="s">
        <v>811</v>
      </c>
      <c r="K380" s="88"/>
      <c r="L380" s="2937" t="s">
        <v>811</v>
      </c>
      <c r="M380" s="1034"/>
      <c r="N380" s="1034"/>
      <c r="O380" s="1034"/>
      <c r="P380" s="1034"/>
      <c r="Q380" s="1034"/>
      <c r="R380" s="1034"/>
      <c r="S380" s="1776"/>
      <c r="T380" s="1128"/>
    </row>
    <row r="381" spans="1:20" s="571" customFormat="1">
      <c r="A381" s="1613" t="s">
        <v>825</v>
      </c>
      <c r="B381" s="91" t="s">
        <v>2126</v>
      </c>
      <c r="C381" s="91" t="s">
        <v>2142</v>
      </c>
      <c r="D381" s="392">
        <v>45245</v>
      </c>
      <c r="E381" s="1968"/>
      <c r="F381" s="1968"/>
      <c r="G381" s="355"/>
      <c r="H381" s="355">
        <v>8.8000000000000007</v>
      </c>
      <c r="I381" s="355"/>
      <c r="J381" s="355" t="s">
        <v>811</v>
      </c>
      <c r="K381" s="88"/>
      <c r="L381" s="2937" t="s">
        <v>811</v>
      </c>
      <c r="M381" s="1034"/>
      <c r="N381" s="1034"/>
      <c r="O381" s="1034"/>
      <c r="P381" s="1034"/>
      <c r="Q381" s="1034"/>
      <c r="R381" s="1034"/>
      <c r="S381" s="1776"/>
      <c r="T381" s="1128"/>
    </row>
    <row r="382" spans="1:20" s="571" customFormat="1">
      <c r="A382" s="1613" t="s">
        <v>825</v>
      </c>
      <c r="B382" s="91" t="s">
        <v>2126</v>
      </c>
      <c r="C382" s="91" t="s">
        <v>2142</v>
      </c>
      <c r="D382" s="392">
        <v>45033</v>
      </c>
      <c r="E382" s="1968"/>
      <c r="F382" s="1968"/>
      <c r="G382" s="355">
        <v>9.5</v>
      </c>
      <c r="H382" s="355">
        <v>0.5</v>
      </c>
      <c r="I382" s="355">
        <v>3.95</v>
      </c>
      <c r="J382" s="355">
        <v>0.54900000000000004</v>
      </c>
      <c r="K382" s="3068">
        <f>IF(AND(J382&gt;0),  J382*30.974," ")</f>
        <v>17.004726000000002</v>
      </c>
      <c r="L382" s="2937">
        <v>6.32</v>
      </c>
      <c r="M382" s="649"/>
      <c r="N382" s="649"/>
      <c r="O382" s="653"/>
      <c r="P382" s="649"/>
      <c r="Q382" s="653"/>
      <c r="R382" s="649"/>
      <c r="S382" s="1776"/>
      <c r="T382" s="1128"/>
    </row>
    <row r="383" spans="1:20" s="571" customFormat="1">
      <c r="A383" s="1613" t="s">
        <v>825</v>
      </c>
      <c r="B383" s="91" t="s">
        <v>2126</v>
      </c>
      <c r="C383" s="91" t="s">
        <v>2142</v>
      </c>
      <c r="D383" s="392">
        <v>45033</v>
      </c>
      <c r="E383" s="1968"/>
      <c r="F383" s="1968"/>
      <c r="G383" s="355"/>
      <c r="H383" s="355">
        <v>1</v>
      </c>
      <c r="I383" s="355"/>
      <c r="J383" s="355" t="s">
        <v>811</v>
      </c>
      <c r="K383" s="88"/>
      <c r="L383" s="2937" t="s">
        <v>811</v>
      </c>
      <c r="M383" s="649"/>
      <c r="N383" s="649"/>
      <c r="O383" s="653"/>
      <c r="P383" s="649"/>
      <c r="Q383" s="653"/>
      <c r="R383" s="649"/>
      <c r="S383" s="1776"/>
      <c r="T383" s="1128"/>
    </row>
    <row r="384" spans="1:20" s="571" customFormat="1">
      <c r="A384" s="1613" t="s">
        <v>825</v>
      </c>
      <c r="B384" s="91" t="s">
        <v>2126</v>
      </c>
      <c r="C384" s="91" t="s">
        <v>2142</v>
      </c>
      <c r="D384" s="392">
        <v>45033</v>
      </c>
      <c r="E384" s="1968"/>
      <c r="F384" s="1968"/>
      <c r="G384" s="355"/>
      <c r="H384" s="355">
        <v>2</v>
      </c>
      <c r="I384" s="355"/>
      <c r="J384" s="355" t="s">
        <v>811</v>
      </c>
      <c r="K384" s="88"/>
      <c r="L384" s="2937" t="s">
        <v>811</v>
      </c>
      <c r="M384" s="649"/>
      <c r="N384" s="649"/>
      <c r="O384" s="653"/>
      <c r="P384" s="649"/>
      <c r="Q384" s="653"/>
      <c r="R384" s="649"/>
      <c r="S384" s="1776"/>
      <c r="T384" s="1128"/>
    </row>
    <row r="385" spans="1:20" s="571" customFormat="1">
      <c r="A385" s="1613" t="s">
        <v>825</v>
      </c>
      <c r="B385" s="91" t="s">
        <v>2126</v>
      </c>
      <c r="C385" s="91" t="s">
        <v>2142</v>
      </c>
      <c r="D385" s="392">
        <v>45033</v>
      </c>
      <c r="E385" s="1968"/>
      <c r="F385" s="1968"/>
      <c r="G385" s="355"/>
      <c r="H385" s="355">
        <v>3</v>
      </c>
      <c r="I385" s="355"/>
      <c r="J385" s="355">
        <v>0.84899999999999998</v>
      </c>
      <c r="K385" s="3068">
        <f>IF(AND(J385&gt;0),  J385*30.974," ")</f>
        <v>26.296925999999999</v>
      </c>
      <c r="L385" s="2937">
        <v>10.23</v>
      </c>
      <c r="M385" s="649"/>
      <c r="N385" s="649"/>
      <c r="O385" s="653"/>
      <c r="P385" s="649"/>
      <c r="Q385" s="653"/>
      <c r="R385" s="649"/>
      <c r="S385" s="1776"/>
      <c r="T385" s="1128"/>
    </row>
    <row r="386" spans="1:20" s="571" customFormat="1">
      <c r="A386" s="1613" t="s">
        <v>825</v>
      </c>
      <c r="B386" s="91" t="s">
        <v>2126</v>
      </c>
      <c r="C386" s="91" t="s">
        <v>2142</v>
      </c>
      <c r="D386" s="392">
        <v>45033</v>
      </c>
      <c r="E386" s="1968"/>
      <c r="F386" s="1968"/>
      <c r="G386" s="355"/>
      <c r="H386" s="355">
        <v>4</v>
      </c>
      <c r="I386" s="355"/>
      <c r="J386" s="355" t="s">
        <v>811</v>
      </c>
      <c r="K386" s="88"/>
      <c r="L386" s="2937" t="s">
        <v>811</v>
      </c>
      <c r="M386" s="1034"/>
      <c r="N386" s="1034"/>
      <c r="O386" s="1034"/>
      <c r="P386" s="1034"/>
      <c r="Q386" s="1034"/>
      <c r="R386" s="1034"/>
      <c r="S386" s="1776"/>
      <c r="T386" s="1128"/>
    </row>
    <row r="387" spans="1:20" s="571" customFormat="1">
      <c r="A387" s="1613" t="s">
        <v>825</v>
      </c>
      <c r="B387" s="91" t="s">
        <v>2126</v>
      </c>
      <c r="C387" s="91" t="s">
        <v>2142</v>
      </c>
      <c r="D387" s="392">
        <v>45033</v>
      </c>
      <c r="E387" s="1968"/>
      <c r="F387" s="1968"/>
      <c r="G387" s="355"/>
      <c r="H387" s="355">
        <v>5</v>
      </c>
      <c r="I387" s="355"/>
      <c r="J387" s="355" t="s">
        <v>811</v>
      </c>
      <c r="K387" s="88"/>
      <c r="L387" s="2937" t="s">
        <v>811</v>
      </c>
      <c r="M387" s="1034"/>
      <c r="N387" s="1034"/>
      <c r="O387" s="1034"/>
      <c r="P387" s="1034"/>
      <c r="Q387" s="1034"/>
      <c r="R387" s="1034"/>
      <c r="S387" s="1776"/>
      <c r="T387" s="1128"/>
    </row>
    <row r="388" spans="1:20" s="571" customFormat="1">
      <c r="A388" s="1613" t="s">
        <v>825</v>
      </c>
      <c r="B388" s="91" t="s">
        <v>2126</v>
      </c>
      <c r="C388" s="91" t="s">
        <v>2142</v>
      </c>
      <c r="D388" s="392">
        <v>45033</v>
      </c>
      <c r="E388" s="1968"/>
      <c r="F388" s="1968"/>
      <c r="G388" s="355"/>
      <c r="H388" s="355">
        <v>6</v>
      </c>
      <c r="I388" s="355"/>
      <c r="J388" s="355" t="s">
        <v>811</v>
      </c>
      <c r="K388" s="88"/>
      <c r="L388" s="2937" t="s">
        <v>811</v>
      </c>
      <c r="M388" s="649"/>
      <c r="N388" s="649"/>
      <c r="O388" s="653"/>
      <c r="P388" s="649"/>
      <c r="Q388" s="653"/>
      <c r="R388" s="649"/>
      <c r="S388" s="1776"/>
      <c r="T388" s="1128"/>
    </row>
    <row r="389" spans="1:20" s="571" customFormat="1">
      <c r="A389" s="1613" t="s">
        <v>825</v>
      </c>
      <c r="B389" s="91" t="s">
        <v>2126</v>
      </c>
      <c r="C389" s="91" t="s">
        <v>2142</v>
      </c>
      <c r="D389" s="392">
        <v>45033</v>
      </c>
      <c r="E389" s="1968"/>
      <c r="F389" s="1968"/>
      <c r="G389" s="355"/>
      <c r="H389" s="355">
        <v>7</v>
      </c>
      <c r="I389" s="355"/>
      <c r="J389" s="355" t="s">
        <v>811</v>
      </c>
      <c r="K389" s="88"/>
      <c r="L389" s="2937" t="s">
        <v>811</v>
      </c>
      <c r="M389" s="649"/>
      <c r="N389" s="649"/>
      <c r="O389" s="653"/>
      <c r="P389" s="649"/>
      <c r="Q389" s="653"/>
      <c r="R389" s="649"/>
      <c r="S389" s="1776"/>
      <c r="T389" s="1128"/>
    </row>
    <row r="390" spans="1:20" s="571" customFormat="1">
      <c r="A390" s="1613" t="s">
        <v>825</v>
      </c>
      <c r="B390" s="91" t="s">
        <v>2126</v>
      </c>
      <c r="C390" s="91" t="s">
        <v>2142</v>
      </c>
      <c r="D390" s="392">
        <v>45033</v>
      </c>
      <c r="E390" s="1968"/>
      <c r="F390" s="1968"/>
      <c r="G390" s="355"/>
      <c r="H390" s="355">
        <v>8</v>
      </c>
      <c r="I390" s="355"/>
      <c r="J390" s="355" t="s">
        <v>811</v>
      </c>
      <c r="K390" s="88"/>
      <c r="L390" s="2937" t="s">
        <v>811</v>
      </c>
      <c r="M390" s="649"/>
      <c r="N390" s="649"/>
      <c r="O390" s="653"/>
      <c r="P390" s="649"/>
      <c r="Q390" s="653"/>
      <c r="R390" s="649"/>
      <c r="S390" s="1776"/>
      <c r="T390" s="1128"/>
    </row>
    <row r="391" spans="1:20" s="571" customFormat="1">
      <c r="A391" s="1613" t="s">
        <v>825</v>
      </c>
      <c r="B391" s="91" t="s">
        <v>2126</v>
      </c>
      <c r="C391" s="91" t="s">
        <v>2142</v>
      </c>
      <c r="D391" s="392">
        <v>45033</v>
      </c>
      <c r="E391" s="1968"/>
      <c r="F391" s="1968"/>
      <c r="G391" s="355"/>
      <c r="H391" s="355">
        <v>8.1</v>
      </c>
      <c r="I391" s="355"/>
      <c r="J391" s="355">
        <v>0.44600000000000001</v>
      </c>
      <c r="K391" s="3068">
        <f>IF(AND(J391&gt;0),  J391*30.974," ")</f>
        <v>13.814404</v>
      </c>
      <c r="L391" s="2937">
        <v>1.77</v>
      </c>
      <c r="M391" s="649"/>
      <c r="N391" s="649"/>
      <c r="O391" s="653"/>
      <c r="P391" s="649"/>
      <c r="Q391" s="653"/>
      <c r="R391" s="649"/>
      <c r="S391" s="1776"/>
      <c r="T391" s="1128"/>
    </row>
    <row r="392" spans="1:20" s="571" customFormat="1">
      <c r="A392" s="1613" t="s">
        <v>825</v>
      </c>
      <c r="B392" s="91" t="s">
        <v>2126</v>
      </c>
      <c r="C392" s="91" t="s">
        <v>2142</v>
      </c>
      <c r="D392" s="392">
        <v>45033</v>
      </c>
      <c r="E392" s="1968"/>
      <c r="F392" s="1968"/>
      <c r="G392" s="355"/>
      <c r="H392" s="355">
        <v>9</v>
      </c>
      <c r="I392" s="355"/>
      <c r="J392" s="355" t="s">
        <v>811</v>
      </c>
      <c r="K392" s="88"/>
      <c r="L392" s="2937" t="s">
        <v>811</v>
      </c>
      <c r="M392" s="649"/>
      <c r="N392" s="649"/>
      <c r="O392" s="653"/>
      <c r="P392" s="649"/>
      <c r="Q392" s="653"/>
      <c r="R392" s="649"/>
      <c r="S392" s="1776"/>
      <c r="T392" s="1128"/>
    </row>
    <row r="393" spans="1:20" s="571" customFormat="1">
      <c r="A393" s="1613" t="s">
        <v>825</v>
      </c>
      <c r="B393" s="91" t="s">
        <v>2126</v>
      </c>
      <c r="C393" s="91" t="s">
        <v>2142</v>
      </c>
      <c r="D393" s="392">
        <v>45068</v>
      </c>
      <c r="E393" s="1968"/>
      <c r="F393" s="1968"/>
      <c r="G393" s="355">
        <v>9.4</v>
      </c>
      <c r="H393" s="355">
        <v>0.5</v>
      </c>
      <c r="I393" s="355">
        <v>4.2750000000000004</v>
      </c>
      <c r="J393" s="355">
        <v>0.51200000000000001</v>
      </c>
      <c r="K393" s="3068">
        <f>IF(AND(J393&gt;0),  J393*30.974," ")</f>
        <v>15.858688000000001</v>
      </c>
      <c r="L393" s="2937">
        <v>1.81</v>
      </c>
      <c r="M393" s="1034"/>
      <c r="N393" s="1034"/>
      <c r="O393" s="1034"/>
      <c r="P393" s="1034"/>
      <c r="Q393" s="1034"/>
      <c r="R393" s="1034"/>
      <c r="S393" s="1776"/>
      <c r="T393" s="1128"/>
    </row>
    <row r="394" spans="1:20" s="571" customFormat="1">
      <c r="A394" s="1613" t="s">
        <v>825</v>
      </c>
      <c r="B394" s="91" t="s">
        <v>2126</v>
      </c>
      <c r="C394" s="91" t="s">
        <v>2142</v>
      </c>
      <c r="D394" s="392">
        <v>45068</v>
      </c>
      <c r="E394" s="1968"/>
      <c r="F394" s="1968"/>
      <c r="G394" s="355"/>
      <c r="H394" s="355">
        <v>1</v>
      </c>
      <c r="I394" s="355"/>
      <c r="J394" s="355" t="s">
        <v>811</v>
      </c>
      <c r="K394" s="88"/>
      <c r="L394" s="2937" t="s">
        <v>811</v>
      </c>
      <c r="M394" s="1034"/>
      <c r="N394" s="1034"/>
      <c r="O394" s="1034"/>
      <c r="P394" s="1034"/>
      <c r="Q394" s="1034"/>
      <c r="R394" s="1034"/>
      <c r="S394" s="1776"/>
      <c r="T394" s="1128"/>
    </row>
    <row r="395" spans="1:20" s="571" customFormat="1">
      <c r="A395" s="1613" t="s">
        <v>825</v>
      </c>
      <c r="B395" s="91" t="s">
        <v>2126</v>
      </c>
      <c r="C395" s="91" t="s">
        <v>2142</v>
      </c>
      <c r="D395" s="392">
        <v>45068</v>
      </c>
      <c r="E395" s="1968"/>
      <c r="F395" s="1968"/>
      <c r="G395" s="355"/>
      <c r="H395" s="355">
        <v>2</v>
      </c>
      <c r="I395" s="355"/>
      <c r="J395" s="355" t="s">
        <v>811</v>
      </c>
      <c r="K395" s="88"/>
      <c r="L395" s="2937" t="s">
        <v>811</v>
      </c>
      <c r="M395" s="649"/>
      <c r="N395" s="649"/>
      <c r="O395" s="653"/>
      <c r="P395" s="649"/>
      <c r="Q395" s="653"/>
      <c r="R395" s="649"/>
      <c r="S395" s="1776"/>
      <c r="T395" s="1128"/>
    </row>
    <row r="396" spans="1:20" s="571" customFormat="1">
      <c r="A396" s="1613" t="s">
        <v>825</v>
      </c>
      <c r="B396" s="91" t="s">
        <v>2126</v>
      </c>
      <c r="C396" s="91" t="s">
        <v>2142</v>
      </c>
      <c r="D396" s="392">
        <v>45068</v>
      </c>
      <c r="E396" s="1968"/>
      <c r="F396" s="1968"/>
      <c r="G396" s="355"/>
      <c r="H396" s="355">
        <v>3</v>
      </c>
      <c r="I396" s="355"/>
      <c r="J396" s="355">
        <v>0.502</v>
      </c>
      <c r="K396" s="3068">
        <f>IF(AND(J396&gt;0),  J396*30.974," ")</f>
        <v>15.548947999999999</v>
      </c>
      <c r="L396" s="2937">
        <v>2.46</v>
      </c>
      <c r="M396" s="649"/>
      <c r="N396" s="649"/>
      <c r="O396" s="653"/>
      <c r="P396" s="649"/>
      <c r="Q396" s="653"/>
      <c r="R396" s="649"/>
      <c r="S396" s="1776"/>
      <c r="T396" s="1128"/>
    </row>
    <row r="397" spans="1:20" s="571" customFormat="1">
      <c r="A397" s="1613" t="s">
        <v>825</v>
      </c>
      <c r="B397" s="91" t="s">
        <v>2126</v>
      </c>
      <c r="C397" s="91" t="s">
        <v>2142</v>
      </c>
      <c r="D397" s="392">
        <v>45068</v>
      </c>
      <c r="E397" s="1968"/>
      <c r="F397" s="1968"/>
      <c r="G397" s="355"/>
      <c r="H397" s="355">
        <v>4</v>
      </c>
      <c r="I397" s="355"/>
      <c r="J397" s="355" t="s">
        <v>811</v>
      </c>
      <c r="K397" s="88"/>
      <c r="L397" s="2937" t="s">
        <v>811</v>
      </c>
      <c r="M397" s="649"/>
      <c r="N397" s="649"/>
      <c r="O397" s="653"/>
      <c r="P397" s="649"/>
      <c r="Q397" s="653"/>
      <c r="R397" s="649"/>
      <c r="S397" s="1776"/>
      <c r="T397" s="1128"/>
    </row>
    <row r="398" spans="1:20" s="571" customFormat="1">
      <c r="A398" s="1613" t="s">
        <v>825</v>
      </c>
      <c r="B398" s="91" t="s">
        <v>2126</v>
      </c>
      <c r="C398" s="91" t="s">
        <v>2142</v>
      </c>
      <c r="D398" s="392">
        <v>45068</v>
      </c>
      <c r="E398" s="1968"/>
      <c r="F398" s="1968"/>
      <c r="G398" s="355"/>
      <c r="H398" s="355">
        <v>5</v>
      </c>
      <c r="I398" s="355"/>
      <c r="J398" s="355" t="s">
        <v>811</v>
      </c>
      <c r="K398" s="88"/>
      <c r="L398" s="2937" t="s">
        <v>811</v>
      </c>
      <c r="M398" s="649"/>
      <c r="N398" s="649"/>
      <c r="O398" s="653"/>
      <c r="P398" s="649"/>
      <c r="Q398" s="653"/>
      <c r="R398" s="649"/>
      <c r="S398" s="1776"/>
      <c r="T398" s="1128"/>
    </row>
    <row r="399" spans="1:20" s="571" customFormat="1">
      <c r="A399" s="1613" t="s">
        <v>825</v>
      </c>
      <c r="B399" s="91" t="s">
        <v>2126</v>
      </c>
      <c r="C399" s="91" t="s">
        <v>2142</v>
      </c>
      <c r="D399" s="392">
        <v>45068</v>
      </c>
      <c r="E399" s="1968"/>
      <c r="F399" s="1968"/>
      <c r="G399" s="355"/>
      <c r="H399" s="355">
        <v>6</v>
      </c>
      <c r="I399" s="355"/>
      <c r="J399" s="355" t="s">
        <v>811</v>
      </c>
      <c r="K399" s="88"/>
      <c r="L399" s="2937" t="s">
        <v>811</v>
      </c>
      <c r="M399" s="649"/>
      <c r="N399" s="649"/>
      <c r="O399" s="653"/>
      <c r="P399" s="649"/>
      <c r="Q399" s="653"/>
      <c r="R399" s="649"/>
      <c r="S399" s="1776"/>
      <c r="T399" s="1128"/>
    </row>
    <row r="400" spans="1:20" s="571" customFormat="1">
      <c r="A400" s="1613" t="s">
        <v>825</v>
      </c>
      <c r="B400" s="91" t="s">
        <v>2126</v>
      </c>
      <c r="C400" s="91" t="s">
        <v>2142</v>
      </c>
      <c r="D400" s="392">
        <v>45068</v>
      </c>
      <c r="E400" s="1968"/>
      <c r="F400" s="1968"/>
      <c r="G400" s="355"/>
      <c r="H400" s="355">
        <v>7</v>
      </c>
      <c r="I400" s="355"/>
      <c r="J400" s="355" t="s">
        <v>811</v>
      </c>
      <c r="K400" s="88"/>
      <c r="L400" s="2937" t="s">
        <v>811</v>
      </c>
      <c r="M400" s="1034"/>
      <c r="N400" s="1034"/>
      <c r="O400" s="1034"/>
      <c r="P400" s="1034"/>
      <c r="Q400" s="1034"/>
      <c r="R400" s="1034"/>
      <c r="S400" s="1776"/>
      <c r="T400" s="1128"/>
    </row>
    <row r="401" spans="1:22" s="571" customFormat="1">
      <c r="A401" s="1613" t="s">
        <v>825</v>
      </c>
      <c r="B401" s="91" t="s">
        <v>2126</v>
      </c>
      <c r="C401" s="91" t="s">
        <v>2142</v>
      </c>
      <c r="D401" s="392">
        <v>45068</v>
      </c>
      <c r="E401" s="1968"/>
      <c r="F401" s="1968"/>
      <c r="G401" s="355"/>
      <c r="H401" s="355">
        <v>8</v>
      </c>
      <c r="I401" s="355"/>
      <c r="J401" s="355" t="s">
        <v>811</v>
      </c>
      <c r="K401" s="88"/>
      <c r="L401" s="2937" t="s">
        <v>811</v>
      </c>
      <c r="M401" s="1034"/>
      <c r="N401" s="1034"/>
      <c r="O401" s="1034"/>
      <c r="P401" s="1034"/>
      <c r="Q401" s="1034"/>
      <c r="R401" s="1034"/>
      <c r="S401" s="1776"/>
      <c r="T401" s="1128"/>
    </row>
    <row r="402" spans="1:22" s="571" customFormat="1">
      <c r="A402" s="1613" t="s">
        <v>825</v>
      </c>
      <c r="B402" s="91" t="s">
        <v>2126</v>
      </c>
      <c r="C402" s="91" t="s">
        <v>2142</v>
      </c>
      <c r="D402" s="392">
        <v>45068</v>
      </c>
      <c r="E402" s="1968"/>
      <c r="F402" s="1968"/>
      <c r="G402" s="355"/>
      <c r="H402" s="355">
        <v>8.4</v>
      </c>
      <c r="I402" s="355"/>
      <c r="J402" s="355">
        <v>0.64500000000000002</v>
      </c>
      <c r="K402" s="3068">
        <f>IF(AND(J402&gt;0),  J402*30.974," ")</f>
        <v>19.97823</v>
      </c>
      <c r="L402" s="2937">
        <v>20.39</v>
      </c>
      <c r="M402" s="649"/>
      <c r="N402" s="649"/>
      <c r="O402" s="653"/>
      <c r="P402" s="649"/>
      <c r="Q402" s="653"/>
      <c r="R402" s="649"/>
      <c r="S402" s="1776"/>
      <c r="T402" s="1128"/>
    </row>
    <row r="403" spans="1:22" s="571" customFormat="1">
      <c r="A403" s="1613" t="s">
        <v>825</v>
      </c>
      <c r="B403" s="91" t="s">
        <v>2126</v>
      </c>
      <c r="C403" s="91" t="s">
        <v>2142</v>
      </c>
      <c r="D403" s="392">
        <v>45068</v>
      </c>
      <c r="E403" s="1968"/>
      <c r="F403" s="1968"/>
      <c r="G403" s="355"/>
      <c r="H403" s="355">
        <v>8.9</v>
      </c>
      <c r="I403" s="355"/>
      <c r="J403" s="355" t="s">
        <v>811</v>
      </c>
      <c r="K403" s="88"/>
      <c r="L403" s="2937" t="s">
        <v>811</v>
      </c>
      <c r="M403" s="649"/>
      <c r="N403" s="649"/>
      <c r="O403" s="653"/>
      <c r="P403" s="649"/>
      <c r="Q403" s="653"/>
      <c r="R403" s="649"/>
      <c r="S403" s="1776"/>
      <c r="T403" s="1128"/>
    </row>
    <row r="404" spans="1:22" s="571" customFormat="1">
      <c r="A404" s="1613" t="s">
        <v>825</v>
      </c>
      <c r="B404" s="91" t="s">
        <v>2126</v>
      </c>
      <c r="C404" s="91" t="s">
        <v>2142</v>
      </c>
      <c r="D404" s="392">
        <v>45068</v>
      </c>
      <c r="E404" s="1968"/>
      <c r="F404" s="1968"/>
      <c r="G404" s="355"/>
      <c r="H404" s="355">
        <v>9</v>
      </c>
      <c r="I404" s="355"/>
      <c r="J404" s="355" t="s">
        <v>811</v>
      </c>
      <c r="K404" s="88"/>
      <c r="L404" s="2937" t="s">
        <v>811</v>
      </c>
      <c r="M404" s="649"/>
      <c r="N404" s="649"/>
      <c r="O404" s="653"/>
      <c r="P404" s="649"/>
      <c r="Q404" s="653"/>
      <c r="R404" s="649"/>
      <c r="S404" s="1776"/>
      <c r="T404" s="1128"/>
    </row>
    <row r="405" spans="1:22" s="571" customFormat="1">
      <c r="A405" s="1765"/>
      <c r="B405" s="649"/>
      <c r="C405" s="649"/>
      <c r="D405" s="1776"/>
      <c r="E405" s="1776"/>
      <c r="F405" s="1776"/>
      <c r="G405" s="1776"/>
      <c r="H405" s="649"/>
      <c r="I405" s="649"/>
      <c r="J405" s="68"/>
      <c r="K405" s="655"/>
      <c r="L405" s="2924"/>
      <c r="M405" s="649"/>
      <c r="N405" s="649"/>
      <c r="O405" s="653"/>
      <c r="P405" s="649"/>
      <c r="Q405" s="653"/>
      <c r="R405" s="649"/>
      <c r="S405" s="1776"/>
      <c r="T405" s="1128"/>
    </row>
    <row r="406" spans="1:22" s="571" customFormat="1">
      <c r="A406" s="1765"/>
      <c r="B406" s="1776"/>
      <c r="C406" s="1776"/>
      <c r="D406" s="1776"/>
      <c r="E406" s="1776"/>
      <c r="F406" s="1776"/>
      <c r="G406" s="1776"/>
      <c r="H406" s="649"/>
      <c r="I406" s="649"/>
      <c r="J406" s="68"/>
      <c r="K406" s="655"/>
      <c r="L406" s="2924"/>
      <c r="M406" s="1034"/>
      <c r="N406" s="1034"/>
      <c r="O406" s="1034"/>
      <c r="P406" s="1034"/>
      <c r="Q406" s="1034"/>
      <c r="R406" s="1034"/>
      <c r="S406" s="1776"/>
      <c r="T406" s="1128"/>
    </row>
    <row r="407" spans="1:22" s="1619" customFormat="1">
      <c r="A407" s="1793"/>
      <c r="B407" s="1804"/>
      <c r="C407" s="1804"/>
      <c r="D407" s="1804"/>
      <c r="E407" s="1804"/>
      <c r="F407" s="1804"/>
      <c r="G407" s="1804"/>
      <c r="H407" s="702"/>
      <c r="I407" s="702"/>
      <c r="J407" s="700"/>
      <c r="K407" s="701"/>
      <c r="L407" s="2935"/>
      <c r="M407" s="1403"/>
      <c r="N407" s="1403"/>
      <c r="O407" s="1403"/>
      <c r="P407" s="1403"/>
      <c r="Q407" s="1403"/>
      <c r="R407" s="1403"/>
      <c r="S407" s="1855"/>
      <c r="T407" s="1404"/>
      <c r="U407" s="1405"/>
    </row>
    <row r="408" spans="1:22" s="1619" customFormat="1">
      <c r="A408" s="1886" t="s">
        <v>2148</v>
      </c>
      <c r="B408" s="1887"/>
      <c r="C408" s="934"/>
      <c r="D408" s="1888"/>
      <c r="E408" s="1889"/>
      <c r="F408" s="1890"/>
      <c r="G408" s="852"/>
      <c r="H408" s="1126"/>
      <c r="I408" s="1894"/>
      <c r="J408" s="1126"/>
      <c r="K408" s="1892"/>
      <c r="L408" s="2927"/>
      <c r="S408" s="1893"/>
      <c r="T408" s="1404"/>
      <c r="U408" s="1405"/>
    </row>
    <row r="409" spans="1:22" s="451" customFormat="1">
      <c r="A409" s="1841" t="s">
        <v>274</v>
      </c>
      <c r="B409" s="1784" t="s">
        <v>427</v>
      </c>
      <c r="C409" s="1784" t="s">
        <v>2149</v>
      </c>
      <c r="D409" s="1842">
        <v>8</v>
      </c>
      <c r="E409" s="1843">
        <v>29</v>
      </c>
      <c r="F409" s="1844">
        <v>2016</v>
      </c>
      <c r="G409" s="1784">
        <v>0.5</v>
      </c>
      <c r="H409" s="1857">
        <v>1.55</v>
      </c>
      <c r="I409" s="1857">
        <v>4.57</v>
      </c>
      <c r="J409" s="1858">
        <v>25.2</v>
      </c>
      <c r="K409" s="1825">
        <f t="shared" si="96"/>
        <v>780.54480000000001</v>
      </c>
      <c r="L409" s="2939" t="s">
        <v>1880</v>
      </c>
      <c r="M409" s="1860">
        <f t="shared" ref="M409:M444" si="98">AVERAGE(I409)</f>
        <v>4.57</v>
      </c>
      <c r="N409" s="1860">
        <f t="shared" ref="N409:N445" si="99">10*(6-(LN(M409)/LN(2)))</f>
        <v>38.078058347166547</v>
      </c>
      <c r="O409" s="1861">
        <f t="shared" ref="O409:O444" si="100">AVERAGE(K409)</f>
        <v>780.54480000000001</v>
      </c>
      <c r="P409" s="1862">
        <f t="shared" si="3"/>
        <v>100.23375128281701</v>
      </c>
      <c r="Q409" s="1861" t="e">
        <f t="shared" ref="Q409:Q444" si="101">AVERAGE(L409)</f>
        <v>#DIV/0!</v>
      </c>
      <c r="R409" s="1862" t="e">
        <f t="shared" si="4"/>
        <v>#DIV/0!</v>
      </c>
      <c r="S409" s="2491" t="s">
        <v>2150</v>
      </c>
      <c r="T409" s="1016"/>
      <c r="U409" s="564"/>
      <c r="V409" s="1846" t="str">
        <f>IF(_xlfn.NUMBERVALUE(T409), IF(T409&lt;50, "Acceptable; Ongoing Protection is Required", "UNScceptable; Immediate Restoration is Required"), " ")</f>
        <v xml:space="preserve"> </v>
      </c>
    </row>
    <row r="410" spans="1:22" s="1735" customFormat="1">
      <c r="A410" s="2492" t="s">
        <v>274</v>
      </c>
      <c r="B410" s="2482" t="s">
        <v>427</v>
      </c>
      <c r="C410" s="2471" t="s">
        <v>2149</v>
      </c>
      <c r="D410" s="2472">
        <v>8</v>
      </c>
      <c r="E410" s="2473">
        <v>28</v>
      </c>
      <c r="F410" s="2474">
        <v>2017</v>
      </c>
      <c r="G410" s="2471">
        <v>0.5</v>
      </c>
      <c r="H410" s="2475">
        <v>1.45</v>
      </c>
      <c r="I410" s="2475">
        <v>5.03</v>
      </c>
      <c r="J410" s="2493">
        <v>13.191620253164558</v>
      </c>
      <c r="K410" s="2477">
        <f t="shared" si="96"/>
        <v>408.59724572151902</v>
      </c>
      <c r="L410" s="2929">
        <v>1.0112730370761673</v>
      </c>
      <c r="M410" s="2478">
        <f t="shared" si="98"/>
        <v>5.03</v>
      </c>
      <c r="N410" s="2478">
        <f t="shared" si="99"/>
        <v>36.694415999691977</v>
      </c>
      <c r="O410" s="2479">
        <f t="shared" si="100"/>
        <v>408.59724572151902</v>
      </c>
      <c r="P410" s="2478">
        <f t="shared" si="3"/>
        <v>90.895731682169796</v>
      </c>
      <c r="Q410" s="2479">
        <f t="shared" si="101"/>
        <v>1.0112730370761673</v>
      </c>
      <c r="R410" s="2478">
        <f t="shared" si="4"/>
        <v>30.678994628380188</v>
      </c>
      <c r="S410" s="2480">
        <f t="shared" ref="S410:S445" si="102">AVERAGE(N410,P410,R410)</f>
        <v>52.756380770080654</v>
      </c>
      <c r="T410" s="1744"/>
      <c r="U410" s="1745"/>
      <c r="V410" s="1746" t="str">
        <f>IF(_xlfn.NUMBERVALUE(T410), IF(T410&lt;50, "Acceptable; Ongoing Protection is Required", "UNScceptable; Immediate Restoration is Required"), " ")</f>
        <v xml:space="preserve"> </v>
      </c>
    </row>
    <row r="411" spans="1:22" s="1735" customFormat="1">
      <c r="A411" s="2492" t="s">
        <v>274</v>
      </c>
      <c r="B411" s="2482" t="s">
        <v>427</v>
      </c>
      <c r="C411" s="2471" t="s">
        <v>2149</v>
      </c>
      <c r="D411" s="2472">
        <v>8</v>
      </c>
      <c r="E411" s="2473">
        <v>20</v>
      </c>
      <c r="F411" s="2474">
        <v>2018</v>
      </c>
      <c r="G411" s="2471">
        <v>0.5</v>
      </c>
      <c r="H411" s="2475">
        <v>1.7</v>
      </c>
      <c r="I411" s="2475">
        <v>5.0999999999999996</v>
      </c>
      <c r="J411" s="2493">
        <v>6.912270042194093</v>
      </c>
      <c r="K411" s="2477">
        <f t="shared" si="96"/>
        <v>214.10065228691982</v>
      </c>
      <c r="L411" s="2930">
        <v>0.79824865614704332</v>
      </c>
      <c r="M411" s="2478">
        <f t="shared" si="98"/>
        <v>5.0999999999999996</v>
      </c>
      <c r="N411" s="2478">
        <f t="shared" si="99"/>
        <v>36.495027529158662</v>
      </c>
      <c r="O411" s="2479">
        <f t="shared" si="100"/>
        <v>214.10065228691982</v>
      </c>
      <c r="P411" s="2478">
        <f t="shared" si="3"/>
        <v>81.571828801514457</v>
      </c>
      <c r="Q411" s="2479">
        <f t="shared" si="101"/>
        <v>0.79824865614704332</v>
      </c>
      <c r="R411" s="2478">
        <f t="shared" si="4"/>
        <v>28.358410009952685</v>
      </c>
      <c r="S411" s="2480">
        <f t="shared" si="102"/>
        <v>48.80842211354193</v>
      </c>
    </row>
    <row r="412" spans="1:22" s="540" customFormat="1">
      <c r="A412" s="1999"/>
      <c r="B412" s="649" t="s">
        <v>2126</v>
      </c>
      <c r="C412" s="649" t="s">
        <v>2151</v>
      </c>
      <c r="D412" s="1755">
        <v>8</v>
      </c>
      <c r="E412" s="1756">
        <v>15</v>
      </c>
      <c r="F412" s="1757">
        <v>2019</v>
      </c>
      <c r="G412" s="2060">
        <v>5</v>
      </c>
      <c r="H412" s="657">
        <v>0.5</v>
      </c>
      <c r="I412" s="739">
        <v>0.95</v>
      </c>
      <c r="J412" s="68">
        <v>1.8592176061959047</v>
      </c>
      <c r="K412" s="3060">
        <f t="shared" si="96"/>
        <v>57.587406134311955</v>
      </c>
      <c r="L412" s="2924">
        <v>14.954430379746837</v>
      </c>
      <c r="M412" s="3085">
        <f>AVERAGE(I412:I418)</f>
        <v>0.95</v>
      </c>
      <c r="N412" s="2982">
        <f t="shared" si="99"/>
        <v>60.740005814437765</v>
      </c>
      <c r="O412" s="3086">
        <f>AVERAGE(K412:K418)</f>
        <v>49.438244888890459</v>
      </c>
      <c r="P412" s="2982">
        <f t="shared" si="3"/>
        <v>60.425931210848816</v>
      </c>
      <c r="Q412" s="3086">
        <f>AVERAGE(L412:L418)</f>
        <v>11.27246835443038</v>
      </c>
      <c r="R412" s="2982">
        <f t="shared" si="4"/>
        <v>54.333195738120537</v>
      </c>
      <c r="S412" s="3098">
        <f t="shared" si="102"/>
        <v>58.499710921135708</v>
      </c>
      <c r="T412" s="2972"/>
      <c r="U412" s="2973"/>
    </row>
    <row r="413" spans="1:22">
      <c r="A413" s="1765"/>
      <c r="B413" s="649" t="s">
        <v>2126</v>
      </c>
      <c r="C413" s="649" t="s">
        <v>2151</v>
      </c>
      <c r="D413" s="1766">
        <v>8</v>
      </c>
      <c r="E413" s="1767">
        <v>15</v>
      </c>
      <c r="F413" s="1768">
        <v>2019</v>
      </c>
      <c r="G413" s="1779"/>
      <c r="H413" s="657">
        <v>1</v>
      </c>
      <c r="I413" s="660"/>
      <c r="J413" s="54" t="s">
        <v>811</v>
      </c>
      <c r="K413" s="655"/>
      <c r="L413" s="2938" t="s">
        <v>811</v>
      </c>
      <c r="M413" s="649"/>
      <c r="N413" s="649"/>
      <c r="O413" s="653"/>
      <c r="P413" s="649"/>
      <c r="Q413" s="653"/>
      <c r="R413" s="649"/>
      <c r="S413" s="1776"/>
    </row>
    <row r="414" spans="1:22">
      <c r="A414" s="1765"/>
      <c r="B414" s="649" t="s">
        <v>2126</v>
      </c>
      <c r="C414" s="649" t="s">
        <v>2151</v>
      </c>
      <c r="D414" s="1766">
        <v>8</v>
      </c>
      <c r="E414" s="1767">
        <v>15</v>
      </c>
      <c r="F414" s="1768">
        <v>2019</v>
      </c>
      <c r="G414" s="1779"/>
      <c r="H414" s="657">
        <v>2</v>
      </c>
      <c r="I414" s="660"/>
      <c r="J414" s="54" t="s">
        <v>811</v>
      </c>
      <c r="K414" s="655"/>
      <c r="L414" s="2938" t="s">
        <v>811</v>
      </c>
      <c r="M414" s="649"/>
      <c r="N414" s="649"/>
      <c r="O414" s="653"/>
      <c r="P414" s="649"/>
      <c r="Q414" s="653"/>
      <c r="R414" s="649"/>
      <c r="S414" s="1776"/>
    </row>
    <row r="415" spans="1:22">
      <c r="A415" s="1765"/>
      <c r="B415" s="649" t="s">
        <v>2126</v>
      </c>
      <c r="C415" s="649" t="s">
        <v>2151</v>
      </c>
      <c r="D415" s="1766">
        <v>8</v>
      </c>
      <c r="E415" s="1767">
        <v>15</v>
      </c>
      <c r="F415" s="1768">
        <v>2019</v>
      </c>
      <c r="G415" s="1779"/>
      <c r="H415" s="657">
        <v>3</v>
      </c>
      <c r="I415" s="660"/>
      <c r="J415" s="54" t="s">
        <v>811</v>
      </c>
      <c r="K415" s="655"/>
      <c r="L415" s="2938" t="s">
        <v>811</v>
      </c>
      <c r="M415" s="649"/>
      <c r="N415" s="649"/>
      <c r="O415" s="653"/>
      <c r="P415" s="649"/>
      <c r="Q415" s="653"/>
      <c r="R415" s="649"/>
      <c r="S415" s="1776"/>
    </row>
    <row r="416" spans="1:22">
      <c r="A416" s="1765"/>
      <c r="B416" s="649" t="s">
        <v>2126</v>
      </c>
      <c r="C416" s="649" t="s">
        <v>2151</v>
      </c>
      <c r="D416" s="1766">
        <v>8</v>
      </c>
      <c r="E416" s="1767">
        <v>15</v>
      </c>
      <c r="F416" s="1768">
        <v>2019</v>
      </c>
      <c r="G416" s="1779"/>
      <c r="H416" s="657">
        <v>4</v>
      </c>
      <c r="I416" s="660"/>
      <c r="J416" s="54" t="s">
        <v>811</v>
      </c>
      <c r="K416" s="655"/>
      <c r="L416" s="2938" t="s">
        <v>811</v>
      </c>
      <c r="M416" s="649"/>
      <c r="N416" s="649"/>
      <c r="O416" s="653"/>
      <c r="P416" s="649"/>
      <c r="Q416" s="653"/>
      <c r="R416" s="649"/>
      <c r="S416" s="1776"/>
    </row>
    <row r="417" spans="1:21">
      <c r="A417" s="1765"/>
      <c r="B417" s="649" t="s">
        <v>2126</v>
      </c>
      <c r="C417" s="649" t="s">
        <v>2151</v>
      </c>
      <c r="D417" s="1766">
        <v>8</v>
      </c>
      <c r="E417" s="1767">
        <v>15</v>
      </c>
      <c r="F417" s="1768">
        <v>2019</v>
      </c>
      <c r="G417" s="1779"/>
      <c r="H417" s="657">
        <v>4.5</v>
      </c>
      <c r="I417" s="660"/>
      <c r="J417" s="68">
        <v>1.3330239440649887</v>
      </c>
      <c r="K417" s="3060">
        <f t="shared" si="96"/>
        <v>41.289083643468963</v>
      </c>
      <c r="L417" s="2924">
        <v>7.5905063291139241</v>
      </c>
      <c r="M417" s="649"/>
      <c r="N417" s="649"/>
      <c r="O417" s="653"/>
      <c r="P417" s="649"/>
      <c r="Q417" s="653"/>
      <c r="R417" s="649"/>
      <c r="S417" s="1776"/>
    </row>
    <row r="418" spans="1:21">
      <c r="A418" s="1765"/>
      <c r="B418" s="649" t="s">
        <v>2126</v>
      </c>
      <c r="C418" s="649" t="s">
        <v>2151</v>
      </c>
      <c r="D418" s="1766">
        <v>8</v>
      </c>
      <c r="E418" s="1767">
        <v>15</v>
      </c>
      <c r="F418" s="1768">
        <v>2019</v>
      </c>
      <c r="G418" s="1779"/>
      <c r="H418" s="657">
        <v>4.8</v>
      </c>
      <c r="I418" s="660"/>
      <c r="J418" s="54" t="s">
        <v>811</v>
      </c>
      <c r="K418" s="655"/>
      <c r="L418" s="2938" t="s">
        <v>811</v>
      </c>
      <c r="M418" s="649"/>
      <c r="N418" s="649"/>
      <c r="O418" s="653"/>
      <c r="P418" s="649"/>
      <c r="Q418" s="653"/>
      <c r="R418" s="649"/>
      <c r="S418" s="1776"/>
    </row>
    <row r="419" spans="1:21" s="2979" customFormat="1">
      <c r="A419" s="3099"/>
      <c r="B419" s="3100" t="s">
        <v>2126</v>
      </c>
      <c r="C419" s="3100" t="s">
        <v>2148</v>
      </c>
      <c r="D419" s="3121">
        <v>8</v>
      </c>
      <c r="E419" s="3110">
        <v>20</v>
      </c>
      <c r="F419" s="3101">
        <v>2020</v>
      </c>
      <c r="G419" s="3102">
        <v>5.05</v>
      </c>
      <c r="H419" s="3100">
        <v>0.5</v>
      </c>
      <c r="I419" s="3103">
        <v>1.7</v>
      </c>
      <c r="J419" s="3104">
        <v>1.1780351928919102</v>
      </c>
      <c r="K419" s="3105">
        <f t="shared" si="96"/>
        <v>36.488462064634028</v>
      </c>
      <c r="L419" s="3122">
        <v>3.2554666666666674</v>
      </c>
      <c r="M419" s="3085">
        <f>AVERAGE(I419:I423)</f>
        <v>1.7</v>
      </c>
      <c r="N419" s="2982">
        <f t="shared" ref="N419" si="103">10*(6-(LN(M419)/LN(2)))</f>
        <v>52.344652536370226</v>
      </c>
      <c r="O419" s="3086">
        <f>AVERAGE(K419:K423)</f>
        <v>50.439932854052913</v>
      </c>
      <c r="P419" s="2982">
        <f t="shared" ref="P419" si="104">10*(6-(LN(48/O419)/LN(2)))</f>
        <v>60.715319493091556</v>
      </c>
      <c r="Q419" s="3086">
        <f>AVERAGE(L419:L423)</f>
        <v>4.448266666666667</v>
      </c>
      <c r="R419" s="2982">
        <f t="shared" ref="R419" si="105">10*(6-((2.04-0.68*LN(Q419))/LN(2)))</f>
        <v>45.211075456110585</v>
      </c>
      <c r="S419" s="3098">
        <f t="shared" ref="S419" si="106">AVERAGE(N419,P419,R419)</f>
        <v>52.757015828524125</v>
      </c>
      <c r="T419" s="3087"/>
      <c r="U419" s="3088"/>
    </row>
    <row r="420" spans="1:21" s="571" customFormat="1">
      <c r="A420" s="3059"/>
      <c r="B420" s="2464" t="s">
        <v>2126</v>
      </c>
      <c r="C420" s="2464" t="s">
        <v>2148</v>
      </c>
      <c r="D420" s="3117">
        <v>8</v>
      </c>
      <c r="E420" s="3091">
        <v>20</v>
      </c>
      <c r="F420" s="3106">
        <v>2020</v>
      </c>
      <c r="G420" s="3092"/>
      <c r="H420" s="2464">
        <v>1</v>
      </c>
      <c r="I420" s="3093"/>
      <c r="J420" s="670" t="s">
        <v>811</v>
      </c>
      <c r="K420" s="3060"/>
      <c r="L420" s="3061" t="s">
        <v>811</v>
      </c>
      <c r="M420" s="1034"/>
      <c r="N420" s="1034"/>
      <c r="O420" s="1035"/>
      <c r="P420" s="1034"/>
      <c r="Q420" s="1035"/>
      <c r="R420" s="1034"/>
      <c r="S420" s="1799"/>
      <c r="T420" s="1032"/>
      <c r="U420" s="1033"/>
    </row>
    <row r="421" spans="1:21" s="571" customFormat="1">
      <c r="A421" s="3059"/>
      <c r="B421" s="2464" t="s">
        <v>2126</v>
      </c>
      <c r="C421" s="2464" t="s">
        <v>2148</v>
      </c>
      <c r="D421" s="3117">
        <v>8</v>
      </c>
      <c r="E421" s="3091">
        <v>20</v>
      </c>
      <c r="F421" s="3106">
        <v>2020</v>
      </c>
      <c r="G421" s="3092"/>
      <c r="H421" s="2464">
        <v>2</v>
      </c>
      <c r="I421" s="3093"/>
      <c r="J421" s="670" t="s">
        <v>811</v>
      </c>
      <c r="K421" s="3060"/>
      <c r="L421" s="3061" t="s">
        <v>811</v>
      </c>
      <c r="M421" s="1034"/>
      <c r="N421" s="1034"/>
      <c r="O421" s="1035"/>
      <c r="P421" s="1034"/>
      <c r="Q421" s="1035"/>
      <c r="R421" s="1034"/>
      <c r="S421" s="1799"/>
      <c r="T421" s="1032"/>
      <c r="U421" s="1033"/>
    </row>
    <row r="422" spans="1:21" s="571" customFormat="1">
      <c r="A422" s="3059"/>
      <c r="B422" s="2464" t="s">
        <v>2126</v>
      </c>
      <c r="C422" s="2464" t="s">
        <v>2148</v>
      </c>
      <c r="D422" s="3117">
        <v>8</v>
      </c>
      <c r="E422" s="3091">
        <v>20</v>
      </c>
      <c r="F422" s="3106">
        <v>2020</v>
      </c>
      <c r="G422" s="3092"/>
      <c r="H422" s="2464">
        <v>3</v>
      </c>
      <c r="I422" s="3093"/>
      <c r="J422" s="670" t="s">
        <v>811</v>
      </c>
      <c r="K422" s="3060"/>
      <c r="L422" s="3061" t="s">
        <v>811</v>
      </c>
      <c r="M422" s="1034"/>
      <c r="N422" s="1034"/>
      <c r="O422" s="1035"/>
      <c r="P422" s="1034"/>
      <c r="Q422" s="1035"/>
      <c r="R422" s="1034"/>
      <c r="S422" s="1799"/>
      <c r="T422" s="1032"/>
      <c r="U422" s="1033"/>
    </row>
    <row r="423" spans="1:21" s="3023" customFormat="1">
      <c r="A423" s="3064"/>
      <c r="B423" s="3063" t="s">
        <v>2126</v>
      </c>
      <c r="C423" s="3063" t="s">
        <v>2148</v>
      </c>
      <c r="D423" s="3123">
        <v>8</v>
      </c>
      <c r="E423" s="3094">
        <v>20</v>
      </c>
      <c r="F423" s="3108">
        <v>2020</v>
      </c>
      <c r="G423" s="3095"/>
      <c r="H423" s="3063">
        <v>4</v>
      </c>
      <c r="I423" s="3096"/>
      <c r="J423" s="3065">
        <v>2.0788856345151352</v>
      </c>
      <c r="K423" s="3066">
        <f t="shared" si="96"/>
        <v>64.391403643471804</v>
      </c>
      <c r="L423" s="3109">
        <v>5.6410666666666671</v>
      </c>
      <c r="M423" s="3020"/>
      <c r="N423" s="3020"/>
      <c r="O423" s="3097"/>
      <c r="P423" s="3020"/>
      <c r="Q423" s="3097"/>
      <c r="R423" s="3020"/>
      <c r="S423" s="3069"/>
      <c r="T423" s="3081"/>
      <c r="U423" s="3082"/>
    </row>
    <row r="424" spans="1:21" s="571" customFormat="1">
      <c r="A424" s="1765">
        <v>32</v>
      </c>
      <c r="B424" s="1776" t="s">
        <v>2126</v>
      </c>
      <c r="C424" s="1776" t="s">
        <v>2148</v>
      </c>
      <c r="D424" s="1776">
        <v>8</v>
      </c>
      <c r="E424" s="1776">
        <v>18</v>
      </c>
      <c r="F424" s="1776">
        <v>2021</v>
      </c>
      <c r="G424" s="1776">
        <v>5.13</v>
      </c>
      <c r="H424" s="649">
        <v>0.5</v>
      </c>
      <c r="I424" s="649">
        <v>0.7</v>
      </c>
      <c r="J424" s="68">
        <v>1.4627671707311218</v>
      </c>
      <c r="K424" s="655">
        <f>IF(AND(J424&gt;0),  J424*30.974," ")</f>
        <v>45.307750346225767</v>
      </c>
      <c r="L424" s="2924">
        <v>4.8197833333333318</v>
      </c>
      <c r="M424" s="649">
        <f>AVERAGE(I424:I425)</f>
        <v>0.7</v>
      </c>
      <c r="N424" s="649">
        <f t="shared" ref="N424" si="107">10*(6-(LN(M424)/LN(2)))</f>
        <v>65.145731728297577</v>
      </c>
      <c r="O424" s="653">
        <f>AVERAGE(K424:K425)</f>
        <v>57.619639027265393</v>
      </c>
      <c r="P424" s="649">
        <f t="shared" ref="P424" si="108">10*(6-(LN(48/O424)/LN(2)))</f>
        <v>62.635262165660137</v>
      </c>
      <c r="Q424" s="653">
        <f>AVERAGE(L424:L425)</f>
        <v>9.0926119047619043</v>
      </c>
      <c r="R424" s="649">
        <f t="shared" ref="R424" si="109">10*(6-((2.04-0.68*LN(Q424))/LN(2)))</f>
        <v>52.224945645067749</v>
      </c>
      <c r="S424" s="1036">
        <f>AVERAGE(N424,P424,R424)</f>
        <v>60.001979846341818</v>
      </c>
      <c r="T424" s="1032"/>
      <c r="U424" s="1033"/>
    </row>
    <row r="425" spans="1:21" s="1147" customFormat="1">
      <c r="A425" s="1760">
        <v>32</v>
      </c>
      <c r="B425" s="1777" t="s">
        <v>2126</v>
      </c>
      <c r="C425" s="1777" t="s">
        <v>2148</v>
      </c>
      <c r="D425" s="1777">
        <v>8</v>
      </c>
      <c r="E425" s="1777">
        <v>18</v>
      </c>
      <c r="F425" s="1777">
        <v>2021</v>
      </c>
      <c r="G425" s="1777"/>
      <c r="H425" s="688">
        <v>4.5</v>
      </c>
      <c r="I425" s="688"/>
      <c r="J425" s="687">
        <v>2.2577493287371668</v>
      </c>
      <c r="K425" s="698">
        <f>IF(AND(J425&gt;0),  J425*30.974," ")</f>
        <v>69.931527708305012</v>
      </c>
      <c r="L425" s="2931">
        <v>13.365440476190477</v>
      </c>
      <c r="M425" s="1662"/>
      <c r="N425" s="1662"/>
      <c r="O425" s="1664"/>
      <c r="P425" s="1662"/>
      <c r="Q425" s="1664"/>
      <c r="R425" s="1662"/>
      <c r="S425" s="1800"/>
      <c r="T425" s="1215"/>
      <c r="U425" s="1650"/>
    </row>
    <row r="426" spans="1:21" s="571" customFormat="1">
      <c r="A426" s="3059"/>
      <c r="B426" s="2464" t="s">
        <v>2126</v>
      </c>
      <c r="C426" s="2464" t="s">
        <v>2148</v>
      </c>
      <c r="D426" s="3124">
        <v>8</v>
      </c>
      <c r="E426" s="3124">
        <v>15</v>
      </c>
      <c r="F426" s="3124">
        <v>2022</v>
      </c>
      <c r="G426" s="3092">
        <v>5.03</v>
      </c>
      <c r="H426" s="3059">
        <v>0.5</v>
      </c>
      <c r="I426" s="3093">
        <v>0.76</v>
      </c>
      <c r="J426" s="670">
        <v>0.98279569642743736</v>
      </c>
      <c r="K426" s="3060">
        <f t="shared" si="96"/>
        <v>30.441113901143446</v>
      </c>
      <c r="L426" s="3061">
        <v>9.1491116071428564</v>
      </c>
      <c r="M426" s="659">
        <f>AVERAGE(I426:I432)</f>
        <v>0.76</v>
      </c>
      <c r="N426" s="649">
        <f t="shared" ref="N426" si="110">10*(6-(LN(M426)/LN(2)))</f>
        <v>63.95928676331139</v>
      </c>
      <c r="O426" s="653">
        <f>AVERAGE(K426:K432)</f>
        <v>36.601815523993899</v>
      </c>
      <c r="P426" s="649">
        <f t="shared" ref="P426" si="111">10*(6-(LN(48/O426)/LN(2)))</f>
        <v>56.088808050389545</v>
      </c>
      <c r="Q426" s="653">
        <f>AVERAGE(L426:L432)</f>
        <v>7.1316172619047622</v>
      </c>
      <c r="R426" s="649">
        <f t="shared" ref="R426" si="112">10*(6-((2.04-0.68*LN(Q426))/LN(2)))</f>
        <v>49.841780261668127</v>
      </c>
      <c r="S426" s="1036">
        <f>AVERAGE(N426,P426,R426)</f>
        <v>56.629958358456356</v>
      </c>
      <c r="T426" s="1032"/>
      <c r="U426" s="1033"/>
    </row>
    <row r="427" spans="1:21" s="571" customFormat="1">
      <c r="A427" s="3059"/>
      <c r="B427" s="2464" t="s">
        <v>2126</v>
      </c>
      <c r="C427" s="2464" t="s">
        <v>2148</v>
      </c>
      <c r="D427" s="3124">
        <v>8</v>
      </c>
      <c r="E427" s="3124">
        <v>15</v>
      </c>
      <c r="F427" s="3124">
        <v>2022</v>
      </c>
      <c r="G427" s="3092"/>
      <c r="H427" s="3059">
        <v>0.5</v>
      </c>
      <c r="I427" s="3093"/>
      <c r="J427" s="670">
        <v>1.2635944668352763</v>
      </c>
      <c r="K427" s="3060">
        <f t="shared" si="96"/>
        <v>39.138575015755848</v>
      </c>
      <c r="L427" s="3061">
        <v>6.62</v>
      </c>
      <c r="M427" s="1034"/>
      <c r="N427" s="1034"/>
      <c r="O427" s="1035"/>
      <c r="P427" s="1034"/>
      <c r="Q427" s="1035"/>
      <c r="R427" s="1034"/>
      <c r="S427" s="1799"/>
      <c r="T427" s="1032"/>
      <c r="U427" s="1033"/>
    </row>
    <row r="428" spans="1:21" s="571" customFormat="1">
      <c r="A428" s="3059"/>
      <c r="B428" s="2464" t="s">
        <v>2126</v>
      </c>
      <c r="C428" s="2464" t="s">
        <v>2148</v>
      </c>
      <c r="D428" s="3124">
        <v>8</v>
      </c>
      <c r="E428" s="3124">
        <v>15</v>
      </c>
      <c r="F428" s="3124">
        <v>2022</v>
      </c>
      <c r="G428" s="3092"/>
      <c r="H428" s="3059">
        <v>1</v>
      </c>
      <c r="I428" s="3093"/>
      <c r="J428" s="670" t="s">
        <v>811</v>
      </c>
      <c r="K428" s="3060"/>
      <c r="L428" s="3061" t="s">
        <v>811</v>
      </c>
      <c r="M428" s="1034"/>
      <c r="N428" s="1034"/>
      <c r="O428" s="1035"/>
      <c r="P428" s="1034"/>
      <c r="Q428" s="1035"/>
      <c r="R428" s="1034"/>
      <c r="S428" s="1799"/>
      <c r="T428" s="1032"/>
      <c r="U428" s="1033"/>
    </row>
    <row r="429" spans="1:21" s="571" customFormat="1">
      <c r="A429" s="3059"/>
      <c r="B429" s="2464" t="s">
        <v>2126</v>
      </c>
      <c r="C429" s="2464" t="s">
        <v>2148</v>
      </c>
      <c r="D429" s="3124">
        <v>8</v>
      </c>
      <c r="E429" s="3124">
        <v>15</v>
      </c>
      <c r="F429" s="3124">
        <v>2022</v>
      </c>
      <c r="G429" s="3092"/>
      <c r="H429" s="3059">
        <v>2</v>
      </c>
      <c r="I429" s="3093"/>
      <c r="J429" s="3059" t="s">
        <v>811</v>
      </c>
      <c r="K429" s="3060"/>
      <c r="L429" s="3061" t="s">
        <v>811</v>
      </c>
      <c r="M429" s="1034"/>
      <c r="N429" s="1034"/>
      <c r="O429" s="1035"/>
      <c r="P429" s="1034"/>
      <c r="Q429" s="1035"/>
      <c r="R429" s="1034"/>
      <c r="S429" s="1799"/>
      <c r="T429" s="1032"/>
      <c r="U429" s="1033"/>
    </row>
    <row r="430" spans="1:21" s="571" customFormat="1">
      <c r="A430" s="3059"/>
      <c r="B430" s="2464" t="s">
        <v>2126</v>
      </c>
      <c r="C430" s="2464" t="s">
        <v>2148</v>
      </c>
      <c r="D430" s="3124">
        <v>8</v>
      </c>
      <c r="E430" s="3124">
        <v>15</v>
      </c>
      <c r="F430" s="3124">
        <v>2022</v>
      </c>
      <c r="G430" s="3092"/>
      <c r="H430" s="3059">
        <v>3</v>
      </c>
      <c r="I430" s="3093"/>
      <c r="J430" s="3059" t="s">
        <v>811</v>
      </c>
      <c r="K430" s="3060"/>
      <c r="L430" s="3061" t="s">
        <v>811</v>
      </c>
      <c r="M430" s="1034"/>
      <c r="N430" s="1034"/>
      <c r="O430" s="1035"/>
      <c r="P430" s="1034"/>
      <c r="Q430" s="1035"/>
      <c r="R430" s="1034"/>
      <c r="S430" s="1799"/>
      <c r="T430" s="1032"/>
      <c r="U430" s="1033"/>
    </row>
    <row r="431" spans="1:21" s="571" customFormat="1">
      <c r="A431" s="3059"/>
      <c r="B431" s="2464" t="s">
        <v>2126</v>
      </c>
      <c r="C431" s="2464" t="s">
        <v>2148</v>
      </c>
      <c r="D431" s="3124">
        <v>8</v>
      </c>
      <c r="E431" s="3124">
        <v>15</v>
      </c>
      <c r="F431" s="3124">
        <v>2022</v>
      </c>
      <c r="G431" s="3092"/>
      <c r="H431" s="3059">
        <v>4</v>
      </c>
      <c r="I431" s="3093"/>
      <c r="J431" s="3059" t="s">
        <v>811</v>
      </c>
      <c r="K431" s="3060"/>
      <c r="L431" s="3061" t="s">
        <v>811</v>
      </c>
      <c r="M431" s="1034"/>
      <c r="N431" s="1034"/>
      <c r="O431" s="1035"/>
      <c r="P431" s="1034"/>
      <c r="Q431" s="1035"/>
      <c r="R431" s="1034"/>
      <c r="S431" s="1799"/>
      <c r="T431" s="1032"/>
      <c r="U431" s="1033"/>
    </row>
    <row r="432" spans="1:21" s="3023" customFormat="1">
      <c r="A432" s="3064"/>
      <c r="B432" s="3063" t="s">
        <v>2126</v>
      </c>
      <c r="C432" s="3063" t="s">
        <v>2148</v>
      </c>
      <c r="D432" s="3126">
        <v>8</v>
      </c>
      <c r="E432" s="3126">
        <v>15</v>
      </c>
      <c r="F432" s="3126">
        <v>2022</v>
      </c>
      <c r="G432" s="3095"/>
      <c r="H432" s="3064">
        <v>4.5</v>
      </c>
      <c r="I432" s="3096"/>
      <c r="J432" s="3065">
        <v>1.2986943131362563</v>
      </c>
      <c r="K432" s="3066">
        <f t="shared" si="96"/>
        <v>40.225757655082404</v>
      </c>
      <c r="L432" s="3067">
        <v>5.6257401785714301</v>
      </c>
      <c r="M432" s="3020"/>
      <c r="N432" s="3020"/>
      <c r="O432" s="3097"/>
      <c r="P432" s="3020"/>
      <c r="Q432" s="3097"/>
      <c r="R432" s="3020"/>
      <c r="S432" s="3069"/>
      <c r="T432" s="3081"/>
      <c r="U432" s="3082"/>
    </row>
    <row r="433" spans="1:23" s="571" customFormat="1">
      <c r="A433" s="3059"/>
      <c r="B433" s="68" t="s">
        <v>2126</v>
      </c>
      <c r="C433" s="68" t="s">
        <v>2148</v>
      </c>
      <c r="D433" s="3124">
        <v>8</v>
      </c>
      <c r="E433" s="3124">
        <v>21</v>
      </c>
      <c r="F433" s="3124">
        <v>2023</v>
      </c>
      <c r="G433" s="3092">
        <v>5.15</v>
      </c>
      <c r="H433" s="660">
        <v>0.5</v>
      </c>
      <c r="I433" s="3093">
        <v>2.2000000000000002</v>
      </c>
      <c r="J433" s="68">
        <v>0.46157977176102039</v>
      </c>
      <c r="K433" s="3060">
        <f t="shared" si="96"/>
        <v>14.296971850525846</v>
      </c>
      <c r="L433" s="3053">
        <v>4.7582278481012663</v>
      </c>
      <c r="M433" s="659">
        <f>AVERAGE(I433:I439)</f>
        <v>2.2000000000000002</v>
      </c>
      <c r="N433" s="649">
        <f t="shared" ref="N433" si="113">10*(6-(LN(M433)/LN(2)))</f>
        <v>48.624964762500653</v>
      </c>
      <c r="O433" s="653">
        <f>AVERAGE(K433:K439)</f>
        <v>31.633206000499058</v>
      </c>
      <c r="P433" s="649">
        <f t="shared" ref="P433" si="114">10*(6-(LN(48/O433)/LN(2)))</f>
        <v>53.984053734369049</v>
      </c>
      <c r="Q433" s="653">
        <f>AVERAGE(L433:L439)</f>
        <v>5.4455274261603375</v>
      </c>
      <c r="R433" s="649">
        <f t="shared" ref="R433" si="115">10*(6-((2.04-0.68*LN(Q433))/LN(2)))</f>
        <v>47.195509323123389</v>
      </c>
      <c r="S433" s="1036">
        <f>AVERAGE(N433,P433,R433)</f>
        <v>49.934842606664368</v>
      </c>
      <c r="T433" s="1733">
        <f>AVERAGE(S412:S433)</f>
        <v>55.564701512224474</v>
      </c>
      <c r="U433" s="1734" t="s">
        <v>857</v>
      </c>
      <c r="V433" s="1735" t="str">
        <f>IF(_xlfn.NUMBERVALUE(T433), IF(T433&lt;50, "Acceptable; Ongoing Protection is Required", "Unacceptable; Immediate Restoration is Required"), " ")</f>
        <v>Unacceptable; Immediate Restoration is Required</v>
      </c>
    </row>
    <row r="434" spans="1:23" s="571" customFormat="1">
      <c r="A434" s="3059"/>
      <c r="B434" s="68" t="s">
        <v>2126</v>
      </c>
      <c r="C434" s="68" t="s">
        <v>2148</v>
      </c>
      <c r="D434" s="3124">
        <v>8</v>
      </c>
      <c r="E434" s="3124">
        <v>21</v>
      </c>
      <c r="F434" s="3124">
        <v>2023</v>
      </c>
      <c r="G434" s="3092"/>
      <c r="H434" s="660">
        <v>1</v>
      </c>
      <c r="I434" s="3093"/>
      <c r="J434" s="68" t="s">
        <v>811</v>
      </c>
      <c r="K434" s="3060"/>
      <c r="L434" s="2924" t="s">
        <v>811</v>
      </c>
      <c r="M434" s="1034"/>
      <c r="N434" s="1034"/>
      <c r="O434" s="1035"/>
      <c r="P434" s="1034"/>
      <c r="Q434" s="1035"/>
      <c r="R434" s="1034"/>
      <c r="S434" s="1799"/>
      <c r="T434" s="1032"/>
      <c r="U434" s="1033"/>
    </row>
    <row r="435" spans="1:23" s="571" customFormat="1">
      <c r="A435" s="3059"/>
      <c r="B435" s="68" t="s">
        <v>2126</v>
      </c>
      <c r="C435" s="68" t="s">
        <v>2148</v>
      </c>
      <c r="D435" s="3124">
        <v>8</v>
      </c>
      <c r="E435" s="3124">
        <v>21</v>
      </c>
      <c r="F435" s="3124">
        <v>2023</v>
      </c>
      <c r="G435" s="3092"/>
      <c r="H435" s="660">
        <v>2</v>
      </c>
      <c r="I435" s="3093"/>
      <c r="J435" s="68" t="s">
        <v>811</v>
      </c>
      <c r="K435" s="3060"/>
      <c r="L435" s="2924" t="s">
        <v>811</v>
      </c>
      <c r="M435" s="1034"/>
      <c r="N435" s="1034"/>
      <c r="O435" s="1035"/>
      <c r="P435" s="1034"/>
      <c r="Q435" s="1035"/>
      <c r="R435" s="1034"/>
      <c r="S435" s="1799"/>
      <c r="T435" s="1032"/>
      <c r="U435" s="1033"/>
    </row>
    <row r="436" spans="1:23" s="571" customFormat="1">
      <c r="A436" s="3059"/>
      <c r="B436" s="68" t="s">
        <v>2126</v>
      </c>
      <c r="C436" s="68" t="s">
        <v>2148</v>
      </c>
      <c r="D436" s="3124">
        <v>8</v>
      </c>
      <c r="E436" s="3124">
        <v>21</v>
      </c>
      <c r="F436" s="3124">
        <v>2023</v>
      </c>
      <c r="G436" s="3092"/>
      <c r="H436" s="660">
        <v>3</v>
      </c>
      <c r="I436" s="3093"/>
      <c r="J436" s="68" t="s">
        <v>811</v>
      </c>
      <c r="K436" s="3060"/>
      <c r="L436" s="2924" t="s">
        <v>811</v>
      </c>
      <c r="M436" s="1034"/>
      <c r="N436" s="1034"/>
      <c r="O436" s="1035"/>
      <c r="P436" s="1034"/>
      <c r="Q436" s="1035"/>
      <c r="R436" s="1034"/>
      <c r="S436" s="1799"/>
      <c r="T436" s="1032"/>
      <c r="U436" s="1033"/>
    </row>
    <row r="437" spans="1:23" s="571" customFormat="1">
      <c r="A437" s="3059"/>
      <c r="B437" s="68" t="s">
        <v>2126</v>
      </c>
      <c r="C437" s="68" t="s">
        <v>2148</v>
      </c>
      <c r="D437" s="3124">
        <v>8</v>
      </c>
      <c r="E437" s="3124">
        <v>21</v>
      </c>
      <c r="F437" s="3124">
        <v>2023</v>
      </c>
      <c r="G437" s="3092"/>
      <c r="H437" s="660">
        <v>4</v>
      </c>
      <c r="I437" s="3093"/>
      <c r="J437" s="68" t="s">
        <v>811</v>
      </c>
      <c r="K437" s="3060"/>
      <c r="L437" s="2924" t="s">
        <v>811</v>
      </c>
      <c r="M437" s="1034"/>
      <c r="N437" s="1034"/>
      <c r="O437" s="1035"/>
      <c r="P437" s="1034"/>
      <c r="Q437" s="1035"/>
      <c r="R437" s="1034"/>
      <c r="S437" s="1799"/>
      <c r="T437" s="1032"/>
      <c r="U437" s="1033"/>
    </row>
    <row r="438" spans="1:23" s="571" customFormat="1">
      <c r="A438" s="3059"/>
      <c r="B438" s="68" t="s">
        <v>2126</v>
      </c>
      <c r="C438" s="68" t="s">
        <v>2148</v>
      </c>
      <c r="D438" s="3124">
        <v>8</v>
      </c>
      <c r="E438" s="3124">
        <v>21</v>
      </c>
      <c r="F438" s="3124">
        <v>2023</v>
      </c>
      <c r="G438" s="3092"/>
      <c r="H438" s="660">
        <v>4.6500000000000004</v>
      </c>
      <c r="I438" s="3093"/>
      <c r="J438" s="68">
        <v>1.5809853474033795</v>
      </c>
      <c r="K438" s="3060">
        <f t="shared" si="96"/>
        <v>48.969440150472273</v>
      </c>
      <c r="L438" s="3053">
        <v>6.1328270042194086</v>
      </c>
      <c r="M438" s="1034"/>
      <c r="N438" s="1034"/>
      <c r="O438" s="1035"/>
      <c r="P438" s="1034"/>
      <c r="Q438" s="1035"/>
      <c r="R438" s="1034"/>
      <c r="S438" s="1799"/>
      <c r="T438" s="1032"/>
      <c r="U438" s="1033"/>
    </row>
    <row r="439" spans="1:23" s="571" customFormat="1">
      <c r="A439" s="3059"/>
      <c r="B439" s="2464"/>
      <c r="C439" s="2464"/>
      <c r="D439" s="3124"/>
      <c r="E439" s="3124"/>
      <c r="F439" s="3124"/>
      <c r="G439" s="3092"/>
      <c r="H439" s="3059"/>
      <c r="I439" s="3093"/>
      <c r="J439" s="670"/>
      <c r="K439" s="3060"/>
      <c r="L439" s="3061"/>
      <c r="M439" s="1034"/>
      <c r="N439" s="1034"/>
      <c r="O439" s="1035"/>
      <c r="P439" s="1034"/>
      <c r="Q439" s="1035"/>
      <c r="R439" s="1034"/>
      <c r="S439" s="1799"/>
      <c r="T439" s="1032"/>
      <c r="U439" s="1033"/>
    </row>
    <row r="440" spans="1:23" s="571" customFormat="1">
      <c r="A440" s="3059"/>
      <c r="B440" s="2464"/>
      <c r="C440" s="2464"/>
      <c r="D440" s="3059"/>
      <c r="E440" s="3125"/>
      <c r="F440" s="3106"/>
      <c r="G440" s="3092"/>
      <c r="H440" s="670"/>
      <c r="I440" s="3093"/>
      <c r="J440" s="670"/>
      <c r="K440" s="3060"/>
      <c r="L440" s="3061"/>
      <c r="M440" s="1034"/>
      <c r="N440" s="1034"/>
      <c r="O440" s="1035"/>
      <c r="P440" s="1034"/>
      <c r="Q440" s="1035"/>
      <c r="R440" s="1034"/>
      <c r="S440" s="1799"/>
      <c r="T440" s="1032"/>
      <c r="U440" s="1033"/>
    </row>
    <row r="441" spans="1:23" s="1840" customFormat="1">
      <c r="A441" s="1828"/>
      <c r="B441" s="1837"/>
      <c r="C441" s="1837"/>
      <c r="D441" s="1837"/>
      <c r="E441" s="1837"/>
      <c r="F441" s="1837"/>
      <c r="G441" s="1837"/>
      <c r="H441" s="1899"/>
      <c r="I441" s="1899"/>
      <c r="J441" s="1896"/>
      <c r="K441" s="1897"/>
      <c r="L441" s="2932"/>
      <c r="M441" s="1836"/>
      <c r="N441" s="1836"/>
      <c r="O441" s="1856"/>
      <c r="P441" s="1836"/>
      <c r="Q441" s="1856"/>
      <c r="R441" s="1836"/>
      <c r="S441" s="1848"/>
      <c r="T441" s="1838"/>
      <c r="U441" s="1839"/>
    </row>
    <row r="442" spans="1:23" s="1619" customFormat="1">
      <c r="A442" s="1900" t="s">
        <v>2152</v>
      </c>
      <c r="B442" s="1887"/>
      <c r="C442" s="934"/>
      <c r="D442" s="1888"/>
      <c r="E442" s="1889"/>
      <c r="F442" s="1890"/>
      <c r="G442" s="852"/>
      <c r="H442" s="1126"/>
      <c r="I442" s="1894"/>
      <c r="J442" s="1126"/>
      <c r="K442" s="1892"/>
      <c r="L442" s="2927"/>
      <c r="O442" s="1895"/>
      <c r="Q442" s="1895"/>
      <c r="S442" s="1893"/>
      <c r="T442" s="1404"/>
      <c r="U442" s="1405"/>
    </row>
    <row r="443" spans="1:23" s="451" customFormat="1">
      <c r="A443" s="1841" t="s">
        <v>276</v>
      </c>
      <c r="B443" s="1784" t="s">
        <v>427</v>
      </c>
      <c r="C443" s="1784" t="s">
        <v>2152</v>
      </c>
      <c r="D443" s="1842">
        <v>8</v>
      </c>
      <c r="E443" s="1843">
        <v>22</v>
      </c>
      <c r="F443" s="1844">
        <v>2016</v>
      </c>
      <c r="G443" s="1784">
        <v>0.5</v>
      </c>
      <c r="H443" s="535">
        <v>0.84</v>
      </c>
      <c r="I443" s="535">
        <v>1.78</v>
      </c>
      <c r="J443" s="1845">
        <v>23.89</v>
      </c>
      <c r="K443" s="498">
        <f t="shared" si="96"/>
        <v>739.96886000000006</v>
      </c>
      <c r="L443" s="2928">
        <v>1.35</v>
      </c>
      <c r="M443" s="470">
        <f t="shared" si="98"/>
        <v>1.78</v>
      </c>
      <c r="N443" s="470">
        <f t="shared" si="99"/>
        <v>51.681227588083267</v>
      </c>
      <c r="O443" s="1701">
        <f t="shared" si="100"/>
        <v>739.96886000000006</v>
      </c>
      <c r="P443" s="470">
        <f t="shared" si="3"/>
        <v>99.463582483507551</v>
      </c>
      <c r="Q443" s="1701">
        <f t="shared" si="101"/>
        <v>1.35</v>
      </c>
      <c r="R443" s="470">
        <f t="shared" si="4"/>
        <v>33.513145135342668</v>
      </c>
      <c r="S443" s="1803">
        <f t="shared" si="102"/>
        <v>61.552651735644496</v>
      </c>
      <c r="T443" s="1016"/>
      <c r="U443" s="564"/>
      <c r="V443" s="1846" t="str">
        <f>IF(_xlfn.NUMBERVALUE(T443), IF(T443&lt;50, "Acceptable; Ongoing Protection is Required", "UNScceptable; Immediate Restoration is Required"), " ")</f>
        <v xml:space="preserve"> </v>
      </c>
    </row>
    <row r="444" spans="1:23" s="1735" customFormat="1">
      <c r="A444" s="2481" t="s">
        <v>276</v>
      </c>
      <c r="B444" s="2482" t="s">
        <v>427</v>
      </c>
      <c r="C444" s="2471" t="s">
        <v>2152</v>
      </c>
      <c r="D444" s="2472">
        <v>8</v>
      </c>
      <c r="E444" s="2473">
        <v>23</v>
      </c>
      <c r="F444" s="2474">
        <v>2017</v>
      </c>
      <c r="G444" s="2471">
        <v>0.5</v>
      </c>
      <c r="H444" s="2475">
        <v>1.0249999999999999</v>
      </c>
      <c r="I444" s="2475">
        <v>1.8</v>
      </c>
      <c r="J444" s="2476">
        <v>5.4606329113924064</v>
      </c>
      <c r="K444" s="2477">
        <f t="shared" si="96"/>
        <v>169.1376437974684</v>
      </c>
      <c r="L444" s="2929">
        <v>0.91340790445589315</v>
      </c>
      <c r="M444" s="2478">
        <f t="shared" si="98"/>
        <v>1.8</v>
      </c>
      <c r="N444" s="2478">
        <f t="shared" si="99"/>
        <v>51.520030934450496</v>
      </c>
      <c r="O444" s="2479">
        <f t="shared" si="100"/>
        <v>169.1376437974684</v>
      </c>
      <c r="P444" s="2478">
        <f t="shared" si="3"/>
        <v>78.17091475211538</v>
      </c>
      <c r="Q444" s="2479">
        <f t="shared" si="101"/>
        <v>0.91340790445589315</v>
      </c>
      <c r="R444" s="2478">
        <f t="shared" si="4"/>
        <v>29.680473187741146</v>
      </c>
      <c r="S444" s="2480">
        <f t="shared" si="102"/>
        <v>53.12380629143567</v>
      </c>
      <c r="T444" s="1744"/>
      <c r="U444" s="1745"/>
      <c r="V444" s="1746" t="str">
        <f>IF(_xlfn.NUMBERVALUE(T444), IF(T444&lt;50, "Acceptable; Ongoing Protection is Required", "UNScceptable; Immediate Restoration is Required"), " ")</f>
        <v xml:space="preserve"> </v>
      </c>
      <c r="W444" s="1746"/>
    </row>
    <row r="445" spans="1:23">
      <c r="A445" s="1841" t="s">
        <v>276</v>
      </c>
      <c r="B445" s="337" t="s">
        <v>427</v>
      </c>
      <c r="C445" s="1613" t="s">
        <v>2152</v>
      </c>
      <c r="D445" s="2465">
        <v>8</v>
      </c>
      <c r="E445" s="2466">
        <v>20</v>
      </c>
      <c r="F445" s="2467">
        <v>2018</v>
      </c>
      <c r="G445" s="1613">
        <v>0.5</v>
      </c>
      <c r="H445" s="355">
        <v>0.7</v>
      </c>
      <c r="I445" s="355">
        <v>2.0499999999999998</v>
      </c>
      <c r="J445" s="90">
        <v>31.358987341772167</v>
      </c>
      <c r="K445" s="88">
        <f t="shared" si="96"/>
        <v>971.31327392405115</v>
      </c>
      <c r="L445" s="2920">
        <v>1.459534915212388</v>
      </c>
      <c r="M445" s="91">
        <f>AVERAGE(I445:I446)</f>
        <v>2.0499999999999998</v>
      </c>
      <c r="N445" s="91">
        <f t="shared" si="99"/>
        <v>49.64376090269279</v>
      </c>
      <c r="O445" s="394">
        <f>AVERAGE(K445:K446)</f>
        <v>794.45565468354471</v>
      </c>
      <c r="P445" s="91">
        <f t="shared" si="3"/>
        <v>100.48860381813458</v>
      </c>
      <c r="Q445" s="394">
        <f>AVERAGE(L445:L446)</f>
        <v>1.5325116609730074</v>
      </c>
      <c r="R445" s="91">
        <f t="shared" si="4"/>
        <v>34.757127916138501</v>
      </c>
      <c r="S445" s="1798">
        <f t="shared" si="102"/>
        <v>61.629830878988621</v>
      </c>
      <c r="T445" s="745">
        <f>AVERAGE(S445:S469)</f>
        <v>60.731151750577204</v>
      </c>
      <c r="U445" s="484" t="s">
        <v>45</v>
      </c>
      <c r="V445" t="str">
        <f>IF(_xlfn.NUMBERVALUE(T445), IF(T445&lt;50, "Acceptable; Ongoing Protection is Required", "Unacceptable; Immediate Restoration is Required"), " ")</f>
        <v>Unacceptable; Immediate Restoration is Required</v>
      </c>
    </row>
    <row r="446" spans="1:23" s="470" customFormat="1">
      <c r="A446" s="2481" t="s">
        <v>276</v>
      </c>
      <c r="B446" s="1784" t="s">
        <v>427</v>
      </c>
      <c r="C446" s="1853" t="s">
        <v>2152</v>
      </c>
      <c r="D446" s="2468">
        <v>8</v>
      </c>
      <c r="E446" s="2469">
        <v>20</v>
      </c>
      <c r="F446" s="2470">
        <v>2018</v>
      </c>
      <c r="G446" s="1853">
        <v>0.5</v>
      </c>
      <c r="H446" s="469"/>
      <c r="I446" s="469"/>
      <c r="J446" s="472">
        <v>19.939240506329128</v>
      </c>
      <c r="K446" s="498">
        <f t="shared" si="96"/>
        <v>617.59803544303838</v>
      </c>
      <c r="L446" s="2921">
        <v>1.6054884067336268</v>
      </c>
      <c r="S446" s="1803"/>
      <c r="T446" s="3038"/>
      <c r="U446" s="1718"/>
    </row>
    <row r="447" spans="1:23">
      <c r="A447" s="2971"/>
      <c r="B447" s="649" t="s">
        <v>2126</v>
      </c>
      <c r="C447" s="649" t="s">
        <v>2152</v>
      </c>
      <c r="D447" s="1766">
        <v>8</v>
      </c>
      <c r="E447" s="1767">
        <v>15</v>
      </c>
      <c r="F447" s="1768">
        <v>2019</v>
      </c>
      <c r="G447" s="1779">
        <v>2.1</v>
      </c>
      <c r="H447" s="657">
        <v>0.5</v>
      </c>
      <c r="I447" s="660">
        <v>0.65</v>
      </c>
      <c r="J447" s="68">
        <v>1.2277852116388053</v>
      </c>
      <c r="K447" s="3060">
        <f t="shared" si="96"/>
        <v>38.029419145300352</v>
      </c>
      <c r="L447" s="2924">
        <v>15.552607594936713</v>
      </c>
      <c r="M447" s="659">
        <f>AVERAGE(I447:I450)</f>
        <v>0.65</v>
      </c>
      <c r="N447" s="649">
        <f t="shared" ref="N447" si="116">10*(6-(LN(M447)/LN(2)))</f>
        <v>66.214883767462695</v>
      </c>
      <c r="O447" s="653">
        <f>AVERAGE(K447:K450)</f>
        <v>37.667234201059394</v>
      </c>
      <c r="P447" s="649">
        <f t="shared" ref="P447" si="117">10*(6-(LN(48/O447)/LN(2)))</f>
        <v>56.502756983061211</v>
      </c>
      <c r="Q447" s="653">
        <f>AVERAGE(L447:L450)</f>
        <v>16.690050632911394</v>
      </c>
      <c r="R447" s="649">
        <f t="shared" ref="R447" si="118">10*(6-((2.04-0.68*LN(Q447))/LN(2)))</f>
        <v>58.183252864873822</v>
      </c>
      <c r="S447" s="1036">
        <f>AVERAGE(N447,P447,R447)</f>
        <v>60.300297871799245</v>
      </c>
      <c r="T447" s="745"/>
      <c r="U447" s="484"/>
    </row>
    <row r="448" spans="1:23">
      <c r="A448" s="1725"/>
      <c r="B448" s="649" t="s">
        <v>2126</v>
      </c>
      <c r="C448" s="649" t="s">
        <v>2152</v>
      </c>
      <c r="D448" s="1766">
        <v>8</v>
      </c>
      <c r="E448" s="1767">
        <v>15</v>
      </c>
      <c r="F448" s="1768">
        <v>2019</v>
      </c>
      <c r="G448" s="1779"/>
      <c r="H448" s="657">
        <v>0.5</v>
      </c>
      <c r="I448" s="660"/>
      <c r="J448" s="68">
        <v>1.1576260566880163</v>
      </c>
      <c r="K448" s="3060">
        <f t="shared" si="96"/>
        <v>35.856309479854616</v>
      </c>
      <c r="L448" s="2924">
        <v>17.401518987341777</v>
      </c>
      <c r="M448" s="649"/>
      <c r="N448" s="649"/>
      <c r="O448" s="649"/>
      <c r="P448" s="649"/>
      <c r="Q448" s="649"/>
      <c r="R448" s="649"/>
      <c r="S448" s="1776"/>
    </row>
    <row r="449" spans="1:23">
      <c r="A449" s="1725"/>
      <c r="B449" s="649" t="s">
        <v>2126</v>
      </c>
      <c r="C449" s="649" t="s">
        <v>2152</v>
      </c>
      <c r="D449" s="1766">
        <v>8</v>
      </c>
      <c r="E449" s="1767">
        <v>15</v>
      </c>
      <c r="F449" s="1768">
        <v>2019</v>
      </c>
      <c r="G449" s="1779"/>
      <c r="H449" s="657">
        <v>1</v>
      </c>
      <c r="I449" s="660"/>
      <c r="J449" s="54" t="s">
        <v>811</v>
      </c>
      <c r="K449" s="655"/>
      <c r="L449" s="2938" t="s">
        <v>811</v>
      </c>
      <c r="M449" s="649"/>
      <c r="N449" s="649"/>
      <c r="O449" s="649"/>
      <c r="P449" s="649"/>
      <c r="Q449" s="649"/>
      <c r="R449" s="649"/>
      <c r="S449" s="1776"/>
    </row>
    <row r="450" spans="1:23" s="2654" customFormat="1">
      <c r="A450" s="2997"/>
      <c r="B450" s="3015" t="s">
        <v>2126</v>
      </c>
      <c r="C450" s="3015" t="s">
        <v>2152</v>
      </c>
      <c r="D450" s="2999">
        <v>8</v>
      </c>
      <c r="E450" s="3000">
        <v>15</v>
      </c>
      <c r="F450" s="3001">
        <v>2019</v>
      </c>
      <c r="G450" s="3002"/>
      <c r="H450" s="3034">
        <v>1.5</v>
      </c>
      <c r="I450" s="3017"/>
      <c r="J450" s="3016">
        <v>1.2628647891141997</v>
      </c>
      <c r="K450" s="3066">
        <f t="shared" si="96"/>
        <v>39.11597397802322</v>
      </c>
      <c r="L450" s="3035">
        <v>17.116025316455687</v>
      </c>
      <c r="M450" s="3015"/>
      <c r="N450" s="3015"/>
      <c r="O450" s="3015"/>
      <c r="P450" s="3015"/>
      <c r="Q450" s="3015"/>
      <c r="R450" s="3015"/>
      <c r="S450" s="3021"/>
      <c r="T450" s="2759"/>
    </row>
    <row r="451" spans="1:23">
      <c r="A451" s="1725"/>
      <c r="B451" s="649" t="s">
        <v>2126</v>
      </c>
      <c r="C451" s="649" t="s">
        <v>2152</v>
      </c>
      <c r="D451" s="1766">
        <v>8</v>
      </c>
      <c r="E451" s="1767">
        <v>19</v>
      </c>
      <c r="F451" s="1768">
        <v>2020</v>
      </c>
      <c r="G451" s="1779">
        <v>1.85</v>
      </c>
      <c r="H451" s="649">
        <v>0.5</v>
      </c>
      <c r="I451" s="660">
        <v>0.9</v>
      </c>
      <c r="J451" s="68">
        <v>1.1780351928919102</v>
      </c>
      <c r="K451" s="3060">
        <f t="shared" si="96"/>
        <v>36.488462064634028</v>
      </c>
      <c r="L451" s="2934">
        <v>21.093333333333341</v>
      </c>
      <c r="M451" s="659">
        <f>AVERAGE(I451:I457)</f>
        <v>0.9</v>
      </c>
      <c r="N451" s="649">
        <f t="shared" ref="N451" si="119">10*(6-(LN(M451)/LN(2)))</f>
        <v>61.520030934450496</v>
      </c>
      <c r="O451" s="653">
        <f>AVERAGE(K451:K457)</f>
        <v>34.342081943184958</v>
      </c>
      <c r="P451" s="649">
        <f t="shared" ref="P451" si="120">10*(6-(LN(48/O451)/LN(2)))</f>
        <v>55.169430976315184</v>
      </c>
      <c r="Q451" s="653">
        <f>AVERAGE(L451:L457)</f>
        <v>13.309333333333335</v>
      </c>
      <c r="R451" s="649">
        <f t="shared" ref="R451" si="121">10*(6-((2.04-0.68*LN(Q451))/LN(2)))</f>
        <v>55.962712707069244</v>
      </c>
      <c r="S451" s="1036">
        <f>AVERAGE(N451,P451,R451)</f>
        <v>57.550724872611646</v>
      </c>
    </row>
    <row r="452" spans="1:23">
      <c r="A452" s="1725"/>
      <c r="B452" s="649" t="s">
        <v>2126</v>
      </c>
      <c r="C452" s="649" t="s">
        <v>2152</v>
      </c>
      <c r="D452" s="1766">
        <v>8</v>
      </c>
      <c r="E452" s="1767">
        <v>19</v>
      </c>
      <c r="F452" s="1768">
        <v>2020</v>
      </c>
      <c r="G452" s="1779"/>
      <c r="H452" s="649">
        <v>0.5</v>
      </c>
      <c r="I452" s="660"/>
      <c r="J452" s="68">
        <v>1.1087390050747388</v>
      </c>
      <c r="K452" s="3060">
        <f t="shared" si="96"/>
        <v>34.342081943184958</v>
      </c>
      <c r="L452" s="2934">
        <v>16.407999999999998</v>
      </c>
      <c r="M452" s="649"/>
      <c r="N452" s="649"/>
      <c r="O452" s="649"/>
      <c r="P452" s="649"/>
      <c r="Q452" s="649"/>
      <c r="R452" s="649"/>
      <c r="S452" s="1776"/>
    </row>
    <row r="453" spans="1:23">
      <c r="A453" s="1725"/>
      <c r="B453" s="649" t="s">
        <v>2126</v>
      </c>
      <c r="C453" s="649" t="s">
        <v>2152</v>
      </c>
      <c r="D453" s="1766">
        <v>8</v>
      </c>
      <c r="E453" s="1767">
        <v>19</v>
      </c>
      <c r="F453" s="1768">
        <v>2020</v>
      </c>
      <c r="G453" s="1779"/>
      <c r="H453" s="649">
        <v>1</v>
      </c>
      <c r="I453" s="660"/>
      <c r="J453" s="68" t="s">
        <v>811</v>
      </c>
      <c r="K453" s="655"/>
      <c r="L453" s="2924" t="s">
        <v>811</v>
      </c>
      <c r="M453" s="649"/>
      <c r="N453" s="649"/>
      <c r="O453" s="649"/>
      <c r="P453" s="649"/>
      <c r="Q453" s="649"/>
      <c r="R453" s="649"/>
      <c r="S453" s="1776"/>
    </row>
    <row r="454" spans="1:23">
      <c r="A454" s="1725"/>
      <c r="B454" s="649" t="s">
        <v>2126</v>
      </c>
      <c r="C454" s="649" t="s">
        <v>2152</v>
      </c>
      <c r="D454" s="1766">
        <v>8</v>
      </c>
      <c r="E454" s="1767">
        <v>19</v>
      </c>
      <c r="F454" s="1768">
        <v>2020</v>
      </c>
      <c r="G454" s="1779"/>
      <c r="H454" s="649">
        <v>1</v>
      </c>
      <c r="I454" s="660"/>
      <c r="J454" s="68" t="s">
        <v>811</v>
      </c>
      <c r="K454" s="655"/>
      <c r="L454" s="2924" t="s">
        <v>811</v>
      </c>
      <c r="M454" s="649"/>
      <c r="N454" s="649"/>
      <c r="O454" s="649"/>
      <c r="P454" s="649"/>
      <c r="Q454" s="649"/>
      <c r="R454" s="649"/>
      <c r="S454" s="1776"/>
    </row>
    <row r="455" spans="1:23">
      <c r="A455" s="1725"/>
      <c r="B455" s="649" t="s">
        <v>2126</v>
      </c>
      <c r="C455" s="649" t="s">
        <v>2152</v>
      </c>
      <c r="D455" s="1766">
        <v>8</v>
      </c>
      <c r="E455" s="1767">
        <v>19</v>
      </c>
      <c r="F455" s="1768">
        <v>2020</v>
      </c>
      <c r="G455" s="1779"/>
      <c r="H455" s="649">
        <v>1.35</v>
      </c>
      <c r="I455" s="660"/>
      <c r="J455" s="68">
        <v>1.0394428172575676</v>
      </c>
      <c r="K455" s="3060">
        <f t="shared" si="96"/>
        <v>32.195701821735902</v>
      </c>
      <c r="L455" s="2934">
        <v>2.4266666666666667</v>
      </c>
      <c r="M455" s="649"/>
      <c r="N455" s="649"/>
      <c r="O455" s="649"/>
      <c r="P455" s="649"/>
      <c r="Q455" s="649"/>
      <c r="R455" s="649"/>
      <c r="S455" s="1776"/>
    </row>
    <row r="456" spans="1:23">
      <c r="A456" s="1725"/>
      <c r="B456" s="649" t="s">
        <v>2126</v>
      </c>
      <c r="C456" s="649" t="s">
        <v>2152</v>
      </c>
      <c r="D456" s="1766">
        <v>8</v>
      </c>
      <c r="E456" s="1767">
        <v>19</v>
      </c>
      <c r="F456" s="1768">
        <v>2020</v>
      </c>
      <c r="G456" s="1779"/>
      <c r="H456" s="649">
        <v>1.5</v>
      </c>
      <c r="I456" s="660"/>
      <c r="J456" s="68" t="s">
        <v>811</v>
      </c>
      <c r="K456" s="655"/>
      <c r="L456" s="2924" t="s">
        <v>811</v>
      </c>
      <c r="M456" s="649"/>
      <c r="N456" s="649"/>
      <c r="O456" s="649"/>
      <c r="P456" s="649"/>
      <c r="Q456" s="649"/>
      <c r="R456" s="649"/>
      <c r="S456" s="1776"/>
    </row>
    <row r="457" spans="1:23" s="2654" customFormat="1">
      <c r="A457" s="2997"/>
      <c r="B457" s="3015" t="s">
        <v>2126</v>
      </c>
      <c r="C457" s="3015" t="s">
        <v>2152</v>
      </c>
      <c r="D457" s="2999">
        <v>8</v>
      </c>
      <c r="E457" s="3000">
        <v>19</v>
      </c>
      <c r="F457" s="3001">
        <v>2020</v>
      </c>
      <c r="G457" s="3002"/>
      <c r="H457" s="3015">
        <v>1.5</v>
      </c>
      <c r="I457" s="3017"/>
      <c r="J457" s="3016" t="s">
        <v>811</v>
      </c>
      <c r="K457" s="3018"/>
      <c r="L457" s="3035" t="s">
        <v>811</v>
      </c>
      <c r="M457" s="3015"/>
      <c r="N457" s="3015"/>
      <c r="O457" s="3015"/>
      <c r="P457" s="3015"/>
      <c r="Q457" s="3015"/>
      <c r="R457" s="3015"/>
      <c r="S457" s="3021"/>
      <c r="T457" s="2759"/>
    </row>
    <row r="458" spans="1:23">
      <c r="A458" s="1725"/>
      <c r="B458" s="649" t="s">
        <v>2126</v>
      </c>
      <c r="C458" s="649" t="s">
        <v>2152</v>
      </c>
      <c r="D458" s="1766">
        <v>8</v>
      </c>
      <c r="E458" s="1767">
        <v>18</v>
      </c>
      <c r="F458" s="1768">
        <v>2021</v>
      </c>
      <c r="G458" s="1779">
        <v>1.45</v>
      </c>
      <c r="H458" s="54">
        <v>0.5</v>
      </c>
      <c r="I458" s="660">
        <v>0.6</v>
      </c>
      <c r="J458" s="68">
        <v>2.6075414782598259</v>
      </c>
      <c r="K458" s="3060">
        <f t="shared" si="96"/>
        <v>80.765989747619841</v>
      </c>
      <c r="L458" s="2934">
        <v>5.5614285714285723</v>
      </c>
      <c r="M458" s="659">
        <f>AVERAGE(I458:I459)</f>
        <v>0.6</v>
      </c>
      <c r="N458" s="649">
        <f t="shared" ref="N458" si="122">10*(6-(LN(M458)/LN(2)))</f>
        <v>67.36965594166206</v>
      </c>
      <c r="O458" s="653">
        <f>AVERAGE(K458:K459)</f>
        <v>58.112114574506961</v>
      </c>
      <c r="P458" s="649">
        <f t="shared" ref="P458" si="123">10*(6-(LN(48/O458)/LN(2)))</f>
        <v>62.758045463444496</v>
      </c>
      <c r="Q458" s="653">
        <f>AVERAGE(L458:L459)</f>
        <v>6.1418571428571447</v>
      </c>
      <c r="R458" s="649">
        <f t="shared" ref="R458" si="124">10*(6-((2.04-0.68*LN(Q458))/LN(2)))</f>
        <v>48.376010867983581</v>
      </c>
      <c r="S458" s="1036">
        <f>AVERAGE(N458,P458,R458)</f>
        <v>59.501237424363381</v>
      </c>
    </row>
    <row r="459" spans="1:23" s="2654" customFormat="1">
      <c r="A459" s="2997"/>
      <c r="B459" s="3015" t="s">
        <v>2126</v>
      </c>
      <c r="C459" s="3015" t="s">
        <v>2152</v>
      </c>
      <c r="D459" s="2999">
        <v>8</v>
      </c>
      <c r="E459" s="3000">
        <v>18</v>
      </c>
      <c r="F459" s="3001">
        <v>2021</v>
      </c>
      <c r="G459" s="3002"/>
      <c r="H459" s="3032">
        <v>1</v>
      </c>
      <c r="I459" s="3017"/>
      <c r="J459" s="3016">
        <v>1.1447743075287038</v>
      </c>
      <c r="K459" s="3066">
        <f t="shared" si="96"/>
        <v>35.458239401394074</v>
      </c>
      <c r="L459" s="3127">
        <v>6.722285714285718</v>
      </c>
      <c r="M459" s="3015"/>
      <c r="N459" s="3015"/>
      <c r="O459" s="3015"/>
      <c r="P459" s="3015"/>
      <c r="Q459" s="3015"/>
      <c r="R459" s="3015"/>
      <c r="S459" s="3021"/>
      <c r="T459" s="2759"/>
    </row>
    <row r="460" spans="1:23">
      <c r="A460" s="1725"/>
      <c r="B460" s="649" t="s">
        <v>2126</v>
      </c>
      <c r="C460" s="649" t="s">
        <v>2153</v>
      </c>
      <c r="D460" s="671">
        <v>4</v>
      </c>
      <c r="E460" s="54">
        <v>14</v>
      </c>
      <c r="F460" s="1768">
        <v>2022</v>
      </c>
      <c r="G460" s="1779">
        <v>1.45</v>
      </c>
      <c r="H460" s="54">
        <v>0.5</v>
      </c>
      <c r="I460" s="660">
        <v>0.37</v>
      </c>
      <c r="J460" s="68">
        <v>1.0880396210972016</v>
      </c>
      <c r="K460" s="3060">
        <f t="shared" si="96"/>
        <v>33.700939223864722</v>
      </c>
      <c r="L460" s="2924">
        <v>12.748254464285713</v>
      </c>
      <c r="M460" s="659">
        <f>AVERAGE(I460:I462)</f>
        <v>0.37</v>
      </c>
      <c r="N460" s="649">
        <f t="shared" ref="N460" si="125">10*(6-(LN(M460)/LN(2)))</f>
        <v>74.34402824145775</v>
      </c>
      <c r="O460" s="653">
        <f>AVERAGE(K460:K462)</f>
        <v>36.962320439077438</v>
      </c>
      <c r="P460" s="649">
        <f t="shared" ref="P460" si="126">10*(6-(LN(48/O460)/LN(2)))</f>
        <v>56.230209239955599</v>
      </c>
      <c r="Q460" s="653">
        <f>AVERAGE(L460:L462)</f>
        <v>12.887411607142855</v>
      </c>
      <c r="R460" s="649">
        <f t="shared" ref="R460" si="127">10*(6-((2.04-0.68*LN(Q460))/LN(2)))</f>
        <v>55.64667743138267</v>
      </c>
      <c r="S460" s="1036">
        <f>AVERAGE(N460,P460,R460)</f>
        <v>62.073638304265337</v>
      </c>
    </row>
    <row r="461" spans="1:23">
      <c r="A461" s="1725"/>
      <c r="B461" s="649" t="s">
        <v>2126</v>
      </c>
      <c r="C461" s="649" t="s">
        <v>2153</v>
      </c>
      <c r="D461" s="671">
        <v>4</v>
      </c>
      <c r="E461" s="54">
        <v>14</v>
      </c>
      <c r="F461" s="1768">
        <v>2022</v>
      </c>
      <c r="G461" s="1779"/>
      <c r="H461" s="54">
        <v>0.75</v>
      </c>
      <c r="I461" s="660"/>
      <c r="J461" s="54" t="s">
        <v>811</v>
      </c>
      <c r="K461" s="655"/>
      <c r="L461" s="2924" t="s">
        <v>811</v>
      </c>
      <c r="M461" s="649"/>
      <c r="N461" s="649"/>
      <c r="O461" s="649"/>
      <c r="P461" s="649"/>
      <c r="Q461" s="649"/>
      <c r="R461" s="649"/>
      <c r="S461" s="1776"/>
    </row>
    <row r="462" spans="1:23" s="2654" customFormat="1">
      <c r="A462" s="2997"/>
      <c r="B462" s="3015" t="s">
        <v>2126</v>
      </c>
      <c r="C462" s="3015" t="s">
        <v>2153</v>
      </c>
      <c r="D462" s="3128">
        <v>4</v>
      </c>
      <c r="E462" s="3032">
        <v>14</v>
      </c>
      <c r="F462" s="3001">
        <v>2022</v>
      </c>
      <c r="G462" s="3002"/>
      <c r="H462" s="3032">
        <v>1</v>
      </c>
      <c r="I462" s="3017"/>
      <c r="J462" s="3016">
        <v>1.2986279348579504</v>
      </c>
      <c r="K462" s="3066">
        <f t="shared" si="96"/>
        <v>40.223701654290153</v>
      </c>
      <c r="L462" s="3035">
        <v>13.026568749999997</v>
      </c>
      <c r="M462" s="3015"/>
      <c r="N462" s="3015"/>
      <c r="O462" s="3015"/>
      <c r="P462" s="3015"/>
      <c r="Q462" s="3015"/>
      <c r="R462" s="3015"/>
      <c r="S462" s="3021"/>
      <c r="T462" s="2759"/>
    </row>
    <row r="463" spans="1:23">
      <c r="A463" s="1725"/>
      <c r="B463" s="68" t="s">
        <v>2126</v>
      </c>
      <c r="C463" s="68" t="s">
        <v>2152</v>
      </c>
      <c r="D463" s="671">
        <v>8</v>
      </c>
      <c r="E463" s="54">
        <v>21</v>
      </c>
      <c r="F463" s="1768">
        <v>2023</v>
      </c>
      <c r="G463" s="1779">
        <v>1.85</v>
      </c>
      <c r="H463" s="660">
        <v>0.5</v>
      </c>
      <c r="I463" s="660">
        <v>0.55000000000000004</v>
      </c>
      <c r="J463" s="68">
        <v>1.0662459319697211</v>
      </c>
      <c r="K463" s="3060">
        <f t="shared" si="96"/>
        <v>33.025901496830137</v>
      </c>
      <c r="L463" s="3053">
        <v>6.2536708860759509</v>
      </c>
      <c r="M463" s="659">
        <f>AVERAGE(I463:I465)</f>
        <v>0.55000000000000004</v>
      </c>
      <c r="N463" s="649">
        <f t="shared" ref="N463" si="128">10*(6-(LN(M463)/LN(2)))</f>
        <v>68.624964762500653</v>
      </c>
      <c r="O463" s="653">
        <f>AVERAGE(K463:K465)</f>
        <v>35.810579217687817</v>
      </c>
      <c r="P463" s="649">
        <f t="shared" ref="P463" si="129">10*(6-(LN(48/O463)/LN(2)))</f>
        <v>55.773514478631185</v>
      </c>
      <c r="Q463" s="653">
        <f>AVERAGE(L463:L465)</f>
        <v>35.528101265822791</v>
      </c>
      <c r="R463" s="649">
        <f t="shared" ref="R463" si="130">10*(6-((2.04-0.68*LN(Q463))/LN(2)))</f>
        <v>65.595064213173075</v>
      </c>
      <c r="S463" s="1036">
        <f>AVERAGE(N463,P463,R463)</f>
        <v>63.331181151434976</v>
      </c>
      <c r="T463" s="1733">
        <f>AVERAGE(S447:S463)</f>
        <v>60.551415924894926</v>
      </c>
      <c r="U463" s="1734" t="s">
        <v>857</v>
      </c>
      <c r="V463" s="1735" t="str">
        <f>IF(_xlfn.NUMBERVALUE(T463), IF(T463&lt;50, "Acceptable; Ongoing Protection is Required", "Unacceptable; Immediate Restoration is Required"), " ")</f>
        <v>Unacceptable; Immediate Restoration is Required</v>
      </c>
      <c r="W463" s="571"/>
    </row>
    <row r="464" spans="1:23">
      <c r="A464" s="1725"/>
      <c r="B464" s="68" t="s">
        <v>2126</v>
      </c>
      <c r="C464" s="68" t="s">
        <v>2152</v>
      </c>
      <c r="D464" s="671">
        <v>8</v>
      </c>
      <c r="E464" s="54">
        <v>21</v>
      </c>
      <c r="F464" s="1768">
        <v>2023</v>
      </c>
      <c r="G464" s="1779"/>
      <c r="H464" s="660">
        <v>1</v>
      </c>
      <c r="I464" s="660"/>
      <c r="J464" s="68" t="s">
        <v>811</v>
      </c>
      <c r="K464" s="655"/>
      <c r="L464" s="2924" t="s">
        <v>811</v>
      </c>
      <c r="M464" s="649"/>
      <c r="N464" s="649"/>
      <c r="O464" s="649"/>
      <c r="P464" s="649"/>
      <c r="Q464" s="649"/>
      <c r="R464" s="649"/>
      <c r="S464" s="1776"/>
    </row>
    <row r="465" spans="1:46">
      <c r="A465" s="1725"/>
      <c r="B465" s="68" t="s">
        <v>2126</v>
      </c>
      <c r="C465" s="68" t="s">
        <v>2152</v>
      </c>
      <c r="D465" s="671">
        <v>8</v>
      </c>
      <c r="E465" s="54">
        <v>21</v>
      </c>
      <c r="F465" s="1768">
        <v>2023</v>
      </c>
      <c r="G465" s="1779"/>
      <c r="H465" s="660">
        <v>1.35</v>
      </c>
      <c r="I465" s="660"/>
      <c r="J465" s="68">
        <v>1.2460533653562829</v>
      </c>
      <c r="K465" s="3060">
        <f t="shared" si="96"/>
        <v>38.595256938545504</v>
      </c>
      <c r="L465" s="3054">
        <v>64.80253164556963</v>
      </c>
      <c r="M465" s="649"/>
      <c r="N465" s="649"/>
      <c r="O465" s="649"/>
      <c r="P465" s="649"/>
      <c r="Q465" s="649"/>
      <c r="R465" s="649"/>
      <c r="S465" s="1776"/>
    </row>
    <row r="466" spans="1:46">
      <c r="A466" s="1725"/>
      <c r="B466" s="649"/>
      <c r="C466" s="649"/>
      <c r="D466" s="1766"/>
      <c r="E466" s="1767"/>
      <c r="F466" s="1768"/>
      <c r="G466" s="1779"/>
      <c r="H466" s="649"/>
      <c r="I466" s="660"/>
      <c r="J466" s="68"/>
      <c r="K466" s="655"/>
      <c r="L466" s="2924"/>
      <c r="M466" s="649"/>
      <c r="N466" s="649"/>
      <c r="O466" s="649"/>
      <c r="P466" s="649"/>
      <c r="Q466" s="649"/>
      <c r="R466" s="649"/>
      <c r="S466" s="1776"/>
    </row>
    <row r="467" spans="1:46">
      <c r="A467" s="1725"/>
      <c r="B467" s="649"/>
      <c r="C467" s="649"/>
      <c r="D467" s="1766"/>
      <c r="E467" s="1767"/>
      <c r="F467" s="1768"/>
      <c r="G467" s="1779"/>
      <c r="H467" s="649"/>
      <c r="I467" s="660"/>
      <c r="J467" s="68"/>
      <c r="K467" s="655"/>
      <c r="L467" s="2924"/>
      <c r="M467" s="649"/>
      <c r="N467" s="649"/>
      <c r="O467" s="649"/>
      <c r="P467" s="649"/>
      <c r="Q467" s="649"/>
      <c r="R467" s="649"/>
      <c r="S467" s="1776"/>
    </row>
    <row r="468" spans="1:46">
      <c r="A468" s="1725"/>
      <c r="B468" s="649"/>
      <c r="C468" s="649"/>
      <c r="D468" s="1766"/>
      <c r="E468" s="1767"/>
      <c r="F468" s="1768"/>
      <c r="G468" s="1779"/>
      <c r="H468" s="649"/>
      <c r="I468" s="660"/>
      <c r="J468" s="68"/>
      <c r="K468" s="655"/>
      <c r="L468" s="2924"/>
      <c r="M468" s="649"/>
      <c r="N468" s="649"/>
      <c r="O468" s="649"/>
      <c r="P468" s="649"/>
      <c r="Q468" s="649"/>
      <c r="R468" s="649"/>
      <c r="S468" s="1776"/>
    </row>
    <row r="469" spans="1:46" s="1619" customFormat="1">
      <c r="A469" s="1863"/>
      <c r="B469" s="1792"/>
      <c r="C469" s="1793"/>
      <c r="D469" s="1794"/>
      <c r="E469" s="1795"/>
      <c r="F469" s="1796"/>
      <c r="G469" s="1797"/>
      <c r="H469" s="1400"/>
      <c r="I469" s="1401"/>
      <c r="J469" s="1400"/>
      <c r="K469" s="1402"/>
      <c r="L469" s="2926"/>
      <c r="M469" s="1403"/>
      <c r="N469" s="1403"/>
      <c r="O469" s="1403"/>
      <c r="P469" s="1403"/>
      <c r="Q469" s="1403"/>
      <c r="R469" s="1403"/>
      <c r="S469" s="1855"/>
      <c r="T469" s="1404"/>
      <c r="U469" s="1405"/>
    </row>
    <row r="470" spans="1:46" s="1911" customFormat="1">
      <c r="A470" s="1901" t="s">
        <v>2154</v>
      </c>
      <c r="B470" s="1902"/>
      <c r="C470" s="1903"/>
      <c r="D470" s="1904"/>
      <c r="E470" s="1905"/>
      <c r="F470" s="1906"/>
      <c r="G470" s="1907"/>
      <c r="H470" s="1908"/>
      <c r="I470" s="1909"/>
      <c r="J470" s="1908"/>
      <c r="K470" s="1910"/>
      <c r="L470" s="2940"/>
      <c r="S470" s="1912"/>
      <c r="T470" s="1913"/>
      <c r="U470" s="1912"/>
    </row>
    <row r="471" spans="1:46">
      <c r="A471" s="1849" t="s">
        <v>278</v>
      </c>
      <c r="B471" s="337" t="s">
        <v>427</v>
      </c>
      <c r="C471" s="1613" t="s">
        <v>2154</v>
      </c>
      <c r="D471" s="1850">
        <v>8</v>
      </c>
      <c r="E471" s="1851">
        <v>29</v>
      </c>
      <c r="F471" s="1852">
        <v>2016</v>
      </c>
      <c r="G471" s="337">
        <v>0.5</v>
      </c>
      <c r="H471" s="336">
        <v>2.7</v>
      </c>
      <c r="I471" s="336">
        <v>3.7</v>
      </c>
      <c r="J471" s="340">
        <v>4.2300000000000004</v>
      </c>
      <c r="K471" s="88">
        <f t="shared" si="96"/>
        <v>131.02002000000002</v>
      </c>
      <c r="L471" s="2916">
        <v>0.56000000000000005</v>
      </c>
      <c r="M471" s="91">
        <f>AVERAGE(I471:I472)</f>
        <v>3.7</v>
      </c>
      <c r="N471" s="91">
        <f>10*(6-(LN(M471)/LN(2)))</f>
        <v>41.124747292584125</v>
      </c>
      <c r="O471" s="394">
        <f>AVERAGE(K471:K472)</f>
        <v>112.74536000000001</v>
      </c>
      <c r="P471" s="91">
        <f t="shared" si="3"/>
        <v>72.319617500931187</v>
      </c>
      <c r="Q471" s="394">
        <f>AVERAGE(L471:L472)</f>
        <v>0.57499999999999996</v>
      </c>
      <c r="R471" s="91">
        <f t="shared" si="4"/>
        <v>25.140131421818769</v>
      </c>
      <c r="S471" s="1798">
        <f>AVERAGE(N471,P471,R471)</f>
        <v>46.194832071778031</v>
      </c>
      <c r="T471" s="745"/>
      <c r="U471" s="484"/>
      <c r="V471" s="915" t="str">
        <f>IF(_xlfn.NUMBERVALUE(T471), IF(T471&lt;50, "Acceptable; Ongoing Protection is Required", "UNScceptable; Immediate Restoration is Required"), " ")</f>
        <v xml:space="preserve"> </v>
      </c>
    </row>
    <row r="472" spans="1:46" s="451" customFormat="1">
      <c r="A472" s="1810" t="s">
        <v>278</v>
      </c>
      <c r="B472" s="1784" t="s">
        <v>427</v>
      </c>
      <c r="C472" s="1811" t="s">
        <v>2154</v>
      </c>
      <c r="D472" s="1786">
        <v>8</v>
      </c>
      <c r="E472" s="1787">
        <v>29</v>
      </c>
      <c r="F472" s="1788">
        <v>2016</v>
      </c>
      <c r="G472" s="1785">
        <v>2.7</v>
      </c>
      <c r="H472" s="492"/>
      <c r="I472" s="492"/>
      <c r="J472" s="493">
        <v>3.05</v>
      </c>
      <c r="K472" s="498">
        <f t="shared" si="96"/>
        <v>94.470699999999994</v>
      </c>
      <c r="L472" s="2917">
        <v>0.59</v>
      </c>
      <c r="M472" s="470"/>
      <c r="N472" s="470"/>
      <c r="O472" s="470"/>
      <c r="P472" s="470"/>
      <c r="Q472" s="470"/>
      <c r="R472" s="470"/>
      <c r="S472" s="1803"/>
      <c r="T472" s="1016"/>
      <c r="U472" s="564"/>
    </row>
    <row r="473" spans="1:46">
      <c r="A473" s="1959" t="s">
        <v>278</v>
      </c>
      <c r="B473" s="337" t="s">
        <v>427</v>
      </c>
      <c r="C473" s="1613" t="s">
        <v>2154</v>
      </c>
      <c r="D473" s="2465">
        <v>8</v>
      </c>
      <c r="E473" s="2466">
        <v>29</v>
      </c>
      <c r="F473" s="2467">
        <v>2017</v>
      </c>
      <c r="G473" s="1613">
        <v>0.5</v>
      </c>
      <c r="H473" s="355">
        <v>3.3</v>
      </c>
      <c r="I473" s="355">
        <v>3.8</v>
      </c>
      <c r="J473" s="90">
        <v>4.2068398734177226</v>
      </c>
      <c r="K473" s="88">
        <f t="shared" si="96"/>
        <v>130.30265823924054</v>
      </c>
      <c r="L473" s="2918">
        <v>0.58331048019595733</v>
      </c>
      <c r="M473" s="91">
        <f>AVERAGE(I473:I474)</f>
        <v>3.8</v>
      </c>
      <c r="N473" s="91">
        <f>10*(6-(LN(M473)/LN(2)))</f>
        <v>40.740005814437765</v>
      </c>
      <c r="O473" s="394">
        <f>AVERAGE(K473:K474)</f>
        <v>115.85226784177217</v>
      </c>
      <c r="P473" s="91">
        <f t="shared" si="3"/>
        <v>72.711799747069264</v>
      </c>
      <c r="Q473" s="394">
        <f>AVERAGE(L473:L474)</f>
        <v>0.650494059705651</v>
      </c>
      <c r="R473" s="91">
        <f t="shared" si="4"/>
        <v>26.350354120615922</v>
      </c>
      <c r="S473" s="1798">
        <f>AVERAGE(N473,P473,R473)</f>
        <v>46.600719894040985</v>
      </c>
      <c r="T473" s="1032"/>
      <c r="U473" s="1033"/>
      <c r="V473" s="571" t="str">
        <f>IF(_xlfn.NUMBERVALUE(T473), IF(T473&lt;50, "Acceptable; Ongoing Protection is Required", "UNScceptable; Immediate Restoration is Required"), " ")</f>
        <v xml:space="preserve"> </v>
      </c>
    </row>
    <row r="474" spans="1:46" s="649" customFormat="1">
      <c r="A474" s="1971" t="s">
        <v>278</v>
      </c>
      <c r="B474" s="1784" t="s">
        <v>427</v>
      </c>
      <c r="C474" s="1853" t="s">
        <v>2154</v>
      </c>
      <c r="D474" s="2468">
        <v>8</v>
      </c>
      <c r="E474" s="2469">
        <v>29</v>
      </c>
      <c r="F474" s="2470">
        <v>2017</v>
      </c>
      <c r="G474" s="1853">
        <v>2.8</v>
      </c>
      <c r="H474" s="469">
        <v>3.3</v>
      </c>
      <c r="I474" s="469">
        <v>3.8</v>
      </c>
      <c r="J474" s="472">
        <v>3.2737740506329116</v>
      </c>
      <c r="K474" s="88">
        <f t="shared" si="96"/>
        <v>101.40187744430381</v>
      </c>
      <c r="L474" s="2919">
        <v>0.71767763921534455</v>
      </c>
      <c r="M474" s="470"/>
      <c r="N474" s="470"/>
      <c r="O474" s="470"/>
      <c r="P474" s="91"/>
      <c r="Q474" s="91"/>
      <c r="R474" s="91"/>
      <c r="S474" s="1803"/>
      <c r="T474" s="745"/>
      <c r="U474" s="48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</row>
    <row r="475" spans="1:46" s="451" customFormat="1">
      <c r="A475" s="1971" t="s">
        <v>278</v>
      </c>
      <c r="B475" s="1784" t="s">
        <v>427</v>
      </c>
      <c r="C475" s="1853" t="s">
        <v>2154</v>
      </c>
      <c r="D475" s="2468">
        <v>9</v>
      </c>
      <c r="E475" s="2469">
        <v>10</v>
      </c>
      <c r="F475" s="2470">
        <v>2018</v>
      </c>
      <c r="G475" s="1853">
        <v>0.5</v>
      </c>
      <c r="H475" s="469">
        <v>2.4</v>
      </c>
      <c r="I475" s="469">
        <v>3.55</v>
      </c>
      <c r="J475" s="472">
        <v>6.0403436708860747</v>
      </c>
      <c r="K475" s="498">
        <f t="shared" si="96"/>
        <v>187.09360486202527</v>
      </c>
      <c r="L475" s="2921">
        <v>0.62524226879376577</v>
      </c>
      <c r="M475" s="470">
        <f>AVERAGE(I475)</f>
        <v>3.55</v>
      </c>
      <c r="N475" s="470">
        <f>10*(6-(LN(M475)/LN(2)))</f>
        <v>41.721809753826804</v>
      </c>
      <c r="O475" s="1701">
        <f>AVERAGE(K475)</f>
        <v>187.09360486202527</v>
      </c>
      <c r="P475" s="470">
        <f t="shared" si="3"/>
        <v>79.626539350105489</v>
      </c>
      <c r="Q475" s="1701">
        <f>AVERAGE(L475)</f>
        <v>0.62524226879376577</v>
      </c>
      <c r="R475" s="470">
        <f t="shared" si="4"/>
        <v>25.961934251716293</v>
      </c>
      <c r="S475" s="1803">
        <f>AVERAGE(N475,P475,R475)</f>
        <v>49.103427785216191</v>
      </c>
      <c r="T475" s="1016">
        <f>AVERAGE(S475:S476)</f>
        <v>50.862550355766835</v>
      </c>
      <c r="U475" s="564" t="s">
        <v>45</v>
      </c>
      <c r="V475" s="451" t="str">
        <f>IF(_xlfn.NUMBERVALUE(T475), IF(T475&lt;50, "Acceptable; Ongoing Protection is Required", "Unacceptable; Immediate Restoration is Required"), " ")</f>
        <v>Unacceptable; Immediate Restoration is Required</v>
      </c>
    </row>
    <row r="476" spans="1:46" s="1570" customFormat="1">
      <c r="A476" s="1999"/>
      <c r="B476" s="649" t="s">
        <v>2126</v>
      </c>
      <c r="C476" s="649" t="s">
        <v>2154</v>
      </c>
      <c r="D476" s="3129">
        <v>9</v>
      </c>
      <c r="E476" s="2464">
        <v>5</v>
      </c>
      <c r="F476" s="3130">
        <v>2019</v>
      </c>
      <c r="G476" s="3131">
        <v>4.0999999999999996</v>
      </c>
      <c r="H476" s="3092">
        <v>0.5</v>
      </c>
      <c r="I476" s="3132">
        <v>2.33</v>
      </c>
      <c r="J476" s="68">
        <v>0.65222453026960392</v>
      </c>
      <c r="K476" s="3060">
        <f t="shared" si="96"/>
        <v>20.202002600570712</v>
      </c>
      <c r="L476" s="2924">
        <v>12.0444341772152</v>
      </c>
      <c r="M476" s="659">
        <f>AVERAGE(I476:I481)</f>
        <v>2.33</v>
      </c>
      <c r="N476" s="649">
        <f t="shared" ref="N476" si="131">10*(6-(LN(M476)/LN(2)))</f>
        <v>47.796700451204444</v>
      </c>
      <c r="O476" s="653">
        <f>AVERAGE(K476:K481)</f>
        <v>26.374836728522872</v>
      </c>
      <c r="P476" s="649">
        <f t="shared" si="3"/>
        <v>51.361277571166653</v>
      </c>
      <c r="Q476" s="653">
        <f>AVERAGE(L476:L481)</f>
        <v>17.605375063291145</v>
      </c>
      <c r="R476" s="649">
        <f t="shared" si="4"/>
        <v>58.707040756581335</v>
      </c>
      <c r="S476" s="1036">
        <f>AVERAGE(N476,P476,R476)</f>
        <v>52.62167292631748</v>
      </c>
      <c r="T476" s="1817"/>
      <c r="U476" s="1818"/>
    </row>
    <row r="477" spans="1:46" s="571" customFormat="1">
      <c r="A477" s="1765"/>
      <c r="B477" s="649" t="s">
        <v>2126</v>
      </c>
      <c r="C477" s="649" t="s">
        <v>2154</v>
      </c>
      <c r="D477" s="2464">
        <v>9</v>
      </c>
      <c r="E477" s="2464">
        <v>5</v>
      </c>
      <c r="F477" s="3106">
        <v>2019</v>
      </c>
      <c r="G477" s="3092"/>
      <c r="H477" s="3092">
        <v>1</v>
      </c>
      <c r="I477" s="3093"/>
      <c r="J477" s="54" t="s">
        <v>811</v>
      </c>
      <c r="K477" s="1026"/>
      <c r="L477" s="2938" t="s">
        <v>811</v>
      </c>
      <c r="M477" s="1034"/>
      <c r="N477" s="1034"/>
      <c r="O477" s="1035"/>
      <c r="P477" s="1034"/>
      <c r="Q477" s="1035"/>
      <c r="R477" s="1034"/>
      <c r="S477" s="1776"/>
      <c r="T477" s="1128"/>
    </row>
    <row r="478" spans="1:46" s="571" customFormat="1">
      <c r="A478" s="1765"/>
      <c r="B478" s="649" t="s">
        <v>2126</v>
      </c>
      <c r="C478" s="649" t="s">
        <v>2154</v>
      </c>
      <c r="D478" s="2464">
        <v>9</v>
      </c>
      <c r="E478" s="2464">
        <v>5</v>
      </c>
      <c r="F478" s="3106">
        <v>2019</v>
      </c>
      <c r="G478" s="3092"/>
      <c r="H478" s="3092">
        <v>2</v>
      </c>
      <c r="I478" s="3093"/>
      <c r="J478" s="54" t="s">
        <v>811</v>
      </c>
      <c r="K478" s="1026"/>
      <c r="L478" s="2938" t="s">
        <v>811</v>
      </c>
      <c r="M478" s="1034"/>
      <c r="N478" s="1034"/>
      <c r="O478" s="1035"/>
      <c r="P478" s="1034"/>
      <c r="Q478" s="1035"/>
      <c r="R478" s="1034"/>
      <c r="S478" s="1776"/>
      <c r="T478" s="1128"/>
    </row>
    <row r="479" spans="1:46" s="571" customFormat="1">
      <c r="A479" s="1765"/>
      <c r="B479" s="649" t="s">
        <v>2126</v>
      </c>
      <c r="C479" s="649" t="s">
        <v>2154</v>
      </c>
      <c r="D479" s="2464">
        <v>9</v>
      </c>
      <c r="E479" s="2464">
        <v>5</v>
      </c>
      <c r="F479" s="3106">
        <v>2019</v>
      </c>
      <c r="G479" s="3092"/>
      <c r="H479" s="3092">
        <v>2.5</v>
      </c>
      <c r="I479" s="3093"/>
      <c r="J479" s="54" t="s">
        <v>811</v>
      </c>
      <c r="K479" s="1026"/>
      <c r="L479" s="2938" t="s">
        <v>811</v>
      </c>
      <c r="M479" s="1034"/>
      <c r="N479" s="1034"/>
      <c r="O479" s="1035"/>
      <c r="P479" s="1034"/>
      <c r="Q479" s="1035"/>
      <c r="R479" s="1034"/>
      <c r="S479" s="1776"/>
      <c r="T479" s="1128"/>
    </row>
    <row r="480" spans="1:46" s="571" customFormat="1">
      <c r="A480" s="1765"/>
      <c r="B480" s="649" t="s">
        <v>2126</v>
      </c>
      <c r="C480" s="649" t="s">
        <v>2154</v>
      </c>
      <c r="D480" s="2464">
        <v>9</v>
      </c>
      <c r="E480" s="2464">
        <v>5</v>
      </c>
      <c r="F480" s="3106">
        <v>2019</v>
      </c>
      <c r="G480" s="3092"/>
      <c r="H480" s="3092">
        <v>3</v>
      </c>
      <c r="I480" s="3093"/>
      <c r="J480" s="54" t="s">
        <v>811</v>
      </c>
      <c r="K480" s="1026"/>
      <c r="L480" s="2938" t="s">
        <v>811</v>
      </c>
      <c r="M480" s="1034"/>
      <c r="N480" s="1034"/>
      <c r="O480" s="1035"/>
      <c r="P480" s="1034"/>
      <c r="Q480" s="1035"/>
      <c r="R480" s="1034"/>
      <c r="S480" s="1776"/>
      <c r="T480" s="1128"/>
    </row>
    <row r="481" spans="1:22" s="3023" customFormat="1">
      <c r="A481" s="2998"/>
      <c r="B481" s="3015" t="s">
        <v>2126</v>
      </c>
      <c r="C481" s="3015" t="s">
        <v>2154</v>
      </c>
      <c r="D481" s="3063">
        <v>9</v>
      </c>
      <c r="E481" s="3063">
        <v>5</v>
      </c>
      <c r="F481" s="3108">
        <v>2019</v>
      </c>
      <c r="G481" s="3095"/>
      <c r="H481" s="3095">
        <v>3.5</v>
      </c>
      <c r="I481" s="3096"/>
      <c r="J481" s="3016">
        <v>1.050806187656584</v>
      </c>
      <c r="K481" s="3066">
        <f t="shared" si="96"/>
        <v>32.54767085647503</v>
      </c>
      <c r="L481" s="3035">
        <v>23.166315949367092</v>
      </c>
      <c r="M481" s="3020"/>
      <c r="N481" s="3020"/>
      <c r="O481" s="3097"/>
      <c r="P481" s="3020"/>
      <c r="Q481" s="3097"/>
      <c r="R481" s="3020"/>
      <c r="S481" s="3021"/>
      <c r="T481" s="3022"/>
    </row>
    <row r="482" spans="1:22" s="571" customFormat="1">
      <c r="A482" s="3059"/>
      <c r="B482" s="2464" t="s">
        <v>2126</v>
      </c>
      <c r="C482" s="2464" t="s">
        <v>2154</v>
      </c>
      <c r="D482" s="2464">
        <v>8</v>
      </c>
      <c r="E482" s="2464">
        <v>20</v>
      </c>
      <c r="F482" s="3106">
        <v>2020</v>
      </c>
      <c r="G482" s="3092">
        <v>3.49</v>
      </c>
      <c r="H482" s="2464">
        <v>0.5</v>
      </c>
      <c r="I482" s="3093">
        <v>3</v>
      </c>
      <c r="J482" s="670">
        <v>0.66484045124244917</v>
      </c>
      <c r="K482" s="3060">
        <f t="shared" si="96"/>
        <v>20.592768136783622</v>
      </c>
      <c r="L482" s="3062">
        <v>0.20533333333333334</v>
      </c>
      <c r="M482" s="659">
        <f>AVERAGE(I482:I486)</f>
        <v>3</v>
      </c>
      <c r="N482" s="649">
        <f t="shared" ref="N482" si="132">10*(6-(LN(M482)/LN(2)))</f>
        <v>44.150374992788443</v>
      </c>
      <c r="O482" s="653">
        <f>AVERAGE(K482:K486)</f>
        <v>21.02828467563711</v>
      </c>
      <c r="P482" s="649">
        <f t="shared" ref="P482" si="133">10*(6-(LN(48/O482)/LN(2)))</f>
        <v>48.09296765163996</v>
      </c>
      <c r="Q482" s="653">
        <f>AVERAGE(L482:L486)</f>
        <v>0.11666666666666667</v>
      </c>
      <c r="R482" s="649">
        <f t="shared" ref="R482" si="134">10*(6-((2.04-0.68*LN(Q482))/LN(2)))</f>
        <v>9.4921785857189267</v>
      </c>
      <c r="S482" s="1036">
        <f>AVERAGE(N482,P482,R482)</f>
        <v>33.911840410049109</v>
      </c>
      <c r="T482" s="1128"/>
    </row>
    <row r="483" spans="1:22" s="571" customFormat="1">
      <c r="A483" s="3059"/>
      <c r="B483" s="2464" t="s">
        <v>2126</v>
      </c>
      <c r="C483" s="2464" t="s">
        <v>2154</v>
      </c>
      <c r="D483" s="2464">
        <v>8</v>
      </c>
      <c r="E483" s="2464">
        <v>20</v>
      </c>
      <c r="F483" s="3106">
        <v>2020</v>
      </c>
      <c r="G483" s="3092"/>
      <c r="H483" s="2464">
        <v>1</v>
      </c>
      <c r="I483" s="3093"/>
      <c r="J483" s="670" t="s">
        <v>811</v>
      </c>
      <c r="K483" s="3060"/>
      <c r="L483" s="3061" t="s">
        <v>811</v>
      </c>
      <c r="M483" s="1034"/>
      <c r="N483" s="1034"/>
      <c r="O483" s="1035"/>
      <c r="P483" s="1034"/>
      <c r="Q483" s="1035"/>
      <c r="R483" s="1034"/>
      <c r="S483" s="1776"/>
      <c r="T483" s="1128"/>
    </row>
    <row r="484" spans="1:22" s="571" customFormat="1">
      <c r="A484" s="3059"/>
      <c r="B484" s="2464" t="s">
        <v>2126</v>
      </c>
      <c r="C484" s="2464" t="s">
        <v>2154</v>
      </c>
      <c r="D484" s="2464">
        <v>8</v>
      </c>
      <c r="E484" s="2464">
        <v>20</v>
      </c>
      <c r="F484" s="3106">
        <v>2020</v>
      </c>
      <c r="G484" s="3092"/>
      <c r="H484" s="2464">
        <v>2</v>
      </c>
      <c r="I484" s="3093"/>
      <c r="J484" s="670" t="s">
        <v>811</v>
      </c>
      <c r="K484" s="3060"/>
      <c r="L484" s="3061" t="s">
        <v>811</v>
      </c>
      <c r="M484" s="1034"/>
      <c r="N484" s="1034"/>
      <c r="O484" s="1035"/>
      <c r="P484" s="1034"/>
      <c r="Q484" s="1035"/>
      <c r="R484" s="1034"/>
      <c r="S484" s="1776"/>
      <c r="T484" s="1128"/>
    </row>
    <row r="485" spans="1:22" s="571" customFormat="1">
      <c r="A485" s="3059"/>
      <c r="B485" s="2464" t="s">
        <v>2126</v>
      </c>
      <c r="C485" s="2464" t="s">
        <v>2154</v>
      </c>
      <c r="D485" s="2464">
        <v>8</v>
      </c>
      <c r="E485" s="2464">
        <v>20</v>
      </c>
      <c r="F485" s="3106">
        <v>2020</v>
      </c>
      <c r="G485" s="3092"/>
      <c r="H485" s="2464">
        <v>2.4900000000000002</v>
      </c>
      <c r="I485" s="3093"/>
      <c r="J485" s="670">
        <v>0.69296187817171162</v>
      </c>
      <c r="K485" s="3060">
        <f t="shared" si="96"/>
        <v>21.463801214490594</v>
      </c>
      <c r="L485" s="3062">
        <v>2.8000000000000004E-2</v>
      </c>
      <c r="M485" s="1034"/>
      <c r="N485" s="1034"/>
      <c r="O485" s="1035"/>
      <c r="P485" s="1034"/>
      <c r="Q485" s="1035"/>
      <c r="R485" s="1034"/>
      <c r="S485" s="1776"/>
      <c r="T485" s="1128"/>
    </row>
    <row r="486" spans="1:22" s="3023" customFormat="1">
      <c r="A486" s="3064"/>
      <c r="B486" s="3063" t="s">
        <v>2126</v>
      </c>
      <c r="C486" s="3063" t="s">
        <v>2154</v>
      </c>
      <c r="D486" s="3063">
        <v>8</v>
      </c>
      <c r="E486" s="3063">
        <v>20</v>
      </c>
      <c r="F486" s="3108">
        <v>2020</v>
      </c>
      <c r="G486" s="3095"/>
      <c r="H486" s="3063">
        <v>3</v>
      </c>
      <c r="I486" s="3096"/>
      <c r="J486" s="3065" t="s">
        <v>811</v>
      </c>
      <c r="K486" s="3066"/>
      <c r="L486" s="3067" t="s">
        <v>811</v>
      </c>
      <c r="M486" s="3020"/>
      <c r="N486" s="3020"/>
      <c r="O486" s="3097"/>
      <c r="P486" s="3020"/>
      <c r="Q486" s="3097"/>
      <c r="R486" s="3020"/>
      <c r="S486" s="3021"/>
      <c r="T486" s="3022"/>
    </row>
    <row r="487" spans="1:22" s="571" customFormat="1">
      <c r="A487" s="1765"/>
      <c r="B487" s="2888" t="s">
        <v>2126</v>
      </c>
      <c r="C487" s="2888" t="s">
        <v>2154</v>
      </c>
      <c r="D487" s="2888">
        <v>8</v>
      </c>
      <c r="E487" s="2888">
        <v>19</v>
      </c>
      <c r="F487" s="2888">
        <v>2021</v>
      </c>
      <c r="G487" s="2888">
        <v>3.5</v>
      </c>
      <c r="H487" s="2888">
        <v>0.5</v>
      </c>
      <c r="I487" s="2888">
        <v>2.9</v>
      </c>
      <c r="J487" s="2881">
        <v>0.8267814443262862</v>
      </c>
      <c r="K487" s="3060">
        <f t="shared" si="96"/>
        <v>25.608728456562389</v>
      </c>
      <c r="L487" s="3046">
        <v>3.322285714285715</v>
      </c>
      <c r="M487" s="659">
        <f>AVERAGE(I487:I488)</f>
        <v>2.9</v>
      </c>
      <c r="N487" s="649">
        <f t="shared" ref="N487" si="135">10*(6-(LN(M487)/LN(2)))</f>
        <v>44.639470997597911</v>
      </c>
      <c r="O487" s="653">
        <f>AVERAGE(K487:K488)</f>
        <v>22.716645623468764</v>
      </c>
      <c r="P487" s="649">
        <f t="shared" ref="P487" si="136">10*(6-(LN(48/O487)/LN(2)))</f>
        <v>49.207154140588962</v>
      </c>
      <c r="Q487" s="653">
        <f>AVERAGE(L487:L488)</f>
        <v>3.3481904761904766</v>
      </c>
      <c r="R487" s="649">
        <f t="shared" ref="R487" si="137">10*(6-((2.04-0.68*LN(Q487))/LN(2)))</f>
        <v>42.424016073911247</v>
      </c>
      <c r="S487" s="1036">
        <f>AVERAGE(N487,P487,R487)</f>
        <v>45.423547070699378</v>
      </c>
      <c r="T487" s="1128"/>
    </row>
    <row r="488" spans="1:22" s="3023" customFormat="1">
      <c r="A488" s="2998"/>
      <c r="B488" s="3133" t="s">
        <v>2126</v>
      </c>
      <c r="C488" s="3133" t="s">
        <v>2154</v>
      </c>
      <c r="D488" s="3133">
        <v>8</v>
      </c>
      <c r="E488" s="3133">
        <v>19</v>
      </c>
      <c r="F488" s="3133">
        <v>2021</v>
      </c>
      <c r="G488" s="3133"/>
      <c r="H488" s="3133">
        <v>2.5</v>
      </c>
      <c r="I488" s="3133"/>
      <c r="J488" s="3134">
        <v>0.64003883225851177</v>
      </c>
      <c r="K488" s="3066">
        <f>IF(AND(J488&gt;0),  J488*30.974," ")</f>
        <v>19.824562790375143</v>
      </c>
      <c r="L488" s="3072">
        <v>3.3740952380952383</v>
      </c>
      <c r="M488" s="3020"/>
      <c r="N488" s="3020"/>
      <c r="O488" s="3097"/>
      <c r="P488" s="3020"/>
      <c r="Q488" s="3097"/>
      <c r="R488" s="3020"/>
      <c r="S488" s="3021"/>
      <c r="T488" s="3022"/>
    </row>
    <row r="489" spans="1:22" s="571" customFormat="1">
      <c r="A489" s="1765"/>
      <c r="B489" s="2464" t="s">
        <v>2126</v>
      </c>
      <c r="C489" s="2464" t="s">
        <v>2154</v>
      </c>
      <c r="D489" s="2464">
        <v>8</v>
      </c>
      <c r="E489" s="2464">
        <v>15</v>
      </c>
      <c r="F489" s="3106">
        <v>2022</v>
      </c>
      <c r="G489" s="3092">
        <v>3.55</v>
      </c>
      <c r="H489" s="3059">
        <v>0.5</v>
      </c>
      <c r="I489" s="3093">
        <v>2.6</v>
      </c>
      <c r="J489" s="670">
        <v>0.73705909816262061</v>
      </c>
      <c r="K489" s="3060">
        <f t="shared" si="96"/>
        <v>22.829668506489011</v>
      </c>
      <c r="L489" s="3061">
        <v>5.1142830357142852</v>
      </c>
      <c r="M489" s="659">
        <f>AVERAGE(I489:I493)</f>
        <v>2.6</v>
      </c>
      <c r="N489" s="649">
        <f t="shared" ref="N489" si="138">10*(6-(LN(M489)/LN(2)))</f>
        <v>46.214883767462702</v>
      </c>
      <c r="O489" s="653">
        <f>AVERAGE(K489:K493)</f>
        <v>20.293038672434676</v>
      </c>
      <c r="P489" s="649">
        <f t="shared" ref="P489" si="139">10*(6-(LN(48/O489)/LN(2)))</f>
        <v>47.579505040816684</v>
      </c>
      <c r="Q489" s="653">
        <f>AVERAGE(L489:L493)</f>
        <v>7.2747401785714274</v>
      </c>
      <c r="R489" s="649">
        <f t="shared" ref="R489" si="140">10*(6-((2.04-0.68*LN(Q489))/LN(2)))</f>
        <v>50.036712077355034</v>
      </c>
      <c r="S489" s="1036">
        <f>AVERAGE(N489,P489,R489)</f>
        <v>47.943700295211478</v>
      </c>
      <c r="T489" s="1128"/>
    </row>
    <row r="490" spans="1:22" s="571" customFormat="1">
      <c r="A490" s="1765"/>
      <c r="B490" s="2464" t="s">
        <v>2126</v>
      </c>
      <c r="C490" s="2464" t="s">
        <v>2154</v>
      </c>
      <c r="D490" s="2464">
        <v>8</v>
      </c>
      <c r="E490" s="2464">
        <v>15</v>
      </c>
      <c r="F490" s="3106">
        <v>2022</v>
      </c>
      <c r="G490" s="3092"/>
      <c r="H490" s="3059">
        <v>0.5</v>
      </c>
      <c r="I490" s="3093"/>
      <c r="J490" s="670">
        <v>0.63176494128224614</v>
      </c>
      <c r="K490" s="3060">
        <f t="shared" si="96"/>
        <v>19.568287291276292</v>
      </c>
      <c r="L490" s="3061">
        <v>6.2289973214285705</v>
      </c>
      <c r="M490" s="1034"/>
      <c r="N490" s="1034"/>
      <c r="O490" s="1035"/>
      <c r="P490" s="1034"/>
      <c r="Q490" s="1035"/>
      <c r="R490" s="1034"/>
      <c r="S490" s="1776"/>
      <c r="T490" s="1128"/>
    </row>
    <row r="491" spans="1:22" s="571" customFormat="1">
      <c r="A491" s="1765"/>
      <c r="B491" s="2464" t="s">
        <v>2126</v>
      </c>
      <c r="C491" s="2464" t="s">
        <v>2154</v>
      </c>
      <c r="D491" s="2464">
        <v>8</v>
      </c>
      <c r="E491" s="2464">
        <v>15</v>
      </c>
      <c r="F491" s="3106">
        <v>2022</v>
      </c>
      <c r="G491" s="3092"/>
      <c r="H491" s="3059">
        <v>1</v>
      </c>
      <c r="I491" s="3093"/>
      <c r="J491" s="3059" t="s">
        <v>811</v>
      </c>
      <c r="K491" s="3060"/>
      <c r="L491" s="3061" t="s">
        <v>811</v>
      </c>
      <c r="M491" s="1034"/>
      <c r="N491" s="1034"/>
      <c r="O491" s="1035"/>
      <c r="P491" s="1034"/>
      <c r="Q491" s="1035"/>
      <c r="R491" s="1034"/>
      <c r="S491" s="1776"/>
      <c r="T491" s="1128"/>
    </row>
    <row r="492" spans="1:22" s="571" customFormat="1">
      <c r="A492" s="1765"/>
      <c r="B492" s="2464" t="s">
        <v>2126</v>
      </c>
      <c r="C492" s="2464" t="s">
        <v>2154</v>
      </c>
      <c r="D492" s="2464">
        <v>8</v>
      </c>
      <c r="E492" s="2464">
        <v>15</v>
      </c>
      <c r="F492" s="3106">
        <v>2022</v>
      </c>
      <c r="G492" s="3092"/>
      <c r="H492" s="3059">
        <v>2</v>
      </c>
      <c r="I492" s="3093"/>
      <c r="J492" s="3059" t="s">
        <v>811</v>
      </c>
      <c r="K492" s="3060"/>
      <c r="L492" s="3061" t="s">
        <v>811</v>
      </c>
      <c r="M492" s="1034"/>
      <c r="N492" s="1034"/>
      <c r="O492" s="1035"/>
      <c r="P492" s="1034"/>
      <c r="Q492" s="1035"/>
      <c r="R492" s="1034"/>
      <c r="S492" s="1776"/>
      <c r="T492" s="1128"/>
    </row>
    <row r="493" spans="1:22" s="3023" customFormat="1">
      <c r="A493" s="2998"/>
      <c r="B493" s="3063" t="s">
        <v>2126</v>
      </c>
      <c r="C493" s="3063" t="s">
        <v>2154</v>
      </c>
      <c r="D493" s="3063">
        <v>8</v>
      </c>
      <c r="E493" s="3063">
        <v>15</v>
      </c>
      <c r="F493" s="3108">
        <v>2022</v>
      </c>
      <c r="G493" s="3095"/>
      <c r="H493" s="3064">
        <v>3</v>
      </c>
      <c r="I493" s="3096"/>
      <c r="J493" s="3065">
        <v>0.59666688898878806</v>
      </c>
      <c r="K493" s="3066">
        <f t="shared" si="96"/>
        <v>18.481160219538722</v>
      </c>
      <c r="L493" s="3067">
        <v>10.480940178571425</v>
      </c>
      <c r="M493" s="3020"/>
      <c r="N493" s="3020"/>
      <c r="O493" s="3097"/>
      <c r="P493" s="3020"/>
      <c r="Q493" s="3097"/>
      <c r="R493" s="3020"/>
      <c r="S493" s="3021"/>
      <c r="T493" s="3022"/>
    </row>
    <row r="494" spans="1:22" s="571" customFormat="1">
      <c r="A494" s="3059"/>
      <c r="B494" s="670" t="s">
        <v>2126</v>
      </c>
      <c r="C494" s="670" t="s">
        <v>2154</v>
      </c>
      <c r="D494" s="2464">
        <v>8</v>
      </c>
      <c r="E494" s="3059">
        <v>21</v>
      </c>
      <c r="F494" s="3106">
        <v>2023</v>
      </c>
      <c r="G494" s="3092">
        <v>4.0999999999999996</v>
      </c>
      <c r="H494" s="3093">
        <v>0.5</v>
      </c>
      <c r="I494" s="3093">
        <v>3.05</v>
      </c>
      <c r="J494" s="670">
        <v>0.30771984784068029</v>
      </c>
      <c r="K494" s="3060">
        <f t="shared" si="96"/>
        <v>9.5313145670172315</v>
      </c>
      <c r="L494" s="3111">
        <v>2.0090295358649786</v>
      </c>
      <c r="M494" s="659">
        <f>AVERAGE(I494:I498)</f>
        <v>3.05</v>
      </c>
      <c r="N494" s="649">
        <f t="shared" ref="N494" si="141">10*(6-(LN(M494)/LN(2)))</f>
        <v>43.911907573244761</v>
      </c>
      <c r="O494" s="653">
        <f>AVERAGE(K494:K498)</f>
        <v>10.722728887894384</v>
      </c>
      <c r="P494" s="649">
        <f t="shared" ref="P494" si="142">10*(6-(LN(48/O494)/LN(2)))</f>
        <v>38.37637706307148</v>
      </c>
      <c r="Q494" s="653">
        <f>AVERAGE(L494:L498)</f>
        <v>3.9198734177215186</v>
      </c>
      <c r="R494" s="649">
        <f t="shared" ref="R494" si="143">10*(6-((2.04-0.68*LN(Q494))/LN(2)))</f>
        <v>43.970509221119386</v>
      </c>
      <c r="S494" s="1036">
        <f>AVERAGE(N494,P494,R494)</f>
        <v>42.086264619145204</v>
      </c>
      <c r="T494" s="1733">
        <f>AVERAGE(S476:S494)</f>
        <v>44.397405064284527</v>
      </c>
      <c r="U494" s="1734" t="s">
        <v>857</v>
      </c>
      <c r="V494" s="1735" t="str">
        <f>IF(_xlfn.NUMBERVALUE(T494), IF(T494&lt;50, "Acceptable; Ongoing Protection is Required", "Unacceptable; Immediate Restoration is Required"), " ")</f>
        <v>Acceptable; Ongoing Protection is Required</v>
      </c>
    </row>
    <row r="495" spans="1:22" s="571" customFormat="1">
      <c r="A495" s="3059"/>
      <c r="B495" s="670" t="s">
        <v>2126</v>
      </c>
      <c r="C495" s="670" t="s">
        <v>2154</v>
      </c>
      <c r="D495" s="2464">
        <v>8</v>
      </c>
      <c r="E495" s="3059">
        <v>21</v>
      </c>
      <c r="F495" s="3106">
        <v>2023</v>
      </c>
      <c r="G495" s="3092"/>
      <c r="H495" s="3093">
        <v>1</v>
      </c>
      <c r="I495" s="3093"/>
      <c r="J495" s="670" t="s">
        <v>811</v>
      </c>
      <c r="K495" s="3060"/>
      <c r="L495" s="3061" t="s">
        <v>811</v>
      </c>
      <c r="M495" s="1034"/>
      <c r="N495" s="1034"/>
      <c r="O495" s="1035"/>
      <c r="P495" s="1034"/>
      <c r="Q495" s="1035"/>
      <c r="R495" s="1034"/>
      <c r="S495" s="1776"/>
      <c r="T495" s="1128"/>
    </row>
    <row r="496" spans="1:22" s="571" customFormat="1">
      <c r="A496" s="3059"/>
      <c r="B496" s="670" t="s">
        <v>2126</v>
      </c>
      <c r="C496" s="670" t="s">
        <v>2154</v>
      </c>
      <c r="D496" s="2464">
        <v>8</v>
      </c>
      <c r="E496" s="3059">
        <v>21</v>
      </c>
      <c r="F496" s="3106">
        <v>2023</v>
      </c>
      <c r="G496" s="3092"/>
      <c r="H496" s="3093">
        <v>2</v>
      </c>
      <c r="I496" s="3093"/>
      <c r="J496" s="670" t="s">
        <v>811</v>
      </c>
      <c r="K496" s="3060"/>
      <c r="L496" s="3061" t="s">
        <v>811</v>
      </c>
      <c r="M496" s="1034"/>
      <c r="N496" s="1034"/>
      <c r="O496" s="1035"/>
      <c r="P496" s="1034"/>
      <c r="Q496" s="1035"/>
      <c r="R496" s="1034"/>
      <c r="S496" s="1776"/>
      <c r="T496" s="1128"/>
    </row>
    <row r="497" spans="1:22" s="571" customFormat="1">
      <c r="A497" s="3059"/>
      <c r="B497" s="670" t="s">
        <v>2126</v>
      </c>
      <c r="C497" s="670" t="s">
        <v>2154</v>
      </c>
      <c r="D497" s="2464">
        <v>8</v>
      </c>
      <c r="E497" s="3059">
        <v>21</v>
      </c>
      <c r="F497" s="3106">
        <v>2023</v>
      </c>
      <c r="G497" s="3092"/>
      <c r="H497" s="3093">
        <v>3</v>
      </c>
      <c r="I497" s="3093"/>
      <c r="J497" s="670" t="s">
        <v>811</v>
      </c>
      <c r="K497" s="3060"/>
      <c r="L497" s="3061" t="s">
        <v>811</v>
      </c>
      <c r="M497" s="1034"/>
      <c r="N497" s="1034"/>
      <c r="O497" s="1035"/>
      <c r="P497" s="1034"/>
      <c r="Q497" s="1035"/>
      <c r="R497" s="1034"/>
      <c r="S497" s="1776"/>
      <c r="T497" s="1128"/>
    </row>
    <row r="498" spans="1:22" s="571" customFormat="1">
      <c r="A498" s="3059"/>
      <c r="B498" s="670" t="s">
        <v>2126</v>
      </c>
      <c r="C498" s="670" t="s">
        <v>2154</v>
      </c>
      <c r="D498" s="2464">
        <v>8</v>
      </c>
      <c r="E498" s="3059">
        <v>21</v>
      </c>
      <c r="F498" s="3106">
        <v>2023</v>
      </c>
      <c r="G498" s="3092"/>
      <c r="H498" s="3093">
        <v>3.6</v>
      </c>
      <c r="I498" s="3093"/>
      <c r="J498" s="670">
        <v>0.38464980980085034</v>
      </c>
      <c r="K498" s="3060">
        <f t="shared" si="96"/>
        <v>11.914143208771538</v>
      </c>
      <c r="L498" s="3111">
        <v>5.8307172995780592</v>
      </c>
      <c r="M498" s="1034"/>
      <c r="N498" s="1034"/>
      <c r="O498" s="1035"/>
      <c r="P498" s="1034"/>
      <c r="Q498" s="1035"/>
      <c r="R498" s="1034"/>
      <c r="S498" s="1776"/>
      <c r="T498" s="1128"/>
    </row>
    <row r="499" spans="1:22" s="571" customFormat="1">
      <c r="A499" s="1765"/>
      <c r="B499" s="1725"/>
      <c r="C499" s="1765"/>
      <c r="D499" s="1766"/>
      <c r="E499" s="1767"/>
      <c r="F499" s="1768"/>
      <c r="G499" s="1779"/>
      <c r="H499" s="1041"/>
      <c r="I499" s="1086"/>
      <c r="J499" s="1041"/>
      <c r="K499" s="1026"/>
      <c r="L499" s="2923"/>
      <c r="M499" s="1034"/>
      <c r="N499" s="1034"/>
      <c r="O499" s="1035"/>
      <c r="P499" s="1034"/>
      <c r="Q499" s="1035"/>
      <c r="R499" s="1034"/>
      <c r="S499" s="1776"/>
      <c r="T499" s="1128"/>
    </row>
    <row r="500" spans="1:22" s="571" customFormat="1">
      <c r="A500" s="1765"/>
      <c r="B500" s="1725"/>
      <c r="C500" s="1765"/>
      <c r="D500" s="1766"/>
      <c r="E500" s="1767"/>
      <c r="F500" s="1768"/>
      <c r="G500" s="1779"/>
      <c r="H500" s="1041"/>
      <c r="I500" s="1086"/>
      <c r="J500" s="1041"/>
      <c r="K500" s="1026"/>
      <c r="L500" s="2923"/>
      <c r="M500" s="1034"/>
      <c r="N500" s="1034"/>
      <c r="O500" s="1035"/>
      <c r="P500" s="1034"/>
      <c r="Q500" s="1035"/>
      <c r="R500" s="1034"/>
      <c r="S500" s="1776"/>
      <c r="T500" s="1128"/>
    </row>
    <row r="501" spans="1:22" s="571" customFormat="1">
      <c r="A501" s="1765"/>
      <c r="B501" s="1725"/>
      <c r="C501" s="1765"/>
      <c r="D501" s="1766"/>
      <c r="E501" s="1767"/>
      <c r="F501" s="1768"/>
      <c r="G501" s="1779"/>
      <c r="H501" s="1041"/>
      <c r="I501" s="1086"/>
      <c r="J501" s="1041"/>
      <c r="K501" s="1026"/>
      <c r="L501" s="2923"/>
      <c r="M501" s="1034"/>
      <c r="N501" s="1034"/>
      <c r="O501" s="1035"/>
      <c r="P501" s="1034"/>
      <c r="Q501" s="1035"/>
      <c r="R501" s="1034"/>
      <c r="S501" s="1776"/>
      <c r="T501" s="1128"/>
    </row>
    <row r="502" spans="1:22" s="1619" customFormat="1">
      <c r="A502" s="2123"/>
      <c r="B502" s="1792"/>
      <c r="C502" s="1793"/>
      <c r="D502" s="1794"/>
      <c r="E502" s="1795"/>
      <c r="F502" s="1796"/>
      <c r="G502" s="1797"/>
      <c r="H502" s="1400"/>
      <c r="I502" s="1401"/>
      <c r="J502" s="1400"/>
      <c r="K502" s="1402"/>
      <c r="L502" s="2926"/>
      <c r="M502" s="1403"/>
      <c r="N502" s="1403"/>
      <c r="O502" s="1854"/>
      <c r="P502" s="1403"/>
      <c r="Q502" s="1854"/>
      <c r="R502" s="1403"/>
      <c r="S502" s="1855"/>
      <c r="T502" s="1404"/>
      <c r="U502" s="1405"/>
    </row>
    <row r="503" spans="1:22" s="1619" customFormat="1">
      <c r="A503" s="1900" t="s">
        <v>2155</v>
      </c>
      <c r="B503" s="1887"/>
      <c r="C503" s="934"/>
      <c r="D503" s="1888"/>
      <c r="E503" s="1889"/>
      <c r="F503" s="1890"/>
      <c r="G503" s="852"/>
      <c r="H503" s="1126"/>
      <c r="I503" s="1894"/>
      <c r="J503" s="1126"/>
      <c r="K503" s="1892"/>
      <c r="L503" s="2927"/>
      <c r="O503" s="1895"/>
      <c r="Q503" s="1895"/>
      <c r="S503" s="1893"/>
      <c r="T503" s="1404"/>
      <c r="U503" s="1405"/>
    </row>
    <row r="504" spans="1:22" s="451" customFormat="1">
      <c r="A504" s="1841" t="s">
        <v>263</v>
      </c>
      <c r="B504" s="1784" t="s">
        <v>427</v>
      </c>
      <c r="C504" s="1853" t="s">
        <v>2156</v>
      </c>
      <c r="D504" s="1842">
        <v>8</v>
      </c>
      <c r="E504" s="1843">
        <v>22</v>
      </c>
      <c r="F504" s="1844">
        <v>2016</v>
      </c>
      <c r="G504" s="1784">
        <v>0.5</v>
      </c>
      <c r="H504" s="535">
        <v>1.2</v>
      </c>
      <c r="I504" s="535">
        <v>5</v>
      </c>
      <c r="J504" s="1845">
        <v>19.54</v>
      </c>
      <c r="K504" s="498">
        <f t="shared" si="96"/>
        <v>605.23195999999996</v>
      </c>
      <c r="L504" s="2928">
        <v>1.25</v>
      </c>
      <c r="M504" s="470">
        <f>AVERAGE(I504)</f>
        <v>5</v>
      </c>
      <c r="N504" s="470">
        <f>10*(6-(LN(M504)/LN(2)))</f>
        <v>36.780719051126376</v>
      </c>
      <c r="O504" s="1701">
        <f>AVERAGE(K504)</f>
        <v>605.23195999999996</v>
      </c>
      <c r="P504" s="470">
        <f t="shared" si="3"/>
        <v>96.56381861862809</v>
      </c>
      <c r="Q504" s="1701">
        <f>AVERAGE(L504)</f>
        <v>1.25</v>
      </c>
      <c r="R504" s="470">
        <f t="shared" si="4"/>
        <v>32.758132211099209</v>
      </c>
      <c r="S504" s="1803">
        <f>AVERAGE(N504,P504,R504)</f>
        <v>55.367556626951227</v>
      </c>
      <c r="T504" s="1016"/>
      <c r="U504" s="564"/>
      <c r="V504" s="1846" t="str">
        <f>IF(_xlfn.NUMBERVALUE(T504), IF(T504&lt;50, "Acceptable; Ongoing Protection is Required", "UNScceptable; Immediate Restoration is Required"), " ")</f>
        <v xml:space="preserve"> </v>
      </c>
    </row>
    <row r="505" spans="1:22">
      <c r="A505" s="1841" t="s">
        <v>263</v>
      </c>
      <c r="B505" s="337" t="s">
        <v>427</v>
      </c>
      <c r="C505" s="1613" t="s">
        <v>2156</v>
      </c>
      <c r="D505" s="2465">
        <v>9</v>
      </c>
      <c r="E505" s="2466">
        <v>10</v>
      </c>
      <c r="F505" s="2467">
        <v>2018</v>
      </c>
      <c r="G505" s="1613">
        <v>0.5</v>
      </c>
      <c r="H505" s="355">
        <v>1.25</v>
      </c>
      <c r="I505" s="355">
        <v>6.3</v>
      </c>
      <c r="J505" s="90">
        <v>21.549334177215197</v>
      </c>
      <c r="K505" s="88">
        <f t="shared" si="96"/>
        <v>667.46907680506354</v>
      </c>
      <c r="L505" s="2920">
        <v>1.2911953222700161</v>
      </c>
      <c r="M505" s="91">
        <f>AVERAGE(I505:I506)</f>
        <v>6.3</v>
      </c>
      <c r="N505" s="91">
        <f>10*(6-(LN(M505)/LN(2)))</f>
        <v>33.446481713874462</v>
      </c>
      <c r="O505" s="394">
        <f>AVERAGE(K505:K506)</f>
        <v>650.69041199556978</v>
      </c>
      <c r="P505" s="91">
        <f t="shared" si="3"/>
        <v>97.608649846500484</v>
      </c>
      <c r="Q505" s="394">
        <f>AVERAGE(L505:L506)</f>
        <v>1.1892588494592253</v>
      </c>
      <c r="R505" s="91">
        <f t="shared" si="4"/>
        <v>32.269447938335965</v>
      </c>
      <c r="S505" s="1798">
        <f>AVERAGE(N505,P505,R505)</f>
        <v>54.441526499570301</v>
      </c>
      <c r="T505" s="1032">
        <f>AVERAGE(S505:S534)</f>
        <v>57.093378835613777</v>
      </c>
      <c r="U505" s="1033" t="s">
        <v>36</v>
      </c>
      <c r="V505" s="571" t="str">
        <f>IF(_xlfn.NUMBERVALUE(T505), IF(T505&lt;50, "Acceptable; Ongoing Protection is Required", "Unacceptable; Immediate Restoration is Required"), " ")</f>
        <v>Unacceptable; Immediate Restoration is Required</v>
      </c>
    </row>
    <row r="506" spans="1:22" s="451" customFormat="1">
      <c r="A506" s="2481" t="s">
        <v>263</v>
      </c>
      <c r="B506" s="1784" t="s">
        <v>427</v>
      </c>
      <c r="C506" s="1853" t="s">
        <v>2156</v>
      </c>
      <c r="D506" s="2468">
        <v>9</v>
      </c>
      <c r="E506" s="2469">
        <v>10</v>
      </c>
      <c r="F506" s="2470">
        <v>2018</v>
      </c>
      <c r="G506" s="1853">
        <v>0.5</v>
      </c>
      <c r="H506" s="469"/>
      <c r="I506" s="469"/>
      <c r="J506" s="472">
        <v>20.465931012658228</v>
      </c>
      <c r="K506" s="498">
        <f t="shared" si="96"/>
        <v>633.9117471860759</v>
      </c>
      <c r="L506" s="2921">
        <v>1.0873223766484348</v>
      </c>
      <c r="M506" s="470"/>
      <c r="N506" s="470"/>
      <c r="O506" s="470"/>
      <c r="P506" s="470"/>
      <c r="Q506" s="470"/>
      <c r="R506" s="470"/>
      <c r="S506" s="1803"/>
      <c r="T506" s="1016"/>
      <c r="U506" s="564"/>
    </row>
    <row r="507" spans="1:22">
      <c r="A507" s="2971"/>
      <c r="B507" s="1725"/>
      <c r="C507" s="1765"/>
      <c r="D507" s="1766"/>
      <c r="E507" s="1767"/>
      <c r="F507" s="1768"/>
      <c r="G507" s="1779"/>
      <c r="H507" s="68"/>
      <c r="I507" s="660"/>
      <c r="J507" s="68"/>
      <c r="K507" s="655"/>
      <c r="L507" s="2924"/>
      <c r="M507" s="649"/>
      <c r="N507" s="649"/>
      <c r="O507" s="649"/>
      <c r="P507" s="649"/>
      <c r="Q507" s="649"/>
      <c r="R507" s="649"/>
      <c r="S507" s="1799"/>
      <c r="T507" s="745"/>
      <c r="U507" s="484"/>
    </row>
    <row r="508" spans="1:22">
      <c r="A508" s="1725"/>
      <c r="B508" s="649" t="s">
        <v>2126</v>
      </c>
      <c r="C508" s="649" t="s">
        <v>2156</v>
      </c>
      <c r="D508" s="54">
        <v>9</v>
      </c>
      <c r="E508" s="54">
        <v>5</v>
      </c>
      <c r="F508" s="1767">
        <v>2019</v>
      </c>
      <c r="G508" s="1779">
        <v>6.2</v>
      </c>
      <c r="H508" s="657">
        <v>0.5</v>
      </c>
      <c r="I508" s="660">
        <v>1.34</v>
      </c>
      <c r="J508" s="68">
        <v>0.8696327070261386</v>
      </c>
      <c r="K508" s="3060">
        <f t="shared" si="96"/>
        <v>26.936003467427618</v>
      </c>
      <c r="L508" s="2924">
        <v>19.843418860759485</v>
      </c>
      <c r="M508" s="659">
        <f>AVERAGE(I508:I514)</f>
        <v>1.34</v>
      </c>
      <c r="N508" s="649">
        <f>10*(6-(LN(M508)/LN(2)))</f>
        <v>55.777669993169525</v>
      </c>
      <c r="O508" s="653">
        <f>AVERAGE(K508:K514)</f>
        <v>53.123784616315568</v>
      </c>
      <c r="P508" s="649">
        <f t="shared" ref="P508" si="144">10*(6-(LN(48/O508)/LN(2)))</f>
        <v>61.463235242225537</v>
      </c>
      <c r="Q508" s="653">
        <f>AVERAGE(L508:L514)</f>
        <v>38.704490253164543</v>
      </c>
      <c r="R508" s="649">
        <f t="shared" ref="R508" si="145">10*(6-((2.04-0.68*LN(Q508))/LN(2)))</f>
        <v>66.435138661205443</v>
      </c>
      <c r="S508" s="1036">
        <f>AVERAGE(N508,P508,R508)</f>
        <v>61.225347965533501</v>
      </c>
      <c r="T508" s="745"/>
      <c r="U508" s="484"/>
    </row>
    <row r="509" spans="1:22">
      <c r="A509" s="1725"/>
      <c r="B509" s="649" t="s">
        <v>2126</v>
      </c>
      <c r="C509" s="649" t="s">
        <v>2156</v>
      </c>
      <c r="D509" s="54">
        <v>9</v>
      </c>
      <c r="E509" s="54">
        <v>5</v>
      </c>
      <c r="F509" s="1767">
        <v>2019</v>
      </c>
      <c r="G509" s="1779"/>
      <c r="H509" s="657">
        <v>0.5</v>
      </c>
      <c r="I509" s="660"/>
      <c r="J509" s="68">
        <v>0.83339801090004939</v>
      </c>
      <c r="K509" s="3060">
        <f t="shared" si="96"/>
        <v>25.813669989618131</v>
      </c>
      <c r="L509" s="2924">
        <v>19.014830126582272</v>
      </c>
      <c r="M509" s="649"/>
      <c r="N509" s="649"/>
      <c r="O509" s="649"/>
      <c r="P509" s="649"/>
      <c r="Q509" s="649"/>
      <c r="R509" s="649"/>
      <c r="S509" s="1799"/>
      <c r="T509" s="745"/>
      <c r="U509" s="484"/>
    </row>
    <row r="510" spans="1:22">
      <c r="A510" s="1725"/>
      <c r="B510" s="649" t="s">
        <v>2126</v>
      </c>
      <c r="C510" s="649" t="s">
        <v>2156</v>
      </c>
      <c r="D510" s="54">
        <v>9</v>
      </c>
      <c r="E510" s="54">
        <v>5</v>
      </c>
      <c r="F510" s="1767">
        <v>2019</v>
      </c>
      <c r="G510" s="1779"/>
      <c r="H510" s="657">
        <v>1</v>
      </c>
      <c r="I510" s="660"/>
      <c r="J510" s="54" t="s">
        <v>811</v>
      </c>
      <c r="K510" s="655"/>
      <c r="L510" s="2938" t="s">
        <v>811</v>
      </c>
      <c r="M510" s="649"/>
      <c r="N510" s="649"/>
      <c r="O510" s="649"/>
      <c r="P510" s="649"/>
      <c r="Q510" s="649"/>
      <c r="R510" s="649"/>
      <c r="S510" s="1799"/>
      <c r="T510" s="745"/>
      <c r="U510" s="484"/>
    </row>
    <row r="511" spans="1:22">
      <c r="A511" s="1725"/>
      <c r="B511" s="649" t="s">
        <v>2126</v>
      </c>
      <c r="C511" s="649" t="s">
        <v>2156</v>
      </c>
      <c r="D511" s="54">
        <v>9</v>
      </c>
      <c r="E511" s="54">
        <v>5</v>
      </c>
      <c r="F511" s="1767">
        <v>2019</v>
      </c>
      <c r="G511" s="1779"/>
      <c r="H511" s="657">
        <v>2</v>
      </c>
      <c r="I511" s="660"/>
      <c r="J511" s="54" t="s">
        <v>811</v>
      </c>
      <c r="K511" s="655"/>
      <c r="L511" s="2938" t="s">
        <v>811</v>
      </c>
      <c r="M511" s="649"/>
      <c r="N511" s="649"/>
      <c r="O511" s="649"/>
      <c r="P511" s="649"/>
      <c r="Q511" s="649"/>
      <c r="R511" s="649"/>
      <c r="S511" s="1799"/>
      <c r="T511" s="745"/>
      <c r="U511" s="484"/>
    </row>
    <row r="512" spans="1:22">
      <c r="A512" s="1725"/>
      <c r="B512" s="649" t="s">
        <v>2126</v>
      </c>
      <c r="C512" s="649" t="s">
        <v>2156</v>
      </c>
      <c r="D512" s="54">
        <v>9</v>
      </c>
      <c r="E512" s="54">
        <v>5</v>
      </c>
      <c r="F512" s="1767">
        <v>2019</v>
      </c>
      <c r="G512" s="1779"/>
      <c r="H512" s="657">
        <v>3</v>
      </c>
      <c r="I512" s="660"/>
      <c r="J512" s="54" t="s">
        <v>811</v>
      </c>
      <c r="K512" s="655"/>
      <c r="L512" s="2938" t="s">
        <v>811</v>
      </c>
      <c r="M512" s="649"/>
      <c r="N512" s="649"/>
      <c r="O512" s="649"/>
      <c r="P512" s="649"/>
      <c r="Q512" s="649"/>
      <c r="R512" s="649"/>
      <c r="S512" s="1799"/>
      <c r="T512" s="745"/>
      <c r="U512" s="484"/>
    </row>
    <row r="513" spans="1:22">
      <c r="A513" s="1725"/>
      <c r="B513" s="649" t="s">
        <v>2126</v>
      </c>
      <c r="C513" s="649" t="s">
        <v>2156</v>
      </c>
      <c r="D513" s="54">
        <v>9</v>
      </c>
      <c r="E513" s="54">
        <v>5</v>
      </c>
      <c r="F513" s="1767">
        <v>2019</v>
      </c>
      <c r="G513" s="1779"/>
      <c r="H513" s="657">
        <v>4</v>
      </c>
      <c r="I513" s="660"/>
      <c r="J513" s="54" t="s">
        <v>811</v>
      </c>
      <c r="K513" s="655"/>
      <c r="L513" s="2938" t="s">
        <v>811</v>
      </c>
      <c r="M513" s="649"/>
      <c r="N513" s="649"/>
      <c r="O513" s="649"/>
      <c r="P513" s="649"/>
      <c r="Q513" s="649"/>
      <c r="R513" s="649"/>
      <c r="S513" s="1799"/>
      <c r="T513" s="745"/>
      <c r="U513" s="484"/>
    </row>
    <row r="514" spans="1:22" s="2654" customFormat="1">
      <c r="A514" s="2997"/>
      <c r="B514" s="3015" t="s">
        <v>2126</v>
      </c>
      <c r="C514" s="3015" t="s">
        <v>2156</v>
      </c>
      <c r="D514" s="3032">
        <v>9</v>
      </c>
      <c r="E514" s="3032">
        <v>5</v>
      </c>
      <c r="F514" s="3000">
        <v>2019</v>
      </c>
      <c r="G514" s="3002"/>
      <c r="H514" s="3034">
        <v>5</v>
      </c>
      <c r="I514" s="3017"/>
      <c r="J514" s="3016">
        <v>3.4422961319784648</v>
      </c>
      <c r="K514" s="3066">
        <f t="shared" si="96"/>
        <v>106.62168039190097</v>
      </c>
      <c r="L514" s="3035">
        <v>77.255221772151884</v>
      </c>
      <c r="M514" s="3015"/>
      <c r="N514" s="3015"/>
      <c r="O514" s="3015"/>
      <c r="P514" s="3015"/>
      <c r="Q514" s="3015"/>
      <c r="R514" s="3015"/>
      <c r="S514" s="3069"/>
      <c r="T514" s="3070"/>
      <c r="U514" s="3071"/>
    </row>
    <row r="515" spans="1:22">
      <c r="A515" s="1725"/>
      <c r="B515" s="649" t="s">
        <v>2126</v>
      </c>
      <c r="C515" s="649" t="s">
        <v>2157</v>
      </c>
      <c r="D515" s="54">
        <v>8</v>
      </c>
      <c r="E515" s="54">
        <v>20</v>
      </c>
      <c r="F515" s="1767">
        <v>2020</v>
      </c>
      <c r="G515" s="1779">
        <v>6.23</v>
      </c>
      <c r="H515" s="649">
        <v>0.5</v>
      </c>
      <c r="I515" s="660">
        <v>1.45</v>
      </c>
      <c r="J515" s="68">
        <v>0.76225806598888279</v>
      </c>
      <c r="K515" s="3060">
        <f t="shared" si="96"/>
        <v>23.610181335939657</v>
      </c>
      <c r="L515" s="2934">
        <v>0.56933333333333336</v>
      </c>
      <c r="M515" s="659">
        <f>AVERAGE(I515:I522)</f>
        <v>1.45</v>
      </c>
      <c r="N515" s="649">
        <f>10*(6-(LN(M515)/LN(2)))</f>
        <v>54.639470997597897</v>
      </c>
      <c r="O515" s="653">
        <f>AVERAGE(K515:K522)</f>
        <v>79.058334473373705</v>
      </c>
      <c r="P515" s="649">
        <f t="shared" ref="P515" si="146">10*(6-(LN(48/O515)/LN(2)))</f>
        <v>67.198831563017933</v>
      </c>
      <c r="Q515" s="653">
        <f>AVERAGE(L515:L516)</f>
        <v>8.0192000000000014</v>
      </c>
      <c r="R515" s="649">
        <f t="shared" ref="R515" si="147">10*(6-((2.04-0.68*LN(Q515))/LN(2)))</f>
        <v>50.992537740317545</v>
      </c>
      <c r="S515" s="1036">
        <f>AVERAGE(N515,P515,R515)</f>
        <v>57.610280100311122</v>
      </c>
      <c r="T515" s="745"/>
      <c r="U515" s="484"/>
    </row>
    <row r="516" spans="1:22">
      <c r="A516" s="1725"/>
      <c r="B516" s="649" t="s">
        <v>2126</v>
      </c>
      <c r="C516" s="649" t="s">
        <v>2157</v>
      </c>
      <c r="D516" s="54">
        <v>8</v>
      </c>
      <c r="E516" s="54">
        <v>20</v>
      </c>
      <c r="F516" s="1767">
        <v>2020</v>
      </c>
      <c r="G516" s="1779"/>
      <c r="H516" s="649">
        <v>0.5</v>
      </c>
      <c r="I516" s="660"/>
      <c r="J516" s="68">
        <v>2.598607043143919</v>
      </c>
      <c r="K516" s="3060">
        <f t="shared" si="96"/>
        <v>80.489254554339752</v>
      </c>
      <c r="L516" s="2934">
        <v>15.46906666666667</v>
      </c>
      <c r="M516" s="649"/>
      <c r="N516" s="649"/>
      <c r="O516" s="649"/>
      <c r="P516" s="649"/>
      <c r="Q516" s="649"/>
      <c r="R516" s="649"/>
      <c r="S516" s="1799"/>
      <c r="T516" s="745"/>
      <c r="U516" s="484"/>
    </row>
    <row r="517" spans="1:22">
      <c r="A517" s="1725"/>
      <c r="B517" s="649" t="s">
        <v>2126</v>
      </c>
      <c r="C517" s="649" t="s">
        <v>2157</v>
      </c>
      <c r="D517" s="54">
        <v>8</v>
      </c>
      <c r="E517" s="54">
        <v>20</v>
      </c>
      <c r="F517" s="1767">
        <v>2020</v>
      </c>
      <c r="G517" s="1779"/>
      <c r="H517" s="649">
        <v>1</v>
      </c>
      <c r="I517" s="660"/>
      <c r="J517" s="68" t="s">
        <v>811</v>
      </c>
      <c r="K517" s="655"/>
      <c r="L517" s="2924" t="s">
        <v>811</v>
      </c>
      <c r="M517" s="649"/>
      <c r="N517" s="649"/>
      <c r="O517" s="649"/>
      <c r="P517" s="649"/>
      <c r="Q517" s="649"/>
      <c r="R517" s="649"/>
      <c r="S517" s="1799"/>
      <c r="T517" s="745"/>
      <c r="U517" s="484"/>
    </row>
    <row r="518" spans="1:22">
      <c r="A518" s="1725"/>
      <c r="B518" s="649" t="s">
        <v>2126</v>
      </c>
      <c r="C518" s="649" t="s">
        <v>2157</v>
      </c>
      <c r="D518" s="54">
        <v>8</v>
      </c>
      <c r="E518" s="54">
        <v>20</v>
      </c>
      <c r="F518" s="1767">
        <v>2020</v>
      </c>
      <c r="G518" s="1779"/>
      <c r="H518" s="649">
        <v>2</v>
      </c>
      <c r="I518" s="660"/>
      <c r="J518" s="68" t="s">
        <v>811</v>
      </c>
      <c r="K518" s="655"/>
      <c r="L518" s="2924" t="s">
        <v>811</v>
      </c>
      <c r="M518" s="649"/>
      <c r="N518" s="649"/>
      <c r="O518" s="649"/>
      <c r="P518" s="649"/>
      <c r="Q518" s="649"/>
      <c r="R518" s="649"/>
      <c r="S518" s="1799"/>
      <c r="T518" s="745"/>
      <c r="U518" s="484"/>
    </row>
    <row r="519" spans="1:22">
      <c r="A519" s="1725"/>
      <c r="B519" s="649" t="s">
        <v>2126</v>
      </c>
      <c r="C519" s="649" t="s">
        <v>2157</v>
      </c>
      <c r="D519" s="54">
        <v>8</v>
      </c>
      <c r="E519" s="54">
        <v>20</v>
      </c>
      <c r="F519" s="1767">
        <v>2020</v>
      </c>
      <c r="G519" s="1779"/>
      <c r="H519" s="649">
        <v>3</v>
      </c>
      <c r="I519" s="660"/>
      <c r="J519" s="68" t="s">
        <v>811</v>
      </c>
      <c r="K519" s="655"/>
      <c r="L519" s="2924" t="s">
        <v>811</v>
      </c>
      <c r="M519" s="649"/>
      <c r="N519" s="649"/>
      <c r="O519" s="649"/>
      <c r="P519" s="649"/>
      <c r="Q519" s="649"/>
      <c r="R519" s="649"/>
      <c r="S519" s="1799"/>
      <c r="T519" s="745"/>
      <c r="U519" s="484"/>
    </row>
    <row r="520" spans="1:22">
      <c r="A520" s="1725"/>
      <c r="B520" s="649" t="s">
        <v>2126</v>
      </c>
      <c r="C520" s="649" t="s">
        <v>2157</v>
      </c>
      <c r="D520" s="54">
        <v>8</v>
      </c>
      <c r="E520" s="54">
        <v>20</v>
      </c>
      <c r="F520" s="1767">
        <v>2020</v>
      </c>
      <c r="G520" s="1779"/>
      <c r="H520" s="649">
        <v>4</v>
      </c>
      <c r="I520" s="660"/>
      <c r="J520" s="68" t="s">
        <v>811</v>
      </c>
      <c r="K520" s="655"/>
      <c r="L520" s="2924" t="s">
        <v>811</v>
      </c>
      <c r="M520" s="649"/>
      <c r="N520" s="649"/>
      <c r="O520" s="649"/>
      <c r="P520" s="649"/>
      <c r="Q520" s="649"/>
      <c r="R520" s="649"/>
      <c r="S520" s="1799"/>
      <c r="T520" s="745"/>
      <c r="U520" s="484"/>
    </row>
    <row r="521" spans="1:22">
      <c r="A521" s="1725"/>
      <c r="B521" s="649" t="s">
        <v>2126</v>
      </c>
      <c r="C521" s="649" t="s">
        <v>2157</v>
      </c>
      <c r="D521" s="54">
        <v>8</v>
      </c>
      <c r="E521" s="54">
        <v>20</v>
      </c>
      <c r="F521" s="1767">
        <v>2020</v>
      </c>
      <c r="G521" s="1779"/>
      <c r="H521" s="649">
        <v>5</v>
      </c>
      <c r="I521" s="660"/>
      <c r="J521" s="68" t="s">
        <v>811</v>
      </c>
      <c r="K521" s="655"/>
      <c r="L521" s="2924" t="s">
        <v>811</v>
      </c>
      <c r="M521" s="649"/>
      <c r="N521" s="649"/>
      <c r="O521" s="649"/>
      <c r="P521" s="649"/>
      <c r="Q521" s="649"/>
      <c r="R521" s="649"/>
      <c r="S521" s="1799"/>
      <c r="T521" s="745"/>
      <c r="U521" s="484"/>
    </row>
    <row r="522" spans="1:22" s="2654" customFormat="1">
      <c r="A522" s="2997"/>
      <c r="B522" s="3015" t="s">
        <v>2126</v>
      </c>
      <c r="C522" s="3015" t="s">
        <v>2157</v>
      </c>
      <c r="D522" s="3032">
        <v>8</v>
      </c>
      <c r="E522" s="3032">
        <v>20</v>
      </c>
      <c r="F522" s="3000">
        <v>2020</v>
      </c>
      <c r="G522" s="3002"/>
      <c r="H522" s="3015">
        <v>5.25</v>
      </c>
      <c r="I522" s="3017"/>
      <c r="J522" s="3016">
        <v>4.2963636446646127</v>
      </c>
      <c r="K522" s="3066">
        <f t="shared" si="96"/>
        <v>133.07556752984172</v>
      </c>
      <c r="L522" s="3072">
        <v>-0.78400000000000003</v>
      </c>
      <c r="M522" s="3020" t="s">
        <v>2158</v>
      </c>
      <c r="N522" s="3015"/>
      <c r="O522" s="3015"/>
      <c r="P522" s="3015"/>
      <c r="Q522" s="3015"/>
      <c r="R522" s="3015"/>
      <c r="S522" s="3069"/>
      <c r="T522" s="3070"/>
      <c r="U522" s="3071"/>
    </row>
    <row r="523" spans="1:22">
      <c r="A523" s="3024" t="s">
        <v>2159</v>
      </c>
      <c r="B523" s="649"/>
      <c r="C523" s="649"/>
      <c r="D523" s="54"/>
      <c r="E523" s="54"/>
      <c r="F523" s="1767"/>
      <c r="G523" s="1779"/>
      <c r="H523" s="649"/>
      <c r="I523" s="660"/>
      <c r="J523" s="68"/>
      <c r="K523" s="3060"/>
      <c r="L523" s="2934"/>
      <c r="M523" s="1034"/>
      <c r="N523" s="649"/>
      <c r="O523" s="649"/>
      <c r="P523" s="649"/>
      <c r="Q523" s="649"/>
      <c r="R523" s="649"/>
      <c r="S523" s="1799"/>
      <c r="T523" s="745"/>
      <c r="U523" s="484"/>
    </row>
    <row r="524" spans="1:22">
      <c r="A524" s="1725"/>
      <c r="B524" s="68" t="s">
        <v>2126</v>
      </c>
      <c r="C524" s="68" t="s">
        <v>2157</v>
      </c>
      <c r="D524" s="649">
        <v>8</v>
      </c>
      <c r="E524" s="54">
        <v>31</v>
      </c>
      <c r="F524" s="1767">
        <v>2023</v>
      </c>
      <c r="G524" s="1779">
        <v>5.6</v>
      </c>
      <c r="H524" s="660">
        <v>0.5</v>
      </c>
      <c r="I524" s="660">
        <v>2.4500000000000002</v>
      </c>
      <c r="J524" s="68">
        <v>0.80887622425289174</v>
      </c>
      <c r="K524" s="3060">
        <f t="shared" si="96"/>
        <v>25.054132170009069</v>
      </c>
      <c r="L524" s="2924">
        <v>5.7551898734177191</v>
      </c>
      <c r="M524" s="659">
        <f>AVERAGE(I524:I532)</f>
        <v>2.4500000000000002</v>
      </c>
      <c r="N524" s="649">
        <f>10*(6-(LN(M524)/LN(2)))</f>
        <v>47.072182507721543</v>
      </c>
      <c r="O524" s="653">
        <f>AVERAGE(K524:K532)</f>
        <v>32.171783354670744</v>
      </c>
      <c r="P524" s="649">
        <f t="shared" ref="P524" si="148">10*(6-(LN(48/O524)/LN(2)))</f>
        <v>54.227615042205571</v>
      </c>
      <c r="Q524" s="653">
        <f>AVERAGE(L524:L532)</f>
        <v>30.163765822784807</v>
      </c>
      <c r="R524" s="649">
        <f t="shared" ref="R524" si="149">10*(6-((2.04-0.68*LN(Q524))/LN(2)))</f>
        <v>63.98928478119349</v>
      </c>
      <c r="S524" s="1036">
        <f>AVERAGE(N524,P524,R524)</f>
        <v>55.096360777040196</v>
      </c>
      <c r="T524" s="1032">
        <f>AVERAGE(S508:S524)</f>
        <v>57.977329614294938</v>
      </c>
      <c r="U524" s="1033" t="s">
        <v>933</v>
      </c>
      <c r="V524" s="571" t="str">
        <f>IF(_xlfn.NUMBERVALUE(T524), IF(T524&lt;50, "Acceptable; Ongoing Protection is Required", "Unacceptable; Immediate Restoration is Required"), " ")</f>
        <v>Unacceptable; Immediate Restoration is Required</v>
      </c>
    </row>
    <row r="525" spans="1:22">
      <c r="A525" s="1725"/>
      <c r="B525" s="68" t="s">
        <v>2126</v>
      </c>
      <c r="C525" s="68" t="s">
        <v>2157</v>
      </c>
      <c r="D525" s="649">
        <v>8</v>
      </c>
      <c r="E525" s="54">
        <v>31</v>
      </c>
      <c r="F525" s="1767">
        <v>2023</v>
      </c>
      <c r="G525" s="1779"/>
      <c r="H525" s="660">
        <v>0.5</v>
      </c>
      <c r="I525" s="660"/>
      <c r="J525" s="68">
        <v>0.95594462866250862</v>
      </c>
      <c r="K525" s="3060">
        <f t="shared" si="96"/>
        <v>29.609428928192543</v>
      </c>
      <c r="L525" s="2924">
        <v>5.9137974683544297</v>
      </c>
      <c r="M525" s="1034"/>
      <c r="N525" s="649"/>
      <c r="O525" s="649"/>
      <c r="P525" s="649"/>
      <c r="Q525" s="649"/>
      <c r="R525" s="649"/>
      <c r="S525" s="1799"/>
      <c r="T525" s="745"/>
      <c r="U525" s="484"/>
    </row>
    <row r="526" spans="1:22">
      <c r="A526" s="1725"/>
      <c r="B526" s="68" t="s">
        <v>2126</v>
      </c>
      <c r="C526" s="68" t="s">
        <v>2157</v>
      </c>
      <c r="D526" s="649">
        <v>8</v>
      </c>
      <c r="E526" s="54">
        <v>31</v>
      </c>
      <c r="F526" s="1767">
        <v>2023</v>
      </c>
      <c r="G526" s="1779"/>
      <c r="H526" s="660">
        <v>1</v>
      </c>
      <c r="I526" s="660"/>
      <c r="J526" s="68" t="s">
        <v>811</v>
      </c>
      <c r="K526" s="3060"/>
      <c r="L526" s="2924" t="s">
        <v>811</v>
      </c>
      <c r="M526" s="1034"/>
      <c r="N526" s="649"/>
      <c r="O526" s="649"/>
      <c r="P526" s="649"/>
      <c r="Q526" s="649"/>
      <c r="R526" s="649"/>
      <c r="S526" s="1799"/>
      <c r="T526" s="745"/>
      <c r="U526" s="484"/>
    </row>
    <row r="527" spans="1:22">
      <c r="A527" s="1725"/>
      <c r="B527" s="68" t="s">
        <v>2126</v>
      </c>
      <c r="C527" s="68" t="s">
        <v>2157</v>
      </c>
      <c r="D527" s="649">
        <v>8</v>
      </c>
      <c r="E527" s="54">
        <v>31</v>
      </c>
      <c r="F527" s="1767">
        <v>2023</v>
      </c>
      <c r="G527" s="1779"/>
      <c r="H527" s="660">
        <v>2</v>
      </c>
      <c r="I527" s="660"/>
      <c r="J527" s="68" t="s">
        <v>811</v>
      </c>
      <c r="K527" s="3060"/>
      <c r="L527" s="2924" t="s">
        <v>811</v>
      </c>
      <c r="M527" s="1034"/>
      <c r="N527" s="649"/>
      <c r="O527" s="649"/>
      <c r="P527" s="649"/>
      <c r="Q527" s="649"/>
      <c r="R527" s="649"/>
      <c r="S527" s="1799"/>
      <c r="T527" s="745"/>
      <c r="U527" s="484"/>
    </row>
    <row r="528" spans="1:22">
      <c r="A528" s="1725"/>
      <c r="B528" s="68" t="s">
        <v>2126</v>
      </c>
      <c r="C528" s="68" t="s">
        <v>2157</v>
      </c>
      <c r="D528" s="649">
        <v>8</v>
      </c>
      <c r="E528" s="54">
        <v>31</v>
      </c>
      <c r="F528" s="1767">
        <v>2023</v>
      </c>
      <c r="G528" s="1779"/>
      <c r="H528" s="660">
        <v>3</v>
      </c>
      <c r="I528" s="660"/>
      <c r="J528" s="68" t="s">
        <v>811</v>
      </c>
      <c r="K528" s="3060"/>
      <c r="L528" s="2924" t="s">
        <v>811</v>
      </c>
      <c r="M528" s="1034"/>
      <c r="N528" s="649"/>
      <c r="O528" s="649"/>
      <c r="P528" s="649"/>
      <c r="Q528" s="649"/>
      <c r="R528" s="649"/>
      <c r="S528" s="1799"/>
      <c r="T528" s="745"/>
      <c r="U528" s="484"/>
    </row>
    <row r="529" spans="1:22">
      <c r="A529" s="1725"/>
      <c r="B529" s="68" t="s">
        <v>2126</v>
      </c>
      <c r="C529" s="68" t="s">
        <v>2157</v>
      </c>
      <c r="D529" s="649">
        <v>8</v>
      </c>
      <c r="E529" s="54">
        <v>31</v>
      </c>
      <c r="F529" s="1767">
        <v>2023</v>
      </c>
      <c r="G529" s="1779"/>
      <c r="H529" s="660">
        <v>4</v>
      </c>
      <c r="I529" s="660"/>
      <c r="J529" s="68" t="s">
        <v>811</v>
      </c>
      <c r="K529" s="3060"/>
      <c r="L529" s="2924" t="s">
        <v>811</v>
      </c>
      <c r="M529" s="1034"/>
      <c r="N529" s="649"/>
      <c r="O529" s="649"/>
      <c r="P529" s="649"/>
      <c r="Q529" s="649"/>
      <c r="R529" s="649"/>
      <c r="S529" s="1799"/>
      <c r="T529" s="745"/>
      <c r="U529" s="484"/>
    </row>
    <row r="530" spans="1:22">
      <c r="A530" s="1725"/>
      <c r="B530" s="68" t="s">
        <v>2126</v>
      </c>
      <c r="C530" s="68" t="s">
        <v>2157</v>
      </c>
      <c r="D530" s="649">
        <v>8</v>
      </c>
      <c r="E530" s="54">
        <v>31</v>
      </c>
      <c r="F530" s="1767">
        <v>2023</v>
      </c>
      <c r="G530" s="1779"/>
      <c r="H530" s="660">
        <v>5</v>
      </c>
      <c r="I530" s="660"/>
      <c r="J530" s="68" t="s">
        <v>811</v>
      </c>
      <c r="K530" s="3060"/>
      <c r="L530" s="2924" t="s">
        <v>811</v>
      </c>
      <c r="M530" s="1034"/>
      <c r="N530" s="649"/>
      <c r="O530" s="649"/>
      <c r="P530" s="649"/>
      <c r="Q530" s="649"/>
      <c r="R530" s="649"/>
      <c r="S530" s="1799"/>
      <c r="T530" s="745"/>
      <c r="U530" s="484"/>
    </row>
    <row r="531" spans="1:22">
      <c r="A531" s="1725"/>
      <c r="B531" s="68" t="s">
        <v>2126</v>
      </c>
      <c r="C531" s="68" t="s">
        <v>2157</v>
      </c>
      <c r="D531" s="649">
        <v>8</v>
      </c>
      <c r="E531" s="54">
        <v>31</v>
      </c>
      <c r="F531" s="1767">
        <v>2023</v>
      </c>
      <c r="G531" s="1779"/>
      <c r="H531" s="660">
        <v>5.0999999999999996</v>
      </c>
      <c r="I531" s="660"/>
      <c r="J531" s="68">
        <v>1.2500814374817422</v>
      </c>
      <c r="K531" s="3060">
        <f t="shared" si="96"/>
        <v>38.720022444559483</v>
      </c>
      <c r="L531" s="3073">
        <v>70.920253164556954</v>
      </c>
      <c r="M531" s="1034"/>
      <c r="N531" s="649"/>
      <c r="O531" s="649"/>
      <c r="P531" s="649"/>
      <c r="Q531" s="649"/>
      <c r="R531" s="649"/>
      <c r="S531" s="1799"/>
      <c r="T531" s="745"/>
      <c r="U531" s="484"/>
    </row>
    <row r="532" spans="1:22">
      <c r="A532" s="1725"/>
      <c r="B532" s="68" t="s">
        <v>2126</v>
      </c>
      <c r="C532" s="68" t="s">
        <v>2157</v>
      </c>
      <c r="D532" s="649">
        <v>8</v>
      </c>
      <c r="E532" s="54">
        <v>31</v>
      </c>
      <c r="F532" s="1767">
        <v>2023</v>
      </c>
      <c r="G532" s="1779"/>
      <c r="H532" s="660">
        <v>5.0999999999999996</v>
      </c>
      <c r="I532" s="660"/>
      <c r="J532" s="68">
        <v>1.1397801341745295</v>
      </c>
      <c r="K532" s="3060">
        <f t="shared" si="96"/>
        <v>35.303549875921874</v>
      </c>
      <c r="L532" s="3073">
        <v>38.065822784810123</v>
      </c>
      <c r="M532" s="1034" t="s">
        <v>2160</v>
      </c>
      <c r="N532" s="649"/>
      <c r="O532" s="649"/>
      <c r="P532" s="649"/>
      <c r="Q532" s="649"/>
      <c r="R532" s="649"/>
      <c r="S532" s="1799"/>
      <c r="T532" s="745"/>
      <c r="U532" s="484"/>
    </row>
    <row r="533" spans="1:22">
      <c r="A533" s="1725"/>
      <c r="B533" s="649"/>
      <c r="C533" s="649"/>
      <c r="D533" s="54"/>
      <c r="E533" s="54"/>
      <c r="F533" s="1767"/>
      <c r="G533" s="1779"/>
      <c r="H533" s="649"/>
      <c r="I533" s="660"/>
      <c r="J533" s="68"/>
      <c r="K533" s="3060"/>
      <c r="L533" s="2934"/>
      <c r="M533" s="1034"/>
      <c r="N533" s="649"/>
      <c r="O533" s="649"/>
      <c r="P533" s="649"/>
      <c r="Q533" s="649"/>
      <c r="R533" s="649"/>
      <c r="S533" s="1799"/>
      <c r="T533" s="745"/>
      <c r="U533" s="484"/>
    </row>
    <row r="534" spans="1:22">
      <c r="A534" s="1764"/>
      <c r="B534" s="1725"/>
      <c r="C534" s="1765"/>
      <c r="D534" s="1766"/>
      <c r="E534" s="1767"/>
      <c r="F534" s="1768"/>
      <c r="G534" s="1779"/>
      <c r="H534" s="68"/>
      <c r="I534" s="660"/>
      <c r="J534" s="68"/>
      <c r="K534" s="655"/>
      <c r="L534" s="2924"/>
      <c r="M534" s="649"/>
      <c r="N534" s="649"/>
      <c r="O534" s="649"/>
      <c r="P534" s="649"/>
      <c r="Q534" s="649"/>
      <c r="R534" s="649"/>
      <c r="S534" s="1799"/>
      <c r="T534" s="745"/>
      <c r="U534" s="484"/>
    </row>
    <row r="535" spans="1:22" s="1840" customFormat="1"/>
    <row r="536" spans="1:22" s="1731" customFormat="1">
      <c r="A536" s="1914"/>
      <c r="B536" s="1915"/>
      <c r="C536" s="1916"/>
      <c r="D536" s="1917"/>
      <c r="E536" s="1918"/>
      <c r="F536" s="1919"/>
      <c r="G536" s="1920"/>
      <c r="H536" s="1726"/>
      <c r="I536" s="1921"/>
      <c r="J536" s="1726"/>
      <c r="K536" s="1727"/>
      <c r="L536" s="2941"/>
      <c r="M536" s="1728"/>
      <c r="N536" s="1728"/>
      <c r="O536" s="1728"/>
      <c r="P536" s="1728"/>
      <c r="Q536" s="1728"/>
      <c r="R536" s="1728"/>
      <c r="S536" s="1922"/>
      <c r="T536" s="1729"/>
      <c r="U536" s="1730"/>
    </row>
    <row r="537" spans="1:22" s="1731" customFormat="1">
      <c r="A537" s="1901" t="s">
        <v>2161</v>
      </c>
      <c r="B537" s="1902"/>
      <c r="C537" s="1903"/>
      <c r="D537" s="1904"/>
      <c r="E537" s="1905"/>
      <c r="F537" s="1906"/>
      <c r="G537" s="1907"/>
      <c r="H537" s="1923"/>
      <c r="I537" s="1924"/>
      <c r="J537" s="1923"/>
      <c r="K537" s="1925"/>
      <c r="L537" s="2942"/>
      <c r="S537" s="1912"/>
      <c r="T537" s="1729"/>
      <c r="U537" s="1730"/>
    </row>
    <row r="538" spans="1:22">
      <c r="A538" s="1849" t="s">
        <v>280</v>
      </c>
      <c r="B538" s="337" t="s">
        <v>427</v>
      </c>
      <c r="C538" s="1613" t="s">
        <v>2162</v>
      </c>
      <c r="D538" s="1850">
        <v>8</v>
      </c>
      <c r="E538" s="1851">
        <v>22</v>
      </c>
      <c r="F538" s="1852">
        <v>2016</v>
      </c>
      <c r="G538" s="337">
        <v>0.25</v>
      </c>
      <c r="H538" s="336">
        <v>0.5</v>
      </c>
      <c r="I538" s="336">
        <v>0.95</v>
      </c>
      <c r="J538" s="337" t="s">
        <v>811</v>
      </c>
      <c r="K538" s="88"/>
      <c r="L538" s="2916" t="s">
        <v>811</v>
      </c>
      <c r="M538" s="91">
        <f>AVERAGE(I538:I540)</f>
        <v>0.95</v>
      </c>
      <c r="N538" s="91">
        <f>10*(6-(LN(M538)/LN(2)))</f>
        <v>60.740005814437765</v>
      </c>
      <c r="O538" s="394">
        <f>AVERAGE(K538:K540)</f>
        <v>465.38435000000004</v>
      </c>
      <c r="P538" s="91">
        <f t="shared" si="3"/>
        <v>92.773163854929692</v>
      </c>
      <c r="Q538" s="394">
        <f>AVERAGE(L538:L540)</f>
        <v>3.585</v>
      </c>
      <c r="R538" s="91">
        <f t="shared" si="4"/>
        <v>43.094438374569968</v>
      </c>
      <c r="S538" s="1798">
        <f>AVERAGE(N538,P538,R538)</f>
        <v>65.535869347979144</v>
      </c>
      <c r="T538" s="745"/>
      <c r="U538" s="484"/>
      <c r="V538" s="915" t="str">
        <f>IF(_xlfn.NUMBERVALUE(T538), IF(T538&lt;50, "Acceptable; Ongoing Protection is Required", "UNScceptable; Immediate Restoration is Required"), " ")</f>
        <v xml:space="preserve"> </v>
      </c>
    </row>
    <row r="539" spans="1:22">
      <c r="A539" s="1749" t="s">
        <v>280</v>
      </c>
      <c r="B539" s="337" t="s">
        <v>427</v>
      </c>
      <c r="C539" s="1750" t="s">
        <v>2162</v>
      </c>
      <c r="D539" s="1751">
        <v>8</v>
      </c>
      <c r="E539" s="1752">
        <v>22</v>
      </c>
      <c r="F539" s="1753">
        <v>2016</v>
      </c>
      <c r="G539" s="347">
        <v>0.45</v>
      </c>
      <c r="H539" s="346"/>
      <c r="I539" s="346"/>
      <c r="J539" s="350">
        <v>15.88</v>
      </c>
      <c r="K539" s="88">
        <f t="shared" si="96"/>
        <v>491.86712</v>
      </c>
      <c r="L539" s="2943">
        <v>3.75</v>
      </c>
      <c r="M539" s="91"/>
      <c r="N539" s="91"/>
      <c r="O539" s="91"/>
      <c r="P539" s="91"/>
      <c r="Q539" s="91"/>
      <c r="R539" s="91"/>
      <c r="S539" s="1798"/>
      <c r="T539" s="745"/>
      <c r="U539" s="484"/>
    </row>
    <row r="540" spans="1:22" s="451" customFormat="1">
      <c r="A540" s="1780" t="s">
        <v>280</v>
      </c>
      <c r="B540" s="1784" t="s">
        <v>427</v>
      </c>
      <c r="C540" s="1811" t="s">
        <v>2162</v>
      </c>
      <c r="D540" s="1786">
        <v>8</v>
      </c>
      <c r="E540" s="1787">
        <v>22</v>
      </c>
      <c r="F540" s="1788">
        <v>2016</v>
      </c>
      <c r="G540" s="1785">
        <v>0.45</v>
      </c>
      <c r="H540" s="492"/>
      <c r="I540" s="492"/>
      <c r="J540" s="493">
        <v>14.17</v>
      </c>
      <c r="K540" s="498">
        <f t="shared" si="96"/>
        <v>438.90158000000002</v>
      </c>
      <c r="L540" s="2917">
        <v>3.42</v>
      </c>
      <c r="M540" s="470"/>
      <c r="N540" s="470"/>
      <c r="O540" s="470"/>
      <c r="P540" s="470"/>
      <c r="Q540" s="470"/>
      <c r="R540" s="470"/>
      <c r="S540" s="1803"/>
      <c r="T540" s="1016"/>
      <c r="U540" s="564"/>
    </row>
    <row r="541" spans="1:22">
      <c r="A541" s="1849" t="s">
        <v>280</v>
      </c>
      <c r="B541" s="337" t="s">
        <v>427</v>
      </c>
      <c r="C541" s="1613" t="s">
        <v>2162</v>
      </c>
      <c r="D541" s="2465">
        <v>8</v>
      </c>
      <c r="E541" s="2466">
        <v>23</v>
      </c>
      <c r="F541" s="2467">
        <v>2017</v>
      </c>
      <c r="G541" s="1613">
        <v>0.5</v>
      </c>
      <c r="H541" s="355">
        <v>0.92</v>
      </c>
      <c r="I541" s="355">
        <v>1.25</v>
      </c>
      <c r="J541" s="360">
        <v>10.7626582278481</v>
      </c>
      <c r="K541" s="88">
        <f t="shared" si="96"/>
        <v>333.36257594936706</v>
      </c>
      <c r="L541" s="2918">
        <v>2.6749802916208303</v>
      </c>
      <c r="M541" s="91">
        <f>AVERAGE(I541:I543)</f>
        <v>1.25</v>
      </c>
      <c r="N541" s="91">
        <f>10*(6-(LN(M541)/LN(2)))</f>
        <v>56.780719051126376</v>
      </c>
      <c r="O541" s="394">
        <f>AVERAGE(K541:K543)</f>
        <v>320.37898088607596</v>
      </c>
      <c r="P541" s="91">
        <f t="shared" si="3"/>
        <v>87.38673188965798</v>
      </c>
      <c r="Q541" s="394">
        <f>AVERAGE(L541:L543)</f>
        <v>2.4792500263802815</v>
      </c>
      <c r="R541" s="91">
        <f t="shared" si="4"/>
        <v>39.476366809165818</v>
      </c>
      <c r="S541" s="1798">
        <f>AVERAGE(N541,P541,R541)</f>
        <v>61.214605916650065</v>
      </c>
      <c r="T541" s="1032"/>
      <c r="U541" s="1033"/>
      <c r="V541" s="571" t="str">
        <f>IF(_xlfn.NUMBERVALUE(T541), IF(T541&lt;50, "Acceptable; Ongoing Protection is Required", "UNScceptable; Immediate Restoration is Required"), " ")</f>
        <v xml:space="preserve"> </v>
      </c>
    </row>
    <row r="542" spans="1:22">
      <c r="A542" s="1749" t="s">
        <v>280</v>
      </c>
      <c r="B542" s="337" t="s">
        <v>427</v>
      </c>
      <c r="C542" s="1613" t="s">
        <v>2162</v>
      </c>
      <c r="D542" s="2465">
        <v>8</v>
      </c>
      <c r="E542" s="2466">
        <v>23</v>
      </c>
      <c r="F542" s="2467">
        <v>2017</v>
      </c>
      <c r="G542" s="1613">
        <v>0.5</v>
      </c>
      <c r="H542" s="355">
        <v>0.92</v>
      </c>
      <c r="I542" s="355">
        <v>1.25</v>
      </c>
      <c r="J542" s="360">
        <v>9.9243037974683546</v>
      </c>
      <c r="K542" s="88">
        <f t="shared" si="96"/>
        <v>307.39538582278482</v>
      </c>
      <c r="L542" s="2918">
        <v>2.2835197611397331</v>
      </c>
      <c r="M542" s="91"/>
      <c r="N542" s="91"/>
      <c r="O542" s="91"/>
      <c r="P542" s="91"/>
      <c r="Q542" s="91"/>
      <c r="R542" s="91"/>
      <c r="S542" s="1798"/>
      <c r="T542" s="745"/>
      <c r="U542" s="484"/>
    </row>
    <row r="543" spans="1:22" s="451" customFormat="1">
      <c r="A543" s="1780" t="s">
        <v>280</v>
      </c>
      <c r="B543" s="1784" t="s">
        <v>427</v>
      </c>
      <c r="C543" s="1853" t="s">
        <v>2162</v>
      </c>
      <c r="D543" s="2468">
        <v>8</v>
      </c>
      <c r="E543" s="2469">
        <v>23</v>
      </c>
      <c r="F543" s="2470">
        <v>2017</v>
      </c>
      <c r="G543" s="1853">
        <v>0.75</v>
      </c>
      <c r="H543" s="469">
        <v>0.92</v>
      </c>
      <c r="I543" s="469">
        <v>1.25</v>
      </c>
      <c r="J543" s="470"/>
      <c r="K543" s="498" t="str">
        <f t="shared" si="96"/>
        <v xml:space="preserve"> </v>
      </c>
      <c r="L543" s="2944"/>
      <c r="M543" s="470"/>
      <c r="N543" s="470"/>
      <c r="O543" s="470"/>
      <c r="P543" s="470"/>
      <c r="Q543" s="470"/>
      <c r="R543" s="470"/>
      <c r="S543" s="1803"/>
      <c r="T543" s="1016"/>
      <c r="U543" s="564"/>
    </row>
    <row r="544" spans="1:22" s="1735" customFormat="1">
      <c r="A544" s="2481" t="s">
        <v>280</v>
      </c>
      <c r="B544" s="2482" t="s">
        <v>427</v>
      </c>
      <c r="C544" s="2471" t="s">
        <v>2162</v>
      </c>
      <c r="D544" s="2472">
        <v>9</v>
      </c>
      <c r="E544" s="2473">
        <v>5</v>
      </c>
      <c r="F544" s="2474">
        <v>2018</v>
      </c>
      <c r="G544" s="2471">
        <v>0.5</v>
      </c>
      <c r="H544" s="2475">
        <v>0.35</v>
      </c>
      <c r="I544" s="2475">
        <v>0.95</v>
      </c>
      <c r="J544" s="2493">
        <v>9.6615816455696226</v>
      </c>
      <c r="K544" s="2477">
        <f t="shared" si="96"/>
        <v>299.25782988987351</v>
      </c>
      <c r="L544" s="2930">
        <v>5.5725271803232275</v>
      </c>
      <c r="M544" s="2478">
        <f>AVERAGE(I544)</f>
        <v>0.95</v>
      </c>
      <c r="N544" s="2478">
        <f>10*(6-(LN(M544)/LN(2)))</f>
        <v>60.740005814437765</v>
      </c>
      <c r="O544" s="2479">
        <f>AVERAGE(K544)</f>
        <v>299.25782988987351</v>
      </c>
      <c r="P544" s="2478">
        <f t="shared" ref="P544:P559" si="150">10*(6-(LN(48/O544)/LN(2)))</f>
        <v>86.402826839099376</v>
      </c>
      <c r="Q544" s="2479">
        <f>AVERAGE(L544)</f>
        <v>5.5725271803232275</v>
      </c>
      <c r="R544" s="2478">
        <f t="shared" ref="R544:R559" si="151">10*(6-((2.04-0.68*LN(Q544))/LN(2)))</f>
        <v>47.421677054513161</v>
      </c>
      <c r="S544" s="2480">
        <f>AVERAGE(N544,P544,R544)</f>
        <v>64.854836569350098</v>
      </c>
      <c r="T544" s="1733">
        <f>AVERAGE(S544:S554)</f>
        <v>64.411352618434805</v>
      </c>
      <c r="U544" s="1734" t="s">
        <v>36</v>
      </c>
      <c r="V544" s="1735" t="str">
        <f>IF(_xlfn.NUMBERVALUE(T544), IF(T544&lt;50, "Acceptable; Ongoing Protection is Required", "Unacceptable; Immediate Restoration is Required"), " ")</f>
        <v>Unacceptable; Immediate Restoration is Required</v>
      </c>
    </row>
    <row r="545" spans="1:23" s="571" customFormat="1">
      <c r="A545" s="1764"/>
      <c r="B545" s="2464" t="s">
        <v>2126</v>
      </c>
      <c r="C545" s="2464" t="s">
        <v>2162</v>
      </c>
      <c r="D545" s="2464">
        <v>9</v>
      </c>
      <c r="E545" s="2464">
        <v>5</v>
      </c>
      <c r="F545" s="3106">
        <v>2019</v>
      </c>
      <c r="G545" s="3092">
        <v>1.1000000000000001</v>
      </c>
      <c r="H545" s="3092">
        <v>0.5</v>
      </c>
      <c r="I545" s="3093">
        <v>0.51</v>
      </c>
      <c r="J545" s="670">
        <v>4.1669900545002472</v>
      </c>
      <c r="K545" s="3060">
        <f t="shared" si="96"/>
        <v>129.06834994809066</v>
      </c>
      <c r="L545" s="3061">
        <v>17.255146835443043</v>
      </c>
      <c r="M545" s="659">
        <f>AVERAGE(I545:I547)</f>
        <v>0.51</v>
      </c>
      <c r="N545" s="649">
        <f>10*(6-(LN(M545)/LN(2)))</f>
        <v>69.714308478032294</v>
      </c>
      <c r="O545" s="653">
        <f>AVERAGE(K545:K547)</f>
        <v>126.82368299247167</v>
      </c>
      <c r="P545" s="649">
        <f t="shared" si="150"/>
        <v>74.017178678542166</v>
      </c>
      <c r="Q545" s="653">
        <f>AVERAGE(L545:L547)</f>
        <v>18.809818481012663</v>
      </c>
      <c r="R545" s="649">
        <f t="shared" si="151"/>
        <v>59.356236511952105</v>
      </c>
      <c r="S545" s="1036">
        <f>AVERAGE(N545,P545,R545)</f>
        <v>67.69590788950886</v>
      </c>
      <c r="T545" s="1032"/>
      <c r="U545" s="1033"/>
    </row>
    <row r="546" spans="1:23" s="571" customFormat="1">
      <c r="A546" s="1725"/>
      <c r="B546" s="2464" t="s">
        <v>2126</v>
      </c>
      <c r="C546" s="2464" t="s">
        <v>2162</v>
      </c>
      <c r="D546" s="2464">
        <v>9</v>
      </c>
      <c r="E546" s="2464">
        <v>5</v>
      </c>
      <c r="F546" s="3106">
        <v>2019</v>
      </c>
      <c r="G546" s="3092"/>
      <c r="H546" s="3092">
        <v>0.5</v>
      </c>
      <c r="I546" s="3093"/>
      <c r="J546" s="670">
        <v>4.0220512699958899</v>
      </c>
      <c r="K546" s="3060">
        <f t="shared" si="96"/>
        <v>124.57901603685269</v>
      </c>
      <c r="L546" s="3061">
        <v>20.364490126582282</v>
      </c>
      <c r="M546" s="1034"/>
      <c r="N546" s="1034"/>
      <c r="O546" s="1034"/>
      <c r="P546" s="1034"/>
      <c r="Q546" s="1034"/>
      <c r="R546" s="1034"/>
      <c r="S546" s="1776"/>
      <c r="T546" s="1128"/>
    </row>
    <row r="547" spans="1:23" s="3023" customFormat="1">
      <c r="A547" s="2997"/>
      <c r="B547" s="3063" t="s">
        <v>2126</v>
      </c>
      <c r="C547" s="3063" t="s">
        <v>2162</v>
      </c>
      <c r="D547" s="3063">
        <v>9</v>
      </c>
      <c r="E547" s="3063">
        <v>5</v>
      </c>
      <c r="F547" s="3108">
        <v>2019</v>
      </c>
      <c r="G547" s="3095"/>
      <c r="H547" s="3095">
        <v>0.9</v>
      </c>
      <c r="I547" s="3096"/>
      <c r="J547" s="3064" t="s">
        <v>811</v>
      </c>
      <c r="K547" s="3066"/>
      <c r="L547" s="3136" t="s">
        <v>811</v>
      </c>
      <c r="M547" s="3020"/>
      <c r="N547" s="3020"/>
      <c r="O547" s="3020"/>
      <c r="P547" s="3020"/>
      <c r="Q547" s="3020"/>
      <c r="R547" s="3020"/>
      <c r="S547" s="3021"/>
      <c r="T547" s="3022"/>
    </row>
    <row r="548" spans="1:23" s="571" customFormat="1">
      <c r="A548" s="1725"/>
      <c r="B548" s="2464" t="s">
        <v>2126</v>
      </c>
      <c r="C548" s="2464" t="s">
        <v>2163</v>
      </c>
      <c r="D548" s="2464">
        <v>8</v>
      </c>
      <c r="E548" s="2464">
        <v>19</v>
      </c>
      <c r="F548" s="3106">
        <v>2020</v>
      </c>
      <c r="G548" s="3092">
        <v>1.05</v>
      </c>
      <c r="H548" s="2464">
        <v>0.5</v>
      </c>
      <c r="I548" s="3093">
        <v>0.55000000000000004</v>
      </c>
      <c r="J548" s="670">
        <v>4.1577712690302704</v>
      </c>
      <c r="K548" s="3060">
        <f t="shared" si="96"/>
        <v>128.78280728694361</v>
      </c>
      <c r="L548" s="3062">
        <v>7.3173333333333321</v>
      </c>
      <c r="M548" s="659">
        <f>AVERAGE(I548:I550)</f>
        <v>0.55000000000000004</v>
      </c>
      <c r="N548" s="649">
        <f>10*(6-(LN(M548)/LN(2)))</f>
        <v>68.624964762500653</v>
      </c>
      <c r="O548" s="653">
        <f>AVERAGE(K548:K550)</f>
        <v>131.46578243875493</v>
      </c>
      <c r="P548" s="649">
        <f t="shared" ref="P548" si="152">10*(6-(LN(48/O548)/LN(2)))</f>
        <v>74.535810366340897</v>
      </c>
      <c r="Q548" s="653">
        <f>AVERAGE(L548:L550)</f>
        <v>6.8413333333333313</v>
      </c>
      <c r="R548" s="649">
        <f t="shared" ref="R548" si="153">10*(6-((2.04-0.68*LN(Q548))/LN(2)))</f>
        <v>49.434108334560712</v>
      </c>
      <c r="S548" s="1036">
        <f>AVERAGE(N548,P548,R548)</f>
        <v>64.198294487800752</v>
      </c>
      <c r="T548" s="1128"/>
    </row>
    <row r="549" spans="1:23" s="571" customFormat="1">
      <c r="A549" s="1725"/>
      <c r="B549" s="2464" t="s">
        <v>2126</v>
      </c>
      <c r="C549" s="2464" t="s">
        <v>2163</v>
      </c>
      <c r="D549" s="2464">
        <v>8</v>
      </c>
      <c r="E549" s="2464">
        <v>19</v>
      </c>
      <c r="F549" s="3106">
        <v>2020</v>
      </c>
      <c r="G549" s="3092"/>
      <c r="H549" s="2464">
        <v>0.5</v>
      </c>
      <c r="I549" s="3093"/>
      <c r="J549" s="670">
        <v>4.3310117385731983</v>
      </c>
      <c r="K549" s="3060">
        <f t="shared" si="96"/>
        <v>134.14875759056625</v>
      </c>
      <c r="L549" s="3062">
        <v>6.3653333333333313</v>
      </c>
      <c r="M549" s="1034"/>
      <c r="N549" s="1034"/>
      <c r="O549" s="1034"/>
      <c r="P549" s="1034"/>
      <c r="Q549" s="1034"/>
      <c r="R549" s="1034"/>
      <c r="S549" s="1776"/>
      <c r="T549" s="1128"/>
    </row>
    <row r="550" spans="1:23" s="3023" customFormat="1">
      <c r="A550" s="2997"/>
      <c r="B550" s="3063" t="s">
        <v>2126</v>
      </c>
      <c r="C550" s="3063" t="s">
        <v>2163</v>
      </c>
      <c r="D550" s="3063">
        <v>8</v>
      </c>
      <c r="E550" s="3063">
        <v>19</v>
      </c>
      <c r="F550" s="3108">
        <v>2020</v>
      </c>
      <c r="G550" s="3095"/>
      <c r="H550" s="3063">
        <v>0.75</v>
      </c>
      <c r="I550" s="3096"/>
      <c r="J550" s="3065" t="s">
        <v>811</v>
      </c>
      <c r="K550" s="3066"/>
      <c r="L550" s="3067" t="s">
        <v>811</v>
      </c>
      <c r="M550" s="3020"/>
      <c r="N550" s="3020"/>
      <c r="O550" s="3020"/>
      <c r="P550" s="3020"/>
      <c r="Q550" s="3020"/>
      <c r="R550" s="3020"/>
      <c r="S550" s="3021"/>
      <c r="T550" s="3022"/>
    </row>
    <row r="551" spans="1:23" s="3023" customFormat="1">
      <c r="A551" s="2997"/>
      <c r="B551" s="2997" t="s">
        <v>2164</v>
      </c>
      <c r="C551" s="2998"/>
      <c r="D551" s="2999"/>
      <c r="E551" s="3000"/>
      <c r="F551" s="3001"/>
      <c r="G551" s="3002"/>
      <c r="H551" s="3003"/>
      <c r="I551" s="3004"/>
      <c r="J551" s="3003"/>
      <c r="K551" s="3005"/>
      <c r="L551" s="3006"/>
      <c r="M551" s="3020"/>
      <c r="N551" s="3020"/>
      <c r="O551" s="3020"/>
      <c r="P551" s="3020"/>
      <c r="Q551" s="3020"/>
      <c r="R551" s="3020"/>
      <c r="S551" s="3021"/>
      <c r="T551" s="3022"/>
    </row>
    <row r="552" spans="1:23" s="571" customFormat="1">
      <c r="A552" s="1725"/>
      <c r="B552" s="670" t="s">
        <v>2126</v>
      </c>
      <c r="C552" s="670" t="s">
        <v>2161</v>
      </c>
      <c r="D552" s="2464">
        <v>8</v>
      </c>
      <c r="E552" s="3059">
        <v>31</v>
      </c>
      <c r="F552" s="3106">
        <v>2023</v>
      </c>
      <c r="G552" s="3092">
        <v>0.75</v>
      </c>
      <c r="H552" s="3093">
        <v>0.5</v>
      </c>
      <c r="I552" s="3093">
        <v>0.75</v>
      </c>
      <c r="J552" s="670">
        <v>1.1030130330721253</v>
      </c>
      <c r="K552" s="3060">
        <f t="shared" si="96"/>
        <v>34.164725686376009</v>
      </c>
      <c r="L552" s="3061">
        <v>8.5648101265822785</v>
      </c>
      <c r="M552" s="659">
        <f>AVERAGE(I552:I553)</f>
        <v>0.75</v>
      </c>
      <c r="N552" s="649">
        <f>10*(6-(LN(M552)/LN(2)))</f>
        <v>64.150374992788443</v>
      </c>
      <c r="O552" s="653">
        <f>AVERAGE(K552:K553)</f>
        <v>77.440044889118951</v>
      </c>
      <c r="P552" s="649">
        <f t="shared" ref="P552" si="154">10*(6-(LN(48/O552)/LN(2)))</f>
        <v>66.900453830557097</v>
      </c>
      <c r="Q552" s="653">
        <f>AVERAGE(L552:L553)</f>
        <v>8.5648101265822802</v>
      </c>
      <c r="R552" s="649">
        <f t="shared" ref="R552" si="155">10*(6-((2.04-0.68*LN(Q552))/LN(2)))</f>
        <v>51.638285757892959</v>
      </c>
      <c r="S552" s="1036">
        <f>AVERAGE(N552,P552,R552)</f>
        <v>60.896371527079502</v>
      </c>
      <c r="T552" s="1733">
        <f>AVERAGE(S545:S552)</f>
        <v>64.263524634796383</v>
      </c>
      <c r="U552" s="1734" t="s">
        <v>933</v>
      </c>
      <c r="V552" s="1735" t="str">
        <f>IF(_xlfn.NUMBERVALUE(T552), IF(T552&lt;50, "Acceptable; Ongoing Protection is Required", "Unacceptable; Immediate Restoration is Required"), " ")</f>
        <v>Unacceptable; Immediate Restoration is Required</v>
      </c>
    </row>
    <row r="553" spans="1:23" s="571" customFormat="1">
      <c r="A553" s="1725"/>
      <c r="B553" s="670" t="s">
        <v>2126</v>
      </c>
      <c r="C553" s="670" t="s">
        <v>2161</v>
      </c>
      <c r="D553" s="2464">
        <v>8</v>
      </c>
      <c r="E553" s="3059">
        <v>31</v>
      </c>
      <c r="F553" s="3106">
        <v>2023</v>
      </c>
      <c r="G553" s="3092"/>
      <c r="H553" s="3093">
        <v>0.5</v>
      </c>
      <c r="I553" s="3093"/>
      <c r="J553" s="670">
        <v>3.8973127168548425</v>
      </c>
      <c r="K553" s="3060">
        <f t="shared" si="96"/>
        <v>120.71536409186189</v>
      </c>
      <c r="L553" s="3061">
        <v>8.5648101265822802</v>
      </c>
      <c r="M553" s="1034"/>
      <c r="N553" s="1034"/>
      <c r="O553" s="1034"/>
      <c r="P553" s="1034"/>
      <c r="Q553" s="1034"/>
      <c r="R553" s="1034"/>
      <c r="S553" s="1776"/>
      <c r="T553" s="1128"/>
    </row>
    <row r="554" spans="1:23" s="1619" customFormat="1">
      <c r="A554" s="1863"/>
      <c r="B554" s="1792"/>
      <c r="C554" s="1793"/>
      <c r="D554" s="1794"/>
      <c r="E554" s="1795"/>
      <c r="F554" s="1796"/>
      <c r="G554" s="1797"/>
      <c r="H554" s="1400"/>
      <c r="I554" s="1401"/>
      <c r="J554" s="1400"/>
      <c r="K554" s="1402"/>
      <c r="L554" s="2926"/>
      <c r="M554" s="1403"/>
      <c r="N554" s="1403"/>
      <c r="O554" s="1403"/>
      <c r="P554" s="1403"/>
      <c r="Q554" s="1403"/>
      <c r="R554" s="1403"/>
      <c r="S554" s="1855"/>
      <c r="T554" s="1404"/>
      <c r="U554" s="1405"/>
    </row>
    <row r="555" spans="1:23" s="1731" customFormat="1">
      <c r="A555" s="1901" t="s">
        <v>2165</v>
      </c>
      <c r="B555" s="1902"/>
      <c r="C555" s="1903"/>
      <c r="D555" s="1904"/>
      <c r="E555" s="1905"/>
      <c r="F555" s="1906"/>
      <c r="G555" s="1907"/>
      <c r="H555" s="1923"/>
      <c r="I555" s="1924"/>
      <c r="J555" s="1923"/>
      <c r="K555" s="1925"/>
      <c r="L555" s="2942"/>
      <c r="S555" s="1912"/>
      <c r="T555" s="1729"/>
      <c r="U555" s="1730"/>
    </row>
    <row r="556" spans="1:23" s="451" customFormat="1">
      <c r="A556" s="1841" t="s">
        <v>282</v>
      </c>
      <c r="B556" s="1784" t="s">
        <v>427</v>
      </c>
      <c r="C556" s="1784" t="s">
        <v>2166</v>
      </c>
      <c r="D556" s="1842">
        <v>8</v>
      </c>
      <c r="E556" s="1843">
        <v>29</v>
      </c>
      <c r="F556" s="1844">
        <v>2016</v>
      </c>
      <c r="G556" s="1784">
        <v>0.5</v>
      </c>
      <c r="H556" s="535">
        <v>1.1950000000000001</v>
      </c>
      <c r="I556" s="535">
        <v>2.95</v>
      </c>
      <c r="J556" s="1845">
        <v>18.88</v>
      </c>
      <c r="K556" s="498">
        <f t="shared" si="96"/>
        <v>584.78912000000003</v>
      </c>
      <c r="L556" s="2928">
        <v>0.96</v>
      </c>
      <c r="M556" s="470">
        <f>AVERAGE(I556)</f>
        <v>2.95</v>
      </c>
      <c r="N556" s="470">
        <f>10*(6-(LN(M556)/LN(2)))</f>
        <v>44.392850455255214</v>
      </c>
      <c r="O556" s="1701">
        <f>AVERAGE(K556)</f>
        <v>584.78912000000003</v>
      </c>
      <c r="P556" s="470">
        <f t="shared" si="150"/>
        <v>96.068101592562627</v>
      </c>
      <c r="Q556" s="1701">
        <f>AVERAGE(L556)</f>
        <v>0.96</v>
      </c>
      <c r="R556" s="470">
        <f t="shared" si="151"/>
        <v>30.16854408030088</v>
      </c>
      <c r="S556" s="1803">
        <f>AVERAGE(N556,P556,R556)</f>
        <v>56.876498709372903</v>
      </c>
      <c r="T556" s="1016"/>
      <c r="U556" s="564"/>
      <c r="V556" s="1846" t="str">
        <f>IF(_xlfn.NUMBERVALUE(T556), IF(T556&lt;50, "Acceptable; Ongoing Protection is Required", "UNScceptable; Immediate Restoration is Required"), " ")</f>
        <v xml:space="preserve"> </v>
      </c>
    </row>
    <row r="557" spans="1:23" s="1735" customFormat="1">
      <c r="A557" s="2492" t="s">
        <v>282</v>
      </c>
      <c r="B557" s="2482" t="s">
        <v>427</v>
      </c>
      <c r="C557" s="2471" t="s">
        <v>2166</v>
      </c>
      <c r="D557" s="2472">
        <v>8</v>
      </c>
      <c r="E557" s="2473">
        <v>29</v>
      </c>
      <c r="F557" s="2474">
        <v>2017</v>
      </c>
      <c r="G557" s="2471">
        <v>0.5</v>
      </c>
      <c r="H557" s="2475">
        <v>1.66</v>
      </c>
      <c r="I557" s="2475">
        <v>3.4</v>
      </c>
      <c r="J557" s="2493">
        <v>3.2818177215189874</v>
      </c>
      <c r="K557" s="2477">
        <f t="shared" si="96"/>
        <v>101.65102210632912</v>
      </c>
      <c r="L557" s="2930">
        <v>0.71767763921534455</v>
      </c>
      <c r="M557" s="2478">
        <f>AVERAGE(I557)</f>
        <v>3.4</v>
      </c>
      <c r="N557" s="2478">
        <f>10*(6-(LN(M557)/LN(2)))</f>
        <v>42.344652536370226</v>
      </c>
      <c r="O557" s="2479">
        <f>AVERAGE(K557)</f>
        <v>101.65102210632912</v>
      </c>
      <c r="P557" s="2478">
        <f t="shared" si="150"/>
        <v>70.825184106830292</v>
      </c>
      <c r="Q557" s="2479">
        <f>AVERAGE(L557)</f>
        <v>0.71767763921534455</v>
      </c>
      <c r="R557" s="2478">
        <f t="shared" si="151"/>
        <v>27.314594724483054</v>
      </c>
      <c r="S557" s="2480">
        <f>AVERAGE(N557,P557,R557)</f>
        <v>46.828143789227852</v>
      </c>
      <c r="T557" s="1744"/>
      <c r="U557" s="1745"/>
      <c r="V557" s="1746" t="str">
        <f>IF(_xlfn.NUMBERVALUE(T557), IF(T557&lt;50, "Acceptable; Ongoing Protection is Required", "UNScceptable; Immediate Restoration is Required"), " ")</f>
        <v xml:space="preserve"> </v>
      </c>
      <c r="W557" s="1746"/>
    </row>
    <row r="558" spans="1:23" s="1735" customFormat="1">
      <c r="A558" s="2492" t="s">
        <v>282</v>
      </c>
      <c r="B558" s="2482" t="s">
        <v>427</v>
      </c>
      <c r="C558" s="2471" t="s">
        <v>2166</v>
      </c>
      <c r="D558" s="2472">
        <v>9</v>
      </c>
      <c r="E558" s="2473">
        <v>5</v>
      </c>
      <c r="F558" s="2474">
        <v>2018</v>
      </c>
      <c r="G558" s="2471">
        <v>0.5</v>
      </c>
      <c r="H558" s="2475">
        <v>1.5</v>
      </c>
      <c r="I558" s="2475">
        <v>3.1</v>
      </c>
      <c r="J558" s="2493">
        <v>5.3279689873417722</v>
      </c>
      <c r="K558" s="2477">
        <f t="shared" si="96"/>
        <v>165.02851141392406</v>
      </c>
      <c r="L558" s="2930">
        <v>0.81549178248632603</v>
      </c>
      <c r="M558" s="2478">
        <f>AVERAGE(I558)</f>
        <v>3.1</v>
      </c>
      <c r="N558" s="2478">
        <f>10*(6-(LN(M558)/LN(2)))</f>
        <v>43.677317845004865</v>
      </c>
      <c r="O558" s="2479">
        <f>AVERAGE(K558)</f>
        <v>165.02851141392406</v>
      </c>
      <c r="P558" s="2478">
        <f t="shared" si="150"/>
        <v>77.816089845673531</v>
      </c>
      <c r="Q558" s="2479">
        <f>AVERAGE(L558)</f>
        <v>0.81549178248632603</v>
      </c>
      <c r="R558" s="2478">
        <f t="shared" si="151"/>
        <v>28.568068428014051</v>
      </c>
      <c r="S558" s="2480">
        <f>AVERAGE(N558,P558,R558)</f>
        <v>50.020492039564147</v>
      </c>
      <c r="T558" s="1733">
        <f>AVERAGE(S558:S558)</f>
        <v>50.020492039564147</v>
      </c>
      <c r="U558" s="1734" t="s">
        <v>36</v>
      </c>
      <c r="V558" s="1735" t="str">
        <f>IF(_xlfn.NUMBERVALUE(T558), IF(T558&lt;50, "Acceptable; Ongoing Protection is Required", "Unacceptable; Immediate Restoration is Required"), " ")</f>
        <v>Unacceptable; Immediate Restoration is Required</v>
      </c>
    </row>
    <row r="559" spans="1:23" s="571" customFormat="1">
      <c r="A559" s="1791"/>
      <c r="B559" s="2464" t="s">
        <v>2126</v>
      </c>
      <c r="C559" s="2464" t="s">
        <v>2167</v>
      </c>
      <c r="D559" s="2464">
        <v>9</v>
      </c>
      <c r="E559" s="2464">
        <v>5</v>
      </c>
      <c r="F559" s="3106">
        <v>2019</v>
      </c>
      <c r="G559" s="3092">
        <v>3.1</v>
      </c>
      <c r="H559" s="3092">
        <v>0.5</v>
      </c>
      <c r="I559" s="3093">
        <v>2.09</v>
      </c>
      <c r="J559" s="670">
        <v>0.53628063431042783</v>
      </c>
      <c r="K559" s="3060">
        <f t="shared" si="96"/>
        <v>16.610756367131192</v>
      </c>
      <c r="L559" s="3061">
        <v>2.323465316455696</v>
      </c>
      <c r="M559" s="659">
        <f>AVERAGE(I559:I561)</f>
        <v>2.09</v>
      </c>
      <c r="N559" s="649">
        <f>10*(6-(LN(M559)/LN(2)))</f>
        <v>49.364970576938418</v>
      </c>
      <c r="O559" s="653">
        <f>AVERAGE(K559:K561)</f>
        <v>18.406379483850952</v>
      </c>
      <c r="P559" s="649">
        <f t="shared" si="150"/>
        <v>46.171714721104635</v>
      </c>
      <c r="Q559" s="653">
        <f>AVERAGE(L559:L561)</f>
        <v>5.7232417721518978</v>
      </c>
      <c r="R559" s="649">
        <f t="shared" si="151"/>
        <v>47.683482528061305</v>
      </c>
      <c r="S559" s="1036">
        <f>AVERAGE(N559,P559,R559)</f>
        <v>47.740055942034786</v>
      </c>
      <c r="T559" s="1128"/>
    </row>
    <row r="560" spans="1:23" s="571" customFormat="1">
      <c r="A560" s="1791"/>
      <c r="B560" s="2464" t="s">
        <v>2126</v>
      </c>
      <c r="C560" s="2464" t="s">
        <v>2167</v>
      </c>
      <c r="D560" s="2464">
        <v>9</v>
      </c>
      <c r="E560" s="2464">
        <v>5</v>
      </c>
      <c r="F560" s="3106">
        <v>2019</v>
      </c>
      <c r="G560" s="3092"/>
      <c r="H560" s="3092">
        <v>1</v>
      </c>
      <c r="I560" s="3093"/>
      <c r="J560" s="3059" t="s">
        <v>811</v>
      </c>
      <c r="K560" s="3060"/>
      <c r="L560" s="3135" t="s">
        <v>811</v>
      </c>
      <c r="M560" s="1034"/>
      <c r="N560" s="1034"/>
      <c r="O560" s="1034"/>
      <c r="P560" s="1034"/>
      <c r="Q560" s="1034"/>
      <c r="R560" s="1034"/>
      <c r="S560" s="1776"/>
      <c r="T560" s="1128"/>
    </row>
    <row r="561" spans="1:22" s="3023" customFormat="1">
      <c r="A561" s="3137"/>
      <c r="B561" s="3063" t="s">
        <v>2126</v>
      </c>
      <c r="C561" s="3063" t="s">
        <v>2167</v>
      </c>
      <c r="D561" s="3063">
        <v>9</v>
      </c>
      <c r="E561" s="3063">
        <v>5</v>
      </c>
      <c r="F561" s="3108">
        <v>2019</v>
      </c>
      <c r="G561" s="3095"/>
      <c r="H561" s="3095">
        <v>2</v>
      </c>
      <c r="I561" s="3096"/>
      <c r="J561" s="3065">
        <v>0.65222453026960392</v>
      </c>
      <c r="K561" s="3066">
        <f t="shared" si="96"/>
        <v>20.202002600570712</v>
      </c>
      <c r="L561" s="3067">
        <v>9.1230182278480996</v>
      </c>
      <c r="M561" s="3020"/>
      <c r="N561" s="3020"/>
      <c r="O561" s="3020"/>
      <c r="P561" s="3020"/>
      <c r="Q561" s="3020"/>
      <c r="R561" s="3020"/>
      <c r="S561" s="3021"/>
      <c r="T561" s="3022"/>
    </row>
    <row r="562" spans="1:22" s="571" customFormat="1">
      <c r="A562" s="3138"/>
      <c r="B562" s="2464" t="s">
        <v>2126</v>
      </c>
      <c r="C562" s="2464" t="s">
        <v>2165</v>
      </c>
      <c r="D562" s="2464">
        <v>8</v>
      </c>
      <c r="E562" s="2464">
        <v>19</v>
      </c>
      <c r="F562" s="3106">
        <v>2020</v>
      </c>
      <c r="G562" s="3092">
        <v>3.1</v>
      </c>
      <c r="H562" s="2464">
        <v>0.5</v>
      </c>
      <c r="I562" s="3093">
        <v>1.81</v>
      </c>
      <c r="J562" s="670">
        <v>0.83155425380605408</v>
      </c>
      <c r="K562" s="3060">
        <f t="shared" si="96"/>
        <v>25.75656145738872</v>
      </c>
      <c r="L562" s="3062">
        <v>3.9853333333333341</v>
      </c>
      <c r="M562" s="659">
        <f>AVERAGE(I562:I565)</f>
        <v>1.81</v>
      </c>
      <c r="N562" s="649">
        <f>10*(6-(LN(M562)/LN(2)))</f>
        <v>51.440103026915196</v>
      </c>
      <c r="O562" s="653">
        <f>AVERAGE(K562:K565)</f>
        <v>25.219966427026456</v>
      </c>
      <c r="P562" s="649">
        <f t="shared" ref="P562" si="156">10*(6-(LN(48/O562)/LN(2)))</f>
        <v>50.715319493091556</v>
      </c>
      <c r="Q562" s="653">
        <f>AVERAGE(L562:L565)</f>
        <v>3.0193333333333339</v>
      </c>
      <c r="R562" s="649">
        <f t="shared" ref="R562" si="157">10*(6-((2.04-0.68*LN(Q562))/LN(2)))</f>
        <v>41.40978542879985</v>
      </c>
      <c r="S562" s="1036">
        <f>AVERAGE(N562,P562,R562)</f>
        <v>47.855069316268867</v>
      </c>
      <c r="T562" s="1128"/>
    </row>
    <row r="563" spans="1:22" s="571" customFormat="1">
      <c r="A563" s="3138"/>
      <c r="B563" s="2464" t="s">
        <v>2126</v>
      </c>
      <c r="C563" s="2464" t="s">
        <v>2165</v>
      </c>
      <c r="D563" s="2464">
        <v>8</v>
      </c>
      <c r="E563" s="2464">
        <v>19</v>
      </c>
      <c r="F563" s="3106">
        <v>2020</v>
      </c>
      <c r="G563" s="3092"/>
      <c r="H563" s="2464">
        <v>1</v>
      </c>
      <c r="I563" s="3093"/>
      <c r="J563" s="670" t="s">
        <v>811</v>
      </c>
      <c r="K563" s="3060"/>
      <c r="L563" s="3061" t="s">
        <v>811</v>
      </c>
      <c r="M563" s="1034"/>
      <c r="N563" s="1034"/>
      <c r="O563" s="1034"/>
      <c r="P563" s="1034"/>
      <c r="Q563" s="1034"/>
      <c r="R563" s="1034"/>
      <c r="S563" s="1776"/>
      <c r="T563" s="1128"/>
    </row>
    <row r="564" spans="1:22" s="571" customFormat="1">
      <c r="A564" s="3138"/>
      <c r="B564" s="2464" t="s">
        <v>2126</v>
      </c>
      <c r="C564" s="2464" t="s">
        <v>2165</v>
      </c>
      <c r="D564" s="2464">
        <v>8</v>
      </c>
      <c r="E564" s="2464">
        <v>19</v>
      </c>
      <c r="F564" s="3106">
        <v>2020</v>
      </c>
      <c r="G564" s="3092"/>
      <c r="H564" s="2464">
        <v>2</v>
      </c>
      <c r="I564" s="3093"/>
      <c r="J564" s="670" t="s">
        <v>811</v>
      </c>
      <c r="K564" s="3060"/>
      <c r="L564" s="3061" t="s">
        <v>811</v>
      </c>
      <c r="M564" s="1034"/>
      <c r="N564" s="1034"/>
      <c r="O564" s="1034"/>
      <c r="P564" s="1034"/>
      <c r="Q564" s="1034"/>
      <c r="R564" s="1034"/>
      <c r="S564" s="1776"/>
      <c r="T564" s="1128"/>
    </row>
    <row r="565" spans="1:22" s="3023" customFormat="1">
      <c r="A565" s="3139"/>
      <c r="B565" s="3063" t="s">
        <v>2126</v>
      </c>
      <c r="C565" s="3063" t="s">
        <v>2165</v>
      </c>
      <c r="D565" s="3063">
        <v>8</v>
      </c>
      <c r="E565" s="3063">
        <v>19</v>
      </c>
      <c r="F565" s="3108">
        <v>2020</v>
      </c>
      <c r="G565" s="3095"/>
      <c r="H565" s="3063">
        <v>2.1</v>
      </c>
      <c r="I565" s="3096"/>
      <c r="J565" s="3065">
        <v>0.79690615989746849</v>
      </c>
      <c r="K565" s="3066">
        <f t="shared" ref="K565:K567" si="158">IF(AND(J565&gt;0),  J565*30.974," ")</f>
        <v>24.683371396664189</v>
      </c>
      <c r="L565" s="3109">
        <v>2.0533333333333337</v>
      </c>
      <c r="M565" s="3020"/>
      <c r="N565" s="3020"/>
      <c r="O565" s="3020"/>
      <c r="P565" s="3020"/>
      <c r="Q565" s="3020"/>
      <c r="R565" s="3020"/>
      <c r="S565" s="3021"/>
      <c r="T565" s="3022"/>
    </row>
    <row r="566" spans="1:22" s="3023" customFormat="1">
      <c r="A566" s="3139"/>
      <c r="B566" s="3063" t="s">
        <v>2168</v>
      </c>
      <c r="C566" s="3063"/>
      <c r="D566" s="3063"/>
      <c r="E566" s="3063"/>
      <c r="F566" s="3108"/>
      <c r="G566" s="3095"/>
      <c r="H566" s="3063"/>
      <c r="I566" s="3096"/>
      <c r="J566" s="3065"/>
      <c r="K566" s="3066"/>
      <c r="L566" s="3109"/>
      <c r="M566" s="3020"/>
      <c r="N566" s="3020"/>
      <c r="O566" s="3020"/>
      <c r="P566" s="3020"/>
      <c r="Q566" s="3020"/>
      <c r="R566" s="3020"/>
      <c r="S566" s="3021"/>
      <c r="T566" s="3022"/>
    </row>
    <row r="567" spans="1:22" s="571" customFormat="1">
      <c r="A567" s="3138"/>
      <c r="B567" s="2464" t="s">
        <v>2126</v>
      </c>
      <c r="C567" s="2464" t="s">
        <v>2165</v>
      </c>
      <c r="D567" s="2464">
        <v>8</v>
      </c>
      <c r="E567" s="2464">
        <v>24</v>
      </c>
      <c r="F567" s="3106">
        <v>2022</v>
      </c>
      <c r="G567" s="3092">
        <v>2.62</v>
      </c>
      <c r="H567" s="3059">
        <v>0.5</v>
      </c>
      <c r="I567" s="3093">
        <v>1.35</v>
      </c>
      <c r="J567" s="670">
        <v>1.5794123532056155</v>
      </c>
      <c r="K567" s="3060">
        <f t="shared" si="158"/>
        <v>48.920718228190736</v>
      </c>
      <c r="L567" s="3061">
        <v>3.6848258928571429</v>
      </c>
      <c r="M567" s="659">
        <f>AVERAGE(I567:I569)</f>
        <v>1.35</v>
      </c>
      <c r="N567" s="649">
        <f>10*(6-(LN(M567)/LN(2)))</f>
        <v>55.670405927238932</v>
      </c>
      <c r="O567" s="653">
        <f>AVERAGE(K567:K569)</f>
        <v>39.136574582552583</v>
      </c>
      <c r="P567" s="649">
        <f t="shared" ref="P567" si="159">10*(6-(LN(48/O567)/LN(2)))</f>
        <v>57.054830841875329</v>
      </c>
      <c r="Q567" s="653">
        <f>AVERAGE(L567:L569)</f>
        <v>4.6625687500000002</v>
      </c>
      <c r="R567" s="649">
        <f t="shared" ref="R567" si="160">10*(6-((2.04-0.68*LN(Q567))/LN(2)))</f>
        <v>45.67267115358581</v>
      </c>
      <c r="S567" s="1036">
        <f>AVERAGE(N567,P567,R567)</f>
        <v>52.799302640900031</v>
      </c>
      <c r="T567" s="1128"/>
    </row>
    <row r="568" spans="1:22" s="571" customFormat="1">
      <c r="A568" s="3138"/>
      <c r="B568" s="2464" t="s">
        <v>2126</v>
      </c>
      <c r="C568" s="2464" t="s">
        <v>2165</v>
      </c>
      <c r="D568" s="2464">
        <v>8</v>
      </c>
      <c r="E568" s="2464">
        <v>24</v>
      </c>
      <c r="F568" s="3106">
        <v>2022</v>
      </c>
      <c r="G568" s="3092"/>
      <c r="H568" s="3059">
        <v>1</v>
      </c>
      <c r="I568" s="3093"/>
      <c r="J568" s="670" t="s">
        <v>811</v>
      </c>
      <c r="K568" s="3060"/>
      <c r="L568" s="3061" t="s">
        <v>811</v>
      </c>
      <c r="M568" s="1034"/>
      <c r="N568" s="1034"/>
      <c r="O568" s="1034"/>
      <c r="P568" s="1034"/>
      <c r="Q568" s="1034"/>
      <c r="R568" s="1034"/>
      <c r="S568" s="1776"/>
      <c r="T568" s="1128"/>
    </row>
    <row r="569" spans="1:22" s="3023" customFormat="1">
      <c r="A569" s="3139"/>
      <c r="B569" s="3063" t="s">
        <v>2126</v>
      </c>
      <c r="C569" s="3063" t="s">
        <v>2165</v>
      </c>
      <c r="D569" s="3063">
        <v>8</v>
      </c>
      <c r="E569" s="3063">
        <v>24</v>
      </c>
      <c r="F569" s="3108">
        <v>2022</v>
      </c>
      <c r="G569" s="3095"/>
      <c r="H569" s="3064">
        <v>2</v>
      </c>
      <c r="I569" s="3096"/>
      <c r="J569" s="3065">
        <v>0.94764741192336921</v>
      </c>
      <c r="K569" s="3066">
        <f t="shared" ref="K569:K570" si="161">IF(AND(J569&gt;0),  J569*30.974," ")</f>
        <v>29.352430936914438</v>
      </c>
      <c r="L569" s="3067">
        <v>5.6403116071428583</v>
      </c>
      <c r="M569" s="3020"/>
      <c r="N569" s="3020"/>
      <c r="O569" s="3020"/>
      <c r="P569" s="3020"/>
      <c r="Q569" s="3020"/>
      <c r="R569" s="3020"/>
      <c r="S569" s="3021"/>
      <c r="T569" s="3022"/>
    </row>
    <row r="570" spans="1:22" s="571" customFormat="1">
      <c r="A570" s="3138"/>
      <c r="B570" s="670" t="s">
        <v>2126</v>
      </c>
      <c r="C570" s="670" t="s">
        <v>2166</v>
      </c>
      <c r="D570" s="2464">
        <v>8</v>
      </c>
      <c r="E570" s="3059">
        <v>31</v>
      </c>
      <c r="F570" s="3106">
        <v>2023</v>
      </c>
      <c r="G570" s="3092">
        <v>2.9</v>
      </c>
      <c r="H570" s="3093">
        <v>0.5</v>
      </c>
      <c r="I570" s="3093">
        <v>1.31</v>
      </c>
      <c r="J570" s="670">
        <v>1.1030130330721253</v>
      </c>
      <c r="K570" s="3060">
        <f t="shared" si="161"/>
        <v>34.164725686376009</v>
      </c>
      <c r="L570" s="3061">
        <v>2.6283544303797473</v>
      </c>
      <c r="M570" s="659">
        <f>AVERAGE(I570:I574)</f>
        <v>1.31</v>
      </c>
      <c r="N570" s="649">
        <f>10*(6-(LN(M570)/LN(2)))</f>
        <v>56.10433188237274</v>
      </c>
      <c r="O570" s="653">
        <f>AVERAGE(K570:K574)</f>
        <v>32.456489402057208</v>
      </c>
      <c r="P570" s="649">
        <f t="shared" ref="P570" si="162">10*(6-(LN(48/O570)/LN(2)))</f>
        <v>54.354725559701116</v>
      </c>
      <c r="Q570" s="653">
        <f>AVERAGE(L570:L574)</f>
        <v>6.7521518987341782</v>
      </c>
      <c r="R570" s="649">
        <f t="shared" ref="R570" si="163">10*(6-((2.04-0.68*LN(Q570))/LN(2)))</f>
        <v>49.305383212332359</v>
      </c>
      <c r="S570" s="1036">
        <f>AVERAGE(N570,P570,R570)</f>
        <v>53.254813551468736</v>
      </c>
      <c r="T570" s="1733">
        <f>AVERAGE(S559:S570)</f>
        <v>50.412310362668109</v>
      </c>
      <c r="U570" s="1734" t="s">
        <v>2133</v>
      </c>
      <c r="V570" s="1735" t="str">
        <f>IF(_xlfn.NUMBERVALUE(T570), IF(T570&lt;50, "Acceptable; Ongoing Protection is Required", "Unacceptable; Immediate Restoration is Required"), " ")</f>
        <v>Unacceptable; Immediate Restoration is Required</v>
      </c>
    </row>
    <row r="571" spans="1:22" s="571" customFormat="1">
      <c r="A571" s="1791"/>
      <c r="B571" s="670" t="s">
        <v>2126</v>
      </c>
      <c r="C571" s="670" t="s">
        <v>2166</v>
      </c>
      <c r="D571" s="2464">
        <v>8</v>
      </c>
      <c r="E571" s="3059">
        <v>31</v>
      </c>
      <c r="F571" s="3106">
        <v>2023</v>
      </c>
      <c r="G571" s="3092"/>
      <c r="H571" s="3093">
        <v>1</v>
      </c>
      <c r="I571" s="3093"/>
      <c r="J571" s="670" t="s">
        <v>811</v>
      </c>
      <c r="K571" s="3060"/>
      <c r="L571" s="3061" t="s">
        <v>811</v>
      </c>
      <c r="M571" s="1034"/>
      <c r="N571" s="1034"/>
      <c r="O571" s="1034"/>
      <c r="P571" s="1034"/>
      <c r="Q571" s="1034"/>
      <c r="R571" s="1034"/>
      <c r="S571" s="1776"/>
      <c r="T571" s="1128"/>
    </row>
    <row r="572" spans="1:22" s="571" customFormat="1">
      <c r="A572" s="1791"/>
      <c r="B572" s="670" t="s">
        <v>2126</v>
      </c>
      <c r="C572" s="670" t="s">
        <v>2166</v>
      </c>
      <c r="D572" s="2464">
        <v>8</v>
      </c>
      <c r="E572" s="3059">
        <v>31</v>
      </c>
      <c r="F572" s="3106">
        <v>2023</v>
      </c>
      <c r="G572" s="3092"/>
      <c r="H572" s="3093">
        <v>1.5</v>
      </c>
      <c r="I572" s="3093"/>
      <c r="J572" s="670" t="s">
        <v>811</v>
      </c>
      <c r="K572" s="3060"/>
      <c r="L572" s="3061" t="s">
        <v>811</v>
      </c>
      <c r="M572" s="1034"/>
      <c r="N572" s="1034"/>
      <c r="O572" s="1034"/>
      <c r="P572" s="1034"/>
      <c r="Q572" s="1034"/>
      <c r="R572" s="1034"/>
      <c r="S572" s="1776"/>
      <c r="T572" s="1128"/>
    </row>
    <row r="573" spans="1:22" s="571" customFormat="1">
      <c r="A573" s="1791"/>
      <c r="B573" s="670" t="s">
        <v>2126</v>
      </c>
      <c r="C573" s="670" t="s">
        <v>2166</v>
      </c>
      <c r="D573" s="2464">
        <v>8</v>
      </c>
      <c r="E573" s="3059">
        <v>31</v>
      </c>
      <c r="F573" s="3106">
        <v>2023</v>
      </c>
      <c r="G573" s="3092"/>
      <c r="H573" s="3093">
        <v>2</v>
      </c>
      <c r="I573" s="3093"/>
      <c r="J573" s="670" t="s">
        <v>811</v>
      </c>
      <c r="K573" s="3060"/>
      <c r="L573" s="3061" t="s">
        <v>811</v>
      </c>
      <c r="M573" s="1034"/>
      <c r="N573" s="1034"/>
      <c r="O573" s="1034"/>
      <c r="P573" s="1034"/>
      <c r="Q573" s="1034"/>
      <c r="R573" s="1034"/>
      <c r="S573" s="1776"/>
      <c r="T573" s="1128"/>
    </row>
    <row r="574" spans="1:22" s="3141" customFormat="1">
      <c r="A574" s="3140"/>
      <c r="B574" s="3147" t="s">
        <v>2126</v>
      </c>
      <c r="C574" s="3147" t="s">
        <v>2166</v>
      </c>
      <c r="D574" s="3148">
        <v>8</v>
      </c>
      <c r="E574" s="3149">
        <v>31</v>
      </c>
      <c r="F574" s="3142">
        <v>2023</v>
      </c>
      <c r="G574" s="3150"/>
      <c r="H574" s="3151">
        <v>2.5</v>
      </c>
      <c r="I574" s="3151"/>
      <c r="J574" s="3147">
        <v>0.99271172976491273</v>
      </c>
      <c r="K574" s="3143">
        <f t="shared" ref="K574" si="164">IF(AND(J574&gt;0),  J574*30.974," ")</f>
        <v>30.748253117738408</v>
      </c>
      <c r="L574" s="3152">
        <v>10.875949367088609</v>
      </c>
      <c r="M574" s="3144"/>
      <c r="N574" s="3144"/>
      <c r="O574" s="3144"/>
      <c r="P574" s="3144"/>
      <c r="Q574" s="3144"/>
      <c r="R574" s="3144"/>
      <c r="S574" s="3145"/>
      <c r="T574" s="3146"/>
    </row>
    <row r="575" spans="1:22" s="571" customFormat="1">
      <c r="A575" s="1791"/>
      <c r="B575" s="1725"/>
      <c r="C575" s="1765"/>
      <c r="D575" s="1766"/>
      <c r="E575" s="1767"/>
      <c r="F575" s="1768"/>
      <c r="G575" s="1779"/>
      <c r="H575" s="1041"/>
      <c r="I575" s="1086"/>
      <c r="J575" s="1041"/>
      <c r="K575" s="1026"/>
      <c r="L575" s="2923"/>
      <c r="M575" s="1034"/>
      <c r="N575" s="1034"/>
      <c r="O575" s="1034"/>
      <c r="P575" s="1034"/>
      <c r="Q575" s="1034"/>
      <c r="R575" s="1034"/>
      <c r="S575" s="1776"/>
      <c r="T575" s="1128"/>
    </row>
    <row r="576" spans="1:22" s="571" customFormat="1">
      <c r="A576" s="1107"/>
      <c r="B576" s="1389"/>
      <c r="C576" s="1075"/>
      <c r="D576" s="1390"/>
      <c r="E576" s="1391"/>
      <c r="F576" s="1392"/>
      <c r="G576" s="1098"/>
      <c r="H576" s="1078"/>
      <c r="I576" s="1077"/>
      <c r="J576" s="1078"/>
      <c r="K576" s="1109"/>
      <c r="L576" s="2945"/>
      <c r="S576" s="592"/>
      <c r="T576" s="1128"/>
    </row>
    <row r="577" spans="1:20" s="571" customFormat="1">
      <c r="A577" s="2906" t="s">
        <v>254</v>
      </c>
      <c r="B577" s="1389"/>
      <c r="C577" s="1075"/>
      <c r="D577" s="1390"/>
      <c r="E577" s="1391"/>
      <c r="F577" s="1392"/>
      <c r="G577" s="1098"/>
      <c r="H577" s="1078"/>
      <c r="I577" s="1077"/>
      <c r="J577" s="1078"/>
      <c r="K577" s="1109"/>
      <c r="L577" s="2945"/>
      <c r="S577" s="592"/>
      <c r="T577" s="1128"/>
    </row>
    <row r="578" spans="1:20" s="571" customFormat="1">
      <c r="A578" s="1107"/>
      <c r="B578" s="1389"/>
      <c r="C578" s="1075"/>
      <c r="D578" s="1390"/>
      <c r="E578" s="1391"/>
      <c r="F578" s="1392"/>
      <c r="G578" s="1098"/>
      <c r="H578" s="1078"/>
      <c r="I578" s="1077"/>
      <c r="J578" s="1078"/>
      <c r="K578" s="1109"/>
      <c r="L578" s="2945"/>
      <c r="S578" s="592"/>
      <c r="T578" s="1128"/>
    </row>
    <row r="579" spans="1:20" s="571" customFormat="1">
      <c r="A579" s="2907" t="s">
        <v>2169</v>
      </c>
      <c r="B579" s="1389"/>
      <c r="C579" s="1075"/>
      <c r="D579" s="1390"/>
      <c r="E579" s="1391"/>
      <c r="F579" s="1392"/>
      <c r="G579" s="1098"/>
      <c r="H579" s="1078"/>
      <c r="I579" s="1077"/>
      <c r="J579" s="1078"/>
      <c r="K579" s="1109"/>
      <c r="L579" s="2945"/>
      <c r="S579" s="592"/>
      <c r="T579" s="1128"/>
    </row>
    <row r="580" spans="1:20" s="571" customFormat="1">
      <c r="A580" s="1107"/>
      <c r="B580" t="s">
        <v>2126</v>
      </c>
      <c r="C580" s="649" t="s">
        <v>972</v>
      </c>
      <c r="D580">
        <v>8</v>
      </c>
      <c r="E580" s="2908">
        <v>20</v>
      </c>
      <c r="F580" s="2909">
        <v>2020</v>
      </c>
      <c r="G580" s="2910">
        <v>12.9</v>
      </c>
      <c r="H580" s="1298">
        <v>0.5</v>
      </c>
      <c r="I580" s="2911">
        <v>12.6</v>
      </c>
      <c r="J580" s="24">
        <v>0.86620234771463978</v>
      </c>
      <c r="K580" s="655">
        <f t="shared" ref="K580" si="165">IF(AND(J580&gt;0),  J580*30.974," ")</f>
        <v>26.829751518113252</v>
      </c>
      <c r="L580" s="2946">
        <v>0.642133333333333</v>
      </c>
      <c r="M580" s="659">
        <f>AVERAGE(I580:I593)</f>
        <v>12.6</v>
      </c>
      <c r="N580" s="649">
        <f>10*(6-(LN(M580)/LN(2)))</f>
        <v>23.446481713874462</v>
      </c>
      <c r="O580" s="653">
        <f>AVERAGE(K580:K593)</f>
        <v>36.933891113668224</v>
      </c>
      <c r="P580" s="649">
        <f t="shared" ref="P580" si="166">10*(6-(LN(48/O580)/LN(2)))</f>
        <v>56.219108576485738</v>
      </c>
      <c r="Q580" s="653">
        <f>AVERAGE(L580:L593)</f>
        <v>1.5032888888888891</v>
      </c>
      <c r="R580" s="649">
        <f t="shared" ref="R580" si="167">10*(6-((2.04-0.68*LN(Q580))/LN(2)))</f>
        <v>34.568252672523414</v>
      </c>
      <c r="S580" s="1036">
        <f>AVERAGE(N580,P580,R580)</f>
        <v>38.07794765429454</v>
      </c>
      <c r="T580" s="1128"/>
    </row>
    <row r="581" spans="1:20" s="571" customFormat="1">
      <c r="A581" s="1107"/>
      <c r="B581" t="s">
        <v>2126</v>
      </c>
      <c r="C581" s="649" t="s">
        <v>972</v>
      </c>
      <c r="D581">
        <v>8</v>
      </c>
      <c r="E581" s="2908">
        <v>20</v>
      </c>
      <c r="F581" s="2909">
        <v>2020</v>
      </c>
      <c r="G581" s="1098"/>
      <c r="H581">
        <v>1</v>
      </c>
      <c r="I581" s="1077"/>
      <c r="J581" s="24" t="s">
        <v>811</v>
      </c>
      <c r="K581" s="1109"/>
      <c r="L581" s="2947" t="s">
        <v>811</v>
      </c>
      <c r="S581" s="592"/>
      <c r="T581" s="1128"/>
    </row>
    <row r="582" spans="1:20" s="571" customFormat="1">
      <c r="A582" s="1107"/>
      <c r="B582" t="s">
        <v>2126</v>
      </c>
      <c r="C582" s="649" t="s">
        <v>972</v>
      </c>
      <c r="D582">
        <v>8</v>
      </c>
      <c r="E582" s="2908">
        <v>20</v>
      </c>
      <c r="F582" s="2909">
        <v>2020</v>
      </c>
      <c r="G582" s="1098"/>
      <c r="H582">
        <v>2</v>
      </c>
      <c r="I582" s="1077"/>
      <c r="J582" s="24" t="s">
        <v>811</v>
      </c>
      <c r="K582" s="1109"/>
      <c r="L582" s="2947" t="s">
        <v>811</v>
      </c>
      <c r="S582" s="592"/>
      <c r="T582" s="1128"/>
    </row>
    <row r="583" spans="1:20" s="571" customFormat="1">
      <c r="A583" s="1107"/>
      <c r="B583" t="s">
        <v>2126</v>
      </c>
      <c r="C583" s="649" t="s">
        <v>972</v>
      </c>
      <c r="D583">
        <v>8</v>
      </c>
      <c r="E583" s="2908">
        <v>20</v>
      </c>
      <c r="F583" s="2909">
        <v>2020</v>
      </c>
      <c r="G583" s="1098"/>
      <c r="H583">
        <v>3</v>
      </c>
      <c r="I583" s="1077"/>
      <c r="J583" s="24">
        <v>0.36935580624580516</v>
      </c>
      <c r="K583" s="655">
        <f t="shared" ref="K583" si="168">IF(AND(J583&gt;0),  J583*30.974," ")</f>
        <v>11.44042674265757</v>
      </c>
      <c r="L583" s="2946">
        <v>0.70933333333333326</v>
      </c>
      <c r="S583" s="592"/>
      <c r="T583" s="1128"/>
    </row>
    <row r="584" spans="1:20" s="571" customFormat="1">
      <c r="A584" s="1107"/>
      <c r="B584" t="s">
        <v>2126</v>
      </c>
      <c r="C584" s="649" t="s">
        <v>972</v>
      </c>
      <c r="D584">
        <v>8</v>
      </c>
      <c r="E584" s="2908">
        <v>20</v>
      </c>
      <c r="F584" s="2909">
        <v>2020</v>
      </c>
      <c r="G584" s="1098"/>
      <c r="H584">
        <v>4</v>
      </c>
      <c r="I584" s="1077"/>
      <c r="J584" s="24" t="s">
        <v>811</v>
      </c>
      <c r="K584" s="1109"/>
      <c r="L584" s="2947" t="s">
        <v>811</v>
      </c>
      <c r="S584" s="592"/>
      <c r="T584" s="1128"/>
    </row>
    <row r="585" spans="1:20" s="571" customFormat="1">
      <c r="A585" s="1107"/>
      <c r="B585" t="s">
        <v>2126</v>
      </c>
      <c r="C585" s="649" t="s">
        <v>972</v>
      </c>
      <c r="D585">
        <v>8</v>
      </c>
      <c r="E585" s="2908">
        <v>20</v>
      </c>
      <c r="F585" s="2909">
        <v>2020</v>
      </c>
      <c r="G585" s="1098"/>
      <c r="H585">
        <v>5</v>
      </c>
      <c r="I585" s="1077"/>
      <c r="J585" s="24" t="s">
        <v>811</v>
      </c>
      <c r="K585" s="1109"/>
      <c r="L585" s="2947" t="s">
        <v>811</v>
      </c>
      <c r="T585" s="1128"/>
    </row>
    <row r="586" spans="1:20" s="571" customFormat="1">
      <c r="A586" s="1107"/>
      <c r="B586" t="s">
        <v>2126</v>
      </c>
      <c r="C586" s="649" t="s">
        <v>972</v>
      </c>
      <c r="D586">
        <v>8</v>
      </c>
      <c r="E586" s="2908">
        <v>20</v>
      </c>
      <c r="F586" s="2909">
        <v>2020</v>
      </c>
      <c r="G586" s="1098"/>
      <c r="H586">
        <v>6</v>
      </c>
      <c r="I586" s="1077"/>
      <c r="J586" s="24" t="s">
        <v>811</v>
      </c>
      <c r="K586" s="1109"/>
      <c r="L586" s="2947" t="s">
        <v>811</v>
      </c>
      <c r="T586" s="1128"/>
    </row>
    <row r="587" spans="1:20" s="571" customFormat="1">
      <c r="B587" t="s">
        <v>2126</v>
      </c>
      <c r="C587" s="649" t="s">
        <v>972</v>
      </c>
      <c r="D587">
        <v>8</v>
      </c>
      <c r="E587" s="2908">
        <v>20</v>
      </c>
      <c r="F587" s="2909">
        <v>2020</v>
      </c>
      <c r="H587">
        <v>7</v>
      </c>
      <c r="J587" s="24" t="s">
        <v>811</v>
      </c>
      <c r="L587" s="2947" t="s">
        <v>811</v>
      </c>
    </row>
    <row r="588" spans="1:20">
      <c r="B588" t="s">
        <v>2126</v>
      </c>
      <c r="C588" s="649" t="s">
        <v>972</v>
      </c>
      <c r="D588">
        <v>8</v>
      </c>
      <c r="E588" s="2908">
        <v>20</v>
      </c>
      <c r="F588" s="2909">
        <v>2020</v>
      </c>
      <c r="H588">
        <v>8</v>
      </c>
      <c r="J588" s="24" t="s">
        <v>811</v>
      </c>
      <c r="L588" s="2947" t="s">
        <v>811</v>
      </c>
    </row>
    <row r="589" spans="1:20">
      <c r="B589" t="s">
        <v>2126</v>
      </c>
      <c r="C589" s="649" t="s">
        <v>972</v>
      </c>
      <c r="D589">
        <v>8</v>
      </c>
      <c r="E589" s="2908">
        <v>20</v>
      </c>
      <c r="F589" s="2909">
        <v>2020</v>
      </c>
      <c r="H589">
        <v>9</v>
      </c>
      <c r="J589" s="24">
        <v>0.97014662944039642</v>
      </c>
      <c r="K589" s="655">
        <f t="shared" ref="K589" si="169">IF(AND(J589&gt;0),  J589*30.974," ")</f>
        <v>30.049321700286839</v>
      </c>
      <c r="L589" s="2946">
        <v>1.2419555555555559</v>
      </c>
    </row>
    <row r="590" spans="1:20">
      <c r="B590" t="s">
        <v>2126</v>
      </c>
      <c r="C590" s="649" t="s">
        <v>972</v>
      </c>
      <c r="D590">
        <v>8</v>
      </c>
      <c r="E590" s="2908">
        <v>20</v>
      </c>
      <c r="F590" s="2909">
        <v>2020</v>
      </c>
      <c r="H590">
        <v>10</v>
      </c>
      <c r="J590" s="24" t="s">
        <v>811</v>
      </c>
      <c r="L590" s="2947" t="s">
        <v>811</v>
      </c>
    </row>
    <row r="591" spans="1:20">
      <c r="B591" t="s">
        <v>2126</v>
      </c>
      <c r="C591" s="649" t="s">
        <v>972</v>
      </c>
      <c r="D591">
        <v>8</v>
      </c>
      <c r="E591" s="2908">
        <v>20</v>
      </c>
      <c r="F591" s="2909">
        <v>2020</v>
      </c>
      <c r="H591">
        <v>11</v>
      </c>
      <c r="J591" s="24" t="s">
        <v>811</v>
      </c>
      <c r="L591" s="2947" t="s">
        <v>811</v>
      </c>
    </row>
    <row r="592" spans="1:20">
      <c r="B592" t="s">
        <v>2126</v>
      </c>
      <c r="C592" s="649" t="s">
        <v>972</v>
      </c>
      <c r="D592">
        <v>8</v>
      </c>
      <c r="E592" s="2908">
        <v>20</v>
      </c>
      <c r="F592" s="2909">
        <v>2020</v>
      </c>
      <c r="H592">
        <v>11.9</v>
      </c>
      <c r="J592" s="24">
        <v>2.5639589492353334</v>
      </c>
      <c r="K592" s="655">
        <f t="shared" ref="K592" si="170">IF(AND(J592&gt;0),  J592*30.974," ")</f>
        <v>79.416064493615224</v>
      </c>
      <c r="L592" s="2946">
        <v>3.4197333333333337</v>
      </c>
    </row>
    <row r="593" spans="1:20">
      <c r="B593" t="s">
        <v>2126</v>
      </c>
      <c r="C593" s="649" t="s">
        <v>972</v>
      </c>
      <c r="D593">
        <v>8</v>
      </c>
      <c r="E593" s="2908">
        <v>20</v>
      </c>
      <c r="F593" s="2909">
        <v>2020</v>
      </c>
      <c r="H593">
        <v>12</v>
      </c>
      <c r="J593" s="24" t="s">
        <v>811</v>
      </c>
      <c r="L593" s="2947" t="s">
        <v>811</v>
      </c>
    </row>
    <row r="594" spans="1:20" s="2654" customFormat="1">
      <c r="A594" s="2625"/>
      <c r="B594" s="2625"/>
      <c r="C594" s="2625"/>
      <c r="D594" s="2948"/>
      <c r="E594" s="2949"/>
      <c r="F594" s="2950"/>
      <c r="G594" s="2625"/>
      <c r="H594" s="2625"/>
      <c r="I594" s="2625"/>
      <c r="L594" s="2951"/>
      <c r="T594" s="2759"/>
    </row>
    <row r="595" spans="1:20">
      <c r="B595" t="s">
        <v>2126</v>
      </c>
      <c r="C595" t="s">
        <v>972</v>
      </c>
      <c r="D595" s="527">
        <v>9</v>
      </c>
      <c r="E595" s="510">
        <v>8</v>
      </c>
      <c r="F595" s="519">
        <v>2021</v>
      </c>
      <c r="G595" s="27">
        <v>13.5</v>
      </c>
      <c r="H595" s="27">
        <v>0.5</v>
      </c>
      <c r="I595" s="27">
        <v>3.55</v>
      </c>
      <c r="J595" s="24">
        <v>0.86681470859079013</v>
      </c>
      <c r="K595" s="655">
        <f t="shared" ref="K595" si="171">IF(AND(J595&gt;0),  J595*30.974," ")</f>
        <v>26.848718783891133</v>
      </c>
      <c r="L595" s="2946">
        <v>1.2240000000000004</v>
      </c>
      <c r="M595" s="659">
        <f>AVERAGE(I595:I608)</f>
        <v>3.55</v>
      </c>
      <c r="N595" s="649">
        <f>10*(6-(LN(M595)/LN(2)))</f>
        <v>41.721809753826804</v>
      </c>
      <c r="O595" s="653">
        <f>AVERAGE(K595:K608)</f>
        <v>47.243418629346891</v>
      </c>
      <c r="P595" s="649">
        <f t="shared" ref="P595" si="172">10*(6-(LN(48/O595)/LN(2)))</f>
        <v>59.770789590103981</v>
      </c>
      <c r="Q595" s="653">
        <f>AVERAGE(L595:L608)</f>
        <v>1.0642976190476194</v>
      </c>
      <c r="R595" s="649">
        <f t="shared" ref="R595" si="173">10*(6-((2.04-0.68*LN(Q595))/LN(2)))</f>
        <v>31.180352324361618</v>
      </c>
      <c r="S595" s="1036">
        <f>AVERAGE(N595,P595,R595)</f>
        <v>44.224317222764135</v>
      </c>
    </row>
    <row r="596" spans="1:20">
      <c r="B596" t="s">
        <v>2126</v>
      </c>
      <c r="C596" t="s">
        <v>972</v>
      </c>
      <c r="D596" s="527">
        <v>9</v>
      </c>
      <c r="E596" s="510">
        <v>8</v>
      </c>
      <c r="F596" s="519">
        <v>2021</v>
      </c>
      <c r="H596" s="27">
        <v>1</v>
      </c>
      <c r="J596" s="24" t="s">
        <v>811</v>
      </c>
      <c r="L596" s="2946" t="s">
        <v>811</v>
      </c>
    </row>
    <row r="597" spans="1:20">
      <c r="B597" t="s">
        <v>2126</v>
      </c>
      <c r="C597" t="s">
        <v>972</v>
      </c>
      <c r="D597" s="527">
        <v>9</v>
      </c>
      <c r="E597" s="510">
        <v>8</v>
      </c>
      <c r="F597" s="519">
        <v>2021</v>
      </c>
      <c r="H597" s="27">
        <v>2</v>
      </c>
      <c r="J597" s="24" t="s">
        <v>811</v>
      </c>
      <c r="L597" s="2947" t="s">
        <v>811</v>
      </c>
    </row>
    <row r="598" spans="1:20">
      <c r="B598" t="s">
        <v>2126</v>
      </c>
      <c r="C598" t="s">
        <v>972</v>
      </c>
      <c r="D598" s="527">
        <v>9</v>
      </c>
      <c r="E598" s="510">
        <v>8</v>
      </c>
      <c r="F598" s="519">
        <v>2021</v>
      </c>
      <c r="H598" s="27">
        <v>3</v>
      </c>
      <c r="J598" s="24">
        <v>0.66678054506983853</v>
      </c>
      <c r="K598" s="655">
        <f t="shared" ref="K598" si="174">IF(AND(J598&gt;0),  J598*30.974," ")</f>
        <v>20.652860602993179</v>
      </c>
      <c r="L598" s="2947">
        <v>2.522476190476191</v>
      </c>
    </row>
    <row r="599" spans="1:20">
      <c r="B599" t="s">
        <v>2126</v>
      </c>
      <c r="C599" t="s">
        <v>972</v>
      </c>
      <c r="D599" s="527">
        <v>9</v>
      </c>
      <c r="E599" s="510">
        <v>8</v>
      </c>
      <c r="F599" s="519">
        <v>2021</v>
      </c>
      <c r="H599" s="27">
        <v>4</v>
      </c>
      <c r="J599" s="24" t="s">
        <v>811</v>
      </c>
      <c r="L599" s="2947" t="s">
        <v>811</v>
      </c>
    </row>
    <row r="600" spans="1:20">
      <c r="B600" t="s">
        <v>2126</v>
      </c>
      <c r="C600" t="s">
        <v>972</v>
      </c>
      <c r="D600" s="527">
        <v>9</v>
      </c>
      <c r="E600" s="510">
        <v>8</v>
      </c>
      <c r="F600" s="519">
        <v>2021</v>
      </c>
      <c r="H600" s="27">
        <v>5</v>
      </c>
      <c r="J600" s="24" t="s">
        <v>811</v>
      </c>
      <c r="L600" s="2946" t="s">
        <v>811</v>
      </c>
    </row>
    <row r="601" spans="1:20">
      <c r="B601" t="s">
        <v>2126</v>
      </c>
      <c r="C601" t="s">
        <v>972</v>
      </c>
      <c r="D601" s="527">
        <v>9</v>
      </c>
      <c r="E601" s="510">
        <v>8</v>
      </c>
      <c r="F601" s="519">
        <v>2021</v>
      </c>
      <c r="H601" s="27">
        <v>6</v>
      </c>
      <c r="J601" s="24" t="s">
        <v>811</v>
      </c>
      <c r="L601" s="2947" t="s">
        <v>811</v>
      </c>
    </row>
    <row r="602" spans="1:20">
      <c r="B602" t="s">
        <v>2126</v>
      </c>
      <c r="C602" t="s">
        <v>972</v>
      </c>
      <c r="D602" s="527">
        <v>9</v>
      </c>
      <c r="E602" s="510">
        <v>8</v>
      </c>
      <c r="F602" s="519">
        <v>2021</v>
      </c>
      <c r="H602" s="27">
        <v>7</v>
      </c>
      <c r="J602" s="24" t="s">
        <v>811</v>
      </c>
      <c r="L602" s="2946" t="s">
        <v>811</v>
      </c>
    </row>
    <row r="603" spans="1:20">
      <c r="B603" t="s">
        <v>2126</v>
      </c>
      <c r="C603" t="s">
        <v>972</v>
      </c>
      <c r="D603" s="527">
        <v>9</v>
      </c>
      <c r="E603" s="510">
        <v>8</v>
      </c>
      <c r="F603" s="519">
        <v>2021</v>
      </c>
      <c r="H603" s="27">
        <v>8</v>
      </c>
      <c r="J603" s="24" t="s">
        <v>811</v>
      </c>
      <c r="L603" s="2946" t="s">
        <v>811</v>
      </c>
    </row>
    <row r="604" spans="1:20">
      <c r="B604" t="s">
        <v>2126</v>
      </c>
      <c r="C604" t="s">
        <v>972</v>
      </c>
      <c r="D604" s="527">
        <v>9</v>
      </c>
      <c r="E604" s="510">
        <v>8</v>
      </c>
      <c r="F604" s="519">
        <v>2021</v>
      </c>
      <c r="H604" s="27">
        <v>9</v>
      </c>
      <c r="J604" s="24">
        <v>0.86681470859079002</v>
      </c>
      <c r="K604" s="655">
        <f t="shared" ref="K604" si="175">IF(AND(J604&gt;0),  J604*30.974," ")</f>
        <v>26.84871878389113</v>
      </c>
      <c r="L604" s="2946">
        <v>0.48571428571428582</v>
      </c>
    </row>
    <row r="605" spans="1:20">
      <c r="B605" t="s">
        <v>2126</v>
      </c>
      <c r="C605" t="s">
        <v>972</v>
      </c>
      <c r="D605" s="527">
        <v>9</v>
      </c>
      <c r="E605" s="510">
        <v>8</v>
      </c>
      <c r="F605" s="519">
        <v>2021</v>
      </c>
      <c r="H605" s="27">
        <v>10</v>
      </c>
      <c r="J605" s="24" t="s">
        <v>811</v>
      </c>
      <c r="L605" s="2946" t="s">
        <v>811</v>
      </c>
    </row>
    <row r="606" spans="1:20">
      <c r="B606" t="s">
        <v>2126</v>
      </c>
      <c r="C606" t="s">
        <v>972</v>
      </c>
      <c r="D606" s="527">
        <v>9</v>
      </c>
      <c r="E606" s="510">
        <v>8</v>
      </c>
      <c r="F606" s="519">
        <v>2021</v>
      </c>
      <c r="H606" s="27">
        <v>11</v>
      </c>
      <c r="J606" s="24" t="s">
        <v>811</v>
      </c>
      <c r="L606" s="2946" t="s">
        <v>811</v>
      </c>
    </row>
    <row r="607" spans="1:20">
      <c r="B607" t="s">
        <v>2126</v>
      </c>
      <c r="C607" t="s">
        <v>972</v>
      </c>
      <c r="D607" s="527">
        <v>9</v>
      </c>
      <c r="E607" s="510">
        <v>8</v>
      </c>
      <c r="F607" s="519">
        <v>2021</v>
      </c>
      <c r="H607" s="27">
        <v>12</v>
      </c>
      <c r="J607" s="24" t="s">
        <v>811</v>
      </c>
      <c r="L607" s="2947" t="s">
        <v>811</v>
      </c>
    </row>
    <row r="608" spans="1:20">
      <c r="B608" t="s">
        <v>2126</v>
      </c>
      <c r="C608" t="s">
        <v>972</v>
      </c>
      <c r="D608" s="527">
        <v>9</v>
      </c>
      <c r="E608" s="510">
        <v>8</v>
      </c>
      <c r="F608" s="519">
        <v>2021</v>
      </c>
      <c r="H608" s="27">
        <v>13</v>
      </c>
      <c r="J608" s="24">
        <v>3.7006320251376037</v>
      </c>
      <c r="K608" s="655">
        <f t="shared" ref="K608:K610" si="176">IF(AND(J608&gt;0),  J608*30.974," ")</f>
        <v>114.62337634661213</v>
      </c>
      <c r="L608" s="2947">
        <v>2.5000000000000001E-2</v>
      </c>
    </row>
    <row r="609" spans="1:20" s="2654" customFormat="1">
      <c r="A609" s="2625"/>
      <c r="B609" s="2625"/>
      <c r="C609" s="2625"/>
      <c r="D609" s="2948"/>
      <c r="E609" s="2949"/>
      <c r="F609" s="2950"/>
      <c r="G609" s="2625"/>
      <c r="H609" s="2625"/>
      <c r="I609" s="2625"/>
      <c r="L609" s="2951"/>
      <c r="T609" s="2759"/>
    </row>
    <row r="610" spans="1:20">
      <c r="B610" t="s">
        <v>2126</v>
      </c>
      <c r="C610" t="s">
        <v>973</v>
      </c>
      <c r="D610" s="527">
        <v>8</v>
      </c>
      <c r="E610" s="510">
        <v>24</v>
      </c>
      <c r="F610" s="519">
        <v>2022</v>
      </c>
      <c r="G610" s="27">
        <v>13.3</v>
      </c>
      <c r="H610" s="27">
        <v>0.5</v>
      </c>
      <c r="I610" s="27">
        <v>2.25</v>
      </c>
      <c r="J610" s="24">
        <v>0.28270231298349541</v>
      </c>
      <c r="K610" s="655">
        <f t="shared" si="176"/>
        <v>8.7564214423507867</v>
      </c>
      <c r="L610" s="2947">
        <v>3.8319973214285699</v>
      </c>
      <c r="M610" s="659">
        <f>AVERAGE(I610:I633)</f>
        <v>2.25</v>
      </c>
      <c r="N610" s="649">
        <f>10*(6-(LN(M610)/LN(2)))</f>
        <v>48.300749985576878</v>
      </c>
      <c r="O610" s="653">
        <f>AVERAGE(K610:K633)</f>
        <v>44.858842926287387</v>
      </c>
      <c r="P610" s="649">
        <f t="shared" ref="P610" si="177">10*(6-(LN(48/O610)/LN(2)))</f>
        <v>59.023580026858951</v>
      </c>
      <c r="Q610" s="653">
        <f>AVERAGE(L610:L633)</f>
        <v>5.5751044642857135</v>
      </c>
      <c r="R610" s="649">
        <f t="shared" ref="R610" si="178">10*(6-((2.04-0.68*LN(Q610))/LN(2)))</f>
        <v>47.426213264147592</v>
      </c>
      <c r="S610" s="1036">
        <f>AVERAGE(N610,P610,R610)</f>
        <v>51.583514425527802</v>
      </c>
    </row>
    <row r="611" spans="1:20">
      <c r="B611" t="s">
        <v>2126</v>
      </c>
      <c r="C611" t="s">
        <v>973</v>
      </c>
      <c r="D611" s="527">
        <v>8</v>
      </c>
      <c r="E611" s="510">
        <v>24</v>
      </c>
      <c r="F611" s="519">
        <v>2022</v>
      </c>
      <c r="H611" s="27">
        <v>1</v>
      </c>
      <c r="J611" s="27" t="s">
        <v>811</v>
      </c>
      <c r="L611" s="2947" t="s">
        <v>811</v>
      </c>
    </row>
    <row r="612" spans="1:20">
      <c r="B612" t="s">
        <v>2126</v>
      </c>
      <c r="C612" t="s">
        <v>973</v>
      </c>
      <c r="D612" s="527">
        <v>8</v>
      </c>
      <c r="E612" s="510">
        <v>24</v>
      </c>
      <c r="F612" s="519">
        <v>2022</v>
      </c>
      <c r="H612" s="27">
        <v>1.5</v>
      </c>
      <c r="J612" s="27" t="s">
        <v>811</v>
      </c>
      <c r="L612" s="2947" t="s">
        <v>811</v>
      </c>
    </row>
    <row r="613" spans="1:20">
      <c r="B613" t="s">
        <v>2126</v>
      </c>
      <c r="C613" t="s">
        <v>973</v>
      </c>
      <c r="D613" s="527">
        <v>8</v>
      </c>
      <c r="E613" s="510">
        <v>24</v>
      </c>
      <c r="F613" s="519">
        <v>2022</v>
      </c>
      <c r="H613" s="27">
        <v>2</v>
      </c>
      <c r="J613" s="27" t="s">
        <v>811</v>
      </c>
      <c r="L613" s="2947" t="s">
        <v>811</v>
      </c>
    </row>
    <row r="614" spans="1:20">
      <c r="B614" t="s">
        <v>2126</v>
      </c>
      <c r="C614" t="s">
        <v>973</v>
      </c>
      <c r="D614" s="527">
        <v>8</v>
      </c>
      <c r="E614" s="510">
        <v>24</v>
      </c>
      <c r="F614" s="519">
        <v>2022</v>
      </c>
      <c r="H614" s="27">
        <v>2.5</v>
      </c>
      <c r="J614" s="27" t="s">
        <v>811</v>
      </c>
      <c r="L614" s="2947" t="s">
        <v>811</v>
      </c>
    </row>
    <row r="615" spans="1:20">
      <c r="B615" t="s">
        <v>2126</v>
      </c>
      <c r="C615" t="s">
        <v>973</v>
      </c>
      <c r="D615" s="527">
        <v>8</v>
      </c>
      <c r="E615" s="510">
        <v>24</v>
      </c>
      <c r="F615" s="519">
        <v>2022</v>
      </c>
      <c r="H615" s="27">
        <v>3</v>
      </c>
      <c r="J615" s="24">
        <v>0.66686299357570422</v>
      </c>
      <c r="K615" s="655">
        <f t="shared" ref="K615" si="179">IF(AND(J615&gt;0),  J615*30.974," ")</f>
        <v>20.655414363013861</v>
      </c>
      <c r="L615" s="2947">
        <v>1.8779687500000022</v>
      </c>
    </row>
    <row r="616" spans="1:20">
      <c r="B616" t="s">
        <v>2126</v>
      </c>
      <c r="C616" t="s">
        <v>973</v>
      </c>
      <c r="D616" s="527">
        <v>8</v>
      </c>
      <c r="E616" s="510">
        <v>24</v>
      </c>
      <c r="F616" s="519">
        <v>2022</v>
      </c>
      <c r="H616" s="27">
        <v>3.5</v>
      </c>
      <c r="J616" s="27" t="s">
        <v>811</v>
      </c>
      <c r="L616" s="2947" t="s">
        <v>811</v>
      </c>
    </row>
    <row r="617" spans="1:20">
      <c r="B617" t="s">
        <v>2126</v>
      </c>
      <c r="C617" t="s">
        <v>973</v>
      </c>
      <c r="D617" s="527">
        <v>8</v>
      </c>
      <c r="E617" s="510">
        <v>24</v>
      </c>
      <c r="F617" s="519">
        <v>2022</v>
      </c>
      <c r="H617" s="27">
        <v>4</v>
      </c>
      <c r="J617" s="27" t="s">
        <v>811</v>
      </c>
      <c r="L617" s="2947" t="s">
        <v>811</v>
      </c>
    </row>
    <row r="618" spans="1:20">
      <c r="B618" t="s">
        <v>2126</v>
      </c>
      <c r="C618" t="s">
        <v>973</v>
      </c>
      <c r="D618" s="527">
        <v>8</v>
      </c>
      <c r="E618" s="510">
        <v>24</v>
      </c>
      <c r="F618" s="519">
        <v>2022</v>
      </c>
      <c r="H618" s="27">
        <v>4.5</v>
      </c>
      <c r="J618" s="27" t="s">
        <v>811</v>
      </c>
      <c r="L618" s="2947" t="s">
        <v>811</v>
      </c>
    </row>
    <row r="619" spans="1:20">
      <c r="B619" t="s">
        <v>2126</v>
      </c>
      <c r="C619" t="s">
        <v>973</v>
      </c>
      <c r="D619" s="527">
        <v>8</v>
      </c>
      <c r="E619" s="510">
        <v>24</v>
      </c>
      <c r="F619" s="519">
        <v>2022</v>
      </c>
      <c r="H619" s="27">
        <v>5</v>
      </c>
      <c r="J619" s="27" t="s">
        <v>811</v>
      </c>
      <c r="L619" s="2947" t="s">
        <v>811</v>
      </c>
    </row>
    <row r="620" spans="1:20">
      <c r="B620" t="s">
        <v>2126</v>
      </c>
      <c r="C620" t="s">
        <v>973</v>
      </c>
      <c r="D620" s="527">
        <v>8</v>
      </c>
      <c r="E620" s="510">
        <v>24</v>
      </c>
      <c r="F620" s="519">
        <v>2022</v>
      </c>
      <c r="H620" s="27">
        <v>5.5</v>
      </c>
      <c r="J620" s="27" t="s">
        <v>811</v>
      </c>
      <c r="L620" s="2947" t="s">
        <v>811</v>
      </c>
    </row>
    <row r="621" spans="1:20">
      <c r="B621" t="s">
        <v>2126</v>
      </c>
      <c r="C621" t="s">
        <v>973</v>
      </c>
      <c r="D621" s="527">
        <v>8</v>
      </c>
      <c r="E621" s="510">
        <v>24</v>
      </c>
      <c r="F621" s="519">
        <v>2022</v>
      </c>
      <c r="H621" s="27">
        <v>6</v>
      </c>
      <c r="J621" s="27" t="s">
        <v>811</v>
      </c>
      <c r="L621" s="2947" t="s">
        <v>811</v>
      </c>
    </row>
    <row r="622" spans="1:20">
      <c r="B622" t="s">
        <v>2126</v>
      </c>
      <c r="C622" t="s">
        <v>973</v>
      </c>
      <c r="D622" s="527">
        <v>8</v>
      </c>
      <c r="E622" s="510">
        <v>24</v>
      </c>
      <c r="F622" s="519">
        <v>2022</v>
      </c>
      <c r="H622" s="27">
        <v>6.5</v>
      </c>
      <c r="J622" s="27" t="s">
        <v>811</v>
      </c>
      <c r="L622" s="2947" t="s">
        <v>811</v>
      </c>
    </row>
    <row r="623" spans="1:20">
      <c r="B623" t="s">
        <v>2126</v>
      </c>
      <c r="C623" t="s">
        <v>973</v>
      </c>
      <c r="D623" s="527">
        <v>8</v>
      </c>
      <c r="E623" s="510">
        <v>24</v>
      </c>
      <c r="F623" s="519">
        <v>2022</v>
      </c>
      <c r="H623" s="27">
        <v>7</v>
      </c>
      <c r="J623" s="27" t="s">
        <v>811</v>
      </c>
      <c r="L623" s="2947" t="s">
        <v>811</v>
      </c>
    </row>
    <row r="624" spans="1:20">
      <c r="B624" t="s">
        <v>2126</v>
      </c>
      <c r="C624" t="s">
        <v>973</v>
      </c>
      <c r="D624" s="527">
        <v>8</v>
      </c>
      <c r="E624" s="510">
        <v>24</v>
      </c>
      <c r="F624" s="519">
        <v>2022</v>
      </c>
      <c r="H624" s="27">
        <v>7.5</v>
      </c>
      <c r="J624" s="27" t="s">
        <v>811</v>
      </c>
      <c r="L624" s="2947" t="s">
        <v>811</v>
      </c>
    </row>
    <row r="625" spans="1:22">
      <c r="B625" t="s">
        <v>2126</v>
      </c>
      <c r="C625" t="s">
        <v>973</v>
      </c>
      <c r="D625" s="527">
        <v>8</v>
      </c>
      <c r="E625" s="510">
        <v>24</v>
      </c>
      <c r="F625" s="519">
        <v>2022</v>
      </c>
      <c r="H625" s="27">
        <v>8</v>
      </c>
      <c r="J625" s="27" t="s">
        <v>811</v>
      </c>
      <c r="L625" s="2947" t="s">
        <v>811</v>
      </c>
    </row>
    <row r="626" spans="1:22">
      <c r="B626" t="s">
        <v>2126</v>
      </c>
      <c r="C626" t="s">
        <v>973</v>
      </c>
      <c r="D626" s="527">
        <v>8</v>
      </c>
      <c r="E626" s="510">
        <v>24</v>
      </c>
      <c r="F626" s="519">
        <v>2022</v>
      </c>
      <c r="H626" s="27">
        <v>8.5</v>
      </c>
      <c r="J626" s="27" t="s">
        <v>811</v>
      </c>
      <c r="L626" s="2947" t="s">
        <v>811</v>
      </c>
    </row>
    <row r="627" spans="1:22">
      <c r="B627" t="s">
        <v>2126</v>
      </c>
      <c r="C627" t="s">
        <v>973</v>
      </c>
      <c r="D627" s="527">
        <v>8</v>
      </c>
      <c r="E627" s="510">
        <v>24</v>
      </c>
      <c r="F627" s="519">
        <v>2022</v>
      </c>
      <c r="H627" s="27">
        <v>9</v>
      </c>
      <c r="J627" s="24">
        <v>0.63176494128224625</v>
      </c>
      <c r="K627" s="655">
        <f t="shared" ref="K627" si="180">IF(AND(J627&gt;0),  J627*30.974," ")</f>
        <v>19.568287291276295</v>
      </c>
      <c r="L627" s="2947">
        <v>7.1586544642857124</v>
      </c>
    </row>
    <row r="628" spans="1:22">
      <c r="B628" t="s">
        <v>2126</v>
      </c>
      <c r="C628" t="s">
        <v>973</v>
      </c>
      <c r="D628" s="527">
        <v>8</v>
      </c>
      <c r="E628" s="510">
        <v>24</v>
      </c>
      <c r="F628" s="519">
        <v>2022</v>
      </c>
      <c r="H628" s="27">
        <v>9.5</v>
      </c>
      <c r="J628" s="27" t="s">
        <v>811</v>
      </c>
      <c r="L628" s="2947" t="s">
        <v>811</v>
      </c>
    </row>
    <row r="629" spans="1:22">
      <c r="B629" t="s">
        <v>2126</v>
      </c>
      <c r="C629" t="s">
        <v>973</v>
      </c>
      <c r="D629" s="527">
        <v>8</v>
      </c>
      <c r="E629" s="510">
        <v>24</v>
      </c>
      <c r="F629" s="519">
        <v>2022</v>
      </c>
      <c r="H629" s="27">
        <v>10</v>
      </c>
      <c r="J629" s="27" t="s">
        <v>811</v>
      </c>
      <c r="L629" s="2947" t="s">
        <v>811</v>
      </c>
    </row>
    <row r="630" spans="1:22">
      <c r="B630" t="s">
        <v>2126</v>
      </c>
      <c r="C630" t="s">
        <v>973</v>
      </c>
      <c r="D630" s="527">
        <v>8</v>
      </c>
      <c r="E630" s="510">
        <v>24</v>
      </c>
      <c r="F630" s="519">
        <v>2022</v>
      </c>
      <c r="H630" s="27">
        <v>10.5</v>
      </c>
      <c r="J630" s="27" t="s">
        <v>811</v>
      </c>
      <c r="L630" s="2947" t="s">
        <v>811</v>
      </c>
    </row>
    <row r="631" spans="1:22">
      <c r="B631" t="s">
        <v>2126</v>
      </c>
      <c r="C631" t="s">
        <v>973</v>
      </c>
      <c r="D631" s="527">
        <v>8</v>
      </c>
      <c r="E631" s="510">
        <v>24</v>
      </c>
      <c r="F631" s="519">
        <v>2022</v>
      </c>
      <c r="H631" s="27">
        <v>11</v>
      </c>
      <c r="J631" s="27" t="s">
        <v>811</v>
      </c>
      <c r="L631" s="2947" t="s">
        <v>811</v>
      </c>
    </row>
    <row r="632" spans="1:22">
      <c r="B632" t="s">
        <v>2126</v>
      </c>
      <c r="C632" t="s">
        <v>973</v>
      </c>
      <c r="D632" s="527">
        <v>8</v>
      </c>
      <c r="E632" s="510">
        <v>24</v>
      </c>
      <c r="F632" s="519">
        <v>2022</v>
      </c>
      <c r="H632" s="27">
        <v>11.5</v>
      </c>
      <c r="J632" s="27" t="s">
        <v>811</v>
      </c>
      <c r="L632" s="2947" t="s">
        <v>811</v>
      </c>
    </row>
    <row r="633" spans="1:22">
      <c r="B633" t="s">
        <v>2126</v>
      </c>
      <c r="C633" t="s">
        <v>973</v>
      </c>
      <c r="D633" s="527">
        <v>8</v>
      </c>
      <c r="E633" s="510">
        <v>24</v>
      </c>
      <c r="F633" s="519">
        <v>2022</v>
      </c>
      <c r="H633" s="27">
        <v>12</v>
      </c>
      <c r="J633" s="24">
        <v>4.2117662752149743</v>
      </c>
      <c r="K633" s="655">
        <f t="shared" ref="K633:K635" si="181">IF(AND(J633&gt;0),  J633*30.974," ")</f>
        <v>130.45524860850861</v>
      </c>
      <c r="L633" s="2947">
        <v>9.4317973214285686</v>
      </c>
    </row>
    <row r="634" spans="1:22" s="2654" customFormat="1">
      <c r="A634" s="2625"/>
      <c r="B634" s="2625"/>
      <c r="C634" s="2625"/>
      <c r="D634" s="527">
        <v>8</v>
      </c>
      <c r="E634" s="510">
        <v>24</v>
      </c>
      <c r="F634" s="519">
        <v>2022</v>
      </c>
      <c r="G634" s="2625"/>
      <c r="H634" s="2625"/>
      <c r="I634" s="2625"/>
      <c r="L634" s="2951"/>
      <c r="T634" s="2759"/>
    </row>
    <row r="635" spans="1:22">
      <c r="A635" s="27" t="s">
        <v>824</v>
      </c>
      <c r="B635" s="24" t="s">
        <v>2126</v>
      </c>
      <c r="C635" s="24" t="s">
        <v>972</v>
      </c>
      <c r="D635" s="527">
        <v>8</v>
      </c>
      <c r="E635" s="510">
        <v>21</v>
      </c>
      <c r="F635" s="519">
        <v>2023</v>
      </c>
      <c r="G635" s="27">
        <v>12.5</v>
      </c>
      <c r="H635" s="23">
        <v>0.5</v>
      </c>
      <c r="I635" s="27">
        <v>2.35</v>
      </c>
      <c r="J635" s="24">
        <v>0.38464980980085034</v>
      </c>
      <c r="K635" s="655">
        <f t="shared" si="181"/>
        <v>11.914143208771538</v>
      </c>
      <c r="L635" s="3056">
        <v>2.447088607594937</v>
      </c>
      <c r="M635" s="659">
        <f>AVERAGE(I635:I720)</f>
        <v>3.476</v>
      </c>
      <c r="N635" s="649">
        <f>10*(6-(LN(M635)/LN(2)))</f>
        <v>42.025719178476862</v>
      </c>
      <c r="O635" s="653">
        <f>AVERAGE(K635:K720)</f>
        <v>23.477349852324018</v>
      </c>
      <c r="P635" s="649">
        <f t="shared" ref="P635" si="182">10*(6-(LN(48/O635)/LN(2)))</f>
        <v>49.682351588878603</v>
      </c>
      <c r="Q635" s="653">
        <f>AVERAGE(L635:L720)</f>
        <v>2.257996697853605</v>
      </c>
      <c r="R635" s="649">
        <f t="shared" ref="R635" si="183">10*(6-((2.04-0.68*LN(Q635))/LN(2)))</f>
        <v>38.559316124582672</v>
      </c>
      <c r="S635" s="1036">
        <f>AVERAGE(N635,P635,R635)</f>
        <v>43.422462297312713</v>
      </c>
      <c r="T635" s="1032">
        <f>AVERAGE(S579:S639)</f>
        <v>44.327060399974798</v>
      </c>
      <c r="U635" s="1033" t="s">
        <v>2129</v>
      </c>
      <c r="V635" s="571" t="str">
        <f>IF(_xlfn.NUMBERVALUE(T635), IF(T635&lt;50, "Acceptable; Ongoing Protection is Required", "UNScceptable; Immediate Restoration is Required"), " ")</f>
        <v>Acceptable; Ongoing Protection is Required</v>
      </c>
    </row>
    <row r="636" spans="1:22">
      <c r="A636" s="27" t="s">
        <v>824</v>
      </c>
      <c r="B636" s="24" t="s">
        <v>2126</v>
      </c>
      <c r="C636" s="24" t="s">
        <v>972</v>
      </c>
      <c r="D636" s="527">
        <v>8</v>
      </c>
      <c r="E636" s="510">
        <v>21</v>
      </c>
      <c r="F636" s="519">
        <v>2023</v>
      </c>
      <c r="H636" s="23">
        <v>1</v>
      </c>
      <c r="J636" s="24" t="s">
        <v>811</v>
      </c>
      <c r="L636" s="2947" t="s">
        <v>811</v>
      </c>
    </row>
    <row r="637" spans="1:22">
      <c r="A637" s="27" t="s">
        <v>824</v>
      </c>
      <c r="B637" s="24" t="s">
        <v>2126</v>
      </c>
      <c r="C637" s="24" t="s">
        <v>972</v>
      </c>
      <c r="D637" s="527">
        <v>8</v>
      </c>
      <c r="E637" s="510">
        <v>21</v>
      </c>
      <c r="F637" s="519">
        <v>2023</v>
      </c>
      <c r="H637" s="23">
        <v>1.5</v>
      </c>
      <c r="J637" s="24" t="s">
        <v>811</v>
      </c>
      <c r="L637" s="2947" t="s">
        <v>811</v>
      </c>
    </row>
    <row r="638" spans="1:22">
      <c r="A638" s="27" t="s">
        <v>824</v>
      </c>
      <c r="B638" s="24" t="s">
        <v>2126</v>
      </c>
      <c r="C638" s="24" t="s">
        <v>972</v>
      </c>
      <c r="D638" s="527">
        <v>8</v>
      </c>
      <c r="E638" s="510">
        <v>21</v>
      </c>
      <c r="F638" s="519">
        <v>2023</v>
      </c>
      <c r="H638" s="23">
        <v>2</v>
      </c>
      <c r="J638" s="24" t="s">
        <v>811</v>
      </c>
      <c r="L638" s="2947" t="s">
        <v>811</v>
      </c>
    </row>
    <row r="639" spans="1:22">
      <c r="A639" s="27" t="s">
        <v>824</v>
      </c>
      <c r="B639" s="24" t="s">
        <v>2126</v>
      </c>
      <c r="C639" s="24" t="s">
        <v>972</v>
      </c>
      <c r="D639" s="527">
        <v>8</v>
      </c>
      <c r="E639" s="510">
        <v>21</v>
      </c>
      <c r="F639" s="519">
        <v>2023</v>
      </c>
      <c r="H639" s="23">
        <v>2.5</v>
      </c>
      <c r="J639" s="24" t="s">
        <v>811</v>
      </c>
      <c r="L639" s="2947" t="s">
        <v>811</v>
      </c>
    </row>
    <row r="640" spans="1:22">
      <c r="A640" s="27" t="s">
        <v>824</v>
      </c>
      <c r="B640" s="24" t="s">
        <v>2126</v>
      </c>
      <c r="C640" s="24" t="s">
        <v>972</v>
      </c>
      <c r="D640" s="527">
        <v>8</v>
      </c>
      <c r="E640" s="510">
        <v>21</v>
      </c>
      <c r="F640" s="519">
        <v>2023</v>
      </c>
      <c r="H640" s="23">
        <v>3</v>
      </c>
      <c r="J640" s="24">
        <v>0.42311479078093533</v>
      </c>
      <c r="K640" s="655">
        <f t="shared" ref="K640" si="184">IF(AND(J640&gt;0),  J640*30.974," ")</f>
        <v>13.10555752964869</v>
      </c>
      <c r="L640" s="3056">
        <v>3.1948101265822779</v>
      </c>
    </row>
    <row r="641" spans="1:12">
      <c r="A641" s="27" t="s">
        <v>824</v>
      </c>
      <c r="B641" s="24" t="s">
        <v>2126</v>
      </c>
      <c r="C641" s="24" t="s">
        <v>972</v>
      </c>
      <c r="D641" s="527">
        <v>8</v>
      </c>
      <c r="E641" s="510">
        <v>21</v>
      </c>
      <c r="F641" s="519">
        <v>2023</v>
      </c>
      <c r="H641" s="23">
        <v>3.5</v>
      </c>
      <c r="J641" s="24" t="s">
        <v>811</v>
      </c>
      <c r="L641" s="2947" t="s">
        <v>811</v>
      </c>
    </row>
    <row r="642" spans="1:12">
      <c r="A642" s="27" t="s">
        <v>824</v>
      </c>
      <c r="B642" s="24" t="s">
        <v>2126</v>
      </c>
      <c r="C642" s="24" t="s">
        <v>972</v>
      </c>
      <c r="D642" s="527">
        <v>8</v>
      </c>
      <c r="E642" s="510">
        <v>21</v>
      </c>
      <c r="F642" s="519">
        <v>2023</v>
      </c>
      <c r="H642" s="23">
        <v>4</v>
      </c>
      <c r="J642" s="24" t="s">
        <v>811</v>
      </c>
      <c r="L642" s="2947" t="s">
        <v>811</v>
      </c>
    </row>
    <row r="643" spans="1:12">
      <c r="A643" s="27" t="s">
        <v>824</v>
      </c>
      <c r="B643" s="24" t="s">
        <v>2126</v>
      </c>
      <c r="C643" s="24" t="s">
        <v>972</v>
      </c>
      <c r="D643" s="527">
        <v>8</v>
      </c>
      <c r="E643" s="510">
        <v>21</v>
      </c>
      <c r="F643" s="519">
        <v>2023</v>
      </c>
      <c r="H643" s="23">
        <v>4.5</v>
      </c>
      <c r="J643" s="24" t="s">
        <v>811</v>
      </c>
      <c r="L643" s="2947" t="s">
        <v>811</v>
      </c>
    </row>
    <row r="644" spans="1:12">
      <c r="A644" s="27" t="s">
        <v>824</v>
      </c>
      <c r="B644" s="24" t="s">
        <v>2126</v>
      </c>
      <c r="C644" s="24" t="s">
        <v>972</v>
      </c>
      <c r="D644" s="527">
        <v>8</v>
      </c>
      <c r="E644" s="510">
        <v>21</v>
      </c>
      <c r="F644" s="519">
        <v>2023</v>
      </c>
      <c r="H644" s="23">
        <v>5</v>
      </c>
      <c r="J644" s="24" t="s">
        <v>811</v>
      </c>
      <c r="L644" s="2947" t="s">
        <v>811</v>
      </c>
    </row>
    <row r="645" spans="1:12">
      <c r="A645" s="27" t="s">
        <v>824</v>
      </c>
      <c r="B645" s="24" t="s">
        <v>2126</v>
      </c>
      <c r="C645" s="24" t="s">
        <v>972</v>
      </c>
      <c r="D645" s="527">
        <v>8</v>
      </c>
      <c r="E645" s="510">
        <v>21</v>
      </c>
      <c r="F645" s="519">
        <v>2023</v>
      </c>
      <c r="H645" s="23">
        <v>5.5</v>
      </c>
      <c r="J645" s="24" t="s">
        <v>811</v>
      </c>
      <c r="L645" s="2947" t="s">
        <v>811</v>
      </c>
    </row>
    <row r="646" spans="1:12">
      <c r="A646" s="27" t="s">
        <v>824</v>
      </c>
      <c r="B646" s="24" t="s">
        <v>2126</v>
      </c>
      <c r="C646" s="24" t="s">
        <v>972</v>
      </c>
      <c r="D646" s="527">
        <v>8</v>
      </c>
      <c r="E646" s="510">
        <v>21</v>
      </c>
      <c r="F646" s="519">
        <v>2023</v>
      </c>
      <c r="H646" s="23">
        <v>6</v>
      </c>
      <c r="J646" s="24" t="s">
        <v>811</v>
      </c>
      <c r="L646" s="2947" t="s">
        <v>811</v>
      </c>
    </row>
    <row r="647" spans="1:12">
      <c r="A647" s="27" t="s">
        <v>824</v>
      </c>
      <c r="B647" s="24" t="s">
        <v>2126</v>
      </c>
      <c r="C647" s="24" t="s">
        <v>972</v>
      </c>
      <c r="D647" s="527">
        <v>8</v>
      </c>
      <c r="E647" s="510">
        <v>21</v>
      </c>
      <c r="F647" s="519">
        <v>2023</v>
      </c>
      <c r="H647" s="23">
        <v>6.5</v>
      </c>
      <c r="J647" s="24" t="s">
        <v>811</v>
      </c>
      <c r="L647" s="2947" t="s">
        <v>811</v>
      </c>
    </row>
    <row r="648" spans="1:12">
      <c r="A648" s="27" t="s">
        <v>824</v>
      </c>
      <c r="B648" s="24" t="s">
        <v>2126</v>
      </c>
      <c r="C648" s="24" t="s">
        <v>972</v>
      </c>
      <c r="D648" s="527">
        <v>8</v>
      </c>
      <c r="E648" s="510">
        <v>21</v>
      </c>
      <c r="F648" s="519">
        <v>2023</v>
      </c>
      <c r="H648" s="23">
        <v>7</v>
      </c>
      <c r="J648" s="24" t="s">
        <v>811</v>
      </c>
      <c r="L648" s="2947" t="s">
        <v>811</v>
      </c>
    </row>
    <row r="649" spans="1:12">
      <c r="A649" s="27" t="s">
        <v>824</v>
      </c>
      <c r="B649" s="24" t="s">
        <v>2126</v>
      </c>
      <c r="C649" s="24" t="s">
        <v>972</v>
      </c>
      <c r="D649" s="527">
        <v>8</v>
      </c>
      <c r="E649" s="510">
        <v>21</v>
      </c>
      <c r="F649" s="519">
        <v>2023</v>
      </c>
      <c r="H649" s="23">
        <v>7.5</v>
      </c>
      <c r="J649" s="24" t="s">
        <v>811</v>
      </c>
      <c r="L649" s="2947" t="s">
        <v>811</v>
      </c>
    </row>
    <row r="650" spans="1:12">
      <c r="A650" s="27" t="s">
        <v>824</v>
      </c>
      <c r="B650" s="24" t="s">
        <v>2126</v>
      </c>
      <c r="C650" s="24" t="s">
        <v>972</v>
      </c>
      <c r="D650" s="527">
        <v>8</v>
      </c>
      <c r="E650" s="510">
        <v>21</v>
      </c>
      <c r="F650" s="519">
        <v>2023</v>
      </c>
      <c r="H650" s="23">
        <v>8</v>
      </c>
      <c r="J650" s="24" t="s">
        <v>811</v>
      </c>
      <c r="L650" s="2947" t="s">
        <v>811</v>
      </c>
    </row>
    <row r="651" spans="1:12">
      <c r="A651" s="27" t="s">
        <v>824</v>
      </c>
      <c r="B651" s="24" t="s">
        <v>2126</v>
      </c>
      <c r="C651" s="24" t="s">
        <v>972</v>
      </c>
      <c r="D651" s="527">
        <v>8</v>
      </c>
      <c r="E651" s="510">
        <v>21</v>
      </c>
      <c r="F651" s="519">
        <v>2023</v>
      </c>
      <c r="H651" s="23">
        <v>8.5</v>
      </c>
      <c r="J651" s="24" t="s">
        <v>811</v>
      </c>
      <c r="L651" s="2947" t="s">
        <v>811</v>
      </c>
    </row>
    <row r="652" spans="1:12">
      <c r="A652" s="27" t="s">
        <v>824</v>
      </c>
      <c r="B652" s="24" t="s">
        <v>2126</v>
      </c>
      <c r="C652" s="24" t="s">
        <v>972</v>
      </c>
      <c r="D652" s="527">
        <v>8</v>
      </c>
      <c r="E652" s="510">
        <v>21</v>
      </c>
      <c r="F652" s="519">
        <v>2023</v>
      </c>
      <c r="H652" s="23">
        <v>9</v>
      </c>
      <c r="J652" s="24">
        <v>0.5385097337211906</v>
      </c>
      <c r="K652" s="655">
        <f t="shared" ref="K652" si="185">IF(AND(J652&gt;0),  J652*30.974," ")</f>
        <v>16.679800492280158</v>
      </c>
      <c r="L652" s="3056">
        <v>1.2008860759493674</v>
      </c>
    </row>
    <row r="653" spans="1:12">
      <c r="A653" s="27" t="s">
        <v>824</v>
      </c>
      <c r="B653" s="24" t="s">
        <v>2126</v>
      </c>
      <c r="C653" s="24" t="s">
        <v>972</v>
      </c>
      <c r="D653" s="527">
        <v>8</v>
      </c>
      <c r="E653" s="510">
        <v>21</v>
      </c>
      <c r="F653" s="519">
        <v>2023</v>
      </c>
      <c r="H653" s="23">
        <v>9.5</v>
      </c>
      <c r="J653" s="24" t="s">
        <v>811</v>
      </c>
      <c r="L653" s="2947" t="s">
        <v>811</v>
      </c>
    </row>
    <row r="654" spans="1:12">
      <c r="A654" s="27" t="s">
        <v>824</v>
      </c>
      <c r="B654" s="24" t="s">
        <v>2126</v>
      </c>
      <c r="C654" s="24" t="s">
        <v>972</v>
      </c>
      <c r="D654" s="527">
        <v>8</v>
      </c>
      <c r="E654" s="510">
        <v>21</v>
      </c>
      <c r="F654" s="519">
        <v>2023</v>
      </c>
      <c r="H654" s="23">
        <v>10</v>
      </c>
      <c r="J654" s="24" t="s">
        <v>811</v>
      </c>
      <c r="L654" s="2947" t="s">
        <v>811</v>
      </c>
    </row>
    <row r="655" spans="1:12">
      <c r="A655" s="27" t="s">
        <v>824</v>
      </c>
      <c r="B655" s="24" t="s">
        <v>2126</v>
      </c>
      <c r="C655" s="24" t="s">
        <v>972</v>
      </c>
      <c r="D655" s="527">
        <v>8</v>
      </c>
      <c r="E655" s="510">
        <v>21</v>
      </c>
      <c r="F655" s="519">
        <v>2023</v>
      </c>
      <c r="H655" s="23">
        <v>10.5</v>
      </c>
      <c r="J655" s="24" t="s">
        <v>811</v>
      </c>
      <c r="L655" s="2947" t="s">
        <v>811</v>
      </c>
    </row>
    <row r="656" spans="1:12">
      <c r="A656" s="27" t="s">
        <v>824</v>
      </c>
      <c r="B656" s="24" t="s">
        <v>2126</v>
      </c>
      <c r="C656" s="24" t="s">
        <v>972</v>
      </c>
      <c r="D656" s="527">
        <v>8</v>
      </c>
      <c r="E656" s="510">
        <v>21</v>
      </c>
      <c r="F656" s="519">
        <v>2023</v>
      </c>
      <c r="H656" s="23">
        <v>11</v>
      </c>
      <c r="J656" s="24" t="s">
        <v>811</v>
      </c>
      <c r="L656" s="2947" t="s">
        <v>811</v>
      </c>
    </row>
    <row r="657" spans="1:12">
      <c r="A657" s="27" t="s">
        <v>824</v>
      </c>
      <c r="B657" s="24" t="s">
        <v>2126</v>
      </c>
      <c r="C657" s="24" t="s">
        <v>972</v>
      </c>
      <c r="D657" s="527">
        <v>8</v>
      </c>
      <c r="E657" s="510">
        <v>21</v>
      </c>
      <c r="F657" s="519">
        <v>2023</v>
      </c>
      <c r="H657" s="23">
        <v>11.5</v>
      </c>
      <c r="J657" s="24">
        <v>2.2060260661442506</v>
      </c>
      <c r="K657" s="655">
        <f t="shared" ref="K657" si="186">IF(AND(J657&gt;0),  J657*30.974," ")</f>
        <v>68.329451372752018</v>
      </c>
      <c r="L657" s="3056">
        <v>0.52113924050632932</v>
      </c>
    </row>
    <row r="658" spans="1:12">
      <c r="A658" s="27" t="s">
        <v>825</v>
      </c>
      <c r="B658" t="s">
        <v>2126</v>
      </c>
      <c r="C658" t="s">
        <v>971</v>
      </c>
      <c r="D658" s="55">
        <v>45097</v>
      </c>
      <c r="G658">
        <v>12.6</v>
      </c>
      <c r="H658">
        <v>0.5</v>
      </c>
      <c r="I658">
        <v>3.83</v>
      </c>
      <c r="J658" s="27">
        <v>0.30299999999999999</v>
      </c>
      <c r="K658" s="655">
        <f t="shared" ref="K658" si="187">IF(AND(J658&gt;0),  J658*30.974," ")</f>
        <v>9.3851219999999991</v>
      </c>
      <c r="L658" s="3057">
        <v>2.15</v>
      </c>
    </row>
    <row r="659" spans="1:12">
      <c r="A659" s="27" t="s">
        <v>825</v>
      </c>
      <c r="B659" t="s">
        <v>2126</v>
      </c>
      <c r="C659" t="s">
        <v>971</v>
      </c>
      <c r="D659" s="55">
        <v>45097</v>
      </c>
      <c r="G659"/>
      <c r="H659">
        <v>1</v>
      </c>
      <c r="I659"/>
      <c r="J659" s="27" t="s">
        <v>811</v>
      </c>
      <c r="K659" s="27"/>
      <c r="L659" s="3057" t="s">
        <v>811</v>
      </c>
    </row>
    <row r="660" spans="1:12">
      <c r="A660" s="27" t="s">
        <v>825</v>
      </c>
      <c r="B660" t="s">
        <v>2126</v>
      </c>
      <c r="C660" t="s">
        <v>971</v>
      </c>
      <c r="D660" s="55">
        <v>45097</v>
      </c>
      <c r="G660"/>
      <c r="H660">
        <v>2</v>
      </c>
      <c r="I660"/>
      <c r="J660" s="27" t="s">
        <v>811</v>
      </c>
      <c r="K660" s="27"/>
      <c r="L660" s="3057" t="s">
        <v>811</v>
      </c>
    </row>
    <row r="661" spans="1:12">
      <c r="A661" s="27" t="s">
        <v>825</v>
      </c>
      <c r="B661" t="s">
        <v>2126</v>
      </c>
      <c r="C661" t="s">
        <v>971</v>
      </c>
      <c r="D661" s="55">
        <v>45097</v>
      </c>
      <c r="G661"/>
      <c r="H661">
        <v>3</v>
      </c>
      <c r="I661"/>
      <c r="J661" s="27">
        <v>0.58899999999999997</v>
      </c>
      <c r="K661" s="655">
        <f t="shared" ref="K661" si="188">IF(AND(J661&gt;0),  J661*30.974," ")</f>
        <v>18.243686</v>
      </c>
      <c r="L661" s="3057">
        <v>4.1100000000000003</v>
      </c>
    </row>
    <row r="662" spans="1:12">
      <c r="A662" s="27" t="s">
        <v>825</v>
      </c>
      <c r="B662" t="s">
        <v>2126</v>
      </c>
      <c r="C662" t="s">
        <v>971</v>
      </c>
      <c r="D662" s="55">
        <v>45097</v>
      </c>
      <c r="G662"/>
      <c r="H662">
        <v>4</v>
      </c>
      <c r="I662"/>
      <c r="J662" s="27" t="s">
        <v>811</v>
      </c>
      <c r="K662" s="27"/>
      <c r="L662" s="3057" t="s">
        <v>811</v>
      </c>
    </row>
    <row r="663" spans="1:12">
      <c r="A663" s="27" t="s">
        <v>825</v>
      </c>
      <c r="B663" t="s">
        <v>2126</v>
      </c>
      <c r="C663" t="s">
        <v>971</v>
      </c>
      <c r="D663" s="55">
        <v>45097</v>
      </c>
      <c r="G663"/>
      <c r="H663">
        <v>5</v>
      </c>
      <c r="I663"/>
      <c r="J663" s="27" t="s">
        <v>811</v>
      </c>
      <c r="K663" s="27"/>
      <c r="L663" s="3057" t="s">
        <v>811</v>
      </c>
    </row>
    <row r="664" spans="1:12">
      <c r="A664" s="27" t="s">
        <v>825</v>
      </c>
      <c r="B664" t="s">
        <v>2126</v>
      </c>
      <c r="C664" t="s">
        <v>971</v>
      </c>
      <c r="D664" s="55">
        <v>45097</v>
      </c>
      <c r="G664"/>
      <c r="H664">
        <v>6</v>
      </c>
      <c r="I664"/>
      <c r="J664" s="27" t="s">
        <v>811</v>
      </c>
      <c r="K664" s="27"/>
      <c r="L664" s="3057" t="s">
        <v>811</v>
      </c>
    </row>
    <row r="665" spans="1:12">
      <c r="A665" s="27" t="s">
        <v>825</v>
      </c>
      <c r="B665" t="s">
        <v>2126</v>
      </c>
      <c r="C665" t="s">
        <v>971</v>
      </c>
      <c r="D665" s="55">
        <v>45097</v>
      </c>
      <c r="G665"/>
      <c r="H665">
        <v>7</v>
      </c>
      <c r="I665"/>
      <c r="J665" s="27" t="s">
        <v>811</v>
      </c>
      <c r="K665" s="27"/>
      <c r="L665" s="3057" t="s">
        <v>811</v>
      </c>
    </row>
    <row r="666" spans="1:12">
      <c r="A666" s="27" t="s">
        <v>825</v>
      </c>
      <c r="B666" t="s">
        <v>2126</v>
      </c>
      <c r="C666" t="s">
        <v>971</v>
      </c>
      <c r="D666" s="55">
        <v>45097</v>
      </c>
      <c r="G666"/>
      <c r="H666">
        <v>8</v>
      </c>
      <c r="I666"/>
      <c r="J666" s="27" t="s">
        <v>811</v>
      </c>
      <c r="K666" s="27"/>
      <c r="L666" s="3057" t="s">
        <v>811</v>
      </c>
    </row>
    <row r="667" spans="1:12">
      <c r="A667" s="27" t="s">
        <v>825</v>
      </c>
      <c r="B667" t="s">
        <v>2126</v>
      </c>
      <c r="C667" t="s">
        <v>971</v>
      </c>
      <c r="D667" s="55">
        <v>45097</v>
      </c>
      <c r="G667"/>
      <c r="H667">
        <v>9</v>
      </c>
      <c r="I667"/>
      <c r="J667" s="27">
        <v>0.39700000000000002</v>
      </c>
      <c r="K667" s="655">
        <f t="shared" ref="K667:K668" si="189">IF(AND(J667&gt;0),  J667*30.974," ")</f>
        <v>12.296678</v>
      </c>
      <c r="L667" s="3057">
        <v>0.48</v>
      </c>
    </row>
    <row r="668" spans="1:12">
      <c r="A668" s="27" t="s">
        <v>825</v>
      </c>
      <c r="B668" t="s">
        <v>2126</v>
      </c>
      <c r="C668" t="s">
        <v>971</v>
      </c>
      <c r="D668" s="55">
        <v>45097</v>
      </c>
      <c r="G668"/>
      <c r="H668">
        <v>9</v>
      </c>
      <c r="I668"/>
      <c r="J668" s="27">
        <v>0.372</v>
      </c>
      <c r="K668" s="655">
        <f t="shared" si="189"/>
        <v>11.522328</v>
      </c>
      <c r="L668" s="3057">
        <v>0.52</v>
      </c>
    </row>
    <row r="669" spans="1:12">
      <c r="A669" s="27" t="s">
        <v>825</v>
      </c>
      <c r="B669" t="s">
        <v>2126</v>
      </c>
      <c r="C669" t="s">
        <v>971</v>
      </c>
      <c r="D669" s="55">
        <v>45097</v>
      </c>
      <c r="G669"/>
      <c r="H669">
        <v>10</v>
      </c>
      <c r="I669"/>
      <c r="J669" s="27" t="s">
        <v>811</v>
      </c>
      <c r="K669" s="27"/>
      <c r="L669" s="3057" t="s">
        <v>811</v>
      </c>
    </row>
    <row r="670" spans="1:12">
      <c r="A670" s="27" t="s">
        <v>825</v>
      </c>
      <c r="B670" t="s">
        <v>2126</v>
      </c>
      <c r="C670" t="s">
        <v>971</v>
      </c>
      <c r="D670" s="55">
        <v>45097</v>
      </c>
      <c r="G670"/>
      <c r="H670">
        <v>11</v>
      </c>
      <c r="I670"/>
      <c r="J670" s="27" t="s">
        <v>811</v>
      </c>
      <c r="K670" s="27"/>
      <c r="L670" s="3057" t="s">
        <v>811</v>
      </c>
    </row>
    <row r="671" spans="1:12">
      <c r="A671" s="27" t="s">
        <v>825</v>
      </c>
      <c r="B671" t="s">
        <v>2126</v>
      </c>
      <c r="C671" t="s">
        <v>971</v>
      </c>
      <c r="D671" s="55">
        <v>45097</v>
      </c>
      <c r="G671"/>
      <c r="H671">
        <v>11.6</v>
      </c>
      <c r="I671"/>
      <c r="J671" s="27">
        <v>1.04</v>
      </c>
      <c r="K671" s="655">
        <f t="shared" ref="K671" si="190">IF(AND(J671&gt;0),  J671*30.974," ")</f>
        <v>32.212960000000002</v>
      </c>
      <c r="L671" s="3057">
        <v>0.63</v>
      </c>
    </row>
    <row r="672" spans="1:12">
      <c r="A672" s="27" t="s">
        <v>825</v>
      </c>
      <c r="B672" t="s">
        <v>2126</v>
      </c>
      <c r="C672" t="s">
        <v>971</v>
      </c>
      <c r="D672" s="55">
        <v>45097</v>
      </c>
      <c r="G672"/>
      <c r="H672">
        <v>12</v>
      </c>
      <c r="I672"/>
      <c r="J672" s="27" t="s">
        <v>811</v>
      </c>
      <c r="K672" s="27"/>
      <c r="L672" s="3057" t="s">
        <v>811</v>
      </c>
    </row>
    <row r="673" spans="1:12">
      <c r="A673" s="27" t="s">
        <v>825</v>
      </c>
      <c r="B673" t="s">
        <v>2126</v>
      </c>
      <c r="C673" t="s">
        <v>971</v>
      </c>
      <c r="D673" s="55">
        <v>45097</v>
      </c>
      <c r="G673"/>
      <c r="H673">
        <v>12.1</v>
      </c>
      <c r="I673"/>
      <c r="J673" s="27" t="s">
        <v>811</v>
      </c>
      <c r="K673" s="27"/>
      <c r="L673" s="3057" t="s">
        <v>811</v>
      </c>
    </row>
    <row r="674" spans="1:12">
      <c r="A674" s="27" t="s">
        <v>825</v>
      </c>
      <c r="B674" t="s">
        <v>2126</v>
      </c>
      <c r="C674" t="s">
        <v>971</v>
      </c>
      <c r="D674" s="55">
        <v>45126</v>
      </c>
      <c r="G674">
        <v>13.7</v>
      </c>
      <c r="H674">
        <v>0.5</v>
      </c>
      <c r="I674">
        <v>4</v>
      </c>
      <c r="J674" s="27">
        <v>0.48199999999999998</v>
      </c>
      <c r="K674" s="655">
        <f t="shared" ref="K674" si="191">IF(AND(J674&gt;0),  J674*30.974," ")</f>
        <v>14.929468</v>
      </c>
      <c r="L674" s="3057">
        <v>3.93</v>
      </c>
    </row>
    <row r="675" spans="1:12">
      <c r="A675" s="27" t="s">
        <v>825</v>
      </c>
      <c r="B675" t="s">
        <v>2126</v>
      </c>
      <c r="C675" t="s">
        <v>971</v>
      </c>
      <c r="D675" s="55">
        <v>45126</v>
      </c>
      <c r="G675"/>
      <c r="H675">
        <v>1</v>
      </c>
      <c r="I675"/>
      <c r="J675" s="27" t="s">
        <v>811</v>
      </c>
      <c r="K675" s="27"/>
      <c r="L675" s="3057" t="s">
        <v>811</v>
      </c>
    </row>
    <row r="676" spans="1:12">
      <c r="A676" s="27" t="s">
        <v>825</v>
      </c>
      <c r="B676" t="s">
        <v>2126</v>
      </c>
      <c r="C676" t="s">
        <v>971</v>
      </c>
      <c r="D676" s="55">
        <v>45126</v>
      </c>
      <c r="G676"/>
      <c r="H676">
        <v>2</v>
      </c>
      <c r="I676"/>
      <c r="J676" s="27" t="s">
        <v>811</v>
      </c>
      <c r="K676" s="27"/>
      <c r="L676" s="3057" t="s">
        <v>811</v>
      </c>
    </row>
    <row r="677" spans="1:12">
      <c r="A677" s="27" t="s">
        <v>825</v>
      </c>
      <c r="B677" t="s">
        <v>2126</v>
      </c>
      <c r="C677" t="s">
        <v>971</v>
      </c>
      <c r="D677" s="55">
        <v>45126</v>
      </c>
      <c r="G677"/>
      <c r="H677">
        <v>3</v>
      </c>
      <c r="I677"/>
      <c r="J677" s="27">
        <v>0.38800000000000001</v>
      </c>
      <c r="K677" s="655">
        <f t="shared" ref="K677" si="192">IF(AND(J677&gt;0),  J677*30.974," ")</f>
        <v>12.017912000000001</v>
      </c>
      <c r="L677" s="3057">
        <v>3.9</v>
      </c>
    </row>
    <row r="678" spans="1:12">
      <c r="A678" s="27" t="s">
        <v>825</v>
      </c>
      <c r="B678" t="s">
        <v>2126</v>
      </c>
      <c r="C678" t="s">
        <v>971</v>
      </c>
      <c r="D678" s="55">
        <v>45126</v>
      </c>
      <c r="G678"/>
      <c r="H678">
        <v>4</v>
      </c>
      <c r="I678"/>
      <c r="J678" s="27" t="s">
        <v>811</v>
      </c>
      <c r="K678" s="27"/>
      <c r="L678" s="3057" t="s">
        <v>811</v>
      </c>
    </row>
    <row r="679" spans="1:12">
      <c r="A679" s="27" t="s">
        <v>825</v>
      </c>
      <c r="B679" t="s">
        <v>2126</v>
      </c>
      <c r="C679" t="s">
        <v>971</v>
      </c>
      <c r="D679" s="55">
        <v>45126</v>
      </c>
      <c r="G679"/>
      <c r="H679">
        <v>5</v>
      </c>
      <c r="I679"/>
      <c r="J679" s="27" t="s">
        <v>811</v>
      </c>
      <c r="K679" s="27"/>
      <c r="L679" s="3057" t="s">
        <v>811</v>
      </c>
    </row>
    <row r="680" spans="1:12">
      <c r="A680" s="27" t="s">
        <v>825</v>
      </c>
      <c r="B680" t="s">
        <v>2126</v>
      </c>
      <c r="C680" t="s">
        <v>971</v>
      </c>
      <c r="D680" s="55">
        <v>45126</v>
      </c>
      <c r="G680"/>
      <c r="H680">
        <v>6</v>
      </c>
      <c r="I680"/>
      <c r="J680" s="27" t="s">
        <v>811</v>
      </c>
      <c r="K680" s="27"/>
      <c r="L680" s="3057" t="s">
        <v>811</v>
      </c>
    </row>
    <row r="681" spans="1:12">
      <c r="A681" s="27" t="s">
        <v>825</v>
      </c>
      <c r="B681" t="s">
        <v>2126</v>
      </c>
      <c r="C681" t="s">
        <v>971</v>
      </c>
      <c r="D681" s="55">
        <v>45126</v>
      </c>
      <c r="G681"/>
      <c r="H681">
        <v>7</v>
      </c>
      <c r="I681"/>
      <c r="J681" s="27" t="s">
        <v>811</v>
      </c>
      <c r="K681" s="27"/>
      <c r="L681" s="3057" t="s">
        <v>811</v>
      </c>
    </row>
    <row r="682" spans="1:12">
      <c r="A682" s="27" t="s">
        <v>825</v>
      </c>
      <c r="B682" t="s">
        <v>2126</v>
      </c>
      <c r="C682" t="s">
        <v>971</v>
      </c>
      <c r="D682" s="55">
        <v>45126</v>
      </c>
      <c r="G682"/>
      <c r="H682">
        <v>8</v>
      </c>
      <c r="I682"/>
      <c r="J682" s="27" t="s">
        <v>811</v>
      </c>
      <c r="K682" s="27"/>
      <c r="L682" s="3057" t="s">
        <v>811</v>
      </c>
    </row>
    <row r="683" spans="1:12">
      <c r="A683" s="27" t="s">
        <v>825</v>
      </c>
      <c r="B683" t="s">
        <v>2126</v>
      </c>
      <c r="C683" t="s">
        <v>971</v>
      </c>
      <c r="D683" s="55">
        <v>45126</v>
      </c>
      <c r="G683"/>
      <c r="H683">
        <v>9</v>
      </c>
      <c r="I683"/>
      <c r="J683" s="27">
        <v>0.54100000000000004</v>
      </c>
      <c r="K683" s="655">
        <f t="shared" ref="K683" si="193">IF(AND(J683&gt;0),  J683*30.974," ")</f>
        <v>16.756934000000001</v>
      </c>
      <c r="L683" s="3057">
        <v>0.82</v>
      </c>
    </row>
    <row r="684" spans="1:12">
      <c r="A684" s="27" t="s">
        <v>825</v>
      </c>
      <c r="B684" t="s">
        <v>2126</v>
      </c>
      <c r="C684" t="s">
        <v>971</v>
      </c>
      <c r="D684" s="55">
        <v>45126</v>
      </c>
      <c r="G684"/>
      <c r="H684">
        <v>10</v>
      </c>
      <c r="I684"/>
      <c r="J684" s="27" t="s">
        <v>811</v>
      </c>
      <c r="K684" s="27"/>
      <c r="L684" s="3057" t="s">
        <v>811</v>
      </c>
    </row>
    <row r="685" spans="1:12">
      <c r="A685" s="27" t="s">
        <v>825</v>
      </c>
      <c r="B685" t="s">
        <v>2126</v>
      </c>
      <c r="C685" t="s">
        <v>971</v>
      </c>
      <c r="D685" s="55">
        <v>45126</v>
      </c>
      <c r="G685"/>
      <c r="H685">
        <v>11</v>
      </c>
      <c r="I685"/>
      <c r="J685" s="27" t="s">
        <v>811</v>
      </c>
      <c r="K685" s="27"/>
      <c r="L685" s="3057" t="s">
        <v>811</v>
      </c>
    </row>
    <row r="686" spans="1:12">
      <c r="A686" s="27" t="s">
        <v>825</v>
      </c>
      <c r="B686" t="s">
        <v>2126</v>
      </c>
      <c r="C686" t="s">
        <v>971</v>
      </c>
      <c r="D686" s="55">
        <v>45126</v>
      </c>
      <c r="G686"/>
      <c r="H686">
        <v>12</v>
      </c>
      <c r="I686"/>
      <c r="J686" s="27" t="s">
        <v>811</v>
      </c>
      <c r="K686" s="27"/>
      <c r="L686" s="3057" t="s">
        <v>811</v>
      </c>
    </row>
    <row r="687" spans="1:12">
      <c r="A687" s="27" t="s">
        <v>825</v>
      </c>
      <c r="B687" t="s">
        <v>2126</v>
      </c>
      <c r="C687" t="s">
        <v>971</v>
      </c>
      <c r="D687" s="55">
        <v>45126</v>
      </c>
      <c r="G687"/>
      <c r="H687">
        <v>12.7</v>
      </c>
      <c r="I687"/>
      <c r="J687" s="27">
        <v>0.96</v>
      </c>
      <c r="K687" s="655">
        <f t="shared" ref="K687:K688" si="194">IF(AND(J687&gt;0),  J687*30.974," ")</f>
        <v>29.735039999999998</v>
      </c>
      <c r="L687" s="3057">
        <v>0.83</v>
      </c>
    </row>
    <row r="688" spans="1:12">
      <c r="A688" s="27" t="s">
        <v>825</v>
      </c>
      <c r="B688" t="s">
        <v>2126</v>
      </c>
      <c r="C688" t="s">
        <v>971</v>
      </c>
      <c r="D688" s="55">
        <v>45126</v>
      </c>
      <c r="G688"/>
      <c r="H688">
        <v>12.7</v>
      </c>
      <c r="I688"/>
      <c r="J688" s="27">
        <v>0.78100000000000003</v>
      </c>
      <c r="K688" s="655">
        <f t="shared" si="194"/>
        <v>24.190694000000001</v>
      </c>
      <c r="L688" s="3057">
        <v>1.06</v>
      </c>
    </row>
    <row r="689" spans="1:12">
      <c r="A689" s="27" t="s">
        <v>825</v>
      </c>
      <c r="B689" t="s">
        <v>2126</v>
      </c>
      <c r="C689" t="s">
        <v>971</v>
      </c>
      <c r="D689" s="55">
        <v>45126</v>
      </c>
      <c r="G689"/>
      <c r="H689">
        <v>13</v>
      </c>
      <c r="I689"/>
      <c r="J689" s="27" t="s">
        <v>811</v>
      </c>
      <c r="K689" s="27"/>
      <c r="L689" s="3057" t="s">
        <v>811</v>
      </c>
    </row>
    <row r="690" spans="1:12">
      <c r="A690" s="27" t="s">
        <v>825</v>
      </c>
      <c r="B690" t="s">
        <v>2126</v>
      </c>
      <c r="C690" t="s">
        <v>971</v>
      </c>
      <c r="D690" s="55">
        <v>45126</v>
      </c>
      <c r="G690"/>
      <c r="H690">
        <v>13.2</v>
      </c>
      <c r="I690"/>
      <c r="J690" s="27" t="s">
        <v>811</v>
      </c>
      <c r="K690" s="27"/>
      <c r="L690" s="3057" t="s">
        <v>811</v>
      </c>
    </row>
    <row r="691" spans="1:12">
      <c r="A691" s="27" t="s">
        <v>825</v>
      </c>
      <c r="B691" t="s">
        <v>2126</v>
      </c>
      <c r="C691" t="s">
        <v>971</v>
      </c>
      <c r="D691" s="55">
        <v>45155</v>
      </c>
      <c r="G691">
        <v>13</v>
      </c>
      <c r="H691">
        <v>0.5</v>
      </c>
      <c r="I691">
        <v>3.7</v>
      </c>
      <c r="J691" s="27">
        <v>0.59899999999999998</v>
      </c>
      <c r="K691" s="655">
        <f t="shared" ref="K691" si="195">IF(AND(J691&gt;0),  J691*30.974," ")</f>
        <v>18.553425999999998</v>
      </c>
      <c r="L691" s="3057">
        <v>4.2</v>
      </c>
    </row>
    <row r="692" spans="1:12">
      <c r="A692" s="27" t="s">
        <v>825</v>
      </c>
      <c r="B692" t="s">
        <v>2126</v>
      </c>
      <c r="C692" t="s">
        <v>971</v>
      </c>
      <c r="D692" s="55">
        <v>45155</v>
      </c>
      <c r="G692"/>
      <c r="H692">
        <v>1</v>
      </c>
      <c r="I692"/>
      <c r="J692" s="27" t="s">
        <v>811</v>
      </c>
      <c r="K692" s="27"/>
      <c r="L692" s="3057" t="s">
        <v>811</v>
      </c>
    </row>
    <row r="693" spans="1:12">
      <c r="A693" s="27" t="s">
        <v>825</v>
      </c>
      <c r="B693" t="s">
        <v>2126</v>
      </c>
      <c r="C693" t="s">
        <v>971</v>
      </c>
      <c r="D693" s="55">
        <v>45155</v>
      </c>
      <c r="G693"/>
      <c r="H693">
        <v>2</v>
      </c>
      <c r="I693"/>
      <c r="J693" s="27" t="s">
        <v>811</v>
      </c>
      <c r="K693" s="27"/>
      <c r="L693" s="3057" t="s">
        <v>811</v>
      </c>
    </row>
    <row r="694" spans="1:12">
      <c r="A694" s="27" t="s">
        <v>825</v>
      </c>
      <c r="B694" t="s">
        <v>2126</v>
      </c>
      <c r="C694" t="s">
        <v>971</v>
      </c>
      <c r="D694" s="55">
        <v>45155</v>
      </c>
      <c r="G694"/>
      <c r="H694">
        <v>3</v>
      </c>
      <c r="I694"/>
      <c r="J694" s="27">
        <v>0.626</v>
      </c>
      <c r="K694" s="655">
        <f t="shared" ref="K694" si="196">IF(AND(J694&gt;0),  J694*30.974," ")</f>
        <v>19.389724000000001</v>
      </c>
      <c r="L694" s="3057">
        <v>3.82</v>
      </c>
    </row>
    <row r="695" spans="1:12">
      <c r="A695" s="27" t="s">
        <v>825</v>
      </c>
      <c r="B695" t="s">
        <v>2126</v>
      </c>
      <c r="C695" t="s">
        <v>971</v>
      </c>
      <c r="D695" s="55">
        <v>45155</v>
      </c>
      <c r="G695"/>
      <c r="H695">
        <v>4</v>
      </c>
      <c r="I695"/>
      <c r="J695" s="27" t="s">
        <v>811</v>
      </c>
      <c r="K695" s="27"/>
      <c r="L695" s="3057" t="s">
        <v>811</v>
      </c>
    </row>
    <row r="696" spans="1:12">
      <c r="A696" s="27" t="s">
        <v>825</v>
      </c>
      <c r="B696" t="s">
        <v>2126</v>
      </c>
      <c r="C696" t="s">
        <v>971</v>
      </c>
      <c r="D696" s="55">
        <v>45155</v>
      </c>
      <c r="G696"/>
      <c r="H696">
        <v>5</v>
      </c>
      <c r="I696"/>
      <c r="J696" s="27" t="s">
        <v>811</v>
      </c>
      <c r="K696" s="27"/>
      <c r="L696" s="3057" t="s">
        <v>811</v>
      </c>
    </row>
    <row r="697" spans="1:12">
      <c r="A697" s="27" t="s">
        <v>825</v>
      </c>
      <c r="B697" t="s">
        <v>2126</v>
      </c>
      <c r="C697" t="s">
        <v>971</v>
      </c>
      <c r="D697" s="55">
        <v>45155</v>
      </c>
      <c r="G697"/>
      <c r="H697">
        <v>6</v>
      </c>
      <c r="I697"/>
      <c r="J697" s="27" t="s">
        <v>811</v>
      </c>
      <c r="K697" s="27"/>
      <c r="L697" s="3057" t="s">
        <v>811</v>
      </c>
    </row>
    <row r="698" spans="1:12">
      <c r="A698" s="27" t="s">
        <v>825</v>
      </c>
      <c r="B698" t="s">
        <v>2126</v>
      </c>
      <c r="C698" t="s">
        <v>971</v>
      </c>
      <c r="D698" s="55">
        <v>45155</v>
      </c>
      <c r="G698"/>
      <c r="H698">
        <v>7</v>
      </c>
      <c r="I698"/>
      <c r="J698" s="27" t="s">
        <v>811</v>
      </c>
      <c r="K698" s="27"/>
      <c r="L698" s="3057" t="s">
        <v>811</v>
      </c>
    </row>
    <row r="699" spans="1:12">
      <c r="A699" s="27" t="s">
        <v>825</v>
      </c>
      <c r="B699" t="s">
        <v>2126</v>
      </c>
      <c r="C699" t="s">
        <v>971</v>
      </c>
      <c r="D699" s="55">
        <v>45155</v>
      </c>
      <c r="G699"/>
      <c r="H699">
        <v>8</v>
      </c>
      <c r="I699"/>
      <c r="J699" s="27" t="s">
        <v>811</v>
      </c>
      <c r="K699" s="27"/>
      <c r="L699" s="3057" t="s">
        <v>811</v>
      </c>
    </row>
    <row r="700" spans="1:12">
      <c r="A700" s="27" t="s">
        <v>825</v>
      </c>
      <c r="B700" t="s">
        <v>2126</v>
      </c>
      <c r="C700" t="s">
        <v>971</v>
      </c>
      <c r="D700" s="55">
        <v>45155</v>
      </c>
      <c r="G700"/>
      <c r="H700">
        <v>9</v>
      </c>
      <c r="I700"/>
      <c r="J700" s="27">
        <v>0.72399999999999998</v>
      </c>
      <c r="K700" s="655">
        <f t="shared" ref="K700" si="197">IF(AND(J700&gt;0),  J700*30.974," ")</f>
        <v>22.425176</v>
      </c>
      <c r="L700" s="3057">
        <v>1.3</v>
      </c>
    </row>
    <row r="701" spans="1:12">
      <c r="A701" s="27" t="s">
        <v>825</v>
      </c>
      <c r="B701" t="s">
        <v>2126</v>
      </c>
      <c r="C701" t="s">
        <v>971</v>
      </c>
      <c r="D701" s="55">
        <v>45155</v>
      </c>
      <c r="G701"/>
      <c r="H701">
        <v>10</v>
      </c>
      <c r="I701"/>
      <c r="J701" s="27" t="s">
        <v>811</v>
      </c>
      <c r="K701" s="27"/>
      <c r="L701" s="3057" t="s">
        <v>811</v>
      </c>
    </row>
    <row r="702" spans="1:12">
      <c r="A702" s="27" t="s">
        <v>825</v>
      </c>
      <c r="B702" t="s">
        <v>2126</v>
      </c>
      <c r="C702" t="s">
        <v>971</v>
      </c>
      <c r="D702" s="55">
        <v>45155</v>
      </c>
      <c r="G702"/>
      <c r="H702">
        <v>11</v>
      </c>
      <c r="I702"/>
      <c r="J702" s="27" t="s">
        <v>811</v>
      </c>
      <c r="K702" s="27"/>
      <c r="L702" s="3057" t="s">
        <v>811</v>
      </c>
    </row>
    <row r="703" spans="1:12">
      <c r="A703" s="27" t="s">
        <v>825</v>
      </c>
      <c r="B703" t="s">
        <v>2126</v>
      </c>
      <c r="C703" t="s">
        <v>971</v>
      </c>
      <c r="D703" s="55">
        <v>45155</v>
      </c>
      <c r="G703"/>
      <c r="H703">
        <v>12</v>
      </c>
      <c r="I703"/>
      <c r="J703" s="27">
        <v>0.73099999999999998</v>
      </c>
      <c r="K703" s="655">
        <f t="shared" ref="K703" si="198">IF(AND(J703&gt;0),  J703*30.974," ")</f>
        <v>22.641994</v>
      </c>
      <c r="L703" s="3057">
        <v>0.65</v>
      </c>
    </row>
    <row r="704" spans="1:12">
      <c r="A704" s="27" t="s">
        <v>825</v>
      </c>
      <c r="B704" t="s">
        <v>2126</v>
      </c>
      <c r="C704" t="s">
        <v>971</v>
      </c>
      <c r="D704" s="55">
        <v>45155</v>
      </c>
      <c r="G704"/>
      <c r="H704">
        <v>12.5</v>
      </c>
      <c r="I704"/>
      <c r="J704" s="27" t="s">
        <v>811</v>
      </c>
      <c r="K704" s="27"/>
      <c r="L704" s="3057" t="s">
        <v>811</v>
      </c>
    </row>
    <row r="705" spans="1:12">
      <c r="A705" s="27" t="s">
        <v>825</v>
      </c>
      <c r="B705" t="s">
        <v>2126</v>
      </c>
      <c r="C705" t="s">
        <v>971</v>
      </c>
      <c r="D705" s="55">
        <v>45189</v>
      </c>
      <c r="G705">
        <v>13.4</v>
      </c>
      <c r="H705">
        <v>0.5</v>
      </c>
      <c r="I705">
        <v>3.5</v>
      </c>
      <c r="J705" s="27">
        <v>0.42</v>
      </c>
      <c r="K705" s="655">
        <f t="shared" ref="K705" si="199">IF(AND(J705&gt;0),  J705*30.974," ")</f>
        <v>13.009079999999999</v>
      </c>
      <c r="L705" s="3057">
        <v>5.0599999999999996</v>
      </c>
    </row>
    <row r="706" spans="1:12">
      <c r="A706" s="27" t="s">
        <v>825</v>
      </c>
      <c r="B706" t="s">
        <v>2126</v>
      </c>
      <c r="C706" t="s">
        <v>971</v>
      </c>
      <c r="D706" s="55">
        <v>45189</v>
      </c>
      <c r="G706"/>
      <c r="H706">
        <v>1</v>
      </c>
      <c r="I706"/>
      <c r="J706" s="27" t="s">
        <v>811</v>
      </c>
      <c r="K706" s="27"/>
      <c r="L706" s="3057" t="s">
        <v>811</v>
      </c>
    </row>
    <row r="707" spans="1:12">
      <c r="A707" s="27" t="s">
        <v>825</v>
      </c>
      <c r="B707" t="s">
        <v>2126</v>
      </c>
      <c r="C707" t="s">
        <v>971</v>
      </c>
      <c r="D707" s="55">
        <v>45189</v>
      </c>
      <c r="G707"/>
      <c r="H707">
        <v>2</v>
      </c>
      <c r="I707"/>
      <c r="J707" s="27" t="s">
        <v>811</v>
      </c>
      <c r="K707" s="27"/>
      <c r="L707" s="3057" t="s">
        <v>811</v>
      </c>
    </row>
    <row r="708" spans="1:12">
      <c r="A708" s="27" t="s">
        <v>825</v>
      </c>
      <c r="B708" t="s">
        <v>2126</v>
      </c>
      <c r="C708" t="s">
        <v>971</v>
      </c>
      <c r="D708" s="55">
        <v>45189</v>
      </c>
      <c r="G708"/>
      <c r="H708">
        <v>3</v>
      </c>
      <c r="I708"/>
      <c r="J708" s="27">
        <v>0.48799999999999999</v>
      </c>
      <c r="K708" s="655">
        <f t="shared" ref="K708" si="200">IF(AND(J708&gt;0),  J708*30.974," ")</f>
        <v>15.115311999999999</v>
      </c>
      <c r="L708" s="3057">
        <v>4.17</v>
      </c>
    </row>
    <row r="709" spans="1:12">
      <c r="A709" s="27" t="s">
        <v>825</v>
      </c>
      <c r="B709" t="s">
        <v>2126</v>
      </c>
      <c r="C709" t="s">
        <v>971</v>
      </c>
      <c r="D709" s="55">
        <v>45189</v>
      </c>
      <c r="G709"/>
      <c r="H709">
        <v>4</v>
      </c>
      <c r="I709"/>
      <c r="J709" s="27" t="s">
        <v>811</v>
      </c>
      <c r="K709" s="27"/>
      <c r="L709" s="3057" t="s">
        <v>811</v>
      </c>
    </row>
    <row r="710" spans="1:12">
      <c r="A710" s="27" t="s">
        <v>825</v>
      </c>
      <c r="B710" t="s">
        <v>2126</v>
      </c>
      <c r="C710" t="s">
        <v>971</v>
      </c>
      <c r="D710" s="55">
        <v>45189</v>
      </c>
      <c r="G710"/>
      <c r="H710">
        <v>5</v>
      </c>
      <c r="I710"/>
      <c r="J710" s="27" t="s">
        <v>811</v>
      </c>
      <c r="K710" s="27"/>
      <c r="L710" s="3057" t="s">
        <v>811</v>
      </c>
    </row>
    <row r="711" spans="1:12">
      <c r="A711" s="27" t="s">
        <v>825</v>
      </c>
      <c r="B711" t="s">
        <v>2126</v>
      </c>
      <c r="C711" t="s">
        <v>971</v>
      </c>
      <c r="D711" s="55">
        <v>45189</v>
      </c>
      <c r="G711"/>
      <c r="H711">
        <v>6</v>
      </c>
      <c r="I711"/>
      <c r="J711" s="27" t="s">
        <v>811</v>
      </c>
      <c r="K711" s="27"/>
      <c r="L711" s="3057" t="s">
        <v>811</v>
      </c>
    </row>
    <row r="712" spans="1:12">
      <c r="A712" s="27" t="s">
        <v>825</v>
      </c>
      <c r="B712" t="s">
        <v>2126</v>
      </c>
      <c r="C712" t="s">
        <v>971</v>
      </c>
      <c r="D712" s="55">
        <v>45189</v>
      </c>
      <c r="G712"/>
      <c r="H712">
        <v>7</v>
      </c>
      <c r="I712"/>
      <c r="J712" s="27" t="s">
        <v>811</v>
      </c>
      <c r="K712" s="27"/>
      <c r="L712" s="3057" t="s">
        <v>811</v>
      </c>
    </row>
    <row r="713" spans="1:12">
      <c r="A713" s="27" t="s">
        <v>825</v>
      </c>
      <c r="B713" t="s">
        <v>2126</v>
      </c>
      <c r="C713" t="s">
        <v>971</v>
      </c>
      <c r="D713" s="55">
        <v>45189</v>
      </c>
      <c r="G713"/>
      <c r="H713">
        <v>8</v>
      </c>
      <c r="I713"/>
      <c r="J713" s="27" t="s">
        <v>811</v>
      </c>
      <c r="K713" s="27"/>
      <c r="L713" s="3057" t="s">
        <v>811</v>
      </c>
    </row>
    <row r="714" spans="1:12">
      <c r="A714" s="27" t="s">
        <v>825</v>
      </c>
      <c r="B714" t="s">
        <v>2126</v>
      </c>
      <c r="C714" t="s">
        <v>971</v>
      </c>
      <c r="D714" s="55">
        <v>45189</v>
      </c>
      <c r="G714"/>
      <c r="H714">
        <v>9</v>
      </c>
      <c r="I714"/>
      <c r="J714" s="27">
        <v>0.49</v>
      </c>
      <c r="K714" s="655">
        <f t="shared" ref="K714" si="201">IF(AND(J714&gt;0),  J714*30.974," ")</f>
        <v>15.17726</v>
      </c>
      <c r="L714" s="3057">
        <v>2.63</v>
      </c>
    </row>
    <row r="715" spans="1:12">
      <c r="A715" s="27" t="s">
        <v>825</v>
      </c>
      <c r="B715" t="s">
        <v>2126</v>
      </c>
      <c r="C715" t="s">
        <v>971</v>
      </c>
      <c r="D715" s="55">
        <v>45189</v>
      </c>
      <c r="G715"/>
      <c r="H715">
        <v>10</v>
      </c>
      <c r="I715"/>
      <c r="J715" s="27" t="s">
        <v>811</v>
      </c>
      <c r="K715" s="27"/>
      <c r="L715" s="3057" t="s">
        <v>811</v>
      </c>
    </row>
    <row r="716" spans="1:12">
      <c r="A716" s="27" t="s">
        <v>825</v>
      </c>
      <c r="B716" t="s">
        <v>2126</v>
      </c>
      <c r="C716" t="s">
        <v>971</v>
      </c>
      <c r="D716" s="55">
        <v>45189</v>
      </c>
      <c r="G716"/>
      <c r="H716">
        <v>11</v>
      </c>
      <c r="I716"/>
      <c r="J716" s="27" t="s">
        <v>811</v>
      </c>
      <c r="K716" s="27"/>
      <c r="L716" s="3057" t="s">
        <v>811</v>
      </c>
    </row>
    <row r="717" spans="1:12">
      <c r="A717" s="27" t="s">
        <v>825</v>
      </c>
      <c r="B717" t="s">
        <v>2126</v>
      </c>
      <c r="C717" t="s">
        <v>971</v>
      </c>
      <c r="D717" s="55">
        <v>45189</v>
      </c>
      <c r="G717"/>
      <c r="H717">
        <v>12</v>
      </c>
      <c r="I717"/>
      <c r="J717" s="27" t="s">
        <v>811</v>
      </c>
      <c r="K717" s="27"/>
      <c r="L717" s="3057" t="s">
        <v>811</v>
      </c>
    </row>
    <row r="718" spans="1:12">
      <c r="A718" s="27" t="s">
        <v>825</v>
      </c>
      <c r="B718" t="s">
        <v>2126</v>
      </c>
      <c r="C718" t="s">
        <v>971</v>
      </c>
      <c r="D718" s="55">
        <v>45189</v>
      </c>
      <c r="G718"/>
      <c r="H718">
        <v>12.4</v>
      </c>
      <c r="I718"/>
      <c r="J718" s="27">
        <v>2</v>
      </c>
      <c r="K718" s="655">
        <f t="shared" ref="K718:K719" si="202">IF(AND(J718&gt;0),  J718*30.974," ")</f>
        <v>61.948</v>
      </c>
      <c r="L718" s="3057">
        <v>2.06</v>
      </c>
    </row>
    <row r="719" spans="1:12">
      <c r="A719" s="27" t="s">
        <v>825</v>
      </c>
      <c r="B719" t="s">
        <v>2126</v>
      </c>
      <c r="C719" t="s">
        <v>971</v>
      </c>
      <c r="D719" s="55">
        <v>45189</v>
      </c>
      <c r="G719"/>
      <c r="H719">
        <v>12.4</v>
      </c>
      <c r="I719"/>
      <c r="J719" s="27">
        <v>1.95</v>
      </c>
      <c r="K719" s="655">
        <f t="shared" si="202"/>
        <v>60.399299999999997</v>
      </c>
      <c r="L719" s="3057">
        <v>2.25</v>
      </c>
    </row>
    <row r="720" spans="1:12">
      <c r="A720" s="27" t="s">
        <v>825</v>
      </c>
      <c r="B720" t="s">
        <v>2126</v>
      </c>
      <c r="C720" t="s">
        <v>971</v>
      </c>
      <c r="D720" s="55">
        <v>45189</v>
      </c>
      <c r="G720"/>
      <c r="H720">
        <v>12.9</v>
      </c>
      <c r="I720"/>
      <c r="J720" s="27" t="s">
        <v>811</v>
      </c>
      <c r="K720" s="27"/>
      <c r="L720" s="3057" t="s">
        <v>811</v>
      </c>
    </row>
    <row r="721" spans="1:12">
      <c r="A721" s="355" t="s">
        <v>825</v>
      </c>
      <c r="B721" s="91" t="s">
        <v>2126</v>
      </c>
      <c r="C721" s="91" t="s">
        <v>971</v>
      </c>
      <c r="D721" s="392">
        <v>45217</v>
      </c>
      <c r="E721" s="2966"/>
      <c r="F721" s="2967"/>
      <c r="G721" s="91">
        <v>13.5</v>
      </c>
      <c r="H721" s="91">
        <v>0.5</v>
      </c>
      <c r="I721" s="91">
        <v>3.85</v>
      </c>
      <c r="J721" s="355">
        <v>0.29099999999999998</v>
      </c>
      <c r="K721" s="88">
        <f t="shared" ref="K721" si="203">IF(AND(J721&gt;0),  J721*30.974," ")</f>
        <v>9.0134340000000002</v>
      </c>
      <c r="L721" s="2937">
        <v>6.36</v>
      </c>
    </row>
    <row r="722" spans="1:12">
      <c r="A722" s="355" t="s">
        <v>825</v>
      </c>
      <c r="B722" s="91" t="s">
        <v>2126</v>
      </c>
      <c r="C722" s="91" t="s">
        <v>971</v>
      </c>
      <c r="D722" s="392">
        <v>45217</v>
      </c>
      <c r="E722" s="2966"/>
      <c r="F722" s="2967"/>
      <c r="G722" s="91"/>
      <c r="H722" s="91">
        <v>1</v>
      </c>
      <c r="I722" s="91"/>
      <c r="J722" s="355" t="s">
        <v>811</v>
      </c>
      <c r="K722" s="355"/>
      <c r="L722" s="2937" t="s">
        <v>811</v>
      </c>
    </row>
    <row r="723" spans="1:12">
      <c r="A723" s="355" t="s">
        <v>825</v>
      </c>
      <c r="B723" s="91" t="s">
        <v>2126</v>
      </c>
      <c r="C723" s="91" t="s">
        <v>971</v>
      </c>
      <c r="D723" s="392">
        <v>45217</v>
      </c>
      <c r="E723" s="2966"/>
      <c r="F723" s="2967"/>
      <c r="G723" s="91"/>
      <c r="H723" s="91">
        <v>2</v>
      </c>
      <c r="I723" s="91"/>
      <c r="J723" s="355" t="s">
        <v>811</v>
      </c>
      <c r="K723" s="355"/>
      <c r="L723" s="2937" t="s">
        <v>811</v>
      </c>
    </row>
    <row r="724" spans="1:12">
      <c r="A724" s="355" t="s">
        <v>825</v>
      </c>
      <c r="B724" s="91" t="s">
        <v>2126</v>
      </c>
      <c r="C724" s="91" t="s">
        <v>971</v>
      </c>
      <c r="D724" s="392">
        <v>45217</v>
      </c>
      <c r="E724" s="2966"/>
      <c r="F724" s="2967"/>
      <c r="G724" s="91"/>
      <c r="H724" s="91">
        <v>3</v>
      </c>
      <c r="I724" s="91"/>
      <c r="J724" s="355">
        <v>0.26500000000000001</v>
      </c>
      <c r="K724" s="88">
        <f t="shared" ref="K724" si="204">IF(AND(J724&gt;0),  J724*30.974," ")</f>
        <v>8.2081100000000013</v>
      </c>
      <c r="L724" s="2937">
        <v>6.59</v>
      </c>
    </row>
    <row r="725" spans="1:12">
      <c r="A725" s="355" t="s">
        <v>825</v>
      </c>
      <c r="B725" s="91" t="s">
        <v>2126</v>
      </c>
      <c r="C725" s="91" t="s">
        <v>971</v>
      </c>
      <c r="D725" s="392">
        <v>45217</v>
      </c>
      <c r="E725" s="2966"/>
      <c r="F725" s="2967"/>
      <c r="G725" s="91"/>
      <c r="H725" s="91">
        <v>4</v>
      </c>
      <c r="I725" s="91"/>
      <c r="J725" s="355" t="s">
        <v>811</v>
      </c>
      <c r="K725" s="355"/>
      <c r="L725" s="2937" t="s">
        <v>811</v>
      </c>
    </row>
    <row r="726" spans="1:12">
      <c r="A726" s="355" t="s">
        <v>825</v>
      </c>
      <c r="B726" s="91" t="s">
        <v>2126</v>
      </c>
      <c r="C726" s="91" t="s">
        <v>971</v>
      </c>
      <c r="D726" s="392">
        <v>45217</v>
      </c>
      <c r="E726" s="2966"/>
      <c r="F726" s="2967"/>
      <c r="G726" s="91"/>
      <c r="H726" s="91">
        <v>5</v>
      </c>
      <c r="I726" s="91"/>
      <c r="J726" s="355" t="s">
        <v>811</v>
      </c>
      <c r="K726" s="355"/>
      <c r="L726" s="2937" t="s">
        <v>811</v>
      </c>
    </row>
    <row r="727" spans="1:12">
      <c r="A727" s="355" t="s">
        <v>825</v>
      </c>
      <c r="B727" s="91" t="s">
        <v>2126</v>
      </c>
      <c r="C727" s="91" t="s">
        <v>971</v>
      </c>
      <c r="D727" s="392">
        <v>45217</v>
      </c>
      <c r="E727" s="2966"/>
      <c r="F727" s="2967"/>
      <c r="G727" s="91"/>
      <c r="H727" s="91">
        <v>6</v>
      </c>
      <c r="I727" s="91"/>
      <c r="J727" s="355" t="s">
        <v>811</v>
      </c>
      <c r="K727" s="355"/>
      <c r="L727" s="2937" t="s">
        <v>811</v>
      </c>
    </row>
    <row r="728" spans="1:12">
      <c r="A728" s="355" t="s">
        <v>825</v>
      </c>
      <c r="B728" s="91" t="s">
        <v>2126</v>
      </c>
      <c r="C728" s="91" t="s">
        <v>971</v>
      </c>
      <c r="D728" s="392">
        <v>45217</v>
      </c>
      <c r="E728" s="2966"/>
      <c r="F728" s="2967"/>
      <c r="G728" s="91"/>
      <c r="H728" s="91">
        <v>7</v>
      </c>
      <c r="I728" s="91"/>
      <c r="J728" s="355" t="s">
        <v>811</v>
      </c>
      <c r="K728" s="355"/>
      <c r="L728" s="2937" t="s">
        <v>811</v>
      </c>
    </row>
    <row r="729" spans="1:12">
      <c r="A729" s="355" t="s">
        <v>825</v>
      </c>
      <c r="B729" s="91" t="s">
        <v>2126</v>
      </c>
      <c r="C729" s="91" t="s">
        <v>971</v>
      </c>
      <c r="D729" s="392">
        <v>45217</v>
      </c>
      <c r="E729" s="2966"/>
      <c r="F729" s="2967"/>
      <c r="G729" s="91"/>
      <c r="H729" s="91">
        <v>8</v>
      </c>
      <c r="I729" s="91"/>
      <c r="J729" s="355" t="s">
        <v>811</v>
      </c>
      <c r="K729" s="355"/>
      <c r="L729" s="2937" t="s">
        <v>811</v>
      </c>
    </row>
    <row r="730" spans="1:12">
      <c r="A730" s="355" t="s">
        <v>825</v>
      </c>
      <c r="B730" s="91" t="s">
        <v>2126</v>
      </c>
      <c r="C730" s="91" t="s">
        <v>971</v>
      </c>
      <c r="D730" s="392">
        <v>45217</v>
      </c>
      <c r="E730" s="2966"/>
      <c r="F730" s="2967"/>
      <c r="G730" s="91"/>
      <c r="H730" s="91">
        <v>9</v>
      </c>
      <c r="I730" s="91"/>
      <c r="J730" s="355">
        <v>0.38</v>
      </c>
      <c r="K730" s="88">
        <f t="shared" ref="K730" si="205">IF(AND(J730&gt;0),  J730*30.974," ")</f>
        <v>11.77012</v>
      </c>
      <c r="L730" s="2937">
        <v>5.59</v>
      </c>
    </row>
    <row r="731" spans="1:12">
      <c r="A731" s="355" t="s">
        <v>825</v>
      </c>
      <c r="B731" s="91" t="s">
        <v>2126</v>
      </c>
      <c r="C731" s="91" t="s">
        <v>971</v>
      </c>
      <c r="D731" s="392">
        <v>45217</v>
      </c>
      <c r="E731" s="2966"/>
      <c r="F731" s="2967"/>
      <c r="G731" s="91"/>
      <c r="H731" s="91">
        <v>10</v>
      </c>
      <c r="I731" s="91"/>
      <c r="J731" s="355" t="s">
        <v>811</v>
      </c>
      <c r="K731" s="355"/>
      <c r="L731" s="2937" t="s">
        <v>811</v>
      </c>
    </row>
    <row r="732" spans="1:12">
      <c r="A732" s="355" t="s">
        <v>825</v>
      </c>
      <c r="B732" s="91" t="s">
        <v>2126</v>
      </c>
      <c r="C732" s="91" t="s">
        <v>971</v>
      </c>
      <c r="D732" s="392">
        <v>45217</v>
      </c>
      <c r="E732" s="2966"/>
      <c r="F732" s="2967"/>
      <c r="G732" s="91"/>
      <c r="H732" s="91">
        <v>11</v>
      </c>
      <c r="I732" s="91"/>
      <c r="J732" s="355" t="s">
        <v>811</v>
      </c>
      <c r="K732" s="355"/>
      <c r="L732" s="2937" t="s">
        <v>811</v>
      </c>
    </row>
    <row r="733" spans="1:12">
      <c r="A733" s="355" t="s">
        <v>825</v>
      </c>
      <c r="B733" s="91" t="s">
        <v>2126</v>
      </c>
      <c r="C733" s="91" t="s">
        <v>971</v>
      </c>
      <c r="D733" s="392">
        <v>45217</v>
      </c>
      <c r="E733" s="2966"/>
      <c r="F733" s="2967"/>
      <c r="G733" s="91"/>
      <c r="H733" s="91">
        <v>12</v>
      </c>
      <c r="I733" s="91"/>
      <c r="J733" s="355" t="s">
        <v>811</v>
      </c>
      <c r="K733" s="355"/>
      <c r="L733" s="2937" t="s">
        <v>811</v>
      </c>
    </row>
    <row r="734" spans="1:12">
      <c r="A734" s="355" t="s">
        <v>825</v>
      </c>
      <c r="B734" s="91" t="s">
        <v>2126</v>
      </c>
      <c r="C734" s="91" t="s">
        <v>971</v>
      </c>
      <c r="D734" s="392">
        <v>45217</v>
      </c>
      <c r="E734" s="2966"/>
      <c r="F734" s="2967"/>
      <c r="G734" s="91"/>
      <c r="H734" s="91">
        <v>12.5</v>
      </c>
      <c r="I734" s="91"/>
      <c r="J734" s="355">
        <v>1.22</v>
      </c>
      <c r="K734" s="88">
        <f t="shared" ref="K734" si="206">IF(AND(J734&gt;0),  J734*30.974," ")</f>
        <v>37.78828</v>
      </c>
      <c r="L734" s="2937">
        <v>2.84</v>
      </c>
    </row>
    <row r="735" spans="1:12">
      <c r="A735" s="355" t="s">
        <v>825</v>
      </c>
      <c r="B735" s="91" t="s">
        <v>2126</v>
      </c>
      <c r="C735" s="91" t="s">
        <v>971</v>
      </c>
      <c r="D735" s="392">
        <v>45217</v>
      </c>
      <c r="E735" s="2966"/>
      <c r="F735" s="2967"/>
      <c r="G735" s="91"/>
      <c r="H735" s="91">
        <v>13</v>
      </c>
      <c r="I735" s="91"/>
      <c r="J735" s="355" t="s">
        <v>811</v>
      </c>
      <c r="K735" s="355"/>
      <c r="L735" s="2937" t="s">
        <v>811</v>
      </c>
    </row>
    <row r="736" spans="1:12">
      <c r="A736" s="355" t="s">
        <v>825</v>
      </c>
      <c r="B736" s="91" t="s">
        <v>2126</v>
      </c>
      <c r="C736" s="91" t="s">
        <v>971</v>
      </c>
      <c r="D736" s="392">
        <v>45251</v>
      </c>
      <c r="E736" s="2966"/>
      <c r="F736" s="2967"/>
      <c r="G736" s="91">
        <v>13.6</v>
      </c>
      <c r="H736" s="91">
        <v>0.5</v>
      </c>
      <c r="I736" s="91">
        <v>1.96</v>
      </c>
      <c r="J736" s="355">
        <v>0.71099999999999997</v>
      </c>
      <c r="K736" s="88">
        <f t="shared" ref="K736" si="207">IF(AND(J736&gt;0),  J736*30.974," ")</f>
        <v>22.022513999999997</v>
      </c>
      <c r="L736" s="2937">
        <v>12.76</v>
      </c>
    </row>
    <row r="737" spans="1:46">
      <c r="A737" s="355" t="s">
        <v>825</v>
      </c>
      <c r="B737" s="91" t="s">
        <v>2126</v>
      </c>
      <c r="C737" s="91" t="s">
        <v>971</v>
      </c>
      <c r="D737" s="392">
        <v>45251</v>
      </c>
      <c r="E737" s="2966"/>
      <c r="F737" s="2967"/>
      <c r="G737" s="91"/>
      <c r="H737" s="91">
        <v>1</v>
      </c>
      <c r="I737" s="91"/>
      <c r="J737" s="355" t="s">
        <v>811</v>
      </c>
      <c r="K737" s="355"/>
      <c r="L737" s="2937" t="s">
        <v>811</v>
      </c>
    </row>
    <row r="738" spans="1:46">
      <c r="A738" s="355" t="s">
        <v>825</v>
      </c>
      <c r="B738" s="91" t="s">
        <v>2126</v>
      </c>
      <c r="C738" s="91" t="s">
        <v>971</v>
      </c>
      <c r="D738" s="392">
        <v>45251</v>
      </c>
      <c r="E738" s="2966"/>
      <c r="F738" s="2967"/>
      <c r="G738" s="91"/>
      <c r="H738" s="91">
        <v>2</v>
      </c>
      <c r="I738" s="91"/>
      <c r="J738" s="355" t="s">
        <v>811</v>
      </c>
      <c r="K738" s="355"/>
      <c r="L738" s="2937" t="s">
        <v>811</v>
      </c>
    </row>
    <row r="739" spans="1:46">
      <c r="A739" s="355" t="s">
        <v>825</v>
      </c>
      <c r="B739" s="91" t="s">
        <v>2126</v>
      </c>
      <c r="C739" s="91" t="s">
        <v>971</v>
      </c>
      <c r="D739" s="392">
        <v>45251</v>
      </c>
      <c r="E739" s="2966"/>
      <c r="F739" s="2967"/>
      <c r="G739" s="91"/>
      <c r="H739" s="91">
        <v>3</v>
      </c>
      <c r="I739" s="91"/>
      <c r="J739" s="355">
        <v>0.57299999999999995</v>
      </c>
      <c r="K739" s="88">
        <f t="shared" ref="K739" si="208">IF(AND(J739&gt;0),  J739*30.974," ")</f>
        <v>17.748101999999999</v>
      </c>
      <c r="L739" s="2937">
        <v>13.67</v>
      </c>
    </row>
    <row r="740" spans="1:46">
      <c r="A740" s="355" t="s">
        <v>825</v>
      </c>
      <c r="B740" s="91" t="s">
        <v>2126</v>
      </c>
      <c r="C740" s="91" t="s">
        <v>971</v>
      </c>
      <c r="D740" s="392">
        <v>45251</v>
      </c>
      <c r="E740" s="2968"/>
      <c r="F740" s="2969"/>
      <c r="G740" s="91"/>
      <c r="H740" s="91">
        <v>4</v>
      </c>
      <c r="I740" s="91"/>
      <c r="J740" s="355" t="s">
        <v>811</v>
      </c>
      <c r="K740" s="2970"/>
      <c r="L740" s="2937" t="s">
        <v>811</v>
      </c>
      <c r="M740" s="571"/>
      <c r="N740" s="571"/>
      <c r="O740" s="571"/>
      <c r="P740" s="571"/>
      <c r="Q740" s="571"/>
      <c r="R740" s="571"/>
      <c r="S740" s="571"/>
      <c r="T740" s="1128"/>
      <c r="U740" s="571"/>
      <c r="V740" s="571"/>
      <c r="W740" s="571"/>
      <c r="X740" s="571"/>
      <c r="Y740" s="571"/>
      <c r="Z740" s="571"/>
      <c r="AA740" s="571"/>
      <c r="AB740" s="571"/>
      <c r="AC740" s="571"/>
      <c r="AD740" s="571"/>
      <c r="AE740" s="571"/>
      <c r="AF740" s="571"/>
      <c r="AG740" s="571"/>
      <c r="AH740" s="571"/>
      <c r="AI740" s="571"/>
      <c r="AJ740" s="571"/>
      <c r="AK740" s="571"/>
      <c r="AL740" s="571"/>
      <c r="AM740" s="571"/>
      <c r="AN740" s="571"/>
      <c r="AO740" s="571"/>
      <c r="AP740" s="571"/>
      <c r="AQ740" s="571"/>
      <c r="AR740" s="571"/>
      <c r="AS740" s="571"/>
      <c r="AT740" s="571"/>
    </row>
    <row r="741" spans="1:46">
      <c r="A741" s="355" t="s">
        <v>825</v>
      </c>
      <c r="B741" s="91" t="s">
        <v>2126</v>
      </c>
      <c r="C741" s="91" t="s">
        <v>971</v>
      </c>
      <c r="D741" s="392">
        <v>45251</v>
      </c>
      <c r="E741" s="91"/>
      <c r="F741" s="91"/>
      <c r="G741" s="91"/>
      <c r="H741" s="91">
        <v>5</v>
      </c>
      <c r="I741" s="91"/>
      <c r="J741" s="355" t="s">
        <v>811</v>
      </c>
      <c r="K741" s="355"/>
      <c r="L741" s="2937" t="s">
        <v>811</v>
      </c>
    </row>
    <row r="742" spans="1:46">
      <c r="A742" s="355" t="s">
        <v>825</v>
      </c>
      <c r="B742" s="91" t="s">
        <v>2126</v>
      </c>
      <c r="C742" s="91" t="s">
        <v>971</v>
      </c>
      <c r="D742" s="392">
        <v>45251</v>
      </c>
      <c r="E742" s="91"/>
      <c r="F742" s="91"/>
      <c r="G742" s="91"/>
      <c r="H742" s="91">
        <v>6</v>
      </c>
      <c r="I742" s="91"/>
      <c r="J742" s="355" t="s">
        <v>811</v>
      </c>
      <c r="K742" s="355"/>
      <c r="L742" s="2937" t="s">
        <v>811</v>
      </c>
    </row>
    <row r="743" spans="1:46">
      <c r="A743" s="355" t="s">
        <v>825</v>
      </c>
      <c r="B743" s="91" t="s">
        <v>2126</v>
      </c>
      <c r="C743" s="91" t="s">
        <v>971</v>
      </c>
      <c r="D743" s="392">
        <v>45251</v>
      </c>
      <c r="E743" s="91"/>
      <c r="F743" s="91"/>
      <c r="G743" s="91"/>
      <c r="H743" s="91">
        <v>7</v>
      </c>
      <c r="I743" s="91"/>
      <c r="J743" s="355" t="s">
        <v>811</v>
      </c>
      <c r="K743" s="355"/>
      <c r="L743" s="2937" t="s">
        <v>811</v>
      </c>
    </row>
    <row r="744" spans="1:46">
      <c r="A744" s="355" t="s">
        <v>825</v>
      </c>
      <c r="B744" s="91" t="s">
        <v>2126</v>
      </c>
      <c r="C744" s="91" t="s">
        <v>971</v>
      </c>
      <c r="D744" s="392">
        <v>45251</v>
      </c>
      <c r="E744" s="91"/>
      <c r="F744" s="91"/>
      <c r="G744" s="91"/>
      <c r="H744" s="91">
        <v>8</v>
      </c>
      <c r="I744" s="91"/>
      <c r="J744" s="355" t="s">
        <v>811</v>
      </c>
      <c r="K744" s="355"/>
      <c r="L744" s="2937" t="s">
        <v>811</v>
      </c>
    </row>
    <row r="745" spans="1:46">
      <c r="A745" s="355" t="s">
        <v>825</v>
      </c>
      <c r="B745" s="91" t="s">
        <v>2126</v>
      </c>
      <c r="C745" s="91" t="s">
        <v>971</v>
      </c>
      <c r="D745" s="392">
        <v>45251</v>
      </c>
      <c r="E745" s="91"/>
      <c r="F745" s="91"/>
      <c r="G745" s="91"/>
      <c r="H745" s="91">
        <v>9</v>
      </c>
      <c r="I745" s="91"/>
      <c r="J745" s="355">
        <v>0.48399999999999999</v>
      </c>
      <c r="K745" s="88">
        <f t="shared" ref="K745" si="209">IF(AND(J745&gt;0),  J745*30.974," ")</f>
        <v>14.991415999999999</v>
      </c>
      <c r="L745" s="2937">
        <v>13.19</v>
      </c>
    </row>
    <row r="746" spans="1:46">
      <c r="A746" s="355" t="s">
        <v>825</v>
      </c>
      <c r="B746" s="91" t="s">
        <v>2126</v>
      </c>
      <c r="C746" s="91" t="s">
        <v>971</v>
      </c>
      <c r="D746" s="392">
        <v>45251</v>
      </c>
      <c r="E746" s="91"/>
      <c r="F746" s="91"/>
      <c r="G746" s="91"/>
      <c r="H746" s="91">
        <v>10</v>
      </c>
      <c r="I746" s="91"/>
      <c r="J746" s="355" t="s">
        <v>811</v>
      </c>
      <c r="K746" s="355"/>
      <c r="L746" s="2937" t="s">
        <v>811</v>
      </c>
    </row>
    <row r="747" spans="1:46">
      <c r="A747" s="355" t="s">
        <v>825</v>
      </c>
      <c r="B747" s="91" t="s">
        <v>2126</v>
      </c>
      <c r="C747" s="91" t="s">
        <v>971</v>
      </c>
      <c r="D747" s="392">
        <v>45251</v>
      </c>
      <c r="E747" s="91"/>
      <c r="F747" s="91"/>
      <c r="G747" s="91"/>
      <c r="H747" s="91">
        <v>11</v>
      </c>
      <c r="I747" s="91"/>
      <c r="J747" s="355" t="s">
        <v>811</v>
      </c>
      <c r="K747" s="355"/>
      <c r="L747" s="2937" t="s">
        <v>811</v>
      </c>
    </row>
    <row r="748" spans="1:46">
      <c r="A748" s="355" t="s">
        <v>825</v>
      </c>
      <c r="B748" s="91" t="s">
        <v>2126</v>
      </c>
      <c r="C748" s="91" t="s">
        <v>971</v>
      </c>
      <c r="D748" s="392">
        <v>45251</v>
      </c>
      <c r="E748" s="91"/>
      <c r="F748" s="91"/>
      <c r="G748" s="91"/>
      <c r="H748" s="91">
        <v>12</v>
      </c>
      <c r="I748" s="91"/>
      <c r="J748" s="355" t="s">
        <v>811</v>
      </c>
      <c r="K748" s="355"/>
      <c r="L748" s="2937" t="s">
        <v>811</v>
      </c>
    </row>
    <row r="749" spans="1:46">
      <c r="A749" s="355" t="s">
        <v>825</v>
      </c>
      <c r="B749" s="91" t="s">
        <v>2126</v>
      </c>
      <c r="C749" s="91" t="s">
        <v>971</v>
      </c>
      <c r="D749" s="392">
        <v>45251</v>
      </c>
      <c r="E749" s="91"/>
      <c r="F749" s="91"/>
      <c r="G749" s="91"/>
      <c r="H749" s="91">
        <v>12.6</v>
      </c>
      <c r="I749" s="91"/>
      <c r="J749" s="355">
        <v>1.21</v>
      </c>
      <c r="K749" s="88">
        <f t="shared" ref="K749" si="210">IF(AND(J749&gt;0),  J749*30.974," ")</f>
        <v>37.478540000000002</v>
      </c>
      <c r="L749" s="2937">
        <v>12.57</v>
      </c>
    </row>
    <row r="750" spans="1:46">
      <c r="A750" s="355" t="s">
        <v>825</v>
      </c>
      <c r="B750" s="91" t="s">
        <v>2126</v>
      </c>
      <c r="C750" s="91" t="s">
        <v>971</v>
      </c>
      <c r="D750" s="392">
        <v>45251</v>
      </c>
      <c r="E750" s="91"/>
      <c r="F750" s="91"/>
      <c r="G750" s="91"/>
      <c r="H750" s="91">
        <v>13</v>
      </c>
      <c r="I750" s="91"/>
      <c r="J750" s="355" t="s">
        <v>811</v>
      </c>
      <c r="K750" s="355"/>
      <c r="L750" s="2937" t="s">
        <v>811</v>
      </c>
    </row>
    <row r="751" spans="1:46">
      <c r="A751" s="355" t="s">
        <v>825</v>
      </c>
      <c r="B751" s="91" t="s">
        <v>2126</v>
      </c>
      <c r="C751" s="91" t="s">
        <v>971</v>
      </c>
      <c r="D751" s="392">
        <v>45251</v>
      </c>
      <c r="E751" s="91"/>
      <c r="F751" s="91"/>
      <c r="G751" s="91"/>
      <c r="H751" s="91">
        <v>13.1</v>
      </c>
      <c r="I751" s="91"/>
      <c r="J751" s="355" t="s">
        <v>811</v>
      </c>
      <c r="K751" s="355"/>
      <c r="L751" s="2937" t="s">
        <v>811</v>
      </c>
    </row>
    <row r="752" spans="1:46">
      <c r="A752" s="355" t="s">
        <v>825</v>
      </c>
      <c r="B752" s="91" t="s">
        <v>2126</v>
      </c>
      <c r="C752" s="91" t="s">
        <v>971</v>
      </c>
      <c r="D752" s="392">
        <v>45251</v>
      </c>
      <c r="E752" s="91"/>
      <c r="F752" s="91"/>
      <c r="G752" s="91"/>
      <c r="H752" s="91">
        <v>13.4</v>
      </c>
      <c r="I752" s="91"/>
      <c r="J752" s="355" t="s">
        <v>811</v>
      </c>
      <c r="K752" s="355"/>
      <c r="L752" s="2937" t="s">
        <v>811</v>
      </c>
    </row>
    <row r="753" spans="1:12">
      <c r="A753" s="355" t="s">
        <v>825</v>
      </c>
      <c r="B753" s="91" t="s">
        <v>2126</v>
      </c>
      <c r="C753" s="91" t="s">
        <v>971</v>
      </c>
      <c r="D753" s="392">
        <v>45251</v>
      </c>
      <c r="E753" s="91"/>
      <c r="F753" s="91"/>
      <c r="G753" s="91"/>
      <c r="H753" s="91">
        <v>13.5</v>
      </c>
      <c r="I753" s="91"/>
      <c r="J753" s="355" t="s">
        <v>811</v>
      </c>
      <c r="K753" s="355"/>
      <c r="L753" s="2937" t="s">
        <v>811</v>
      </c>
    </row>
    <row r="754" spans="1:12">
      <c r="A754" s="355" t="s">
        <v>825</v>
      </c>
      <c r="B754" s="91" t="s">
        <v>2126</v>
      </c>
      <c r="C754" s="91" t="s">
        <v>971</v>
      </c>
      <c r="D754" s="392">
        <v>45028</v>
      </c>
      <c r="E754" s="2966"/>
      <c r="F754" s="2967"/>
      <c r="G754" s="91">
        <v>13.8</v>
      </c>
      <c r="H754" s="91">
        <v>0.5</v>
      </c>
      <c r="I754" s="91">
        <v>3.56</v>
      </c>
      <c r="J754" s="355">
        <v>0.57599999999999996</v>
      </c>
      <c r="K754" s="88">
        <f>IF(AND(J754&gt;0),  J754*30.974," ")</f>
        <v>17.841023999999997</v>
      </c>
      <c r="L754" s="2937">
        <v>2.33</v>
      </c>
    </row>
    <row r="755" spans="1:12">
      <c r="A755" s="355" t="s">
        <v>825</v>
      </c>
      <c r="B755" s="91" t="s">
        <v>2126</v>
      </c>
      <c r="C755" s="91" t="s">
        <v>971</v>
      </c>
      <c r="D755" s="392">
        <v>45028</v>
      </c>
      <c r="E755" s="2966"/>
      <c r="F755" s="2967"/>
      <c r="G755" s="91"/>
      <c r="H755" s="91">
        <v>1</v>
      </c>
      <c r="I755" s="91"/>
      <c r="J755" s="355" t="s">
        <v>811</v>
      </c>
      <c r="K755" s="355"/>
      <c r="L755" s="2937" t="s">
        <v>811</v>
      </c>
    </row>
    <row r="756" spans="1:12">
      <c r="A756" s="355" t="s">
        <v>825</v>
      </c>
      <c r="B756" s="91" t="s">
        <v>2126</v>
      </c>
      <c r="C756" s="91" t="s">
        <v>971</v>
      </c>
      <c r="D756" s="392">
        <v>45028</v>
      </c>
      <c r="E756" s="2966"/>
      <c r="F756" s="2967"/>
      <c r="G756" s="91"/>
      <c r="H756" s="91">
        <v>2</v>
      </c>
      <c r="I756" s="91"/>
      <c r="J756" s="355" t="s">
        <v>811</v>
      </c>
      <c r="K756" s="355"/>
      <c r="L756" s="2937" t="s">
        <v>811</v>
      </c>
    </row>
    <row r="757" spans="1:12">
      <c r="A757" s="355" t="s">
        <v>825</v>
      </c>
      <c r="B757" s="91" t="s">
        <v>2126</v>
      </c>
      <c r="C757" s="91" t="s">
        <v>971</v>
      </c>
      <c r="D757" s="392">
        <v>45028</v>
      </c>
      <c r="E757" s="2966"/>
      <c r="F757" s="2967"/>
      <c r="G757" s="91"/>
      <c r="H757" s="91">
        <v>3</v>
      </c>
      <c r="I757" s="91"/>
      <c r="J757" s="355">
        <v>0.495</v>
      </c>
      <c r="K757" s="88">
        <f t="shared" ref="K757" si="211">IF(AND(J757&gt;0),  J757*30.974," ")</f>
        <v>15.332129999999999</v>
      </c>
      <c r="L757" s="2937">
        <v>3.5</v>
      </c>
    </row>
    <row r="758" spans="1:12">
      <c r="A758" s="355" t="s">
        <v>825</v>
      </c>
      <c r="B758" s="91" t="s">
        <v>2126</v>
      </c>
      <c r="C758" s="91" t="s">
        <v>971</v>
      </c>
      <c r="D758" s="392">
        <v>45028</v>
      </c>
      <c r="E758" s="2966"/>
      <c r="F758" s="2967"/>
      <c r="G758" s="91"/>
      <c r="H758" s="91">
        <v>4</v>
      </c>
      <c r="I758" s="91"/>
      <c r="J758" s="355" t="s">
        <v>811</v>
      </c>
      <c r="K758" s="355"/>
      <c r="L758" s="2937" t="s">
        <v>811</v>
      </c>
    </row>
    <row r="759" spans="1:12">
      <c r="A759" s="355" t="s">
        <v>825</v>
      </c>
      <c r="B759" s="91" t="s">
        <v>2126</v>
      </c>
      <c r="C759" s="91" t="s">
        <v>971</v>
      </c>
      <c r="D759" s="392">
        <v>45028</v>
      </c>
      <c r="E759" s="2966"/>
      <c r="F759" s="2967"/>
      <c r="G759" s="91"/>
      <c r="H759" s="91">
        <v>5</v>
      </c>
      <c r="I759" s="91"/>
      <c r="J759" s="355" t="s">
        <v>811</v>
      </c>
      <c r="K759" s="355"/>
      <c r="L759" s="2937" t="s">
        <v>811</v>
      </c>
    </row>
    <row r="760" spans="1:12">
      <c r="A760" s="355" t="s">
        <v>825</v>
      </c>
      <c r="B760" s="91" t="s">
        <v>2126</v>
      </c>
      <c r="C760" s="91" t="s">
        <v>971</v>
      </c>
      <c r="D760" s="392">
        <v>45028</v>
      </c>
      <c r="E760" s="2966"/>
      <c r="F760" s="2967"/>
      <c r="G760" s="91"/>
      <c r="H760" s="91">
        <v>6</v>
      </c>
      <c r="I760" s="91"/>
      <c r="J760" s="355" t="s">
        <v>811</v>
      </c>
      <c r="K760" s="355"/>
      <c r="L760" s="2937" t="s">
        <v>811</v>
      </c>
    </row>
    <row r="761" spans="1:12">
      <c r="A761" s="355" t="s">
        <v>825</v>
      </c>
      <c r="B761" s="91" t="s">
        <v>2126</v>
      </c>
      <c r="C761" s="91" t="s">
        <v>971</v>
      </c>
      <c r="D761" s="392">
        <v>45028</v>
      </c>
      <c r="E761" s="2966"/>
      <c r="F761" s="2967"/>
      <c r="G761" s="91"/>
      <c r="H761" s="91">
        <v>7</v>
      </c>
      <c r="I761" s="91"/>
      <c r="J761" s="355" t="s">
        <v>811</v>
      </c>
      <c r="K761" s="355"/>
      <c r="L761" s="2937" t="s">
        <v>811</v>
      </c>
    </row>
    <row r="762" spans="1:12">
      <c r="A762" s="355" t="s">
        <v>825</v>
      </c>
      <c r="B762" s="91" t="s">
        <v>2126</v>
      </c>
      <c r="C762" s="91" t="s">
        <v>971</v>
      </c>
      <c r="D762" s="392">
        <v>45028</v>
      </c>
      <c r="E762" s="2966"/>
      <c r="F762" s="2967"/>
      <c r="G762" s="91"/>
      <c r="H762" s="91">
        <v>8</v>
      </c>
      <c r="I762" s="91"/>
      <c r="J762" s="355" t="s">
        <v>811</v>
      </c>
      <c r="K762" s="355"/>
      <c r="L762" s="2937" t="s">
        <v>811</v>
      </c>
    </row>
    <row r="763" spans="1:12">
      <c r="A763" s="355" t="s">
        <v>825</v>
      </c>
      <c r="B763" s="91" t="s">
        <v>2126</v>
      </c>
      <c r="C763" s="91" t="s">
        <v>971</v>
      </c>
      <c r="D763" s="392">
        <v>45028</v>
      </c>
      <c r="E763" s="2966"/>
      <c r="F763" s="2967"/>
      <c r="G763" s="91"/>
      <c r="H763" s="91">
        <v>9</v>
      </c>
      <c r="I763" s="91"/>
      <c r="J763" s="355">
        <v>0.496</v>
      </c>
      <c r="K763" s="88">
        <f t="shared" ref="K763" si="212">IF(AND(J763&gt;0),  J763*30.974," ")</f>
        <v>15.363104</v>
      </c>
      <c r="L763" s="2937">
        <v>2.19</v>
      </c>
    </row>
    <row r="764" spans="1:12">
      <c r="A764" s="355" t="s">
        <v>825</v>
      </c>
      <c r="B764" s="91" t="s">
        <v>2126</v>
      </c>
      <c r="C764" s="91" t="s">
        <v>971</v>
      </c>
      <c r="D764" s="392">
        <v>45028</v>
      </c>
      <c r="E764" s="2966"/>
      <c r="F764" s="2967"/>
      <c r="G764" s="91"/>
      <c r="H764" s="91">
        <v>10</v>
      </c>
      <c r="I764" s="91"/>
      <c r="J764" s="355" t="s">
        <v>811</v>
      </c>
      <c r="K764" s="355"/>
      <c r="L764" s="2937" t="s">
        <v>811</v>
      </c>
    </row>
    <row r="765" spans="1:12">
      <c r="A765" s="355" t="s">
        <v>825</v>
      </c>
      <c r="B765" s="91" t="s">
        <v>2126</v>
      </c>
      <c r="C765" s="91" t="s">
        <v>971</v>
      </c>
      <c r="D765" s="392">
        <v>45028</v>
      </c>
      <c r="E765" s="2966"/>
      <c r="F765" s="2967"/>
      <c r="G765" s="91"/>
      <c r="H765" s="91">
        <v>11</v>
      </c>
      <c r="I765" s="91"/>
      <c r="J765" s="355" t="s">
        <v>811</v>
      </c>
      <c r="K765" s="355"/>
      <c r="L765" s="2937" t="s">
        <v>811</v>
      </c>
    </row>
    <row r="766" spans="1:12">
      <c r="A766" s="355" t="s">
        <v>825</v>
      </c>
      <c r="B766" s="91" t="s">
        <v>2126</v>
      </c>
      <c r="C766" s="91" t="s">
        <v>971</v>
      </c>
      <c r="D766" s="392">
        <v>45028</v>
      </c>
      <c r="E766" s="2966"/>
      <c r="F766" s="2967"/>
      <c r="G766" s="91"/>
      <c r="H766" s="91">
        <v>12</v>
      </c>
      <c r="I766" s="91"/>
      <c r="J766" s="355" t="s">
        <v>811</v>
      </c>
      <c r="K766" s="355"/>
      <c r="L766" s="2937" t="s">
        <v>811</v>
      </c>
    </row>
    <row r="767" spans="1:12">
      <c r="A767" s="355" t="s">
        <v>825</v>
      </c>
      <c r="B767" s="91" t="s">
        <v>2126</v>
      </c>
      <c r="C767" s="91" t="s">
        <v>971</v>
      </c>
      <c r="D767" s="392">
        <v>45028</v>
      </c>
      <c r="E767" s="2966"/>
      <c r="F767" s="2967"/>
      <c r="G767" s="91"/>
      <c r="H767" s="91">
        <v>12.9</v>
      </c>
      <c r="I767" s="91"/>
      <c r="J767" s="355">
        <v>0.48399999999999999</v>
      </c>
      <c r="K767" s="88">
        <f t="shared" ref="K767" si="213">IF(AND(J767&gt;0),  J767*30.974," ")</f>
        <v>14.991415999999999</v>
      </c>
      <c r="L767" s="2937">
        <v>1.53</v>
      </c>
    </row>
    <row r="768" spans="1:12">
      <c r="A768" s="355" t="s">
        <v>825</v>
      </c>
      <c r="B768" s="91" t="s">
        <v>2126</v>
      </c>
      <c r="C768" s="91" t="s">
        <v>971</v>
      </c>
      <c r="D768" s="392">
        <v>45028</v>
      </c>
      <c r="E768" s="2966"/>
      <c r="F768" s="2967"/>
      <c r="G768" s="91"/>
      <c r="H768" s="91">
        <v>13</v>
      </c>
      <c r="I768" s="91"/>
      <c r="J768" s="355" t="s">
        <v>811</v>
      </c>
      <c r="K768" s="355"/>
      <c r="L768" s="2937" t="s">
        <v>811</v>
      </c>
    </row>
    <row r="769" spans="1:12">
      <c r="A769" s="355" t="s">
        <v>825</v>
      </c>
      <c r="B769" s="91" t="s">
        <v>2126</v>
      </c>
      <c r="C769" s="91" t="s">
        <v>971</v>
      </c>
      <c r="D769" s="392">
        <v>45068</v>
      </c>
      <c r="E769" s="2966"/>
      <c r="F769" s="2967"/>
      <c r="G769" s="91">
        <v>13.4</v>
      </c>
      <c r="H769" s="91">
        <v>0.5</v>
      </c>
      <c r="I769" s="91">
        <v>2.5499999999999998</v>
      </c>
      <c r="J769" s="355">
        <v>0.52800000000000002</v>
      </c>
      <c r="K769" s="88">
        <f t="shared" ref="K769" si="214">IF(AND(J769&gt;0),  J769*30.974," ")</f>
        <v>16.354272000000002</v>
      </c>
      <c r="L769" s="2937">
        <v>1.53</v>
      </c>
    </row>
    <row r="770" spans="1:12">
      <c r="A770" s="355" t="s">
        <v>825</v>
      </c>
      <c r="B770" s="91" t="s">
        <v>2126</v>
      </c>
      <c r="C770" s="91" t="s">
        <v>971</v>
      </c>
      <c r="D770" s="392">
        <v>45068</v>
      </c>
      <c r="E770" s="2966"/>
      <c r="F770" s="2967"/>
      <c r="G770" s="91"/>
      <c r="H770" s="91">
        <v>1</v>
      </c>
      <c r="I770" s="91"/>
      <c r="J770" s="355" t="s">
        <v>811</v>
      </c>
      <c r="K770" s="355"/>
      <c r="L770" s="2937" t="s">
        <v>811</v>
      </c>
    </row>
    <row r="771" spans="1:12">
      <c r="A771" s="355" t="s">
        <v>825</v>
      </c>
      <c r="B771" s="91" t="s">
        <v>2126</v>
      </c>
      <c r="C771" s="91" t="s">
        <v>971</v>
      </c>
      <c r="D771" s="392">
        <v>45068</v>
      </c>
      <c r="E771" s="2966"/>
      <c r="F771" s="2967"/>
      <c r="G771" s="91"/>
      <c r="H771" s="91">
        <v>2</v>
      </c>
      <c r="I771" s="91"/>
      <c r="J771" s="355" t="s">
        <v>811</v>
      </c>
      <c r="K771" s="355"/>
      <c r="L771" s="2937" t="s">
        <v>811</v>
      </c>
    </row>
    <row r="772" spans="1:12">
      <c r="A772" s="355" t="s">
        <v>825</v>
      </c>
      <c r="B772" s="91" t="s">
        <v>2126</v>
      </c>
      <c r="C772" s="91" t="s">
        <v>971</v>
      </c>
      <c r="D772" s="392">
        <v>45068</v>
      </c>
      <c r="E772" s="2966"/>
      <c r="F772" s="2967"/>
      <c r="G772" s="91"/>
      <c r="H772" s="91">
        <v>3</v>
      </c>
      <c r="I772" s="91"/>
      <c r="J772" s="355">
        <v>0.45600000000000002</v>
      </c>
      <c r="K772" s="88">
        <f t="shared" ref="K772:K773" si="215">IF(AND(J772&gt;0),  J772*30.974," ")</f>
        <v>14.124144000000001</v>
      </c>
      <c r="L772" s="2937">
        <v>1.99</v>
      </c>
    </row>
    <row r="773" spans="1:12">
      <c r="A773" s="355" t="s">
        <v>825</v>
      </c>
      <c r="B773" s="91" t="s">
        <v>2126</v>
      </c>
      <c r="C773" s="91" t="s">
        <v>971</v>
      </c>
      <c r="D773" s="392">
        <v>45068</v>
      </c>
      <c r="E773" s="2966"/>
      <c r="F773" s="2967"/>
      <c r="G773" s="91"/>
      <c r="H773" s="91">
        <v>3</v>
      </c>
      <c r="I773" s="91"/>
      <c r="J773" s="355">
        <v>0.45700000000000002</v>
      </c>
      <c r="K773" s="88">
        <f t="shared" si="215"/>
        <v>14.155118</v>
      </c>
      <c r="L773" s="2937">
        <v>1.96</v>
      </c>
    </row>
    <row r="774" spans="1:12">
      <c r="A774" s="355" t="s">
        <v>825</v>
      </c>
      <c r="B774" s="91" t="s">
        <v>2126</v>
      </c>
      <c r="C774" s="91" t="s">
        <v>971</v>
      </c>
      <c r="D774" s="392">
        <v>45068</v>
      </c>
      <c r="E774" s="2966"/>
      <c r="F774" s="2967"/>
      <c r="G774" s="91"/>
      <c r="H774" s="91">
        <v>4</v>
      </c>
      <c r="I774" s="91"/>
      <c r="J774" s="355" t="s">
        <v>811</v>
      </c>
      <c r="K774" s="355"/>
      <c r="L774" s="2937" t="s">
        <v>811</v>
      </c>
    </row>
    <row r="775" spans="1:12">
      <c r="A775" s="355" t="s">
        <v>825</v>
      </c>
      <c r="B775" s="91" t="s">
        <v>2126</v>
      </c>
      <c r="C775" s="91" t="s">
        <v>971</v>
      </c>
      <c r="D775" s="392">
        <v>45068</v>
      </c>
      <c r="E775" s="2966"/>
      <c r="F775" s="2967"/>
      <c r="G775" s="91"/>
      <c r="H775" s="91">
        <v>5</v>
      </c>
      <c r="I775" s="91"/>
      <c r="J775" s="355" t="s">
        <v>811</v>
      </c>
      <c r="K775" s="355"/>
      <c r="L775" s="2937" t="s">
        <v>811</v>
      </c>
    </row>
    <row r="776" spans="1:12">
      <c r="A776" s="355" t="s">
        <v>825</v>
      </c>
      <c r="B776" s="91" t="s">
        <v>2126</v>
      </c>
      <c r="C776" s="91" t="s">
        <v>971</v>
      </c>
      <c r="D776" s="392">
        <v>45068</v>
      </c>
      <c r="E776" s="2966"/>
      <c r="F776" s="2967"/>
      <c r="G776" s="91"/>
      <c r="H776" s="91">
        <v>6</v>
      </c>
      <c r="I776" s="91"/>
      <c r="J776" s="355" t="s">
        <v>811</v>
      </c>
      <c r="K776" s="355"/>
      <c r="L776" s="2937" t="s">
        <v>811</v>
      </c>
    </row>
    <row r="777" spans="1:12">
      <c r="A777" s="355" t="s">
        <v>825</v>
      </c>
      <c r="B777" s="91" t="s">
        <v>2126</v>
      </c>
      <c r="C777" s="91" t="s">
        <v>971</v>
      </c>
      <c r="D777" s="392">
        <v>45068</v>
      </c>
      <c r="E777" s="2966"/>
      <c r="F777" s="2967"/>
      <c r="G777" s="91"/>
      <c r="H777" s="91">
        <v>7</v>
      </c>
      <c r="I777" s="91"/>
      <c r="J777" s="355" t="s">
        <v>811</v>
      </c>
      <c r="K777" s="355"/>
      <c r="L777" s="2937" t="s">
        <v>811</v>
      </c>
    </row>
    <row r="778" spans="1:12">
      <c r="A778" s="355" t="s">
        <v>825</v>
      </c>
      <c r="B778" s="91" t="s">
        <v>2126</v>
      </c>
      <c r="C778" s="91" t="s">
        <v>971</v>
      </c>
      <c r="D778" s="392">
        <v>45068</v>
      </c>
      <c r="E778" s="2966"/>
      <c r="F778" s="2967"/>
      <c r="G778" s="91"/>
      <c r="H778" s="91">
        <v>8</v>
      </c>
      <c r="I778" s="91"/>
      <c r="J778" s="355" t="s">
        <v>811</v>
      </c>
      <c r="K778" s="355"/>
      <c r="L778" s="2937" t="s">
        <v>811</v>
      </c>
    </row>
    <row r="779" spans="1:12">
      <c r="A779" s="355" t="s">
        <v>825</v>
      </c>
      <c r="B779" s="91" t="s">
        <v>2126</v>
      </c>
      <c r="C779" s="91" t="s">
        <v>971</v>
      </c>
      <c r="D779" s="392">
        <v>45068</v>
      </c>
      <c r="E779" s="2966"/>
      <c r="F779" s="2967"/>
      <c r="G779" s="91"/>
      <c r="H779" s="91">
        <v>9</v>
      </c>
      <c r="I779" s="91"/>
      <c r="J779" s="355">
        <v>0.47699999999999998</v>
      </c>
      <c r="K779" s="88">
        <f t="shared" ref="K779" si="216">IF(AND(J779&gt;0),  J779*30.974," ")</f>
        <v>14.774597999999999</v>
      </c>
      <c r="L779" s="2937">
        <v>0.66</v>
      </c>
    </row>
    <row r="780" spans="1:12">
      <c r="A780" s="355" t="s">
        <v>825</v>
      </c>
      <c r="B780" s="91" t="s">
        <v>2126</v>
      </c>
      <c r="C780" s="91" t="s">
        <v>971</v>
      </c>
      <c r="D780" s="392">
        <v>45068</v>
      </c>
      <c r="E780" s="2966"/>
      <c r="F780" s="2967"/>
      <c r="G780" s="91"/>
      <c r="H780" s="91">
        <v>10</v>
      </c>
      <c r="I780" s="91"/>
      <c r="J780" s="355" t="s">
        <v>811</v>
      </c>
      <c r="K780" s="355"/>
      <c r="L780" s="2937" t="s">
        <v>811</v>
      </c>
    </row>
    <row r="781" spans="1:12">
      <c r="A781" s="355" t="s">
        <v>825</v>
      </c>
      <c r="B781" s="91" t="s">
        <v>2126</v>
      </c>
      <c r="C781" s="91" t="s">
        <v>971</v>
      </c>
      <c r="D781" s="392">
        <v>45068</v>
      </c>
      <c r="E781" s="2966"/>
      <c r="F781" s="2967"/>
      <c r="G781" s="91"/>
      <c r="H781" s="91">
        <v>11</v>
      </c>
      <c r="I781" s="91"/>
      <c r="J781" s="355" t="s">
        <v>811</v>
      </c>
      <c r="K781" s="355"/>
      <c r="L781" s="2937" t="s">
        <v>811</v>
      </c>
    </row>
    <row r="782" spans="1:12">
      <c r="A782" s="355" t="s">
        <v>825</v>
      </c>
      <c r="B782" s="91" t="s">
        <v>2126</v>
      </c>
      <c r="C782" s="91" t="s">
        <v>971</v>
      </c>
      <c r="D782" s="392">
        <v>45068</v>
      </c>
      <c r="E782" s="2966"/>
      <c r="F782" s="2967"/>
      <c r="G782" s="91"/>
      <c r="H782" s="91">
        <v>12</v>
      </c>
      <c r="I782" s="91"/>
      <c r="J782" s="355" t="s">
        <v>811</v>
      </c>
      <c r="K782" s="355"/>
      <c r="L782" s="2937" t="s">
        <v>811</v>
      </c>
    </row>
    <row r="783" spans="1:12">
      <c r="A783" s="355" t="s">
        <v>825</v>
      </c>
      <c r="B783" s="91" t="s">
        <v>2126</v>
      </c>
      <c r="C783" s="91" t="s">
        <v>971</v>
      </c>
      <c r="D783" s="392">
        <v>45068</v>
      </c>
      <c r="E783" s="2966"/>
      <c r="F783" s="2967"/>
      <c r="G783" s="91"/>
      <c r="H783" s="91">
        <v>12.4</v>
      </c>
      <c r="I783" s="91"/>
      <c r="J783" s="355">
        <v>0.70799999999999996</v>
      </c>
      <c r="K783" s="88">
        <f t="shared" ref="K783" si="217">IF(AND(J783&gt;0),  J783*30.974," ")</f>
        <v>21.929592</v>
      </c>
      <c r="L783" s="2937">
        <v>0.5</v>
      </c>
    </row>
    <row r="784" spans="1:12">
      <c r="A784" s="355" t="s">
        <v>825</v>
      </c>
      <c r="B784" s="91" t="s">
        <v>2126</v>
      </c>
      <c r="C784" s="91" t="s">
        <v>971</v>
      </c>
      <c r="D784" s="392">
        <v>45068</v>
      </c>
      <c r="E784" s="2966"/>
      <c r="F784" s="2967"/>
      <c r="G784" s="91"/>
      <c r="H784" s="91">
        <v>12.9</v>
      </c>
      <c r="I784" s="91"/>
      <c r="J784" s="355" t="s">
        <v>811</v>
      </c>
      <c r="K784" s="355"/>
      <c r="L784" s="2937" t="s">
        <v>811</v>
      </c>
    </row>
    <row r="785" spans="1:9">
      <c r="A785"/>
      <c r="B785"/>
      <c r="C785"/>
      <c r="D785"/>
      <c r="E785"/>
      <c r="F785"/>
      <c r="G785"/>
      <c r="H785"/>
      <c r="I785"/>
    </row>
    <row r="787" spans="1:9">
      <c r="A787" s="27" t="s">
        <v>2170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27632-0E71-44A3-8825-1B87A78914A1}">
  <dimension ref="A1:AT163"/>
  <sheetViews>
    <sheetView zoomScale="75" zoomScaleNormal="75" workbookViewId="0">
      <selection activeCell="T82" sqref="T82"/>
    </sheetView>
  </sheetViews>
  <sheetFormatPr defaultColWidth="11" defaultRowHeight="15.6"/>
  <cols>
    <col min="1" max="3" width="11" style="27"/>
    <col min="4" max="4" width="11" style="527"/>
    <col min="5" max="5" width="11" style="510"/>
    <col min="6" max="6" width="11" style="519"/>
    <col min="7" max="9" width="11" style="27"/>
    <col min="13" max="13" width="9.796875" customWidth="1"/>
    <col min="14" max="14" width="12.5" bestFit="1" customWidth="1"/>
    <col min="15" max="15" width="10.69921875" bestFit="1" customWidth="1"/>
    <col min="16" max="16" width="10.19921875" customWidth="1"/>
    <col min="17" max="17" width="12" customWidth="1"/>
    <col min="18" max="18" width="11.69921875" customWidth="1"/>
    <col min="19" max="19" width="13" customWidth="1"/>
    <col min="20" max="20" width="11" style="166"/>
    <col min="21" max="21" width="24.19921875" customWidth="1"/>
    <col min="30" max="30" width="14.19921875" customWidth="1"/>
  </cols>
  <sheetData>
    <row r="1" spans="1:22" ht="16.2" thickBot="1">
      <c r="A1" s="649" t="s">
        <v>2488</v>
      </c>
      <c r="B1" s="54"/>
      <c r="C1" s="54"/>
      <c r="D1" s="671"/>
    </row>
    <row r="2" spans="1:22">
      <c r="C2" s="2"/>
      <c r="D2" s="520"/>
      <c r="E2" s="503"/>
      <c r="F2" s="512"/>
      <c r="G2" s="7" t="s">
        <v>1533</v>
      </c>
      <c r="H2" s="190" t="s">
        <v>1221</v>
      </c>
      <c r="I2" s="198" t="s">
        <v>1534</v>
      </c>
      <c r="J2" s="75" t="s">
        <v>705</v>
      </c>
      <c r="K2" s="75" t="s">
        <v>705</v>
      </c>
      <c r="L2" s="77" t="s">
        <v>1535</v>
      </c>
    </row>
    <row r="3" spans="1:22" s="437" customFormat="1" ht="16.2" thickBot="1">
      <c r="A3" s="1019" t="s">
        <v>1536</v>
      </c>
      <c r="B3" s="1019" t="s">
        <v>20</v>
      </c>
      <c r="C3" s="1866" t="s">
        <v>701</v>
      </c>
      <c r="D3" s="1867" t="s">
        <v>1053</v>
      </c>
      <c r="E3" s="1868" t="s">
        <v>1054</v>
      </c>
      <c r="F3" s="1869" t="s">
        <v>1055</v>
      </c>
      <c r="G3" s="1870" t="s">
        <v>1537</v>
      </c>
      <c r="H3" s="1871" t="s">
        <v>1538</v>
      </c>
      <c r="I3" s="1872" t="s">
        <v>1537</v>
      </c>
      <c r="J3" s="1873" t="s">
        <v>1539</v>
      </c>
      <c r="K3" s="1873" t="s">
        <v>1540</v>
      </c>
      <c r="L3" s="1873" t="s">
        <v>1540</v>
      </c>
      <c r="M3" s="1874" t="s">
        <v>792</v>
      </c>
      <c r="N3" s="1875" t="s">
        <v>474</v>
      </c>
      <c r="O3" s="1874" t="s">
        <v>794</v>
      </c>
      <c r="P3" s="1875" t="s">
        <v>480</v>
      </c>
      <c r="Q3" s="1874" t="s">
        <v>793</v>
      </c>
      <c r="R3" s="1875" t="s">
        <v>483</v>
      </c>
      <c r="S3" s="1875" t="s">
        <v>795</v>
      </c>
      <c r="T3" s="1876" t="s">
        <v>1541</v>
      </c>
      <c r="U3" s="1877" t="s">
        <v>797</v>
      </c>
      <c r="V3" s="1877" t="s">
        <v>798</v>
      </c>
    </row>
    <row r="4" spans="1:22" s="1661" customFormat="1" ht="16.2" thickBot="1">
      <c r="A4" s="1660" t="s">
        <v>2123</v>
      </c>
      <c r="B4" s="1660"/>
      <c r="C4" s="1878"/>
      <c r="D4" s="1879"/>
      <c r="E4" s="1880"/>
      <c r="F4" s="1881"/>
      <c r="G4" s="1878"/>
      <c r="H4" s="1878"/>
      <c r="I4" s="1878"/>
      <c r="J4" s="1882"/>
      <c r="K4" s="1882"/>
      <c r="L4" s="1882"/>
      <c r="M4" s="1883"/>
      <c r="N4" s="1884"/>
      <c r="O4" s="1883"/>
      <c r="P4" s="1884"/>
      <c r="Q4" s="1883"/>
      <c r="R4" s="1884"/>
      <c r="S4" s="1884"/>
      <c r="T4" s="1885"/>
      <c r="U4" s="1884"/>
      <c r="V4" s="1884"/>
    </row>
    <row r="5" spans="1:22">
      <c r="A5" s="1849" t="s">
        <v>265</v>
      </c>
      <c r="B5" s="337" t="s">
        <v>427</v>
      </c>
      <c r="C5" s="1613" t="s">
        <v>2123</v>
      </c>
      <c r="D5" s="1850">
        <v>9</v>
      </c>
      <c r="E5" s="1851">
        <v>14</v>
      </c>
      <c r="F5" s="1852">
        <v>2016</v>
      </c>
      <c r="G5" s="337">
        <v>0.5</v>
      </c>
      <c r="H5" s="336">
        <v>5.8</v>
      </c>
      <c r="I5" s="336">
        <v>17.8</v>
      </c>
      <c r="J5" s="340">
        <v>1.1100000000000001</v>
      </c>
      <c r="K5" s="88">
        <f t="shared" ref="K5:K72" si="0">IF(AND(J5&gt;0),  J5*30.974," ")</f>
        <v>34.381140000000002</v>
      </c>
      <c r="L5" s="340">
        <v>0.38</v>
      </c>
      <c r="M5" s="91">
        <f>AVERAGE(I5:I6)</f>
        <v>17.8</v>
      </c>
      <c r="N5" s="91">
        <f>10*(6-(LN(M5)/LN(2)))</f>
        <v>18.461946639209643</v>
      </c>
      <c r="O5" s="394">
        <f>AVERAGE(K5:K6)</f>
        <v>48.938919999999996</v>
      </c>
      <c r="P5" s="91">
        <f t="shared" ref="P5" si="1">10*(6-(LN(48/O5)/LN(2)))</f>
        <v>60.279478580715249</v>
      </c>
      <c r="Q5" s="394">
        <f>AVERAGE(L5:L6)</f>
        <v>0.29499999999999998</v>
      </c>
      <c r="R5" s="91">
        <f t="shared" ref="R5" si="2">10*(6-((2.04-0.68*LN(Q5))/LN(2)))</f>
        <v>18.592771811057531</v>
      </c>
      <c r="S5" s="1798">
        <f>AVERAGE(N5,P5,R5)</f>
        <v>32.44473234366081</v>
      </c>
      <c r="T5" s="745"/>
      <c r="U5" s="484"/>
      <c r="V5" s="915" t="str">
        <f>IF(_xlfn.NUMBERVALUE(T5), IF(T5&lt;50, "Acceptable; Ongoing Protection is Required", "Unacceptable; Immediate Restoration is Required"), " ")</f>
        <v xml:space="preserve"> </v>
      </c>
    </row>
    <row r="6" spans="1:22" s="451" customFormat="1">
      <c r="A6" s="1810" t="s">
        <v>265</v>
      </c>
      <c r="B6" s="1784" t="s">
        <v>427</v>
      </c>
      <c r="C6" s="1811" t="s">
        <v>2123</v>
      </c>
      <c r="D6" s="1786">
        <v>9</v>
      </c>
      <c r="E6" s="1787">
        <v>14</v>
      </c>
      <c r="F6" s="1788">
        <v>2016</v>
      </c>
      <c r="G6" s="1785">
        <v>3</v>
      </c>
      <c r="H6" s="492"/>
      <c r="I6" s="492"/>
      <c r="J6" s="493">
        <v>2.0499999999999998</v>
      </c>
      <c r="K6" s="498">
        <f t="shared" si="0"/>
        <v>63.496699999999997</v>
      </c>
      <c r="L6" s="493">
        <v>0.21</v>
      </c>
      <c r="M6" s="470"/>
      <c r="N6" s="470"/>
      <c r="O6" s="470"/>
      <c r="P6" s="470"/>
      <c r="Q6" s="470"/>
      <c r="R6" s="470"/>
      <c r="S6" s="1803"/>
      <c r="T6" s="1016"/>
      <c r="U6" s="564"/>
    </row>
    <row r="7" spans="1:22">
      <c r="A7" s="1849" t="s">
        <v>265</v>
      </c>
      <c r="B7" s="337" t="s">
        <v>427</v>
      </c>
      <c r="C7" s="1613" t="s">
        <v>2123</v>
      </c>
      <c r="D7" s="2465">
        <v>8</v>
      </c>
      <c r="E7" s="2466">
        <v>28</v>
      </c>
      <c r="F7" s="2467">
        <v>2017</v>
      </c>
      <c r="G7" s="1613">
        <v>0.5</v>
      </c>
      <c r="H7" s="355">
        <v>7.2</v>
      </c>
      <c r="I7" s="355">
        <v>17.3</v>
      </c>
      <c r="J7" s="90">
        <v>0.92234092827004255</v>
      </c>
      <c r="K7" s="88">
        <f t="shared" si="0"/>
        <v>28.5685879122363</v>
      </c>
      <c r="L7" s="88">
        <v>0.48609206682996448</v>
      </c>
      <c r="M7" s="91">
        <f>AVERAGE(I7:I8)</f>
        <v>17.3</v>
      </c>
      <c r="N7" s="91">
        <f>10*(6-(LN(M7)/LN(2)))</f>
        <v>18.87299867250637</v>
      </c>
      <c r="O7" s="394">
        <f>AVERAGE(K7:K8)</f>
        <v>32.388806063291149</v>
      </c>
      <c r="P7" s="91">
        <f t="shared" ref="P7:P130" si="3">10*(6-(LN(48/O7)/LN(2)))</f>
        <v>54.324608817399884</v>
      </c>
      <c r="Q7" s="394">
        <f>AVERAGE(L7:L8)</f>
        <v>0.43748286014696802</v>
      </c>
      <c r="R7" s="91">
        <f t="shared" ref="R7:R130" si="4">10*(6-((2.04-0.68*LN(Q7))/LN(2)))</f>
        <v>22.458650291069585</v>
      </c>
      <c r="S7" s="1798">
        <f>AVERAGE(N7,P7,R7)</f>
        <v>31.885419260325282</v>
      </c>
      <c r="T7" s="1032"/>
      <c r="U7" s="1033"/>
      <c r="V7" s="571" t="str">
        <f>IF(_xlfn.NUMBERVALUE(T7), IF(T7&lt;50, "Acceptable; Ongoing Protection is Required", "Unacceptable; Immediate Restoration is Required"), " ")</f>
        <v xml:space="preserve"> </v>
      </c>
    </row>
    <row r="8" spans="1:22" s="451" customFormat="1">
      <c r="A8" s="1841" t="s">
        <v>265</v>
      </c>
      <c r="B8" s="1784" t="s">
        <v>427</v>
      </c>
      <c r="C8" s="1853" t="s">
        <v>2123</v>
      </c>
      <c r="D8" s="2468">
        <v>8</v>
      </c>
      <c r="E8" s="2469">
        <v>28</v>
      </c>
      <c r="F8" s="2470">
        <v>2017</v>
      </c>
      <c r="G8" s="1853">
        <v>3</v>
      </c>
      <c r="H8" s="469">
        <v>7.2</v>
      </c>
      <c r="I8" s="469">
        <v>17.3</v>
      </c>
      <c r="J8" s="472">
        <v>1.169013502109705</v>
      </c>
      <c r="K8" s="498">
        <f t="shared" si="0"/>
        <v>36.209024214346002</v>
      </c>
      <c r="L8" s="498">
        <v>0.38887365346397157</v>
      </c>
      <c r="M8" s="470"/>
      <c r="N8" s="470"/>
      <c r="O8" s="470"/>
      <c r="P8" s="470"/>
      <c r="Q8" s="470"/>
      <c r="R8" s="470"/>
      <c r="S8" s="1803"/>
      <c r="T8" s="1016"/>
      <c r="U8" s="564"/>
    </row>
    <row r="9" spans="1:22">
      <c r="A9" s="1764" t="s">
        <v>265</v>
      </c>
      <c r="B9" s="1725" t="s">
        <v>427</v>
      </c>
      <c r="C9" s="1765" t="s">
        <v>2123</v>
      </c>
      <c r="D9" s="1766">
        <v>9</v>
      </c>
      <c r="E9" s="1767">
        <v>11</v>
      </c>
      <c r="F9" s="1768">
        <v>2018</v>
      </c>
      <c r="G9" s="1765">
        <v>0.5</v>
      </c>
      <c r="H9" s="54">
        <v>5.5</v>
      </c>
      <c r="I9" s="54">
        <v>17.2</v>
      </c>
      <c r="J9" s="68">
        <v>1.1279265822784805</v>
      </c>
      <c r="K9" s="655">
        <f t="shared" si="0"/>
        <v>34.936397959493654</v>
      </c>
      <c r="L9" s="68">
        <v>0.27788545279722926</v>
      </c>
      <c r="M9" s="649">
        <f>AVERAGE(I9:I10)</f>
        <v>17.2</v>
      </c>
      <c r="N9" s="649">
        <f>10*(6-(LN(M9)/LN(2)))</f>
        <v>18.956633401852649</v>
      </c>
      <c r="O9" s="653">
        <f>AVERAGE(K9:K10)</f>
        <v>33.442407257278461</v>
      </c>
      <c r="P9" s="649">
        <f t="shared" si="3"/>
        <v>54.786442936525845</v>
      </c>
      <c r="Q9" s="653">
        <f>AVERAGE(L9:L10)</f>
        <v>0.38209249759619024</v>
      </c>
      <c r="R9" s="649">
        <f t="shared" si="4"/>
        <v>21.130579248642199</v>
      </c>
      <c r="S9" s="1799">
        <f>AVERAGE(N9,P9,R9)</f>
        <v>31.62455186234023</v>
      </c>
      <c r="T9" s="745">
        <f>AVERAGE(S9:S20)</f>
        <v>35.61870682126343</v>
      </c>
      <c r="U9" s="484" t="s">
        <v>267</v>
      </c>
      <c r="V9" t="str">
        <f>IF(_xlfn.NUMBERVALUE(T9), IF(T9&lt;50, "Acceptable; Ongoing Protection is Required", "Unacceptable; Immediate Restoration is Required"), " ")</f>
        <v>Acceptable; Ongoing Protection is Required</v>
      </c>
    </row>
    <row r="10" spans="1:22" s="451" customFormat="1">
      <c r="A10" s="1758" t="s">
        <v>265</v>
      </c>
      <c r="B10" s="1759" t="s">
        <v>427</v>
      </c>
      <c r="C10" s="1760" t="s">
        <v>2123</v>
      </c>
      <c r="D10" s="1761">
        <v>9</v>
      </c>
      <c r="E10" s="1762">
        <v>11</v>
      </c>
      <c r="F10" s="1763">
        <v>2018</v>
      </c>
      <c r="G10" s="1760">
        <v>3</v>
      </c>
      <c r="H10" s="685"/>
      <c r="I10" s="685"/>
      <c r="J10" s="687">
        <v>1.0314591772151893</v>
      </c>
      <c r="K10" s="698">
        <f t="shared" si="0"/>
        <v>31.948416555063275</v>
      </c>
      <c r="L10" s="687">
        <v>0.48629954239515116</v>
      </c>
      <c r="M10" s="688"/>
      <c r="N10" s="688"/>
      <c r="O10" s="688"/>
      <c r="P10" s="688"/>
      <c r="Q10" s="688"/>
      <c r="R10" s="688"/>
      <c r="S10" s="1800"/>
      <c r="T10" s="1016"/>
      <c r="U10" s="564"/>
    </row>
    <row r="11" spans="1:22" s="1735" customFormat="1">
      <c r="A11" s="1769"/>
      <c r="B11" s="1770"/>
      <c r="C11" s="1771"/>
      <c r="D11" s="1772"/>
      <c r="E11" s="1773"/>
      <c r="F11" s="1774">
        <v>2019</v>
      </c>
      <c r="G11" s="1771"/>
      <c r="H11" s="720"/>
      <c r="I11" s="720"/>
      <c r="J11" s="727"/>
      <c r="K11" s="725"/>
      <c r="L11" s="727"/>
      <c r="M11" s="1732"/>
      <c r="N11" s="1732"/>
      <c r="O11" s="1732"/>
      <c r="P11" s="1732"/>
      <c r="Q11" s="1732"/>
      <c r="R11" s="1732"/>
      <c r="S11" s="1801"/>
      <c r="T11" s="1733"/>
      <c r="U11" s="1734"/>
    </row>
    <row r="12" spans="1:22" s="1746" customFormat="1">
      <c r="A12" s="1769"/>
      <c r="B12" s="1770" t="s">
        <v>427</v>
      </c>
      <c r="C12" s="1771" t="s">
        <v>2123</v>
      </c>
      <c r="D12" s="1772"/>
      <c r="E12" s="1773"/>
      <c r="F12" s="1774">
        <v>2020</v>
      </c>
      <c r="G12" s="1771"/>
      <c r="H12" s="1738"/>
      <c r="I12" s="1738"/>
      <c r="J12" s="1739"/>
      <c r="K12" s="1741"/>
      <c r="L12" s="1739"/>
      <c r="M12" s="1742"/>
      <c r="N12" s="1742"/>
      <c r="O12" s="1742"/>
      <c r="P12" s="1742"/>
      <c r="Q12" s="1742"/>
      <c r="R12" s="1742"/>
      <c r="S12" s="1801">
        <v>36.833275441931299</v>
      </c>
      <c r="T12" s="1744"/>
      <c r="U12" s="1745"/>
    </row>
    <row r="13" spans="1:22" s="571" customFormat="1">
      <c r="A13" s="1764"/>
      <c r="B13" s="1775"/>
      <c r="C13" s="1776"/>
      <c r="D13" s="1766"/>
      <c r="E13" s="1767"/>
      <c r="F13" s="1768"/>
      <c r="G13" s="1765"/>
      <c r="H13" s="1079"/>
      <c r="I13" s="1079"/>
      <c r="J13" s="1041"/>
      <c r="K13" s="1026"/>
      <c r="L13" s="1041"/>
      <c r="M13" s="1034"/>
      <c r="N13" s="1034"/>
      <c r="O13" s="1034"/>
      <c r="P13" s="1034"/>
      <c r="Q13" s="1034"/>
      <c r="R13" s="1034"/>
      <c r="S13" s="1799"/>
      <c r="T13" s="1032"/>
      <c r="U13" s="1033"/>
    </row>
    <row r="14" spans="1:22" s="571" customFormat="1">
      <c r="A14" s="1765">
        <v>32</v>
      </c>
      <c r="B14" s="1776" t="s">
        <v>2126</v>
      </c>
      <c r="C14" s="1776" t="s">
        <v>2127</v>
      </c>
      <c r="D14" s="1766">
        <v>8</v>
      </c>
      <c r="E14" s="1767">
        <v>18</v>
      </c>
      <c r="F14" s="1768">
        <v>2021</v>
      </c>
      <c r="G14" s="1776">
        <v>17.5</v>
      </c>
      <c r="H14" s="54">
        <v>0.5</v>
      </c>
      <c r="I14" s="649">
        <v>6.9</v>
      </c>
      <c r="J14" s="68">
        <v>0.25601553290340467</v>
      </c>
      <c r="K14" s="655">
        <f>IF(AND(J14&gt;0),  J14*30.974," ")</f>
        <v>7.9298251161500568</v>
      </c>
      <c r="L14" s="68">
        <v>0.12385714285714289</v>
      </c>
      <c r="M14" s="649">
        <f>AVERAGE(I14:I17)</f>
        <v>6.9</v>
      </c>
      <c r="N14" s="649">
        <f>10*(6-(LN(M14)/LN(2)))</f>
        <v>32.134036381091931</v>
      </c>
      <c r="O14" s="653">
        <f>AVERAGE(K14:K17)</f>
        <v>30.564869154156177</v>
      </c>
      <c r="P14" s="649">
        <f t="shared" ref="P14" si="5">10*(6-(LN(48/O14)/LN(2)))</f>
        <v>53.488399852161578</v>
      </c>
      <c r="Q14" s="653">
        <f>AVERAGE(L14:L17)</f>
        <v>0.90340476190476193</v>
      </c>
      <c r="R14" s="649">
        <f t="shared" ref="R14" si="6">10*(6-((2.04-0.68*LN(Q14))/LN(2)))</f>
        <v>29.572443245302775</v>
      </c>
      <c r="S14" s="1799">
        <f>AVERAGE(N14,P14,R14)</f>
        <v>38.398293159518765</v>
      </c>
      <c r="T14" s="1032"/>
      <c r="U14" s="1033"/>
    </row>
    <row r="15" spans="1:22" s="571" customFormat="1">
      <c r="A15" s="1765">
        <v>32</v>
      </c>
      <c r="B15" s="1776" t="s">
        <v>2126</v>
      </c>
      <c r="C15" s="1776" t="s">
        <v>2127</v>
      </c>
      <c r="D15" s="1766">
        <v>8</v>
      </c>
      <c r="E15" s="1767">
        <v>18</v>
      </c>
      <c r="F15" s="1768">
        <v>2021</v>
      </c>
      <c r="G15" s="1765"/>
      <c r="H15" s="54">
        <v>3</v>
      </c>
      <c r="I15" s="1079"/>
      <c r="J15" s="68">
        <v>1.3991685980906383</v>
      </c>
      <c r="K15" s="655">
        <f>IF(AND(J15&gt;0),  J15*30.974," ")</f>
        <v>43.33784815725943</v>
      </c>
      <c r="L15" s="68">
        <v>2.3314285714285714</v>
      </c>
      <c r="M15" s="1034"/>
      <c r="N15" s="1034"/>
      <c r="O15" s="1034"/>
      <c r="P15" s="1034"/>
      <c r="Q15" s="1034"/>
      <c r="R15" s="1034"/>
      <c r="S15" s="1799"/>
      <c r="T15" s="1032"/>
      <c r="U15" s="1033"/>
    </row>
    <row r="16" spans="1:22" s="571" customFormat="1">
      <c r="A16" s="1765">
        <v>32</v>
      </c>
      <c r="B16" s="1776" t="s">
        <v>2126</v>
      </c>
      <c r="C16" s="1776" t="s">
        <v>2127</v>
      </c>
      <c r="D16" s="1766">
        <v>8</v>
      </c>
      <c r="E16" s="1767">
        <v>18</v>
      </c>
      <c r="F16" s="1768">
        <v>2021</v>
      </c>
      <c r="G16" s="1765"/>
      <c r="H16" s="54">
        <v>9</v>
      </c>
      <c r="I16" s="1079"/>
      <c r="J16" s="68">
        <v>0.38402329935510704</v>
      </c>
      <c r="K16" s="655">
        <f t="shared" si="0"/>
        <v>11.894737674225086</v>
      </c>
      <c r="L16" s="68">
        <v>1.1333333333333337</v>
      </c>
      <c r="M16" s="1034"/>
      <c r="N16" s="1034"/>
      <c r="O16" s="1034"/>
      <c r="P16" s="1034"/>
      <c r="Q16" s="1034"/>
      <c r="R16" s="1034"/>
      <c r="S16" s="1799"/>
      <c r="T16" s="1032"/>
      <c r="U16" s="1033"/>
    </row>
    <row r="17" spans="1:22" s="1147" customFormat="1">
      <c r="A17" s="1760">
        <v>32</v>
      </c>
      <c r="B17" s="1777" t="s">
        <v>2126</v>
      </c>
      <c r="C17" s="1777" t="s">
        <v>2127</v>
      </c>
      <c r="D17" s="1761">
        <v>8</v>
      </c>
      <c r="E17" s="1762">
        <v>18</v>
      </c>
      <c r="F17" s="1763">
        <v>2021</v>
      </c>
      <c r="G17" s="1760"/>
      <c r="H17" s="685">
        <v>16</v>
      </c>
      <c r="I17" s="1663"/>
      <c r="J17" s="687">
        <v>1.9079571792145067</v>
      </c>
      <c r="K17" s="698">
        <f>IF(AND(J17&gt;0),  J17*30.974," ")</f>
        <v>59.097065668990133</v>
      </c>
      <c r="L17" s="687">
        <v>2.5000000000000001E-2</v>
      </c>
      <c r="M17" s="1662"/>
      <c r="N17" s="1662"/>
      <c r="O17" s="1662"/>
      <c r="P17" s="1662"/>
      <c r="Q17" s="1662"/>
      <c r="R17" s="1662"/>
      <c r="S17" s="1800"/>
      <c r="T17" s="1215"/>
      <c r="U17" s="1650"/>
    </row>
    <row r="18" spans="1:22" s="571" customFormat="1">
      <c r="A18" s="1764"/>
      <c r="B18" s="1725"/>
      <c r="C18" s="1765"/>
      <c r="D18" s="1766"/>
      <c r="E18" s="1767"/>
      <c r="F18" s="1768"/>
      <c r="G18" s="1765"/>
      <c r="H18" s="1079"/>
      <c r="I18" s="1079"/>
      <c r="J18" s="1041"/>
      <c r="K18" s="1026"/>
      <c r="L18" s="1041"/>
      <c r="M18" s="1034"/>
      <c r="N18" s="1034"/>
      <c r="O18" s="1034"/>
      <c r="P18" s="1034"/>
      <c r="Q18" s="1034"/>
      <c r="R18" s="1034"/>
      <c r="S18" s="1799"/>
      <c r="T18" s="1032"/>
      <c r="U18" s="1033"/>
    </row>
    <row r="19" spans="1:22" s="571" customFormat="1">
      <c r="A19" s="1764"/>
      <c r="B19" s="1725"/>
      <c r="C19" s="1765"/>
      <c r="D19" s="1766"/>
      <c r="E19" s="1767"/>
      <c r="F19" s="1768"/>
      <c r="G19" s="1765"/>
      <c r="H19" s="1079"/>
      <c r="I19" s="1079"/>
      <c r="J19" s="1041"/>
      <c r="K19" s="1026"/>
      <c r="L19" s="1041"/>
      <c r="M19" s="1034"/>
      <c r="N19" s="1034"/>
      <c r="O19" s="1034"/>
      <c r="P19" s="1034"/>
      <c r="Q19" s="1034"/>
      <c r="R19" s="1034"/>
      <c r="S19" s="1799"/>
      <c r="T19" s="1032"/>
      <c r="U19" s="1033"/>
    </row>
    <row r="20" spans="1:22" s="1619" customFormat="1" ht="16.2" thickBot="1">
      <c r="A20" s="1863"/>
      <c r="B20" s="1792"/>
      <c r="C20" s="1793"/>
      <c r="D20" s="1794"/>
      <c r="E20" s="1795"/>
      <c r="F20" s="1796"/>
      <c r="G20" s="1793"/>
      <c r="H20" s="1395"/>
      <c r="I20" s="1395"/>
      <c r="J20" s="1400"/>
      <c r="K20" s="1402"/>
      <c r="L20" s="1400"/>
      <c r="M20" s="1403"/>
      <c r="N20" s="1403"/>
      <c r="O20" s="1403"/>
      <c r="P20" s="1403"/>
      <c r="Q20" s="1403"/>
      <c r="R20" s="1403"/>
      <c r="S20" s="1855"/>
      <c r="T20" s="1404"/>
      <c r="U20" s="1405"/>
    </row>
    <row r="21" spans="1:22" s="1619" customFormat="1" ht="16.2" thickBot="1">
      <c r="A21" s="1886" t="s">
        <v>2130</v>
      </c>
      <c r="B21" s="1887"/>
      <c r="C21" s="934"/>
      <c r="D21" s="1888"/>
      <c r="E21" s="1889"/>
      <c r="F21" s="1890"/>
      <c r="G21" s="934"/>
      <c r="H21" s="1891"/>
      <c r="I21" s="1891"/>
      <c r="J21" s="1126"/>
      <c r="K21" s="1892"/>
      <c r="L21" s="1126"/>
      <c r="S21" s="1893"/>
      <c r="T21" s="1404"/>
      <c r="U21" s="1405"/>
    </row>
    <row r="22" spans="1:22" s="451" customFormat="1">
      <c r="A22" s="1841" t="s">
        <v>256</v>
      </c>
      <c r="B22" s="1784" t="s">
        <v>427</v>
      </c>
      <c r="C22" s="1853" t="s">
        <v>2130</v>
      </c>
      <c r="D22" s="1842">
        <v>8</v>
      </c>
      <c r="E22" s="1843">
        <v>29</v>
      </c>
      <c r="F22" s="1844">
        <v>2016</v>
      </c>
      <c r="G22" s="1784">
        <v>0.5</v>
      </c>
      <c r="H22" s="535">
        <v>1.25</v>
      </c>
      <c r="I22" s="535">
        <v>5.4</v>
      </c>
      <c r="J22" s="1845">
        <v>8.81</v>
      </c>
      <c r="K22" s="498">
        <f t="shared" si="0"/>
        <v>272.88094000000001</v>
      </c>
      <c r="L22" s="1845">
        <v>1.39</v>
      </c>
      <c r="M22" s="470">
        <f>AVERAGE(I22)</f>
        <v>5.4</v>
      </c>
      <c r="N22" s="470">
        <f>10*(6-(LN(M22)/LN(2)))</f>
        <v>35.670405927238932</v>
      </c>
      <c r="O22" s="1701">
        <f>AVERAGE(K22)</f>
        <v>272.88094000000001</v>
      </c>
      <c r="P22" s="470">
        <f t="shared" si="3"/>
        <v>85.07165318814836</v>
      </c>
      <c r="Q22" s="1701">
        <f>AVERAGE(L22)</f>
        <v>1.39</v>
      </c>
      <c r="R22" s="470">
        <f t="shared" si="4"/>
        <v>33.799598369916872</v>
      </c>
      <c r="S22" s="1803">
        <f>AVERAGE(N22,P22,R22)</f>
        <v>51.513885828434724</v>
      </c>
      <c r="T22" s="1016"/>
      <c r="U22" s="564"/>
      <c r="V22" s="1846" t="str">
        <f>IF(_xlfn.NUMBERVALUE(T22), IF(T22&lt;50, "Acceptable; Ongoing Protection is Required", "Unacceptable; Immediate Restoration is Required"), " ")</f>
        <v xml:space="preserve"> </v>
      </c>
    </row>
    <row r="23" spans="1:22" s="1735" customFormat="1">
      <c r="A23" s="1769" t="s">
        <v>256</v>
      </c>
      <c r="B23" s="1770" t="s">
        <v>427</v>
      </c>
      <c r="C23" s="2471" t="s">
        <v>2130</v>
      </c>
      <c r="D23" s="2472">
        <v>8</v>
      </c>
      <c r="E23" s="2473">
        <v>22</v>
      </c>
      <c r="F23" s="2474">
        <v>2017</v>
      </c>
      <c r="G23" s="2471">
        <v>0.5</v>
      </c>
      <c r="H23" s="2475">
        <v>1</v>
      </c>
      <c r="I23" s="2475">
        <v>6.12</v>
      </c>
      <c r="J23" s="2476">
        <v>20.39240506329114</v>
      </c>
      <c r="K23" s="2477">
        <f t="shared" si="0"/>
        <v>631.63435443037974</v>
      </c>
      <c r="L23" s="2477">
        <v>1.9573026524054853</v>
      </c>
      <c r="M23" s="2478">
        <f>AVERAGE(I23)</f>
        <v>6.12</v>
      </c>
      <c r="N23" s="2478">
        <f>10*(6-(LN(M23)/LN(2)))</f>
        <v>33.864683470820729</v>
      </c>
      <c r="O23" s="2479">
        <f>AVERAGE(K23)</f>
        <v>631.63435443037974</v>
      </c>
      <c r="P23" s="2478">
        <f t="shared" si="3"/>
        <v>97.179833301986136</v>
      </c>
      <c r="Q23" s="2479">
        <f>AVERAGE(L23)</f>
        <v>1.9573026524054853</v>
      </c>
      <c r="R23" s="2478">
        <f t="shared" si="4"/>
        <v>37.157315767887361</v>
      </c>
      <c r="S23" s="2480">
        <f>AVERAGE(N23,P23,R23)</f>
        <v>56.06727751356474</v>
      </c>
      <c r="T23" s="1744"/>
      <c r="U23" s="1745"/>
      <c r="V23" s="1746" t="str">
        <f>IF(_xlfn.NUMBERVALUE(T23), IF(T23&lt;50, "Acceptable; Ongoing Protection is Required", "Unacceptable; Immediate Restoration is Required"), " ")</f>
        <v xml:space="preserve"> </v>
      </c>
    </row>
    <row r="24" spans="1:22" ht="16.2" thickBot="1">
      <c r="A24" s="1764" t="s">
        <v>256</v>
      </c>
      <c r="B24" s="1725" t="s">
        <v>427</v>
      </c>
      <c r="C24" s="1765" t="s">
        <v>2130</v>
      </c>
      <c r="D24" s="1766">
        <v>9</v>
      </c>
      <c r="E24" s="1767">
        <v>6</v>
      </c>
      <c r="F24" s="1768">
        <v>2018</v>
      </c>
      <c r="G24" s="1765">
        <v>0.5</v>
      </c>
      <c r="H24" s="54">
        <v>0.5</v>
      </c>
      <c r="I24" s="54">
        <v>5.9</v>
      </c>
      <c r="J24" s="68">
        <v>1.5731607594936703</v>
      </c>
      <c r="K24" s="655">
        <f t="shared" si="0"/>
        <v>48.727081364556945</v>
      </c>
      <c r="L24" s="68">
        <v>2.9901365357831957</v>
      </c>
      <c r="M24" s="649">
        <f>AVERAGE(I24:I25)</f>
        <v>5.9</v>
      </c>
      <c r="N24" s="649">
        <f>10*(6-(LN(M24)/LN(2)))</f>
        <v>34.392850455255214</v>
      </c>
      <c r="O24" s="653">
        <f>AVERAGE(K24:K25)</f>
        <v>515.00541027130794</v>
      </c>
      <c r="P24" s="649">
        <f t="shared" si="3"/>
        <v>94.234812773311475</v>
      </c>
      <c r="Q24" s="653">
        <f>AVERAGE(L24:L25)</f>
        <v>1.8076894022884806</v>
      </c>
      <c r="R24" s="649">
        <f t="shared" si="4"/>
        <v>36.377219506306361</v>
      </c>
      <c r="S24" s="1799">
        <f>AVERAGE(N24,P24,R24)</f>
        <v>55.001627578291014</v>
      </c>
      <c r="T24" s="745">
        <f>AVERAGE(S24:S29)</f>
        <v>59.989411365582903</v>
      </c>
      <c r="U24" s="484" t="s">
        <v>36</v>
      </c>
      <c r="V24" t="str">
        <f>IF(_xlfn.NUMBERVALUE(T24), IF(T24&lt;50, "Acceptable; Ongoing Protection is Required", "Unacceptable; Immediate Restoration is Required"), " ")</f>
        <v>Unacceptable; Immediate Restoration is Required</v>
      </c>
    </row>
    <row r="25" spans="1:22" s="451" customFormat="1">
      <c r="A25" s="1781" t="s">
        <v>256</v>
      </c>
      <c r="B25" s="1759" t="s">
        <v>427</v>
      </c>
      <c r="C25" s="1760" t="s">
        <v>2130</v>
      </c>
      <c r="D25" s="1761">
        <v>9</v>
      </c>
      <c r="E25" s="1762">
        <v>6</v>
      </c>
      <c r="F25" s="1763">
        <v>2018</v>
      </c>
      <c r="G25" s="1760">
        <v>0.5</v>
      </c>
      <c r="H25" s="685"/>
      <c r="I25" s="685"/>
      <c r="J25" s="687">
        <v>31.680885232067507</v>
      </c>
      <c r="K25" s="698">
        <f t="shared" si="0"/>
        <v>981.28373917805891</v>
      </c>
      <c r="L25" s="687">
        <v>0.62524226879376577</v>
      </c>
      <c r="M25" s="688"/>
      <c r="N25" s="688"/>
      <c r="O25" s="688"/>
      <c r="P25" s="688"/>
      <c r="Q25" s="688"/>
      <c r="R25" s="688"/>
      <c r="S25" s="1800"/>
      <c r="T25" s="1016"/>
      <c r="U25" s="564"/>
    </row>
    <row r="26" spans="1:22" s="1735" customFormat="1">
      <c r="A26" s="1769" t="s">
        <v>256</v>
      </c>
      <c r="B26" s="1770" t="s">
        <v>427</v>
      </c>
      <c r="C26" s="1771" t="s">
        <v>2130</v>
      </c>
      <c r="D26" s="1772">
        <v>9</v>
      </c>
      <c r="E26" s="1773">
        <v>11</v>
      </c>
      <c r="F26" s="1774">
        <v>2019</v>
      </c>
      <c r="G26" s="1783">
        <v>0.5</v>
      </c>
      <c r="H26" s="727">
        <v>0.75</v>
      </c>
      <c r="I26" s="1748">
        <v>6</v>
      </c>
      <c r="J26" s="727">
        <v>56.087769367088619</v>
      </c>
      <c r="K26" s="725">
        <f t="shared" si="0"/>
        <v>1737.2625683762028</v>
      </c>
      <c r="L26" s="727">
        <v>2.1743569165480889</v>
      </c>
      <c r="M26" s="1732">
        <f t="shared" ref="M26:M42" si="7">AVERAGE(I26)</f>
        <v>6</v>
      </c>
      <c r="N26" s="1732">
        <f t="shared" ref="N26:N43" si="8">10*(6-(LN(M26)/LN(2)))</f>
        <v>34.150374992788443</v>
      </c>
      <c r="O26" s="1812">
        <f t="shared" ref="O26:O42" si="9">AVERAGE(K26)</f>
        <v>1737.2625683762028</v>
      </c>
      <c r="P26" s="1732">
        <f t="shared" si="3"/>
        <v>111.77637602161134</v>
      </c>
      <c r="Q26" s="1812">
        <f t="shared" ref="Q26:Q42" si="10">AVERAGE(L26)</f>
        <v>2.1743569165480889</v>
      </c>
      <c r="R26" s="1732">
        <f t="shared" si="4"/>
        <v>38.189024838911408</v>
      </c>
      <c r="S26" s="1801">
        <f t="shared" ref="S26:S43" si="11">AVERAGE(N26,P26,R26)</f>
        <v>61.371925284437054</v>
      </c>
      <c r="T26" s="1733"/>
      <c r="U26" s="1734"/>
    </row>
    <row r="27" spans="1:22" s="1746" customFormat="1">
      <c r="A27" s="1769"/>
      <c r="B27" s="1770" t="s">
        <v>427</v>
      </c>
      <c r="C27" s="1771" t="s">
        <v>2130</v>
      </c>
      <c r="D27" s="1772"/>
      <c r="E27" s="1773"/>
      <c r="F27" s="1774">
        <v>2020</v>
      </c>
      <c r="G27" s="1783"/>
      <c r="H27" s="1739"/>
      <c r="I27" s="1740"/>
      <c r="J27" s="1739"/>
      <c r="K27" s="1741"/>
      <c r="L27" s="1739"/>
      <c r="M27" s="1742"/>
      <c r="N27" s="1742"/>
      <c r="O27" s="1743"/>
      <c r="P27" s="1742"/>
      <c r="Q27" s="1743"/>
      <c r="R27" s="1742"/>
      <c r="S27" s="1801">
        <v>63.594681234020634</v>
      </c>
      <c r="T27" s="1744"/>
      <c r="U27" s="1745"/>
    </row>
    <row r="28" spans="1:22" s="571" customFormat="1">
      <c r="A28" s="1764"/>
      <c r="B28" s="1725"/>
      <c r="C28" s="1765"/>
      <c r="D28" s="1766"/>
      <c r="E28" s="1767"/>
      <c r="F28" s="1768" t="s">
        <v>2489</v>
      </c>
      <c r="G28" s="1779"/>
      <c r="H28" s="1041"/>
      <c r="I28" s="1086"/>
      <c r="J28" s="1041"/>
      <c r="K28" s="1026"/>
      <c r="L28" s="1041"/>
      <c r="M28" s="1034"/>
      <c r="N28" s="1034"/>
      <c r="O28" s="1035"/>
      <c r="P28" s="1034"/>
      <c r="Q28" s="1035"/>
      <c r="R28" s="1034"/>
      <c r="S28" s="1799"/>
      <c r="T28" s="1032"/>
      <c r="U28" s="1033"/>
    </row>
    <row r="29" spans="1:22" s="1619" customFormat="1" ht="16.2" thickBot="1">
      <c r="A29" s="1863"/>
      <c r="B29" s="1792"/>
      <c r="C29" s="1793"/>
      <c r="D29" s="1794"/>
      <c r="E29" s="1795"/>
      <c r="F29" s="1796"/>
      <c r="G29" s="1797"/>
      <c r="H29" s="1400"/>
      <c r="I29" s="1401"/>
      <c r="J29" s="1400"/>
      <c r="K29" s="1402"/>
      <c r="L29" s="1400"/>
      <c r="M29" s="1403"/>
      <c r="N29" s="1403"/>
      <c r="O29" s="1854"/>
      <c r="P29" s="1403"/>
      <c r="Q29" s="1854"/>
      <c r="R29" s="1403"/>
      <c r="S29" s="1855"/>
      <c r="T29" s="1404"/>
      <c r="U29" s="1405"/>
    </row>
    <row r="30" spans="1:22" s="1619" customFormat="1" ht="16.2" thickBot="1">
      <c r="A30" s="1886" t="s">
        <v>2134</v>
      </c>
      <c r="B30" s="1887"/>
      <c r="C30" s="934"/>
      <c r="D30" s="1888"/>
      <c r="E30" s="1889"/>
      <c r="F30" s="1890"/>
      <c r="G30" s="852"/>
      <c r="H30" s="1126"/>
      <c r="I30" s="1894"/>
      <c r="J30" s="1126"/>
      <c r="K30" s="1892"/>
      <c r="L30" s="1126"/>
      <c r="O30" s="1895"/>
      <c r="Q30" s="1895"/>
      <c r="S30" s="1893"/>
      <c r="T30" s="1404"/>
      <c r="U30" s="1405"/>
    </row>
    <row r="31" spans="1:22" s="451" customFormat="1">
      <c r="A31" s="1841" t="s">
        <v>268</v>
      </c>
      <c r="B31" s="1784" t="s">
        <v>427</v>
      </c>
      <c r="C31" s="1853" t="s">
        <v>2135</v>
      </c>
      <c r="D31" s="1842">
        <v>8</v>
      </c>
      <c r="E31" s="1843">
        <v>22</v>
      </c>
      <c r="F31" s="1844">
        <v>2016</v>
      </c>
      <c r="G31" s="1784">
        <v>0.5</v>
      </c>
      <c r="H31" s="535">
        <v>2.4300000000000002</v>
      </c>
      <c r="I31" s="535">
        <v>5.48</v>
      </c>
      <c r="J31" s="1845">
        <v>5.18</v>
      </c>
      <c r="K31" s="498">
        <f t="shared" si="0"/>
        <v>160.44531999999998</v>
      </c>
      <c r="L31" s="1845">
        <v>0.28000000000000003</v>
      </c>
      <c r="M31" s="470">
        <f t="shared" si="7"/>
        <v>5.48</v>
      </c>
      <c r="N31" s="470">
        <f t="shared" si="8"/>
        <v>35.458241068141973</v>
      </c>
      <c r="O31" s="1701">
        <f t="shared" si="9"/>
        <v>160.44531999999998</v>
      </c>
      <c r="P31" s="470">
        <f t="shared" si="3"/>
        <v>77.409753975809764</v>
      </c>
      <c r="Q31" s="1701">
        <f t="shared" si="10"/>
        <v>0.28000000000000003</v>
      </c>
      <c r="R31" s="470">
        <f t="shared" si="4"/>
        <v>18.080812545388724</v>
      </c>
      <c r="S31" s="1803">
        <f t="shared" si="11"/>
        <v>43.649602529780147</v>
      </c>
      <c r="T31" s="1016"/>
      <c r="U31" s="564"/>
      <c r="V31" s="1846" t="str">
        <f>IF(_xlfn.NUMBERVALUE(T31), IF(T31&lt;50, "Acceptable; Ongoing Protection is Required", "Unacceptable; Immediate Restoration is Required"), " ")</f>
        <v xml:space="preserve"> </v>
      </c>
    </row>
    <row r="32" spans="1:22" s="1735" customFormat="1">
      <c r="A32" s="2481" t="s">
        <v>268</v>
      </c>
      <c r="B32" s="2482" t="s">
        <v>427</v>
      </c>
      <c r="C32" s="2471" t="s">
        <v>2135</v>
      </c>
      <c r="D32" s="2472">
        <v>8</v>
      </c>
      <c r="E32" s="2473">
        <v>23</v>
      </c>
      <c r="F32" s="2474">
        <v>2017</v>
      </c>
      <c r="G32" s="2471">
        <v>0.5</v>
      </c>
      <c r="H32" s="2475">
        <v>2.74</v>
      </c>
      <c r="I32" s="2475">
        <v>5.52</v>
      </c>
      <c r="J32" s="2476">
        <v>5.6418987341772153</v>
      </c>
      <c r="K32" s="2477">
        <f t="shared" si="0"/>
        <v>174.75217139240507</v>
      </c>
      <c r="L32" s="2477">
        <v>0.55090434240729313</v>
      </c>
      <c r="M32" s="2478">
        <f t="shared" si="7"/>
        <v>5.52</v>
      </c>
      <c r="N32" s="2478">
        <f t="shared" si="8"/>
        <v>35.353317329965556</v>
      </c>
      <c r="O32" s="2479">
        <f t="shared" si="9"/>
        <v>174.75217139240507</v>
      </c>
      <c r="P32" s="2478">
        <f t="shared" si="3"/>
        <v>78.642040710496573</v>
      </c>
      <c r="Q32" s="2479">
        <f t="shared" si="10"/>
        <v>0.55090434240729313</v>
      </c>
      <c r="R32" s="2478">
        <f t="shared" si="4"/>
        <v>24.720162596860309</v>
      </c>
      <c r="S32" s="2480">
        <f t="shared" si="11"/>
        <v>46.238506879107483</v>
      </c>
      <c r="T32" s="1744"/>
      <c r="U32" s="1745"/>
      <c r="V32" s="1746" t="str">
        <f>IF(_xlfn.NUMBERVALUE(T32), IF(T32&lt;50, "Acceptable; Ongoing Protection is Required", "Unacceptable; Immediate Restoration is Required"), " ")</f>
        <v xml:space="preserve"> </v>
      </c>
    </row>
    <row r="33" spans="1:22" s="1735" customFormat="1">
      <c r="A33" s="1769" t="s">
        <v>268</v>
      </c>
      <c r="B33" s="1770" t="s">
        <v>427</v>
      </c>
      <c r="C33" s="1771" t="s">
        <v>2135</v>
      </c>
      <c r="D33" s="1772">
        <v>8</v>
      </c>
      <c r="E33" s="1773">
        <v>20</v>
      </c>
      <c r="F33" s="1774">
        <v>2018</v>
      </c>
      <c r="G33" s="1771">
        <v>0.5</v>
      </c>
      <c r="H33" s="720">
        <v>1.25</v>
      </c>
      <c r="I33" s="720">
        <v>5.7</v>
      </c>
      <c r="J33" s="727">
        <v>15.353215189873419</v>
      </c>
      <c r="K33" s="725">
        <f t="shared" si="0"/>
        <v>475.55048729113929</v>
      </c>
      <c r="L33" s="727">
        <v>0.87572094912743303</v>
      </c>
      <c r="M33" s="1732">
        <f t="shared" si="7"/>
        <v>5.7</v>
      </c>
      <c r="N33" s="1732">
        <f t="shared" si="8"/>
        <v>34.890380807226208</v>
      </c>
      <c r="O33" s="1812">
        <f t="shared" si="9"/>
        <v>475.55048729113929</v>
      </c>
      <c r="P33" s="1732">
        <f t="shared" si="3"/>
        <v>93.08492203426411</v>
      </c>
      <c r="Q33" s="1812">
        <f t="shared" si="10"/>
        <v>0.87572094912743303</v>
      </c>
      <c r="R33" s="1732">
        <f t="shared" si="4"/>
        <v>29.267114446146799</v>
      </c>
      <c r="S33" s="1801">
        <f t="shared" si="11"/>
        <v>52.414139095879044</v>
      </c>
      <c r="T33" s="1733">
        <f>AVERAGE(S33:S38)</f>
        <v>50.973765891712425</v>
      </c>
      <c r="U33" s="1734" t="s">
        <v>45</v>
      </c>
      <c r="V33" s="1735" t="str">
        <f>IF(_xlfn.NUMBERVALUE(T33), IF(T33&lt;50, "Acceptable; Ongoing Protection is Required", "Unacceptable; Immediate Restoration is Required"), " ")</f>
        <v>Unacceptable; Immediate Restoration is Required</v>
      </c>
    </row>
    <row r="34" spans="1:22" s="1735" customFormat="1">
      <c r="A34" s="1769" t="s">
        <v>268</v>
      </c>
      <c r="B34" s="1770" t="s">
        <v>427</v>
      </c>
      <c r="C34" s="1771" t="s">
        <v>2135</v>
      </c>
      <c r="D34" s="1772">
        <v>8</v>
      </c>
      <c r="E34" s="1773">
        <v>15</v>
      </c>
      <c r="F34" s="1774">
        <v>2019</v>
      </c>
      <c r="G34" s="1783">
        <v>0.5</v>
      </c>
      <c r="H34" s="1813">
        <v>2.0499999999999998</v>
      </c>
      <c r="I34" s="1814">
        <v>5.6</v>
      </c>
      <c r="J34" s="727">
        <v>10.440911392405061</v>
      </c>
      <c r="K34" s="725">
        <f t="shared" si="0"/>
        <v>323.39678946835437</v>
      </c>
      <c r="L34" s="727">
        <v>0.62060188953436557</v>
      </c>
      <c r="M34" s="1732">
        <f t="shared" si="7"/>
        <v>5.6</v>
      </c>
      <c r="N34" s="1732">
        <f t="shared" si="8"/>
        <v>35.145731728297577</v>
      </c>
      <c r="O34" s="1812">
        <f t="shared" si="9"/>
        <v>323.39678946835437</v>
      </c>
      <c r="P34" s="1732">
        <f t="shared" si="3"/>
        <v>87.521990455365255</v>
      </c>
      <c r="Q34" s="1812">
        <f t="shared" si="10"/>
        <v>0.62060188953436557</v>
      </c>
      <c r="R34" s="1732">
        <f t="shared" si="4"/>
        <v>25.888853128677095</v>
      </c>
      <c r="S34" s="1801">
        <f t="shared" si="11"/>
        <v>49.518858437446646</v>
      </c>
      <c r="T34" s="1733"/>
      <c r="U34" s="1734"/>
    </row>
    <row r="35" spans="1:22" s="1746" customFormat="1">
      <c r="A35" s="1769"/>
      <c r="B35" s="1770" t="s">
        <v>427</v>
      </c>
      <c r="C35" s="1771" t="s">
        <v>2135</v>
      </c>
      <c r="D35" s="1772"/>
      <c r="E35" s="1773"/>
      <c r="F35" s="1774">
        <v>2020</v>
      </c>
      <c r="G35" s="1783"/>
      <c r="H35" s="1813"/>
      <c r="I35" s="1814"/>
      <c r="J35" s="1739"/>
      <c r="K35" s="1741"/>
      <c r="L35" s="1739"/>
      <c r="M35" s="1742"/>
      <c r="N35" s="1742"/>
      <c r="O35" s="1743"/>
      <c r="P35" s="1742"/>
      <c r="Q35" s="1743"/>
      <c r="R35" s="1742"/>
      <c r="S35" s="1801">
        <v>46.166411522559649</v>
      </c>
      <c r="T35" s="1744"/>
      <c r="U35" s="1745"/>
    </row>
    <row r="36" spans="1:22" s="571" customFormat="1">
      <c r="A36" s="1765">
        <v>32</v>
      </c>
      <c r="B36" s="1765" t="s">
        <v>2126</v>
      </c>
      <c r="C36" s="1765" t="s">
        <v>2135</v>
      </c>
      <c r="D36" s="1766">
        <v>8</v>
      </c>
      <c r="E36" s="1767">
        <v>18</v>
      </c>
      <c r="F36" s="1768">
        <v>2021</v>
      </c>
      <c r="G36" s="1765">
        <v>5.0999999999999996</v>
      </c>
      <c r="H36" s="372">
        <v>0.5</v>
      </c>
      <c r="I36" s="1815">
        <v>2.2200000000000002</v>
      </c>
      <c r="J36" s="68">
        <v>1.8125593202537813</v>
      </c>
      <c r="K36" s="655">
        <f t="shared" si="0"/>
        <v>56.142212385540624</v>
      </c>
      <c r="L36" s="68">
        <v>3.9294285714285708</v>
      </c>
      <c r="M36" s="659">
        <f>AVERAGE(I36:I37)</f>
        <v>2.2200000000000002</v>
      </c>
      <c r="N36" s="649">
        <f t="shared" ref="N36" si="12">10*(6-(LN(M36)/LN(2)))</f>
        <v>48.494403234246178</v>
      </c>
      <c r="O36" s="653">
        <f>AVERAGE(K36:K37)</f>
        <v>52.69488355484954</v>
      </c>
      <c r="P36" s="649">
        <f t="shared" ref="P36" si="13">10*(6-(LN(48/O36)/LN(2)))</f>
        <v>61.346284833837558</v>
      </c>
      <c r="Q36" s="653">
        <f>AVERAGE(L36:L37)</f>
        <v>15.640809523809528</v>
      </c>
      <c r="R36" s="649">
        <f t="shared" ref="R36" si="14">10*(6-((2.04-0.68*LN(Q36))/LN(2)))</f>
        <v>57.546275464809398</v>
      </c>
      <c r="S36" s="1799">
        <f>AVERAGE(N36,P36,R36)</f>
        <v>55.795654510964376</v>
      </c>
      <c r="T36" s="1032"/>
      <c r="U36" s="1033"/>
    </row>
    <row r="37" spans="1:22" s="1147" customFormat="1">
      <c r="A37" s="1760">
        <v>32</v>
      </c>
      <c r="B37" s="1760" t="s">
        <v>2126</v>
      </c>
      <c r="C37" s="1760" t="s">
        <v>2135</v>
      </c>
      <c r="D37" s="1761">
        <v>8</v>
      </c>
      <c r="E37" s="1762">
        <v>18</v>
      </c>
      <c r="F37" s="1763">
        <v>2021</v>
      </c>
      <c r="G37" s="1782"/>
      <c r="H37" s="1724">
        <v>5.6</v>
      </c>
      <c r="I37" s="1816"/>
      <c r="J37" s="687">
        <v>1.5899643160120891</v>
      </c>
      <c r="K37" s="698">
        <f t="shared" si="0"/>
        <v>49.247554724158448</v>
      </c>
      <c r="L37" s="1747">
        <v>27.352190476190486</v>
      </c>
      <c r="M37" s="1662"/>
      <c r="N37" s="1662"/>
      <c r="O37" s="1664"/>
      <c r="P37" s="1662"/>
      <c r="Q37" s="1664"/>
      <c r="R37" s="1662"/>
      <c r="S37" s="1800"/>
      <c r="T37" s="1215"/>
      <c r="U37" s="1650"/>
    </row>
    <row r="38" spans="1:22" s="1840" customFormat="1" ht="16.2" thickBot="1">
      <c r="A38" s="1828"/>
      <c r="B38" s="1828"/>
      <c r="C38" s="1828"/>
      <c r="D38" s="1829"/>
      <c r="E38" s="1830"/>
      <c r="F38" s="1831"/>
      <c r="G38" s="1832"/>
      <c r="H38" s="1864"/>
      <c r="I38" s="1865"/>
      <c r="J38" s="1896"/>
      <c r="K38" s="1897"/>
      <c r="L38" s="1898"/>
      <c r="M38" s="1836"/>
      <c r="N38" s="1836"/>
      <c r="O38" s="1856"/>
      <c r="P38" s="1836"/>
      <c r="Q38" s="1856"/>
      <c r="R38" s="1836"/>
      <c r="S38" s="1848"/>
      <c r="T38" s="1838"/>
      <c r="U38" s="1839"/>
    </row>
    <row r="39" spans="1:22" s="1619" customFormat="1" ht="16.2" thickBot="1">
      <c r="A39" s="1886" t="s">
        <v>2136</v>
      </c>
      <c r="B39" s="1887"/>
      <c r="C39" s="934"/>
      <c r="D39" s="1888"/>
      <c r="E39" s="1889"/>
      <c r="F39" s="1890"/>
      <c r="G39" s="852"/>
      <c r="H39" s="939"/>
      <c r="I39" s="938"/>
      <c r="J39" s="1126"/>
      <c r="K39" s="1892"/>
      <c r="L39" s="1126"/>
      <c r="O39" s="1895"/>
      <c r="Q39" s="1895"/>
      <c r="S39" s="1893"/>
      <c r="T39" s="1404"/>
      <c r="U39" s="1405"/>
    </row>
    <row r="40" spans="1:22" s="451" customFormat="1">
      <c r="A40" s="1841" t="s">
        <v>270</v>
      </c>
      <c r="B40" s="1784" t="s">
        <v>427</v>
      </c>
      <c r="C40" s="1853" t="s">
        <v>2136</v>
      </c>
      <c r="D40" s="1842">
        <v>8</v>
      </c>
      <c r="E40" s="1843">
        <v>29</v>
      </c>
      <c r="F40" s="1844">
        <v>2016</v>
      </c>
      <c r="G40" s="1784">
        <v>0.5</v>
      </c>
      <c r="H40" s="535">
        <v>1.95</v>
      </c>
      <c r="I40" s="535">
        <v>3.6</v>
      </c>
      <c r="J40" s="1845">
        <v>14.11</v>
      </c>
      <c r="K40" s="498">
        <f t="shared" si="0"/>
        <v>437.04313999999999</v>
      </c>
      <c r="L40" s="1845">
        <v>0.56000000000000005</v>
      </c>
      <c r="M40" s="470">
        <f t="shared" si="7"/>
        <v>3.6</v>
      </c>
      <c r="N40" s="470">
        <f t="shared" si="8"/>
        <v>41.520030934450496</v>
      </c>
      <c r="O40" s="1701">
        <f t="shared" si="9"/>
        <v>437.04313999999999</v>
      </c>
      <c r="P40" s="470">
        <f t="shared" si="3"/>
        <v>91.866693824916865</v>
      </c>
      <c r="Q40" s="1701">
        <f t="shared" si="10"/>
        <v>0.56000000000000005</v>
      </c>
      <c r="R40" s="470">
        <f t="shared" si="4"/>
        <v>24.880812545388729</v>
      </c>
      <c r="S40" s="1803">
        <f t="shared" si="11"/>
        <v>52.755845768252023</v>
      </c>
      <c r="T40" s="1016"/>
      <c r="U40" s="564"/>
      <c r="V40" s="1846" t="str">
        <f>IF(_xlfn.NUMBERVALUE(T40), IF(T40&lt;50, "Acceptable; Ongoing Protection is Required", "Unacceptable; Immediate Restoration is Required"), " ")</f>
        <v xml:space="preserve"> </v>
      </c>
    </row>
    <row r="41" spans="1:22" s="540" customFormat="1">
      <c r="A41" s="2483" t="s">
        <v>270</v>
      </c>
      <c r="B41" s="2484" t="s">
        <v>427</v>
      </c>
      <c r="C41" s="1982" t="s">
        <v>2136</v>
      </c>
      <c r="D41" s="2485">
        <v>8</v>
      </c>
      <c r="E41" s="2486">
        <v>23</v>
      </c>
      <c r="F41" s="2487">
        <v>2017</v>
      </c>
      <c r="G41" s="1982">
        <v>0.5</v>
      </c>
      <c r="H41" s="1608">
        <v>3.1</v>
      </c>
      <c r="I41" s="1608">
        <v>3.85</v>
      </c>
      <c r="J41" s="2488">
        <v>4.5996202531645576</v>
      </c>
      <c r="K41" s="2489">
        <f t="shared" si="0"/>
        <v>142.468637721519</v>
      </c>
      <c r="L41" s="2489">
        <v>0.71767763921534455</v>
      </c>
      <c r="M41" s="1607">
        <f t="shared" si="7"/>
        <v>3.85</v>
      </c>
      <c r="N41" s="1607">
        <f t="shared" si="8"/>
        <v>40.551415541924605</v>
      </c>
      <c r="O41" s="2490">
        <f t="shared" si="9"/>
        <v>142.468637721519</v>
      </c>
      <c r="P41" s="1607">
        <f t="shared" si="3"/>
        <v>75.69538056166752</v>
      </c>
      <c r="Q41" s="2490">
        <f t="shared" si="10"/>
        <v>0.71767763921534455</v>
      </c>
      <c r="R41" s="1607">
        <f t="shared" si="4"/>
        <v>27.314594724483054</v>
      </c>
      <c r="S41" s="2114">
        <f t="shared" si="11"/>
        <v>47.853796942691723</v>
      </c>
      <c r="T41" s="1817"/>
      <c r="U41" s="1818"/>
      <c r="V41" s="1570" t="str">
        <f>IF(_xlfn.NUMBERVALUE(T41), IF(T41&lt;50, "Acceptable; Ongoing Protection is Required", "Unacceptable; Immediate Restoration is Required"), " ")</f>
        <v xml:space="preserve"> </v>
      </c>
    </row>
    <row r="42" spans="1:22" s="451" customFormat="1">
      <c r="A42" s="1759" t="s">
        <v>270</v>
      </c>
      <c r="B42" s="1759" t="s">
        <v>427</v>
      </c>
      <c r="C42" s="1760" t="s">
        <v>2136</v>
      </c>
      <c r="D42" s="1761">
        <v>9</v>
      </c>
      <c r="E42" s="1762">
        <v>5</v>
      </c>
      <c r="F42" s="1763">
        <v>2018</v>
      </c>
      <c r="G42" s="1760">
        <v>0.5</v>
      </c>
      <c r="H42" s="685">
        <v>3.3</v>
      </c>
      <c r="I42" s="685">
        <v>4.01</v>
      </c>
      <c r="J42" s="687">
        <v>1.862562974683545</v>
      </c>
      <c r="K42" s="698">
        <f t="shared" si="0"/>
        <v>57.691025577848123</v>
      </c>
      <c r="L42" s="687">
        <v>0.55577090559445852</v>
      </c>
      <c r="M42" s="688">
        <f t="shared" si="7"/>
        <v>4.01</v>
      </c>
      <c r="N42" s="688">
        <f t="shared" si="8"/>
        <v>39.963977633198041</v>
      </c>
      <c r="O42" s="1737">
        <f t="shared" si="9"/>
        <v>57.691025577848123</v>
      </c>
      <c r="P42" s="688">
        <f t="shared" si="3"/>
        <v>62.653125046950741</v>
      </c>
      <c r="Q42" s="1737">
        <f t="shared" si="10"/>
        <v>0.55577090559445852</v>
      </c>
      <c r="R42" s="688">
        <f t="shared" si="4"/>
        <v>24.806444241908572</v>
      </c>
      <c r="S42" s="1777">
        <f t="shared" si="11"/>
        <v>42.47451564068578</v>
      </c>
      <c r="T42" s="1204">
        <f>AVERAGE(S42:S49)</f>
        <v>43.017925019935952</v>
      </c>
      <c r="U42" s="451" t="s">
        <v>45</v>
      </c>
      <c r="V42" s="451" t="str">
        <f>IF(_xlfn.NUMBERVALUE(T42), IF(T42&lt;50, "Acceptable; Ongoing Protection is Required", "Unacceptable; Immediate Restoration is Required"), " ")</f>
        <v>Acceptable; Ongoing Protection is Required</v>
      </c>
    </row>
    <row r="43" spans="1:22">
      <c r="A43" s="1725" t="s">
        <v>270</v>
      </c>
      <c r="B43" s="1725" t="s">
        <v>427</v>
      </c>
      <c r="C43" s="1765" t="s">
        <v>2136</v>
      </c>
      <c r="D43" s="1766">
        <v>8</v>
      </c>
      <c r="E43" s="1767">
        <v>15</v>
      </c>
      <c r="F43" s="1768">
        <v>2019</v>
      </c>
      <c r="G43" s="1779">
        <v>0.5</v>
      </c>
      <c r="H43" s="68">
        <v>3.35</v>
      </c>
      <c r="I43" s="660">
        <v>3.98</v>
      </c>
      <c r="J43" s="68">
        <v>1.9304810126582286</v>
      </c>
      <c r="K43" s="655">
        <f t="shared" si="0"/>
        <v>59.79471888607597</v>
      </c>
      <c r="L43" s="68">
        <v>0.38787618095897852</v>
      </c>
      <c r="M43" s="649">
        <f>AVERAGE(I43:I44)</f>
        <v>3.98</v>
      </c>
      <c r="N43" s="649">
        <f t="shared" si="8"/>
        <v>40.072315692310752</v>
      </c>
      <c r="O43" s="653">
        <f>AVERAGE(K43:K44)</f>
        <v>132.85375921518985</v>
      </c>
      <c r="P43" s="649">
        <f t="shared" si="3"/>
        <v>74.687327397979175</v>
      </c>
      <c r="Q43" s="653">
        <f>AVERAGE(L43:L44)</f>
        <v>0.50423903524667202</v>
      </c>
      <c r="R43" s="649">
        <f t="shared" si="4"/>
        <v>23.851843212036524</v>
      </c>
      <c r="S43" s="1776">
        <f t="shared" si="11"/>
        <v>46.203828767442154</v>
      </c>
    </row>
    <row r="44" spans="1:22" s="451" customFormat="1">
      <c r="A44" s="1759" t="s">
        <v>270</v>
      </c>
      <c r="B44" s="1759" t="s">
        <v>427</v>
      </c>
      <c r="C44" s="1760" t="s">
        <v>2136</v>
      </c>
      <c r="D44" s="1761">
        <v>8</v>
      </c>
      <c r="E44" s="1762">
        <v>15</v>
      </c>
      <c r="F44" s="1763">
        <v>2019</v>
      </c>
      <c r="G44" s="1782">
        <v>3</v>
      </c>
      <c r="H44" s="687"/>
      <c r="I44" s="1736"/>
      <c r="J44" s="687">
        <v>6.6479240506329091</v>
      </c>
      <c r="K44" s="698">
        <f t="shared" si="0"/>
        <v>205.91279954430374</v>
      </c>
      <c r="L44" s="687">
        <v>0.62060188953436557</v>
      </c>
      <c r="M44" s="688"/>
      <c r="N44" s="688"/>
      <c r="O44" s="688"/>
      <c r="P44" s="688"/>
      <c r="Q44" s="688"/>
      <c r="R44" s="688"/>
      <c r="S44" s="1777"/>
      <c r="T44" s="1204"/>
    </row>
    <row r="45" spans="1:22" s="1746" customFormat="1">
      <c r="A45" s="1769"/>
      <c r="B45" s="1770" t="s">
        <v>427</v>
      </c>
      <c r="C45" s="1771" t="s">
        <v>2136</v>
      </c>
      <c r="D45" s="1772"/>
      <c r="E45" s="1773"/>
      <c r="F45" s="1774">
        <v>2020</v>
      </c>
      <c r="G45" s="1783"/>
      <c r="H45" s="1739"/>
      <c r="I45" s="1740"/>
      <c r="J45" s="1739"/>
      <c r="K45" s="1741"/>
      <c r="L45" s="1739"/>
      <c r="M45" s="1742"/>
      <c r="N45" s="1742"/>
      <c r="O45" s="1742"/>
      <c r="P45" s="1742"/>
      <c r="Q45" s="1742"/>
      <c r="R45" s="1742"/>
      <c r="S45" s="1801">
        <v>39.767091239012352</v>
      </c>
      <c r="T45" s="1744"/>
      <c r="U45" s="1745"/>
    </row>
    <row r="46" spans="1:22" s="571" customFormat="1">
      <c r="A46" s="1765">
        <v>33</v>
      </c>
      <c r="B46" s="1776" t="s">
        <v>2126</v>
      </c>
      <c r="C46" s="1776" t="s">
        <v>2136</v>
      </c>
      <c r="D46" s="1776">
        <v>8</v>
      </c>
      <c r="E46" s="1776">
        <v>19</v>
      </c>
      <c r="F46" s="1776">
        <v>2021</v>
      </c>
      <c r="G46" s="1776">
        <v>3.4</v>
      </c>
      <c r="H46" s="649">
        <v>0.5</v>
      </c>
      <c r="I46" s="649">
        <v>3</v>
      </c>
      <c r="J46" s="68">
        <v>0.70404271548436292</v>
      </c>
      <c r="K46" s="655">
        <f t="shared" si="0"/>
        <v>21.807019069412657</v>
      </c>
      <c r="L46" s="142">
        <v>2.6779047619047618</v>
      </c>
      <c r="M46" s="649">
        <f>AVERAGE(I46:I48)</f>
        <v>3</v>
      </c>
      <c r="N46" s="649">
        <f t="shared" ref="N46" si="15">10*(6-(LN(M46)/LN(2)))</f>
        <v>44.150374992788443</v>
      </c>
      <c r="O46" s="653">
        <f>AVERAGE(K46:K48)</f>
        <v>21.146200309733487</v>
      </c>
      <c r="P46" s="649">
        <f t="shared" ref="P46" si="16">10*(6-(LN(48/O46)/LN(2)))</f>
        <v>48.173640477347135</v>
      </c>
      <c r="Q46" s="653">
        <f>AVERAGE(L46:L48)</f>
        <v>2.2569523809523808</v>
      </c>
      <c r="R46" s="649">
        <f t="shared" ref="R46" si="17">10*(6-((2.04-0.68*LN(Q46))/LN(2)))</f>
        <v>38.554777827674968</v>
      </c>
      <c r="S46" s="1799">
        <f>AVERAGE(N46,P46,R46)</f>
        <v>43.626264432603513</v>
      </c>
      <c r="T46" s="1032"/>
      <c r="U46" s="1033"/>
    </row>
    <row r="47" spans="1:22" s="571" customFormat="1">
      <c r="A47" s="1765">
        <v>33</v>
      </c>
      <c r="B47" s="1776" t="s">
        <v>2126</v>
      </c>
      <c r="C47" s="1776" t="s">
        <v>2136</v>
      </c>
      <c r="D47" s="1776">
        <v>8</v>
      </c>
      <c r="E47" s="1776">
        <v>19</v>
      </c>
      <c r="F47" s="1776">
        <v>2021</v>
      </c>
      <c r="G47" s="1776"/>
      <c r="H47" s="649">
        <v>0.5</v>
      </c>
      <c r="I47" s="649"/>
      <c r="J47" s="68">
        <v>0.64003883225851177</v>
      </c>
      <c r="K47" s="655">
        <f t="shared" si="0"/>
        <v>19.824562790375143</v>
      </c>
      <c r="L47" s="68">
        <v>2.2569523809523808</v>
      </c>
      <c r="M47" s="1034"/>
      <c r="N47" s="1034"/>
      <c r="O47" s="1034"/>
      <c r="P47" s="1034"/>
      <c r="Q47" s="1034"/>
      <c r="R47" s="1034"/>
      <c r="S47" s="1799"/>
      <c r="T47" s="1032"/>
      <c r="U47" s="1033"/>
    </row>
    <row r="48" spans="1:22" s="571" customFormat="1">
      <c r="A48" s="1765">
        <v>33</v>
      </c>
      <c r="B48" s="1776" t="s">
        <v>2126</v>
      </c>
      <c r="C48" s="1776" t="s">
        <v>2136</v>
      </c>
      <c r="D48" s="1776">
        <v>8</v>
      </c>
      <c r="E48" s="1776">
        <v>19</v>
      </c>
      <c r="F48" s="1776">
        <v>2021</v>
      </c>
      <c r="G48" s="1776"/>
      <c r="H48" s="649">
        <v>2.9</v>
      </c>
      <c r="I48" s="649"/>
      <c r="J48" s="68">
        <v>0.70404271548436292</v>
      </c>
      <c r="K48" s="655">
        <f t="shared" si="0"/>
        <v>21.807019069412657</v>
      </c>
      <c r="L48" s="68">
        <v>1.8360000000000003</v>
      </c>
      <c r="M48" s="1034"/>
      <c r="N48" s="1034"/>
      <c r="O48" s="1034"/>
      <c r="P48" s="1034"/>
      <c r="Q48" s="1034"/>
      <c r="R48" s="1034"/>
      <c r="S48" s="1799"/>
      <c r="T48" s="1032"/>
      <c r="U48" s="1033"/>
    </row>
    <row r="49" spans="1:23" s="1619" customFormat="1" ht="16.2" thickBot="1">
      <c r="A49" s="1793"/>
      <c r="B49" s="1804"/>
      <c r="C49" s="1804"/>
      <c r="D49" s="1804"/>
      <c r="E49" s="1804"/>
      <c r="F49" s="1804"/>
      <c r="G49" s="1804"/>
      <c r="H49" s="702"/>
      <c r="I49" s="702"/>
      <c r="J49" s="700"/>
      <c r="K49" s="701"/>
      <c r="L49" s="700"/>
      <c r="M49" s="1403"/>
      <c r="N49" s="1403"/>
      <c r="O49" s="1403"/>
      <c r="P49" s="1403"/>
      <c r="Q49" s="1403"/>
      <c r="R49" s="1403"/>
      <c r="S49" s="1855"/>
      <c r="T49" s="1404"/>
      <c r="U49" s="1405"/>
    </row>
    <row r="50" spans="1:23" s="1619" customFormat="1" ht="16.2" thickBot="1">
      <c r="A50" s="1886" t="s">
        <v>2137</v>
      </c>
      <c r="B50" s="1887"/>
      <c r="C50" s="934"/>
      <c r="D50" s="1888"/>
      <c r="E50" s="1889"/>
      <c r="F50" s="1890"/>
      <c r="G50" s="852"/>
      <c r="H50" s="1126"/>
      <c r="I50" s="1894"/>
      <c r="J50" s="1126"/>
      <c r="K50" s="1892"/>
      <c r="L50" s="1126"/>
      <c r="S50" s="1893"/>
      <c r="T50" s="1404"/>
      <c r="U50" s="1405"/>
    </row>
    <row r="51" spans="1:23" ht="16.2" thickBot="1">
      <c r="A51" s="1849" t="s">
        <v>258</v>
      </c>
      <c r="B51" s="337" t="s">
        <v>427</v>
      </c>
      <c r="C51" s="1613" t="s">
        <v>2137</v>
      </c>
      <c r="D51" s="1850">
        <v>8</v>
      </c>
      <c r="E51" s="1851">
        <v>22</v>
      </c>
      <c r="F51" s="1852">
        <v>2016</v>
      </c>
      <c r="G51" s="337">
        <v>0.5</v>
      </c>
      <c r="H51" s="336">
        <v>3.35</v>
      </c>
      <c r="I51" s="336">
        <v>4.3</v>
      </c>
      <c r="J51" s="340">
        <v>4.34</v>
      </c>
      <c r="K51" s="88">
        <f t="shared" si="0"/>
        <v>134.42715999999999</v>
      </c>
      <c r="L51" s="340">
        <v>0.71</v>
      </c>
      <c r="M51" s="91">
        <f>AVERAGE(I51:I52)</f>
        <v>4.3</v>
      </c>
      <c r="N51" s="91">
        <f>10*(6-(LN(M51)/LN(2)))</f>
        <v>38.956633401852642</v>
      </c>
      <c r="O51" s="394">
        <f>AVERAGE(K51:K52)</f>
        <v>105.93107999999999</v>
      </c>
      <c r="P51" s="91">
        <f t="shared" si="3"/>
        <v>71.420196247803204</v>
      </c>
      <c r="Q51" s="394">
        <f>AVERAGE(L51:L52)</f>
        <v>0.63500000000000001</v>
      </c>
      <c r="R51" s="91">
        <f t="shared" si="4"/>
        <v>26.113854945447741</v>
      </c>
      <c r="S51" s="1798">
        <f>AVERAGE(N51,P51,R51)</f>
        <v>45.496894865034527</v>
      </c>
      <c r="T51" s="745"/>
      <c r="U51" s="484"/>
      <c r="V51" s="915" t="str">
        <f>IF(_xlfn.NUMBERVALUE(T51), IF(T51&lt;50, "Acceptable; Ongoing Protection is Required", "Unacceptable; Immediate Restoration is Required"), " ")</f>
        <v xml:space="preserve"> </v>
      </c>
    </row>
    <row r="52" spans="1:23" s="451" customFormat="1">
      <c r="A52" s="1780" t="s">
        <v>258</v>
      </c>
      <c r="B52" s="1784" t="s">
        <v>427</v>
      </c>
      <c r="C52" s="1811" t="s">
        <v>2137</v>
      </c>
      <c r="D52" s="1786">
        <v>8</v>
      </c>
      <c r="E52" s="1787">
        <v>22</v>
      </c>
      <c r="F52" s="1788">
        <v>2016</v>
      </c>
      <c r="G52" s="1785">
        <v>3.3</v>
      </c>
      <c r="H52" s="492"/>
      <c r="I52" s="492"/>
      <c r="J52" s="493">
        <v>2.5</v>
      </c>
      <c r="K52" s="498">
        <f t="shared" si="0"/>
        <v>77.435000000000002</v>
      </c>
      <c r="L52" s="493">
        <v>0.56000000000000005</v>
      </c>
      <c r="M52" s="470"/>
      <c r="N52" s="470"/>
      <c r="O52" s="470"/>
      <c r="P52" s="470"/>
      <c r="Q52" s="470"/>
      <c r="R52" s="470"/>
      <c r="S52" s="1803"/>
      <c r="T52" s="1016"/>
      <c r="U52" s="564"/>
    </row>
    <row r="53" spans="1:23" s="1735" customFormat="1">
      <c r="A53" s="2481" t="s">
        <v>258</v>
      </c>
      <c r="B53" s="2482" t="s">
        <v>427</v>
      </c>
      <c r="C53" s="2471" t="s">
        <v>2137</v>
      </c>
      <c r="D53" s="2472">
        <v>8</v>
      </c>
      <c r="E53" s="2473">
        <v>22</v>
      </c>
      <c r="F53" s="2474">
        <v>2017</v>
      </c>
      <c r="G53" s="2471">
        <v>0.5</v>
      </c>
      <c r="H53" s="2475">
        <v>3.1</v>
      </c>
      <c r="I53" s="2475">
        <v>6.1</v>
      </c>
      <c r="J53" s="2476">
        <v>6.2763291139240511</v>
      </c>
      <c r="K53" s="2477">
        <f t="shared" si="0"/>
        <v>194.40301797468356</v>
      </c>
      <c r="L53" s="2477">
        <v>0.84816448270904365</v>
      </c>
      <c r="M53" s="2478">
        <f>AVERAGE(I53)</f>
        <v>6.1</v>
      </c>
      <c r="N53" s="2478">
        <f>10*(6-(LN(M53)/LN(2)))</f>
        <v>33.911907573244761</v>
      </c>
      <c r="O53" s="2479">
        <f>AVERAGE(K53)</f>
        <v>194.40301797468356</v>
      </c>
      <c r="P53" s="2478">
        <f t="shared" si="3"/>
        <v>80.17944305030764</v>
      </c>
      <c r="Q53" s="2479">
        <f>AVERAGE(L53)</f>
        <v>0.84816448270904365</v>
      </c>
      <c r="R53" s="2478">
        <f t="shared" si="4"/>
        <v>28.953449801108864</v>
      </c>
      <c r="S53" s="2480">
        <f>AVERAGE(N53,P53,R53)</f>
        <v>47.681600141553758</v>
      </c>
      <c r="T53" s="1744"/>
      <c r="U53" s="1745"/>
      <c r="V53" s="1746" t="str">
        <f>IF(_xlfn.NUMBERVALUE(T53), IF(T53&lt;50, "Acceptable; Ongoing Protection is Required", "Unacceptable; Immediate Restoration is Required"), " ")</f>
        <v xml:space="preserve"> </v>
      </c>
    </row>
    <row r="54" spans="1:23" s="1735" customFormat="1">
      <c r="A54" s="1769" t="s">
        <v>258</v>
      </c>
      <c r="B54" s="1770" t="s">
        <v>427</v>
      </c>
      <c r="C54" s="1771" t="s">
        <v>2137</v>
      </c>
      <c r="D54" s="1772">
        <v>9</v>
      </c>
      <c r="E54" s="1773">
        <v>6</v>
      </c>
      <c r="F54" s="1774">
        <v>2018</v>
      </c>
      <c r="G54" s="1771">
        <v>0.5</v>
      </c>
      <c r="H54" s="1819">
        <v>2.91</v>
      </c>
      <c r="I54" s="1819">
        <v>5.33</v>
      </c>
      <c r="J54" s="1819" t="s">
        <v>866</v>
      </c>
      <c r="K54" s="1820" t="e">
        <f t="shared" si="0"/>
        <v>#VALUE!</v>
      </c>
      <c r="L54" s="1821" t="s">
        <v>866</v>
      </c>
      <c r="M54" s="1822">
        <f>AVERAGE(I54)</f>
        <v>5.33</v>
      </c>
      <c r="N54" s="1822">
        <f>10*(6-(LN(M54)/LN(2)))</f>
        <v>35.858644670155485</v>
      </c>
      <c r="O54" s="1823" t="e">
        <f>AVERAGE(K54)</f>
        <v>#VALUE!</v>
      </c>
      <c r="P54" s="1824" t="e">
        <f t="shared" si="3"/>
        <v>#VALUE!</v>
      </c>
      <c r="Q54" s="1823" t="e">
        <f>AVERAGE(L54)</f>
        <v>#DIV/0!</v>
      </c>
      <c r="R54" s="1824" t="e">
        <f t="shared" si="4"/>
        <v>#DIV/0!</v>
      </c>
      <c r="S54" s="1801"/>
      <c r="T54" s="1733" t="s">
        <v>1546</v>
      </c>
      <c r="U54" s="1734"/>
    </row>
    <row r="55" spans="1:23" ht="16.2" thickBot="1">
      <c r="A55" s="1764" t="s">
        <v>258</v>
      </c>
      <c r="B55" s="1725" t="s">
        <v>427</v>
      </c>
      <c r="C55" s="1765" t="s">
        <v>2137</v>
      </c>
      <c r="D55" s="1766">
        <v>9</v>
      </c>
      <c r="E55" s="1767">
        <v>11</v>
      </c>
      <c r="F55" s="1768">
        <v>2019</v>
      </c>
      <c r="G55" s="1779">
        <v>0.5</v>
      </c>
      <c r="H55" s="68">
        <v>3.7</v>
      </c>
      <c r="I55" s="660">
        <v>5.25</v>
      </c>
      <c r="J55" s="68">
        <v>2.1526222784810121</v>
      </c>
      <c r="K55" s="655">
        <f t="shared" si="0"/>
        <v>66.675322453670873</v>
      </c>
      <c r="L55" s="68">
        <v>0.58056853274210152</v>
      </c>
      <c r="M55" s="649">
        <f>AVERAGE(I55:I56)</f>
        <v>5.25</v>
      </c>
      <c r="N55" s="649">
        <f>10*(6-(LN(M55)/LN(2)))</f>
        <v>36.076825772212395</v>
      </c>
      <c r="O55" s="653">
        <f>AVERAGE(K55:K56)</f>
        <v>82.814983841265814</v>
      </c>
      <c r="P55" s="649">
        <f t="shared" si="3"/>
        <v>67.868574145207702</v>
      </c>
      <c r="Q55" s="653">
        <f>AVERAGE(L55:L56)</f>
        <v>0.58056853274210152</v>
      </c>
      <c r="R55" s="649">
        <f t="shared" si="4"/>
        <v>25.234681497222521</v>
      </c>
      <c r="S55" s="1799">
        <f>AVERAGE(N55,P55,R55)</f>
        <v>43.060027138214203</v>
      </c>
      <c r="T55" s="745"/>
      <c r="U55" s="484"/>
    </row>
    <row r="56" spans="1:23" s="451" customFormat="1">
      <c r="A56" s="1781" t="s">
        <v>258</v>
      </c>
      <c r="B56" s="1759" t="s">
        <v>427</v>
      </c>
      <c r="C56" s="1760" t="s">
        <v>2137</v>
      </c>
      <c r="D56" s="1761">
        <v>9</v>
      </c>
      <c r="E56" s="1762">
        <v>11</v>
      </c>
      <c r="F56" s="1763">
        <v>2019</v>
      </c>
      <c r="G56" s="1782">
        <v>0.5</v>
      </c>
      <c r="H56" s="687"/>
      <c r="I56" s="1736"/>
      <c r="J56" s="687">
        <v>3.1947648101265815</v>
      </c>
      <c r="K56" s="698">
        <f t="shared" si="0"/>
        <v>98.954645228860741</v>
      </c>
      <c r="L56" s="687">
        <v>0.58056853274210152</v>
      </c>
      <c r="M56" s="688"/>
      <c r="N56" s="688"/>
      <c r="O56" s="688"/>
      <c r="P56" s="688"/>
      <c r="Q56" s="688"/>
      <c r="R56" s="688"/>
      <c r="S56" s="1800"/>
      <c r="T56" s="1016"/>
      <c r="U56" s="564"/>
    </row>
    <row r="57" spans="1:23" s="1746" customFormat="1">
      <c r="A57" s="1769"/>
      <c r="B57" s="1770" t="s">
        <v>427</v>
      </c>
      <c r="C57" s="1771" t="s">
        <v>2137</v>
      </c>
      <c r="D57" s="1772"/>
      <c r="E57" s="1773"/>
      <c r="F57" s="1774">
        <v>2020</v>
      </c>
      <c r="G57" s="1783"/>
      <c r="H57" s="1739"/>
      <c r="I57" s="1740"/>
      <c r="J57" s="1739"/>
      <c r="K57" s="1741"/>
      <c r="L57" s="1739"/>
      <c r="M57" s="1742"/>
      <c r="N57" s="1742"/>
      <c r="O57" s="1742"/>
      <c r="P57" s="1742"/>
      <c r="Q57" s="1742"/>
      <c r="R57" s="1742"/>
      <c r="S57" s="1801">
        <v>55.957176760951562</v>
      </c>
      <c r="T57" s="1744"/>
      <c r="U57" s="1745"/>
    </row>
    <row r="58" spans="1:23" s="571" customFormat="1">
      <c r="A58" s="1764"/>
      <c r="B58" s="1725"/>
      <c r="C58" s="1765"/>
      <c r="D58" s="1766"/>
      <c r="E58" s="1767"/>
      <c r="F58" s="1768" t="s">
        <v>2489</v>
      </c>
      <c r="G58" s="1779"/>
      <c r="H58" s="1041"/>
      <c r="I58" s="1086"/>
      <c r="J58" s="1041"/>
      <c r="K58" s="1026"/>
      <c r="L58" s="1041"/>
      <c r="M58" s="1034"/>
      <c r="N58" s="1034"/>
      <c r="O58" s="1034"/>
      <c r="P58" s="1034"/>
      <c r="Q58" s="1034"/>
      <c r="R58" s="1034"/>
      <c r="S58" s="1799"/>
      <c r="T58" s="1032"/>
      <c r="U58" s="1033"/>
    </row>
    <row r="59" spans="1:23" s="1619" customFormat="1" ht="16.2" thickBot="1">
      <c r="A59" s="1863"/>
      <c r="B59" s="1792"/>
      <c r="C59" s="1793"/>
      <c r="D59" s="1794"/>
      <c r="E59" s="1795"/>
      <c r="F59" s="1796"/>
      <c r="G59" s="1797"/>
      <c r="H59" s="1400"/>
      <c r="I59" s="1401"/>
      <c r="J59" s="1400"/>
      <c r="K59" s="1402"/>
      <c r="L59" s="1400"/>
      <c r="M59" s="1403"/>
      <c r="N59" s="1403"/>
      <c r="O59" s="1403"/>
      <c r="P59" s="1403"/>
      <c r="Q59" s="1403"/>
      <c r="R59" s="1403"/>
      <c r="S59" s="1855"/>
      <c r="T59" s="1404"/>
      <c r="U59" s="1405"/>
    </row>
    <row r="60" spans="1:23" s="1619" customFormat="1" ht="16.2" thickBot="1">
      <c r="A60" s="1886" t="s">
        <v>2140</v>
      </c>
      <c r="B60" s="1887"/>
      <c r="C60" s="934"/>
      <c r="D60" s="1888"/>
      <c r="E60" s="1889"/>
      <c r="F60" s="1890"/>
      <c r="G60" s="852"/>
      <c r="H60" s="1126"/>
      <c r="I60" s="1894"/>
      <c r="J60" s="1126"/>
      <c r="K60" s="1892"/>
      <c r="L60" s="1126"/>
      <c r="S60" s="1893"/>
      <c r="T60" s="1404"/>
      <c r="U60" s="1405"/>
    </row>
    <row r="61" spans="1:23" ht="16.2" thickBot="1">
      <c r="A61" s="1849" t="s">
        <v>272</v>
      </c>
      <c r="B61" s="337" t="s">
        <v>427</v>
      </c>
      <c r="C61" s="337" t="s">
        <v>2140</v>
      </c>
      <c r="D61" s="1850">
        <v>8</v>
      </c>
      <c r="E61" s="1851">
        <v>29</v>
      </c>
      <c r="F61" s="1852">
        <v>2016</v>
      </c>
      <c r="G61" s="337">
        <v>0.5</v>
      </c>
      <c r="H61" s="336">
        <v>1.83</v>
      </c>
      <c r="I61" s="336">
        <v>1.83</v>
      </c>
      <c r="J61" s="340">
        <v>10.09</v>
      </c>
      <c r="K61" s="88">
        <f t="shared" si="0"/>
        <v>312.52766000000003</v>
      </c>
      <c r="L61" s="340">
        <v>1.28</v>
      </c>
      <c r="M61" s="91">
        <f>AVERAGE(I61:I62)</f>
        <v>1.83</v>
      </c>
      <c r="N61" s="91">
        <f>10*(6-(LN(M61)/LN(2)))</f>
        <v>51.281563514906821</v>
      </c>
      <c r="O61" s="394">
        <f>AVERAGE(K61:K62)</f>
        <v>317.63837000000001</v>
      </c>
      <c r="P61" s="91">
        <f t="shared" si="3"/>
        <v>87.262788863742742</v>
      </c>
      <c r="Q61" s="394">
        <f>AVERAGE(L61:L62)</f>
        <v>1.21</v>
      </c>
      <c r="R61" s="91">
        <f t="shared" si="4"/>
        <v>32.439069088864258</v>
      </c>
      <c r="S61" s="1798">
        <f>AVERAGE(N61,P61,R61)</f>
        <v>56.994473822504609</v>
      </c>
      <c r="T61" s="745"/>
      <c r="U61" s="484"/>
      <c r="V61" s="915" t="str">
        <f>IF(_xlfn.NUMBERVALUE(T61), IF(T61&lt;50, "Acceptable; Ongoing Protection is Required", "Unacceptable; Immediate Restoration is Required"), " ")</f>
        <v xml:space="preserve"> </v>
      </c>
    </row>
    <row r="62" spans="1:23" s="451" customFormat="1">
      <c r="A62" s="1780" t="s">
        <v>272</v>
      </c>
      <c r="B62" s="1784" t="s">
        <v>427</v>
      </c>
      <c r="C62" s="1785" t="s">
        <v>2140</v>
      </c>
      <c r="D62" s="1786">
        <v>8</v>
      </c>
      <c r="E62" s="1787">
        <v>29</v>
      </c>
      <c r="F62" s="1788">
        <v>2016</v>
      </c>
      <c r="G62" s="1785">
        <v>1.3</v>
      </c>
      <c r="H62" s="492"/>
      <c r="I62" s="492"/>
      <c r="J62" s="493">
        <v>10.42</v>
      </c>
      <c r="K62" s="498">
        <f t="shared" si="0"/>
        <v>322.74907999999999</v>
      </c>
      <c r="L62" s="493">
        <v>1.1399999999999999</v>
      </c>
      <c r="M62" s="470"/>
      <c r="N62" s="470"/>
      <c r="O62" s="470"/>
      <c r="P62" s="470"/>
      <c r="Q62" s="470"/>
      <c r="R62" s="470"/>
      <c r="S62" s="1803"/>
      <c r="T62" s="1016"/>
      <c r="U62" s="564"/>
    </row>
    <row r="63" spans="1:23" ht="16.2" thickBot="1">
      <c r="A63" s="1849" t="s">
        <v>272</v>
      </c>
      <c r="B63" s="337" t="s">
        <v>427</v>
      </c>
      <c r="C63" s="1613" t="s">
        <v>2140</v>
      </c>
      <c r="D63" s="2465">
        <v>8</v>
      </c>
      <c r="E63" s="2466">
        <v>29</v>
      </c>
      <c r="F63" s="2467">
        <v>2017</v>
      </c>
      <c r="G63" s="1613">
        <v>0.5</v>
      </c>
      <c r="H63" s="355" t="s">
        <v>2141</v>
      </c>
      <c r="I63" s="355">
        <v>1.85</v>
      </c>
      <c r="J63" s="90">
        <v>4.7216348101265826</v>
      </c>
      <c r="K63" s="88">
        <f t="shared" si="0"/>
        <v>146.24791660886078</v>
      </c>
      <c r="L63" s="88">
        <v>1.3374901458104147</v>
      </c>
      <c r="M63" s="91">
        <f>AVERAGE(I63:I65)</f>
        <v>1.8500000000000003</v>
      </c>
      <c r="N63" s="91">
        <f>10*(6-(LN(M63)/LN(2)))</f>
        <v>51.124747292584125</v>
      </c>
      <c r="O63" s="394">
        <f>AVERAGE(K63:K65)</f>
        <v>143.75646998860759</v>
      </c>
      <c r="P63" s="91">
        <f t="shared" si="3"/>
        <v>75.825205773570161</v>
      </c>
      <c r="Q63" s="394">
        <f>AVERAGE(L63:L65)</f>
        <v>1.1906924468800035</v>
      </c>
      <c r="R63" s="91">
        <f t="shared" si="4"/>
        <v>32.281266718133551</v>
      </c>
      <c r="S63" s="1798">
        <f>AVERAGE(N63,P63,R63)</f>
        <v>53.07707326142927</v>
      </c>
      <c r="T63" s="1032"/>
      <c r="U63" s="1033"/>
      <c r="V63" s="571" t="str">
        <f>IF(_xlfn.NUMBERVALUE(T63), IF(T63&lt;50, "Acceptable; Ongoing Protection is Required", "Unacceptable; Immediate Restoration is Required"), " ")</f>
        <v xml:space="preserve"> </v>
      </c>
      <c r="W63" s="571"/>
    </row>
    <row r="64" spans="1:23" ht="16.2" thickBot="1">
      <c r="A64" s="1749" t="s">
        <v>272</v>
      </c>
      <c r="B64" s="337" t="s">
        <v>427</v>
      </c>
      <c r="C64" s="1613" t="s">
        <v>2140</v>
      </c>
      <c r="D64" s="2465">
        <v>8</v>
      </c>
      <c r="E64" s="2466">
        <v>29</v>
      </c>
      <c r="F64" s="2467">
        <v>2017</v>
      </c>
      <c r="G64" s="1613">
        <v>1</v>
      </c>
      <c r="H64" s="355" t="s">
        <v>2141</v>
      </c>
      <c r="I64" s="355">
        <v>1.85</v>
      </c>
      <c r="J64" s="355"/>
      <c r="K64" s="88" t="str">
        <f t="shared" si="0"/>
        <v xml:space="preserve"> </v>
      </c>
      <c r="L64" s="355"/>
      <c r="M64" s="91"/>
      <c r="N64" s="91"/>
      <c r="O64" s="91"/>
      <c r="P64" s="91"/>
      <c r="Q64" s="91"/>
      <c r="R64" s="91"/>
      <c r="S64" s="1798"/>
      <c r="T64" s="745"/>
      <c r="U64" s="484"/>
    </row>
    <row r="65" spans="1:46" s="451" customFormat="1">
      <c r="A65" s="1780" t="s">
        <v>272</v>
      </c>
      <c r="B65" s="1784" t="s">
        <v>427</v>
      </c>
      <c r="C65" s="1853" t="s">
        <v>2140</v>
      </c>
      <c r="D65" s="2468">
        <v>8</v>
      </c>
      <c r="E65" s="2469">
        <v>29</v>
      </c>
      <c r="F65" s="2470">
        <v>2017</v>
      </c>
      <c r="G65" s="1853">
        <v>1.35</v>
      </c>
      <c r="H65" s="469" t="s">
        <v>2141</v>
      </c>
      <c r="I65" s="469">
        <v>1.85</v>
      </c>
      <c r="J65" s="472">
        <v>4.5607613924050634</v>
      </c>
      <c r="K65" s="498">
        <f t="shared" si="0"/>
        <v>141.26502336835443</v>
      </c>
      <c r="L65" s="498">
        <v>1.0438947479495921</v>
      </c>
      <c r="M65" s="470"/>
      <c r="N65" s="470"/>
      <c r="O65" s="470"/>
      <c r="P65" s="470"/>
      <c r="Q65" s="470"/>
      <c r="R65" s="470"/>
      <c r="S65" s="1803"/>
      <c r="T65" s="1016"/>
      <c r="U65" s="564"/>
    </row>
    <row r="66" spans="1:46" s="1735" customFormat="1">
      <c r="A66" s="1769" t="s">
        <v>272</v>
      </c>
      <c r="B66" s="1770" t="s">
        <v>427</v>
      </c>
      <c r="C66" s="1771" t="s">
        <v>2140</v>
      </c>
      <c r="D66" s="1772">
        <v>8</v>
      </c>
      <c r="E66" s="1773">
        <v>20</v>
      </c>
      <c r="F66" s="1774">
        <v>2018</v>
      </c>
      <c r="G66" s="1771">
        <v>0.5</v>
      </c>
      <c r="H66" s="720">
        <v>1.65</v>
      </c>
      <c r="I66" s="720">
        <v>1.65</v>
      </c>
      <c r="J66" s="727">
        <v>5.9998987341772168</v>
      </c>
      <c r="K66" s="725">
        <f t="shared" si="0"/>
        <v>185.84086339240511</v>
      </c>
      <c r="L66" s="727">
        <v>0.94869769488805222</v>
      </c>
      <c r="M66" s="1732">
        <f>AVERAGE(I66)</f>
        <v>1.65</v>
      </c>
      <c r="N66" s="1732">
        <f>10*(6-(LN(M66)/LN(2)))</f>
        <v>52.775339755289096</v>
      </c>
      <c r="O66" s="1812">
        <f>AVERAGE(K66)</f>
        <v>185.84086339240511</v>
      </c>
      <c r="P66" s="1732">
        <f t="shared" si="3"/>
        <v>79.529614509014323</v>
      </c>
      <c r="Q66" s="1812">
        <f>AVERAGE(L66)</f>
        <v>0.94869769488805222</v>
      </c>
      <c r="R66" s="1732">
        <f t="shared" si="4"/>
        <v>30.052359524602355</v>
      </c>
      <c r="S66" s="1801">
        <f>AVERAGE(N66,P66,R66)</f>
        <v>54.119104596301931</v>
      </c>
      <c r="T66" s="1733">
        <f>AVERAGE(S66:S74)</f>
        <v>61.323048922237298</v>
      </c>
      <c r="U66" s="1734" t="s">
        <v>45</v>
      </c>
      <c r="V66" s="1735" t="str">
        <f>IF(_xlfn.NUMBERVALUE(T66), IF(T66&lt;50, "Acceptable; Ongoing Protection is Required", "Unacceptable; Immediate Restoration is Required"), " ")</f>
        <v>Unacceptable; Immediate Restoration is Required</v>
      </c>
    </row>
    <row r="67" spans="1:46" ht="16.2" thickBot="1">
      <c r="A67" s="1764" t="s">
        <v>272</v>
      </c>
      <c r="B67" s="1725" t="s">
        <v>427</v>
      </c>
      <c r="C67" s="1765" t="s">
        <v>2140</v>
      </c>
      <c r="D67" s="1766">
        <v>8</v>
      </c>
      <c r="E67" s="1767">
        <v>15</v>
      </c>
      <c r="F67" s="1768">
        <v>2019</v>
      </c>
      <c r="G67" s="1779">
        <v>0.5</v>
      </c>
      <c r="H67" s="68">
        <v>1.6</v>
      </c>
      <c r="I67" s="660">
        <v>1.6</v>
      </c>
      <c r="J67" s="54" t="s">
        <v>811</v>
      </c>
      <c r="K67" s="655"/>
      <c r="L67" s="54" t="s">
        <v>811</v>
      </c>
      <c r="M67" s="659">
        <f>AVERAGE(I67)</f>
        <v>1.6</v>
      </c>
      <c r="N67" s="649">
        <f>10*(6-(LN(M67)/LN(2)))</f>
        <v>53.219280948873617</v>
      </c>
      <c r="O67" s="653">
        <f>AVERAGE(K67:K69)</f>
        <v>226.19528048101265</v>
      </c>
      <c r="P67" s="649">
        <f t="shared" si="3"/>
        <v>82.364625171537597</v>
      </c>
      <c r="Q67" s="653">
        <f>AVERAGE(L67:L69)</f>
        <v>1.5411106652520861</v>
      </c>
      <c r="R67" s="649">
        <f t="shared" si="4"/>
        <v>34.812020319162805</v>
      </c>
      <c r="S67" s="1799">
        <f>AVERAGE(N67,P67,R67)</f>
        <v>56.798642146524664</v>
      </c>
      <c r="T67" s="745"/>
      <c r="U67" s="484"/>
    </row>
    <row r="68" spans="1:46" ht="16.2" thickBot="1">
      <c r="A68" s="1778" t="s">
        <v>272</v>
      </c>
      <c r="B68" s="1725" t="s">
        <v>427</v>
      </c>
      <c r="C68" s="1765" t="s">
        <v>2140</v>
      </c>
      <c r="D68" s="1766">
        <v>8</v>
      </c>
      <c r="E68" s="1767">
        <v>15</v>
      </c>
      <c r="F68" s="1768">
        <v>2019</v>
      </c>
      <c r="G68" s="1779">
        <v>0.8</v>
      </c>
      <c r="H68" s="68"/>
      <c r="I68" s="660"/>
      <c r="J68" s="68">
        <v>9.5980253164556952</v>
      </c>
      <c r="K68" s="655">
        <f t="shared" si="0"/>
        <v>297.28923615189871</v>
      </c>
      <c r="L68" s="68">
        <v>2.14</v>
      </c>
      <c r="M68" s="649"/>
      <c r="N68" s="649"/>
      <c r="O68" s="649"/>
      <c r="P68" s="649"/>
      <c r="Q68" s="649"/>
      <c r="R68" s="649"/>
      <c r="S68" s="1799"/>
      <c r="T68" s="745"/>
      <c r="U68" s="484"/>
    </row>
    <row r="69" spans="1:46" s="451" customFormat="1">
      <c r="A69" s="1781" t="s">
        <v>272</v>
      </c>
      <c r="B69" s="1759" t="s">
        <v>427</v>
      </c>
      <c r="C69" s="1760" t="s">
        <v>2140</v>
      </c>
      <c r="D69" s="1761">
        <v>8</v>
      </c>
      <c r="E69" s="1762">
        <v>15</v>
      </c>
      <c r="F69" s="1763">
        <v>2019</v>
      </c>
      <c r="G69" s="1782">
        <v>0.8</v>
      </c>
      <c r="H69" s="687"/>
      <c r="I69" s="1736"/>
      <c r="J69" s="687">
        <v>5.0074683544303795</v>
      </c>
      <c r="K69" s="698">
        <f t="shared" si="0"/>
        <v>155.10132481012658</v>
      </c>
      <c r="L69" s="687">
        <v>0.94222133050417201</v>
      </c>
      <c r="M69" s="688"/>
      <c r="N69" s="688"/>
      <c r="O69" s="688"/>
      <c r="P69" s="688"/>
      <c r="Q69" s="688"/>
      <c r="R69" s="688"/>
      <c r="S69" s="1800"/>
      <c r="T69" s="1016"/>
      <c r="U69" s="564"/>
    </row>
    <row r="70" spans="1:46" s="1746" customFormat="1" ht="15" customHeight="1">
      <c r="A70" s="1769"/>
      <c r="B70" s="1770" t="s">
        <v>427</v>
      </c>
      <c r="C70" s="1771" t="s">
        <v>2140</v>
      </c>
      <c r="D70" s="1772"/>
      <c r="E70" s="1773"/>
      <c r="F70" s="1774">
        <v>2020</v>
      </c>
      <c r="G70" s="1783"/>
      <c r="H70" s="1739"/>
      <c r="I70" s="1740"/>
      <c r="J70" s="1739"/>
      <c r="K70" s="1741"/>
      <c r="L70" s="1739"/>
      <c r="M70" s="1742"/>
      <c r="N70" s="1742"/>
      <c r="O70" s="1742"/>
      <c r="P70" s="1742"/>
      <c r="Q70" s="1742"/>
      <c r="R70" s="1742"/>
      <c r="S70" s="1801">
        <v>65.394726806317422</v>
      </c>
      <c r="T70" s="1744"/>
      <c r="U70" s="1745"/>
    </row>
    <row r="71" spans="1:46" s="571" customFormat="1">
      <c r="A71" s="1765">
        <v>32</v>
      </c>
      <c r="B71" s="1776" t="s">
        <v>2126</v>
      </c>
      <c r="C71" s="1776" t="s">
        <v>2140</v>
      </c>
      <c r="D71" s="1776">
        <v>8</v>
      </c>
      <c r="E71" s="1776">
        <v>18</v>
      </c>
      <c r="F71" s="1776">
        <v>2021</v>
      </c>
      <c r="G71" s="1776">
        <v>1.75</v>
      </c>
      <c r="H71" s="649">
        <v>0.5</v>
      </c>
      <c r="I71" s="649">
        <v>0.7</v>
      </c>
      <c r="J71" s="68">
        <v>2.3849464740181334</v>
      </c>
      <c r="K71" s="655">
        <f t="shared" si="0"/>
        <v>73.871332086237672</v>
      </c>
      <c r="L71" s="142">
        <v>10.28095238095238</v>
      </c>
      <c r="M71" s="659">
        <f>AVERAGE(I71:I72)</f>
        <v>0.7</v>
      </c>
      <c r="N71" s="649">
        <f>10*(6-(LN(M71)/LN(2)))</f>
        <v>65.145731728297577</v>
      </c>
      <c r="O71" s="653">
        <f>AVERAGE(K71:K72)</f>
        <v>113.76185141280601</v>
      </c>
      <c r="P71" s="649">
        <f>10*(6-(LN(48/O71)/LN(2)))</f>
        <v>72.449105383986662</v>
      </c>
      <c r="Q71" s="653">
        <f>AVERAGE(L71:L72)</f>
        <v>52.065333333333342</v>
      </c>
      <c r="R71" s="649">
        <f t="shared" ref="R71" si="18">10*(6-((2.04-0.68*LN(Q71))/LN(2)))</f>
        <v>69.344329307131289</v>
      </c>
      <c r="S71" s="1799">
        <f>AVERAGE(N71,P71,R71)</f>
        <v>68.979722139805176</v>
      </c>
      <c r="T71" s="1032"/>
      <c r="U71" s="1033"/>
    </row>
    <row r="72" spans="1:46" s="1147" customFormat="1">
      <c r="A72" s="1760">
        <v>32</v>
      </c>
      <c r="B72" s="1777" t="s">
        <v>2126</v>
      </c>
      <c r="C72" s="1777" t="s">
        <v>2140</v>
      </c>
      <c r="D72" s="1777">
        <v>8</v>
      </c>
      <c r="E72" s="1777">
        <v>18</v>
      </c>
      <c r="F72" s="1777">
        <v>2021</v>
      </c>
      <c r="G72" s="1777"/>
      <c r="H72" s="688">
        <v>1.25</v>
      </c>
      <c r="I72" s="688"/>
      <c r="J72" s="687">
        <v>4.9606886659577176</v>
      </c>
      <c r="K72" s="698">
        <f t="shared" si="0"/>
        <v>153.65237073937433</v>
      </c>
      <c r="L72" s="687">
        <v>93.849714285714299</v>
      </c>
      <c r="M72" s="1662"/>
      <c r="N72" s="1662"/>
      <c r="O72" s="1662"/>
      <c r="P72" s="1662"/>
      <c r="Q72" s="1662"/>
      <c r="R72" s="1662"/>
      <c r="S72" s="1800"/>
      <c r="T72" s="1215"/>
      <c r="U72" s="1650"/>
    </row>
    <row r="73" spans="1:46" s="571" customFormat="1">
      <c r="A73" s="1764"/>
      <c r="B73" s="1725"/>
      <c r="C73" s="1765"/>
      <c r="D73" s="1766"/>
      <c r="E73" s="1767"/>
      <c r="F73" s="1768"/>
      <c r="G73" s="1779"/>
      <c r="H73" s="1041"/>
      <c r="I73" s="1086"/>
      <c r="J73" s="1041"/>
      <c r="K73" s="1026"/>
      <c r="L73" s="1041"/>
      <c r="M73" s="1034"/>
      <c r="N73" s="1034"/>
      <c r="O73" s="1034"/>
      <c r="P73" s="1034"/>
      <c r="Q73" s="1034"/>
      <c r="R73" s="1034"/>
      <c r="S73" s="1799"/>
      <c r="T73" s="1032"/>
      <c r="U73" s="1033"/>
    </row>
    <row r="74" spans="1:46" s="1619" customFormat="1" ht="16.2" thickBot="1">
      <c r="A74" s="1863"/>
      <c r="B74" s="1792"/>
      <c r="C74" s="1793"/>
      <c r="D74" s="1794"/>
      <c r="E74" s="1795"/>
      <c r="F74" s="1796"/>
      <c r="G74" s="1797"/>
      <c r="H74" s="1400"/>
      <c r="I74" s="1401"/>
      <c r="J74" s="1400"/>
      <c r="K74" s="1402"/>
      <c r="L74" s="1400"/>
      <c r="M74" s="1403"/>
      <c r="N74" s="1403"/>
      <c r="O74" s="1403"/>
      <c r="P74" s="1403"/>
      <c r="Q74" s="1403"/>
      <c r="R74" s="1403"/>
      <c r="S74" s="1855"/>
      <c r="T74" s="1404"/>
      <c r="U74" s="1405"/>
    </row>
    <row r="75" spans="1:46" s="1619" customFormat="1" ht="16.2" thickBot="1">
      <c r="A75" s="1886" t="s">
        <v>2142</v>
      </c>
      <c r="B75" s="1887"/>
      <c r="C75" s="934"/>
      <c r="D75" s="1888"/>
      <c r="E75" s="1889"/>
      <c r="F75" s="1890"/>
      <c r="G75" s="852"/>
      <c r="H75" s="1126"/>
      <c r="I75" s="1894"/>
      <c r="J75" s="1126"/>
      <c r="K75" s="1892"/>
      <c r="L75" s="1126"/>
      <c r="S75" s="1893"/>
      <c r="T75" s="1404"/>
      <c r="U75" s="1405"/>
    </row>
    <row r="76" spans="1:46" s="451" customFormat="1">
      <c r="A76" s="1841" t="s">
        <v>261</v>
      </c>
      <c r="B76" s="1784" t="s">
        <v>427</v>
      </c>
      <c r="C76" s="1784" t="s">
        <v>2142</v>
      </c>
      <c r="D76" s="1842">
        <v>9</v>
      </c>
      <c r="E76" s="1843">
        <v>12</v>
      </c>
      <c r="F76" s="1844">
        <v>2016</v>
      </c>
      <c r="G76" s="1784">
        <v>0.5</v>
      </c>
      <c r="H76" s="535">
        <v>3.25</v>
      </c>
      <c r="I76" s="535">
        <v>8.6999999999999993</v>
      </c>
      <c r="J76" s="1845">
        <v>11.6</v>
      </c>
      <c r="K76" s="498">
        <f t="shared" ref="K76:K144" si="19">IF(AND(J76&gt;0),  J76*30.974," ")</f>
        <v>359.29840000000002</v>
      </c>
      <c r="L76" s="1845">
        <v>0.66</v>
      </c>
      <c r="M76" s="470">
        <f>AVERAGE(I76)</f>
        <v>8.6999999999999993</v>
      </c>
      <c r="N76" s="470">
        <f>10*(6-(LN(M76)/LN(2)))</f>
        <v>28.789845990386343</v>
      </c>
      <c r="O76" s="1701">
        <f>AVERAGE(K76)</f>
        <v>359.29840000000002</v>
      </c>
      <c r="P76" s="470">
        <f t="shared" si="3"/>
        <v>89.040761999093561</v>
      </c>
      <c r="Q76" s="1701">
        <f>AVERAGE(L76)</f>
        <v>0.66</v>
      </c>
      <c r="R76" s="470">
        <f t="shared" si="4"/>
        <v>26.492679087034503</v>
      </c>
      <c r="S76" s="1803">
        <f>AVERAGE(N76,P76,R76)</f>
        <v>48.107762358838137</v>
      </c>
      <c r="T76" s="1016"/>
      <c r="U76" s="564"/>
      <c r="V76" s="1846" t="str">
        <f>IF(_xlfn.NUMBERVALUE(T76), IF(T76&lt;50, "Acceptable; Ongoing Protection is Required", "Unacceptable; Immediate Restoration is Required"), " ")</f>
        <v xml:space="preserve"> </v>
      </c>
    </row>
    <row r="77" spans="1:46" ht="16.2" thickBot="1">
      <c r="A77" s="1764" t="s">
        <v>261</v>
      </c>
      <c r="B77" s="1725" t="s">
        <v>427</v>
      </c>
      <c r="C77" s="1765" t="s">
        <v>2142</v>
      </c>
      <c r="D77" s="1766">
        <v>9</v>
      </c>
      <c r="E77" s="1767">
        <v>12</v>
      </c>
      <c r="F77" s="1768">
        <v>2018</v>
      </c>
      <c r="G77" s="1765">
        <v>0.5</v>
      </c>
      <c r="H77" s="54">
        <v>3.45</v>
      </c>
      <c r="I77" s="54">
        <v>8.9</v>
      </c>
      <c r="J77" s="68">
        <v>4.0664721518987355</v>
      </c>
      <c r="K77" s="655">
        <f t="shared" si="19"/>
        <v>125.95490843291144</v>
      </c>
      <c r="L77" s="68">
        <v>0.52103522399480484</v>
      </c>
      <c r="M77" s="649">
        <f>AVERAGE(I77:I78)</f>
        <v>8.9</v>
      </c>
      <c r="N77" s="649">
        <f>10*(6-(LN(M77)/LN(2)))</f>
        <v>28.461946639209646</v>
      </c>
      <c r="O77" s="653">
        <f>AVERAGE(K77:K78)</f>
        <v>322.64935548227851</v>
      </c>
      <c r="P77" s="649">
        <f t="shared" si="3"/>
        <v>87.488608326406137</v>
      </c>
      <c r="Q77" s="653">
        <f>AVERAGE(L77:L78)</f>
        <v>0.53840306479463163</v>
      </c>
      <c r="R77" s="649">
        <f t="shared" si="4"/>
        <v>24.494979152539326</v>
      </c>
      <c r="S77" s="1799">
        <f>AVERAGE(N77,P77,R77)</f>
        <v>46.815178039385039</v>
      </c>
      <c r="T77" s="1032">
        <f>AVERAGE(S77:S82)</f>
        <v>47.524907460730304</v>
      </c>
      <c r="U77" s="1033" t="s">
        <v>45</v>
      </c>
      <c r="V77" s="571" t="str">
        <f>IF(_xlfn.NUMBERVALUE(T77), IF(T77&lt;50, "Acceptable; Ongoing Protection is Required", "Unacceptable; Immediate Restoration is Required"), " ")</f>
        <v>Acceptable; Ongoing Protection is Required</v>
      </c>
    </row>
    <row r="78" spans="1:46" s="688" customFormat="1">
      <c r="A78" s="1781" t="s">
        <v>261</v>
      </c>
      <c r="B78" s="1759" t="s">
        <v>427</v>
      </c>
      <c r="C78" s="1760" t="s">
        <v>2142</v>
      </c>
      <c r="D78" s="1761">
        <v>9</v>
      </c>
      <c r="E78" s="1762">
        <v>12</v>
      </c>
      <c r="F78" s="1763">
        <v>2018</v>
      </c>
      <c r="G78" s="1760">
        <v>3</v>
      </c>
      <c r="H78" s="685"/>
      <c r="I78" s="685"/>
      <c r="J78" s="687">
        <v>16.767088607594935</v>
      </c>
      <c r="K78" s="698">
        <f t="shared" si="19"/>
        <v>519.34380253164557</v>
      </c>
      <c r="L78" s="687">
        <v>0.55577090559445852</v>
      </c>
      <c r="S78" s="1800"/>
      <c r="T78" s="1016"/>
      <c r="U78" s="564"/>
      <c r="V78" s="451"/>
      <c r="W78" s="451"/>
      <c r="X78" s="451"/>
      <c r="Y78" s="451"/>
      <c r="Z78" s="451"/>
      <c r="AA78" s="451"/>
      <c r="AB78" s="451"/>
      <c r="AC78" s="451"/>
      <c r="AD78" s="451"/>
      <c r="AE78" s="451"/>
      <c r="AF78" s="451"/>
      <c r="AG78" s="451"/>
      <c r="AH78" s="451"/>
      <c r="AI78" s="451"/>
      <c r="AJ78" s="451"/>
      <c r="AK78" s="451"/>
      <c r="AL78" s="451"/>
      <c r="AM78" s="451"/>
      <c r="AN78" s="451"/>
      <c r="AO78" s="451"/>
      <c r="AP78" s="451"/>
      <c r="AQ78" s="451"/>
      <c r="AR78" s="451"/>
      <c r="AS78" s="451"/>
      <c r="AT78" s="451"/>
    </row>
    <row r="79" spans="1:46" ht="16.2" thickBot="1">
      <c r="A79" s="1764" t="s">
        <v>261</v>
      </c>
      <c r="B79" s="1725" t="s">
        <v>427</v>
      </c>
      <c r="C79" s="1765" t="s">
        <v>2142</v>
      </c>
      <c r="D79" s="1766">
        <v>9</v>
      </c>
      <c r="E79" s="1767">
        <v>5</v>
      </c>
      <c r="F79" s="1768">
        <v>2019</v>
      </c>
      <c r="G79" s="1779">
        <v>0.5</v>
      </c>
      <c r="H79" s="68">
        <v>1.8</v>
      </c>
      <c r="I79" s="660">
        <v>8.9</v>
      </c>
      <c r="J79" s="68">
        <v>13.171998227848105</v>
      </c>
      <c r="K79" s="655">
        <f t="shared" si="19"/>
        <v>407.98947310936722</v>
      </c>
      <c r="L79" s="68">
        <v>0.53628063431042783</v>
      </c>
      <c r="M79" s="649">
        <f>AVERAGE(I79:I80)</f>
        <v>8.9</v>
      </c>
      <c r="N79" s="649">
        <f>10*(6-(LN(M79)/LN(2)))</f>
        <v>28.461946639209646</v>
      </c>
      <c r="O79" s="653">
        <f>AVERAGE(K79:K80)</f>
        <v>285.48679733139249</v>
      </c>
      <c r="P79" s="649">
        <f t="shared" si="3"/>
        <v>85.723177170761716</v>
      </c>
      <c r="Q79" s="653">
        <f>AVERAGE(L79:L80)</f>
        <v>0.53628063431042783</v>
      </c>
      <c r="R79" s="649">
        <f t="shared" si="4"/>
        <v>24.456229588103348</v>
      </c>
      <c r="S79" s="1799">
        <f>AVERAGE(N79,P79,R79)</f>
        <v>46.213784466024897</v>
      </c>
      <c r="T79" s="745"/>
      <c r="U79" s="484"/>
    </row>
    <row r="80" spans="1:46" s="451" customFormat="1">
      <c r="A80" s="1781" t="s">
        <v>261</v>
      </c>
      <c r="B80" s="1759" t="s">
        <v>427</v>
      </c>
      <c r="C80" s="1760" t="s">
        <v>2142</v>
      </c>
      <c r="D80" s="1761">
        <v>9</v>
      </c>
      <c r="E80" s="1762">
        <v>5</v>
      </c>
      <c r="F80" s="1763">
        <v>2019</v>
      </c>
      <c r="G80" s="1782">
        <v>0.5</v>
      </c>
      <c r="H80" s="687"/>
      <c r="I80" s="1736"/>
      <c r="J80" s="687">
        <v>5.2619655696202523</v>
      </c>
      <c r="K80" s="698">
        <f t="shared" si="19"/>
        <v>162.98412155341771</v>
      </c>
      <c r="L80" s="687">
        <v>0.53628063431042783</v>
      </c>
      <c r="M80" s="688"/>
      <c r="N80" s="688"/>
      <c r="O80" s="688"/>
      <c r="P80" s="688"/>
      <c r="Q80" s="688"/>
      <c r="R80" s="688"/>
      <c r="S80" s="1800"/>
      <c r="T80" s="1016"/>
      <c r="U80" s="564"/>
    </row>
    <row r="81" spans="1:22" s="1746" customFormat="1">
      <c r="A81" s="1769" t="s">
        <v>261</v>
      </c>
      <c r="B81" s="1770" t="s">
        <v>427</v>
      </c>
      <c r="C81" s="1771" t="s">
        <v>2142</v>
      </c>
      <c r="D81" s="1772"/>
      <c r="E81" s="1773"/>
      <c r="F81" s="1774">
        <v>2020</v>
      </c>
      <c r="G81" s="1783"/>
      <c r="H81" s="1739"/>
      <c r="I81" s="1740"/>
      <c r="J81" s="1739"/>
      <c r="K81" s="1741"/>
      <c r="L81" s="1739"/>
      <c r="M81" s="1742"/>
      <c r="N81" s="1742"/>
      <c r="O81" s="1742"/>
      <c r="P81" s="1742"/>
      <c r="Q81" s="1742"/>
      <c r="R81" s="1742"/>
      <c r="S81" s="1801">
        <v>48.970799373916158</v>
      </c>
      <c r="T81" s="1744" t="s">
        <v>2490</v>
      </c>
      <c r="U81" s="1745"/>
    </row>
    <row r="82" spans="1:22" s="571" customFormat="1">
      <c r="A82" s="1765">
        <v>40</v>
      </c>
      <c r="B82" s="1776" t="s">
        <v>2126</v>
      </c>
      <c r="C82" s="1776" t="s">
        <v>2144</v>
      </c>
      <c r="D82" s="1776">
        <v>9</v>
      </c>
      <c r="E82" s="1776">
        <v>8</v>
      </c>
      <c r="F82" s="1776">
        <v>2021</v>
      </c>
      <c r="G82" s="1776">
        <v>8.75</v>
      </c>
      <c r="H82" s="649">
        <v>0.5</v>
      </c>
      <c r="I82" s="649">
        <v>3.375</v>
      </c>
      <c r="J82" s="68">
        <v>0.45733333333333337</v>
      </c>
      <c r="K82" s="655">
        <f t="shared" si="19"/>
        <v>14.165442666666667</v>
      </c>
      <c r="L82" s="68">
        <v>3.3959658730158715</v>
      </c>
      <c r="M82" s="649">
        <f>AVERAGE(I82:I85)</f>
        <v>3.375</v>
      </c>
      <c r="N82" s="649">
        <f>10*(6-(LN(M82)/LN(2)))</f>
        <v>42.451124978365314</v>
      </c>
      <c r="O82" s="653">
        <f>AVERAGE(K82:K85)</f>
        <v>23.212202179773232</v>
      </c>
      <c r="P82" s="649">
        <f t="shared" ref="P82" si="20">10*(6-(LN(48/O82)/LN(2)))</f>
        <v>49.518489941913899</v>
      </c>
      <c r="Q82" s="653">
        <f>AVERAGE(L82:L85)</f>
        <v>9.1904934523809487</v>
      </c>
      <c r="R82" s="649">
        <f t="shared" ref="R82" si="21">10*(6-((2.04-0.68*LN(Q82))/LN(2)))</f>
        <v>52.329988970506179</v>
      </c>
      <c r="S82" s="1799">
        <f>AVERAGE(N82,P82,R82)</f>
        <v>48.099867963595131</v>
      </c>
      <c r="T82" s="1032"/>
      <c r="U82" s="1033"/>
    </row>
    <row r="83" spans="1:22" s="571" customFormat="1">
      <c r="A83" s="1765">
        <v>40</v>
      </c>
      <c r="B83" s="1776" t="s">
        <v>2126</v>
      </c>
      <c r="C83" s="1776" t="s">
        <v>2144</v>
      </c>
      <c r="D83" s="1776">
        <v>9</v>
      </c>
      <c r="E83" s="1776">
        <v>8</v>
      </c>
      <c r="F83" s="1776">
        <v>2021</v>
      </c>
      <c r="G83" s="1776"/>
      <c r="H83" s="649">
        <v>0.5</v>
      </c>
      <c r="I83" s="649"/>
      <c r="J83" s="68" t="s">
        <v>866</v>
      </c>
      <c r="K83" s="655"/>
      <c r="L83" s="142">
        <v>4.8977944444444441</v>
      </c>
      <c r="M83" s="1034"/>
      <c r="N83" s="1034"/>
      <c r="O83" s="1034"/>
      <c r="P83" s="1034"/>
      <c r="Q83" s="1034"/>
      <c r="R83" s="1034"/>
      <c r="S83" s="1799"/>
      <c r="T83" s="1032"/>
      <c r="U83" s="1033"/>
    </row>
    <row r="84" spans="1:22" s="571" customFormat="1">
      <c r="A84" s="1765">
        <v>40</v>
      </c>
      <c r="B84" s="1776" t="s">
        <v>2126</v>
      </c>
      <c r="C84" s="1776" t="s">
        <v>2144</v>
      </c>
      <c r="D84" s="1776">
        <v>9</v>
      </c>
      <c r="E84" s="1776">
        <v>8</v>
      </c>
      <c r="F84" s="1776">
        <v>2021</v>
      </c>
      <c r="G84" s="1776"/>
      <c r="H84" s="649">
        <v>3</v>
      </c>
      <c r="I84" s="649"/>
      <c r="J84" s="68">
        <v>0.45733333333333337</v>
      </c>
      <c r="K84" s="655">
        <f t="shared" si="19"/>
        <v>14.165442666666667</v>
      </c>
      <c r="L84" s="142">
        <v>3.2920230158730166</v>
      </c>
      <c r="M84" s="1034"/>
      <c r="N84" s="1034"/>
      <c r="O84" s="1034"/>
      <c r="P84" s="1034"/>
      <c r="Q84" s="1034"/>
      <c r="R84" s="1034"/>
      <c r="S84" s="1799"/>
      <c r="T84" s="1032"/>
      <c r="U84" s="1033"/>
    </row>
    <row r="85" spans="1:22" s="1147" customFormat="1">
      <c r="A85" s="1760">
        <v>40</v>
      </c>
      <c r="B85" s="1777" t="s">
        <v>2126</v>
      </c>
      <c r="C85" s="1777" t="s">
        <v>2144</v>
      </c>
      <c r="D85" s="1777">
        <v>9</v>
      </c>
      <c r="E85" s="1777">
        <v>8</v>
      </c>
      <c r="F85" s="1777">
        <v>2021</v>
      </c>
      <c r="G85" s="1777"/>
      <c r="H85" s="688">
        <v>8.5</v>
      </c>
      <c r="I85" s="688"/>
      <c r="J85" s="687">
        <v>1.3335610901396771</v>
      </c>
      <c r="K85" s="698">
        <f t="shared" si="19"/>
        <v>41.305721205986359</v>
      </c>
      <c r="L85" s="687">
        <v>25.176190476190467</v>
      </c>
      <c r="M85" s="1662"/>
      <c r="N85" s="1662"/>
      <c r="O85" s="1662"/>
      <c r="P85" s="1662"/>
      <c r="Q85" s="1662"/>
      <c r="R85" s="1662"/>
      <c r="S85" s="1800"/>
      <c r="T85" s="1215"/>
      <c r="U85" s="1650"/>
    </row>
    <row r="86" spans="1:22" s="1840" customFormat="1" ht="16.2" thickBot="1">
      <c r="A86" s="1828"/>
      <c r="B86" s="1837"/>
      <c r="C86" s="1837"/>
      <c r="D86" s="1837"/>
      <c r="E86" s="1837"/>
      <c r="F86" s="1837"/>
      <c r="G86" s="1837"/>
      <c r="H86" s="1899"/>
      <c r="I86" s="1899"/>
      <c r="J86" s="1896"/>
      <c r="K86" s="1897"/>
      <c r="L86" s="1896"/>
      <c r="M86" s="1836"/>
      <c r="N86" s="1836"/>
      <c r="O86" s="1836"/>
      <c r="P86" s="1836"/>
      <c r="Q86" s="1836"/>
      <c r="R86" s="1836"/>
      <c r="S86" s="1848"/>
      <c r="T86" s="1838"/>
      <c r="U86" s="1839"/>
    </row>
    <row r="87" spans="1:22" s="1619" customFormat="1" ht="16.2" thickBot="1">
      <c r="A87" s="1886" t="s">
        <v>2148</v>
      </c>
      <c r="B87" s="1887"/>
      <c r="C87" s="934"/>
      <c r="D87" s="1888"/>
      <c r="E87" s="1889"/>
      <c r="F87" s="1890"/>
      <c r="G87" s="852"/>
      <c r="H87" s="1126"/>
      <c r="I87" s="1894"/>
      <c r="J87" s="1126"/>
      <c r="K87" s="1892"/>
      <c r="L87" s="1126"/>
      <c r="S87" s="1893"/>
      <c r="T87" s="1404"/>
      <c r="U87" s="1405"/>
    </row>
    <row r="88" spans="1:22" s="451" customFormat="1">
      <c r="A88" s="1841" t="s">
        <v>274</v>
      </c>
      <c r="B88" s="1784" t="s">
        <v>427</v>
      </c>
      <c r="C88" s="1784" t="s">
        <v>2149</v>
      </c>
      <c r="D88" s="1842">
        <v>8</v>
      </c>
      <c r="E88" s="1843">
        <v>29</v>
      </c>
      <c r="F88" s="1844">
        <v>2016</v>
      </c>
      <c r="G88" s="1784">
        <v>0.5</v>
      </c>
      <c r="H88" s="1857">
        <v>1.55</v>
      </c>
      <c r="I88" s="1857">
        <v>4.57</v>
      </c>
      <c r="J88" s="1858">
        <v>25.2</v>
      </c>
      <c r="K88" s="1825">
        <f t="shared" si="19"/>
        <v>780.54480000000001</v>
      </c>
      <c r="L88" s="1859" t="s">
        <v>1880</v>
      </c>
      <c r="M88" s="1860">
        <f t="shared" ref="M88:M98" si="22">AVERAGE(I88)</f>
        <v>4.57</v>
      </c>
      <c r="N88" s="1860">
        <f t="shared" ref="N88:N99" si="23">10*(6-(LN(M88)/LN(2)))</f>
        <v>38.078058347166547</v>
      </c>
      <c r="O88" s="1861">
        <f t="shared" ref="O88:O98" si="24">AVERAGE(K88)</f>
        <v>780.54480000000001</v>
      </c>
      <c r="P88" s="1862">
        <f t="shared" si="3"/>
        <v>100.23375128281701</v>
      </c>
      <c r="Q88" s="1861" t="e">
        <f t="shared" ref="Q88:Q98" si="25">AVERAGE(L88)</f>
        <v>#DIV/0!</v>
      </c>
      <c r="R88" s="1862" t="e">
        <f t="shared" si="4"/>
        <v>#DIV/0!</v>
      </c>
      <c r="S88" s="2491" t="s">
        <v>2150</v>
      </c>
      <c r="T88" s="1016"/>
      <c r="U88" s="564"/>
      <c r="V88" s="1846" t="str">
        <f>IF(_xlfn.NUMBERVALUE(T88), IF(T88&lt;50, "Acceptable; Ongoing Protection is Required", "Unacceptable; Immediate Restoration is Required"), " ")</f>
        <v xml:space="preserve"> </v>
      </c>
    </row>
    <row r="89" spans="1:22" s="1735" customFormat="1">
      <c r="A89" s="2492" t="s">
        <v>274</v>
      </c>
      <c r="B89" s="2482" t="s">
        <v>427</v>
      </c>
      <c r="C89" s="2471" t="s">
        <v>2149</v>
      </c>
      <c r="D89" s="2472">
        <v>8</v>
      </c>
      <c r="E89" s="2473">
        <v>28</v>
      </c>
      <c r="F89" s="2474">
        <v>2017</v>
      </c>
      <c r="G89" s="2471">
        <v>0.5</v>
      </c>
      <c r="H89" s="2475">
        <v>1.45</v>
      </c>
      <c r="I89" s="2475">
        <v>5.03</v>
      </c>
      <c r="J89" s="2493">
        <v>13.191620253164558</v>
      </c>
      <c r="K89" s="2477">
        <f t="shared" si="19"/>
        <v>408.59724572151902</v>
      </c>
      <c r="L89" s="2477">
        <v>1.0112730370761673</v>
      </c>
      <c r="M89" s="2478">
        <f t="shared" si="22"/>
        <v>5.03</v>
      </c>
      <c r="N89" s="2478">
        <f t="shared" si="23"/>
        <v>36.694415999691977</v>
      </c>
      <c r="O89" s="2479">
        <f t="shared" si="24"/>
        <v>408.59724572151902</v>
      </c>
      <c r="P89" s="2478">
        <f t="shared" si="3"/>
        <v>90.895731682169796</v>
      </c>
      <c r="Q89" s="2479">
        <f t="shared" si="25"/>
        <v>1.0112730370761673</v>
      </c>
      <c r="R89" s="2478">
        <f t="shared" si="4"/>
        <v>30.678994628380188</v>
      </c>
      <c r="S89" s="2480">
        <f t="shared" ref="S89:S99" si="26">AVERAGE(N89,P89,R89)</f>
        <v>52.756380770080654</v>
      </c>
      <c r="T89" s="1744"/>
      <c r="U89" s="1745"/>
      <c r="V89" s="1746" t="str">
        <f>IF(_xlfn.NUMBERVALUE(T89), IF(T89&lt;50, "Acceptable; Ongoing Protection is Required", "Unacceptable; Immediate Restoration is Required"), " ")</f>
        <v xml:space="preserve"> </v>
      </c>
    </row>
    <row r="90" spans="1:22" s="1735" customFormat="1">
      <c r="A90" s="1789" t="s">
        <v>274</v>
      </c>
      <c r="B90" s="1770" t="s">
        <v>427</v>
      </c>
      <c r="C90" s="1771" t="s">
        <v>2149</v>
      </c>
      <c r="D90" s="1772">
        <v>8</v>
      </c>
      <c r="E90" s="1773">
        <v>20</v>
      </c>
      <c r="F90" s="1774">
        <v>2018</v>
      </c>
      <c r="G90" s="1771">
        <v>0.5</v>
      </c>
      <c r="H90" s="720">
        <v>1.7</v>
      </c>
      <c r="I90" s="720">
        <v>5.0999999999999996</v>
      </c>
      <c r="J90" s="727">
        <v>6.912270042194093</v>
      </c>
      <c r="K90" s="725">
        <f t="shared" si="19"/>
        <v>214.10065228691982</v>
      </c>
      <c r="L90" s="727">
        <v>0.79824865614704332</v>
      </c>
      <c r="M90" s="1732">
        <f t="shared" si="22"/>
        <v>5.0999999999999996</v>
      </c>
      <c r="N90" s="1732">
        <f t="shared" si="23"/>
        <v>36.495027529158662</v>
      </c>
      <c r="O90" s="1812">
        <f t="shared" si="24"/>
        <v>214.10065228691982</v>
      </c>
      <c r="P90" s="1732">
        <f t="shared" si="3"/>
        <v>81.571828801514457</v>
      </c>
      <c r="Q90" s="1812">
        <f t="shared" si="25"/>
        <v>0.79824865614704332</v>
      </c>
      <c r="R90" s="1732">
        <f t="shared" si="4"/>
        <v>28.358410009952685</v>
      </c>
      <c r="S90" s="1801">
        <f t="shared" si="26"/>
        <v>48.80842211354193</v>
      </c>
      <c r="T90" s="1733">
        <f>AVERAGE(S90:S95)</f>
        <v>54.235816457976576</v>
      </c>
      <c r="U90" s="1734" t="s">
        <v>45</v>
      </c>
      <c r="V90" s="1735" t="str">
        <f>IF(_xlfn.NUMBERVALUE(T90), IF(T90&lt;50, "Acceptable; Ongoing Protection is Required", "Unacceptable; Immediate Restoration is Required"), " ")</f>
        <v>Unacceptable; Immediate Restoration is Required</v>
      </c>
    </row>
    <row r="91" spans="1:22" s="1735" customFormat="1">
      <c r="A91" s="1789" t="s">
        <v>274</v>
      </c>
      <c r="B91" s="1770" t="s">
        <v>427</v>
      </c>
      <c r="C91" s="1771" t="s">
        <v>2151</v>
      </c>
      <c r="D91" s="1772">
        <v>8</v>
      </c>
      <c r="E91" s="1773">
        <v>15</v>
      </c>
      <c r="F91" s="1774">
        <v>2019</v>
      </c>
      <c r="G91" s="1783">
        <v>0.5</v>
      </c>
      <c r="H91" s="727">
        <v>0.95</v>
      </c>
      <c r="I91" s="1748">
        <v>5.01</v>
      </c>
      <c r="J91" s="727">
        <v>14.954430379746837</v>
      </c>
      <c r="K91" s="725">
        <f t="shared" si="19"/>
        <v>463.19852658227853</v>
      </c>
      <c r="L91" s="727">
        <v>1.8592176061959047</v>
      </c>
      <c r="M91" s="1732">
        <f t="shared" si="22"/>
        <v>5.01</v>
      </c>
      <c r="N91" s="1732">
        <f t="shared" si="23"/>
        <v>36.751893965795162</v>
      </c>
      <c r="O91" s="1812">
        <f t="shared" si="24"/>
        <v>463.19852658227853</v>
      </c>
      <c r="P91" s="1732">
        <f t="shared" si="3"/>
        <v>92.705243532273926</v>
      </c>
      <c r="Q91" s="1812">
        <f t="shared" si="25"/>
        <v>1.8592176061959047</v>
      </c>
      <c r="R91" s="1732">
        <f t="shared" si="4"/>
        <v>36.652951489170761</v>
      </c>
      <c r="S91" s="1801">
        <f t="shared" si="26"/>
        <v>55.37002966241328</v>
      </c>
      <c r="T91" s="1733"/>
      <c r="U91" s="1734"/>
    </row>
    <row r="92" spans="1:22" s="1746" customFormat="1">
      <c r="A92" s="1789"/>
      <c r="B92" s="1770" t="s">
        <v>427</v>
      </c>
      <c r="C92" s="1771" t="s">
        <v>2151</v>
      </c>
      <c r="D92" s="1772"/>
      <c r="E92" s="1773"/>
      <c r="F92" s="1774">
        <v>2020</v>
      </c>
      <c r="G92" s="1783"/>
      <c r="H92" s="1739"/>
      <c r="I92" s="1740"/>
      <c r="J92" s="1739"/>
      <c r="K92" s="1741"/>
      <c r="L92" s="1739"/>
      <c r="M92" s="1742"/>
      <c r="N92" s="1742"/>
      <c r="O92" s="1743"/>
      <c r="P92" s="1742"/>
      <c r="Q92" s="1743"/>
      <c r="R92" s="1742"/>
      <c r="S92" s="1801">
        <v>52.762834209609274</v>
      </c>
      <c r="T92" s="1744"/>
      <c r="U92" s="1745"/>
    </row>
    <row r="93" spans="1:22" s="571" customFormat="1">
      <c r="A93" s="1765">
        <v>32</v>
      </c>
      <c r="B93" s="1776" t="s">
        <v>2126</v>
      </c>
      <c r="C93" s="1776" t="s">
        <v>2148</v>
      </c>
      <c r="D93" s="1776">
        <v>8</v>
      </c>
      <c r="E93" s="1776">
        <v>18</v>
      </c>
      <c r="F93" s="1776">
        <v>2021</v>
      </c>
      <c r="G93" s="1776">
        <v>5.13</v>
      </c>
      <c r="H93" s="649">
        <v>0.5</v>
      </c>
      <c r="I93" s="649">
        <v>0.7</v>
      </c>
      <c r="J93" s="68">
        <v>1.4627671707311218</v>
      </c>
      <c r="K93" s="655">
        <f>IF(AND(J93&gt;0),  J93*30.974," ")</f>
        <v>45.307750346225767</v>
      </c>
      <c r="L93" s="68">
        <v>4.8197833333333318</v>
      </c>
      <c r="M93" s="649">
        <f>AVERAGE(I93)</f>
        <v>0.7</v>
      </c>
      <c r="N93" s="649">
        <f t="shared" ref="N93" si="27">10*(6-(LN(M93)/LN(2)))</f>
        <v>65.145731728297577</v>
      </c>
      <c r="O93" s="653">
        <f>AVERAGE(K93:K94)</f>
        <v>57.619639027265393</v>
      </c>
      <c r="P93" s="649">
        <f t="shared" ref="P93" si="28">10*(6-(LN(48/O93)/LN(2)))</f>
        <v>62.635262165660137</v>
      </c>
      <c r="Q93" s="653">
        <f>AVERAGE(L93:L94)</f>
        <v>9.0926119047619043</v>
      </c>
      <c r="R93" s="649">
        <f t="shared" ref="R93" si="29">10*(6-((2.04-0.68*LN(Q93))/LN(2)))</f>
        <v>52.224945645067749</v>
      </c>
      <c r="S93" s="1799">
        <f>AVERAGE(N93,P93,R93)</f>
        <v>60.001979846341818</v>
      </c>
      <c r="T93" s="1032"/>
      <c r="U93" s="1033"/>
    </row>
    <row r="94" spans="1:22" s="1147" customFormat="1">
      <c r="A94" s="1760">
        <v>32</v>
      </c>
      <c r="B94" s="1777" t="s">
        <v>2126</v>
      </c>
      <c r="C94" s="1777" t="s">
        <v>2148</v>
      </c>
      <c r="D94" s="1777">
        <v>8</v>
      </c>
      <c r="E94" s="1777">
        <v>18</v>
      </c>
      <c r="F94" s="1777">
        <v>2021</v>
      </c>
      <c r="G94" s="1777"/>
      <c r="H94" s="688">
        <v>4.5</v>
      </c>
      <c r="I94" s="688"/>
      <c r="J94" s="687">
        <v>2.2577493287371668</v>
      </c>
      <c r="K94" s="698">
        <f t="shared" si="19"/>
        <v>69.931527708305012</v>
      </c>
      <c r="L94" s="1747">
        <v>13.365440476190477</v>
      </c>
      <c r="M94" s="1662"/>
      <c r="N94" s="1662"/>
      <c r="O94" s="1664"/>
      <c r="P94" s="1662"/>
      <c r="Q94" s="1664"/>
      <c r="R94" s="1662"/>
      <c r="S94" s="1800"/>
      <c r="T94" s="1215"/>
      <c r="U94" s="1650"/>
    </row>
    <row r="95" spans="1:22" s="1840" customFormat="1" ht="16.2" thickBot="1">
      <c r="A95" s="1828"/>
      <c r="B95" s="1837"/>
      <c r="C95" s="1837"/>
      <c r="D95" s="1837"/>
      <c r="E95" s="1837"/>
      <c r="F95" s="1837"/>
      <c r="G95" s="1837"/>
      <c r="H95" s="1899"/>
      <c r="I95" s="1899"/>
      <c r="J95" s="1896"/>
      <c r="K95" s="1897"/>
      <c r="L95" s="1898"/>
      <c r="M95" s="1836"/>
      <c r="N95" s="1836"/>
      <c r="O95" s="1856"/>
      <c r="P95" s="1836"/>
      <c r="Q95" s="1856"/>
      <c r="R95" s="1836"/>
      <c r="S95" s="1848"/>
      <c r="T95" s="1838"/>
      <c r="U95" s="1839"/>
    </row>
    <row r="96" spans="1:22" s="1619" customFormat="1" ht="16.2" thickBot="1">
      <c r="A96" s="1900" t="s">
        <v>2152</v>
      </c>
      <c r="B96" s="1887"/>
      <c r="C96" s="934"/>
      <c r="D96" s="1888"/>
      <c r="E96" s="1889"/>
      <c r="F96" s="1890"/>
      <c r="G96" s="852"/>
      <c r="H96" s="1126"/>
      <c r="I96" s="1894"/>
      <c r="J96" s="1126"/>
      <c r="K96" s="1892"/>
      <c r="L96" s="1126"/>
      <c r="O96" s="1895"/>
      <c r="Q96" s="1895"/>
      <c r="S96" s="1893"/>
      <c r="T96" s="1404"/>
      <c r="U96" s="1405"/>
    </row>
    <row r="97" spans="1:46" s="451" customFormat="1">
      <c r="A97" s="1841" t="s">
        <v>276</v>
      </c>
      <c r="B97" s="1784" t="s">
        <v>427</v>
      </c>
      <c r="C97" s="1784" t="s">
        <v>2152</v>
      </c>
      <c r="D97" s="1842">
        <v>8</v>
      </c>
      <c r="E97" s="1843">
        <v>22</v>
      </c>
      <c r="F97" s="1844">
        <v>2016</v>
      </c>
      <c r="G97" s="1784">
        <v>0.5</v>
      </c>
      <c r="H97" s="535">
        <v>0.84</v>
      </c>
      <c r="I97" s="535">
        <v>1.78</v>
      </c>
      <c r="J97" s="1845">
        <v>23.89</v>
      </c>
      <c r="K97" s="498">
        <f t="shared" si="19"/>
        <v>739.96886000000006</v>
      </c>
      <c r="L97" s="1845">
        <v>1.35</v>
      </c>
      <c r="M97" s="470">
        <f t="shared" si="22"/>
        <v>1.78</v>
      </c>
      <c r="N97" s="470">
        <f t="shared" si="23"/>
        <v>51.681227588083267</v>
      </c>
      <c r="O97" s="1701">
        <f t="shared" si="24"/>
        <v>739.96886000000006</v>
      </c>
      <c r="P97" s="470">
        <f t="shared" si="3"/>
        <v>99.463582483507551</v>
      </c>
      <c r="Q97" s="1701">
        <f t="shared" si="25"/>
        <v>1.35</v>
      </c>
      <c r="R97" s="470">
        <f t="shared" si="4"/>
        <v>33.513145135342668</v>
      </c>
      <c r="S97" s="1803">
        <f t="shared" si="26"/>
        <v>61.552651735644496</v>
      </c>
      <c r="T97" s="1016"/>
      <c r="U97" s="564"/>
      <c r="V97" s="1846" t="str">
        <f>IF(_xlfn.NUMBERVALUE(T97), IF(T97&lt;50, "Acceptable; Ongoing Protection is Required", "Unacceptable; Immediate Restoration is Required"), " ")</f>
        <v xml:space="preserve"> </v>
      </c>
    </row>
    <row r="98" spans="1:46" s="1735" customFormat="1">
      <c r="A98" s="2481" t="s">
        <v>276</v>
      </c>
      <c r="B98" s="2482" t="s">
        <v>427</v>
      </c>
      <c r="C98" s="2471" t="s">
        <v>2152</v>
      </c>
      <c r="D98" s="2472">
        <v>8</v>
      </c>
      <c r="E98" s="2473">
        <v>23</v>
      </c>
      <c r="F98" s="2474">
        <v>2017</v>
      </c>
      <c r="G98" s="2471">
        <v>0.5</v>
      </c>
      <c r="H98" s="2475">
        <v>1.0249999999999999</v>
      </c>
      <c r="I98" s="2475">
        <v>1.8</v>
      </c>
      <c r="J98" s="2476">
        <v>5.4606329113924064</v>
      </c>
      <c r="K98" s="2477">
        <f t="shared" si="19"/>
        <v>169.1376437974684</v>
      </c>
      <c r="L98" s="2477">
        <v>0.91340790445589315</v>
      </c>
      <c r="M98" s="2478">
        <f t="shared" si="22"/>
        <v>1.8</v>
      </c>
      <c r="N98" s="2478">
        <f t="shared" si="23"/>
        <v>51.520030934450496</v>
      </c>
      <c r="O98" s="2479">
        <f t="shared" si="24"/>
        <v>169.1376437974684</v>
      </c>
      <c r="P98" s="2478">
        <f t="shared" si="3"/>
        <v>78.17091475211538</v>
      </c>
      <c r="Q98" s="2479">
        <f t="shared" si="25"/>
        <v>0.91340790445589315</v>
      </c>
      <c r="R98" s="2478">
        <f t="shared" si="4"/>
        <v>29.680473187741146</v>
      </c>
      <c r="S98" s="2480">
        <f t="shared" si="26"/>
        <v>53.12380629143567</v>
      </c>
      <c r="T98" s="1744"/>
      <c r="U98" s="1745"/>
      <c r="V98" s="1746" t="str">
        <f>IF(_xlfn.NUMBERVALUE(T98), IF(T98&lt;50, "Acceptable; Ongoing Protection is Required", "Unacceptable; Immediate Restoration is Required"), " ")</f>
        <v xml:space="preserve"> </v>
      </c>
      <c r="W98" s="1746"/>
    </row>
    <row r="99" spans="1:46">
      <c r="A99" s="1758" t="s">
        <v>276</v>
      </c>
      <c r="B99" s="1725" t="s">
        <v>427</v>
      </c>
      <c r="C99" s="1765" t="s">
        <v>2152</v>
      </c>
      <c r="D99" s="1766">
        <v>8</v>
      </c>
      <c r="E99" s="1767">
        <v>20</v>
      </c>
      <c r="F99" s="1768">
        <v>2018</v>
      </c>
      <c r="G99" s="1765">
        <v>0.5</v>
      </c>
      <c r="H99" s="54">
        <v>0.7</v>
      </c>
      <c r="I99" s="54">
        <v>2.0499999999999998</v>
      </c>
      <c r="J99" s="68">
        <v>31.358987341772167</v>
      </c>
      <c r="K99" s="655">
        <f t="shared" si="19"/>
        <v>971.31327392405115</v>
      </c>
      <c r="L99" s="68">
        <v>1.459534915212388</v>
      </c>
      <c r="M99" s="649">
        <f>AVERAGE(I99:I100)</f>
        <v>2.0499999999999998</v>
      </c>
      <c r="N99" s="649">
        <f t="shared" si="23"/>
        <v>49.64376090269279</v>
      </c>
      <c r="O99" s="653">
        <f>AVERAGE(K99:K100)</f>
        <v>794.45565468354471</v>
      </c>
      <c r="P99" s="649">
        <f t="shared" si="3"/>
        <v>100.48860381813458</v>
      </c>
      <c r="Q99" s="653">
        <f>AVERAGE(L99:L100)</f>
        <v>1.5325116609730074</v>
      </c>
      <c r="R99" s="649">
        <f t="shared" si="4"/>
        <v>34.757127916138501</v>
      </c>
      <c r="S99" s="1799">
        <f t="shared" si="26"/>
        <v>61.629830878988621</v>
      </c>
      <c r="T99" s="745">
        <f>AVERAGE(S99:S106)</f>
        <v>59.342331300564084</v>
      </c>
      <c r="U99" s="484" t="s">
        <v>45</v>
      </c>
      <c r="V99" t="str">
        <f>IF(_xlfn.NUMBERVALUE(T99), IF(T99&lt;50, "Acceptable; Ongoing Protection is Required", "Unacceptable; Immediate Restoration is Required"), " ")</f>
        <v>Unacceptable; Immediate Restoration is Required</v>
      </c>
    </row>
    <row r="100" spans="1:46" s="451" customFormat="1">
      <c r="A100" s="1769" t="s">
        <v>276</v>
      </c>
      <c r="B100" s="1759" t="s">
        <v>427</v>
      </c>
      <c r="C100" s="1760" t="s">
        <v>2152</v>
      </c>
      <c r="D100" s="1761">
        <v>8</v>
      </c>
      <c r="E100" s="1762">
        <v>20</v>
      </c>
      <c r="F100" s="1763">
        <v>2018</v>
      </c>
      <c r="G100" s="1760">
        <v>0.5</v>
      </c>
      <c r="H100" s="685"/>
      <c r="I100" s="685"/>
      <c r="J100" s="687">
        <v>19.939240506329128</v>
      </c>
      <c r="K100" s="698">
        <f t="shared" si="19"/>
        <v>617.59803544303838</v>
      </c>
      <c r="L100" s="687">
        <v>1.6054884067336268</v>
      </c>
      <c r="M100" s="688"/>
      <c r="N100" s="688"/>
      <c r="O100" s="688"/>
      <c r="P100" s="688"/>
      <c r="Q100" s="688"/>
      <c r="R100" s="688"/>
      <c r="S100" s="1800"/>
      <c r="T100" s="1016"/>
      <c r="U100" s="564"/>
    </row>
    <row r="101" spans="1:46">
      <c r="A101" s="1758" t="s">
        <v>276</v>
      </c>
      <c r="B101" s="1725" t="s">
        <v>427</v>
      </c>
      <c r="C101" s="1765" t="s">
        <v>2152</v>
      </c>
      <c r="D101" s="1766">
        <v>8</v>
      </c>
      <c r="E101" s="1767">
        <v>15</v>
      </c>
      <c r="F101" s="1768">
        <v>2019</v>
      </c>
      <c r="G101" s="1779">
        <v>0.5</v>
      </c>
      <c r="H101" s="68">
        <v>0.65</v>
      </c>
      <c r="I101" s="660">
        <v>2.0499999999999998</v>
      </c>
      <c r="J101" s="68">
        <v>15.552607594936713</v>
      </c>
      <c r="K101" s="655">
        <f t="shared" si="19"/>
        <v>481.72646764556976</v>
      </c>
      <c r="L101" s="68">
        <v>1.2277852116388053</v>
      </c>
      <c r="M101" s="649">
        <f>AVERAGE(I101:I102)</f>
        <v>2.0499999999999998</v>
      </c>
      <c r="N101" s="649">
        <f>10*(6-(LN(M101)/LN(2)))</f>
        <v>49.64376090269279</v>
      </c>
      <c r="O101" s="653">
        <f>AVERAGE(K101:K102)</f>
        <v>510.36055837974698</v>
      </c>
      <c r="P101" s="649">
        <f t="shared" si="3"/>
        <v>94.104105282883211</v>
      </c>
      <c r="Q101" s="653">
        <f>AVERAGE(L101:L102)</f>
        <v>1.1927056341634108</v>
      </c>
      <c r="R101" s="649">
        <f t="shared" si="4"/>
        <v>32.297839718643317</v>
      </c>
      <c r="S101" s="1799">
        <f>AVERAGE(N101,P101,R101)</f>
        <v>58.681901968073113</v>
      </c>
      <c r="T101" s="745"/>
      <c r="U101" s="484"/>
    </row>
    <row r="102" spans="1:46" s="451" customFormat="1">
      <c r="A102" s="1769" t="s">
        <v>276</v>
      </c>
      <c r="B102" s="1759" t="s">
        <v>427</v>
      </c>
      <c r="C102" s="1760" t="s">
        <v>2152</v>
      </c>
      <c r="D102" s="1761">
        <v>8</v>
      </c>
      <c r="E102" s="1762">
        <v>15</v>
      </c>
      <c r="F102" s="1763">
        <v>2019</v>
      </c>
      <c r="G102" s="1782">
        <v>0.5</v>
      </c>
      <c r="H102" s="687"/>
      <c r="I102" s="1736"/>
      <c r="J102" s="687">
        <v>17.401518987341777</v>
      </c>
      <c r="K102" s="698">
        <f t="shared" si="19"/>
        <v>538.9946491139242</v>
      </c>
      <c r="L102" s="687">
        <v>1.1576260566880163</v>
      </c>
      <c r="M102" s="688"/>
      <c r="N102" s="688"/>
      <c r="O102" s="688"/>
      <c r="P102" s="688"/>
      <c r="Q102" s="688"/>
      <c r="R102" s="688"/>
      <c r="S102" s="1800"/>
      <c r="T102" s="1016"/>
      <c r="U102" s="564"/>
    </row>
    <row r="103" spans="1:46" s="1746" customFormat="1">
      <c r="A103" s="1769"/>
      <c r="B103" s="1770" t="s">
        <v>427</v>
      </c>
      <c r="C103" s="1771" t="s">
        <v>2152</v>
      </c>
      <c r="D103" s="1772"/>
      <c r="E103" s="1773"/>
      <c r="F103" s="1774">
        <v>2020</v>
      </c>
      <c r="G103" s="1783"/>
      <c r="H103" s="1739"/>
      <c r="I103" s="1740"/>
      <c r="J103" s="1739"/>
      <c r="K103" s="1741"/>
      <c r="L103" s="1739"/>
      <c r="M103" s="1742"/>
      <c r="N103" s="1742"/>
      <c r="O103" s="1742"/>
      <c r="P103" s="1742"/>
      <c r="Q103" s="1742"/>
      <c r="R103" s="1742"/>
      <c r="S103" s="1801">
        <v>57.556354930831219</v>
      </c>
      <c r="T103" s="1744"/>
      <c r="U103" s="1745"/>
    </row>
    <row r="104" spans="1:46" s="571" customFormat="1">
      <c r="A104" s="1765">
        <v>32</v>
      </c>
      <c r="B104" s="1776" t="s">
        <v>2126</v>
      </c>
      <c r="C104" s="1776" t="s">
        <v>2152</v>
      </c>
      <c r="D104" s="1776">
        <v>8</v>
      </c>
      <c r="E104" s="1776">
        <v>18</v>
      </c>
      <c r="F104" s="1776">
        <v>2021</v>
      </c>
      <c r="G104" s="1776">
        <v>1.45</v>
      </c>
      <c r="H104" s="649">
        <v>0.5</v>
      </c>
      <c r="I104" s="649">
        <v>0.6</v>
      </c>
      <c r="J104" s="68">
        <v>2.6075414782598259</v>
      </c>
      <c r="K104" s="655">
        <f>IF(AND(J104&gt;0),  J104*30.974," ")</f>
        <v>80.765989747619841</v>
      </c>
      <c r="L104" s="142">
        <v>5.5614285714285723</v>
      </c>
      <c r="M104" s="649">
        <f>AVERAGE(I104:I105)</f>
        <v>0.6</v>
      </c>
      <c r="N104" s="649">
        <f>10*(6-(LN(M104)/LN(2)))</f>
        <v>67.36965594166206</v>
      </c>
      <c r="O104" s="653">
        <f>AVERAGE(K104:K105)</f>
        <v>58.112114574506961</v>
      </c>
      <c r="P104" s="649">
        <f t="shared" ref="P104" si="30">10*(6-(LN(48/O104)/LN(2)))</f>
        <v>62.758045463444496</v>
      </c>
      <c r="Q104" s="653">
        <f>AVERAGE(L104:L105)</f>
        <v>6.1418571428571447</v>
      </c>
      <c r="R104" s="649">
        <f t="shared" ref="R104" si="31">10*(6-((2.04-0.68*LN(Q104))/LN(2)))</f>
        <v>48.376010867983581</v>
      </c>
      <c r="S104" s="1799">
        <f>AVERAGE(N104,P104,R104)</f>
        <v>59.501237424363381</v>
      </c>
      <c r="T104" s="1032"/>
      <c r="U104" s="1033"/>
    </row>
    <row r="105" spans="1:46" s="1147" customFormat="1">
      <c r="A105" s="1760">
        <v>32</v>
      </c>
      <c r="B105" s="1777" t="s">
        <v>2126</v>
      </c>
      <c r="C105" s="1777" t="s">
        <v>2152</v>
      </c>
      <c r="D105" s="1777">
        <v>8</v>
      </c>
      <c r="E105" s="1777">
        <v>18</v>
      </c>
      <c r="F105" s="1777">
        <v>2021</v>
      </c>
      <c r="G105" s="1777"/>
      <c r="H105" s="688">
        <v>1</v>
      </c>
      <c r="I105" s="688"/>
      <c r="J105" s="687">
        <v>1.1447743075287038</v>
      </c>
      <c r="K105" s="698">
        <f t="shared" si="19"/>
        <v>35.458239401394074</v>
      </c>
      <c r="L105" s="1747">
        <v>6.722285714285718</v>
      </c>
      <c r="M105" s="1662"/>
      <c r="N105" s="1662"/>
      <c r="O105" s="1662"/>
      <c r="P105" s="1662"/>
      <c r="Q105" s="1662"/>
      <c r="R105" s="1662"/>
      <c r="S105" s="1800"/>
      <c r="T105" s="1215"/>
      <c r="U105" s="1650"/>
    </row>
    <row r="106" spans="1:46" s="1840" customFormat="1" ht="16.2" thickBot="1">
      <c r="A106" s="1847"/>
      <c r="B106" s="1827"/>
      <c r="C106" s="1828"/>
      <c r="D106" s="1829"/>
      <c r="E106" s="1830"/>
      <c r="F106" s="1831"/>
      <c r="G106" s="1832"/>
      <c r="H106" s="1833"/>
      <c r="I106" s="1834"/>
      <c r="J106" s="1833"/>
      <c r="K106" s="1835"/>
      <c r="L106" s="1833"/>
      <c r="M106" s="1836"/>
      <c r="N106" s="1836"/>
      <c r="O106" s="1836"/>
      <c r="P106" s="1836"/>
      <c r="Q106" s="1836"/>
      <c r="R106" s="1836"/>
      <c r="S106" s="1848"/>
      <c r="T106" s="1838"/>
      <c r="U106" s="1839"/>
    </row>
    <row r="107" spans="1:46" s="1911" customFormat="1" ht="16.2" thickBot="1">
      <c r="A107" s="1901" t="s">
        <v>2154</v>
      </c>
      <c r="B107" s="1902"/>
      <c r="C107" s="1903"/>
      <c r="D107" s="1904"/>
      <c r="E107" s="1905"/>
      <c r="F107" s="1906"/>
      <c r="G107" s="1907"/>
      <c r="H107" s="1908"/>
      <c r="I107" s="1909"/>
      <c r="J107" s="1908"/>
      <c r="K107" s="1910"/>
      <c r="L107" s="1908"/>
      <c r="S107" s="1912"/>
      <c r="T107" s="1913"/>
      <c r="U107" s="1912"/>
    </row>
    <row r="108" spans="1:46">
      <c r="A108" s="1849" t="s">
        <v>278</v>
      </c>
      <c r="B108" s="337" t="s">
        <v>427</v>
      </c>
      <c r="C108" s="1613" t="s">
        <v>2154</v>
      </c>
      <c r="D108" s="1850">
        <v>8</v>
      </c>
      <c r="E108" s="1851">
        <v>29</v>
      </c>
      <c r="F108" s="1852">
        <v>2016</v>
      </c>
      <c r="G108" s="337">
        <v>0.5</v>
      </c>
      <c r="H108" s="336">
        <v>2.7</v>
      </c>
      <c r="I108" s="336">
        <v>3.7</v>
      </c>
      <c r="J108" s="340">
        <v>4.2300000000000004</v>
      </c>
      <c r="K108" s="88">
        <f t="shared" si="19"/>
        <v>131.02002000000002</v>
      </c>
      <c r="L108" s="340">
        <v>0.56000000000000005</v>
      </c>
      <c r="M108" s="91">
        <f>AVERAGE(I108:I109)</f>
        <v>3.7</v>
      </c>
      <c r="N108" s="91">
        <f>10*(6-(LN(M108)/LN(2)))</f>
        <v>41.124747292584125</v>
      </c>
      <c r="O108" s="394">
        <f>AVERAGE(K108:K109)</f>
        <v>112.74536000000001</v>
      </c>
      <c r="P108" s="91">
        <f t="shared" si="3"/>
        <v>72.319617500931187</v>
      </c>
      <c r="Q108" s="394">
        <f>AVERAGE(L108:L109)</f>
        <v>0.57499999999999996</v>
      </c>
      <c r="R108" s="91">
        <f t="shared" si="4"/>
        <v>25.140131421818769</v>
      </c>
      <c r="S108" s="1798">
        <f>AVERAGE(N108,P108,R108)</f>
        <v>46.194832071778031</v>
      </c>
      <c r="T108" s="745"/>
      <c r="U108" s="484"/>
      <c r="V108" s="915" t="str">
        <f>IF(_xlfn.NUMBERVALUE(T108), IF(T108&lt;50, "Acceptable; Ongoing Protection is Required", "Unacceptable; Immediate Restoration is Required"), " ")</f>
        <v xml:space="preserve"> </v>
      </c>
    </row>
    <row r="109" spans="1:46" s="451" customFormat="1">
      <c r="A109" s="1810" t="s">
        <v>278</v>
      </c>
      <c r="B109" s="1784" t="s">
        <v>427</v>
      </c>
      <c r="C109" s="1811" t="s">
        <v>2154</v>
      </c>
      <c r="D109" s="1786">
        <v>8</v>
      </c>
      <c r="E109" s="1787">
        <v>29</v>
      </c>
      <c r="F109" s="1788">
        <v>2016</v>
      </c>
      <c r="G109" s="1785">
        <v>2.7</v>
      </c>
      <c r="H109" s="492"/>
      <c r="I109" s="492"/>
      <c r="J109" s="493">
        <v>3.05</v>
      </c>
      <c r="K109" s="498">
        <f t="shared" si="19"/>
        <v>94.470699999999994</v>
      </c>
      <c r="L109" s="493">
        <v>0.59</v>
      </c>
      <c r="M109" s="470"/>
      <c r="N109" s="470"/>
      <c r="O109" s="470"/>
      <c r="P109" s="470"/>
      <c r="Q109" s="470"/>
      <c r="R109" s="470"/>
      <c r="S109" s="1803"/>
      <c r="T109" s="1016"/>
      <c r="U109" s="564"/>
    </row>
    <row r="110" spans="1:46">
      <c r="A110" s="1959" t="s">
        <v>278</v>
      </c>
      <c r="B110" s="337" t="s">
        <v>427</v>
      </c>
      <c r="C110" s="1613" t="s">
        <v>2154</v>
      </c>
      <c r="D110" s="2465">
        <v>8</v>
      </c>
      <c r="E110" s="2466">
        <v>29</v>
      </c>
      <c r="F110" s="2467">
        <v>2017</v>
      </c>
      <c r="G110" s="1613">
        <v>0.5</v>
      </c>
      <c r="H110" s="355">
        <v>3.3</v>
      </c>
      <c r="I110" s="355">
        <v>3.8</v>
      </c>
      <c r="J110" s="90">
        <v>4.2068398734177226</v>
      </c>
      <c r="K110" s="88">
        <f t="shared" si="19"/>
        <v>130.30265823924054</v>
      </c>
      <c r="L110" s="88">
        <v>0.58331048019595733</v>
      </c>
      <c r="M110" s="91">
        <f>AVERAGE(I110:I111)</f>
        <v>3.8</v>
      </c>
      <c r="N110" s="91">
        <f>10*(6-(LN(M110)/LN(2)))</f>
        <v>40.740005814437765</v>
      </c>
      <c r="O110" s="394">
        <f>AVERAGE(K110:K111)</f>
        <v>115.85226784177217</v>
      </c>
      <c r="P110" s="91">
        <f t="shared" si="3"/>
        <v>72.711799747069264</v>
      </c>
      <c r="Q110" s="394">
        <f>AVERAGE(L110:L111)</f>
        <v>0.650494059705651</v>
      </c>
      <c r="R110" s="91">
        <f t="shared" si="4"/>
        <v>26.350354120615922</v>
      </c>
      <c r="S110" s="1798">
        <f>AVERAGE(N110,P110,R110)</f>
        <v>46.600719894040985</v>
      </c>
      <c r="T110" s="1032"/>
      <c r="U110" s="1033"/>
      <c r="V110" s="571" t="str">
        <f>IF(_xlfn.NUMBERVALUE(T110), IF(T110&lt;50, "Acceptable; Ongoing Protection is Required", "Unacceptable; Immediate Restoration is Required"), " ")</f>
        <v xml:space="preserve"> </v>
      </c>
    </row>
    <row r="111" spans="1:46" s="649" customFormat="1">
      <c r="A111" s="1971" t="s">
        <v>278</v>
      </c>
      <c r="B111" s="1784" t="s">
        <v>427</v>
      </c>
      <c r="C111" s="1853" t="s">
        <v>2154</v>
      </c>
      <c r="D111" s="2468">
        <v>8</v>
      </c>
      <c r="E111" s="2469">
        <v>29</v>
      </c>
      <c r="F111" s="2470">
        <v>2017</v>
      </c>
      <c r="G111" s="1853">
        <v>2.8</v>
      </c>
      <c r="H111" s="469">
        <v>3.3</v>
      </c>
      <c r="I111" s="469">
        <v>3.8</v>
      </c>
      <c r="J111" s="472">
        <v>3.2737740506329116</v>
      </c>
      <c r="K111" s="88">
        <f t="shared" si="19"/>
        <v>101.40187744430381</v>
      </c>
      <c r="L111" s="498">
        <v>0.71767763921534455</v>
      </c>
      <c r="M111" s="470"/>
      <c r="N111" s="470"/>
      <c r="O111" s="470"/>
      <c r="P111" s="91"/>
      <c r="Q111" s="91"/>
      <c r="R111" s="91"/>
      <c r="S111" s="1803"/>
      <c r="T111" s="745"/>
      <c r="U111" s="484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</row>
    <row r="112" spans="1:46" s="451" customFormat="1">
      <c r="A112" s="1790" t="s">
        <v>278</v>
      </c>
      <c r="B112" s="1759" t="s">
        <v>427</v>
      </c>
      <c r="C112" s="1760" t="s">
        <v>2154</v>
      </c>
      <c r="D112" s="1761">
        <v>9</v>
      </c>
      <c r="E112" s="1762">
        <v>10</v>
      </c>
      <c r="F112" s="1763">
        <v>2018</v>
      </c>
      <c r="G112" s="1760">
        <v>0.5</v>
      </c>
      <c r="H112" s="685">
        <v>2.4</v>
      </c>
      <c r="I112" s="685">
        <v>3.55</v>
      </c>
      <c r="J112" s="687">
        <v>6.0403436708860747</v>
      </c>
      <c r="K112" s="698">
        <f t="shared" si="19"/>
        <v>187.09360486202527</v>
      </c>
      <c r="L112" s="687">
        <v>0.62524226879376577</v>
      </c>
      <c r="M112" s="688">
        <f>AVERAGE(I112)</f>
        <v>3.55</v>
      </c>
      <c r="N112" s="688">
        <f>10*(6-(LN(M112)/LN(2)))</f>
        <v>41.721809753826804</v>
      </c>
      <c r="O112" s="1737">
        <f>AVERAGE(K112)</f>
        <v>187.09360486202527</v>
      </c>
      <c r="P112" s="688">
        <f t="shared" si="3"/>
        <v>79.626539350105489</v>
      </c>
      <c r="Q112" s="1737">
        <f>AVERAGE(L112)</f>
        <v>0.62524226879376577</v>
      </c>
      <c r="R112" s="688">
        <f t="shared" si="4"/>
        <v>25.961934251716293</v>
      </c>
      <c r="S112" s="1800">
        <f>AVERAGE(N112,P112,R112)</f>
        <v>49.103427785216191</v>
      </c>
      <c r="T112" s="1016">
        <f>AVERAGE(S112:S117)</f>
        <v>45.107504089497255</v>
      </c>
      <c r="U112" s="564" t="s">
        <v>45</v>
      </c>
      <c r="V112" s="451" t="str">
        <f>IF(_xlfn.NUMBERVALUE(T112), IF(T112&lt;50, "Acceptable; Ongoing Protection is Required", "Unacceptable; Immediate Restoration is Required"), " ")</f>
        <v>Acceptable; Ongoing Protection is Required</v>
      </c>
    </row>
    <row r="113" spans="1:22" s="1735" customFormat="1">
      <c r="A113" s="1789" t="s">
        <v>278</v>
      </c>
      <c r="B113" s="1770" t="s">
        <v>427</v>
      </c>
      <c r="C113" s="1771" t="s">
        <v>2154</v>
      </c>
      <c r="D113" s="1772">
        <v>9</v>
      </c>
      <c r="E113" s="1773">
        <v>5</v>
      </c>
      <c r="F113" s="1774">
        <v>2019</v>
      </c>
      <c r="G113" s="1783">
        <v>0.5</v>
      </c>
      <c r="H113" s="727">
        <v>2.3250000000000002</v>
      </c>
      <c r="I113" s="1748">
        <v>4.05</v>
      </c>
      <c r="J113" s="727">
        <v>12.044434177215193</v>
      </c>
      <c r="K113" s="725">
        <f t="shared" si="19"/>
        <v>373.06430420506337</v>
      </c>
      <c r="L113" s="727">
        <v>0.65222453026960392</v>
      </c>
      <c r="M113" s="1732">
        <f>AVERAGE(I113)</f>
        <v>4.05</v>
      </c>
      <c r="N113" s="1732">
        <f>10*(6-(LN(M113)/LN(2)))</f>
        <v>39.820780920027374</v>
      </c>
      <c r="O113" s="1812">
        <f>AVERAGE(K113)</f>
        <v>373.06430420506337</v>
      </c>
      <c r="P113" s="1732">
        <f t="shared" si="3"/>
        <v>89.583180148743097</v>
      </c>
      <c r="Q113" s="1812">
        <f>AVERAGE(L113)</f>
        <v>0.65222453026960392</v>
      </c>
      <c r="R113" s="1732">
        <f t="shared" si="4"/>
        <v>26.376417294908062</v>
      </c>
      <c r="S113" s="1801">
        <f>AVERAGE(N113,P113,R113)</f>
        <v>51.926792787892843</v>
      </c>
      <c r="T113" s="1733"/>
      <c r="U113" s="1734"/>
    </row>
    <row r="114" spans="1:22" s="1746" customFormat="1">
      <c r="A114" s="1789"/>
      <c r="B114" s="1770" t="s">
        <v>427</v>
      </c>
      <c r="C114" s="1771" t="s">
        <v>2154</v>
      </c>
      <c r="D114" s="1772"/>
      <c r="E114" s="1773"/>
      <c r="F114" s="1774">
        <v>2020</v>
      </c>
      <c r="G114" s="1783"/>
      <c r="H114" s="1739"/>
      <c r="I114" s="1740"/>
      <c r="J114" s="1739"/>
      <c r="K114" s="1741"/>
      <c r="L114" s="1739"/>
      <c r="M114" s="1742"/>
      <c r="N114" s="1742"/>
      <c r="O114" s="1743"/>
      <c r="P114" s="1742"/>
      <c r="Q114" s="1743"/>
      <c r="R114" s="1742"/>
      <c r="S114" s="1801">
        <v>33.976248714180613</v>
      </c>
      <c r="T114" s="1744"/>
      <c r="U114" s="1745"/>
    </row>
    <row r="115" spans="1:22" s="571" customFormat="1">
      <c r="A115" s="1765">
        <v>32</v>
      </c>
      <c r="B115" s="1776" t="s">
        <v>2126</v>
      </c>
      <c r="C115" s="1776" t="s">
        <v>2154</v>
      </c>
      <c r="D115" s="1776">
        <v>8</v>
      </c>
      <c r="E115" s="1776">
        <v>19</v>
      </c>
      <c r="F115" s="1776">
        <v>2021</v>
      </c>
      <c r="G115" s="1776">
        <v>3.5</v>
      </c>
      <c r="H115" s="649">
        <v>0.5</v>
      </c>
      <c r="I115" s="649">
        <v>2.9</v>
      </c>
      <c r="J115" s="68">
        <v>0.8267814443262862</v>
      </c>
      <c r="K115" s="655">
        <f t="shared" si="19"/>
        <v>25.608728456562389</v>
      </c>
      <c r="L115" s="68">
        <v>3.322285714285715</v>
      </c>
      <c r="M115" s="688">
        <f>AVERAGE(I115:I116)</f>
        <v>2.9</v>
      </c>
      <c r="N115" s="688">
        <f>10*(6-(LN(M115)/LN(2)))</f>
        <v>44.639470997597911</v>
      </c>
      <c r="O115" s="1737">
        <f>AVERAGE(K115:K116)</f>
        <v>22.716645623468764</v>
      </c>
      <c r="P115" s="688">
        <f t="shared" ref="P115" si="32">10*(6-(LN(48/O115)/LN(2)))</f>
        <v>49.207154140588962</v>
      </c>
      <c r="Q115" s="1737">
        <f>AVERAGE(L115:L116)</f>
        <v>3.3481904761904766</v>
      </c>
      <c r="R115" s="688">
        <f t="shared" ref="R115" si="33">10*(6-((2.04-0.68*LN(Q115))/LN(2)))</f>
        <v>42.424016073911247</v>
      </c>
      <c r="S115" s="1800">
        <f>AVERAGE(N115,P115,R115)</f>
        <v>45.423547070699378</v>
      </c>
      <c r="T115" s="1032"/>
      <c r="U115" s="1033"/>
    </row>
    <row r="116" spans="1:22" s="1147" customFormat="1">
      <c r="A116" s="1760">
        <v>32</v>
      </c>
      <c r="B116" s="1777" t="s">
        <v>2126</v>
      </c>
      <c r="C116" s="1777" t="s">
        <v>2154</v>
      </c>
      <c r="D116" s="1777">
        <v>8</v>
      </c>
      <c r="E116" s="1777">
        <v>19</v>
      </c>
      <c r="F116" s="1777">
        <v>2021</v>
      </c>
      <c r="G116" s="1777"/>
      <c r="H116" s="688">
        <v>2.5</v>
      </c>
      <c r="I116" s="688"/>
      <c r="J116" s="687">
        <v>0.64003883225851177</v>
      </c>
      <c r="K116" s="698">
        <f t="shared" si="19"/>
        <v>19.824562790375143</v>
      </c>
      <c r="L116" s="1747">
        <v>3.3740952380952383</v>
      </c>
      <c r="M116" s="1662"/>
      <c r="N116" s="1662"/>
      <c r="O116" s="1664"/>
      <c r="P116" s="1662"/>
      <c r="Q116" s="1664"/>
      <c r="R116" s="1662"/>
      <c r="S116" s="1800"/>
      <c r="T116" s="1215"/>
      <c r="U116" s="1650"/>
    </row>
    <row r="117" spans="1:22" s="1840" customFormat="1" ht="16.2" thickBot="1">
      <c r="A117" s="1826"/>
      <c r="B117" s="1827"/>
      <c r="C117" s="1828"/>
      <c r="D117" s="1829"/>
      <c r="E117" s="1830"/>
      <c r="F117" s="1831"/>
      <c r="G117" s="1832"/>
      <c r="H117" s="1833"/>
      <c r="I117" s="1834"/>
      <c r="J117" s="1833"/>
      <c r="K117" s="1835"/>
      <c r="L117" s="1833"/>
      <c r="M117" s="1836"/>
      <c r="N117" s="1836"/>
      <c r="O117" s="1856"/>
      <c r="P117" s="1836"/>
      <c r="Q117" s="1856"/>
      <c r="R117" s="1836"/>
      <c r="S117" s="1848"/>
      <c r="T117" s="1838"/>
      <c r="U117" s="1839"/>
    </row>
    <row r="118" spans="1:22" s="1619" customFormat="1" ht="16.2" thickBot="1">
      <c r="A118" s="1900" t="s">
        <v>2155</v>
      </c>
      <c r="B118" s="1887"/>
      <c r="C118" s="934"/>
      <c r="D118" s="1888"/>
      <c r="E118" s="1889"/>
      <c r="F118" s="1890"/>
      <c r="G118" s="852"/>
      <c r="H118" s="1126"/>
      <c r="I118" s="1894"/>
      <c r="J118" s="1126"/>
      <c r="K118" s="1892"/>
      <c r="L118" s="1126"/>
      <c r="O118" s="1895"/>
      <c r="Q118" s="1895"/>
      <c r="S118" s="1893"/>
      <c r="T118" s="1404"/>
      <c r="U118" s="1405"/>
    </row>
    <row r="119" spans="1:22" s="451" customFormat="1">
      <c r="A119" s="1841" t="s">
        <v>263</v>
      </c>
      <c r="B119" s="1784" t="s">
        <v>427</v>
      </c>
      <c r="C119" s="1853" t="s">
        <v>2156</v>
      </c>
      <c r="D119" s="1842">
        <v>8</v>
      </c>
      <c r="E119" s="1843">
        <v>22</v>
      </c>
      <c r="F119" s="1844">
        <v>2016</v>
      </c>
      <c r="G119" s="1784">
        <v>0.5</v>
      </c>
      <c r="H119" s="535">
        <v>1.2</v>
      </c>
      <c r="I119" s="535">
        <v>5</v>
      </c>
      <c r="J119" s="1845">
        <v>19.54</v>
      </c>
      <c r="K119" s="498">
        <f t="shared" si="19"/>
        <v>605.23195999999996</v>
      </c>
      <c r="L119" s="1845">
        <v>1.25</v>
      </c>
      <c r="M119" s="470">
        <f>AVERAGE(I119)</f>
        <v>5</v>
      </c>
      <c r="N119" s="470">
        <f>10*(6-(LN(M119)/LN(2)))</f>
        <v>36.780719051126376</v>
      </c>
      <c r="O119" s="1701">
        <f>AVERAGE(K119)</f>
        <v>605.23195999999996</v>
      </c>
      <c r="P119" s="470">
        <f t="shared" si="3"/>
        <v>96.56381861862809</v>
      </c>
      <c r="Q119" s="1701">
        <f>AVERAGE(L119)</f>
        <v>1.25</v>
      </c>
      <c r="R119" s="470">
        <f t="shared" si="4"/>
        <v>32.758132211099209</v>
      </c>
      <c r="S119" s="1803">
        <f>AVERAGE(N119,P119,R119)</f>
        <v>55.367556626951227</v>
      </c>
      <c r="T119" s="1016"/>
      <c r="U119" s="564"/>
      <c r="V119" s="1846" t="str">
        <f>IF(_xlfn.NUMBERVALUE(T119), IF(T119&lt;50, "Acceptable; Ongoing Protection is Required", "Unacceptable; Immediate Restoration is Required"), " ")</f>
        <v xml:space="preserve"> </v>
      </c>
    </row>
    <row r="120" spans="1:22">
      <c r="A120" s="1758" t="s">
        <v>263</v>
      </c>
      <c r="B120" s="1725" t="s">
        <v>427</v>
      </c>
      <c r="C120" s="1765" t="s">
        <v>2156</v>
      </c>
      <c r="D120" s="1766">
        <v>9</v>
      </c>
      <c r="E120" s="1767">
        <v>10</v>
      </c>
      <c r="F120" s="1768">
        <v>2018</v>
      </c>
      <c r="G120" s="1765">
        <v>0.5</v>
      </c>
      <c r="H120" s="54">
        <v>1.25</v>
      </c>
      <c r="I120" s="54">
        <v>6.3</v>
      </c>
      <c r="J120" s="68">
        <v>21.549334177215197</v>
      </c>
      <c r="K120" s="655">
        <f t="shared" si="19"/>
        <v>667.46907680506354</v>
      </c>
      <c r="L120" s="68">
        <v>1.2911953222700161</v>
      </c>
      <c r="M120" s="649">
        <f>AVERAGE(I120:I121)</f>
        <v>6.3</v>
      </c>
      <c r="N120" s="649">
        <f>10*(6-(LN(M120)/LN(2)))</f>
        <v>33.446481713874462</v>
      </c>
      <c r="O120" s="653">
        <f>AVERAGE(K120:K121)</f>
        <v>650.69041199556978</v>
      </c>
      <c r="P120" s="649">
        <f t="shared" si="3"/>
        <v>97.608649846500484</v>
      </c>
      <c r="Q120" s="653">
        <f>AVERAGE(L120:L121)</f>
        <v>1.1892588494592253</v>
      </c>
      <c r="R120" s="649">
        <f t="shared" si="4"/>
        <v>32.269447938335965</v>
      </c>
      <c r="S120" s="1799">
        <f>AVERAGE(N120,P120,R120)</f>
        <v>54.441526499570301</v>
      </c>
      <c r="T120" s="1032">
        <f>AVERAGE(S120:S124)</f>
        <v>54.657520916922977</v>
      </c>
      <c r="U120" s="1033" t="s">
        <v>36</v>
      </c>
      <c r="V120" s="571" t="str">
        <f>IF(_xlfn.NUMBERVALUE(T120), IF(T120&lt;50, "Acceptable; Ongoing Protection is Required", "Unacceptable; Immediate Restoration is Required"), " ")</f>
        <v>Unacceptable; Immediate Restoration is Required</v>
      </c>
    </row>
    <row r="121" spans="1:22" s="451" customFormat="1">
      <c r="A121" s="1769" t="s">
        <v>263</v>
      </c>
      <c r="B121" s="1759" t="s">
        <v>427</v>
      </c>
      <c r="C121" s="1760" t="s">
        <v>2156</v>
      </c>
      <c r="D121" s="1761">
        <v>9</v>
      </c>
      <c r="E121" s="1762">
        <v>10</v>
      </c>
      <c r="F121" s="1763">
        <v>2018</v>
      </c>
      <c r="G121" s="1760">
        <v>0.5</v>
      </c>
      <c r="H121" s="685"/>
      <c r="I121" s="685"/>
      <c r="J121" s="687">
        <v>20.465931012658228</v>
      </c>
      <c r="K121" s="698">
        <f t="shared" si="19"/>
        <v>633.9117471860759</v>
      </c>
      <c r="L121" s="687">
        <v>1.0873223766484348</v>
      </c>
      <c r="M121" s="688"/>
      <c r="N121" s="688"/>
      <c r="O121" s="688"/>
      <c r="P121" s="688"/>
      <c r="Q121" s="688"/>
      <c r="R121" s="688"/>
      <c r="S121" s="1800"/>
      <c r="T121" s="1016"/>
      <c r="U121" s="564"/>
    </row>
    <row r="122" spans="1:22">
      <c r="A122" s="1758" t="s">
        <v>263</v>
      </c>
      <c r="B122" s="1725" t="s">
        <v>427</v>
      </c>
      <c r="C122" s="1765" t="s">
        <v>2156</v>
      </c>
      <c r="D122" s="1766">
        <v>9</v>
      </c>
      <c r="E122" s="1767">
        <v>5</v>
      </c>
      <c r="F122" s="1768">
        <v>2019</v>
      </c>
      <c r="G122" s="1779">
        <v>0.5</v>
      </c>
      <c r="H122" s="68">
        <v>1.34</v>
      </c>
      <c r="I122" s="660">
        <v>6.15</v>
      </c>
      <c r="J122" s="68">
        <v>19.843418860759485</v>
      </c>
      <c r="K122" s="655">
        <f t="shared" si="19"/>
        <v>614.63005579316427</v>
      </c>
      <c r="L122" s="68">
        <v>0.8696327070261386</v>
      </c>
      <c r="M122" s="649">
        <f>AVERAGE(I122:I123)</f>
        <v>6.15</v>
      </c>
      <c r="N122" s="649">
        <f>10*(6-(LN(M122)/LN(2)))</f>
        <v>33.794135895481226</v>
      </c>
      <c r="O122" s="653">
        <f>AVERAGE(K122:K123)</f>
        <v>601.79770206696185</v>
      </c>
      <c r="P122" s="649">
        <f t="shared" si="3"/>
        <v>96.481722868798059</v>
      </c>
      <c r="Q122" s="653">
        <f>AVERAGE(L122:L123)</f>
        <v>0.85151535896309394</v>
      </c>
      <c r="R122" s="649">
        <f t="shared" si="4"/>
        <v>28.99213147650827</v>
      </c>
      <c r="S122" s="1799">
        <f>AVERAGE(N122,P122,R122)</f>
        <v>53.089330080262521</v>
      </c>
      <c r="T122" s="745"/>
      <c r="U122" s="484"/>
    </row>
    <row r="123" spans="1:22" s="451" customFormat="1">
      <c r="A123" s="1769" t="s">
        <v>263</v>
      </c>
      <c r="B123" s="1759" t="s">
        <v>427</v>
      </c>
      <c r="C123" s="1760" t="s">
        <v>2156</v>
      </c>
      <c r="D123" s="1761">
        <v>9</v>
      </c>
      <c r="E123" s="1762">
        <v>5</v>
      </c>
      <c r="F123" s="1763">
        <v>2019</v>
      </c>
      <c r="G123" s="1782">
        <v>0.5</v>
      </c>
      <c r="H123" s="687"/>
      <c r="I123" s="1736"/>
      <c r="J123" s="687">
        <v>19.014830126582272</v>
      </c>
      <c r="K123" s="698">
        <f t="shared" si="19"/>
        <v>588.96534834075931</v>
      </c>
      <c r="L123" s="687">
        <v>0.83339801090004939</v>
      </c>
      <c r="M123" s="688"/>
      <c r="N123" s="688"/>
      <c r="O123" s="688"/>
      <c r="P123" s="688"/>
      <c r="Q123" s="688"/>
      <c r="R123" s="688"/>
      <c r="S123" s="1800"/>
      <c r="T123" s="1016"/>
      <c r="U123" s="564"/>
    </row>
    <row r="124" spans="1:22" s="1840" customFormat="1" ht="16.2" thickBot="1">
      <c r="A124" s="1847"/>
      <c r="B124" s="1827" t="s">
        <v>427</v>
      </c>
      <c r="C124" s="1828" t="s">
        <v>2156</v>
      </c>
      <c r="D124" s="1829"/>
      <c r="E124" s="1830"/>
      <c r="F124" s="1831">
        <v>2020</v>
      </c>
      <c r="G124" s="1832"/>
      <c r="H124" s="1833"/>
      <c r="I124" s="1834"/>
      <c r="J124" s="1833"/>
      <c r="K124" s="1835"/>
      <c r="L124" s="1833"/>
      <c r="M124" s="1836"/>
      <c r="N124" s="1836"/>
      <c r="O124" s="1836"/>
      <c r="P124" s="1836"/>
      <c r="Q124" s="1836"/>
      <c r="R124" s="1836"/>
      <c r="S124" s="1848">
        <v>56.441706170936094</v>
      </c>
      <c r="T124" s="1838"/>
      <c r="U124" s="1839"/>
    </row>
    <row r="125" spans="1:22" s="1731" customFormat="1" ht="16.2" thickBot="1">
      <c r="A125" s="1914"/>
      <c r="B125" s="1915"/>
      <c r="C125" s="1916"/>
      <c r="D125" s="1917"/>
      <c r="E125" s="1918"/>
      <c r="F125" s="1919"/>
      <c r="G125" s="1920"/>
      <c r="H125" s="1726"/>
      <c r="I125" s="1921"/>
      <c r="J125" s="1726"/>
      <c r="K125" s="1727"/>
      <c r="L125" s="1726"/>
      <c r="M125" s="1728"/>
      <c r="N125" s="1728"/>
      <c r="O125" s="1728"/>
      <c r="P125" s="1728"/>
      <c r="Q125" s="1728"/>
      <c r="R125" s="1728"/>
      <c r="S125" s="1922"/>
      <c r="T125" s="1729"/>
      <c r="U125" s="1730"/>
    </row>
    <row r="126" spans="1:22" s="1731" customFormat="1" ht="16.2" thickBot="1">
      <c r="A126" s="1901" t="s">
        <v>2161</v>
      </c>
      <c r="B126" s="1902"/>
      <c r="C126" s="1903"/>
      <c r="D126" s="1904"/>
      <c r="E126" s="1905"/>
      <c r="F126" s="1906"/>
      <c r="G126" s="1907"/>
      <c r="H126" s="1923"/>
      <c r="I126" s="1924"/>
      <c r="J126" s="1923"/>
      <c r="K126" s="1925"/>
      <c r="L126" s="1923"/>
      <c r="S126" s="1912"/>
      <c r="T126" s="1729"/>
      <c r="U126" s="1730"/>
    </row>
    <row r="127" spans="1:22" ht="16.2" thickBot="1">
      <c r="A127" s="1849" t="s">
        <v>280</v>
      </c>
      <c r="B127" s="337" t="s">
        <v>427</v>
      </c>
      <c r="C127" s="1613" t="s">
        <v>2162</v>
      </c>
      <c r="D127" s="1850">
        <v>8</v>
      </c>
      <c r="E127" s="1851">
        <v>22</v>
      </c>
      <c r="F127" s="1852">
        <v>2016</v>
      </c>
      <c r="G127" s="337">
        <v>0.25</v>
      </c>
      <c r="H127" s="336">
        <v>0.5</v>
      </c>
      <c r="I127" s="336">
        <v>0.95</v>
      </c>
      <c r="J127" s="337" t="s">
        <v>811</v>
      </c>
      <c r="K127" s="88"/>
      <c r="L127" s="340" t="s">
        <v>811</v>
      </c>
      <c r="M127" s="91">
        <f>AVERAGE(I127:I129)</f>
        <v>0.95</v>
      </c>
      <c r="N127" s="91">
        <f>10*(6-(LN(M127)/LN(2)))</f>
        <v>60.740005814437765</v>
      </c>
      <c r="O127" s="394">
        <f>AVERAGE(K127:K129)</f>
        <v>465.38435000000004</v>
      </c>
      <c r="P127" s="91">
        <f t="shared" si="3"/>
        <v>92.773163854929692</v>
      </c>
      <c r="Q127" s="394">
        <f>AVERAGE(L127:L129)</f>
        <v>3.585</v>
      </c>
      <c r="R127" s="91">
        <f t="shared" si="4"/>
        <v>43.094438374569968</v>
      </c>
      <c r="S127" s="1798">
        <f>AVERAGE(N127,P127,R127)</f>
        <v>65.535869347979144</v>
      </c>
      <c r="T127" s="745"/>
      <c r="U127" s="484"/>
      <c r="V127" s="915" t="str">
        <f>IF(_xlfn.NUMBERVALUE(T127), IF(T127&lt;50, "Acceptable; Ongoing Protection is Required", "Unacceptable; Immediate Restoration is Required"), " ")</f>
        <v xml:space="preserve"> </v>
      </c>
    </row>
    <row r="128" spans="1:22" ht="16.2" thickBot="1">
      <c r="A128" s="1749" t="s">
        <v>280</v>
      </c>
      <c r="B128" s="337" t="s">
        <v>427</v>
      </c>
      <c r="C128" s="1750" t="s">
        <v>2162</v>
      </c>
      <c r="D128" s="1751">
        <v>8</v>
      </c>
      <c r="E128" s="1752">
        <v>22</v>
      </c>
      <c r="F128" s="1753">
        <v>2016</v>
      </c>
      <c r="G128" s="347">
        <v>0.45</v>
      </c>
      <c r="H128" s="346"/>
      <c r="I128" s="346"/>
      <c r="J128" s="350">
        <v>15.88</v>
      </c>
      <c r="K128" s="88">
        <f t="shared" si="19"/>
        <v>491.86712</v>
      </c>
      <c r="L128" s="350">
        <v>3.75</v>
      </c>
      <c r="M128" s="91"/>
      <c r="N128" s="91"/>
      <c r="O128" s="91"/>
      <c r="P128" s="91"/>
      <c r="Q128" s="91"/>
      <c r="R128" s="91"/>
      <c r="S128" s="1798"/>
      <c r="T128" s="745"/>
      <c r="U128" s="484"/>
    </row>
    <row r="129" spans="1:23" s="451" customFormat="1">
      <c r="A129" s="1780" t="s">
        <v>280</v>
      </c>
      <c r="B129" s="1784" t="s">
        <v>427</v>
      </c>
      <c r="C129" s="1811" t="s">
        <v>2162</v>
      </c>
      <c r="D129" s="1786">
        <v>8</v>
      </c>
      <c r="E129" s="1787">
        <v>22</v>
      </c>
      <c r="F129" s="1788">
        <v>2016</v>
      </c>
      <c r="G129" s="1785">
        <v>0.45</v>
      </c>
      <c r="H129" s="492"/>
      <c r="I129" s="492"/>
      <c r="J129" s="493">
        <v>14.17</v>
      </c>
      <c r="K129" s="498">
        <f t="shared" si="19"/>
        <v>438.90158000000002</v>
      </c>
      <c r="L129" s="493">
        <v>3.42</v>
      </c>
      <c r="M129" s="470"/>
      <c r="N129" s="470"/>
      <c r="O129" s="470"/>
      <c r="P129" s="470"/>
      <c r="Q129" s="470"/>
      <c r="R129" s="470"/>
      <c r="S129" s="1803"/>
      <c r="T129" s="1016"/>
      <c r="U129" s="564"/>
    </row>
    <row r="130" spans="1:23" ht="16.2" thickBot="1">
      <c r="A130" s="1849" t="s">
        <v>280</v>
      </c>
      <c r="B130" s="337" t="s">
        <v>427</v>
      </c>
      <c r="C130" s="1613" t="s">
        <v>2162</v>
      </c>
      <c r="D130" s="2465">
        <v>8</v>
      </c>
      <c r="E130" s="2466">
        <v>23</v>
      </c>
      <c r="F130" s="2467">
        <v>2017</v>
      </c>
      <c r="G130" s="1613">
        <v>0.5</v>
      </c>
      <c r="H130" s="355">
        <v>0.92</v>
      </c>
      <c r="I130" s="355">
        <v>1.25</v>
      </c>
      <c r="J130" s="360">
        <v>10.7626582278481</v>
      </c>
      <c r="K130" s="88">
        <f t="shared" si="19"/>
        <v>333.36257594936706</v>
      </c>
      <c r="L130" s="88">
        <v>2.6749802916208303</v>
      </c>
      <c r="M130" s="91">
        <f>AVERAGE(I130:I132)</f>
        <v>1.25</v>
      </c>
      <c r="N130" s="91">
        <f>10*(6-(LN(M130)/LN(2)))</f>
        <v>56.780719051126376</v>
      </c>
      <c r="O130" s="394">
        <f>AVERAGE(K130:K132)</f>
        <v>320.37898088607596</v>
      </c>
      <c r="P130" s="91">
        <f t="shared" si="3"/>
        <v>87.38673188965798</v>
      </c>
      <c r="Q130" s="394">
        <f>AVERAGE(L130:L132)</f>
        <v>2.4792500263802815</v>
      </c>
      <c r="R130" s="91">
        <f t="shared" si="4"/>
        <v>39.476366809165818</v>
      </c>
      <c r="S130" s="1798">
        <f>AVERAGE(N130,P130,R130)</f>
        <v>61.214605916650065</v>
      </c>
      <c r="T130" s="1032"/>
      <c r="U130" s="1033"/>
      <c r="V130" s="571" t="str">
        <f>IF(_xlfn.NUMBERVALUE(T130), IF(T130&lt;50, "Acceptable; Ongoing Protection is Required", "Unacceptable; Immediate Restoration is Required"), " ")</f>
        <v xml:space="preserve"> </v>
      </c>
    </row>
    <row r="131" spans="1:23" ht="16.2" thickBot="1">
      <c r="A131" s="1749" t="s">
        <v>280</v>
      </c>
      <c r="B131" s="337" t="s">
        <v>427</v>
      </c>
      <c r="C131" s="1613" t="s">
        <v>2162</v>
      </c>
      <c r="D131" s="2465">
        <v>8</v>
      </c>
      <c r="E131" s="2466">
        <v>23</v>
      </c>
      <c r="F131" s="2467">
        <v>2017</v>
      </c>
      <c r="G131" s="1613">
        <v>0.5</v>
      </c>
      <c r="H131" s="355">
        <v>0.92</v>
      </c>
      <c r="I131" s="355">
        <v>1.25</v>
      </c>
      <c r="J131" s="360">
        <v>9.9243037974683546</v>
      </c>
      <c r="K131" s="88">
        <f t="shared" si="19"/>
        <v>307.39538582278482</v>
      </c>
      <c r="L131" s="88">
        <v>2.2835197611397331</v>
      </c>
      <c r="M131" s="91"/>
      <c r="N131" s="91"/>
      <c r="O131" s="91"/>
      <c r="P131" s="91"/>
      <c r="Q131" s="91"/>
      <c r="R131" s="91"/>
      <c r="S131" s="1798"/>
      <c r="T131" s="745"/>
      <c r="U131" s="484"/>
    </row>
    <row r="132" spans="1:23" s="451" customFormat="1">
      <c r="A132" s="1780" t="s">
        <v>280</v>
      </c>
      <c r="B132" s="1784" t="s">
        <v>427</v>
      </c>
      <c r="C132" s="1853" t="s">
        <v>2162</v>
      </c>
      <c r="D132" s="2468">
        <v>8</v>
      </c>
      <c r="E132" s="2469">
        <v>23</v>
      </c>
      <c r="F132" s="2470">
        <v>2017</v>
      </c>
      <c r="G132" s="1853">
        <v>0.75</v>
      </c>
      <c r="H132" s="469">
        <v>0.92</v>
      </c>
      <c r="I132" s="469">
        <v>1.25</v>
      </c>
      <c r="J132" s="470"/>
      <c r="K132" s="498" t="str">
        <f t="shared" si="19"/>
        <v xml:space="preserve"> </v>
      </c>
      <c r="L132" s="469"/>
      <c r="M132" s="470"/>
      <c r="N132" s="470"/>
      <c r="O132" s="470"/>
      <c r="P132" s="470"/>
      <c r="Q132" s="470"/>
      <c r="R132" s="470"/>
      <c r="S132" s="1803"/>
      <c r="T132" s="1016"/>
      <c r="U132" s="564"/>
    </row>
    <row r="133" spans="1:23" s="1735" customFormat="1">
      <c r="A133" s="1769" t="s">
        <v>280</v>
      </c>
      <c r="B133" s="1770" t="s">
        <v>427</v>
      </c>
      <c r="C133" s="1771" t="s">
        <v>2162</v>
      </c>
      <c r="D133" s="1772">
        <v>9</v>
      </c>
      <c r="E133" s="1773">
        <v>5</v>
      </c>
      <c r="F133" s="1774">
        <v>2018</v>
      </c>
      <c r="G133" s="1771">
        <v>0.5</v>
      </c>
      <c r="H133" s="720">
        <v>0.35</v>
      </c>
      <c r="I133" s="720">
        <v>0.95</v>
      </c>
      <c r="J133" s="727">
        <v>9.6615816455696226</v>
      </c>
      <c r="K133" s="725">
        <f t="shared" si="19"/>
        <v>299.25782988987351</v>
      </c>
      <c r="L133" s="727">
        <v>5.5725271803232275</v>
      </c>
      <c r="M133" s="1732">
        <f>AVERAGE(I133)</f>
        <v>0.95</v>
      </c>
      <c r="N133" s="1732">
        <f>10*(6-(LN(M133)/LN(2)))</f>
        <v>60.740005814437765</v>
      </c>
      <c r="O133" s="1812">
        <f>AVERAGE(K133)</f>
        <v>299.25782988987351</v>
      </c>
      <c r="P133" s="1732">
        <f t="shared" ref="P133:P142" si="34">10*(6-(LN(48/O133)/LN(2)))</f>
        <v>86.402826839099376</v>
      </c>
      <c r="Q133" s="1812">
        <f>AVERAGE(L133)</f>
        <v>5.5725271803232275</v>
      </c>
      <c r="R133" s="1732">
        <f t="shared" ref="R133:R142" si="35">10*(6-((2.04-0.68*LN(Q133))/LN(2)))</f>
        <v>47.421677054513161</v>
      </c>
      <c r="S133" s="1801">
        <f>AVERAGE(N133,P133,R133)</f>
        <v>64.854836569350098</v>
      </c>
      <c r="T133" s="1733">
        <f>AVERAGE(S133:S137)</f>
        <v>65.133800006280637</v>
      </c>
      <c r="U133" s="1734" t="s">
        <v>36</v>
      </c>
      <c r="V133" s="1735" t="str">
        <f>IF(_xlfn.NUMBERVALUE(T133), IF(T133&lt;50, "Acceptable; Ongoing Protection is Required", "Unacceptable; Immediate Restoration is Required"), " ")</f>
        <v>Unacceptable; Immediate Restoration is Required</v>
      </c>
    </row>
    <row r="134" spans="1:23" ht="16.2" thickBot="1">
      <c r="A134" s="1764" t="s">
        <v>280</v>
      </c>
      <c r="B134" s="1725" t="s">
        <v>427</v>
      </c>
      <c r="C134" s="1765" t="s">
        <v>2162</v>
      </c>
      <c r="D134" s="1766">
        <v>9</v>
      </c>
      <c r="E134" s="1767">
        <v>5</v>
      </c>
      <c r="F134" s="1768">
        <v>2019</v>
      </c>
      <c r="G134" s="1779">
        <v>0.5</v>
      </c>
      <c r="H134" s="68">
        <v>0.51</v>
      </c>
      <c r="I134" s="660">
        <v>1.1000000000000001</v>
      </c>
      <c r="J134" s="68">
        <v>17.255146835443043</v>
      </c>
      <c r="K134" s="655">
        <f t="shared" si="19"/>
        <v>534.46091808101278</v>
      </c>
      <c r="L134" s="68">
        <v>4.1669900545002472</v>
      </c>
      <c r="M134" s="649">
        <f>AVERAGE(I134:I135)</f>
        <v>1.1000000000000001</v>
      </c>
      <c r="N134" s="649">
        <f>10*(6-(LN(M134)/LN(2)))</f>
        <v>58.624964762500653</v>
      </c>
      <c r="O134" s="653">
        <f>AVERAGE(K134:K135)</f>
        <v>582.61531763088624</v>
      </c>
      <c r="P134" s="649">
        <f t="shared" si="34"/>
        <v>96.014373211525225</v>
      </c>
      <c r="Q134" s="653">
        <f>AVERAGE(L134:L135)</f>
        <v>4.094520662248069</v>
      </c>
      <c r="R134" s="649">
        <f t="shared" si="35"/>
        <v>44.398144229523609</v>
      </c>
      <c r="S134" s="1799">
        <f>AVERAGE(N134,P134,R134)</f>
        <v>66.345827401183158</v>
      </c>
      <c r="T134" s="745"/>
      <c r="U134" s="484"/>
    </row>
    <row r="135" spans="1:23" s="451" customFormat="1">
      <c r="A135" s="1781" t="s">
        <v>280</v>
      </c>
      <c r="B135" s="1759" t="s">
        <v>427</v>
      </c>
      <c r="C135" s="1760" t="s">
        <v>2162</v>
      </c>
      <c r="D135" s="1761">
        <v>9</v>
      </c>
      <c r="E135" s="1762">
        <v>5</v>
      </c>
      <c r="F135" s="1763">
        <v>2019</v>
      </c>
      <c r="G135" s="1782">
        <v>0.5</v>
      </c>
      <c r="H135" s="687"/>
      <c r="I135" s="1736"/>
      <c r="J135" s="687">
        <v>20.364490126582282</v>
      </c>
      <c r="K135" s="698">
        <f t="shared" si="19"/>
        <v>630.76971718075959</v>
      </c>
      <c r="L135" s="687">
        <v>4.0220512699958899</v>
      </c>
      <c r="M135" s="688"/>
      <c r="N135" s="688"/>
      <c r="O135" s="688"/>
      <c r="P135" s="688"/>
      <c r="Q135" s="688"/>
      <c r="R135" s="688"/>
      <c r="S135" s="1800"/>
      <c r="T135" s="1016"/>
      <c r="U135" s="564"/>
    </row>
    <row r="136" spans="1:23" s="1840" customFormat="1" ht="16.2" thickBot="1">
      <c r="A136" s="1847"/>
      <c r="B136" s="1827" t="s">
        <v>427</v>
      </c>
      <c r="C136" s="1828" t="s">
        <v>2162</v>
      </c>
      <c r="D136" s="1829"/>
      <c r="E136" s="1830"/>
      <c r="F136" s="1831">
        <v>2020</v>
      </c>
      <c r="G136" s="1832"/>
      <c r="H136" s="1833"/>
      <c r="I136" s="1834"/>
      <c r="J136" s="1833"/>
      <c r="K136" s="1835"/>
      <c r="L136" s="1833"/>
      <c r="M136" s="1836"/>
      <c r="N136" s="1836"/>
      <c r="O136" s="1836"/>
      <c r="P136" s="1836"/>
      <c r="Q136" s="1836"/>
      <c r="R136" s="1836"/>
      <c r="S136" s="1848">
        <v>64.20073604830867</v>
      </c>
      <c r="T136" s="1838"/>
      <c r="U136" s="1839"/>
    </row>
    <row r="137" spans="1:23" s="1731" customFormat="1" ht="16.2" thickBot="1">
      <c r="A137" s="1914"/>
      <c r="B137" s="1915"/>
      <c r="C137" s="1916"/>
      <c r="D137" s="1917"/>
      <c r="E137" s="1918"/>
      <c r="F137" s="1919"/>
      <c r="G137" s="1920"/>
      <c r="H137" s="1726"/>
      <c r="I137" s="1921"/>
      <c r="J137" s="1726"/>
      <c r="K137" s="1727"/>
      <c r="L137" s="1726"/>
      <c r="M137" s="1728"/>
      <c r="N137" s="1728"/>
      <c r="O137" s="1728"/>
      <c r="P137" s="1728"/>
      <c r="Q137" s="1728"/>
      <c r="R137" s="1728"/>
      <c r="S137" s="1922"/>
      <c r="T137" s="1729"/>
      <c r="U137" s="1730"/>
    </row>
    <row r="138" spans="1:23" s="1731" customFormat="1" ht="16.2" thickBot="1">
      <c r="A138" s="1901" t="s">
        <v>2165</v>
      </c>
      <c r="B138" s="1902"/>
      <c r="C138" s="1903"/>
      <c r="D138" s="1904"/>
      <c r="E138" s="1905"/>
      <c r="F138" s="1906"/>
      <c r="G138" s="1907"/>
      <c r="H138" s="1923"/>
      <c r="I138" s="1924"/>
      <c r="J138" s="1923"/>
      <c r="K138" s="1925"/>
      <c r="L138" s="1923"/>
      <c r="S138" s="1912"/>
      <c r="T138" s="1729"/>
      <c r="U138" s="1730"/>
    </row>
    <row r="139" spans="1:23" s="451" customFormat="1">
      <c r="A139" s="1841" t="s">
        <v>282</v>
      </c>
      <c r="B139" s="1784" t="s">
        <v>427</v>
      </c>
      <c r="C139" s="1784" t="s">
        <v>2166</v>
      </c>
      <c r="D139" s="1842">
        <v>8</v>
      </c>
      <c r="E139" s="1843">
        <v>29</v>
      </c>
      <c r="F139" s="1844">
        <v>2016</v>
      </c>
      <c r="G139" s="1784">
        <v>0.5</v>
      </c>
      <c r="H139" s="535">
        <v>1.1950000000000001</v>
      </c>
      <c r="I139" s="535">
        <v>2.95</v>
      </c>
      <c r="J139" s="1845">
        <v>18.88</v>
      </c>
      <c r="K139" s="498">
        <f t="shared" si="19"/>
        <v>584.78912000000003</v>
      </c>
      <c r="L139" s="1845">
        <v>0.96</v>
      </c>
      <c r="M139" s="470">
        <f>AVERAGE(I139)</f>
        <v>2.95</v>
      </c>
      <c r="N139" s="470">
        <f>10*(6-(LN(M139)/LN(2)))</f>
        <v>44.392850455255214</v>
      </c>
      <c r="O139" s="1701">
        <f>AVERAGE(K139)</f>
        <v>584.78912000000003</v>
      </c>
      <c r="P139" s="470">
        <f t="shared" si="34"/>
        <v>96.068101592562627</v>
      </c>
      <c r="Q139" s="1701">
        <f>AVERAGE(L139)</f>
        <v>0.96</v>
      </c>
      <c r="R139" s="470">
        <f t="shared" si="35"/>
        <v>30.16854408030088</v>
      </c>
      <c r="S139" s="1803">
        <f>AVERAGE(N139,P139,R139)</f>
        <v>56.876498709372903</v>
      </c>
      <c r="T139" s="1016"/>
      <c r="U139" s="564"/>
      <c r="V139" s="1846" t="str">
        <f>IF(_xlfn.NUMBERVALUE(T139), IF(T139&lt;50, "Acceptable; Ongoing Protection is Required", "Unacceptable; Immediate Restoration is Required"), " ")</f>
        <v xml:space="preserve"> </v>
      </c>
    </row>
    <row r="140" spans="1:23" s="1735" customFormat="1">
      <c r="A140" s="2492" t="s">
        <v>282</v>
      </c>
      <c r="B140" s="2482" t="s">
        <v>427</v>
      </c>
      <c r="C140" s="2471" t="s">
        <v>2166</v>
      </c>
      <c r="D140" s="2472">
        <v>8</v>
      </c>
      <c r="E140" s="2473">
        <v>29</v>
      </c>
      <c r="F140" s="2474">
        <v>2017</v>
      </c>
      <c r="G140" s="2471">
        <v>0.5</v>
      </c>
      <c r="H140" s="2475">
        <v>1.66</v>
      </c>
      <c r="I140" s="2475">
        <v>3.4</v>
      </c>
      <c r="J140" s="2493">
        <v>3.2818177215189874</v>
      </c>
      <c r="K140" s="2477">
        <f t="shared" si="19"/>
        <v>101.65102210632912</v>
      </c>
      <c r="L140" s="2493">
        <v>0.71767763921534455</v>
      </c>
      <c r="M140" s="2478">
        <f>AVERAGE(I140)</f>
        <v>3.4</v>
      </c>
      <c r="N140" s="2478">
        <f>10*(6-(LN(M140)/LN(2)))</f>
        <v>42.344652536370226</v>
      </c>
      <c r="O140" s="2479">
        <f>AVERAGE(K140)</f>
        <v>101.65102210632912</v>
      </c>
      <c r="P140" s="2478">
        <f t="shared" si="34"/>
        <v>70.825184106830292</v>
      </c>
      <c r="Q140" s="2479">
        <f>AVERAGE(L140)</f>
        <v>0.71767763921534455</v>
      </c>
      <c r="R140" s="2478">
        <f t="shared" si="35"/>
        <v>27.314594724483054</v>
      </c>
      <c r="S140" s="2480">
        <f>AVERAGE(N140,P140,R140)</f>
        <v>46.828143789227852</v>
      </c>
      <c r="T140" s="1744"/>
      <c r="U140" s="1745"/>
      <c r="V140" s="1746" t="str">
        <f>IF(_xlfn.NUMBERVALUE(T140), IF(T140&lt;50, "Acceptable; Ongoing Protection is Required", "Unacceptable; Immediate Restoration is Required"), " ")</f>
        <v xml:space="preserve"> </v>
      </c>
      <c r="W140" s="1746"/>
    </row>
    <row r="141" spans="1:23" s="1735" customFormat="1">
      <c r="A141" s="1789" t="s">
        <v>282</v>
      </c>
      <c r="B141" s="1770" t="s">
        <v>427</v>
      </c>
      <c r="C141" s="1771" t="s">
        <v>2166</v>
      </c>
      <c r="D141" s="1772">
        <v>9</v>
      </c>
      <c r="E141" s="1773">
        <v>5</v>
      </c>
      <c r="F141" s="1774">
        <v>2018</v>
      </c>
      <c r="G141" s="1771">
        <v>0.5</v>
      </c>
      <c r="H141" s="720">
        <v>1.5</v>
      </c>
      <c r="I141" s="720">
        <v>3.1</v>
      </c>
      <c r="J141" s="727">
        <v>5.3279689873417722</v>
      </c>
      <c r="K141" s="725">
        <f t="shared" si="19"/>
        <v>165.02851141392406</v>
      </c>
      <c r="L141" s="727">
        <v>0.81549178248632603</v>
      </c>
      <c r="M141" s="1732">
        <f>AVERAGE(I141)</f>
        <v>3.1</v>
      </c>
      <c r="N141" s="1732">
        <f>10*(6-(LN(M141)/LN(2)))</f>
        <v>43.677317845004865</v>
      </c>
      <c r="O141" s="1812">
        <f>AVERAGE(K141)</f>
        <v>165.02851141392406</v>
      </c>
      <c r="P141" s="1732">
        <f t="shared" si="34"/>
        <v>77.816089845673531</v>
      </c>
      <c r="Q141" s="1812">
        <f>AVERAGE(L141)</f>
        <v>0.81549178248632603</v>
      </c>
      <c r="R141" s="1732">
        <f t="shared" si="35"/>
        <v>28.568068428014051</v>
      </c>
      <c r="S141" s="1801">
        <f>AVERAGE(N141,P141,R141)</f>
        <v>50.020492039564147</v>
      </c>
      <c r="T141" s="1733">
        <f>AVERAGE(S141:S145)</f>
        <v>49.09624199230155</v>
      </c>
      <c r="U141" s="1734" t="s">
        <v>36</v>
      </c>
      <c r="V141" s="1735" t="str">
        <f>IF(_xlfn.NUMBERVALUE(T141), IF(T141&lt;50, "Acceptable; Ongoing Protection is Required", "Unacceptable; Immediate Restoration is Required"), " ")</f>
        <v>Acceptable; Ongoing Protection is Required</v>
      </c>
    </row>
    <row r="142" spans="1:23">
      <c r="A142" s="1791" t="s">
        <v>282</v>
      </c>
      <c r="B142" s="1725" t="s">
        <v>427</v>
      </c>
      <c r="C142" s="1765" t="s">
        <v>2167</v>
      </c>
      <c r="D142" s="1766">
        <v>9</v>
      </c>
      <c r="E142" s="1767">
        <v>5</v>
      </c>
      <c r="F142" s="1768">
        <v>2019</v>
      </c>
      <c r="G142" s="1779">
        <v>0.5</v>
      </c>
      <c r="H142" s="68">
        <v>2.085</v>
      </c>
      <c r="I142" s="660">
        <v>3.05</v>
      </c>
      <c r="J142" s="68">
        <v>2.323465316455696</v>
      </c>
      <c r="K142" s="655">
        <f t="shared" si="19"/>
        <v>71.967014711898727</v>
      </c>
      <c r="L142" s="68">
        <v>0.53628063431042783</v>
      </c>
      <c r="M142" s="649">
        <f>AVERAGE(I142:I144)</f>
        <v>3.05</v>
      </c>
      <c r="N142" s="649">
        <f>10*(6-(LN(M142)/LN(2)))</f>
        <v>43.911907573244761</v>
      </c>
      <c r="O142" s="653">
        <f>AVERAGE(K142:K144)</f>
        <v>177.27169065063288</v>
      </c>
      <c r="P142" s="649">
        <f t="shared" si="34"/>
        <v>78.848558529332877</v>
      </c>
      <c r="Q142" s="653">
        <f>AVERAGE(L142:L144)</f>
        <v>0.59425258229001587</v>
      </c>
      <c r="R142" s="649">
        <f t="shared" si="35"/>
        <v>25.463228738466093</v>
      </c>
      <c r="S142" s="1799">
        <f>AVERAGE(N142,P142,R142)</f>
        <v>49.407898280347915</v>
      </c>
      <c r="T142" s="745"/>
      <c r="U142" s="484"/>
    </row>
    <row r="143" spans="1:23">
      <c r="A143" s="1791" t="s">
        <v>282</v>
      </c>
      <c r="B143" s="1725" t="s">
        <v>427</v>
      </c>
      <c r="C143" s="1765" t="s">
        <v>2167</v>
      </c>
      <c r="D143" s="1766">
        <v>9</v>
      </c>
      <c r="E143" s="1767">
        <v>5</v>
      </c>
      <c r="F143" s="1768">
        <v>2019</v>
      </c>
      <c r="G143" s="1779">
        <v>1</v>
      </c>
      <c r="H143" s="68"/>
      <c r="I143" s="660"/>
      <c r="J143" s="54" t="s">
        <v>811</v>
      </c>
      <c r="K143" s="655"/>
      <c r="L143" s="54" t="s">
        <v>811</v>
      </c>
      <c r="M143" s="649"/>
      <c r="N143" s="649"/>
      <c r="O143" s="649"/>
      <c r="P143" s="649"/>
      <c r="Q143" s="649"/>
      <c r="R143" s="649"/>
      <c r="S143" s="1799"/>
      <c r="T143" s="745"/>
      <c r="U143" s="484"/>
    </row>
    <row r="144" spans="1:23" s="451" customFormat="1">
      <c r="A144" s="1790" t="s">
        <v>282</v>
      </c>
      <c r="B144" s="1759" t="s">
        <v>427</v>
      </c>
      <c r="C144" s="1760" t="s">
        <v>2167</v>
      </c>
      <c r="D144" s="1761">
        <v>9</v>
      </c>
      <c r="E144" s="1762">
        <v>5</v>
      </c>
      <c r="F144" s="1763">
        <v>2019</v>
      </c>
      <c r="G144" s="1782">
        <v>2</v>
      </c>
      <c r="H144" s="687"/>
      <c r="I144" s="1736"/>
      <c r="J144" s="687">
        <v>9.1230182278480996</v>
      </c>
      <c r="K144" s="698">
        <f t="shared" si="19"/>
        <v>282.57636658936701</v>
      </c>
      <c r="L144" s="687">
        <v>0.65222453026960392</v>
      </c>
      <c r="M144" s="688"/>
      <c r="N144" s="688"/>
      <c r="O144" s="688"/>
      <c r="P144" s="688"/>
      <c r="Q144" s="688"/>
      <c r="R144" s="688"/>
      <c r="S144" s="1800"/>
      <c r="T144" s="1016"/>
      <c r="U144" s="564"/>
    </row>
    <row r="145" spans="1:22" s="1840" customFormat="1" ht="16.2" thickBot="1">
      <c r="A145" s="1826"/>
      <c r="B145" s="1827" t="s">
        <v>427</v>
      </c>
      <c r="C145" s="1828" t="s">
        <v>2167</v>
      </c>
      <c r="D145" s="1829"/>
      <c r="E145" s="1830"/>
      <c r="F145" s="1831">
        <v>2020</v>
      </c>
      <c r="G145" s="1832"/>
      <c r="H145" s="1833"/>
      <c r="I145" s="1834"/>
      <c r="J145" s="1833"/>
      <c r="K145" s="1835"/>
      <c r="L145" s="1833"/>
      <c r="M145" s="1836"/>
      <c r="N145" s="1836"/>
      <c r="O145" s="1836"/>
      <c r="P145" s="1836"/>
      <c r="Q145" s="1836"/>
      <c r="R145" s="1836"/>
      <c r="S145" s="1837">
        <v>47.860335656992582</v>
      </c>
      <c r="T145" s="1838"/>
      <c r="U145" s="1839"/>
    </row>
    <row r="146" spans="1:22" s="571" customFormat="1">
      <c r="A146" s="1107"/>
      <c r="B146" s="1389"/>
      <c r="C146" s="1075"/>
      <c r="D146" s="1390"/>
      <c r="E146" s="1391"/>
      <c r="F146" s="1392"/>
      <c r="G146" s="1098"/>
      <c r="H146" s="1078"/>
      <c r="I146" s="1077"/>
      <c r="J146" s="1078"/>
      <c r="K146" s="1109"/>
      <c r="L146" s="1078"/>
      <c r="S146" s="592"/>
      <c r="T146" s="1128"/>
    </row>
    <row r="147" spans="1:22" s="571" customFormat="1">
      <c r="A147" s="1107"/>
      <c r="B147" s="1389"/>
      <c r="C147" s="1075"/>
      <c r="D147" s="1390"/>
      <c r="E147" s="1391"/>
      <c r="F147" s="1392"/>
      <c r="G147" s="1098"/>
      <c r="H147" s="1078"/>
      <c r="I147" s="1077"/>
      <c r="J147" s="1078"/>
      <c r="K147" s="1109"/>
      <c r="L147" s="1078"/>
      <c r="T147" s="1128"/>
      <c r="U147" s="571" t="s">
        <v>3</v>
      </c>
      <c r="V147" s="571">
        <f>COUNTIF(V5:V145,"Acceptable; Ongoing Protection is Required")</f>
        <v>5</v>
      </c>
    </row>
    <row r="148" spans="1:22" s="571" customFormat="1">
      <c r="A148" s="1107"/>
      <c r="B148" s="1389"/>
      <c r="C148" s="1075"/>
      <c r="D148" s="1390"/>
      <c r="E148" s="1391"/>
      <c r="F148" s="1392"/>
      <c r="G148" s="1098"/>
      <c r="H148" s="1078"/>
      <c r="I148" s="1077"/>
      <c r="J148" s="1078"/>
      <c r="K148" s="1109"/>
      <c r="L148" s="1078"/>
      <c r="T148" s="1128"/>
      <c r="U148" s="571" t="s">
        <v>4</v>
      </c>
      <c r="V148" s="571">
        <f>COUNTIF(V5:V145,"Unacceptable; Immediate Restoration is Required")</f>
        <v>7</v>
      </c>
    </row>
    <row r="149" spans="1:22" s="571" customFormat="1">
      <c r="A149" s="1107" t="s">
        <v>2491</v>
      </c>
      <c r="B149" s="1389"/>
      <c r="C149" s="1075"/>
      <c r="D149" s="1390" t="s">
        <v>2492</v>
      </c>
      <c r="E149" s="1391" t="s">
        <v>2493</v>
      </c>
      <c r="F149" s="1392" t="s">
        <v>798</v>
      </c>
      <c r="G149" s="1098"/>
      <c r="H149" s="1078"/>
      <c r="I149" s="1077"/>
      <c r="J149" s="1078"/>
      <c r="K149" s="1109"/>
      <c r="L149" s="1078"/>
      <c r="T149" s="1128"/>
      <c r="U149" s="571" t="s">
        <v>5</v>
      </c>
      <c r="V149" s="571">
        <f>SUM(V147:V148)</f>
        <v>12</v>
      </c>
    </row>
    <row r="150" spans="1:22">
      <c r="A150" s="1806" t="s">
        <v>265</v>
      </c>
      <c r="B150" s="1806" t="s">
        <v>427</v>
      </c>
      <c r="C150" s="1807" t="s">
        <v>2123</v>
      </c>
      <c r="D150" s="1808">
        <f>T7</f>
        <v>0</v>
      </c>
      <c r="E150" s="1805">
        <f>U7</f>
        <v>0</v>
      </c>
      <c r="F150" s="1805" t="str">
        <f>V7</f>
        <v xml:space="preserve"> </v>
      </c>
      <c r="G150"/>
      <c r="H150"/>
      <c r="I150"/>
    </row>
    <row r="151" spans="1:22">
      <c r="A151" s="1806" t="s">
        <v>256</v>
      </c>
      <c r="B151" s="1806" t="s">
        <v>427</v>
      </c>
      <c r="C151" s="1807" t="s">
        <v>2130</v>
      </c>
      <c r="D151" s="1808">
        <f>T23</f>
        <v>0</v>
      </c>
      <c r="E151" s="1805">
        <f>U23</f>
        <v>0</v>
      </c>
      <c r="F151" s="1805" t="str">
        <f>V23</f>
        <v xml:space="preserve"> </v>
      </c>
      <c r="G151"/>
      <c r="H151"/>
      <c r="I151"/>
    </row>
    <row r="152" spans="1:22">
      <c r="A152" s="1806" t="s">
        <v>268</v>
      </c>
      <c r="B152" s="1806" t="s">
        <v>427</v>
      </c>
      <c r="C152" s="1807" t="s">
        <v>2135</v>
      </c>
      <c r="D152" s="1808">
        <f>T32</f>
        <v>0</v>
      </c>
      <c r="E152" s="1805">
        <f>U32</f>
        <v>0</v>
      </c>
      <c r="F152" s="1805" t="str">
        <f>V32</f>
        <v xml:space="preserve"> </v>
      </c>
      <c r="G152"/>
      <c r="H152"/>
      <c r="I152"/>
    </row>
    <row r="153" spans="1:22">
      <c r="A153" s="1806" t="s">
        <v>270</v>
      </c>
      <c r="B153" s="1806" t="s">
        <v>427</v>
      </c>
      <c r="C153" s="1807" t="s">
        <v>2136</v>
      </c>
      <c r="D153" s="1808">
        <f>T41</f>
        <v>0</v>
      </c>
      <c r="E153" s="1805">
        <f>U41</f>
        <v>0</v>
      </c>
      <c r="F153" s="1805" t="str">
        <f>V41</f>
        <v xml:space="preserve"> </v>
      </c>
      <c r="G153"/>
      <c r="H153"/>
      <c r="I153"/>
    </row>
    <row r="154" spans="1:22">
      <c r="A154" s="1806" t="s">
        <v>258</v>
      </c>
      <c r="B154" s="1806" t="s">
        <v>427</v>
      </c>
      <c r="C154" s="1807" t="s">
        <v>2137</v>
      </c>
      <c r="D154" s="1808">
        <f>T53</f>
        <v>0</v>
      </c>
      <c r="E154" s="1805">
        <f>U53</f>
        <v>0</v>
      </c>
      <c r="F154" s="1805" t="str">
        <f>V53</f>
        <v xml:space="preserve"> </v>
      </c>
      <c r="G154"/>
      <c r="H154"/>
      <c r="I154"/>
    </row>
    <row r="155" spans="1:22">
      <c r="A155" s="1806" t="s">
        <v>272</v>
      </c>
      <c r="B155" s="1806" t="s">
        <v>427</v>
      </c>
      <c r="C155" s="1806" t="s">
        <v>2140</v>
      </c>
      <c r="D155" s="1808">
        <f>T63</f>
        <v>0</v>
      </c>
      <c r="E155" s="1805">
        <f>U63</f>
        <v>0</v>
      </c>
      <c r="F155" s="1805" t="str">
        <f>V63</f>
        <v xml:space="preserve"> </v>
      </c>
      <c r="G155"/>
      <c r="H155"/>
      <c r="I155"/>
    </row>
    <row r="156" spans="1:22">
      <c r="A156" s="1806" t="s">
        <v>261</v>
      </c>
      <c r="B156" s="1806" t="s">
        <v>427</v>
      </c>
      <c r="C156" s="1806" t="s">
        <v>2142</v>
      </c>
      <c r="D156" s="1808">
        <f>T77</f>
        <v>47.524907460730304</v>
      </c>
      <c r="E156" s="1805" t="str">
        <f>U77</f>
        <v>2018-2021</v>
      </c>
      <c r="F156" s="1805" t="str">
        <f>V77</f>
        <v>Acceptable; Ongoing Protection is Required</v>
      </c>
      <c r="G156"/>
      <c r="H156"/>
      <c r="I156"/>
    </row>
    <row r="157" spans="1:22">
      <c r="A157" s="1809" t="s">
        <v>274</v>
      </c>
      <c r="B157" s="1809" t="s">
        <v>427</v>
      </c>
      <c r="C157" s="1809" t="s">
        <v>2149</v>
      </c>
      <c r="D157" s="1808">
        <f>T89</f>
        <v>0</v>
      </c>
      <c r="E157" s="1805">
        <f>U89</f>
        <v>0</v>
      </c>
      <c r="F157" s="1805" t="str">
        <f>V89</f>
        <v xml:space="preserve"> </v>
      </c>
      <c r="G157"/>
      <c r="H157"/>
      <c r="I157"/>
    </row>
    <row r="158" spans="1:22">
      <c r="A158" s="1806" t="s">
        <v>276</v>
      </c>
      <c r="B158" s="1806" t="s">
        <v>427</v>
      </c>
      <c r="C158" s="1806" t="s">
        <v>2152</v>
      </c>
      <c r="D158" s="1808">
        <f>T98</f>
        <v>0</v>
      </c>
      <c r="E158" s="1805">
        <f>U98</f>
        <v>0</v>
      </c>
      <c r="F158" s="1805" t="str">
        <f>V98</f>
        <v xml:space="preserve"> </v>
      </c>
      <c r="G158"/>
      <c r="H158"/>
      <c r="I158"/>
    </row>
    <row r="159" spans="1:22">
      <c r="A159" s="1806" t="s">
        <v>278</v>
      </c>
      <c r="B159" s="1806" t="s">
        <v>427</v>
      </c>
      <c r="C159" s="1807" t="s">
        <v>2154</v>
      </c>
      <c r="D159" s="1808">
        <f>T110</f>
        <v>0</v>
      </c>
      <c r="E159" s="1805">
        <f>U110</f>
        <v>0</v>
      </c>
      <c r="F159" s="1805" t="str">
        <f>V110</f>
        <v xml:space="preserve"> </v>
      </c>
      <c r="G159"/>
      <c r="H159"/>
      <c r="I159"/>
    </row>
    <row r="160" spans="1:22">
      <c r="A160" s="1806" t="s">
        <v>263</v>
      </c>
      <c r="B160" s="1806" t="s">
        <v>427</v>
      </c>
      <c r="C160" s="1807" t="s">
        <v>2156</v>
      </c>
      <c r="D160" s="1808">
        <f>T120</f>
        <v>54.657520916922977</v>
      </c>
      <c r="E160" s="1805" t="str">
        <f>U120</f>
        <v>2018-2020</v>
      </c>
      <c r="F160" s="1805" t="str">
        <f>V120</f>
        <v>Unacceptable; Immediate Restoration is Required</v>
      </c>
      <c r="G160"/>
      <c r="H160"/>
      <c r="I160"/>
    </row>
    <row r="161" spans="1:9">
      <c r="A161" s="1806" t="s">
        <v>280</v>
      </c>
      <c r="B161" s="1806" t="s">
        <v>427</v>
      </c>
      <c r="C161" s="1807" t="s">
        <v>2162</v>
      </c>
      <c r="D161" s="1808">
        <f>T130</f>
        <v>0</v>
      </c>
      <c r="E161" s="1805">
        <f>U130</f>
        <v>0</v>
      </c>
      <c r="F161" s="1805" t="str">
        <f>V130</f>
        <v xml:space="preserve"> </v>
      </c>
      <c r="G161"/>
      <c r="H161"/>
      <c r="I161"/>
    </row>
    <row r="162" spans="1:9">
      <c r="A162" s="1806" t="s">
        <v>282</v>
      </c>
      <c r="B162" s="1806" t="s">
        <v>427</v>
      </c>
      <c r="C162" s="1806" t="s">
        <v>2166</v>
      </c>
      <c r="D162" s="1808">
        <f>T140</f>
        <v>0</v>
      </c>
      <c r="E162" s="1805">
        <f>U140</f>
        <v>0</v>
      </c>
      <c r="F162" s="1805" t="str">
        <f>V140</f>
        <v xml:space="preserve"> </v>
      </c>
      <c r="G162"/>
      <c r="H162"/>
      <c r="I162"/>
    </row>
    <row r="163" spans="1:9">
      <c r="A163"/>
      <c r="B163"/>
      <c r="C163"/>
      <c r="D163"/>
      <c r="E163"/>
      <c r="F163"/>
      <c r="G163"/>
      <c r="H163"/>
      <c r="I16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W111"/>
  <sheetViews>
    <sheetView topLeftCell="A3" zoomScaleNormal="100" workbookViewId="0">
      <pane ySplit="1" topLeftCell="A4" activePane="bottomLeft" state="frozen"/>
      <selection pane="bottomLeft" activeCell="F94" sqref="F94"/>
    </sheetView>
  </sheetViews>
  <sheetFormatPr defaultColWidth="11" defaultRowHeight="15.6"/>
  <cols>
    <col min="1" max="3" width="10.796875" style="27"/>
    <col min="4" max="4" width="10.796875" style="527"/>
    <col min="5" max="5" width="10.796875" style="510"/>
    <col min="6" max="6" width="10.796875" style="519"/>
    <col min="7" max="9" width="10.796875" style="27"/>
    <col min="13" max="13" width="9.796875" customWidth="1"/>
    <col min="14" max="14" width="12.5" bestFit="1" customWidth="1"/>
    <col min="15" max="15" width="10.69921875" bestFit="1" customWidth="1"/>
    <col min="16" max="16" width="10.19921875" customWidth="1"/>
    <col min="17" max="17" width="12" customWidth="1"/>
    <col min="18" max="18" width="11.69921875" customWidth="1"/>
    <col min="19" max="19" width="13" customWidth="1"/>
    <col min="20" max="20" width="10.796875" style="166"/>
    <col min="21" max="21" width="24.19921875" customWidth="1"/>
    <col min="30" max="30" width="14.19921875" customWidth="1"/>
  </cols>
  <sheetData>
    <row r="1" spans="1:22" ht="16.2" thickBot="1">
      <c r="A1" s="649" t="s">
        <v>1569</v>
      </c>
      <c r="B1" s="54"/>
      <c r="C1" s="54"/>
      <c r="D1" s="671"/>
    </row>
    <row r="2" spans="1:22">
      <c r="C2" s="2"/>
      <c r="D2" s="520"/>
      <c r="E2" s="503"/>
      <c r="F2" s="512"/>
      <c r="G2" s="7" t="s">
        <v>1533</v>
      </c>
      <c r="H2" s="190" t="s">
        <v>1221</v>
      </c>
      <c r="I2" s="198" t="s">
        <v>1534</v>
      </c>
      <c r="J2" s="75" t="s">
        <v>705</v>
      </c>
      <c r="K2" s="75" t="s">
        <v>705</v>
      </c>
      <c r="L2" s="77" t="s">
        <v>1535</v>
      </c>
    </row>
    <row r="3" spans="1:22" ht="16.2" thickBot="1">
      <c r="A3" s="27" t="s">
        <v>1536</v>
      </c>
      <c r="B3" s="27" t="s">
        <v>20</v>
      </c>
      <c r="C3" s="422" t="s">
        <v>701</v>
      </c>
      <c r="D3" s="521" t="s">
        <v>1053</v>
      </c>
      <c r="E3" s="504" t="s">
        <v>1054</v>
      </c>
      <c r="F3" s="513" t="s">
        <v>1055</v>
      </c>
      <c r="G3" s="474" t="s">
        <v>1537</v>
      </c>
      <c r="H3" s="475" t="s">
        <v>1538</v>
      </c>
      <c r="I3" s="204" t="s">
        <v>1537</v>
      </c>
      <c r="J3" s="476" t="s">
        <v>1539</v>
      </c>
      <c r="K3" s="476" t="s">
        <v>1540</v>
      </c>
      <c r="L3" s="476" t="s">
        <v>1540</v>
      </c>
      <c r="M3" s="487" t="s">
        <v>792</v>
      </c>
      <c r="N3" s="477" t="s">
        <v>474</v>
      </c>
      <c r="O3" s="487" t="s">
        <v>794</v>
      </c>
      <c r="P3" s="477" t="s">
        <v>480</v>
      </c>
      <c r="Q3" s="487" t="s">
        <v>793</v>
      </c>
      <c r="R3" s="477" t="s">
        <v>483</v>
      </c>
      <c r="S3" s="477" t="s">
        <v>795</v>
      </c>
      <c r="T3" s="743" t="s">
        <v>1541</v>
      </c>
      <c r="U3" s="496" t="s">
        <v>797</v>
      </c>
      <c r="V3" s="496" t="s">
        <v>798</v>
      </c>
    </row>
    <row r="4" spans="1:22">
      <c r="A4" s="530" t="s">
        <v>265</v>
      </c>
      <c r="B4" s="490" t="s">
        <v>427</v>
      </c>
      <c r="C4" s="489" t="s">
        <v>2123</v>
      </c>
      <c r="D4" s="522">
        <v>9</v>
      </c>
      <c r="E4" s="505">
        <v>14</v>
      </c>
      <c r="F4" s="514">
        <v>2016</v>
      </c>
      <c r="G4" s="490">
        <v>0.5</v>
      </c>
      <c r="H4" s="490">
        <v>5.8</v>
      </c>
      <c r="I4" s="490">
        <v>17.8</v>
      </c>
      <c r="J4" s="488">
        <v>1.1100000000000001</v>
      </c>
      <c r="K4" s="497">
        <f t="shared" ref="K4:K44" si="0">IF(AND(J4&gt;0),  J4*30.974," ")</f>
        <v>34.381140000000002</v>
      </c>
      <c r="L4" s="488">
        <v>0.38</v>
      </c>
      <c r="M4" s="479">
        <f>AVERAGE(I4:I5)</f>
        <v>17.8</v>
      </c>
      <c r="N4" s="479">
        <f>10*(6-(LN(M4)/LN(2)))</f>
        <v>18.461946639209643</v>
      </c>
      <c r="O4" s="499">
        <f>AVERAGE(K4:K5)</f>
        <v>48.938919999999996</v>
      </c>
      <c r="P4" s="479">
        <f t="shared" ref="P4" si="1">10*(6-(LN(48/O4)/LN(2)))</f>
        <v>60.279478580715249</v>
      </c>
      <c r="Q4" s="481">
        <f>AVERAGE(L4:L5)</f>
        <v>0.29499999999999998</v>
      </c>
      <c r="R4" s="479">
        <f t="shared" ref="R4" si="2">10*(6-((2.04-0.68*LN(Q4))/LN(2)))</f>
        <v>18.592771811057531</v>
      </c>
      <c r="S4" s="482">
        <f>AVERAGE(N4,P4,R4)</f>
        <v>32.44473234366081</v>
      </c>
      <c r="T4" s="744"/>
      <c r="U4" s="482"/>
      <c r="V4" s="430" t="str">
        <f>IF(_xlfn.NUMBERVALUE(T4), IF(T4&lt;50, "Acceptable; Ongoing Protection is Required", "Unacceptable; Immediate Restoration is Required"), " ")</f>
        <v xml:space="preserve"> </v>
      </c>
    </row>
    <row r="5" spans="1:22" ht="16.2" thickBot="1">
      <c r="A5" s="531" t="s">
        <v>265</v>
      </c>
      <c r="B5" s="336" t="s">
        <v>427</v>
      </c>
      <c r="C5" s="361" t="s">
        <v>2123</v>
      </c>
      <c r="D5" s="523">
        <v>9</v>
      </c>
      <c r="E5" s="506">
        <v>14</v>
      </c>
      <c r="F5" s="515">
        <v>2016</v>
      </c>
      <c r="G5" s="346">
        <v>3</v>
      </c>
      <c r="H5" s="346"/>
      <c r="I5" s="346"/>
      <c r="J5" s="350">
        <v>2.0499999999999998</v>
      </c>
      <c r="K5" s="498">
        <f t="shared" si="0"/>
        <v>63.496699999999997</v>
      </c>
      <c r="L5" s="350">
        <v>0.21</v>
      </c>
      <c r="S5" s="484"/>
      <c r="T5" s="745"/>
      <c r="U5" s="484"/>
    </row>
    <row r="6" spans="1:22">
      <c r="A6" s="711" t="s">
        <v>265</v>
      </c>
      <c r="B6" s="712" t="s">
        <v>427</v>
      </c>
      <c r="C6" s="673" t="s">
        <v>2123</v>
      </c>
      <c r="D6" s="689">
        <v>8</v>
      </c>
      <c r="E6" s="690">
        <v>28</v>
      </c>
      <c r="F6" s="691">
        <v>2017</v>
      </c>
      <c r="G6" s="673">
        <v>0.5</v>
      </c>
      <c r="H6" s="673">
        <v>7.2</v>
      </c>
      <c r="I6" s="673">
        <v>17.3</v>
      </c>
      <c r="J6" s="676">
        <v>0.92234092827004255</v>
      </c>
      <c r="K6" s="698">
        <f t="shared" si="0"/>
        <v>28.5685879122363</v>
      </c>
      <c r="L6" s="677">
        <v>0.48609206682996448</v>
      </c>
      <c r="M6" s="649">
        <f>AVERAGE(I6:I7)</f>
        <v>17.3</v>
      </c>
      <c r="N6" s="649">
        <f>10*(6-(LN(M6)/LN(2)))</f>
        <v>18.87299867250637</v>
      </c>
      <c r="O6" s="713">
        <f>AVERAGE(K6:K7)</f>
        <v>32.388806063291149</v>
      </c>
      <c r="P6" s="649">
        <f t="shared" ref="P6:P80" si="3">10*(6-(LN(48/O6)/LN(2)))</f>
        <v>54.324608817399884</v>
      </c>
      <c r="Q6" s="653">
        <f>AVERAGE(L6:L7)</f>
        <v>0.43748286014696802</v>
      </c>
      <c r="R6" s="649">
        <f t="shared" ref="R6:R80" si="4">10*(6-((2.04-0.68*LN(Q6))/LN(2)))</f>
        <v>22.458650291069585</v>
      </c>
      <c r="S6" s="706">
        <f>AVERAGE(N6,P6,R6)</f>
        <v>31.885419260325282</v>
      </c>
      <c r="T6" s="1032">
        <f>AVERAGE(S6:S11)</f>
        <v>33.447748854865601</v>
      </c>
      <c r="U6" s="1033" t="s">
        <v>409</v>
      </c>
      <c r="V6" s="571" t="str">
        <f>IF(_xlfn.NUMBERVALUE(T6), IF(T6&lt;50, "Acceptable; Ongoing Protection is Required", "Unacceptable; Immediate Restoration is Required"), " ")</f>
        <v>Acceptable; Ongoing Protection is Required</v>
      </c>
    </row>
    <row r="7" spans="1:22" ht="16.2" thickBot="1">
      <c r="A7" s="714" t="s">
        <v>265</v>
      </c>
      <c r="B7" s="715" t="s">
        <v>427</v>
      </c>
      <c r="C7" s="685" t="s">
        <v>2123</v>
      </c>
      <c r="D7" s="695">
        <v>8</v>
      </c>
      <c r="E7" s="696">
        <v>28</v>
      </c>
      <c r="F7" s="697">
        <v>2017</v>
      </c>
      <c r="G7" s="685">
        <v>3</v>
      </c>
      <c r="H7" s="685">
        <v>7.2</v>
      </c>
      <c r="I7" s="685">
        <v>17.3</v>
      </c>
      <c r="J7" s="687">
        <v>1.169013502109705</v>
      </c>
      <c r="K7" s="698">
        <f t="shared" si="0"/>
        <v>36.209024214346002</v>
      </c>
      <c r="L7" s="698">
        <v>0.38887365346397157</v>
      </c>
      <c r="M7" s="688"/>
      <c r="N7" s="688"/>
      <c r="O7" s="688"/>
      <c r="P7" s="649"/>
      <c r="Q7" s="649"/>
      <c r="R7" s="649"/>
      <c r="S7" s="708"/>
      <c r="T7" s="745"/>
      <c r="U7" s="484"/>
    </row>
    <row r="8" spans="1:22">
      <c r="A8" s="716" t="s">
        <v>265</v>
      </c>
      <c r="B8" s="717" t="s">
        <v>427</v>
      </c>
      <c r="C8" s="54" t="s">
        <v>2123</v>
      </c>
      <c r="D8" s="671">
        <v>9</v>
      </c>
      <c r="E8" s="692">
        <v>11</v>
      </c>
      <c r="F8" s="693">
        <v>2018</v>
      </c>
      <c r="G8" s="54">
        <v>0.5</v>
      </c>
      <c r="H8" s="54">
        <v>5.5</v>
      </c>
      <c r="I8" s="54">
        <v>17.2</v>
      </c>
      <c r="J8" s="68">
        <v>1.1279265822784805</v>
      </c>
      <c r="K8" s="698">
        <f t="shared" si="0"/>
        <v>34.936397959493654</v>
      </c>
      <c r="L8" s="68">
        <v>0.27788545279722926</v>
      </c>
      <c r="M8" s="649">
        <f>AVERAGE(I8:I9)</f>
        <v>17.2</v>
      </c>
      <c r="N8" s="649">
        <f>10*(6-(LN(M8)/LN(2)))</f>
        <v>18.956633401852649</v>
      </c>
      <c r="O8" s="713">
        <f>AVERAGE(K8:K9)</f>
        <v>33.442407257278461</v>
      </c>
      <c r="P8" s="649">
        <f t="shared" si="3"/>
        <v>54.786442936525845</v>
      </c>
      <c r="Q8" s="653">
        <f>AVERAGE(L8:L9)</f>
        <v>0.38209249759619024</v>
      </c>
      <c r="R8" s="649">
        <f t="shared" si="4"/>
        <v>21.130579248642199</v>
      </c>
      <c r="S8" s="706">
        <f>AVERAGE(N8,P8,R8)</f>
        <v>31.62455186234023</v>
      </c>
      <c r="T8" s="745"/>
      <c r="U8" s="484"/>
    </row>
    <row r="9" spans="1:22">
      <c r="A9" s="716" t="s">
        <v>265</v>
      </c>
      <c r="B9" s="717" t="s">
        <v>427</v>
      </c>
      <c r="C9" s="54" t="s">
        <v>2123</v>
      </c>
      <c r="D9" s="671">
        <v>9</v>
      </c>
      <c r="E9" s="692">
        <v>11</v>
      </c>
      <c r="F9" s="693">
        <v>2018</v>
      </c>
      <c r="G9" s="54">
        <v>3</v>
      </c>
      <c r="H9" s="54"/>
      <c r="I9" s="54"/>
      <c r="J9" s="68">
        <v>1.0314591772151893</v>
      </c>
      <c r="K9" s="655">
        <f t="shared" si="0"/>
        <v>31.948416555063275</v>
      </c>
      <c r="L9" s="68">
        <v>0.48629954239515116</v>
      </c>
      <c r="M9" s="649"/>
      <c r="N9" s="649"/>
      <c r="O9" s="649"/>
      <c r="P9" s="649"/>
      <c r="Q9" s="649"/>
      <c r="R9" s="649"/>
      <c r="S9" s="706"/>
      <c r="T9" s="745"/>
      <c r="U9" s="484"/>
    </row>
    <row r="10" spans="1:22">
      <c r="A10" s="716"/>
      <c r="B10" s="717"/>
      <c r="C10" s="54"/>
      <c r="D10" s="671"/>
      <c r="E10" s="692"/>
      <c r="F10" s="693">
        <v>2019</v>
      </c>
      <c r="G10" s="54"/>
      <c r="H10" s="54"/>
      <c r="I10" s="54"/>
      <c r="J10" s="68"/>
      <c r="K10" s="655"/>
      <c r="L10" s="68"/>
      <c r="M10" s="649"/>
      <c r="N10" s="649"/>
      <c r="O10" s="649"/>
      <c r="P10" s="649"/>
      <c r="Q10" s="649"/>
      <c r="R10" s="649"/>
      <c r="S10" s="706"/>
      <c r="T10" s="745"/>
      <c r="U10" s="484"/>
    </row>
    <row r="11" spans="1:22" s="571" customFormat="1" ht="16.2" thickBot="1">
      <c r="A11" s="1385"/>
      <c r="B11" s="1380" t="s">
        <v>427</v>
      </c>
      <c r="C11" s="1079" t="s">
        <v>2123</v>
      </c>
      <c r="D11" s="1381"/>
      <c r="E11" s="1382"/>
      <c r="F11" s="1383">
        <v>2020</v>
      </c>
      <c r="G11" s="1079"/>
      <c r="H11" s="1079"/>
      <c r="I11" s="1079"/>
      <c r="J11" s="1041"/>
      <c r="K11" s="1026"/>
      <c r="L11" s="1041"/>
      <c r="M11" s="1034"/>
      <c r="N11" s="1034"/>
      <c r="O11" s="1034"/>
      <c r="P11" s="1034"/>
      <c r="Q11" s="1034"/>
      <c r="R11" s="1034"/>
      <c r="S11" s="1036">
        <v>36.833275441931299</v>
      </c>
      <c r="T11" s="1032"/>
      <c r="U11" s="1033"/>
    </row>
    <row r="12" spans="1:22" ht="16.2" thickBot="1">
      <c r="A12" s="530" t="s">
        <v>256</v>
      </c>
      <c r="B12" s="490" t="s">
        <v>427</v>
      </c>
      <c r="C12" s="489" t="s">
        <v>2130</v>
      </c>
      <c r="D12" s="522">
        <v>8</v>
      </c>
      <c r="E12" s="505">
        <v>29</v>
      </c>
      <c r="F12" s="514">
        <v>2016</v>
      </c>
      <c r="G12" s="490">
        <v>0.5</v>
      </c>
      <c r="H12" s="490">
        <v>1.25</v>
      </c>
      <c r="I12" s="490">
        <v>5.4</v>
      </c>
      <c r="J12" s="488">
        <v>8.81</v>
      </c>
      <c r="K12" s="497">
        <f t="shared" si="0"/>
        <v>272.88094000000001</v>
      </c>
      <c r="L12" s="488">
        <v>1.39</v>
      </c>
      <c r="M12" s="479">
        <f>AVERAGE(I12)</f>
        <v>5.4</v>
      </c>
      <c r="N12" s="479">
        <f>10*(6-(LN(M12)/LN(2)))</f>
        <v>35.670405927238932</v>
      </c>
      <c r="O12" s="481">
        <f>AVERAGE(K12)</f>
        <v>272.88094000000001</v>
      </c>
      <c r="P12" s="479">
        <f t="shared" si="3"/>
        <v>85.07165318814836</v>
      </c>
      <c r="Q12" s="481">
        <f>AVERAGE(L12)</f>
        <v>1.39</v>
      </c>
      <c r="R12" s="479">
        <f t="shared" si="4"/>
        <v>33.799598369916872</v>
      </c>
      <c r="S12" s="482">
        <f>AVERAGE(N12,P12,R12)</f>
        <v>51.513885828434724</v>
      </c>
      <c r="T12" s="744"/>
      <c r="U12" s="482"/>
      <c r="V12" s="430" t="str">
        <f>IF(_xlfn.NUMBERVALUE(T12), IF(T12&lt;50, "Acceptable; Ongoing Protection is Required", "Unacceptable; Immediate Restoration is Required"), " ")</f>
        <v xml:space="preserve"> </v>
      </c>
    </row>
    <row r="13" spans="1:22" ht="16.2" thickBot="1">
      <c r="A13" s="718" t="s">
        <v>256</v>
      </c>
      <c r="B13" s="719" t="s">
        <v>427</v>
      </c>
      <c r="C13" s="720" t="s">
        <v>2130</v>
      </c>
      <c r="D13" s="721">
        <v>8</v>
      </c>
      <c r="E13" s="722">
        <v>22</v>
      </c>
      <c r="F13" s="723">
        <v>2017</v>
      </c>
      <c r="G13" s="720">
        <v>0.5</v>
      </c>
      <c r="H13" s="720">
        <v>1</v>
      </c>
      <c r="I13" s="720">
        <v>6.12</v>
      </c>
      <c r="J13" s="724">
        <v>20.39240506329114</v>
      </c>
      <c r="K13" s="698">
        <f t="shared" si="0"/>
        <v>631.63435443037974</v>
      </c>
      <c r="L13" s="725">
        <v>1.9573026524054853</v>
      </c>
      <c r="M13" s="649">
        <f>AVERAGE(I13)</f>
        <v>6.12</v>
      </c>
      <c r="N13" s="649">
        <f>10*(6-(LN(M13)/LN(2)))</f>
        <v>33.864683470820729</v>
      </c>
      <c r="O13" s="653">
        <f>AVERAGE(K13)</f>
        <v>631.63435443037974</v>
      </c>
      <c r="P13" s="679">
        <f t="shared" si="3"/>
        <v>97.179833301986136</v>
      </c>
      <c r="Q13" s="653">
        <f>AVERAGE(L13)</f>
        <v>1.9573026524054853</v>
      </c>
      <c r="R13" s="679">
        <f t="shared" si="4"/>
        <v>37.157315767887361</v>
      </c>
      <c r="S13" s="706">
        <f>AVERAGE(N13,P13,R13)</f>
        <v>56.06727751356474</v>
      </c>
      <c r="T13" s="1032">
        <f>AVERAGE(S13:S17)</f>
        <v>59.008877902578362</v>
      </c>
      <c r="U13" s="1033" t="s">
        <v>369</v>
      </c>
      <c r="V13" s="571" t="str">
        <f>IF(_xlfn.NUMBERVALUE(T13), IF(T13&lt;50, "Acceptable; Ongoing Protection is Required", "Unacceptable; Immediate Restoration is Required"), " ")</f>
        <v>Unacceptable; Immediate Restoration is Required</v>
      </c>
    </row>
    <row r="14" spans="1:22" ht="16.2" thickBot="1">
      <c r="A14" s="718" t="s">
        <v>256</v>
      </c>
      <c r="B14" s="712" t="s">
        <v>427</v>
      </c>
      <c r="C14" s="673" t="s">
        <v>2130</v>
      </c>
      <c r="D14" s="689">
        <v>9</v>
      </c>
      <c r="E14" s="690">
        <v>6</v>
      </c>
      <c r="F14" s="691">
        <v>2018</v>
      </c>
      <c r="G14" s="673">
        <v>0.5</v>
      </c>
      <c r="H14" s="673">
        <v>0.5</v>
      </c>
      <c r="I14" s="673">
        <v>5.9</v>
      </c>
      <c r="J14" s="676">
        <v>1.5731607594936703</v>
      </c>
      <c r="K14" s="698">
        <f t="shared" si="0"/>
        <v>48.727081364556945</v>
      </c>
      <c r="L14" s="676">
        <v>2.9901365357831957</v>
      </c>
      <c r="M14" s="649">
        <f>AVERAGE(I14:I15)</f>
        <v>5.9</v>
      </c>
      <c r="N14" s="649">
        <f>10*(6-(LN(M14)/LN(2)))</f>
        <v>34.392850455255214</v>
      </c>
      <c r="O14" s="713">
        <f>AVERAGE(K14:K15)</f>
        <v>515.00541027130794</v>
      </c>
      <c r="P14" s="679">
        <f t="shared" si="3"/>
        <v>94.234812773311475</v>
      </c>
      <c r="Q14" s="653">
        <f>AVERAGE(L14:L15)</f>
        <v>1.8076894022884806</v>
      </c>
      <c r="R14" s="679">
        <f t="shared" si="4"/>
        <v>36.377219506306361</v>
      </c>
      <c r="S14" s="706">
        <f>AVERAGE(N14,P14,R14)</f>
        <v>55.001627578291014</v>
      </c>
      <c r="T14" s="745"/>
      <c r="U14" s="484"/>
    </row>
    <row r="15" spans="1:22">
      <c r="A15" s="718" t="s">
        <v>256</v>
      </c>
      <c r="B15" s="717" t="s">
        <v>427</v>
      </c>
      <c r="C15" s="54" t="s">
        <v>2130</v>
      </c>
      <c r="D15" s="671">
        <v>9</v>
      </c>
      <c r="E15" s="692">
        <v>6</v>
      </c>
      <c r="F15" s="693">
        <v>2018</v>
      </c>
      <c r="G15" s="54">
        <v>0.5</v>
      </c>
      <c r="H15" s="54"/>
      <c r="I15" s="54"/>
      <c r="J15" s="68">
        <v>31.680885232067507</v>
      </c>
      <c r="K15" s="655">
        <f t="shared" si="0"/>
        <v>981.28373917805891</v>
      </c>
      <c r="L15" s="68">
        <v>0.62524226879376577</v>
      </c>
      <c r="M15" s="649"/>
      <c r="N15" s="649"/>
      <c r="O15" s="649"/>
      <c r="P15" s="649"/>
      <c r="Q15" s="649"/>
      <c r="R15" s="649"/>
      <c r="S15" s="706"/>
      <c r="T15" s="745"/>
      <c r="U15" s="484"/>
    </row>
    <row r="16" spans="1:22">
      <c r="A16" s="711" t="s">
        <v>256</v>
      </c>
      <c r="B16" s="712" t="s">
        <v>427</v>
      </c>
      <c r="C16" s="673" t="s">
        <v>2130</v>
      </c>
      <c r="D16" s="689">
        <v>9</v>
      </c>
      <c r="E16" s="690">
        <v>11</v>
      </c>
      <c r="F16" s="691">
        <v>2019</v>
      </c>
      <c r="G16" s="675">
        <v>0.5</v>
      </c>
      <c r="H16" s="676">
        <v>0.75</v>
      </c>
      <c r="I16" s="739">
        <v>6</v>
      </c>
      <c r="J16" s="676">
        <v>56.087769367088619</v>
      </c>
      <c r="K16" s="677">
        <f t="shared" si="0"/>
        <v>1737.2625683762028</v>
      </c>
      <c r="L16" s="676">
        <v>2.1743569165480889</v>
      </c>
      <c r="M16" s="678">
        <f t="shared" ref="M16:M25" si="5">AVERAGE(I16)</f>
        <v>6</v>
      </c>
      <c r="N16" s="678">
        <f t="shared" ref="N16:N26" si="6">10*(6-(LN(M16)/LN(2)))</f>
        <v>34.150374992788443</v>
      </c>
      <c r="O16" s="680">
        <f t="shared" ref="O16:O25" si="7">AVERAGE(K16)</f>
        <v>1737.2625683762028</v>
      </c>
      <c r="P16" s="649">
        <f t="shared" si="3"/>
        <v>111.77637602161134</v>
      </c>
      <c r="Q16" s="653">
        <f t="shared" ref="Q16:Q25" si="8">AVERAGE(L16)</f>
        <v>2.1743569165480889</v>
      </c>
      <c r="R16" s="649">
        <f t="shared" si="4"/>
        <v>38.189024838911408</v>
      </c>
      <c r="S16" s="710">
        <f t="shared" ref="S16:S26" si="9">AVERAGE(N16,P16,R16)</f>
        <v>61.371925284437054</v>
      </c>
      <c r="T16" s="745"/>
      <c r="U16" s="484"/>
    </row>
    <row r="17" spans="1:22" s="571" customFormat="1" ht="16.2" thickBot="1">
      <c r="A17" s="1385"/>
      <c r="B17" s="1386" t="s">
        <v>427</v>
      </c>
      <c r="C17" s="1387" t="s">
        <v>2130</v>
      </c>
      <c r="D17" s="1381"/>
      <c r="E17" s="1382"/>
      <c r="F17" s="1383">
        <v>2020</v>
      </c>
      <c r="G17" s="1081"/>
      <c r="H17" s="1041"/>
      <c r="I17" s="1086"/>
      <c r="J17" s="1041"/>
      <c r="K17" s="1026"/>
      <c r="L17" s="1041"/>
      <c r="M17" s="1034"/>
      <c r="N17" s="1034"/>
      <c r="O17" s="1035"/>
      <c r="P17" s="1034"/>
      <c r="Q17" s="1035"/>
      <c r="R17" s="1034"/>
      <c r="S17" s="1036">
        <v>63.594681234020634</v>
      </c>
      <c r="T17" s="1032"/>
      <c r="U17" s="1033"/>
    </row>
    <row r="18" spans="1:22" ht="16.2" thickBot="1">
      <c r="A18" s="532" t="s">
        <v>268</v>
      </c>
      <c r="B18" s="511" t="s">
        <v>427</v>
      </c>
      <c r="C18" s="495" t="s">
        <v>2135</v>
      </c>
      <c r="D18" s="524">
        <v>8</v>
      </c>
      <c r="E18" s="507">
        <v>22</v>
      </c>
      <c r="F18" s="516">
        <v>2016</v>
      </c>
      <c r="G18" s="511">
        <v>0.5</v>
      </c>
      <c r="H18" s="511">
        <v>2.4300000000000002</v>
      </c>
      <c r="I18" s="511">
        <v>5.48</v>
      </c>
      <c r="J18" s="494">
        <v>5.18</v>
      </c>
      <c r="K18" s="497">
        <f t="shared" si="0"/>
        <v>160.44531999999998</v>
      </c>
      <c r="L18" s="494">
        <v>0.28000000000000003</v>
      </c>
      <c r="M18" s="479">
        <f t="shared" si="5"/>
        <v>5.48</v>
      </c>
      <c r="N18" s="479">
        <f t="shared" si="6"/>
        <v>35.458241068141973</v>
      </c>
      <c r="O18" s="481">
        <f t="shared" si="7"/>
        <v>160.44531999999998</v>
      </c>
      <c r="P18" s="479">
        <f t="shared" si="3"/>
        <v>77.409753975809764</v>
      </c>
      <c r="Q18" s="481">
        <f t="shared" si="8"/>
        <v>0.28000000000000003</v>
      </c>
      <c r="R18" s="479">
        <f t="shared" si="4"/>
        <v>18.080812545388724</v>
      </c>
      <c r="S18" s="482">
        <f t="shared" si="9"/>
        <v>43.649602529780147</v>
      </c>
      <c r="T18" s="744"/>
      <c r="U18" s="482"/>
      <c r="V18" s="430" t="str">
        <f>IF(_xlfn.NUMBERVALUE(T18), IF(T18&lt;50, "Acceptable; Ongoing Protection is Required", "Unacceptable; Immediate Restoration is Required"), " ")</f>
        <v xml:space="preserve"> </v>
      </c>
    </row>
    <row r="19" spans="1:22" ht="16.2" thickBot="1">
      <c r="A19" s="726" t="s">
        <v>268</v>
      </c>
      <c r="B19" s="717" t="s">
        <v>427</v>
      </c>
      <c r="C19" s="54" t="s">
        <v>2135</v>
      </c>
      <c r="D19" s="671">
        <v>8</v>
      </c>
      <c r="E19" s="692">
        <v>23</v>
      </c>
      <c r="F19" s="693">
        <v>2017</v>
      </c>
      <c r="G19" s="54">
        <v>0.5</v>
      </c>
      <c r="H19" s="54">
        <v>2.74</v>
      </c>
      <c r="I19" s="54">
        <v>5.52</v>
      </c>
      <c r="J19" s="142">
        <v>5.6418987341772153</v>
      </c>
      <c r="K19" s="698">
        <f t="shared" si="0"/>
        <v>174.75217139240507</v>
      </c>
      <c r="L19" s="655">
        <v>0.55090434240729313</v>
      </c>
      <c r="M19" s="649">
        <f t="shared" si="5"/>
        <v>5.52</v>
      </c>
      <c r="N19" s="649">
        <f t="shared" si="6"/>
        <v>35.353317329965556</v>
      </c>
      <c r="O19" s="653">
        <f t="shared" si="7"/>
        <v>174.75217139240507</v>
      </c>
      <c r="P19" s="679">
        <f t="shared" si="3"/>
        <v>78.642040710496573</v>
      </c>
      <c r="Q19" s="653">
        <f t="shared" si="8"/>
        <v>0.55090434240729313</v>
      </c>
      <c r="R19" s="679">
        <f t="shared" si="4"/>
        <v>24.720162596860309</v>
      </c>
      <c r="S19" s="706">
        <f t="shared" si="9"/>
        <v>46.238506879107483</v>
      </c>
      <c r="T19" s="1032">
        <f>AVERAGE(S19:S22)</f>
        <v>48.584478983748205</v>
      </c>
      <c r="U19" s="1033" t="s">
        <v>369</v>
      </c>
      <c r="V19" s="571" t="str">
        <f>IF(_xlfn.NUMBERVALUE(T19), IF(T19&lt;50, "Acceptable; Ongoing Protection is Required", "Unacceptable; Immediate Restoration is Required"), " ")</f>
        <v>Acceptable; Ongoing Protection is Required</v>
      </c>
    </row>
    <row r="20" spans="1:22" ht="16.2" thickBot="1">
      <c r="A20" s="726" t="s">
        <v>268</v>
      </c>
      <c r="B20" s="719" t="s">
        <v>427</v>
      </c>
      <c r="C20" s="720" t="s">
        <v>2135</v>
      </c>
      <c r="D20" s="721">
        <v>8</v>
      </c>
      <c r="E20" s="722">
        <v>20</v>
      </c>
      <c r="F20" s="723">
        <v>2018</v>
      </c>
      <c r="G20" s="720">
        <v>0.5</v>
      </c>
      <c r="H20" s="720">
        <v>1.25</v>
      </c>
      <c r="I20" s="720">
        <v>5.7</v>
      </c>
      <c r="J20" s="727">
        <v>15.353215189873419</v>
      </c>
      <c r="K20" s="698">
        <f t="shared" si="0"/>
        <v>475.55048729113929</v>
      </c>
      <c r="L20" s="727">
        <v>0.87572094912743303</v>
      </c>
      <c r="M20" s="649">
        <f t="shared" si="5"/>
        <v>5.7</v>
      </c>
      <c r="N20" s="649">
        <f t="shared" si="6"/>
        <v>34.890380807226208</v>
      </c>
      <c r="O20" s="653">
        <f t="shared" si="7"/>
        <v>475.55048729113929</v>
      </c>
      <c r="P20" s="679">
        <f t="shared" si="3"/>
        <v>93.08492203426411</v>
      </c>
      <c r="Q20" s="653">
        <f t="shared" si="8"/>
        <v>0.87572094912743303</v>
      </c>
      <c r="R20" s="679">
        <f t="shared" si="4"/>
        <v>29.267114446146799</v>
      </c>
      <c r="S20" s="706">
        <f t="shared" si="9"/>
        <v>52.414139095879044</v>
      </c>
      <c r="T20" s="745"/>
      <c r="U20" s="484"/>
    </row>
    <row r="21" spans="1:22">
      <c r="A21" s="718" t="s">
        <v>268</v>
      </c>
      <c r="B21" s="717" t="s">
        <v>427</v>
      </c>
      <c r="C21" s="54" t="s">
        <v>2135</v>
      </c>
      <c r="D21" s="671">
        <v>8</v>
      </c>
      <c r="E21" s="692">
        <v>15</v>
      </c>
      <c r="F21" s="693">
        <v>2019</v>
      </c>
      <c r="G21" s="657">
        <v>0.5</v>
      </c>
      <c r="H21" s="68">
        <v>2.0499999999999998</v>
      </c>
      <c r="I21" s="660">
        <v>5.6</v>
      </c>
      <c r="J21" s="68">
        <v>10.440911392405061</v>
      </c>
      <c r="K21" s="655">
        <f t="shared" si="0"/>
        <v>323.39678946835437</v>
      </c>
      <c r="L21" s="68">
        <v>0.62060188953436557</v>
      </c>
      <c r="M21" s="649">
        <f t="shared" si="5"/>
        <v>5.6</v>
      </c>
      <c r="N21" s="649">
        <f t="shared" si="6"/>
        <v>35.145731728297577</v>
      </c>
      <c r="O21" s="653">
        <f t="shared" si="7"/>
        <v>323.39678946835437</v>
      </c>
      <c r="P21" s="679">
        <f t="shared" si="3"/>
        <v>87.521990455365255</v>
      </c>
      <c r="Q21" s="653">
        <f t="shared" si="8"/>
        <v>0.62060188953436557</v>
      </c>
      <c r="R21" s="679">
        <f t="shared" si="4"/>
        <v>25.888853128677095</v>
      </c>
      <c r="S21" s="706">
        <f t="shared" si="9"/>
        <v>49.518858437446646</v>
      </c>
      <c r="T21" s="745"/>
      <c r="U21" s="484"/>
    </row>
    <row r="22" spans="1:22" s="571" customFormat="1" ht="16.2" thickBot="1">
      <c r="A22" s="1385"/>
      <c r="B22" s="1380" t="s">
        <v>427</v>
      </c>
      <c r="C22" s="1079" t="s">
        <v>2135</v>
      </c>
      <c r="D22" s="1381"/>
      <c r="E22" s="1382"/>
      <c r="F22" s="1383">
        <v>2020</v>
      </c>
      <c r="G22" s="1081"/>
      <c r="H22" s="1041"/>
      <c r="I22" s="1086"/>
      <c r="J22" s="1041"/>
      <c r="K22" s="1026"/>
      <c r="L22" s="1041"/>
      <c r="M22" s="1034"/>
      <c r="N22" s="1034"/>
      <c r="O22" s="1035"/>
      <c r="P22" s="1034"/>
      <c r="Q22" s="1035"/>
      <c r="R22" s="1034"/>
      <c r="S22" s="1036">
        <v>46.166411522559649</v>
      </c>
      <c r="T22" s="1032"/>
      <c r="U22" s="1033"/>
    </row>
    <row r="23" spans="1:22" ht="16.2" thickBot="1">
      <c r="A23" s="532" t="s">
        <v>270</v>
      </c>
      <c r="B23" s="511" t="s">
        <v>427</v>
      </c>
      <c r="C23" s="495" t="s">
        <v>2136</v>
      </c>
      <c r="D23" s="524">
        <v>8</v>
      </c>
      <c r="E23" s="507">
        <v>29</v>
      </c>
      <c r="F23" s="516">
        <v>2016</v>
      </c>
      <c r="G23" s="511">
        <v>0.5</v>
      </c>
      <c r="H23" s="511">
        <v>1.95</v>
      </c>
      <c r="I23" s="511">
        <v>3.6</v>
      </c>
      <c r="J23" s="494">
        <v>14.11</v>
      </c>
      <c r="K23" s="497">
        <f t="shared" si="0"/>
        <v>437.04313999999999</v>
      </c>
      <c r="L23" s="494">
        <v>0.56000000000000005</v>
      </c>
      <c r="M23" s="479">
        <f t="shared" si="5"/>
        <v>3.6</v>
      </c>
      <c r="N23" s="479">
        <f t="shared" si="6"/>
        <v>41.520030934450496</v>
      </c>
      <c r="O23" s="481">
        <f t="shared" si="7"/>
        <v>437.04313999999999</v>
      </c>
      <c r="P23" s="479">
        <f t="shared" si="3"/>
        <v>91.866693824916865</v>
      </c>
      <c r="Q23" s="481">
        <f t="shared" si="8"/>
        <v>0.56000000000000005</v>
      </c>
      <c r="R23" s="479">
        <f t="shared" si="4"/>
        <v>24.880812545388729</v>
      </c>
      <c r="S23" s="482">
        <f t="shared" si="9"/>
        <v>52.755845768252023</v>
      </c>
      <c r="T23" s="744"/>
      <c r="U23" s="482"/>
      <c r="V23" s="430" t="str">
        <f>IF(_xlfn.NUMBERVALUE(T23), IF(T23&lt;50, "Acceptable; Ongoing Protection is Required", "Unacceptable; Immediate Restoration is Required"), " ")</f>
        <v xml:space="preserve"> </v>
      </c>
    </row>
    <row r="24" spans="1:22" ht="16.2" thickBot="1">
      <c r="A24" s="726" t="s">
        <v>270</v>
      </c>
      <c r="B24" s="717" t="s">
        <v>427</v>
      </c>
      <c r="C24" s="54" t="s">
        <v>2136</v>
      </c>
      <c r="D24" s="671">
        <v>8</v>
      </c>
      <c r="E24" s="692">
        <v>23</v>
      </c>
      <c r="F24" s="693">
        <v>2017</v>
      </c>
      <c r="G24" s="54">
        <v>0.5</v>
      </c>
      <c r="H24" s="54">
        <v>3.1</v>
      </c>
      <c r="I24" s="54">
        <v>3.85</v>
      </c>
      <c r="J24" s="142">
        <v>4.5996202531645576</v>
      </c>
      <c r="K24" s="698">
        <f t="shared" si="0"/>
        <v>142.468637721519</v>
      </c>
      <c r="L24" s="655">
        <v>0.71767763921534455</v>
      </c>
      <c r="M24" s="649">
        <f t="shared" si="5"/>
        <v>3.85</v>
      </c>
      <c r="N24" s="649">
        <f t="shared" si="6"/>
        <v>40.551415541924605</v>
      </c>
      <c r="O24" s="653">
        <f t="shared" si="7"/>
        <v>142.468637721519</v>
      </c>
      <c r="P24" s="679">
        <f t="shared" si="3"/>
        <v>75.69538056166752</v>
      </c>
      <c r="Q24" s="653">
        <f t="shared" si="8"/>
        <v>0.71767763921534455</v>
      </c>
      <c r="R24" s="679">
        <f t="shared" si="4"/>
        <v>27.314594724483054</v>
      </c>
      <c r="S24" s="706">
        <f t="shared" si="9"/>
        <v>47.853796942691723</v>
      </c>
      <c r="T24" s="1032">
        <f>AVERAGE(S24:S28)</f>
        <v>44.074808147458008</v>
      </c>
      <c r="U24" s="1033" t="s">
        <v>369</v>
      </c>
      <c r="V24" s="571" t="str">
        <f>IF(_xlfn.NUMBERVALUE(T24), IF(T24&lt;50, "Acceptable; Ongoing Protection is Required", "Unacceptable; Immediate Restoration is Required"), " ")</f>
        <v>Acceptable; Ongoing Protection is Required</v>
      </c>
    </row>
    <row r="25" spans="1:22" ht="16.2" thickBot="1">
      <c r="A25" s="726" t="s">
        <v>270</v>
      </c>
      <c r="B25" s="719" t="s">
        <v>427</v>
      </c>
      <c r="C25" s="720" t="s">
        <v>2136</v>
      </c>
      <c r="D25" s="721">
        <v>9</v>
      </c>
      <c r="E25" s="722">
        <v>5</v>
      </c>
      <c r="F25" s="723">
        <v>2018</v>
      </c>
      <c r="G25" s="720">
        <v>0.5</v>
      </c>
      <c r="H25" s="720">
        <v>3.3</v>
      </c>
      <c r="I25" s="720">
        <v>4.01</v>
      </c>
      <c r="J25" s="727">
        <v>1.862562974683545</v>
      </c>
      <c r="K25" s="698">
        <f t="shared" si="0"/>
        <v>57.691025577848123</v>
      </c>
      <c r="L25" s="727">
        <v>0.55577090559445852</v>
      </c>
      <c r="M25" s="649">
        <f t="shared" si="5"/>
        <v>4.01</v>
      </c>
      <c r="N25" s="649">
        <f t="shared" si="6"/>
        <v>39.963977633198041</v>
      </c>
      <c r="O25" s="653">
        <f t="shared" si="7"/>
        <v>57.691025577848123</v>
      </c>
      <c r="P25" s="679">
        <f t="shared" si="3"/>
        <v>62.653125046950741</v>
      </c>
      <c r="Q25" s="653">
        <f t="shared" si="8"/>
        <v>0.55577090559445852</v>
      </c>
      <c r="R25" s="679">
        <f t="shared" si="4"/>
        <v>24.806444241908572</v>
      </c>
      <c r="S25" s="706">
        <f t="shared" si="9"/>
        <v>42.47451564068578</v>
      </c>
      <c r="T25" s="745"/>
      <c r="U25" s="484"/>
    </row>
    <row r="26" spans="1:22" ht="16.2" thickBot="1">
      <c r="A26" s="726" t="s">
        <v>270</v>
      </c>
      <c r="B26" s="717" t="s">
        <v>427</v>
      </c>
      <c r="C26" s="54" t="s">
        <v>2136</v>
      </c>
      <c r="D26" s="671">
        <v>8</v>
      </c>
      <c r="E26" s="692">
        <v>15</v>
      </c>
      <c r="F26" s="693">
        <v>2019</v>
      </c>
      <c r="G26" s="657">
        <v>0.5</v>
      </c>
      <c r="H26" s="68">
        <v>3.35</v>
      </c>
      <c r="I26" s="660">
        <v>3.98</v>
      </c>
      <c r="J26" s="68">
        <v>1.9304810126582286</v>
      </c>
      <c r="K26" s="698">
        <f t="shared" si="0"/>
        <v>59.79471888607597</v>
      </c>
      <c r="L26" s="68">
        <v>0.38787618095897852</v>
      </c>
      <c r="M26" s="649">
        <f>AVERAGE(I26:I27)</f>
        <v>3.98</v>
      </c>
      <c r="N26" s="649">
        <f t="shared" si="6"/>
        <v>40.072315692310752</v>
      </c>
      <c r="O26" s="713">
        <f>AVERAGE(K26:K27)</f>
        <v>132.85375921518985</v>
      </c>
      <c r="P26" s="679">
        <f t="shared" si="3"/>
        <v>74.687327397979175</v>
      </c>
      <c r="Q26" s="653">
        <f>AVERAGE(L26:L27)</f>
        <v>0.50423903524667202</v>
      </c>
      <c r="R26" s="679">
        <f t="shared" si="4"/>
        <v>23.851843212036524</v>
      </c>
      <c r="S26" s="706">
        <f t="shared" si="9"/>
        <v>46.203828767442154</v>
      </c>
      <c r="T26" s="745"/>
      <c r="U26" s="484"/>
    </row>
    <row r="27" spans="1:22">
      <c r="A27" s="718" t="s">
        <v>270</v>
      </c>
      <c r="B27" s="717" t="s">
        <v>427</v>
      </c>
      <c r="C27" s="54" t="s">
        <v>2136</v>
      </c>
      <c r="D27" s="671">
        <v>8</v>
      </c>
      <c r="E27" s="692">
        <v>15</v>
      </c>
      <c r="F27" s="693">
        <v>2019</v>
      </c>
      <c r="G27" s="657">
        <v>3</v>
      </c>
      <c r="H27" s="68"/>
      <c r="I27" s="660"/>
      <c r="J27" s="68">
        <v>6.6479240506329091</v>
      </c>
      <c r="K27" s="655">
        <f t="shared" si="0"/>
        <v>205.91279954430374</v>
      </c>
      <c r="L27" s="68">
        <v>0.62060188953436557</v>
      </c>
      <c r="M27" s="649"/>
      <c r="N27" s="649"/>
      <c r="O27" s="649"/>
      <c r="P27" s="649"/>
      <c r="Q27" s="649"/>
      <c r="R27" s="649"/>
      <c r="S27" s="706"/>
      <c r="T27" s="745"/>
      <c r="U27" s="484"/>
    </row>
    <row r="28" spans="1:22" s="571" customFormat="1" ht="16.2" thickBot="1">
      <c r="A28" s="1385"/>
      <c r="B28" s="1380" t="s">
        <v>427</v>
      </c>
      <c r="C28" s="1079" t="s">
        <v>2136</v>
      </c>
      <c r="D28" s="1381"/>
      <c r="E28" s="1382"/>
      <c r="F28" s="1383">
        <v>2020</v>
      </c>
      <c r="G28" s="1081"/>
      <c r="H28" s="1041"/>
      <c r="I28" s="1086"/>
      <c r="J28" s="1041"/>
      <c r="K28" s="1026"/>
      <c r="L28" s="1041"/>
      <c r="M28" s="1034"/>
      <c r="N28" s="1034"/>
      <c r="O28" s="1034"/>
      <c r="P28" s="1034"/>
      <c r="Q28" s="1034"/>
      <c r="R28" s="1034"/>
      <c r="S28" s="1036">
        <v>39.767091239012352</v>
      </c>
      <c r="T28" s="1032"/>
      <c r="U28" s="1033"/>
    </row>
    <row r="29" spans="1:22" ht="16.2" thickBot="1">
      <c r="A29" s="530" t="s">
        <v>258</v>
      </c>
      <c r="B29" s="490" t="s">
        <v>427</v>
      </c>
      <c r="C29" s="489" t="s">
        <v>2137</v>
      </c>
      <c r="D29" s="522">
        <v>8</v>
      </c>
      <c r="E29" s="505">
        <v>22</v>
      </c>
      <c r="F29" s="514">
        <v>2016</v>
      </c>
      <c r="G29" s="490">
        <v>0.5</v>
      </c>
      <c r="H29" s="490">
        <v>3.35</v>
      </c>
      <c r="I29" s="490">
        <v>4.3</v>
      </c>
      <c r="J29" s="488">
        <v>4.34</v>
      </c>
      <c r="K29" s="497">
        <f t="shared" si="0"/>
        <v>134.42715999999999</v>
      </c>
      <c r="L29" s="488">
        <v>0.71</v>
      </c>
      <c r="M29" s="479">
        <f>AVERAGE(I29:I30)</f>
        <v>4.3</v>
      </c>
      <c r="N29" s="479">
        <f>10*(6-(LN(M29)/LN(2)))</f>
        <v>38.956633401852642</v>
      </c>
      <c r="O29" s="499">
        <f>AVERAGE(K29:K30)</f>
        <v>105.93107999999999</v>
      </c>
      <c r="P29" s="479">
        <f t="shared" si="3"/>
        <v>71.420196247803204</v>
      </c>
      <c r="Q29" s="481">
        <f>AVERAGE(L29:L30)</f>
        <v>0.63500000000000001</v>
      </c>
      <c r="R29" s="479">
        <f t="shared" si="4"/>
        <v>26.113854945447741</v>
      </c>
      <c r="S29" s="482">
        <f>AVERAGE(N29,P29,R29)</f>
        <v>45.496894865034527</v>
      </c>
      <c r="T29" s="744"/>
      <c r="U29" s="482"/>
      <c r="V29" s="430" t="str">
        <f>IF(_xlfn.NUMBERVALUE(T29), IF(T29&lt;50, "Acceptable; Ongoing Protection is Required", "Unacceptable; Immediate Restoration is Required"), " ")</f>
        <v xml:space="preserve"> </v>
      </c>
    </row>
    <row r="30" spans="1:22" ht="16.2" thickBot="1">
      <c r="A30" s="530" t="s">
        <v>258</v>
      </c>
      <c r="B30" s="336" t="s">
        <v>427</v>
      </c>
      <c r="C30" s="361" t="s">
        <v>2137</v>
      </c>
      <c r="D30" s="523">
        <v>8</v>
      </c>
      <c r="E30" s="506">
        <v>22</v>
      </c>
      <c r="F30" s="515">
        <v>2016</v>
      </c>
      <c r="G30" s="346">
        <v>3.3</v>
      </c>
      <c r="H30" s="346"/>
      <c r="I30" s="346"/>
      <c r="J30" s="350">
        <v>2.5</v>
      </c>
      <c r="K30" s="498">
        <f t="shared" si="0"/>
        <v>77.435000000000002</v>
      </c>
      <c r="L30" s="350">
        <v>0.56000000000000005</v>
      </c>
      <c r="S30" s="484"/>
      <c r="T30" s="745"/>
      <c r="U30" s="484"/>
    </row>
    <row r="31" spans="1:22" ht="16.2" thickBot="1">
      <c r="A31" s="718" t="s">
        <v>258</v>
      </c>
      <c r="B31" s="719" t="s">
        <v>427</v>
      </c>
      <c r="C31" s="720" t="s">
        <v>2137</v>
      </c>
      <c r="D31" s="721">
        <v>8</v>
      </c>
      <c r="E31" s="722">
        <v>22</v>
      </c>
      <c r="F31" s="723">
        <v>2017</v>
      </c>
      <c r="G31" s="720">
        <v>0.5</v>
      </c>
      <c r="H31" s="720">
        <v>3.1</v>
      </c>
      <c r="I31" s="720">
        <v>6.1</v>
      </c>
      <c r="J31" s="724">
        <v>6.2763291139240511</v>
      </c>
      <c r="K31" s="698">
        <f t="shared" si="0"/>
        <v>194.40301797468356</v>
      </c>
      <c r="L31" s="725">
        <v>0.84816448270904365</v>
      </c>
      <c r="M31" s="649">
        <f>AVERAGE(I31)</f>
        <v>6.1</v>
      </c>
      <c r="N31" s="649">
        <f>10*(6-(LN(M31)/LN(2)))</f>
        <v>33.911907573244761</v>
      </c>
      <c r="O31" s="653">
        <f>AVERAGE(K31)</f>
        <v>194.40301797468356</v>
      </c>
      <c r="P31" s="649">
        <f t="shared" si="3"/>
        <v>80.17944305030764</v>
      </c>
      <c r="Q31" s="653">
        <f>AVERAGE(L31)</f>
        <v>0.84816448270904365</v>
      </c>
      <c r="R31" s="649">
        <f t="shared" si="4"/>
        <v>28.953449801108864</v>
      </c>
      <c r="S31" s="706">
        <f>AVERAGE(N31,P31,R31)</f>
        <v>47.681600141553758</v>
      </c>
      <c r="T31" s="1032">
        <f>AVERAGE(S31:S35)</f>
        <v>48.899601346906508</v>
      </c>
      <c r="U31" s="1033" t="s">
        <v>430</v>
      </c>
      <c r="V31" s="571" t="str">
        <f>IF(_xlfn.NUMBERVALUE(T31), IF(T31&lt;50, "Acceptable; Ongoing Protection is Required", "Unacceptable; Immediate Restoration is Required"), " ")</f>
        <v>Acceptable; Ongoing Protection is Required</v>
      </c>
    </row>
    <row r="32" spans="1:22" ht="16.2" thickBot="1">
      <c r="A32" s="728" t="s">
        <v>258</v>
      </c>
      <c r="B32" s="729" t="s">
        <v>427</v>
      </c>
      <c r="C32" s="730" t="s">
        <v>2137</v>
      </c>
      <c r="D32" s="731">
        <v>9</v>
      </c>
      <c r="E32" s="732">
        <v>6</v>
      </c>
      <c r="F32" s="733">
        <v>2018</v>
      </c>
      <c r="G32" s="730">
        <v>0.5</v>
      </c>
      <c r="H32" s="730">
        <v>2.91</v>
      </c>
      <c r="I32" s="730">
        <v>5.33</v>
      </c>
      <c r="J32" s="730" t="s">
        <v>866</v>
      </c>
      <c r="K32" s="734" t="e">
        <f t="shared" si="0"/>
        <v>#VALUE!</v>
      </c>
      <c r="L32" s="735" t="s">
        <v>866</v>
      </c>
      <c r="M32" s="736">
        <f>AVERAGE(I32)</f>
        <v>5.33</v>
      </c>
      <c r="N32" s="736">
        <f>10*(6-(LN(M32)/LN(2)))</f>
        <v>35.858644670155485</v>
      </c>
      <c r="O32" s="737" t="e">
        <f>AVERAGE(K32)</f>
        <v>#VALUE!</v>
      </c>
      <c r="P32" s="738" t="e">
        <f t="shared" si="3"/>
        <v>#VALUE!</v>
      </c>
      <c r="Q32" s="737" t="e">
        <f>AVERAGE(L32)</f>
        <v>#DIV/0!</v>
      </c>
      <c r="R32" s="738" t="e">
        <f t="shared" si="4"/>
        <v>#DIV/0!</v>
      </c>
      <c r="S32" s="565"/>
      <c r="T32" s="745"/>
      <c r="U32" s="484"/>
    </row>
    <row r="33" spans="1:23" ht="16.2" thickBot="1">
      <c r="A33" s="718" t="s">
        <v>258</v>
      </c>
      <c r="B33" s="712" t="s">
        <v>427</v>
      </c>
      <c r="C33" s="673" t="s">
        <v>2137</v>
      </c>
      <c r="D33" s="689">
        <v>9</v>
      </c>
      <c r="E33" s="690">
        <v>11</v>
      </c>
      <c r="F33" s="691">
        <v>2019</v>
      </c>
      <c r="G33" s="675">
        <v>0.5</v>
      </c>
      <c r="H33" s="676">
        <v>3.7</v>
      </c>
      <c r="I33" s="739">
        <v>5.25</v>
      </c>
      <c r="J33" s="676">
        <v>2.1526222784810121</v>
      </c>
      <c r="K33" s="698">
        <f t="shared" si="0"/>
        <v>66.675322453670873</v>
      </c>
      <c r="L33" s="676">
        <v>0.58056853274210152</v>
      </c>
      <c r="M33" s="649">
        <f>AVERAGE(I33:I34)</f>
        <v>5.25</v>
      </c>
      <c r="N33" s="649">
        <f>10*(6-(LN(M33)/LN(2)))</f>
        <v>36.076825772212395</v>
      </c>
      <c r="O33" s="713">
        <f>AVERAGE(K33:K34)</f>
        <v>82.814983841265814</v>
      </c>
      <c r="P33" s="679">
        <f t="shared" si="3"/>
        <v>67.868574145207702</v>
      </c>
      <c r="Q33" s="653">
        <f>AVERAGE(L33:L34)</f>
        <v>0.58056853274210152</v>
      </c>
      <c r="R33" s="679">
        <f t="shared" si="4"/>
        <v>25.234681497222521</v>
      </c>
      <c r="S33" s="706">
        <f>AVERAGE(N33,P33,R33)</f>
        <v>43.060027138214203</v>
      </c>
      <c r="T33" s="745"/>
      <c r="U33" s="484"/>
    </row>
    <row r="34" spans="1:23">
      <c r="A34" s="718" t="s">
        <v>258</v>
      </c>
      <c r="B34" s="717" t="s">
        <v>427</v>
      </c>
      <c r="C34" s="54" t="s">
        <v>2137</v>
      </c>
      <c r="D34" s="671">
        <v>9</v>
      </c>
      <c r="E34" s="692">
        <v>11</v>
      </c>
      <c r="F34" s="693">
        <v>2019</v>
      </c>
      <c r="G34" s="657">
        <v>0.5</v>
      </c>
      <c r="H34" s="68"/>
      <c r="I34" s="660"/>
      <c r="J34" s="68">
        <v>3.1947648101265815</v>
      </c>
      <c r="K34" s="655">
        <f t="shared" si="0"/>
        <v>98.954645228860741</v>
      </c>
      <c r="L34" s="68">
        <v>0.58056853274210152</v>
      </c>
      <c r="M34" s="649"/>
      <c r="N34" s="649"/>
      <c r="O34" s="649"/>
      <c r="P34" s="649"/>
      <c r="Q34" s="649"/>
      <c r="R34" s="649"/>
      <c r="S34" s="706"/>
      <c r="T34" s="745"/>
      <c r="U34" s="484"/>
    </row>
    <row r="35" spans="1:23" s="571" customFormat="1" ht="16.2" thickBot="1">
      <c r="A35" s="1385"/>
      <c r="B35" s="1380" t="s">
        <v>427</v>
      </c>
      <c r="C35" s="1079" t="s">
        <v>2137</v>
      </c>
      <c r="D35" s="1381"/>
      <c r="E35" s="1382"/>
      <c r="F35" s="1383">
        <v>2020</v>
      </c>
      <c r="G35" s="1081"/>
      <c r="H35" s="1041"/>
      <c r="I35" s="1086"/>
      <c r="J35" s="1041"/>
      <c r="K35" s="1026"/>
      <c r="L35" s="1041"/>
      <c r="M35" s="1034"/>
      <c r="N35" s="1034"/>
      <c r="O35" s="1034"/>
      <c r="P35" s="1034"/>
      <c r="Q35" s="1034"/>
      <c r="R35" s="1034"/>
      <c r="S35" s="1036">
        <v>55.957176760951562</v>
      </c>
      <c r="T35" s="1032"/>
      <c r="U35" s="1033"/>
    </row>
    <row r="36" spans="1:23" ht="16.2" thickBot="1">
      <c r="A36" s="530" t="s">
        <v>272</v>
      </c>
      <c r="B36" s="490" t="s">
        <v>427</v>
      </c>
      <c r="C36" s="490" t="s">
        <v>2140</v>
      </c>
      <c r="D36" s="522">
        <v>8</v>
      </c>
      <c r="E36" s="505">
        <v>29</v>
      </c>
      <c r="F36" s="514">
        <v>2016</v>
      </c>
      <c r="G36" s="490">
        <v>0.5</v>
      </c>
      <c r="H36" s="490">
        <v>1.83</v>
      </c>
      <c r="I36" s="490">
        <v>1.83</v>
      </c>
      <c r="J36" s="488">
        <v>10.09</v>
      </c>
      <c r="K36" s="497">
        <f t="shared" si="0"/>
        <v>312.52766000000003</v>
      </c>
      <c r="L36" s="488">
        <v>1.28</v>
      </c>
      <c r="M36" s="479">
        <f>AVERAGE(I36:I37)</f>
        <v>1.83</v>
      </c>
      <c r="N36" s="479">
        <f>10*(6-(LN(M36)/LN(2)))</f>
        <v>51.281563514906821</v>
      </c>
      <c r="O36" s="499">
        <f>AVERAGE(K36:K37)</f>
        <v>317.63837000000001</v>
      </c>
      <c r="P36" s="479">
        <f t="shared" si="3"/>
        <v>87.262788863742742</v>
      </c>
      <c r="Q36" s="481">
        <f>AVERAGE(L36:L37)</f>
        <v>1.21</v>
      </c>
      <c r="R36" s="479">
        <f t="shared" si="4"/>
        <v>32.439069088864258</v>
      </c>
      <c r="S36" s="482">
        <f>AVERAGE(N36,P36,R36)</f>
        <v>56.994473822504609</v>
      </c>
      <c r="T36" s="744"/>
      <c r="U36" s="482"/>
      <c r="V36" s="430" t="str">
        <f>IF(_xlfn.NUMBERVALUE(T36), IF(T36&lt;50, "Acceptable; Ongoing Protection is Required", "Unacceptable; Immediate Restoration is Required"), " ")</f>
        <v xml:space="preserve"> </v>
      </c>
    </row>
    <row r="37" spans="1:23" ht="16.2" thickBot="1">
      <c r="A37" s="530" t="s">
        <v>272</v>
      </c>
      <c r="B37" s="535" t="s">
        <v>427</v>
      </c>
      <c r="C37" s="492" t="s">
        <v>2140</v>
      </c>
      <c r="D37" s="525">
        <v>8</v>
      </c>
      <c r="E37" s="508">
        <v>29</v>
      </c>
      <c r="F37" s="517">
        <v>2016</v>
      </c>
      <c r="G37" s="492">
        <v>1.3</v>
      </c>
      <c r="H37" s="492"/>
      <c r="I37" s="492"/>
      <c r="J37" s="493">
        <v>10.42</v>
      </c>
      <c r="K37" s="498">
        <f t="shared" si="0"/>
        <v>322.74907999999999</v>
      </c>
      <c r="L37" s="493">
        <v>1.1399999999999999</v>
      </c>
      <c r="M37" s="451"/>
      <c r="N37" s="451"/>
      <c r="O37" s="451"/>
      <c r="Q37" s="451"/>
      <c r="S37" s="564"/>
      <c r="T37" s="745"/>
      <c r="U37" s="484"/>
    </row>
    <row r="38" spans="1:23" ht="16.2" thickBot="1">
      <c r="A38" s="718" t="s">
        <v>272</v>
      </c>
      <c r="B38" s="717" t="s">
        <v>427</v>
      </c>
      <c r="C38" s="54" t="s">
        <v>2140</v>
      </c>
      <c r="D38" s="671">
        <v>8</v>
      </c>
      <c r="E38" s="692">
        <v>29</v>
      </c>
      <c r="F38" s="693">
        <v>2017</v>
      </c>
      <c r="G38" s="54">
        <v>0.5</v>
      </c>
      <c r="H38" s="54" t="s">
        <v>2141</v>
      </c>
      <c r="I38" s="54">
        <v>1.85</v>
      </c>
      <c r="J38" s="68">
        <v>4.7216348101265826</v>
      </c>
      <c r="K38" s="698">
        <f t="shared" si="0"/>
        <v>146.24791660886078</v>
      </c>
      <c r="L38" s="655">
        <v>1.3374901458104147</v>
      </c>
      <c r="M38" s="649">
        <f>AVERAGE(I38:I40)</f>
        <v>1.8500000000000003</v>
      </c>
      <c r="N38" s="649">
        <f>10*(6-(LN(M38)/LN(2)))</f>
        <v>51.124747292584125</v>
      </c>
      <c r="O38" s="653">
        <f>AVERAGE(K38:K40)</f>
        <v>143.75646998860759</v>
      </c>
      <c r="P38" s="649">
        <f t="shared" si="3"/>
        <v>75.825205773570161</v>
      </c>
      <c r="Q38" s="653">
        <f>AVERAGE(L38:L40)</f>
        <v>1.1906924468800035</v>
      </c>
      <c r="R38" s="649">
        <f t="shared" si="4"/>
        <v>32.281266718133551</v>
      </c>
      <c r="S38" s="706">
        <f>AVERAGE(N38,P38,R38)</f>
        <v>53.07707326142927</v>
      </c>
      <c r="T38" s="1032">
        <f>AVERAGE(S38:S45)</f>
        <v>57.34738670264332</v>
      </c>
      <c r="U38" s="1033" t="s">
        <v>369</v>
      </c>
      <c r="V38" s="571" t="str">
        <f>IF(_xlfn.NUMBERVALUE(T38), IF(T38&lt;50, "Acceptable; Ongoing Protection is Required", "Unacceptable; Immediate Restoration is Required"), " ")</f>
        <v>Unacceptable; Immediate Restoration is Required</v>
      </c>
      <c r="W38" s="571"/>
    </row>
    <row r="39" spans="1:23" ht="16.2" thickBot="1">
      <c r="A39" s="718" t="s">
        <v>272</v>
      </c>
      <c r="B39" s="717" t="s">
        <v>427</v>
      </c>
      <c r="C39" s="54" t="s">
        <v>2140</v>
      </c>
      <c r="D39" s="671">
        <v>8</v>
      </c>
      <c r="E39" s="692">
        <v>29</v>
      </c>
      <c r="F39" s="693">
        <v>2017</v>
      </c>
      <c r="G39" s="54">
        <v>1</v>
      </c>
      <c r="H39" s="54" t="s">
        <v>2141</v>
      </c>
      <c r="I39" s="54">
        <v>1.85</v>
      </c>
      <c r="J39" s="54"/>
      <c r="K39" s="698" t="str">
        <f t="shared" si="0"/>
        <v xml:space="preserve"> </v>
      </c>
      <c r="L39" s="54"/>
      <c r="M39" s="649"/>
      <c r="N39" s="649"/>
      <c r="O39" s="649"/>
      <c r="P39" s="649"/>
      <c r="Q39" s="649"/>
      <c r="R39" s="649"/>
      <c r="S39" s="706"/>
      <c r="T39" s="745"/>
      <c r="U39" s="484"/>
    </row>
    <row r="40" spans="1:23" ht="16.2" thickBot="1">
      <c r="A40" s="718" t="s">
        <v>272</v>
      </c>
      <c r="B40" s="717" t="s">
        <v>427</v>
      </c>
      <c r="C40" s="54" t="s">
        <v>2140</v>
      </c>
      <c r="D40" s="671">
        <v>8</v>
      </c>
      <c r="E40" s="692">
        <v>29</v>
      </c>
      <c r="F40" s="693">
        <v>2017</v>
      </c>
      <c r="G40" s="54">
        <v>1.35</v>
      </c>
      <c r="H40" s="54" t="s">
        <v>2141</v>
      </c>
      <c r="I40" s="54">
        <v>1.85</v>
      </c>
      <c r="J40" s="68">
        <v>4.5607613924050634</v>
      </c>
      <c r="K40" s="698">
        <f t="shared" si="0"/>
        <v>141.26502336835443</v>
      </c>
      <c r="L40" s="655">
        <v>1.0438947479495921</v>
      </c>
      <c r="M40" s="649"/>
      <c r="N40" s="649"/>
      <c r="O40" s="649"/>
      <c r="P40" s="649"/>
      <c r="Q40" s="649"/>
      <c r="R40" s="649"/>
      <c r="S40" s="706"/>
      <c r="T40" s="745"/>
      <c r="U40" s="484"/>
    </row>
    <row r="41" spans="1:23" ht="16.2" thickBot="1">
      <c r="A41" s="718" t="s">
        <v>272</v>
      </c>
      <c r="B41" s="719" t="s">
        <v>427</v>
      </c>
      <c r="C41" s="720" t="s">
        <v>2140</v>
      </c>
      <c r="D41" s="721">
        <v>8</v>
      </c>
      <c r="E41" s="722">
        <v>20</v>
      </c>
      <c r="F41" s="723">
        <v>2018</v>
      </c>
      <c r="G41" s="720">
        <v>0.5</v>
      </c>
      <c r="H41" s="720">
        <v>1.65</v>
      </c>
      <c r="I41" s="720">
        <v>1.65</v>
      </c>
      <c r="J41" s="727">
        <v>5.9998987341772168</v>
      </c>
      <c r="K41" s="698">
        <f t="shared" si="0"/>
        <v>185.84086339240511</v>
      </c>
      <c r="L41" s="727">
        <v>0.94869769488805222</v>
      </c>
      <c r="M41" s="649">
        <f>AVERAGE(I41)</f>
        <v>1.65</v>
      </c>
      <c r="N41" s="649">
        <f>10*(6-(LN(M41)/LN(2)))</f>
        <v>52.775339755289096</v>
      </c>
      <c r="O41" s="653">
        <f>AVERAGE(K41)</f>
        <v>185.84086339240511</v>
      </c>
      <c r="P41" s="649">
        <f t="shared" si="3"/>
        <v>79.529614509014323</v>
      </c>
      <c r="Q41" s="653">
        <f>AVERAGE(L41)</f>
        <v>0.94869769488805222</v>
      </c>
      <c r="R41" s="649">
        <f t="shared" si="4"/>
        <v>30.052359524602355</v>
      </c>
      <c r="S41" s="706">
        <f>AVERAGE(N41,P41,R41)</f>
        <v>54.119104596301931</v>
      </c>
      <c r="T41" s="745"/>
      <c r="U41" s="484"/>
    </row>
    <row r="42" spans="1:23" ht="16.2" thickBot="1">
      <c r="A42" s="718" t="s">
        <v>272</v>
      </c>
      <c r="B42" s="717" t="s">
        <v>427</v>
      </c>
      <c r="C42" s="54" t="s">
        <v>2140</v>
      </c>
      <c r="D42" s="671">
        <v>8</v>
      </c>
      <c r="E42" s="692">
        <v>15</v>
      </c>
      <c r="F42" s="693">
        <v>2019</v>
      </c>
      <c r="G42" s="657">
        <v>0.5</v>
      </c>
      <c r="H42" s="68">
        <v>1.6</v>
      </c>
      <c r="I42" s="660">
        <v>1.6</v>
      </c>
      <c r="J42" s="54" t="s">
        <v>811</v>
      </c>
      <c r="K42" s="698"/>
      <c r="L42" s="54" t="s">
        <v>811</v>
      </c>
      <c r="M42" s="659">
        <f>AVERAGE(I42)</f>
        <v>1.6</v>
      </c>
      <c r="N42" s="649">
        <f>10*(6-(LN(M42)/LN(2)))</f>
        <v>53.219280948873617</v>
      </c>
      <c r="O42" s="653">
        <f>AVERAGE(K42:K44)</f>
        <v>226.19528048101265</v>
      </c>
      <c r="P42" s="679">
        <f t="shared" si="3"/>
        <v>82.364625171537597</v>
      </c>
      <c r="Q42" s="653">
        <f>AVERAGE(L42:L44)</f>
        <v>1.5411106652520861</v>
      </c>
      <c r="R42" s="679">
        <f t="shared" si="4"/>
        <v>34.812020319162805</v>
      </c>
      <c r="S42" s="706">
        <f>AVERAGE(N42,P42,R42)</f>
        <v>56.798642146524664</v>
      </c>
      <c r="T42" s="745"/>
      <c r="U42" s="484"/>
    </row>
    <row r="43" spans="1:23" ht="16.2" thickBot="1">
      <c r="A43" s="718" t="s">
        <v>272</v>
      </c>
      <c r="B43" s="717" t="s">
        <v>427</v>
      </c>
      <c r="C43" s="54" t="s">
        <v>2140</v>
      </c>
      <c r="D43" s="671">
        <v>8</v>
      </c>
      <c r="E43" s="692">
        <v>15</v>
      </c>
      <c r="F43" s="693">
        <v>2019</v>
      </c>
      <c r="G43" s="657">
        <v>0.8</v>
      </c>
      <c r="H43" s="68"/>
      <c r="I43" s="660"/>
      <c r="J43" s="68">
        <v>9.5980253164556952</v>
      </c>
      <c r="K43" s="698">
        <f t="shared" si="0"/>
        <v>297.28923615189871</v>
      </c>
      <c r="L43" s="68">
        <v>2.14</v>
      </c>
      <c r="M43" s="649"/>
      <c r="N43" s="649"/>
      <c r="O43" s="649"/>
      <c r="P43" s="649"/>
      <c r="Q43" s="649"/>
      <c r="R43" s="649"/>
      <c r="S43" s="706"/>
      <c r="T43" s="745"/>
      <c r="U43" s="484"/>
    </row>
    <row r="44" spans="1:23">
      <c r="A44" s="718" t="s">
        <v>272</v>
      </c>
      <c r="B44" s="717" t="s">
        <v>427</v>
      </c>
      <c r="C44" s="54" t="s">
        <v>2140</v>
      </c>
      <c r="D44" s="671">
        <v>8</v>
      </c>
      <c r="E44" s="692">
        <v>15</v>
      </c>
      <c r="F44" s="693">
        <v>2019</v>
      </c>
      <c r="G44" s="657">
        <v>0.8</v>
      </c>
      <c r="H44" s="68"/>
      <c r="I44" s="660"/>
      <c r="J44" s="68">
        <v>5.0074683544303795</v>
      </c>
      <c r="K44" s="655">
        <f t="shared" si="0"/>
        <v>155.10132481012658</v>
      </c>
      <c r="L44" s="68">
        <v>0.94222133050417201</v>
      </c>
      <c r="M44" s="649"/>
      <c r="N44" s="649"/>
      <c r="O44" s="649"/>
      <c r="P44" s="649"/>
      <c r="Q44" s="649"/>
      <c r="R44" s="649"/>
      <c r="S44" s="706"/>
      <c r="T44" s="745"/>
      <c r="U44" s="484"/>
    </row>
    <row r="45" spans="1:23" s="571" customFormat="1" ht="16.2" thickBot="1">
      <c r="A45" s="1385"/>
      <c r="B45" s="1380" t="s">
        <v>427</v>
      </c>
      <c r="C45" s="1079" t="s">
        <v>2140</v>
      </c>
      <c r="D45" s="1381"/>
      <c r="E45" s="1382"/>
      <c r="F45" s="1383">
        <v>2020</v>
      </c>
      <c r="G45" s="1081"/>
      <c r="H45" s="1041"/>
      <c r="I45" s="1086"/>
      <c r="J45" s="1041"/>
      <c r="K45" s="1026"/>
      <c r="L45" s="1041"/>
      <c r="M45" s="1034"/>
      <c r="N45" s="1034"/>
      <c r="O45" s="1034"/>
      <c r="P45" s="1034"/>
      <c r="Q45" s="1034"/>
      <c r="R45" s="1034"/>
      <c r="S45" s="1036">
        <v>65.394726806317422</v>
      </c>
      <c r="T45" s="1032"/>
      <c r="U45" s="1033"/>
    </row>
    <row r="46" spans="1:23" ht="16.2" thickBot="1">
      <c r="A46" s="530" t="s">
        <v>261</v>
      </c>
      <c r="B46" s="490" t="s">
        <v>427</v>
      </c>
      <c r="C46" s="490" t="s">
        <v>2142</v>
      </c>
      <c r="D46" s="522">
        <v>9</v>
      </c>
      <c r="E46" s="505">
        <v>12</v>
      </c>
      <c r="F46" s="514">
        <v>2016</v>
      </c>
      <c r="G46" s="490">
        <v>0.5</v>
      </c>
      <c r="H46" s="490">
        <v>3.25</v>
      </c>
      <c r="I46" s="490">
        <v>8.6999999999999993</v>
      </c>
      <c r="J46" s="488">
        <v>11.6</v>
      </c>
      <c r="K46" s="497">
        <f t="shared" ref="K46:K92" si="10">IF(AND(J46&gt;0),  J46*30.974," ")</f>
        <v>359.29840000000002</v>
      </c>
      <c r="L46" s="488">
        <v>0.66</v>
      </c>
      <c r="M46" s="479">
        <f>AVERAGE(I46)</f>
        <v>8.6999999999999993</v>
      </c>
      <c r="N46" s="479">
        <f>10*(6-(LN(M46)/LN(2)))</f>
        <v>28.789845990386343</v>
      </c>
      <c r="O46" s="481">
        <f>AVERAGE(K46)</f>
        <v>359.29840000000002</v>
      </c>
      <c r="P46" s="479">
        <f t="shared" si="3"/>
        <v>89.040761999093561</v>
      </c>
      <c r="Q46" s="481">
        <f>AVERAGE(L46)</f>
        <v>0.66</v>
      </c>
      <c r="R46" s="479">
        <f t="shared" si="4"/>
        <v>26.492679087034503</v>
      </c>
      <c r="S46" s="482">
        <f>AVERAGE(N46,P46,R46)</f>
        <v>48.107762358838137</v>
      </c>
      <c r="T46" s="744"/>
      <c r="U46" s="482"/>
      <c r="V46" s="430" t="str">
        <f>IF(_xlfn.NUMBERVALUE(T46), IF(T46&lt;50, "Acceptable; Ongoing Protection is Required", "Unacceptable; Immediate Restoration is Required"), " ")</f>
        <v xml:space="preserve"> </v>
      </c>
    </row>
    <row r="47" spans="1:23" ht="16.2" thickBot="1">
      <c r="A47" s="718" t="s">
        <v>261</v>
      </c>
      <c r="B47" s="712" t="s">
        <v>427</v>
      </c>
      <c r="C47" s="673" t="s">
        <v>2142</v>
      </c>
      <c r="D47" s="689">
        <v>9</v>
      </c>
      <c r="E47" s="690">
        <v>12</v>
      </c>
      <c r="F47" s="691">
        <v>2018</v>
      </c>
      <c r="G47" s="673">
        <v>0.5</v>
      </c>
      <c r="H47" s="673">
        <v>3.45</v>
      </c>
      <c r="I47" s="673">
        <v>8.9</v>
      </c>
      <c r="J47" s="676">
        <v>4.0664721518987355</v>
      </c>
      <c r="K47" s="698">
        <f t="shared" si="10"/>
        <v>125.95490843291144</v>
      </c>
      <c r="L47" s="676">
        <v>0.52103522399480484</v>
      </c>
      <c r="M47" s="649">
        <f>AVERAGE(I47:I48)</f>
        <v>8.9</v>
      </c>
      <c r="N47" s="649">
        <f>10*(6-(LN(M47)/LN(2)))</f>
        <v>28.461946639209646</v>
      </c>
      <c r="O47" s="713">
        <f>AVERAGE(K47:K48)</f>
        <v>322.64935548227851</v>
      </c>
      <c r="P47" s="679">
        <f t="shared" si="3"/>
        <v>87.488608326406137</v>
      </c>
      <c r="Q47" s="653">
        <f>AVERAGE(L47:L48)</f>
        <v>0.53840306479463163</v>
      </c>
      <c r="R47" s="679">
        <f t="shared" si="4"/>
        <v>24.494979152539326</v>
      </c>
      <c r="S47" s="706">
        <f>AVERAGE(N47,P47,R47)</f>
        <v>46.815178039385039</v>
      </c>
      <c r="T47" s="1032">
        <f>AVERAGE(S47:S51)</f>
        <v>47.333253959775362</v>
      </c>
      <c r="U47" s="1033" t="s">
        <v>36</v>
      </c>
      <c r="V47" s="571" t="str">
        <f>IF(_xlfn.NUMBERVALUE(T47), IF(T47&lt;50, "Acceptable; Ongoing Protection is Required", "Unacceptable; Immediate Restoration is Required"), " ")</f>
        <v>Acceptable; Ongoing Protection is Required</v>
      </c>
    </row>
    <row r="48" spans="1:23" ht="16.2" thickBot="1">
      <c r="A48" s="718" t="s">
        <v>261</v>
      </c>
      <c r="B48" s="715" t="s">
        <v>427</v>
      </c>
      <c r="C48" s="685" t="s">
        <v>2142</v>
      </c>
      <c r="D48" s="695">
        <v>9</v>
      </c>
      <c r="E48" s="696">
        <v>12</v>
      </c>
      <c r="F48" s="697">
        <v>2018</v>
      </c>
      <c r="G48" s="685">
        <v>3</v>
      </c>
      <c r="H48" s="685"/>
      <c r="I48" s="685"/>
      <c r="J48" s="687">
        <v>16.767088607594935</v>
      </c>
      <c r="K48" s="698">
        <f t="shared" si="10"/>
        <v>519.34380253164557</v>
      </c>
      <c r="L48" s="687">
        <v>0.55577090559445852</v>
      </c>
      <c r="M48" s="688"/>
      <c r="N48" s="688"/>
      <c r="O48" s="688"/>
      <c r="P48" s="649"/>
      <c r="Q48" s="649"/>
      <c r="R48" s="649"/>
      <c r="S48" s="708"/>
      <c r="T48" s="745"/>
      <c r="U48" s="484"/>
    </row>
    <row r="49" spans="1:23" ht="16.2" thickBot="1">
      <c r="A49" s="718" t="s">
        <v>261</v>
      </c>
      <c r="B49" s="717" t="s">
        <v>427</v>
      </c>
      <c r="C49" s="54" t="s">
        <v>2142</v>
      </c>
      <c r="D49" s="671">
        <v>9</v>
      </c>
      <c r="E49" s="692">
        <v>5</v>
      </c>
      <c r="F49" s="693">
        <v>2019</v>
      </c>
      <c r="G49" s="657">
        <v>0.5</v>
      </c>
      <c r="H49" s="68">
        <v>1.8</v>
      </c>
      <c r="I49" s="660">
        <v>8.9</v>
      </c>
      <c r="J49" s="68">
        <v>13.171998227848105</v>
      </c>
      <c r="K49" s="698">
        <f t="shared" si="10"/>
        <v>407.98947310936722</v>
      </c>
      <c r="L49" s="68">
        <v>0.53628063431042783</v>
      </c>
      <c r="M49" s="649">
        <f>AVERAGE(I49:I50)</f>
        <v>8.9</v>
      </c>
      <c r="N49" s="649">
        <f>10*(6-(LN(M49)/LN(2)))</f>
        <v>28.461946639209646</v>
      </c>
      <c r="O49" s="713">
        <f>AVERAGE(K49:K50)</f>
        <v>285.48679733139249</v>
      </c>
      <c r="P49" s="649">
        <f t="shared" si="3"/>
        <v>85.723177170761716</v>
      </c>
      <c r="Q49" s="653">
        <f>AVERAGE(L49:L50)</f>
        <v>0.53628063431042783</v>
      </c>
      <c r="R49" s="649">
        <f t="shared" si="4"/>
        <v>24.456229588103348</v>
      </c>
      <c r="S49" s="706">
        <f>AVERAGE(N49,P49,R49)</f>
        <v>46.213784466024897</v>
      </c>
      <c r="T49" s="745"/>
      <c r="U49" s="484"/>
    </row>
    <row r="50" spans="1:23" ht="16.2" thickBot="1">
      <c r="A50" s="718" t="s">
        <v>261</v>
      </c>
      <c r="B50" s="717" t="s">
        <v>427</v>
      </c>
      <c r="C50" s="54" t="s">
        <v>2142</v>
      </c>
      <c r="D50" s="671">
        <v>9</v>
      </c>
      <c r="E50" s="692">
        <v>5</v>
      </c>
      <c r="F50" s="693">
        <v>2019</v>
      </c>
      <c r="G50" s="657">
        <v>0.5</v>
      </c>
      <c r="H50" s="68"/>
      <c r="I50" s="660"/>
      <c r="J50" s="68">
        <v>5.2619655696202523</v>
      </c>
      <c r="K50" s="655">
        <f t="shared" si="10"/>
        <v>162.98412155341771</v>
      </c>
      <c r="L50" s="68">
        <v>0.53628063431042783</v>
      </c>
      <c r="M50" s="649"/>
      <c r="N50" s="649"/>
      <c r="O50" s="649"/>
      <c r="P50" s="649"/>
      <c r="Q50" s="649"/>
      <c r="R50" s="649"/>
      <c r="S50" s="706"/>
      <c r="T50" s="745"/>
      <c r="U50" s="484"/>
    </row>
    <row r="51" spans="1:23" s="571" customFormat="1" ht="16.2" thickBot="1">
      <c r="A51" s="1379" t="s">
        <v>261</v>
      </c>
      <c r="B51" s="1380" t="s">
        <v>427</v>
      </c>
      <c r="C51" s="1079" t="s">
        <v>2142</v>
      </c>
      <c r="D51" s="1381"/>
      <c r="E51" s="1382"/>
      <c r="F51" s="1383">
        <v>2020</v>
      </c>
      <c r="G51" s="1081"/>
      <c r="H51" s="1041"/>
      <c r="I51" s="1086"/>
      <c r="J51" s="1041"/>
      <c r="K51" s="1026"/>
      <c r="L51" s="1041"/>
      <c r="M51" s="1034"/>
      <c r="N51" s="1034"/>
      <c r="O51" s="1034"/>
      <c r="P51" s="1034"/>
      <c r="Q51" s="1034"/>
      <c r="R51" s="1034"/>
      <c r="S51" s="1036">
        <v>48.970799373916158</v>
      </c>
      <c r="T51" s="1032"/>
      <c r="U51" s="1033"/>
    </row>
    <row r="52" spans="1:23" ht="16.2" thickBot="1">
      <c r="A52" s="533" t="s">
        <v>274</v>
      </c>
      <c r="B52" s="500" t="s">
        <v>427</v>
      </c>
      <c r="C52" s="500" t="s">
        <v>2149</v>
      </c>
      <c r="D52" s="526">
        <v>8</v>
      </c>
      <c r="E52" s="509">
        <v>29</v>
      </c>
      <c r="F52" s="518">
        <v>2016</v>
      </c>
      <c r="G52" s="500">
        <v>0.5</v>
      </c>
      <c r="H52" s="500">
        <v>1.55</v>
      </c>
      <c r="I52" s="500">
        <v>4.57</v>
      </c>
      <c r="J52" s="501">
        <v>25.2</v>
      </c>
      <c r="K52" s="566">
        <f t="shared" si="10"/>
        <v>780.54480000000001</v>
      </c>
      <c r="L52" s="502" t="s">
        <v>1880</v>
      </c>
      <c r="M52" s="567">
        <f t="shared" ref="M52:M58" si="11">AVERAGE(I52)</f>
        <v>4.57</v>
      </c>
      <c r="N52" s="567">
        <f t="shared" ref="N52:N59" si="12">10*(6-(LN(M52)/LN(2)))</f>
        <v>38.078058347166547</v>
      </c>
      <c r="O52" s="568">
        <f t="shared" ref="O52:O58" si="13">AVERAGE(K52)</f>
        <v>780.54480000000001</v>
      </c>
      <c r="P52" s="570">
        <f t="shared" si="3"/>
        <v>100.23375128281701</v>
      </c>
      <c r="Q52" s="568" t="e">
        <f t="shared" ref="Q52:Q58" si="14">AVERAGE(L52)</f>
        <v>#DIV/0!</v>
      </c>
      <c r="R52" s="570" t="e">
        <f t="shared" si="4"/>
        <v>#DIV/0!</v>
      </c>
      <c r="S52" s="569" t="s">
        <v>2150</v>
      </c>
      <c r="T52" s="744"/>
      <c r="U52" s="482"/>
      <c r="V52" s="430" t="str">
        <f>IF(_xlfn.NUMBERVALUE(T52), IF(T52&lt;50, "Acceptable; Ongoing Protection is Required", "Unacceptable; Immediate Restoration is Required"), " ")</f>
        <v xml:space="preserve"> </v>
      </c>
    </row>
    <row r="53" spans="1:23" ht="16.2" thickBot="1">
      <c r="A53" s="740" t="s">
        <v>274</v>
      </c>
      <c r="B53" s="719" t="s">
        <v>427</v>
      </c>
      <c r="C53" s="720" t="s">
        <v>2149</v>
      </c>
      <c r="D53" s="721">
        <v>8</v>
      </c>
      <c r="E53" s="722">
        <v>28</v>
      </c>
      <c r="F53" s="723">
        <v>2017</v>
      </c>
      <c r="G53" s="720">
        <v>0.5</v>
      </c>
      <c r="H53" s="720">
        <v>1.45</v>
      </c>
      <c r="I53" s="720">
        <v>5.03</v>
      </c>
      <c r="J53" s="727">
        <v>13.191620253164558</v>
      </c>
      <c r="K53" s="698">
        <f t="shared" si="10"/>
        <v>408.59724572151902</v>
      </c>
      <c r="L53" s="725">
        <v>1.0112730370761673</v>
      </c>
      <c r="M53" s="649">
        <f t="shared" si="11"/>
        <v>5.03</v>
      </c>
      <c r="N53" s="649">
        <f t="shared" si="12"/>
        <v>36.694415999691977</v>
      </c>
      <c r="O53" s="653">
        <f t="shared" si="13"/>
        <v>408.59724572151902</v>
      </c>
      <c r="P53" s="679">
        <f t="shared" si="3"/>
        <v>90.895731682169796</v>
      </c>
      <c r="Q53" s="653">
        <f t="shared" si="14"/>
        <v>1.0112730370761673</v>
      </c>
      <c r="R53" s="679">
        <f t="shared" si="4"/>
        <v>30.678994628380188</v>
      </c>
      <c r="S53" s="706">
        <f t="shared" ref="S53:S59" si="15">AVERAGE(N53,P53,R53)</f>
        <v>52.756380770080654</v>
      </c>
      <c r="T53" s="1032">
        <f>AVERAGE(S53:S56)</f>
        <v>52.424416688911286</v>
      </c>
      <c r="U53" s="1033" t="s">
        <v>369</v>
      </c>
      <c r="V53" s="571" t="str">
        <f>IF(_xlfn.NUMBERVALUE(T53), IF(T53&lt;50, "Acceptable; Ongoing Protection is Required", "Unacceptable; Immediate Restoration is Required"), " ")</f>
        <v>Unacceptable; Immediate Restoration is Required</v>
      </c>
    </row>
    <row r="54" spans="1:23" ht="16.2" thickBot="1">
      <c r="A54" s="740" t="s">
        <v>274</v>
      </c>
      <c r="B54" s="719" t="s">
        <v>427</v>
      </c>
      <c r="C54" s="720" t="s">
        <v>2149</v>
      </c>
      <c r="D54" s="721">
        <v>8</v>
      </c>
      <c r="E54" s="722">
        <v>20</v>
      </c>
      <c r="F54" s="723">
        <v>2018</v>
      </c>
      <c r="G54" s="720">
        <v>0.5</v>
      </c>
      <c r="H54" s="720">
        <v>1.7</v>
      </c>
      <c r="I54" s="720">
        <v>5.0999999999999996</v>
      </c>
      <c r="J54" s="727">
        <v>6.912270042194093</v>
      </c>
      <c r="K54" s="698">
        <f t="shared" si="10"/>
        <v>214.10065228691982</v>
      </c>
      <c r="L54" s="727">
        <v>0.79824865614704332</v>
      </c>
      <c r="M54" s="649">
        <f t="shared" si="11"/>
        <v>5.0999999999999996</v>
      </c>
      <c r="N54" s="649">
        <f t="shared" si="12"/>
        <v>36.495027529158662</v>
      </c>
      <c r="O54" s="653">
        <f t="shared" si="13"/>
        <v>214.10065228691982</v>
      </c>
      <c r="P54" s="679">
        <f t="shared" si="3"/>
        <v>81.571828801514457</v>
      </c>
      <c r="Q54" s="653">
        <f t="shared" si="14"/>
        <v>0.79824865614704332</v>
      </c>
      <c r="R54" s="679">
        <f t="shared" si="4"/>
        <v>28.358410009952685</v>
      </c>
      <c r="S54" s="706">
        <f t="shared" si="15"/>
        <v>48.80842211354193</v>
      </c>
      <c r="T54" s="745"/>
      <c r="U54" s="484"/>
    </row>
    <row r="55" spans="1:23">
      <c r="A55" s="681" t="s">
        <v>274</v>
      </c>
      <c r="B55" s="717" t="s">
        <v>427</v>
      </c>
      <c r="C55" s="54" t="s">
        <v>2151</v>
      </c>
      <c r="D55" s="671">
        <v>8</v>
      </c>
      <c r="E55" s="692">
        <v>15</v>
      </c>
      <c r="F55" s="693">
        <v>2019</v>
      </c>
      <c r="G55" s="657">
        <v>0.5</v>
      </c>
      <c r="H55" s="68">
        <v>0.95</v>
      </c>
      <c r="I55" s="660">
        <v>5.01</v>
      </c>
      <c r="J55" s="68">
        <v>14.954430379746837</v>
      </c>
      <c r="K55" s="655">
        <f t="shared" si="10"/>
        <v>463.19852658227853</v>
      </c>
      <c r="L55" s="68">
        <v>1.8592176061959047</v>
      </c>
      <c r="M55" s="649">
        <f t="shared" si="11"/>
        <v>5.01</v>
      </c>
      <c r="N55" s="649">
        <f t="shared" si="12"/>
        <v>36.751893965795162</v>
      </c>
      <c r="O55" s="653">
        <f t="shared" si="13"/>
        <v>463.19852658227853</v>
      </c>
      <c r="P55" s="679">
        <f t="shared" si="3"/>
        <v>92.705243532273926</v>
      </c>
      <c r="Q55" s="653">
        <f t="shared" si="14"/>
        <v>1.8592176061959047</v>
      </c>
      <c r="R55" s="679">
        <f t="shared" si="4"/>
        <v>36.652951489170761</v>
      </c>
      <c r="S55" s="706">
        <f t="shared" si="15"/>
        <v>55.37002966241328</v>
      </c>
      <c r="T55" s="745"/>
      <c r="U55" s="484"/>
    </row>
    <row r="56" spans="1:23" s="571" customFormat="1" ht="16.2" thickBot="1">
      <c r="A56" s="1388"/>
      <c r="B56" s="1380" t="s">
        <v>427</v>
      </c>
      <c r="C56" s="1079" t="s">
        <v>2151</v>
      </c>
      <c r="D56" s="1381"/>
      <c r="E56" s="1382"/>
      <c r="F56" s="1383">
        <v>2020</v>
      </c>
      <c r="G56" s="1081"/>
      <c r="H56" s="1041"/>
      <c r="I56" s="1086"/>
      <c r="J56" s="1041"/>
      <c r="K56" s="1026"/>
      <c r="L56" s="1041"/>
      <c r="M56" s="1034"/>
      <c r="N56" s="1034"/>
      <c r="O56" s="1035"/>
      <c r="P56" s="1034"/>
      <c r="Q56" s="1035"/>
      <c r="R56" s="1034"/>
      <c r="S56" s="1036">
        <v>52.762834209609274</v>
      </c>
      <c r="T56" s="1032"/>
      <c r="U56" s="1033"/>
    </row>
    <row r="57" spans="1:23" ht="16.2" thickBot="1">
      <c r="A57" s="532" t="s">
        <v>276</v>
      </c>
      <c r="B57" s="511" t="s">
        <v>427</v>
      </c>
      <c r="C57" s="511" t="s">
        <v>2152</v>
      </c>
      <c r="D57" s="524">
        <v>8</v>
      </c>
      <c r="E57" s="507">
        <v>22</v>
      </c>
      <c r="F57" s="516">
        <v>2016</v>
      </c>
      <c r="G57" s="511">
        <v>0.5</v>
      </c>
      <c r="H57" s="511">
        <v>0.84</v>
      </c>
      <c r="I57" s="511">
        <v>1.78</v>
      </c>
      <c r="J57" s="494">
        <v>23.89</v>
      </c>
      <c r="K57" s="497">
        <f t="shared" si="10"/>
        <v>739.96886000000006</v>
      </c>
      <c r="L57" s="494">
        <v>1.35</v>
      </c>
      <c r="M57" s="479">
        <f t="shared" si="11"/>
        <v>1.78</v>
      </c>
      <c r="N57" s="479">
        <f t="shared" si="12"/>
        <v>51.681227588083267</v>
      </c>
      <c r="O57" s="481">
        <f t="shared" si="13"/>
        <v>739.96886000000006</v>
      </c>
      <c r="P57" s="479">
        <f t="shared" si="3"/>
        <v>99.463582483507551</v>
      </c>
      <c r="Q57" s="481">
        <f t="shared" si="14"/>
        <v>1.35</v>
      </c>
      <c r="R57" s="479">
        <f t="shared" si="4"/>
        <v>33.513145135342668</v>
      </c>
      <c r="S57" s="482">
        <f t="shared" si="15"/>
        <v>61.552651735644496</v>
      </c>
      <c r="T57" s="744"/>
      <c r="U57" s="482"/>
      <c r="V57" s="430" t="str">
        <f>IF(_xlfn.NUMBERVALUE(T57), IF(T57&lt;50, "Acceptable; Ongoing Protection is Required", "Unacceptable; Immediate Restoration is Required"), " ")</f>
        <v xml:space="preserve"> </v>
      </c>
    </row>
    <row r="58" spans="1:23" ht="16.2" thickBot="1">
      <c r="A58" s="741" t="s">
        <v>276</v>
      </c>
      <c r="B58" s="717" t="s">
        <v>427</v>
      </c>
      <c r="C58" s="54" t="s">
        <v>2152</v>
      </c>
      <c r="D58" s="671">
        <v>8</v>
      </c>
      <c r="E58" s="692">
        <v>23</v>
      </c>
      <c r="F58" s="693">
        <v>2017</v>
      </c>
      <c r="G58" s="54">
        <v>0.5</v>
      </c>
      <c r="H58" s="54">
        <v>1.0249999999999999</v>
      </c>
      <c r="I58" s="54">
        <v>1.8</v>
      </c>
      <c r="J58" s="142">
        <v>5.4606329113924064</v>
      </c>
      <c r="K58" s="698">
        <f t="shared" si="10"/>
        <v>169.1376437974684</v>
      </c>
      <c r="L58" s="655">
        <v>0.91340790445589315</v>
      </c>
      <c r="M58" s="649">
        <f t="shared" si="11"/>
        <v>1.8</v>
      </c>
      <c r="N58" s="649">
        <f t="shared" si="12"/>
        <v>51.520030934450496</v>
      </c>
      <c r="O58" s="653">
        <f t="shared" si="13"/>
        <v>169.1376437974684</v>
      </c>
      <c r="P58" s="679">
        <f t="shared" si="3"/>
        <v>78.17091475211538</v>
      </c>
      <c r="Q58" s="653">
        <f t="shared" si="14"/>
        <v>0.91340790445589315</v>
      </c>
      <c r="R58" s="679">
        <f t="shared" si="4"/>
        <v>29.680473187741146</v>
      </c>
      <c r="S58" s="706">
        <f t="shared" si="15"/>
        <v>53.12380629143567</v>
      </c>
      <c r="T58" s="1032">
        <f>AVERAGE(S58:S63)</f>
        <v>57.747973517332156</v>
      </c>
      <c r="U58" s="1033" t="s">
        <v>369</v>
      </c>
      <c r="V58" s="571" t="str">
        <f>IF(_xlfn.NUMBERVALUE(T58), IF(T58&lt;50, "Acceptable; Ongoing Protection is Required", "Unacceptable; Immediate Restoration is Required"), " ")</f>
        <v>Unacceptable; Immediate Restoration is Required</v>
      </c>
      <c r="W58" s="571"/>
    </row>
    <row r="59" spans="1:23">
      <c r="A59" s="741" t="s">
        <v>276</v>
      </c>
      <c r="B59" s="712" t="s">
        <v>427</v>
      </c>
      <c r="C59" s="673" t="s">
        <v>2152</v>
      </c>
      <c r="D59" s="689">
        <v>8</v>
      </c>
      <c r="E59" s="690">
        <v>20</v>
      </c>
      <c r="F59" s="691">
        <v>2018</v>
      </c>
      <c r="G59" s="673">
        <v>0.5</v>
      </c>
      <c r="H59" s="673">
        <v>0.7</v>
      </c>
      <c r="I59" s="673">
        <v>2.0499999999999998</v>
      </c>
      <c r="J59" s="676">
        <v>31.358987341772167</v>
      </c>
      <c r="K59" s="698">
        <f t="shared" si="10"/>
        <v>971.31327392405115</v>
      </c>
      <c r="L59" s="676">
        <v>1.459534915212388</v>
      </c>
      <c r="M59" s="649">
        <f>AVERAGE(I59:I60)</f>
        <v>2.0499999999999998</v>
      </c>
      <c r="N59" s="649">
        <f t="shared" si="12"/>
        <v>49.64376090269279</v>
      </c>
      <c r="O59" s="713">
        <f>AVERAGE(K59:K60)</f>
        <v>794.45565468354471</v>
      </c>
      <c r="P59" s="679">
        <f t="shared" si="3"/>
        <v>100.48860381813458</v>
      </c>
      <c r="Q59" s="653">
        <f>AVERAGE(L59:L60)</f>
        <v>1.5325116609730074</v>
      </c>
      <c r="R59" s="679">
        <f t="shared" si="4"/>
        <v>34.757127916138501</v>
      </c>
      <c r="S59" s="706">
        <f t="shared" si="15"/>
        <v>61.629830878988621</v>
      </c>
      <c r="T59" s="745"/>
      <c r="U59" s="484"/>
    </row>
    <row r="60" spans="1:23" ht="16.2" thickBot="1">
      <c r="A60" s="741" t="s">
        <v>276</v>
      </c>
      <c r="B60" s="715" t="s">
        <v>427</v>
      </c>
      <c r="C60" s="685" t="s">
        <v>2152</v>
      </c>
      <c r="D60" s="695">
        <v>8</v>
      </c>
      <c r="E60" s="696">
        <v>20</v>
      </c>
      <c r="F60" s="697">
        <v>2018</v>
      </c>
      <c r="G60" s="685">
        <v>0.5</v>
      </c>
      <c r="H60" s="685"/>
      <c r="I60" s="685"/>
      <c r="J60" s="687">
        <v>19.939240506329128</v>
      </c>
      <c r="K60" s="698">
        <f t="shared" si="10"/>
        <v>617.59803544303838</v>
      </c>
      <c r="L60" s="687">
        <v>1.6054884067336268</v>
      </c>
      <c r="M60" s="688"/>
      <c r="N60" s="688"/>
      <c r="O60" s="688"/>
      <c r="P60" s="649"/>
      <c r="Q60" s="649"/>
      <c r="R60" s="649"/>
      <c r="S60" s="708"/>
      <c r="T60" s="745"/>
      <c r="U60" s="484"/>
    </row>
    <row r="61" spans="1:23">
      <c r="A61" s="741" t="s">
        <v>276</v>
      </c>
      <c r="B61" s="717" t="s">
        <v>427</v>
      </c>
      <c r="C61" s="54" t="s">
        <v>2152</v>
      </c>
      <c r="D61" s="671">
        <v>8</v>
      </c>
      <c r="E61" s="692">
        <v>15</v>
      </c>
      <c r="F61" s="693">
        <v>2019</v>
      </c>
      <c r="G61" s="657">
        <v>0.5</v>
      </c>
      <c r="H61" s="68">
        <v>0.65</v>
      </c>
      <c r="I61" s="660">
        <v>2.0499999999999998</v>
      </c>
      <c r="J61" s="68">
        <v>15.552607594936713</v>
      </c>
      <c r="K61" s="698">
        <f t="shared" si="10"/>
        <v>481.72646764556976</v>
      </c>
      <c r="L61" s="68">
        <v>1.2277852116388053</v>
      </c>
      <c r="M61" s="649">
        <f>AVERAGE(I61:I62)</f>
        <v>2.0499999999999998</v>
      </c>
      <c r="N61" s="649">
        <f>10*(6-(LN(M61)/LN(2)))</f>
        <v>49.64376090269279</v>
      </c>
      <c r="O61" s="713">
        <f>AVERAGE(K61:K62)</f>
        <v>510.36055837974698</v>
      </c>
      <c r="P61" s="649">
        <f t="shared" si="3"/>
        <v>94.104105282883211</v>
      </c>
      <c r="Q61" s="653">
        <f>AVERAGE(L61:L62)</f>
        <v>1.1927056341634108</v>
      </c>
      <c r="R61" s="649">
        <f t="shared" si="4"/>
        <v>32.297839718643317</v>
      </c>
      <c r="S61" s="706">
        <f>AVERAGE(N61,P61,R61)</f>
        <v>58.681901968073113</v>
      </c>
      <c r="T61" s="745"/>
      <c r="U61" s="484"/>
    </row>
    <row r="62" spans="1:23">
      <c r="A62" s="711" t="s">
        <v>276</v>
      </c>
      <c r="B62" s="717" t="s">
        <v>427</v>
      </c>
      <c r="C62" s="54" t="s">
        <v>2152</v>
      </c>
      <c r="D62" s="671">
        <v>8</v>
      </c>
      <c r="E62" s="692">
        <v>15</v>
      </c>
      <c r="F62" s="693">
        <v>2019</v>
      </c>
      <c r="G62" s="657">
        <v>0.5</v>
      </c>
      <c r="H62" s="68"/>
      <c r="I62" s="660"/>
      <c r="J62" s="68">
        <v>17.401518987341777</v>
      </c>
      <c r="K62" s="655">
        <f t="shared" si="10"/>
        <v>538.9946491139242</v>
      </c>
      <c r="L62" s="68">
        <v>1.1576260566880163</v>
      </c>
      <c r="M62" s="649"/>
      <c r="N62" s="649"/>
      <c r="O62" s="649"/>
      <c r="P62" s="649"/>
      <c r="Q62" s="649"/>
      <c r="R62" s="649"/>
      <c r="S62" s="706"/>
      <c r="T62" s="745"/>
      <c r="U62" s="484"/>
    </row>
    <row r="63" spans="1:23" s="571" customFormat="1" ht="16.2" thickBot="1">
      <c r="A63" s="1385"/>
      <c r="B63" s="1380" t="s">
        <v>427</v>
      </c>
      <c r="C63" s="1079" t="s">
        <v>2152</v>
      </c>
      <c r="D63" s="1381"/>
      <c r="E63" s="1382"/>
      <c r="F63" s="1383">
        <v>2020</v>
      </c>
      <c r="G63" s="1081"/>
      <c r="H63" s="1041"/>
      <c r="I63" s="1086"/>
      <c r="J63" s="1041"/>
      <c r="K63" s="1026"/>
      <c r="L63" s="1041"/>
      <c r="M63" s="1034"/>
      <c r="N63" s="1034"/>
      <c r="O63" s="1034"/>
      <c r="P63" s="1034"/>
      <c r="Q63" s="1034"/>
      <c r="R63" s="1034"/>
      <c r="S63" s="1036">
        <v>57.556354930831219</v>
      </c>
      <c r="T63" s="1032"/>
      <c r="U63" s="1033"/>
    </row>
    <row r="64" spans="1:23">
      <c r="A64" s="530" t="s">
        <v>278</v>
      </c>
      <c r="B64" s="490" t="s">
        <v>427</v>
      </c>
      <c r="C64" s="489" t="s">
        <v>2154</v>
      </c>
      <c r="D64" s="522">
        <v>8</v>
      </c>
      <c r="E64" s="505">
        <v>29</v>
      </c>
      <c r="F64" s="514">
        <v>2016</v>
      </c>
      <c r="G64" s="490">
        <v>0.5</v>
      </c>
      <c r="H64" s="490">
        <v>2.7</v>
      </c>
      <c r="I64" s="490">
        <v>3.7</v>
      </c>
      <c r="J64" s="488">
        <v>4.2300000000000004</v>
      </c>
      <c r="K64" s="497">
        <f t="shared" si="10"/>
        <v>131.02002000000002</v>
      </c>
      <c r="L64" s="488">
        <v>0.56000000000000005</v>
      </c>
      <c r="M64" s="479">
        <f>AVERAGE(I64:I65)</f>
        <v>3.7</v>
      </c>
      <c r="N64" s="479">
        <f>10*(6-(LN(M64)/LN(2)))</f>
        <v>41.124747292584125</v>
      </c>
      <c r="O64" s="499">
        <f>AVERAGE(K64:K65)</f>
        <v>112.74536000000001</v>
      </c>
      <c r="P64" s="479">
        <f t="shared" si="3"/>
        <v>72.319617500931187</v>
      </c>
      <c r="Q64" s="481">
        <f>AVERAGE(L64:L65)</f>
        <v>0.57499999999999996</v>
      </c>
      <c r="R64" s="479">
        <f t="shared" si="4"/>
        <v>25.140131421818769</v>
      </c>
      <c r="S64" s="482">
        <f>AVERAGE(N64,P64,R64)</f>
        <v>46.194832071778031</v>
      </c>
      <c r="T64" s="744"/>
      <c r="U64" s="482"/>
      <c r="V64" s="430" t="str">
        <f>IF(_xlfn.NUMBERVALUE(T64), IF(T64&lt;50, "Acceptable; Ongoing Protection is Required", "Unacceptable; Immediate Restoration is Required"), " ")</f>
        <v xml:space="preserve"> </v>
      </c>
    </row>
    <row r="65" spans="1:22" ht="16.2" thickBot="1">
      <c r="A65" s="531" t="s">
        <v>278</v>
      </c>
      <c r="B65" s="336" t="s">
        <v>427</v>
      </c>
      <c r="C65" s="361" t="s">
        <v>2154</v>
      </c>
      <c r="D65" s="523">
        <v>8</v>
      </c>
      <c r="E65" s="506">
        <v>29</v>
      </c>
      <c r="F65" s="515">
        <v>2016</v>
      </c>
      <c r="G65" s="346">
        <v>2.7</v>
      </c>
      <c r="H65" s="346"/>
      <c r="I65" s="346"/>
      <c r="J65" s="350">
        <v>3.05</v>
      </c>
      <c r="K65" s="498">
        <f t="shared" si="10"/>
        <v>94.470699999999994</v>
      </c>
      <c r="L65" s="350">
        <v>0.59</v>
      </c>
      <c r="S65" s="484"/>
      <c r="T65" s="745"/>
      <c r="U65" s="484"/>
    </row>
    <row r="66" spans="1:22">
      <c r="A66" s="672" t="s">
        <v>278</v>
      </c>
      <c r="B66" s="712" t="s">
        <v>427</v>
      </c>
      <c r="C66" s="673" t="s">
        <v>2154</v>
      </c>
      <c r="D66" s="689">
        <v>8</v>
      </c>
      <c r="E66" s="690">
        <v>29</v>
      </c>
      <c r="F66" s="691">
        <v>2017</v>
      </c>
      <c r="G66" s="673">
        <v>0.5</v>
      </c>
      <c r="H66" s="673">
        <v>3.3</v>
      </c>
      <c r="I66" s="673">
        <v>3.8</v>
      </c>
      <c r="J66" s="676">
        <v>4.2068398734177226</v>
      </c>
      <c r="K66" s="698">
        <f t="shared" si="10"/>
        <v>130.30265823924054</v>
      </c>
      <c r="L66" s="677">
        <v>0.58331048019595733</v>
      </c>
      <c r="M66" s="649">
        <f>AVERAGE(I66:I67)</f>
        <v>3.8</v>
      </c>
      <c r="N66" s="649">
        <f>10*(6-(LN(M66)/LN(2)))</f>
        <v>40.740005814437765</v>
      </c>
      <c r="O66" s="713">
        <f>AVERAGE(K66:K67)</f>
        <v>115.85226784177217</v>
      </c>
      <c r="P66" s="649">
        <f t="shared" si="3"/>
        <v>72.711799747069264</v>
      </c>
      <c r="Q66" s="653">
        <f>AVERAGE(L66:L67)</f>
        <v>0.650494059705651</v>
      </c>
      <c r="R66" s="649">
        <f t="shared" si="4"/>
        <v>26.350354120615922</v>
      </c>
      <c r="S66" s="706">
        <f>AVERAGE(N66,P66,R66)</f>
        <v>46.600719894040985</v>
      </c>
      <c r="T66" s="1032">
        <f>AVERAGE(S66:S70)</f>
        <v>45.401797295332656</v>
      </c>
      <c r="U66" s="1033" t="s">
        <v>369</v>
      </c>
      <c r="V66" s="571" t="str">
        <f>IF(_xlfn.NUMBERVALUE(T66), IF(T66&lt;50, "Acceptable; Ongoing Protection is Required", "Unacceptable; Immediate Restoration is Required"), " ")</f>
        <v>Acceptable; Ongoing Protection is Required</v>
      </c>
    </row>
    <row r="67" spans="1:22">
      <c r="A67" s="684" t="s">
        <v>278</v>
      </c>
      <c r="B67" s="715" t="s">
        <v>427</v>
      </c>
      <c r="C67" s="685" t="s">
        <v>2154</v>
      </c>
      <c r="D67" s="695">
        <v>8</v>
      </c>
      <c r="E67" s="696">
        <v>29</v>
      </c>
      <c r="F67" s="697">
        <v>2017</v>
      </c>
      <c r="G67" s="685">
        <v>2.8</v>
      </c>
      <c r="H67" s="685">
        <v>3.3</v>
      </c>
      <c r="I67" s="685">
        <v>3.8</v>
      </c>
      <c r="J67" s="687">
        <v>3.2737740506329116</v>
      </c>
      <c r="K67" s="698">
        <f t="shared" si="10"/>
        <v>101.40187744430381</v>
      </c>
      <c r="L67" s="698">
        <v>0.71767763921534455</v>
      </c>
      <c r="M67" s="688"/>
      <c r="N67" s="688"/>
      <c r="O67" s="688"/>
      <c r="P67" s="649"/>
      <c r="Q67" s="649"/>
      <c r="R67" s="649"/>
      <c r="S67" s="708"/>
      <c r="T67" s="745"/>
      <c r="U67" s="484"/>
    </row>
    <row r="68" spans="1:22" ht="16.2" thickBot="1">
      <c r="A68" s="681" t="s">
        <v>278</v>
      </c>
      <c r="B68" s="717" t="s">
        <v>427</v>
      </c>
      <c r="C68" s="54" t="s">
        <v>2154</v>
      </c>
      <c r="D68" s="671">
        <v>9</v>
      </c>
      <c r="E68" s="692">
        <v>10</v>
      </c>
      <c r="F68" s="693">
        <v>2018</v>
      </c>
      <c r="G68" s="54">
        <v>0.5</v>
      </c>
      <c r="H68" s="54">
        <v>2.4</v>
      </c>
      <c r="I68" s="54">
        <v>3.55</v>
      </c>
      <c r="J68" s="68">
        <v>6.0403436708860747</v>
      </c>
      <c r="K68" s="698">
        <f t="shared" si="10"/>
        <v>187.09360486202527</v>
      </c>
      <c r="L68" s="68">
        <v>0.62524226879376577</v>
      </c>
      <c r="M68" s="649">
        <f>AVERAGE(I68)</f>
        <v>3.55</v>
      </c>
      <c r="N68" s="649">
        <f>10*(6-(LN(M68)/LN(2)))</f>
        <v>41.721809753826804</v>
      </c>
      <c r="O68" s="653">
        <f>AVERAGE(K68)</f>
        <v>187.09360486202527</v>
      </c>
      <c r="P68" s="649">
        <f t="shared" si="3"/>
        <v>79.626539350105489</v>
      </c>
      <c r="Q68" s="653">
        <f>AVERAGE(L68)</f>
        <v>0.62524226879376577</v>
      </c>
      <c r="R68" s="649">
        <f t="shared" si="4"/>
        <v>25.961934251716293</v>
      </c>
      <c r="S68" s="706">
        <f>AVERAGE(N68,P68,R68)</f>
        <v>49.103427785216191</v>
      </c>
      <c r="T68" s="745"/>
      <c r="U68" s="484"/>
    </row>
    <row r="69" spans="1:22">
      <c r="A69" s="672" t="s">
        <v>278</v>
      </c>
      <c r="B69" s="712" t="s">
        <v>427</v>
      </c>
      <c r="C69" s="673" t="s">
        <v>2154</v>
      </c>
      <c r="D69" s="689">
        <v>9</v>
      </c>
      <c r="E69" s="690">
        <v>5</v>
      </c>
      <c r="F69" s="691">
        <v>2019</v>
      </c>
      <c r="G69" s="675">
        <v>0.5</v>
      </c>
      <c r="H69" s="676">
        <v>2.3250000000000002</v>
      </c>
      <c r="I69" s="739">
        <v>4.05</v>
      </c>
      <c r="J69" s="676">
        <v>12.044434177215193</v>
      </c>
      <c r="K69" s="655">
        <f t="shared" si="10"/>
        <v>373.06430420506337</v>
      </c>
      <c r="L69" s="676">
        <v>0.65222453026960392</v>
      </c>
      <c r="M69" s="649">
        <f>AVERAGE(I69)</f>
        <v>4.05</v>
      </c>
      <c r="N69" s="649">
        <f>10*(6-(LN(M69)/LN(2)))</f>
        <v>39.820780920027374</v>
      </c>
      <c r="O69" s="653">
        <f>AVERAGE(K69)</f>
        <v>373.06430420506337</v>
      </c>
      <c r="P69" s="679">
        <f t="shared" si="3"/>
        <v>89.583180148743097</v>
      </c>
      <c r="Q69" s="653">
        <f>AVERAGE(L69)</f>
        <v>0.65222453026960392</v>
      </c>
      <c r="R69" s="679">
        <f t="shared" si="4"/>
        <v>26.376417294908062</v>
      </c>
      <c r="S69" s="706">
        <f>AVERAGE(N69,P69,R69)</f>
        <v>51.926792787892843</v>
      </c>
      <c r="T69" s="745"/>
      <c r="U69" s="484"/>
    </row>
    <row r="70" spans="1:22" s="571" customFormat="1" ht="16.2" thickBot="1">
      <c r="A70" s="1388"/>
      <c r="B70" s="1386" t="s">
        <v>427</v>
      </c>
      <c r="C70" s="1387" t="s">
        <v>2154</v>
      </c>
      <c r="D70" s="1381"/>
      <c r="E70" s="1382"/>
      <c r="F70" s="1383">
        <v>2020</v>
      </c>
      <c r="G70" s="1081"/>
      <c r="H70" s="1041"/>
      <c r="I70" s="1086"/>
      <c r="J70" s="1041"/>
      <c r="K70" s="1026"/>
      <c r="L70" s="1041"/>
      <c r="M70" s="1034"/>
      <c r="N70" s="1034"/>
      <c r="O70" s="1035"/>
      <c r="P70" s="1034"/>
      <c r="Q70" s="1035"/>
      <c r="R70" s="1034"/>
      <c r="S70" s="1036">
        <v>33.976248714180613</v>
      </c>
      <c r="T70" s="1032"/>
      <c r="U70" s="1033"/>
    </row>
    <row r="71" spans="1:22" ht="16.2" thickBot="1">
      <c r="A71" s="532" t="s">
        <v>263</v>
      </c>
      <c r="B71" s="511" t="s">
        <v>427</v>
      </c>
      <c r="C71" s="495" t="s">
        <v>2156</v>
      </c>
      <c r="D71" s="524">
        <v>8</v>
      </c>
      <c r="E71" s="507">
        <v>22</v>
      </c>
      <c r="F71" s="516">
        <v>2016</v>
      </c>
      <c r="G71" s="511">
        <v>0.5</v>
      </c>
      <c r="H71" s="511">
        <v>1.2</v>
      </c>
      <c r="I71" s="511">
        <v>5</v>
      </c>
      <c r="J71" s="494">
        <v>19.54</v>
      </c>
      <c r="K71" s="497">
        <f t="shared" si="10"/>
        <v>605.23195999999996</v>
      </c>
      <c r="L71" s="494">
        <v>1.25</v>
      </c>
      <c r="M71" s="479">
        <f>AVERAGE(I71)</f>
        <v>5</v>
      </c>
      <c r="N71" s="479">
        <f>10*(6-(LN(M71)/LN(2)))</f>
        <v>36.780719051126376</v>
      </c>
      <c r="O71" s="481">
        <f>AVERAGE(K71)</f>
        <v>605.23195999999996</v>
      </c>
      <c r="P71" s="479">
        <f t="shared" si="3"/>
        <v>96.56381861862809</v>
      </c>
      <c r="Q71" s="481">
        <f>AVERAGE(L71)</f>
        <v>1.25</v>
      </c>
      <c r="R71" s="479">
        <f t="shared" si="4"/>
        <v>32.758132211099209</v>
      </c>
      <c r="S71" s="482">
        <f>AVERAGE(N71,P71,R71)</f>
        <v>55.367556626951227</v>
      </c>
      <c r="T71" s="744"/>
      <c r="U71" s="482"/>
      <c r="V71" s="430" t="str">
        <f>IF(_xlfn.NUMBERVALUE(T71), IF(T71&lt;50, "Acceptable; Ongoing Protection is Required", "Unacceptable; Immediate Restoration is Required"), " ")</f>
        <v xml:space="preserve"> </v>
      </c>
    </row>
    <row r="72" spans="1:22">
      <c r="A72" s="741" t="s">
        <v>263</v>
      </c>
      <c r="B72" s="717" t="s">
        <v>427</v>
      </c>
      <c r="C72" s="54" t="s">
        <v>2156</v>
      </c>
      <c r="D72" s="671">
        <v>9</v>
      </c>
      <c r="E72" s="692">
        <v>10</v>
      </c>
      <c r="F72" s="693">
        <v>2018</v>
      </c>
      <c r="G72" s="54">
        <v>0.5</v>
      </c>
      <c r="H72" s="54">
        <v>1.25</v>
      </c>
      <c r="I72" s="54">
        <v>6.3</v>
      </c>
      <c r="J72" s="68">
        <v>21.549334177215197</v>
      </c>
      <c r="K72" s="698">
        <f t="shared" si="10"/>
        <v>667.46907680506354</v>
      </c>
      <c r="L72" s="68">
        <v>1.2911953222700161</v>
      </c>
      <c r="M72" s="649">
        <f>AVERAGE(I72:I73)</f>
        <v>6.3</v>
      </c>
      <c r="N72" s="649">
        <f>10*(6-(LN(M72)/LN(2)))</f>
        <v>33.446481713874462</v>
      </c>
      <c r="O72" s="713">
        <f>AVERAGE(K72:K73)</f>
        <v>650.69041199556978</v>
      </c>
      <c r="P72" s="679">
        <f t="shared" si="3"/>
        <v>97.608649846500484</v>
      </c>
      <c r="Q72" s="653">
        <f>AVERAGE(L72:L73)</f>
        <v>1.1892588494592253</v>
      </c>
      <c r="R72" s="679">
        <f t="shared" si="4"/>
        <v>32.269447938335965</v>
      </c>
      <c r="S72" s="706">
        <f>AVERAGE(N72,P72,R72)</f>
        <v>54.441526499570301</v>
      </c>
      <c r="T72" s="1032">
        <f>AVERAGE(S72:S76)</f>
        <v>54.657520916922977</v>
      </c>
      <c r="U72" s="1033" t="s">
        <v>36</v>
      </c>
      <c r="V72" s="571" t="str">
        <f>IF(_xlfn.NUMBERVALUE(T72), IF(T72&lt;50, "Acceptable; Ongoing Protection is Required", "Unacceptable; Immediate Restoration is Required"), " ")</f>
        <v>Unacceptable; Immediate Restoration is Required</v>
      </c>
    </row>
    <row r="73" spans="1:22" ht="16.2" thickBot="1">
      <c r="A73" s="741" t="s">
        <v>263</v>
      </c>
      <c r="B73" s="717" t="s">
        <v>427</v>
      </c>
      <c r="C73" s="54" t="s">
        <v>2156</v>
      </c>
      <c r="D73" s="671">
        <v>9</v>
      </c>
      <c r="E73" s="692">
        <v>10</v>
      </c>
      <c r="F73" s="693">
        <v>2018</v>
      </c>
      <c r="G73" s="54">
        <v>0.5</v>
      </c>
      <c r="H73" s="54"/>
      <c r="I73" s="54"/>
      <c r="J73" s="68">
        <v>20.465931012658228</v>
      </c>
      <c r="K73" s="698">
        <f t="shared" si="10"/>
        <v>633.9117471860759</v>
      </c>
      <c r="L73" s="68">
        <v>1.0873223766484348</v>
      </c>
      <c r="M73" s="649"/>
      <c r="N73" s="649"/>
      <c r="O73" s="649"/>
      <c r="P73" s="649"/>
      <c r="Q73" s="649"/>
      <c r="R73" s="649"/>
      <c r="S73" s="706"/>
      <c r="T73" s="745"/>
      <c r="U73" s="484"/>
    </row>
    <row r="74" spans="1:22">
      <c r="A74" s="741" t="s">
        <v>263</v>
      </c>
      <c r="B74" s="712" t="s">
        <v>427</v>
      </c>
      <c r="C74" s="673" t="s">
        <v>2156</v>
      </c>
      <c r="D74" s="689">
        <v>9</v>
      </c>
      <c r="E74" s="690">
        <v>5</v>
      </c>
      <c r="F74" s="691">
        <v>2019</v>
      </c>
      <c r="G74" s="675">
        <v>0.5</v>
      </c>
      <c r="H74" s="676">
        <v>1.34</v>
      </c>
      <c r="I74" s="739">
        <v>6.15</v>
      </c>
      <c r="J74" s="676">
        <v>19.843418860759485</v>
      </c>
      <c r="K74" s="698">
        <f t="shared" si="10"/>
        <v>614.63005579316427</v>
      </c>
      <c r="L74" s="676">
        <v>0.8696327070261386</v>
      </c>
      <c r="M74" s="649">
        <f>AVERAGE(I74:I75)</f>
        <v>6.15</v>
      </c>
      <c r="N74" s="649">
        <f>10*(6-(LN(M74)/LN(2)))</f>
        <v>33.794135895481226</v>
      </c>
      <c r="O74" s="713">
        <f>AVERAGE(K74:K75)</f>
        <v>601.79770206696185</v>
      </c>
      <c r="P74" s="649">
        <f t="shared" si="3"/>
        <v>96.481722868798059</v>
      </c>
      <c r="Q74" s="653">
        <f>AVERAGE(L74:L75)</f>
        <v>0.85151535896309394</v>
      </c>
      <c r="R74" s="649">
        <f t="shared" si="4"/>
        <v>28.99213147650827</v>
      </c>
      <c r="S74" s="706">
        <f>AVERAGE(N74,P74,R74)</f>
        <v>53.089330080262521</v>
      </c>
      <c r="T74" s="745"/>
      <c r="U74" s="484"/>
    </row>
    <row r="75" spans="1:22">
      <c r="A75" s="711" t="s">
        <v>263</v>
      </c>
      <c r="B75" s="717" t="s">
        <v>427</v>
      </c>
      <c r="C75" s="54" t="s">
        <v>2156</v>
      </c>
      <c r="D75" s="671">
        <v>9</v>
      </c>
      <c r="E75" s="692">
        <v>5</v>
      </c>
      <c r="F75" s="693">
        <v>2019</v>
      </c>
      <c r="G75" s="657">
        <v>0.5</v>
      </c>
      <c r="H75" s="68"/>
      <c r="I75" s="660"/>
      <c r="J75" s="68">
        <v>19.014830126582272</v>
      </c>
      <c r="K75" s="655">
        <f t="shared" si="10"/>
        <v>588.96534834075931</v>
      </c>
      <c r="L75" s="68">
        <v>0.83339801090004939</v>
      </c>
      <c r="M75" s="649"/>
      <c r="N75" s="649"/>
      <c r="O75" s="649"/>
      <c r="P75" s="649"/>
      <c r="Q75" s="649"/>
      <c r="R75" s="649"/>
      <c r="S75" s="706"/>
      <c r="T75" s="745"/>
      <c r="U75" s="484"/>
    </row>
    <row r="76" spans="1:22" s="571" customFormat="1" ht="16.2" thickBot="1">
      <c r="A76" s="1385"/>
      <c r="B76" s="1380" t="s">
        <v>427</v>
      </c>
      <c r="C76" s="1079" t="s">
        <v>2156</v>
      </c>
      <c r="D76" s="1381"/>
      <c r="E76" s="1382"/>
      <c r="F76" s="1383">
        <v>2020</v>
      </c>
      <c r="G76" s="1081"/>
      <c r="H76" s="1041"/>
      <c r="I76" s="1086"/>
      <c r="J76" s="1041"/>
      <c r="K76" s="1026"/>
      <c r="L76" s="1041"/>
      <c r="M76" s="1034"/>
      <c r="N76" s="1034"/>
      <c r="O76" s="1034"/>
      <c r="P76" s="1034"/>
      <c r="Q76" s="1034"/>
      <c r="R76" s="1034"/>
      <c r="S76" s="1036">
        <v>56.441706170936094</v>
      </c>
      <c r="T76" s="1032"/>
      <c r="U76" s="1033"/>
    </row>
    <row r="77" spans="1:22" ht="16.2" thickBot="1">
      <c r="A77" s="530" t="s">
        <v>280</v>
      </c>
      <c r="B77" s="490" t="s">
        <v>427</v>
      </c>
      <c r="C77" s="489" t="s">
        <v>2162</v>
      </c>
      <c r="D77" s="522">
        <v>8</v>
      </c>
      <c r="E77" s="505">
        <v>22</v>
      </c>
      <c r="F77" s="514">
        <v>2016</v>
      </c>
      <c r="G77" s="490">
        <v>0.25</v>
      </c>
      <c r="H77" s="490">
        <v>0.5</v>
      </c>
      <c r="I77" s="490">
        <v>0.95</v>
      </c>
      <c r="J77" s="491" t="s">
        <v>811</v>
      </c>
      <c r="K77" s="497"/>
      <c r="L77" s="488" t="s">
        <v>811</v>
      </c>
      <c r="M77" s="479">
        <f>AVERAGE(I77:I79)</f>
        <v>0.95</v>
      </c>
      <c r="N77" s="479">
        <f>10*(6-(LN(M77)/LN(2)))</f>
        <v>60.740005814437765</v>
      </c>
      <c r="O77" s="499">
        <f>AVERAGE(K77:K79)</f>
        <v>465.38435000000004</v>
      </c>
      <c r="P77" s="479">
        <f t="shared" si="3"/>
        <v>92.773163854929692</v>
      </c>
      <c r="Q77" s="481">
        <f>AVERAGE(L77:L79)</f>
        <v>3.585</v>
      </c>
      <c r="R77" s="479">
        <f t="shared" si="4"/>
        <v>43.094438374569968</v>
      </c>
      <c r="S77" s="482">
        <f>AVERAGE(N77,P77,R77)</f>
        <v>65.535869347979144</v>
      </c>
      <c r="T77" s="744"/>
      <c r="U77" s="482"/>
      <c r="V77" s="430" t="str">
        <f>IF(_xlfn.NUMBERVALUE(T77), IF(T77&lt;50, "Acceptable; Ongoing Protection is Required", "Unacceptable; Immediate Restoration is Required"), " ")</f>
        <v xml:space="preserve"> </v>
      </c>
    </row>
    <row r="78" spans="1:22" ht="16.2" thickBot="1">
      <c r="A78" s="530" t="s">
        <v>280</v>
      </c>
      <c r="B78" s="336" t="s">
        <v>427</v>
      </c>
      <c r="C78" s="361" t="s">
        <v>2162</v>
      </c>
      <c r="D78" s="523">
        <v>8</v>
      </c>
      <c r="E78" s="506">
        <v>22</v>
      </c>
      <c r="F78" s="515">
        <v>2016</v>
      </c>
      <c r="G78" s="346">
        <v>0.45</v>
      </c>
      <c r="H78" s="346"/>
      <c r="I78" s="346"/>
      <c r="J78" s="350">
        <v>15.88</v>
      </c>
      <c r="K78" s="498">
        <f t="shared" si="10"/>
        <v>491.86712</v>
      </c>
      <c r="L78" s="350">
        <v>3.75</v>
      </c>
      <c r="S78" s="484"/>
      <c r="T78" s="745"/>
      <c r="U78" s="484"/>
    </row>
    <row r="79" spans="1:22">
      <c r="A79" s="530" t="s">
        <v>280</v>
      </c>
      <c r="B79" s="336" t="s">
        <v>427</v>
      </c>
      <c r="C79" s="361" t="s">
        <v>2162</v>
      </c>
      <c r="D79" s="523">
        <v>8</v>
      </c>
      <c r="E79" s="506">
        <v>22</v>
      </c>
      <c r="F79" s="515">
        <v>2016</v>
      </c>
      <c r="G79" s="346">
        <v>0.45</v>
      </c>
      <c r="H79" s="346"/>
      <c r="I79" s="346"/>
      <c r="J79" s="350">
        <v>14.17</v>
      </c>
      <c r="K79" s="88">
        <f t="shared" si="10"/>
        <v>438.90158000000002</v>
      </c>
      <c r="L79" s="350">
        <v>3.42</v>
      </c>
      <c r="S79" s="484"/>
      <c r="T79" s="745"/>
      <c r="U79" s="484"/>
    </row>
    <row r="80" spans="1:22" ht="16.2" thickBot="1">
      <c r="A80" s="711" t="s">
        <v>280</v>
      </c>
      <c r="B80" s="712" t="s">
        <v>427</v>
      </c>
      <c r="C80" s="673" t="s">
        <v>2162</v>
      </c>
      <c r="D80" s="689">
        <v>8</v>
      </c>
      <c r="E80" s="690">
        <v>23</v>
      </c>
      <c r="F80" s="691">
        <v>2017</v>
      </c>
      <c r="G80" s="673">
        <v>0.5</v>
      </c>
      <c r="H80" s="673">
        <v>0.92</v>
      </c>
      <c r="I80" s="673">
        <v>1.25</v>
      </c>
      <c r="J80" s="742">
        <v>10.7626582278481</v>
      </c>
      <c r="K80" s="725">
        <f t="shared" si="10"/>
        <v>333.36257594936706</v>
      </c>
      <c r="L80" s="677">
        <v>2.6749802916208303</v>
      </c>
      <c r="M80" s="678">
        <f>AVERAGE(I80:I82)</f>
        <v>1.25</v>
      </c>
      <c r="N80" s="678">
        <f>10*(6-(LN(M80)/LN(2)))</f>
        <v>56.780719051126376</v>
      </c>
      <c r="O80" s="680">
        <f>AVERAGE(K80:K82)</f>
        <v>320.37898088607596</v>
      </c>
      <c r="P80" s="649">
        <f t="shared" si="3"/>
        <v>87.38673188965798</v>
      </c>
      <c r="Q80" s="653">
        <f>AVERAGE(L80:L82)</f>
        <v>2.4792500263802815</v>
      </c>
      <c r="R80" s="649">
        <f t="shared" si="4"/>
        <v>39.476366809165818</v>
      </c>
      <c r="S80" s="710">
        <f>AVERAGE(N80,P80,R80)</f>
        <v>61.214605916650065</v>
      </c>
      <c r="T80" s="1032">
        <f>AVERAGE(S80:S86)</f>
        <v>64.154001483873003</v>
      </c>
      <c r="U80" s="1033" t="s">
        <v>369</v>
      </c>
      <c r="V80" s="571" t="str">
        <f>IF(_xlfn.NUMBERVALUE(T80), IF(T80&lt;50, "Acceptable; Ongoing Protection is Required", "Unacceptable; Immediate Restoration is Required"), " ")</f>
        <v>Unacceptable; Immediate Restoration is Required</v>
      </c>
    </row>
    <row r="81" spans="1:23" ht="16.2" thickBot="1">
      <c r="A81" s="718" t="s">
        <v>280</v>
      </c>
      <c r="B81" s="717" t="s">
        <v>427</v>
      </c>
      <c r="C81" s="54" t="s">
        <v>2162</v>
      </c>
      <c r="D81" s="671">
        <v>8</v>
      </c>
      <c r="E81" s="692">
        <v>23</v>
      </c>
      <c r="F81" s="693">
        <v>2017</v>
      </c>
      <c r="G81" s="54">
        <v>0.5</v>
      </c>
      <c r="H81" s="54">
        <v>0.92</v>
      </c>
      <c r="I81" s="54">
        <v>1.25</v>
      </c>
      <c r="J81" s="142">
        <v>9.9243037974683546</v>
      </c>
      <c r="K81" s="698">
        <f t="shared" si="10"/>
        <v>307.39538582278482</v>
      </c>
      <c r="L81" s="655">
        <v>2.2835197611397331</v>
      </c>
      <c r="M81" s="649"/>
      <c r="N81" s="649"/>
      <c r="O81" s="649"/>
      <c r="P81" s="649"/>
      <c r="Q81" s="649"/>
      <c r="R81" s="649"/>
      <c r="S81" s="706"/>
      <c r="T81" s="745"/>
      <c r="U81" s="484"/>
    </row>
    <row r="82" spans="1:23">
      <c r="A82" s="726" t="s">
        <v>280</v>
      </c>
      <c r="B82" s="715" t="s">
        <v>427</v>
      </c>
      <c r="C82" s="685" t="s">
        <v>2162</v>
      </c>
      <c r="D82" s="695">
        <v>8</v>
      </c>
      <c r="E82" s="696">
        <v>23</v>
      </c>
      <c r="F82" s="697">
        <v>2017</v>
      </c>
      <c r="G82" s="685">
        <v>0.75</v>
      </c>
      <c r="H82" s="685">
        <v>0.92</v>
      </c>
      <c r="I82" s="685">
        <v>1.25</v>
      </c>
      <c r="J82" s="688"/>
      <c r="K82" s="698" t="str">
        <f t="shared" si="10"/>
        <v xml:space="preserve"> </v>
      </c>
      <c r="L82" s="685"/>
      <c r="M82" s="688"/>
      <c r="N82" s="688"/>
      <c r="O82" s="688"/>
      <c r="P82" s="649"/>
      <c r="Q82" s="649"/>
      <c r="R82" s="649"/>
      <c r="S82" s="708"/>
      <c r="T82" s="745"/>
      <c r="U82" s="484"/>
    </row>
    <row r="83" spans="1:23" ht="16.2" thickBot="1">
      <c r="A83" s="716" t="s">
        <v>280</v>
      </c>
      <c r="B83" s="715" t="s">
        <v>427</v>
      </c>
      <c r="C83" s="685" t="s">
        <v>2162</v>
      </c>
      <c r="D83" s="695">
        <v>9</v>
      </c>
      <c r="E83" s="696">
        <v>5</v>
      </c>
      <c r="F83" s="697">
        <v>2018</v>
      </c>
      <c r="G83" s="685">
        <v>0.5</v>
      </c>
      <c r="H83" s="685">
        <v>0.35</v>
      </c>
      <c r="I83" s="685">
        <v>0.95</v>
      </c>
      <c r="J83" s="687">
        <v>9.6615816455696226</v>
      </c>
      <c r="K83" s="698">
        <f t="shared" si="10"/>
        <v>299.25782988987351</v>
      </c>
      <c r="L83" s="687">
        <v>5.5725271803232275</v>
      </c>
      <c r="M83" s="649">
        <f>AVERAGE(I83)</f>
        <v>0.95</v>
      </c>
      <c r="N83" s="649">
        <f>10*(6-(LN(M83)/LN(2)))</f>
        <v>60.740005814437765</v>
      </c>
      <c r="O83" s="653">
        <f>AVERAGE(K83)</f>
        <v>299.25782988987351</v>
      </c>
      <c r="P83" s="649">
        <f t="shared" ref="P83:P90" si="16">10*(6-(LN(48/O83)/LN(2)))</f>
        <v>86.402826839099376</v>
      </c>
      <c r="Q83" s="653">
        <f>AVERAGE(L83)</f>
        <v>5.5725271803232275</v>
      </c>
      <c r="R83" s="649">
        <f t="shared" ref="R83:R90" si="17">10*(6-((2.04-0.68*LN(Q83))/LN(2)))</f>
        <v>47.421677054513161</v>
      </c>
      <c r="S83" s="706">
        <f>AVERAGE(N83,P83,R83)</f>
        <v>64.854836569350098</v>
      </c>
      <c r="T83" s="745"/>
      <c r="U83" s="484"/>
    </row>
    <row r="84" spans="1:23" ht="16.2" thickBot="1">
      <c r="A84" s="718" t="s">
        <v>280</v>
      </c>
      <c r="B84" s="717" t="s">
        <v>427</v>
      </c>
      <c r="C84" s="54" t="s">
        <v>2162</v>
      </c>
      <c r="D84" s="671">
        <v>9</v>
      </c>
      <c r="E84" s="692">
        <v>5</v>
      </c>
      <c r="F84" s="693">
        <v>2019</v>
      </c>
      <c r="G84" s="657">
        <v>0.5</v>
      </c>
      <c r="H84" s="68">
        <v>0.51</v>
      </c>
      <c r="I84" s="660">
        <v>1.1000000000000001</v>
      </c>
      <c r="J84" s="68">
        <v>17.255146835443043</v>
      </c>
      <c r="K84" s="698">
        <f t="shared" si="10"/>
        <v>534.46091808101278</v>
      </c>
      <c r="L84" s="68">
        <v>4.1669900545002472</v>
      </c>
      <c r="M84" s="649">
        <f>AVERAGE(I84:I85)</f>
        <v>1.1000000000000001</v>
      </c>
      <c r="N84" s="649">
        <f>10*(6-(LN(M84)/LN(2)))</f>
        <v>58.624964762500653</v>
      </c>
      <c r="O84" s="713">
        <f>AVERAGE(K84:K85)</f>
        <v>582.61531763088624</v>
      </c>
      <c r="P84" s="679">
        <f t="shared" si="16"/>
        <v>96.014373211525225</v>
      </c>
      <c r="Q84" s="653">
        <f>AVERAGE(L84:L85)</f>
        <v>4.094520662248069</v>
      </c>
      <c r="R84" s="679">
        <f t="shared" si="17"/>
        <v>44.398144229523609</v>
      </c>
      <c r="S84" s="706">
        <f>AVERAGE(N84,P84,R84)</f>
        <v>66.345827401183158</v>
      </c>
      <c r="T84" s="745"/>
      <c r="U84" s="484"/>
    </row>
    <row r="85" spans="1:23">
      <c r="A85" s="718" t="s">
        <v>280</v>
      </c>
      <c r="B85" s="717" t="s">
        <v>427</v>
      </c>
      <c r="C85" s="54" t="s">
        <v>2162</v>
      </c>
      <c r="D85" s="671">
        <v>9</v>
      </c>
      <c r="E85" s="692">
        <v>5</v>
      </c>
      <c r="F85" s="693">
        <v>2019</v>
      </c>
      <c r="G85" s="657">
        <v>0.5</v>
      </c>
      <c r="H85" s="68"/>
      <c r="I85" s="660"/>
      <c r="J85" s="68">
        <v>20.364490126582282</v>
      </c>
      <c r="K85" s="655">
        <f t="shared" si="10"/>
        <v>630.76971718075959</v>
      </c>
      <c r="L85" s="68">
        <v>4.0220512699958899</v>
      </c>
      <c r="M85" s="649"/>
      <c r="N85" s="649"/>
      <c r="O85" s="649"/>
      <c r="P85" s="649"/>
      <c r="Q85" s="649"/>
      <c r="R85" s="649"/>
      <c r="S85" s="706"/>
      <c r="T85" s="745"/>
      <c r="U85" s="484"/>
    </row>
    <row r="86" spans="1:23" s="571" customFormat="1" ht="16.2" thickBot="1">
      <c r="A86" s="1385"/>
      <c r="B86" s="1380" t="s">
        <v>427</v>
      </c>
      <c r="C86" s="1079" t="s">
        <v>2162</v>
      </c>
      <c r="D86" s="1381"/>
      <c r="E86" s="1382"/>
      <c r="F86" s="1383">
        <v>2020</v>
      </c>
      <c r="G86" s="1081"/>
      <c r="H86" s="1041"/>
      <c r="I86" s="1086"/>
      <c r="J86" s="1041"/>
      <c r="K86" s="1026"/>
      <c r="L86" s="1041"/>
      <c r="M86" s="1034"/>
      <c r="N86" s="1034"/>
      <c r="O86" s="1034"/>
      <c r="P86" s="1034"/>
      <c r="Q86" s="1034"/>
      <c r="R86" s="1034"/>
      <c r="S86" s="1036">
        <v>64.20073604830867</v>
      </c>
      <c r="T86" s="1032"/>
      <c r="U86" s="1033"/>
    </row>
    <row r="87" spans="1:23" ht="16.2" thickBot="1">
      <c r="A87" s="530" t="s">
        <v>282</v>
      </c>
      <c r="B87" s="490" t="s">
        <v>427</v>
      </c>
      <c r="C87" s="490" t="s">
        <v>2166</v>
      </c>
      <c r="D87" s="522">
        <v>8</v>
      </c>
      <c r="E87" s="505">
        <v>29</v>
      </c>
      <c r="F87" s="514">
        <v>2016</v>
      </c>
      <c r="G87" s="490">
        <v>0.5</v>
      </c>
      <c r="H87" s="490">
        <v>1.1950000000000001</v>
      </c>
      <c r="I87" s="490">
        <v>2.95</v>
      </c>
      <c r="J87" s="488">
        <v>18.88</v>
      </c>
      <c r="K87" s="497">
        <f t="shared" si="10"/>
        <v>584.78912000000003</v>
      </c>
      <c r="L87" s="488">
        <v>0.96</v>
      </c>
      <c r="M87" s="479">
        <f>AVERAGE(I87)</f>
        <v>2.95</v>
      </c>
      <c r="N87" s="479">
        <f>10*(6-(LN(M87)/LN(2)))</f>
        <v>44.392850455255214</v>
      </c>
      <c r="O87" s="481">
        <f>AVERAGE(K87)</f>
        <v>584.78912000000003</v>
      </c>
      <c r="P87" s="479">
        <f t="shared" si="16"/>
        <v>96.068101592562627</v>
      </c>
      <c r="Q87" s="481">
        <f>AVERAGE(L87)</f>
        <v>0.96</v>
      </c>
      <c r="R87" s="479">
        <f t="shared" si="17"/>
        <v>30.16854408030088</v>
      </c>
      <c r="S87" s="482">
        <f>AVERAGE(N87,P87,R87)</f>
        <v>56.876498709372903</v>
      </c>
      <c r="T87" s="744"/>
      <c r="U87" s="482"/>
      <c r="V87" s="430" t="str">
        <f>IF(_xlfn.NUMBERVALUE(T87), IF(T87&lt;50, "Acceptable; Ongoing Protection is Required", "Unacceptable; Immediate Restoration is Required"), " ")</f>
        <v xml:space="preserve"> </v>
      </c>
    </row>
    <row r="88" spans="1:23" ht="16.2" thickBot="1">
      <c r="A88" s="740" t="s">
        <v>282</v>
      </c>
      <c r="B88" s="719" t="s">
        <v>427</v>
      </c>
      <c r="C88" s="720" t="s">
        <v>2166</v>
      </c>
      <c r="D88" s="721">
        <v>8</v>
      </c>
      <c r="E88" s="722">
        <v>29</v>
      </c>
      <c r="F88" s="723">
        <v>2017</v>
      </c>
      <c r="G88" s="720">
        <v>0.5</v>
      </c>
      <c r="H88" s="720">
        <v>1.66</v>
      </c>
      <c r="I88" s="720">
        <v>3.4</v>
      </c>
      <c r="J88" s="727">
        <v>3.2818177215189874</v>
      </c>
      <c r="K88" s="698">
        <f t="shared" si="10"/>
        <v>101.65102210632912</v>
      </c>
      <c r="L88" s="727">
        <v>0.71767763921534455</v>
      </c>
      <c r="M88" s="649">
        <f>AVERAGE(I88)</f>
        <v>3.4</v>
      </c>
      <c r="N88" s="649">
        <f>10*(6-(LN(M88)/LN(2)))</f>
        <v>42.344652536370226</v>
      </c>
      <c r="O88" s="653">
        <f>AVERAGE(K88)</f>
        <v>101.65102210632912</v>
      </c>
      <c r="P88" s="679">
        <f t="shared" si="16"/>
        <v>70.825184106830292</v>
      </c>
      <c r="Q88" s="653">
        <f>AVERAGE(L88)</f>
        <v>0.71767763921534455</v>
      </c>
      <c r="R88" s="679">
        <f t="shared" si="17"/>
        <v>27.314594724483054</v>
      </c>
      <c r="S88" s="706">
        <f>AVERAGE(N88,P88,R88)</f>
        <v>46.828143789227852</v>
      </c>
      <c r="T88" s="1032">
        <f>AVERAGE(S88:S93)</f>
        <v>48.529217441533127</v>
      </c>
      <c r="U88" s="1033" t="s">
        <v>369</v>
      </c>
      <c r="V88" s="571" t="str">
        <f>IF(_xlfn.NUMBERVALUE(T88), IF(T88&lt;50, "Acceptable; Ongoing Protection is Required", "Unacceptable; Immediate Restoration is Required"), " ")</f>
        <v>Acceptable; Ongoing Protection is Required</v>
      </c>
      <c r="W88" s="571"/>
    </row>
    <row r="89" spans="1:23" ht="16.2" thickBot="1">
      <c r="A89" s="740" t="s">
        <v>282</v>
      </c>
      <c r="B89" s="719" t="s">
        <v>427</v>
      </c>
      <c r="C89" s="720" t="s">
        <v>2166</v>
      </c>
      <c r="D89" s="721">
        <v>9</v>
      </c>
      <c r="E89" s="722">
        <v>5</v>
      </c>
      <c r="F89" s="723">
        <v>2018</v>
      </c>
      <c r="G89" s="720">
        <v>0.5</v>
      </c>
      <c r="H89" s="720">
        <v>1.5</v>
      </c>
      <c r="I89" s="720">
        <v>3.1</v>
      </c>
      <c r="J89" s="727">
        <v>5.3279689873417722</v>
      </c>
      <c r="K89" s="698">
        <f t="shared" si="10"/>
        <v>165.02851141392406</v>
      </c>
      <c r="L89" s="727">
        <v>0.81549178248632603</v>
      </c>
      <c r="M89" s="649">
        <f>AVERAGE(I89)</f>
        <v>3.1</v>
      </c>
      <c r="N89" s="649">
        <f>10*(6-(LN(M89)/LN(2)))</f>
        <v>43.677317845004865</v>
      </c>
      <c r="O89" s="653">
        <f>AVERAGE(K89)</f>
        <v>165.02851141392406</v>
      </c>
      <c r="P89" s="679">
        <f t="shared" si="16"/>
        <v>77.816089845673531</v>
      </c>
      <c r="Q89" s="653">
        <f>AVERAGE(L89)</f>
        <v>0.81549178248632603</v>
      </c>
      <c r="R89" s="679">
        <f t="shared" si="17"/>
        <v>28.568068428014051</v>
      </c>
      <c r="S89" s="706">
        <f>AVERAGE(N89,P89,R89)</f>
        <v>50.020492039564147</v>
      </c>
      <c r="T89" s="745"/>
      <c r="U89" s="484"/>
    </row>
    <row r="90" spans="1:23">
      <c r="A90" s="681" t="s">
        <v>282</v>
      </c>
      <c r="B90" s="717" t="s">
        <v>427</v>
      </c>
      <c r="C90" s="54" t="s">
        <v>2167</v>
      </c>
      <c r="D90" s="671">
        <v>9</v>
      </c>
      <c r="E90" s="692">
        <v>5</v>
      </c>
      <c r="F90" s="693">
        <v>2019</v>
      </c>
      <c r="G90" s="657">
        <v>0.5</v>
      </c>
      <c r="H90" s="68">
        <v>2.085</v>
      </c>
      <c r="I90" s="660">
        <v>3.05</v>
      </c>
      <c r="J90" s="68">
        <v>2.323465316455696</v>
      </c>
      <c r="K90" s="698">
        <f t="shared" si="10"/>
        <v>71.967014711898727</v>
      </c>
      <c r="L90" s="68">
        <v>0.53628063431042783</v>
      </c>
      <c r="M90" s="649">
        <f>AVERAGE(I90:I92)</f>
        <v>3.05</v>
      </c>
      <c r="N90" s="649">
        <f>10*(6-(LN(M90)/LN(2)))</f>
        <v>43.911907573244761</v>
      </c>
      <c r="O90" s="713">
        <f>AVERAGE(K90:K92)</f>
        <v>177.27169065063288</v>
      </c>
      <c r="P90" s="679">
        <f t="shared" si="16"/>
        <v>78.848558529332877</v>
      </c>
      <c r="Q90" s="653">
        <f>AVERAGE(L90:L92)</f>
        <v>0.59425258229001587</v>
      </c>
      <c r="R90" s="679">
        <f t="shared" si="17"/>
        <v>25.463228738466093</v>
      </c>
      <c r="S90" s="706">
        <f>AVERAGE(N90,P90,R90)</f>
        <v>49.407898280347915</v>
      </c>
      <c r="T90" s="745"/>
      <c r="U90" s="484"/>
    </row>
    <row r="91" spans="1:23">
      <c r="A91" s="681" t="s">
        <v>282</v>
      </c>
      <c r="B91" s="717" t="s">
        <v>427</v>
      </c>
      <c r="C91" s="54" t="s">
        <v>2167</v>
      </c>
      <c r="D91" s="671">
        <v>9</v>
      </c>
      <c r="E91" s="692">
        <v>5</v>
      </c>
      <c r="F91" s="693">
        <v>2019</v>
      </c>
      <c r="G91" s="657">
        <v>1</v>
      </c>
      <c r="H91" s="68"/>
      <c r="I91" s="660"/>
      <c r="J91" s="54" t="s">
        <v>811</v>
      </c>
      <c r="K91" s="698"/>
      <c r="L91" s="54" t="s">
        <v>811</v>
      </c>
      <c r="M91" s="649"/>
      <c r="N91" s="649"/>
      <c r="O91" s="649"/>
      <c r="P91" s="649"/>
      <c r="Q91" s="649"/>
      <c r="R91" s="649"/>
      <c r="S91" s="706"/>
      <c r="T91" s="745"/>
      <c r="U91" s="484"/>
    </row>
    <row r="92" spans="1:23">
      <c r="A92" s="681" t="s">
        <v>282</v>
      </c>
      <c r="B92" s="717" t="s">
        <v>427</v>
      </c>
      <c r="C92" s="54" t="s">
        <v>2167</v>
      </c>
      <c r="D92" s="671">
        <v>9</v>
      </c>
      <c r="E92" s="692">
        <v>5</v>
      </c>
      <c r="F92" s="693">
        <v>2019</v>
      </c>
      <c r="G92" s="657">
        <v>2</v>
      </c>
      <c r="H92" s="68"/>
      <c r="I92" s="660"/>
      <c r="J92" s="68">
        <v>9.1230182278480996</v>
      </c>
      <c r="K92" s="655">
        <f t="shared" si="10"/>
        <v>282.57636658936701</v>
      </c>
      <c r="L92" s="68">
        <v>0.65222453026960392</v>
      </c>
      <c r="M92" s="649"/>
      <c r="N92" s="649"/>
      <c r="O92" s="649"/>
      <c r="P92" s="649"/>
      <c r="Q92" s="649"/>
      <c r="R92" s="649"/>
      <c r="S92" s="706"/>
      <c r="T92" s="745"/>
      <c r="U92" s="484"/>
    </row>
    <row r="93" spans="1:23" s="571" customFormat="1" ht="16.2" thickBot="1">
      <c r="A93" s="1393"/>
      <c r="B93" s="1394" t="s">
        <v>427</v>
      </c>
      <c r="C93" s="1395" t="s">
        <v>2167</v>
      </c>
      <c r="D93" s="1396"/>
      <c r="E93" s="1397"/>
      <c r="F93" s="1398">
        <v>2020</v>
      </c>
      <c r="G93" s="1399"/>
      <c r="H93" s="1400"/>
      <c r="I93" s="1401"/>
      <c r="J93" s="1400"/>
      <c r="K93" s="1402"/>
      <c r="L93" s="1400"/>
      <c r="M93" s="1403"/>
      <c r="N93" s="1403"/>
      <c r="O93" s="1403"/>
      <c r="P93" s="1403"/>
      <c r="Q93" s="1403"/>
      <c r="R93" s="1403"/>
      <c r="S93" s="1403">
        <v>47.860335656992582</v>
      </c>
      <c r="T93" s="1404"/>
      <c r="U93" s="1405"/>
    </row>
    <row r="94" spans="1:23" s="571" customFormat="1">
      <c r="A94" s="1107"/>
      <c r="B94" s="1389"/>
      <c r="C94" s="1075"/>
      <c r="D94" s="1390"/>
      <c r="E94" s="1391"/>
      <c r="F94" s="1392"/>
      <c r="G94" s="1098"/>
      <c r="H94" s="1078"/>
      <c r="I94" s="1077"/>
      <c r="J94" s="1078"/>
      <c r="K94" s="1109"/>
      <c r="L94" s="1078"/>
      <c r="T94" s="1128"/>
    </row>
    <row r="95" spans="1:23" s="571" customFormat="1">
      <c r="A95" s="1107"/>
      <c r="B95" s="1389"/>
      <c r="C95" s="1075"/>
      <c r="D95" s="1390"/>
      <c r="E95" s="1391"/>
      <c r="F95" s="1392"/>
      <c r="G95" s="1098"/>
      <c r="H95" s="1078"/>
      <c r="I95" s="1077"/>
      <c r="J95" s="1078"/>
      <c r="K95" s="1109"/>
      <c r="L95" s="1078"/>
      <c r="T95" s="1128"/>
      <c r="U95" s="571" t="s">
        <v>3</v>
      </c>
      <c r="V95" s="571">
        <f>COUNTIF(V4:V93,"Acceptable; Ongoing Protection is Required")</f>
        <v>7</v>
      </c>
    </row>
    <row r="96" spans="1:23" s="571" customFormat="1">
      <c r="A96" s="1107"/>
      <c r="B96" s="1389"/>
      <c r="C96" s="1075"/>
      <c r="D96" s="1390"/>
      <c r="E96" s="1391"/>
      <c r="F96" s="1392"/>
      <c r="G96" s="1098"/>
      <c r="H96" s="1078"/>
      <c r="I96" s="1077"/>
      <c r="J96" s="1078"/>
      <c r="K96" s="1109"/>
      <c r="L96" s="1078"/>
      <c r="T96" s="1128"/>
      <c r="U96" s="571" t="s">
        <v>4</v>
      </c>
      <c r="V96" s="571">
        <f>COUNTIF(V4:V93,"Unacceptable; Immediate Restoration is Required")</f>
        <v>6</v>
      </c>
    </row>
    <row r="97" spans="1:22" s="571" customFormat="1" ht="16.2" thickBot="1">
      <c r="A97" s="1107" t="s">
        <v>2491</v>
      </c>
      <c r="B97" s="1389"/>
      <c r="C97" s="1075"/>
      <c r="D97" s="1390" t="s">
        <v>2492</v>
      </c>
      <c r="E97" s="1391" t="s">
        <v>2493</v>
      </c>
      <c r="F97" s="1392" t="s">
        <v>798</v>
      </c>
      <c r="G97" s="1098"/>
      <c r="H97" s="1078"/>
      <c r="I97" s="1077"/>
      <c r="J97" s="1078"/>
      <c r="K97" s="1109"/>
      <c r="L97" s="1078"/>
      <c r="T97" s="1128"/>
      <c r="U97" s="571" t="s">
        <v>5</v>
      </c>
      <c r="V97" s="571">
        <f>SUM(V95:V96)</f>
        <v>13</v>
      </c>
    </row>
    <row r="98" spans="1:22" ht="16.2" thickBot="1">
      <c r="A98" s="530" t="s">
        <v>265</v>
      </c>
      <c r="B98" s="490" t="s">
        <v>427</v>
      </c>
      <c r="C98" s="489" t="s">
        <v>2123</v>
      </c>
      <c r="D98" s="744">
        <f>T6</f>
        <v>33.447748854865601</v>
      </c>
      <c r="E98" s="482" t="str">
        <f>U6</f>
        <v>2017-2018, 2020</v>
      </c>
      <c r="F98" s="430" t="str">
        <f>V6</f>
        <v>Acceptable; Ongoing Protection is Required</v>
      </c>
      <c r="G98"/>
      <c r="H98"/>
      <c r="I98"/>
    </row>
    <row r="99" spans="1:22" ht="16.2" thickBot="1">
      <c r="A99" s="530" t="s">
        <v>256</v>
      </c>
      <c r="B99" s="490" t="s">
        <v>427</v>
      </c>
      <c r="C99" s="489" t="s">
        <v>2130</v>
      </c>
      <c r="D99" s="744">
        <f>T13</f>
        <v>59.008877902578362</v>
      </c>
      <c r="E99" s="482" t="str">
        <f>U13</f>
        <v>2017-2020</v>
      </c>
      <c r="F99" s="430" t="str">
        <f>V13</f>
        <v>Unacceptable; Immediate Restoration is Required</v>
      </c>
      <c r="G99"/>
      <c r="H99"/>
      <c r="I99"/>
    </row>
    <row r="100" spans="1:22" ht="16.2" thickBot="1">
      <c r="A100" s="532" t="s">
        <v>268</v>
      </c>
      <c r="B100" s="511" t="s">
        <v>427</v>
      </c>
      <c r="C100" s="495" t="s">
        <v>2135</v>
      </c>
      <c r="D100" s="744">
        <f>T19</f>
        <v>48.584478983748205</v>
      </c>
      <c r="E100" s="482" t="str">
        <f>U19</f>
        <v>2017-2020</v>
      </c>
      <c r="F100" s="430" t="str">
        <f>V19</f>
        <v>Acceptable; Ongoing Protection is Required</v>
      </c>
      <c r="G100"/>
      <c r="H100"/>
      <c r="I100"/>
    </row>
    <row r="101" spans="1:22" ht="16.2" thickBot="1">
      <c r="A101" s="532" t="s">
        <v>270</v>
      </c>
      <c r="B101" s="511" t="s">
        <v>427</v>
      </c>
      <c r="C101" s="495" t="s">
        <v>2136</v>
      </c>
      <c r="D101" s="478"/>
      <c r="E101" s="482"/>
      <c r="F101" s="430"/>
      <c r="G101"/>
      <c r="H101"/>
      <c r="I101"/>
    </row>
    <row r="102" spans="1:22" ht="16.2" thickBot="1">
      <c r="A102" s="530" t="s">
        <v>258</v>
      </c>
      <c r="B102" s="490" t="s">
        <v>427</v>
      </c>
      <c r="C102" s="489" t="s">
        <v>2137</v>
      </c>
      <c r="D102" s="478"/>
      <c r="E102" s="482"/>
      <c r="F102" s="430"/>
      <c r="G102"/>
      <c r="H102"/>
      <c r="I102"/>
    </row>
    <row r="103" spans="1:22" ht="16.2" thickBot="1">
      <c r="A103" s="530" t="s">
        <v>272</v>
      </c>
      <c r="B103" s="490" t="s">
        <v>427</v>
      </c>
      <c r="C103" s="490" t="s">
        <v>2140</v>
      </c>
      <c r="D103" s="478"/>
      <c r="E103" s="482"/>
      <c r="F103" s="430"/>
      <c r="G103"/>
      <c r="H103"/>
      <c r="I103"/>
    </row>
    <row r="104" spans="1:22" ht="16.2" thickBot="1">
      <c r="A104" s="530" t="s">
        <v>261</v>
      </c>
      <c r="B104" s="490" t="s">
        <v>427</v>
      </c>
      <c r="C104" s="490" t="s">
        <v>2142</v>
      </c>
      <c r="D104" s="478"/>
      <c r="E104" s="482"/>
      <c r="F104" s="430"/>
      <c r="G104"/>
      <c r="H104"/>
      <c r="I104"/>
    </row>
    <row r="105" spans="1:22" ht="16.2" thickBot="1">
      <c r="A105" s="533" t="s">
        <v>274</v>
      </c>
      <c r="B105" s="500" t="s">
        <v>427</v>
      </c>
      <c r="C105" s="500" t="s">
        <v>2149</v>
      </c>
      <c r="D105" s="478"/>
      <c r="E105" s="482"/>
      <c r="F105" s="430"/>
      <c r="G105"/>
      <c r="H105"/>
      <c r="I105"/>
    </row>
    <row r="106" spans="1:22" ht="16.2" thickBot="1">
      <c r="A106" s="532" t="s">
        <v>276</v>
      </c>
      <c r="B106" s="511" t="s">
        <v>427</v>
      </c>
      <c r="C106" s="511" t="s">
        <v>2152</v>
      </c>
      <c r="D106" s="478"/>
      <c r="E106" s="482"/>
      <c r="F106" s="430"/>
      <c r="G106"/>
      <c r="H106"/>
      <c r="I106"/>
    </row>
    <row r="107" spans="1:22" ht="16.2" thickBot="1">
      <c r="A107" s="530" t="s">
        <v>278</v>
      </c>
      <c r="B107" s="490" t="s">
        <v>427</v>
      </c>
      <c r="C107" s="489" t="s">
        <v>2154</v>
      </c>
      <c r="D107" s="478"/>
      <c r="E107" s="482"/>
      <c r="F107" s="430"/>
      <c r="G107"/>
      <c r="H107"/>
      <c r="I107"/>
    </row>
    <row r="108" spans="1:22" ht="16.2" thickBot="1">
      <c r="A108" s="532" t="s">
        <v>263</v>
      </c>
      <c r="B108" s="511" t="s">
        <v>427</v>
      </c>
      <c r="C108" s="495" t="s">
        <v>2156</v>
      </c>
      <c r="D108" s="478"/>
      <c r="E108" s="482"/>
      <c r="F108" s="430"/>
      <c r="G108"/>
      <c r="H108"/>
      <c r="I108"/>
    </row>
    <row r="109" spans="1:22" ht="16.2" thickBot="1">
      <c r="A109" s="530" t="s">
        <v>280</v>
      </c>
      <c r="B109" s="490" t="s">
        <v>427</v>
      </c>
      <c r="C109" s="489" t="s">
        <v>2162</v>
      </c>
      <c r="D109" s="478"/>
      <c r="E109" s="482"/>
      <c r="F109" s="430"/>
      <c r="G109"/>
      <c r="H109"/>
      <c r="I109"/>
    </row>
    <row r="110" spans="1:22">
      <c r="A110" s="530" t="s">
        <v>282</v>
      </c>
      <c r="B110" s="490" t="s">
        <v>427</v>
      </c>
      <c r="C110" s="490" t="s">
        <v>2166</v>
      </c>
      <c r="D110" s="478"/>
      <c r="E110" s="482"/>
      <c r="F110" s="430"/>
      <c r="G110"/>
      <c r="H110"/>
      <c r="I110"/>
    </row>
    <row r="111" spans="1:22">
      <c r="A111"/>
      <c r="B111"/>
      <c r="C111"/>
      <c r="D111"/>
      <c r="E111"/>
      <c r="F111"/>
      <c r="G111"/>
      <c r="H111"/>
      <c r="I111"/>
    </row>
  </sheetData>
  <phoneticPr fontId="24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24C36-2F39-2548-8A82-E38D6FB58337}">
  <dimension ref="A1:P234"/>
  <sheetViews>
    <sheetView workbookViewId="0">
      <selection activeCell="H226" sqref="H226"/>
    </sheetView>
  </sheetViews>
  <sheetFormatPr defaultColWidth="11" defaultRowHeight="15.6"/>
  <cols>
    <col min="1" max="8" width="10.796875"/>
    <col min="9" max="9" width="13.5" customWidth="1"/>
    <col min="11" max="11" width="10.796875" style="594"/>
    <col min="13" max="13" width="10.796875" style="594"/>
    <col min="15" max="15" width="10.796875" style="594"/>
    <col min="16" max="16" width="10.796875" style="1006"/>
  </cols>
  <sheetData>
    <row r="1" spans="1:16">
      <c r="A1" t="s">
        <v>2494</v>
      </c>
    </row>
    <row r="3" spans="1:16" s="154" customFormat="1" ht="43.8" thickBot="1">
      <c r="A3" s="159" t="s">
        <v>20</v>
      </c>
      <c r="B3" s="159" t="s">
        <v>701</v>
      </c>
      <c r="C3" s="160" t="s">
        <v>805</v>
      </c>
      <c r="D3" s="161" t="s">
        <v>786</v>
      </c>
      <c r="E3" s="160" t="s">
        <v>806</v>
      </c>
      <c r="F3" s="1375" t="s">
        <v>807</v>
      </c>
      <c r="G3" s="1377" t="s">
        <v>808</v>
      </c>
      <c r="H3" s="164" t="s">
        <v>809</v>
      </c>
      <c r="I3" s="1376" t="s">
        <v>810</v>
      </c>
      <c r="J3" s="1127" t="s">
        <v>1274</v>
      </c>
      <c r="K3" s="1127" t="s">
        <v>1275</v>
      </c>
      <c r="L3" s="1127" t="s">
        <v>1276</v>
      </c>
      <c r="M3" s="1127" t="s">
        <v>1277</v>
      </c>
      <c r="N3" s="1127" t="s">
        <v>1278</v>
      </c>
      <c r="O3" s="1127" t="s">
        <v>1279</v>
      </c>
      <c r="P3" s="1378" t="s">
        <v>795</v>
      </c>
    </row>
    <row r="4" spans="1:16" ht="16.2" thickTop="1">
      <c r="A4" s="1298" t="s">
        <v>2126</v>
      </c>
      <c r="B4" s="1298" t="s">
        <v>2144</v>
      </c>
      <c r="C4" s="1298">
        <v>0.5</v>
      </c>
      <c r="D4" s="1366">
        <v>43942</v>
      </c>
      <c r="E4" s="1298">
        <v>8.4</v>
      </c>
      <c r="F4">
        <v>3.6</v>
      </c>
      <c r="G4" s="27"/>
      <c r="H4" s="1367">
        <v>0.42</v>
      </c>
      <c r="I4">
        <f>IF(AND(H4&gt;0),  H4*30.974," ")</f>
        <v>13.009079999999999</v>
      </c>
      <c r="J4" s="1368"/>
    </row>
    <row r="5" spans="1:16">
      <c r="A5" s="1298" t="s">
        <v>2126</v>
      </c>
      <c r="B5" s="1298" t="s">
        <v>2144</v>
      </c>
      <c r="C5" s="1298">
        <v>0.5</v>
      </c>
      <c r="D5" s="1366">
        <v>43942</v>
      </c>
      <c r="E5" s="1298"/>
      <c r="G5" s="27"/>
      <c r="H5" s="1367">
        <v>0.56000000000000005</v>
      </c>
      <c r="I5">
        <f t="shared" ref="I5:I69" si="0">IF(AND(H5&gt;0),  H5*30.974," ")</f>
        <v>17.345440000000004</v>
      </c>
      <c r="J5" s="1368"/>
    </row>
    <row r="6" spans="1:16">
      <c r="A6" s="1298" t="s">
        <v>2126</v>
      </c>
      <c r="B6" s="1298" t="s">
        <v>2144</v>
      </c>
      <c r="C6" s="1298">
        <v>1</v>
      </c>
      <c r="D6" s="1366">
        <v>43942</v>
      </c>
      <c r="E6" s="1298"/>
      <c r="G6" s="24" t="s">
        <v>811</v>
      </c>
      <c r="H6" s="1367" t="s">
        <v>811</v>
      </c>
      <c r="J6" s="1368"/>
    </row>
    <row r="7" spans="1:16">
      <c r="A7" s="1298" t="s">
        <v>2126</v>
      </c>
      <c r="B7" s="1298" t="s">
        <v>2144</v>
      </c>
      <c r="C7" s="1298">
        <v>2</v>
      </c>
      <c r="D7" s="1366">
        <v>43942</v>
      </c>
      <c r="E7" s="1298"/>
      <c r="G7" s="24" t="s">
        <v>811</v>
      </c>
      <c r="H7" s="1367" t="s">
        <v>811</v>
      </c>
      <c r="J7" s="1368"/>
    </row>
    <row r="8" spans="1:16">
      <c r="A8" s="1298" t="s">
        <v>2126</v>
      </c>
      <c r="B8" s="1298" t="s">
        <v>2144</v>
      </c>
      <c r="C8" s="1298">
        <v>3</v>
      </c>
      <c r="D8" s="1366">
        <v>43942</v>
      </c>
      <c r="E8" s="1298"/>
      <c r="G8" s="27"/>
      <c r="H8" s="1367">
        <v>0.52</v>
      </c>
      <c r="I8">
        <f t="shared" si="0"/>
        <v>16.106480000000001</v>
      </c>
      <c r="J8" s="1368"/>
    </row>
    <row r="9" spans="1:16">
      <c r="A9" s="1298" t="s">
        <v>2126</v>
      </c>
      <c r="B9" s="1298" t="s">
        <v>2144</v>
      </c>
      <c r="C9" s="1298">
        <v>4</v>
      </c>
      <c r="D9" s="1366">
        <v>43942</v>
      </c>
      <c r="E9" s="1298"/>
      <c r="G9" s="24" t="s">
        <v>811</v>
      </c>
      <c r="H9" s="1367" t="s">
        <v>811</v>
      </c>
      <c r="J9" s="1368"/>
    </row>
    <row r="10" spans="1:16">
      <c r="A10" s="1298" t="s">
        <v>2126</v>
      </c>
      <c r="B10" s="1298" t="s">
        <v>2144</v>
      </c>
      <c r="C10" s="1298">
        <v>5</v>
      </c>
      <c r="D10" s="1366">
        <v>43942</v>
      </c>
      <c r="E10" s="1298"/>
      <c r="G10" s="24" t="s">
        <v>811</v>
      </c>
      <c r="H10" s="1367" t="s">
        <v>811</v>
      </c>
      <c r="J10" s="1368"/>
    </row>
    <row r="11" spans="1:16">
      <c r="A11" s="1298" t="s">
        <v>2126</v>
      </c>
      <c r="B11" s="1298" t="s">
        <v>2144</v>
      </c>
      <c r="C11" s="1298">
        <v>6</v>
      </c>
      <c r="D11" s="1366">
        <v>43942</v>
      </c>
      <c r="E11" s="1298"/>
      <c r="G11" s="24" t="s">
        <v>811</v>
      </c>
      <c r="H11" s="1367" t="s">
        <v>811</v>
      </c>
      <c r="J11" s="1368"/>
    </row>
    <row r="12" spans="1:16">
      <c r="A12" s="1298" t="s">
        <v>2126</v>
      </c>
      <c r="B12" s="1298" t="s">
        <v>2144</v>
      </c>
      <c r="C12" s="1298">
        <v>7</v>
      </c>
      <c r="D12" s="1366">
        <v>43942</v>
      </c>
      <c r="E12" s="1298"/>
      <c r="G12" s="24" t="s">
        <v>811</v>
      </c>
      <c r="H12" s="1367" t="s">
        <v>811</v>
      </c>
      <c r="J12" s="1368"/>
    </row>
    <row r="13" spans="1:16">
      <c r="A13" s="1298" t="s">
        <v>2126</v>
      </c>
      <c r="B13" s="1298" t="s">
        <v>2144</v>
      </c>
      <c r="C13" s="1298">
        <v>8</v>
      </c>
      <c r="D13" s="1366">
        <v>43942</v>
      </c>
      <c r="E13" s="1298"/>
      <c r="G13" s="24" t="s">
        <v>811</v>
      </c>
      <c r="H13" s="1367" t="s">
        <v>811</v>
      </c>
      <c r="J13" s="1368"/>
    </row>
    <row r="14" spans="1:16">
      <c r="A14" s="1369" t="s">
        <v>2126</v>
      </c>
      <c r="B14" s="1369" t="s">
        <v>2144</v>
      </c>
      <c r="C14" s="1369">
        <v>8.4</v>
      </c>
      <c r="D14" s="1370">
        <v>43942</v>
      </c>
      <c r="E14" s="1369"/>
      <c r="F14" s="451"/>
      <c r="G14" s="534"/>
      <c r="H14" s="1371">
        <v>0.49</v>
      </c>
      <c r="I14" s="451">
        <f t="shared" si="0"/>
        <v>15.17726</v>
      </c>
      <c r="J14" s="1372"/>
      <c r="K14" s="1373"/>
      <c r="L14" s="451"/>
      <c r="M14" s="1373"/>
      <c r="N14" s="451"/>
      <c r="O14" s="1373"/>
      <c r="P14" s="1157"/>
    </row>
    <row r="15" spans="1:16">
      <c r="A15" s="1298"/>
      <c r="B15" s="1298"/>
      <c r="C15" s="1298"/>
      <c r="D15" s="1366"/>
      <c r="E15" s="1298"/>
      <c r="G15" s="27"/>
      <c r="H15" s="1367"/>
      <c r="I15" t="str">
        <f t="shared" si="0"/>
        <v xml:space="preserve"> </v>
      </c>
      <c r="J15" s="1368"/>
    </row>
    <row r="16" spans="1:16">
      <c r="A16" s="1298" t="s">
        <v>2126</v>
      </c>
      <c r="B16" s="1298" t="s">
        <v>2123</v>
      </c>
      <c r="C16" s="1298">
        <v>0.5</v>
      </c>
      <c r="D16" s="1366">
        <v>43935</v>
      </c>
      <c r="E16" s="1298">
        <v>18.5</v>
      </c>
      <c r="F16">
        <v>8</v>
      </c>
      <c r="G16" s="27"/>
      <c r="H16" s="1367">
        <v>0.35</v>
      </c>
      <c r="I16">
        <f t="shared" si="0"/>
        <v>10.8409</v>
      </c>
      <c r="J16" s="1368"/>
    </row>
    <row r="17" spans="1:10">
      <c r="A17" s="1298" t="s">
        <v>2126</v>
      </c>
      <c r="B17" s="1298" t="s">
        <v>2123</v>
      </c>
      <c r="C17" s="1298">
        <v>1</v>
      </c>
      <c r="D17" s="1366">
        <v>43935</v>
      </c>
      <c r="E17" s="1298"/>
      <c r="G17" s="24" t="s">
        <v>811</v>
      </c>
      <c r="H17" s="1367" t="s">
        <v>811</v>
      </c>
      <c r="J17" s="1368"/>
    </row>
    <row r="18" spans="1:10">
      <c r="A18" s="1298" t="s">
        <v>2126</v>
      </c>
      <c r="B18" s="1298" t="s">
        <v>2123</v>
      </c>
      <c r="C18" s="1298">
        <v>2</v>
      </c>
      <c r="D18" s="1366">
        <v>43935</v>
      </c>
      <c r="E18" s="1298"/>
      <c r="G18" s="27"/>
      <c r="H18" s="1367">
        <v>0.28000000000000003</v>
      </c>
      <c r="I18">
        <f t="shared" si="0"/>
        <v>8.6727200000000018</v>
      </c>
      <c r="J18" s="1368"/>
    </row>
    <row r="19" spans="1:10">
      <c r="A19" s="1298" t="s">
        <v>2126</v>
      </c>
      <c r="B19" s="1298" t="s">
        <v>2123</v>
      </c>
      <c r="C19" s="1298">
        <v>3</v>
      </c>
      <c r="D19" s="1366">
        <v>43935</v>
      </c>
      <c r="E19" s="1298"/>
      <c r="G19" s="24" t="s">
        <v>811</v>
      </c>
      <c r="H19" s="1367" t="s">
        <v>811</v>
      </c>
      <c r="J19" s="1368"/>
    </row>
    <row r="20" spans="1:10">
      <c r="A20" s="1298" t="s">
        <v>2126</v>
      </c>
      <c r="B20" s="1298" t="s">
        <v>2123</v>
      </c>
      <c r="C20" s="1298">
        <v>4</v>
      </c>
      <c r="D20" s="1366">
        <v>43935</v>
      </c>
      <c r="E20" s="1298"/>
      <c r="G20" s="24" t="s">
        <v>811</v>
      </c>
      <c r="H20" s="1367" t="s">
        <v>811</v>
      </c>
      <c r="J20" s="1368"/>
    </row>
    <row r="21" spans="1:10">
      <c r="A21" s="1298" t="s">
        <v>2126</v>
      </c>
      <c r="B21" s="1298" t="s">
        <v>2123</v>
      </c>
      <c r="C21" s="1298">
        <v>5</v>
      </c>
      <c r="D21" s="1366">
        <v>43935</v>
      </c>
      <c r="E21" s="1298"/>
      <c r="G21" s="24" t="s">
        <v>811</v>
      </c>
      <c r="H21" s="1367" t="s">
        <v>811</v>
      </c>
      <c r="J21" s="1368"/>
    </row>
    <row r="22" spans="1:10">
      <c r="A22" s="1298" t="s">
        <v>2126</v>
      </c>
      <c r="B22" s="1298" t="s">
        <v>2123</v>
      </c>
      <c r="C22" s="1298">
        <v>6</v>
      </c>
      <c r="D22" s="1366">
        <v>43935</v>
      </c>
      <c r="E22" s="1298"/>
      <c r="G22" s="24" t="s">
        <v>811</v>
      </c>
      <c r="H22" s="1367" t="s">
        <v>811</v>
      </c>
      <c r="J22" s="1368"/>
    </row>
    <row r="23" spans="1:10">
      <c r="A23" s="1298" t="s">
        <v>2126</v>
      </c>
      <c r="B23" s="1298" t="s">
        <v>2123</v>
      </c>
      <c r="C23" s="1298">
        <v>7</v>
      </c>
      <c r="D23" s="1366">
        <v>43935</v>
      </c>
      <c r="E23" s="1298"/>
      <c r="G23" s="24" t="s">
        <v>811</v>
      </c>
      <c r="H23" s="1367" t="s">
        <v>811</v>
      </c>
      <c r="J23" s="1368"/>
    </row>
    <row r="24" spans="1:10">
      <c r="A24" s="1298" t="s">
        <v>2126</v>
      </c>
      <c r="B24" s="1298" t="s">
        <v>2123</v>
      </c>
      <c r="C24" s="1298">
        <v>8</v>
      </c>
      <c r="D24" s="1366">
        <v>43935</v>
      </c>
      <c r="E24" s="1298"/>
      <c r="G24" s="24" t="s">
        <v>811</v>
      </c>
      <c r="H24" s="1367" t="s">
        <v>811</v>
      </c>
      <c r="J24" s="1368"/>
    </row>
    <row r="25" spans="1:10">
      <c r="A25" s="1298" t="s">
        <v>2126</v>
      </c>
      <c r="B25" s="1298" t="s">
        <v>2123</v>
      </c>
      <c r="C25" s="1298">
        <v>9</v>
      </c>
      <c r="D25" s="1366">
        <v>43935</v>
      </c>
      <c r="E25" s="1298"/>
      <c r="G25" s="27"/>
      <c r="H25" s="1367">
        <v>0.31</v>
      </c>
      <c r="I25">
        <f t="shared" si="0"/>
        <v>9.6019400000000008</v>
      </c>
      <c r="J25" s="1368"/>
    </row>
    <row r="26" spans="1:10">
      <c r="A26" s="1298" t="s">
        <v>2126</v>
      </c>
      <c r="B26" s="1298" t="s">
        <v>2123</v>
      </c>
      <c r="C26" s="1298">
        <v>10</v>
      </c>
      <c r="D26" s="1366">
        <v>43935</v>
      </c>
      <c r="E26" s="1298"/>
      <c r="G26" s="24" t="s">
        <v>811</v>
      </c>
      <c r="H26" s="1367" t="s">
        <v>811</v>
      </c>
      <c r="J26" s="1368"/>
    </row>
    <row r="27" spans="1:10">
      <c r="A27" s="1298" t="s">
        <v>2126</v>
      </c>
      <c r="B27" s="1298" t="s">
        <v>2123</v>
      </c>
      <c r="C27" s="1298">
        <v>11</v>
      </c>
      <c r="D27" s="1366">
        <v>43935</v>
      </c>
      <c r="E27" s="1298"/>
      <c r="G27" s="24" t="s">
        <v>811</v>
      </c>
      <c r="H27" s="1367" t="s">
        <v>811</v>
      </c>
      <c r="J27" s="1368"/>
    </row>
    <row r="28" spans="1:10">
      <c r="A28" s="1298" t="s">
        <v>2126</v>
      </c>
      <c r="B28" s="1298" t="s">
        <v>2123</v>
      </c>
      <c r="C28" s="1298">
        <v>12</v>
      </c>
      <c r="D28" s="1366">
        <v>43935</v>
      </c>
      <c r="E28" s="1298"/>
      <c r="G28" s="24" t="s">
        <v>811</v>
      </c>
      <c r="H28" s="1367" t="s">
        <v>811</v>
      </c>
      <c r="J28" s="1368"/>
    </row>
    <row r="29" spans="1:10">
      <c r="A29" s="1298" t="s">
        <v>2126</v>
      </c>
      <c r="B29" s="1298" t="s">
        <v>2123</v>
      </c>
      <c r="C29" s="1298">
        <v>13</v>
      </c>
      <c r="D29" s="1366">
        <v>43935</v>
      </c>
      <c r="E29" s="1298"/>
      <c r="G29" s="24" t="s">
        <v>811</v>
      </c>
      <c r="H29" s="1367" t="s">
        <v>811</v>
      </c>
      <c r="J29" s="1368"/>
    </row>
    <row r="30" spans="1:10">
      <c r="A30" s="1298" t="s">
        <v>2126</v>
      </c>
      <c r="B30" s="1298" t="s">
        <v>2123</v>
      </c>
      <c r="C30" s="1298">
        <v>14</v>
      </c>
      <c r="D30" s="1366">
        <v>43935</v>
      </c>
      <c r="E30" s="1298"/>
      <c r="G30" s="24" t="s">
        <v>811</v>
      </c>
      <c r="H30" s="1367" t="s">
        <v>811</v>
      </c>
      <c r="J30" s="1368"/>
    </row>
    <row r="31" spans="1:10">
      <c r="A31" s="1298" t="s">
        <v>2126</v>
      </c>
      <c r="B31" s="1298" t="s">
        <v>2123</v>
      </c>
      <c r="C31" s="1298">
        <v>15</v>
      </c>
      <c r="D31" s="1366">
        <v>43935</v>
      </c>
      <c r="E31" s="1298"/>
      <c r="G31" s="24" t="s">
        <v>811</v>
      </c>
      <c r="H31" s="1367" t="s">
        <v>811</v>
      </c>
      <c r="J31" s="1368"/>
    </row>
    <row r="32" spans="1:10">
      <c r="A32" s="1298" t="s">
        <v>2126</v>
      </c>
      <c r="B32" s="1298" t="s">
        <v>2123</v>
      </c>
      <c r="C32" s="1298">
        <v>16</v>
      </c>
      <c r="D32" s="1366">
        <v>43935</v>
      </c>
      <c r="E32" s="1298"/>
      <c r="G32" s="24" t="s">
        <v>811</v>
      </c>
      <c r="H32" s="1367" t="s">
        <v>811</v>
      </c>
      <c r="J32" s="1368"/>
    </row>
    <row r="33" spans="1:16">
      <c r="A33" s="1298" t="s">
        <v>2126</v>
      </c>
      <c r="B33" s="1298" t="s">
        <v>2123</v>
      </c>
      <c r="C33" s="1298">
        <v>17</v>
      </c>
      <c r="D33" s="1366">
        <v>43935</v>
      </c>
      <c r="E33" s="1298"/>
      <c r="G33" s="24" t="s">
        <v>811</v>
      </c>
      <c r="H33" s="1367" t="s">
        <v>811</v>
      </c>
      <c r="J33" s="1368"/>
    </row>
    <row r="34" spans="1:16">
      <c r="A34" s="1298" t="s">
        <v>2126</v>
      </c>
      <c r="B34" s="1298" t="s">
        <v>2123</v>
      </c>
      <c r="C34" s="1298">
        <v>17.5</v>
      </c>
      <c r="D34" s="1366">
        <v>43935</v>
      </c>
      <c r="E34" s="1298"/>
      <c r="G34" s="27"/>
      <c r="H34" s="1367">
        <v>0.28000000000000003</v>
      </c>
      <c r="I34">
        <f t="shared" si="0"/>
        <v>8.6727200000000018</v>
      </c>
      <c r="J34" s="1368"/>
    </row>
    <row r="35" spans="1:16">
      <c r="A35" s="1369" t="s">
        <v>2126</v>
      </c>
      <c r="B35" s="1369" t="s">
        <v>2123</v>
      </c>
      <c r="C35" s="1369">
        <v>18</v>
      </c>
      <c r="D35" s="1370">
        <v>43935</v>
      </c>
      <c r="E35" s="1369"/>
      <c r="F35" s="451"/>
      <c r="G35" s="1200" t="s">
        <v>811</v>
      </c>
      <c r="H35" s="1371" t="s">
        <v>811</v>
      </c>
      <c r="I35" s="451"/>
      <c r="J35" s="1372"/>
      <c r="K35" s="1373"/>
      <c r="L35" s="451"/>
      <c r="M35" s="1373"/>
      <c r="N35" s="451"/>
      <c r="O35" s="1373"/>
      <c r="P35" s="1157"/>
    </row>
    <row r="36" spans="1:16">
      <c r="A36" s="1298"/>
      <c r="B36" s="1298"/>
      <c r="C36" s="1298"/>
      <c r="D36" s="1366"/>
      <c r="E36" s="1298"/>
      <c r="G36" s="24"/>
      <c r="H36" s="1367"/>
      <c r="I36" t="str">
        <f t="shared" si="0"/>
        <v xml:space="preserve"> </v>
      </c>
      <c r="J36" s="1368"/>
    </row>
    <row r="37" spans="1:16">
      <c r="A37" s="1298" t="s">
        <v>2126</v>
      </c>
      <c r="B37" s="1298" t="s">
        <v>2130</v>
      </c>
      <c r="C37" s="1298">
        <v>0.5</v>
      </c>
      <c r="D37" s="1366">
        <v>43935</v>
      </c>
      <c r="E37" s="1298">
        <v>5</v>
      </c>
      <c r="F37">
        <v>1.1000000000000001</v>
      </c>
      <c r="G37" s="27"/>
      <c r="H37" s="1367">
        <v>1.62</v>
      </c>
      <c r="I37">
        <f t="shared" si="0"/>
        <v>50.177880000000002</v>
      </c>
      <c r="J37" s="1368"/>
    </row>
    <row r="38" spans="1:16">
      <c r="A38" s="1298" t="s">
        <v>2126</v>
      </c>
      <c r="B38" s="1298" t="s">
        <v>2130</v>
      </c>
      <c r="C38" s="1298">
        <v>1</v>
      </c>
      <c r="D38" s="1366">
        <v>43935</v>
      </c>
      <c r="E38" s="1298"/>
      <c r="G38" s="24" t="s">
        <v>811</v>
      </c>
      <c r="H38" s="1367" t="s">
        <v>811</v>
      </c>
      <c r="J38" s="1368"/>
    </row>
    <row r="39" spans="1:16">
      <c r="A39" s="1298" t="s">
        <v>2126</v>
      </c>
      <c r="B39" s="1298" t="s">
        <v>2130</v>
      </c>
      <c r="C39" s="1298">
        <v>2</v>
      </c>
      <c r="D39" s="1366">
        <v>43935</v>
      </c>
      <c r="E39" s="1298"/>
      <c r="G39" s="24" t="s">
        <v>811</v>
      </c>
      <c r="H39" s="1367" t="s">
        <v>811</v>
      </c>
      <c r="J39" s="1368"/>
    </row>
    <row r="40" spans="1:16">
      <c r="A40" s="1298" t="s">
        <v>2126</v>
      </c>
      <c r="B40" s="1298" t="s">
        <v>2130</v>
      </c>
      <c r="C40" s="1298">
        <v>3</v>
      </c>
      <c r="D40" s="1366">
        <v>43935</v>
      </c>
      <c r="E40" s="1298"/>
      <c r="G40" s="24" t="s">
        <v>811</v>
      </c>
      <c r="H40" s="1367" t="s">
        <v>811</v>
      </c>
      <c r="J40" s="1368"/>
    </row>
    <row r="41" spans="1:16">
      <c r="A41" s="1298" t="s">
        <v>2126</v>
      </c>
      <c r="B41" s="1298" t="s">
        <v>2130</v>
      </c>
      <c r="C41" s="1298">
        <v>4</v>
      </c>
      <c r="D41" s="1366">
        <v>43935</v>
      </c>
      <c r="E41" s="1298"/>
      <c r="G41" s="27"/>
      <c r="H41" s="1367">
        <v>1.48</v>
      </c>
      <c r="I41">
        <f t="shared" si="0"/>
        <v>45.841520000000003</v>
      </c>
      <c r="J41" s="1368"/>
    </row>
    <row r="42" spans="1:16">
      <c r="A42" s="1298"/>
      <c r="B42" s="1298"/>
      <c r="C42" s="1298"/>
      <c r="D42" s="1366"/>
      <c r="E42" s="1298"/>
      <c r="G42" s="27"/>
      <c r="H42" s="1367"/>
      <c r="J42" s="1368"/>
    </row>
    <row r="43" spans="1:16" s="571" customFormat="1">
      <c r="A43" s="571" t="s">
        <v>2126</v>
      </c>
      <c r="B43" s="571" t="s">
        <v>2130</v>
      </c>
      <c r="C43" s="571">
        <v>0.5</v>
      </c>
      <c r="D43" s="1114">
        <v>44062</v>
      </c>
      <c r="E43" s="571">
        <v>5.75</v>
      </c>
      <c r="F43" s="571">
        <v>1.25</v>
      </c>
      <c r="G43" s="1374">
        <v>4.1399999999999997</v>
      </c>
      <c r="H43" s="1078">
        <v>1.59</v>
      </c>
      <c r="I43" s="571">
        <f t="shared" si="0"/>
        <v>49.248660000000001</v>
      </c>
      <c r="J43" s="1384">
        <f>F43</f>
        <v>1.25</v>
      </c>
      <c r="K43" s="1006">
        <f>10*(6-(LN(J43)/LN(2)))</f>
        <v>56.780719051126376</v>
      </c>
      <c r="L43" s="571">
        <f>AVERAGE(I43:I48)</f>
        <v>289.45203000000004</v>
      </c>
      <c r="M43" s="1006">
        <f t="shared" ref="M43" si="1">10*(6-(LN(48/L43)/LN(2)))</f>
        <v>85.922179636395811</v>
      </c>
      <c r="N43" s="1128">
        <f>AVERAGE(G43:G48)</f>
        <v>5.96</v>
      </c>
      <c r="O43" s="1006">
        <f t="shared" ref="O43" si="2">10*(6-((2.04-0.68*LN(N43))/LN(2)))</f>
        <v>48.081145014539715</v>
      </c>
      <c r="P43" s="1006">
        <f>AVERAGE(K43,M43,O43)</f>
        <v>63.594681234020634</v>
      </c>
    </row>
    <row r="44" spans="1:16">
      <c r="A44" s="1298" t="s">
        <v>2126</v>
      </c>
      <c r="B44" s="1298" t="s">
        <v>2130</v>
      </c>
      <c r="C44" s="1298">
        <v>1</v>
      </c>
      <c r="D44" s="1366">
        <v>44062</v>
      </c>
      <c r="E44" s="1298"/>
      <c r="G44" s="24" t="s">
        <v>811</v>
      </c>
      <c r="H44" s="1367" t="s">
        <v>811</v>
      </c>
      <c r="J44" s="1368"/>
    </row>
    <row r="45" spans="1:16">
      <c r="A45" s="1298" t="s">
        <v>2126</v>
      </c>
      <c r="B45" s="1298" t="s">
        <v>2130</v>
      </c>
      <c r="C45" s="1298">
        <v>2</v>
      </c>
      <c r="D45" s="1366">
        <v>44062</v>
      </c>
      <c r="E45" s="1298"/>
      <c r="G45" s="24" t="s">
        <v>811</v>
      </c>
      <c r="H45" s="1367" t="s">
        <v>811</v>
      </c>
      <c r="J45" s="1368"/>
    </row>
    <row r="46" spans="1:16">
      <c r="A46" s="1298" t="s">
        <v>2126</v>
      </c>
      <c r="B46" s="1298" t="s">
        <v>2130</v>
      </c>
      <c r="C46" s="1298">
        <v>3</v>
      </c>
      <c r="D46" s="1366">
        <v>44062</v>
      </c>
      <c r="E46" s="1298"/>
      <c r="G46" s="24" t="s">
        <v>811</v>
      </c>
      <c r="H46" s="1367" t="s">
        <v>811</v>
      </c>
      <c r="J46" s="1368"/>
    </row>
    <row r="47" spans="1:16">
      <c r="A47" s="1298" t="s">
        <v>2126</v>
      </c>
      <c r="B47" s="1298" t="s">
        <v>2130</v>
      </c>
      <c r="C47" s="1298">
        <v>4</v>
      </c>
      <c r="D47" s="1366">
        <v>44062</v>
      </c>
      <c r="E47" s="1298"/>
      <c r="G47" s="24" t="s">
        <v>811</v>
      </c>
      <c r="H47" s="1367" t="s">
        <v>811</v>
      </c>
      <c r="J47" s="1368"/>
    </row>
    <row r="48" spans="1:16">
      <c r="A48" s="1369" t="s">
        <v>2126</v>
      </c>
      <c r="B48" s="1369" t="s">
        <v>2130</v>
      </c>
      <c r="C48" s="1369">
        <v>4.75</v>
      </c>
      <c r="D48" s="1370">
        <v>44062</v>
      </c>
      <c r="E48" s="1369"/>
      <c r="F48" s="451"/>
      <c r="G48" s="2282">
        <v>7.78</v>
      </c>
      <c r="H48" s="1371">
        <v>17.100000000000001</v>
      </c>
      <c r="I48" s="451">
        <f t="shared" si="0"/>
        <v>529.6554000000001</v>
      </c>
      <c r="J48" s="1372"/>
      <c r="L48" s="451"/>
      <c r="M48" s="1373"/>
      <c r="N48" s="451"/>
      <c r="O48" s="1373"/>
      <c r="P48" s="1157"/>
    </row>
    <row r="49" spans="1:10">
      <c r="A49" s="1298"/>
      <c r="B49" s="1298"/>
      <c r="C49" s="1298"/>
      <c r="D49" s="1366"/>
      <c r="E49" s="1298"/>
      <c r="G49" s="2277"/>
      <c r="H49" s="1367"/>
      <c r="I49" t="str">
        <f t="shared" si="0"/>
        <v xml:space="preserve"> </v>
      </c>
      <c r="J49" s="1368"/>
    </row>
    <row r="50" spans="1:10">
      <c r="A50" s="1298" t="s">
        <v>2126</v>
      </c>
      <c r="B50" s="1298" t="s">
        <v>972</v>
      </c>
      <c r="C50" s="1298">
        <v>0.5</v>
      </c>
      <c r="D50" s="1366">
        <v>43935</v>
      </c>
      <c r="E50" s="1298">
        <v>12.6</v>
      </c>
      <c r="F50">
        <v>3.75</v>
      </c>
      <c r="G50" s="27"/>
      <c r="H50" s="1367">
        <v>0.35</v>
      </c>
      <c r="I50">
        <f t="shared" si="0"/>
        <v>10.8409</v>
      </c>
      <c r="J50" s="1368"/>
    </row>
    <row r="51" spans="1:10">
      <c r="A51" s="1298" t="s">
        <v>2126</v>
      </c>
      <c r="B51" s="1298" t="s">
        <v>972</v>
      </c>
      <c r="C51" s="1298">
        <v>1</v>
      </c>
      <c r="D51" s="1366">
        <v>43935</v>
      </c>
      <c r="E51" s="1298"/>
      <c r="G51" s="24" t="s">
        <v>811</v>
      </c>
      <c r="H51" s="1367" t="s">
        <v>811</v>
      </c>
      <c r="J51" s="1368"/>
    </row>
    <row r="52" spans="1:10">
      <c r="A52" s="1298" t="s">
        <v>2126</v>
      </c>
      <c r="B52" s="1298" t="s">
        <v>972</v>
      </c>
      <c r="C52" s="1298">
        <v>2</v>
      </c>
      <c r="D52" s="1366">
        <v>43935</v>
      </c>
      <c r="E52" s="1298"/>
      <c r="G52" s="24" t="s">
        <v>811</v>
      </c>
      <c r="H52" s="1367" t="s">
        <v>811</v>
      </c>
      <c r="J52" s="1368"/>
    </row>
    <row r="53" spans="1:10">
      <c r="A53" s="1298" t="s">
        <v>2126</v>
      </c>
      <c r="B53" s="1298" t="s">
        <v>972</v>
      </c>
      <c r="C53" s="1298">
        <v>3</v>
      </c>
      <c r="D53" s="1366">
        <v>43935</v>
      </c>
      <c r="E53" s="1298"/>
      <c r="G53" s="27"/>
      <c r="H53" s="1367">
        <v>0.38</v>
      </c>
      <c r="I53">
        <f t="shared" si="0"/>
        <v>11.77012</v>
      </c>
      <c r="J53" s="1368"/>
    </row>
    <row r="54" spans="1:10">
      <c r="A54" s="1298" t="s">
        <v>2126</v>
      </c>
      <c r="B54" s="1298" t="s">
        <v>972</v>
      </c>
      <c r="C54" s="1298">
        <v>4</v>
      </c>
      <c r="D54" s="1366">
        <v>43935</v>
      </c>
      <c r="E54" s="1298"/>
      <c r="G54" s="24" t="s">
        <v>811</v>
      </c>
      <c r="H54" s="1367" t="s">
        <v>811</v>
      </c>
      <c r="J54" s="1368"/>
    </row>
    <row r="55" spans="1:10">
      <c r="A55" s="1298" t="s">
        <v>2126</v>
      </c>
      <c r="B55" s="1298" t="s">
        <v>972</v>
      </c>
      <c r="C55" s="1298">
        <v>5</v>
      </c>
      <c r="D55" s="1366">
        <v>43935</v>
      </c>
      <c r="E55" s="1298"/>
      <c r="G55" s="24" t="s">
        <v>811</v>
      </c>
      <c r="H55" s="1367" t="s">
        <v>811</v>
      </c>
      <c r="J55" s="1368"/>
    </row>
    <row r="56" spans="1:10">
      <c r="A56" s="1298" t="s">
        <v>2126</v>
      </c>
      <c r="B56" s="1298" t="s">
        <v>972</v>
      </c>
      <c r="C56" s="1298">
        <v>6</v>
      </c>
      <c r="D56" s="1366">
        <v>43935</v>
      </c>
      <c r="E56" s="1298"/>
      <c r="G56" s="24" t="s">
        <v>811</v>
      </c>
      <c r="H56" s="1367" t="s">
        <v>811</v>
      </c>
      <c r="J56" s="1368"/>
    </row>
    <row r="57" spans="1:10">
      <c r="A57" s="1298" t="s">
        <v>2126</v>
      </c>
      <c r="B57" s="1298" t="s">
        <v>972</v>
      </c>
      <c r="C57" s="1298">
        <v>7</v>
      </c>
      <c r="D57" s="1366">
        <v>43935</v>
      </c>
      <c r="E57" s="1298"/>
      <c r="G57" s="24" t="s">
        <v>811</v>
      </c>
      <c r="H57" s="1367" t="s">
        <v>811</v>
      </c>
      <c r="J57" s="1368"/>
    </row>
    <row r="58" spans="1:10">
      <c r="A58" s="1298" t="s">
        <v>2126</v>
      </c>
      <c r="B58" s="1298" t="s">
        <v>972</v>
      </c>
      <c r="C58" s="1298">
        <v>8</v>
      </c>
      <c r="D58" s="1366">
        <v>43935</v>
      </c>
      <c r="E58" s="1298"/>
      <c r="G58" s="24" t="s">
        <v>811</v>
      </c>
      <c r="H58" s="1367" t="s">
        <v>811</v>
      </c>
      <c r="J58" s="1368"/>
    </row>
    <row r="59" spans="1:10">
      <c r="A59" s="1298" t="s">
        <v>2126</v>
      </c>
      <c r="B59" s="1298" t="s">
        <v>972</v>
      </c>
      <c r="C59" s="1298">
        <v>9</v>
      </c>
      <c r="D59" s="1366">
        <v>43935</v>
      </c>
      <c r="E59" s="1298"/>
      <c r="G59" s="27"/>
      <c r="H59" s="1367">
        <v>0.35</v>
      </c>
      <c r="I59">
        <f t="shared" si="0"/>
        <v>10.8409</v>
      </c>
      <c r="J59" s="1368"/>
    </row>
    <row r="60" spans="1:10">
      <c r="A60" s="1298" t="s">
        <v>2126</v>
      </c>
      <c r="B60" s="1298" t="s">
        <v>972</v>
      </c>
      <c r="C60" s="1298">
        <v>10</v>
      </c>
      <c r="D60" s="1366">
        <v>43935</v>
      </c>
      <c r="E60" s="1298"/>
      <c r="G60" s="24" t="s">
        <v>811</v>
      </c>
      <c r="H60" s="1367" t="s">
        <v>811</v>
      </c>
      <c r="J60" s="1368"/>
    </row>
    <row r="61" spans="1:10">
      <c r="A61" s="1298" t="s">
        <v>2126</v>
      </c>
      <c r="B61" s="1298" t="s">
        <v>972</v>
      </c>
      <c r="C61" s="1298">
        <v>11</v>
      </c>
      <c r="D61" s="1366">
        <v>43935</v>
      </c>
      <c r="E61" s="1298"/>
      <c r="G61" s="24" t="s">
        <v>811</v>
      </c>
      <c r="H61" s="1367" t="s">
        <v>811</v>
      </c>
      <c r="J61" s="1368"/>
    </row>
    <row r="62" spans="1:10">
      <c r="A62" s="1298" t="s">
        <v>2126</v>
      </c>
      <c r="B62" s="1298" t="s">
        <v>972</v>
      </c>
      <c r="C62" s="1298">
        <v>11.5</v>
      </c>
      <c r="D62" s="1366">
        <v>43935</v>
      </c>
      <c r="E62" s="1298"/>
      <c r="G62" s="27"/>
      <c r="H62" s="1367">
        <v>0.35</v>
      </c>
      <c r="I62">
        <f t="shared" si="0"/>
        <v>10.8409</v>
      </c>
      <c r="J62" s="1368"/>
    </row>
    <row r="63" spans="1:10">
      <c r="A63" s="1298" t="s">
        <v>2126</v>
      </c>
      <c r="B63" s="1298" t="s">
        <v>972</v>
      </c>
      <c r="C63" s="1298">
        <v>12</v>
      </c>
      <c r="D63" s="1366">
        <v>43935</v>
      </c>
      <c r="E63" s="1298"/>
      <c r="G63" s="24" t="s">
        <v>811</v>
      </c>
      <c r="H63" s="1367" t="s">
        <v>811</v>
      </c>
      <c r="J63" s="1368"/>
    </row>
    <row r="64" spans="1:10">
      <c r="A64" s="1298" t="s">
        <v>2126</v>
      </c>
      <c r="B64" s="1298" t="s">
        <v>972</v>
      </c>
      <c r="C64" s="1298">
        <v>12.5</v>
      </c>
      <c r="D64" s="1366">
        <v>43935</v>
      </c>
      <c r="E64" s="1298"/>
      <c r="G64" s="24" t="s">
        <v>811</v>
      </c>
      <c r="H64" s="1367" t="s">
        <v>811</v>
      </c>
      <c r="J64" s="1368"/>
    </row>
    <row r="65" spans="1:16">
      <c r="A65" s="1298"/>
      <c r="B65" s="1298"/>
      <c r="C65" s="1298"/>
      <c r="D65" s="1366"/>
      <c r="E65" s="1298"/>
      <c r="G65" s="24"/>
      <c r="H65" s="1367"/>
      <c r="J65" s="1368"/>
    </row>
    <row r="66" spans="1:16">
      <c r="A66" s="1298" t="s">
        <v>2126</v>
      </c>
      <c r="B66" s="1298" t="s">
        <v>972</v>
      </c>
      <c r="C66" s="1298">
        <v>0.5</v>
      </c>
      <c r="D66" s="1366">
        <v>44063</v>
      </c>
      <c r="E66" s="1298">
        <v>12.9</v>
      </c>
      <c r="F66">
        <v>12.6</v>
      </c>
      <c r="G66" s="2277">
        <v>0.64</v>
      </c>
      <c r="H66" s="1367">
        <v>0.87</v>
      </c>
      <c r="I66">
        <f t="shared" si="0"/>
        <v>26.947379999999999</v>
      </c>
      <c r="J66" s="1368">
        <f>F66</f>
        <v>12.6</v>
      </c>
      <c r="K66" s="594">
        <f t="shared" ref="K66:K101" si="3">10*(6-(LN(J66)/LN(2)))</f>
        <v>23.446481713874462</v>
      </c>
      <c r="L66">
        <f>AVERAGE(I66:I79)</f>
        <v>36.936495000000001</v>
      </c>
      <c r="M66" s="594">
        <f t="shared" ref="M66" si="4">10*(6-(LN(48/L66)/LN(2)))</f>
        <v>56.220125658999336</v>
      </c>
      <c r="N66" s="166">
        <f>AVERAGE(G66:G79)</f>
        <v>1.5024999999999999</v>
      </c>
      <c r="O66" s="594">
        <f t="shared" ref="O66" si="5">10*(6-((2.04-0.68*LN(N66))/LN(2)))</f>
        <v>34.563103104233079</v>
      </c>
      <c r="P66" s="1006">
        <f>AVERAGE(K66,M66,O66)</f>
        <v>38.076570159035626</v>
      </c>
    </row>
    <row r="67" spans="1:16">
      <c r="A67" s="1298" t="s">
        <v>2126</v>
      </c>
      <c r="B67" s="1298" t="s">
        <v>972</v>
      </c>
      <c r="C67" s="1298">
        <v>1</v>
      </c>
      <c r="D67" s="1366">
        <v>44063</v>
      </c>
      <c r="E67" s="1298"/>
      <c r="G67" s="24" t="s">
        <v>811</v>
      </c>
      <c r="H67" s="1367" t="s">
        <v>811</v>
      </c>
      <c r="J67" s="1368"/>
    </row>
    <row r="68" spans="1:16">
      <c r="A68" s="1298" t="s">
        <v>2126</v>
      </c>
      <c r="B68" s="1298" t="s">
        <v>972</v>
      </c>
      <c r="C68" s="1298">
        <v>2</v>
      </c>
      <c r="D68" s="1366">
        <v>44063</v>
      </c>
      <c r="E68" s="1298"/>
      <c r="G68" s="24" t="s">
        <v>811</v>
      </c>
      <c r="H68" s="1367" t="s">
        <v>811</v>
      </c>
      <c r="J68" s="1368"/>
    </row>
    <row r="69" spans="1:16">
      <c r="A69" s="1298" t="s">
        <v>2126</v>
      </c>
      <c r="B69" s="1298" t="s">
        <v>972</v>
      </c>
      <c r="C69" s="1298">
        <v>3</v>
      </c>
      <c r="D69" s="1366">
        <v>44063</v>
      </c>
      <c r="E69" s="1298"/>
      <c r="G69" s="2277">
        <v>0.71</v>
      </c>
      <c r="H69" s="1367">
        <v>0.37</v>
      </c>
      <c r="I69">
        <f t="shared" si="0"/>
        <v>11.460380000000001</v>
      </c>
      <c r="J69" s="1368"/>
    </row>
    <row r="70" spans="1:16">
      <c r="A70" s="1298" t="s">
        <v>2126</v>
      </c>
      <c r="B70" s="1298" t="s">
        <v>972</v>
      </c>
      <c r="C70" s="1298">
        <v>4</v>
      </c>
      <c r="D70" s="1366">
        <v>44063</v>
      </c>
      <c r="E70" s="1298"/>
      <c r="G70" s="24" t="s">
        <v>811</v>
      </c>
      <c r="H70" s="1367" t="s">
        <v>811</v>
      </c>
      <c r="J70" s="1368"/>
    </row>
    <row r="71" spans="1:16">
      <c r="A71" s="1298" t="s">
        <v>2126</v>
      </c>
      <c r="B71" s="1298" t="s">
        <v>972</v>
      </c>
      <c r="C71" s="1298">
        <v>5</v>
      </c>
      <c r="D71" s="1366">
        <v>44063</v>
      </c>
      <c r="E71" s="1298"/>
      <c r="G71" s="24" t="s">
        <v>811</v>
      </c>
      <c r="H71" s="1367" t="s">
        <v>811</v>
      </c>
      <c r="J71" s="1368"/>
    </row>
    <row r="72" spans="1:16">
      <c r="A72" s="1298" t="s">
        <v>2126</v>
      </c>
      <c r="B72" s="1298" t="s">
        <v>972</v>
      </c>
      <c r="C72" s="1298">
        <v>6</v>
      </c>
      <c r="D72" s="1366">
        <v>44063</v>
      </c>
      <c r="E72" s="1298"/>
      <c r="G72" s="24" t="s">
        <v>811</v>
      </c>
      <c r="H72" s="1367" t="s">
        <v>811</v>
      </c>
      <c r="J72" s="1368"/>
    </row>
    <row r="73" spans="1:16">
      <c r="A73" s="1298" t="s">
        <v>2126</v>
      </c>
      <c r="B73" s="1298" t="s">
        <v>972</v>
      </c>
      <c r="C73" s="1298">
        <v>7</v>
      </c>
      <c r="D73" s="1366">
        <v>44063</v>
      </c>
      <c r="E73" s="1298"/>
      <c r="G73" s="24" t="s">
        <v>811</v>
      </c>
      <c r="H73" s="1367" t="s">
        <v>811</v>
      </c>
      <c r="J73" s="1368"/>
    </row>
    <row r="74" spans="1:16">
      <c r="A74" s="1298" t="s">
        <v>2126</v>
      </c>
      <c r="B74" s="1298" t="s">
        <v>972</v>
      </c>
      <c r="C74" s="1298">
        <v>8</v>
      </c>
      <c r="D74" s="1366">
        <v>44063</v>
      </c>
      <c r="E74" s="1298"/>
      <c r="G74" s="24" t="s">
        <v>811</v>
      </c>
      <c r="H74" s="1367" t="s">
        <v>811</v>
      </c>
      <c r="J74" s="1368"/>
    </row>
    <row r="75" spans="1:16">
      <c r="A75" s="1298" t="s">
        <v>2126</v>
      </c>
      <c r="B75" s="1298" t="s">
        <v>972</v>
      </c>
      <c r="C75" s="1298">
        <v>9</v>
      </c>
      <c r="D75" s="1366">
        <v>44063</v>
      </c>
      <c r="E75" s="1298"/>
      <c r="G75" s="2277">
        <v>1.24</v>
      </c>
      <c r="H75" s="1367">
        <v>0.97</v>
      </c>
      <c r="I75">
        <f t="shared" ref="I75:I138" si="6">IF(AND(H75&gt;0),  H75*30.974," ")</f>
        <v>30.044779999999999</v>
      </c>
      <c r="J75" s="1368"/>
    </row>
    <row r="76" spans="1:16">
      <c r="A76" s="1298" t="s">
        <v>2126</v>
      </c>
      <c r="B76" s="1298" t="s">
        <v>972</v>
      </c>
      <c r="C76" s="1298">
        <v>10</v>
      </c>
      <c r="D76" s="1366">
        <v>44063</v>
      </c>
      <c r="E76" s="1298"/>
      <c r="G76" s="24" t="s">
        <v>811</v>
      </c>
      <c r="H76" s="1367" t="s">
        <v>811</v>
      </c>
      <c r="J76" s="1368"/>
    </row>
    <row r="77" spans="1:16">
      <c r="A77" s="1298" t="s">
        <v>2126</v>
      </c>
      <c r="B77" s="1298" t="s">
        <v>972</v>
      </c>
      <c r="C77" s="1298">
        <v>11</v>
      </c>
      <c r="D77" s="1366">
        <v>44063</v>
      </c>
      <c r="E77" s="1298"/>
      <c r="G77" s="24" t="s">
        <v>811</v>
      </c>
      <c r="H77" s="1367" t="s">
        <v>811</v>
      </c>
      <c r="J77" s="1368"/>
    </row>
    <row r="78" spans="1:16">
      <c r="A78" s="1298" t="s">
        <v>2126</v>
      </c>
      <c r="B78" s="1298" t="s">
        <v>972</v>
      </c>
      <c r="C78" s="1298">
        <v>11.9</v>
      </c>
      <c r="D78" s="1366">
        <v>44063</v>
      </c>
      <c r="E78" s="1298"/>
      <c r="G78" s="2277">
        <v>3.42</v>
      </c>
      <c r="H78" s="1367">
        <v>2.56</v>
      </c>
      <c r="I78">
        <f t="shared" si="6"/>
        <v>79.293440000000004</v>
      </c>
      <c r="J78" s="1368"/>
    </row>
    <row r="79" spans="1:16">
      <c r="A79" s="1369" t="s">
        <v>2126</v>
      </c>
      <c r="B79" s="1369" t="s">
        <v>972</v>
      </c>
      <c r="C79" s="1369">
        <v>12</v>
      </c>
      <c r="D79" s="1370">
        <v>44063</v>
      </c>
      <c r="E79" s="1369"/>
      <c r="F79" s="451"/>
      <c r="G79" s="1200" t="s">
        <v>811</v>
      </c>
      <c r="H79" s="1371" t="s">
        <v>811</v>
      </c>
      <c r="I79" s="451"/>
      <c r="J79" s="1372"/>
      <c r="L79" s="451"/>
      <c r="M79" s="1373"/>
      <c r="N79" s="451"/>
      <c r="O79" s="1373"/>
      <c r="P79" s="1157"/>
    </row>
    <row r="80" spans="1:16">
      <c r="A80" s="1298"/>
      <c r="B80" s="1298"/>
      <c r="C80" s="1298"/>
      <c r="D80" s="1366"/>
      <c r="E80" s="1298"/>
      <c r="G80" s="24"/>
      <c r="H80" s="1367"/>
      <c r="I80" t="str">
        <f t="shared" si="6"/>
        <v xml:space="preserve"> </v>
      </c>
      <c r="J80" s="1368"/>
    </row>
    <row r="81" spans="1:16">
      <c r="A81" s="1298" t="s">
        <v>2126</v>
      </c>
      <c r="B81" s="1298" t="s">
        <v>2135</v>
      </c>
      <c r="C81" s="1298">
        <v>0.5</v>
      </c>
      <c r="D81" s="1366">
        <v>43928</v>
      </c>
      <c r="E81" s="1298">
        <v>5.8</v>
      </c>
      <c r="F81">
        <v>2</v>
      </c>
      <c r="G81" s="27"/>
      <c r="H81" s="1367">
        <v>0.88</v>
      </c>
      <c r="I81">
        <f t="shared" si="6"/>
        <v>27.25712</v>
      </c>
      <c r="J81" s="1368"/>
    </row>
    <row r="82" spans="1:16">
      <c r="A82" s="1298" t="s">
        <v>2126</v>
      </c>
      <c r="B82" s="1298" t="s">
        <v>2135</v>
      </c>
      <c r="C82" s="1298">
        <v>1</v>
      </c>
      <c r="D82" s="1366">
        <v>43928</v>
      </c>
      <c r="E82" s="1298"/>
      <c r="G82" s="24" t="s">
        <v>811</v>
      </c>
      <c r="H82" s="1367" t="s">
        <v>811</v>
      </c>
      <c r="J82" s="1368"/>
    </row>
    <row r="83" spans="1:16">
      <c r="A83" s="1298" t="s">
        <v>2126</v>
      </c>
      <c r="B83" s="1298" t="s">
        <v>2135</v>
      </c>
      <c r="C83" s="1298">
        <v>2</v>
      </c>
      <c r="D83" s="1366">
        <v>43928</v>
      </c>
      <c r="E83" s="1298"/>
      <c r="G83" s="24" t="s">
        <v>811</v>
      </c>
      <c r="H83" s="1367" t="s">
        <v>811</v>
      </c>
      <c r="J83" s="1368"/>
    </row>
    <row r="84" spans="1:16">
      <c r="A84" s="1298" t="s">
        <v>2126</v>
      </c>
      <c r="B84" s="1298" t="s">
        <v>2135</v>
      </c>
      <c r="C84" s="1298">
        <v>3</v>
      </c>
      <c r="D84" s="1366">
        <v>43928</v>
      </c>
      <c r="E84" s="1298"/>
      <c r="G84" s="24" t="s">
        <v>811</v>
      </c>
      <c r="H84" s="1367" t="s">
        <v>811</v>
      </c>
      <c r="J84" s="1368"/>
    </row>
    <row r="85" spans="1:16">
      <c r="A85" s="1298" t="s">
        <v>2126</v>
      </c>
      <c r="B85" s="1298" t="s">
        <v>2135</v>
      </c>
      <c r="C85" s="1298">
        <v>4</v>
      </c>
      <c r="D85" s="1366">
        <v>43928</v>
      </c>
      <c r="E85" s="1298"/>
      <c r="G85" s="24" t="s">
        <v>811</v>
      </c>
      <c r="H85" s="1367" t="s">
        <v>811</v>
      </c>
      <c r="J85" s="1368"/>
    </row>
    <row r="86" spans="1:16">
      <c r="A86" s="1298" t="s">
        <v>2126</v>
      </c>
      <c r="B86" s="1298" t="s">
        <v>2135</v>
      </c>
      <c r="C86" s="1298">
        <v>4.8</v>
      </c>
      <c r="D86" s="1366">
        <v>43928</v>
      </c>
      <c r="E86" s="1298"/>
      <c r="G86" s="27"/>
      <c r="H86" s="1367">
        <v>0.99</v>
      </c>
      <c r="I86">
        <f t="shared" si="6"/>
        <v>30.664259999999999</v>
      </c>
      <c r="J86" s="1368"/>
    </row>
    <row r="87" spans="1:16">
      <c r="A87" s="1298"/>
      <c r="B87" s="1298"/>
      <c r="C87" s="1298"/>
      <c r="D87" s="1366"/>
      <c r="E87" s="1298"/>
      <c r="G87" s="27"/>
      <c r="H87" s="1367"/>
      <c r="J87" s="1368"/>
    </row>
    <row r="88" spans="1:16">
      <c r="A88" s="1298" t="s">
        <v>2126</v>
      </c>
      <c r="B88" s="1298" t="s">
        <v>2135</v>
      </c>
      <c r="C88" s="1298">
        <v>0.5</v>
      </c>
      <c r="D88" s="1366">
        <v>44063</v>
      </c>
      <c r="E88" s="1298">
        <v>5.45</v>
      </c>
      <c r="F88">
        <v>2.5</v>
      </c>
      <c r="G88" s="2277">
        <v>1.18</v>
      </c>
      <c r="H88" s="1367">
        <v>0.59</v>
      </c>
      <c r="I88">
        <f t="shared" si="6"/>
        <v>18.274660000000001</v>
      </c>
      <c r="J88" s="1368">
        <f>F88</f>
        <v>2.5</v>
      </c>
      <c r="K88" s="594">
        <f t="shared" si="3"/>
        <v>46.780719051126376</v>
      </c>
      <c r="L88">
        <f>AVERAGE(I88:I93)</f>
        <v>23.69511</v>
      </c>
      <c r="M88" s="594">
        <f t="shared" ref="M88" si="7">10*(6-(LN(48/L88)/LN(2)))</f>
        <v>49.815549525870743</v>
      </c>
      <c r="N88" s="166">
        <f>AVERAGE(G88:G93)</f>
        <v>3.1749999999999998</v>
      </c>
      <c r="O88" s="594">
        <f t="shared" ref="O88" si="8">10*(6-((2.04-0.68*LN(N88))/LN(2)))</f>
        <v>41.902965990681821</v>
      </c>
      <c r="P88" s="1006">
        <f>AVERAGE(K88,M88,O88)</f>
        <v>46.166411522559649</v>
      </c>
    </row>
    <row r="89" spans="1:16">
      <c r="A89" s="1298" t="s">
        <v>2126</v>
      </c>
      <c r="B89" s="1298" t="s">
        <v>2135</v>
      </c>
      <c r="C89" s="1298">
        <v>1</v>
      </c>
      <c r="D89" s="1366">
        <v>44063</v>
      </c>
      <c r="E89" s="1298"/>
      <c r="G89" s="24" t="s">
        <v>811</v>
      </c>
      <c r="H89" s="1367" t="s">
        <v>811</v>
      </c>
      <c r="J89" s="1368"/>
    </row>
    <row r="90" spans="1:16">
      <c r="A90" s="1298" t="s">
        <v>2126</v>
      </c>
      <c r="B90" s="1298" t="s">
        <v>2135</v>
      </c>
      <c r="C90" s="1298">
        <v>2</v>
      </c>
      <c r="D90" s="1366">
        <v>44063</v>
      </c>
      <c r="E90" s="1298"/>
      <c r="G90" s="24" t="s">
        <v>811</v>
      </c>
      <c r="H90" s="1367" t="s">
        <v>811</v>
      </c>
      <c r="J90" s="1368"/>
    </row>
    <row r="91" spans="1:16">
      <c r="A91" s="1298" t="s">
        <v>2126</v>
      </c>
      <c r="B91" s="1298" t="s">
        <v>2135</v>
      </c>
      <c r="C91" s="1298">
        <v>3</v>
      </c>
      <c r="D91" s="1366">
        <v>44063</v>
      </c>
      <c r="E91" s="1298"/>
      <c r="G91" s="24" t="s">
        <v>811</v>
      </c>
      <c r="H91" s="1367" t="s">
        <v>811</v>
      </c>
      <c r="J91" s="1368"/>
    </row>
    <row r="92" spans="1:16">
      <c r="A92" s="1298" t="s">
        <v>2126</v>
      </c>
      <c r="B92" s="1298" t="s">
        <v>2135</v>
      </c>
      <c r="C92" s="1298">
        <v>4</v>
      </c>
      <c r="D92" s="1366">
        <v>44063</v>
      </c>
      <c r="E92" s="1298"/>
      <c r="G92" s="24" t="s">
        <v>811</v>
      </c>
      <c r="H92" s="1367" t="s">
        <v>811</v>
      </c>
      <c r="J92" s="1368"/>
    </row>
    <row r="93" spans="1:16">
      <c r="A93" s="1369" t="s">
        <v>2126</v>
      </c>
      <c r="B93" s="1369" t="s">
        <v>2135</v>
      </c>
      <c r="C93" s="1369">
        <v>4.5</v>
      </c>
      <c r="D93" s="1370">
        <v>44063</v>
      </c>
      <c r="E93" s="1369"/>
      <c r="F93" s="451"/>
      <c r="G93" s="2282">
        <v>5.17</v>
      </c>
      <c r="H93" s="1371">
        <v>0.94</v>
      </c>
      <c r="I93" s="451">
        <f t="shared" si="6"/>
        <v>29.115559999999999</v>
      </c>
      <c r="J93" s="1372"/>
      <c r="L93" s="451"/>
      <c r="M93" s="1373"/>
      <c r="N93" s="451"/>
      <c r="O93" s="1373"/>
      <c r="P93" s="1157"/>
    </row>
    <row r="94" spans="1:16">
      <c r="A94" s="1298"/>
      <c r="B94" s="1298"/>
      <c r="C94" s="1298"/>
      <c r="D94" s="1366"/>
      <c r="E94" s="1298"/>
      <c r="G94" s="2277"/>
      <c r="H94" s="1367"/>
      <c r="I94" t="str">
        <f t="shared" si="6"/>
        <v xml:space="preserve"> </v>
      </c>
      <c r="J94" s="1368"/>
    </row>
    <row r="95" spans="1:16">
      <c r="A95" s="1298" t="s">
        <v>2126</v>
      </c>
      <c r="B95" s="1298" t="s">
        <v>2136</v>
      </c>
      <c r="C95" s="1298">
        <v>0.5</v>
      </c>
      <c r="D95" s="1366">
        <v>43928</v>
      </c>
      <c r="E95" s="1298">
        <v>4.4000000000000004</v>
      </c>
      <c r="F95">
        <v>4.4000000000000004</v>
      </c>
      <c r="G95" s="27"/>
      <c r="H95" s="1367">
        <v>0.45</v>
      </c>
      <c r="I95">
        <f t="shared" si="6"/>
        <v>13.9383</v>
      </c>
      <c r="J95" s="1368"/>
    </row>
    <row r="96" spans="1:16">
      <c r="A96" s="1298" t="s">
        <v>2126</v>
      </c>
      <c r="B96" s="1298" t="s">
        <v>2136</v>
      </c>
      <c r="C96" s="1298">
        <v>1</v>
      </c>
      <c r="D96" s="1366">
        <v>43928</v>
      </c>
      <c r="E96" s="1298"/>
      <c r="G96" s="24" t="s">
        <v>811</v>
      </c>
      <c r="H96" s="1367" t="s">
        <v>811</v>
      </c>
      <c r="J96" s="1368"/>
    </row>
    <row r="97" spans="1:16">
      <c r="A97" s="1298" t="s">
        <v>2126</v>
      </c>
      <c r="B97" s="1298" t="s">
        <v>2136</v>
      </c>
      <c r="C97" s="1298">
        <v>2</v>
      </c>
      <c r="D97" s="1366">
        <v>43928</v>
      </c>
      <c r="E97" s="1298"/>
      <c r="G97" s="24" t="s">
        <v>811</v>
      </c>
      <c r="H97" s="1367" t="s">
        <v>811</v>
      </c>
      <c r="J97" s="1368"/>
    </row>
    <row r="98" spans="1:16">
      <c r="A98" s="1298" t="s">
        <v>2126</v>
      </c>
      <c r="B98" s="1298" t="s">
        <v>2136</v>
      </c>
      <c r="C98" s="1298">
        <v>3</v>
      </c>
      <c r="D98" s="1366">
        <v>43928</v>
      </c>
      <c r="E98" s="1298"/>
      <c r="G98" s="24" t="s">
        <v>811</v>
      </c>
      <c r="H98" s="1367" t="s">
        <v>811</v>
      </c>
      <c r="J98" s="1368"/>
    </row>
    <row r="99" spans="1:16">
      <c r="A99" s="1298" t="s">
        <v>2126</v>
      </c>
      <c r="B99" s="1298" t="s">
        <v>2136</v>
      </c>
      <c r="C99" s="1298">
        <v>3.4</v>
      </c>
      <c r="D99" s="1366">
        <v>43928</v>
      </c>
      <c r="E99" s="1298"/>
      <c r="G99" s="27"/>
      <c r="H99" s="1367">
        <v>0.59</v>
      </c>
      <c r="I99">
        <f t="shared" si="6"/>
        <v>18.274660000000001</v>
      </c>
      <c r="J99" s="1368"/>
    </row>
    <row r="100" spans="1:16">
      <c r="A100" s="1298"/>
      <c r="B100" s="1298"/>
      <c r="C100" s="1298"/>
      <c r="D100" s="1366"/>
      <c r="E100" s="1298"/>
      <c r="G100" s="27"/>
      <c r="H100" s="1367"/>
      <c r="J100" s="1368"/>
    </row>
    <row r="101" spans="1:16">
      <c r="A101" s="1298" t="s">
        <v>2126</v>
      </c>
      <c r="B101" s="1298" t="s">
        <v>2136</v>
      </c>
      <c r="C101" s="1298">
        <v>0.5</v>
      </c>
      <c r="D101" s="1366">
        <v>44062</v>
      </c>
      <c r="E101" s="1298">
        <v>3.75</v>
      </c>
      <c r="F101">
        <v>2.91</v>
      </c>
      <c r="G101" s="2277">
        <v>0.75</v>
      </c>
      <c r="H101" s="1367">
        <v>0.59</v>
      </c>
      <c r="I101">
        <f t="shared" si="6"/>
        <v>18.274660000000001</v>
      </c>
      <c r="J101" s="1368">
        <f>F101</f>
        <v>2.91</v>
      </c>
      <c r="K101" s="594">
        <f t="shared" si="3"/>
        <v>44.589808468664401</v>
      </c>
      <c r="L101">
        <f>AVERAGE(I101:I105)</f>
        <v>19.358750000000001</v>
      </c>
      <c r="M101" s="594">
        <f t="shared" ref="M101" si="9">10*(6-(LN(48/L101)/LN(2)))</f>
        <v>46.89951394556509</v>
      </c>
      <c r="N101" s="166">
        <f>AVERAGE(G101:G105)</f>
        <v>0.755</v>
      </c>
      <c r="O101" s="594">
        <f t="shared" ref="O101" si="10">10*(6-((2.04-0.68*LN(N101))/LN(2)))</f>
        <v>27.81195130280755</v>
      </c>
      <c r="P101" s="1006">
        <f>AVERAGE(K101,M101,O101)</f>
        <v>39.767091239012352</v>
      </c>
    </row>
    <row r="102" spans="1:16">
      <c r="A102" s="1298" t="s">
        <v>2126</v>
      </c>
      <c r="B102" s="1298" t="s">
        <v>2136</v>
      </c>
      <c r="C102" s="1298">
        <v>1</v>
      </c>
      <c r="D102" s="1366">
        <v>44062</v>
      </c>
      <c r="E102" s="1298"/>
      <c r="G102" s="24" t="s">
        <v>811</v>
      </c>
      <c r="H102" s="1367" t="s">
        <v>811</v>
      </c>
      <c r="J102" s="1368"/>
    </row>
    <row r="103" spans="1:16">
      <c r="A103" s="1298" t="s">
        <v>2126</v>
      </c>
      <c r="B103" s="1298" t="s">
        <v>2136</v>
      </c>
      <c r="C103" s="1298">
        <v>2</v>
      </c>
      <c r="D103" s="1366">
        <v>44062</v>
      </c>
      <c r="E103" s="1298"/>
      <c r="G103" s="24" t="s">
        <v>811</v>
      </c>
      <c r="H103" s="1367" t="s">
        <v>811</v>
      </c>
      <c r="J103" s="1368"/>
    </row>
    <row r="104" spans="1:16">
      <c r="A104" s="1298" t="s">
        <v>2126</v>
      </c>
      <c r="B104" s="1298" t="s">
        <v>2136</v>
      </c>
      <c r="C104" s="1298">
        <v>2.75</v>
      </c>
      <c r="D104" s="1366">
        <v>44062</v>
      </c>
      <c r="E104" s="1298"/>
      <c r="G104" s="2277">
        <v>0.76</v>
      </c>
      <c r="H104" s="1367">
        <v>0.66</v>
      </c>
      <c r="I104">
        <f t="shared" si="6"/>
        <v>20.44284</v>
      </c>
      <c r="J104" s="1368"/>
    </row>
    <row r="105" spans="1:16">
      <c r="A105" s="1369" t="s">
        <v>2126</v>
      </c>
      <c r="B105" s="1369" t="s">
        <v>2136</v>
      </c>
      <c r="C105" s="1369">
        <v>3</v>
      </c>
      <c r="D105" s="1370">
        <v>44062</v>
      </c>
      <c r="E105" s="1369"/>
      <c r="F105" s="451"/>
      <c r="G105" s="1200" t="s">
        <v>811</v>
      </c>
      <c r="H105" s="1371" t="s">
        <v>811</v>
      </c>
      <c r="I105" s="451"/>
      <c r="J105" s="1372"/>
      <c r="L105" s="451"/>
      <c r="M105" s="1373"/>
      <c r="N105" s="451"/>
      <c r="O105" s="1373"/>
      <c r="P105" s="1157"/>
    </row>
    <row r="106" spans="1:16">
      <c r="A106" s="1298"/>
      <c r="B106" s="1298"/>
      <c r="C106" s="1298"/>
      <c r="D106" s="1366"/>
      <c r="E106" s="1298"/>
      <c r="G106" s="24"/>
      <c r="H106" s="1367"/>
      <c r="I106" t="str">
        <f t="shared" si="6"/>
        <v xml:space="preserve"> </v>
      </c>
      <c r="J106" s="1368"/>
    </row>
    <row r="107" spans="1:16">
      <c r="A107" s="1298" t="s">
        <v>2126</v>
      </c>
      <c r="B107" s="1298" t="s">
        <v>2138</v>
      </c>
      <c r="C107" s="1298">
        <v>0.5</v>
      </c>
      <c r="D107" s="1366">
        <v>43935</v>
      </c>
      <c r="E107" s="1298">
        <v>5.5</v>
      </c>
      <c r="F107">
        <v>3.7</v>
      </c>
      <c r="G107" s="27"/>
      <c r="H107" s="1367">
        <v>0.59</v>
      </c>
      <c r="I107">
        <f t="shared" si="6"/>
        <v>18.274660000000001</v>
      </c>
      <c r="J107" s="1368"/>
    </row>
    <row r="108" spans="1:16">
      <c r="A108" s="1298" t="s">
        <v>2126</v>
      </c>
      <c r="B108" s="1298" t="s">
        <v>2138</v>
      </c>
      <c r="C108" s="1298">
        <v>1</v>
      </c>
      <c r="D108" s="1366">
        <v>43935</v>
      </c>
      <c r="E108" s="1298"/>
      <c r="G108" s="24" t="s">
        <v>811</v>
      </c>
      <c r="H108" s="1367" t="s">
        <v>811</v>
      </c>
      <c r="J108" s="1368"/>
    </row>
    <row r="109" spans="1:16">
      <c r="A109" s="1298" t="s">
        <v>2126</v>
      </c>
      <c r="B109" s="1298" t="s">
        <v>2138</v>
      </c>
      <c r="C109" s="1298">
        <v>2</v>
      </c>
      <c r="D109" s="1366">
        <v>43935</v>
      </c>
      <c r="E109" s="1298"/>
      <c r="G109" s="24" t="s">
        <v>811</v>
      </c>
      <c r="H109" s="1367" t="s">
        <v>811</v>
      </c>
      <c r="J109" s="1368"/>
    </row>
    <row r="110" spans="1:16">
      <c r="A110" s="1298" t="s">
        <v>2126</v>
      </c>
      <c r="B110" s="1298" t="s">
        <v>2138</v>
      </c>
      <c r="C110" s="1298">
        <v>3</v>
      </c>
      <c r="D110" s="1366">
        <v>43935</v>
      </c>
      <c r="E110" s="1298"/>
      <c r="G110" s="24" t="s">
        <v>811</v>
      </c>
      <c r="H110" s="1367" t="s">
        <v>811</v>
      </c>
      <c r="J110" s="1368"/>
    </row>
    <row r="111" spans="1:16">
      <c r="A111" s="1298" t="s">
        <v>2126</v>
      </c>
      <c r="B111" s="1298" t="s">
        <v>2138</v>
      </c>
      <c r="C111" s="1298">
        <v>4</v>
      </c>
      <c r="D111" s="1366">
        <v>43935</v>
      </c>
      <c r="E111" s="1298"/>
      <c r="G111" s="24" t="s">
        <v>811</v>
      </c>
      <c r="H111" s="1367" t="s">
        <v>811</v>
      </c>
      <c r="J111" s="1368"/>
    </row>
    <row r="112" spans="1:16">
      <c r="A112" s="1298" t="s">
        <v>2126</v>
      </c>
      <c r="B112" s="1298" t="s">
        <v>2138</v>
      </c>
      <c r="C112" s="1298">
        <v>4.5</v>
      </c>
      <c r="D112" s="1366">
        <v>43935</v>
      </c>
      <c r="E112" s="1298"/>
      <c r="G112" s="27"/>
      <c r="H112" s="1367">
        <v>0.66</v>
      </c>
      <c r="I112">
        <f t="shared" si="6"/>
        <v>20.44284</v>
      </c>
      <c r="J112" s="1368"/>
    </row>
    <row r="113" spans="1:16">
      <c r="A113" s="1298"/>
      <c r="B113" s="1298"/>
      <c r="C113" s="1298"/>
      <c r="D113" s="1366"/>
      <c r="E113" s="1298"/>
      <c r="G113" s="27"/>
      <c r="H113" s="1367"/>
      <c r="J113" s="1368"/>
    </row>
    <row r="114" spans="1:16">
      <c r="A114" s="1298" t="s">
        <v>2126</v>
      </c>
      <c r="B114" s="1298" t="s">
        <v>2138</v>
      </c>
      <c r="C114" s="1298">
        <v>0.5</v>
      </c>
      <c r="D114" s="1366">
        <v>44062</v>
      </c>
      <c r="E114" s="1298">
        <v>5.75</v>
      </c>
      <c r="F114">
        <v>3</v>
      </c>
      <c r="G114" s="2277">
        <v>0.53</v>
      </c>
      <c r="H114" s="1367">
        <v>0.69</v>
      </c>
      <c r="I114">
        <f t="shared" si="6"/>
        <v>21.372059999999998</v>
      </c>
      <c r="J114" s="1368">
        <f>F114</f>
        <v>3</v>
      </c>
      <c r="K114" s="594">
        <f t="shared" ref="K114:K159" si="11">10*(6-(LN(J114)/LN(2)))</f>
        <v>44.150374992788443</v>
      </c>
      <c r="L114">
        <f>AVERAGE(I114:I119)</f>
        <v>36.394449999999999</v>
      </c>
      <c r="M114" s="594">
        <f t="shared" ref="M114" si="12">10*(6-(LN(48/L114)/LN(2)))</f>
        <v>56.006840564594221</v>
      </c>
      <c r="N114" s="166">
        <f>AVERAGE(G114:G119)</f>
        <v>44.094999999999999</v>
      </c>
      <c r="O114" s="594">
        <f t="shared" ref="O114" si="13">10*(6-((2.04-0.68*LN(N114))/LN(2)))</f>
        <v>67.714314725471993</v>
      </c>
      <c r="P114" s="1006">
        <f>AVERAGE(K114,M114,O114)</f>
        <v>55.957176760951562</v>
      </c>
    </row>
    <row r="115" spans="1:16">
      <c r="A115" s="1298" t="s">
        <v>2126</v>
      </c>
      <c r="B115" s="1298" t="s">
        <v>2138</v>
      </c>
      <c r="C115" s="1298">
        <v>1</v>
      </c>
      <c r="D115" s="1366">
        <v>44062</v>
      </c>
      <c r="E115" s="1298"/>
      <c r="G115" s="24" t="s">
        <v>811</v>
      </c>
      <c r="H115" s="1367" t="s">
        <v>811</v>
      </c>
      <c r="J115" s="1368"/>
    </row>
    <row r="116" spans="1:16">
      <c r="A116" s="1298" t="s">
        <v>2126</v>
      </c>
      <c r="B116" s="1298" t="s">
        <v>2138</v>
      </c>
      <c r="C116" s="1298">
        <v>2</v>
      </c>
      <c r="D116" s="1366">
        <v>44062</v>
      </c>
      <c r="E116" s="1298"/>
      <c r="G116" s="24" t="s">
        <v>811</v>
      </c>
      <c r="H116" s="1367" t="s">
        <v>811</v>
      </c>
      <c r="J116" s="1368"/>
    </row>
    <row r="117" spans="1:16">
      <c r="A117" s="1298" t="s">
        <v>2126</v>
      </c>
      <c r="B117" s="1298" t="s">
        <v>2138</v>
      </c>
      <c r="C117" s="1298">
        <v>3</v>
      </c>
      <c r="D117" s="1366">
        <v>44062</v>
      </c>
      <c r="E117" s="1298"/>
      <c r="G117" s="24" t="s">
        <v>811</v>
      </c>
      <c r="H117" s="1367" t="s">
        <v>811</v>
      </c>
      <c r="J117" s="1368"/>
    </row>
    <row r="118" spans="1:16">
      <c r="A118" s="1298" t="s">
        <v>2126</v>
      </c>
      <c r="B118" s="1298" t="s">
        <v>2138</v>
      </c>
      <c r="C118" s="1298">
        <v>4</v>
      </c>
      <c r="D118" s="1366">
        <v>44062</v>
      </c>
      <c r="E118" s="1298"/>
      <c r="G118" s="24" t="s">
        <v>811</v>
      </c>
      <c r="H118" s="1367" t="s">
        <v>811</v>
      </c>
      <c r="J118" s="1368"/>
    </row>
    <row r="119" spans="1:16">
      <c r="A119" s="1369" t="s">
        <v>2126</v>
      </c>
      <c r="B119" s="1369" t="s">
        <v>2138</v>
      </c>
      <c r="C119" s="1369">
        <v>4.75</v>
      </c>
      <c r="D119" s="1370">
        <v>44062</v>
      </c>
      <c r="E119" s="1369"/>
      <c r="F119" s="451"/>
      <c r="G119" s="2282">
        <v>87.66</v>
      </c>
      <c r="H119" s="1371">
        <v>1.66</v>
      </c>
      <c r="I119" s="451">
        <f t="shared" si="6"/>
        <v>51.416840000000001</v>
      </c>
      <c r="J119" s="1372"/>
      <c r="L119" s="451"/>
      <c r="M119" s="1373"/>
      <c r="N119" s="451"/>
      <c r="O119" s="1373"/>
      <c r="P119" s="1157"/>
    </row>
    <row r="120" spans="1:16">
      <c r="A120" s="1298"/>
      <c r="B120" s="1298"/>
      <c r="C120" s="1298"/>
      <c r="D120" s="1366"/>
      <c r="E120" s="1298"/>
      <c r="G120" s="2277"/>
      <c r="H120" s="1367"/>
      <c r="I120" t="str">
        <f t="shared" si="6"/>
        <v xml:space="preserve"> </v>
      </c>
      <c r="J120" s="1368"/>
    </row>
    <row r="121" spans="1:16">
      <c r="A121" s="1298" t="s">
        <v>2126</v>
      </c>
      <c r="B121" s="1298" t="s">
        <v>2140</v>
      </c>
      <c r="C121" s="1298">
        <v>0.5</v>
      </c>
      <c r="D121" s="1366">
        <v>43942</v>
      </c>
      <c r="E121" s="1298">
        <v>1.6</v>
      </c>
      <c r="F121">
        <v>1.6</v>
      </c>
      <c r="G121" s="24" t="s">
        <v>811</v>
      </c>
      <c r="H121" s="1367" t="s">
        <v>811</v>
      </c>
      <c r="J121" s="1368"/>
    </row>
    <row r="122" spans="1:16">
      <c r="A122" s="1298" t="s">
        <v>2126</v>
      </c>
      <c r="B122" s="1298" t="s">
        <v>2140</v>
      </c>
      <c r="C122" s="1298">
        <v>0.75</v>
      </c>
      <c r="D122" s="1366">
        <v>43942</v>
      </c>
      <c r="E122" s="1298"/>
      <c r="G122" s="27"/>
      <c r="H122" s="1367">
        <v>1.31</v>
      </c>
      <c r="I122">
        <f t="shared" si="6"/>
        <v>40.575940000000003</v>
      </c>
      <c r="J122" s="1368"/>
    </row>
    <row r="123" spans="1:16">
      <c r="A123" s="1298" t="s">
        <v>2126</v>
      </c>
      <c r="B123" s="1298" t="s">
        <v>2140</v>
      </c>
      <c r="C123" s="1298">
        <v>0.75</v>
      </c>
      <c r="D123" s="1366">
        <v>43942</v>
      </c>
      <c r="E123" s="1298"/>
      <c r="G123" s="27"/>
      <c r="H123" s="1367">
        <v>5.08</v>
      </c>
      <c r="I123">
        <f t="shared" si="6"/>
        <v>157.34792000000002</v>
      </c>
      <c r="J123" s="1368"/>
    </row>
    <row r="124" spans="1:16">
      <c r="A124" s="1298" t="s">
        <v>2126</v>
      </c>
      <c r="B124" s="1298" t="s">
        <v>2140</v>
      </c>
      <c r="C124" s="1298">
        <v>1</v>
      </c>
      <c r="D124" s="1366">
        <v>43942</v>
      </c>
      <c r="E124" s="1298"/>
      <c r="G124" s="24" t="s">
        <v>811</v>
      </c>
      <c r="H124" s="1367" t="s">
        <v>811</v>
      </c>
      <c r="J124" s="1368"/>
    </row>
    <row r="125" spans="1:16">
      <c r="A125" s="1298"/>
      <c r="B125" s="1298"/>
      <c r="C125" s="1298"/>
      <c r="D125" s="1366"/>
      <c r="E125" s="1298"/>
      <c r="G125" s="24"/>
      <c r="H125" s="1367"/>
      <c r="J125" s="1368"/>
    </row>
    <row r="126" spans="1:16">
      <c r="A126" s="1298" t="s">
        <v>2126</v>
      </c>
      <c r="B126" s="1298" t="s">
        <v>2140</v>
      </c>
      <c r="C126" s="1298">
        <v>0.5</v>
      </c>
      <c r="D126" s="1366">
        <v>44063</v>
      </c>
      <c r="E126" s="1298">
        <v>1.2</v>
      </c>
      <c r="F126">
        <v>0.4</v>
      </c>
      <c r="G126" s="2277">
        <v>4.5199999999999996</v>
      </c>
      <c r="H126" s="1367">
        <v>4.6100000000000003</v>
      </c>
      <c r="I126">
        <f t="shared" si="6"/>
        <v>142.79014000000001</v>
      </c>
      <c r="J126" s="1368">
        <f>F126</f>
        <v>0.4</v>
      </c>
      <c r="K126" s="594">
        <f t="shared" si="11"/>
        <v>73.219280948873617</v>
      </c>
      <c r="L126">
        <f>AVERAGE(I126:I128)</f>
        <v>148.05572000000001</v>
      </c>
      <c r="M126" s="594">
        <f t="shared" ref="M126" si="14">10*(6-(LN(48/L126)/LN(2)))</f>
        <v>76.250339178751702</v>
      </c>
      <c r="N126" s="166">
        <f>AVERAGE(G126:G128)</f>
        <v>5.1849999999999996</v>
      </c>
      <c r="O126" s="594">
        <f t="shared" ref="O126" si="15">10*(6-((2.04-0.68*LN(N126))/LN(2)))</f>
        <v>46.714560291326954</v>
      </c>
      <c r="P126" s="1006">
        <f>AVERAGE(K126,M126,O126)</f>
        <v>65.394726806317422</v>
      </c>
    </row>
    <row r="127" spans="1:16">
      <c r="A127" s="1298" t="s">
        <v>2126</v>
      </c>
      <c r="B127" s="1298" t="s">
        <v>2140</v>
      </c>
      <c r="C127" s="1298">
        <v>0.75</v>
      </c>
      <c r="D127" s="1366">
        <v>44063</v>
      </c>
      <c r="E127" s="1298"/>
      <c r="G127" s="2277">
        <v>5.85</v>
      </c>
      <c r="H127" s="1367">
        <v>4.95</v>
      </c>
      <c r="I127">
        <f t="shared" si="6"/>
        <v>153.32130000000001</v>
      </c>
      <c r="J127" s="1368"/>
    </row>
    <row r="128" spans="1:16">
      <c r="A128" s="1369" t="s">
        <v>2126</v>
      </c>
      <c r="B128" s="1369" t="s">
        <v>2140</v>
      </c>
      <c r="C128" s="1369">
        <v>1</v>
      </c>
      <c r="D128" s="1370">
        <v>44063</v>
      </c>
      <c r="E128" s="1369"/>
      <c r="F128" s="451"/>
      <c r="G128" s="1200" t="s">
        <v>811</v>
      </c>
      <c r="H128" s="1371" t="s">
        <v>811</v>
      </c>
      <c r="I128" s="451"/>
      <c r="J128" s="1372"/>
      <c r="L128" s="451"/>
      <c r="M128" s="1373"/>
      <c r="N128" s="451"/>
      <c r="O128" s="1373"/>
      <c r="P128" s="1157"/>
    </row>
    <row r="129" spans="1:16">
      <c r="A129" s="1298"/>
      <c r="B129" s="1298"/>
      <c r="C129" s="1298"/>
      <c r="D129" s="1366"/>
      <c r="E129" s="1298"/>
      <c r="G129" s="24"/>
      <c r="H129" s="1367"/>
      <c r="I129" t="str">
        <f t="shared" si="6"/>
        <v xml:space="preserve"> </v>
      </c>
      <c r="J129" s="1368"/>
    </row>
    <row r="130" spans="1:16" s="571" customFormat="1">
      <c r="A130" s="571" t="s">
        <v>2126</v>
      </c>
      <c r="B130" s="571" t="s">
        <v>2144</v>
      </c>
      <c r="C130" s="571">
        <v>0.5</v>
      </c>
      <c r="D130" s="1114">
        <v>44062</v>
      </c>
      <c r="E130" s="571">
        <v>9</v>
      </c>
      <c r="F130" s="571">
        <v>2.2000000000000002</v>
      </c>
      <c r="G130" s="1374">
        <v>2.1800000000000002</v>
      </c>
      <c r="H130" s="1078">
        <v>0.44</v>
      </c>
      <c r="I130" s="571">
        <f t="shared" si="6"/>
        <v>13.62856</v>
      </c>
      <c r="J130" s="1384">
        <f>F130</f>
        <v>2.2000000000000002</v>
      </c>
      <c r="K130" s="1006">
        <f t="shared" si="11"/>
        <v>48.624964762500653</v>
      </c>
      <c r="L130" s="571">
        <f>AVERAGE(I130:I139)</f>
        <v>22.714266666666663</v>
      </c>
      <c r="M130" s="1006">
        <f t="shared" ref="M130" si="16">10*(6-(LN(48/L130)/LN(2)))</f>
        <v>49.205643226979262</v>
      </c>
      <c r="N130" s="1128">
        <f>AVERAGE(G130:G139)</f>
        <v>6.5999999999999988</v>
      </c>
      <c r="O130" s="1006">
        <f t="shared" ref="O130" si="17">10*(6-((2.04-0.68*LN(N130))/LN(2)))</f>
        <v>49.081790132268566</v>
      </c>
      <c r="P130" s="1006">
        <f>AVERAGE(K130,M130,O130)</f>
        <v>48.970799373916158</v>
      </c>
    </row>
    <row r="131" spans="1:16">
      <c r="A131" s="1298" t="s">
        <v>2126</v>
      </c>
      <c r="B131" s="1298" t="s">
        <v>2144</v>
      </c>
      <c r="C131" s="1298">
        <v>1</v>
      </c>
      <c r="D131" s="1366">
        <v>44062</v>
      </c>
      <c r="E131" s="1298"/>
      <c r="G131" s="24" t="s">
        <v>811</v>
      </c>
      <c r="H131" s="1367" t="s">
        <v>811</v>
      </c>
      <c r="J131" s="1368"/>
    </row>
    <row r="132" spans="1:16">
      <c r="A132" s="1298" t="s">
        <v>2126</v>
      </c>
      <c r="B132" s="1298" t="s">
        <v>2144</v>
      </c>
      <c r="C132" s="1298">
        <v>2</v>
      </c>
      <c r="D132" s="1366">
        <v>44062</v>
      </c>
      <c r="E132" s="1298"/>
      <c r="G132" s="24" t="s">
        <v>811</v>
      </c>
      <c r="H132" s="1367" t="s">
        <v>811</v>
      </c>
      <c r="J132" s="1368"/>
    </row>
    <row r="133" spans="1:16">
      <c r="A133" s="1298" t="s">
        <v>2126</v>
      </c>
      <c r="B133" s="1298" t="s">
        <v>2144</v>
      </c>
      <c r="C133" s="1298">
        <v>3</v>
      </c>
      <c r="D133" s="1366">
        <v>44062</v>
      </c>
      <c r="E133" s="1298"/>
      <c r="G133" s="2277">
        <v>2.59</v>
      </c>
      <c r="H133" s="1367">
        <v>0.44</v>
      </c>
      <c r="I133">
        <f t="shared" si="6"/>
        <v>13.62856</v>
      </c>
      <c r="J133" s="1368"/>
    </row>
    <row r="134" spans="1:16">
      <c r="A134" s="1298" t="s">
        <v>2126</v>
      </c>
      <c r="B134" s="1298" t="s">
        <v>2144</v>
      </c>
      <c r="C134" s="1298">
        <v>4</v>
      </c>
      <c r="D134" s="1366">
        <v>44062</v>
      </c>
      <c r="E134" s="1298"/>
      <c r="G134" s="24" t="s">
        <v>811</v>
      </c>
      <c r="H134" s="1367" t="s">
        <v>811</v>
      </c>
      <c r="J134" s="1368"/>
    </row>
    <row r="135" spans="1:16">
      <c r="A135" s="1298" t="s">
        <v>2126</v>
      </c>
      <c r="B135" s="1298" t="s">
        <v>2144</v>
      </c>
      <c r="C135" s="1298">
        <v>5</v>
      </c>
      <c r="D135" s="1366">
        <v>44062</v>
      </c>
      <c r="E135" s="1298"/>
      <c r="G135" s="24" t="s">
        <v>811</v>
      </c>
      <c r="H135" s="1367" t="s">
        <v>811</v>
      </c>
      <c r="J135" s="1368"/>
    </row>
    <row r="136" spans="1:16">
      <c r="A136" s="1298" t="s">
        <v>2126</v>
      </c>
      <c r="B136" s="1298" t="s">
        <v>2144</v>
      </c>
      <c r="C136" s="1298">
        <v>6</v>
      </c>
      <c r="D136" s="1366">
        <v>44062</v>
      </c>
      <c r="E136" s="1298"/>
      <c r="G136" s="24" t="s">
        <v>811</v>
      </c>
      <c r="H136" s="1367" t="s">
        <v>811</v>
      </c>
      <c r="J136" s="1368"/>
    </row>
    <row r="137" spans="1:16">
      <c r="A137" s="1298" t="s">
        <v>2126</v>
      </c>
      <c r="B137" s="1298" t="s">
        <v>2144</v>
      </c>
      <c r="C137" s="1298">
        <v>7</v>
      </c>
      <c r="D137" s="1366">
        <v>44062</v>
      </c>
      <c r="E137" s="1298"/>
      <c r="G137" s="24" t="s">
        <v>811</v>
      </c>
      <c r="H137" s="1367" t="s">
        <v>811</v>
      </c>
      <c r="J137" s="1368"/>
    </row>
    <row r="138" spans="1:16">
      <c r="A138" s="1298" t="s">
        <v>2126</v>
      </c>
      <c r="B138" s="1298" t="s">
        <v>2144</v>
      </c>
      <c r="C138" s="1298">
        <v>8</v>
      </c>
      <c r="D138" s="1366">
        <v>44062</v>
      </c>
      <c r="E138" s="1298"/>
      <c r="G138" s="2277">
        <v>15.03</v>
      </c>
      <c r="H138" s="1367">
        <v>1.32</v>
      </c>
      <c r="I138">
        <f t="shared" si="6"/>
        <v>40.885680000000001</v>
      </c>
      <c r="J138" s="1368"/>
    </row>
    <row r="139" spans="1:16">
      <c r="A139" s="1369" t="s">
        <v>2126</v>
      </c>
      <c r="B139" s="1369" t="s">
        <v>2144</v>
      </c>
      <c r="C139" s="1369">
        <v>8.5</v>
      </c>
      <c r="D139" s="1370">
        <v>44062</v>
      </c>
      <c r="E139" s="1369"/>
      <c r="F139" s="451"/>
      <c r="G139" s="1200" t="s">
        <v>811</v>
      </c>
      <c r="H139" s="1371" t="s">
        <v>811</v>
      </c>
      <c r="I139" s="451"/>
      <c r="J139" s="1372"/>
      <c r="L139" s="451"/>
      <c r="M139" s="1373"/>
      <c r="N139" s="451"/>
      <c r="O139" s="1373"/>
      <c r="P139" s="1157"/>
    </row>
    <row r="140" spans="1:16">
      <c r="A140" s="1298"/>
      <c r="B140" s="1298"/>
      <c r="C140" s="1298"/>
      <c r="D140" s="1366"/>
      <c r="E140" s="1298"/>
      <c r="G140" s="24"/>
      <c r="H140" s="1367"/>
      <c r="I140" t="str">
        <f t="shared" ref="I140:I207" si="18">IF(AND(H140&gt;0),  H140*30.974," ")</f>
        <v xml:space="preserve"> </v>
      </c>
      <c r="J140" s="1368"/>
    </row>
    <row r="141" spans="1:16">
      <c r="A141" s="1298" t="s">
        <v>2126</v>
      </c>
      <c r="B141" s="1298" t="s">
        <v>2148</v>
      </c>
      <c r="C141" s="1298">
        <v>0.5</v>
      </c>
      <c r="D141" s="1366">
        <v>43935</v>
      </c>
      <c r="E141" s="1298">
        <v>5.5</v>
      </c>
      <c r="F141">
        <v>1.6</v>
      </c>
      <c r="G141" s="27"/>
      <c r="H141" s="1367">
        <v>0.92</v>
      </c>
      <c r="I141">
        <f t="shared" si="18"/>
        <v>28.496080000000003</v>
      </c>
      <c r="J141" s="1368"/>
    </row>
    <row r="142" spans="1:16">
      <c r="A142" s="1298" t="s">
        <v>2126</v>
      </c>
      <c r="B142" s="1298" t="s">
        <v>2148</v>
      </c>
      <c r="C142" s="1298">
        <v>1</v>
      </c>
      <c r="D142" s="1366">
        <v>43935</v>
      </c>
      <c r="E142" s="1298"/>
      <c r="G142" s="24" t="s">
        <v>811</v>
      </c>
      <c r="H142" s="1367" t="s">
        <v>811</v>
      </c>
      <c r="J142" s="1368"/>
    </row>
    <row r="143" spans="1:16">
      <c r="A143" s="1298" t="s">
        <v>2126</v>
      </c>
      <c r="B143" s="1298" t="s">
        <v>2148</v>
      </c>
      <c r="C143" s="1298">
        <v>2</v>
      </c>
      <c r="D143" s="1366">
        <v>43935</v>
      </c>
      <c r="E143" s="1298"/>
      <c r="G143" s="24" t="s">
        <v>811</v>
      </c>
      <c r="H143" s="1367" t="s">
        <v>811</v>
      </c>
      <c r="J143" s="1368"/>
    </row>
    <row r="144" spans="1:16">
      <c r="A144" s="1298" t="s">
        <v>2126</v>
      </c>
      <c r="B144" s="1298" t="s">
        <v>2148</v>
      </c>
      <c r="C144" s="1298">
        <v>3</v>
      </c>
      <c r="D144" s="1366">
        <v>43935</v>
      </c>
      <c r="E144" s="1298"/>
      <c r="G144" s="24" t="s">
        <v>811</v>
      </c>
      <c r="H144" s="1367" t="s">
        <v>811</v>
      </c>
      <c r="J144" s="1368"/>
    </row>
    <row r="145" spans="1:16">
      <c r="A145" s="1298" t="s">
        <v>2126</v>
      </c>
      <c r="B145" s="1298" t="s">
        <v>2148</v>
      </c>
      <c r="C145" s="1298">
        <v>4</v>
      </c>
      <c r="D145" s="1366">
        <v>43935</v>
      </c>
      <c r="E145" s="1298"/>
      <c r="G145" s="24" t="s">
        <v>811</v>
      </c>
      <c r="H145" s="1367" t="s">
        <v>811</v>
      </c>
      <c r="J145" s="1368"/>
    </row>
    <row r="146" spans="1:16">
      <c r="A146" s="1298" t="s">
        <v>2126</v>
      </c>
      <c r="B146" s="1298" t="s">
        <v>2148</v>
      </c>
      <c r="C146" s="1298">
        <v>4.5</v>
      </c>
      <c r="D146" s="1366">
        <v>43935</v>
      </c>
      <c r="E146" s="1298"/>
      <c r="G146" s="27"/>
      <c r="H146" s="1367">
        <v>1.1299999999999999</v>
      </c>
      <c r="I146">
        <f t="shared" si="18"/>
        <v>35.000619999999998</v>
      </c>
      <c r="J146" s="1368"/>
    </row>
    <row r="147" spans="1:16">
      <c r="A147" s="1298"/>
      <c r="B147" s="1298"/>
      <c r="C147" s="1298"/>
      <c r="D147" s="1366"/>
      <c r="E147" s="1298"/>
      <c r="G147" s="27"/>
      <c r="H147" s="1367"/>
      <c r="J147" s="1368"/>
    </row>
    <row r="148" spans="1:16">
      <c r="A148" s="1298" t="s">
        <v>2126</v>
      </c>
      <c r="B148" s="1298" t="s">
        <v>2148</v>
      </c>
      <c r="C148" s="1298">
        <v>0.5</v>
      </c>
      <c r="D148" s="1366">
        <v>44063</v>
      </c>
      <c r="E148" s="1298">
        <v>5.05</v>
      </c>
      <c r="F148">
        <v>1.7</v>
      </c>
      <c r="G148" s="2277">
        <v>3.26</v>
      </c>
      <c r="H148" s="1367">
        <v>1.18</v>
      </c>
      <c r="I148">
        <f t="shared" si="18"/>
        <v>36.549320000000002</v>
      </c>
      <c r="J148" s="1368">
        <f>F148</f>
        <v>1.7</v>
      </c>
      <c r="K148" s="594">
        <f t="shared" si="11"/>
        <v>52.344652536370226</v>
      </c>
      <c r="L148">
        <f>AVERAGE(I148:I152)</f>
        <v>50.487620000000007</v>
      </c>
      <c r="M148" s="594">
        <f t="shared" ref="M148" si="19">10*(6-(LN(48/L148)/LN(2)))</f>
        <v>60.728952641254999</v>
      </c>
      <c r="N148" s="166">
        <f>AVERAGE(G148:G152)</f>
        <v>4.4499999999999993</v>
      </c>
      <c r="O148" s="594">
        <f t="shared" ref="O148" si="20">10*(6-((2.04-0.68*LN(N148))/LN(2)))</f>
        <v>45.214897451202589</v>
      </c>
      <c r="P148" s="1006">
        <f>AVERAGE(K148,M148,O148)</f>
        <v>52.762834209609274</v>
      </c>
    </row>
    <row r="149" spans="1:16">
      <c r="A149" s="1298" t="s">
        <v>2126</v>
      </c>
      <c r="B149" s="1298" t="s">
        <v>2148</v>
      </c>
      <c r="C149" s="1298">
        <v>1</v>
      </c>
      <c r="D149" s="1366">
        <v>44063</v>
      </c>
      <c r="E149" s="1298"/>
      <c r="G149" s="24" t="s">
        <v>811</v>
      </c>
      <c r="H149" s="1367" t="s">
        <v>811</v>
      </c>
      <c r="J149" s="1368"/>
    </row>
    <row r="150" spans="1:16">
      <c r="A150" s="1298" t="s">
        <v>2126</v>
      </c>
      <c r="B150" s="1298" t="s">
        <v>2148</v>
      </c>
      <c r="C150" s="1298">
        <v>2</v>
      </c>
      <c r="D150" s="1366">
        <v>44063</v>
      </c>
      <c r="E150" s="1298"/>
      <c r="G150" s="24" t="s">
        <v>811</v>
      </c>
      <c r="H150" s="1367" t="s">
        <v>811</v>
      </c>
      <c r="J150" s="1368"/>
    </row>
    <row r="151" spans="1:16">
      <c r="A151" s="1298" t="s">
        <v>2126</v>
      </c>
      <c r="B151" s="1298" t="s">
        <v>2148</v>
      </c>
      <c r="C151" s="1298">
        <v>3</v>
      </c>
      <c r="D151" s="1366">
        <v>44063</v>
      </c>
      <c r="E151" s="1298"/>
      <c r="G151" s="24" t="s">
        <v>811</v>
      </c>
      <c r="H151" s="1367" t="s">
        <v>811</v>
      </c>
      <c r="J151" s="1368"/>
    </row>
    <row r="152" spans="1:16">
      <c r="A152" s="1369" t="s">
        <v>2126</v>
      </c>
      <c r="B152" s="1369" t="s">
        <v>2148</v>
      </c>
      <c r="C152" s="1369">
        <v>4</v>
      </c>
      <c r="D152" s="1370">
        <v>44063</v>
      </c>
      <c r="E152" s="1369"/>
      <c r="F152" s="451"/>
      <c r="G152" s="2282">
        <v>5.64</v>
      </c>
      <c r="H152" s="1371">
        <v>2.08</v>
      </c>
      <c r="I152" s="451">
        <f t="shared" si="18"/>
        <v>64.425920000000005</v>
      </c>
      <c r="J152" s="1372"/>
      <c r="L152" s="451"/>
      <c r="M152" s="1373"/>
      <c r="N152" s="451"/>
      <c r="O152" s="1373"/>
      <c r="P152" s="1157"/>
    </row>
    <row r="153" spans="1:16">
      <c r="A153" s="1298"/>
      <c r="B153" s="1298"/>
      <c r="C153" s="1298"/>
      <c r="D153" s="1366"/>
      <c r="E153" s="1298"/>
      <c r="G153" s="2277"/>
      <c r="H153" s="1367"/>
      <c r="I153" t="str">
        <f t="shared" si="18"/>
        <v xml:space="preserve"> </v>
      </c>
      <c r="J153" s="1368"/>
    </row>
    <row r="154" spans="1:16">
      <c r="A154" s="1298" t="s">
        <v>2126</v>
      </c>
      <c r="B154" s="1298" t="s">
        <v>2152</v>
      </c>
      <c r="C154" s="1298">
        <v>0.5</v>
      </c>
      <c r="D154" s="1366">
        <v>43928</v>
      </c>
      <c r="E154" s="1298">
        <v>2.2999999999999998</v>
      </c>
      <c r="F154">
        <v>2.1</v>
      </c>
      <c r="G154" s="27"/>
      <c r="H154" s="1367">
        <v>0.85</v>
      </c>
      <c r="I154">
        <f t="shared" si="18"/>
        <v>26.3279</v>
      </c>
      <c r="J154" s="1368"/>
    </row>
    <row r="155" spans="1:16">
      <c r="A155" s="1298" t="s">
        <v>2126</v>
      </c>
      <c r="B155" s="1298" t="s">
        <v>2152</v>
      </c>
      <c r="C155" s="1298">
        <v>1</v>
      </c>
      <c r="D155" s="1366">
        <v>43928</v>
      </c>
      <c r="E155" s="1298"/>
      <c r="G155" s="24" t="s">
        <v>811</v>
      </c>
      <c r="H155" s="1367" t="s">
        <v>811</v>
      </c>
      <c r="J155" s="1368"/>
    </row>
    <row r="156" spans="1:16">
      <c r="A156" s="1298" t="s">
        <v>2126</v>
      </c>
      <c r="B156" s="1298" t="s">
        <v>2152</v>
      </c>
      <c r="C156" s="1298">
        <v>1.5</v>
      </c>
      <c r="D156" s="1366">
        <v>43928</v>
      </c>
      <c r="E156" s="1298"/>
      <c r="G156" s="24" t="s">
        <v>811</v>
      </c>
      <c r="H156" s="1367" t="s">
        <v>811</v>
      </c>
      <c r="J156" s="1368"/>
    </row>
    <row r="157" spans="1:16">
      <c r="A157" s="1298" t="s">
        <v>2126</v>
      </c>
      <c r="B157" s="1298" t="s">
        <v>2152</v>
      </c>
      <c r="C157" s="1298">
        <v>1.8</v>
      </c>
      <c r="D157" s="1366">
        <v>43928</v>
      </c>
      <c r="E157" s="1298"/>
      <c r="G157" s="27"/>
      <c r="H157" s="1367">
        <v>0.66</v>
      </c>
      <c r="I157">
        <f t="shared" si="18"/>
        <v>20.44284</v>
      </c>
      <c r="J157" s="1368"/>
    </row>
    <row r="158" spans="1:16">
      <c r="A158" s="1298"/>
      <c r="B158" s="1298"/>
      <c r="C158" s="1298"/>
      <c r="D158" s="1366"/>
      <c r="E158" s="1298"/>
      <c r="G158" s="27"/>
      <c r="H158" s="1367"/>
      <c r="J158" s="1368"/>
    </row>
    <row r="159" spans="1:16">
      <c r="A159" s="1298" t="s">
        <v>2126</v>
      </c>
      <c r="B159" s="1298" t="s">
        <v>2152</v>
      </c>
      <c r="C159" s="1298">
        <v>0.5</v>
      </c>
      <c r="D159" s="1366">
        <v>44062</v>
      </c>
      <c r="E159" s="1298">
        <v>1.85</v>
      </c>
      <c r="F159">
        <v>0.9</v>
      </c>
      <c r="G159" s="2277">
        <v>21.09</v>
      </c>
      <c r="H159" s="1367">
        <v>1.18</v>
      </c>
      <c r="I159">
        <f t="shared" si="18"/>
        <v>36.549320000000002</v>
      </c>
      <c r="J159" s="1368">
        <f>F159</f>
        <v>0.9</v>
      </c>
      <c r="K159" s="594">
        <f t="shared" si="11"/>
        <v>61.520030934450496</v>
      </c>
      <c r="L159">
        <f>AVERAGE(I159:I165)</f>
        <v>34.381140000000009</v>
      </c>
      <c r="M159" s="594">
        <f t="shared" ref="M159" si="21">10*(6-(LN(48/L159)/LN(2)))</f>
        <v>55.18582976244528</v>
      </c>
      <c r="N159" s="166">
        <f>AVERAGE(G159:G165)</f>
        <v>13.31</v>
      </c>
      <c r="O159" s="594">
        <f t="shared" ref="O159" si="22">10*(6-((2.04-0.68*LN(N159))/LN(2)))</f>
        <v>55.963204095597881</v>
      </c>
      <c r="P159" s="1006">
        <f>AVERAGE(K159,M159,O159)</f>
        <v>57.556354930831219</v>
      </c>
    </row>
    <row r="160" spans="1:16">
      <c r="A160" s="1298" t="s">
        <v>2126</v>
      </c>
      <c r="B160" s="1298" t="s">
        <v>2152</v>
      </c>
      <c r="C160" s="1298">
        <v>0.5</v>
      </c>
      <c r="D160" s="1366">
        <v>44062</v>
      </c>
      <c r="E160" s="1298"/>
      <c r="G160" s="2277">
        <v>16.41</v>
      </c>
      <c r="H160" s="1367">
        <v>1.1100000000000001</v>
      </c>
      <c r="I160">
        <f t="shared" si="18"/>
        <v>34.381140000000002</v>
      </c>
      <c r="J160" s="1368"/>
    </row>
    <row r="161" spans="1:16">
      <c r="A161" s="1298" t="s">
        <v>2126</v>
      </c>
      <c r="B161" s="1298" t="s">
        <v>2152</v>
      </c>
      <c r="C161" s="1298">
        <v>1</v>
      </c>
      <c r="D161" s="1366">
        <v>44062</v>
      </c>
      <c r="E161" s="1298"/>
      <c r="G161" s="24" t="s">
        <v>811</v>
      </c>
      <c r="H161" s="1367" t="s">
        <v>811</v>
      </c>
      <c r="J161" s="1368"/>
    </row>
    <row r="162" spans="1:16">
      <c r="A162" s="1298" t="s">
        <v>2126</v>
      </c>
      <c r="B162" s="1298" t="s">
        <v>2152</v>
      </c>
      <c r="C162" s="1298">
        <v>1</v>
      </c>
      <c r="D162" s="1366">
        <v>44062</v>
      </c>
      <c r="E162" s="1298"/>
      <c r="G162" s="24" t="s">
        <v>811</v>
      </c>
      <c r="H162" s="1367" t="s">
        <v>811</v>
      </c>
      <c r="J162" s="1368"/>
    </row>
    <row r="163" spans="1:16">
      <c r="A163" s="1298" t="s">
        <v>2126</v>
      </c>
      <c r="B163" s="1298" t="s">
        <v>2152</v>
      </c>
      <c r="C163" s="1298">
        <v>1.35</v>
      </c>
      <c r="D163" s="1366">
        <v>44062</v>
      </c>
      <c r="E163" s="1298"/>
      <c r="G163" s="2277">
        <v>2.4300000000000002</v>
      </c>
      <c r="H163" s="1367">
        <v>1.04</v>
      </c>
      <c r="I163">
        <f t="shared" si="18"/>
        <v>32.212960000000002</v>
      </c>
      <c r="J163" s="1368"/>
    </row>
    <row r="164" spans="1:16">
      <c r="A164" s="1298" t="s">
        <v>2126</v>
      </c>
      <c r="B164" s="1298" t="s">
        <v>2152</v>
      </c>
      <c r="C164" s="1298">
        <v>1.5</v>
      </c>
      <c r="D164" s="1366">
        <v>44062</v>
      </c>
      <c r="E164" s="1298"/>
      <c r="G164" s="24" t="s">
        <v>811</v>
      </c>
      <c r="H164" s="1367" t="s">
        <v>811</v>
      </c>
      <c r="J164" s="1368"/>
    </row>
    <row r="165" spans="1:16">
      <c r="A165" s="1369" t="s">
        <v>2126</v>
      </c>
      <c r="B165" s="1369" t="s">
        <v>2152</v>
      </c>
      <c r="C165" s="1369">
        <v>1.5</v>
      </c>
      <c r="D165" s="1370">
        <v>44062</v>
      </c>
      <c r="E165" s="1369"/>
      <c r="F165" s="451"/>
      <c r="G165" s="1200" t="s">
        <v>811</v>
      </c>
      <c r="H165" s="1371" t="s">
        <v>811</v>
      </c>
      <c r="I165" s="451"/>
      <c r="J165" s="1372"/>
      <c r="L165" s="451"/>
      <c r="M165" s="1373"/>
      <c r="N165" s="451"/>
      <c r="O165" s="1373"/>
      <c r="P165" s="1157"/>
    </row>
    <row r="166" spans="1:16">
      <c r="A166" s="1298"/>
      <c r="B166" s="1298"/>
      <c r="C166" s="1298"/>
      <c r="D166" s="1366"/>
      <c r="E166" s="1298"/>
      <c r="G166" s="24"/>
      <c r="H166" s="1367"/>
      <c r="I166" t="str">
        <f t="shared" si="18"/>
        <v xml:space="preserve"> </v>
      </c>
      <c r="J166" s="1368"/>
    </row>
    <row r="167" spans="1:16">
      <c r="A167" s="1298" t="s">
        <v>2126</v>
      </c>
      <c r="B167" s="1298" t="s">
        <v>2154</v>
      </c>
      <c r="C167" s="1298">
        <v>0.5</v>
      </c>
      <c r="D167" s="1366">
        <v>43942</v>
      </c>
      <c r="E167" s="1298">
        <v>4.3499999999999996</v>
      </c>
      <c r="F167">
        <v>4.0999999999999996</v>
      </c>
      <c r="G167" s="27"/>
      <c r="H167" s="1367">
        <v>0.92</v>
      </c>
      <c r="I167">
        <f t="shared" si="18"/>
        <v>28.496080000000003</v>
      </c>
      <c r="J167" s="1368"/>
    </row>
    <row r="168" spans="1:16">
      <c r="A168" s="1298" t="s">
        <v>2126</v>
      </c>
      <c r="B168" s="1298" t="s">
        <v>2154</v>
      </c>
      <c r="C168" s="1298">
        <v>1</v>
      </c>
      <c r="D168" s="1366">
        <v>43942</v>
      </c>
      <c r="E168" s="1298"/>
      <c r="G168" s="24" t="s">
        <v>811</v>
      </c>
      <c r="H168" s="1367" t="s">
        <v>811</v>
      </c>
      <c r="J168" s="1368"/>
    </row>
    <row r="169" spans="1:16">
      <c r="A169" s="1298" t="s">
        <v>2126</v>
      </c>
      <c r="B169" s="1298" t="s">
        <v>2154</v>
      </c>
      <c r="C169" s="1298">
        <v>1.5</v>
      </c>
      <c r="D169" s="1366">
        <v>43942</v>
      </c>
      <c r="E169" s="1298"/>
      <c r="G169" s="24" t="s">
        <v>811</v>
      </c>
      <c r="H169" s="1367" t="s">
        <v>811</v>
      </c>
      <c r="J169" s="1368"/>
    </row>
    <row r="170" spans="1:16">
      <c r="A170" s="1298" t="s">
        <v>2126</v>
      </c>
      <c r="B170" s="1298" t="s">
        <v>2154</v>
      </c>
      <c r="C170" s="1298">
        <v>2</v>
      </c>
      <c r="D170" s="1366">
        <v>43942</v>
      </c>
      <c r="E170" s="1298"/>
      <c r="G170" s="24" t="s">
        <v>811</v>
      </c>
      <c r="H170" s="1367" t="s">
        <v>811</v>
      </c>
      <c r="J170" s="1368"/>
    </row>
    <row r="171" spans="1:16">
      <c r="A171" s="1298" t="s">
        <v>2126</v>
      </c>
      <c r="B171" s="1298" t="s">
        <v>2154</v>
      </c>
      <c r="C171" s="1298">
        <v>2.5</v>
      </c>
      <c r="D171" s="1366">
        <v>43942</v>
      </c>
      <c r="E171" s="1298"/>
      <c r="G171" s="24" t="s">
        <v>811</v>
      </c>
      <c r="H171" s="1367" t="s">
        <v>811</v>
      </c>
      <c r="J171" s="1368"/>
    </row>
    <row r="172" spans="1:16">
      <c r="A172" s="1298" t="s">
        <v>2126</v>
      </c>
      <c r="B172" s="1298" t="s">
        <v>2154</v>
      </c>
      <c r="C172" s="1298">
        <v>3</v>
      </c>
      <c r="D172" s="1366">
        <v>43942</v>
      </c>
      <c r="E172" s="1298"/>
      <c r="G172" s="24" t="s">
        <v>811</v>
      </c>
      <c r="H172" s="1367" t="s">
        <v>811</v>
      </c>
      <c r="J172" s="1368"/>
    </row>
    <row r="173" spans="1:16">
      <c r="A173" s="1298" t="s">
        <v>2126</v>
      </c>
      <c r="B173" s="1298" t="s">
        <v>2154</v>
      </c>
      <c r="C173" s="1298">
        <v>3.5</v>
      </c>
      <c r="D173" s="1366">
        <v>43942</v>
      </c>
      <c r="E173" s="1298"/>
      <c r="G173" s="24" t="s">
        <v>811</v>
      </c>
      <c r="H173" s="1367" t="s">
        <v>811</v>
      </c>
      <c r="J173" s="1368"/>
    </row>
    <row r="174" spans="1:16">
      <c r="A174" s="1298" t="s">
        <v>2126</v>
      </c>
      <c r="B174" s="1298" t="s">
        <v>2154</v>
      </c>
      <c r="C174" s="1298">
        <v>3.8</v>
      </c>
      <c r="D174" s="1366">
        <v>43942</v>
      </c>
      <c r="E174" s="1298"/>
      <c r="G174" s="27"/>
      <c r="H174" s="1367">
        <v>1.2</v>
      </c>
      <c r="I174">
        <f t="shared" si="18"/>
        <v>37.168799999999997</v>
      </c>
      <c r="J174" s="1368"/>
    </row>
    <row r="175" spans="1:16">
      <c r="A175" s="1298" t="s">
        <v>2126</v>
      </c>
      <c r="B175" s="1298" t="s">
        <v>2154</v>
      </c>
      <c r="C175" s="1298">
        <v>4</v>
      </c>
      <c r="D175" s="1366">
        <v>43942</v>
      </c>
      <c r="E175" s="1298"/>
      <c r="G175" s="24" t="s">
        <v>811</v>
      </c>
      <c r="H175" s="1367" t="s">
        <v>811</v>
      </c>
      <c r="J175" s="1368"/>
    </row>
    <row r="176" spans="1:16">
      <c r="A176" s="1298"/>
      <c r="B176" s="1298"/>
      <c r="C176" s="1298"/>
      <c r="D176" s="1366"/>
      <c r="E176" s="1298"/>
      <c r="G176" s="24"/>
      <c r="H176" s="1367"/>
      <c r="J176" s="1368"/>
    </row>
    <row r="177" spans="1:16">
      <c r="A177" s="1298" t="s">
        <v>2126</v>
      </c>
      <c r="B177" s="1298" t="s">
        <v>2154</v>
      </c>
      <c r="C177" s="1298">
        <v>0.5</v>
      </c>
      <c r="D177" s="1366">
        <v>44063</v>
      </c>
      <c r="E177" s="1298">
        <v>3.49</v>
      </c>
      <c r="F177">
        <v>3</v>
      </c>
      <c r="G177" s="2277">
        <v>0.21</v>
      </c>
      <c r="H177" s="1367">
        <v>0.66</v>
      </c>
      <c r="I177">
        <f t="shared" si="18"/>
        <v>20.44284</v>
      </c>
      <c r="J177" s="1368">
        <f>F177</f>
        <v>3</v>
      </c>
      <c r="K177" s="594">
        <f t="shared" ref="K177:K217" si="23">10*(6-(LN(J177)/LN(2)))</f>
        <v>44.150374992788443</v>
      </c>
      <c r="L177">
        <f>AVERAGE(I177:I181)</f>
        <v>20.907449999999997</v>
      </c>
      <c r="M177" s="594">
        <f t="shared" ref="M177" si="24">10*(6-(LN(48/L177)/LN(2)))</f>
        <v>48.009827069452527</v>
      </c>
      <c r="N177" s="166">
        <f>AVERAGE(G177:G181)</f>
        <v>0.12</v>
      </c>
      <c r="O177" s="594">
        <f t="shared" ref="O177" si="25">10*(6-((2.04-0.68*LN(N177))/LN(2)))</f>
        <v>9.7685440803008738</v>
      </c>
      <c r="P177" s="1006">
        <f>AVERAGE(K177,M177,O177)</f>
        <v>33.976248714180613</v>
      </c>
    </row>
    <row r="178" spans="1:16">
      <c r="A178" s="1298" t="s">
        <v>2126</v>
      </c>
      <c r="B178" s="1298" t="s">
        <v>2154</v>
      </c>
      <c r="C178" s="1298">
        <v>1</v>
      </c>
      <c r="D178" s="1366">
        <v>44063</v>
      </c>
      <c r="E178" s="1298"/>
      <c r="G178" s="24" t="s">
        <v>811</v>
      </c>
      <c r="H178" s="1367" t="s">
        <v>811</v>
      </c>
      <c r="J178" s="1368"/>
    </row>
    <row r="179" spans="1:16">
      <c r="A179" s="1298" t="s">
        <v>2126</v>
      </c>
      <c r="B179" s="1298" t="s">
        <v>2154</v>
      </c>
      <c r="C179" s="1298">
        <v>2</v>
      </c>
      <c r="D179" s="1366">
        <v>44063</v>
      </c>
      <c r="E179" s="1298"/>
      <c r="G179" s="24" t="s">
        <v>811</v>
      </c>
      <c r="H179" s="1367" t="s">
        <v>811</v>
      </c>
      <c r="J179" s="1368"/>
    </row>
    <row r="180" spans="1:16">
      <c r="A180" s="1298" t="s">
        <v>2126</v>
      </c>
      <c r="B180" s="1298" t="s">
        <v>2154</v>
      </c>
      <c r="C180" s="1298">
        <v>2.4900000000000002</v>
      </c>
      <c r="D180" s="1366">
        <v>44063</v>
      </c>
      <c r="E180" s="1298"/>
      <c r="G180" s="2277">
        <v>0.03</v>
      </c>
      <c r="H180" s="1367">
        <v>0.69</v>
      </c>
      <c r="I180">
        <f t="shared" si="18"/>
        <v>21.372059999999998</v>
      </c>
      <c r="J180" s="1368"/>
    </row>
    <row r="181" spans="1:16">
      <c r="A181" s="1369" t="s">
        <v>2126</v>
      </c>
      <c r="B181" s="1369" t="s">
        <v>2154</v>
      </c>
      <c r="C181" s="1369">
        <v>3</v>
      </c>
      <c r="D181" s="1370">
        <v>44063</v>
      </c>
      <c r="E181" s="1369"/>
      <c r="F181" s="451"/>
      <c r="G181" s="1200" t="s">
        <v>811</v>
      </c>
      <c r="H181" s="1371" t="s">
        <v>811</v>
      </c>
      <c r="I181" s="451"/>
      <c r="J181" s="1372"/>
      <c r="L181" s="451"/>
      <c r="M181" s="1373"/>
      <c r="N181" s="451"/>
      <c r="O181" s="1373"/>
      <c r="P181" s="1157"/>
    </row>
    <row r="182" spans="1:16">
      <c r="A182" s="1298"/>
      <c r="B182" s="1298"/>
      <c r="C182" s="1298"/>
      <c r="D182" s="1366"/>
      <c r="E182" s="1298"/>
      <c r="G182" s="24"/>
      <c r="H182" s="1367"/>
      <c r="I182" t="str">
        <f t="shared" si="18"/>
        <v xml:space="preserve"> </v>
      </c>
      <c r="J182" s="1368"/>
    </row>
    <row r="183" spans="1:16">
      <c r="A183" s="1298" t="s">
        <v>2126</v>
      </c>
      <c r="B183" s="1298" t="s">
        <v>2157</v>
      </c>
      <c r="C183" s="1298">
        <v>0.5</v>
      </c>
      <c r="D183" s="1366">
        <v>43935</v>
      </c>
      <c r="E183" s="1298">
        <v>6.05</v>
      </c>
      <c r="F183">
        <v>3.2</v>
      </c>
      <c r="G183" s="27"/>
      <c r="H183" s="1367">
        <v>0.63</v>
      </c>
      <c r="I183">
        <f t="shared" si="18"/>
        <v>19.51362</v>
      </c>
      <c r="J183" s="1368"/>
    </row>
    <row r="184" spans="1:16">
      <c r="A184" s="1298" t="s">
        <v>2126</v>
      </c>
      <c r="B184" s="1298" t="s">
        <v>2157</v>
      </c>
      <c r="C184" s="1298">
        <v>1</v>
      </c>
      <c r="D184" s="1366">
        <v>43935</v>
      </c>
      <c r="E184" s="1298"/>
      <c r="G184" s="24" t="s">
        <v>811</v>
      </c>
      <c r="H184" s="1367" t="s">
        <v>811</v>
      </c>
      <c r="J184" s="1368"/>
    </row>
    <row r="185" spans="1:16">
      <c r="A185" s="1298" t="s">
        <v>2126</v>
      </c>
      <c r="B185" s="1298" t="s">
        <v>2157</v>
      </c>
      <c r="C185" s="1298">
        <v>2</v>
      </c>
      <c r="D185" s="1366">
        <v>43935</v>
      </c>
      <c r="E185" s="1298"/>
      <c r="G185" s="24" t="s">
        <v>811</v>
      </c>
      <c r="H185" s="1367" t="s">
        <v>811</v>
      </c>
      <c r="J185" s="1368"/>
    </row>
    <row r="186" spans="1:16">
      <c r="A186" s="1298" t="s">
        <v>2126</v>
      </c>
      <c r="B186" s="1298" t="s">
        <v>2157</v>
      </c>
      <c r="C186" s="1298">
        <v>3</v>
      </c>
      <c r="D186" s="1366">
        <v>43935</v>
      </c>
      <c r="E186" s="1298"/>
      <c r="G186" s="24" t="s">
        <v>811</v>
      </c>
      <c r="H186" s="1367" t="s">
        <v>811</v>
      </c>
      <c r="J186" s="1368"/>
    </row>
    <row r="187" spans="1:16">
      <c r="A187" s="1298" t="s">
        <v>2126</v>
      </c>
      <c r="B187" s="1298" t="s">
        <v>2157</v>
      </c>
      <c r="C187" s="1298">
        <v>4</v>
      </c>
      <c r="D187" s="1366">
        <v>43935</v>
      </c>
      <c r="E187" s="1298"/>
      <c r="G187" s="24" t="s">
        <v>811</v>
      </c>
      <c r="H187" s="1367" t="s">
        <v>811</v>
      </c>
      <c r="J187" s="1368"/>
    </row>
    <row r="188" spans="1:16">
      <c r="A188" s="1298" t="s">
        <v>2126</v>
      </c>
      <c r="B188" s="1298" t="s">
        <v>2157</v>
      </c>
      <c r="C188" s="1298">
        <v>5</v>
      </c>
      <c r="D188" s="1366">
        <v>43935</v>
      </c>
      <c r="E188" s="1298"/>
      <c r="G188" s="27"/>
      <c r="H188" s="1367">
        <v>0.99</v>
      </c>
      <c r="I188">
        <f t="shared" si="18"/>
        <v>30.664259999999999</v>
      </c>
      <c r="J188" s="1368"/>
    </row>
    <row r="189" spans="1:16">
      <c r="A189" s="1298"/>
      <c r="B189" s="1298"/>
      <c r="C189" s="1298"/>
      <c r="D189" s="1366"/>
      <c r="E189" s="1298"/>
      <c r="G189" s="27"/>
      <c r="H189" s="1367"/>
      <c r="J189" s="1368"/>
    </row>
    <row r="190" spans="1:16">
      <c r="A190" s="1298" t="s">
        <v>2126</v>
      </c>
      <c r="B190" s="1298" t="s">
        <v>2157</v>
      </c>
      <c r="C190" s="1298">
        <v>0.5</v>
      </c>
      <c r="D190" s="1366">
        <v>44063</v>
      </c>
      <c r="E190" s="1298">
        <v>6.23</v>
      </c>
      <c r="F190">
        <v>1.45</v>
      </c>
      <c r="G190" s="2277">
        <v>0.56999999999999995</v>
      </c>
      <c r="H190" s="1367">
        <v>0.76</v>
      </c>
      <c r="I190">
        <f t="shared" si="18"/>
        <v>23.540240000000001</v>
      </c>
      <c r="J190" s="1368">
        <f>F190</f>
        <v>1.45</v>
      </c>
      <c r="K190" s="594">
        <f t="shared" si="23"/>
        <v>54.639470997597897</v>
      </c>
      <c r="L190">
        <f>AVERAGE(I190:I197)</f>
        <v>79.086946666666663</v>
      </c>
      <c r="M190" s="594">
        <f t="shared" ref="M190" si="26">10*(6-(LN(48/L190)/LN(2)))</f>
        <v>67.20405191098223</v>
      </c>
      <c r="N190" s="166">
        <f>AVERAGE(G190:G197)</f>
        <v>5.6066666666666665</v>
      </c>
      <c r="O190" s="594">
        <f t="shared" ref="O190" si="27">10*(6-((2.04-0.68*LN(N190))/LN(2)))</f>
        <v>47.481595604228133</v>
      </c>
      <c r="P190" s="1006">
        <f>AVERAGE(K190,M190,O190)</f>
        <v>56.441706170936094</v>
      </c>
    </row>
    <row r="191" spans="1:16">
      <c r="A191" s="1298" t="s">
        <v>2126</v>
      </c>
      <c r="B191" s="1298" t="s">
        <v>2157</v>
      </c>
      <c r="C191" s="1298">
        <v>0.5</v>
      </c>
      <c r="D191" s="1366">
        <v>44063</v>
      </c>
      <c r="E191" s="1298"/>
      <c r="G191" s="2277">
        <v>15.47</v>
      </c>
      <c r="H191" s="1367">
        <v>2.6</v>
      </c>
      <c r="I191">
        <f t="shared" si="18"/>
        <v>80.53240000000001</v>
      </c>
      <c r="J191" s="1368"/>
    </row>
    <row r="192" spans="1:16">
      <c r="A192" s="1298" t="s">
        <v>2126</v>
      </c>
      <c r="B192" s="1298" t="s">
        <v>2157</v>
      </c>
      <c r="C192" s="1298">
        <v>1</v>
      </c>
      <c r="D192" s="1366">
        <v>44063</v>
      </c>
      <c r="E192" s="1298"/>
      <c r="G192" s="24" t="s">
        <v>811</v>
      </c>
      <c r="H192" s="1367" t="s">
        <v>811</v>
      </c>
      <c r="J192" s="1368"/>
    </row>
    <row r="193" spans="1:16">
      <c r="A193" s="1298" t="s">
        <v>2126</v>
      </c>
      <c r="B193" s="1298" t="s">
        <v>2157</v>
      </c>
      <c r="C193" s="1298">
        <v>2</v>
      </c>
      <c r="D193" s="1366">
        <v>44063</v>
      </c>
      <c r="E193" s="1298"/>
      <c r="G193" s="24" t="s">
        <v>811</v>
      </c>
      <c r="H193" s="1367" t="s">
        <v>811</v>
      </c>
      <c r="J193" s="1368"/>
    </row>
    <row r="194" spans="1:16">
      <c r="A194" s="1298" t="s">
        <v>2126</v>
      </c>
      <c r="B194" s="1298" t="s">
        <v>2157</v>
      </c>
      <c r="C194" s="1298">
        <v>3</v>
      </c>
      <c r="D194" s="1366">
        <v>44063</v>
      </c>
      <c r="E194" s="1298"/>
      <c r="G194" s="24" t="s">
        <v>811</v>
      </c>
      <c r="H194" s="1367" t="s">
        <v>811</v>
      </c>
      <c r="J194" s="1368"/>
    </row>
    <row r="195" spans="1:16">
      <c r="A195" s="1298" t="s">
        <v>2126</v>
      </c>
      <c r="B195" s="1298" t="s">
        <v>2157</v>
      </c>
      <c r="C195" s="1298">
        <v>4</v>
      </c>
      <c r="D195" s="1366">
        <v>44063</v>
      </c>
      <c r="E195" s="1298"/>
      <c r="G195" s="24" t="s">
        <v>811</v>
      </c>
      <c r="H195" s="1367" t="s">
        <v>811</v>
      </c>
      <c r="J195" s="1368"/>
    </row>
    <row r="196" spans="1:16">
      <c r="A196" s="1298" t="s">
        <v>2126</v>
      </c>
      <c r="B196" s="1298" t="s">
        <v>2157</v>
      </c>
      <c r="C196" s="1298">
        <v>5</v>
      </c>
      <c r="D196" s="1366">
        <v>44063</v>
      </c>
      <c r="E196" s="1298"/>
      <c r="G196" s="24" t="s">
        <v>811</v>
      </c>
      <c r="H196" s="1367" t="s">
        <v>811</v>
      </c>
      <c r="J196" s="1368"/>
    </row>
    <row r="197" spans="1:16">
      <c r="A197" s="1369" t="s">
        <v>2126</v>
      </c>
      <c r="B197" s="1369" t="s">
        <v>2157</v>
      </c>
      <c r="C197" s="1369">
        <v>5.25</v>
      </c>
      <c r="D197" s="1370">
        <v>44063</v>
      </c>
      <c r="E197" s="1369"/>
      <c r="F197" s="451"/>
      <c r="G197" s="2282">
        <v>0.78</v>
      </c>
      <c r="H197" s="1371">
        <v>4.3</v>
      </c>
      <c r="I197" s="451">
        <f t="shared" si="18"/>
        <v>133.18819999999999</v>
      </c>
      <c r="J197" s="1372"/>
      <c r="L197" s="451"/>
      <c r="M197" s="1373"/>
      <c r="N197" s="451"/>
      <c r="O197" s="1373"/>
      <c r="P197" s="1157"/>
    </row>
    <row r="198" spans="1:16">
      <c r="A198" s="1298"/>
      <c r="B198" s="1298"/>
      <c r="C198" s="1298"/>
      <c r="D198" s="1366"/>
      <c r="E198" s="1298"/>
      <c r="G198" s="2277"/>
      <c r="H198" s="1367"/>
      <c r="I198" t="str">
        <f t="shared" si="18"/>
        <v xml:space="preserve"> </v>
      </c>
      <c r="J198" s="1368"/>
    </row>
    <row r="199" spans="1:16">
      <c r="A199" s="1298" t="s">
        <v>2126</v>
      </c>
      <c r="B199" s="1298" t="s">
        <v>2163</v>
      </c>
      <c r="C199" s="1298">
        <v>0.5</v>
      </c>
      <c r="D199" s="1366">
        <v>43928</v>
      </c>
      <c r="E199" s="1298">
        <v>1.55</v>
      </c>
      <c r="F199">
        <v>0.8</v>
      </c>
      <c r="G199" s="27"/>
      <c r="H199" s="1367">
        <v>2.72</v>
      </c>
      <c r="I199">
        <f t="shared" si="18"/>
        <v>84.249280000000013</v>
      </c>
      <c r="J199" s="1368"/>
    </row>
    <row r="200" spans="1:16">
      <c r="A200" s="1298" t="s">
        <v>2126</v>
      </c>
      <c r="B200" s="1298" t="s">
        <v>2163</v>
      </c>
      <c r="C200" s="1298">
        <v>0.75</v>
      </c>
      <c r="D200" s="1366">
        <v>43928</v>
      </c>
      <c r="E200" s="1298"/>
      <c r="G200" s="24" t="s">
        <v>811</v>
      </c>
      <c r="H200" s="1367" t="s">
        <v>811</v>
      </c>
      <c r="J200" s="1368"/>
    </row>
    <row r="201" spans="1:16">
      <c r="A201" s="1298" t="s">
        <v>2126</v>
      </c>
      <c r="B201" s="1298" t="s">
        <v>2163</v>
      </c>
      <c r="C201" s="1298">
        <v>1</v>
      </c>
      <c r="D201" s="1366">
        <v>43928</v>
      </c>
      <c r="E201" s="1298"/>
      <c r="G201" s="27"/>
      <c r="H201" s="1367">
        <v>2.2200000000000002</v>
      </c>
      <c r="I201">
        <f t="shared" si="18"/>
        <v>68.762280000000004</v>
      </c>
      <c r="J201" s="1368"/>
    </row>
    <row r="202" spans="1:16">
      <c r="A202" s="1298"/>
      <c r="B202" s="1298"/>
      <c r="C202" s="1298"/>
      <c r="D202" s="1366"/>
      <c r="E202" s="1298"/>
      <c r="G202" s="27"/>
      <c r="H202" s="1367"/>
      <c r="J202" s="1368"/>
    </row>
    <row r="203" spans="1:16">
      <c r="A203" s="1298" t="s">
        <v>2126</v>
      </c>
      <c r="B203" s="1298" t="s">
        <v>2163</v>
      </c>
      <c r="C203" s="1298">
        <v>0.5</v>
      </c>
      <c r="D203" s="1366">
        <v>44062</v>
      </c>
      <c r="E203" s="1298">
        <v>1.05</v>
      </c>
      <c r="F203">
        <v>0.55000000000000004</v>
      </c>
      <c r="G203" s="2277">
        <v>7.32</v>
      </c>
      <c r="H203" s="1367">
        <v>4.16</v>
      </c>
      <c r="I203">
        <f t="shared" si="18"/>
        <v>128.85184000000001</v>
      </c>
      <c r="J203" s="1368">
        <f>F203</f>
        <v>0.55000000000000004</v>
      </c>
      <c r="K203" s="594">
        <f t="shared" si="23"/>
        <v>68.624964762500653</v>
      </c>
      <c r="L203">
        <f>AVERAGE(I203:I205)</f>
        <v>131.48463000000001</v>
      </c>
      <c r="M203" s="594">
        <f t="shared" ref="M203" si="28">10*(6-(LN(48/L203)/LN(2)))</f>
        <v>74.537878534474601</v>
      </c>
      <c r="N203" s="166">
        <f>AVERAGE(G203:G205)</f>
        <v>6.8450000000000006</v>
      </c>
      <c r="O203" s="594">
        <f t="shared" ref="O203" si="29">10*(6-((2.04-0.68*LN(N203))/LN(2)))</f>
        <v>49.439364847950742</v>
      </c>
      <c r="P203" s="1006">
        <f>AVERAGE(K203,M203,O203)</f>
        <v>64.20073604830867</v>
      </c>
    </row>
    <row r="204" spans="1:16">
      <c r="A204" s="1298" t="s">
        <v>2126</v>
      </c>
      <c r="B204" s="1298" t="s">
        <v>2163</v>
      </c>
      <c r="C204" s="1298">
        <v>0.5</v>
      </c>
      <c r="D204" s="1366">
        <v>44062</v>
      </c>
      <c r="E204" s="1298"/>
      <c r="G204" s="2277">
        <v>6.37</v>
      </c>
      <c r="H204" s="1367">
        <v>4.33</v>
      </c>
      <c r="I204">
        <f t="shared" si="18"/>
        <v>134.11742000000001</v>
      </c>
      <c r="J204" s="1368"/>
    </row>
    <row r="205" spans="1:16">
      <c r="A205" s="1369" t="s">
        <v>2126</v>
      </c>
      <c r="B205" s="1369" t="s">
        <v>2163</v>
      </c>
      <c r="C205" s="1369">
        <v>0.75</v>
      </c>
      <c r="D205" s="1370">
        <v>44062</v>
      </c>
      <c r="E205" s="1369"/>
      <c r="F205" s="451"/>
      <c r="G205" s="1200" t="s">
        <v>811</v>
      </c>
      <c r="H205" s="1371" t="s">
        <v>811</v>
      </c>
      <c r="I205" s="451"/>
      <c r="J205" s="1372"/>
      <c r="L205" s="451"/>
      <c r="M205" s="1373"/>
      <c r="N205" s="451"/>
      <c r="O205" s="1373"/>
      <c r="P205" s="1157"/>
    </row>
    <row r="206" spans="1:16">
      <c r="A206" s="1298"/>
      <c r="B206" s="1298"/>
      <c r="C206" s="1298"/>
      <c r="D206" s="1366"/>
      <c r="E206" s="1298"/>
      <c r="G206" s="24"/>
      <c r="H206" s="1367"/>
      <c r="I206" t="str">
        <f t="shared" si="18"/>
        <v xml:space="preserve"> </v>
      </c>
      <c r="J206" s="1368"/>
    </row>
    <row r="207" spans="1:16">
      <c r="A207" s="1298" t="s">
        <v>2126</v>
      </c>
      <c r="B207" s="1298" t="s">
        <v>2165</v>
      </c>
      <c r="C207" s="1298">
        <v>0.5</v>
      </c>
      <c r="D207" s="1366">
        <v>43928</v>
      </c>
      <c r="E207" s="1298">
        <v>3.5</v>
      </c>
      <c r="F207">
        <v>0.55000000000000004</v>
      </c>
      <c r="G207" s="27"/>
      <c r="H207" s="1367">
        <v>0.99</v>
      </c>
      <c r="I207">
        <f t="shared" si="18"/>
        <v>30.664259999999999</v>
      </c>
      <c r="J207" s="1368"/>
    </row>
    <row r="208" spans="1:16">
      <c r="A208" s="1298" t="s">
        <v>2126</v>
      </c>
      <c r="B208" s="1298" t="s">
        <v>2165</v>
      </c>
      <c r="C208" s="1298">
        <v>1</v>
      </c>
      <c r="D208" s="1366">
        <v>43928</v>
      </c>
      <c r="E208" s="1298"/>
      <c r="G208" s="24" t="s">
        <v>811</v>
      </c>
      <c r="H208" s="1367" t="s">
        <v>811</v>
      </c>
      <c r="J208" s="1368"/>
    </row>
    <row r="209" spans="1:16">
      <c r="A209" s="1298" t="s">
        <v>2126</v>
      </c>
      <c r="B209" s="1298" t="s">
        <v>2165</v>
      </c>
      <c r="C209" s="1298">
        <v>2</v>
      </c>
      <c r="D209" s="1366">
        <v>43928</v>
      </c>
      <c r="E209" s="1298"/>
      <c r="G209" s="24" t="s">
        <v>811</v>
      </c>
      <c r="H209" s="1367" t="s">
        <v>811</v>
      </c>
      <c r="J209" s="1368"/>
    </row>
    <row r="210" spans="1:16">
      <c r="A210" s="1298" t="s">
        <v>2126</v>
      </c>
      <c r="B210" s="1298" t="s">
        <v>2165</v>
      </c>
      <c r="C210" s="1298">
        <v>3</v>
      </c>
      <c r="D210" s="1366">
        <v>43928</v>
      </c>
      <c r="E210" s="1298"/>
      <c r="G210" s="27"/>
      <c r="H210" s="1367">
        <v>1.38</v>
      </c>
      <c r="I210">
        <f t="shared" ref="I210:I234" si="30">IF(AND(H210&gt;0),  H210*30.974," ")</f>
        <v>42.744119999999995</v>
      </c>
      <c r="J210" s="1368"/>
    </row>
    <row r="211" spans="1:16">
      <c r="A211" s="1298"/>
      <c r="B211" s="1298"/>
      <c r="C211" s="1298"/>
      <c r="D211" s="1366"/>
      <c r="E211" s="1298"/>
      <c r="G211" s="27"/>
      <c r="H211" s="1367"/>
      <c r="J211" s="1368"/>
    </row>
    <row r="212" spans="1:16">
      <c r="A212" s="1298" t="s">
        <v>2126</v>
      </c>
      <c r="B212" s="1298" t="s">
        <v>2165</v>
      </c>
      <c r="C212" s="1298">
        <v>0.5</v>
      </c>
      <c r="D212" s="1366">
        <v>44062</v>
      </c>
      <c r="E212" s="1298">
        <v>3.1</v>
      </c>
      <c r="F212">
        <v>1.81</v>
      </c>
      <c r="G212" s="2277">
        <v>3.99</v>
      </c>
      <c r="H212" s="1367">
        <v>0.83</v>
      </c>
      <c r="I212">
        <f t="shared" si="30"/>
        <v>25.70842</v>
      </c>
      <c r="J212" s="1368">
        <f>F212</f>
        <v>1.81</v>
      </c>
      <c r="K212" s="594">
        <f t="shared" si="23"/>
        <v>51.440103026915196</v>
      </c>
      <c r="L212">
        <f>AVERAGE(I212:I215)</f>
        <v>25.243810000000003</v>
      </c>
      <c r="M212" s="594">
        <f t="shared" ref="M212" si="31">10*(6-(LN(48/L212)/LN(2)))</f>
        <v>50.728952641254999</v>
      </c>
      <c r="N212" s="166">
        <f>AVERAGE(G212:G215)</f>
        <v>3.02</v>
      </c>
      <c r="O212" s="594">
        <f t="shared" ref="O212" si="32">10*(6-((2.04-0.68*LN(N212))/LN(2)))</f>
        <v>41.411951302807559</v>
      </c>
      <c r="P212" s="1006">
        <f>AVERAGE(K212,M212,O212)</f>
        <v>47.860335656992582</v>
      </c>
    </row>
    <row r="213" spans="1:16">
      <c r="A213" s="1298" t="s">
        <v>2126</v>
      </c>
      <c r="B213" s="1298" t="s">
        <v>2165</v>
      </c>
      <c r="C213" s="1298">
        <v>1</v>
      </c>
      <c r="D213" s="1366">
        <v>44062</v>
      </c>
      <c r="E213" s="1298"/>
      <c r="G213" s="24" t="s">
        <v>811</v>
      </c>
      <c r="H213" s="1367" t="s">
        <v>811</v>
      </c>
      <c r="J213" s="1368"/>
    </row>
    <row r="214" spans="1:16">
      <c r="A214" s="1298" t="s">
        <v>2126</v>
      </c>
      <c r="B214" s="1298" t="s">
        <v>2165</v>
      </c>
      <c r="C214" s="1298">
        <v>2</v>
      </c>
      <c r="D214" s="1366">
        <v>44062</v>
      </c>
      <c r="E214" s="1298"/>
      <c r="G214" s="24" t="s">
        <v>811</v>
      </c>
      <c r="H214" s="1367" t="s">
        <v>811</v>
      </c>
      <c r="J214" s="1368"/>
    </row>
    <row r="215" spans="1:16">
      <c r="A215" s="1369" t="s">
        <v>2126</v>
      </c>
      <c r="B215" s="1369" t="s">
        <v>2165</v>
      </c>
      <c r="C215" s="1369">
        <v>2.1</v>
      </c>
      <c r="D215" s="1370">
        <v>44062</v>
      </c>
      <c r="E215" s="1369"/>
      <c r="F215" s="451"/>
      <c r="G215" s="2282">
        <v>2.0499999999999998</v>
      </c>
      <c r="H215" s="1371">
        <v>0.8</v>
      </c>
      <c r="I215" s="451">
        <f t="shared" si="30"/>
        <v>24.779200000000003</v>
      </c>
      <c r="J215" s="1372"/>
      <c r="L215" s="451"/>
      <c r="M215" s="1373"/>
      <c r="N215" s="451"/>
      <c r="O215" s="1373"/>
      <c r="P215" s="1157"/>
    </row>
    <row r="216" spans="1:16">
      <c r="A216" s="1298"/>
      <c r="B216" s="1298"/>
      <c r="C216" s="1298"/>
      <c r="D216" s="1366"/>
      <c r="E216" s="1298"/>
      <c r="G216" s="2277"/>
      <c r="H216" s="1367"/>
      <c r="I216" t="str">
        <f t="shared" si="30"/>
        <v xml:space="preserve"> </v>
      </c>
      <c r="J216" s="1368"/>
    </row>
    <row r="217" spans="1:16">
      <c r="A217" s="1298" t="s">
        <v>2125</v>
      </c>
      <c r="B217" s="1298" t="s">
        <v>2123</v>
      </c>
      <c r="C217" s="1298">
        <v>0.5</v>
      </c>
      <c r="D217" s="1366">
        <v>44063</v>
      </c>
      <c r="E217" s="1298">
        <v>18.100000000000001</v>
      </c>
      <c r="F217">
        <v>6.8</v>
      </c>
      <c r="G217" s="2277">
        <v>0.16</v>
      </c>
      <c r="H217" s="1367">
        <v>0.3</v>
      </c>
      <c r="I217">
        <f t="shared" si="30"/>
        <v>9.2921999999999993</v>
      </c>
      <c r="J217" s="1368">
        <f>F217</f>
        <v>6.8</v>
      </c>
      <c r="K217" s="594">
        <f t="shared" si="23"/>
        <v>32.344652536370226</v>
      </c>
      <c r="L217">
        <f>AVERAGE(I217:I234)</f>
        <v>22.765889999999999</v>
      </c>
      <c r="M217" s="594">
        <f t="shared" ref="M217" si="33">10*(6-(LN(48/L217)/LN(2)))</f>
        <v>49.238394547307863</v>
      </c>
      <c r="N217" s="166">
        <f>AVERAGE(G217:G234)</f>
        <v>0.84499999999999997</v>
      </c>
      <c r="O217" s="594">
        <f t="shared" ref="O217" si="34">10*(6-((2.04-0.68*LN(N217))/LN(2)))</f>
        <v>28.916779242115869</v>
      </c>
      <c r="P217" s="1006">
        <f>AVERAGE(K217,M217,O217)</f>
        <v>36.833275441931313</v>
      </c>
    </row>
    <row r="218" spans="1:16">
      <c r="A218" s="1298" t="s">
        <v>2125</v>
      </c>
      <c r="B218" s="1298" t="s">
        <v>2123</v>
      </c>
      <c r="C218" s="1298">
        <v>1</v>
      </c>
      <c r="D218" s="1366">
        <v>44063</v>
      </c>
      <c r="E218" s="1298"/>
      <c r="G218" s="24" t="s">
        <v>811</v>
      </c>
      <c r="H218" s="1367" t="s">
        <v>811</v>
      </c>
      <c r="J218" s="1368"/>
    </row>
    <row r="219" spans="1:16">
      <c r="A219" s="1298" t="s">
        <v>2125</v>
      </c>
      <c r="B219" s="1298" t="s">
        <v>2123</v>
      </c>
      <c r="C219" s="1298">
        <v>2</v>
      </c>
      <c r="D219" s="1366">
        <v>44063</v>
      </c>
      <c r="E219" s="1298"/>
      <c r="G219" s="24" t="s">
        <v>811</v>
      </c>
      <c r="H219" s="1367" t="s">
        <v>811</v>
      </c>
      <c r="J219" s="1368"/>
    </row>
    <row r="220" spans="1:16">
      <c r="A220" s="1298" t="s">
        <v>2125</v>
      </c>
      <c r="B220" s="1298" t="s">
        <v>2123</v>
      </c>
      <c r="C220" s="1298">
        <v>3</v>
      </c>
      <c r="D220" s="1366">
        <v>44063</v>
      </c>
      <c r="E220" s="1298"/>
      <c r="G220" s="2277">
        <v>0.24</v>
      </c>
      <c r="H220" s="1367">
        <v>0.22</v>
      </c>
      <c r="I220">
        <f t="shared" si="30"/>
        <v>6.8142800000000001</v>
      </c>
      <c r="J220" s="1368"/>
    </row>
    <row r="221" spans="1:16">
      <c r="A221" s="1298" t="s">
        <v>2125</v>
      </c>
      <c r="B221" s="1298" t="s">
        <v>2123</v>
      </c>
      <c r="C221" s="1298">
        <v>4</v>
      </c>
      <c r="D221" s="1366">
        <v>44063</v>
      </c>
      <c r="E221" s="1298"/>
      <c r="G221" s="24" t="s">
        <v>811</v>
      </c>
      <c r="H221" s="1367" t="s">
        <v>811</v>
      </c>
      <c r="J221" s="1368"/>
    </row>
    <row r="222" spans="1:16">
      <c r="A222" s="1298" t="s">
        <v>2125</v>
      </c>
      <c r="B222" s="1298" t="s">
        <v>2123</v>
      </c>
      <c r="C222" s="1298">
        <v>5</v>
      </c>
      <c r="D222" s="1366">
        <v>44063</v>
      </c>
      <c r="E222" s="1298"/>
      <c r="G222" s="24" t="s">
        <v>811</v>
      </c>
      <c r="H222" s="1367" t="s">
        <v>811</v>
      </c>
      <c r="J222" s="1368"/>
    </row>
    <row r="223" spans="1:16">
      <c r="A223" s="1298" t="s">
        <v>2125</v>
      </c>
      <c r="B223" s="1298" t="s">
        <v>2123</v>
      </c>
      <c r="C223" s="1298">
        <v>6</v>
      </c>
      <c r="D223" s="1366">
        <v>44063</v>
      </c>
      <c r="E223" s="1298"/>
      <c r="G223" s="24" t="s">
        <v>811</v>
      </c>
      <c r="H223" s="1367" t="s">
        <v>811</v>
      </c>
      <c r="J223" s="1368"/>
    </row>
    <row r="224" spans="1:16">
      <c r="A224" s="1298" t="s">
        <v>2125</v>
      </c>
      <c r="B224" s="1298" t="s">
        <v>2123</v>
      </c>
      <c r="C224" s="1298">
        <v>7</v>
      </c>
      <c r="D224" s="1366">
        <v>44063</v>
      </c>
      <c r="E224" s="1298"/>
      <c r="G224" s="24" t="s">
        <v>811</v>
      </c>
      <c r="H224" s="1367" t="s">
        <v>811</v>
      </c>
      <c r="J224" s="1368"/>
    </row>
    <row r="225" spans="1:16">
      <c r="A225" s="1298" t="s">
        <v>2125</v>
      </c>
      <c r="B225" s="1298" t="s">
        <v>2123</v>
      </c>
      <c r="C225" s="1298">
        <v>8</v>
      </c>
      <c r="D225" s="1366">
        <v>44063</v>
      </c>
      <c r="E225" s="1298"/>
      <c r="G225" s="24" t="s">
        <v>811</v>
      </c>
      <c r="H225" s="1367" t="s">
        <v>811</v>
      </c>
      <c r="J225" s="1368"/>
    </row>
    <row r="226" spans="1:16">
      <c r="A226" s="1298" t="s">
        <v>2125</v>
      </c>
      <c r="B226" s="1298" t="s">
        <v>2123</v>
      </c>
      <c r="C226" s="1298">
        <v>9</v>
      </c>
      <c r="D226" s="1366">
        <v>44063</v>
      </c>
      <c r="E226" s="1298"/>
      <c r="G226" s="2277">
        <v>0.81</v>
      </c>
      <c r="H226" s="1367">
        <v>0.48</v>
      </c>
      <c r="I226">
        <f t="shared" si="30"/>
        <v>14.867519999999999</v>
      </c>
      <c r="J226" s="1368"/>
    </row>
    <row r="227" spans="1:16">
      <c r="A227" s="1298" t="s">
        <v>2125</v>
      </c>
      <c r="B227" s="1298" t="s">
        <v>2123</v>
      </c>
      <c r="C227" s="1298">
        <v>10</v>
      </c>
      <c r="D227" s="1366">
        <v>44063</v>
      </c>
      <c r="E227" s="1298"/>
      <c r="G227" s="24" t="s">
        <v>811</v>
      </c>
      <c r="H227" s="1367" t="s">
        <v>811</v>
      </c>
      <c r="J227" s="1368"/>
    </row>
    <row r="228" spans="1:16">
      <c r="A228" s="1298" t="s">
        <v>2125</v>
      </c>
      <c r="B228" s="1298" t="s">
        <v>2123</v>
      </c>
      <c r="C228" s="1298">
        <v>11</v>
      </c>
      <c r="D228" s="1366">
        <v>44063</v>
      </c>
      <c r="E228" s="1298"/>
      <c r="G228" s="24" t="s">
        <v>811</v>
      </c>
      <c r="H228" s="1367" t="s">
        <v>811</v>
      </c>
      <c r="J228" s="1368"/>
    </row>
    <row r="229" spans="1:16">
      <c r="A229" s="1298" t="s">
        <v>2125</v>
      </c>
      <c r="B229" s="1298" t="s">
        <v>2123</v>
      </c>
      <c r="C229" s="1298">
        <v>12</v>
      </c>
      <c r="D229" s="1366">
        <v>44063</v>
      </c>
      <c r="E229" s="1298"/>
      <c r="G229" s="24" t="s">
        <v>811</v>
      </c>
      <c r="H229" s="1367" t="s">
        <v>811</v>
      </c>
      <c r="J229" s="1368"/>
    </row>
    <row r="230" spans="1:16">
      <c r="A230" s="1298" t="s">
        <v>2125</v>
      </c>
      <c r="B230" s="1298" t="s">
        <v>2123</v>
      </c>
      <c r="C230" s="1298">
        <v>13</v>
      </c>
      <c r="D230" s="1366">
        <v>44063</v>
      </c>
      <c r="E230" s="1298"/>
      <c r="G230" s="24" t="s">
        <v>811</v>
      </c>
      <c r="H230" s="1367" t="s">
        <v>811</v>
      </c>
      <c r="J230" s="1368"/>
    </row>
    <row r="231" spans="1:16">
      <c r="A231" s="1298" t="s">
        <v>2125</v>
      </c>
      <c r="B231" s="1298" t="s">
        <v>2123</v>
      </c>
      <c r="C231" s="1298">
        <v>14</v>
      </c>
      <c r="D231" s="1366">
        <v>44063</v>
      </c>
      <c r="E231" s="1298"/>
      <c r="G231" s="24" t="s">
        <v>811</v>
      </c>
      <c r="H231" s="1367" t="s">
        <v>811</v>
      </c>
      <c r="J231" s="1368"/>
    </row>
    <row r="232" spans="1:16">
      <c r="A232" s="1298" t="s">
        <v>2125</v>
      </c>
      <c r="B232" s="1298" t="s">
        <v>2123</v>
      </c>
      <c r="C232" s="1298">
        <v>15</v>
      </c>
      <c r="D232" s="1366">
        <v>44063</v>
      </c>
      <c r="E232" s="1298"/>
      <c r="G232" s="24" t="s">
        <v>811</v>
      </c>
      <c r="H232" s="1367" t="s">
        <v>811</v>
      </c>
      <c r="J232" s="1368"/>
    </row>
    <row r="233" spans="1:16">
      <c r="A233" s="1298" t="s">
        <v>2125</v>
      </c>
      <c r="B233" s="1298" t="s">
        <v>2123</v>
      </c>
      <c r="C233" s="1298">
        <v>16</v>
      </c>
      <c r="D233" s="1366">
        <v>44063</v>
      </c>
      <c r="E233" s="1298"/>
      <c r="G233" s="24" t="s">
        <v>811</v>
      </c>
      <c r="H233" s="1367" t="s">
        <v>811</v>
      </c>
      <c r="J233" s="1368"/>
    </row>
    <row r="234" spans="1:16">
      <c r="A234" s="1369" t="s">
        <v>2125</v>
      </c>
      <c r="B234" s="1369" t="s">
        <v>2123</v>
      </c>
      <c r="C234" s="1369">
        <v>17</v>
      </c>
      <c r="D234" s="1370">
        <v>44063</v>
      </c>
      <c r="E234" s="1369"/>
      <c r="F234" s="451"/>
      <c r="G234" s="2282">
        <v>2.17</v>
      </c>
      <c r="H234" s="1371">
        <v>1.94</v>
      </c>
      <c r="I234" s="546">
        <f t="shared" si="30"/>
        <v>60.089559999999999</v>
      </c>
      <c r="J234" s="1372"/>
      <c r="L234" s="451"/>
      <c r="M234" s="1373"/>
      <c r="N234" s="451"/>
      <c r="O234" s="1373"/>
      <c r="P234" s="1157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58152-3586-4EA6-8A22-C7E46A0AA446}">
  <dimension ref="A1:L257"/>
  <sheetViews>
    <sheetView workbookViewId="0">
      <selection sqref="A1:XFD3"/>
    </sheetView>
  </sheetViews>
  <sheetFormatPr defaultColWidth="8.796875" defaultRowHeight="15.6"/>
  <cols>
    <col min="5" max="5" width="10.69921875" customWidth="1"/>
  </cols>
  <sheetData>
    <row r="1" spans="1:12">
      <c r="A1" s="105" t="s">
        <v>2673</v>
      </c>
      <c r="B1" s="105"/>
    </row>
    <row r="2" spans="1:12">
      <c r="A2" s="105" t="s">
        <v>2675</v>
      </c>
      <c r="B2" s="105"/>
    </row>
    <row r="3" spans="1:12">
      <c r="A3" s="105" t="s">
        <v>2674</v>
      </c>
      <c r="B3" s="105"/>
    </row>
    <row r="4" spans="1:12">
      <c r="A4" t="s">
        <v>803</v>
      </c>
    </row>
    <row r="6" spans="1:12">
      <c r="A6" t="s">
        <v>20</v>
      </c>
      <c r="B6" t="s">
        <v>701</v>
      </c>
      <c r="C6" t="s">
        <v>2668</v>
      </c>
      <c r="D6" t="s">
        <v>1538</v>
      </c>
      <c r="E6" t="s">
        <v>786</v>
      </c>
      <c r="F6" t="s">
        <v>2669</v>
      </c>
      <c r="G6" t="s">
        <v>2670</v>
      </c>
      <c r="H6" t="s">
        <v>809</v>
      </c>
      <c r="I6" t="s">
        <v>707</v>
      </c>
      <c r="J6" t="s">
        <v>2671</v>
      </c>
      <c r="K6" t="s">
        <v>847</v>
      </c>
      <c r="L6" t="s">
        <v>2672</v>
      </c>
    </row>
    <row r="7" spans="1:12">
      <c r="A7" t="s">
        <v>2126</v>
      </c>
      <c r="B7" t="s">
        <v>2258</v>
      </c>
      <c r="C7" t="s">
        <v>2259</v>
      </c>
      <c r="D7">
        <v>0.3</v>
      </c>
      <c r="E7" s="55">
        <v>45028</v>
      </c>
      <c r="F7" t="s">
        <v>2260</v>
      </c>
      <c r="G7">
        <v>40.78</v>
      </c>
      <c r="H7">
        <v>3.17</v>
      </c>
      <c r="J7" s="992">
        <v>0.55625000000000002</v>
      </c>
      <c r="K7">
        <v>1.3</v>
      </c>
      <c r="L7">
        <v>0.37</v>
      </c>
    </row>
    <row r="8" spans="1:12">
      <c r="A8" t="s">
        <v>2126</v>
      </c>
      <c r="B8" t="s">
        <v>2258</v>
      </c>
      <c r="C8" t="s">
        <v>2259</v>
      </c>
      <c r="D8">
        <v>0.5</v>
      </c>
      <c r="E8" s="55">
        <v>45028</v>
      </c>
      <c r="F8" t="s">
        <v>2260</v>
      </c>
      <c r="G8">
        <v>42.55</v>
      </c>
      <c r="H8">
        <v>3.02</v>
      </c>
      <c r="J8" s="992">
        <v>0.54513888888888895</v>
      </c>
      <c r="K8">
        <v>1.3</v>
      </c>
      <c r="L8">
        <v>0.37</v>
      </c>
    </row>
    <row r="9" spans="1:12">
      <c r="A9" t="s">
        <v>2126</v>
      </c>
      <c r="B9" t="s">
        <v>2258</v>
      </c>
      <c r="C9" t="s">
        <v>2259</v>
      </c>
      <c r="D9">
        <v>1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  <c r="K9">
        <v>1.3</v>
      </c>
      <c r="L9">
        <v>0.37</v>
      </c>
    </row>
    <row r="10" spans="1:12">
      <c r="A10" t="s">
        <v>2126</v>
      </c>
      <c r="B10" t="s">
        <v>2258</v>
      </c>
      <c r="C10" t="s">
        <v>2261</v>
      </c>
      <c r="D10">
        <v>0.2</v>
      </c>
      <c r="E10" s="55">
        <v>45068</v>
      </c>
      <c r="F10" t="s">
        <v>2260</v>
      </c>
      <c r="G10">
        <v>70.33</v>
      </c>
      <c r="H10">
        <v>4.09</v>
      </c>
      <c r="J10" s="992">
        <v>0.48055555555555557</v>
      </c>
      <c r="K10">
        <v>1.2</v>
      </c>
      <c r="L10">
        <v>0.4</v>
      </c>
    </row>
    <row r="11" spans="1:12">
      <c r="A11" t="s">
        <v>2126</v>
      </c>
      <c r="B11" t="s">
        <v>2258</v>
      </c>
      <c r="C11" t="s">
        <v>2261</v>
      </c>
      <c r="D11">
        <v>0.5</v>
      </c>
      <c r="E11" s="55">
        <v>45068</v>
      </c>
      <c r="F11" t="s">
        <v>2260</v>
      </c>
      <c r="G11">
        <v>66.760000000000005</v>
      </c>
      <c r="H11">
        <v>4.3899999999999997</v>
      </c>
      <c r="J11" s="992">
        <v>0.47638888888888892</v>
      </c>
      <c r="K11">
        <v>1.2</v>
      </c>
      <c r="L11">
        <v>0.4</v>
      </c>
    </row>
    <row r="12" spans="1:12">
      <c r="A12" t="s">
        <v>2126</v>
      </c>
      <c r="B12" t="s">
        <v>2258</v>
      </c>
      <c r="C12" t="s">
        <v>2261</v>
      </c>
      <c r="D12">
        <v>0.7</v>
      </c>
      <c r="E12" t="s">
        <v>714</v>
      </c>
      <c r="F12" t="s">
        <v>714</v>
      </c>
      <c r="G12" t="s">
        <v>714</v>
      </c>
      <c r="H12" t="s">
        <v>714</v>
      </c>
      <c r="I12" t="s">
        <v>714</v>
      </c>
      <c r="J12" t="s">
        <v>714</v>
      </c>
      <c r="K12">
        <v>1.2</v>
      </c>
      <c r="L12">
        <v>0.4</v>
      </c>
    </row>
    <row r="13" spans="1:12">
      <c r="A13" t="s">
        <v>2126</v>
      </c>
      <c r="B13" t="s">
        <v>2258</v>
      </c>
      <c r="C13" t="s">
        <v>2262</v>
      </c>
      <c r="D13">
        <v>0.2</v>
      </c>
      <c r="E13" s="55">
        <v>45097</v>
      </c>
      <c r="F13" t="s">
        <v>2260</v>
      </c>
      <c r="G13">
        <v>80.510000000000005</v>
      </c>
      <c r="H13">
        <v>4.42</v>
      </c>
      <c r="J13" s="992">
        <v>0.45694444444444443</v>
      </c>
      <c r="K13">
        <v>1.2</v>
      </c>
      <c r="L13">
        <v>0.44</v>
      </c>
    </row>
    <row r="14" spans="1:12">
      <c r="A14" t="s">
        <v>2126</v>
      </c>
      <c r="B14" t="s">
        <v>2258</v>
      </c>
      <c r="C14" t="s">
        <v>2262</v>
      </c>
      <c r="D14">
        <v>0.5</v>
      </c>
      <c r="E14" s="55">
        <v>45097</v>
      </c>
      <c r="F14" t="s">
        <v>2260</v>
      </c>
      <c r="G14">
        <v>80.83</v>
      </c>
      <c r="H14">
        <v>4.3499999999999996</v>
      </c>
      <c r="J14" s="992">
        <v>0.4513888888888889</v>
      </c>
      <c r="K14">
        <v>1.2</v>
      </c>
      <c r="L14">
        <v>0.44</v>
      </c>
    </row>
    <row r="15" spans="1:12">
      <c r="A15" t="s">
        <v>2126</v>
      </c>
      <c r="B15" t="s">
        <v>2258</v>
      </c>
      <c r="C15" t="s">
        <v>2262</v>
      </c>
      <c r="D15">
        <v>0.7</v>
      </c>
      <c r="E15" t="s">
        <v>714</v>
      </c>
      <c r="F15" t="s">
        <v>714</v>
      </c>
      <c r="G15" t="s">
        <v>714</v>
      </c>
      <c r="H15" t="s">
        <v>714</v>
      </c>
      <c r="I15" t="s">
        <v>714</v>
      </c>
      <c r="J15" t="s">
        <v>714</v>
      </c>
      <c r="K15">
        <v>1.2</v>
      </c>
      <c r="L15">
        <v>0.44</v>
      </c>
    </row>
    <row r="16" spans="1:12">
      <c r="A16" t="s">
        <v>2126</v>
      </c>
      <c r="B16" t="s">
        <v>2258</v>
      </c>
      <c r="C16" t="s">
        <v>2263</v>
      </c>
      <c r="D16">
        <v>0.2</v>
      </c>
      <c r="E16" s="55">
        <v>45126</v>
      </c>
      <c r="F16" t="s">
        <v>2260</v>
      </c>
      <c r="G16">
        <v>73.55</v>
      </c>
      <c r="H16">
        <v>4.55</v>
      </c>
      <c r="J16" s="992">
        <v>0.56666666666666665</v>
      </c>
      <c r="K16">
        <v>1.2</v>
      </c>
      <c r="L16">
        <v>0.54</v>
      </c>
    </row>
    <row r="17" spans="1:12">
      <c r="A17" t="s">
        <v>2126</v>
      </c>
      <c r="B17" t="s">
        <v>2258</v>
      </c>
      <c r="C17" t="s">
        <v>2263</v>
      </c>
      <c r="D17">
        <v>0.5</v>
      </c>
      <c r="E17" s="55">
        <v>45126</v>
      </c>
      <c r="F17" t="s">
        <v>2260</v>
      </c>
      <c r="G17">
        <v>88.46</v>
      </c>
      <c r="H17">
        <v>5.53</v>
      </c>
      <c r="J17" s="992">
        <v>0.5625</v>
      </c>
      <c r="K17">
        <v>1.2</v>
      </c>
      <c r="L17">
        <v>0.54</v>
      </c>
    </row>
    <row r="18" spans="1:12">
      <c r="A18" t="s">
        <v>2126</v>
      </c>
      <c r="B18" t="s">
        <v>2258</v>
      </c>
      <c r="C18" t="s">
        <v>2263</v>
      </c>
      <c r="D18">
        <v>0.7</v>
      </c>
      <c r="E18" t="s">
        <v>714</v>
      </c>
      <c r="F18" t="s">
        <v>714</v>
      </c>
      <c r="G18" t="s">
        <v>714</v>
      </c>
      <c r="H18" t="s">
        <v>714</v>
      </c>
      <c r="I18" t="s">
        <v>714</v>
      </c>
      <c r="J18" t="s">
        <v>714</v>
      </c>
      <c r="K18">
        <v>1.2</v>
      </c>
      <c r="L18">
        <v>0.54</v>
      </c>
    </row>
    <row r="19" spans="1:12">
      <c r="A19" t="s">
        <v>2126</v>
      </c>
      <c r="B19" t="s">
        <v>2258</v>
      </c>
      <c r="C19" t="s">
        <v>2264</v>
      </c>
      <c r="D19">
        <v>0.2</v>
      </c>
      <c r="E19" s="55">
        <v>45155</v>
      </c>
      <c r="F19" t="s">
        <v>2260</v>
      </c>
      <c r="G19">
        <v>153.03</v>
      </c>
      <c r="H19">
        <v>7.44</v>
      </c>
      <c r="J19" s="992">
        <v>0.44097222222222227</v>
      </c>
      <c r="K19">
        <v>1.2</v>
      </c>
      <c r="L19">
        <v>0.38</v>
      </c>
    </row>
    <row r="20" spans="1:12">
      <c r="A20" t="s">
        <v>2126</v>
      </c>
      <c r="B20" t="s">
        <v>2258</v>
      </c>
      <c r="C20" t="s">
        <v>2264</v>
      </c>
      <c r="D20">
        <v>0.5</v>
      </c>
      <c r="E20" s="55">
        <v>45155</v>
      </c>
      <c r="F20" t="s">
        <v>2260</v>
      </c>
      <c r="G20">
        <v>148.72</v>
      </c>
      <c r="H20">
        <v>6.85</v>
      </c>
      <c r="J20" s="992">
        <v>0.43888888888888888</v>
      </c>
      <c r="K20">
        <v>1.2</v>
      </c>
      <c r="L20">
        <v>0.38</v>
      </c>
    </row>
    <row r="21" spans="1:12">
      <c r="A21" t="s">
        <v>2126</v>
      </c>
      <c r="B21" t="s">
        <v>2258</v>
      </c>
      <c r="C21" t="s">
        <v>2264</v>
      </c>
      <c r="D21">
        <v>0.7</v>
      </c>
      <c r="E21" t="s">
        <v>714</v>
      </c>
      <c r="F21" t="s">
        <v>714</v>
      </c>
      <c r="G21" t="s">
        <v>714</v>
      </c>
      <c r="H21" t="s">
        <v>714</v>
      </c>
      <c r="I21" t="s">
        <v>714</v>
      </c>
      <c r="J21" t="s">
        <v>714</v>
      </c>
      <c r="K21">
        <v>1.2</v>
      </c>
      <c r="L21">
        <v>0.38</v>
      </c>
    </row>
    <row r="22" spans="1:12">
      <c r="A22" t="s">
        <v>2126</v>
      </c>
      <c r="B22" t="s">
        <v>2258</v>
      </c>
      <c r="C22" t="s">
        <v>2265</v>
      </c>
      <c r="D22">
        <v>0.2</v>
      </c>
      <c r="E22" t="s">
        <v>714</v>
      </c>
      <c r="F22" t="s">
        <v>714</v>
      </c>
      <c r="G22" t="s">
        <v>714</v>
      </c>
      <c r="H22" t="s">
        <v>714</v>
      </c>
      <c r="I22" t="s">
        <v>714</v>
      </c>
      <c r="J22" t="s">
        <v>714</v>
      </c>
      <c r="K22">
        <v>1.2</v>
      </c>
      <c r="L22">
        <v>0.53</v>
      </c>
    </row>
    <row r="23" spans="1:12">
      <c r="A23" t="s">
        <v>2126</v>
      </c>
      <c r="B23" t="s">
        <v>2258</v>
      </c>
      <c r="C23" t="s">
        <v>2265</v>
      </c>
      <c r="D23">
        <v>0.5</v>
      </c>
      <c r="E23" s="55">
        <v>45189</v>
      </c>
      <c r="F23" t="s">
        <v>2260</v>
      </c>
      <c r="G23">
        <v>146.97999999999999</v>
      </c>
      <c r="H23">
        <v>5.1100000000000003</v>
      </c>
      <c r="I23" t="s">
        <v>724</v>
      </c>
      <c r="J23" s="992">
        <v>0.43541666666666662</v>
      </c>
      <c r="K23">
        <v>1.2</v>
      </c>
      <c r="L23">
        <v>0.53</v>
      </c>
    </row>
    <row r="24" spans="1:12">
      <c r="A24" t="s">
        <v>2126</v>
      </c>
      <c r="B24" t="s">
        <v>2258</v>
      </c>
      <c r="C24" t="s">
        <v>2265</v>
      </c>
      <c r="D24">
        <v>0.5</v>
      </c>
      <c r="E24" s="55">
        <v>45189</v>
      </c>
      <c r="F24" t="s">
        <v>2260</v>
      </c>
      <c r="G24">
        <v>136.75</v>
      </c>
      <c r="H24">
        <v>5.26</v>
      </c>
      <c r="J24" s="992">
        <v>0.43124999999999997</v>
      </c>
      <c r="K24">
        <v>1.2</v>
      </c>
      <c r="L24">
        <v>0.53</v>
      </c>
    </row>
    <row r="25" spans="1:12">
      <c r="A25" t="s">
        <v>2126</v>
      </c>
      <c r="B25" t="s">
        <v>2258</v>
      </c>
      <c r="C25" t="s">
        <v>2265</v>
      </c>
      <c r="D25">
        <v>0.7</v>
      </c>
      <c r="E25" t="s">
        <v>714</v>
      </c>
      <c r="F25" t="s">
        <v>714</v>
      </c>
      <c r="G25" t="s">
        <v>714</v>
      </c>
      <c r="H25" t="s">
        <v>714</v>
      </c>
      <c r="I25" t="s">
        <v>714</v>
      </c>
      <c r="J25" t="s">
        <v>714</v>
      </c>
      <c r="K25">
        <v>1.2</v>
      </c>
      <c r="L25">
        <v>0.53</v>
      </c>
    </row>
    <row r="26" spans="1:12">
      <c r="A26" t="s">
        <v>2126</v>
      </c>
      <c r="B26" t="s">
        <v>2258</v>
      </c>
      <c r="C26" t="s">
        <v>2265</v>
      </c>
      <c r="D26">
        <v>1</v>
      </c>
      <c r="E26" t="s">
        <v>714</v>
      </c>
      <c r="F26" t="s">
        <v>714</v>
      </c>
      <c r="G26" t="s">
        <v>714</v>
      </c>
      <c r="H26" t="s">
        <v>714</v>
      </c>
      <c r="I26" t="s">
        <v>714</v>
      </c>
      <c r="J26" t="s">
        <v>714</v>
      </c>
      <c r="K26">
        <v>1.2</v>
      </c>
      <c r="L26">
        <v>0.53</v>
      </c>
    </row>
    <row r="27" spans="1:12">
      <c r="A27" t="s">
        <v>2126</v>
      </c>
      <c r="B27" t="s">
        <v>2258</v>
      </c>
      <c r="C27" t="s">
        <v>2265</v>
      </c>
      <c r="D27">
        <v>1.1000000000000001</v>
      </c>
      <c r="E27" t="s">
        <v>714</v>
      </c>
      <c r="F27" t="s">
        <v>714</v>
      </c>
      <c r="G27" t="s">
        <v>714</v>
      </c>
      <c r="H27" t="s">
        <v>714</v>
      </c>
      <c r="I27" t="s">
        <v>714</v>
      </c>
      <c r="J27" t="s">
        <v>714</v>
      </c>
      <c r="K27">
        <v>1.2</v>
      </c>
      <c r="L27">
        <v>0.53</v>
      </c>
    </row>
    <row r="28" spans="1:12">
      <c r="A28" t="s">
        <v>2126</v>
      </c>
      <c r="B28" t="s">
        <v>2258</v>
      </c>
      <c r="C28" t="s">
        <v>2266</v>
      </c>
      <c r="D28">
        <v>0.2</v>
      </c>
      <c r="E28" t="s">
        <v>714</v>
      </c>
      <c r="F28" t="s">
        <v>714</v>
      </c>
      <c r="G28" t="s">
        <v>714</v>
      </c>
      <c r="H28" t="s">
        <v>714</v>
      </c>
      <c r="I28" t="s">
        <v>714</v>
      </c>
      <c r="J28" t="s">
        <v>714</v>
      </c>
      <c r="K28">
        <v>1.1000000000000001</v>
      </c>
      <c r="L28">
        <v>0.5</v>
      </c>
    </row>
    <row r="29" spans="1:12">
      <c r="A29" t="s">
        <v>2126</v>
      </c>
      <c r="B29" t="s">
        <v>2258</v>
      </c>
      <c r="C29" t="s">
        <v>2266</v>
      </c>
      <c r="D29">
        <v>0.5</v>
      </c>
      <c r="E29" s="55">
        <v>45217</v>
      </c>
      <c r="F29" t="s">
        <v>2260</v>
      </c>
      <c r="G29">
        <v>95.96</v>
      </c>
      <c r="H29">
        <v>3.73</v>
      </c>
      <c r="J29" s="992">
        <v>0.45347222222222222</v>
      </c>
      <c r="K29">
        <v>1.1000000000000001</v>
      </c>
      <c r="L29">
        <v>0.5</v>
      </c>
    </row>
    <row r="30" spans="1:12">
      <c r="A30" t="s">
        <v>2126</v>
      </c>
      <c r="B30" t="s">
        <v>2258</v>
      </c>
      <c r="C30" t="s">
        <v>2266</v>
      </c>
      <c r="D30">
        <v>0.5</v>
      </c>
      <c r="E30" s="55">
        <v>45217</v>
      </c>
      <c r="F30" t="s">
        <v>2260</v>
      </c>
      <c r="G30">
        <v>105.35</v>
      </c>
      <c r="H30">
        <v>3.57</v>
      </c>
      <c r="I30" t="s">
        <v>724</v>
      </c>
      <c r="J30" s="992">
        <v>0.45555555555555555</v>
      </c>
      <c r="K30">
        <v>1.1000000000000001</v>
      </c>
      <c r="L30">
        <v>0.5</v>
      </c>
    </row>
    <row r="31" spans="1:12">
      <c r="A31" t="s">
        <v>2126</v>
      </c>
      <c r="B31" t="s">
        <v>2258</v>
      </c>
      <c r="C31" t="s">
        <v>2266</v>
      </c>
      <c r="D31">
        <v>0.7</v>
      </c>
      <c r="E31" t="s">
        <v>714</v>
      </c>
      <c r="F31" t="s">
        <v>714</v>
      </c>
      <c r="G31" t="s">
        <v>714</v>
      </c>
      <c r="H31" t="s">
        <v>714</v>
      </c>
      <c r="I31" t="s">
        <v>714</v>
      </c>
      <c r="J31" t="s">
        <v>714</v>
      </c>
      <c r="K31">
        <v>1.1000000000000001</v>
      </c>
      <c r="L31">
        <v>0.5</v>
      </c>
    </row>
    <row r="32" spans="1:12">
      <c r="A32" t="s">
        <v>2126</v>
      </c>
      <c r="B32" t="s">
        <v>2258</v>
      </c>
      <c r="C32" t="s">
        <v>2266</v>
      </c>
      <c r="D32">
        <v>1</v>
      </c>
      <c r="E32" t="s">
        <v>714</v>
      </c>
      <c r="F32" t="s">
        <v>714</v>
      </c>
      <c r="G32" t="s">
        <v>714</v>
      </c>
      <c r="H32" t="s">
        <v>714</v>
      </c>
      <c r="I32" t="s">
        <v>714</v>
      </c>
      <c r="J32" t="s">
        <v>714</v>
      </c>
      <c r="K32">
        <v>1.1000000000000001</v>
      </c>
      <c r="L32">
        <v>0.5</v>
      </c>
    </row>
    <row r="35" spans="1:12">
      <c r="A35" t="s">
        <v>20</v>
      </c>
      <c r="B35" t="s">
        <v>701</v>
      </c>
      <c r="C35" t="s">
        <v>2668</v>
      </c>
      <c r="D35" t="s">
        <v>1538</v>
      </c>
      <c r="E35" t="s">
        <v>786</v>
      </c>
      <c r="F35" t="s">
        <v>2669</v>
      </c>
      <c r="G35" t="s">
        <v>2670</v>
      </c>
      <c r="H35" t="s">
        <v>809</v>
      </c>
      <c r="I35" t="s">
        <v>707</v>
      </c>
      <c r="J35" t="s">
        <v>2671</v>
      </c>
      <c r="K35" t="s">
        <v>847</v>
      </c>
      <c r="L35" t="s">
        <v>2672</v>
      </c>
    </row>
    <row r="36" spans="1:12">
      <c r="A36" t="s">
        <v>2126</v>
      </c>
      <c r="B36" t="s">
        <v>971</v>
      </c>
      <c r="C36" t="s">
        <v>2267</v>
      </c>
      <c r="D36">
        <v>0.5</v>
      </c>
      <c r="E36" s="55">
        <v>45028</v>
      </c>
      <c r="F36" t="s">
        <v>2268</v>
      </c>
      <c r="G36">
        <v>2.33</v>
      </c>
      <c r="H36">
        <v>0.57599999999999996</v>
      </c>
      <c r="J36" s="992">
        <v>0.38125000000000003</v>
      </c>
      <c r="K36">
        <v>13.8</v>
      </c>
      <c r="L36">
        <v>3.56</v>
      </c>
    </row>
    <row r="37" spans="1:12">
      <c r="A37" t="s">
        <v>2126</v>
      </c>
      <c r="B37" t="s">
        <v>971</v>
      </c>
      <c r="C37" t="s">
        <v>2267</v>
      </c>
      <c r="D37">
        <v>1</v>
      </c>
      <c r="E37" t="s">
        <v>714</v>
      </c>
      <c r="F37" t="s">
        <v>714</v>
      </c>
      <c r="G37" t="s">
        <v>714</v>
      </c>
      <c r="H37" t="s">
        <v>714</v>
      </c>
      <c r="I37" t="s">
        <v>714</v>
      </c>
      <c r="J37" t="s">
        <v>714</v>
      </c>
      <c r="K37">
        <v>13.8</v>
      </c>
      <c r="L37">
        <v>3.56</v>
      </c>
    </row>
    <row r="38" spans="1:12">
      <c r="A38" t="s">
        <v>2126</v>
      </c>
      <c r="B38" t="s">
        <v>971</v>
      </c>
      <c r="C38" t="s">
        <v>2267</v>
      </c>
      <c r="D38">
        <v>2</v>
      </c>
      <c r="E38" t="s">
        <v>714</v>
      </c>
      <c r="F38" t="s">
        <v>714</v>
      </c>
      <c r="G38" t="s">
        <v>714</v>
      </c>
      <c r="H38" t="s">
        <v>714</v>
      </c>
      <c r="I38" t="s">
        <v>714</v>
      </c>
      <c r="J38" t="s">
        <v>714</v>
      </c>
      <c r="K38">
        <v>13.8</v>
      </c>
      <c r="L38">
        <v>3.56</v>
      </c>
    </row>
    <row r="39" spans="1:12">
      <c r="A39" t="s">
        <v>2126</v>
      </c>
      <c r="B39" t="s">
        <v>971</v>
      </c>
      <c r="C39" t="s">
        <v>2267</v>
      </c>
      <c r="D39">
        <v>3</v>
      </c>
      <c r="E39" s="55">
        <v>45028</v>
      </c>
      <c r="F39" t="s">
        <v>2268</v>
      </c>
      <c r="G39">
        <v>3.5</v>
      </c>
      <c r="H39">
        <v>0.495</v>
      </c>
      <c r="J39" s="992">
        <v>0.38750000000000001</v>
      </c>
      <c r="K39">
        <v>13.8</v>
      </c>
      <c r="L39">
        <v>3.56</v>
      </c>
    </row>
    <row r="40" spans="1:12">
      <c r="A40" t="s">
        <v>2126</v>
      </c>
      <c r="B40" t="s">
        <v>971</v>
      </c>
      <c r="C40" t="s">
        <v>2267</v>
      </c>
      <c r="D40">
        <v>4</v>
      </c>
      <c r="E40" t="s">
        <v>714</v>
      </c>
      <c r="F40" t="s">
        <v>714</v>
      </c>
      <c r="G40" t="s">
        <v>714</v>
      </c>
      <c r="H40" t="s">
        <v>714</v>
      </c>
      <c r="I40" t="s">
        <v>714</v>
      </c>
      <c r="J40" t="s">
        <v>714</v>
      </c>
      <c r="K40">
        <v>13.8</v>
      </c>
      <c r="L40">
        <v>3.56</v>
      </c>
    </row>
    <row r="41" spans="1:12">
      <c r="A41" t="s">
        <v>2126</v>
      </c>
      <c r="B41" t="s">
        <v>971</v>
      </c>
      <c r="C41" t="s">
        <v>2267</v>
      </c>
      <c r="D41">
        <v>5</v>
      </c>
      <c r="E41" t="s">
        <v>714</v>
      </c>
      <c r="F41" t="s">
        <v>714</v>
      </c>
      <c r="G41" t="s">
        <v>714</v>
      </c>
      <c r="H41" t="s">
        <v>714</v>
      </c>
      <c r="I41" t="s">
        <v>714</v>
      </c>
      <c r="J41" t="s">
        <v>714</v>
      </c>
      <c r="K41">
        <v>13.8</v>
      </c>
      <c r="L41">
        <v>3.56</v>
      </c>
    </row>
    <row r="42" spans="1:12">
      <c r="A42" t="s">
        <v>2126</v>
      </c>
      <c r="B42" t="s">
        <v>971</v>
      </c>
      <c r="C42" t="s">
        <v>2267</v>
      </c>
      <c r="D42">
        <v>6</v>
      </c>
      <c r="E42" t="s">
        <v>714</v>
      </c>
      <c r="F42" t="s">
        <v>714</v>
      </c>
      <c r="G42" t="s">
        <v>714</v>
      </c>
      <c r="H42" t="s">
        <v>714</v>
      </c>
      <c r="I42" t="s">
        <v>714</v>
      </c>
      <c r="J42" t="s">
        <v>714</v>
      </c>
      <c r="K42">
        <v>13.8</v>
      </c>
      <c r="L42">
        <v>3.56</v>
      </c>
    </row>
    <row r="43" spans="1:12">
      <c r="A43" t="s">
        <v>2126</v>
      </c>
      <c r="B43" t="s">
        <v>971</v>
      </c>
      <c r="C43" t="s">
        <v>2267</v>
      </c>
      <c r="D43">
        <v>7</v>
      </c>
      <c r="E43" t="s">
        <v>714</v>
      </c>
      <c r="F43" t="s">
        <v>714</v>
      </c>
      <c r="G43" t="s">
        <v>714</v>
      </c>
      <c r="H43" t="s">
        <v>714</v>
      </c>
      <c r="I43" t="s">
        <v>714</v>
      </c>
      <c r="J43" t="s">
        <v>714</v>
      </c>
      <c r="K43">
        <v>13.8</v>
      </c>
      <c r="L43">
        <v>3.56</v>
      </c>
    </row>
    <row r="44" spans="1:12">
      <c r="A44" t="s">
        <v>2126</v>
      </c>
      <c r="B44" t="s">
        <v>971</v>
      </c>
      <c r="C44" t="s">
        <v>2267</v>
      </c>
      <c r="D44">
        <v>8</v>
      </c>
      <c r="E44" t="s">
        <v>714</v>
      </c>
      <c r="F44" t="s">
        <v>714</v>
      </c>
      <c r="G44" t="s">
        <v>714</v>
      </c>
      <c r="H44" t="s">
        <v>714</v>
      </c>
      <c r="I44" t="s">
        <v>714</v>
      </c>
      <c r="J44" t="s">
        <v>714</v>
      </c>
      <c r="K44">
        <v>13.8</v>
      </c>
      <c r="L44">
        <v>3.56</v>
      </c>
    </row>
    <row r="45" spans="1:12">
      <c r="A45" t="s">
        <v>2126</v>
      </c>
      <c r="B45" t="s">
        <v>971</v>
      </c>
      <c r="C45" t="s">
        <v>2267</v>
      </c>
      <c r="D45">
        <v>9</v>
      </c>
      <c r="E45" s="55">
        <v>45028</v>
      </c>
      <c r="F45" t="s">
        <v>2268</v>
      </c>
      <c r="G45">
        <v>2.19</v>
      </c>
      <c r="H45">
        <v>0.496</v>
      </c>
      <c r="J45" s="992">
        <v>0.39444444444444443</v>
      </c>
      <c r="K45">
        <v>13.8</v>
      </c>
      <c r="L45">
        <v>3.56</v>
      </c>
    </row>
    <row r="46" spans="1:12">
      <c r="A46" t="s">
        <v>2126</v>
      </c>
      <c r="B46" t="s">
        <v>971</v>
      </c>
      <c r="C46" t="s">
        <v>2267</v>
      </c>
      <c r="D46">
        <v>10</v>
      </c>
      <c r="E46" t="s">
        <v>714</v>
      </c>
      <c r="F46" t="s">
        <v>714</v>
      </c>
      <c r="G46" t="s">
        <v>714</v>
      </c>
      <c r="H46" t="s">
        <v>714</v>
      </c>
      <c r="I46" t="s">
        <v>714</v>
      </c>
      <c r="J46" t="s">
        <v>714</v>
      </c>
      <c r="K46">
        <v>13.8</v>
      </c>
      <c r="L46">
        <v>3.56</v>
      </c>
    </row>
    <row r="47" spans="1:12">
      <c r="A47" t="s">
        <v>2126</v>
      </c>
      <c r="B47" t="s">
        <v>971</v>
      </c>
      <c r="C47" t="s">
        <v>2267</v>
      </c>
      <c r="D47">
        <v>11</v>
      </c>
      <c r="E47" t="s">
        <v>714</v>
      </c>
      <c r="F47" t="s">
        <v>714</v>
      </c>
      <c r="G47" t="s">
        <v>714</v>
      </c>
      <c r="H47" t="s">
        <v>714</v>
      </c>
      <c r="I47" t="s">
        <v>714</v>
      </c>
      <c r="J47" t="s">
        <v>714</v>
      </c>
      <c r="K47">
        <v>13.8</v>
      </c>
      <c r="L47">
        <v>3.56</v>
      </c>
    </row>
    <row r="48" spans="1:12">
      <c r="A48" t="s">
        <v>2126</v>
      </c>
      <c r="B48" t="s">
        <v>971</v>
      </c>
      <c r="C48" t="s">
        <v>2267</v>
      </c>
      <c r="D48">
        <v>12</v>
      </c>
      <c r="E48" t="s">
        <v>714</v>
      </c>
      <c r="F48" t="s">
        <v>714</v>
      </c>
      <c r="G48" t="s">
        <v>714</v>
      </c>
      <c r="H48" t="s">
        <v>714</v>
      </c>
      <c r="I48" t="s">
        <v>714</v>
      </c>
      <c r="J48" t="s">
        <v>714</v>
      </c>
      <c r="K48">
        <v>13.8</v>
      </c>
      <c r="L48">
        <v>3.56</v>
      </c>
    </row>
    <row r="49" spans="1:12">
      <c r="A49" t="s">
        <v>2126</v>
      </c>
      <c r="B49" t="s">
        <v>971</v>
      </c>
      <c r="C49" t="s">
        <v>2267</v>
      </c>
      <c r="D49">
        <v>12.9</v>
      </c>
      <c r="E49" s="55">
        <v>45028</v>
      </c>
      <c r="F49" t="s">
        <v>2268</v>
      </c>
      <c r="G49">
        <v>1.53</v>
      </c>
      <c r="H49">
        <v>0.48399999999999999</v>
      </c>
      <c r="J49" s="992">
        <v>0.39930555555555558</v>
      </c>
      <c r="K49">
        <v>13.8</v>
      </c>
      <c r="L49">
        <v>3.56</v>
      </c>
    </row>
    <row r="50" spans="1:12">
      <c r="A50" t="s">
        <v>2126</v>
      </c>
      <c r="B50" t="s">
        <v>971</v>
      </c>
      <c r="C50" t="s">
        <v>2267</v>
      </c>
      <c r="D50">
        <v>13</v>
      </c>
      <c r="E50" t="s">
        <v>714</v>
      </c>
      <c r="F50" t="s">
        <v>714</v>
      </c>
      <c r="G50" t="s">
        <v>714</v>
      </c>
      <c r="H50" t="s">
        <v>714</v>
      </c>
      <c r="I50" t="s">
        <v>714</v>
      </c>
      <c r="J50" t="s">
        <v>714</v>
      </c>
      <c r="K50">
        <v>13.8</v>
      </c>
      <c r="L50">
        <v>3.56</v>
      </c>
    </row>
    <row r="51" spans="1:12">
      <c r="A51" t="s">
        <v>2126</v>
      </c>
      <c r="B51" t="s">
        <v>971</v>
      </c>
      <c r="C51" t="s">
        <v>2269</v>
      </c>
      <c r="D51">
        <v>0.5</v>
      </c>
      <c r="E51" s="55">
        <v>45068</v>
      </c>
      <c r="F51" t="s">
        <v>2268</v>
      </c>
      <c r="G51">
        <v>1.53</v>
      </c>
      <c r="H51">
        <v>0.52800000000000002</v>
      </c>
      <c r="J51" s="992">
        <v>0.37638888888888888</v>
      </c>
      <c r="K51">
        <v>13.4</v>
      </c>
      <c r="L51">
        <v>2.5499999999999998</v>
      </c>
    </row>
    <row r="52" spans="1:12">
      <c r="A52" t="s">
        <v>2126</v>
      </c>
      <c r="B52" t="s">
        <v>971</v>
      </c>
      <c r="C52" t="s">
        <v>2269</v>
      </c>
      <c r="D52">
        <v>1</v>
      </c>
      <c r="E52" t="s">
        <v>714</v>
      </c>
      <c r="F52" t="s">
        <v>714</v>
      </c>
      <c r="G52" t="s">
        <v>714</v>
      </c>
      <c r="H52" t="s">
        <v>714</v>
      </c>
      <c r="I52" t="s">
        <v>714</v>
      </c>
      <c r="J52" t="s">
        <v>714</v>
      </c>
      <c r="K52">
        <v>13.4</v>
      </c>
      <c r="L52">
        <v>2.5499999999999998</v>
      </c>
    </row>
    <row r="53" spans="1:12">
      <c r="A53" t="s">
        <v>2126</v>
      </c>
      <c r="B53" t="s">
        <v>971</v>
      </c>
      <c r="C53" t="s">
        <v>2269</v>
      </c>
      <c r="D53">
        <v>2</v>
      </c>
      <c r="E53" t="s">
        <v>714</v>
      </c>
      <c r="F53" t="s">
        <v>714</v>
      </c>
      <c r="G53" t="s">
        <v>714</v>
      </c>
      <c r="H53" t="s">
        <v>714</v>
      </c>
      <c r="I53" t="s">
        <v>714</v>
      </c>
      <c r="J53" t="s">
        <v>714</v>
      </c>
      <c r="K53">
        <v>13.4</v>
      </c>
      <c r="L53">
        <v>2.5499999999999998</v>
      </c>
    </row>
    <row r="54" spans="1:12">
      <c r="A54" t="s">
        <v>2126</v>
      </c>
      <c r="B54" t="s">
        <v>971</v>
      </c>
      <c r="C54" t="s">
        <v>2269</v>
      </c>
      <c r="D54">
        <v>3</v>
      </c>
      <c r="E54" s="55">
        <v>45068</v>
      </c>
      <c r="F54" t="s">
        <v>2268</v>
      </c>
      <c r="G54">
        <v>1.99</v>
      </c>
      <c r="H54">
        <v>0.45600000000000002</v>
      </c>
      <c r="J54" s="992">
        <v>0.38194444444444442</v>
      </c>
      <c r="K54">
        <v>13.4</v>
      </c>
      <c r="L54">
        <v>2.5499999999999998</v>
      </c>
    </row>
    <row r="55" spans="1:12">
      <c r="A55" t="s">
        <v>2126</v>
      </c>
      <c r="B55" t="s">
        <v>971</v>
      </c>
      <c r="C55" t="s">
        <v>2269</v>
      </c>
      <c r="D55">
        <v>3</v>
      </c>
      <c r="E55" s="55">
        <v>45068</v>
      </c>
      <c r="F55" t="s">
        <v>2268</v>
      </c>
      <c r="G55">
        <v>1.96</v>
      </c>
      <c r="H55">
        <v>0.45700000000000002</v>
      </c>
      <c r="I55" t="s">
        <v>724</v>
      </c>
      <c r="J55" s="992">
        <v>0.38958333333333334</v>
      </c>
      <c r="K55">
        <v>13.4</v>
      </c>
      <c r="L55">
        <v>2.5499999999999998</v>
      </c>
    </row>
    <row r="56" spans="1:12">
      <c r="A56" t="s">
        <v>2126</v>
      </c>
      <c r="B56" t="s">
        <v>971</v>
      </c>
      <c r="C56" t="s">
        <v>2269</v>
      </c>
      <c r="D56">
        <v>4</v>
      </c>
      <c r="E56" t="s">
        <v>714</v>
      </c>
      <c r="F56" t="s">
        <v>714</v>
      </c>
      <c r="G56" t="s">
        <v>714</v>
      </c>
      <c r="H56" t="s">
        <v>714</v>
      </c>
      <c r="I56" t="s">
        <v>714</v>
      </c>
      <c r="J56" t="s">
        <v>714</v>
      </c>
      <c r="K56">
        <v>13.4</v>
      </c>
      <c r="L56">
        <v>2.5499999999999998</v>
      </c>
    </row>
    <row r="57" spans="1:12">
      <c r="A57" t="s">
        <v>2126</v>
      </c>
      <c r="B57" t="s">
        <v>971</v>
      </c>
      <c r="C57" t="s">
        <v>2269</v>
      </c>
      <c r="D57">
        <v>5</v>
      </c>
      <c r="E57" t="s">
        <v>714</v>
      </c>
      <c r="F57" t="s">
        <v>714</v>
      </c>
      <c r="G57" t="s">
        <v>714</v>
      </c>
      <c r="H57" t="s">
        <v>714</v>
      </c>
      <c r="I57" t="s">
        <v>714</v>
      </c>
      <c r="J57" t="s">
        <v>714</v>
      </c>
      <c r="K57">
        <v>13.4</v>
      </c>
      <c r="L57">
        <v>2.5499999999999998</v>
      </c>
    </row>
    <row r="58" spans="1:12">
      <c r="A58" t="s">
        <v>2126</v>
      </c>
      <c r="B58" t="s">
        <v>971</v>
      </c>
      <c r="C58" t="s">
        <v>2269</v>
      </c>
      <c r="D58">
        <v>6</v>
      </c>
      <c r="E58" t="s">
        <v>714</v>
      </c>
      <c r="F58" t="s">
        <v>714</v>
      </c>
      <c r="G58" t="s">
        <v>714</v>
      </c>
      <c r="H58" t="s">
        <v>714</v>
      </c>
      <c r="I58" t="s">
        <v>714</v>
      </c>
      <c r="J58" t="s">
        <v>714</v>
      </c>
      <c r="K58">
        <v>13.4</v>
      </c>
      <c r="L58">
        <v>2.5499999999999998</v>
      </c>
    </row>
    <row r="59" spans="1:12">
      <c r="A59" t="s">
        <v>2126</v>
      </c>
      <c r="B59" t="s">
        <v>971</v>
      </c>
      <c r="C59" t="s">
        <v>2269</v>
      </c>
      <c r="D59">
        <v>7</v>
      </c>
      <c r="E59" t="s">
        <v>714</v>
      </c>
      <c r="F59" t="s">
        <v>714</v>
      </c>
      <c r="G59" t="s">
        <v>714</v>
      </c>
      <c r="H59" t="s">
        <v>714</v>
      </c>
      <c r="I59" t="s">
        <v>714</v>
      </c>
      <c r="J59" t="s">
        <v>714</v>
      </c>
      <c r="K59">
        <v>13.4</v>
      </c>
      <c r="L59">
        <v>2.5499999999999998</v>
      </c>
    </row>
    <row r="60" spans="1:12">
      <c r="A60" t="s">
        <v>2126</v>
      </c>
      <c r="B60" t="s">
        <v>971</v>
      </c>
      <c r="C60" t="s">
        <v>2269</v>
      </c>
      <c r="D60">
        <v>8</v>
      </c>
      <c r="E60" t="s">
        <v>714</v>
      </c>
      <c r="F60" t="s">
        <v>714</v>
      </c>
      <c r="G60" t="s">
        <v>714</v>
      </c>
      <c r="H60" t="s">
        <v>714</v>
      </c>
      <c r="I60" t="s">
        <v>714</v>
      </c>
      <c r="J60" t="s">
        <v>714</v>
      </c>
      <c r="K60">
        <v>13.4</v>
      </c>
      <c r="L60">
        <v>2.5499999999999998</v>
      </c>
    </row>
    <row r="61" spans="1:12">
      <c r="A61" t="s">
        <v>2126</v>
      </c>
      <c r="B61" t="s">
        <v>971</v>
      </c>
      <c r="C61" t="s">
        <v>2269</v>
      </c>
      <c r="D61">
        <v>9</v>
      </c>
      <c r="E61" s="55">
        <v>45068</v>
      </c>
      <c r="F61" t="s">
        <v>2268</v>
      </c>
      <c r="G61">
        <v>0.66</v>
      </c>
      <c r="H61">
        <v>0.47699999999999998</v>
      </c>
      <c r="J61" s="992">
        <v>0.39513888888888887</v>
      </c>
      <c r="K61">
        <v>13.4</v>
      </c>
      <c r="L61">
        <v>2.5499999999999998</v>
      </c>
    </row>
    <row r="62" spans="1:12">
      <c r="A62" t="s">
        <v>2126</v>
      </c>
      <c r="B62" t="s">
        <v>971</v>
      </c>
      <c r="C62" t="s">
        <v>2269</v>
      </c>
      <c r="D62">
        <v>10</v>
      </c>
      <c r="E62" t="s">
        <v>714</v>
      </c>
      <c r="F62" t="s">
        <v>714</v>
      </c>
      <c r="G62" t="s">
        <v>714</v>
      </c>
      <c r="H62" t="s">
        <v>714</v>
      </c>
      <c r="I62" t="s">
        <v>714</v>
      </c>
      <c r="J62" t="s">
        <v>714</v>
      </c>
      <c r="K62">
        <v>13.4</v>
      </c>
      <c r="L62">
        <v>2.5499999999999998</v>
      </c>
    </row>
    <row r="63" spans="1:12">
      <c r="A63" t="s">
        <v>2126</v>
      </c>
      <c r="B63" t="s">
        <v>971</v>
      </c>
      <c r="C63" t="s">
        <v>2269</v>
      </c>
      <c r="D63">
        <v>11</v>
      </c>
      <c r="E63" t="s">
        <v>714</v>
      </c>
      <c r="F63" t="s">
        <v>714</v>
      </c>
      <c r="G63" t="s">
        <v>714</v>
      </c>
      <c r="H63" t="s">
        <v>714</v>
      </c>
      <c r="I63" t="s">
        <v>714</v>
      </c>
      <c r="J63" t="s">
        <v>714</v>
      </c>
      <c r="K63">
        <v>13.4</v>
      </c>
      <c r="L63">
        <v>2.5499999999999998</v>
      </c>
    </row>
    <row r="64" spans="1:12">
      <c r="A64" t="s">
        <v>2126</v>
      </c>
      <c r="B64" t="s">
        <v>971</v>
      </c>
      <c r="C64" t="s">
        <v>2269</v>
      </c>
      <c r="D64">
        <v>12</v>
      </c>
      <c r="E64" t="s">
        <v>714</v>
      </c>
      <c r="F64" t="s">
        <v>714</v>
      </c>
      <c r="G64" t="s">
        <v>714</v>
      </c>
      <c r="H64" t="s">
        <v>714</v>
      </c>
      <c r="I64" t="s">
        <v>714</v>
      </c>
      <c r="J64" t="s">
        <v>714</v>
      </c>
      <c r="K64">
        <v>13.4</v>
      </c>
      <c r="L64">
        <v>2.5499999999999998</v>
      </c>
    </row>
    <row r="65" spans="1:12">
      <c r="A65" t="s">
        <v>2126</v>
      </c>
      <c r="B65" t="s">
        <v>971</v>
      </c>
      <c r="C65" t="s">
        <v>2269</v>
      </c>
      <c r="D65">
        <v>12.4</v>
      </c>
      <c r="E65" s="55">
        <v>45068</v>
      </c>
      <c r="F65" t="s">
        <v>2268</v>
      </c>
      <c r="G65">
        <v>0.5</v>
      </c>
      <c r="H65">
        <v>0.70799999999999996</v>
      </c>
      <c r="J65" s="992">
        <v>0.39999999999999997</v>
      </c>
      <c r="K65">
        <v>13.4</v>
      </c>
      <c r="L65">
        <v>2.5499999999999998</v>
      </c>
    </row>
    <row r="66" spans="1:12">
      <c r="A66" t="s">
        <v>2126</v>
      </c>
      <c r="B66" t="s">
        <v>971</v>
      </c>
      <c r="C66" t="s">
        <v>2269</v>
      </c>
      <c r="D66">
        <v>12.9</v>
      </c>
      <c r="E66" t="s">
        <v>714</v>
      </c>
      <c r="F66" t="s">
        <v>714</v>
      </c>
      <c r="G66" t="s">
        <v>714</v>
      </c>
      <c r="H66" t="s">
        <v>714</v>
      </c>
      <c r="I66" t="s">
        <v>714</v>
      </c>
      <c r="J66" t="s">
        <v>714</v>
      </c>
      <c r="K66">
        <v>13.4</v>
      </c>
      <c r="L66">
        <v>2.5499999999999998</v>
      </c>
    </row>
    <row r="67" spans="1:12">
      <c r="A67" t="s">
        <v>2126</v>
      </c>
      <c r="B67" t="s">
        <v>971</v>
      </c>
      <c r="C67" t="s">
        <v>2270</v>
      </c>
      <c r="D67">
        <v>0.5</v>
      </c>
      <c r="E67" s="55">
        <v>45097</v>
      </c>
      <c r="F67" t="s">
        <v>2268</v>
      </c>
      <c r="G67">
        <v>2.15</v>
      </c>
      <c r="H67">
        <v>0.30299999999999999</v>
      </c>
      <c r="J67" s="992">
        <v>0.3576388888888889</v>
      </c>
      <c r="K67">
        <v>12.6</v>
      </c>
      <c r="L67">
        <v>3.83</v>
      </c>
    </row>
    <row r="68" spans="1:12">
      <c r="A68" t="s">
        <v>2126</v>
      </c>
      <c r="B68" t="s">
        <v>971</v>
      </c>
      <c r="C68" t="s">
        <v>2270</v>
      </c>
      <c r="D68">
        <v>1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>
        <v>12.6</v>
      </c>
      <c r="L68">
        <v>3.83</v>
      </c>
    </row>
    <row r="69" spans="1:12">
      <c r="A69" t="s">
        <v>2126</v>
      </c>
      <c r="B69" t="s">
        <v>971</v>
      </c>
      <c r="C69" t="s">
        <v>2270</v>
      </c>
      <c r="D69">
        <v>2</v>
      </c>
      <c r="E69" t="s">
        <v>714</v>
      </c>
      <c r="F69" t="s">
        <v>714</v>
      </c>
      <c r="G69" t="s">
        <v>714</v>
      </c>
      <c r="H69" t="s">
        <v>714</v>
      </c>
      <c r="I69" t="s">
        <v>714</v>
      </c>
      <c r="J69" t="s">
        <v>714</v>
      </c>
      <c r="K69">
        <v>12.6</v>
      </c>
      <c r="L69">
        <v>3.83</v>
      </c>
    </row>
    <row r="70" spans="1:12">
      <c r="A70" t="s">
        <v>2126</v>
      </c>
      <c r="B70" t="s">
        <v>971</v>
      </c>
      <c r="C70" t="s">
        <v>2270</v>
      </c>
      <c r="D70">
        <v>3</v>
      </c>
      <c r="E70" s="55">
        <v>45097</v>
      </c>
      <c r="F70" t="s">
        <v>2268</v>
      </c>
      <c r="G70">
        <v>4.1100000000000003</v>
      </c>
      <c r="H70">
        <v>0.58899999999999997</v>
      </c>
      <c r="J70" s="992">
        <v>0.36319444444444443</v>
      </c>
      <c r="K70">
        <v>12.6</v>
      </c>
      <c r="L70">
        <v>3.83</v>
      </c>
    </row>
    <row r="71" spans="1:12">
      <c r="A71" t="s">
        <v>2126</v>
      </c>
      <c r="B71" t="s">
        <v>971</v>
      </c>
      <c r="C71" t="s">
        <v>2270</v>
      </c>
      <c r="D71">
        <v>4</v>
      </c>
      <c r="E71" t="s">
        <v>714</v>
      </c>
      <c r="F71" t="s">
        <v>714</v>
      </c>
      <c r="G71" t="s">
        <v>714</v>
      </c>
      <c r="H71" t="s">
        <v>714</v>
      </c>
      <c r="I71" t="s">
        <v>714</v>
      </c>
      <c r="J71" t="s">
        <v>714</v>
      </c>
      <c r="K71">
        <v>12.6</v>
      </c>
      <c r="L71">
        <v>3.83</v>
      </c>
    </row>
    <row r="72" spans="1:12">
      <c r="A72" t="s">
        <v>2126</v>
      </c>
      <c r="B72" t="s">
        <v>971</v>
      </c>
      <c r="C72" t="s">
        <v>2270</v>
      </c>
      <c r="D72">
        <v>5</v>
      </c>
      <c r="E72" t="s">
        <v>714</v>
      </c>
      <c r="F72" t="s">
        <v>714</v>
      </c>
      <c r="G72" t="s">
        <v>714</v>
      </c>
      <c r="H72" t="s">
        <v>714</v>
      </c>
      <c r="I72" t="s">
        <v>714</v>
      </c>
      <c r="J72" t="s">
        <v>714</v>
      </c>
      <c r="K72">
        <v>12.6</v>
      </c>
      <c r="L72">
        <v>3.83</v>
      </c>
    </row>
    <row r="73" spans="1:12">
      <c r="A73" t="s">
        <v>2126</v>
      </c>
      <c r="B73" t="s">
        <v>971</v>
      </c>
      <c r="C73" t="s">
        <v>2270</v>
      </c>
      <c r="D73">
        <v>6</v>
      </c>
      <c r="E73" t="s">
        <v>714</v>
      </c>
      <c r="F73" t="s">
        <v>714</v>
      </c>
      <c r="G73" t="s">
        <v>714</v>
      </c>
      <c r="H73" t="s">
        <v>714</v>
      </c>
      <c r="I73" t="s">
        <v>714</v>
      </c>
      <c r="J73" t="s">
        <v>714</v>
      </c>
      <c r="K73">
        <v>12.6</v>
      </c>
      <c r="L73">
        <v>3.83</v>
      </c>
    </row>
    <row r="74" spans="1:12">
      <c r="A74" t="s">
        <v>2126</v>
      </c>
      <c r="B74" t="s">
        <v>971</v>
      </c>
      <c r="C74" t="s">
        <v>2270</v>
      </c>
      <c r="D74">
        <v>7</v>
      </c>
      <c r="E74" t="s">
        <v>714</v>
      </c>
      <c r="F74" t="s">
        <v>714</v>
      </c>
      <c r="G74" t="s">
        <v>714</v>
      </c>
      <c r="H74" t="s">
        <v>714</v>
      </c>
      <c r="I74" t="s">
        <v>714</v>
      </c>
      <c r="J74" t="s">
        <v>714</v>
      </c>
      <c r="K74">
        <v>12.6</v>
      </c>
      <c r="L74">
        <v>3.83</v>
      </c>
    </row>
    <row r="75" spans="1:12">
      <c r="A75" t="s">
        <v>2126</v>
      </c>
      <c r="B75" t="s">
        <v>971</v>
      </c>
      <c r="C75" t="s">
        <v>2270</v>
      </c>
      <c r="D75">
        <v>8</v>
      </c>
      <c r="E75" t="s">
        <v>714</v>
      </c>
      <c r="F75" t="s">
        <v>714</v>
      </c>
      <c r="G75" t="s">
        <v>714</v>
      </c>
      <c r="H75" t="s">
        <v>714</v>
      </c>
      <c r="I75" t="s">
        <v>714</v>
      </c>
      <c r="J75" t="s">
        <v>714</v>
      </c>
      <c r="K75">
        <v>12.6</v>
      </c>
      <c r="L75">
        <v>3.83</v>
      </c>
    </row>
    <row r="76" spans="1:12">
      <c r="A76" t="s">
        <v>2126</v>
      </c>
      <c r="B76" t="s">
        <v>971</v>
      </c>
      <c r="C76" t="s">
        <v>2270</v>
      </c>
      <c r="D76">
        <v>9</v>
      </c>
      <c r="E76" s="55">
        <v>45097</v>
      </c>
      <c r="F76" t="s">
        <v>2268</v>
      </c>
      <c r="G76">
        <v>0.48</v>
      </c>
      <c r="H76">
        <v>0.39700000000000002</v>
      </c>
      <c r="J76" s="992">
        <v>0.36805555555555558</v>
      </c>
      <c r="K76">
        <v>12.6</v>
      </c>
      <c r="L76">
        <v>3.83</v>
      </c>
    </row>
    <row r="77" spans="1:12">
      <c r="A77" t="s">
        <v>2126</v>
      </c>
      <c r="B77" t="s">
        <v>971</v>
      </c>
      <c r="C77" t="s">
        <v>2270</v>
      </c>
      <c r="D77">
        <v>9</v>
      </c>
      <c r="E77" s="55">
        <v>45097</v>
      </c>
      <c r="F77" t="s">
        <v>2268</v>
      </c>
      <c r="G77">
        <v>0.52</v>
      </c>
      <c r="H77">
        <v>0.372</v>
      </c>
      <c r="I77" t="s">
        <v>724</v>
      </c>
      <c r="J77" s="992">
        <v>0.37152777777777773</v>
      </c>
      <c r="K77">
        <v>12.6</v>
      </c>
      <c r="L77">
        <v>3.83</v>
      </c>
    </row>
    <row r="78" spans="1:12">
      <c r="A78" t="s">
        <v>2126</v>
      </c>
      <c r="B78" t="s">
        <v>971</v>
      </c>
      <c r="C78" t="s">
        <v>2270</v>
      </c>
      <c r="D78">
        <v>10</v>
      </c>
      <c r="E78" t="s">
        <v>714</v>
      </c>
      <c r="F78" t="s">
        <v>714</v>
      </c>
      <c r="G78" t="s">
        <v>714</v>
      </c>
      <c r="H78" t="s">
        <v>714</v>
      </c>
      <c r="I78" t="s">
        <v>714</v>
      </c>
      <c r="J78" t="s">
        <v>714</v>
      </c>
      <c r="K78">
        <v>12.6</v>
      </c>
      <c r="L78">
        <v>3.83</v>
      </c>
    </row>
    <row r="79" spans="1:12">
      <c r="A79" t="s">
        <v>2126</v>
      </c>
      <c r="B79" t="s">
        <v>971</v>
      </c>
      <c r="C79" t="s">
        <v>2270</v>
      </c>
      <c r="D79">
        <v>11</v>
      </c>
      <c r="E79" t="s">
        <v>714</v>
      </c>
      <c r="F79" t="s">
        <v>714</v>
      </c>
      <c r="G79" t="s">
        <v>714</v>
      </c>
      <c r="H79" t="s">
        <v>714</v>
      </c>
      <c r="I79" t="s">
        <v>714</v>
      </c>
      <c r="J79" t="s">
        <v>714</v>
      </c>
      <c r="K79">
        <v>12.6</v>
      </c>
      <c r="L79">
        <v>3.83</v>
      </c>
    </row>
    <row r="80" spans="1:12">
      <c r="A80" t="s">
        <v>2126</v>
      </c>
      <c r="B80" t="s">
        <v>971</v>
      </c>
      <c r="C80" t="s">
        <v>2270</v>
      </c>
      <c r="D80">
        <v>11.6</v>
      </c>
      <c r="E80" s="55">
        <v>45097</v>
      </c>
      <c r="F80" t="s">
        <v>2268</v>
      </c>
      <c r="G80">
        <v>0.63</v>
      </c>
      <c r="H80">
        <v>1.04</v>
      </c>
      <c r="J80" s="992">
        <v>0.375</v>
      </c>
      <c r="K80">
        <v>12.6</v>
      </c>
      <c r="L80">
        <v>3.83</v>
      </c>
    </row>
    <row r="81" spans="1:12">
      <c r="A81" t="s">
        <v>2126</v>
      </c>
      <c r="B81" t="s">
        <v>971</v>
      </c>
      <c r="C81" t="s">
        <v>2270</v>
      </c>
      <c r="D81">
        <v>12</v>
      </c>
      <c r="E81" t="s">
        <v>714</v>
      </c>
      <c r="F81" t="s">
        <v>714</v>
      </c>
      <c r="G81" t="s">
        <v>714</v>
      </c>
      <c r="H81" t="s">
        <v>714</v>
      </c>
      <c r="I81" t="s">
        <v>714</v>
      </c>
      <c r="J81" t="s">
        <v>714</v>
      </c>
      <c r="K81">
        <v>12.6</v>
      </c>
      <c r="L81">
        <v>3.83</v>
      </c>
    </row>
    <row r="82" spans="1:12">
      <c r="A82" t="s">
        <v>2126</v>
      </c>
      <c r="B82" t="s">
        <v>971</v>
      </c>
      <c r="C82" t="s">
        <v>2270</v>
      </c>
      <c r="D82">
        <v>12.1</v>
      </c>
      <c r="E82" t="s">
        <v>714</v>
      </c>
      <c r="F82" t="s">
        <v>714</v>
      </c>
      <c r="G82" t="s">
        <v>714</v>
      </c>
      <c r="H82" t="s">
        <v>714</v>
      </c>
      <c r="I82" t="s">
        <v>714</v>
      </c>
      <c r="J82" t="s">
        <v>714</v>
      </c>
      <c r="K82">
        <v>12.6</v>
      </c>
      <c r="L82">
        <v>3.83</v>
      </c>
    </row>
    <row r="83" spans="1:12">
      <c r="A83" t="s">
        <v>2126</v>
      </c>
      <c r="B83" t="s">
        <v>971</v>
      </c>
      <c r="C83" t="s">
        <v>2271</v>
      </c>
      <c r="D83">
        <v>0.5</v>
      </c>
      <c r="E83" s="55">
        <v>45126</v>
      </c>
      <c r="F83" t="s">
        <v>2268</v>
      </c>
      <c r="G83">
        <v>3.93</v>
      </c>
      <c r="H83">
        <v>0.48199999999999998</v>
      </c>
      <c r="J83" s="992">
        <v>0.3666666666666667</v>
      </c>
      <c r="K83">
        <v>13.7</v>
      </c>
      <c r="L83">
        <v>4</v>
      </c>
    </row>
    <row r="84" spans="1:12">
      <c r="A84" t="s">
        <v>2126</v>
      </c>
      <c r="B84" t="s">
        <v>971</v>
      </c>
      <c r="C84" t="s">
        <v>2271</v>
      </c>
      <c r="D84">
        <v>1</v>
      </c>
      <c r="E84" t="s">
        <v>714</v>
      </c>
      <c r="F84" t="s">
        <v>714</v>
      </c>
      <c r="G84" t="s">
        <v>714</v>
      </c>
      <c r="H84" t="s">
        <v>714</v>
      </c>
      <c r="I84" t="s">
        <v>714</v>
      </c>
      <c r="J84" t="s">
        <v>714</v>
      </c>
      <c r="K84">
        <v>13.7</v>
      </c>
      <c r="L84">
        <v>4</v>
      </c>
    </row>
    <row r="85" spans="1:12">
      <c r="A85" t="s">
        <v>2126</v>
      </c>
      <c r="B85" t="s">
        <v>971</v>
      </c>
      <c r="C85" t="s">
        <v>2271</v>
      </c>
      <c r="D85">
        <v>2</v>
      </c>
      <c r="E85" t="s">
        <v>714</v>
      </c>
      <c r="F85" t="s">
        <v>714</v>
      </c>
      <c r="G85" t="s">
        <v>714</v>
      </c>
      <c r="H85" t="s">
        <v>714</v>
      </c>
      <c r="I85" t="s">
        <v>714</v>
      </c>
      <c r="J85" t="s">
        <v>714</v>
      </c>
      <c r="K85">
        <v>13.7</v>
      </c>
      <c r="L85">
        <v>4</v>
      </c>
    </row>
    <row r="86" spans="1:12">
      <c r="A86" t="s">
        <v>2126</v>
      </c>
      <c r="B86" t="s">
        <v>971</v>
      </c>
      <c r="C86" t="s">
        <v>2271</v>
      </c>
      <c r="D86">
        <v>3</v>
      </c>
      <c r="E86" s="55">
        <v>45126</v>
      </c>
      <c r="F86" t="s">
        <v>2268</v>
      </c>
      <c r="G86">
        <v>3.9</v>
      </c>
      <c r="H86">
        <v>0.38800000000000001</v>
      </c>
      <c r="J86" s="992">
        <v>0.37083333333333335</v>
      </c>
      <c r="K86">
        <v>13.7</v>
      </c>
      <c r="L86">
        <v>4</v>
      </c>
    </row>
    <row r="87" spans="1:12">
      <c r="A87" t="s">
        <v>2126</v>
      </c>
      <c r="B87" t="s">
        <v>971</v>
      </c>
      <c r="C87" t="s">
        <v>2271</v>
      </c>
      <c r="D87">
        <v>4</v>
      </c>
      <c r="E87" t="s">
        <v>714</v>
      </c>
      <c r="F87" t="s">
        <v>714</v>
      </c>
      <c r="G87" t="s">
        <v>714</v>
      </c>
      <c r="H87" t="s">
        <v>714</v>
      </c>
      <c r="I87" t="s">
        <v>714</v>
      </c>
      <c r="J87" t="s">
        <v>714</v>
      </c>
      <c r="K87">
        <v>13.7</v>
      </c>
      <c r="L87">
        <v>4</v>
      </c>
    </row>
    <row r="88" spans="1:12">
      <c r="A88" t="s">
        <v>2126</v>
      </c>
      <c r="B88" t="s">
        <v>971</v>
      </c>
      <c r="C88" t="s">
        <v>2271</v>
      </c>
      <c r="D88">
        <v>5</v>
      </c>
      <c r="E88" t="s">
        <v>714</v>
      </c>
      <c r="F88" t="s">
        <v>714</v>
      </c>
      <c r="G88" t="s">
        <v>714</v>
      </c>
      <c r="H88" t="s">
        <v>714</v>
      </c>
      <c r="I88" t="s">
        <v>714</v>
      </c>
      <c r="J88" t="s">
        <v>714</v>
      </c>
      <c r="K88">
        <v>13.7</v>
      </c>
      <c r="L88">
        <v>4</v>
      </c>
    </row>
    <row r="89" spans="1:12">
      <c r="A89" t="s">
        <v>2126</v>
      </c>
      <c r="B89" t="s">
        <v>971</v>
      </c>
      <c r="C89" t="s">
        <v>2271</v>
      </c>
      <c r="D89">
        <v>6</v>
      </c>
      <c r="E89" t="s">
        <v>714</v>
      </c>
      <c r="F89" t="s">
        <v>714</v>
      </c>
      <c r="G89" t="s">
        <v>714</v>
      </c>
      <c r="H89" t="s">
        <v>714</v>
      </c>
      <c r="I89" t="s">
        <v>714</v>
      </c>
      <c r="J89" t="s">
        <v>714</v>
      </c>
      <c r="K89">
        <v>13.7</v>
      </c>
      <c r="L89">
        <v>4</v>
      </c>
    </row>
    <row r="90" spans="1:12">
      <c r="A90" t="s">
        <v>2126</v>
      </c>
      <c r="B90" t="s">
        <v>971</v>
      </c>
      <c r="C90" t="s">
        <v>2271</v>
      </c>
      <c r="D90">
        <v>7</v>
      </c>
      <c r="E90" t="s">
        <v>714</v>
      </c>
      <c r="F90" t="s">
        <v>714</v>
      </c>
      <c r="G90" t="s">
        <v>714</v>
      </c>
      <c r="H90" t="s">
        <v>714</v>
      </c>
      <c r="I90" t="s">
        <v>714</v>
      </c>
      <c r="J90" t="s">
        <v>714</v>
      </c>
      <c r="K90">
        <v>13.7</v>
      </c>
      <c r="L90">
        <v>4</v>
      </c>
    </row>
    <row r="91" spans="1:12">
      <c r="A91" t="s">
        <v>2126</v>
      </c>
      <c r="B91" t="s">
        <v>971</v>
      </c>
      <c r="C91" t="s">
        <v>2271</v>
      </c>
      <c r="D91">
        <v>8</v>
      </c>
      <c r="E91" t="s">
        <v>714</v>
      </c>
      <c r="F91" t="s">
        <v>714</v>
      </c>
      <c r="G91" t="s">
        <v>714</v>
      </c>
      <c r="H91" t="s">
        <v>714</v>
      </c>
      <c r="I91" t="s">
        <v>714</v>
      </c>
      <c r="J91" t="s">
        <v>714</v>
      </c>
      <c r="K91">
        <v>13.7</v>
      </c>
      <c r="L91">
        <v>4</v>
      </c>
    </row>
    <row r="92" spans="1:12">
      <c r="A92" t="s">
        <v>2126</v>
      </c>
      <c r="B92" t="s">
        <v>971</v>
      </c>
      <c r="C92" t="s">
        <v>2271</v>
      </c>
      <c r="D92">
        <v>9</v>
      </c>
      <c r="E92" s="55">
        <v>45126</v>
      </c>
      <c r="F92" t="s">
        <v>2268</v>
      </c>
      <c r="G92">
        <v>0.82</v>
      </c>
      <c r="H92">
        <v>0.54100000000000004</v>
      </c>
      <c r="J92" s="992">
        <v>0.375</v>
      </c>
      <c r="K92">
        <v>13.7</v>
      </c>
      <c r="L92">
        <v>4</v>
      </c>
    </row>
    <row r="93" spans="1:12">
      <c r="A93" t="s">
        <v>2126</v>
      </c>
      <c r="B93" t="s">
        <v>971</v>
      </c>
      <c r="C93" t="s">
        <v>2271</v>
      </c>
      <c r="D93">
        <v>10</v>
      </c>
      <c r="E93" t="s">
        <v>714</v>
      </c>
      <c r="F93" t="s">
        <v>714</v>
      </c>
      <c r="G93" t="s">
        <v>714</v>
      </c>
      <c r="H93" t="s">
        <v>714</v>
      </c>
      <c r="I93" t="s">
        <v>714</v>
      </c>
      <c r="J93" t="s">
        <v>714</v>
      </c>
      <c r="K93">
        <v>13.7</v>
      </c>
      <c r="L93">
        <v>4</v>
      </c>
    </row>
    <row r="94" spans="1:12">
      <c r="A94" t="s">
        <v>2126</v>
      </c>
      <c r="B94" t="s">
        <v>971</v>
      </c>
      <c r="C94" t="s">
        <v>2271</v>
      </c>
      <c r="D94">
        <v>11</v>
      </c>
      <c r="E94" t="s">
        <v>714</v>
      </c>
      <c r="F94" t="s">
        <v>714</v>
      </c>
      <c r="G94" t="s">
        <v>714</v>
      </c>
      <c r="H94" t="s">
        <v>714</v>
      </c>
      <c r="I94" t="s">
        <v>714</v>
      </c>
      <c r="J94" t="s">
        <v>714</v>
      </c>
      <c r="K94">
        <v>13.7</v>
      </c>
      <c r="L94">
        <v>4</v>
      </c>
    </row>
    <row r="95" spans="1:12">
      <c r="A95" t="s">
        <v>2126</v>
      </c>
      <c r="B95" t="s">
        <v>971</v>
      </c>
      <c r="C95" t="s">
        <v>2271</v>
      </c>
      <c r="D95">
        <v>12</v>
      </c>
      <c r="E95" t="s">
        <v>714</v>
      </c>
      <c r="F95" t="s">
        <v>714</v>
      </c>
      <c r="G95" t="s">
        <v>714</v>
      </c>
      <c r="H95" t="s">
        <v>714</v>
      </c>
      <c r="I95" t="s">
        <v>714</v>
      </c>
      <c r="J95" t="s">
        <v>714</v>
      </c>
      <c r="K95">
        <v>13.7</v>
      </c>
      <c r="L95">
        <v>4</v>
      </c>
    </row>
    <row r="96" spans="1:12">
      <c r="A96" t="s">
        <v>2126</v>
      </c>
      <c r="B96" t="s">
        <v>971</v>
      </c>
      <c r="C96" t="s">
        <v>2271</v>
      </c>
      <c r="D96">
        <v>12.7</v>
      </c>
      <c r="E96" s="55">
        <v>45126</v>
      </c>
      <c r="F96" t="s">
        <v>2268</v>
      </c>
      <c r="G96">
        <v>0.83</v>
      </c>
      <c r="H96">
        <v>0.96</v>
      </c>
      <c r="J96" s="992">
        <v>0.38194444444444442</v>
      </c>
      <c r="K96">
        <v>13.7</v>
      </c>
      <c r="L96">
        <v>4</v>
      </c>
    </row>
    <row r="97" spans="1:12">
      <c r="A97" t="s">
        <v>2126</v>
      </c>
      <c r="B97" t="s">
        <v>971</v>
      </c>
      <c r="C97" t="s">
        <v>2271</v>
      </c>
      <c r="D97">
        <v>12.7</v>
      </c>
      <c r="E97" s="55">
        <v>45126</v>
      </c>
      <c r="F97" t="s">
        <v>2268</v>
      </c>
      <c r="G97">
        <v>1.06</v>
      </c>
      <c r="H97">
        <v>0.78100000000000003</v>
      </c>
      <c r="I97" t="s">
        <v>724</v>
      </c>
      <c r="J97" s="992">
        <v>0.3923611111111111</v>
      </c>
      <c r="K97">
        <v>13.7</v>
      </c>
      <c r="L97">
        <v>4</v>
      </c>
    </row>
    <row r="98" spans="1:12">
      <c r="A98" t="s">
        <v>2126</v>
      </c>
      <c r="B98" t="s">
        <v>971</v>
      </c>
      <c r="C98" t="s">
        <v>2271</v>
      </c>
      <c r="D98">
        <v>13</v>
      </c>
      <c r="E98" t="s">
        <v>714</v>
      </c>
      <c r="F98" t="s">
        <v>714</v>
      </c>
      <c r="G98" t="s">
        <v>714</v>
      </c>
      <c r="H98" t="s">
        <v>714</v>
      </c>
      <c r="I98" t="s">
        <v>714</v>
      </c>
      <c r="J98" t="s">
        <v>714</v>
      </c>
      <c r="K98">
        <v>13.7</v>
      </c>
      <c r="L98">
        <v>4</v>
      </c>
    </row>
    <row r="99" spans="1:12">
      <c r="A99" t="s">
        <v>2126</v>
      </c>
      <c r="B99" t="s">
        <v>971</v>
      </c>
      <c r="C99" t="s">
        <v>2271</v>
      </c>
      <c r="D99">
        <v>13.2</v>
      </c>
      <c r="E99" t="s">
        <v>714</v>
      </c>
      <c r="F99" t="s">
        <v>714</v>
      </c>
      <c r="G99" t="s">
        <v>714</v>
      </c>
      <c r="H99" t="s">
        <v>714</v>
      </c>
      <c r="I99" t="s">
        <v>714</v>
      </c>
      <c r="J99" t="s">
        <v>714</v>
      </c>
      <c r="K99">
        <v>13.7</v>
      </c>
      <c r="L99">
        <v>4</v>
      </c>
    </row>
    <row r="100" spans="1:12">
      <c r="A100" t="s">
        <v>2126</v>
      </c>
      <c r="B100" t="s">
        <v>971</v>
      </c>
      <c r="C100" t="s">
        <v>2272</v>
      </c>
      <c r="D100">
        <v>0.5</v>
      </c>
      <c r="E100" s="55">
        <v>45155</v>
      </c>
      <c r="F100" t="s">
        <v>2268</v>
      </c>
      <c r="G100">
        <v>4.2</v>
      </c>
      <c r="H100">
        <v>0.59899999999999998</v>
      </c>
      <c r="J100" s="992">
        <v>0.36527777777777781</v>
      </c>
      <c r="K100">
        <v>13</v>
      </c>
      <c r="L100">
        <v>3.7</v>
      </c>
    </row>
    <row r="101" spans="1:12">
      <c r="A101" t="s">
        <v>2126</v>
      </c>
      <c r="B101" t="s">
        <v>971</v>
      </c>
      <c r="C101" t="s">
        <v>2272</v>
      </c>
      <c r="D101">
        <v>1</v>
      </c>
      <c r="E101" t="s">
        <v>714</v>
      </c>
      <c r="F101" t="s">
        <v>714</v>
      </c>
      <c r="G101" t="s">
        <v>714</v>
      </c>
      <c r="H101" t="s">
        <v>714</v>
      </c>
      <c r="I101" t="s">
        <v>714</v>
      </c>
      <c r="J101" t="s">
        <v>714</v>
      </c>
      <c r="K101">
        <v>13</v>
      </c>
      <c r="L101">
        <v>3.7</v>
      </c>
    </row>
    <row r="102" spans="1:12">
      <c r="A102" t="s">
        <v>2126</v>
      </c>
      <c r="B102" t="s">
        <v>971</v>
      </c>
      <c r="C102" t="s">
        <v>2272</v>
      </c>
      <c r="D102">
        <v>2</v>
      </c>
      <c r="E102" t="s">
        <v>714</v>
      </c>
      <c r="F102" t="s">
        <v>714</v>
      </c>
      <c r="G102" t="s">
        <v>714</v>
      </c>
      <c r="H102" t="s">
        <v>714</v>
      </c>
      <c r="I102" t="s">
        <v>714</v>
      </c>
      <c r="J102" t="s">
        <v>714</v>
      </c>
      <c r="K102">
        <v>13</v>
      </c>
      <c r="L102">
        <v>3.7</v>
      </c>
    </row>
    <row r="103" spans="1:12">
      <c r="A103" t="s">
        <v>2126</v>
      </c>
      <c r="B103" t="s">
        <v>971</v>
      </c>
      <c r="C103" t="s">
        <v>2272</v>
      </c>
      <c r="D103">
        <v>3</v>
      </c>
      <c r="E103" s="55">
        <v>45155</v>
      </c>
      <c r="F103" t="s">
        <v>2268</v>
      </c>
      <c r="G103">
        <v>3.82</v>
      </c>
      <c r="H103">
        <v>0.626</v>
      </c>
      <c r="J103" s="992">
        <v>0.36944444444444446</v>
      </c>
      <c r="K103">
        <v>13</v>
      </c>
      <c r="L103">
        <v>3.7</v>
      </c>
    </row>
    <row r="104" spans="1:12">
      <c r="A104" t="s">
        <v>2126</v>
      </c>
      <c r="B104" t="s">
        <v>971</v>
      </c>
      <c r="C104" t="s">
        <v>2272</v>
      </c>
      <c r="D104">
        <v>4</v>
      </c>
      <c r="E104" t="s">
        <v>714</v>
      </c>
      <c r="F104" t="s">
        <v>714</v>
      </c>
      <c r="G104" t="s">
        <v>714</v>
      </c>
      <c r="H104" t="s">
        <v>714</v>
      </c>
      <c r="I104" t="s">
        <v>714</v>
      </c>
      <c r="J104" t="s">
        <v>714</v>
      </c>
      <c r="K104">
        <v>13</v>
      </c>
      <c r="L104">
        <v>3.7</v>
      </c>
    </row>
    <row r="105" spans="1:12">
      <c r="A105" t="s">
        <v>2126</v>
      </c>
      <c r="B105" t="s">
        <v>971</v>
      </c>
      <c r="C105" t="s">
        <v>2272</v>
      </c>
      <c r="D105">
        <v>5</v>
      </c>
      <c r="E105" t="s">
        <v>714</v>
      </c>
      <c r="F105" t="s">
        <v>714</v>
      </c>
      <c r="G105" t="s">
        <v>714</v>
      </c>
      <c r="H105" t="s">
        <v>714</v>
      </c>
      <c r="I105" t="s">
        <v>714</v>
      </c>
      <c r="J105" t="s">
        <v>714</v>
      </c>
      <c r="K105">
        <v>13</v>
      </c>
      <c r="L105">
        <v>3.7</v>
      </c>
    </row>
    <row r="106" spans="1:12">
      <c r="A106" t="s">
        <v>2126</v>
      </c>
      <c r="B106" t="s">
        <v>971</v>
      </c>
      <c r="C106" t="s">
        <v>2272</v>
      </c>
      <c r="D106">
        <v>6</v>
      </c>
      <c r="E106" t="s">
        <v>714</v>
      </c>
      <c r="F106" t="s">
        <v>714</v>
      </c>
      <c r="G106" t="s">
        <v>714</v>
      </c>
      <c r="H106" t="s">
        <v>714</v>
      </c>
      <c r="I106" t="s">
        <v>714</v>
      </c>
      <c r="J106" t="s">
        <v>714</v>
      </c>
      <c r="K106">
        <v>13</v>
      </c>
      <c r="L106">
        <v>3.7</v>
      </c>
    </row>
    <row r="107" spans="1:12">
      <c r="A107" t="s">
        <v>2126</v>
      </c>
      <c r="B107" t="s">
        <v>971</v>
      </c>
      <c r="C107" t="s">
        <v>2272</v>
      </c>
      <c r="D107">
        <v>7</v>
      </c>
      <c r="E107" t="s">
        <v>714</v>
      </c>
      <c r="F107" t="s">
        <v>714</v>
      </c>
      <c r="G107" t="s">
        <v>714</v>
      </c>
      <c r="H107" t="s">
        <v>714</v>
      </c>
      <c r="I107" t="s">
        <v>714</v>
      </c>
      <c r="J107" t="s">
        <v>714</v>
      </c>
      <c r="K107">
        <v>13</v>
      </c>
      <c r="L107">
        <v>3.7</v>
      </c>
    </row>
    <row r="108" spans="1:12">
      <c r="A108" t="s">
        <v>2126</v>
      </c>
      <c r="B108" t="s">
        <v>971</v>
      </c>
      <c r="C108" t="s">
        <v>2272</v>
      </c>
      <c r="D108">
        <v>8</v>
      </c>
      <c r="E108" t="s">
        <v>714</v>
      </c>
      <c r="F108" t="s">
        <v>714</v>
      </c>
      <c r="G108" t="s">
        <v>714</v>
      </c>
      <c r="H108" t="s">
        <v>714</v>
      </c>
      <c r="I108" t="s">
        <v>714</v>
      </c>
      <c r="J108" t="s">
        <v>714</v>
      </c>
      <c r="K108">
        <v>13</v>
      </c>
      <c r="L108">
        <v>3.7</v>
      </c>
    </row>
    <row r="109" spans="1:12">
      <c r="A109" t="s">
        <v>2126</v>
      </c>
      <c r="B109" t="s">
        <v>971</v>
      </c>
      <c r="C109" t="s">
        <v>2272</v>
      </c>
      <c r="D109">
        <v>9</v>
      </c>
      <c r="E109" s="55">
        <v>45155</v>
      </c>
      <c r="F109" t="s">
        <v>2268</v>
      </c>
      <c r="G109">
        <v>1.3</v>
      </c>
      <c r="H109">
        <v>0.72399999999999998</v>
      </c>
      <c r="J109" s="992">
        <v>0.3743055555555555</v>
      </c>
      <c r="K109">
        <v>13</v>
      </c>
      <c r="L109">
        <v>3.7</v>
      </c>
    </row>
    <row r="110" spans="1:12">
      <c r="A110" t="s">
        <v>2126</v>
      </c>
      <c r="B110" t="s">
        <v>971</v>
      </c>
      <c r="C110" t="s">
        <v>2272</v>
      </c>
      <c r="D110">
        <v>10</v>
      </c>
      <c r="E110" t="s">
        <v>714</v>
      </c>
      <c r="F110" t="s">
        <v>714</v>
      </c>
      <c r="G110" t="s">
        <v>714</v>
      </c>
      <c r="H110" t="s">
        <v>714</v>
      </c>
      <c r="I110" t="s">
        <v>714</v>
      </c>
      <c r="J110" t="s">
        <v>714</v>
      </c>
      <c r="K110">
        <v>13</v>
      </c>
      <c r="L110">
        <v>3.7</v>
      </c>
    </row>
    <row r="111" spans="1:12">
      <c r="A111" t="s">
        <v>2126</v>
      </c>
      <c r="B111" t="s">
        <v>971</v>
      </c>
      <c r="C111" t="s">
        <v>2272</v>
      </c>
      <c r="D111">
        <v>11</v>
      </c>
      <c r="E111" t="s">
        <v>714</v>
      </c>
      <c r="F111" t="s">
        <v>714</v>
      </c>
      <c r="G111" t="s">
        <v>714</v>
      </c>
      <c r="H111" t="s">
        <v>714</v>
      </c>
      <c r="I111" t="s">
        <v>714</v>
      </c>
      <c r="J111" t="s">
        <v>714</v>
      </c>
      <c r="K111">
        <v>13</v>
      </c>
      <c r="L111">
        <v>3.7</v>
      </c>
    </row>
    <row r="112" spans="1:12">
      <c r="A112" t="s">
        <v>2126</v>
      </c>
      <c r="B112" t="s">
        <v>971</v>
      </c>
      <c r="C112" t="s">
        <v>2272</v>
      </c>
      <c r="D112">
        <v>12</v>
      </c>
      <c r="E112" s="55">
        <v>45155</v>
      </c>
      <c r="F112" t="s">
        <v>2268</v>
      </c>
      <c r="G112">
        <v>0.65</v>
      </c>
      <c r="H112">
        <v>0.73099999999999998</v>
      </c>
      <c r="J112" s="992">
        <v>0.37847222222222227</v>
      </c>
      <c r="K112">
        <v>13</v>
      </c>
      <c r="L112">
        <v>3.7</v>
      </c>
    </row>
    <row r="113" spans="1:12">
      <c r="A113" t="s">
        <v>2126</v>
      </c>
      <c r="B113" t="s">
        <v>971</v>
      </c>
      <c r="C113" t="s">
        <v>2272</v>
      </c>
      <c r="D113">
        <v>12.5</v>
      </c>
      <c r="E113" t="s">
        <v>714</v>
      </c>
      <c r="F113" t="s">
        <v>714</v>
      </c>
      <c r="G113" t="s">
        <v>714</v>
      </c>
      <c r="H113" t="s">
        <v>714</v>
      </c>
      <c r="I113" t="s">
        <v>714</v>
      </c>
      <c r="J113" t="s">
        <v>714</v>
      </c>
      <c r="K113">
        <v>13</v>
      </c>
      <c r="L113">
        <v>3.7</v>
      </c>
    </row>
    <row r="114" spans="1:12">
      <c r="A114" t="s">
        <v>2126</v>
      </c>
      <c r="B114" t="s">
        <v>971</v>
      </c>
      <c r="C114" t="s">
        <v>2273</v>
      </c>
      <c r="D114">
        <v>0.5</v>
      </c>
      <c r="E114" s="55">
        <v>45189</v>
      </c>
      <c r="F114" t="s">
        <v>2268</v>
      </c>
      <c r="G114">
        <v>5.0599999999999996</v>
      </c>
      <c r="H114">
        <v>0.42</v>
      </c>
      <c r="J114" s="992">
        <v>0.3611111111111111</v>
      </c>
      <c r="K114">
        <v>13.4</v>
      </c>
      <c r="L114">
        <v>3.5</v>
      </c>
    </row>
    <row r="115" spans="1:12">
      <c r="A115" t="s">
        <v>2126</v>
      </c>
      <c r="B115" t="s">
        <v>971</v>
      </c>
      <c r="C115" t="s">
        <v>2273</v>
      </c>
      <c r="D115">
        <v>1</v>
      </c>
      <c r="E115" t="s">
        <v>714</v>
      </c>
      <c r="F115" t="s">
        <v>714</v>
      </c>
      <c r="G115" t="s">
        <v>714</v>
      </c>
      <c r="H115" t="s">
        <v>714</v>
      </c>
      <c r="I115" t="s">
        <v>714</v>
      </c>
      <c r="J115" t="s">
        <v>714</v>
      </c>
      <c r="K115">
        <v>13.4</v>
      </c>
      <c r="L115">
        <v>3.5</v>
      </c>
    </row>
    <row r="116" spans="1:12">
      <c r="A116" t="s">
        <v>2126</v>
      </c>
      <c r="B116" t="s">
        <v>971</v>
      </c>
      <c r="C116" t="s">
        <v>2273</v>
      </c>
      <c r="D116">
        <v>2</v>
      </c>
      <c r="E116" t="s">
        <v>714</v>
      </c>
      <c r="F116" t="s">
        <v>714</v>
      </c>
      <c r="G116" t="s">
        <v>714</v>
      </c>
      <c r="H116" t="s">
        <v>714</v>
      </c>
      <c r="I116" t="s">
        <v>714</v>
      </c>
      <c r="J116" t="s">
        <v>714</v>
      </c>
      <c r="K116">
        <v>13.4</v>
      </c>
      <c r="L116">
        <v>3.5</v>
      </c>
    </row>
    <row r="117" spans="1:12">
      <c r="A117" t="s">
        <v>2126</v>
      </c>
      <c r="B117" t="s">
        <v>971</v>
      </c>
      <c r="C117" t="s">
        <v>2273</v>
      </c>
      <c r="D117">
        <v>3</v>
      </c>
      <c r="E117" s="55">
        <v>45189</v>
      </c>
      <c r="F117" t="s">
        <v>2268</v>
      </c>
      <c r="G117">
        <v>4.17</v>
      </c>
      <c r="H117">
        <v>0.48799999999999999</v>
      </c>
      <c r="J117" s="992">
        <v>0.3659722222222222</v>
      </c>
      <c r="K117">
        <v>13.4</v>
      </c>
      <c r="L117">
        <v>3.5</v>
      </c>
    </row>
    <row r="118" spans="1:12">
      <c r="A118" t="s">
        <v>2126</v>
      </c>
      <c r="B118" t="s">
        <v>971</v>
      </c>
      <c r="C118" t="s">
        <v>2273</v>
      </c>
      <c r="D118">
        <v>4</v>
      </c>
      <c r="E118" t="s">
        <v>714</v>
      </c>
      <c r="F118" t="s">
        <v>714</v>
      </c>
      <c r="G118" t="s">
        <v>714</v>
      </c>
      <c r="H118" t="s">
        <v>714</v>
      </c>
      <c r="I118" t="s">
        <v>714</v>
      </c>
      <c r="J118" t="s">
        <v>714</v>
      </c>
      <c r="K118">
        <v>13.4</v>
      </c>
      <c r="L118">
        <v>3.5</v>
      </c>
    </row>
    <row r="119" spans="1:12">
      <c r="A119" t="s">
        <v>2126</v>
      </c>
      <c r="B119" t="s">
        <v>971</v>
      </c>
      <c r="C119" t="s">
        <v>2273</v>
      </c>
      <c r="D119">
        <v>5</v>
      </c>
      <c r="E119" t="s">
        <v>714</v>
      </c>
      <c r="F119" t="s">
        <v>714</v>
      </c>
      <c r="G119" t="s">
        <v>714</v>
      </c>
      <c r="H119" t="s">
        <v>714</v>
      </c>
      <c r="I119" t="s">
        <v>714</v>
      </c>
      <c r="J119" t="s">
        <v>714</v>
      </c>
      <c r="K119">
        <v>13.4</v>
      </c>
      <c r="L119">
        <v>3.5</v>
      </c>
    </row>
    <row r="120" spans="1:12">
      <c r="A120" t="s">
        <v>2126</v>
      </c>
      <c r="B120" t="s">
        <v>971</v>
      </c>
      <c r="C120" t="s">
        <v>2273</v>
      </c>
      <c r="D120">
        <v>6</v>
      </c>
      <c r="E120" t="s">
        <v>714</v>
      </c>
      <c r="F120" t="s">
        <v>714</v>
      </c>
      <c r="G120" t="s">
        <v>714</v>
      </c>
      <c r="H120" t="s">
        <v>714</v>
      </c>
      <c r="I120" t="s">
        <v>714</v>
      </c>
      <c r="J120" t="s">
        <v>714</v>
      </c>
      <c r="K120">
        <v>13.4</v>
      </c>
      <c r="L120">
        <v>3.5</v>
      </c>
    </row>
    <row r="121" spans="1:12">
      <c r="A121" t="s">
        <v>2126</v>
      </c>
      <c r="B121" t="s">
        <v>971</v>
      </c>
      <c r="C121" t="s">
        <v>2273</v>
      </c>
      <c r="D121">
        <v>7</v>
      </c>
      <c r="E121" t="s">
        <v>714</v>
      </c>
      <c r="F121" t="s">
        <v>714</v>
      </c>
      <c r="G121" t="s">
        <v>714</v>
      </c>
      <c r="H121" t="s">
        <v>714</v>
      </c>
      <c r="I121" t="s">
        <v>714</v>
      </c>
      <c r="J121" t="s">
        <v>714</v>
      </c>
      <c r="K121">
        <v>13.4</v>
      </c>
      <c r="L121">
        <v>3.5</v>
      </c>
    </row>
    <row r="122" spans="1:12">
      <c r="A122" t="s">
        <v>2126</v>
      </c>
      <c r="B122" t="s">
        <v>971</v>
      </c>
      <c r="C122" t="s">
        <v>2273</v>
      </c>
      <c r="D122">
        <v>8</v>
      </c>
      <c r="E122" t="s">
        <v>714</v>
      </c>
      <c r="F122" t="s">
        <v>714</v>
      </c>
      <c r="G122" t="s">
        <v>714</v>
      </c>
      <c r="H122" t="s">
        <v>714</v>
      </c>
      <c r="I122" t="s">
        <v>714</v>
      </c>
      <c r="J122" t="s">
        <v>714</v>
      </c>
      <c r="K122">
        <v>13.4</v>
      </c>
      <c r="L122">
        <v>3.5</v>
      </c>
    </row>
    <row r="123" spans="1:12">
      <c r="A123" t="s">
        <v>2126</v>
      </c>
      <c r="B123" t="s">
        <v>971</v>
      </c>
      <c r="C123" t="s">
        <v>2273</v>
      </c>
      <c r="D123">
        <v>9</v>
      </c>
      <c r="E123" s="55">
        <v>45189</v>
      </c>
      <c r="F123" t="s">
        <v>2268</v>
      </c>
      <c r="G123">
        <v>2.63</v>
      </c>
      <c r="H123">
        <v>0.49</v>
      </c>
      <c r="J123" s="992">
        <v>0.37013888888888885</v>
      </c>
      <c r="K123">
        <v>13.4</v>
      </c>
      <c r="L123">
        <v>3.5</v>
      </c>
    </row>
    <row r="124" spans="1:12">
      <c r="A124" t="s">
        <v>2126</v>
      </c>
      <c r="B124" t="s">
        <v>971</v>
      </c>
      <c r="C124" t="s">
        <v>2273</v>
      </c>
      <c r="D124">
        <v>10</v>
      </c>
      <c r="E124" t="s">
        <v>714</v>
      </c>
      <c r="F124" t="s">
        <v>714</v>
      </c>
      <c r="G124" t="s">
        <v>714</v>
      </c>
      <c r="H124" t="s">
        <v>714</v>
      </c>
      <c r="I124" t="s">
        <v>714</v>
      </c>
      <c r="J124" t="s">
        <v>714</v>
      </c>
      <c r="K124">
        <v>13.4</v>
      </c>
      <c r="L124">
        <v>3.5</v>
      </c>
    </row>
    <row r="125" spans="1:12">
      <c r="A125" t="s">
        <v>2126</v>
      </c>
      <c r="B125" t="s">
        <v>971</v>
      </c>
      <c r="C125" t="s">
        <v>2273</v>
      </c>
      <c r="D125">
        <v>11</v>
      </c>
      <c r="E125" t="s">
        <v>714</v>
      </c>
      <c r="F125" t="s">
        <v>714</v>
      </c>
      <c r="G125" t="s">
        <v>714</v>
      </c>
      <c r="H125" t="s">
        <v>714</v>
      </c>
      <c r="I125" t="s">
        <v>714</v>
      </c>
      <c r="J125" t="s">
        <v>714</v>
      </c>
      <c r="K125">
        <v>13.4</v>
      </c>
      <c r="L125">
        <v>3.5</v>
      </c>
    </row>
    <row r="126" spans="1:12">
      <c r="A126" t="s">
        <v>2126</v>
      </c>
      <c r="B126" t="s">
        <v>971</v>
      </c>
      <c r="C126" t="s">
        <v>2273</v>
      </c>
      <c r="D126">
        <v>12</v>
      </c>
      <c r="E126" t="s">
        <v>714</v>
      </c>
      <c r="F126" t="s">
        <v>714</v>
      </c>
      <c r="G126" t="s">
        <v>714</v>
      </c>
      <c r="H126" t="s">
        <v>714</v>
      </c>
      <c r="I126" t="s">
        <v>714</v>
      </c>
      <c r="J126" t="s">
        <v>714</v>
      </c>
      <c r="K126">
        <v>13.4</v>
      </c>
      <c r="L126">
        <v>3.5</v>
      </c>
    </row>
    <row r="127" spans="1:12">
      <c r="A127" t="s">
        <v>2126</v>
      </c>
      <c r="B127" t="s">
        <v>971</v>
      </c>
      <c r="C127" t="s">
        <v>2273</v>
      </c>
      <c r="D127">
        <v>12.4</v>
      </c>
      <c r="E127" s="55">
        <v>45189</v>
      </c>
      <c r="F127" t="s">
        <v>2268</v>
      </c>
      <c r="G127">
        <v>2.06</v>
      </c>
      <c r="H127">
        <v>2</v>
      </c>
      <c r="I127" t="s">
        <v>724</v>
      </c>
      <c r="J127" s="992">
        <v>0.37777777777777777</v>
      </c>
      <c r="K127">
        <v>13.4</v>
      </c>
      <c r="L127">
        <v>3.5</v>
      </c>
    </row>
    <row r="128" spans="1:12">
      <c r="A128" t="s">
        <v>2126</v>
      </c>
      <c r="B128" t="s">
        <v>971</v>
      </c>
      <c r="C128" t="s">
        <v>2273</v>
      </c>
      <c r="D128">
        <v>12.4</v>
      </c>
      <c r="E128" s="55">
        <v>45189</v>
      </c>
      <c r="F128" t="s">
        <v>2268</v>
      </c>
      <c r="G128">
        <v>2.25</v>
      </c>
      <c r="H128">
        <v>1.95</v>
      </c>
      <c r="J128" s="992">
        <v>0.3743055555555555</v>
      </c>
      <c r="K128">
        <v>13.4</v>
      </c>
      <c r="L128">
        <v>3.5</v>
      </c>
    </row>
    <row r="129" spans="1:12">
      <c r="A129" t="s">
        <v>2126</v>
      </c>
      <c r="B129" t="s">
        <v>971</v>
      </c>
      <c r="C129" t="s">
        <v>2273</v>
      </c>
      <c r="D129">
        <v>12.9</v>
      </c>
      <c r="E129" t="s">
        <v>714</v>
      </c>
      <c r="F129" t="s">
        <v>714</v>
      </c>
      <c r="G129" t="s">
        <v>714</v>
      </c>
      <c r="H129" t="s">
        <v>714</v>
      </c>
      <c r="I129" t="s">
        <v>714</v>
      </c>
      <c r="J129" t="s">
        <v>714</v>
      </c>
      <c r="K129">
        <v>13.4</v>
      </c>
      <c r="L129">
        <v>3.5</v>
      </c>
    </row>
    <row r="130" spans="1:12">
      <c r="A130" t="s">
        <v>2126</v>
      </c>
      <c r="B130" t="s">
        <v>971</v>
      </c>
      <c r="C130" t="s">
        <v>2274</v>
      </c>
      <c r="D130">
        <v>0.5</v>
      </c>
      <c r="E130" s="55">
        <v>45217</v>
      </c>
      <c r="F130" t="s">
        <v>2268</v>
      </c>
      <c r="G130">
        <v>6.36</v>
      </c>
      <c r="H130">
        <v>0.29099999999999998</v>
      </c>
      <c r="J130" s="992">
        <v>0.37222222222222223</v>
      </c>
      <c r="K130">
        <v>13.5</v>
      </c>
      <c r="L130">
        <v>3.85</v>
      </c>
    </row>
    <row r="131" spans="1:12">
      <c r="A131" t="s">
        <v>2126</v>
      </c>
      <c r="B131" t="s">
        <v>971</v>
      </c>
      <c r="C131" t="s">
        <v>2274</v>
      </c>
      <c r="D131">
        <v>1</v>
      </c>
      <c r="E131" t="s">
        <v>714</v>
      </c>
      <c r="F131" t="s">
        <v>714</v>
      </c>
      <c r="G131" t="s">
        <v>714</v>
      </c>
      <c r="H131" t="s">
        <v>714</v>
      </c>
      <c r="I131" t="s">
        <v>714</v>
      </c>
      <c r="J131" t="s">
        <v>714</v>
      </c>
      <c r="K131">
        <v>13.5</v>
      </c>
      <c r="L131">
        <v>3.85</v>
      </c>
    </row>
    <row r="132" spans="1:12">
      <c r="A132" t="s">
        <v>2126</v>
      </c>
      <c r="B132" t="s">
        <v>971</v>
      </c>
      <c r="C132" t="s">
        <v>2274</v>
      </c>
      <c r="D132">
        <v>2</v>
      </c>
      <c r="E132" t="s">
        <v>714</v>
      </c>
      <c r="F132" t="s">
        <v>714</v>
      </c>
      <c r="G132" t="s">
        <v>714</v>
      </c>
      <c r="H132" t="s">
        <v>714</v>
      </c>
      <c r="I132" t="s">
        <v>714</v>
      </c>
      <c r="J132" t="s">
        <v>714</v>
      </c>
      <c r="K132">
        <v>13.5</v>
      </c>
      <c r="L132">
        <v>3.85</v>
      </c>
    </row>
    <row r="133" spans="1:12">
      <c r="A133" t="s">
        <v>2126</v>
      </c>
      <c r="B133" t="s">
        <v>971</v>
      </c>
      <c r="C133" t="s">
        <v>2274</v>
      </c>
      <c r="D133">
        <v>3</v>
      </c>
      <c r="E133" s="55">
        <v>45217</v>
      </c>
      <c r="F133" t="s">
        <v>2268</v>
      </c>
      <c r="G133">
        <v>6.59</v>
      </c>
      <c r="H133">
        <v>0.26500000000000001</v>
      </c>
      <c r="J133" s="992">
        <v>0.37777777777777777</v>
      </c>
      <c r="K133">
        <v>13.5</v>
      </c>
      <c r="L133">
        <v>3.85</v>
      </c>
    </row>
    <row r="134" spans="1:12">
      <c r="A134" t="s">
        <v>2126</v>
      </c>
      <c r="B134" t="s">
        <v>971</v>
      </c>
      <c r="C134" t="s">
        <v>2274</v>
      </c>
      <c r="D134">
        <v>4</v>
      </c>
      <c r="E134" t="s">
        <v>714</v>
      </c>
      <c r="F134" t="s">
        <v>714</v>
      </c>
      <c r="G134" t="s">
        <v>714</v>
      </c>
      <c r="H134" t="s">
        <v>714</v>
      </c>
      <c r="I134" t="s">
        <v>714</v>
      </c>
      <c r="J134" t="s">
        <v>714</v>
      </c>
      <c r="K134">
        <v>13.5</v>
      </c>
      <c r="L134">
        <v>3.85</v>
      </c>
    </row>
    <row r="135" spans="1:12">
      <c r="A135" t="s">
        <v>2126</v>
      </c>
      <c r="B135" t="s">
        <v>971</v>
      </c>
      <c r="C135" t="s">
        <v>2274</v>
      </c>
      <c r="D135">
        <v>5</v>
      </c>
      <c r="E135" t="s">
        <v>714</v>
      </c>
      <c r="F135" t="s">
        <v>714</v>
      </c>
      <c r="G135" t="s">
        <v>714</v>
      </c>
      <c r="H135" t="s">
        <v>714</v>
      </c>
      <c r="I135" t="s">
        <v>714</v>
      </c>
      <c r="J135" t="s">
        <v>714</v>
      </c>
      <c r="K135">
        <v>13.5</v>
      </c>
      <c r="L135">
        <v>3.85</v>
      </c>
    </row>
    <row r="136" spans="1:12">
      <c r="A136" t="s">
        <v>2126</v>
      </c>
      <c r="B136" t="s">
        <v>971</v>
      </c>
      <c r="C136" t="s">
        <v>2274</v>
      </c>
      <c r="D136">
        <v>6</v>
      </c>
      <c r="E136" t="s">
        <v>714</v>
      </c>
      <c r="F136" t="s">
        <v>714</v>
      </c>
      <c r="G136" t="s">
        <v>714</v>
      </c>
      <c r="H136" t="s">
        <v>714</v>
      </c>
      <c r="I136" t="s">
        <v>714</v>
      </c>
      <c r="J136" t="s">
        <v>714</v>
      </c>
      <c r="K136">
        <v>13.5</v>
      </c>
      <c r="L136">
        <v>3.85</v>
      </c>
    </row>
    <row r="137" spans="1:12">
      <c r="A137" t="s">
        <v>2126</v>
      </c>
      <c r="B137" t="s">
        <v>971</v>
      </c>
      <c r="C137" t="s">
        <v>2274</v>
      </c>
      <c r="D137">
        <v>7</v>
      </c>
      <c r="E137" t="s">
        <v>714</v>
      </c>
      <c r="F137" t="s">
        <v>714</v>
      </c>
      <c r="G137" t="s">
        <v>714</v>
      </c>
      <c r="H137" t="s">
        <v>714</v>
      </c>
      <c r="I137" t="s">
        <v>714</v>
      </c>
      <c r="J137" t="s">
        <v>714</v>
      </c>
      <c r="K137">
        <v>13.5</v>
      </c>
      <c r="L137">
        <v>3.85</v>
      </c>
    </row>
    <row r="138" spans="1:12">
      <c r="A138" t="s">
        <v>2126</v>
      </c>
      <c r="B138" t="s">
        <v>971</v>
      </c>
      <c r="C138" t="s">
        <v>2274</v>
      </c>
      <c r="D138">
        <v>8</v>
      </c>
      <c r="E138" t="s">
        <v>714</v>
      </c>
      <c r="F138" t="s">
        <v>714</v>
      </c>
      <c r="G138" t="s">
        <v>714</v>
      </c>
      <c r="H138" t="s">
        <v>714</v>
      </c>
      <c r="I138" t="s">
        <v>714</v>
      </c>
      <c r="J138" t="s">
        <v>714</v>
      </c>
      <c r="K138">
        <v>13.5</v>
      </c>
      <c r="L138">
        <v>3.85</v>
      </c>
    </row>
    <row r="139" spans="1:12">
      <c r="A139" t="s">
        <v>2126</v>
      </c>
      <c r="B139" t="s">
        <v>971</v>
      </c>
      <c r="C139" t="s">
        <v>2274</v>
      </c>
      <c r="D139">
        <v>9</v>
      </c>
      <c r="E139" s="55">
        <v>45217</v>
      </c>
      <c r="F139" t="s">
        <v>2268</v>
      </c>
      <c r="G139">
        <v>5.59</v>
      </c>
      <c r="H139">
        <v>0.38</v>
      </c>
      <c r="J139" s="992">
        <v>0.3833333333333333</v>
      </c>
      <c r="K139">
        <v>13.5</v>
      </c>
      <c r="L139">
        <v>3.85</v>
      </c>
    </row>
    <row r="140" spans="1:12">
      <c r="A140" t="s">
        <v>2126</v>
      </c>
      <c r="B140" t="s">
        <v>971</v>
      </c>
      <c r="C140" t="s">
        <v>2274</v>
      </c>
      <c r="D140">
        <v>10</v>
      </c>
      <c r="E140" t="s">
        <v>714</v>
      </c>
      <c r="F140" t="s">
        <v>714</v>
      </c>
      <c r="G140" t="s">
        <v>714</v>
      </c>
      <c r="H140" t="s">
        <v>714</v>
      </c>
      <c r="I140" t="s">
        <v>714</v>
      </c>
      <c r="J140" t="s">
        <v>714</v>
      </c>
      <c r="K140">
        <v>13.5</v>
      </c>
      <c r="L140">
        <v>3.85</v>
      </c>
    </row>
    <row r="141" spans="1:12">
      <c r="A141" t="s">
        <v>2126</v>
      </c>
      <c r="B141" t="s">
        <v>971</v>
      </c>
      <c r="C141" t="s">
        <v>2274</v>
      </c>
      <c r="D141">
        <v>11</v>
      </c>
      <c r="E141" t="s">
        <v>714</v>
      </c>
      <c r="F141" t="s">
        <v>714</v>
      </c>
      <c r="G141" t="s">
        <v>714</v>
      </c>
      <c r="H141" t="s">
        <v>714</v>
      </c>
      <c r="I141" t="s">
        <v>714</v>
      </c>
      <c r="J141" t="s">
        <v>714</v>
      </c>
      <c r="K141">
        <v>13.5</v>
      </c>
      <c r="L141">
        <v>3.85</v>
      </c>
    </row>
    <row r="142" spans="1:12">
      <c r="A142" t="s">
        <v>2126</v>
      </c>
      <c r="B142" t="s">
        <v>971</v>
      </c>
      <c r="C142" t="s">
        <v>2274</v>
      </c>
      <c r="D142">
        <v>12</v>
      </c>
      <c r="E142" t="s">
        <v>714</v>
      </c>
      <c r="F142" t="s">
        <v>714</v>
      </c>
      <c r="G142" t="s">
        <v>714</v>
      </c>
      <c r="H142" t="s">
        <v>714</v>
      </c>
      <c r="I142" t="s">
        <v>714</v>
      </c>
      <c r="J142" t="s">
        <v>714</v>
      </c>
      <c r="K142">
        <v>13.5</v>
      </c>
      <c r="L142">
        <v>3.85</v>
      </c>
    </row>
    <row r="143" spans="1:12">
      <c r="A143" t="s">
        <v>2126</v>
      </c>
      <c r="B143" t="s">
        <v>971</v>
      </c>
      <c r="C143" t="s">
        <v>2274</v>
      </c>
      <c r="D143">
        <v>12.5</v>
      </c>
      <c r="E143" s="55">
        <v>45217</v>
      </c>
      <c r="F143" t="s">
        <v>2268</v>
      </c>
      <c r="G143">
        <v>2.84</v>
      </c>
      <c r="H143">
        <v>1.22</v>
      </c>
      <c r="J143" s="992">
        <v>0.38819444444444445</v>
      </c>
      <c r="K143">
        <v>13.5</v>
      </c>
      <c r="L143">
        <v>3.85</v>
      </c>
    </row>
    <row r="144" spans="1:12">
      <c r="A144" t="s">
        <v>2126</v>
      </c>
      <c r="B144" t="s">
        <v>971</v>
      </c>
      <c r="C144" t="s">
        <v>2274</v>
      </c>
      <c r="D144">
        <v>13</v>
      </c>
      <c r="E144" t="s">
        <v>714</v>
      </c>
      <c r="F144" t="s">
        <v>714</v>
      </c>
      <c r="G144" t="s">
        <v>714</v>
      </c>
      <c r="H144" t="s">
        <v>714</v>
      </c>
      <c r="I144" t="s">
        <v>714</v>
      </c>
      <c r="J144" t="s">
        <v>714</v>
      </c>
      <c r="K144">
        <v>13.5</v>
      </c>
      <c r="L144">
        <v>3.85</v>
      </c>
    </row>
    <row r="145" spans="1:12">
      <c r="A145" t="s">
        <v>2126</v>
      </c>
      <c r="B145" t="s">
        <v>971</v>
      </c>
      <c r="C145" t="s">
        <v>2275</v>
      </c>
      <c r="D145">
        <v>0.5</v>
      </c>
      <c r="E145" s="55">
        <v>45251</v>
      </c>
      <c r="F145" t="s">
        <v>2268</v>
      </c>
      <c r="G145">
        <v>12.76</v>
      </c>
      <c r="H145">
        <v>0.71099999999999997</v>
      </c>
      <c r="J145" s="992">
        <v>0.50069444444444444</v>
      </c>
      <c r="K145">
        <v>13.6</v>
      </c>
      <c r="L145">
        <v>1.96</v>
      </c>
    </row>
    <row r="146" spans="1:12">
      <c r="A146" t="s">
        <v>2126</v>
      </c>
      <c r="B146" t="s">
        <v>971</v>
      </c>
      <c r="C146" t="s">
        <v>2275</v>
      </c>
      <c r="D146">
        <v>1</v>
      </c>
      <c r="E146" t="s">
        <v>714</v>
      </c>
      <c r="F146" t="s">
        <v>714</v>
      </c>
      <c r="G146" t="s">
        <v>714</v>
      </c>
      <c r="H146" t="s">
        <v>714</v>
      </c>
      <c r="I146" t="s">
        <v>714</v>
      </c>
      <c r="J146" t="s">
        <v>714</v>
      </c>
      <c r="K146">
        <v>13.6</v>
      </c>
      <c r="L146">
        <v>1.96</v>
      </c>
    </row>
    <row r="147" spans="1:12">
      <c r="A147" t="s">
        <v>2126</v>
      </c>
      <c r="B147" t="s">
        <v>971</v>
      </c>
      <c r="C147" t="s">
        <v>2275</v>
      </c>
      <c r="D147">
        <v>2</v>
      </c>
      <c r="E147" t="s">
        <v>714</v>
      </c>
      <c r="F147" t="s">
        <v>714</v>
      </c>
      <c r="G147" t="s">
        <v>714</v>
      </c>
      <c r="H147" t="s">
        <v>714</v>
      </c>
      <c r="I147" t="s">
        <v>714</v>
      </c>
      <c r="J147" t="s">
        <v>714</v>
      </c>
      <c r="K147">
        <v>13.6</v>
      </c>
      <c r="L147">
        <v>1.96</v>
      </c>
    </row>
    <row r="148" spans="1:12">
      <c r="A148" t="s">
        <v>2126</v>
      </c>
      <c r="B148" t="s">
        <v>971</v>
      </c>
      <c r="C148" t="s">
        <v>2275</v>
      </c>
      <c r="D148">
        <v>3</v>
      </c>
      <c r="E148" s="55">
        <v>45251</v>
      </c>
      <c r="F148" t="s">
        <v>2268</v>
      </c>
      <c r="G148">
        <v>13.67</v>
      </c>
      <c r="H148">
        <v>0.57299999999999995</v>
      </c>
      <c r="J148" s="992">
        <v>0.50416666666666665</v>
      </c>
      <c r="K148">
        <v>13.6</v>
      </c>
      <c r="L148">
        <v>1.96</v>
      </c>
    </row>
    <row r="149" spans="1:12">
      <c r="A149" t="s">
        <v>2126</v>
      </c>
      <c r="B149" t="s">
        <v>971</v>
      </c>
      <c r="C149" t="s">
        <v>2275</v>
      </c>
      <c r="D149">
        <v>4</v>
      </c>
      <c r="E149" t="s">
        <v>714</v>
      </c>
      <c r="F149" t="s">
        <v>714</v>
      </c>
      <c r="G149" t="s">
        <v>714</v>
      </c>
      <c r="H149" t="s">
        <v>714</v>
      </c>
      <c r="I149" t="s">
        <v>714</v>
      </c>
      <c r="J149" t="s">
        <v>714</v>
      </c>
      <c r="K149">
        <v>13.6</v>
      </c>
      <c r="L149">
        <v>1.96</v>
      </c>
    </row>
    <row r="150" spans="1:12">
      <c r="A150" t="s">
        <v>2126</v>
      </c>
      <c r="B150" t="s">
        <v>971</v>
      </c>
      <c r="C150" t="s">
        <v>2275</v>
      </c>
      <c r="D150">
        <v>5</v>
      </c>
      <c r="E150" t="s">
        <v>714</v>
      </c>
      <c r="F150" t="s">
        <v>714</v>
      </c>
      <c r="G150" t="s">
        <v>714</v>
      </c>
      <c r="H150" t="s">
        <v>714</v>
      </c>
      <c r="I150" t="s">
        <v>714</v>
      </c>
      <c r="J150" t="s">
        <v>714</v>
      </c>
      <c r="K150">
        <v>13.6</v>
      </c>
      <c r="L150">
        <v>1.96</v>
      </c>
    </row>
    <row r="151" spans="1:12">
      <c r="A151" t="s">
        <v>2126</v>
      </c>
      <c r="B151" t="s">
        <v>971</v>
      </c>
      <c r="C151" t="s">
        <v>2275</v>
      </c>
      <c r="D151">
        <v>6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>
        <v>13.6</v>
      </c>
      <c r="L151">
        <v>1.96</v>
      </c>
    </row>
    <row r="152" spans="1:12">
      <c r="A152" t="s">
        <v>2126</v>
      </c>
      <c r="B152" t="s">
        <v>971</v>
      </c>
      <c r="C152" t="s">
        <v>2275</v>
      </c>
      <c r="D152">
        <v>7</v>
      </c>
      <c r="E152" t="s">
        <v>714</v>
      </c>
      <c r="F152" t="s">
        <v>714</v>
      </c>
      <c r="G152" t="s">
        <v>714</v>
      </c>
      <c r="H152" t="s">
        <v>714</v>
      </c>
      <c r="I152" t="s">
        <v>714</v>
      </c>
      <c r="J152" t="s">
        <v>714</v>
      </c>
      <c r="K152">
        <v>13.6</v>
      </c>
      <c r="L152">
        <v>1.96</v>
      </c>
    </row>
    <row r="153" spans="1:12">
      <c r="A153" t="s">
        <v>2126</v>
      </c>
      <c r="B153" t="s">
        <v>971</v>
      </c>
      <c r="C153" t="s">
        <v>2275</v>
      </c>
      <c r="D153">
        <v>8</v>
      </c>
      <c r="E153" t="s">
        <v>714</v>
      </c>
      <c r="F153" t="s">
        <v>714</v>
      </c>
      <c r="G153" t="s">
        <v>714</v>
      </c>
      <c r="H153" t="s">
        <v>714</v>
      </c>
      <c r="I153" t="s">
        <v>714</v>
      </c>
      <c r="J153" t="s">
        <v>714</v>
      </c>
      <c r="K153">
        <v>13.6</v>
      </c>
      <c r="L153">
        <v>1.96</v>
      </c>
    </row>
    <row r="154" spans="1:12">
      <c r="A154" t="s">
        <v>2126</v>
      </c>
      <c r="B154" t="s">
        <v>971</v>
      </c>
      <c r="C154" t="s">
        <v>2275</v>
      </c>
      <c r="D154">
        <v>9</v>
      </c>
      <c r="E154" s="55">
        <v>45251</v>
      </c>
      <c r="F154" t="s">
        <v>2268</v>
      </c>
      <c r="G154">
        <v>13.19</v>
      </c>
      <c r="H154">
        <v>0.48399999999999999</v>
      </c>
      <c r="J154" s="992">
        <v>0.5083333333333333</v>
      </c>
      <c r="K154">
        <v>13.6</v>
      </c>
      <c r="L154">
        <v>1.96</v>
      </c>
    </row>
    <row r="155" spans="1:12">
      <c r="A155" t="s">
        <v>2126</v>
      </c>
      <c r="B155" t="s">
        <v>971</v>
      </c>
      <c r="C155" t="s">
        <v>2275</v>
      </c>
      <c r="D155">
        <v>10</v>
      </c>
      <c r="E155" t="s">
        <v>714</v>
      </c>
      <c r="F155" t="s">
        <v>714</v>
      </c>
      <c r="G155" t="s">
        <v>714</v>
      </c>
      <c r="H155" t="s">
        <v>714</v>
      </c>
      <c r="I155" t="s">
        <v>714</v>
      </c>
      <c r="J155" t="s">
        <v>714</v>
      </c>
      <c r="K155">
        <v>13.6</v>
      </c>
      <c r="L155">
        <v>1.96</v>
      </c>
    </row>
    <row r="156" spans="1:12">
      <c r="A156" t="s">
        <v>2126</v>
      </c>
      <c r="B156" t="s">
        <v>971</v>
      </c>
      <c r="C156" t="s">
        <v>2275</v>
      </c>
      <c r="D156">
        <v>11</v>
      </c>
      <c r="E156" t="s">
        <v>714</v>
      </c>
      <c r="F156" t="s">
        <v>714</v>
      </c>
      <c r="G156" t="s">
        <v>714</v>
      </c>
      <c r="H156" t="s">
        <v>714</v>
      </c>
      <c r="I156" t="s">
        <v>714</v>
      </c>
      <c r="J156" t="s">
        <v>714</v>
      </c>
      <c r="K156">
        <v>13.6</v>
      </c>
      <c r="L156">
        <v>1.96</v>
      </c>
    </row>
    <row r="157" spans="1:12">
      <c r="A157" t="s">
        <v>2126</v>
      </c>
      <c r="B157" t="s">
        <v>971</v>
      </c>
      <c r="C157" t="s">
        <v>2275</v>
      </c>
      <c r="D157">
        <v>12</v>
      </c>
      <c r="E157" t="s">
        <v>714</v>
      </c>
      <c r="F157" t="s">
        <v>714</v>
      </c>
      <c r="G157" t="s">
        <v>714</v>
      </c>
      <c r="H157" t="s">
        <v>714</v>
      </c>
      <c r="I157" t="s">
        <v>714</v>
      </c>
      <c r="J157" t="s">
        <v>714</v>
      </c>
      <c r="K157">
        <v>13.6</v>
      </c>
      <c r="L157">
        <v>1.96</v>
      </c>
    </row>
    <row r="158" spans="1:12">
      <c r="A158" t="s">
        <v>2126</v>
      </c>
      <c r="B158" t="s">
        <v>971</v>
      </c>
      <c r="C158" t="s">
        <v>2275</v>
      </c>
      <c r="D158">
        <v>12.6</v>
      </c>
      <c r="E158" s="55">
        <v>45251</v>
      </c>
      <c r="F158" t="s">
        <v>2268</v>
      </c>
      <c r="G158">
        <v>12.57</v>
      </c>
      <c r="H158">
        <v>1.21</v>
      </c>
      <c r="J158" s="992">
        <v>0.51250000000000007</v>
      </c>
      <c r="K158">
        <v>13.6</v>
      </c>
      <c r="L158">
        <v>1.96</v>
      </c>
    </row>
    <row r="159" spans="1:12">
      <c r="A159" t="s">
        <v>2126</v>
      </c>
      <c r="B159" t="s">
        <v>971</v>
      </c>
      <c r="C159" t="s">
        <v>2275</v>
      </c>
      <c r="D159">
        <v>13</v>
      </c>
      <c r="E159" t="s">
        <v>714</v>
      </c>
      <c r="F159" t="s">
        <v>714</v>
      </c>
      <c r="G159" t="s">
        <v>714</v>
      </c>
      <c r="H159" t="s">
        <v>714</v>
      </c>
      <c r="I159" t="s">
        <v>714</v>
      </c>
      <c r="J159" t="s">
        <v>714</v>
      </c>
      <c r="K159">
        <v>13.6</v>
      </c>
      <c r="L159">
        <v>1.96</v>
      </c>
    </row>
    <row r="160" spans="1:12">
      <c r="A160" t="s">
        <v>2126</v>
      </c>
      <c r="B160" t="s">
        <v>971</v>
      </c>
      <c r="C160" t="s">
        <v>2275</v>
      </c>
      <c r="D160">
        <v>13.1</v>
      </c>
      <c r="E160" t="s">
        <v>714</v>
      </c>
      <c r="F160" t="s">
        <v>714</v>
      </c>
      <c r="G160" t="s">
        <v>714</v>
      </c>
      <c r="H160" t="s">
        <v>714</v>
      </c>
      <c r="I160" t="s">
        <v>714</v>
      </c>
      <c r="J160" t="s">
        <v>714</v>
      </c>
      <c r="K160">
        <v>13.6</v>
      </c>
      <c r="L160">
        <v>1.96</v>
      </c>
    </row>
    <row r="161" spans="1:12">
      <c r="A161" t="s">
        <v>2126</v>
      </c>
      <c r="B161" t="s">
        <v>971</v>
      </c>
      <c r="C161" t="s">
        <v>2275</v>
      </c>
      <c r="D161">
        <v>13.4</v>
      </c>
      <c r="E161" t="s">
        <v>714</v>
      </c>
      <c r="F161" t="s">
        <v>714</v>
      </c>
      <c r="G161" t="s">
        <v>714</v>
      </c>
      <c r="H161" t="s">
        <v>714</v>
      </c>
      <c r="I161" t="s">
        <v>714</v>
      </c>
      <c r="J161" t="s">
        <v>714</v>
      </c>
      <c r="K161">
        <v>13.6</v>
      </c>
      <c r="L161">
        <v>1.96</v>
      </c>
    </row>
    <row r="162" spans="1:12">
      <c r="A162" t="s">
        <v>2126</v>
      </c>
      <c r="B162" t="s">
        <v>971</v>
      </c>
      <c r="C162" t="s">
        <v>2275</v>
      </c>
      <c r="D162">
        <v>13.5</v>
      </c>
      <c r="E162" t="s">
        <v>714</v>
      </c>
      <c r="F162" t="s">
        <v>714</v>
      </c>
      <c r="G162" t="s">
        <v>714</v>
      </c>
      <c r="H162" t="s">
        <v>714</v>
      </c>
      <c r="I162" t="s">
        <v>714</v>
      </c>
      <c r="J162" t="s">
        <v>714</v>
      </c>
      <c r="K162">
        <v>13.6</v>
      </c>
      <c r="L162">
        <v>1.96</v>
      </c>
    </row>
    <row r="165" spans="1:12">
      <c r="A165" t="s">
        <v>20</v>
      </c>
      <c r="B165" t="s">
        <v>701</v>
      </c>
      <c r="C165" t="s">
        <v>2668</v>
      </c>
      <c r="D165" t="s">
        <v>1538</v>
      </c>
      <c r="E165" t="s">
        <v>786</v>
      </c>
      <c r="F165" t="s">
        <v>2669</v>
      </c>
      <c r="G165" t="s">
        <v>2670</v>
      </c>
      <c r="H165" t="s">
        <v>809</v>
      </c>
      <c r="I165" t="s">
        <v>707</v>
      </c>
      <c r="J165" t="s">
        <v>2671</v>
      </c>
      <c r="K165" t="s">
        <v>847</v>
      </c>
      <c r="L165" t="s">
        <v>2672</v>
      </c>
    </row>
    <row r="166" spans="1:12">
      <c r="A166" t="s">
        <v>2126</v>
      </c>
      <c r="B166" t="s">
        <v>2142</v>
      </c>
      <c r="C166" t="s">
        <v>2276</v>
      </c>
      <c r="D166">
        <v>0.5</v>
      </c>
      <c r="E166" s="55">
        <v>45033</v>
      </c>
      <c r="F166" t="s">
        <v>2277</v>
      </c>
      <c r="G166">
        <v>6.32</v>
      </c>
      <c r="H166">
        <v>0.54900000000000004</v>
      </c>
      <c r="J166" s="992">
        <v>0.54236111111111118</v>
      </c>
      <c r="K166">
        <v>9.5</v>
      </c>
      <c r="L166">
        <v>3.95</v>
      </c>
    </row>
    <row r="167" spans="1:12">
      <c r="A167" t="s">
        <v>2126</v>
      </c>
      <c r="B167" t="s">
        <v>2142</v>
      </c>
      <c r="C167" t="s">
        <v>2276</v>
      </c>
      <c r="D167">
        <v>1</v>
      </c>
      <c r="E167" t="s">
        <v>714</v>
      </c>
      <c r="F167" t="s">
        <v>714</v>
      </c>
      <c r="G167" t="s">
        <v>714</v>
      </c>
      <c r="H167" t="s">
        <v>714</v>
      </c>
      <c r="I167" t="s">
        <v>714</v>
      </c>
      <c r="J167" t="s">
        <v>714</v>
      </c>
      <c r="K167">
        <v>9.5</v>
      </c>
      <c r="L167">
        <v>3.95</v>
      </c>
    </row>
    <row r="168" spans="1:12">
      <c r="A168" t="s">
        <v>2126</v>
      </c>
      <c r="B168" t="s">
        <v>2142</v>
      </c>
      <c r="C168" t="s">
        <v>2276</v>
      </c>
      <c r="D168">
        <v>2</v>
      </c>
      <c r="E168" t="s">
        <v>714</v>
      </c>
      <c r="F168" t="s">
        <v>714</v>
      </c>
      <c r="G168" t="s">
        <v>714</v>
      </c>
      <c r="H168" t="s">
        <v>714</v>
      </c>
      <c r="I168" t="s">
        <v>714</v>
      </c>
      <c r="J168" t="s">
        <v>714</v>
      </c>
      <c r="K168">
        <v>9.5</v>
      </c>
      <c r="L168">
        <v>3.95</v>
      </c>
    </row>
    <row r="169" spans="1:12">
      <c r="A169" t="s">
        <v>2126</v>
      </c>
      <c r="B169" t="s">
        <v>2142</v>
      </c>
      <c r="C169" t="s">
        <v>2276</v>
      </c>
      <c r="D169">
        <v>3</v>
      </c>
      <c r="E169" s="55">
        <v>45033</v>
      </c>
      <c r="F169" t="s">
        <v>2277</v>
      </c>
      <c r="G169">
        <v>10.23</v>
      </c>
      <c r="H169">
        <v>0.84899999999999998</v>
      </c>
      <c r="J169" s="992">
        <v>0.54861111111111105</v>
      </c>
      <c r="K169">
        <v>9.5</v>
      </c>
      <c r="L169">
        <v>3.95</v>
      </c>
    </row>
    <row r="170" spans="1:12">
      <c r="A170" t="s">
        <v>2126</v>
      </c>
      <c r="B170" t="s">
        <v>2142</v>
      </c>
      <c r="C170" t="s">
        <v>2276</v>
      </c>
      <c r="D170">
        <v>4</v>
      </c>
      <c r="E170" t="s">
        <v>714</v>
      </c>
      <c r="F170" t="s">
        <v>714</v>
      </c>
      <c r="G170" t="s">
        <v>714</v>
      </c>
      <c r="H170" t="s">
        <v>714</v>
      </c>
      <c r="I170" t="s">
        <v>714</v>
      </c>
      <c r="J170" t="s">
        <v>714</v>
      </c>
      <c r="K170">
        <v>9.5</v>
      </c>
      <c r="L170">
        <v>3.95</v>
      </c>
    </row>
    <row r="171" spans="1:12">
      <c r="A171" t="s">
        <v>2126</v>
      </c>
      <c r="B171" t="s">
        <v>2142</v>
      </c>
      <c r="C171" t="s">
        <v>2276</v>
      </c>
      <c r="D171">
        <v>5</v>
      </c>
      <c r="E171" t="s">
        <v>714</v>
      </c>
      <c r="F171" t="s">
        <v>714</v>
      </c>
      <c r="G171" t="s">
        <v>714</v>
      </c>
      <c r="H171" t="s">
        <v>714</v>
      </c>
      <c r="I171" t="s">
        <v>714</v>
      </c>
      <c r="J171" t="s">
        <v>714</v>
      </c>
      <c r="K171">
        <v>9.5</v>
      </c>
      <c r="L171">
        <v>3.95</v>
      </c>
    </row>
    <row r="172" spans="1:12">
      <c r="A172" t="s">
        <v>2126</v>
      </c>
      <c r="B172" t="s">
        <v>2142</v>
      </c>
      <c r="C172" t="s">
        <v>2276</v>
      </c>
      <c r="D172">
        <v>6</v>
      </c>
      <c r="E172" t="s">
        <v>714</v>
      </c>
      <c r="F172" t="s">
        <v>714</v>
      </c>
      <c r="G172" t="s">
        <v>714</v>
      </c>
      <c r="H172" t="s">
        <v>714</v>
      </c>
      <c r="I172" t="s">
        <v>714</v>
      </c>
      <c r="J172" t="s">
        <v>714</v>
      </c>
      <c r="K172">
        <v>9.5</v>
      </c>
      <c r="L172">
        <v>3.95</v>
      </c>
    </row>
    <row r="173" spans="1:12">
      <c r="A173" t="s">
        <v>2126</v>
      </c>
      <c r="B173" t="s">
        <v>2142</v>
      </c>
      <c r="C173" t="s">
        <v>2276</v>
      </c>
      <c r="D173">
        <v>7</v>
      </c>
      <c r="E173" t="s">
        <v>714</v>
      </c>
      <c r="F173" t="s">
        <v>714</v>
      </c>
      <c r="G173" t="s">
        <v>714</v>
      </c>
      <c r="H173" t="s">
        <v>714</v>
      </c>
      <c r="I173" t="s">
        <v>714</v>
      </c>
      <c r="J173" t="s">
        <v>714</v>
      </c>
      <c r="K173">
        <v>9.5</v>
      </c>
      <c r="L173">
        <v>3.95</v>
      </c>
    </row>
    <row r="174" spans="1:12">
      <c r="A174" t="s">
        <v>2126</v>
      </c>
      <c r="B174" t="s">
        <v>2142</v>
      </c>
      <c r="C174" t="s">
        <v>2276</v>
      </c>
      <c r="D174">
        <v>8</v>
      </c>
      <c r="E174" t="s">
        <v>714</v>
      </c>
      <c r="F174" t="s">
        <v>714</v>
      </c>
      <c r="G174" t="s">
        <v>714</v>
      </c>
      <c r="H174" t="s">
        <v>714</v>
      </c>
      <c r="I174" t="s">
        <v>714</v>
      </c>
      <c r="J174" t="s">
        <v>714</v>
      </c>
      <c r="K174">
        <v>9.5</v>
      </c>
      <c r="L174">
        <v>3.95</v>
      </c>
    </row>
    <row r="175" spans="1:12">
      <c r="A175" t="s">
        <v>2126</v>
      </c>
      <c r="B175" t="s">
        <v>2142</v>
      </c>
      <c r="C175" t="s">
        <v>2276</v>
      </c>
      <c r="D175">
        <v>8.1</v>
      </c>
      <c r="E175" s="55">
        <v>45033</v>
      </c>
      <c r="F175" t="s">
        <v>2277</v>
      </c>
      <c r="G175">
        <v>1.77</v>
      </c>
      <c r="H175">
        <v>0.44600000000000001</v>
      </c>
      <c r="J175" s="992">
        <v>0.55277777777777781</v>
      </c>
      <c r="K175">
        <v>9.5</v>
      </c>
      <c r="L175">
        <v>3.95</v>
      </c>
    </row>
    <row r="176" spans="1:12">
      <c r="A176" t="s">
        <v>2126</v>
      </c>
      <c r="B176" t="s">
        <v>2142</v>
      </c>
      <c r="C176" t="s">
        <v>2276</v>
      </c>
      <c r="D176">
        <v>9</v>
      </c>
      <c r="E176" t="s">
        <v>714</v>
      </c>
      <c r="F176" t="s">
        <v>714</v>
      </c>
      <c r="G176" t="s">
        <v>714</v>
      </c>
      <c r="H176" t="s">
        <v>714</v>
      </c>
      <c r="I176" t="s">
        <v>714</v>
      </c>
      <c r="J176" t="s">
        <v>714</v>
      </c>
      <c r="K176">
        <v>9.5</v>
      </c>
      <c r="L176">
        <v>3.95</v>
      </c>
    </row>
    <row r="177" spans="1:12">
      <c r="A177" t="s">
        <v>2126</v>
      </c>
      <c r="B177" t="s">
        <v>2142</v>
      </c>
      <c r="C177" t="s">
        <v>2278</v>
      </c>
      <c r="D177">
        <v>0.5</v>
      </c>
      <c r="E177" s="55">
        <v>45068</v>
      </c>
      <c r="F177" t="s">
        <v>2277</v>
      </c>
      <c r="G177">
        <v>1.81</v>
      </c>
      <c r="H177">
        <v>0.51200000000000001</v>
      </c>
      <c r="J177" s="992">
        <v>0.37777777777777777</v>
      </c>
      <c r="K177">
        <v>9.4</v>
      </c>
      <c r="L177">
        <v>4.2750000000000004</v>
      </c>
    </row>
    <row r="178" spans="1:12">
      <c r="A178" t="s">
        <v>2126</v>
      </c>
      <c r="B178" t="s">
        <v>2142</v>
      </c>
      <c r="C178" t="s">
        <v>2278</v>
      </c>
      <c r="D178">
        <v>1</v>
      </c>
      <c r="E178" t="s">
        <v>714</v>
      </c>
      <c r="F178" t="s">
        <v>714</v>
      </c>
      <c r="G178" t="s">
        <v>714</v>
      </c>
      <c r="H178" t="s">
        <v>714</v>
      </c>
      <c r="I178" t="s">
        <v>714</v>
      </c>
      <c r="J178" t="s">
        <v>714</v>
      </c>
      <c r="K178">
        <v>9.4</v>
      </c>
      <c r="L178">
        <v>4.2750000000000004</v>
      </c>
    </row>
    <row r="179" spans="1:12">
      <c r="A179" t="s">
        <v>2126</v>
      </c>
      <c r="B179" t="s">
        <v>2142</v>
      </c>
      <c r="C179" t="s">
        <v>2278</v>
      </c>
      <c r="D179">
        <v>2</v>
      </c>
      <c r="E179" t="s">
        <v>714</v>
      </c>
      <c r="F179" t="s">
        <v>714</v>
      </c>
      <c r="G179" t="s">
        <v>714</v>
      </c>
      <c r="H179" t="s">
        <v>714</v>
      </c>
      <c r="I179" t="s">
        <v>714</v>
      </c>
      <c r="J179" t="s">
        <v>714</v>
      </c>
      <c r="K179">
        <v>9.4</v>
      </c>
      <c r="L179">
        <v>4.2750000000000004</v>
      </c>
    </row>
    <row r="180" spans="1:12">
      <c r="A180" t="s">
        <v>2126</v>
      </c>
      <c r="B180" t="s">
        <v>2142</v>
      </c>
      <c r="C180" t="s">
        <v>2278</v>
      </c>
      <c r="D180">
        <v>3</v>
      </c>
      <c r="E180" s="55">
        <v>45068</v>
      </c>
      <c r="F180" t="s">
        <v>2277</v>
      </c>
      <c r="G180">
        <v>2.46</v>
      </c>
      <c r="H180">
        <v>0.502</v>
      </c>
      <c r="J180" s="992">
        <v>0.38194444444444442</v>
      </c>
      <c r="K180">
        <v>9.4</v>
      </c>
      <c r="L180">
        <v>4.2750000000000004</v>
      </c>
    </row>
    <row r="181" spans="1:12">
      <c r="A181" t="s">
        <v>2126</v>
      </c>
      <c r="B181" t="s">
        <v>2142</v>
      </c>
      <c r="C181" t="s">
        <v>2278</v>
      </c>
      <c r="D181">
        <v>4</v>
      </c>
      <c r="E181" t="s">
        <v>714</v>
      </c>
      <c r="F181" t="s">
        <v>714</v>
      </c>
      <c r="G181" t="s">
        <v>714</v>
      </c>
      <c r="H181" t="s">
        <v>714</v>
      </c>
      <c r="I181" t="s">
        <v>714</v>
      </c>
      <c r="J181" t="s">
        <v>714</v>
      </c>
      <c r="K181">
        <v>9.4</v>
      </c>
      <c r="L181">
        <v>4.2750000000000004</v>
      </c>
    </row>
    <row r="182" spans="1:12">
      <c r="A182" t="s">
        <v>2126</v>
      </c>
      <c r="B182" t="s">
        <v>2142</v>
      </c>
      <c r="C182" t="s">
        <v>2278</v>
      </c>
      <c r="D182">
        <v>5</v>
      </c>
      <c r="E182" t="s">
        <v>714</v>
      </c>
      <c r="F182" t="s">
        <v>714</v>
      </c>
      <c r="G182" t="s">
        <v>714</v>
      </c>
      <c r="H182" t="s">
        <v>714</v>
      </c>
      <c r="I182" t="s">
        <v>714</v>
      </c>
      <c r="J182" t="s">
        <v>714</v>
      </c>
      <c r="K182">
        <v>9.4</v>
      </c>
      <c r="L182">
        <v>4.2750000000000004</v>
      </c>
    </row>
    <row r="183" spans="1:12">
      <c r="A183" t="s">
        <v>2126</v>
      </c>
      <c r="B183" t="s">
        <v>2142</v>
      </c>
      <c r="C183" t="s">
        <v>2278</v>
      </c>
      <c r="D183">
        <v>6</v>
      </c>
      <c r="E183" t="s">
        <v>714</v>
      </c>
      <c r="F183" t="s">
        <v>714</v>
      </c>
      <c r="G183" t="s">
        <v>714</v>
      </c>
      <c r="H183" t="s">
        <v>714</v>
      </c>
      <c r="I183" t="s">
        <v>714</v>
      </c>
      <c r="J183" t="s">
        <v>714</v>
      </c>
      <c r="K183">
        <v>9.4</v>
      </c>
      <c r="L183">
        <v>4.2750000000000004</v>
      </c>
    </row>
    <row r="184" spans="1:12">
      <c r="A184" t="s">
        <v>2126</v>
      </c>
      <c r="B184" t="s">
        <v>2142</v>
      </c>
      <c r="C184" t="s">
        <v>2278</v>
      </c>
      <c r="D184">
        <v>7</v>
      </c>
      <c r="E184" t="s">
        <v>714</v>
      </c>
      <c r="F184" t="s">
        <v>714</v>
      </c>
      <c r="G184" t="s">
        <v>714</v>
      </c>
      <c r="H184" t="s">
        <v>714</v>
      </c>
      <c r="I184" t="s">
        <v>714</v>
      </c>
      <c r="J184" t="s">
        <v>714</v>
      </c>
      <c r="K184">
        <v>9.4</v>
      </c>
      <c r="L184">
        <v>4.2750000000000004</v>
      </c>
    </row>
    <row r="185" spans="1:12">
      <c r="A185" t="s">
        <v>2126</v>
      </c>
      <c r="B185" t="s">
        <v>2142</v>
      </c>
      <c r="C185" t="s">
        <v>2278</v>
      </c>
      <c r="D185">
        <v>8</v>
      </c>
      <c r="E185" t="s">
        <v>714</v>
      </c>
      <c r="F185" t="s">
        <v>714</v>
      </c>
      <c r="G185" t="s">
        <v>714</v>
      </c>
      <c r="H185" t="s">
        <v>714</v>
      </c>
      <c r="I185" t="s">
        <v>714</v>
      </c>
      <c r="J185" t="s">
        <v>714</v>
      </c>
      <c r="K185">
        <v>9.4</v>
      </c>
      <c r="L185">
        <v>4.2750000000000004</v>
      </c>
    </row>
    <row r="186" spans="1:12">
      <c r="A186" t="s">
        <v>2126</v>
      </c>
      <c r="B186" t="s">
        <v>2142</v>
      </c>
      <c r="C186" t="s">
        <v>2278</v>
      </c>
      <c r="D186">
        <v>8.4</v>
      </c>
      <c r="E186" s="55">
        <v>45068</v>
      </c>
      <c r="F186" t="s">
        <v>2277</v>
      </c>
      <c r="G186">
        <v>20.39</v>
      </c>
      <c r="H186">
        <v>0.64500000000000002</v>
      </c>
      <c r="J186" s="992">
        <v>0.38611111111111113</v>
      </c>
      <c r="K186">
        <v>9.4</v>
      </c>
      <c r="L186">
        <v>4.2750000000000004</v>
      </c>
    </row>
    <row r="187" spans="1:12">
      <c r="A187" t="s">
        <v>2126</v>
      </c>
      <c r="B187" t="s">
        <v>2142</v>
      </c>
      <c r="C187" t="s">
        <v>2278</v>
      </c>
      <c r="D187">
        <v>8.9</v>
      </c>
      <c r="E187" t="s">
        <v>714</v>
      </c>
      <c r="F187" t="s">
        <v>714</v>
      </c>
      <c r="G187" t="s">
        <v>714</v>
      </c>
      <c r="H187" t="s">
        <v>714</v>
      </c>
      <c r="I187" t="s">
        <v>714</v>
      </c>
      <c r="J187" t="s">
        <v>714</v>
      </c>
      <c r="K187">
        <v>9.4</v>
      </c>
      <c r="L187">
        <v>4.2750000000000004</v>
      </c>
    </row>
    <row r="188" spans="1:12">
      <c r="A188" t="s">
        <v>2126</v>
      </c>
      <c r="B188" t="s">
        <v>2142</v>
      </c>
      <c r="C188" t="s">
        <v>2278</v>
      </c>
      <c r="D188">
        <v>9</v>
      </c>
      <c r="E188" t="s">
        <v>714</v>
      </c>
      <c r="F188" t="s">
        <v>714</v>
      </c>
      <c r="G188" t="s">
        <v>714</v>
      </c>
      <c r="H188" t="s">
        <v>714</v>
      </c>
      <c r="I188" t="s">
        <v>714</v>
      </c>
      <c r="J188" t="s">
        <v>714</v>
      </c>
      <c r="K188">
        <v>9.4</v>
      </c>
      <c r="L188">
        <v>4.2750000000000004</v>
      </c>
    </row>
    <row r="189" spans="1:12">
      <c r="A189" t="s">
        <v>2126</v>
      </c>
      <c r="B189" t="s">
        <v>2142</v>
      </c>
      <c r="C189" t="s">
        <v>2279</v>
      </c>
      <c r="D189">
        <v>0.5</v>
      </c>
      <c r="E189" s="55">
        <v>45098</v>
      </c>
      <c r="F189" t="s">
        <v>2277</v>
      </c>
      <c r="G189">
        <v>3.72</v>
      </c>
      <c r="H189">
        <v>0.52700000000000002</v>
      </c>
      <c r="J189" s="992">
        <v>0.3840277777777778</v>
      </c>
      <c r="K189">
        <v>9.3000000000000007</v>
      </c>
      <c r="L189">
        <v>3.57</v>
      </c>
    </row>
    <row r="190" spans="1:12">
      <c r="A190" t="s">
        <v>2126</v>
      </c>
      <c r="B190" t="s">
        <v>2142</v>
      </c>
      <c r="C190" t="s">
        <v>2279</v>
      </c>
      <c r="D190">
        <v>1</v>
      </c>
      <c r="E190" t="s">
        <v>714</v>
      </c>
      <c r="F190" t="s">
        <v>714</v>
      </c>
      <c r="G190" t="s">
        <v>714</v>
      </c>
      <c r="H190" t="s">
        <v>714</v>
      </c>
      <c r="I190" t="s">
        <v>714</v>
      </c>
      <c r="J190" t="s">
        <v>714</v>
      </c>
      <c r="K190">
        <v>9.3000000000000007</v>
      </c>
      <c r="L190">
        <v>3.57</v>
      </c>
    </row>
    <row r="191" spans="1:12">
      <c r="A191" t="s">
        <v>2126</v>
      </c>
      <c r="B191" t="s">
        <v>2142</v>
      </c>
      <c r="C191" t="s">
        <v>2279</v>
      </c>
      <c r="D191">
        <v>2</v>
      </c>
      <c r="E191" t="s">
        <v>714</v>
      </c>
      <c r="F191" t="s">
        <v>714</v>
      </c>
      <c r="G191" t="s">
        <v>714</v>
      </c>
      <c r="H191" t="s">
        <v>714</v>
      </c>
      <c r="I191" t="s">
        <v>714</v>
      </c>
      <c r="J191" t="s">
        <v>714</v>
      </c>
      <c r="K191">
        <v>9.3000000000000007</v>
      </c>
      <c r="L191">
        <v>3.57</v>
      </c>
    </row>
    <row r="192" spans="1:12">
      <c r="A192" t="s">
        <v>2126</v>
      </c>
      <c r="B192" t="s">
        <v>2142</v>
      </c>
      <c r="C192" t="s">
        <v>2279</v>
      </c>
      <c r="D192">
        <v>3</v>
      </c>
      <c r="E192" s="55">
        <v>45098</v>
      </c>
      <c r="F192" t="s">
        <v>2277</v>
      </c>
      <c r="G192">
        <v>3.76</v>
      </c>
      <c r="H192">
        <v>0.58299999999999996</v>
      </c>
      <c r="I192" t="s">
        <v>724</v>
      </c>
      <c r="J192" s="992">
        <v>0.39444444444444443</v>
      </c>
      <c r="K192">
        <v>9.3000000000000007</v>
      </c>
      <c r="L192">
        <v>3.57</v>
      </c>
    </row>
    <row r="193" spans="1:12">
      <c r="A193" t="s">
        <v>2126</v>
      </c>
      <c r="B193" t="s">
        <v>2142</v>
      </c>
      <c r="C193" t="s">
        <v>2279</v>
      </c>
      <c r="D193">
        <v>3</v>
      </c>
      <c r="E193" s="55">
        <v>45098</v>
      </c>
      <c r="F193" t="s">
        <v>2277</v>
      </c>
      <c r="G193">
        <v>3.44</v>
      </c>
      <c r="H193">
        <v>0.51400000000000001</v>
      </c>
      <c r="J193" s="992">
        <v>0.38958333333333334</v>
      </c>
      <c r="K193">
        <v>9.3000000000000007</v>
      </c>
      <c r="L193">
        <v>3.57</v>
      </c>
    </row>
    <row r="194" spans="1:12">
      <c r="A194" t="s">
        <v>2126</v>
      </c>
      <c r="B194" t="s">
        <v>2142</v>
      </c>
      <c r="C194" t="s">
        <v>2279</v>
      </c>
      <c r="D194">
        <v>4</v>
      </c>
      <c r="E194" t="s">
        <v>714</v>
      </c>
      <c r="F194" t="s">
        <v>714</v>
      </c>
      <c r="G194" t="s">
        <v>714</v>
      </c>
      <c r="H194" t="s">
        <v>714</v>
      </c>
      <c r="I194" t="s">
        <v>714</v>
      </c>
      <c r="J194" t="s">
        <v>714</v>
      </c>
      <c r="K194">
        <v>9.3000000000000007</v>
      </c>
      <c r="L194">
        <v>3.57</v>
      </c>
    </row>
    <row r="195" spans="1:12">
      <c r="A195" t="s">
        <v>2126</v>
      </c>
      <c r="B195" t="s">
        <v>2142</v>
      </c>
      <c r="C195" t="s">
        <v>2279</v>
      </c>
      <c r="D195">
        <v>5</v>
      </c>
      <c r="E195" t="s">
        <v>714</v>
      </c>
      <c r="F195" t="s">
        <v>714</v>
      </c>
      <c r="G195" t="s">
        <v>714</v>
      </c>
      <c r="H195" t="s">
        <v>714</v>
      </c>
      <c r="I195" t="s">
        <v>714</v>
      </c>
      <c r="J195" t="s">
        <v>714</v>
      </c>
      <c r="K195">
        <v>9.3000000000000007</v>
      </c>
      <c r="L195">
        <v>3.57</v>
      </c>
    </row>
    <row r="196" spans="1:12">
      <c r="A196" t="s">
        <v>2126</v>
      </c>
      <c r="B196" t="s">
        <v>2142</v>
      </c>
      <c r="C196" t="s">
        <v>2279</v>
      </c>
      <c r="D196">
        <v>6</v>
      </c>
      <c r="E196" t="s">
        <v>714</v>
      </c>
      <c r="F196" t="s">
        <v>714</v>
      </c>
      <c r="G196" t="s">
        <v>714</v>
      </c>
      <c r="H196" t="s">
        <v>714</v>
      </c>
      <c r="I196" t="s">
        <v>714</v>
      </c>
      <c r="J196" t="s">
        <v>714</v>
      </c>
      <c r="K196">
        <v>9.3000000000000007</v>
      </c>
      <c r="L196">
        <v>3.57</v>
      </c>
    </row>
    <row r="197" spans="1:12">
      <c r="A197" t="s">
        <v>2126</v>
      </c>
      <c r="B197" t="s">
        <v>2142</v>
      </c>
      <c r="C197" t="s">
        <v>2279</v>
      </c>
      <c r="D197">
        <v>7</v>
      </c>
      <c r="E197" t="s">
        <v>714</v>
      </c>
      <c r="F197" t="s">
        <v>714</v>
      </c>
      <c r="G197" t="s">
        <v>714</v>
      </c>
      <c r="H197" t="s">
        <v>714</v>
      </c>
      <c r="I197" t="s">
        <v>714</v>
      </c>
      <c r="J197" t="s">
        <v>714</v>
      </c>
      <c r="K197">
        <v>9.3000000000000007</v>
      </c>
      <c r="L197">
        <v>3.57</v>
      </c>
    </row>
    <row r="198" spans="1:12">
      <c r="A198" t="s">
        <v>2126</v>
      </c>
      <c r="B198" t="s">
        <v>2142</v>
      </c>
      <c r="C198" t="s">
        <v>2279</v>
      </c>
      <c r="D198">
        <v>8</v>
      </c>
      <c r="E198" t="s">
        <v>714</v>
      </c>
      <c r="F198" t="s">
        <v>714</v>
      </c>
      <c r="G198" t="s">
        <v>714</v>
      </c>
      <c r="H198" t="s">
        <v>714</v>
      </c>
      <c r="I198" t="s">
        <v>714</v>
      </c>
      <c r="J198" t="s">
        <v>714</v>
      </c>
      <c r="K198">
        <v>9.3000000000000007</v>
      </c>
      <c r="L198">
        <v>3.57</v>
      </c>
    </row>
    <row r="199" spans="1:12">
      <c r="A199" t="s">
        <v>2126</v>
      </c>
      <c r="B199" t="s">
        <v>2142</v>
      </c>
      <c r="C199" t="s">
        <v>2279</v>
      </c>
      <c r="D199">
        <v>8.3000000000000007</v>
      </c>
      <c r="E199" s="55">
        <v>45098</v>
      </c>
      <c r="F199" t="s">
        <v>2277</v>
      </c>
      <c r="G199">
        <v>98.9</v>
      </c>
      <c r="H199">
        <v>0.81499999999999995</v>
      </c>
      <c r="J199" s="992">
        <v>0.3979166666666667</v>
      </c>
      <c r="K199">
        <v>9.3000000000000007</v>
      </c>
      <c r="L199">
        <v>3.57</v>
      </c>
    </row>
    <row r="200" spans="1:12">
      <c r="A200" t="s">
        <v>2126</v>
      </c>
      <c r="B200" t="s">
        <v>2142</v>
      </c>
      <c r="C200" t="s">
        <v>2279</v>
      </c>
      <c r="D200">
        <v>8.8000000000000007</v>
      </c>
      <c r="E200" t="s">
        <v>714</v>
      </c>
      <c r="F200" t="s">
        <v>714</v>
      </c>
      <c r="G200" t="s">
        <v>714</v>
      </c>
      <c r="H200" t="s">
        <v>714</v>
      </c>
      <c r="I200" t="s">
        <v>714</v>
      </c>
      <c r="J200" t="s">
        <v>714</v>
      </c>
      <c r="K200">
        <v>9.3000000000000007</v>
      </c>
      <c r="L200">
        <v>3.57</v>
      </c>
    </row>
    <row r="201" spans="1:12">
      <c r="A201" t="s">
        <v>2126</v>
      </c>
      <c r="B201" t="s">
        <v>2142</v>
      </c>
      <c r="C201" t="s">
        <v>2280</v>
      </c>
      <c r="D201">
        <v>0.5</v>
      </c>
      <c r="E201" s="55">
        <v>45127</v>
      </c>
      <c r="F201" t="s">
        <v>2277</v>
      </c>
      <c r="G201">
        <v>16.23</v>
      </c>
      <c r="H201">
        <v>0.628</v>
      </c>
      <c r="J201" s="992">
        <v>0.39861111111111108</v>
      </c>
      <c r="K201">
        <v>9.3000000000000007</v>
      </c>
      <c r="L201">
        <v>1.59</v>
      </c>
    </row>
    <row r="202" spans="1:12">
      <c r="A202" t="s">
        <v>2126</v>
      </c>
      <c r="B202" t="s">
        <v>2142</v>
      </c>
      <c r="C202" t="s">
        <v>2280</v>
      </c>
      <c r="D202">
        <v>1</v>
      </c>
      <c r="E202" t="s">
        <v>714</v>
      </c>
      <c r="F202" t="s">
        <v>714</v>
      </c>
      <c r="G202" t="s">
        <v>714</v>
      </c>
      <c r="H202" t="s">
        <v>714</v>
      </c>
      <c r="I202" t="s">
        <v>714</v>
      </c>
      <c r="J202" t="s">
        <v>714</v>
      </c>
      <c r="K202">
        <v>9.3000000000000007</v>
      </c>
      <c r="L202">
        <v>1.59</v>
      </c>
    </row>
    <row r="203" spans="1:12">
      <c r="A203" t="s">
        <v>2126</v>
      </c>
      <c r="B203" t="s">
        <v>2142</v>
      </c>
      <c r="C203" t="s">
        <v>2280</v>
      </c>
      <c r="D203">
        <v>2</v>
      </c>
      <c r="E203" t="s">
        <v>714</v>
      </c>
      <c r="F203" t="s">
        <v>714</v>
      </c>
      <c r="G203" t="s">
        <v>714</v>
      </c>
      <c r="H203" t="s">
        <v>714</v>
      </c>
      <c r="I203" t="s">
        <v>714</v>
      </c>
      <c r="J203" t="s">
        <v>714</v>
      </c>
      <c r="K203">
        <v>9.3000000000000007</v>
      </c>
      <c r="L203">
        <v>1.59</v>
      </c>
    </row>
    <row r="204" spans="1:12">
      <c r="A204" t="s">
        <v>2126</v>
      </c>
      <c r="B204" t="s">
        <v>2142</v>
      </c>
      <c r="C204" t="s">
        <v>2280</v>
      </c>
      <c r="D204">
        <v>3</v>
      </c>
      <c r="E204" s="55">
        <v>45127</v>
      </c>
      <c r="F204" t="s">
        <v>2277</v>
      </c>
      <c r="G204">
        <v>32.72</v>
      </c>
      <c r="H204">
        <v>0.72699999999999998</v>
      </c>
      <c r="I204" t="s">
        <v>724</v>
      </c>
      <c r="J204" s="992">
        <v>0.40763888888888888</v>
      </c>
      <c r="K204">
        <v>9.3000000000000007</v>
      </c>
      <c r="L204">
        <v>1.59</v>
      </c>
    </row>
    <row r="205" spans="1:12">
      <c r="A205" t="s">
        <v>2126</v>
      </c>
      <c r="B205" t="s">
        <v>2142</v>
      </c>
      <c r="C205" t="s">
        <v>2280</v>
      </c>
      <c r="D205">
        <v>3</v>
      </c>
      <c r="E205" s="55">
        <v>45127</v>
      </c>
      <c r="F205" t="s">
        <v>2277</v>
      </c>
      <c r="G205">
        <v>29.19</v>
      </c>
      <c r="H205">
        <v>0.74099999999999999</v>
      </c>
      <c r="J205" s="992">
        <v>0.40416666666666662</v>
      </c>
      <c r="K205">
        <v>9.3000000000000007</v>
      </c>
      <c r="L205">
        <v>1.59</v>
      </c>
    </row>
    <row r="206" spans="1:12">
      <c r="A206" t="s">
        <v>2126</v>
      </c>
      <c r="B206" t="s">
        <v>2142</v>
      </c>
      <c r="C206" t="s">
        <v>2280</v>
      </c>
      <c r="D206">
        <v>4</v>
      </c>
      <c r="E206" t="s">
        <v>714</v>
      </c>
      <c r="F206" t="s">
        <v>714</v>
      </c>
      <c r="G206" t="s">
        <v>714</v>
      </c>
      <c r="H206" t="s">
        <v>714</v>
      </c>
      <c r="I206" t="s">
        <v>714</v>
      </c>
      <c r="J206" t="s">
        <v>714</v>
      </c>
      <c r="K206">
        <v>9.3000000000000007</v>
      </c>
      <c r="L206">
        <v>1.59</v>
      </c>
    </row>
    <row r="207" spans="1:12">
      <c r="A207" t="s">
        <v>2126</v>
      </c>
      <c r="B207" t="s">
        <v>2142</v>
      </c>
      <c r="C207" t="s">
        <v>2280</v>
      </c>
      <c r="D207">
        <v>5</v>
      </c>
      <c r="E207" t="s">
        <v>714</v>
      </c>
      <c r="F207" t="s">
        <v>714</v>
      </c>
      <c r="G207" t="s">
        <v>714</v>
      </c>
      <c r="H207" t="s">
        <v>714</v>
      </c>
      <c r="I207" t="s">
        <v>714</v>
      </c>
      <c r="J207" t="s">
        <v>714</v>
      </c>
      <c r="K207">
        <v>9.3000000000000007</v>
      </c>
      <c r="L207">
        <v>1.59</v>
      </c>
    </row>
    <row r="208" spans="1:12">
      <c r="A208" t="s">
        <v>2126</v>
      </c>
      <c r="B208" t="s">
        <v>2142</v>
      </c>
      <c r="C208" t="s">
        <v>2280</v>
      </c>
      <c r="D208">
        <v>6</v>
      </c>
      <c r="E208" t="s">
        <v>714</v>
      </c>
      <c r="F208" t="s">
        <v>714</v>
      </c>
      <c r="G208" t="s">
        <v>714</v>
      </c>
      <c r="H208" t="s">
        <v>714</v>
      </c>
      <c r="I208" t="s">
        <v>714</v>
      </c>
      <c r="J208" t="s">
        <v>714</v>
      </c>
      <c r="K208">
        <v>9.3000000000000007</v>
      </c>
      <c r="L208">
        <v>1.59</v>
      </c>
    </row>
    <row r="209" spans="1:12">
      <c r="A209" t="s">
        <v>2126</v>
      </c>
      <c r="B209" t="s">
        <v>2142</v>
      </c>
      <c r="C209" t="s">
        <v>2280</v>
      </c>
      <c r="D209">
        <v>7</v>
      </c>
      <c r="E209" t="s">
        <v>714</v>
      </c>
      <c r="F209" t="s">
        <v>714</v>
      </c>
      <c r="G209" t="s">
        <v>714</v>
      </c>
      <c r="H209" t="s">
        <v>714</v>
      </c>
      <c r="I209" t="s">
        <v>714</v>
      </c>
      <c r="J209" t="s">
        <v>714</v>
      </c>
      <c r="K209">
        <v>9.3000000000000007</v>
      </c>
      <c r="L209">
        <v>1.59</v>
      </c>
    </row>
    <row r="210" spans="1:12">
      <c r="A210" t="s">
        <v>2126</v>
      </c>
      <c r="B210" t="s">
        <v>2142</v>
      </c>
      <c r="C210" t="s">
        <v>2280</v>
      </c>
      <c r="D210">
        <v>8</v>
      </c>
      <c r="E210" t="s">
        <v>714</v>
      </c>
      <c r="F210" t="s">
        <v>714</v>
      </c>
      <c r="G210" t="s">
        <v>714</v>
      </c>
      <c r="H210" t="s">
        <v>714</v>
      </c>
      <c r="I210" t="s">
        <v>714</v>
      </c>
      <c r="J210" t="s">
        <v>714</v>
      </c>
      <c r="K210">
        <v>9.3000000000000007</v>
      </c>
      <c r="L210">
        <v>1.59</v>
      </c>
    </row>
    <row r="211" spans="1:12">
      <c r="A211" t="s">
        <v>2126</v>
      </c>
      <c r="B211" t="s">
        <v>2142</v>
      </c>
      <c r="C211" t="s">
        <v>2280</v>
      </c>
      <c r="D211">
        <v>8.3000000000000007</v>
      </c>
      <c r="E211" t="s">
        <v>714</v>
      </c>
      <c r="F211" t="s">
        <v>714</v>
      </c>
      <c r="G211" t="s">
        <v>714</v>
      </c>
      <c r="H211" t="s">
        <v>714</v>
      </c>
      <c r="I211" t="s">
        <v>714</v>
      </c>
      <c r="J211" t="s">
        <v>714</v>
      </c>
      <c r="K211">
        <v>9.3000000000000007</v>
      </c>
      <c r="L211">
        <v>1.59</v>
      </c>
    </row>
    <row r="212" spans="1:12">
      <c r="A212" t="s">
        <v>2126</v>
      </c>
      <c r="B212" t="s">
        <v>2142</v>
      </c>
      <c r="C212" t="s">
        <v>2280</v>
      </c>
      <c r="D212">
        <v>8.8000000000000007</v>
      </c>
      <c r="E212" s="55">
        <v>45127</v>
      </c>
      <c r="F212" t="s">
        <v>2277</v>
      </c>
      <c r="G212">
        <v>92.84</v>
      </c>
      <c r="H212">
        <v>0.21099999999999999</v>
      </c>
      <c r="J212" s="992">
        <v>0.41111111111111115</v>
      </c>
      <c r="K212">
        <v>9.3000000000000007</v>
      </c>
      <c r="L212">
        <v>1.59</v>
      </c>
    </row>
    <row r="213" spans="1:12">
      <c r="A213" t="s">
        <v>2126</v>
      </c>
      <c r="B213" t="s">
        <v>2142</v>
      </c>
      <c r="C213" t="s">
        <v>2281</v>
      </c>
      <c r="D213">
        <v>0.5</v>
      </c>
      <c r="E213" s="55">
        <v>45159</v>
      </c>
      <c r="F213" t="s">
        <v>2277</v>
      </c>
      <c r="G213">
        <v>5.53</v>
      </c>
      <c r="H213">
        <v>0.84899999999999998</v>
      </c>
      <c r="J213" s="992">
        <v>0.37291666666666662</v>
      </c>
      <c r="K213">
        <v>9.1999999999999993</v>
      </c>
      <c r="L213">
        <v>2.35</v>
      </c>
    </row>
    <row r="214" spans="1:12">
      <c r="A214" t="s">
        <v>2126</v>
      </c>
      <c r="B214" t="s">
        <v>2142</v>
      </c>
      <c r="C214" t="s">
        <v>2281</v>
      </c>
      <c r="D214">
        <v>1</v>
      </c>
      <c r="E214" t="s">
        <v>714</v>
      </c>
      <c r="F214" t="s">
        <v>714</v>
      </c>
      <c r="G214" t="s">
        <v>714</v>
      </c>
      <c r="H214" t="s">
        <v>714</v>
      </c>
      <c r="I214" t="s">
        <v>714</v>
      </c>
      <c r="J214" t="s">
        <v>714</v>
      </c>
      <c r="K214">
        <v>9.1999999999999993</v>
      </c>
      <c r="L214">
        <v>2.35</v>
      </c>
    </row>
    <row r="215" spans="1:12">
      <c r="A215" t="s">
        <v>2126</v>
      </c>
      <c r="B215" t="s">
        <v>2142</v>
      </c>
      <c r="C215" t="s">
        <v>2281</v>
      </c>
      <c r="D215">
        <v>2</v>
      </c>
      <c r="E215" t="s">
        <v>714</v>
      </c>
      <c r="F215" t="s">
        <v>714</v>
      </c>
      <c r="G215" t="s">
        <v>714</v>
      </c>
      <c r="H215" t="s">
        <v>714</v>
      </c>
      <c r="I215" t="s">
        <v>714</v>
      </c>
      <c r="J215" t="s">
        <v>714</v>
      </c>
      <c r="K215">
        <v>9.1999999999999993</v>
      </c>
      <c r="L215">
        <v>2.35</v>
      </c>
    </row>
    <row r="216" spans="1:12">
      <c r="A216" t="s">
        <v>2126</v>
      </c>
      <c r="B216" t="s">
        <v>2142</v>
      </c>
      <c r="C216" t="s">
        <v>2281</v>
      </c>
      <c r="D216">
        <v>3</v>
      </c>
      <c r="E216" s="55">
        <v>45159</v>
      </c>
      <c r="F216" t="s">
        <v>2277</v>
      </c>
      <c r="G216">
        <v>3.62</v>
      </c>
      <c r="H216">
        <v>0.72199999999999998</v>
      </c>
      <c r="J216" s="992">
        <v>0.37777777777777777</v>
      </c>
      <c r="K216">
        <v>9.1999999999999993</v>
      </c>
      <c r="L216">
        <v>2.35</v>
      </c>
    </row>
    <row r="217" spans="1:12">
      <c r="A217" t="s">
        <v>2126</v>
      </c>
      <c r="B217" t="s">
        <v>2142</v>
      </c>
      <c r="C217" t="s">
        <v>2281</v>
      </c>
      <c r="D217">
        <v>4</v>
      </c>
      <c r="E217" t="s">
        <v>714</v>
      </c>
      <c r="F217" t="s">
        <v>714</v>
      </c>
      <c r="G217" t="s">
        <v>714</v>
      </c>
      <c r="H217" t="s">
        <v>714</v>
      </c>
      <c r="I217" t="s">
        <v>714</v>
      </c>
      <c r="J217" t="s">
        <v>714</v>
      </c>
      <c r="K217">
        <v>9.1999999999999993</v>
      </c>
      <c r="L217">
        <v>2.35</v>
      </c>
    </row>
    <row r="218" spans="1:12">
      <c r="A218" t="s">
        <v>2126</v>
      </c>
      <c r="B218" t="s">
        <v>2142</v>
      </c>
      <c r="C218" t="s">
        <v>2281</v>
      </c>
      <c r="D218">
        <v>5</v>
      </c>
      <c r="E218" t="s">
        <v>714</v>
      </c>
      <c r="F218" t="s">
        <v>714</v>
      </c>
      <c r="G218" t="s">
        <v>714</v>
      </c>
      <c r="H218" t="s">
        <v>714</v>
      </c>
      <c r="I218" t="s">
        <v>714</v>
      </c>
      <c r="J218" t="s">
        <v>714</v>
      </c>
      <c r="K218">
        <v>9.1999999999999993</v>
      </c>
      <c r="L218">
        <v>2.35</v>
      </c>
    </row>
    <row r="219" spans="1:12">
      <c r="A219" t="s">
        <v>2126</v>
      </c>
      <c r="B219" t="s">
        <v>2142</v>
      </c>
      <c r="C219" t="s">
        <v>2281</v>
      </c>
      <c r="D219">
        <v>6</v>
      </c>
      <c r="E219" t="s">
        <v>714</v>
      </c>
      <c r="F219" t="s">
        <v>714</v>
      </c>
      <c r="G219" t="s">
        <v>714</v>
      </c>
      <c r="H219" t="s">
        <v>714</v>
      </c>
      <c r="I219" t="s">
        <v>714</v>
      </c>
      <c r="J219" t="s">
        <v>714</v>
      </c>
      <c r="K219">
        <v>9.1999999999999993</v>
      </c>
      <c r="L219">
        <v>2.35</v>
      </c>
    </row>
    <row r="220" spans="1:12">
      <c r="A220" t="s">
        <v>2126</v>
      </c>
      <c r="B220" t="s">
        <v>2142</v>
      </c>
      <c r="C220" t="s">
        <v>2281</v>
      </c>
      <c r="D220">
        <v>7</v>
      </c>
      <c r="E220" t="s">
        <v>714</v>
      </c>
      <c r="F220" t="s">
        <v>714</v>
      </c>
      <c r="G220" t="s">
        <v>714</v>
      </c>
      <c r="H220" t="s">
        <v>714</v>
      </c>
      <c r="I220" t="s">
        <v>714</v>
      </c>
      <c r="J220" t="s">
        <v>714</v>
      </c>
      <c r="K220">
        <v>9.1999999999999993</v>
      </c>
      <c r="L220">
        <v>2.35</v>
      </c>
    </row>
    <row r="221" spans="1:12">
      <c r="A221" t="s">
        <v>2126</v>
      </c>
      <c r="B221" t="s">
        <v>2142</v>
      </c>
      <c r="C221" t="s">
        <v>2281</v>
      </c>
      <c r="D221">
        <v>8</v>
      </c>
      <c r="E221" t="s">
        <v>714</v>
      </c>
      <c r="F221" t="s">
        <v>714</v>
      </c>
      <c r="G221" t="s">
        <v>714</v>
      </c>
      <c r="H221" t="s">
        <v>714</v>
      </c>
      <c r="I221" t="s">
        <v>714</v>
      </c>
      <c r="J221" t="s">
        <v>714</v>
      </c>
      <c r="K221">
        <v>9.1999999999999993</v>
      </c>
      <c r="L221">
        <v>2.35</v>
      </c>
    </row>
    <row r="222" spans="1:12">
      <c r="A222" t="s">
        <v>2126</v>
      </c>
      <c r="B222" t="s">
        <v>2142</v>
      </c>
      <c r="C222" t="s">
        <v>2281</v>
      </c>
      <c r="D222">
        <v>8.1999999999999993</v>
      </c>
      <c r="E222" s="55">
        <v>45159</v>
      </c>
      <c r="F222" t="s">
        <v>2277</v>
      </c>
      <c r="G222">
        <v>30.5</v>
      </c>
      <c r="H222">
        <v>0.79200000000000004</v>
      </c>
      <c r="J222" s="992">
        <v>0.38263888888888892</v>
      </c>
      <c r="K222">
        <v>9.1999999999999993</v>
      </c>
      <c r="L222">
        <v>2.35</v>
      </c>
    </row>
    <row r="223" spans="1:12">
      <c r="A223" t="s">
        <v>2126</v>
      </c>
      <c r="B223" t="s">
        <v>2142</v>
      </c>
      <c r="C223" t="s">
        <v>2281</v>
      </c>
      <c r="D223">
        <v>8.6999999999999993</v>
      </c>
      <c r="E223" t="s">
        <v>714</v>
      </c>
      <c r="F223" t="s">
        <v>714</v>
      </c>
      <c r="G223" t="s">
        <v>714</v>
      </c>
      <c r="H223" t="s">
        <v>714</v>
      </c>
      <c r="I223" t="s">
        <v>714</v>
      </c>
      <c r="J223" t="s">
        <v>714</v>
      </c>
      <c r="K223">
        <v>9.1999999999999993</v>
      </c>
      <c r="L223">
        <v>2.35</v>
      </c>
    </row>
    <row r="224" spans="1:12">
      <c r="A224" t="s">
        <v>2126</v>
      </c>
      <c r="B224" t="s">
        <v>2142</v>
      </c>
      <c r="C224" t="s">
        <v>2282</v>
      </c>
      <c r="D224">
        <v>0.5</v>
      </c>
      <c r="E224" s="55">
        <v>45190</v>
      </c>
      <c r="F224" t="s">
        <v>2277</v>
      </c>
      <c r="G224">
        <v>16.43</v>
      </c>
      <c r="H224">
        <v>1.02</v>
      </c>
      <c r="J224" s="992">
        <v>0.3840277777777778</v>
      </c>
      <c r="K224">
        <v>8.9</v>
      </c>
      <c r="L224">
        <v>2.13</v>
      </c>
    </row>
    <row r="225" spans="1:12">
      <c r="A225" t="s">
        <v>2126</v>
      </c>
      <c r="B225" t="s">
        <v>2142</v>
      </c>
      <c r="C225" t="s">
        <v>2282</v>
      </c>
      <c r="D225">
        <v>1</v>
      </c>
      <c r="E225" t="s">
        <v>714</v>
      </c>
      <c r="F225" t="s">
        <v>714</v>
      </c>
      <c r="G225" t="s">
        <v>714</v>
      </c>
      <c r="H225" t="s">
        <v>714</v>
      </c>
      <c r="I225" t="s">
        <v>714</v>
      </c>
      <c r="J225" t="s">
        <v>714</v>
      </c>
      <c r="K225">
        <v>8.9</v>
      </c>
      <c r="L225">
        <v>2.13</v>
      </c>
    </row>
    <row r="226" spans="1:12">
      <c r="A226" t="s">
        <v>2126</v>
      </c>
      <c r="B226" t="s">
        <v>2142</v>
      </c>
      <c r="C226" t="s">
        <v>2282</v>
      </c>
      <c r="D226">
        <v>2</v>
      </c>
      <c r="E226" t="s">
        <v>714</v>
      </c>
      <c r="F226" t="s">
        <v>714</v>
      </c>
      <c r="G226" t="s">
        <v>714</v>
      </c>
      <c r="H226" t="s">
        <v>714</v>
      </c>
      <c r="I226" t="s">
        <v>714</v>
      </c>
      <c r="J226" t="s">
        <v>714</v>
      </c>
      <c r="K226">
        <v>8.9</v>
      </c>
      <c r="L226">
        <v>2.13</v>
      </c>
    </row>
    <row r="227" spans="1:12">
      <c r="A227" t="s">
        <v>2126</v>
      </c>
      <c r="B227" t="s">
        <v>2142</v>
      </c>
      <c r="C227" t="s">
        <v>2282</v>
      </c>
      <c r="D227">
        <v>3</v>
      </c>
      <c r="E227" s="55">
        <v>45190</v>
      </c>
      <c r="F227" t="s">
        <v>2277</v>
      </c>
      <c r="G227">
        <v>15.11</v>
      </c>
      <c r="H227">
        <v>0.69699999999999995</v>
      </c>
      <c r="J227" s="992">
        <v>0.38750000000000001</v>
      </c>
      <c r="K227">
        <v>8.9</v>
      </c>
      <c r="L227">
        <v>2.13</v>
      </c>
    </row>
    <row r="228" spans="1:12">
      <c r="A228" t="s">
        <v>2126</v>
      </c>
      <c r="B228" t="s">
        <v>2142</v>
      </c>
      <c r="C228" t="s">
        <v>2282</v>
      </c>
      <c r="D228">
        <v>4</v>
      </c>
      <c r="E228" t="s">
        <v>714</v>
      </c>
      <c r="F228" t="s">
        <v>714</v>
      </c>
      <c r="G228" t="s">
        <v>714</v>
      </c>
      <c r="H228" t="s">
        <v>714</v>
      </c>
      <c r="I228" t="s">
        <v>714</v>
      </c>
      <c r="J228" t="s">
        <v>714</v>
      </c>
      <c r="K228">
        <v>8.9</v>
      </c>
      <c r="L228">
        <v>2.13</v>
      </c>
    </row>
    <row r="229" spans="1:12">
      <c r="A229" t="s">
        <v>2126</v>
      </c>
      <c r="B229" t="s">
        <v>2142</v>
      </c>
      <c r="C229" t="s">
        <v>2282</v>
      </c>
      <c r="D229">
        <v>5</v>
      </c>
      <c r="E229" t="s">
        <v>714</v>
      </c>
      <c r="F229" t="s">
        <v>714</v>
      </c>
      <c r="G229" t="s">
        <v>714</v>
      </c>
      <c r="H229" t="s">
        <v>714</v>
      </c>
      <c r="I229" t="s">
        <v>714</v>
      </c>
      <c r="J229" t="s">
        <v>714</v>
      </c>
      <c r="K229">
        <v>8.9</v>
      </c>
      <c r="L229">
        <v>2.13</v>
      </c>
    </row>
    <row r="230" spans="1:12">
      <c r="A230" t="s">
        <v>2126</v>
      </c>
      <c r="B230" t="s">
        <v>2142</v>
      </c>
      <c r="C230" t="s">
        <v>2282</v>
      </c>
      <c r="D230">
        <v>6</v>
      </c>
      <c r="E230" t="s">
        <v>714</v>
      </c>
      <c r="F230" t="s">
        <v>714</v>
      </c>
      <c r="G230" t="s">
        <v>714</v>
      </c>
      <c r="H230" t="s">
        <v>714</v>
      </c>
      <c r="I230" t="s">
        <v>714</v>
      </c>
      <c r="J230" t="s">
        <v>714</v>
      </c>
      <c r="K230">
        <v>8.9</v>
      </c>
      <c r="L230">
        <v>2.13</v>
      </c>
    </row>
    <row r="231" spans="1:12">
      <c r="A231" t="s">
        <v>2126</v>
      </c>
      <c r="B231" t="s">
        <v>2142</v>
      </c>
      <c r="C231" t="s">
        <v>2282</v>
      </c>
      <c r="D231">
        <v>7</v>
      </c>
      <c r="E231" t="s">
        <v>714</v>
      </c>
      <c r="F231" t="s">
        <v>714</v>
      </c>
      <c r="G231" t="s">
        <v>714</v>
      </c>
      <c r="H231" t="s">
        <v>714</v>
      </c>
      <c r="I231" t="s">
        <v>714</v>
      </c>
      <c r="J231" t="s">
        <v>714</v>
      </c>
      <c r="K231">
        <v>8.9</v>
      </c>
      <c r="L231">
        <v>2.13</v>
      </c>
    </row>
    <row r="232" spans="1:12">
      <c r="A232" t="s">
        <v>2126</v>
      </c>
      <c r="B232" t="s">
        <v>2142</v>
      </c>
      <c r="C232" t="s">
        <v>2282</v>
      </c>
      <c r="D232">
        <v>7.9</v>
      </c>
      <c r="E232" s="55">
        <v>45190</v>
      </c>
      <c r="F232" t="s">
        <v>2277</v>
      </c>
      <c r="G232">
        <v>143.91</v>
      </c>
      <c r="H232">
        <v>0.91700000000000004</v>
      </c>
      <c r="J232" s="992">
        <v>0.3923611111111111</v>
      </c>
      <c r="K232">
        <v>8.9</v>
      </c>
      <c r="L232">
        <v>2.13</v>
      </c>
    </row>
    <row r="233" spans="1:12">
      <c r="A233" t="s">
        <v>2126</v>
      </c>
      <c r="B233" t="s">
        <v>2142</v>
      </c>
      <c r="C233" t="s">
        <v>2282</v>
      </c>
      <c r="D233">
        <v>8</v>
      </c>
      <c r="E233" t="s">
        <v>714</v>
      </c>
      <c r="F233" t="s">
        <v>714</v>
      </c>
      <c r="G233" t="s">
        <v>714</v>
      </c>
      <c r="H233" t="s">
        <v>714</v>
      </c>
      <c r="I233" t="s">
        <v>714</v>
      </c>
      <c r="J233" t="s">
        <v>714</v>
      </c>
      <c r="K233">
        <v>8.9</v>
      </c>
      <c r="L233">
        <v>2.13</v>
      </c>
    </row>
    <row r="234" spans="1:12">
      <c r="A234" t="s">
        <v>2126</v>
      </c>
      <c r="B234" t="s">
        <v>2142</v>
      </c>
      <c r="C234" t="s">
        <v>2282</v>
      </c>
      <c r="D234">
        <v>8.4</v>
      </c>
      <c r="E234" t="s">
        <v>714</v>
      </c>
      <c r="F234" t="s">
        <v>714</v>
      </c>
      <c r="G234" t="s">
        <v>714</v>
      </c>
      <c r="H234" t="s">
        <v>714</v>
      </c>
      <c r="I234" t="s">
        <v>714</v>
      </c>
      <c r="J234" t="s">
        <v>714</v>
      </c>
      <c r="K234">
        <v>8.9</v>
      </c>
      <c r="L234">
        <v>2.13</v>
      </c>
    </row>
    <row r="235" spans="1:12">
      <c r="A235" t="s">
        <v>2126</v>
      </c>
      <c r="B235" t="s">
        <v>2142</v>
      </c>
      <c r="C235" t="s">
        <v>2283</v>
      </c>
      <c r="D235">
        <v>0.5</v>
      </c>
      <c r="E235" s="55">
        <v>45218</v>
      </c>
      <c r="F235" t="s">
        <v>2277</v>
      </c>
      <c r="G235">
        <v>17.21</v>
      </c>
      <c r="H235">
        <v>0.66800000000000004</v>
      </c>
      <c r="J235" s="992">
        <v>0.3756944444444445</v>
      </c>
      <c r="K235">
        <v>9.1</v>
      </c>
      <c r="L235">
        <v>2.0099999999999998</v>
      </c>
    </row>
    <row r="236" spans="1:12">
      <c r="A236" t="s">
        <v>2126</v>
      </c>
      <c r="B236" t="s">
        <v>2142</v>
      </c>
      <c r="C236" t="s">
        <v>2283</v>
      </c>
      <c r="D236">
        <v>1</v>
      </c>
      <c r="E236" t="s">
        <v>714</v>
      </c>
      <c r="F236" t="s">
        <v>714</v>
      </c>
      <c r="G236" t="s">
        <v>714</v>
      </c>
      <c r="H236" t="s">
        <v>714</v>
      </c>
      <c r="I236" t="s">
        <v>714</v>
      </c>
      <c r="J236" t="s">
        <v>714</v>
      </c>
      <c r="K236">
        <v>9.1</v>
      </c>
      <c r="L236">
        <v>2.0099999999999998</v>
      </c>
    </row>
    <row r="237" spans="1:12">
      <c r="A237" t="s">
        <v>2126</v>
      </c>
      <c r="B237" t="s">
        <v>2142</v>
      </c>
      <c r="C237" t="s">
        <v>2283</v>
      </c>
      <c r="D237">
        <v>2</v>
      </c>
      <c r="E237" t="s">
        <v>714</v>
      </c>
      <c r="F237" t="s">
        <v>714</v>
      </c>
      <c r="G237" t="s">
        <v>714</v>
      </c>
      <c r="H237" t="s">
        <v>714</v>
      </c>
      <c r="I237" t="s">
        <v>714</v>
      </c>
      <c r="J237" t="s">
        <v>714</v>
      </c>
      <c r="K237">
        <v>9.1</v>
      </c>
      <c r="L237">
        <v>2.0099999999999998</v>
      </c>
    </row>
    <row r="238" spans="1:12">
      <c r="A238" t="s">
        <v>2126</v>
      </c>
      <c r="B238" t="s">
        <v>2142</v>
      </c>
      <c r="C238" t="s">
        <v>2283</v>
      </c>
      <c r="D238">
        <v>3</v>
      </c>
      <c r="E238" s="55">
        <v>45218</v>
      </c>
      <c r="F238" t="s">
        <v>2277</v>
      </c>
      <c r="G238">
        <v>17.059999999999999</v>
      </c>
      <c r="H238">
        <v>0.82599999999999996</v>
      </c>
      <c r="J238" s="992">
        <v>0.38055555555555554</v>
      </c>
      <c r="K238">
        <v>9.1</v>
      </c>
      <c r="L238">
        <v>2.0099999999999998</v>
      </c>
    </row>
    <row r="239" spans="1:12">
      <c r="A239" t="s">
        <v>2126</v>
      </c>
      <c r="B239" t="s">
        <v>2142</v>
      </c>
      <c r="C239" t="s">
        <v>2283</v>
      </c>
      <c r="D239">
        <v>4</v>
      </c>
      <c r="E239" t="s">
        <v>714</v>
      </c>
      <c r="F239" t="s">
        <v>714</v>
      </c>
      <c r="G239" t="s">
        <v>714</v>
      </c>
      <c r="H239" t="s">
        <v>714</v>
      </c>
      <c r="I239" t="s">
        <v>714</v>
      </c>
      <c r="J239" t="s">
        <v>714</v>
      </c>
      <c r="K239">
        <v>9.1</v>
      </c>
      <c r="L239">
        <v>2.0099999999999998</v>
      </c>
    </row>
    <row r="240" spans="1:12">
      <c r="A240" t="s">
        <v>2126</v>
      </c>
      <c r="B240" t="s">
        <v>2142</v>
      </c>
      <c r="C240" t="s">
        <v>2283</v>
      </c>
      <c r="D240">
        <v>5</v>
      </c>
      <c r="E240" t="s">
        <v>714</v>
      </c>
      <c r="F240" t="s">
        <v>714</v>
      </c>
      <c r="G240" t="s">
        <v>714</v>
      </c>
      <c r="H240" t="s">
        <v>714</v>
      </c>
      <c r="I240" t="s">
        <v>714</v>
      </c>
      <c r="J240" t="s">
        <v>714</v>
      </c>
      <c r="K240">
        <v>9.1</v>
      </c>
      <c r="L240">
        <v>2.0099999999999998</v>
      </c>
    </row>
    <row r="241" spans="1:12">
      <c r="A241" t="s">
        <v>2126</v>
      </c>
      <c r="B241" t="s">
        <v>2142</v>
      </c>
      <c r="C241" t="s">
        <v>2283</v>
      </c>
      <c r="D241">
        <v>6</v>
      </c>
      <c r="E241" t="s">
        <v>714</v>
      </c>
      <c r="F241" t="s">
        <v>714</v>
      </c>
      <c r="G241" t="s">
        <v>714</v>
      </c>
      <c r="H241" t="s">
        <v>714</v>
      </c>
      <c r="I241" t="s">
        <v>714</v>
      </c>
      <c r="J241" t="s">
        <v>714</v>
      </c>
      <c r="K241">
        <v>9.1</v>
      </c>
      <c r="L241">
        <v>2.0099999999999998</v>
      </c>
    </row>
    <row r="242" spans="1:12">
      <c r="A242" t="s">
        <v>2126</v>
      </c>
      <c r="B242" t="s">
        <v>2142</v>
      </c>
      <c r="C242" t="s">
        <v>2283</v>
      </c>
      <c r="D242">
        <v>7</v>
      </c>
      <c r="E242" t="s">
        <v>714</v>
      </c>
      <c r="F242" t="s">
        <v>714</v>
      </c>
      <c r="G242" t="s">
        <v>714</v>
      </c>
      <c r="H242" t="s">
        <v>714</v>
      </c>
      <c r="I242" t="s">
        <v>714</v>
      </c>
      <c r="J242" t="s">
        <v>714</v>
      </c>
      <c r="K242">
        <v>9.1</v>
      </c>
      <c r="L242">
        <v>2.0099999999999998</v>
      </c>
    </row>
    <row r="243" spans="1:12">
      <c r="A243" t="s">
        <v>2126</v>
      </c>
      <c r="B243" t="s">
        <v>2142</v>
      </c>
      <c r="C243" t="s">
        <v>2283</v>
      </c>
      <c r="D243">
        <v>8</v>
      </c>
      <c r="E243" t="s">
        <v>714</v>
      </c>
      <c r="F243" t="s">
        <v>714</v>
      </c>
      <c r="G243" t="s">
        <v>714</v>
      </c>
      <c r="H243" t="s">
        <v>714</v>
      </c>
      <c r="I243" t="s">
        <v>714</v>
      </c>
      <c r="J243" t="s">
        <v>714</v>
      </c>
      <c r="K243">
        <v>9.1</v>
      </c>
      <c r="L243">
        <v>2.0099999999999998</v>
      </c>
    </row>
    <row r="244" spans="1:12">
      <c r="A244" t="s">
        <v>2126</v>
      </c>
      <c r="B244" t="s">
        <v>2142</v>
      </c>
      <c r="C244" t="s">
        <v>2283</v>
      </c>
      <c r="D244">
        <v>8.1</v>
      </c>
      <c r="E244" s="55">
        <v>45218</v>
      </c>
      <c r="F244" t="s">
        <v>2277</v>
      </c>
      <c r="G244">
        <v>18.54</v>
      </c>
      <c r="H244">
        <v>0.45700000000000002</v>
      </c>
      <c r="J244" s="992">
        <v>0.38472222222222219</v>
      </c>
      <c r="K244">
        <v>9.1</v>
      </c>
      <c r="L244">
        <v>2.0099999999999998</v>
      </c>
    </row>
    <row r="245" spans="1:12">
      <c r="A245" t="s">
        <v>2126</v>
      </c>
      <c r="B245" t="s">
        <v>2142</v>
      </c>
      <c r="C245" t="s">
        <v>2283</v>
      </c>
      <c r="D245">
        <v>8.6</v>
      </c>
      <c r="E245" t="s">
        <v>714</v>
      </c>
      <c r="F245" t="s">
        <v>714</v>
      </c>
      <c r="G245" t="s">
        <v>714</v>
      </c>
      <c r="H245" t="s">
        <v>714</v>
      </c>
      <c r="I245" t="s">
        <v>714</v>
      </c>
      <c r="J245" t="s">
        <v>714</v>
      </c>
      <c r="K245">
        <v>9.1</v>
      </c>
      <c r="L245">
        <v>2.0099999999999998</v>
      </c>
    </row>
    <row r="246" spans="1:12">
      <c r="A246" t="s">
        <v>2126</v>
      </c>
      <c r="B246" t="s">
        <v>2142</v>
      </c>
      <c r="C246" t="s">
        <v>2284</v>
      </c>
      <c r="D246">
        <v>0.5</v>
      </c>
      <c r="E246" s="55">
        <v>45245</v>
      </c>
      <c r="F246" t="s">
        <v>2277</v>
      </c>
      <c r="G246">
        <v>20.41</v>
      </c>
      <c r="H246">
        <v>0.85</v>
      </c>
      <c r="J246" s="992">
        <v>0.35486111111111113</v>
      </c>
      <c r="K246">
        <v>9</v>
      </c>
      <c r="L246">
        <v>1.865</v>
      </c>
    </row>
    <row r="247" spans="1:12">
      <c r="A247" t="s">
        <v>2126</v>
      </c>
      <c r="B247" t="s">
        <v>2142</v>
      </c>
      <c r="C247" t="s">
        <v>2284</v>
      </c>
      <c r="D247">
        <v>1</v>
      </c>
      <c r="E247" t="s">
        <v>714</v>
      </c>
      <c r="F247" t="s">
        <v>714</v>
      </c>
      <c r="G247" t="s">
        <v>714</v>
      </c>
      <c r="H247" t="s">
        <v>714</v>
      </c>
      <c r="I247" t="s">
        <v>714</v>
      </c>
      <c r="J247" t="s">
        <v>714</v>
      </c>
      <c r="K247">
        <v>9</v>
      </c>
      <c r="L247">
        <v>1.865</v>
      </c>
    </row>
    <row r="248" spans="1:12">
      <c r="A248" t="s">
        <v>2126</v>
      </c>
      <c r="B248" t="s">
        <v>2142</v>
      </c>
      <c r="C248" t="s">
        <v>2284</v>
      </c>
      <c r="D248">
        <v>2</v>
      </c>
      <c r="E248" t="s">
        <v>714</v>
      </c>
      <c r="F248" t="s">
        <v>714</v>
      </c>
      <c r="G248" t="s">
        <v>714</v>
      </c>
      <c r="H248" t="s">
        <v>714</v>
      </c>
      <c r="I248" t="s">
        <v>714</v>
      </c>
      <c r="J248" t="s">
        <v>714</v>
      </c>
      <c r="K248">
        <v>9</v>
      </c>
      <c r="L248">
        <v>1.865</v>
      </c>
    </row>
    <row r="249" spans="1:12">
      <c r="A249" t="s">
        <v>2126</v>
      </c>
      <c r="B249" t="s">
        <v>2142</v>
      </c>
      <c r="C249" t="s">
        <v>2284</v>
      </c>
      <c r="D249">
        <v>3</v>
      </c>
      <c r="E249" s="55">
        <v>45245</v>
      </c>
      <c r="F249" t="s">
        <v>2277</v>
      </c>
      <c r="G249">
        <v>20.96</v>
      </c>
      <c r="H249">
        <v>0.86699999999999999</v>
      </c>
      <c r="J249" s="992">
        <v>0.36041666666666666</v>
      </c>
      <c r="K249">
        <v>9</v>
      </c>
      <c r="L249">
        <v>1.865</v>
      </c>
    </row>
    <row r="250" spans="1:12">
      <c r="A250" t="s">
        <v>2126</v>
      </c>
      <c r="B250" t="s">
        <v>2142</v>
      </c>
      <c r="C250" t="s">
        <v>2284</v>
      </c>
      <c r="D250">
        <v>3</v>
      </c>
      <c r="E250" s="55">
        <v>45245</v>
      </c>
      <c r="F250" t="s">
        <v>2277</v>
      </c>
      <c r="G250">
        <v>19.850000000000001</v>
      </c>
      <c r="H250">
        <v>0.746</v>
      </c>
      <c r="I250" t="s">
        <v>724</v>
      </c>
      <c r="J250" s="992">
        <v>0.36527777777777781</v>
      </c>
      <c r="K250">
        <v>9</v>
      </c>
      <c r="L250">
        <v>1.865</v>
      </c>
    </row>
    <row r="251" spans="1:12">
      <c r="A251" t="s">
        <v>2126</v>
      </c>
      <c r="B251" t="s">
        <v>2142</v>
      </c>
      <c r="C251" t="s">
        <v>2284</v>
      </c>
      <c r="D251">
        <v>4</v>
      </c>
      <c r="E251" t="s">
        <v>714</v>
      </c>
      <c r="F251" t="s">
        <v>714</v>
      </c>
      <c r="G251" t="s">
        <v>714</v>
      </c>
      <c r="H251" t="s">
        <v>714</v>
      </c>
      <c r="I251" t="s">
        <v>714</v>
      </c>
      <c r="J251" t="s">
        <v>714</v>
      </c>
      <c r="K251">
        <v>9</v>
      </c>
      <c r="L251">
        <v>1.865</v>
      </c>
    </row>
    <row r="252" spans="1:12">
      <c r="A252" t="s">
        <v>2126</v>
      </c>
      <c r="B252" t="s">
        <v>2142</v>
      </c>
      <c r="C252" t="s">
        <v>2284</v>
      </c>
      <c r="D252">
        <v>5</v>
      </c>
      <c r="E252" t="s">
        <v>714</v>
      </c>
      <c r="F252" t="s">
        <v>714</v>
      </c>
      <c r="G252" t="s">
        <v>714</v>
      </c>
      <c r="H252" t="s">
        <v>714</v>
      </c>
      <c r="I252" t="s">
        <v>714</v>
      </c>
      <c r="J252" t="s">
        <v>714</v>
      </c>
      <c r="K252">
        <v>9</v>
      </c>
      <c r="L252">
        <v>1.865</v>
      </c>
    </row>
    <row r="253" spans="1:12">
      <c r="A253" t="s">
        <v>2126</v>
      </c>
      <c r="B253" t="s">
        <v>2142</v>
      </c>
      <c r="C253" t="s">
        <v>2284</v>
      </c>
      <c r="D253">
        <v>6</v>
      </c>
      <c r="E253" t="s">
        <v>714</v>
      </c>
      <c r="F253" t="s">
        <v>714</v>
      </c>
      <c r="G253" t="s">
        <v>714</v>
      </c>
      <c r="H253" t="s">
        <v>714</v>
      </c>
      <c r="I253" t="s">
        <v>714</v>
      </c>
      <c r="J253" t="s">
        <v>714</v>
      </c>
      <c r="K253">
        <v>9</v>
      </c>
      <c r="L253">
        <v>1.865</v>
      </c>
    </row>
    <row r="254" spans="1:12">
      <c r="A254" t="s">
        <v>2126</v>
      </c>
      <c r="B254" t="s">
        <v>2142</v>
      </c>
      <c r="C254" t="s">
        <v>2284</v>
      </c>
      <c r="D254">
        <v>7</v>
      </c>
      <c r="E254" t="s">
        <v>714</v>
      </c>
      <c r="F254" t="s">
        <v>714</v>
      </c>
      <c r="G254" t="s">
        <v>714</v>
      </c>
      <c r="H254" t="s">
        <v>714</v>
      </c>
      <c r="I254" t="s">
        <v>714</v>
      </c>
      <c r="J254" t="s">
        <v>714</v>
      </c>
      <c r="K254">
        <v>9</v>
      </c>
      <c r="L254">
        <v>1.865</v>
      </c>
    </row>
    <row r="255" spans="1:12">
      <c r="A255" t="s">
        <v>2126</v>
      </c>
      <c r="B255" t="s">
        <v>2142</v>
      </c>
      <c r="C255" t="s">
        <v>2284</v>
      </c>
      <c r="D255">
        <v>8</v>
      </c>
      <c r="E255" s="55">
        <v>45245</v>
      </c>
      <c r="F255" t="s">
        <v>2277</v>
      </c>
      <c r="G255">
        <v>22.2</v>
      </c>
      <c r="H255">
        <v>0.82199999999999995</v>
      </c>
      <c r="J255" s="992">
        <v>0.37013888888888885</v>
      </c>
      <c r="K255">
        <v>9</v>
      </c>
      <c r="L255">
        <v>1.865</v>
      </c>
    </row>
    <row r="256" spans="1:12">
      <c r="A256" t="s">
        <v>2126</v>
      </c>
      <c r="B256" t="s">
        <v>2142</v>
      </c>
      <c r="C256" t="s">
        <v>2284</v>
      </c>
      <c r="D256">
        <v>8.5</v>
      </c>
      <c r="E256" t="s">
        <v>714</v>
      </c>
      <c r="F256" t="s">
        <v>714</v>
      </c>
      <c r="G256" t="s">
        <v>714</v>
      </c>
      <c r="H256" t="s">
        <v>714</v>
      </c>
      <c r="I256" t="s">
        <v>714</v>
      </c>
      <c r="J256" t="s">
        <v>714</v>
      </c>
      <c r="K256">
        <v>9</v>
      </c>
      <c r="L256">
        <v>1.865</v>
      </c>
    </row>
    <row r="257" spans="1:12">
      <c r="A257" t="s">
        <v>2126</v>
      </c>
      <c r="B257" t="s">
        <v>2142</v>
      </c>
      <c r="C257" t="s">
        <v>2284</v>
      </c>
      <c r="D257">
        <v>8.8000000000000007</v>
      </c>
      <c r="E257" t="s">
        <v>714</v>
      </c>
      <c r="F257" t="s">
        <v>714</v>
      </c>
      <c r="G257" t="s">
        <v>714</v>
      </c>
      <c r="H257" t="s">
        <v>714</v>
      </c>
      <c r="I257" t="s">
        <v>714</v>
      </c>
      <c r="J257" t="s">
        <v>714</v>
      </c>
      <c r="K257">
        <v>9</v>
      </c>
      <c r="L257">
        <v>1.865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D0AA0-197D-497B-A77E-4FAAEC27EDDE}">
  <dimension ref="A1:AP570"/>
  <sheetViews>
    <sheetView topLeftCell="H1" workbookViewId="0">
      <selection activeCell="T5" sqref="T5"/>
    </sheetView>
  </sheetViews>
  <sheetFormatPr defaultColWidth="8.796875" defaultRowHeight="15.6"/>
  <sheetData>
    <row r="1" spans="1:24">
      <c r="A1" s="27"/>
      <c r="B1" s="27"/>
      <c r="C1" s="27"/>
      <c r="D1" s="18"/>
      <c r="E1" s="139"/>
      <c r="F1" s="27"/>
      <c r="G1" s="27"/>
      <c r="H1" s="27"/>
      <c r="I1" s="27"/>
      <c r="J1" s="52"/>
      <c r="K1" s="27"/>
      <c r="L1" s="27"/>
      <c r="M1" s="27"/>
      <c r="N1" s="27"/>
      <c r="O1" s="27"/>
      <c r="P1" s="27"/>
      <c r="Q1" s="124"/>
      <c r="R1" s="125"/>
      <c r="S1" s="125"/>
      <c r="T1" s="125"/>
      <c r="U1" s="125"/>
      <c r="V1" s="49"/>
      <c r="W1" s="49"/>
      <c r="X1" s="125"/>
    </row>
    <row r="2" spans="1:24" ht="20.399999999999999">
      <c r="A2" s="146" t="s">
        <v>804</v>
      </c>
      <c r="B2" s="146" t="s">
        <v>20</v>
      </c>
      <c r="C2" s="146" t="s">
        <v>701</v>
      </c>
      <c r="D2" s="146" t="s">
        <v>805</v>
      </c>
      <c r="E2" s="1407" t="s">
        <v>786</v>
      </c>
      <c r="F2" s="146" t="s">
        <v>1000</v>
      </c>
      <c r="G2" s="146" t="s">
        <v>1008</v>
      </c>
      <c r="H2" s="146" t="s">
        <v>806</v>
      </c>
      <c r="I2" s="146" t="s">
        <v>807</v>
      </c>
      <c r="J2" s="147" t="s">
        <v>1009</v>
      </c>
      <c r="K2" s="146" t="s">
        <v>1015</v>
      </c>
      <c r="L2" s="1408" t="s">
        <v>1016</v>
      </c>
      <c r="M2" s="146" t="s">
        <v>703</v>
      </c>
      <c r="N2" s="146" t="s">
        <v>1017</v>
      </c>
      <c r="O2" s="146" t="s">
        <v>808</v>
      </c>
      <c r="P2" s="146" t="s">
        <v>1018</v>
      </c>
      <c r="Q2" s="1409" t="s">
        <v>809</v>
      </c>
      <c r="R2" s="1409" t="s">
        <v>1019</v>
      </c>
      <c r="S2" s="146" t="s">
        <v>1021</v>
      </c>
      <c r="T2" s="146" t="s">
        <v>1010</v>
      </c>
      <c r="U2" s="146" t="s">
        <v>1011</v>
      </c>
      <c r="V2" s="146" t="s">
        <v>1012</v>
      </c>
      <c r="W2" s="146" t="s">
        <v>1013</v>
      </c>
      <c r="X2" s="146" t="s">
        <v>1014</v>
      </c>
    </row>
    <row r="3" spans="1:24">
      <c r="A3" s="27">
        <v>32</v>
      </c>
      <c r="B3" t="s">
        <v>2126</v>
      </c>
      <c r="C3" t="s">
        <v>2127</v>
      </c>
      <c r="D3" s="27">
        <v>0.5</v>
      </c>
      <c r="E3" s="133">
        <v>44426</v>
      </c>
      <c r="G3">
        <v>4</v>
      </c>
      <c r="H3">
        <v>17.5</v>
      </c>
      <c r="I3">
        <v>6.9</v>
      </c>
      <c r="J3" s="172">
        <v>0.39428571428571429</v>
      </c>
      <c r="K3" s="24">
        <v>7.52</v>
      </c>
      <c r="L3" s="27">
        <v>26.2</v>
      </c>
      <c r="M3" s="27">
        <v>6.09</v>
      </c>
      <c r="N3" s="27">
        <v>3.9</v>
      </c>
      <c r="O3" s="24">
        <v>0.12385714285714289</v>
      </c>
      <c r="P3" s="24">
        <v>9.2517440476190482E-2</v>
      </c>
      <c r="Q3" s="24">
        <v>0.25601553290340467</v>
      </c>
      <c r="R3" s="49">
        <v>24.285407925407931</v>
      </c>
      <c r="S3" s="24">
        <v>0.21637458333333337</v>
      </c>
      <c r="T3" t="s">
        <v>815</v>
      </c>
      <c r="U3" t="s">
        <v>1128</v>
      </c>
      <c r="V3" t="s">
        <v>1042</v>
      </c>
      <c r="W3" t="s">
        <v>714</v>
      </c>
      <c r="X3" t="s">
        <v>2171</v>
      </c>
    </row>
    <row r="4" spans="1:24">
      <c r="A4" s="27">
        <v>32</v>
      </c>
      <c r="B4" t="s">
        <v>2126</v>
      </c>
      <c r="C4" t="s">
        <v>2127</v>
      </c>
      <c r="D4" s="27">
        <v>1</v>
      </c>
      <c r="E4" s="133">
        <v>44426</v>
      </c>
      <c r="K4" s="24">
        <v>7.55</v>
      </c>
      <c r="L4" s="27">
        <v>26.2</v>
      </c>
      <c r="M4" s="27" t="s">
        <v>811</v>
      </c>
      <c r="N4" s="27" t="s">
        <v>811</v>
      </c>
      <c r="O4" s="24" t="s">
        <v>811</v>
      </c>
      <c r="P4" s="24" t="s">
        <v>811</v>
      </c>
      <c r="Q4" s="24" t="s">
        <v>811</v>
      </c>
      <c r="R4" s="24" t="s">
        <v>811</v>
      </c>
      <c r="S4" s="24" t="s">
        <v>811</v>
      </c>
    </row>
    <row r="5" spans="1:24">
      <c r="A5" s="27">
        <v>32</v>
      </c>
      <c r="B5" t="s">
        <v>2126</v>
      </c>
      <c r="C5" t="s">
        <v>2127</v>
      </c>
      <c r="D5" s="27">
        <v>2</v>
      </c>
      <c r="E5" s="133">
        <v>44426</v>
      </c>
      <c r="K5" s="24">
        <v>7.55</v>
      </c>
      <c r="L5" s="27">
        <v>26.2</v>
      </c>
      <c r="M5" s="27" t="s">
        <v>811</v>
      </c>
      <c r="N5" s="27" t="s">
        <v>811</v>
      </c>
      <c r="O5" s="140" t="s">
        <v>811</v>
      </c>
      <c r="P5" s="140" t="s">
        <v>811</v>
      </c>
      <c r="Q5" s="24" t="s">
        <v>811</v>
      </c>
      <c r="R5" s="24" t="s">
        <v>811</v>
      </c>
      <c r="S5" s="140" t="s">
        <v>811</v>
      </c>
    </row>
    <row r="6" spans="1:24">
      <c r="A6" s="27">
        <v>32</v>
      </c>
      <c r="B6" t="s">
        <v>2126</v>
      </c>
      <c r="C6" t="s">
        <v>2127</v>
      </c>
      <c r="D6" s="27">
        <v>3</v>
      </c>
      <c r="E6" s="133">
        <v>44426</v>
      </c>
      <c r="K6" s="24">
        <v>7.5</v>
      </c>
      <c r="L6" s="27">
        <v>26.2</v>
      </c>
      <c r="M6" s="27">
        <v>6.09</v>
      </c>
      <c r="N6" s="27">
        <v>3.9</v>
      </c>
      <c r="O6" s="24">
        <v>2.3314285714285714</v>
      </c>
      <c r="P6" s="24">
        <v>0.75303253968254025</v>
      </c>
      <c r="Q6" s="24">
        <v>1.3991685980906383</v>
      </c>
      <c r="R6" s="49">
        <v>18.341351981351984</v>
      </c>
      <c r="S6" s="24">
        <v>3.0844611111111115</v>
      </c>
    </row>
    <row r="7" spans="1:24">
      <c r="A7" s="27">
        <v>32</v>
      </c>
      <c r="B7" t="s">
        <v>2126</v>
      </c>
      <c r="C7" t="s">
        <v>2127</v>
      </c>
      <c r="D7" s="27">
        <v>4</v>
      </c>
      <c r="E7" s="133">
        <v>44426</v>
      </c>
      <c r="K7" s="24">
        <v>7.55</v>
      </c>
      <c r="L7" s="27">
        <v>26.2</v>
      </c>
      <c r="M7" s="27" t="s">
        <v>811</v>
      </c>
      <c r="N7" s="27" t="s">
        <v>811</v>
      </c>
      <c r="O7" s="24" t="s">
        <v>811</v>
      </c>
      <c r="P7" s="24" t="s">
        <v>811</v>
      </c>
      <c r="Q7" s="24" t="s">
        <v>811</v>
      </c>
      <c r="R7" s="24" t="s">
        <v>811</v>
      </c>
      <c r="S7" s="24" t="s">
        <v>811</v>
      </c>
    </row>
    <row r="8" spans="1:24">
      <c r="A8" s="27">
        <v>32</v>
      </c>
      <c r="B8" t="s">
        <v>2126</v>
      </c>
      <c r="C8" t="s">
        <v>2127</v>
      </c>
      <c r="D8" s="27">
        <v>5</v>
      </c>
      <c r="E8" s="133">
        <v>44426</v>
      </c>
      <c r="K8" s="24">
        <v>7.4</v>
      </c>
      <c r="L8" s="27">
        <v>26.1</v>
      </c>
      <c r="M8" s="27" t="s">
        <v>811</v>
      </c>
      <c r="N8" s="27" t="s">
        <v>811</v>
      </c>
      <c r="O8" s="24" t="s">
        <v>811</v>
      </c>
      <c r="P8" s="24" t="s">
        <v>811</v>
      </c>
      <c r="Q8" s="24" t="s">
        <v>811</v>
      </c>
      <c r="R8" s="24" t="s">
        <v>811</v>
      </c>
      <c r="S8" s="24" t="s">
        <v>811</v>
      </c>
    </row>
    <row r="9" spans="1:24">
      <c r="A9" s="27">
        <v>32</v>
      </c>
      <c r="B9" t="s">
        <v>2126</v>
      </c>
      <c r="C9" t="s">
        <v>2127</v>
      </c>
      <c r="D9" s="27">
        <v>6</v>
      </c>
      <c r="E9" s="133">
        <v>44426</v>
      </c>
      <c r="K9" s="24">
        <v>6.96</v>
      </c>
      <c r="L9" s="27">
        <v>25.2</v>
      </c>
      <c r="M9" s="27" t="s">
        <v>811</v>
      </c>
      <c r="N9" s="27" t="s">
        <v>811</v>
      </c>
      <c r="O9" s="24" t="s">
        <v>811</v>
      </c>
      <c r="P9" s="24" t="s">
        <v>811</v>
      </c>
      <c r="Q9" s="24" t="s">
        <v>811</v>
      </c>
      <c r="R9" s="24" t="s">
        <v>811</v>
      </c>
      <c r="S9" s="24" t="s">
        <v>811</v>
      </c>
    </row>
    <row r="10" spans="1:24">
      <c r="A10" s="27">
        <v>32</v>
      </c>
      <c r="B10" t="s">
        <v>2126</v>
      </c>
      <c r="C10" t="s">
        <v>2127</v>
      </c>
      <c r="D10" s="27">
        <v>7</v>
      </c>
      <c r="E10" s="133">
        <v>44426</v>
      </c>
      <c r="K10" s="24">
        <v>6.23</v>
      </c>
      <c r="L10" s="27">
        <v>23.4</v>
      </c>
      <c r="M10" s="27" t="s">
        <v>811</v>
      </c>
      <c r="N10" s="27" t="s">
        <v>811</v>
      </c>
      <c r="O10" s="24" t="s">
        <v>811</v>
      </c>
      <c r="P10" s="24" t="s">
        <v>811</v>
      </c>
      <c r="Q10" s="24" t="s">
        <v>811</v>
      </c>
      <c r="R10" s="24" t="s">
        <v>811</v>
      </c>
      <c r="S10" s="24" t="s">
        <v>811</v>
      </c>
    </row>
    <row r="11" spans="1:24">
      <c r="A11" s="27">
        <v>32</v>
      </c>
      <c r="B11" t="s">
        <v>2126</v>
      </c>
      <c r="C11" t="s">
        <v>2127</v>
      </c>
      <c r="D11" s="27">
        <v>8</v>
      </c>
      <c r="E11" s="133">
        <v>44426</v>
      </c>
      <c r="K11" s="24">
        <v>8.8000000000000007</v>
      </c>
      <c r="L11" s="27">
        <v>19.399999999999999</v>
      </c>
      <c r="M11" s="27" t="s">
        <v>811</v>
      </c>
      <c r="N11" s="27" t="s">
        <v>811</v>
      </c>
      <c r="O11" s="140" t="s">
        <v>811</v>
      </c>
      <c r="P11" s="140" t="s">
        <v>811</v>
      </c>
      <c r="Q11" s="24" t="s">
        <v>811</v>
      </c>
      <c r="R11" s="24" t="s">
        <v>811</v>
      </c>
      <c r="S11" s="140" t="s">
        <v>811</v>
      </c>
    </row>
    <row r="12" spans="1:24">
      <c r="A12" s="27">
        <v>32</v>
      </c>
      <c r="B12" t="s">
        <v>2126</v>
      </c>
      <c r="C12" t="s">
        <v>2127</v>
      </c>
      <c r="D12" s="27">
        <v>9</v>
      </c>
      <c r="E12" s="133">
        <v>44426</v>
      </c>
      <c r="K12" s="24">
        <v>10.66</v>
      </c>
      <c r="L12" s="27">
        <v>16.600000000000001</v>
      </c>
      <c r="M12" s="27">
        <v>5.83</v>
      </c>
      <c r="N12" s="23">
        <v>4</v>
      </c>
      <c r="O12" s="24">
        <v>1.1333333333333337</v>
      </c>
      <c r="P12" s="24">
        <v>1.7811277777777779</v>
      </c>
      <c r="Q12" s="24">
        <v>0.38402329935510704</v>
      </c>
      <c r="R12" s="49">
        <v>17.241701631701638</v>
      </c>
      <c r="S12" s="24">
        <v>2.9144611111111116</v>
      </c>
    </row>
    <row r="13" spans="1:24">
      <c r="A13" s="27">
        <v>32</v>
      </c>
      <c r="B13" t="s">
        <v>2126</v>
      </c>
      <c r="C13" t="s">
        <v>2127</v>
      </c>
      <c r="D13" s="27">
        <v>10</v>
      </c>
      <c r="E13" s="133">
        <v>44426</v>
      </c>
      <c r="K13" s="24">
        <v>8.4</v>
      </c>
      <c r="L13" s="27">
        <v>13.4</v>
      </c>
      <c r="M13" s="27" t="s">
        <v>811</v>
      </c>
      <c r="N13" s="27" t="s">
        <v>811</v>
      </c>
      <c r="O13" s="24" t="s">
        <v>811</v>
      </c>
      <c r="P13" s="24" t="s">
        <v>811</v>
      </c>
      <c r="Q13" s="24" t="s">
        <v>811</v>
      </c>
      <c r="R13" s="24" t="s">
        <v>811</v>
      </c>
      <c r="S13" s="24" t="s">
        <v>811</v>
      </c>
    </row>
    <row r="14" spans="1:24">
      <c r="A14" s="27">
        <v>32</v>
      </c>
      <c r="B14" t="s">
        <v>2126</v>
      </c>
      <c r="C14" t="s">
        <v>2127</v>
      </c>
      <c r="D14" s="27">
        <v>11</v>
      </c>
      <c r="E14" s="133">
        <v>44426</v>
      </c>
      <c r="K14" s="24">
        <v>6.05</v>
      </c>
      <c r="L14" s="27">
        <v>11.6</v>
      </c>
      <c r="M14" s="27" t="s">
        <v>811</v>
      </c>
      <c r="N14" s="27" t="s">
        <v>811</v>
      </c>
      <c r="O14" s="24" t="s">
        <v>811</v>
      </c>
      <c r="P14" s="24" t="s">
        <v>811</v>
      </c>
      <c r="Q14" s="24" t="s">
        <v>811</v>
      </c>
      <c r="R14" s="24" t="s">
        <v>811</v>
      </c>
      <c r="S14" s="24" t="s">
        <v>811</v>
      </c>
    </row>
    <row r="15" spans="1:24">
      <c r="A15" s="27">
        <v>32</v>
      </c>
      <c r="B15" t="s">
        <v>2126</v>
      </c>
      <c r="C15" t="s">
        <v>2127</v>
      </c>
      <c r="D15" s="27">
        <v>12</v>
      </c>
      <c r="E15" s="133">
        <v>44426</v>
      </c>
      <c r="K15" s="24">
        <v>2.5</v>
      </c>
      <c r="L15" s="27">
        <v>9.6999999999999993</v>
      </c>
      <c r="M15" s="27" t="s">
        <v>811</v>
      </c>
      <c r="N15" s="27" t="s">
        <v>811</v>
      </c>
      <c r="O15" s="24" t="s">
        <v>811</v>
      </c>
      <c r="P15" s="24" t="s">
        <v>811</v>
      </c>
      <c r="Q15" s="24" t="s">
        <v>811</v>
      </c>
      <c r="R15" s="24" t="s">
        <v>811</v>
      </c>
      <c r="S15" s="24" t="s">
        <v>811</v>
      </c>
    </row>
    <row r="16" spans="1:24">
      <c r="A16" s="27">
        <v>32</v>
      </c>
      <c r="B16" t="s">
        <v>2126</v>
      </c>
      <c r="C16" t="s">
        <v>2127</v>
      </c>
      <c r="D16" s="27">
        <v>13</v>
      </c>
      <c r="E16" s="133">
        <v>44426</v>
      </c>
      <c r="K16" s="24">
        <v>1.1000000000000001</v>
      </c>
      <c r="L16" s="27">
        <v>9.1</v>
      </c>
      <c r="M16" s="27" t="s">
        <v>811</v>
      </c>
      <c r="N16" s="27" t="s">
        <v>811</v>
      </c>
      <c r="O16" s="24" t="s">
        <v>811</v>
      </c>
      <c r="P16" s="24" t="s">
        <v>811</v>
      </c>
      <c r="Q16" s="24" t="s">
        <v>811</v>
      </c>
      <c r="R16" s="24" t="s">
        <v>811</v>
      </c>
      <c r="S16" s="24" t="s">
        <v>811</v>
      </c>
    </row>
    <row r="17" spans="1:24">
      <c r="A17" s="27">
        <v>32</v>
      </c>
      <c r="B17" t="s">
        <v>2126</v>
      </c>
      <c r="C17" t="s">
        <v>2127</v>
      </c>
      <c r="D17" s="27">
        <v>14</v>
      </c>
      <c r="E17" s="133">
        <v>44426</v>
      </c>
      <c r="K17" s="24">
        <v>0.6</v>
      </c>
      <c r="L17" s="27">
        <v>8.8000000000000007</v>
      </c>
      <c r="M17" s="27" t="s">
        <v>811</v>
      </c>
      <c r="N17" s="27" t="s">
        <v>811</v>
      </c>
      <c r="O17" s="24" t="s">
        <v>811</v>
      </c>
      <c r="P17" s="24" t="s">
        <v>811</v>
      </c>
      <c r="Q17" s="24" t="s">
        <v>811</v>
      </c>
      <c r="R17" s="24" t="s">
        <v>811</v>
      </c>
      <c r="S17" s="24" t="s">
        <v>811</v>
      </c>
    </row>
    <row r="18" spans="1:24">
      <c r="A18" s="27">
        <v>32</v>
      </c>
      <c r="B18" t="s">
        <v>2126</v>
      </c>
      <c r="C18" t="s">
        <v>2127</v>
      </c>
      <c r="D18" s="27">
        <v>15</v>
      </c>
      <c r="E18" s="133">
        <v>44426</v>
      </c>
      <c r="K18" s="24">
        <v>0.5</v>
      </c>
      <c r="L18" s="27">
        <v>8.5</v>
      </c>
      <c r="M18" s="27" t="s">
        <v>811</v>
      </c>
      <c r="N18" s="27" t="s">
        <v>811</v>
      </c>
      <c r="O18" s="24" t="s">
        <v>811</v>
      </c>
      <c r="P18" s="24" t="s">
        <v>811</v>
      </c>
      <c r="Q18" s="24" t="s">
        <v>811</v>
      </c>
      <c r="R18" s="24" t="s">
        <v>811</v>
      </c>
      <c r="S18" s="24" t="s">
        <v>811</v>
      </c>
    </row>
    <row r="19" spans="1:24">
      <c r="A19" s="27">
        <v>32</v>
      </c>
      <c r="B19" t="s">
        <v>2126</v>
      </c>
      <c r="C19" t="s">
        <v>2127</v>
      </c>
      <c r="D19" s="27">
        <v>16</v>
      </c>
      <c r="E19" s="133">
        <v>44426</v>
      </c>
      <c r="K19" s="24">
        <v>0.5</v>
      </c>
      <c r="L19" s="27">
        <v>8.1999999999999993</v>
      </c>
      <c r="M19" s="27">
        <v>5.61</v>
      </c>
      <c r="N19" s="27">
        <v>8.6000000000000014</v>
      </c>
      <c r="O19" s="24">
        <v>2.5000000000000001E-2</v>
      </c>
      <c r="P19" s="24">
        <v>9.8685202380952362</v>
      </c>
      <c r="Q19" s="24">
        <v>1.9079571792145067</v>
      </c>
      <c r="R19" s="49">
        <v>36.767925407925411</v>
      </c>
      <c r="S19" s="24">
        <v>9.8935202380952365</v>
      </c>
    </row>
    <row r="20" spans="1:24">
      <c r="A20" s="27">
        <v>32</v>
      </c>
      <c r="B20" t="s">
        <v>2126</v>
      </c>
      <c r="C20" t="s">
        <v>2127</v>
      </c>
      <c r="D20" s="27">
        <v>17</v>
      </c>
      <c r="E20" s="133">
        <v>44426</v>
      </c>
      <c r="K20" s="24">
        <v>0.4</v>
      </c>
      <c r="L20" s="27">
        <v>8.1999999999999993</v>
      </c>
      <c r="M20" s="27" t="s">
        <v>811</v>
      </c>
      <c r="N20" s="27" t="s">
        <v>811</v>
      </c>
      <c r="O20" s="140" t="s">
        <v>811</v>
      </c>
      <c r="P20" s="140" t="s">
        <v>811</v>
      </c>
      <c r="Q20" s="24" t="s">
        <v>811</v>
      </c>
      <c r="R20" s="24" t="s">
        <v>811</v>
      </c>
      <c r="S20" s="140" t="s">
        <v>811</v>
      </c>
    </row>
    <row r="22" spans="1:24">
      <c r="A22" s="27"/>
      <c r="B22" s="27"/>
      <c r="C22" s="27"/>
      <c r="D22" s="18"/>
      <c r="E22" s="139"/>
      <c r="F22" s="27"/>
      <c r="G22" s="27"/>
      <c r="H22" s="27"/>
      <c r="I22" s="27"/>
      <c r="J22" s="52"/>
      <c r="K22" s="27"/>
      <c r="L22" s="27"/>
      <c r="M22" s="27"/>
      <c r="N22" s="27"/>
      <c r="O22" s="27"/>
      <c r="P22" s="27"/>
      <c r="Q22" s="124"/>
      <c r="R22" s="125"/>
      <c r="S22" s="125"/>
      <c r="T22" s="125"/>
      <c r="U22" s="125"/>
      <c r="V22" s="49"/>
      <c r="W22" s="49"/>
      <c r="X22" s="125"/>
    </row>
    <row r="23" spans="1:24" ht="20.399999999999999">
      <c r="A23" s="146" t="s">
        <v>804</v>
      </c>
      <c r="B23" s="146" t="s">
        <v>20</v>
      </c>
      <c r="C23" s="146" t="s">
        <v>701</v>
      </c>
      <c r="D23" s="146" t="s">
        <v>805</v>
      </c>
      <c r="E23" s="1407" t="s">
        <v>786</v>
      </c>
      <c r="F23" s="146" t="s">
        <v>1000</v>
      </c>
      <c r="G23" s="146" t="s">
        <v>1008</v>
      </c>
      <c r="H23" s="146" t="s">
        <v>806</v>
      </c>
      <c r="I23" s="146" t="s">
        <v>807</v>
      </c>
      <c r="J23" s="147" t="s">
        <v>1009</v>
      </c>
      <c r="K23" s="146" t="s">
        <v>1015</v>
      </c>
      <c r="L23" s="1408" t="s">
        <v>1016</v>
      </c>
      <c r="M23" s="146" t="s">
        <v>703</v>
      </c>
      <c r="N23" s="146" t="s">
        <v>1017</v>
      </c>
      <c r="O23" s="146" t="s">
        <v>808</v>
      </c>
      <c r="P23" s="146" t="s">
        <v>1018</v>
      </c>
      <c r="Q23" s="1409" t="s">
        <v>809</v>
      </c>
      <c r="R23" s="1409" t="s">
        <v>1019</v>
      </c>
      <c r="S23" s="146" t="s">
        <v>1021</v>
      </c>
      <c r="T23" s="146" t="s">
        <v>1010</v>
      </c>
      <c r="U23" s="146" t="s">
        <v>1011</v>
      </c>
      <c r="V23" s="146" t="s">
        <v>1012</v>
      </c>
      <c r="W23" s="146" t="s">
        <v>1013</v>
      </c>
      <c r="X23" s="146" t="s">
        <v>1014</v>
      </c>
    </row>
    <row r="24" spans="1:24">
      <c r="A24" s="27">
        <v>32</v>
      </c>
      <c r="B24" t="s">
        <v>2126</v>
      </c>
      <c r="C24" t="s">
        <v>2135</v>
      </c>
      <c r="D24" s="27">
        <v>0.5</v>
      </c>
      <c r="E24" s="133">
        <v>44426</v>
      </c>
      <c r="G24">
        <v>2</v>
      </c>
      <c r="H24">
        <v>5.0999999999999996</v>
      </c>
      <c r="I24">
        <v>2.2200000000000002</v>
      </c>
      <c r="J24" s="172">
        <v>0.43529411764705889</v>
      </c>
      <c r="K24" s="24">
        <v>7.51</v>
      </c>
      <c r="L24" s="27">
        <v>26.5</v>
      </c>
      <c r="M24" s="27">
        <v>6.64</v>
      </c>
      <c r="N24" s="27">
        <v>21.700000000000003</v>
      </c>
      <c r="O24" s="24">
        <v>3.9294285714285708</v>
      </c>
      <c r="P24" s="24">
        <v>2.5570630952380968</v>
      </c>
      <c r="Q24" s="24">
        <v>1.8125593202537813</v>
      </c>
      <c r="R24" s="49">
        <v>32.607086247086258</v>
      </c>
      <c r="S24" s="24">
        <v>6.4864916666666677</v>
      </c>
      <c r="T24" t="s">
        <v>815</v>
      </c>
      <c r="U24" t="s">
        <v>1128</v>
      </c>
      <c r="V24" t="s">
        <v>1042</v>
      </c>
      <c r="W24" t="s">
        <v>2172</v>
      </c>
      <c r="X24" t="s">
        <v>2171</v>
      </c>
    </row>
    <row r="25" spans="1:24">
      <c r="A25" s="27">
        <v>32</v>
      </c>
      <c r="B25" t="s">
        <v>2126</v>
      </c>
      <c r="C25" t="s">
        <v>2135</v>
      </c>
      <c r="D25" s="27">
        <v>1</v>
      </c>
      <c r="E25" s="133">
        <v>44426</v>
      </c>
      <c r="K25" s="24">
        <v>7.51</v>
      </c>
      <c r="L25" s="27">
        <v>26.5</v>
      </c>
      <c r="M25" s="27" t="s">
        <v>811</v>
      </c>
      <c r="N25" s="27" t="s">
        <v>811</v>
      </c>
      <c r="O25" s="24" t="s">
        <v>811</v>
      </c>
      <c r="P25" s="24" t="s">
        <v>811</v>
      </c>
      <c r="Q25" s="24" t="s">
        <v>811</v>
      </c>
      <c r="R25" s="24" t="s">
        <v>811</v>
      </c>
      <c r="S25" s="24" t="s">
        <v>811</v>
      </c>
    </row>
    <row r="26" spans="1:24">
      <c r="A26" s="27">
        <v>32</v>
      </c>
      <c r="B26" t="s">
        <v>2126</v>
      </c>
      <c r="C26" t="s">
        <v>2135</v>
      </c>
      <c r="D26" s="27">
        <v>2</v>
      </c>
      <c r="E26" s="133">
        <v>44426</v>
      </c>
      <c r="K26" s="24">
        <v>6.74</v>
      </c>
      <c r="L26" s="27">
        <v>26.3</v>
      </c>
      <c r="M26" s="27" t="s">
        <v>811</v>
      </c>
      <c r="N26" s="27" t="s">
        <v>811</v>
      </c>
      <c r="O26" s="24" t="s">
        <v>811</v>
      </c>
      <c r="P26" s="24" t="s">
        <v>811</v>
      </c>
      <c r="Q26" s="24" t="s">
        <v>811</v>
      </c>
      <c r="R26" s="24" t="s">
        <v>811</v>
      </c>
      <c r="S26" s="24" t="s">
        <v>811</v>
      </c>
    </row>
    <row r="27" spans="1:24">
      <c r="A27" s="27">
        <v>32</v>
      </c>
      <c r="B27" t="s">
        <v>2126</v>
      </c>
      <c r="C27" t="s">
        <v>2135</v>
      </c>
      <c r="D27" s="27">
        <v>3</v>
      </c>
      <c r="E27" s="133">
        <v>44426</v>
      </c>
      <c r="K27" s="24">
        <v>9.5299999999999994</v>
      </c>
      <c r="L27" s="27">
        <v>23.4</v>
      </c>
      <c r="M27" s="27" t="s">
        <v>811</v>
      </c>
      <c r="N27" s="27" t="s">
        <v>811</v>
      </c>
      <c r="O27" s="140" t="s">
        <v>811</v>
      </c>
      <c r="P27" s="140" t="s">
        <v>811</v>
      </c>
      <c r="Q27" s="24" t="s">
        <v>811</v>
      </c>
      <c r="R27" s="24" t="s">
        <v>811</v>
      </c>
      <c r="S27" s="140" t="s">
        <v>811</v>
      </c>
    </row>
    <row r="28" spans="1:24">
      <c r="A28" s="27">
        <v>32</v>
      </c>
      <c r="B28" t="s">
        <v>2126</v>
      </c>
      <c r="C28" t="s">
        <v>2135</v>
      </c>
      <c r="D28" s="27">
        <v>4</v>
      </c>
      <c r="E28" s="133">
        <v>44426</v>
      </c>
      <c r="K28" s="24">
        <v>0.28000000000000003</v>
      </c>
      <c r="L28" s="27">
        <v>19.2</v>
      </c>
      <c r="M28" s="27" t="s">
        <v>811</v>
      </c>
      <c r="N28" s="27" t="s">
        <v>811</v>
      </c>
      <c r="O28" s="24" t="s">
        <v>811</v>
      </c>
      <c r="P28" s="24" t="s">
        <v>811</v>
      </c>
      <c r="Q28" s="24" t="s">
        <v>811</v>
      </c>
      <c r="R28" s="24" t="s">
        <v>811</v>
      </c>
      <c r="S28" s="24" t="s">
        <v>811</v>
      </c>
    </row>
    <row r="29" spans="1:24">
      <c r="A29" s="27">
        <v>32</v>
      </c>
      <c r="B29" t="s">
        <v>2126</v>
      </c>
      <c r="C29" t="s">
        <v>2135</v>
      </c>
      <c r="D29" s="27">
        <v>4.5999999999999996</v>
      </c>
      <c r="E29" s="133">
        <v>44426</v>
      </c>
      <c r="K29" s="24">
        <v>0.27</v>
      </c>
      <c r="L29" s="27">
        <v>15.7</v>
      </c>
      <c r="M29" s="27">
        <v>6.08</v>
      </c>
      <c r="N29" s="23">
        <v>33</v>
      </c>
      <c r="O29" s="140">
        <v>27.352190476190486</v>
      </c>
      <c r="P29" s="140">
        <v>6.7334706349206241</v>
      </c>
      <c r="Q29" s="24">
        <v>1.5899643160120891</v>
      </c>
      <c r="R29" s="49">
        <v>77.781909999999996</v>
      </c>
      <c r="S29" s="24">
        <v>34.085661111111108</v>
      </c>
    </row>
    <row r="31" spans="1:24">
      <c r="A31" s="27"/>
      <c r="B31" s="27"/>
      <c r="C31" s="27"/>
      <c r="D31" s="18"/>
      <c r="E31" s="139"/>
      <c r="F31" s="27"/>
      <c r="G31" s="27"/>
      <c r="H31" s="27"/>
      <c r="I31" s="27"/>
      <c r="J31" s="52"/>
      <c r="K31" s="27"/>
      <c r="L31" s="27"/>
      <c r="M31" s="27"/>
      <c r="N31" s="27"/>
      <c r="O31" s="27"/>
      <c r="P31" s="27"/>
      <c r="Q31" s="124"/>
      <c r="R31" s="125"/>
      <c r="S31" s="125"/>
      <c r="T31" s="125"/>
      <c r="U31" s="125"/>
      <c r="V31" s="49"/>
      <c r="W31" s="49"/>
      <c r="X31" s="125"/>
    </row>
    <row r="32" spans="1:24" ht="20.399999999999999">
      <c r="A32" s="146" t="s">
        <v>804</v>
      </c>
      <c r="B32" s="146" t="s">
        <v>20</v>
      </c>
      <c r="C32" s="146" t="s">
        <v>701</v>
      </c>
      <c r="D32" s="146" t="s">
        <v>805</v>
      </c>
      <c r="E32" s="1407" t="s">
        <v>786</v>
      </c>
      <c r="F32" s="146" t="s">
        <v>1000</v>
      </c>
      <c r="G32" s="146" t="s">
        <v>1008</v>
      </c>
      <c r="H32" s="146" t="s">
        <v>806</v>
      </c>
      <c r="I32" s="146" t="s">
        <v>807</v>
      </c>
      <c r="J32" s="147" t="s">
        <v>1009</v>
      </c>
      <c r="K32" s="146" t="s">
        <v>1015</v>
      </c>
      <c r="L32" s="1408" t="s">
        <v>1016</v>
      </c>
      <c r="M32" s="146" t="s">
        <v>703</v>
      </c>
      <c r="N32" s="146" t="s">
        <v>1017</v>
      </c>
      <c r="O32" s="146" t="s">
        <v>808</v>
      </c>
      <c r="P32" s="146" t="s">
        <v>1018</v>
      </c>
      <c r="Q32" s="1409" t="s">
        <v>809</v>
      </c>
      <c r="R32" s="1409" t="s">
        <v>1019</v>
      </c>
      <c r="S32" s="146" t="s">
        <v>1021</v>
      </c>
      <c r="T32" s="146" t="s">
        <v>1010</v>
      </c>
      <c r="U32" s="146" t="s">
        <v>1011</v>
      </c>
      <c r="V32" s="146" t="s">
        <v>1012</v>
      </c>
      <c r="W32" s="146" t="s">
        <v>1013</v>
      </c>
      <c r="X32" s="146" t="s">
        <v>1014</v>
      </c>
    </row>
    <row r="33" spans="1:24">
      <c r="A33" s="27">
        <v>33</v>
      </c>
      <c r="B33" t="s">
        <v>2126</v>
      </c>
      <c r="C33" t="s">
        <v>2136</v>
      </c>
      <c r="D33" s="27">
        <v>0.5</v>
      </c>
      <c r="E33" s="133">
        <v>44427</v>
      </c>
      <c r="F33" t="s">
        <v>1118</v>
      </c>
      <c r="G33">
        <v>3</v>
      </c>
      <c r="H33">
        <v>3.4</v>
      </c>
      <c r="I33">
        <v>3</v>
      </c>
      <c r="J33" s="172">
        <v>0.88235294117647056</v>
      </c>
      <c r="K33" s="24">
        <v>7.15</v>
      </c>
      <c r="L33" s="27">
        <v>26.6</v>
      </c>
      <c r="M33" s="27">
        <v>5.22</v>
      </c>
      <c r="N33" s="27">
        <v>2.1</v>
      </c>
      <c r="O33" s="140">
        <v>2.6779047619047618</v>
      </c>
      <c r="P33" s="140">
        <v>1.104689682539683</v>
      </c>
      <c r="Q33" s="24">
        <v>0.70404271548436292</v>
      </c>
      <c r="R33" s="49">
        <v>22.204989999999999</v>
      </c>
      <c r="S33" s="24">
        <v>3.7825944444444448</v>
      </c>
      <c r="T33" t="s">
        <v>2173</v>
      </c>
      <c r="U33" t="s">
        <v>1037</v>
      </c>
      <c r="V33" t="s">
        <v>1028</v>
      </c>
      <c r="W33" t="s">
        <v>2174</v>
      </c>
    </row>
    <row r="34" spans="1:24">
      <c r="A34" s="27">
        <v>33</v>
      </c>
      <c r="B34" t="s">
        <v>2126</v>
      </c>
      <c r="C34" t="s">
        <v>2136</v>
      </c>
      <c r="D34" s="27">
        <v>0.5</v>
      </c>
      <c r="E34" s="133">
        <v>44427</v>
      </c>
      <c r="F34" t="s">
        <v>1130</v>
      </c>
      <c r="K34" s="24">
        <v>7.15</v>
      </c>
      <c r="L34" s="27">
        <v>26.6</v>
      </c>
      <c r="M34" s="27">
        <v>5.63</v>
      </c>
      <c r="N34" s="27">
        <v>2.5</v>
      </c>
      <c r="O34" s="24">
        <v>2.2569523809523808</v>
      </c>
      <c r="P34" s="24">
        <v>2.0401753968253979</v>
      </c>
      <c r="Q34" s="24">
        <v>0.64003883225851177</v>
      </c>
      <c r="R34" s="68" t="s">
        <v>866</v>
      </c>
      <c r="S34" s="24">
        <v>4.2971277777777788</v>
      </c>
    </row>
    <row r="35" spans="1:24">
      <c r="A35" s="27">
        <v>33</v>
      </c>
      <c r="B35" t="s">
        <v>2126</v>
      </c>
      <c r="C35" t="s">
        <v>2136</v>
      </c>
      <c r="D35" s="27">
        <v>1</v>
      </c>
      <c r="E35" s="133">
        <v>44427</v>
      </c>
      <c r="K35" s="24">
        <v>7.18</v>
      </c>
      <c r="L35" s="27">
        <v>26.6</v>
      </c>
      <c r="M35" s="27" t="s">
        <v>811</v>
      </c>
      <c r="N35" s="27" t="s">
        <v>811</v>
      </c>
      <c r="O35" s="24" t="s">
        <v>811</v>
      </c>
      <c r="P35" s="24" t="s">
        <v>811</v>
      </c>
      <c r="Q35" s="24" t="s">
        <v>811</v>
      </c>
      <c r="R35" s="24" t="s">
        <v>811</v>
      </c>
      <c r="S35" s="24" t="s">
        <v>811</v>
      </c>
    </row>
    <row r="36" spans="1:24">
      <c r="A36" s="27">
        <v>33</v>
      </c>
      <c r="B36" t="s">
        <v>2126</v>
      </c>
      <c r="C36" t="s">
        <v>2136</v>
      </c>
      <c r="D36" s="27">
        <v>2</v>
      </c>
      <c r="E36" s="133">
        <v>44427</v>
      </c>
      <c r="K36" s="24">
        <v>7.07</v>
      </c>
      <c r="L36" s="27">
        <v>26.6</v>
      </c>
      <c r="M36" s="27" t="s">
        <v>811</v>
      </c>
      <c r="N36" s="27" t="s">
        <v>811</v>
      </c>
      <c r="O36" s="24" t="s">
        <v>811</v>
      </c>
      <c r="P36" s="24" t="s">
        <v>811</v>
      </c>
      <c r="Q36" s="24" t="s">
        <v>811</v>
      </c>
      <c r="R36" s="24" t="s">
        <v>811</v>
      </c>
      <c r="S36" s="24" t="s">
        <v>811</v>
      </c>
    </row>
    <row r="37" spans="1:24">
      <c r="A37" s="27">
        <v>33</v>
      </c>
      <c r="B37" t="s">
        <v>2126</v>
      </c>
      <c r="C37" t="s">
        <v>2136</v>
      </c>
      <c r="D37" s="27">
        <v>2.9</v>
      </c>
      <c r="E37" s="133">
        <v>44427</v>
      </c>
      <c r="K37" s="24">
        <v>4.62</v>
      </c>
      <c r="L37" s="27">
        <v>26.3</v>
      </c>
      <c r="M37" s="27">
        <v>5.46</v>
      </c>
      <c r="N37" s="23">
        <v>2</v>
      </c>
      <c r="O37" s="24">
        <v>1.8360000000000003</v>
      </c>
      <c r="P37" s="24">
        <v>2.916727777777778</v>
      </c>
      <c r="Q37" s="24">
        <v>0.70404271548436292</v>
      </c>
      <c r="R37" s="49">
        <v>23.096596736596744</v>
      </c>
      <c r="S37" s="24">
        <v>4.7527277777777783</v>
      </c>
    </row>
    <row r="40" spans="1:24">
      <c r="A40" s="27"/>
      <c r="B40" s="27"/>
      <c r="C40" s="27"/>
      <c r="D40" s="18"/>
      <c r="E40" s="139"/>
      <c r="F40" s="27"/>
      <c r="G40" s="27"/>
      <c r="H40" s="27"/>
      <c r="I40" s="27"/>
      <c r="J40" s="52"/>
      <c r="K40" s="27"/>
      <c r="L40" s="27"/>
      <c r="M40" s="27"/>
      <c r="N40" s="27"/>
      <c r="O40" s="27"/>
      <c r="P40" s="27"/>
      <c r="Q40" s="124"/>
      <c r="R40" s="125"/>
      <c r="S40" s="125"/>
      <c r="T40" s="125"/>
      <c r="U40" s="125"/>
      <c r="V40" s="49"/>
      <c r="W40" s="49"/>
      <c r="X40" s="125"/>
    </row>
    <row r="41" spans="1:24" ht="20.399999999999999">
      <c r="A41" s="146" t="s">
        <v>804</v>
      </c>
      <c r="B41" s="146" t="s">
        <v>20</v>
      </c>
      <c r="C41" s="146" t="s">
        <v>701</v>
      </c>
      <c r="D41" s="146" t="s">
        <v>805</v>
      </c>
      <c r="E41" s="1407" t="s">
        <v>786</v>
      </c>
      <c r="F41" s="146" t="s">
        <v>1000</v>
      </c>
      <c r="G41" s="146" t="s">
        <v>1008</v>
      </c>
      <c r="H41" s="146" t="s">
        <v>806</v>
      </c>
      <c r="I41" s="146" t="s">
        <v>807</v>
      </c>
      <c r="J41" s="147" t="s">
        <v>1009</v>
      </c>
      <c r="K41" s="146" t="s">
        <v>1015</v>
      </c>
      <c r="L41" s="1408" t="s">
        <v>1016</v>
      </c>
      <c r="M41" s="146" t="s">
        <v>703</v>
      </c>
      <c r="N41" s="146" t="s">
        <v>1017</v>
      </c>
      <c r="O41" s="146" t="s">
        <v>808</v>
      </c>
      <c r="P41" s="146" t="s">
        <v>1018</v>
      </c>
      <c r="Q41" s="1409" t="s">
        <v>809</v>
      </c>
      <c r="R41" s="1409" t="s">
        <v>1019</v>
      </c>
      <c r="S41" s="146" t="s">
        <v>1021</v>
      </c>
      <c r="T41" s="146" t="s">
        <v>1010</v>
      </c>
      <c r="U41" s="146" t="s">
        <v>1011</v>
      </c>
      <c r="V41" s="146" t="s">
        <v>1012</v>
      </c>
      <c r="W41" s="146" t="s">
        <v>1013</v>
      </c>
      <c r="X41" s="146" t="s">
        <v>1014</v>
      </c>
    </row>
    <row r="42" spans="1:24">
      <c r="A42" s="27">
        <v>32</v>
      </c>
      <c r="B42" t="s">
        <v>2126</v>
      </c>
      <c r="C42" t="s">
        <v>2140</v>
      </c>
      <c r="D42" s="27">
        <v>0.5</v>
      </c>
      <c r="E42" s="133">
        <v>44426</v>
      </c>
      <c r="G42">
        <v>2</v>
      </c>
      <c r="H42">
        <v>1.75</v>
      </c>
      <c r="I42">
        <v>0.7</v>
      </c>
      <c r="J42" s="172">
        <v>0.39999999999999997</v>
      </c>
      <c r="K42" s="24">
        <v>8.82</v>
      </c>
      <c r="L42" s="27">
        <v>26.9</v>
      </c>
      <c r="M42" s="27">
        <v>7.3</v>
      </c>
      <c r="N42" s="27">
        <v>52.9</v>
      </c>
      <c r="O42" s="140">
        <v>10.28095238095238</v>
      </c>
      <c r="P42" s="140">
        <v>4.2229753968253991</v>
      </c>
      <c r="Q42" s="24">
        <v>2.3849464740181334</v>
      </c>
      <c r="R42" s="49">
        <v>76.295897435897444</v>
      </c>
      <c r="S42" s="24">
        <v>14.503927777777779</v>
      </c>
      <c r="T42" t="s">
        <v>2175</v>
      </c>
      <c r="U42" t="s">
        <v>1128</v>
      </c>
      <c r="V42" t="s">
        <v>1028</v>
      </c>
      <c r="W42" t="s">
        <v>2176</v>
      </c>
      <c r="X42" t="s">
        <v>2177</v>
      </c>
    </row>
    <row r="43" spans="1:24">
      <c r="A43" s="27">
        <v>32</v>
      </c>
      <c r="B43" t="s">
        <v>2126</v>
      </c>
      <c r="C43" t="s">
        <v>2140</v>
      </c>
      <c r="D43" s="27">
        <v>1</v>
      </c>
      <c r="E43" s="133">
        <v>44426</v>
      </c>
      <c r="K43" s="24">
        <v>8.4700000000000006</v>
      </c>
      <c r="L43" s="27">
        <v>26.4</v>
      </c>
      <c r="M43" s="27" t="s">
        <v>811</v>
      </c>
      <c r="N43" s="27" t="s">
        <v>811</v>
      </c>
      <c r="O43" s="24" t="s">
        <v>811</v>
      </c>
      <c r="P43" s="24" t="s">
        <v>811</v>
      </c>
      <c r="Q43" s="24" t="s">
        <v>811</v>
      </c>
      <c r="R43" s="24" t="s">
        <v>811</v>
      </c>
      <c r="S43" s="24" t="s">
        <v>811</v>
      </c>
    </row>
    <row r="44" spans="1:24">
      <c r="A44" s="27">
        <v>32</v>
      </c>
      <c r="B44" t="s">
        <v>2126</v>
      </c>
      <c r="C44" t="s">
        <v>2140</v>
      </c>
      <c r="D44" s="27">
        <v>1.25</v>
      </c>
      <c r="E44" s="133">
        <v>44426</v>
      </c>
      <c r="K44" s="24">
        <v>12.3</v>
      </c>
      <c r="L44" s="27">
        <v>26.7</v>
      </c>
      <c r="M44" s="27">
        <v>7.08</v>
      </c>
      <c r="N44" s="27">
        <v>61.7</v>
      </c>
      <c r="O44" s="24">
        <v>93.849714285714299</v>
      </c>
      <c r="P44" s="24">
        <v>18.495777380952365</v>
      </c>
      <c r="Q44" s="24">
        <v>4.9606886659577176</v>
      </c>
      <c r="R44" s="49">
        <v>125.63156177156179</v>
      </c>
      <c r="S44" s="24">
        <v>112.34549166666666</v>
      </c>
    </row>
    <row r="46" spans="1:24">
      <c r="A46" s="27"/>
      <c r="B46" s="27"/>
      <c r="C46" s="27"/>
      <c r="D46" s="18"/>
      <c r="E46" s="139"/>
      <c r="F46" s="27"/>
      <c r="G46" s="27"/>
      <c r="H46" s="27"/>
      <c r="I46" s="27"/>
      <c r="J46" s="52"/>
      <c r="K46" s="27"/>
      <c r="L46" s="27"/>
      <c r="M46" s="27"/>
      <c r="N46" s="27"/>
      <c r="O46" s="27"/>
      <c r="P46" s="27"/>
      <c r="Q46" s="124"/>
      <c r="R46" s="125"/>
      <c r="S46" s="125"/>
      <c r="T46" s="125"/>
      <c r="U46" s="125"/>
      <c r="V46" s="49"/>
      <c r="W46" s="49"/>
      <c r="X46" s="125"/>
    </row>
    <row r="47" spans="1:24" ht="20.399999999999999">
      <c r="A47" s="146" t="s">
        <v>804</v>
      </c>
      <c r="B47" s="146" t="s">
        <v>20</v>
      </c>
      <c r="C47" s="146" t="s">
        <v>701</v>
      </c>
      <c r="D47" s="146" t="s">
        <v>805</v>
      </c>
      <c r="E47" s="1407" t="s">
        <v>786</v>
      </c>
      <c r="F47" s="146" t="s">
        <v>1000</v>
      </c>
      <c r="G47" s="146" t="s">
        <v>1008</v>
      </c>
      <c r="H47" s="146" t="s">
        <v>806</v>
      </c>
      <c r="I47" s="146" t="s">
        <v>807</v>
      </c>
      <c r="J47" s="147" t="s">
        <v>1009</v>
      </c>
      <c r="K47" s="146" t="s">
        <v>1015</v>
      </c>
      <c r="L47" s="1408" t="s">
        <v>1016</v>
      </c>
      <c r="M47" s="146" t="s">
        <v>703</v>
      </c>
      <c r="N47" s="146" t="s">
        <v>1017</v>
      </c>
      <c r="O47" s="146" t="s">
        <v>808</v>
      </c>
      <c r="P47" s="146" t="s">
        <v>1018</v>
      </c>
      <c r="Q47" s="1409" t="s">
        <v>809</v>
      </c>
      <c r="R47" s="1409" t="s">
        <v>1019</v>
      </c>
      <c r="S47" s="146" t="s">
        <v>1021</v>
      </c>
      <c r="T47" s="146" t="s">
        <v>1010</v>
      </c>
      <c r="U47" s="146" t="s">
        <v>1011</v>
      </c>
      <c r="V47" s="146" t="s">
        <v>1012</v>
      </c>
      <c r="W47" s="146" t="s">
        <v>1013</v>
      </c>
      <c r="X47" s="146" t="s">
        <v>1014</v>
      </c>
    </row>
    <row r="48" spans="1:24">
      <c r="A48" s="27">
        <v>40</v>
      </c>
      <c r="B48" t="s">
        <v>2126</v>
      </c>
      <c r="C48" t="s">
        <v>2144</v>
      </c>
      <c r="D48" s="27">
        <v>0.5</v>
      </c>
      <c r="E48" s="133">
        <v>44447</v>
      </c>
      <c r="F48" t="s">
        <v>1118</v>
      </c>
      <c r="G48">
        <v>4</v>
      </c>
      <c r="H48">
        <v>8.75</v>
      </c>
      <c r="I48">
        <v>3.375</v>
      </c>
      <c r="J48" s="172">
        <v>0.38571428571428573</v>
      </c>
      <c r="K48" s="27">
        <v>7.27</v>
      </c>
      <c r="L48" s="27">
        <v>23.5</v>
      </c>
      <c r="M48" s="27">
        <v>6.52</v>
      </c>
      <c r="N48" s="27">
        <v>21.300000000000004</v>
      </c>
      <c r="O48" s="24">
        <v>3.3959658730158715</v>
      </c>
      <c r="P48" s="24">
        <v>2.2860952380952386</v>
      </c>
      <c r="Q48" s="24">
        <v>0.45733333333333337</v>
      </c>
      <c r="R48" s="49">
        <v>32.607086247086258</v>
      </c>
      <c r="S48" s="24">
        <v>5.6820611111111106</v>
      </c>
      <c r="T48" t="s">
        <v>1174</v>
      </c>
      <c r="U48" t="s">
        <v>1128</v>
      </c>
      <c r="V48" t="s">
        <v>1042</v>
      </c>
      <c r="W48" t="s">
        <v>2178</v>
      </c>
    </row>
    <row r="49" spans="1:24">
      <c r="A49" s="27">
        <v>40</v>
      </c>
      <c r="B49" t="s">
        <v>2126</v>
      </c>
      <c r="C49" t="s">
        <v>2144</v>
      </c>
      <c r="D49" s="27">
        <v>0.5</v>
      </c>
      <c r="E49" s="133">
        <v>44447</v>
      </c>
      <c r="F49" t="s">
        <v>1130</v>
      </c>
      <c r="J49" s="172"/>
      <c r="K49" s="27">
        <v>7.27</v>
      </c>
      <c r="L49" s="27">
        <v>23.5</v>
      </c>
      <c r="M49" s="27">
        <v>6.55</v>
      </c>
      <c r="N49" s="27">
        <v>21.100000000000005</v>
      </c>
      <c r="O49" s="140">
        <v>4.8977944444444441</v>
      </c>
      <c r="P49" s="140">
        <v>1.4506666666666668</v>
      </c>
      <c r="Q49" s="68" t="s">
        <v>866</v>
      </c>
      <c r="R49" s="49">
        <v>33.795897435897444</v>
      </c>
      <c r="S49" s="24">
        <v>6.3484611111111109</v>
      </c>
    </row>
    <row r="50" spans="1:24">
      <c r="A50" s="27">
        <v>40</v>
      </c>
      <c r="B50" t="s">
        <v>2126</v>
      </c>
      <c r="C50" t="s">
        <v>2144</v>
      </c>
      <c r="D50" s="27">
        <v>1</v>
      </c>
      <c r="E50" s="133">
        <v>44447</v>
      </c>
      <c r="K50" s="27">
        <v>7.28</v>
      </c>
      <c r="L50" s="27">
        <v>23.5</v>
      </c>
      <c r="M50" s="27" t="s">
        <v>811</v>
      </c>
      <c r="N50" s="27" t="s">
        <v>811</v>
      </c>
      <c r="O50" s="24" t="s">
        <v>811</v>
      </c>
      <c r="P50" s="24" t="s">
        <v>811</v>
      </c>
      <c r="Q50" s="24" t="s">
        <v>811</v>
      </c>
      <c r="R50" s="24" t="s">
        <v>811</v>
      </c>
      <c r="S50" s="24" t="s">
        <v>811</v>
      </c>
    </row>
    <row r="51" spans="1:24">
      <c r="A51" s="27">
        <v>40</v>
      </c>
      <c r="B51" t="s">
        <v>2126</v>
      </c>
      <c r="C51" t="s">
        <v>2144</v>
      </c>
      <c r="D51" s="27">
        <v>2</v>
      </c>
      <c r="E51" s="133">
        <v>44447</v>
      </c>
      <c r="K51" s="27">
        <v>7.29</v>
      </c>
      <c r="L51" s="27">
        <v>23.5</v>
      </c>
      <c r="M51" s="27" t="s">
        <v>811</v>
      </c>
      <c r="N51" s="27" t="s">
        <v>811</v>
      </c>
      <c r="O51" s="24" t="s">
        <v>811</v>
      </c>
      <c r="P51" s="24" t="s">
        <v>811</v>
      </c>
      <c r="Q51" s="24" t="s">
        <v>811</v>
      </c>
      <c r="R51" s="24" t="s">
        <v>811</v>
      </c>
      <c r="S51" s="24" t="s">
        <v>811</v>
      </c>
    </row>
    <row r="52" spans="1:24">
      <c r="A52" s="27">
        <v>40</v>
      </c>
      <c r="B52" t="s">
        <v>2126</v>
      </c>
      <c r="C52" t="s">
        <v>2144</v>
      </c>
      <c r="D52" s="27">
        <v>3</v>
      </c>
      <c r="E52" s="133">
        <v>44447</v>
      </c>
      <c r="K52" s="27">
        <v>7.28</v>
      </c>
      <c r="L52" s="27">
        <v>23.5</v>
      </c>
      <c r="M52" s="27">
        <v>6.65</v>
      </c>
      <c r="N52" s="27">
        <v>20.6</v>
      </c>
      <c r="O52" s="140">
        <v>3.2920230158730166</v>
      </c>
      <c r="P52" s="140">
        <v>2.4965714285714293</v>
      </c>
      <c r="Q52" s="24">
        <v>0.45733333333333337</v>
      </c>
      <c r="R52" s="49">
        <v>28.594850000000001</v>
      </c>
      <c r="S52" s="24">
        <v>5.7885944444444455</v>
      </c>
    </row>
    <row r="53" spans="1:24">
      <c r="A53" s="27">
        <v>40</v>
      </c>
      <c r="B53" t="s">
        <v>2126</v>
      </c>
      <c r="C53" t="s">
        <v>2144</v>
      </c>
      <c r="D53" s="27">
        <v>4</v>
      </c>
      <c r="E53" s="133">
        <v>44447</v>
      </c>
      <c r="K53" s="27">
        <v>6.81</v>
      </c>
      <c r="L53" s="27">
        <v>23.4</v>
      </c>
      <c r="M53" s="27" t="s">
        <v>811</v>
      </c>
      <c r="N53" s="27" t="s">
        <v>811</v>
      </c>
      <c r="O53" s="24" t="s">
        <v>811</v>
      </c>
      <c r="P53" s="24" t="s">
        <v>811</v>
      </c>
      <c r="Q53" s="24" t="s">
        <v>811</v>
      </c>
      <c r="R53" s="24" t="s">
        <v>811</v>
      </c>
      <c r="S53" s="24" t="s">
        <v>811</v>
      </c>
    </row>
    <row r="54" spans="1:24">
      <c r="A54" s="27">
        <v>40</v>
      </c>
      <c r="B54" t="s">
        <v>2126</v>
      </c>
      <c r="C54" t="s">
        <v>2144</v>
      </c>
      <c r="D54" s="27">
        <v>5</v>
      </c>
      <c r="E54" s="133">
        <v>44447</v>
      </c>
      <c r="K54" s="27">
        <v>6.52</v>
      </c>
      <c r="L54" s="27">
        <v>23.3</v>
      </c>
      <c r="M54" s="27" t="s">
        <v>811</v>
      </c>
      <c r="N54" s="27" t="s">
        <v>811</v>
      </c>
      <c r="O54" s="24" t="s">
        <v>811</v>
      </c>
      <c r="P54" s="24" t="s">
        <v>811</v>
      </c>
      <c r="Q54" s="24" t="s">
        <v>811</v>
      </c>
      <c r="R54" s="24" t="s">
        <v>811</v>
      </c>
      <c r="S54" s="24" t="s">
        <v>811</v>
      </c>
    </row>
    <row r="55" spans="1:24">
      <c r="A55" s="27">
        <v>40</v>
      </c>
      <c r="B55" t="s">
        <v>2126</v>
      </c>
      <c r="C55" t="s">
        <v>2144</v>
      </c>
      <c r="D55" s="27">
        <v>6</v>
      </c>
      <c r="E55" s="133">
        <v>44447</v>
      </c>
      <c r="K55" s="27">
        <v>0.23</v>
      </c>
      <c r="L55" s="27">
        <v>20.7</v>
      </c>
      <c r="M55" s="27" t="s">
        <v>811</v>
      </c>
      <c r="N55" s="27" t="s">
        <v>811</v>
      </c>
      <c r="O55" s="24" t="s">
        <v>811</v>
      </c>
      <c r="P55" s="24" t="s">
        <v>811</v>
      </c>
      <c r="Q55" s="24" t="s">
        <v>811</v>
      </c>
      <c r="R55" s="24" t="s">
        <v>811</v>
      </c>
      <c r="S55" s="24" t="s">
        <v>811</v>
      </c>
    </row>
    <row r="56" spans="1:24">
      <c r="A56" s="27">
        <v>40</v>
      </c>
      <c r="B56" t="s">
        <v>2126</v>
      </c>
      <c r="C56" t="s">
        <v>2144</v>
      </c>
      <c r="D56" s="27">
        <v>7</v>
      </c>
      <c r="E56" s="133">
        <v>44447</v>
      </c>
      <c r="K56" s="27">
        <v>0.24</v>
      </c>
      <c r="L56" s="27">
        <v>17.399999999999999</v>
      </c>
      <c r="M56" s="27" t="s">
        <v>811</v>
      </c>
      <c r="N56" s="27" t="s">
        <v>811</v>
      </c>
      <c r="O56" s="24" t="s">
        <v>811</v>
      </c>
      <c r="P56" s="24" t="s">
        <v>811</v>
      </c>
      <c r="Q56" s="24" t="s">
        <v>811</v>
      </c>
      <c r="R56" s="24" t="s">
        <v>811</v>
      </c>
      <c r="S56" s="24" t="s">
        <v>811</v>
      </c>
    </row>
    <row r="57" spans="1:24">
      <c r="A57" s="27">
        <v>40</v>
      </c>
      <c r="B57" t="s">
        <v>2126</v>
      </c>
      <c r="C57" t="s">
        <v>2144</v>
      </c>
      <c r="D57" s="27">
        <v>8</v>
      </c>
      <c r="E57" s="133">
        <v>44447</v>
      </c>
      <c r="K57" s="27">
        <v>0.19</v>
      </c>
      <c r="L57" s="27">
        <v>14.5</v>
      </c>
      <c r="M57" s="27" t="s">
        <v>811</v>
      </c>
      <c r="N57" s="27" t="s">
        <v>811</v>
      </c>
      <c r="O57" s="24" t="s">
        <v>811</v>
      </c>
      <c r="P57" s="24" t="s">
        <v>811</v>
      </c>
      <c r="Q57" s="24" t="s">
        <v>811</v>
      </c>
      <c r="R57" s="24" t="s">
        <v>811</v>
      </c>
      <c r="S57" s="24" t="s">
        <v>811</v>
      </c>
    </row>
    <row r="58" spans="1:24">
      <c r="A58" s="27">
        <v>40</v>
      </c>
      <c r="B58" t="s">
        <v>2126</v>
      </c>
      <c r="C58" t="s">
        <v>2144</v>
      </c>
      <c r="D58" s="27">
        <v>8.5</v>
      </c>
      <c r="E58" s="133">
        <v>44447</v>
      </c>
      <c r="K58" s="27">
        <v>0.18</v>
      </c>
      <c r="L58" s="27">
        <v>13.7</v>
      </c>
      <c r="M58" s="27">
        <v>5.95</v>
      </c>
      <c r="N58" s="23">
        <v>37</v>
      </c>
      <c r="O58" s="24">
        <v>25.176190476190467</v>
      </c>
      <c r="P58" s="24">
        <v>34.565870634920657</v>
      </c>
      <c r="Q58" s="24">
        <v>1.3335610901396771</v>
      </c>
      <c r="R58" s="49">
        <v>44.197995337995344</v>
      </c>
      <c r="S58" s="24">
        <v>59.742061111111127</v>
      </c>
    </row>
    <row r="60" spans="1:24">
      <c r="A60" s="27"/>
      <c r="B60" s="27"/>
      <c r="C60" s="27"/>
      <c r="D60" s="18"/>
      <c r="E60" s="139"/>
      <c r="F60" s="27"/>
      <c r="G60" s="27"/>
      <c r="H60" s="27"/>
      <c r="I60" s="27"/>
      <c r="J60" s="52"/>
      <c r="K60" s="27"/>
      <c r="L60" s="27"/>
      <c r="M60" s="27"/>
      <c r="N60" s="27"/>
      <c r="O60" s="27"/>
      <c r="P60" s="27"/>
      <c r="Q60" s="124"/>
      <c r="R60" s="125"/>
      <c r="S60" s="125"/>
      <c r="T60" s="125"/>
      <c r="U60" s="125"/>
      <c r="V60" s="49"/>
      <c r="W60" s="49"/>
      <c r="X60" s="125"/>
    </row>
    <row r="61" spans="1:24" ht="20.399999999999999">
      <c r="A61" s="146" t="s">
        <v>804</v>
      </c>
      <c r="B61" s="146" t="s">
        <v>20</v>
      </c>
      <c r="C61" s="146" t="s">
        <v>701</v>
      </c>
      <c r="D61" s="146" t="s">
        <v>805</v>
      </c>
      <c r="E61" s="1407" t="s">
        <v>786</v>
      </c>
      <c r="F61" s="146" t="s">
        <v>1000</v>
      </c>
      <c r="G61" s="146" t="s">
        <v>1008</v>
      </c>
      <c r="H61" s="146" t="s">
        <v>806</v>
      </c>
      <c r="I61" s="146" t="s">
        <v>807</v>
      </c>
      <c r="J61" s="147" t="s">
        <v>1009</v>
      </c>
      <c r="K61" s="146" t="s">
        <v>1015</v>
      </c>
      <c r="L61" s="1408" t="s">
        <v>1016</v>
      </c>
      <c r="M61" s="146" t="s">
        <v>703</v>
      </c>
      <c r="N61" s="146" t="s">
        <v>1017</v>
      </c>
      <c r="O61" s="146" t="s">
        <v>808</v>
      </c>
      <c r="P61" s="146" t="s">
        <v>1018</v>
      </c>
      <c r="Q61" s="1409" t="s">
        <v>809</v>
      </c>
      <c r="R61" s="1409" t="s">
        <v>1019</v>
      </c>
      <c r="S61" s="146" t="s">
        <v>1021</v>
      </c>
      <c r="T61" s="146" t="s">
        <v>1010</v>
      </c>
      <c r="U61" s="146" t="s">
        <v>1011</v>
      </c>
      <c r="V61" s="146" t="s">
        <v>1012</v>
      </c>
      <c r="W61" s="146" t="s">
        <v>1013</v>
      </c>
      <c r="X61" s="146" t="s">
        <v>1014</v>
      </c>
    </row>
    <row r="62" spans="1:24">
      <c r="A62" s="27">
        <v>32</v>
      </c>
      <c r="B62" t="s">
        <v>2126</v>
      </c>
      <c r="C62" t="s">
        <v>2148</v>
      </c>
      <c r="D62" s="27">
        <v>0.5</v>
      </c>
      <c r="E62" s="133">
        <v>44426</v>
      </c>
      <c r="G62">
        <v>2</v>
      </c>
      <c r="H62">
        <v>5.13</v>
      </c>
      <c r="I62">
        <v>0.7</v>
      </c>
      <c r="J62" s="172">
        <v>0.1364522417153996</v>
      </c>
      <c r="K62" s="24">
        <v>5.19</v>
      </c>
      <c r="L62" s="27">
        <v>25.6</v>
      </c>
      <c r="M62" s="27">
        <v>6.43</v>
      </c>
      <c r="N62" s="27">
        <v>27.8</v>
      </c>
      <c r="O62" s="24">
        <v>4.8197833333333318</v>
      </c>
      <c r="P62" s="24">
        <v>3.4680000000000004</v>
      </c>
      <c r="Q62" s="24">
        <v>1.4627671707311218</v>
      </c>
      <c r="R62" s="49">
        <v>121.76792540792543</v>
      </c>
      <c r="S62" s="24">
        <v>8.2877833333333317</v>
      </c>
      <c r="T62" t="s">
        <v>2179</v>
      </c>
      <c r="U62" t="s">
        <v>1128</v>
      </c>
      <c r="V62" t="s">
        <v>1028</v>
      </c>
      <c r="W62" t="s">
        <v>2180</v>
      </c>
    </row>
    <row r="63" spans="1:24">
      <c r="A63" s="27">
        <v>32</v>
      </c>
      <c r="B63" t="s">
        <v>2126</v>
      </c>
      <c r="C63" t="s">
        <v>2148</v>
      </c>
      <c r="D63" s="27">
        <v>1</v>
      </c>
      <c r="E63" s="133">
        <v>44426</v>
      </c>
      <c r="K63" s="24">
        <v>5.01</v>
      </c>
      <c r="L63" s="27">
        <v>25.3</v>
      </c>
      <c r="M63" s="27" t="s">
        <v>811</v>
      </c>
      <c r="N63" s="27" t="s">
        <v>811</v>
      </c>
      <c r="O63" s="24" t="s">
        <v>811</v>
      </c>
      <c r="P63" s="24" t="s">
        <v>811</v>
      </c>
      <c r="Q63" s="24" t="s">
        <v>811</v>
      </c>
      <c r="R63" s="24" t="s">
        <v>811</v>
      </c>
      <c r="S63" s="24" t="s">
        <v>811</v>
      </c>
    </row>
    <row r="64" spans="1:24">
      <c r="A64" s="27">
        <v>32</v>
      </c>
      <c r="B64" t="s">
        <v>2126</v>
      </c>
      <c r="C64" t="s">
        <v>2148</v>
      </c>
      <c r="D64" s="27">
        <v>2</v>
      </c>
      <c r="E64" s="133">
        <v>44426</v>
      </c>
      <c r="K64" s="24">
        <v>2.79</v>
      </c>
      <c r="L64" s="27">
        <v>23.6</v>
      </c>
      <c r="M64" s="27" t="s">
        <v>811</v>
      </c>
      <c r="N64" s="27" t="s">
        <v>811</v>
      </c>
      <c r="O64" s="24" t="s">
        <v>811</v>
      </c>
      <c r="P64" s="24" t="s">
        <v>811</v>
      </c>
      <c r="Q64" s="24" t="s">
        <v>811</v>
      </c>
      <c r="R64" s="24" t="s">
        <v>811</v>
      </c>
      <c r="S64" s="24" t="s">
        <v>811</v>
      </c>
    </row>
    <row r="65" spans="1:24">
      <c r="A65" s="27">
        <v>32</v>
      </c>
      <c r="B65" t="s">
        <v>2126</v>
      </c>
      <c r="C65" t="s">
        <v>2148</v>
      </c>
      <c r="D65" s="27">
        <v>3</v>
      </c>
      <c r="E65" s="133">
        <v>44426</v>
      </c>
      <c r="K65" s="24">
        <v>0.22</v>
      </c>
      <c r="L65" s="27">
        <v>22.5</v>
      </c>
      <c r="M65" s="27" t="s">
        <v>811</v>
      </c>
      <c r="N65" s="27" t="s">
        <v>811</v>
      </c>
      <c r="O65" s="24" t="s">
        <v>811</v>
      </c>
      <c r="P65" s="24" t="s">
        <v>811</v>
      </c>
      <c r="Q65" s="24" t="s">
        <v>811</v>
      </c>
      <c r="R65" s="24" t="s">
        <v>811</v>
      </c>
      <c r="S65" s="24" t="s">
        <v>811</v>
      </c>
    </row>
    <row r="66" spans="1:24">
      <c r="A66" s="27">
        <v>32</v>
      </c>
      <c r="B66" t="s">
        <v>2126</v>
      </c>
      <c r="C66" t="s">
        <v>2148</v>
      </c>
      <c r="D66" s="27">
        <v>4</v>
      </c>
      <c r="E66" s="133">
        <v>44426</v>
      </c>
      <c r="K66" s="24">
        <v>0.21</v>
      </c>
      <c r="L66" s="27">
        <v>21.2</v>
      </c>
      <c r="M66" s="27" t="s">
        <v>811</v>
      </c>
      <c r="N66" s="27" t="s">
        <v>811</v>
      </c>
      <c r="O66" s="140" t="s">
        <v>811</v>
      </c>
      <c r="P66" s="140" t="s">
        <v>811</v>
      </c>
      <c r="Q66" s="24" t="s">
        <v>811</v>
      </c>
      <c r="R66" s="24" t="s">
        <v>811</v>
      </c>
      <c r="S66" s="140" t="s">
        <v>811</v>
      </c>
    </row>
    <row r="67" spans="1:24">
      <c r="A67" s="27">
        <v>32</v>
      </c>
      <c r="B67" t="s">
        <v>2126</v>
      </c>
      <c r="C67" t="s">
        <v>2148</v>
      </c>
      <c r="D67" s="27">
        <v>4.5</v>
      </c>
      <c r="E67" s="133">
        <v>44426</v>
      </c>
      <c r="K67" s="24">
        <v>0.2</v>
      </c>
      <c r="L67" s="27">
        <v>20.8</v>
      </c>
      <c r="M67" s="27">
        <v>5.98</v>
      </c>
      <c r="N67" s="27">
        <v>47.70000000000001</v>
      </c>
      <c r="O67" s="140">
        <v>13.365440476190477</v>
      </c>
      <c r="P67" s="140">
        <v>6.8291428571428581</v>
      </c>
      <c r="Q67" s="24">
        <v>2.2577493287371668</v>
      </c>
      <c r="R67" s="49">
        <v>169.02317016317022</v>
      </c>
      <c r="S67" s="24">
        <v>20.194583333333334</v>
      </c>
    </row>
    <row r="69" spans="1:24">
      <c r="A69" s="27"/>
      <c r="B69" s="27"/>
      <c r="C69" s="2"/>
      <c r="D69" s="520"/>
      <c r="E69" s="503"/>
      <c r="F69" s="512"/>
      <c r="G69" s="7" t="s">
        <v>1533</v>
      </c>
      <c r="H69" s="190" t="s">
        <v>1221</v>
      </c>
      <c r="I69" s="198" t="s">
        <v>1534</v>
      </c>
      <c r="J69" s="75" t="s">
        <v>705</v>
      </c>
      <c r="K69" s="75" t="s">
        <v>705</v>
      </c>
      <c r="L69" s="77" t="s">
        <v>1535</v>
      </c>
      <c r="T69" s="166"/>
    </row>
    <row r="70" spans="1:24" s="2888" customFormat="1">
      <c r="A70" s="2886" t="s">
        <v>1536</v>
      </c>
      <c r="B70" s="2886" t="s">
        <v>20</v>
      </c>
      <c r="C70" s="2894" t="s">
        <v>701</v>
      </c>
      <c r="D70" s="2895" t="s">
        <v>1053</v>
      </c>
      <c r="E70" s="2896" t="s">
        <v>1054</v>
      </c>
      <c r="F70" s="2897" t="s">
        <v>1055</v>
      </c>
      <c r="G70" s="2894" t="s">
        <v>1537</v>
      </c>
      <c r="H70" s="2898" t="s">
        <v>1538</v>
      </c>
      <c r="I70" s="2899" t="s">
        <v>1537</v>
      </c>
      <c r="J70" s="2900" t="s">
        <v>1539</v>
      </c>
      <c r="K70" s="2900" t="s">
        <v>1540</v>
      </c>
      <c r="L70" s="2900" t="s">
        <v>1540</v>
      </c>
      <c r="M70" s="2901" t="s">
        <v>792</v>
      </c>
      <c r="N70" s="2902" t="s">
        <v>474</v>
      </c>
      <c r="O70" s="2901" t="s">
        <v>794</v>
      </c>
      <c r="P70" s="2902" t="s">
        <v>480</v>
      </c>
      <c r="Q70" s="2901" t="s">
        <v>793</v>
      </c>
      <c r="R70" s="2902" t="s">
        <v>483</v>
      </c>
      <c r="S70" s="2902" t="s">
        <v>795</v>
      </c>
      <c r="T70" s="2903" t="s">
        <v>1541</v>
      </c>
      <c r="U70" s="2904" t="s">
        <v>797</v>
      </c>
      <c r="V70" s="2904" t="s">
        <v>798</v>
      </c>
    </row>
    <row r="71" spans="1:24" s="2888" customFormat="1">
      <c r="A71" s="2886">
        <v>32</v>
      </c>
      <c r="B71" s="2888" t="s">
        <v>2126</v>
      </c>
      <c r="C71" s="2888" t="s">
        <v>2154</v>
      </c>
      <c r="D71" s="2888">
        <v>8</v>
      </c>
      <c r="E71" s="2888">
        <v>19</v>
      </c>
      <c r="F71" s="2888">
        <v>2021</v>
      </c>
      <c r="G71" s="2888">
        <v>3.5</v>
      </c>
      <c r="H71" s="2888">
        <v>0.5</v>
      </c>
      <c r="I71" s="2888">
        <v>2.9</v>
      </c>
      <c r="J71" s="2881">
        <v>0.8267814443262862</v>
      </c>
      <c r="L71" s="2881">
        <v>3.322285714285715</v>
      </c>
    </row>
    <row r="72" spans="1:24" s="2888" customFormat="1">
      <c r="A72" s="2886">
        <v>32</v>
      </c>
      <c r="B72" s="2888" t="s">
        <v>2126</v>
      </c>
      <c r="C72" s="2888" t="s">
        <v>2154</v>
      </c>
      <c r="D72" s="2888">
        <v>8</v>
      </c>
      <c r="E72" s="2888">
        <v>19</v>
      </c>
      <c r="F72" s="2888">
        <v>2021</v>
      </c>
      <c r="H72" s="2888">
        <v>2.5</v>
      </c>
      <c r="J72" s="2881">
        <v>0.64003883225851177</v>
      </c>
      <c r="L72" s="2905">
        <v>3.3740952380952383</v>
      </c>
    </row>
    <row r="73" spans="1:24">
      <c r="A73" s="27"/>
      <c r="J73" s="24"/>
      <c r="L73" s="140"/>
    </row>
    <row r="74" spans="1:24">
      <c r="A74" s="27"/>
      <c r="J74" s="24"/>
      <c r="L74" s="24"/>
    </row>
    <row r="75" spans="1:24">
      <c r="A75" s="27"/>
      <c r="B75" s="27"/>
      <c r="C75" s="27"/>
      <c r="D75" s="18"/>
      <c r="E75" s="139"/>
      <c r="F75" s="27"/>
      <c r="G75" s="27"/>
      <c r="H75" s="27"/>
      <c r="I75" s="27"/>
      <c r="J75" s="52"/>
      <c r="K75" s="27"/>
      <c r="L75" s="27"/>
      <c r="M75" s="27"/>
      <c r="N75" s="27"/>
      <c r="O75" s="27"/>
      <c r="P75" s="27"/>
      <c r="Q75" s="124"/>
      <c r="R75" s="125"/>
      <c r="S75" s="125"/>
      <c r="T75" s="125"/>
      <c r="U75" s="125"/>
      <c r="V75" s="49"/>
      <c r="W75" s="49"/>
      <c r="X75" s="125"/>
    </row>
    <row r="76" spans="1:24" ht="20.399999999999999">
      <c r="A76" s="146" t="s">
        <v>804</v>
      </c>
      <c r="B76" s="146" t="s">
        <v>20</v>
      </c>
      <c r="C76" s="146" t="s">
        <v>701</v>
      </c>
      <c r="D76" s="146" t="s">
        <v>805</v>
      </c>
      <c r="E76" s="1407" t="s">
        <v>786</v>
      </c>
      <c r="F76" s="146" t="s">
        <v>1000</v>
      </c>
      <c r="G76" s="146" t="s">
        <v>1008</v>
      </c>
      <c r="H76" s="146" t="s">
        <v>806</v>
      </c>
      <c r="I76" s="146" t="s">
        <v>807</v>
      </c>
      <c r="J76" s="147" t="s">
        <v>1009</v>
      </c>
      <c r="K76" s="146" t="s">
        <v>1015</v>
      </c>
      <c r="L76" s="1408" t="s">
        <v>1016</v>
      </c>
      <c r="M76" s="146" t="s">
        <v>703</v>
      </c>
      <c r="N76" s="146" t="s">
        <v>1017</v>
      </c>
      <c r="O76" s="146" t="s">
        <v>808</v>
      </c>
      <c r="P76" s="146" t="s">
        <v>1018</v>
      </c>
      <c r="Q76" s="1409" t="s">
        <v>809</v>
      </c>
      <c r="R76" s="1409" t="s">
        <v>1019</v>
      </c>
      <c r="S76" s="146" t="s">
        <v>1021</v>
      </c>
      <c r="T76" s="146" t="s">
        <v>1010</v>
      </c>
      <c r="U76" s="146" t="s">
        <v>1011</v>
      </c>
      <c r="V76" s="146" t="s">
        <v>1012</v>
      </c>
      <c r="W76" s="146" t="s">
        <v>1013</v>
      </c>
      <c r="X76" s="146" t="s">
        <v>1014</v>
      </c>
    </row>
    <row r="77" spans="1:24">
      <c r="A77" s="27">
        <v>32</v>
      </c>
      <c r="B77" t="s">
        <v>2126</v>
      </c>
      <c r="C77" t="s">
        <v>2152</v>
      </c>
      <c r="D77" s="27">
        <v>0.5</v>
      </c>
      <c r="E77" s="133">
        <v>44426</v>
      </c>
      <c r="G77">
        <v>2</v>
      </c>
      <c r="H77">
        <v>1.45</v>
      </c>
      <c r="I77">
        <v>0.6</v>
      </c>
      <c r="J77" s="172">
        <v>0.41379310344827586</v>
      </c>
      <c r="K77" s="24">
        <v>2.97</v>
      </c>
      <c r="L77" s="27">
        <v>23.1</v>
      </c>
      <c r="M77" s="27">
        <v>5.74</v>
      </c>
      <c r="N77" s="27">
        <v>10.199999999999999</v>
      </c>
      <c r="O77" s="140">
        <v>5.5614285714285723</v>
      </c>
      <c r="P77" s="140">
        <v>3.0092630952380937</v>
      </c>
      <c r="Q77" s="24">
        <v>2.6075414782598259</v>
      </c>
      <c r="R77" s="49">
        <v>57.57212121212121</v>
      </c>
      <c r="S77" s="24">
        <v>8.570691666666665</v>
      </c>
      <c r="T77" t="s">
        <v>1025</v>
      </c>
      <c r="U77" t="s">
        <v>1128</v>
      </c>
      <c r="V77" t="s">
        <v>1042</v>
      </c>
      <c r="W77" t="s">
        <v>2181</v>
      </c>
      <c r="X77" t="s">
        <v>2182</v>
      </c>
    </row>
    <row r="78" spans="1:24">
      <c r="A78" s="27">
        <v>32</v>
      </c>
      <c r="B78" t="s">
        <v>2126</v>
      </c>
      <c r="C78" t="s">
        <v>2152</v>
      </c>
      <c r="D78" s="27">
        <v>1</v>
      </c>
      <c r="E78" s="133">
        <v>44426</v>
      </c>
      <c r="K78" s="24">
        <v>2.5299999999999998</v>
      </c>
      <c r="L78" s="27">
        <v>23</v>
      </c>
      <c r="M78" s="27">
        <v>5.63</v>
      </c>
      <c r="N78" s="27">
        <v>9.8000000000000007</v>
      </c>
      <c r="O78" s="140">
        <v>6.722285714285718</v>
      </c>
      <c r="P78" s="140">
        <v>4.4018059523809479</v>
      </c>
      <c r="Q78" s="24">
        <v>1.1447743075287038</v>
      </c>
      <c r="R78" s="49">
        <v>60.246946386946412</v>
      </c>
      <c r="S78" s="24">
        <v>11.124091666666665</v>
      </c>
    </row>
    <row r="80" spans="1:24">
      <c r="A80" s="27"/>
      <c r="B80" s="27"/>
      <c r="C80" s="27"/>
      <c r="D80" s="18"/>
      <c r="E80" s="139"/>
      <c r="F80" s="27"/>
      <c r="G80" s="27"/>
      <c r="H80" s="27"/>
      <c r="I80" s="27"/>
      <c r="J80" s="52"/>
      <c r="K80" s="27"/>
      <c r="L80" s="27"/>
      <c r="M80" s="27"/>
      <c r="N80" s="27"/>
      <c r="O80" s="27"/>
      <c r="P80" s="27"/>
      <c r="Q80" s="124"/>
      <c r="R80" s="125"/>
      <c r="S80" s="125"/>
      <c r="T80" s="125"/>
      <c r="U80" s="125"/>
      <c r="V80" s="49"/>
      <c r="W80" s="49"/>
      <c r="X80" s="125"/>
    </row>
    <row r="81" spans="1:37" ht="20.399999999999999">
      <c r="A81" s="146" t="s">
        <v>804</v>
      </c>
      <c r="B81" s="146" t="s">
        <v>20</v>
      </c>
      <c r="C81" s="146" t="s">
        <v>701</v>
      </c>
      <c r="D81" s="146" t="s">
        <v>805</v>
      </c>
      <c r="E81" s="1407" t="s">
        <v>786</v>
      </c>
      <c r="F81" s="146" t="s">
        <v>1000</v>
      </c>
      <c r="G81" s="146" t="s">
        <v>1008</v>
      </c>
      <c r="H81" s="146" t="s">
        <v>806</v>
      </c>
      <c r="I81" s="146" t="s">
        <v>807</v>
      </c>
      <c r="J81" s="147" t="s">
        <v>1009</v>
      </c>
      <c r="K81" s="146" t="s">
        <v>1015</v>
      </c>
      <c r="L81" s="1408" t="s">
        <v>1016</v>
      </c>
      <c r="M81" s="146" t="s">
        <v>703</v>
      </c>
      <c r="N81" s="146" t="s">
        <v>1017</v>
      </c>
      <c r="O81" s="146" t="s">
        <v>808</v>
      </c>
      <c r="P81" s="146" t="s">
        <v>1018</v>
      </c>
      <c r="Q81" s="1409" t="s">
        <v>809</v>
      </c>
      <c r="R81" s="1409" t="s">
        <v>1019</v>
      </c>
      <c r="S81" s="146" t="s">
        <v>1021</v>
      </c>
      <c r="T81" s="146" t="s">
        <v>1010</v>
      </c>
      <c r="U81" s="146" t="s">
        <v>1011</v>
      </c>
      <c r="V81" s="146" t="s">
        <v>1012</v>
      </c>
      <c r="W81" s="146" t="s">
        <v>1013</v>
      </c>
      <c r="X81" s="146" t="s">
        <v>1014</v>
      </c>
    </row>
    <row r="82" spans="1:37">
      <c r="A82" s="27">
        <v>33</v>
      </c>
      <c r="B82" t="s">
        <v>2126</v>
      </c>
      <c r="C82" t="s">
        <v>2154</v>
      </c>
      <c r="D82" s="27">
        <v>0.5</v>
      </c>
      <c r="E82" s="133">
        <v>44427</v>
      </c>
      <c r="G82">
        <v>2</v>
      </c>
      <c r="H82">
        <v>3.5</v>
      </c>
      <c r="I82" s="165">
        <v>2.9249999999999998</v>
      </c>
      <c r="J82" s="172">
        <v>0.83571428571428563</v>
      </c>
      <c r="K82" s="24">
        <v>7</v>
      </c>
      <c r="L82" s="27">
        <v>26.9</v>
      </c>
      <c r="M82" s="27">
        <v>6.13</v>
      </c>
      <c r="N82" s="27">
        <v>9.8000000000000007</v>
      </c>
      <c r="O82" s="24">
        <v>3.322285714285715</v>
      </c>
      <c r="P82" s="24">
        <v>2.6521753968253963</v>
      </c>
      <c r="Q82" s="24">
        <v>0.8267814443262862</v>
      </c>
      <c r="R82" s="49">
        <v>33.201491841491851</v>
      </c>
      <c r="S82" s="24">
        <v>5.9744611111111112</v>
      </c>
      <c r="T82" t="s">
        <v>1127</v>
      </c>
      <c r="U82" t="s">
        <v>1037</v>
      </c>
      <c r="V82" t="s">
        <v>1038</v>
      </c>
      <c r="W82" t="s">
        <v>2183</v>
      </c>
    </row>
    <row r="83" spans="1:37">
      <c r="A83" s="27">
        <v>33</v>
      </c>
      <c r="B83" t="s">
        <v>2126</v>
      </c>
      <c r="C83" t="s">
        <v>2154</v>
      </c>
      <c r="D83" s="27">
        <v>1</v>
      </c>
      <c r="E83" s="133">
        <v>44427</v>
      </c>
      <c r="K83" s="24">
        <v>7</v>
      </c>
      <c r="L83" s="27">
        <v>26.9</v>
      </c>
      <c r="M83" s="27" t="s">
        <v>811</v>
      </c>
      <c r="N83" s="27" t="s">
        <v>811</v>
      </c>
      <c r="O83" s="24" t="s">
        <v>811</v>
      </c>
      <c r="P83" s="24" t="s">
        <v>811</v>
      </c>
      <c r="Q83" s="24" t="s">
        <v>811</v>
      </c>
      <c r="R83" s="24" t="s">
        <v>811</v>
      </c>
      <c r="S83" s="24" t="s">
        <v>811</v>
      </c>
    </row>
    <row r="84" spans="1:37">
      <c r="A84" s="27">
        <v>33</v>
      </c>
      <c r="B84" t="s">
        <v>2126</v>
      </c>
      <c r="C84" t="s">
        <v>2154</v>
      </c>
      <c r="D84" s="27">
        <v>1.5</v>
      </c>
      <c r="E84" s="133">
        <v>44427</v>
      </c>
      <c r="K84" s="24">
        <v>7</v>
      </c>
      <c r="L84" s="27">
        <v>26.9</v>
      </c>
      <c r="M84" s="27" t="s">
        <v>811</v>
      </c>
      <c r="N84" s="27" t="s">
        <v>811</v>
      </c>
      <c r="O84" s="24" t="s">
        <v>811</v>
      </c>
      <c r="P84" s="24" t="s">
        <v>811</v>
      </c>
      <c r="Q84" s="24" t="s">
        <v>811</v>
      </c>
      <c r="R84" s="24" t="s">
        <v>811</v>
      </c>
      <c r="S84" s="24" t="s">
        <v>811</v>
      </c>
    </row>
    <row r="85" spans="1:37">
      <c r="A85" s="27">
        <v>33</v>
      </c>
      <c r="B85" t="s">
        <v>2126</v>
      </c>
      <c r="C85" t="s">
        <v>2154</v>
      </c>
      <c r="D85" s="27">
        <v>2</v>
      </c>
      <c r="E85" s="133">
        <v>44427</v>
      </c>
      <c r="K85" s="24">
        <v>6.9</v>
      </c>
      <c r="L85" s="27">
        <v>26.9</v>
      </c>
      <c r="M85" s="27" t="s">
        <v>811</v>
      </c>
      <c r="N85" s="27" t="s">
        <v>811</v>
      </c>
      <c r="O85" s="140" t="s">
        <v>811</v>
      </c>
      <c r="P85" s="140" t="s">
        <v>811</v>
      </c>
      <c r="Q85" s="24" t="s">
        <v>811</v>
      </c>
      <c r="R85" s="24" t="s">
        <v>811</v>
      </c>
      <c r="S85" s="140" t="s">
        <v>811</v>
      </c>
    </row>
    <row r="86" spans="1:37">
      <c r="A86" s="27">
        <v>33</v>
      </c>
      <c r="B86" t="s">
        <v>2126</v>
      </c>
      <c r="C86" t="s">
        <v>2154</v>
      </c>
      <c r="D86" s="27">
        <v>2.5</v>
      </c>
      <c r="E86" s="133">
        <v>44427</v>
      </c>
      <c r="K86" s="24">
        <v>6.6</v>
      </c>
      <c r="L86" s="27">
        <v>26.6</v>
      </c>
      <c r="M86" s="27">
        <v>6.1</v>
      </c>
      <c r="N86" s="23">
        <v>10</v>
      </c>
      <c r="O86" s="140">
        <v>3.3740952380952383</v>
      </c>
      <c r="P86" s="140">
        <v>1.9022325396825395</v>
      </c>
      <c r="Q86" s="24">
        <v>0.64003883225851177</v>
      </c>
      <c r="R86" s="49">
        <v>33.795897435897444</v>
      </c>
      <c r="S86" s="24">
        <v>5.2763277777777775</v>
      </c>
    </row>
    <row r="87" spans="1:37">
      <c r="A87" s="27">
        <v>33</v>
      </c>
      <c r="B87" t="s">
        <v>2126</v>
      </c>
      <c r="C87" t="s">
        <v>2154</v>
      </c>
      <c r="D87" s="27">
        <v>3</v>
      </c>
      <c r="E87" s="133">
        <v>44427</v>
      </c>
      <c r="K87" s="24">
        <v>5</v>
      </c>
      <c r="L87" s="27">
        <v>26.1</v>
      </c>
      <c r="M87" s="27" t="s">
        <v>811</v>
      </c>
      <c r="N87" s="27" t="s">
        <v>811</v>
      </c>
      <c r="O87" s="140" t="s">
        <v>811</v>
      </c>
      <c r="P87" s="140" t="s">
        <v>811</v>
      </c>
      <c r="Q87" s="24" t="s">
        <v>811</v>
      </c>
      <c r="R87" s="24" t="s">
        <v>811</v>
      </c>
      <c r="S87" s="140" t="s">
        <v>811</v>
      </c>
    </row>
    <row r="88" spans="1:37">
      <c r="A88" s="27">
        <v>33</v>
      </c>
      <c r="B88" t="s">
        <v>2126</v>
      </c>
      <c r="C88" t="s">
        <v>2154</v>
      </c>
      <c r="D88" s="27">
        <v>3.25</v>
      </c>
      <c r="E88" s="133">
        <v>44427</v>
      </c>
      <c r="K88" s="24">
        <v>1.1000000000000001</v>
      </c>
      <c r="L88" s="27">
        <v>25.5</v>
      </c>
      <c r="M88" s="27" t="s">
        <v>811</v>
      </c>
      <c r="N88" s="27" t="s">
        <v>811</v>
      </c>
      <c r="O88" s="24" t="s">
        <v>811</v>
      </c>
      <c r="P88" s="24" t="s">
        <v>811</v>
      </c>
      <c r="Q88" s="24" t="s">
        <v>811</v>
      </c>
      <c r="R88" s="24" t="s">
        <v>811</v>
      </c>
      <c r="S88" s="24" t="s">
        <v>811</v>
      </c>
    </row>
    <row r="92" spans="1:37" ht="20.399999999999999">
      <c r="A92" s="146" t="s">
        <v>804</v>
      </c>
      <c r="B92" s="146" t="s">
        <v>20</v>
      </c>
      <c r="C92" s="146" t="s">
        <v>701</v>
      </c>
      <c r="D92" s="146" t="s">
        <v>805</v>
      </c>
      <c r="E92" s="1407" t="s">
        <v>786</v>
      </c>
      <c r="F92" s="146" t="s">
        <v>1000</v>
      </c>
      <c r="G92" s="146" t="s">
        <v>1008</v>
      </c>
      <c r="H92" s="146" t="s">
        <v>806</v>
      </c>
      <c r="I92" s="146" t="s">
        <v>807</v>
      </c>
      <c r="J92" s="147" t="s">
        <v>1009</v>
      </c>
      <c r="K92" s="146" t="s">
        <v>1015</v>
      </c>
      <c r="L92" s="1408" t="s">
        <v>1016</v>
      </c>
      <c r="M92" s="146" t="s">
        <v>703</v>
      </c>
      <c r="N92" s="146" t="s">
        <v>1017</v>
      </c>
      <c r="O92" s="146" t="s">
        <v>808</v>
      </c>
      <c r="P92" s="146" t="s">
        <v>1018</v>
      </c>
      <c r="Q92" s="1409" t="s">
        <v>809</v>
      </c>
      <c r="R92" s="1409" t="s">
        <v>1019</v>
      </c>
      <c r="S92" s="146" t="s">
        <v>1021</v>
      </c>
      <c r="T92" s="146" t="s">
        <v>1010</v>
      </c>
      <c r="U92" s="146" t="s">
        <v>1011</v>
      </c>
      <c r="V92" s="146" t="s">
        <v>1012</v>
      </c>
      <c r="W92" s="146" t="s">
        <v>1013</v>
      </c>
      <c r="X92" s="146" t="s">
        <v>1014</v>
      </c>
      <c r="Y92" s="747"/>
      <c r="Z92" s="747"/>
      <c r="AA92" s="747"/>
      <c r="AB92" s="747"/>
      <c r="AC92" s="747"/>
      <c r="AD92" s="747"/>
      <c r="AE92" s="747"/>
      <c r="AF92" s="747"/>
      <c r="AG92" s="747"/>
      <c r="AH92" s="747"/>
      <c r="AI92" s="747"/>
      <c r="AJ92" s="747"/>
      <c r="AK92" s="747"/>
    </row>
    <row r="93" spans="1:37">
      <c r="A93" s="27">
        <v>40</v>
      </c>
      <c r="B93" t="s">
        <v>2126</v>
      </c>
      <c r="C93" t="s">
        <v>972</v>
      </c>
      <c r="D93" s="27">
        <v>0.5</v>
      </c>
      <c r="E93" s="133">
        <v>44447</v>
      </c>
      <c r="G93">
        <v>4</v>
      </c>
      <c r="H93">
        <v>13.5</v>
      </c>
      <c r="I93">
        <v>3.55</v>
      </c>
      <c r="J93" s="172">
        <v>0.26296296296296295</v>
      </c>
      <c r="K93" s="27">
        <v>8.2200000000000006</v>
      </c>
      <c r="L93" s="27">
        <v>23.9</v>
      </c>
      <c r="M93" s="27">
        <v>6.29</v>
      </c>
      <c r="N93" s="27">
        <v>7.2</v>
      </c>
      <c r="O93" s="140">
        <v>1.2240000000000004</v>
      </c>
      <c r="P93" s="140">
        <v>1.2869944444444446</v>
      </c>
      <c r="Q93" s="24">
        <v>0.86681470859079013</v>
      </c>
      <c r="R93" s="49">
        <v>28.743449883449891</v>
      </c>
      <c r="S93" s="24">
        <v>2.510994444444445</v>
      </c>
      <c r="T93" t="s">
        <v>1174</v>
      </c>
      <c r="U93" t="s">
        <v>1047</v>
      </c>
      <c r="V93" t="s">
        <v>1028</v>
      </c>
      <c r="W93" t="s">
        <v>714</v>
      </c>
    </row>
    <row r="94" spans="1:37">
      <c r="A94" s="27">
        <v>40</v>
      </c>
      <c r="B94" t="s">
        <v>2126</v>
      </c>
      <c r="C94" t="s">
        <v>972</v>
      </c>
      <c r="D94" s="27">
        <v>1</v>
      </c>
      <c r="E94" s="133">
        <v>44447</v>
      </c>
      <c r="K94" s="27">
        <v>8.24</v>
      </c>
      <c r="L94" s="27">
        <v>23.6</v>
      </c>
      <c r="M94" s="27" t="s">
        <v>811</v>
      </c>
      <c r="N94" s="27" t="s">
        <v>811</v>
      </c>
      <c r="O94" s="140" t="s">
        <v>811</v>
      </c>
      <c r="P94" s="140" t="s">
        <v>811</v>
      </c>
      <c r="Q94" s="24" t="s">
        <v>811</v>
      </c>
      <c r="R94" s="24" t="s">
        <v>811</v>
      </c>
      <c r="S94" s="140" t="s">
        <v>811</v>
      </c>
    </row>
    <row r="95" spans="1:37">
      <c r="A95" s="27">
        <v>40</v>
      </c>
      <c r="B95" t="s">
        <v>2126</v>
      </c>
      <c r="C95" t="s">
        <v>972</v>
      </c>
      <c r="D95" s="27">
        <v>2</v>
      </c>
      <c r="E95" s="133">
        <v>44447</v>
      </c>
      <c r="K95" s="27">
        <v>8.26</v>
      </c>
      <c r="L95" s="27">
        <v>23.6</v>
      </c>
      <c r="M95" s="27" t="s">
        <v>811</v>
      </c>
      <c r="N95" s="27" t="s">
        <v>811</v>
      </c>
      <c r="O95" s="24" t="s">
        <v>811</v>
      </c>
      <c r="P95" s="24" t="s">
        <v>811</v>
      </c>
      <c r="Q95" s="24" t="s">
        <v>811</v>
      </c>
      <c r="R95" s="24" t="s">
        <v>811</v>
      </c>
      <c r="S95" s="24" t="s">
        <v>811</v>
      </c>
    </row>
    <row r="96" spans="1:37">
      <c r="A96" s="27">
        <v>40</v>
      </c>
      <c r="B96" t="s">
        <v>2126</v>
      </c>
      <c r="C96" t="s">
        <v>972</v>
      </c>
      <c r="D96" s="27">
        <v>3</v>
      </c>
      <c r="E96" s="133">
        <v>44447</v>
      </c>
      <c r="K96" s="27">
        <v>8.18</v>
      </c>
      <c r="L96" s="27">
        <v>23.6</v>
      </c>
      <c r="M96" s="27">
        <v>6.3</v>
      </c>
      <c r="N96" s="27">
        <v>7.2</v>
      </c>
      <c r="O96" s="24">
        <v>2.522476190476191</v>
      </c>
      <c r="P96" s="24">
        <v>2.1509182539682543</v>
      </c>
      <c r="Q96" s="24">
        <v>0.66678054506983853</v>
      </c>
      <c r="R96" s="49">
        <v>23.393799533799537</v>
      </c>
      <c r="S96" s="24">
        <v>4.6733944444444457</v>
      </c>
    </row>
    <row r="97" spans="1:29">
      <c r="A97" s="27">
        <v>40</v>
      </c>
      <c r="B97" t="s">
        <v>2126</v>
      </c>
      <c r="C97" t="s">
        <v>972</v>
      </c>
      <c r="D97" s="27">
        <v>4</v>
      </c>
      <c r="E97" s="133">
        <v>44447</v>
      </c>
      <c r="K97" s="27">
        <v>7.98</v>
      </c>
      <c r="L97" s="27">
        <v>23.5</v>
      </c>
      <c r="M97" s="27" t="s">
        <v>811</v>
      </c>
      <c r="N97" s="27" t="s">
        <v>811</v>
      </c>
      <c r="O97" s="24" t="s">
        <v>811</v>
      </c>
      <c r="P97" s="24" t="s">
        <v>811</v>
      </c>
      <c r="Q97" s="24" t="s">
        <v>811</v>
      </c>
      <c r="R97" s="24" t="s">
        <v>811</v>
      </c>
      <c r="S97" s="24" t="s">
        <v>811</v>
      </c>
    </row>
    <row r="98" spans="1:29">
      <c r="A98" s="27">
        <v>40</v>
      </c>
      <c r="B98" t="s">
        <v>2126</v>
      </c>
      <c r="C98" t="s">
        <v>972</v>
      </c>
      <c r="D98" s="27">
        <v>5</v>
      </c>
      <c r="E98" s="133">
        <v>44447</v>
      </c>
      <c r="K98" s="27">
        <v>7.92</v>
      </c>
      <c r="L98" s="27">
        <v>23.3</v>
      </c>
      <c r="M98" s="27" t="s">
        <v>811</v>
      </c>
      <c r="N98" s="27" t="s">
        <v>811</v>
      </c>
      <c r="O98" s="140" t="s">
        <v>811</v>
      </c>
      <c r="P98" s="140" t="s">
        <v>811</v>
      </c>
      <c r="Q98" s="24" t="s">
        <v>811</v>
      </c>
      <c r="R98" s="24" t="s">
        <v>811</v>
      </c>
      <c r="S98" s="140" t="s">
        <v>811</v>
      </c>
    </row>
    <row r="99" spans="1:29">
      <c r="A99" s="27">
        <v>40</v>
      </c>
      <c r="B99" t="s">
        <v>2126</v>
      </c>
      <c r="C99" t="s">
        <v>972</v>
      </c>
      <c r="D99" s="27">
        <v>6</v>
      </c>
      <c r="E99" s="133">
        <v>44447</v>
      </c>
      <c r="K99" s="24">
        <v>6.4</v>
      </c>
      <c r="L99" s="27">
        <v>22.5</v>
      </c>
      <c r="M99" s="27" t="s">
        <v>811</v>
      </c>
      <c r="N99" s="27" t="s">
        <v>811</v>
      </c>
      <c r="O99" s="24" t="s">
        <v>811</v>
      </c>
      <c r="P99" s="24" t="s">
        <v>811</v>
      </c>
      <c r="Q99" s="24" t="s">
        <v>811</v>
      </c>
      <c r="R99" s="24" t="s">
        <v>811</v>
      </c>
      <c r="S99" s="24" t="s">
        <v>811</v>
      </c>
    </row>
    <row r="100" spans="1:29">
      <c r="A100" s="27">
        <v>40</v>
      </c>
      <c r="B100" t="s">
        <v>2126</v>
      </c>
      <c r="C100" t="s">
        <v>972</v>
      </c>
      <c r="D100" s="27">
        <v>7</v>
      </c>
      <c r="E100" s="133">
        <v>44447</v>
      </c>
      <c r="K100" s="24">
        <v>1.7</v>
      </c>
      <c r="L100" s="27">
        <v>17.600000000000001</v>
      </c>
      <c r="M100" s="27" t="s">
        <v>811</v>
      </c>
      <c r="N100" s="27" t="s">
        <v>811</v>
      </c>
      <c r="O100" s="140" t="s">
        <v>811</v>
      </c>
      <c r="P100" s="140" t="s">
        <v>811</v>
      </c>
      <c r="Q100" s="24" t="s">
        <v>811</v>
      </c>
      <c r="R100" s="24" t="s">
        <v>811</v>
      </c>
      <c r="S100" s="140" t="s">
        <v>811</v>
      </c>
    </row>
    <row r="101" spans="1:29">
      <c r="A101" s="27">
        <v>40</v>
      </c>
      <c r="B101" t="s">
        <v>2126</v>
      </c>
      <c r="C101" t="s">
        <v>972</v>
      </c>
      <c r="D101" s="27">
        <v>8</v>
      </c>
      <c r="E101" s="133">
        <v>44447</v>
      </c>
      <c r="K101" s="27">
        <v>0.72</v>
      </c>
      <c r="L101" s="27">
        <v>14</v>
      </c>
      <c r="M101" s="27" t="s">
        <v>811</v>
      </c>
      <c r="N101" s="27" t="s">
        <v>811</v>
      </c>
      <c r="O101" s="140" t="s">
        <v>811</v>
      </c>
      <c r="P101" s="140" t="s">
        <v>811</v>
      </c>
      <c r="Q101" s="24" t="s">
        <v>811</v>
      </c>
      <c r="R101" s="24" t="s">
        <v>811</v>
      </c>
      <c r="S101" s="140" t="s">
        <v>811</v>
      </c>
    </row>
    <row r="102" spans="1:29">
      <c r="A102" s="27">
        <v>40</v>
      </c>
      <c r="B102" t="s">
        <v>2126</v>
      </c>
      <c r="C102" t="s">
        <v>972</v>
      </c>
      <c r="D102" s="27">
        <v>9</v>
      </c>
      <c r="E102" s="133">
        <v>44447</v>
      </c>
      <c r="K102" s="27">
        <v>0.51</v>
      </c>
      <c r="L102" s="27">
        <v>12.2</v>
      </c>
      <c r="M102" s="27">
        <v>5.74</v>
      </c>
      <c r="N102" s="27">
        <v>10.199999999999999</v>
      </c>
      <c r="O102" s="140">
        <v>0.48571428571428582</v>
      </c>
      <c r="P102" s="140">
        <v>14.727680158730161</v>
      </c>
      <c r="Q102" s="24">
        <v>0.86681470859079002</v>
      </c>
      <c r="R102" s="49">
        <v>23.691002331002338</v>
      </c>
      <c r="S102" s="24">
        <v>15.213394444444447</v>
      </c>
    </row>
    <row r="103" spans="1:29">
      <c r="A103" s="27">
        <v>40</v>
      </c>
      <c r="B103" t="s">
        <v>2126</v>
      </c>
      <c r="C103" t="s">
        <v>972</v>
      </c>
      <c r="D103" s="27">
        <v>10</v>
      </c>
      <c r="E103" s="133">
        <v>44447</v>
      </c>
      <c r="K103" s="27">
        <v>0.39</v>
      </c>
      <c r="L103" s="27">
        <v>10.9</v>
      </c>
      <c r="M103" s="27" t="s">
        <v>811</v>
      </c>
      <c r="N103" s="27" t="s">
        <v>811</v>
      </c>
      <c r="O103" s="140" t="s">
        <v>811</v>
      </c>
      <c r="P103" s="140" t="s">
        <v>811</v>
      </c>
      <c r="Q103" s="24" t="s">
        <v>811</v>
      </c>
      <c r="R103" s="24" t="s">
        <v>811</v>
      </c>
      <c r="S103" s="140" t="s">
        <v>811</v>
      </c>
    </row>
    <row r="104" spans="1:29">
      <c r="A104" s="27">
        <v>40</v>
      </c>
      <c r="B104" t="s">
        <v>2126</v>
      </c>
      <c r="C104" t="s">
        <v>972</v>
      </c>
      <c r="D104" s="27">
        <v>11</v>
      </c>
      <c r="E104" s="133">
        <v>44447</v>
      </c>
      <c r="K104" s="27">
        <v>0.33</v>
      </c>
      <c r="L104" s="27">
        <v>10.1</v>
      </c>
      <c r="M104" s="27" t="s">
        <v>811</v>
      </c>
      <c r="N104" s="27" t="s">
        <v>811</v>
      </c>
      <c r="O104" s="140" t="s">
        <v>811</v>
      </c>
      <c r="P104" s="140" t="s">
        <v>811</v>
      </c>
      <c r="Q104" s="24" t="s">
        <v>811</v>
      </c>
      <c r="R104" s="24" t="s">
        <v>811</v>
      </c>
      <c r="S104" s="140" t="s">
        <v>811</v>
      </c>
    </row>
    <row r="105" spans="1:29">
      <c r="A105" s="27">
        <v>40</v>
      </c>
      <c r="B105" t="s">
        <v>2126</v>
      </c>
      <c r="C105" t="s">
        <v>972</v>
      </c>
      <c r="D105" s="27">
        <v>12</v>
      </c>
      <c r="E105" s="133">
        <v>44447</v>
      </c>
      <c r="K105" s="27">
        <v>0.26</v>
      </c>
      <c r="L105" s="27">
        <v>9.9</v>
      </c>
      <c r="M105" s="27" t="s">
        <v>811</v>
      </c>
      <c r="N105" s="27" t="s">
        <v>811</v>
      </c>
      <c r="O105" s="24" t="s">
        <v>811</v>
      </c>
      <c r="P105" s="24" t="s">
        <v>811</v>
      </c>
      <c r="Q105" s="24" t="s">
        <v>811</v>
      </c>
      <c r="R105" s="24" t="s">
        <v>811</v>
      </c>
      <c r="S105" s="24" t="s">
        <v>811</v>
      </c>
    </row>
    <row r="106" spans="1:29">
      <c r="A106" s="27">
        <v>40</v>
      </c>
      <c r="B106" t="s">
        <v>2126</v>
      </c>
      <c r="C106" t="s">
        <v>972</v>
      </c>
      <c r="D106" s="27">
        <v>13</v>
      </c>
      <c r="E106" s="133">
        <v>44447</v>
      </c>
      <c r="K106" s="27">
        <v>0.21</v>
      </c>
      <c r="L106" s="27">
        <v>9.6</v>
      </c>
      <c r="M106" s="27">
        <v>6.34</v>
      </c>
      <c r="N106" s="27">
        <v>33.200000000000003</v>
      </c>
      <c r="O106" s="24">
        <v>2.5000000000000001E-2</v>
      </c>
      <c r="P106" s="24">
        <v>15.706232539682548</v>
      </c>
      <c r="Q106" s="24">
        <v>3.7006320251376037</v>
      </c>
      <c r="R106" s="49">
        <v>73.769670000000005</v>
      </c>
      <c r="S106" s="24">
        <v>15.731232539682548</v>
      </c>
    </row>
    <row r="109" spans="1:29">
      <c r="A109" s="3199" t="s">
        <v>1197</v>
      </c>
      <c r="B109" s="3200"/>
      <c r="C109" s="3200"/>
      <c r="D109" s="3200"/>
      <c r="E109" s="3200"/>
      <c r="F109" s="3200"/>
      <c r="G109" s="3200"/>
      <c r="H109" s="3201"/>
      <c r="I109" s="113"/>
      <c r="J109" s="18"/>
      <c r="K109" s="18"/>
      <c r="L109" s="18"/>
      <c r="M109" s="18"/>
      <c r="N109" s="18"/>
      <c r="O109" s="18"/>
      <c r="P109" s="18"/>
      <c r="Q109" s="18"/>
      <c r="R109" s="832"/>
      <c r="S109" s="832"/>
      <c r="T109" s="27"/>
      <c r="U109" s="27"/>
      <c r="V109" s="27"/>
      <c r="W109" s="27"/>
      <c r="X109" s="27"/>
      <c r="Y109" s="27"/>
      <c r="Z109" s="24"/>
      <c r="AA109" s="24"/>
      <c r="AB109" s="27"/>
      <c r="AC109" s="27"/>
    </row>
    <row r="110" spans="1:29">
      <c r="A110" s="3202" t="s">
        <v>2184</v>
      </c>
      <c r="B110" s="3202"/>
      <c r="C110" s="3202"/>
      <c r="D110" s="3202"/>
      <c r="E110" s="3202"/>
      <c r="F110" s="3202"/>
      <c r="G110" s="3202"/>
      <c r="H110" s="3202"/>
      <c r="I110" s="113"/>
      <c r="J110" s="2952" t="s">
        <v>1199</v>
      </c>
      <c r="K110" s="832"/>
      <c r="L110" s="18"/>
      <c r="M110" s="18"/>
      <c r="N110" s="2953" t="s">
        <v>1200</v>
      </c>
      <c r="O110" s="2954"/>
      <c r="P110" s="2954"/>
      <c r="Q110" s="2954" t="s">
        <v>1201</v>
      </c>
      <c r="R110" s="832"/>
      <c r="S110" s="18"/>
      <c r="T110" s="27"/>
      <c r="U110" s="27"/>
      <c r="V110" s="27"/>
      <c r="W110" s="27"/>
      <c r="X110" s="27"/>
      <c r="Y110" s="27"/>
      <c r="Z110" s="24"/>
      <c r="AA110" s="24"/>
      <c r="AB110" s="27"/>
      <c r="AC110" s="27"/>
    </row>
    <row r="111" spans="1:29">
      <c r="A111" s="3203"/>
      <c r="B111" s="3203"/>
      <c r="C111" s="3203"/>
      <c r="D111" s="3203"/>
      <c r="E111" s="3203"/>
      <c r="F111" s="3203"/>
      <c r="G111" s="3203"/>
      <c r="H111" s="3203"/>
      <c r="I111" s="113"/>
      <c r="J111" s="1" t="s">
        <v>1202</v>
      </c>
      <c r="K111" s="832"/>
      <c r="L111" s="18"/>
      <c r="M111" s="18"/>
      <c r="N111" s="2954">
        <v>1</v>
      </c>
      <c r="O111" s="2953" t="s">
        <v>1203</v>
      </c>
      <c r="P111" s="2954"/>
      <c r="Q111" s="2954">
        <v>1</v>
      </c>
      <c r="R111" s="69" t="s">
        <v>1204</v>
      </c>
      <c r="S111" s="18"/>
      <c r="T111" s="27"/>
      <c r="U111" s="27"/>
      <c r="V111" s="27"/>
      <c r="W111" s="27"/>
      <c r="X111" s="27"/>
      <c r="Y111" s="27"/>
      <c r="Z111" s="24"/>
      <c r="AA111" s="24"/>
      <c r="AB111" s="27"/>
      <c r="AC111" s="27"/>
    </row>
    <row r="112" spans="1:29">
      <c r="A112" s="3203"/>
      <c r="B112" s="3203"/>
      <c r="C112" s="3203"/>
      <c r="D112" s="3203"/>
      <c r="E112" s="3203"/>
      <c r="F112" s="3203"/>
      <c r="G112" s="3203"/>
      <c r="H112" s="3203"/>
      <c r="I112" s="113"/>
      <c r="J112" s="2955" t="s">
        <v>1205</v>
      </c>
      <c r="K112" s="832"/>
      <c r="L112" s="18"/>
      <c r="M112" s="18"/>
      <c r="N112" s="2954">
        <v>2</v>
      </c>
      <c r="O112" s="2953" t="s">
        <v>1206</v>
      </c>
      <c r="P112" s="2954"/>
      <c r="Q112" s="2954">
        <v>2</v>
      </c>
      <c r="R112" s="69" t="s">
        <v>1207</v>
      </c>
      <c r="S112" s="18"/>
      <c r="T112" s="27"/>
      <c r="U112" s="27"/>
      <c r="V112" s="27"/>
      <c r="W112" s="27"/>
      <c r="X112" s="27"/>
      <c r="Y112" s="27"/>
      <c r="Z112" s="24"/>
      <c r="AA112" s="24"/>
      <c r="AB112" s="27"/>
      <c r="AC112" s="27"/>
    </row>
    <row r="113" spans="1:42">
      <c r="A113" s="3203"/>
      <c r="B113" s="3203"/>
      <c r="C113" s="3203"/>
      <c r="D113" s="3203"/>
      <c r="E113" s="3203"/>
      <c r="F113" s="3203"/>
      <c r="G113" s="3203"/>
      <c r="H113" s="3203"/>
      <c r="I113" s="113"/>
      <c r="J113" s="2956" t="s">
        <v>1208</v>
      </c>
      <c r="K113" s="832"/>
      <c r="L113" s="18"/>
      <c r="M113" s="18"/>
      <c r="N113" s="2954">
        <v>3</v>
      </c>
      <c r="O113" s="2953" t="s">
        <v>1209</v>
      </c>
      <c r="P113" s="2954"/>
      <c r="Q113" s="2954">
        <v>3</v>
      </c>
      <c r="R113" s="69" t="s">
        <v>1210</v>
      </c>
      <c r="S113" s="18"/>
      <c r="T113" s="27"/>
      <c r="U113" s="27"/>
      <c r="V113" s="27"/>
      <c r="W113" s="27"/>
      <c r="X113" s="27"/>
      <c r="Y113" s="27"/>
      <c r="Z113" s="24"/>
      <c r="AA113" s="24"/>
      <c r="AB113" s="27"/>
      <c r="AC113" s="27"/>
    </row>
    <row r="114" spans="1:42">
      <c r="A114" s="3203"/>
      <c r="B114" s="3203"/>
      <c r="C114" s="3203"/>
      <c r="D114" s="3203"/>
      <c r="E114" s="3203"/>
      <c r="F114" s="3203"/>
      <c r="G114" s="3203"/>
      <c r="H114" s="3203"/>
      <c r="I114" s="113"/>
      <c r="J114" s="2957" t="s">
        <v>1211</v>
      </c>
      <c r="K114" s="832"/>
      <c r="L114" s="18"/>
      <c r="M114" s="18"/>
      <c r="N114" s="2954">
        <v>4</v>
      </c>
      <c r="O114" s="2953" t="s">
        <v>1212</v>
      </c>
      <c r="P114" s="2954"/>
      <c r="Q114" s="2954">
        <v>4</v>
      </c>
      <c r="R114" s="69" t="s">
        <v>1213</v>
      </c>
      <c r="S114" s="18"/>
      <c r="T114" s="27"/>
      <c r="U114" s="124"/>
      <c r="V114" s="125"/>
      <c r="W114" s="125"/>
      <c r="X114" s="125"/>
      <c r="Y114" s="125"/>
      <c r="Z114" s="49"/>
      <c r="AA114" s="49"/>
      <c r="AB114" s="125"/>
      <c r="AC114" s="125"/>
    </row>
    <row r="115" spans="1:42">
      <c r="A115" s="3203"/>
      <c r="B115" s="3203"/>
      <c r="C115" s="3203"/>
      <c r="D115" s="3203"/>
      <c r="E115" s="3203"/>
      <c r="F115" s="3203"/>
      <c r="G115" s="3203"/>
      <c r="H115" s="3203"/>
      <c r="I115" s="113"/>
      <c r="J115" s="1" t="s">
        <v>1214</v>
      </c>
      <c r="K115" s="832"/>
      <c r="L115" s="18"/>
      <c r="M115" s="18"/>
      <c r="N115" s="2954">
        <v>5</v>
      </c>
      <c r="O115" s="2953" t="s">
        <v>1215</v>
      </c>
      <c r="P115" s="2954"/>
      <c r="Q115" s="2954"/>
      <c r="R115" s="18"/>
      <c r="S115" s="18"/>
      <c r="T115" s="27"/>
      <c r="U115" s="124"/>
      <c r="V115" s="125"/>
      <c r="W115" s="125"/>
      <c r="X115" s="125"/>
      <c r="Y115" s="125"/>
      <c r="Z115" s="49"/>
      <c r="AA115" s="49"/>
      <c r="AB115" s="125"/>
      <c r="AC115" s="125"/>
    </row>
    <row r="116" spans="1:42">
      <c r="A116" s="3203"/>
      <c r="B116" s="3203"/>
      <c r="C116" s="3203"/>
      <c r="D116" s="3203"/>
      <c r="E116" s="3203"/>
      <c r="F116" s="3203"/>
      <c r="G116" s="3203"/>
      <c r="H116" s="3203"/>
      <c r="I116" s="113"/>
      <c r="J116" s="2958" t="s">
        <v>1216</v>
      </c>
      <c r="K116" s="832"/>
      <c r="L116" s="18"/>
      <c r="M116" s="18"/>
      <c r="N116" s="2954">
        <v>6</v>
      </c>
      <c r="O116" s="2953" t="s">
        <v>1217</v>
      </c>
      <c r="P116" s="2954"/>
      <c r="Q116" s="2954"/>
      <c r="R116" s="18"/>
      <c r="S116" s="18"/>
      <c r="T116" s="27"/>
      <c r="U116" s="124"/>
      <c r="V116" s="125"/>
      <c r="W116" s="125"/>
      <c r="X116" s="125"/>
      <c r="Y116" s="125"/>
      <c r="Z116" s="49"/>
      <c r="AA116" s="49"/>
      <c r="AB116" s="125"/>
      <c r="AC116" s="125"/>
    </row>
    <row r="117" spans="1:42">
      <c r="A117" s="3203"/>
      <c r="B117" s="3203"/>
      <c r="C117" s="3203"/>
      <c r="D117" s="3203"/>
      <c r="E117" s="3203"/>
      <c r="F117" s="3203"/>
      <c r="G117" s="3203"/>
      <c r="H117" s="3203"/>
      <c r="I117" s="113"/>
      <c r="J117" s="18"/>
      <c r="K117" s="2959"/>
      <c r="L117" s="18"/>
      <c r="M117" s="18"/>
      <c r="N117" s="2954">
        <v>7</v>
      </c>
      <c r="O117" s="2953" t="s">
        <v>1218</v>
      </c>
      <c r="P117" s="2954"/>
      <c r="Q117" s="2954"/>
      <c r="R117" s="18"/>
      <c r="S117" s="18"/>
      <c r="T117" s="27"/>
      <c r="U117" s="124"/>
      <c r="V117" s="125"/>
      <c r="W117" s="125"/>
      <c r="X117" s="125"/>
      <c r="Y117" s="125"/>
      <c r="Z117" s="49"/>
      <c r="AA117" s="49"/>
      <c r="AB117" s="125"/>
      <c r="AC117" s="125"/>
    </row>
    <row r="118" spans="1:42">
      <c r="A118" s="3203"/>
      <c r="B118" s="3203"/>
      <c r="C118" s="3203"/>
      <c r="D118" s="3203"/>
      <c r="E118" s="3203"/>
      <c r="F118" s="3203"/>
      <c r="G118" s="3203"/>
      <c r="H118" s="3203"/>
      <c r="I118" s="113"/>
      <c r="J118" s="52"/>
      <c r="K118" s="27"/>
      <c r="L118" s="27"/>
      <c r="M118" s="27"/>
      <c r="N118" s="27"/>
      <c r="O118" s="27"/>
      <c r="P118" s="27"/>
      <c r="Q118" s="124"/>
      <c r="R118" s="125"/>
      <c r="S118" s="125"/>
      <c r="T118" s="125"/>
      <c r="U118" s="125"/>
      <c r="V118" s="49"/>
      <c r="W118" s="49"/>
      <c r="X118" s="125"/>
      <c r="Y118" s="125"/>
    </row>
    <row r="119" spans="1:42">
      <c r="A119" s="3204" t="s">
        <v>2185</v>
      </c>
      <c r="B119" s="3205"/>
      <c r="C119" s="3205"/>
      <c r="D119" s="3205"/>
      <c r="E119" s="3205"/>
      <c r="F119" s="3205"/>
      <c r="G119" s="3205"/>
      <c r="H119" s="3205"/>
      <c r="I119" s="3205"/>
      <c r="J119" s="3205"/>
      <c r="K119" s="3205"/>
      <c r="L119" s="3205"/>
      <c r="M119" s="27"/>
      <c r="N119" s="27"/>
      <c r="O119" s="27"/>
      <c r="P119" s="27"/>
      <c r="Q119" s="124"/>
      <c r="R119" s="125"/>
      <c r="S119" s="125"/>
      <c r="T119" s="125"/>
      <c r="U119" s="125"/>
      <c r="V119" s="49"/>
      <c r="W119" s="49"/>
      <c r="X119" s="125"/>
      <c r="Y119" s="125"/>
    </row>
    <row r="120" spans="1:42">
      <c r="A120" s="3204"/>
      <c r="B120" s="3205"/>
      <c r="C120" s="3205"/>
      <c r="D120" s="3205"/>
      <c r="E120" s="3205"/>
      <c r="F120" s="3205"/>
      <c r="G120" s="3205"/>
      <c r="H120" s="3205"/>
      <c r="I120" s="3205"/>
      <c r="J120" s="3205"/>
      <c r="K120" s="3205"/>
      <c r="L120" s="3205"/>
      <c r="M120" s="27"/>
      <c r="N120" s="27"/>
      <c r="O120" s="27"/>
      <c r="P120" s="27"/>
      <c r="Q120" s="124"/>
      <c r="R120" s="125"/>
      <c r="S120" s="125"/>
      <c r="T120" s="125"/>
      <c r="U120" s="125"/>
      <c r="V120" s="49"/>
      <c r="W120" s="49"/>
      <c r="X120" s="125"/>
      <c r="Y120" s="125"/>
    </row>
    <row r="121" spans="1:42">
      <c r="A121" s="2859"/>
      <c r="B121" s="2859"/>
      <c r="C121" s="2859"/>
      <c r="D121" s="2859"/>
      <c r="E121" s="2859"/>
      <c r="F121" s="2859"/>
      <c r="G121" s="2859"/>
      <c r="H121" s="2859"/>
      <c r="I121" s="2859"/>
      <c r="J121" s="2859"/>
      <c r="K121" s="2859"/>
      <c r="L121" s="2859"/>
      <c r="M121" s="27"/>
      <c r="N121" s="27"/>
      <c r="O121" s="27"/>
      <c r="P121" s="27"/>
      <c r="Q121" s="124"/>
      <c r="R121" s="125"/>
      <c r="S121" s="125"/>
      <c r="T121" s="125"/>
      <c r="U121" s="125"/>
      <c r="V121" s="49"/>
      <c r="W121" s="49"/>
      <c r="X121" s="125"/>
      <c r="Y121" s="125"/>
    </row>
    <row r="122" spans="1:42" ht="20.399999999999999">
      <c r="A122" s="144" t="s">
        <v>20</v>
      </c>
      <c r="B122" s="144" t="s">
        <v>701</v>
      </c>
      <c r="C122" s="146" t="s">
        <v>805</v>
      </c>
      <c r="D122" s="1559" t="s">
        <v>786</v>
      </c>
      <c r="E122" s="144" t="s">
        <v>1000</v>
      </c>
      <c r="F122" s="146" t="s">
        <v>1008</v>
      </c>
      <c r="G122" s="146" t="s">
        <v>806</v>
      </c>
      <c r="H122" s="146" t="s">
        <v>807</v>
      </c>
      <c r="I122" s="1560" t="s">
        <v>1009</v>
      </c>
      <c r="J122" s="144" t="s">
        <v>1015</v>
      </c>
      <c r="K122" s="148" t="s">
        <v>1016</v>
      </c>
      <c r="L122" s="144" t="s">
        <v>703</v>
      </c>
      <c r="M122" s="146" t="s">
        <v>1017</v>
      </c>
      <c r="N122" s="149" t="s">
        <v>808</v>
      </c>
      <c r="O122" s="149" t="s">
        <v>1018</v>
      </c>
      <c r="P122" s="149" t="s">
        <v>809</v>
      </c>
      <c r="Q122" s="149" t="s">
        <v>1019</v>
      </c>
      <c r="R122" s="1409" t="s">
        <v>1021</v>
      </c>
      <c r="S122" s="144" t="s">
        <v>1010</v>
      </c>
      <c r="T122" s="146" t="s">
        <v>1011</v>
      </c>
      <c r="U122" s="144" t="s">
        <v>1012</v>
      </c>
      <c r="V122" s="146" t="s">
        <v>1013</v>
      </c>
      <c r="W122" s="144" t="s">
        <v>1014</v>
      </c>
      <c r="X122" s="832"/>
      <c r="Y122" s="832"/>
      <c r="Z122" s="832"/>
      <c r="AA122" s="832"/>
      <c r="AB122" s="832"/>
      <c r="AC122" s="832"/>
      <c r="AD122" s="832"/>
      <c r="AE122" s="832"/>
      <c r="AF122" s="832"/>
      <c r="AG122" s="832"/>
      <c r="AH122" s="832"/>
      <c r="AI122" s="832"/>
      <c r="AJ122" s="832"/>
      <c r="AK122" s="832"/>
      <c r="AL122" s="832"/>
      <c r="AM122" s="832"/>
      <c r="AN122" s="832"/>
      <c r="AO122" s="832"/>
      <c r="AP122" s="832"/>
    </row>
    <row r="123" spans="1:42">
      <c r="A123" t="s">
        <v>2126</v>
      </c>
      <c r="B123" t="s">
        <v>2128</v>
      </c>
      <c r="C123" s="27">
        <v>0.5</v>
      </c>
      <c r="D123" s="55">
        <v>44662</v>
      </c>
      <c r="E123" s="27"/>
      <c r="F123">
        <v>4</v>
      </c>
      <c r="G123">
        <v>17.5</v>
      </c>
      <c r="H123">
        <v>7.0750000000000002</v>
      </c>
      <c r="I123" s="1562">
        <v>0.4042857142857143</v>
      </c>
      <c r="J123" s="27">
        <v>12.1</v>
      </c>
      <c r="K123" s="27">
        <v>10.199999999999999</v>
      </c>
      <c r="L123" s="22">
        <v>6.03</v>
      </c>
      <c r="M123" s="27">
        <v>4.3</v>
      </c>
      <c r="N123" s="24">
        <v>0.4272144630977498</v>
      </c>
      <c r="O123" s="24">
        <v>5.0845063291139247E-2</v>
      </c>
      <c r="P123" s="71">
        <v>0.42229597813354164</v>
      </c>
      <c r="Q123" s="25">
        <v>16.142525906735756</v>
      </c>
      <c r="R123" s="24">
        <v>0.47805952638888904</v>
      </c>
      <c r="S123" t="s">
        <v>2186</v>
      </c>
      <c r="T123" t="s">
        <v>1047</v>
      </c>
      <c r="U123" t="s">
        <v>2187</v>
      </c>
      <c r="V123" t="s">
        <v>714</v>
      </c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</row>
    <row r="124" spans="1:42">
      <c r="A124" t="s">
        <v>2126</v>
      </c>
      <c r="B124" t="s">
        <v>2128</v>
      </c>
      <c r="C124" s="27">
        <v>1</v>
      </c>
      <c r="D124" s="55">
        <v>44662</v>
      </c>
      <c r="E124" s="27"/>
      <c r="I124" s="1561"/>
      <c r="J124" s="27">
        <v>12.1</v>
      </c>
      <c r="K124" s="27">
        <v>10.199999999999999</v>
      </c>
      <c r="L124" s="27" t="s">
        <v>811</v>
      </c>
      <c r="M124" s="27" t="s">
        <v>811</v>
      </c>
      <c r="N124" s="24" t="s">
        <v>811</v>
      </c>
      <c r="O124" s="24" t="s">
        <v>811</v>
      </c>
      <c r="P124" s="24" t="s">
        <v>811</v>
      </c>
      <c r="Q124" s="24" t="s">
        <v>811</v>
      </c>
      <c r="R124" s="24" t="s">
        <v>811</v>
      </c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</row>
    <row r="125" spans="1:42">
      <c r="A125" t="s">
        <v>2126</v>
      </c>
      <c r="B125" t="s">
        <v>2128</v>
      </c>
      <c r="C125" s="27">
        <v>2</v>
      </c>
      <c r="D125" s="55">
        <v>44662</v>
      </c>
      <c r="E125" s="27"/>
      <c r="I125" s="1561"/>
      <c r="J125" s="27">
        <v>12.1</v>
      </c>
      <c r="K125" s="27">
        <v>10.199999999999999</v>
      </c>
      <c r="L125" s="27" t="s">
        <v>811</v>
      </c>
      <c r="M125" s="27" t="s">
        <v>811</v>
      </c>
      <c r="N125" s="24" t="s">
        <v>811</v>
      </c>
      <c r="O125" s="24" t="s">
        <v>811</v>
      </c>
      <c r="P125" s="24" t="s">
        <v>811</v>
      </c>
      <c r="Q125" s="24" t="s">
        <v>811</v>
      </c>
      <c r="R125" s="24" t="s">
        <v>811</v>
      </c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</row>
    <row r="126" spans="1:42">
      <c r="A126" t="s">
        <v>2126</v>
      </c>
      <c r="B126" t="s">
        <v>2128</v>
      </c>
      <c r="C126" s="27">
        <v>3</v>
      </c>
      <c r="D126" s="55">
        <v>44662</v>
      </c>
      <c r="E126" s="27"/>
      <c r="I126" s="1561"/>
      <c r="J126" s="27">
        <v>12.1</v>
      </c>
      <c r="K126" s="27">
        <v>10.199999999999999</v>
      </c>
      <c r="L126" s="22">
        <v>5.96</v>
      </c>
      <c r="M126" s="27">
        <v>4.3000000000000007</v>
      </c>
      <c r="N126" s="24">
        <v>0.45698707238045017</v>
      </c>
      <c r="O126" s="24">
        <v>7.9092320675105493E-2</v>
      </c>
      <c r="P126" s="71">
        <v>0.48262397500976184</v>
      </c>
      <c r="Q126" s="25">
        <v>12.564158031088084</v>
      </c>
      <c r="R126" s="24">
        <v>0.53607939305555563</v>
      </c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</row>
    <row r="127" spans="1:42">
      <c r="A127" t="s">
        <v>2126</v>
      </c>
      <c r="B127" t="s">
        <v>2128</v>
      </c>
      <c r="C127" s="27">
        <v>4</v>
      </c>
      <c r="D127" s="55">
        <v>44662</v>
      </c>
      <c r="E127" s="27"/>
      <c r="I127" s="1561"/>
      <c r="J127" s="27">
        <v>12.1</v>
      </c>
      <c r="K127" s="27">
        <v>10.199999999999999</v>
      </c>
      <c r="L127" s="27" t="s">
        <v>811</v>
      </c>
      <c r="M127" s="27" t="s">
        <v>811</v>
      </c>
      <c r="N127" s="24" t="s">
        <v>811</v>
      </c>
      <c r="O127" s="24" t="s">
        <v>811</v>
      </c>
      <c r="P127" s="24" t="s">
        <v>811</v>
      </c>
      <c r="Q127" s="24" t="s">
        <v>811</v>
      </c>
      <c r="R127" s="24" t="s">
        <v>811</v>
      </c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</row>
    <row r="128" spans="1:42">
      <c r="A128" t="s">
        <v>2126</v>
      </c>
      <c r="B128" t="s">
        <v>2128</v>
      </c>
      <c r="C128" s="27">
        <v>5</v>
      </c>
      <c r="D128" s="55">
        <v>44662</v>
      </c>
      <c r="E128" s="27"/>
      <c r="I128" s="1561"/>
      <c r="J128" s="27">
        <v>12.1</v>
      </c>
      <c r="K128" s="27">
        <v>10.1</v>
      </c>
      <c r="L128" s="27" t="s">
        <v>811</v>
      </c>
      <c r="M128" s="27" t="s">
        <v>811</v>
      </c>
      <c r="N128" s="24" t="s">
        <v>811</v>
      </c>
      <c r="O128" s="24" t="s">
        <v>811</v>
      </c>
      <c r="P128" s="24" t="s">
        <v>811</v>
      </c>
      <c r="Q128" s="24" t="s">
        <v>811</v>
      </c>
      <c r="R128" s="24" t="s">
        <v>811</v>
      </c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</row>
    <row r="129" spans="1:42">
      <c r="A129" t="s">
        <v>2126</v>
      </c>
      <c r="B129" t="s">
        <v>2128</v>
      </c>
      <c r="C129" s="27">
        <v>6</v>
      </c>
      <c r="D129" s="55">
        <v>44662</v>
      </c>
      <c r="E129" s="27"/>
      <c r="I129" s="1561"/>
      <c r="J129" s="27">
        <v>12.2</v>
      </c>
      <c r="K129" s="27">
        <v>10.1</v>
      </c>
      <c r="L129" s="27" t="s">
        <v>811</v>
      </c>
      <c r="M129" s="27" t="s">
        <v>811</v>
      </c>
      <c r="N129" s="24" t="s">
        <v>811</v>
      </c>
      <c r="O129" s="24" t="s">
        <v>811</v>
      </c>
      <c r="P129" s="24" t="s">
        <v>811</v>
      </c>
      <c r="Q129" s="24" t="s">
        <v>811</v>
      </c>
      <c r="R129" s="24" t="s">
        <v>811</v>
      </c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</row>
    <row r="130" spans="1:42">
      <c r="A130" t="s">
        <v>2126</v>
      </c>
      <c r="B130" t="s">
        <v>2128</v>
      </c>
      <c r="C130" s="27">
        <v>7</v>
      </c>
      <c r="D130" s="55">
        <v>44662</v>
      </c>
      <c r="E130" s="27"/>
      <c r="I130" s="1561"/>
      <c r="J130" s="27">
        <v>12.5</v>
      </c>
      <c r="K130" s="27">
        <v>9.6</v>
      </c>
      <c r="L130" s="27" t="s">
        <v>811</v>
      </c>
      <c r="M130" s="27" t="s">
        <v>811</v>
      </c>
      <c r="N130" s="24" t="s">
        <v>811</v>
      </c>
      <c r="O130" s="24" t="s">
        <v>811</v>
      </c>
      <c r="P130" s="24" t="s">
        <v>811</v>
      </c>
      <c r="Q130" s="24" t="s">
        <v>811</v>
      </c>
      <c r="R130" s="24" t="s">
        <v>811</v>
      </c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</row>
    <row r="131" spans="1:42">
      <c r="A131" t="s">
        <v>2126</v>
      </c>
      <c r="B131" t="s">
        <v>2128</v>
      </c>
      <c r="C131" s="27">
        <v>8</v>
      </c>
      <c r="D131" s="55">
        <v>44662</v>
      </c>
      <c r="E131" s="27"/>
      <c r="I131" s="1561"/>
      <c r="J131" s="27">
        <v>12.6</v>
      </c>
      <c r="K131" s="27">
        <v>9.1999999999999993</v>
      </c>
      <c r="L131" s="27" t="s">
        <v>811</v>
      </c>
      <c r="M131" s="27" t="s">
        <v>811</v>
      </c>
      <c r="N131" s="24" t="s">
        <v>811</v>
      </c>
      <c r="O131" s="24" t="s">
        <v>811</v>
      </c>
      <c r="P131" s="24" t="s">
        <v>811</v>
      </c>
      <c r="Q131" s="24" t="s">
        <v>811</v>
      </c>
      <c r="R131" s="24" t="s">
        <v>811</v>
      </c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</row>
    <row r="132" spans="1:42">
      <c r="A132" t="s">
        <v>2126</v>
      </c>
      <c r="B132" t="s">
        <v>2128</v>
      </c>
      <c r="C132" s="27">
        <v>9</v>
      </c>
      <c r="D132" s="55">
        <v>44662</v>
      </c>
      <c r="E132" s="27"/>
      <c r="I132" s="1561"/>
      <c r="J132" s="27">
        <v>12.6</v>
      </c>
      <c r="K132" s="27">
        <v>8.9</v>
      </c>
      <c r="L132" s="22">
        <v>5.99</v>
      </c>
      <c r="M132" s="27">
        <v>4.2</v>
      </c>
      <c r="N132" s="24">
        <v>0.71996903862517603</v>
      </c>
      <c r="O132" s="24">
        <v>2.5000000000000001E-2</v>
      </c>
      <c r="P132" s="71">
        <v>0.30163998438110118</v>
      </c>
      <c r="Q132" s="25">
        <v>18.055579999999999</v>
      </c>
      <c r="R132" s="24">
        <v>0.74496903862517605</v>
      </c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</row>
    <row r="133" spans="1:42">
      <c r="A133" t="s">
        <v>2126</v>
      </c>
      <c r="B133" t="s">
        <v>2128</v>
      </c>
      <c r="C133" s="27">
        <v>10</v>
      </c>
      <c r="D133" s="55">
        <v>44662</v>
      </c>
      <c r="E133" s="27"/>
      <c r="I133" s="1561"/>
      <c r="J133" s="27">
        <v>12.8</v>
      </c>
      <c r="K133" s="27">
        <v>8.1</v>
      </c>
      <c r="L133" s="27" t="s">
        <v>811</v>
      </c>
      <c r="M133" s="27" t="s">
        <v>811</v>
      </c>
      <c r="N133" s="24" t="s">
        <v>811</v>
      </c>
      <c r="O133" s="24" t="s">
        <v>811</v>
      </c>
      <c r="P133" s="24" t="s">
        <v>811</v>
      </c>
      <c r="Q133" s="24" t="s">
        <v>811</v>
      </c>
      <c r="R133" s="24" t="s">
        <v>811</v>
      </c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</row>
    <row r="134" spans="1:42">
      <c r="A134" t="s">
        <v>2126</v>
      </c>
      <c r="B134" t="s">
        <v>2128</v>
      </c>
      <c r="C134" s="27">
        <v>11</v>
      </c>
      <c r="D134" s="55">
        <v>44662</v>
      </c>
      <c r="E134" s="27"/>
      <c r="I134" s="1561"/>
      <c r="J134" s="27">
        <v>12.8</v>
      </c>
      <c r="K134" s="27">
        <v>7.6</v>
      </c>
      <c r="L134" s="27" t="s">
        <v>811</v>
      </c>
      <c r="M134" s="27" t="s">
        <v>811</v>
      </c>
      <c r="N134" s="24" t="s">
        <v>811</v>
      </c>
      <c r="O134" s="24" t="s">
        <v>811</v>
      </c>
      <c r="P134" s="24" t="s">
        <v>811</v>
      </c>
      <c r="Q134" s="24" t="s">
        <v>811</v>
      </c>
      <c r="R134" s="24" t="s">
        <v>811</v>
      </c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</row>
    <row r="135" spans="1:42">
      <c r="A135" t="s">
        <v>2126</v>
      </c>
      <c r="B135" t="s">
        <v>2128</v>
      </c>
      <c r="C135" s="27">
        <v>12</v>
      </c>
      <c r="D135" s="55">
        <v>44662</v>
      </c>
      <c r="E135" s="27"/>
      <c r="I135" s="1561"/>
      <c r="J135" s="27">
        <v>12.5</v>
      </c>
      <c r="K135" s="27">
        <v>7.1</v>
      </c>
      <c r="L135" s="27" t="s">
        <v>811</v>
      </c>
      <c r="M135" s="27" t="s">
        <v>811</v>
      </c>
      <c r="N135" s="24" t="s">
        <v>811</v>
      </c>
      <c r="O135" s="24" t="s">
        <v>811</v>
      </c>
      <c r="P135" s="24" t="s">
        <v>811</v>
      </c>
      <c r="Q135" s="24" t="s">
        <v>811</v>
      </c>
      <c r="R135" s="24" t="s">
        <v>811</v>
      </c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</row>
    <row r="136" spans="1:42">
      <c r="A136" t="s">
        <v>2126</v>
      </c>
      <c r="B136" t="s">
        <v>2128</v>
      </c>
      <c r="C136" s="27">
        <v>13</v>
      </c>
      <c r="D136" s="55">
        <v>44662</v>
      </c>
      <c r="E136" s="27"/>
      <c r="I136" s="1561"/>
      <c r="J136" s="27">
        <v>12.2</v>
      </c>
      <c r="K136" s="27">
        <v>6.8</v>
      </c>
      <c r="L136" s="27" t="s">
        <v>811</v>
      </c>
      <c r="M136" s="27" t="s">
        <v>811</v>
      </c>
      <c r="N136" s="24" t="s">
        <v>811</v>
      </c>
      <c r="O136" s="24" t="s">
        <v>811</v>
      </c>
      <c r="P136" s="24" t="s">
        <v>811</v>
      </c>
      <c r="Q136" s="24" t="s">
        <v>811</v>
      </c>
      <c r="R136" s="24" t="s">
        <v>811</v>
      </c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</row>
    <row r="137" spans="1:42">
      <c r="A137" t="s">
        <v>2126</v>
      </c>
      <c r="B137" t="s">
        <v>2128</v>
      </c>
      <c r="C137" s="27">
        <v>14</v>
      </c>
      <c r="D137" s="55">
        <v>44662</v>
      </c>
      <c r="E137" s="27"/>
      <c r="I137" s="1561"/>
      <c r="J137" s="27">
        <v>11.9</v>
      </c>
      <c r="K137" s="27">
        <v>6.7</v>
      </c>
      <c r="L137" s="27" t="s">
        <v>811</v>
      </c>
      <c r="M137" s="27" t="s">
        <v>811</v>
      </c>
      <c r="N137" s="24" t="s">
        <v>811</v>
      </c>
      <c r="O137" s="24" t="s">
        <v>811</v>
      </c>
      <c r="P137" s="24" t="s">
        <v>811</v>
      </c>
      <c r="Q137" s="24" t="s">
        <v>811</v>
      </c>
      <c r="R137" s="24" t="s">
        <v>811</v>
      </c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</row>
    <row r="138" spans="1:42">
      <c r="A138" t="s">
        <v>2126</v>
      </c>
      <c r="B138" t="s">
        <v>2128</v>
      </c>
      <c r="C138" s="27">
        <v>15</v>
      </c>
      <c r="D138" s="55">
        <v>44662</v>
      </c>
      <c r="E138" s="27"/>
      <c r="I138" s="1561"/>
      <c r="J138" s="27">
        <v>11.7</v>
      </c>
      <c r="K138" s="27">
        <v>6.6</v>
      </c>
      <c r="L138" s="27" t="s">
        <v>811</v>
      </c>
      <c r="M138" s="27" t="s">
        <v>811</v>
      </c>
      <c r="N138" s="24" t="s">
        <v>811</v>
      </c>
      <c r="O138" s="24" t="s">
        <v>811</v>
      </c>
      <c r="P138" s="24" t="s">
        <v>811</v>
      </c>
      <c r="Q138" s="24" t="s">
        <v>811</v>
      </c>
      <c r="R138" s="24" t="s">
        <v>811</v>
      </c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</row>
    <row r="139" spans="1:42">
      <c r="A139" t="s">
        <v>2126</v>
      </c>
      <c r="B139" t="s">
        <v>2128</v>
      </c>
      <c r="C139" s="27">
        <v>16</v>
      </c>
      <c r="D139" s="55">
        <v>44662</v>
      </c>
      <c r="E139" s="27"/>
      <c r="I139" s="1561"/>
      <c r="J139" s="27">
        <v>11.4</v>
      </c>
      <c r="K139" s="27">
        <v>6.5</v>
      </c>
      <c r="L139" s="22">
        <v>5.77</v>
      </c>
      <c r="M139" s="27">
        <v>3.9</v>
      </c>
      <c r="N139" s="24">
        <v>1.8035903263888895</v>
      </c>
      <c r="O139" s="24">
        <v>2.5000000000000001E-2</v>
      </c>
      <c r="P139" s="71">
        <v>0.79408942129316595</v>
      </c>
      <c r="Q139" s="25">
        <v>20.271411917098451</v>
      </c>
      <c r="R139" s="24">
        <v>1.8285903263888894</v>
      </c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</row>
    <row r="140" spans="1:42">
      <c r="A140" t="s">
        <v>2126</v>
      </c>
      <c r="B140" t="s">
        <v>2128</v>
      </c>
      <c r="C140" s="27">
        <v>17</v>
      </c>
      <c r="D140" s="55">
        <v>44662</v>
      </c>
      <c r="E140" s="27"/>
      <c r="I140" s="1561"/>
      <c r="J140" s="27">
        <v>10.8</v>
      </c>
      <c r="K140" s="27">
        <v>6.4</v>
      </c>
      <c r="L140" s="27" t="s">
        <v>811</v>
      </c>
      <c r="M140" s="27" t="s">
        <v>811</v>
      </c>
      <c r="N140" s="24" t="s">
        <v>811</v>
      </c>
      <c r="O140" s="24" t="s">
        <v>811</v>
      </c>
      <c r="P140" s="24" t="s">
        <v>811</v>
      </c>
      <c r="Q140" s="24" t="s">
        <v>811</v>
      </c>
      <c r="R140" s="24" t="s">
        <v>811</v>
      </c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</row>
    <row r="141" spans="1:42">
      <c r="A141" t="s">
        <v>2126</v>
      </c>
      <c r="B141" t="s">
        <v>2128</v>
      </c>
      <c r="C141" s="27">
        <v>17.5</v>
      </c>
      <c r="D141" s="55">
        <v>44662</v>
      </c>
      <c r="E141" s="27"/>
      <c r="I141" s="1561"/>
      <c r="J141" s="27">
        <v>10.5</v>
      </c>
      <c r="K141" s="27">
        <v>6.3</v>
      </c>
      <c r="L141" s="27" t="s">
        <v>811</v>
      </c>
      <c r="M141" s="27" t="s">
        <v>811</v>
      </c>
      <c r="N141" s="24" t="s">
        <v>811</v>
      </c>
      <c r="O141" s="24" t="s">
        <v>811</v>
      </c>
      <c r="P141" s="24" t="s">
        <v>811</v>
      </c>
      <c r="Q141" s="24" t="s">
        <v>811</v>
      </c>
      <c r="R141" s="24" t="s">
        <v>811</v>
      </c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</row>
    <row r="142" spans="1:42">
      <c r="A142" t="s">
        <v>2126</v>
      </c>
      <c r="B142" t="s">
        <v>2128</v>
      </c>
      <c r="C142" s="27">
        <v>0.5</v>
      </c>
      <c r="D142" s="55">
        <v>44788</v>
      </c>
      <c r="E142" s="27"/>
      <c r="F142">
        <v>4</v>
      </c>
      <c r="G142">
        <v>17.3</v>
      </c>
      <c r="H142">
        <v>4.625</v>
      </c>
      <c r="I142" s="1562">
        <v>0.26734104046242774</v>
      </c>
      <c r="J142" s="27">
        <v>7.09</v>
      </c>
      <c r="K142" s="27">
        <v>26.3</v>
      </c>
      <c r="L142" s="22">
        <v>6.15</v>
      </c>
      <c r="M142" s="27">
        <v>4.2</v>
      </c>
      <c r="N142" s="24">
        <v>1.800740178571429</v>
      </c>
      <c r="O142" s="24">
        <v>1.8214285714285716</v>
      </c>
      <c r="P142" s="24">
        <v>0.28270231298349541</v>
      </c>
      <c r="Q142" s="49">
        <v>21.669649397052254</v>
      </c>
      <c r="R142" s="24">
        <v>3.6221687500000006</v>
      </c>
      <c r="S142" t="s">
        <v>1889</v>
      </c>
      <c r="T142">
        <v>1</v>
      </c>
      <c r="U142">
        <v>1</v>
      </c>
      <c r="V142" t="s">
        <v>2188</v>
      </c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</row>
    <row r="143" spans="1:42">
      <c r="A143" t="s">
        <v>2126</v>
      </c>
      <c r="B143" t="s">
        <v>2128</v>
      </c>
      <c r="C143" s="27">
        <v>1</v>
      </c>
      <c r="D143" s="55">
        <v>44788</v>
      </c>
      <c r="E143" s="27"/>
      <c r="I143" s="1561"/>
      <c r="J143" s="27">
        <v>7.16</v>
      </c>
      <c r="K143" s="27">
        <v>26.3</v>
      </c>
      <c r="L143" s="27" t="s">
        <v>811</v>
      </c>
      <c r="M143" s="27" t="s">
        <v>811</v>
      </c>
      <c r="N143" s="24" t="s">
        <v>811</v>
      </c>
      <c r="O143" s="24" t="s">
        <v>811</v>
      </c>
      <c r="P143" s="27" t="s">
        <v>811</v>
      </c>
      <c r="Q143" s="24" t="s">
        <v>811</v>
      </c>
      <c r="R143" s="24" t="s">
        <v>811</v>
      </c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</row>
    <row r="144" spans="1:42">
      <c r="A144" t="s">
        <v>2126</v>
      </c>
      <c r="B144" t="s">
        <v>2128</v>
      </c>
      <c r="C144" s="27">
        <v>2</v>
      </c>
      <c r="D144" s="55">
        <v>44788</v>
      </c>
      <c r="E144" s="27"/>
      <c r="I144" s="1561"/>
      <c r="J144" s="27">
        <v>7.27</v>
      </c>
      <c r="K144" s="27">
        <v>26.3</v>
      </c>
      <c r="L144" s="27" t="s">
        <v>811</v>
      </c>
      <c r="M144" s="27" t="s">
        <v>811</v>
      </c>
      <c r="N144" s="24" t="s">
        <v>811</v>
      </c>
      <c r="O144" s="24" t="s">
        <v>811</v>
      </c>
      <c r="P144" s="27" t="s">
        <v>811</v>
      </c>
      <c r="Q144" s="24" t="s">
        <v>811</v>
      </c>
      <c r="R144" s="24" t="s">
        <v>811</v>
      </c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</row>
    <row r="145" spans="1:42">
      <c r="A145" t="s">
        <v>2126</v>
      </c>
      <c r="B145" t="s">
        <v>2128</v>
      </c>
      <c r="C145" s="27">
        <v>3</v>
      </c>
      <c r="D145" s="55">
        <v>44788</v>
      </c>
      <c r="E145" s="27"/>
      <c r="I145" s="1561"/>
      <c r="J145" s="27">
        <v>7.23</v>
      </c>
      <c r="K145" s="27">
        <v>26.3</v>
      </c>
      <c r="L145" s="22">
        <v>6.16</v>
      </c>
      <c r="M145" s="27">
        <v>5.6000000000000014</v>
      </c>
      <c r="N145" s="24">
        <v>3.7387401785714292</v>
      </c>
      <c r="O145" s="24">
        <v>2.5000000000000001E-2</v>
      </c>
      <c r="P145" s="24">
        <v>0.17668894561468462</v>
      </c>
      <c r="Q145" s="49">
        <v>21.428470299240729</v>
      </c>
      <c r="R145" s="24">
        <v>3.7637401785714291</v>
      </c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</row>
    <row r="146" spans="1:42">
      <c r="A146" t="s">
        <v>2126</v>
      </c>
      <c r="B146" t="s">
        <v>2128</v>
      </c>
      <c r="C146" s="27">
        <v>4</v>
      </c>
      <c r="D146" s="55">
        <v>44788</v>
      </c>
      <c r="E146" s="27"/>
      <c r="I146" s="1561"/>
      <c r="J146" s="27">
        <v>7.24</v>
      </c>
      <c r="K146" s="27">
        <v>26.3</v>
      </c>
      <c r="L146" s="27" t="s">
        <v>811</v>
      </c>
      <c r="M146" s="27" t="s">
        <v>811</v>
      </c>
      <c r="N146" s="24" t="s">
        <v>811</v>
      </c>
      <c r="O146" s="24" t="s">
        <v>811</v>
      </c>
      <c r="P146" s="27" t="s">
        <v>811</v>
      </c>
      <c r="Q146" s="24" t="s">
        <v>811</v>
      </c>
      <c r="R146" s="24" t="s">
        <v>811</v>
      </c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</row>
    <row r="147" spans="1:42">
      <c r="A147" t="s">
        <v>2126</v>
      </c>
      <c r="B147" t="s">
        <v>2128</v>
      </c>
      <c r="C147" s="27">
        <v>5</v>
      </c>
      <c r="D147" s="55">
        <v>44788</v>
      </c>
      <c r="E147" s="27"/>
      <c r="I147" s="1561"/>
      <c r="J147" s="27">
        <v>7.07</v>
      </c>
      <c r="K147" s="27">
        <v>26.2</v>
      </c>
      <c r="L147" s="27" t="s">
        <v>811</v>
      </c>
      <c r="M147" s="27" t="s">
        <v>811</v>
      </c>
      <c r="N147" s="24" t="s">
        <v>811</v>
      </c>
      <c r="O147" s="24" t="s">
        <v>811</v>
      </c>
      <c r="P147" s="27" t="s">
        <v>811</v>
      </c>
      <c r="Q147" s="24" t="s">
        <v>811</v>
      </c>
      <c r="R147" s="24" t="s">
        <v>811</v>
      </c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</row>
    <row r="148" spans="1:42">
      <c r="A148" t="s">
        <v>2126</v>
      </c>
      <c r="B148" t="s">
        <v>2128</v>
      </c>
      <c r="C148" s="27">
        <v>6</v>
      </c>
      <c r="D148" s="55">
        <v>44788</v>
      </c>
      <c r="E148" s="27"/>
      <c r="I148" s="1561"/>
      <c r="J148" s="27">
        <v>7.14</v>
      </c>
      <c r="K148" s="27">
        <v>26.1</v>
      </c>
      <c r="L148" s="27" t="s">
        <v>811</v>
      </c>
      <c r="M148" s="27" t="s">
        <v>811</v>
      </c>
      <c r="N148" s="24" t="s">
        <v>811</v>
      </c>
      <c r="O148" s="24" t="s">
        <v>811</v>
      </c>
      <c r="P148" s="27" t="s">
        <v>811</v>
      </c>
      <c r="Q148" s="24" t="s">
        <v>811</v>
      </c>
      <c r="R148" s="24" t="s">
        <v>811</v>
      </c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</row>
    <row r="149" spans="1:42">
      <c r="A149" t="s">
        <v>2126</v>
      </c>
      <c r="B149" t="s">
        <v>2128</v>
      </c>
      <c r="C149" s="27">
        <v>7</v>
      </c>
      <c r="D149" s="55">
        <v>44788</v>
      </c>
      <c r="E149" s="27"/>
      <c r="I149" s="1561"/>
      <c r="J149" s="27">
        <v>8.7200000000000006</v>
      </c>
      <c r="K149" s="27">
        <v>22</v>
      </c>
      <c r="L149" s="27" t="s">
        <v>811</v>
      </c>
      <c r="M149" s="27" t="s">
        <v>811</v>
      </c>
      <c r="N149" s="24" t="s">
        <v>811</v>
      </c>
      <c r="O149" s="24" t="s">
        <v>811</v>
      </c>
      <c r="P149" s="27" t="s">
        <v>811</v>
      </c>
      <c r="Q149" s="24" t="s">
        <v>811</v>
      </c>
      <c r="R149" s="24" t="s">
        <v>811</v>
      </c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</row>
    <row r="150" spans="1:42">
      <c r="A150" t="s">
        <v>2126</v>
      </c>
      <c r="B150" t="s">
        <v>2128</v>
      </c>
      <c r="C150" s="27">
        <v>8</v>
      </c>
      <c r="D150" s="55">
        <v>44788</v>
      </c>
      <c r="E150" s="27"/>
      <c r="I150" s="1561"/>
      <c r="J150" s="27">
        <v>9.02</v>
      </c>
      <c r="K150" s="27">
        <v>19.5</v>
      </c>
      <c r="L150" s="27" t="s">
        <v>811</v>
      </c>
      <c r="M150" s="27" t="s">
        <v>811</v>
      </c>
      <c r="N150" s="24" t="s">
        <v>811</v>
      </c>
      <c r="O150" s="24" t="s">
        <v>811</v>
      </c>
      <c r="P150" s="27" t="s">
        <v>811</v>
      </c>
      <c r="Q150" s="24" t="s">
        <v>811</v>
      </c>
      <c r="R150" s="24" t="s">
        <v>811</v>
      </c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</row>
    <row r="151" spans="1:42">
      <c r="A151" t="s">
        <v>2126</v>
      </c>
      <c r="B151" t="s">
        <v>2128</v>
      </c>
      <c r="C151" s="27">
        <v>9</v>
      </c>
      <c r="D151" s="55">
        <v>44788</v>
      </c>
      <c r="E151" s="27"/>
      <c r="I151" s="1561"/>
      <c r="J151" s="27">
        <v>9.3699999999999992</v>
      </c>
      <c r="K151" s="27">
        <v>16.5</v>
      </c>
      <c r="L151" s="22">
        <v>5.9</v>
      </c>
      <c r="M151" s="27">
        <v>6.5</v>
      </c>
      <c r="N151" s="24">
        <v>5.4523401785714274</v>
      </c>
      <c r="O151" s="24">
        <v>2.5000000000000001E-2</v>
      </c>
      <c r="P151" s="24">
        <v>0.35337789122936925</v>
      </c>
      <c r="Q151" s="49">
        <v>20.892516748548459</v>
      </c>
      <c r="R151" s="24">
        <v>5.4773401785714277</v>
      </c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</row>
    <row r="152" spans="1:42">
      <c r="A152" t="s">
        <v>2126</v>
      </c>
      <c r="B152" t="s">
        <v>2128</v>
      </c>
      <c r="C152" s="27">
        <v>10</v>
      </c>
      <c r="D152" s="55">
        <v>44788</v>
      </c>
      <c r="E152" s="27"/>
      <c r="I152" s="1561"/>
      <c r="J152" s="27">
        <v>7.25</v>
      </c>
      <c r="K152" s="27">
        <v>14.6</v>
      </c>
      <c r="L152" s="27" t="s">
        <v>811</v>
      </c>
      <c r="M152" s="27" t="s">
        <v>811</v>
      </c>
      <c r="N152" s="24" t="s">
        <v>811</v>
      </c>
      <c r="O152" s="24" t="s">
        <v>811</v>
      </c>
      <c r="P152" s="27" t="s">
        <v>811</v>
      </c>
      <c r="Q152" s="24" t="s">
        <v>811</v>
      </c>
      <c r="R152" s="24" t="s">
        <v>811</v>
      </c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</row>
    <row r="153" spans="1:42">
      <c r="A153" t="s">
        <v>2126</v>
      </c>
      <c r="B153" t="s">
        <v>2128</v>
      </c>
      <c r="C153" s="27">
        <v>11</v>
      </c>
      <c r="D153" s="55">
        <v>44788</v>
      </c>
      <c r="E153" s="27"/>
      <c r="I153" s="1561"/>
      <c r="J153" s="27">
        <v>5.25</v>
      </c>
      <c r="K153" s="27">
        <v>12.9</v>
      </c>
      <c r="L153" s="27" t="s">
        <v>811</v>
      </c>
      <c r="M153" s="27" t="s">
        <v>811</v>
      </c>
      <c r="N153" s="24" t="s">
        <v>811</v>
      </c>
      <c r="O153" s="24" t="s">
        <v>811</v>
      </c>
      <c r="P153" s="27" t="s">
        <v>811</v>
      </c>
      <c r="Q153" s="24" t="s">
        <v>811</v>
      </c>
      <c r="R153" s="24" t="s">
        <v>811</v>
      </c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</row>
    <row r="154" spans="1:42">
      <c r="A154" t="s">
        <v>2126</v>
      </c>
      <c r="B154" t="s">
        <v>2128</v>
      </c>
      <c r="C154" s="27">
        <v>12</v>
      </c>
      <c r="D154" s="55">
        <v>44788</v>
      </c>
      <c r="E154" s="27"/>
      <c r="I154" s="1561"/>
      <c r="J154" s="27">
        <v>3.08</v>
      </c>
      <c r="K154" s="27">
        <v>11.3</v>
      </c>
      <c r="L154" s="27" t="s">
        <v>811</v>
      </c>
      <c r="M154" s="27" t="s">
        <v>811</v>
      </c>
      <c r="N154" s="24" t="s">
        <v>811</v>
      </c>
      <c r="O154" s="24" t="s">
        <v>811</v>
      </c>
      <c r="P154" s="27" t="s">
        <v>811</v>
      </c>
      <c r="Q154" s="24" t="s">
        <v>811</v>
      </c>
      <c r="R154" s="24" t="s">
        <v>811</v>
      </c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</row>
    <row r="155" spans="1:42">
      <c r="A155" t="s">
        <v>2126</v>
      </c>
      <c r="B155" t="s">
        <v>2128</v>
      </c>
      <c r="C155" s="27">
        <v>13</v>
      </c>
      <c r="D155" s="55">
        <v>44788</v>
      </c>
      <c r="E155" s="27"/>
      <c r="I155" s="1561"/>
      <c r="J155" s="27">
        <v>0.76</v>
      </c>
      <c r="K155" s="27">
        <v>10</v>
      </c>
      <c r="L155" s="27" t="s">
        <v>811</v>
      </c>
      <c r="M155" s="27" t="s">
        <v>811</v>
      </c>
      <c r="N155" s="24" t="s">
        <v>811</v>
      </c>
      <c r="O155" s="24" t="s">
        <v>811</v>
      </c>
      <c r="P155" s="27" t="s">
        <v>811</v>
      </c>
      <c r="Q155" s="24" t="s">
        <v>811</v>
      </c>
      <c r="R155" s="24" t="s">
        <v>811</v>
      </c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</row>
    <row r="156" spans="1:42">
      <c r="A156" t="s">
        <v>2126</v>
      </c>
      <c r="B156" t="s">
        <v>2128</v>
      </c>
      <c r="C156" s="27">
        <v>14</v>
      </c>
      <c r="D156" s="55">
        <v>44788</v>
      </c>
      <c r="E156" s="27"/>
      <c r="I156" s="1561"/>
      <c r="J156" s="27">
        <v>0.33</v>
      </c>
      <c r="K156" s="27">
        <v>9.3000000000000007</v>
      </c>
      <c r="L156" s="27" t="s">
        <v>811</v>
      </c>
      <c r="M156" s="27" t="s">
        <v>811</v>
      </c>
      <c r="N156" s="24" t="s">
        <v>811</v>
      </c>
      <c r="O156" s="24" t="s">
        <v>811</v>
      </c>
      <c r="P156" s="27" t="s">
        <v>811</v>
      </c>
      <c r="Q156" s="24" t="s">
        <v>811</v>
      </c>
      <c r="R156" s="24" t="s">
        <v>811</v>
      </c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</row>
    <row r="157" spans="1:42">
      <c r="A157" t="s">
        <v>2126</v>
      </c>
      <c r="B157" t="s">
        <v>2128</v>
      </c>
      <c r="C157" s="27">
        <v>15</v>
      </c>
      <c r="D157" s="55">
        <v>44788</v>
      </c>
      <c r="E157" s="27"/>
      <c r="I157" s="1561"/>
      <c r="J157" s="27">
        <v>0.21</v>
      </c>
      <c r="K157" s="27">
        <v>8.8000000000000007</v>
      </c>
      <c r="L157" s="27" t="s">
        <v>811</v>
      </c>
      <c r="M157" s="27" t="s">
        <v>811</v>
      </c>
      <c r="N157" s="24" t="s">
        <v>811</v>
      </c>
      <c r="O157" s="24" t="s">
        <v>811</v>
      </c>
      <c r="P157" s="27" t="s">
        <v>811</v>
      </c>
      <c r="Q157" s="24" t="s">
        <v>811</v>
      </c>
      <c r="R157" s="24" t="s">
        <v>811</v>
      </c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</row>
    <row r="158" spans="1:42">
      <c r="A158" t="s">
        <v>2126</v>
      </c>
      <c r="B158" t="s">
        <v>2128</v>
      </c>
      <c r="C158" s="27">
        <v>16</v>
      </c>
      <c r="D158" s="55">
        <v>44788</v>
      </c>
      <c r="E158" s="27"/>
      <c r="I158" s="1561"/>
      <c r="J158" s="27">
        <v>0.2</v>
      </c>
      <c r="K158" s="27">
        <v>8.6</v>
      </c>
      <c r="L158" s="22">
        <v>6.04</v>
      </c>
      <c r="M158" s="27">
        <v>5.8000000000000007</v>
      </c>
      <c r="N158" s="24">
        <v>2.5861401785714278</v>
      </c>
      <c r="O158" s="24">
        <v>2.0254285714285722</v>
      </c>
      <c r="P158" s="24">
        <v>0.28270231298349541</v>
      </c>
      <c r="Q158" s="49">
        <v>25.796491737382759</v>
      </c>
      <c r="R158" s="24">
        <v>4.61156875</v>
      </c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</row>
    <row r="159" spans="1:42">
      <c r="A159" t="s">
        <v>2126</v>
      </c>
      <c r="B159" t="s">
        <v>2128</v>
      </c>
      <c r="C159" s="27">
        <v>16.5</v>
      </c>
      <c r="D159" s="55">
        <v>44788</v>
      </c>
      <c r="E159" s="27"/>
      <c r="I159" s="1561"/>
      <c r="J159" s="27">
        <v>0.19</v>
      </c>
      <c r="K159" s="27">
        <v>8.6</v>
      </c>
      <c r="L159" s="27" t="s">
        <v>811</v>
      </c>
      <c r="M159" s="27" t="s">
        <v>811</v>
      </c>
      <c r="N159" s="24" t="s">
        <v>811</v>
      </c>
      <c r="O159" s="24" t="s">
        <v>811</v>
      </c>
      <c r="P159" s="27" t="s">
        <v>811</v>
      </c>
      <c r="Q159" s="24" t="s">
        <v>811</v>
      </c>
      <c r="R159" s="24" t="s">
        <v>811</v>
      </c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</row>
    <row r="160" spans="1:42">
      <c r="A160" t="s">
        <v>2126</v>
      </c>
      <c r="B160" t="s">
        <v>2132</v>
      </c>
      <c r="C160" s="27">
        <v>0.5</v>
      </c>
      <c r="D160" s="55">
        <v>44665</v>
      </c>
      <c r="E160" s="27" t="s">
        <v>1118</v>
      </c>
      <c r="F160">
        <v>2</v>
      </c>
      <c r="G160">
        <v>4.4000000000000004</v>
      </c>
      <c r="H160">
        <v>1.35</v>
      </c>
      <c r="I160" s="1562">
        <v>0.30681818181818182</v>
      </c>
      <c r="J160" s="27">
        <v>8.98</v>
      </c>
      <c r="K160" s="27">
        <v>13.9</v>
      </c>
      <c r="L160" s="22">
        <v>6.01</v>
      </c>
      <c r="M160" s="27">
        <v>4.4000000000000004</v>
      </c>
      <c r="N160" s="24">
        <v>3.2192150182093879</v>
      </c>
      <c r="O160" s="24">
        <v>2.5000000000000001E-2</v>
      </c>
      <c r="P160" s="71">
        <v>1.2352502109004806</v>
      </c>
      <c r="Q160" s="25">
        <v>195.52886010362693</v>
      </c>
      <c r="R160" s="24">
        <v>3.2442150182093878</v>
      </c>
      <c r="S160" t="s">
        <v>2189</v>
      </c>
      <c r="T160" t="s">
        <v>1037</v>
      </c>
      <c r="U160" t="s">
        <v>1028</v>
      </c>
      <c r="V160" t="s">
        <v>714</v>
      </c>
      <c r="W160" t="s">
        <v>2190</v>
      </c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</row>
    <row r="161" spans="1:42">
      <c r="A161" t="s">
        <v>2126</v>
      </c>
      <c r="B161" t="s">
        <v>2132</v>
      </c>
      <c r="C161" s="27">
        <v>0.5</v>
      </c>
      <c r="D161" s="55">
        <v>44665</v>
      </c>
      <c r="E161" s="27" t="s">
        <v>1130</v>
      </c>
      <c r="I161" s="1561"/>
      <c r="J161" s="27">
        <v>9.01</v>
      </c>
      <c r="K161" s="27">
        <v>13.9</v>
      </c>
      <c r="L161" s="22">
        <v>6.01</v>
      </c>
      <c r="M161" s="27">
        <v>6.6</v>
      </c>
      <c r="N161" s="24">
        <v>5.87150537390559</v>
      </c>
      <c r="O161" s="24">
        <v>2.5000000000000001E-2</v>
      </c>
      <c r="P161" s="71">
        <v>1.705821719814949</v>
      </c>
      <c r="Q161" s="25">
        <v>52.944663212435245</v>
      </c>
      <c r="R161" s="24">
        <v>5.8965053739055904</v>
      </c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</row>
    <row r="162" spans="1:42">
      <c r="A162" t="s">
        <v>2126</v>
      </c>
      <c r="B162" t="s">
        <v>2132</v>
      </c>
      <c r="C162" s="27">
        <v>1</v>
      </c>
      <c r="D162" s="55">
        <v>44665</v>
      </c>
      <c r="E162" s="27" t="s">
        <v>1118</v>
      </c>
      <c r="I162" s="1561"/>
      <c r="J162" s="27">
        <v>8.9499999999999993</v>
      </c>
      <c r="K162" s="27">
        <v>13.9</v>
      </c>
      <c r="L162" s="27" t="s">
        <v>811</v>
      </c>
      <c r="M162" s="27" t="s">
        <v>811</v>
      </c>
      <c r="N162" s="24" t="s">
        <v>811</v>
      </c>
      <c r="O162" s="24" t="s">
        <v>811</v>
      </c>
      <c r="P162" s="24" t="s">
        <v>811</v>
      </c>
      <c r="Q162" s="24" t="s">
        <v>811</v>
      </c>
      <c r="R162" s="24" t="s">
        <v>811</v>
      </c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</row>
    <row r="163" spans="1:42">
      <c r="A163" t="s">
        <v>2126</v>
      </c>
      <c r="B163" t="s">
        <v>2132</v>
      </c>
      <c r="C163" s="27">
        <v>1</v>
      </c>
      <c r="D163" s="55">
        <v>44665</v>
      </c>
      <c r="E163" s="27" t="s">
        <v>1130</v>
      </c>
      <c r="I163" s="1561"/>
      <c r="J163" s="27">
        <v>8.91</v>
      </c>
      <c r="K163" s="27">
        <v>14</v>
      </c>
      <c r="L163" s="27" t="s">
        <v>811</v>
      </c>
      <c r="M163" s="27" t="s">
        <v>811</v>
      </c>
      <c r="N163" s="24" t="s">
        <v>811</v>
      </c>
      <c r="O163" s="24" t="s">
        <v>811</v>
      </c>
      <c r="P163" s="24" t="s">
        <v>811</v>
      </c>
      <c r="Q163" s="24" t="s">
        <v>811</v>
      </c>
      <c r="R163" s="24" t="s">
        <v>811</v>
      </c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</row>
    <row r="164" spans="1:42">
      <c r="A164" t="s">
        <v>2126</v>
      </c>
      <c r="B164" t="s">
        <v>2132</v>
      </c>
      <c r="C164" s="27">
        <v>2</v>
      </c>
      <c r="D164" s="55">
        <v>44665</v>
      </c>
      <c r="E164" s="27" t="s">
        <v>1118</v>
      </c>
      <c r="I164" s="1561"/>
      <c r="J164" s="27">
        <v>8.26</v>
      </c>
      <c r="K164" s="27">
        <v>12</v>
      </c>
      <c r="L164" s="27" t="s">
        <v>811</v>
      </c>
      <c r="M164" s="27" t="s">
        <v>811</v>
      </c>
      <c r="N164" s="24" t="s">
        <v>811</v>
      </c>
      <c r="O164" s="24" t="s">
        <v>811</v>
      </c>
      <c r="P164" s="24" t="s">
        <v>811</v>
      </c>
      <c r="Q164" s="24" t="s">
        <v>811</v>
      </c>
      <c r="R164" s="24" t="s">
        <v>811</v>
      </c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</row>
    <row r="165" spans="1:42">
      <c r="A165" t="s">
        <v>2126</v>
      </c>
      <c r="B165" t="s">
        <v>2132</v>
      </c>
      <c r="C165" s="27">
        <v>2</v>
      </c>
      <c r="D165" s="55">
        <v>44665</v>
      </c>
      <c r="E165" s="27" t="s">
        <v>1130</v>
      </c>
      <c r="I165" s="1561"/>
      <c r="J165" s="27">
        <v>8.31</v>
      </c>
      <c r="K165" s="27">
        <v>12</v>
      </c>
      <c r="L165" s="27" t="s">
        <v>811</v>
      </c>
      <c r="M165" s="27" t="s">
        <v>811</v>
      </c>
      <c r="N165" s="24" t="s">
        <v>811</v>
      </c>
      <c r="O165" s="24" t="s">
        <v>811</v>
      </c>
      <c r="P165" s="24" t="s">
        <v>811</v>
      </c>
      <c r="Q165" s="24" t="s">
        <v>811</v>
      </c>
      <c r="R165" s="24" t="s">
        <v>811</v>
      </c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</row>
    <row r="166" spans="1:42">
      <c r="A166" t="s">
        <v>2126</v>
      </c>
      <c r="B166" t="s">
        <v>2132</v>
      </c>
      <c r="C166" s="27">
        <v>3</v>
      </c>
      <c r="D166" s="55">
        <v>44665</v>
      </c>
      <c r="E166" s="27" t="s">
        <v>1118</v>
      </c>
      <c r="I166" s="1561"/>
      <c r="J166" s="27">
        <v>8.2799999999999994</v>
      </c>
      <c r="K166" s="27">
        <v>10.6</v>
      </c>
      <c r="L166" s="27" t="s">
        <v>811</v>
      </c>
      <c r="M166" s="27" t="s">
        <v>811</v>
      </c>
      <c r="N166" s="24" t="s">
        <v>811</v>
      </c>
      <c r="O166" s="24" t="s">
        <v>811</v>
      </c>
      <c r="P166" s="24" t="s">
        <v>811</v>
      </c>
      <c r="Q166" s="24" t="s">
        <v>811</v>
      </c>
      <c r="R166" s="24" t="s">
        <v>811</v>
      </c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</row>
    <row r="167" spans="1:42">
      <c r="A167" t="s">
        <v>2126</v>
      </c>
      <c r="B167" t="s">
        <v>2132</v>
      </c>
      <c r="C167" s="27">
        <v>3</v>
      </c>
      <c r="D167" s="55">
        <v>44665</v>
      </c>
      <c r="E167" s="27" t="s">
        <v>1130</v>
      </c>
      <c r="I167" s="1561"/>
      <c r="J167" s="27">
        <v>8.2100000000000009</v>
      </c>
      <c r="K167" s="27">
        <v>11.1</v>
      </c>
      <c r="L167" s="27" t="s">
        <v>811</v>
      </c>
      <c r="M167" s="27" t="s">
        <v>811</v>
      </c>
      <c r="N167" s="24" t="s">
        <v>811</v>
      </c>
      <c r="O167" s="24" t="s">
        <v>811</v>
      </c>
      <c r="P167" s="24" t="s">
        <v>811</v>
      </c>
      <c r="Q167" s="24" t="s">
        <v>811</v>
      </c>
      <c r="R167" s="24" t="s">
        <v>811</v>
      </c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</row>
    <row r="168" spans="1:42">
      <c r="A168" t="s">
        <v>2126</v>
      </c>
      <c r="B168" t="s">
        <v>2132</v>
      </c>
      <c r="C168" s="27">
        <v>3.4</v>
      </c>
      <c r="D168" s="55">
        <v>44665</v>
      </c>
      <c r="E168" s="27" t="s">
        <v>1118</v>
      </c>
      <c r="I168" s="1561"/>
      <c r="J168" s="27">
        <v>6.67</v>
      </c>
      <c r="K168" s="27">
        <v>8.9</v>
      </c>
      <c r="L168" s="27" t="s">
        <v>811</v>
      </c>
      <c r="M168" s="27" t="s">
        <v>811</v>
      </c>
      <c r="N168" s="24" t="s">
        <v>811</v>
      </c>
      <c r="O168" s="24" t="s">
        <v>811</v>
      </c>
      <c r="P168" s="24" t="s">
        <v>811</v>
      </c>
      <c r="Q168" s="24" t="s">
        <v>811</v>
      </c>
      <c r="R168" s="24" t="s">
        <v>811</v>
      </c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</row>
    <row r="169" spans="1:42">
      <c r="A169" t="s">
        <v>2126</v>
      </c>
      <c r="B169" t="s">
        <v>2132</v>
      </c>
      <c r="C169" s="27">
        <v>3.4</v>
      </c>
      <c r="D169" s="55">
        <v>44665</v>
      </c>
      <c r="E169" s="27" t="s">
        <v>1130</v>
      </c>
      <c r="I169" s="1561"/>
      <c r="J169" s="27">
        <v>7.79</v>
      </c>
      <c r="K169" s="27">
        <v>10.4</v>
      </c>
      <c r="L169" s="27" t="s">
        <v>811</v>
      </c>
      <c r="M169" s="27" t="s">
        <v>811</v>
      </c>
      <c r="N169" s="24" t="s">
        <v>811</v>
      </c>
      <c r="O169" s="24" t="s">
        <v>811</v>
      </c>
      <c r="P169" s="24" t="s">
        <v>811</v>
      </c>
      <c r="Q169" s="24" t="s">
        <v>811</v>
      </c>
      <c r="R169" s="24" t="s">
        <v>811</v>
      </c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</row>
    <row r="170" spans="1:42">
      <c r="A170" t="s">
        <v>2126</v>
      </c>
      <c r="B170" t="s">
        <v>2132</v>
      </c>
      <c r="C170" s="27">
        <v>4.4000000000000004</v>
      </c>
      <c r="D170" s="55">
        <v>44665</v>
      </c>
      <c r="E170" s="27"/>
      <c r="I170" s="1561"/>
      <c r="J170" s="27" t="s">
        <v>815</v>
      </c>
      <c r="K170" s="27" t="s">
        <v>815</v>
      </c>
      <c r="L170" s="22">
        <v>5.96</v>
      </c>
      <c r="M170" s="27">
        <v>7.3</v>
      </c>
      <c r="N170" s="24">
        <v>5.6186782966904003</v>
      </c>
      <c r="O170" s="24">
        <v>2.5000000000000001E-2</v>
      </c>
      <c r="P170" s="71">
        <v>1.6470002812006403</v>
      </c>
      <c r="Q170" s="25">
        <v>69.184948186528487</v>
      </c>
      <c r="R170" s="24">
        <v>5.6436782966904007</v>
      </c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</row>
    <row r="171" spans="1:42">
      <c r="A171" t="s">
        <v>2126</v>
      </c>
      <c r="B171" t="s">
        <v>2132</v>
      </c>
      <c r="C171" s="27">
        <v>0.5</v>
      </c>
      <c r="D171" s="55">
        <v>44788</v>
      </c>
      <c r="E171" s="27"/>
      <c r="F171">
        <v>2</v>
      </c>
      <c r="G171">
        <v>5.45</v>
      </c>
      <c r="H171">
        <v>1.44</v>
      </c>
      <c r="I171" s="1562">
        <v>0.26422018348623849</v>
      </c>
      <c r="J171" s="27">
        <v>7.7</v>
      </c>
      <c r="K171" s="27">
        <v>24.5</v>
      </c>
      <c r="L171" s="22">
        <v>6.26</v>
      </c>
      <c r="M171" s="27">
        <v>9.1</v>
      </c>
      <c r="N171" s="24">
        <v>5.0982544642857146</v>
      </c>
      <c r="O171" s="24">
        <v>2.5937142857142859</v>
      </c>
      <c r="P171" s="24">
        <v>0.87745130733645305</v>
      </c>
      <c r="Q171" s="49">
        <v>57.149774452880749</v>
      </c>
      <c r="R171" s="24">
        <v>7.6919687500000009</v>
      </c>
      <c r="S171" t="s">
        <v>1022</v>
      </c>
      <c r="T171">
        <v>2</v>
      </c>
      <c r="U171">
        <v>2</v>
      </c>
      <c r="V171" t="s">
        <v>2191</v>
      </c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</row>
    <row r="172" spans="1:42">
      <c r="A172" t="s">
        <v>2126</v>
      </c>
      <c r="B172" t="s">
        <v>2132</v>
      </c>
      <c r="C172" s="27">
        <v>1</v>
      </c>
      <c r="D172" s="55">
        <v>44788</v>
      </c>
      <c r="E172" s="27"/>
      <c r="I172" s="1561"/>
      <c r="J172" s="27">
        <v>6.3</v>
      </c>
      <c r="K172" s="27">
        <v>24.1</v>
      </c>
      <c r="L172" s="27" t="s">
        <v>811</v>
      </c>
      <c r="M172" s="27" t="s">
        <v>811</v>
      </c>
      <c r="N172" s="24" t="s">
        <v>811</v>
      </c>
      <c r="O172" s="24" t="s">
        <v>811</v>
      </c>
      <c r="P172" s="27" t="s">
        <v>811</v>
      </c>
      <c r="Q172" s="24" t="s">
        <v>811</v>
      </c>
      <c r="R172" s="24" t="s">
        <v>811</v>
      </c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</row>
    <row r="173" spans="1:42">
      <c r="A173" t="s">
        <v>2126</v>
      </c>
      <c r="B173" t="s">
        <v>2132</v>
      </c>
      <c r="C173" s="27">
        <v>2</v>
      </c>
      <c r="D173" s="55">
        <v>44788</v>
      </c>
      <c r="E173" s="27"/>
      <c r="I173" s="1561"/>
      <c r="J173" s="27">
        <v>4.05</v>
      </c>
      <c r="K173" s="27">
        <v>23.7</v>
      </c>
      <c r="L173" s="27" t="s">
        <v>811</v>
      </c>
      <c r="M173" s="27" t="s">
        <v>811</v>
      </c>
      <c r="N173" s="24" t="s">
        <v>811</v>
      </c>
      <c r="O173" s="24" t="s">
        <v>811</v>
      </c>
      <c r="P173" s="27" t="s">
        <v>811</v>
      </c>
      <c r="Q173" s="24" t="s">
        <v>811</v>
      </c>
      <c r="R173" s="24" t="s">
        <v>811</v>
      </c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</row>
    <row r="174" spans="1:42">
      <c r="A174" t="s">
        <v>2126</v>
      </c>
      <c r="B174" t="s">
        <v>2132</v>
      </c>
      <c r="C174" s="27">
        <v>3</v>
      </c>
      <c r="D174" s="55">
        <v>44788</v>
      </c>
      <c r="E174" s="27"/>
      <c r="I174" s="1561"/>
      <c r="J174" s="27">
        <v>0.24</v>
      </c>
      <c r="K174" s="27">
        <v>17.7</v>
      </c>
      <c r="L174" s="27" t="s">
        <v>811</v>
      </c>
      <c r="M174" s="27" t="s">
        <v>811</v>
      </c>
      <c r="N174" s="24" t="s">
        <v>811</v>
      </c>
      <c r="O174" s="24" t="s">
        <v>811</v>
      </c>
      <c r="P174" s="27" t="s">
        <v>811</v>
      </c>
      <c r="Q174" s="24" t="s">
        <v>811</v>
      </c>
      <c r="R174" s="24" t="s">
        <v>811</v>
      </c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</row>
    <row r="175" spans="1:42">
      <c r="A175" t="s">
        <v>2126</v>
      </c>
      <c r="B175" t="s">
        <v>2132</v>
      </c>
      <c r="C175" s="27">
        <v>4</v>
      </c>
      <c r="D175" s="55">
        <v>44788</v>
      </c>
      <c r="E175" s="27"/>
      <c r="I175" s="1561"/>
      <c r="J175" s="27">
        <v>0.23</v>
      </c>
      <c r="K175" s="27">
        <v>12.3</v>
      </c>
      <c r="L175" s="27" t="s">
        <v>811</v>
      </c>
      <c r="M175" s="27" t="s">
        <v>811</v>
      </c>
      <c r="N175" s="24" t="s">
        <v>811</v>
      </c>
      <c r="O175" s="24" t="s">
        <v>811</v>
      </c>
      <c r="P175" s="27" t="s">
        <v>811</v>
      </c>
      <c r="Q175" s="24" t="s">
        <v>811</v>
      </c>
      <c r="R175" s="24" t="s">
        <v>811</v>
      </c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</row>
    <row r="176" spans="1:42">
      <c r="A176" t="s">
        <v>2126</v>
      </c>
      <c r="B176" t="s">
        <v>2132</v>
      </c>
      <c r="C176" s="27">
        <v>4.5</v>
      </c>
      <c r="D176" s="55">
        <v>44788</v>
      </c>
      <c r="E176" s="27"/>
      <c r="I176" s="1561"/>
      <c r="J176" s="27">
        <v>0.21</v>
      </c>
      <c r="K176" s="27">
        <v>11</v>
      </c>
      <c r="L176" s="22">
        <v>5.68</v>
      </c>
      <c r="M176" s="27">
        <v>2.9000000000000004</v>
      </c>
      <c r="N176" s="24">
        <v>76.604625892857172</v>
      </c>
      <c r="O176" s="24">
        <v>56.741142857142826</v>
      </c>
      <c r="P176" s="24">
        <v>12.408396626246404</v>
      </c>
      <c r="Q176" s="49">
        <v>156.03320455560518</v>
      </c>
      <c r="R176" s="24">
        <v>133.34576874999999</v>
      </c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</row>
    <row r="177" spans="1:42">
      <c r="A177" t="s">
        <v>2126</v>
      </c>
      <c r="B177" t="s">
        <v>973</v>
      </c>
      <c r="C177" s="27">
        <v>0.5</v>
      </c>
      <c r="D177" s="55">
        <v>44672</v>
      </c>
      <c r="E177" s="27"/>
      <c r="F177">
        <v>4</v>
      </c>
      <c r="G177">
        <v>15</v>
      </c>
      <c r="H177">
        <v>8.65</v>
      </c>
      <c r="I177" s="1562">
        <v>0.57666666666666666</v>
      </c>
      <c r="J177" s="27">
        <v>10.4</v>
      </c>
      <c r="K177" s="27">
        <v>11.7</v>
      </c>
      <c r="L177" s="22">
        <v>6.19</v>
      </c>
      <c r="M177" s="27">
        <v>13.2</v>
      </c>
      <c r="N177" s="24">
        <v>1.9033447802347052</v>
      </c>
      <c r="O177" s="24">
        <v>2.5000000000000001E-2</v>
      </c>
      <c r="P177" s="24">
        <v>1.117607333671863</v>
      </c>
      <c r="Q177" s="25">
        <v>29.272383419689124</v>
      </c>
      <c r="R177" s="24">
        <v>1.9283447802347051</v>
      </c>
      <c r="S177" t="s">
        <v>1025</v>
      </c>
      <c r="T177" t="s">
        <v>1047</v>
      </c>
      <c r="U177" t="s">
        <v>1038</v>
      </c>
      <c r="V177" t="s">
        <v>714</v>
      </c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</row>
    <row r="178" spans="1:42">
      <c r="A178" t="s">
        <v>2126</v>
      </c>
      <c r="B178" t="s">
        <v>973</v>
      </c>
      <c r="C178" s="27">
        <v>1</v>
      </c>
      <c r="D178" s="55">
        <v>44672</v>
      </c>
      <c r="E178" s="27"/>
      <c r="I178" s="1561"/>
      <c r="J178" s="27">
        <v>10.37</v>
      </c>
      <c r="K178" s="27">
        <v>11.6</v>
      </c>
      <c r="L178" s="27" t="s">
        <v>811</v>
      </c>
      <c r="M178" s="27" t="s">
        <v>811</v>
      </c>
      <c r="N178" s="24" t="s">
        <v>811</v>
      </c>
      <c r="O178" s="24" t="s">
        <v>811</v>
      </c>
      <c r="P178" s="27" t="s">
        <v>811</v>
      </c>
      <c r="Q178" s="24" t="s">
        <v>811</v>
      </c>
      <c r="R178" s="24" t="s">
        <v>811</v>
      </c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</row>
    <row r="179" spans="1:42">
      <c r="A179" t="s">
        <v>2126</v>
      </c>
      <c r="B179" t="s">
        <v>973</v>
      </c>
      <c r="C179" s="27">
        <v>2</v>
      </c>
      <c r="D179" s="55">
        <v>44672</v>
      </c>
      <c r="E179" s="27"/>
      <c r="I179" s="1561"/>
      <c r="J179" s="27">
        <v>10.38</v>
      </c>
      <c r="K179" s="27">
        <v>11.4</v>
      </c>
      <c r="L179" s="27" t="s">
        <v>811</v>
      </c>
      <c r="M179" s="27" t="s">
        <v>811</v>
      </c>
      <c r="N179" s="24" t="s">
        <v>811</v>
      </c>
      <c r="O179" s="24" t="s">
        <v>811</v>
      </c>
      <c r="P179" s="27" t="s">
        <v>811</v>
      </c>
      <c r="Q179" s="24" t="s">
        <v>811</v>
      </c>
      <c r="R179" s="24" t="s">
        <v>811</v>
      </c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</row>
    <row r="180" spans="1:42">
      <c r="A180" t="s">
        <v>2126</v>
      </c>
      <c r="B180" t="s">
        <v>973</v>
      </c>
      <c r="C180" s="27">
        <v>3</v>
      </c>
      <c r="D180" s="55">
        <v>44672</v>
      </c>
      <c r="E180" s="27"/>
      <c r="I180" s="1561"/>
      <c r="J180" s="27">
        <v>10.4</v>
      </c>
      <c r="K180" s="27">
        <v>11.5</v>
      </c>
      <c r="L180" s="22">
        <v>6.18</v>
      </c>
      <c r="M180" s="27">
        <v>13.2</v>
      </c>
      <c r="N180" s="24">
        <v>2.1347321890954651</v>
      </c>
      <c r="O180" s="24">
        <v>2.5000000000000001E-2</v>
      </c>
      <c r="P180" s="24">
        <v>1.1764287722861717</v>
      </c>
      <c r="Q180" s="25">
        <v>29.822901554404147</v>
      </c>
      <c r="R180" s="24">
        <v>2.159732189095465</v>
      </c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</row>
    <row r="181" spans="1:42">
      <c r="A181" t="s">
        <v>2126</v>
      </c>
      <c r="B181" t="s">
        <v>973</v>
      </c>
      <c r="C181" s="27">
        <v>4</v>
      </c>
      <c r="D181" s="55">
        <v>44672</v>
      </c>
      <c r="E181" s="27"/>
      <c r="I181" s="1561"/>
      <c r="J181" s="27">
        <v>10.31</v>
      </c>
      <c r="K181" s="27">
        <v>11.2</v>
      </c>
      <c r="L181" s="27" t="s">
        <v>811</v>
      </c>
      <c r="M181" s="27" t="s">
        <v>811</v>
      </c>
      <c r="N181" s="24" t="s">
        <v>811</v>
      </c>
      <c r="O181" s="24" t="s">
        <v>811</v>
      </c>
      <c r="P181" s="27" t="s">
        <v>811</v>
      </c>
      <c r="Q181" s="24" t="s">
        <v>811</v>
      </c>
      <c r="R181" s="24" t="s">
        <v>811</v>
      </c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</row>
    <row r="182" spans="1:42">
      <c r="A182" t="s">
        <v>2126</v>
      </c>
      <c r="B182" t="s">
        <v>973</v>
      </c>
      <c r="C182" s="27">
        <v>5</v>
      </c>
      <c r="D182" s="55">
        <v>44672</v>
      </c>
      <c r="E182" s="27"/>
      <c r="I182" s="1561"/>
      <c r="J182" s="27">
        <v>10.29</v>
      </c>
      <c r="K182" s="27">
        <v>11.2</v>
      </c>
      <c r="L182" s="27" t="s">
        <v>811</v>
      </c>
      <c r="M182" s="27" t="s">
        <v>811</v>
      </c>
      <c r="N182" s="24" t="s">
        <v>811</v>
      </c>
      <c r="O182" s="24" t="s">
        <v>811</v>
      </c>
      <c r="P182" s="27" t="s">
        <v>811</v>
      </c>
      <c r="Q182" s="24" t="s">
        <v>811</v>
      </c>
      <c r="R182" s="24" t="s">
        <v>811</v>
      </c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</row>
    <row r="183" spans="1:42">
      <c r="A183" t="s">
        <v>2126</v>
      </c>
      <c r="B183" t="s">
        <v>973</v>
      </c>
      <c r="C183" s="27">
        <v>6</v>
      </c>
      <c r="D183" s="55">
        <v>44672</v>
      </c>
      <c r="E183" s="27"/>
      <c r="I183" s="1561"/>
      <c r="J183" s="27">
        <v>10.15</v>
      </c>
      <c r="K183" s="27">
        <v>11</v>
      </c>
      <c r="L183" s="27" t="s">
        <v>811</v>
      </c>
      <c r="M183" s="27" t="s">
        <v>811</v>
      </c>
      <c r="N183" s="24" t="s">
        <v>811</v>
      </c>
      <c r="O183" s="24" t="s">
        <v>811</v>
      </c>
      <c r="P183" s="27" t="s">
        <v>811</v>
      </c>
      <c r="Q183" s="24" t="s">
        <v>811</v>
      </c>
      <c r="R183" s="24" t="s">
        <v>811</v>
      </c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</row>
    <row r="184" spans="1:42">
      <c r="A184" t="s">
        <v>2126</v>
      </c>
      <c r="B184" t="s">
        <v>973</v>
      </c>
      <c r="C184" s="27">
        <v>7</v>
      </c>
      <c r="D184" s="55">
        <v>44672</v>
      </c>
      <c r="E184" s="27"/>
      <c r="I184" s="1561"/>
      <c r="J184" s="27">
        <v>10.19</v>
      </c>
      <c r="K184" s="27">
        <v>10.9</v>
      </c>
      <c r="L184" s="27" t="s">
        <v>811</v>
      </c>
      <c r="M184" s="27" t="s">
        <v>811</v>
      </c>
      <c r="N184" s="24" t="s">
        <v>811</v>
      </c>
      <c r="O184" s="24" t="s">
        <v>811</v>
      </c>
      <c r="P184" s="27" t="s">
        <v>811</v>
      </c>
      <c r="Q184" s="24" t="s">
        <v>811</v>
      </c>
      <c r="R184" s="24" t="s">
        <v>811</v>
      </c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</row>
    <row r="185" spans="1:42">
      <c r="A185" t="s">
        <v>2126</v>
      </c>
      <c r="B185" t="s">
        <v>973</v>
      </c>
      <c r="C185" s="27">
        <v>8</v>
      </c>
      <c r="D185" s="55">
        <v>44672</v>
      </c>
      <c r="E185" s="27"/>
      <c r="I185" s="1561"/>
      <c r="J185" s="27">
        <v>10.08</v>
      </c>
      <c r="K185" s="27">
        <v>10.4</v>
      </c>
      <c r="L185" s="27" t="s">
        <v>811</v>
      </c>
      <c r="M185" s="27" t="s">
        <v>811</v>
      </c>
      <c r="N185" s="24" t="s">
        <v>811</v>
      </c>
      <c r="O185" s="24" t="s">
        <v>811</v>
      </c>
      <c r="P185" s="27" t="s">
        <v>811</v>
      </c>
      <c r="Q185" s="24" t="s">
        <v>811</v>
      </c>
      <c r="R185" s="24" t="s">
        <v>811</v>
      </c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</row>
    <row r="186" spans="1:42">
      <c r="A186" t="s">
        <v>2126</v>
      </c>
      <c r="B186" t="s">
        <v>973</v>
      </c>
      <c r="C186" s="27">
        <v>9</v>
      </c>
      <c r="D186" s="55">
        <v>44672</v>
      </c>
      <c r="E186" s="27"/>
      <c r="I186" s="1561"/>
      <c r="J186" s="27">
        <v>9.86</v>
      </c>
      <c r="K186" s="27">
        <v>9.9</v>
      </c>
      <c r="L186" s="22">
        <v>6.02</v>
      </c>
      <c r="M186" s="27">
        <v>12.8</v>
      </c>
      <c r="N186" s="24">
        <v>2.5335269688422994</v>
      </c>
      <c r="O186" s="24">
        <v>2.5000000000000001E-2</v>
      </c>
      <c r="P186" s="24">
        <v>1.2940716495147888</v>
      </c>
      <c r="Q186" s="25">
        <v>28.721865284974097</v>
      </c>
      <c r="R186" s="24">
        <v>2.5585269688422994</v>
      </c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</row>
    <row r="187" spans="1:42">
      <c r="A187" t="s">
        <v>2126</v>
      </c>
      <c r="B187" t="s">
        <v>973</v>
      </c>
      <c r="C187" s="27">
        <v>10</v>
      </c>
      <c r="D187" s="55">
        <v>44672</v>
      </c>
      <c r="E187" s="27"/>
      <c r="I187" s="1561"/>
      <c r="J187" s="27">
        <v>9.57</v>
      </c>
      <c r="K187" s="27">
        <v>9.1</v>
      </c>
      <c r="L187" s="27" t="s">
        <v>811</v>
      </c>
      <c r="M187" s="27" t="s">
        <v>811</v>
      </c>
      <c r="N187" s="24" t="s">
        <v>811</v>
      </c>
      <c r="O187" s="24" t="s">
        <v>811</v>
      </c>
      <c r="P187" s="27" t="s">
        <v>811</v>
      </c>
      <c r="Q187" s="24" t="s">
        <v>811</v>
      </c>
      <c r="R187" s="24" t="s">
        <v>811</v>
      </c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</row>
    <row r="188" spans="1:42">
      <c r="A188" t="s">
        <v>2126</v>
      </c>
      <c r="B188" t="s">
        <v>973</v>
      </c>
      <c r="C188" s="27">
        <v>11</v>
      </c>
      <c r="D188" s="55">
        <v>44672</v>
      </c>
      <c r="E188" s="27"/>
      <c r="I188" s="1561"/>
      <c r="J188" s="27">
        <v>9.2799999999999994</v>
      </c>
      <c r="K188" s="27">
        <v>9</v>
      </c>
      <c r="L188" s="27" t="s">
        <v>811</v>
      </c>
      <c r="M188" s="27" t="s">
        <v>811</v>
      </c>
      <c r="N188" s="24" t="s">
        <v>811</v>
      </c>
      <c r="O188" s="24" t="s">
        <v>811</v>
      </c>
      <c r="P188" s="27" t="s">
        <v>811</v>
      </c>
      <c r="Q188" s="24" t="s">
        <v>811</v>
      </c>
      <c r="R188" s="24" t="s">
        <v>811</v>
      </c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</row>
    <row r="189" spans="1:42">
      <c r="A189" t="s">
        <v>2126</v>
      </c>
      <c r="B189" t="s">
        <v>973</v>
      </c>
      <c r="C189" s="27">
        <v>12</v>
      </c>
      <c r="D189" s="55">
        <v>44672</v>
      </c>
      <c r="E189" s="27"/>
      <c r="I189" s="1561"/>
      <c r="J189" s="27">
        <v>8.9700000000000006</v>
      </c>
      <c r="K189" s="27">
        <v>8.9</v>
      </c>
      <c r="L189" s="27" t="s">
        <v>811</v>
      </c>
      <c r="M189" s="27" t="s">
        <v>811</v>
      </c>
      <c r="N189" s="24" t="s">
        <v>811</v>
      </c>
      <c r="O189" s="24" t="s">
        <v>811</v>
      </c>
      <c r="P189" s="27" t="s">
        <v>811</v>
      </c>
      <c r="Q189" s="24" t="s">
        <v>811</v>
      </c>
      <c r="R189" s="24" t="s">
        <v>811</v>
      </c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</row>
    <row r="190" spans="1:42">
      <c r="A190" t="s">
        <v>2126</v>
      </c>
      <c r="B190" t="s">
        <v>973</v>
      </c>
      <c r="C190" s="27">
        <v>13</v>
      </c>
      <c r="D190" s="55">
        <v>44672</v>
      </c>
      <c r="E190" s="27"/>
      <c r="I190" s="1561"/>
      <c r="J190" s="27">
        <v>8.5500000000000007</v>
      </c>
      <c r="K190" s="27">
        <v>8.8000000000000007</v>
      </c>
      <c r="L190" s="22">
        <v>5.89</v>
      </c>
      <c r="M190" s="27">
        <v>15</v>
      </c>
      <c r="N190" s="24">
        <v>3.5025915042853377</v>
      </c>
      <c r="O190" s="24">
        <v>2.5000000000000001E-2</v>
      </c>
      <c r="P190" s="24">
        <v>0.94114301782893761</v>
      </c>
      <c r="Q190" s="25">
        <v>34.777564766839383</v>
      </c>
      <c r="R190" s="24">
        <v>3.5275915042853376</v>
      </c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</row>
    <row r="191" spans="1:42">
      <c r="A191" t="s">
        <v>2126</v>
      </c>
      <c r="B191" t="s">
        <v>973</v>
      </c>
      <c r="C191" s="27">
        <v>14</v>
      </c>
      <c r="D191" s="55">
        <v>44672</v>
      </c>
      <c r="E191" s="27"/>
      <c r="I191" s="1561"/>
      <c r="J191" s="27">
        <v>4.25</v>
      </c>
      <c r="K191" s="27">
        <v>8.6</v>
      </c>
      <c r="L191" s="27" t="s">
        <v>811</v>
      </c>
      <c r="M191" s="27" t="s">
        <v>811</v>
      </c>
      <c r="N191" s="24" t="s">
        <v>811</v>
      </c>
      <c r="O191" s="24" t="s">
        <v>811</v>
      </c>
      <c r="P191" s="27" t="s">
        <v>811</v>
      </c>
      <c r="Q191" s="24" t="s">
        <v>811</v>
      </c>
      <c r="R191" s="24" t="s">
        <v>811</v>
      </c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</row>
    <row r="192" spans="1:42">
      <c r="A192" t="s">
        <v>2126</v>
      </c>
      <c r="B192" t="s">
        <v>973</v>
      </c>
      <c r="C192" s="27">
        <v>0.5</v>
      </c>
      <c r="D192" s="55">
        <v>44797</v>
      </c>
      <c r="E192" s="27"/>
      <c r="F192">
        <v>4</v>
      </c>
      <c r="G192">
        <v>13.3</v>
      </c>
      <c r="H192">
        <v>2.25</v>
      </c>
      <c r="I192" s="1562">
        <v>0.16917293233082706</v>
      </c>
      <c r="J192" s="27">
        <v>8.3000000000000007</v>
      </c>
      <c r="K192" s="27">
        <v>25.1</v>
      </c>
      <c r="L192" s="22">
        <v>6.69</v>
      </c>
      <c r="M192" s="27">
        <v>9.6</v>
      </c>
      <c r="N192" s="24">
        <v>3.8319973214285699</v>
      </c>
      <c r="O192" s="24">
        <v>3.6865714285714284</v>
      </c>
      <c r="P192" s="24">
        <v>0.28270231298349541</v>
      </c>
      <c r="Q192" s="49">
        <v>31.691980794997768</v>
      </c>
      <c r="R192" s="24">
        <v>7.5185687499999982</v>
      </c>
      <c r="S192" t="s">
        <v>1022</v>
      </c>
      <c r="T192">
        <v>2</v>
      </c>
      <c r="U192">
        <v>3</v>
      </c>
      <c r="V192" t="s">
        <v>1105</v>
      </c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</row>
    <row r="193" spans="1:42">
      <c r="A193" t="s">
        <v>2126</v>
      </c>
      <c r="B193" t="s">
        <v>973</v>
      </c>
      <c r="C193" s="27">
        <v>1</v>
      </c>
      <c r="D193" s="55">
        <v>44797</v>
      </c>
      <c r="E193" s="27"/>
      <c r="I193" s="1561"/>
      <c r="J193" s="27">
        <v>8.5</v>
      </c>
      <c r="K193" s="27">
        <v>25.1</v>
      </c>
      <c r="L193" s="27" t="s">
        <v>811</v>
      </c>
      <c r="M193" s="27" t="s">
        <v>811</v>
      </c>
      <c r="N193" s="24" t="s">
        <v>811</v>
      </c>
      <c r="O193" s="24" t="s">
        <v>811</v>
      </c>
      <c r="P193" s="27" t="s">
        <v>811</v>
      </c>
      <c r="Q193" s="24" t="s">
        <v>811</v>
      </c>
      <c r="R193" s="24" t="s">
        <v>811</v>
      </c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</row>
    <row r="194" spans="1:42">
      <c r="A194" t="s">
        <v>2126</v>
      </c>
      <c r="B194" t="s">
        <v>973</v>
      </c>
      <c r="C194" s="27">
        <v>1.5</v>
      </c>
      <c r="D194" s="55">
        <v>44797</v>
      </c>
      <c r="E194" s="27"/>
      <c r="I194" s="1561"/>
      <c r="J194" s="27">
        <v>8.6999999999999993</v>
      </c>
      <c r="K194" s="27">
        <v>25.1</v>
      </c>
      <c r="L194" s="27" t="s">
        <v>811</v>
      </c>
      <c r="M194" s="27" t="s">
        <v>811</v>
      </c>
      <c r="N194" s="24" t="s">
        <v>811</v>
      </c>
      <c r="O194" s="24" t="s">
        <v>811</v>
      </c>
      <c r="P194" s="27" t="s">
        <v>811</v>
      </c>
      <c r="Q194" s="24" t="s">
        <v>811</v>
      </c>
      <c r="R194" s="24" t="s">
        <v>811</v>
      </c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</row>
    <row r="195" spans="1:42">
      <c r="A195" t="s">
        <v>2126</v>
      </c>
      <c r="B195" t="s">
        <v>973</v>
      </c>
      <c r="C195" s="27">
        <v>2</v>
      </c>
      <c r="D195" s="55">
        <v>44797</v>
      </c>
      <c r="E195" s="27"/>
      <c r="I195" s="1561"/>
      <c r="J195" s="27">
        <v>8.8000000000000007</v>
      </c>
      <c r="K195" s="27">
        <v>25.1</v>
      </c>
      <c r="L195" s="27" t="s">
        <v>811</v>
      </c>
      <c r="M195" s="27" t="s">
        <v>811</v>
      </c>
      <c r="N195" s="24" t="s">
        <v>811</v>
      </c>
      <c r="O195" s="24" t="s">
        <v>811</v>
      </c>
      <c r="P195" s="27" t="s">
        <v>811</v>
      </c>
      <c r="Q195" s="24" t="s">
        <v>811</v>
      </c>
      <c r="R195" s="24" t="s">
        <v>811</v>
      </c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</row>
    <row r="196" spans="1:42">
      <c r="A196" t="s">
        <v>2126</v>
      </c>
      <c r="B196" t="s">
        <v>973</v>
      </c>
      <c r="C196" s="27">
        <v>2.5</v>
      </c>
      <c r="D196" s="55">
        <v>44797</v>
      </c>
      <c r="E196" s="27"/>
      <c r="I196" s="1561"/>
      <c r="J196" s="27">
        <v>8.9</v>
      </c>
      <c r="K196" s="27">
        <v>25</v>
      </c>
      <c r="L196" s="27" t="s">
        <v>811</v>
      </c>
      <c r="M196" s="27" t="s">
        <v>811</v>
      </c>
      <c r="N196" s="24" t="s">
        <v>811</v>
      </c>
      <c r="O196" s="24" t="s">
        <v>811</v>
      </c>
      <c r="P196" s="27" t="s">
        <v>811</v>
      </c>
      <c r="Q196" s="24" t="s">
        <v>811</v>
      </c>
      <c r="R196" s="24" t="s">
        <v>811</v>
      </c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</row>
    <row r="197" spans="1:42">
      <c r="A197" t="s">
        <v>2126</v>
      </c>
      <c r="B197" t="s">
        <v>973</v>
      </c>
      <c r="C197" s="27">
        <v>3</v>
      </c>
      <c r="D197" s="55">
        <v>44797</v>
      </c>
      <c r="E197" s="27"/>
      <c r="I197" s="1561"/>
      <c r="J197" s="27">
        <v>8.6</v>
      </c>
      <c r="K197" s="27">
        <v>24.9</v>
      </c>
      <c r="L197" s="22">
        <v>6.68</v>
      </c>
      <c r="M197" s="27">
        <v>9.3000000000000007</v>
      </c>
      <c r="N197" s="24">
        <v>1.8779687500000022</v>
      </c>
      <c r="O197" s="24">
        <v>6.8339999999999987</v>
      </c>
      <c r="P197" s="24">
        <v>0.66686299357570422</v>
      </c>
      <c r="Q197" s="49">
        <v>34.9077020991514</v>
      </c>
      <c r="R197" s="24">
        <v>8.7119687500000005</v>
      </c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</row>
    <row r="198" spans="1:42">
      <c r="A198" t="s">
        <v>2126</v>
      </c>
      <c r="B198" t="s">
        <v>973</v>
      </c>
      <c r="C198" s="27">
        <v>3.5</v>
      </c>
      <c r="D198" s="55">
        <v>44797</v>
      </c>
      <c r="E198" s="27"/>
      <c r="I198" s="1561"/>
      <c r="J198" s="27">
        <v>8.8000000000000007</v>
      </c>
      <c r="K198" s="27">
        <v>24.2</v>
      </c>
      <c r="L198" s="27" t="s">
        <v>811</v>
      </c>
      <c r="M198" s="27" t="s">
        <v>811</v>
      </c>
      <c r="N198" s="24" t="s">
        <v>811</v>
      </c>
      <c r="O198" s="24" t="s">
        <v>811</v>
      </c>
      <c r="P198" s="27" t="s">
        <v>811</v>
      </c>
      <c r="Q198" s="24" t="s">
        <v>811</v>
      </c>
      <c r="R198" s="24" t="s">
        <v>811</v>
      </c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</row>
    <row r="199" spans="1:42">
      <c r="A199" t="s">
        <v>2126</v>
      </c>
      <c r="B199" t="s">
        <v>973</v>
      </c>
      <c r="C199" s="27">
        <v>4</v>
      </c>
      <c r="D199" s="55">
        <v>44797</v>
      </c>
      <c r="E199" s="27"/>
      <c r="I199" s="1561"/>
      <c r="J199" s="27">
        <v>8.4</v>
      </c>
      <c r="K199" s="27">
        <v>23.6</v>
      </c>
      <c r="L199" s="27" t="s">
        <v>811</v>
      </c>
      <c r="M199" s="27" t="s">
        <v>811</v>
      </c>
      <c r="N199" s="24" t="s">
        <v>811</v>
      </c>
      <c r="O199" s="24" t="s">
        <v>811</v>
      </c>
      <c r="P199" s="27" t="s">
        <v>811</v>
      </c>
      <c r="Q199" s="24" t="s">
        <v>811</v>
      </c>
      <c r="R199" s="24" t="s">
        <v>811</v>
      </c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</row>
    <row r="200" spans="1:42">
      <c r="A200" t="s">
        <v>2126</v>
      </c>
      <c r="B200" t="s">
        <v>973</v>
      </c>
      <c r="C200" s="27">
        <v>4.5</v>
      </c>
      <c r="D200" s="55">
        <v>44797</v>
      </c>
      <c r="E200" s="27"/>
      <c r="I200" s="1561"/>
      <c r="J200" s="27">
        <v>6.9</v>
      </c>
      <c r="K200" s="27">
        <v>21.8</v>
      </c>
      <c r="L200" s="27" t="s">
        <v>811</v>
      </c>
      <c r="M200" s="27" t="s">
        <v>811</v>
      </c>
      <c r="N200" s="24" t="s">
        <v>811</v>
      </c>
      <c r="O200" s="24" t="s">
        <v>811</v>
      </c>
      <c r="P200" s="27" t="s">
        <v>811</v>
      </c>
      <c r="Q200" s="24" t="s">
        <v>811</v>
      </c>
      <c r="R200" s="24" t="s">
        <v>811</v>
      </c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</row>
    <row r="201" spans="1:42">
      <c r="A201" t="s">
        <v>2126</v>
      </c>
      <c r="B201" t="s">
        <v>973</v>
      </c>
      <c r="C201" s="27">
        <v>5</v>
      </c>
      <c r="D201" s="55">
        <v>44797</v>
      </c>
      <c r="E201" s="27"/>
      <c r="I201" s="1561"/>
      <c r="J201" s="27">
        <v>2.2000000000000002</v>
      </c>
      <c r="K201" s="27">
        <v>18.8</v>
      </c>
      <c r="L201" s="27" t="s">
        <v>811</v>
      </c>
      <c r="M201" s="27" t="s">
        <v>811</v>
      </c>
      <c r="N201" s="24" t="s">
        <v>811</v>
      </c>
      <c r="O201" s="24" t="s">
        <v>811</v>
      </c>
      <c r="P201" s="27" t="s">
        <v>811</v>
      </c>
      <c r="Q201" s="24" t="s">
        <v>811</v>
      </c>
      <c r="R201" s="24" t="s">
        <v>811</v>
      </c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</row>
    <row r="202" spans="1:42">
      <c r="A202" t="s">
        <v>2126</v>
      </c>
      <c r="B202" t="s">
        <v>973</v>
      </c>
      <c r="C202" s="27">
        <v>5.5</v>
      </c>
      <c r="D202" s="55">
        <v>44797</v>
      </c>
      <c r="E202" s="27"/>
      <c r="I202" s="1561"/>
      <c r="J202" s="27">
        <v>0.9</v>
      </c>
      <c r="K202" s="27">
        <v>17.3</v>
      </c>
      <c r="L202" s="27" t="s">
        <v>811</v>
      </c>
      <c r="M202" s="27" t="s">
        <v>811</v>
      </c>
      <c r="N202" s="24" t="s">
        <v>811</v>
      </c>
      <c r="O202" s="24" t="s">
        <v>811</v>
      </c>
      <c r="P202" s="27" t="s">
        <v>811</v>
      </c>
      <c r="Q202" s="24" t="s">
        <v>811</v>
      </c>
      <c r="R202" s="24" t="s">
        <v>811</v>
      </c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</row>
    <row r="203" spans="1:42">
      <c r="A203" t="s">
        <v>2126</v>
      </c>
      <c r="B203" t="s">
        <v>973</v>
      </c>
      <c r="C203" s="27">
        <v>6</v>
      </c>
      <c r="D203" s="55">
        <v>44797</v>
      </c>
      <c r="E203" s="27"/>
      <c r="I203" s="1561"/>
      <c r="J203" s="27">
        <v>0.6</v>
      </c>
      <c r="K203" s="27">
        <v>16.100000000000001</v>
      </c>
      <c r="L203" s="27" t="s">
        <v>811</v>
      </c>
      <c r="M203" s="27" t="s">
        <v>811</v>
      </c>
      <c r="N203" s="24" t="s">
        <v>811</v>
      </c>
      <c r="O203" s="24" t="s">
        <v>811</v>
      </c>
      <c r="P203" s="27" t="s">
        <v>811</v>
      </c>
      <c r="Q203" s="24" t="s">
        <v>811</v>
      </c>
      <c r="R203" s="24" t="s">
        <v>811</v>
      </c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</row>
    <row r="204" spans="1:42">
      <c r="A204" t="s">
        <v>2126</v>
      </c>
      <c r="B204" t="s">
        <v>973</v>
      </c>
      <c r="C204" s="27">
        <v>6.5</v>
      </c>
      <c r="D204" s="55">
        <v>44797</v>
      </c>
      <c r="E204" s="27"/>
      <c r="I204" s="1561"/>
      <c r="J204" s="27">
        <v>0.5</v>
      </c>
      <c r="K204" s="27">
        <v>13.3</v>
      </c>
      <c r="L204" s="27" t="s">
        <v>811</v>
      </c>
      <c r="M204" s="27" t="s">
        <v>811</v>
      </c>
      <c r="N204" s="24" t="s">
        <v>811</v>
      </c>
      <c r="O204" s="24" t="s">
        <v>811</v>
      </c>
      <c r="P204" s="27" t="s">
        <v>811</v>
      </c>
      <c r="Q204" s="24" t="s">
        <v>811</v>
      </c>
      <c r="R204" s="24" t="s">
        <v>811</v>
      </c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</row>
    <row r="205" spans="1:42">
      <c r="A205" t="s">
        <v>2126</v>
      </c>
      <c r="B205" t="s">
        <v>973</v>
      </c>
      <c r="C205" s="27">
        <v>7</v>
      </c>
      <c r="D205" s="55">
        <v>44797</v>
      </c>
      <c r="E205" s="27"/>
      <c r="I205" s="1561"/>
      <c r="J205" s="27">
        <v>0.4</v>
      </c>
      <c r="K205" s="27">
        <v>12.7</v>
      </c>
      <c r="L205" s="27" t="s">
        <v>811</v>
      </c>
      <c r="M205" s="27" t="s">
        <v>811</v>
      </c>
      <c r="N205" s="24" t="s">
        <v>811</v>
      </c>
      <c r="O205" s="24" t="s">
        <v>811</v>
      </c>
      <c r="P205" s="27" t="s">
        <v>811</v>
      </c>
      <c r="Q205" s="24" t="s">
        <v>811</v>
      </c>
      <c r="R205" s="24" t="s">
        <v>811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</row>
    <row r="206" spans="1:42">
      <c r="A206" t="s">
        <v>2126</v>
      </c>
      <c r="B206" t="s">
        <v>973</v>
      </c>
      <c r="C206" s="27">
        <v>7.5</v>
      </c>
      <c r="D206" s="55">
        <v>44797</v>
      </c>
      <c r="E206" s="27"/>
      <c r="I206" s="1561"/>
      <c r="J206" s="27">
        <v>0.3</v>
      </c>
      <c r="K206" s="27">
        <v>12</v>
      </c>
      <c r="L206" s="27" t="s">
        <v>811</v>
      </c>
      <c r="M206" s="27" t="s">
        <v>811</v>
      </c>
      <c r="N206" s="24" t="s">
        <v>811</v>
      </c>
      <c r="O206" s="24" t="s">
        <v>811</v>
      </c>
      <c r="P206" s="27" t="s">
        <v>811</v>
      </c>
      <c r="Q206" s="24" t="s">
        <v>811</v>
      </c>
      <c r="R206" s="24" t="s">
        <v>811</v>
      </c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</row>
    <row r="207" spans="1:42">
      <c r="A207" t="s">
        <v>2126</v>
      </c>
      <c r="B207" t="s">
        <v>973</v>
      </c>
      <c r="C207" s="27">
        <v>8</v>
      </c>
      <c r="D207" s="55">
        <v>44797</v>
      </c>
      <c r="E207" s="27"/>
      <c r="I207" s="1561"/>
      <c r="J207" s="27">
        <v>0.3</v>
      </c>
      <c r="K207" s="27">
        <v>11.6</v>
      </c>
      <c r="L207" s="27" t="s">
        <v>811</v>
      </c>
      <c r="M207" s="27" t="s">
        <v>811</v>
      </c>
      <c r="N207" s="24" t="s">
        <v>811</v>
      </c>
      <c r="O207" s="24" t="s">
        <v>811</v>
      </c>
      <c r="P207" s="27" t="s">
        <v>811</v>
      </c>
      <c r="Q207" s="24" t="s">
        <v>811</v>
      </c>
      <c r="R207" s="24" t="s">
        <v>811</v>
      </c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</row>
    <row r="208" spans="1:42">
      <c r="A208" t="s">
        <v>2126</v>
      </c>
      <c r="B208" t="s">
        <v>973</v>
      </c>
      <c r="C208" s="27">
        <v>8.5</v>
      </c>
      <c r="D208" s="55">
        <v>44797</v>
      </c>
      <c r="E208" s="27"/>
      <c r="I208" s="1561"/>
      <c r="J208" s="27">
        <v>0.2</v>
      </c>
      <c r="K208" s="27">
        <v>11.3</v>
      </c>
      <c r="L208" s="27" t="s">
        <v>811</v>
      </c>
      <c r="M208" s="27" t="s">
        <v>811</v>
      </c>
      <c r="N208" s="24" t="s">
        <v>811</v>
      </c>
      <c r="O208" s="24" t="s">
        <v>811</v>
      </c>
      <c r="P208" s="27" t="s">
        <v>811</v>
      </c>
      <c r="Q208" s="24" t="s">
        <v>811</v>
      </c>
      <c r="R208" s="24" t="s">
        <v>811</v>
      </c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</row>
    <row r="209" spans="1:42">
      <c r="A209" t="s">
        <v>2126</v>
      </c>
      <c r="B209" t="s">
        <v>973</v>
      </c>
      <c r="C209" s="27">
        <v>9</v>
      </c>
      <c r="D209" s="55">
        <v>44797</v>
      </c>
      <c r="E209" s="27"/>
      <c r="I209" s="1561"/>
      <c r="J209" s="27">
        <v>0.2</v>
      </c>
      <c r="K209" s="27">
        <v>11.1</v>
      </c>
      <c r="L209" s="22">
        <v>6.15</v>
      </c>
      <c r="M209" s="27">
        <v>10.1</v>
      </c>
      <c r="N209" s="24">
        <v>7.1586544642857124</v>
      </c>
      <c r="O209" s="24">
        <v>1.0637142857142856</v>
      </c>
      <c r="P209" s="24">
        <v>0.63176494128224625</v>
      </c>
      <c r="Q209" s="49">
        <v>28.476259490844129</v>
      </c>
      <c r="R209" s="24">
        <v>8.2223687499999976</v>
      </c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</row>
    <row r="210" spans="1:42">
      <c r="A210" t="s">
        <v>2126</v>
      </c>
      <c r="B210" t="s">
        <v>973</v>
      </c>
      <c r="C210" s="27">
        <v>9.5</v>
      </c>
      <c r="D210" s="55">
        <v>44797</v>
      </c>
      <c r="E210" s="27"/>
      <c r="I210" s="1561"/>
      <c r="J210" s="27">
        <v>0.2</v>
      </c>
      <c r="K210" s="27">
        <v>10.7</v>
      </c>
      <c r="L210" s="27" t="s">
        <v>811</v>
      </c>
      <c r="M210" s="27" t="s">
        <v>811</v>
      </c>
      <c r="N210" s="24" t="s">
        <v>811</v>
      </c>
      <c r="O210" s="24" t="s">
        <v>811</v>
      </c>
      <c r="P210" s="27" t="s">
        <v>811</v>
      </c>
      <c r="Q210" s="24" t="s">
        <v>811</v>
      </c>
      <c r="R210" s="24" t="s">
        <v>811</v>
      </c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</row>
    <row r="211" spans="1:42">
      <c r="A211" t="s">
        <v>2126</v>
      </c>
      <c r="B211" t="s">
        <v>973</v>
      </c>
      <c r="C211" s="27">
        <v>10</v>
      </c>
      <c r="D211" s="55">
        <v>44797</v>
      </c>
      <c r="E211" s="27"/>
      <c r="I211" s="1561"/>
      <c r="J211" s="27">
        <v>0.1</v>
      </c>
      <c r="K211" s="27">
        <v>10.5</v>
      </c>
      <c r="L211" s="27" t="s">
        <v>811</v>
      </c>
      <c r="M211" s="27" t="s">
        <v>811</v>
      </c>
      <c r="N211" s="24" t="s">
        <v>811</v>
      </c>
      <c r="O211" s="24" t="s">
        <v>811</v>
      </c>
      <c r="P211" s="27" t="s">
        <v>811</v>
      </c>
      <c r="Q211" s="24" t="s">
        <v>811</v>
      </c>
      <c r="R211" s="24" t="s">
        <v>811</v>
      </c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</row>
    <row r="212" spans="1:42">
      <c r="A212" t="s">
        <v>2126</v>
      </c>
      <c r="B212" t="s">
        <v>973</v>
      </c>
      <c r="C212" s="27">
        <v>10.5</v>
      </c>
      <c r="D212" s="55">
        <v>44797</v>
      </c>
      <c r="E212" s="27"/>
      <c r="I212" s="1561"/>
      <c r="J212" s="27">
        <v>0.1</v>
      </c>
      <c r="K212" s="27">
        <v>10.4</v>
      </c>
      <c r="L212" s="27" t="s">
        <v>811</v>
      </c>
      <c r="M212" s="27" t="s">
        <v>811</v>
      </c>
      <c r="N212" s="24" t="s">
        <v>811</v>
      </c>
      <c r="O212" s="24" t="s">
        <v>811</v>
      </c>
      <c r="P212" s="27" t="s">
        <v>811</v>
      </c>
      <c r="Q212" s="24" t="s">
        <v>811</v>
      </c>
      <c r="R212" s="24" t="s">
        <v>811</v>
      </c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</row>
    <row r="213" spans="1:42">
      <c r="A213" t="s">
        <v>2126</v>
      </c>
      <c r="B213" t="s">
        <v>973</v>
      </c>
      <c r="C213" s="27">
        <v>11</v>
      </c>
      <c r="D213" s="55">
        <v>44797</v>
      </c>
      <c r="E213" s="27"/>
      <c r="I213" s="1561"/>
      <c r="J213" s="27">
        <v>0.1</v>
      </c>
      <c r="K213" s="27">
        <v>10.3</v>
      </c>
      <c r="L213" s="27" t="s">
        <v>811</v>
      </c>
      <c r="M213" s="27" t="s">
        <v>811</v>
      </c>
      <c r="N213" s="24" t="s">
        <v>811</v>
      </c>
      <c r="O213" s="24" t="s">
        <v>811</v>
      </c>
      <c r="P213" s="27" t="s">
        <v>811</v>
      </c>
      <c r="Q213" s="24" t="s">
        <v>811</v>
      </c>
      <c r="R213" s="24" t="s">
        <v>811</v>
      </c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</row>
    <row r="214" spans="1:42">
      <c r="A214" t="s">
        <v>2126</v>
      </c>
      <c r="B214" t="s">
        <v>973</v>
      </c>
      <c r="C214" s="27">
        <v>11.5</v>
      </c>
      <c r="D214" s="55">
        <v>44797</v>
      </c>
      <c r="E214" s="27"/>
      <c r="I214" s="1561"/>
      <c r="J214" s="27">
        <v>0.1</v>
      </c>
      <c r="K214" s="27">
        <v>10.199999999999999</v>
      </c>
      <c r="L214" s="27" t="s">
        <v>811</v>
      </c>
      <c r="M214" s="27" t="s">
        <v>811</v>
      </c>
      <c r="N214" s="24" t="s">
        <v>811</v>
      </c>
      <c r="O214" s="24" t="s">
        <v>811</v>
      </c>
      <c r="P214" s="27" t="s">
        <v>811</v>
      </c>
      <c r="Q214" s="24" t="s">
        <v>811</v>
      </c>
      <c r="R214" s="24" t="s">
        <v>811</v>
      </c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</row>
    <row r="215" spans="1:42">
      <c r="A215" t="s">
        <v>2126</v>
      </c>
      <c r="B215" t="s">
        <v>973</v>
      </c>
      <c r="C215" s="27">
        <v>12</v>
      </c>
      <c r="D215" s="55">
        <v>44797</v>
      </c>
      <c r="E215" s="27"/>
      <c r="I215" s="1561"/>
      <c r="J215" s="27">
        <v>0.1</v>
      </c>
      <c r="K215" s="27">
        <v>10.199999999999999</v>
      </c>
      <c r="L215" s="22">
        <v>6.24</v>
      </c>
      <c r="M215" s="27">
        <v>27.1</v>
      </c>
      <c r="N215" s="24">
        <v>9.4317973214285686</v>
      </c>
      <c r="O215" s="24">
        <v>1.6465714285714284</v>
      </c>
      <c r="P215" s="24">
        <v>4.2117662752149743</v>
      </c>
      <c r="Q215" s="49">
        <v>75.640171951764188</v>
      </c>
      <c r="R215" s="24">
        <v>11.078368749999997</v>
      </c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</row>
    <row r="216" spans="1:42">
      <c r="A216" t="s">
        <v>2126</v>
      </c>
      <c r="B216" t="s">
        <v>2134</v>
      </c>
      <c r="C216" s="27">
        <v>0.5</v>
      </c>
      <c r="D216" s="55">
        <v>44665</v>
      </c>
      <c r="E216" s="27" t="s">
        <v>1118</v>
      </c>
      <c r="F216">
        <v>2</v>
      </c>
      <c r="G216">
        <v>5.45</v>
      </c>
      <c r="H216">
        <v>2.15</v>
      </c>
      <c r="I216" s="1562">
        <v>0.39449541284403666</v>
      </c>
      <c r="J216" s="27">
        <v>10.6</v>
      </c>
      <c r="K216" s="27">
        <v>14.1</v>
      </c>
      <c r="L216" s="22">
        <v>6.57</v>
      </c>
      <c r="M216" s="27">
        <v>24.900000000000006</v>
      </c>
      <c r="N216" s="24">
        <v>1.3352359397283757</v>
      </c>
      <c r="O216" s="24">
        <v>2.5000000000000001E-2</v>
      </c>
      <c r="P216" s="71">
        <v>0.88232157921462884</v>
      </c>
      <c r="Q216" s="25">
        <v>35.60334196891192</v>
      </c>
      <c r="R216" s="24">
        <v>1.3602359397283756</v>
      </c>
      <c r="S216" t="s">
        <v>2192</v>
      </c>
      <c r="T216" t="s">
        <v>1037</v>
      </c>
      <c r="U216" t="s">
        <v>1028</v>
      </c>
      <c r="V216" t="s">
        <v>714</v>
      </c>
      <c r="W216" t="s">
        <v>2193</v>
      </c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</row>
    <row r="217" spans="1:42">
      <c r="A217" t="s">
        <v>2126</v>
      </c>
      <c r="B217" t="s">
        <v>2134</v>
      </c>
      <c r="C217" s="27">
        <v>0.5</v>
      </c>
      <c r="D217" s="55">
        <v>44665</v>
      </c>
      <c r="E217" s="27" t="s">
        <v>1130</v>
      </c>
      <c r="I217" s="1561"/>
      <c r="J217" s="27">
        <v>10.6</v>
      </c>
      <c r="K217" s="27">
        <v>14.1</v>
      </c>
      <c r="L217" s="22">
        <v>6.52</v>
      </c>
      <c r="M217" s="27">
        <v>19.7</v>
      </c>
      <c r="N217" s="24">
        <v>1.4760767650448314</v>
      </c>
      <c r="O217" s="24">
        <v>2.5000000000000001E-2</v>
      </c>
      <c r="P217" s="71">
        <v>1.117607333671863</v>
      </c>
      <c r="Q217" s="25">
        <v>163.59880829015543</v>
      </c>
      <c r="R217" s="24">
        <v>1.5010767650448313</v>
      </c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</row>
    <row r="218" spans="1:42">
      <c r="A218" t="s">
        <v>2126</v>
      </c>
      <c r="B218" t="s">
        <v>2134</v>
      </c>
      <c r="C218" s="27">
        <v>1</v>
      </c>
      <c r="D218" s="55">
        <v>44665</v>
      </c>
      <c r="E218" s="27"/>
      <c r="I218" s="1561"/>
      <c r="J218" s="27">
        <v>10.95</v>
      </c>
      <c r="K218" s="27">
        <v>13.5</v>
      </c>
      <c r="L218" s="27" t="s">
        <v>811</v>
      </c>
      <c r="M218" s="27" t="s">
        <v>811</v>
      </c>
      <c r="N218" s="24" t="s">
        <v>811</v>
      </c>
      <c r="O218" s="24" t="s">
        <v>811</v>
      </c>
      <c r="P218" s="24" t="s">
        <v>811</v>
      </c>
      <c r="Q218" s="24" t="s">
        <v>811</v>
      </c>
      <c r="R218" s="24" t="s">
        <v>811</v>
      </c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</row>
    <row r="219" spans="1:42">
      <c r="A219" t="s">
        <v>2126</v>
      </c>
      <c r="B219" t="s">
        <v>2134</v>
      </c>
      <c r="C219" s="27">
        <v>2</v>
      </c>
      <c r="D219" s="55">
        <v>44665</v>
      </c>
      <c r="E219" s="27"/>
      <c r="I219" s="1561"/>
      <c r="J219" s="27">
        <v>10.63</v>
      </c>
      <c r="K219" s="27">
        <v>12.2</v>
      </c>
      <c r="L219" s="27" t="s">
        <v>811</v>
      </c>
      <c r="M219" s="27" t="s">
        <v>811</v>
      </c>
      <c r="N219" s="24" t="s">
        <v>811</v>
      </c>
      <c r="O219" s="24" t="s">
        <v>811</v>
      </c>
      <c r="P219" s="24" t="s">
        <v>811</v>
      </c>
      <c r="Q219" s="24" t="s">
        <v>811</v>
      </c>
      <c r="R219" s="24" t="s">
        <v>811</v>
      </c>
    </row>
    <row r="220" spans="1:42">
      <c r="A220" t="s">
        <v>2126</v>
      </c>
      <c r="B220" t="s">
        <v>2134</v>
      </c>
      <c r="C220" s="27">
        <v>3</v>
      </c>
      <c r="D220" s="55">
        <v>44665</v>
      </c>
      <c r="E220" s="27"/>
      <c r="I220" s="1561"/>
      <c r="J220" s="27">
        <v>11.28</v>
      </c>
      <c r="K220" s="27">
        <v>10.4</v>
      </c>
      <c r="L220" s="27" t="s">
        <v>811</v>
      </c>
      <c r="M220" s="27" t="s">
        <v>811</v>
      </c>
      <c r="N220" s="24" t="s">
        <v>811</v>
      </c>
      <c r="O220" s="24" t="s">
        <v>811</v>
      </c>
      <c r="P220" s="24" t="s">
        <v>811</v>
      </c>
      <c r="Q220" s="24" t="s">
        <v>811</v>
      </c>
      <c r="R220" s="24" t="s">
        <v>811</v>
      </c>
    </row>
    <row r="221" spans="1:42">
      <c r="A221" t="s">
        <v>2126</v>
      </c>
      <c r="B221" t="s">
        <v>2134</v>
      </c>
      <c r="C221" s="27">
        <v>4</v>
      </c>
      <c r="D221" s="55">
        <v>44665</v>
      </c>
      <c r="E221" s="27"/>
      <c r="I221" s="1561"/>
      <c r="J221" s="27">
        <v>8.99</v>
      </c>
      <c r="K221" s="27">
        <v>8.1999999999999993</v>
      </c>
      <c r="L221" s="27" t="s">
        <v>811</v>
      </c>
      <c r="M221" s="27" t="s">
        <v>811</v>
      </c>
      <c r="N221" s="24" t="s">
        <v>811</v>
      </c>
      <c r="O221" s="24" t="s">
        <v>811</v>
      </c>
      <c r="P221" s="24" t="s">
        <v>811</v>
      </c>
      <c r="Q221" s="24" t="s">
        <v>811</v>
      </c>
      <c r="R221" s="24" t="s">
        <v>811</v>
      </c>
    </row>
    <row r="222" spans="1:42">
      <c r="A222" t="s">
        <v>2126</v>
      </c>
      <c r="B222" t="s">
        <v>2134</v>
      </c>
      <c r="C222" s="27">
        <v>4.95</v>
      </c>
      <c r="D222" s="55">
        <v>44665</v>
      </c>
      <c r="E222" s="27"/>
      <c r="I222" s="1561"/>
      <c r="J222" s="27">
        <v>2.37</v>
      </c>
      <c r="K222" s="27">
        <v>7.7</v>
      </c>
      <c r="L222" s="22">
        <v>6.33</v>
      </c>
      <c r="M222" s="27">
        <v>25.2</v>
      </c>
      <c r="N222" s="24">
        <v>2.5386962169435643</v>
      </c>
      <c r="O222" s="24">
        <v>2.5930982278481021</v>
      </c>
      <c r="P222" s="71">
        <v>0.63344396720031237</v>
      </c>
      <c r="Q222" s="25">
        <v>62.028212435233158</v>
      </c>
      <c r="R222" s="24">
        <v>5.1317944447916659</v>
      </c>
    </row>
    <row r="223" spans="1:42">
      <c r="A223" t="s">
        <v>2126</v>
      </c>
      <c r="B223" t="s">
        <v>2134</v>
      </c>
      <c r="C223" s="27">
        <v>0.5</v>
      </c>
      <c r="D223" s="55">
        <v>44788</v>
      </c>
      <c r="E223" s="27"/>
      <c r="F223">
        <v>2</v>
      </c>
      <c r="G223">
        <v>5.0999999999999996</v>
      </c>
      <c r="H223">
        <v>2.875</v>
      </c>
      <c r="I223" s="1562">
        <v>0.56372549019607843</v>
      </c>
      <c r="J223" s="27">
        <v>7.04</v>
      </c>
      <c r="K223" s="27">
        <v>25.2</v>
      </c>
      <c r="L223" s="22">
        <v>6.74</v>
      </c>
      <c r="M223" s="27">
        <v>22.1</v>
      </c>
      <c r="N223" s="24">
        <v>3.8363687499999979</v>
      </c>
      <c r="O223" s="24">
        <v>1.0200000000000009</v>
      </c>
      <c r="P223" s="24">
        <v>0.31804010210643235</v>
      </c>
      <c r="Q223" s="49">
        <v>34.371748548459131</v>
      </c>
      <c r="R223" s="24">
        <v>4.8563687499999988</v>
      </c>
      <c r="S223" t="s">
        <v>1566</v>
      </c>
      <c r="T223">
        <v>2</v>
      </c>
      <c r="U223">
        <v>1</v>
      </c>
      <c r="V223" t="s">
        <v>2194</v>
      </c>
    </row>
    <row r="224" spans="1:42">
      <c r="A224" t="s">
        <v>2126</v>
      </c>
      <c r="B224" t="s">
        <v>2134</v>
      </c>
      <c r="C224" s="27">
        <v>1</v>
      </c>
      <c r="D224" s="55">
        <v>44788</v>
      </c>
      <c r="E224" s="27"/>
      <c r="I224" s="1561"/>
      <c r="J224" s="27">
        <v>6.9</v>
      </c>
      <c r="K224" s="27">
        <v>25.2</v>
      </c>
      <c r="L224" s="27" t="s">
        <v>811</v>
      </c>
      <c r="M224" s="27" t="s">
        <v>811</v>
      </c>
      <c r="N224" s="24" t="s">
        <v>811</v>
      </c>
      <c r="O224" s="24" t="s">
        <v>811</v>
      </c>
      <c r="P224" s="27" t="s">
        <v>811</v>
      </c>
      <c r="Q224" s="24" t="s">
        <v>811</v>
      </c>
      <c r="R224" s="24" t="s">
        <v>811</v>
      </c>
    </row>
    <row r="225" spans="1:29">
      <c r="A225" t="s">
        <v>2126</v>
      </c>
      <c r="B225" t="s">
        <v>2134</v>
      </c>
      <c r="C225" s="27">
        <v>2</v>
      </c>
      <c r="D225" s="55">
        <v>44788</v>
      </c>
      <c r="E225" s="27"/>
      <c r="I225" s="1561"/>
      <c r="J225" s="27">
        <v>6.7</v>
      </c>
      <c r="K225" s="27">
        <v>25.2</v>
      </c>
      <c r="L225" s="27" t="s">
        <v>811</v>
      </c>
      <c r="M225" s="27" t="s">
        <v>811</v>
      </c>
      <c r="N225" s="24" t="s">
        <v>811</v>
      </c>
      <c r="O225" s="24" t="s">
        <v>811</v>
      </c>
      <c r="P225" s="27" t="s">
        <v>811</v>
      </c>
      <c r="Q225" s="24" t="s">
        <v>811</v>
      </c>
      <c r="R225" s="24" t="s">
        <v>811</v>
      </c>
    </row>
    <row r="226" spans="1:29">
      <c r="A226" t="s">
        <v>2126</v>
      </c>
      <c r="B226" t="s">
        <v>2134</v>
      </c>
      <c r="C226" s="27">
        <v>3</v>
      </c>
      <c r="D226" s="55">
        <v>44788</v>
      </c>
      <c r="E226" s="27"/>
      <c r="I226" s="1561"/>
      <c r="J226" s="27">
        <v>7.5</v>
      </c>
      <c r="K226" s="27">
        <v>23.8</v>
      </c>
      <c r="L226" s="27" t="s">
        <v>811</v>
      </c>
      <c r="M226" s="27" t="s">
        <v>811</v>
      </c>
      <c r="N226" s="24" t="s">
        <v>811</v>
      </c>
      <c r="O226" s="24" t="s">
        <v>811</v>
      </c>
      <c r="P226" s="27" t="s">
        <v>811</v>
      </c>
      <c r="Q226" s="24" t="s">
        <v>811</v>
      </c>
      <c r="R226" s="24" t="s">
        <v>811</v>
      </c>
    </row>
    <row r="227" spans="1:29">
      <c r="A227" t="s">
        <v>2126</v>
      </c>
      <c r="B227" t="s">
        <v>2134</v>
      </c>
      <c r="C227" s="27">
        <v>4</v>
      </c>
      <c r="D227" s="55">
        <v>44788</v>
      </c>
      <c r="E227" s="27"/>
      <c r="I227" s="1561"/>
      <c r="J227" s="27">
        <v>0.28000000000000003</v>
      </c>
      <c r="K227" s="27">
        <v>18.3</v>
      </c>
      <c r="L227" s="27" t="s">
        <v>811</v>
      </c>
      <c r="M227" s="27" t="s">
        <v>811</v>
      </c>
      <c r="N227" s="24" t="s">
        <v>811</v>
      </c>
      <c r="O227" s="24" t="s">
        <v>811</v>
      </c>
      <c r="P227" s="27" t="s">
        <v>811</v>
      </c>
      <c r="Q227" s="24" t="s">
        <v>811</v>
      </c>
      <c r="R227" s="24" t="s">
        <v>811</v>
      </c>
    </row>
    <row r="228" spans="1:29">
      <c r="A228" t="s">
        <v>2126</v>
      </c>
      <c r="B228" t="s">
        <v>2134</v>
      </c>
      <c r="C228" s="27">
        <v>4.5999999999999996</v>
      </c>
      <c r="D228" s="55">
        <v>44788</v>
      </c>
      <c r="E228" s="27"/>
      <c r="I228" s="1561"/>
      <c r="J228" s="27">
        <v>0.13</v>
      </c>
      <c r="K228" s="27">
        <v>15.1</v>
      </c>
      <c r="L228" s="22">
        <v>6.45</v>
      </c>
      <c r="M228" s="27">
        <v>32.700000000000003</v>
      </c>
      <c r="N228" s="24">
        <v>78.105483035714158</v>
      </c>
      <c r="O228" s="24">
        <v>178.76228571428575</v>
      </c>
      <c r="P228" s="24">
        <v>2.2462753467813199</v>
      </c>
      <c r="Q228" s="49">
        <v>79.659823581956232</v>
      </c>
      <c r="R228" s="24">
        <v>256.86776874999993</v>
      </c>
    </row>
    <row r="229" spans="1:29">
      <c r="A229" t="s">
        <v>2126</v>
      </c>
      <c r="B229" t="s">
        <v>2136</v>
      </c>
      <c r="C229" s="27">
        <v>0.5</v>
      </c>
      <c r="D229" s="55">
        <v>44665</v>
      </c>
      <c r="E229" s="27"/>
      <c r="F229">
        <v>2</v>
      </c>
      <c r="G229">
        <v>3.85</v>
      </c>
      <c r="H229">
        <v>3.2</v>
      </c>
      <c r="I229" s="1562">
        <v>0.83116883116883122</v>
      </c>
      <c r="J229" s="27">
        <v>11.02</v>
      </c>
      <c r="K229" s="27">
        <v>13.4</v>
      </c>
      <c r="L229" s="22">
        <v>5.32</v>
      </c>
      <c r="M229" s="27">
        <v>1.2</v>
      </c>
      <c r="N229" s="24">
        <v>1.6155193511207804</v>
      </c>
      <c r="O229" s="24">
        <v>2.5000000000000001E-2</v>
      </c>
      <c r="P229" s="71">
        <v>1.2058394915933262</v>
      </c>
      <c r="Q229" s="25">
        <v>24.317720207253885</v>
      </c>
      <c r="R229" s="24">
        <v>1.6405193511207803</v>
      </c>
      <c r="S229" t="s">
        <v>1045</v>
      </c>
      <c r="T229" t="s">
        <v>1037</v>
      </c>
      <c r="U229" t="s">
        <v>1028</v>
      </c>
      <c r="V229" t="s">
        <v>714</v>
      </c>
      <c r="W229" t="s">
        <v>2195</v>
      </c>
    </row>
    <row r="230" spans="1:29">
      <c r="A230" t="s">
        <v>2126</v>
      </c>
      <c r="B230" t="s">
        <v>2136</v>
      </c>
      <c r="C230" s="27">
        <v>1</v>
      </c>
      <c r="D230" s="55">
        <v>44665</v>
      </c>
      <c r="E230" s="27"/>
      <c r="I230" s="1561"/>
      <c r="J230" s="27">
        <v>10.93</v>
      </c>
      <c r="K230" s="27">
        <v>13.4</v>
      </c>
      <c r="L230" s="27" t="s">
        <v>811</v>
      </c>
      <c r="M230" s="27" t="s">
        <v>811</v>
      </c>
      <c r="N230" s="24" t="s">
        <v>811</v>
      </c>
      <c r="O230" s="24" t="s">
        <v>811</v>
      </c>
      <c r="P230" s="24" t="s">
        <v>811</v>
      </c>
      <c r="Q230" s="24" t="s">
        <v>811</v>
      </c>
      <c r="R230" s="24" t="s">
        <v>811</v>
      </c>
    </row>
    <row r="231" spans="1:29">
      <c r="A231" t="s">
        <v>2126</v>
      </c>
      <c r="B231" t="s">
        <v>2136</v>
      </c>
      <c r="C231" s="27">
        <v>2</v>
      </c>
      <c r="D231" s="55">
        <v>44665</v>
      </c>
      <c r="E231" s="27"/>
      <c r="I231" s="1561"/>
      <c r="J231" s="27">
        <v>11.15</v>
      </c>
      <c r="K231" s="27">
        <v>12.5</v>
      </c>
      <c r="L231" s="27" t="s">
        <v>811</v>
      </c>
      <c r="M231" s="27" t="s">
        <v>811</v>
      </c>
      <c r="N231" s="24" t="s">
        <v>811</v>
      </c>
      <c r="O231" s="24" t="s">
        <v>811</v>
      </c>
      <c r="P231" s="24" t="s">
        <v>811</v>
      </c>
      <c r="Q231" s="24" t="s">
        <v>811</v>
      </c>
      <c r="R231" s="24" t="s">
        <v>811</v>
      </c>
    </row>
    <row r="232" spans="1:29">
      <c r="A232" t="s">
        <v>2126</v>
      </c>
      <c r="B232" t="s">
        <v>2136</v>
      </c>
      <c r="C232" s="27">
        <v>3</v>
      </c>
      <c r="D232" s="55">
        <v>44665</v>
      </c>
      <c r="E232" s="27"/>
      <c r="I232" s="1561"/>
      <c r="J232" s="27">
        <v>10.93</v>
      </c>
      <c r="K232" s="27">
        <v>12.2</v>
      </c>
      <c r="L232" s="27" t="s">
        <v>811</v>
      </c>
      <c r="M232" s="27" t="s">
        <v>811</v>
      </c>
      <c r="N232" s="24" t="s">
        <v>811</v>
      </c>
      <c r="O232" s="24" t="s">
        <v>811</v>
      </c>
      <c r="P232" s="24" t="s">
        <v>811</v>
      </c>
      <c r="Q232" s="24" t="s">
        <v>811</v>
      </c>
      <c r="R232" s="24" t="s">
        <v>811</v>
      </c>
    </row>
    <row r="233" spans="1:29">
      <c r="A233" t="s">
        <v>2126</v>
      </c>
      <c r="B233" t="s">
        <v>2136</v>
      </c>
      <c r="C233" s="27">
        <v>3.35</v>
      </c>
      <c r="D233" s="55">
        <v>44665</v>
      </c>
      <c r="E233" s="27"/>
      <c r="I233" s="1561"/>
      <c r="J233" s="27">
        <v>10.58</v>
      </c>
      <c r="K233" s="27">
        <v>12</v>
      </c>
      <c r="L233" s="22">
        <v>5.1100000000000003</v>
      </c>
      <c r="M233" s="27">
        <v>1.3</v>
      </c>
      <c r="N233" s="24">
        <v>2.4666233397283754</v>
      </c>
      <c r="O233" s="24">
        <v>2.5000000000000001E-2</v>
      </c>
      <c r="P233" s="71">
        <v>1.3528930881290977</v>
      </c>
      <c r="Q233" s="25">
        <v>23.491943005181351</v>
      </c>
      <c r="R233" s="24">
        <v>2.4916233397283754</v>
      </c>
    </row>
    <row r="234" spans="1:29">
      <c r="A234" t="s">
        <v>2126</v>
      </c>
      <c r="B234" t="s">
        <v>2136</v>
      </c>
      <c r="C234" s="27">
        <v>0.5</v>
      </c>
      <c r="D234" s="55">
        <v>44788</v>
      </c>
      <c r="E234" s="27"/>
      <c r="F234">
        <v>2</v>
      </c>
      <c r="G234">
        <v>4.3</v>
      </c>
      <c r="H234">
        <v>3.05</v>
      </c>
      <c r="I234" s="1562">
        <v>0.70930232558139539</v>
      </c>
      <c r="J234" s="27">
        <v>8.2799999999999994</v>
      </c>
      <c r="K234" s="27">
        <v>23.4</v>
      </c>
      <c r="L234" s="22">
        <v>5.58</v>
      </c>
      <c r="M234" s="27">
        <v>2.2999999999999998</v>
      </c>
      <c r="N234" s="24">
        <v>3.2127116071428561</v>
      </c>
      <c r="O234" s="24">
        <v>1.2968571428571436</v>
      </c>
      <c r="P234" s="24">
        <v>0.45939125859818003</v>
      </c>
      <c r="Q234" s="49">
        <v>27.672329164805717</v>
      </c>
      <c r="R234" s="24">
        <v>4.5095687499999997</v>
      </c>
      <c r="S234" t="s">
        <v>1114</v>
      </c>
      <c r="T234">
        <v>2</v>
      </c>
      <c r="U234">
        <v>1</v>
      </c>
      <c r="V234" t="s">
        <v>1105</v>
      </c>
    </row>
    <row r="235" spans="1:29">
      <c r="A235" t="s">
        <v>2126</v>
      </c>
      <c r="B235" t="s">
        <v>2136</v>
      </c>
      <c r="C235" s="27">
        <v>1</v>
      </c>
      <c r="D235" s="55">
        <v>44788</v>
      </c>
      <c r="E235" s="27"/>
      <c r="I235" s="1561"/>
      <c r="J235" s="27">
        <v>5.79</v>
      </c>
      <c r="K235" s="27">
        <v>25.3</v>
      </c>
      <c r="L235" s="27" t="s">
        <v>811</v>
      </c>
      <c r="M235" s="27" t="s">
        <v>811</v>
      </c>
      <c r="N235" s="24" t="s">
        <v>811</v>
      </c>
      <c r="O235" s="24" t="s">
        <v>811</v>
      </c>
      <c r="P235" s="27" t="s">
        <v>811</v>
      </c>
      <c r="Q235" s="24" t="s">
        <v>811</v>
      </c>
      <c r="R235" s="24" t="s">
        <v>811</v>
      </c>
    </row>
    <row r="236" spans="1:29">
      <c r="A236" t="s">
        <v>2126</v>
      </c>
      <c r="B236" t="s">
        <v>2136</v>
      </c>
      <c r="C236" s="27">
        <v>2</v>
      </c>
      <c r="D236" s="55">
        <v>44788</v>
      </c>
      <c r="E236" s="27"/>
      <c r="I236" s="1561"/>
      <c r="J236" s="27">
        <v>5.6</v>
      </c>
      <c r="K236" s="27">
        <v>25.1</v>
      </c>
      <c r="L236" s="27" t="s">
        <v>811</v>
      </c>
      <c r="M236" s="27" t="s">
        <v>811</v>
      </c>
      <c r="N236" s="24" t="s">
        <v>811</v>
      </c>
      <c r="O236" s="24" t="s">
        <v>811</v>
      </c>
      <c r="P236" s="27" t="s">
        <v>811</v>
      </c>
      <c r="Q236" s="24" t="s">
        <v>811</v>
      </c>
      <c r="R236" s="24" t="s">
        <v>811</v>
      </c>
    </row>
    <row r="237" spans="1:29">
      <c r="A237" t="s">
        <v>2126</v>
      </c>
      <c r="B237" t="s">
        <v>2136</v>
      </c>
      <c r="C237" s="27">
        <v>3</v>
      </c>
      <c r="D237" s="55">
        <v>44788</v>
      </c>
      <c r="E237" s="27"/>
      <c r="I237" s="1561"/>
      <c r="J237" s="27">
        <v>4.9800000000000004</v>
      </c>
      <c r="K237" s="27">
        <v>24.9</v>
      </c>
      <c r="L237" s="27" t="s">
        <v>811</v>
      </c>
      <c r="M237" s="27" t="s">
        <v>811</v>
      </c>
      <c r="N237" s="24" t="s">
        <v>811</v>
      </c>
      <c r="O237" s="24" t="s">
        <v>811</v>
      </c>
      <c r="P237" s="27" t="s">
        <v>811</v>
      </c>
      <c r="Q237" s="24" t="s">
        <v>811</v>
      </c>
      <c r="R237" s="24" t="s">
        <v>811</v>
      </c>
    </row>
    <row r="238" spans="1:29">
      <c r="A238" t="s">
        <v>2126</v>
      </c>
      <c r="B238" t="s">
        <v>2136</v>
      </c>
      <c r="C238" s="27">
        <v>3.5</v>
      </c>
      <c r="D238" s="55">
        <v>44788</v>
      </c>
      <c r="E238" s="27"/>
      <c r="I238" s="1561"/>
      <c r="J238" s="27">
        <v>0.2</v>
      </c>
      <c r="K238" s="27">
        <v>25</v>
      </c>
      <c r="L238" s="22">
        <v>6.2</v>
      </c>
      <c r="M238" s="27">
        <v>4.2</v>
      </c>
      <c r="N238" s="24">
        <v>25.160197321428573</v>
      </c>
      <c r="O238" s="24">
        <v>2.6665714285714279</v>
      </c>
      <c r="P238" s="24">
        <v>0.66686299357570422</v>
      </c>
      <c r="Q238" s="49">
        <v>28.208282715497987</v>
      </c>
      <c r="R238" s="24">
        <v>27.826768749999999</v>
      </c>
    </row>
    <row r="239" spans="1:29">
      <c r="A239" t="s">
        <v>2126</v>
      </c>
      <c r="B239" t="s">
        <v>2137</v>
      </c>
      <c r="C239" s="27">
        <v>0.5</v>
      </c>
      <c r="D239" s="55">
        <v>44665</v>
      </c>
      <c r="E239" s="27"/>
      <c r="F239">
        <v>2</v>
      </c>
      <c r="G239">
        <v>5.4</v>
      </c>
      <c r="H239">
        <v>3.9750000000000001</v>
      </c>
      <c r="I239" s="1562">
        <v>0.73611111111111105</v>
      </c>
      <c r="J239" s="27">
        <v>9.07</v>
      </c>
      <c r="K239" s="27">
        <v>13.4</v>
      </c>
      <c r="L239" s="22">
        <v>6.18</v>
      </c>
      <c r="M239" s="27">
        <v>7.7</v>
      </c>
      <c r="N239" s="24">
        <v>0.88072344479166653</v>
      </c>
      <c r="O239" s="24">
        <v>2.5000000000000001E-2</v>
      </c>
      <c r="P239" s="71">
        <v>0.88232157921462884</v>
      </c>
      <c r="Q239" s="25">
        <v>33.951787564766839</v>
      </c>
      <c r="R239" s="24">
        <v>0.90572344479166655</v>
      </c>
      <c r="S239" t="s">
        <v>2061</v>
      </c>
      <c r="T239" t="s">
        <v>1037</v>
      </c>
      <c r="U239" t="s">
        <v>1028</v>
      </c>
      <c r="V239" t="s">
        <v>2196</v>
      </c>
      <c r="W239" t="s">
        <v>2197</v>
      </c>
      <c r="X239" s="27"/>
      <c r="Y239" s="27"/>
      <c r="Z239" s="27"/>
      <c r="AA239" s="27"/>
      <c r="AB239" s="27"/>
      <c r="AC239" s="27"/>
    </row>
    <row r="240" spans="1:29">
      <c r="A240" t="s">
        <v>2126</v>
      </c>
      <c r="B240" t="s">
        <v>2137</v>
      </c>
      <c r="C240" s="27">
        <v>1</v>
      </c>
      <c r="D240" s="55">
        <v>44665</v>
      </c>
      <c r="E240" s="27"/>
      <c r="I240" s="1561"/>
      <c r="J240" s="27">
        <v>9.09</v>
      </c>
      <c r="K240" s="27">
        <v>13.4</v>
      </c>
      <c r="L240" s="27" t="s">
        <v>811</v>
      </c>
      <c r="M240" s="27" t="s">
        <v>811</v>
      </c>
      <c r="N240" s="24" t="s">
        <v>811</v>
      </c>
      <c r="O240" s="24" t="s">
        <v>811</v>
      </c>
      <c r="P240" s="24" t="s">
        <v>811</v>
      </c>
      <c r="Q240" s="24" t="s">
        <v>811</v>
      </c>
      <c r="R240" s="24" t="s">
        <v>811</v>
      </c>
      <c r="X240" s="27"/>
      <c r="Y240" s="27"/>
      <c r="Z240" s="27"/>
      <c r="AA240" s="27"/>
      <c r="AB240" s="27"/>
      <c r="AC240" s="27"/>
    </row>
    <row r="241" spans="1:42">
      <c r="A241" t="s">
        <v>2126</v>
      </c>
      <c r="B241" t="s">
        <v>2137</v>
      </c>
      <c r="C241" s="27">
        <v>2</v>
      </c>
      <c r="D241" s="55">
        <v>44665</v>
      </c>
      <c r="E241" s="27"/>
      <c r="I241" s="1561"/>
      <c r="J241" s="27">
        <v>8.8800000000000008</v>
      </c>
      <c r="K241" s="27">
        <v>13.2</v>
      </c>
      <c r="L241" s="27" t="s">
        <v>811</v>
      </c>
      <c r="M241" s="27" t="s">
        <v>811</v>
      </c>
      <c r="N241" s="24" t="s">
        <v>811</v>
      </c>
      <c r="O241" s="24" t="s">
        <v>811</v>
      </c>
      <c r="P241" s="24" t="s">
        <v>811</v>
      </c>
      <c r="Q241" s="24" t="s">
        <v>811</v>
      </c>
      <c r="R241" s="24" t="s">
        <v>811</v>
      </c>
      <c r="X241" s="27"/>
      <c r="Y241" s="27"/>
      <c r="Z241" s="27"/>
      <c r="AA241" s="27"/>
      <c r="AB241" s="27"/>
      <c r="AC241" s="27"/>
    </row>
    <row r="242" spans="1:42">
      <c r="A242" t="s">
        <v>2126</v>
      </c>
      <c r="B242" t="s">
        <v>2137</v>
      </c>
      <c r="C242" s="27">
        <v>3</v>
      </c>
      <c r="D242" s="55">
        <v>44665</v>
      </c>
      <c r="E242" s="27"/>
      <c r="I242" s="1561"/>
      <c r="J242" s="27">
        <v>9.01</v>
      </c>
      <c r="K242" s="27">
        <v>12.2</v>
      </c>
      <c r="L242" s="27" t="s">
        <v>811</v>
      </c>
      <c r="M242" s="27" t="s">
        <v>811</v>
      </c>
      <c r="N242" s="24" t="s">
        <v>811</v>
      </c>
      <c r="O242" s="24" t="s">
        <v>811</v>
      </c>
      <c r="P242" s="24" t="s">
        <v>811</v>
      </c>
      <c r="Q242" s="24" t="s">
        <v>811</v>
      </c>
      <c r="R242" s="24" t="s">
        <v>811</v>
      </c>
      <c r="X242" s="27"/>
      <c r="Y242" s="27"/>
      <c r="Z242" s="27"/>
      <c r="AA242" s="27"/>
      <c r="AB242" s="27"/>
      <c r="AC242" s="27"/>
    </row>
    <row r="243" spans="1:42">
      <c r="A243" t="s">
        <v>2126</v>
      </c>
      <c r="B243" t="s">
        <v>2137</v>
      </c>
      <c r="C243" s="27">
        <v>4</v>
      </c>
      <c r="D243" s="55">
        <v>44665</v>
      </c>
      <c r="E243" s="27"/>
      <c r="I243" s="1561"/>
      <c r="J243" s="27">
        <v>9</v>
      </c>
      <c r="K243" s="27">
        <v>11.2</v>
      </c>
      <c r="L243" s="27" t="s">
        <v>811</v>
      </c>
      <c r="M243" s="27" t="s">
        <v>811</v>
      </c>
      <c r="N243" s="24" t="s">
        <v>811</v>
      </c>
      <c r="O243" s="24" t="s">
        <v>811</v>
      </c>
      <c r="P243" s="24" t="s">
        <v>811</v>
      </c>
      <c r="Q243" s="24" t="s">
        <v>811</v>
      </c>
      <c r="R243" s="24" t="s">
        <v>811</v>
      </c>
      <c r="X243" s="27"/>
      <c r="Y243" s="27"/>
      <c r="Z243" s="27"/>
      <c r="AA243" s="27"/>
      <c r="AB243" s="27"/>
      <c r="AC243" s="27"/>
    </row>
    <row r="244" spans="1:42">
      <c r="A244" t="s">
        <v>2126</v>
      </c>
      <c r="B244" t="s">
        <v>2137</v>
      </c>
      <c r="C244" s="27">
        <v>4.4000000000000004</v>
      </c>
      <c r="D244" s="55">
        <v>44665</v>
      </c>
      <c r="E244" s="27"/>
      <c r="I244" s="1561"/>
      <c r="J244" s="27">
        <v>8.4</v>
      </c>
      <c r="K244" s="27">
        <v>10.7</v>
      </c>
      <c r="L244" s="22">
        <v>6.18</v>
      </c>
      <c r="M244" s="27">
        <v>9.6</v>
      </c>
      <c r="N244" s="24">
        <v>1.9464359713739454</v>
      </c>
      <c r="O244" s="24">
        <v>2.5000000000000001E-2</v>
      </c>
      <c r="P244" s="71">
        <v>1.529357403972023</v>
      </c>
      <c r="Q244" s="25">
        <v>37.254899999999999</v>
      </c>
      <c r="R244" s="24">
        <v>1.9714359713739453</v>
      </c>
      <c r="X244" s="27"/>
      <c r="Y244" s="27"/>
      <c r="Z244" s="27"/>
      <c r="AA244" s="27"/>
      <c r="AB244" s="27"/>
      <c r="AC244" s="27"/>
    </row>
    <row r="245" spans="1:42">
      <c r="A245" t="s">
        <v>2126</v>
      </c>
      <c r="B245" t="s">
        <v>2137</v>
      </c>
      <c r="C245" s="27">
        <v>0.5</v>
      </c>
      <c r="D245" s="55">
        <v>44788</v>
      </c>
      <c r="E245" s="27"/>
      <c r="F245">
        <v>2</v>
      </c>
      <c r="G245">
        <v>4.4000000000000004</v>
      </c>
      <c r="H245">
        <v>2.15</v>
      </c>
      <c r="I245" s="1562">
        <v>0.48863636363636359</v>
      </c>
      <c r="J245" s="27">
        <v>6.48</v>
      </c>
      <c r="K245" s="27">
        <v>25.2</v>
      </c>
      <c r="L245" s="22">
        <v>6.12</v>
      </c>
      <c r="M245" s="27">
        <v>17.100000000000001</v>
      </c>
      <c r="N245" s="24">
        <v>4.7616544642857139</v>
      </c>
      <c r="O245" s="24">
        <v>0.96171428571428574</v>
      </c>
      <c r="P245" s="24">
        <v>0.45939125859818003</v>
      </c>
      <c r="Q245" s="49">
        <v>41.607121482804814</v>
      </c>
      <c r="R245" s="24">
        <v>5.7233687499999997</v>
      </c>
      <c r="S245" t="s">
        <v>1022</v>
      </c>
      <c r="T245">
        <v>2</v>
      </c>
      <c r="U245">
        <v>2</v>
      </c>
      <c r="V245" t="s">
        <v>2198</v>
      </c>
    </row>
    <row r="246" spans="1:42">
      <c r="A246" t="s">
        <v>2126</v>
      </c>
      <c r="B246" t="s">
        <v>2137</v>
      </c>
      <c r="C246" s="27">
        <v>1</v>
      </c>
      <c r="D246" s="55">
        <v>44788</v>
      </c>
      <c r="E246" s="27"/>
      <c r="I246" s="1561"/>
      <c r="J246" s="27">
        <v>6.42</v>
      </c>
      <c r="K246" s="27">
        <v>25.2</v>
      </c>
      <c r="L246" s="27" t="s">
        <v>811</v>
      </c>
      <c r="M246" s="27" t="s">
        <v>811</v>
      </c>
      <c r="N246" s="24" t="s">
        <v>811</v>
      </c>
      <c r="O246" s="24" t="s">
        <v>811</v>
      </c>
      <c r="P246" s="27" t="s">
        <v>811</v>
      </c>
      <c r="Q246" s="24" t="s">
        <v>811</v>
      </c>
      <c r="R246" s="24" t="s">
        <v>811</v>
      </c>
    </row>
    <row r="247" spans="1:42">
      <c r="A247" t="s">
        <v>2126</v>
      </c>
      <c r="B247" t="s">
        <v>2137</v>
      </c>
      <c r="C247" s="27">
        <v>2</v>
      </c>
      <c r="D247" s="55">
        <v>44788</v>
      </c>
      <c r="E247" s="27"/>
      <c r="I247" s="1561"/>
      <c r="J247" s="27">
        <v>6.15</v>
      </c>
      <c r="K247" s="27">
        <v>25.1</v>
      </c>
      <c r="L247" s="27" t="s">
        <v>811</v>
      </c>
      <c r="M247" s="27" t="s">
        <v>811</v>
      </c>
      <c r="N247" s="24" t="s">
        <v>811</v>
      </c>
      <c r="O247" s="24" t="s">
        <v>811</v>
      </c>
      <c r="P247" s="27" t="s">
        <v>811</v>
      </c>
      <c r="Q247" s="24" t="s">
        <v>811</v>
      </c>
      <c r="R247" s="24" t="s">
        <v>811</v>
      </c>
    </row>
    <row r="248" spans="1:42">
      <c r="A248" t="s">
        <v>2126</v>
      </c>
      <c r="B248" t="s">
        <v>2137</v>
      </c>
      <c r="C248" s="27">
        <v>3</v>
      </c>
      <c r="D248" s="55">
        <v>44788</v>
      </c>
      <c r="E248" s="27"/>
      <c r="I248" s="1561"/>
      <c r="J248" s="27">
        <v>5.95</v>
      </c>
      <c r="K248" s="27">
        <v>25</v>
      </c>
      <c r="L248" s="27" t="s">
        <v>811</v>
      </c>
      <c r="M248" s="27" t="s">
        <v>811</v>
      </c>
      <c r="N248" s="24" t="s">
        <v>811</v>
      </c>
      <c r="O248" s="24" t="s">
        <v>811</v>
      </c>
      <c r="P248" s="27" t="s">
        <v>811</v>
      </c>
      <c r="Q248" s="24" t="s">
        <v>811</v>
      </c>
      <c r="R248" s="24" t="s">
        <v>811</v>
      </c>
    </row>
    <row r="249" spans="1:42">
      <c r="A249" t="s">
        <v>2126</v>
      </c>
      <c r="B249" t="s">
        <v>2137</v>
      </c>
      <c r="C249" s="27">
        <v>3.4</v>
      </c>
      <c r="D249" s="55">
        <v>44788</v>
      </c>
      <c r="E249" s="27"/>
      <c r="I249" s="1561"/>
      <c r="J249" s="27">
        <v>5.2</v>
      </c>
      <c r="K249" s="27">
        <v>25</v>
      </c>
      <c r="L249" s="22">
        <v>5.94</v>
      </c>
      <c r="M249" s="27">
        <v>24.2</v>
      </c>
      <c r="N249" s="24">
        <v>5.0661973214285716</v>
      </c>
      <c r="O249" s="24">
        <v>0.62657142857142856</v>
      </c>
      <c r="P249" s="24">
        <v>0.28270231298349541</v>
      </c>
      <c r="Q249" s="49">
        <v>39.999260830728005</v>
      </c>
      <c r="R249" s="24">
        <v>5.6927687499999999</v>
      </c>
    </row>
    <row r="250" spans="1:42">
      <c r="A250" t="s">
        <v>2126</v>
      </c>
      <c r="B250" t="s">
        <v>2140</v>
      </c>
      <c r="C250" s="27">
        <v>0.5</v>
      </c>
      <c r="D250" s="55">
        <v>44662</v>
      </c>
      <c r="E250" s="27"/>
      <c r="F250">
        <v>2</v>
      </c>
      <c r="G250">
        <v>1.2</v>
      </c>
      <c r="H250">
        <v>1.2</v>
      </c>
      <c r="I250" s="1562">
        <v>1</v>
      </c>
      <c r="J250" s="27">
        <v>9.07</v>
      </c>
      <c r="K250" s="27">
        <v>12.2</v>
      </c>
      <c r="L250" s="27" t="s">
        <v>811</v>
      </c>
      <c r="M250" s="27" t="s">
        <v>811</v>
      </c>
      <c r="N250" s="24" t="s">
        <v>811</v>
      </c>
      <c r="O250" s="24" t="s">
        <v>811</v>
      </c>
      <c r="P250" s="24" t="s">
        <v>811</v>
      </c>
      <c r="Q250" s="24" t="s">
        <v>811</v>
      </c>
      <c r="R250" s="24" t="s">
        <v>811</v>
      </c>
      <c r="S250" t="s">
        <v>2199</v>
      </c>
      <c r="T250" t="s">
        <v>1047</v>
      </c>
      <c r="U250" t="s">
        <v>2187</v>
      </c>
      <c r="V250" t="s">
        <v>714</v>
      </c>
      <c r="W250" t="s">
        <v>2200</v>
      </c>
    </row>
    <row r="251" spans="1:42">
      <c r="A251" t="s">
        <v>2126</v>
      </c>
      <c r="B251" t="s">
        <v>2140</v>
      </c>
      <c r="C251" s="27">
        <v>0.6</v>
      </c>
      <c r="D251" s="55">
        <v>44662</v>
      </c>
      <c r="E251" s="27" t="s">
        <v>1221</v>
      </c>
      <c r="I251" s="1561"/>
      <c r="J251" s="27" t="s">
        <v>815</v>
      </c>
      <c r="K251" s="27" t="s">
        <v>815</v>
      </c>
      <c r="L251" s="22">
        <v>6.9</v>
      </c>
      <c r="M251" s="27">
        <v>30.900000000000006</v>
      </c>
      <c r="N251" s="24">
        <v>3.5424349964310831</v>
      </c>
      <c r="O251" s="24">
        <v>2.5000000000000001E-2</v>
      </c>
      <c r="P251" s="71">
        <v>1.8528753163507208</v>
      </c>
      <c r="Q251" s="25">
        <v>46.063186528497411</v>
      </c>
      <c r="R251" s="24">
        <v>3.567434996431083</v>
      </c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</row>
    <row r="252" spans="1:42">
      <c r="A252" t="s">
        <v>2126</v>
      </c>
      <c r="B252" t="s">
        <v>2140</v>
      </c>
      <c r="C252" s="27">
        <v>0.6</v>
      </c>
      <c r="D252" s="55">
        <v>44662</v>
      </c>
      <c r="E252" s="27" t="s">
        <v>1130</v>
      </c>
      <c r="I252" s="1561"/>
      <c r="J252" s="27" t="s">
        <v>815</v>
      </c>
      <c r="K252" s="27" t="s">
        <v>815</v>
      </c>
      <c r="L252" s="22">
        <v>6.81</v>
      </c>
      <c r="M252" s="27">
        <v>30.8</v>
      </c>
      <c r="N252" s="24">
        <v>2.8343892428445856</v>
      </c>
      <c r="O252" s="24">
        <v>2.5000000000000001E-2</v>
      </c>
      <c r="P252" s="71">
        <v>1.0587858950575546</v>
      </c>
      <c r="Q252" s="25">
        <v>44.13637305699482</v>
      </c>
      <c r="R252" s="24">
        <v>2.8593892428445855</v>
      </c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</row>
    <row r="253" spans="1:42">
      <c r="A253" t="s">
        <v>2126</v>
      </c>
      <c r="B253" t="s">
        <v>2140</v>
      </c>
      <c r="C253" s="27">
        <v>0.75</v>
      </c>
      <c r="D253" s="55">
        <v>44662</v>
      </c>
      <c r="E253" s="27"/>
      <c r="I253" s="1561"/>
      <c r="J253" s="27">
        <v>9.01</v>
      </c>
      <c r="K253" s="27">
        <v>12.1</v>
      </c>
      <c r="L253" s="27" t="s">
        <v>811</v>
      </c>
      <c r="M253" s="27" t="s">
        <v>811</v>
      </c>
      <c r="N253" s="24" t="s">
        <v>811</v>
      </c>
      <c r="O253" s="24" t="s">
        <v>811</v>
      </c>
      <c r="P253" s="24" t="s">
        <v>811</v>
      </c>
      <c r="Q253" s="24" t="s">
        <v>811</v>
      </c>
      <c r="R253" s="24" t="s">
        <v>811</v>
      </c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</row>
    <row r="254" spans="1:42">
      <c r="A254" t="s">
        <v>2126</v>
      </c>
      <c r="B254" t="s">
        <v>2140</v>
      </c>
      <c r="C254" s="27">
        <v>0.5</v>
      </c>
      <c r="D254" s="55">
        <v>44797</v>
      </c>
      <c r="E254" s="27"/>
      <c r="F254">
        <v>2</v>
      </c>
      <c r="G254">
        <v>1.5</v>
      </c>
      <c r="H254">
        <v>0.67999999999999994</v>
      </c>
      <c r="I254" s="1562">
        <v>0.45333333333333331</v>
      </c>
      <c r="J254" s="27">
        <v>11.5</v>
      </c>
      <c r="K254" s="27">
        <v>25.1</v>
      </c>
      <c r="L254" s="22">
        <v>9.23</v>
      </c>
      <c r="M254" s="27">
        <v>108.4</v>
      </c>
      <c r="N254" s="24">
        <v>29.672968750000035</v>
      </c>
      <c r="O254" s="24">
        <v>363.42599999999993</v>
      </c>
      <c r="P254" s="24">
        <v>15.239608250826572</v>
      </c>
      <c r="Q254" s="49">
        <v>138.6147</v>
      </c>
      <c r="R254" s="24">
        <v>393.09896874999998</v>
      </c>
      <c r="S254" t="s">
        <v>1025</v>
      </c>
      <c r="T254">
        <v>2</v>
      </c>
      <c r="U254">
        <v>2</v>
      </c>
      <c r="V254" t="s">
        <v>2201</v>
      </c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</row>
    <row r="255" spans="1:42">
      <c r="A255" t="s">
        <v>2126</v>
      </c>
      <c r="B255" t="s">
        <v>2140</v>
      </c>
      <c r="C255" s="27">
        <v>1</v>
      </c>
      <c r="D255" s="55">
        <v>44797</v>
      </c>
      <c r="E255" s="27"/>
      <c r="I255" s="1561"/>
      <c r="J255" s="27">
        <v>2.99</v>
      </c>
      <c r="K255" s="27">
        <v>27.6</v>
      </c>
      <c r="L255" s="27" t="s">
        <v>811</v>
      </c>
      <c r="M255" s="27" t="s">
        <v>811</v>
      </c>
      <c r="N255" s="24" t="s">
        <v>811</v>
      </c>
      <c r="O255" s="24" t="s">
        <v>811</v>
      </c>
      <c r="P255" s="24" t="s">
        <v>811</v>
      </c>
      <c r="Q255" s="24" t="s">
        <v>811</v>
      </c>
      <c r="R255" s="24" t="s">
        <v>811</v>
      </c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</row>
    <row r="256" spans="1:42">
      <c r="A256" t="s">
        <v>2126</v>
      </c>
      <c r="B256" t="s">
        <v>2140</v>
      </c>
      <c r="C256" s="27">
        <v>1.5</v>
      </c>
      <c r="D256" s="55">
        <v>44797</v>
      </c>
      <c r="E256" s="27"/>
      <c r="I256" s="1561"/>
      <c r="J256" s="27" t="s">
        <v>815</v>
      </c>
      <c r="K256" s="27" t="s">
        <v>815</v>
      </c>
      <c r="L256" s="22">
        <v>7.55</v>
      </c>
      <c r="M256" s="23">
        <v>157.80000000000001</v>
      </c>
      <c r="N256" s="24">
        <v>271.46251160714291</v>
      </c>
      <c r="O256" s="24">
        <v>324.738857142857</v>
      </c>
      <c r="P256" s="24">
        <v>21.985581627912648</v>
      </c>
      <c r="Q256" s="49">
        <v>239.90993523894593</v>
      </c>
      <c r="R256" s="24">
        <v>596.20136874999992</v>
      </c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</row>
    <row r="257" spans="1:42">
      <c r="A257" t="s">
        <v>2126</v>
      </c>
      <c r="B257" t="s">
        <v>2145</v>
      </c>
      <c r="C257" s="27">
        <v>0.5</v>
      </c>
      <c r="D257" s="55">
        <v>44662</v>
      </c>
      <c r="E257" s="27"/>
      <c r="F257">
        <v>3</v>
      </c>
      <c r="G257">
        <v>9.5</v>
      </c>
      <c r="H257">
        <v>3.9750000000000001</v>
      </c>
      <c r="I257" s="1562">
        <v>0.41842105263157897</v>
      </c>
      <c r="J257" s="27">
        <v>10.199999999999999</v>
      </c>
      <c r="K257" s="27">
        <v>11</v>
      </c>
      <c r="L257" s="22">
        <v>6.54</v>
      </c>
      <c r="M257" s="27">
        <v>17.600000000000001</v>
      </c>
      <c r="N257" s="24">
        <v>2.5377215189873414</v>
      </c>
      <c r="O257" s="24">
        <v>0.68427848101265842</v>
      </c>
      <c r="P257" s="71">
        <v>0.6636079656384225</v>
      </c>
      <c r="Q257" s="2960">
        <v>39.004984423676014</v>
      </c>
      <c r="R257" s="24">
        <v>3.222</v>
      </c>
      <c r="S257" t="s">
        <v>1044</v>
      </c>
      <c r="T257" t="s">
        <v>1047</v>
      </c>
      <c r="U257" t="s">
        <v>1038</v>
      </c>
      <c r="V257" t="s">
        <v>714</v>
      </c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</row>
    <row r="258" spans="1:42">
      <c r="A258" t="s">
        <v>2126</v>
      </c>
      <c r="B258" t="s">
        <v>2145</v>
      </c>
      <c r="C258" s="27">
        <v>1</v>
      </c>
      <c r="D258" s="55">
        <v>44662</v>
      </c>
      <c r="E258" s="27"/>
      <c r="I258" s="1561"/>
      <c r="J258" s="27">
        <v>10.1</v>
      </c>
      <c r="K258" s="27">
        <v>11</v>
      </c>
      <c r="L258" s="27" t="s">
        <v>811</v>
      </c>
      <c r="M258" s="27" t="s">
        <v>811</v>
      </c>
      <c r="N258" s="24" t="s">
        <v>811</v>
      </c>
      <c r="O258" s="24" t="s">
        <v>811</v>
      </c>
      <c r="P258" s="24" t="s">
        <v>811</v>
      </c>
      <c r="Q258" s="24" t="s">
        <v>811</v>
      </c>
      <c r="R258" s="24" t="s">
        <v>811</v>
      </c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</row>
    <row r="259" spans="1:42">
      <c r="A259" t="s">
        <v>2126</v>
      </c>
      <c r="B259" t="s">
        <v>2145</v>
      </c>
      <c r="C259" s="27">
        <v>2</v>
      </c>
      <c r="D259" s="55">
        <v>44662</v>
      </c>
      <c r="E259" s="27"/>
      <c r="I259" s="1561"/>
      <c r="J259" s="27">
        <v>9.1</v>
      </c>
      <c r="K259" s="27">
        <v>10</v>
      </c>
      <c r="L259" s="27" t="s">
        <v>811</v>
      </c>
      <c r="M259" s="27" t="s">
        <v>811</v>
      </c>
      <c r="N259" s="24" t="s">
        <v>811</v>
      </c>
      <c r="O259" s="24" t="s">
        <v>811</v>
      </c>
      <c r="P259" s="24" t="s">
        <v>811</v>
      </c>
      <c r="Q259" s="24" t="s">
        <v>811</v>
      </c>
      <c r="R259" s="24" t="s">
        <v>811</v>
      </c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</row>
    <row r="260" spans="1:42">
      <c r="A260" t="s">
        <v>2126</v>
      </c>
      <c r="B260" t="s">
        <v>2145</v>
      </c>
      <c r="C260" s="27">
        <v>3</v>
      </c>
      <c r="D260" s="55">
        <v>44662</v>
      </c>
      <c r="E260" s="27"/>
      <c r="I260" s="1561"/>
      <c r="J260" s="27">
        <v>10</v>
      </c>
      <c r="K260" s="27">
        <v>10.8</v>
      </c>
      <c r="L260" s="22">
        <v>6.52</v>
      </c>
      <c r="M260" s="27">
        <v>17.399999999999999</v>
      </c>
      <c r="N260" s="24">
        <v>2.8700421940928273</v>
      </c>
      <c r="O260" s="24">
        <v>0.94862447257383986</v>
      </c>
      <c r="P260" s="71">
        <v>0.88232157921462884</v>
      </c>
      <c r="Q260" s="2960">
        <v>37.486292834890968</v>
      </c>
      <c r="R260" s="24">
        <v>3.8186666666666671</v>
      </c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</row>
    <row r="261" spans="1:42">
      <c r="A261" t="s">
        <v>2126</v>
      </c>
      <c r="B261" t="s">
        <v>2145</v>
      </c>
      <c r="C261" s="27">
        <v>4</v>
      </c>
      <c r="D261" s="55">
        <v>44662</v>
      </c>
      <c r="E261" s="27"/>
      <c r="I261" s="1561"/>
      <c r="J261" s="27">
        <v>10</v>
      </c>
      <c r="K261" s="27">
        <v>10.8</v>
      </c>
      <c r="L261" s="27" t="s">
        <v>811</v>
      </c>
      <c r="M261" s="27" t="s">
        <v>811</v>
      </c>
      <c r="N261" s="24" t="s">
        <v>811</v>
      </c>
      <c r="O261" s="24" t="s">
        <v>811</v>
      </c>
      <c r="P261" s="24" t="s">
        <v>811</v>
      </c>
      <c r="Q261" s="24" t="s">
        <v>811</v>
      </c>
      <c r="R261" s="24" t="s">
        <v>811</v>
      </c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</row>
    <row r="262" spans="1:42">
      <c r="A262" t="s">
        <v>2126</v>
      </c>
      <c r="B262" t="s">
        <v>2145</v>
      </c>
      <c r="C262" s="27">
        <v>5</v>
      </c>
      <c r="D262" s="55">
        <v>44662</v>
      </c>
      <c r="E262" s="27"/>
      <c r="I262" s="1561"/>
      <c r="J262" s="27">
        <v>10</v>
      </c>
      <c r="K262" s="27">
        <v>10.8</v>
      </c>
      <c r="L262" s="27" t="s">
        <v>811</v>
      </c>
      <c r="M262" s="27" t="s">
        <v>811</v>
      </c>
      <c r="N262" s="24" t="s">
        <v>811</v>
      </c>
      <c r="O262" s="24" t="s">
        <v>811</v>
      </c>
      <c r="P262" s="24" t="s">
        <v>811</v>
      </c>
      <c r="Q262" s="24" t="s">
        <v>811</v>
      </c>
      <c r="R262" s="24" t="s">
        <v>811</v>
      </c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</row>
    <row r="263" spans="1:42">
      <c r="A263" t="s">
        <v>2126</v>
      </c>
      <c r="B263" t="s">
        <v>2145</v>
      </c>
      <c r="C263" s="27">
        <v>6</v>
      </c>
      <c r="D263" s="55">
        <v>44662</v>
      </c>
      <c r="E263" s="27"/>
      <c r="I263" s="1561"/>
      <c r="J263" s="27">
        <v>10</v>
      </c>
      <c r="K263" s="27">
        <v>10.7</v>
      </c>
      <c r="L263" s="27" t="s">
        <v>811</v>
      </c>
      <c r="M263" s="27" t="s">
        <v>811</v>
      </c>
      <c r="N263" s="24" t="s">
        <v>811</v>
      </c>
      <c r="O263" s="24" t="s">
        <v>811</v>
      </c>
      <c r="P263" s="24" t="s">
        <v>811</v>
      </c>
      <c r="Q263" s="24" t="s">
        <v>811</v>
      </c>
      <c r="R263" s="24" t="s">
        <v>811</v>
      </c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</row>
    <row r="264" spans="1:42">
      <c r="A264" t="s">
        <v>2126</v>
      </c>
      <c r="B264" t="s">
        <v>2145</v>
      </c>
      <c r="C264" s="27">
        <v>7</v>
      </c>
      <c r="D264" s="55">
        <v>44662</v>
      </c>
      <c r="E264" s="27"/>
      <c r="I264" s="1561"/>
      <c r="J264" s="27">
        <v>10</v>
      </c>
      <c r="K264" s="27">
        <v>10.7</v>
      </c>
      <c r="L264" s="27" t="s">
        <v>811</v>
      </c>
      <c r="M264" s="27" t="s">
        <v>811</v>
      </c>
      <c r="N264" s="24" t="s">
        <v>811</v>
      </c>
      <c r="O264" s="24" t="s">
        <v>811</v>
      </c>
      <c r="P264" s="24" t="s">
        <v>811</v>
      </c>
      <c r="Q264" s="24" t="s">
        <v>811</v>
      </c>
      <c r="R264" s="24" t="s">
        <v>811</v>
      </c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</row>
    <row r="265" spans="1:42">
      <c r="A265" t="s">
        <v>2126</v>
      </c>
      <c r="B265" t="s">
        <v>2145</v>
      </c>
      <c r="C265" s="27">
        <v>8</v>
      </c>
      <c r="D265" s="55">
        <v>44662</v>
      </c>
      <c r="E265" s="27"/>
      <c r="I265" s="1561"/>
      <c r="J265" s="27">
        <v>10</v>
      </c>
      <c r="K265" s="27">
        <v>10.7</v>
      </c>
      <c r="L265" s="27" t="s">
        <v>811</v>
      </c>
      <c r="M265" s="27" t="s">
        <v>811</v>
      </c>
      <c r="N265" s="24" t="s">
        <v>811</v>
      </c>
      <c r="O265" s="24" t="s">
        <v>811</v>
      </c>
      <c r="P265" s="24" t="s">
        <v>811</v>
      </c>
      <c r="Q265" s="24" t="s">
        <v>811</v>
      </c>
      <c r="R265" s="24" t="s">
        <v>811</v>
      </c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</row>
    <row r="266" spans="1:42">
      <c r="A266" t="s">
        <v>2126</v>
      </c>
      <c r="B266" t="s">
        <v>2145</v>
      </c>
      <c r="C266" s="27">
        <v>9</v>
      </c>
      <c r="D266" s="55">
        <v>44662</v>
      </c>
      <c r="E266" s="27"/>
      <c r="I266" s="1561"/>
      <c r="J266" s="27">
        <v>9.6</v>
      </c>
      <c r="K266" s="27">
        <v>10.6</v>
      </c>
      <c r="L266" s="22">
        <v>6.52</v>
      </c>
      <c r="M266" s="27">
        <v>18.7</v>
      </c>
      <c r="N266" s="24">
        <v>2.3564556962025325</v>
      </c>
      <c r="O266" s="24">
        <v>1.6173443037974686</v>
      </c>
      <c r="P266" s="71">
        <v>0.88232157921462884</v>
      </c>
      <c r="Q266" s="2960">
        <v>37.182554517133958</v>
      </c>
      <c r="R266" s="24">
        <v>3.9738000000000011</v>
      </c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</row>
    <row r="267" spans="1:42">
      <c r="A267" t="s">
        <v>2126</v>
      </c>
      <c r="B267" t="s">
        <v>2145</v>
      </c>
      <c r="C267" s="27">
        <v>0.5</v>
      </c>
      <c r="D267" s="55">
        <v>44788</v>
      </c>
      <c r="E267" s="27"/>
      <c r="F267">
        <v>3</v>
      </c>
      <c r="G267">
        <v>8.9</v>
      </c>
      <c r="H267">
        <v>3.75</v>
      </c>
      <c r="I267" s="1562">
        <v>0.42134831460674155</v>
      </c>
      <c r="J267" s="27">
        <v>7.62</v>
      </c>
      <c r="K267" s="27">
        <v>25.4</v>
      </c>
      <c r="L267" s="22">
        <v>8.81</v>
      </c>
      <c r="M267" s="27">
        <v>95.1</v>
      </c>
      <c r="N267" s="24">
        <v>2.5526258928571424</v>
      </c>
      <c r="O267" s="24">
        <v>3.089142857142857</v>
      </c>
      <c r="P267" s="24">
        <v>0.38871568035230608</v>
      </c>
      <c r="Q267" s="49">
        <v>32.227934345690038</v>
      </c>
      <c r="R267" s="24">
        <v>5.6417687499999989</v>
      </c>
      <c r="S267" t="s">
        <v>1033</v>
      </c>
      <c r="T267">
        <v>1.5</v>
      </c>
      <c r="U267">
        <v>1</v>
      </c>
      <c r="V267" t="s">
        <v>1391</v>
      </c>
    </row>
    <row r="268" spans="1:42">
      <c r="A268" t="s">
        <v>2126</v>
      </c>
      <c r="B268" t="s">
        <v>2145</v>
      </c>
      <c r="C268" s="27">
        <v>1</v>
      </c>
      <c r="D268" s="55">
        <v>44788</v>
      </c>
      <c r="E268" s="27"/>
      <c r="I268" s="1561"/>
      <c r="J268" s="27">
        <v>7.57</v>
      </c>
      <c r="K268" s="27">
        <v>25.4</v>
      </c>
      <c r="L268" s="27" t="s">
        <v>811</v>
      </c>
      <c r="M268" s="27" t="s">
        <v>811</v>
      </c>
      <c r="N268" s="24" t="s">
        <v>811</v>
      </c>
      <c r="O268" s="24" t="s">
        <v>811</v>
      </c>
      <c r="P268" s="27" t="s">
        <v>811</v>
      </c>
      <c r="Q268" s="24" t="s">
        <v>811</v>
      </c>
      <c r="R268" s="24" t="s">
        <v>811</v>
      </c>
    </row>
    <row r="269" spans="1:42">
      <c r="A269" t="s">
        <v>2126</v>
      </c>
      <c r="B269" t="s">
        <v>2145</v>
      </c>
      <c r="C269" s="27">
        <v>2</v>
      </c>
      <c r="D269" s="55">
        <v>44788</v>
      </c>
      <c r="E269" s="27"/>
      <c r="I269" s="1561"/>
      <c r="J269" s="27">
        <v>7.61</v>
      </c>
      <c r="K269" s="27">
        <v>25.4</v>
      </c>
      <c r="L269" s="27" t="s">
        <v>811</v>
      </c>
      <c r="M269" s="27" t="s">
        <v>811</v>
      </c>
      <c r="N269" s="24" t="s">
        <v>811</v>
      </c>
      <c r="O269" s="24" t="s">
        <v>811</v>
      </c>
      <c r="P269" s="27" t="s">
        <v>811</v>
      </c>
      <c r="Q269" s="24" t="s">
        <v>811</v>
      </c>
      <c r="R269" s="24" t="s">
        <v>811</v>
      </c>
    </row>
    <row r="270" spans="1:42">
      <c r="A270" t="s">
        <v>2126</v>
      </c>
      <c r="B270" t="s">
        <v>2145</v>
      </c>
      <c r="C270" s="27">
        <v>3</v>
      </c>
      <c r="D270" s="55">
        <v>44788</v>
      </c>
      <c r="E270" s="27"/>
      <c r="I270" s="1561"/>
      <c r="J270" s="27">
        <v>7.6</v>
      </c>
      <c r="K270" s="27">
        <v>25.4</v>
      </c>
      <c r="L270" s="22">
        <v>6.19</v>
      </c>
      <c r="M270" s="27">
        <v>17.899999999999999</v>
      </c>
      <c r="N270" s="24">
        <v>3.7241687499999978</v>
      </c>
      <c r="O270" s="24">
        <v>0.40800000000000003</v>
      </c>
      <c r="P270" s="24">
        <v>0.42405346947524308</v>
      </c>
      <c r="Q270" s="49">
        <v>33.835794997766861</v>
      </c>
      <c r="R270" s="24">
        <v>4.1321687499999982</v>
      </c>
    </row>
    <row r="271" spans="1:42">
      <c r="A271" t="s">
        <v>2126</v>
      </c>
      <c r="B271" t="s">
        <v>2145</v>
      </c>
      <c r="C271" s="27">
        <v>4</v>
      </c>
      <c r="D271" s="55">
        <v>44788</v>
      </c>
      <c r="E271" s="27"/>
      <c r="I271" s="1561"/>
      <c r="J271" s="27">
        <v>7.52</v>
      </c>
      <c r="K271" s="27">
        <v>25.4</v>
      </c>
      <c r="L271" s="27" t="s">
        <v>811</v>
      </c>
      <c r="M271" s="27" t="s">
        <v>811</v>
      </c>
      <c r="N271" s="24" t="s">
        <v>811</v>
      </c>
      <c r="O271" s="24" t="s">
        <v>811</v>
      </c>
      <c r="P271" s="27" t="s">
        <v>811</v>
      </c>
      <c r="Q271" s="24" t="s">
        <v>811</v>
      </c>
      <c r="R271" s="24" t="s">
        <v>811</v>
      </c>
    </row>
    <row r="272" spans="1:42">
      <c r="A272" t="s">
        <v>2126</v>
      </c>
      <c r="B272" t="s">
        <v>2145</v>
      </c>
      <c r="C272" s="27">
        <v>5</v>
      </c>
      <c r="D272" s="55">
        <v>44788</v>
      </c>
      <c r="E272" s="27"/>
      <c r="I272" s="1561"/>
      <c r="J272" s="27">
        <v>5.85</v>
      </c>
      <c r="K272" s="27">
        <v>22.8</v>
      </c>
      <c r="L272" s="27" t="s">
        <v>811</v>
      </c>
      <c r="M272" s="27" t="s">
        <v>811</v>
      </c>
      <c r="N272" s="24" t="s">
        <v>811</v>
      </c>
      <c r="O272" s="24" t="s">
        <v>811</v>
      </c>
      <c r="P272" s="27" t="s">
        <v>811</v>
      </c>
      <c r="Q272" s="24" t="s">
        <v>811</v>
      </c>
      <c r="R272" s="24" t="s">
        <v>811</v>
      </c>
    </row>
    <row r="273" spans="1:23">
      <c r="A273" t="s">
        <v>2126</v>
      </c>
      <c r="B273" t="s">
        <v>2145</v>
      </c>
      <c r="C273" s="27">
        <v>6</v>
      </c>
      <c r="D273" s="55">
        <v>44788</v>
      </c>
      <c r="E273" s="27"/>
      <c r="I273" s="1561"/>
      <c r="J273" s="27">
        <v>0.46</v>
      </c>
      <c r="K273" s="27">
        <v>18.600000000000001</v>
      </c>
      <c r="L273" s="22">
        <v>6.72</v>
      </c>
      <c r="M273" s="27">
        <v>24.1</v>
      </c>
      <c r="N273" s="24">
        <v>2.4753973214285803</v>
      </c>
      <c r="O273" s="24">
        <v>25.208571428571418</v>
      </c>
      <c r="P273" s="24">
        <v>1.0178435165102853</v>
      </c>
      <c r="Q273" s="49">
        <v>44.018912460920056</v>
      </c>
      <c r="R273" s="24">
        <v>27.683968749999998</v>
      </c>
    </row>
    <row r="274" spans="1:23">
      <c r="A274" t="s">
        <v>2126</v>
      </c>
      <c r="B274" t="s">
        <v>2148</v>
      </c>
      <c r="C274" s="27">
        <v>0.5</v>
      </c>
      <c r="D274" s="55">
        <v>44662</v>
      </c>
      <c r="E274" s="27"/>
      <c r="F274">
        <v>2</v>
      </c>
      <c r="G274">
        <v>5.0999999999999996</v>
      </c>
      <c r="H274">
        <v>1.1499999999999999</v>
      </c>
      <c r="I274" s="1562">
        <v>0.22549019607843138</v>
      </c>
      <c r="J274" s="27">
        <v>12.51</v>
      </c>
      <c r="K274" s="27">
        <v>11.8</v>
      </c>
      <c r="L274" s="22">
        <v>6.55</v>
      </c>
      <c r="M274" s="27">
        <v>21</v>
      </c>
      <c r="N274" s="24">
        <v>3.7424820732243322</v>
      </c>
      <c r="O274" s="24">
        <v>2.5000000000000001E-2</v>
      </c>
      <c r="P274" s="71">
        <v>0.82350014060032017</v>
      </c>
      <c r="Q274" s="25">
        <v>44.962150259067357</v>
      </c>
      <c r="R274" s="24">
        <v>3.7674820732243322</v>
      </c>
      <c r="S274" t="s">
        <v>2199</v>
      </c>
      <c r="T274" t="s">
        <v>1047</v>
      </c>
      <c r="U274" t="s">
        <v>2187</v>
      </c>
      <c r="V274" t="s">
        <v>714</v>
      </c>
      <c r="W274" t="s">
        <v>2202</v>
      </c>
    </row>
    <row r="275" spans="1:23">
      <c r="A275" t="s">
        <v>2126</v>
      </c>
      <c r="B275" t="s">
        <v>2148</v>
      </c>
      <c r="C275" s="27">
        <v>1</v>
      </c>
      <c r="D275" s="55">
        <v>44662</v>
      </c>
      <c r="E275" s="27"/>
      <c r="I275" s="1561"/>
      <c r="J275" s="27">
        <v>12.56</v>
      </c>
      <c r="K275" s="27">
        <v>11.6</v>
      </c>
      <c r="L275" s="27" t="s">
        <v>811</v>
      </c>
      <c r="M275" s="27" t="s">
        <v>811</v>
      </c>
      <c r="N275" s="24" t="s">
        <v>811</v>
      </c>
      <c r="O275" s="24" t="s">
        <v>811</v>
      </c>
      <c r="P275" s="24" t="s">
        <v>811</v>
      </c>
      <c r="Q275" s="24" t="s">
        <v>811</v>
      </c>
      <c r="R275" s="24" t="s">
        <v>811</v>
      </c>
    </row>
    <row r="276" spans="1:23">
      <c r="A276" t="s">
        <v>2126</v>
      </c>
      <c r="B276" t="s">
        <v>2148</v>
      </c>
      <c r="C276" s="27">
        <v>2</v>
      </c>
      <c r="D276" s="55">
        <v>44662</v>
      </c>
      <c r="E276" s="27"/>
      <c r="I276" s="1561"/>
      <c r="J276" s="27">
        <v>12.58</v>
      </c>
      <c r="K276" s="27">
        <v>11.4</v>
      </c>
      <c r="L276" s="27" t="s">
        <v>811</v>
      </c>
      <c r="M276" s="27" t="s">
        <v>811</v>
      </c>
      <c r="N276" s="24" t="s">
        <v>811</v>
      </c>
      <c r="O276" s="24" t="s">
        <v>811</v>
      </c>
      <c r="P276" s="24" t="s">
        <v>811</v>
      </c>
      <c r="Q276" s="24" t="s">
        <v>811</v>
      </c>
      <c r="R276" s="24" t="s">
        <v>811</v>
      </c>
    </row>
    <row r="277" spans="1:23">
      <c r="A277" t="s">
        <v>2126</v>
      </c>
      <c r="B277" t="s">
        <v>2148</v>
      </c>
      <c r="C277" s="27">
        <v>3</v>
      </c>
      <c r="D277" s="55">
        <v>44662</v>
      </c>
      <c r="E277" s="27"/>
      <c r="I277" s="1561"/>
      <c r="J277" s="27">
        <v>12.35</v>
      </c>
      <c r="K277" s="27">
        <v>10.8</v>
      </c>
      <c r="L277" s="27" t="s">
        <v>811</v>
      </c>
      <c r="M277" s="27" t="s">
        <v>811</v>
      </c>
      <c r="N277" s="24" t="s">
        <v>811</v>
      </c>
      <c r="O277" s="24" t="s">
        <v>811</v>
      </c>
      <c r="P277" s="24" t="s">
        <v>811</v>
      </c>
      <c r="Q277" s="24" t="s">
        <v>811</v>
      </c>
      <c r="R277" s="24" t="s">
        <v>811</v>
      </c>
    </row>
    <row r="278" spans="1:23">
      <c r="A278" t="s">
        <v>2126</v>
      </c>
      <c r="B278" t="s">
        <v>2148</v>
      </c>
      <c r="C278" s="27">
        <v>4</v>
      </c>
      <c r="D278" s="55">
        <v>44662</v>
      </c>
      <c r="E278" s="27"/>
      <c r="I278" s="1561"/>
      <c r="J278" s="27">
        <v>11.56</v>
      </c>
      <c r="K278" s="27">
        <v>9.1999999999999993</v>
      </c>
      <c r="L278" s="27" t="s">
        <v>811</v>
      </c>
      <c r="M278" s="27" t="s">
        <v>811</v>
      </c>
      <c r="N278" s="24" t="s">
        <v>811</v>
      </c>
      <c r="O278" s="24" t="s">
        <v>811</v>
      </c>
      <c r="P278" s="24" t="s">
        <v>811</v>
      </c>
      <c r="Q278" s="24" t="s">
        <v>811</v>
      </c>
      <c r="R278" s="24" t="s">
        <v>811</v>
      </c>
    </row>
    <row r="279" spans="1:23">
      <c r="A279" t="s">
        <v>2126</v>
      </c>
      <c r="B279" t="s">
        <v>2148</v>
      </c>
      <c r="C279" s="27">
        <v>4.5999999999999996</v>
      </c>
      <c r="D279" s="55">
        <v>44662</v>
      </c>
      <c r="E279" s="27"/>
      <c r="I279" s="1561"/>
      <c r="J279" s="27">
        <v>14.93</v>
      </c>
      <c r="K279" s="27">
        <v>9</v>
      </c>
      <c r="L279" s="22">
        <v>6.25</v>
      </c>
      <c r="M279" s="27">
        <v>21.2</v>
      </c>
      <c r="N279" s="24">
        <v>5.0774474571905763</v>
      </c>
      <c r="O279" s="24">
        <v>2.5000000000000001E-2</v>
      </c>
      <c r="P279" s="71">
        <v>1.2352502109004806</v>
      </c>
      <c r="Q279" s="25">
        <v>55.146735751295338</v>
      </c>
      <c r="R279" s="24">
        <v>5.1024474571905767</v>
      </c>
    </row>
    <row r="280" spans="1:23">
      <c r="A280" t="s">
        <v>2126</v>
      </c>
      <c r="B280" t="s">
        <v>2148</v>
      </c>
      <c r="C280" s="27">
        <v>0.5</v>
      </c>
      <c r="D280" s="55">
        <v>44788</v>
      </c>
      <c r="E280" s="27" t="s">
        <v>1118</v>
      </c>
      <c r="F280">
        <v>3</v>
      </c>
      <c r="G280">
        <v>5.03</v>
      </c>
      <c r="H280">
        <v>0.76</v>
      </c>
      <c r="I280" s="1562">
        <v>0.15109343936381708</v>
      </c>
      <c r="J280" s="27">
        <v>7.78</v>
      </c>
      <c r="K280" s="27">
        <v>25.3</v>
      </c>
      <c r="L280" s="22">
        <v>6.17</v>
      </c>
      <c r="M280" s="27">
        <v>10.899999999999999</v>
      </c>
      <c r="N280" s="24">
        <v>9.1491116071428564</v>
      </c>
      <c r="O280" s="24">
        <v>1.7048571428571428</v>
      </c>
      <c r="P280" s="24">
        <v>0.98279569642743736</v>
      </c>
      <c r="Q280" s="49">
        <v>67.600868691380086</v>
      </c>
      <c r="R280" s="24">
        <v>10.85396875</v>
      </c>
      <c r="S280" t="s">
        <v>1022</v>
      </c>
      <c r="T280">
        <v>2</v>
      </c>
      <c r="U280" t="s">
        <v>815</v>
      </c>
      <c r="V280" t="s">
        <v>1171</v>
      </c>
    </row>
    <row r="281" spans="1:23">
      <c r="A281" t="s">
        <v>2126</v>
      </c>
      <c r="B281" t="s">
        <v>2148</v>
      </c>
      <c r="C281" s="27">
        <v>0.5</v>
      </c>
      <c r="D281" s="55">
        <v>44788</v>
      </c>
      <c r="E281" s="27" t="s">
        <v>1130</v>
      </c>
      <c r="I281" s="1562"/>
      <c r="J281" s="27">
        <v>7.78</v>
      </c>
      <c r="K281" s="27">
        <v>25.3</v>
      </c>
      <c r="L281" s="22" t="s">
        <v>815</v>
      </c>
      <c r="M281" s="27" t="s">
        <v>815</v>
      </c>
      <c r="N281" s="24">
        <v>6.62</v>
      </c>
      <c r="O281" s="24">
        <v>2.2999999999999998</v>
      </c>
      <c r="P281" s="24">
        <v>1.2635944668352763</v>
      </c>
      <c r="Q281" s="49">
        <v>68.806759999999997</v>
      </c>
      <c r="R281" s="24">
        <v>8.92</v>
      </c>
    </row>
    <row r="282" spans="1:23">
      <c r="A282" t="s">
        <v>2126</v>
      </c>
      <c r="B282" t="s">
        <v>2148</v>
      </c>
      <c r="C282" s="27">
        <v>1</v>
      </c>
      <c r="D282" s="55">
        <v>44788</v>
      </c>
      <c r="E282" s="27"/>
      <c r="I282" s="1561"/>
      <c r="J282" s="27">
        <v>7.56</v>
      </c>
      <c r="K282" s="27">
        <v>25.2</v>
      </c>
      <c r="L282" s="27" t="s">
        <v>811</v>
      </c>
      <c r="M282" s="27" t="s">
        <v>811</v>
      </c>
      <c r="N282" s="24" t="s">
        <v>811</v>
      </c>
      <c r="O282" s="24" t="s">
        <v>811</v>
      </c>
      <c r="P282" s="24" t="s">
        <v>811</v>
      </c>
      <c r="Q282" s="27" t="s">
        <v>811</v>
      </c>
      <c r="R282" s="24" t="s">
        <v>811</v>
      </c>
    </row>
    <row r="283" spans="1:23">
      <c r="A283" t="s">
        <v>2126</v>
      </c>
      <c r="B283" t="s">
        <v>2148</v>
      </c>
      <c r="C283" s="27">
        <v>2</v>
      </c>
      <c r="D283" s="55">
        <v>44788</v>
      </c>
      <c r="E283" s="27"/>
      <c r="I283" s="1561"/>
      <c r="J283" s="27">
        <v>7.11</v>
      </c>
      <c r="K283" s="27">
        <v>25.1</v>
      </c>
      <c r="L283" s="27" t="s">
        <v>811</v>
      </c>
      <c r="M283" s="27" t="s">
        <v>811</v>
      </c>
      <c r="N283" s="24" t="s">
        <v>811</v>
      </c>
      <c r="O283" s="24" t="s">
        <v>811</v>
      </c>
      <c r="P283" s="27" t="s">
        <v>811</v>
      </c>
      <c r="Q283" s="24" t="s">
        <v>811</v>
      </c>
      <c r="R283" s="24" t="s">
        <v>811</v>
      </c>
    </row>
    <row r="284" spans="1:23">
      <c r="A284" t="s">
        <v>2126</v>
      </c>
      <c r="B284" t="s">
        <v>2148</v>
      </c>
      <c r="C284" s="27">
        <v>3</v>
      </c>
      <c r="D284" s="55">
        <v>44788</v>
      </c>
      <c r="E284" s="27"/>
      <c r="I284" s="1561"/>
      <c r="J284" s="27">
        <v>6.6</v>
      </c>
      <c r="K284" s="27">
        <v>25.1</v>
      </c>
      <c r="L284" s="27" t="s">
        <v>811</v>
      </c>
      <c r="M284" s="27" t="s">
        <v>811</v>
      </c>
      <c r="N284" s="24" t="s">
        <v>811</v>
      </c>
      <c r="O284" s="24" t="s">
        <v>811</v>
      </c>
      <c r="P284" s="27" t="s">
        <v>811</v>
      </c>
      <c r="Q284" s="24" t="s">
        <v>811</v>
      </c>
      <c r="R284" s="24" t="s">
        <v>811</v>
      </c>
    </row>
    <row r="285" spans="1:23">
      <c r="A285" t="s">
        <v>2126</v>
      </c>
      <c r="B285" t="s">
        <v>2148</v>
      </c>
      <c r="C285" s="27">
        <v>4</v>
      </c>
      <c r="D285" s="55">
        <v>44788</v>
      </c>
      <c r="E285" s="27"/>
      <c r="I285" s="1561"/>
      <c r="J285" s="27">
        <v>6.51</v>
      </c>
      <c r="K285" s="27">
        <v>24.7</v>
      </c>
      <c r="L285" s="27" t="s">
        <v>811</v>
      </c>
      <c r="M285" s="27" t="s">
        <v>811</v>
      </c>
      <c r="N285" s="24" t="s">
        <v>811</v>
      </c>
      <c r="O285" s="24" t="s">
        <v>811</v>
      </c>
      <c r="P285" s="27" t="s">
        <v>811</v>
      </c>
      <c r="Q285" s="24" t="s">
        <v>811</v>
      </c>
      <c r="R285" s="24" t="s">
        <v>811</v>
      </c>
    </row>
    <row r="286" spans="1:23">
      <c r="A286" t="s">
        <v>2126</v>
      </c>
      <c r="B286" t="s">
        <v>2148</v>
      </c>
      <c r="C286" s="27">
        <v>4.5</v>
      </c>
      <c r="D286" s="55">
        <v>44788</v>
      </c>
      <c r="E286" s="27"/>
      <c r="I286" s="1561"/>
      <c r="J286" s="27">
        <v>15.5</v>
      </c>
      <c r="K286" s="27">
        <v>23.8</v>
      </c>
      <c r="L286" s="22">
        <v>6.12</v>
      </c>
      <c r="M286" s="27">
        <v>43.099999999999994</v>
      </c>
      <c r="N286" s="24">
        <v>5.6257401785714301</v>
      </c>
      <c r="O286" s="24">
        <v>2.6374285714285715</v>
      </c>
      <c r="P286" s="24">
        <v>1.2986943131362563</v>
      </c>
      <c r="Q286" s="49">
        <v>159.2489258597588</v>
      </c>
      <c r="R286" s="24">
        <v>8.2631687500000019</v>
      </c>
    </row>
    <row r="287" spans="1:23">
      <c r="A287" t="s">
        <v>2126</v>
      </c>
      <c r="B287" t="s">
        <v>2153</v>
      </c>
      <c r="C287" s="27">
        <v>0.5</v>
      </c>
      <c r="D287" s="55">
        <v>44665</v>
      </c>
      <c r="E287" s="27"/>
      <c r="F287">
        <v>2</v>
      </c>
      <c r="G287">
        <v>1.85</v>
      </c>
      <c r="H287">
        <v>1.35</v>
      </c>
      <c r="I287" s="1562">
        <v>0.72972972972972971</v>
      </c>
      <c r="J287" s="27">
        <v>8.85</v>
      </c>
      <c r="K287" s="27">
        <v>14.7</v>
      </c>
      <c r="L287" s="22">
        <v>6.29</v>
      </c>
      <c r="M287" s="27">
        <v>11.099999999999998</v>
      </c>
      <c r="N287" s="24">
        <v>2.048676919475211</v>
      </c>
      <c r="O287" s="24">
        <v>2.5000000000000001E-2</v>
      </c>
      <c r="P287" s="71">
        <v>1.1470180529790175</v>
      </c>
      <c r="Q287" s="25">
        <v>35.87860103626943</v>
      </c>
      <c r="R287" s="24">
        <v>2.0736769194752109</v>
      </c>
      <c r="S287" t="s">
        <v>2203</v>
      </c>
      <c r="T287" t="s">
        <v>1037</v>
      </c>
      <c r="U287" t="s">
        <v>1028</v>
      </c>
      <c r="V287" t="s">
        <v>714</v>
      </c>
      <c r="W287" t="s">
        <v>2204</v>
      </c>
    </row>
    <row r="288" spans="1:23">
      <c r="A288" t="s">
        <v>2126</v>
      </c>
      <c r="B288" t="s">
        <v>2153</v>
      </c>
      <c r="C288" s="27">
        <v>1</v>
      </c>
      <c r="D288" s="55">
        <v>44665</v>
      </c>
      <c r="E288" s="27"/>
      <c r="I288" s="1561"/>
      <c r="J288" s="27">
        <v>8.75</v>
      </c>
      <c r="K288" s="27">
        <v>14.7</v>
      </c>
      <c r="L288" s="27" t="s">
        <v>811</v>
      </c>
      <c r="M288" s="27" t="s">
        <v>811</v>
      </c>
      <c r="N288" s="24" t="s">
        <v>811</v>
      </c>
      <c r="O288" s="24" t="s">
        <v>811</v>
      </c>
      <c r="P288" s="24" t="s">
        <v>811</v>
      </c>
      <c r="Q288" s="24" t="s">
        <v>811</v>
      </c>
      <c r="R288" s="24" t="s">
        <v>811</v>
      </c>
    </row>
    <row r="289" spans="1:42">
      <c r="A289" t="s">
        <v>2126</v>
      </c>
      <c r="B289" t="s">
        <v>2153</v>
      </c>
      <c r="C289" s="27">
        <v>1.35</v>
      </c>
      <c r="D289" s="55">
        <v>44665</v>
      </c>
      <c r="E289" s="27"/>
      <c r="I289" s="1561"/>
      <c r="J289" s="27">
        <v>7.7</v>
      </c>
      <c r="K289" s="27">
        <v>13.6</v>
      </c>
      <c r="L289" s="22">
        <v>6.1</v>
      </c>
      <c r="M289" s="27">
        <v>11.599999999999998</v>
      </c>
      <c r="N289" s="24">
        <v>11.136045597956223</v>
      </c>
      <c r="O289" s="24">
        <v>2.5000000000000001E-2</v>
      </c>
      <c r="P289" s="71">
        <v>0.6636079656384225</v>
      </c>
      <c r="Q289" s="25">
        <v>38.355932642487055</v>
      </c>
      <c r="R289" s="24">
        <v>11.161045597956223</v>
      </c>
    </row>
    <row r="290" spans="1:42">
      <c r="A290" t="s">
        <v>2126</v>
      </c>
      <c r="B290" t="s">
        <v>2153</v>
      </c>
      <c r="C290" s="27">
        <v>0.5</v>
      </c>
      <c r="D290" s="55">
        <v>44788</v>
      </c>
      <c r="E290" s="27"/>
      <c r="F290">
        <v>2</v>
      </c>
      <c r="G290">
        <v>1.45</v>
      </c>
      <c r="H290">
        <v>0.37</v>
      </c>
      <c r="I290" s="1562">
        <v>0.25517241379310346</v>
      </c>
      <c r="J290" s="27">
        <v>0.3</v>
      </c>
      <c r="K290" s="27">
        <v>21.4</v>
      </c>
      <c r="L290" s="22">
        <v>5.45</v>
      </c>
      <c r="M290" s="27">
        <v>12.599999999999998</v>
      </c>
      <c r="N290" s="24">
        <v>12.748254464285713</v>
      </c>
      <c r="O290" s="24">
        <v>2.8997142857142859</v>
      </c>
      <c r="P290" s="24">
        <v>1.0880396210972016</v>
      </c>
      <c r="Q290" s="49">
        <v>70.816589995533732</v>
      </c>
      <c r="R290" s="24">
        <v>15.647968749999999</v>
      </c>
      <c r="S290" t="s">
        <v>1566</v>
      </c>
      <c r="T290">
        <v>2</v>
      </c>
      <c r="U290">
        <v>1</v>
      </c>
      <c r="V290" t="s">
        <v>2205</v>
      </c>
      <c r="W290" t="s">
        <v>2206</v>
      </c>
    </row>
    <row r="291" spans="1:42">
      <c r="A291" t="s">
        <v>2126</v>
      </c>
      <c r="B291" t="s">
        <v>2153</v>
      </c>
      <c r="C291" s="27">
        <v>0.75</v>
      </c>
      <c r="D291" s="55">
        <v>44788</v>
      </c>
      <c r="E291" s="27"/>
      <c r="I291" s="1561"/>
      <c r="J291" s="27">
        <v>0.28999999999999998</v>
      </c>
      <c r="K291" s="27">
        <v>21.4</v>
      </c>
      <c r="L291" s="27" t="s">
        <v>811</v>
      </c>
      <c r="M291" s="27" t="s">
        <v>811</v>
      </c>
      <c r="N291" s="24" t="s">
        <v>811</v>
      </c>
      <c r="O291" s="24" t="s">
        <v>811</v>
      </c>
      <c r="P291" s="27" t="s">
        <v>811</v>
      </c>
      <c r="Q291" s="24" t="s">
        <v>811</v>
      </c>
      <c r="R291" s="24" t="s">
        <v>811</v>
      </c>
    </row>
    <row r="292" spans="1:42">
      <c r="A292" t="s">
        <v>2126</v>
      </c>
      <c r="B292" t="s">
        <v>2153</v>
      </c>
      <c r="C292" s="27">
        <v>1</v>
      </c>
      <c r="D292" s="55">
        <v>44788</v>
      </c>
      <c r="E292" s="27"/>
      <c r="I292" s="1561"/>
      <c r="J292" s="27">
        <v>0.28000000000000003</v>
      </c>
      <c r="K292" s="27">
        <v>21.4</v>
      </c>
      <c r="L292" s="22">
        <v>5.52</v>
      </c>
      <c r="M292" s="27">
        <v>8.8000000000000007</v>
      </c>
      <c r="N292" s="24">
        <v>13.026568749999997</v>
      </c>
      <c r="O292" s="24">
        <v>2.448</v>
      </c>
      <c r="P292" s="24">
        <v>1.2986279348579504</v>
      </c>
      <c r="Q292" s="49">
        <v>74.836241625725776</v>
      </c>
      <c r="R292" s="24">
        <v>15.474568749999998</v>
      </c>
    </row>
    <row r="293" spans="1:42">
      <c r="A293" t="s">
        <v>2126</v>
      </c>
      <c r="B293" t="s">
        <v>2154</v>
      </c>
      <c r="C293" s="27">
        <v>0.5</v>
      </c>
      <c r="D293" s="55">
        <v>44662</v>
      </c>
      <c r="E293" s="27"/>
      <c r="F293">
        <v>2</v>
      </c>
      <c r="G293">
        <v>4.1500000000000004</v>
      </c>
      <c r="H293">
        <v>3.85</v>
      </c>
      <c r="I293" s="1562">
        <v>0.92771084337349397</v>
      </c>
      <c r="J293" s="27">
        <v>9.8800000000000008</v>
      </c>
      <c r="K293" s="27">
        <v>11.6</v>
      </c>
      <c r="L293" s="22">
        <v>5.98</v>
      </c>
      <c r="M293" s="27">
        <v>6.7</v>
      </c>
      <c r="N293" s="24">
        <v>1.170964750017581</v>
      </c>
      <c r="O293" s="24">
        <v>2.5000000000000001E-2</v>
      </c>
      <c r="P293" s="71">
        <v>0.60327996876220236</v>
      </c>
      <c r="Q293" s="25">
        <v>31.474455958549228</v>
      </c>
      <c r="R293" s="24">
        <v>1.195964750017581</v>
      </c>
      <c r="S293" t="s">
        <v>2207</v>
      </c>
      <c r="T293" t="s">
        <v>1047</v>
      </c>
      <c r="U293" t="s">
        <v>2187</v>
      </c>
      <c r="V293" t="s">
        <v>714</v>
      </c>
      <c r="W293" t="s">
        <v>2208</v>
      </c>
    </row>
    <row r="294" spans="1:42">
      <c r="A294" t="s">
        <v>2126</v>
      </c>
      <c r="B294" t="s">
        <v>2154</v>
      </c>
      <c r="C294" s="27">
        <v>1</v>
      </c>
      <c r="D294" s="55">
        <v>44662</v>
      </c>
      <c r="E294" s="27"/>
      <c r="I294" s="1561"/>
      <c r="J294" s="27">
        <v>9.7799999999999994</v>
      </c>
      <c r="K294" s="27">
        <v>11.6</v>
      </c>
      <c r="L294" s="27" t="s">
        <v>811</v>
      </c>
      <c r="M294" s="27" t="s">
        <v>811</v>
      </c>
      <c r="N294" s="24" t="s">
        <v>811</v>
      </c>
      <c r="O294" s="24" t="s">
        <v>811</v>
      </c>
      <c r="P294" s="24" t="s">
        <v>811</v>
      </c>
      <c r="Q294" s="24" t="s">
        <v>811</v>
      </c>
      <c r="R294" s="24" t="s">
        <v>811</v>
      </c>
    </row>
    <row r="295" spans="1:42">
      <c r="A295" t="s">
        <v>2126</v>
      </c>
      <c r="B295" t="s">
        <v>2154</v>
      </c>
      <c r="C295" s="27">
        <v>2</v>
      </c>
      <c r="D295" s="55">
        <v>44662</v>
      </c>
      <c r="E295" s="27"/>
      <c r="I295" s="1561"/>
      <c r="J295" s="27">
        <v>9.82</v>
      </c>
      <c r="K295" s="27">
        <v>11.6</v>
      </c>
      <c r="L295" s="27" t="s">
        <v>811</v>
      </c>
      <c r="M295" s="27" t="s">
        <v>811</v>
      </c>
      <c r="N295" s="24" t="s">
        <v>811</v>
      </c>
      <c r="O295" s="24" t="s">
        <v>811</v>
      </c>
      <c r="P295" s="24" t="s">
        <v>811</v>
      </c>
      <c r="Q295" s="24" t="s">
        <v>811</v>
      </c>
      <c r="R295" s="24" t="s">
        <v>811</v>
      </c>
    </row>
    <row r="296" spans="1:42">
      <c r="A296" t="s">
        <v>2126</v>
      </c>
      <c r="B296" t="s">
        <v>2154</v>
      </c>
      <c r="C296" s="27">
        <v>3</v>
      </c>
      <c r="D296" s="55">
        <v>44662</v>
      </c>
      <c r="E296" s="27"/>
      <c r="I296" s="1561"/>
      <c r="J296" s="27">
        <v>9.8800000000000008</v>
      </c>
      <c r="K296" s="27">
        <v>11.6</v>
      </c>
      <c r="L296" s="27" t="s">
        <v>811</v>
      </c>
      <c r="M296" s="27" t="s">
        <v>811</v>
      </c>
      <c r="N296" s="24" t="s">
        <v>811</v>
      </c>
      <c r="O296" s="24" t="s">
        <v>811</v>
      </c>
      <c r="P296" s="24" t="s">
        <v>811</v>
      </c>
      <c r="Q296" s="24" t="s">
        <v>811</v>
      </c>
      <c r="R296" s="24" t="s">
        <v>811</v>
      </c>
    </row>
    <row r="297" spans="1:42">
      <c r="A297" t="s">
        <v>2126</v>
      </c>
      <c r="B297" t="s">
        <v>2154</v>
      </c>
      <c r="C297" s="27">
        <v>3.6</v>
      </c>
      <c r="D297" s="55">
        <v>44662</v>
      </c>
      <c r="E297" s="27"/>
      <c r="I297" s="1561"/>
      <c r="J297" s="27">
        <v>9.6999999999999993</v>
      </c>
      <c r="K297" s="27">
        <v>11.5</v>
      </c>
      <c r="L297" s="22">
        <v>6.03</v>
      </c>
      <c r="M297" s="27">
        <v>6.3</v>
      </c>
      <c r="N297" s="24">
        <v>1.2311314082454292</v>
      </c>
      <c r="O297" s="24">
        <v>2.5000000000000001E-2</v>
      </c>
      <c r="P297" s="71">
        <v>0.57311597032409212</v>
      </c>
      <c r="Q297" s="25">
        <v>35.328082901554403</v>
      </c>
      <c r="R297" s="24">
        <v>1.2561314082454291</v>
      </c>
    </row>
    <row r="298" spans="1:42">
      <c r="A298" t="s">
        <v>2126</v>
      </c>
      <c r="B298" t="s">
        <v>2154</v>
      </c>
      <c r="C298" s="27">
        <v>0.5</v>
      </c>
      <c r="D298" s="55">
        <v>44788</v>
      </c>
      <c r="E298" s="27" t="s">
        <v>1118</v>
      </c>
      <c r="F298">
        <v>4</v>
      </c>
      <c r="G298">
        <v>3.55</v>
      </c>
      <c r="H298">
        <v>2.6</v>
      </c>
      <c r="I298" s="1562">
        <v>0.73239436619718312</v>
      </c>
      <c r="J298" s="27">
        <v>7.06</v>
      </c>
      <c r="K298" s="27">
        <v>25.5</v>
      </c>
      <c r="L298" s="22">
        <v>6.47</v>
      </c>
      <c r="M298" s="27">
        <v>10.5</v>
      </c>
      <c r="N298" s="24">
        <v>5.1142830357142852</v>
      </c>
      <c r="O298" s="24">
        <v>2.9142857142857141</v>
      </c>
      <c r="P298" s="24">
        <v>0.73705909816262061</v>
      </c>
      <c r="Q298" s="49">
        <v>39.195330504689593</v>
      </c>
      <c r="R298" s="24">
        <v>8.0285687499999998</v>
      </c>
      <c r="S298" t="s">
        <v>1045</v>
      </c>
      <c r="T298">
        <v>2</v>
      </c>
      <c r="U298">
        <v>2</v>
      </c>
      <c r="V298" t="s">
        <v>2209</v>
      </c>
    </row>
    <row r="299" spans="1:42">
      <c r="A299" t="s">
        <v>2126</v>
      </c>
      <c r="B299" t="s">
        <v>2154</v>
      </c>
      <c r="C299" s="27">
        <v>0.5</v>
      </c>
      <c r="D299" s="55">
        <v>44788</v>
      </c>
      <c r="E299" s="27" t="s">
        <v>1130</v>
      </c>
      <c r="I299" s="1562"/>
      <c r="J299" s="27">
        <v>7.06</v>
      </c>
      <c r="K299" s="27">
        <v>25.5</v>
      </c>
      <c r="L299" s="22" t="s">
        <v>815</v>
      </c>
      <c r="M299" s="27" t="s">
        <v>815</v>
      </c>
      <c r="N299" s="24">
        <v>6.2289973214285705</v>
      </c>
      <c r="O299" s="24">
        <v>2.1565714285714286</v>
      </c>
      <c r="P299" s="24">
        <v>0.63176494128224614</v>
      </c>
      <c r="Q299" s="49">
        <v>37.58746985261277</v>
      </c>
      <c r="R299" s="24">
        <v>8.3855687499999991</v>
      </c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</row>
    <row r="300" spans="1:42">
      <c r="A300" t="s">
        <v>2126</v>
      </c>
      <c r="B300" t="s">
        <v>2154</v>
      </c>
      <c r="C300" s="27">
        <v>1</v>
      </c>
      <c r="D300" s="55">
        <v>44788</v>
      </c>
      <c r="E300" s="27"/>
      <c r="I300" s="1561"/>
      <c r="J300" s="27">
        <v>6.98</v>
      </c>
      <c r="K300" s="27">
        <v>25.4</v>
      </c>
      <c r="L300" s="27" t="s">
        <v>811</v>
      </c>
      <c r="M300" s="27" t="s">
        <v>811</v>
      </c>
      <c r="N300" s="24" t="s">
        <v>811</v>
      </c>
      <c r="O300" s="24" t="s">
        <v>811</v>
      </c>
      <c r="P300" s="27" t="s">
        <v>811</v>
      </c>
      <c r="Q300" s="24" t="s">
        <v>811</v>
      </c>
      <c r="R300" s="24" t="s">
        <v>811</v>
      </c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</row>
    <row r="301" spans="1:42">
      <c r="A301" t="s">
        <v>2126</v>
      </c>
      <c r="B301" t="s">
        <v>2154</v>
      </c>
      <c r="C301" s="27">
        <v>2</v>
      </c>
      <c r="D301" s="55">
        <v>44788</v>
      </c>
      <c r="E301" s="27"/>
      <c r="I301" s="1561"/>
      <c r="J301" s="27">
        <v>6.94</v>
      </c>
      <c r="K301" s="27">
        <v>25.1</v>
      </c>
      <c r="L301" s="27" t="s">
        <v>811</v>
      </c>
      <c r="M301" s="27" t="s">
        <v>811</v>
      </c>
      <c r="N301" s="24" t="s">
        <v>811</v>
      </c>
      <c r="O301" s="24" t="s">
        <v>811</v>
      </c>
      <c r="P301" s="27" t="s">
        <v>811</v>
      </c>
      <c r="Q301" s="24" t="s">
        <v>811</v>
      </c>
      <c r="R301" s="24" t="s">
        <v>811</v>
      </c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</row>
    <row r="302" spans="1:42">
      <c r="A302" t="s">
        <v>2126</v>
      </c>
      <c r="B302" t="s">
        <v>2154</v>
      </c>
      <c r="C302" s="27">
        <v>3</v>
      </c>
      <c r="D302" s="55">
        <v>44788</v>
      </c>
      <c r="E302" s="27"/>
      <c r="I302" s="1561"/>
      <c r="J302" s="27">
        <v>4.74</v>
      </c>
      <c r="K302" s="27">
        <v>24.9</v>
      </c>
      <c r="L302" s="22">
        <v>6.41</v>
      </c>
      <c r="M302" s="27">
        <v>10.3</v>
      </c>
      <c r="N302" s="24">
        <v>10.480940178571425</v>
      </c>
      <c r="O302" s="24">
        <v>1.6174285714285712</v>
      </c>
      <c r="P302" s="24">
        <v>0.59666688898878806</v>
      </c>
      <c r="Q302" s="49">
        <v>37.0515163019205</v>
      </c>
      <c r="R302" s="24">
        <v>12.098368749999995</v>
      </c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</row>
    <row r="303" spans="1:42">
      <c r="A303" t="s">
        <v>2126</v>
      </c>
      <c r="B303" t="s">
        <v>2161</v>
      </c>
      <c r="C303" s="27">
        <v>0.5</v>
      </c>
      <c r="D303" s="55">
        <v>44662</v>
      </c>
      <c r="E303" s="27"/>
      <c r="F303">
        <v>2</v>
      </c>
      <c r="G303">
        <v>1</v>
      </c>
      <c r="H303">
        <v>1</v>
      </c>
      <c r="I303" s="1562">
        <v>1</v>
      </c>
      <c r="J303" s="27">
        <v>8.76</v>
      </c>
      <c r="K303" s="27">
        <v>11.6</v>
      </c>
      <c r="L303" s="22">
        <v>5.68</v>
      </c>
      <c r="M303" s="27">
        <v>0.35000000000000009</v>
      </c>
      <c r="N303" s="24">
        <v>2.4467803770218008</v>
      </c>
      <c r="O303" s="24">
        <v>2.5000000000000001E-2</v>
      </c>
      <c r="P303" s="71">
        <v>1.1764287722861717</v>
      </c>
      <c r="Q303" s="25">
        <v>34.502305699481866</v>
      </c>
      <c r="R303" s="24">
        <v>2.4717803770218008</v>
      </c>
      <c r="S303" t="s">
        <v>2210</v>
      </c>
      <c r="T303" t="s">
        <v>1047</v>
      </c>
      <c r="U303" t="s">
        <v>2187</v>
      </c>
      <c r="V303" t="s">
        <v>2211</v>
      </c>
      <c r="W303" t="s">
        <v>2212</v>
      </c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</row>
    <row r="304" spans="1:42">
      <c r="A304" t="s">
        <v>2126</v>
      </c>
      <c r="B304" t="s">
        <v>2161</v>
      </c>
      <c r="C304" s="27">
        <v>0.75</v>
      </c>
      <c r="D304" s="55">
        <v>44662</v>
      </c>
      <c r="E304" s="27"/>
      <c r="I304" s="1561"/>
      <c r="J304" s="27">
        <v>8.67</v>
      </c>
      <c r="K304" s="27">
        <v>11.5</v>
      </c>
      <c r="L304" s="27" t="s">
        <v>811</v>
      </c>
      <c r="M304" s="27" t="s">
        <v>811</v>
      </c>
      <c r="N304" s="24">
        <v>2.0701314470639947</v>
      </c>
      <c r="O304" s="24">
        <v>2.5000000000000001E-2</v>
      </c>
      <c r="P304" s="71">
        <v>1.2940716495147888</v>
      </c>
      <c r="Q304" s="25">
        <v>30.923937823834201</v>
      </c>
      <c r="R304" s="24">
        <v>2.0951314470639946</v>
      </c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</row>
    <row r="305" spans="1:42">
      <c r="A305" t="s">
        <v>2126</v>
      </c>
      <c r="B305" t="s">
        <v>2165</v>
      </c>
      <c r="C305" s="27">
        <v>0.5</v>
      </c>
      <c r="D305" s="55">
        <v>44665</v>
      </c>
      <c r="E305" s="27"/>
      <c r="F305">
        <v>2</v>
      </c>
      <c r="G305">
        <v>3.05</v>
      </c>
      <c r="H305">
        <v>2.75</v>
      </c>
      <c r="I305" s="1562">
        <v>0.90163934426229508</v>
      </c>
      <c r="J305" s="27">
        <v>9.35</v>
      </c>
      <c r="K305" s="27">
        <v>14.3</v>
      </c>
      <c r="L305" s="22">
        <v>6.07</v>
      </c>
      <c r="M305" s="27">
        <v>15.699999999999998</v>
      </c>
      <c r="N305" s="24">
        <v>4.4920788068169824</v>
      </c>
      <c r="O305" s="24">
        <v>9.7453037974683535E-2</v>
      </c>
      <c r="P305" s="71">
        <v>0.70585726337170307</v>
      </c>
      <c r="Q305" s="25">
        <v>41.383782383419685</v>
      </c>
      <c r="R305" s="24">
        <v>4.589531844791666</v>
      </c>
      <c r="S305" t="s">
        <v>2203</v>
      </c>
      <c r="T305" t="s">
        <v>1037</v>
      </c>
      <c r="U305" t="s">
        <v>1028</v>
      </c>
      <c r="V305" t="s">
        <v>714</v>
      </c>
      <c r="W305" t="s">
        <v>2213</v>
      </c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</row>
    <row r="306" spans="1:42">
      <c r="A306" t="s">
        <v>2126</v>
      </c>
      <c r="B306" t="s">
        <v>2165</v>
      </c>
      <c r="C306" s="27">
        <v>1</v>
      </c>
      <c r="D306" s="55">
        <v>44665</v>
      </c>
      <c r="E306" s="27"/>
      <c r="I306" s="1561"/>
      <c r="J306" s="27">
        <v>9.2899999999999991</v>
      </c>
      <c r="K306" s="27">
        <v>14.2</v>
      </c>
      <c r="L306" s="27" t="s">
        <v>811</v>
      </c>
      <c r="M306" s="27" t="s">
        <v>811</v>
      </c>
      <c r="N306" s="24" t="s">
        <v>811</v>
      </c>
      <c r="O306" s="24" t="s">
        <v>811</v>
      </c>
      <c r="P306" s="24" t="s">
        <v>811</v>
      </c>
      <c r="Q306" s="24" t="s">
        <v>811</v>
      </c>
      <c r="R306" s="24" t="s">
        <v>811</v>
      </c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</row>
    <row r="307" spans="1:42">
      <c r="A307" t="s">
        <v>2126</v>
      </c>
      <c r="B307" t="s">
        <v>2165</v>
      </c>
      <c r="C307" s="27">
        <v>2</v>
      </c>
      <c r="D307" s="55">
        <v>44665</v>
      </c>
      <c r="E307" s="27"/>
      <c r="I307" s="1561"/>
      <c r="J307" s="27">
        <v>8.82</v>
      </c>
      <c r="K307" s="27">
        <v>12.5</v>
      </c>
      <c r="L307" s="27" t="s">
        <v>811</v>
      </c>
      <c r="M307" s="27" t="s">
        <v>811</v>
      </c>
      <c r="N307" s="24" t="s">
        <v>811</v>
      </c>
      <c r="O307" s="24" t="s">
        <v>811</v>
      </c>
      <c r="P307" s="24" t="s">
        <v>811</v>
      </c>
      <c r="Q307" s="24" t="s">
        <v>811</v>
      </c>
      <c r="R307" s="24" t="s">
        <v>811</v>
      </c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</row>
    <row r="308" spans="1:42">
      <c r="A308" t="s">
        <v>2126</v>
      </c>
      <c r="B308" t="s">
        <v>2165</v>
      </c>
      <c r="C308" s="27">
        <v>2.5</v>
      </c>
      <c r="D308" s="55">
        <v>44665</v>
      </c>
      <c r="E308" s="27"/>
      <c r="I308" s="1561"/>
      <c r="J308" s="27">
        <v>7.7</v>
      </c>
      <c r="K308" s="27">
        <v>11.9</v>
      </c>
      <c r="L308" s="22">
        <v>6.09</v>
      </c>
      <c r="M308" s="27">
        <v>16.399999999999999</v>
      </c>
      <c r="N308" s="24">
        <v>4.0902756941587555</v>
      </c>
      <c r="O308" s="24">
        <v>2.5000000000000001E-2</v>
      </c>
      <c r="P308" s="71">
        <v>0.94114301782893761</v>
      </c>
      <c r="Q308" s="25">
        <v>52.394145077720204</v>
      </c>
      <c r="R308" s="24">
        <v>4.1152756941587558</v>
      </c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</row>
    <row r="309" spans="1:42">
      <c r="A309" t="s">
        <v>2126</v>
      </c>
      <c r="B309" t="s">
        <v>2165</v>
      </c>
      <c r="C309" s="27">
        <v>0.5</v>
      </c>
      <c r="D309" s="55">
        <v>44797</v>
      </c>
      <c r="E309" s="27"/>
      <c r="F309">
        <v>2</v>
      </c>
      <c r="G309">
        <v>2.62</v>
      </c>
      <c r="H309">
        <v>1.35</v>
      </c>
      <c r="I309" s="1562">
        <v>0.51526717557251911</v>
      </c>
      <c r="J309" s="27">
        <v>8.01</v>
      </c>
      <c r="K309" s="27">
        <v>25.3</v>
      </c>
      <c r="L309" s="22">
        <v>6.78</v>
      </c>
      <c r="M309" s="27">
        <v>15.799999999999997</v>
      </c>
      <c r="N309" s="24">
        <v>3.6848258928571429</v>
      </c>
      <c r="O309" s="24">
        <v>2.375142857142857</v>
      </c>
      <c r="P309" s="24">
        <v>1.5794123532056155</v>
      </c>
      <c r="Q309" s="49">
        <v>56.345844126842344</v>
      </c>
      <c r="R309" s="24">
        <v>6.0599687499999995</v>
      </c>
      <c r="S309" t="s">
        <v>1025</v>
      </c>
      <c r="T309">
        <v>2</v>
      </c>
      <c r="U309">
        <v>2</v>
      </c>
      <c r="V309" t="s">
        <v>2214</v>
      </c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</row>
    <row r="310" spans="1:42">
      <c r="A310" t="s">
        <v>2126</v>
      </c>
      <c r="B310" t="s">
        <v>2165</v>
      </c>
      <c r="C310" s="27">
        <v>1</v>
      </c>
      <c r="D310" s="55">
        <v>44797</v>
      </c>
      <c r="E310" s="27"/>
      <c r="I310" s="1561"/>
      <c r="J310" s="27">
        <v>8.2100000000000009</v>
      </c>
      <c r="K310" s="27">
        <v>25</v>
      </c>
      <c r="L310" s="27" t="s">
        <v>811</v>
      </c>
      <c r="M310" s="27" t="s">
        <v>811</v>
      </c>
      <c r="N310" s="24" t="s">
        <v>811</v>
      </c>
      <c r="O310" s="24" t="s">
        <v>811</v>
      </c>
      <c r="P310" s="24" t="s">
        <v>811</v>
      </c>
      <c r="Q310" s="24" t="s">
        <v>811</v>
      </c>
      <c r="R310" s="24" t="s">
        <v>811</v>
      </c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</row>
    <row r="311" spans="1:42">
      <c r="A311" t="s">
        <v>2126</v>
      </c>
      <c r="B311" t="s">
        <v>2165</v>
      </c>
      <c r="C311" s="27">
        <v>2</v>
      </c>
      <c r="D311" s="55">
        <v>44797</v>
      </c>
      <c r="E311" s="27"/>
      <c r="I311" s="1561"/>
      <c r="J311" s="27">
        <v>1.18</v>
      </c>
      <c r="K311" s="27">
        <v>23.8</v>
      </c>
      <c r="L311" s="22">
        <v>6.43</v>
      </c>
      <c r="M311" s="27">
        <v>13.7</v>
      </c>
      <c r="N311" s="24">
        <v>5.6403116071428583</v>
      </c>
      <c r="O311" s="24">
        <v>1.5008571428571429</v>
      </c>
      <c r="P311" s="24">
        <v>0.94764741192336921</v>
      </c>
      <c r="Q311" s="49">
        <v>53.130122822688705</v>
      </c>
      <c r="R311" s="24">
        <v>7.1411687500000012</v>
      </c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</row>
    <row r="312" spans="1:42">
      <c r="D312" s="27"/>
      <c r="E312" s="55"/>
      <c r="F312" s="27"/>
      <c r="J312" s="1561"/>
      <c r="K312" s="27"/>
      <c r="L312" s="27"/>
      <c r="M312" s="27"/>
      <c r="N312" s="27"/>
      <c r="O312" s="24"/>
      <c r="P312" s="24"/>
      <c r="Q312" s="24"/>
      <c r="R312" s="24"/>
      <c r="S312" s="24"/>
    </row>
    <row r="313" spans="1:42">
      <c r="D313" s="27"/>
      <c r="E313" s="55"/>
      <c r="F313" s="27"/>
      <c r="J313" s="1561"/>
      <c r="K313" s="27"/>
      <c r="L313" s="27"/>
      <c r="M313" s="27"/>
      <c r="N313" s="27"/>
      <c r="O313" s="24"/>
      <c r="P313" s="24"/>
      <c r="Q313" s="24"/>
      <c r="R313" s="24"/>
      <c r="S313" s="24"/>
    </row>
    <row r="314" spans="1:42">
      <c r="A314" s="3199" t="s">
        <v>1197</v>
      </c>
      <c r="B314" s="3200"/>
      <c r="C314" s="3200"/>
      <c r="D314" s="3200"/>
      <c r="E314" s="3200"/>
      <c r="F314" s="3200"/>
      <c r="G314" s="3200"/>
      <c r="H314" s="3201"/>
      <c r="I314" s="113"/>
      <c r="J314" s="18"/>
      <c r="K314" s="18"/>
      <c r="L314" s="18"/>
      <c r="M314" s="18"/>
      <c r="N314" s="18"/>
      <c r="O314" s="18"/>
      <c r="P314" s="18"/>
      <c r="Q314" s="18"/>
      <c r="R314" s="832"/>
      <c r="S314" s="832"/>
      <c r="T314" s="27"/>
      <c r="U314" s="27"/>
      <c r="V314" s="27"/>
      <c r="W314" s="27"/>
      <c r="X314" s="27"/>
      <c r="Y314" s="24"/>
      <c r="Z314" s="24"/>
      <c r="AA314" s="27"/>
      <c r="AB314" s="27"/>
    </row>
    <row r="315" spans="1:42">
      <c r="A315" s="3202" t="s">
        <v>1198</v>
      </c>
      <c r="B315" s="3202"/>
      <c r="C315" s="3202"/>
      <c r="D315" s="3202"/>
      <c r="E315" s="3202"/>
      <c r="F315" s="3202"/>
      <c r="G315" s="3202"/>
      <c r="H315" s="3202"/>
      <c r="I315" s="113"/>
      <c r="J315" s="2952" t="s">
        <v>1199</v>
      </c>
      <c r="K315" s="832"/>
      <c r="L315" s="18"/>
      <c r="M315" s="18"/>
      <c r="N315" s="2953" t="s">
        <v>1200</v>
      </c>
      <c r="O315" s="2954"/>
      <c r="P315" s="2954"/>
      <c r="Q315" s="2954" t="s">
        <v>1201</v>
      </c>
      <c r="R315" s="832"/>
      <c r="S315" s="18"/>
      <c r="T315" s="27"/>
      <c r="U315" s="27"/>
      <c r="V315" s="27"/>
      <c r="W315" s="27"/>
      <c r="X315" s="27"/>
      <c r="Y315" s="24"/>
      <c r="Z315" s="24"/>
      <c r="AA315" s="27"/>
      <c r="AB315" s="27"/>
    </row>
    <row r="316" spans="1:42">
      <c r="A316" s="3203"/>
      <c r="B316" s="3203"/>
      <c r="C316" s="3203"/>
      <c r="D316" s="3203"/>
      <c r="E316" s="3203"/>
      <c r="F316" s="3203"/>
      <c r="G316" s="3203"/>
      <c r="H316" s="3203"/>
      <c r="I316" s="113"/>
      <c r="J316" s="1" t="s">
        <v>1202</v>
      </c>
      <c r="K316" s="832"/>
      <c r="L316" s="18"/>
      <c r="M316" s="18"/>
      <c r="N316" s="2954">
        <v>1</v>
      </c>
      <c r="O316" s="2953" t="s">
        <v>1203</v>
      </c>
      <c r="P316" s="2954"/>
      <c r="Q316" s="2954">
        <v>1</v>
      </c>
      <c r="R316" s="69" t="s">
        <v>1204</v>
      </c>
      <c r="S316" s="18"/>
      <c r="T316" s="27"/>
      <c r="U316" s="27"/>
      <c r="V316" s="27"/>
      <c r="W316" s="27"/>
      <c r="X316" s="27"/>
      <c r="Y316" s="24"/>
      <c r="Z316" s="24"/>
      <c r="AA316" s="27"/>
      <c r="AB316" s="27"/>
    </row>
    <row r="317" spans="1:42">
      <c r="A317" s="3203"/>
      <c r="B317" s="3203"/>
      <c r="C317" s="3203"/>
      <c r="D317" s="3203"/>
      <c r="E317" s="3203"/>
      <c r="F317" s="3203"/>
      <c r="G317" s="3203"/>
      <c r="H317" s="3203"/>
      <c r="I317" s="113"/>
      <c r="J317" s="2955" t="s">
        <v>1205</v>
      </c>
      <c r="K317" s="832"/>
      <c r="L317" s="18"/>
      <c r="M317" s="18"/>
      <c r="N317" s="2954">
        <v>2</v>
      </c>
      <c r="O317" s="2953" t="s">
        <v>1206</v>
      </c>
      <c r="P317" s="2954"/>
      <c r="Q317" s="2954">
        <v>2</v>
      </c>
      <c r="R317" s="69" t="s">
        <v>1207</v>
      </c>
      <c r="S317" s="18"/>
      <c r="T317" s="27"/>
      <c r="U317" s="27"/>
      <c r="V317" s="27"/>
      <c r="W317" s="27"/>
      <c r="X317" s="27"/>
      <c r="Y317" s="24"/>
      <c r="Z317" s="24"/>
      <c r="AA317" s="27"/>
      <c r="AB317" s="27"/>
    </row>
    <row r="318" spans="1:42">
      <c r="A318" s="3203"/>
      <c r="B318" s="3203"/>
      <c r="C318" s="3203"/>
      <c r="D318" s="3203"/>
      <c r="E318" s="3203"/>
      <c r="F318" s="3203"/>
      <c r="G318" s="3203"/>
      <c r="H318" s="3203"/>
      <c r="I318" s="113"/>
      <c r="J318" s="2956" t="s">
        <v>1208</v>
      </c>
      <c r="K318" s="832"/>
      <c r="L318" s="18"/>
      <c r="M318" s="18"/>
      <c r="N318" s="2954">
        <v>3</v>
      </c>
      <c r="O318" s="2953" t="s">
        <v>1209</v>
      </c>
      <c r="P318" s="2954"/>
      <c r="Q318" s="2954">
        <v>3</v>
      </c>
      <c r="R318" s="69" t="s">
        <v>1210</v>
      </c>
      <c r="S318" s="18"/>
      <c r="T318" s="27"/>
      <c r="U318" s="27"/>
      <c r="V318" s="27"/>
      <c r="W318" s="27"/>
      <c r="X318" s="27"/>
      <c r="Y318" s="24"/>
      <c r="Z318" s="24"/>
      <c r="AA318" s="27"/>
      <c r="AB318" s="27"/>
    </row>
    <row r="319" spans="1:42">
      <c r="A319" s="3203"/>
      <c r="B319" s="3203"/>
      <c r="C319" s="3203"/>
      <c r="D319" s="3203"/>
      <c r="E319" s="3203"/>
      <c r="F319" s="3203"/>
      <c r="G319" s="3203"/>
      <c r="H319" s="3203"/>
      <c r="I319" s="113"/>
      <c r="J319" s="2957" t="s">
        <v>1211</v>
      </c>
      <c r="K319" s="832"/>
      <c r="L319" s="18"/>
      <c r="M319" s="18"/>
      <c r="N319" s="2954">
        <v>4</v>
      </c>
      <c r="O319" s="2953" t="s">
        <v>1212</v>
      </c>
      <c r="P319" s="2954"/>
      <c r="Q319" s="2954">
        <v>4</v>
      </c>
      <c r="R319" s="69" t="s">
        <v>1213</v>
      </c>
      <c r="S319" s="18"/>
      <c r="T319" s="27"/>
      <c r="U319" s="125"/>
      <c r="V319" s="125"/>
      <c r="W319" s="125"/>
      <c r="X319" s="125"/>
      <c r="Y319" s="49"/>
      <c r="Z319" s="49"/>
      <c r="AA319" s="125"/>
      <c r="AB319" s="125"/>
    </row>
    <row r="320" spans="1:42">
      <c r="A320" s="3203"/>
      <c r="B320" s="3203"/>
      <c r="C320" s="3203"/>
      <c r="D320" s="3203"/>
      <c r="E320" s="3203"/>
      <c r="F320" s="3203"/>
      <c r="G320" s="3203"/>
      <c r="H320" s="3203"/>
      <c r="I320" s="113"/>
      <c r="J320" s="1" t="s">
        <v>1214</v>
      </c>
      <c r="K320" s="832"/>
      <c r="L320" s="18"/>
      <c r="M320" s="18"/>
      <c r="N320" s="2954">
        <v>5</v>
      </c>
      <c r="O320" s="2953" t="s">
        <v>1215</v>
      </c>
      <c r="P320" s="2954"/>
      <c r="Q320" s="2954"/>
      <c r="R320" s="18"/>
      <c r="S320" s="18"/>
      <c r="T320" s="27"/>
      <c r="U320" s="125"/>
      <c r="V320" s="125"/>
      <c r="W320" s="125"/>
      <c r="X320" s="125"/>
      <c r="Y320" s="49"/>
      <c r="Z320" s="49"/>
      <c r="AA320" s="125"/>
      <c r="AB320" s="125"/>
    </row>
    <row r="321" spans="1:28">
      <c r="A321" s="3203"/>
      <c r="B321" s="3203"/>
      <c r="C321" s="3203"/>
      <c r="D321" s="3203"/>
      <c r="E321" s="3203"/>
      <c r="F321" s="3203"/>
      <c r="G321" s="3203"/>
      <c r="H321" s="3203"/>
      <c r="I321" s="113"/>
      <c r="J321" s="2958" t="s">
        <v>1216</v>
      </c>
      <c r="K321" s="832"/>
      <c r="L321" s="18"/>
      <c r="M321" s="18"/>
      <c r="N321" s="2954">
        <v>6</v>
      </c>
      <c r="O321" s="2953" t="s">
        <v>1217</v>
      </c>
      <c r="P321" s="2954"/>
      <c r="Q321" s="2954"/>
      <c r="R321" s="18"/>
      <c r="S321" s="18"/>
      <c r="T321" s="27"/>
      <c r="U321" s="125"/>
      <c r="V321" s="125"/>
      <c r="W321" s="125"/>
      <c r="X321" s="125"/>
      <c r="Y321" s="49"/>
      <c r="Z321" s="49"/>
      <c r="AA321" s="125"/>
      <c r="AB321" s="125"/>
    </row>
    <row r="322" spans="1:28">
      <c r="A322" s="3203"/>
      <c r="B322" s="3203"/>
      <c r="C322" s="3203"/>
      <c r="D322" s="3203"/>
      <c r="E322" s="3203"/>
      <c r="F322" s="3203"/>
      <c r="G322" s="3203"/>
      <c r="H322" s="3203"/>
      <c r="I322" s="113"/>
      <c r="J322" s="18"/>
      <c r="K322" s="2959"/>
      <c r="L322" s="18"/>
      <c r="M322" s="18"/>
      <c r="N322" s="2954">
        <v>7</v>
      </c>
      <c r="O322" s="2953" t="s">
        <v>1218</v>
      </c>
      <c r="P322" s="2954"/>
      <c r="Q322" s="2954"/>
      <c r="R322" s="18"/>
      <c r="S322" s="18"/>
      <c r="T322" s="27"/>
      <c r="U322" s="125"/>
      <c r="V322" s="125"/>
      <c r="W322" s="125"/>
      <c r="X322" s="125"/>
      <c r="Y322" s="49"/>
      <c r="Z322" s="49"/>
      <c r="AA322" s="125"/>
      <c r="AB322" s="125"/>
    </row>
    <row r="323" spans="1:28">
      <c r="A323" s="3203"/>
      <c r="B323" s="3203"/>
      <c r="C323" s="3203"/>
      <c r="D323" s="3203"/>
      <c r="E323" s="3203"/>
      <c r="F323" s="3203"/>
      <c r="G323" s="3203"/>
      <c r="H323" s="3203"/>
      <c r="I323" s="113"/>
      <c r="J323" s="52"/>
      <c r="K323" s="27"/>
      <c r="L323" s="27"/>
      <c r="M323" s="27"/>
      <c r="N323" s="27"/>
      <c r="O323" s="27"/>
      <c r="P323" s="27"/>
      <c r="Q323" s="124"/>
      <c r="R323" s="125"/>
      <c r="S323" s="125"/>
      <c r="T323" s="125"/>
      <c r="U323" s="49"/>
      <c r="V323" s="49"/>
      <c r="W323" s="125"/>
      <c r="X323" s="125"/>
    </row>
    <row r="324" spans="1:28">
      <c r="A324" s="3204" t="s">
        <v>1219</v>
      </c>
      <c r="B324" s="3205"/>
      <c r="C324" s="3205"/>
      <c r="D324" s="3205"/>
      <c r="E324" s="3205"/>
      <c r="F324" s="3205"/>
      <c r="G324" s="3205"/>
      <c r="H324" s="3205"/>
      <c r="I324" s="3205"/>
      <c r="J324" s="3205"/>
      <c r="K324" s="3205"/>
      <c r="L324" s="3205"/>
      <c r="M324" s="27"/>
      <c r="N324" s="27"/>
      <c r="O324" s="27"/>
      <c r="P324" s="27"/>
      <c r="Q324" s="124"/>
      <c r="R324" s="125"/>
      <c r="S324" s="125"/>
      <c r="T324" s="125"/>
      <c r="U324" s="49"/>
      <c r="V324" s="49"/>
      <c r="W324" s="125"/>
      <c r="X324" s="125"/>
    </row>
    <row r="325" spans="1:28">
      <c r="A325" s="3204"/>
      <c r="B325" s="3205"/>
      <c r="C325" s="3205"/>
      <c r="D325" s="3205"/>
      <c r="E325" s="3205"/>
      <c r="F325" s="3205"/>
      <c r="G325" s="3205"/>
      <c r="H325" s="3205"/>
      <c r="I325" s="3205"/>
      <c r="J325" s="3205"/>
      <c r="K325" s="3205"/>
      <c r="L325" s="3205"/>
      <c r="M325" s="27"/>
      <c r="N325" s="27"/>
      <c r="O325" s="27"/>
      <c r="P325" s="27"/>
      <c r="Q325" s="124"/>
      <c r="R325" s="125"/>
      <c r="S325" s="125"/>
      <c r="T325" s="125"/>
      <c r="U325" s="49"/>
      <c r="V325" s="49"/>
      <c r="W325" s="125"/>
      <c r="X325" s="125"/>
    </row>
    <row r="326" spans="1:28">
      <c r="A326" s="24"/>
      <c r="B326" s="24"/>
      <c r="C326" s="24"/>
      <c r="D326" s="23"/>
      <c r="E326" s="47"/>
      <c r="F326" s="24"/>
      <c r="G326" s="510"/>
      <c r="H326" s="24"/>
      <c r="I326" s="24"/>
      <c r="J326" s="24"/>
      <c r="K326" s="24"/>
      <c r="L326" s="24"/>
      <c r="M326" s="24"/>
      <c r="N326" s="24"/>
      <c r="O326" s="24"/>
      <c r="Q326" s="24"/>
      <c r="R326" s="24"/>
      <c r="S326" s="24"/>
      <c r="T326" s="24"/>
      <c r="U326" s="23"/>
      <c r="V326" s="23"/>
      <c r="W326" s="24"/>
      <c r="X326" s="24"/>
      <c r="Y326" s="24"/>
      <c r="Z326" s="24"/>
      <c r="AA326" s="24"/>
      <c r="AB326" s="24"/>
    </row>
    <row r="327" spans="1:28">
      <c r="A327" s="2961" t="s">
        <v>20</v>
      </c>
      <c r="B327" s="2961" t="s">
        <v>701</v>
      </c>
      <c r="C327" s="2962" t="s">
        <v>805</v>
      </c>
      <c r="D327" s="2963" t="s">
        <v>786</v>
      </c>
      <c r="E327" s="2961" t="s">
        <v>1000</v>
      </c>
      <c r="F327" s="2964" t="s">
        <v>1008</v>
      </c>
      <c r="G327" s="2961" t="s">
        <v>806</v>
      </c>
      <c r="H327" s="2961" t="s">
        <v>807</v>
      </c>
      <c r="I327" s="2961" t="s">
        <v>1009</v>
      </c>
      <c r="J327" s="2961" t="s">
        <v>1015</v>
      </c>
      <c r="K327" s="2961" t="s">
        <v>1016</v>
      </c>
      <c r="L327" s="2961" t="s">
        <v>703</v>
      </c>
      <c r="M327" s="2961" t="s">
        <v>1017</v>
      </c>
      <c r="N327" s="2961" t="s">
        <v>808</v>
      </c>
      <c r="O327" s="2961" t="s">
        <v>1018</v>
      </c>
      <c r="P327" s="2961" t="s">
        <v>1021</v>
      </c>
      <c r="Q327" s="2961" t="s">
        <v>809</v>
      </c>
      <c r="R327" s="2961" t="s">
        <v>1019</v>
      </c>
      <c r="S327" s="2961" t="s">
        <v>1010</v>
      </c>
      <c r="T327" s="2962" t="s">
        <v>1011</v>
      </c>
      <c r="U327" s="2962" t="s">
        <v>1012</v>
      </c>
      <c r="V327" s="2961" t="s">
        <v>1013</v>
      </c>
      <c r="W327" s="2961" t="s">
        <v>1014</v>
      </c>
      <c r="X327" s="2965"/>
      <c r="Y327" s="2965"/>
      <c r="Z327" s="2965"/>
      <c r="AA327" s="2965"/>
    </row>
    <row r="328" spans="1:28">
      <c r="A328" s="24" t="s">
        <v>2126</v>
      </c>
      <c r="B328" s="24" t="s">
        <v>2127</v>
      </c>
      <c r="C328" s="23">
        <v>0.5</v>
      </c>
      <c r="D328" s="47">
        <v>45026</v>
      </c>
      <c r="E328" s="24"/>
      <c r="F328" s="510">
        <v>4</v>
      </c>
      <c r="G328" s="24" t="s">
        <v>815</v>
      </c>
      <c r="H328" s="24">
        <v>6.2249999999999996</v>
      </c>
      <c r="I328" s="988" t="s">
        <v>815</v>
      </c>
      <c r="J328" s="24">
        <v>11.65</v>
      </c>
      <c r="K328" s="24">
        <v>10.1</v>
      </c>
      <c r="L328" s="24">
        <v>5.51</v>
      </c>
      <c r="M328" s="24">
        <v>4.5</v>
      </c>
      <c r="N328" s="24">
        <v>1.0309493670886076</v>
      </c>
      <c r="O328" s="24">
        <v>0.73220063291139204</v>
      </c>
      <c r="P328" s="24">
        <v>1.7631499999999996</v>
      </c>
      <c r="Q328" s="24">
        <v>0.94220480446872401</v>
      </c>
      <c r="R328" s="24">
        <v>12.607657810439044</v>
      </c>
      <c r="S328" s="24" t="s">
        <v>1044</v>
      </c>
      <c r="T328" s="23">
        <v>1</v>
      </c>
      <c r="U328" s="23">
        <v>2</v>
      </c>
      <c r="V328" s="24" t="s">
        <v>1242</v>
      </c>
      <c r="W328" s="24" t="s">
        <v>815</v>
      </c>
      <c r="X328" s="24"/>
      <c r="Y328" s="24"/>
      <c r="Z328" s="24"/>
      <c r="AA328" s="24"/>
    </row>
    <row r="329" spans="1:28">
      <c r="A329" s="24" t="s">
        <v>2126</v>
      </c>
      <c r="B329" s="24" t="s">
        <v>2127</v>
      </c>
      <c r="C329" s="23">
        <v>1</v>
      </c>
      <c r="D329" s="47">
        <v>45026</v>
      </c>
      <c r="E329" s="24"/>
      <c r="F329" s="510">
        <v>4</v>
      </c>
      <c r="G329" s="24" t="s">
        <v>815</v>
      </c>
      <c r="H329" s="24">
        <v>6.2249999999999996</v>
      </c>
      <c r="I329" s="988" t="s">
        <v>815</v>
      </c>
      <c r="J329" s="24">
        <v>11.68</v>
      </c>
      <c r="K329" s="24">
        <v>10.1</v>
      </c>
      <c r="L329" s="24" t="s">
        <v>811</v>
      </c>
      <c r="M329" s="24" t="s">
        <v>811</v>
      </c>
      <c r="N329" s="24" t="s">
        <v>811</v>
      </c>
      <c r="O329" s="24" t="s">
        <v>811</v>
      </c>
      <c r="P329" s="24" t="s">
        <v>815</v>
      </c>
      <c r="Q329" s="24" t="s">
        <v>811</v>
      </c>
      <c r="R329" s="24" t="s">
        <v>811</v>
      </c>
      <c r="S329" s="24" t="s">
        <v>1044</v>
      </c>
      <c r="T329" s="23">
        <v>1</v>
      </c>
      <c r="U329" s="23">
        <v>2</v>
      </c>
      <c r="V329" s="24" t="s">
        <v>1242</v>
      </c>
      <c r="W329" s="24" t="s">
        <v>815</v>
      </c>
      <c r="X329" s="24"/>
      <c r="Y329" s="24"/>
      <c r="Z329" s="24"/>
      <c r="AA329" s="24"/>
    </row>
    <row r="330" spans="1:28">
      <c r="A330" s="24" t="s">
        <v>2126</v>
      </c>
      <c r="B330" s="24" t="s">
        <v>2127</v>
      </c>
      <c r="C330" s="23">
        <v>2</v>
      </c>
      <c r="D330" s="47">
        <v>45026</v>
      </c>
      <c r="E330" s="24"/>
      <c r="F330" s="510">
        <v>4</v>
      </c>
      <c r="G330" s="24" t="s">
        <v>815</v>
      </c>
      <c r="H330" s="24">
        <v>6.2249999999999996</v>
      </c>
      <c r="I330" s="988" t="s">
        <v>815</v>
      </c>
      <c r="J330" s="24">
        <v>11.69</v>
      </c>
      <c r="K330" s="24">
        <v>10</v>
      </c>
      <c r="L330" s="24" t="s">
        <v>811</v>
      </c>
      <c r="M330" s="24" t="s">
        <v>811</v>
      </c>
      <c r="N330" s="24" t="s">
        <v>811</v>
      </c>
      <c r="O330" s="24" t="s">
        <v>811</v>
      </c>
      <c r="P330" s="24" t="s">
        <v>815</v>
      </c>
      <c r="Q330" s="24" t="s">
        <v>811</v>
      </c>
      <c r="R330" s="24" t="s">
        <v>811</v>
      </c>
      <c r="S330" s="24" t="s">
        <v>1044</v>
      </c>
      <c r="T330" s="23">
        <v>1</v>
      </c>
      <c r="U330" s="23">
        <v>2</v>
      </c>
      <c r="V330" s="24" t="s">
        <v>1242</v>
      </c>
      <c r="W330" s="24" t="s">
        <v>815</v>
      </c>
      <c r="X330" s="24"/>
      <c r="Y330" s="24"/>
      <c r="Z330" s="24"/>
      <c r="AA330" s="24"/>
    </row>
    <row r="331" spans="1:28">
      <c r="A331" s="24" t="s">
        <v>2126</v>
      </c>
      <c r="B331" s="24" t="s">
        <v>2127</v>
      </c>
      <c r="C331" s="23">
        <v>3</v>
      </c>
      <c r="D331" s="47">
        <v>45026</v>
      </c>
      <c r="E331" s="24"/>
      <c r="F331" s="510">
        <v>4</v>
      </c>
      <c r="G331" s="24" t="s">
        <v>815</v>
      </c>
      <c r="H331" s="24">
        <v>6.2249999999999996</v>
      </c>
      <c r="I331" s="988" t="s">
        <v>815</v>
      </c>
      <c r="J331" s="24">
        <v>11.6</v>
      </c>
      <c r="K331" s="24">
        <v>9.9</v>
      </c>
      <c r="L331" s="24">
        <v>5.58</v>
      </c>
      <c r="M331" s="24">
        <v>4.3</v>
      </c>
      <c r="N331" s="24">
        <v>0.80436708860759465</v>
      </c>
      <c r="O331" s="24">
        <v>0.5649829113924052</v>
      </c>
      <c r="P331" s="24">
        <v>1.3693499999999998</v>
      </c>
      <c r="Q331" s="71">
        <v>1.0333859145786006</v>
      </c>
      <c r="R331" s="24">
        <v>13.27894</v>
      </c>
      <c r="S331" s="24" t="s">
        <v>1044</v>
      </c>
      <c r="T331" s="23">
        <v>1</v>
      </c>
      <c r="U331" s="23">
        <v>2</v>
      </c>
      <c r="V331" s="24" t="s">
        <v>1242</v>
      </c>
      <c r="W331" s="24" t="s">
        <v>815</v>
      </c>
      <c r="X331" s="24"/>
      <c r="Y331" s="24"/>
      <c r="Z331" s="24"/>
      <c r="AA331" s="24"/>
    </row>
    <row r="332" spans="1:28">
      <c r="A332" s="24" t="s">
        <v>2126</v>
      </c>
      <c r="B332" s="24" t="s">
        <v>2127</v>
      </c>
      <c r="C332" s="23">
        <v>4</v>
      </c>
      <c r="D332" s="47">
        <v>45026</v>
      </c>
      <c r="E332" s="24"/>
      <c r="F332" s="510">
        <v>4</v>
      </c>
      <c r="G332" s="24" t="s">
        <v>815</v>
      </c>
      <c r="H332" s="24">
        <v>6.2249999999999996</v>
      </c>
      <c r="I332" s="988" t="s">
        <v>815</v>
      </c>
      <c r="J332" s="24">
        <v>11.6</v>
      </c>
      <c r="K332" s="24">
        <v>9.8000000000000007</v>
      </c>
      <c r="L332" s="24" t="s">
        <v>811</v>
      </c>
      <c r="M332" s="24" t="s">
        <v>811</v>
      </c>
      <c r="N332" s="24" t="s">
        <v>811</v>
      </c>
      <c r="O332" s="24" t="s">
        <v>811</v>
      </c>
      <c r="P332" s="24" t="s">
        <v>815</v>
      </c>
      <c r="Q332" s="24" t="s">
        <v>811</v>
      </c>
      <c r="R332" s="24" t="s">
        <v>811</v>
      </c>
      <c r="S332" s="24" t="s">
        <v>1044</v>
      </c>
      <c r="T332" s="23">
        <v>1</v>
      </c>
      <c r="U332" s="23">
        <v>2</v>
      </c>
      <c r="V332" s="24" t="s">
        <v>1242</v>
      </c>
      <c r="W332" s="24" t="s">
        <v>815</v>
      </c>
      <c r="X332" s="24"/>
      <c r="Y332" s="24"/>
      <c r="Z332" s="24"/>
      <c r="AA332" s="24"/>
    </row>
    <row r="333" spans="1:28">
      <c r="A333" s="24" t="s">
        <v>2126</v>
      </c>
      <c r="B333" s="24" t="s">
        <v>2127</v>
      </c>
      <c r="C333" s="23">
        <v>5</v>
      </c>
      <c r="D333" s="47">
        <v>45026</v>
      </c>
      <c r="E333" s="24"/>
      <c r="F333" s="510">
        <v>4</v>
      </c>
      <c r="G333" s="24" t="s">
        <v>815</v>
      </c>
      <c r="H333" s="24">
        <v>6.2249999999999996</v>
      </c>
      <c r="I333" s="988" t="s">
        <v>815</v>
      </c>
      <c r="J333" s="24">
        <v>11.75</v>
      </c>
      <c r="K333" s="24">
        <v>9.6999999999999993</v>
      </c>
      <c r="L333" s="24" t="s">
        <v>811</v>
      </c>
      <c r="M333" s="24" t="s">
        <v>811</v>
      </c>
      <c r="N333" s="24" t="s">
        <v>811</v>
      </c>
      <c r="O333" s="24" t="s">
        <v>811</v>
      </c>
      <c r="P333" s="24" t="s">
        <v>815</v>
      </c>
      <c r="Q333" s="24" t="s">
        <v>811</v>
      </c>
      <c r="R333" s="24" t="s">
        <v>811</v>
      </c>
      <c r="S333" s="24" t="s">
        <v>1044</v>
      </c>
      <c r="T333" s="23">
        <v>1</v>
      </c>
      <c r="U333" s="23">
        <v>2</v>
      </c>
      <c r="V333" s="24" t="s">
        <v>1242</v>
      </c>
      <c r="W333" s="24" t="s">
        <v>815</v>
      </c>
      <c r="X333" s="24"/>
      <c r="Y333" s="24"/>
      <c r="Z333" s="24"/>
      <c r="AA333" s="24"/>
    </row>
    <row r="334" spans="1:28">
      <c r="A334" s="24" t="s">
        <v>2126</v>
      </c>
      <c r="B334" s="24" t="s">
        <v>2127</v>
      </c>
      <c r="C334" s="23">
        <v>6</v>
      </c>
      <c r="D334" s="47">
        <v>45026</v>
      </c>
      <c r="E334" s="24"/>
      <c r="F334" s="510">
        <v>4</v>
      </c>
      <c r="G334" s="24" t="s">
        <v>815</v>
      </c>
      <c r="H334" s="24">
        <v>6.2249999999999996</v>
      </c>
      <c r="I334" s="988" t="s">
        <v>815</v>
      </c>
      <c r="J334" s="24">
        <v>11.81</v>
      </c>
      <c r="K334" s="24">
        <v>9.5</v>
      </c>
      <c r="L334" s="24" t="s">
        <v>811</v>
      </c>
      <c r="M334" s="24" t="s">
        <v>811</v>
      </c>
      <c r="N334" s="24" t="s">
        <v>811</v>
      </c>
      <c r="O334" s="24" t="s">
        <v>811</v>
      </c>
      <c r="P334" s="24" t="s">
        <v>815</v>
      </c>
      <c r="Q334" s="24" t="s">
        <v>811</v>
      </c>
      <c r="R334" s="24" t="s">
        <v>811</v>
      </c>
      <c r="S334" s="24" t="s">
        <v>1044</v>
      </c>
      <c r="T334" s="23">
        <v>1</v>
      </c>
      <c r="U334" s="23">
        <v>2</v>
      </c>
      <c r="V334" s="24" t="s">
        <v>1242</v>
      </c>
      <c r="W334" s="24" t="s">
        <v>815</v>
      </c>
      <c r="X334" s="24"/>
      <c r="Y334" s="24"/>
      <c r="Z334" s="24"/>
      <c r="AA334" s="24"/>
    </row>
    <row r="335" spans="1:28">
      <c r="A335" s="24" t="s">
        <v>2126</v>
      </c>
      <c r="B335" s="24" t="s">
        <v>2127</v>
      </c>
      <c r="C335" s="23">
        <v>7</v>
      </c>
      <c r="D335" s="47">
        <v>45026</v>
      </c>
      <c r="E335" s="24"/>
      <c r="F335" s="510">
        <v>4</v>
      </c>
      <c r="G335" s="24" t="s">
        <v>815</v>
      </c>
      <c r="H335" s="24">
        <v>6.2249999999999996</v>
      </c>
      <c r="I335" s="988" t="s">
        <v>815</v>
      </c>
      <c r="J335" s="24">
        <v>11.5</v>
      </c>
      <c r="K335" s="24">
        <v>9.1</v>
      </c>
      <c r="L335" s="24" t="s">
        <v>811</v>
      </c>
      <c r="M335" s="24" t="s">
        <v>811</v>
      </c>
      <c r="N335" s="24" t="s">
        <v>811</v>
      </c>
      <c r="O335" s="24" t="s">
        <v>811</v>
      </c>
      <c r="P335" s="24" t="s">
        <v>815</v>
      </c>
      <c r="Q335" s="24" t="s">
        <v>811</v>
      </c>
      <c r="R335" s="24" t="s">
        <v>811</v>
      </c>
      <c r="S335" s="24" t="s">
        <v>1044</v>
      </c>
      <c r="T335" s="23">
        <v>1</v>
      </c>
      <c r="U335" s="23">
        <v>2</v>
      </c>
      <c r="V335" s="24" t="s">
        <v>1242</v>
      </c>
      <c r="W335" s="24" t="s">
        <v>815</v>
      </c>
      <c r="X335" s="24"/>
      <c r="Y335" s="24"/>
      <c r="Z335" s="24"/>
      <c r="AA335" s="24"/>
    </row>
    <row r="336" spans="1:28">
      <c r="A336" s="24" t="s">
        <v>2126</v>
      </c>
      <c r="B336" s="24" t="s">
        <v>2127</v>
      </c>
      <c r="C336" s="23">
        <v>8</v>
      </c>
      <c r="D336" s="47">
        <v>45026</v>
      </c>
      <c r="E336" s="24"/>
      <c r="F336" s="510">
        <v>4</v>
      </c>
      <c r="G336" s="24" t="s">
        <v>815</v>
      </c>
      <c r="H336" s="24">
        <v>6.2249999999999996</v>
      </c>
      <c r="I336" s="988" t="s">
        <v>815</v>
      </c>
      <c r="J336" s="24">
        <v>11.9</v>
      </c>
      <c r="K336" s="24">
        <v>8.6</v>
      </c>
      <c r="L336" s="24" t="s">
        <v>811</v>
      </c>
      <c r="M336" s="24" t="s">
        <v>811</v>
      </c>
      <c r="N336" s="24" t="s">
        <v>811</v>
      </c>
      <c r="O336" s="24" t="s">
        <v>811</v>
      </c>
      <c r="P336" s="24" t="s">
        <v>815</v>
      </c>
      <c r="Q336" s="24" t="s">
        <v>811</v>
      </c>
      <c r="R336" s="24" t="s">
        <v>811</v>
      </c>
      <c r="S336" s="24" t="s">
        <v>1044</v>
      </c>
      <c r="T336" s="23">
        <v>1</v>
      </c>
      <c r="U336" s="23">
        <v>2</v>
      </c>
      <c r="V336" s="24" t="s">
        <v>1242</v>
      </c>
      <c r="W336" s="24" t="s">
        <v>815</v>
      </c>
      <c r="X336" s="24"/>
      <c r="Y336" s="24"/>
      <c r="Z336" s="24"/>
      <c r="AA336" s="24"/>
    </row>
    <row r="337" spans="1:27">
      <c r="A337" s="24" t="s">
        <v>2126</v>
      </c>
      <c r="B337" s="24" t="s">
        <v>2127</v>
      </c>
      <c r="C337" s="23">
        <v>9</v>
      </c>
      <c r="D337" s="47">
        <v>45026</v>
      </c>
      <c r="E337" s="24"/>
      <c r="F337" s="510">
        <v>4</v>
      </c>
      <c r="G337" s="24" t="s">
        <v>815</v>
      </c>
      <c r="H337" s="24">
        <v>6.2249999999999996</v>
      </c>
      <c r="I337" s="988" t="s">
        <v>815</v>
      </c>
      <c r="J337" s="24">
        <v>11.9</v>
      </c>
      <c r="K337" s="24">
        <v>8.1</v>
      </c>
      <c r="L337" s="24">
        <v>5.63</v>
      </c>
      <c r="M337" s="24">
        <v>3.9</v>
      </c>
      <c r="N337" s="24">
        <v>1.8919620253164555</v>
      </c>
      <c r="O337" s="24">
        <v>0.23813797468354478</v>
      </c>
      <c r="P337" s="24">
        <v>2.1301000000000001</v>
      </c>
      <c r="Q337" s="24">
        <v>1.0333859145786006</v>
      </c>
      <c r="R337" s="24">
        <v>14.003926889014512</v>
      </c>
      <c r="S337" s="24" t="s">
        <v>1044</v>
      </c>
      <c r="T337" s="23">
        <v>1</v>
      </c>
      <c r="U337" s="23">
        <v>2</v>
      </c>
      <c r="V337" s="24" t="s">
        <v>1242</v>
      </c>
      <c r="W337" s="24" t="s">
        <v>815</v>
      </c>
      <c r="X337" s="24"/>
      <c r="Y337" s="24"/>
      <c r="Z337" s="24"/>
      <c r="AA337" s="24"/>
    </row>
    <row r="338" spans="1:27">
      <c r="A338" s="24" t="s">
        <v>2126</v>
      </c>
      <c r="B338" s="24" t="s">
        <v>2127</v>
      </c>
      <c r="C338" s="23">
        <v>10</v>
      </c>
      <c r="D338" s="47">
        <v>45026</v>
      </c>
      <c r="E338" s="24"/>
      <c r="F338" s="510">
        <v>4</v>
      </c>
      <c r="G338" s="24" t="s">
        <v>815</v>
      </c>
      <c r="H338" s="24">
        <v>6.2249999999999996</v>
      </c>
      <c r="I338" s="988" t="s">
        <v>815</v>
      </c>
      <c r="J338" s="24">
        <v>11.98</v>
      </c>
      <c r="K338" s="24">
        <v>7.5</v>
      </c>
      <c r="L338" s="24" t="s">
        <v>811</v>
      </c>
      <c r="M338" s="24" t="s">
        <v>811</v>
      </c>
      <c r="N338" s="24" t="s">
        <v>811</v>
      </c>
      <c r="O338" s="24" t="s">
        <v>811</v>
      </c>
      <c r="P338" s="24" t="s">
        <v>815</v>
      </c>
      <c r="Q338" s="24" t="s">
        <v>811</v>
      </c>
      <c r="R338" s="24" t="s">
        <v>811</v>
      </c>
      <c r="S338" s="24" t="s">
        <v>1044</v>
      </c>
      <c r="T338" s="23">
        <v>1</v>
      </c>
      <c r="U338" s="23">
        <v>2</v>
      </c>
      <c r="V338" s="24" t="s">
        <v>1242</v>
      </c>
      <c r="W338" s="24" t="s">
        <v>815</v>
      </c>
      <c r="X338" s="24"/>
      <c r="Y338" s="24"/>
      <c r="Z338" s="24"/>
      <c r="AA338" s="24"/>
    </row>
    <row r="339" spans="1:27">
      <c r="A339" s="24" t="s">
        <v>2126</v>
      </c>
      <c r="B339" s="24" t="s">
        <v>2127</v>
      </c>
      <c r="C339" s="23">
        <v>11</v>
      </c>
      <c r="D339" s="47">
        <v>45026</v>
      </c>
      <c r="E339" s="24"/>
      <c r="F339" s="510">
        <v>4</v>
      </c>
      <c r="G339" s="24" t="s">
        <v>815</v>
      </c>
      <c r="H339" s="24">
        <v>6.2249999999999996</v>
      </c>
      <c r="I339" s="988" t="s">
        <v>815</v>
      </c>
      <c r="J339" s="24">
        <v>11.87</v>
      </c>
      <c r="K339" s="24">
        <v>7.1</v>
      </c>
      <c r="L339" s="24" t="s">
        <v>811</v>
      </c>
      <c r="M339" s="24" t="s">
        <v>811</v>
      </c>
      <c r="N339" s="24" t="s">
        <v>811</v>
      </c>
      <c r="O339" s="24" t="s">
        <v>811</v>
      </c>
      <c r="P339" s="24" t="s">
        <v>815</v>
      </c>
      <c r="Q339" s="24" t="s">
        <v>811</v>
      </c>
      <c r="R339" s="24" t="s">
        <v>811</v>
      </c>
      <c r="S339" s="24" t="s">
        <v>1044</v>
      </c>
      <c r="T339" s="23">
        <v>1</v>
      </c>
      <c r="U339" s="23">
        <v>2</v>
      </c>
      <c r="V339" s="24" t="s">
        <v>1242</v>
      </c>
      <c r="W339" s="24" t="s">
        <v>815</v>
      </c>
      <c r="X339" s="24"/>
      <c r="Y339" s="24"/>
      <c r="Z339" s="24"/>
      <c r="AA339" s="24"/>
    </row>
    <row r="340" spans="1:27">
      <c r="A340" s="24" t="s">
        <v>2126</v>
      </c>
      <c r="B340" s="24" t="s">
        <v>2127</v>
      </c>
      <c r="C340" s="23">
        <v>12</v>
      </c>
      <c r="D340" s="47">
        <v>45026</v>
      </c>
      <c r="E340" s="24"/>
      <c r="F340" s="510">
        <v>4</v>
      </c>
      <c r="G340" s="24" t="s">
        <v>815</v>
      </c>
      <c r="H340" s="24">
        <v>6.2249999999999996</v>
      </c>
      <c r="I340" s="988" t="s">
        <v>815</v>
      </c>
      <c r="J340" s="24">
        <v>11.9</v>
      </c>
      <c r="K340" s="24">
        <v>6.9</v>
      </c>
      <c r="L340" s="24" t="s">
        <v>811</v>
      </c>
      <c r="M340" s="24" t="s">
        <v>811</v>
      </c>
      <c r="N340" s="24" t="s">
        <v>811</v>
      </c>
      <c r="O340" s="24" t="s">
        <v>811</v>
      </c>
      <c r="P340" s="24" t="s">
        <v>815</v>
      </c>
      <c r="Q340" s="24" t="s">
        <v>811</v>
      </c>
      <c r="R340" s="24" t="s">
        <v>811</v>
      </c>
      <c r="S340" s="24" t="s">
        <v>1044</v>
      </c>
      <c r="T340" s="23">
        <v>1</v>
      </c>
      <c r="U340" s="23">
        <v>2</v>
      </c>
      <c r="V340" s="24" t="s">
        <v>1242</v>
      </c>
      <c r="W340" s="24" t="s">
        <v>815</v>
      </c>
      <c r="X340" s="24"/>
      <c r="Y340" s="24"/>
      <c r="Z340" s="24"/>
      <c r="AA340" s="24"/>
    </row>
    <row r="341" spans="1:27">
      <c r="A341" s="24" t="s">
        <v>2126</v>
      </c>
      <c r="B341" s="24" t="s">
        <v>2127</v>
      </c>
      <c r="C341" s="23">
        <v>13</v>
      </c>
      <c r="D341" s="47">
        <v>45026</v>
      </c>
      <c r="E341" s="24"/>
      <c r="F341" s="510">
        <v>4</v>
      </c>
      <c r="G341" s="24" t="s">
        <v>815</v>
      </c>
      <c r="H341" s="24">
        <v>6.2249999999999996</v>
      </c>
      <c r="I341" s="988" t="s">
        <v>815</v>
      </c>
      <c r="J341" s="24">
        <v>11.63</v>
      </c>
      <c r="K341" s="24">
        <v>6.7</v>
      </c>
      <c r="L341" s="24" t="s">
        <v>811</v>
      </c>
      <c r="M341" s="24" t="s">
        <v>811</v>
      </c>
      <c r="N341" s="24" t="s">
        <v>811</v>
      </c>
      <c r="O341" s="24" t="s">
        <v>811</v>
      </c>
      <c r="P341" s="24" t="s">
        <v>815</v>
      </c>
      <c r="Q341" s="24" t="s">
        <v>811</v>
      </c>
      <c r="R341" s="24" t="s">
        <v>811</v>
      </c>
      <c r="S341" s="24" t="s">
        <v>1044</v>
      </c>
      <c r="T341" s="23">
        <v>1</v>
      </c>
      <c r="U341" s="23">
        <v>2</v>
      </c>
      <c r="V341" s="24" t="s">
        <v>1242</v>
      </c>
      <c r="W341" s="24" t="s">
        <v>815</v>
      </c>
      <c r="X341" s="24"/>
      <c r="Y341" s="24"/>
      <c r="Z341" s="24"/>
      <c r="AA341" s="24"/>
    </row>
    <row r="342" spans="1:27">
      <c r="A342" s="24" t="s">
        <v>2126</v>
      </c>
      <c r="B342" s="24" t="s">
        <v>2127</v>
      </c>
      <c r="C342" s="23">
        <v>14</v>
      </c>
      <c r="D342" s="47">
        <v>45026</v>
      </c>
      <c r="E342" s="24"/>
      <c r="F342" s="510">
        <v>4</v>
      </c>
      <c r="G342" s="24" t="s">
        <v>815</v>
      </c>
      <c r="H342" s="24">
        <v>6.2249999999999996</v>
      </c>
      <c r="I342" s="988" t="s">
        <v>815</v>
      </c>
      <c r="J342" s="24">
        <v>11.35</v>
      </c>
      <c r="K342" s="24">
        <v>6.4</v>
      </c>
      <c r="L342" s="24" t="s">
        <v>811</v>
      </c>
      <c r="M342" s="24" t="s">
        <v>811</v>
      </c>
      <c r="N342" s="24" t="s">
        <v>811</v>
      </c>
      <c r="O342" s="24" t="s">
        <v>811</v>
      </c>
      <c r="P342" s="24" t="s">
        <v>815</v>
      </c>
      <c r="Q342" s="24" t="s">
        <v>811</v>
      </c>
      <c r="R342" s="24" t="s">
        <v>811</v>
      </c>
      <c r="S342" s="24" t="s">
        <v>1044</v>
      </c>
      <c r="T342" s="23">
        <v>1</v>
      </c>
      <c r="U342" s="23">
        <v>2</v>
      </c>
      <c r="V342" s="24" t="s">
        <v>1242</v>
      </c>
      <c r="W342" s="24" t="s">
        <v>815</v>
      </c>
      <c r="X342" s="24"/>
      <c r="Y342" s="24"/>
      <c r="Z342" s="24"/>
      <c r="AA342" s="24"/>
    </row>
    <row r="343" spans="1:27">
      <c r="A343" s="24" t="s">
        <v>2126</v>
      </c>
      <c r="B343" s="24" t="s">
        <v>2127</v>
      </c>
      <c r="C343" s="23">
        <v>15</v>
      </c>
      <c r="D343" s="47">
        <v>45026</v>
      </c>
      <c r="E343" s="24"/>
      <c r="F343" s="510">
        <v>4</v>
      </c>
      <c r="G343" s="24" t="s">
        <v>815</v>
      </c>
      <c r="H343" s="24">
        <v>6.2249999999999996</v>
      </c>
      <c r="I343" s="988" t="s">
        <v>815</v>
      </c>
      <c r="J343" s="24">
        <v>11.28</v>
      </c>
      <c r="K343" s="24">
        <v>6.4</v>
      </c>
      <c r="L343" s="24" t="s">
        <v>811</v>
      </c>
      <c r="M343" s="24" t="s">
        <v>811</v>
      </c>
      <c r="N343" s="24" t="s">
        <v>811</v>
      </c>
      <c r="O343" s="24" t="s">
        <v>811</v>
      </c>
      <c r="P343" s="24" t="s">
        <v>815</v>
      </c>
      <c r="Q343" s="24" t="s">
        <v>811</v>
      </c>
      <c r="R343" s="24" t="s">
        <v>811</v>
      </c>
      <c r="S343" s="24" t="s">
        <v>1044</v>
      </c>
      <c r="T343" s="23">
        <v>1</v>
      </c>
      <c r="U343" s="23">
        <v>2</v>
      </c>
      <c r="V343" s="24" t="s">
        <v>1242</v>
      </c>
      <c r="W343" s="24" t="s">
        <v>815</v>
      </c>
      <c r="X343" s="24"/>
      <c r="Y343" s="24"/>
      <c r="Z343" s="24"/>
      <c r="AA343" s="24"/>
    </row>
    <row r="344" spans="1:27">
      <c r="A344" s="24" t="s">
        <v>2126</v>
      </c>
      <c r="B344" s="24" t="s">
        <v>2127</v>
      </c>
      <c r="C344" s="23">
        <v>16</v>
      </c>
      <c r="D344" s="47">
        <v>45026</v>
      </c>
      <c r="E344" s="24"/>
      <c r="F344" s="510">
        <v>4</v>
      </c>
      <c r="G344" s="24" t="s">
        <v>815</v>
      </c>
      <c r="H344" s="24">
        <v>6.2249999999999996</v>
      </c>
      <c r="I344" s="988" t="s">
        <v>815</v>
      </c>
      <c r="J344" s="24">
        <v>11.27</v>
      </c>
      <c r="K344" s="24">
        <v>6.4</v>
      </c>
      <c r="L344" s="24" t="s">
        <v>811</v>
      </c>
      <c r="M344" s="24" t="s">
        <v>811</v>
      </c>
      <c r="N344" s="24" t="s">
        <v>811</v>
      </c>
      <c r="O344" s="24" t="s">
        <v>811</v>
      </c>
      <c r="P344" s="24" t="s">
        <v>815</v>
      </c>
      <c r="Q344" s="24" t="s">
        <v>811</v>
      </c>
      <c r="R344" s="24" t="s">
        <v>811</v>
      </c>
      <c r="S344" s="24" t="s">
        <v>1044</v>
      </c>
      <c r="T344" s="23">
        <v>1</v>
      </c>
      <c r="U344" s="23">
        <v>2</v>
      </c>
      <c r="V344" s="24" t="s">
        <v>1242</v>
      </c>
      <c r="W344" s="24" t="s">
        <v>815</v>
      </c>
      <c r="X344" s="24"/>
      <c r="Y344" s="24"/>
      <c r="Z344" s="24"/>
      <c r="AA344" s="24"/>
    </row>
    <row r="345" spans="1:27">
      <c r="A345" s="24" t="s">
        <v>2126</v>
      </c>
      <c r="B345" s="24" t="s">
        <v>2127</v>
      </c>
      <c r="C345" s="23">
        <v>17</v>
      </c>
      <c r="D345" s="47">
        <v>45026</v>
      </c>
      <c r="E345" s="24"/>
      <c r="F345" s="510">
        <v>4</v>
      </c>
      <c r="G345" s="24" t="s">
        <v>815</v>
      </c>
      <c r="H345" s="24">
        <v>6.2249999999999996</v>
      </c>
      <c r="I345" s="988" t="s">
        <v>815</v>
      </c>
      <c r="J345" s="24">
        <v>11.09</v>
      </c>
      <c r="K345" s="24">
        <v>6.4</v>
      </c>
      <c r="L345" s="24" t="s">
        <v>811</v>
      </c>
      <c r="M345" s="24" t="s">
        <v>811</v>
      </c>
      <c r="N345" s="24" t="s">
        <v>811</v>
      </c>
      <c r="O345" s="24" t="s">
        <v>811</v>
      </c>
      <c r="P345" s="24" t="s">
        <v>815</v>
      </c>
      <c r="Q345" s="24" t="s">
        <v>811</v>
      </c>
      <c r="R345" s="24" t="s">
        <v>811</v>
      </c>
      <c r="S345" s="24" t="s">
        <v>1044</v>
      </c>
      <c r="T345" s="23">
        <v>1</v>
      </c>
      <c r="U345" s="23">
        <v>2</v>
      </c>
      <c r="V345" s="24" t="s">
        <v>1242</v>
      </c>
      <c r="W345" s="24" t="s">
        <v>815</v>
      </c>
      <c r="X345" s="24"/>
      <c r="Y345" s="24"/>
      <c r="Z345" s="24"/>
      <c r="AA345" s="24"/>
    </row>
    <row r="346" spans="1:27">
      <c r="A346" s="24" t="s">
        <v>2126</v>
      </c>
      <c r="B346" s="24" t="s">
        <v>2127</v>
      </c>
      <c r="C346" s="23">
        <v>18</v>
      </c>
      <c r="D346" s="47">
        <v>45026</v>
      </c>
      <c r="E346" s="24"/>
      <c r="F346" s="510">
        <v>4</v>
      </c>
      <c r="G346" s="24" t="s">
        <v>815</v>
      </c>
      <c r="H346" s="24">
        <v>6.2249999999999996</v>
      </c>
      <c r="I346" s="988" t="s">
        <v>815</v>
      </c>
      <c r="J346" s="24">
        <v>5</v>
      </c>
      <c r="K346" s="24">
        <v>6.3</v>
      </c>
      <c r="L346" s="24" t="s">
        <v>811</v>
      </c>
      <c r="M346" s="24" t="s">
        <v>811</v>
      </c>
      <c r="N346" s="24" t="s">
        <v>811</v>
      </c>
      <c r="O346" s="24" t="s">
        <v>811</v>
      </c>
      <c r="P346" s="24" t="s">
        <v>815</v>
      </c>
      <c r="Q346" s="24" t="s">
        <v>811</v>
      </c>
      <c r="R346" s="24" t="s">
        <v>811</v>
      </c>
      <c r="S346" s="24" t="s">
        <v>1044</v>
      </c>
      <c r="T346" s="23">
        <v>1</v>
      </c>
      <c r="U346" s="23">
        <v>2</v>
      </c>
      <c r="V346" s="24" t="s">
        <v>1242</v>
      </c>
      <c r="W346" s="24" t="s">
        <v>815</v>
      </c>
      <c r="X346" s="24"/>
      <c r="Y346" s="24"/>
      <c r="Z346" s="24"/>
      <c r="AA346" s="24"/>
    </row>
    <row r="347" spans="1:27">
      <c r="A347" s="24" t="s">
        <v>2126</v>
      </c>
      <c r="B347" s="24" t="s">
        <v>2127</v>
      </c>
      <c r="C347" s="23">
        <v>19</v>
      </c>
      <c r="D347" s="47">
        <v>45026</v>
      </c>
      <c r="E347" s="24"/>
      <c r="F347" s="510">
        <v>4</v>
      </c>
      <c r="G347" s="24" t="s">
        <v>815</v>
      </c>
      <c r="H347" s="24">
        <v>6.2249999999999996</v>
      </c>
      <c r="I347" s="988" t="s">
        <v>815</v>
      </c>
      <c r="J347" s="24">
        <v>2.8</v>
      </c>
      <c r="K347" s="24">
        <v>6.3</v>
      </c>
      <c r="L347" s="24" t="s">
        <v>811</v>
      </c>
      <c r="M347" s="24" t="s">
        <v>811</v>
      </c>
      <c r="N347" s="24" t="s">
        <v>811</v>
      </c>
      <c r="O347" s="24" t="s">
        <v>811</v>
      </c>
      <c r="P347" s="24" t="s">
        <v>815</v>
      </c>
      <c r="Q347" s="24" t="s">
        <v>811</v>
      </c>
      <c r="R347" s="24" t="s">
        <v>811</v>
      </c>
      <c r="S347" s="24" t="s">
        <v>1044</v>
      </c>
      <c r="T347" s="23">
        <v>1</v>
      </c>
      <c r="U347" s="23">
        <v>2</v>
      </c>
      <c r="V347" s="24" t="s">
        <v>1242</v>
      </c>
      <c r="W347" s="24" t="s">
        <v>815</v>
      </c>
      <c r="X347" s="24"/>
      <c r="Y347" s="24"/>
      <c r="Z347" s="24"/>
      <c r="AA347" s="24"/>
    </row>
    <row r="348" spans="1:27">
      <c r="A348" s="24" t="s">
        <v>2126</v>
      </c>
      <c r="B348" s="24" t="s">
        <v>2127</v>
      </c>
      <c r="C348" s="23">
        <v>20</v>
      </c>
      <c r="D348" s="47">
        <v>45026</v>
      </c>
      <c r="E348" s="24"/>
      <c r="F348" s="510">
        <v>4</v>
      </c>
      <c r="G348" s="24" t="s">
        <v>815</v>
      </c>
      <c r="H348" s="24">
        <v>6.2249999999999996</v>
      </c>
      <c r="I348" s="988" t="s">
        <v>815</v>
      </c>
      <c r="J348" s="24">
        <v>2.08</v>
      </c>
      <c r="K348" s="24">
        <v>6.4</v>
      </c>
      <c r="L348" s="24" t="s">
        <v>811</v>
      </c>
      <c r="M348" s="24" t="s">
        <v>811</v>
      </c>
      <c r="N348" s="24" t="s">
        <v>811</v>
      </c>
      <c r="O348" s="24" t="s">
        <v>811</v>
      </c>
      <c r="P348" s="24" t="s">
        <v>815</v>
      </c>
      <c r="Q348" s="24" t="s">
        <v>811</v>
      </c>
      <c r="R348" s="24" t="s">
        <v>811</v>
      </c>
      <c r="S348" s="24" t="s">
        <v>1044</v>
      </c>
      <c r="T348" s="23">
        <v>1</v>
      </c>
      <c r="U348" s="23">
        <v>2</v>
      </c>
      <c r="V348" s="24" t="s">
        <v>1242</v>
      </c>
      <c r="W348" s="24" t="s">
        <v>815</v>
      </c>
      <c r="X348" s="24"/>
      <c r="Y348" s="24"/>
      <c r="Z348" s="24"/>
      <c r="AA348" s="24"/>
    </row>
    <row r="349" spans="1:27">
      <c r="A349" s="24" t="s">
        <v>2126</v>
      </c>
      <c r="B349" s="24" t="s">
        <v>2127</v>
      </c>
      <c r="C349" s="23">
        <v>21</v>
      </c>
      <c r="D349" s="47">
        <v>45026</v>
      </c>
      <c r="E349" s="24"/>
      <c r="F349" s="510">
        <v>4</v>
      </c>
      <c r="G349" s="24" t="s">
        <v>815</v>
      </c>
      <c r="H349" s="24">
        <v>6.2249999999999996</v>
      </c>
      <c r="I349" s="988" t="s">
        <v>815</v>
      </c>
      <c r="J349" s="24">
        <v>1.75</v>
      </c>
      <c r="K349" s="24">
        <v>6.4</v>
      </c>
      <c r="L349" s="24" t="s">
        <v>811</v>
      </c>
      <c r="M349" s="24" t="s">
        <v>811</v>
      </c>
      <c r="N349" s="24" t="s">
        <v>811</v>
      </c>
      <c r="O349" s="24" t="s">
        <v>811</v>
      </c>
      <c r="P349" s="24" t="s">
        <v>815</v>
      </c>
      <c r="Q349" s="24" t="s">
        <v>811</v>
      </c>
      <c r="R349" s="24" t="s">
        <v>811</v>
      </c>
      <c r="S349" s="24" t="s">
        <v>1044</v>
      </c>
      <c r="T349" s="23">
        <v>1</v>
      </c>
      <c r="U349" s="23">
        <v>2</v>
      </c>
      <c r="V349" s="24" t="s">
        <v>1242</v>
      </c>
      <c r="W349" s="24" t="s">
        <v>815</v>
      </c>
      <c r="X349" s="24"/>
      <c r="Y349" s="24"/>
      <c r="Z349" s="24"/>
      <c r="AA349" s="24"/>
    </row>
    <row r="350" spans="1:27">
      <c r="A350" s="24" t="s">
        <v>2126</v>
      </c>
      <c r="B350" s="24" t="s">
        <v>2127</v>
      </c>
      <c r="C350" s="23">
        <v>22</v>
      </c>
      <c r="D350" s="47">
        <v>45026</v>
      </c>
      <c r="E350" s="24"/>
      <c r="F350" s="510">
        <v>4</v>
      </c>
      <c r="G350" s="24" t="s">
        <v>815</v>
      </c>
      <c r="H350" s="24">
        <v>6.2249999999999996</v>
      </c>
      <c r="I350" s="988" t="s">
        <v>815</v>
      </c>
      <c r="J350" s="24">
        <v>1.43</v>
      </c>
      <c r="K350" s="24">
        <v>6.4</v>
      </c>
      <c r="L350" s="24">
        <v>5.5</v>
      </c>
      <c r="M350" s="24">
        <v>3.3</v>
      </c>
      <c r="N350" s="24">
        <v>2.8775949367088609</v>
      </c>
      <c r="O350" s="24">
        <v>2.5000000000000001E-2</v>
      </c>
      <c r="P350" s="24">
        <v>2.9025949367088608</v>
      </c>
      <c r="Q350" s="24">
        <v>1.1853544314283946</v>
      </c>
      <c r="R350" s="24">
        <v>21.44174486527228</v>
      </c>
      <c r="S350" s="24" t="s">
        <v>1044</v>
      </c>
      <c r="T350" s="23">
        <v>1</v>
      </c>
      <c r="U350" s="23">
        <v>2</v>
      </c>
      <c r="V350" s="24" t="s">
        <v>1242</v>
      </c>
      <c r="W350" s="24" t="s">
        <v>815</v>
      </c>
      <c r="X350" s="24"/>
      <c r="Y350" s="24"/>
      <c r="Z350" s="24"/>
      <c r="AA350" s="24"/>
    </row>
    <row r="351" spans="1:27">
      <c r="A351" s="24" t="s">
        <v>2126</v>
      </c>
      <c r="B351" s="24" t="s">
        <v>2127</v>
      </c>
      <c r="C351" s="23">
        <v>23</v>
      </c>
      <c r="D351" s="47">
        <v>45026</v>
      </c>
      <c r="E351" s="24"/>
      <c r="F351" s="510">
        <v>4</v>
      </c>
      <c r="G351" s="24" t="s">
        <v>815</v>
      </c>
      <c r="H351" s="24">
        <v>6.2249999999999996</v>
      </c>
      <c r="I351" s="988" t="s">
        <v>815</v>
      </c>
      <c r="J351" s="24">
        <v>1.2</v>
      </c>
      <c r="K351" s="24">
        <v>6.4</v>
      </c>
      <c r="L351" s="24" t="s">
        <v>811</v>
      </c>
      <c r="M351" s="24" t="s">
        <v>811</v>
      </c>
      <c r="N351" s="24" t="s">
        <v>811</v>
      </c>
      <c r="O351" s="24" t="s">
        <v>811</v>
      </c>
      <c r="P351" s="24" t="s">
        <v>815</v>
      </c>
      <c r="Q351" s="24" t="s">
        <v>811</v>
      </c>
      <c r="R351" s="24" t="s">
        <v>811</v>
      </c>
      <c r="S351" s="24" t="s">
        <v>1044</v>
      </c>
      <c r="T351" s="23">
        <v>1</v>
      </c>
      <c r="U351" s="23">
        <v>2</v>
      </c>
      <c r="V351" s="24" t="s">
        <v>1242</v>
      </c>
      <c r="W351" s="24" t="s">
        <v>815</v>
      </c>
      <c r="X351" s="24"/>
      <c r="Y351" s="24"/>
      <c r="Z351" s="24"/>
      <c r="AA351" s="24"/>
    </row>
    <row r="352" spans="1:27">
      <c r="A352" s="24" t="s">
        <v>2126</v>
      </c>
      <c r="B352" s="24" t="s">
        <v>2127</v>
      </c>
      <c r="C352" s="23">
        <v>24</v>
      </c>
      <c r="D352" s="47">
        <v>45026</v>
      </c>
      <c r="E352" s="24"/>
      <c r="F352" s="510">
        <v>4</v>
      </c>
      <c r="G352" s="24" t="s">
        <v>815</v>
      </c>
      <c r="H352" s="24">
        <v>6.2249999999999996</v>
      </c>
      <c r="I352" s="988" t="s">
        <v>815</v>
      </c>
      <c r="J352" s="24">
        <v>1.0900000000000001</v>
      </c>
      <c r="K352" s="24">
        <v>6.4</v>
      </c>
      <c r="L352" s="24" t="s">
        <v>811</v>
      </c>
      <c r="M352" s="24" t="s">
        <v>811</v>
      </c>
      <c r="N352" s="24" t="s">
        <v>811</v>
      </c>
      <c r="O352" s="24" t="s">
        <v>811</v>
      </c>
      <c r="P352" s="24" t="s">
        <v>815</v>
      </c>
      <c r="Q352" s="24" t="s">
        <v>811</v>
      </c>
      <c r="R352" s="24" t="s">
        <v>811</v>
      </c>
      <c r="S352" s="24" t="s">
        <v>1044</v>
      </c>
      <c r="T352" s="23">
        <v>1</v>
      </c>
      <c r="U352" s="23">
        <v>2</v>
      </c>
      <c r="V352" s="24" t="s">
        <v>1242</v>
      </c>
      <c r="W352" s="24" t="s">
        <v>815</v>
      </c>
      <c r="X352" s="24"/>
      <c r="Y352" s="24"/>
      <c r="Z352" s="24"/>
      <c r="AA352" s="24"/>
    </row>
    <row r="353" spans="1:27">
      <c r="A353" s="24" t="s">
        <v>2126</v>
      </c>
      <c r="B353" s="24" t="s">
        <v>2127</v>
      </c>
      <c r="C353" s="23">
        <v>25</v>
      </c>
      <c r="D353" s="47">
        <v>45026</v>
      </c>
      <c r="E353" s="24"/>
      <c r="F353" s="510">
        <v>4</v>
      </c>
      <c r="G353" s="24" t="s">
        <v>815</v>
      </c>
      <c r="H353" s="24">
        <v>6.2249999999999996</v>
      </c>
      <c r="I353" s="988" t="s">
        <v>815</v>
      </c>
      <c r="J353" s="2606">
        <v>8</v>
      </c>
      <c r="K353" s="24">
        <v>6.4</v>
      </c>
      <c r="L353" s="24" t="s">
        <v>811</v>
      </c>
      <c r="M353" s="24" t="s">
        <v>811</v>
      </c>
      <c r="N353" s="24" t="s">
        <v>811</v>
      </c>
      <c r="O353" s="24" t="s">
        <v>811</v>
      </c>
      <c r="P353" s="24" t="s">
        <v>815</v>
      </c>
      <c r="Q353" s="24" t="s">
        <v>811</v>
      </c>
      <c r="R353" s="24" t="s">
        <v>811</v>
      </c>
      <c r="S353" s="24" t="s">
        <v>1044</v>
      </c>
      <c r="T353" s="23">
        <v>1</v>
      </c>
      <c r="U353" s="23">
        <v>2</v>
      </c>
      <c r="V353" s="24" t="s">
        <v>1242</v>
      </c>
      <c r="W353" s="24" t="s">
        <v>815</v>
      </c>
      <c r="X353" s="24"/>
      <c r="Y353" s="24"/>
      <c r="Z353" s="24"/>
      <c r="AA353" s="24"/>
    </row>
    <row r="354" spans="1:27">
      <c r="A354" s="24" t="s">
        <v>2126</v>
      </c>
      <c r="B354" s="24" t="s">
        <v>2127</v>
      </c>
      <c r="C354" s="23">
        <v>0.5</v>
      </c>
      <c r="D354" s="47">
        <v>45159</v>
      </c>
      <c r="E354" s="24"/>
      <c r="F354" s="510">
        <v>4</v>
      </c>
      <c r="G354" s="24">
        <v>17.100000000000001</v>
      </c>
      <c r="H354" s="24">
        <v>4.5350000000000001</v>
      </c>
      <c r="I354" s="988">
        <v>0.26520467836257311</v>
      </c>
      <c r="J354" s="24">
        <v>7.02</v>
      </c>
      <c r="K354" s="24">
        <v>25</v>
      </c>
      <c r="L354" s="24">
        <v>6</v>
      </c>
      <c r="M354" s="24">
        <v>4.9000000000000004</v>
      </c>
      <c r="N354" s="25">
        <v>1.6087341772151893</v>
      </c>
      <c r="O354" s="25">
        <v>0.41396582278481059</v>
      </c>
      <c r="P354" s="24">
        <v>2.0226999999999999</v>
      </c>
      <c r="Q354" s="24">
        <v>0.30771984784068029</v>
      </c>
      <c r="R354" s="24">
        <v>15.614065328610781</v>
      </c>
      <c r="S354" s="24" t="s">
        <v>1022</v>
      </c>
      <c r="T354" s="23">
        <v>2</v>
      </c>
      <c r="U354" s="23">
        <v>1</v>
      </c>
      <c r="V354" s="24" t="s">
        <v>1235</v>
      </c>
      <c r="W354" s="24" t="s">
        <v>815</v>
      </c>
      <c r="X354" s="24"/>
      <c r="Y354" s="24"/>
      <c r="Z354" s="24"/>
      <c r="AA354" s="24"/>
    </row>
    <row r="355" spans="1:27">
      <c r="A355" s="24" t="s">
        <v>2126</v>
      </c>
      <c r="B355" s="24" t="s">
        <v>2127</v>
      </c>
      <c r="C355" s="23">
        <v>1</v>
      </c>
      <c r="D355" s="47">
        <v>45159</v>
      </c>
      <c r="E355" s="24"/>
      <c r="F355" s="510">
        <v>4</v>
      </c>
      <c r="G355" s="24">
        <v>17.100000000000001</v>
      </c>
      <c r="H355" s="24">
        <v>4.5350000000000001</v>
      </c>
      <c r="I355" s="988">
        <v>0.26520467836257311</v>
      </c>
      <c r="J355" s="24">
        <v>6.89</v>
      </c>
      <c r="K355" s="24">
        <v>25</v>
      </c>
      <c r="L355" s="24" t="s">
        <v>811</v>
      </c>
      <c r="M355" s="24" t="s">
        <v>811</v>
      </c>
      <c r="N355" s="24" t="s">
        <v>811</v>
      </c>
      <c r="O355" s="24" t="s">
        <v>811</v>
      </c>
      <c r="P355" s="24" t="s">
        <v>815</v>
      </c>
      <c r="Q355" s="24" t="s">
        <v>811</v>
      </c>
      <c r="R355" s="24" t="s">
        <v>811</v>
      </c>
      <c r="S355" s="24" t="s">
        <v>1022</v>
      </c>
      <c r="T355" s="23">
        <v>2</v>
      </c>
      <c r="U355" s="23">
        <v>1</v>
      </c>
      <c r="V355" s="24" t="s">
        <v>1235</v>
      </c>
      <c r="W355" s="24" t="s">
        <v>815</v>
      </c>
      <c r="X355" s="24"/>
      <c r="Y355" s="24"/>
      <c r="Z355" s="24"/>
      <c r="AA355" s="24"/>
    </row>
    <row r="356" spans="1:27">
      <c r="A356" s="24" t="s">
        <v>2126</v>
      </c>
      <c r="B356" s="24" t="s">
        <v>2127</v>
      </c>
      <c r="C356" s="23">
        <v>2</v>
      </c>
      <c r="D356" s="47">
        <v>45159</v>
      </c>
      <c r="E356" s="24"/>
      <c r="F356" s="510">
        <v>4</v>
      </c>
      <c r="G356" s="24">
        <v>17.100000000000001</v>
      </c>
      <c r="H356" s="24">
        <v>4.5350000000000001</v>
      </c>
      <c r="I356" s="988">
        <v>0.26520467836257311</v>
      </c>
      <c r="J356" s="24">
        <v>7.08</v>
      </c>
      <c r="K356" s="24">
        <v>24.9</v>
      </c>
      <c r="L356" s="24" t="s">
        <v>811</v>
      </c>
      <c r="M356" s="24" t="s">
        <v>811</v>
      </c>
      <c r="N356" s="24" t="s">
        <v>811</v>
      </c>
      <c r="O356" s="24" t="s">
        <v>811</v>
      </c>
      <c r="P356" s="24" t="s">
        <v>815</v>
      </c>
      <c r="Q356" s="24" t="s">
        <v>811</v>
      </c>
      <c r="R356" s="24" t="s">
        <v>811</v>
      </c>
      <c r="S356" s="24" t="s">
        <v>1022</v>
      </c>
      <c r="T356" s="23">
        <v>2</v>
      </c>
      <c r="U356" s="23">
        <v>1</v>
      </c>
      <c r="V356" s="24" t="s">
        <v>1235</v>
      </c>
      <c r="W356" s="24" t="s">
        <v>815</v>
      </c>
      <c r="X356" s="24"/>
      <c r="Y356" s="24"/>
      <c r="Z356" s="24"/>
      <c r="AA356" s="24"/>
    </row>
    <row r="357" spans="1:27">
      <c r="A357" s="24" t="s">
        <v>2126</v>
      </c>
      <c r="B357" s="24" t="s">
        <v>2127</v>
      </c>
      <c r="C357" s="23">
        <v>3</v>
      </c>
      <c r="D357" s="47">
        <v>45159</v>
      </c>
      <c r="E357" s="24"/>
      <c r="F357" s="510">
        <v>4</v>
      </c>
      <c r="G357" s="24">
        <v>17.100000000000001</v>
      </c>
      <c r="H357" s="24">
        <v>4.5350000000000001</v>
      </c>
      <c r="I357" s="988">
        <v>0.26520467836257311</v>
      </c>
      <c r="J357" s="24">
        <v>7.05</v>
      </c>
      <c r="K357" s="24">
        <v>24.9</v>
      </c>
      <c r="L357" s="24">
        <v>5.92</v>
      </c>
      <c r="M357" s="24">
        <v>3.7</v>
      </c>
      <c r="N357" s="25">
        <v>1.3141772151898736</v>
      </c>
      <c r="O357" s="25">
        <v>0.38632278481012622</v>
      </c>
      <c r="P357" s="24">
        <v>1.7004999999999999</v>
      </c>
      <c r="Q357" s="24">
        <v>0.30771984784068029</v>
      </c>
      <c r="R357" s="24">
        <v>13.143581267217627</v>
      </c>
      <c r="S357" s="24" t="s">
        <v>1022</v>
      </c>
      <c r="T357" s="23">
        <v>2</v>
      </c>
      <c r="U357" s="23">
        <v>1</v>
      </c>
      <c r="V357" s="24" t="s">
        <v>1235</v>
      </c>
      <c r="W357" s="24" t="s">
        <v>815</v>
      </c>
      <c r="X357" s="24"/>
      <c r="Y357" s="24"/>
      <c r="Z357" s="24"/>
      <c r="AA357" s="24"/>
    </row>
    <row r="358" spans="1:27">
      <c r="A358" s="24" t="s">
        <v>2126</v>
      </c>
      <c r="B358" s="24" t="s">
        <v>2127</v>
      </c>
      <c r="C358" s="23">
        <v>4</v>
      </c>
      <c r="D358" s="47">
        <v>45159</v>
      </c>
      <c r="E358" s="24"/>
      <c r="F358" s="510">
        <v>4</v>
      </c>
      <c r="G358" s="24">
        <v>17.100000000000001</v>
      </c>
      <c r="H358" s="24">
        <v>4.5350000000000001</v>
      </c>
      <c r="I358" s="988">
        <v>0.26520467836257311</v>
      </c>
      <c r="J358" s="24">
        <v>7.1</v>
      </c>
      <c r="K358" s="24">
        <v>24.9</v>
      </c>
      <c r="L358" s="24" t="s">
        <v>811</v>
      </c>
      <c r="M358" s="24" t="s">
        <v>811</v>
      </c>
      <c r="N358" s="24" t="s">
        <v>811</v>
      </c>
      <c r="O358" s="24" t="s">
        <v>811</v>
      </c>
      <c r="P358" s="24" t="s">
        <v>815</v>
      </c>
      <c r="Q358" s="24" t="s">
        <v>811</v>
      </c>
      <c r="R358" s="24" t="s">
        <v>811</v>
      </c>
      <c r="S358" s="24" t="s">
        <v>1022</v>
      </c>
      <c r="T358" s="23">
        <v>2</v>
      </c>
      <c r="U358" s="23">
        <v>1</v>
      </c>
      <c r="V358" s="24" t="s">
        <v>1235</v>
      </c>
      <c r="W358" s="24" t="s">
        <v>815</v>
      </c>
      <c r="X358" s="24"/>
      <c r="Y358" s="24"/>
      <c r="Z358" s="24"/>
      <c r="AA358" s="24"/>
    </row>
    <row r="359" spans="1:27">
      <c r="A359" s="24" t="s">
        <v>2126</v>
      </c>
      <c r="B359" s="24" t="s">
        <v>2127</v>
      </c>
      <c r="C359" s="23">
        <v>5</v>
      </c>
      <c r="D359" s="47">
        <v>45159</v>
      </c>
      <c r="E359" s="24"/>
      <c r="F359" s="510">
        <v>4</v>
      </c>
      <c r="G359" s="24">
        <v>17.100000000000001</v>
      </c>
      <c r="H359" s="24">
        <v>4.5350000000000001</v>
      </c>
      <c r="I359" s="988">
        <v>0.26520467836257311</v>
      </c>
      <c r="J359" s="24">
        <v>7.06</v>
      </c>
      <c r="K359" s="24">
        <v>24.8</v>
      </c>
      <c r="L359" s="24" t="s">
        <v>811</v>
      </c>
      <c r="M359" s="24" t="s">
        <v>811</v>
      </c>
      <c r="N359" s="24" t="s">
        <v>811</v>
      </c>
      <c r="O359" s="24" t="s">
        <v>811</v>
      </c>
      <c r="P359" s="24" t="s">
        <v>815</v>
      </c>
      <c r="Q359" s="24" t="s">
        <v>811</v>
      </c>
      <c r="R359" s="24" t="s">
        <v>811</v>
      </c>
      <c r="S359" s="24" t="s">
        <v>1022</v>
      </c>
      <c r="T359" s="23">
        <v>2</v>
      </c>
      <c r="U359" s="23">
        <v>1</v>
      </c>
      <c r="V359" s="24" t="s">
        <v>1235</v>
      </c>
      <c r="W359" s="24" t="s">
        <v>815</v>
      </c>
      <c r="X359" s="24"/>
      <c r="Y359" s="24"/>
      <c r="Z359" s="24"/>
      <c r="AA359" s="24"/>
    </row>
    <row r="360" spans="1:27">
      <c r="A360" s="24" t="s">
        <v>2126</v>
      </c>
      <c r="B360" s="24" t="s">
        <v>2127</v>
      </c>
      <c r="C360" s="23">
        <v>6</v>
      </c>
      <c r="D360" s="47">
        <v>45159</v>
      </c>
      <c r="E360" s="24"/>
      <c r="F360" s="510">
        <v>4</v>
      </c>
      <c r="G360" s="24">
        <v>17.100000000000001</v>
      </c>
      <c r="H360" s="24">
        <v>4.5350000000000001</v>
      </c>
      <c r="I360" s="988">
        <v>0.26520467836257311</v>
      </c>
      <c r="J360" s="24">
        <v>7.07</v>
      </c>
      <c r="K360" s="24">
        <v>24.7</v>
      </c>
      <c r="L360" s="24" t="s">
        <v>811</v>
      </c>
      <c r="M360" s="24" t="s">
        <v>811</v>
      </c>
      <c r="N360" s="24" t="s">
        <v>811</v>
      </c>
      <c r="O360" s="24" t="s">
        <v>811</v>
      </c>
      <c r="P360" s="24" t="s">
        <v>815</v>
      </c>
      <c r="Q360" s="24" t="s">
        <v>811</v>
      </c>
      <c r="R360" s="24" t="s">
        <v>811</v>
      </c>
      <c r="S360" s="24" t="s">
        <v>1022</v>
      </c>
      <c r="T360" s="23">
        <v>2</v>
      </c>
      <c r="U360" s="23">
        <v>1</v>
      </c>
      <c r="V360" s="24" t="s">
        <v>1235</v>
      </c>
      <c r="W360" s="24" t="s">
        <v>815</v>
      </c>
      <c r="X360" s="24"/>
      <c r="Y360" s="24"/>
      <c r="Z360" s="24"/>
      <c r="AA360" s="24"/>
    </row>
    <row r="361" spans="1:27">
      <c r="A361" s="24" t="s">
        <v>2126</v>
      </c>
      <c r="B361" s="24" t="s">
        <v>2127</v>
      </c>
      <c r="C361" s="23">
        <v>7</v>
      </c>
      <c r="D361" s="47">
        <v>45159</v>
      </c>
      <c r="E361" s="24"/>
      <c r="F361" s="510">
        <v>4</v>
      </c>
      <c r="G361" s="24">
        <v>17.100000000000001</v>
      </c>
      <c r="H361" s="24">
        <v>4.5350000000000001</v>
      </c>
      <c r="I361" s="988">
        <v>0.26520467836257311</v>
      </c>
      <c r="J361" s="24">
        <v>7</v>
      </c>
      <c r="K361" s="24">
        <v>24.5</v>
      </c>
      <c r="L361" s="24" t="s">
        <v>811</v>
      </c>
      <c r="M361" s="24" t="s">
        <v>811</v>
      </c>
      <c r="N361" s="24" t="s">
        <v>811</v>
      </c>
      <c r="O361" s="24" t="s">
        <v>811</v>
      </c>
      <c r="P361" s="24" t="s">
        <v>815</v>
      </c>
      <c r="Q361" s="24" t="s">
        <v>811</v>
      </c>
      <c r="R361" s="24" t="s">
        <v>811</v>
      </c>
      <c r="S361" s="24" t="s">
        <v>1022</v>
      </c>
      <c r="T361" s="23">
        <v>2</v>
      </c>
      <c r="U361" s="23">
        <v>1</v>
      </c>
      <c r="V361" s="24" t="s">
        <v>1235</v>
      </c>
      <c r="W361" s="24" t="s">
        <v>815</v>
      </c>
      <c r="X361" s="24"/>
      <c r="Y361" s="24"/>
      <c r="Z361" s="24"/>
      <c r="AA361" s="24"/>
    </row>
    <row r="362" spans="1:27">
      <c r="A362" s="24" t="s">
        <v>2126</v>
      </c>
      <c r="B362" s="24" t="s">
        <v>2127</v>
      </c>
      <c r="C362" s="23">
        <v>8</v>
      </c>
      <c r="D362" s="47">
        <v>45159</v>
      </c>
      <c r="E362" s="24"/>
      <c r="F362" s="510">
        <v>4</v>
      </c>
      <c r="G362" s="24">
        <v>17.100000000000001</v>
      </c>
      <c r="H362" s="24">
        <v>4.5350000000000001</v>
      </c>
      <c r="I362" s="988">
        <v>0.26520467836257311</v>
      </c>
      <c r="J362" s="24">
        <v>7.35</v>
      </c>
      <c r="K362" s="24">
        <v>21.5</v>
      </c>
      <c r="L362" s="24" t="s">
        <v>811</v>
      </c>
      <c r="M362" s="24" t="s">
        <v>811</v>
      </c>
      <c r="N362" s="24" t="s">
        <v>811</v>
      </c>
      <c r="O362" s="24" t="s">
        <v>811</v>
      </c>
      <c r="P362" s="24" t="s">
        <v>815</v>
      </c>
      <c r="Q362" s="24" t="s">
        <v>811</v>
      </c>
      <c r="R362" s="24" t="s">
        <v>811</v>
      </c>
      <c r="S362" s="24" t="s">
        <v>1022</v>
      </c>
      <c r="T362" s="23">
        <v>2</v>
      </c>
      <c r="U362" s="23">
        <v>1</v>
      </c>
      <c r="V362" s="24" t="s">
        <v>1235</v>
      </c>
      <c r="W362" s="24" t="s">
        <v>815</v>
      </c>
      <c r="X362" s="24"/>
      <c r="Y362" s="24"/>
      <c r="Z362" s="24"/>
      <c r="AA362" s="24"/>
    </row>
    <row r="363" spans="1:27">
      <c r="A363" s="24" t="s">
        <v>2126</v>
      </c>
      <c r="B363" s="24" t="s">
        <v>2127</v>
      </c>
      <c r="C363" s="23">
        <v>9</v>
      </c>
      <c r="D363" s="47">
        <v>45159</v>
      </c>
      <c r="E363" s="24"/>
      <c r="F363" s="510">
        <v>4</v>
      </c>
      <c r="G363" s="24">
        <v>17.100000000000001</v>
      </c>
      <c r="H363" s="24">
        <v>4.5350000000000001</v>
      </c>
      <c r="I363" s="988">
        <v>0.26520467836257311</v>
      </c>
      <c r="J363" s="24">
        <v>9.26</v>
      </c>
      <c r="K363" s="24">
        <v>17.600000000000001</v>
      </c>
      <c r="L363" s="24">
        <v>5.71</v>
      </c>
      <c r="M363" s="24">
        <v>3.7</v>
      </c>
      <c r="N363" s="25">
        <v>1.3368354430379752</v>
      </c>
      <c r="O363" s="25">
        <v>0.84696455696202444</v>
      </c>
      <c r="P363" s="24">
        <v>2.1837999999999997</v>
      </c>
      <c r="Q363" s="24">
        <v>0.26385224274406333</v>
      </c>
      <c r="R363" s="24">
        <v>12.240393545848089</v>
      </c>
      <c r="S363" s="24" t="s">
        <v>1022</v>
      </c>
      <c r="T363" s="23">
        <v>2</v>
      </c>
      <c r="U363" s="23">
        <v>1</v>
      </c>
      <c r="V363" s="24" t="s">
        <v>1235</v>
      </c>
      <c r="W363" s="24" t="s">
        <v>815</v>
      </c>
      <c r="X363" s="24"/>
      <c r="Y363" s="24"/>
      <c r="Z363" s="24"/>
      <c r="AA363" s="24"/>
    </row>
    <row r="364" spans="1:27">
      <c r="A364" s="24" t="s">
        <v>2126</v>
      </c>
      <c r="B364" s="24" t="s">
        <v>2127</v>
      </c>
      <c r="C364" s="23">
        <v>10</v>
      </c>
      <c r="D364" s="47">
        <v>45159</v>
      </c>
      <c r="E364" s="24"/>
      <c r="F364" s="510">
        <v>4</v>
      </c>
      <c r="G364" s="24">
        <v>17.100000000000001</v>
      </c>
      <c r="H364" s="24">
        <v>4.5350000000000001</v>
      </c>
      <c r="I364" s="988">
        <v>0.26520467836257311</v>
      </c>
      <c r="J364" s="24">
        <v>8.32</v>
      </c>
      <c r="K364" s="24">
        <v>14.8</v>
      </c>
      <c r="L364" s="24" t="s">
        <v>811</v>
      </c>
      <c r="M364" s="24" t="s">
        <v>811</v>
      </c>
      <c r="N364" s="24" t="s">
        <v>811</v>
      </c>
      <c r="O364" s="24" t="s">
        <v>811</v>
      </c>
      <c r="P364" s="24" t="s">
        <v>815</v>
      </c>
      <c r="Q364" s="24" t="s">
        <v>811</v>
      </c>
      <c r="R364" s="24" t="s">
        <v>811</v>
      </c>
      <c r="S364" s="24" t="s">
        <v>1022</v>
      </c>
      <c r="T364" s="23">
        <v>2</v>
      </c>
      <c r="U364" s="23">
        <v>1</v>
      </c>
      <c r="V364" s="24" t="s">
        <v>1235</v>
      </c>
      <c r="W364" s="24" t="s">
        <v>815</v>
      </c>
      <c r="X364" s="24"/>
      <c r="Y364" s="24"/>
      <c r="Z364" s="24"/>
      <c r="AA364" s="24"/>
    </row>
    <row r="365" spans="1:27">
      <c r="A365" s="24" t="s">
        <v>2126</v>
      </c>
      <c r="B365" s="24" t="s">
        <v>2127</v>
      </c>
      <c r="C365" s="23">
        <v>11</v>
      </c>
      <c r="D365" s="47">
        <v>45159</v>
      </c>
      <c r="E365" s="24"/>
      <c r="F365" s="510">
        <v>4</v>
      </c>
      <c r="G365" s="24">
        <v>17.100000000000001</v>
      </c>
      <c r="H365" s="24">
        <v>4.5350000000000001</v>
      </c>
      <c r="I365" s="988">
        <v>0.26520467836257311</v>
      </c>
      <c r="J365" s="24">
        <v>7.47</v>
      </c>
      <c r="K365" s="24">
        <v>13</v>
      </c>
      <c r="L365" s="24" t="s">
        <v>811</v>
      </c>
      <c r="M365" s="24" t="s">
        <v>811</v>
      </c>
      <c r="N365" s="24" t="s">
        <v>811</v>
      </c>
      <c r="O365" s="24" t="s">
        <v>811</v>
      </c>
      <c r="P365" s="24" t="s">
        <v>815</v>
      </c>
      <c r="Q365" s="24" t="s">
        <v>811</v>
      </c>
      <c r="R365" s="24" t="s">
        <v>811</v>
      </c>
      <c r="S365" s="24" t="s">
        <v>1022</v>
      </c>
      <c r="T365" s="23">
        <v>2</v>
      </c>
      <c r="U365" s="23">
        <v>1</v>
      </c>
      <c r="V365" s="24" t="s">
        <v>1235</v>
      </c>
      <c r="W365" s="24" t="s">
        <v>815</v>
      </c>
      <c r="X365" s="24"/>
      <c r="Y365" s="24"/>
      <c r="Z365" s="24"/>
      <c r="AA365" s="24"/>
    </row>
    <row r="366" spans="1:27">
      <c r="A366" s="24" t="s">
        <v>2126</v>
      </c>
      <c r="B366" s="24" t="s">
        <v>2127</v>
      </c>
      <c r="C366" s="23">
        <v>12</v>
      </c>
      <c r="D366" s="47">
        <v>45159</v>
      </c>
      <c r="E366" s="24"/>
      <c r="F366" s="510">
        <v>4</v>
      </c>
      <c r="G366" s="24">
        <v>17.100000000000001</v>
      </c>
      <c r="H366" s="24">
        <v>4.5350000000000001</v>
      </c>
      <c r="I366" s="988">
        <v>0.26520467836257311</v>
      </c>
      <c r="J366" s="24">
        <v>5.03</v>
      </c>
      <c r="K366" s="24">
        <v>11.5</v>
      </c>
      <c r="L366" s="24" t="s">
        <v>811</v>
      </c>
      <c r="M366" s="24" t="s">
        <v>811</v>
      </c>
      <c r="N366" s="24" t="s">
        <v>811</v>
      </c>
      <c r="O366" s="24" t="s">
        <v>811</v>
      </c>
      <c r="P366" s="24" t="s">
        <v>815</v>
      </c>
      <c r="Q366" s="24" t="s">
        <v>811</v>
      </c>
      <c r="R366" s="24" t="s">
        <v>811</v>
      </c>
      <c r="S366" s="24" t="s">
        <v>1022</v>
      </c>
      <c r="T366" s="23">
        <v>2</v>
      </c>
      <c r="U366" s="23">
        <v>1</v>
      </c>
      <c r="V366" s="24" t="s">
        <v>1235</v>
      </c>
      <c r="W366" s="24" t="s">
        <v>815</v>
      </c>
      <c r="X366" s="24"/>
      <c r="Y366" s="24"/>
      <c r="Z366" s="24"/>
      <c r="AA366" s="24"/>
    </row>
    <row r="367" spans="1:27">
      <c r="A367" s="24" t="s">
        <v>2126</v>
      </c>
      <c r="B367" s="24" t="s">
        <v>2127</v>
      </c>
      <c r="C367" s="23">
        <v>13</v>
      </c>
      <c r="D367" s="47">
        <v>45159</v>
      </c>
      <c r="E367" s="24"/>
      <c r="F367" s="510">
        <v>4</v>
      </c>
      <c r="G367" s="24">
        <v>17.100000000000001</v>
      </c>
      <c r="H367" s="24">
        <v>4.5350000000000001</v>
      </c>
      <c r="I367" s="988">
        <v>0.26520467836257311</v>
      </c>
      <c r="J367" s="24">
        <v>3.18</v>
      </c>
      <c r="K367" s="24">
        <v>10.4</v>
      </c>
      <c r="L367" s="24" t="s">
        <v>811</v>
      </c>
      <c r="M367" s="24" t="s">
        <v>811</v>
      </c>
      <c r="N367" s="24" t="s">
        <v>811</v>
      </c>
      <c r="O367" s="24" t="s">
        <v>811</v>
      </c>
      <c r="P367" s="24" t="s">
        <v>815</v>
      </c>
      <c r="Q367" s="24" t="s">
        <v>811</v>
      </c>
      <c r="R367" s="24" t="s">
        <v>811</v>
      </c>
      <c r="S367" s="24" t="s">
        <v>1022</v>
      </c>
      <c r="T367" s="23">
        <v>2</v>
      </c>
      <c r="U367" s="23">
        <v>1</v>
      </c>
      <c r="V367" s="24" t="s">
        <v>1235</v>
      </c>
      <c r="W367" s="24" t="s">
        <v>815</v>
      </c>
      <c r="X367" s="24"/>
      <c r="Y367" s="24"/>
      <c r="Z367" s="24"/>
      <c r="AA367" s="24"/>
    </row>
    <row r="368" spans="1:27">
      <c r="A368" s="24" t="s">
        <v>2126</v>
      </c>
      <c r="B368" s="24" t="s">
        <v>2127</v>
      </c>
      <c r="C368" s="23">
        <v>14</v>
      </c>
      <c r="D368" s="47">
        <v>45159</v>
      </c>
      <c r="E368" s="24"/>
      <c r="F368" s="510">
        <v>4</v>
      </c>
      <c r="G368" s="24">
        <v>17.100000000000001</v>
      </c>
      <c r="H368" s="24">
        <v>4.5350000000000001</v>
      </c>
      <c r="I368" s="988">
        <v>0.26520467836257311</v>
      </c>
      <c r="J368" s="24">
        <v>1.1100000000000001</v>
      </c>
      <c r="K368" s="24">
        <v>9.4</v>
      </c>
      <c r="L368" s="24" t="s">
        <v>811</v>
      </c>
      <c r="M368" s="24" t="s">
        <v>811</v>
      </c>
      <c r="N368" s="24" t="s">
        <v>811</v>
      </c>
      <c r="O368" s="24" t="s">
        <v>811</v>
      </c>
      <c r="P368" s="24" t="s">
        <v>815</v>
      </c>
      <c r="Q368" s="24" t="s">
        <v>811</v>
      </c>
      <c r="R368" s="24" t="s">
        <v>811</v>
      </c>
      <c r="S368" s="24" t="s">
        <v>1022</v>
      </c>
      <c r="T368" s="23">
        <v>2</v>
      </c>
      <c r="U368" s="23">
        <v>1</v>
      </c>
      <c r="V368" s="24" t="s">
        <v>1235</v>
      </c>
      <c r="W368" s="24" t="s">
        <v>815</v>
      </c>
      <c r="X368" s="24"/>
      <c r="Y368" s="24"/>
      <c r="Z368" s="24"/>
      <c r="AA368" s="24"/>
    </row>
    <row r="369" spans="1:27">
      <c r="A369" s="24" t="s">
        <v>2126</v>
      </c>
      <c r="B369" s="24" t="s">
        <v>2127</v>
      </c>
      <c r="C369" s="23">
        <v>15</v>
      </c>
      <c r="D369" s="47">
        <v>45159</v>
      </c>
      <c r="E369" s="24"/>
      <c r="F369" s="510">
        <v>4</v>
      </c>
      <c r="G369" s="24">
        <v>17.100000000000001</v>
      </c>
      <c r="H369" s="24">
        <v>4.5350000000000001</v>
      </c>
      <c r="I369" s="988">
        <v>0.26520467836257311</v>
      </c>
      <c r="J369" s="24">
        <v>0.56000000000000005</v>
      </c>
      <c r="K369" s="24">
        <v>8.9</v>
      </c>
      <c r="L369" s="24" t="s">
        <v>811</v>
      </c>
      <c r="M369" s="24" t="s">
        <v>811</v>
      </c>
      <c r="N369" s="24" t="s">
        <v>811</v>
      </c>
      <c r="O369" s="24" t="s">
        <v>811</v>
      </c>
      <c r="P369" s="24" t="s">
        <v>815</v>
      </c>
      <c r="Q369" s="24" t="s">
        <v>811</v>
      </c>
      <c r="R369" s="24" t="s">
        <v>811</v>
      </c>
      <c r="S369" s="24" t="s">
        <v>1022</v>
      </c>
      <c r="T369" s="23">
        <v>2</v>
      </c>
      <c r="U369" s="23">
        <v>1</v>
      </c>
      <c r="V369" s="24" t="s">
        <v>1235</v>
      </c>
      <c r="W369" s="24" t="s">
        <v>815</v>
      </c>
      <c r="X369" s="24"/>
      <c r="Y369" s="24"/>
      <c r="Z369" s="24"/>
      <c r="AA369" s="24"/>
    </row>
    <row r="370" spans="1:27">
      <c r="A370" s="24" t="s">
        <v>2126</v>
      </c>
      <c r="B370" s="24" t="s">
        <v>2127</v>
      </c>
      <c r="C370" s="23">
        <v>16</v>
      </c>
      <c r="D370" s="47">
        <v>45159</v>
      </c>
      <c r="E370" s="24"/>
      <c r="F370" s="510">
        <v>4</v>
      </c>
      <c r="G370" s="24">
        <v>17.100000000000001</v>
      </c>
      <c r="H370" s="24">
        <v>4.5350000000000001</v>
      </c>
      <c r="I370" s="988">
        <v>0.26520467836257311</v>
      </c>
      <c r="J370" s="24">
        <v>0.33</v>
      </c>
      <c r="K370" s="24">
        <v>8.6999999999999993</v>
      </c>
      <c r="L370" s="24">
        <v>5.44</v>
      </c>
      <c r="M370" s="24">
        <v>6.3999999999999986</v>
      </c>
      <c r="N370" s="24">
        <v>0.03</v>
      </c>
      <c r="O370" s="25">
        <v>32.328759493670887</v>
      </c>
      <c r="P370" s="24">
        <v>32.358759493670888</v>
      </c>
      <c r="Q370" s="24">
        <v>2.5369299760658883</v>
      </c>
      <c r="R370" s="24">
        <v>32.482424242424237</v>
      </c>
      <c r="S370" s="24" t="s">
        <v>1022</v>
      </c>
      <c r="T370" s="23">
        <v>2</v>
      </c>
      <c r="U370" s="23">
        <v>1</v>
      </c>
      <c r="V370" s="24" t="s">
        <v>1235</v>
      </c>
      <c r="W370" s="24" t="s">
        <v>815</v>
      </c>
      <c r="X370" s="24"/>
      <c r="Y370" s="24"/>
      <c r="Z370" s="24"/>
      <c r="AA370" s="24"/>
    </row>
    <row r="371" spans="1:27">
      <c r="A371" s="24" t="s">
        <v>2126</v>
      </c>
      <c r="B371" s="24" t="s">
        <v>2130</v>
      </c>
      <c r="C371" s="23">
        <v>0.5</v>
      </c>
      <c r="D371" s="47">
        <v>45028</v>
      </c>
      <c r="E371" s="24" t="s">
        <v>1221</v>
      </c>
      <c r="F371" s="510">
        <v>3</v>
      </c>
      <c r="G371" s="24">
        <v>4.5</v>
      </c>
      <c r="H371" s="24">
        <v>1.0499999999999998</v>
      </c>
      <c r="I371" s="988">
        <v>0.23333333333333328</v>
      </c>
      <c r="J371" s="24">
        <v>10.64</v>
      </c>
      <c r="K371" s="24">
        <v>12.9</v>
      </c>
      <c r="L371" s="24">
        <v>5.96</v>
      </c>
      <c r="M371" s="24">
        <v>12.5</v>
      </c>
      <c r="N371" s="24">
        <v>6.2310126582278489</v>
      </c>
      <c r="O371" s="24">
        <v>7.999487341772153</v>
      </c>
      <c r="P371" s="24">
        <v>14.230500000000003</v>
      </c>
      <c r="Q371" s="71">
        <v>2.2187403460069954</v>
      </c>
      <c r="R371" s="24">
        <v>44.211671377426043</v>
      </c>
      <c r="S371" s="24" t="s">
        <v>2215</v>
      </c>
      <c r="T371" s="23">
        <v>2</v>
      </c>
      <c r="U371" s="23">
        <v>3.5</v>
      </c>
      <c r="V371" s="24" t="s">
        <v>2216</v>
      </c>
      <c r="W371" s="24" t="s">
        <v>2217</v>
      </c>
      <c r="X371" s="24"/>
      <c r="Y371" s="24"/>
      <c r="Z371" s="24"/>
      <c r="AA371" s="24"/>
    </row>
    <row r="372" spans="1:27">
      <c r="A372" s="24" t="s">
        <v>2126</v>
      </c>
      <c r="B372" s="24" t="s">
        <v>2130</v>
      </c>
      <c r="C372" s="23">
        <v>0.5</v>
      </c>
      <c r="D372" s="47">
        <v>45028</v>
      </c>
      <c r="E372" s="24" t="s">
        <v>1130</v>
      </c>
      <c r="F372" s="510">
        <v>3</v>
      </c>
      <c r="G372" s="24">
        <v>4.5</v>
      </c>
      <c r="H372" s="24">
        <v>1.0499999999999998</v>
      </c>
      <c r="I372" s="988">
        <v>0.23333333333333328</v>
      </c>
      <c r="J372" s="24" t="s">
        <v>815</v>
      </c>
      <c r="K372" s="24" t="s">
        <v>815</v>
      </c>
      <c r="L372" s="24">
        <v>5.91</v>
      </c>
      <c r="M372" s="24">
        <v>6.9</v>
      </c>
      <c r="N372" s="24">
        <v>4.1917721518987339</v>
      </c>
      <c r="O372" s="24">
        <v>7.5327278481012669</v>
      </c>
      <c r="P372" s="24">
        <v>11.724500000000001</v>
      </c>
      <c r="Q372" s="71">
        <v>2.3099214561168715</v>
      </c>
      <c r="R372" s="24">
        <v>52.535583192010556</v>
      </c>
      <c r="S372" s="24" t="s">
        <v>2215</v>
      </c>
      <c r="T372" s="23">
        <v>2</v>
      </c>
      <c r="U372" s="23">
        <v>3.5</v>
      </c>
      <c r="V372" s="24" t="s">
        <v>2216</v>
      </c>
      <c r="W372" s="24" t="s">
        <v>2217</v>
      </c>
      <c r="X372" s="24"/>
      <c r="Y372" s="24"/>
      <c r="Z372" s="24"/>
      <c r="AA372" s="24"/>
    </row>
    <row r="373" spans="1:27">
      <c r="A373" s="24" t="s">
        <v>2126</v>
      </c>
      <c r="B373" s="24" t="s">
        <v>2130</v>
      </c>
      <c r="C373" s="23">
        <v>1</v>
      </c>
      <c r="D373" s="47">
        <v>45028</v>
      </c>
      <c r="E373" s="24"/>
      <c r="F373" s="510">
        <v>3</v>
      </c>
      <c r="G373" s="24">
        <v>4.5</v>
      </c>
      <c r="H373" s="24">
        <v>1.0499999999999998</v>
      </c>
      <c r="I373" s="988">
        <v>0.23333333333333328</v>
      </c>
      <c r="J373" s="24">
        <v>10.52</v>
      </c>
      <c r="K373" s="24">
        <v>12.8</v>
      </c>
      <c r="L373" s="24" t="s">
        <v>811</v>
      </c>
      <c r="M373" s="24" t="s">
        <v>811</v>
      </c>
      <c r="N373" s="24" t="s">
        <v>811</v>
      </c>
      <c r="O373" s="24" t="s">
        <v>811</v>
      </c>
      <c r="P373" s="24" t="s">
        <v>815</v>
      </c>
      <c r="Q373" s="24" t="s">
        <v>811</v>
      </c>
      <c r="R373" s="24" t="s">
        <v>811</v>
      </c>
      <c r="S373" s="24" t="s">
        <v>2215</v>
      </c>
      <c r="T373" s="23">
        <v>2</v>
      </c>
      <c r="U373" s="23">
        <v>3.5</v>
      </c>
      <c r="V373" s="24" t="s">
        <v>2216</v>
      </c>
      <c r="W373" s="24" t="s">
        <v>2217</v>
      </c>
      <c r="X373" s="24"/>
      <c r="Y373" s="24"/>
      <c r="Z373" s="24"/>
      <c r="AA373" s="24"/>
    </row>
    <row r="374" spans="1:27">
      <c r="A374" s="24" t="s">
        <v>2126</v>
      </c>
      <c r="B374" s="24" t="s">
        <v>2130</v>
      </c>
      <c r="C374" s="23">
        <v>2</v>
      </c>
      <c r="D374" s="47">
        <v>45028</v>
      </c>
      <c r="E374" s="24"/>
      <c r="F374" s="510">
        <v>3</v>
      </c>
      <c r="G374" s="24">
        <v>4.5</v>
      </c>
      <c r="H374" s="24">
        <v>1.0499999999999998</v>
      </c>
      <c r="I374" s="988">
        <v>0.23333333333333328</v>
      </c>
      <c r="J374" s="24">
        <v>10.33</v>
      </c>
      <c r="K374" s="24">
        <v>12.7</v>
      </c>
      <c r="L374" s="24" t="s">
        <v>811</v>
      </c>
      <c r="M374" s="24" t="s">
        <v>811</v>
      </c>
      <c r="N374" s="24" t="s">
        <v>811</v>
      </c>
      <c r="O374" s="24" t="s">
        <v>811</v>
      </c>
      <c r="P374" s="24" t="s">
        <v>815</v>
      </c>
      <c r="Q374" s="24" t="s">
        <v>811</v>
      </c>
      <c r="R374" s="24" t="s">
        <v>811</v>
      </c>
      <c r="S374" s="24" t="s">
        <v>2215</v>
      </c>
      <c r="T374" s="23">
        <v>2</v>
      </c>
      <c r="U374" s="23">
        <v>3.5</v>
      </c>
      <c r="V374" s="24" t="s">
        <v>2216</v>
      </c>
      <c r="W374" s="24" t="s">
        <v>2217</v>
      </c>
      <c r="X374" s="24"/>
      <c r="Y374" s="24"/>
      <c r="Z374" s="24"/>
      <c r="AA374" s="24"/>
    </row>
    <row r="375" spans="1:27">
      <c r="A375" s="24" t="s">
        <v>2126</v>
      </c>
      <c r="B375" s="24" t="s">
        <v>2130</v>
      </c>
      <c r="C375" s="23">
        <v>3</v>
      </c>
      <c r="D375" s="47">
        <v>45028</v>
      </c>
      <c r="E375" s="24"/>
      <c r="F375" s="510">
        <v>3</v>
      </c>
      <c r="G375" s="24">
        <v>4.5</v>
      </c>
      <c r="H375" s="24">
        <v>1.0499999999999998</v>
      </c>
      <c r="I375" s="988">
        <v>0.23333333333333328</v>
      </c>
      <c r="J375" s="24">
        <v>8.3699999999999992</v>
      </c>
      <c r="K375" s="24">
        <v>9.1</v>
      </c>
      <c r="L375" s="24" t="s">
        <v>811</v>
      </c>
      <c r="M375" s="24" t="s">
        <v>811</v>
      </c>
      <c r="N375" s="24" t="s">
        <v>811</v>
      </c>
      <c r="O375" s="24" t="s">
        <v>811</v>
      </c>
      <c r="P375" s="24" t="s">
        <v>815</v>
      </c>
      <c r="Q375" s="24" t="s">
        <v>811</v>
      </c>
      <c r="R375" s="24" t="s">
        <v>811</v>
      </c>
      <c r="S375" s="24" t="s">
        <v>2215</v>
      </c>
      <c r="T375" s="23">
        <v>2</v>
      </c>
      <c r="U375" s="23">
        <v>3.5</v>
      </c>
      <c r="V375" s="24" t="s">
        <v>2216</v>
      </c>
      <c r="W375" s="24" t="s">
        <v>2217</v>
      </c>
      <c r="X375" s="24"/>
      <c r="Y375" s="24"/>
      <c r="Z375" s="24"/>
      <c r="AA375" s="24"/>
    </row>
    <row r="376" spans="1:27">
      <c r="A376" s="24" t="s">
        <v>2126</v>
      </c>
      <c r="B376" s="24" t="s">
        <v>2130</v>
      </c>
      <c r="C376" s="23">
        <v>3.5</v>
      </c>
      <c r="D376" s="47">
        <v>45028</v>
      </c>
      <c r="E376" s="24"/>
      <c r="F376" s="510">
        <v>3</v>
      </c>
      <c r="G376" s="24">
        <v>4.5</v>
      </c>
      <c r="H376" s="24">
        <v>1.0499999999999998</v>
      </c>
      <c r="I376" s="988">
        <v>0.23333333333333328</v>
      </c>
      <c r="J376" s="24">
        <v>6.55</v>
      </c>
      <c r="K376" s="24">
        <v>8.1999999999999993</v>
      </c>
      <c r="L376" s="24">
        <v>5.68</v>
      </c>
      <c r="M376" s="24">
        <v>6.4</v>
      </c>
      <c r="N376" s="24">
        <v>2.4244303797468358</v>
      </c>
      <c r="O376" s="24">
        <v>4.8787696202531645</v>
      </c>
      <c r="P376" s="24">
        <v>7.3032000000000004</v>
      </c>
      <c r="Q376" s="71">
        <v>1.7932284988275715</v>
      </c>
      <c r="R376" s="24">
        <v>33.202626719427172</v>
      </c>
      <c r="S376" s="24" t="s">
        <v>2215</v>
      </c>
      <c r="T376" s="23">
        <v>2</v>
      </c>
      <c r="U376" s="23">
        <v>3.5</v>
      </c>
      <c r="V376" s="24" t="s">
        <v>2216</v>
      </c>
      <c r="W376" s="24" t="s">
        <v>2217</v>
      </c>
      <c r="X376" s="24"/>
      <c r="Y376" s="24"/>
      <c r="Z376" s="24"/>
      <c r="AA376" s="24"/>
    </row>
    <row r="377" spans="1:27">
      <c r="A377" s="24" t="s">
        <v>2126</v>
      </c>
      <c r="B377" s="24" t="s">
        <v>2130</v>
      </c>
      <c r="C377" s="23">
        <v>0.5</v>
      </c>
      <c r="D377" s="47">
        <v>45159</v>
      </c>
      <c r="E377" s="24" t="s">
        <v>1221</v>
      </c>
      <c r="F377" s="510">
        <v>3</v>
      </c>
      <c r="G377" s="24">
        <v>4.2</v>
      </c>
      <c r="H377" s="24">
        <v>1.5249999999999999</v>
      </c>
      <c r="I377" s="988">
        <v>0.36309523809523808</v>
      </c>
      <c r="J377" s="24">
        <v>5.87</v>
      </c>
      <c r="K377" s="24">
        <v>24</v>
      </c>
      <c r="L377" s="24">
        <v>5.82</v>
      </c>
      <c r="M377" s="24">
        <v>8</v>
      </c>
      <c r="N377" s="25">
        <v>12.484683544303795</v>
      </c>
      <c r="O377" s="25">
        <v>0.56441645569620569</v>
      </c>
      <c r="P377" s="24">
        <v>13.049100000000001</v>
      </c>
      <c r="Q377" s="71">
        <v>1.4706840440961673</v>
      </c>
      <c r="R377" s="24">
        <v>46.030240062967323</v>
      </c>
      <c r="S377" s="24" t="s">
        <v>1025</v>
      </c>
      <c r="T377" s="23">
        <v>2</v>
      </c>
      <c r="U377" s="23">
        <v>2</v>
      </c>
      <c r="V377" s="24" t="s">
        <v>2218</v>
      </c>
      <c r="W377" s="24" t="s">
        <v>2219</v>
      </c>
      <c r="X377" s="24"/>
      <c r="Y377" s="24"/>
      <c r="Z377" s="24"/>
      <c r="AA377" s="24"/>
    </row>
    <row r="378" spans="1:27">
      <c r="A378" s="24" t="s">
        <v>2126</v>
      </c>
      <c r="B378" s="24" t="s">
        <v>2130</v>
      </c>
      <c r="C378" s="23">
        <v>0.5</v>
      </c>
      <c r="D378" s="47">
        <v>45159</v>
      </c>
      <c r="E378" s="24" t="s">
        <v>1130</v>
      </c>
      <c r="F378" s="510">
        <v>3</v>
      </c>
      <c r="G378" s="24">
        <v>4.2</v>
      </c>
      <c r="H378" s="24">
        <v>1.5249999999999999</v>
      </c>
      <c r="I378" s="988">
        <v>0.36309523809523808</v>
      </c>
      <c r="J378" s="24">
        <v>5.82</v>
      </c>
      <c r="K378" s="24">
        <v>24</v>
      </c>
      <c r="L378" s="24">
        <v>5.74</v>
      </c>
      <c r="M378" s="24">
        <v>7.9</v>
      </c>
      <c r="N378" s="25">
        <v>7.4772151898734185</v>
      </c>
      <c r="O378" s="25">
        <v>1.1147848101265827</v>
      </c>
      <c r="P378" s="24">
        <v>8.5920000000000005</v>
      </c>
      <c r="Q378" s="24">
        <v>1.2460533653562829</v>
      </c>
      <c r="R378" s="24">
        <v>46.030240062967323</v>
      </c>
      <c r="S378" s="24" t="s">
        <v>1025</v>
      </c>
      <c r="T378" s="23">
        <v>2</v>
      </c>
      <c r="U378" s="23">
        <v>2</v>
      </c>
      <c r="V378" s="24" t="s">
        <v>2218</v>
      </c>
      <c r="W378" s="24" t="s">
        <v>2219</v>
      </c>
      <c r="X378" s="24"/>
      <c r="Y378" s="24"/>
      <c r="Z378" s="24"/>
      <c r="AA378" s="24"/>
    </row>
    <row r="379" spans="1:27">
      <c r="A379" s="24" t="s">
        <v>2126</v>
      </c>
      <c r="B379" s="24" t="s">
        <v>2130</v>
      </c>
      <c r="C379" s="23">
        <v>1</v>
      </c>
      <c r="D379" s="47">
        <v>45159</v>
      </c>
      <c r="E379" s="24"/>
      <c r="F379" s="510">
        <v>3</v>
      </c>
      <c r="G379" s="24">
        <v>4.2</v>
      </c>
      <c r="H379" s="24">
        <v>1.5249999999999999</v>
      </c>
      <c r="I379" s="988">
        <v>0.36309523809523808</v>
      </c>
      <c r="J379" s="24">
        <v>3.4</v>
      </c>
      <c r="K379" s="24">
        <v>23.5</v>
      </c>
      <c r="L379" s="24" t="s">
        <v>811</v>
      </c>
      <c r="M379" s="24" t="s">
        <v>811</v>
      </c>
      <c r="N379" s="24" t="s">
        <v>811</v>
      </c>
      <c r="O379" s="24" t="s">
        <v>811</v>
      </c>
      <c r="P379" s="24" t="s">
        <v>815</v>
      </c>
      <c r="Q379" s="24" t="s">
        <v>811</v>
      </c>
      <c r="R379" s="24" t="s">
        <v>811</v>
      </c>
      <c r="S379" s="24" t="s">
        <v>1025</v>
      </c>
      <c r="T379" s="23">
        <v>2</v>
      </c>
      <c r="U379" s="23">
        <v>2</v>
      </c>
      <c r="V379" s="24" t="s">
        <v>2218</v>
      </c>
      <c r="W379" s="24" t="s">
        <v>2219</v>
      </c>
      <c r="X379" s="24"/>
      <c r="Y379" s="24"/>
      <c r="Z379" s="24"/>
      <c r="AA379" s="24"/>
    </row>
    <row r="380" spans="1:27">
      <c r="A380" s="24" t="s">
        <v>2126</v>
      </c>
      <c r="B380" s="24" t="s">
        <v>2130</v>
      </c>
      <c r="C380" s="23">
        <v>2</v>
      </c>
      <c r="D380" s="47">
        <v>45159</v>
      </c>
      <c r="E380" s="24"/>
      <c r="F380" s="510">
        <v>3</v>
      </c>
      <c r="G380" s="24">
        <v>4.2</v>
      </c>
      <c r="H380" s="24">
        <v>1.5249999999999999</v>
      </c>
      <c r="I380" s="988">
        <v>0.36309523809523808</v>
      </c>
      <c r="J380" s="24">
        <v>0.44</v>
      </c>
      <c r="K380" s="24">
        <v>21.1</v>
      </c>
      <c r="L380" s="24" t="s">
        <v>811</v>
      </c>
      <c r="M380" s="24" t="s">
        <v>811</v>
      </c>
      <c r="N380" s="24" t="s">
        <v>811</v>
      </c>
      <c r="O380" s="24" t="s">
        <v>811</v>
      </c>
      <c r="P380" s="24" t="s">
        <v>815</v>
      </c>
      <c r="Q380" s="24" t="s">
        <v>811</v>
      </c>
      <c r="R380" s="24" t="s">
        <v>811</v>
      </c>
      <c r="S380" s="24" t="s">
        <v>1025</v>
      </c>
      <c r="T380" s="23">
        <v>2</v>
      </c>
      <c r="U380" s="23">
        <v>2</v>
      </c>
      <c r="V380" s="24" t="s">
        <v>2218</v>
      </c>
      <c r="W380" s="24" t="s">
        <v>2219</v>
      </c>
      <c r="X380" s="24"/>
      <c r="Y380" s="24"/>
      <c r="Z380" s="24"/>
      <c r="AA380" s="24"/>
    </row>
    <row r="381" spans="1:27">
      <c r="A381" s="24" t="s">
        <v>2126</v>
      </c>
      <c r="B381" s="24" t="s">
        <v>2130</v>
      </c>
      <c r="C381" s="23">
        <v>3</v>
      </c>
      <c r="D381" s="47">
        <v>45159</v>
      </c>
      <c r="E381" s="24"/>
      <c r="F381" s="510">
        <v>3</v>
      </c>
      <c r="G381" s="24">
        <v>4.2</v>
      </c>
      <c r="H381" s="24">
        <v>1.5249999999999999</v>
      </c>
      <c r="I381" s="988">
        <v>0.36309523809523808</v>
      </c>
      <c r="J381" s="24">
        <v>0.27</v>
      </c>
      <c r="K381" s="24">
        <v>14.4</v>
      </c>
      <c r="L381" s="24" t="s">
        <v>811</v>
      </c>
      <c r="M381" s="24" t="s">
        <v>811</v>
      </c>
      <c r="N381" s="24" t="s">
        <v>811</v>
      </c>
      <c r="O381" s="24" t="s">
        <v>811</v>
      </c>
      <c r="P381" s="24" t="s">
        <v>815</v>
      </c>
      <c r="Q381" s="24" t="s">
        <v>811</v>
      </c>
      <c r="R381" s="24" t="s">
        <v>811</v>
      </c>
      <c r="S381" s="24" t="s">
        <v>1025</v>
      </c>
      <c r="T381" s="23">
        <v>2</v>
      </c>
      <c r="U381" s="23">
        <v>2</v>
      </c>
      <c r="V381" s="24" t="s">
        <v>2218</v>
      </c>
      <c r="W381" s="24" t="s">
        <v>2219</v>
      </c>
      <c r="X381" s="24"/>
      <c r="Y381" s="24"/>
      <c r="Z381" s="24"/>
      <c r="AA381" s="24"/>
    </row>
    <row r="382" spans="1:27">
      <c r="A382" s="24" t="s">
        <v>2126</v>
      </c>
      <c r="B382" s="24" t="s">
        <v>2130</v>
      </c>
      <c r="C382" s="23">
        <v>3.2</v>
      </c>
      <c r="D382" s="47">
        <v>45159</v>
      </c>
      <c r="E382" s="24"/>
      <c r="F382" s="510">
        <v>3</v>
      </c>
      <c r="G382" s="24">
        <v>4.2</v>
      </c>
      <c r="H382" s="24">
        <v>1.5249999999999999</v>
      </c>
      <c r="I382" s="988">
        <v>0.36309523809523808</v>
      </c>
      <c r="J382" s="24">
        <v>0.25</v>
      </c>
      <c r="K382" s="24">
        <v>13.7</v>
      </c>
      <c r="L382" s="24">
        <v>5.58</v>
      </c>
      <c r="M382" s="24">
        <v>9.5</v>
      </c>
      <c r="N382" s="2640">
        <v>64.122784810126589</v>
      </c>
      <c r="O382" s="2640">
        <v>15.353215189873417</v>
      </c>
      <c r="P382" s="24">
        <v>79.475999999999999</v>
      </c>
      <c r="Q382" s="24">
        <v>4.4120521322885011</v>
      </c>
      <c r="R382" s="24">
        <v>46.561526957890585</v>
      </c>
      <c r="S382" s="24" t="s">
        <v>1025</v>
      </c>
      <c r="T382" s="23">
        <v>2</v>
      </c>
      <c r="U382" s="23">
        <v>2</v>
      </c>
      <c r="V382" s="24" t="s">
        <v>2218</v>
      </c>
      <c r="W382" s="24" t="s">
        <v>2219</v>
      </c>
      <c r="X382" s="24"/>
      <c r="Y382" s="24"/>
      <c r="Z382" s="24"/>
      <c r="AA382" s="24"/>
    </row>
    <row r="383" spans="1:27">
      <c r="A383" s="24" t="s">
        <v>2126</v>
      </c>
      <c r="B383" s="24" t="s">
        <v>972</v>
      </c>
      <c r="C383" s="23">
        <v>0.5</v>
      </c>
      <c r="D383" s="47">
        <v>45041</v>
      </c>
      <c r="E383" s="24"/>
      <c r="F383" s="510">
        <v>4</v>
      </c>
      <c r="G383" s="24">
        <v>11.8</v>
      </c>
      <c r="H383" s="24">
        <v>2.85</v>
      </c>
      <c r="I383" s="988">
        <v>0.24152542372881355</v>
      </c>
      <c r="J383" s="24">
        <v>8.9281399660994865</v>
      </c>
      <c r="K383" s="24">
        <v>14.5</v>
      </c>
      <c r="L383" s="24">
        <v>6.04</v>
      </c>
      <c r="M383" s="24">
        <v>7</v>
      </c>
      <c r="N383" s="24">
        <v>0.88367088607594901</v>
      </c>
      <c r="O383" s="24">
        <v>2.2667291139240517</v>
      </c>
      <c r="P383" s="24">
        <v>3.1504000000000008</v>
      </c>
      <c r="Q383" s="24">
        <v>1.2157481347983536</v>
      </c>
      <c r="R383" s="24">
        <v>28.637900885622763</v>
      </c>
      <c r="S383" s="24" t="s">
        <v>1044</v>
      </c>
      <c r="T383" s="23">
        <v>2</v>
      </c>
      <c r="U383" s="23">
        <v>2</v>
      </c>
      <c r="V383" s="24" t="s">
        <v>1105</v>
      </c>
      <c r="W383" s="24" t="s">
        <v>815</v>
      </c>
      <c r="X383" s="24"/>
      <c r="Y383" s="24"/>
      <c r="Z383" s="24"/>
      <c r="AA383" s="24"/>
    </row>
    <row r="384" spans="1:27">
      <c r="A384" s="24" t="s">
        <v>2126</v>
      </c>
      <c r="B384" s="24" t="s">
        <v>972</v>
      </c>
      <c r="C384" s="23">
        <v>1</v>
      </c>
      <c r="D384" s="47">
        <v>45041</v>
      </c>
      <c r="E384" s="24"/>
      <c r="F384" s="510">
        <v>4</v>
      </c>
      <c r="G384" s="24">
        <v>11.8</v>
      </c>
      <c r="H384" s="24">
        <v>2.85</v>
      </c>
      <c r="I384" s="988">
        <v>0.24152542372881355</v>
      </c>
      <c r="J384" s="24">
        <v>8.878234631511015</v>
      </c>
      <c r="K384" s="24">
        <v>14.6</v>
      </c>
      <c r="L384" s="24" t="s">
        <v>811</v>
      </c>
      <c r="M384" s="24" t="s">
        <v>811</v>
      </c>
      <c r="N384" s="24" t="s">
        <v>811</v>
      </c>
      <c r="O384" s="24" t="s">
        <v>811</v>
      </c>
      <c r="P384" s="24" t="s">
        <v>815</v>
      </c>
      <c r="Q384" s="24" t="s">
        <v>811</v>
      </c>
      <c r="R384" s="24" t="s">
        <v>811</v>
      </c>
      <c r="S384" s="24" t="s">
        <v>1044</v>
      </c>
      <c r="T384" s="23">
        <v>2</v>
      </c>
      <c r="U384" s="23">
        <v>2</v>
      </c>
      <c r="V384" s="24" t="s">
        <v>1105</v>
      </c>
      <c r="W384" s="24" t="s">
        <v>815</v>
      </c>
      <c r="X384" s="24"/>
      <c r="Y384" s="24"/>
      <c r="Z384" s="24"/>
      <c r="AA384" s="24"/>
    </row>
    <row r="385" spans="1:27">
      <c r="A385" s="24" t="s">
        <v>2126</v>
      </c>
      <c r="B385" s="24" t="s">
        <v>972</v>
      </c>
      <c r="C385" s="23">
        <v>2</v>
      </c>
      <c r="D385" s="47">
        <v>45041</v>
      </c>
      <c r="E385" s="24"/>
      <c r="F385" s="510">
        <v>4</v>
      </c>
      <c r="G385" s="24">
        <v>11.8</v>
      </c>
      <c r="H385" s="24">
        <v>2.85</v>
      </c>
      <c r="I385" s="988">
        <v>0.24152542372881355</v>
      </c>
      <c r="J385" s="24">
        <v>9.3239100890902566</v>
      </c>
      <c r="K385" s="24">
        <v>13.3</v>
      </c>
      <c r="L385" s="24" t="s">
        <v>811</v>
      </c>
      <c r="M385" s="24" t="s">
        <v>811</v>
      </c>
      <c r="N385" s="24" t="s">
        <v>811</v>
      </c>
      <c r="O385" s="24" t="s">
        <v>811</v>
      </c>
      <c r="P385" s="24" t="s">
        <v>815</v>
      </c>
      <c r="Q385" s="24" t="s">
        <v>811</v>
      </c>
      <c r="R385" s="24" t="s">
        <v>811</v>
      </c>
      <c r="S385" s="24" t="s">
        <v>1044</v>
      </c>
      <c r="T385" s="23">
        <v>2</v>
      </c>
      <c r="U385" s="23">
        <v>2</v>
      </c>
      <c r="V385" s="24" t="s">
        <v>1105</v>
      </c>
      <c r="W385" s="24" t="s">
        <v>815</v>
      </c>
      <c r="X385" s="24"/>
      <c r="Y385" s="24"/>
      <c r="Z385" s="24"/>
      <c r="AA385" s="24"/>
    </row>
    <row r="386" spans="1:27">
      <c r="A386" s="24" t="s">
        <v>2126</v>
      </c>
      <c r="B386" s="24" t="s">
        <v>972</v>
      </c>
      <c r="C386" s="23">
        <v>3</v>
      </c>
      <c r="D386" s="47">
        <v>45041</v>
      </c>
      <c r="E386" s="24"/>
      <c r="F386" s="510">
        <v>4</v>
      </c>
      <c r="G386" s="24">
        <v>11.8</v>
      </c>
      <c r="H386" s="24">
        <v>2.85</v>
      </c>
      <c r="I386" s="988">
        <v>0.24152542372881355</v>
      </c>
      <c r="J386" s="24">
        <v>9.4602690313918636</v>
      </c>
      <c r="K386" s="24">
        <v>12.9</v>
      </c>
      <c r="L386" s="24">
        <v>6.01</v>
      </c>
      <c r="M386" s="24">
        <v>7.5</v>
      </c>
      <c r="N386" s="24">
        <v>0.73639240506329118</v>
      </c>
      <c r="O386" s="24">
        <v>5.322757594936709</v>
      </c>
      <c r="P386" s="24">
        <v>6.0591499999999998</v>
      </c>
      <c r="Q386" s="24">
        <v>1.2157481347983536</v>
      </c>
      <c r="R386" s="24">
        <v>20.23343508573582</v>
      </c>
      <c r="S386" s="24" t="s">
        <v>1044</v>
      </c>
      <c r="T386" s="23">
        <v>2</v>
      </c>
      <c r="U386" s="23">
        <v>2</v>
      </c>
      <c r="V386" s="24" t="s">
        <v>1105</v>
      </c>
      <c r="W386" s="24" t="s">
        <v>815</v>
      </c>
      <c r="X386" s="24"/>
      <c r="Y386" s="24"/>
      <c r="Z386" s="24"/>
      <c r="AA386" s="24"/>
    </row>
    <row r="387" spans="1:27">
      <c r="A387" s="24" t="s">
        <v>2126</v>
      </c>
      <c r="B387" s="24" t="s">
        <v>972</v>
      </c>
      <c r="C387" s="23">
        <v>4</v>
      </c>
      <c r="D387" s="47">
        <v>45041</v>
      </c>
      <c r="E387" s="24"/>
      <c r="F387" s="510">
        <v>4</v>
      </c>
      <c r="G387" s="24">
        <v>11.8</v>
      </c>
      <c r="H387" s="24">
        <v>2.85</v>
      </c>
      <c r="I387" s="988">
        <v>0.24152542372881355</v>
      </c>
      <c r="J387" s="24">
        <v>9.6841596501679259</v>
      </c>
      <c r="K387" s="24">
        <v>12.5</v>
      </c>
      <c r="L387" s="24" t="s">
        <v>811</v>
      </c>
      <c r="M387" s="24" t="s">
        <v>811</v>
      </c>
      <c r="N387" s="24" t="s">
        <v>811</v>
      </c>
      <c r="O387" s="24" t="s">
        <v>811</v>
      </c>
      <c r="P387" s="24" t="s">
        <v>815</v>
      </c>
      <c r="Q387" s="24" t="s">
        <v>811</v>
      </c>
      <c r="R387" s="24" t="s">
        <v>811</v>
      </c>
      <c r="S387" s="24" t="s">
        <v>1044</v>
      </c>
      <c r="T387" s="23">
        <v>2</v>
      </c>
      <c r="U387" s="23">
        <v>2</v>
      </c>
      <c r="V387" s="24" t="s">
        <v>1105</v>
      </c>
      <c r="W387" s="24" t="s">
        <v>815</v>
      </c>
      <c r="X387" s="24"/>
      <c r="Y387" s="24"/>
      <c r="Z387" s="24"/>
      <c r="AA387" s="24"/>
    </row>
    <row r="388" spans="1:27">
      <c r="A388" s="24" t="s">
        <v>2126</v>
      </c>
      <c r="B388" s="24" t="s">
        <v>972</v>
      </c>
      <c r="C388" s="23">
        <v>5</v>
      </c>
      <c r="D388" s="47">
        <v>45041</v>
      </c>
      <c r="E388" s="24"/>
      <c r="F388" s="510">
        <v>4</v>
      </c>
      <c r="G388" s="24">
        <v>11.8</v>
      </c>
      <c r="H388" s="24">
        <v>2.85</v>
      </c>
      <c r="I388" s="988">
        <v>0.24152542372881355</v>
      </c>
      <c r="J388" s="2606">
        <v>10.25</v>
      </c>
      <c r="K388" s="24">
        <v>11.2</v>
      </c>
      <c r="L388" s="24" t="s">
        <v>811</v>
      </c>
      <c r="M388" s="24" t="s">
        <v>811</v>
      </c>
      <c r="N388" s="24" t="s">
        <v>811</v>
      </c>
      <c r="O388" s="24" t="s">
        <v>811</v>
      </c>
      <c r="P388" s="24" t="s">
        <v>815</v>
      </c>
      <c r="Q388" s="24" t="s">
        <v>811</v>
      </c>
      <c r="R388" s="24" t="s">
        <v>811</v>
      </c>
      <c r="S388" s="24" t="s">
        <v>1044</v>
      </c>
      <c r="T388" s="23">
        <v>2</v>
      </c>
      <c r="U388" s="23">
        <v>2</v>
      </c>
      <c r="V388" s="24" t="s">
        <v>1105</v>
      </c>
      <c r="W388" s="24" t="s">
        <v>815</v>
      </c>
      <c r="X388" s="24"/>
      <c r="Y388" s="24"/>
      <c r="Z388" s="24"/>
      <c r="AA388" s="24"/>
    </row>
    <row r="389" spans="1:27">
      <c r="A389" s="24" t="s">
        <v>2126</v>
      </c>
      <c r="B389" s="24" t="s">
        <v>972</v>
      </c>
      <c r="C389" s="23">
        <v>6</v>
      </c>
      <c r="D389" s="47">
        <v>45041</v>
      </c>
      <c r="E389" s="24"/>
      <c r="F389" s="510">
        <v>4</v>
      </c>
      <c r="G389" s="24">
        <v>11.8</v>
      </c>
      <c r="H389" s="24">
        <v>2.85</v>
      </c>
      <c r="I389" s="988">
        <v>0.24152542372881355</v>
      </c>
      <c r="J389" s="2606">
        <v>11.126885396074691</v>
      </c>
      <c r="K389" s="24">
        <v>9.4</v>
      </c>
      <c r="L389" s="24" t="s">
        <v>811</v>
      </c>
      <c r="M389" s="24" t="s">
        <v>811</v>
      </c>
      <c r="N389" s="24" t="s">
        <v>811</v>
      </c>
      <c r="O389" s="24" t="s">
        <v>811</v>
      </c>
      <c r="P389" s="24" t="s">
        <v>815</v>
      </c>
      <c r="Q389" s="24" t="s">
        <v>811</v>
      </c>
      <c r="R389" s="24" t="s">
        <v>811</v>
      </c>
      <c r="S389" s="24" t="s">
        <v>1044</v>
      </c>
      <c r="T389" s="23">
        <v>2</v>
      </c>
      <c r="U389" s="23">
        <v>2</v>
      </c>
      <c r="V389" s="24" t="s">
        <v>1105</v>
      </c>
      <c r="W389" s="24" t="s">
        <v>815</v>
      </c>
      <c r="X389" s="24"/>
      <c r="Y389" s="24"/>
      <c r="Z389" s="24"/>
      <c r="AA389" s="24"/>
    </row>
    <row r="390" spans="1:27">
      <c r="A390" s="24" t="s">
        <v>2126</v>
      </c>
      <c r="B390" s="24" t="s">
        <v>972</v>
      </c>
      <c r="C390" s="23">
        <v>7</v>
      </c>
      <c r="D390" s="47">
        <v>45041</v>
      </c>
      <c r="E390" s="24"/>
      <c r="F390" s="510">
        <v>4</v>
      </c>
      <c r="G390" s="24">
        <v>11.8</v>
      </c>
      <c r="H390" s="24">
        <v>2.85</v>
      </c>
      <c r="I390" s="988">
        <v>0.24152542372881355</v>
      </c>
      <c r="J390" s="2606">
        <v>11.506035627587758</v>
      </c>
      <c r="K390" s="24">
        <v>8.6</v>
      </c>
      <c r="L390" s="24" t="s">
        <v>811</v>
      </c>
      <c r="M390" s="24" t="s">
        <v>811</v>
      </c>
      <c r="N390" s="24" t="s">
        <v>811</v>
      </c>
      <c r="O390" s="24" t="s">
        <v>811</v>
      </c>
      <c r="P390" s="24" t="s">
        <v>815</v>
      </c>
      <c r="Q390" s="24" t="s">
        <v>811</v>
      </c>
      <c r="R390" s="24" t="s">
        <v>811</v>
      </c>
      <c r="S390" s="24" t="s">
        <v>1044</v>
      </c>
      <c r="T390" s="23">
        <v>2</v>
      </c>
      <c r="U390" s="23">
        <v>2</v>
      </c>
      <c r="V390" s="24" t="s">
        <v>1105</v>
      </c>
      <c r="W390" s="24" t="s">
        <v>815</v>
      </c>
      <c r="X390" s="24"/>
      <c r="Y390" s="24"/>
      <c r="Z390" s="24"/>
      <c r="AA390" s="24"/>
    </row>
    <row r="391" spans="1:27">
      <c r="A391" s="24" t="s">
        <v>2126</v>
      </c>
      <c r="B391" s="24" t="s">
        <v>972</v>
      </c>
      <c r="C391" s="23">
        <v>8</v>
      </c>
      <c r="D391" s="47">
        <v>45041</v>
      </c>
      <c r="E391" s="24"/>
      <c r="F391" s="510">
        <v>4</v>
      </c>
      <c r="G391" s="24">
        <v>11.8</v>
      </c>
      <c r="H391" s="24">
        <v>2.85</v>
      </c>
      <c r="I391" s="988">
        <v>0.24152542372881355</v>
      </c>
      <c r="J391" s="2606">
        <v>11.648819671215183</v>
      </c>
      <c r="K391" s="24">
        <v>8.3000000000000007</v>
      </c>
      <c r="L391" s="24" t="s">
        <v>811</v>
      </c>
      <c r="M391" s="24" t="s">
        <v>811</v>
      </c>
      <c r="N391" s="24" t="s">
        <v>811</v>
      </c>
      <c r="O391" s="24" t="s">
        <v>811</v>
      </c>
      <c r="P391" s="24" t="s">
        <v>815</v>
      </c>
      <c r="Q391" s="24" t="s">
        <v>811</v>
      </c>
      <c r="R391" s="24" t="s">
        <v>811</v>
      </c>
      <c r="S391" s="24" t="s">
        <v>1044</v>
      </c>
      <c r="T391" s="23">
        <v>2</v>
      </c>
      <c r="U391" s="23">
        <v>2</v>
      </c>
      <c r="V391" s="24" t="s">
        <v>1105</v>
      </c>
      <c r="W391" s="24" t="s">
        <v>815</v>
      </c>
      <c r="X391" s="24"/>
      <c r="Y391" s="24"/>
      <c r="Z391" s="24"/>
      <c r="AA391" s="24"/>
    </row>
    <row r="392" spans="1:27">
      <c r="A392" s="24" t="s">
        <v>2126</v>
      </c>
      <c r="B392" s="24" t="s">
        <v>972</v>
      </c>
      <c r="C392" s="23">
        <v>9</v>
      </c>
      <c r="D392" s="47">
        <v>45041</v>
      </c>
      <c r="E392" s="24"/>
      <c r="F392" s="510">
        <v>4</v>
      </c>
      <c r="G392" s="24">
        <v>11.8</v>
      </c>
      <c r="H392" s="24">
        <v>2.85</v>
      </c>
      <c r="I392" s="988">
        <v>0.24152542372881355</v>
      </c>
      <c r="J392" s="2606">
        <v>11.817227564864334</v>
      </c>
      <c r="K392" s="24">
        <v>8</v>
      </c>
      <c r="L392" s="24">
        <v>6.02</v>
      </c>
      <c r="M392" s="24">
        <v>7.4</v>
      </c>
      <c r="N392" s="24">
        <v>0.58911392405063234</v>
      </c>
      <c r="O392" s="24">
        <v>2.8297860759493676</v>
      </c>
      <c r="P392" s="24">
        <v>3.4188999999999998</v>
      </c>
      <c r="Q392" s="24">
        <v>1.3373229482781888</v>
      </c>
      <c r="R392" s="24">
        <v>22.891719999999999</v>
      </c>
      <c r="S392" s="24" t="s">
        <v>1044</v>
      </c>
      <c r="T392" s="23">
        <v>2</v>
      </c>
      <c r="U392" s="23">
        <v>2</v>
      </c>
      <c r="V392" s="24" t="s">
        <v>1105</v>
      </c>
      <c r="W392" s="24" t="s">
        <v>815</v>
      </c>
      <c r="X392" s="24"/>
      <c r="Y392" s="24"/>
      <c r="Z392" s="24"/>
      <c r="AA392" s="24"/>
    </row>
    <row r="393" spans="1:27">
      <c r="A393" s="24" t="s">
        <v>2126</v>
      </c>
      <c r="B393" s="24" t="s">
        <v>972</v>
      </c>
      <c r="C393" s="23">
        <v>10</v>
      </c>
      <c r="D393" s="47">
        <v>45041</v>
      </c>
      <c r="E393" s="24"/>
      <c r="F393" s="510">
        <v>4</v>
      </c>
      <c r="G393" s="24">
        <v>11.8</v>
      </c>
      <c r="H393" s="24">
        <v>2.85</v>
      </c>
      <c r="I393" s="988">
        <v>0.24152542372881355</v>
      </c>
      <c r="J393" s="2606">
        <v>12.018049017228817</v>
      </c>
      <c r="K393" s="24">
        <v>7.8</v>
      </c>
      <c r="L393" s="24" t="s">
        <v>811</v>
      </c>
      <c r="M393" s="24" t="s">
        <v>811</v>
      </c>
      <c r="N393" s="24" t="s">
        <v>811</v>
      </c>
      <c r="O393" s="24" t="s">
        <v>811</v>
      </c>
      <c r="P393" s="24" t="s">
        <v>815</v>
      </c>
      <c r="Q393" s="24" t="s">
        <v>811</v>
      </c>
      <c r="R393" s="24" t="s">
        <v>811</v>
      </c>
      <c r="S393" s="24" t="s">
        <v>1044</v>
      </c>
      <c r="T393" s="23">
        <v>2</v>
      </c>
      <c r="U393" s="23">
        <v>2</v>
      </c>
      <c r="V393" s="24" t="s">
        <v>1105</v>
      </c>
      <c r="W393" s="24" t="s">
        <v>815</v>
      </c>
      <c r="X393" s="24"/>
      <c r="Y393" s="24"/>
      <c r="Z393" s="24"/>
      <c r="AA393" s="24"/>
    </row>
    <row r="394" spans="1:27">
      <c r="A394" s="24" t="s">
        <v>2126</v>
      </c>
      <c r="B394" s="24" t="s">
        <v>972</v>
      </c>
      <c r="C394" s="23">
        <v>11</v>
      </c>
      <c r="D394" s="47">
        <v>45041</v>
      </c>
      <c r="E394" s="24"/>
      <c r="F394" s="510">
        <v>4</v>
      </c>
      <c r="G394" s="24">
        <v>11.8</v>
      </c>
      <c r="H394" s="24">
        <v>2.85</v>
      </c>
      <c r="I394" s="988">
        <v>0.24152542372881355</v>
      </c>
      <c r="J394" s="2606">
        <v>12.208819198586029</v>
      </c>
      <c r="K394" s="24">
        <v>7.6</v>
      </c>
      <c r="L394" s="24">
        <v>5.78</v>
      </c>
      <c r="M394" s="24">
        <v>8</v>
      </c>
      <c r="N394" s="24">
        <v>0.83835443037974744</v>
      </c>
      <c r="O394" s="24">
        <v>5.9457455696202519</v>
      </c>
      <c r="P394" s="24">
        <v>6.7840999999999996</v>
      </c>
      <c r="Q394" s="24">
        <v>1.1549607280584357</v>
      </c>
      <c r="R394" s="24">
        <v>22.730608630111174</v>
      </c>
      <c r="S394" s="24" t="s">
        <v>1044</v>
      </c>
      <c r="T394" s="23">
        <v>2</v>
      </c>
      <c r="U394" s="23">
        <v>2</v>
      </c>
      <c r="V394" s="24" t="s">
        <v>1105</v>
      </c>
      <c r="W394" s="24" t="s">
        <v>815</v>
      </c>
      <c r="X394" s="24"/>
      <c r="Y394" s="24"/>
      <c r="Z394" s="24"/>
      <c r="AA394" s="24"/>
    </row>
    <row r="395" spans="1:27">
      <c r="A395" s="24" t="s">
        <v>2126</v>
      </c>
      <c r="B395" s="24" t="s">
        <v>972</v>
      </c>
      <c r="C395" s="23">
        <v>0.5</v>
      </c>
      <c r="D395" s="47">
        <v>45159</v>
      </c>
      <c r="E395" s="24"/>
      <c r="F395" s="510">
        <v>4</v>
      </c>
      <c r="G395" s="24">
        <v>12.5</v>
      </c>
      <c r="H395" s="24">
        <v>2.35</v>
      </c>
      <c r="I395" s="988">
        <v>0.188</v>
      </c>
      <c r="J395" s="24">
        <v>8.32</v>
      </c>
      <c r="K395" s="24">
        <v>25</v>
      </c>
      <c r="L395" s="24">
        <v>5.75</v>
      </c>
      <c r="M395" s="24">
        <v>4.3</v>
      </c>
      <c r="N395" s="25">
        <v>2.447088607594937</v>
      </c>
      <c r="O395" s="25">
        <v>1.4551113924050643</v>
      </c>
      <c r="P395" s="24">
        <v>3.9022000000000014</v>
      </c>
      <c r="Q395" s="24">
        <v>0.38464980980085034</v>
      </c>
      <c r="R395" s="24">
        <v>24.247477371113735</v>
      </c>
      <c r="S395" s="24" t="s">
        <v>1044</v>
      </c>
      <c r="T395" s="23">
        <v>2</v>
      </c>
      <c r="U395" s="23">
        <v>2</v>
      </c>
      <c r="V395" s="24" t="s">
        <v>2220</v>
      </c>
      <c r="W395" s="24" t="s">
        <v>815</v>
      </c>
      <c r="X395" s="24"/>
      <c r="Y395" s="24"/>
      <c r="Z395" s="24"/>
      <c r="AA395" s="24"/>
    </row>
    <row r="396" spans="1:27">
      <c r="A396" s="24" t="s">
        <v>2126</v>
      </c>
      <c r="B396" s="24" t="s">
        <v>972</v>
      </c>
      <c r="C396" s="23">
        <v>1</v>
      </c>
      <c r="D396" s="47">
        <v>45159</v>
      </c>
      <c r="E396" s="24"/>
      <c r="F396" s="510">
        <v>4</v>
      </c>
      <c r="G396" s="24">
        <v>12.5</v>
      </c>
      <c r="H396" s="24">
        <v>2.35</v>
      </c>
      <c r="I396" s="988">
        <v>0.188</v>
      </c>
      <c r="J396" s="24">
        <v>8.32</v>
      </c>
      <c r="K396" s="24">
        <v>24.8</v>
      </c>
      <c r="L396" s="24" t="s">
        <v>811</v>
      </c>
      <c r="M396" s="24" t="s">
        <v>811</v>
      </c>
      <c r="N396" s="24" t="s">
        <v>811</v>
      </c>
      <c r="O396" s="24" t="s">
        <v>811</v>
      </c>
      <c r="P396" s="24" t="s">
        <v>815</v>
      </c>
      <c r="Q396" s="24" t="s">
        <v>811</v>
      </c>
      <c r="R396" s="24" t="s">
        <v>811</v>
      </c>
      <c r="S396" s="24" t="s">
        <v>1044</v>
      </c>
      <c r="T396" s="23">
        <v>2</v>
      </c>
      <c r="U396" s="23">
        <v>2</v>
      </c>
      <c r="V396" s="24" t="s">
        <v>2220</v>
      </c>
      <c r="W396" s="24" t="s">
        <v>815</v>
      </c>
      <c r="X396" s="24"/>
      <c r="Y396" s="24"/>
      <c r="Z396" s="24"/>
      <c r="AA396" s="24"/>
    </row>
    <row r="397" spans="1:27">
      <c r="A397" s="24" t="s">
        <v>2126</v>
      </c>
      <c r="B397" s="24" t="s">
        <v>972</v>
      </c>
      <c r="C397" s="23">
        <v>1.5</v>
      </c>
      <c r="D397" s="47">
        <v>45159</v>
      </c>
      <c r="E397" s="24"/>
      <c r="F397" s="510">
        <v>4</v>
      </c>
      <c r="G397" s="24">
        <v>12.5</v>
      </c>
      <c r="H397" s="24">
        <v>2.35</v>
      </c>
      <c r="I397" s="988">
        <v>0.188</v>
      </c>
      <c r="J397" s="24">
        <v>8.33</v>
      </c>
      <c r="K397" s="24">
        <v>24.7</v>
      </c>
      <c r="L397" s="24" t="s">
        <v>811</v>
      </c>
      <c r="M397" s="24" t="s">
        <v>811</v>
      </c>
      <c r="N397" s="24" t="s">
        <v>811</v>
      </c>
      <c r="O397" s="24" t="s">
        <v>811</v>
      </c>
      <c r="P397" s="24" t="s">
        <v>815</v>
      </c>
      <c r="Q397" s="24" t="s">
        <v>811</v>
      </c>
      <c r="R397" s="24" t="s">
        <v>811</v>
      </c>
      <c r="S397" s="24" t="s">
        <v>1044</v>
      </c>
      <c r="T397" s="23">
        <v>2</v>
      </c>
      <c r="U397" s="23">
        <v>2</v>
      </c>
      <c r="V397" s="24" t="s">
        <v>2220</v>
      </c>
      <c r="W397" s="24" t="s">
        <v>815</v>
      </c>
      <c r="X397" s="24"/>
      <c r="Y397" s="24"/>
      <c r="Z397" s="24"/>
      <c r="AA397" s="24"/>
    </row>
    <row r="398" spans="1:27">
      <c r="A398" s="24" t="s">
        <v>2126</v>
      </c>
      <c r="B398" s="24" t="s">
        <v>972</v>
      </c>
      <c r="C398" s="23">
        <v>2</v>
      </c>
      <c r="D398" s="47">
        <v>45159</v>
      </c>
      <c r="E398" s="24"/>
      <c r="F398" s="510">
        <v>4</v>
      </c>
      <c r="G398" s="24">
        <v>12.5</v>
      </c>
      <c r="H398" s="24">
        <v>2.35</v>
      </c>
      <c r="I398" s="988">
        <v>0.188</v>
      </c>
      <c r="J398" s="24">
        <v>8.3000000000000007</v>
      </c>
      <c r="K398" s="24">
        <v>24.5</v>
      </c>
      <c r="L398" s="24" t="s">
        <v>811</v>
      </c>
      <c r="M398" s="24" t="s">
        <v>811</v>
      </c>
      <c r="N398" s="24" t="s">
        <v>811</v>
      </c>
      <c r="O398" s="24" t="s">
        <v>811</v>
      </c>
      <c r="P398" s="24" t="s">
        <v>815</v>
      </c>
      <c r="Q398" s="24" t="s">
        <v>811</v>
      </c>
      <c r="R398" s="24" t="s">
        <v>811</v>
      </c>
      <c r="S398" s="24" t="s">
        <v>1044</v>
      </c>
      <c r="T398" s="23">
        <v>2</v>
      </c>
      <c r="U398" s="23">
        <v>2</v>
      </c>
      <c r="V398" s="24" t="s">
        <v>2220</v>
      </c>
      <c r="W398" s="24" t="s">
        <v>815</v>
      </c>
      <c r="X398" s="24"/>
      <c r="Y398" s="24"/>
      <c r="Z398" s="24"/>
      <c r="AA398" s="24"/>
    </row>
    <row r="399" spans="1:27">
      <c r="A399" s="24" t="s">
        <v>2126</v>
      </c>
      <c r="B399" s="24" t="s">
        <v>972</v>
      </c>
      <c r="C399" s="23">
        <v>2.5</v>
      </c>
      <c r="D399" s="47">
        <v>45159</v>
      </c>
      <c r="E399" s="24"/>
      <c r="F399" s="510">
        <v>4</v>
      </c>
      <c r="G399" s="24">
        <v>12.5</v>
      </c>
      <c r="H399" s="24">
        <v>2.35</v>
      </c>
      <c r="I399" s="988">
        <v>0.188</v>
      </c>
      <c r="J399" s="24">
        <v>8.07</v>
      </c>
      <c r="K399" s="24">
        <v>24.3</v>
      </c>
      <c r="L399" s="24" t="s">
        <v>811</v>
      </c>
      <c r="M399" s="24" t="s">
        <v>811</v>
      </c>
      <c r="N399" s="24" t="s">
        <v>811</v>
      </c>
      <c r="O399" s="24" t="s">
        <v>811</v>
      </c>
      <c r="P399" s="24" t="s">
        <v>815</v>
      </c>
      <c r="Q399" s="24" t="s">
        <v>811</v>
      </c>
      <c r="R399" s="24" t="s">
        <v>811</v>
      </c>
      <c r="S399" s="24" t="s">
        <v>1044</v>
      </c>
      <c r="T399" s="23">
        <v>2</v>
      </c>
      <c r="U399" s="23">
        <v>2</v>
      </c>
      <c r="V399" s="24" t="s">
        <v>2220</v>
      </c>
      <c r="W399" s="24" t="s">
        <v>815</v>
      </c>
      <c r="X399" s="24"/>
      <c r="Y399" s="24"/>
      <c r="Z399" s="24"/>
      <c r="AA399" s="24"/>
    </row>
    <row r="400" spans="1:27">
      <c r="A400" s="24" t="s">
        <v>2126</v>
      </c>
      <c r="B400" s="24" t="s">
        <v>972</v>
      </c>
      <c r="C400" s="23">
        <v>3</v>
      </c>
      <c r="D400" s="47">
        <v>45159</v>
      </c>
      <c r="E400" s="24"/>
      <c r="F400" s="510">
        <v>4</v>
      </c>
      <c r="G400" s="24">
        <v>12.5</v>
      </c>
      <c r="H400" s="24">
        <v>2.35</v>
      </c>
      <c r="I400" s="988">
        <v>0.188</v>
      </c>
      <c r="J400" s="24">
        <v>7.87</v>
      </c>
      <c r="K400" s="24">
        <v>24.1</v>
      </c>
      <c r="L400" s="24">
        <v>6.01</v>
      </c>
      <c r="M400" s="24">
        <v>6.1</v>
      </c>
      <c r="N400" s="25">
        <v>3.1948101265822779</v>
      </c>
      <c r="O400" s="25">
        <v>1.2443898734177226</v>
      </c>
      <c r="P400" s="24">
        <v>4.4392000000000005</v>
      </c>
      <c r="Q400" s="24">
        <v>0.42311479078093533</v>
      </c>
      <c r="R400" s="24">
        <v>23.184903581267214</v>
      </c>
      <c r="S400" s="24" t="s">
        <v>1044</v>
      </c>
      <c r="T400" s="23">
        <v>2</v>
      </c>
      <c r="U400" s="23">
        <v>2</v>
      </c>
      <c r="V400" s="24" t="s">
        <v>2220</v>
      </c>
      <c r="W400" s="24" t="s">
        <v>815</v>
      </c>
      <c r="X400" s="24"/>
      <c r="Y400" s="24"/>
      <c r="Z400" s="24"/>
      <c r="AA400" s="24"/>
    </row>
    <row r="401" spans="1:27">
      <c r="A401" s="24" t="s">
        <v>2126</v>
      </c>
      <c r="B401" s="24" t="s">
        <v>972</v>
      </c>
      <c r="C401" s="23">
        <v>3.5</v>
      </c>
      <c r="D401" s="47">
        <v>45159</v>
      </c>
      <c r="E401" s="24"/>
      <c r="F401" s="510">
        <v>4</v>
      </c>
      <c r="G401" s="24">
        <v>12.5</v>
      </c>
      <c r="H401" s="24">
        <v>2.35</v>
      </c>
      <c r="I401" s="988">
        <v>0.188</v>
      </c>
      <c r="J401" s="24">
        <v>7.5</v>
      </c>
      <c r="K401" s="24">
        <v>23.8</v>
      </c>
      <c r="L401" s="24" t="s">
        <v>811</v>
      </c>
      <c r="M401" s="24" t="s">
        <v>811</v>
      </c>
      <c r="N401" s="24" t="s">
        <v>811</v>
      </c>
      <c r="O401" s="24" t="s">
        <v>811</v>
      </c>
      <c r="P401" s="24" t="s">
        <v>815</v>
      </c>
      <c r="Q401" s="24" t="s">
        <v>811</v>
      </c>
      <c r="R401" s="24" t="s">
        <v>811</v>
      </c>
      <c r="S401" s="24" t="s">
        <v>1044</v>
      </c>
      <c r="T401" s="23">
        <v>2</v>
      </c>
      <c r="U401" s="23">
        <v>2</v>
      </c>
      <c r="V401" s="24" t="s">
        <v>2220</v>
      </c>
      <c r="W401" s="24" t="s">
        <v>815</v>
      </c>
      <c r="X401" s="24"/>
      <c r="Y401" s="24"/>
      <c r="Z401" s="24"/>
      <c r="AA401" s="24"/>
    </row>
    <row r="402" spans="1:27">
      <c r="A402" s="24" t="s">
        <v>2126</v>
      </c>
      <c r="B402" s="24" t="s">
        <v>972</v>
      </c>
      <c r="C402" s="23">
        <v>4</v>
      </c>
      <c r="D402" s="47">
        <v>45159</v>
      </c>
      <c r="E402" s="24"/>
      <c r="F402" s="510">
        <v>4</v>
      </c>
      <c r="G402" s="24">
        <v>12.5</v>
      </c>
      <c r="H402" s="24">
        <v>2.35</v>
      </c>
      <c r="I402" s="988">
        <v>0.188</v>
      </c>
      <c r="J402" s="24">
        <v>6.97</v>
      </c>
      <c r="K402" s="24">
        <v>23.6</v>
      </c>
      <c r="L402" s="24" t="s">
        <v>811</v>
      </c>
      <c r="M402" s="24" t="s">
        <v>811</v>
      </c>
      <c r="N402" s="24" t="s">
        <v>811</v>
      </c>
      <c r="O402" s="24" t="s">
        <v>811</v>
      </c>
      <c r="P402" s="24" t="s">
        <v>815</v>
      </c>
      <c r="Q402" s="24" t="s">
        <v>811</v>
      </c>
      <c r="R402" s="24" t="s">
        <v>811</v>
      </c>
      <c r="S402" s="24" t="s">
        <v>1044</v>
      </c>
      <c r="T402" s="23">
        <v>2</v>
      </c>
      <c r="U402" s="23">
        <v>2</v>
      </c>
      <c r="V402" s="24" t="s">
        <v>2220</v>
      </c>
      <c r="W402" s="24" t="s">
        <v>815</v>
      </c>
      <c r="X402" s="24"/>
      <c r="Y402" s="24"/>
      <c r="Z402" s="24"/>
      <c r="AA402" s="24"/>
    </row>
    <row r="403" spans="1:27">
      <c r="A403" s="24" t="s">
        <v>2126</v>
      </c>
      <c r="B403" s="24" t="s">
        <v>972</v>
      </c>
      <c r="C403" s="23">
        <v>4.5</v>
      </c>
      <c r="D403" s="47">
        <v>45159</v>
      </c>
      <c r="E403" s="24"/>
      <c r="F403" s="510">
        <v>4</v>
      </c>
      <c r="G403" s="24">
        <v>12.5</v>
      </c>
      <c r="H403" s="24">
        <v>2.35</v>
      </c>
      <c r="I403" s="988">
        <v>0.188</v>
      </c>
      <c r="J403" s="24">
        <v>2.9</v>
      </c>
      <c r="K403" s="24">
        <v>21.7</v>
      </c>
      <c r="L403" s="24" t="s">
        <v>811</v>
      </c>
      <c r="M403" s="24" t="s">
        <v>811</v>
      </c>
      <c r="N403" s="24" t="s">
        <v>811</v>
      </c>
      <c r="O403" s="24" t="s">
        <v>811</v>
      </c>
      <c r="P403" s="24" t="s">
        <v>815</v>
      </c>
      <c r="Q403" s="24" t="s">
        <v>811</v>
      </c>
      <c r="R403" s="24" t="s">
        <v>811</v>
      </c>
      <c r="S403" s="24" t="s">
        <v>1044</v>
      </c>
      <c r="T403" s="23">
        <v>2</v>
      </c>
      <c r="U403" s="23">
        <v>2</v>
      </c>
      <c r="V403" s="24" t="s">
        <v>2220</v>
      </c>
      <c r="W403" s="24" t="s">
        <v>815</v>
      </c>
      <c r="X403" s="24"/>
      <c r="Y403" s="24"/>
      <c r="Z403" s="24"/>
      <c r="AA403" s="24"/>
    </row>
    <row r="404" spans="1:27">
      <c r="A404" s="24" t="s">
        <v>2126</v>
      </c>
      <c r="B404" s="24" t="s">
        <v>972</v>
      </c>
      <c r="C404" s="23">
        <v>5</v>
      </c>
      <c r="D404" s="47">
        <v>45159</v>
      </c>
      <c r="E404" s="24"/>
      <c r="F404" s="510">
        <v>4</v>
      </c>
      <c r="G404" s="24">
        <v>12.5</v>
      </c>
      <c r="H404" s="24">
        <v>2.35</v>
      </c>
      <c r="I404" s="988">
        <v>0.188</v>
      </c>
      <c r="J404" s="24">
        <v>0.13</v>
      </c>
      <c r="K404" s="24">
        <v>17.600000000000001</v>
      </c>
      <c r="L404" s="24" t="s">
        <v>811</v>
      </c>
      <c r="M404" s="24" t="s">
        <v>811</v>
      </c>
      <c r="N404" s="24" t="s">
        <v>811</v>
      </c>
      <c r="O404" s="24" t="s">
        <v>811</v>
      </c>
      <c r="P404" s="24" t="s">
        <v>815</v>
      </c>
      <c r="Q404" s="24" t="s">
        <v>811</v>
      </c>
      <c r="R404" s="24" t="s">
        <v>811</v>
      </c>
      <c r="S404" s="24" t="s">
        <v>1044</v>
      </c>
      <c r="T404" s="23">
        <v>2</v>
      </c>
      <c r="U404" s="23">
        <v>2</v>
      </c>
      <c r="V404" s="24" t="s">
        <v>2220</v>
      </c>
      <c r="W404" s="24" t="s">
        <v>815</v>
      </c>
      <c r="X404" s="24"/>
      <c r="Y404" s="24"/>
      <c r="Z404" s="24"/>
      <c r="AA404" s="24"/>
    </row>
    <row r="405" spans="1:27">
      <c r="A405" s="24" t="s">
        <v>2126</v>
      </c>
      <c r="B405" s="24" t="s">
        <v>972</v>
      </c>
      <c r="C405" s="23">
        <v>5.5</v>
      </c>
      <c r="D405" s="47">
        <v>45159</v>
      </c>
      <c r="E405" s="24"/>
      <c r="F405" s="510">
        <v>4</v>
      </c>
      <c r="G405" s="24">
        <v>12.5</v>
      </c>
      <c r="H405" s="24">
        <v>2.35</v>
      </c>
      <c r="I405" s="988">
        <v>0.188</v>
      </c>
      <c r="J405" s="24">
        <v>0.18</v>
      </c>
      <c r="K405" s="24">
        <v>16.5</v>
      </c>
      <c r="L405" s="24" t="s">
        <v>811</v>
      </c>
      <c r="M405" s="24" t="s">
        <v>811</v>
      </c>
      <c r="N405" s="24" t="s">
        <v>811</v>
      </c>
      <c r="O405" s="24" t="s">
        <v>811</v>
      </c>
      <c r="P405" s="24" t="s">
        <v>815</v>
      </c>
      <c r="Q405" s="24" t="s">
        <v>811</v>
      </c>
      <c r="R405" s="24" t="s">
        <v>811</v>
      </c>
      <c r="S405" s="24" t="s">
        <v>1044</v>
      </c>
      <c r="T405" s="23">
        <v>2</v>
      </c>
      <c r="U405" s="23">
        <v>2</v>
      </c>
      <c r="V405" s="24" t="s">
        <v>2220</v>
      </c>
      <c r="W405" s="24" t="s">
        <v>815</v>
      </c>
      <c r="X405" s="24"/>
      <c r="Y405" s="24"/>
      <c r="Z405" s="24"/>
      <c r="AA405" s="24"/>
    </row>
    <row r="406" spans="1:27">
      <c r="A406" s="24" t="s">
        <v>2126</v>
      </c>
      <c r="B406" s="24" t="s">
        <v>972</v>
      </c>
      <c r="C406" s="23">
        <v>6</v>
      </c>
      <c r="D406" s="47">
        <v>45159</v>
      </c>
      <c r="E406" s="24"/>
      <c r="F406" s="510">
        <v>4</v>
      </c>
      <c r="G406" s="24">
        <v>12.5</v>
      </c>
      <c r="H406" s="24">
        <v>2.35</v>
      </c>
      <c r="I406" s="988">
        <v>0.188</v>
      </c>
      <c r="J406" s="24">
        <v>0.23</v>
      </c>
      <c r="K406" s="24">
        <v>14.3</v>
      </c>
      <c r="L406" s="24" t="s">
        <v>811</v>
      </c>
      <c r="M406" s="24" t="s">
        <v>811</v>
      </c>
      <c r="N406" s="24" t="s">
        <v>811</v>
      </c>
      <c r="O406" s="24" t="s">
        <v>811</v>
      </c>
      <c r="P406" s="24" t="s">
        <v>815</v>
      </c>
      <c r="Q406" s="24" t="s">
        <v>811</v>
      </c>
      <c r="R406" s="24" t="s">
        <v>811</v>
      </c>
      <c r="S406" s="24" t="s">
        <v>1044</v>
      </c>
      <c r="T406" s="23">
        <v>2</v>
      </c>
      <c r="U406" s="23">
        <v>2</v>
      </c>
      <c r="V406" s="24" t="s">
        <v>2220</v>
      </c>
      <c r="W406" s="24" t="s">
        <v>815</v>
      </c>
      <c r="X406" s="24"/>
      <c r="Y406" s="24"/>
      <c r="Z406" s="24"/>
      <c r="AA406" s="24"/>
    </row>
    <row r="407" spans="1:27">
      <c r="A407" s="24" t="s">
        <v>2126</v>
      </c>
      <c r="B407" s="24" t="s">
        <v>972</v>
      </c>
      <c r="C407" s="23">
        <v>6.5</v>
      </c>
      <c r="D407" s="47">
        <v>45159</v>
      </c>
      <c r="E407" s="24"/>
      <c r="F407" s="510">
        <v>4</v>
      </c>
      <c r="G407" s="24">
        <v>12.5</v>
      </c>
      <c r="H407" s="24">
        <v>2.35</v>
      </c>
      <c r="I407" s="988">
        <v>0.188</v>
      </c>
      <c r="J407" s="24">
        <v>1.8</v>
      </c>
      <c r="K407" s="24">
        <v>12.5</v>
      </c>
      <c r="L407" s="24" t="s">
        <v>811</v>
      </c>
      <c r="M407" s="24" t="s">
        <v>811</v>
      </c>
      <c r="N407" s="24" t="s">
        <v>811</v>
      </c>
      <c r="O407" s="24" t="s">
        <v>811</v>
      </c>
      <c r="P407" s="24" t="s">
        <v>815</v>
      </c>
      <c r="Q407" s="24" t="s">
        <v>811</v>
      </c>
      <c r="R407" s="24" t="s">
        <v>811</v>
      </c>
      <c r="S407" s="24" t="s">
        <v>1044</v>
      </c>
      <c r="T407" s="23">
        <v>2</v>
      </c>
      <c r="U407" s="23">
        <v>2</v>
      </c>
      <c r="V407" s="24" t="s">
        <v>2220</v>
      </c>
      <c r="W407" s="24" t="s">
        <v>815</v>
      </c>
      <c r="X407" s="24"/>
      <c r="Y407" s="24"/>
      <c r="Z407" s="24"/>
      <c r="AA407" s="24"/>
    </row>
    <row r="408" spans="1:27">
      <c r="A408" s="24" t="s">
        <v>2126</v>
      </c>
      <c r="B408" s="24" t="s">
        <v>972</v>
      </c>
      <c r="C408" s="23">
        <v>7</v>
      </c>
      <c r="D408" s="47">
        <v>45159</v>
      </c>
      <c r="E408" s="24"/>
      <c r="F408" s="510">
        <v>4</v>
      </c>
      <c r="G408" s="24">
        <v>12.5</v>
      </c>
      <c r="H408" s="24">
        <v>2.35</v>
      </c>
      <c r="I408" s="988">
        <v>0.188</v>
      </c>
      <c r="J408" s="24">
        <v>0.82</v>
      </c>
      <c r="K408" s="24">
        <v>11</v>
      </c>
      <c r="L408" s="24" t="s">
        <v>811</v>
      </c>
      <c r="M408" s="24" t="s">
        <v>811</v>
      </c>
      <c r="N408" s="24" t="s">
        <v>811</v>
      </c>
      <c r="O408" s="24" t="s">
        <v>811</v>
      </c>
      <c r="P408" s="24" t="s">
        <v>815</v>
      </c>
      <c r="Q408" s="24" t="s">
        <v>811</v>
      </c>
      <c r="R408" s="24" t="s">
        <v>811</v>
      </c>
      <c r="S408" s="24" t="s">
        <v>1044</v>
      </c>
      <c r="T408" s="23">
        <v>2</v>
      </c>
      <c r="U408" s="23">
        <v>2</v>
      </c>
      <c r="V408" s="24" t="s">
        <v>2220</v>
      </c>
      <c r="W408" s="24" t="s">
        <v>815</v>
      </c>
      <c r="X408" s="24"/>
      <c r="Y408" s="24"/>
      <c r="Z408" s="24"/>
      <c r="AA408" s="24"/>
    </row>
    <row r="409" spans="1:27">
      <c r="A409" s="24" t="s">
        <v>2126</v>
      </c>
      <c r="B409" s="24" t="s">
        <v>972</v>
      </c>
      <c r="C409" s="23">
        <v>7.5</v>
      </c>
      <c r="D409" s="47">
        <v>45159</v>
      </c>
      <c r="E409" s="24"/>
      <c r="F409" s="510">
        <v>4</v>
      </c>
      <c r="G409" s="24">
        <v>12.5</v>
      </c>
      <c r="H409" s="24">
        <v>2.35</v>
      </c>
      <c r="I409" s="988">
        <v>0.188</v>
      </c>
      <c r="J409" s="24">
        <v>0.78</v>
      </c>
      <c r="K409" s="24">
        <v>10.5</v>
      </c>
      <c r="L409" s="24" t="s">
        <v>811</v>
      </c>
      <c r="M409" s="24" t="s">
        <v>811</v>
      </c>
      <c r="N409" s="24" t="s">
        <v>811</v>
      </c>
      <c r="O409" s="24" t="s">
        <v>811</v>
      </c>
      <c r="P409" s="24" t="s">
        <v>815</v>
      </c>
      <c r="Q409" s="24" t="s">
        <v>811</v>
      </c>
      <c r="R409" s="24" t="s">
        <v>811</v>
      </c>
      <c r="S409" s="24" t="s">
        <v>1044</v>
      </c>
      <c r="T409" s="23">
        <v>2</v>
      </c>
      <c r="U409" s="23">
        <v>2</v>
      </c>
      <c r="V409" s="24" t="s">
        <v>2220</v>
      </c>
      <c r="W409" s="24" t="s">
        <v>815</v>
      </c>
      <c r="X409" s="24"/>
      <c r="Y409" s="24"/>
      <c r="Z409" s="24"/>
      <c r="AA409" s="24"/>
    </row>
    <row r="410" spans="1:27">
      <c r="A410" s="24" t="s">
        <v>2126</v>
      </c>
      <c r="B410" s="24" t="s">
        <v>972</v>
      </c>
      <c r="C410" s="23">
        <v>8</v>
      </c>
      <c r="D410" s="47">
        <v>45159</v>
      </c>
      <c r="E410" s="24"/>
      <c r="F410" s="510">
        <v>4</v>
      </c>
      <c r="G410" s="24">
        <v>12.5</v>
      </c>
      <c r="H410" s="24">
        <v>2.35</v>
      </c>
      <c r="I410" s="988">
        <v>0.188</v>
      </c>
      <c r="J410" s="24">
        <v>0.62</v>
      </c>
      <c r="K410" s="24">
        <v>9.6</v>
      </c>
      <c r="L410" s="24" t="s">
        <v>811</v>
      </c>
      <c r="M410" s="24" t="s">
        <v>811</v>
      </c>
      <c r="N410" s="24" t="s">
        <v>811</v>
      </c>
      <c r="O410" s="24" t="s">
        <v>811</v>
      </c>
      <c r="P410" s="24" t="s">
        <v>815</v>
      </c>
      <c r="Q410" s="24" t="s">
        <v>811</v>
      </c>
      <c r="R410" s="24" t="s">
        <v>811</v>
      </c>
      <c r="S410" s="24" t="s">
        <v>1044</v>
      </c>
      <c r="T410" s="23">
        <v>2</v>
      </c>
      <c r="U410" s="23">
        <v>2</v>
      </c>
      <c r="V410" s="24" t="s">
        <v>2220</v>
      </c>
      <c r="W410" s="24" t="s">
        <v>815</v>
      </c>
      <c r="X410" s="24"/>
      <c r="Y410" s="24"/>
      <c r="Z410" s="24"/>
      <c r="AA410" s="24"/>
    </row>
    <row r="411" spans="1:27">
      <c r="A411" s="24" t="s">
        <v>2126</v>
      </c>
      <c r="B411" s="24" t="s">
        <v>972</v>
      </c>
      <c r="C411" s="23">
        <v>8.5</v>
      </c>
      <c r="D411" s="47">
        <v>45159</v>
      </c>
      <c r="E411" s="24"/>
      <c r="F411" s="510">
        <v>4</v>
      </c>
      <c r="G411" s="24">
        <v>12.5</v>
      </c>
      <c r="H411" s="24">
        <v>2.35</v>
      </c>
      <c r="I411" s="988">
        <v>0.188</v>
      </c>
      <c r="J411" s="24">
        <v>0.25</v>
      </c>
      <c r="K411" s="24">
        <v>9.1999999999999993</v>
      </c>
      <c r="L411" s="24" t="s">
        <v>811</v>
      </c>
      <c r="M411" s="24" t="s">
        <v>811</v>
      </c>
      <c r="N411" s="24" t="s">
        <v>811</v>
      </c>
      <c r="O411" s="24" t="s">
        <v>811</v>
      </c>
      <c r="P411" s="24" t="s">
        <v>815</v>
      </c>
      <c r="Q411" s="24" t="s">
        <v>811</v>
      </c>
      <c r="R411" s="24" t="s">
        <v>811</v>
      </c>
      <c r="S411" s="24" t="s">
        <v>1044</v>
      </c>
      <c r="T411" s="23">
        <v>2</v>
      </c>
      <c r="U411" s="23">
        <v>2</v>
      </c>
      <c r="V411" s="24" t="s">
        <v>2220</v>
      </c>
      <c r="W411" s="24" t="s">
        <v>815</v>
      </c>
      <c r="X411" s="24"/>
      <c r="Y411" s="24"/>
      <c r="Z411" s="24"/>
      <c r="AA411" s="24"/>
    </row>
    <row r="412" spans="1:27">
      <c r="A412" s="24" t="s">
        <v>2126</v>
      </c>
      <c r="B412" s="24" t="s">
        <v>972</v>
      </c>
      <c r="C412" s="23">
        <v>9</v>
      </c>
      <c r="D412" s="47">
        <v>45159</v>
      </c>
      <c r="E412" s="24"/>
      <c r="F412" s="510">
        <v>4</v>
      </c>
      <c r="G412" s="24">
        <v>12.5</v>
      </c>
      <c r="H412" s="24">
        <v>2.35</v>
      </c>
      <c r="I412" s="988">
        <v>0.188</v>
      </c>
      <c r="J412" s="24">
        <v>0.3</v>
      </c>
      <c r="K412" s="24">
        <v>8.6</v>
      </c>
      <c r="L412" s="24">
        <v>5.37</v>
      </c>
      <c r="M412" s="24">
        <v>6.7</v>
      </c>
      <c r="N412" s="25">
        <v>1.2008860759493674</v>
      </c>
      <c r="O412" s="25">
        <v>1.3409139240506325</v>
      </c>
      <c r="P412" s="24">
        <v>2.5417999999999998</v>
      </c>
      <c r="Q412" s="24">
        <v>0.5385097337211906</v>
      </c>
      <c r="R412" s="24">
        <v>19.731538764266034</v>
      </c>
      <c r="S412" s="24" t="s">
        <v>1044</v>
      </c>
      <c r="T412" s="23">
        <v>2</v>
      </c>
      <c r="U412" s="23">
        <v>2</v>
      </c>
      <c r="V412" s="24" t="s">
        <v>2220</v>
      </c>
      <c r="W412" s="24" t="s">
        <v>815</v>
      </c>
      <c r="X412" s="24"/>
      <c r="Y412" s="24"/>
      <c r="Z412" s="24"/>
      <c r="AA412" s="24"/>
    </row>
    <row r="413" spans="1:27">
      <c r="A413" s="24" t="s">
        <v>2126</v>
      </c>
      <c r="B413" s="24" t="s">
        <v>972</v>
      </c>
      <c r="C413" s="23">
        <v>9.5</v>
      </c>
      <c r="D413" s="47">
        <v>45159</v>
      </c>
      <c r="E413" s="24"/>
      <c r="F413" s="510">
        <v>4</v>
      </c>
      <c r="G413" s="24">
        <v>12.5</v>
      </c>
      <c r="H413" s="24">
        <v>2.35</v>
      </c>
      <c r="I413" s="988">
        <v>0.188</v>
      </c>
      <c r="J413" s="24">
        <v>0.39</v>
      </c>
      <c r="K413" s="24">
        <v>8.5</v>
      </c>
      <c r="L413" s="24" t="s">
        <v>811</v>
      </c>
      <c r="M413" s="24" t="s">
        <v>811</v>
      </c>
      <c r="N413" s="24" t="s">
        <v>811</v>
      </c>
      <c r="O413" s="24" t="s">
        <v>811</v>
      </c>
      <c r="P413" s="24" t="s">
        <v>815</v>
      </c>
      <c r="Q413" s="24" t="s">
        <v>811</v>
      </c>
      <c r="R413" s="24" t="s">
        <v>811</v>
      </c>
      <c r="S413" s="24" t="s">
        <v>1044</v>
      </c>
      <c r="T413" s="23">
        <v>2</v>
      </c>
      <c r="U413" s="23">
        <v>2</v>
      </c>
      <c r="V413" s="24" t="s">
        <v>2220</v>
      </c>
      <c r="W413" s="24" t="s">
        <v>815</v>
      </c>
      <c r="X413" s="24"/>
      <c r="Y413" s="24"/>
      <c r="Z413" s="24"/>
      <c r="AA413" s="24"/>
    </row>
    <row r="414" spans="1:27">
      <c r="A414" s="24" t="s">
        <v>2126</v>
      </c>
      <c r="B414" s="24" t="s">
        <v>972</v>
      </c>
      <c r="C414" s="23">
        <v>10</v>
      </c>
      <c r="D414" s="47">
        <v>45159</v>
      </c>
      <c r="E414" s="24"/>
      <c r="F414" s="510">
        <v>4</v>
      </c>
      <c r="G414" s="24">
        <v>12.5</v>
      </c>
      <c r="H414" s="24">
        <v>2.35</v>
      </c>
      <c r="I414" s="988">
        <v>0.188</v>
      </c>
      <c r="J414" s="24">
        <v>0.41</v>
      </c>
      <c r="K414" s="24">
        <v>8.4</v>
      </c>
      <c r="L414" s="24" t="s">
        <v>811</v>
      </c>
      <c r="M414" s="24" t="s">
        <v>811</v>
      </c>
      <c r="N414" s="24" t="s">
        <v>811</v>
      </c>
      <c r="O414" s="24" t="s">
        <v>811</v>
      </c>
      <c r="P414" s="24" t="s">
        <v>815</v>
      </c>
      <c r="Q414" s="24" t="s">
        <v>811</v>
      </c>
      <c r="R414" s="24" t="s">
        <v>811</v>
      </c>
      <c r="S414" s="24" t="s">
        <v>1044</v>
      </c>
      <c r="T414" s="23">
        <v>2</v>
      </c>
      <c r="U414" s="23">
        <v>2</v>
      </c>
      <c r="V414" s="24" t="s">
        <v>2220</v>
      </c>
      <c r="W414" s="24" t="s">
        <v>815</v>
      </c>
      <c r="X414" s="24"/>
      <c r="Y414" s="24"/>
      <c r="Z414" s="24"/>
      <c r="AA414" s="24"/>
    </row>
    <row r="415" spans="1:27">
      <c r="A415" s="24" t="s">
        <v>2126</v>
      </c>
      <c r="B415" s="24" t="s">
        <v>972</v>
      </c>
      <c r="C415" s="23">
        <v>10.5</v>
      </c>
      <c r="D415" s="47">
        <v>45159</v>
      </c>
      <c r="E415" s="24"/>
      <c r="F415" s="510">
        <v>4</v>
      </c>
      <c r="G415" s="24">
        <v>12.5</v>
      </c>
      <c r="H415" s="24">
        <v>2.35</v>
      </c>
      <c r="I415" s="988">
        <v>0.188</v>
      </c>
      <c r="J415" s="24">
        <v>0.43</v>
      </c>
      <c r="K415" s="24">
        <v>8.1999999999999993</v>
      </c>
      <c r="L415" s="24" t="s">
        <v>811</v>
      </c>
      <c r="M415" s="24" t="s">
        <v>811</v>
      </c>
      <c r="N415" s="24" t="s">
        <v>811</v>
      </c>
      <c r="O415" s="24" t="s">
        <v>811</v>
      </c>
      <c r="P415" s="24" t="s">
        <v>815</v>
      </c>
      <c r="Q415" s="24" t="s">
        <v>811</v>
      </c>
      <c r="R415" s="24" t="s">
        <v>811</v>
      </c>
      <c r="S415" s="24" t="s">
        <v>1044</v>
      </c>
      <c r="T415" s="23">
        <v>2</v>
      </c>
      <c r="U415" s="23">
        <v>2</v>
      </c>
      <c r="V415" s="24" t="s">
        <v>2220</v>
      </c>
      <c r="W415" s="24" t="s">
        <v>815</v>
      </c>
      <c r="X415" s="24"/>
      <c r="Y415" s="24"/>
      <c r="Z415" s="24"/>
      <c r="AA415" s="24"/>
    </row>
    <row r="416" spans="1:27">
      <c r="A416" s="24" t="s">
        <v>2126</v>
      </c>
      <c r="B416" s="24" t="s">
        <v>972</v>
      </c>
      <c r="C416" s="23">
        <v>11</v>
      </c>
      <c r="D416" s="47">
        <v>45159</v>
      </c>
      <c r="E416" s="24"/>
      <c r="F416" s="510">
        <v>4</v>
      </c>
      <c r="G416" s="24">
        <v>12.5</v>
      </c>
      <c r="H416" s="24">
        <v>2.35</v>
      </c>
      <c r="I416" s="988">
        <v>0.188</v>
      </c>
      <c r="J416" s="24">
        <v>0.44</v>
      </c>
      <c r="K416" s="24">
        <v>8.1</v>
      </c>
      <c r="L416" s="24" t="s">
        <v>811</v>
      </c>
      <c r="M416" s="24" t="s">
        <v>811</v>
      </c>
      <c r="N416" s="24" t="s">
        <v>811</v>
      </c>
      <c r="O416" s="24" t="s">
        <v>811</v>
      </c>
      <c r="P416" s="24" t="s">
        <v>815</v>
      </c>
      <c r="Q416" s="24" t="s">
        <v>811</v>
      </c>
      <c r="R416" s="24" t="s">
        <v>811</v>
      </c>
      <c r="S416" s="24" t="s">
        <v>1044</v>
      </c>
      <c r="T416" s="23">
        <v>2</v>
      </c>
      <c r="U416" s="23">
        <v>2</v>
      </c>
      <c r="V416" s="24" t="s">
        <v>2220</v>
      </c>
      <c r="W416" s="24" t="s">
        <v>815</v>
      </c>
      <c r="X416" s="24"/>
      <c r="Y416" s="24"/>
      <c r="Z416" s="24"/>
      <c r="AA416" s="24"/>
    </row>
    <row r="417" spans="1:27">
      <c r="A417" s="24" t="s">
        <v>2126</v>
      </c>
      <c r="B417" s="24" t="s">
        <v>972</v>
      </c>
      <c r="C417" s="23">
        <v>11.5</v>
      </c>
      <c r="D417" s="47">
        <v>45159</v>
      </c>
      <c r="E417" s="24"/>
      <c r="F417" s="510">
        <v>4</v>
      </c>
      <c r="G417" s="24">
        <v>12.5</v>
      </c>
      <c r="H417" s="24">
        <v>2.35</v>
      </c>
      <c r="I417" s="988">
        <v>0.188</v>
      </c>
      <c r="J417" s="24">
        <v>0.45</v>
      </c>
      <c r="K417" s="24">
        <v>8</v>
      </c>
      <c r="L417" s="24">
        <v>5.9</v>
      </c>
      <c r="M417" s="24">
        <v>22.199999999999996</v>
      </c>
      <c r="N417" s="25">
        <v>0.52113924050632932</v>
      </c>
      <c r="O417" s="25">
        <v>4.4908607594936711</v>
      </c>
      <c r="P417" s="24">
        <v>5.0120000000000005</v>
      </c>
      <c r="Q417" s="24">
        <v>2.2060260661442506</v>
      </c>
      <c r="R417" s="24">
        <v>56.12469106650925</v>
      </c>
      <c r="S417" s="24" t="s">
        <v>1044</v>
      </c>
      <c r="T417" s="23">
        <v>2</v>
      </c>
      <c r="U417" s="23">
        <v>2</v>
      </c>
      <c r="V417" s="24" t="s">
        <v>2220</v>
      </c>
      <c r="W417" s="24" t="s">
        <v>815</v>
      </c>
      <c r="X417" s="24"/>
      <c r="Y417" s="24"/>
      <c r="Z417" s="24"/>
      <c r="AA417" s="24"/>
    </row>
    <row r="418" spans="1:27">
      <c r="A418" s="24" t="s">
        <v>2126</v>
      </c>
      <c r="B418" s="24" t="s">
        <v>2135</v>
      </c>
      <c r="C418" s="23">
        <v>0.5</v>
      </c>
      <c r="D418" s="47">
        <v>45028</v>
      </c>
      <c r="E418" s="24"/>
      <c r="F418" s="510">
        <v>2</v>
      </c>
      <c r="G418" s="24">
        <v>5.65</v>
      </c>
      <c r="H418" s="24">
        <v>2.75</v>
      </c>
      <c r="I418" s="988">
        <v>0.48672566371681414</v>
      </c>
      <c r="J418" s="24">
        <v>10.62</v>
      </c>
      <c r="K418" s="24">
        <v>13.1</v>
      </c>
      <c r="L418" s="24">
        <v>5.89</v>
      </c>
      <c r="M418" s="24">
        <v>17.7</v>
      </c>
      <c r="N418" s="24">
        <v>1.891962025316456</v>
      </c>
      <c r="O418" s="24">
        <v>2.5000000000000001E-2</v>
      </c>
      <c r="P418" s="24">
        <v>1.9169620253164559</v>
      </c>
      <c r="Q418" s="71">
        <v>1.2157481347983536</v>
      </c>
      <c r="R418" s="24">
        <v>25.952768042208405</v>
      </c>
      <c r="S418" s="24" t="s">
        <v>1045</v>
      </c>
      <c r="T418" s="23">
        <v>3</v>
      </c>
      <c r="U418" s="23">
        <v>3</v>
      </c>
      <c r="V418" s="24" t="s">
        <v>1105</v>
      </c>
      <c r="W418" s="24" t="s">
        <v>2221</v>
      </c>
      <c r="X418" s="24"/>
      <c r="Y418" s="24"/>
      <c r="Z418" s="24"/>
      <c r="AA418" s="24"/>
    </row>
    <row r="419" spans="1:27">
      <c r="A419" s="24" t="s">
        <v>2126</v>
      </c>
      <c r="B419" s="24" t="s">
        <v>2135</v>
      </c>
      <c r="C419" s="23">
        <v>1</v>
      </c>
      <c r="D419" s="47">
        <v>45028</v>
      </c>
      <c r="E419" s="24"/>
      <c r="F419" s="510">
        <v>2</v>
      </c>
      <c r="G419" s="24">
        <v>5.65</v>
      </c>
      <c r="H419" s="24">
        <v>2.75</v>
      </c>
      <c r="I419" s="988">
        <v>0.48672566371681414</v>
      </c>
      <c r="J419" s="24">
        <v>10.54</v>
      </c>
      <c r="K419" s="24">
        <v>13.1</v>
      </c>
      <c r="L419" s="24" t="s">
        <v>811</v>
      </c>
      <c r="M419" s="24" t="s">
        <v>811</v>
      </c>
      <c r="N419" s="24" t="s">
        <v>811</v>
      </c>
      <c r="O419" s="24" t="s">
        <v>811</v>
      </c>
      <c r="P419" s="24" t="s">
        <v>815</v>
      </c>
      <c r="Q419" s="24" t="s">
        <v>811</v>
      </c>
      <c r="R419" s="24" t="s">
        <v>811</v>
      </c>
      <c r="S419" s="24" t="s">
        <v>1045</v>
      </c>
      <c r="T419" s="23">
        <v>3</v>
      </c>
      <c r="U419" s="23">
        <v>3</v>
      </c>
      <c r="V419" s="24" t="s">
        <v>1105</v>
      </c>
      <c r="W419" s="24" t="s">
        <v>2221</v>
      </c>
      <c r="X419" s="24"/>
      <c r="Y419" s="24"/>
      <c r="Z419" s="24"/>
      <c r="AA419" s="24"/>
    </row>
    <row r="420" spans="1:27">
      <c r="A420" s="24" t="s">
        <v>2126</v>
      </c>
      <c r="B420" s="24" t="s">
        <v>2135</v>
      </c>
      <c r="C420" s="23">
        <v>2</v>
      </c>
      <c r="D420" s="47">
        <v>45028</v>
      </c>
      <c r="E420" s="24"/>
      <c r="F420" s="510">
        <v>2</v>
      </c>
      <c r="G420" s="24">
        <v>5.65</v>
      </c>
      <c r="H420" s="24">
        <v>2.75</v>
      </c>
      <c r="I420" s="988">
        <v>0.48672566371681414</v>
      </c>
      <c r="J420" s="24">
        <v>11.19</v>
      </c>
      <c r="K420" s="24">
        <v>11.9</v>
      </c>
      <c r="L420" s="24" t="s">
        <v>811</v>
      </c>
      <c r="M420" s="24" t="s">
        <v>811</v>
      </c>
      <c r="N420" s="24" t="s">
        <v>811</v>
      </c>
      <c r="O420" s="24" t="s">
        <v>811</v>
      </c>
      <c r="P420" s="24" t="s">
        <v>815</v>
      </c>
      <c r="Q420" s="24" t="s">
        <v>811</v>
      </c>
      <c r="R420" s="24" t="s">
        <v>811</v>
      </c>
      <c r="S420" s="24" t="s">
        <v>1045</v>
      </c>
      <c r="T420" s="23">
        <v>3</v>
      </c>
      <c r="U420" s="23">
        <v>3</v>
      </c>
      <c r="V420" s="24" t="s">
        <v>1105</v>
      </c>
      <c r="W420" s="24" t="s">
        <v>2221</v>
      </c>
      <c r="X420" s="24"/>
      <c r="Y420" s="24"/>
      <c r="Z420" s="24"/>
      <c r="AA420" s="24"/>
    </row>
    <row r="421" spans="1:27">
      <c r="A421" s="24" t="s">
        <v>2126</v>
      </c>
      <c r="B421" s="24" t="s">
        <v>2135</v>
      </c>
      <c r="C421" s="23">
        <v>3</v>
      </c>
      <c r="D421" s="47">
        <v>45028</v>
      </c>
      <c r="E421" s="24"/>
      <c r="F421" s="510">
        <v>2</v>
      </c>
      <c r="G421" s="24">
        <v>5.65</v>
      </c>
      <c r="H421" s="24">
        <v>2.75</v>
      </c>
      <c r="I421" s="988">
        <v>0.48672566371681414</v>
      </c>
      <c r="J421" s="24">
        <v>11.19</v>
      </c>
      <c r="K421" s="24">
        <v>10.5</v>
      </c>
      <c r="L421" s="24" t="s">
        <v>811</v>
      </c>
      <c r="M421" s="24" t="s">
        <v>811</v>
      </c>
      <c r="N421" s="24" t="s">
        <v>811</v>
      </c>
      <c r="O421" s="24" t="s">
        <v>811</v>
      </c>
      <c r="P421" s="24" t="s">
        <v>815</v>
      </c>
      <c r="Q421" s="24" t="s">
        <v>811</v>
      </c>
      <c r="R421" s="24" t="s">
        <v>811</v>
      </c>
      <c r="S421" s="24" t="s">
        <v>1045</v>
      </c>
      <c r="T421" s="23">
        <v>3</v>
      </c>
      <c r="U421" s="23">
        <v>3</v>
      </c>
      <c r="V421" s="24" t="s">
        <v>1105</v>
      </c>
      <c r="W421" s="24" t="s">
        <v>2221</v>
      </c>
      <c r="X421" s="24"/>
      <c r="Y421" s="24"/>
      <c r="Z421" s="24"/>
      <c r="AA421" s="24"/>
    </row>
    <row r="422" spans="1:27">
      <c r="A422" s="24" t="s">
        <v>2126</v>
      </c>
      <c r="B422" s="24" t="s">
        <v>2135</v>
      </c>
      <c r="C422" s="23">
        <v>4</v>
      </c>
      <c r="D422" s="47">
        <v>45028</v>
      </c>
      <c r="E422" s="24"/>
      <c r="F422" s="510">
        <v>2</v>
      </c>
      <c r="G422" s="24">
        <v>5.65</v>
      </c>
      <c r="H422" s="24">
        <v>2.75</v>
      </c>
      <c r="I422" s="988">
        <v>0.48672566371681414</v>
      </c>
      <c r="J422" s="24">
        <v>8.91</v>
      </c>
      <c r="K422" s="24">
        <v>8.6</v>
      </c>
      <c r="L422" s="24" t="s">
        <v>811</v>
      </c>
      <c r="M422" s="24" t="s">
        <v>811</v>
      </c>
      <c r="N422" s="24" t="s">
        <v>811</v>
      </c>
      <c r="O422" s="24" t="s">
        <v>811</v>
      </c>
      <c r="P422" s="24" t="s">
        <v>815</v>
      </c>
      <c r="Q422" s="24" t="s">
        <v>811</v>
      </c>
      <c r="R422" s="24" t="s">
        <v>811</v>
      </c>
      <c r="S422" s="24" t="s">
        <v>1045</v>
      </c>
      <c r="T422" s="23">
        <v>3</v>
      </c>
      <c r="U422" s="23">
        <v>3</v>
      </c>
      <c r="V422" s="24" t="s">
        <v>1105</v>
      </c>
      <c r="W422" s="24" t="s">
        <v>2221</v>
      </c>
      <c r="X422" s="24"/>
      <c r="Y422" s="24"/>
      <c r="Z422" s="24"/>
      <c r="AA422" s="24"/>
    </row>
    <row r="423" spans="1:27">
      <c r="A423" s="24" t="s">
        <v>2126</v>
      </c>
      <c r="B423" s="24" t="s">
        <v>2135</v>
      </c>
      <c r="C423" s="23">
        <v>5</v>
      </c>
      <c r="D423" s="47">
        <v>45028</v>
      </c>
      <c r="E423" s="24"/>
      <c r="F423" s="510">
        <v>2</v>
      </c>
      <c r="G423" s="24">
        <v>5.65</v>
      </c>
      <c r="H423" s="24">
        <v>2.75</v>
      </c>
      <c r="I423" s="988">
        <v>0.48672566371681414</v>
      </c>
      <c r="J423" s="24">
        <v>5.33</v>
      </c>
      <c r="K423" s="24">
        <v>7.8</v>
      </c>
      <c r="L423" s="24" t="s">
        <v>811</v>
      </c>
      <c r="M423" s="24" t="s">
        <v>811</v>
      </c>
      <c r="N423" s="24" t="s">
        <v>811</v>
      </c>
      <c r="O423" s="24" t="s">
        <v>811</v>
      </c>
      <c r="P423" s="24" t="s">
        <v>815</v>
      </c>
      <c r="Q423" s="24" t="s">
        <v>811</v>
      </c>
      <c r="R423" s="24" t="s">
        <v>811</v>
      </c>
      <c r="S423" s="24" t="s">
        <v>1045</v>
      </c>
      <c r="T423" s="23">
        <v>3</v>
      </c>
      <c r="U423" s="23">
        <v>3</v>
      </c>
      <c r="V423" s="24" t="s">
        <v>1105</v>
      </c>
      <c r="W423" s="24" t="s">
        <v>2221</v>
      </c>
      <c r="X423" s="24"/>
      <c r="Y423" s="24"/>
      <c r="Z423" s="24"/>
      <c r="AA423" s="24"/>
    </row>
    <row r="424" spans="1:27">
      <c r="A424" s="24" t="s">
        <v>2126</v>
      </c>
      <c r="B424" s="24" t="s">
        <v>2135</v>
      </c>
      <c r="C424" s="23">
        <v>5.2</v>
      </c>
      <c r="D424" s="47">
        <v>45028</v>
      </c>
      <c r="E424" s="24"/>
      <c r="F424" s="510">
        <v>2</v>
      </c>
      <c r="G424" s="24">
        <v>5.65</v>
      </c>
      <c r="H424" s="24">
        <v>2.75</v>
      </c>
      <c r="I424" s="988">
        <v>0.48672566371681414</v>
      </c>
      <c r="J424" s="24">
        <v>2.8</v>
      </c>
      <c r="K424" s="24">
        <v>7.7</v>
      </c>
      <c r="L424" s="24">
        <v>5.71</v>
      </c>
      <c r="M424" s="24">
        <v>19.8</v>
      </c>
      <c r="N424" s="24">
        <v>3.659303797468354</v>
      </c>
      <c r="O424" s="24">
        <v>2.8473462025316469</v>
      </c>
      <c r="P424" s="24">
        <v>6.5066500000000005</v>
      </c>
      <c r="Q424" s="71">
        <v>1.2157481347983536</v>
      </c>
      <c r="R424" s="24">
        <v>36.693299415865837</v>
      </c>
      <c r="S424" s="24" t="s">
        <v>1045</v>
      </c>
      <c r="T424" s="23">
        <v>3</v>
      </c>
      <c r="U424" s="23">
        <v>3</v>
      </c>
      <c r="V424" s="24" t="s">
        <v>1105</v>
      </c>
      <c r="W424" s="24" t="s">
        <v>2221</v>
      </c>
      <c r="X424" s="24"/>
      <c r="Y424" s="24"/>
      <c r="Z424" s="24"/>
      <c r="AA424" s="24"/>
    </row>
    <row r="425" spans="1:27">
      <c r="A425" s="24" t="s">
        <v>2126</v>
      </c>
      <c r="B425" s="24" t="s">
        <v>2135</v>
      </c>
      <c r="C425" s="23">
        <v>0.5</v>
      </c>
      <c r="D425" s="47">
        <v>45159</v>
      </c>
      <c r="E425" s="24"/>
      <c r="F425" s="510">
        <v>2</v>
      </c>
      <c r="G425" s="24">
        <v>5.3</v>
      </c>
      <c r="H425" s="24">
        <v>1.85</v>
      </c>
      <c r="I425" s="988">
        <v>0.34905660377358494</v>
      </c>
      <c r="J425" s="24">
        <v>8.7200000000000006</v>
      </c>
      <c r="K425" s="24">
        <v>24.4</v>
      </c>
      <c r="L425" s="24">
        <v>6.4</v>
      </c>
      <c r="M425" s="24">
        <v>19.3</v>
      </c>
      <c r="N425" s="25">
        <v>4.8941772151898721</v>
      </c>
      <c r="O425" s="25">
        <v>0.91735611814346107</v>
      </c>
      <c r="P425" s="24">
        <v>5.8115333333333332</v>
      </c>
      <c r="Q425" s="24">
        <v>0.5385097337211906</v>
      </c>
      <c r="R425" s="24">
        <v>24.247477371113735</v>
      </c>
      <c r="S425" s="24" t="s">
        <v>2207</v>
      </c>
      <c r="T425" s="23">
        <v>2</v>
      </c>
      <c r="U425" s="23">
        <v>2</v>
      </c>
      <c r="V425" s="24" t="s">
        <v>2222</v>
      </c>
      <c r="W425" s="24" t="s">
        <v>2223</v>
      </c>
      <c r="X425" s="24"/>
      <c r="Y425" s="24"/>
      <c r="Z425" s="24"/>
      <c r="AA425" s="24"/>
    </row>
    <row r="426" spans="1:27">
      <c r="A426" s="24" t="s">
        <v>2126</v>
      </c>
      <c r="B426" s="24" t="s">
        <v>2135</v>
      </c>
      <c r="C426" s="23">
        <v>1</v>
      </c>
      <c r="D426" s="47">
        <v>45159</v>
      </c>
      <c r="E426" s="24"/>
      <c r="F426" s="510">
        <v>2</v>
      </c>
      <c r="G426" s="24">
        <v>5.3</v>
      </c>
      <c r="H426" s="24">
        <v>1.85</v>
      </c>
      <c r="I426" s="988">
        <v>0.34905660377358494</v>
      </c>
      <c r="J426" s="24">
        <v>8.67</v>
      </c>
      <c r="K426" s="24">
        <v>24.3</v>
      </c>
      <c r="L426" s="24" t="s">
        <v>811</v>
      </c>
      <c r="M426" s="24" t="s">
        <v>811</v>
      </c>
      <c r="N426" s="24" t="s">
        <v>811</v>
      </c>
      <c r="O426" s="24" t="s">
        <v>811</v>
      </c>
      <c r="P426" s="24" t="s">
        <v>815</v>
      </c>
      <c r="Q426" s="24" t="s">
        <v>811</v>
      </c>
      <c r="R426" s="24" t="s">
        <v>811</v>
      </c>
      <c r="S426" s="24" t="s">
        <v>2207</v>
      </c>
      <c r="T426" s="23">
        <v>2</v>
      </c>
      <c r="U426" s="23">
        <v>2</v>
      </c>
      <c r="V426" s="24" t="s">
        <v>2222</v>
      </c>
      <c r="W426" s="24" t="s">
        <v>2223</v>
      </c>
      <c r="X426" s="24"/>
      <c r="Y426" s="24"/>
      <c r="Z426" s="24"/>
      <c r="AA426" s="24"/>
    </row>
    <row r="427" spans="1:27">
      <c r="A427" s="24" t="s">
        <v>2126</v>
      </c>
      <c r="B427" s="24" t="s">
        <v>2135</v>
      </c>
      <c r="C427" s="23">
        <v>2</v>
      </c>
      <c r="D427" s="47">
        <v>45159</v>
      </c>
      <c r="E427" s="24"/>
      <c r="F427" s="510">
        <v>2</v>
      </c>
      <c r="G427" s="24">
        <v>5.3</v>
      </c>
      <c r="H427" s="24">
        <v>1.85</v>
      </c>
      <c r="I427" s="988">
        <v>0.34905660377358494</v>
      </c>
      <c r="J427" s="24">
        <v>6.31</v>
      </c>
      <c r="K427" s="24">
        <v>23.9</v>
      </c>
      <c r="L427" s="24" t="s">
        <v>811</v>
      </c>
      <c r="M427" s="24" t="s">
        <v>811</v>
      </c>
      <c r="N427" s="24" t="s">
        <v>811</v>
      </c>
      <c r="O427" s="24" t="s">
        <v>811</v>
      </c>
      <c r="P427" s="24" t="s">
        <v>815</v>
      </c>
      <c r="Q427" s="24" t="s">
        <v>811</v>
      </c>
      <c r="R427" s="24" t="s">
        <v>811</v>
      </c>
      <c r="S427" s="24" t="s">
        <v>2207</v>
      </c>
      <c r="T427" s="23">
        <v>2</v>
      </c>
      <c r="U427" s="23">
        <v>2</v>
      </c>
      <c r="V427" s="24" t="s">
        <v>2222</v>
      </c>
      <c r="W427" s="24" t="s">
        <v>2223</v>
      </c>
      <c r="X427" s="24"/>
      <c r="Y427" s="24"/>
      <c r="Z427" s="24"/>
      <c r="AA427" s="24"/>
    </row>
    <row r="428" spans="1:27">
      <c r="A428" s="24" t="s">
        <v>2126</v>
      </c>
      <c r="B428" s="24" t="s">
        <v>2135</v>
      </c>
      <c r="C428" s="23">
        <v>3</v>
      </c>
      <c r="D428" s="47">
        <v>45159</v>
      </c>
      <c r="E428" s="24"/>
      <c r="F428" s="510">
        <v>2</v>
      </c>
      <c r="G428" s="24">
        <v>5.3</v>
      </c>
      <c r="H428" s="24">
        <v>1.85</v>
      </c>
      <c r="I428" s="988">
        <v>0.34905660377358494</v>
      </c>
      <c r="J428" s="24">
        <v>1.75</v>
      </c>
      <c r="K428" s="24">
        <v>23.1</v>
      </c>
      <c r="L428" s="24" t="s">
        <v>811</v>
      </c>
      <c r="M428" s="24" t="s">
        <v>811</v>
      </c>
      <c r="N428" s="24" t="s">
        <v>811</v>
      </c>
      <c r="O428" s="24" t="s">
        <v>811</v>
      </c>
      <c r="P428" s="24" t="s">
        <v>815</v>
      </c>
      <c r="Q428" s="24" t="s">
        <v>811</v>
      </c>
      <c r="R428" s="24" t="s">
        <v>811</v>
      </c>
      <c r="S428" s="24" t="s">
        <v>2207</v>
      </c>
      <c r="T428" s="23">
        <v>2</v>
      </c>
      <c r="U428" s="23">
        <v>2</v>
      </c>
      <c r="V428" s="24" t="s">
        <v>2222</v>
      </c>
      <c r="W428" s="24" t="s">
        <v>2223</v>
      </c>
      <c r="X428" s="24"/>
      <c r="Y428" s="24"/>
      <c r="Z428" s="24"/>
      <c r="AA428" s="24"/>
    </row>
    <row r="429" spans="1:27">
      <c r="A429" s="24" t="s">
        <v>2126</v>
      </c>
      <c r="B429" s="24" t="s">
        <v>2135</v>
      </c>
      <c r="C429" s="23">
        <v>4</v>
      </c>
      <c r="D429" s="47">
        <v>45159</v>
      </c>
      <c r="E429" s="24"/>
      <c r="F429" s="510">
        <v>2</v>
      </c>
      <c r="G429" s="24">
        <v>5.3</v>
      </c>
      <c r="H429" s="24">
        <v>1.85</v>
      </c>
      <c r="I429" s="988">
        <v>0.34905660377358494</v>
      </c>
      <c r="J429" s="24">
        <v>0.13</v>
      </c>
      <c r="K429" s="24">
        <v>18.600000000000001</v>
      </c>
      <c r="L429" s="24" t="s">
        <v>811</v>
      </c>
      <c r="M429" s="24" t="s">
        <v>811</v>
      </c>
      <c r="N429" s="24" t="s">
        <v>811</v>
      </c>
      <c r="O429" s="24" t="s">
        <v>811</v>
      </c>
      <c r="P429" s="24" t="s">
        <v>815</v>
      </c>
      <c r="Q429" s="24" t="s">
        <v>811</v>
      </c>
      <c r="R429" s="24" t="s">
        <v>811</v>
      </c>
      <c r="S429" s="24" t="s">
        <v>2207</v>
      </c>
      <c r="T429" s="23">
        <v>2</v>
      </c>
      <c r="U429" s="23">
        <v>2</v>
      </c>
      <c r="V429" s="24" t="s">
        <v>2222</v>
      </c>
      <c r="W429" s="24" t="s">
        <v>2223</v>
      </c>
      <c r="X429" s="24"/>
      <c r="Y429" s="24"/>
      <c r="Z429" s="24"/>
      <c r="AA429" s="24"/>
    </row>
    <row r="430" spans="1:27">
      <c r="A430" s="24" t="s">
        <v>2126</v>
      </c>
      <c r="B430" s="24" t="s">
        <v>2135</v>
      </c>
      <c r="C430" s="23">
        <v>4.8</v>
      </c>
      <c r="D430" s="47">
        <v>45159</v>
      </c>
      <c r="E430" s="24"/>
      <c r="F430" s="510">
        <v>2</v>
      </c>
      <c r="G430" s="24">
        <v>5.3</v>
      </c>
      <c r="H430" s="24">
        <v>1.85</v>
      </c>
      <c r="I430" s="988">
        <v>0.34905660377358494</v>
      </c>
      <c r="J430" s="24">
        <v>0.13</v>
      </c>
      <c r="K430" s="24">
        <v>15.5</v>
      </c>
      <c r="L430" s="24">
        <v>6.02</v>
      </c>
      <c r="M430" s="24">
        <v>39.700000000000003</v>
      </c>
      <c r="N430" s="2640">
        <v>34.289451476793253</v>
      </c>
      <c r="O430" s="2606">
        <v>2.5000000000000001E-2</v>
      </c>
      <c r="P430" s="24">
        <v>34.314451476793252</v>
      </c>
      <c r="Q430" s="24">
        <v>0.6985749209456793</v>
      </c>
      <c r="R430" s="24">
        <v>48.68667453758362</v>
      </c>
      <c r="S430" s="24" t="s">
        <v>2207</v>
      </c>
      <c r="T430" s="23">
        <v>2</v>
      </c>
      <c r="U430" s="23">
        <v>2</v>
      </c>
      <c r="V430" s="24" t="s">
        <v>2222</v>
      </c>
      <c r="W430" s="24" t="s">
        <v>2223</v>
      </c>
      <c r="X430" s="24"/>
      <c r="Y430" s="24"/>
      <c r="Z430" s="24"/>
      <c r="AA430" s="24"/>
    </row>
    <row r="431" spans="1:27">
      <c r="A431" s="24" t="s">
        <v>2126</v>
      </c>
      <c r="B431" s="24" t="s">
        <v>2136</v>
      </c>
      <c r="C431" s="23">
        <v>0.5</v>
      </c>
      <c r="D431" s="47">
        <v>45026</v>
      </c>
      <c r="E431" s="24"/>
      <c r="F431" s="510">
        <v>2</v>
      </c>
      <c r="G431" s="24">
        <v>4.25</v>
      </c>
      <c r="H431" s="24">
        <v>4.25</v>
      </c>
      <c r="I431" s="988">
        <v>1</v>
      </c>
      <c r="J431" s="24">
        <v>9.92</v>
      </c>
      <c r="K431" s="24">
        <v>11.9</v>
      </c>
      <c r="L431" s="24">
        <v>4.82</v>
      </c>
      <c r="M431" s="24">
        <v>0.7</v>
      </c>
      <c r="N431" s="24">
        <v>1.6767088607594942</v>
      </c>
      <c r="O431" s="24">
        <v>0.10434113924050546</v>
      </c>
      <c r="P431" s="24">
        <v>1.7810499999999996</v>
      </c>
      <c r="Q431" s="24">
        <v>1.0029922112086418</v>
      </c>
      <c r="R431" s="24">
        <v>27.026821179574149</v>
      </c>
      <c r="S431" s="24" t="s">
        <v>1044</v>
      </c>
      <c r="T431" s="23">
        <v>1</v>
      </c>
      <c r="U431" s="23">
        <v>2</v>
      </c>
      <c r="V431" s="24" t="s">
        <v>1105</v>
      </c>
      <c r="W431" s="24" t="s">
        <v>815</v>
      </c>
      <c r="X431" s="24"/>
      <c r="Y431" s="24"/>
      <c r="Z431" s="24"/>
      <c r="AA431" s="24"/>
    </row>
    <row r="432" spans="1:27">
      <c r="A432" s="24" t="s">
        <v>2126</v>
      </c>
      <c r="B432" s="24" t="s">
        <v>2136</v>
      </c>
      <c r="C432" s="23">
        <v>1</v>
      </c>
      <c r="D432" s="47">
        <v>45026</v>
      </c>
      <c r="E432" s="24"/>
      <c r="F432" s="510">
        <v>2</v>
      </c>
      <c r="G432" s="24">
        <v>4.25</v>
      </c>
      <c r="H432" s="24">
        <v>4.25</v>
      </c>
      <c r="I432" s="988">
        <v>1</v>
      </c>
      <c r="J432" s="24">
        <v>9.9499999999999993</v>
      </c>
      <c r="K432" s="24">
        <v>11.2</v>
      </c>
      <c r="L432" s="24" t="s">
        <v>811</v>
      </c>
      <c r="M432" s="24" t="s">
        <v>811</v>
      </c>
      <c r="N432" s="24" t="s">
        <v>811</v>
      </c>
      <c r="O432" s="24" t="s">
        <v>811</v>
      </c>
      <c r="P432" s="24" t="s">
        <v>815</v>
      </c>
      <c r="Q432" s="24" t="s">
        <v>811</v>
      </c>
      <c r="R432" s="24" t="s">
        <v>811</v>
      </c>
      <c r="S432" s="24" t="s">
        <v>1044</v>
      </c>
      <c r="T432" s="23">
        <v>1</v>
      </c>
      <c r="U432" s="23">
        <v>2</v>
      </c>
      <c r="V432" s="24" t="s">
        <v>1105</v>
      </c>
      <c r="W432" s="24" t="s">
        <v>815</v>
      </c>
      <c r="X432" s="24"/>
      <c r="Y432" s="24"/>
      <c r="Z432" s="24"/>
      <c r="AA432" s="24"/>
    </row>
    <row r="433" spans="1:27">
      <c r="A433" s="24" t="s">
        <v>2126</v>
      </c>
      <c r="B433" s="24" t="s">
        <v>2136</v>
      </c>
      <c r="C433" s="23">
        <v>2</v>
      </c>
      <c r="D433" s="47">
        <v>45026</v>
      </c>
      <c r="E433" s="24"/>
      <c r="F433" s="510">
        <v>2</v>
      </c>
      <c r="G433" s="24">
        <v>4.25</v>
      </c>
      <c r="H433" s="24">
        <v>4.25</v>
      </c>
      <c r="I433" s="988">
        <v>1</v>
      </c>
      <c r="J433" s="24">
        <v>9.9700000000000006</v>
      </c>
      <c r="K433" s="24">
        <v>10.7</v>
      </c>
      <c r="L433" s="24" t="s">
        <v>811</v>
      </c>
      <c r="M433" s="24" t="s">
        <v>811</v>
      </c>
      <c r="N433" s="24" t="s">
        <v>811</v>
      </c>
      <c r="O433" s="24" t="s">
        <v>811</v>
      </c>
      <c r="P433" s="24" t="s">
        <v>815</v>
      </c>
      <c r="Q433" s="24" t="s">
        <v>811</v>
      </c>
      <c r="R433" s="24" t="s">
        <v>811</v>
      </c>
      <c r="S433" s="24" t="s">
        <v>1044</v>
      </c>
      <c r="T433" s="23">
        <v>1</v>
      </c>
      <c r="U433" s="23">
        <v>2</v>
      </c>
      <c r="V433" s="24" t="s">
        <v>1105</v>
      </c>
      <c r="W433" s="24" t="s">
        <v>815</v>
      </c>
      <c r="X433" s="24"/>
      <c r="Y433" s="24"/>
      <c r="Z433" s="24"/>
      <c r="AA433" s="24"/>
    </row>
    <row r="434" spans="1:27">
      <c r="A434" s="24" t="s">
        <v>2126</v>
      </c>
      <c r="B434" s="24" t="s">
        <v>2136</v>
      </c>
      <c r="C434" s="23">
        <v>3</v>
      </c>
      <c r="D434" s="47">
        <v>45026</v>
      </c>
      <c r="E434" s="24"/>
      <c r="F434" s="510">
        <v>2</v>
      </c>
      <c r="G434" s="24">
        <v>4.25</v>
      </c>
      <c r="H434" s="24">
        <v>4.25</v>
      </c>
      <c r="I434" s="988">
        <v>1</v>
      </c>
      <c r="J434" s="24">
        <v>9.9600000000000009</v>
      </c>
      <c r="K434" s="24">
        <v>10.5</v>
      </c>
      <c r="L434" s="24" t="s">
        <v>811</v>
      </c>
      <c r="M434" s="24" t="s">
        <v>811</v>
      </c>
      <c r="N434" s="24" t="s">
        <v>811</v>
      </c>
      <c r="O434" s="24" t="s">
        <v>811</v>
      </c>
      <c r="P434" s="24" t="s">
        <v>815</v>
      </c>
      <c r="Q434" s="24" t="s">
        <v>811</v>
      </c>
      <c r="R434" s="24" t="s">
        <v>811</v>
      </c>
      <c r="S434" s="24" t="s">
        <v>1044</v>
      </c>
      <c r="T434" s="23">
        <v>1</v>
      </c>
      <c r="U434" s="23">
        <v>2</v>
      </c>
      <c r="V434" s="24" t="s">
        <v>1105</v>
      </c>
      <c r="W434" s="24" t="s">
        <v>815</v>
      </c>
      <c r="X434" s="24"/>
      <c r="Y434" s="24"/>
      <c r="Z434" s="24"/>
      <c r="AA434" s="24"/>
    </row>
    <row r="435" spans="1:27">
      <c r="A435" s="24" t="s">
        <v>2126</v>
      </c>
      <c r="B435" s="24" t="s">
        <v>2136</v>
      </c>
      <c r="C435" s="23">
        <v>3.5</v>
      </c>
      <c r="D435" s="47">
        <v>45026</v>
      </c>
      <c r="E435" s="24"/>
      <c r="F435" s="510">
        <v>2</v>
      </c>
      <c r="G435" s="24">
        <v>4.25</v>
      </c>
      <c r="H435" s="24">
        <v>4.25</v>
      </c>
      <c r="I435" s="988">
        <v>1</v>
      </c>
      <c r="J435" s="24">
        <v>9.9700000000000006</v>
      </c>
      <c r="K435" s="24">
        <v>10.3</v>
      </c>
      <c r="L435" s="24">
        <v>4.78</v>
      </c>
      <c r="M435" s="24">
        <v>0.5</v>
      </c>
      <c r="N435" s="24">
        <v>2.1072151898734175</v>
      </c>
      <c r="O435" s="24">
        <v>0.50618481012658267</v>
      </c>
      <c r="P435" s="24">
        <v>2.6134000000000004</v>
      </c>
      <c r="Q435" s="24">
        <v>1.0333859145786006</v>
      </c>
      <c r="R435" s="24">
        <v>16.7696137177313</v>
      </c>
      <c r="S435" s="24" t="s">
        <v>1044</v>
      </c>
      <c r="T435" s="23">
        <v>1</v>
      </c>
      <c r="U435" s="23">
        <v>2</v>
      </c>
      <c r="V435" s="24" t="s">
        <v>1105</v>
      </c>
      <c r="W435" s="24" t="s">
        <v>815</v>
      </c>
      <c r="X435" s="24"/>
      <c r="Y435" s="24"/>
      <c r="Z435" s="24"/>
      <c r="AA435" s="24"/>
    </row>
    <row r="436" spans="1:27">
      <c r="A436" s="24" t="s">
        <v>2126</v>
      </c>
      <c r="B436" s="24" t="s">
        <v>2136</v>
      </c>
      <c r="C436" s="23">
        <v>0.5</v>
      </c>
      <c r="D436" s="47">
        <v>45159</v>
      </c>
      <c r="E436" s="24"/>
      <c r="F436" s="510">
        <v>2</v>
      </c>
      <c r="G436" s="24">
        <v>3.8</v>
      </c>
      <c r="H436" s="24">
        <v>3.7250000000000001</v>
      </c>
      <c r="I436" s="988">
        <v>0.98026315789473695</v>
      </c>
      <c r="J436" s="24">
        <v>5.46</v>
      </c>
      <c r="K436" s="24">
        <v>24.7</v>
      </c>
      <c r="L436" s="24">
        <v>5.34</v>
      </c>
      <c r="M436" s="24">
        <v>2.5</v>
      </c>
      <c r="N436" s="25">
        <v>1.3141772151898732</v>
      </c>
      <c r="O436" s="25">
        <v>0.78608945147679399</v>
      </c>
      <c r="P436" s="24">
        <v>2.1002666666666672</v>
      </c>
      <c r="Q436" s="24">
        <v>0.5385097337211906</v>
      </c>
      <c r="R436" s="24">
        <v>13.515482093663909</v>
      </c>
      <c r="S436" s="24" t="s">
        <v>2047</v>
      </c>
      <c r="T436" s="23">
        <v>2</v>
      </c>
      <c r="U436" s="23">
        <v>2</v>
      </c>
      <c r="V436" s="24" t="s">
        <v>2224</v>
      </c>
      <c r="W436" s="24" t="s">
        <v>2225</v>
      </c>
      <c r="X436" s="24"/>
      <c r="Y436" s="24"/>
      <c r="Z436" s="24"/>
      <c r="AA436" s="24"/>
    </row>
    <row r="437" spans="1:27">
      <c r="A437" s="24" t="s">
        <v>2126</v>
      </c>
      <c r="B437" s="24" t="s">
        <v>2136</v>
      </c>
      <c r="C437" s="23">
        <v>1</v>
      </c>
      <c r="D437" s="47">
        <v>45159</v>
      </c>
      <c r="E437" s="24"/>
      <c r="F437" s="510">
        <v>2</v>
      </c>
      <c r="G437" s="24">
        <v>3.8</v>
      </c>
      <c r="H437" s="24">
        <v>3.7250000000000001</v>
      </c>
      <c r="I437" s="988">
        <v>0.98026315789473695</v>
      </c>
      <c r="J437" s="24">
        <v>5.57</v>
      </c>
      <c r="K437" s="24">
        <v>24.4</v>
      </c>
      <c r="L437" s="24" t="s">
        <v>811</v>
      </c>
      <c r="M437" s="24" t="s">
        <v>811</v>
      </c>
      <c r="N437" s="24" t="s">
        <v>811</v>
      </c>
      <c r="O437" s="24" t="s">
        <v>811</v>
      </c>
      <c r="P437" s="24" t="s">
        <v>815</v>
      </c>
      <c r="Q437" s="24" t="s">
        <v>811</v>
      </c>
      <c r="R437" s="24" t="s">
        <v>811</v>
      </c>
      <c r="S437" s="24" t="s">
        <v>2047</v>
      </c>
      <c r="T437" s="23">
        <v>2</v>
      </c>
      <c r="U437" s="23">
        <v>2</v>
      </c>
      <c r="V437" s="24" t="s">
        <v>2224</v>
      </c>
      <c r="W437" s="24" t="s">
        <v>2225</v>
      </c>
      <c r="X437" s="24"/>
      <c r="Y437" s="24"/>
      <c r="Z437" s="24"/>
      <c r="AA437" s="24"/>
    </row>
    <row r="438" spans="1:27">
      <c r="A438" s="24" t="s">
        <v>2126</v>
      </c>
      <c r="B438" s="24" t="s">
        <v>2136</v>
      </c>
      <c r="C438" s="23">
        <v>2</v>
      </c>
      <c r="D438" s="47">
        <v>45159</v>
      </c>
      <c r="E438" s="24"/>
      <c r="F438" s="510">
        <v>2</v>
      </c>
      <c r="G438" s="24">
        <v>3.8</v>
      </c>
      <c r="H438" s="24">
        <v>3.7250000000000001</v>
      </c>
      <c r="I438" s="988">
        <v>0.98026315789473695</v>
      </c>
      <c r="J438" s="24">
        <v>5.14</v>
      </c>
      <c r="K438" s="24">
        <v>24.2</v>
      </c>
      <c r="L438" s="24" t="s">
        <v>811</v>
      </c>
      <c r="M438" s="24" t="s">
        <v>811</v>
      </c>
      <c r="N438" s="24" t="s">
        <v>811</v>
      </c>
      <c r="O438" s="24" t="s">
        <v>811</v>
      </c>
      <c r="P438" s="24" t="s">
        <v>815</v>
      </c>
      <c r="Q438" s="24" t="s">
        <v>811</v>
      </c>
      <c r="R438" s="24" t="s">
        <v>811</v>
      </c>
      <c r="S438" s="24" t="s">
        <v>2047</v>
      </c>
      <c r="T438" s="23">
        <v>2</v>
      </c>
      <c r="U438" s="23">
        <v>2</v>
      </c>
      <c r="V438" s="24" t="s">
        <v>2224</v>
      </c>
      <c r="W438" s="24" t="s">
        <v>2225</v>
      </c>
      <c r="X438" s="24"/>
      <c r="Y438" s="24"/>
      <c r="Z438" s="24"/>
      <c r="AA438" s="24"/>
    </row>
    <row r="439" spans="1:27">
      <c r="A439" s="24" t="s">
        <v>2126</v>
      </c>
      <c r="B439" s="24" t="s">
        <v>2136</v>
      </c>
      <c r="C439" s="23">
        <v>3</v>
      </c>
      <c r="D439" s="47">
        <v>45159</v>
      </c>
      <c r="E439" s="24"/>
      <c r="F439" s="510">
        <v>2</v>
      </c>
      <c r="G439" s="24">
        <v>3.8</v>
      </c>
      <c r="H439" s="24">
        <v>3.7250000000000001</v>
      </c>
      <c r="I439" s="988">
        <v>0.98026315789473695</v>
      </c>
      <c r="J439" s="24">
        <v>5.04</v>
      </c>
      <c r="K439" s="24">
        <v>24.1</v>
      </c>
      <c r="L439" s="24">
        <v>5.34</v>
      </c>
      <c r="M439" s="24">
        <v>2.5</v>
      </c>
      <c r="N439" s="25">
        <v>2.6132489451476797</v>
      </c>
      <c r="O439" s="25">
        <v>0.8235510548523205</v>
      </c>
      <c r="P439" s="24">
        <v>3.4368000000000003</v>
      </c>
      <c r="Q439" s="24">
        <v>0.42311479078093533</v>
      </c>
      <c r="R439" s="24">
        <v>14.285848091302636</v>
      </c>
      <c r="S439" s="24" t="s">
        <v>2047</v>
      </c>
      <c r="T439" s="23">
        <v>2</v>
      </c>
      <c r="U439" s="23">
        <v>2</v>
      </c>
      <c r="V439" s="24" t="s">
        <v>2224</v>
      </c>
      <c r="W439" s="24" t="s">
        <v>2225</v>
      </c>
      <c r="X439" s="24"/>
      <c r="Y439" s="24"/>
      <c r="Z439" s="24"/>
      <c r="AA439" s="24"/>
    </row>
    <row r="440" spans="1:27">
      <c r="A440" s="24" t="s">
        <v>2126</v>
      </c>
      <c r="B440" s="24" t="s">
        <v>2138</v>
      </c>
      <c r="C440" s="23">
        <v>0.5</v>
      </c>
      <c r="D440" s="47">
        <v>45028</v>
      </c>
      <c r="E440" s="24" t="s">
        <v>1221</v>
      </c>
      <c r="F440" s="510">
        <v>3</v>
      </c>
      <c r="G440" s="24">
        <v>6</v>
      </c>
      <c r="H440" s="24">
        <v>3.25</v>
      </c>
      <c r="I440" s="988">
        <v>0.54166666666666663</v>
      </c>
      <c r="J440" s="24">
        <v>10.31</v>
      </c>
      <c r="K440" s="24">
        <v>12.7</v>
      </c>
      <c r="L440" s="24">
        <v>5.89</v>
      </c>
      <c r="M440" s="24">
        <v>7.1</v>
      </c>
      <c r="N440" s="24">
        <v>0.80436708860759465</v>
      </c>
      <c r="O440" s="24">
        <v>0.65448291139240555</v>
      </c>
      <c r="P440" s="24">
        <v>1.4588500000000002</v>
      </c>
      <c r="Q440" s="71">
        <v>1.1549607280584357</v>
      </c>
      <c r="R440" s="24">
        <v>22.891716600716038</v>
      </c>
      <c r="S440" s="24" t="s">
        <v>1237</v>
      </c>
      <c r="T440" s="23">
        <v>2</v>
      </c>
      <c r="U440" s="23">
        <v>3.5</v>
      </c>
      <c r="V440" s="24" t="s">
        <v>1105</v>
      </c>
      <c r="W440" s="24" t="s">
        <v>815</v>
      </c>
      <c r="X440" s="24"/>
      <c r="Y440" s="24"/>
      <c r="Z440" s="24"/>
      <c r="AA440" s="24"/>
    </row>
    <row r="441" spans="1:27">
      <c r="A441" s="24" t="s">
        <v>2126</v>
      </c>
      <c r="B441" s="24" t="s">
        <v>2138</v>
      </c>
      <c r="C441" s="23">
        <v>0.5</v>
      </c>
      <c r="D441" s="47">
        <v>45028</v>
      </c>
      <c r="E441" s="24" t="s">
        <v>1130</v>
      </c>
      <c r="F441" s="510">
        <v>3</v>
      </c>
      <c r="G441" s="24">
        <v>6</v>
      </c>
      <c r="H441" s="24">
        <v>3.25</v>
      </c>
      <c r="I441" s="988">
        <v>0.54166666666666663</v>
      </c>
      <c r="J441" s="24" t="s">
        <v>815</v>
      </c>
      <c r="K441" s="24" t="s">
        <v>815</v>
      </c>
      <c r="L441" s="24">
        <v>5.9</v>
      </c>
      <c r="M441" s="24">
        <v>6.6</v>
      </c>
      <c r="N441" s="24">
        <v>0.47582278481012691</v>
      </c>
      <c r="O441" s="24">
        <v>1.036727215189873</v>
      </c>
      <c r="P441" s="24">
        <v>1.5125499999999998</v>
      </c>
      <c r="Q441" s="71">
        <v>1.2157481347983536</v>
      </c>
      <c r="R441" s="24">
        <v>23.616702468437911</v>
      </c>
      <c r="S441" s="24" t="s">
        <v>1237</v>
      </c>
      <c r="T441" s="23">
        <v>2</v>
      </c>
      <c r="U441" s="23">
        <v>3.5</v>
      </c>
      <c r="V441" s="24" t="s">
        <v>1105</v>
      </c>
      <c r="W441" s="24" t="s">
        <v>815</v>
      </c>
      <c r="X441" s="24"/>
      <c r="Y441" s="24"/>
      <c r="Z441" s="24"/>
      <c r="AA441" s="24"/>
    </row>
    <row r="442" spans="1:27">
      <c r="A442" s="24" t="s">
        <v>2126</v>
      </c>
      <c r="B442" s="24" t="s">
        <v>2138</v>
      </c>
      <c r="C442" s="23">
        <v>1</v>
      </c>
      <c r="D442" s="47">
        <v>45028</v>
      </c>
      <c r="E442" s="24"/>
      <c r="F442" s="510">
        <v>3</v>
      </c>
      <c r="G442" s="24">
        <v>6</v>
      </c>
      <c r="H442" s="24">
        <v>3.25</v>
      </c>
      <c r="I442" s="988">
        <v>0.54166666666666663</v>
      </c>
      <c r="J442" s="24">
        <v>10.28</v>
      </c>
      <c r="K442" s="24">
        <v>12.6</v>
      </c>
      <c r="L442" s="24" t="s">
        <v>811</v>
      </c>
      <c r="M442" s="24" t="s">
        <v>811</v>
      </c>
      <c r="N442" s="24" t="s">
        <v>811</v>
      </c>
      <c r="O442" s="24" t="s">
        <v>811</v>
      </c>
      <c r="P442" s="24" t="s">
        <v>815</v>
      </c>
      <c r="Q442" s="24" t="s">
        <v>811</v>
      </c>
      <c r="R442" s="24" t="s">
        <v>811</v>
      </c>
      <c r="S442" s="24" t="s">
        <v>1237</v>
      </c>
      <c r="T442" s="23">
        <v>2</v>
      </c>
      <c r="U442" s="23">
        <v>3.5</v>
      </c>
      <c r="V442" s="24" t="s">
        <v>1105</v>
      </c>
      <c r="W442" s="24" t="s">
        <v>815</v>
      </c>
      <c r="X442" s="24"/>
      <c r="Y442" s="24"/>
      <c r="Z442" s="24"/>
      <c r="AA442" s="24"/>
    </row>
    <row r="443" spans="1:27">
      <c r="A443" s="24" t="s">
        <v>2126</v>
      </c>
      <c r="B443" s="24" t="s">
        <v>2138</v>
      </c>
      <c r="C443" s="23">
        <v>2</v>
      </c>
      <c r="D443" s="47">
        <v>45028</v>
      </c>
      <c r="E443" s="24"/>
      <c r="F443" s="510">
        <v>3</v>
      </c>
      <c r="G443" s="24">
        <v>6</v>
      </c>
      <c r="H443" s="24">
        <v>3.25</v>
      </c>
      <c r="I443" s="988">
        <v>0.54166666666666663</v>
      </c>
      <c r="J443" s="24">
        <v>10.220000000000001</v>
      </c>
      <c r="K443" s="24">
        <v>12.3</v>
      </c>
      <c r="L443" s="24" t="s">
        <v>811</v>
      </c>
      <c r="M443" s="24" t="s">
        <v>811</v>
      </c>
      <c r="N443" s="24" t="s">
        <v>811</v>
      </c>
      <c r="O443" s="24" t="s">
        <v>811</v>
      </c>
      <c r="P443" s="24" t="s">
        <v>815</v>
      </c>
      <c r="Q443" s="24" t="s">
        <v>811</v>
      </c>
      <c r="R443" s="24" t="s">
        <v>811</v>
      </c>
      <c r="S443" s="24" t="s">
        <v>1237</v>
      </c>
      <c r="T443" s="23">
        <v>2</v>
      </c>
      <c r="U443" s="23">
        <v>3.5</v>
      </c>
      <c r="V443" s="24" t="s">
        <v>1105</v>
      </c>
      <c r="W443" s="24" t="s">
        <v>815</v>
      </c>
      <c r="X443" s="24"/>
      <c r="Y443" s="24"/>
      <c r="Z443" s="24"/>
      <c r="AA443" s="24"/>
    </row>
    <row r="444" spans="1:27">
      <c r="A444" s="24" t="s">
        <v>2126</v>
      </c>
      <c r="B444" s="24" t="s">
        <v>2138</v>
      </c>
      <c r="C444" s="23">
        <v>3</v>
      </c>
      <c r="D444" s="47">
        <v>45028</v>
      </c>
      <c r="E444" s="24"/>
      <c r="F444" s="510">
        <v>3</v>
      </c>
      <c r="G444" s="24">
        <v>6</v>
      </c>
      <c r="H444" s="24">
        <v>3.25</v>
      </c>
      <c r="I444" s="988">
        <v>0.54166666666666663</v>
      </c>
      <c r="J444" s="24">
        <v>10.5</v>
      </c>
      <c r="K444" s="24">
        <v>11</v>
      </c>
      <c r="L444" s="24" t="s">
        <v>811</v>
      </c>
      <c r="M444" s="24" t="s">
        <v>811</v>
      </c>
      <c r="N444" s="24" t="s">
        <v>811</v>
      </c>
      <c r="O444" s="24" t="s">
        <v>811</v>
      </c>
      <c r="P444" s="24" t="s">
        <v>815</v>
      </c>
      <c r="Q444" s="24" t="s">
        <v>811</v>
      </c>
      <c r="R444" s="24" t="s">
        <v>811</v>
      </c>
      <c r="S444" s="24" t="s">
        <v>1237</v>
      </c>
      <c r="T444" s="23">
        <v>2</v>
      </c>
      <c r="U444" s="23">
        <v>3.5</v>
      </c>
      <c r="V444" s="24" t="s">
        <v>1105</v>
      </c>
      <c r="W444" s="24" t="s">
        <v>815</v>
      </c>
      <c r="X444" s="24"/>
      <c r="Y444" s="24"/>
      <c r="Z444" s="24"/>
      <c r="AA444" s="24"/>
    </row>
    <row r="445" spans="1:27">
      <c r="A445" s="24" t="s">
        <v>2126</v>
      </c>
      <c r="B445" s="24" t="s">
        <v>2138</v>
      </c>
      <c r="C445" s="23">
        <v>4</v>
      </c>
      <c r="D445" s="47">
        <v>45028</v>
      </c>
      <c r="E445" s="24"/>
      <c r="F445" s="510">
        <v>3</v>
      </c>
      <c r="G445" s="24">
        <v>6</v>
      </c>
      <c r="H445" s="24">
        <v>3.25</v>
      </c>
      <c r="I445" s="988">
        <v>0.54166666666666663</v>
      </c>
      <c r="J445" s="24">
        <v>10.23</v>
      </c>
      <c r="K445" s="24">
        <v>10.199999999999999</v>
      </c>
      <c r="L445" s="24" t="s">
        <v>811</v>
      </c>
      <c r="M445" s="24" t="s">
        <v>811</v>
      </c>
      <c r="N445" s="24" t="s">
        <v>811</v>
      </c>
      <c r="O445" s="24" t="s">
        <v>811</v>
      </c>
      <c r="P445" s="24" t="s">
        <v>815</v>
      </c>
      <c r="Q445" s="24" t="s">
        <v>811</v>
      </c>
      <c r="R445" s="24" t="s">
        <v>811</v>
      </c>
      <c r="S445" s="24" t="s">
        <v>1237</v>
      </c>
      <c r="T445" s="23">
        <v>2</v>
      </c>
      <c r="U445" s="23">
        <v>3.5</v>
      </c>
      <c r="V445" s="24" t="s">
        <v>1105</v>
      </c>
      <c r="W445" s="24" t="s">
        <v>815</v>
      </c>
      <c r="X445" s="24"/>
      <c r="Y445" s="24"/>
      <c r="Z445" s="24"/>
      <c r="AA445" s="24"/>
    </row>
    <row r="446" spans="1:27">
      <c r="A446" s="24" t="s">
        <v>2126</v>
      </c>
      <c r="B446" s="24" t="s">
        <v>2138</v>
      </c>
      <c r="C446" s="23">
        <v>5</v>
      </c>
      <c r="D446" s="47">
        <v>45028</v>
      </c>
      <c r="E446" s="24"/>
      <c r="F446" s="510">
        <v>3</v>
      </c>
      <c r="G446" s="24">
        <v>6</v>
      </c>
      <c r="H446" s="24">
        <v>3.25</v>
      </c>
      <c r="I446" s="988">
        <v>0.54166666666666663</v>
      </c>
      <c r="J446" s="24">
        <v>8.36</v>
      </c>
      <c r="K446" s="24">
        <v>8.3000000000000007</v>
      </c>
      <c r="L446" s="24">
        <v>5.73</v>
      </c>
      <c r="M446" s="24">
        <v>6.3</v>
      </c>
      <c r="N446" s="24">
        <v>0.99696202531645528</v>
      </c>
      <c r="O446" s="24">
        <v>1.6432879746835445</v>
      </c>
      <c r="P446" s="24">
        <v>2.64025</v>
      </c>
      <c r="Q446" s="71">
        <v>1.1549607280584357</v>
      </c>
      <c r="R446" s="24">
        <v>29.174927454305635</v>
      </c>
      <c r="S446" s="24" t="s">
        <v>1237</v>
      </c>
      <c r="T446" s="23">
        <v>2</v>
      </c>
      <c r="U446" s="23">
        <v>3.5</v>
      </c>
      <c r="V446" s="24" t="s">
        <v>1105</v>
      </c>
      <c r="W446" s="24" t="s">
        <v>815</v>
      </c>
      <c r="X446" s="24"/>
      <c r="Y446" s="24"/>
      <c r="Z446" s="24"/>
      <c r="AA446" s="24"/>
    </row>
    <row r="447" spans="1:27">
      <c r="A447" s="24" t="s">
        <v>2126</v>
      </c>
      <c r="B447" s="24" t="s">
        <v>2138</v>
      </c>
      <c r="C447" s="23">
        <v>0.5</v>
      </c>
      <c r="D447" s="47">
        <v>45159</v>
      </c>
      <c r="E447" s="24"/>
      <c r="F447" s="510">
        <v>11</v>
      </c>
      <c r="G447" s="24">
        <v>5.7</v>
      </c>
      <c r="H447" s="24">
        <v>3.125</v>
      </c>
      <c r="I447" s="988">
        <v>0.54824561403508765</v>
      </c>
      <c r="J447" s="24">
        <v>7.34</v>
      </c>
      <c r="K447" s="24">
        <v>24.2</v>
      </c>
      <c r="L447" s="24">
        <v>6.06</v>
      </c>
      <c r="M447" s="24">
        <v>7</v>
      </c>
      <c r="N447" s="25">
        <v>2.9002531645569616</v>
      </c>
      <c r="O447" s="25">
        <v>2.1296468354430398</v>
      </c>
      <c r="P447" s="24">
        <v>5.0299000000000014</v>
      </c>
      <c r="Q447" s="2606" t="s">
        <v>815</v>
      </c>
      <c r="R447" s="24">
        <v>27.435198740653284</v>
      </c>
      <c r="S447" s="24" t="s">
        <v>2226</v>
      </c>
      <c r="T447" s="23" t="s">
        <v>1034</v>
      </c>
      <c r="U447" s="23">
        <v>2</v>
      </c>
      <c r="V447" s="24" t="s">
        <v>2227</v>
      </c>
      <c r="W447" s="24" t="s">
        <v>2228</v>
      </c>
      <c r="X447" s="24"/>
      <c r="Y447" s="24"/>
      <c r="Z447" s="24"/>
      <c r="AA447" s="24"/>
    </row>
    <row r="448" spans="1:27">
      <c r="A448" s="24" t="s">
        <v>2126</v>
      </c>
      <c r="B448" s="24" t="s">
        <v>2138</v>
      </c>
      <c r="C448" s="23">
        <v>1</v>
      </c>
      <c r="D448" s="47">
        <v>45159</v>
      </c>
      <c r="E448" s="24"/>
      <c r="F448" s="510">
        <v>11</v>
      </c>
      <c r="G448" s="24">
        <v>5.7</v>
      </c>
      <c r="H448" s="24">
        <v>3.125</v>
      </c>
      <c r="I448" s="988">
        <v>0.54824561403508765</v>
      </c>
      <c r="J448" s="24">
        <v>7.07</v>
      </c>
      <c r="K448" s="24">
        <v>24.2</v>
      </c>
      <c r="L448" s="24" t="s">
        <v>811</v>
      </c>
      <c r="M448" s="24" t="s">
        <v>811</v>
      </c>
      <c r="N448" s="24" t="s">
        <v>811</v>
      </c>
      <c r="O448" s="24" t="s">
        <v>811</v>
      </c>
      <c r="P448" s="24" t="s">
        <v>815</v>
      </c>
      <c r="Q448" s="24" t="s">
        <v>811</v>
      </c>
      <c r="R448" s="24" t="s">
        <v>811</v>
      </c>
      <c r="S448" s="24" t="s">
        <v>2226</v>
      </c>
      <c r="T448" s="23" t="s">
        <v>1034</v>
      </c>
      <c r="U448" s="23">
        <v>2</v>
      </c>
      <c r="V448" s="24" t="s">
        <v>2227</v>
      </c>
      <c r="W448" s="24" t="s">
        <v>2228</v>
      </c>
      <c r="X448" s="24"/>
      <c r="Y448" s="24"/>
      <c r="Z448" s="24"/>
      <c r="AA448" s="24"/>
    </row>
    <row r="449" spans="1:27">
      <c r="A449" s="24" t="s">
        <v>2126</v>
      </c>
      <c r="B449" s="24" t="s">
        <v>2138</v>
      </c>
      <c r="C449" s="23">
        <v>2</v>
      </c>
      <c r="D449" s="47">
        <v>45159</v>
      </c>
      <c r="E449" s="24"/>
      <c r="F449" s="510">
        <v>11</v>
      </c>
      <c r="G449" s="24">
        <v>5.7</v>
      </c>
      <c r="H449" s="24">
        <v>3.125</v>
      </c>
      <c r="I449" s="988">
        <v>0.54824561403508765</v>
      </c>
      <c r="J449" s="24">
        <v>6.68</v>
      </c>
      <c r="K449" s="24">
        <v>24</v>
      </c>
      <c r="L449" s="24" t="s">
        <v>811</v>
      </c>
      <c r="M449" s="24" t="s">
        <v>811</v>
      </c>
      <c r="N449" s="24" t="s">
        <v>811</v>
      </c>
      <c r="O449" s="24" t="s">
        <v>811</v>
      </c>
      <c r="P449" s="24" t="s">
        <v>815</v>
      </c>
      <c r="Q449" s="24" t="s">
        <v>811</v>
      </c>
      <c r="R449" s="24" t="s">
        <v>811</v>
      </c>
      <c r="S449" s="24" t="s">
        <v>2226</v>
      </c>
      <c r="T449" s="23" t="s">
        <v>1034</v>
      </c>
      <c r="U449" s="23">
        <v>2</v>
      </c>
      <c r="V449" s="24" t="s">
        <v>2227</v>
      </c>
      <c r="W449" s="24" t="s">
        <v>2228</v>
      </c>
      <c r="X449" s="24"/>
      <c r="Y449" s="24"/>
      <c r="Z449" s="24"/>
      <c r="AA449" s="24"/>
    </row>
    <row r="450" spans="1:27">
      <c r="A450" s="24" t="s">
        <v>2126</v>
      </c>
      <c r="B450" s="24" t="s">
        <v>2138</v>
      </c>
      <c r="C450" s="23">
        <v>3</v>
      </c>
      <c r="D450" s="47">
        <v>45159</v>
      </c>
      <c r="E450" s="24"/>
      <c r="F450" s="510">
        <v>11</v>
      </c>
      <c r="G450" s="24">
        <v>5.7</v>
      </c>
      <c r="H450" s="24">
        <v>3.125</v>
      </c>
      <c r="I450" s="988">
        <v>0.54824561403508765</v>
      </c>
      <c r="J450" s="24">
        <v>6.06</v>
      </c>
      <c r="K450" s="24">
        <v>23.6</v>
      </c>
      <c r="L450" s="24" t="s">
        <v>811</v>
      </c>
      <c r="M450" s="24" t="s">
        <v>811</v>
      </c>
      <c r="N450" s="24" t="s">
        <v>811</v>
      </c>
      <c r="O450" s="24" t="s">
        <v>811</v>
      </c>
      <c r="P450" s="24" t="s">
        <v>815</v>
      </c>
      <c r="Q450" s="24" t="s">
        <v>811</v>
      </c>
      <c r="R450" s="24" t="s">
        <v>811</v>
      </c>
      <c r="S450" s="24" t="s">
        <v>2226</v>
      </c>
      <c r="T450" s="23" t="s">
        <v>1034</v>
      </c>
      <c r="U450" s="23">
        <v>2</v>
      </c>
      <c r="V450" s="24" t="s">
        <v>2227</v>
      </c>
      <c r="W450" s="24" t="s">
        <v>2228</v>
      </c>
      <c r="X450" s="24"/>
      <c r="Y450" s="24"/>
      <c r="Z450" s="24"/>
      <c r="AA450" s="24"/>
    </row>
    <row r="451" spans="1:27">
      <c r="A451" s="24" t="s">
        <v>2126</v>
      </c>
      <c r="B451" s="24" t="s">
        <v>2138</v>
      </c>
      <c r="C451" s="23">
        <v>4</v>
      </c>
      <c r="D451" s="47">
        <v>45159</v>
      </c>
      <c r="E451" s="24"/>
      <c r="F451" s="510">
        <v>11</v>
      </c>
      <c r="G451" s="24">
        <v>5.7</v>
      </c>
      <c r="H451" s="24">
        <v>3.125</v>
      </c>
      <c r="I451" s="988">
        <v>0.54824561403508765</v>
      </c>
      <c r="J451" s="24">
        <v>3.33</v>
      </c>
      <c r="K451" s="24">
        <v>22.9</v>
      </c>
      <c r="L451" s="24" t="s">
        <v>811</v>
      </c>
      <c r="M451" s="24" t="s">
        <v>811</v>
      </c>
      <c r="N451" s="24" t="s">
        <v>811</v>
      </c>
      <c r="O451" s="24" t="s">
        <v>811</v>
      </c>
      <c r="P451" s="24" t="s">
        <v>815</v>
      </c>
      <c r="Q451" s="24" t="s">
        <v>811</v>
      </c>
      <c r="R451" s="24" t="s">
        <v>811</v>
      </c>
      <c r="S451" s="24" t="s">
        <v>2226</v>
      </c>
      <c r="T451" s="23" t="s">
        <v>1034</v>
      </c>
      <c r="U451" s="23">
        <v>2</v>
      </c>
      <c r="V451" s="24" t="s">
        <v>2227</v>
      </c>
      <c r="W451" s="24" t="s">
        <v>2228</v>
      </c>
      <c r="X451" s="24"/>
      <c r="Y451" s="24"/>
      <c r="Z451" s="24"/>
      <c r="AA451" s="24"/>
    </row>
    <row r="452" spans="1:27">
      <c r="A452" s="24" t="s">
        <v>2126</v>
      </c>
      <c r="B452" s="24" t="s">
        <v>2138</v>
      </c>
      <c r="C452" s="23">
        <v>4.7</v>
      </c>
      <c r="D452" s="47">
        <v>45159</v>
      </c>
      <c r="E452" s="24"/>
      <c r="F452" s="510">
        <v>11</v>
      </c>
      <c r="G452" s="24">
        <v>5.7</v>
      </c>
      <c r="H452" s="24">
        <v>3.125</v>
      </c>
      <c r="I452" s="988">
        <v>0.54824561403508765</v>
      </c>
      <c r="J452" s="24">
        <v>0.16</v>
      </c>
      <c r="K452" s="24">
        <v>15.3</v>
      </c>
      <c r="L452" s="24">
        <v>5.8</v>
      </c>
      <c r="M452" s="24">
        <v>20.100000000000001</v>
      </c>
      <c r="N452" s="25">
        <v>18.80632911392405</v>
      </c>
      <c r="O452" s="25">
        <v>7.8646708860759444</v>
      </c>
      <c r="P452" s="24">
        <v>26.670999999999996</v>
      </c>
      <c r="Q452" s="71">
        <v>0.88241042645770018</v>
      </c>
      <c r="R452" s="24">
        <v>27.435198740653284</v>
      </c>
      <c r="S452" s="24" t="s">
        <v>2226</v>
      </c>
      <c r="T452" s="23" t="s">
        <v>1034</v>
      </c>
      <c r="U452" s="23">
        <v>2</v>
      </c>
      <c r="V452" s="24" t="s">
        <v>2227</v>
      </c>
      <c r="W452" s="24" t="s">
        <v>2228</v>
      </c>
      <c r="X452" s="24"/>
      <c r="Y452" s="24"/>
      <c r="Z452" s="24"/>
      <c r="AA452" s="24"/>
    </row>
    <row r="453" spans="1:27">
      <c r="A453" s="24" t="s">
        <v>2126</v>
      </c>
      <c r="B453" s="24" t="s">
        <v>2229</v>
      </c>
      <c r="C453" s="23">
        <v>0.5</v>
      </c>
      <c r="D453" s="47">
        <v>45169</v>
      </c>
      <c r="E453" s="24"/>
      <c r="F453" s="510">
        <v>2</v>
      </c>
      <c r="G453" s="24">
        <v>1.9</v>
      </c>
      <c r="H453" s="24">
        <v>0.25</v>
      </c>
      <c r="I453" s="988">
        <v>0.13157894736842105</v>
      </c>
      <c r="J453" s="24">
        <v>2.44</v>
      </c>
      <c r="K453" s="24">
        <v>21.1</v>
      </c>
      <c r="L453" s="24">
        <v>5.08</v>
      </c>
      <c r="M453" s="24">
        <v>4.3000000000000007</v>
      </c>
      <c r="N453" s="24">
        <v>2.1751898734177222</v>
      </c>
      <c r="O453" s="24">
        <v>0.77831012658227816</v>
      </c>
      <c r="P453" s="24">
        <v>2.9535000000000005</v>
      </c>
      <c r="Q453" s="24">
        <v>4.1914495256740771</v>
      </c>
      <c r="R453" s="24">
        <v>128.91099567099567</v>
      </c>
      <c r="S453" s="24" t="s">
        <v>2210</v>
      </c>
      <c r="T453" s="23">
        <v>2</v>
      </c>
      <c r="U453" s="23">
        <v>3</v>
      </c>
      <c r="V453" s="24" t="s">
        <v>2230</v>
      </c>
      <c r="W453" s="24" t="s">
        <v>2231</v>
      </c>
      <c r="X453" s="24"/>
      <c r="Y453" s="24"/>
      <c r="Z453" s="24"/>
      <c r="AA453" s="24"/>
    </row>
    <row r="454" spans="1:27">
      <c r="A454" s="24" t="s">
        <v>2126</v>
      </c>
      <c r="B454" s="24" t="s">
        <v>2229</v>
      </c>
      <c r="C454" s="23">
        <v>1</v>
      </c>
      <c r="D454" s="47">
        <v>45169</v>
      </c>
      <c r="E454" s="24"/>
      <c r="F454" s="510">
        <v>2</v>
      </c>
      <c r="G454" s="24">
        <v>1.9</v>
      </c>
      <c r="H454" s="24">
        <v>0.25</v>
      </c>
      <c r="I454" s="988">
        <v>0.13157894736842105</v>
      </c>
      <c r="J454" s="24">
        <v>0.75</v>
      </c>
      <c r="K454" s="24">
        <v>20.6</v>
      </c>
      <c r="L454" s="24" t="s">
        <v>811</v>
      </c>
      <c r="M454" s="24" t="s">
        <v>811</v>
      </c>
      <c r="N454" s="24" t="s">
        <v>811</v>
      </c>
      <c r="O454" s="24" t="s">
        <v>811</v>
      </c>
      <c r="P454" s="24" t="s">
        <v>815</v>
      </c>
      <c r="Q454" s="24" t="s">
        <v>811</v>
      </c>
      <c r="R454" s="24" t="s">
        <v>811</v>
      </c>
      <c r="S454" s="24" t="s">
        <v>2210</v>
      </c>
      <c r="T454" s="23">
        <v>2</v>
      </c>
      <c r="U454" s="23">
        <v>3</v>
      </c>
      <c r="V454" s="24" t="s">
        <v>2230</v>
      </c>
      <c r="W454" s="24" t="s">
        <v>2231</v>
      </c>
      <c r="X454" s="24"/>
      <c r="Y454" s="24"/>
      <c r="Z454" s="24"/>
      <c r="AA454" s="24"/>
    </row>
    <row r="455" spans="1:27">
      <c r="A455" s="24" t="s">
        <v>2126</v>
      </c>
      <c r="B455" s="24" t="s">
        <v>2229</v>
      </c>
      <c r="C455" s="23">
        <v>1.4</v>
      </c>
      <c r="D455" s="47">
        <v>45169</v>
      </c>
      <c r="E455" s="24"/>
      <c r="F455" s="510">
        <v>2</v>
      </c>
      <c r="G455" s="24">
        <v>1.9</v>
      </c>
      <c r="H455" s="24">
        <v>0.25</v>
      </c>
      <c r="I455" s="988">
        <v>0.13157894736842105</v>
      </c>
      <c r="J455" s="24">
        <v>0.15</v>
      </c>
      <c r="K455" s="24">
        <v>18.399999999999999</v>
      </c>
      <c r="L455" s="24">
        <v>5.21</v>
      </c>
      <c r="M455" s="24">
        <v>16.700000000000003</v>
      </c>
      <c r="N455" s="24">
        <v>0.47582278481012608</v>
      </c>
      <c r="O455" s="24">
        <v>4.7330772151898746</v>
      </c>
      <c r="P455" s="24">
        <v>5.2089000000000008</v>
      </c>
      <c r="Q455" s="2606">
        <v>27.603241513788642</v>
      </c>
      <c r="R455" s="2606">
        <v>256.65029844037952</v>
      </c>
      <c r="S455" s="24" t="s">
        <v>2210</v>
      </c>
      <c r="T455" s="23">
        <v>2</v>
      </c>
      <c r="U455" s="23">
        <v>3</v>
      </c>
      <c r="V455" s="24" t="s">
        <v>2230</v>
      </c>
      <c r="W455" s="24" t="s">
        <v>2231</v>
      </c>
      <c r="X455" s="24"/>
      <c r="Y455" s="24"/>
      <c r="Z455" s="24"/>
      <c r="AA455" s="24"/>
    </row>
    <row r="456" spans="1:27">
      <c r="A456" s="24" t="s">
        <v>2126</v>
      </c>
      <c r="B456" s="24" t="s">
        <v>2140</v>
      </c>
      <c r="C456" s="23">
        <v>0.5</v>
      </c>
      <c r="D456" s="47">
        <v>45026</v>
      </c>
      <c r="E456" s="24" t="s">
        <v>1221</v>
      </c>
      <c r="F456" s="510">
        <v>2</v>
      </c>
      <c r="G456" s="24">
        <v>1.21</v>
      </c>
      <c r="H456" s="24">
        <v>1.0649999999999999</v>
      </c>
      <c r="I456" s="988">
        <v>0.8801652892561983</v>
      </c>
      <c r="J456" s="24">
        <v>9.19</v>
      </c>
      <c r="K456" s="24">
        <v>11.4</v>
      </c>
      <c r="L456" s="24">
        <v>6.96</v>
      </c>
      <c r="M456" s="24">
        <v>51.2</v>
      </c>
      <c r="N456" s="24">
        <v>1.7899999999999998</v>
      </c>
      <c r="O456" s="24">
        <v>1.7989500000000014</v>
      </c>
      <c r="P456" s="24">
        <v>3.5889500000000014</v>
      </c>
      <c r="Q456" s="71">
        <v>1.4588977617580243</v>
      </c>
      <c r="R456" s="24">
        <v>24.610201620501229</v>
      </c>
      <c r="S456" s="24" t="s">
        <v>1045</v>
      </c>
      <c r="T456" s="23">
        <v>1</v>
      </c>
      <c r="U456" s="23">
        <v>1</v>
      </c>
      <c r="V456" s="24" t="s">
        <v>1105</v>
      </c>
      <c r="W456" s="24" t="s">
        <v>815</v>
      </c>
      <c r="X456" s="24"/>
      <c r="Y456" s="24"/>
      <c r="Z456" s="24"/>
      <c r="AA456" s="24"/>
    </row>
    <row r="457" spans="1:27">
      <c r="A457" s="24" t="s">
        <v>2126</v>
      </c>
      <c r="B457" s="24" t="s">
        <v>2140</v>
      </c>
      <c r="C457" s="23">
        <v>0.5</v>
      </c>
      <c r="D457" s="47">
        <v>45026</v>
      </c>
      <c r="E457" s="24" t="s">
        <v>1130</v>
      </c>
      <c r="F457" s="510">
        <v>2</v>
      </c>
      <c r="G457" s="24">
        <v>1.21</v>
      </c>
      <c r="H457" s="24">
        <v>1.0649999999999999</v>
      </c>
      <c r="I457" s="988">
        <v>0.8801652892561983</v>
      </c>
      <c r="J457" s="24" t="s">
        <v>815</v>
      </c>
      <c r="K457" s="24" t="s">
        <v>815</v>
      </c>
      <c r="L457" s="24">
        <v>7.06</v>
      </c>
      <c r="M457" s="24">
        <v>50.8</v>
      </c>
      <c r="N457" s="24">
        <v>1.9372784810126575</v>
      </c>
      <c r="O457" s="24">
        <v>2.5108715189873432</v>
      </c>
      <c r="P457" s="24">
        <v>4.4481500000000009</v>
      </c>
      <c r="Q457" s="71">
        <v>1.4892914651279832</v>
      </c>
      <c r="R457" s="24">
        <v>24.610201620501229</v>
      </c>
      <c r="S457" s="24" t="s">
        <v>1045</v>
      </c>
      <c r="T457" s="23">
        <v>1</v>
      </c>
      <c r="U457" s="23">
        <v>1</v>
      </c>
      <c r="V457" s="24" t="s">
        <v>1105</v>
      </c>
      <c r="W457" s="24" t="s">
        <v>815</v>
      </c>
      <c r="X457" s="24"/>
      <c r="Y457" s="24"/>
      <c r="Z457" s="24"/>
      <c r="AA457" s="24"/>
    </row>
    <row r="458" spans="1:27">
      <c r="A458" s="24" t="s">
        <v>2126</v>
      </c>
      <c r="B458" s="24" t="s">
        <v>2140</v>
      </c>
      <c r="C458" s="23">
        <v>1</v>
      </c>
      <c r="D458" s="47">
        <v>45026</v>
      </c>
      <c r="E458" s="24"/>
      <c r="F458" s="510">
        <v>2</v>
      </c>
      <c r="G458" s="24">
        <v>1.21</v>
      </c>
      <c r="H458" s="24">
        <v>1.0649999999999999</v>
      </c>
      <c r="I458" s="988">
        <v>0.8801652892561983</v>
      </c>
      <c r="J458" s="24">
        <v>8.4499999999999993</v>
      </c>
      <c r="K458" s="24">
        <v>15.5</v>
      </c>
      <c r="L458" s="24" t="s">
        <v>811</v>
      </c>
      <c r="M458" s="24" t="s">
        <v>811</v>
      </c>
      <c r="N458" s="24" t="s">
        <v>811</v>
      </c>
      <c r="O458" s="24" t="s">
        <v>811</v>
      </c>
      <c r="P458" s="24" t="s">
        <v>815</v>
      </c>
      <c r="Q458" s="24" t="s">
        <v>811</v>
      </c>
      <c r="R458" s="24" t="s">
        <v>811</v>
      </c>
      <c r="S458" s="24" t="s">
        <v>1045</v>
      </c>
      <c r="T458" s="23">
        <v>1</v>
      </c>
      <c r="U458" s="23">
        <v>1</v>
      </c>
      <c r="V458" s="24" t="s">
        <v>1105</v>
      </c>
      <c r="W458" s="24" t="s">
        <v>815</v>
      </c>
      <c r="X458" s="24"/>
      <c r="Y458" s="24"/>
      <c r="Z458" s="24"/>
      <c r="AA458" s="24"/>
    </row>
    <row r="459" spans="1:27">
      <c r="A459" s="24" t="s">
        <v>2126</v>
      </c>
      <c r="B459" s="24" t="s">
        <v>2140</v>
      </c>
      <c r="C459" s="23">
        <v>1.5</v>
      </c>
      <c r="D459" s="47">
        <v>45026</v>
      </c>
      <c r="E459" s="24"/>
      <c r="F459" s="510">
        <v>2</v>
      </c>
      <c r="G459" s="24">
        <v>1.21</v>
      </c>
      <c r="H459" s="24">
        <v>1.0649999999999999</v>
      </c>
      <c r="I459" s="988">
        <v>0.8801652892561983</v>
      </c>
      <c r="J459" s="24" t="s">
        <v>815</v>
      </c>
      <c r="K459" s="24" t="s">
        <v>815</v>
      </c>
      <c r="L459" s="24" t="s">
        <v>811</v>
      </c>
      <c r="M459" s="24" t="s">
        <v>811</v>
      </c>
      <c r="N459" s="24" t="s">
        <v>811</v>
      </c>
      <c r="O459" s="24" t="s">
        <v>811</v>
      </c>
      <c r="P459" s="24" t="s">
        <v>815</v>
      </c>
      <c r="Q459" s="24" t="s">
        <v>811</v>
      </c>
      <c r="R459" s="24" t="s">
        <v>811</v>
      </c>
      <c r="S459" s="24" t="s">
        <v>1045</v>
      </c>
      <c r="T459" s="23">
        <v>1</v>
      </c>
      <c r="U459" s="23">
        <v>1</v>
      </c>
      <c r="V459" s="24" t="s">
        <v>1105</v>
      </c>
      <c r="W459" s="24" t="s">
        <v>815</v>
      </c>
      <c r="X459" s="24"/>
      <c r="Y459" s="24"/>
      <c r="Z459" s="24"/>
      <c r="AA459" s="24"/>
    </row>
    <row r="460" spans="1:27">
      <c r="A460" s="24" t="s">
        <v>2126</v>
      </c>
      <c r="B460" s="24" t="s">
        <v>2140</v>
      </c>
      <c r="C460" s="23">
        <v>2</v>
      </c>
      <c r="D460" s="47">
        <v>45026</v>
      </c>
      <c r="E460" s="24"/>
      <c r="F460" s="510">
        <v>2</v>
      </c>
      <c r="G460" s="24">
        <v>1.21</v>
      </c>
      <c r="H460" s="24">
        <v>1.0649999999999999</v>
      </c>
      <c r="I460" s="988">
        <v>0.8801652892561983</v>
      </c>
      <c r="J460" s="24" t="s">
        <v>815</v>
      </c>
      <c r="K460" s="24" t="s">
        <v>815</v>
      </c>
      <c r="L460" s="24" t="s">
        <v>811</v>
      </c>
      <c r="M460" s="24" t="s">
        <v>811</v>
      </c>
      <c r="N460" s="24" t="s">
        <v>811</v>
      </c>
      <c r="O460" s="24" t="s">
        <v>811</v>
      </c>
      <c r="P460" s="24" t="s">
        <v>815</v>
      </c>
      <c r="Q460" s="24" t="s">
        <v>811</v>
      </c>
      <c r="R460" s="24" t="s">
        <v>811</v>
      </c>
      <c r="S460" s="24" t="s">
        <v>1045</v>
      </c>
      <c r="T460" s="23">
        <v>1</v>
      </c>
      <c r="U460" s="23">
        <v>1</v>
      </c>
      <c r="V460" s="24" t="s">
        <v>1105</v>
      </c>
      <c r="W460" s="24" t="s">
        <v>815</v>
      </c>
      <c r="X460" s="24"/>
      <c r="Y460" s="24"/>
      <c r="Z460" s="24"/>
      <c r="AA460" s="24"/>
    </row>
    <row r="461" spans="1:27">
      <c r="A461" s="24" t="s">
        <v>2126</v>
      </c>
      <c r="B461" s="24" t="s">
        <v>2140</v>
      </c>
      <c r="C461" s="23">
        <v>2.5</v>
      </c>
      <c r="D461" s="47">
        <v>45026</v>
      </c>
      <c r="E461" s="24"/>
      <c r="F461" s="510">
        <v>2</v>
      </c>
      <c r="G461" s="24">
        <v>1.21</v>
      </c>
      <c r="H461" s="24">
        <v>1.0649999999999999</v>
      </c>
      <c r="I461" s="988">
        <v>0.8801652892561983</v>
      </c>
      <c r="J461" s="24" t="s">
        <v>815</v>
      </c>
      <c r="K461" s="24" t="s">
        <v>815</v>
      </c>
      <c r="L461" s="24" t="s">
        <v>811</v>
      </c>
      <c r="M461" s="24" t="s">
        <v>811</v>
      </c>
      <c r="N461" s="24" t="s">
        <v>811</v>
      </c>
      <c r="O461" s="24" t="s">
        <v>811</v>
      </c>
      <c r="P461" s="24" t="s">
        <v>815</v>
      </c>
      <c r="Q461" s="24" t="s">
        <v>811</v>
      </c>
      <c r="R461" s="24" t="s">
        <v>811</v>
      </c>
      <c r="S461" s="24" t="s">
        <v>1045</v>
      </c>
      <c r="T461" s="23">
        <v>1</v>
      </c>
      <c r="U461" s="23">
        <v>1</v>
      </c>
      <c r="V461" s="24" t="s">
        <v>1105</v>
      </c>
      <c r="W461" s="24" t="s">
        <v>815</v>
      </c>
      <c r="X461" s="24"/>
      <c r="Y461" s="24"/>
      <c r="Z461" s="24"/>
      <c r="AA461" s="24"/>
    </row>
    <row r="462" spans="1:27">
      <c r="A462" s="24" t="s">
        <v>2126</v>
      </c>
      <c r="B462" s="24" t="s">
        <v>2140</v>
      </c>
      <c r="C462" s="23">
        <v>0.5</v>
      </c>
      <c r="D462" s="47">
        <v>45169</v>
      </c>
      <c r="E462" s="24" t="s">
        <v>1221</v>
      </c>
      <c r="F462" s="510">
        <v>2</v>
      </c>
      <c r="G462" s="24">
        <v>0.95</v>
      </c>
      <c r="H462" s="24">
        <v>0.95</v>
      </c>
      <c r="I462" s="988">
        <v>1</v>
      </c>
      <c r="J462" s="24">
        <v>6.53</v>
      </c>
      <c r="K462" s="24">
        <v>22.4</v>
      </c>
      <c r="L462" s="24">
        <v>6.35</v>
      </c>
      <c r="M462" s="24">
        <v>47.8</v>
      </c>
      <c r="N462" s="24">
        <v>16.313924050632913</v>
      </c>
      <c r="O462" s="24">
        <v>2.8390759493670883</v>
      </c>
      <c r="P462" s="24">
        <v>19.153000000000002</v>
      </c>
      <c r="Q462" s="24">
        <v>1.4706840440961673</v>
      </c>
      <c r="R462" s="24">
        <v>50.147713498622586</v>
      </c>
      <c r="S462" s="24" t="s">
        <v>2010</v>
      </c>
      <c r="T462" s="23">
        <v>1</v>
      </c>
      <c r="U462" s="23">
        <v>3</v>
      </c>
      <c r="V462" s="24" t="s">
        <v>2232</v>
      </c>
      <c r="W462" s="24" t="s">
        <v>815</v>
      </c>
      <c r="X462" s="24"/>
      <c r="Y462" s="24"/>
      <c r="Z462" s="24"/>
      <c r="AA462" s="24"/>
    </row>
    <row r="463" spans="1:27">
      <c r="A463" s="24" t="s">
        <v>2126</v>
      </c>
      <c r="B463" s="24" t="s">
        <v>2140</v>
      </c>
      <c r="C463" s="23">
        <v>0.5</v>
      </c>
      <c r="D463" s="47">
        <v>45169</v>
      </c>
      <c r="E463" s="24" t="s">
        <v>1130</v>
      </c>
      <c r="F463" s="510">
        <v>2</v>
      </c>
      <c r="G463" s="24">
        <v>0.95</v>
      </c>
      <c r="H463" s="24">
        <v>0.95</v>
      </c>
      <c r="I463" s="988">
        <v>1</v>
      </c>
      <c r="J463" s="24">
        <v>6.53</v>
      </c>
      <c r="K463" s="24">
        <v>22.4</v>
      </c>
      <c r="L463" s="24">
        <v>6.27</v>
      </c>
      <c r="M463" s="24">
        <v>49.499999999999993</v>
      </c>
      <c r="N463" s="24">
        <v>14.954430379746837</v>
      </c>
      <c r="O463" s="24">
        <v>4.0195696202531668</v>
      </c>
      <c r="P463" s="24">
        <v>18.974000000000004</v>
      </c>
      <c r="Q463" s="24">
        <v>1.2133143363793379</v>
      </c>
      <c r="R463" s="24">
        <v>51.608752459661552</v>
      </c>
      <c r="S463" s="24" t="s">
        <v>2010</v>
      </c>
      <c r="T463" s="23">
        <v>1</v>
      </c>
      <c r="U463" s="23">
        <v>3</v>
      </c>
      <c r="V463" s="24" t="s">
        <v>2232</v>
      </c>
      <c r="W463" s="24" t="s">
        <v>815</v>
      </c>
      <c r="X463" s="24"/>
      <c r="Y463" s="24"/>
      <c r="Z463" s="24"/>
      <c r="AA463" s="24"/>
    </row>
    <row r="464" spans="1:27">
      <c r="A464" s="24" t="s">
        <v>2126</v>
      </c>
      <c r="B464" s="24" t="s">
        <v>2144</v>
      </c>
      <c r="C464" s="23">
        <v>0.5</v>
      </c>
      <c r="D464" s="47">
        <v>45028</v>
      </c>
      <c r="E464" s="24"/>
      <c r="F464" s="510">
        <v>3</v>
      </c>
      <c r="G464" s="24">
        <v>9.6</v>
      </c>
      <c r="H464" s="24">
        <v>3.5</v>
      </c>
      <c r="I464" s="988">
        <v>0.36458333333333337</v>
      </c>
      <c r="J464" s="24">
        <v>10.6</v>
      </c>
      <c r="K464" s="24">
        <v>11.4</v>
      </c>
      <c r="L464" s="24">
        <v>6.38</v>
      </c>
      <c r="M464" s="24">
        <v>19.100000000000001</v>
      </c>
      <c r="N464" s="24">
        <v>1.7899999999999998</v>
      </c>
      <c r="O464" s="24">
        <v>0.18795000000000067</v>
      </c>
      <c r="P464" s="24">
        <v>1.9779500000000005</v>
      </c>
      <c r="Q464" s="71">
        <v>1.2765355415382713</v>
      </c>
      <c r="R464" s="24">
        <v>23.213930000000001</v>
      </c>
      <c r="S464" s="24" t="s">
        <v>815</v>
      </c>
      <c r="T464" s="23" t="s">
        <v>815</v>
      </c>
      <c r="U464" s="23" t="s">
        <v>815</v>
      </c>
      <c r="V464" s="24" t="s">
        <v>815</v>
      </c>
      <c r="W464" s="24" t="s">
        <v>815</v>
      </c>
      <c r="X464" s="24"/>
      <c r="Y464" s="24"/>
      <c r="Z464" s="24"/>
      <c r="AA464" s="24"/>
    </row>
    <row r="465" spans="1:27">
      <c r="A465" s="24" t="s">
        <v>2126</v>
      </c>
      <c r="B465" s="24" t="s">
        <v>2144</v>
      </c>
      <c r="C465" s="23">
        <v>1</v>
      </c>
      <c r="D465" s="47">
        <v>45028</v>
      </c>
      <c r="E465" s="24"/>
      <c r="F465" s="510">
        <v>3</v>
      </c>
      <c r="G465" s="24">
        <v>9.6</v>
      </c>
      <c r="H465" s="24">
        <v>3.5</v>
      </c>
      <c r="I465" s="988">
        <v>0.36458333333333337</v>
      </c>
      <c r="J465" s="24">
        <v>10.5</v>
      </c>
      <c r="K465" s="24">
        <v>11.4</v>
      </c>
      <c r="L465" s="24" t="s">
        <v>811</v>
      </c>
      <c r="M465" s="24" t="s">
        <v>811</v>
      </c>
      <c r="N465" s="24" t="s">
        <v>811</v>
      </c>
      <c r="O465" s="24" t="s">
        <v>811</v>
      </c>
      <c r="P465" s="24" t="s">
        <v>815</v>
      </c>
      <c r="Q465" s="24" t="s">
        <v>811</v>
      </c>
      <c r="R465" s="24" t="s">
        <v>811</v>
      </c>
      <c r="S465" s="24" t="s">
        <v>815</v>
      </c>
      <c r="T465" s="23" t="s">
        <v>815</v>
      </c>
      <c r="U465" s="23" t="s">
        <v>815</v>
      </c>
      <c r="V465" s="24" t="s">
        <v>815</v>
      </c>
      <c r="W465" s="24" t="s">
        <v>815</v>
      </c>
      <c r="X465" s="24"/>
      <c r="Y465" s="24"/>
      <c r="Z465" s="24"/>
      <c r="AA465" s="24"/>
    </row>
    <row r="466" spans="1:27">
      <c r="A466" s="24" t="s">
        <v>2126</v>
      </c>
      <c r="B466" s="24" t="s">
        <v>2144</v>
      </c>
      <c r="C466" s="23">
        <v>2</v>
      </c>
      <c r="D466" s="47">
        <v>45028</v>
      </c>
      <c r="E466" s="24"/>
      <c r="F466" s="510">
        <v>3</v>
      </c>
      <c r="G466" s="24">
        <v>9.6</v>
      </c>
      <c r="H466" s="24">
        <v>3.5</v>
      </c>
      <c r="I466" s="988">
        <v>0.36458333333333337</v>
      </c>
      <c r="J466" s="24">
        <v>10.4</v>
      </c>
      <c r="K466" s="24">
        <v>11.4</v>
      </c>
      <c r="L466" s="24" t="s">
        <v>811</v>
      </c>
      <c r="M466" s="24" t="s">
        <v>811</v>
      </c>
      <c r="N466" s="24" t="s">
        <v>811</v>
      </c>
      <c r="O466" s="24" t="s">
        <v>811</v>
      </c>
      <c r="P466" s="24" t="s">
        <v>815</v>
      </c>
      <c r="Q466" s="24" t="s">
        <v>811</v>
      </c>
      <c r="R466" s="24" t="s">
        <v>811</v>
      </c>
      <c r="S466" s="24" t="s">
        <v>815</v>
      </c>
      <c r="T466" s="23" t="s">
        <v>815</v>
      </c>
      <c r="U466" s="23" t="s">
        <v>815</v>
      </c>
      <c r="V466" s="24" t="s">
        <v>815</v>
      </c>
      <c r="W466" s="24" t="s">
        <v>815</v>
      </c>
      <c r="X466" s="24"/>
      <c r="Y466" s="24"/>
      <c r="Z466" s="24"/>
      <c r="AA466" s="24"/>
    </row>
    <row r="467" spans="1:27">
      <c r="A467" s="24" t="s">
        <v>2126</v>
      </c>
      <c r="B467" s="24" t="s">
        <v>2144</v>
      </c>
      <c r="C467" s="23">
        <v>3</v>
      </c>
      <c r="D467" s="47">
        <v>45028</v>
      </c>
      <c r="E467" s="24"/>
      <c r="F467" s="510">
        <v>3</v>
      </c>
      <c r="G467" s="24">
        <v>9.6</v>
      </c>
      <c r="H467" s="24">
        <v>3.5</v>
      </c>
      <c r="I467" s="988">
        <v>0.36458333333333337</v>
      </c>
      <c r="J467" s="24">
        <v>10.4</v>
      </c>
      <c r="K467" s="24">
        <v>11.4</v>
      </c>
      <c r="L467" s="24">
        <v>6.48</v>
      </c>
      <c r="M467" s="24">
        <v>18.7</v>
      </c>
      <c r="N467" s="24">
        <v>1.2575316455696199</v>
      </c>
      <c r="O467" s="24">
        <v>0.60406835443037987</v>
      </c>
      <c r="P467" s="24">
        <v>1.8615999999999997</v>
      </c>
      <c r="Q467" s="71">
        <v>1.5804725752378597</v>
      </c>
      <c r="R467" s="24">
        <v>28.100874316939887</v>
      </c>
      <c r="S467" s="24" t="s">
        <v>815</v>
      </c>
      <c r="T467" s="23" t="s">
        <v>815</v>
      </c>
      <c r="U467" s="23" t="s">
        <v>815</v>
      </c>
      <c r="V467" s="24" t="s">
        <v>815</v>
      </c>
      <c r="W467" s="24" t="s">
        <v>815</v>
      </c>
      <c r="X467" s="24"/>
      <c r="Y467" s="24"/>
      <c r="Z467" s="24"/>
      <c r="AA467" s="24"/>
    </row>
    <row r="468" spans="1:27">
      <c r="A468" s="24" t="s">
        <v>2126</v>
      </c>
      <c r="B468" s="24" t="s">
        <v>2144</v>
      </c>
      <c r="C468" s="23">
        <v>4</v>
      </c>
      <c r="D468" s="47">
        <v>45028</v>
      </c>
      <c r="E468" s="24"/>
      <c r="F468" s="510">
        <v>3</v>
      </c>
      <c r="G468" s="24">
        <v>9.6</v>
      </c>
      <c r="H468" s="24">
        <v>3.5</v>
      </c>
      <c r="I468" s="988">
        <v>0.36458333333333337</v>
      </c>
      <c r="J468" s="24">
        <v>10.4</v>
      </c>
      <c r="K468" s="24">
        <v>11.4</v>
      </c>
      <c r="L468" s="24" t="s">
        <v>811</v>
      </c>
      <c r="M468" s="24" t="s">
        <v>811</v>
      </c>
      <c r="N468" s="24" t="s">
        <v>811</v>
      </c>
      <c r="O468" s="24" t="s">
        <v>811</v>
      </c>
      <c r="P468" s="24" t="s">
        <v>815</v>
      </c>
      <c r="Q468" s="24" t="s">
        <v>811</v>
      </c>
      <c r="R468" s="24" t="s">
        <v>811</v>
      </c>
      <c r="S468" s="24" t="s">
        <v>815</v>
      </c>
      <c r="T468" s="23" t="s">
        <v>815</v>
      </c>
      <c r="U468" s="23" t="s">
        <v>815</v>
      </c>
      <c r="V468" s="24" t="s">
        <v>815</v>
      </c>
      <c r="W468" s="24" t="s">
        <v>815</v>
      </c>
      <c r="X468" s="24"/>
      <c r="Y468" s="24"/>
      <c r="Z468" s="24"/>
      <c r="AA468" s="24"/>
    </row>
    <row r="469" spans="1:27">
      <c r="A469" s="24" t="s">
        <v>2126</v>
      </c>
      <c r="B469" s="24" t="s">
        <v>2144</v>
      </c>
      <c r="C469" s="23">
        <v>5</v>
      </c>
      <c r="D469" s="47">
        <v>45028</v>
      </c>
      <c r="E469" s="24"/>
      <c r="F469" s="510">
        <v>3</v>
      </c>
      <c r="G469" s="24">
        <v>9.6</v>
      </c>
      <c r="H469" s="24">
        <v>3.5</v>
      </c>
      <c r="I469" s="988">
        <v>0.36458333333333337</v>
      </c>
      <c r="J469" s="24">
        <v>10.4</v>
      </c>
      <c r="K469" s="24">
        <v>10.199999999999999</v>
      </c>
      <c r="L469" s="24" t="s">
        <v>811</v>
      </c>
      <c r="M469" s="24" t="s">
        <v>811</v>
      </c>
      <c r="N469" s="24" t="s">
        <v>811</v>
      </c>
      <c r="O469" s="24" t="s">
        <v>811</v>
      </c>
      <c r="P469" s="24" t="s">
        <v>815</v>
      </c>
      <c r="Q469" s="24" t="s">
        <v>811</v>
      </c>
      <c r="R469" s="24" t="s">
        <v>811</v>
      </c>
      <c r="S469" s="24" t="s">
        <v>815</v>
      </c>
      <c r="T469" s="23" t="s">
        <v>815</v>
      </c>
      <c r="U469" s="23" t="s">
        <v>815</v>
      </c>
      <c r="V469" s="24" t="s">
        <v>815</v>
      </c>
      <c r="W469" s="24" t="s">
        <v>815</v>
      </c>
      <c r="X469" s="24"/>
      <c r="Y469" s="24"/>
      <c r="Z469" s="24"/>
      <c r="AA469" s="24"/>
    </row>
    <row r="470" spans="1:27">
      <c r="A470" s="24" t="s">
        <v>2126</v>
      </c>
      <c r="B470" s="24" t="s">
        <v>2144</v>
      </c>
      <c r="C470" s="23">
        <v>6</v>
      </c>
      <c r="D470" s="47">
        <v>45028</v>
      </c>
      <c r="E470" s="24"/>
      <c r="F470" s="510">
        <v>3</v>
      </c>
      <c r="G470" s="24">
        <v>9.6</v>
      </c>
      <c r="H470" s="24">
        <v>3.5</v>
      </c>
      <c r="I470" s="988">
        <v>0.36458333333333337</v>
      </c>
      <c r="J470" s="24">
        <v>9.8000000000000007</v>
      </c>
      <c r="K470" s="24">
        <v>9.8000000000000007</v>
      </c>
      <c r="L470" s="24" t="s">
        <v>811</v>
      </c>
      <c r="M470" s="24" t="s">
        <v>811</v>
      </c>
      <c r="N470" s="24" t="s">
        <v>811</v>
      </c>
      <c r="O470" s="24" t="s">
        <v>811</v>
      </c>
      <c r="P470" s="24" t="s">
        <v>815</v>
      </c>
      <c r="Q470" s="24" t="s">
        <v>811</v>
      </c>
      <c r="R470" s="24" t="s">
        <v>811</v>
      </c>
      <c r="S470" s="24" t="s">
        <v>815</v>
      </c>
      <c r="T470" s="23" t="s">
        <v>815</v>
      </c>
      <c r="U470" s="23" t="s">
        <v>815</v>
      </c>
      <c r="V470" s="24" t="s">
        <v>815</v>
      </c>
      <c r="W470" s="24" t="s">
        <v>815</v>
      </c>
      <c r="X470" s="24"/>
      <c r="Y470" s="24"/>
      <c r="Z470" s="24"/>
      <c r="AA470" s="24"/>
    </row>
    <row r="471" spans="1:27">
      <c r="A471" s="24" t="s">
        <v>2126</v>
      </c>
      <c r="B471" s="24" t="s">
        <v>2144</v>
      </c>
      <c r="C471" s="23">
        <v>7</v>
      </c>
      <c r="D471" s="47">
        <v>45028</v>
      </c>
      <c r="E471" s="24"/>
      <c r="F471" s="510">
        <v>3</v>
      </c>
      <c r="G471" s="24">
        <v>9.6</v>
      </c>
      <c r="H471" s="24">
        <v>3.5</v>
      </c>
      <c r="I471" s="988">
        <v>0.36458333333333337</v>
      </c>
      <c r="J471" s="24">
        <v>9.6</v>
      </c>
      <c r="K471" s="24">
        <v>9.5</v>
      </c>
      <c r="L471" s="24" t="s">
        <v>811</v>
      </c>
      <c r="M471" s="24" t="s">
        <v>811</v>
      </c>
      <c r="N471" s="24">
        <v>2.0279113924050631</v>
      </c>
      <c r="O471" s="24">
        <v>1.5073386075949364</v>
      </c>
      <c r="P471" s="24">
        <v>3.5352499999999996</v>
      </c>
      <c r="Q471" s="24" t="s">
        <v>811</v>
      </c>
      <c r="R471" s="24" t="s">
        <v>811</v>
      </c>
      <c r="S471" s="24" t="s">
        <v>815</v>
      </c>
      <c r="T471" s="23" t="s">
        <v>815</v>
      </c>
      <c r="U471" s="23" t="s">
        <v>815</v>
      </c>
      <c r="V471" s="24" t="s">
        <v>815</v>
      </c>
      <c r="W471" s="24" t="s">
        <v>815</v>
      </c>
      <c r="X471" s="24"/>
      <c r="Y471" s="24"/>
      <c r="Z471" s="24"/>
      <c r="AA471" s="24"/>
    </row>
    <row r="472" spans="1:27">
      <c r="A472" s="24" t="s">
        <v>2126</v>
      </c>
      <c r="B472" s="24" t="s">
        <v>2144</v>
      </c>
      <c r="C472" s="23">
        <v>8</v>
      </c>
      <c r="D472" s="47">
        <v>45028</v>
      </c>
      <c r="E472" s="24"/>
      <c r="F472" s="510">
        <v>3</v>
      </c>
      <c r="G472" s="24">
        <v>9.6</v>
      </c>
      <c r="H472" s="24">
        <v>3.5</v>
      </c>
      <c r="I472" s="988">
        <v>0.36458333333333337</v>
      </c>
      <c r="J472" s="24">
        <v>8</v>
      </c>
      <c r="K472" s="24">
        <v>8.9</v>
      </c>
      <c r="L472" s="24" t="s">
        <v>811</v>
      </c>
      <c r="M472" s="24" t="s">
        <v>811</v>
      </c>
      <c r="N472" s="24" t="s">
        <v>811</v>
      </c>
      <c r="O472" s="24" t="s">
        <v>811</v>
      </c>
      <c r="P472" s="24" t="s">
        <v>815</v>
      </c>
      <c r="Q472" s="24" t="s">
        <v>811</v>
      </c>
      <c r="R472" s="24" t="s">
        <v>811</v>
      </c>
      <c r="S472" s="24" t="s">
        <v>815</v>
      </c>
      <c r="T472" s="23" t="s">
        <v>815</v>
      </c>
      <c r="U472" s="23" t="s">
        <v>815</v>
      </c>
      <c r="V472" s="24" t="s">
        <v>815</v>
      </c>
      <c r="W472" s="24" t="s">
        <v>815</v>
      </c>
      <c r="X472" s="24"/>
      <c r="Y472" s="24"/>
      <c r="Z472" s="24"/>
      <c r="AA472" s="24"/>
    </row>
    <row r="473" spans="1:27">
      <c r="A473" s="24" t="s">
        <v>2126</v>
      </c>
      <c r="B473" s="24" t="s">
        <v>2144</v>
      </c>
      <c r="C473" s="23">
        <v>9</v>
      </c>
      <c r="D473" s="47">
        <v>45028</v>
      </c>
      <c r="E473" s="24"/>
      <c r="F473" s="510">
        <v>3</v>
      </c>
      <c r="G473" s="24">
        <v>9.6</v>
      </c>
      <c r="H473" s="24">
        <v>3.5</v>
      </c>
      <c r="I473" s="988">
        <v>0.36458333333333337</v>
      </c>
      <c r="J473" s="24">
        <v>5.6</v>
      </c>
      <c r="K473" s="24">
        <v>8.9</v>
      </c>
      <c r="L473" s="24">
        <v>6.29</v>
      </c>
      <c r="M473" s="24">
        <v>19.2</v>
      </c>
      <c r="N473" s="24" t="s">
        <v>811</v>
      </c>
      <c r="O473" s="24" t="s">
        <v>811</v>
      </c>
      <c r="P473" s="24" t="s">
        <v>815</v>
      </c>
      <c r="Q473" s="71">
        <v>1.3981103550181067</v>
      </c>
      <c r="R473" s="24">
        <v>32.128573582061428</v>
      </c>
      <c r="S473" s="24" t="s">
        <v>815</v>
      </c>
      <c r="T473" s="23" t="s">
        <v>815</v>
      </c>
      <c r="U473" s="23" t="s">
        <v>815</v>
      </c>
      <c r="V473" s="24" t="s">
        <v>815</v>
      </c>
      <c r="W473" s="24" t="s">
        <v>815</v>
      </c>
      <c r="X473" s="24"/>
      <c r="Y473" s="24"/>
      <c r="Z473" s="24"/>
      <c r="AA473" s="24"/>
    </row>
    <row r="474" spans="1:27">
      <c r="A474" s="24" t="s">
        <v>2126</v>
      </c>
      <c r="B474" s="24" t="s">
        <v>2233</v>
      </c>
      <c r="C474" s="23">
        <v>0.5</v>
      </c>
      <c r="D474" s="47">
        <v>45159</v>
      </c>
      <c r="E474" s="24"/>
      <c r="F474" s="510">
        <v>0</v>
      </c>
      <c r="G474" s="24">
        <v>9.8000000000000007</v>
      </c>
      <c r="H474" s="24" t="s">
        <v>714</v>
      </c>
      <c r="I474" s="988" t="s">
        <v>815</v>
      </c>
      <c r="J474" s="24">
        <v>5.33</v>
      </c>
      <c r="K474" s="24">
        <v>24.2</v>
      </c>
      <c r="L474" s="24" t="s">
        <v>811</v>
      </c>
      <c r="M474" s="24" t="s">
        <v>811</v>
      </c>
      <c r="N474" s="24" t="s">
        <v>811</v>
      </c>
      <c r="O474" s="24" t="s">
        <v>811</v>
      </c>
      <c r="P474" s="24" t="s">
        <v>815</v>
      </c>
      <c r="Q474" s="24" t="s">
        <v>811</v>
      </c>
      <c r="R474" s="24" t="s">
        <v>811</v>
      </c>
      <c r="S474" s="24" t="s">
        <v>815</v>
      </c>
      <c r="T474" s="23" t="s">
        <v>815</v>
      </c>
      <c r="U474" s="23" t="s">
        <v>815</v>
      </c>
      <c r="V474" s="24" t="s">
        <v>815</v>
      </c>
      <c r="W474" s="24" t="s">
        <v>2234</v>
      </c>
      <c r="X474" s="24"/>
      <c r="Y474" s="24"/>
      <c r="Z474" s="24"/>
      <c r="AA474" s="24"/>
    </row>
    <row r="475" spans="1:27">
      <c r="A475" s="24" t="s">
        <v>2126</v>
      </c>
      <c r="B475" s="24" t="s">
        <v>2233</v>
      </c>
      <c r="C475" s="23">
        <v>1</v>
      </c>
      <c r="D475" s="47">
        <v>45159</v>
      </c>
      <c r="E475" s="24"/>
      <c r="F475" s="510">
        <v>0</v>
      </c>
      <c r="G475" s="24">
        <v>9.8000000000000007</v>
      </c>
      <c r="H475" s="24" t="s">
        <v>714</v>
      </c>
      <c r="I475" s="988" t="s">
        <v>815</v>
      </c>
      <c r="J475" s="24">
        <v>5.1100000000000003</v>
      </c>
      <c r="K475" s="24">
        <v>24.1</v>
      </c>
      <c r="L475" s="24" t="s">
        <v>811</v>
      </c>
      <c r="M475" s="24" t="s">
        <v>811</v>
      </c>
      <c r="N475" s="24" t="s">
        <v>811</v>
      </c>
      <c r="O475" s="24" t="s">
        <v>811</v>
      </c>
      <c r="P475" s="24" t="s">
        <v>815</v>
      </c>
      <c r="Q475" s="24" t="s">
        <v>811</v>
      </c>
      <c r="R475" s="24" t="s">
        <v>811</v>
      </c>
      <c r="S475" s="24" t="s">
        <v>815</v>
      </c>
      <c r="T475" s="23" t="s">
        <v>815</v>
      </c>
      <c r="U475" s="23" t="s">
        <v>815</v>
      </c>
      <c r="V475" s="24" t="s">
        <v>815</v>
      </c>
      <c r="W475" s="24" t="s">
        <v>2234</v>
      </c>
      <c r="X475" s="24"/>
      <c r="Y475" s="24"/>
      <c r="Z475" s="24"/>
      <c r="AA475" s="24"/>
    </row>
    <row r="476" spans="1:27">
      <c r="A476" s="24" t="s">
        <v>2126</v>
      </c>
      <c r="B476" s="24" t="s">
        <v>2233</v>
      </c>
      <c r="C476" s="23">
        <v>2</v>
      </c>
      <c r="D476" s="47">
        <v>45159</v>
      </c>
      <c r="E476" s="24"/>
      <c r="F476" s="510">
        <v>0</v>
      </c>
      <c r="G476" s="24">
        <v>9.8000000000000007</v>
      </c>
      <c r="H476" s="24" t="s">
        <v>714</v>
      </c>
      <c r="I476" s="988" t="s">
        <v>815</v>
      </c>
      <c r="J476" s="24">
        <v>4.58</v>
      </c>
      <c r="K476" s="24">
        <v>24</v>
      </c>
      <c r="L476" s="24" t="s">
        <v>811</v>
      </c>
      <c r="M476" s="24" t="s">
        <v>811</v>
      </c>
      <c r="N476" s="24" t="s">
        <v>811</v>
      </c>
      <c r="O476" s="24" t="s">
        <v>811</v>
      </c>
      <c r="P476" s="24" t="s">
        <v>815</v>
      </c>
      <c r="Q476" s="24" t="s">
        <v>811</v>
      </c>
      <c r="R476" s="24" t="s">
        <v>811</v>
      </c>
      <c r="S476" s="24" t="s">
        <v>815</v>
      </c>
      <c r="T476" s="23" t="s">
        <v>815</v>
      </c>
      <c r="U476" s="23" t="s">
        <v>815</v>
      </c>
      <c r="V476" s="24" t="s">
        <v>815</v>
      </c>
      <c r="W476" s="24" t="s">
        <v>2234</v>
      </c>
      <c r="X476" s="24"/>
      <c r="Y476" s="24"/>
      <c r="Z476" s="24"/>
      <c r="AA476" s="24"/>
    </row>
    <row r="477" spans="1:27">
      <c r="A477" s="24" t="s">
        <v>2126</v>
      </c>
      <c r="B477" s="24" t="s">
        <v>2233</v>
      </c>
      <c r="C477" s="23">
        <v>3</v>
      </c>
      <c r="D477" s="47">
        <v>45159</v>
      </c>
      <c r="E477" s="24"/>
      <c r="F477" s="510">
        <v>0</v>
      </c>
      <c r="G477" s="24">
        <v>9.8000000000000007</v>
      </c>
      <c r="H477" s="24" t="s">
        <v>714</v>
      </c>
      <c r="I477" s="988" t="s">
        <v>815</v>
      </c>
      <c r="J477" s="24">
        <v>3.7</v>
      </c>
      <c r="K477" s="24">
        <v>23.7</v>
      </c>
      <c r="L477" s="24" t="s">
        <v>811</v>
      </c>
      <c r="M477" s="24" t="s">
        <v>811</v>
      </c>
      <c r="N477" s="24" t="s">
        <v>811</v>
      </c>
      <c r="O477" s="24" t="s">
        <v>811</v>
      </c>
      <c r="P477" s="24" t="s">
        <v>815</v>
      </c>
      <c r="Q477" s="24" t="s">
        <v>811</v>
      </c>
      <c r="R477" s="24" t="s">
        <v>811</v>
      </c>
      <c r="S477" s="24" t="s">
        <v>815</v>
      </c>
      <c r="T477" s="23" t="s">
        <v>815</v>
      </c>
      <c r="U477" s="23" t="s">
        <v>815</v>
      </c>
      <c r="V477" s="24" t="s">
        <v>815</v>
      </c>
      <c r="W477" s="24" t="s">
        <v>2234</v>
      </c>
      <c r="X477" s="24"/>
      <c r="Y477" s="24"/>
      <c r="Z477" s="24"/>
      <c r="AA477" s="24"/>
    </row>
    <row r="478" spans="1:27">
      <c r="A478" s="24" t="s">
        <v>2126</v>
      </c>
      <c r="B478" s="24" t="s">
        <v>2233</v>
      </c>
      <c r="C478" s="23">
        <v>4</v>
      </c>
      <c r="D478" s="47">
        <v>45159</v>
      </c>
      <c r="E478" s="24"/>
      <c r="F478" s="510">
        <v>0</v>
      </c>
      <c r="G478" s="24">
        <v>9.8000000000000007</v>
      </c>
      <c r="H478" s="24" t="s">
        <v>714</v>
      </c>
      <c r="I478" s="988" t="s">
        <v>815</v>
      </c>
      <c r="J478" s="24">
        <v>0.19</v>
      </c>
      <c r="K478" s="24">
        <v>22.7</v>
      </c>
      <c r="L478" s="24" t="s">
        <v>811</v>
      </c>
      <c r="M478" s="24" t="s">
        <v>811</v>
      </c>
      <c r="N478" s="24" t="s">
        <v>811</v>
      </c>
      <c r="O478" s="24" t="s">
        <v>811</v>
      </c>
      <c r="P478" s="24" t="s">
        <v>815</v>
      </c>
      <c r="Q478" s="24" t="s">
        <v>811</v>
      </c>
      <c r="R478" s="24" t="s">
        <v>811</v>
      </c>
      <c r="S478" s="24" t="s">
        <v>815</v>
      </c>
      <c r="T478" s="23" t="s">
        <v>815</v>
      </c>
      <c r="U478" s="23" t="s">
        <v>815</v>
      </c>
      <c r="V478" s="24" t="s">
        <v>815</v>
      </c>
      <c r="W478" s="24" t="s">
        <v>2234</v>
      </c>
      <c r="X478" s="24"/>
      <c r="Y478" s="24"/>
      <c r="Z478" s="24"/>
      <c r="AA478" s="24"/>
    </row>
    <row r="479" spans="1:27">
      <c r="A479" s="24" t="s">
        <v>2126</v>
      </c>
      <c r="B479" s="24" t="s">
        <v>2233</v>
      </c>
      <c r="C479" s="23">
        <v>5</v>
      </c>
      <c r="D479" s="47">
        <v>45159</v>
      </c>
      <c r="E479" s="24"/>
      <c r="F479" s="510">
        <v>0</v>
      </c>
      <c r="G479" s="24">
        <v>9.8000000000000007</v>
      </c>
      <c r="H479" s="24" t="s">
        <v>714</v>
      </c>
      <c r="I479" s="988" t="s">
        <v>815</v>
      </c>
      <c r="J479" s="24">
        <v>0.1</v>
      </c>
      <c r="K479" s="24">
        <v>19</v>
      </c>
      <c r="L479" s="24" t="s">
        <v>811</v>
      </c>
      <c r="M479" s="24" t="s">
        <v>811</v>
      </c>
      <c r="N479" s="24" t="s">
        <v>811</v>
      </c>
      <c r="O479" s="24" t="s">
        <v>811</v>
      </c>
      <c r="P479" s="24" t="s">
        <v>815</v>
      </c>
      <c r="Q479" s="24" t="s">
        <v>811</v>
      </c>
      <c r="R479" s="24" t="s">
        <v>811</v>
      </c>
      <c r="S479" s="24" t="s">
        <v>815</v>
      </c>
      <c r="T479" s="23" t="s">
        <v>815</v>
      </c>
      <c r="U479" s="23" t="s">
        <v>815</v>
      </c>
      <c r="V479" s="24" t="s">
        <v>815</v>
      </c>
      <c r="W479" s="24" t="s">
        <v>2234</v>
      </c>
      <c r="X479" s="24"/>
      <c r="Y479" s="24"/>
      <c r="Z479" s="24"/>
      <c r="AA479" s="24"/>
    </row>
    <row r="480" spans="1:27">
      <c r="A480" s="24" t="s">
        <v>2126</v>
      </c>
      <c r="B480" s="24" t="s">
        <v>2233</v>
      </c>
      <c r="C480" s="23">
        <v>6</v>
      </c>
      <c r="D480" s="47">
        <v>45159</v>
      </c>
      <c r="E480" s="24"/>
      <c r="F480" s="510">
        <v>0</v>
      </c>
      <c r="G480" s="24">
        <v>9.8000000000000007</v>
      </c>
      <c r="H480" s="24" t="s">
        <v>714</v>
      </c>
      <c r="I480" s="988" t="s">
        <v>815</v>
      </c>
      <c r="J480" s="24">
        <v>0.06</v>
      </c>
      <c r="K480" s="24">
        <v>15.7</v>
      </c>
      <c r="L480" s="24" t="s">
        <v>811</v>
      </c>
      <c r="M480" s="24" t="s">
        <v>811</v>
      </c>
      <c r="N480" s="24" t="s">
        <v>811</v>
      </c>
      <c r="O480" s="24" t="s">
        <v>811</v>
      </c>
      <c r="P480" s="24" t="s">
        <v>815</v>
      </c>
      <c r="Q480" s="24" t="s">
        <v>811</v>
      </c>
      <c r="R480" s="24" t="s">
        <v>811</v>
      </c>
      <c r="S480" s="24" t="s">
        <v>815</v>
      </c>
      <c r="T480" s="23" t="s">
        <v>815</v>
      </c>
      <c r="U480" s="23" t="s">
        <v>815</v>
      </c>
      <c r="V480" s="24" t="s">
        <v>815</v>
      </c>
      <c r="W480" s="24" t="s">
        <v>2234</v>
      </c>
      <c r="X480" s="24"/>
      <c r="Y480" s="24"/>
      <c r="Z480" s="24"/>
      <c r="AA480" s="24"/>
    </row>
    <row r="481" spans="1:27">
      <c r="A481" s="24" t="s">
        <v>2126</v>
      </c>
      <c r="B481" s="24" t="s">
        <v>2233</v>
      </c>
      <c r="C481" s="23">
        <v>7</v>
      </c>
      <c r="D481" s="47">
        <v>45159</v>
      </c>
      <c r="E481" s="24"/>
      <c r="F481" s="510">
        <v>0</v>
      </c>
      <c r="G481" s="24">
        <v>9.8000000000000007</v>
      </c>
      <c r="H481" s="24" t="s">
        <v>714</v>
      </c>
      <c r="I481" s="988" t="s">
        <v>815</v>
      </c>
      <c r="J481" s="24">
        <v>0.04</v>
      </c>
      <c r="K481" s="24">
        <v>13.1</v>
      </c>
      <c r="L481" s="24" t="s">
        <v>811</v>
      </c>
      <c r="M481" s="24" t="s">
        <v>811</v>
      </c>
      <c r="N481" s="24" t="s">
        <v>811</v>
      </c>
      <c r="O481" s="24" t="s">
        <v>811</v>
      </c>
      <c r="P481" s="24" t="s">
        <v>815</v>
      </c>
      <c r="Q481" s="24" t="s">
        <v>811</v>
      </c>
      <c r="R481" s="24" t="s">
        <v>811</v>
      </c>
      <c r="S481" s="24" t="s">
        <v>815</v>
      </c>
      <c r="T481" s="23" t="s">
        <v>815</v>
      </c>
      <c r="U481" s="23" t="s">
        <v>815</v>
      </c>
      <c r="V481" s="24" t="s">
        <v>815</v>
      </c>
      <c r="W481" s="24" t="s">
        <v>2234</v>
      </c>
      <c r="X481" s="24"/>
      <c r="Y481" s="24"/>
      <c r="Z481" s="24"/>
      <c r="AA481" s="24"/>
    </row>
    <row r="482" spans="1:27">
      <c r="A482" s="24" t="s">
        <v>2126</v>
      </c>
      <c r="B482" s="24" t="s">
        <v>2233</v>
      </c>
      <c r="C482" s="23">
        <v>8</v>
      </c>
      <c r="D482" s="47">
        <v>45159</v>
      </c>
      <c r="E482" s="24"/>
      <c r="F482" s="510">
        <v>0</v>
      </c>
      <c r="G482" s="24">
        <v>9.8000000000000007</v>
      </c>
      <c r="H482" s="24" t="s">
        <v>714</v>
      </c>
      <c r="I482" s="988" t="s">
        <v>815</v>
      </c>
      <c r="J482" s="24">
        <v>0.05</v>
      </c>
      <c r="K482" s="24">
        <v>10.9</v>
      </c>
      <c r="L482" s="24" t="s">
        <v>811</v>
      </c>
      <c r="M482" s="24" t="s">
        <v>811</v>
      </c>
      <c r="N482" s="24" t="s">
        <v>811</v>
      </c>
      <c r="O482" s="24" t="s">
        <v>811</v>
      </c>
      <c r="P482" s="24" t="s">
        <v>815</v>
      </c>
      <c r="Q482" s="24" t="s">
        <v>811</v>
      </c>
      <c r="R482" s="24" t="s">
        <v>811</v>
      </c>
      <c r="S482" s="24" t="s">
        <v>815</v>
      </c>
      <c r="T482" s="23" t="s">
        <v>815</v>
      </c>
      <c r="U482" s="23" t="s">
        <v>815</v>
      </c>
      <c r="V482" s="24" t="s">
        <v>815</v>
      </c>
      <c r="W482" s="24" t="s">
        <v>2234</v>
      </c>
      <c r="X482" s="24"/>
      <c r="Y482" s="24"/>
      <c r="Z482" s="24"/>
      <c r="AA482" s="24"/>
    </row>
    <row r="483" spans="1:27">
      <c r="A483" s="24" t="s">
        <v>2126</v>
      </c>
      <c r="B483" s="24" t="s">
        <v>2233</v>
      </c>
      <c r="C483" s="23">
        <v>9</v>
      </c>
      <c r="D483" s="47">
        <v>45159</v>
      </c>
      <c r="E483" s="24"/>
      <c r="F483" s="510">
        <v>0</v>
      </c>
      <c r="G483" s="24">
        <v>9.8000000000000007</v>
      </c>
      <c r="H483" s="24" t="s">
        <v>714</v>
      </c>
      <c r="I483" s="988" t="s">
        <v>815</v>
      </c>
      <c r="J483" s="24">
        <v>0.05</v>
      </c>
      <c r="K483" s="24">
        <v>10.1</v>
      </c>
      <c r="L483" s="24" t="s">
        <v>811</v>
      </c>
      <c r="M483" s="24" t="s">
        <v>811</v>
      </c>
      <c r="N483" s="24" t="s">
        <v>811</v>
      </c>
      <c r="O483" s="24" t="s">
        <v>811</v>
      </c>
      <c r="P483" s="24" t="s">
        <v>815</v>
      </c>
      <c r="Q483" s="24" t="s">
        <v>811</v>
      </c>
      <c r="R483" s="24" t="s">
        <v>811</v>
      </c>
      <c r="S483" s="24" t="s">
        <v>815</v>
      </c>
      <c r="T483" s="23" t="s">
        <v>815</v>
      </c>
      <c r="U483" s="23" t="s">
        <v>815</v>
      </c>
      <c r="V483" s="24" t="s">
        <v>815</v>
      </c>
      <c r="W483" s="24" t="s">
        <v>2234</v>
      </c>
      <c r="X483" s="24"/>
      <c r="Y483" s="24"/>
      <c r="Z483" s="24"/>
      <c r="AA483" s="24"/>
    </row>
    <row r="484" spans="1:27">
      <c r="A484" s="24" t="s">
        <v>2126</v>
      </c>
      <c r="B484" s="24" t="s">
        <v>2233</v>
      </c>
      <c r="C484" s="23">
        <v>9.25</v>
      </c>
      <c r="D484" s="47">
        <v>45159</v>
      </c>
      <c r="E484" s="24"/>
      <c r="F484" s="510">
        <v>0</v>
      </c>
      <c r="G484" s="24">
        <v>9.8000000000000007</v>
      </c>
      <c r="H484" s="24" t="s">
        <v>714</v>
      </c>
      <c r="I484" s="988" t="s">
        <v>815</v>
      </c>
      <c r="J484" s="24">
        <v>0.04</v>
      </c>
      <c r="K484" s="24">
        <v>9.8000000000000007</v>
      </c>
      <c r="L484" s="24" t="s">
        <v>811</v>
      </c>
      <c r="M484" s="24" t="s">
        <v>811</v>
      </c>
      <c r="N484" s="24" t="s">
        <v>811</v>
      </c>
      <c r="O484" s="24" t="s">
        <v>811</v>
      </c>
      <c r="P484" s="24" t="s">
        <v>815</v>
      </c>
      <c r="Q484" s="24" t="s">
        <v>811</v>
      </c>
      <c r="R484" s="24" t="s">
        <v>811</v>
      </c>
      <c r="S484" s="24" t="s">
        <v>815</v>
      </c>
      <c r="T484" s="23" t="s">
        <v>815</v>
      </c>
      <c r="U484" s="23" t="s">
        <v>815</v>
      </c>
      <c r="V484" s="24" t="s">
        <v>815</v>
      </c>
      <c r="W484" s="24" t="s">
        <v>2234</v>
      </c>
      <c r="X484" s="24"/>
      <c r="Y484" s="24"/>
      <c r="Z484" s="24"/>
      <c r="AA484" s="24"/>
    </row>
    <row r="485" spans="1:27">
      <c r="A485" s="24" t="s">
        <v>2126</v>
      </c>
      <c r="B485" s="24" t="s">
        <v>2147</v>
      </c>
      <c r="C485" s="23">
        <v>0.5</v>
      </c>
      <c r="D485" s="47">
        <v>45159</v>
      </c>
      <c r="E485" s="24"/>
      <c r="F485" s="510">
        <v>0</v>
      </c>
      <c r="G485" s="24">
        <v>9.1999999999999993</v>
      </c>
      <c r="H485" s="24">
        <v>2.65</v>
      </c>
      <c r="I485" s="988">
        <v>0.28804347826086957</v>
      </c>
      <c r="J485" s="24">
        <v>5.1050000000000004</v>
      </c>
      <c r="K485" s="24">
        <v>24.1</v>
      </c>
      <c r="L485" s="24">
        <v>6.21</v>
      </c>
      <c r="M485" s="24">
        <v>22.7</v>
      </c>
      <c r="N485" s="25">
        <v>3.2627848101265835</v>
      </c>
      <c r="O485" s="25">
        <v>4.3984151898734165</v>
      </c>
      <c r="P485" s="24">
        <v>7.6612</v>
      </c>
      <c r="Q485" s="71">
        <v>0.72139931678521652</v>
      </c>
      <c r="R485" s="24">
        <v>67.813002754820928</v>
      </c>
      <c r="S485" s="24" t="s">
        <v>1022</v>
      </c>
      <c r="T485" s="23">
        <v>2</v>
      </c>
      <c r="U485" s="23">
        <v>2</v>
      </c>
      <c r="V485" s="24" t="s">
        <v>2235</v>
      </c>
      <c r="W485" s="24" t="s">
        <v>2236</v>
      </c>
      <c r="X485" s="24"/>
      <c r="Y485" s="24"/>
      <c r="Z485" s="24"/>
      <c r="AA485" s="24"/>
    </row>
    <row r="486" spans="1:27">
      <c r="A486" s="24" t="s">
        <v>2126</v>
      </c>
      <c r="B486" s="24" t="s">
        <v>2147</v>
      </c>
      <c r="C486" s="23">
        <v>1</v>
      </c>
      <c r="D486" s="47">
        <v>45159</v>
      </c>
      <c r="E486" s="24"/>
      <c r="F486" s="510">
        <v>0</v>
      </c>
      <c r="G486" s="24">
        <v>9.1999999999999993</v>
      </c>
      <c r="H486" s="24">
        <v>2.65</v>
      </c>
      <c r="I486" s="988">
        <v>0.28804347826086957</v>
      </c>
      <c r="J486" s="24">
        <v>5.16</v>
      </c>
      <c r="K486" s="24">
        <v>24.1</v>
      </c>
      <c r="L486" s="24" t="s">
        <v>811</v>
      </c>
      <c r="M486" s="24" t="s">
        <v>811</v>
      </c>
      <c r="N486" s="24" t="s">
        <v>811</v>
      </c>
      <c r="O486" s="24" t="s">
        <v>811</v>
      </c>
      <c r="P486" s="24" t="s">
        <v>815</v>
      </c>
      <c r="Q486" s="24" t="s">
        <v>811</v>
      </c>
      <c r="R486" s="24" t="s">
        <v>811</v>
      </c>
      <c r="S486" s="24" t="s">
        <v>1022</v>
      </c>
      <c r="T486" s="23">
        <v>2</v>
      </c>
      <c r="U486" s="23">
        <v>2</v>
      </c>
      <c r="V486" s="24" t="s">
        <v>2235</v>
      </c>
      <c r="W486" s="24" t="s">
        <v>2236</v>
      </c>
      <c r="X486" s="24"/>
      <c r="Y486" s="24"/>
      <c r="Z486" s="24"/>
      <c r="AA486" s="24"/>
    </row>
    <row r="487" spans="1:27">
      <c r="A487" s="24" t="s">
        <v>2126</v>
      </c>
      <c r="B487" s="24" t="s">
        <v>2147</v>
      </c>
      <c r="C487" s="23">
        <v>2</v>
      </c>
      <c r="D487" s="47">
        <v>45159</v>
      </c>
      <c r="E487" s="24"/>
      <c r="F487" s="510">
        <v>0</v>
      </c>
      <c r="G487" s="24">
        <v>9.1999999999999993</v>
      </c>
      <c r="H487" s="24">
        <v>2.65</v>
      </c>
      <c r="I487" s="988">
        <v>0.28804347826086957</v>
      </c>
      <c r="J487" s="24">
        <v>4.53</v>
      </c>
      <c r="K487" s="24">
        <v>24</v>
      </c>
      <c r="L487" s="24" t="s">
        <v>811</v>
      </c>
      <c r="M487" s="24" t="s">
        <v>811</v>
      </c>
      <c r="N487" s="24" t="s">
        <v>811</v>
      </c>
      <c r="O487" s="24" t="s">
        <v>811</v>
      </c>
      <c r="P487" s="24" t="s">
        <v>815</v>
      </c>
      <c r="Q487" s="24" t="s">
        <v>811</v>
      </c>
      <c r="R487" s="24" t="s">
        <v>811</v>
      </c>
      <c r="S487" s="24" t="s">
        <v>1022</v>
      </c>
      <c r="T487" s="23">
        <v>2</v>
      </c>
      <c r="U487" s="23">
        <v>2</v>
      </c>
      <c r="V487" s="24" t="s">
        <v>2235</v>
      </c>
      <c r="W487" s="24" t="s">
        <v>2236</v>
      </c>
      <c r="X487" s="24"/>
      <c r="Y487" s="24"/>
      <c r="Z487" s="24"/>
      <c r="AA487" s="24"/>
    </row>
    <row r="488" spans="1:27">
      <c r="A488" s="24" t="s">
        <v>2126</v>
      </c>
      <c r="B488" s="24" t="s">
        <v>2147</v>
      </c>
      <c r="C488" s="23">
        <v>3</v>
      </c>
      <c r="D488" s="47">
        <v>45159</v>
      </c>
      <c r="E488" s="24"/>
      <c r="F488" s="510">
        <v>0</v>
      </c>
      <c r="G488" s="24">
        <v>9.1999999999999993</v>
      </c>
      <c r="H488" s="24">
        <v>2.65</v>
      </c>
      <c r="I488" s="988">
        <v>0.28804347826086957</v>
      </c>
      <c r="J488" s="24">
        <v>3.84</v>
      </c>
      <c r="K488" s="24">
        <v>23.7</v>
      </c>
      <c r="L488" s="24">
        <v>6.56</v>
      </c>
      <c r="M488" s="24">
        <v>22.7</v>
      </c>
      <c r="N488" s="25">
        <v>2.0845569620253173</v>
      </c>
      <c r="O488" s="25">
        <v>3.2675430379746833</v>
      </c>
      <c r="P488" s="24">
        <v>5.3521000000000001</v>
      </c>
      <c r="Q488" s="24">
        <v>0.46157977176102039</v>
      </c>
      <c r="R488" s="24" t="s">
        <v>811</v>
      </c>
      <c r="S488" s="24" t="s">
        <v>1022</v>
      </c>
      <c r="T488" s="23">
        <v>2</v>
      </c>
      <c r="U488" s="23">
        <v>2</v>
      </c>
      <c r="V488" s="24" t="s">
        <v>2235</v>
      </c>
      <c r="W488" s="24" t="s">
        <v>2236</v>
      </c>
      <c r="X488" s="24"/>
      <c r="Y488" s="24"/>
      <c r="Z488" s="24"/>
      <c r="AA488" s="24"/>
    </row>
    <row r="489" spans="1:27">
      <c r="A489" s="24" t="s">
        <v>2126</v>
      </c>
      <c r="B489" s="24" t="s">
        <v>2147</v>
      </c>
      <c r="C489" s="23">
        <v>4</v>
      </c>
      <c r="D489" s="47">
        <v>45159</v>
      </c>
      <c r="E489" s="24"/>
      <c r="F489" s="510">
        <v>0</v>
      </c>
      <c r="G489" s="24">
        <v>9.1999999999999993</v>
      </c>
      <c r="H489" s="24">
        <v>2.65</v>
      </c>
      <c r="I489" s="988">
        <v>0.28804347826086957</v>
      </c>
      <c r="J489" s="24">
        <v>0.11</v>
      </c>
      <c r="K489" s="24">
        <v>22.5</v>
      </c>
      <c r="L489" s="24" t="s">
        <v>811</v>
      </c>
      <c r="M489" s="24" t="s">
        <v>811</v>
      </c>
      <c r="N489" s="24" t="s">
        <v>811</v>
      </c>
      <c r="O489" s="24" t="s">
        <v>811</v>
      </c>
      <c r="P489" s="24" t="s">
        <v>815</v>
      </c>
      <c r="Q489" s="24" t="s">
        <v>811</v>
      </c>
      <c r="R489" s="24">
        <v>66.750428964974418</v>
      </c>
      <c r="S489" s="24" t="s">
        <v>1022</v>
      </c>
      <c r="T489" s="23">
        <v>2</v>
      </c>
      <c r="U489" s="23">
        <v>2</v>
      </c>
      <c r="V489" s="24" t="s">
        <v>2235</v>
      </c>
      <c r="W489" s="24" t="s">
        <v>2236</v>
      </c>
      <c r="X489" s="24"/>
      <c r="Y489" s="24"/>
      <c r="Z489" s="24"/>
      <c r="AA489" s="24"/>
    </row>
    <row r="490" spans="1:27">
      <c r="A490" s="24" t="s">
        <v>2126</v>
      </c>
      <c r="B490" s="24" t="s">
        <v>2147</v>
      </c>
      <c r="C490" s="23">
        <v>5</v>
      </c>
      <c r="D490" s="47">
        <v>45159</v>
      </c>
      <c r="E490" s="24"/>
      <c r="F490" s="510">
        <v>0</v>
      </c>
      <c r="G490" s="24">
        <v>9.1999999999999993</v>
      </c>
      <c r="H490" s="24">
        <v>2.65</v>
      </c>
      <c r="I490" s="988">
        <v>0.28804347826086957</v>
      </c>
      <c r="J490" s="24">
        <v>7.0000000000000007E-2</v>
      </c>
      <c r="K490" s="24">
        <v>18.600000000000001</v>
      </c>
      <c r="L490" s="24" t="s">
        <v>811</v>
      </c>
      <c r="M490" s="24" t="s">
        <v>811</v>
      </c>
      <c r="N490" s="24" t="s">
        <v>811</v>
      </c>
      <c r="O490" s="24" t="s">
        <v>811</v>
      </c>
      <c r="P490" s="24" t="s">
        <v>815</v>
      </c>
      <c r="Q490" s="24" t="s">
        <v>811</v>
      </c>
      <c r="R490" s="24" t="s">
        <v>811</v>
      </c>
      <c r="S490" s="24" t="s">
        <v>1022</v>
      </c>
      <c r="T490" s="23">
        <v>2</v>
      </c>
      <c r="U490" s="23">
        <v>2</v>
      </c>
      <c r="V490" s="24" t="s">
        <v>2235</v>
      </c>
      <c r="W490" s="24" t="s">
        <v>2236</v>
      </c>
      <c r="X490" s="24"/>
      <c r="Y490" s="24"/>
      <c r="Z490" s="24"/>
      <c r="AA490" s="24"/>
    </row>
    <row r="491" spans="1:27">
      <c r="A491" s="24" t="s">
        <v>2126</v>
      </c>
      <c r="B491" s="24" t="s">
        <v>2147</v>
      </c>
      <c r="C491" s="23">
        <v>6</v>
      </c>
      <c r="D491" s="47">
        <v>45159</v>
      </c>
      <c r="E491" s="24"/>
      <c r="F491" s="510">
        <v>0</v>
      </c>
      <c r="G491" s="24">
        <v>9.1999999999999993</v>
      </c>
      <c r="H491" s="24">
        <v>2.65</v>
      </c>
      <c r="I491" s="988">
        <v>0.28804347826086957</v>
      </c>
      <c r="J491" s="24">
        <v>0.02</v>
      </c>
      <c r="K491" s="24">
        <v>15.6</v>
      </c>
      <c r="L491" s="24" t="s">
        <v>811</v>
      </c>
      <c r="M491" s="24" t="s">
        <v>811</v>
      </c>
      <c r="N491" s="24" t="s">
        <v>811</v>
      </c>
      <c r="O491" s="24" t="s">
        <v>811</v>
      </c>
      <c r="P491" s="24" t="s">
        <v>815</v>
      </c>
      <c r="Q491" s="24" t="s">
        <v>811</v>
      </c>
      <c r="R491" s="24" t="s">
        <v>811</v>
      </c>
      <c r="S491" s="24" t="s">
        <v>1022</v>
      </c>
      <c r="T491" s="23">
        <v>2</v>
      </c>
      <c r="U491" s="23">
        <v>2</v>
      </c>
      <c r="V491" s="24" t="s">
        <v>2235</v>
      </c>
      <c r="W491" s="24" t="s">
        <v>2236</v>
      </c>
      <c r="X491" s="24"/>
      <c r="Y491" s="24"/>
      <c r="Z491" s="24"/>
      <c r="AA491" s="24"/>
    </row>
    <row r="492" spans="1:27">
      <c r="A492" s="24" t="s">
        <v>2126</v>
      </c>
      <c r="B492" s="24" t="s">
        <v>2147</v>
      </c>
      <c r="C492" s="23">
        <v>7</v>
      </c>
      <c r="D492" s="47">
        <v>45159</v>
      </c>
      <c r="E492" s="24"/>
      <c r="F492" s="510">
        <v>0</v>
      </c>
      <c r="G492" s="24">
        <v>9.1999999999999993</v>
      </c>
      <c r="H492" s="24">
        <v>2.65</v>
      </c>
      <c r="I492" s="988">
        <v>0.28804347826086957</v>
      </c>
      <c r="J492" s="24">
        <v>0.01</v>
      </c>
      <c r="K492" s="24">
        <v>12.9</v>
      </c>
      <c r="L492" s="24" t="s">
        <v>811</v>
      </c>
      <c r="M492" s="24" t="s">
        <v>811</v>
      </c>
      <c r="N492" s="24" t="s">
        <v>811</v>
      </c>
      <c r="O492" s="24" t="s">
        <v>811</v>
      </c>
      <c r="P492" s="24" t="s">
        <v>815</v>
      </c>
      <c r="Q492" s="24" t="s">
        <v>811</v>
      </c>
      <c r="R492" s="24" t="s">
        <v>811</v>
      </c>
      <c r="S492" s="24" t="s">
        <v>1022</v>
      </c>
      <c r="T492" s="23">
        <v>2</v>
      </c>
      <c r="U492" s="23">
        <v>2</v>
      </c>
      <c r="V492" s="24" t="s">
        <v>2235</v>
      </c>
      <c r="W492" s="24" t="s">
        <v>2236</v>
      </c>
      <c r="X492" s="24"/>
      <c r="Y492" s="24"/>
      <c r="Z492" s="24"/>
      <c r="AA492" s="24"/>
    </row>
    <row r="493" spans="1:27">
      <c r="A493" s="24" t="s">
        <v>2126</v>
      </c>
      <c r="B493" s="24" t="s">
        <v>2147</v>
      </c>
      <c r="C493" s="23">
        <v>8</v>
      </c>
      <c r="D493" s="47">
        <v>45159</v>
      </c>
      <c r="E493" s="24"/>
      <c r="F493" s="510">
        <v>0</v>
      </c>
      <c r="G493" s="24">
        <v>9.1999999999999993</v>
      </c>
      <c r="H493" s="24">
        <v>2.65</v>
      </c>
      <c r="I493" s="988">
        <v>0.28804347826086957</v>
      </c>
      <c r="J493" s="24">
        <v>0.01</v>
      </c>
      <c r="K493" s="24">
        <v>11.5</v>
      </c>
      <c r="L493" s="24" t="s">
        <v>811</v>
      </c>
      <c r="M493" s="24" t="s">
        <v>811</v>
      </c>
      <c r="N493" s="24" t="s">
        <v>811</v>
      </c>
      <c r="O493" s="24" t="s">
        <v>811</v>
      </c>
      <c r="P493" s="24" t="s">
        <v>815</v>
      </c>
      <c r="Q493" s="24" t="s">
        <v>811</v>
      </c>
      <c r="R493" s="24" t="s">
        <v>811</v>
      </c>
      <c r="S493" s="24" t="s">
        <v>1022</v>
      </c>
      <c r="T493" s="23">
        <v>2</v>
      </c>
      <c r="U493" s="23">
        <v>2</v>
      </c>
      <c r="V493" s="24" t="s">
        <v>2235</v>
      </c>
      <c r="W493" s="24" t="s">
        <v>2236</v>
      </c>
      <c r="X493" s="24"/>
      <c r="Y493" s="24"/>
      <c r="Z493" s="24"/>
      <c r="AA493" s="24"/>
    </row>
    <row r="494" spans="1:27">
      <c r="A494" s="24" t="s">
        <v>2126</v>
      </c>
      <c r="B494" s="24" t="s">
        <v>2147</v>
      </c>
      <c r="C494" s="23">
        <v>8.75</v>
      </c>
      <c r="D494" s="47">
        <v>45159</v>
      </c>
      <c r="E494" s="24"/>
      <c r="F494" s="510">
        <v>0</v>
      </c>
      <c r="G494" s="24">
        <v>9.1999999999999993</v>
      </c>
      <c r="H494" s="24">
        <v>2.65</v>
      </c>
      <c r="I494" s="988">
        <v>0.28804347826086957</v>
      </c>
      <c r="J494" s="24">
        <v>0.01</v>
      </c>
      <c r="K494" s="24">
        <v>10.6</v>
      </c>
      <c r="L494" s="24">
        <v>6</v>
      </c>
      <c r="M494" s="24">
        <v>53.9</v>
      </c>
      <c r="N494" s="25">
        <v>24.244303797468358</v>
      </c>
      <c r="O494" s="25">
        <v>21.758696202531652</v>
      </c>
      <c r="P494" s="24">
        <v>46.003000000000014</v>
      </c>
      <c r="Q494" s="24">
        <v>3.1252035937043545</v>
      </c>
      <c r="R494" s="24">
        <v>98.627642660369915</v>
      </c>
      <c r="S494" s="24" t="s">
        <v>1022</v>
      </c>
      <c r="T494" s="23">
        <v>2</v>
      </c>
      <c r="U494" s="23">
        <v>2</v>
      </c>
      <c r="V494" s="24" t="s">
        <v>2235</v>
      </c>
      <c r="W494" s="24" t="s">
        <v>2236</v>
      </c>
      <c r="X494" s="24"/>
      <c r="Y494" s="24"/>
      <c r="Z494" s="24"/>
      <c r="AA494" s="24"/>
    </row>
    <row r="495" spans="1:27">
      <c r="A495" s="24" t="s">
        <v>2126</v>
      </c>
      <c r="B495" s="24" t="s">
        <v>2148</v>
      </c>
      <c r="C495" s="23">
        <v>0.5</v>
      </c>
      <c r="D495" s="47">
        <v>45026</v>
      </c>
      <c r="E495" s="24"/>
      <c r="F495" s="510">
        <v>2</v>
      </c>
      <c r="G495" s="24">
        <v>5.38</v>
      </c>
      <c r="H495" s="24">
        <v>1.7</v>
      </c>
      <c r="I495" s="988">
        <v>0.31598513011152418</v>
      </c>
      <c r="J495" s="24">
        <v>10.65</v>
      </c>
      <c r="K495" s="24">
        <v>10.5</v>
      </c>
      <c r="L495" s="24">
        <v>6.7</v>
      </c>
      <c r="M495" s="24">
        <v>20</v>
      </c>
      <c r="N495" s="24">
        <v>3.9878481012658233</v>
      </c>
      <c r="O495" s="24">
        <v>1.3195018987341762</v>
      </c>
      <c r="P495" s="24">
        <v>5.3073499999999996</v>
      </c>
      <c r="Q495" s="24">
        <v>1.4285040583880657</v>
      </c>
      <c r="R495" s="24">
        <v>35.350732994158662</v>
      </c>
      <c r="S495" s="24" t="s">
        <v>2207</v>
      </c>
      <c r="T495" s="23">
        <v>1</v>
      </c>
      <c r="U495" s="23">
        <v>2</v>
      </c>
      <c r="V495" s="24" t="s">
        <v>1105</v>
      </c>
      <c r="W495" s="24" t="s">
        <v>2237</v>
      </c>
      <c r="X495" s="24"/>
      <c r="Y495" s="24"/>
      <c r="Z495" s="24"/>
      <c r="AA495" s="24"/>
    </row>
    <row r="496" spans="1:27">
      <c r="A496" s="24" t="s">
        <v>2126</v>
      </c>
      <c r="B496" s="24" t="s">
        <v>2148</v>
      </c>
      <c r="C496" s="23">
        <v>1</v>
      </c>
      <c r="D496" s="47">
        <v>45026</v>
      </c>
      <c r="E496" s="24"/>
      <c r="F496" s="510">
        <v>2</v>
      </c>
      <c r="G496" s="24">
        <v>5.38</v>
      </c>
      <c r="H496" s="24">
        <v>1.7</v>
      </c>
      <c r="I496" s="988">
        <v>0.31598513011152418</v>
      </c>
      <c r="J496" s="24">
        <v>10.66</v>
      </c>
      <c r="K496" s="24">
        <v>10.5</v>
      </c>
      <c r="L496" s="24" t="s">
        <v>811</v>
      </c>
      <c r="M496" s="24" t="s">
        <v>811</v>
      </c>
      <c r="N496" s="24" t="s">
        <v>811</v>
      </c>
      <c r="O496" s="24" t="s">
        <v>811</v>
      </c>
      <c r="P496" s="24" t="s">
        <v>815</v>
      </c>
      <c r="Q496" s="24" t="s">
        <v>811</v>
      </c>
      <c r="R496" s="24" t="s">
        <v>811</v>
      </c>
      <c r="S496" s="24" t="s">
        <v>2207</v>
      </c>
      <c r="T496" s="23">
        <v>1</v>
      </c>
      <c r="U496" s="23">
        <v>2</v>
      </c>
      <c r="V496" s="24" t="s">
        <v>1105</v>
      </c>
      <c r="W496" s="24" t="s">
        <v>2237</v>
      </c>
      <c r="X496" s="24"/>
      <c r="Y496" s="24"/>
      <c r="Z496" s="24"/>
      <c r="AA496" s="24"/>
    </row>
    <row r="497" spans="1:27">
      <c r="A497" s="24" t="s">
        <v>2126</v>
      </c>
      <c r="B497" s="24" t="s">
        <v>2148</v>
      </c>
      <c r="C497" s="23">
        <v>2</v>
      </c>
      <c r="D497" s="47">
        <v>45026</v>
      </c>
      <c r="E497" s="24"/>
      <c r="F497" s="510">
        <v>2</v>
      </c>
      <c r="G497" s="24">
        <v>5.38</v>
      </c>
      <c r="H497" s="24">
        <v>1.7</v>
      </c>
      <c r="I497" s="988">
        <v>0.31598513011152418</v>
      </c>
      <c r="J497" s="24">
        <v>10.59</v>
      </c>
      <c r="K497" s="24">
        <v>10.5</v>
      </c>
      <c r="L497" s="24" t="s">
        <v>811</v>
      </c>
      <c r="M497" s="24" t="s">
        <v>811</v>
      </c>
      <c r="N497" s="24" t="s">
        <v>811</v>
      </c>
      <c r="O497" s="24" t="s">
        <v>811</v>
      </c>
      <c r="P497" s="24" t="s">
        <v>815</v>
      </c>
      <c r="Q497" s="24" t="s">
        <v>811</v>
      </c>
      <c r="R497" s="24" t="s">
        <v>811</v>
      </c>
      <c r="S497" s="24" t="s">
        <v>2207</v>
      </c>
      <c r="T497" s="23">
        <v>1</v>
      </c>
      <c r="U497" s="23">
        <v>2</v>
      </c>
      <c r="V497" s="24" t="s">
        <v>1105</v>
      </c>
      <c r="W497" s="24" t="s">
        <v>2237</v>
      </c>
      <c r="X497" s="24"/>
      <c r="Y497" s="24"/>
      <c r="Z497" s="24"/>
      <c r="AA497" s="24"/>
    </row>
    <row r="498" spans="1:27">
      <c r="A498" s="24" t="s">
        <v>2126</v>
      </c>
      <c r="B498" s="24" t="s">
        <v>2148</v>
      </c>
      <c r="C498" s="23">
        <v>3</v>
      </c>
      <c r="D498" s="47">
        <v>45026</v>
      </c>
      <c r="E498" s="24"/>
      <c r="F498" s="510">
        <v>2</v>
      </c>
      <c r="G498" s="24">
        <v>5.38</v>
      </c>
      <c r="H498" s="24">
        <v>1.7</v>
      </c>
      <c r="I498" s="988">
        <v>0.31598513011152418</v>
      </c>
      <c r="J498" s="24">
        <v>9.89</v>
      </c>
      <c r="K498" s="24">
        <v>10.1</v>
      </c>
      <c r="L498" s="24" t="s">
        <v>811</v>
      </c>
      <c r="M498" s="24" t="s">
        <v>811</v>
      </c>
      <c r="N498" s="24" t="s">
        <v>811</v>
      </c>
      <c r="O498" s="24" t="s">
        <v>811</v>
      </c>
      <c r="P498" s="24" t="s">
        <v>815</v>
      </c>
      <c r="Q498" s="24" t="s">
        <v>811</v>
      </c>
      <c r="R498" s="24" t="s">
        <v>811</v>
      </c>
      <c r="S498" s="24" t="s">
        <v>2207</v>
      </c>
      <c r="T498" s="23">
        <v>1</v>
      </c>
      <c r="U498" s="23">
        <v>2</v>
      </c>
      <c r="V498" s="24" t="s">
        <v>1105</v>
      </c>
      <c r="W498" s="24" t="s">
        <v>2237</v>
      </c>
      <c r="X498" s="24"/>
      <c r="Y498" s="24"/>
      <c r="Z498" s="24"/>
      <c r="AA498" s="24"/>
    </row>
    <row r="499" spans="1:27">
      <c r="A499" s="24" t="s">
        <v>2126</v>
      </c>
      <c r="B499" s="24" t="s">
        <v>2148</v>
      </c>
      <c r="C499" s="23">
        <v>4</v>
      </c>
      <c r="D499" s="47">
        <v>45026</v>
      </c>
      <c r="E499" s="24"/>
      <c r="F499" s="510">
        <v>2</v>
      </c>
      <c r="G499" s="24">
        <v>5.38</v>
      </c>
      <c r="H499" s="24">
        <v>1.7</v>
      </c>
      <c r="I499" s="988">
        <v>0.31598513011152418</v>
      </c>
      <c r="J499" s="24">
        <v>8.69</v>
      </c>
      <c r="K499" s="24">
        <v>9.3000000000000007</v>
      </c>
      <c r="L499" s="24" t="s">
        <v>811</v>
      </c>
      <c r="M499" s="24" t="s">
        <v>811</v>
      </c>
      <c r="N499" s="24" t="s">
        <v>811</v>
      </c>
      <c r="O499" s="24" t="s">
        <v>811</v>
      </c>
      <c r="P499" s="24" t="s">
        <v>815</v>
      </c>
      <c r="Q499" s="24" t="s">
        <v>811</v>
      </c>
      <c r="R499" s="24" t="s">
        <v>811</v>
      </c>
      <c r="S499" s="24" t="s">
        <v>2207</v>
      </c>
      <c r="T499" s="23">
        <v>1</v>
      </c>
      <c r="U499" s="23">
        <v>2</v>
      </c>
      <c r="V499" s="24" t="s">
        <v>1105</v>
      </c>
      <c r="W499" s="24" t="s">
        <v>2237</v>
      </c>
      <c r="X499" s="24"/>
      <c r="Y499" s="24"/>
      <c r="Z499" s="24"/>
      <c r="AA499" s="24"/>
    </row>
    <row r="500" spans="1:27">
      <c r="A500" s="24" t="s">
        <v>2126</v>
      </c>
      <c r="B500" s="24" t="s">
        <v>2148</v>
      </c>
      <c r="C500" s="23">
        <v>4.75</v>
      </c>
      <c r="D500" s="47">
        <v>45026</v>
      </c>
      <c r="E500" s="24"/>
      <c r="F500" s="510">
        <v>2</v>
      </c>
      <c r="G500" s="24">
        <v>5.38</v>
      </c>
      <c r="H500" s="24">
        <v>1.7</v>
      </c>
      <c r="I500" s="988">
        <v>0.31598513011152418</v>
      </c>
      <c r="J500" s="24">
        <v>6.1</v>
      </c>
      <c r="K500" s="24">
        <v>8.8000000000000007</v>
      </c>
      <c r="L500" s="24">
        <v>6.51</v>
      </c>
      <c r="M500" s="24">
        <v>21.599999999999994</v>
      </c>
      <c r="N500" s="24">
        <v>1.9712658227848108</v>
      </c>
      <c r="O500" s="24">
        <v>3.9625841772151884</v>
      </c>
      <c r="P500" s="24">
        <v>5.9338499999999996</v>
      </c>
      <c r="Q500" s="71">
        <v>1.7628347954576127</v>
      </c>
      <c r="R500" s="24">
        <v>44.748697946108912</v>
      </c>
      <c r="S500" s="24" t="s">
        <v>2207</v>
      </c>
      <c r="T500" s="23">
        <v>1</v>
      </c>
      <c r="U500" s="23">
        <v>2</v>
      </c>
      <c r="V500" s="24" t="s">
        <v>1105</v>
      </c>
      <c r="W500" s="24" t="s">
        <v>2237</v>
      </c>
      <c r="X500" s="24"/>
      <c r="Y500" s="24"/>
      <c r="Z500" s="24"/>
      <c r="AA500" s="24"/>
    </row>
    <row r="501" spans="1:27">
      <c r="A501" s="24" t="s">
        <v>2126</v>
      </c>
      <c r="B501" s="24" t="s">
        <v>2148</v>
      </c>
      <c r="C501" s="23">
        <v>0.5</v>
      </c>
      <c r="D501" s="47">
        <v>45159</v>
      </c>
      <c r="E501" s="24"/>
      <c r="F501" s="510">
        <v>11</v>
      </c>
      <c r="G501" s="24">
        <v>5.15</v>
      </c>
      <c r="H501" s="24">
        <v>2.2000000000000002</v>
      </c>
      <c r="I501" s="988">
        <v>0.42718446601941751</v>
      </c>
      <c r="J501" s="24">
        <v>10.49</v>
      </c>
      <c r="K501" s="24">
        <v>25.3</v>
      </c>
      <c r="L501" s="24">
        <v>6.51</v>
      </c>
      <c r="M501" s="24">
        <v>18</v>
      </c>
      <c r="N501" s="25">
        <v>4.7582278481012663</v>
      </c>
      <c r="O501" s="25">
        <v>1.1129721518987354</v>
      </c>
      <c r="P501" s="24">
        <v>5.8712000000000018</v>
      </c>
      <c r="Q501" s="24">
        <v>0.46157977176102039</v>
      </c>
      <c r="R501" s="24">
        <v>27.700842188114908</v>
      </c>
      <c r="S501" s="24" t="s">
        <v>2207</v>
      </c>
      <c r="T501" s="23">
        <v>2</v>
      </c>
      <c r="U501" s="23">
        <v>2</v>
      </c>
      <c r="V501" s="24" t="s">
        <v>2238</v>
      </c>
      <c r="W501" s="24" t="s">
        <v>2239</v>
      </c>
      <c r="X501" s="24"/>
      <c r="Y501" s="24"/>
      <c r="Z501" s="24"/>
      <c r="AA501" s="24"/>
    </row>
    <row r="502" spans="1:27">
      <c r="A502" s="24" t="s">
        <v>2126</v>
      </c>
      <c r="B502" s="24" t="s">
        <v>2148</v>
      </c>
      <c r="C502" s="23">
        <v>1</v>
      </c>
      <c r="D502" s="47">
        <v>45159</v>
      </c>
      <c r="E502" s="24"/>
      <c r="F502" s="510">
        <v>11</v>
      </c>
      <c r="G502" s="24">
        <v>5.15</v>
      </c>
      <c r="H502" s="24">
        <v>2.2000000000000002</v>
      </c>
      <c r="I502" s="988">
        <v>0.42718446601941751</v>
      </c>
      <c r="J502" s="24">
        <v>10.58</v>
      </c>
      <c r="K502" s="24">
        <v>24.9</v>
      </c>
      <c r="L502" s="24" t="s">
        <v>811</v>
      </c>
      <c r="M502" s="24" t="s">
        <v>811</v>
      </c>
      <c r="N502" s="24" t="s">
        <v>811</v>
      </c>
      <c r="O502" s="24" t="s">
        <v>811</v>
      </c>
      <c r="P502" s="24" t="s">
        <v>815</v>
      </c>
      <c r="Q502" s="24" t="s">
        <v>811</v>
      </c>
      <c r="R502" s="24" t="s">
        <v>811</v>
      </c>
      <c r="S502" s="24" t="s">
        <v>2207</v>
      </c>
      <c r="T502" s="23">
        <v>2</v>
      </c>
      <c r="U502" s="23">
        <v>2</v>
      </c>
      <c r="V502" s="24" t="s">
        <v>2238</v>
      </c>
      <c r="W502" s="24" t="s">
        <v>2239</v>
      </c>
      <c r="X502" s="24"/>
      <c r="Y502" s="24"/>
      <c r="Z502" s="24"/>
      <c r="AA502" s="24"/>
    </row>
    <row r="503" spans="1:27">
      <c r="A503" s="24" t="s">
        <v>2126</v>
      </c>
      <c r="B503" s="24" t="s">
        <v>2148</v>
      </c>
      <c r="C503" s="23">
        <v>2</v>
      </c>
      <c r="D503" s="47">
        <v>45159</v>
      </c>
      <c r="E503" s="24"/>
      <c r="F503" s="510">
        <v>11</v>
      </c>
      <c r="G503" s="24">
        <v>5.15</v>
      </c>
      <c r="H503" s="24">
        <v>2.2000000000000002</v>
      </c>
      <c r="I503" s="988">
        <v>0.42718446601941751</v>
      </c>
      <c r="J503" s="24">
        <v>10.84</v>
      </c>
      <c r="K503" s="24">
        <v>24.5</v>
      </c>
      <c r="L503" s="24" t="s">
        <v>811</v>
      </c>
      <c r="M503" s="24" t="s">
        <v>811</v>
      </c>
      <c r="N503" s="24" t="s">
        <v>811</v>
      </c>
      <c r="O503" s="24" t="s">
        <v>811</v>
      </c>
      <c r="P503" s="24" t="s">
        <v>815</v>
      </c>
      <c r="Q503" s="24" t="s">
        <v>811</v>
      </c>
      <c r="R503" s="24" t="s">
        <v>811</v>
      </c>
      <c r="S503" s="24" t="s">
        <v>2207</v>
      </c>
      <c r="T503" s="23">
        <v>2</v>
      </c>
      <c r="U503" s="23">
        <v>2</v>
      </c>
      <c r="V503" s="24" t="s">
        <v>2238</v>
      </c>
      <c r="W503" s="24" t="s">
        <v>2239</v>
      </c>
      <c r="X503" s="24"/>
      <c r="Y503" s="24"/>
      <c r="Z503" s="24"/>
      <c r="AA503" s="24"/>
    </row>
    <row r="504" spans="1:27">
      <c r="A504" s="24" t="s">
        <v>2126</v>
      </c>
      <c r="B504" s="24" t="s">
        <v>2148</v>
      </c>
      <c r="C504" s="23">
        <v>3</v>
      </c>
      <c r="D504" s="47">
        <v>45159</v>
      </c>
      <c r="E504" s="24"/>
      <c r="F504" s="510">
        <v>11</v>
      </c>
      <c r="G504" s="24">
        <v>5.15</v>
      </c>
      <c r="H504" s="24">
        <v>2.2000000000000002</v>
      </c>
      <c r="I504" s="988">
        <v>0.42718446601941751</v>
      </c>
      <c r="J504" s="24">
        <v>12.62</v>
      </c>
      <c r="K504" s="24">
        <v>24.1</v>
      </c>
      <c r="L504" s="24" t="s">
        <v>811</v>
      </c>
      <c r="M504" s="24" t="s">
        <v>811</v>
      </c>
      <c r="N504" s="24" t="s">
        <v>811</v>
      </c>
      <c r="O504" s="24" t="s">
        <v>811</v>
      </c>
      <c r="P504" s="24" t="s">
        <v>815</v>
      </c>
      <c r="Q504" s="24" t="s">
        <v>811</v>
      </c>
      <c r="R504" s="24" t="s">
        <v>811</v>
      </c>
      <c r="S504" s="24" t="s">
        <v>2207</v>
      </c>
      <c r="T504" s="23">
        <v>2</v>
      </c>
      <c r="U504" s="23">
        <v>2</v>
      </c>
      <c r="V504" s="24" t="s">
        <v>2238</v>
      </c>
      <c r="W504" s="24" t="s">
        <v>2239</v>
      </c>
      <c r="X504" s="24"/>
      <c r="Y504" s="24"/>
      <c r="Z504" s="24"/>
      <c r="AA504" s="24"/>
    </row>
    <row r="505" spans="1:27">
      <c r="A505" s="24" t="s">
        <v>2126</v>
      </c>
      <c r="B505" s="24" t="s">
        <v>2148</v>
      </c>
      <c r="C505" s="23">
        <v>4</v>
      </c>
      <c r="D505" s="47">
        <v>45159</v>
      </c>
      <c r="E505" s="24"/>
      <c r="F505" s="510">
        <v>11</v>
      </c>
      <c r="G505" s="24">
        <v>5.15</v>
      </c>
      <c r="H505" s="24">
        <v>2.2000000000000002</v>
      </c>
      <c r="I505" s="988">
        <v>0.42718446601941751</v>
      </c>
      <c r="J505" s="24">
        <v>9.81</v>
      </c>
      <c r="K505" s="24">
        <v>23.8</v>
      </c>
      <c r="L505" s="24" t="s">
        <v>811</v>
      </c>
      <c r="M505" s="24" t="s">
        <v>811</v>
      </c>
      <c r="N505" s="24" t="s">
        <v>811</v>
      </c>
      <c r="O505" s="24" t="s">
        <v>811</v>
      </c>
      <c r="P505" s="24" t="s">
        <v>815</v>
      </c>
      <c r="Q505" s="24" t="s">
        <v>811</v>
      </c>
      <c r="R505" s="24" t="s">
        <v>811</v>
      </c>
      <c r="S505" s="24" t="s">
        <v>2207</v>
      </c>
      <c r="T505" s="23">
        <v>2</v>
      </c>
      <c r="U505" s="23">
        <v>2</v>
      </c>
      <c r="V505" s="24" t="s">
        <v>2238</v>
      </c>
      <c r="W505" s="24" t="s">
        <v>2239</v>
      </c>
      <c r="X505" s="24"/>
      <c r="Y505" s="24"/>
      <c r="Z505" s="24"/>
      <c r="AA505" s="24"/>
    </row>
    <row r="506" spans="1:27">
      <c r="A506" s="24" t="s">
        <v>2126</v>
      </c>
      <c r="B506" s="24" t="s">
        <v>2148</v>
      </c>
      <c r="C506" s="23">
        <v>4.6500000000000004</v>
      </c>
      <c r="D506" s="47">
        <v>45159</v>
      </c>
      <c r="E506" s="24"/>
      <c r="F506" s="510">
        <v>11</v>
      </c>
      <c r="G506" s="24">
        <v>5.15</v>
      </c>
      <c r="H506" s="24">
        <v>2.2000000000000002</v>
      </c>
      <c r="I506" s="988">
        <v>0.42718446601941751</v>
      </c>
      <c r="J506" s="24">
        <v>11.43</v>
      </c>
      <c r="K506" s="24">
        <v>23.6</v>
      </c>
      <c r="L506" s="24">
        <v>5.7</v>
      </c>
      <c r="M506" s="24">
        <v>26.100000000000005</v>
      </c>
      <c r="N506" s="25">
        <v>6.1328270042194086</v>
      </c>
      <c r="O506" s="25">
        <v>4.5355729957805924</v>
      </c>
      <c r="P506" s="24">
        <v>10.668400000000002</v>
      </c>
      <c r="Q506" s="24">
        <v>1.5809853474033795</v>
      </c>
      <c r="R506" s="24">
        <v>74.188445493900019</v>
      </c>
      <c r="S506" s="24" t="s">
        <v>2207</v>
      </c>
      <c r="T506" s="23">
        <v>2</v>
      </c>
      <c r="U506" s="23">
        <v>2</v>
      </c>
      <c r="V506" s="24" t="s">
        <v>2238</v>
      </c>
      <c r="W506" s="24" t="s">
        <v>2239</v>
      </c>
      <c r="X506" s="24"/>
      <c r="Y506" s="24"/>
      <c r="Z506" s="24"/>
      <c r="AA506" s="24"/>
    </row>
    <row r="507" spans="1:27">
      <c r="A507" s="24" t="s">
        <v>2126</v>
      </c>
      <c r="B507" s="24" t="s">
        <v>2152</v>
      </c>
      <c r="C507" s="23">
        <v>0.5</v>
      </c>
      <c r="D507" s="47">
        <v>45028</v>
      </c>
      <c r="E507" s="24"/>
      <c r="F507" s="510">
        <v>2</v>
      </c>
      <c r="G507" s="24">
        <v>1.95</v>
      </c>
      <c r="H507" s="24">
        <v>1.45</v>
      </c>
      <c r="I507" s="988">
        <v>0.74358974358974361</v>
      </c>
      <c r="J507" s="24">
        <v>8.85</v>
      </c>
      <c r="K507" s="24">
        <v>13.4</v>
      </c>
      <c r="L507" s="24">
        <v>5.7</v>
      </c>
      <c r="M507" s="24">
        <v>9.1</v>
      </c>
      <c r="N507" s="24">
        <v>1.5747468354430376</v>
      </c>
      <c r="O507" s="24">
        <v>1.4414031645569627</v>
      </c>
      <c r="P507" s="24">
        <v>3.0161500000000006</v>
      </c>
      <c r="Q507" s="71">
        <v>1.1549607280584357</v>
      </c>
      <c r="R507" s="24">
        <v>23.26763519879405</v>
      </c>
      <c r="S507" s="24" t="s">
        <v>2240</v>
      </c>
      <c r="T507" s="23">
        <v>3</v>
      </c>
      <c r="U507" s="23">
        <v>3</v>
      </c>
      <c r="V507" s="24" t="s">
        <v>1105</v>
      </c>
      <c r="W507" s="24" t="s">
        <v>2241</v>
      </c>
      <c r="X507" s="24"/>
      <c r="Y507" s="24"/>
      <c r="Z507" s="24"/>
      <c r="AA507" s="24"/>
    </row>
    <row r="508" spans="1:27">
      <c r="A508" s="24" t="s">
        <v>2126</v>
      </c>
      <c r="B508" s="24" t="s">
        <v>2152</v>
      </c>
      <c r="C508" s="23">
        <v>1</v>
      </c>
      <c r="D508" s="47">
        <v>45028</v>
      </c>
      <c r="E508" s="24"/>
      <c r="F508" s="510">
        <v>2</v>
      </c>
      <c r="G508" s="24">
        <v>1.95</v>
      </c>
      <c r="H508" s="24">
        <v>1.45</v>
      </c>
      <c r="I508" s="988">
        <v>0.74358974358974361</v>
      </c>
      <c r="J508" s="24">
        <v>8.7899999999999991</v>
      </c>
      <c r="K508" s="24">
        <v>13.4</v>
      </c>
      <c r="L508" s="24" t="s">
        <v>811</v>
      </c>
      <c r="M508" s="24" t="s">
        <v>811</v>
      </c>
      <c r="N508" s="24" t="s">
        <v>811</v>
      </c>
      <c r="O508" s="24" t="s">
        <v>811</v>
      </c>
      <c r="P508" s="24" t="s">
        <v>815</v>
      </c>
      <c r="Q508" s="24" t="s">
        <v>811</v>
      </c>
      <c r="R508" s="24" t="s">
        <v>811</v>
      </c>
      <c r="S508" s="24" t="s">
        <v>2240</v>
      </c>
      <c r="T508" s="23">
        <v>3</v>
      </c>
      <c r="U508" s="23">
        <v>3</v>
      </c>
      <c r="V508" s="24" t="s">
        <v>1105</v>
      </c>
      <c r="W508" s="24" t="s">
        <v>2241</v>
      </c>
      <c r="X508" s="24"/>
      <c r="Y508" s="24"/>
      <c r="Z508" s="24"/>
      <c r="AA508" s="24"/>
    </row>
    <row r="509" spans="1:27">
      <c r="A509" s="24" t="s">
        <v>2126</v>
      </c>
      <c r="B509" s="24" t="s">
        <v>2152</v>
      </c>
      <c r="C509" s="23">
        <v>1.5</v>
      </c>
      <c r="D509" s="47">
        <v>45028</v>
      </c>
      <c r="E509" s="24"/>
      <c r="F509" s="510">
        <v>2</v>
      </c>
      <c r="G509" s="24">
        <v>1.95</v>
      </c>
      <c r="H509" s="24">
        <v>1.45</v>
      </c>
      <c r="I509" s="988">
        <v>0.74358974358974361</v>
      </c>
      <c r="J509" s="24">
        <v>8.77</v>
      </c>
      <c r="K509" s="24">
        <v>13.4</v>
      </c>
      <c r="L509" s="24">
        <v>5.78</v>
      </c>
      <c r="M509" s="24">
        <v>9.3000000000000007</v>
      </c>
      <c r="N509" s="24">
        <v>1.8126582278481012</v>
      </c>
      <c r="O509" s="24">
        <v>1.2840417721518989</v>
      </c>
      <c r="P509" s="24">
        <v>3.0967000000000002</v>
      </c>
      <c r="Q509" s="71">
        <v>1.2157481347983536</v>
      </c>
      <c r="R509" s="24">
        <v>23.50929715470134</v>
      </c>
      <c r="S509" s="24" t="s">
        <v>2240</v>
      </c>
      <c r="T509" s="23">
        <v>3</v>
      </c>
      <c r="U509" s="23">
        <v>3</v>
      </c>
      <c r="V509" s="24" t="s">
        <v>1105</v>
      </c>
      <c r="W509" s="24" t="s">
        <v>2241</v>
      </c>
      <c r="X509" s="24"/>
      <c r="Y509" s="24"/>
      <c r="Z509" s="24"/>
      <c r="AA509" s="24"/>
    </row>
    <row r="510" spans="1:27">
      <c r="A510" s="24" t="s">
        <v>2126</v>
      </c>
      <c r="B510" s="24" t="s">
        <v>2152</v>
      </c>
      <c r="C510" s="23">
        <v>0.5</v>
      </c>
      <c r="D510" s="47">
        <v>45159</v>
      </c>
      <c r="E510" s="24"/>
      <c r="F510" s="510">
        <v>11</v>
      </c>
      <c r="G510" s="24">
        <v>1.85</v>
      </c>
      <c r="H510" s="24">
        <v>0.55000000000000004</v>
      </c>
      <c r="I510" s="988">
        <v>0.29729729729729731</v>
      </c>
      <c r="J510" s="24">
        <v>1.51</v>
      </c>
      <c r="K510" s="24">
        <v>21.2</v>
      </c>
      <c r="L510" s="24">
        <v>5.19</v>
      </c>
      <c r="M510" s="24">
        <v>5.5000000000000009</v>
      </c>
      <c r="N510" s="25">
        <v>6.2536708860759509</v>
      </c>
      <c r="O510" s="25">
        <v>6.9565291139240504</v>
      </c>
      <c r="P510" s="24">
        <v>13.2102</v>
      </c>
      <c r="Q510" s="24">
        <v>1.0662459319697211</v>
      </c>
      <c r="R510" s="24">
        <v>51.343109012199911</v>
      </c>
      <c r="S510" s="24" t="s">
        <v>1025</v>
      </c>
      <c r="T510" s="23">
        <v>2</v>
      </c>
      <c r="U510" s="23">
        <v>2</v>
      </c>
      <c r="V510" s="24" t="s">
        <v>2242</v>
      </c>
      <c r="W510" s="24" t="s">
        <v>2243</v>
      </c>
      <c r="X510" s="24"/>
      <c r="Y510" s="24"/>
      <c r="Z510" s="24"/>
      <c r="AA510" s="24"/>
    </row>
    <row r="511" spans="1:27">
      <c r="A511" s="24" t="s">
        <v>2126</v>
      </c>
      <c r="B511" s="24" t="s">
        <v>2152</v>
      </c>
      <c r="C511" s="23">
        <v>1</v>
      </c>
      <c r="D511" s="47">
        <v>45159</v>
      </c>
      <c r="E511" s="24"/>
      <c r="F511" s="510">
        <v>11</v>
      </c>
      <c r="G511" s="24">
        <v>1.85</v>
      </c>
      <c r="H511" s="24">
        <v>0.55000000000000004</v>
      </c>
      <c r="I511" s="988">
        <v>0.29729729729729731</v>
      </c>
      <c r="J511" s="24">
        <v>0.49</v>
      </c>
      <c r="K511" s="24">
        <v>20.6</v>
      </c>
      <c r="L511" s="24" t="s">
        <v>811</v>
      </c>
      <c r="M511" s="24" t="s">
        <v>811</v>
      </c>
      <c r="N511" s="24" t="s">
        <v>811</v>
      </c>
      <c r="O511" s="24" t="s">
        <v>811</v>
      </c>
      <c r="P511" s="24" t="s">
        <v>815</v>
      </c>
      <c r="Q511" s="24" t="s">
        <v>811</v>
      </c>
      <c r="R511" s="24" t="s">
        <v>811</v>
      </c>
      <c r="S511" s="24" t="s">
        <v>1025</v>
      </c>
      <c r="T511" s="23">
        <v>2</v>
      </c>
      <c r="U511" s="23">
        <v>2</v>
      </c>
      <c r="V511" s="24" t="s">
        <v>2244</v>
      </c>
      <c r="W511" s="24" t="s">
        <v>2243</v>
      </c>
      <c r="X511" s="24"/>
      <c r="Y511" s="24"/>
      <c r="Z511" s="24"/>
      <c r="AA511" s="24"/>
    </row>
    <row r="512" spans="1:27">
      <c r="A512" s="24" t="s">
        <v>2126</v>
      </c>
      <c r="B512" s="24" t="s">
        <v>2152</v>
      </c>
      <c r="C512" s="23">
        <v>1.35</v>
      </c>
      <c r="D512" s="47">
        <v>45159</v>
      </c>
      <c r="E512" s="24"/>
      <c r="F512" s="510">
        <v>11</v>
      </c>
      <c r="G512" s="24">
        <v>1.85</v>
      </c>
      <c r="H512" s="24">
        <v>0.55000000000000004</v>
      </c>
      <c r="I512" s="988">
        <v>0.29729729729729731</v>
      </c>
      <c r="J512" s="24">
        <v>0.11</v>
      </c>
      <c r="K512" s="24">
        <v>20.3</v>
      </c>
      <c r="L512" s="24">
        <v>5.12</v>
      </c>
      <c r="M512" s="24">
        <v>14.1</v>
      </c>
      <c r="N512" s="2640">
        <v>64.80253164556963</v>
      </c>
      <c r="O512" s="2640">
        <v>18.253468354430392</v>
      </c>
      <c r="P512" s="24">
        <v>83.056000000000026</v>
      </c>
      <c r="Q512" s="24">
        <v>1.2460533653562829</v>
      </c>
      <c r="R512" s="24">
        <v>61.43756001574183</v>
      </c>
      <c r="S512" s="24" t="s">
        <v>1025</v>
      </c>
      <c r="T512" s="23">
        <v>2</v>
      </c>
      <c r="U512" s="23">
        <v>2</v>
      </c>
      <c r="V512" s="24" t="s">
        <v>2244</v>
      </c>
      <c r="W512" s="24" t="s">
        <v>2243</v>
      </c>
      <c r="X512" s="24"/>
      <c r="Y512" s="24"/>
      <c r="Z512" s="24"/>
      <c r="AA512" s="24"/>
    </row>
    <row r="513" spans="1:27">
      <c r="A513" s="24" t="s">
        <v>2126</v>
      </c>
      <c r="B513" s="24" t="s">
        <v>2154</v>
      </c>
      <c r="C513" s="23">
        <v>0.5</v>
      </c>
      <c r="D513" s="47">
        <v>45026</v>
      </c>
      <c r="E513" s="24" t="s">
        <v>1221</v>
      </c>
      <c r="F513" s="510">
        <v>3</v>
      </c>
      <c r="G513" s="24">
        <v>4.3</v>
      </c>
      <c r="H513" s="24">
        <v>4.3</v>
      </c>
      <c r="I513" s="988">
        <v>1</v>
      </c>
      <c r="J513" s="24">
        <v>9.94</v>
      </c>
      <c r="K513" s="24">
        <v>11.5</v>
      </c>
      <c r="L513" s="24">
        <v>5.96</v>
      </c>
      <c r="M513" s="24">
        <v>4.4000000000000004</v>
      </c>
      <c r="N513" s="24">
        <v>0.91765822784810103</v>
      </c>
      <c r="O513" s="24">
        <v>0.72019177215189945</v>
      </c>
      <c r="P513" s="24">
        <v>1.6378500000000005</v>
      </c>
      <c r="Q513" s="24">
        <v>1.0637796179485595</v>
      </c>
      <c r="R513" s="24">
        <v>22.972270586018464</v>
      </c>
      <c r="S513" s="24" t="s">
        <v>1045</v>
      </c>
      <c r="T513" s="23">
        <v>1</v>
      </c>
      <c r="U513" s="23">
        <v>2</v>
      </c>
      <c r="V513" s="24" t="s">
        <v>1105</v>
      </c>
      <c r="W513" s="24" t="s">
        <v>815</v>
      </c>
      <c r="X513" s="24"/>
      <c r="Y513" s="24"/>
      <c r="Z513" s="24"/>
      <c r="AA513" s="24"/>
    </row>
    <row r="514" spans="1:27">
      <c r="A514" s="24" t="s">
        <v>2126</v>
      </c>
      <c r="B514" s="24" t="s">
        <v>2154</v>
      </c>
      <c r="C514" s="23">
        <v>0.5</v>
      </c>
      <c r="D514" s="47">
        <v>45026</v>
      </c>
      <c r="E514" s="24" t="s">
        <v>1130</v>
      </c>
      <c r="F514" s="510">
        <v>3</v>
      </c>
      <c r="G514" s="24">
        <v>4.3</v>
      </c>
      <c r="H514" s="24">
        <v>4.3</v>
      </c>
      <c r="I514" s="988">
        <v>1</v>
      </c>
      <c r="J514" s="24" t="s">
        <v>815</v>
      </c>
      <c r="K514" s="24" t="s">
        <v>815</v>
      </c>
      <c r="L514" s="24">
        <v>5.96</v>
      </c>
      <c r="M514" s="24">
        <v>4.4000000000000004</v>
      </c>
      <c r="N514" s="24">
        <v>0.70240506329113916</v>
      </c>
      <c r="O514" s="24">
        <v>1.0517949367088608</v>
      </c>
      <c r="P514" s="24">
        <v>1.7542</v>
      </c>
      <c r="Q514" s="24">
        <v>1.1549607280584357</v>
      </c>
      <c r="R514" s="24">
        <v>22.958839999999999</v>
      </c>
      <c r="S514" s="24" t="s">
        <v>1045</v>
      </c>
      <c r="T514" s="23">
        <v>1</v>
      </c>
      <c r="U514" s="23">
        <v>2</v>
      </c>
      <c r="V514" s="24" t="s">
        <v>1105</v>
      </c>
      <c r="W514" s="24" t="s">
        <v>815</v>
      </c>
      <c r="X514" s="24"/>
      <c r="Y514" s="24"/>
      <c r="Z514" s="24"/>
      <c r="AA514" s="24"/>
    </row>
    <row r="515" spans="1:27">
      <c r="A515" s="24" t="s">
        <v>2126</v>
      </c>
      <c r="B515" s="24" t="s">
        <v>2154</v>
      </c>
      <c r="C515" s="23">
        <v>1</v>
      </c>
      <c r="D515" s="47">
        <v>45026</v>
      </c>
      <c r="E515" s="24"/>
      <c r="F515" s="510">
        <v>3</v>
      </c>
      <c r="G515" s="24">
        <v>4.3</v>
      </c>
      <c r="H515" s="24">
        <v>4.3</v>
      </c>
      <c r="I515" s="988">
        <v>1</v>
      </c>
      <c r="J515" s="24">
        <v>9.91</v>
      </c>
      <c r="K515" s="24">
        <v>11.5</v>
      </c>
      <c r="L515" s="24" t="s">
        <v>811</v>
      </c>
      <c r="M515" s="24" t="s">
        <v>811</v>
      </c>
      <c r="N515" s="24" t="s">
        <v>811</v>
      </c>
      <c r="O515" s="24" t="s">
        <v>811</v>
      </c>
      <c r="P515" s="24" t="s">
        <v>815</v>
      </c>
      <c r="Q515" s="24" t="s">
        <v>811</v>
      </c>
      <c r="R515" s="24" t="s">
        <v>811</v>
      </c>
      <c r="S515" s="24" t="s">
        <v>1045</v>
      </c>
      <c r="T515" s="23">
        <v>1</v>
      </c>
      <c r="U515" s="23">
        <v>2</v>
      </c>
      <c r="V515" s="24" t="s">
        <v>1105</v>
      </c>
      <c r="W515" s="24" t="s">
        <v>815</v>
      </c>
      <c r="X515" s="24"/>
      <c r="Y515" s="24"/>
      <c r="Z515" s="24"/>
      <c r="AA515" s="24"/>
    </row>
    <row r="516" spans="1:27">
      <c r="A516" s="24" t="s">
        <v>2126</v>
      </c>
      <c r="B516" s="24" t="s">
        <v>2154</v>
      </c>
      <c r="C516" s="23">
        <v>2</v>
      </c>
      <c r="D516" s="47">
        <v>45026</v>
      </c>
      <c r="E516" s="24"/>
      <c r="F516" s="510">
        <v>3</v>
      </c>
      <c r="G516" s="24">
        <v>4.3</v>
      </c>
      <c r="H516" s="24">
        <v>4.3</v>
      </c>
      <c r="I516" s="988">
        <v>1</v>
      </c>
      <c r="J516" s="24">
        <v>9.86</v>
      </c>
      <c r="K516" s="24">
        <v>11.4</v>
      </c>
      <c r="L516" s="24" t="s">
        <v>811</v>
      </c>
      <c r="M516" s="24" t="s">
        <v>811</v>
      </c>
      <c r="N516" s="24" t="s">
        <v>811</v>
      </c>
      <c r="O516" s="24" t="s">
        <v>811</v>
      </c>
      <c r="P516" s="24" t="s">
        <v>815</v>
      </c>
      <c r="Q516" s="24" t="s">
        <v>811</v>
      </c>
      <c r="R516" s="24" t="s">
        <v>811</v>
      </c>
      <c r="S516" s="24" t="s">
        <v>1045</v>
      </c>
      <c r="T516" s="23">
        <v>1</v>
      </c>
      <c r="U516" s="23">
        <v>2</v>
      </c>
      <c r="V516" s="24" t="s">
        <v>1105</v>
      </c>
      <c r="W516" s="24" t="s">
        <v>815</v>
      </c>
      <c r="X516" s="24"/>
      <c r="Y516" s="24"/>
      <c r="Z516" s="24"/>
      <c r="AA516" s="24"/>
    </row>
    <row r="517" spans="1:27">
      <c r="A517" s="24" t="s">
        <v>2126</v>
      </c>
      <c r="B517" s="24" t="s">
        <v>2154</v>
      </c>
      <c r="C517" s="23">
        <v>3</v>
      </c>
      <c r="D517" s="47">
        <v>45026</v>
      </c>
      <c r="E517" s="24"/>
      <c r="F517" s="510">
        <v>3</v>
      </c>
      <c r="G517" s="24">
        <v>4.3</v>
      </c>
      <c r="H517" s="24">
        <v>4.3</v>
      </c>
      <c r="I517" s="988">
        <v>1</v>
      </c>
      <c r="J517" s="24">
        <v>9.85</v>
      </c>
      <c r="K517" s="24">
        <v>11.4</v>
      </c>
      <c r="L517" s="24" t="s">
        <v>811</v>
      </c>
      <c r="M517" s="24" t="s">
        <v>811</v>
      </c>
      <c r="N517" s="24" t="s">
        <v>811</v>
      </c>
      <c r="O517" s="24" t="s">
        <v>811</v>
      </c>
      <c r="P517" s="24" t="s">
        <v>815</v>
      </c>
      <c r="Q517" s="24" t="s">
        <v>811</v>
      </c>
      <c r="R517" s="24" t="s">
        <v>811</v>
      </c>
      <c r="S517" s="24" t="s">
        <v>1045</v>
      </c>
      <c r="T517" s="23">
        <v>1</v>
      </c>
      <c r="U517" s="23">
        <v>2</v>
      </c>
      <c r="V517" s="24" t="s">
        <v>1105</v>
      </c>
      <c r="W517" s="24" t="s">
        <v>815</v>
      </c>
      <c r="X517" s="24"/>
      <c r="Y517" s="24"/>
      <c r="Z517" s="24"/>
      <c r="AA517" s="24"/>
    </row>
    <row r="518" spans="1:27">
      <c r="A518" s="24" t="s">
        <v>2126</v>
      </c>
      <c r="B518" s="24" t="s">
        <v>2154</v>
      </c>
      <c r="C518" s="23">
        <v>3.75</v>
      </c>
      <c r="D518" s="47">
        <v>45026</v>
      </c>
      <c r="E518" s="24"/>
      <c r="F518" s="510">
        <v>3</v>
      </c>
      <c r="G518" s="24">
        <v>4.3</v>
      </c>
      <c r="H518" s="24">
        <v>4.3</v>
      </c>
      <c r="I518" s="988">
        <v>1</v>
      </c>
      <c r="J518" s="24">
        <v>9.85</v>
      </c>
      <c r="K518" s="24">
        <v>11.2</v>
      </c>
      <c r="L518" s="24">
        <v>5.91</v>
      </c>
      <c r="M518" s="24">
        <v>4.2</v>
      </c>
      <c r="N518" s="24">
        <v>1.4841139240506331</v>
      </c>
      <c r="O518" s="24">
        <v>2.5000000000000001E-2</v>
      </c>
      <c r="P518" s="24">
        <v>1.509113924050633</v>
      </c>
      <c r="Q518" s="71">
        <v>1.2461418381683125</v>
      </c>
      <c r="R518" s="24">
        <v>24.341688336159784</v>
      </c>
      <c r="S518" s="24" t="s">
        <v>1045</v>
      </c>
      <c r="T518" s="23">
        <v>1</v>
      </c>
      <c r="U518" s="23">
        <v>2</v>
      </c>
      <c r="V518" s="24" t="s">
        <v>1105</v>
      </c>
      <c r="W518" s="24" t="s">
        <v>815</v>
      </c>
      <c r="X518" s="24"/>
      <c r="Y518" s="24"/>
      <c r="Z518" s="24"/>
      <c r="AA518" s="24"/>
    </row>
    <row r="519" spans="1:27">
      <c r="A519" s="24" t="s">
        <v>2126</v>
      </c>
      <c r="B519" s="24" t="s">
        <v>2154</v>
      </c>
      <c r="C519" s="23">
        <v>0.5</v>
      </c>
      <c r="D519" s="47">
        <v>45159</v>
      </c>
      <c r="E519" s="24"/>
      <c r="F519" s="510">
        <v>11</v>
      </c>
      <c r="G519" s="24">
        <v>4.0999999999999996</v>
      </c>
      <c r="H519" s="24">
        <v>3.05</v>
      </c>
      <c r="I519" s="988">
        <v>0.74390243902439024</v>
      </c>
      <c r="J519" s="24">
        <v>7.64</v>
      </c>
      <c r="K519" s="24">
        <v>24.6</v>
      </c>
      <c r="L519" s="24">
        <v>6.01</v>
      </c>
      <c r="M519" s="24">
        <v>6.2000000000000011</v>
      </c>
      <c r="N519" s="25">
        <v>2.0090295358649786</v>
      </c>
      <c r="O519" s="25">
        <v>0.6163037974683554</v>
      </c>
      <c r="P519" s="24">
        <v>2.6253333333333337</v>
      </c>
      <c r="Q519" s="24">
        <v>0.30771984784068029</v>
      </c>
      <c r="R519" s="24">
        <v>21.325399449035807</v>
      </c>
      <c r="S519" s="24" t="s">
        <v>2173</v>
      </c>
      <c r="T519" s="23">
        <v>2</v>
      </c>
      <c r="U519" s="23">
        <v>2</v>
      </c>
      <c r="V519" s="24" t="s">
        <v>2245</v>
      </c>
      <c r="W519" s="24" t="s">
        <v>2246</v>
      </c>
      <c r="X519" s="24"/>
      <c r="Y519" s="24"/>
      <c r="Z519" s="24"/>
      <c r="AA519" s="24"/>
    </row>
    <row r="520" spans="1:27">
      <c r="A520" s="24" t="s">
        <v>2126</v>
      </c>
      <c r="B520" s="24" t="s">
        <v>2154</v>
      </c>
      <c r="C520" s="23">
        <v>1</v>
      </c>
      <c r="D520" s="47">
        <v>45159</v>
      </c>
      <c r="E520" s="24"/>
      <c r="F520" s="510">
        <v>11</v>
      </c>
      <c r="G520" s="24">
        <v>4.0999999999999996</v>
      </c>
      <c r="H520" s="24">
        <v>3.05</v>
      </c>
      <c r="I520" s="988">
        <v>0.74390243902439024</v>
      </c>
      <c r="J520" s="24">
        <v>7.74</v>
      </c>
      <c r="K520" s="24">
        <v>24.5</v>
      </c>
      <c r="L520" s="24" t="s">
        <v>811</v>
      </c>
      <c r="M520" s="24" t="s">
        <v>811</v>
      </c>
      <c r="N520" s="24" t="s">
        <v>811</v>
      </c>
      <c r="O520" s="24" t="s">
        <v>811</v>
      </c>
      <c r="P520" s="24" t="s">
        <v>815</v>
      </c>
      <c r="Q520" s="24" t="s">
        <v>811</v>
      </c>
      <c r="R520" s="24" t="s">
        <v>811</v>
      </c>
      <c r="S520" s="24" t="s">
        <v>2173</v>
      </c>
      <c r="T520" s="23">
        <v>2</v>
      </c>
      <c r="U520" s="23">
        <v>2</v>
      </c>
      <c r="V520" s="24" t="s">
        <v>2245</v>
      </c>
      <c r="W520" s="24" t="s">
        <v>2247</v>
      </c>
      <c r="X520" s="24"/>
      <c r="Y520" s="24"/>
      <c r="Z520" s="24"/>
      <c r="AA520" s="24"/>
    </row>
    <row r="521" spans="1:27">
      <c r="A521" s="24" t="s">
        <v>2126</v>
      </c>
      <c r="B521" s="24" t="s">
        <v>2154</v>
      </c>
      <c r="C521" s="23">
        <v>2</v>
      </c>
      <c r="D521" s="47">
        <v>45159</v>
      </c>
      <c r="E521" s="24"/>
      <c r="F521" s="510">
        <v>11</v>
      </c>
      <c r="G521" s="24">
        <v>4.0999999999999996</v>
      </c>
      <c r="H521" s="24">
        <v>3.05</v>
      </c>
      <c r="I521" s="988">
        <v>0.74390243902439024</v>
      </c>
      <c r="J521" s="24">
        <v>7.35</v>
      </c>
      <c r="K521" s="24">
        <v>24.4</v>
      </c>
      <c r="L521" s="24" t="s">
        <v>811</v>
      </c>
      <c r="M521" s="24" t="s">
        <v>811</v>
      </c>
      <c r="N521" s="24" t="s">
        <v>811</v>
      </c>
      <c r="O521" s="24" t="s">
        <v>811</v>
      </c>
      <c r="P521" s="24" t="s">
        <v>815</v>
      </c>
      <c r="Q521" s="24" t="s">
        <v>811</v>
      </c>
      <c r="R521" s="24" t="s">
        <v>811</v>
      </c>
      <c r="S521" s="24" t="s">
        <v>2173</v>
      </c>
      <c r="T521" s="23">
        <v>2</v>
      </c>
      <c r="U521" s="23">
        <v>2</v>
      </c>
      <c r="V521" s="24" t="s">
        <v>2245</v>
      </c>
      <c r="W521" s="24" t="s">
        <v>2248</v>
      </c>
      <c r="X521" s="24"/>
      <c r="Y521" s="24"/>
      <c r="Z521" s="24"/>
      <c r="AA521" s="24"/>
    </row>
    <row r="522" spans="1:27">
      <c r="A522" s="24" t="s">
        <v>2126</v>
      </c>
      <c r="B522" s="24" t="s">
        <v>2154</v>
      </c>
      <c r="C522" s="23">
        <v>3</v>
      </c>
      <c r="D522" s="47">
        <v>45159</v>
      </c>
      <c r="E522" s="24"/>
      <c r="F522" s="510">
        <v>11</v>
      </c>
      <c r="G522" s="24">
        <v>4.0999999999999996</v>
      </c>
      <c r="H522" s="24">
        <v>3.05</v>
      </c>
      <c r="I522" s="988">
        <v>0.74390243902439024</v>
      </c>
      <c r="J522" s="24">
        <v>4.04</v>
      </c>
      <c r="K522" s="24">
        <v>23.6</v>
      </c>
      <c r="L522" s="24" t="s">
        <v>811</v>
      </c>
      <c r="M522" s="24" t="s">
        <v>811</v>
      </c>
      <c r="N522" s="24" t="s">
        <v>811</v>
      </c>
      <c r="O522" s="24" t="s">
        <v>811</v>
      </c>
      <c r="P522" s="24" t="s">
        <v>815</v>
      </c>
      <c r="Q522" s="24" t="s">
        <v>811</v>
      </c>
      <c r="R522" s="24" t="s">
        <v>811</v>
      </c>
      <c r="S522" s="24" t="s">
        <v>2173</v>
      </c>
      <c r="T522" s="23">
        <v>2</v>
      </c>
      <c r="U522" s="23">
        <v>2</v>
      </c>
      <c r="V522" s="24" t="s">
        <v>2245</v>
      </c>
      <c r="W522" s="24" t="s">
        <v>2249</v>
      </c>
      <c r="X522" s="24"/>
      <c r="Y522" s="24"/>
      <c r="Z522" s="24"/>
      <c r="AA522" s="24"/>
    </row>
    <row r="523" spans="1:27">
      <c r="A523" s="24" t="s">
        <v>2126</v>
      </c>
      <c r="B523" s="24" t="s">
        <v>2154</v>
      </c>
      <c r="C523" s="23">
        <v>3.6</v>
      </c>
      <c r="D523" s="47">
        <v>45159</v>
      </c>
      <c r="E523" s="24"/>
      <c r="F523" s="510">
        <v>11</v>
      </c>
      <c r="G523" s="24">
        <v>4.0999999999999996</v>
      </c>
      <c r="H523" s="24">
        <v>3.05</v>
      </c>
      <c r="I523" s="988">
        <v>0.74390243902439024</v>
      </c>
      <c r="J523" s="24">
        <v>0.22</v>
      </c>
      <c r="K523" s="24">
        <v>23</v>
      </c>
      <c r="L523" s="24">
        <v>5.7</v>
      </c>
      <c r="M523" s="24">
        <v>10.4</v>
      </c>
      <c r="N523" s="25">
        <v>5.8307172995780592</v>
      </c>
      <c r="O523" s="25">
        <v>0.75648270042194254</v>
      </c>
      <c r="P523" s="24">
        <v>6.5872000000000019</v>
      </c>
      <c r="Q523" s="24">
        <v>0.38464980980085034</v>
      </c>
      <c r="R523" s="24">
        <v>21.591042896497441</v>
      </c>
      <c r="S523" s="24" t="s">
        <v>2173</v>
      </c>
      <c r="T523" s="23">
        <v>2</v>
      </c>
      <c r="U523" s="23">
        <v>2</v>
      </c>
      <c r="V523" s="24" t="s">
        <v>2245</v>
      </c>
      <c r="W523" s="24" t="s">
        <v>2250</v>
      </c>
      <c r="X523" s="24"/>
      <c r="Y523" s="24"/>
      <c r="Z523" s="24"/>
      <c r="AA523" s="24"/>
    </row>
    <row r="524" spans="1:27">
      <c r="A524" s="24" t="s">
        <v>2126</v>
      </c>
      <c r="B524" s="24" t="s">
        <v>2157</v>
      </c>
      <c r="C524" s="23">
        <v>0.5</v>
      </c>
      <c r="D524" s="47">
        <v>45026</v>
      </c>
      <c r="E524" s="24" t="s">
        <v>1221</v>
      </c>
      <c r="F524" s="510">
        <v>3</v>
      </c>
      <c r="G524" s="24">
        <v>5.75</v>
      </c>
      <c r="H524" s="24">
        <v>2.9</v>
      </c>
      <c r="I524" s="988">
        <v>0.5043478260869565</v>
      </c>
      <c r="J524" s="24">
        <v>11.67</v>
      </c>
      <c r="K524" s="24">
        <v>11.5</v>
      </c>
      <c r="L524" s="24">
        <v>6.7</v>
      </c>
      <c r="M524" s="24">
        <v>21.7</v>
      </c>
      <c r="N524" s="24">
        <v>4.214430379746835</v>
      </c>
      <c r="O524" s="24">
        <v>2.5000000000000001E-2</v>
      </c>
      <c r="P524" s="24">
        <v>4.2394303797468353</v>
      </c>
      <c r="Q524" s="24">
        <v>1.0941733213185183</v>
      </c>
      <c r="R524" s="24">
        <v>29.711954022988508</v>
      </c>
      <c r="S524" s="24" t="s">
        <v>2207</v>
      </c>
      <c r="T524" s="23">
        <v>1</v>
      </c>
      <c r="U524" s="23">
        <v>1.5</v>
      </c>
      <c r="V524" s="24" t="s">
        <v>1105</v>
      </c>
      <c r="W524" s="24" t="s">
        <v>2251</v>
      </c>
      <c r="X524" s="24"/>
      <c r="Y524" s="24"/>
      <c r="Z524" s="24"/>
      <c r="AA524" s="24"/>
    </row>
    <row r="525" spans="1:27">
      <c r="A525" s="24" t="s">
        <v>2126</v>
      </c>
      <c r="B525" s="24" t="s">
        <v>2157</v>
      </c>
      <c r="C525" s="23">
        <v>0.5</v>
      </c>
      <c r="D525" s="47">
        <v>45026</v>
      </c>
      <c r="E525" s="24" t="s">
        <v>1130</v>
      </c>
      <c r="F525" s="510">
        <v>3</v>
      </c>
      <c r="G525" s="24">
        <v>5.75</v>
      </c>
      <c r="H525" s="24">
        <v>2.9</v>
      </c>
      <c r="I525" s="988">
        <v>0.5043478260869565</v>
      </c>
      <c r="J525" s="24" t="s">
        <v>815</v>
      </c>
      <c r="K525" s="24" t="s">
        <v>815</v>
      </c>
      <c r="L525" s="24">
        <v>6.74</v>
      </c>
      <c r="M525" s="24">
        <v>21.5</v>
      </c>
      <c r="N525" s="24">
        <v>3.0248734177215186</v>
      </c>
      <c r="O525" s="24">
        <v>0.60882658227848219</v>
      </c>
      <c r="P525" s="24">
        <v>3.633700000000001</v>
      </c>
      <c r="Q525" s="24">
        <v>1.0333859145786006</v>
      </c>
      <c r="R525" s="24">
        <v>31.054520444695683</v>
      </c>
      <c r="S525" s="24" t="s">
        <v>2207</v>
      </c>
      <c r="T525" s="23">
        <v>1</v>
      </c>
      <c r="U525" s="23">
        <v>1.5</v>
      </c>
      <c r="V525" s="24" t="s">
        <v>1105</v>
      </c>
      <c r="W525" s="24" t="s">
        <v>2251</v>
      </c>
      <c r="X525" s="24"/>
      <c r="Y525" s="24"/>
      <c r="Z525" s="24"/>
      <c r="AA525" s="24"/>
    </row>
    <row r="526" spans="1:27">
      <c r="A526" s="24" t="s">
        <v>2126</v>
      </c>
      <c r="B526" s="24" t="s">
        <v>2157</v>
      </c>
      <c r="C526" s="23">
        <v>1</v>
      </c>
      <c r="D526" s="47">
        <v>45026</v>
      </c>
      <c r="E526" s="24"/>
      <c r="F526" s="510">
        <v>3</v>
      </c>
      <c r="G526" s="24">
        <v>5.75</v>
      </c>
      <c r="H526" s="24">
        <v>2.9</v>
      </c>
      <c r="I526" s="988">
        <v>0.5043478260869565</v>
      </c>
      <c r="J526" s="24">
        <v>11.76</v>
      </c>
      <c r="K526" s="24">
        <v>11.1</v>
      </c>
      <c r="L526" s="24" t="s">
        <v>811</v>
      </c>
      <c r="M526" s="24" t="s">
        <v>811</v>
      </c>
      <c r="N526" s="24" t="s">
        <v>811</v>
      </c>
      <c r="O526" s="24" t="s">
        <v>811</v>
      </c>
      <c r="P526" s="24" t="s">
        <v>815</v>
      </c>
      <c r="Q526" s="24" t="s">
        <v>811</v>
      </c>
      <c r="R526" s="24" t="s">
        <v>811</v>
      </c>
      <c r="S526" s="24" t="s">
        <v>2207</v>
      </c>
      <c r="T526" s="23">
        <v>1</v>
      </c>
      <c r="U526" s="23">
        <v>1.5</v>
      </c>
      <c r="V526" s="24" t="s">
        <v>1105</v>
      </c>
      <c r="W526" s="24" t="s">
        <v>2251</v>
      </c>
      <c r="X526" s="24"/>
      <c r="Y526" s="24"/>
      <c r="Z526" s="24"/>
      <c r="AA526" s="24"/>
    </row>
    <row r="527" spans="1:27">
      <c r="A527" s="24" t="s">
        <v>2126</v>
      </c>
      <c r="B527" s="24" t="s">
        <v>2157</v>
      </c>
      <c r="C527" s="23">
        <v>2</v>
      </c>
      <c r="D527" s="47">
        <v>45026</v>
      </c>
      <c r="E527" s="24"/>
      <c r="F527" s="510">
        <v>3</v>
      </c>
      <c r="G527" s="24">
        <v>5.75</v>
      </c>
      <c r="H527" s="24">
        <v>2.9</v>
      </c>
      <c r="I527" s="988">
        <v>0.5043478260869565</v>
      </c>
      <c r="J527" s="24">
        <v>11.75</v>
      </c>
      <c r="K527" s="24">
        <v>10.9</v>
      </c>
      <c r="L527" s="24" t="s">
        <v>811</v>
      </c>
      <c r="M527" s="24" t="s">
        <v>811</v>
      </c>
      <c r="N527" s="24" t="s">
        <v>811</v>
      </c>
      <c r="O527" s="24" t="s">
        <v>811</v>
      </c>
      <c r="P527" s="24" t="s">
        <v>815</v>
      </c>
      <c r="Q527" s="24" t="s">
        <v>811</v>
      </c>
      <c r="R527" s="24" t="s">
        <v>811</v>
      </c>
      <c r="S527" s="24" t="s">
        <v>2207</v>
      </c>
      <c r="T527" s="23">
        <v>1</v>
      </c>
      <c r="U527" s="23">
        <v>1.5</v>
      </c>
      <c r="V527" s="24" t="s">
        <v>1105</v>
      </c>
      <c r="W527" s="24" t="s">
        <v>2251</v>
      </c>
      <c r="X527" s="24"/>
      <c r="Y527" s="24"/>
      <c r="Z527" s="24"/>
      <c r="AA527" s="24"/>
    </row>
    <row r="528" spans="1:27">
      <c r="A528" s="24" t="s">
        <v>2126</v>
      </c>
      <c r="B528" s="24" t="s">
        <v>2157</v>
      </c>
      <c r="C528" s="23">
        <v>3</v>
      </c>
      <c r="D528" s="47">
        <v>45026</v>
      </c>
      <c r="E528" s="24"/>
      <c r="F528" s="510">
        <v>3</v>
      </c>
      <c r="G528" s="24">
        <v>5.75</v>
      </c>
      <c r="H528" s="24">
        <v>2.9</v>
      </c>
      <c r="I528" s="988">
        <v>0.5043478260869565</v>
      </c>
      <c r="J528" s="24">
        <v>11.68</v>
      </c>
      <c r="K528" s="24">
        <v>10.7</v>
      </c>
      <c r="L528" s="24" t="s">
        <v>811</v>
      </c>
      <c r="M528" s="24" t="s">
        <v>811</v>
      </c>
      <c r="N528" s="24" t="s">
        <v>811</v>
      </c>
      <c r="O528" s="24" t="s">
        <v>811</v>
      </c>
      <c r="P528" s="24" t="s">
        <v>815</v>
      </c>
      <c r="Q528" s="24" t="s">
        <v>811</v>
      </c>
      <c r="R528" s="24" t="s">
        <v>811</v>
      </c>
      <c r="S528" s="24" t="s">
        <v>2207</v>
      </c>
      <c r="T528" s="23">
        <v>1</v>
      </c>
      <c r="U528" s="23">
        <v>1.5</v>
      </c>
      <c r="V528" s="24" t="s">
        <v>1105</v>
      </c>
      <c r="W528" s="24" t="s">
        <v>2251</v>
      </c>
      <c r="X528" s="24"/>
      <c r="Y528" s="24"/>
      <c r="Z528" s="24"/>
      <c r="AA528" s="24"/>
    </row>
    <row r="529" spans="1:27">
      <c r="A529" s="24" t="s">
        <v>2126</v>
      </c>
      <c r="B529" s="24" t="s">
        <v>2157</v>
      </c>
      <c r="C529" s="23">
        <v>4</v>
      </c>
      <c r="D529" s="47">
        <v>45026</v>
      </c>
      <c r="E529" s="24"/>
      <c r="F529" s="510">
        <v>3</v>
      </c>
      <c r="G529" s="24">
        <v>5.75</v>
      </c>
      <c r="H529" s="24">
        <v>2.9</v>
      </c>
      <c r="I529" s="988">
        <v>0.5043478260869565</v>
      </c>
      <c r="J529" s="24">
        <v>10.55</v>
      </c>
      <c r="K529" s="24">
        <v>8.6</v>
      </c>
      <c r="L529" s="24" t="s">
        <v>811</v>
      </c>
      <c r="M529" s="24" t="s">
        <v>811</v>
      </c>
      <c r="N529" s="24" t="s">
        <v>811</v>
      </c>
      <c r="O529" s="24" t="s">
        <v>811</v>
      </c>
      <c r="P529" s="24" t="s">
        <v>815</v>
      </c>
      <c r="Q529" s="24" t="s">
        <v>811</v>
      </c>
      <c r="R529" s="24" t="s">
        <v>811</v>
      </c>
      <c r="S529" s="24" t="s">
        <v>2207</v>
      </c>
      <c r="T529" s="23">
        <v>1</v>
      </c>
      <c r="U529" s="23">
        <v>1.5</v>
      </c>
      <c r="V529" s="24" t="s">
        <v>1105</v>
      </c>
      <c r="W529" s="24" t="s">
        <v>2251</v>
      </c>
      <c r="X529" s="24"/>
      <c r="Y529" s="24"/>
      <c r="Z529" s="24"/>
      <c r="AA529" s="24"/>
    </row>
    <row r="530" spans="1:27">
      <c r="A530" s="24" t="s">
        <v>2126</v>
      </c>
      <c r="B530" s="24" t="s">
        <v>2157</v>
      </c>
      <c r="C530" s="23">
        <v>5</v>
      </c>
      <c r="D530" s="47">
        <v>45026</v>
      </c>
      <c r="E530" s="24"/>
      <c r="F530" s="510">
        <v>3</v>
      </c>
      <c r="G530" s="24">
        <v>5.75</v>
      </c>
      <c r="H530" s="24">
        <v>2.9</v>
      </c>
      <c r="I530" s="988">
        <v>0.5043478260869565</v>
      </c>
      <c r="J530" s="24">
        <v>7.9</v>
      </c>
      <c r="K530" s="24">
        <v>7.4</v>
      </c>
      <c r="L530" s="24" t="s">
        <v>811</v>
      </c>
      <c r="M530" s="24" t="s">
        <v>811</v>
      </c>
      <c r="N530" s="24" t="s">
        <v>811</v>
      </c>
      <c r="O530" s="24" t="s">
        <v>811</v>
      </c>
      <c r="P530" s="24" t="s">
        <v>815</v>
      </c>
      <c r="Q530" s="24" t="s">
        <v>811</v>
      </c>
      <c r="R530" s="24" t="s">
        <v>811</v>
      </c>
      <c r="S530" s="24" t="s">
        <v>2207</v>
      </c>
      <c r="T530" s="23">
        <v>1</v>
      </c>
      <c r="U530" s="23">
        <v>1.5</v>
      </c>
      <c r="V530" s="24" t="s">
        <v>1105</v>
      </c>
      <c r="W530" s="24" t="s">
        <v>2251</v>
      </c>
      <c r="X530" s="24"/>
      <c r="Y530" s="24"/>
      <c r="Z530" s="24"/>
      <c r="AA530" s="24"/>
    </row>
    <row r="531" spans="1:27">
      <c r="A531" s="24" t="s">
        <v>2126</v>
      </c>
      <c r="B531" s="24" t="s">
        <v>2157</v>
      </c>
      <c r="C531" s="23">
        <v>5.25</v>
      </c>
      <c r="D531" s="47">
        <v>45026</v>
      </c>
      <c r="E531" s="24"/>
      <c r="F531" s="510">
        <v>3</v>
      </c>
      <c r="G531" s="24">
        <v>5.75</v>
      </c>
      <c r="H531" s="24">
        <v>2.9</v>
      </c>
      <c r="I531" s="988">
        <v>0.5043478260869565</v>
      </c>
      <c r="J531" s="24">
        <v>7.51</v>
      </c>
      <c r="K531" s="24">
        <v>7.2</v>
      </c>
      <c r="L531" s="24">
        <v>6.5</v>
      </c>
      <c r="M531" s="24">
        <v>21.3</v>
      </c>
      <c r="N531" s="24">
        <v>2.5830379746835446</v>
      </c>
      <c r="O531" s="24">
        <v>1.7666620253164551</v>
      </c>
      <c r="P531" s="24">
        <v>4.3496999999999995</v>
      </c>
      <c r="Q531" s="24">
        <v>1.3069292449082301</v>
      </c>
      <c r="R531" s="24">
        <v>28.906414169964197</v>
      </c>
      <c r="S531" s="24" t="s">
        <v>2207</v>
      </c>
      <c r="T531" s="23">
        <v>1</v>
      </c>
      <c r="U531" s="23">
        <v>1.5</v>
      </c>
      <c r="V531" s="24" t="s">
        <v>1105</v>
      </c>
      <c r="W531" s="24" t="s">
        <v>2251</v>
      </c>
      <c r="X531" s="24"/>
      <c r="Y531" s="24"/>
      <c r="Z531" s="24"/>
      <c r="AA531" s="24"/>
    </row>
    <row r="532" spans="1:27">
      <c r="A532" s="24" t="s">
        <v>2126</v>
      </c>
      <c r="B532" s="24" t="s">
        <v>2157</v>
      </c>
      <c r="C532" s="23">
        <v>0.5</v>
      </c>
      <c r="D532" s="47">
        <v>45169</v>
      </c>
      <c r="E532" s="24" t="s">
        <v>1221</v>
      </c>
      <c r="F532" s="510">
        <v>5</v>
      </c>
      <c r="G532" s="24">
        <v>5.6</v>
      </c>
      <c r="H532" s="24">
        <v>2.4500000000000002</v>
      </c>
      <c r="I532" s="988">
        <v>0.43750000000000006</v>
      </c>
      <c r="J532" s="24">
        <v>5.9</v>
      </c>
      <c r="K532" s="24">
        <v>23.4</v>
      </c>
      <c r="L532" s="24">
        <v>5.78</v>
      </c>
      <c r="M532" s="24">
        <v>26.2</v>
      </c>
      <c r="N532" s="24">
        <v>5.7551898734177191</v>
      </c>
      <c r="O532" s="24">
        <v>1.5301101265822816</v>
      </c>
      <c r="P532" s="24">
        <v>7.2853000000000012</v>
      </c>
      <c r="Q532" s="24">
        <v>0.80887622425289174</v>
      </c>
      <c r="R532" s="24">
        <v>33.013711137347492</v>
      </c>
      <c r="S532" s="24" t="s">
        <v>2203</v>
      </c>
      <c r="T532" s="23">
        <v>2</v>
      </c>
      <c r="U532" s="23">
        <v>3</v>
      </c>
      <c r="V532" s="24" t="s">
        <v>2252</v>
      </c>
      <c r="W532" s="24" t="s">
        <v>2253</v>
      </c>
      <c r="X532" s="24"/>
      <c r="Y532" s="24"/>
      <c r="Z532" s="24"/>
      <c r="AA532" s="24"/>
    </row>
    <row r="533" spans="1:27">
      <c r="A533" s="24" t="s">
        <v>2126</v>
      </c>
      <c r="B533" s="24" t="s">
        <v>2157</v>
      </c>
      <c r="C533" s="23">
        <v>0.5</v>
      </c>
      <c r="D533" s="47">
        <v>45169</v>
      </c>
      <c r="E533" s="24" t="s">
        <v>1130</v>
      </c>
      <c r="F533" s="510">
        <v>5</v>
      </c>
      <c r="G533" s="24">
        <v>5.6</v>
      </c>
      <c r="H533" s="24">
        <v>2.4500000000000002</v>
      </c>
      <c r="I533" s="988">
        <v>0.43750000000000006</v>
      </c>
      <c r="J533" s="24">
        <v>5.9</v>
      </c>
      <c r="K533" s="24">
        <v>23.4</v>
      </c>
      <c r="L533" s="24">
        <v>5.99</v>
      </c>
      <c r="M533" s="24">
        <v>34.4</v>
      </c>
      <c r="N533" s="24">
        <v>5.9137974683544297</v>
      </c>
      <c r="O533" s="24">
        <v>0.76290253164556909</v>
      </c>
      <c r="P533" s="24">
        <v>6.6766999999999985</v>
      </c>
      <c r="Q533" s="24">
        <v>0.95594462866250862</v>
      </c>
      <c r="R533" s="24">
        <v>33.013711137347492</v>
      </c>
      <c r="S533" s="24" t="s">
        <v>2203</v>
      </c>
      <c r="T533" s="23">
        <v>2</v>
      </c>
      <c r="U533" s="23">
        <v>3</v>
      </c>
      <c r="V533" s="24" t="s">
        <v>2252</v>
      </c>
      <c r="W533" s="24" t="s">
        <v>2253</v>
      </c>
      <c r="X533" s="24"/>
      <c r="Y533" s="24"/>
      <c r="Z533" s="24"/>
      <c r="AA533" s="24"/>
    </row>
    <row r="534" spans="1:27">
      <c r="A534" s="24" t="s">
        <v>2126</v>
      </c>
      <c r="B534" s="24" t="s">
        <v>2157</v>
      </c>
      <c r="C534" s="23">
        <v>1</v>
      </c>
      <c r="D534" s="47">
        <v>45169</v>
      </c>
      <c r="E534" s="24"/>
      <c r="F534" s="510">
        <v>5</v>
      </c>
      <c r="G534" s="24">
        <v>5.6</v>
      </c>
      <c r="H534" s="24">
        <v>2.4500000000000002</v>
      </c>
      <c r="I534" s="988">
        <v>0.43750000000000006</v>
      </c>
      <c r="J534" s="24">
        <v>6.01</v>
      </c>
      <c r="K534" s="24">
        <v>23.4</v>
      </c>
      <c r="L534" s="24" t="s">
        <v>811</v>
      </c>
      <c r="M534" s="24" t="s">
        <v>811</v>
      </c>
      <c r="N534" s="24" t="s">
        <v>811</v>
      </c>
      <c r="O534" s="24" t="s">
        <v>811</v>
      </c>
      <c r="P534" s="24" t="s">
        <v>815</v>
      </c>
      <c r="Q534" s="24" t="s">
        <v>811</v>
      </c>
      <c r="R534" s="24" t="s">
        <v>811</v>
      </c>
      <c r="S534" s="24" t="s">
        <v>2203</v>
      </c>
      <c r="T534" s="23">
        <v>2</v>
      </c>
      <c r="U534" s="23">
        <v>3</v>
      </c>
      <c r="V534" s="24" t="s">
        <v>2252</v>
      </c>
      <c r="W534" s="24" t="s">
        <v>2253</v>
      </c>
      <c r="X534" s="24"/>
      <c r="Y534" s="24"/>
      <c r="Z534" s="24"/>
      <c r="AA534" s="24"/>
    </row>
    <row r="535" spans="1:27">
      <c r="A535" s="24" t="s">
        <v>2126</v>
      </c>
      <c r="B535" s="24" t="s">
        <v>2157</v>
      </c>
      <c r="C535" s="23">
        <v>2</v>
      </c>
      <c r="D535" s="47">
        <v>45169</v>
      </c>
      <c r="E535" s="24"/>
      <c r="F535" s="510">
        <v>5</v>
      </c>
      <c r="G535" s="24">
        <v>5.6</v>
      </c>
      <c r="H535" s="24">
        <v>2.4500000000000002</v>
      </c>
      <c r="I535" s="988">
        <v>0.43750000000000006</v>
      </c>
      <c r="J535" s="24">
        <v>6.08</v>
      </c>
      <c r="K535" s="24">
        <v>23.4</v>
      </c>
      <c r="L535" s="24" t="s">
        <v>811</v>
      </c>
      <c r="M535" s="24" t="s">
        <v>811</v>
      </c>
      <c r="N535" s="24" t="s">
        <v>811</v>
      </c>
      <c r="O535" s="24" t="s">
        <v>811</v>
      </c>
      <c r="P535" s="24" t="s">
        <v>815</v>
      </c>
      <c r="Q535" s="24" t="s">
        <v>811</v>
      </c>
      <c r="R535" s="24" t="s">
        <v>811</v>
      </c>
      <c r="S535" s="24" t="s">
        <v>2203</v>
      </c>
      <c r="T535" s="23">
        <v>2</v>
      </c>
      <c r="U535" s="23">
        <v>3</v>
      </c>
      <c r="V535" s="24" t="s">
        <v>2252</v>
      </c>
      <c r="W535" s="24" t="s">
        <v>2253</v>
      </c>
      <c r="X535" s="24"/>
      <c r="Y535" s="24"/>
      <c r="Z535" s="24"/>
      <c r="AA535" s="24"/>
    </row>
    <row r="536" spans="1:27">
      <c r="A536" s="24" t="s">
        <v>2126</v>
      </c>
      <c r="B536" s="24" t="s">
        <v>2157</v>
      </c>
      <c r="C536" s="23">
        <v>3</v>
      </c>
      <c r="D536" s="47">
        <v>45169</v>
      </c>
      <c r="E536" s="24"/>
      <c r="F536" s="510">
        <v>5</v>
      </c>
      <c r="G536" s="24">
        <v>5.6</v>
      </c>
      <c r="H536" s="24">
        <v>2.4500000000000002</v>
      </c>
      <c r="I536" s="988">
        <v>0.43750000000000006</v>
      </c>
      <c r="J536" s="24">
        <v>5.87</v>
      </c>
      <c r="K536" s="24">
        <v>23.4</v>
      </c>
      <c r="L536" s="24" t="s">
        <v>811</v>
      </c>
      <c r="M536" s="24" t="s">
        <v>811</v>
      </c>
      <c r="N536" s="24" t="s">
        <v>811</v>
      </c>
      <c r="O536" s="24" t="s">
        <v>811</v>
      </c>
      <c r="P536" s="24" t="s">
        <v>815</v>
      </c>
      <c r="Q536" s="24" t="s">
        <v>811</v>
      </c>
      <c r="R536" s="24" t="s">
        <v>811</v>
      </c>
      <c r="S536" s="24" t="s">
        <v>2203</v>
      </c>
      <c r="T536" s="23">
        <v>2</v>
      </c>
      <c r="U536" s="23">
        <v>3</v>
      </c>
      <c r="V536" s="24" t="s">
        <v>2252</v>
      </c>
      <c r="W536" s="24" t="s">
        <v>2253</v>
      </c>
      <c r="X536" s="24"/>
      <c r="Y536" s="24"/>
      <c r="Z536" s="24"/>
      <c r="AA536" s="24"/>
    </row>
    <row r="537" spans="1:27">
      <c r="A537" s="24" t="s">
        <v>2126</v>
      </c>
      <c r="B537" s="24" t="s">
        <v>2157</v>
      </c>
      <c r="C537" s="23">
        <v>4</v>
      </c>
      <c r="D537" s="47">
        <v>45169</v>
      </c>
      <c r="E537" s="24"/>
      <c r="F537" s="510">
        <v>5</v>
      </c>
      <c r="G537" s="24">
        <v>5.6</v>
      </c>
      <c r="H537" s="24">
        <v>2.4500000000000002</v>
      </c>
      <c r="I537" s="988">
        <v>0.43750000000000006</v>
      </c>
      <c r="J537" s="24">
        <v>0.97</v>
      </c>
      <c r="K537" s="24">
        <v>22.6</v>
      </c>
      <c r="L537" s="24" t="s">
        <v>811</v>
      </c>
      <c r="M537" s="24" t="s">
        <v>811</v>
      </c>
      <c r="N537" s="24" t="s">
        <v>811</v>
      </c>
      <c r="O537" s="24" t="s">
        <v>811</v>
      </c>
      <c r="P537" s="24" t="s">
        <v>815</v>
      </c>
      <c r="Q537" s="24" t="s">
        <v>811</v>
      </c>
      <c r="R537" s="24" t="s">
        <v>811</v>
      </c>
      <c r="S537" s="24" t="s">
        <v>2203</v>
      </c>
      <c r="T537" s="23">
        <v>2</v>
      </c>
      <c r="U537" s="23">
        <v>3</v>
      </c>
      <c r="V537" s="24" t="s">
        <v>2252</v>
      </c>
      <c r="W537" s="24" t="s">
        <v>2253</v>
      </c>
      <c r="X537" s="24"/>
      <c r="Y537" s="24"/>
      <c r="Z537" s="24"/>
      <c r="AA537" s="24"/>
    </row>
    <row r="538" spans="1:27">
      <c r="A538" s="24" t="s">
        <v>2126</v>
      </c>
      <c r="B538" s="24" t="s">
        <v>2157</v>
      </c>
      <c r="C538" s="23">
        <v>5</v>
      </c>
      <c r="D538" s="47">
        <v>45169</v>
      </c>
      <c r="E538" s="24"/>
      <c r="F538" s="510">
        <v>5</v>
      </c>
      <c r="G538" s="24">
        <v>5.6</v>
      </c>
      <c r="H538" s="24">
        <v>2.4500000000000002</v>
      </c>
      <c r="I538" s="988">
        <v>0.43750000000000006</v>
      </c>
      <c r="J538" s="24">
        <v>0.25</v>
      </c>
      <c r="K538" s="24">
        <v>18.8</v>
      </c>
      <c r="L538" s="24" t="s">
        <v>811</v>
      </c>
      <c r="M538" s="24" t="s">
        <v>811</v>
      </c>
      <c r="N538" s="24" t="s">
        <v>811</v>
      </c>
      <c r="O538" s="24" t="s">
        <v>811</v>
      </c>
      <c r="P538" s="24" t="s">
        <v>815</v>
      </c>
      <c r="Q538" s="24" t="s">
        <v>811</v>
      </c>
      <c r="R538" s="24" t="s">
        <v>811</v>
      </c>
      <c r="S538" s="24" t="s">
        <v>2203</v>
      </c>
      <c r="T538" s="23">
        <v>2</v>
      </c>
      <c r="U538" s="23">
        <v>3</v>
      </c>
      <c r="V538" s="24" t="s">
        <v>2252</v>
      </c>
      <c r="W538" s="24" t="s">
        <v>2253</v>
      </c>
      <c r="X538" s="24"/>
      <c r="Y538" s="24"/>
      <c r="Z538" s="24"/>
      <c r="AA538" s="24"/>
    </row>
    <row r="539" spans="1:27">
      <c r="A539" s="24" t="s">
        <v>2126</v>
      </c>
      <c r="B539" s="24" t="s">
        <v>2157</v>
      </c>
      <c r="C539" s="23">
        <v>5.0999999999999996</v>
      </c>
      <c r="D539" s="47">
        <v>45169</v>
      </c>
      <c r="E539" s="24" t="s">
        <v>1221</v>
      </c>
      <c r="F539" s="510">
        <v>5</v>
      </c>
      <c r="G539" s="24">
        <v>5.6</v>
      </c>
      <c r="H539" s="24">
        <v>2.4500000000000002</v>
      </c>
      <c r="I539" s="988">
        <v>0.43750000000000006</v>
      </c>
      <c r="J539" s="24">
        <v>0.16</v>
      </c>
      <c r="K539" s="24">
        <v>17.899999999999999</v>
      </c>
      <c r="L539" s="24">
        <v>6.1</v>
      </c>
      <c r="M539" s="24">
        <v>47.600000000000009</v>
      </c>
      <c r="N539" s="2606">
        <v>70.920253164556954</v>
      </c>
      <c r="O539" s="2606">
        <v>2.5000000000000001E-2</v>
      </c>
      <c r="P539" s="24">
        <v>70.945253164556959</v>
      </c>
      <c r="Q539" s="24">
        <v>1.2500814374817422</v>
      </c>
      <c r="R539" s="24">
        <v>64.625281385281383</v>
      </c>
      <c r="S539" s="24" t="s">
        <v>2203</v>
      </c>
      <c r="T539" s="23">
        <v>2</v>
      </c>
      <c r="U539" s="23">
        <v>3</v>
      </c>
      <c r="V539" s="24" t="s">
        <v>2252</v>
      </c>
      <c r="W539" s="24" t="s">
        <v>2253</v>
      </c>
      <c r="X539" s="24"/>
      <c r="Y539" s="24"/>
      <c r="Z539" s="24"/>
      <c r="AA539" s="24"/>
    </row>
    <row r="540" spans="1:27">
      <c r="A540" s="24" t="s">
        <v>2126</v>
      </c>
      <c r="B540" s="24" t="s">
        <v>2157</v>
      </c>
      <c r="C540" s="23">
        <v>5.0999999999999996</v>
      </c>
      <c r="D540" s="47">
        <v>45169</v>
      </c>
      <c r="E540" s="24" t="s">
        <v>1130</v>
      </c>
      <c r="F540" s="510">
        <v>5</v>
      </c>
      <c r="G540" s="24">
        <v>5.6</v>
      </c>
      <c r="H540" s="24">
        <v>2.4500000000000002</v>
      </c>
      <c r="I540" s="988">
        <v>0.43750000000000006</v>
      </c>
      <c r="J540" s="24">
        <v>0.16</v>
      </c>
      <c r="K540" s="24">
        <v>17.899999999999999</v>
      </c>
      <c r="L540" s="24">
        <v>5.93</v>
      </c>
      <c r="M540" s="24">
        <v>48.400000000000006</v>
      </c>
      <c r="N540" s="2606">
        <v>38.065822784810123</v>
      </c>
      <c r="O540" s="2606">
        <v>0.4191772151898786</v>
      </c>
      <c r="P540" s="24">
        <v>38.484999999999999</v>
      </c>
      <c r="Q540" s="24">
        <v>1.1397801341745295</v>
      </c>
      <c r="R540" s="24">
        <v>55.593404171585988</v>
      </c>
      <c r="S540" s="24" t="s">
        <v>2203</v>
      </c>
      <c r="T540" s="23">
        <v>2</v>
      </c>
      <c r="U540" s="23">
        <v>3</v>
      </c>
      <c r="V540" s="24" t="s">
        <v>2252</v>
      </c>
      <c r="W540" s="24" t="s">
        <v>2253</v>
      </c>
      <c r="X540" s="24"/>
      <c r="Y540" s="24"/>
      <c r="Z540" s="24"/>
      <c r="AA540" s="24"/>
    </row>
    <row r="541" spans="1:27">
      <c r="A541" s="24" t="s">
        <v>2126</v>
      </c>
      <c r="B541" s="24" t="s">
        <v>2161</v>
      </c>
      <c r="C541" s="23">
        <v>0.5</v>
      </c>
      <c r="D541" s="47">
        <v>45026</v>
      </c>
      <c r="E541" s="24"/>
      <c r="F541" s="510">
        <v>2</v>
      </c>
      <c r="G541" s="24">
        <v>1.21</v>
      </c>
      <c r="H541" s="24">
        <v>0.98499999999999999</v>
      </c>
      <c r="I541" s="988">
        <v>0.81404958677685957</v>
      </c>
      <c r="J541" s="24">
        <v>8.7200000000000006</v>
      </c>
      <c r="K541" s="24">
        <v>11</v>
      </c>
      <c r="L541" s="24">
        <v>5.53</v>
      </c>
      <c r="M541" s="24">
        <v>4.4000000000000004</v>
      </c>
      <c r="N541" s="24">
        <v>2.571708860759494</v>
      </c>
      <c r="O541" s="24">
        <v>2.7356411392405056</v>
      </c>
      <c r="P541" s="24">
        <v>5.3073499999999996</v>
      </c>
      <c r="Q541" s="24">
        <v>1.7932284988275715</v>
      </c>
      <c r="R541" s="24">
        <v>35.887759562841531</v>
      </c>
      <c r="S541" s="24" t="s">
        <v>2254</v>
      </c>
      <c r="T541" s="23">
        <v>1</v>
      </c>
      <c r="U541" s="23">
        <v>1</v>
      </c>
      <c r="V541" s="24" t="s">
        <v>1179</v>
      </c>
      <c r="W541" s="24" t="s">
        <v>815</v>
      </c>
      <c r="X541" s="24"/>
      <c r="Y541" s="24"/>
      <c r="Z541" s="24"/>
      <c r="AA541" s="24"/>
    </row>
    <row r="542" spans="1:27">
      <c r="A542" s="24" t="s">
        <v>2126</v>
      </c>
      <c r="B542" s="24" t="s">
        <v>2161</v>
      </c>
      <c r="C542" s="23">
        <v>0.5</v>
      </c>
      <c r="D542" s="47">
        <v>45026</v>
      </c>
      <c r="E542" s="24"/>
      <c r="F542" s="510">
        <v>2</v>
      </c>
      <c r="G542" s="24">
        <v>1.21</v>
      </c>
      <c r="H542" s="24">
        <v>0.98499999999999999</v>
      </c>
      <c r="I542" s="988">
        <v>0.81404958677685957</v>
      </c>
      <c r="J542" s="24" t="s">
        <v>815</v>
      </c>
      <c r="K542" s="24" t="s">
        <v>815</v>
      </c>
      <c r="L542" s="24">
        <v>5.47</v>
      </c>
      <c r="M542" s="24">
        <v>3.7</v>
      </c>
      <c r="N542" s="24">
        <v>3.7159493670886072</v>
      </c>
      <c r="O542" s="24">
        <v>2.5000000000000001E-2</v>
      </c>
      <c r="P542" s="24">
        <v>3.7409493670886071</v>
      </c>
      <c r="Q542" s="24">
        <v>1.6412599819777771</v>
      </c>
      <c r="R542" s="24">
        <v>34.276679999999999</v>
      </c>
      <c r="S542" s="24" t="s">
        <v>2254</v>
      </c>
      <c r="T542" s="23">
        <v>1</v>
      </c>
      <c r="U542" s="23">
        <v>1</v>
      </c>
      <c r="V542" s="24" t="s">
        <v>1179</v>
      </c>
      <c r="W542" s="24" t="s">
        <v>815</v>
      </c>
      <c r="X542" s="24"/>
      <c r="Y542" s="24"/>
      <c r="Z542" s="24"/>
      <c r="AA542" s="24"/>
    </row>
    <row r="543" spans="1:27">
      <c r="A543" s="24" t="s">
        <v>2126</v>
      </c>
      <c r="B543" s="24" t="s">
        <v>2161</v>
      </c>
      <c r="C543" s="23">
        <v>1</v>
      </c>
      <c r="D543" s="47">
        <v>45026</v>
      </c>
      <c r="E543" s="24"/>
      <c r="F543" s="510">
        <v>2</v>
      </c>
      <c r="G543" s="24">
        <v>1.21</v>
      </c>
      <c r="H543" s="24">
        <v>0.98499999999999999</v>
      </c>
      <c r="I543" s="988">
        <v>0.81404958677685957</v>
      </c>
      <c r="J543" s="24">
        <v>8.5500000000000007</v>
      </c>
      <c r="K543" s="24">
        <v>10.4</v>
      </c>
      <c r="L543" s="24" t="s">
        <v>811</v>
      </c>
      <c r="M543" s="24" t="s">
        <v>811</v>
      </c>
      <c r="N543" s="24" t="s">
        <v>811</v>
      </c>
      <c r="O543" s="24" t="s">
        <v>811</v>
      </c>
      <c r="P543" s="24" t="s">
        <v>815</v>
      </c>
      <c r="Q543" s="24" t="s">
        <v>811</v>
      </c>
      <c r="R543" s="24" t="s">
        <v>811</v>
      </c>
      <c r="S543" s="24" t="s">
        <v>2254</v>
      </c>
      <c r="T543" s="23">
        <v>1</v>
      </c>
      <c r="U543" s="23">
        <v>1</v>
      </c>
      <c r="V543" s="24" t="s">
        <v>1179</v>
      </c>
      <c r="W543" s="24" t="s">
        <v>815</v>
      </c>
      <c r="X543" s="24"/>
      <c r="Y543" s="24"/>
      <c r="Z543" s="24"/>
      <c r="AA543" s="24"/>
    </row>
    <row r="544" spans="1:27">
      <c r="A544" s="24" t="s">
        <v>2126</v>
      </c>
      <c r="B544" s="24" t="s">
        <v>2161</v>
      </c>
      <c r="C544" s="23">
        <v>0.5</v>
      </c>
      <c r="D544" s="47">
        <v>45169</v>
      </c>
      <c r="E544" s="24" t="s">
        <v>1221</v>
      </c>
      <c r="F544" s="510">
        <v>2</v>
      </c>
      <c r="G544" s="24">
        <v>0.75</v>
      </c>
      <c r="H544" s="24">
        <v>0.75</v>
      </c>
      <c r="I544" s="988">
        <v>1</v>
      </c>
      <c r="J544" s="24">
        <v>6.25</v>
      </c>
      <c r="K544" s="24">
        <v>22.2</v>
      </c>
      <c r="L544" s="24">
        <v>5.15</v>
      </c>
      <c r="M544" s="24">
        <v>4.4000000000000004</v>
      </c>
      <c r="N544" s="24">
        <v>8.5648101265822785</v>
      </c>
      <c r="O544" s="24">
        <v>2.1751898734177235</v>
      </c>
      <c r="P544" s="24">
        <v>10.740000000000002</v>
      </c>
      <c r="Q544" s="24">
        <v>1.1030130330721253</v>
      </c>
      <c r="R544" s="24">
        <v>54.796473829201105</v>
      </c>
      <c r="S544" s="24" t="s">
        <v>1025</v>
      </c>
      <c r="T544" s="23">
        <v>1</v>
      </c>
      <c r="U544" s="23">
        <v>3</v>
      </c>
      <c r="V544" s="24" t="s">
        <v>2255</v>
      </c>
      <c r="W544" s="24" t="s">
        <v>815</v>
      </c>
      <c r="X544" s="24"/>
      <c r="Y544" s="24"/>
      <c r="Z544" s="24"/>
      <c r="AA544" s="24"/>
    </row>
    <row r="545" spans="1:29">
      <c r="A545" s="24" t="s">
        <v>2126</v>
      </c>
      <c r="B545" s="24" t="s">
        <v>2161</v>
      </c>
      <c r="C545" s="23">
        <v>0.5</v>
      </c>
      <c r="D545" s="47">
        <v>45169</v>
      </c>
      <c r="E545" s="24" t="s">
        <v>1130</v>
      </c>
      <c r="F545" s="510">
        <v>2</v>
      </c>
      <c r="G545" s="24">
        <v>0.75</v>
      </c>
      <c r="H545" s="24">
        <v>0.75</v>
      </c>
      <c r="I545" s="988">
        <v>1</v>
      </c>
      <c r="J545" s="24">
        <v>6.25</v>
      </c>
      <c r="K545" s="24">
        <v>22.2</v>
      </c>
      <c r="L545" s="24">
        <v>5</v>
      </c>
      <c r="M545" s="24">
        <v>3.4</v>
      </c>
      <c r="N545" s="24">
        <v>8.5648101265822802</v>
      </c>
      <c r="O545" s="24">
        <v>1.2622898734177208</v>
      </c>
      <c r="P545" s="24">
        <v>9.8271000000000015</v>
      </c>
      <c r="Q545" s="24">
        <v>3.8973127168548425</v>
      </c>
      <c r="R545" s="24">
        <v>56.921621408894133</v>
      </c>
      <c r="S545" s="24" t="s">
        <v>1025</v>
      </c>
      <c r="T545" s="23">
        <v>1</v>
      </c>
      <c r="U545" s="23">
        <v>3</v>
      </c>
      <c r="V545" s="24" t="s">
        <v>2255</v>
      </c>
      <c r="W545" s="24" t="s">
        <v>815</v>
      </c>
      <c r="X545" s="24"/>
      <c r="Y545" s="24"/>
      <c r="Z545" s="24"/>
      <c r="AA545" s="24"/>
    </row>
    <row r="546" spans="1:29">
      <c r="A546" s="24" t="s">
        <v>2126</v>
      </c>
      <c r="B546" s="24" t="s">
        <v>2165</v>
      </c>
      <c r="C546" s="23">
        <v>0.5</v>
      </c>
      <c r="D546" s="47">
        <v>45026</v>
      </c>
      <c r="E546" s="24"/>
      <c r="F546" s="510">
        <v>2</v>
      </c>
      <c r="G546" s="24">
        <v>3.04</v>
      </c>
      <c r="H546" s="24">
        <v>2.5</v>
      </c>
      <c r="I546" s="988">
        <v>0.82236842105263153</v>
      </c>
      <c r="J546" s="24">
        <v>9.16</v>
      </c>
      <c r="K546" s="24">
        <v>12.2</v>
      </c>
      <c r="L546" s="24">
        <v>6.09</v>
      </c>
      <c r="M546" s="24">
        <v>12.6</v>
      </c>
      <c r="N546" s="24">
        <v>2.209177215189873</v>
      </c>
      <c r="O546" s="24">
        <v>0.32367278481012735</v>
      </c>
      <c r="P546" s="24">
        <v>2.5328500000000003</v>
      </c>
      <c r="Q546" s="24">
        <v>1.3373229482781888</v>
      </c>
      <c r="R546" s="24">
        <v>31.591547013378555</v>
      </c>
      <c r="S546" s="24" t="s">
        <v>2010</v>
      </c>
      <c r="T546" s="23">
        <v>1</v>
      </c>
      <c r="U546" s="23">
        <v>1</v>
      </c>
      <c r="V546" s="24" t="s">
        <v>1105</v>
      </c>
      <c r="W546" s="24" t="s">
        <v>815</v>
      </c>
      <c r="X546" s="24"/>
      <c r="Y546" s="24"/>
      <c r="Z546" s="24"/>
      <c r="AA546" s="24"/>
    </row>
    <row r="547" spans="1:29">
      <c r="A547" s="24" t="s">
        <v>2126</v>
      </c>
      <c r="B547" s="24" t="s">
        <v>2165</v>
      </c>
      <c r="C547" s="23">
        <v>1</v>
      </c>
      <c r="D547" s="47">
        <v>45026</v>
      </c>
      <c r="E547" s="24"/>
      <c r="F547" s="510">
        <v>2</v>
      </c>
      <c r="G547" s="24">
        <v>3.04</v>
      </c>
      <c r="H547" s="24">
        <v>2.5</v>
      </c>
      <c r="I547" s="988">
        <v>0.82236842105263153</v>
      </c>
      <c r="J547" s="24">
        <v>9.2100000000000009</v>
      </c>
      <c r="K547" s="24">
        <v>11.7</v>
      </c>
      <c r="L547" s="24" t="s">
        <v>811</v>
      </c>
      <c r="M547" s="24" t="s">
        <v>811</v>
      </c>
      <c r="N547" s="24" t="s">
        <v>811</v>
      </c>
      <c r="O547" s="24" t="s">
        <v>811</v>
      </c>
      <c r="P547" s="24" t="s">
        <v>815</v>
      </c>
      <c r="Q547" s="24" t="s">
        <v>811</v>
      </c>
      <c r="R547" s="24" t="s">
        <v>811</v>
      </c>
      <c r="S547" s="24" t="s">
        <v>2010</v>
      </c>
      <c r="T547" s="23">
        <v>1</v>
      </c>
      <c r="U547" s="23">
        <v>1</v>
      </c>
      <c r="V547" s="24" t="s">
        <v>1105</v>
      </c>
      <c r="W547" s="24" t="s">
        <v>815</v>
      </c>
      <c r="X547" s="24"/>
      <c r="Y547" s="24"/>
      <c r="Z547" s="24"/>
      <c r="AA547" s="24"/>
    </row>
    <row r="548" spans="1:29">
      <c r="A548" s="24" t="s">
        <v>2126</v>
      </c>
      <c r="B548" s="24" t="s">
        <v>2165</v>
      </c>
      <c r="C548" s="23">
        <v>2</v>
      </c>
      <c r="D548" s="47">
        <v>45026</v>
      </c>
      <c r="E548" s="24"/>
      <c r="F548" s="510">
        <v>2</v>
      </c>
      <c r="G548" s="24">
        <v>3.04</v>
      </c>
      <c r="H548" s="24">
        <v>2.5</v>
      </c>
      <c r="I548" s="988">
        <v>0.82236842105263153</v>
      </c>
      <c r="J548" s="24">
        <v>9.11</v>
      </c>
      <c r="K548" s="24">
        <v>11.2</v>
      </c>
      <c r="L548" s="24" t="s">
        <v>811</v>
      </c>
      <c r="M548" s="24" t="s">
        <v>811</v>
      </c>
      <c r="N548" s="24" t="s">
        <v>811</v>
      </c>
      <c r="O548" s="24" t="s">
        <v>811</v>
      </c>
      <c r="P548" s="24" t="s">
        <v>815</v>
      </c>
      <c r="Q548" s="24" t="s">
        <v>811</v>
      </c>
      <c r="R548" s="24" t="s">
        <v>811</v>
      </c>
      <c r="S548" s="24" t="s">
        <v>2010</v>
      </c>
      <c r="T548" s="23">
        <v>1</v>
      </c>
      <c r="U548" s="23">
        <v>1</v>
      </c>
      <c r="V548" s="24" t="s">
        <v>1105</v>
      </c>
      <c r="W548" s="24" t="s">
        <v>815</v>
      </c>
      <c r="X548" s="24"/>
      <c r="Y548" s="24"/>
      <c r="Z548" s="24"/>
      <c r="AA548" s="24"/>
    </row>
    <row r="549" spans="1:29">
      <c r="A549" s="24" t="s">
        <v>2126</v>
      </c>
      <c r="B549" s="24" t="s">
        <v>2165</v>
      </c>
      <c r="C549" s="23">
        <v>2.5</v>
      </c>
      <c r="D549" s="47">
        <v>45026</v>
      </c>
      <c r="E549" s="24"/>
      <c r="F549" s="510">
        <v>2</v>
      </c>
      <c r="G549" s="24">
        <v>3.04</v>
      </c>
      <c r="H549" s="24">
        <v>2.5</v>
      </c>
      <c r="I549" s="988">
        <v>0.82236842105263153</v>
      </c>
      <c r="J549" s="24">
        <v>9.31</v>
      </c>
      <c r="K549" s="24">
        <v>10.8</v>
      </c>
      <c r="L549" s="24">
        <v>6.67</v>
      </c>
      <c r="M549" s="24">
        <v>12.8</v>
      </c>
      <c r="N549" s="24">
        <v>3.444050632911392</v>
      </c>
      <c r="O549" s="24">
        <v>1.0219993670886078</v>
      </c>
      <c r="P549" s="24">
        <v>4.4660500000000001</v>
      </c>
      <c r="Q549" s="24">
        <v>1.4285040583880657</v>
      </c>
      <c r="R549" s="24">
        <v>31.323033729037121</v>
      </c>
      <c r="S549" s="24" t="s">
        <v>2010</v>
      </c>
      <c r="T549" s="23">
        <v>1</v>
      </c>
      <c r="U549" s="23">
        <v>1</v>
      </c>
      <c r="V549" s="24" t="s">
        <v>1105</v>
      </c>
      <c r="W549" s="24" t="s">
        <v>815</v>
      </c>
      <c r="X549" s="24"/>
      <c r="Y549" s="24"/>
      <c r="Z549" s="24"/>
      <c r="AA549" s="24"/>
    </row>
    <row r="550" spans="1:29">
      <c r="A550" s="24" t="s">
        <v>2126</v>
      </c>
      <c r="B550" s="24" t="s">
        <v>2166</v>
      </c>
      <c r="C550" s="23">
        <v>0.5</v>
      </c>
      <c r="D550" s="47">
        <v>45169</v>
      </c>
      <c r="E550" s="24"/>
      <c r="F550" s="510">
        <v>2</v>
      </c>
      <c r="G550" s="24">
        <v>2.9</v>
      </c>
      <c r="H550" s="24">
        <v>1.31</v>
      </c>
      <c r="I550" s="988">
        <v>0.4517241379310345</v>
      </c>
      <c r="J550" s="24">
        <v>6.19</v>
      </c>
      <c r="K550" s="24">
        <v>23.3</v>
      </c>
      <c r="L550" s="24">
        <v>5.67</v>
      </c>
      <c r="M550" s="24">
        <v>8.3000000000000007</v>
      </c>
      <c r="N550" s="24">
        <v>2.6283544303797473</v>
      </c>
      <c r="O550" s="24">
        <v>1.4170455696202526</v>
      </c>
      <c r="P550" s="24">
        <v>4.0453999999999999</v>
      </c>
      <c r="Q550" s="24">
        <v>1.1030130330721253</v>
      </c>
      <c r="R550" s="24">
        <v>35.935789059425417</v>
      </c>
      <c r="S550" s="24" t="s">
        <v>1025</v>
      </c>
      <c r="T550" s="23">
        <v>2</v>
      </c>
      <c r="U550" s="23">
        <v>3</v>
      </c>
      <c r="V550" s="24" t="s">
        <v>2256</v>
      </c>
      <c r="W550" s="24" t="s">
        <v>2257</v>
      </c>
      <c r="X550" s="24"/>
      <c r="Y550" s="24"/>
      <c r="Z550" s="24"/>
      <c r="AA550" s="24"/>
    </row>
    <row r="551" spans="1:29">
      <c r="A551" s="24" t="s">
        <v>2126</v>
      </c>
      <c r="B551" s="24" t="s">
        <v>2166</v>
      </c>
      <c r="C551" s="23">
        <v>1</v>
      </c>
      <c r="D551" s="47">
        <v>45169</v>
      </c>
      <c r="E551" s="24"/>
      <c r="F551" s="510">
        <v>2</v>
      </c>
      <c r="G551" s="24">
        <v>2.9</v>
      </c>
      <c r="H551" s="24">
        <v>1.31</v>
      </c>
      <c r="I551" s="988">
        <v>0.4517241379310345</v>
      </c>
      <c r="J551" s="24">
        <v>4.83</v>
      </c>
      <c r="K551" s="24">
        <v>23</v>
      </c>
      <c r="L551" s="24" t="s">
        <v>811</v>
      </c>
      <c r="M551" s="24" t="s">
        <v>811</v>
      </c>
      <c r="N551" s="24" t="s">
        <v>811</v>
      </c>
      <c r="O551" s="24" t="s">
        <v>811</v>
      </c>
      <c r="P551" s="24" t="s">
        <v>815</v>
      </c>
      <c r="Q551" s="24" t="s">
        <v>811</v>
      </c>
      <c r="R551" s="24" t="s">
        <v>811</v>
      </c>
      <c r="S551" s="24" t="s">
        <v>1025</v>
      </c>
      <c r="T551" s="23">
        <v>2</v>
      </c>
      <c r="U551" s="23">
        <v>3</v>
      </c>
      <c r="V551" s="24" t="s">
        <v>2256</v>
      </c>
      <c r="W551" s="24" t="s">
        <v>2257</v>
      </c>
      <c r="X551" s="24"/>
      <c r="Y551" s="24"/>
      <c r="Z551" s="24"/>
      <c r="AA551" s="24"/>
    </row>
    <row r="552" spans="1:29">
      <c r="A552" s="24" t="s">
        <v>2126</v>
      </c>
      <c r="B552" s="24" t="s">
        <v>2166</v>
      </c>
      <c r="C552" s="23">
        <v>1.5</v>
      </c>
      <c r="D552" s="47">
        <v>45169</v>
      </c>
      <c r="E552" s="24"/>
      <c r="F552" s="510">
        <v>2</v>
      </c>
      <c r="G552" s="24">
        <v>2.9</v>
      </c>
      <c r="H552" s="24">
        <v>1.31</v>
      </c>
      <c r="I552" s="988">
        <v>0.4517241379310345</v>
      </c>
      <c r="J552" s="24">
        <v>3.72</v>
      </c>
      <c r="K552" s="24">
        <v>22.6</v>
      </c>
      <c r="L552" s="24" t="s">
        <v>811</v>
      </c>
      <c r="M552" s="24" t="s">
        <v>811</v>
      </c>
      <c r="N552" s="24" t="s">
        <v>811</v>
      </c>
      <c r="O552" s="24" t="s">
        <v>811</v>
      </c>
      <c r="P552" s="24" t="s">
        <v>815</v>
      </c>
      <c r="Q552" s="24" t="s">
        <v>811</v>
      </c>
      <c r="R552" s="24" t="s">
        <v>811</v>
      </c>
      <c r="S552" s="24" t="s">
        <v>1025</v>
      </c>
      <c r="T552" s="23">
        <v>2</v>
      </c>
      <c r="U552" s="23">
        <v>3</v>
      </c>
      <c r="V552" s="24" t="s">
        <v>2256</v>
      </c>
      <c r="W552" s="24" t="s">
        <v>2257</v>
      </c>
      <c r="X552" s="24"/>
      <c r="Y552" s="24"/>
      <c r="Z552" s="24"/>
      <c r="AA552" s="24"/>
    </row>
    <row r="553" spans="1:29">
      <c r="A553" s="24" t="s">
        <v>2126</v>
      </c>
      <c r="B553" s="24" t="s">
        <v>2166</v>
      </c>
      <c r="C553" s="23">
        <v>2</v>
      </c>
      <c r="D553" s="47">
        <v>45169</v>
      </c>
      <c r="E553" s="24"/>
      <c r="F553" s="510">
        <v>2</v>
      </c>
      <c r="G553" s="24">
        <v>2.9</v>
      </c>
      <c r="H553" s="24">
        <v>1.31</v>
      </c>
      <c r="I553" s="988">
        <v>0.4517241379310345</v>
      </c>
      <c r="J553" s="24">
        <v>7.46</v>
      </c>
      <c r="K553" s="24">
        <v>22.1</v>
      </c>
      <c r="L553" s="24" t="s">
        <v>811</v>
      </c>
      <c r="M553" s="24" t="s">
        <v>811</v>
      </c>
      <c r="N553" s="24" t="s">
        <v>811</v>
      </c>
      <c r="O553" s="24" t="s">
        <v>811</v>
      </c>
      <c r="P553" s="24" t="s">
        <v>815</v>
      </c>
      <c r="Q553" s="24" t="s">
        <v>811</v>
      </c>
      <c r="R553" s="24" t="s">
        <v>811</v>
      </c>
      <c r="S553" s="24" t="s">
        <v>1025</v>
      </c>
      <c r="T553" s="23">
        <v>2</v>
      </c>
      <c r="U553" s="23">
        <v>3</v>
      </c>
      <c r="V553" s="24" t="s">
        <v>2256</v>
      </c>
      <c r="W553" s="24" t="s">
        <v>2257</v>
      </c>
      <c r="X553" s="24"/>
      <c r="Y553" s="24"/>
      <c r="Z553" s="24"/>
      <c r="AA553" s="24"/>
    </row>
    <row r="554" spans="1:29">
      <c r="A554" s="24" t="s">
        <v>2126</v>
      </c>
      <c r="B554" s="24" t="s">
        <v>2166</v>
      </c>
      <c r="C554" s="23">
        <v>2.5</v>
      </c>
      <c r="D554" s="47">
        <v>45169</v>
      </c>
      <c r="E554" s="24"/>
      <c r="F554" s="510">
        <v>2</v>
      </c>
      <c r="G554" s="24">
        <v>2.9</v>
      </c>
      <c r="H554" s="24">
        <v>1.31</v>
      </c>
      <c r="I554" s="988">
        <v>0.4517241379310345</v>
      </c>
      <c r="J554" s="24">
        <v>0.2</v>
      </c>
      <c r="K554" s="24">
        <v>20.2</v>
      </c>
      <c r="L554" s="24">
        <v>5.3</v>
      </c>
      <c r="M554" s="24">
        <v>8.1</v>
      </c>
      <c r="N554" s="24">
        <v>10.875949367088609</v>
      </c>
      <c r="O554" s="24">
        <v>4.3050632911391884E-2</v>
      </c>
      <c r="P554" s="24">
        <v>10.919</v>
      </c>
      <c r="Q554" s="24">
        <v>0.99271172976491273</v>
      </c>
      <c r="R554" s="24">
        <v>41.77994490358126</v>
      </c>
      <c r="S554" s="24" t="s">
        <v>1025</v>
      </c>
      <c r="T554" s="23">
        <v>2</v>
      </c>
      <c r="U554" s="23">
        <v>3</v>
      </c>
      <c r="V554" s="24" t="s">
        <v>2256</v>
      </c>
      <c r="W554" s="24" t="s">
        <v>2257</v>
      </c>
      <c r="X554" s="24"/>
      <c r="Y554" s="24"/>
      <c r="Z554" s="24"/>
      <c r="AA554" s="24"/>
    </row>
    <row r="555" spans="1:29">
      <c r="A555" s="24"/>
      <c r="B555" s="24"/>
      <c r="C555" s="23"/>
      <c r="D555" s="47"/>
      <c r="E555" s="24"/>
      <c r="F555" s="510"/>
      <c r="G555" s="24"/>
      <c r="H555" s="24"/>
      <c r="J555" s="24"/>
      <c r="K555" s="23"/>
      <c r="L555" s="23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</row>
    <row r="556" spans="1:29">
      <c r="A556" s="24"/>
      <c r="B556" s="24"/>
      <c r="C556" s="24"/>
      <c r="D556" s="23"/>
      <c r="E556" s="47"/>
      <c r="F556" s="24"/>
      <c r="G556" s="510"/>
      <c r="H556" s="24"/>
      <c r="I556" s="24"/>
      <c r="J556" s="24"/>
      <c r="K556" s="24"/>
      <c r="L556" s="23"/>
      <c r="M556" s="23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</row>
    <row r="557" spans="1:29">
      <c r="A557" s="24"/>
      <c r="B557" s="24"/>
      <c r="C557" s="24"/>
      <c r="D557" s="23"/>
      <c r="E557" s="47"/>
      <c r="F557" s="24"/>
      <c r="G557" s="510"/>
      <c r="H557" s="24"/>
      <c r="I557" s="24"/>
      <c r="J557" s="24"/>
      <c r="K557" s="24"/>
      <c r="L557" s="23"/>
      <c r="M557" s="23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</row>
    <row r="558" spans="1:29">
      <c r="A558" s="24"/>
      <c r="B558" s="24"/>
      <c r="C558" s="24"/>
      <c r="D558" s="23"/>
      <c r="E558" s="47"/>
      <c r="F558" s="24"/>
      <c r="G558" s="510"/>
      <c r="H558" s="24"/>
      <c r="I558" s="24"/>
      <c r="J558" s="24"/>
      <c r="K558" s="24"/>
      <c r="L558" s="23"/>
      <c r="M558" s="23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</row>
    <row r="559" spans="1:29">
      <c r="A559" s="24"/>
      <c r="B559" s="24"/>
      <c r="C559" s="24"/>
      <c r="D559" s="23"/>
      <c r="E559" s="47"/>
      <c r="F559" s="24"/>
      <c r="G559" s="510"/>
      <c r="H559" s="24"/>
      <c r="I559" s="24"/>
      <c r="J559" s="24"/>
      <c r="K559" s="24"/>
      <c r="L559" s="23"/>
      <c r="M559" s="23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</row>
    <row r="560" spans="1:29">
      <c r="A560" s="24"/>
      <c r="B560" s="24"/>
      <c r="C560" s="24"/>
      <c r="D560" s="23"/>
      <c r="E560" s="47"/>
      <c r="F560" s="24"/>
      <c r="G560" s="510"/>
      <c r="H560" s="24"/>
      <c r="I560" s="24"/>
      <c r="J560" s="24"/>
      <c r="K560" s="24"/>
      <c r="L560" s="23"/>
      <c r="M560" s="23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</row>
    <row r="561" spans="1:29">
      <c r="A561" s="24"/>
      <c r="B561" s="24"/>
      <c r="C561" s="24"/>
      <c r="D561" s="23"/>
      <c r="E561" s="47"/>
      <c r="F561" s="24"/>
      <c r="G561" s="510"/>
      <c r="H561" s="24"/>
      <c r="I561" s="24"/>
      <c r="J561" s="24"/>
      <c r="K561" s="24"/>
      <c r="L561" s="23"/>
      <c r="M561" s="23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</row>
    <row r="562" spans="1:29">
      <c r="A562" s="24"/>
      <c r="B562" s="24"/>
      <c r="C562" s="24"/>
      <c r="D562" s="23"/>
      <c r="E562" s="47"/>
      <c r="F562" s="24"/>
      <c r="G562" s="510"/>
      <c r="H562" s="24"/>
      <c r="I562" s="24"/>
      <c r="J562" s="24"/>
      <c r="K562" s="24"/>
      <c r="L562" s="23"/>
      <c r="M562" s="23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</row>
    <row r="563" spans="1:29">
      <c r="A563" s="24"/>
      <c r="B563" s="24"/>
      <c r="C563" s="24"/>
      <c r="D563" s="23"/>
      <c r="E563" s="47"/>
      <c r="F563" s="24"/>
      <c r="G563" s="510"/>
      <c r="H563" s="24"/>
      <c r="I563" s="24"/>
      <c r="J563" s="24"/>
      <c r="K563" s="24"/>
      <c r="L563" s="23"/>
      <c r="M563" s="23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</row>
    <row r="564" spans="1:29">
      <c r="A564" s="24"/>
      <c r="B564" s="24"/>
      <c r="C564" s="24"/>
      <c r="D564" s="23"/>
      <c r="E564" s="47"/>
      <c r="F564" s="24"/>
      <c r="G564" s="510"/>
      <c r="H564" s="24"/>
      <c r="I564" s="24"/>
      <c r="J564" s="24"/>
      <c r="K564" s="24"/>
      <c r="L564" s="23"/>
      <c r="M564" s="23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</row>
    <row r="565" spans="1:29">
      <c r="A565" s="24"/>
      <c r="B565" s="24"/>
      <c r="C565" s="24"/>
      <c r="D565" s="23"/>
      <c r="E565" s="47"/>
      <c r="F565" s="24"/>
      <c r="G565" s="510"/>
      <c r="H565" s="24"/>
      <c r="I565" s="24"/>
      <c r="J565" s="24"/>
      <c r="K565" s="24"/>
      <c r="L565" s="23"/>
      <c r="M565" s="23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</row>
    <row r="566" spans="1:29">
      <c r="A566" s="24"/>
      <c r="B566" s="24"/>
      <c r="C566" s="24"/>
      <c r="D566" s="23"/>
      <c r="E566" s="47"/>
      <c r="F566" s="24"/>
      <c r="G566" s="510"/>
      <c r="H566" s="24"/>
      <c r="I566" s="24"/>
      <c r="J566" s="24"/>
      <c r="K566" s="24"/>
      <c r="L566" s="23"/>
      <c r="M566" s="23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</row>
    <row r="567" spans="1:29">
      <c r="A567" s="24"/>
      <c r="B567" s="24"/>
      <c r="C567" s="24"/>
      <c r="D567" s="23"/>
      <c r="E567" s="47"/>
      <c r="F567" s="24"/>
      <c r="G567" s="510"/>
      <c r="H567" s="24"/>
      <c r="I567" s="24"/>
      <c r="J567" s="24"/>
      <c r="K567" s="24"/>
      <c r="L567" s="23"/>
      <c r="M567" s="23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</row>
    <row r="568" spans="1:29">
      <c r="A568" s="24"/>
      <c r="B568" s="24"/>
      <c r="C568" s="24"/>
      <c r="D568" s="23"/>
      <c r="E568" s="47"/>
      <c r="F568" s="24"/>
      <c r="G568" s="510"/>
      <c r="H568" s="24"/>
      <c r="I568" s="24"/>
      <c r="J568" s="24"/>
      <c r="K568" s="24"/>
      <c r="L568" s="23"/>
      <c r="M568" s="23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166"/>
      <c r="Y568" s="24"/>
      <c r="Z568" s="24"/>
      <c r="AA568" s="24"/>
      <c r="AB568" s="24"/>
      <c r="AC568" s="24"/>
    </row>
    <row r="569" spans="1:29">
      <c r="T569" s="27"/>
    </row>
    <row r="570" spans="1:29">
      <c r="T570" s="27"/>
    </row>
  </sheetData>
  <mergeCells count="6">
    <mergeCell ref="A324:L325"/>
    <mergeCell ref="A109:H109"/>
    <mergeCell ref="A110:H118"/>
    <mergeCell ref="A119:L120"/>
    <mergeCell ref="A314:H314"/>
    <mergeCell ref="A315:H32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595"/>
  <sheetViews>
    <sheetView workbookViewId="0">
      <selection activeCell="J12" sqref="J12"/>
    </sheetView>
  </sheetViews>
  <sheetFormatPr defaultColWidth="11" defaultRowHeight="15.6"/>
  <cols>
    <col min="2" max="2" width="15" customWidth="1"/>
    <col min="3" max="3" width="14.796875" customWidth="1"/>
  </cols>
  <sheetData>
    <row r="1" spans="1:24">
      <c r="A1" s="3214" t="s">
        <v>1197</v>
      </c>
      <c r="B1" s="3215"/>
      <c r="C1" s="3215"/>
      <c r="D1" s="3215"/>
      <c r="E1" s="3215"/>
      <c r="F1" s="3215"/>
      <c r="G1" s="3215"/>
      <c r="H1" s="3216"/>
      <c r="I1" s="107"/>
      <c r="J1" s="109" t="s">
        <v>1868</v>
      </c>
      <c r="K1" s="110" t="s">
        <v>1869</v>
      </c>
      <c r="L1" s="110"/>
      <c r="M1" s="110"/>
      <c r="N1" s="111"/>
      <c r="O1" s="112"/>
      <c r="P1" s="112"/>
      <c r="Q1" s="111"/>
      <c r="R1" s="105"/>
      <c r="S1" s="105"/>
      <c r="T1" s="105"/>
      <c r="U1" s="105"/>
      <c r="V1" s="105"/>
      <c r="W1" s="105"/>
      <c r="X1" s="105"/>
    </row>
    <row r="2" spans="1:24">
      <c r="A2" s="3202" t="s">
        <v>1870</v>
      </c>
      <c r="B2" s="3202"/>
      <c r="C2" s="3202"/>
      <c r="D2" s="3202"/>
      <c r="E2" s="3202"/>
      <c r="F2" s="3202"/>
      <c r="G2" s="3202"/>
      <c r="H2" s="3202"/>
      <c r="I2" s="107"/>
      <c r="J2" s="111"/>
      <c r="K2" s="110" t="s">
        <v>1871</v>
      </c>
      <c r="L2" s="110"/>
      <c r="M2" s="110"/>
      <c r="N2" s="114"/>
      <c r="O2" s="112"/>
      <c r="P2" s="112"/>
      <c r="Q2" s="111"/>
      <c r="R2" s="105"/>
      <c r="S2" s="105"/>
      <c r="T2" s="105"/>
      <c r="U2" s="105"/>
      <c r="V2" s="105"/>
      <c r="W2" s="105"/>
      <c r="X2" s="105"/>
    </row>
    <row r="3" spans="1:24">
      <c r="A3" s="3203"/>
      <c r="B3" s="3203"/>
      <c r="C3" s="3203"/>
      <c r="D3" s="3203"/>
      <c r="E3" s="3203"/>
      <c r="F3" s="3203"/>
      <c r="G3" s="3203"/>
      <c r="H3" s="3203"/>
      <c r="I3" s="107"/>
      <c r="J3" s="111"/>
      <c r="K3" s="110" t="s">
        <v>1216</v>
      </c>
      <c r="L3" s="110"/>
      <c r="M3" s="110"/>
      <c r="N3" s="114"/>
      <c r="O3" s="112"/>
      <c r="P3" s="112"/>
      <c r="Q3" s="111"/>
      <c r="R3" s="105"/>
      <c r="S3" s="105"/>
      <c r="T3" s="105"/>
      <c r="U3" s="105"/>
      <c r="V3" s="105"/>
      <c r="W3" s="105"/>
      <c r="X3" s="105"/>
    </row>
    <row r="4" spans="1:24">
      <c r="A4" s="3203"/>
      <c r="B4" s="3203"/>
      <c r="C4" s="3203"/>
      <c r="D4" s="3203"/>
      <c r="E4" s="3203"/>
      <c r="F4" s="3203"/>
      <c r="G4" s="3203"/>
      <c r="H4" s="3203"/>
      <c r="I4" s="107"/>
      <c r="J4" s="115"/>
      <c r="K4" s="116">
        <v>100.81</v>
      </c>
      <c r="L4" s="117" t="s">
        <v>1872</v>
      </c>
      <c r="M4" s="117"/>
      <c r="N4" s="117"/>
      <c r="O4" s="117"/>
      <c r="P4" s="117"/>
      <c r="Q4" s="117"/>
      <c r="R4" s="105"/>
      <c r="S4" s="105"/>
      <c r="T4" s="105"/>
      <c r="U4" s="105"/>
      <c r="V4" s="105"/>
      <c r="W4" s="105"/>
      <c r="X4" s="105"/>
    </row>
    <row r="5" spans="1:24">
      <c r="A5" s="3203"/>
      <c r="B5" s="3203"/>
      <c r="C5" s="3203"/>
      <c r="D5" s="3203"/>
      <c r="E5" s="3203"/>
      <c r="F5" s="3203"/>
      <c r="G5" s="3203"/>
      <c r="H5" s="3203"/>
      <c r="I5" s="107"/>
      <c r="J5" s="112"/>
      <c r="K5" s="115"/>
      <c r="L5" s="118"/>
      <c r="M5" s="118"/>
      <c r="N5" s="118"/>
      <c r="O5" s="112"/>
      <c r="P5" s="112"/>
      <c r="Q5" s="111"/>
      <c r="R5" s="105"/>
      <c r="S5" s="105"/>
      <c r="T5" s="105"/>
      <c r="U5" s="105"/>
      <c r="V5" s="105"/>
      <c r="W5" s="105"/>
      <c r="X5" s="105"/>
    </row>
    <row r="6" spans="1:24">
      <c r="A6" s="3203"/>
      <c r="B6" s="3203"/>
      <c r="C6" s="3203"/>
      <c r="D6" s="3203"/>
      <c r="E6" s="3203"/>
      <c r="F6" s="3203"/>
      <c r="G6" s="3203"/>
      <c r="H6" s="3203"/>
      <c r="I6" s="107"/>
      <c r="J6" s="119" t="s">
        <v>1873</v>
      </c>
      <c r="K6" s="119"/>
      <c r="L6" s="118"/>
      <c r="M6" s="118"/>
      <c r="N6" s="118"/>
      <c r="O6" s="112"/>
      <c r="P6" s="112"/>
      <c r="Q6" s="111"/>
      <c r="R6" s="105"/>
      <c r="S6" s="105"/>
      <c r="T6" s="105"/>
      <c r="U6" s="105"/>
      <c r="V6" s="105"/>
      <c r="W6" s="105"/>
      <c r="X6" s="105"/>
    </row>
    <row r="7" spans="1:24">
      <c r="A7" s="3203"/>
      <c r="B7" s="3203"/>
      <c r="C7" s="3203"/>
      <c r="D7" s="3203"/>
      <c r="E7" s="3203"/>
      <c r="F7" s="3203"/>
      <c r="G7" s="3203"/>
      <c r="H7" s="3203"/>
      <c r="I7" s="107"/>
      <c r="J7" s="120" t="s">
        <v>1874</v>
      </c>
      <c r="K7" s="120"/>
      <c r="L7" s="118"/>
      <c r="M7" s="118"/>
      <c r="N7" s="118"/>
      <c r="O7" s="112"/>
      <c r="P7" s="112"/>
      <c r="Q7" s="111"/>
      <c r="R7" s="105"/>
      <c r="S7" s="105"/>
      <c r="T7" s="105"/>
      <c r="U7" s="105"/>
      <c r="V7" s="105"/>
      <c r="W7" s="105"/>
      <c r="X7" s="105"/>
    </row>
    <row r="8" spans="1:24">
      <c r="A8" s="3203"/>
      <c r="B8" s="3203"/>
      <c r="C8" s="3203"/>
      <c r="D8" s="3203"/>
      <c r="E8" s="3203"/>
      <c r="F8" s="3203"/>
      <c r="G8" s="3203"/>
      <c r="H8" s="3203"/>
      <c r="I8" s="107"/>
      <c r="J8" s="115"/>
      <c r="K8" s="115"/>
      <c r="L8" s="118"/>
      <c r="M8" s="118"/>
      <c r="N8" s="118"/>
      <c r="O8" s="112"/>
      <c r="P8" s="112"/>
      <c r="Q8" s="111"/>
      <c r="R8" s="105"/>
      <c r="S8" s="105"/>
      <c r="T8" s="105"/>
      <c r="U8" s="105"/>
      <c r="V8" s="105"/>
      <c r="W8" s="105"/>
      <c r="X8" s="105"/>
    </row>
    <row r="9" spans="1:24">
      <c r="A9" s="3203"/>
      <c r="B9" s="3203"/>
      <c r="C9" s="3203"/>
      <c r="D9" s="3203"/>
      <c r="E9" s="3203"/>
      <c r="F9" s="3203"/>
      <c r="G9" s="3203"/>
      <c r="H9" s="3203"/>
      <c r="I9" s="107"/>
      <c r="J9" s="115"/>
      <c r="K9" s="115"/>
      <c r="L9" s="118"/>
      <c r="M9" s="118"/>
      <c r="N9" s="118"/>
      <c r="O9" s="112"/>
      <c r="P9" s="112"/>
      <c r="Q9" s="111"/>
      <c r="R9" s="105"/>
      <c r="S9" s="105"/>
      <c r="T9" s="105"/>
      <c r="U9" s="105"/>
      <c r="V9" s="105"/>
      <c r="W9" s="105"/>
      <c r="X9" s="105"/>
    </row>
    <row r="10" spans="1:24">
      <c r="A10" s="3203"/>
      <c r="B10" s="3203"/>
      <c r="C10" s="3203"/>
      <c r="D10" s="3203"/>
      <c r="E10" s="3203"/>
      <c r="F10" s="3203"/>
      <c r="G10" s="3203"/>
      <c r="H10" s="3203"/>
      <c r="I10" s="107"/>
      <c r="J10" s="115"/>
      <c r="K10" s="115"/>
      <c r="L10" s="118"/>
      <c r="M10" s="118"/>
      <c r="N10" s="118"/>
      <c r="O10" s="112"/>
      <c r="P10" s="112"/>
      <c r="Q10" s="111"/>
      <c r="R10" s="105"/>
      <c r="S10" s="105"/>
      <c r="T10" s="105"/>
      <c r="U10" s="105"/>
      <c r="V10" s="105"/>
      <c r="W10" s="105"/>
      <c r="X10" s="105"/>
    </row>
    <row r="11" spans="1:24">
      <c r="A11" s="121"/>
      <c r="B11" s="121"/>
      <c r="C11" s="121"/>
      <c r="D11" s="121"/>
      <c r="E11" s="121"/>
      <c r="F11" s="121"/>
      <c r="G11" s="115"/>
      <c r="H11" s="115"/>
      <c r="I11" s="115"/>
      <c r="J11" s="118"/>
      <c r="K11" s="118"/>
      <c r="L11" s="118"/>
      <c r="M11" s="118"/>
      <c r="N11" s="25"/>
      <c r="O11" s="112"/>
      <c r="P11" s="112"/>
      <c r="Q11" s="111"/>
      <c r="R11" s="105"/>
      <c r="S11" s="105"/>
      <c r="T11" s="105"/>
      <c r="U11" s="105"/>
      <c r="V11" s="105"/>
      <c r="W11" s="105"/>
      <c r="X11" s="105"/>
    </row>
    <row r="12" spans="1:24">
      <c r="A12" s="3208" t="s">
        <v>1875</v>
      </c>
      <c r="B12" s="3217"/>
      <c r="C12" s="3217"/>
      <c r="D12" s="3217"/>
      <c r="E12" s="3217"/>
      <c r="F12" s="3217"/>
      <c r="G12" s="3217"/>
      <c r="H12" s="3218"/>
      <c r="I12" s="107"/>
      <c r="J12" s="118"/>
      <c r="K12" s="118"/>
      <c r="L12" s="118"/>
      <c r="M12" s="118"/>
      <c r="N12" s="25"/>
      <c r="O12" s="112"/>
      <c r="P12" s="112"/>
      <c r="Q12" s="111" t="s">
        <v>803</v>
      </c>
      <c r="R12" s="105"/>
      <c r="S12" s="105"/>
      <c r="T12" s="105"/>
      <c r="U12" s="105"/>
      <c r="V12" s="105"/>
      <c r="W12" s="105"/>
      <c r="X12" s="105"/>
    </row>
    <row r="13" spans="1:24">
      <c r="A13" s="3219"/>
      <c r="B13" s="3220"/>
      <c r="C13" s="3220"/>
      <c r="D13" s="3220"/>
      <c r="E13" s="3220"/>
      <c r="F13" s="3220"/>
      <c r="G13" s="3220"/>
      <c r="H13" s="3221"/>
      <c r="I13" s="118"/>
      <c r="J13" s="118"/>
      <c r="K13" s="118"/>
      <c r="L13" s="118"/>
      <c r="M13" s="25"/>
      <c r="N13" s="25"/>
      <c r="O13" s="112"/>
      <c r="P13" s="112"/>
      <c r="Q13" s="111"/>
      <c r="R13" s="105"/>
      <c r="S13" s="105"/>
      <c r="T13" s="105"/>
      <c r="U13" s="105"/>
      <c r="V13" s="105"/>
      <c r="W13" s="105"/>
      <c r="X13" s="105"/>
    </row>
    <row r="14" spans="1:24">
      <c r="A14" s="119"/>
      <c r="B14" s="111"/>
      <c r="C14" s="111"/>
      <c r="D14" s="111"/>
      <c r="E14" s="122"/>
      <c r="F14" s="111"/>
      <c r="G14" s="111"/>
      <c r="H14" s="111"/>
      <c r="I14" s="111"/>
      <c r="J14" s="123"/>
      <c r="K14" s="111"/>
      <c r="L14" s="124"/>
      <c r="M14" s="125"/>
      <c r="N14" s="125"/>
      <c r="O14" s="125"/>
      <c r="P14" s="125"/>
      <c r="Q14" s="49"/>
      <c r="R14" s="125"/>
      <c r="S14" s="106"/>
      <c r="T14" s="106"/>
      <c r="U14" s="111"/>
      <c r="V14" s="111"/>
      <c r="W14" s="111"/>
      <c r="X14" s="111"/>
    </row>
    <row r="15" spans="1:24">
      <c r="A15" s="126"/>
      <c r="B15" s="111"/>
      <c r="C15" s="111"/>
      <c r="D15" s="111"/>
      <c r="E15" s="122"/>
      <c r="F15" s="111"/>
      <c r="G15" s="111"/>
      <c r="H15" s="111"/>
      <c r="I15" s="111"/>
      <c r="J15" s="123"/>
      <c r="K15" s="111"/>
      <c r="L15" s="124"/>
      <c r="M15" s="125"/>
      <c r="N15" s="125"/>
      <c r="O15" s="125"/>
      <c r="P15" s="125"/>
      <c r="Q15" s="49"/>
      <c r="R15" s="125"/>
      <c r="S15" s="106"/>
      <c r="T15" s="106"/>
      <c r="U15" s="111"/>
      <c r="V15" s="111"/>
      <c r="W15" s="111"/>
      <c r="X15" s="111"/>
    </row>
    <row r="16" spans="1:24" ht="21.6">
      <c r="A16" s="331" t="s">
        <v>20</v>
      </c>
      <c r="B16" s="331" t="s">
        <v>701</v>
      </c>
      <c r="C16" s="331" t="s">
        <v>846</v>
      </c>
      <c r="D16" s="342" t="s">
        <v>786</v>
      </c>
      <c r="E16" s="127" t="s">
        <v>1000</v>
      </c>
      <c r="F16" s="128" t="s">
        <v>1008</v>
      </c>
      <c r="G16" s="332" t="s">
        <v>806</v>
      </c>
      <c r="H16" s="332" t="s">
        <v>807</v>
      </c>
      <c r="I16" s="129" t="s">
        <v>2285</v>
      </c>
      <c r="J16" s="127" t="s">
        <v>1015</v>
      </c>
      <c r="K16" s="130" t="s">
        <v>1016</v>
      </c>
      <c r="L16" s="127" t="s">
        <v>703</v>
      </c>
      <c r="M16" s="128" t="s">
        <v>1017</v>
      </c>
      <c r="N16" s="331" t="s">
        <v>808</v>
      </c>
      <c r="O16" s="127" t="s">
        <v>1018</v>
      </c>
      <c r="P16" s="330" t="s">
        <v>809</v>
      </c>
      <c r="Q16" s="127" t="s">
        <v>1019</v>
      </c>
      <c r="R16" s="132" t="s">
        <v>1020</v>
      </c>
      <c r="S16" s="128" t="s">
        <v>1021</v>
      </c>
      <c r="T16" s="127" t="s">
        <v>1010</v>
      </c>
      <c r="U16" s="128" t="s">
        <v>1011</v>
      </c>
      <c r="V16" s="127" t="s">
        <v>1012</v>
      </c>
      <c r="W16" s="128" t="s">
        <v>1013</v>
      </c>
      <c r="X16" s="127" t="s">
        <v>1014</v>
      </c>
    </row>
    <row r="17" spans="1:24">
      <c r="A17" s="333" t="s">
        <v>2126</v>
      </c>
      <c r="B17" s="333" t="s">
        <v>2286</v>
      </c>
      <c r="C17" s="333">
        <v>0.5</v>
      </c>
      <c r="D17" s="334">
        <v>42627</v>
      </c>
      <c r="E17" s="333"/>
      <c r="F17" s="333">
        <v>4</v>
      </c>
      <c r="G17" s="333">
        <v>17.8</v>
      </c>
      <c r="H17" s="333">
        <v>5.8</v>
      </c>
      <c r="I17" s="335">
        <v>0.33</v>
      </c>
      <c r="J17" s="336">
        <v>7.81</v>
      </c>
      <c r="K17" s="337">
        <v>23.7</v>
      </c>
      <c r="L17" s="338">
        <v>6.1</v>
      </c>
      <c r="M17" s="339">
        <v>3.5</v>
      </c>
      <c r="N17" s="340">
        <v>1.1100000000000001</v>
      </c>
      <c r="O17" s="340">
        <v>2.52</v>
      </c>
      <c r="P17" s="340">
        <v>0.38</v>
      </c>
      <c r="Q17" s="340">
        <v>22.54</v>
      </c>
      <c r="R17" s="341"/>
      <c r="S17" s="340">
        <v>3.62</v>
      </c>
      <c r="T17" s="333" t="s">
        <v>1394</v>
      </c>
      <c r="U17" s="333" t="s">
        <v>1128</v>
      </c>
      <c r="V17" s="333" t="s">
        <v>1038</v>
      </c>
      <c r="W17" s="333" t="s">
        <v>1189</v>
      </c>
      <c r="X17" s="333"/>
    </row>
    <row r="18" spans="1:24">
      <c r="A18" s="105" t="s">
        <v>2126</v>
      </c>
      <c r="B18" s="105" t="s">
        <v>2286</v>
      </c>
      <c r="C18" s="105">
        <v>1</v>
      </c>
      <c r="D18" s="134">
        <v>42627</v>
      </c>
      <c r="E18" s="105"/>
      <c r="F18" s="105"/>
      <c r="G18" s="105"/>
      <c r="H18" s="105"/>
      <c r="I18" s="135"/>
      <c r="J18" s="111">
        <v>7.9</v>
      </c>
      <c r="K18" s="125">
        <v>23.7</v>
      </c>
      <c r="L18" s="125" t="s">
        <v>811</v>
      </c>
      <c r="M18" s="125" t="s">
        <v>811</v>
      </c>
      <c r="N18" s="125" t="s">
        <v>811</v>
      </c>
      <c r="O18" s="125" t="s">
        <v>811</v>
      </c>
      <c r="P18" s="49" t="s">
        <v>811</v>
      </c>
      <c r="Q18" s="125" t="s">
        <v>811</v>
      </c>
      <c r="R18" s="106"/>
      <c r="S18" s="125" t="s">
        <v>811</v>
      </c>
      <c r="T18" s="105"/>
      <c r="U18" s="105"/>
      <c r="V18" s="105"/>
      <c r="W18" s="105"/>
      <c r="X18" s="105"/>
    </row>
    <row r="19" spans="1:24">
      <c r="A19" s="105" t="s">
        <v>2126</v>
      </c>
      <c r="B19" s="105" t="s">
        <v>2286</v>
      </c>
      <c r="C19" s="105">
        <v>2</v>
      </c>
      <c r="D19" s="134">
        <v>42627</v>
      </c>
      <c r="E19" s="105"/>
      <c r="F19" s="105"/>
      <c r="G19" s="105"/>
      <c r="H19" s="105"/>
      <c r="I19" s="135"/>
      <c r="J19" s="111">
        <v>7.85</v>
      </c>
      <c r="K19" s="125">
        <v>23.7</v>
      </c>
      <c r="L19" s="125" t="s">
        <v>811</v>
      </c>
      <c r="M19" s="125" t="s">
        <v>811</v>
      </c>
      <c r="N19" s="125" t="s">
        <v>811</v>
      </c>
      <c r="O19" s="125" t="s">
        <v>811</v>
      </c>
      <c r="P19" s="49" t="s">
        <v>811</v>
      </c>
      <c r="Q19" s="125" t="s">
        <v>811</v>
      </c>
      <c r="R19" s="106"/>
      <c r="S19" s="125" t="s">
        <v>811</v>
      </c>
      <c r="T19" s="105"/>
      <c r="U19" s="105"/>
      <c r="V19" s="105"/>
      <c r="W19" s="105"/>
      <c r="X19" s="105"/>
    </row>
    <row r="20" spans="1:24">
      <c r="A20" s="343" t="s">
        <v>2126</v>
      </c>
      <c r="B20" s="343" t="s">
        <v>2286</v>
      </c>
      <c r="C20" s="343">
        <v>3</v>
      </c>
      <c r="D20" s="344">
        <v>42627</v>
      </c>
      <c r="E20" s="343"/>
      <c r="F20" s="343"/>
      <c r="G20" s="343"/>
      <c r="H20" s="343"/>
      <c r="I20" s="345"/>
      <c r="J20" s="346">
        <v>7.84</v>
      </c>
      <c r="K20" s="347">
        <v>23.6</v>
      </c>
      <c r="L20" s="348">
        <v>6.1</v>
      </c>
      <c r="M20" s="349">
        <v>3.5</v>
      </c>
      <c r="N20" s="350">
        <v>2.0499999999999998</v>
      </c>
      <c r="O20" s="350">
        <v>0.6</v>
      </c>
      <c r="P20" s="350">
        <v>0.21</v>
      </c>
      <c r="Q20" s="350">
        <v>22.17</v>
      </c>
      <c r="R20" s="351"/>
      <c r="S20" s="350">
        <v>2.65</v>
      </c>
      <c r="T20" s="105"/>
      <c r="U20" s="105"/>
      <c r="V20" s="105"/>
      <c r="W20" s="105"/>
      <c r="X20" s="105"/>
    </row>
    <row r="21" spans="1:24">
      <c r="A21" s="105" t="s">
        <v>2126</v>
      </c>
      <c r="B21" s="105" t="s">
        <v>2286</v>
      </c>
      <c r="C21" s="105">
        <v>4</v>
      </c>
      <c r="D21" s="134">
        <v>42627</v>
      </c>
      <c r="E21" s="105"/>
      <c r="F21" s="105"/>
      <c r="G21" s="105"/>
      <c r="H21" s="105"/>
      <c r="I21" s="135"/>
      <c r="J21" s="111">
        <v>7.9</v>
      </c>
      <c r="K21" s="125">
        <v>23.6</v>
      </c>
      <c r="L21" s="125" t="s">
        <v>811</v>
      </c>
      <c r="M21" s="125" t="s">
        <v>811</v>
      </c>
      <c r="N21" s="125" t="s">
        <v>811</v>
      </c>
      <c r="O21" s="125" t="s">
        <v>811</v>
      </c>
      <c r="P21" s="49" t="s">
        <v>811</v>
      </c>
      <c r="Q21" s="125" t="s">
        <v>811</v>
      </c>
      <c r="R21" s="106"/>
      <c r="S21" s="125" t="s">
        <v>811</v>
      </c>
      <c r="T21" s="105"/>
      <c r="U21" s="105"/>
      <c r="V21" s="105"/>
      <c r="W21" s="105"/>
      <c r="X21" s="105"/>
    </row>
    <row r="22" spans="1:24">
      <c r="A22" s="105" t="s">
        <v>2126</v>
      </c>
      <c r="B22" s="105" t="s">
        <v>2286</v>
      </c>
      <c r="C22" s="105">
        <v>5</v>
      </c>
      <c r="D22" s="134">
        <v>42627</v>
      </c>
      <c r="E22" s="105"/>
      <c r="F22" s="105"/>
      <c r="G22" s="105"/>
      <c r="H22" s="105"/>
      <c r="I22" s="135"/>
      <c r="J22" s="111">
        <v>7.88</v>
      </c>
      <c r="K22" s="125">
        <v>23.6</v>
      </c>
      <c r="L22" s="125" t="s">
        <v>811</v>
      </c>
      <c r="M22" s="125" t="s">
        <v>811</v>
      </c>
      <c r="N22" s="125" t="s">
        <v>811</v>
      </c>
      <c r="O22" s="125" t="s">
        <v>811</v>
      </c>
      <c r="P22" s="49" t="s">
        <v>811</v>
      </c>
      <c r="Q22" s="125" t="s">
        <v>811</v>
      </c>
      <c r="R22" s="106"/>
      <c r="S22" s="125" t="s">
        <v>811</v>
      </c>
      <c r="T22" s="105"/>
      <c r="U22" s="105"/>
      <c r="V22" s="105"/>
      <c r="W22" s="105"/>
      <c r="X22" s="105"/>
    </row>
    <row r="23" spans="1:24">
      <c r="A23" s="105" t="s">
        <v>2126</v>
      </c>
      <c r="B23" s="105" t="s">
        <v>2286</v>
      </c>
      <c r="C23" s="105">
        <v>6</v>
      </c>
      <c r="D23" s="134">
        <v>42627</v>
      </c>
      <c r="E23" s="105"/>
      <c r="F23" s="105"/>
      <c r="G23" s="105"/>
      <c r="H23" s="105"/>
      <c r="I23" s="135"/>
      <c r="J23" s="111">
        <v>7.82</v>
      </c>
      <c r="K23" s="125">
        <v>23.6</v>
      </c>
      <c r="L23" s="125" t="s">
        <v>811</v>
      </c>
      <c r="M23" s="125" t="s">
        <v>811</v>
      </c>
      <c r="N23" s="125" t="s">
        <v>811</v>
      </c>
      <c r="O23" s="125" t="s">
        <v>811</v>
      </c>
      <c r="P23" s="49" t="s">
        <v>811</v>
      </c>
      <c r="Q23" s="125" t="s">
        <v>811</v>
      </c>
      <c r="R23" s="106"/>
      <c r="S23" s="125" t="s">
        <v>811</v>
      </c>
      <c r="T23" s="105"/>
      <c r="U23" s="105"/>
      <c r="V23" s="105"/>
      <c r="W23" s="105"/>
      <c r="X23" s="105"/>
    </row>
    <row r="24" spans="1:24">
      <c r="A24" s="105" t="s">
        <v>2126</v>
      </c>
      <c r="B24" s="105" t="s">
        <v>2286</v>
      </c>
      <c r="C24" s="105">
        <v>7</v>
      </c>
      <c r="D24" s="134">
        <v>42627</v>
      </c>
      <c r="E24" s="105"/>
      <c r="F24" s="105"/>
      <c r="G24" s="105"/>
      <c r="H24" s="105"/>
      <c r="I24" s="135"/>
      <c r="J24" s="111">
        <v>7.72</v>
      </c>
      <c r="K24" s="125">
        <v>23.5</v>
      </c>
      <c r="L24" s="125" t="s">
        <v>811</v>
      </c>
      <c r="M24" s="125" t="s">
        <v>811</v>
      </c>
      <c r="N24" s="125" t="s">
        <v>811</v>
      </c>
      <c r="O24" s="125" t="s">
        <v>811</v>
      </c>
      <c r="P24" s="49" t="s">
        <v>811</v>
      </c>
      <c r="Q24" s="125" t="s">
        <v>811</v>
      </c>
      <c r="R24" s="106"/>
      <c r="S24" s="125" t="s">
        <v>811</v>
      </c>
      <c r="T24" s="105"/>
      <c r="U24" s="105"/>
      <c r="V24" s="105"/>
      <c r="W24" s="105"/>
      <c r="X24" s="105"/>
    </row>
    <row r="25" spans="1:24">
      <c r="A25" s="105" t="s">
        <v>2126</v>
      </c>
      <c r="B25" s="105" t="s">
        <v>2286</v>
      </c>
      <c r="C25" s="105">
        <v>8</v>
      </c>
      <c r="D25" s="134">
        <v>42627</v>
      </c>
      <c r="E25" s="105"/>
      <c r="F25" s="105"/>
      <c r="G25" s="105"/>
      <c r="H25" s="105"/>
      <c r="I25" s="135"/>
      <c r="J25" s="111">
        <v>8.35</v>
      </c>
      <c r="K25" s="125">
        <v>20.100000000000001</v>
      </c>
      <c r="L25" s="125" t="s">
        <v>811</v>
      </c>
      <c r="M25" s="125" t="s">
        <v>811</v>
      </c>
      <c r="N25" s="125" t="s">
        <v>811</v>
      </c>
      <c r="O25" s="125" t="s">
        <v>811</v>
      </c>
      <c r="P25" s="49" t="s">
        <v>811</v>
      </c>
      <c r="Q25" s="125" t="s">
        <v>811</v>
      </c>
      <c r="R25" s="106"/>
      <c r="S25" s="125" t="s">
        <v>811</v>
      </c>
      <c r="T25" s="105"/>
      <c r="U25" s="105"/>
      <c r="V25" s="105"/>
      <c r="W25" s="105"/>
      <c r="X25" s="105"/>
    </row>
    <row r="26" spans="1:24">
      <c r="A26" s="105" t="s">
        <v>2126</v>
      </c>
      <c r="B26" s="105" t="s">
        <v>2286</v>
      </c>
      <c r="C26" s="105">
        <v>9</v>
      </c>
      <c r="D26" s="134">
        <v>42627</v>
      </c>
      <c r="E26" s="105"/>
      <c r="F26" s="105"/>
      <c r="G26" s="105"/>
      <c r="H26" s="105"/>
      <c r="I26" s="135"/>
      <c r="J26" s="111">
        <v>9.51</v>
      </c>
      <c r="K26" s="125">
        <v>17.100000000000001</v>
      </c>
      <c r="L26" s="136">
        <v>5.94</v>
      </c>
      <c r="M26" s="124">
        <v>3.6</v>
      </c>
      <c r="N26" s="49">
        <v>2.21</v>
      </c>
      <c r="O26" s="49">
        <v>2.6</v>
      </c>
      <c r="P26" s="49">
        <v>0.28000000000000003</v>
      </c>
      <c r="Q26" s="49">
        <v>20.99</v>
      </c>
      <c r="R26" s="106"/>
      <c r="S26" s="49">
        <v>4.8099999999999996</v>
      </c>
      <c r="T26" s="105"/>
      <c r="U26" s="105"/>
      <c r="V26" s="105"/>
      <c r="W26" s="105"/>
      <c r="X26" s="105"/>
    </row>
    <row r="27" spans="1:24">
      <c r="A27" s="105" t="s">
        <v>2126</v>
      </c>
      <c r="B27" s="105" t="s">
        <v>2286</v>
      </c>
      <c r="C27" s="105">
        <v>10</v>
      </c>
      <c r="D27" s="134">
        <v>42627</v>
      </c>
      <c r="E27" s="105"/>
      <c r="F27" s="105"/>
      <c r="G27" s="105"/>
      <c r="H27" s="105"/>
      <c r="I27" s="135"/>
      <c r="J27" s="111">
        <v>8.1999999999999993</v>
      </c>
      <c r="K27" s="125">
        <v>14.6</v>
      </c>
      <c r="L27" s="125" t="s">
        <v>811</v>
      </c>
      <c r="M27" s="125" t="s">
        <v>811</v>
      </c>
      <c r="N27" s="125" t="s">
        <v>811</v>
      </c>
      <c r="O27" s="125" t="s">
        <v>811</v>
      </c>
      <c r="P27" s="49" t="s">
        <v>811</v>
      </c>
      <c r="Q27" s="125" t="s">
        <v>811</v>
      </c>
      <c r="R27" s="106"/>
      <c r="S27" s="125" t="s">
        <v>811</v>
      </c>
      <c r="T27" s="105"/>
      <c r="U27" s="105"/>
      <c r="V27" s="105"/>
      <c r="W27" s="105"/>
      <c r="X27" s="105"/>
    </row>
    <row r="28" spans="1:24">
      <c r="A28" s="105" t="s">
        <v>2126</v>
      </c>
      <c r="B28" s="105" t="s">
        <v>2286</v>
      </c>
      <c r="C28" s="105">
        <v>11</v>
      </c>
      <c r="D28" s="134">
        <v>42627</v>
      </c>
      <c r="E28" s="105"/>
      <c r="F28" s="105"/>
      <c r="G28" s="105"/>
      <c r="H28" s="105"/>
      <c r="I28" s="135"/>
      <c r="J28" s="111">
        <v>5.5</v>
      </c>
      <c r="K28" s="125">
        <v>13.1</v>
      </c>
      <c r="L28" s="125" t="s">
        <v>811</v>
      </c>
      <c r="M28" s="125" t="s">
        <v>811</v>
      </c>
      <c r="N28" s="125" t="s">
        <v>811</v>
      </c>
      <c r="O28" s="125" t="s">
        <v>811</v>
      </c>
      <c r="P28" s="49" t="s">
        <v>811</v>
      </c>
      <c r="Q28" s="125" t="s">
        <v>811</v>
      </c>
      <c r="R28" s="106"/>
      <c r="S28" s="125" t="s">
        <v>811</v>
      </c>
      <c r="T28" s="105"/>
      <c r="U28" s="105"/>
      <c r="V28" s="105"/>
      <c r="W28" s="105"/>
      <c r="X28" s="105"/>
    </row>
    <row r="29" spans="1:24">
      <c r="A29" s="105" t="s">
        <v>2126</v>
      </c>
      <c r="B29" s="105" t="s">
        <v>2286</v>
      </c>
      <c r="C29" s="105">
        <v>12</v>
      </c>
      <c r="D29" s="134">
        <v>42627</v>
      </c>
      <c r="E29" s="105"/>
      <c r="F29" s="105"/>
      <c r="G29" s="105"/>
      <c r="H29" s="105"/>
      <c r="I29" s="135"/>
      <c r="J29" s="111">
        <v>3.28</v>
      </c>
      <c r="K29" s="125">
        <v>11.9</v>
      </c>
      <c r="L29" s="125" t="s">
        <v>811</v>
      </c>
      <c r="M29" s="125" t="s">
        <v>811</v>
      </c>
      <c r="N29" s="125" t="s">
        <v>811</v>
      </c>
      <c r="O29" s="125" t="s">
        <v>811</v>
      </c>
      <c r="P29" s="49" t="s">
        <v>811</v>
      </c>
      <c r="Q29" s="125" t="s">
        <v>811</v>
      </c>
      <c r="R29" s="106"/>
      <c r="S29" s="125" t="s">
        <v>811</v>
      </c>
      <c r="T29" s="105"/>
      <c r="U29" s="105"/>
      <c r="V29" s="105"/>
      <c r="W29" s="105"/>
      <c r="X29" s="105"/>
    </row>
    <row r="30" spans="1:24">
      <c r="A30" s="105" t="s">
        <v>2126</v>
      </c>
      <c r="B30" s="105" t="s">
        <v>2286</v>
      </c>
      <c r="C30" s="105">
        <v>13</v>
      </c>
      <c r="D30" s="134">
        <v>42627</v>
      </c>
      <c r="E30" s="105"/>
      <c r="F30" s="105"/>
      <c r="G30" s="105"/>
      <c r="H30" s="105"/>
      <c r="I30" s="135"/>
      <c r="J30" s="111">
        <v>2.39</v>
      </c>
      <c r="K30" s="125">
        <v>11</v>
      </c>
      <c r="L30" s="125" t="s">
        <v>811</v>
      </c>
      <c r="M30" s="125" t="s">
        <v>811</v>
      </c>
      <c r="N30" s="125" t="s">
        <v>811</v>
      </c>
      <c r="O30" s="125" t="s">
        <v>811</v>
      </c>
      <c r="P30" s="49" t="s">
        <v>811</v>
      </c>
      <c r="Q30" s="125" t="s">
        <v>811</v>
      </c>
      <c r="R30" s="106"/>
      <c r="S30" s="125" t="s">
        <v>811</v>
      </c>
      <c r="T30" s="105"/>
      <c r="U30" s="105"/>
      <c r="V30" s="105"/>
      <c r="W30" s="105"/>
      <c r="X30" s="105"/>
    </row>
    <row r="31" spans="1:24">
      <c r="A31" s="105" t="s">
        <v>2126</v>
      </c>
      <c r="B31" s="105" t="s">
        <v>2286</v>
      </c>
      <c r="C31" s="105">
        <v>14</v>
      </c>
      <c r="D31" s="134">
        <v>42627</v>
      </c>
      <c r="E31" s="105"/>
      <c r="F31" s="105"/>
      <c r="G31" s="105"/>
      <c r="H31" s="105"/>
      <c r="I31" s="135"/>
      <c r="J31" s="111">
        <v>0.81</v>
      </c>
      <c r="K31" s="125">
        <v>10.1</v>
      </c>
      <c r="L31" s="125" t="s">
        <v>811</v>
      </c>
      <c r="M31" s="125" t="s">
        <v>811</v>
      </c>
      <c r="N31" s="125" t="s">
        <v>811</v>
      </c>
      <c r="O31" s="125" t="s">
        <v>811</v>
      </c>
      <c r="P31" s="49" t="s">
        <v>811</v>
      </c>
      <c r="Q31" s="125" t="s">
        <v>811</v>
      </c>
      <c r="R31" s="106"/>
      <c r="S31" s="125" t="s">
        <v>811</v>
      </c>
      <c r="T31" s="105"/>
      <c r="U31" s="105"/>
      <c r="V31" s="105"/>
      <c r="W31" s="105"/>
      <c r="X31" s="105"/>
    </row>
    <row r="32" spans="1:24">
      <c r="A32" s="105" t="s">
        <v>2126</v>
      </c>
      <c r="B32" s="105" t="s">
        <v>2286</v>
      </c>
      <c r="C32" s="105">
        <v>15</v>
      </c>
      <c r="D32" s="134">
        <v>42627</v>
      </c>
      <c r="E32" s="105"/>
      <c r="F32" s="105"/>
      <c r="G32" s="105"/>
      <c r="H32" s="105"/>
      <c r="I32" s="135"/>
      <c r="J32" s="111">
        <v>0.76</v>
      </c>
      <c r="K32" s="125">
        <v>9.6999999999999993</v>
      </c>
      <c r="L32" s="125" t="s">
        <v>811</v>
      </c>
      <c r="M32" s="125" t="s">
        <v>811</v>
      </c>
      <c r="N32" s="125" t="s">
        <v>811</v>
      </c>
      <c r="O32" s="125" t="s">
        <v>811</v>
      </c>
      <c r="P32" s="49" t="s">
        <v>811</v>
      </c>
      <c r="Q32" s="125" t="s">
        <v>811</v>
      </c>
      <c r="R32" s="106"/>
      <c r="S32" s="125" t="s">
        <v>811</v>
      </c>
      <c r="T32" s="105"/>
      <c r="U32" s="105"/>
      <c r="V32" s="105"/>
      <c r="W32" s="105"/>
      <c r="X32" s="105"/>
    </row>
    <row r="33" spans="1:24">
      <c r="A33" s="105" t="s">
        <v>2126</v>
      </c>
      <c r="B33" s="105" t="s">
        <v>2286</v>
      </c>
      <c r="C33" s="105">
        <v>16</v>
      </c>
      <c r="D33" s="134">
        <v>42627</v>
      </c>
      <c r="E33" s="105"/>
      <c r="F33" s="105"/>
      <c r="G33" s="105"/>
      <c r="H33" s="105"/>
      <c r="I33" s="135"/>
      <c r="J33" s="111">
        <v>0.71</v>
      </c>
      <c r="K33" s="125">
        <v>9.4</v>
      </c>
      <c r="L33" s="125" t="s">
        <v>811</v>
      </c>
      <c r="M33" s="125" t="s">
        <v>811</v>
      </c>
      <c r="N33" s="125" t="s">
        <v>811</v>
      </c>
      <c r="O33" s="125" t="s">
        <v>811</v>
      </c>
      <c r="P33" s="49" t="s">
        <v>811</v>
      </c>
      <c r="Q33" s="125" t="s">
        <v>811</v>
      </c>
      <c r="R33" s="106"/>
      <c r="S33" s="125" t="s">
        <v>811</v>
      </c>
      <c r="T33" s="105"/>
      <c r="U33" s="105"/>
      <c r="V33" s="105"/>
      <c r="W33" s="105"/>
      <c r="X33" s="105"/>
    </row>
    <row r="34" spans="1:24">
      <c r="A34" s="105" t="s">
        <v>2126</v>
      </c>
      <c r="B34" s="105" t="s">
        <v>2286</v>
      </c>
      <c r="C34" s="105">
        <v>17</v>
      </c>
      <c r="D34" s="134">
        <v>42627</v>
      </c>
      <c r="E34" s="105"/>
      <c r="F34" s="105"/>
      <c r="G34" s="105"/>
      <c r="H34" s="105"/>
      <c r="I34" s="135"/>
      <c r="J34" s="111">
        <v>0.69</v>
      </c>
      <c r="K34" s="125">
        <v>9.1999999999999993</v>
      </c>
      <c r="L34" s="136">
        <v>6.01</v>
      </c>
      <c r="M34" s="124">
        <v>13.5</v>
      </c>
      <c r="N34" s="49">
        <v>0.03</v>
      </c>
      <c r="O34" s="49">
        <v>106</v>
      </c>
      <c r="P34" s="49">
        <v>2.89</v>
      </c>
      <c r="Q34" s="49">
        <v>51.23</v>
      </c>
      <c r="R34" s="106"/>
      <c r="S34" s="49">
        <v>106.03</v>
      </c>
      <c r="T34" s="105"/>
      <c r="U34" s="105"/>
      <c r="V34" s="105"/>
      <c r="W34" s="105"/>
      <c r="X34" s="105"/>
    </row>
    <row r="35" spans="1:24">
      <c r="A35" s="333" t="s">
        <v>2126</v>
      </c>
      <c r="B35" s="333" t="s">
        <v>2287</v>
      </c>
      <c r="C35" s="333">
        <v>0.5</v>
      </c>
      <c r="D35" s="334">
        <v>42611</v>
      </c>
      <c r="E35" s="333"/>
      <c r="F35" s="333">
        <v>2</v>
      </c>
      <c r="G35" s="333">
        <v>5.4</v>
      </c>
      <c r="H35" s="333">
        <v>1.25</v>
      </c>
      <c r="I35" s="335">
        <v>0.23</v>
      </c>
      <c r="J35" s="336">
        <v>6.78</v>
      </c>
      <c r="K35" s="337">
        <v>26.4</v>
      </c>
      <c r="L35" s="338">
        <v>6</v>
      </c>
      <c r="M35" s="339">
        <v>5.9</v>
      </c>
      <c r="N35" s="340">
        <v>8.81</v>
      </c>
      <c r="O35" s="340">
        <v>9.42</v>
      </c>
      <c r="P35" s="340">
        <v>1.39</v>
      </c>
      <c r="Q35" s="340">
        <v>63.66</v>
      </c>
      <c r="R35" s="341"/>
      <c r="S35" s="340">
        <v>18.23</v>
      </c>
      <c r="T35" s="333" t="s">
        <v>1127</v>
      </c>
      <c r="U35" s="333" t="s">
        <v>1128</v>
      </c>
      <c r="V35" s="333" t="s">
        <v>1028</v>
      </c>
      <c r="W35" s="333" t="s">
        <v>2288</v>
      </c>
      <c r="X35" s="333" t="s">
        <v>2289</v>
      </c>
    </row>
    <row r="36" spans="1:24">
      <c r="A36" s="105" t="s">
        <v>2126</v>
      </c>
      <c r="B36" s="105" t="s">
        <v>2287</v>
      </c>
      <c r="C36" s="105">
        <v>1</v>
      </c>
      <c r="D36" s="134">
        <v>42611</v>
      </c>
      <c r="E36" s="105"/>
      <c r="F36" s="105"/>
      <c r="G36" s="105"/>
      <c r="H36" s="105"/>
      <c r="I36" s="135"/>
      <c r="J36" s="111">
        <v>6.3</v>
      </c>
      <c r="K36" s="125">
        <v>26.4</v>
      </c>
      <c r="L36" s="125" t="s">
        <v>811</v>
      </c>
      <c r="M36" s="125" t="s">
        <v>811</v>
      </c>
      <c r="N36" s="125" t="s">
        <v>811</v>
      </c>
      <c r="O36" s="125" t="s">
        <v>811</v>
      </c>
      <c r="P36" s="49" t="s">
        <v>811</v>
      </c>
      <c r="Q36" s="125" t="s">
        <v>811</v>
      </c>
      <c r="R36" s="106"/>
      <c r="S36" s="125" t="s">
        <v>811</v>
      </c>
      <c r="T36" s="105"/>
      <c r="U36" s="105"/>
      <c r="V36" s="105"/>
      <c r="W36" s="105"/>
      <c r="X36" s="105"/>
    </row>
    <row r="37" spans="1:24">
      <c r="A37" s="105" t="s">
        <v>2126</v>
      </c>
      <c r="B37" s="105" t="s">
        <v>2287</v>
      </c>
      <c r="C37" s="105">
        <v>2</v>
      </c>
      <c r="D37" s="134">
        <v>42611</v>
      </c>
      <c r="E37" s="105"/>
      <c r="F37" s="105"/>
      <c r="G37" s="105"/>
      <c r="H37" s="105"/>
      <c r="I37" s="135"/>
      <c r="J37" s="111">
        <v>6.21</v>
      </c>
      <c r="K37" s="125">
        <v>22.9</v>
      </c>
      <c r="L37" s="125" t="s">
        <v>811</v>
      </c>
      <c r="M37" s="125" t="s">
        <v>811</v>
      </c>
      <c r="N37" s="125" t="s">
        <v>811</v>
      </c>
      <c r="O37" s="125" t="s">
        <v>811</v>
      </c>
      <c r="P37" s="49" t="s">
        <v>811</v>
      </c>
      <c r="Q37" s="125" t="s">
        <v>811</v>
      </c>
      <c r="R37" s="106"/>
      <c r="S37" s="125" t="s">
        <v>811</v>
      </c>
      <c r="T37" s="105"/>
      <c r="U37" s="105"/>
      <c r="V37" s="105"/>
      <c r="W37" s="105"/>
      <c r="X37" s="105"/>
    </row>
    <row r="38" spans="1:24">
      <c r="A38" s="105" t="s">
        <v>2126</v>
      </c>
      <c r="B38" s="105" t="s">
        <v>2287</v>
      </c>
      <c r="C38" s="105">
        <v>3</v>
      </c>
      <c r="D38" s="134">
        <v>42611</v>
      </c>
      <c r="E38" s="105"/>
      <c r="F38" s="105"/>
      <c r="G38" s="105"/>
      <c r="H38" s="105"/>
      <c r="I38" s="135"/>
      <c r="J38" s="111">
        <v>0.27</v>
      </c>
      <c r="K38" s="125">
        <v>13.9</v>
      </c>
      <c r="L38" s="125" t="s">
        <v>811</v>
      </c>
      <c r="M38" s="125" t="s">
        <v>811</v>
      </c>
      <c r="N38" s="125" t="s">
        <v>811</v>
      </c>
      <c r="O38" s="125" t="s">
        <v>811</v>
      </c>
      <c r="P38" s="49" t="s">
        <v>811</v>
      </c>
      <c r="Q38" s="125" t="s">
        <v>811</v>
      </c>
      <c r="R38" s="106"/>
      <c r="S38" s="125" t="s">
        <v>811</v>
      </c>
      <c r="T38" s="105"/>
      <c r="U38" s="105"/>
      <c r="V38" s="105"/>
      <c r="W38" s="105"/>
      <c r="X38" s="105"/>
    </row>
    <row r="39" spans="1:24">
      <c r="A39" s="105" t="s">
        <v>2126</v>
      </c>
      <c r="B39" s="105" t="s">
        <v>2287</v>
      </c>
      <c r="C39" s="105">
        <v>4</v>
      </c>
      <c r="D39" s="134">
        <v>42611</v>
      </c>
      <c r="E39" s="105"/>
      <c r="F39" s="105"/>
      <c r="G39" s="105"/>
      <c r="H39" s="105"/>
      <c r="I39" s="135"/>
      <c r="J39" s="111">
        <v>0.22</v>
      </c>
      <c r="K39" s="125">
        <v>10.4</v>
      </c>
      <c r="L39" s="125" t="s">
        <v>811</v>
      </c>
      <c r="M39" s="125" t="s">
        <v>811</v>
      </c>
      <c r="N39" s="125" t="s">
        <v>811</v>
      </c>
      <c r="O39" s="125" t="s">
        <v>811</v>
      </c>
      <c r="P39" s="49" t="s">
        <v>811</v>
      </c>
      <c r="Q39" s="125" t="s">
        <v>811</v>
      </c>
      <c r="R39" s="106"/>
      <c r="S39" s="125" t="s">
        <v>811</v>
      </c>
      <c r="T39" s="105"/>
      <c r="U39" s="105"/>
      <c r="V39" s="105"/>
      <c r="W39" s="105"/>
      <c r="X39" s="105"/>
    </row>
    <row r="40" spans="1:24">
      <c r="A40" s="105" t="s">
        <v>2126</v>
      </c>
      <c r="B40" s="105" t="s">
        <v>2287</v>
      </c>
      <c r="C40" s="105">
        <v>4.4000000000000004</v>
      </c>
      <c r="D40" s="134">
        <v>42611</v>
      </c>
      <c r="E40" s="105"/>
      <c r="F40" s="105"/>
      <c r="G40" s="105"/>
      <c r="H40" s="105"/>
      <c r="I40" s="135"/>
      <c r="J40" s="111">
        <v>0.2</v>
      </c>
      <c r="K40" s="125">
        <v>9.5</v>
      </c>
      <c r="L40" s="136">
        <v>6.12</v>
      </c>
      <c r="M40" s="124">
        <v>34.299999999999997</v>
      </c>
      <c r="N40" s="49">
        <v>68.66</v>
      </c>
      <c r="O40" s="49">
        <v>81.61</v>
      </c>
      <c r="P40" s="49">
        <v>9.9700000000000006</v>
      </c>
      <c r="Q40" s="49">
        <v>136.22</v>
      </c>
      <c r="R40" s="106"/>
      <c r="S40" s="49">
        <v>150.27000000000001</v>
      </c>
      <c r="T40" s="105"/>
      <c r="U40" s="105"/>
      <c r="V40" s="105"/>
      <c r="W40" s="105"/>
      <c r="X40" s="105"/>
    </row>
    <row r="41" spans="1:24">
      <c r="A41" s="333" t="s">
        <v>2126</v>
      </c>
      <c r="B41" s="333" t="s">
        <v>2290</v>
      </c>
      <c r="C41" s="333">
        <v>0.25</v>
      </c>
      <c r="D41" s="334">
        <v>42612</v>
      </c>
      <c r="E41" s="333"/>
      <c r="F41" s="333">
        <v>2</v>
      </c>
      <c r="G41" s="333">
        <v>3.74</v>
      </c>
      <c r="H41" s="333">
        <v>0.51</v>
      </c>
      <c r="I41" s="335">
        <v>0.14000000000000001</v>
      </c>
      <c r="J41" s="336">
        <v>10.75</v>
      </c>
      <c r="K41" s="337">
        <v>26.3</v>
      </c>
      <c r="L41" s="337" t="s">
        <v>811</v>
      </c>
      <c r="M41" s="337" t="s">
        <v>811</v>
      </c>
      <c r="N41" s="337" t="s">
        <v>811</v>
      </c>
      <c r="O41" s="337" t="s">
        <v>811</v>
      </c>
      <c r="P41" s="340" t="s">
        <v>811</v>
      </c>
      <c r="Q41" s="337" t="s">
        <v>811</v>
      </c>
      <c r="R41" s="341">
        <v>8.4600000000000009</v>
      </c>
      <c r="S41" s="337" t="s">
        <v>811</v>
      </c>
      <c r="T41" s="333" t="s">
        <v>2291</v>
      </c>
      <c r="U41" s="333" t="s">
        <v>815</v>
      </c>
      <c r="V41" s="333" t="s">
        <v>815</v>
      </c>
      <c r="W41" s="333" t="s">
        <v>2292</v>
      </c>
      <c r="X41" s="333" t="s">
        <v>2293</v>
      </c>
    </row>
    <row r="42" spans="1:24">
      <c r="A42" s="343" t="s">
        <v>2126</v>
      </c>
      <c r="B42" s="343" t="s">
        <v>2290</v>
      </c>
      <c r="C42" s="343">
        <v>0.5</v>
      </c>
      <c r="D42" s="344">
        <v>42612</v>
      </c>
      <c r="E42" s="343"/>
      <c r="F42" s="343"/>
      <c r="G42" s="343"/>
      <c r="H42" s="343"/>
      <c r="I42" s="345"/>
      <c r="J42" s="346">
        <v>10.029999999999999</v>
      </c>
      <c r="K42" s="347">
        <v>26.2</v>
      </c>
      <c r="L42" s="348">
        <v>8.35</v>
      </c>
      <c r="M42" s="349">
        <v>176.3</v>
      </c>
      <c r="N42" s="350">
        <v>52.37</v>
      </c>
      <c r="O42" s="350">
        <v>24.55</v>
      </c>
      <c r="P42" s="350">
        <v>9.4</v>
      </c>
      <c r="Q42" s="350">
        <v>100.66</v>
      </c>
      <c r="R42" s="351">
        <v>8.42</v>
      </c>
      <c r="S42" s="350">
        <v>76.930000000000007</v>
      </c>
      <c r="T42" s="105"/>
      <c r="U42" s="105"/>
      <c r="V42" s="105"/>
      <c r="W42" s="105"/>
      <c r="X42" s="105"/>
    </row>
    <row r="43" spans="1:24">
      <c r="A43" s="105" t="s">
        <v>2126</v>
      </c>
      <c r="B43" s="105" t="s">
        <v>2290</v>
      </c>
      <c r="C43" s="105">
        <v>0.75</v>
      </c>
      <c r="D43" s="134">
        <v>42612</v>
      </c>
      <c r="E43" s="105"/>
      <c r="F43" s="105"/>
      <c r="G43" s="105"/>
      <c r="H43" s="105"/>
      <c r="I43" s="135"/>
      <c r="J43" s="111">
        <v>7.43</v>
      </c>
      <c r="K43" s="125">
        <v>25.7</v>
      </c>
      <c r="L43" s="125" t="s">
        <v>811</v>
      </c>
      <c r="M43" s="125" t="s">
        <v>811</v>
      </c>
      <c r="N43" s="125" t="s">
        <v>811</v>
      </c>
      <c r="O43" s="125" t="s">
        <v>811</v>
      </c>
      <c r="P43" s="49" t="s">
        <v>811</v>
      </c>
      <c r="Q43" s="125" t="s">
        <v>811</v>
      </c>
      <c r="R43" s="106">
        <v>8.2100000000000009</v>
      </c>
      <c r="S43" s="125" t="s">
        <v>811</v>
      </c>
      <c r="T43" s="105"/>
      <c r="U43" s="105"/>
      <c r="V43" s="105"/>
      <c r="W43" s="105"/>
      <c r="X43" s="105"/>
    </row>
    <row r="44" spans="1:24">
      <c r="A44" s="105" t="s">
        <v>2126</v>
      </c>
      <c r="B44" s="105" t="s">
        <v>2290</v>
      </c>
      <c r="C44" s="105">
        <v>1</v>
      </c>
      <c r="D44" s="134">
        <v>42612</v>
      </c>
      <c r="E44" s="105"/>
      <c r="F44" s="105"/>
      <c r="G44" s="105"/>
      <c r="H44" s="105"/>
      <c r="I44" s="135"/>
      <c r="J44" s="111">
        <v>6.4</v>
      </c>
      <c r="K44" s="125">
        <v>25.4</v>
      </c>
      <c r="L44" s="125" t="s">
        <v>811</v>
      </c>
      <c r="M44" s="125" t="s">
        <v>811</v>
      </c>
      <c r="N44" s="125" t="s">
        <v>811</v>
      </c>
      <c r="O44" s="125" t="s">
        <v>811</v>
      </c>
      <c r="P44" s="49" t="s">
        <v>811</v>
      </c>
      <c r="Q44" s="125" t="s">
        <v>811</v>
      </c>
      <c r="R44" s="106">
        <v>8.1199999999999992</v>
      </c>
      <c r="S44" s="125" t="s">
        <v>811</v>
      </c>
      <c r="T44" s="105"/>
      <c r="U44" s="105"/>
      <c r="V44" s="105"/>
      <c r="W44" s="105"/>
      <c r="X44" s="105"/>
    </row>
    <row r="45" spans="1:24">
      <c r="A45" s="105" t="s">
        <v>2126</v>
      </c>
      <c r="B45" s="105" t="s">
        <v>2290</v>
      </c>
      <c r="C45" s="105">
        <v>1.25</v>
      </c>
      <c r="D45" s="134">
        <v>42612</v>
      </c>
      <c r="E45" s="105"/>
      <c r="F45" s="105"/>
      <c r="G45" s="105"/>
      <c r="H45" s="105"/>
      <c r="I45" s="135"/>
      <c r="J45" s="111">
        <v>4.8499999999999996</v>
      </c>
      <c r="K45" s="125">
        <v>25.3</v>
      </c>
      <c r="L45" s="125" t="s">
        <v>811</v>
      </c>
      <c r="M45" s="125" t="s">
        <v>811</v>
      </c>
      <c r="N45" s="125" t="s">
        <v>811</v>
      </c>
      <c r="O45" s="125" t="s">
        <v>811</v>
      </c>
      <c r="P45" s="49" t="s">
        <v>811</v>
      </c>
      <c r="Q45" s="125" t="s">
        <v>811</v>
      </c>
      <c r="R45" s="106">
        <v>7.99</v>
      </c>
      <c r="S45" s="125" t="s">
        <v>811</v>
      </c>
      <c r="T45" s="105"/>
      <c r="U45" s="105"/>
      <c r="V45" s="105"/>
      <c r="W45" s="105"/>
      <c r="X45" s="105"/>
    </row>
    <row r="46" spans="1:24">
      <c r="A46" s="105" t="s">
        <v>2126</v>
      </c>
      <c r="B46" s="105" t="s">
        <v>2290</v>
      </c>
      <c r="C46" s="105">
        <v>1.5</v>
      </c>
      <c r="D46" s="134">
        <v>42612</v>
      </c>
      <c r="E46" s="105"/>
      <c r="F46" s="105"/>
      <c r="G46" s="105"/>
      <c r="H46" s="105"/>
      <c r="I46" s="135"/>
      <c r="J46" s="111">
        <v>3.3</v>
      </c>
      <c r="K46" s="125">
        <v>25.4</v>
      </c>
      <c r="L46" s="125" t="s">
        <v>811</v>
      </c>
      <c r="M46" s="125" t="s">
        <v>811</v>
      </c>
      <c r="N46" s="125" t="s">
        <v>811</v>
      </c>
      <c r="O46" s="125" t="s">
        <v>811</v>
      </c>
      <c r="P46" s="49" t="s">
        <v>811</v>
      </c>
      <c r="Q46" s="125" t="s">
        <v>811</v>
      </c>
      <c r="R46" s="106">
        <v>7.7</v>
      </c>
      <c r="S46" s="125" t="s">
        <v>811</v>
      </c>
      <c r="T46" s="105"/>
      <c r="U46" s="105"/>
      <c r="V46" s="105"/>
      <c r="W46" s="105"/>
      <c r="X46" s="105"/>
    </row>
    <row r="47" spans="1:24">
      <c r="A47" s="105" t="s">
        <v>2126</v>
      </c>
      <c r="B47" s="105" t="s">
        <v>2290</v>
      </c>
      <c r="C47" s="105">
        <v>1.75</v>
      </c>
      <c r="D47" s="134">
        <v>42612</v>
      </c>
      <c r="E47" s="105"/>
      <c r="F47" s="105"/>
      <c r="G47" s="105"/>
      <c r="H47" s="105"/>
      <c r="I47" s="135"/>
      <c r="J47" s="111">
        <v>0.9</v>
      </c>
      <c r="K47" s="125">
        <v>25.9</v>
      </c>
      <c r="L47" s="125" t="s">
        <v>811</v>
      </c>
      <c r="M47" s="125" t="s">
        <v>811</v>
      </c>
      <c r="N47" s="125" t="s">
        <v>811</v>
      </c>
      <c r="O47" s="125" t="s">
        <v>811</v>
      </c>
      <c r="P47" s="49" t="s">
        <v>811</v>
      </c>
      <c r="Q47" s="125" t="s">
        <v>811</v>
      </c>
      <c r="R47" s="106">
        <v>7.5</v>
      </c>
      <c r="S47" s="125" t="s">
        <v>811</v>
      </c>
      <c r="T47" s="105"/>
      <c r="U47" s="105"/>
      <c r="V47" s="105"/>
      <c r="W47" s="105"/>
      <c r="X47" s="105"/>
    </row>
    <row r="48" spans="1:24">
      <c r="A48" s="105" t="s">
        <v>2126</v>
      </c>
      <c r="B48" s="105" t="s">
        <v>2290</v>
      </c>
      <c r="C48" s="105">
        <v>2</v>
      </c>
      <c r="D48" s="134">
        <v>42612</v>
      </c>
      <c r="E48" s="105"/>
      <c r="F48" s="105"/>
      <c r="G48" s="105"/>
      <c r="H48" s="105"/>
      <c r="I48" s="135"/>
      <c r="J48" s="111">
        <v>0.23</v>
      </c>
      <c r="K48" s="125">
        <v>25.4</v>
      </c>
      <c r="L48" s="125" t="s">
        <v>811</v>
      </c>
      <c r="M48" s="125" t="s">
        <v>811</v>
      </c>
      <c r="N48" s="125" t="s">
        <v>811</v>
      </c>
      <c r="O48" s="125" t="s">
        <v>811</v>
      </c>
      <c r="P48" s="49" t="s">
        <v>811</v>
      </c>
      <c r="Q48" s="125" t="s">
        <v>811</v>
      </c>
      <c r="R48" s="106">
        <v>7.28</v>
      </c>
      <c r="S48" s="125" t="s">
        <v>811</v>
      </c>
      <c r="T48" s="105"/>
      <c r="U48" s="105"/>
      <c r="V48" s="105"/>
      <c r="W48" s="105"/>
      <c r="X48" s="105"/>
    </row>
    <row r="49" spans="1:24">
      <c r="A49" s="105" t="s">
        <v>2126</v>
      </c>
      <c r="B49" s="105" t="s">
        <v>2290</v>
      </c>
      <c r="C49" s="105">
        <v>2.5</v>
      </c>
      <c r="D49" s="134">
        <v>42612</v>
      </c>
      <c r="E49" s="105"/>
      <c r="F49" s="105"/>
      <c r="G49" s="105"/>
      <c r="H49" s="105"/>
      <c r="I49" s="135"/>
      <c r="J49" s="111">
        <v>0.2</v>
      </c>
      <c r="K49" s="125">
        <v>24.5</v>
      </c>
      <c r="L49" s="125" t="s">
        <v>811</v>
      </c>
      <c r="M49" s="125" t="s">
        <v>811</v>
      </c>
      <c r="N49" s="125" t="s">
        <v>811</v>
      </c>
      <c r="O49" s="125" t="s">
        <v>811</v>
      </c>
      <c r="P49" s="49" t="s">
        <v>811</v>
      </c>
      <c r="Q49" s="125" t="s">
        <v>811</v>
      </c>
      <c r="R49" s="106">
        <v>7.2</v>
      </c>
      <c r="S49" s="125" t="s">
        <v>811</v>
      </c>
      <c r="T49" s="105"/>
      <c r="U49" s="105"/>
      <c r="V49" s="105"/>
      <c r="W49" s="105"/>
      <c r="X49" s="105"/>
    </row>
    <row r="50" spans="1:24">
      <c r="A50" s="105" t="s">
        <v>2126</v>
      </c>
      <c r="B50" s="105" t="s">
        <v>2290</v>
      </c>
      <c r="C50" s="105">
        <v>3</v>
      </c>
      <c r="D50" s="134">
        <v>42612</v>
      </c>
      <c r="E50" s="105"/>
      <c r="F50" s="105"/>
      <c r="G50" s="105"/>
      <c r="H50" s="105"/>
      <c r="I50" s="135"/>
      <c r="J50" s="111">
        <v>0.16</v>
      </c>
      <c r="K50" s="125">
        <v>23.2</v>
      </c>
      <c r="L50" s="125" t="s">
        <v>811</v>
      </c>
      <c r="M50" s="125" t="s">
        <v>811</v>
      </c>
      <c r="N50" s="125" t="s">
        <v>811</v>
      </c>
      <c r="O50" s="125" t="s">
        <v>811</v>
      </c>
      <c r="P50" s="49" t="s">
        <v>811</v>
      </c>
      <c r="Q50" s="125" t="s">
        <v>811</v>
      </c>
      <c r="R50" s="106">
        <v>7.15</v>
      </c>
      <c r="S50" s="125" t="s">
        <v>811</v>
      </c>
      <c r="T50" s="105"/>
      <c r="U50" s="105"/>
      <c r="V50" s="105"/>
      <c r="W50" s="105"/>
      <c r="X50" s="105"/>
    </row>
    <row r="51" spans="1:24">
      <c r="A51" s="105" t="s">
        <v>2126</v>
      </c>
      <c r="B51" s="105" t="s">
        <v>2290</v>
      </c>
      <c r="C51" s="105">
        <v>3.25</v>
      </c>
      <c r="D51" s="134">
        <v>42612</v>
      </c>
      <c r="E51" s="105"/>
      <c r="F51" s="105"/>
      <c r="G51" s="105"/>
      <c r="H51" s="105"/>
      <c r="I51" s="135"/>
      <c r="J51" s="111">
        <v>0.15</v>
      </c>
      <c r="K51" s="125">
        <v>23.1</v>
      </c>
      <c r="L51" s="136">
        <v>5.89</v>
      </c>
      <c r="M51" s="124">
        <v>5.6</v>
      </c>
      <c r="N51" s="49">
        <v>99.78</v>
      </c>
      <c r="O51" s="49">
        <v>19.899999999999999</v>
      </c>
      <c r="P51" s="49">
        <v>10.01</v>
      </c>
      <c r="Q51" s="49">
        <v>272.12</v>
      </c>
      <c r="R51" s="106">
        <v>7.21</v>
      </c>
      <c r="S51" s="49">
        <v>119.68</v>
      </c>
      <c r="T51" s="105"/>
      <c r="U51" s="105"/>
      <c r="V51" s="105"/>
      <c r="W51" s="105"/>
      <c r="X51" s="105"/>
    </row>
    <row r="52" spans="1:24">
      <c r="A52" s="333" t="s">
        <v>2126</v>
      </c>
      <c r="B52" s="333" t="s">
        <v>2294</v>
      </c>
      <c r="C52" s="333">
        <v>0.1</v>
      </c>
      <c r="D52" s="334">
        <v>42612</v>
      </c>
      <c r="E52" s="333"/>
      <c r="F52" s="333">
        <v>2</v>
      </c>
      <c r="G52" s="333">
        <v>0.33</v>
      </c>
      <c r="H52" s="333">
        <v>0.33</v>
      </c>
      <c r="I52" s="335">
        <v>1</v>
      </c>
      <c r="J52" s="336">
        <v>7.11</v>
      </c>
      <c r="K52" s="337">
        <v>24.5</v>
      </c>
      <c r="L52" s="338">
        <v>5.74</v>
      </c>
      <c r="M52" s="339">
        <v>5.2</v>
      </c>
      <c r="N52" s="340">
        <v>18.75</v>
      </c>
      <c r="O52" s="340">
        <v>14.73</v>
      </c>
      <c r="P52" s="340">
        <v>3.32</v>
      </c>
      <c r="Q52" s="340">
        <v>90.45</v>
      </c>
      <c r="R52" s="341"/>
      <c r="S52" s="340">
        <v>33.49</v>
      </c>
      <c r="T52" s="333" t="s">
        <v>1045</v>
      </c>
      <c r="U52" s="333" t="s">
        <v>1047</v>
      </c>
      <c r="V52" s="333" t="s">
        <v>1028</v>
      </c>
      <c r="W52" s="333" t="s">
        <v>2295</v>
      </c>
      <c r="X52" s="333" t="s">
        <v>2296</v>
      </c>
    </row>
    <row r="53" spans="1:24">
      <c r="A53" s="105" t="s">
        <v>2126</v>
      </c>
      <c r="B53" s="105" t="s">
        <v>2294</v>
      </c>
      <c r="C53" s="105">
        <v>0.1</v>
      </c>
      <c r="D53" s="134">
        <v>42612</v>
      </c>
      <c r="E53" s="105" t="s">
        <v>1130</v>
      </c>
      <c r="F53" s="105"/>
      <c r="G53" s="105"/>
      <c r="H53" s="105"/>
      <c r="I53" s="135"/>
      <c r="J53" s="111">
        <v>7.11</v>
      </c>
      <c r="K53" s="125">
        <v>24.5</v>
      </c>
      <c r="L53" s="136">
        <v>5.72</v>
      </c>
      <c r="M53" s="124">
        <v>4.7</v>
      </c>
      <c r="N53" s="49">
        <v>24.24</v>
      </c>
      <c r="O53" s="49">
        <v>17.13</v>
      </c>
      <c r="P53" s="49">
        <v>2.57</v>
      </c>
      <c r="Q53" s="49">
        <v>93.64</v>
      </c>
      <c r="R53" s="106"/>
      <c r="S53" s="49">
        <v>41.37</v>
      </c>
      <c r="T53" s="105"/>
      <c r="U53" s="105"/>
      <c r="V53" s="105"/>
      <c r="W53" s="105"/>
      <c r="X53" s="105"/>
    </row>
    <row r="54" spans="1:24">
      <c r="A54" s="333" t="s">
        <v>2126</v>
      </c>
      <c r="B54" s="333" t="s">
        <v>972</v>
      </c>
      <c r="C54" s="333">
        <v>0.5</v>
      </c>
      <c r="D54" s="334">
        <v>42628</v>
      </c>
      <c r="E54" s="333"/>
      <c r="F54" s="333">
        <v>4</v>
      </c>
      <c r="G54" s="333">
        <v>13.3</v>
      </c>
      <c r="H54" s="333">
        <v>3.7250000000000001</v>
      </c>
      <c r="I54" s="335">
        <v>0.28000000000000003</v>
      </c>
      <c r="J54" s="336">
        <v>8.18</v>
      </c>
      <c r="K54" s="337">
        <v>23.3</v>
      </c>
      <c r="L54" s="338">
        <v>6.52</v>
      </c>
      <c r="M54" s="339">
        <v>6.3</v>
      </c>
      <c r="N54" s="340">
        <v>7.21</v>
      </c>
      <c r="O54" s="340">
        <v>2.62</v>
      </c>
      <c r="P54" s="340">
        <v>0.52</v>
      </c>
      <c r="Q54" s="340">
        <v>28.3</v>
      </c>
      <c r="R54" s="341"/>
      <c r="S54" s="340">
        <v>9.83</v>
      </c>
      <c r="T54" s="333" t="s">
        <v>1112</v>
      </c>
      <c r="U54" s="333" t="s">
        <v>1128</v>
      </c>
      <c r="V54" s="333" t="s">
        <v>1038</v>
      </c>
      <c r="W54" s="333" t="s">
        <v>1882</v>
      </c>
      <c r="X54" s="333"/>
    </row>
    <row r="55" spans="1:24">
      <c r="A55" s="105" t="s">
        <v>2126</v>
      </c>
      <c r="B55" s="105" t="s">
        <v>972</v>
      </c>
      <c r="C55" s="105">
        <v>1</v>
      </c>
      <c r="D55" s="134">
        <v>42628</v>
      </c>
      <c r="E55" s="105"/>
      <c r="F55" s="105"/>
      <c r="G55" s="105"/>
      <c r="H55" s="105"/>
      <c r="I55" s="135"/>
      <c r="J55" s="111">
        <v>8.02</v>
      </c>
      <c r="K55" s="125">
        <v>23.3</v>
      </c>
      <c r="L55" s="125" t="s">
        <v>811</v>
      </c>
      <c r="M55" s="125" t="s">
        <v>811</v>
      </c>
      <c r="N55" s="125" t="s">
        <v>811</v>
      </c>
      <c r="O55" s="125" t="s">
        <v>811</v>
      </c>
      <c r="P55" s="49" t="s">
        <v>811</v>
      </c>
      <c r="Q55" s="125" t="s">
        <v>811</v>
      </c>
      <c r="R55" s="106"/>
      <c r="S55" s="125" t="s">
        <v>811</v>
      </c>
      <c r="T55" s="105"/>
      <c r="U55" s="105"/>
      <c r="V55" s="105"/>
      <c r="W55" s="105"/>
      <c r="X55" s="105"/>
    </row>
    <row r="56" spans="1:24">
      <c r="A56" s="105" t="s">
        <v>2126</v>
      </c>
      <c r="B56" s="105" t="s">
        <v>972</v>
      </c>
      <c r="C56" s="105">
        <v>2</v>
      </c>
      <c r="D56" s="134">
        <v>42628</v>
      </c>
      <c r="E56" s="105"/>
      <c r="F56" s="105"/>
      <c r="G56" s="105"/>
      <c r="H56" s="105"/>
      <c r="I56" s="135"/>
      <c r="J56" s="111">
        <v>8.17</v>
      </c>
      <c r="K56" s="125">
        <v>23.3</v>
      </c>
      <c r="L56" s="125" t="s">
        <v>811</v>
      </c>
      <c r="M56" s="125" t="s">
        <v>811</v>
      </c>
      <c r="N56" s="125" t="s">
        <v>811</v>
      </c>
      <c r="O56" s="125" t="s">
        <v>811</v>
      </c>
      <c r="P56" s="49" t="s">
        <v>811</v>
      </c>
      <c r="Q56" s="125" t="s">
        <v>811</v>
      </c>
      <c r="R56" s="106"/>
      <c r="S56" s="125" t="s">
        <v>811</v>
      </c>
      <c r="T56" s="105"/>
      <c r="U56" s="105"/>
      <c r="V56" s="105"/>
      <c r="W56" s="105"/>
      <c r="X56" s="105"/>
    </row>
    <row r="57" spans="1:24">
      <c r="A57" s="343" t="s">
        <v>2126</v>
      </c>
      <c r="B57" s="343" t="s">
        <v>972</v>
      </c>
      <c r="C57" s="343">
        <v>3</v>
      </c>
      <c r="D57" s="344">
        <v>42628</v>
      </c>
      <c r="E57" s="343"/>
      <c r="F57" s="343"/>
      <c r="G57" s="343"/>
      <c r="H57" s="343"/>
      <c r="I57" s="345"/>
      <c r="J57" s="346">
        <v>8.0500000000000007</v>
      </c>
      <c r="K57" s="347">
        <v>23.1</v>
      </c>
      <c r="L57" s="348">
        <v>6.51</v>
      </c>
      <c r="M57" s="349">
        <v>6.4</v>
      </c>
      <c r="N57" s="350">
        <v>6.88</v>
      </c>
      <c r="O57" s="350">
        <v>2.72</v>
      </c>
      <c r="P57" s="350">
        <v>0.45</v>
      </c>
      <c r="Q57" s="350">
        <v>30.18</v>
      </c>
      <c r="R57" s="351"/>
      <c r="S57" s="350">
        <v>9.59</v>
      </c>
      <c r="T57" s="105"/>
      <c r="U57" s="105"/>
      <c r="V57" s="105"/>
      <c r="W57" s="105"/>
      <c r="X57" s="105"/>
    </row>
    <row r="58" spans="1:24">
      <c r="A58" s="105" t="s">
        <v>2126</v>
      </c>
      <c r="B58" s="105" t="s">
        <v>972</v>
      </c>
      <c r="C58" s="105">
        <v>4</v>
      </c>
      <c r="D58" s="134">
        <v>42628</v>
      </c>
      <c r="E58" s="105"/>
      <c r="F58" s="105"/>
      <c r="G58" s="105"/>
      <c r="H58" s="105"/>
      <c r="I58" s="135"/>
      <c r="J58" s="111">
        <v>8.1</v>
      </c>
      <c r="K58" s="125">
        <v>23</v>
      </c>
      <c r="L58" s="125" t="s">
        <v>811</v>
      </c>
      <c r="M58" s="125" t="s">
        <v>811</v>
      </c>
      <c r="N58" s="125" t="s">
        <v>811</v>
      </c>
      <c r="O58" s="125" t="s">
        <v>811</v>
      </c>
      <c r="P58" s="49" t="s">
        <v>811</v>
      </c>
      <c r="Q58" s="125" t="s">
        <v>811</v>
      </c>
      <c r="R58" s="106"/>
      <c r="S58" s="125" t="s">
        <v>811</v>
      </c>
      <c r="T58" s="105"/>
      <c r="U58" s="105"/>
      <c r="V58" s="105"/>
      <c r="W58" s="105"/>
      <c r="X58" s="105"/>
    </row>
    <row r="59" spans="1:24">
      <c r="A59" s="105" t="s">
        <v>2126</v>
      </c>
      <c r="B59" s="105" t="s">
        <v>972</v>
      </c>
      <c r="C59" s="105">
        <v>5</v>
      </c>
      <c r="D59" s="134">
        <v>42628</v>
      </c>
      <c r="E59" s="105"/>
      <c r="F59" s="105"/>
      <c r="G59" s="105"/>
      <c r="H59" s="105"/>
      <c r="I59" s="135"/>
      <c r="J59" s="111">
        <v>4.1500000000000004</v>
      </c>
      <c r="K59" s="125">
        <v>20.6</v>
      </c>
      <c r="L59" s="125" t="s">
        <v>811</v>
      </c>
      <c r="M59" s="125" t="s">
        <v>811</v>
      </c>
      <c r="N59" s="125" t="s">
        <v>811</v>
      </c>
      <c r="O59" s="125" t="s">
        <v>811</v>
      </c>
      <c r="P59" s="49" t="s">
        <v>811</v>
      </c>
      <c r="Q59" s="125" t="s">
        <v>811</v>
      </c>
      <c r="R59" s="106"/>
      <c r="S59" s="125" t="s">
        <v>811</v>
      </c>
      <c r="T59" s="105"/>
      <c r="U59" s="105"/>
      <c r="V59" s="105"/>
      <c r="W59" s="105"/>
      <c r="X59" s="105"/>
    </row>
    <row r="60" spans="1:24">
      <c r="A60" s="105" t="s">
        <v>2126</v>
      </c>
      <c r="B60" s="105" t="s">
        <v>972</v>
      </c>
      <c r="C60" s="105">
        <v>6</v>
      </c>
      <c r="D60" s="134">
        <v>42628</v>
      </c>
      <c r="E60" s="105"/>
      <c r="F60" s="105"/>
      <c r="G60" s="105"/>
      <c r="H60" s="105"/>
      <c r="I60" s="135"/>
      <c r="J60" s="111">
        <v>1.45</v>
      </c>
      <c r="K60" s="125">
        <v>15.3</v>
      </c>
      <c r="L60" s="125" t="s">
        <v>811</v>
      </c>
      <c r="M60" s="125" t="s">
        <v>811</v>
      </c>
      <c r="N60" s="125" t="s">
        <v>811</v>
      </c>
      <c r="O60" s="125" t="s">
        <v>811</v>
      </c>
      <c r="P60" s="49" t="s">
        <v>811</v>
      </c>
      <c r="Q60" s="125" t="s">
        <v>811</v>
      </c>
      <c r="R60" s="106"/>
      <c r="S60" s="125" t="s">
        <v>811</v>
      </c>
      <c r="T60" s="105"/>
      <c r="U60" s="105"/>
      <c r="V60" s="105"/>
      <c r="W60" s="105"/>
      <c r="X60" s="105"/>
    </row>
    <row r="61" spans="1:24">
      <c r="A61" s="105" t="s">
        <v>2126</v>
      </c>
      <c r="B61" s="105" t="s">
        <v>972</v>
      </c>
      <c r="C61" s="105">
        <v>7</v>
      </c>
      <c r="D61" s="134">
        <v>42628</v>
      </c>
      <c r="E61" s="105"/>
      <c r="F61" s="105"/>
      <c r="G61" s="105"/>
      <c r="H61" s="105"/>
      <c r="I61" s="135"/>
      <c r="J61" s="111">
        <v>1.2</v>
      </c>
      <c r="K61" s="125">
        <v>12.3</v>
      </c>
      <c r="L61" s="125" t="s">
        <v>811</v>
      </c>
      <c r="M61" s="125" t="s">
        <v>811</v>
      </c>
      <c r="N61" s="125" t="s">
        <v>811</v>
      </c>
      <c r="O61" s="125" t="s">
        <v>811</v>
      </c>
      <c r="P61" s="49" t="s">
        <v>811</v>
      </c>
      <c r="Q61" s="125" t="s">
        <v>811</v>
      </c>
      <c r="R61" s="106"/>
      <c r="S61" s="125" t="s">
        <v>811</v>
      </c>
      <c r="T61" s="105"/>
      <c r="U61" s="105"/>
      <c r="V61" s="105"/>
      <c r="W61" s="105"/>
      <c r="X61" s="105"/>
    </row>
    <row r="62" spans="1:24">
      <c r="A62" s="105" t="s">
        <v>2126</v>
      </c>
      <c r="B62" s="105" t="s">
        <v>972</v>
      </c>
      <c r="C62" s="105">
        <v>8</v>
      </c>
      <c r="D62" s="134">
        <v>42628</v>
      </c>
      <c r="E62" s="105"/>
      <c r="F62" s="105"/>
      <c r="G62" s="105"/>
      <c r="H62" s="105"/>
      <c r="I62" s="135"/>
      <c r="J62" s="111">
        <v>1.1599999999999999</v>
      </c>
      <c r="K62" s="125">
        <v>10.4</v>
      </c>
      <c r="L62" s="125" t="s">
        <v>811</v>
      </c>
      <c r="M62" s="125" t="s">
        <v>811</v>
      </c>
      <c r="N62" s="125" t="s">
        <v>811</v>
      </c>
      <c r="O62" s="125" t="s">
        <v>811</v>
      </c>
      <c r="P62" s="49" t="s">
        <v>811</v>
      </c>
      <c r="Q62" s="125" t="s">
        <v>811</v>
      </c>
      <c r="R62" s="106"/>
      <c r="S62" s="125" t="s">
        <v>811</v>
      </c>
      <c r="T62" s="105"/>
      <c r="U62" s="105"/>
      <c r="V62" s="105"/>
      <c r="W62" s="105"/>
      <c r="X62" s="105"/>
    </row>
    <row r="63" spans="1:24">
      <c r="A63" s="105" t="s">
        <v>2126</v>
      </c>
      <c r="B63" s="105" t="s">
        <v>972</v>
      </c>
      <c r="C63" s="105">
        <v>9</v>
      </c>
      <c r="D63" s="134">
        <v>42628</v>
      </c>
      <c r="E63" s="105"/>
      <c r="F63" s="105"/>
      <c r="G63" s="105"/>
      <c r="H63" s="105"/>
      <c r="I63" s="135"/>
      <c r="J63" s="111">
        <v>1.0900000000000001</v>
      </c>
      <c r="K63" s="125">
        <v>9.5</v>
      </c>
      <c r="L63" s="136">
        <v>5.91</v>
      </c>
      <c r="M63" s="124">
        <v>9.3000000000000007</v>
      </c>
      <c r="N63" s="49">
        <v>2.27</v>
      </c>
      <c r="O63" s="49">
        <v>8.1300000000000008</v>
      </c>
      <c r="P63" s="49">
        <v>0.59</v>
      </c>
      <c r="Q63" s="49">
        <v>25.78</v>
      </c>
      <c r="R63" s="106"/>
      <c r="S63" s="49">
        <v>10.41</v>
      </c>
      <c r="T63" s="105"/>
      <c r="U63" s="105"/>
      <c r="V63" s="105"/>
      <c r="W63" s="105"/>
      <c r="X63" s="105"/>
    </row>
    <row r="64" spans="1:24">
      <c r="A64" s="105" t="s">
        <v>2126</v>
      </c>
      <c r="B64" s="105" t="s">
        <v>972</v>
      </c>
      <c r="C64" s="105">
        <v>10</v>
      </c>
      <c r="D64" s="134">
        <v>42628</v>
      </c>
      <c r="E64" s="105"/>
      <c r="F64" s="105"/>
      <c r="G64" s="105"/>
      <c r="H64" s="105"/>
      <c r="I64" s="135"/>
      <c r="J64" s="111">
        <v>1.08</v>
      </c>
      <c r="K64" s="125">
        <v>8.9</v>
      </c>
      <c r="L64" s="125" t="s">
        <v>811</v>
      </c>
      <c r="M64" s="125" t="s">
        <v>811</v>
      </c>
      <c r="N64" s="125" t="s">
        <v>811</v>
      </c>
      <c r="O64" s="125" t="s">
        <v>811</v>
      </c>
      <c r="P64" s="49" t="s">
        <v>811</v>
      </c>
      <c r="Q64" s="125" t="s">
        <v>811</v>
      </c>
      <c r="R64" s="106"/>
      <c r="S64" s="125" t="s">
        <v>811</v>
      </c>
      <c r="T64" s="105"/>
      <c r="U64" s="105"/>
      <c r="V64" s="105"/>
      <c r="W64" s="105"/>
      <c r="X64" s="105"/>
    </row>
    <row r="65" spans="1:24">
      <c r="A65" s="105" t="s">
        <v>2126</v>
      </c>
      <c r="B65" s="105" t="s">
        <v>972</v>
      </c>
      <c r="C65" s="105">
        <v>11</v>
      </c>
      <c r="D65" s="134">
        <v>42628</v>
      </c>
      <c r="E65" s="105"/>
      <c r="F65" s="105"/>
      <c r="G65" s="105"/>
      <c r="H65" s="105"/>
      <c r="I65" s="135"/>
      <c r="J65" s="111">
        <v>1.01</v>
      </c>
      <c r="K65" s="125">
        <v>8.6</v>
      </c>
      <c r="L65" s="125" t="s">
        <v>811</v>
      </c>
      <c r="M65" s="125" t="s">
        <v>811</v>
      </c>
      <c r="N65" s="125" t="s">
        <v>811</v>
      </c>
      <c r="O65" s="125" t="s">
        <v>811</v>
      </c>
      <c r="P65" s="49" t="s">
        <v>811</v>
      </c>
      <c r="Q65" s="125" t="s">
        <v>811</v>
      </c>
      <c r="R65" s="106"/>
      <c r="S65" s="125" t="s">
        <v>811</v>
      </c>
      <c r="T65" s="105"/>
      <c r="U65" s="105"/>
      <c r="V65" s="105"/>
      <c r="W65" s="105"/>
      <c r="X65" s="105"/>
    </row>
    <row r="66" spans="1:24">
      <c r="A66" s="105" t="s">
        <v>2126</v>
      </c>
      <c r="B66" s="105" t="s">
        <v>972</v>
      </c>
      <c r="C66" s="105">
        <v>12</v>
      </c>
      <c r="D66" s="134">
        <v>42628</v>
      </c>
      <c r="E66" s="105"/>
      <c r="F66" s="105"/>
      <c r="G66" s="105"/>
      <c r="H66" s="105"/>
      <c r="I66" s="135"/>
      <c r="J66" s="111">
        <v>0.96</v>
      </c>
      <c r="K66" s="125">
        <v>8.4</v>
      </c>
      <c r="L66" s="136">
        <v>6.24</v>
      </c>
      <c r="M66" s="124">
        <v>21.9</v>
      </c>
      <c r="N66" s="25">
        <v>1.78</v>
      </c>
      <c r="O66" s="25">
        <v>8.5</v>
      </c>
      <c r="P66" s="49">
        <v>2.35</v>
      </c>
      <c r="Q66" s="49">
        <v>51.86</v>
      </c>
      <c r="R66" s="106"/>
      <c r="S66" s="49">
        <v>10.28</v>
      </c>
      <c r="T66" s="105"/>
      <c r="U66" s="105"/>
      <c r="V66" s="105"/>
      <c r="W66" s="105"/>
      <c r="X66" s="105"/>
    </row>
    <row r="67" spans="1:24">
      <c r="A67" s="333" t="s">
        <v>2126</v>
      </c>
      <c r="B67" s="333" t="s">
        <v>2135</v>
      </c>
      <c r="C67" s="333">
        <v>0.5</v>
      </c>
      <c r="D67" s="334">
        <v>42604</v>
      </c>
      <c r="E67" s="333"/>
      <c r="F67" s="333">
        <v>2</v>
      </c>
      <c r="G67" s="333">
        <v>5.48</v>
      </c>
      <c r="H67" s="333">
        <v>2.4300000000000002</v>
      </c>
      <c r="I67" s="335">
        <v>0.44</v>
      </c>
      <c r="J67" s="352">
        <v>6.4</v>
      </c>
      <c r="K67" s="337">
        <v>26.8</v>
      </c>
      <c r="L67" s="338">
        <v>6.59</v>
      </c>
      <c r="M67" s="339">
        <v>20.8</v>
      </c>
      <c r="N67" s="340">
        <v>5.18</v>
      </c>
      <c r="O67" s="340">
        <v>1.55</v>
      </c>
      <c r="P67" s="340">
        <v>0.28000000000000003</v>
      </c>
      <c r="Q67" s="340">
        <v>31.77</v>
      </c>
      <c r="R67" s="341"/>
      <c r="S67" s="340">
        <v>6.73</v>
      </c>
      <c r="T67" s="333" t="s">
        <v>1045</v>
      </c>
      <c r="U67" s="333" t="s">
        <v>1047</v>
      </c>
      <c r="V67" s="333" t="s">
        <v>2187</v>
      </c>
      <c r="W67" s="333" t="s">
        <v>2297</v>
      </c>
      <c r="X67" s="333" t="s">
        <v>2298</v>
      </c>
    </row>
    <row r="68" spans="1:24">
      <c r="A68" s="105" t="s">
        <v>2126</v>
      </c>
      <c r="B68" s="105" t="s">
        <v>2135</v>
      </c>
      <c r="C68" s="105">
        <v>1</v>
      </c>
      <c r="D68" s="134">
        <v>42604</v>
      </c>
      <c r="E68" s="105"/>
      <c r="F68" s="105"/>
      <c r="G68" s="105"/>
      <c r="H68" s="105"/>
      <c r="I68" s="135"/>
      <c r="J68" s="111">
        <v>6.33</v>
      </c>
      <c r="K68" s="125">
        <v>26.6</v>
      </c>
      <c r="L68" s="125" t="s">
        <v>811</v>
      </c>
      <c r="M68" s="125" t="s">
        <v>811</v>
      </c>
      <c r="N68" s="125" t="s">
        <v>811</v>
      </c>
      <c r="O68" s="125" t="s">
        <v>811</v>
      </c>
      <c r="P68" s="49" t="s">
        <v>811</v>
      </c>
      <c r="Q68" s="125" t="s">
        <v>811</v>
      </c>
      <c r="R68" s="106"/>
      <c r="S68" s="125" t="s">
        <v>811</v>
      </c>
      <c r="T68" s="105"/>
      <c r="U68" s="105"/>
      <c r="V68" s="105"/>
      <c r="W68" s="105"/>
      <c r="X68" s="105"/>
    </row>
    <row r="69" spans="1:24">
      <c r="A69" s="105" t="s">
        <v>2126</v>
      </c>
      <c r="B69" s="105" t="s">
        <v>2135</v>
      </c>
      <c r="C69" s="105">
        <v>2</v>
      </c>
      <c r="D69" s="134">
        <v>42604</v>
      </c>
      <c r="E69" s="105"/>
      <c r="F69" s="105"/>
      <c r="G69" s="105"/>
      <c r="H69" s="105"/>
      <c r="I69" s="135"/>
      <c r="J69" s="111">
        <v>6.19</v>
      </c>
      <c r="K69" s="125">
        <v>26.5</v>
      </c>
      <c r="L69" s="125" t="s">
        <v>811</v>
      </c>
      <c r="M69" s="125" t="s">
        <v>811</v>
      </c>
      <c r="N69" s="125" t="s">
        <v>811</v>
      </c>
      <c r="O69" s="125" t="s">
        <v>811</v>
      </c>
      <c r="P69" s="49" t="s">
        <v>811</v>
      </c>
      <c r="Q69" s="125" t="s">
        <v>811</v>
      </c>
      <c r="R69" s="106"/>
      <c r="S69" s="125" t="s">
        <v>811</v>
      </c>
      <c r="T69" s="105"/>
      <c r="U69" s="105"/>
      <c r="V69" s="105"/>
      <c r="W69" s="105"/>
      <c r="X69" s="105"/>
    </row>
    <row r="70" spans="1:24">
      <c r="A70" s="105" t="s">
        <v>2126</v>
      </c>
      <c r="B70" s="105" t="s">
        <v>2135</v>
      </c>
      <c r="C70" s="105">
        <v>3</v>
      </c>
      <c r="D70" s="134">
        <v>42604</v>
      </c>
      <c r="E70" s="105"/>
      <c r="F70" s="105"/>
      <c r="G70" s="105"/>
      <c r="H70" s="105"/>
      <c r="I70" s="135"/>
      <c r="J70" s="111">
        <v>9.1199999999999992</v>
      </c>
      <c r="K70" s="125">
        <v>24.2</v>
      </c>
      <c r="L70" s="125" t="s">
        <v>811</v>
      </c>
      <c r="M70" s="125" t="s">
        <v>811</v>
      </c>
      <c r="N70" s="125" t="s">
        <v>811</v>
      </c>
      <c r="O70" s="125" t="s">
        <v>811</v>
      </c>
      <c r="P70" s="49" t="s">
        <v>811</v>
      </c>
      <c r="Q70" s="125" t="s">
        <v>811</v>
      </c>
      <c r="R70" s="106"/>
      <c r="S70" s="125" t="s">
        <v>811</v>
      </c>
      <c r="T70" s="105"/>
      <c r="U70" s="105"/>
      <c r="V70" s="105"/>
      <c r="W70" s="105"/>
      <c r="X70" s="105"/>
    </row>
    <row r="71" spans="1:24">
      <c r="A71" s="105" t="s">
        <v>2126</v>
      </c>
      <c r="B71" s="105" t="s">
        <v>2135</v>
      </c>
      <c r="C71" s="105">
        <v>4</v>
      </c>
      <c r="D71" s="134">
        <v>42604</v>
      </c>
      <c r="E71" s="105"/>
      <c r="F71" s="105"/>
      <c r="G71" s="105"/>
      <c r="H71" s="105"/>
      <c r="I71" s="135"/>
      <c r="J71" s="111">
        <v>3.25</v>
      </c>
      <c r="K71" s="125">
        <v>19.2</v>
      </c>
      <c r="L71" s="125" t="s">
        <v>811</v>
      </c>
      <c r="M71" s="125" t="s">
        <v>811</v>
      </c>
      <c r="N71" s="125" t="s">
        <v>811</v>
      </c>
      <c r="O71" s="125" t="s">
        <v>811</v>
      </c>
      <c r="P71" s="49" t="s">
        <v>811</v>
      </c>
      <c r="Q71" s="125" t="s">
        <v>811</v>
      </c>
      <c r="R71" s="106"/>
      <c r="S71" s="125" t="s">
        <v>811</v>
      </c>
      <c r="T71" s="105"/>
      <c r="U71" s="105"/>
      <c r="V71" s="105"/>
      <c r="W71" s="105"/>
      <c r="X71" s="105"/>
    </row>
    <row r="72" spans="1:24">
      <c r="A72" s="105" t="s">
        <v>2126</v>
      </c>
      <c r="B72" s="105" t="s">
        <v>2135</v>
      </c>
      <c r="C72" s="105">
        <v>5</v>
      </c>
      <c r="D72" s="134">
        <v>42604</v>
      </c>
      <c r="E72" s="105"/>
      <c r="F72" s="105"/>
      <c r="G72" s="105"/>
      <c r="H72" s="105"/>
      <c r="I72" s="135"/>
      <c r="J72" s="111">
        <v>0.24</v>
      </c>
      <c r="K72" s="125">
        <v>14.7</v>
      </c>
      <c r="L72" s="136">
        <v>6.22</v>
      </c>
      <c r="M72" s="124">
        <v>36.9</v>
      </c>
      <c r="N72" s="49">
        <v>93.42</v>
      </c>
      <c r="O72" s="49">
        <v>0.46</v>
      </c>
      <c r="P72" s="49">
        <v>1.43</v>
      </c>
      <c r="Q72" s="49">
        <v>81.2</v>
      </c>
      <c r="R72" s="106"/>
      <c r="S72" s="49">
        <v>93.88</v>
      </c>
      <c r="T72" s="105"/>
      <c r="U72" s="105"/>
      <c r="V72" s="105"/>
      <c r="W72" s="105"/>
      <c r="X72" s="105"/>
    </row>
    <row r="73" spans="1:24">
      <c r="A73" s="333" t="s">
        <v>2126</v>
      </c>
      <c r="B73" s="333" t="s">
        <v>2136</v>
      </c>
      <c r="C73" s="333">
        <v>0.5</v>
      </c>
      <c r="D73" s="334">
        <v>42611</v>
      </c>
      <c r="E73" s="333"/>
      <c r="F73" s="333">
        <v>2</v>
      </c>
      <c r="G73" s="333">
        <v>3.6</v>
      </c>
      <c r="H73" s="333">
        <v>1.95</v>
      </c>
      <c r="I73" s="335">
        <v>0.54</v>
      </c>
      <c r="J73" s="336">
        <v>7.25</v>
      </c>
      <c r="K73" s="337">
        <v>26.2</v>
      </c>
      <c r="L73" s="338">
        <v>5.7</v>
      </c>
      <c r="M73" s="339">
        <v>2.7</v>
      </c>
      <c r="N73" s="340">
        <v>14.11</v>
      </c>
      <c r="O73" s="340">
        <v>26.38</v>
      </c>
      <c r="P73" s="340">
        <v>0.56000000000000005</v>
      </c>
      <c r="Q73" s="340">
        <v>21.41</v>
      </c>
      <c r="R73" s="341"/>
      <c r="S73" s="340">
        <v>40.5</v>
      </c>
      <c r="T73" s="333" t="s">
        <v>2203</v>
      </c>
      <c r="U73" s="333" t="s">
        <v>1128</v>
      </c>
      <c r="V73" s="333" t="s">
        <v>1028</v>
      </c>
      <c r="W73" s="333" t="s">
        <v>2299</v>
      </c>
      <c r="X73" s="333"/>
    </row>
    <row r="74" spans="1:24">
      <c r="A74" s="105" t="s">
        <v>2126</v>
      </c>
      <c r="B74" s="105" t="s">
        <v>2136</v>
      </c>
      <c r="C74" s="105">
        <v>1</v>
      </c>
      <c r="D74" s="134">
        <v>42611</v>
      </c>
      <c r="E74" s="105"/>
      <c r="F74" s="105"/>
      <c r="G74" s="105"/>
      <c r="H74" s="105"/>
      <c r="I74" s="135"/>
      <c r="J74" s="111">
        <v>6.08</v>
      </c>
      <c r="K74" s="125">
        <v>25.9</v>
      </c>
      <c r="L74" s="125" t="s">
        <v>811</v>
      </c>
      <c r="M74" s="125" t="s">
        <v>811</v>
      </c>
      <c r="N74" s="125" t="s">
        <v>811</v>
      </c>
      <c r="O74" s="125" t="s">
        <v>811</v>
      </c>
      <c r="P74" s="49" t="s">
        <v>811</v>
      </c>
      <c r="Q74" s="125" t="s">
        <v>811</v>
      </c>
      <c r="R74" s="106"/>
      <c r="S74" s="125" t="s">
        <v>811</v>
      </c>
      <c r="T74" s="105"/>
      <c r="U74" s="105"/>
      <c r="V74" s="105"/>
      <c r="W74" s="105"/>
      <c r="X74" s="105"/>
    </row>
    <row r="75" spans="1:24">
      <c r="A75" s="105" t="s">
        <v>2126</v>
      </c>
      <c r="B75" s="105" t="s">
        <v>2136</v>
      </c>
      <c r="C75" s="105">
        <v>2</v>
      </c>
      <c r="D75" s="134">
        <v>42611</v>
      </c>
      <c r="E75" s="105"/>
      <c r="F75" s="105"/>
      <c r="G75" s="105"/>
      <c r="H75" s="105"/>
      <c r="I75" s="135"/>
      <c r="J75" s="111">
        <v>5.59</v>
      </c>
      <c r="K75" s="125">
        <v>25.8</v>
      </c>
      <c r="L75" s="125" t="s">
        <v>811</v>
      </c>
      <c r="M75" s="125" t="s">
        <v>811</v>
      </c>
      <c r="N75" s="125" t="s">
        <v>811</v>
      </c>
      <c r="O75" s="125" t="s">
        <v>811</v>
      </c>
      <c r="P75" s="49" t="s">
        <v>811</v>
      </c>
      <c r="Q75" s="125" t="s">
        <v>811</v>
      </c>
      <c r="R75" s="106"/>
      <c r="S75" s="125" t="s">
        <v>811</v>
      </c>
      <c r="T75" s="105"/>
      <c r="U75" s="105"/>
      <c r="V75" s="105"/>
      <c r="W75" s="105"/>
      <c r="X75" s="105"/>
    </row>
    <row r="76" spans="1:24">
      <c r="A76" s="105" t="s">
        <v>2126</v>
      </c>
      <c r="B76" s="105" t="s">
        <v>2136</v>
      </c>
      <c r="C76" s="105">
        <v>3</v>
      </c>
      <c r="D76" s="134">
        <v>42611</v>
      </c>
      <c r="E76" s="105"/>
      <c r="F76" s="105"/>
      <c r="G76" s="105"/>
      <c r="H76" s="105"/>
      <c r="I76" s="135"/>
      <c r="J76" s="111">
        <v>3.86</v>
      </c>
      <c r="K76" s="125">
        <v>25.7</v>
      </c>
      <c r="L76" s="125" t="s">
        <v>811</v>
      </c>
      <c r="M76" s="125" t="s">
        <v>811</v>
      </c>
      <c r="N76" s="125" t="s">
        <v>811</v>
      </c>
      <c r="O76" s="125" t="s">
        <v>811</v>
      </c>
      <c r="P76" s="49" t="s">
        <v>811</v>
      </c>
      <c r="Q76" s="125" t="s">
        <v>811</v>
      </c>
      <c r="R76" s="106"/>
      <c r="S76" s="125" t="s">
        <v>811</v>
      </c>
      <c r="T76" s="105"/>
      <c r="U76" s="105"/>
      <c r="V76" s="105"/>
      <c r="W76" s="105"/>
      <c r="X76" s="105"/>
    </row>
    <row r="77" spans="1:24">
      <c r="A77" s="105" t="s">
        <v>2126</v>
      </c>
      <c r="B77" s="105" t="s">
        <v>2136</v>
      </c>
      <c r="C77" s="105">
        <v>3.1</v>
      </c>
      <c r="D77" s="134">
        <v>42611</v>
      </c>
      <c r="E77" s="105"/>
      <c r="F77" s="105"/>
      <c r="G77" s="105"/>
      <c r="H77" s="105"/>
      <c r="I77" s="135"/>
      <c r="J77" s="111">
        <v>3.97</v>
      </c>
      <c r="K77" s="125">
        <v>25.6</v>
      </c>
      <c r="L77" s="136">
        <v>5.57</v>
      </c>
      <c r="M77" s="124">
        <v>2.4</v>
      </c>
      <c r="N77" s="49">
        <v>7.33</v>
      </c>
      <c r="O77" s="49">
        <v>4.97</v>
      </c>
      <c r="P77" s="49">
        <v>0.56000000000000005</v>
      </c>
      <c r="Q77" s="49">
        <v>22.91</v>
      </c>
      <c r="R77" s="106"/>
      <c r="S77" s="49">
        <v>12.3</v>
      </c>
      <c r="T77" s="105"/>
      <c r="U77" s="105"/>
      <c r="V77" s="105"/>
      <c r="W77" s="105"/>
      <c r="X77" s="105"/>
    </row>
    <row r="78" spans="1:24">
      <c r="A78" s="333" t="s">
        <v>2126</v>
      </c>
      <c r="B78" s="333" t="s">
        <v>2137</v>
      </c>
      <c r="C78" s="333">
        <v>0.5</v>
      </c>
      <c r="D78" s="334">
        <v>42604</v>
      </c>
      <c r="E78" s="333"/>
      <c r="F78" s="333">
        <v>2</v>
      </c>
      <c r="G78" s="333">
        <v>4.3</v>
      </c>
      <c r="H78" s="333">
        <v>3.35</v>
      </c>
      <c r="I78" s="335">
        <v>0.78</v>
      </c>
      <c r="J78" s="336">
        <v>6.3</v>
      </c>
      <c r="K78" s="337">
        <v>26.7</v>
      </c>
      <c r="L78" s="338">
        <v>6.27</v>
      </c>
      <c r="M78" s="339">
        <v>8.3000000000000007</v>
      </c>
      <c r="N78" s="340">
        <v>4.34</v>
      </c>
      <c r="O78" s="340">
        <v>1.42</v>
      </c>
      <c r="P78" s="340">
        <v>0.71</v>
      </c>
      <c r="Q78" s="340">
        <v>43.25</v>
      </c>
      <c r="R78" s="341"/>
      <c r="S78" s="340">
        <v>5.76</v>
      </c>
      <c r="T78" s="333" t="s">
        <v>1022</v>
      </c>
      <c r="U78" s="333" t="s">
        <v>1047</v>
      </c>
      <c r="V78" s="333" t="s">
        <v>1028</v>
      </c>
      <c r="W78" s="333" t="s">
        <v>2300</v>
      </c>
      <c r="X78" s="333" t="s">
        <v>2301</v>
      </c>
    </row>
    <row r="79" spans="1:24">
      <c r="A79" s="105" t="s">
        <v>2126</v>
      </c>
      <c r="B79" s="105" t="s">
        <v>2137</v>
      </c>
      <c r="C79" s="105">
        <v>1</v>
      </c>
      <c r="D79" s="134">
        <v>42604</v>
      </c>
      <c r="E79" s="105"/>
      <c r="F79" s="105"/>
      <c r="G79" s="105"/>
      <c r="H79" s="105"/>
      <c r="I79" s="135"/>
      <c r="J79" s="111">
        <v>6.22</v>
      </c>
      <c r="K79" s="125">
        <v>26.7</v>
      </c>
      <c r="L79" s="125" t="s">
        <v>811</v>
      </c>
      <c r="M79" s="125" t="s">
        <v>811</v>
      </c>
      <c r="N79" s="125" t="s">
        <v>811</v>
      </c>
      <c r="O79" s="125" t="s">
        <v>811</v>
      </c>
      <c r="P79" s="49" t="s">
        <v>811</v>
      </c>
      <c r="Q79" s="125" t="s">
        <v>811</v>
      </c>
      <c r="R79" s="106"/>
      <c r="S79" s="125" t="s">
        <v>811</v>
      </c>
      <c r="T79" s="105"/>
      <c r="U79" s="105"/>
      <c r="V79" s="105"/>
      <c r="W79" s="105"/>
      <c r="X79" s="105"/>
    </row>
    <row r="80" spans="1:24">
      <c r="A80" s="105" t="s">
        <v>2126</v>
      </c>
      <c r="B80" s="105" t="s">
        <v>2137</v>
      </c>
      <c r="C80" s="105">
        <v>2</v>
      </c>
      <c r="D80" s="134">
        <v>42604</v>
      </c>
      <c r="E80" s="105"/>
      <c r="F80" s="105"/>
      <c r="G80" s="105"/>
      <c r="H80" s="105"/>
      <c r="I80" s="135"/>
      <c r="J80" s="111">
        <v>6.3</v>
      </c>
      <c r="K80" s="125">
        <v>26.6</v>
      </c>
      <c r="L80" s="125" t="s">
        <v>811</v>
      </c>
      <c r="M80" s="125" t="s">
        <v>811</v>
      </c>
      <c r="N80" s="125" t="s">
        <v>811</v>
      </c>
      <c r="O80" s="125" t="s">
        <v>811</v>
      </c>
      <c r="P80" s="49" t="s">
        <v>811</v>
      </c>
      <c r="Q80" s="125" t="s">
        <v>811</v>
      </c>
      <c r="R80" s="106"/>
      <c r="S80" s="125" t="s">
        <v>811</v>
      </c>
      <c r="T80" s="105"/>
      <c r="U80" s="105"/>
      <c r="V80" s="105"/>
      <c r="W80" s="105"/>
      <c r="X80" s="105"/>
    </row>
    <row r="81" spans="1:24">
      <c r="A81" s="105" t="s">
        <v>2126</v>
      </c>
      <c r="B81" s="105" t="s">
        <v>2137</v>
      </c>
      <c r="C81" s="105">
        <v>3</v>
      </c>
      <c r="D81" s="134">
        <v>42604</v>
      </c>
      <c r="E81" s="105"/>
      <c r="F81" s="105"/>
      <c r="G81" s="105"/>
      <c r="H81" s="105"/>
      <c r="I81" s="135"/>
      <c r="J81" s="111">
        <v>5.94</v>
      </c>
      <c r="K81" s="125">
        <v>26.5</v>
      </c>
      <c r="L81" s="125" t="s">
        <v>811</v>
      </c>
      <c r="M81" s="125" t="s">
        <v>811</v>
      </c>
      <c r="N81" s="125" t="s">
        <v>811</v>
      </c>
      <c r="O81" s="125" t="s">
        <v>811</v>
      </c>
      <c r="P81" s="49" t="s">
        <v>811</v>
      </c>
      <c r="Q81" s="125" t="s">
        <v>811</v>
      </c>
      <c r="R81" s="106"/>
      <c r="S81" s="125" t="s">
        <v>811</v>
      </c>
      <c r="T81" s="105"/>
      <c r="U81" s="105"/>
      <c r="V81" s="105"/>
      <c r="W81" s="105"/>
      <c r="X81" s="105"/>
    </row>
    <row r="82" spans="1:24">
      <c r="A82" s="343" t="s">
        <v>2126</v>
      </c>
      <c r="B82" s="343" t="s">
        <v>2137</v>
      </c>
      <c r="C82" s="343">
        <v>3.3</v>
      </c>
      <c r="D82" s="344">
        <v>42604</v>
      </c>
      <c r="E82" s="343"/>
      <c r="F82" s="343"/>
      <c r="G82" s="343"/>
      <c r="H82" s="343"/>
      <c r="I82" s="345"/>
      <c r="J82" s="346" t="s">
        <v>815</v>
      </c>
      <c r="K82" s="347" t="s">
        <v>815</v>
      </c>
      <c r="L82" s="348">
        <v>6.25</v>
      </c>
      <c r="M82" s="349">
        <v>7.7</v>
      </c>
      <c r="N82" s="350">
        <v>2.5</v>
      </c>
      <c r="O82" s="350">
        <v>2.27</v>
      </c>
      <c r="P82" s="350">
        <v>0.56000000000000005</v>
      </c>
      <c r="Q82" s="350">
        <v>41.66</v>
      </c>
      <c r="R82" s="351"/>
      <c r="S82" s="350">
        <v>4.7699999999999996</v>
      </c>
      <c r="T82" s="343"/>
      <c r="U82" s="343"/>
      <c r="V82" s="343"/>
      <c r="W82" s="343"/>
      <c r="X82" s="343"/>
    </row>
    <row r="83" spans="1:24">
      <c r="A83" s="105" t="s">
        <v>2126</v>
      </c>
      <c r="B83" s="105" t="s">
        <v>2137</v>
      </c>
      <c r="C83" s="105">
        <v>4</v>
      </c>
      <c r="D83" s="134">
        <v>42604</v>
      </c>
      <c r="E83" s="105"/>
      <c r="F83" s="105"/>
      <c r="G83" s="105"/>
      <c r="H83" s="105"/>
      <c r="I83" s="135"/>
      <c r="J83" s="111">
        <v>3.22</v>
      </c>
      <c r="K83" s="125">
        <v>26.1</v>
      </c>
      <c r="L83" s="125" t="s">
        <v>811</v>
      </c>
      <c r="M83" s="125" t="s">
        <v>811</v>
      </c>
      <c r="N83" s="125" t="s">
        <v>811</v>
      </c>
      <c r="O83" s="125" t="s">
        <v>811</v>
      </c>
      <c r="P83" s="49" t="s">
        <v>811</v>
      </c>
      <c r="Q83" s="125" t="s">
        <v>811</v>
      </c>
      <c r="R83" s="106"/>
      <c r="S83" s="125" t="s">
        <v>811</v>
      </c>
      <c r="T83" s="105"/>
      <c r="U83" s="105"/>
      <c r="V83" s="105"/>
      <c r="W83" s="105"/>
      <c r="X83" s="105"/>
    </row>
    <row r="84" spans="1:24">
      <c r="A84" s="333" t="s">
        <v>2126</v>
      </c>
      <c r="B84" s="333" t="s">
        <v>2140</v>
      </c>
      <c r="C84" s="333">
        <v>0.5</v>
      </c>
      <c r="D84" s="334">
        <v>42611</v>
      </c>
      <c r="E84" s="333"/>
      <c r="F84" s="333">
        <v>2</v>
      </c>
      <c r="G84" s="333">
        <v>1.83</v>
      </c>
      <c r="H84" s="333">
        <v>1.83</v>
      </c>
      <c r="I84" s="335">
        <v>1</v>
      </c>
      <c r="J84" s="336">
        <v>5.8</v>
      </c>
      <c r="K84" s="337">
        <v>25.3</v>
      </c>
      <c r="L84" s="338">
        <v>7.39</v>
      </c>
      <c r="M84" s="339">
        <v>69.400000000000006</v>
      </c>
      <c r="N84" s="340">
        <v>10.09</v>
      </c>
      <c r="O84" s="340">
        <v>8.5299999999999994</v>
      </c>
      <c r="P84" s="340">
        <v>1.28</v>
      </c>
      <c r="Q84" s="340">
        <v>60.47</v>
      </c>
      <c r="R84" s="341"/>
      <c r="S84" s="340">
        <v>18.62</v>
      </c>
      <c r="T84" s="333" t="s">
        <v>2302</v>
      </c>
      <c r="U84" s="333" t="s">
        <v>1128</v>
      </c>
      <c r="V84" s="333" t="s">
        <v>1028</v>
      </c>
      <c r="W84" s="333" t="s">
        <v>2303</v>
      </c>
      <c r="X84" s="333" t="s">
        <v>2304</v>
      </c>
    </row>
    <row r="85" spans="1:24">
      <c r="A85" s="105" t="s">
        <v>2126</v>
      </c>
      <c r="B85" s="105" t="s">
        <v>2140</v>
      </c>
      <c r="C85" s="105">
        <v>0.75</v>
      </c>
      <c r="D85" s="134">
        <v>42611</v>
      </c>
      <c r="E85" s="105"/>
      <c r="F85" s="105"/>
      <c r="G85" s="105"/>
      <c r="H85" s="105"/>
      <c r="I85" s="135"/>
      <c r="J85" s="111">
        <v>5.55</v>
      </c>
      <c r="K85" s="125">
        <v>25.3</v>
      </c>
      <c r="L85" s="125" t="s">
        <v>811</v>
      </c>
      <c r="M85" s="125" t="s">
        <v>811</v>
      </c>
      <c r="N85" s="125" t="s">
        <v>811</v>
      </c>
      <c r="O85" s="125" t="s">
        <v>811</v>
      </c>
      <c r="P85" s="49" t="s">
        <v>811</v>
      </c>
      <c r="Q85" s="125" t="s">
        <v>811</v>
      </c>
      <c r="R85" s="106"/>
      <c r="S85" s="125" t="s">
        <v>811</v>
      </c>
      <c r="T85" s="105"/>
      <c r="U85" s="105"/>
      <c r="V85" s="105"/>
      <c r="W85" s="105"/>
      <c r="X85" s="105"/>
    </row>
    <row r="86" spans="1:24">
      <c r="A86" s="105" t="s">
        <v>2126</v>
      </c>
      <c r="B86" s="105" t="s">
        <v>2140</v>
      </c>
      <c r="C86" s="105">
        <v>1</v>
      </c>
      <c r="D86" s="134">
        <v>42611</v>
      </c>
      <c r="E86" s="105"/>
      <c r="F86" s="105"/>
      <c r="G86" s="105"/>
      <c r="H86" s="105"/>
      <c r="I86" s="135"/>
      <c r="J86" s="111">
        <v>5.33</v>
      </c>
      <c r="K86" s="125">
        <v>25.3</v>
      </c>
      <c r="L86" s="125" t="s">
        <v>811</v>
      </c>
      <c r="M86" s="125" t="s">
        <v>811</v>
      </c>
      <c r="N86" s="125" t="s">
        <v>811</v>
      </c>
      <c r="O86" s="125" t="s">
        <v>811</v>
      </c>
      <c r="P86" s="49" t="s">
        <v>811</v>
      </c>
      <c r="Q86" s="125" t="s">
        <v>811</v>
      </c>
      <c r="R86" s="106"/>
      <c r="S86" s="125" t="s">
        <v>811</v>
      </c>
      <c r="T86" s="105"/>
      <c r="U86" s="105"/>
      <c r="V86" s="105"/>
      <c r="W86" s="105"/>
      <c r="X86" s="105"/>
    </row>
    <row r="87" spans="1:24">
      <c r="A87" s="343" t="s">
        <v>2126</v>
      </c>
      <c r="B87" s="343" t="s">
        <v>2140</v>
      </c>
      <c r="C87" s="343">
        <v>1.3</v>
      </c>
      <c r="D87" s="344">
        <v>42611</v>
      </c>
      <c r="E87" s="343"/>
      <c r="F87" s="343"/>
      <c r="G87" s="343"/>
      <c r="H87" s="343"/>
      <c r="I87" s="345"/>
      <c r="J87" s="346">
        <v>5.63</v>
      </c>
      <c r="K87" s="347">
        <v>25.3</v>
      </c>
      <c r="L87" s="348">
        <v>7.44</v>
      </c>
      <c r="M87" s="349">
        <v>70</v>
      </c>
      <c r="N87" s="350">
        <v>10.42</v>
      </c>
      <c r="O87" s="350">
        <v>7.86</v>
      </c>
      <c r="P87" s="350">
        <v>1.1399999999999999</v>
      </c>
      <c r="Q87" s="350">
        <v>56.01</v>
      </c>
      <c r="R87" s="351"/>
      <c r="S87" s="350">
        <v>18.28</v>
      </c>
      <c r="T87" s="105"/>
      <c r="U87" s="105"/>
      <c r="V87" s="105"/>
      <c r="W87" s="105"/>
      <c r="X87" s="105"/>
    </row>
    <row r="88" spans="1:24">
      <c r="A88" s="333" t="s">
        <v>2126</v>
      </c>
      <c r="B88" s="333" t="s">
        <v>2142</v>
      </c>
      <c r="C88" s="333">
        <v>0.5</v>
      </c>
      <c r="D88" s="334">
        <v>42625</v>
      </c>
      <c r="E88" s="333"/>
      <c r="F88" s="333">
        <v>3</v>
      </c>
      <c r="G88" s="333">
        <v>8.6999999999999993</v>
      </c>
      <c r="H88" s="333">
        <v>3.25</v>
      </c>
      <c r="I88" s="335">
        <v>0.37</v>
      </c>
      <c r="J88" s="336">
        <v>8.0500000000000007</v>
      </c>
      <c r="K88" s="337">
        <v>23.8</v>
      </c>
      <c r="L88" s="338">
        <v>6.77</v>
      </c>
      <c r="M88" s="339">
        <v>24.3</v>
      </c>
      <c r="N88" s="340">
        <v>11.6</v>
      </c>
      <c r="O88" s="340">
        <v>2.72</v>
      </c>
      <c r="P88" s="340">
        <v>0.66</v>
      </c>
      <c r="Q88" s="340">
        <v>41.02</v>
      </c>
      <c r="R88" s="341"/>
      <c r="S88" s="340">
        <v>14.32</v>
      </c>
      <c r="T88" s="333" t="s">
        <v>2305</v>
      </c>
      <c r="U88" s="333" t="s">
        <v>1047</v>
      </c>
      <c r="V88" s="333" t="s">
        <v>1028</v>
      </c>
      <c r="W88" s="333" t="s">
        <v>2306</v>
      </c>
      <c r="X88" s="333" t="s">
        <v>2307</v>
      </c>
    </row>
    <row r="89" spans="1:24">
      <c r="A89" s="105" t="s">
        <v>2126</v>
      </c>
      <c r="B89" s="105" t="s">
        <v>2142</v>
      </c>
      <c r="C89" s="105">
        <v>1</v>
      </c>
      <c r="D89" s="134">
        <v>42625</v>
      </c>
      <c r="E89" s="105"/>
      <c r="F89" s="105"/>
      <c r="G89" s="105"/>
      <c r="H89" s="105"/>
      <c r="I89" s="135"/>
      <c r="J89" s="111">
        <v>8.08</v>
      </c>
      <c r="K89" s="125">
        <v>23.8</v>
      </c>
      <c r="L89" s="125" t="s">
        <v>811</v>
      </c>
      <c r="M89" s="125" t="s">
        <v>811</v>
      </c>
      <c r="N89" s="125" t="s">
        <v>811</v>
      </c>
      <c r="O89" s="125" t="s">
        <v>811</v>
      </c>
      <c r="P89" s="49" t="s">
        <v>811</v>
      </c>
      <c r="Q89" s="125" t="s">
        <v>811</v>
      </c>
      <c r="R89" s="106"/>
      <c r="S89" s="125" t="s">
        <v>811</v>
      </c>
      <c r="T89" s="105"/>
      <c r="U89" s="105"/>
      <c r="V89" s="105"/>
      <c r="W89" s="105"/>
      <c r="X89" s="105"/>
    </row>
    <row r="90" spans="1:24">
      <c r="A90" s="105" t="s">
        <v>2126</v>
      </c>
      <c r="B90" s="105" t="s">
        <v>2142</v>
      </c>
      <c r="C90" s="105">
        <v>2</v>
      </c>
      <c r="D90" s="134">
        <v>42625</v>
      </c>
      <c r="E90" s="105"/>
      <c r="F90" s="105"/>
      <c r="G90" s="105"/>
      <c r="H90" s="105"/>
      <c r="I90" s="135"/>
      <c r="J90" s="111">
        <v>8.18</v>
      </c>
      <c r="K90" s="125">
        <v>23.7</v>
      </c>
      <c r="L90" s="125" t="s">
        <v>811</v>
      </c>
      <c r="M90" s="125" t="s">
        <v>811</v>
      </c>
      <c r="N90" s="125" t="s">
        <v>811</v>
      </c>
      <c r="O90" s="125" t="s">
        <v>811</v>
      </c>
      <c r="P90" s="49" t="s">
        <v>811</v>
      </c>
      <c r="Q90" s="125" t="s">
        <v>811</v>
      </c>
      <c r="R90" s="106"/>
      <c r="S90" s="125" t="s">
        <v>811</v>
      </c>
      <c r="T90" s="105"/>
      <c r="U90" s="105"/>
      <c r="V90" s="105"/>
      <c r="W90" s="105"/>
      <c r="X90" s="105"/>
    </row>
    <row r="91" spans="1:24">
      <c r="A91" s="105" t="s">
        <v>2126</v>
      </c>
      <c r="B91" s="105" t="s">
        <v>2142</v>
      </c>
      <c r="C91" s="105">
        <v>3</v>
      </c>
      <c r="D91" s="134">
        <v>42625</v>
      </c>
      <c r="E91" s="105"/>
      <c r="F91" s="105"/>
      <c r="G91" s="105"/>
      <c r="H91" s="105"/>
      <c r="I91" s="135"/>
      <c r="J91" s="111">
        <v>8.06</v>
      </c>
      <c r="K91" s="125">
        <v>23.6</v>
      </c>
      <c r="L91" s="125" t="s">
        <v>811</v>
      </c>
      <c r="M91" s="125" t="s">
        <v>811</v>
      </c>
      <c r="N91" s="125" t="s">
        <v>811</v>
      </c>
      <c r="O91" s="125" t="s">
        <v>811</v>
      </c>
      <c r="P91" s="49" t="s">
        <v>811</v>
      </c>
      <c r="Q91" s="125" t="s">
        <v>811</v>
      </c>
      <c r="R91" s="106"/>
      <c r="S91" s="125" t="s">
        <v>811</v>
      </c>
      <c r="T91" s="105"/>
      <c r="U91" s="105"/>
      <c r="V91" s="105"/>
      <c r="W91" s="105"/>
      <c r="X91" s="105"/>
    </row>
    <row r="92" spans="1:24">
      <c r="A92" s="105" t="s">
        <v>2126</v>
      </c>
      <c r="B92" s="105" t="s">
        <v>2142</v>
      </c>
      <c r="C92" s="105">
        <v>4</v>
      </c>
      <c r="D92" s="134">
        <v>42625</v>
      </c>
      <c r="E92" s="105"/>
      <c r="F92" s="105"/>
      <c r="G92" s="105"/>
      <c r="H92" s="105"/>
      <c r="I92" s="135"/>
      <c r="J92" s="111">
        <v>7.75</v>
      </c>
      <c r="K92" s="125">
        <v>23.3</v>
      </c>
      <c r="L92" s="136">
        <v>6.88</v>
      </c>
      <c r="M92" s="124">
        <v>25.6</v>
      </c>
      <c r="N92" s="49">
        <v>8.92</v>
      </c>
      <c r="O92" s="49">
        <v>3.75</v>
      </c>
      <c r="P92" s="49">
        <v>0.56000000000000005</v>
      </c>
      <c r="Q92" s="49">
        <v>39.11</v>
      </c>
      <c r="R92" s="106"/>
      <c r="S92" s="49">
        <v>12.67</v>
      </c>
      <c r="T92" s="105"/>
      <c r="U92" s="105"/>
      <c r="V92" s="105"/>
      <c r="W92" s="105"/>
      <c r="X92" s="105"/>
    </row>
    <row r="93" spans="1:24">
      <c r="A93" s="105" t="s">
        <v>2126</v>
      </c>
      <c r="B93" s="105" t="s">
        <v>2142</v>
      </c>
      <c r="C93" s="105">
        <v>5</v>
      </c>
      <c r="D93" s="134">
        <v>42625</v>
      </c>
      <c r="E93" s="105"/>
      <c r="F93" s="105"/>
      <c r="G93" s="105"/>
      <c r="H93" s="105"/>
      <c r="I93" s="135"/>
      <c r="J93" s="111">
        <v>4.3499999999999996</v>
      </c>
      <c r="K93" s="125">
        <v>22.6</v>
      </c>
      <c r="L93" s="125" t="s">
        <v>811</v>
      </c>
      <c r="M93" s="125" t="s">
        <v>811</v>
      </c>
      <c r="N93" s="125" t="s">
        <v>811</v>
      </c>
      <c r="O93" s="125" t="s">
        <v>811</v>
      </c>
      <c r="P93" s="49" t="s">
        <v>811</v>
      </c>
      <c r="Q93" s="125" t="s">
        <v>811</v>
      </c>
      <c r="R93" s="106"/>
      <c r="S93" s="125" t="s">
        <v>811</v>
      </c>
      <c r="T93" s="105"/>
      <c r="U93" s="105"/>
      <c r="V93" s="105"/>
      <c r="W93" s="105"/>
      <c r="X93" s="105"/>
    </row>
    <row r="94" spans="1:24">
      <c r="A94" s="105" t="s">
        <v>2126</v>
      </c>
      <c r="B94" s="105" t="s">
        <v>2142</v>
      </c>
      <c r="C94" s="105">
        <v>6</v>
      </c>
      <c r="D94" s="134">
        <v>42625</v>
      </c>
      <c r="E94" s="105"/>
      <c r="F94" s="105"/>
      <c r="G94" s="105"/>
      <c r="H94" s="105"/>
      <c r="I94" s="135"/>
      <c r="J94" s="111">
        <v>0.25</v>
      </c>
      <c r="K94" s="125">
        <v>21.5</v>
      </c>
      <c r="L94" s="125" t="s">
        <v>811</v>
      </c>
      <c r="M94" s="125" t="s">
        <v>811</v>
      </c>
      <c r="N94" s="125" t="s">
        <v>811</v>
      </c>
      <c r="O94" s="125" t="s">
        <v>811</v>
      </c>
      <c r="P94" s="49" t="s">
        <v>811</v>
      </c>
      <c r="Q94" s="125" t="s">
        <v>811</v>
      </c>
      <c r="R94" s="106"/>
      <c r="S94" s="125" t="s">
        <v>811</v>
      </c>
      <c r="T94" s="105"/>
      <c r="U94" s="105"/>
      <c r="V94" s="105"/>
      <c r="W94" s="105"/>
      <c r="X94" s="105"/>
    </row>
    <row r="95" spans="1:24">
      <c r="A95" s="105" t="s">
        <v>2126</v>
      </c>
      <c r="B95" s="105" t="s">
        <v>2142</v>
      </c>
      <c r="C95" s="105">
        <v>7</v>
      </c>
      <c r="D95" s="134">
        <v>42625</v>
      </c>
      <c r="E95" s="105"/>
      <c r="F95" s="105"/>
      <c r="G95" s="105"/>
      <c r="H95" s="105"/>
      <c r="I95" s="135"/>
      <c r="J95" s="111">
        <v>0.25</v>
      </c>
      <c r="K95" s="125">
        <v>16.2</v>
      </c>
      <c r="L95" s="125" t="s">
        <v>811</v>
      </c>
      <c r="M95" s="125" t="s">
        <v>811</v>
      </c>
      <c r="N95" s="125" t="s">
        <v>811</v>
      </c>
      <c r="O95" s="125" t="s">
        <v>811</v>
      </c>
      <c r="P95" s="49" t="s">
        <v>811</v>
      </c>
      <c r="Q95" s="125" t="s">
        <v>811</v>
      </c>
      <c r="R95" s="106"/>
      <c r="S95" s="125" t="s">
        <v>811</v>
      </c>
      <c r="T95" s="105"/>
      <c r="U95" s="105"/>
      <c r="V95" s="105"/>
      <c r="W95" s="105"/>
      <c r="X95" s="105"/>
    </row>
    <row r="96" spans="1:24">
      <c r="A96" s="105" t="s">
        <v>2126</v>
      </c>
      <c r="B96" s="105" t="s">
        <v>2142</v>
      </c>
      <c r="C96" s="105">
        <v>7.7</v>
      </c>
      <c r="D96" s="134">
        <v>42625</v>
      </c>
      <c r="E96" s="105"/>
      <c r="F96" s="105"/>
      <c r="G96" s="105"/>
      <c r="H96" s="105"/>
      <c r="I96" s="135"/>
      <c r="J96" s="111">
        <v>0.26</v>
      </c>
      <c r="K96" s="125">
        <v>14</v>
      </c>
      <c r="L96" s="136">
        <v>6.11</v>
      </c>
      <c r="M96" s="124">
        <v>39.6</v>
      </c>
      <c r="N96" s="49">
        <v>38.36</v>
      </c>
      <c r="O96" s="49">
        <v>46.82</v>
      </c>
      <c r="P96" s="49">
        <v>1.5</v>
      </c>
      <c r="Q96" s="49">
        <v>48.67</v>
      </c>
      <c r="R96" s="106"/>
      <c r="S96" s="49">
        <v>85.17</v>
      </c>
      <c r="T96" s="105"/>
      <c r="U96" s="105"/>
      <c r="V96" s="105"/>
      <c r="W96" s="105"/>
      <c r="X96" s="105"/>
    </row>
    <row r="97" spans="1:24">
      <c r="A97" s="333" t="s">
        <v>2126</v>
      </c>
      <c r="B97" s="333" t="s">
        <v>2308</v>
      </c>
      <c r="C97" s="333">
        <v>0.5</v>
      </c>
      <c r="D97" s="334">
        <v>42604</v>
      </c>
      <c r="E97" s="333"/>
      <c r="F97" s="333">
        <v>2</v>
      </c>
      <c r="G97" s="333">
        <v>0.8</v>
      </c>
      <c r="H97" s="333">
        <v>0.28000000000000003</v>
      </c>
      <c r="I97" s="335">
        <v>0.35</v>
      </c>
      <c r="J97" s="336">
        <v>7.99</v>
      </c>
      <c r="K97" s="337">
        <v>24.2</v>
      </c>
      <c r="L97" s="338">
        <v>5.26</v>
      </c>
      <c r="M97" s="339">
        <v>2.7</v>
      </c>
      <c r="N97" s="340">
        <v>124.76</v>
      </c>
      <c r="O97" s="340">
        <v>88.69</v>
      </c>
      <c r="P97" s="340">
        <v>9.9</v>
      </c>
      <c r="Q97" s="340">
        <v>260.99</v>
      </c>
      <c r="R97" s="341"/>
      <c r="S97" s="340">
        <v>213.45</v>
      </c>
      <c r="T97" s="333" t="s">
        <v>1022</v>
      </c>
      <c r="U97" s="333" t="s">
        <v>1047</v>
      </c>
      <c r="V97" s="333" t="s">
        <v>1038</v>
      </c>
      <c r="W97" s="333" t="s">
        <v>2309</v>
      </c>
      <c r="X97" s="333" t="s">
        <v>2310</v>
      </c>
    </row>
    <row r="98" spans="1:24">
      <c r="A98" s="105" t="s">
        <v>2126</v>
      </c>
      <c r="B98" s="105" t="s">
        <v>2308</v>
      </c>
      <c r="C98" s="105">
        <v>0.5</v>
      </c>
      <c r="D98" s="134">
        <v>42604</v>
      </c>
      <c r="E98" s="105" t="s">
        <v>1130</v>
      </c>
      <c r="F98" s="105"/>
      <c r="G98" s="105"/>
      <c r="H98" s="105"/>
      <c r="I98" s="135"/>
      <c r="J98" s="111">
        <v>7.99</v>
      </c>
      <c r="K98" s="125">
        <v>24.2</v>
      </c>
      <c r="L98" s="136">
        <v>5.26</v>
      </c>
      <c r="M98" s="124">
        <v>2.6</v>
      </c>
      <c r="N98" s="49">
        <v>133.4</v>
      </c>
      <c r="O98" s="49">
        <v>91.42</v>
      </c>
      <c r="P98" s="49">
        <v>8.68</v>
      </c>
      <c r="Q98" s="49">
        <v>252.67</v>
      </c>
      <c r="R98" s="106"/>
      <c r="S98" s="49">
        <v>224.82</v>
      </c>
      <c r="T98" s="105"/>
      <c r="U98" s="105"/>
      <c r="V98" s="105"/>
      <c r="W98" s="105"/>
      <c r="X98" s="105"/>
    </row>
    <row r="99" spans="1:24">
      <c r="A99" s="333" t="s">
        <v>2126</v>
      </c>
      <c r="B99" s="333" t="s">
        <v>2149</v>
      </c>
      <c r="C99" s="333">
        <v>0.5</v>
      </c>
      <c r="D99" s="334">
        <v>42611</v>
      </c>
      <c r="E99" s="333"/>
      <c r="F99" s="333">
        <v>2</v>
      </c>
      <c r="G99" s="333">
        <v>4.57</v>
      </c>
      <c r="H99" s="333">
        <v>1.55</v>
      </c>
      <c r="I99" s="335">
        <v>0.34</v>
      </c>
      <c r="J99" s="336">
        <v>8.3699999999999992</v>
      </c>
      <c r="K99" s="337">
        <v>26.1</v>
      </c>
      <c r="L99" s="338">
        <v>8.2899999999999991</v>
      </c>
      <c r="M99" s="339">
        <v>23.3</v>
      </c>
      <c r="N99" s="340">
        <v>25.2</v>
      </c>
      <c r="O99" s="353">
        <v>11.2</v>
      </c>
      <c r="P99" s="354" t="s">
        <v>1880</v>
      </c>
      <c r="Q99" s="340">
        <v>36.869999999999997</v>
      </c>
      <c r="R99" s="341"/>
      <c r="S99" s="340">
        <v>36.39</v>
      </c>
      <c r="T99" s="333" t="s">
        <v>2311</v>
      </c>
      <c r="U99" s="333" t="s">
        <v>1128</v>
      </c>
      <c r="V99" s="333" t="s">
        <v>1028</v>
      </c>
      <c r="W99" s="333" t="s">
        <v>2312</v>
      </c>
      <c r="X99" s="333" t="s">
        <v>2313</v>
      </c>
    </row>
    <row r="100" spans="1:24">
      <c r="A100" s="105" t="s">
        <v>2126</v>
      </c>
      <c r="B100" s="105" t="s">
        <v>2149</v>
      </c>
      <c r="C100" s="105">
        <v>1</v>
      </c>
      <c r="D100" s="134">
        <v>42611</v>
      </c>
      <c r="E100" s="105"/>
      <c r="F100" s="105"/>
      <c r="G100" s="105"/>
      <c r="H100" s="105"/>
      <c r="I100" s="135"/>
      <c r="J100" s="111">
        <v>8.41</v>
      </c>
      <c r="K100" s="125">
        <v>26.1</v>
      </c>
      <c r="L100" s="125" t="s">
        <v>811</v>
      </c>
      <c r="M100" s="125" t="s">
        <v>811</v>
      </c>
      <c r="N100" s="125" t="s">
        <v>811</v>
      </c>
      <c r="O100" s="125" t="s">
        <v>811</v>
      </c>
      <c r="P100" s="49" t="s">
        <v>811</v>
      </c>
      <c r="Q100" s="125" t="s">
        <v>811</v>
      </c>
      <c r="R100" s="106"/>
      <c r="S100" s="125" t="s">
        <v>811</v>
      </c>
      <c r="T100" s="105"/>
      <c r="U100" s="105"/>
      <c r="V100" s="105"/>
      <c r="W100" s="105"/>
      <c r="X100" s="105"/>
    </row>
    <row r="101" spans="1:24">
      <c r="A101" s="105" t="s">
        <v>2126</v>
      </c>
      <c r="B101" s="105" t="s">
        <v>2149</v>
      </c>
      <c r="C101" s="105">
        <v>2</v>
      </c>
      <c r="D101" s="134">
        <v>42611</v>
      </c>
      <c r="E101" s="105"/>
      <c r="F101" s="105"/>
      <c r="G101" s="105"/>
      <c r="H101" s="105"/>
      <c r="I101" s="135"/>
      <c r="J101" s="111">
        <v>8.82</v>
      </c>
      <c r="K101" s="125">
        <v>26.1</v>
      </c>
      <c r="L101" s="125" t="s">
        <v>811</v>
      </c>
      <c r="M101" s="125" t="s">
        <v>811</v>
      </c>
      <c r="N101" s="125" t="s">
        <v>811</v>
      </c>
      <c r="O101" s="125" t="s">
        <v>811</v>
      </c>
      <c r="P101" s="49" t="s">
        <v>811</v>
      </c>
      <c r="Q101" s="125" t="s">
        <v>811</v>
      </c>
      <c r="R101" s="106"/>
      <c r="S101" s="125" t="s">
        <v>811</v>
      </c>
      <c r="T101" s="105"/>
      <c r="U101" s="105"/>
      <c r="V101" s="105"/>
      <c r="W101" s="105"/>
      <c r="X101" s="105"/>
    </row>
    <row r="102" spans="1:24">
      <c r="A102" s="105" t="s">
        <v>2126</v>
      </c>
      <c r="B102" s="105" t="s">
        <v>2149</v>
      </c>
      <c r="C102" s="105">
        <v>3</v>
      </c>
      <c r="D102" s="134">
        <v>42611</v>
      </c>
      <c r="E102" s="105"/>
      <c r="F102" s="105"/>
      <c r="G102" s="105"/>
      <c r="H102" s="105"/>
      <c r="I102" s="135"/>
      <c r="J102" s="111">
        <v>8.89</v>
      </c>
      <c r="K102" s="125">
        <v>26</v>
      </c>
      <c r="L102" s="125" t="s">
        <v>811</v>
      </c>
      <c r="M102" s="125" t="s">
        <v>811</v>
      </c>
      <c r="N102" s="125" t="s">
        <v>811</v>
      </c>
      <c r="O102" s="125" t="s">
        <v>811</v>
      </c>
      <c r="P102" s="49" t="s">
        <v>811</v>
      </c>
      <c r="Q102" s="125" t="s">
        <v>811</v>
      </c>
      <c r="R102" s="106"/>
      <c r="S102" s="125" t="s">
        <v>811</v>
      </c>
      <c r="T102" s="105"/>
      <c r="U102" s="105"/>
      <c r="V102" s="105"/>
      <c r="W102" s="105"/>
      <c r="X102" s="105"/>
    </row>
    <row r="103" spans="1:24">
      <c r="A103" s="105" t="s">
        <v>2126</v>
      </c>
      <c r="B103" s="105" t="s">
        <v>2149</v>
      </c>
      <c r="C103" s="105">
        <v>4</v>
      </c>
      <c r="D103" s="134">
        <v>42611</v>
      </c>
      <c r="E103" s="105"/>
      <c r="F103" s="105"/>
      <c r="G103" s="105"/>
      <c r="H103" s="105"/>
      <c r="I103" s="135"/>
      <c r="J103" s="111">
        <v>0.39</v>
      </c>
      <c r="K103" s="125">
        <v>25.7</v>
      </c>
      <c r="L103" s="136">
        <v>7.09</v>
      </c>
      <c r="M103" s="124">
        <v>21.4</v>
      </c>
      <c r="N103" s="49">
        <v>46.19</v>
      </c>
      <c r="O103" s="26">
        <v>14.41</v>
      </c>
      <c r="P103" s="49">
        <v>1.46</v>
      </c>
      <c r="Q103" s="49">
        <v>45.8</v>
      </c>
      <c r="R103" s="106"/>
      <c r="S103" s="49">
        <v>60.59</v>
      </c>
      <c r="T103" s="105"/>
      <c r="U103" s="105"/>
      <c r="V103" s="105"/>
      <c r="W103" s="105"/>
      <c r="X103" s="105"/>
    </row>
    <row r="104" spans="1:24">
      <c r="A104" s="333" t="s">
        <v>2126</v>
      </c>
      <c r="B104" s="333" t="s">
        <v>2152</v>
      </c>
      <c r="C104" s="333">
        <v>0.5</v>
      </c>
      <c r="D104" s="334">
        <v>42604</v>
      </c>
      <c r="E104" s="333"/>
      <c r="F104" s="333">
        <v>2</v>
      </c>
      <c r="G104" s="333">
        <v>1.78</v>
      </c>
      <c r="H104" s="333">
        <v>0.84</v>
      </c>
      <c r="I104" s="335">
        <v>0.47</v>
      </c>
      <c r="J104" s="336">
        <v>2.59</v>
      </c>
      <c r="K104" s="337">
        <v>25</v>
      </c>
      <c r="L104" s="338">
        <v>6.04</v>
      </c>
      <c r="M104" s="339">
        <v>14.6</v>
      </c>
      <c r="N104" s="340">
        <v>23.89</v>
      </c>
      <c r="O104" s="340">
        <v>11.28</v>
      </c>
      <c r="P104" s="340">
        <v>1.35</v>
      </c>
      <c r="Q104" s="340">
        <v>62.71</v>
      </c>
      <c r="R104" s="341"/>
      <c r="S104" s="340">
        <v>35.17</v>
      </c>
      <c r="T104" s="333" t="s">
        <v>2207</v>
      </c>
      <c r="U104" s="333" t="s">
        <v>1047</v>
      </c>
      <c r="V104" s="333" t="s">
        <v>1028</v>
      </c>
      <c r="W104" s="333" t="s">
        <v>2314</v>
      </c>
      <c r="X104" s="333" t="s">
        <v>2315</v>
      </c>
    </row>
    <row r="105" spans="1:24">
      <c r="A105" s="105" t="s">
        <v>2126</v>
      </c>
      <c r="B105" s="105" t="s">
        <v>2152</v>
      </c>
      <c r="C105" s="105">
        <v>1</v>
      </c>
      <c r="D105" s="134">
        <v>42604</v>
      </c>
      <c r="E105" s="105"/>
      <c r="F105" s="105"/>
      <c r="G105" s="105"/>
      <c r="H105" s="105"/>
      <c r="I105" s="135"/>
      <c r="J105" s="111">
        <v>1.81</v>
      </c>
      <c r="K105" s="125">
        <v>24.7</v>
      </c>
      <c r="L105" s="125" t="s">
        <v>811</v>
      </c>
      <c r="M105" s="125" t="s">
        <v>811</v>
      </c>
      <c r="N105" s="125" t="s">
        <v>811</v>
      </c>
      <c r="O105" s="125" t="s">
        <v>811</v>
      </c>
      <c r="P105" s="49" t="s">
        <v>811</v>
      </c>
      <c r="Q105" s="125" t="s">
        <v>811</v>
      </c>
      <c r="R105" s="106"/>
      <c r="S105" s="125" t="s">
        <v>811</v>
      </c>
      <c r="T105" s="105"/>
      <c r="U105" s="105"/>
      <c r="V105" s="105"/>
      <c r="W105" s="105"/>
      <c r="X105" s="105"/>
    </row>
    <row r="106" spans="1:24">
      <c r="A106" s="105" t="s">
        <v>2126</v>
      </c>
      <c r="B106" s="105" t="s">
        <v>2152</v>
      </c>
      <c r="C106" s="105">
        <v>1.25</v>
      </c>
      <c r="D106" s="134">
        <v>42604</v>
      </c>
      <c r="E106" s="105"/>
      <c r="F106" s="105"/>
      <c r="G106" s="105"/>
      <c r="H106" s="105"/>
      <c r="I106" s="135"/>
      <c r="J106" s="111">
        <v>0.26</v>
      </c>
      <c r="K106" s="125">
        <v>24.4</v>
      </c>
      <c r="L106" s="136">
        <v>5.96</v>
      </c>
      <c r="M106" s="124">
        <v>15.4</v>
      </c>
      <c r="N106" s="49">
        <v>17.309999999999999</v>
      </c>
      <c r="O106" s="49">
        <v>14.98</v>
      </c>
      <c r="P106" s="49">
        <v>1.68</v>
      </c>
      <c r="Q106" s="49">
        <v>62.71</v>
      </c>
      <c r="R106" s="106"/>
      <c r="S106" s="49">
        <v>32.29</v>
      </c>
      <c r="T106" s="105"/>
      <c r="U106" s="105"/>
      <c r="V106" s="105"/>
      <c r="W106" s="105"/>
      <c r="X106" s="105"/>
    </row>
    <row r="107" spans="1:24">
      <c r="A107" s="333" t="s">
        <v>2126</v>
      </c>
      <c r="B107" s="333" t="s">
        <v>2316</v>
      </c>
      <c r="C107" s="333">
        <v>0.5</v>
      </c>
      <c r="D107" s="334">
        <v>42611</v>
      </c>
      <c r="E107" s="333"/>
      <c r="F107" s="333">
        <v>2</v>
      </c>
      <c r="G107" s="333">
        <v>3.7</v>
      </c>
      <c r="H107" s="333">
        <v>2.7</v>
      </c>
      <c r="I107" s="335">
        <v>0.73</v>
      </c>
      <c r="J107" s="336">
        <v>5.79</v>
      </c>
      <c r="K107" s="337">
        <v>26.1</v>
      </c>
      <c r="L107" s="338">
        <v>6.23</v>
      </c>
      <c r="M107" s="339">
        <v>11.6</v>
      </c>
      <c r="N107" s="340">
        <v>4.2300000000000004</v>
      </c>
      <c r="O107" s="340">
        <v>2.71</v>
      </c>
      <c r="P107" s="340">
        <v>0.56000000000000005</v>
      </c>
      <c r="Q107" s="340">
        <v>34.32</v>
      </c>
      <c r="R107" s="341"/>
      <c r="S107" s="340">
        <v>6.94</v>
      </c>
      <c r="T107" s="333" t="s">
        <v>1127</v>
      </c>
      <c r="U107" s="333" t="s">
        <v>1128</v>
      </c>
      <c r="V107" s="333" t="s">
        <v>1028</v>
      </c>
      <c r="W107" s="333" t="s">
        <v>2317</v>
      </c>
      <c r="X107" s="333" t="s">
        <v>2318</v>
      </c>
    </row>
    <row r="108" spans="1:24">
      <c r="A108" s="105" t="s">
        <v>2126</v>
      </c>
      <c r="B108" s="105" t="s">
        <v>2316</v>
      </c>
      <c r="C108" s="105">
        <v>1</v>
      </c>
      <c r="D108" s="134">
        <v>42611</v>
      </c>
      <c r="E108" s="105"/>
      <c r="F108" s="105"/>
      <c r="G108" s="105"/>
      <c r="H108" s="105"/>
      <c r="I108" s="135"/>
      <c r="J108" s="111">
        <v>5.82</v>
      </c>
      <c r="K108" s="125">
        <v>26.1</v>
      </c>
      <c r="L108" s="125" t="s">
        <v>811</v>
      </c>
      <c r="M108" s="125" t="s">
        <v>811</v>
      </c>
      <c r="N108" s="125" t="s">
        <v>811</v>
      </c>
      <c r="O108" s="125" t="s">
        <v>811</v>
      </c>
      <c r="P108" s="49" t="s">
        <v>811</v>
      </c>
      <c r="Q108" s="125" t="s">
        <v>811</v>
      </c>
      <c r="R108" s="106"/>
      <c r="S108" s="125" t="s">
        <v>811</v>
      </c>
      <c r="T108" s="105"/>
      <c r="U108" s="105"/>
      <c r="V108" s="105"/>
      <c r="W108" s="105"/>
      <c r="X108" s="105"/>
    </row>
    <row r="109" spans="1:24">
      <c r="A109" s="105" t="s">
        <v>2126</v>
      </c>
      <c r="B109" s="105" t="s">
        <v>2316</v>
      </c>
      <c r="C109" s="105">
        <v>2</v>
      </c>
      <c r="D109" s="134">
        <v>42611</v>
      </c>
      <c r="E109" s="105"/>
      <c r="F109" s="105"/>
      <c r="G109" s="105"/>
      <c r="H109" s="105"/>
      <c r="I109" s="135"/>
      <c r="J109" s="111">
        <v>5.82</v>
      </c>
      <c r="K109" s="125">
        <v>26</v>
      </c>
      <c r="L109" s="125" t="s">
        <v>811</v>
      </c>
      <c r="M109" s="125" t="s">
        <v>811</v>
      </c>
      <c r="N109" s="125" t="s">
        <v>811</v>
      </c>
      <c r="O109" s="125" t="s">
        <v>811</v>
      </c>
      <c r="P109" s="49" t="s">
        <v>811</v>
      </c>
      <c r="Q109" s="125" t="s">
        <v>811</v>
      </c>
      <c r="R109" s="106"/>
      <c r="S109" s="125" t="s">
        <v>811</v>
      </c>
      <c r="T109" s="105"/>
      <c r="U109" s="105"/>
      <c r="V109" s="105"/>
      <c r="W109" s="105"/>
      <c r="X109" s="105"/>
    </row>
    <row r="110" spans="1:24">
      <c r="A110" s="343" t="s">
        <v>2126</v>
      </c>
      <c r="B110" s="343" t="s">
        <v>2316</v>
      </c>
      <c r="C110" s="343">
        <v>2.7</v>
      </c>
      <c r="D110" s="344">
        <v>42611</v>
      </c>
      <c r="E110" s="343"/>
      <c r="F110" s="343"/>
      <c r="G110" s="343"/>
      <c r="H110" s="343"/>
      <c r="I110" s="345"/>
      <c r="J110" s="346">
        <v>5.45</v>
      </c>
      <c r="K110" s="347">
        <v>25.9</v>
      </c>
      <c r="L110" s="348">
        <v>6.29</v>
      </c>
      <c r="M110" s="349">
        <v>12.5</v>
      </c>
      <c r="N110" s="350">
        <v>3.05</v>
      </c>
      <c r="O110" s="350">
        <v>3.81</v>
      </c>
      <c r="P110" s="350">
        <v>0.59</v>
      </c>
      <c r="Q110" s="350">
        <v>29.86</v>
      </c>
      <c r="R110" s="351"/>
      <c r="S110" s="350">
        <v>6.85</v>
      </c>
      <c r="T110" s="105"/>
      <c r="U110" s="105"/>
      <c r="V110" s="105"/>
      <c r="W110" s="105"/>
      <c r="X110" s="105"/>
    </row>
    <row r="111" spans="1:24">
      <c r="A111" s="105" t="s">
        <v>2126</v>
      </c>
      <c r="B111" s="105" t="s">
        <v>2316</v>
      </c>
      <c r="C111" s="105">
        <v>3</v>
      </c>
      <c r="D111" s="134">
        <v>42611</v>
      </c>
      <c r="E111" s="105"/>
      <c r="F111" s="105"/>
      <c r="G111" s="105"/>
      <c r="H111" s="105"/>
      <c r="I111" s="135"/>
      <c r="J111" s="111">
        <v>4.5999999999999996</v>
      </c>
      <c r="K111" s="125">
        <v>25.9</v>
      </c>
      <c r="L111" s="125" t="s">
        <v>811</v>
      </c>
      <c r="M111" s="125" t="s">
        <v>811</v>
      </c>
      <c r="N111" s="125" t="s">
        <v>811</v>
      </c>
      <c r="O111" s="125" t="s">
        <v>811</v>
      </c>
      <c r="P111" s="49" t="s">
        <v>811</v>
      </c>
      <c r="Q111" s="125" t="s">
        <v>811</v>
      </c>
      <c r="R111" s="106"/>
      <c r="S111" s="125" t="s">
        <v>811</v>
      </c>
      <c r="T111" s="105"/>
      <c r="U111" s="105"/>
      <c r="V111" s="105"/>
      <c r="W111" s="105"/>
      <c r="X111" s="105"/>
    </row>
    <row r="112" spans="1:24">
      <c r="A112" s="333" t="s">
        <v>2126</v>
      </c>
      <c r="B112" s="333" t="s">
        <v>2319</v>
      </c>
      <c r="C112" s="333">
        <v>0.5</v>
      </c>
      <c r="D112" s="334">
        <v>42604</v>
      </c>
      <c r="E112" s="333"/>
      <c r="F112" s="333">
        <v>2</v>
      </c>
      <c r="G112" s="333">
        <v>5</v>
      </c>
      <c r="H112" s="333">
        <v>1.2</v>
      </c>
      <c r="I112" s="335">
        <v>0.24</v>
      </c>
      <c r="J112" s="336">
        <v>7.34</v>
      </c>
      <c r="K112" s="337">
        <v>27.1</v>
      </c>
      <c r="L112" s="338">
        <v>6.95</v>
      </c>
      <c r="M112" s="339">
        <v>23.4</v>
      </c>
      <c r="N112" s="340">
        <v>19.54</v>
      </c>
      <c r="O112" s="340">
        <v>12.08</v>
      </c>
      <c r="P112" s="340">
        <v>1.25</v>
      </c>
      <c r="Q112" s="340">
        <v>73.55</v>
      </c>
      <c r="R112" s="341"/>
      <c r="S112" s="340">
        <v>31.62</v>
      </c>
      <c r="T112" s="333" t="s">
        <v>1022</v>
      </c>
      <c r="U112" s="333" t="s">
        <v>1047</v>
      </c>
      <c r="V112" s="333" t="s">
        <v>1038</v>
      </c>
      <c r="W112" s="333" t="s">
        <v>2320</v>
      </c>
      <c r="X112" s="333" t="s">
        <v>2321</v>
      </c>
    </row>
    <row r="113" spans="1:25">
      <c r="A113" s="105" t="s">
        <v>2126</v>
      </c>
      <c r="B113" s="105" t="s">
        <v>2319</v>
      </c>
      <c r="C113" s="105">
        <v>1</v>
      </c>
      <c r="D113" s="134">
        <v>42604</v>
      </c>
      <c r="E113" s="105"/>
      <c r="F113" s="105"/>
      <c r="G113" s="105"/>
      <c r="H113" s="105"/>
      <c r="I113" s="135"/>
      <c r="J113" s="111">
        <v>7.28</v>
      </c>
      <c r="K113" s="125">
        <v>27.1</v>
      </c>
      <c r="L113" s="125" t="s">
        <v>811</v>
      </c>
      <c r="M113" s="125" t="s">
        <v>811</v>
      </c>
      <c r="N113" s="125" t="s">
        <v>811</v>
      </c>
      <c r="O113" s="125" t="s">
        <v>811</v>
      </c>
      <c r="P113" s="49" t="s">
        <v>811</v>
      </c>
      <c r="Q113" s="125" t="s">
        <v>811</v>
      </c>
      <c r="R113" s="106"/>
      <c r="S113" s="125" t="s">
        <v>811</v>
      </c>
      <c r="T113" s="105"/>
      <c r="U113" s="105"/>
      <c r="V113" s="105"/>
      <c r="W113" s="105"/>
      <c r="X113" s="105"/>
    </row>
    <row r="114" spans="1:25">
      <c r="A114" s="105" t="s">
        <v>2126</v>
      </c>
      <c r="B114" s="105" t="s">
        <v>2319</v>
      </c>
      <c r="C114" s="105">
        <v>2</v>
      </c>
      <c r="D114" s="134">
        <v>42604</v>
      </c>
      <c r="E114" s="105"/>
      <c r="F114" s="105"/>
      <c r="G114" s="105"/>
      <c r="H114" s="105"/>
      <c r="I114" s="135"/>
      <c r="J114" s="111">
        <v>6.99</v>
      </c>
      <c r="K114" s="125">
        <v>26.9</v>
      </c>
      <c r="L114" s="125" t="s">
        <v>811</v>
      </c>
      <c r="M114" s="125" t="s">
        <v>811</v>
      </c>
      <c r="N114" s="125" t="s">
        <v>811</v>
      </c>
      <c r="O114" s="125" t="s">
        <v>811</v>
      </c>
      <c r="P114" s="49" t="s">
        <v>811</v>
      </c>
      <c r="Q114" s="125" t="s">
        <v>811</v>
      </c>
      <c r="R114" s="106"/>
      <c r="S114" s="125" t="s">
        <v>811</v>
      </c>
      <c r="T114" s="105"/>
      <c r="U114" s="105"/>
      <c r="V114" s="105"/>
      <c r="W114" s="105"/>
      <c r="X114" s="105"/>
    </row>
    <row r="115" spans="1:25">
      <c r="A115" s="105" t="s">
        <v>2126</v>
      </c>
      <c r="B115" s="105" t="s">
        <v>2319</v>
      </c>
      <c r="C115" s="105">
        <v>3</v>
      </c>
      <c r="D115" s="134">
        <v>42604</v>
      </c>
      <c r="E115" s="105"/>
      <c r="F115" s="105"/>
      <c r="G115" s="105"/>
      <c r="H115" s="105"/>
      <c r="I115" s="135"/>
      <c r="J115" s="111">
        <v>0.34</v>
      </c>
      <c r="K115" s="125">
        <v>25.7</v>
      </c>
      <c r="L115" s="125" t="s">
        <v>811</v>
      </c>
      <c r="M115" s="125" t="s">
        <v>811</v>
      </c>
      <c r="N115" s="125" t="s">
        <v>811</v>
      </c>
      <c r="O115" s="125" t="s">
        <v>811</v>
      </c>
      <c r="P115" s="49" t="s">
        <v>811</v>
      </c>
      <c r="Q115" s="125" t="s">
        <v>811</v>
      </c>
      <c r="R115" s="106"/>
      <c r="S115" s="125" t="s">
        <v>811</v>
      </c>
      <c r="T115" s="105"/>
      <c r="U115" s="105"/>
      <c r="V115" s="105"/>
      <c r="W115" s="105"/>
      <c r="X115" s="105"/>
    </row>
    <row r="116" spans="1:25">
      <c r="A116" s="105" t="s">
        <v>2126</v>
      </c>
      <c r="B116" s="105" t="s">
        <v>2319</v>
      </c>
      <c r="C116" s="105">
        <v>4</v>
      </c>
      <c r="D116" s="134">
        <v>42604</v>
      </c>
      <c r="E116" s="105"/>
      <c r="F116" s="105"/>
      <c r="G116" s="105"/>
      <c r="H116" s="105"/>
      <c r="I116" s="135"/>
      <c r="J116" s="111">
        <v>0.12</v>
      </c>
      <c r="K116" s="125">
        <v>21.5</v>
      </c>
      <c r="L116" s="136">
        <v>6.33</v>
      </c>
      <c r="M116" s="124">
        <v>25</v>
      </c>
      <c r="N116" s="49">
        <v>35.89</v>
      </c>
      <c r="O116" s="49">
        <v>12.51</v>
      </c>
      <c r="P116" s="49">
        <v>2.5299999999999998</v>
      </c>
      <c r="Q116" s="49">
        <v>69.09</v>
      </c>
      <c r="R116" s="106"/>
      <c r="S116" s="49">
        <v>48.4</v>
      </c>
      <c r="T116" s="105"/>
      <c r="U116" s="105"/>
      <c r="V116" s="105"/>
      <c r="W116" s="105"/>
      <c r="X116" s="105"/>
    </row>
    <row r="117" spans="1:25">
      <c r="A117" s="333" t="s">
        <v>2126</v>
      </c>
      <c r="B117" s="333" t="s">
        <v>2322</v>
      </c>
      <c r="C117" s="333">
        <v>0.25</v>
      </c>
      <c r="D117" s="334">
        <v>42604</v>
      </c>
      <c r="E117" s="333"/>
      <c r="F117" s="333">
        <v>2</v>
      </c>
      <c r="G117" s="333">
        <v>0.95</v>
      </c>
      <c r="H117" s="333">
        <v>0.5</v>
      </c>
      <c r="I117" s="335">
        <v>0.53</v>
      </c>
      <c r="J117" s="336">
        <v>4.07</v>
      </c>
      <c r="K117" s="337">
        <v>25.9</v>
      </c>
      <c r="L117" s="337" t="s">
        <v>811</v>
      </c>
      <c r="M117" s="337" t="s">
        <v>811</v>
      </c>
      <c r="N117" s="337" t="s">
        <v>811</v>
      </c>
      <c r="O117" s="337" t="s">
        <v>811</v>
      </c>
      <c r="P117" s="340" t="s">
        <v>811</v>
      </c>
      <c r="Q117" s="337" t="s">
        <v>811</v>
      </c>
      <c r="R117" s="341"/>
      <c r="S117" s="337" t="s">
        <v>811</v>
      </c>
      <c r="T117" s="333" t="s">
        <v>2210</v>
      </c>
      <c r="U117" s="333" t="s">
        <v>1047</v>
      </c>
      <c r="V117" s="333" t="s">
        <v>2187</v>
      </c>
      <c r="W117" s="333" t="s">
        <v>2323</v>
      </c>
      <c r="X117" s="333" t="s">
        <v>2324</v>
      </c>
    </row>
    <row r="118" spans="1:25">
      <c r="A118" s="343" t="s">
        <v>2126</v>
      </c>
      <c r="B118" s="343" t="s">
        <v>2322</v>
      </c>
      <c r="C118" s="343">
        <v>0.45</v>
      </c>
      <c r="D118" s="344">
        <v>42604</v>
      </c>
      <c r="E118" s="343"/>
      <c r="F118" s="343"/>
      <c r="G118" s="343"/>
      <c r="H118" s="343"/>
      <c r="I118" s="345"/>
      <c r="J118" s="346" t="s">
        <v>815</v>
      </c>
      <c r="K118" s="347" t="s">
        <v>815</v>
      </c>
      <c r="L118" s="348">
        <v>5.81</v>
      </c>
      <c r="M118" s="349">
        <v>6.5</v>
      </c>
      <c r="N118" s="350">
        <v>15.88</v>
      </c>
      <c r="O118" s="350">
        <v>18.45</v>
      </c>
      <c r="P118" s="350">
        <v>3.75</v>
      </c>
      <c r="Q118" s="350">
        <v>87.26</v>
      </c>
      <c r="R118" s="351"/>
      <c r="S118" s="350">
        <v>34.33</v>
      </c>
      <c r="T118" s="105"/>
      <c r="U118" s="105"/>
      <c r="V118" s="105"/>
      <c r="W118" s="105"/>
      <c r="X118" s="105"/>
    </row>
    <row r="119" spans="1:25">
      <c r="A119" s="343" t="s">
        <v>2126</v>
      </c>
      <c r="B119" s="343" t="s">
        <v>2322</v>
      </c>
      <c r="C119" s="343">
        <v>0.45</v>
      </c>
      <c r="D119" s="344">
        <v>42604</v>
      </c>
      <c r="E119" s="343" t="s">
        <v>1130</v>
      </c>
      <c r="F119" s="343"/>
      <c r="G119" s="343"/>
      <c r="H119" s="343"/>
      <c r="I119" s="345"/>
      <c r="J119" s="346" t="s">
        <v>815</v>
      </c>
      <c r="K119" s="347" t="s">
        <v>815</v>
      </c>
      <c r="L119" s="348">
        <v>5.74</v>
      </c>
      <c r="M119" s="349">
        <v>5.8</v>
      </c>
      <c r="N119" s="350">
        <v>14.17</v>
      </c>
      <c r="O119" s="350">
        <v>18.43</v>
      </c>
      <c r="P119" s="350">
        <v>3.42</v>
      </c>
      <c r="Q119" s="350">
        <v>89.18</v>
      </c>
      <c r="R119" s="351"/>
      <c r="S119" s="350">
        <v>32.6</v>
      </c>
      <c r="T119" s="105"/>
      <c r="U119" s="105"/>
      <c r="V119" s="105"/>
      <c r="W119" s="105"/>
      <c r="X119" s="105"/>
    </row>
    <row r="120" spans="1:25">
      <c r="A120" s="105" t="s">
        <v>2126</v>
      </c>
      <c r="B120" s="105" t="s">
        <v>2322</v>
      </c>
      <c r="C120" s="105">
        <v>0.5</v>
      </c>
      <c r="D120" s="134">
        <v>42604</v>
      </c>
      <c r="E120" s="105"/>
      <c r="F120" s="105"/>
      <c r="G120" s="105"/>
      <c r="H120" s="105"/>
      <c r="I120" s="135"/>
      <c r="J120" s="111">
        <v>3.32</v>
      </c>
      <c r="K120" s="125">
        <v>25</v>
      </c>
      <c r="L120" s="125" t="s">
        <v>811</v>
      </c>
      <c r="M120" s="125" t="s">
        <v>811</v>
      </c>
      <c r="N120" s="125" t="s">
        <v>811</v>
      </c>
      <c r="O120" s="125" t="s">
        <v>811</v>
      </c>
      <c r="P120" s="49" t="s">
        <v>811</v>
      </c>
      <c r="Q120" s="125" t="s">
        <v>811</v>
      </c>
      <c r="R120" s="106"/>
      <c r="S120" s="125" t="s">
        <v>811</v>
      </c>
      <c r="T120" s="105"/>
      <c r="U120" s="105"/>
      <c r="V120" s="105"/>
      <c r="W120" s="105"/>
      <c r="X120" s="105"/>
    </row>
    <row r="121" spans="1:25">
      <c r="A121" s="105" t="s">
        <v>2126</v>
      </c>
      <c r="B121" s="105" t="s">
        <v>2322</v>
      </c>
      <c r="C121" s="105">
        <v>0.75</v>
      </c>
      <c r="D121" s="134">
        <v>42604</v>
      </c>
      <c r="E121" s="105"/>
      <c r="F121" s="105"/>
      <c r="G121" s="105"/>
      <c r="H121" s="105"/>
      <c r="I121" s="135"/>
      <c r="J121" s="111">
        <v>1.5</v>
      </c>
      <c r="K121" s="125">
        <v>24.7</v>
      </c>
      <c r="L121" s="125" t="s">
        <v>811</v>
      </c>
      <c r="M121" s="125" t="s">
        <v>811</v>
      </c>
      <c r="N121" s="125" t="s">
        <v>811</v>
      </c>
      <c r="O121" s="125" t="s">
        <v>811</v>
      </c>
      <c r="P121" s="49" t="s">
        <v>811</v>
      </c>
      <c r="Q121" s="125" t="s">
        <v>811</v>
      </c>
      <c r="R121" s="106"/>
      <c r="S121" s="125" t="s">
        <v>811</v>
      </c>
      <c r="T121" s="105"/>
      <c r="U121" s="105"/>
      <c r="V121" s="105"/>
      <c r="W121" s="105"/>
      <c r="X121" s="105"/>
    </row>
    <row r="122" spans="1:25">
      <c r="A122" s="333" t="s">
        <v>2126</v>
      </c>
      <c r="B122" s="333" t="s">
        <v>2166</v>
      </c>
      <c r="C122" s="333">
        <v>0.5</v>
      </c>
      <c r="D122" s="334">
        <v>42611</v>
      </c>
      <c r="E122" s="333"/>
      <c r="F122" s="333">
        <v>2</v>
      </c>
      <c r="G122" s="333">
        <v>2.95</v>
      </c>
      <c r="H122" s="333">
        <v>1.1950000000000001</v>
      </c>
      <c r="I122" s="335">
        <v>0.41</v>
      </c>
      <c r="J122" s="336">
        <v>5.95</v>
      </c>
      <c r="K122" s="337">
        <v>26.1</v>
      </c>
      <c r="L122" s="338">
        <v>6.42</v>
      </c>
      <c r="M122" s="339">
        <v>19.899999999999999</v>
      </c>
      <c r="N122" s="340">
        <v>18.88</v>
      </c>
      <c r="O122" s="340">
        <v>2.2999999999999998</v>
      </c>
      <c r="P122" s="340">
        <v>0.96</v>
      </c>
      <c r="Q122" s="340">
        <v>37.51</v>
      </c>
      <c r="R122" s="341"/>
      <c r="S122" s="340">
        <v>21.17</v>
      </c>
      <c r="T122" s="333" t="s">
        <v>2325</v>
      </c>
      <c r="U122" s="333" t="s">
        <v>1128</v>
      </c>
      <c r="V122" s="333" t="s">
        <v>1028</v>
      </c>
      <c r="W122" s="333" t="s">
        <v>2326</v>
      </c>
      <c r="X122" s="333"/>
    </row>
    <row r="123" spans="1:25">
      <c r="A123" s="105" t="s">
        <v>2126</v>
      </c>
      <c r="B123" s="105" t="s">
        <v>2166</v>
      </c>
      <c r="C123" s="105">
        <v>1</v>
      </c>
      <c r="D123" s="134">
        <v>42611</v>
      </c>
      <c r="E123" s="105"/>
      <c r="F123" s="105"/>
      <c r="G123" s="105"/>
      <c r="H123" s="105"/>
      <c r="I123" s="135"/>
      <c r="J123" s="111">
        <v>1.96</v>
      </c>
      <c r="K123" s="125">
        <v>25</v>
      </c>
      <c r="L123" s="125" t="s">
        <v>811</v>
      </c>
      <c r="M123" s="125" t="s">
        <v>811</v>
      </c>
      <c r="N123" s="125" t="s">
        <v>811</v>
      </c>
      <c r="O123" s="125" t="s">
        <v>811</v>
      </c>
      <c r="P123" s="49" t="s">
        <v>811</v>
      </c>
      <c r="Q123" s="125" t="s">
        <v>811</v>
      </c>
      <c r="R123" s="106"/>
      <c r="S123" s="125" t="s">
        <v>811</v>
      </c>
      <c r="T123" s="105"/>
      <c r="U123" s="105"/>
      <c r="V123" s="105"/>
      <c r="W123" s="105"/>
      <c r="X123" s="105"/>
    </row>
    <row r="124" spans="1:25">
      <c r="A124" s="105" t="s">
        <v>2126</v>
      </c>
      <c r="B124" s="105" t="s">
        <v>2166</v>
      </c>
      <c r="C124" s="105">
        <v>2</v>
      </c>
      <c r="D124" s="134">
        <v>42611</v>
      </c>
      <c r="E124" s="105"/>
      <c r="F124" s="105"/>
      <c r="G124" s="105"/>
      <c r="H124" s="105"/>
      <c r="I124" s="135"/>
      <c r="J124" s="111">
        <v>0.22</v>
      </c>
      <c r="K124" s="125">
        <v>23.5</v>
      </c>
      <c r="L124" s="125" t="s">
        <v>811</v>
      </c>
      <c r="M124" s="125" t="s">
        <v>811</v>
      </c>
      <c r="N124" s="125" t="s">
        <v>811</v>
      </c>
      <c r="O124" s="125" t="s">
        <v>811</v>
      </c>
      <c r="P124" s="49" t="s">
        <v>811</v>
      </c>
      <c r="Q124" s="125" t="s">
        <v>811</v>
      </c>
      <c r="R124" s="106"/>
      <c r="S124" s="125" t="s">
        <v>811</v>
      </c>
      <c r="T124" s="105"/>
      <c r="U124" s="105"/>
      <c r="V124" s="105"/>
      <c r="W124" s="105"/>
      <c r="X124" s="105"/>
    </row>
    <row r="125" spans="1:25">
      <c r="A125" s="105" t="s">
        <v>2126</v>
      </c>
      <c r="B125" s="105" t="s">
        <v>2166</v>
      </c>
      <c r="C125" s="105">
        <v>2.4500000000000002</v>
      </c>
      <c r="D125" s="134">
        <v>42611</v>
      </c>
      <c r="E125" s="105"/>
      <c r="F125" s="105"/>
      <c r="G125" s="105"/>
      <c r="H125" s="105"/>
      <c r="I125" s="135"/>
      <c r="J125" s="111">
        <v>0.14000000000000001</v>
      </c>
      <c r="K125" s="125">
        <v>21.7</v>
      </c>
      <c r="L125" s="136">
        <v>6.18</v>
      </c>
      <c r="M125" s="124">
        <v>41.8</v>
      </c>
      <c r="N125" s="49">
        <v>80.83</v>
      </c>
      <c r="O125" s="49">
        <v>50.12</v>
      </c>
      <c r="P125" s="49">
        <v>1.03</v>
      </c>
      <c r="Q125" s="49">
        <v>35.28</v>
      </c>
      <c r="R125" s="106"/>
      <c r="S125" s="49">
        <v>130.94999999999999</v>
      </c>
      <c r="T125" s="105"/>
      <c r="U125" s="105"/>
      <c r="V125" s="105"/>
      <c r="W125" s="105"/>
      <c r="X125" s="105"/>
    </row>
    <row r="128" spans="1:25" ht="21.6">
      <c r="A128" s="127" t="s">
        <v>804</v>
      </c>
      <c r="B128" s="331" t="s">
        <v>20</v>
      </c>
      <c r="C128" s="331" t="s">
        <v>701</v>
      </c>
      <c r="D128" s="331" t="s">
        <v>846</v>
      </c>
      <c r="E128" s="342" t="s">
        <v>786</v>
      </c>
      <c r="F128" s="127" t="s">
        <v>1000</v>
      </c>
      <c r="G128" s="128" t="s">
        <v>1008</v>
      </c>
      <c r="H128" s="128" t="s">
        <v>806</v>
      </c>
      <c r="I128" s="332" t="s">
        <v>807</v>
      </c>
      <c r="J128" s="138" t="s">
        <v>1009</v>
      </c>
      <c r="K128" s="127" t="s">
        <v>1010</v>
      </c>
      <c r="L128" s="128" t="s">
        <v>1011</v>
      </c>
      <c r="M128" s="127" t="s">
        <v>1012</v>
      </c>
      <c r="N128" s="128" t="s">
        <v>1013</v>
      </c>
      <c r="O128" s="127" t="s">
        <v>1014</v>
      </c>
      <c r="P128" s="127" t="s">
        <v>1015</v>
      </c>
      <c r="Q128" s="130" t="s">
        <v>1016</v>
      </c>
      <c r="R128" s="127" t="s">
        <v>703</v>
      </c>
      <c r="S128" s="128" t="s">
        <v>1017</v>
      </c>
      <c r="T128" s="331" t="s">
        <v>808</v>
      </c>
      <c r="U128" s="127" t="s">
        <v>1018</v>
      </c>
      <c r="V128" s="330" t="s">
        <v>809</v>
      </c>
      <c r="W128" s="127" t="s">
        <v>1019</v>
      </c>
      <c r="X128" s="132" t="s">
        <v>1020</v>
      </c>
      <c r="Y128" s="128" t="s">
        <v>1021</v>
      </c>
    </row>
    <row r="129" spans="1:25">
      <c r="A129" s="355">
        <v>129</v>
      </c>
      <c r="B129" s="355" t="s">
        <v>2126</v>
      </c>
      <c r="C129" s="355" t="s">
        <v>2327</v>
      </c>
      <c r="D129" s="355">
        <v>0.5</v>
      </c>
      <c r="E129" s="356">
        <v>42975</v>
      </c>
      <c r="F129" s="355"/>
      <c r="G129" s="355"/>
      <c r="H129" s="355">
        <v>17.3</v>
      </c>
      <c r="I129" s="355">
        <v>7.2</v>
      </c>
      <c r="J129" s="357">
        <v>0.41618497109826591</v>
      </c>
      <c r="K129" s="355" t="s">
        <v>1044</v>
      </c>
      <c r="L129" s="355">
        <v>1</v>
      </c>
      <c r="M129" s="355">
        <v>2</v>
      </c>
      <c r="N129" s="355" t="s">
        <v>2328</v>
      </c>
      <c r="O129" s="355"/>
      <c r="P129" s="90">
        <v>8.3544980867268439</v>
      </c>
      <c r="Q129" s="355">
        <v>24.4</v>
      </c>
      <c r="R129" s="86">
        <v>6.27</v>
      </c>
      <c r="S129" s="90">
        <v>4.0999999999999996</v>
      </c>
      <c r="T129" s="90">
        <v>0.92234092827004255</v>
      </c>
      <c r="U129" s="90">
        <v>1.1691721411744023</v>
      </c>
      <c r="V129" s="88">
        <v>0.48609206682996448</v>
      </c>
      <c r="W129" s="89">
        <v>57.542235067437375</v>
      </c>
      <c r="X129" s="355"/>
      <c r="Y129" s="358"/>
    </row>
    <row r="130" spans="1:25">
      <c r="A130" s="27">
        <v>130</v>
      </c>
      <c r="B130" s="27" t="s">
        <v>2126</v>
      </c>
      <c r="C130" s="27" t="s">
        <v>2327</v>
      </c>
      <c r="D130" s="27">
        <v>1</v>
      </c>
      <c r="E130" s="139">
        <v>42975</v>
      </c>
      <c r="F130" s="27"/>
      <c r="G130" s="27"/>
      <c r="H130" s="27">
        <v>17.3</v>
      </c>
      <c r="I130" s="27">
        <v>7.2</v>
      </c>
      <c r="J130" s="52">
        <v>0.41618497109826591</v>
      </c>
      <c r="K130" s="27" t="s">
        <v>1044</v>
      </c>
      <c r="L130" s="27">
        <v>1</v>
      </c>
      <c r="M130" s="27">
        <v>2</v>
      </c>
      <c r="N130" s="27" t="s">
        <v>2328</v>
      </c>
      <c r="O130" s="27"/>
      <c r="P130" s="24">
        <v>8.3544980867268439</v>
      </c>
      <c r="Q130" s="27">
        <v>24.4</v>
      </c>
      <c r="T130" s="27"/>
      <c r="U130" s="27"/>
      <c r="V130" s="27"/>
      <c r="W130" s="27"/>
      <c r="X130" s="27"/>
      <c r="Y130" s="47"/>
    </row>
    <row r="131" spans="1:25">
      <c r="A131" s="27">
        <v>131</v>
      </c>
      <c r="B131" s="27" t="s">
        <v>2126</v>
      </c>
      <c r="C131" s="27" t="s">
        <v>2327</v>
      </c>
      <c r="D131" s="27">
        <v>2</v>
      </c>
      <c r="E131" s="139">
        <v>42975</v>
      </c>
      <c r="F131" s="27"/>
      <c r="G131" s="27"/>
      <c r="H131" s="27">
        <v>17.3</v>
      </c>
      <c r="I131" s="27">
        <v>7.2</v>
      </c>
      <c r="J131" s="52">
        <v>0.41618497109826591</v>
      </c>
      <c r="K131" s="27" t="s">
        <v>1044</v>
      </c>
      <c r="L131" s="27">
        <v>1</v>
      </c>
      <c r="M131" s="27">
        <v>2</v>
      </c>
      <c r="N131" s="27" t="s">
        <v>2328</v>
      </c>
      <c r="O131" s="27"/>
      <c r="P131" s="24">
        <v>8.3544980867268439</v>
      </c>
      <c r="Q131" s="27">
        <v>24.4</v>
      </c>
      <c r="T131" s="27"/>
      <c r="U131" s="27"/>
      <c r="V131" s="27"/>
      <c r="W131" s="27"/>
      <c r="X131" s="27"/>
      <c r="Y131" s="47"/>
    </row>
    <row r="132" spans="1:25">
      <c r="A132" s="361">
        <v>132</v>
      </c>
      <c r="B132" s="361" t="s">
        <v>2126</v>
      </c>
      <c r="C132" s="361" t="s">
        <v>2327</v>
      </c>
      <c r="D132" s="361">
        <v>3</v>
      </c>
      <c r="E132" s="362">
        <v>42975</v>
      </c>
      <c r="F132" s="361"/>
      <c r="G132" s="361"/>
      <c r="H132" s="361">
        <v>17.3</v>
      </c>
      <c r="I132" s="361">
        <v>7.2</v>
      </c>
      <c r="J132" s="363">
        <v>0.41618497109826591</v>
      </c>
      <c r="K132" s="361" t="s">
        <v>1044</v>
      </c>
      <c r="L132" s="361">
        <v>1</v>
      </c>
      <c r="M132" s="361">
        <v>2</v>
      </c>
      <c r="N132" s="361" t="s">
        <v>2328</v>
      </c>
      <c r="O132" s="361"/>
      <c r="P132" s="222">
        <v>8.3544980867268439</v>
      </c>
      <c r="Q132" s="361">
        <v>24.4</v>
      </c>
      <c r="R132" s="223">
        <v>6.28</v>
      </c>
      <c r="S132" s="222">
        <v>4</v>
      </c>
      <c r="T132" s="222">
        <v>1.169013502109705</v>
      </c>
      <c r="U132" s="222">
        <v>0.70221023400140625</v>
      </c>
      <c r="V132" s="232">
        <v>0.38887365346397157</v>
      </c>
      <c r="W132" s="233">
        <v>22.571136801541428</v>
      </c>
      <c r="X132" s="27"/>
      <c r="Y132" s="47"/>
    </row>
    <row r="133" spans="1:25">
      <c r="A133" s="27">
        <v>133</v>
      </c>
      <c r="B133" s="27" t="s">
        <v>2126</v>
      </c>
      <c r="C133" s="27" t="s">
        <v>2327</v>
      </c>
      <c r="D133" s="27">
        <v>4</v>
      </c>
      <c r="E133" s="139">
        <v>42975</v>
      </c>
      <c r="F133" s="27"/>
      <c r="G133" s="27"/>
      <c r="H133" s="27">
        <v>17.3</v>
      </c>
      <c r="I133" s="27">
        <v>7.2</v>
      </c>
      <c r="J133" s="52">
        <v>0.41618497109826591</v>
      </c>
      <c r="K133" s="27" t="s">
        <v>1044</v>
      </c>
      <c r="L133" s="27">
        <v>1</v>
      </c>
      <c r="M133" s="27">
        <v>2</v>
      </c>
      <c r="N133" s="27" t="s">
        <v>2328</v>
      </c>
      <c r="O133" s="27"/>
      <c r="P133" s="24">
        <v>8.3544980867268439</v>
      </c>
      <c r="Q133" s="27">
        <v>24.4</v>
      </c>
      <c r="T133" s="27"/>
      <c r="U133" s="27"/>
      <c r="V133" s="27"/>
      <c r="W133" s="27"/>
      <c r="X133" s="27"/>
      <c r="Y133" s="47"/>
    </row>
    <row r="134" spans="1:25">
      <c r="A134" s="27">
        <v>134</v>
      </c>
      <c r="B134" s="27" t="s">
        <v>2126</v>
      </c>
      <c r="C134" s="27" t="s">
        <v>2327</v>
      </c>
      <c r="D134" s="27">
        <v>5</v>
      </c>
      <c r="E134" s="139">
        <v>42975</v>
      </c>
      <c r="F134" s="27"/>
      <c r="G134" s="27"/>
      <c r="H134" s="27">
        <v>17.3</v>
      </c>
      <c r="I134" s="27">
        <v>7.2</v>
      </c>
      <c r="J134" s="52">
        <v>0.41618497109826591</v>
      </c>
      <c r="K134" s="27" t="s">
        <v>1044</v>
      </c>
      <c r="L134" s="27">
        <v>1</v>
      </c>
      <c r="M134" s="27">
        <v>2</v>
      </c>
      <c r="N134" s="27" t="s">
        <v>2328</v>
      </c>
      <c r="O134" s="27"/>
      <c r="P134" s="24">
        <v>8.3544980867268439</v>
      </c>
      <c r="Q134" s="27">
        <v>24.4</v>
      </c>
      <c r="T134" s="27"/>
      <c r="U134" s="27"/>
      <c r="V134" s="27"/>
      <c r="W134" s="27"/>
      <c r="X134" s="27"/>
      <c r="Y134" s="47"/>
    </row>
    <row r="135" spans="1:25">
      <c r="A135" s="27">
        <v>135</v>
      </c>
      <c r="B135" s="27" t="s">
        <v>2126</v>
      </c>
      <c r="C135" s="27" t="s">
        <v>2327</v>
      </c>
      <c r="D135" s="27">
        <v>6</v>
      </c>
      <c r="E135" s="139">
        <v>42975</v>
      </c>
      <c r="F135" s="27"/>
      <c r="G135" s="27"/>
      <c r="H135" s="27">
        <v>17.3</v>
      </c>
      <c r="I135" s="27">
        <v>7.2</v>
      </c>
      <c r="J135" s="52">
        <v>0.41618497109826591</v>
      </c>
      <c r="K135" s="27" t="s">
        <v>1044</v>
      </c>
      <c r="L135" s="27">
        <v>1</v>
      </c>
      <c r="M135" s="27">
        <v>2</v>
      </c>
      <c r="N135" s="27" t="s">
        <v>2328</v>
      </c>
      <c r="O135" s="27"/>
      <c r="P135" s="24">
        <v>8.3544980867268439</v>
      </c>
      <c r="Q135" s="27">
        <v>24.4</v>
      </c>
      <c r="T135" s="27"/>
      <c r="U135" s="27"/>
      <c r="V135" s="27"/>
      <c r="W135" s="27"/>
      <c r="X135" s="27"/>
      <c r="Y135" s="47"/>
    </row>
    <row r="136" spans="1:25">
      <c r="A136" s="27">
        <v>136</v>
      </c>
      <c r="B136" s="27" t="s">
        <v>2126</v>
      </c>
      <c r="C136" s="27" t="s">
        <v>2327</v>
      </c>
      <c r="D136" s="27">
        <v>7</v>
      </c>
      <c r="E136" s="139">
        <v>42975</v>
      </c>
      <c r="F136" s="27"/>
      <c r="G136" s="27"/>
      <c r="H136" s="27">
        <v>17.3</v>
      </c>
      <c r="I136" s="27">
        <v>7.2</v>
      </c>
      <c r="J136" s="52">
        <v>0.41618497109826591</v>
      </c>
      <c r="K136" s="27" t="s">
        <v>1044</v>
      </c>
      <c r="L136" s="27">
        <v>1</v>
      </c>
      <c r="M136" s="27">
        <v>2</v>
      </c>
      <c r="N136" s="27" t="s">
        <v>2328</v>
      </c>
      <c r="O136" s="27"/>
      <c r="P136" s="24">
        <v>8.3700463966937573</v>
      </c>
      <c r="Q136" s="27">
        <v>24.3</v>
      </c>
      <c r="T136" s="27"/>
      <c r="U136" s="27"/>
      <c r="V136" s="27"/>
      <c r="W136" s="27"/>
      <c r="X136" s="27"/>
      <c r="Y136" s="47"/>
    </row>
    <row r="137" spans="1:25">
      <c r="A137" s="27">
        <v>137</v>
      </c>
      <c r="B137" s="27" t="s">
        <v>2126</v>
      </c>
      <c r="C137" s="27" t="s">
        <v>2327</v>
      </c>
      <c r="D137" s="27">
        <v>8</v>
      </c>
      <c r="E137" s="139">
        <v>42975</v>
      </c>
      <c r="F137" s="27"/>
      <c r="G137" s="27"/>
      <c r="H137" s="27">
        <v>17.3</v>
      </c>
      <c r="I137" s="27">
        <v>7.2</v>
      </c>
      <c r="J137" s="52">
        <v>0.41618497109826591</v>
      </c>
      <c r="K137" s="27" t="s">
        <v>1044</v>
      </c>
      <c r="L137" s="27">
        <v>1</v>
      </c>
      <c r="M137" s="27">
        <v>2</v>
      </c>
      <c r="N137" s="27" t="s">
        <v>2328</v>
      </c>
      <c r="O137" s="27"/>
      <c r="P137" s="24">
        <v>8.9485993885338395</v>
      </c>
      <c r="Q137" s="27">
        <v>20.8</v>
      </c>
      <c r="T137" s="27"/>
      <c r="U137" s="27"/>
      <c r="V137" s="27"/>
      <c r="W137" s="27"/>
      <c r="X137" s="27"/>
      <c r="Y137" s="47"/>
    </row>
    <row r="138" spans="1:25">
      <c r="A138" s="27">
        <v>138</v>
      </c>
      <c r="B138" s="27" t="s">
        <v>2126</v>
      </c>
      <c r="C138" s="27" t="s">
        <v>2327</v>
      </c>
      <c r="D138" s="27">
        <v>9</v>
      </c>
      <c r="E138" s="139">
        <v>42975</v>
      </c>
      <c r="F138" s="27"/>
      <c r="G138" s="27"/>
      <c r="H138" s="27">
        <v>17.3</v>
      </c>
      <c r="I138" s="27">
        <v>7.2</v>
      </c>
      <c r="J138" s="52">
        <v>0.41618497109826591</v>
      </c>
      <c r="K138" s="27" t="s">
        <v>1044</v>
      </c>
      <c r="L138" s="27">
        <v>1</v>
      </c>
      <c r="M138" s="27">
        <v>2</v>
      </c>
      <c r="N138" s="27" t="s">
        <v>2328</v>
      </c>
      <c r="O138" s="27"/>
      <c r="P138" s="24">
        <v>9.6431488311243339</v>
      </c>
      <c r="Q138" s="27">
        <v>17.100000000000001</v>
      </c>
      <c r="R138" s="22">
        <v>6.19</v>
      </c>
      <c r="S138" s="24">
        <v>4.9999999999999991</v>
      </c>
      <c r="T138" s="24">
        <v>2.112804219409282</v>
      </c>
      <c r="U138" s="24">
        <v>1.9782581833684962</v>
      </c>
      <c r="V138" s="71">
        <v>0.71767763921534455</v>
      </c>
      <c r="W138" s="25">
        <v>13.9295183044316</v>
      </c>
      <c r="X138" s="27"/>
      <c r="Y138" s="47"/>
    </row>
    <row r="139" spans="1:25">
      <c r="A139" s="27">
        <v>139</v>
      </c>
      <c r="B139" s="27" t="s">
        <v>2126</v>
      </c>
      <c r="C139" s="27" t="s">
        <v>2327</v>
      </c>
      <c r="D139" s="27">
        <v>10</v>
      </c>
      <c r="E139" s="139">
        <v>42975</v>
      </c>
      <c r="F139" s="27"/>
      <c r="G139" s="27"/>
      <c r="H139" s="27">
        <v>17.3</v>
      </c>
      <c r="I139" s="27">
        <v>7.2</v>
      </c>
      <c r="J139" s="52">
        <v>0.41618497109826591</v>
      </c>
      <c r="K139" s="27" t="s">
        <v>1044</v>
      </c>
      <c r="L139" s="27">
        <v>1</v>
      </c>
      <c r="M139" s="27">
        <v>2</v>
      </c>
      <c r="N139" s="27" t="s">
        <v>2328</v>
      </c>
      <c r="O139" s="27"/>
      <c r="P139" s="24">
        <v>10.191940600570192</v>
      </c>
      <c r="Q139" s="27">
        <v>14.5</v>
      </c>
      <c r="T139" s="27"/>
      <c r="U139" s="27"/>
      <c r="V139" s="27"/>
      <c r="W139" s="27"/>
      <c r="X139" s="27"/>
      <c r="Y139" s="47"/>
    </row>
    <row r="140" spans="1:25">
      <c r="A140" s="27">
        <v>140</v>
      </c>
      <c r="B140" s="27" t="s">
        <v>2126</v>
      </c>
      <c r="C140" s="27" t="s">
        <v>2327</v>
      </c>
      <c r="D140" s="27">
        <v>11</v>
      </c>
      <c r="E140" s="139">
        <v>42975</v>
      </c>
      <c r="F140" s="27"/>
      <c r="G140" s="27"/>
      <c r="H140" s="27">
        <v>17.3</v>
      </c>
      <c r="I140" s="27">
        <v>7.2</v>
      </c>
      <c r="J140" s="52">
        <v>0.41618497109826591</v>
      </c>
      <c r="K140" s="27" t="s">
        <v>1044</v>
      </c>
      <c r="L140" s="27">
        <v>1</v>
      </c>
      <c r="M140" s="27">
        <v>2</v>
      </c>
      <c r="N140" s="27" t="s">
        <v>2328</v>
      </c>
      <c r="O140" s="27"/>
      <c r="P140" s="24">
        <v>10.605797093729844</v>
      </c>
      <c r="Q140" s="27">
        <v>12.7</v>
      </c>
      <c r="T140" s="27"/>
      <c r="U140" s="27"/>
      <c r="V140" s="27"/>
      <c r="W140" s="27"/>
      <c r="X140" s="27"/>
      <c r="Y140" s="47"/>
    </row>
    <row r="141" spans="1:25">
      <c r="A141" s="27">
        <v>141</v>
      </c>
      <c r="B141" s="27" t="s">
        <v>2126</v>
      </c>
      <c r="C141" s="27" t="s">
        <v>2327</v>
      </c>
      <c r="D141" s="27">
        <v>12</v>
      </c>
      <c r="E141" s="139">
        <v>42975</v>
      </c>
      <c r="F141" s="27"/>
      <c r="G141" s="27"/>
      <c r="H141" s="27">
        <v>17.3</v>
      </c>
      <c r="I141" s="27">
        <v>7.2</v>
      </c>
      <c r="J141" s="52">
        <v>0.41618497109826591</v>
      </c>
      <c r="K141" s="27" t="s">
        <v>1044</v>
      </c>
      <c r="L141" s="27">
        <v>1</v>
      </c>
      <c r="M141" s="27">
        <v>2</v>
      </c>
      <c r="N141" s="27" t="s">
        <v>2328</v>
      </c>
      <c r="O141" s="27"/>
      <c r="P141" s="24">
        <v>10.898749661822279</v>
      </c>
      <c r="Q141" s="27">
        <v>11.5</v>
      </c>
      <c r="T141" s="27"/>
      <c r="U141" s="27"/>
      <c r="V141" s="27"/>
      <c r="W141" s="27"/>
      <c r="X141" s="27"/>
      <c r="Y141" s="47"/>
    </row>
    <row r="142" spans="1:25">
      <c r="A142" s="27">
        <v>142</v>
      </c>
      <c r="B142" s="27" t="s">
        <v>2126</v>
      </c>
      <c r="C142" s="27" t="s">
        <v>2327</v>
      </c>
      <c r="D142" s="27">
        <v>13</v>
      </c>
      <c r="E142" s="139">
        <v>42975</v>
      </c>
      <c r="F142" s="27"/>
      <c r="G142" s="27"/>
      <c r="H142" s="27">
        <v>17.3</v>
      </c>
      <c r="I142" s="27">
        <v>7.2</v>
      </c>
      <c r="J142" s="52">
        <v>0.41618497109826591</v>
      </c>
      <c r="K142" s="27" t="s">
        <v>1044</v>
      </c>
      <c r="L142" s="27">
        <v>1</v>
      </c>
      <c r="M142" s="27">
        <v>2</v>
      </c>
      <c r="N142" s="27" t="s">
        <v>2328</v>
      </c>
      <c r="O142" s="27"/>
      <c r="P142" s="24">
        <v>11.18019017114818</v>
      </c>
      <c r="Q142" s="27">
        <v>10.4</v>
      </c>
      <c r="T142" s="27"/>
      <c r="U142" s="27"/>
      <c r="V142" s="27"/>
      <c r="W142" s="27"/>
      <c r="X142" s="27"/>
      <c r="Y142" s="47"/>
    </row>
    <row r="143" spans="1:25">
      <c r="A143" s="27">
        <v>143</v>
      </c>
      <c r="B143" s="27" t="s">
        <v>2126</v>
      </c>
      <c r="C143" s="27" t="s">
        <v>2327</v>
      </c>
      <c r="D143" s="27">
        <v>14</v>
      </c>
      <c r="E143" s="139">
        <v>42975</v>
      </c>
      <c r="F143" s="27"/>
      <c r="G143" s="27"/>
      <c r="H143" s="27">
        <v>17.3</v>
      </c>
      <c r="I143" s="27">
        <v>7.2</v>
      </c>
      <c r="J143" s="52">
        <v>0.41618497109826591</v>
      </c>
      <c r="K143" s="27" t="s">
        <v>1044</v>
      </c>
      <c r="L143" s="27">
        <v>1</v>
      </c>
      <c r="M143" s="27">
        <v>2</v>
      </c>
      <c r="N143" s="27" t="s">
        <v>2328</v>
      </c>
      <c r="O143" s="27"/>
      <c r="P143" s="24">
        <v>11.33918422371875</v>
      </c>
      <c r="Q143" s="27">
        <v>9.8000000000000007</v>
      </c>
      <c r="T143" s="27"/>
      <c r="U143" s="27"/>
      <c r="V143" s="27"/>
      <c r="W143" s="27"/>
      <c r="X143" s="27"/>
      <c r="Y143" s="47"/>
    </row>
    <row r="144" spans="1:25">
      <c r="A144" s="27">
        <v>144</v>
      </c>
      <c r="B144" s="27" t="s">
        <v>2126</v>
      </c>
      <c r="C144" s="27" t="s">
        <v>2327</v>
      </c>
      <c r="D144" s="27">
        <v>15</v>
      </c>
      <c r="E144" s="139">
        <v>42975</v>
      </c>
      <c r="F144" s="27"/>
      <c r="G144" s="27"/>
      <c r="H144" s="27">
        <v>17.3</v>
      </c>
      <c r="I144" s="27">
        <v>7.2</v>
      </c>
      <c r="J144" s="52">
        <v>0.41618497109826591</v>
      </c>
      <c r="K144" s="27" t="s">
        <v>1044</v>
      </c>
      <c r="L144" s="27">
        <v>1</v>
      </c>
      <c r="M144" s="27">
        <v>2</v>
      </c>
      <c r="N144" s="27" t="s">
        <v>2328</v>
      </c>
      <c r="O144" s="27"/>
      <c r="P144" s="24">
        <v>11.447412958924579</v>
      </c>
      <c r="Q144" s="27">
        <v>9.4</v>
      </c>
      <c r="R144" s="22">
        <v>5.71</v>
      </c>
      <c r="S144" s="24">
        <v>7.7</v>
      </c>
      <c r="T144" s="140">
        <v>2.5000000000000001E-2</v>
      </c>
      <c r="U144" s="24">
        <v>43.613825869989434</v>
      </c>
      <c r="V144" s="71">
        <v>1.4353552784306891</v>
      </c>
      <c r="W144" s="25">
        <v>18.380385356454717</v>
      </c>
      <c r="X144" s="27"/>
      <c r="Y144" s="47"/>
    </row>
    <row r="145" spans="1:25">
      <c r="A145" s="27">
        <v>145</v>
      </c>
      <c r="B145" s="27" t="s">
        <v>2126</v>
      </c>
      <c r="C145" s="27" t="s">
        <v>2327</v>
      </c>
      <c r="D145" s="27">
        <v>16</v>
      </c>
      <c r="E145" s="139">
        <v>42975</v>
      </c>
      <c r="F145" s="27"/>
      <c r="G145" s="27"/>
      <c r="H145" s="27">
        <v>17.3</v>
      </c>
      <c r="I145" s="27">
        <v>7.2</v>
      </c>
      <c r="J145" s="52">
        <v>0.41618497109826591</v>
      </c>
      <c r="K145" s="27" t="s">
        <v>1044</v>
      </c>
      <c r="L145" s="27">
        <v>1</v>
      </c>
      <c r="M145" s="27">
        <v>2</v>
      </c>
      <c r="N145" s="27" t="s">
        <v>2328</v>
      </c>
      <c r="O145" s="27"/>
      <c r="P145" s="24">
        <v>11.557473849335095</v>
      </c>
      <c r="Q145" s="27">
        <v>9</v>
      </c>
      <c r="X145" s="27"/>
      <c r="Y145" s="47"/>
    </row>
    <row r="146" spans="1:25">
      <c r="A146" s="355">
        <v>60</v>
      </c>
      <c r="B146" s="355" t="s">
        <v>2126</v>
      </c>
      <c r="C146" s="355" t="s">
        <v>2130</v>
      </c>
      <c r="D146" s="355">
        <v>0.5</v>
      </c>
      <c r="E146" s="356">
        <v>42969</v>
      </c>
      <c r="F146" s="355"/>
      <c r="G146" s="355"/>
      <c r="H146" s="355">
        <v>6.12</v>
      </c>
      <c r="I146" s="355">
        <v>1</v>
      </c>
      <c r="J146" s="357">
        <v>0.16339869281045752</v>
      </c>
      <c r="K146" s="355" t="s">
        <v>2329</v>
      </c>
      <c r="L146" s="355">
        <v>3</v>
      </c>
      <c r="M146" s="355">
        <v>2</v>
      </c>
      <c r="N146" s="355" t="s">
        <v>2330</v>
      </c>
      <c r="O146" s="355" t="s">
        <v>2331</v>
      </c>
      <c r="P146" s="90">
        <v>8.17</v>
      </c>
      <c r="Q146" s="87">
        <v>24.7</v>
      </c>
      <c r="R146" s="359">
        <v>6.26</v>
      </c>
      <c r="S146" s="90">
        <v>8.1999999999999993</v>
      </c>
      <c r="T146" s="360">
        <v>20.39240506329114</v>
      </c>
      <c r="U146" s="360">
        <v>4.4885949367088607</v>
      </c>
      <c r="V146" s="88">
        <v>1.9573026524054853</v>
      </c>
      <c r="W146" s="89">
        <v>48.582697495183041</v>
      </c>
      <c r="X146" s="355"/>
      <c r="Y146" s="358"/>
    </row>
    <row r="147" spans="1:25">
      <c r="A147" s="27">
        <v>61</v>
      </c>
      <c r="B147" s="27" t="s">
        <v>2126</v>
      </c>
      <c r="C147" s="27" t="s">
        <v>2130</v>
      </c>
      <c r="D147" s="27">
        <v>1</v>
      </c>
      <c r="E147" s="139">
        <v>42969</v>
      </c>
      <c r="F147" s="27"/>
      <c r="G147" s="27"/>
      <c r="H147" s="27">
        <v>6.12</v>
      </c>
      <c r="I147" s="27">
        <v>1</v>
      </c>
      <c r="J147" s="52">
        <v>0.16339869281045752</v>
      </c>
      <c r="K147" s="27" t="s">
        <v>2329</v>
      </c>
      <c r="L147" s="27">
        <v>3</v>
      </c>
      <c r="M147" s="27">
        <v>2</v>
      </c>
      <c r="N147" s="27" t="s">
        <v>2330</v>
      </c>
      <c r="O147" s="27" t="s">
        <v>2331</v>
      </c>
      <c r="P147" s="24">
        <v>7.35</v>
      </c>
      <c r="Q147" s="23">
        <v>24.5</v>
      </c>
      <c r="T147" s="27"/>
      <c r="U147" s="27"/>
      <c r="V147" s="27"/>
      <c r="W147" s="27"/>
      <c r="X147" s="27"/>
      <c r="Y147" s="47"/>
    </row>
    <row r="148" spans="1:25">
      <c r="A148" s="27">
        <v>62</v>
      </c>
      <c r="B148" s="27" t="s">
        <v>2126</v>
      </c>
      <c r="C148" s="27" t="s">
        <v>2130</v>
      </c>
      <c r="D148" s="27">
        <v>2</v>
      </c>
      <c r="E148" s="139">
        <v>42969</v>
      </c>
      <c r="F148" s="27"/>
      <c r="G148" s="27"/>
      <c r="H148" s="27">
        <v>6.12</v>
      </c>
      <c r="I148" s="27">
        <v>1</v>
      </c>
      <c r="J148" s="52">
        <v>0.16339869281045752</v>
      </c>
      <c r="K148" s="27" t="s">
        <v>2329</v>
      </c>
      <c r="L148" s="27">
        <v>3</v>
      </c>
      <c r="M148" s="27">
        <v>2</v>
      </c>
      <c r="N148" s="27" t="s">
        <v>2330</v>
      </c>
      <c r="O148" s="27" t="s">
        <v>2331</v>
      </c>
      <c r="P148" s="24">
        <v>0.2</v>
      </c>
      <c r="Q148" s="23">
        <v>22.7</v>
      </c>
      <c r="T148" s="27"/>
      <c r="U148" s="27"/>
      <c r="V148" s="27"/>
      <c r="W148" s="27"/>
      <c r="X148" s="27"/>
      <c r="Y148" s="47"/>
    </row>
    <row r="149" spans="1:25">
      <c r="A149" s="27">
        <v>63</v>
      </c>
      <c r="B149" s="27" t="s">
        <v>2126</v>
      </c>
      <c r="C149" s="27" t="s">
        <v>2130</v>
      </c>
      <c r="D149" s="27">
        <v>3</v>
      </c>
      <c r="E149" s="139">
        <v>42969</v>
      </c>
      <c r="F149" s="27"/>
      <c r="G149" s="27"/>
      <c r="H149" s="27">
        <v>6.12</v>
      </c>
      <c r="I149" s="27">
        <v>1</v>
      </c>
      <c r="J149" s="52">
        <v>0.16339869281045752</v>
      </c>
      <c r="K149" s="27" t="s">
        <v>2329</v>
      </c>
      <c r="L149" s="27">
        <v>3</v>
      </c>
      <c r="M149" s="27">
        <v>2</v>
      </c>
      <c r="N149" s="27" t="s">
        <v>2330</v>
      </c>
      <c r="O149" s="27" t="s">
        <v>2331</v>
      </c>
      <c r="P149" s="24">
        <v>0.16</v>
      </c>
      <c r="Q149" s="23">
        <v>16.7</v>
      </c>
      <c r="T149" s="27"/>
      <c r="U149" s="27"/>
      <c r="V149" s="27"/>
      <c r="W149" s="27"/>
      <c r="X149" s="27"/>
      <c r="Y149" s="47"/>
    </row>
    <row r="150" spans="1:25">
      <c r="A150" s="27">
        <v>64</v>
      </c>
      <c r="B150" s="27" t="s">
        <v>2126</v>
      </c>
      <c r="C150" s="27" t="s">
        <v>2130</v>
      </c>
      <c r="D150" s="27">
        <v>4</v>
      </c>
      <c r="E150" s="139">
        <v>42969</v>
      </c>
      <c r="F150" s="27"/>
      <c r="G150" s="27"/>
      <c r="H150" s="27">
        <v>6.12</v>
      </c>
      <c r="I150" s="27">
        <v>1</v>
      </c>
      <c r="J150" s="52">
        <v>0.16339869281045752</v>
      </c>
      <c r="K150" s="27" t="s">
        <v>2329</v>
      </c>
      <c r="L150" s="27">
        <v>3</v>
      </c>
      <c r="M150" s="27">
        <v>2</v>
      </c>
      <c r="N150" s="27" t="s">
        <v>2330</v>
      </c>
      <c r="O150" s="27" t="s">
        <v>2331</v>
      </c>
      <c r="P150" s="24">
        <v>0.14000000000000001</v>
      </c>
      <c r="Q150" s="23">
        <v>11.5</v>
      </c>
      <c r="T150" s="27"/>
      <c r="U150" s="27"/>
      <c r="V150" s="27"/>
      <c r="W150" s="27"/>
      <c r="X150" s="27"/>
      <c r="Y150" s="47"/>
    </row>
    <row r="151" spans="1:25">
      <c r="A151" s="27">
        <v>65</v>
      </c>
      <c r="B151" s="27" t="s">
        <v>2126</v>
      </c>
      <c r="C151" s="27" t="s">
        <v>2130</v>
      </c>
      <c r="D151" s="27">
        <v>5</v>
      </c>
      <c r="E151" s="139">
        <v>42969</v>
      </c>
      <c r="F151" s="27"/>
      <c r="G151" s="27"/>
      <c r="H151" s="27">
        <v>6.12</v>
      </c>
      <c r="I151" s="27">
        <v>1</v>
      </c>
      <c r="J151" s="52">
        <v>0.16339869281045752</v>
      </c>
      <c r="K151" s="27" t="s">
        <v>2329</v>
      </c>
      <c r="L151" s="27">
        <v>3</v>
      </c>
      <c r="M151" s="27">
        <v>2</v>
      </c>
      <c r="N151" s="27" t="s">
        <v>2330</v>
      </c>
      <c r="O151" s="27" t="s">
        <v>2331</v>
      </c>
      <c r="P151" s="24">
        <v>0.13</v>
      </c>
      <c r="Q151" s="23">
        <v>9</v>
      </c>
      <c r="R151" s="141">
        <v>5.82</v>
      </c>
      <c r="S151" s="24">
        <v>21.7</v>
      </c>
      <c r="T151" s="140">
        <v>52.793670886075944</v>
      </c>
      <c r="U151" s="140">
        <v>31.694329113924049</v>
      </c>
      <c r="V151" s="71">
        <v>6.0023948007101549</v>
      </c>
      <c r="W151" s="25">
        <v>91.93529865125241</v>
      </c>
      <c r="X151" s="27"/>
      <c r="Y151" s="47"/>
    </row>
    <row r="152" spans="1:25">
      <c r="A152" s="355">
        <v>74</v>
      </c>
      <c r="B152" s="355" t="s">
        <v>2126</v>
      </c>
      <c r="C152" s="355" t="s">
        <v>2170</v>
      </c>
      <c r="D152" s="355">
        <v>0.25</v>
      </c>
      <c r="E152" s="356">
        <v>42970</v>
      </c>
      <c r="F152" s="355"/>
      <c r="G152" s="355"/>
      <c r="H152" s="355">
        <v>3.9</v>
      </c>
      <c r="I152" s="355">
        <v>0.5</v>
      </c>
      <c r="J152" s="357">
        <v>0.12820512820512822</v>
      </c>
      <c r="K152" s="355" t="s">
        <v>2210</v>
      </c>
      <c r="L152" s="355">
        <v>3</v>
      </c>
      <c r="M152" s="355">
        <v>3</v>
      </c>
      <c r="N152" s="355" t="s">
        <v>2332</v>
      </c>
      <c r="O152" s="355" t="s">
        <v>2333</v>
      </c>
      <c r="P152" s="355">
        <v>5.0999999999999996</v>
      </c>
      <c r="Q152" s="355">
        <v>24.8</v>
      </c>
      <c r="R152" s="91"/>
      <c r="S152" s="91"/>
      <c r="T152" s="91"/>
      <c r="U152" s="91"/>
      <c r="V152" s="355"/>
      <c r="W152" s="355"/>
      <c r="X152" s="355"/>
      <c r="Y152" s="358"/>
    </row>
    <row r="153" spans="1:25">
      <c r="A153" s="355">
        <v>75</v>
      </c>
      <c r="B153" s="355" t="s">
        <v>2126</v>
      </c>
      <c r="C153" s="355" t="s">
        <v>2170</v>
      </c>
      <c r="D153" s="355">
        <v>0.5</v>
      </c>
      <c r="E153" s="356">
        <v>42970</v>
      </c>
      <c r="F153" s="355"/>
      <c r="G153" s="355"/>
      <c r="H153" s="355">
        <v>3.9</v>
      </c>
      <c r="I153" s="355">
        <v>0.5</v>
      </c>
      <c r="J153" s="357">
        <v>0.12820512820512822</v>
      </c>
      <c r="K153" s="355" t="s">
        <v>2210</v>
      </c>
      <c r="L153" s="355">
        <v>3</v>
      </c>
      <c r="M153" s="355">
        <v>3</v>
      </c>
      <c r="N153" s="355" t="s">
        <v>2332</v>
      </c>
      <c r="O153" s="355" t="s">
        <v>2333</v>
      </c>
      <c r="P153" s="355">
        <v>0.95</v>
      </c>
      <c r="Q153" s="87">
        <v>25</v>
      </c>
      <c r="R153" s="86">
        <v>7.43</v>
      </c>
      <c r="S153" s="90">
        <v>100.6</v>
      </c>
      <c r="T153" s="360">
        <v>117.36962025316456</v>
      </c>
      <c r="U153" s="360">
        <v>0.03</v>
      </c>
      <c r="V153" s="88">
        <v>7.0873011585775121</v>
      </c>
      <c r="W153" s="89">
        <v>78.929518304431596</v>
      </c>
      <c r="X153" s="355"/>
      <c r="Y153" s="358"/>
    </row>
    <row r="154" spans="1:25">
      <c r="A154" s="27">
        <v>76</v>
      </c>
      <c r="B154" s="27" t="s">
        <v>2126</v>
      </c>
      <c r="C154" s="27" t="s">
        <v>2170</v>
      </c>
      <c r="D154" s="27">
        <v>1</v>
      </c>
      <c r="E154" s="139">
        <v>42970</v>
      </c>
      <c r="F154" s="27"/>
      <c r="G154" s="27"/>
      <c r="H154" s="27">
        <v>3.9</v>
      </c>
      <c r="I154" s="27">
        <v>0.5</v>
      </c>
      <c r="J154" s="52">
        <v>0.12820512820512822</v>
      </c>
      <c r="K154" s="27" t="s">
        <v>2210</v>
      </c>
      <c r="L154" s="27">
        <v>3</v>
      </c>
      <c r="M154" s="27">
        <v>3</v>
      </c>
      <c r="N154" s="27" t="s">
        <v>2332</v>
      </c>
      <c r="O154" s="27" t="s">
        <v>2333</v>
      </c>
      <c r="P154" s="27">
        <v>0.28000000000000003</v>
      </c>
      <c r="Q154" s="27">
        <v>24.6</v>
      </c>
      <c r="T154" s="27"/>
      <c r="U154" s="27"/>
      <c r="V154" s="27"/>
      <c r="W154" s="27"/>
      <c r="X154" s="27"/>
      <c r="Y154" s="47"/>
    </row>
    <row r="155" spans="1:25">
      <c r="A155" s="27">
        <v>77</v>
      </c>
      <c r="B155" s="27" t="s">
        <v>2126</v>
      </c>
      <c r="C155" s="27" t="s">
        <v>2170</v>
      </c>
      <c r="D155" s="27">
        <v>1.5</v>
      </c>
      <c r="E155" s="139">
        <v>42970</v>
      </c>
      <c r="F155" s="27"/>
      <c r="G155" s="27"/>
      <c r="H155" s="27">
        <v>3.9</v>
      </c>
      <c r="I155" s="27">
        <v>0.5</v>
      </c>
      <c r="J155" s="52">
        <v>0.12820512820512822</v>
      </c>
      <c r="K155" s="27" t="s">
        <v>2210</v>
      </c>
      <c r="L155" s="27">
        <v>3</v>
      </c>
      <c r="M155" s="27">
        <v>3</v>
      </c>
      <c r="N155" s="27" t="s">
        <v>2332</v>
      </c>
      <c r="O155" s="27" t="s">
        <v>2333</v>
      </c>
      <c r="P155" s="27">
        <v>0.21</v>
      </c>
      <c r="Q155" s="27">
        <v>23.9</v>
      </c>
      <c r="T155" s="27"/>
      <c r="U155" s="27"/>
      <c r="V155" s="27"/>
      <c r="W155" s="27"/>
      <c r="X155" s="27"/>
      <c r="Y155" s="47"/>
    </row>
    <row r="156" spans="1:25">
      <c r="A156" s="27">
        <v>78</v>
      </c>
      <c r="B156" s="27" t="s">
        <v>2126</v>
      </c>
      <c r="C156" s="27" t="s">
        <v>2170</v>
      </c>
      <c r="D156" s="27">
        <v>2</v>
      </c>
      <c r="E156" s="139">
        <v>42970</v>
      </c>
      <c r="F156" s="27"/>
      <c r="G156" s="27"/>
      <c r="H156" s="27">
        <v>3.9</v>
      </c>
      <c r="I156" s="27">
        <v>0.5</v>
      </c>
      <c r="J156" s="52">
        <v>0.12820512820512822</v>
      </c>
      <c r="K156" s="27" t="s">
        <v>2210</v>
      </c>
      <c r="L156" s="27">
        <v>3</v>
      </c>
      <c r="M156" s="27">
        <v>3</v>
      </c>
      <c r="N156" s="27" t="s">
        <v>2332</v>
      </c>
      <c r="O156" s="27" t="s">
        <v>2333</v>
      </c>
      <c r="P156" s="27">
        <v>0.19</v>
      </c>
      <c r="Q156" s="27">
        <v>22.4</v>
      </c>
      <c r="T156" s="27"/>
      <c r="U156" s="27"/>
      <c r="V156" s="27"/>
      <c r="W156" s="27"/>
      <c r="X156" s="27"/>
      <c r="Y156" s="47"/>
    </row>
    <row r="157" spans="1:25">
      <c r="A157" s="27">
        <v>79</v>
      </c>
      <c r="B157" s="27" t="s">
        <v>2126</v>
      </c>
      <c r="C157" s="27" t="s">
        <v>2170</v>
      </c>
      <c r="D157" s="27">
        <v>2.5</v>
      </c>
      <c r="E157" s="139">
        <v>42970</v>
      </c>
      <c r="F157" s="27"/>
      <c r="G157" s="27"/>
      <c r="H157" s="27">
        <v>3.9</v>
      </c>
      <c r="I157" s="27">
        <v>0.5</v>
      </c>
      <c r="J157" s="52">
        <v>0.12820512820512822</v>
      </c>
      <c r="K157" s="27" t="s">
        <v>2210</v>
      </c>
      <c r="L157" s="27">
        <v>3</v>
      </c>
      <c r="M157" s="27">
        <v>3</v>
      </c>
      <c r="N157" s="27" t="s">
        <v>2332</v>
      </c>
      <c r="O157" s="27" t="s">
        <v>2333</v>
      </c>
      <c r="P157" s="27">
        <v>0.19</v>
      </c>
      <c r="Q157" s="27">
        <v>20.9</v>
      </c>
      <c r="T157" s="27"/>
      <c r="U157" s="27"/>
      <c r="V157" s="27"/>
      <c r="W157" s="27"/>
      <c r="X157" s="27"/>
      <c r="Y157" s="47"/>
    </row>
    <row r="158" spans="1:25">
      <c r="A158" s="27">
        <v>80</v>
      </c>
      <c r="B158" s="27" t="s">
        <v>2126</v>
      </c>
      <c r="C158" s="27" t="s">
        <v>2170</v>
      </c>
      <c r="D158" s="27">
        <v>3</v>
      </c>
      <c r="E158" s="139">
        <v>42970</v>
      </c>
      <c r="F158" s="27"/>
      <c r="G158" s="27"/>
      <c r="H158" s="27">
        <v>3.9</v>
      </c>
      <c r="I158" s="27">
        <v>0.5</v>
      </c>
      <c r="J158" s="52">
        <v>0.12820512820512822</v>
      </c>
      <c r="K158" s="27" t="s">
        <v>2210</v>
      </c>
      <c r="L158" s="27">
        <v>3</v>
      </c>
      <c r="M158" s="27">
        <v>3</v>
      </c>
      <c r="N158" s="27" t="s">
        <v>2332</v>
      </c>
      <c r="O158" s="27" t="s">
        <v>2333</v>
      </c>
      <c r="P158" s="24">
        <v>0.2</v>
      </c>
      <c r="Q158" s="27">
        <v>19.8</v>
      </c>
      <c r="T158" s="27"/>
      <c r="U158" s="27"/>
      <c r="V158" s="27"/>
      <c r="W158" s="27"/>
      <c r="X158" s="27"/>
      <c r="Y158" s="47"/>
    </row>
    <row r="159" spans="1:25">
      <c r="A159" s="27">
        <v>81</v>
      </c>
      <c r="B159" s="27" t="s">
        <v>2126</v>
      </c>
      <c r="C159" s="27" t="s">
        <v>2170</v>
      </c>
      <c r="D159" s="27">
        <v>3.4</v>
      </c>
      <c r="E159" s="139">
        <v>42970</v>
      </c>
      <c r="F159" s="27"/>
      <c r="G159" s="27"/>
      <c r="H159" s="27">
        <v>3.9</v>
      </c>
      <c r="I159" s="27">
        <v>0.5</v>
      </c>
      <c r="J159" s="52">
        <v>0.12820512820512822</v>
      </c>
      <c r="K159" s="27" t="s">
        <v>2210</v>
      </c>
      <c r="L159" s="27">
        <v>3</v>
      </c>
      <c r="M159" s="27">
        <v>3</v>
      </c>
      <c r="N159" s="27" t="s">
        <v>2332</v>
      </c>
      <c r="O159" s="27" t="s">
        <v>2333</v>
      </c>
      <c r="P159" s="27">
        <v>0.19</v>
      </c>
      <c r="Q159" s="27">
        <v>19.5</v>
      </c>
      <c r="R159" s="22">
        <v>7.43</v>
      </c>
      <c r="S159" s="24">
        <v>101.8</v>
      </c>
      <c r="T159" s="140">
        <v>82.022784810126581</v>
      </c>
      <c r="U159" s="140">
        <v>10.878215189873416</v>
      </c>
      <c r="V159" s="71">
        <v>7.3522469962813455</v>
      </c>
      <c r="W159" s="25">
        <v>82.108709055876687</v>
      </c>
      <c r="X159" s="27"/>
      <c r="Y159" s="47"/>
    </row>
    <row r="160" spans="1:25">
      <c r="A160" s="355">
        <v>452</v>
      </c>
      <c r="B160" s="355" t="s">
        <v>2126</v>
      </c>
      <c r="C160" s="355" t="s">
        <v>971</v>
      </c>
      <c r="D160" s="355">
        <v>0.5</v>
      </c>
      <c r="E160" s="356">
        <v>42992</v>
      </c>
      <c r="F160" s="355"/>
      <c r="G160" s="355"/>
      <c r="H160" s="355">
        <v>14.1</v>
      </c>
      <c r="I160" s="355">
        <v>3.7</v>
      </c>
      <c r="J160" s="357">
        <v>0.26241134751773054</v>
      </c>
      <c r="K160" s="355" t="s">
        <v>1045</v>
      </c>
      <c r="L160" s="355">
        <v>2</v>
      </c>
      <c r="M160" s="355">
        <v>2</v>
      </c>
      <c r="N160" s="355" t="s">
        <v>1397</v>
      </c>
      <c r="O160" s="355"/>
      <c r="P160" s="355">
        <v>7.95</v>
      </c>
      <c r="Q160" s="87">
        <v>23</v>
      </c>
      <c r="R160" s="359">
        <v>6.51</v>
      </c>
      <c r="S160" s="90">
        <v>7</v>
      </c>
      <c r="T160" s="90">
        <v>1.9465683544303796</v>
      </c>
      <c r="U160" s="90">
        <v>2.2455482497362875</v>
      </c>
      <c r="V160" s="88">
        <v>0.45368592904130023</v>
      </c>
      <c r="W160" s="90">
        <v>32.341306407379705</v>
      </c>
      <c r="X160" s="27"/>
      <c r="Y160" s="47"/>
    </row>
    <row r="161" spans="1:25">
      <c r="A161" s="27">
        <v>453</v>
      </c>
      <c r="B161" s="27" t="s">
        <v>2126</v>
      </c>
      <c r="C161" s="27" t="s">
        <v>971</v>
      </c>
      <c r="D161" s="27">
        <v>1</v>
      </c>
      <c r="E161" s="139">
        <v>42992</v>
      </c>
      <c r="F161" s="27"/>
      <c r="G161" s="27"/>
      <c r="H161" s="27">
        <v>14.1</v>
      </c>
      <c r="I161" s="27">
        <v>3.7</v>
      </c>
      <c r="J161" s="52">
        <v>0.26241134751773054</v>
      </c>
      <c r="K161" s="27" t="s">
        <v>1045</v>
      </c>
      <c r="L161" s="27">
        <v>2</v>
      </c>
      <c r="M161" s="27">
        <v>2</v>
      </c>
      <c r="N161" s="27" t="s">
        <v>1397</v>
      </c>
      <c r="O161" s="27"/>
      <c r="P161" s="27">
        <v>8.25</v>
      </c>
      <c r="Q161" s="27">
        <v>22.6</v>
      </c>
      <c r="T161" s="27"/>
      <c r="U161" s="27"/>
      <c r="V161" s="27"/>
      <c r="W161" s="27"/>
      <c r="X161" s="27"/>
      <c r="Y161" s="47"/>
    </row>
    <row r="162" spans="1:25">
      <c r="A162" s="27">
        <v>454</v>
      </c>
      <c r="B162" s="27" t="s">
        <v>2126</v>
      </c>
      <c r="C162" s="27" t="s">
        <v>971</v>
      </c>
      <c r="D162" s="27">
        <v>2</v>
      </c>
      <c r="E162" s="139">
        <v>42992</v>
      </c>
      <c r="F162" s="27"/>
      <c r="G162" s="27"/>
      <c r="H162" s="27">
        <v>14.1</v>
      </c>
      <c r="I162" s="27">
        <v>3.7</v>
      </c>
      <c r="J162" s="52">
        <v>0.26241134751773054</v>
      </c>
      <c r="K162" s="27" t="s">
        <v>1045</v>
      </c>
      <c r="L162" s="27">
        <v>2</v>
      </c>
      <c r="M162" s="27">
        <v>2</v>
      </c>
      <c r="N162" s="27" t="s">
        <v>1397</v>
      </c>
      <c r="O162" s="27"/>
      <c r="P162" s="27">
        <v>8.0399999999999991</v>
      </c>
      <c r="Q162" s="27">
        <v>22.2</v>
      </c>
      <c r="T162" s="27"/>
      <c r="U162" s="27"/>
      <c r="V162" s="27"/>
      <c r="W162" s="27"/>
      <c r="X162" s="27"/>
      <c r="Y162" s="47"/>
    </row>
    <row r="163" spans="1:25">
      <c r="A163" s="361">
        <v>455</v>
      </c>
      <c r="B163" s="361" t="s">
        <v>2126</v>
      </c>
      <c r="C163" s="361" t="s">
        <v>971</v>
      </c>
      <c r="D163" s="361">
        <v>3</v>
      </c>
      <c r="E163" s="362">
        <v>42992</v>
      </c>
      <c r="F163" s="361"/>
      <c r="G163" s="361"/>
      <c r="H163" s="361">
        <v>14.1</v>
      </c>
      <c r="I163" s="361">
        <v>3.7</v>
      </c>
      <c r="J163" s="363">
        <v>0.26241134751773054</v>
      </c>
      <c r="K163" s="361" t="s">
        <v>1045</v>
      </c>
      <c r="L163" s="361">
        <v>2</v>
      </c>
      <c r="M163" s="361">
        <v>2</v>
      </c>
      <c r="N163" s="361" t="s">
        <v>1397</v>
      </c>
      <c r="O163" s="361"/>
      <c r="P163" s="224">
        <v>8</v>
      </c>
      <c r="Q163" s="361">
        <v>21.4</v>
      </c>
      <c r="R163" s="364">
        <v>6.54</v>
      </c>
      <c r="S163" s="222">
        <v>6.6</v>
      </c>
      <c r="T163" s="222">
        <v>1.8017822784810127</v>
      </c>
      <c r="U163" s="222">
        <v>0.70003732568565302</v>
      </c>
      <c r="V163" s="232">
        <v>0.48609206682996448</v>
      </c>
      <c r="W163" s="222">
        <v>20.364866616803798</v>
      </c>
      <c r="X163" s="27"/>
      <c r="Y163" s="47"/>
    </row>
    <row r="164" spans="1:25">
      <c r="A164" s="27">
        <v>456</v>
      </c>
      <c r="B164" s="27" t="s">
        <v>2126</v>
      </c>
      <c r="C164" s="27" t="s">
        <v>971</v>
      </c>
      <c r="D164" s="27">
        <v>4</v>
      </c>
      <c r="E164" s="139">
        <v>42992</v>
      </c>
      <c r="F164" s="27"/>
      <c r="G164" s="27"/>
      <c r="H164" s="27">
        <v>14.1</v>
      </c>
      <c r="I164" s="27">
        <v>3.7</v>
      </c>
      <c r="J164" s="52">
        <v>0.26241134751773054</v>
      </c>
      <c r="K164" s="27" t="s">
        <v>1045</v>
      </c>
      <c r="L164" s="27">
        <v>2</v>
      </c>
      <c r="M164" s="27">
        <v>2</v>
      </c>
      <c r="N164" s="27" t="s">
        <v>1397</v>
      </c>
      <c r="O164" s="27"/>
      <c r="P164" s="27">
        <v>7.92</v>
      </c>
      <c r="Q164" s="27">
        <v>21.2</v>
      </c>
      <c r="T164" s="27"/>
      <c r="U164" s="27"/>
      <c r="V164" s="27"/>
      <c r="W164" s="27"/>
      <c r="X164" s="27"/>
      <c r="Y164" s="47"/>
    </row>
    <row r="165" spans="1:25">
      <c r="A165" s="27">
        <v>457</v>
      </c>
      <c r="B165" s="27" t="s">
        <v>2126</v>
      </c>
      <c r="C165" s="27" t="s">
        <v>971</v>
      </c>
      <c r="D165" s="27">
        <v>5</v>
      </c>
      <c r="E165" s="139">
        <v>42992</v>
      </c>
      <c r="F165" s="27"/>
      <c r="G165" s="27"/>
      <c r="H165" s="27">
        <v>14.1</v>
      </c>
      <c r="I165" s="27">
        <v>3.7</v>
      </c>
      <c r="J165" s="52">
        <v>0.26241134751773054</v>
      </c>
      <c r="K165" s="27" t="s">
        <v>1045</v>
      </c>
      <c r="L165" s="27">
        <v>2</v>
      </c>
      <c r="M165" s="27">
        <v>2</v>
      </c>
      <c r="N165" s="27" t="s">
        <v>1397</v>
      </c>
      <c r="O165" s="27"/>
      <c r="P165" s="27">
        <v>7.69</v>
      </c>
      <c r="Q165" s="27">
        <v>20.9</v>
      </c>
      <c r="T165" s="27"/>
      <c r="U165" s="27"/>
      <c r="V165" s="27"/>
      <c r="W165" s="27"/>
      <c r="X165" s="27"/>
      <c r="Y165" s="47"/>
    </row>
    <row r="166" spans="1:25">
      <c r="A166" s="27">
        <v>458</v>
      </c>
      <c r="B166" s="27" t="s">
        <v>2126</v>
      </c>
      <c r="C166" s="27" t="s">
        <v>971</v>
      </c>
      <c r="D166" s="27">
        <v>6</v>
      </c>
      <c r="E166" s="139">
        <v>42992</v>
      </c>
      <c r="F166" s="27"/>
      <c r="G166" s="27"/>
      <c r="H166" s="27">
        <v>14.1</v>
      </c>
      <c r="I166" s="27">
        <v>3.7</v>
      </c>
      <c r="J166" s="52">
        <v>0.26241134751773054</v>
      </c>
      <c r="K166" s="27" t="s">
        <v>1045</v>
      </c>
      <c r="L166" s="27">
        <v>2</v>
      </c>
      <c r="M166" s="27">
        <v>2</v>
      </c>
      <c r="N166" s="27" t="s">
        <v>1397</v>
      </c>
      <c r="O166" s="27"/>
      <c r="P166" s="27">
        <v>5.07</v>
      </c>
      <c r="Q166" s="27">
        <v>19.3</v>
      </c>
      <c r="T166" s="27"/>
      <c r="U166" s="27"/>
      <c r="V166" s="27"/>
      <c r="W166" s="27"/>
      <c r="X166" s="27"/>
      <c r="Y166" s="47"/>
    </row>
    <row r="167" spans="1:25">
      <c r="A167" s="27">
        <v>459</v>
      </c>
      <c r="B167" s="27" t="s">
        <v>2126</v>
      </c>
      <c r="C167" s="27" t="s">
        <v>971</v>
      </c>
      <c r="D167" s="27">
        <v>7</v>
      </c>
      <c r="E167" s="139">
        <v>42992</v>
      </c>
      <c r="F167" s="27"/>
      <c r="G167" s="27"/>
      <c r="H167" s="27">
        <v>14.1</v>
      </c>
      <c r="I167" s="27">
        <v>3.7</v>
      </c>
      <c r="J167" s="52">
        <v>0.26241134751773054</v>
      </c>
      <c r="K167" s="27" t="s">
        <v>1045</v>
      </c>
      <c r="L167" s="27">
        <v>2</v>
      </c>
      <c r="M167" s="27">
        <v>2</v>
      </c>
      <c r="N167" s="27" t="s">
        <v>1397</v>
      </c>
      <c r="O167" s="27"/>
      <c r="P167" s="27">
        <v>1.66</v>
      </c>
      <c r="Q167" s="27">
        <v>13.9</v>
      </c>
      <c r="T167" s="27"/>
      <c r="U167" s="27"/>
      <c r="V167" s="27"/>
      <c r="W167" s="27"/>
      <c r="X167" s="27"/>
      <c r="Y167" s="47"/>
    </row>
    <row r="168" spans="1:25">
      <c r="A168" s="27">
        <v>460</v>
      </c>
      <c r="B168" s="27" t="s">
        <v>2126</v>
      </c>
      <c r="C168" s="27" t="s">
        <v>971</v>
      </c>
      <c r="D168" s="27">
        <v>8</v>
      </c>
      <c r="E168" s="139">
        <v>42992</v>
      </c>
      <c r="F168" s="27"/>
      <c r="G168" s="27"/>
      <c r="H168" s="27">
        <v>14.1</v>
      </c>
      <c r="I168" s="27">
        <v>3.7</v>
      </c>
      <c r="J168" s="52">
        <v>0.26241134751773054</v>
      </c>
      <c r="K168" s="27" t="s">
        <v>1045</v>
      </c>
      <c r="L168" s="27">
        <v>2</v>
      </c>
      <c r="M168" s="27">
        <v>2</v>
      </c>
      <c r="N168" s="27" t="s">
        <v>1397</v>
      </c>
      <c r="O168" s="27"/>
      <c r="P168" s="27">
        <v>1.54</v>
      </c>
      <c r="Q168" s="27">
        <v>10.4</v>
      </c>
      <c r="T168" s="27"/>
      <c r="U168" s="27"/>
      <c r="V168" s="27"/>
      <c r="W168" s="27"/>
      <c r="X168" s="27"/>
      <c r="Y168" s="47"/>
    </row>
    <row r="169" spans="1:25">
      <c r="A169" s="27">
        <v>461</v>
      </c>
      <c r="B169" s="27" t="s">
        <v>2126</v>
      </c>
      <c r="C169" s="27" t="s">
        <v>971</v>
      </c>
      <c r="D169" s="27">
        <v>9</v>
      </c>
      <c r="E169" s="139">
        <v>42992</v>
      </c>
      <c r="F169" s="27"/>
      <c r="G169" s="27"/>
      <c r="H169" s="27">
        <v>14.1</v>
      </c>
      <c r="I169" s="27">
        <v>3.7</v>
      </c>
      <c r="J169" s="52">
        <v>0.26241134751773054</v>
      </c>
      <c r="K169" s="27" t="s">
        <v>1045</v>
      </c>
      <c r="L169" s="27">
        <v>2</v>
      </c>
      <c r="M169" s="27">
        <v>2</v>
      </c>
      <c r="N169" s="27" t="s">
        <v>1397</v>
      </c>
      <c r="O169" s="27"/>
      <c r="P169" s="27">
        <v>1.32</v>
      </c>
      <c r="Q169" s="27">
        <v>9.1999999999999993</v>
      </c>
      <c r="R169" s="141">
        <v>5.93</v>
      </c>
      <c r="S169" s="24">
        <v>8.6</v>
      </c>
      <c r="T169" s="24">
        <v>1.5926468354430383</v>
      </c>
      <c r="U169" s="24">
        <v>1.0998077687236281</v>
      </c>
      <c r="V169" s="71">
        <v>0.65243421746849517</v>
      </c>
      <c r="W169" s="24">
        <v>26.170775367738717</v>
      </c>
      <c r="X169" s="27"/>
      <c r="Y169" s="47"/>
    </row>
    <row r="170" spans="1:25">
      <c r="A170" s="27">
        <v>462</v>
      </c>
      <c r="B170" s="27" t="s">
        <v>2126</v>
      </c>
      <c r="C170" s="27" t="s">
        <v>971</v>
      </c>
      <c r="D170" s="27">
        <v>10</v>
      </c>
      <c r="E170" s="139">
        <v>42992</v>
      </c>
      <c r="F170" s="27"/>
      <c r="G170" s="27"/>
      <c r="H170" s="27">
        <v>14.1</v>
      </c>
      <c r="I170" s="27">
        <v>3.7</v>
      </c>
      <c r="J170" s="52">
        <v>0.26241134751773054</v>
      </c>
      <c r="K170" s="27" t="s">
        <v>1045</v>
      </c>
      <c r="L170" s="27">
        <v>2</v>
      </c>
      <c r="M170" s="27">
        <v>2</v>
      </c>
      <c r="N170" s="27" t="s">
        <v>1397</v>
      </c>
      <c r="O170" s="27"/>
      <c r="P170" s="27">
        <v>0.24</v>
      </c>
      <c r="Q170" s="27">
        <v>8.1</v>
      </c>
      <c r="T170" s="27"/>
      <c r="U170" s="27"/>
      <c r="V170" s="27"/>
      <c r="W170" s="27"/>
      <c r="X170" s="27"/>
      <c r="Y170" s="47"/>
    </row>
    <row r="171" spans="1:25">
      <c r="A171" s="27">
        <v>463</v>
      </c>
      <c r="B171" s="27" t="s">
        <v>2126</v>
      </c>
      <c r="C171" s="27" t="s">
        <v>971</v>
      </c>
      <c r="D171" s="27">
        <v>11</v>
      </c>
      <c r="E171" s="139">
        <v>42992</v>
      </c>
      <c r="F171" s="27"/>
      <c r="G171" s="27"/>
      <c r="H171" s="27">
        <v>14.1</v>
      </c>
      <c r="I171" s="27">
        <v>3.7</v>
      </c>
      <c r="J171" s="52">
        <v>0.26241134751773054</v>
      </c>
      <c r="K171" s="27" t="s">
        <v>1045</v>
      </c>
      <c r="L171" s="27">
        <v>2</v>
      </c>
      <c r="M171" s="27">
        <v>2</v>
      </c>
      <c r="N171" s="27" t="s">
        <v>1397</v>
      </c>
      <c r="O171" s="27"/>
      <c r="P171" s="27">
        <v>0.19</v>
      </c>
      <c r="Q171" s="27">
        <v>7.4</v>
      </c>
      <c r="T171" s="27"/>
      <c r="U171" s="27"/>
      <c r="V171" s="27"/>
      <c r="W171" s="27"/>
      <c r="X171" s="27"/>
      <c r="Y171" s="47"/>
    </row>
    <row r="172" spans="1:25">
      <c r="A172" s="27">
        <v>464</v>
      </c>
      <c r="B172" s="27" t="s">
        <v>2126</v>
      </c>
      <c r="C172" s="27" t="s">
        <v>971</v>
      </c>
      <c r="D172" s="27">
        <v>12</v>
      </c>
      <c r="E172" s="139">
        <v>42992</v>
      </c>
      <c r="F172" s="27"/>
      <c r="G172" s="27"/>
      <c r="H172" s="27">
        <v>14.1</v>
      </c>
      <c r="I172" s="27">
        <v>3.7</v>
      </c>
      <c r="J172" s="52">
        <v>0.26241134751773054</v>
      </c>
      <c r="K172" s="27" t="s">
        <v>1045</v>
      </c>
      <c r="L172" s="27">
        <v>2</v>
      </c>
      <c r="M172" s="27">
        <v>2</v>
      </c>
      <c r="N172" s="27" t="s">
        <v>1397</v>
      </c>
      <c r="O172" s="27"/>
      <c r="P172" s="27">
        <v>0.18</v>
      </c>
      <c r="Q172" s="27">
        <v>7.4</v>
      </c>
      <c r="T172" s="27"/>
      <c r="U172" s="27"/>
      <c r="V172" s="27"/>
      <c r="W172" s="27"/>
      <c r="X172" s="27"/>
      <c r="Y172" s="47"/>
    </row>
    <row r="173" spans="1:25">
      <c r="A173" s="27">
        <v>465</v>
      </c>
      <c r="B173" s="27" t="s">
        <v>2126</v>
      </c>
      <c r="C173" s="27" t="s">
        <v>971</v>
      </c>
      <c r="D173" s="27">
        <v>13</v>
      </c>
      <c r="E173" s="139">
        <v>42992</v>
      </c>
      <c r="F173" s="27"/>
      <c r="G173" s="27"/>
      <c r="H173" s="27">
        <v>14.1</v>
      </c>
      <c r="I173" s="27">
        <v>3.7</v>
      </c>
      <c r="J173" s="52">
        <v>0.26241134751773054</v>
      </c>
      <c r="K173" s="27" t="s">
        <v>1045</v>
      </c>
      <c r="L173" s="27">
        <v>2</v>
      </c>
      <c r="M173" s="27">
        <v>2</v>
      </c>
      <c r="N173" s="27" t="s">
        <v>1397</v>
      </c>
      <c r="O173" s="27"/>
      <c r="P173" s="27">
        <v>0.18</v>
      </c>
      <c r="Q173" s="27">
        <v>7.3</v>
      </c>
      <c r="R173" s="141">
        <v>6.43</v>
      </c>
      <c r="S173" s="24">
        <v>26.7</v>
      </c>
      <c r="T173" s="24">
        <v>0.96524050632911373</v>
      </c>
      <c r="U173" s="24">
        <v>4.7392470978375529</v>
      </c>
      <c r="V173" s="71">
        <v>3.8167401721906957</v>
      </c>
      <c r="W173" s="24">
        <v>53.93816504612316</v>
      </c>
      <c r="X173" s="27"/>
      <c r="Y173" s="47"/>
    </row>
    <row r="174" spans="1:25">
      <c r="A174" s="355">
        <v>82</v>
      </c>
      <c r="B174" s="355" t="s">
        <v>2126</v>
      </c>
      <c r="C174" s="355" t="s">
        <v>2334</v>
      </c>
      <c r="D174" s="355">
        <v>0.5</v>
      </c>
      <c r="E174" s="356">
        <v>42970</v>
      </c>
      <c r="F174" s="355"/>
      <c r="G174" s="355"/>
      <c r="H174" s="355">
        <v>5.52</v>
      </c>
      <c r="I174" s="355">
        <v>2.74</v>
      </c>
      <c r="J174" s="357">
        <v>0.49637681159420299</v>
      </c>
      <c r="K174" s="355" t="s">
        <v>2173</v>
      </c>
      <c r="L174" s="355">
        <v>6</v>
      </c>
      <c r="M174" s="355">
        <v>3</v>
      </c>
      <c r="N174" s="355" t="s">
        <v>2335</v>
      </c>
      <c r="O174" s="355" t="s">
        <v>2336</v>
      </c>
      <c r="P174" s="355">
        <v>7.03</v>
      </c>
      <c r="Q174" s="355">
        <v>25.1</v>
      </c>
      <c r="R174" s="86">
        <v>6.8</v>
      </c>
      <c r="S174" s="90">
        <v>20.100000000000001</v>
      </c>
      <c r="T174" s="360">
        <v>5.6418987341772153</v>
      </c>
      <c r="U174" s="360">
        <v>0.92740126582278726</v>
      </c>
      <c r="V174" s="88">
        <v>0.55090434240729313</v>
      </c>
      <c r="W174" s="89">
        <v>89.334142581888244</v>
      </c>
      <c r="X174" s="27"/>
      <c r="Y174" s="47"/>
    </row>
    <row r="175" spans="1:25">
      <c r="A175" s="27">
        <v>83</v>
      </c>
      <c r="B175" s="27" t="s">
        <v>2126</v>
      </c>
      <c r="C175" s="27" t="s">
        <v>2334</v>
      </c>
      <c r="D175" s="27">
        <v>1</v>
      </c>
      <c r="E175" s="139">
        <v>42970</v>
      </c>
      <c r="F175" s="27"/>
      <c r="G175" s="27"/>
      <c r="H175" s="27">
        <v>5.52</v>
      </c>
      <c r="I175" s="27">
        <v>2.74</v>
      </c>
      <c r="J175" s="52">
        <v>0.49637681159420299</v>
      </c>
      <c r="K175" s="27" t="s">
        <v>2173</v>
      </c>
      <c r="L175" s="27">
        <v>6</v>
      </c>
      <c r="M175" s="27">
        <v>3</v>
      </c>
      <c r="N175" s="27" t="s">
        <v>2335</v>
      </c>
      <c r="O175" s="27" t="s">
        <v>2336</v>
      </c>
      <c r="P175" s="27">
        <v>7.03</v>
      </c>
      <c r="Q175" s="27">
        <v>25.1</v>
      </c>
      <c r="T175" s="27"/>
      <c r="U175" s="27"/>
      <c r="V175" s="27"/>
      <c r="W175" s="27"/>
      <c r="X175" s="27"/>
      <c r="Y175" s="47"/>
    </row>
    <row r="176" spans="1:25">
      <c r="A176" s="27">
        <v>84</v>
      </c>
      <c r="B176" s="27" t="s">
        <v>2126</v>
      </c>
      <c r="C176" s="27" t="s">
        <v>2334</v>
      </c>
      <c r="D176" s="27">
        <v>2</v>
      </c>
      <c r="E176" s="139">
        <v>42970</v>
      </c>
      <c r="F176" s="27"/>
      <c r="G176" s="27"/>
      <c r="H176" s="27">
        <v>5.52</v>
      </c>
      <c r="I176" s="27">
        <v>2.74</v>
      </c>
      <c r="J176" s="52">
        <v>0.49637681159420299</v>
      </c>
      <c r="K176" s="27" t="s">
        <v>2173</v>
      </c>
      <c r="L176" s="27">
        <v>6</v>
      </c>
      <c r="M176" s="27">
        <v>3</v>
      </c>
      <c r="N176" s="27" t="s">
        <v>2335</v>
      </c>
      <c r="O176" s="27" t="s">
        <v>2336</v>
      </c>
      <c r="P176" s="27">
        <v>6.57</v>
      </c>
      <c r="Q176" s="27">
        <v>25</v>
      </c>
      <c r="T176" s="27"/>
      <c r="U176" s="27"/>
      <c r="V176" s="27"/>
      <c r="W176" s="27"/>
      <c r="X176" s="27"/>
      <c r="Y176" s="47"/>
    </row>
    <row r="177" spans="1:25">
      <c r="A177" s="27">
        <v>85</v>
      </c>
      <c r="B177" s="27" t="s">
        <v>2126</v>
      </c>
      <c r="C177" s="27" t="s">
        <v>2334</v>
      </c>
      <c r="D177" s="27">
        <v>3</v>
      </c>
      <c r="E177" s="139">
        <v>42970</v>
      </c>
      <c r="F177" s="27"/>
      <c r="G177" s="27"/>
      <c r="H177" s="27">
        <v>5.52</v>
      </c>
      <c r="I177" s="27">
        <v>2.74</v>
      </c>
      <c r="J177" s="52">
        <v>0.49637681159420299</v>
      </c>
      <c r="K177" s="27" t="s">
        <v>2173</v>
      </c>
      <c r="L177" s="27">
        <v>6</v>
      </c>
      <c r="M177" s="27">
        <v>3</v>
      </c>
      <c r="N177" s="27" t="s">
        <v>2335</v>
      </c>
      <c r="O177" s="27" t="s">
        <v>2336</v>
      </c>
      <c r="P177" s="27">
        <v>5.71</v>
      </c>
      <c r="Q177" s="27">
        <v>24</v>
      </c>
      <c r="T177" s="27"/>
      <c r="U177" s="27"/>
      <c r="V177" s="27"/>
      <c r="W177" s="27"/>
      <c r="X177" s="27"/>
      <c r="Y177" s="47"/>
    </row>
    <row r="178" spans="1:25">
      <c r="A178" s="27">
        <v>86</v>
      </c>
      <c r="B178" s="27" t="s">
        <v>2126</v>
      </c>
      <c r="C178" s="27" t="s">
        <v>2334</v>
      </c>
      <c r="D178" s="27">
        <v>4</v>
      </c>
      <c r="E178" s="139">
        <v>42970</v>
      </c>
      <c r="F178" s="27"/>
      <c r="G178" s="27"/>
      <c r="H178" s="27">
        <v>5.52</v>
      </c>
      <c r="I178" s="27">
        <v>2.74</v>
      </c>
      <c r="J178" s="52">
        <v>0.49637681159420299</v>
      </c>
      <c r="K178" s="27" t="s">
        <v>2173</v>
      </c>
      <c r="L178" s="27">
        <v>6</v>
      </c>
      <c r="M178" s="27">
        <v>3</v>
      </c>
      <c r="N178" s="27" t="s">
        <v>2335</v>
      </c>
      <c r="O178" s="27" t="s">
        <v>2336</v>
      </c>
      <c r="P178" s="27">
        <v>1.1299999999999999</v>
      </c>
      <c r="Q178" s="27">
        <v>21.3</v>
      </c>
      <c r="T178" s="27"/>
      <c r="U178" s="27"/>
      <c r="V178" s="27"/>
      <c r="W178" s="27"/>
      <c r="X178" s="27"/>
      <c r="Y178" s="47"/>
    </row>
    <row r="179" spans="1:25">
      <c r="A179" s="27">
        <v>87</v>
      </c>
      <c r="B179" s="27" t="s">
        <v>2126</v>
      </c>
      <c r="C179" s="27" t="s">
        <v>2334</v>
      </c>
      <c r="D179" s="27">
        <v>5</v>
      </c>
      <c r="E179" s="139">
        <v>42970</v>
      </c>
      <c r="F179" s="27"/>
      <c r="G179" s="27"/>
      <c r="H179" s="27">
        <v>5.52</v>
      </c>
      <c r="I179" s="27">
        <v>2.74</v>
      </c>
      <c r="J179" s="52">
        <v>0.49637681159420299</v>
      </c>
      <c r="K179" s="27" t="s">
        <v>2173</v>
      </c>
      <c r="L179" s="27">
        <v>6</v>
      </c>
      <c r="M179" s="27">
        <v>3</v>
      </c>
      <c r="N179" s="27" t="s">
        <v>2335</v>
      </c>
      <c r="O179" s="27" t="s">
        <v>2336</v>
      </c>
      <c r="P179" s="27">
        <v>0.25</v>
      </c>
      <c r="Q179" s="27">
        <v>16.7</v>
      </c>
      <c r="R179" s="22">
        <v>6.31</v>
      </c>
      <c r="S179" s="24">
        <v>30.8</v>
      </c>
      <c r="T179" s="140">
        <v>57.098734177215192</v>
      </c>
      <c r="U179" s="140">
        <v>1.6132658227848111</v>
      </c>
      <c r="V179" s="71">
        <v>1.5658421219243881</v>
      </c>
      <c r="W179" s="25">
        <v>28.9295183044316</v>
      </c>
      <c r="X179" s="27"/>
      <c r="Y179" s="47"/>
    </row>
    <row r="180" spans="1:25">
      <c r="A180" s="355">
        <v>88</v>
      </c>
      <c r="B180" s="355" t="s">
        <v>2126</v>
      </c>
      <c r="C180" s="355" t="s">
        <v>2337</v>
      </c>
      <c r="D180" s="355">
        <v>0.5</v>
      </c>
      <c r="E180" s="356">
        <v>42970</v>
      </c>
      <c r="F180" s="355"/>
      <c r="G180" s="355"/>
      <c r="H180" s="355">
        <v>3.85</v>
      </c>
      <c r="I180" s="355">
        <v>3.1</v>
      </c>
      <c r="J180" s="357">
        <v>0.80519480519480524</v>
      </c>
      <c r="K180" s="355" t="s">
        <v>815</v>
      </c>
      <c r="L180" s="355">
        <v>3</v>
      </c>
      <c r="M180" s="355">
        <v>2</v>
      </c>
      <c r="N180" s="355" t="s">
        <v>2338</v>
      </c>
      <c r="O180" s="355" t="s">
        <v>2339</v>
      </c>
      <c r="P180" s="355">
        <v>7.19</v>
      </c>
      <c r="Q180" s="355">
        <v>25.8</v>
      </c>
      <c r="R180" s="86">
        <v>5.99</v>
      </c>
      <c r="S180" s="90">
        <v>3.2</v>
      </c>
      <c r="T180" s="360">
        <v>4.5996202531645576</v>
      </c>
      <c r="U180" s="360">
        <v>0.66297974683544181</v>
      </c>
      <c r="V180" s="88">
        <v>0.71767763921534455</v>
      </c>
      <c r="W180" s="89">
        <v>56.675183044315986</v>
      </c>
      <c r="X180" s="27"/>
      <c r="Y180" s="47"/>
    </row>
    <row r="181" spans="1:25">
      <c r="A181" s="27">
        <v>89</v>
      </c>
      <c r="B181" s="27" t="s">
        <v>2126</v>
      </c>
      <c r="C181" s="27" t="s">
        <v>2337</v>
      </c>
      <c r="D181" s="27">
        <v>1</v>
      </c>
      <c r="E181" s="139">
        <v>42970</v>
      </c>
      <c r="F181" s="27"/>
      <c r="G181" s="27"/>
      <c r="H181" s="27">
        <v>3.85</v>
      </c>
      <c r="I181" s="27">
        <v>3.1</v>
      </c>
      <c r="J181" s="52">
        <v>0.80519480519480524</v>
      </c>
      <c r="K181" s="27" t="s">
        <v>815</v>
      </c>
      <c r="L181" s="27">
        <v>3</v>
      </c>
      <c r="M181" s="27">
        <v>2</v>
      </c>
      <c r="N181" s="27" t="s">
        <v>2338</v>
      </c>
      <c r="O181" s="27" t="s">
        <v>2339</v>
      </c>
      <c r="P181" s="27">
        <v>7.14</v>
      </c>
      <c r="Q181" s="27">
        <v>25.6</v>
      </c>
      <c r="T181" s="27"/>
      <c r="U181" s="27"/>
      <c r="V181" s="27"/>
      <c r="W181" s="27"/>
      <c r="X181" s="27"/>
      <c r="Y181" s="47"/>
    </row>
    <row r="182" spans="1:25">
      <c r="A182" s="27">
        <v>90</v>
      </c>
      <c r="B182" s="27" t="s">
        <v>2126</v>
      </c>
      <c r="C182" s="27" t="s">
        <v>2337</v>
      </c>
      <c r="D182" s="27">
        <v>2</v>
      </c>
      <c r="E182" s="139">
        <v>42970</v>
      </c>
      <c r="F182" s="27"/>
      <c r="G182" s="27"/>
      <c r="H182" s="27">
        <v>3.85</v>
      </c>
      <c r="I182" s="27">
        <v>3.1</v>
      </c>
      <c r="J182" s="52">
        <v>0.80519480519480524</v>
      </c>
      <c r="K182" s="27" t="s">
        <v>815</v>
      </c>
      <c r="L182" s="27">
        <v>3</v>
      </c>
      <c r="M182" s="27">
        <v>2</v>
      </c>
      <c r="N182" s="27" t="s">
        <v>2338</v>
      </c>
      <c r="O182" s="27" t="s">
        <v>2339</v>
      </c>
      <c r="P182" s="27">
        <v>6.71</v>
      </c>
      <c r="Q182" s="27">
        <v>25.4</v>
      </c>
      <c r="T182" s="27"/>
      <c r="U182" s="27"/>
      <c r="V182" s="27"/>
      <c r="W182" s="27"/>
      <c r="X182" s="27"/>
      <c r="Y182" s="47"/>
    </row>
    <row r="183" spans="1:25">
      <c r="A183" s="27">
        <v>91</v>
      </c>
      <c r="B183" s="27" t="s">
        <v>2126</v>
      </c>
      <c r="C183" s="27" t="s">
        <v>2337</v>
      </c>
      <c r="D183" s="27">
        <v>3</v>
      </c>
      <c r="E183" s="139">
        <v>42970</v>
      </c>
      <c r="F183" s="27"/>
      <c r="G183" s="27"/>
      <c r="H183" s="27">
        <v>3.85</v>
      </c>
      <c r="I183" s="27">
        <v>3.1</v>
      </c>
      <c r="J183" s="52">
        <v>0.80519480519480524</v>
      </c>
      <c r="K183" s="27" t="s">
        <v>815</v>
      </c>
      <c r="L183" s="27">
        <v>3</v>
      </c>
      <c r="M183" s="27">
        <v>2</v>
      </c>
      <c r="N183" s="27" t="s">
        <v>2338</v>
      </c>
      <c r="O183" s="27" t="s">
        <v>2339</v>
      </c>
      <c r="P183" s="27">
        <v>3.06</v>
      </c>
      <c r="Q183" s="27">
        <v>24.9</v>
      </c>
      <c r="T183" s="27"/>
      <c r="U183" s="27"/>
      <c r="V183" s="27"/>
      <c r="W183" s="27"/>
      <c r="X183" s="27"/>
      <c r="Y183" s="47"/>
    </row>
    <row r="184" spans="1:25">
      <c r="A184" s="27">
        <v>92</v>
      </c>
      <c r="B184" s="27" t="s">
        <v>2126</v>
      </c>
      <c r="C184" s="27" t="s">
        <v>2337</v>
      </c>
      <c r="D184" s="27">
        <v>3.35</v>
      </c>
      <c r="E184" s="139">
        <v>42970</v>
      </c>
      <c r="F184" s="27"/>
      <c r="G184" s="27"/>
      <c r="H184" s="27">
        <v>3.85</v>
      </c>
      <c r="I184" s="27">
        <v>3.1</v>
      </c>
      <c r="J184" s="52">
        <v>0.80519480519480524</v>
      </c>
      <c r="K184" s="27" t="s">
        <v>815</v>
      </c>
      <c r="L184" s="27">
        <v>3</v>
      </c>
      <c r="M184" s="27">
        <v>2</v>
      </c>
      <c r="N184" s="27" t="s">
        <v>2338</v>
      </c>
      <c r="O184" s="27" t="s">
        <v>2339</v>
      </c>
      <c r="P184" s="27">
        <v>1.52</v>
      </c>
      <c r="Q184" s="27">
        <v>24.7</v>
      </c>
      <c r="R184" s="22">
        <v>5.53</v>
      </c>
      <c r="S184" s="24">
        <v>2.7</v>
      </c>
      <c r="T184" s="140">
        <v>4.848860759493669</v>
      </c>
      <c r="U184" s="140">
        <v>2.9734392405063335</v>
      </c>
      <c r="V184" s="71">
        <v>0.71767763921534455</v>
      </c>
      <c r="W184" s="25">
        <v>34.709865125240839</v>
      </c>
      <c r="X184" s="27"/>
      <c r="Y184" s="47"/>
    </row>
    <row r="185" spans="1:25">
      <c r="A185" s="355">
        <v>66</v>
      </c>
      <c r="B185" s="355" t="s">
        <v>2126</v>
      </c>
      <c r="C185" s="355" t="s">
        <v>2137</v>
      </c>
      <c r="D185" s="355">
        <v>0.5</v>
      </c>
      <c r="E185" s="356">
        <v>42969</v>
      </c>
      <c r="F185" s="355"/>
      <c r="G185" s="355"/>
      <c r="H185" s="355">
        <v>6.1</v>
      </c>
      <c r="I185" s="355">
        <v>3.1</v>
      </c>
      <c r="J185" s="357">
        <v>0.50819672131147542</v>
      </c>
      <c r="K185" s="355" t="s">
        <v>2023</v>
      </c>
      <c r="L185" s="355">
        <v>3</v>
      </c>
      <c r="M185" s="355">
        <v>2</v>
      </c>
      <c r="N185" s="355" t="s">
        <v>2340</v>
      </c>
      <c r="O185" s="355" t="s">
        <v>2331</v>
      </c>
      <c r="P185" s="355">
        <v>7.24</v>
      </c>
      <c r="Q185" s="355">
        <v>25.1</v>
      </c>
      <c r="R185" s="359">
        <v>6.34</v>
      </c>
      <c r="S185" s="90">
        <v>7.3</v>
      </c>
      <c r="T185" s="360">
        <v>6.2763291139240511</v>
      </c>
      <c r="U185" s="360">
        <v>1.295370886075949</v>
      </c>
      <c r="V185" s="88">
        <v>0.84816448270904365</v>
      </c>
      <c r="W185" s="89">
        <v>36.443969171483616</v>
      </c>
      <c r="X185" s="27"/>
      <c r="Y185" s="47"/>
    </row>
    <row r="186" spans="1:25">
      <c r="A186" s="27">
        <v>67</v>
      </c>
      <c r="B186" s="27" t="s">
        <v>2126</v>
      </c>
      <c r="C186" s="27" t="s">
        <v>2137</v>
      </c>
      <c r="D186" s="27">
        <v>1</v>
      </c>
      <c r="E186" s="139">
        <v>42969</v>
      </c>
      <c r="F186" s="27"/>
      <c r="G186" s="27"/>
      <c r="H186" s="27">
        <v>6.1</v>
      </c>
      <c r="I186" s="27">
        <v>3.1</v>
      </c>
      <c r="J186" s="52">
        <v>0.50819672131147542</v>
      </c>
      <c r="K186" s="27" t="s">
        <v>2023</v>
      </c>
      <c r="L186" s="27">
        <v>3</v>
      </c>
      <c r="M186" s="27">
        <v>2</v>
      </c>
      <c r="N186" s="27" t="s">
        <v>2340</v>
      </c>
      <c r="O186" s="27" t="s">
        <v>2331</v>
      </c>
      <c r="P186" s="27">
        <v>7.15</v>
      </c>
      <c r="Q186" s="27">
        <v>25.1</v>
      </c>
      <c r="T186" s="27"/>
      <c r="U186" s="27"/>
      <c r="V186" s="27"/>
      <c r="W186" s="27"/>
      <c r="X186" s="27"/>
      <c r="Y186" s="47"/>
    </row>
    <row r="187" spans="1:25">
      <c r="A187" s="27">
        <v>68</v>
      </c>
      <c r="B187" s="27" t="s">
        <v>2126</v>
      </c>
      <c r="C187" s="27" t="s">
        <v>2137</v>
      </c>
      <c r="D187" s="27">
        <v>2</v>
      </c>
      <c r="E187" s="139">
        <v>42969</v>
      </c>
      <c r="F187" s="27"/>
      <c r="G187" s="27"/>
      <c r="H187" s="27">
        <v>6.1</v>
      </c>
      <c r="I187" s="27">
        <v>3.1</v>
      </c>
      <c r="J187" s="52">
        <v>0.50819672131147542</v>
      </c>
      <c r="K187" s="27" t="s">
        <v>2023</v>
      </c>
      <c r="L187" s="27">
        <v>3</v>
      </c>
      <c r="M187" s="27">
        <v>2</v>
      </c>
      <c r="N187" s="27" t="s">
        <v>2340</v>
      </c>
      <c r="O187" s="27" t="s">
        <v>2331</v>
      </c>
      <c r="P187" s="27">
        <v>6.12</v>
      </c>
      <c r="Q187" s="27">
        <v>25</v>
      </c>
      <c r="T187" s="27"/>
      <c r="U187" s="27"/>
      <c r="V187" s="27"/>
      <c r="W187" s="27"/>
      <c r="X187" s="27"/>
      <c r="Y187" s="47"/>
    </row>
    <row r="188" spans="1:25">
      <c r="A188" s="27">
        <v>69</v>
      </c>
      <c r="B188" s="27" t="s">
        <v>2126</v>
      </c>
      <c r="C188" s="27" t="s">
        <v>2137</v>
      </c>
      <c r="D188" s="27">
        <v>3</v>
      </c>
      <c r="E188" s="139">
        <v>42969</v>
      </c>
      <c r="F188" s="27"/>
      <c r="G188" s="27"/>
      <c r="H188" s="27">
        <v>6.1</v>
      </c>
      <c r="I188" s="27">
        <v>3.1</v>
      </c>
      <c r="J188" s="52">
        <v>0.50819672131147542</v>
      </c>
      <c r="K188" s="27" t="s">
        <v>2023</v>
      </c>
      <c r="L188" s="27">
        <v>3</v>
      </c>
      <c r="M188" s="27">
        <v>2</v>
      </c>
      <c r="N188" s="27" t="s">
        <v>2340</v>
      </c>
      <c r="O188" s="27" t="s">
        <v>2331</v>
      </c>
      <c r="P188" s="27">
        <v>6.22</v>
      </c>
      <c r="Q188" s="27">
        <v>24.4</v>
      </c>
      <c r="T188" s="27"/>
      <c r="U188" s="27"/>
      <c r="V188" s="27"/>
      <c r="W188" s="27"/>
      <c r="X188" s="27"/>
      <c r="Y188" s="47"/>
    </row>
    <row r="189" spans="1:25">
      <c r="A189" s="27">
        <v>70</v>
      </c>
      <c r="B189" s="27" t="s">
        <v>2126</v>
      </c>
      <c r="C189" s="27" t="s">
        <v>2137</v>
      </c>
      <c r="D189" s="27">
        <v>4</v>
      </c>
      <c r="E189" s="139">
        <v>42969</v>
      </c>
      <c r="F189" s="27"/>
      <c r="G189" s="27"/>
      <c r="H189" s="27">
        <v>6.1</v>
      </c>
      <c r="I189" s="27">
        <v>3.1</v>
      </c>
      <c r="J189" s="52">
        <v>0.50819672131147542</v>
      </c>
      <c r="K189" s="27" t="s">
        <v>2023</v>
      </c>
      <c r="L189" s="27">
        <v>3</v>
      </c>
      <c r="M189" s="27">
        <v>2</v>
      </c>
      <c r="N189" s="27" t="s">
        <v>2340</v>
      </c>
      <c r="O189" s="27" t="s">
        <v>2331</v>
      </c>
      <c r="P189" s="27">
        <v>2.38</v>
      </c>
      <c r="Q189" s="27">
        <v>23.6</v>
      </c>
      <c r="T189" s="27"/>
      <c r="U189" s="27"/>
      <c r="V189" s="27"/>
      <c r="W189" s="27"/>
      <c r="X189" s="27"/>
      <c r="Y189" s="47"/>
    </row>
    <row r="190" spans="1:25">
      <c r="A190" s="27">
        <v>71</v>
      </c>
      <c r="B190" s="27" t="s">
        <v>2126</v>
      </c>
      <c r="C190" s="27" t="s">
        <v>2137</v>
      </c>
      <c r="D190" s="27">
        <v>5</v>
      </c>
      <c r="E190" s="139">
        <v>42969</v>
      </c>
      <c r="F190" s="27"/>
      <c r="G190" s="27"/>
      <c r="H190" s="27">
        <v>6.1</v>
      </c>
      <c r="I190" s="27">
        <v>3.1</v>
      </c>
      <c r="J190" s="52">
        <v>0.50819672131147542</v>
      </c>
      <c r="K190" s="27" t="s">
        <v>2023</v>
      </c>
      <c r="L190" s="27">
        <v>3</v>
      </c>
      <c r="M190" s="27">
        <v>2</v>
      </c>
      <c r="N190" s="27" t="s">
        <v>2340</v>
      </c>
      <c r="O190" s="27" t="s">
        <v>2331</v>
      </c>
      <c r="P190" s="27">
        <v>0.17</v>
      </c>
      <c r="Q190" s="27">
        <v>20.7</v>
      </c>
      <c r="R190" s="141">
        <v>6.11</v>
      </c>
      <c r="S190" s="24">
        <v>16.600000000000001</v>
      </c>
      <c r="T190" s="142">
        <v>143.65316455696203</v>
      </c>
      <c r="U190" s="140">
        <v>0.03</v>
      </c>
      <c r="V190" s="71">
        <v>3.9146053048109706</v>
      </c>
      <c r="W190" s="25">
        <v>78.062466281310208</v>
      </c>
      <c r="X190" s="27"/>
      <c r="Y190" s="47"/>
    </row>
    <row r="191" spans="1:25">
      <c r="A191" s="355">
        <v>152</v>
      </c>
      <c r="B191" s="355" t="s">
        <v>2126</v>
      </c>
      <c r="C191" s="355" t="s">
        <v>2341</v>
      </c>
      <c r="D191" s="355">
        <v>0.5</v>
      </c>
      <c r="E191" s="356">
        <v>42976</v>
      </c>
      <c r="F191" s="355"/>
      <c r="G191" s="355"/>
      <c r="H191" s="355">
        <v>2</v>
      </c>
      <c r="I191" s="355">
        <v>0.42499999999999999</v>
      </c>
      <c r="J191" s="357">
        <v>0.21249999999999999</v>
      </c>
      <c r="K191" s="355" t="s">
        <v>2342</v>
      </c>
      <c r="L191" s="355" t="s">
        <v>815</v>
      </c>
      <c r="M191" s="355" t="s">
        <v>815</v>
      </c>
      <c r="N191" s="355" t="s">
        <v>2343</v>
      </c>
      <c r="O191" s="355" t="s">
        <v>2344</v>
      </c>
      <c r="P191" s="355">
        <v>2.9</v>
      </c>
      <c r="Q191" s="355">
        <v>19.8</v>
      </c>
      <c r="R191" s="86">
        <v>5.26</v>
      </c>
      <c r="S191" s="90">
        <v>4.3</v>
      </c>
      <c r="T191" s="90">
        <v>4.1827088607594947</v>
      </c>
      <c r="U191" s="90">
        <v>3.8735615420182832</v>
      </c>
      <c r="V191" s="88">
        <v>8.5113850362356107</v>
      </c>
      <c r="W191" s="89">
        <v>101.76188824662812</v>
      </c>
      <c r="X191" s="27"/>
      <c r="Y191" s="47"/>
    </row>
    <row r="192" spans="1:25">
      <c r="A192" s="27">
        <v>153</v>
      </c>
      <c r="B192" s="27" t="s">
        <v>2126</v>
      </c>
      <c r="C192" s="27" t="s">
        <v>2341</v>
      </c>
      <c r="D192" s="27">
        <v>1</v>
      </c>
      <c r="E192" s="139">
        <v>42976</v>
      </c>
      <c r="F192" s="27"/>
      <c r="G192" s="27"/>
      <c r="H192" s="27">
        <v>2</v>
      </c>
      <c r="I192" s="27">
        <v>0.42499999999999999</v>
      </c>
      <c r="J192" s="52">
        <v>0.21249999999999999</v>
      </c>
      <c r="K192" s="27" t="s">
        <v>2342</v>
      </c>
      <c r="L192" s="27" t="s">
        <v>815</v>
      </c>
      <c r="M192" s="27" t="s">
        <v>815</v>
      </c>
      <c r="N192" s="27" t="s">
        <v>2343</v>
      </c>
      <c r="O192" s="27" t="s">
        <v>2344</v>
      </c>
      <c r="P192" s="27">
        <v>2.23</v>
      </c>
      <c r="Q192" s="27">
        <v>19.399999999999999</v>
      </c>
      <c r="R192" s="22">
        <v>5.12</v>
      </c>
      <c r="S192" s="24">
        <v>2.7</v>
      </c>
      <c r="T192" s="24">
        <v>0.66494345991561177</v>
      </c>
      <c r="U192" s="24">
        <v>2.4093989428621656</v>
      </c>
      <c r="V192" s="71">
        <v>9.074394941356255</v>
      </c>
      <c r="W192" s="25">
        <v>110.72142581888247</v>
      </c>
      <c r="X192" s="27"/>
      <c r="Y192" s="47"/>
    </row>
    <row r="193" spans="1:25">
      <c r="A193" s="27">
        <v>154</v>
      </c>
      <c r="B193" s="27" t="s">
        <v>2126</v>
      </c>
      <c r="C193" s="27" t="s">
        <v>2341</v>
      </c>
      <c r="D193" s="27">
        <v>1.5</v>
      </c>
      <c r="E193" s="139">
        <v>42976</v>
      </c>
      <c r="F193" s="27"/>
      <c r="G193" s="27"/>
      <c r="H193" s="27">
        <v>2</v>
      </c>
      <c r="I193" s="27">
        <v>0.42499999999999999</v>
      </c>
      <c r="J193" s="52">
        <v>0.21249999999999999</v>
      </c>
      <c r="K193" s="27" t="s">
        <v>2342</v>
      </c>
      <c r="L193" s="27" t="s">
        <v>815</v>
      </c>
      <c r="M193" s="27" t="s">
        <v>815</v>
      </c>
      <c r="N193" s="27" t="s">
        <v>2343</v>
      </c>
      <c r="O193" s="27" t="s">
        <v>2344</v>
      </c>
      <c r="P193" s="27">
        <v>0.83</v>
      </c>
      <c r="Q193" s="27">
        <v>18.899999999999999</v>
      </c>
      <c r="V193" s="27"/>
      <c r="W193" s="27"/>
      <c r="X193" s="27"/>
      <c r="Y193" s="47"/>
    </row>
    <row r="194" spans="1:25">
      <c r="A194" s="355">
        <v>72</v>
      </c>
      <c r="B194" s="355" t="s">
        <v>2126</v>
      </c>
      <c r="C194" s="355" t="s">
        <v>2345</v>
      </c>
      <c r="D194" s="355">
        <v>0.5</v>
      </c>
      <c r="E194" s="356">
        <v>42969</v>
      </c>
      <c r="F194" s="355" t="s">
        <v>1118</v>
      </c>
      <c r="G194" s="355"/>
      <c r="H194" s="355">
        <v>1.2</v>
      </c>
      <c r="I194" s="355">
        <v>0.45</v>
      </c>
      <c r="J194" s="357">
        <v>0.375</v>
      </c>
      <c r="K194" s="355" t="s">
        <v>2346</v>
      </c>
      <c r="L194" s="355">
        <v>2</v>
      </c>
      <c r="M194" s="355">
        <v>2</v>
      </c>
      <c r="N194" s="355" t="s">
        <v>2347</v>
      </c>
      <c r="O194" s="355" t="s">
        <v>2331</v>
      </c>
      <c r="P194" s="355">
        <v>7.02</v>
      </c>
      <c r="Q194" s="355">
        <v>22.7</v>
      </c>
      <c r="R194" s="359">
        <v>5.45</v>
      </c>
      <c r="S194" s="90">
        <v>4.9000000000000004</v>
      </c>
      <c r="T194" s="360">
        <v>128.24556962025318</v>
      </c>
      <c r="U194" s="360">
        <v>36.434430379746829</v>
      </c>
      <c r="V194" s="88">
        <v>5.4804474267353598</v>
      </c>
      <c r="W194" s="89">
        <v>121.99310211946049</v>
      </c>
      <c r="X194" s="27"/>
      <c r="Y194" s="47"/>
    </row>
    <row r="195" spans="1:25">
      <c r="A195" s="361">
        <v>73</v>
      </c>
      <c r="B195" s="361" t="s">
        <v>2126</v>
      </c>
      <c r="C195" s="361" t="s">
        <v>2345</v>
      </c>
      <c r="D195" s="361">
        <v>0.5</v>
      </c>
      <c r="E195" s="362">
        <v>42969</v>
      </c>
      <c r="F195" s="361" t="s">
        <v>1130</v>
      </c>
      <c r="G195" s="361"/>
      <c r="H195" s="361">
        <v>1.2</v>
      </c>
      <c r="I195" s="361">
        <v>0.45</v>
      </c>
      <c r="J195" s="363">
        <v>0.375</v>
      </c>
      <c r="K195" s="361" t="s">
        <v>2346</v>
      </c>
      <c r="L195" s="361">
        <v>2</v>
      </c>
      <c r="M195" s="361">
        <v>2</v>
      </c>
      <c r="N195" s="361" t="s">
        <v>2347</v>
      </c>
      <c r="O195" s="361" t="s">
        <v>2331</v>
      </c>
      <c r="P195" s="361">
        <v>7.02</v>
      </c>
      <c r="Q195" s="361">
        <v>22.7</v>
      </c>
      <c r="R195" s="364">
        <v>5.52</v>
      </c>
      <c r="S195" s="222">
        <v>4.8</v>
      </c>
      <c r="T195" s="365">
        <v>91.539240506329122</v>
      </c>
      <c r="U195" s="365">
        <v>24.810759493670886</v>
      </c>
      <c r="V195" s="232">
        <v>5.5130691376087837</v>
      </c>
      <c r="W195" s="233">
        <v>119.6809633911368</v>
      </c>
      <c r="X195" s="27"/>
      <c r="Y195" s="47"/>
    </row>
    <row r="196" spans="1:25">
      <c r="A196" s="355">
        <v>146</v>
      </c>
      <c r="B196" s="355" t="s">
        <v>2126</v>
      </c>
      <c r="C196" s="355" t="s">
        <v>2348</v>
      </c>
      <c r="D196" s="355">
        <v>0.5</v>
      </c>
      <c r="E196" s="356">
        <v>42975</v>
      </c>
      <c r="F196" s="355"/>
      <c r="G196" s="355"/>
      <c r="H196" s="355">
        <v>5.03</v>
      </c>
      <c r="I196" s="355">
        <v>1.45</v>
      </c>
      <c r="J196" s="357">
        <v>0.28827037773359837</v>
      </c>
      <c r="K196" s="355" t="s">
        <v>1022</v>
      </c>
      <c r="L196" s="355">
        <v>1</v>
      </c>
      <c r="M196" s="355">
        <v>2</v>
      </c>
      <c r="N196" s="355" t="s">
        <v>2349</v>
      </c>
      <c r="O196" s="355"/>
      <c r="P196" s="355">
        <v>8.51</v>
      </c>
      <c r="Q196" s="355">
        <v>24.4</v>
      </c>
      <c r="R196" s="86">
        <v>7.03</v>
      </c>
      <c r="S196" s="90">
        <v>21.300000000000004</v>
      </c>
      <c r="T196" s="90">
        <v>13.191620253164558</v>
      </c>
      <c r="U196" s="90">
        <v>6.4637308162798917</v>
      </c>
      <c r="V196" s="88">
        <v>1.0112730370761673</v>
      </c>
      <c r="W196" s="89">
        <v>28.351483622350678</v>
      </c>
      <c r="X196" s="27"/>
      <c r="Y196" s="47"/>
    </row>
    <row r="197" spans="1:25">
      <c r="A197" s="27">
        <v>147</v>
      </c>
      <c r="B197" s="27" t="s">
        <v>2126</v>
      </c>
      <c r="C197" s="27" t="s">
        <v>2348</v>
      </c>
      <c r="D197" s="27">
        <v>1</v>
      </c>
      <c r="E197" s="139">
        <v>42975</v>
      </c>
      <c r="F197" s="27"/>
      <c r="G197" s="27"/>
      <c r="H197" s="27">
        <v>5.03</v>
      </c>
      <c r="I197" s="27">
        <v>1.45</v>
      </c>
      <c r="J197" s="52">
        <v>0.28827037773359837</v>
      </c>
      <c r="K197" s="27" t="s">
        <v>1022</v>
      </c>
      <c r="L197" s="27">
        <v>1</v>
      </c>
      <c r="M197" s="27">
        <v>2</v>
      </c>
      <c r="N197" s="27" t="s">
        <v>2349</v>
      </c>
      <c r="O197" s="27"/>
      <c r="P197" s="27">
        <v>8.5299999999999994</v>
      </c>
      <c r="Q197" s="27">
        <v>24.1</v>
      </c>
      <c r="T197" s="27"/>
      <c r="U197" s="27"/>
      <c r="V197" s="27"/>
      <c r="W197" s="27"/>
      <c r="X197" s="27"/>
      <c r="Y197" s="47"/>
    </row>
    <row r="198" spans="1:25">
      <c r="A198" s="27">
        <v>148</v>
      </c>
      <c r="B198" s="27" t="s">
        <v>2126</v>
      </c>
      <c r="C198" s="27" t="s">
        <v>2348</v>
      </c>
      <c r="D198" s="27">
        <v>2</v>
      </c>
      <c r="E198" s="139">
        <v>42975</v>
      </c>
      <c r="F198" s="27"/>
      <c r="G198" s="27"/>
      <c r="H198" s="27">
        <v>5.03</v>
      </c>
      <c r="I198" s="27">
        <v>1.45</v>
      </c>
      <c r="J198" s="52">
        <v>0.28827037773359837</v>
      </c>
      <c r="K198" s="27" t="s">
        <v>1022</v>
      </c>
      <c r="L198" s="27">
        <v>1</v>
      </c>
      <c r="M198" s="27">
        <v>2</v>
      </c>
      <c r="N198" s="27" t="s">
        <v>2349</v>
      </c>
      <c r="O198" s="27"/>
      <c r="P198" s="27">
        <v>8.5299999999999994</v>
      </c>
      <c r="Q198" s="27">
        <v>23.9</v>
      </c>
      <c r="T198" s="27"/>
      <c r="U198" s="27"/>
      <c r="V198" s="27"/>
      <c r="W198" s="27"/>
      <c r="X198" s="27"/>
      <c r="Y198" s="47"/>
    </row>
    <row r="199" spans="1:25">
      <c r="A199" s="27">
        <v>149</v>
      </c>
      <c r="B199" s="27" t="s">
        <v>2126</v>
      </c>
      <c r="C199" s="27" t="s">
        <v>2348</v>
      </c>
      <c r="D199" s="27">
        <v>3</v>
      </c>
      <c r="E199" s="139">
        <v>42975</v>
      </c>
      <c r="F199" s="27"/>
      <c r="G199" s="27"/>
      <c r="H199" s="27">
        <v>5.03</v>
      </c>
      <c r="I199" s="27">
        <v>1.45</v>
      </c>
      <c r="J199" s="52">
        <v>0.28827037773359837</v>
      </c>
      <c r="K199" s="27" t="s">
        <v>1022</v>
      </c>
      <c r="L199" s="27">
        <v>1</v>
      </c>
      <c r="M199" s="27">
        <v>2</v>
      </c>
      <c r="N199" s="27" t="s">
        <v>2349</v>
      </c>
      <c r="O199" s="27"/>
      <c r="P199" s="27">
        <v>7.87</v>
      </c>
      <c r="Q199" s="27">
        <v>23.8</v>
      </c>
      <c r="T199" s="27"/>
      <c r="U199" s="27"/>
      <c r="V199" s="27"/>
      <c r="W199" s="27"/>
      <c r="X199" s="27"/>
      <c r="Y199" s="47"/>
    </row>
    <row r="200" spans="1:25">
      <c r="A200" s="27">
        <v>150</v>
      </c>
      <c r="B200" s="27" t="s">
        <v>2126</v>
      </c>
      <c r="C200" s="27" t="s">
        <v>2348</v>
      </c>
      <c r="D200" s="27">
        <v>4</v>
      </c>
      <c r="E200" s="139">
        <v>42975</v>
      </c>
      <c r="F200" s="27"/>
      <c r="G200" s="27"/>
      <c r="H200" s="27">
        <v>5.03</v>
      </c>
      <c r="I200" s="27">
        <v>1.45</v>
      </c>
      <c r="J200" s="52">
        <v>0.28827037773359837</v>
      </c>
      <c r="K200" s="27" t="s">
        <v>1022</v>
      </c>
      <c r="L200" s="27">
        <v>1</v>
      </c>
      <c r="M200" s="27">
        <v>2</v>
      </c>
      <c r="N200" s="27" t="s">
        <v>2349</v>
      </c>
      <c r="O200" s="27"/>
      <c r="P200" s="27">
        <v>0.43</v>
      </c>
      <c r="Q200" s="27">
        <v>22.8</v>
      </c>
      <c r="T200" s="27"/>
      <c r="U200" s="27"/>
      <c r="V200" s="27"/>
      <c r="W200" s="27"/>
      <c r="X200" s="27"/>
      <c r="Y200" s="47"/>
    </row>
    <row r="201" spans="1:25">
      <c r="A201" s="27">
        <v>151</v>
      </c>
      <c r="B201" s="27" t="s">
        <v>2126</v>
      </c>
      <c r="C201" s="27" t="s">
        <v>2348</v>
      </c>
      <c r="D201" s="27">
        <v>4.5</v>
      </c>
      <c r="E201" s="139">
        <v>42975</v>
      </c>
      <c r="F201" s="27"/>
      <c r="G201" s="27"/>
      <c r="H201" s="27">
        <v>5.03</v>
      </c>
      <c r="I201" s="27">
        <v>1.45</v>
      </c>
      <c r="J201" s="52">
        <v>0.28827037773359837</v>
      </c>
      <c r="K201" s="27" t="s">
        <v>1022</v>
      </c>
      <c r="L201" s="27">
        <v>1</v>
      </c>
      <c r="M201" s="27">
        <v>2</v>
      </c>
      <c r="N201" s="27" t="s">
        <v>2349</v>
      </c>
      <c r="O201" s="27"/>
      <c r="P201" s="27">
        <v>0.31</v>
      </c>
      <c r="Q201" s="23">
        <v>21</v>
      </c>
      <c r="R201" s="22">
        <v>6.45</v>
      </c>
      <c r="S201" s="24">
        <v>92.800000000000011</v>
      </c>
      <c r="T201" s="24">
        <v>97.77886329113926</v>
      </c>
      <c r="U201" s="24">
        <v>54.587484313027389</v>
      </c>
      <c r="V201" s="71">
        <v>3.5557664852032986</v>
      </c>
      <c r="W201" s="25">
        <v>37.88905587668593</v>
      </c>
      <c r="X201" s="27"/>
      <c r="Y201" s="47"/>
    </row>
    <row r="202" spans="1:25">
      <c r="A202" s="355">
        <v>96</v>
      </c>
      <c r="B202" s="355" t="s">
        <v>2126</v>
      </c>
      <c r="C202" s="355" t="s">
        <v>2152</v>
      </c>
      <c r="D202" s="355">
        <v>0.5</v>
      </c>
      <c r="E202" s="356">
        <v>42970</v>
      </c>
      <c r="F202" s="355"/>
      <c r="G202" s="355"/>
      <c r="H202" s="355">
        <v>1.8</v>
      </c>
      <c r="I202" s="355">
        <v>1.0249999999999999</v>
      </c>
      <c r="J202" s="357">
        <v>0.56944444444444442</v>
      </c>
      <c r="K202" s="355" t="s">
        <v>1025</v>
      </c>
      <c r="L202" s="355">
        <v>3</v>
      </c>
      <c r="M202" s="355">
        <v>4</v>
      </c>
      <c r="N202" s="355" t="s">
        <v>2350</v>
      </c>
      <c r="O202" s="355" t="s">
        <v>2351</v>
      </c>
      <c r="P202" s="355">
        <v>4.5199999999999996</v>
      </c>
      <c r="Q202" s="355">
        <v>24</v>
      </c>
      <c r="R202" s="86">
        <v>6.13</v>
      </c>
      <c r="S202" s="90">
        <v>12.1</v>
      </c>
      <c r="T202" s="360">
        <v>5.4606329113924064</v>
      </c>
      <c r="U202" s="360">
        <v>3.006067088607594</v>
      </c>
      <c r="V202" s="88">
        <v>0.91340790445589315</v>
      </c>
      <c r="W202" s="89">
        <v>21.993102119460499</v>
      </c>
      <c r="X202" s="27"/>
      <c r="Y202" s="47"/>
    </row>
    <row r="203" spans="1:25">
      <c r="A203" s="27">
        <v>97</v>
      </c>
      <c r="B203" s="27" t="s">
        <v>2126</v>
      </c>
      <c r="C203" s="27" t="s">
        <v>2152</v>
      </c>
      <c r="D203" s="27">
        <v>1</v>
      </c>
      <c r="E203" s="139">
        <v>42970</v>
      </c>
      <c r="F203" s="27"/>
      <c r="G203" s="27"/>
      <c r="H203" s="27">
        <v>1.8</v>
      </c>
      <c r="I203" s="27">
        <v>1.0249999999999999</v>
      </c>
      <c r="J203" s="52">
        <v>0.56944444444444442</v>
      </c>
      <c r="K203" s="27" t="s">
        <v>1025</v>
      </c>
      <c r="L203" s="27">
        <v>3</v>
      </c>
      <c r="M203" s="27">
        <v>4</v>
      </c>
      <c r="N203" s="27" t="s">
        <v>2350</v>
      </c>
      <c r="O203" s="27" t="s">
        <v>2351</v>
      </c>
      <c r="P203" s="27">
        <v>3.91</v>
      </c>
      <c r="Q203" s="27">
        <v>24</v>
      </c>
      <c r="T203" s="27"/>
      <c r="U203" s="27"/>
      <c r="V203" s="27"/>
      <c r="W203" s="27"/>
      <c r="X203" s="27"/>
      <c r="Y203" s="47"/>
    </row>
    <row r="204" spans="1:25">
      <c r="A204" s="27">
        <v>98</v>
      </c>
      <c r="B204" s="27" t="s">
        <v>2126</v>
      </c>
      <c r="C204" s="27" t="s">
        <v>2152</v>
      </c>
      <c r="D204" s="27">
        <v>1.3</v>
      </c>
      <c r="E204" s="139">
        <v>42970</v>
      </c>
      <c r="F204" s="27"/>
      <c r="G204" s="27"/>
      <c r="H204" s="27">
        <v>1.8</v>
      </c>
      <c r="I204" s="27">
        <v>1.0249999999999999</v>
      </c>
      <c r="J204" s="52">
        <v>0.56944444444444442</v>
      </c>
      <c r="K204" s="27" t="s">
        <v>1025</v>
      </c>
      <c r="L204" s="27">
        <v>3</v>
      </c>
      <c r="M204" s="27">
        <v>4</v>
      </c>
      <c r="N204" s="27" t="s">
        <v>2350</v>
      </c>
      <c r="O204" s="27" t="s">
        <v>2351</v>
      </c>
      <c r="P204" s="27">
        <v>0.93</v>
      </c>
      <c r="Q204" s="27">
        <v>23.5</v>
      </c>
      <c r="R204" s="22">
        <v>6.15</v>
      </c>
      <c r="S204" s="24">
        <v>12</v>
      </c>
      <c r="T204" s="140">
        <v>7.2506329113924046</v>
      </c>
      <c r="U204" s="140">
        <v>2.6301670886075961</v>
      </c>
      <c r="V204" s="71">
        <v>1.0438947479495921</v>
      </c>
      <c r="W204" s="143">
        <v>40.779229287090558</v>
      </c>
      <c r="X204" s="27"/>
      <c r="Y204" s="47"/>
    </row>
    <row r="205" spans="1:25">
      <c r="A205" s="355">
        <v>158</v>
      </c>
      <c r="B205" s="355" t="s">
        <v>2126</v>
      </c>
      <c r="C205" s="355" t="s">
        <v>2154</v>
      </c>
      <c r="D205" s="355">
        <v>0.5</v>
      </c>
      <c r="E205" s="356">
        <v>42976</v>
      </c>
      <c r="F205" s="355"/>
      <c r="G205" s="355"/>
      <c r="H205" s="355">
        <v>3.8</v>
      </c>
      <c r="I205" s="355">
        <v>3.3</v>
      </c>
      <c r="J205" s="357">
        <v>0.86842105263157898</v>
      </c>
      <c r="K205" s="355" t="s">
        <v>2352</v>
      </c>
      <c r="L205" s="355">
        <v>3</v>
      </c>
      <c r="M205" s="355">
        <v>3</v>
      </c>
      <c r="N205" s="355" t="s">
        <v>2353</v>
      </c>
      <c r="O205" s="355" t="s">
        <v>2354</v>
      </c>
      <c r="P205" s="355">
        <v>6.67</v>
      </c>
      <c r="Q205" s="355">
        <v>23.7</v>
      </c>
      <c r="R205" s="86">
        <v>6.35</v>
      </c>
      <c r="S205" s="90">
        <v>10.699999999999998</v>
      </c>
      <c r="T205" s="90">
        <v>4.2068398734177226</v>
      </c>
      <c r="U205" s="90">
        <v>2.0831884286656104</v>
      </c>
      <c r="V205" s="88">
        <v>0.58331048019595733</v>
      </c>
      <c r="W205" s="90">
        <v>32.341306407379705</v>
      </c>
      <c r="X205" s="27"/>
      <c r="Y205" s="47"/>
    </row>
    <row r="206" spans="1:25">
      <c r="A206" s="27">
        <v>159</v>
      </c>
      <c r="B206" s="27" t="s">
        <v>2126</v>
      </c>
      <c r="C206" s="27" t="s">
        <v>2154</v>
      </c>
      <c r="D206" s="27">
        <v>1</v>
      </c>
      <c r="E206" s="139">
        <v>42976</v>
      </c>
      <c r="F206" s="27"/>
      <c r="G206" s="27"/>
      <c r="H206" s="27">
        <v>3.8</v>
      </c>
      <c r="I206" s="27">
        <v>3.3</v>
      </c>
      <c r="J206" s="52">
        <v>0.86842105263157898</v>
      </c>
      <c r="K206" s="27" t="s">
        <v>2352</v>
      </c>
      <c r="L206" s="27">
        <v>3</v>
      </c>
      <c r="M206" s="27">
        <v>3</v>
      </c>
      <c r="N206" s="27" t="s">
        <v>2353</v>
      </c>
      <c r="O206" s="27" t="s">
        <v>2354</v>
      </c>
      <c r="P206" s="27">
        <v>6.46</v>
      </c>
      <c r="Q206" s="27">
        <v>23.8</v>
      </c>
      <c r="T206" s="27"/>
      <c r="U206" s="27"/>
      <c r="V206" s="27"/>
      <c r="W206" s="27"/>
      <c r="X206" s="27"/>
      <c r="Y206" s="47"/>
    </row>
    <row r="207" spans="1:25">
      <c r="A207" s="27">
        <v>160</v>
      </c>
      <c r="B207" s="27" t="s">
        <v>2126</v>
      </c>
      <c r="C207" s="27" t="s">
        <v>2154</v>
      </c>
      <c r="D207" s="27">
        <v>2</v>
      </c>
      <c r="E207" s="139">
        <v>42976</v>
      </c>
      <c r="F207" s="27"/>
      <c r="G207" s="27"/>
      <c r="H207" s="27">
        <v>3.8</v>
      </c>
      <c r="I207" s="27">
        <v>3.3</v>
      </c>
      <c r="J207" s="52">
        <v>0.86842105263157898</v>
      </c>
      <c r="K207" s="27" t="s">
        <v>2352</v>
      </c>
      <c r="L207" s="27">
        <v>3</v>
      </c>
      <c r="M207" s="27">
        <v>3</v>
      </c>
      <c r="N207" s="27" t="s">
        <v>2353</v>
      </c>
      <c r="O207" s="27" t="s">
        <v>2354</v>
      </c>
      <c r="P207" s="27">
        <v>6.46</v>
      </c>
      <c r="Q207" s="27">
        <v>23.8</v>
      </c>
      <c r="T207" s="27"/>
      <c r="U207" s="27"/>
      <c r="V207" s="27"/>
      <c r="W207" s="27"/>
      <c r="X207" s="27"/>
      <c r="Y207" s="47"/>
    </row>
    <row r="208" spans="1:25">
      <c r="A208" s="361">
        <v>161</v>
      </c>
      <c r="B208" s="361" t="s">
        <v>2126</v>
      </c>
      <c r="C208" s="361" t="s">
        <v>2154</v>
      </c>
      <c r="D208" s="361">
        <v>2.8</v>
      </c>
      <c r="E208" s="362">
        <v>42976</v>
      </c>
      <c r="F208" s="361"/>
      <c r="G208" s="361"/>
      <c r="H208" s="361">
        <v>3.8</v>
      </c>
      <c r="I208" s="361">
        <v>3.3</v>
      </c>
      <c r="J208" s="363">
        <v>0.86842105263157898</v>
      </c>
      <c r="K208" s="361" t="s">
        <v>2352</v>
      </c>
      <c r="L208" s="361">
        <v>3</v>
      </c>
      <c r="M208" s="361">
        <v>3</v>
      </c>
      <c r="N208" s="361" t="s">
        <v>2353</v>
      </c>
      <c r="O208" s="361" t="s">
        <v>2354</v>
      </c>
      <c r="P208" s="361">
        <v>6.11</v>
      </c>
      <c r="Q208" s="361">
        <v>23.7</v>
      </c>
      <c r="R208" s="223">
        <v>6.3</v>
      </c>
      <c r="S208" s="222">
        <v>10.899999999999999</v>
      </c>
      <c r="T208" s="222">
        <v>3.2737740506329116</v>
      </c>
      <c r="U208" s="222">
        <v>2.9336457514504208</v>
      </c>
      <c r="V208" s="232">
        <v>0.71767763921534455</v>
      </c>
      <c r="W208" s="222">
        <v>27.012211418598856</v>
      </c>
      <c r="X208" s="27"/>
      <c r="Y208" s="47"/>
    </row>
    <row r="209" spans="1:25">
      <c r="A209" s="355">
        <v>93</v>
      </c>
      <c r="B209" s="355" t="s">
        <v>2126</v>
      </c>
      <c r="C209" s="355" t="s">
        <v>2162</v>
      </c>
      <c r="D209" s="355">
        <v>0.5</v>
      </c>
      <c r="E209" s="356">
        <v>42970</v>
      </c>
      <c r="F209" s="355" t="s">
        <v>1118</v>
      </c>
      <c r="G209" s="355"/>
      <c r="H209" s="355">
        <v>1.25</v>
      </c>
      <c r="I209" s="355">
        <v>0.92</v>
      </c>
      <c r="J209" s="357">
        <v>0.73599999999999999</v>
      </c>
      <c r="K209" s="355" t="s">
        <v>2210</v>
      </c>
      <c r="L209" s="355">
        <v>3</v>
      </c>
      <c r="M209" s="355">
        <v>2</v>
      </c>
      <c r="N209" s="355" t="s">
        <v>2355</v>
      </c>
      <c r="O209" s="355"/>
      <c r="P209" s="355">
        <v>5.5</v>
      </c>
      <c r="Q209" s="355">
        <v>24.7</v>
      </c>
      <c r="R209" s="86">
        <v>5.81</v>
      </c>
      <c r="S209" s="90">
        <v>4.3000000000000007</v>
      </c>
      <c r="T209" s="360">
        <v>10.7626582278481</v>
      </c>
      <c r="U209" s="360">
        <v>5.7948417721519023</v>
      </c>
      <c r="V209" s="88">
        <v>2.6749802916208303</v>
      </c>
      <c r="W209" s="89">
        <v>41.357263969171484</v>
      </c>
      <c r="X209" s="27"/>
      <c r="Y209" s="47"/>
    </row>
    <row r="210" spans="1:25">
      <c r="A210" s="361">
        <v>94</v>
      </c>
      <c r="B210" s="361" t="s">
        <v>2126</v>
      </c>
      <c r="C210" s="361" t="s">
        <v>2162</v>
      </c>
      <c r="D210" s="361">
        <v>0.5</v>
      </c>
      <c r="E210" s="362">
        <v>42970</v>
      </c>
      <c r="F210" s="361" t="s">
        <v>1130</v>
      </c>
      <c r="G210" s="361"/>
      <c r="H210" s="361">
        <v>1.25</v>
      </c>
      <c r="I210" s="361">
        <v>0.92</v>
      </c>
      <c r="J210" s="363">
        <v>0.73599999999999999</v>
      </c>
      <c r="K210" s="361" t="s">
        <v>2210</v>
      </c>
      <c r="L210" s="361">
        <v>3</v>
      </c>
      <c r="M210" s="361">
        <v>2</v>
      </c>
      <c r="N210" s="361" t="s">
        <v>2355</v>
      </c>
      <c r="O210" s="361"/>
      <c r="P210" s="361">
        <v>5.5</v>
      </c>
      <c r="Q210" s="361">
        <v>24.7</v>
      </c>
      <c r="R210" s="223">
        <v>5.9</v>
      </c>
      <c r="S210" s="222">
        <v>4.3000000000000007</v>
      </c>
      <c r="T210" s="365">
        <v>9.9243037974683546</v>
      </c>
      <c r="U210" s="365">
        <v>5.6844962025316503</v>
      </c>
      <c r="V210" s="232">
        <v>2.2835197611397331</v>
      </c>
      <c r="W210" s="233">
        <v>57.253217726396912</v>
      </c>
      <c r="X210" s="27"/>
      <c r="Y210" s="47"/>
    </row>
    <row r="211" spans="1:25">
      <c r="A211" s="361">
        <v>95</v>
      </c>
      <c r="B211" s="361" t="s">
        <v>2126</v>
      </c>
      <c r="C211" s="361" t="s">
        <v>2162</v>
      </c>
      <c r="D211" s="361">
        <v>0.75</v>
      </c>
      <c r="E211" s="362">
        <v>42970</v>
      </c>
      <c r="F211" s="361"/>
      <c r="G211" s="361"/>
      <c r="H211" s="361">
        <v>1.25</v>
      </c>
      <c r="I211" s="361">
        <v>0.92</v>
      </c>
      <c r="J211" s="363">
        <v>0.73599999999999999</v>
      </c>
      <c r="K211" s="361" t="s">
        <v>2210</v>
      </c>
      <c r="L211" s="361">
        <v>3</v>
      </c>
      <c r="M211" s="361">
        <v>2</v>
      </c>
      <c r="N211" s="361" t="s">
        <v>2355</v>
      </c>
      <c r="O211" s="361"/>
      <c r="P211" s="361">
        <v>4.32</v>
      </c>
      <c r="Q211" s="361">
        <v>24.5</v>
      </c>
      <c r="R211" s="181"/>
      <c r="S211" s="181"/>
      <c r="T211" s="181"/>
      <c r="U211" s="181"/>
      <c r="V211" s="361"/>
      <c r="W211" s="361"/>
      <c r="X211" s="27"/>
      <c r="Y211" s="47"/>
    </row>
    <row r="212" spans="1:25">
      <c r="A212" s="355">
        <v>162</v>
      </c>
      <c r="B212" s="355" t="s">
        <v>2126</v>
      </c>
      <c r="C212" s="355" t="s">
        <v>2166</v>
      </c>
      <c r="D212" s="355">
        <v>0.5</v>
      </c>
      <c r="E212" s="356">
        <v>42976</v>
      </c>
      <c r="F212" s="355"/>
      <c r="G212" s="355"/>
      <c r="H212" s="355">
        <v>3.4</v>
      </c>
      <c r="I212" s="355">
        <v>1.66</v>
      </c>
      <c r="J212" s="357">
        <v>0.48823529411764705</v>
      </c>
      <c r="K212" s="355" t="s">
        <v>2356</v>
      </c>
      <c r="L212" s="355">
        <v>3</v>
      </c>
      <c r="M212" s="355">
        <v>2</v>
      </c>
      <c r="N212" s="355" t="s">
        <v>2357</v>
      </c>
      <c r="O212" s="355" t="s">
        <v>2358</v>
      </c>
      <c r="P212" s="355">
        <v>3.48</v>
      </c>
      <c r="Q212" s="355">
        <v>22.4</v>
      </c>
      <c r="R212" s="86">
        <v>6.13</v>
      </c>
      <c r="S212" s="90">
        <v>12.699999999999998</v>
      </c>
      <c r="T212" s="90">
        <v>3.2818177215189874</v>
      </c>
      <c r="U212" s="90">
        <v>2.7985120805643451</v>
      </c>
      <c r="V212" s="90">
        <v>0.71767763921534455</v>
      </c>
      <c r="W212" s="90">
        <v>35.987529294440293</v>
      </c>
      <c r="X212" s="27"/>
      <c r="Y212" s="47"/>
    </row>
    <row r="213" spans="1:25">
      <c r="A213" s="27">
        <v>163</v>
      </c>
      <c r="B213" s="27" t="s">
        <v>2126</v>
      </c>
      <c r="C213" s="27" t="s">
        <v>2166</v>
      </c>
      <c r="D213" s="27">
        <v>1</v>
      </c>
      <c r="E213" s="139">
        <v>42976</v>
      </c>
      <c r="F213" s="27"/>
      <c r="G213" s="27"/>
      <c r="H213" s="27">
        <v>3.4</v>
      </c>
      <c r="I213" s="27">
        <v>1.66</v>
      </c>
      <c r="J213" s="52">
        <v>0.48823529411764705</v>
      </c>
      <c r="K213" s="27" t="s">
        <v>2356</v>
      </c>
      <c r="L213" s="27">
        <v>3</v>
      </c>
      <c r="M213" s="27">
        <v>2</v>
      </c>
      <c r="N213" s="27" t="s">
        <v>2357</v>
      </c>
      <c r="O213" s="27" t="s">
        <v>2358</v>
      </c>
      <c r="P213" s="27">
        <v>3.18</v>
      </c>
      <c r="Q213" s="27">
        <v>22.4</v>
      </c>
      <c r="T213" s="27"/>
      <c r="U213" s="27"/>
      <c r="V213" s="27"/>
      <c r="W213" s="27"/>
      <c r="X213" s="27"/>
      <c r="Y213" s="47"/>
    </row>
    <row r="214" spans="1:25">
      <c r="A214" s="27">
        <v>164</v>
      </c>
      <c r="B214" s="27" t="s">
        <v>2126</v>
      </c>
      <c r="C214" s="27" t="s">
        <v>2166</v>
      </c>
      <c r="D214" s="27">
        <v>2</v>
      </c>
      <c r="E214" s="139">
        <v>42976</v>
      </c>
      <c r="F214" s="27"/>
      <c r="G214" s="27"/>
      <c r="H214" s="27">
        <v>3.4</v>
      </c>
      <c r="I214" s="27">
        <v>1.66</v>
      </c>
      <c r="J214" s="52">
        <v>0.48823529411764705</v>
      </c>
      <c r="K214" s="27" t="s">
        <v>2356</v>
      </c>
      <c r="L214" s="27">
        <v>3</v>
      </c>
      <c r="M214" s="27">
        <v>2</v>
      </c>
      <c r="N214" s="27" t="s">
        <v>2357</v>
      </c>
      <c r="O214" s="27" t="s">
        <v>2358</v>
      </c>
      <c r="P214" s="27">
        <v>2.1800000000000002</v>
      </c>
      <c r="Q214" s="27">
        <v>22.2</v>
      </c>
      <c r="T214" s="27"/>
      <c r="U214" s="27"/>
      <c r="V214" s="27"/>
      <c r="W214" s="27"/>
      <c r="X214" s="27"/>
      <c r="Y214" s="47"/>
    </row>
    <row r="215" spans="1:25">
      <c r="A215" s="27">
        <v>165</v>
      </c>
      <c r="B215" s="27" t="s">
        <v>2126</v>
      </c>
      <c r="C215" s="27" t="s">
        <v>2166</v>
      </c>
      <c r="D215" s="27">
        <v>2.9</v>
      </c>
      <c r="E215" s="139">
        <v>42976</v>
      </c>
      <c r="F215" s="27"/>
      <c r="G215" s="27"/>
      <c r="H215" s="27">
        <v>3.4</v>
      </c>
      <c r="I215" s="27">
        <v>1.66</v>
      </c>
      <c r="J215" s="52">
        <v>0.48823529411764705</v>
      </c>
      <c r="K215" s="27" t="s">
        <v>2356</v>
      </c>
      <c r="L215" s="27">
        <v>3</v>
      </c>
      <c r="M215" s="27">
        <v>2</v>
      </c>
      <c r="N215" s="27" t="s">
        <v>2357</v>
      </c>
      <c r="O215" s="27" t="s">
        <v>2358</v>
      </c>
      <c r="P215" s="27">
        <v>0.5</v>
      </c>
      <c r="Q215" s="27">
        <v>20.5</v>
      </c>
      <c r="R215" s="22">
        <v>6.19</v>
      </c>
      <c r="S215" s="24">
        <v>33.9</v>
      </c>
      <c r="T215" s="24">
        <v>40.065524683544297</v>
      </c>
      <c r="U215" s="24">
        <v>25.410316618539017</v>
      </c>
      <c r="V215" s="24">
        <v>1.5658421219243881</v>
      </c>
      <c r="W215" s="24">
        <v>55.060079780603346</v>
      </c>
      <c r="X215" s="27"/>
      <c r="Y215" s="47"/>
    </row>
    <row r="216" spans="1:25">
      <c r="A216" s="355">
        <v>155</v>
      </c>
      <c r="B216" s="355" t="s">
        <v>2125</v>
      </c>
      <c r="C216" s="355" t="s">
        <v>2359</v>
      </c>
      <c r="D216" s="355">
        <v>0.5</v>
      </c>
      <c r="E216" s="356">
        <v>42976</v>
      </c>
      <c r="F216" s="355"/>
      <c r="G216" s="355"/>
      <c r="H216" s="355">
        <v>1.85</v>
      </c>
      <c r="I216" s="355" t="s">
        <v>2141</v>
      </c>
      <c r="J216" s="357" t="e">
        <v>#VALUE!</v>
      </c>
      <c r="K216" s="355" t="s">
        <v>2360</v>
      </c>
      <c r="L216" s="355">
        <v>3</v>
      </c>
      <c r="M216" s="355" t="s">
        <v>815</v>
      </c>
      <c r="N216" s="355" t="s">
        <v>2361</v>
      </c>
      <c r="O216" s="355" t="s">
        <v>2362</v>
      </c>
      <c r="P216" s="355">
        <v>7.99</v>
      </c>
      <c r="Q216" s="355">
        <v>22.7</v>
      </c>
      <c r="R216" s="86">
        <v>7.14</v>
      </c>
      <c r="S216" s="90">
        <v>39.6</v>
      </c>
      <c r="T216" s="90">
        <v>4.7216348101265826</v>
      </c>
      <c r="U216" s="90">
        <v>2.864711491956752</v>
      </c>
      <c r="V216" s="88">
        <v>1.3374901458104147</v>
      </c>
      <c r="W216" s="90">
        <v>34.024178509099976</v>
      </c>
      <c r="X216" s="27"/>
      <c r="Y216" s="47"/>
    </row>
    <row r="217" spans="1:25">
      <c r="A217" s="361">
        <v>156</v>
      </c>
      <c r="B217" s="361" t="s">
        <v>2125</v>
      </c>
      <c r="C217" s="361" t="s">
        <v>2359</v>
      </c>
      <c r="D217" s="361">
        <v>1</v>
      </c>
      <c r="E217" s="362">
        <v>42976</v>
      </c>
      <c r="F217" s="361"/>
      <c r="G217" s="361"/>
      <c r="H217" s="361">
        <v>1.85</v>
      </c>
      <c r="I217" s="361" t="s">
        <v>2141</v>
      </c>
      <c r="J217" s="363" t="e">
        <v>#VALUE!</v>
      </c>
      <c r="K217" s="361" t="s">
        <v>2360</v>
      </c>
      <c r="L217" s="361">
        <v>3</v>
      </c>
      <c r="M217" s="361" t="s">
        <v>815</v>
      </c>
      <c r="N217" s="361" t="s">
        <v>2361</v>
      </c>
      <c r="O217" s="361" t="s">
        <v>2362</v>
      </c>
      <c r="P217" s="361">
        <v>7.91</v>
      </c>
      <c r="Q217" s="361">
        <v>22.7</v>
      </c>
      <c r="R217" s="181"/>
      <c r="S217" s="181"/>
      <c r="T217" s="361"/>
      <c r="U217" s="361"/>
      <c r="V217" s="361"/>
      <c r="W217" s="361"/>
      <c r="X217" s="27"/>
      <c r="Y217" s="47"/>
    </row>
    <row r="218" spans="1:25">
      <c r="A218" s="361">
        <v>157</v>
      </c>
      <c r="B218" s="361" t="s">
        <v>2125</v>
      </c>
      <c r="C218" s="361" t="s">
        <v>2359</v>
      </c>
      <c r="D218" s="361">
        <v>1.35</v>
      </c>
      <c r="E218" s="362">
        <v>42976</v>
      </c>
      <c r="F218" s="361"/>
      <c r="G218" s="361"/>
      <c r="H218" s="361">
        <v>1.85</v>
      </c>
      <c r="I218" s="361" t="s">
        <v>2141</v>
      </c>
      <c r="J218" s="363" t="e">
        <v>#VALUE!</v>
      </c>
      <c r="K218" s="361" t="s">
        <v>2360</v>
      </c>
      <c r="L218" s="361">
        <v>3</v>
      </c>
      <c r="M218" s="361" t="s">
        <v>815</v>
      </c>
      <c r="N218" s="361" t="s">
        <v>2361</v>
      </c>
      <c r="O218" s="361" t="s">
        <v>2362</v>
      </c>
      <c r="P218" s="361">
        <v>6.78</v>
      </c>
      <c r="Q218" s="361">
        <v>22.4</v>
      </c>
      <c r="R218" s="223">
        <v>7.19</v>
      </c>
      <c r="S218" s="222">
        <v>41.3</v>
      </c>
      <c r="T218" s="222">
        <v>4.5607613924050634</v>
      </c>
      <c r="U218" s="222">
        <v>3.8453154096782698</v>
      </c>
      <c r="V218" s="232">
        <v>1.0438947479495921</v>
      </c>
      <c r="W218" s="222">
        <v>42.15806033408127</v>
      </c>
      <c r="X218" s="27"/>
      <c r="Y218" s="47"/>
    </row>
    <row r="221" spans="1:25" ht="27" thickBot="1">
      <c r="A221" s="375" t="s">
        <v>20</v>
      </c>
      <c r="B221" s="375" t="s">
        <v>701</v>
      </c>
      <c r="C221" s="375" t="s">
        <v>846</v>
      </c>
      <c r="D221" s="376" t="s">
        <v>786</v>
      </c>
      <c r="E221" s="366" t="s">
        <v>1000</v>
      </c>
      <c r="F221" s="367" t="s">
        <v>1008</v>
      </c>
      <c r="G221" s="367" t="s">
        <v>806</v>
      </c>
      <c r="H221" s="374" t="s">
        <v>807</v>
      </c>
      <c r="I221" s="368" t="s">
        <v>1009</v>
      </c>
      <c r="J221" s="366" t="s">
        <v>1015</v>
      </c>
      <c r="K221" s="369" t="s">
        <v>1016</v>
      </c>
      <c r="L221" s="366" t="s">
        <v>703</v>
      </c>
      <c r="M221" s="367" t="s">
        <v>1017</v>
      </c>
      <c r="N221" s="375" t="s">
        <v>808</v>
      </c>
      <c r="O221" s="366" t="s">
        <v>1018</v>
      </c>
      <c r="P221" s="377" t="s">
        <v>809</v>
      </c>
      <c r="Q221" s="370" t="s">
        <v>1019</v>
      </c>
      <c r="R221" s="366" t="s">
        <v>1020</v>
      </c>
      <c r="S221" s="367" t="s">
        <v>1021</v>
      </c>
      <c r="T221" s="366" t="s">
        <v>1010</v>
      </c>
      <c r="U221" s="367" t="s">
        <v>1011</v>
      </c>
      <c r="V221" s="366" t="s">
        <v>1012</v>
      </c>
      <c r="W221" s="367" t="s">
        <v>1013</v>
      </c>
      <c r="X221" s="366" t="s">
        <v>1014</v>
      </c>
    </row>
    <row r="222" spans="1:25" ht="16.2" thickTop="1">
      <c r="A222" s="378" t="s">
        <v>2126</v>
      </c>
      <c r="B222" s="378" t="s">
        <v>2123</v>
      </c>
      <c r="C222" s="378">
        <v>0.5</v>
      </c>
      <c r="D222" s="379">
        <v>43220</v>
      </c>
      <c r="E222" s="378"/>
      <c r="F222" s="378">
        <v>4</v>
      </c>
      <c r="G222" s="378">
        <v>18.600000000000001</v>
      </c>
      <c r="H222" s="378">
        <v>6.9</v>
      </c>
      <c r="I222" s="378"/>
      <c r="J222" s="378">
        <v>10.78</v>
      </c>
      <c r="K222" s="378">
        <v>13.3</v>
      </c>
      <c r="L222" s="378">
        <v>5.98</v>
      </c>
      <c r="M222" s="378">
        <v>3.6</v>
      </c>
      <c r="N222" s="381">
        <v>0.7250632911392404</v>
      </c>
      <c r="O222" s="381">
        <v>0.25347004219409308</v>
      </c>
      <c r="P222" s="381">
        <v>0.39912432807352166</v>
      </c>
      <c r="Q222" s="382">
        <v>17.604763874526022</v>
      </c>
      <c r="R222" s="378"/>
      <c r="S222" s="378"/>
      <c r="T222" s="378" t="s">
        <v>1044</v>
      </c>
      <c r="U222" s="378">
        <v>2</v>
      </c>
      <c r="V222" s="378">
        <v>2</v>
      </c>
      <c r="W222" s="383" t="s">
        <v>1386</v>
      </c>
      <c r="X222" s="383"/>
    </row>
    <row r="223" spans="1:25">
      <c r="A223" s="27" t="s">
        <v>2126</v>
      </c>
      <c r="B223" s="27" t="s">
        <v>2123</v>
      </c>
      <c r="C223" s="27">
        <v>1</v>
      </c>
      <c r="D223" s="139">
        <v>43220</v>
      </c>
      <c r="E223" s="27"/>
      <c r="F223" s="27"/>
      <c r="G223" s="27"/>
      <c r="H223" s="27"/>
      <c r="I223" s="27"/>
      <c r="J223" s="27">
        <v>10.7</v>
      </c>
      <c r="K223" s="27">
        <v>13.3</v>
      </c>
      <c r="L223" s="27" t="s">
        <v>811</v>
      </c>
      <c r="M223" s="27" t="s">
        <v>811</v>
      </c>
      <c r="N223" s="27" t="s">
        <v>811</v>
      </c>
      <c r="O223" s="27" t="s">
        <v>811</v>
      </c>
      <c r="P223" s="24" t="s">
        <v>811</v>
      </c>
      <c r="Q223" s="24" t="s">
        <v>811</v>
      </c>
      <c r="R223" s="27"/>
      <c r="S223" s="27"/>
      <c r="T223" s="27"/>
      <c r="U223" s="27"/>
      <c r="V223" s="27"/>
    </row>
    <row r="224" spans="1:25">
      <c r="A224" s="27" t="s">
        <v>2126</v>
      </c>
      <c r="B224" s="27" t="s">
        <v>2123</v>
      </c>
      <c r="C224" s="27">
        <v>2</v>
      </c>
      <c r="D224" s="139">
        <v>43220</v>
      </c>
      <c r="E224" s="27"/>
      <c r="F224" s="27"/>
      <c r="G224" s="27"/>
      <c r="H224" s="27"/>
      <c r="I224" s="27"/>
      <c r="J224" s="27">
        <v>10.75</v>
      </c>
      <c r="K224" s="27">
        <v>13.2</v>
      </c>
      <c r="L224" s="27" t="s">
        <v>811</v>
      </c>
      <c r="M224" s="27" t="s">
        <v>811</v>
      </c>
      <c r="N224" s="27" t="s">
        <v>811</v>
      </c>
      <c r="O224" s="27" t="s">
        <v>811</v>
      </c>
      <c r="P224" s="24" t="s">
        <v>811</v>
      </c>
      <c r="Q224" s="24" t="s">
        <v>811</v>
      </c>
      <c r="R224" s="27"/>
      <c r="S224" s="27"/>
      <c r="T224" s="27"/>
      <c r="U224" s="27"/>
      <c r="V224" s="27"/>
    </row>
    <row r="225" spans="1:24">
      <c r="A225" s="27" t="s">
        <v>2126</v>
      </c>
      <c r="B225" s="27" t="s">
        <v>2123</v>
      </c>
      <c r="C225" s="27">
        <v>3</v>
      </c>
      <c r="D225" s="139">
        <v>43220</v>
      </c>
      <c r="E225" s="27"/>
      <c r="F225" s="27"/>
      <c r="G225" s="27"/>
      <c r="H225" s="27"/>
      <c r="I225" s="27"/>
      <c r="J225" s="27">
        <v>11.09</v>
      </c>
      <c r="K225" s="27">
        <v>12.8</v>
      </c>
      <c r="L225" s="27">
        <v>6.19</v>
      </c>
      <c r="M225" s="23">
        <v>4</v>
      </c>
      <c r="N225" s="24">
        <v>0.8338227848101265</v>
      </c>
      <c r="O225" s="24">
        <v>0.14471054852320703</v>
      </c>
      <c r="P225" s="24">
        <v>0.29027223859892487</v>
      </c>
      <c r="Q225" s="371">
        <v>17.663709065839363</v>
      </c>
      <c r="R225" s="27"/>
      <c r="S225" s="27"/>
      <c r="T225" s="27"/>
      <c r="U225" s="27"/>
      <c r="V225" s="27"/>
    </row>
    <row r="226" spans="1:24">
      <c r="A226" s="27" t="s">
        <v>2126</v>
      </c>
      <c r="B226" s="27" t="s">
        <v>2123</v>
      </c>
      <c r="C226" s="27">
        <v>4</v>
      </c>
      <c r="D226" s="139">
        <v>43220</v>
      </c>
      <c r="E226" s="27"/>
      <c r="F226" s="27"/>
      <c r="G226" s="27"/>
      <c r="H226" s="27"/>
      <c r="I226" s="27"/>
      <c r="J226" s="27">
        <v>11.4</v>
      </c>
      <c r="K226" s="27">
        <v>11.8</v>
      </c>
      <c r="L226" s="27" t="s">
        <v>811</v>
      </c>
      <c r="M226" s="27" t="s">
        <v>811</v>
      </c>
      <c r="N226" s="27" t="s">
        <v>811</v>
      </c>
      <c r="O226" s="27" t="s">
        <v>811</v>
      </c>
      <c r="P226" s="24" t="s">
        <v>811</v>
      </c>
      <c r="Q226" s="24" t="s">
        <v>811</v>
      </c>
      <c r="R226" s="27"/>
      <c r="S226" s="27"/>
      <c r="T226" s="27"/>
      <c r="U226" s="27"/>
      <c r="V226" s="27"/>
    </row>
    <row r="227" spans="1:24">
      <c r="A227" s="27" t="s">
        <v>2126</v>
      </c>
      <c r="B227" s="27" t="s">
        <v>2123</v>
      </c>
      <c r="C227" s="27">
        <v>5</v>
      </c>
      <c r="D227" s="139">
        <v>43220</v>
      </c>
      <c r="E227" s="27"/>
      <c r="F227" s="27"/>
      <c r="G227" s="27"/>
      <c r="H227" s="27"/>
      <c r="I227" s="27"/>
      <c r="J227" s="27">
        <v>11.8</v>
      </c>
      <c r="K227" s="27">
        <v>10.6</v>
      </c>
      <c r="L227" s="27" t="s">
        <v>811</v>
      </c>
      <c r="M227" s="27" t="s">
        <v>811</v>
      </c>
      <c r="N227" s="27" t="s">
        <v>811</v>
      </c>
      <c r="O227" s="27" t="s">
        <v>811</v>
      </c>
      <c r="P227" s="24" t="s">
        <v>811</v>
      </c>
      <c r="Q227" s="24" t="s">
        <v>811</v>
      </c>
      <c r="R227" s="27"/>
      <c r="S227" s="27"/>
      <c r="T227" s="27"/>
      <c r="U227" s="27"/>
      <c r="V227" s="27"/>
    </row>
    <row r="228" spans="1:24">
      <c r="A228" s="27" t="s">
        <v>2126</v>
      </c>
      <c r="B228" s="27" t="s">
        <v>2123</v>
      </c>
      <c r="C228" s="27">
        <v>6</v>
      </c>
      <c r="D228" s="139">
        <v>43220</v>
      </c>
      <c r="E228" s="27"/>
      <c r="F228" s="27"/>
      <c r="G228" s="27"/>
      <c r="H228" s="27"/>
      <c r="I228" s="27"/>
      <c r="J228" s="27">
        <v>11.73</v>
      </c>
      <c r="K228" s="27">
        <v>9.6999999999999993</v>
      </c>
      <c r="L228" s="27" t="s">
        <v>811</v>
      </c>
      <c r="M228" s="27" t="s">
        <v>811</v>
      </c>
      <c r="N228" s="27" t="s">
        <v>811</v>
      </c>
      <c r="O228" s="27" t="s">
        <v>811</v>
      </c>
      <c r="P228" s="24" t="s">
        <v>811</v>
      </c>
      <c r="Q228" s="24" t="s">
        <v>811</v>
      </c>
      <c r="R228" s="27"/>
      <c r="S228" s="27"/>
      <c r="T228" s="27"/>
      <c r="U228" s="27"/>
      <c r="V228" s="27"/>
    </row>
    <row r="229" spans="1:24">
      <c r="A229" s="27" t="s">
        <v>2126</v>
      </c>
      <c r="B229" s="27" t="s">
        <v>2123</v>
      </c>
      <c r="C229" s="27">
        <v>7</v>
      </c>
      <c r="D229" s="139">
        <v>43220</v>
      </c>
      <c r="E229" s="27"/>
      <c r="F229" s="27"/>
      <c r="G229" s="27"/>
      <c r="H229" s="27"/>
      <c r="I229" s="27"/>
      <c r="J229" s="27">
        <v>11.83</v>
      </c>
      <c r="K229" s="27">
        <v>9.3000000000000007</v>
      </c>
      <c r="L229" s="27" t="s">
        <v>811</v>
      </c>
      <c r="M229" s="27" t="s">
        <v>811</v>
      </c>
      <c r="N229" s="27" t="s">
        <v>811</v>
      </c>
      <c r="O229" s="27" t="s">
        <v>811</v>
      </c>
      <c r="P229" s="24" t="s">
        <v>811</v>
      </c>
      <c r="Q229" s="24" t="s">
        <v>811</v>
      </c>
      <c r="R229" s="27"/>
      <c r="S229" s="27"/>
      <c r="T229" s="27"/>
      <c r="U229" s="27"/>
      <c r="V229" s="27"/>
    </row>
    <row r="230" spans="1:24">
      <c r="A230" s="27" t="s">
        <v>2126</v>
      </c>
      <c r="B230" s="27" t="s">
        <v>2123</v>
      </c>
      <c r="C230" s="27">
        <v>8</v>
      </c>
      <c r="D230" s="139">
        <v>43220</v>
      </c>
      <c r="E230" s="27"/>
      <c r="F230" s="27"/>
      <c r="G230" s="27"/>
      <c r="H230" s="27"/>
      <c r="I230" s="27"/>
      <c r="J230" s="27">
        <v>11.83</v>
      </c>
      <c r="K230" s="27">
        <v>8.9</v>
      </c>
      <c r="L230" s="27" t="s">
        <v>811</v>
      </c>
      <c r="M230" s="27" t="s">
        <v>811</v>
      </c>
      <c r="N230" s="27" t="s">
        <v>811</v>
      </c>
      <c r="O230" s="27" t="s">
        <v>811</v>
      </c>
      <c r="P230" s="24" t="s">
        <v>811</v>
      </c>
      <c r="Q230" s="24" t="s">
        <v>811</v>
      </c>
      <c r="R230" s="27"/>
      <c r="S230" s="27"/>
      <c r="T230" s="27"/>
      <c r="U230" s="27"/>
      <c r="V230" s="27"/>
    </row>
    <row r="231" spans="1:24">
      <c r="A231" s="27" t="s">
        <v>2126</v>
      </c>
      <c r="B231" s="27" t="s">
        <v>2123</v>
      </c>
      <c r="C231" s="27">
        <v>9</v>
      </c>
      <c r="D231" s="139">
        <v>43220</v>
      </c>
      <c r="E231" s="27"/>
      <c r="F231" s="27"/>
      <c r="G231" s="27"/>
      <c r="H231" s="27"/>
      <c r="I231" s="27"/>
      <c r="J231" s="27">
        <v>11.56</v>
      </c>
      <c r="K231" s="27">
        <v>8.6</v>
      </c>
      <c r="L231" s="27">
        <v>6.05</v>
      </c>
      <c r="M231" s="23">
        <v>4</v>
      </c>
      <c r="N231" s="24">
        <v>1.9214177215189867</v>
      </c>
      <c r="O231" s="24">
        <v>1.0189556118143466</v>
      </c>
      <c r="P231" s="24">
        <v>0.36284029824865605</v>
      </c>
      <c r="Q231" s="371">
        <v>17.577459999999999</v>
      </c>
      <c r="R231" s="27"/>
      <c r="S231" s="27"/>
      <c r="T231" s="27"/>
      <c r="U231" s="27"/>
      <c r="V231" s="27"/>
    </row>
    <row r="232" spans="1:24">
      <c r="A232" s="27" t="s">
        <v>2126</v>
      </c>
      <c r="B232" s="27" t="s">
        <v>2123</v>
      </c>
      <c r="C232" s="27">
        <v>10</v>
      </c>
      <c r="D232" s="139">
        <v>43220</v>
      </c>
      <c r="E232" s="27"/>
      <c r="F232" s="27"/>
      <c r="G232" s="27"/>
      <c r="H232" s="27"/>
      <c r="I232" s="27"/>
      <c r="J232" s="27">
        <v>11.41</v>
      </c>
      <c r="K232" s="27">
        <v>8.1999999999999993</v>
      </c>
      <c r="L232" s="27" t="s">
        <v>811</v>
      </c>
      <c r="M232" s="27" t="s">
        <v>811</v>
      </c>
      <c r="N232" s="27" t="s">
        <v>811</v>
      </c>
      <c r="O232" s="27" t="s">
        <v>811</v>
      </c>
      <c r="P232" s="24" t="s">
        <v>811</v>
      </c>
      <c r="Q232" s="24" t="s">
        <v>811</v>
      </c>
      <c r="R232" s="27"/>
      <c r="S232" s="27"/>
      <c r="T232" s="27"/>
      <c r="U232" s="27"/>
      <c r="V232" s="27"/>
    </row>
    <row r="233" spans="1:24">
      <c r="A233" s="27" t="s">
        <v>2126</v>
      </c>
      <c r="B233" s="27" t="s">
        <v>2123</v>
      </c>
      <c r="C233" s="27">
        <v>11</v>
      </c>
      <c r="D233" s="139">
        <v>43220</v>
      </c>
      <c r="E233" s="27"/>
      <c r="F233" s="27"/>
      <c r="G233" s="27"/>
      <c r="H233" s="27"/>
      <c r="I233" s="27"/>
      <c r="J233" s="27">
        <v>11.17</v>
      </c>
      <c r="K233" s="27">
        <v>7.8</v>
      </c>
      <c r="L233" s="27" t="s">
        <v>811</v>
      </c>
      <c r="M233" s="27" t="s">
        <v>811</v>
      </c>
      <c r="N233" s="27" t="s">
        <v>811</v>
      </c>
      <c r="O233" s="27" t="s">
        <v>811</v>
      </c>
      <c r="P233" s="24" t="s">
        <v>811</v>
      </c>
      <c r="Q233" s="24" t="s">
        <v>811</v>
      </c>
      <c r="R233" s="27"/>
      <c r="S233" s="27"/>
      <c r="T233" s="27"/>
      <c r="U233" s="27"/>
      <c r="V233" s="27"/>
    </row>
    <row r="234" spans="1:24">
      <c r="A234" s="27" t="s">
        <v>2126</v>
      </c>
      <c r="B234" s="27" t="s">
        <v>2123</v>
      </c>
      <c r="C234" s="27">
        <v>12</v>
      </c>
      <c r="D234" s="139">
        <v>43220</v>
      </c>
      <c r="E234" s="27"/>
      <c r="F234" s="27"/>
      <c r="G234" s="27"/>
      <c r="H234" s="27"/>
      <c r="I234" s="27"/>
      <c r="J234" s="27">
        <v>10.86</v>
      </c>
      <c r="K234" s="27">
        <v>7.5</v>
      </c>
      <c r="L234" s="27" t="s">
        <v>811</v>
      </c>
      <c r="M234" s="27" t="s">
        <v>811</v>
      </c>
      <c r="N234" s="27" t="s">
        <v>811</v>
      </c>
      <c r="O234" s="27" t="s">
        <v>811</v>
      </c>
      <c r="P234" s="24" t="s">
        <v>811</v>
      </c>
      <c r="Q234" s="24" t="s">
        <v>811</v>
      </c>
      <c r="R234" s="27"/>
      <c r="S234" s="27"/>
      <c r="T234" s="27"/>
      <c r="U234" s="27"/>
      <c r="V234" s="27"/>
    </row>
    <row r="235" spans="1:24">
      <c r="A235" s="27" t="s">
        <v>2126</v>
      </c>
      <c r="B235" s="27" t="s">
        <v>2123</v>
      </c>
      <c r="C235" s="27">
        <v>13</v>
      </c>
      <c r="D235" s="139">
        <v>43220</v>
      </c>
      <c r="E235" s="27"/>
      <c r="F235" s="27"/>
      <c r="G235" s="27"/>
      <c r="H235" s="27"/>
      <c r="I235" s="27"/>
      <c r="J235" s="27">
        <v>10.53</v>
      </c>
      <c r="K235" s="27">
        <v>7.2</v>
      </c>
      <c r="L235" s="27" t="s">
        <v>811</v>
      </c>
      <c r="M235" s="27" t="s">
        <v>811</v>
      </c>
      <c r="N235" s="27" t="s">
        <v>811</v>
      </c>
      <c r="O235" s="27" t="s">
        <v>811</v>
      </c>
      <c r="P235" s="24" t="s">
        <v>811</v>
      </c>
      <c r="Q235" s="24" t="s">
        <v>811</v>
      </c>
      <c r="R235" s="27"/>
      <c r="S235" s="27"/>
      <c r="T235" s="27"/>
      <c r="U235" s="27"/>
      <c r="V235" s="27"/>
    </row>
    <row r="236" spans="1:24">
      <c r="A236" s="27" t="s">
        <v>2126</v>
      </c>
      <c r="B236" s="27" t="s">
        <v>2123</v>
      </c>
      <c r="C236" s="27">
        <v>14</v>
      </c>
      <c r="D236" s="139">
        <v>43220</v>
      </c>
      <c r="E236" s="27"/>
      <c r="F236" s="27"/>
      <c r="G236" s="27"/>
      <c r="H236" s="27"/>
      <c r="I236" s="27"/>
      <c r="J236" s="27">
        <v>9.9499999999999993</v>
      </c>
      <c r="K236" s="27">
        <v>6.9</v>
      </c>
      <c r="L236" s="27" t="s">
        <v>811</v>
      </c>
      <c r="M236" s="27" t="s">
        <v>811</v>
      </c>
      <c r="N236" s="27" t="s">
        <v>811</v>
      </c>
      <c r="O236" s="27" t="s">
        <v>811</v>
      </c>
      <c r="P236" s="24" t="s">
        <v>811</v>
      </c>
      <c r="Q236" s="24" t="s">
        <v>811</v>
      </c>
      <c r="R236" s="27"/>
      <c r="S236" s="27"/>
      <c r="T236" s="27"/>
      <c r="U236" s="27"/>
      <c r="V236" s="27"/>
    </row>
    <row r="237" spans="1:24">
      <c r="A237" s="27" t="s">
        <v>2126</v>
      </c>
      <c r="B237" s="27" t="s">
        <v>2123</v>
      </c>
      <c r="C237" s="27">
        <v>15</v>
      </c>
      <c r="D237" s="139">
        <v>43220</v>
      </c>
      <c r="E237" s="27"/>
      <c r="F237" s="27"/>
      <c r="G237" s="27"/>
      <c r="H237" s="27"/>
      <c r="I237" s="27"/>
      <c r="J237" s="27">
        <v>9.6199999999999992</v>
      </c>
      <c r="K237" s="27">
        <v>6.6</v>
      </c>
      <c r="L237" s="27" t="s">
        <v>811</v>
      </c>
      <c r="M237" s="27" t="s">
        <v>811</v>
      </c>
      <c r="N237" s="27" t="s">
        <v>811</v>
      </c>
      <c r="O237" s="27" t="s">
        <v>811</v>
      </c>
      <c r="P237" s="24" t="s">
        <v>811</v>
      </c>
      <c r="Q237" s="24" t="s">
        <v>811</v>
      </c>
      <c r="R237" s="27"/>
      <c r="S237" s="27"/>
      <c r="T237" s="27"/>
      <c r="U237" s="27"/>
      <c r="V237" s="27"/>
    </row>
    <row r="238" spans="1:24">
      <c r="A238" s="27" t="s">
        <v>2126</v>
      </c>
      <c r="B238" s="27" t="s">
        <v>2123</v>
      </c>
      <c r="C238" s="27">
        <v>16</v>
      </c>
      <c r="D238" s="139">
        <v>43220</v>
      </c>
      <c r="E238" s="27"/>
      <c r="F238" s="27"/>
      <c r="G238" s="27"/>
      <c r="H238" s="27"/>
      <c r="I238" s="27"/>
      <c r="J238" s="27">
        <v>9.32</v>
      </c>
      <c r="K238" s="27">
        <v>6.4</v>
      </c>
      <c r="L238" s="27" t="s">
        <v>811</v>
      </c>
      <c r="M238" s="27" t="s">
        <v>811</v>
      </c>
      <c r="N238" s="27" t="s">
        <v>811</v>
      </c>
      <c r="O238" s="27" t="s">
        <v>811</v>
      </c>
      <c r="P238" s="24" t="s">
        <v>811</v>
      </c>
      <c r="Q238" s="24" t="s">
        <v>811</v>
      </c>
      <c r="R238" s="27"/>
      <c r="S238" s="27"/>
      <c r="T238" s="27"/>
      <c r="U238" s="27"/>
      <c r="V238" s="27"/>
    </row>
    <row r="239" spans="1:24">
      <c r="A239" s="27" t="s">
        <v>2126</v>
      </c>
      <c r="B239" s="27" t="s">
        <v>2123</v>
      </c>
      <c r="C239" s="27">
        <v>17</v>
      </c>
      <c r="D239" s="139">
        <v>43220</v>
      </c>
      <c r="E239" s="27"/>
      <c r="F239" s="27"/>
      <c r="G239" s="27"/>
      <c r="H239" s="27"/>
      <c r="I239" s="27"/>
      <c r="J239" s="27">
        <v>9.1</v>
      </c>
      <c r="K239" s="27">
        <v>6.2</v>
      </c>
      <c r="L239" s="27">
        <v>5.8</v>
      </c>
      <c r="M239" s="27">
        <v>4.5</v>
      </c>
      <c r="N239" s="24">
        <v>1.0694683544303791</v>
      </c>
      <c r="O239" s="24">
        <v>1.8422649789029546</v>
      </c>
      <c r="P239" s="24">
        <v>0.36284029824865605</v>
      </c>
      <c r="Q239" s="371">
        <v>21.259365735953118</v>
      </c>
      <c r="R239" s="27"/>
      <c r="S239" s="27"/>
      <c r="T239" s="27"/>
      <c r="U239" s="27"/>
      <c r="V239" s="27"/>
    </row>
    <row r="240" spans="1:24">
      <c r="A240" s="355" t="s">
        <v>2126</v>
      </c>
      <c r="B240" s="355" t="s">
        <v>2123</v>
      </c>
      <c r="C240" s="355">
        <v>0.5</v>
      </c>
      <c r="D240" s="356">
        <v>43354</v>
      </c>
      <c r="E240" s="355"/>
      <c r="F240" s="355">
        <v>4</v>
      </c>
      <c r="G240" s="355">
        <v>17.2</v>
      </c>
      <c r="H240" s="355">
        <v>5.5</v>
      </c>
      <c r="I240" s="355"/>
      <c r="J240" s="355">
        <v>7.61</v>
      </c>
      <c r="K240" s="355">
        <v>23</v>
      </c>
      <c r="L240" s="355">
        <v>6.19</v>
      </c>
      <c r="M240" s="355">
        <v>4.2</v>
      </c>
      <c r="N240" s="90">
        <v>1.1279265822784805</v>
      </c>
      <c r="O240" s="90">
        <v>1.4077408031381859</v>
      </c>
      <c r="P240" s="90">
        <v>0.27788545279722926</v>
      </c>
      <c r="Q240" s="90">
        <v>20.773427230046948</v>
      </c>
      <c r="R240" s="355"/>
      <c r="S240" s="355"/>
      <c r="T240" s="355" t="s">
        <v>1044</v>
      </c>
      <c r="U240" s="355">
        <v>3</v>
      </c>
      <c r="V240" s="355">
        <v>2</v>
      </c>
      <c r="W240" s="91" t="s">
        <v>1106</v>
      </c>
      <c r="X240" s="91"/>
    </row>
    <row r="241" spans="1:24">
      <c r="A241" s="27" t="s">
        <v>2126</v>
      </c>
      <c r="B241" s="27" t="s">
        <v>2123</v>
      </c>
      <c r="C241" s="27">
        <v>1</v>
      </c>
      <c r="D241" s="139">
        <v>43354</v>
      </c>
      <c r="E241" s="27"/>
      <c r="F241" s="27"/>
      <c r="G241" s="27"/>
      <c r="H241" s="27"/>
      <c r="I241" s="27"/>
      <c r="J241" s="27">
        <v>7.67</v>
      </c>
      <c r="K241" s="27">
        <v>22.9</v>
      </c>
      <c r="L241" s="27" t="s">
        <v>811</v>
      </c>
      <c r="M241" s="27" t="s">
        <v>811</v>
      </c>
      <c r="N241" s="27" t="s">
        <v>811</v>
      </c>
      <c r="O241" s="27" t="s">
        <v>811</v>
      </c>
      <c r="P241" s="24" t="s">
        <v>811</v>
      </c>
      <c r="Q241" s="24" t="s">
        <v>811</v>
      </c>
      <c r="R241" s="27"/>
      <c r="S241" s="27"/>
      <c r="T241" s="27"/>
      <c r="U241" s="27"/>
      <c r="V241" s="27"/>
    </row>
    <row r="242" spans="1:24">
      <c r="A242" s="27" t="s">
        <v>2126</v>
      </c>
      <c r="B242" s="27" t="s">
        <v>2123</v>
      </c>
      <c r="C242" s="27">
        <v>2</v>
      </c>
      <c r="D242" s="139">
        <v>43354</v>
      </c>
      <c r="E242" s="27"/>
      <c r="F242" s="27"/>
      <c r="G242" s="27"/>
      <c r="H242" s="27"/>
      <c r="I242" s="27"/>
      <c r="J242" s="27">
        <v>7.67</v>
      </c>
      <c r="K242" s="27">
        <v>22.9</v>
      </c>
      <c r="L242" s="27" t="s">
        <v>811</v>
      </c>
      <c r="M242" s="27" t="s">
        <v>811</v>
      </c>
      <c r="N242" s="27" t="s">
        <v>811</v>
      </c>
      <c r="O242" s="27" t="s">
        <v>811</v>
      </c>
      <c r="P242" s="24" t="s">
        <v>811</v>
      </c>
      <c r="Q242" s="24" t="s">
        <v>811</v>
      </c>
      <c r="R242" s="27"/>
      <c r="S242" s="27"/>
      <c r="T242" s="27"/>
      <c r="U242" s="27"/>
      <c r="V242" s="27"/>
    </row>
    <row r="243" spans="1:24">
      <c r="A243" s="361" t="s">
        <v>2126</v>
      </c>
      <c r="B243" s="361" t="s">
        <v>2123</v>
      </c>
      <c r="C243" s="361">
        <v>3</v>
      </c>
      <c r="D243" s="362">
        <v>43354</v>
      </c>
      <c r="E243" s="361"/>
      <c r="F243" s="361"/>
      <c r="G243" s="361"/>
      <c r="H243" s="361"/>
      <c r="I243" s="361"/>
      <c r="J243" s="361">
        <v>7.67</v>
      </c>
      <c r="K243" s="361">
        <v>22.9</v>
      </c>
      <c r="L243" s="361">
        <v>6.23</v>
      </c>
      <c r="M243" s="361">
        <v>3.9</v>
      </c>
      <c r="N243" s="222">
        <v>1.0314591772151893</v>
      </c>
      <c r="O243" s="222">
        <v>1.5217949582014771</v>
      </c>
      <c r="P243" s="222">
        <v>0.48629954239515116</v>
      </c>
      <c r="Q243" s="222">
        <v>19.505821596244129</v>
      </c>
      <c r="R243" s="361"/>
      <c r="S243" s="361"/>
      <c r="T243" s="361"/>
      <c r="U243" s="361"/>
      <c r="V243" s="361"/>
      <c r="W243" s="181"/>
      <c r="X243" s="181"/>
    </row>
    <row r="244" spans="1:24">
      <c r="A244" s="27" t="s">
        <v>2126</v>
      </c>
      <c r="B244" s="27" t="s">
        <v>2123</v>
      </c>
      <c r="C244" s="27">
        <v>4</v>
      </c>
      <c r="D244" s="139">
        <v>43354</v>
      </c>
      <c r="E244" s="27"/>
      <c r="F244" s="27"/>
      <c r="G244" s="27"/>
      <c r="H244" s="27"/>
      <c r="I244" s="27"/>
      <c r="J244" s="27">
        <v>7.67</v>
      </c>
      <c r="K244" s="27">
        <v>22.9</v>
      </c>
      <c r="L244" s="27" t="s">
        <v>811</v>
      </c>
      <c r="M244" s="27" t="s">
        <v>811</v>
      </c>
      <c r="N244" s="27" t="s">
        <v>811</v>
      </c>
      <c r="O244" s="27" t="s">
        <v>811</v>
      </c>
      <c r="P244" s="24" t="s">
        <v>811</v>
      </c>
      <c r="Q244" s="24" t="s">
        <v>811</v>
      </c>
      <c r="R244" s="27"/>
      <c r="S244" s="27"/>
      <c r="T244" s="27"/>
      <c r="U244" s="27"/>
      <c r="V244" s="27"/>
    </row>
    <row r="245" spans="1:24">
      <c r="A245" s="27" t="s">
        <v>2126</v>
      </c>
      <c r="B245" s="27" t="s">
        <v>2123</v>
      </c>
      <c r="C245" s="27">
        <v>5</v>
      </c>
      <c r="D245" s="139">
        <v>43354</v>
      </c>
      <c r="E245" s="27"/>
      <c r="F245" s="27"/>
      <c r="G245" s="27"/>
      <c r="H245" s="27"/>
      <c r="I245" s="27"/>
      <c r="J245" s="27">
        <v>7.67</v>
      </c>
      <c r="K245" s="27">
        <v>22.8</v>
      </c>
      <c r="L245" s="27" t="s">
        <v>811</v>
      </c>
      <c r="M245" s="27" t="s">
        <v>811</v>
      </c>
      <c r="N245" s="27" t="s">
        <v>811</v>
      </c>
      <c r="O245" s="27" t="s">
        <v>811</v>
      </c>
      <c r="P245" s="24" t="s">
        <v>811</v>
      </c>
      <c r="Q245" s="24" t="s">
        <v>811</v>
      </c>
      <c r="R245" s="27"/>
      <c r="S245" s="27"/>
      <c r="T245" s="27"/>
      <c r="U245" s="27"/>
      <c r="V245" s="27"/>
    </row>
    <row r="246" spans="1:24">
      <c r="A246" s="27" t="s">
        <v>2126</v>
      </c>
      <c r="B246" s="27" t="s">
        <v>2123</v>
      </c>
      <c r="C246" s="27">
        <v>6</v>
      </c>
      <c r="D246" s="139">
        <v>43354</v>
      </c>
      <c r="E246" s="27"/>
      <c r="F246" s="27"/>
      <c r="G246" s="27"/>
      <c r="H246" s="27"/>
      <c r="I246" s="27"/>
      <c r="J246" s="27">
        <v>7.66</v>
      </c>
      <c r="K246" s="27">
        <v>22.7</v>
      </c>
      <c r="L246" s="27" t="s">
        <v>811</v>
      </c>
      <c r="M246" s="27" t="s">
        <v>811</v>
      </c>
      <c r="N246" s="27" t="s">
        <v>811</v>
      </c>
      <c r="O246" s="27" t="s">
        <v>811</v>
      </c>
      <c r="P246" s="24" t="s">
        <v>811</v>
      </c>
      <c r="Q246" s="24" t="s">
        <v>811</v>
      </c>
      <c r="R246" s="27"/>
      <c r="S246" s="27"/>
      <c r="T246" s="27"/>
      <c r="U246" s="27"/>
      <c r="V246" s="27"/>
    </row>
    <row r="247" spans="1:24">
      <c r="A247" s="27" t="s">
        <v>2126</v>
      </c>
      <c r="B247" s="27" t="s">
        <v>2123</v>
      </c>
      <c r="C247" s="27">
        <v>7</v>
      </c>
      <c r="D247" s="139">
        <v>43354</v>
      </c>
      <c r="E247" s="27"/>
      <c r="F247" s="27"/>
      <c r="G247" s="27"/>
      <c r="H247" s="27"/>
      <c r="I247" s="27"/>
      <c r="J247" s="27">
        <v>8.34</v>
      </c>
      <c r="K247" s="27">
        <v>17.600000000000001</v>
      </c>
      <c r="L247" s="27" t="s">
        <v>811</v>
      </c>
      <c r="M247" s="27" t="s">
        <v>811</v>
      </c>
      <c r="N247" s="27" t="s">
        <v>811</v>
      </c>
      <c r="O247" s="27" t="s">
        <v>811</v>
      </c>
      <c r="P247" s="24" t="s">
        <v>811</v>
      </c>
      <c r="Q247" s="24" t="s">
        <v>811</v>
      </c>
      <c r="R247" s="27"/>
      <c r="S247" s="27"/>
      <c r="T247" s="27"/>
      <c r="U247" s="27"/>
      <c r="V247" s="27"/>
    </row>
    <row r="248" spans="1:24">
      <c r="A248" s="27" t="s">
        <v>2126</v>
      </c>
      <c r="B248" s="27" t="s">
        <v>2123</v>
      </c>
      <c r="C248" s="27">
        <v>8</v>
      </c>
      <c r="D248" s="139">
        <v>43354</v>
      </c>
      <c r="E248" s="27"/>
      <c r="F248" s="27"/>
      <c r="G248" s="27"/>
      <c r="H248" s="27"/>
      <c r="I248" s="27"/>
      <c r="J248" s="27">
        <v>9.18</v>
      </c>
      <c r="K248" s="27">
        <v>14.4</v>
      </c>
      <c r="L248" s="27" t="s">
        <v>811</v>
      </c>
      <c r="M248" s="27" t="s">
        <v>811</v>
      </c>
      <c r="N248" s="27" t="s">
        <v>811</v>
      </c>
      <c r="O248" s="27" t="s">
        <v>811</v>
      </c>
      <c r="P248" s="24" t="s">
        <v>811</v>
      </c>
      <c r="Q248" s="24" t="s">
        <v>811</v>
      </c>
      <c r="R248" s="27"/>
      <c r="S248" s="27"/>
      <c r="T248" s="27"/>
      <c r="U248" s="27"/>
      <c r="V248" s="27"/>
    </row>
    <row r="249" spans="1:24">
      <c r="A249" s="27" t="s">
        <v>2126</v>
      </c>
      <c r="B249" s="27" t="s">
        <v>2123</v>
      </c>
      <c r="C249" s="27">
        <v>9</v>
      </c>
      <c r="D249" s="139">
        <v>43354</v>
      </c>
      <c r="E249" s="27"/>
      <c r="F249" s="27"/>
      <c r="G249" s="27"/>
      <c r="H249" s="27"/>
      <c r="I249" s="27"/>
      <c r="J249" s="27">
        <v>8.92</v>
      </c>
      <c r="K249" s="27">
        <v>12.5</v>
      </c>
      <c r="L249" s="27">
        <v>6.09</v>
      </c>
      <c r="M249" s="27">
        <v>3.9</v>
      </c>
      <c r="N249" s="24">
        <v>1.2961261603375522</v>
      </c>
      <c r="O249" s="24">
        <v>1.8033756868846706</v>
      </c>
      <c r="P249" s="24">
        <v>0.27788545279722926</v>
      </c>
      <c r="Q249" s="24">
        <v>15.880469483568074</v>
      </c>
      <c r="R249" s="27"/>
      <c r="S249" s="27"/>
      <c r="T249" s="27"/>
      <c r="U249" s="27"/>
      <c r="V249" s="27"/>
    </row>
    <row r="250" spans="1:24">
      <c r="A250" s="27" t="s">
        <v>2126</v>
      </c>
      <c r="B250" s="27" t="s">
        <v>2123</v>
      </c>
      <c r="C250" s="27">
        <v>10</v>
      </c>
      <c r="D250" s="139">
        <v>43354</v>
      </c>
      <c r="E250" s="27"/>
      <c r="F250" s="27"/>
      <c r="G250" s="27"/>
      <c r="H250" s="27"/>
      <c r="I250" s="27"/>
      <c r="J250" s="23">
        <v>6</v>
      </c>
      <c r="K250" s="27">
        <v>11</v>
      </c>
      <c r="L250" s="27" t="s">
        <v>811</v>
      </c>
      <c r="M250" s="27" t="s">
        <v>811</v>
      </c>
      <c r="N250" s="27" t="s">
        <v>811</v>
      </c>
      <c r="O250" s="27" t="s">
        <v>811</v>
      </c>
      <c r="P250" s="24" t="s">
        <v>811</v>
      </c>
      <c r="Q250" s="24" t="s">
        <v>811</v>
      </c>
      <c r="R250" s="27"/>
      <c r="S250" s="27"/>
      <c r="T250" s="27"/>
      <c r="U250" s="27"/>
      <c r="V250" s="27"/>
    </row>
    <row r="251" spans="1:24">
      <c r="A251" s="27" t="s">
        <v>2126</v>
      </c>
      <c r="B251" s="27" t="s">
        <v>2123</v>
      </c>
      <c r="C251" s="27">
        <v>11</v>
      </c>
      <c r="D251" s="139">
        <v>43354</v>
      </c>
      <c r="E251" s="27"/>
      <c r="F251" s="27"/>
      <c r="G251" s="27"/>
      <c r="H251" s="27"/>
      <c r="I251" s="27"/>
      <c r="J251" s="27">
        <v>3.61</v>
      </c>
      <c r="K251" s="27">
        <v>10.199999999999999</v>
      </c>
      <c r="L251" s="27" t="s">
        <v>811</v>
      </c>
      <c r="M251" s="27" t="s">
        <v>811</v>
      </c>
      <c r="N251" s="27" t="s">
        <v>811</v>
      </c>
      <c r="O251" s="27" t="s">
        <v>811</v>
      </c>
      <c r="P251" s="24" t="s">
        <v>811</v>
      </c>
      <c r="Q251" s="24" t="s">
        <v>811</v>
      </c>
      <c r="R251" s="27"/>
      <c r="S251" s="27"/>
      <c r="T251" s="27"/>
      <c r="U251" s="27"/>
      <c r="V251" s="27"/>
    </row>
    <row r="252" spans="1:24">
      <c r="A252" s="27" t="s">
        <v>2126</v>
      </c>
      <c r="B252" s="27" t="s">
        <v>2123</v>
      </c>
      <c r="C252" s="27">
        <v>12</v>
      </c>
      <c r="D252" s="139">
        <v>43354</v>
      </c>
      <c r="E252" s="27"/>
      <c r="F252" s="27"/>
      <c r="G252" s="27"/>
      <c r="H252" s="27"/>
      <c r="I252" s="27"/>
      <c r="J252" s="27">
        <v>2.75</v>
      </c>
      <c r="K252" s="27">
        <v>9.6999999999999993</v>
      </c>
      <c r="L252" s="27" t="s">
        <v>811</v>
      </c>
      <c r="M252" s="27" t="s">
        <v>811</v>
      </c>
      <c r="N252" s="27" t="s">
        <v>811</v>
      </c>
      <c r="O252" s="27" t="s">
        <v>811</v>
      </c>
      <c r="P252" s="24" t="s">
        <v>811</v>
      </c>
      <c r="Q252" s="24" t="s">
        <v>811</v>
      </c>
      <c r="R252" s="27"/>
      <c r="S252" s="27"/>
      <c r="T252" s="27"/>
      <c r="U252" s="27"/>
      <c r="V252" s="27"/>
    </row>
    <row r="253" spans="1:24">
      <c r="A253" s="27" t="s">
        <v>2126</v>
      </c>
      <c r="B253" s="27" t="s">
        <v>2123</v>
      </c>
      <c r="C253" s="27">
        <v>13</v>
      </c>
      <c r="D253" s="139">
        <v>43354</v>
      </c>
      <c r="E253" s="27"/>
      <c r="F253" s="27"/>
      <c r="G253" s="27"/>
      <c r="H253" s="27"/>
      <c r="I253" s="27"/>
      <c r="J253" s="27">
        <v>1.21</v>
      </c>
      <c r="K253" s="27">
        <v>9.1</v>
      </c>
      <c r="L253" s="27" t="s">
        <v>811</v>
      </c>
      <c r="M253" s="27" t="s">
        <v>811</v>
      </c>
      <c r="N253" s="27" t="s">
        <v>811</v>
      </c>
      <c r="O253" s="27" t="s">
        <v>811</v>
      </c>
      <c r="P253" s="24" t="s">
        <v>811</v>
      </c>
      <c r="Q253" s="24" t="s">
        <v>811</v>
      </c>
      <c r="R253" s="27"/>
      <c r="S253" s="27"/>
      <c r="T253" s="27"/>
      <c r="U253" s="27"/>
      <c r="V253" s="27"/>
    </row>
    <row r="254" spans="1:24">
      <c r="A254" s="27" t="s">
        <v>2126</v>
      </c>
      <c r="B254" s="27" t="s">
        <v>2123</v>
      </c>
      <c r="C254" s="27">
        <v>14</v>
      </c>
      <c r="D254" s="139">
        <v>43354</v>
      </c>
      <c r="E254" s="27"/>
      <c r="F254" s="27"/>
      <c r="G254" s="27"/>
      <c r="H254" s="27"/>
      <c r="I254" s="27"/>
      <c r="J254" s="27">
        <v>0.24</v>
      </c>
      <c r="K254" s="27">
        <v>8.6999999999999993</v>
      </c>
      <c r="L254" s="27" t="s">
        <v>811</v>
      </c>
      <c r="M254" s="27" t="s">
        <v>811</v>
      </c>
      <c r="N254" s="27" t="s">
        <v>811</v>
      </c>
      <c r="O254" s="27" t="s">
        <v>811</v>
      </c>
      <c r="P254" s="24" t="s">
        <v>811</v>
      </c>
      <c r="Q254" s="24" t="s">
        <v>811</v>
      </c>
      <c r="R254" s="27"/>
      <c r="S254" s="27"/>
      <c r="T254" s="27"/>
      <c r="U254" s="27"/>
      <c r="V254" s="27"/>
    </row>
    <row r="255" spans="1:24">
      <c r="A255" s="27" t="s">
        <v>2126</v>
      </c>
      <c r="B255" s="27" t="s">
        <v>2123</v>
      </c>
      <c r="C255" s="27">
        <v>15</v>
      </c>
      <c r="D255" s="139">
        <v>43354</v>
      </c>
      <c r="E255" s="27"/>
      <c r="F255" s="27"/>
      <c r="G255" s="27"/>
      <c r="H255" s="27"/>
      <c r="I255" s="27"/>
      <c r="J255" s="27">
        <v>0.18</v>
      </c>
      <c r="K255" s="27">
        <v>8.3000000000000007</v>
      </c>
      <c r="L255" s="27" t="s">
        <v>811</v>
      </c>
      <c r="M255" s="27" t="s">
        <v>811</v>
      </c>
      <c r="N255" s="27" t="s">
        <v>811</v>
      </c>
      <c r="O255" s="27" t="s">
        <v>811</v>
      </c>
      <c r="P255" s="24" t="s">
        <v>811</v>
      </c>
      <c r="Q255" s="24" t="s">
        <v>811</v>
      </c>
      <c r="R255" s="27"/>
      <c r="S255" s="27"/>
      <c r="T255" s="27"/>
      <c r="U255" s="27"/>
      <c r="V255" s="27"/>
    </row>
    <row r="256" spans="1:24">
      <c r="A256" s="27" t="s">
        <v>2126</v>
      </c>
      <c r="B256" s="27" t="s">
        <v>2123</v>
      </c>
      <c r="C256" s="27">
        <v>16</v>
      </c>
      <c r="D256" s="139">
        <v>43354</v>
      </c>
      <c r="E256" s="27"/>
      <c r="F256" s="27"/>
      <c r="G256" s="27"/>
      <c r="H256" s="27"/>
      <c r="I256" s="27"/>
      <c r="J256" s="27">
        <v>0.13</v>
      </c>
      <c r="K256" s="27">
        <v>8.1999999999999993</v>
      </c>
      <c r="L256" s="27">
        <v>6.08</v>
      </c>
      <c r="M256" s="27">
        <v>10.599999999999998</v>
      </c>
      <c r="N256" s="24">
        <v>2.5000000000000001E-2</v>
      </c>
      <c r="O256" s="24">
        <v>12.132451998681434</v>
      </c>
      <c r="P256" s="24">
        <v>1.4950682678915979</v>
      </c>
      <c r="Q256" s="24">
        <v>36.49173708920187</v>
      </c>
      <c r="R256" s="27"/>
      <c r="S256" s="27"/>
      <c r="T256" s="27"/>
      <c r="U256" s="27"/>
      <c r="V256" s="27"/>
    </row>
    <row r="257" spans="1:24">
      <c r="A257" s="378" t="s">
        <v>2126</v>
      </c>
      <c r="B257" s="378" t="s">
        <v>2130</v>
      </c>
      <c r="C257" s="378">
        <v>0.5</v>
      </c>
      <c r="D257" s="379">
        <v>43208</v>
      </c>
      <c r="E257" s="378" t="s">
        <v>1118</v>
      </c>
      <c r="F257" s="378">
        <v>4</v>
      </c>
      <c r="G257" s="378">
        <v>6.52</v>
      </c>
      <c r="H257" s="378">
        <v>1.75</v>
      </c>
      <c r="I257" s="378"/>
      <c r="J257" s="378">
        <v>10.18</v>
      </c>
      <c r="K257" s="378">
        <v>8.9</v>
      </c>
      <c r="L257" s="378">
        <v>6.24</v>
      </c>
      <c r="M257" s="378">
        <v>8.1999999999999993</v>
      </c>
      <c r="N257" s="380">
        <v>2.2386329113924042</v>
      </c>
      <c r="O257" s="380">
        <v>4.0144337552742639</v>
      </c>
      <c r="P257" s="381">
        <v>1.0946511864092909</v>
      </c>
      <c r="Q257" s="382">
        <v>40.269189934505341</v>
      </c>
      <c r="R257" s="378"/>
      <c r="S257" s="378"/>
      <c r="T257" s="378" t="s">
        <v>1025</v>
      </c>
      <c r="U257" s="378">
        <v>2</v>
      </c>
      <c r="V257" s="378">
        <v>3</v>
      </c>
      <c r="W257" s="383" t="s">
        <v>1103</v>
      </c>
      <c r="X257" s="383" t="s">
        <v>2363</v>
      </c>
    </row>
    <row r="258" spans="1:24">
      <c r="A258" s="27" t="s">
        <v>2126</v>
      </c>
      <c r="B258" s="27" t="s">
        <v>2130</v>
      </c>
      <c r="C258" s="27">
        <v>0.5</v>
      </c>
      <c r="D258" s="139">
        <v>43208</v>
      </c>
      <c r="E258" s="27" t="s">
        <v>1130</v>
      </c>
      <c r="F258" s="27"/>
      <c r="G258" s="27"/>
      <c r="H258" s="27"/>
      <c r="I258" s="27"/>
      <c r="J258" s="27">
        <v>10.18</v>
      </c>
      <c r="K258" s="27">
        <v>8.9</v>
      </c>
      <c r="L258" s="27">
        <v>6.18</v>
      </c>
      <c r="M258" s="27">
        <v>7.9</v>
      </c>
      <c r="N258" s="28">
        <v>2.1298734177215182</v>
      </c>
      <c r="O258" s="28">
        <v>4.0802332489451505</v>
      </c>
      <c r="P258" s="24">
        <v>0.87572094912743303</v>
      </c>
      <c r="Q258" s="371">
        <v>39.679738021371939</v>
      </c>
      <c r="R258" s="27"/>
      <c r="S258" s="27"/>
      <c r="T258" s="27"/>
      <c r="U258" s="27"/>
      <c r="V258" s="27"/>
    </row>
    <row r="259" spans="1:24">
      <c r="A259" s="27" t="s">
        <v>2126</v>
      </c>
      <c r="B259" s="27" t="s">
        <v>2130</v>
      </c>
      <c r="C259" s="27">
        <v>1</v>
      </c>
      <c r="D259" s="139">
        <v>43208</v>
      </c>
      <c r="E259" s="27"/>
      <c r="F259" s="27"/>
      <c r="G259" s="27"/>
      <c r="H259" s="27"/>
      <c r="I259" s="27"/>
      <c r="J259" s="27">
        <v>10.050000000000001</v>
      </c>
      <c r="K259" s="27">
        <v>8.9</v>
      </c>
      <c r="L259" s="27" t="s">
        <v>811</v>
      </c>
      <c r="M259" s="27" t="s">
        <v>811</v>
      </c>
      <c r="N259" s="27" t="s">
        <v>811</v>
      </c>
      <c r="O259" s="27" t="s">
        <v>811</v>
      </c>
      <c r="P259" s="24" t="s">
        <v>811</v>
      </c>
      <c r="Q259" s="24" t="s">
        <v>811</v>
      </c>
      <c r="R259" s="27"/>
      <c r="S259" s="27"/>
      <c r="T259" s="27"/>
      <c r="U259" s="27"/>
      <c r="V259" s="27"/>
    </row>
    <row r="260" spans="1:24">
      <c r="A260" s="27" t="s">
        <v>2126</v>
      </c>
      <c r="B260" s="27" t="s">
        <v>2130</v>
      </c>
      <c r="C260" s="27">
        <v>2</v>
      </c>
      <c r="D260" s="139">
        <v>43208</v>
      </c>
      <c r="E260" s="27"/>
      <c r="F260" s="27"/>
      <c r="G260" s="27"/>
      <c r="H260" s="27"/>
      <c r="I260" s="27"/>
      <c r="J260" s="27">
        <v>10.16</v>
      </c>
      <c r="K260" s="27">
        <v>8.8000000000000007</v>
      </c>
      <c r="L260" s="27" t="s">
        <v>811</v>
      </c>
      <c r="M260" s="27" t="s">
        <v>811</v>
      </c>
      <c r="N260" s="27" t="s">
        <v>811</v>
      </c>
      <c r="O260" s="27" t="s">
        <v>811</v>
      </c>
      <c r="P260" s="24" t="s">
        <v>811</v>
      </c>
      <c r="Q260" s="24" t="s">
        <v>811</v>
      </c>
      <c r="R260" s="27"/>
      <c r="S260" s="27"/>
      <c r="T260" s="27"/>
      <c r="U260" s="27"/>
      <c r="V260" s="27"/>
    </row>
    <row r="261" spans="1:24">
      <c r="A261" s="27" t="s">
        <v>2126</v>
      </c>
      <c r="B261" s="27" t="s">
        <v>2130</v>
      </c>
      <c r="C261" s="27">
        <v>3</v>
      </c>
      <c r="D261" s="139">
        <v>43208</v>
      </c>
      <c r="E261" s="27"/>
      <c r="F261" s="27"/>
      <c r="G261" s="27"/>
      <c r="H261" s="27"/>
      <c r="I261" s="27"/>
      <c r="J261" s="27">
        <v>9.9</v>
      </c>
      <c r="K261" s="27">
        <v>8.6</v>
      </c>
      <c r="L261" s="27" t="s">
        <v>811</v>
      </c>
      <c r="M261" s="27" t="s">
        <v>811</v>
      </c>
      <c r="N261" s="27" t="s">
        <v>811</v>
      </c>
      <c r="O261" s="27" t="s">
        <v>811</v>
      </c>
      <c r="P261" s="24" t="s">
        <v>811</v>
      </c>
      <c r="Q261" s="24" t="s">
        <v>811</v>
      </c>
      <c r="R261" s="27"/>
      <c r="S261" s="27"/>
      <c r="T261" s="27"/>
      <c r="U261" s="27"/>
      <c r="V261" s="27"/>
    </row>
    <row r="262" spans="1:24">
      <c r="A262" s="27" t="s">
        <v>2126</v>
      </c>
      <c r="B262" s="27" t="s">
        <v>2130</v>
      </c>
      <c r="C262" s="27">
        <v>4</v>
      </c>
      <c r="D262" s="139">
        <v>43208</v>
      </c>
      <c r="E262" s="27"/>
      <c r="F262" s="27"/>
      <c r="G262" s="27"/>
      <c r="H262" s="27"/>
      <c r="I262" s="27"/>
      <c r="J262" s="27">
        <v>8.94</v>
      </c>
      <c r="K262" s="27">
        <v>7.4</v>
      </c>
      <c r="L262" s="27" t="s">
        <v>811</v>
      </c>
      <c r="M262" s="27" t="s">
        <v>811</v>
      </c>
      <c r="N262" s="27" t="s">
        <v>811</v>
      </c>
      <c r="O262" s="27" t="s">
        <v>811</v>
      </c>
      <c r="P262" s="24" t="s">
        <v>811</v>
      </c>
      <c r="Q262" s="24" t="s">
        <v>811</v>
      </c>
      <c r="R262" s="27"/>
      <c r="S262" s="27"/>
      <c r="T262" s="27"/>
      <c r="U262" s="27"/>
      <c r="V262" s="27"/>
    </row>
    <row r="263" spans="1:24">
      <c r="A263" s="27" t="s">
        <v>2126</v>
      </c>
      <c r="B263" s="27" t="s">
        <v>2130</v>
      </c>
      <c r="C263" s="27">
        <v>5</v>
      </c>
      <c r="D263" s="139">
        <v>43208</v>
      </c>
      <c r="E263" s="27"/>
      <c r="F263" s="27"/>
      <c r="G263" s="27"/>
      <c r="H263" s="27"/>
      <c r="I263" s="27"/>
      <c r="J263" s="27">
        <v>8.57</v>
      </c>
      <c r="K263" s="27">
        <v>6.8</v>
      </c>
      <c r="L263" s="27" t="s">
        <v>811</v>
      </c>
      <c r="M263" s="27" t="s">
        <v>811</v>
      </c>
      <c r="N263" s="27" t="s">
        <v>811</v>
      </c>
      <c r="O263" s="27" t="s">
        <v>811</v>
      </c>
      <c r="P263" s="24" t="s">
        <v>811</v>
      </c>
      <c r="Q263" s="24" t="s">
        <v>811</v>
      </c>
      <c r="R263" s="27"/>
      <c r="S263" s="27"/>
      <c r="T263" s="27"/>
      <c r="U263" s="27"/>
      <c r="V263" s="27"/>
    </row>
    <row r="264" spans="1:24">
      <c r="A264" s="27" t="s">
        <v>2126</v>
      </c>
      <c r="B264" s="27" t="s">
        <v>2130</v>
      </c>
      <c r="C264" s="27">
        <v>5.5</v>
      </c>
      <c r="D264" s="139">
        <v>43208</v>
      </c>
      <c r="E264" s="27" t="s">
        <v>1118</v>
      </c>
      <c r="F264" s="27"/>
      <c r="G264" s="27"/>
      <c r="H264" s="27"/>
      <c r="I264" s="27"/>
      <c r="J264" s="27">
        <v>7.9</v>
      </c>
      <c r="K264" s="27">
        <v>6.8</v>
      </c>
      <c r="L264" s="27">
        <v>6.08</v>
      </c>
      <c r="M264" s="27">
        <v>8.8000000000000007</v>
      </c>
      <c r="N264" s="24">
        <v>0.62536708860759482</v>
      </c>
      <c r="O264" s="24">
        <v>9.3580595780590716</v>
      </c>
      <c r="P264" s="24">
        <v>1.24060467793053</v>
      </c>
      <c r="Q264" s="371">
        <v>45.574257152705961</v>
      </c>
      <c r="R264" s="27"/>
      <c r="S264" s="27"/>
      <c r="T264" s="27"/>
      <c r="U264" s="27"/>
      <c r="V264" s="27"/>
    </row>
    <row r="265" spans="1:24">
      <c r="A265" s="27" t="s">
        <v>2126</v>
      </c>
      <c r="B265" s="27" t="s">
        <v>2130</v>
      </c>
      <c r="C265" s="27">
        <v>5.5</v>
      </c>
      <c r="D265" s="139">
        <v>43208</v>
      </c>
      <c r="E265" s="27" t="s">
        <v>1130</v>
      </c>
      <c r="F265" s="27"/>
      <c r="G265" s="27"/>
      <c r="H265" s="27"/>
      <c r="I265" s="27"/>
      <c r="J265" s="27">
        <v>7.9</v>
      </c>
      <c r="K265" s="27">
        <v>6.8</v>
      </c>
      <c r="L265" s="27">
        <v>6.08</v>
      </c>
      <c r="M265" s="27">
        <v>8.6</v>
      </c>
      <c r="N265" s="24">
        <v>0.5075443037974684</v>
      </c>
      <c r="O265" s="24">
        <v>7.9937623628691963</v>
      </c>
      <c r="P265" s="24">
        <v>1.350069796571459</v>
      </c>
      <c r="Q265" s="371">
        <v>44.690079283005858</v>
      </c>
      <c r="R265" s="27"/>
      <c r="S265" s="27"/>
      <c r="T265" s="27"/>
      <c r="U265" s="27"/>
      <c r="V265" s="27"/>
    </row>
    <row r="266" spans="1:24">
      <c r="A266" s="355" t="s">
        <v>2126</v>
      </c>
      <c r="B266" s="355" t="s">
        <v>2130</v>
      </c>
      <c r="C266" s="355">
        <v>0.5</v>
      </c>
      <c r="D266" s="356">
        <v>43349</v>
      </c>
      <c r="E266" s="355" t="s">
        <v>1118</v>
      </c>
      <c r="F266" s="355">
        <v>3</v>
      </c>
      <c r="G266" s="355">
        <v>5.9</v>
      </c>
      <c r="H266" s="355">
        <v>0.5</v>
      </c>
      <c r="I266" s="355"/>
      <c r="J266" s="355">
        <v>10.36</v>
      </c>
      <c r="K266" s="355">
        <v>24.9</v>
      </c>
      <c r="L266" s="355">
        <v>6.58</v>
      </c>
      <c r="M266" s="355">
        <v>8.9</v>
      </c>
      <c r="N266" s="90">
        <v>1.5731607594936703</v>
      </c>
      <c r="O266" s="90">
        <v>1.5966880877285528</v>
      </c>
      <c r="P266" s="90">
        <v>2.9901365357831957</v>
      </c>
      <c r="Q266" s="90">
        <v>112.2946</v>
      </c>
      <c r="R266" s="355"/>
      <c r="S266" s="355"/>
      <c r="T266" s="355" t="s">
        <v>1022</v>
      </c>
      <c r="U266" s="355">
        <v>1</v>
      </c>
      <c r="V266" s="355">
        <v>3</v>
      </c>
      <c r="W266" s="91" t="s">
        <v>2364</v>
      </c>
      <c r="X266" s="91"/>
    </row>
    <row r="267" spans="1:24">
      <c r="A267" s="361" t="s">
        <v>2126</v>
      </c>
      <c r="B267" s="361" t="s">
        <v>2130</v>
      </c>
      <c r="C267" s="361">
        <v>0.5</v>
      </c>
      <c r="D267" s="362">
        <v>43349</v>
      </c>
      <c r="E267" s="361" t="s">
        <v>1130</v>
      </c>
      <c r="F267" s="361"/>
      <c r="G267" s="361"/>
      <c r="H267" s="361"/>
      <c r="I267" s="361"/>
      <c r="J267" s="361">
        <v>10.36</v>
      </c>
      <c r="K267" s="361">
        <v>24.9</v>
      </c>
      <c r="L267" s="361">
        <v>6.45</v>
      </c>
      <c r="M267" s="361">
        <v>8.1999999999999993</v>
      </c>
      <c r="N267" s="222">
        <v>31.680885232067507</v>
      </c>
      <c r="O267" s="222">
        <v>10.828569281821393</v>
      </c>
      <c r="P267" s="222">
        <v>0.62524226879376577</v>
      </c>
      <c r="Q267" s="222">
        <v>31.167793427230048</v>
      </c>
      <c r="R267" s="361"/>
      <c r="S267" s="361"/>
      <c r="T267" s="361"/>
      <c r="U267" s="361"/>
      <c r="V267" s="361"/>
      <c r="W267" s="181"/>
      <c r="X267" s="181"/>
    </row>
    <row r="268" spans="1:24">
      <c r="A268" s="27" t="s">
        <v>2126</v>
      </c>
      <c r="B268" s="27" t="s">
        <v>2130</v>
      </c>
      <c r="C268" s="27">
        <v>1</v>
      </c>
      <c r="D268" s="139">
        <v>43349</v>
      </c>
      <c r="E268" s="27"/>
      <c r="F268" s="27"/>
      <c r="G268" s="27"/>
      <c r="H268" s="27"/>
      <c r="I268" s="27"/>
      <c r="J268" s="27">
        <v>8.6999999999999993</v>
      </c>
      <c r="K268" s="27">
        <v>24.5</v>
      </c>
      <c r="L268" s="27" t="s">
        <v>811</v>
      </c>
      <c r="M268" s="27" t="s">
        <v>811</v>
      </c>
      <c r="N268" s="27" t="s">
        <v>811</v>
      </c>
      <c r="O268" s="27" t="s">
        <v>811</v>
      </c>
      <c r="P268" s="24" t="s">
        <v>811</v>
      </c>
      <c r="Q268" s="24" t="s">
        <v>811</v>
      </c>
      <c r="R268" s="27"/>
      <c r="S268" s="27"/>
      <c r="T268" s="27"/>
      <c r="U268" s="27"/>
      <c r="V268" s="27"/>
    </row>
    <row r="269" spans="1:24">
      <c r="A269" s="27" t="s">
        <v>2126</v>
      </c>
      <c r="B269" s="27" t="s">
        <v>2130</v>
      </c>
      <c r="C269" s="27">
        <v>2</v>
      </c>
      <c r="D269" s="139">
        <v>43349</v>
      </c>
      <c r="E269" s="27"/>
      <c r="F269" s="27"/>
      <c r="G269" s="27"/>
      <c r="H269" s="27"/>
      <c r="I269" s="27"/>
      <c r="J269" s="27">
        <v>0.28999999999999998</v>
      </c>
      <c r="K269" s="27">
        <v>22</v>
      </c>
      <c r="L269" s="27" t="s">
        <v>811</v>
      </c>
      <c r="M269" s="27" t="s">
        <v>811</v>
      </c>
      <c r="N269" s="27" t="s">
        <v>811</v>
      </c>
      <c r="O269" s="27" t="s">
        <v>811</v>
      </c>
      <c r="P269" s="24" t="s">
        <v>811</v>
      </c>
      <c r="Q269" s="24" t="s">
        <v>811</v>
      </c>
      <c r="R269" s="27"/>
      <c r="S269" s="27"/>
      <c r="T269" s="27"/>
      <c r="U269" s="27"/>
      <c r="V269" s="27"/>
    </row>
    <row r="270" spans="1:24">
      <c r="A270" s="27" t="s">
        <v>2126</v>
      </c>
      <c r="B270" s="27" t="s">
        <v>2130</v>
      </c>
      <c r="C270" s="27">
        <v>3</v>
      </c>
      <c r="D270" s="139">
        <v>43349</v>
      </c>
      <c r="E270" s="27"/>
      <c r="F270" s="27"/>
      <c r="G270" s="27"/>
      <c r="H270" s="27"/>
      <c r="I270" s="27"/>
      <c r="J270" s="27">
        <v>0.23</v>
      </c>
      <c r="K270" s="27">
        <v>16.5</v>
      </c>
      <c r="L270" s="27" t="s">
        <v>811</v>
      </c>
      <c r="M270" s="27" t="s">
        <v>811</v>
      </c>
      <c r="N270" s="27" t="s">
        <v>811</v>
      </c>
      <c r="O270" s="27" t="s">
        <v>811</v>
      </c>
      <c r="P270" s="24" t="s">
        <v>811</v>
      </c>
      <c r="Q270" s="24" t="s">
        <v>811</v>
      </c>
      <c r="R270" s="27"/>
      <c r="S270" s="27"/>
      <c r="T270" s="27"/>
      <c r="U270" s="27"/>
      <c r="V270" s="27"/>
    </row>
    <row r="271" spans="1:24">
      <c r="A271" s="27" t="s">
        <v>2126</v>
      </c>
      <c r="B271" s="27" t="s">
        <v>2130</v>
      </c>
      <c r="C271" s="27">
        <v>4</v>
      </c>
      <c r="D271" s="139">
        <v>43349</v>
      </c>
      <c r="E271" s="27"/>
      <c r="F271" s="27"/>
      <c r="G271" s="27"/>
      <c r="H271" s="27"/>
      <c r="I271" s="27"/>
      <c r="J271" s="27">
        <v>0.27</v>
      </c>
      <c r="K271" s="27">
        <v>11</v>
      </c>
      <c r="L271" s="27" t="s">
        <v>811</v>
      </c>
      <c r="M271" s="27" t="s">
        <v>811</v>
      </c>
      <c r="N271" s="27" t="s">
        <v>811</v>
      </c>
      <c r="O271" s="27" t="s">
        <v>811</v>
      </c>
      <c r="P271" s="24" t="s">
        <v>811</v>
      </c>
      <c r="Q271" s="24" t="s">
        <v>811</v>
      </c>
      <c r="R271" s="27"/>
      <c r="S271" s="27"/>
      <c r="T271" s="27"/>
      <c r="U271" s="27"/>
      <c r="V271" s="27"/>
    </row>
    <row r="272" spans="1:24">
      <c r="A272" s="27" t="s">
        <v>2126</v>
      </c>
      <c r="B272" s="27" t="s">
        <v>2130</v>
      </c>
      <c r="C272" s="27">
        <v>5</v>
      </c>
      <c r="D272" s="139">
        <v>43349</v>
      </c>
      <c r="E272" s="27"/>
      <c r="F272" s="27"/>
      <c r="G272" s="27"/>
      <c r="H272" s="27"/>
      <c r="I272" s="27"/>
      <c r="J272" s="27">
        <v>0.27</v>
      </c>
      <c r="K272" s="27">
        <v>8.5</v>
      </c>
      <c r="L272" s="27">
        <v>5.92</v>
      </c>
      <c r="M272" s="27">
        <v>26.5</v>
      </c>
      <c r="N272" s="24">
        <v>11.97185232067511</v>
      </c>
      <c r="O272" s="24">
        <v>17.476509193213779</v>
      </c>
      <c r="P272" s="24">
        <v>15.771204936165558</v>
      </c>
      <c r="Q272" s="24">
        <v>120.91427230046949</v>
      </c>
      <c r="R272" s="27"/>
      <c r="S272" s="27"/>
      <c r="T272" s="27"/>
      <c r="U272" s="27"/>
      <c r="V272" s="27"/>
    </row>
    <row r="273" spans="1:24">
      <c r="A273" s="378" t="s">
        <v>2126</v>
      </c>
      <c r="B273" s="378" t="s">
        <v>2135</v>
      </c>
      <c r="C273" s="378">
        <v>0.5</v>
      </c>
      <c r="D273" s="379">
        <v>43220</v>
      </c>
      <c r="E273" s="378"/>
      <c r="F273" s="378">
        <v>2</v>
      </c>
      <c r="G273" s="378">
        <v>6.1</v>
      </c>
      <c r="H273" s="378">
        <v>1.5</v>
      </c>
      <c r="I273" s="378"/>
      <c r="J273" s="378">
        <v>8.5399999999999991</v>
      </c>
      <c r="K273" s="378">
        <v>13.9</v>
      </c>
      <c r="L273" s="378">
        <v>6.59</v>
      </c>
      <c r="M273" s="378">
        <v>15.499999999999998</v>
      </c>
      <c r="N273" s="381">
        <v>1.722025316455696</v>
      </c>
      <c r="O273" s="381">
        <v>3.9391480168776369</v>
      </c>
      <c r="P273" s="381">
        <v>0.50797641754811851</v>
      </c>
      <c r="Q273" s="382">
        <v>26.122344019303682</v>
      </c>
      <c r="R273" s="378"/>
      <c r="S273" s="378"/>
      <c r="T273" s="378" t="s">
        <v>2365</v>
      </c>
      <c r="U273" s="378">
        <v>2</v>
      </c>
      <c r="V273" s="378">
        <v>2</v>
      </c>
      <c r="W273" s="383" t="s">
        <v>1106</v>
      </c>
      <c r="X273" s="383"/>
    </row>
    <row r="274" spans="1:24">
      <c r="A274" s="27" t="s">
        <v>2126</v>
      </c>
      <c r="B274" s="27" t="s">
        <v>2135</v>
      </c>
      <c r="C274" s="27">
        <v>1</v>
      </c>
      <c r="D274" s="139">
        <v>43220</v>
      </c>
      <c r="E274" s="27"/>
      <c r="J274" s="27">
        <v>8.07</v>
      </c>
      <c r="K274" s="27">
        <v>13.9</v>
      </c>
      <c r="L274" s="27" t="s">
        <v>811</v>
      </c>
      <c r="M274" s="27" t="s">
        <v>811</v>
      </c>
      <c r="N274" s="27" t="s">
        <v>811</v>
      </c>
      <c r="O274" s="27" t="s">
        <v>811</v>
      </c>
      <c r="P274" s="24" t="s">
        <v>811</v>
      </c>
      <c r="Q274" s="24" t="s">
        <v>811</v>
      </c>
      <c r="R274" s="27"/>
      <c r="S274" s="27"/>
    </row>
    <row r="275" spans="1:24">
      <c r="A275" s="27" t="s">
        <v>2126</v>
      </c>
      <c r="B275" s="27" t="s">
        <v>2135</v>
      </c>
      <c r="C275" s="27">
        <v>2</v>
      </c>
      <c r="D275" s="139">
        <v>43220</v>
      </c>
      <c r="E275" s="27"/>
      <c r="F275" s="27"/>
      <c r="G275" s="27"/>
      <c r="H275" s="27"/>
      <c r="I275" s="27"/>
      <c r="J275" s="27">
        <v>9.81</v>
      </c>
      <c r="K275" s="27">
        <v>12.1</v>
      </c>
      <c r="L275" s="27" t="s">
        <v>811</v>
      </c>
      <c r="M275" s="27" t="s">
        <v>811</v>
      </c>
      <c r="N275" s="27" t="s">
        <v>811</v>
      </c>
      <c r="O275" s="27" t="s">
        <v>811</v>
      </c>
      <c r="P275" s="24" t="s">
        <v>811</v>
      </c>
      <c r="Q275" s="24" t="s">
        <v>811</v>
      </c>
      <c r="R275" s="27"/>
      <c r="S275" s="27"/>
      <c r="T275" s="27"/>
      <c r="U275" s="27"/>
      <c r="V275" s="27"/>
    </row>
    <row r="276" spans="1:24">
      <c r="A276" s="27" t="s">
        <v>2126</v>
      </c>
      <c r="B276" s="27" t="s">
        <v>2135</v>
      </c>
      <c r="C276" s="27">
        <v>3</v>
      </c>
      <c r="D276" s="139">
        <v>43220</v>
      </c>
      <c r="E276" s="27"/>
      <c r="F276" s="27"/>
      <c r="G276" s="27"/>
      <c r="H276" s="27"/>
      <c r="I276" s="27"/>
      <c r="J276" s="27">
        <v>9.4</v>
      </c>
      <c r="K276" s="27">
        <v>9.6</v>
      </c>
      <c r="L276" s="27" t="s">
        <v>811</v>
      </c>
      <c r="M276" s="27" t="s">
        <v>811</v>
      </c>
      <c r="N276" s="27" t="s">
        <v>811</v>
      </c>
      <c r="O276" s="27" t="s">
        <v>811</v>
      </c>
      <c r="P276" s="24" t="s">
        <v>811</v>
      </c>
      <c r="Q276" s="24" t="s">
        <v>811</v>
      </c>
      <c r="R276" s="27"/>
      <c r="S276" s="27"/>
      <c r="T276" s="27"/>
      <c r="U276" s="27"/>
      <c r="V276" s="27"/>
    </row>
    <row r="277" spans="1:24">
      <c r="A277" s="27" t="s">
        <v>2126</v>
      </c>
      <c r="B277" s="27" t="s">
        <v>2135</v>
      </c>
      <c r="C277" s="27">
        <v>4</v>
      </c>
      <c r="D277" s="139">
        <v>43220</v>
      </c>
      <c r="E277" s="27"/>
      <c r="F277" s="27"/>
      <c r="G277" s="27"/>
      <c r="H277" s="27"/>
      <c r="I277" s="27"/>
      <c r="J277" s="27">
        <v>8.66</v>
      </c>
      <c r="K277" s="27">
        <v>8.5</v>
      </c>
      <c r="L277" s="27" t="s">
        <v>811</v>
      </c>
      <c r="M277" s="27" t="s">
        <v>811</v>
      </c>
      <c r="N277" s="27" t="s">
        <v>811</v>
      </c>
      <c r="O277" s="27" t="s">
        <v>811</v>
      </c>
      <c r="P277" s="24" t="s">
        <v>811</v>
      </c>
      <c r="Q277" s="24" t="s">
        <v>811</v>
      </c>
      <c r="R277" s="27"/>
      <c r="S277" s="27"/>
      <c r="T277" s="27"/>
      <c r="U277" s="27"/>
      <c r="V277" s="27"/>
    </row>
    <row r="278" spans="1:24">
      <c r="A278" s="27" t="s">
        <v>2126</v>
      </c>
      <c r="B278" s="27" t="s">
        <v>2135</v>
      </c>
      <c r="C278" s="27">
        <v>5</v>
      </c>
      <c r="D278" s="139">
        <v>43220</v>
      </c>
      <c r="E278" s="27"/>
      <c r="F278" s="27"/>
      <c r="G278" s="27"/>
      <c r="H278" s="27"/>
      <c r="I278" s="27"/>
      <c r="J278" s="27">
        <v>5.36</v>
      </c>
      <c r="K278" s="27">
        <v>7.8</v>
      </c>
      <c r="L278" s="27" t="s">
        <v>811</v>
      </c>
      <c r="M278" s="27" t="s">
        <v>811</v>
      </c>
      <c r="N278" s="27" t="s">
        <v>811</v>
      </c>
      <c r="O278" s="27" t="s">
        <v>811</v>
      </c>
      <c r="P278" s="24" t="s">
        <v>811</v>
      </c>
      <c r="Q278" s="24" t="s">
        <v>811</v>
      </c>
      <c r="R278" s="27"/>
      <c r="S278" s="27"/>
      <c r="T278" s="27"/>
      <c r="U278" s="27"/>
      <c r="V278" s="27"/>
    </row>
    <row r="279" spans="1:24">
      <c r="A279" s="27" t="s">
        <v>2126</v>
      </c>
      <c r="B279" s="27" t="s">
        <v>2135</v>
      </c>
      <c r="C279" s="27">
        <v>5.6</v>
      </c>
      <c r="D279" s="139">
        <v>43220</v>
      </c>
      <c r="E279" s="27"/>
      <c r="F279" s="27"/>
      <c r="G279" s="27"/>
      <c r="H279" s="27"/>
      <c r="I279" s="27"/>
      <c r="J279" s="27">
        <v>1.52</v>
      </c>
      <c r="K279" s="27">
        <v>7.5</v>
      </c>
      <c r="L279" s="27">
        <v>6.41</v>
      </c>
      <c r="M279" s="27">
        <v>15.399999999999999</v>
      </c>
      <c r="N279" s="24">
        <v>2.9002531645569616</v>
      </c>
      <c r="O279" s="24">
        <v>7.0139601687763742</v>
      </c>
      <c r="P279" s="24">
        <v>0.58054447719784974</v>
      </c>
      <c r="Q279" s="371">
        <v>24.353988279903476</v>
      </c>
      <c r="R279" s="27"/>
      <c r="S279" s="27"/>
      <c r="T279" s="27"/>
      <c r="U279" s="27"/>
      <c r="V279" s="27"/>
    </row>
    <row r="280" spans="1:24">
      <c r="A280" s="355" t="s">
        <v>2126</v>
      </c>
      <c r="B280" s="355" t="s">
        <v>2135</v>
      </c>
      <c r="C280" s="355">
        <v>0.5</v>
      </c>
      <c r="D280" s="356">
        <v>43332</v>
      </c>
      <c r="E280" s="355"/>
      <c r="F280" s="355">
        <v>2</v>
      </c>
      <c r="G280" s="355">
        <v>5.7</v>
      </c>
      <c r="H280" s="355">
        <v>1.25</v>
      </c>
      <c r="I280" s="355"/>
      <c r="J280" s="355">
        <v>6.8</v>
      </c>
      <c r="K280" s="355">
        <v>24.8</v>
      </c>
      <c r="L280" s="355">
        <v>6.8</v>
      </c>
      <c r="M280" s="355">
        <v>19.2</v>
      </c>
      <c r="N280" s="90">
        <v>15.353215189873419</v>
      </c>
      <c r="O280" s="90">
        <v>20.623398143459916</v>
      </c>
      <c r="P280" s="90">
        <v>0.87572094912743303</v>
      </c>
      <c r="Q280" s="373">
        <v>51.76350224060667</v>
      </c>
      <c r="R280" s="355"/>
      <c r="S280" s="355"/>
      <c r="T280" s="355" t="s">
        <v>2366</v>
      </c>
      <c r="U280" s="355" t="s">
        <v>1393</v>
      </c>
      <c r="V280" s="355" t="s">
        <v>1393</v>
      </c>
      <c r="W280" s="355" t="s">
        <v>2367</v>
      </c>
      <c r="X280" s="91"/>
    </row>
    <row r="281" spans="1:24">
      <c r="A281" s="27" t="s">
        <v>2126</v>
      </c>
      <c r="B281" s="27" t="s">
        <v>2135</v>
      </c>
      <c r="C281" s="27">
        <v>1</v>
      </c>
      <c r="D281" s="139">
        <v>43332</v>
      </c>
      <c r="E281" s="27"/>
      <c r="F281" s="27"/>
      <c r="G281" s="27"/>
      <c r="H281" s="27"/>
      <c r="I281" s="27"/>
      <c r="J281" s="27">
        <v>6.84</v>
      </c>
      <c r="K281" s="27">
        <v>24.8</v>
      </c>
      <c r="L281" s="27" t="s">
        <v>811</v>
      </c>
      <c r="M281" s="27" t="s">
        <v>811</v>
      </c>
      <c r="N281" s="27" t="s">
        <v>811</v>
      </c>
      <c r="O281" s="27" t="s">
        <v>811</v>
      </c>
      <c r="P281" s="24" t="s">
        <v>811</v>
      </c>
      <c r="Q281" s="24" t="s">
        <v>811</v>
      </c>
      <c r="R281" s="27"/>
      <c r="S281" s="27"/>
      <c r="T281" s="27"/>
      <c r="U281" s="27"/>
      <c r="V281" s="27"/>
    </row>
    <row r="282" spans="1:24">
      <c r="A282" s="27" t="s">
        <v>2126</v>
      </c>
      <c r="B282" s="27" t="s">
        <v>2135</v>
      </c>
      <c r="C282" s="27">
        <v>2</v>
      </c>
      <c r="D282" s="139">
        <v>43332</v>
      </c>
      <c r="E282" s="27"/>
      <c r="F282" s="27"/>
      <c r="G282" s="27"/>
      <c r="H282" s="27"/>
      <c r="I282" s="27"/>
      <c r="J282" s="27">
        <v>6.42</v>
      </c>
      <c r="K282" s="27">
        <v>24.6</v>
      </c>
      <c r="L282" s="27" t="s">
        <v>811</v>
      </c>
      <c r="M282" s="27" t="s">
        <v>811</v>
      </c>
      <c r="N282" s="27" t="s">
        <v>811</v>
      </c>
      <c r="O282" s="27" t="s">
        <v>811</v>
      </c>
      <c r="P282" s="24" t="s">
        <v>811</v>
      </c>
      <c r="Q282" s="24" t="s">
        <v>811</v>
      </c>
      <c r="R282" s="27"/>
      <c r="S282" s="27"/>
      <c r="T282" s="27"/>
      <c r="U282" s="27"/>
      <c r="V282" s="27"/>
    </row>
    <row r="283" spans="1:24">
      <c r="A283" s="27" t="s">
        <v>2126</v>
      </c>
      <c r="B283" s="27" t="s">
        <v>2135</v>
      </c>
      <c r="C283" s="27">
        <v>3</v>
      </c>
      <c r="D283" s="139">
        <v>43332</v>
      </c>
      <c r="E283" s="27"/>
      <c r="F283" s="27"/>
      <c r="G283" s="27"/>
      <c r="H283" s="27"/>
      <c r="I283" s="27"/>
      <c r="J283" s="27">
        <v>4.2300000000000004</v>
      </c>
      <c r="K283" s="27">
        <v>19.600000000000001</v>
      </c>
      <c r="L283" s="27" t="s">
        <v>811</v>
      </c>
      <c r="M283" s="27" t="s">
        <v>811</v>
      </c>
      <c r="N283" s="27" t="s">
        <v>811</v>
      </c>
      <c r="O283" s="27" t="s">
        <v>811</v>
      </c>
      <c r="P283" s="24" t="s">
        <v>811</v>
      </c>
      <c r="Q283" s="24" t="s">
        <v>811</v>
      </c>
      <c r="R283" s="27"/>
      <c r="S283" s="27"/>
      <c r="T283" s="27"/>
      <c r="U283" s="27"/>
      <c r="V283" s="27"/>
    </row>
    <row r="284" spans="1:24">
      <c r="A284" s="27" t="s">
        <v>2126</v>
      </c>
      <c r="B284" s="27" t="s">
        <v>2135</v>
      </c>
      <c r="C284" s="27">
        <v>4</v>
      </c>
      <c r="D284" s="139">
        <v>43332</v>
      </c>
      <c r="E284" s="27"/>
      <c r="F284" s="27"/>
      <c r="G284" s="27"/>
      <c r="H284" s="27"/>
      <c r="I284" s="27"/>
      <c r="J284" s="27">
        <v>0.25</v>
      </c>
      <c r="K284" s="27">
        <v>13.2</v>
      </c>
      <c r="L284" s="27" t="s">
        <v>811</v>
      </c>
      <c r="M284" s="27" t="s">
        <v>811</v>
      </c>
      <c r="N284" s="27" t="s">
        <v>811</v>
      </c>
      <c r="O284" s="27" t="s">
        <v>811</v>
      </c>
      <c r="P284" s="24" t="s">
        <v>811</v>
      </c>
      <c r="Q284" s="24" t="s">
        <v>811</v>
      </c>
      <c r="R284" s="27"/>
      <c r="S284" s="27"/>
      <c r="T284" s="27"/>
      <c r="U284" s="27"/>
      <c r="V284" s="27"/>
    </row>
    <row r="285" spans="1:24">
      <c r="A285" s="27" t="s">
        <v>2126</v>
      </c>
      <c r="B285" s="27" t="s">
        <v>2135</v>
      </c>
      <c r="C285" s="27">
        <v>5</v>
      </c>
      <c r="D285" s="139">
        <v>43332</v>
      </c>
      <c r="E285" s="27"/>
      <c r="F285" s="27"/>
      <c r="G285" s="27"/>
      <c r="H285" s="27"/>
      <c r="I285" s="27"/>
      <c r="J285" s="27">
        <v>0.09</v>
      </c>
      <c r="K285" s="27">
        <v>10.5</v>
      </c>
      <c r="L285" s="27" t="s">
        <v>811</v>
      </c>
      <c r="M285" s="27" t="s">
        <v>811</v>
      </c>
      <c r="N285" s="27" t="s">
        <v>811</v>
      </c>
      <c r="O285" s="27" t="s">
        <v>811</v>
      </c>
      <c r="P285" s="24" t="s">
        <v>811</v>
      </c>
      <c r="Q285" s="24" t="s">
        <v>811</v>
      </c>
      <c r="R285" s="27"/>
      <c r="S285" s="27"/>
      <c r="T285" s="27"/>
      <c r="U285" s="27"/>
      <c r="V285" s="27"/>
    </row>
    <row r="286" spans="1:24">
      <c r="A286" s="27" t="s">
        <v>2126</v>
      </c>
      <c r="B286" s="27" t="s">
        <v>2135</v>
      </c>
      <c r="C286" s="27">
        <v>5.2</v>
      </c>
      <c r="D286" s="139">
        <v>43332</v>
      </c>
      <c r="E286" s="27"/>
      <c r="F286" s="27"/>
      <c r="G286" s="27"/>
      <c r="H286" s="27"/>
      <c r="I286" s="27"/>
      <c r="J286" s="27">
        <v>0.1</v>
      </c>
      <c r="K286" s="27">
        <v>9.9</v>
      </c>
      <c r="L286" s="27">
        <v>6.62</v>
      </c>
      <c r="M286" s="27">
        <v>33.6</v>
      </c>
      <c r="N286" s="24">
        <v>42.271189873417732</v>
      </c>
      <c r="O286" s="24">
        <v>65.205183459915617</v>
      </c>
      <c r="P286" s="24">
        <v>1.6784651524942462</v>
      </c>
      <c r="Q286" s="371">
        <v>45.574257152705961</v>
      </c>
      <c r="R286" s="27"/>
      <c r="S286" s="27"/>
      <c r="T286" s="27"/>
      <c r="U286" s="27"/>
      <c r="V286" s="27"/>
    </row>
    <row r="287" spans="1:24">
      <c r="A287" s="378" t="s">
        <v>2126</v>
      </c>
      <c r="B287" s="378" t="s">
        <v>2136</v>
      </c>
      <c r="C287" s="378">
        <v>0.5</v>
      </c>
      <c r="D287" s="379">
        <v>43215</v>
      </c>
      <c r="E287" s="378"/>
      <c r="F287" s="378">
        <v>2</v>
      </c>
      <c r="G287" s="378">
        <v>4.6500000000000004</v>
      </c>
      <c r="H287" s="378">
        <v>2.4</v>
      </c>
      <c r="I287" s="378"/>
      <c r="J287" s="384">
        <v>9.8000000000000007</v>
      </c>
      <c r="K287" s="378">
        <v>12.3</v>
      </c>
      <c r="L287" s="378">
        <v>5.48</v>
      </c>
      <c r="M287" s="378">
        <v>2.1</v>
      </c>
      <c r="N287" s="381">
        <v>1.6404556962025321</v>
      </c>
      <c r="O287" s="381">
        <v>0.98249097046413469</v>
      </c>
      <c r="P287" s="381">
        <v>0.50797641754811851</v>
      </c>
      <c r="Q287" s="382">
        <v>24.648714236470177</v>
      </c>
      <c r="R287" s="378"/>
      <c r="S287" s="378"/>
      <c r="T287" s="378" t="s">
        <v>2203</v>
      </c>
      <c r="U287" s="378">
        <v>6</v>
      </c>
      <c r="V287" s="378">
        <v>2</v>
      </c>
      <c r="W287" s="383" t="s">
        <v>1106</v>
      </c>
      <c r="X287" s="383"/>
    </row>
    <row r="288" spans="1:24">
      <c r="A288" s="27" t="s">
        <v>2126</v>
      </c>
      <c r="B288" s="27" t="s">
        <v>2136</v>
      </c>
      <c r="C288" s="27">
        <v>1</v>
      </c>
      <c r="D288" s="139">
        <v>43215</v>
      </c>
      <c r="E288" s="27"/>
      <c r="F288" s="27"/>
      <c r="G288" s="27"/>
      <c r="H288" s="27"/>
      <c r="I288" s="27"/>
      <c r="J288" s="23">
        <v>9.82</v>
      </c>
      <c r="K288" s="27">
        <v>12.3</v>
      </c>
      <c r="L288" s="27" t="s">
        <v>811</v>
      </c>
      <c r="M288" s="27" t="s">
        <v>811</v>
      </c>
      <c r="N288" s="27" t="s">
        <v>811</v>
      </c>
      <c r="O288" s="27" t="s">
        <v>811</v>
      </c>
      <c r="P288" s="24" t="s">
        <v>811</v>
      </c>
      <c r="Q288" s="24" t="s">
        <v>811</v>
      </c>
      <c r="R288" s="27"/>
      <c r="S288" s="27"/>
      <c r="T288" s="27"/>
      <c r="U288" s="27"/>
      <c r="V288" s="27"/>
    </row>
    <row r="289" spans="1:24">
      <c r="A289" s="27" t="s">
        <v>2126</v>
      </c>
      <c r="B289" s="27" t="s">
        <v>2136</v>
      </c>
      <c r="C289" s="27">
        <v>2</v>
      </c>
      <c r="D289" s="139">
        <v>43215</v>
      </c>
      <c r="E289" s="27"/>
      <c r="F289" s="27"/>
      <c r="G289" s="27"/>
      <c r="H289" s="27"/>
      <c r="I289" s="27"/>
      <c r="J289" s="23">
        <v>9.1199999999999992</v>
      </c>
      <c r="K289" s="27">
        <v>10.4</v>
      </c>
      <c r="L289" s="27" t="s">
        <v>811</v>
      </c>
      <c r="M289" s="27" t="s">
        <v>811</v>
      </c>
      <c r="N289" s="27" t="s">
        <v>811</v>
      </c>
      <c r="O289" s="27" t="s">
        <v>811</v>
      </c>
      <c r="P289" s="24" t="s">
        <v>811</v>
      </c>
      <c r="Q289" s="24" t="s">
        <v>811</v>
      </c>
      <c r="R289" s="27"/>
      <c r="S289" s="27"/>
      <c r="T289" s="27"/>
      <c r="U289" s="27"/>
      <c r="V289" s="27"/>
    </row>
    <row r="290" spans="1:24">
      <c r="A290" s="27" t="s">
        <v>2126</v>
      </c>
      <c r="B290" s="27" t="s">
        <v>2136</v>
      </c>
      <c r="C290" s="27">
        <v>3</v>
      </c>
      <c r="D290" s="139">
        <v>43215</v>
      </c>
      <c r="E290" s="27"/>
      <c r="F290" s="27"/>
      <c r="G290" s="27"/>
      <c r="H290" s="27"/>
      <c r="I290" s="27"/>
      <c r="J290" s="23">
        <v>10.02</v>
      </c>
      <c r="K290" s="27">
        <v>9.4</v>
      </c>
      <c r="L290" s="27" t="s">
        <v>811</v>
      </c>
      <c r="M290" s="27" t="s">
        <v>811</v>
      </c>
      <c r="N290" s="27" t="s">
        <v>811</v>
      </c>
      <c r="O290" s="27" t="s">
        <v>811</v>
      </c>
      <c r="P290" s="24" t="s">
        <v>811</v>
      </c>
      <c r="Q290" s="24" t="s">
        <v>811</v>
      </c>
      <c r="R290" s="27"/>
      <c r="S290" s="27"/>
      <c r="T290" s="27"/>
      <c r="U290" s="27"/>
      <c r="V290" s="27"/>
    </row>
    <row r="291" spans="1:24">
      <c r="A291" s="27" t="s">
        <v>2126</v>
      </c>
      <c r="B291" s="27" t="s">
        <v>2136</v>
      </c>
      <c r="C291" s="27">
        <v>4</v>
      </c>
      <c r="D291" s="139">
        <v>43215</v>
      </c>
      <c r="E291" s="27"/>
      <c r="F291" s="27"/>
      <c r="G291" s="27"/>
      <c r="H291" s="27"/>
      <c r="I291" s="27"/>
      <c r="J291" s="23">
        <v>9.68</v>
      </c>
      <c r="K291" s="27">
        <v>8.5</v>
      </c>
      <c r="L291" s="27" t="s">
        <v>811</v>
      </c>
      <c r="M291" s="27" t="s">
        <v>811</v>
      </c>
      <c r="N291" s="27" t="s">
        <v>811</v>
      </c>
      <c r="O291" s="27" t="s">
        <v>811</v>
      </c>
      <c r="P291" s="24" t="s">
        <v>811</v>
      </c>
      <c r="Q291" s="24" t="s">
        <v>811</v>
      </c>
      <c r="R291" s="27"/>
      <c r="S291" s="27"/>
      <c r="T291" s="27"/>
      <c r="U291" s="27"/>
      <c r="V291" s="27"/>
    </row>
    <row r="292" spans="1:24">
      <c r="A292" s="27" t="s">
        <v>2126</v>
      </c>
      <c r="B292" s="27" t="s">
        <v>2136</v>
      </c>
      <c r="C292" s="27">
        <v>4.1500000000000004</v>
      </c>
      <c r="D292" s="139">
        <v>43215</v>
      </c>
      <c r="E292" s="27"/>
      <c r="F292" s="27"/>
      <c r="G292" s="27"/>
      <c r="H292" s="27"/>
      <c r="I292" s="27"/>
      <c r="J292" s="23">
        <v>9.2899999999999991</v>
      </c>
      <c r="K292" s="27">
        <v>8.3000000000000007</v>
      </c>
      <c r="L292" s="27">
        <v>5.32</v>
      </c>
      <c r="M292" s="27">
        <v>1.4000000000000004</v>
      </c>
      <c r="N292" s="24">
        <v>1.7854683544303795</v>
      </c>
      <c r="O292" s="24">
        <v>2.3267583122362883</v>
      </c>
      <c r="P292" s="24">
        <v>0.43540835789838733</v>
      </c>
      <c r="Q292" s="371">
        <v>24.943440193036881</v>
      </c>
      <c r="R292" s="27"/>
      <c r="S292" s="27"/>
      <c r="T292" s="27"/>
      <c r="U292" s="27"/>
      <c r="V292" s="27"/>
    </row>
    <row r="293" spans="1:24">
      <c r="A293" s="355" t="s">
        <v>2126</v>
      </c>
      <c r="B293" s="355" t="s">
        <v>2136</v>
      </c>
      <c r="C293" s="355">
        <v>0.5</v>
      </c>
      <c r="D293" s="356">
        <v>43348</v>
      </c>
      <c r="E293" s="355"/>
      <c r="F293" s="355">
        <v>2</v>
      </c>
      <c r="G293" s="355">
        <v>4.01</v>
      </c>
      <c r="H293" s="355">
        <v>3.3</v>
      </c>
      <c r="I293" s="355"/>
      <c r="J293" s="355">
        <v>5.15</v>
      </c>
      <c r="K293" s="355">
        <v>26</v>
      </c>
      <c r="L293" s="355">
        <v>5.66</v>
      </c>
      <c r="M293" s="355">
        <v>2.8999999999999995</v>
      </c>
      <c r="N293" s="90">
        <v>1.862562974683545</v>
      </c>
      <c r="O293" s="90">
        <v>4.0028624107331208</v>
      </c>
      <c r="P293" s="90">
        <v>0.55577090559445852</v>
      </c>
      <c r="Q293" s="90">
        <v>17.933990610328642</v>
      </c>
      <c r="R293" s="355"/>
      <c r="S293" s="355"/>
      <c r="T293" s="355" t="s">
        <v>1045</v>
      </c>
      <c r="U293" s="355">
        <v>1</v>
      </c>
      <c r="V293" s="355">
        <v>1</v>
      </c>
      <c r="W293" s="91" t="s">
        <v>2368</v>
      </c>
      <c r="X293" s="91" t="s">
        <v>2369</v>
      </c>
    </row>
    <row r="294" spans="1:24">
      <c r="A294" s="27" t="s">
        <v>2126</v>
      </c>
      <c r="B294" s="27" t="s">
        <v>2136</v>
      </c>
      <c r="C294" s="27">
        <v>1</v>
      </c>
      <c r="D294" s="139">
        <v>43348</v>
      </c>
      <c r="E294" s="27"/>
      <c r="F294" s="27"/>
      <c r="G294" s="27"/>
      <c r="H294" s="27"/>
      <c r="I294" s="27"/>
      <c r="J294" s="27">
        <v>5.05</v>
      </c>
      <c r="K294" s="27">
        <v>25.9</v>
      </c>
      <c r="L294" s="27" t="s">
        <v>811</v>
      </c>
      <c r="M294" s="27" t="s">
        <v>811</v>
      </c>
      <c r="N294" s="27" t="s">
        <v>811</v>
      </c>
      <c r="O294" s="27" t="s">
        <v>811</v>
      </c>
      <c r="P294" s="24" t="s">
        <v>811</v>
      </c>
      <c r="Q294" s="24" t="s">
        <v>811</v>
      </c>
      <c r="R294" s="27"/>
      <c r="S294" s="27"/>
      <c r="T294" s="27"/>
      <c r="U294" s="27"/>
      <c r="V294" s="27"/>
    </row>
    <row r="295" spans="1:24">
      <c r="A295" s="27" t="s">
        <v>2126</v>
      </c>
      <c r="B295" s="27" t="s">
        <v>2136</v>
      </c>
      <c r="C295" s="27">
        <v>2</v>
      </c>
      <c r="D295" s="139">
        <v>43348</v>
      </c>
      <c r="E295" s="27"/>
      <c r="F295" s="27"/>
      <c r="G295" s="27"/>
      <c r="H295" s="27"/>
      <c r="I295" s="27"/>
      <c r="J295" s="27">
        <v>3.64</v>
      </c>
      <c r="K295" s="27">
        <v>25.7</v>
      </c>
      <c r="L295" s="27" t="s">
        <v>811</v>
      </c>
      <c r="M295" s="27" t="s">
        <v>811</v>
      </c>
      <c r="N295" s="27" t="s">
        <v>811</v>
      </c>
      <c r="O295" s="27" t="s">
        <v>811</v>
      </c>
      <c r="P295" s="24" t="s">
        <v>811</v>
      </c>
      <c r="Q295" s="24" t="s">
        <v>811</v>
      </c>
      <c r="R295" s="27"/>
      <c r="S295" s="27"/>
      <c r="T295" s="27"/>
      <c r="U295" s="27"/>
      <c r="V295" s="27"/>
    </row>
    <row r="296" spans="1:24">
      <c r="A296" s="27" t="s">
        <v>2126</v>
      </c>
      <c r="B296" s="27" t="s">
        <v>2136</v>
      </c>
      <c r="C296" s="27">
        <v>3</v>
      </c>
      <c r="D296" s="139">
        <v>43348</v>
      </c>
      <c r="E296" s="27"/>
      <c r="F296" s="27"/>
      <c r="G296" s="27"/>
      <c r="H296" s="27"/>
      <c r="I296" s="27"/>
      <c r="J296" s="27">
        <v>1.96</v>
      </c>
      <c r="K296" s="27">
        <v>24.6</v>
      </c>
      <c r="L296" s="27" t="s">
        <v>811</v>
      </c>
      <c r="M296" s="27" t="s">
        <v>811</v>
      </c>
      <c r="N296" s="27" t="s">
        <v>811</v>
      </c>
      <c r="O296" s="27" t="s">
        <v>811</v>
      </c>
      <c r="P296" s="24" t="s">
        <v>811</v>
      </c>
      <c r="Q296" s="24" t="s">
        <v>811</v>
      </c>
      <c r="R296" s="27"/>
      <c r="S296" s="27"/>
      <c r="T296" s="27"/>
      <c r="U296" s="27"/>
      <c r="V296" s="27"/>
    </row>
    <row r="297" spans="1:24">
      <c r="A297" s="27" t="s">
        <v>2126</v>
      </c>
      <c r="B297" s="27" t="s">
        <v>2136</v>
      </c>
      <c r="C297" s="27">
        <v>3.5</v>
      </c>
      <c r="D297" s="139">
        <v>43348</v>
      </c>
      <c r="E297" s="27"/>
      <c r="F297" s="27"/>
      <c r="G297" s="27"/>
      <c r="H297" s="27"/>
      <c r="I297" s="27"/>
      <c r="J297" s="27">
        <v>0.35</v>
      </c>
      <c r="K297" s="27">
        <v>22.8</v>
      </c>
      <c r="L297" s="27">
        <v>5.51</v>
      </c>
      <c r="M297" s="27">
        <v>4.5000000000000009</v>
      </c>
      <c r="N297" s="24">
        <v>2.7901341772151897</v>
      </c>
      <c r="O297" s="24">
        <v>4.9570734582014779</v>
      </c>
      <c r="P297" s="24">
        <v>0.74753413394579893</v>
      </c>
      <c r="Q297" s="24">
        <v>20.773427230046948</v>
      </c>
      <c r="R297" s="27"/>
      <c r="S297" s="27"/>
      <c r="T297" s="27"/>
      <c r="U297" s="27"/>
      <c r="V297" s="27"/>
    </row>
    <row r="298" spans="1:24">
      <c r="A298" s="378" t="s">
        <v>2126</v>
      </c>
      <c r="B298" s="378" t="s">
        <v>2137</v>
      </c>
      <c r="C298" s="378">
        <v>0.5</v>
      </c>
      <c r="D298" s="379">
        <v>43208</v>
      </c>
      <c r="E298" s="378" t="s">
        <v>1118</v>
      </c>
      <c r="F298" s="378">
        <v>4</v>
      </c>
      <c r="G298" s="378">
        <v>6.45</v>
      </c>
      <c r="H298" s="378">
        <v>3.95</v>
      </c>
      <c r="I298" s="378"/>
      <c r="J298" s="378">
        <v>10.78</v>
      </c>
      <c r="K298" s="378">
        <v>9.1</v>
      </c>
      <c r="L298" s="378">
        <v>6.32</v>
      </c>
      <c r="M298" s="378">
        <v>7</v>
      </c>
      <c r="N298" s="381">
        <v>1.3323037974683543</v>
      </c>
      <c r="O298" s="381">
        <v>2.6080828691983129</v>
      </c>
      <c r="P298" s="381">
        <v>0.50797641754811851</v>
      </c>
      <c r="Q298" s="382">
        <v>35.848300586004825</v>
      </c>
      <c r="R298" s="378"/>
      <c r="S298" s="378"/>
      <c r="T298" s="378" t="s">
        <v>2061</v>
      </c>
      <c r="U298" s="378" t="s">
        <v>815</v>
      </c>
      <c r="V298" s="378" t="s">
        <v>815</v>
      </c>
      <c r="W298" s="378" t="s">
        <v>2370</v>
      </c>
      <c r="X298" s="378" t="s">
        <v>2371</v>
      </c>
    </row>
    <row r="299" spans="1:24">
      <c r="A299" s="27" t="s">
        <v>2126</v>
      </c>
      <c r="B299" s="27" t="s">
        <v>2137</v>
      </c>
      <c r="C299" s="27">
        <v>0.5</v>
      </c>
      <c r="D299" s="139">
        <v>43208</v>
      </c>
      <c r="E299" s="27" t="s">
        <v>1130</v>
      </c>
      <c r="F299" s="27"/>
      <c r="G299" s="27"/>
      <c r="H299" s="27"/>
      <c r="I299" s="27"/>
      <c r="J299" s="27">
        <v>10.78</v>
      </c>
      <c r="K299" s="27">
        <v>9.1</v>
      </c>
      <c r="L299" s="27">
        <v>6.34</v>
      </c>
      <c r="M299" s="27">
        <v>7.2000000000000011</v>
      </c>
      <c r="N299" s="24">
        <v>1.5860759493670891</v>
      </c>
      <c r="O299" s="24">
        <v>1.9390307172995775</v>
      </c>
      <c r="P299" s="24">
        <v>0.65311253684758086</v>
      </c>
      <c r="Q299" s="371">
        <v>37.911382281971726</v>
      </c>
      <c r="R299" s="27"/>
      <c r="S299" s="27"/>
      <c r="T299" s="27"/>
      <c r="U299" s="27"/>
      <c r="V299" s="27"/>
      <c r="W299" s="27"/>
      <c r="X299" s="27"/>
    </row>
    <row r="300" spans="1:24">
      <c r="A300" s="27" t="s">
        <v>2126</v>
      </c>
      <c r="B300" s="27" t="s">
        <v>2137</v>
      </c>
      <c r="C300" s="27">
        <v>1</v>
      </c>
      <c r="D300" s="139">
        <v>43208</v>
      </c>
      <c r="E300" s="27"/>
      <c r="F300" s="27"/>
      <c r="G300" s="27"/>
      <c r="H300" s="27"/>
      <c r="I300" s="27"/>
      <c r="J300" s="27">
        <v>10.86</v>
      </c>
      <c r="K300" s="27">
        <v>9</v>
      </c>
      <c r="L300" s="27" t="s">
        <v>811</v>
      </c>
      <c r="M300" s="27" t="s">
        <v>811</v>
      </c>
      <c r="N300" s="27" t="s">
        <v>811</v>
      </c>
      <c r="O300" s="27" t="s">
        <v>811</v>
      </c>
      <c r="P300" s="24" t="s">
        <v>811</v>
      </c>
      <c r="Q300" s="24" t="s">
        <v>811</v>
      </c>
      <c r="R300" s="27"/>
      <c r="S300" s="27"/>
      <c r="T300" s="27"/>
      <c r="U300" s="27"/>
      <c r="V300" s="27"/>
      <c r="W300" s="27"/>
      <c r="X300" s="27"/>
    </row>
    <row r="301" spans="1:24">
      <c r="A301" s="27" t="s">
        <v>2126</v>
      </c>
      <c r="B301" s="27" t="s">
        <v>2137</v>
      </c>
      <c r="C301" s="27">
        <v>2</v>
      </c>
      <c r="D301" s="139">
        <v>43208</v>
      </c>
      <c r="E301" s="27"/>
      <c r="F301" s="27"/>
      <c r="G301" s="27"/>
      <c r="H301" s="27"/>
      <c r="I301" s="27"/>
      <c r="J301" s="27">
        <v>10.7</v>
      </c>
      <c r="K301" s="27">
        <v>8.9</v>
      </c>
      <c r="L301" s="27" t="s">
        <v>811</v>
      </c>
      <c r="M301" s="27" t="s">
        <v>811</v>
      </c>
      <c r="N301" s="27" t="s">
        <v>811</v>
      </c>
      <c r="O301" s="27" t="s">
        <v>811</v>
      </c>
      <c r="P301" s="24" t="s">
        <v>811</v>
      </c>
      <c r="Q301" s="24" t="s">
        <v>811</v>
      </c>
      <c r="R301" s="27"/>
      <c r="S301" s="27"/>
      <c r="T301" s="27"/>
      <c r="U301" s="27"/>
      <c r="V301" s="27"/>
      <c r="W301" s="27"/>
      <c r="X301" s="27"/>
    </row>
    <row r="302" spans="1:24">
      <c r="A302" s="27" t="s">
        <v>2126</v>
      </c>
      <c r="B302" s="27" t="s">
        <v>2137</v>
      </c>
      <c r="C302" s="27">
        <v>3</v>
      </c>
      <c r="D302" s="139">
        <v>43208</v>
      </c>
      <c r="E302" s="27"/>
      <c r="F302" s="27"/>
      <c r="G302" s="27"/>
      <c r="H302" s="27"/>
      <c r="I302" s="27"/>
      <c r="J302" s="27">
        <v>10.64</v>
      </c>
      <c r="K302" s="27">
        <v>8.8000000000000007</v>
      </c>
      <c r="L302" s="27" t="s">
        <v>811</v>
      </c>
      <c r="M302" s="27" t="s">
        <v>811</v>
      </c>
      <c r="N302" s="27" t="s">
        <v>811</v>
      </c>
      <c r="O302" s="27" t="s">
        <v>811</v>
      </c>
      <c r="P302" s="24" t="s">
        <v>811</v>
      </c>
      <c r="Q302" s="24" t="s">
        <v>811</v>
      </c>
      <c r="R302" s="27"/>
      <c r="S302" s="27"/>
      <c r="T302" s="27"/>
      <c r="U302" s="27"/>
      <c r="V302" s="27"/>
      <c r="W302" s="27"/>
      <c r="X302" s="27"/>
    </row>
    <row r="303" spans="1:24">
      <c r="A303" s="27" t="s">
        <v>2126</v>
      </c>
      <c r="B303" s="27" t="s">
        <v>2137</v>
      </c>
      <c r="C303" s="27">
        <v>4</v>
      </c>
      <c r="D303" s="139">
        <v>43208</v>
      </c>
      <c r="E303" s="27"/>
      <c r="F303" s="27"/>
      <c r="G303" s="27"/>
      <c r="H303" s="27"/>
      <c r="I303" s="27"/>
      <c r="J303" s="27">
        <v>10.71</v>
      </c>
      <c r="K303" s="27">
        <v>8.6</v>
      </c>
      <c r="L303" s="27" t="s">
        <v>811</v>
      </c>
      <c r="M303" s="27" t="s">
        <v>811</v>
      </c>
      <c r="N303" s="27" t="s">
        <v>811</v>
      </c>
      <c r="O303" s="27" t="s">
        <v>811</v>
      </c>
      <c r="P303" s="24" t="s">
        <v>811</v>
      </c>
      <c r="Q303" s="24" t="s">
        <v>811</v>
      </c>
      <c r="R303" s="27"/>
      <c r="S303" s="27"/>
      <c r="T303" s="27"/>
      <c r="U303" s="27"/>
      <c r="V303" s="27"/>
      <c r="W303" s="27"/>
      <c r="X303" s="27"/>
    </row>
    <row r="304" spans="1:24">
      <c r="A304" s="27" t="s">
        <v>2126</v>
      </c>
      <c r="B304" s="27" t="s">
        <v>2137</v>
      </c>
      <c r="C304" s="27">
        <v>5</v>
      </c>
      <c r="D304" s="139">
        <v>43208</v>
      </c>
      <c r="E304" s="27"/>
      <c r="F304" s="27"/>
      <c r="G304" s="27"/>
      <c r="H304" s="27"/>
      <c r="I304" s="27"/>
      <c r="J304" s="27">
        <v>10.19</v>
      </c>
      <c r="K304" s="27">
        <v>8.4</v>
      </c>
      <c r="L304" s="27" t="s">
        <v>811</v>
      </c>
      <c r="M304" s="27" t="s">
        <v>811</v>
      </c>
      <c r="N304" s="27" t="s">
        <v>811</v>
      </c>
      <c r="O304" s="27" t="s">
        <v>811</v>
      </c>
      <c r="P304" s="24" t="s">
        <v>811</v>
      </c>
      <c r="Q304" s="24" t="s">
        <v>811</v>
      </c>
      <c r="R304" s="27"/>
      <c r="S304" s="27"/>
      <c r="T304" s="27"/>
      <c r="U304" s="27"/>
      <c r="V304" s="27"/>
      <c r="W304" s="27"/>
      <c r="X304" s="27"/>
    </row>
    <row r="305" spans="1:24">
      <c r="A305" s="27" t="s">
        <v>2126</v>
      </c>
      <c r="B305" s="27" t="s">
        <v>2137</v>
      </c>
      <c r="C305" s="27">
        <v>5.5</v>
      </c>
      <c r="D305" s="139">
        <v>43208</v>
      </c>
      <c r="E305" s="27" t="s">
        <v>1118</v>
      </c>
      <c r="F305" s="27"/>
      <c r="G305" s="27"/>
      <c r="H305" s="27"/>
      <c r="I305" s="27"/>
      <c r="J305" s="27">
        <v>9.91</v>
      </c>
      <c r="K305" s="27">
        <v>8.4</v>
      </c>
      <c r="L305" s="27">
        <v>6.28</v>
      </c>
      <c r="M305" s="27">
        <v>6.7</v>
      </c>
      <c r="N305" s="24">
        <v>1.3866835443037975</v>
      </c>
      <c r="O305" s="24">
        <v>3.45586312236287</v>
      </c>
      <c r="P305" s="24">
        <v>0.72568059649731209</v>
      </c>
      <c r="Q305" s="371">
        <v>41.153367804205445</v>
      </c>
      <c r="R305" s="27"/>
      <c r="S305" s="27"/>
      <c r="T305" s="27"/>
      <c r="U305" s="27"/>
      <c r="V305" s="27"/>
      <c r="W305" s="27"/>
      <c r="X305" s="27"/>
    </row>
    <row r="306" spans="1:24">
      <c r="A306" s="27" t="s">
        <v>2126</v>
      </c>
      <c r="B306" s="27" t="s">
        <v>2137</v>
      </c>
      <c r="C306" s="27">
        <v>5.5</v>
      </c>
      <c r="D306" s="139">
        <v>43208</v>
      </c>
      <c r="E306" s="27" t="s">
        <v>1130</v>
      </c>
      <c r="F306" s="27"/>
      <c r="G306" s="27"/>
      <c r="H306" s="27"/>
      <c r="I306" s="27"/>
      <c r="J306" s="27">
        <v>9.91</v>
      </c>
      <c r="K306" s="27">
        <v>8.4</v>
      </c>
      <c r="L306" s="27">
        <v>6.47</v>
      </c>
      <c r="M306" s="27">
        <v>7.1</v>
      </c>
      <c r="N306" s="24">
        <v>0.91539240506329111</v>
      </c>
      <c r="O306" s="24">
        <v>4.7648742616033761</v>
      </c>
      <c r="P306" s="24">
        <v>0.72568059649731209</v>
      </c>
      <c r="Q306" s="371">
        <v>40.269189934505341</v>
      </c>
      <c r="R306" s="27"/>
      <c r="S306" s="27"/>
      <c r="T306" s="27"/>
      <c r="U306" s="27"/>
      <c r="V306" s="27"/>
      <c r="W306" s="27"/>
      <c r="X306" s="27"/>
    </row>
    <row r="307" spans="1:24">
      <c r="A307" s="355" t="s">
        <v>2126</v>
      </c>
      <c r="B307" s="355" t="s">
        <v>2137</v>
      </c>
      <c r="C307" s="355">
        <v>0.5</v>
      </c>
      <c r="D307" s="356">
        <v>43349</v>
      </c>
      <c r="E307" s="355"/>
      <c r="F307" s="355">
        <v>2</v>
      </c>
      <c r="G307" s="355">
        <v>5.33</v>
      </c>
      <c r="H307" s="355">
        <v>2.91</v>
      </c>
      <c r="I307" s="355"/>
      <c r="J307" s="355">
        <v>6.9</v>
      </c>
      <c r="K307" s="355">
        <v>26.4</v>
      </c>
      <c r="L307" s="355" t="s">
        <v>866</v>
      </c>
      <c r="M307" s="355" t="s">
        <v>866</v>
      </c>
      <c r="N307" s="355" t="s">
        <v>866</v>
      </c>
      <c r="O307" s="355" t="s">
        <v>866</v>
      </c>
      <c r="P307" s="90" t="s">
        <v>866</v>
      </c>
      <c r="Q307" s="90" t="s">
        <v>866</v>
      </c>
      <c r="R307" s="355"/>
      <c r="S307" s="355"/>
      <c r="T307" s="355" t="s">
        <v>2372</v>
      </c>
      <c r="U307" s="355">
        <v>1</v>
      </c>
      <c r="V307" s="355">
        <v>3</v>
      </c>
      <c r="W307" s="91" t="s">
        <v>2373</v>
      </c>
      <c r="X307" s="91"/>
    </row>
    <row r="308" spans="1:24">
      <c r="A308" s="27" t="s">
        <v>2126</v>
      </c>
      <c r="B308" s="27" t="s">
        <v>2137</v>
      </c>
      <c r="C308" s="27">
        <v>1</v>
      </c>
      <c r="D308" s="139">
        <v>43349</v>
      </c>
      <c r="E308" s="27"/>
      <c r="F308" s="27"/>
      <c r="G308" s="27"/>
      <c r="H308" s="27"/>
      <c r="I308" s="27"/>
      <c r="J308" s="27">
        <v>6.95</v>
      </c>
      <c r="K308" s="27">
        <v>26.2</v>
      </c>
      <c r="L308" s="27" t="s">
        <v>811</v>
      </c>
      <c r="M308" s="27" t="s">
        <v>811</v>
      </c>
      <c r="N308" s="27" t="s">
        <v>811</v>
      </c>
      <c r="O308" s="27" t="s">
        <v>811</v>
      </c>
      <c r="P308" s="24" t="s">
        <v>811</v>
      </c>
      <c r="Q308" s="24" t="s">
        <v>811</v>
      </c>
      <c r="R308" s="27"/>
      <c r="S308" s="27"/>
      <c r="T308" s="27"/>
      <c r="U308" s="27"/>
      <c r="V308" s="27"/>
    </row>
    <row r="309" spans="1:24">
      <c r="A309" s="27" t="s">
        <v>2126</v>
      </c>
      <c r="B309" s="27" t="s">
        <v>2137</v>
      </c>
      <c r="C309" s="27">
        <v>2</v>
      </c>
      <c r="D309" s="139">
        <v>43349</v>
      </c>
      <c r="E309" s="27"/>
      <c r="F309" s="27"/>
      <c r="G309" s="27"/>
      <c r="H309" s="27"/>
      <c r="I309" s="27"/>
      <c r="J309" s="27">
        <v>6.8</v>
      </c>
      <c r="K309" s="27">
        <v>25.9</v>
      </c>
      <c r="L309" s="27" t="s">
        <v>811</v>
      </c>
      <c r="M309" s="27" t="s">
        <v>811</v>
      </c>
      <c r="N309" s="27" t="s">
        <v>811</v>
      </c>
      <c r="O309" s="27" t="s">
        <v>811</v>
      </c>
      <c r="P309" s="24" t="s">
        <v>811</v>
      </c>
      <c r="Q309" s="24" t="s">
        <v>811</v>
      </c>
      <c r="R309" s="27"/>
      <c r="S309" s="27"/>
      <c r="T309" s="27"/>
      <c r="U309" s="27"/>
      <c r="V309" s="27"/>
    </row>
    <row r="310" spans="1:24">
      <c r="A310" s="27" t="s">
        <v>2126</v>
      </c>
      <c r="B310" s="27" t="s">
        <v>2137</v>
      </c>
      <c r="C310" s="27">
        <v>3</v>
      </c>
      <c r="D310" s="139">
        <v>43349</v>
      </c>
      <c r="E310" s="27"/>
      <c r="F310" s="27"/>
      <c r="G310" s="27"/>
      <c r="H310" s="27"/>
      <c r="I310" s="27"/>
      <c r="J310" s="27">
        <v>5.88</v>
      </c>
      <c r="K310" s="27">
        <v>25.7</v>
      </c>
      <c r="L310" s="27" t="s">
        <v>811</v>
      </c>
      <c r="M310" s="27" t="s">
        <v>811</v>
      </c>
      <c r="N310" s="27" t="s">
        <v>811</v>
      </c>
      <c r="O310" s="27" t="s">
        <v>811</v>
      </c>
      <c r="P310" s="24" t="s">
        <v>811</v>
      </c>
      <c r="Q310" s="24" t="s">
        <v>811</v>
      </c>
      <c r="R310" s="27"/>
      <c r="S310" s="27"/>
      <c r="T310" s="27"/>
      <c r="U310" s="27"/>
      <c r="V310" s="27"/>
    </row>
    <row r="311" spans="1:24">
      <c r="A311" s="27" t="s">
        <v>2126</v>
      </c>
      <c r="B311" s="27" t="s">
        <v>2137</v>
      </c>
      <c r="C311" s="27">
        <v>4</v>
      </c>
      <c r="D311" s="139">
        <v>43349</v>
      </c>
      <c r="E311" s="27"/>
      <c r="F311" s="27"/>
      <c r="G311" s="27"/>
      <c r="H311" s="27"/>
      <c r="I311" s="27"/>
      <c r="J311" s="27">
        <v>2.76</v>
      </c>
      <c r="K311" s="27">
        <v>24.6</v>
      </c>
      <c r="L311" s="27" t="s">
        <v>811</v>
      </c>
      <c r="M311" s="27" t="s">
        <v>811</v>
      </c>
      <c r="N311" s="27" t="s">
        <v>811</v>
      </c>
      <c r="O311" s="27" t="s">
        <v>811</v>
      </c>
      <c r="P311" s="24" t="s">
        <v>811</v>
      </c>
      <c r="Q311" s="24" t="s">
        <v>811</v>
      </c>
      <c r="R311" s="27"/>
      <c r="S311" s="27"/>
      <c r="T311" s="27"/>
      <c r="U311" s="27"/>
      <c r="V311" s="27"/>
    </row>
    <row r="312" spans="1:24">
      <c r="A312" s="27" t="s">
        <v>2126</v>
      </c>
      <c r="B312" s="27" t="s">
        <v>2137</v>
      </c>
      <c r="C312" s="27">
        <v>4.33</v>
      </c>
      <c r="D312" s="139">
        <v>43349</v>
      </c>
      <c r="E312" s="27"/>
      <c r="F312" s="27"/>
      <c r="G312" s="27"/>
      <c r="H312" s="27"/>
      <c r="I312" s="27"/>
      <c r="J312" s="27">
        <v>2.68</v>
      </c>
      <c r="K312" s="27">
        <v>24.2</v>
      </c>
      <c r="L312" s="27">
        <v>6.08</v>
      </c>
      <c r="M312" s="27">
        <v>10.899999999999999</v>
      </c>
      <c r="N312" s="24">
        <v>5.9562438818565377</v>
      </c>
      <c r="O312" s="24">
        <v>6.4056129653656875</v>
      </c>
      <c r="P312" s="24">
        <v>1.2232376737294892</v>
      </c>
      <c r="Q312" s="24">
        <v>36.745260000000002</v>
      </c>
      <c r="R312" s="27"/>
      <c r="S312" s="27"/>
      <c r="T312" s="27"/>
      <c r="U312" s="27"/>
      <c r="V312" s="27"/>
    </row>
    <row r="313" spans="1:24">
      <c r="A313" s="378" t="s">
        <v>2126</v>
      </c>
      <c r="B313" s="378" t="s">
        <v>2140</v>
      </c>
      <c r="C313" s="378">
        <v>0.5</v>
      </c>
      <c r="D313" s="379">
        <v>43215</v>
      </c>
      <c r="E313" s="378"/>
      <c r="F313" s="378">
        <v>2</v>
      </c>
      <c r="G313" s="378">
        <v>1.65</v>
      </c>
      <c r="H313" s="378">
        <v>0.85</v>
      </c>
      <c r="I313" s="378"/>
      <c r="J313" s="378">
        <v>8.56</v>
      </c>
      <c r="K313" s="378">
        <v>14.5</v>
      </c>
      <c r="L313" s="378">
        <v>6.9</v>
      </c>
      <c r="M313" s="378">
        <v>44.899999999999991</v>
      </c>
      <c r="N313" s="381">
        <v>4.6585316455696217</v>
      </c>
      <c r="O313" s="381">
        <v>8.4180150210970446</v>
      </c>
      <c r="P313" s="381">
        <v>1.6419767796139366</v>
      </c>
      <c r="Q313" s="382">
        <v>52.942406066873474</v>
      </c>
      <c r="R313" s="378"/>
      <c r="S313" s="378"/>
      <c r="T313" s="378" t="s">
        <v>2374</v>
      </c>
      <c r="U313" s="378">
        <v>6</v>
      </c>
      <c r="V313" s="378">
        <v>2</v>
      </c>
      <c r="W313" s="383" t="s">
        <v>1393</v>
      </c>
      <c r="X313" s="383" t="s">
        <v>2375</v>
      </c>
    </row>
    <row r="314" spans="1:24">
      <c r="A314" s="27" t="s">
        <v>2126</v>
      </c>
      <c r="B314" s="27" t="s">
        <v>2140</v>
      </c>
      <c r="C314" s="27">
        <v>1</v>
      </c>
      <c r="D314" s="139">
        <v>43215</v>
      </c>
      <c r="E314" s="27"/>
      <c r="F314" s="27"/>
      <c r="G314" s="27"/>
      <c r="H314" s="27"/>
      <c r="I314" s="27"/>
      <c r="J314" s="27">
        <v>7.61</v>
      </c>
      <c r="K314" s="27">
        <v>17.5</v>
      </c>
      <c r="L314" s="27" t="s">
        <v>811</v>
      </c>
      <c r="M314" s="27" t="s">
        <v>811</v>
      </c>
      <c r="N314" s="27" t="s">
        <v>811</v>
      </c>
      <c r="O314" s="27" t="s">
        <v>811</v>
      </c>
      <c r="P314" s="24" t="s">
        <v>811</v>
      </c>
      <c r="Q314" s="24" t="s">
        <v>811</v>
      </c>
      <c r="R314" s="27"/>
      <c r="S314" s="27"/>
      <c r="T314" s="27"/>
      <c r="U314" s="27"/>
      <c r="V314" s="27"/>
    </row>
    <row r="315" spans="1:24">
      <c r="A315" s="27" t="s">
        <v>2126</v>
      </c>
      <c r="B315" s="27" t="s">
        <v>2140</v>
      </c>
      <c r="C315" s="27">
        <v>1.1499999999999999</v>
      </c>
      <c r="D315" s="139">
        <v>43215</v>
      </c>
      <c r="E315" s="27"/>
      <c r="F315" s="27"/>
      <c r="G315" s="27"/>
      <c r="H315" s="27"/>
      <c r="I315" s="27"/>
      <c r="J315" s="27">
        <v>6.03</v>
      </c>
      <c r="K315" s="23">
        <v>18</v>
      </c>
      <c r="L315" s="27">
        <v>6.9</v>
      </c>
      <c r="M315" s="27">
        <v>52.600000000000009</v>
      </c>
      <c r="N315" s="24">
        <v>5.1842025316455693</v>
      </c>
      <c r="O315" s="24">
        <v>29.945144135021096</v>
      </c>
      <c r="P315" s="24">
        <v>3.2839535592278732</v>
      </c>
      <c r="Q315" s="371">
        <v>67.08925198207514</v>
      </c>
      <c r="R315" s="27"/>
      <c r="S315" s="27"/>
      <c r="T315" s="27"/>
      <c r="U315" s="27"/>
      <c r="V315" s="27"/>
    </row>
    <row r="316" spans="1:24">
      <c r="A316" s="355" t="s">
        <v>2126</v>
      </c>
      <c r="B316" s="355" t="s">
        <v>2140</v>
      </c>
      <c r="C316" s="355">
        <v>0.5</v>
      </c>
      <c r="D316" s="356">
        <v>43332</v>
      </c>
      <c r="E316" s="355"/>
      <c r="F316" s="355">
        <v>2</v>
      </c>
      <c r="G316" s="355">
        <v>1.65</v>
      </c>
      <c r="H316" s="355">
        <v>1.65</v>
      </c>
      <c r="I316" s="355"/>
      <c r="J316" s="355">
        <v>8.3800000000000008</v>
      </c>
      <c r="K316" s="355">
        <v>23.1</v>
      </c>
      <c r="L316" s="355">
        <v>8.6</v>
      </c>
      <c r="M316" s="355">
        <v>39.599999999999994</v>
      </c>
      <c r="N316" s="90">
        <v>5.9998987341772168</v>
      </c>
      <c r="O316" s="90">
        <v>5.1506079324894491</v>
      </c>
      <c r="P316" s="90">
        <v>0.94869769488805222</v>
      </c>
      <c r="Q316" s="373">
        <v>32.606315063771106</v>
      </c>
      <c r="R316" s="355"/>
      <c r="S316" s="355"/>
      <c r="T316" s="355" t="s">
        <v>2203</v>
      </c>
      <c r="U316" s="355">
        <v>3</v>
      </c>
      <c r="V316" s="355">
        <v>3</v>
      </c>
      <c r="W316" s="91" t="s">
        <v>2376</v>
      </c>
      <c r="X316" s="91"/>
    </row>
    <row r="317" spans="1:24">
      <c r="A317" s="27" t="s">
        <v>2126</v>
      </c>
      <c r="B317" s="27" t="s">
        <v>2140</v>
      </c>
      <c r="C317" s="27">
        <v>1</v>
      </c>
      <c r="D317" s="139">
        <v>43332</v>
      </c>
      <c r="E317" s="27"/>
      <c r="F317" s="27"/>
      <c r="G317" s="27"/>
      <c r="H317" s="27"/>
      <c r="I317" s="27"/>
      <c r="J317" s="24">
        <v>8.1999999999999993</v>
      </c>
      <c r="K317" s="27">
        <v>23.1</v>
      </c>
      <c r="L317" s="27" t="s">
        <v>811</v>
      </c>
      <c r="M317" s="27" t="s">
        <v>811</v>
      </c>
      <c r="N317" s="27" t="s">
        <v>811</v>
      </c>
      <c r="O317" s="27" t="s">
        <v>811</v>
      </c>
      <c r="P317" s="24" t="s">
        <v>811</v>
      </c>
      <c r="Q317" s="24" t="s">
        <v>811</v>
      </c>
      <c r="R317" s="27"/>
      <c r="S317" s="27"/>
      <c r="T317" s="27"/>
      <c r="U317" s="27"/>
      <c r="V317" s="27"/>
    </row>
    <row r="318" spans="1:24">
      <c r="A318" s="27" t="s">
        <v>2126</v>
      </c>
      <c r="B318" s="27" t="s">
        <v>2140</v>
      </c>
      <c r="C318" s="27">
        <v>1.5</v>
      </c>
      <c r="D318" s="139">
        <v>43332</v>
      </c>
      <c r="E318" s="27"/>
      <c r="F318" s="27"/>
      <c r="G318" s="27"/>
      <c r="H318" s="27"/>
      <c r="I318" s="27"/>
      <c r="J318" s="27">
        <v>8.98</v>
      </c>
      <c r="K318" s="27">
        <v>25.4</v>
      </c>
      <c r="L318" s="27">
        <v>8.57</v>
      </c>
      <c r="M318" s="27">
        <v>41.2</v>
      </c>
      <c r="N318" s="24">
        <v>5.8820759493670902</v>
      </c>
      <c r="O318" s="24">
        <v>5.9844307172995759</v>
      </c>
      <c r="P318" s="24">
        <v>0.94869769488805233</v>
      </c>
      <c r="Q318" s="371">
        <v>31.427411237504309</v>
      </c>
      <c r="R318" s="27"/>
      <c r="S318" s="27"/>
      <c r="T318" s="27"/>
      <c r="U318" s="27"/>
      <c r="V318" s="27"/>
    </row>
    <row r="319" spans="1:24">
      <c r="A319" s="378" t="s">
        <v>2126</v>
      </c>
      <c r="B319" s="378" t="s">
        <v>2142</v>
      </c>
      <c r="C319" s="378">
        <v>0.5</v>
      </c>
      <c r="D319" s="379">
        <v>43220</v>
      </c>
      <c r="E319" s="378"/>
      <c r="F319" s="378">
        <v>3</v>
      </c>
      <c r="G319" s="378">
        <v>9.1999999999999993</v>
      </c>
      <c r="H319" s="378">
        <v>2.85</v>
      </c>
      <c r="I319" s="378"/>
      <c r="J319" s="378">
        <v>10.96</v>
      </c>
      <c r="K319" s="378">
        <v>13.3</v>
      </c>
      <c r="L319" s="378">
        <v>7.1</v>
      </c>
      <c r="M319" s="378">
        <v>18.899999999999999</v>
      </c>
      <c r="N319" s="381">
        <v>4.2416202531645579</v>
      </c>
      <c r="O319" s="381">
        <v>2.837233080168776</v>
      </c>
      <c r="P319" s="381">
        <v>0.54426044737298407</v>
      </c>
      <c r="Q319" s="382">
        <v>30.837959324370907</v>
      </c>
      <c r="R319" s="378"/>
      <c r="S319" s="378"/>
      <c r="T319" s="378" t="s">
        <v>1022</v>
      </c>
      <c r="U319" s="378">
        <v>2</v>
      </c>
      <c r="V319" s="378">
        <v>2</v>
      </c>
      <c r="W319" s="383" t="s">
        <v>2377</v>
      </c>
      <c r="X319" s="383"/>
    </row>
    <row r="320" spans="1:24">
      <c r="A320" s="27" t="s">
        <v>2126</v>
      </c>
      <c r="B320" s="27" t="s">
        <v>2142</v>
      </c>
      <c r="C320" s="27">
        <v>1</v>
      </c>
      <c r="D320" s="139">
        <v>43220</v>
      </c>
      <c r="E320" s="27"/>
      <c r="F320" s="27"/>
      <c r="G320" s="27"/>
      <c r="H320" s="27"/>
      <c r="I320" s="27"/>
      <c r="J320" s="27">
        <v>11.11</v>
      </c>
      <c r="K320" s="27">
        <v>13.3</v>
      </c>
      <c r="L320" s="27" t="s">
        <v>811</v>
      </c>
      <c r="M320" s="27" t="s">
        <v>811</v>
      </c>
      <c r="N320" s="27" t="s">
        <v>811</v>
      </c>
      <c r="O320" s="27" t="s">
        <v>811</v>
      </c>
      <c r="P320" s="24" t="s">
        <v>811</v>
      </c>
      <c r="Q320" s="24" t="s">
        <v>811</v>
      </c>
      <c r="R320" s="27"/>
      <c r="S320" s="27"/>
      <c r="T320" s="27"/>
      <c r="U320" s="27"/>
      <c r="V320" s="27"/>
    </row>
    <row r="321" spans="1:23">
      <c r="A321" s="27" t="s">
        <v>2126</v>
      </c>
      <c r="B321" s="27" t="s">
        <v>2142</v>
      </c>
      <c r="C321" s="27">
        <v>2</v>
      </c>
      <c r="D321" s="139">
        <v>43220</v>
      </c>
      <c r="E321" s="27"/>
      <c r="F321" s="27"/>
      <c r="G321" s="27"/>
      <c r="H321" s="27"/>
      <c r="I321" s="27"/>
      <c r="J321" s="27">
        <v>11.12</v>
      </c>
      <c r="K321" s="27">
        <v>13.3</v>
      </c>
      <c r="L321" s="27" t="s">
        <v>811</v>
      </c>
      <c r="M321" s="27" t="s">
        <v>811</v>
      </c>
      <c r="N321" s="27" t="s">
        <v>811</v>
      </c>
      <c r="O321" s="27" t="s">
        <v>811</v>
      </c>
      <c r="P321" s="24" t="s">
        <v>811</v>
      </c>
      <c r="Q321" s="24" t="s">
        <v>811</v>
      </c>
      <c r="R321" s="27"/>
      <c r="S321" s="27"/>
      <c r="T321" s="27"/>
      <c r="U321" s="27"/>
      <c r="V321" s="27"/>
    </row>
    <row r="322" spans="1:23">
      <c r="A322" s="27" t="s">
        <v>2126</v>
      </c>
      <c r="B322" s="27" t="s">
        <v>2142</v>
      </c>
      <c r="C322" s="27">
        <v>3</v>
      </c>
      <c r="D322" s="139">
        <v>43220</v>
      </c>
      <c r="E322" s="27"/>
      <c r="F322" s="27"/>
      <c r="G322" s="27"/>
      <c r="H322" s="27"/>
      <c r="I322" s="27"/>
      <c r="J322" s="27">
        <v>11.45</v>
      </c>
      <c r="K322" s="27">
        <v>12.4</v>
      </c>
      <c r="L322" s="27">
        <v>7.04</v>
      </c>
      <c r="M322" s="27">
        <v>19.100000000000001</v>
      </c>
      <c r="N322" s="24">
        <v>3.5346835443037952</v>
      </c>
      <c r="O322" s="24">
        <v>8.6564097890295386</v>
      </c>
      <c r="P322" s="24">
        <v>0.65311253684758086</v>
      </c>
      <c r="Q322" s="371">
        <v>30.543233367804199</v>
      </c>
      <c r="R322" s="27"/>
      <c r="S322" s="27"/>
      <c r="T322" s="27"/>
      <c r="U322" s="27"/>
      <c r="V322" s="27"/>
    </row>
    <row r="323" spans="1:23">
      <c r="A323" s="27" t="s">
        <v>2126</v>
      </c>
      <c r="B323" s="27" t="s">
        <v>2142</v>
      </c>
      <c r="C323" s="27">
        <v>4</v>
      </c>
      <c r="D323" s="139">
        <v>43220</v>
      </c>
      <c r="E323" s="27"/>
      <c r="F323" s="27"/>
      <c r="G323" s="27"/>
      <c r="H323" s="27"/>
      <c r="I323" s="27"/>
      <c r="J323" s="24">
        <v>11.5</v>
      </c>
      <c r="K323" s="27">
        <v>11.3</v>
      </c>
      <c r="L323" s="27" t="s">
        <v>811</v>
      </c>
      <c r="M323" s="27" t="s">
        <v>811</v>
      </c>
      <c r="N323" s="27" t="s">
        <v>811</v>
      </c>
      <c r="O323" s="27" t="s">
        <v>811</v>
      </c>
      <c r="P323" s="24" t="s">
        <v>811</v>
      </c>
      <c r="Q323" s="24" t="s">
        <v>811</v>
      </c>
      <c r="R323" s="27"/>
      <c r="S323" s="27"/>
      <c r="T323" s="27"/>
      <c r="U323" s="27"/>
      <c r="V323" s="27"/>
    </row>
    <row r="324" spans="1:23">
      <c r="A324" s="27" t="s">
        <v>2126</v>
      </c>
      <c r="B324" s="27" t="s">
        <v>2142</v>
      </c>
      <c r="C324" s="27">
        <v>5</v>
      </c>
      <c r="D324" s="139">
        <v>43220</v>
      </c>
      <c r="E324" s="27"/>
      <c r="F324" s="27"/>
      <c r="G324" s="27"/>
      <c r="H324" s="27"/>
      <c r="I324" s="27"/>
      <c r="J324" s="27">
        <v>11.52</v>
      </c>
      <c r="K324" s="27">
        <v>10</v>
      </c>
      <c r="L324" s="27" t="s">
        <v>811</v>
      </c>
      <c r="M324" s="27" t="s">
        <v>811</v>
      </c>
      <c r="N324" s="27" t="s">
        <v>811</v>
      </c>
      <c r="O324" s="27" t="s">
        <v>811</v>
      </c>
      <c r="P324" s="24" t="s">
        <v>811</v>
      </c>
      <c r="Q324" s="24" t="s">
        <v>811</v>
      </c>
      <c r="R324" s="27"/>
      <c r="S324" s="27"/>
      <c r="T324" s="27"/>
      <c r="U324" s="27"/>
      <c r="V324" s="27"/>
    </row>
    <row r="325" spans="1:23">
      <c r="A325" s="27" t="s">
        <v>2126</v>
      </c>
      <c r="B325" s="27" t="s">
        <v>2142</v>
      </c>
      <c r="C325" s="27">
        <v>6</v>
      </c>
      <c r="D325" s="139">
        <v>43220</v>
      </c>
      <c r="E325" s="27"/>
      <c r="F325" s="27"/>
      <c r="G325" s="27"/>
      <c r="H325" s="27"/>
      <c r="I325" s="27"/>
      <c r="J325" s="27">
        <v>10.41</v>
      </c>
      <c r="K325" s="27">
        <v>9.4</v>
      </c>
      <c r="L325" s="27" t="s">
        <v>811</v>
      </c>
      <c r="M325" s="27" t="s">
        <v>811</v>
      </c>
      <c r="N325" s="27" t="s">
        <v>811</v>
      </c>
      <c r="O325" s="27" t="s">
        <v>811</v>
      </c>
      <c r="P325" s="24" t="s">
        <v>811</v>
      </c>
      <c r="Q325" s="24" t="s">
        <v>811</v>
      </c>
      <c r="R325" s="27"/>
      <c r="S325" s="27"/>
      <c r="T325" s="27"/>
      <c r="U325" s="27"/>
      <c r="V325" s="27"/>
    </row>
    <row r="326" spans="1:23">
      <c r="A326" s="27" t="s">
        <v>2126</v>
      </c>
      <c r="B326" s="27" t="s">
        <v>2142</v>
      </c>
      <c r="C326" s="27">
        <v>7</v>
      </c>
      <c r="D326" s="139">
        <v>43220</v>
      </c>
      <c r="E326" s="27"/>
      <c r="F326" s="27"/>
      <c r="G326" s="27"/>
      <c r="H326" s="27"/>
      <c r="I326" s="27"/>
      <c r="J326" s="27">
        <v>9.73</v>
      </c>
      <c r="K326" s="27">
        <v>9.3000000000000007</v>
      </c>
      <c r="L326" s="27" t="s">
        <v>811</v>
      </c>
      <c r="M326" s="27" t="s">
        <v>811</v>
      </c>
      <c r="N326" s="27" t="s">
        <v>811</v>
      </c>
      <c r="O326" s="27" t="s">
        <v>811</v>
      </c>
      <c r="P326" s="24" t="s">
        <v>811</v>
      </c>
      <c r="Q326" s="24" t="s">
        <v>811</v>
      </c>
      <c r="R326" s="27"/>
      <c r="S326" s="27"/>
      <c r="T326" s="27"/>
      <c r="U326" s="27"/>
      <c r="V326" s="27"/>
    </row>
    <row r="327" spans="1:23">
      <c r="A327" s="27" t="s">
        <v>2126</v>
      </c>
      <c r="B327" s="27" t="s">
        <v>2142</v>
      </c>
      <c r="C327" s="27">
        <v>8</v>
      </c>
      <c r="D327" s="139">
        <v>43220</v>
      </c>
      <c r="E327" s="27"/>
      <c r="F327" s="27"/>
      <c r="G327" s="27"/>
      <c r="H327" s="27"/>
      <c r="I327" s="27"/>
      <c r="J327" s="27">
        <v>9.24</v>
      </c>
      <c r="K327" s="27">
        <v>9.1999999999999993</v>
      </c>
      <c r="L327" s="27" t="s">
        <v>811</v>
      </c>
      <c r="M327" s="27" t="s">
        <v>811</v>
      </c>
      <c r="N327" s="27" t="s">
        <v>811</v>
      </c>
      <c r="O327" s="27" t="s">
        <v>811</v>
      </c>
      <c r="P327" s="24" t="s">
        <v>811</v>
      </c>
      <c r="Q327" s="24" t="s">
        <v>811</v>
      </c>
      <c r="R327" s="27"/>
      <c r="S327" s="27"/>
      <c r="T327" s="27"/>
      <c r="U327" s="27"/>
      <c r="V327" s="27"/>
    </row>
    <row r="328" spans="1:23">
      <c r="A328" s="27" t="s">
        <v>2126</v>
      </c>
      <c r="B328" s="27" t="s">
        <v>2142</v>
      </c>
      <c r="C328" s="27">
        <v>8.1999999999999993</v>
      </c>
      <c r="D328" s="139">
        <v>43220</v>
      </c>
      <c r="E328" s="27"/>
      <c r="F328" s="27"/>
      <c r="G328" s="27"/>
      <c r="H328" s="27"/>
      <c r="I328" s="27"/>
      <c r="J328" s="27">
        <v>9.11</v>
      </c>
      <c r="K328" s="27">
        <v>9.1999999999999993</v>
      </c>
      <c r="L328" s="27">
        <v>6.67</v>
      </c>
      <c r="M328" s="27">
        <v>19.3</v>
      </c>
      <c r="N328" s="24">
        <v>2.791493670886076</v>
      </c>
      <c r="O328" s="24">
        <v>7.6668796624472613</v>
      </c>
      <c r="P328" s="24">
        <v>0.65311253684758086</v>
      </c>
      <c r="Q328" s="371">
        <v>34.374670803171313</v>
      </c>
      <c r="R328" s="27"/>
      <c r="S328" s="27"/>
      <c r="T328" s="27"/>
      <c r="U328" s="27"/>
      <c r="V328" s="27"/>
    </row>
    <row r="329" spans="1:23">
      <c r="A329" s="355" t="s">
        <v>2126</v>
      </c>
      <c r="B329" s="355" t="s">
        <v>2142</v>
      </c>
      <c r="C329" s="355">
        <v>0.5</v>
      </c>
      <c r="D329" s="356">
        <v>43355</v>
      </c>
      <c r="E329" s="355" t="s">
        <v>1118</v>
      </c>
      <c r="F329" s="355">
        <v>4</v>
      </c>
      <c r="G329" s="355">
        <v>8.9</v>
      </c>
      <c r="H329" s="355">
        <v>3.45</v>
      </c>
      <c r="I329" s="355"/>
      <c r="J329" s="355">
        <v>7.51</v>
      </c>
      <c r="K329" s="355">
        <v>23</v>
      </c>
      <c r="L329" s="355">
        <v>6.98</v>
      </c>
      <c r="M329" s="355">
        <v>23.5</v>
      </c>
      <c r="N329" s="90">
        <v>4.0664721518987355</v>
      </c>
      <c r="O329" s="90">
        <v>2.8552166953234881</v>
      </c>
      <c r="P329" s="90">
        <v>0.52103522399480484</v>
      </c>
      <c r="Q329" s="90">
        <v>40.294553990610325</v>
      </c>
      <c r="R329" s="355"/>
      <c r="S329" s="355"/>
      <c r="T329" s="355" t="s">
        <v>1022</v>
      </c>
      <c r="U329" s="355">
        <v>3</v>
      </c>
      <c r="V329" s="355">
        <v>2</v>
      </c>
      <c r="W329" s="91" t="s">
        <v>2378</v>
      </c>
    </row>
    <row r="330" spans="1:23">
      <c r="A330" s="27" t="s">
        <v>2126</v>
      </c>
      <c r="B330" s="27" t="s">
        <v>2142</v>
      </c>
      <c r="C330" s="27">
        <v>0.5</v>
      </c>
      <c r="D330" s="139">
        <v>43355</v>
      </c>
      <c r="E330" s="27" t="s">
        <v>1130</v>
      </c>
      <c r="F330" s="27"/>
      <c r="G330" s="27"/>
      <c r="H330" s="27"/>
      <c r="I330" s="27"/>
      <c r="J330" s="27">
        <v>7.48</v>
      </c>
      <c r="K330" s="23">
        <v>23</v>
      </c>
      <c r="L330" s="27">
        <v>6.93</v>
      </c>
      <c r="M330" s="27">
        <v>23.6</v>
      </c>
      <c r="N330" s="24">
        <v>4.8337552742616037</v>
      </c>
      <c r="O330" s="24">
        <v>1.4551113924050649</v>
      </c>
      <c r="P330" s="24">
        <v>0.41682817919584392</v>
      </c>
      <c r="Q330" s="24">
        <v>41.308638497652581</v>
      </c>
      <c r="R330" s="27"/>
      <c r="S330" s="27"/>
      <c r="T330" s="27"/>
      <c r="U330" s="27"/>
      <c r="V330" s="27"/>
    </row>
    <row r="331" spans="1:23">
      <c r="A331" s="27" t="s">
        <v>2126</v>
      </c>
      <c r="B331" s="27" t="s">
        <v>2142</v>
      </c>
      <c r="C331" s="27">
        <v>1</v>
      </c>
      <c r="D331" s="139">
        <v>43355</v>
      </c>
      <c r="E331" s="27"/>
      <c r="F331" s="27"/>
      <c r="G331" s="27"/>
      <c r="H331" s="27"/>
      <c r="I331" s="27"/>
      <c r="J331" s="27">
        <v>7.48</v>
      </c>
      <c r="K331" s="23">
        <v>23</v>
      </c>
      <c r="L331" s="27" t="s">
        <v>811</v>
      </c>
      <c r="M331" s="27" t="s">
        <v>811</v>
      </c>
      <c r="N331" s="27" t="s">
        <v>811</v>
      </c>
      <c r="O331" s="27" t="s">
        <v>811</v>
      </c>
      <c r="P331" s="24" t="s">
        <v>811</v>
      </c>
      <c r="Q331" s="24" t="s">
        <v>811</v>
      </c>
      <c r="R331" s="27"/>
      <c r="S331" s="27"/>
      <c r="T331" s="27"/>
      <c r="U331" s="27"/>
      <c r="V331" s="27"/>
    </row>
    <row r="332" spans="1:23">
      <c r="A332" s="27" t="s">
        <v>2126</v>
      </c>
      <c r="B332" s="27" t="s">
        <v>2142</v>
      </c>
      <c r="C332" s="27">
        <v>2</v>
      </c>
      <c r="D332" s="139">
        <v>43355</v>
      </c>
      <c r="E332" s="27"/>
      <c r="F332" s="27"/>
      <c r="G332" s="27"/>
      <c r="H332" s="27"/>
      <c r="I332" s="27"/>
      <c r="J332" s="27">
        <v>6.99</v>
      </c>
      <c r="K332" s="27">
        <v>22.9</v>
      </c>
      <c r="L332" s="27" t="s">
        <v>811</v>
      </c>
      <c r="M332" s="27" t="s">
        <v>811</v>
      </c>
      <c r="N332" s="27" t="s">
        <v>811</v>
      </c>
      <c r="O332" s="27" t="s">
        <v>811</v>
      </c>
      <c r="P332" s="24" t="s">
        <v>811</v>
      </c>
      <c r="Q332" s="24" t="s">
        <v>811</v>
      </c>
      <c r="R332" s="27"/>
      <c r="S332" s="27"/>
      <c r="T332" s="27"/>
      <c r="U332" s="27"/>
      <c r="V332" s="27"/>
    </row>
    <row r="333" spans="1:23">
      <c r="A333" s="355" t="s">
        <v>2126</v>
      </c>
      <c r="B333" s="355" t="s">
        <v>2142</v>
      </c>
      <c r="C333" s="355">
        <v>3</v>
      </c>
      <c r="D333" s="356">
        <v>43355</v>
      </c>
      <c r="E333" s="355"/>
      <c r="F333" s="355"/>
      <c r="G333" s="355"/>
      <c r="H333" s="355"/>
      <c r="I333" s="355"/>
      <c r="J333" s="355">
        <v>6.96</v>
      </c>
      <c r="K333" s="355">
        <v>22.6</v>
      </c>
      <c r="L333" s="355">
        <v>6.88</v>
      </c>
      <c r="M333" s="355">
        <v>23.9</v>
      </c>
      <c r="N333" s="90">
        <v>16.767088607594935</v>
      </c>
      <c r="O333" s="90">
        <v>1.1329113924050633</v>
      </c>
      <c r="P333" s="90">
        <v>0.55577090559445852</v>
      </c>
      <c r="Q333" s="90">
        <v>44.857934272300469</v>
      </c>
      <c r="R333" s="355"/>
      <c r="S333" s="355"/>
      <c r="T333" s="355"/>
      <c r="U333" s="355"/>
      <c r="V333" s="355"/>
      <c r="W333" s="91"/>
    </row>
    <row r="334" spans="1:23">
      <c r="A334" s="27" t="s">
        <v>2126</v>
      </c>
      <c r="B334" s="27" t="s">
        <v>2142</v>
      </c>
      <c r="C334" s="27">
        <v>4</v>
      </c>
      <c r="D334" s="139">
        <v>43355</v>
      </c>
      <c r="E334" s="27"/>
      <c r="F334" s="27"/>
      <c r="G334" s="27"/>
      <c r="H334" s="27"/>
      <c r="I334" s="27"/>
      <c r="J334" s="27">
        <v>6.48</v>
      </c>
      <c r="K334" s="27">
        <v>22.4</v>
      </c>
      <c r="L334" s="27" t="s">
        <v>811</v>
      </c>
      <c r="M334" s="27" t="s">
        <v>811</v>
      </c>
      <c r="N334" s="27" t="s">
        <v>811</v>
      </c>
      <c r="O334" s="27" t="s">
        <v>811</v>
      </c>
      <c r="P334" s="24" t="s">
        <v>811</v>
      </c>
      <c r="Q334" s="24" t="s">
        <v>811</v>
      </c>
      <c r="R334" s="27"/>
      <c r="S334" s="27"/>
      <c r="T334" s="27"/>
      <c r="U334" s="27"/>
      <c r="V334" s="27"/>
    </row>
    <row r="335" spans="1:23">
      <c r="A335" s="27" t="s">
        <v>2126</v>
      </c>
      <c r="B335" s="27" t="s">
        <v>2142</v>
      </c>
      <c r="C335" s="27">
        <v>5</v>
      </c>
      <c r="D335" s="139">
        <v>43355</v>
      </c>
      <c r="E335" s="27"/>
      <c r="F335" s="27"/>
      <c r="G335" s="27"/>
      <c r="H335" s="27"/>
      <c r="I335" s="27"/>
      <c r="J335" s="27">
        <v>6.27</v>
      </c>
      <c r="K335" s="27">
        <v>22.3</v>
      </c>
      <c r="L335" s="27" t="s">
        <v>811</v>
      </c>
      <c r="M335" s="27" t="s">
        <v>811</v>
      </c>
      <c r="N335" s="27" t="s">
        <v>811</v>
      </c>
      <c r="O335" s="27" t="s">
        <v>811</v>
      </c>
      <c r="P335" s="24" t="s">
        <v>811</v>
      </c>
      <c r="Q335" s="24" t="s">
        <v>811</v>
      </c>
      <c r="R335" s="27"/>
      <c r="S335" s="27"/>
      <c r="T335" s="27"/>
      <c r="U335" s="27"/>
      <c r="V335" s="27"/>
    </row>
    <row r="336" spans="1:23">
      <c r="A336" s="27" t="s">
        <v>2126</v>
      </c>
      <c r="B336" s="27" t="s">
        <v>2142</v>
      </c>
      <c r="C336" s="27">
        <v>6</v>
      </c>
      <c r="D336" s="139">
        <v>43355</v>
      </c>
      <c r="E336" s="27"/>
      <c r="F336" s="27"/>
      <c r="G336" s="27"/>
      <c r="H336" s="27"/>
      <c r="I336" s="27"/>
      <c r="J336" s="24">
        <v>0.3</v>
      </c>
      <c r="K336" s="27">
        <v>18.5</v>
      </c>
      <c r="L336" s="27" t="s">
        <v>811</v>
      </c>
      <c r="M336" s="27" t="s">
        <v>811</v>
      </c>
      <c r="N336" s="27" t="s">
        <v>811</v>
      </c>
      <c r="O336" s="27" t="s">
        <v>811</v>
      </c>
      <c r="P336" s="24" t="s">
        <v>811</v>
      </c>
      <c r="Q336" s="24" t="s">
        <v>811</v>
      </c>
      <c r="R336" s="27"/>
      <c r="S336" s="27"/>
      <c r="T336" s="27"/>
      <c r="U336" s="27"/>
      <c r="V336" s="27"/>
    </row>
    <row r="337" spans="1:24">
      <c r="A337" s="27" t="s">
        <v>2126</v>
      </c>
      <c r="B337" s="27" t="s">
        <v>2142</v>
      </c>
      <c r="C337" s="27">
        <v>7</v>
      </c>
      <c r="D337" s="139">
        <v>43355</v>
      </c>
      <c r="E337" s="27"/>
      <c r="F337" s="27"/>
      <c r="G337" s="27"/>
      <c r="H337" s="27"/>
      <c r="I337" s="27"/>
      <c r="J337" s="27">
        <v>0.24</v>
      </c>
      <c r="K337" s="27">
        <v>14.5</v>
      </c>
      <c r="L337" s="27" t="s">
        <v>811</v>
      </c>
      <c r="M337" s="27" t="s">
        <v>811</v>
      </c>
      <c r="N337" s="27" t="s">
        <v>811</v>
      </c>
      <c r="O337" s="27" t="s">
        <v>811</v>
      </c>
      <c r="P337" s="24" t="s">
        <v>811</v>
      </c>
      <c r="Q337" s="24" t="s">
        <v>811</v>
      </c>
      <c r="R337" s="27"/>
      <c r="S337" s="27"/>
      <c r="T337" s="27"/>
      <c r="U337" s="27"/>
      <c r="V337" s="27"/>
    </row>
    <row r="338" spans="1:24">
      <c r="A338" s="27" t="s">
        <v>2126</v>
      </c>
      <c r="B338" s="27" t="s">
        <v>2142</v>
      </c>
      <c r="C338" s="27">
        <v>8</v>
      </c>
      <c r="D338" s="139">
        <v>43355</v>
      </c>
      <c r="E338" s="27"/>
      <c r="F338" s="27"/>
      <c r="G338" s="27"/>
      <c r="H338" s="27"/>
      <c r="I338" s="27"/>
      <c r="J338" s="27">
        <v>0.28000000000000003</v>
      </c>
      <c r="K338" s="27">
        <v>11.9</v>
      </c>
      <c r="L338" s="27">
        <v>6.34</v>
      </c>
      <c r="M338" s="27">
        <v>43.8</v>
      </c>
      <c r="N338" s="24">
        <v>129.60506329113926</v>
      </c>
      <c r="O338" s="24">
        <v>2.5000000000000001E-2</v>
      </c>
      <c r="P338" s="24">
        <v>1.2572164979997527</v>
      </c>
      <c r="Q338" s="24">
        <v>47.64667</v>
      </c>
      <c r="R338" s="27"/>
      <c r="S338" s="27"/>
      <c r="T338" s="27"/>
      <c r="U338" s="27"/>
      <c r="V338" s="27"/>
    </row>
    <row r="339" spans="1:24">
      <c r="A339" s="378" t="s">
        <v>2126</v>
      </c>
      <c r="B339" s="378" t="s">
        <v>2149</v>
      </c>
      <c r="C339" s="378">
        <v>0.5</v>
      </c>
      <c r="D339" s="379">
        <v>43220</v>
      </c>
      <c r="E339" s="378"/>
      <c r="F339" s="378">
        <v>2</v>
      </c>
      <c r="G339" s="378">
        <v>5.05</v>
      </c>
      <c r="H339" s="378">
        <v>2</v>
      </c>
      <c r="I339" s="378"/>
      <c r="J339" s="378">
        <v>9.6999999999999993</v>
      </c>
      <c r="K339" s="378">
        <v>13.6</v>
      </c>
      <c r="L339" s="378">
        <v>7.09</v>
      </c>
      <c r="M339" s="378">
        <v>21.900000000000006</v>
      </c>
      <c r="N339" s="381">
        <v>6.4168101265822779</v>
      </c>
      <c r="O339" s="381">
        <v>2.1799632067510566</v>
      </c>
      <c r="P339" s="381">
        <v>0.65311253684758086</v>
      </c>
      <c r="Q339" s="382">
        <v>29.364329541537398</v>
      </c>
      <c r="R339" s="378"/>
      <c r="S339" s="378"/>
      <c r="T339" s="378" t="s">
        <v>2203</v>
      </c>
      <c r="U339" s="378">
        <v>3</v>
      </c>
      <c r="V339" s="378">
        <v>3</v>
      </c>
      <c r="W339" s="383" t="s">
        <v>1106</v>
      </c>
      <c r="X339" s="383"/>
    </row>
    <row r="340" spans="1:24">
      <c r="A340" s="27" t="s">
        <v>2126</v>
      </c>
      <c r="B340" s="27" t="s">
        <v>2149</v>
      </c>
      <c r="C340" s="27">
        <v>1</v>
      </c>
      <c r="D340" s="139">
        <v>43220</v>
      </c>
      <c r="E340" s="27"/>
      <c r="F340" s="27"/>
      <c r="G340" s="27"/>
      <c r="H340" s="27"/>
      <c r="I340" s="27"/>
      <c r="J340" s="27">
        <v>9.86</v>
      </c>
      <c r="K340" s="27">
        <v>13.6</v>
      </c>
      <c r="L340" s="27" t="s">
        <v>811</v>
      </c>
      <c r="M340" s="27" t="s">
        <v>811</v>
      </c>
      <c r="N340" s="27" t="s">
        <v>811</v>
      </c>
      <c r="O340" s="27" t="s">
        <v>811</v>
      </c>
      <c r="P340" s="24" t="s">
        <v>811</v>
      </c>
      <c r="Q340" s="24" t="s">
        <v>811</v>
      </c>
      <c r="R340" s="27"/>
      <c r="S340" s="27"/>
      <c r="T340" s="27"/>
      <c r="U340" s="27"/>
      <c r="V340" s="27"/>
    </row>
    <row r="341" spans="1:24">
      <c r="A341" s="27" t="s">
        <v>2126</v>
      </c>
      <c r="B341" s="27" t="s">
        <v>2149</v>
      </c>
      <c r="C341" s="27">
        <v>2</v>
      </c>
      <c r="D341" s="139">
        <v>43220</v>
      </c>
      <c r="E341" s="27"/>
      <c r="F341" s="27"/>
      <c r="G341" s="27"/>
      <c r="H341" s="27"/>
      <c r="I341" s="27"/>
      <c r="J341" s="27">
        <v>10.58</v>
      </c>
      <c r="K341" s="27">
        <v>13.6</v>
      </c>
      <c r="L341" s="27" t="s">
        <v>811</v>
      </c>
      <c r="M341" s="27" t="s">
        <v>811</v>
      </c>
      <c r="N341" s="27" t="s">
        <v>811</v>
      </c>
      <c r="O341" s="27" t="s">
        <v>811</v>
      </c>
      <c r="P341" s="24" t="s">
        <v>811</v>
      </c>
      <c r="Q341" s="24" t="s">
        <v>811</v>
      </c>
      <c r="R341" s="27"/>
      <c r="S341" s="27"/>
      <c r="T341" s="27"/>
      <c r="U341" s="27"/>
      <c r="V341" s="27"/>
    </row>
    <row r="342" spans="1:24">
      <c r="A342" s="27" t="s">
        <v>2126</v>
      </c>
      <c r="B342" s="27" t="s">
        <v>2149</v>
      </c>
      <c r="C342" s="27">
        <v>3</v>
      </c>
      <c r="D342" s="139">
        <v>43220</v>
      </c>
      <c r="E342" s="27"/>
      <c r="F342" s="27"/>
      <c r="G342" s="27"/>
      <c r="H342" s="27"/>
      <c r="I342" s="27"/>
      <c r="J342" s="27">
        <v>10.78</v>
      </c>
      <c r="K342" s="27">
        <v>11.3</v>
      </c>
      <c r="L342" s="27" t="s">
        <v>811</v>
      </c>
      <c r="M342" s="27" t="s">
        <v>811</v>
      </c>
      <c r="N342" s="27" t="s">
        <v>811</v>
      </c>
      <c r="O342" s="27" t="s">
        <v>811</v>
      </c>
      <c r="P342" s="24" t="s">
        <v>811</v>
      </c>
      <c r="Q342" s="24" t="s">
        <v>811</v>
      </c>
      <c r="R342" s="27"/>
      <c r="S342" s="27"/>
      <c r="T342" s="27"/>
      <c r="U342" s="27"/>
      <c r="V342" s="27"/>
    </row>
    <row r="343" spans="1:24">
      <c r="A343" s="27" t="s">
        <v>2126</v>
      </c>
      <c r="B343" s="27" t="s">
        <v>2149</v>
      </c>
      <c r="C343" s="27">
        <v>4</v>
      </c>
      <c r="D343" s="139">
        <v>43220</v>
      </c>
      <c r="E343" s="27"/>
      <c r="F343" s="27"/>
      <c r="G343" s="27"/>
      <c r="H343" s="27"/>
      <c r="I343" s="27"/>
      <c r="J343" s="27">
        <v>11.39</v>
      </c>
      <c r="K343" s="27">
        <v>9.6999999999999993</v>
      </c>
      <c r="L343" s="27" t="s">
        <v>811</v>
      </c>
      <c r="M343" s="27" t="s">
        <v>811</v>
      </c>
      <c r="N343" s="27" t="s">
        <v>811</v>
      </c>
      <c r="O343" s="27" t="s">
        <v>811</v>
      </c>
      <c r="P343" s="24" t="s">
        <v>811</v>
      </c>
      <c r="Q343" s="24" t="s">
        <v>811</v>
      </c>
      <c r="R343" s="27"/>
      <c r="S343" s="27"/>
      <c r="T343" s="27"/>
      <c r="U343" s="27"/>
      <c r="V343" s="27"/>
    </row>
    <row r="344" spans="1:24">
      <c r="A344" s="27" t="s">
        <v>2126</v>
      </c>
      <c r="B344" s="27" t="s">
        <v>2149</v>
      </c>
      <c r="C344" s="27">
        <v>4.5</v>
      </c>
      <c r="D344" s="139">
        <v>43220</v>
      </c>
      <c r="E344" s="27"/>
      <c r="F344" s="27"/>
      <c r="G344" s="27"/>
      <c r="H344" s="27"/>
      <c r="I344" s="27"/>
      <c r="J344" s="27">
        <v>9.25</v>
      </c>
      <c r="K344" s="27">
        <v>9.4</v>
      </c>
      <c r="L344" s="27">
        <v>7.08</v>
      </c>
      <c r="M344" s="27">
        <v>22.599999999999994</v>
      </c>
      <c r="N344" s="68">
        <v>28.821265822784813</v>
      </c>
      <c r="O344" s="68">
        <v>89.781747510548541</v>
      </c>
      <c r="P344" s="68">
        <v>3.4299070507491116</v>
      </c>
      <c r="Q344" s="372">
        <v>56.184391589107179</v>
      </c>
      <c r="R344" s="27"/>
      <c r="S344" s="27"/>
      <c r="T344" s="27"/>
      <c r="U344" s="27"/>
      <c r="V344" s="27"/>
    </row>
    <row r="345" spans="1:24">
      <c r="A345" s="355" t="s">
        <v>2126</v>
      </c>
      <c r="B345" s="355" t="s">
        <v>2149</v>
      </c>
      <c r="C345" s="355">
        <v>0.5</v>
      </c>
      <c r="D345" s="356">
        <v>43332</v>
      </c>
      <c r="E345" s="355"/>
      <c r="F345" s="355">
        <v>2</v>
      </c>
      <c r="G345" s="355">
        <v>5.0999999999999996</v>
      </c>
      <c r="H345" s="355">
        <v>1.7</v>
      </c>
      <c r="I345" s="355"/>
      <c r="J345" s="355">
        <v>6.63</v>
      </c>
      <c r="K345" s="355">
        <v>25.3</v>
      </c>
      <c r="L345" s="355">
        <v>6.78</v>
      </c>
      <c r="M345" s="355">
        <v>17.899999999999999</v>
      </c>
      <c r="N345" s="90">
        <v>6.912270042194093</v>
      </c>
      <c r="O345" s="90">
        <v>12.776138846694797</v>
      </c>
      <c r="P345" s="90">
        <v>0.79824865614704332</v>
      </c>
      <c r="Q345" s="373">
        <v>32.016863150637704</v>
      </c>
      <c r="R345" s="355"/>
      <c r="S345" s="355"/>
      <c r="T345" s="355" t="s">
        <v>2203</v>
      </c>
      <c r="U345" s="355">
        <v>3</v>
      </c>
      <c r="V345" s="355">
        <v>3</v>
      </c>
      <c r="W345" s="91" t="s">
        <v>2379</v>
      </c>
      <c r="X345" s="91"/>
    </row>
    <row r="346" spans="1:24">
      <c r="A346" s="27" t="s">
        <v>2126</v>
      </c>
      <c r="B346" s="27" t="s">
        <v>2149</v>
      </c>
      <c r="C346" s="27">
        <v>1</v>
      </c>
      <c r="D346" s="139">
        <v>43332</v>
      </c>
      <c r="E346" s="27"/>
      <c r="F346" s="27"/>
      <c r="G346" s="27"/>
      <c r="H346" s="27"/>
      <c r="I346" s="27"/>
      <c r="J346" s="27">
        <v>6.34</v>
      </c>
      <c r="K346" s="27">
        <v>25.3</v>
      </c>
      <c r="L346" s="27" t="s">
        <v>811</v>
      </c>
      <c r="M346" s="27" t="s">
        <v>811</v>
      </c>
      <c r="N346" s="27" t="s">
        <v>811</v>
      </c>
      <c r="O346" s="27" t="s">
        <v>811</v>
      </c>
      <c r="P346" s="24" t="s">
        <v>811</v>
      </c>
      <c r="Q346" s="24" t="s">
        <v>811</v>
      </c>
      <c r="R346" s="27"/>
      <c r="S346" s="27"/>
      <c r="T346" s="27"/>
      <c r="U346" s="27"/>
      <c r="V346" s="27"/>
    </row>
    <row r="347" spans="1:24">
      <c r="A347" s="27" t="s">
        <v>2126</v>
      </c>
      <c r="B347" s="27" t="s">
        <v>2149</v>
      </c>
      <c r="C347" s="27">
        <v>2</v>
      </c>
      <c r="D347" s="139">
        <v>43332</v>
      </c>
      <c r="E347" s="27"/>
      <c r="F347" s="27"/>
      <c r="G347" s="27"/>
      <c r="H347" s="27"/>
      <c r="I347" s="27"/>
      <c r="J347" s="27">
        <v>6.24</v>
      </c>
      <c r="K347" s="27">
        <v>25.3</v>
      </c>
      <c r="L347" s="27" t="s">
        <v>811</v>
      </c>
      <c r="M347" s="27" t="s">
        <v>811</v>
      </c>
      <c r="N347" s="27" t="s">
        <v>811</v>
      </c>
      <c r="O347" s="27" t="s">
        <v>811</v>
      </c>
      <c r="P347" s="24" t="s">
        <v>811</v>
      </c>
      <c r="Q347" s="24" t="s">
        <v>811</v>
      </c>
      <c r="R347" s="27"/>
      <c r="S347" s="27"/>
      <c r="T347" s="27"/>
      <c r="U347" s="27"/>
      <c r="V347" s="27"/>
    </row>
    <row r="348" spans="1:24">
      <c r="A348" s="27" t="s">
        <v>2126</v>
      </c>
      <c r="B348" s="27" t="s">
        <v>2149</v>
      </c>
      <c r="C348" s="27">
        <v>3</v>
      </c>
      <c r="D348" s="139">
        <v>43332</v>
      </c>
      <c r="E348" s="27"/>
      <c r="F348" s="27"/>
      <c r="G348" s="27"/>
      <c r="H348" s="27"/>
      <c r="I348" s="27"/>
      <c r="J348" s="27">
        <v>3.38</v>
      </c>
      <c r="K348" s="27">
        <v>24.6</v>
      </c>
      <c r="L348" s="27" t="s">
        <v>811</v>
      </c>
      <c r="M348" s="27" t="s">
        <v>811</v>
      </c>
      <c r="N348" s="27" t="s">
        <v>811</v>
      </c>
      <c r="O348" s="27" t="s">
        <v>811</v>
      </c>
      <c r="P348" s="24" t="s">
        <v>811</v>
      </c>
      <c r="Q348" s="24" t="s">
        <v>811</v>
      </c>
      <c r="R348" s="27"/>
      <c r="S348" s="27"/>
      <c r="T348" s="27"/>
      <c r="U348" s="27"/>
      <c r="V348" s="27"/>
    </row>
    <row r="349" spans="1:24">
      <c r="A349" s="27" t="s">
        <v>2126</v>
      </c>
      <c r="B349" s="27" t="s">
        <v>2149</v>
      </c>
      <c r="C349" s="27">
        <v>4</v>
      </c>
      <c r="D349" s="139">
        <v>43332</v>
      </c>
      <c r="E349" s="27"/>
      <c r="F349" s="27"/>
      <c r="G349" s="27"/>
      <c r="H349" s="27"/>
      <c r="I349" s="27"/>
      <c r="J349" s="27">
        <v>7.0000000000000007E-2</v>
      </c>
      <c r="K349" s="27">
        <v>20.2</v>
      </c>
      <c r="L349" s="27" t="s">
        <v>811</v>
      </c>
      <c r="M349" s="27" t="s">
        <v>811</v>
      </c>
      <c r="N349" s="27" t="s">
        <v>811</v>
      </c>
      <c r="O349" s="27" t="s">
        <v>811</v>
      </c>
      <c r="P349" s="24" t="s">
        <v>811</v>
      </c>
      <c r="Q349" s="24" t="s">
        <v>811</v>
      </c>
      <c r="R349" s="27"/>
      <c r="S349" s="27"/>
      <c r="T349" s="27"/>
      <c r="U349" s="27"/>
      <c r="V349" s="27"/>
    </row>
    <row r="350" spans="1:24">
      <c r="A350" s="27" t="s">
        <v>2126</v>
      </c>
      <c r="B350" s="27" t="s">
        <v>2149</v>
      </c>
      <c r="C350" s="27">
        <v>4.5</v>
      </c>
      <c r="D350" s="139">
        <v>43332</v>
      </c>
      <c r="E350" s="27"/>
      <c r="F350" s="27"/>
      <c r="G350" s="27"/>
      <c r="H350" s="27"/>
      <c r="I350" s="27"/>
      <c r="J350" s="27">
        <v>7.0000000000000007E-2</v>
      </c>
      <c r="K350" s="27">
        <v>17.5</v>
      </c>
      <c r="L350" s="27">
        <v>6.34</v>
      </c>
      <c r="M350" s="27">
        <v>108.1</v>
      </c>
      <c r="N350" s="68">
        <v>215.65453887884269</v>
      </c>
      <c r="O350" s="68">
        <v>146.48462302591926</v>
      </c>
      <c r="P350" s="24">
        <v>3.3934186778688025</v>
      </c>
      <c r="Q350" s="371">
        <v>202.95791795932433</v>
      </c>
      <c r="R350" s="27"/>
      <c r="S350" s="27"/>
      <c r="T350" s="27"/>
      <c r="U350" s="27"/>
      <c r="V350" s="27"/>
    </row>
    <row r="351" spans="1:24">
      <c r="A351" s="378" t="s">
        <v>2126</v>
      </c>
      <c r="B351" s="378" t="s">
        <v>2152</v>
      </c>
      <c r="C351" s="378">
        <v>0.5</v>
      </c>
      <c r="D351" s="379">
        <v>43220</v>
      </c>
      <c r="E351" s="378"/>
      <c r="F351" s="378">
        <v>2</v>
      </c>
      <c r="G351" s="378">
        <v>2.5</v>
      </c>
      <c r="H351" s="378">
        <v>2.1</v>
      </c>
      <c r="I351" s="378"/>
      <c r="J351" s="378">
        <v>8.48</v>
      </c>
      <c r="K351" s="378">
        <v>13.9</v>
      </c>
      <c r="L351" s="378">
        <v>6.4</v>
      </c>
      <c r="M351" s="378">
        <v>9.6000000000000014</v>
      </c>
      <c r="N351" s="381">
        <v>2.2658227848101262</v>
      </c>
      <c r="O351" s="381">
        <v>0.88935054852320783</v>
      </c>
      <c r="P351" s="381">
        <v>0.61682850702271541</v>
      </c>
      <c r="Q351" s="382">
        <v>45.279531196139253</v>
      </c>
      <c r="R351" s="378"/>
      <c r="S351" s="378"/>
      <c r="T351" s="378" t="s">
        <v>2203</v>
      </c>
      <c r="U351" s="378">
        <v>2</v>
      </c>
      <c r="V351" s="378">
        <v>2</v>
      </c>
      <c r="W351" s="383" t="s">
        <v>1106</v>
      </c>
      <c r="X351" s="383"/>
    </row>
    <row r="352" spans="1:24">
      <c r="A352" s="27" t="s">
        <v>2126</v>
      </c>
      <c r="B352" s="27" t="s">
        <v>2152</v>
      </c>
      <c r="C352" s="27">
        <v>1</v>
      </c>
      <c r="D352" s="139">
        <v>43220</v>
      </c>
      <c r="E352" s="27"/>
      <c r="F352" s="27"/>
      <c r="G352" s="27"/>
      <c r="H352" s="27"/>
      <c r="I352" s="27"/>
      <c r="J352" s="27">
        <v>8.2200000000000006</v>
      </c>
      <c r="K352" s="27">
        <v>13.9</v>
      </c>
      <c r="L352" s="27" t="s">
        <v>811</v>
      </c>
      <c r="M352" s="27" t="s">
        <v>811</v>
      </c>
      <c r="N352" s="27" t="s">
        <v>811</v>
      </c>
      <c r="O352" s="27" t="s">
        <v>811</v>
      </c>
      <c r="P352" s="24" t="s">
        <v>811</v>
      </c>
      <c r="Q352" s="24" t="s">
        <v>811</v>
      </c>
      <c r="R352" s="27"/>
      <c r="S352" s="27"/>
      <c r="T352" s="27"/>
      <c r="U352" s="27"/>
      <c r="V352" s="27"/>
    </row>
    <row r="353" spans="1:24">
      <c r="A353" s="27" t="s">
        <v>2126</v>
      </c>
      <c r="B353" s="27" t="s">
        <v>2152</v>
      </c>
      <c r="C353" s="27">
        <v>1.5</v>
      </c>
      <c r="D353" s="139">
        <v>43220</v>
      </c>
      <c r="E353" s="27"/>
      <c r="F353" s="27"/>
      <c r="G353" s="27"/>
      <c r="H353" s="27"/>
      <c r="I353" s="27"/>
      <c r="J353" s="27">
        <v>8.25</v>
      </c>
      <c r="K353" s="27">
        <v>13.9</v>
      </c>
      <c r="L353" s="27" t="s">
        <v>811</v>
      </c>
      <c r="M353" s="27" t="s">
        <v>811</v>
      </c>
      <c r="N353" s="27" t="s">
        <v>811</v>
      </c>
      <c r="O353" s="27" t="s">
        <v>811</v>
      </c>
      <c r="P353" s="24" t="s">
        <v>811</v>
      </c>
      <c r="Q353" s="24" t="s">
        <v>811</v>
      </c>
      <c r="R353" s="27"/>
      <c r="S353" s="27"/>
      <c r="T353" s="27"/>
      <c r="U353" s="27"/>
      <c r="V353" s="27"/>
    </row>
    <row r="354" spans="1:24">
      <c r="A354" s="27" t="s">
        <v>2126</v>
      </c>
      <c r="B354" s="27" t="s">
        <v>2152</v>
      </c>
      <c r="C354" s="27">
        <v>2</v>
      </c>
      <c r="D354" s="139">
        <v>43220</v>
      </c>
      <c r="E354" s="27"/>
      <c r="F354" s="27"/>
      <c r="G354" s="27"/>
      <c r="H354" s="27"/>
      <c r="I354" s="27"/>
      <c r="J354" s="27">
        <v>7.24</v>
      </c>
      <c r="K354" s="27">
        <v>12.6</v>
      </c>
      <c r="L354" s="27">
        <v>6.35</v>
      </c>
      <c r="M354" s="27">
        <v>9.6000000000000014</v>
      </c>
      <c r="N354" s="24">
        <v>1.9757974683544315</v>
      </c>
      <c r="O354" s="24">
        <v>3.9001758649789022</v>
      </c>
      <c r="P354" s="24">
        <v>0.83453268597190888</v>
      </c>
      <c r="Q354" s="371">
        <v>31.722137194071003</v>
      </c>
      <c r="R354" s="27"/>
      <c r="S354" s="27"/>
      <c r="T354" s="27"/>
      <c r="U354" s="27"/>
      <c r="V354" s="27"/>
    </row>
    <row r="355" spans="1:24">
      <c r="A355" s="355" t="s">
        <v>2126</v>
      </c>
      <c r="B355" s="355" t="s">
        <v>2152</v>
      </c>
      <c r="C355" s="355">
        <v>0.5</v>
      </c>
      <c r="D355" s="356">
        <v>43332</v>
      </c>
      <c r="E355" s="355" t="s">
        <v>1118</v>
      </c>
      <c r="F355" s="355">
        <v>4</v>
      </c>
      <c r="G355" s="355">
        <v>2.0499999999999998</v>
      </c>
      <c r="H355" s="355">
        <v>0.7</v>
      </c>
      <c r="I355" s="355"/>
      <c r="J355" s="355">
        <v>1.45</v>
      </c>
      <c r="K355" s="355">
        <v>23.3</v>
      </c>
      <c r="L355" s="355">
        <v>5.95</v>
      </c>
      <c r="M355" s="355">
        <v>16.899999999999999</v>
      </c>
      <c r="N355" s="90">
        <v>31.358987341772167</v>
      </c>
      <c r="O355" s="90">
        <v>45.628514880450055</v>
      </c>
      <c r="P355" s="90">
        <v>1.459534915212388</v>
      </c>
      <c r="Q355" s="373">
        <v>55.30021371940709</v>
      </c>
      <c r="R355" s="355"/>
      <c r="S355" s="355"/>
      <c r="T355" s="355" t="s">
        <v>1025</v>
      </c>
      <c r="U355" s="355">
        <v>3</v>
      </c>
      <c r="V355" s="355">
        <v>3</v>
      </c>
      <c r="W355" s="91" t="s">
        <v>2380</v>
      </c>
      <c r="X355" s="91"/>
    </row>
    <row r="356" spans="1:24">
      <c r="A356" s="361" t="s">
        <v>2126</v>
      </c>
      <c r="B356" s="361" t="s">
        <v>2152</v>
      </c>
      <c r="C356" s="361">
        <v>0.5</v>
      </c>
      <c r="D356" s="362">
        <v>43332</v>
      </c>
      <c r="E356" s="361" t="s">
        <v>1130</v>
      </c>
      <c r="F356" s="361"/>
      <c r="G356" s="361"/>
      <c r="H356" s="361"/>
      <c r="I356" s="361"/>
      <c r="J356" s="361">
        <v>1.45</v>
      </c>
      <c r="K356" s="361">
        <v>23.3</v>
      </c>
      <c r="L356" s="361">
        <v>5.93</v>
      </c>
      <c r="M356" s="361">
        <v>17.2</v>
      </c>
      <c r="N356" s="222">
        <v>19.939240506329128</v>
      </c>
      <c r="O356" s="222">
        <v>57.869275049226438</v>
      </c>
      <c r="P356" s="222">
        <v>1.6054884067336268</v>
      </c>
      <c r="Q356" s="398">
        <v>56.184391589107179</v>
      </c>
      <c r="R356" s="361"/>
      <c r="S356" s="361"/>
      <c r="T356" s="361"/>
      <c r="U356" s="361"/>
      <c r="V356" s="361"/>
      <c r="W356" s="181"/>
      <c r="X356" s="181"/>
    </row>
    <row r="357" spans="1:24">
      <c r="A357" s="27" t="s">
        <v>2126</v>
      </c>
      <c r="B357" s="27" t="s">
        <v>2152</v>
      </c>
      <c r="C357" s="27">
        <v>1</v>
      </c>
      <c r="D357" s="139">
        <v>43332</v>
      </c>
      <c r="E357" s="27" t="s">
        <v>1118</v>
      </c>
      <c r="F357" s="27"/>
      <c r="G357" s="27"/>
      <c r="H357" s="27"/>
      <c r="I357" s="27"/>
      <c r="J357" s="27">
        <v>1.5</v>
      </c>
      <c r="K357" s="27">
        <v>23.3</v>
      </c>
      <c r="L357" s="27" t="s">
        <v>811</v>
      </c>
      <c r="M357" s="27" t="s">
        <v>811</v>
      </c>
      <c r="N357" s="27" t="s">
        <v>811</v>
      </c>
      <c r="O357" s="27" t="s">
        <v>811</v>
      </c>
      <c r="P357" s="24" t="s">
        <v>811</v>
      </c>
      <c r="Q357" s="24" t="s">
        <v>811</v>
      </c>
      <c r="R357" s="27"/>
      <c r="S357" s="27"/>
      <c r="T357" s="27"/>
      <c r="U357" s="27"/>
      <c r="V357" s="27"/>
    </row>
    <row r="358" spans="1:24">
      <c r="A358" s="27" t="s">
        <v>2126</v>
      </c>
      <c r="B358" s="27" t="s">
        <v>2152</v>
      </c>
      <c r="C358" s="27">
        <v>1</v>
      </c>
      <c r="D358" s="139">
        <v>43332</v>
      </c>
      <c r="E358" s="27" t="s">
        <v>1130</v>
      </c>
      <c r="F358" s="27"/>
      <c r="G358" s="27"/>
      <c r="H358" s="27"/>
      <c r="I358" s="27"/>
      <c r="J358" s="27">
        <v>1.47</v>
      </c>
      <c r="K358" s="27">
        <v>23.2</v>
      </c>
      <c r="L358" s="27" t="s">
        <v>811</v>
      </c>
      <c r="M358" s="27" t="s">
        <v>811</v>
      </c>
      <c r="N358" s="27" t="s">
        <v>811</v>
      </c>
      <c r="O358" s="27" t="s">
        <v>811</v>
      </c>
      <c r="P358" s="24" t="s">
        <v>811</v>
      </c>
      <c r="Q358" s="24" t="s">
        <v>811</v>
      </c>
      <c r="R358" s="27"/>
      <c r="S358" s="27"/>
      <c r="T358" s="27"/>
      <c r="U358" s="27"/>
      <c r="V358" s="27"/>
    </row>
    <row r="359" spans="1:24">
      <c r="A359" s="27" t="s">
        <v>2126</v>
      </c>
      <c r="B359" s="27" t="s">
        <v>2152</v>
      </c>
      <c r="C359" s="27">
        <v>1.5</v>
      </c>
      <c r="D359" s="139">
        <v>43332</v>
      </c>
      <c r="E359" s="27" t="s">
        <v>1118</v>
      </c>
      <c r="F359" s="27"/>
      <c r="G359" s="27"/>
      <c r="H359" s="27"/>
      <c r="I359" s="27"/>
      <c r="J359" s="27">
        <v>1.38</v>
      </c>
      <c r="K359" s="27">
        <v>23.3</v>
      </c>
      <c r="L359" s="27">
        <v>6.03</v>
      </c>
      <c r="M359" s="23">
        <v>17.999999999999996</v>
      </c>
      <c r="N359" s="24">
        <v>36.470683544303796</v>
      </c>
      <c r="O359" s="24">
        <v>50.556729789029532</v>
      </c>
      <c r="P359" s="24">
        <v>1.6784651524942462</v>
      </c>
      <c r="Q359" s="371">
        <v>57.068569458807296</v>
      </c>
      <c r="R359" s="27"/>
      <c r="S359" s="27"/>
      <c r="T359" s="27"/>
      <c r="U359" s="27"/>
      <c r="V359" s="27"/>
    </row>
    <row r="360" spans="1:24">
      <c r="A360" s="27" t="s">
        <v>2126</v>
      </c>
      <c r="B360" s="27" t="s">
        <v>2152</v>
      </c>
      <c r="C360" s="27">
        <v>1.5</v>
      </c>
      <c r="D360" s="139">
        <v>43332</v>
      </c>
      <c r="E360" s="27" t="s">
        <v>1130</v>
      </c>
      <c r="F360" s="27"/>
      <c r="G360" s="27"/>
      <c r="H360" s="27"/>
      <c r="I360" s="27"/>
      <c r="J360" s="27">
        <v>1.28</v>
      </c>
      <c r="K360" s="27">
        <v>23.2</v>
      </c>
      <c r="L360" s="27">
        <v>5.96</v>
      </c>
      <c r="M360" s="27">
        <v>18.099999999999998</v>
      </c>
      <c r="N360" s="24">
        <v>18.235341772151916</v>
      </c>
      <c r="O360" s="24">
        <v>87.851991561181407</v>
      </c>
      <c r="P360" s="24">
        <v>1.7514418982548661</v>
      </c>
      <c r="Q360" s="371">
        <v>55.889665632540499</v>
      </c>
      <c r="R360" s="27"/>
      <c r="S360" s="27"/>
      <c r="T360" s="27"/>
      <c r="U360" s="27"/>
      <c r="V360" s="27"/>
    </row>
    <row r="361" spans="1:24">
      <c r="A361" s="378" t="s">
        <v>2126</v>
      </c>
      <c r="B361" s="378" t="s">
        <v>2381</v>
      </c>
      <c r="C361" s="378">
        <v>0.5</v>
      </c>
      <c r="D361" s="379">
        <v>43215</v>
      </c>
      <c r="E361" s="378"/>
      <c r="F361" s="378">
        <v>2</v>
      </c>
      <c r="G361" s="378">
        <v>4.7</v>
      </c>
      <c r="H361" s="378">
        <v>2.4500000000000002</v>
      </c>
      <c r="I361" s="378"/>
      <c r="J361" s="378">
        <v>9.85</v>
      </c>
      <c r="K361" s="384">
        <v>13.4</v>
      </c>
      <c r="L361" s="378">
        <v>6.28</v>
      </c>
      <c r="M361" s="378">
        <v>7.7</v>
      </c>
      <c r="N361" s="381">
        <v>2.6555443037974684</v>
      </c>
      <c r="O361" s="381">
        <v>1.3349623628691989</v>
      </c>
      <c r="P361" s="381">
        <v>0.76196462632217765</v>
      </c>
      <c r="Q361" s="382">
        <v>24.648714236470177</v>
      </c>
      <c r="R361" s="378"/>
      <c r="S361" s="378"/>
      <c r="T361" s="378" t="s">
        <v>1022</v>
      </c>
      <c r="U361" s="378" t="s">
        <v>2382</v>
      </c>
      <c r="V361" s="378">
        <v>2</v>
      </c>
      <c r="W361" s="383" t="s">
        <v>1106</v>
      </c>
      <c r="X361" s="383"/>
    </row>
    <row r="362" spans="1:24">
      <c r="A362" s="27" t="s">
        <v>2126</v>
      </c>
      <c r="B362" s="27" t="s">
        <v>2381</v>
      </c>
      <c r="C362" s="27">
        <v>1</v>
      </c>
      <c r="D362" s="139">
        <v>43215</v>
      </c>
      <c r="E362" s="27"/>
      <c r="F362" s="27"/>
      <c r="G362" s="27"/>
      <c r="H362" s="27"/>
      <c r="I362" s="27"/>
      <c r="J362" s="27">
        <v>9.8800000000000008</v>
      </c>
      <c r="K362" s="23">
        <v>13.4</v>
      </c>
      <c r="L362" s="27" t="s">
        <v>811</v>
      </c>
      <c r="M362" s="27" t="s">
        <v>811</v>
      </c>
      <c r="N362" s="27" t="s">
        <v>811</v>
      </c>
      <c r="O362" s="27" t="s">
        <v>811</v>
      </c>
      <c r="P362" s="24" t="s">
        <v>811</v>
      </c>
      <c r="Q362" s="24" t="s">
        <v>811</v>
      </c>
      <c r="R362" s="27"/>
      <c r="S362" s="27"/>
      <c r="T362" s="27"/>
      <c r="U362" s="27"/>
      <c r="V362" s="27"/>
    </row>
    <row r="363" spans="1:24">
      <c r="A363" s="27" t="s">
        <v>2126</v>
      </c>
      <c r="B363" s="27" t="s">
        <v>2381</v>
      </c>
      <c r="C363" s="27">
        <v>2</v>
      </c>
      <c r="D363" s="139">
        <v>43215</v>
      </c>
      <c r="E363" s="27"/>
      <c r="F363" s="27"/>
      <c r="G363" s="27"/>
      <c r="H363" s="27"/>
      <c r="I363" s="27"/>
      <c r="J363" s="27">
        <v>10.029999999999999</v>
      </c>
      <c r="K363" s="23">
        <v>12.4</v>
      </c>
      <c r="L363" s="27" t="s">
        <v>811</v>
      </c>
      <c r="M363" s="27" t="s">
        <v>811</v>
      </c>
      <c r="N363" s="27" t="s">
        <v>811</v>
      </c>
      <c r="O363" s="27" t="s">
        <v>811</v>
      </c>
      <c r="P363" s="24" t="s">
        <v>811</v>
      </c>
      <c r="Q363" s="24" t="s">
        <v>811</v>
      </c>
      <c r="R363" s="27"/>
      <c r="S363" s="27"/>
      <c r="T363" s="27"/>
      <c r="U363" s="27"/>
      <c r="V363" s="27"/>
    </row>
    <row r="364" spans="1:24">
      <c r="A364" s="27" t="s">
        <v>2126</v>
      </c>
      <c r="B364" s="27" t="s">
        <v>2381</v>
      </c>
      <c r="C364" s="27">
        <v>3</v>
      </c>
      <c r="D364" s="139">
        <v>43215</v>
      </c>
      <c r="E364" s="27"/>
      <c r="F364" s="27"/>
      <c r="G364" s="27"/>
      <c r="H364" s="27"/>
      <c r="I364" s="27"/>
      <c r="J364" s="27">
        <v>10.72</v>
      </c>
      <c r="K364" s="23">
        <v>11</v>
      </c>
      <c r="L364" s="27" t="s">
        <v>811</v>
      </c>
      <c r="M364" s="27" t="s">
        <v>811</v>
      </c>
      <c r="N364" s="27" t="s">
        <v>811</v>
      </c>
      <c r="O364" s="27" t="s">
        <v>811</v>
      </c>
      <c r="P364" s="24" t="s">
        <v>811</v>
      </c>
      <c r="Q364" s="24" t="s">
        <v>811</v>
      </c>
      <c r="R364" s="27"/>
      <c r="S364" s="27"/>
      <c r="T364" s="27"/>
      <c r="U364" s="27"/>
      <c r="V364" s="27"/>
    </row>
    <row r="365" spans="1:24">
      <c r="A365" s="27" t="s">
        <v>2126</v>
      </c>
      <c r="B365" s="27" t="s">
        <v>2381</v>
      </c>
      <c r="C365" s="27">
        <v>3.5</v>
      </c>
      <c r="D365" s="139">
        <v>43215</v>
      </c>
      <c r="E365" s="27"/>
      <c r="F365" s="27"/>
      <c r="G365" s="27"/>
      <c r="H365" s="27"/>
      <c r="I365" s="27"/>
      <c r="J365" s="27">
        <v>10.6</v>
      </c>
      <c r="K365" s="23">
        <v>10.58</v>
      </c>
      <c r="L365" s="27" t="s">
        <v>811</v>
      </c>
      <c r="M365" s="27" t="s">
        <v>811</v>
      </c>
      <c r="N365" s="27" t="s">
        <v>811</v>
      </c>
      <c r="O365" s="27" t="s">
        <v>811</v>
      </c>
      <c r="P365" s="24" t="s">
        <v>811</v>
      </c>
      <c r="Q365" s="24" t="s">
        <v>811</v>
      </c>
      <c r="R365" s="27"/>
      <c r="S365" s="27"/>
      <c r="T365" s="27"/>
      <c r="U365" s="27"/>
      <c r="V365" s="27"/>
    </row>
    <row r="366" spans="1:24">
      <c r="A366" s="27" t="s">
        <v>2126</v>
      </c>
      <c r="B366" s="27" t="s">
        <v>2381</v>
      </c>
      <c r="C366" s="27">
        <v>3.7</v>
      </c>
      <c r="D366" s="139">
        <v>43215</v>
      </c>
      <c r="E366" s="27"/>
      <c r="F366" s="27"/>
      <c r="G366" s="27"/>
      <c r="H366" s="27"/>
      <c r="I366" s="27"/>
      <c r="J366" s="27">
        <v>10.5</v>
      </c>
      <c r="K366" s="23">
        <v>10.53</v>
      </c>
      <c r="L366" s="27">
        <v>6.28</v>
      </c>
      <c r="M366" s="27">
        <v>6.9</v>
      </c>
      <c r="N366" s="24">
        <v>2.3655189873417726</v>
      </c>
      <c r="O366" s="24">
        <v>0.84454767932489383</v>
      </c>
      <c r="P366" s="24">
        <v>0.43540835789838733</v>
      </c>
      <c r="Q366" s="371">
        <v>23.381392623233367</v>
      </c>
      <c r="R366" s="27"/>
      <c r="S366" s="27"/>
      <c r="T366" s="27"/>
      <c r="U366" s="27"/>
      <c r="V366" s="27"/>
    </row>
    <row r="367" spans="1:24">
      <c r="A367" s="355" t="s">
        <v>2126</v>
      </c>
      <c r="B367" s="355" t="s">
        <v>2381</v>
      </c>
      <c r="C367" s="355">
        <v>0.5</v>
      </c>
      <c r="D367" s="356">
        <v>43353</v>
      </c>
      <c r="E367" s="355"/>
      <c r="F367" s="355">
        <v>2</v>
      </c>
      <c r="G367" s="355">
        <v>3.55</v>
      </c>
      <c r="H367" s="355">
        <v>2.4</v>
      </c>
      <c r="I367" s="355"/>
      <c r="J367" s="355">
        <v>5.86</v>
      </c>
      <c r="K367" s="355">
        <v>21.9</v>
      </c>
      <c r="L367" s="355">
        <v>6.29</v>
      </c>
      <c r="M367" s="355">
        <v>11.099999999999998</v>
      </c>
      <c r="N367" s="90">
        <v>6.0403436708860747</v>
      </c>
      <c r="O367" s="90">
        <v>4.7962697145305935</v>
      </c>
      <c r="P367" s="90">
        <v>0.62524226879376577</v>
      </c>
      <c r="Q367" s="90">
        <v>28.886103286384973</v>
      </c>
      <c r="R367" s="355"/>
      <c r="S367" s="355"/>
      <c r="T367" s="355" t="s">
        <v>1045</v>
      </c>
      <c r="U367" s="355">
        <v>3</v>
      </c>
      <c r="V367" s="355">
        <v>4</v>
      </c>
      <c r="W367" s="91"/>
      <c r="X367" s="91"/>
    </row>
    <row r="368" spans="1:24">
      <c r="A368" s="27" t="s">
        <v>2126</v>
      </c>
      <c r="B368" s="27" t="s">
        <v>2381</v>
      </c>
      <c r="C368" s="27">
        <v>1</v>
      </c>
      <c r="D368" s="139">
        <v>43353</v>
      </c>
      <c r="E368" s="27"/>
      <c r="F368" s="27"/>
      <c r="G368" s="27"/>
      <c r="H368" s="27"/>
      <c r="I368" s="27"/>
      <c r="J368" s="27">
        <v>5.77</v>
      </c>
      <c r="K368" s="27">
        <v>21.9</v>
      </c>
      <c r="L368" s="27" t="s">
        <v>811</v>
      </c>
      <c r="M368" s="27" t="s">
        <v>811</v>
      </c>
      <c r="N368" s="27" t="s">
        <v>811</v>
      </c>
      <c r="O368" s="27" t="s">
        <v>811</v>
      </c>
      <c r="P368" s="24" t="s">
        <v>811</v>
      </c>
      <c r="Q368" s="24" t="s">
        <v>811</v>
      </c>
      <c r="R368" s="27"/>
      <c r="S368" s="27"/>
      <c r="T368" s="27"/>
      <c r="U368" s="27"/>
      <c r="V368" s="27"/>
    </row>
    <row r="369" spans="1:24">
      <c r="A369" s="27" t="s">
        <v>2126</v>
      </c>
      <c r="B369" s="27" t="s">
        <v>2381</v>
      </c>
      <c r="C369" s="27">
        <v>2</v>
      </c>
      <c r="D369" s="139">
        <v>43353</v>
      </c>
      <c r="E369" s="27"/>
      <c r="F369" s="27"/>
      <c r="G369" s="27"/>
      <c r="H369" s="27"/>
      <c r="I369" s="27"/>
      <c r="J369" s="27">
        <v>5.68</v>
      </c>
      <c r="K369" s="27">
        <v>21.9</v>
      </c>
      <c r="L369" s="27" t="s">
        <v>811</v>
      </c>
      <c r="M369" s="27" t="s">
        <v>811</v>
      </c>
      <c r="N369" s="27" t="s">
        <v>811</v>
      </c>
      <c r="O369" s="27" t="s">
        <v>811</v>
      </c>
      <c r="P369" s="24" t="s">
        <v>811</v>
      </c>
      <c r="Q369" s="24" t="s">
        <v>811</v>
      </c>
      <c r="R369" s="27"/>
      <c r="S369" s="27"/>
      <c r="T369" s="27"/>
      <c r="U369" s="27"/>
      <c r="V369" s="27"/>
    </row>
    <row r="370" spans="1:24">
      <c r="A370" s="27" t="s">
        <v>2126</v>
      </c>
      <c r="B370" s="27" t="s">
        <v>2381</v>
      </c>
      <c r="C370" s="27">
        <v>2.5</v>
      </c>
      <c r="D370" s="139">
        <v>43353</v>
      </c>
      <c r="E370" s="27"/>
      <c r="F370" s="27"/>
      <c r="G370" s="27"/>
      <c r="H370" s="27"/>
      <c r="I370" s="27"/>
      <c r="J370" s="27">
        <v>5.75</v>
      </c>
      <c r="K370" s="27">
        <v>21.8</v>
      </c>
      <c r="L370" s="27">
        <v>6.64</v>
      </c>
      <c r="M370" s="27">
        <v>24.6</v>
      </c>
      <c r="N370" s="24">
        <v>5.7286797468354411</v>
      </c>
      <c r="O370" s="24">
        <v>4.9555151385812266</v>
      </c>
      <c r="P370" s="24">
        <v>0.52103522399480484</v>
      </c>
      <c r="Q370" s="24">
        <v>26.350892018779348</v>
      </c>
      <c r="R370" s="27"/>
      <c r="S370" s="27"/>
      <c r="T370" s="27"/>
      <c r="U370" s="27"/>
      <c r="V370" s="27"/>
    </row>
    <row r="371" spans="1:24">
      <c r="A371" s="27" t="s">
        <v>2126</v>
      </c>
      <c r="B371" s="27" t="s">
        <v>2381</v>
      </c>
      <c r="C371" s="27">
        <v>3</v>
      </c>
      <c r="D371" s="139">
        <v>43353</v>
      </c>
      <c r="E371" s="27"/>
      <c r="F371" s="27"/>
      <c r="G371" s="27"/>
      <c r="H371" s="27"/>
      <c r="I371" s="27"/>
      <c r="J371" s="27">
        <v>5.22</v>
      </c>
      <c r="K371" s="27">
        <v>21.5</v>
      </c>
      <c r="L371" s="27" t="s">
        <v>811</v>
      </c>
      <c r="M371" s="27" t="s">
        <v>811</v>
      </c>
      <c r="N371" s="27" t="s">
        <v>811</v>
      </c>
      <c r="O371" s="27" t="s">
        <v>811</v>
      </c>
      <c r="P371" s="24" t="s">
        <v>811</v>
      </c>
      <c r="Q371" s="24" t="s">
        <v>811</v>
      </c>
      <c r="R371" s="27"/>
      <c r="S371" s="27"/>
      <c r="T371" s="27"/>
      <c r="U371" s="27"/>
      <c r="V371" s="27"/>
    </row>
    <row r="372" spans="1:24">
      <c r="A372" s="378" t="s">
        <v>2126</v>
      </c>
      <c r="B372" s="378" t="s">
        <v>2156</v>
      </c>
      <c r="C372" s="378">
        <v>0.5</v>
      </c>
      <c r="D372" s="379">
        <v>43208</v>
      </c>
      <c r="E372" s="378"/>
      <c r="F372" s="378">
        <v>2</v>
      </c>
      <c r="G372" s="378">
        <v>6.5</v>
      </c>
      <c r="H372" s="378">
        <v>2.2200000000000002</v>
      </c>
      <c r="I372" s="378"/>
      <c r="J372" s="378">
        <v>11.35</v>
      </c>
      <c r="K372" s="378">
        <v>9.4</v>
      </c>
      <c r="L372" s="378">
        <v>7.01</v>
      </c>
      <c r="M372" s="378">
        <v>21.799999999999997</v>
      </c>
      <c r="N372" s="381">
        <v>3.0543291139240525</v>
      </c>
      <c r="O372" s="381">
        <v>9.9076575527426129</v>
      </c>
      <c r="P372" s="381">
        <v>0.94869769488805222</v>
      </c>
      <c r="Q372" s="382">
        <v>40.269189934505341</v>
      </c>
      <c r="R372" s="378"/>
      <c r="S372" s="378"/>
      <c r="T372" s="378" t="s">
        <v>1022</v>
      </c>
      <c r="U372" s="378">
        <v>2</v>
      </c>
      <c r="V372" s="378">
        <v>3</v>
      </c>
      <c r="W372" s="383" t="s">
        <v>2383</v>
      </c>
      <c r="X372" s="383" t="s">
        <v>2384</v>
      </c>
    </row>
    <row r="373" spans="1:24">
      <c r="A373" s="27" t="s">
        <v>2126</v>
      </c>
      <c r="B373" s="27" t="s">
        <v>2156</v>
      </c>
      <c r="C373" s="27">
        <v>1</v>
      </c>
      <c r="D373" s="139">
        <v>43208</v>
      </c>
      <c r="E373" s="27"/>
      <c r="F373" s="27"/>
      <c r="G373" s="27"/>
      <c r="H373" s="27"/>
      <c r="I373" s="27"/>
      <c r="J373" s="27">
        <v>11.35</v>
      </c>
      <c r="K373" s="27">
        <v>9.3000000000000007</v>
      </c>
      <c r="L373" s="27" t="s">
        <v>811</v>
      </c>
      <c r="M373" s="27" t="s">
        <v>811</v>
      </c>
      <c r="N373" s="27" t="s">
        <v>811</v>
      </c>
      <c r="O373" s="27" t="s">
        <v>811</v>
      </c>
      <c r="P373" s="24" t="s">
        <v>811</v>
      </c>
      <c r="Q373" s="24" t="s">
        <v>811</v>
      </c>
      <c r="R373" s="27"/>
      <c r="S373" s="27"/>
      <c r="T373" s="27"/>
      <c r="U373" s="27"/>
      <c r="V373" s="27"/>
    </row>
    <row r="374" spans="1:24">
      <c r="A374" s="27" t="s">
        <v>2126</v>
      </c>
      <c r="B374" s="27" t="s">
        <v>2156</v>
      </c>
      <c r="C374" s="27">
        <v>2</v>
      </c>
      <c r="D374" s="139">
        <v>43208</v>
      </c>
      <c r="E374" s="27"/>
      <c r="F374" s="27"/>
      <c r="G374" s="27"/>
      <c r="H374" s="27"/>
      <c r="I374" s="27"/>
      <c r="J374" s="27">
        <v>11.18</v>
      </c>
      <c r="K374" s="27">
        <v>9.1999999999999993</v>
      </c>
      <c r="L374" s="27" t="s">
        <v>811</v>
      </c>
      <c r="M374" s="27" t="s">
        <v>811</v>
      </c>
      <c r="N374" s="27" t="s">
        <v>811</v>
      </c>
      <c r="O374" s="27" t="s">
        <v>811</v>
      </c>
      <c r="P374" s="24" t="s">
        <v>811</v>
      </c>
      <c r="Q374" s="24" t="s">
        <v>811</v>
      </c>
      <c r="R374" s="27"/>
      <c r="S374" s="27"/>
      <c r="T374" s="27"/>
      <c r="U374" s="27"/>
      <c r="V374" s="27"/>
    </row>
    <row r="375" spans="1:24">
      <c r="A375" s="27" t="s">
        <v>2126</v>
      </c>
      <c r="B375" s="27" t="s">
        <v>2156</v>
      </c>
      <c r="C375" s="27">
        <v>3</v>
      </c>
      <c r="D375" s="139">
        <v>43208</v>
      </c>
      <c r="E375" s="27"/>
      <c r="F375" s="27"/>
      <c r="G375" s="27"/>
      <c r="H375" s="27"/>
      <c r="I375" s="27"/>
      <c r="J375" s="27">
        <v>11.37</v>
      </c>
      <c r="K375" s="27">
        <v>8.6999999999999993</v>
      </c>
      <c r="L375" s="27" t="s">
        <v>811</v>
      </c>
      <c r="M375" s="27" t="s">
        <v>811</v>
      </c>
      <c r="N375" s="27" t="s">
        <v>811</v>
      </c>
      <c r="O375" s="27" t="s">
        <v>811</v>
      </c>
      <c r="P375" s="24" t="s">
        <v>811</v>
      </c>
      <c r="Q375" s="24" t="s">
        <v>811</v>
      </c>
      <c r="R375" s="27"/>
      <c r="S375" s="27"/>
      <c r="T375" s="27"/>
      <c r="U375" s="27"/>
      <c r="V375" s="27"/>
    </row>
    <row r="376" spans="1:24">
      <c r="A376" s="27" t="s">
        <v>2126</v>
      </c>
      <c r="B376" s="27" t="s">
        <v>2156</v>
      </c>
      <c r="C376" s="27">
        <v>4</v>
      </c>
      <c r="D376" s="139">
        <v>43208</v>
      </c>
      <c r="E376" s="27"/>
      <c r="F376" s="27"/>
      <c r="G376" s="27"/>
      <c r="H376" s="27"/>
      <c r="I376" s="27"/>
      <c r="J376" s="27">
        <v>11.28</v>
      </c>
      <c r="K376" s="27">
        <v>8.5</v>
      </c>
      <c r="L376" s="27" t="s">
        <v>811</v>
      </c>
      <c r="M376" s="27" t="s">
        <v>811</v>
      </c>
      <c r="N376" s="27" t="s">
        <v>811</v>
      </c>
      <c r="O376" s="27" t="s">
        <v>811</v>
      </c>
      <c r="P376" s="24" t="s">
        <v>811</v>
      </c>
      <c r="Q376" s="24" t="s">
        <v>811</v>
      </c>
      <c r="R376" s="27"/>
      <c r="S376" s="27"/>
      <c r="T376" s="27"/>
      <c r="U376" s="27"/>
      <c r="V376" s="27"/>
    </row>
    <row r="377" spans="1:24">
      <c r="A377" s="27" t="s">
        <v>2126</v>
      </c>
      <c r="B377" s="27" t="s">
        <v>2156</v>
      </c>
      <c r="C377" s="27">
        <v>5</v>
      </c>
      <c r="D377" s="139">
        <v>43208</v>
      </c>
      <c r="E377" s="27"/>
      <c r="F377" s="27"/>
      <c r="G377" s="27"/>
      <c r="H377" s="27"/>
      <c r="I377" s="27"/>
      <c r="J377" s="27">
        <v>10.6</v>
      </c>
      <c r="K377" s="27">
        <v>8.3000000000000007</v>
      </c>
      <c r="L377" s="27" t="s">
        <v>811</v>
      </c>
      <c r="M377" s="27" t="s">
        <v>811</v>
      </c>
      <c r="N377" s="27" t="s">
        <v>811</v>
      </c>
      <c r="O377" s="27" t="s">
        <v>811</v>
      </c>
      <c r="P377" s="24" t="s">
        <v>811</v>
      </c>
      <c r="Q377" s="24" t="s">
        <v>811</v>
      </c>
      <c r="R377" s="27"/>
      <c r="S377" s="27"/>
      <c r="T377" s="27"/>
      <c r="U377" s="27"/>
      <c r="V377" s="27"/>
    </row>
    <row r="378" spans="1:24">
      <c r="A378" s="27" t="s">
        <v>2126</v>
      </c>
      <c r="B378" s="27" t="s">
        <v>2156</v>
      </c>
      <c r="C378" s="27">
        <v>5.5</v>
      </c>
      <c r="D378" s="139">
        <v>43208</v>
      </c>
      <c r="E378" s="27"/>
      <c r="F378" s="27"/>
      <c r="G378" s="27"/>
      <c r="H378" s="27"/>
      <c r="I378" s="27"/>
      <c r="J378" s="27">
        <v>9.67</v>
      </c>
      <c r="K378" s="27">
        <v>8</v>
      </c>
      <c r="L378" s="27">
        <v>6.75</v>
      </c>
      <c r="M378" s="27">
        <v>23.5</v>
      </c>
      <c r="N378" s="24">
        <v>4.1872405063291138</v>
      </c>
      <c r="O378" s="24">
        <v>18.261746160337555</v>
      </c>
      <c r="P378" s="24">
        <v>1.459534915212388</v>
      </c>
      <c r="Q378" s="371">
        <v>57.9527473285074</v>
      </c>
      <c r="R378" s="27"/>
      <c r="S378" s="27"/>
      <c r="T378" s="27"/>
      <c r="U378" s="27"/>
      <c r="V378" s="27"/>
    </row>
    <row r="379" spans="1:24">
      <c r="A379" s="355" t="s">
        <v>2126</v>
      </c>
      <c r="B379" s="355" t="s">
        <v>2156</v>
      </c>
      <c r="C379" s="355">
        <v>0.5</v>
      </c>
      <c r="D379" s="356">
        <v>43353</v>
      </c>
      <c r="E379" s="355" t="s">
        <v>1118</v>
      </c>
      <c r="F379" s="355">
        <v>3</v>
      </c>
      <c r="G379" s="355">
        <v>6.3</v>
      </c>
      <c r="H379" s="355">
        <v>1.25</v>
      </c>
      <c r="I379" s="355"/>
      <c r="J379" s="355">
        <v>4.0999999999999996</v>
      </c>
      <c r="K379" s="355">
        <v>21.9</v>
      </c>
      <c r="L379" s="355">
        <v>6.61</v>
      </c>
      <c r="M379" s="355">
        <v>25.2</v>
      </c>
      <c r="N379" s="90">
        <v>21.549334177215197</v>
      </c>
      <c r="O379" s="90">
        <v>12.399444093618129</v>
      </c>
      <c r="P379" s="90">
        <v>1.2911953222700161</v>
      </c>
      <c r="Q379" s="90">
        <v>72.618499999999997</v>
      </c>
      <c r="R379" s="355"/>
      <c r="S379" s="355"/>
      <c r="T379" s="355" t="s">
        <v>1114</v>
      </c>
      <c r="U379" s="355">
        <v>3</v>
      </c>
      <c r="V379" s="355">
        <v>3</v>
      </c>
      <c r="W379" s="91" t="s">
        <v>2385</v>
      </c>
      <c r="X379" s="91"/>
    </row>
    <row r="380" spans="1:24">
      <c r="A380" s="361" t="s">
        <v>2126</v>
      </c>
      <c r="B380" s="361" t="s">
        <v>2156</v>
      </c>
      <c r="C380" s="361">
        <v>0.5</v>
      </c>
      <c r="D380" s="362">
        <v>43353</v>
      </c>
      <c r="E380" s="361" t="s">
        <v>1130</v>
      </c>
      <c r="F380" s="361"/>
      <c r="G380" s="361"/>
      <c r="H380" s="361"/>
      <c r="I380" s="361"/>
      <c r="J380" s="361">
        <v>4.1100000000000003</v>
      </c>
      <c r="K380" s="361">
        <v>21.9</v>
      </c>
      <c r="L380" s="361">
        <v>6.59</v>
      </c>
      <c r="M380" s="361">
        <v>24.900000000000006</v>
      </c>
      <c r="N380" s="222">
        <v>20.465931012658228</v>
      </c>
      <c r="O380" s="222">
        <v>11.137947258175098</v>
      </c>
      <c r="P380" s="222">
        <v>1.0873223766484348</v>
      </c>
      <c r="Q380" s="222">
        <v>67.421314553990612</v>
      </c>
      <c r="R380" s="361"/>
      <c r="S380" s="361"/>
      <c r="T380" s="361"/>
      <c r="U380" s="361"/>
      <c r="V380" s="361"/>
      <c r="W380" s="181"/>
      <c r="X380" s="181"/>
    </row>
    <row r="381" spans="1:24">
      <c r="A381" s="27" t="s">
        <v>2126</v>
      </c>
      <c r="B381" s="27" t="s">
        <v>2156</v>
      </c>
      <c r="C381" s="27">
        <v>1</v>
      </c>
      <c r="D381" s="139">
        <v>43353</v>
      </c>
      <c r="E381" s="27"/>
      <c r="F381" s="27"/>
      <c r="G381" s="27"/>
      <c r="H381" s="27"/>
      <c r="I381" s="27"/>
      <c r="J381" s="27">
        <v>4.01</v>
      </c>
      <c r="K381" s="23">
        <v>22</v>
      </c>
      <c r="L381" s="27" t="s">
        <v>811</v>
      </c>
      <c r="M381" s="27" t="s">
        <v>811</v>
      </c>
      <c r="N381" s="27" t="s">
        <v>811</v>
      </c>
      <c r="O381" s="27" t="s">
        <v>811</v>
      </c>
      <c r="P381" s="24" t="s">
        <v>811</v>
      </c>
      <c r="Q381" s="24" t="s">
        <v>811</v>
      </c>
      <c r="R381" s="27"/>
      <c r="S381" s="27"/>
      <c r="T381" s="27"/>
      <c r="U381" s="27"/>
      <c r="V381" s="27"/>
    </row>
    <row r="382" spans="1:24">
      <c r="A382" s="27" t="s">
        <v>2126</v>
      </c>
      <c r="B382" s="27" t="s">
        <v>2156</v>
      </c>
      <c r="C382" s="27">
        <v>2</v>
      </c>
      <c r="D382" s="139">
        <v>43353</v>
      </c>
      <c r="E382" s="27"/>
      <c r="F382" s="27"/>
      <c r="G382" s="27"/>
      <c r="H382" s="27"/>
      <c r="I382" s="27"/>
      <c r="J382" s="27">
        <v>4.0599999999999996</v>
      </c>
      <c r="K382" s="23">
        <v>22</v>
      </c>
      <c r="L382" s="27" t="s">
        <v>811</v>
      </c>
      <c r="M382" s="27" t="s">
        <v>811</v>
      </c>
      <c r="N382" s="27" t="s">
        <v>811</v>
      </c>
      <c r="O382" s="27" t="s">
        <v>811</v>
      </c>
      <c r="P382" s="24" t="s">
        <v>811</v>
      </c>
      <c r="Q382" s="24" t="s">
        <v>811</v>
      </c>
      <c r="R382" s="27"/>
      <c r="S382" s="27"/>
      <c r="T382" s="27"/>
      <c r="U382" s="27"/>
      <c r="V382" s="27"/>
    </row>
    <row r="383" spans="1:24">
      <c r="A383" s="27" t="s">
        <v>2126</v>
      </c>
      <c r="B383" s="27" t="s">
        <v>2156</v>
      </c>
      <c r="C383" s="27">
        <v>3</v>
      </c>
      <c r="D383" s="139">
        <v>43353</v>
      </c>
      <c r="E383" s="27"/>
      <c r="F383" s="27"/>
      <c r="G383" s="27"/>
      <c r="H383" s="27"/>
      <c r="I383" s="27"/>
      <c r="J383" s="24">
        <v>4</v>
      </c>
      <c r="K383" s="23">
        <v>22</v>
      </c>
      <c r="L383" s="27" t="s">
        <v>811</v>
      </c>
      <c r="M383" s="27" t="s">
        <v>811</v>
      </c>
      <c r="N383" s="27" t="s">
        <v>811</v>
      </c>
      <c r="O383" s="27" t="s">
        <v>811</v>
      </c>
      <c r="P383" s="24" t="s">
        <v>811</v>
      </c>
      <c r="Q383" s="24" t="s">
        <v>811</v>
      </c>
      <c r="R383" s="27"/>
      <c r="S383" s="27"/>
      <c r="T383" s="27"/>
      <c r="U383" s="27"/>
      <c r="V383" s="27"/>
    </row>
    <row r="384" spans="1:24">
      <c r="A384" s="27" t="s">
        <v>2126</v>
      </c>
      <c r="B384" s="27" t="s">
        <v>2156</v>
      </c>
      <c r="C384" s="27">
        <v>4</v>
      </c>
      <c r="D384" s="139">
        <v>43353</v>
      </c>
      <c r="E384" s="27"/>
      <c r="F384" s="27"/>
      <c r="G384" s="27"/>
      <c r="H384" s="27"/>
      <c r="I384" s="27"/>
      <c r="J384" s="27">
        <v>0.2</v>
      </c>
      <c r="K384" s="27">
        <v>20.399999999999999</v>
      </c>
      <c r="L384" s="27" t="s">
        <v>811</v>
      </c>
      <c r="M384" s="27" t="s">
        <v>811</v>
      </c>
      <c r="N384" s="27" t="s">
        <v>811</v>
      </c>
      <c r="O384" s="27" t="s">
        <v>811</v>
      </c>
      <c r="P384" s="24" t="s">
        <v>811</v>
      </c>
      <c r="Q384" s="24" t="s">
        <v>811</v>
      </c>
      <c r="R384" s="27"/>
      <c r="S384" s="27"/>
      <c r="T384" s="27"/>
      <c r="U384" s="27"/>
      <c r="V384" s="27"/>
    </row>
    <row r="385" spans="1:24">
      <c r="A385" s="27" t="s">
        <v>2126</v>
      </c>
      <c r="B385" s="27" t="s">
        <v>2156</v>
      </c>
      <c r="C385" s="27">
        <v>5</v>
      </c>
      <c r="D385" s="139">
        <v>43353</v>
      </c>
      <c r="E385" s="27"/>
      <c r="F385" s="27"/>
      <c r="G385" s="27"/>
      <c r="H385" s="27"/>
      <c r="I385" s="27"/>
      <c r="J385" s="27">
        <v>0.18</v>
      </c>
      <c r="K385" s="27">
        <v>15.5</v>
      </c>
      <c r="L385" s="27" t="s">
        <v>811</v>
      </c>
      <c r="M385" s="27" t="s">
        <v>811</v>
      </c>
      <c r="N385" s="27" t="s">
        <v>811</v>
      </c>
      <c r="O385" s="27" t="s">
        <v>811</v>
      </c>
      <c r="P385" s="24" t="s">
        <v>811</v>
      </c>
      <c r="Q385" s="24" t="s">
        <v>811</v>
      </c>
      <c r="R385" s="27"/>
      <c r="S385" s="27"/>
      <c r="T385" s="27"/>
      <c r="U385" s="27"/>
      <c r="V385" s="27"/>
    </row>
    <row r="386" spans="1:24">
      <c r="A386" s="27" t="s">
        <v>2126</v>
      </c>
      <c r="B386" s="27" t="s">
        <v>2156</v>
      </c>
      <c r="C386" s="27">
        <v>5.3</v>
      </c>
      <c r="D386" s="139">
        <v>43353</v>
      </c>
      <c r="E386" s="27"/>
      <c r="F386" s="27"/>
      <c r="G386" s="27"/>
      <c r="H386" s="27"/>
      <c r="I386" s="27"/>
      <c r="J386" s="27">
        <v>0.19</v>
      </c>
      <c r="K386" s="27">
        <v>14.4</v>
      </c>
      <c r="L386" s="27">
        <v>6.35</v>
      </c>
      <c r="M386" s="27">
        <v>72.3</v>
      </c>
      <c r="N386" s="24">
        <v>32.991852531645556</v>
      </c>
      <c r="O386" s="24">
        <v>55.440677239187778</v>
      </c>
      <c r="P386" s="24">
        <v>6.881381694485599</v>
      </c>
      <c r="Q386" s="24">
        <v>183.02694835680751</v>
      </c>
      <c r="R386" s="27"/>
      <c r="S386" s="27"/>
      <c r="T386" s="27"/>
      <c r="U386" s="27"/>
      <c r="V386" s="27"/>
    </row>
    <row r="387" spans="1:24">
      <c r="A387" s="378" t="s">
        <v>2126</v>
      </c>
      <c r="B387" s="378" t="s">
        <v>2386</v>
      </c>
      <c r="C387" s="378">
        <v>0.5</v>
      </c>
      <c r="D387" s="379">
        <v>43215</v>
      </c>
      <c r="E387" s="378"/>
      <c r="F387" s="378">
        <v>2</v>
      </c>
      <c r="G387" s="378">
        <v>1.8</v>
      </c>
      <c r="H387" s="378">
        <v>0.5</v>
      </c>
      <c r="I387" s="378"/>
      <c r="J387" s="378">
        <v>6.45</v>
      </c>
      <c r="K387" s="378">
        <v>11.7</v>
      </c>
      <c r="L387" s="378">
        <v>5.35</v>
      </c>
      <c r="M387" s="378">
        <v>3.7</v>
      </c>
      <c r="N387" s="381">
        <v>7.3050126582278478</v>
      </c>
      <c r="O387" s="381">
        <v>11.986414008438823</v>
      </c>
      <c r="P387" s="381">
        <v>2.700139593142918</v>
      </c>
      <c r="Q387" s="382">
        <v>62.963088590141311</v>
      </c>
      <c r="R387" s="378"/>
      <c r="S387" s="378"/>
      <c r="T387" s="378" t="s">
        <v>2387</v>
      </c>
      <c r="U387" s="378">
        <v>6</v>
      </c>
      <c r="V387" s="378">
        <v>1</v>
      </c>
      <c r="W387" s="383" t="s">
        <v>2377</v>
      </c>
      <c r="X387" s="383" t="s">
        <v>2388</v>
      </c>
    </row>
    <row r="388" spans="1:24">
      <c r="A388" s="27" t="s">
        <v>2126</v>
      </c>
      <c r="B388" s="27" t="s">
        <v>2386</v>
      </c>
      <c r="C388" s="27">
        <v>1</v>
      </c>
      <c r="D388" s="139">
        <v>43215</v>
      </c>
      <c r="E388" s="27"/>
      <c r="F388" s="27"/>
      <c r="G388" s="27"/>
      <c r="H388" s="27"/>
      <c r="I388" s="27"/>
      <c r="J388" s="27">
        <v>3.62</v>
      </c>
      <c r="K388" s="27">
        <v>9.6</v>
      </c>
      <c r="L388" s="27" t="s">
        <v>811</v>
      </c>
      <c r="M388" s="27" t="s">
        <v>811</v>
      </c>
      <c r="N388" s="27" t="s">
        <v>811</v>
      </c>
      <c r="O388" s="27" t="s">
        <v>811</v>
      </c>
      <c r="P388" s="24" t="s">
        <v>811</v>
      </c>
      <c r="Q388" s="24" t="s">
        <v>811</v>
      </c>
      <c r="R388" s="27"/>
      <c r="S388" s="27"/>
      <c r="T388" s="27"/>
      <c r="U388" s="27"/>
      <c r="V388" s="27"/>
    </row>
    <row r="389" spans="1:24">
      <c r="A389" s="27" t="s">
        <v>2126</v>
      </c>
      <c r="B389" s="27" t="s">
        <v>2386</v>
      </c>
      <c r="C389" s="27">
        <v>1.3</v>
      </c>
      <c r="D389" s="139">
        <v>43215</v>
      </c>
      <c r="E389" s="27"/>
      <c r="F389" s="27"/>
      <c r="G389" s="27"/>
      <c r="H389" s="27"/>
      <c r="I389" s="27"/>
      <c r="J389" s="27">
        <v>2.92</v>
      </c>
      <c r="K389" s="27">
        <v>8.6999999999999993</v>
      </c>
      <c r="L389" s="27">
        <v>5.27</v>
      </c>
      <c r="M389" s="27">
        <v>3.6</v>
      </c>
      <c r="N389" s="24">
        <v>3.3534177215189866</v>
      </c>
      <c r="O389" s="24">
        <v>7.9546089451476805</v>
      </c>
      <c r="P389" s="24">
        <v>2.3717442372201307</v>
      </c>
      <c r="Q389" s="371">
        <v>57.21593</v>
      </c>
      <c r="R389" s="27"/>
      <c r="S389" s="27"/>
      <c r="T389" s="27"/>
      <c r="U389" s="27"/>
      <c r="V389" s="27"/>
    </row>
    <row r="390" spans="1:24">
      <c r="A390" s="355" t="s">
        <v>2126</v>
      </c>
      <c r="B390" s="355" t="s">
        <v>2386</v>
      </c>
      <c r="C390" s="355">
        <v>0.5</v>
      </c>
      <c r="D390" s="356">
        <v>43348</v>
      </c>
      <c r="E390" s="355"/>
      <c r="F390" s="355">
        <v>2</v>
      </c>
      <c r="G390" s="355">
        <v>0.95</v>
      </c>
      <c r="H390" s="355">
        <v>0.35</v>
      </c>
      <c r="I390" s="355"/>
      <c r="J390" s="355">
        <v>6</v>
      </c>
      <c r="K390" s="355">
        <v>25</v>
      </c>
      <c r="L390" s="355">
        <v>5.9</v>
      </c>
      <c r="M390" s="355">
        <v>8.1999999999999993</v>
      </c>
      <c r="N390" s="90">
        <v>9.6615816455696226</v>
      </c>
      <c r="O390" s="90">
        <v>7.9811039898470426</v>
      </c>
      <c r="P390" s="90">
        <v>5.5725271803232275</v>
      </c>
      <c r="Q390" s="90">
        <v>97.210049999999995</v>
      </c>
      <c r="R390" s="355"/>
      <c r="S390" s="355"/>
      <c r="T390" s="355" t="s">
        <v>1025</v>
      </c>
      <c r="U390" s="355">
        <v>1</v>
      </c>
      <c r="V390" s="355">
        <v>2</v>
      </c>
      <c r="W390" s="91" t="s">
        <v>2389</v>
      </c>
      <c r="X390" s="91"/>
    </row>
    <row r="391" spans="1:24">
      <c r="A391" s="27" t="s">
        <v>2126</v>
      </c>
      <c r="B391" s="27" t="s">
        <v>2386</v>
      </c>
      <c r="C391" s="27">
        <v>0.8</v>
      </c>
      <c r="D391" s="139">
        <v>43348</v>
      </c>
      <c r="E391" s="27"/>
      <c r="F391" s="27"/>
      <c r="G391" s="27"/>
      <c r="H391" s="27"/>
      <c r="I391" s="27"/>
      <c r="J391" s="27">
        <v>1.1000000000000001</v>
      </c>
      <c r="K391" s="27">
        <v>25</v>
      </c>
      <c r="L391" s="27">
        <v>5.9</v>
      </c>
      <c r="M391" s="27">
        <v>7.9</v>
      </c>
      <c r="N391" s="24">
        <v>7.6506072784810124</v>
      </c>
      <c r="O391" s="24">
        <v>8.4268576069356502</v>
      </c>
      <c r="P391" s="24">
        <v>10.569012076219508</v>
      </c>
      <c r="Q391" s="24">
        <v>67.421314553990612</v>
      </c>
      <c r="R391" s="27"/>
      <c r="S391" s="27"/>
      <c r="T391" s="27"/>
      <c r="U391" s="27"/>
      <c r="V391" s="27"/>
    </row>
    <row r="392" spans="1:24">
      <c r="A392" s="378" t="s">
        <v>2126</v>
      </c>
      <c r="B392" s="378" t="s">
        <v>2166</v>
      </c>
      <c r="C392" s="378">
        <v>0.5</v>
      </c>
      <c r="D392" s="379">
        <v>43220</v>
      </c>
      <c r="E392" s="378"/>
      <c r="F392" s="378">
        <v>2</v>
      </c>
      <c r="G392" s="378">
        <v>3.33</v>
      </c>
      <c r="H392" s="378">
        <v>2.3199999999999998</v>
      </c>
      <c r="I392" s="378"/>
      <c r="J392" s="378">
        <v>8.2799999999999994</v>
      </c>
      <c r="K392" s="378">
        <v>14.3</v>
      </c>
      <c r="L392" s="378">
        <v>6.67</v>
      </c>
      <c r="M392" s="378">
        <v>20.900000000000006</v>
      </c>
      <c r="N392" s="381">
        <v>1.7582784810126584</v>
      </c>
      <c r="O392" s="381">
        <v>0.43745485232067549</v>
      </c>
      <c r="P392" s="381">
        <v>0.72568059649731209</v>
      </c>
      <c r="Q392" s="382">
        <v>34.964122716304715</v>
      </c>
      <c r="R392" s="378"/>
      <c r="S392" s="378"/>
      <c r="T392" s="378" t="s">
        <v>2210</v>
      </c>
      <c r="U392" s="378">
        <v>2</v>
      </c>
      <c r="V392" s="378">
        <v>2</v>
      </c>
      <c r="W392" s="383" t="s">
        <v>2390</v>
      </c>
      <c r="X392" s="383"/>
    </row>
    <row r="393" spans="1:24">
      <c r="A393" s="27" t="s">
        <v>2126</v>
      </c>
      <c r="B393" s="27" t="s">
        <v>2166</v>
      </c>
      <c r="C393" s="27">
        <v>1</v>
      </c>
      <c r="D393" s="139">
        <v>43220</v>
      </c>
      <c r="E393" s="27"/>
      <c r="F393" s="27"/>
      <c r="G393" s="27"/>
      <c r="H393" s="27"/>
      <c r="I393" s="27"/>
      <c r="J393" s="54">
        <v>8.11</v>
      </c>
      <c r="K393" s="27">
        <v>13.9</v>
      </c>
      <c r="L393" s="27" t="s">
        <v>811</v>
      </c>
      <c r="M393" s="27" t="s">
        <v>811</v>
      </c>
      <c r="N393" s="27" t="s">
        <v>811</v>
      </c>
      <c r="O393" s="27" t="s">
        <v>811</v>
      </c>
      <c r="P393" s="24" t="s">
        <v>811</v>
      </c>
      <c r="Q393" s="24" t="s">
        <v>811</v>
      </c>
      <c r="R393" s="27"/>
      <c r="S393" s="27"/>
      <c r="T393" s="27"/>
      <c r="U393" s="27"/>
      <c r="V393" s="27"/>
    </row>
    <row r="394" spans="1:24">
      <c r="A394" s="27" t="s">
        <v>2126</v>
      </c>
      <c r="B394" s="27" t="s">
        <v>2166</v>
      </c>
      <c r="C394" s="27">
        <v>2</v>
      </c>
      <c r="D394" s="139">
        <v>43220</v>
      </c>
      <c r="E394" s="27"/>
      <c r="F394" s="27"/>
      <c r="G394" s="27"/>
      <c r="H394" s="27"/>
      <c r="I394" s="27"/>
      <c r="J394" s="54">
        <v>10.61</v>
      </c>
      <c r="K394" s="27">
        <v>11.7</v>
      </c>
      <c r="L394" s="27" t="s">
        <v>811</v>
      </c>
      <c r="M394" s="27" t="s">
        <v>811</v>
      </c>
      <c r="N394" s="27" t="s">
        <v>811</v>
      </c>
      <c r="O394" s="27" t="s">
        <v>811</v>
      </c>
      <c r="P394" s="24" t="s">
        <v>811</v>
      </c>
      <c r="Q394" s="24" t="s">
        <v>811</v>
      </c>
      <c r="R394" s="27"/>
      <c r="S394" s="27"/>
      <c r="T394" s="27"/>
      <c r="U394" s="27"/>
      <c r="V394" s="27"/>
    </row>
    <row r="395" spans="1:24">
      <c r="A395" s="27" t="s">
        <v>2126</v>
      </c>
      <c r="B395" s="27" t="s">
        <v>2166</v>
      </c>
      <c r="C395" s="27">
        <v>2.8</v>
      </c>
      <c r="D395" s="139">
        <v>43220</v>
      </c>
      <c r="E395" s="27"/>
      <c r="F395" s="27"/>
      <c r="G395" s="27"/>
      <c r="H395" s="27"/>
      <c r="I395" s="27"/>
      <c r="J395" s="54">
        <v>11.94</v>
      </c>
      <c r="K395" s="27">
        <v>9.6999999999999993</v>
      </c>
      <c r="L395" s="27">
        <v>6.7</v>
      </c>
      <c r="M395" s="27">
        <v>19.8</v>
      </c>
      <c r="N395" s="24">
        <v>2.6283544303797459</v>
      </c>
      <c r="O395" s="24">
        <v>2.5000000000000001E-2</v>
      </c>
      <c r="P395" s="24">
        <v>0.43540835789838733</v>
      </c>
      <c r="Q395" s="371">
        <v>31.722137194071003</v>
      </c>
      <c r="R395" s="27"/>
      <c r="S395" s="27"/>
      <c r="T395" s="27"/>
      <c r="U395" s="27"/>
      <c r="V395" s="27"/>
    </row>
    <row r="396" spans="1:24">
      <c r="A396" s="355" t="s">
        <v>2126</v>
      </c>
      <c r="B396" s="355" t="s">
        <v>2166</v>
      </c>
      <c r="C396" s="355">
        <v>0.5</v>
      </c>
      <c r="D396" s="356">
        <v>43348</v>
      </c>
      <c r="E396" s="355"/>
      <c r="F396" s="355">
        <v>2</v>
      </c>
      <c r="G396" s="355">
        <v>3.1</v>
      </c>
      <c r="H396" s="355">
        <v>1.5</v>
      </c>
      <c r="I396" s="355"/>
      <c r="J396" s="355">
        <v>4.8499999999999996</v>
      </c>
      <c r="K396" s="355">
        <v>26.2</v>
      </c>
      <c r="L396" s="355">
        <v>6.37</v>
      </c>
      <c r="M396" s="355">
        <v>26.300000000000004</v>
      </c>
      <c r="N396" s="90">
        <v>5.3279689873417722</v>
      </c>
      <c r="O396" s="90">
        <v>1.4871408980748952</v>
      </c>
      <c r="P396" s="90">
        <v>0.81549178248632603</v>
      </c>
      <c r="Q396" s="90">
        <v>31.167793427230048</v>
      </c>
      <c r="R396" s="355"/>
      <c r="S396" s="355"/>
      <c r="T396" s="355" t="s">
        <v>2203</v>
      </c>
      <c r="U396" s="355">
        <v>1</v>
      </c>
      <c r="V396" s="355">
        <v>2</v>
      </c>
      <c r="W396" s="91" t="s">
        <v>2391</v>
      </c>
      <c r="X396" s="91"/>
    </row>
    <row r="397" spans="1:24">
      <c r="A397" s="27" t="s">
        <v>2126</v>
      </c>
      <c r="B397" s="27" t="s">
        <v>2166</v>
      </c>
      <c r="C397" s="27">
        <v>1</v>
      </c>
      <c r="D397" s="139">
        <v>43348</v>
      </c>
      <c r="E397" s="27"/>
      <c r="F397" s="27"/>
      <c r="G397" s="27"/>
      <c r="H397" s="27"/>
      <c r="I397" s="27"/>
      <c r="J397" s="27">
        <v>5.8</v>
      </c>
      <c r="K397" s="27">
        <v>25.1</v>
      </c>
      <c r="L397" s="27" t="s">
        <v>811</v>
      </c>
      <c r="M397" s="27" t="s">
        <v>811</v>
      </c>
      <c r="N397" s="27" t="s">
        <v>811</v>
      </c>
      <c r="O397" s="27" t="s">
        <v>811</v>
      </c>
      <c r="P397" s="24" t="s">
        <v>811</v>
      </c>
      <c r="Q397" s="24" t="s">
        <v>811</v>
      </c>
      <c r="R397" s="27"/>
      <c r="S397" s="27"/>
      <c r="T397" s="27"/>
      <c r="U397" s="27"/>
      <c r="V397" s="27"/>
    </row>
    <row r="398" spans="1:24">
      <c r="A398" s="27" t="s">
        <v>2126</v>
      </c>
      <c r="B398" s="27" t="s">
        <v>2166</v>
      </c>
      <c r="C398" s="27">
        <v>2</v>
      </c>
      <c r="D398" s="139">
        <v>43348</v>
      </c>
      <c r="E398" s="27"/>
      <c r="F398" s="27"/>
      <c r="G398" s="27"/>
      <c r="H398" s="27"/>
      <c r="I398" s="27"/>
      <c r="J398" s="27">
        <v>1.37</v>
      </c>
      <c r="K398" s="27">
        <v>22.1</v>
      </c>
      <c r="L398" s="27" t="s">
        <v>811</v>
      </c>
      <c r="M398" s="27" t="s">
        <v>811</v>
      </c>
      <c r="N398" s="27" t="s">
        <v>811</v>
      </c>
      <c r="O398" s="27" t="s">
        <v>811</v>
      </c>
      <c r="P398" s="24" t="s">
        <v>811</v>
      </c>
      <c r="Q398" s="24" t="s">
        <v>811</v>
      </c>
      <c r="R398" s="27"/>
      <c r="S398" s="27"/>
      <c r="T398" s="27"/>
      <c r="U398" s="27"/>
      <c r="V398" s="27"/>
    </row>
    <row r="399" spans="1:24">
      <c r="A399" s="27" t="s">
        <v>2126</v>
      </c>
      <c r="B399" s="27" t="s">
        <v>2166</v>
      </c>
      <c r="C399" s="27">
        <v>2.5</v>
      </c>
      <c r="D399" s="139">
        <v>43348</v>
      </c>
      <c r="E399" s="27"/>
      <c r="F399" s="27"/>
      <c r="G399" s="27"/>
      <c r="H399" s="27"/>
      <c r="I399" s="27"/>
      <c r="J399" s="27">
        <v>1.8</v>
      </c>
      <c r="K399" s="27">
        <v>19.399999999999999</v>
      </c>
      <c r="L399" s="27">
        <v>6.08</v>
      </c>
      <c r="M399" s="27">
        <v>91.800000000000011</v>
      </c>
      <c r="N399" s="24">
        <v>34.09009683544302</v>
      </c>
      <c r="O399" s="24">
        <v>47.40152893539031</v>
      </c>
      <c r="P399" s="24">
        <v>3.1940094814047773</v>
      </c>
      <c r="Q399" s="24">
        <v>240.82976525821596</v>
      </c>
      <c r="R399" s="27"/>
      <c r="S399" s="27"/>
      <c r="T399" s="27"/>
      <c r="U399" s="27"/>
      <c r="V399" s="27"/>
    </row>
    <row r="400" spans="1:24">
      <c r="A400" s="27" t="s">
        <v>2126</v>
      </c>
      <c r="B400" s="27" t="s">
        <v>2166</v>
      </c>
      <c r="C400" s="27">
        <v>3</v>
      </c>
      <c r="D400" s="139">
        <v>43348</v>
      </c>
      <c r="E400" s="27"/>
      <c r="F400" s="27"/>
      <c r="G400" s="27"/>
      <c r="H400" s="27"/>
      <c r="I400" s="27"/>
      <c r="J400" s="27">
        <v>1.5</v>
      </c>
      <c r="K400" s="27">
        <v>16.899999999999999</v>
      </c>
      <c r="L400" s="27" t="s">
        <v>811</v>
      </c>
      <c r="M400" s="27" t="s">
        <v>811</v>
      </c>
      <c r="N400" s="27" t="s">
        <v>811</v>
      </c>
      <c r="O400" s="27" t="s">
        <v>811</v>
      </c>
      <c r="P400" s="24" t="s">
        <v>811</v>
      </c>
      <c r="Q400" s="24" t="s">
        <v>811</v>
      </c>
      <c r="R400" s="27"/>
      <c r="S400" s="27"/>
      <c r="T400" s="27"/>
      <c r="U400" s="27"/>
      <c r="V400" s="27"/>
    </row>
    <row r="403" spans="1:25" ht="22.2" thickBot="1">
      <c r="A403" s="159" t="s">
        <v>804</v>
      </c>
      <c r="B403" s="159" t="s">
        <v>20</v>
      </c>
      <c r="C403" s="159" t="s">
        <v>701</v>
      </c>
      <c r="D403" s="160" t="s">
        <v>805</v>
      </c>
      <c r="E403" s="161" t="s">
        <v>786</v>
      </c>
      <c r="F403" s="159" t="s">
        <v>1000</v>
      </c>
      <c r="G403" s="160" t="s">
        <v>1008</v>
      </c>
      <c r="H403" s="160" t="s">
        <v>806</v>
      </c>
      <c r="I403" s="329" t="s">
        <v>807</v>
      </c>
      <c r="J403" s="162" t="s">
        <v>1009</v>
      </c>
      <c r="K403" s="159" t="s">
        <v>1010</v>
      </c>
      <c r="L403" s="160" t="s">
        <v>1011</v>
      </c>
      <c r="M403" s="159" t="s">
        <v>1012</v>
      </c>
      <c r="N403" s="160" t="s">
        <v>1013</v>
      </c>
      <c r="O403" s="159" t="s">
        <v>1014</v>
      </c>
      <c r="P403" s="159" t="s">
        <v>1015</v>
      </c>
      <c r="Q403" s="163" t="s">
        <v>1016</v>
      </c>
      <c r="R403" s="159" t="s">
        <v>703</v>
      </c>
      <c r="S403" s="160" t="s">
        <v>1017</v>
      </c>
      <c r="T403" s="327" t="s">
        <v>808</v>
      </c>
      <c r="U403" s="159" t="s">
        <v>1018</v>
      </c>
      <c r="V403" s="328" t="s">
        <v>809</v>
      </c>
      <c r="W403" s="164" t="s">
        <v>1019</v>
      </c>
      <c r="X403" s="159" t="s">
        <v>1020</v>
      </c>
      <c r="Y403" s="160" t="s">
        <v>1021</v>
      </c>
    </row>
    <row r="404" spans="1:25" ht="16.2" thickTop="1">
      <c r="A404" s="383">
        <v>42</v>
      </c>
      <c r="B404" s="383" t="s">
        <v>2126</v>
      </c>
      <c r="C404" s="383" t="s">
        <v>2123</v>
      </c>
      <c r="D404" s="385">
        <v>0.5</v>
      </c>
      <c r="E404" s="386">
        <v>43580</v>
      </c>
      <c r="F404" s="383"/>
      <c r="G404" s="383">
        <v>4</v>
      </c>
      <c r="H404" s="387">
        <v>18.5</v>
      </c>
      <c r="I404" s="388">
        <v>6.3</v>
      </c>
      <c r="J404" s="389">
        <v>0.3405405405405405</v>
      </c>
      <c r="K404" s="383" t="s">
        <v>815</v>
      </c>
      <c r="L404" s="383" t="s">
        <v>815</v>
      </c>
      <c r="M404" s="383" t="s">
        <v>815</v>
      </c>
      <c r="N404" s="383" t="s">
        <v>815</v>
      </c>
      <c r="O404" s="383" t="s">
        <v>2392</v>
      </c>
      <c r="P404" s="378">
        <v>10.11</v>
      </c>
      <c r="Q404" s="378">
        <v>14.9</v>
      </c>
      <c r="R404" s="378">
        <v>6.04</v>
      </c>
      <c r="S404" s="378">
        <v>3.6</v>
      </c>
      <c r="T404" s="381">
        <v>0.40784810126582277</v>
      </c>
      <c r="U404" s="381">
        <v>0.89029346123417696</v>
      </c>
      <c r="V404" s="381">
        <v>0.21302436827309856</v>
      </c>
      <c r="W404" s="390">
        <v>15.825631067961162</v>
      </c>
      <c r="X404" s="378" t="s">
        <v>815</v>
      </c>
      <c r="Y404" s="381">
        <v>1.2981415624999997</v>
      </c>
    </row>
    <row r="405" spans="1:25">
      <c r="B405" t="s">
        <v>2126</v>
      </c>
      <c r="C405" t="s">
        <v>2123</v>
      </c>
      <c r="D405" s="18">
        <v>1</v>
      </c>
      <c r="E405" s="55">
        <v>43580</v>
      </c>
      <c r="H405" s="165"/>
      <c r="I405" s="166"/>
      <c r="P405" s="27">
        <v>10.130000000000001</v>
      </c>
      <c r="Q405" s="27">
        <v>14.8</v>
      </c>
      <c r="R405" s="27" t="s">
        <v>811</v>
      </c>
      <c r="S405" s="27" t="s">
        <v>811</v>
      </c>
      <c r="T405" s="27" t="s">
        <v>811</v>
      </c>
      <c r="U405" s="27" t="s">
        <v>811</v>
      </c>
      <c r="V405" s="24" t="s">
        <v>811</v>
      </c>
      <c r="W405" s="27" t="s">
        <v>811</v>
      </c>
      <c r="X405" s="27" t="s">
        <v>815</v>
      </c>
      <c r="Y405" s="27" t="s">
        <v>811</v>
      </c>
    </row>
    <row r="406" spans="1:25">
      <c r="B406" t="s">
        <v>2126</v>
      </c>
      <c r="C406" t="s">
        <v>2123</v>
      </c>
      <c r="D406" s="18">
        <v>2</v>
      </c>
      <c r="E406" s="55">
        <v>43580</v>
      </c>
      <c r="H406" s="165"/>
      <c r="I406" s="166"/>
      <c r="P406" s="27">
        <v>10.18</v>
      </c>
      <c r="Q406" s="27">
        <v>14.4</v>
      </c>
      <c r="R406" s="27" t="s">
        <v>811</v>
      </c>
      <c r="S406" s="27" t="s">
        <v>811</v>
      </c>
      <c r="T406" s="27" t="s">
        <v>811</v>
      </c>
      <c r="U406" s="27" t="s">
        <v>811</v>
      </c>
      <c r="V406" s="24" t="s">
        <v>811</v>
      </c>
      <c r="W406" s="27" t="s">
        <v>811</v>
      </c>
      <c r="X406" s="27" t="s">
        <v>815</v>
      </c>
      <c r="Y406" s="27" t="s">
        <v>811</v>
      </c>
    </row>
    <row r="407" spans="1:25">
      <c r="B407" t="s">
        <v>2126</v>
      </c>
      <c r="C407" t="s">
        <v>2123</v>
      </c>
      <c r="D407" s="18">
        <v>3</v>
      </c>
      <c r="E407" s="55">
        <v>43580</v>
      </c>
      <c r="H407" s="165"/>
      <c r="I407" s="166"/>
      <c r="P407" s="27">
        <v>10.18</v>
      </c>
      <c r="Q407" s="27">
        <v>14.1</v>
      </c>
      <c r="R407" s="27">
        <v>6.12</v>
      </c>
      <c r="S407" s="27">
        <v>3.5</v>
      </c>
      <c r="T407" s="24">
        <v>0.53699999999999992</v>
      </c>
      <c r="U407" s="24">
        <v>1.0403815624999997</v>
      </c>
      <c r="V407" s="24">
        <v>0.21302436827309856</v>
      </c>
      <c r="W407" s="49">
        <v>18.961553398058246</v>
      </c>
      <c r="X407" s="27" t="s">
        <v>815</v>
      </c>
      <c r="Y407" s="24">
        <v>1.5773815624999996</v>
      </c>
    </row>
    <row r="408" spans="1:25">
      <c r="B408" t="s">
        <v>2126</v>
      </c>
      <c r="C408" t="s">
        <v>2123</v>
      </c>
      <c r="D408" s="18">
        <v>4</v>
      </c>
      <c r="E408" s="55">
        <v>43580</v>
      </c>
      <c r="H408" s="165"/>
      <c r="I408" s="166"/>
      <c r="P408" s="27">
        <v>10.3</v>
      </c>
      <c r="Q408" s="27">
        <v>13.7</v>
      </c>
      <c r="R408" s="27" t="s">
        <v>811</v>
      </c>
      <c r="S408" s="27" t="s">
        <v>811</v>
      </c>
      <c r="T408" s="27" t="s">
        <v>811</v>
      </c>
      <c r="U408" s="27" t="s">
        <v>811</v>
      </c>
      <c r="V408" s="24" t="s">
        <v>811</v>
      </c>
      <c r="W408" s="27" t="s">
        <v>811</v>
      </c>
      <c r="X408" s="27" t="s">
        <v>815</v>
      </c>
      <c r="Y408" s="27" t="s">
        <v>811</v>
      </c>
    </row>
    <row r="409" spans="1:25">
      <c r="B409" t="s">
        <v>2126</v>
      </c>
      <c r="C409" t="s">
        <v>2123</v>
      </c>
      <c r="D409" s="18">
        <v>5</v>
      </c>
      <c r="E409" s="55">
        <v>43580</v>
      </c>
      <c r="H409" s="165"/>
      <c r="I409" s="166"/>
      <c r="P409" s="27">
        <v>10.55</v>
      </c>
      <c r="Q409" s="27">
        <v>12.6</v>
      </c>
      <c r="R409" s="27" t="s">
        <v>811</v>
      </c>
      <c r="S409" s="27" t="s">
        <v>811</v>
      </c>
      <c r="T409" s="27" t="s">
        <v>811</v>
      </c>
      <c r="U409" s="27" t="s">
        <v>811</v>
      </c>
      <c r="V409" s="24" t="s">
        <v>811</v>
      </c>
      <c r="W409" s="27" t="s">
        <v>811</v>
      </c>
      <c r="X409" s="27" t="s">
        <v>815</v>
      </c>
      <c r="Y409" s="27" t="s">
        <v>811</v>
      </c>
    </row>
    <row r="410" spans="1:25">
      <c r="B410" t="s">
        <v>2126</v>
      </c>
      <c r="C410" t="s">
        <v>2123</v>
      </c>
      <c r="D410" s="18">
        <v>6</v>
      </c>
      <c r="E410" s="55">
        <v>43580</v>
      </c>
      <c r="H410" s="165"/>
      <c r="I410" s="166"/>
      <c r="P410" s="27">
        <v>10.84</v>
      </c>
      <c r="Q410" s="27">
        <v>11.3</v>
      </c>
      <c r="R410" s="27" t="s">
        <v>811</v>
      </c>
      <c r="S410" s="27" t="s">
        <v>811</v>
      </c>
      <c r="T410" s="27" t="s">
        <v>811</v>
      </c>
      <c r="U410" s="27" t="s">
        <v>811</v>
      </c>
      <c r="V410" s="24" t="s">
        <v>811</v>
      </c>
      <c r="W410" s="27" t="s">
        <v>811</v>
      </c>
      <c r="X410" s="27" t="s">
        <v>815</v>
      </c>
      <c r="Y410" s="27" t="s">
        <v>811</v>
      </c>
    </row>
    <row r="411" spans="1:25">
      <c r="B411" t="s">
        <v>2126</v>
      </c>
      <c r="C411" t="s">
        <v>2123</v>
      </c>
      <c r="D411" s="18">
        <v>7</v>
      </c>
      <c r="E411" s="55">
        <v>43580</v>
      </c>
      <c r="H411" s="165"/>
      <c r="I411" s="166"/>
      <c r="P411" s="27">
        <v>11.21</v>
      </c>
      <c r="Q411" s="27">
        <v>10.1</v>
      </c>
      <c r="R411" s="27" t="s">
        <v>811</v>
      </c>
      <c r="S411" s="27" t="s">
        <v>811</v>
      </c>
      <c r="T411" s="27" t="s">
        <v>811</v>
      </c>
      <c r="U411" s="27" t="s">
        <v>811</v>
      </c>
      <c r="V411" s="24" t="s">
        <v>811</v>
      </c>
      <c r="W411" s="27" t="s">
        <v>811</v>
      </c>
      <c r="X411" s="27" t="s">
        <v>815</v>
      </c>
      <c r="Y411" s="27" t="s">
        <v>811</v>
      </c>
    </row>
    <row r="412" spans="1:25">
      <c r="B412" t="s">
        <v>2126</v>
      </c>
      <c r="C412" t="s">
        <v>2123</v>
      </c>
      <c r="D412" s="18">
        <v>8</v>
      </c>
      <c r="E412" s="55">
        <v>43580</v>
      </c>
      <c r="H412" s="165"/>
      <c r="I412" s="166"/>
      <c r="P412" s="27">
        <v>11.33</v>
      </c>
      <c r="Q412" s="27">
        <v>9.3000000000000007</v>
      </c>
      <c r="R412" s="27" t="s">
        <v>811</v>
      </c>
      <c r="S412" s="27" t="s">
        <v>811</v>
      </c>
      <c r="T412" s="27" t="s">
        <v>811</v>
      </c>
      <c r="U412" s="27" t="s">
        <v>811</v>
      </c>
      <c r="V412" s="24" t="s">
        <v>811</v>
      </c>
      <c r="W412" s="27" t="s">
        <v>811</v>
      </c>
      <c r="X412" s="27" t="s">
        <v>815</v>
      </c>
      <c r="Y412" s="27" t="s">
        <v>811</v>
      </c>
    </row>
    <row r="413" spans="1:25">
      <c r="B413" t="s">
        <v>2126</v>
      </c>
      <c r="C413" t="s">
        <v>2123</v>
      </c>
      <c r="D413" s="18">
        <v>9</v>
      </c>
      <c r="E413" s="55">
        <v>43580</v>
      </c>
      <c r="H413" s="165"/>
      <c r="I413" s="166"/>
      <c r="P413" s="27">
        <v>11.33</v>
      </c>
      <c r="Q413" s="27">
        <v>8.3000000000000007</v>
      </c>
      <c r="R413" s="27">
        <v>6.01</v>
      </c>
      <c r="S413" s="27">
        <v>3.8</v>
      </c>
      <c r="T413" s="24">
        <v>1.3594936708860756</v>
      </c>
      <c r="U413" s="24">
        <v>1.5013178916139243</v>
      </c>
      <c r="V413" s="24">
        <v>0.24852842965194835</v>
      </c>
      <c r="W413" s="49">
        <v>20.089385113268602</v>
      </c>
      <c r="X413" s="27" t="s">
        <v>815</v>
      </c>
      <c r="Y413" s="24">
        <v>2.8608115624999999</v>
      </c>
    </row>
    <row r="414" spans="1:25">
      <c r="B414" t="s">
        <v>2126</v>
      </c>
      <c r="C414" t="s">
        <v>2123</v>
      </c>
      <c r="D414" s="18">
        <v>10</v>
      </c>
      <c r="E414" s="55">
        <v>43580</v>
      </c>
      <c r="H414" s="165"/>
      <c r="I414" s="166"/>
      <c r="P414" s="27">
        <v>11.29</v>
      </c>
      <c r="Q414" s="27">
        <v>7.3</v>
      </c>
      <c r="R414" s="27" t="s">
        <v>811</v>
      </c>
      <c r="S414" s="27" t="s">
        <v>811</v>
      </c>
      <c r="T414" s="27" t="s">
        <v>811</v>
      </c>
      <c r="U414" s="27" t="s">
        <v>811</v>
      </c>
      <c r="V414" s="24" t="s">
        <v>811</v>
      </c>
      <c r="W414" s="27" t="s">
        <v>811</v>
      </c>
      <c r="X414" s="27" t="s">
        <v>815</v>
      </c>
      <c r="Y414" s="27" t="s">
        <v>811</v>
      </c>
    </row>
    <row r="415" spans="1:25">
      <c r="B415" t="s">
        <v>2126</v>
      </c>
      <c r="C415" t="s">
        <v>2123</v>
      </c>
      <c r="D415" s="18">
        <v>11</v>
      </c>
      <c r="E415" s="55">
        <v>43580</v>
      </c>
      <c r="H415" s="165"/>
      <c r="I415" s="166"/>
      <c r="P415" s="27">
        <v>11.03</v>
      </c>
      <c r="Q415" s="27">
        <v>7.1</v>
      </c>
      <c r="R415" s="27" t="s">
        <v>811</v>
      </c>
      <c r="S415" s="27" t="s">
        <v>811</v>
      </c>
      <c r="T415" s="27" t="s">
        <v>811</v>
      </c>
      <c r="U415" s="27" t="s">
        <v>811</v>
      </c>
      <c r="V415" s="24" t="s">
        <v>811</v>
      </c>
      <c r="W415" s="27" t="s">
        <v>811</v>
      </c>
      <c r="X415" s="27" t="s">
        <v>815</v>
      </c>
      <c r="Y415" s="27" t="s">
        <v>811</v>
      </c>
    </row>
    <row r="416" spans="1:25">
      <c r="B416" t="s">
        <v>2126</v>
      </c>
      <c r="C416" t="s">
        <v>2123</v>
      </c>
      <c r="D416" s="18">
        <v>12</v>
      </c>
      <c r="E416" s="55">
        <v>43580</v>
      </c>
      <c r="H416" s="165"/>
      <c r="I416" s="166"/>
      <c r="P416" s="27">
        <v>10.79</v>
      </c>
      <c r="Q416" s="27">
        <v>6.9</v>
      </c>
      <c r="R416" s="27" t="s">
        <v>811</v>
      </c>
      <c r="S416" s="27" t="s">
        <v>811</v>
      </c>
      <c r="T416" s="27" t="s">
        <v>811</v>
      </c>
      <c r="U416" s="27" t="s">
        <v>811</v>
      </c>
      <c r="V416" s="24" t="s">
        <v>811</v>
      </c>
      <c r="W416" s="27" t="s">
        <v>811</v>
      </c>
      <c r="X416" s="27" t="s">
        <v>815</v>
      </c>
      <c r="Y416" s="27" t="s">
        <v>811</v>
      </c>
    </row>
    <row r="417" spans="1:25">
      <c r="B417" t="s">
        <v>2126</v>
      </c>
      <c r="C417" t="s">
        <v>2123</v>
      </c>
      <c r="D417" s="18">
        <v>13</v>
      </c>
      <c r="E417" s="55">
        <v>43580</v>
      </c>
      <c r="H417" s="165"/>
      <c r="I417" s="166"/>
      <c r="P417" s="27">
        <v>10.61</v>
      </c>
      <c r="Q417" s="27">
        <v>6.7</v>
      </c>
      <c r="R417" s="27" t="s">
        <v>811</v>
      </c>
      <c r="S417" s="27" t="s">
        <v>811</v>
      </c>
      <c r="T417" s="27" t="s">
        <v>811</v>
      </c>
      <c r="U417" s="27" t="s">
        <v>811</v>
      </c>
      <c r="V417" s="24" t="s">
        <v>811</v>
      </c>
      <c r="W417" s="27" t="s">
        <v>811</v>
      </c>
      <c r="X417" s="27" t="s">
        <v>815</v>
      </c>
      <c r="Y417" s="27" t="s">
        <v>811</v>
      </c>
    </row>
    <row r="418" spans="1:25">
      <c r="B418" t="s">
        <v>2126</v>
      </c>
      <c r="C418" t="s">
        <v>2123</v>
      </c>
      <c r="D418" s="18">
        <v>14</v>
      </c>
      <c r="E418" s="55">
        <v>43580</v>
      </c>
      <c r="H418" s="165"/>
      <c r="I418" s="166"/>
      <c r="P418" s="27">
        <v>10.29</v>
      </c>
      <c r="Q418" s="27">
        <v>6.6</v>
      </c>
      <c r="R418" s="27" t="s">
        <v>811</v>
      </c>
      <c r="S418" s="27" t="s">
        <v>811</v>
      </c>
      <c r="T418" s="27" t="s">
        <v>811</v>
      </c>
      <c r="U418" s="27" t="s">
        <v>811</v>
      </c>
      <c r="V418" s="24" t="s">
        <v>811</v>
      </c>
      <c r="W418" s="27" t="s">
        <v>811</v>
      </c>
      <c r="X418" s="27" t="s">
        <v>815</v>
      </c>
      <c r="Y418" s="27" t="s">
        <v>811</v>
      </c>
    </row>
    <row r="419" spans="1:25">
      <c r="B419" t="s">
        <v>2126</v>
      </c>
      <c r="C419" t="s">
        <v>2123</v>
      </c>
      <c r="D419" s="18">
        <v>15</v>
      </c>
      <c r="E419" s="55">
        <v>43580</v>
      </c>
      <c r="H419" s="165"/>
      <c r="I419" s="166"/>
      <c r="P419" s="27">
        <v>10.25</v>
      </c>
      <c r="Q419" s="27">
        <v>6.6</v>
      </c>
      <c r="R419" s="27" t="s">
        <v>811</v>
      </c>
      <c r="S419" s="27" t="s">
        <v>811</v>
      </c>
      <c r="T419" s="27" t="s">
        <v>811</v>
      </c>
      <c r="U419" s="27" t="s">
        <v>811</v>
      </c>
      <c r="V419" s="24" t="s">
        <v>811</v>
      </c>
      <c r="W419" s="27" t="s">
        <v>811</v>
      </c>
      <c r="X419" s="27" t="s">
        <v>815</v>
      </c>
      <c r="Y419" s="27" t="s">
        <v>811</v>
      </c>
    </row>
    <row r="420" spans="1:25">
      <c r="B420" t="s">
        <v>2126</v>
      </c>
      <c r="C420" t="s">
        <v>2123</v>
      </c>
      <c r="D420" s="18">
        <v>16</v>
      </c>
      <c r="E420" s="55">
        <v>43580</v>
      </c>
      <c r="H420" s="165"/>
      <c r="I420" s="166"/>
      <c r="P420" s="27">
        <v>10.130000000000001</v>
      </c>
      <c r="Q420" s="27">
        <v>6.5</v>
      </c>
      <c r="R420" s="27" t="s">
        <v>811</v>
      </c>
      <c r="S420" s="27" t="s">
        <v>811</v>
      </c>
      <c r="T420" s="27" t="s">
        <v>811</v>
      </c>
      <c r="U420" s="27" t="s">
        <v>811</v>
      </c>
      <c r="V420" s="24" t="s">
        <v>811</v>
      </c>
      <c r="W420" s="27" t="s">
        <v>811</v>
      </c>
      <c r="X420" s="27" t="s">
        <v>815</v>
      </c>
      <c r="Y420" s="27" t="s">
        <v>811</v>
      </c>
    </row>
    <row r="421" spans="1:25">
      <c r="B421" t="s">
        <v>2126</v>
      </c>
      <c r="C421" t="s">
        <v>2123</v>
      </c>
      <c r="D421" s="18">
        <v>17</v>
      </c>
      <c r="E421" s="55">
        <v>43580</v>
      </c>
      <c r="H421" s="165"/>
      <c r="I421" s="166"/>
      <c r="P421" s="27">
        <v>10.07</v>
      </c>
      <c r="Q421" s="27">
        <v>6.5</v>
      </c>
      <c r="R421" s="27" t="s">
        <v>811</v>
      </c>
      <c r="S421" s="27" t="s">
        <v>811</v>
      </c>
      <c r="T421" s="27" t="s">
        <v>811</v>
      </c>
      <c r="U421" s="27" t="s">
        <v>811</v>
      </c>
      <c r="V421" s="24" t="s">
        <v>811</v>
      </c>
      <c r="W421" s="27" t="s">
        <v>811</v>
      </c>
      <c r="X421" s="27" t="s">
        <v>815</v>
      </c>
      <c r="Y421" s="27" t="s">
        <v>811</v>
      </c>
    </row>
    <row r="422" spans="1:25">
      <c r="B422" t="s">
        <v>2126</v>
      </c>
      <c r="C422" t="s">
        <v>2123</v>
      </c>
      <c r="D422" s="18">
        <v>17.5</v>
      </c>
      <c r="E422" s="55">
        <v>43580</v>
      </c>
      <c r="H422" s="165"/>
      <c r="I422" s="166"/>
      <c r="P422" s="27" t="s">
        <v>815</v>
      </c>
      <c r="Q422" s="27" t="s">
        <v>815</v>
      </c>
      <c r="R422" s="27">
        <v>5.81</v>
      </c>
      <c r="S422" s="27">
        <v>2.8999999999999995</v>
      </c>
      <c r="T422" s="24">
        <v>0.73412658227848127</v>
      </c>
      <c r="U422" s="24">
        <v>1.6057949802215188</v>
      </c>
      <c r="V422" s="24">
        <v>0.28403249103079808</v>
      </c>
      <c r="W422" s="49">
        <v>23.005242718446596</v>
      </c>
      <c r="X422" s="27" t="s">
        <v>815</v>
      </c>
      <c r="Y422" s="24">
        <v>2.3399215624999998</v>
      </c>
    </row>
    <row r="423" spans="1:25">
      <c r="B423" t="s">
        <v>2126</v>
      </c>
      <c r="C423" t="s">
        <v>2123</v>
      </c>
      <c r="D423" s="18">
        <v>18</v>
      </c>
      <c r="E423" s="55">
        <v>43580</v>
      </c>
      <c r="H423" s="165"/>
      <c r="I423" s="166"/>
      <c r="P423" s="27">
        <v>10.050000000000001</v>
      </c>
      <c r="Q423" s="27">
        <v>6.5</v>
      </c>
      <c r="R423" s="27" t="s">
        <v>811</v>
      </c>
      <c r="S423" s="27" t="s">
        <v>811</v>
      </c>
      <c r="T423" s="27" t="s">
        <v>811</v>
      </c>
      <c r="U423" s="27" t="s">
        <v>811</v>
      </c>
      <c r="V423" s="27" t="s">
        <v>811</v>
      </c>
      <c r="W423" s="27" t="s">
        <v>811</v>
      </c>
      <c r="X423" s="27" t="s">
        <v>815</v>
      </c>
      <c r="Y423" s="27" t="s">
        <v>811</v>
      </c>
    </row>
    <row r="424" spans="1:25">
      <c r="A424" s="383">
        <v>1</v>
      </c>
      <c r="B424" s="383" t="s">
        <v>2126</v>
      </c>
      <c r="C424" s="383" t="s">
        <v>2130</v>
      </c>
      <c r="D424" s="385">
        <v>0.5</v>
      </c>
      <c r="E424" s="386">
        <v>43565</v>
      </c>
      <c r="F424" s="383"/>
      <c r="G424" s="383">
        <v>2</v>
      </c>
      <c r="H424" s="387">
        <v>5</v>
      </c>
      <c r="I424" s="388">
        <v>1.2</v>
      </c>
      <c r="J424" s="389">
        <v>0.24</v>
      </c>
      <c r="K424" s="383" t="s">
        <v>1025</v>
      </c>
      <c r="L424" s="383">
        <v>3</v>
      </c>
      <c r="M424" s="383" t="s">
        <v>1034</v>
      </c>
      <c r="N424" s="383" t="s">
        <v>1106</v>
      </c>
      <c r="O424" s="383" t="s">
        <v>2393</v>
      </c>
      <c r="P424" s="378">
        <v>8.92</v>
      </c>
      <c r="Q424" s="378">
        <v>10</v>
      </c>
      <c r="R424" s="378">
        <v>6.1</v>
      </c>
      <c r="S424" s="378">
        <v>8.3000000000000007</v>
      </c>
      <c r="T424" s="381">
        <v>12.34873417721519</v>
      </c>
      <c r="U424" s="381">
        <v>4.0297658227848094</v>
      </c>
      <c r="V424" s="381">
        <v>0.11939755392109379</v>
      </c>
      <c r="W424" s="390">
        <v>46.219680365296803</v>
      </c>
      <c r="X424" s="378" t="s">
        <v>815</v>
      </c>
      <c r="Y424" s="381">
        <v>16.378499999999999</v>
      </c>
    </row>
    <row r="425" spans="1:25">
      <c r="B425" t="s">
        <v>2126</v>
      </c>
      <c r="C425" t="s">
        <v>2130</v>
      </c>
      <c r="D425" s="18">
        <v>1</v>
      </c>
      <c r="E425" s="55">
        <v>43565</v>
      </c>
      <c r="H425" s="165"/>
      <c r="I425" s="166"/>
      <c r="P425" s="27">
        <v>8.92</v>
      </c>
      <c r="Q425" s="27">
        <v>10</v>
      </c>
      <c r="R425" s="27" t="s">
        <v>811</v>
      </c>
      <c r="S425" s="27" t="s">
        <v>811</v>
      </c>
      <c r="T425" s="27" t="s">
        <v>811</v>
      </c>
      <c r="U425" s="27" t="s">
        <v>811</v>
      </c>
      <c r="V425" s="27" t="s">
        <v>811</v>
      </c>
      <c r="W425" s="27" t="s">
        <v>811</v>
      </c>
      <c r="X425" s="27" t="s">
        <v>815</v>
      </c>
      <c r="Y425" s="27" t="s">
        <v>811</v>
      </c>
    </row>
    <row r="426" spans="1:25">
      <c r="B426" t="s">
        <v>2126</v>
      </c>
      <c r="C426" t="s">
        <v>2130</v>
      </c>
      <c r="D426" s="18">
        <v>2</v>
      </c>
      <c r="E426" s="55">
        <v>43565</v>
      </c>
      <c r="H426" s="165"/>
      <c r="I426" s="166"/>
      <c r="P426" s="27">
        <v>8.86</v>
      </c>
      <c r="Q426" s="27">
        <v>10</v>
      </c>
      <c r="R426" s="27" t="s">
        <v>811</v>
      </c>
      <c r="S426" s="27" t="s">
        <v>811</v>
      </c>
      <c r="T426" s="27" t="s">
        <v>811</v>
      </c>
      <c r="U426" s="27" t="s">
        <v>811</v>
      </c>
      <c r="V426" s="27" t="s">
        <v>811</v>
      </c>
      <c r="W426" s="27" t="s">
        <v>811</v>
      </c>
      <c r="X426" s="27" t="s">
        <v>815</v>
      </c>
      <c r="Y426" s="27" t="s">
        <v>811</v>
      </c>
    </row>
    <row r="427" spans="1:25">
      <c r="B427" t="s">
        <v>2126</v>
      </c>
      <c r="C427" t="s">
        <v>2130</v>
      </c>
      <c r="D427" s="18">
        <v>3</v>
      </c>
      <c r="E427" s="55">
        <v>43565</v>
      </c>
      <c r="H427" s="165"/>
      <c r="I427" s="166"/>
      <c r="P427" s="27">
        <v>7.71</v>
      </c>
      <c r="Q427" s="27">
        <v>9.3000000000000007</v>
      </c>
      <c r="R427" s="27" t="s">
        <v>811</v>
      </c>
      <c r="S427" s="27" t="s">
        <v>811</v>
      </c>
      <c r="T427" s="27" t="s">
        <v>811</v>
      </c>
      <c r="U427" s="27" t="s">
        <v>811</v>
      </c>
      <c r="V427" s="27" t="s">
        <v>811</v>
      </c>
      <c r="W427" s="27" t="s">
        <v>811</v>
      </c>
      <c r="X427" s="27" t="s">
        <v>815</v>
      </c>
      <c r="Y427" s="27" t="s">
        <v>811</v>
      </c>
    </row>
    <row r="428" spans="1:25">
      <c r="B428" t="s">
        <v>2126</v>
      </c>
      <c r="C428" t="s">
        <v>2130</v>
      </c>
      <c r="D428" s="18">
        <v>4</v>
      </c>
      <c r="E428" s="55">
        <v>43565</v>
      </c>
      <c r="H428" s="165"/>
      <c r="I428" s="166"/>
      <c r="P428" s="27">
        <v>7.1</v>
      </c>
      <c r="Q428" s="27">
        <v>8.6999999999999993</v>
      </c>
      <c r="R428" s="27">
        <v>5.94</v>
      </c>
      <c r="S428" s="27">
        <v>8.6</v>
      </c>
      <c r="T428" s="24">
        <v>4.3050632911392404</v>
      </c>
      <c r="U428" s="24">
        <v>5.8084367088607607</v>
      </c>
      <c r="V428" s="24">
        <v>0.11237416839632355</v>
      </c>
      <c r="W428" s="49">
        <v>43.908036529680366</v>
      </c>
      <c r="X428" s="27" t="s">
        <v>815</v>
      </c>
      <c r="Y428" s="24">
        <v>10.113500000000002</v>
      </c>
    </row>
    <row r="429" spans="1:25">
      <c r="A429" s="91">
        <v>129</v>
      </c>
      <c r="B429" s="91" t="s">
        <v>2126</v>
      </c>
      <c r="C429" s="91" t="s">
        <v>2130</v>
      </c>
      <c r="D429" s="83">
        <v>0.5</v>
      </c>
      <c r="E429" s="392">
        <v>43719</v>
      </c>
      <c r="F429" s="91"/>
      <c r="G429" s="91">
        <v>2</v>
      </c>
      <c r="H429" s="393">
        <v>6</v>
      </c>
      <c r="I429" s="394">
        <v>0.75</v>
      </c>
      <c r="J429" s="84">
        <v>0.125</v>
      </c>
      <c r="K429" s="91" t="s">
        <v>2394</v>
      </c>
      <c r="L429" s="91">
        <v>2</v>
      </c>
      <c r="M429" s="91">
        <v>3</v>
      </c>
      <c r="N429" s="91" t="s">
        <v>2395</v>
      </c>
      <c r="O429" s="91"/>
      <c r="P429" s="355">
        <v>9.42</v>
      </c>
      <c r="Q429" s="355">
        <v>21.5</v>
      </c>
      <c r="R429" s="355">
        <v>6.16</v>
      </c>
      <c r="S429" s="355">
        <v>7.6</v>
      </c>
      <c r="T429" s="90">
        <v>56.087769367088619</v>
      </c>
      <c r="U429" s="90">
        <v>14.247090330828028</v>
      </c>
      <c r="V429" s="90">
        <v>2.1743569165480889</v>
      </c>
      <c r="W429" s="340">
        <v>70.059402745013941</v>
      </c>
      <c r="X429" s="355" t="s">
        <v>815</v>
      </c>
      <c r="Y429" s="90">
        <v>70.334859697916642</v>
      </c>
    </row>
    <row r="430" spans="1:25">
      <c r="B430" t="s">
        <v>2126</v>
      </c>
      <c r="C430" t="s">
        <v>2130</v>
      </c>
      <c r="D430" s="18">
        <v>1</v>
      </c>
      <c r="E430" s="55">
        <v>43719</v>
      </c>
      <c r="H430" s="165"/>
      <c r="I430" s="166"/>
      <c r="P430" s="27">
        <v>4.3600000000000003</v>
      </c>
      <c r="Q430" s="27">
        <v>21.1</v>
      </c>
      <c r="R430" s="27" t="s">
        <v>811</v>
      </c>
      <c r="S430" s="27" t="s">
        <v>811</v>
      </c>
      <c r="T430" s="27" t="s">
        <v>811</v>
      </c>
      <c r="U430" s="27" t="s">
        <v>811</v>
      </c>
      <c r="V430" s="27" t="s">
        <v>811</v>
      </c>
      <c r="W430" s="27" t="s">
        <v>811</v>
      </c>
      <c r="X430" s="27" t="s">
        <v>815</v>
      </c>
      <c r="Y430" s="27" t="s">
        <v>811</v>
      </c>
    </row>
    <row r="431" spans="1:25">
      <c r="B431" t="s">
        <v>2126</v>
      </c>
      <c r="C431" t="s">
        <v>2130</v>
      </c>
      <c r="D431" s="18">
        <v>2</v>
      </c>
      <c r="E431" s="55">
        <v>43719</v>
      </c>
      <c r="H431" s="165"/>
      <c r="I431" s="166"/>
      <c r="P431" s="27">
        <v>4.5199999999999996</v>
      </c>
      <c r="Q431" s="27">
        <v>18.899999999999999</v>
      </c>
      <c r="R431" s="27" t="s">
        <v>811</v>
      </c>
      <c r="S431" s="27" t="s">
        <v>811</v>
      </c>
      <c r="T431" s="27" t="s">
        <v>811</v>
      </c>
      <c r="U431" s="27" t="s">
        <v>811</v>
      </c>
      <c r="V431" s="27" t="s">
        <v>811</v>
      </c>
      <c r="W431" s="27" t="s">
        <v>811</v>
      </c>
      <c r="X431" s="27" t="s">
        <v>815</v>
      </c>
      <c r="Y431" s="27" t="s">
        <v>811</v>
      </c>
    </row>
    <row r="432" spans="1:25">
      <c r="B432" t="s">
        <v>2126</v>
      </c>
      <c r="C432" t="s">
        <v>2130</v>
      </c>
      <c r="D432" s="18">
        <v>3</v>
      </c>
      <c r="E432" s="55">
        <v>43719</v>
      </c>
      <c r="H432" s="165"/>
      <c r="I432" s="166"/>
      <c r="P432" s="27">
        <v>0.28999999999999998</v>
      </c>
      <c r="Q432" s="27">
        <v>18.2</v>
      </c>
      <c r="R432" s="27" t="s">
        <v>811</v>
      </c>
      <c r="S432" s="27" t="s">
        <v>811</v>
      </c>
      <c r="T432" s="27" t="s">
        <v>811</v>
      </c>
      <c r="U432" s="27" t="s">
        <v>811</v>
      </c>
      <c r="V432" s="27" t="s">
        <v>811</v>
      </c>
      <c r="W432" s="27" t="s">
        <v>811</v>
      </c>
      <c r="X432" s="27" t="s">
        <v>815</v>
      </c>
      <c r="Y432" s="27" t="s">
        <v>811</v>
      </c>
    </row>
    <row r="433" spans="1:25">
      <c r="B433" t="s">
        <v>2126</v>
      </c>
      <c r="C433" t="s">
        <v>2130</v>
      </c>
      <c r="D433" s="18">
        <v>4</v>
      </c>
      <c r="E433" s="55">
        <v>43719</v>
      </c>
      <c r="H433" s="165"/>
      <c r="I433" s="166"/>
      <c r="P433" s="27">
        <v>0.18</v>
      </c>
      <c r="Q433" s="27">
        <v>11.4</v>
      </c>
      <c r="R433" s="27" t="s">
        <v>811</v>
      </c>
      <c r="S433" s="27" t="s">
        <v>811</v>
      </c>
      <c r="T433" s="27" t="s">
        <v>811</v>
      </c>
      <c r="U433" s="27" t="s">
        <v>811</v>
      </c>
      <c r="V433" s="27" t="s">
        <v>811</v>
      </c>
      <c r="W433" s="27" t="s">
        <v>811</v>
      </c>
      <c r="X433" s="27" t="s">
        <v>815</v>
      </c>
      <c r="Y433" s="27" t="s">
        <v>811</v>
      </c>
    </row>
    <row r="434" spans="1:25">
      <c r="B434" t="s">
        <v>2126</v>
      </c>
      <c r="C434" t="s">
        <v>2130</v>
      </c>
      <c r="D434" s="18">
        <v>5</v>
      </c>
      <c r="E434" s="55">
        <v>43719</v>
      </c>
      <c r="H434" s="165"/>
      <c r="I434" s="166"/>
      <c r="P434" s="27">
        <v>0.19</v>
      </c>
      <c r="Q434" s="27">
        <v>9.6999999999999993</v>
      </c>
      <c r="R434" s="27">
        <v>6.19</v>
      </c>
      <c r="S434" s="27">
        <v>7.6</v>
      </c>
      <c r="T434" s="24">
        <v>39.772259240506344</v>
      </c>
      <c r="U434" s="24">
        <v>60.754494657410326</v>
      </c>
      <c r="V434" s="24">
        <v>2.1018783526631526</v>
      </c>
      <c r="W434" s="49">
        <v>69.48037636714561</v>
      </c>
      <c r="X434" s="27" t="s">
        <v>815</v>
      </c>
      <c r="Y434" s="24">
        <v>100.52675389791668</v>
      </c>
    </row>
    <row r="435" spans="1:25">
      <c r="A435" s="383">
        <v>41</v>
      </c>
      <c r="B435" s="383" t="s">
        <v>2126</v>
      </c>
      <c r="C435" s="383" t="s">
        <v>972</v>
      </c>
      <c r="D435" s="385">
        <v>0.5</v>
      </c>
      <c r="E435" s="386">
        <v>43580</v>
      </c>
      <c r="F435" s="383"/>
      <c r="G435" s="383">
        <v>4</v>
      </c>
      <c r="H435" s="387">
        <v>13.7</v>
      </c>
      <c r="I435" s="388">
        <v>2.85</v>
      </c>
      <c r="J435" s="389">
        <v>0.20802919708029199</v>
      </c>
      <c r="K435" s="383" t="s">
        <v>1045</v>
      </c>
      <c r="L435" s="383">
        <v>2</v>
      </c>
      <c r="M435" s="383">
        <v>3</v>
      </c>
      <c r="N435" s="383" t="s">
        <v>1023</v>
      </c>
      <c r="O435" s="383" t="s">
        <v>2396</v>
      </c>
      <c r="P435" s="378">
        <v>10.26</v>
      </c>
      <c r="Q435" s="378">
        <v>13.5</v>
      </c>
      <c r="R435" s="378">
        <v>6.27</v>
      </c>
      <c r="S435" s="378">
        <v>6.1000000000000014</v>
      </c>
      <c r="T435" s="381">
        <v>1.6540506329113926</v>
      </c>
      <c r="U435" s="381">
        <v>0.98619936708860734</v>
      </c>
      <c r="V435" s="391">
        <v>0.28403249103079808</v>
      </c>
      <c r="W435" s="390">
        <v>31.807831715210348</v>
      </c>
      <c r="X435" s="378" t="s">
        <v>815</v>
      </c>
      <c r="Y435" s="381">
        <v>2.64025</v>
      </c>
    </row>
    <row r="436" spans="1:25">
      <c r="B436" t="s">
        <v>2126</v>
      </c>
      <c r="C436" t="s">
        <v>972</v>
      </c>
      <c r="D436" s="18">
        <v>1</v>
      </c>
      <c r="E436" s="55">
        <v>43580</v>
      </c>
      <c r="H436" s="165"/>
      <c r="I436" s="166"/>
      <c r="P436" s="27">
        <v>10.220000000000001</v>
      </c>
      <c r="Q436" s="27">
        <v>13.5</v>
      </c>
      <c r="R436" s="27" t="s">
        <v>811</v>
      </c>
      <c r="S436" s="27" t="s">
        <v>811</v>
      </c>
      <c r="T436" s="27" t="s">
        <v>811</v>
      </c>
      <c r="U436" s="27" t="s">
        <v>811</v>
      </c>
      <c r="V436" s="27" t="s">
        <v>811</v>
      </c>
      <c r="W436" s="27" t="s">
        <v>811</v>
      </c>
      <c r="X436" s="27" t="s">
        <v>815</v>
      </c>
      <c r="Y436" s="27" t="s">
        <v>811</v>
      </c>
    </row>
    <row r="437" spans="1:25">
      <c r="B437" t="s">
        <v>2126</v>
      </c>
      <c r="C437" t="s">
        <v>972</v>
      </c>
      <c r="D437" s="18">
        <v>2</v>
      </c>
      <c r="E437" s="55">
        <v>43580</v>
      </c>
      <c r="H437" s="165"/>
      <c r="I437" s="166"/>
      <c r="P437" s="27">
        <v>10.050000000000001</v>
      </c>
      <c r="Q437" s="27">
        <v>13.5</v>
      </c>
      <c r="R437" s="27" t="s">
        <v>811</v>
      </c>
      <c r="S437" s="27" t="s">
        <v>811</v>
      </c>
      <c r="T437" s="27" t="s">
        <v>811</v>
      </c>
      <c r="U437" s="27" t="s">
        <v>811</v>
      </c>
      <c r="V437" s="27" t="s">
        <v>811</v>
      </c>
      <c r="W437" s="27" t="s">
        <v>811</v>
      </c>
      <c r="X437" s="27" t="s">
        <v>815</v>
      </c>
      <c r="Y437" s="27" t="s">
        <v>811</v>
      </c>
    </row>
    <row r="438" spans="1:25">
      <c r="B438" t="s">
        <v>2126</v>
      </c>
      <c r="C438" t="s">
        <v>972</v>
      </c>
      <c r="D438" s="18">
        <v>3</v>
      </c>
      <c r="E438" s="55">
        <v>43580</v>
      </c>
      <c r="H438" s="165"/>
      <c r="I438" s="166"/>
      <c r="P438" s="27">
        <v>10.01</v>
      </c>
      <c r="Q438" s="27">
        <v>13.5</v>
      </c>
      <c r="R438" s="27">
        <v>6.45</v>
      </c>
      <c r="S438" s="27">
        <v>6.2000000000000011</v>
      </c>
      <c r="T438" s="24">
        <v>1.2915189873417727</v>
      </c>
      <c r="U438" s="24">
        <v>1.5993310126582267</v>
      </c>
      <c r="V438" s="71">
        <v>0.35504061378849761</v>
      </c>
      <c r="W438" s="49">
        <v>30.432427184466015</v>
      </c>
      <c r="X438" s="27" t="s">
        <v>815</v>
      </c>
      <c r="Y438" s="24">
        <v>2.8908499999999995</v>
      </c>
    </row>
    <row r="439" spans="1:25">
      <c r="B439" t="s">
        <v>2126</v>
      </c>
      <c r="C439" t="s">
        <v>972</v>
      </c>
      <c r="D439" s="18">
        <v>4</v>
      </c>
      <c r="E439" s="55">
        <v>43580</v>
      </c>
      <c r="H439" s="165"/>
      <c r="I439" s="166"/>
      <c r="P439" s="27">
        <v>10.01</v>
      </c>
      <c r="Q439" s="27">
        <v>13.5</v>
      </c>
      <c r="R439" s="27" t="s">
        <v>811</v>
      </c>
      <c r="S439" s="27" t="s">
        <v>811</v>
      </c>
      <c r="T439" s="27" t="s">
        <v>811</v>
      </c>
      <c r="U439" s="27" t="s">
        <v>811</v>
      </c>
      <c r="V439" s="27" t="s">
        <v>811</v>
      </c>
      <c r="W439" s="27" t="s">
        <v>811</v>
      </c>
      <c r="X439" s="27" t="s">
        <v>815</v>
      </c>
      <c r="Y439" s="27" t="s">
        <v>811</v>
      </c>
    </row>
    <row r="440" spans="1:25">
      <c r="B440" t="s">
        <v>2126</v>
      </c>
      <c r="C440" t="s">
        <v>972</v>
      </c>
      <c r="D440" s="18">
        <v>5</v>
      </c>
      <c r="E440" s="55">
        <v>43580</v>
      </c>
      <c r="H440" s="165"/>
      <c r="I440" s="166"/>
      <c r="P440" s="27">
        <v>10.78</v>
      </c>
      <c r="Q440" s="27">
        <v>12.4</v>
      </c>
      <c r="R440" s="27" t="s">
        <v>811</v>
      </c>
      <c r="S440" s="27" t="s">
        <v>811</v>
      </c>
      <c r="T440" s="27" t="s">
        <v>811</v>
      </c>
      <c r="U440" s="27" t="s">
        <v>811</v>
      </c>
      <c r="V440" s="27" t="s">
        <v>811</v>
      </c>
      <c r="W440" s="27" t="s">
        <v>811</v>
      </c>
      <c r="X440" s="27" t="s">
        <v>815</v>
      </c>
      <c r="Y440" s="27" t="s">
        <v>811</v>
      </c>
    </row>
    <row r="441" spans="1:25">
      <c r="B441" t="s">
        <v>2126</v>
      </c>
      <c r="C441" t="s">
        <v>972</v>
      </c>
      <c r="D441" s="18">
        <v>6</v>
      </c>
      <c r="E441" s="55">
        <v>43580</v>
      </c>
      <c r="H441" s="165"/>
      <c r="I441" s="166"/>
      <c r="P441" s="27">
        <v>10.54</v>
      </c>
      <c r="Q441" s="27">
        <v>11.4</v>
      </c>
      <c r="R441" s="27" t="s">
        <v>811</v>
      </c>
      <c r="S441" s="27" t="s">
        <v>811</v>
      </c>
      <c r="T441" s="27" t="s">
        <v>811</v>
      </c>
      <c r="U441" s="27" t="s">
        <v>811</v>
      </c>
      <c r="V441" s="27" t="s">
        <v>811</v>
      </c>
      <c r="W441" s="27" t="s">
        <v>811</v>
      </c>
      <c r="X441" s="27" t="s">
        <v>815</v>
      </c>
      <c r="Y441" s="27" t="s">
        <v>811</v>
      </c>
    </row>
    <row r="442" spans="1:25">
      <c r="B442" t="s">
        <v>2126</v>
      </c>
      <c r="C442" t="s">
        <v>972</v>
      </c>
      <c r="D442" s="18">
        <v>7</v>
      </c>
      <c r="E442" s="55">
        <v>43580</v>
      </c>
      <c r="H442" s="165"/>
      <c r="I442" s="166"/>
      <c r="P442" s="27">
        <v>10.76</v>
      </c>
      <c r="Q442" s="27">
        <v>10</v>
      </c>
      <c r="R442" s="27" t="s">
        <v>811</v>
      </c>
      <c r="S442" s="27" t="s">
        <v>811</v>
      </c>
      <c r="T442" s="27" t="s">
        <v>811</v>
      </c>
      <c r="U442" s="27" t="s">
        <v>811</v>
      </c>
      <c r="V442" s="27" t="s">
        <v>811</v>
      </c>
      <c r="W442" s="27" t="s">
        <v>811</v>
      </c>
      <c r="X442" s="27" t="s">
        <v>815</v>
      </c>
      <c r="Y442" s="27" t="s">
        <v>811</v>
      </c>
    </row>
    <row r="443" spans="1:25">
      <c r="B443" t="s">
        <v>2126</v>
      </c>
      <c r="C443" t="s">
        <v>972</v>
      </c>
      <c r="D443" s="18">
        <v>8</v>
      </c>
      <c r="E443" s="55">
        <v>43580</v>
      </c>
      <c r="H443" s="165"/>
      <c r="I443" s="166"/>
      <c r="P443" s="27">
        <v>10.89</v>
      </c>
      <c r="Q443" s="27">
        <v>9.6</v>
      </c>
      <c r="R443" s="27" t="s">
        <v>811</v>
      </c>
      <c r="S443" s="27" t="s">
        <v>811</v>
      </c>
      <c r="T443" s="27" t="s">
        <v>811</v>
      </c>
      <c r="U443" s="27" t="s">
        <v>811</v>
      </c>
      <c r="V443" s="27" t="s">
        <v>811</v>
      </c>
      <c r="W443" s="27" t="s">
        <v>811</v>
      </c>
      <c r="X443" s="27" t="s">
        <v>815</v>
      </c>
      <c r="Y443" s="27" t="s">
        <v>811</v>
      </c>
    </row>
    <row r="444" spans="1:25">
      <c r="B444" t="s">
        <v>2126</v>
      </c>
      <c r="C444" t="s">
        <v>972</v>
      </c>
      <c r="D444" s="18">
        <v>9</v>
      </c>
      <c r="E444" s="55">
        <v>43580</v>
      </c>
      <c r="H444" s="165"/>
      <c r="I444" s="166"/>
      <c r="P444" s="27">
        <v>10.99</v>
      </c>
      <c r="Q444" s="27">
        <v>9</v>
      </c>
      <c r="R444" s="27">
        <v>6.08</v>
      </c>
      <c r="S444" s="27">
        <v>5.4</v>
      </c>
      <c r="T444" s="24">
        <v>1.2801898734177219</v>
      </c>
      <c r="U444" s="24">
        <v>1.8344101265822779</v>
      </c>
      <c r="V444" s="71">
        <v>0.35504061378849761</v>
      </c>
      <c r="W444" s="49">
        <v>31.807831715210348</v>
      </c>
      <c r="X444" s="27" t="s">
        <v>815</v>
      </c>
      <c r="Y444" s="24">
        <v>3.1145999999999998</v>
      </c>
    </row>
    <row r="445" spans="1:25">
      <c r="B445" t="s">
        <v>2126</v>
      </c>
      <c r="C445" t="s">
        <v>972</v>
      </c>
      <c r="D445" s="18">
        <v>10</v>
      </c>
      <c r="E445" s="55">
        <v>43580</v>
      </c>
      <c r="H445" s="165"/>
      <c r="I445" s="166"/>
      <c r="P445" s="27">
        <v>10.9</v>
      </c>
      <c r="Q445" s="27">
        <v>8.6</v>
      </c>
      <c r="R445" s="27" t="s">
        <v>811</v>
      </c>
      <c r="S445" s="27" t="s">
        <v>811</v>
      </c>
      <c r="T445" s="27" t="s">
        <v>811</v>
      </c>
      <c r="U445" s="27" t="s">
        <v>811</v>
      </c>
      <c r="V445" s="27" t="s">
        <v>811</v>
      </c>
      <c r="W445" s="27" t="s">
        <v>811</v>
      </c>
      <c r="X445" s="27" t="s">
        <v>815</v>
      </c>
      <c r="Y445" s="27" t="s">
        <v>811</v>
      </c>
    </row>
    <row r="446" spans="1:25">
      <c r="B446" t="s">
        <v>2126</v>
      </c>
      <c r="C446" t="s">
        <v>972</v>
      </c>
      <c r="D446" s="18">
        <v>11</v>
      </c>
      <c r="E446" s="55">
        <v>43580</v>
      </c>
      <c r="H446" s="165"/>
      <c r="I446" s="166"/>
      <c r="P446" s="27">
        <v>10.6</v>
      </c>
      <c r="Q446" s="27">
        <v>8.4</v>
      </c>
      <c r="R446" s="27" t="s">
        <v>811</v>
      </c>
      <c r="S446" s="27" t="s">
        <v>811</v>
      </c>
      <c r="T446" s="27" t="s">
        <v>811</v>
      </c>
      <c r="U446" s="27" t="s">
        <v>811</v>
      </c>
      <c r="V446" s="27" t="s">
        <v>811</v>
      </c>
      <c r="W446" s="27" t="s">
        <v>811</v>
      </c>
      <c r="X446" s="27" t="s">
        <v>815</v>
      </c>
      <c r="Y446" s="27" t="s">
        <v>811</v>
      </c>
    </row>
    <row r="447" spans="1:25">
      <c r="B447" t="s">
        <v>2126</v>
      </c>
      <c r="C447" t="s">
        <v>972</v>
      </c>
      <c r="D447" s="18">
        <v>12</v>
      </c>
      <c r="E447" s="55">
        <v>43580</v>
      </c>
      <c r="H447" s="165"/>
      <c r="I447" s="166"/>
      <c r="P447" s="27">
        <v>10.25</v>
      </c>
      <c r="Q447" s="27">
        <v>8.3000000000000007</v>
      </c>
      <c r="R447" s="27" t="s">
        <v>811</v>
      </c>
      <c r="S447" s="27" t="s">
        <v>811</v>
      </c>
      <c r="T447" s="27" t="s">
        <v>811</v>
      </c>
      <c r="U447" s="27" t="s">
        <v>811</v>
      </c>
      <c r="V447" s="27" t="s">
        <v>811</v>
      </c>
      <c r="W447" s="27" t="s">
        <v>811</v>
      </c>
      <c r="X447" s="27" t="s">
        <v>815</v>
      </c>
      <c r="Y447" s="27" t="s">
        <v>811</v>
      </c>
    </row>
    <row r="448" spans="1:25">
      <c r="B448" t="s">
        <v>2126</v>
      </c>
      <c r="C448" t="s">
        <v>972</v>
      </c>
      <c r="D448" s="18">
        <v>12.5</v>
      </c>
      <c r="E448" s="55">
        <v>43580</v>
      </c>
      <c r="H448" s="165"/>
      <c r="I448" s="166"/>
      <c r="P448" s="27" t="s">
        <v>815</v>
      </c>
      <c r="Q448" s="27" t="s">
        <v>815</v>
      </c>
      <c r="R448" s="27">
        <v>6.29</v>
      </c>
      <c r="S448" s="27">
        <v>6.0000000000000009</v>
      </c>
      <c r="T448" s="24">
        <v>0.6231012658227848</v>
      </c>
      <c r="U448" s="24">
        <v>1.873948734177215</v>
      </c>
      <c r="V448" s="71">
        <v>0.35504061378849761</v>
      </c>
      <c r="W448" s="49">
        <v>37.859611650485434</v>
      </c>
      <c r="X448" s="27" t="s">
        <v>815</v>
      </c>
      <c r="Y448" s="24">
        <v>2.4970499999999998</v>
      </c>
    </row>
    <row r="449" spans="1:25">
      <c r="B449" t="s">
        <v>2126</v>
      </c>
      <c r="C449" t="s">
        <v>972</v>
      </c>
      <c r="D449" s="18">
        <v>13</v>
      </c>
      <c r="E449" s="55">
        <v>43580</v>
      </c>
      <c r="H449" s="165"/>
      <c r="I449" s="166"/>
      <c r="P449" s="27">
        <v>10.02</v>
      </c>
      <c r="Q449" s="27">
        <v>8.1999999999999993</v>
      </c>
      <c r="R449" s="27" t="s">
        <v>811</v>
      </c>
      <c r="S449" s="27" t="s">
        <v>811</v>
      </c>
      <c r="T449" s="27" t="s">
        <v>811</v>
      </c>
      <c r="U449" s="27" t="s">
        <v>811</v>
      </c>
      <c r="V449" s="27" t="s">
        <v>811</v>
      </c>
      <c r="W449" s="27" t="s">
        <v>811</v>
      </c>
      <c r="X449" s="27" t="s">
        <v>815</v>
      </c>
      <c r="Y449" s="27" t="s">
        <v>811</v>
      </c>
    </row>
    <row r="450" spans="1:25">
      <c r="A450" s="383">
        <v>2</v>
      </c>
      <c r="B450" s="383" t="s">
        <v>2126</v>
      </c>
      <c r="C450" s="383" t="s">
        <v>2135</v>
      </c>
      <c r="D450" s="385">
        <v>0.5</v>
      </c>
      <c r="E450" s="386">
        <v>43565</v>
      </c>
      <c r="F450" s="383"/>
      <c r="G450" s="383">
        <v>2</v>
      </c>
      <c r="H450" s="387">
        <v>5.8</v>
      </c>
      <c r="I450" s="388">
        <v>1.7250000000000001</v>
      </c>
      <c r="J450" s="389">
        <v>0.29741379310344829</v>
      </c>
      <c r="K450" s="383" t="s">
        <v>2397</v>
      </c>
      <c r="L450" s="383">
        <v>3</v>
      </c>
      <c r="M450" s="383">
        <v>3</v>
      </c>
      <c r="N450" s="383" t="s">
        <v>815</v>
      </c>
      <c r="O450" s="383" t="s">
        <v>2398</v>
      </c>
      <c r="P450" s="378">
        <v>9.75</v>
      </c>
      <c r="Q450" s="378">
        <v>11.5</v>
      </c>
      <c r="R450" s="378">
        <v>6.49</v>
      </c>
      <c r="S450" s="378">
        <v>19.8</v>
      </c>
      <c r="T450" s="381">
        <v>4.9281645569620247</v>
      </c>
      <c r="U450" s="381">
        <v>1.7395854430379736</v>
      </c>
      <c r="V450" s="381">
        <v>6.2512110565728127E-2</v>
      </c>
      <c r="W450" s="390">
        <v>32.092968036529676</v>
      </c>
      <c r="X450" s="378" t="s">
        <v>815</v>
      </c>
      <c r="Y450" s="381">
        <v>6.6677499999999981</v>
      </c>
    </row>
    <row r="451" spans="1:25">
      <c r="B451" t="s">
        <v>2126</v>
      </c>
      <c r="C451" t="s">
        <v>2135</v>
      </c>
      <c r="D451" s="18">
        <v>1</v>
      </c>
      <c r="E451" s="55">
        <v>43565</v>
      </c>
      <c r="H451" s="165"/>
      <c r="I451" s="166"/>
      <c r="P451" s="27">
        <v>10.11</v>
      </c>
      <c r="Q451" s="27">
        <v>11.12</v>
      </c>
      <c r="R451" s="27" t="s">
        <v>811</v>
      </c>
      <c r="S451" s="27" t="s">
        <v>811</v>
      </c>
      <c r="T451" s="27" t="s">
        <v>811</v>
      </c>
      <c r="U451" s="27" t="s">
        <v>811</v>
      </c>
      <c r="V451" s="27" t="s">
        <v>811</v>
      </c>
      <c r="W451" s="27" t="s">
        <v>811</v>
      </c>
      <c r="X451" s="27" t="s">
        <v>815</v>
      </c>
      <c r="Y451" s="27" t="s">
        <v>811</v>
      </c>
    </row>
    <row r="452" spans="1:25">
      <c r="B452" t="s">
        <v>2126</v>
      </c>
      <c r="C452" t="s">
        <v>2135</v>
      </c>
      <c r="D452" s="18">
        <v>2</v>
      </c>
      <c r="E452" s="55">
        <v>43565</v>
      </c>
      <c r="H452" s="165"/>
      <c r="I452" s="166"/>
      <c r="P452" s="27">
        <v>9.49</v>
      </c>
      <c r="Q452" s="27">
        <v>10.7</v>
      </c>
      <c r="R452" s="27" t="s">
        <v>811</v>
      </c>
      <c r="S452" s="27" t="s">
        <v>811</v>
      </c>
      <c r="T452" s="27" t="s">
        <v>811</v>
      </c>
      <c r="U452" s="27" t="s">
        <v>811</v>
      </c>
      <c r="V452" s="27" t="s">
        <v>811</v>
      </c>
      <c r="W452" s="27" t="s">
        <v>811</v>
      </c>
      <c r="X452" s="27" t="s">
        <v>815</v>
      </c>
      <c r="Y452" s="27" t="s">
        <v>811</v>
      </c>
    </row>
    <row r="453" spans="1:25">
      <c r="B453" t="s">
        <v>2126</v>
      </c>
      <c r="C453" t="s">
        <v>2135</v>
      </c>
      <c r="D453" s="18">
        <v>3</v>
      </c>
      <c r="E453" s="55">
        <v>43565</v>
      </c>
      <c r="H453" s="165"/>
      <c r="I453" s="166"/>
      <c r="P453" s="27">
        <v>9.83</v>
      </c>
      <c r="Q453" s="27">
        <v>9.8000000000000007</v>
      </c>
      <c r="R453" s="27" t="s">
        <v>811</v>
      </c>
      <c r="S453" s="27" t="s">
        <v>811</v>
      </c>
      <c r="T453" s="27" t="s">
        <v>811</v>
      </c>
      <c r="U453" s="27" t="s">
        <v>811</v>
      </c>
      <c r="V453" s="27" t="s">
        <v>811</v>
      </c>
      <c r="W453" s="27" t="s">
        <v>811</v>
      </c>
      <c r="X453" s="27" t="s">
        <v>815</v>
      </c>
      <c r="Y453" s="27" t="s">
        <v>811</v>
      </c>
    </row>
    <row r="454" spans="1:25">
      <c r="B454" t="s">
        <v>2126</v>
      </c>
      <c r="C454" t="s">
        <v>2135</v>
      </c>
      <c r="D454" s="18">
        <v>4</v>
      </c>
      <c r="E454" s="55">
        <v>43565</v>
      </c>
      <c r="H454" s="165"/>
      <c r="I454" s="166"/>
      <c r="P454" s="27">
        <v>8.6300000000000008</v>
      </c>
      <c r="Q454" s="27">
        <v>7.2</v>
      </c>
      <c r="R454" s="27" t="s">
        <v>811</v>
      </c>
      <c r="S454" s="27" t="s">
        <v>811</v>
      </c>
      <c r="T454" s="27" t="s">
        <v>811</v>
      </c>
      <c r="U454" s="27" t="s">
        <v>811</v>
      </c>
      <c r="V454" s="27" t="s">
        <v>811</v>
      </c>
      <c r="W454" s="27" t="s">
        <v>811</v>
      </c>
      <c r="X454" s="27" t="s">
        <v>815</v>
      </c>
      <c r="Y454" s="27" t="s">
        <v>811</v>
      </c>
    </row>
    <row r="455" spans="1:25">
      <c r="B455" t="s">
        <v>2126</v>
      </c>
      <c r="C455" t="s">
        <v>2135</v>
      </c>
      <c r="D455" s="18">
        <v>4.8</v>
      </c>
      <c r="E455" s="55">
        <v>43565</v>
      </c>
      <c r="H455" s="165"/>
      <c r="I455" s="166"/>
      <c r="P455" s="27">
        <v>4.55</v>
      </c>
      <c r="Q455" s="27">
        <v>6.3</v>
      </c>
      <c r="R455" s="27">
        <v>6.12</v>
      </c>
      <c r="S455" s="27">
        <v>23.199999999999996</v>
      </c>
      <c r="T455" s="24">
        <v>16.880379746835445</v>
      </c>
      <c r="U455" s="24">
        <v>5.3156202531645587</v>
      </c>
      <c r="V455" s="24">
        <v>7.0233855247702232E-2</v>
      </c>
      <c r="W455" s="49">
        <v>35.432009132420092</v>
      </c>
      <c r="X455" s="27" t="s">
        <v>815</v>
      </c>
      <c r="Y455" s="24">
        <v>22.196000000000005</v>
      </c>
    </row>
    <row r="456" spans="1:25">
      <c r="B456" t="s">
        <v>2126</v>
      </c>
      <c r="C456" t="s">
        <v>2135</v>
      </c>
      <c r="D456" s="18">
        <v>5.3</v>
      </c>
      <c r="E456" s="55">
        <v>43565</v>
      </c>
      <c r="H456" s="165"/>
      <c r="I456" s="166"/>
      <c r="P456" s="27">
        <v>2.35</v>
      </c>
      <c r="Q456" s="27">
        <v>6.2</v>
      </c>
      <c r="R456" s="27" t="s">
        <v>811</v>
      </c>
      <c r="S456" s="27" t="s">
        <v>811</v>
      </c>
      <c r="T456" s="27" t="s">
        <v>811</v>
      </c>
      <c r="U456" s="27" t="s">
        <v>811</v>
      </c>
      <c r="V456" s="27" t="s">
        <v>811</v>
      </c>
      <c r="W456" s="27" t="s">
        <v>811</v>
      </c>
      <c r="X456" s="27" t="s">
        <v>815</v>
      </c>
      <c r="Y456" s="27" t="s">
        <v>811</v>
      </c>
    </row>
    <row r="457" spans="1:25">
      <c r="A457" s="91">
        <v>43</v>
      </c>
      <c r="B457" s="91" t="s">
        <v>2126</v>
      </c>
      <c r="C457" s="91" t="s">
        <v>2135</v>
      </c>
      <c r="D457" s="83">
        <v>0.5</v>
      </c>
      <c r="E457" s="392">
        <v>43692</v>
      </c>
      <c r="F457" s="91"/>
      <c r="G457" s="91">
        <v>2</v>
      </c>
      <c r="H457" s="393">
        <v>5.6</v>
      </c>
      <c r="I457" s="394">
        <v>2.0499999999999998</v>
      </c>
      <c r="J457" s="84">
        <v>0.36607142857142855</v>
      </c>
      <c r="K457" s="91" t="s">
        <v>2203</v>
      </c>
      <c r="L457" s="91">
        <v>2</v>
      </c>
      <c r="M457" s="91">
        <v>1</v>
      </c>
      <c r="N457" s="91" t="s">
        <v>2399</v>
      </c>
      <c r="O457" s="91" t="s">
        <v>2400</v>
      </c>
      <c r="P457" s="355">
        <v>6.01</v>
      </c>
      <c r="Q457" s="355">
        <v>24.4</v>
      </c>
      <c r="R457" s="355">
        <v>6.39</v>
      </c>
      <c r="S457" s="355">
        <v>23.1</v>
      </c>
      <c r="T457" s="90">
        <v>10.440911392405061</v>
      </c>
      <c r="U457" s="90">
        <v>3.1209117325949345</v>
      </c>
      <c r="V457" s="90">
        <v>0.62060188953436557</v>
      </c>
      <c r="W457" s="340">
        <v>35.607333261848595</v>
      </c>
      <c r="X457" s="355" t="s">
        <v>815</v>
      </c>
      <c r="Y457" s="90">
        <v>13.561823124999997</v>
      </c>
    </row>
    <row r="458" spans="1:25">
      <c r="B458" t="s">
        <v>2126</v>
      </c>
      <c r="C458" t="s">
        <v>2135</v>
      </c>
      <c r="D458" s="18">
        <v>1</v>
      </c>
      <c r="E458" s="55">
        <v>43692</v>
      </c>
      <c r="H458" s="165"/>
      <c r="I458" s="166"/>
      <c r="P458" s="27">
        <v>6</v>
      </c>
      <c r="Q458" s="27">
        <v>24.4</v>
      </c>
      <c r="R458" s="27" t="s">
        <v>811</v>
      </c>
      <c r="S458" s="27" t="s">
        <v>811</v>
      </c>
      <c r="T458" s="27" t="s">
        <v>811</v>
      </c>
      <c r="U458" s="27" t="s">
        <v>811</v>
      </c>
      <c r="V458" s="27" t="s">
        <v>811</v>
      </c>
      <c r="W458" s="27" t="s">
        <v>811</v>
      </c>
      <c r="X458" s="27" t="s">
        <v>815</v>
      </c>
      <c r="Y458" s="27" t="s">
        <v>811</v>
      </c>
    </row>
    <row r="459" spans="1:25">
      <c r="B459" t="s">
        <v>2126</v>
      </c>
      <c r="C459" t="s">
        <v>2135</v>
      </c>
      <c r="D459" s="18">
        <v>2</v>
      </c>
      <c r="E459" s="55">
        <v>43692</v>
      </c>
      <c r="H459" s="165"/>
      <c r="I459" s="166"/>
      <c r="P459" s="27">
        <v>5.92</v>
      </c>
      <c r="Q459" s="27">
        <v>24.4</v>
      </c>
      <c r="R459" s="27" t="s">
        <v>811</v>
      </c>
      <c r="S459" s="27" t="s">
        <v>811</v>
      </c>
      <c r="T459" s="27" t="s">
        <v>811</v>
      </c>
      <c r="U459" s="27" t="s">
        <v>811</v>
      </c>
      <c r="V459" s="27" t="s">
        <v>811</v>
      </c>
      <c r="W459" s="27" t="s">
        <v>811</v>
      </c>
      <c r="X459" s="27" t="s">
        <v>815</v>
      </c>
      <c r="Y459" s="27" t="s">
        <v>811</v>
      </c>
    </row>
    <row r="460" spans="1:25">
      <c r="B460" t="s">
        <v>2126</v>
      </c>
      <c r="C460" t="s">
        <v>2135</v>
      </c>
      <c r="D460" s="18">
        <v>3</v>
      </c>
      <c r="E460" s="55">
        <v>43692</v>
      </c>
      <c r="H460" s="165"/>
      <c r="I460" s="166"/>
      <c r="P460" s="27">
        <v>5.18</v>
      </c>
      <c r="Q460" s="27">
        <v>20.8</v>
      </c>
      <c r="R460" s="27" t="s">
        <v>811</v>
      </c>
      <c r="S460" s="27" t="s">
        <v>811</v>
      </c>
      <c r="T460" s="27" t="s">
        <v>811</v>
      </c>
      <c r="U460" s="27" t="s">
        <v>811</v>
      </c>
      <c r="V460" s="27" t="s">
        <v>811</v>
      </c>
      <c r="W460" s="27" t="s">
        <v>811</v>
      </c>
      <c r="X460" s="27" t="s">
        <v>815</v>
      </c>
      <c r="Y460" s="27" t="s">
        <v>811</v>
      </c>
    </row>
    <row r="461" spans="1:25">
      <c r="B461" t="s">
        <v>2126</v>
      </c>
      <c r="C461" t="s">
        <v>2135</v>
      </c>
      <c r="D461" s="18">
        <v>4</v>
      </c>
      <c r="E461" s="55">
        <v>43692</v>
      </c>
      <c r="H461" s="165"/>
      <c r="I461" s="166"/>
      <c r="P461" s="27">
        <v>1.28</v>
      </c>
      <c r="Q461" s="27">
        <v>15.2</v>
      </c>
      <c r="R461" s="27" t="s">
        <v>811</v>
      </c>
      <c r="S461" s="27" t="s">
        <v>811</v>
      </c>
      <c r="T461" s="27" t="s">
        <v>811</v>
      </c>
      <c r="U461" s="27" t="s">
        <v>811</v>
      </c>
      <c r="V461" s="27" t="s">
        <v>811</v>
      </c>
      <c r="W461" s="27" t="s">
        <v>811</v>
      </c>
      <c r="X461" s="27" t="s">
        <v>815</v>
      </c>
      <c r="Y461" s="27" t="s">
        <v>811</v>
      </c>
    </row>
    <row r="462" spans="1:25">
      <c r="B462" t="s">
        <v>2126</v>
      </c>
      <c r="C462" t="s">
        <v>2135</v>
      </c>
      <c r="D462" s="18">
        <v>5</v>
      </c>
      <c r="E462" s="55">
        <v>43692</v>
      </c>
      <c r="H462" s="165"/>
      <c r="I462" s="166"/>
      <c r="P462" s="27">
        <v>0.33</v>
      </c>
      <c r="Q462" s="27">
        <v>11.4</v>
      </c>
      <c r="R462" s="27" t="s">
        <v>811</v>
      </c>
      <c r="S462" s="27" t="s">
        <v>811</v>
      </c>
      <c r="T462" s="27" t="s">
        <v>811</v>
      </c>
      <c r="U462" s="27" t="s">
        <v>811</v>
      </c>
      <c r="V462" s="27" t="s">
        <v>811</v>
      </c>
      <c r="W462" s="27" t="s">
        <v>811</v>
      </c>
      <c r="X462" s="27" t="s">
        <v>815</v>
      </c>
      <c r="Y462" s="27" t="s">
        <v>811</v>
      </c>
    </row>
    <row r="463" spans="1:25">
      <c r="B463" t="s">
        <v>2126</v>
      </c>
      <c r="C463" t="s">
        <v>2135</v>
      </c>
      <c r="D463" s="18">
        <v>5.0999999999999996</v>
      </c>
      <c r="E463" s="55">
        <v>43692</v>
      </c>
      <c r="H463" s="165"/>
      <c r="I463" s="166"/>
      <c r="P463" s="27" t="s">
        <v>815</v>
      </c>
      <c r="Q463" s="27" t="s">
        <v>815</v>
      </c>
      <c r="R463" s="27">
        <v>6.23</v>
      </c>
      <c r="S463" s="27">
        <v>36.300000000000004</v>
      </c>
      <c r="T463" s="24">
        <v>75.859746835443019</v>
      </c>
      <c r="U463" s="24">
        <v>22.427139414556947</v>
      </c>
      <c r="V463" s="24">
        <v>1.4733422539665664</v>
      </c>
      <c r="W463" s="49">
        <v>74.691613767960547</v>
      </c>
      <c r="X463" s="27" t="s">
        <v>815</v>
      </c>
      <c r="Y463" s="24">
        <v>98.286886249999966</v>
      </c>
    </row>
    <row r="464" spans="1:25">
      <c r="A464" s="383">
        <v>3</v>
      </c>
      <c r="B464" s="383" t="s">
        <v>2126</v>
      </c>
      <c r="C464" s="383" t="s">
        <v>2136</v>
      </c>
      <c r="D464" s="385">
        <v>0.5</v>
      </c>
      <c r="E464" s="386">
        <v>43565</v>
      </c>
      <c r="F464" s="383"/>
      <c r="G464" s="383">
        <v>2</v>
      </c>
      <c r="H464" s="387">
        <v>4.5999999999999996</v>
      </c>
      <c r="I464" s="388">
        <v>1.6</v>
      </c>
      <c r="J464" s="389">
        <v>0.34782608695652178</v>
      </c>
      <c r="K464" s="383" t="s">
        <v>2401</v>
      </c>
      <c r="L464" s="383">
        <v>3</v>
      </c>
      <c r="M464" s="383">
        <v>2</v>
      </c>
      <c r="N464" s="383" t="s">
        <v>815</v>
      </c>
      <c r="O464" s="383" t="s">
        <v>2402</v>
      </c>
      <c r="P464" s="378">
        <v>11.35</v>
      </c>
      <c r="Q464" s="378">
        <v>10.3</v>
      </c>
      <c r="R464" s="378">
        <v>5.36</v>
      </c>
      <c r="S464" s="378">
        <v>1.6</v>
      </c>
      <c r="T464" s="381">
        <v>9.8789873417721523</v>
      </c>
      <c r="U464" s="381">
        <v>0.57461265822784846</v>
      </c>
      <c r="V464" s="381">
        <v>5.8834927591273525E-2</v>
      </c>
      <c r="W464" s="390">
        <v>27.919170000000001</v>
      </c>
      <c r="X464" s="378" t="s">
        <v>815</v>
      </c>
      <c r="Y464" s="381">
        <v>10.453600000000002</v>
      </c>
    </row>
    <row r="465" spans="1:25">
      <c r="B465" t="s">
        <v>2126</v>
      </c>
      <c r="C465" t="s">
        <v>2136</v>
      </c>
      <c r="D465" s="18">
        <v>1</v>
      </c>
      <c r="E465" s="55">
        <v>43565</v>
      </c>
      <c r="H465" s="165"/>
      <c r="I465" s="166"/>
      <c r="P465" s="27">
        <v>11.59</v>
      </c>
      <c r="Q465" s="27">
        <v>10.3</v>
      </c>
      <c r="R465" s="27" t="s">
        <v>811</v>
      </c>
      <c r="S465" s="27" t="s">
        <v>811</v>
      </c>
      <c r="T465" s="27" t="s">
        <v>811</v>
      </c>
      <c r="U465" s="27" t="s">
        <v>811</v>
      </c>
      <c r="V465" s="27" t="s">
        <v>811</v>
      </c>
      <c r="W465" s="27" t="s">
        <v>811</v>
      </c>
      <c r="X465" s="27" t="s">
        <v>815</v>
      </c>
      <c r="Y465" s="27" t="s">
        <v>811</v>
      </c>
    </row>
    <row r="466" spans="1:25">
      <c r="B466" t="s">
        <v>2126</v>
      </c>
      <c r="C466" t="s">
        <v>2136</v>
      </c>
      <c r="D466" s="18">
        <v>2</v>
      </c>
      <c r="E466" s="55">
        <v>43565</v>
      </c>
      <c r="H466" s="165"/>
      <c r="I466" s="166"/>
      <c r="P466" s="27">
        <v>11.68</v>
      </c>
      <c r="Q466" s="27">
        <v>10.3</v>
      </c>
      <c r="R466" s="27" t="s">
        <v>811</v>
      </c>
      <c r="S466" s="27" t="s">
        <v>811</v>
      </c>
      <c r="T466" s="27" t="s">
        <v>811</v>
      </c>
      <c r="U466" s="27" t="s">
        <v>811</v>
      </c>
      <c r="V466" s="27" t="s">
        <v>811</v>
      </c>
      <c r="W466" s="27" t="s">
        <v>811</v>
      </c>
      <c r="X466" s="27" t="s">
        <v>815</v>
      </c>
      <c r="Y466" s="27" t="s">
        <v>811</v>
      </c>
    </row>
    <row r="467" spans="1:25">
      <c r="B467" t="s">
        <v>2126</v>
      </c>
      <c r="C467" t="s">
        <v>2136</v>
      </c>
      <c r="D467" s="18">
        <v>3</v>
      </c>
      <c r="E467" s="55">
        <v>43565</v>
      </c>
      <c r="H467" s="165"/>
      <c r="I467" s="166"/>
      <c r="P467" s="27">
        <v>11.99</v>
      </c>
      <c r="Q467" s="27">
        <v>9.8000000000000007</v>
      </c>
      <c r="R467" s="27" t="s">
        <v>811</v>
      </c>
      <c r="S467" s="27" t="s">
        <v>811</v>
      </c>
      <c r="T467" s="27" t="s">
        <v>811</v>
      </c>
      <c r="U467" s="27" t="s">
        <v>811</v>
      </c>
      <c r="V467" s="27" t="s">
        <v>811</v>
      </c>
      <c r="W467" s="27" t="s">
        <v>811</v>
      </c>
      <c r="X467" s="27" t="s">
        <v>815</v>
      </c>
      <c r="Y467" s="27" t="s">
        <v>811</v>
      </c>
    </row>
    <row r="468" spans="1:25">
      <c r="B468" t="s">
        <v>2126</v>
      </c>
      <c r="C468" t="s">
        <v>2136</v>
      </c>
      <c r="D468" s="18">
        <v>3.6</v>
      </c>
      <c r="E468" s="55">
        <v>43565</v>
      </c>
      <c r="H468" s="165"/>
      <c r="I468" s="166"/>
      <c r="P468" s="27">
        <v>12.01</v>
      </c>
      <c r="Q468" s="27">
        <v>9.6999999999999993</v>
      </c>
      <c r="R468" s="27">
        <v>5.42</v>
      </c>
      <c r="S468" s="27">
        <v>1.9</v>
      </c>
      <c r="T468" s="24">
        <v>12.529999999999998</v>
      </c>
      <c r="U468" s="24">
        <v>0.30430000000000401</v>
      </c>
      <c r="V468" s="24">
        <v>6.3210469722931997E-2</v>
      </c>
      <c r="W468" s="49">
        <v>23.616940639269405</v>
      </c>
      <c r="X468" s="27" t="s">
        <v>815</v>
      </c>
      <c r="Y468" s="24">
        <v>12.834300000000002</v>
      </c>
    </row>
    <row r="469" spans="1:25">
      <c r="B469" t="s">
        <v>2126</v>
      </c>
      <c r="C469" t="s">
        <v>2136</v>
      </c>
      <c r="D469" s="18">
        <v>4</v>
      </c>
      <c r="E469" s="55">
        <v>43565</v>
      </c>
      <c r="H469" s="165"/>
      <c r="I469" s="166"/>
      <c r="P469" s="27">
        <v>10.91</v>
      </c>
      <c r="Q469" s="27">
        <v>9.1999999999999993</v>
      </c>
      <c r="R469" s="27" t="s">
        <v>811</v>
      </c>
      <c r="S469" s="27" t="s">
        <v>811</v>
      </c>
      <c r="T469" s="27" t="s">
        <v>811</v>
      </c>
      <c r="U469" s="27" t="s">
        <v>811</v>
      </c>
      <c r="V469" s="27" t="s">
        <v>811</v>
      </c>
      <c r="W469" s="27" t="s">
        <v>811</v>
      </c>
      <c r="X469" s="27" t="s">
        <v>815</v>
      </c>
      <c r="Y469" s="27" t="s">
        <v>811</v>
      </c>
    </row>
    <row r="470" spans="1:25">
      <c r="A470" s="91">
        <v>44</v>
      </c>
      <c r="B470" s="91" t="s">
        <v>2126</v>
      </c>
      <c r="C470" s="91" t="s">
        <v>2136</v>
      </c>
      <c r="D470" s="83">
        <v>0.5</v>
      </c>
      <c r="E470" s="392">
        <v>43692</v>
      </c>
      <c r="F470" s="91"/>
      <c r="G470" s="91">
        <v>2</v>
      </c>
      <c r="H470" s="393">
        <v>3.98</v>
      </c>
      <c r="I470" s="394">
        <v>3.35</v>
      </c>
      <c r="J470" s="84">
        <v>0.84170854271356788</v>
      </c>
      <c r="K470" s="91" t="s">
        <v>2203</v>
      </c>
      <c r="L470" s="91">
        <v>1</v>
      </c>
      <c r="M470" s="91">
        <v>2</v>
      </c>
      <c r="N470" s="91" t="s">
        <v>2403</v>
      </c>
      <c r="O470" s="91" t="s">
        <v>2404</v>
      </c>
      <c r="P470" s="355">
        <v>5.69</v>
      </c>
      <c r="Q470" s="355">
        <v>25.1</v>
      </c>
      <c r="R470" s="355">
        <v>5.39</v>
      </c>
      <c r="S470" s="355">
        <v>2.3000000000000003</v>
      </c>
      <c r="T470" s="90">
        <v>1.9304810126582286</v>
      </c>
      <c r="U470" s="90">
        <v>2.2875421123417712</v>
      </c>
      <c r="V470" s="90">
        <v>0.38787618095897852</v>
      </c>
      <c r="W470" s="340">
        <v>19.597253913789402</v>
      </c>
      <c r="X470" s="355" t="s">
        <v>815</v>
      </c>
      <c r="Y470" s="90">
        <v>4.2180231250000002</v>
      </c>
    </row>
    <row r="471" spans="1:25">
      <c r="B471" t="s">
        <v>2126</v>
      </c>
      <c r="C471" t="s">
        <v>2136</v>
      </c>
      <c r="D471" s="18">
        <v>1</v>
      </c>
      <c r="E471" s="55">
        <v>43692</v>
      </c>
      <c r="H471" s="165"/>
      <c r="I471" s="166"/>
      <c r="P471" s="27">
        <v>5.79</v>
      </c>
      <c r="Q471" s="27">
        <v>24.9</v>
      </c>
      <c r="R471" s="27" t="s">
        <v>811</v>
      </c>
      <c r="S471" s="27" t="s">
        <v>811</v>
      </c>
      <c r="T471" s="27" t="s">
        <v>811</v>
      </c>
      <c r="U471" s="27" t="s">
        <v>811</v>
      </c>
      <c r="V471" s="27" t="s">
        <v>811</v>
      </c>
      <c r="W471" s="27" t="s">
        <v>811</v>
      </c>
      <c r="X471" s="27" t="s">
        <v>815</v>
      </c>
      <c r="Y471" s="27" t="s">
        <v>811</v>
      </c>
    </row>
    <row r="472" spans="1:25">
      <c r="B472" t="s">
        <v>2126</v>
      </c>
      <c r="C472" t="s">
        <v>2136</v>
      </c>
      <c r="D472" s="18">
        <v>2</v>
      </c>
      <c r="E472" s="55">
        <v>43692</v>
      </c>
      <c r="H472" s="165"/>
      <c r="I472" s="166"/>
      <c r="P472" s="27">
        <v>5.79</v>
      </c>
      <c r="Q472" s="27">
        <v>24.8</v>
      </c>
      <c r="R472" s="27" t="s">
        <v>811</v>
      </c>
      <c r="S472" s="27" t="s">
        <v>811</v>
      </c>
      <c r="T472" s="27" t="s">
        <v>811</v>
      </c>
      <c r="U472" s="27" t="s">
        <v>811</v>
      </c>
      <c r="V472" s="27" t="s">
        <v>811</v>
      </c>
      <c r="W472" s="27" t="s">
        <v>811</v>
      </c>
      <c r="X472" s="27" t="s">
        <v>815</v>
      </c>
      <c r="Y472" s="27" t="s">
        <v>811</v>
      </c>
    </row>
    <row r="473" spans="1:25">
      <c r="A473" s="181"/>
      <c r="B473" s="181" t="s">
        <v>2126</v>
      </c>
      <c r="C473" s="181" t="s">
        <v>2136</v>
      </c>
      <c r="D473" s="221">
        <v>3</v>
      </c>
      <c r="E473" s="395">
        <v>43692</v>
      </c>
      <c r="F473" s="181"/>
      <c r="G473" s="181"/>
      <c r="H473" s="396"/>
      <c r="I473" s="397"/>
      <c r="J473" s="181"/>
      <c r="K473" s="181"/>
      <c r="L473" s="181"/>
      <c r="M473" s="181"/>
      <c r="N473" s="181"/>
      <c r="O473" s="181"/>
      <c r="P473" s="361">
        <v>4.41</v>
      </c>
      <c r="Q473" s="361">
        <v>24.6</v>
      </c>
      <c r="R473" s="361">
        <v>5.34</v>
      </c>
      <c r="S473" s="361">
        <v>2.7</v>
      </c>
      <c r="T473" s="222">
        <v>6.6479240506329091</v>
      </c>
      <c r="U473" s="222">
        <v>1.7479590743670899</v>
      </c>
      <c r="V473" s="222">
        <v>0.62060188953436557</v>
      </c>
      <c r="W473" s="350">
        <v>20.784257988419473</v>
      </c>
      <c r="X473" s="361" t="s">
        <v>815</v>
      </c>
      <c r="Y473" s="222">
        <v>8.3958831249999992</v>
      </c>
    </row>
    <row r="474" spans="1:25">
      <c r="B474" t="s">
        <v>2126</v>
      </c>
      <c r="C474" t="s">
        <v>2136</v>
      </c>
      <c r="D474" s="18">
        <v>3.5</v>
      </c>
      <c r="E474" s="55">
        <v>43692</v>
      </c>
      <c r="H474" s="165"/>
      <c r="I474" s="166"/>
      <c r="P474" s="27">
        <v>0.56000000000000005</v>
      </c>
      <c r="Q474" s="27">
        <v>23.9</v>
      </c>
      <c r="R474" s="27" t="s">
        <v>811</v>
      </c>
      <c r="S474" s="27" t="s">
        <v>811</v>
      </c>
      <c r="T474" s="27" t="s">
        <v>811</v>
      </c>
      <c r="U474" s="27" t="s">
        <v>811</v>
      </c>
      <c r="V474" s="27" t="s">
        <v>811</v>
      </c>
      <c r="W474" s="27" t="s">
        <v>811</v>
      </c>
      <c r="X474" s="27" t="s">
        <v>815</v>
      </c>
      <c r="Y474" s="27" t="s">
        <v>811</v>
      </c>
    </row>
    <row r="475" spans="1:25">
      <c r="A475" s="383">
        <v>4</v>
      </c>
      <c r="B475" s="383" t="s">
        <v>2126</v>
      </c>
      <c r="C475" s="383" t="s">
        <v>2405</v>
      </c>
      <c r="D475" s="385">
        <v>0.5</v>
      </c>
      <c r="E475" s="386">
        <v>43565</v>
      </c>
      <c r="F475" s="383" t="s">
        <v>1118</v>
      </c>
      <c r="G475" s="383">
        <v>3</v>
      </c>
      <c r="H475" s="387">
        <v>6.4</v>
      </c>
      <c r="I475" s="388">
        <v>2.4249999999999998</v>
      </c>
      <c r="J475" s="389">
        <v>0.37890624999999994</v>
      </c>
      <c r="K475" s="383" t="s">
        <v>2061</v>
      </c>
      <c r="L475" s="383">
        <v>2</v>
      </c>
      <c r="M475" s="383">
        <v>3</v>
      </c>
      <c r="N475" s="383" t="s">
        <v>1023</v>
      </c>
      <c r="O475" s="383" t="s">
        <v>2406</v>
      </c>
      <c r="P475" s="378">
        <v>10.5</v>
      </c>
      <c r="Q475" s="378">
        <v>10.3</v>
      </c>
      <c r="R475" s="378">
        <v>6.32</v>
      </c>
      <c r="S475" s="378">
        <v>9.1999999999999993</v>
      </c>
      <c r="T475" s="381">
        <v>9.1539240506329111</v>
      </c>
      <c r="U475" s="381">
        <v>2.5000000000000001E-2</v>
      </c>
      <c r="V475" s="381">
        <v>5.8834927591273525E-2</v>
      </c>
      <c r="W475" s="390">
        <v>32.606666666666669</v>
      </c>
      <c r="X475" s="378" t="s">
        <v>815</v>
      </c>
      <c r="Y475" s="381">
        <v>9.1789240506329115</v>
      </c>
    </row>
    <row r="476" spans="1:25">
      <c r="A476" s="383"/>
      <c r="B476" s="383" t="s">
        <v>2126</v>
      </c>
      <c r="C476" s="383" t="s">
        <v>2405</v>
      </c>
      <c r="D476" s="385">
        <v>0.5</v>
      </c>
      <c r="E476" s="386">
        <v>43565</v>
      </c>
      <c r="F476" s="383" t="s">
        <v>1130</v>
      </c>
      <c r="G476" s="383"/>
      <c r="H476" s="387"/>
      <c r="I476" s="388"/>
      <c r="J476" s="383"/>
      <c r="K476" s="383"/>
      <c r="L476" s="383"/>
      <c r="M476" s="383"/>
      <c r="N476" s="383"/>
      <c r="O476" s="383"/>
      <c r="P476" s="378">
        <v>10.51</v>
      </c>
      <c r="Q476" s="378">
        <v>10.3</v>
      </c>
      <c r="R476" s="378">
        <v>6.25</v>
      </c>
      <c r="S476" s="378">
        <v>8.6000000000000014</v>
      </c>
      <c r="T476" s="381">
        <v>7.3979113924050637</v>
      </c>
      <c r="U476" s="381">
        <v>2.5000000000000001E-2</v>
      </c>
      <c r="V476" s="381">
        <v>5.8834927591273525E-2</v>
      </c>
      <c r="W476" s="390">
        <v>31.065570776255711</v>
      </c>
      <c r="X476" s="378" t="s">
        <v>815</v>
      </c>
      <c r="Y476" s="381">
        <v>7.422911392405064</v>
      </c>
    </row>
    <row r="477" spans="1:25">
      <c r="B477" t="s">
        <v>2126</v>
      </c>
      <c r="C477" t="s">
        <v>2405</v>
      </c>
      <c r="D477" s="18">
        <v>1</v>
      </c>
      <c r="E477" s="55">
        <v>43565</v>
      </c>
      <c r="H477" s="165"/>
      <c r="I477" s="166"/>
      <c r="P477" s="27">
        <v>10.52</v>
      </c>
      <c r="Q477" s="27">
        <v>10.3</v>
      </c>
      <c r="R477" s="27" t="s">
        <v>811</v>
      </c>
      <c r="S477" s="27" t="s">
        <v>811</v>
      </c>
      <c r="T477" s="27" t="s">
        <v>811</v>
      </c>
      <c r="U477" s="27" t="s">
        <v>811</v>
      </c>
      <c r="V477" s="27" t="s">
        <v>811</v>
      </c>
      <c r="W477" s="27" t="s">
        <v>811</v>
      </c>
      <c r="X477" s="27" t="s">
        <v>815</v>
      </c>
      <c r="Y477" s="27" t="s">
        <v>811</v>
      </c>
    </row>
    <row r="478" spans="1:25">
      <c r="B478" t="s">
        <v>2126</v>
      </c>
      <c r="C478" t="s">
        <v>2405</v>
      </c>
      <c r="D478" s="18">
        <v>2</v>
      </c>
      <c r="E478" s="55">
        <v>43565</v>
      </c>
      <c r="H478" s="165"/>
      <c r="I478" s="166"/>
      <c r="P478" s="27">
        <v>10.41</v>
      </c>
      <c r="Q478" s="27">
        <v>10.199999999999999</v>
      </c>
      <c r="R478" s="27" t="s">
        <v>811</v>
      </c>
      <c r="S478" s="27" t="s">
        <v>811</v>
      </c>
      <c r="T478" s="27" t="s">
        <v>811</v>
      </c>
      <c r="U478" s="27" t="s">
        <v>811</v>
      </c>
      <c r="V478" s="27" t="s">
        <v>811</v>
      </c>
      <c r="W478" s="27" t="s">
        <v>811</v>
      </c>
      <c r="X478" s="27" t="s">
        <v>815</v>
      </c>
      <c r="Y478" s="27" t="s">
        <v>811</v>
      </c>
    </row>
    <row r="479" spans="1:25">
      <c r="B479" t="s">
        <v>2126</v>
      </c>
      <c r="C479" t="s">
        <v>2405</v>
      </c>
      <c r="D479" s="18">
        <v>3</v>
      </c>
      <c r="E479" s="55">
        <v>43565</v>
      </c>
      <c r="H479" s="165"/>
      <c r="I479" s="166"/>
      <c r="P479" s="27">
        <v>10.38</v>
      </c>
      <c r="Q479" s="27">
        <v>10.199999999999999</v>
      </c>
      <c r="R479" s="27" t="s">
        <v>811</v>
      </c>
      <c r="S479" s="27" t="s">
        <v>811</v>
      </c>
      <c r="T479" s="27" t="s">
        <v>811</v>
      </c>
      <c r="U479" s="27" t="s">
        <v>811</v>
      </c>
      <c r="V479" s="27" t="s">
        <v>811</v>
      </c>
      <c r="W479" s="27" t="s">
        <v>811</v>
      </c>
      <c r="X479" s="27" t="s">
        <v>815</v>
      </c>
      <c r="Y479" s="27" t="s">
        <v>811</v>
      </c>
    </row>
    <row r="480" spans="1:25">
      <c r="B480" t="s">
        <v>2126</v>
      </c>
      <c r="C480" t="s">
        <v>2405</v>
      </c>
      <c r="D480" s="18">
        <v>4</v>
      </c>
      <c r="E480" s="55">
        <v>43565</v>
      </c>
      <c r="H480" s="165"/>
      <c r="I480" s="166"/>
      <c r="P480" s="27">
        <v>10.15</v>
      </c>
      <c r="Q480" s="27">
        <v>9.6</v>
      </c>
      <c r="R480" s="27" t="s">
        <v>811</v>
      </c>
      <c r="S480" s="27" t="s">
        <v>811</v>
      </c>
      <c r="T480" s="27" t="s">
        <v>811</v>
      </c>
      <c r="U480" s="27" t="s">
        <v>811</v>
      </c>
      <c r="V480" s="27" t="s">
        <v>811</v>
      </c>
      <c r="W480" s="27" t="s">
        <v>811</v>
      </c>
      <c r="X480" s="27" t="s">
        <v>815</v>
      </c>
      <c r="Y480" s="27" t="s">
        <v>811</v>
      </c>
    </row>
    <row r="481" spans="1:25">
      <c r="B481" t="s">
        <v>2126</v>
      </c>
      <c r="C481" t="s">
        <v>2405</v>
      </c>
      <c r="D481" s="18">
        <v>5</v>
      </c>
      <c r="E481" s="55">
        <v>43565</v>
      </c>
      <c r="H481" s="165"/>
      <c r="I481" s="166"/>
      <c r="P481" s="27">
        <v>8.77</v>
      </c>
      <c r="Q481" s="27">
        <v>9.1</v>
      </c>
      <c r="R481" s="27" t="s">
        <v>811</v>
      </c>
      <c r="S481" s="27" t="s">
        <v>811</v>
      </c>
      <c r="T481" s="27" t="s">
        <v>811</v>
      </c>
      <c r="U481" s="27" t="s">
        <v>811</v>
      </c>
      <c r="V481" s="27" t="s">
        <v>811</v>
      </c>
      <c r="W481" s="27" t="s">
        <v>811</v>
      </c>
      <c r="X481" s="27" t="s">
        <v>815</v>
      </c>
      <c r="Y481" s="27" t="s">
        <v>811</v>
      </c>
    </row>
    <row r="482" spans="1:25">
      <c r="B482" t="s">
        <v>2126</v>
      </c>
      <c r="C482" t="s">
        <v>2405</v>
      </c>
      <c r="D482" s="18">
        <v>5.5</v>
      </c>
      <c r="E482" s="55">
        <v>43565</v>
      </c>
      <c r="H482" s="165"/>
      <c r="I482" s="166"/>
      <c r="P482" s="27">
        <v>8.4600000000000009</v>
      </c>
      <c r="Q482" s="27">
        <v>9</v>
      </c>
      <c r="R482" s="27">
        <v>5.99</v>
      </c>
      <c r="S482" s="27">
        <v>8.7999999999999989</v>
      </c>
      <c r="T482" s="24">
        <v>1.1102531645569618</v>
      </c>
      <c r="U482" s="24">
        <v>1.7716468354430386</v>
      </c>
      <c r="V482" s="24">
        <v>5.8834927591273525E-2</v>
      </c>
      <c r="W482" s="49">
        <v>32.349817351598176</v>
      </c>
      <c r="X482" s="27" t="s">
        <v>815</v>
      </c>
      <c r="Y482" s="24">
        <v>2.8819000000000004</v>
      </c>
    </row>
    <row r="483" spans="1:25">
      <c r="A483" s="91">
        <v>130</v>
      </c>
      <c r="B483" s="91" t="s">
        <v>2126</v>
      </c>
      <c r="C483" s="91" t="s">
        <v>2138</v>
      </c>
      <c r="D483" s="83">
        <v>0.5</v>
      </c>
      <c r="E483" s="392">
        <v>43719</v>
      </c>
      <c r="F483" s="91" t="s">
        <v>1118</v>
      </c>
      <c r="G483" s="91">
        <v>3</v>
      </c>
      <c r="H483" s="393">
        <v>5.25</v>
      </c>
      <c r="I483" s="394">
        <v>3.7</v>
      </c>
      <c r="J483" s="84">
        <v>0.70476190476190481</v>
      </c>
      <c r="K483" s="91" t="s">
        <v>1022</v>
      </c>
      <c r="L483" s="91">
        <v>2</v>
      </c>
      <c r="M483" s="91">
        <v>3</v>
      </c>
      <c r="N483" s="91" t="s">
        <v>2407</v>
      </c>
      <c r="O483" s="91" t="s">
        <v>2408</v>
      </c>
      <c r="P483" s="355">
        <v>7.55</v>
      </c>
      <c r="Q483" s="355">
        <v>22.4</v>
      </c>
      <c r="R483" s="355">
        <v>6.19</v>
      </c>
      <c r="S483" s="355">
        <v>10.199999999999999</v>
      </c>
      <c r="T483" s="90">
        <v>2.1526222784810121</v>
      </c>
      <c r="U483" s="90">
        <v>1.2391014194356544</v>
      </c>
      <c r="V483" s="90">
        <v>0.58056853274210152</v>
      </c>
      <c r="W483" s="340">
        <v>30.975122238901996</v>
      </c>
      <c r="X483" s="355" t="s">
        <v>815</v>
      </c>
      <c r="Y483" s="90">
        <v>3.3917236979166665</v>
      </c>
    </row>
    <row r="484" spans="1:25">
      <c r="A484" s="181"/>
      <c r="B484" s="181" t="s">
        <v>2126</v>
      </c>
      <c r="C484" s="181" t="s">
        <v>2138</v>
      </c>
      <c r="D484" s="221">
        <v>0.5</v>
      </c>
      <c r="E484" s="395">
        <v>43719</v>
      </c>
      <c r="F484" s="181" t="s">
        <v>1130</v>
      </c>
      <c r="G484" s="181"/>
      <c r="H484" s="396"/>
      <c r="I484" s="397"/>
      <c r="J484" s="181"/>
      <c r="K484" s="181"/>
      <c r="L484" s="181"/>
      <c r="M484" s="181"/>
      <c r="N484" s="181"/>
      <c r="O484" s="181"/>
      <c r="P484" s="361">
        <v>7.55</v>
      </c>
      <c r="Q484" s="361">
        <v>22.4</v>
      </c>
      <c r="R484" s="361">
        <v>6.16</v>
      </c>
      <c r="S484" s="361">
        <v>9.8000000000000007</v>
      </c>
      <c r="T484" s="222">
        <v>3.1947648101265815</v>
      </c>
      <c r="U484" s="222">
        <v>0.76381608779008514</v>
      </c>
      <c r="V484" s="222">
        <v>0.58056853274210152</v>
      </c>
      <c r="W484" s="350">
        <v>31.264635427836154</v>
      </c>
      <c r="X484" s="361" t="s">
        <v>815</v>
      </c>
      <c r="Y484" s="222">
        <v>3.9585808979166668</v>
      </c>
    </row>
    <row r="485" spans="1:25">
      <c r="B485" t="s">
        <v>2126</v>
      </c>
      <c r="C485" t="s">
        <v>2138</v>
      </c>
      <c r="D485" s="18">
        <v>1</v>
      </c>
      <c r="E485" s="55">
        <v>43719</v>
      </c>
      <c r="H485" s="165"/>
      <c r="I485" s="166"/>
      <c r="P485" s="27">
        <v>7.38</v>
      </c>
      <c r="Q485" s="27">
        <v>22.4</v>
      </c>
      <c r="R485" s="27" t="s">
        <v>811</v>
      </c>
      <c r="S485" s="27" t="s">
        <v>811</v>
      </c>
      <c r="T485" s="27" t="s">
        <v>811</v>
      </c>
      <c r="U485" s="27" t="s">
        <v>811</v>
      </c>
      <c r="V485" s="27" t="s">
        <v>811</v>
      </c>
      <c r="W485" s="27" t="s">
        <v>811</v>
      </c>
      <c r="X485" s="27" t="s">
        <v>815</v>
      </c>
      <c r="Y485" s="27" t="s">
        <v>811</v>
      </c>
    </row>
    <row r="486" spans="1:25">
      <c r="B486" t="s">
        <v>2126</v>
      </c>
      <c r="C486" t="s">
        <v>2138</v>
      </c>
      <c r="D486" s="18">
        <v>2</v>
      </c>
      <c r="E486" s="55">
        <v>43719</v>
      </c>
      <c r="H486" s="165"/>
      <c r="I486" s="166"/>
      <c r="P486" s="27">
        <v>7.33</v>
      </c>
      <c r="Q486" s="27">
        <v>21.7</v>
      </c>
      <c r="R486" s="27" t="s">
        <v>811</v>
      </c>
      <c r="S486" s="27" t="s">
        <v>811</v>
      </c>
      <c r="T486" s="27" t="s">
        <v>811</v>
      </c>
      <c r="U486" s="27" t="s">
        <v>811</v>
      </c>
      <c r="V486" s="27" t="s">
        <v>811</v>
      </c>
      <c r="W486" s="27" t="s">
        <v>811</v>
      </c>
      <c r="X486" s="27" t="s">
        <v>815</v>
      </c>
      <c r="Y486" s="27" t="s">
        <v>811</v>
      </c>
    </row>
    <row r="487" spans="1:25">
      <c r="B487" t="s">
        <v>2126</v>
      </c>
      <c r="C487" t="s">
        <v>2138</v>
      </c>
      <c r="D487" s="18">
        <v>3</v>
      </c>
      <c r="E487" s="55">
        <v>43719</v>
      </c>
      <c r="H487" s="165"/>
      <c r="I487" s="166"/>
      <c r="P487" s="27">
        <v>6.59</v>
      </c>
      <c r="Q487" s="27">
        <v>21</v>
      </c>
      <c r="R487" s="27" t="s">
        <v>811</v>
      </c>
      <c r="S487" s="27" t="s">
        <v>811</v>
      </c>
      <c r="T487" s="27" t="s">
        <v>811</v>
      </c>
      <c r="U487" s="27" t="s">
        <v>811</v>
      </c>
      <c r="V487" s="27" t="s">
        <v>811</v>
      </c>
      <c r="W487" s="27" t="s">
        <v>811</v>
      </c>
      <c r="X487" s="27" t="s">
        <v>815</v>
      </c>
      <c r="Y487" s="27" t="s">
        <v>811</v>
      </c>
    </row>
    <row r="488" spans="1:25">
      <c r="B488" t="s">
        <v>2126</v>
      </c>
      <c r="C488" t="s">
        <v>2138</v>
      </c>
      <c r="D488" s="18">
        <v>4</v>
      </c>
      <c r="E488" s="55">
        <v>43719</v>
      </c>
      <c r="H488" s="165"/>
      <c r="I488" s="166"/>
      <c r="P488" s="27">
        <v>5.0599999999999996</v>
      </c>
      <c r="Q488" s="27">
        <v>20.5</v>
      </c>
      <c r="R488" s="27" t="s">
        <v>811</v>
      </c>
      <c r="S488" s="27" t="s">
        <v>811</v>
      </c>
      <c r="T488" s="27" t="s">
        <v>811</v>
      </c>
      <c r="U488" s="27" t="s">
        <v>811</v>
      </c>
      <c r="V488" s="27" t="s">
        <v>811</v>
      </c>
      <c r="W488" s="27" t="s">
        <v>811</v>
      </c>
      <c r="X488" s="27" t="s">
        <v>815</v>
      </c>
      <c r="Y488" s="27" t="s">
        <v>811</v>
      </c>
    </row>
    <row r="489" spans="1:25">
      <c r="B489" t="s">
        <v>2126</v>
      </c>
      <c r="C489" t="s">
        <v>2138</v>
      </c>
      <c r="D489" s="18">
        <v>4.2</v>
      </c>
      <c r="E489" s="55">
        <v>43719</v>
      </c>
      <c r="H489" s="165"/>
      <c r="I489" s="166"/>
      <c r="P489" s="27">
        <v>4.6500000000000004</v>
      </c>
      <c r="Q489" s="27">
        <v>20.399999999999999</v>
      </c>
      <c r="R489" s="27">
        <v>6.11</v>
      </c>
      <c r="S489" s="27">
        <v>9.8000000000000007</v>
      </c>
      <c r="T489" s="24">
        <v>9.5159572151898697</v>
      </c>
      <c r="U489" s="24">
        <v>2.2571550827267939</v>
      </c>
      <c r="V489" s="24">
        <v>0.86974276661923566</v>
      </c>
      <c r="W489" s="49">
        <v>33.001714561441133</v>
      </c>
      <c r="X489" s="27" t="s">
        <v>815</v>
      </c>
      <c r="Y489" s="24">
        <v>11.773112297916663</v>
      </c>
    </row>
    <row r="490" spans="1:25">
      <c r="A490" s="383">
        <v>5</v>
      </c>
      <c r="B490" s="383" t="s">
        <v>2126</v>
      </c>
      <c r="C490" s="383" t="s">
        <v>2229</v>
      </c>
      <c r="D490" s="385">
        <v>0.5</v>
      </c>
      <c r="E490" s="386">
        <v>43565</v>
      </c>
      <c r="F490" s="383"/>
      <c r="G490" s="383">
        <v>2</v>
      </c>
      <c r="H490" s="387">
        <v>3.1</v>
      </c>
      <c r="I490" s="388">
        <v>0.47499999999999998</v>
      </c>
      <c r="J490" s="389">
        <v>0.15322580645161288</v>
      </c>
      <c r="K490" s="383" t="s">
        <v>2409</v>
      </c>
      <c r="L490" s="383">
        <v>2</v>
      </c>
      <c r="M490" s="383">
        <v>2</v>
      </c>
      <c r="N490" s="383" t="s">
        <v>815</v>
      </c>
      <c r="O490" s="383" t="s">
        <v>2410</v>
      </c>
      <c r="P490" s="378">
        <v>7.62</v>
      </c>
      <c r="Q490" s="378">
        <v>9.3000000000000007</v>
      </c>
      <c r="R490" s="378">
        <v>4.8</v>
      </c>
      <c r="S490" s="378">
        <v>0.3</v>
      </c>
      <c r="T490" s="381">
        <v>7.4772151898734185</v>
      </c>
      <c r="U490" s="381">
        <v>2.0992848101265826</v>
      </c>
      <c r="V490" s="381">
        <v>0.40384466767428784</v>
      </c>
      <c r="W490" s="390">
        <v>59.062146118721458</v>
      </c>
      <c r="X490" s="378" t="s">
        <v>815</v>
      </c>
      <c r="Y490" s="381">
        <v>9.5765000000000011</v>
      </c>
    </row>
    <row r="491" spans="1:25">
      <c r="B491" t="s">
        <v>2126</v>
      </c>
      <c r="C491" t="s">
        <v>2229</v>
      </c>
      <c r="D491" s="18">
        <v>1</v>
      </c>
      <c r="E491" s="55">
        <v>43565</v>
      </c>
      <c r="H491" s="165"/>
      <c r="I491" s="166"/>
      <c r="P491" s="27">
        <v>6.32</v>
      </c>
      <c r="Q491" s="27">
        <v>8.4</v>
      </c>
      <c r="R491" s="27" t="s">
        <v>811</v>
      </c>
      <c r="S491" s="27" t="s">
        <v>811</v>
      </c>
      <c r="T491" s="27" t="s">
        <v>811</v>
      </c>
      <c r="U491" s="27" t="s">
        <v>811</v>
      </c>
      <c r="V491" s="27" t="s">
        <v>811</v>
      </c>
      <c r="W491" s="27" t="s">
        <v>811</v>
      </c>
      <c r="X491" s="27" t="s">
        <v>815</v>
      </c>
      <c r="Y491" s="27" t="s">
        <v>811</v>
      </c>
    </row>
    <row r="492" spans="1:25">
      <c r="B492" t="s">
        <v>2126</v>
      </c>
      <c r="C492" t="s">
        <v>2229</v>
      </c>
      <c r="D492" s="18">
        <v>1.5</v>
      </c>
      <c r="E492" s="55">
        <v>43565</v>
      </c>
      <c r="H492" s="165"/>
      <c r="I492" s="166"/>
      <c r="P492" s="27">
        <v>5.38</v>
      </c>
      <c r="Q492" s="27">
        <v>8.1</v>
      </c>
      <c r="R492" s="27" t="s">
        <v>811</v>
      </c>
      <c r="S492" s="27" t="s">
        <v>811</v>
      </c>
      <c r="T492" s="27" t="s">
        <v>811</v>
      </c>
      <c r="U492" s="27" t="s">
        <v>811</v>
      </c>
      <c r="V492" s="27" t="s">
        <v>811</v>
      </c>
      <c r="W492" s="27" t="s">
        <v>811</v>
      </c>
      <c r="X492" s="27" t="s">
        <v>815</v>
      </c>
      <c r="Y492" s="27" t="s">
        <v>811</v>
      </c>
    </row>
    <row r="493" spans="1:25">
      <c r="B493" t="s">
        <v>2126</v>
      </c>
      <c r="C493" t="s">
        <v>2229</v>
      </c>
      <c r="D493" s="18">
        <v>2</v>
      </c>
      <c r="E493" s="55">
        <v>43565</v>
      </c>
      <c r="H493" s="165"/>
      <c r="I493" s="166"/>
      <c r="P493" s="27">
        <v>2.2999999999999998</v>
      </c>
      <c r="Q493" s="27">
        <v>6.8</v>
      </c>
      <c r="R493" s="27" t="s">
        <v>811</v>
      </c>
      <c r="S493" s="27" t="s">
        <v>811</v>
      </c>
      <c r="T493" s="27" t="s">
        <v>811</v>
      </c>
      <c r="U493" s="27" t="s">
        <v>811</v>
      </c>
      <c r="V493" s="27" t="s">
        <v>811</v>
      </c>
      <c r="W493" s="27" t="s">
        <v>811</v>
      </c>
      <c r="X493" s="27" t="s">
        <v>815</v>
      </c>
      <c r="Y493" s="27" t="s">
        <v>811</v>
      </c>
    </row>
    <row r="494" spans="1:25">
      <c r="B494" t="s">
        <v>2126</v>
      </c>
      <c r="C494" t="s">
        <v>2229</v>
      </c>
      <c r="D494" s="18">
        <v>2.1</v>
      </c>
      <c r="E494" s="55">
        <v>43565</v>
      </c>
      <c r="H494" s="165"/>
      <c r="I494" s="166"/>
      <c r="P494" s="27" t="s">
        <v>815</v>
      </c>
      <c r="Q494" s="27" t="s">
        <v>815</v>
      </c>
      <c r="R494" s="27">
        <v>5.01</v>
      </c>
      <c r="S494" s="27">
        <v>2.2000000000000002</v>
      </c>
      <c r="T494" s="24">
        <v>1.1215822784810117</v>
      </c>
      <c r="U494" s="24">
        <v>6.7902177215189896</v>
      </c>
      <c r="V494" s="24">
        <v>0.67073331761555621</v>
      </c>
      <c r="W494" s="49">
        <v>69.079269406392697</v>
      </c>
      <c r="X494" s="27" t="s">
        <v>815</v>
      </c>
      <c r="Y494" s="24">
        <v>7.9118000000000013</v>
      </c>
    </row>
    <row r="495" spans="1:25">
      <c r="B495" t="s">
        <v>2126</v>
      </c>
      <c r="C495" t="s">
        <v>2229</v>
      </c>
      <c r="D495" s="18">
        <v>2.5</v>
      </c>
      <c r="E495" s="55">
        <v>43565</v>
      </c>
      <c r="H495" s="165"/>
      <c r="I495" s="166"/>
      <c r="P495" s="27">
        <v>1.47</v>
      </c>
      <c r="Q495" s="27">
        <v>6.2</v>
      </c>
      <c r="R495" s="27" t="s">
        <v>811</v>
      </c>
      <c r="S495" s="27" t="s">
        <v>811</v>
      </c>
      <c r="T495" s="27" t="s">
        <v>811</v>
      </c>
      <c r="U495" s="27" t="s">
        <v>811</v>
      </c>
      <c r="V495" s="27" t="s">
        <v>811</v>
      </c>
      <c r="W495" s="27" t="s">
        <v>811</v>
      </c>
      <c r="X495" s="27" t="s">
        <v>815</v>
      </c>
      <c r="Y495" s="27" t="s">
        <v>811</v>
      </c>
    </row>
    <row r="496" spans="1:25">
      <c r="A496" s="91">
        <v>45</v>
      </c>
      <c r="B496" s="91" t="s">
        <v>2126</v>
      </c>
      <c r="C496" s="91" t="s">
        <v>2229</v>
      </c>
      <c r="D496" s="83">
        <v>0.5</v>
      </c>
      <c r="E496" s="392">
        <v>43692</v>
      </c>
      <c r="F496" s="91"/>
      <c r="G496" s="91">
        <v>2</v>
      </c>
      <c r="H496" s="393">
        <v>2.6</v>
      </c>
      <c r="I496" s="394">
        <v>0.17499999999999999</v>
      </c>
      <c r="J496" s="84">
        <v>6.7307692307692304E-2</v>
      </c>
      <c r="K496" s="91" t="s">
        <v>2411</v>
      </c>
      <c r="L496" s="91">
        <v>2</v>
      </c>
      <c r="M496" s="91">
        <v>2</v>
      </c>
      <c r="N496" s="91"/>
      <c r="O496" s="91"/>
      <c r="P496" s="355">
        <v>1.19</v>
      </c>
      <c r="Q496" s="355">
        <v>21.3</v>
      </c>
      <c r="R496" s="355">
        <v>4.82</v>
      </c>
      <c r="S496" s="355">
        <v>0.3</v>
      </c>
      <c r="T496" s="90">
        <v>2.0392405063291132</v>
      </c>
      <c r="U496" s="90">
        <v>9.2349626186708846</v>
      </c>
      <c r="V496" s="90">
        <v>8.1036714350550572</v>
      </c>
      <c r="W496" s="340">
        <v>132.8837647437272</v>
      </c>
      <c r="X496" s="355" t="s">
        <v>815</v>
      </c>
      <c r="Y496" s="90">
        <v>11.274203124999998</v>
      </c>
    </row>
    <row r="497" spans="1:25">
      <c r="B497" t="s">
        <v>2126</v>
      </c>
      <c r="C497" t="s">
        <v>2229</v>
      </c>
      <c r="D497" s="18">
        <v>1</v>
      </c>
      <c r="E497" s="55">
        <v>43692</v>
      </c>
      <c r="H497" s="165"/>
      <c r="I497" s="166"/>
      <c r="P497" s="27">
        <v>0.78</v>
      </c>
      <c r="Q497" s="27">
        <v>21.2</v>
      </c>
      <c r="R497" s="27" t="s">
        <v>811</v>
      </c>
      <c r="S497" s="27" t="s">
        <v>811</v>
      </c>
      <c r="T497" s="27" t="s">
        <v>811</v>
      </c>
      <c r="U497" s="27" t="s">
        <v>811</v>
      </c>
      <c r="V497" s="27" t="s">
        <v>811</v>
      </c>
      <c r="W497" s="27" t="s">
        <v>811</v>
      </c>
      <c r="X497" s="27" t="s">
        <v>815</v>
      </c>
      <c r="Y497" s="27" t="s">
        <v>811</v>
      </c>
    </row>
    <row r="498" spans="1:25">
      <c r="B498" t="s">
        <v>2126</v>
      </c>
      <c r="C498" t="s">
        <v>2229</v>
      </c>
      <c r="D498" s="18">
        <v>1.5</v>
      </c>
      <c r="E498" s="55">
        <v>43692</v>
      </c>
      <c r="H498" s="165"/>
      <c r="I498" s="166"/>
      <c r="P498" s="27">
        <v>0.16</v>
      </c>
      <c r="Q498" s="27">
        <v>18.7</v>
      </c>
      <c r="R498" s="27" t="s">
        <v>811</v>
      </c>
      <c r="S498" s="27" t="s">
        <v>811</v>
      </c>
      <c r="T498" s="27" t="s">
        <v>811</v>
      </c>
      <c r="U498" s="27" t="s">
        <v>811</v>
      </c>
      <c r="V498" s="27" t="s">
        <v>811</v>
      </c>
      <c r="W498" s="27" t="s">
        <v>811</v>
      </c>
      <c r="X498" s="27" t="s">
        <v>815</v>
      </c>
      <c r="Y498" s="27" t="s">
        <v>811</v>
      </c>
    </row>
    <row r="499" spans="1:25">
      <c r="B499" t="s">
        <v>2126</v>
      </c>
      <c r="C499" t="s">
        <v>2229</v>
      </c>
      <c r="D499" s="18">
        <v>2</v>
      </c>
      <c r="E499" s="55">
        <v>43692</v>
      </c>
      <c r="H499" s="165"/>
      <c r="I499" s="166"/>
      <c r="P499" s="27">
        <v>0.24</v>
      </c>
      <c r="Q499" s="27">
        <v>13.4</v>
      </c>
      <c r="R499" s="27" t="s">
        <v>811</v>
      </c>
      <c r="S499" s="27" t="s">
        <v>811</v>
      </c>
      <c r="T499" s="27" t="s">
        <v>811</v>
      </c>
      <c r="U499" s="27" t="s">
        <v>811</v>
      </c>
      <c r="V499" s="27" t="s">
        <v>811</v>
      </c>
      <c r="W499" s="27" t="s">
        <v>811</v>
      </c>
      <c r="X499" s="27" t="s">
        <v>815</v>
      </c>
      <c r="Y499" s="27" t="s">
        <v>811</v>
      </c>
    </row>
    <row r="500" spans="1:25">
      <c r="B500" t="s">
        <v>2126</v>
      </c>
      <c r="C500" t="s">
        <v>2229</v>
      </c>
      <c r="D500" s="18">
        <v>2.1</v>
      </c>
      <c r="E500" s="55">
        <v>43692</v>
      </c>
      <c r="H500" s="165"/>
      <c r="I500" s="166"/>
      <c r="P500" s="27" t="s">
        <v>815</v>
      </c>
      <c r="Q500" s="27" t="s">
        <v>815</v>
      </c>
      <c r="R500" s="27">
        <v>5.34</v>
      </c>
      <c r="S500" s="27">
        <v>14.2</v>
      </c>
      <c r="T500" s="24">
        <v>1.6042025316455695</v>
      </c>
      <c r="U500" s="24">
        <v>21.247720593354426</v>
      </c>
      <c r="V500" s="24">
        <v>19.66537507731033</v>
      </c>
      <c r="W500" s="49">
        <v>197.59</v>
      </c>
      <c r="X500" s="27" t="s">
        <v>815</v>
      </c>
      <c r="Y500" s="24">
        <v>22.851923124999995</v>
      </c>
    </row>
    <row r="501" spans="1:25">
      <c r="A501" s="383">
        <v>6</v>
      </c>
      <c r="B501" s="383" t="s">
        <v>2126</v>
      </c>
      <c r="C501" s="383" t="s">
        <v>2140</v>
      </c>
      <c r="D501" s="385">
        <v>0.5</v>
      </c>
      <c r="E501" s="386">
        <v>43565</v>
      </c>
      <c r="F501" s="383"/>
      <c r="G501" s="383">
        <v>2</v>
      </c>
      <c r="H501" s="387">
        <v>1.75</v>
      </c>
      <c r="I501" s="388">
        <v>1.075</v>
      </c>
      <c r="J501" s="389">
        <v>0.61428571428571421</v>
      </c>
      <c r="K501" s="383" t="s">
        <v>2199</v>
      </c>
      <c r="L501" s="383">
        <v>6</v>
      </c>
      <c r="M501" s="383">
        <v>1</v>
      </c>
      <c r="N501" s="383" t="s">
        <v>815</v>
      </c>
      <c r="O501" s="383" t="s">
        <v>2412</v>
      </c>
      <c r="P501" s="378">
        <v>10.94</v>
      </c>
      <c r="Q501" s="378">
        <v>10.6</v>
      </c>
      <c r="R501" s="378">
        <v>6.78</v>
      </c>
      <c r="S501" s="378">
        <v>26.9</v>
      </c>
      <c r="T501" s="381">
        <v>3.9085443037974685</v>
      </c>
      <c r="U501" s="381">
        <v>3.4752056962025328</v>
      </c>
      <c r="V501" s="381">
        <v>0.11588586115870868</v>
      </c>
      <c r="W501" s="390">
        <v>36.716255707762549</v>
      </c>
      <c r="X501" s="378" t="s">
        <v>815</v>
      </c>
      <c r="Y501" s="381">
        <v>7.3837500000000009</v>
      </c>
    </row>
    <row r="502" spans="1:25">
      <c r="B502" t="s">
        <v>2126</v>
      </c>
      <c r="C502" t="s">
        <v>2140</v>
      </c>
      <c r="D502" s="18">
        <v>1</v>
      </c>
      <c r="E502" s="55">
        <v>43565</v>
      </c>
      <c r="H502" s="165"/>
      <c r="I502" s="166"/>
      <c r="P502" s="27">
        <v>10.53</v>
      </c>
      <c r="Q502" s="27">
        <v>11.7</v>
      </c>
      <c r="R502" s="27" t="s">
        <v>811</v>
      </c>
      <c r="S502" s="27" t="s">
        <v>811</v>
      </c>
      <c r="T502" s="27" t="s">
        <v>811</v>
      </c>
      <c r="U502" s="27" t="s">
        <v>811</v>
      </c>
      <c r="V502" s="27" t="s">
        <v>811</v>
      </c>
      <c r="W502" s="27" t="s">
        <v>811</v>
      </c>
      <c r="X502" s="27" t="s">
        <v>815</v>
      </c>
      <c r="Y502" s="27" t="s">
        <v>811</v>
      </c>
    </row>
    <row r="503" spans="1:25">
      <c r="B503" t="s">
        <v>2126</v>
      </c>
      <c r="C503" t="s">
        <v>2140</v>
      </c>
      <c r="D503" s="18">
        <v>1.25</v>
      </c>
      <c r="E503" s="55">
        <v>43565</v>
      </c>
      <c r="H503" s="165"/>
      <c r="I503" s="166"/>
      <c r="P503" s="27">
        <v>6.7</v>
      </c>
      <c r="Q503" s="27">
        <v>16.5</v>
      </c>
      <c r="R503" s="27">
        <v>6.88</v>
      </c>
      <c r="S503" s="27">
        <v>36</v>
      </c>
      <c r="T503" s="24">
        <v>6.5708860759493675</v>
      </c>
      <c r="U503" s="24">
        <v>3.9901139240506334</v>
      </c>
      <c r="V503" s="24">
        <v>0.1545144815449449</v>
      </c>
      <c r="W503" s="49">
        <v>42.110091324200909</v>
      </c>
      <c r="X503" s="27" t="s">
        <v>815</v>
      </c>
      <c r="Y503" s="24">
        <v>10.561</v>
      </c>
    </row>
    <row r="504" spans="1:25">
      <c r="A504" s="91">
        <v>46</v>
      </c>
      <c r="B504" s="91" t="s">
        <v>2126</v>
      </c>
      <c r="C504" s="91" t="s">
        <v>2140</v>
      </c>
      <c r="D504" s="83">
        <v>0.5</v>
      </c>
      <c r="E504" s="392">
        <v>43692</v>
      </c>
      <c r="F504" s="91"/>
      <c r="G504" s="91">
        <v>2</v>
      </c>
      <c r="H504" s="393">
        <v>1.6</v>
      </c>
      <c r="I504" s="394">
        <v>1.6</v>
      </c>
      <c r="J504" s="84">
        <v>1</v>
      </c>
      <c r="K504" s="91" t="s">
        <v>2413</v>
      </c>
      <c r="L504" s="91">
        <v>2</v>
      </c>
      <c r="M504" s="91">
        <v>2</v>
      </c>
      <c r="N504" s="91" t="s">
        <v>2414</v>
      </c>
      <c r="O504" s="91" t="s">
        <v>2415</v>
      </c>
      <c r="P504" s="355">
        <v>4.1900000000000004</v>
      </c>
      <c r="Q504" s="355">
        <v>24.3</v>
      </c>
      <c r="R504" s="355" t="s">
        <v>811</v>
      </c>
      <c r="S504" s="355" t="s">
        <v>811</v>
      </c>
      <c r="T504" s="355" t="s">
        <v>811</v>
      </c>
      <c r="U504" s="355" t="s">
        <v>811</v>
      </c>
      <c r="V504" s="355" t="s">
        <v>811</v>
      </c>
      <c r="W504" s="355" t="s">
        <v>811</v>
      </c>
      <c r="X504" s="355" t="s">
        <v>815</v>
      </c>
      <c r="Y504" s="355" t="s">
        <v>811</v>
      </c>
    </row>
    <row r="505" spans="1:25">
      <c r="A505" s="181"/>
      <c r="B505" s="181" t="s">
        <v>2126</v>
      </c>
      <c r="C505" s="181" t="s">
        <v>2140</v>
      </c>
      <c r="D505" s="221">
        <v>0.8</v>
      </c>
      <c r="E505" s="395">
        <v>43692</v>
      </c>
      <c r="F505" s="181" t="s">
        <v>1118</v>
      </c>
      <c r="G505" s="181"/>
      <c r="H505" s="396"/>
      <c r="I505" s="397"/>
      <c r="J505" s="181"/>
      <c r="K505" s="181"/>
      <c r="L505" s="181"/>
      <c r="M505" s="181"/>
      <c r="N505" s="181"/>
      <c r="O505" s="181"/>
      <c r="P505" s="361" t="s">
        <v>815</v>
      </c>
      <c r="Q505" s="361" t="s">
        <v>815</v>
      </c>
      <c r="R505" s="361">
        <v>6.68</v>
      </c>
      <c r="S505" s="361">
        <v>44.000000000000007</v>
      </c>
      <c r="T505" s="222">
        <v>9.5980253164556952</v>
      </c>
      <c r="U505" s="222">
        <v>3.4590178085443006</v>
      </c>
      <c r="V505" s="222">
        <v>2.14</v>
      </c>
      <c r="W505" s="350">
        <v>35.028306883980271</v>
      </c>
      <c r="X505" s="361" t="s">
        <v>815</v>
      </c>
      <c r="Y505" s="222">
        <v>13.057043124999996</v>
      </c>
    </row>
    <row r="506" spans="1:25">
      <c r="A506" s="181"/>
      <c r="B506" s="181" t="s">
        <v>2126</v>
      </c>
      <c r="C506" s="181" t="s">
        <v>2140</v>
      </c>
      <c r="D506" s="221">
        <v>0.8</v>
      </c>
      <c r="E506" s="395">
        <v>43692</v>
      </c>
      <c r="F506" s="181" t="s">
        <v>1130</v>
      </c>
      <c r="G506" s="181"/>
      <c r="H506" s="396"/>
      <c r="I506" s="397"/>
      <c r="J506" s="181"/>
      <c r="K506" s="181"/>
      <c r="L506" s="181"/>
      <c r="M506" s="181"/>
      <c r="N506" s="181"/>
      <c r="O506" s="181"/>
      <c r="P506" s="361" t="s">
        <v>815</v>
      </c>
      <c r="Q506" s="361" t="s">
        <v>815</v>
      </c>
      <c r="R506" s="361">
        <v>6.71</v>
      </c>
      <c r="S506" s="361">
        <v>42.9</v>
      </c>
      <c r="T506" s="222">
        <v>5.0074683544303795</v>
      </c>
      <c r="U506" s="222">
        <v>1.2396316455696195</v>
      </c>
      <c r="V506" s="222">
        <v>0.94222133050417201</v>
      </c>
      <c r="W506" s="350">
        <v>38.502465151190222</v>
      </c>
      <c r="X506" s="361" t="s">
        <v>815</v>
      </c>
      <c r="Y506" s="222">
        <v>6.2470999999999988</v>
      </c>
    </row>
    <row r="507" spans="1:25">
      <c r="B507" t="s">
        <v>2126</v>
      </c>
      <c r="C507" t="s">
        <v>2140</v>
      </c>
      <c r="D507" s="18">
        <v>1</v>
      </c>
      <c r="E507" s="55">
        <v>43692</v>
      </c>
      <c r="H507" s="165"/>
      <c r="I507" s="166"/>
      <c r="P507" s="27">
        <v>3.91</v>
      </c>
      <c r="Q507" s="27">
        <v>24</v>
      </c>
      <c r="R507" s="27" t="s">
        <v>811</v>
      </c>
      <c r="S507" s="27" t="s">
        <v>811</v>
      </c>
      <c r="T507" s="27" t="s">
        <v>811</v>
      </c>
      <c r="U507" s="27" t="s">
        <v>811</v>
      </c>
      <c r="V507" s="27" t="s">
        <v>811</v>
      </c>
      <c r="W507" s="27" t="s">
        <v>811</v>
      </c>
      <c r="X507" s="27" t="s">
        <v>815</v>
      </c>
      <c r="Y507" s="27" t="s">
        <v>811</v>
      </c>
    </row>
    <row r="508" spans="1:25">
      <c r="B508" t="s">
        <v>2126</v>
      </c>
      <c r="C508" t="s">
        <v>2140</v>
      </c>
      <c r="D508" s="18">
        <v>1.1000000000000001</v>
      </c>
      <c r="E508" s="55">
        <v>43692</v>
      </c>
      <c r="H508" s="165"/>
      <c r="I508" s="166"/>
      <c r="P508" s="27">
        <v>3.37</v>
      </c>
      <c r="Q508" s="27">
        <v>23.8</v>
      </c>
      <c r="R508" s="27" t="s">
        <v>811</v>
      </c>
      <c r="S508" s="27" t="s">
        <v>811</v>
      </c>
      <c r="T508" s="27" t="s">
        <v>811</v>
      </c>
      <c r="U508" s="27" t="s">
        <v>811</v>
      </c>
      <c r="V508" s="27" t="s">
        <v>811</v>
      </c>
      <c r="W508" s="27" t="s">
        <v>811</v>
      </c>
      <c r="X508" s="27" t="s">
        <v>815</v>
      </c>
      <c r="Y508" s="27" t="s">
        <v>811</v>
      </c>
    </row>
    <row r="509" spans="1:25">
      <c r="A509" s="383">
        <v>7</v>
      </c>
      <c r="B509" s="383" t="s">
        <v>2126</v>
      </c>
      <c r="C509" s="383" t="s">
        <v>2142</v>
      </c>
      <c r="D509" s="385">
        <v>0.5</v>
      </c>
      <c r="E509" s="386">
        <v>43565</v>
      </c>
      <c r="F509" s="383"/>
      <c r="G509" s="383">
        <v>3</v>
      </c>
      <c r="H509" s="387">
        <v>11</v>
      </c>
      <c r="I509" s="388">
        <v>4.2</v>
      </c>
      <c r="J509" s="389">
        <v>0.38181818181818183</v>
      </c>
      <c r="K509" s="383" t="s">
        <v>2416</v>
      </c>
      <c r="L509" s="383">
        <v>3</v>
      </c>
      <c r="M509" s="383">
        <v>2</v>
      </c>
      <c r="N509" s="383" t="s">
        <v>1106</v>
      </c>
      <c r="O509" s="383"/>
      <c r="P509" s="378">
        <v>10.6</v>
      </c>
      <c r="Q509" s="378">
        <v>9.6</v>
      </c>
      <c r="R509" s="378">
        <v>6.69</v>
      </c>
      <c r="S509" s="378">
        <v>18.8</v>
      </c>
      <c r="T509" s="381">
        <v>2.6850000000000005</v>
      </c>
      <c r="U509" s="381">
        <v>0.62650000000000006</v>
      </c>
      <c r="V509" s="381">
        <v>4.0449012719000553E-2</v>
      </c>
      <c r="W509" s="390">
        <v>30.808721461187215</v>
      </c>
      <c r="X509" s="378" t="s">
        <v>815</v>
      </c>
      <c r="Y509" s="381">
        <v>3.3115000000000006</v>
      </c>
    </row>
    <row r="510" spans="1:25">
      <c r="B510" t="s">
        <v>2126</v>
      </c>
      <c r="C510" t="s">
        <v>2142</v>
      </c>
      <c r="D510" s="18">
        <v>1</v>
      </c>
      <c r="E510" s="55">
        <v>43565</v>
      </c>
      <c r="H510" s="165"/>
      <c r="I510" s="166"/>
      <c r="P510" s="27">
        <v>10.7</v>
      </c>
      <c r="Q510" s="27">
        <v>9.6</v>
      </c>
      <c r="R510" s="27" t="s">
        <v>811</v>
      </c>
      <c r="S510" s="27" t="s">
        <v>811</v>
      </c>
      <c r="T510" s="27" t="s">
        <v>811</v>
      </c>
      <c r="U510" s="27" t="s">
        <v>811</v>
      </c>
      <c r="V510" s="27" t="s">
        <v>811</v>
      </c>
      <c r="W510" s="27" t="s">
        <v>811</v>
      </c>
      <c r="X510" s="27" t="s">
        <v>815</v>
      </c>
      <c r="Y510" s="27" t="s">
        <v>811</v>
      </c>
    </row>
    <row r="511" spans="1:25">
      <c r="B511" t="s">
        <v>2126</v>
      </c>
      <c r="C511" t="s">
        <v>2142</v>
      </c>
      <c r="D511" s="18">
        <v>2</v>
      </c>
      <c r="E511" s="55">
        <v>43565</v>
      </c>
      <c r="H511" s="165"/>
      <c r="I511" s="166"/>
      <c r="P511" s="27">
        <v>10.7</v>
      </c>
      <c r="Q511" s="27">
        <v>9.6</v>
      </c>
      <c r="R511" s="27" t="s">
        <v>811</v>
      </c>
      <c r="S511" s="27" t="s">
        <v>811</v>
      </c>
      <c r="T511" s="27" t="s">
        <v>811</v>
      </c>
      <c r="U511" s="27" t="s">
        <v>811</v>
      </c>
      <c r="V511" s="27" t="s">
        <v>811</v>
      </c>
      <c r="W511" s="27" t="s">
        <v>811</v>
      </c>
      <c r="X511" s="27" t="s">
        <v>815</v>
      </c>
      <c r="Y511" s="27" t="s">
        <v>811</v>
      </c>
    </row>
    <row r="512" spans="1:25">
      <c r="B512" t="s">
        <v>2126</v>
      </c>
      <c r="C512" t="s">
        <v>2142</v>
      </c>
      <c r="D512" s="18">
        <v>3</v>
      </c>
      <c r="E512" s="55">
        <v>43565</v>
      </c>
      <c r="H512" s="165"/>
      <c r="I512" s="166"/>
      <c r="P512" s="27">
        <v>10.7</v>
      </c>
      <c r="Q512" s="27">
        <v>9.6</v>
      </c>
      <c r="R512" s="27">
        <v>6.52</v>
      </c>
      <c r="S512" s="27">
        <v>17.399999999999999</v>
      </c>
      <c r="T512" s="24">
        <v>2.5377215189873419</v>
      </c>
      <c r="U512" s="24">
        <v>0.68427848101265809</v>
      </c>
      <c r="V512" s="24">
        <v>4.4126195693455147E-2</v>
      </c>
      <c r="W512" s="49">
        <v>27.469680365296803</v>
      </c>
      <c r="X512" s="27" t="s">
        <v>815</v>
      </c>
      <c r="Y512" s="24">
        <v>3.222</v>
      </c>
    </row>
    <row r="513" spans="1:25">
      <c r="B513" t="s">
        <v>2126</v>
      </c>
      <c r="C513" t="s">
        <v>2142</v>
      </c>
      <c r="D513" s="18">
        <v>4</v>
      </c>
      <c r="E513" s="55">
        <v>43565</v>
      </c>
      <c r="H513" s="165"/>
      <c r="I513" s="166"/>
      <c r="P513" s="27">
        <v>10.6</v>
      </c>
      <c r="Q513" s="27">
        <v>9.6</v>
      </c>
      <c r="R513" s="27" t="s">
        <v>811</v>
      </c>
      <c r="S513" s="27" t="s">
        <v>811</v>
      </c>
      <c r="T513" s="27" t="s">
        <v>811</v>
      </c>
      <c r="U513" s="27" t="s">
        <v>811</v>
      </c>
      <c r="V513" s="27" t="s">
        <v>811</v>
      </c>
      <c r="W513" s="27" t="s">
        <v>811</v>
      </c>
      <c r="X513" s="27" t="s">
        <v>815</v>
      </c>
      <c r="Y513" s="27" t="s">
        <v>811</v>
      </c>
    </row>
    <row r="514" spans="1:25">
      <c r="B514" t="s">
        <v>2126</v>
      </c>
      <c r="C514" t="s">
        <v>2142</v>
      </c>
      <c r="D514" s="18">
        <v>5</v>
      </c>
      <c r="E514" s="55">
        <v>43565</v>
      </c>
      <c r="H514" s="165"/>
      <c r="I514" s="166"/>
      <c r="P514" s="27">
        <v>10.6</v>
      </c>
      <c r="Q514" s="27">
        <v>9.5</v>
      </c>
      <c r="R514" s="27" t="s">
        <v>811</v>
      </c>
      <c r="S514" s="27" t="s">
        <v>811</v>
      </c>
      <c r="T514" s="27" t="s">
        <v>811</v>
      </c>
      <c r="U514" s="27" t="s">
        <v>811</v>
      </c>
      <c r="V514" s="27" t="s">
        <v>811</v>
      </c>
      <c r="W514" s="27" t="s">
        <v>811</v>
      </c>
      <c r="X514" s="27" t="s">
        <v>815</v>
      </c>
      <c r="Y514" s="27" t="s">
        <v>811</v>
      </c>
    </row>
    <row r="515" spans="1:25">
      <c r="B515" t="s">
        <v>2126</v>
      </c>
      <c r="C515" t="s">
        <v>2142</v>
      </c>
      <c r="D515" s="18">
        <v>6</v>
      </c>
      <c r="E515" s="55">
        <v>43565</v>
      </c>
      <c r="H515" s="165"/>
      <c r="I515" s="166"/>
      <c r="P515" s="27">
        <v>10.6</v>
      </c>
      <c r="Q515" s="27">
        <v>9.5</v>
      </c>
      <c r="R515" s="27" t="s">
        <v>811</v>
      </c>
      <c r="S515" s="27" t="s">
        <v>811</v>
      </c>
      <c r="T515" s="27" t="s">
        <v>811</v>
      </c>
      <c r="U515" s="27" t="s">
        <v>811</v>
      </c>
      <c r="V515" s="27" t="s">
        <v>811</v>
      </c>
      <c r="W515" s="27" t="s">
        <v>811</v>
      </c>
      <c r="X515" s="27" t="s">
        <v>815</v>
      </c>
      <c r="Y515" s="27" t="s">
        <v>811</v>
      </c>
    </row>
    <row r="516" spans="1:25">
      <c r="B516" t="s">
        <v>2126</v>
      </c>
      <c r="C516" t="s">
        <v>2142</v>
      </c>
      <c r="D516" s="18">
        <v>7</v>
      </c>
      <c r="E516" s="55">
        <v>43565</v>
      </c>
      <c r="H516" s="165"/>
      <c r="I516" s="166"/>
      <c r="P516" s="27">
        <v>10</v>
      </c>
      <c r="Q516" s="27">
        <v>9.5</v>
      </c>
      <c r="R516" s="27" t="s">
        <v>811</v>
      </c>
      <c r="S516" s="27" t="s">
        <v>811</v>
      </c>
      <c r="T516" s="27" t="s">
        <v>811</v>
      </c>
      <c r="U516" s="27" t="s">
        <v>811</v>
      </c>
      <c r="V516" s="27" t="s">
        <v>811</v>
      </c>
      <c r="W516" s="27" t="s">
        <v>811</v>
      </c>
      <c r="X516" s="27" t="s">
        <v>815</v>
      </c>
      <c r="Y516" s="27" t="s">
        <v>811</v>
      </c>
    </row>
    <row r="517" spans="1:25">
      <c r="B517" t="s">
        <v>2126</v>
      </c>
      <c r="C517" t="s">
        <v>2142</v>
      </c>
      <c r="D517" s="18">
        <v>8</v>
      </c>
      <c r="E517" s="55">
        <v>43565</v>
      </c>
      <c r="H517" s="165"/>
      <c r="I517" s="166"/>
      <c r="P517" s="27">
        <v>9.1</v>
      </c>
      <c r="Q517" s="27">
        <v>8.8000000000000007</v>
      </c>
      <c r="R517" s="27" t="s">
        <v>811</v>
      </c>
      <c r="S517" s="27" t="s">
        <v>811</v>
      </c>
      <c r="T517" s="27" t="s">
        <v>811</v>
      </c>
      <c r="U517" s="27" t="s">
        <v>811</v>
      </c>
      <c r="V517" s="27" t="s">
        <v>811</v>
      </c>
      <c r="W517" s="27" t="s">
        <v>811</v>
      </c>
      <c r="X517" s="27" t="s">
        <v>815</v>
      </c>
      <c r="Y517" s="27" t="s">
        <v>811</v>
      </c>
    </row>
    <row r="518" spans="1:25">
      <c r="B518" t="s">
        <v>2126</v>
      </c>
      <c r="C518" t="s">
        <v>2142</v>
      </c>
      <c r="D518" s="18">
        <v>9</v>
      </c>
      <c r="E518" s="55">
        <v>43565</v>
      </c>
      <c r="H518" s="165"/>
      <c r="I518" s="166"/>
      <c r="P518" s="27">
        <v>8.9</v>
      </c>
      <c r="Q518" s="27">
        <v>8.8000000000000007</v>
      </c>
      <c r="R518" s="27" t="s">
        <v>811</v>
      </c>
      <c r="S518" s="27" t="s">
        <v>811</v>
      </c>
      <c r="T518" s="27" t="s">
        <v>811</v>
      </c>
      <c r="U518" s="27" t="s">
        <v>811</v>
      </c>
      <c r="V518" s="27" t="s">
        <v>811</v>
      </c>
      <c r="W518" s="27" t="s">
        <v>811</v>
      </c>
      <c r="X518" s="27" t="s">
        <v>815</v>
      </c>
      <c r="Y518" s="27" t="s">
        <v>811</v>
      </c>
    </row>
    <row r="519" spans="1:25">
      <c r="B519" t="s">
        <v>2126</v>
      </c>
      <c r="C519" t="s">
        <v>2142</v>
      </c>
      <c r="D519" s="18">
        <v>10</v>
      </c>
      <c r="E519" s="55">
        <v>43565</v>
      </c>
      <c r="H519" s="165"/>
      <c r="I519" s="166"/>
      <c r="P519" s="27">
        <v>3.5</v>
      </c>
      <c r="Q519" s="27">
        <v>8.6999999999999993</v>
      </c>
      <c r="R519" s="27">
        <v>6.14</v>
      </c>
      <c r="S519" s="27">
        <v>18.7</v>
      </c>
      <c r="T519" s="24">
        <v>1.3255063291139242</v>
      </c>
      <c r="U519" s="24">
        <v>2.791493670886076</v>
      </c>
      <c r="V519" s="24">
        <v>5.1480561642364336E-2</v>
      </c>
      <c r="W519" s="49">
        <v>33.634063926940634</v>
      </c>
      <c r="X519" s="27" t="s">
        <v>815</v>
      </c>
      <c r="Y519" s="24">
        <v>4.117</v>
      </c>
    </row>
    <row r="520" spans="1:25">
      <c r="B520" t="s">
        <v>2126</v>
      </c>
      <c r="C520" t="s">
        <v>2142</v>
      </c>
      <c r="D520" s="18">
        <v>10.5</v>
      </c>
      <c r="E520" s="55">
        <v>43565</v>
      </c>
      <c r="H520" s="165"/>
      <c r="I520" s="166"/>
      <c r="P520" s="27">
        <v>0.5</v>
      </c>
      <c r="Q520" s="27">
        <v>8.8000000000000007</v>
      </c>
      <c r="R520" s="27" t="s">
        <v>811</v>
      </c>
      <c r="S520" s="27" t="s">
        <v>811</v>
      </c>
      <c r="T520" s="27" t="s">
        <v>811</v>
      </c>
      <c r="U520" s="27" t="s">
        <v>811</v>
      </c>
      <c r="V520" s="27" t="s">
        <v>811</v>
      </c>
      <c r="W520" s="27" t="s">
        <v>811</v>
      </c>
      <c r="X520" s="27" t="s">
        <v>815</v>
      </c>
      <c r="Y520" s="27" t="s">
        <v>811</v>
      </c>
    </row>
    <row r="521" spans="1:25">
      <c r="A521" s="91">
        <v>95</v>
      </c>
      <c r="B521" s="91" t="s">
        <v>2126</v>
      </c>
      <c r="C521" s="91" t="s">
        <v>2142</v>
      </c>
      <c r="D521" s="83">
        <v>0.5</v>
      </c>
      <c r="E521" s="392">
        <v>43713</v>
      </c>
      <c r="F521" s="91" t="s">
        <v>1118</v>
      </c>
      <c r="G521" s="91">
        <v>4</v>
      </c>
      <c r="H521" s="393">
        <v>8.9</v>
      </c>
      <c r="I521" s="394">
        <v>1.8</v>
      </c>
      <c r="J521" s="84">
        <v>0.20224719101123595</v>
      </c>
      <c r="K521" s="91" t="s">
        <v>1044</v>
      </c>
      <c r="L521" s="91">
        <v>2</v>
      </c>
      <c r="M521" s="91">
        <v>2</v>
      </c>
      <c r="N521" s="91" t="s">
        <v>2417</v>
      </c>
      <c r="O521" s="91"/>
      <c r="P521" s="355">
        <v>8.3000000000000007</v>
      </c>
      <c r="Q521" s="355">
        <v>22.4</v>
      </c>
      <c r="R521" s="355">
        <v>6.86</v>
      </c>
      <c r="S521" s="355">
        <v>24.700000000000003</v>
      </c>
      <c r="T521" s="90">
        <v>13.171998227848105</v>
      </c>
      <c r="U521" s="90">
        <v>8.4266388700685599</v>
      </c>
      <c r="V521" s="90">
        <v>0.53628063431042783</v>
      </c>
      <c r="W521" s="340">
        <v>31.55414861677032</v>
      </c>
      <c r="X521" s="355" t="s">
        <v>815</v>
      </c>
      <c r="Y521" s="90">
        <v>21.598637097916665</v>
      </c>
    </row>
    <row r="522" spans="1:25">
      <c r="A522" s="181"/>
      <c r="B522" s="181" t="s">
        <v>2126</v>
      </c>
      <c r="C522" s="181" t="s">
        <v>2142</v>
      </c>
      <c r="D522" s="221">
        <v>0.5</v>
      </c>
      <c r="E522" s="395">
        <v>43713</v>
      </c>
      <c r="F522" s="181" t="s">
        <v>1130</v>
      </c>
      <c r="G522" s="181"/>
      <c r="H522" s="396"/>
      <c r="I522" s="397"/>
      <c r="J522" s="181"/>
      <c r="K522" s="181"/>
      <c r="L522" s="181"/>
      <c r="M522" s="181"/>
      <c r="N522" s="181"/>
      <c r="O522" s="181"/>
      <c r="P522" s="361" t="s">
        <v>815</v>
      </c>
      <c r="Q522" s="361" t="s">
        <v>815</v>
      </c>
      <c r="R522" s="361">
        <v>6.81</v>
      </c>
      <c r="S522" s="361">
        <v>24.700000000000003</v>
      </c>
      <c r="T522" s="222">
        <v>5.2619655696202523</v>
      </c>
      <c r="U522" s="222">
        <v>4.0682621282964115</v>
      </c>
      <c r="V522" s="222">
        <v>0.53628063431042783</v>
      </c>
      <c r="W522" s="350">
        <v>32.133174994638644</v>
      </c>
      <c r="X522" s="361" t="s">
        <v>815</v>
      </c>
      <c r="Y522" s="222">
        <v>9.3302276979166638</v>
      </c>
    </row>
    <row r="523" spans="1:25">
      <c r="B523" t="s">
        <v>2126</v>
      </c>
      <c r="C523" t="s">
        <v>2142</v>
      </c>
      <c r="D523" s="18">
        <v>1</v>
      </c>
      <c r="E523" s="55">
        <v>43713</v>
      </c>
      <c r="H523" s="165"/>
      <c r="I523" s="166"/>
      <c r="P523" s="27">
        <v>8.1999999999999993</v>
      </c>
      <c r="Q523" s="27">
        <v>22.4</v>
      </c>
      <c r="R523" s="27" t="s">
        <v>811</v>
      </c>
      <c r="S523" s="27" t="s">
        <v>811</v>
      </c>
      <c r="T523" s="27" t="s">
        <v>811</v>
      </c>
      <c r="U523" s="27" t="s">
        <v>811</v>
      </c>
      <c r="V523" s="27" t="s">
        <v>811</v>
      </c>
      <c r="W523" s="27" t="s">
        <v>811</v>
      </c>
      <c r="X523" s="27" t="s">
        <v>815</v>
      </c>
      <c r="Y523" s="27" t="s">
        <v>811</v>
      </c>
    </row>
    <row r="524" spans="1:25">
      <c r="B524" t="s">
        <v>2126</v>
      </c>
      <c r="C524" t="s">
        <v>2142</v>
      </c>
      <c r="D524" s="18">
        <v>2</v>
      </c>
      <c r="E524" s="55">
        <v>43713</v>
      </c>
      <c r="H524" s="165"/>
      <c r="I524" s="166"/>
      <c r="P524" s="27">
        <v>8.1999999999999993</v>
      </c>
      <c r="Q524" s="27">
        <v>22.4</v>
      </c>
      <c r="R524" s="27" t="s">
        <v>811</v>
      </c>
      <c r="S524" s="27" t="s">
        <v>811</v>
      </c>
      <c r="T524" s="27" t="s">
        <v>811</v>
      </c>
      <c r="U524" s="27" t="s">
        <v>811</v>
      </c>
      <c r="V524" s="27" t="s">
        <v>811</v>
      </c>
      <c r="W524" s="27" t="s">
        <v>811</v>
      </c>
      <c r="X524" s="27" t="s">
        <v>815</v>
      </c>
      <c r="Y524" s="27" t="s">
        <v>811</v>
      </c>
    </row>
    <row r="525" spans="1:25">
      <c r="B525" t="s">
        <v>2126</v>
      </c>
      <c r="C525" t="s">
        <v>2142</v>
      </c>
      <c r="D525" s="18">
        <v>3</v>
      </c>
      <c r="E525" s="55">
        <v>43713</v>
      </c>
      <c r="H525" s="165"/>
      <c r="I525" s="166"/>
      <c r="P525" s="27">
        <v>8.3000000000000007</v>
      </c>
      <c r="Q525" s="27">
        <v>22.4</v>
      </c>
      <c r="R525" s="27">
        <v>6.75</v>
      </c>
      <c r="S525" s="27">
        <v>25.100000000000005</v>
      </c>
      <c r="T525" s="24">
        <v>14.325188734177214</v>
      </c>
      <c r="U525" s="24">
        <v>14.814989940301949</v>
      </c>
      <c r="V525" s="24">
        <v>0.53628063431042783</v>
      </c>
      <c r="W525" s="49">
        <v>31.55414861677032</v>
      </c>
      <c r="X525" s="27" t="s">
        <v>815</v>
      </c>
      <c r="Y525" s="24">
        <v>29.140178674479163</v>
      </c>
    </row>
    <row r="526" spans="1:25">
      <c r="B526" t="s">
        <v>2126</v>
      </c>
      <c r="C526" t="s">
        <v>2142</v>
      </c>
      <c r="D526" s="18">
        <v>4</v>
      </c>
      <c r="E526" s="55">
        <v>43713</v>
      </c>
      <c r="H526" s="165"/>
      <c r="I526" s="166"/>
      <c r="P526" s="27">
        <v>8.1999999999999993</v>
      </c>
      <c r="Q526" s="27">
        <v>22.4</v>
      </c>
      <c r="R526" s="27" t="s">
        <v>811</v>
      </c>
      <c r="S526" s="27" t="s">
        <v>811</v>
      </c>
      <c r="T526" s="27" t="s">
        <v>811</v>
      </c>
      <c r="U526" s="27" t="s">
        <v>811</v>
      </c>
      <c r="V526" s="27" t="s">
        <v>811</v>
      </c>
      <c r="W526" s="27" t="s">
        <v>811</v>
      </c>
      <c r="X526" s="27" t="s">
        <v>815</v>
      </c>
      <c r="Y526" s="27" t="s">
        <v>811</v>
      </c>
    </row>
    <row r="527" spans="1:25">
      <c r="B527" t="s">
        <v>2126</v>
      </c>
      <c r="C527" t="s">
        <v>2142</v>
      </c>
      <c r="D527" s="18">
        <v>5</v>
      </c>
      <c r="E527" s="55">
        <v>43713</v>
      </c>
      <c r="H527" s="165"/>
      <c r="I527" s="166"/>
      <c r="P527" s="27">
        <v>0.28000000000000003</v>
      </c>
      <c r="Q527" s="27">
        <v>19.5</v>
      </c>
      <c r="R527" s="27" t="s">
        <v>811</v>
      </c>
      <c r="S527" s="27" t="s">
        <v>811</v>
      </c>
      <c r="T527" s="27" t="s">
        <v>811</v>
      </c>
      <c r="U527" s="27" t="s">
        <v>811</v>
      </c>
      <c r="V527" s="27" t="s">
        <v>811</v>
      </c>
      <c r="W527" s="27" t="s">
        <v>811</v>
      </c>
      <c r="X527" s="27" t="s">
        <v>815</v>
      </c>
      <c r="Y527" s="27" t="s">
        <v>811</v>
      </c>
    </row>
    <row r="528" spans="1:25">
      <c r="B528" t="s">
        <v>2126</v>
      </c>
      <c r="C528" t="s">
        <v>2142</v>
      </c>
      <c r="D528" s="18">
        <v>6</v>
      </c>
      <c r="E528" s="55">
        <v>43713</v>
      </c>
      <c r="H528" s="165"/>
      <c r="I528" s="166"/>
      <c r="P528" s="27">
        <v>0.25</v>
      </c>
      <c r="Q528" s="27">
        <v>15.8</v>
      </c>
      <c r="R528" s="27" t="s">
        <v>811</v>
      </c>
      <c r="S528" s="27" t="s">
        <v>811</v>
      </c>
      <c r="T528" s="27" t="s">
        <v>811</v>
      </c>
      <c r="U528" s="27" t="s">
        <v>811</v>
      </c>
      <c r="V528" s="27" t="s">
        <v>811</v>
      </c>
      <c r="W528" s="27" t="s">
        <v>811</v>
      </c>
      <c r="X528" s="27" t="s">
        <v>815</v>
      </c>
      <c r="Y528" s="27" t="s">
        <v>811</v>
      </c>
    </row>
    <row r="529" spans="1:25">
      <c r="B529" t="s">
        <v>2126</v>
      </c>
      <c r="C529" t="s">
        <v>2142</v>
      </c>
      <c r="D529" s="18">
        <v>7</v>
      </c>
      <c r="E529" s="55">
        <v>43713</v>
      </c>
      <c r="H529" s="165"/>
      <c r="I529" s="166"/>
      <c r="P529" s="27">
        <v>0.23</v>
      </c>
      <c r="Q529" s="27">
        <v>13.5</v>
      </c>
      <c r="R529" s="27" t="s">
        <v>811</v>
      </c>
      <c r="S529" s="27" t="s">
        <v>811</v>
      </c>
      <c r="T529" s="27" t="s">
        <v>811</v>
      </c>
      <c r="U529" s="27" t="s">
        <v>811</v>
      </c>
      <c r="V529" s="27" t="s">
        <v>811</v>
      </c>
      <c r="W529" s="27" t="s">
        <v>811</v>
      </c>
      <c r="X529" s="27" t="s">
        <v>815</v>
      </c>
      <c r="Y529" s="27" t="s">
        <v>811</v>
      </c>
    </row>
    <row r="530" spans="1:25">
      <c r="B530" t="s">
        <v>2126</v>
      </c>
      <c r="C530" t="s">
        <v>2142</v>
      </c>
      <c r="D530" s="18">
        <v>7.5</v>
      </c>
      <c r="E530" s="55">
        <v>43713</v>
      </c>
      <c r="H530" s="165"/>
      <c r="I530" s="166"/>
      <c r="P530" s="27">
        <v>0.18</v>
      </c>
      <c r="Q530" s="27">
        <v>12.4</v>
      </c>
      <c r="R530" s="27" t="s">
        <v>811</v>
      </c>
      <c r="S530" s="27" t="s">
        <v>811</v>
      </c>
      <c r="T530" s="27" t="s">
        <v>811</v>
      </c>
      <c r="U530" s="27" t="s">
        <v>811</v>
      </c>
      <c r="V530" s="27" t="s">
        <v>811</v>
      </c>
      <c r="W530" s="27" t="s">
        <v>811</v>
      </c>
      <c r="X530" s="27" t="s">
        <v>815</v>
      </c>
      <c r="Y530" s="27" t="s">
        <v>811</v>
      </c>
    </row>
    <row r="531" spans="1:25">
      <c r="B531" t="s">
        <v>2126</v>
      </c>
      <c r="C531" t="s">
        <v>2142</v>
      </c>
      <c r="D531" s="18">
        <v>7.8</v>
      </c>
      <c r="E531" s="55">
        <v>43713</v>
      </c>
      <c r="H531" s="165"/>
      <c r="I531" s="166"/>
      <c r="P531" s="27" t="s">
        <v>815</v>
      </c>
      <c r="Q531" s="27" t="s">
        <v>815</v>
      </c>
      <c r="R531" s="27">
        <v>6.12</v>
      </c>
      <c r="S531" s="27">
        <v>42.5</v>
      </c>
      <c r="T531" s="24">
        <v>11.121881772151898</v>
      </c>
      <c r="U531" s="24">
        <v>5.5100065257647701</v>
      </c>
      <c r="V531" s="24">
        <v>1.6305613256740095</v>
      </c>
      <c r="W531" s="49">
        <v>36.765389999999996</v>
      </c>
      <c r="X531" s="27" t="s">
        <v>815</v>
      </c>
      <c r="Y531" s="24">
        <v>16.631888297916667</v>
      </c>
    </row>
    <row r="532" spans="1:25">
      <c r="A532" s="383">
        <v>8</v>
      </c>
      <c r="B532" s="383" t="s">
        <v>2126</v>
      </c>
      <c r="C532" s="383" t="s">
        <v>2151</v>
      </c>
      <c r="D532" s="385">
        <v>0.5</v>
      </c>
      <c r="E532" s="386">
        <v>43565</v>
      </c>
      <c r="F532" s="383"/>
      <c r="G532" s="383">
        <v>2</v>
      </c>
      <c r="H532" s="387">
        <v>5.0999999999999996</v>
      </c>
      <c r="I532" s="388">
        <v>2.4500000000000002</v>
      </c>
      <c r="J532" s="389">
        <v>0.48039215686274517</v>
      </c>
      <c r="K532" s="383" t="s">
        <v>1022</v>
      </c>
      <c r="L532" s="383">
        <v>3</v>
      </c>
      <c r="M532" s="383">
        <v>2</v>
      </c>
      <c r="N532" s="383" t="s">
        <v>1106</v>
      </c>
      <c r="O532" s="383" t="s">
        <v>2418</v>
      </c>
      <c r="P532" s="378">
        <v>12.7</v>
      </c>
      <c r="Q532" s="378">
        <v>10.3</v>
      </c>
      <c r="R532" s="378">
        <v>6.57</v>
      </c>
      <c r="S532" s="378">
        <v>18.100000000000001</v>
      </c>
      <c r="T532" s="381">
        <v>11.895569620253164</v>
      </c>
      <c r="U532" s="381">
        <v>0.6344303797468348</v>
      </c>
      <c r="V532" s="381">
        <v>8.4280626297242672E-2</v>
      </c>
      <c r="W532" s="390">
        <v>33.634063926940634</v>
      </c>
      <c r="X532" s="378" t="s">
        <v>815</v>
      </c>
      <c r="Y532" s="381">
        <v>12.53</v>
      </c>
    </row>
    <row r="533" spans="1:25">
      <c r="B533" t="s">
        <v>2126</v>
      </c>
      <c r="C533" t="s">
        <v>2151</v>
      </c>
      <c r="D533" s="18">
        <v>1</v>
      </c>
      <c r="E533" s="55">
        <v>43565</v>
      </c>
      <c r="H533" s="165"/>
      <c r="I533" s="166"/>
      <c r="P533" s="27">
        <v>12.8</v>
      </c>
      <c r="Q533" s="27">
        <v>10.4</v>
      </c>
      <c r="R533" s="27" t="s">
        <v>811</v>
      </c>
      <c r="S533" s="27" t="s">
        <v>811</v>
      </c>
      <c r="T533" s="27" t="s">
        <v>811</v>
      </c>
      <c r="U533" s="27" t="s">
        <v>811</v>
      </c>
      <c r="V533" s="27" t="s">
        <v>811</v>
      </c>
      <c r="W533" s="27" t="s">
        <v>811</v>
      </c>
      <c r="X533" s="27" t="s">
        <v>815</v>
      </c>
      <c r="Y533" s="27" t="s">
        <v>811</v>
      </c>
    </row>
    <row r="534" spans="1:25">
      <c r="B534" t="s">
        <v>2126</v>
      </c>
      <c r="C534" t="s">
        <v>2151</v>
      </c>
      <c r="D534" s="18">
        <v>2</v>
      </c>
      <c r="E534" s="55">
        <v>43565</v>
      </c>
      <c r="H534" s="165"/>
      <c r="I534" s="166"/>
      <c r="P534" s="27">
        <v>12.3</v>
      </c>
      <c r="Q534" s="27">
        <v>10.4</v>
      </c>
      <c r="R534" s="27" t="s">
        <v>811</v>
      </c>
      <c r="S534" s="27" t="s">
        <v>811</v>
      </c>
      <c r="T534" s="27" t="s">
        <v>811</v>
      </c>
      <c r="U534" s="27" t="s">
        <v>811</v>
      </c>
      <c r="V534" s="27" t="s">
        <v>811</v>
      </c>
      <c r="W534" s="27" t="s">
        <v>811</v>
      </c>
      <c r="X534" s="27" t="s">
        <v>815</v>
      </c>
      <c r="Y534" s="27" t="s">
        <v>811</v>
      </c>
    </row>
    <row r="535" spans="1:25">
      <c r="B535" t="s">
        <v>2126</v>
      </c>
      <c r="C535" t="s">
        <v>2151</v>
      </c>
      <c r="D535" s="18">
        <v>3</v>
      </c>
      <c r="E535" s="55">
        <v>43565</v>
      </c>
      <c r="H535" s="165"/>
      <c r="I535" s="166"/>
      <c r="P535" s="27">
        <v>12.4</v>
      </c>
      <c r="Q535" s="27">
        <v>10.4</v>
      </c>
      <c r="R535" s="27" t="s">
        <v>811</v>
      </c>
      <c r="S535" s="27" t="s">
        <v>811</v>
      </c>
      <c r="T535" s="27" t="s">
        <v>811</v>
      </c>
      <c r="U535" s="27" t="s">
        <v>811</v>
      </c>
      <c r="V535" s="27" t="s">
        <v>811</v>
      </c>
      <c r="W535" s="27" t="s">
        <v>811</v>
      </c>
      <c r="X535" s="27" t="s">
        <v>815</v>
      </c>
      <c r="Y535" s="27" t="s">
        <v>811</v>
      </c>
    </row>
    <row r="536" spans="1:25">
      <c r="B536" t="s">
        <v>2126</v>
      </c>
      <c r="C536" t="s">
        <v>2151</v>
      </c>
      <c r="D536" s="18">
        <v>4</v>
      </c>
      <c r="E536" s="55">
        <v>43565</v>
      </c>
      <c r="H536" s="165"/>
      <c r="I536" s="166"/>
      <c r="P536" s="27">
        <v>10.5</v>
      </c>
      <c r="Q536" s="27">
        <v>10.1</v>
      </c>
      <c r="R536" s="27" t="s">
        <v>811</v>
      </c>
      <c r="S536" s="27" t="s">
        <v>811</v>
      </c>
      <c r="T536" s="27" t="s">
        <v>811</v>
      </c>
      <c r="U536" s="27" t="s">
        <v>811</v>
      </c>
      <c r="V536" s="27" t="s">
        <v>811</v>
      </c>
      <c r="W536" s="27" t="s">
        <v>811</v>
      </c>
      <c r="X536" s="27" t="s">
        <v>815</v>
      </c>
      <c r="Y536" s="27" t="s">
        <v>811</v>
      </c>
    </row>
    <row r="537" spans="1:25">
      <c r="B537" t="s">
        <v>2126</v>
      </c>
      <c r="C537" t="s">
        <v>2151</v>
      </c>
      <c r="D537" s="18">
        <v>4.0999999999999996</v>
      </c>
      <c r="E537" s="55">
        <v>43565</v>
      </c>
      <c r="H537" s="165"/>
      <c r="I537" s="166"/>
      <c r="P537" s="27" t="s">
        <v>815</v>
      </c>
      <c r="Q537" s="27" t="s">
        <v>815</v>
      </c>
      <c r="R537" s="27">
        <v>6.29</v>
      </c>
      <c r="S537" s="27">
        <v>25.500000000000004</v>
      </c>
      <c r="T537" s="24">
        <v>26.736708860759492</v>
      </c>
      <c r="U537" s="24">
        <v>5.9307911392405082</v>
      </c>
      <c r="V537" s="24">
        <v>0.19665479469356623</v>
      </c>
      <c r="W537" s="49">
        <v>56.236803652968035</v>
      </c>
      <c r="X537" s="27" t="s">
        <v>815</v>
      </c>
      <c r="Y537" s="24">
        <v>32.667500000000004</v>
      </c>
    </row>
    <row r="538" spans="1:25">
      <c r="B538" t="s">
        <v>2126</v>
      </c>
      <c r="C538" t="s">
        <v>2151</v>
      </c>
      <c r="D538" s="18">
        <v>4.5</v>
      </c>
      <c r="E538" s="55">
        <v>43565</v>
      </c>
      <c r="H538" s="165"/>
      <c r="I538" s="166"/>
      <c r="P538" s="27">
        <v>8.6999999999999993</v>
      </c>
      <c r="Q538" s="27">
        <v>9.6999999999999993</v>
      </c>
      <c r="R538" s="27" t="s">
        <v>811</v>
      </c>
      <c r="S538" s="27" t="s">
        <v>811</v>
      </c>
      <c r="T538" s="27" t="s">
        <v>811</v>
      </c>
      <c r="U538" s="27" t="s">
        <v>811</v>
      </c>
      <c r="V538" s="27" t="s">
        <v>811</v>
      </c>
      <c r="W538" s="27" t="s">
        <v>811</v>
      </c>
      <c r="X538" s="27" t="s">
        <v>815</v>
      </c>
      <c r="Y538" s="27" t="s">
        <v>811</v>
      </c>
    </row>
    <row r="539" spans="1:25">
      <c r="A539" s="91">
        <v>47</v>
      </c>
      <c r="B539" s="91" t="s">
        <v>2126</v>
      </c>
      <c r="C539" s="91" t="s">
        <v>2151</v>
      </c>
      <c r="D539" s="83">
        <v>0.5</v>
      </c>
      <c r="E539" s="392">
        <v>43692</v>
      </c>
      <c r="F539" s="91"/>
      <c r="G539" s="91">
        <v>2</v>
      </c>
      <c r="H539" s="393">
        <v>5.01</v>
      </c>
      <c r="I539" s="394">
        <v>0.95</v>
      </c>
      <c r="J539" s="84">
        <v>0.18962075848303392</v>
      </c>
      <c r="K539" s="91" t="s">
        <v>1022</v>
      </c>
      <c r="L539" s="91">
        <v>2</v>
      </c>
      <c r="M539" s="91">
        <v>2</v>
      </c>
      <c r="N539" s="91" t="s">
        <v>2419</v>
      </c>
      <c r="O539" s="91" t="s">
        <v>2420</v>
      </c>
      <c r="P539" s="355">
        <v>6.67</v>
      </c>
      <c r="Q539" s="355">
        <v>25.4</v>
      </c>
      <c r="R539" s="355">
        <v>6.47</v>
      </c>
      <c r="S539" s="355">
        <v>25</v>
      </c>
      <c r="T539" s="90">
        <v>14.954430379746837</v>
      </c>
      <c r="U539" s="90">
        <v>3.2140696202531647</v>
      </c>
      <c r="V539" s="90">
        <v>1.8592176061959047</v>
      </c>
      <c r="W539" s="340">
        <v>64.269138966330701</v>
      </c>
      <c r="X539" s="355" t="s">
        <v>815</v>
      </c>
      <c r="Y539" s="90">
        <v>18.168500000000002</v>
      </c>
    </row>
    <row r="540" spans="1:25">
      <c r="B540" t="s">
        <v>2126</v>
      </c>
      <c r="C540" t="s">
        <v>2151</v>
      </c>
      <c r="D540" s="18">
        <v>1</v>
      </c>
      <c r="E540" s="55">
        <v>43692</v>
      </c>
      <c r="H540" s="165"/>
      <c r="I540" s="166"/>
      <c r="P540" s="27">
        <v>6.86</v>
      </c>
      <c r="Q540" s="27">
        <v>24.8</v>
      </c>
      <c r="R540" s="27" t="s">
        <v>811</v>
      </c>
      <c r="S540" s="27" t="s">
        <v>811</v>
      </c>
      <c r="T540" s="27" t="s">
        <v>811</v>
      </c>
      <c r="U540" s="27" t="s">
        <v>811</v>
      </c>
      <c r="V540" s="27" t="s">
        <v>811</v>
      </c>
      <c r="W540" s="27" t="s">
        <v>811</v>
      </c>
      <c r="X540" s="27" t="s">
        <v>815</v>
      </c>
      <c r="Y540" s="27" t="s">
        <v>811</v>
      </c>
    </row>
    <row r="541" spans="1:25">
      <c r="B541" t="s">
        <v>2126</v>
      </c>
      <c r="C541" t="s">
        <v>2151</v>
      </c>
      <c r="D541" s="18">
        <v>2</v>
      </c>
      <c r="E541" s="55">
        <v>43692</v>
      </c>
      <c r="H541" s="165"/>
      <c r="I541" s="166"/>
      <c r="P541" s="27">
        <v>3.83</v>
      </c>
      <c r="Q541" s="27">
        <v>24.3</v>
      </c>
      <c r="R541" s="27" t="s">
        <v>811</v>
      </c>
      <c r="S541" s="27" t="s">
        <v>811</v>
      </c>
      <c r="T541" s="27" t="s">
        <v>811</v>
      </c>
      <c r="U541" s="27" t="s">
        <v>811</v>
      </c>
      <c r="V541" s="27" t="s">
        <v>811</v>
      </c>
      <c r="W541" s="27" t="s">
        <v>811</v>
      </c>
      <c r="X541" s="27" t="s">
        <v>815</v>
      </c>
      <c r="Y541" s="27" t="s">
        <v>811</v>
      </c>
    </row>
    <row r="542" spans="1:25">
      <c r="B542" t="s">
        <v>2126</v>
      </c>
      <c r="C542" t="s">
        <v>2151</v>
      </c>
      <c r="D542" s="18">
        <v>3</v>
      </c>
      <c r="E542" s="55">
        <v>43692</v>
      </c>
      <c r="H542" s="165"/>
      <c r="I542" s="166"/>
      <c r="P542" s="27">
        <v>3.18</v>
      </c>
      <c r="Q542" s="27">
        <v>24.1</v>
      </c>
      <c r="R542" s="27" t="s">
        <v>811</v>
      </c>
      <c r="S542" s="27" t="s">
        <v>811</v>
      </c>
      <c r="T542" s="27" t="s">
        <v>811</v>
      </c>
      <c r="U542" s="27" t="s">
        <v>811</v>
      </c>
      <c r="V542" s="27" t="s">
        <v>811</v>
      </c>
      <c r="W542" s="27" t="s">
        <v>811</v>
      </c>
      <c r="X542" s="27" t="s">
        <v>815</v>
      </c>
      <c r="Y542" s="27" t="s">
        <v>811</v>
      </c>
    </row>
    <row r="543" spans="1:25">
      <c r="B543" t="s">
        <v>2126</v>
      </c>
      <c r="C543" t="s">
        <v>2151</v>
      </c>
      <c r="D543" s="18">
        <v>4</v>
      </c>
      <c r="E543" s="55">
        <v>43692</v>
      </c>
      <c r="H543" s="165"/>
      <c r="I543" s="166"/>
      <c r="P543" s="27">
        <v>2.83</v>
      </c>
      <c r="Q543" s="27">
        <v>24.1</v>
      </c>
      <c r="R543" s="27" t="s">
        <v>811</v>
      </c>
      <c r="S543" s="27" t="s">
        <v>811</v>
      </c>
      <c r="T543" s="27" t="s">
        <v>811</v>
      </c>
      <c r="U543" s="27" t="s">
        <v>811</v>
      </c>
      <c r="V543" s="27" t="s">
        <v>811</v>
      </c>
      <c r="W543" s="27" t="s">
        <v>811</v>
      </c>
      <c r="X543" s="27" t="s">
        <v>815</v>
      </c>
      <c r="Y543" s="27" t="s">
        <v>811</v>
      </c>
    </row>
    <row r="544" spans="1:25">
      <c r="B544" t="s">
        <v>2126</v>
      </c>
      <c r="C544" t="s">
        <v>2151</v>
      </c>
      <c r="D544" s="18">
        <v>4.5</v>
      </c>
      <c r="E544" s="55">
        <v>43692</v>
      </c>
      <c r="H544" s="165"/>
      <c r="I544" s="166"/>
      <c r="P544" s="27">
        <v>2.77</v>
      </c>
      <c r="Q544" s="27">
        <v>24.1</v>
      </c>
      <c r="R544" s="27">
        <v>6.3</v>
      </c>
      <c r="S544" s="27">
        <v>26</v>
      </c>
      <c r="T544" s="24">
        <v>7.5905063291139241</v>
      </c>
      <c r="U544" s="24">
        <v>6.4609936708860802</v>
      </c>
      <c r="V544" s="24">
        <v>1.3330239440649887</v>
      </c>
      <c r="W544" s="49">
        <v>62.242546643791556</v>
      </c>
      <c r="X544" s="27" t="s">
        <v>815</v>
      </c>
      <c r="Y544" s="24">
        <v>14.051500000000004</v>
      </c>
    </row>
    <row r="545" spans="1:25">
      <c r="B545" t="s">
        <v>2126</v>
      </c>
      <c r="C545" t="s">
        <v>2151</v>
      </c>
      <c r="D545" s="18">
        <v>4.8</v>
      </c>
      <c r="E545" s="55">
        <v>43692</v>
      </c>
      <c r="H545" s="165"/>
      <c r="I545" s="166"/>
      <c r="P545" s="27">
        <v>0.17</v>
      </c>
      <c r="Q545" s="27">
        <v>22.1</v>
      </c>
      <c r="R545" s="27" t="s">
        <v>811</v>
      </c>
      <c r="S545" s="27" t="s">
        <v>811</v>
      </c>
      <c r="T545" s="27" t="s">
        <v>811</v>
      </c>
      <c r="U545" s="27" t="s">
        <v>811</v>
      </c>
      <c r="V545" s="27" t="s">
        <v>811</v>
      </c>
      <c r="W545" s="27" t="s">
        <v>811</v>
      </c>
      <c r="X545" s="27" t="s">
        <v>815</v>
      </c>
      <c r="Y545" s="27" t="s">
        <v>811</v>
      </c>
    </row>
    <row r="546" spans="1:25">
      <c r="A546" s="383">
        <v>9</v>
      </c>
      <c r="B546" s="383" t="s">
        <v>2126</v>
      </c>
      <c r="C546" s="383" t="s">
        <v>2152</v>
      </c>
      <c r="D546" s="385">
        <v>0.5</v>
      </c>
      <c r="E546" s="386">
        <v>43565</v>
      </c>
      <c r="F546" s="383"/>
      <c r="G546" s="383">
        <v>3</v>
      </c>
      <c r="H546" s="387">
        <v>2.2000000000000002</v>
      </c>
      <c r="I546" s="388">
        <v>1.75</v>
      </c>
      <c r="J546" s="389">
        <v>0.79545454545454541</v>
      </c>
      <c r="K546" s="383" t="s">
        <v>2203</v>
      </c>
      <c r="L546" s="383">
        <v>3</v>
      </c>
      <c r="M546" s="383">
        <v>3</v>
      </c>
      <c r="N546" s="383" t="s">
        <v>1106</v>
      </c>
      <c r="O546" s="383" t="s">
        <v>2421</v>
      </c>
      <c r="P546" s="378">
        <v>9.89</v>
      </c>
      <c r="Q546" s="378">
        <v>11.2</v>
      </c>
      <c r="R546" s="378">
        <v>6.08</v>
      </c>
      <c r="S546" s="378">
        <v>11.599999999999998</v>
      </c>
      <c r="T546" s="381">
        <v>3.9538607594936712</v>
      </c>
      <c r="U546" s="381">
        <v>3.3940892405063292</v>
      </c>
      <c r="V546" s="381">
        <v>7.0233855247702232E-2</v>
      </c>
      <c r="W546" s="390">
        <v>33.120365296803655</v>
      </c>
      <c r="X546" s="378" t="s">
        <v>815</v>
      </c>
      <c r="Y546" s="381">
        <v>7.3479500000000009</v>
      </c>
    </row>
    <row r="547" spans="1:25">
      <c r="B547" t="s">
        <v>2126</v>
      </c>
      <c r="C547" t="s">
        <v>2152</v>
      </c>
      <c r="D547" s="18">
        <v>1</v>
      </c>
      <c r="E547" s="55">
        <v>43565</v>
      </c>
      <c r="H547" s="165"/>
      <c r="I547" s="166"/>
      <c r="P547" s="27">
        <v>11.52</v>
      </c>
      <c r="Q547" s="27">
        <v>11.2</v>
      </c>
      <c r="R547" s="27" t="s">
        <v>811</v>
      </c>
      <c r="S547" s="27" t="s">
        <v>811</v>
      </c>
      <c r="T547" s="27" t="s">
        <v>811</v>
      </c>
      <c r="U547" s="27" t="s">
        <v>811</v>
      </c>
      <c r="V547" s="27" t="s">
        <v>811</v>
      </c>
      <c r="W547" s="27" t="s">
        <v>811</v>
      </c>
      <c r="X547" s="27" t="s">
        <v>815</v>
      </c>
      <c r="Y547" s="27" t="s">
        <v>811</v>
      </c>
    </row>
    <row r="548" spans="1:25">
      <c r="B548" t="s">
        <v>2126</v>
      </c>
      <c r="C548" t="s">
        <v>2152</v>
      </c>
      <c r="D548" s="18">
        <v>1.2</v>
      </c>
      <c r="E548" s="55">
        <v>43565</v>
      </c>
      <c r="F548" t="s">
        <v>1118</v>
      </c>
      <c r="H548" s="165"/>
      <c r="I548" s="166"/>
      <c r="P548" s="27" t="s">
        <v>815</v>
      </c>
      <c r="Q548" s="27" t="s">
        <v>815</v>
      </c>
      <c r="R548" s="27">
        <v>6.11</v>
      </c>
      <c r="S548" s="27">
        <v>11.599999999999998</v>
      </c>
      <c r="T548" s="24">
        <v>3.8179113924050636</v>
      </c>
      <c r="U548" s="24">
        <v>3.3689386075949366</v>
      </c>
      <c r="V548" s="24">
        <v>8.0768933534857562E-2</v>
      </c>
      <c r="W548" s="49">
        <v>33.120365296803655</v>
      </c>
      <c r="X548" s="27" t="s">
        <v>815</v>
      </c>
      <c r="Y548" s="24">
        <v>7.1868499999999997</v>
      </c>
    </row>
    <row r="549" spans="1:25">
      <c r="B549" t="s">
        <v>2126</v>
      </c>
      <c r="C549" t="s">
        <v>2152</v>
      </c>
      <c r="D549" s="18">
        <v>1.2</v>
      </c>
      <c r="E549" s="55">
        <v>43565</v>
      </c>
      <c r="F549" t="s">
        <v>1130</v>
      </c>
      <c r="H549" s="165"/>
      <c r="I549" s="166"/>
      <c r="P549" s="27" t="s">
        <v>815</v>
      </c>
      <c r="Q549" s="27" t="s">
        <v>815</v>
      </c>
      <c r="R549" s="27">
        <v>6.11</v>
      </c>
      <c r="S549" s="27">
        <v>11.7</v>
      </c>
      <c r="T549" s="24">
        <v>3.5573417721518994</v>
      </c>
      <c r="U549" s="24">
        <v>2.9403582278480989</v>
      </c>
      <c r="V549" s="24">
        <v>8.0768933534857562E-2</v>
      </c>
      <c r="W549" s="49">
        <v>33.120365296803655</v>
      </c>
      <c r="X549" s="27" t="s">
        <v>815</v>
      </c>
      <c r="Y549" s="24">
        <v>6.4976999999999983</v>
      </c>
    </row>
    <row r="550" spans="1:25">
      <c r="B550" t="s">
        <v>2126</v>
      </c>
      <c r="C550" t="s">
        <v>2152</v>
      </c>
      <c r="D550" s="18">
        <v>1.5</v>
      </c>
      <c r="E550" s="55">
        <v>43565</v>
      </c>
      <c r="H550" s="165"/>
      <c r="I550" s="166"/>
      <c r="P550" s="27">
        <v>10.46</v>
      </c>
      <c r="Q550" s="27">
        <v>11.1</v>
      </c>
      <c r="R550" s="27" t="s">
        <v>811</v>
      </c>
      <c r="S550" s="27" t="s">
        <v>811</v>
      </c>
      <c r="T550" s="27" t="s">
        <v>811</v>
      </c>
      <c r="U550" s="27" t="s">
        <v>811</v>
      </c>
      <c r="V550" s="27" t="s">
        <v>811</v>
      </c>
      <c r="W550" s="27" t="s">
        <v>811</v>
      </c>
      <c r="X550" s="27" t="s">
        <v>815</v>
      </c>
      <c r="Y550" s="27" t="s">
        <v>811</v>
      </c>
    </row>
    <row r="551" spans="1:25">
      <c r="B551" t="s">
        <v>2126</v>
      </c>
      <c r="C551" t="s">
        <v>2152</v>
      </c>
      <c r="D551" s="18">
        <v>2</v>
      </c>
      <c r="E551" s="55">
        <v>43565</v>
      </c>
      <c r="H551" s="165"/>
      <c r="I551" s="166"/>
      <c r="P551" s="27">
        <v>9.7200000000000006</v>
      </c>
      <c r="Q551" s="27">
        <v>11</v>
      </c>
      <c r="R551" s="27" t="s">
        <v>811</v>
      </c>
      <c r="S551" s="27" t="s">
        <v>811</v>
      </c>
      <c r="T551" s="27" t="s">
        <v>811</v>
      </c>
      <c r="U551" s="27" t="s">
        <v>811</v>
      </c>
      <c r="V551" s="27" t="s">
        <v>811</v>
      </c>
      <c r="W551" s="27" t="s">
        <v>811</v>
      </c>
      <c r="X551" s="27" t="s">
        <v>815</v>
      </c>
      <c r="Y551" s="27" t="s">
        <v>811</v>
      </c>
    </row>
    <row r="552" spans="1:25">
      <c r="A552" s="91">
        <v>48</v>
      </c>
      <c r="B552" s="91" t="s">
        <v>2126</v>
      </c>
      <c r="C552" s="91" t="s">
        <v>2152</v>
      </c>
      <c r="D552" s="83">
        <v>0.5</v>
      </c>
      <c r="E552" s="392">
        <v>43692</v>
      </c>
      <c r="F552" s="91" t="s">
        <v>1118</v>
      </c>
      <c r="G552" s="91">
        <v>3</v>
      </c>
      <c r="H552" s="393">
        <v>2.0499999999999998</v>
      </c>
      <c r="I552" s="394">
        <v>0.65</v>
      </c>
      <c r="J552" s="84">
        <v>0.31707317073170738</v>
      </c>
      <c r="K552" s="91" t="s">
        <v>2422</v>
      </c>
      <c r="L552" s="91">
        <v>1</v>
      </c>
      <c r="M552" s="91">
        <v>1</v>
      </c>
      <c r="N552" s="91" t="s">
        <v>2423</v>
      </c>
      <c r="O552" s="91" t="s">
        <v>2424</v>
      </c>
      <c r="P552" s="355">
        <v>1.23</v>
      </c>
      <c r="Q552" s="355">
        <v>22.5</v>
      </c>
      <c r="R552" s="355">
        <v>5.65</v>
      </c>
      <c r="S552" s="355">
        <v>14.2</v>
      </c>
      <c r="T552" s="90">
        <v>15.552607594936713</v>
      </c>
      <c r="U552" s="90">
        <v>21.559238655063275</v>
      </c>
      <c r="V552" s="90">
        <v>1.2277852116388053</v>
      </c>
      <c r="W552" s="340">
        <v>49.793479519622565</v>
      </c>
      <c r="X552" s="355" t="s">
        <v>815</v>
      </c>
      <c r="Y552" s="90">
        <v>37.111846249999985</v>
      </c>
    </row>
    <row r="553" spans="1:25">
      <c r="A553" s="181"/>
      <c r="B553" s="181" t="s">
        <v>2126</v>
      </c>
      <c r="C553" s="181" t="s">
        <v>2152</v>
      </c>
      <c r="D553" s="221">
        <v>0.5</v>
      </c>
      <c r="E553" s="395">
        <v>43692</v>
      </c>
      <c r="F553" s="181" t="s">
        <v>1130</v>
      </c>
      <c r="G553" s="181"/>
      <c r="H553" s="396"/>
      <c r="I553" s="397"/>
      <c r="J553" s="181"/>
      <c r="K553" s="181"/>
      <c r="L553" s="181"/>
      <c r="M553" s="181"/>
      <c r="N553" s="181"/>
      <c r="O553" s="181"/>
      <c r="P553" s="361" t="s">
        <v>815</v>
      </c>
      <c r="Q553" s="361" t="s">
        <v>815</v>
      </c>
      <c r="R553" s="361">
        <v>5.67</v>
      </c>
      <c r="S553" s="361">
        <v>13.5</v>
      </c>
      <c r="T553" s="222">
        <v>17.401518987341777</v>
      </c>
      <c r="U553" s="222">
        <v>16.917927262658218</v>
      </c>
      <c r="V553" s="222">
        <v>1.1576260566880163</v>
      </c>
      <c r="W553" s="350">
        <v>49.793479519622565</v>
      </c>
      <c r="X553" s="361" t="s">
        <v>815</v>
      </c>
      <c r="Y553" s="222">
        <v>34.319446249999999</v>
      </c>
    </row>
    <row r="554" spans="1:25">
      <c r="B554" t="s">
        <v>2126</v>
      </c>
      <c r="C554" t="s">
        <v>2152</v>
      </c>
      <c r="D554" s="18">
        <v>1</v>
      </c>
      <c r="E554" s="55">
        <v>43692</v>
      </c>
      <c r="H554" s="165"/>
      <c r="I554" s="166"/>
      <c r="P554" s="27">
        <v>1.18</v>
      </c>
      <c r="Q554" s="27">
        <v>22.5</v>
      </c>
      <c r="R554" s="27" t="s">
        <v>811</v>
      </c>
      <c r="S554" s="27" t="s">
        <v>811</v>
      </c>
      <c r="T554" s="27" t="s">
        <v>811</v>
      </c>
      <c r="U554" s="27" t="s">
        <v>811</v>
      </c>
      <c r="V554" s="27" t="s">
        <v>811</v>
      </c>
      <c r="W554" s="27" t="s">
        <v>811</v>
      </c>
      <c r="X554" s="27" t="s">
        <v>815</v>
      </c>
      <c r="Y554" s="27" t="s">
        <v>811</v>
      </c>
    </row>
    <row r="555" spans="1:25">
      <c r="B555" t="s">
        <v>2126</v>
      </c>
      <c r="C555" t="s">
        <v>2152</v>
      </c>
      <c r="D555" s="18">
        <v>1.5</v>
      </c>
      <c r="E555" s="55">
        <v>43692</v>
      </c>
      <c r="H555" s="165"/>
      <c r="I555" s="166"/>
      <c r="P555" s="27">
        <v>1.1000000000000001</v>
      </c>
      <c r="Q555" s="27">
        <v>22.4</v>
      </c>
      <c r="R555" s="27">
        <v>5.69</v>
      </c>
      <c r="S555" s="27">
        <v>14.7</v>
      </c>
      <c r="T555" s="24">
        <v>17.116025316455687</v>
      </c>
      <c r="U555" s="24">
        <v>13.99495780854431</v>
      </c>
      <c r="V555" s="24">
        <v>1.2628647891141997</v>
      </c>
      <c r="W555" s="49">
        <v>51.820071842161703</v>
      </c>
      <c r="X555" s="27" t="s">
        <v>815</v>
      </c>
      <c r="Y555" s="24">
        <v>31.110983124999997</v>
      </c>
    </row>
    <row r="556" spans="1:25">
      <c r="A556" s="383">
        <v>23</v>
      </c>
      <c r="B556" s="383" t="s">
        <v>2126</v>
      </c>
      <c r="C556" s="383" t="s">
        <v>2154</v>
      </c>
      <c r="D556" s="385">
        <v>0.5</v>
      </c>
      <c r="E556" s="386">
        <v>43572</v>
      </c>
      <c r="F556" s="383" t="s">
        <v>1118</v>
      </c>
      <c r="G556" s="383">
        <v>3</v>
      </c>
      <c r="H556" s="387">
        <v>4.5999999999999996</v>
      </c>
      <c r="I556" s="388">
        <v>4.5</v>
      </c>
      <c r="J556" s="389">
        <v>0.97826086956521752</v>
      </c>
      <c r="K556" s="383" t="s">
        <v>2425</v>
      </c>
      <c r="L556" s="383">
        <v>1</v>
      </c>
      <c r="M556" s="383">
        <v>2</v>
      </c>
      <c r="N556" s="383" t="s">
        <v>2426</v>
      </c>
      <c r="O556" s="383" t="s">
        <v>2427</v>
      </c>
      <c r="P556" s="378">
        <v>9.86</v>
      </c>
      <c r="Q556" s="378">
        <v>12.7</v>
      </c>
      <c r="R556" s="378">
        <v>6.37</v>
      </c>
      <c r="S556" s="378">
        <v>8.1999999999999993</v>
      </c>
      <c r="T556" s="381">
        <v>1.6427215189873414</v>
      </c>
      <c r="U556" s="381">
        <v>0.71112848101265913</v>
      </c>
      <c r="V556" s="381">
        <v>3.6771829744545952E-2</v>
      </c>
      <c r="W556" s="390">
        <v>20.226529680365296</v>
      </c>
      <c r="X556" s="378" t="s">
        <v>815</v>
      </c>
      <c r="Y556" s="381">
        <v>2.3538500000000004</v>
      </c>
    </row>
    <row r="557" spans="1:25">
      <c r="A557" s="383"/>
      <c r="B557" s="383" t="s">
        <v>2126</v>
      </c>
      <c r="C557" s="383" t="s">
        <v>2154</v>
      </c>
      <c r="D557" s="385">
        <v>0.5</v>
      </c>
      <c r="E557" s="386">
        <v>43572</v>
      </c>
      <c r="F557" s="383" t="s">
        <v>1130</v>
      </c>
      <c r="G557" s="383"/>
      <c r="H557" s="387"/>
      <c r="I557" s="388"/>
      <c r="J557" s="383"/>
      <c r="K557" s="383"/>
      <c r="L557" s="383"/>
      <c r="M557" s="383"/>
      <c r="N557" s="383"/>
      <c r="O557" s="383"/>
      <c r="P557" s="378" t="s">
        <v>815</v>
      </c>
      <c r="Q557" s="378" t="s">
        <v>815</v>
      </c>
      <c r="R557" s="378">
        <v>6.27</v>
      </c>
      <c r="S557" s="378">
        <v>8</v>
      </c>
      <c r="T557" s="381">
        <v>1.6200632911392412</v>
      </c>
      <c r="U557" s="381">
        <v>0.65323670886075935</v>
      </c>
      <c r="V557" s="381">
        <v>3.6771829744545952E-2</v>
      </c>
      <c r="W557" s="390">
        <v>21.818995433789958</v>
      </c>
      <c r="X557" s="378" t="s">
        <v>815</v>
      </c>
      <c r="Y557" s="381">
        <v>2.2733000000000008</v>
      </c>
    </row>
    <row r="558" spans="1:25">
      <c r="B558" t="s">
        <v>2126</v>
      </c>
      <c r="C558" t="s">
        <v>2154</v>
      </c>
      <c r="D558" s="18">
        <v>1</v>
      </c>
      <c r="E558" s="55">
        <v>43572</v>
      </c>
      <c r="H558" s="165"/>
      <c r="I558" s="166"/>
      <c r="P558" s="27">
        <v>9.89</v>
      </c>
      <c r="Q558" s="27">
        <v>12.6</v>
      </c>
      <c r="R558" s="27" t="s">
        <v>811</v>
      </c>
      <c r="S558" s="27" t="s">
        <v>811</v>
      </c>
      <c r="T558" s="27" t="s">
        <v>811</v>
      </c>
      <c r="U558" s="27" t="s">
        <v>811</v>
      </c>
      <c r="V558" s="27" t="s">
        <v>811</v>
      </c>
      <c r="W558" s="27" t="s">
        <v>811</v>
      </c>
      <c r="X558" s="27" t="s">
        <v>815</v>
      </c>
      <c r="Y558" s="27" t="s">
        <v>811</v>
      </c>
    </row>
    <row r="559" spans="1:25">
      <c r="B559" t="s">
        <v>2126</v>
      </c>
      <c r="C559" t="s">
        <v>2154</v>
      </c>
      <c r="D559" s="18">
        <v>2</v>
      </c>
      <c r="E559" s="55">
        <v>43572</v>
      </c>
      <c r="H559" s="165"/>
      <c r="I559" s="166"/>
      <c r="P559" s="27">
        <v>9.9</v>
      </c>
      <c r="Q559" s="27">
        <v>12.5</v>
      </c>
      <c r="R559" s="27" t="s">
        <v>811</v>
      </c>
      <c r="S559" s="27" t="s">
        <v>811</v>
      </c>
      <c r="T559" s="27" t="s">
        <v>811</v>
      </c>
      <c r="U559" s="27" t="s">
        <v>811</v>
      </c>
      <c r="V559" s="27" t="s">
        <v>811</v>
      </c>
      <c r="W559" s="27" t="s">
        <v>811</v>
      </c>
      <c r="X559" s="27" t="s">
        <v>815</v>
      </c>
      <c r="Y559" s="27" t="s">
        <v>811</v>
      </c>
    </row>
    <row r="560" spans="1:25">
      <c r="B560" t="s">
        <v>2126</v>
      </c>
      <c r="C560" t="s">
        <v>2154</v>
      </c>
      <c r="D560" s="18">
        <v>3</v>
      </c>
      <c r="E560" s="55">
        <v>43572</v>
      </c>
      <c r="H560" s="165"/>
      <c r="I560" s="166"/>
      <c r="P560" s="27">
        <v>9.6</v>
      </c>
      <c r="Q560" s="27">
        <v>12.5</v>
      </c>
      <c r="R560" s="27" t="s">
        <v>811</v>
      </c>
      <c r="S560" s="27" t="s">
        <v>811</v>
      </c>
      <c r="T560" s="27" t="s">
        <v>811</v>
      </c>
      <c r="U560" s="27" t="s">
        <v>811</v>
      </c>
      <c r="V560" s="27" t="s">
        <v>811</v>
      </c>
      <c r="W560" s="27" t="s">
        <v>811</v>
      </c>
      <c r="X560" s="27" t="s">
        <v>815</v>
      </c>
      <c r="Y560" s="27" t="s">
        <v>811</v>
      </c>
    </row>
    <row r="561" spans="1:25">
      <c r="B561" t="s">
        <v>2126</v>
      </c>
      <c r="C561" t="s">
        <v>2154</v>
      </c>
      <c r="D561" s="18">
        <v>3.6</v>
      </c>
      <c r="E561" s="55">
        <v>43572</v>
      </c>
      <c r="H561" s="165"/>
      <c r="I561" s="166"/>
      <c r="P561" s="27">
        <v>9.77</v>
      </c>
      <c r="Q561" s="27">
        <v>12.5</v>
      </c>
      <c r="R561" s="27">
        <v>6.22</v>
      </c>
      <c r="S561" s="27">
        <v>7.7</v>
      </c>
      <c r="T561" s="24">
        <v>1.9146202531645566</v>
      </c>
      <c r="U561" s="24">
        <v>0.64507974683544334</v>
      </c>
      <c r="V561" s="24">
        <v>3.6771829744545952E-2</v>
      </c>
      <c r="W561" s="49">
        <v>21.176870000000001</v>
      </c>
      <c r="X561" s="27" t="s">
        <v>815</v>
      </c>
      <c r="Y561" s="24">
        <v>2.5596999999999999</v>
      </c>
    </row>
    <row r="562" spans="1:25">
      <c r="A562" s="91">
        <v>96</v>
      </c>
      <c r="B562" s="91" t="s">
        <v>2126</v>
      </c>
      <c r="C562" s="91" t="s">
        <v>2154</v>
      </c>
      <c r="D562" s="83">
        <v>0.5</v>
      </c>
      <c r="E562" s="392">
        <v>43713</v>
      </c>
      <c r="F562" s="91"/>
      <c r="G562" s="91">
        <v>2</v>
      </c>
      <c r="H562" s="393">
        <v>4.05</v>
      </c>
      <c r="I562" s="394">
        <v>2.3250000000000002</v>
      </c>
      <c r="J562" s="84">
        <v>0.57407407407407418</v>
      </c>
      <c r="K562" s="91" t="s">
        <v>2010</v>
      </c>
      <c r="L562" s="91">
        <v>2</v>
      </c>
      <c r="M562" s="91">
        <v>2</v>
      </c>
      <c r="N562" s="91" t="s">
        <v>2428</v>
      </c>
      <c r="O562" s="91"/>
      <c r="P562" s="355">
        <v>7.39</v>
      </c>
      <c r="Q562" s="355">
        <v>23.8</v>
      </c>
      <c r="R562" s="355">
        <v>6.19</v>
      </c>
      <c r="S562" s="355">
        <v>11.9</v>
      </c>
      <c r="T562" s="90">
        <v>12.044434177215193</v>
      </c>
      <c r="U562" s="90">
        <v>9.2437811207014704</v>
      </c>
      <c r="V562" s="90">
        <v>0.65222453026960392</v>
      </c>
      <c r="W562" s="340">
        <v>27.500963971692041</v>
      </c>
      <c r="X562" s="355" t="s">
        <v>815</v>
      </c>
      <c r="Y562" s="90">
        <v>21.288215297916665</v>
      </c>
    </row>
    <row r="563" spans="1:25">
      <c r="B563" t="s">
        <v>2126</v>
      </c>
      <c r="C563" t="s">
        <v>2154</v>
      </c>
      <c r="D563" s="18">
        <v>1</v>
      </c>
      <c r="E563" s="55">
        <v>43713</v>
      </c>
      <c r="H563" s="165"/>
      <c r="I563" s="166"/>
      <c r="P563" s="27">
        <v>7.49</v>
      </c>
      <c r="Q563" s="27">
        <v>23.8</v>
      </c>
      <c r="R563" s="27" t="s">
        <v>811</v>
      </c>
      <c r="S563" s="27" t="s">
        <v>811</v>
      </c>
      <c r="T563" s="27" t="s">
        <v>811</v>
      </c>
      <c r="U563" s="27" t="s">
        <v>811</v>
      </c>
      <c r="V563" s="27" t="s">
        <v>811</v>
      </c>
      <c r="W563" s="27" t="s">
        <v>811</v>
      </c>
      <c r="X563" s="27" t="s">
        <v>815</v>
      </c>
      <c r="Y563" s="27" t="s">
        <v>811</v>
      </c>
    </row>
    <row r="564" spans="1:25">
      <c r="B564" t="s">
        <v>2126</v>
      </c>
      <c r="C564" t="s">
        <v>2154</v>
      </c>
      <c r="D564" s="18">
        <v>2</v>
      </c>
      <c r="E564" s="55">
        <v>43713</v>
      </c>
      <c r="H564" s="165"/>
      <c r="I564" s="166"/>
      <c r="P564" s="27">
        <v>7.03</v>
      </c>
      <c r="Q564" s="27">
        <v>23.6</v>
      </c>
      <c r="R564" s="27" t="s">
        <v>811</v>
      </c>
      <c r="S564" s="27" t="s">
        <v>811</v>
      </c>
      <c r="T564" s="27" t="s">
        <v>811</v>
      </c>
      <c r="U564" s="27" t="s">
        <v>811</v>
      </c>
      <c r="V564" s="27" t="s">
        <v>811</v>
      </c>
      <c r="W564" s="27" t="s">
        <v>811</v>
      </c>
      <c r="X564" s="27" t="s">
        <v>815</v>
      </c>
      <c r="Y564" s="27" t="s">
        <v>811</v>
      </c>
    </row>
    <row r="565" spans="1:25">
      <c r="B565" t="s">
        <v>2126</v>
      </c>
      <c r="C565" t="s">
        <v>2154</v>
      </c>
      <c r="D565" s="18">
        <v>2.5</v>
      </c>
      <c r="E565" s="55">
        <v>43713</v>
      </c>
      <c r="H565" s="165"/>
      <c r="I565" s="166"/>
      <c r="P565" s="27">
        <v>6.02</v>
      </c>
      <c r="Q565" s="27">
        <v>23.5</v>
      </c>
      <c r="R565" s="27" t="s">
        <v>811</v>
      </c>
      <c r="S565" s="27" t="s">
        <v>811</v>
      </c>
      <c r="T565" s="27" t="s">
        <v>811</v>
      </c>
      <c r="U565" s="27" t="s">
        <v>811</v>
      </c>
      <c r="V565" s="27" t="s">
        <v>811</v>
      </c>
      <c r="W565" s="27" t="s">
        <v>811</v>
      </c>
      <c r="X565" s="27" t="s">
        <v>815</v>
      </c>
      <c r="Y565" s="27" t="s">
        <v>811</v>
      </c>
    </row>
    <row r="566" spans="1:25">
      <c r="B566" t="s">
        <v>2126</v>
      </c>
      <c r="C566" t="s">
        <v>2154</v>
      </c>
      <c r="D566" s="18">
        <v>3</v>
      </c>
      <c r="E566" s="55">
        <v>43713</v>
      </c>
      <c r="H566" s="165"/>
      <c r="I566" s="166"/>
      <c r="P566" s="27">
        <v>4.72</v>
      </c>
      <c r="Q566" s="27">
        <v>23.2</v>
      </c>
      <c r="R566" s="27" t="s">
        <v>811</v>
      </c>
      <c r="S566" s="27" t="s">
        <v>811</v>
      </c>
      <c r="T566" s="27" t="s">
        <v>811</v>
      </c>
      <c r="U566" s="27" t="s">
        <v>811</v>
      </c>
      <c r="V566" s="27" t="s">
        <v>811</v>
      </c>
      <c r="W566" s="27" t="s">
        <v>811</v>
      </c>
      <c r="X566" s="27" t="s">
        <v>815</v>
      </c>
      <c r="Y566" s="27" t="s">
        <v>811</v>
      </c>
    </row>
    <row r="567" spans="1:25">
      <c r="B567" t="s">
        <v>2126</v>
      </c>
      <c r="C567" t="s">
        <v>2154</v>
      </c>
      <c r="D567" s="18">
        <v>3.5</v>
      </c>
      <c r="E567" s="55">
        <v>43713</v>
      </c>
      <c r="H567" s="165"/>
      <c r="I567" s="166"/>
      <c r="P567" s="27">
        <v>0.16</v>
      </c>
      <c r="Q567" s="27">
        <v>22.9</v>
      </c>
      <c r="R567" s="27">
        <v>5.67</v>
      </c>
      <c r="S567" s="27">
        <v>15.1</v>
      </c>
      <c r="T567" s="24">
        <v>23.166315949367092</v>
      </c>
      <c r="U567" s="24">
        <v>21.81250944646623</v>
      </c>
      <c r="V567" s="24">
        <v>1.050806187656584</v>
      </c>
      <c r="W567" s="49">
        <v>30.68560904996783</v>
      </c>
      <c r="X567" s="27" t="s">
        <v>815</v>
      </c>
      <c r="Y567" s="24">
        <v>44.978825395833326</v>
      </c>
    </row>
    <row r="568" spans="1:25">
      <c r="A568" s="383">
        <v>10</v>
      </c>
      <c r="B568" s="383" t="s">
        <v>2126</v>
      </c>
      <c r="C568" s="383" t="s">
        <v>2156</v>
      </c>
      <c r="D568" s="385">
        <v>0.5</v>
      </c>
      <c r="E568" s="386">
        <v>43565</v>
      </c>
      <c r="F568" s="383"/>
      <c r="G568" s="383">
        <v>2</v>
      </c>
      <c r="H568" s="387">
        <v>6.75</v>
      </c>
      <c r="I568" s="388">
        <v>3.25</v>
      </c>
      <c r="J568" s="389">
        <v>0.48148148148148145</v>
      </c>
      <c r="K568" s="383" t="s">
        <v>2374</v>
      </c>
      <c r="L568" s="383">
        <v>2</v>
      </c>
      <c r="M568" s="383">
        <v>3</v>
      </c>
      <c r="N568" s="383" t="s">
        <v>2429</v>
      </c>
      <c r="O568" s="383" t="s">
        <v>2430</v>
      </c>
      <c r="P568" s="378">
        <v>10.75</v>
      </c>
      <c r="Q568" s="378">
        <v>10.6</v>
      </c>
      <c r="R568" s="378">
        <v>6.71</v>
      </c>
      <c r="S568" s="378">
        <v>21.300000000000004</v>
      </c>
      <c r="T568" s="381">
        <v>5.3360126582278475</v>
      </c>
      <c r="U568" s="381">
        <v>0.74103734177215308</v>
      </c>
      <c r="V568" s="381">
        <v>5.8834927591273525E-2</v>
      </c>
      <c r="W568" s="390">
        <v>40.312146118721472</v>
      </c>
      <c r="X568" s="378" t="s">
        <v>815</v>
      </c>
      <c r="Y568" s="381">
        <v>6.0770500000000007</v>
      </c>
    </row>
    <row r="569" spans="1:25">
      <c r="B569" t="s">
        <v>2126</v>
      </c>
      <c r="C569" t="s">
        <v>2156</v>
      </c>
      <c r="D569" s="18">
        <v>1</v>
      </c>
      <c r="E569" s="55">
        <v>43565</v>
      </c>
      <c r="H569" s="165"/>
      <c r="I569" s="166"/>
      <c r="P569" s="27">
        <v>10.86</v>
      </c>
      <c r="Q569" s="27">
        <v>10.5</v>
      </c>
      <c r="R569" s="27" t="s">
        <v>811</v>
      </c>
      <c r="S569" s="27" t="s">
        <v>811</v>
      </c>
      <c r="T569" s="27" t="s">
        <v>811</v>
      </c>
      <c r="U569" s="27" t="s">
        <v>811</v>
      </c>
      <c r="V569" s="27" t="s">
        <v>811</v>
      </c>
      <c r="W569" s="27" t="s">
        <v>811</v>
      </c>
      <c r="X569" s="27" t="s">
        <v>815</v>
      </c>
      <c r="Y569" s="27" t="s">
        <v>811</v>
      </c>
    </row>
    <row r="570" spans="1:25">
      <c r="B570" t="s">
        <v>2126</v>
      </c>
      <c r="C570" t="s">
        <v>2156</v>
      </c>
      <c r="D570" s="18">
        <v>2</v>
      </c>
      <c r="E570" s="55">
        <v>43565</v>
      </c>
      <c r="H570" s="165"/>
      <c r="I570" s="166"/>
      <c r="P570" s="27">
        <v>10.73</v>
      </c>
      <c r="Q570" s="27">
        <v>10.4</v>
      </c>
      <c r="R570" s="27" t="s">
        <v>811</v>
      </c>
      <c r="S570" s="27" t="s">
        <v>811</v>
      </c>
      <c r="T570" s="27" t="s">
        <v>811</v>
      </c>
      <c r="U570" s="27" t="s">
        <v>811</v>
      </c>
      <c r="V570" s="27" t="s">
        <v>811</v>
      </c>
      <c r="W570" s="27" t="s">
        <v>811</v>
      </c>
      <c r="X570" s="27" t="s">
        <v>815</v>
      </c>
      <c r="Y570" s="27" t="s">
        <v>811</v>
      </c>
    </row>
    <row r="571" spans="1:25">
      <c r="B571" t="s">
        <v>2126</v>
      </c>
      <c r="C571" t="s">
        <v>2156</v>
      </c>
      <c r="D571" s="18">
        <v>3</v>
      </c>
      <c r="E571" s="55">
        <v>43565</v>
      </c>
      <c r="H571" s="165"/>
      <c r="I571" s="166"/>
      <c r="P571" s="27">
        <v>10.84</v>
      </c>
      <c r="Q571" s="27">
        <v>9.6999999999999993</v>
      </c>
      <c r="R571" s="27" t="s">
        <v>811</v>
      </c>
      <c r="S571" s="27" t="s">
        <v>811</v>
      </c>
      <c r="T571" s="27" t="s">
        <v>811</v>
      </c>
      <c r="U571" s="27" t="s">
        <v>811</v>
      </c>
      <c r="V571" s="27" t="s">
        <v>811</v>
      </c>
      <c r="W571" s="27" t="s">
        <v>811</v>
      </c>
      <c r="X571" s="27" t="s">
        <v>815</v>
      </c>
      <c r="Y571" s="27" t="s">
        <v>811</v>
      </c>
    </row>
    <row r="572" spans="1:25">
      <c r="B572" t="s">
        <v>2126</v>
      </c>
      <c r="C572" t="s">
        <v>2156</v>
      </c>
      <c r="D572" s="18">
        <v>4</v>
      </c>
      <c r="E572" s="55">
        <v>43565</v>
      </c>
      <c r="H572" s="165"/>
      <c r="I572" s="166"/>
      <c r="P572" s="27">
        <v>10.33</v>
      </c>
      <c r="Q572" s="27">
        <v>9.3000000000000007</v>
      </c>
      <c r="R572" s="27" t="s">
        <v>811</v>
      </c>
      <c r="S572" s="27" t="s">
        <v>811</v>
      </c>
      <c r="T572" s="27" t="s">
        <v>811</v>
      </c>
      <c r="U572" s="27" t="s">
        <v>811</v>
      </c>
      <c r="V572" s="27" t="s">
        <v>811</v>
      </c>
      <c r="W572" s="27" t="s">
        <v>811</v>
      </c>
      <c r="X572" s="27" t="s">
        <v>815</v>
      </c>
      <c r="Y572" s="27" t="s">
        <v>811</v>
      </c>
    </row>
    <row r="573" spans="1:25">
      <c r="B573" t="s">
        <v>2126</v>
      </c>
      <c r="C573" t="s">
        <v>2156</v>
      </c>
      <c r="D573" s="18">
        <v>5</v>
      </c>
      <c r="E573" s="55">
        <v>43565</v>
      </c>
      <c r="H573" s="165"/>
      <c r="I573" s="166"/>
      <c r="P573" s="27">
        <v>7.1</v>
      </c>
      <c r="Q573" s="27">
        <v>8</v>
      </c>
      <c r="R573" s="27" t="s">
        <v>811</v>
      </c>
      <c r="S573" s="27" t="s">
        <v>811</v>
      </c>
      <c r="T573" s="27" t="s">
        <v>811</v>
      </c>
      <c r="U573" s="27" t="s">
        <v>811</v>
      </c>
      <c r="V573" s="27" t="s">
        <v>811</v>
      </c>
      <c r="W573" s="27" t="s">
        <v>811</v>
      </c>
      <c r="X573" s="27" t="s">
        <v>815</v>
      </c>
      <c r="Y573" s="27" t="s">
        <v>811</v>
      </c>
    </row>
    <row r="574" spans="1:25">
      <c r="B574" t="s">
        <v>2126</v>
      </c>
      <c r="C574" t="s">
        <v>2156</v>
      </c>
      <c r="D574" s="18">
        <v>5.75</v>
      </c>
      <c r="E574" s="55">
        <v>43565</v>
      </c>
      <c r="H574" s="165"/>
      <c r="I574" s="166"/>
      <c r="P574" s="27">
        <v>4.32</v>
      </c>
      <c r="Q574" s="27">
        <v>7.3</v>
      </c>
      <c r="R574" s="27">
        <v>6.18</v>
      </c>
      <c r="S574" s="27">
        <v>24.4</v>
      </c>
      <c r="T574" s="24">
        <v>6.3443037974683545</v>
      </c>
      <c r="U574" s="24">
        <v>9.8551962025316477</v>
      </c>
      <c r="V574" s="24">
        <v>0.11588586115870868</v>
      </c>
      <c r="W574" s="49">
        <v>67.409750000000003</v>
      </c>
      <c r="X574" s="27" t="s">
        <v>815</v>
      </c>
      <c r="Y574" s="24">
        <v>16.1995</v>
      </c>
    </row>
    <row r="575" spans="1:25">
      <c r="A575" s="91">
        <v>97</v>
      </c>
      <c r="B575" s="91" t="s">
        <v>2126</v>
      </c>
      <c r="C575" s="91" t="s">
        <v>2156</v>
      </c>
      <c r="D575" s="83">
        <v>0.5</v>
      </c>
      <c r="E575" s="392">
        <v>43713</v>
      </c>
      <c r="F575" s="91" t="s">
        <v>1118</v>
      </c>
      <c r="G575" s="91">
        <v>2</v>
      </c>
      <c r="H575" s="393">
        <v>6.15</v>
      </c>
      <c r="I575" s="394">
        <v>1.34</v>
      </c>
      <c r="J575" s="84">
        <v>0.21788617886178863</v>
      </c>
      <c r="K575" s="91" t="s">
        <v>1025</v>
      </c>
      <c r="L575" s="91">
        <v>2</v>
      </c>
      <c r="M575" s="91">
        <v>2</v>
      </c>
      <c r="N575" s="91" t="s">
        <v>2431</v>
      </c>
      <c r="O575" s="91"/>
      <c r="P575" s="355">
        <v>8.27</v>
      </c>
      <c r="Q575" s="355">
        <v>23.8</v>
      </c>
      <c r="R575" s="355">
        <v>6.83</v>
      </c>
      <c r="S575" s="355">
        <v>23.4</v>
      </c>
      <c r="T575" s="90">
        <v>19.843418860759485</v>
      </c>
      <c r="U575" s="90">
        <v>6.9898604881988442</v>
      </c>
      <c r="V575" s="90">
        <v>0.8696327070261386</v>
      </c>
      <c r="W575" s="340">
        <v>48.345913574951759</v>
      </c>
      <c r="X575" s="355" t="s">
        <v>815</v>
      </c>
      <c r="Y575" s="90">
        <v>26.833279348958328</v>
      </c>
    </row>
    <row r="576" spans="1:25">
      <c r="A576" s="181"/>
      <c r="B576" s="181" t="s">
        <v>2126</v>
      </c>
      <c r="C576" s="181" t="s">
        <v>2156</v>
      </c>
      <c r="D576" s="221">
        <v>0.5</v>
      </c>
      <c r="E576" s="395">
        <v>43713</v>
      </c>
      <c r="F576" s="181" t="s">
        <v>1130</v>
      </c>
      <c r="G576" s="181"/>
      <c r="H576" s="396"/>
      <c r="I576" s="397"/>
      <c r="J576" s="181"/>
      <c r="K576" s="181"/>
      <c r="L576" s="181"/>
      <c r="M576" s="181"/>
      <c r="N576" s="181"/>
      <c r="O576" s="181"/>
      <c r="P576" s="361" t="s">
        <v>815</v>
      </c>
      <c r="Q576" s="361" t="s">
        <v>815</v>
      </c>
      <c r="R576" s="361">
        <v>6.83</v>
      </c>
      <c r="S576" s="361">
        <v>23.8</v>
      </c>
      <c r="T576" s="222">
        <v>19.014830126582272</v>
      </c>
      <c r="U576" s="222">
        <v>6.2258504223760633</v>
      </c>
      <c r="V576" s="222">
        <v>0.83339801090004939</v>
      </c>
      <c r="W576" s="350">
        <v>50.082992708556709</v>
      </c>
      <c r="X576" s="361" t="s">
        <v>815</v>
      </c>
      <c r="Y576" s="222">
        <v>25.240680548958334</v>
      </c>
    </row>
    <row r="577" spans="1:25">
      <c r="B577" t="s">
        <v>2126</v>
      </c>
      <c r="C577" t="s">
        <v>2156</v>
      </c>
      <c r="D577" s="18">
        <v>1</v>
      </c>
      <c r="E577" s="55">
        <v>43713</v>
      </c>
      <c r="H577" s="165"/>
      <c r="I577" s="166"/>
      <c r="P577" s="27">
        <v>8.32</v>
      </c>
      <c r="Q577" s="27">
        <v>23.9</v>
      </c>
      <c r="R577" s="27" t="s">
        <v>811</v>
      </c>
      <c r="S577" s="27" t="s">
        <v>811</v>
      </c>
      <c r="T577" s="27" t="s">
        <v>811</v>
      </c>
      <c r="U577" s="27" t="s">
        <v>811</v>
      </c>
      <c r="V577" s="27" t="s">
        <v>811</v>
      </c>
      <c r="W577" s="27" t="s">
        <v>811</v>
      </c>
      <c r="X577" s="27" t="s">
        <v>815</v>
      </c>
      <c r="Y577" s="27" t="s">
        <v>811</v>
      </c>
    </row>
    <row r="578" spans="1:25">
      <c r="B578" t="s">
        <v>2126</v>
      </c>
      <c r="C578" t="s">
        <v>2156</v>
      </c>
      <c r="D578" s="18">
        <v>2</v>
      </c>
      <c r="E578" s="55">
        <v>43713</v>
      </c>
      <c r="H578" s="165"/>
      <c r="I578" s="166"/>
      <c r="P578" s="27">
        <v>8.02</v>
      </c>
      <c r="Q578" s="27">
        <v>23.9</v>
      </c>
      <c r="R578" s="27" t="s">
        <v>811</v>
      </c>
      <c r="S578" s="27" t="s">
        <v>811</v>
      </c>
      <c r="T578" s="27" t="s">
        <v>811</v>
      </c>
      <c r="U578" s="27" t="s">
        <v>811</v>
      </c>
      <c r="V578" s="27" t="s">
        <v>811</v>
      </c>
      <c r="W578" s="27" t="s">
        <v>811</v>
      </c>
      <c r="X578" s="27" t="s">
        <v>815</v>
      </c>
      <c r="Y578" s="27" t="s">
        <v>811</v>
      </c>
    </row>
    <row r="579" spans="1:25">
      <c r="B579" t="s">
        <v>2126</v>
      </c>
      <c r="C579" t="s">
        <v>2156</v>
      </c>
      <c r="D579" s="18">
        <v>3</v>
      </c>
      <c r="E579" s="55">
        <v>43713</v>
      </c>
      <c r="H579" s="165"/>
      <c r="I579" s="166"/>
      <c r="P579" s="27">
        <v>4.5</v>
      </c>
      <c r="Q579" s="27">
        <v>23.3</v>
      </c>
      <c r="R579" s="27" t="s">
        <v>811</v>
      </c>
      <c r="S579" s="27" t="s">
        <v>811</v>
      </c>
      <c r="T579" s="27" t="s">
        <v>811</v>
      </c>
      <c r="U579" s="27" t="s">
        <v>811</v>
      </c>
      <c r="V579" s="27" t="s">
        <v>811</v>
      </c>
      <c r="W579" s="27" t="s">
        <v>811</v>
      </c>
      <c r="X579" s="27" t="s">
        <v>815</v>
      </c>
      <c r="Y579" s="27" t="s">
        <v>811</v>
      </c>
    </row>
    <row r="580" spans="1:25">
      <c r="B580" t="s">
        <v>2126</v>
      </c>
      <c r="C580" t="s">
        <v>2156</v>
      </c>
      <c r="D580" s="18">
        <v>4</v>
      </c>
      <c r="E580" s="55">
        <v>43713</v>
      </c>
      <c r="H580" s="165"/>
      <c r="I580" s="166"/>
      <c r="P580" s="27">
        <v>0.28000000000000003</v>
      </c>
      <c r="Q580" s="27">
        <v>21.1</v>
      </c>
      <c r="R580" s="27" t="s">
        <v>811</v>
      </c>
      <c r="S580" s="27" t="s">
        <v>811</v>
      </c>
      <c r="T580" s="27" t="s">
        <v>811</v>
      </c>
      <c r="U580" s="27" t="s">
        <v>811</v>
      </c>
      <c r="V580" s="27" t="s">
        <v>811</v>
      </c>
      <c r="W580" s="27" t="s">
        <v>811</v>
      </c>
      <c r="X580" s="27" t="s">
        <v>815</v>
      </c>
      <c r="Y580" s="27" t="s">
        <v>811</v>
      </c>
    </row>
    <row r="581" spans="1:25">
      <c r="B581" t="s">
        <v>2126</v>
      </c>
      <c r="C581" t="s">
        <v>2156</v>
      </c>
      <c r="D581" s="18">
        <v>5</v>
      </c>
      <c r="E581" s="55">
        <v>43713</v>
      </c>
      <c r="H581" s="165"/>
      <c r="I581" s="166"/>
      <c r="P581" s="27">
        <v>0.17</v>
      </c>
      <c r="Q581" s="27">
        <v>15.5</v>
      </c>
      <c r="R581" s="27">
        <v>5.94</v>
      </c>
      <c r="S581" s="27">
        <v>45</v>
      </c>
      <c r="T581" s="24">
        <v>77.255221772151884</v>
      </c>
      <c r="U581" s="24">
        <v>77.369982023681416</v>
      </c>
      <c r="V581" s="24">
        <v>3.4422961319784648</v>
      </c>
      <c r="W581" s="49">
        <v>60.215954321252418</v>
      </c>
      <c r="X581" s="27" t="s">
        <v>815</v>
      </c>
      <c r="Y581" s="24">
        <v>154.6252037958333</v>
      </c>
    </row>
    <row r="582" spans="1:25">
      <c r="A582" s="383">
        <v>11</v>
      </c>
      <c r="B582" s="383" t="s">
        <v>2126</v>
      </c>
      <c r="C582" s="383" t="s">
        <v>2162</v>
      </c>
      <c r="D582" s="385">
        <v>0.5</v>
      </c>
      <c r="E582" s="386">
        <v>43565</v>
      </c>
      <c r="F582" s="383" t="s">
        <v>1118</v>
      </c>
      <c r="G582" s="383">
        <v>2</v>
      </c>
      <c r="H582" s="387">
        <v>1.4</v>
      </c>
      <c r="I582" s="388">
        <v>0.6</v>
      </c>
      <c r="J582" s="389">
        <v>0.4285714285714286</v>
      </c>
      <c r="K582" s="383" t="s">
        <v>815</v>
      </c>
      <c r="L582" s="383">
        <v>2</v>
      </c>
      <c r="M582" s="383">
        <v>3</v>
      </c>
      <c r="N582" s="383" t="s">
        <v>1106</v>
      </c>
      <c r="O582" s="383"/>
      <c r="P582" s="378">
        <v>8.3000000000000007</v>
      </c>
      <c r="Q582" s="378">
        <v>10.7</v>
      </c>
      <c r="R582" s="378">
        <v>5.58</v>
      </c>
      <c r="S582" s="378">
        <v>3.8</v>
      </c>
      <c r="T582" s="381">
        <v>9.4484810126582275</v>
      </c>
      <c r="U582" s="381">
        <v>3.1352189873417728</v>
      </c>
      <c r="V582" s="381">
        <v>0.20367818021833647</v>
      </c>
      <c r="W582" s="390">
        <v>48.531324200913247</v>
      </c>
      <c r="X582" s="378" t="s">
        <v>815</v>
      </c>
      <c r="Y582" s="381">
        <v>12.5837</v>
      </c>
    </row>
    <row r="583" spans="1:25">
      <c r="A583" s="383"/>
      <c r="B583" s="383" t="s">
        <v>2126</v>
      </c>
      <c r="C583" s="383" t="s">
        <v>2162</v>
      </c>
      <c r="D583" s="385">
        <v>0.5</v>
      </c>
      <c r="E583" s="386">
        <v>43565</v>
      </c>
      <c r="F583" s="383" t="s">
        <v>1130</v>
      </c>
      <c r="G583" s="383"/>
      <c r="H583" s="387"/>
      <c r="I583" s="388"/>
      <c r="J583" s="383"/>
      <c r="K583" s="383"/>
      <c r="L583" s="383"/>
      <c r="M583" s="383"/>
      <c r="N583" s="383"/>
      <c r="O583" s="383"/>
      <c r="P583" s="378">
        <v>8.3000000000000007</v>
      </c>
      <c r="Q583" s="378">
        <v>10.7</v>
      </c>
      <c r="R583" s="378">
        <v>5.58</v>
      </c>
      <c r="S583" s="378">
        <v>3.3</v>
      </c>
      <c r="T583" s="381">
        <v>9.8563291139240494</v>
      </c>
      <c r="U583" s="381">
        <v>3.8371708860759495</v>
      </c>
      <c r="V583" s="381">
        <v>0.2142132585054918</v>
      </c>
      <c r="W583" s="390">
        <v>62.914885844748852</v>
      </c>
      <c r="X583" s="378" t="s">
        <v>815</v>
      </c>
      <c r="Y583" s="381">
        <v>13.693499999999998</v>
      </c>
    </row>
    <row r="584" spans="1:25">
      <c r="B584" t="s">
        <v>2126</v>
      </c>
      <c r="C584" t="s">
        <v>2162</v>
      </c>
      <c r="D584" s="18">
        <v>1</v>
      </c>
      <c r="E584" s="55">
        <v>43565</v>
      </c>
      <c r="H584" s="165"/>
      <c r="I584" s="166"/>
      <c r="P584" s="27">
        <v>8.3000000000000007</v>
      </c>
      <c r="Q584" s="27">
        <v>10.5</v>
      </c>
      <c r="R584" s="27" t="s">
        <v>811</v>
      </c>
      <c r="S584" s="27" t="s">
        <v>811</v>
      </c>
      <c r="T584" s="27" t="s">
        <v>811</v>
      </c>
      <c r="U584" s="27" t="s">
        <v>811</v>
      </c>
      <c r="V584" s="27" t="s">
        <v>811</v>
      </c>
      <c r="W584" s="27" t="s">
        <v>811</v>
      </c>
      <c r="X584" s="27" t="s">
        <v>815</v>
      </c>
      <c r="Y584" s="27" t="s">
        <v>811</v>
      </c>
    </row>
    <row r="585" spans="1:25">
      <c r="A585" s="91">
        <v>98</v>
      </c>
      <c r="B585" s="91" t="s">
        <v>2126</v>
      </c>
      <c r="C585" s="91" t="s">
        <v>2162</v>
      </c>
      <c r="D585" s="83">
        <v>0.5</v>
      </c>
      <c r="E585" s="392">
        <v>43713</v>
      </c>
      <c r="F585" s="91" t="s">
        <v>1118</v>
      </c>
      <c r="G585" s="91">
        <v>2</v>
      </c>
      <c r="H585" s="393">
        <v>1.1000000000000001</v>
      </c>
      <c r="I585" s="394">
        <v>0.51</v>
      </c>
      <c r="J585" s="84">
        <v>0.46363636363636362</v>
      </c>
      <c r="K585" s="91" t="s">
        <v>815</v>
      </c>
      <c r="L585" s="91">
        <v>2</v>
      </c>
      <c r="M585" s="91">
        <v>3</v>
      </c>
      <c r="N585" s="91" t="s">
        <v>2432</v>
      </c>
      <c r="O585" s="91" t="s">
        <v>2433</v>
      </c>
      <c r="P585" s="355">
        <v>5.6</v>
      </c>
      <c r="Q585" s="355">
        <v>21</v>
      </c>
      <c r="R585" s="355">
        <v>5.46</v>
      </c>
      <c r="S585" s="355">
        <v>4.0999999999999996</v>
      </c>
      <c r="T585" s="90">
        <v>17.255146835443043</v>
      </c>
      <c r="U585" s="90">
        <v>26.037584160390299</v>
      </c>
      <c r="V585" s="90">
        <v>4.1669900545002472</v>
      </c>
      <c r="W585" s="340">
        <v>75.270640145828878</v>
      </c>
      <c r="X585" s="355" t="s">
        <v>815</v>
      </c>
      <c r="Y585" s="90">
        <v>43.292730995833338</v>
      </c>
    </row>
    <row r="586" spans="1:25">
      <c r="A586" s="91"/>
      <c r="B586" s="91" t="s">
        <v>2126</v>
      </c>
      <c r="C586" s="91" t="s">
        <v>2162</v>
      </c>
      <c r="D586" s="83">
        <v>0.5</v>
      </c>
      <c r="E586" s="392">
        <v>43713</v>
      </c>
      <c r="F586" s="91" t="s">
        <v>1130</v>
      </c>
      <c r="G586" s="91"/>
      <c r="H586" s="393"/>
      <c r="I586" s="394"/>
      <c r="J586" s="91"/>
      <c r="K586" s="91"/>
      <c r="L586" s="91"/>
      <c r="M586" s="91"/>
      <c r="N586" s="91"/>
      <c r="O586" s="91"/>
      <c r="P586" s="355" t="s">
        <v>815</v>
      </c>
      <c r="Q586" s="355" t="s">
        <v>815</v>
      </c>
      <c r="R586" s="355">
        <v>5.48</v>
      </c>
      <c r="S586" s="355">
        <v>4.2</v>
      </c>
      <c r="T586" s="90">
        <v>20.364490126582282</v>
      </c>
      <c r="U586" s="90">
        <v>21.56410366925104</v>
      </c>
      <c r="V586" s="90">
        <v>4.0220512699958899</v>
      </c>
      <c r="W586" s="340">
        <v>76.718206090499677</v>
      </c>
      <c r="X586" s="355" t="s">
        <v>815</v>
      </c>
      <c r="Y586" s="90">
        <v>41.928593795833322</v>
      </c>
    </row>
    <row r="587" spans="1:25">
      <c r="B587" t="s">
        <v>2126</v>
      </c>
      <c r="C587" t="s">
        <v>2162</v>
      </c>
      <c r="D587" s="18">
        <v>0.9</v>
      </c>
      <c r="E587" s="55">
        <v>43713</v>
      </c>
      <c r="H587" s="165"/>
      <c r="I587" s="166"/>
      <c r="P587" s="27">
        <v>2.6</v>
      </c>
      <c r="Q587" s="27">
        <v>20</v>
      </c>
      <c r="R587" s="27" t="s">
        <v>811</v>
      </c>
      <c r="S587" s="27" t="s">
        <v>811</v>
      </c>
      <c r="T587" s="27" t="s">
        <v>811</v>
      </c>
      <c r="U587" s="27" t="s">
        <v>811</v>
      </c>
      <c r="V587" s="27" t="s">
        <v>811</v>
      </c>
      <c r="W587" s="27" t="s">
        <v>811</v>
      </c>
      <c r="X587" s="27" t="s">
        <v>815</v>
      </c>
      <c r="Y587" s="27" t="s">
        <v>811</v>
      </c>
    </row>
    <row r="588" spans="1:25">
      <c r="A588" s="383">
        <v>12</v>
      </c>
      <c r="B588" s="383" t="s">
        <v>2126</v>
      </c>
      <c r="C588" s="383" t="s">
        <v>2166</v>
      </c>
      <c r="D588" s="385">
        <v>0.5</v>
      </c>
      <c r="E588" s="386">
        <v>43565</v>
      </c>
      <c r="F588" s="383"/>
      <c r="G588" s="383">
        <v>2</v>
      </c>
      <c r="H588" s="387">
        <v>3.3</v>
      </c>
      <c r="I588" s="388">
        <v>2.75</v>
      </c>
      <c r="J588" s="389">
        <v>0.83333333333333337</v>
      </c>
      <c r="K588" s="383" t="s">
        <v>2409</v>
      </c>
      <c r="L588" s="383">
        <v>2</v>
      </c>
      <c r="M588" s="383">
        <v>2</v>
      </c>
      <c r="N588" s="383" t="s">
        <v>2434</v>
      </c>
      <c r="O588" s="383" t="s">
        <v>2435</v>
      </c>
      <c r="P588" s="378">
        <v>11.78</v>
      </c>
      <c r="Q588" s="378">
        <v>11.3</v>
      </c>
      <c r="R588" s="378">
        <v>6.53</v>
      </c>
      <c r="S588" s="378">
        <v>28.5</v>
      </c>
      <c r="T588" s="381">
        <v>9.6297468354430382</v>
      </c>
      <c r="U588" s="381">
        <v>1.378753164556964</v>
      </c>
      <c r="V588" s="381">
        <v>0.10535078287155332</v>
      </c>
      <c r="W588" s="390">
        <v>34.40461187214612</v>
      </c>
      <c r="X588" s="378" t="s">
        <v>815</v>
      </c>
      <c r="Y588" s="381">
        <v>11.008500000000002</v>
      </c>
    </row>
    <row r="589" spans="1:25">
      <c r="B589" t="s">
        <v>2126</v>
      </c>
      <c r="C589" t="s">
        <v>2166</v>
      </c>
      <c r="D589" s="18">
        <v>1</v>
      </c>
      <c r="E589" s="55">
        <v>43565</v>
      </c>
      <c r="H589" s="165"/>
      <c r="I589" s="166"/>
      <c r="P589" s="27">
        <v>12.53</v>
      </c>
      <c r="Q589" s="27">
        <v>10.8</v>
      </c>
      <c r="R589" s="27" t="s">
        <v>811</v>
      </c>
      <c r="S589" s="27" t="s">
        <v>811</v>
      </c>
      <c r="T589" s="27" t="s">
        <v>811</v>
      </c>
      <c r="U589" s="27" t="s">
        <v>811</v>
      </c>
      <c r="V589" s="27" t="s">
        <v>811</v>
      </c>
      <c r="W589" s="27" t="s">
        <v>811</v>
      </c>
      <c r="X589" s="27" t="s">
        <v>815</v>
      </c>
      <c r="Y589" s="27" t="s">
        <v>811</v>
      </c>
    </row>
    <row r="590" spans="1:25">
      <c r="B590" t="s">
        <v>2126</v>
      </c>
      <c r="C590" t="s">
        <v>2166</v>
      </c>
      <c r="D590" s="18">
        <v>2</v>
      </c>
      <c r="E590" s="55">
        <v>43565</v>
      </c>
      <c r="H590" s="165"/>
      <c r="I590" s="166"/>
      <c r="P590" s="27">
        <v>12.25</v>
      </c>
      <c r="Q590" s="27">
        <v>10.5</v>
      </c>
      <c r="R590" s="27" t="s">
        <v>811</v>
      </c>
      <c r="S590" s="27" t="s">
        <v>811</v>
      </c>
      <c r="T590" s="27" t="s">
        <v>811</v>
      </c>
      <c r="U590" s="27" t="s">
        <v>811</v>
      </c>
      <c r="V590" s="27" t="s">
        <v>811</v>
      </c>
      <c r="W590" s="27" t="s">
        <v>811</v>
      </c>
      <c r="X590" s="27" t="s">
        <v>815</v>
      </c>
      <c r="Y590" s="27" t="s">
        <v>811</v>
      </c>
    </row>
    <row r="591" spans="1:25">
      <c r="B591" t="s">
        <v>2126</v>
      </c>
      <c r="C591" t="s">
        <v>2166</v>
      </c>
      <c r="D591" s="18">
        <v>2.2999999999999998</v>
      </c>
      <c r="E591" s="55">
        <v>43565</v>
      </c>
      <c r="H591" s="165"/>
      <c r="I591" s="166"/>
      <c r="P591" s="27">
        <v>12.31</v>
      </c>
      <c r="Q591" s="27">
        <v>10.1</v>
      </c>
      <c r="R591" s="27">
        <v>6.53</v>
      </c>
      <c r="S591" s="27">
        <v>30.3</v>
      </c>
      <c r="T591" s="24">
        <v>9.2445569620253156</v>
      </c>
      <c r="U591" s="24">
        <v>2.0682430379746868</v>
      </c>
      <c r="V591" s="24">
        <v>9.4815704584398003E-2</v>
      </c>
      <c r="W591" s="49">
        <v>32.092968036529676</v>
      </c>
      <c r="X591" s="27" t="s">
        <v>815</v>
      </c>
      <c r="Y591" s="24">
        <v>11.312800000000003</v>
      </c>
    </row>
    <row r="592" spans="1:25">
      <c r="B592" t="s">
        <v>2126</v>
      </c>
      <c r="C592" t="s">
        <v>2166</v>
      </c>
      <c r="D592" s="18">
        <v>2.85</v>
      </c>
      <c r="E592" s="55">
        <v>43565</v>
      </c>
      <c r="H592" s="165"/>
      <c r="I592" s="166"/>
      <c r="P592" s="27">
        <v>10.85</v>
      </c>
      <c r="Q592" s="27">
        <v>9.6</v>
      </c>
      <c r="R592" s="27" t="s">
        <v>811</v>
      </c>
      <c r="S592" s="27" t="s">
        <v>811</v>
      </c>
      <c r="T592" s="27" t="s">
        <v>811</v>
      </c>
      <c r="U592" s="27" t="s">
        <v>811</v>
      </c>
      <c r="V592" s="27" t="s">
        <v>811</v>
      </c>
      <c r="W592" s="27" t="s">
        <v>811</v>
      </c>
      <c r="X592" s="27" t="s">
        <v>815</v>
      </c>
      <c r="Y592" s="27" t="s">
        <v>811</v>
      </c>
    </row>
    <row r="593" spans="1:25">
      <c r="A593" s="91">
        <v>99</v>
      </c>
      <c r="B593" s="91" t="s">
        <v>2126</v>
      </c>
      <c r="C593" s="91" t="s">
        <v>2167</v>
      </c>
      <c r="D593" s="83">
        <v>0.5</v>
      </c>
      <c r="E593" s="392">
        <v>43713</v>
      </c>
      <c r="F593" s="91"/>
      <c r="G593" s="91">
        <v>2</v>
      </c>
      <c r="H593" s="393">
        <v>3.05</v>
      </c>
      <c r="I593" s="394">
        <v>2.085</v>
      </c>
      <c r="J593" s="84">
        <v>0.68360655737704923</v>
      </c>
      <c r="K593" s="91" t="s">
        <v>2436</v>
      </c>
      <c r="L593" s="91">
        <v>2</v>
      </c>
      <c r="M593" s="91">
        <v>2</v>
      </c>
      <c r="N593" s="91" t="s">
        <v>2437</v>
      </c>
      <c r="O593" s="91" t="s">
        <v>2438</v>
      </c>
      <c r="P593" s="355">
        <v>3.45</v>
      </c>
      <c r="Q593" s="355">
        <v>23</v>
      </c>
      <c r="R593" s="355">
        <v>6.27</v>
      </c>
      <c r="S593" s="355">
        <v>28.9</v>
      </c>
      <c r="T593" s="90">
        <v>2.323465316455696</v>
      </c>
      <c r="U593" s="90">
        <v>2.1385668793776373</v>
      </c>
      <c r="V593" s="90">
        <v>0.53628063431042783</v>
      </c>
      <c r="W593" s="340">
        <v>26.632424404889562</v>
      </c>
      <c r="X593" s="355" t="s">
        <v>815</v>
      </c>
      <c r="Y593" s="90">
        <v>4.4620321958333333</v>
      </c>
    </row>
    <row r="594" spans="1:25">
      <c r="A594" s="181"/>
      <c r="B594" s="181" t="s">
        <v>2126</v>
      </c>
      <c r="C594" s="181" t="s">
        <v>2167</v>
      </c>
      <c r="D594" s="221">
        <v>1</v>
      </c>
      <c r="E594" s="395">
        <v>43713</v>
      </c>
      <c r="F594" s="181"/>
      <c r="G594" s="181"/>
      <c r="H594" s="396"/>
      <c r="I594" s="397"/>
      <c r="J594" s="181"/>
      <c r="K594" s="181"/>
      <c r="L594" s="181"/>
      <c r="M594" s="181"/>
      <c r="N594" s="181"/>
      <c r="O594" s="181"/>
      <c r="P594" s="361">
        <v>3.46</v>
      </c>
      <c r="Q594" s="361">
        <v>23</v>
      </c>
      <c r="R594" s="361" t="s">
        <v>811</v>
      </c>
      <c r="S594" s="361" t="s">
        <v>811</v>
      </c>
      <c r="T594" s="361" t="s">
        <v>811</v>
      </c>
      <c r="U594" s="361" t="s">
        <v>811</v>
      </c>
      <c r="V594" s="361" t="s">
        <v>811</v>
      </c>
      <c r="W594" s="361" t="s">
        <v>811</v>
      </c>
      <c r="X594" s="361" t="s">
        <v>815</v>
      </c>
      <c r="Y594" s="361" t="s">
        <v>811</v>
      </c>
    </row>
    <row r="595" spans="1:25">
      <c r="A595" s="181"/>
      <c r="B595" s="181" t="s">
        <v>2126</v>
      </c>
      <c r="C595" s="181" t="s">
        <v>2167</v>
      </c>
      <c r="D595" s="221">
        <v>2</v>
      </c>
      <c r="E595" s="395">
        <v>43713</v>
      </c>
      <c r="F595" s="181"/>
      <c r="G595" s="181"/>
      <c r="H595" s="396"/>
      <c r="I595" s="397"/>
      <c r="J595" s="181"/>
      <c r="K595" s="181"/>
      <c r="L595" s="181"/>
      <c r="M595" s="181"/>
      <c r="N595" s="181"/>
      <c r="O595" s="181"/>
      <c r="P595" s="361">
        <v>0.19</v>
      </c>
      <c r="Q595" s="361">
        <v>21.9</v>
      </c>
      <c r="R595" s="361">
        <v>6.18</v>
      </c>
      <c r="S595" s="361">
        <v>29.4</v>
      </c>
      <c r="T595" s="222">
        <v>9.1230182278480996</v>
      </c>
      <c r="U595" s="222">
        <v>7.1714550700685669</v>
      </c>
      <c r="V595" s="222">
        <v>0.65222453026960392</v>
      </c>
      <c r="W595" s="350">
        <v>25.619129999999998</v>
      </c>
      <c r="X595" s="361" t="s">
        <v>815</v>
      </c>
      <c r="Y595" s="222">
        <v>16.294473297916667</v>
      </c>
    </row>
  </sheetData>
  <mergeCells count="3">
    <mergeCell ref="A1:H1"/>
    <mergeCell ref="A2:H10"/>
    <mergeCell ref="A12:H13"/>
  </mergeCells>
  <pageMargins left="0.7" right="0.7" top="0.75" bottom="0.75" header="0.3" footer="0.3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9A70-F346-4756-B4AD-8F53FAFE73D8}">
  <dimension ref="A1:Q324"/>
  <sheetViews>
    <sheetView workbookViewId="0">
      <selection activeCell="D201" sqref="D201"/>
    </sheetView>
  </sheetViews>
  <sheetFormatPr defaultColWidth="8.796875" defaultRowHeight="15.6"/>
  <cols>
    <col min="1" max="1" width="17.296875" style="2495" customWidth="1"/>
    <col min="2" max="2" width="20.796875" customWidth="1"/>
    <col min="3" max="3" width="21.796875" customWidth="1"/>
    <col min="4" max="4" width="26.796875" customWidth="1"/>
    <col min="5" max="5" width="37.796875" style="594" customWidth="1"/>
    <col min="6" max="6" width="11" style="2507" customWidth="1"/>
    <col min="7" max="7" width="22.69921875" style="108" customWidth="1"/>
    <col min="8" max="8" width="40.296875" style="594" customWidth="1"/>
    <col min="9" max="9" width="38.796875" customWidth="1"/>
    <col min="10" max="10" width="9" customWidth="1"/>
    <col min="11" max="11" width="8" customWidth="1"/>
    <col min="12" max="12" width="8.69921875" customWidth="1"/>
    <col min="13" max="13" width="7.69921875" customWidth="1"/>
    <col min="14" max="14" width="9" customWidth="1"/>
  </cols>
  <sheetData>
    <row r="1" spans="1:17">
      <c r="A1" s="2494" t="s">
        <v>17</v>
      </c>
      <c r="B1" s="592"/>
      <c r="C1" s="592"/>
      <c r="D1" s="55">
        <v>45222</v>
      </c>
    </row>
    <row r="2" spans="1:17" ht="66" customHeight="1">
      <c r="A2" t="s">
        <v>18</v>
      </c>
      <c r="B2" s="592"/>
      <c r="C2" s="592"/>
      <c r="D2" s="2328"/>
      <c r="E2" s="2273"/>
    </row>
    <row r="3" spans="1:17" ht="15" customHeight="1" thickBot="1">
      <c r="A3"/>
      <c r="B3" s="592"/>
      <c r="C3" s="592"/>
      <c r="D3" s="571"/>
      <c r="E3" s="1006"/>
    </row>
    <row r="4" spans="1:17" s="2499" customFormat="1" ht="218.4">
      <c r="A4" s="2496" t="s">
        <v>19</v>
      </c>
      <c r="B4" s="2497" t="s">
        <v>20</v>
      </c>
      <c r="C4" s="2498" t="s">
        <v>21</v>
      </c>
      <c r="D4" s="2549" t="s">
        <v>22</v>
      </c>
      <c r="E4" s="2550" t="s">
        <v>23</v>
      </c>
      <c r="F4" s="2551" t="s">
        <v>24</v>
      </c>
      <c r="G4" s="2552" t="s">
        <v>25</v>
      </c>
      <c r="H4" s="2553" t="s">
        <v>26</v>
      </c>
      <c r="I4" s="2554" t="s">
        <v>27</v>
      </c>
      <c r="J4" s="2555" t="s">
        <v>28</v>
      </c>
      <c r="K4" s="2557" t="s">
        <v>29</v>
      </c>
      <c r="L4" s="2557" t="s">
        <v>30</v>
      </c>
      <c r="M4" s="2557" t="s">
        <v>31</v>
      </c>
      <c r="N4" s="2557" t="s">
        <v>32</v>
      </c>
      <c r="O4" s="2557" t="s">
        <v>33</v>
      </c>
      <c r="P4" s="2556"/>
      <c r="Q4" s="2556"/>
    </row>
    <row r="5" spans="1:17">
      <c r="A5" s="2530"/>
      <c r="B5" s="2531" t="s">
        <v>34</v>
      </c>
      <c r="C5" s="2532" t="s">
        <v>35</v>
      </c>
      <c r="D5" s="2544"/>
      <c r="E5" s="2545"/>
      <c r="F5" s="2546">
        <f>'BA 2023 CTI grades'!R1081</f>
        <v>47.376938039302694</v>
      </c>
      <c r="G5" s="2547" t="s">
        <v>36</v>
      </c>
      <c r="H5" s="2548" t="s">
        <v>37</v>
      </c>
      <c r="I5" s="2500" t="s">
        <v>37</v>
      </c>
    </row>
    <row r="6" spans="1:17" s="594" customFormat="1">
      <c r="A6" s="2523" t="s">
        <v>38</v>
      </c>
      <c r="B6" s="2533" t="s">
        <v>34</v>
      </c>
      <c r="C6" s="2534" t="s">
        <v>39</v>
      </c>
      <c r="D6" s="2525" t="s">
        <v>40</v>
      </c>
      <c r="E6" s="2510" t="s">
        <v>41</v>
      </c>
      <c r="F6" s="2511">
        <f>'BA 2023 CTI grades'!R432</f>
        <v>46.188355154790578</v>
      </c>
      <c r="G6" s="2509" t="s">
        <v>42</v>
      </c>
      <c r="H6" s="2510" t="s">
        <v>37</v>
      </c>
      <c r="I6" s="2500" t="s">
        <v>41</v>
      </c>
      <c r="J6" s="594">
        <v>1</v>
      </c>
      <c r="M6" s="594">
        <v>1</v>
      </c>
      <c r="N6" s="594">
        <v>1</v>
      </c>
    </row>
    <row r="7" spans="1:17">
      <c r="A7" s="2535" t="s">
        <v>43</v>
      </c>
      <c r="B7" s="2533" t="s">
        <v>34</v>
      </c>
      <c r="C7" s="2536" t="s">
        <v>44</v>
      </c>
      <c r="D7" s="2523"/>
      <c r="E7" s="2524"/>
      <c r="F7" s="2508">
        <f>'BA 2023 CTI grades'!R1330</f>
        <v>59.698433070145057</v>
      </c>
      <c r="G7" s="2509" t="s">
        <v>45</v>
      </c>
      <c r="H7" s="2510" t="s">
        <v>41</v>
      </c>
      <c r="I7" s="2500" t="s">
        <v>41</v>
      </c>
    </row>
    <row r="8" spans="1:17" s="594" customFormat="1">
      <c r="A8" s="2523" t="s">
        <v>46</v>
      </c>
      <c r="B8" s="2533" t="s">
        <v>34</v>
      </c>
      <c r="C8" s="2534" t="s">
        <v>47</v>
      </c>
      <c r="D8" s="2525" t="s">
        <v>48</v>
      </c>
      <c r="E8" s="2510" t="s">
        <v>37</v>
      </c>
      <c r="F8" s="2508">
        <f>'BA 2023 CTI grades'!R1651</f>
        <v>48.867937313758873</v>
      </c>
      <c r="G8" s="2509" t="s">
        <v>49</v>
      </c>
      <c r="H8" s="2510" t="s">
        <v>37</v>
      </c>
      <c r="I8" s="2500" t="s">
        <v>37</v>
      </c>
      <c r="J8" s="594">
        <v>1</v>
      </c>
      <c r="K8" s="594">
        <v>1</v>
      </c>
    </row>
    <row r="9" spans="1:17" s="594" customFormat="1">
      <c r="A9" s="2535"/>
      <c r="B9" s="2533" t="s">
        <v>34</v>
      </c>
      <c r="C9" s="2536" t="s">
        <v>50</v>
      </c>
      <c r="D9" s="2526"/>
      <c r="E9" s="2527"/>
      <c r="F9" s="2508">
        <f>'BA 2023 CTI grades'!R1772</f>
        <v>73.900954063064248</v>
      </c>
      <c r="G9" s="2509" t="s">
        <v>51</v>
      </c>
      <c r="H9" s="2510" t="s">
        <v>41</v>
      </c>
      <c r="I9" s="2500" t="s">
        <v>41</v>
      </c>
    </row>
    <row r="10" spans="1:17" s="594" customFormat="1">
      <c r="A10" s="2523" t="s">
        <v>52</v>
      </c>
      <c r="B10" s="2533" t="s">
        <v>34</v>
      </c>
      <c r="C10" s="2534" t="s">
        <v>53</v>
      </c>
      <c r="D10" s="2525" t="s">
        <v>48</v>
      </c>
      <c r="E10" s="2510" t="s">
        <v>37</v>
      </c>
      <c r="F10" s="2508">
        <f>'BA 2023 CTI grades'!R1462</f>
        <v>39.915443335613112</v>
      </c>
      <c r="G10" s="2509" t="s">
        <v>42</v>
      </c>
      <c r="H10" s="2510" t="s">
        <v>37</v>
      </c>
      <c r="I10" s="2500" t="s">
        <v>37</v>
      </c>
      <c r="J10" s="594">
        <v>1</v>
      </c>
      <c r="K10" s="594">
        <v>1</v>
      </c>
    </row>
    <row r="11" spans="1:17">
      <c r="A11" s="2523" t="s">
        <v>54</v>
      </c>
      <c r="B11" s="2533" t="s">
        <v>34</v>
      </c>
      <c r="C11" s="2534" t="s">
        <v>55</v>
      </c>
      <c r="D11" s="2525" t="s">
        <v>48</v>
      </c>
      <c r="E11" s="2510" t="s">
        <v>37</v>
      </c>
      <c r="F11" s="2508"/>
      <c r="G11" s="2512"/>
      <c r="H11" s="2513"/>
      <c r="I11" s="2500" t="s">
        <v>37</v>
      </c>
    </row>
    <row r="12" spans="1:17">
      <c r="A12" s="2523" t="s">
        <v>56</v>
      </c>
      <c r="B12" s="2533" t="s">
        <v>34</v>
      </c>
      <c r="C12" s="2534" t="s">
        <v>57</v>
      </c>
      <c r="D12" s="2525" t="s">
        <v>48</v>
      </c>
      <c r="E12" s="2510" t="s">
        <v>37</v>
      </c>
      <c r="F12" s="2508">
        <f>'BA 2023 CTI grades'!R45</f>
        <v>48.428241078113324</v>
      </c>
      <c r="G12" s="2509" t="s">
        <v>45</v>
      </c>
      <c r="H12" s="2510" t="s">
        <v>37</v>
      </c>
      <c r="I12" s="2500" t="s">
        <v>37</v>
      </c>
      <c r="J12">
        <v>1</v>
      </c>
      <c r="K12">
        <v>1</v>
      </c>
    </row>
    <row r="13" spans="1:17" s="594" customFormat="1">
      <c r="A13" s="2523" t="s">
        <v>58</v>
      </c>
      <c r="B13" s="2533" t="s">
        <v>34</v>
      </c>
      <c r="C13" s="2534" t="s">
        <v>59</v>
      </c>
      <c r="D13" s="2525" t="s">
        <v>48</v>
      </c>
      <c r="E13" s="2510" t="s">
        <v>37</v>
      </c>
      <c r="F13" s="2508">
        <f>'BA 2023 CTI grades'!R1822</f>
        <v>41.6628714743877</v>
      </c>
      <c r="G13" s="2509" t="s">
        <v>42</v>
      </c>
      <c r="H13" s="2510" t="s">
        <v>37</v>
      </c>
      <c r="I13" s="2500" t="s">
        <v>37</v>
      </c>
      <c r="J13" s="594">
        <v>1</v>
      </c>
      <c r="K13" s="594">
        <v>1</v>
      </c>
    </row>
    <row r="14" spans="1:17" s="594" customFormat="1">
      <c r="A14" s="2523" t="s">
        <v>60</v>
      </c>
      <c r="B14" s="2533" t="s">
        <v>34</v>
      </c>
      <c r="C14" s="2534" t="s">
        <v>61</v>
      </c>
      <c r="D14" s="2525" t="s">
        <v>48</v>
      </c>
      <c r="E14" s="2510" t="s">
        <v>37</v>
      </c>
      <c r="F14" s="2508">
        <f>'BA 2023 CTI grades'!R794</f>
        <v>38.232438727555788</v>
      </c>
      <c r="G14" s="2509" t="s">
        <v>62</v>
      </c>
      <c r="H14" s="2510" t="s">
        <v>37</v>
      </c>
      <c r="I14" s="2500" t="s">
        <v>37</v>
      </c>
      <c r="J14" s="594">
        <v>1</v>
      </c>
      <c r="K14" s="594">
        <v>1</v>
      </c>
    </row>
    <row r="15" spans="1:17">
      <c r="A15" s="2523" t="s">
        <v>63</v>
      </c>
      <c r="B15" s="2533" t="s">
        <v>34</v>
      </c>
      <c r="C15" s="2534" t="s">
        <v>64</v>
      </c>
      <c r="D15" s="2525" t="s">
        <v>48</v>
      </c>
      <c r="E15" s="2510" t="s">
        <v>37</v>
      </c>
      <c r="F15" s="2508">
        <f>'BA 2023 CTI grades'!R134</f>
        <v>38.099994610032368</v>
      </c>
      <c r="G15" s="2509" t="s">
        <v>45</v>
      </c>
      <c r="H15" s="2510" t="s">
        <v>37</v>
      </c>
      <c r="I15" s="2500" t="s">
        <v>37</v>
      </c>
      <c r="J15" s="594">
        <v>1</v>
      </c>
      <c r="K15" s="594">
        <v>1</v>
      </c>
    </row>
    <row r="16" spans="1:17">
      <c r="A16" s="2523" t="s">
        <v>65</v>
      </c>
      <c r="B16" s="2533" t="s">
        <v>34</v>
      </c>
      <c r="C16" s="2534" t="s">
        <v>66</v>
      </c>
      <c r="D16" s="2525" t="s">
        <v>40</v>
      </c>
      <c r="E16" s="2510" t="s">
        <v>41</v>
      </c>
      <c r="F16" s="2508">
        <f>'BA 2023 CTI grades'!R6</f>
        <v>61.429259225364042</v>
      </c>
      <c r="G16" s="2509" t="s">
        <v>67</v>
      </c>
      <c r="H16" s="2510" t="s">
        <v>41</v>
      </c>
      <c r="I16" s="2500" t="s">
        <v>41</v>
      </c>
      <c r="J16" s="594">
        <v>1</v>
      </c>
      <c r="L16">
        <v>1</v>
      </c>
    </row>
    <row r="17" spans="1:15">
      <c r="A17" s="2523" t="s">
        <v>68</v>
      </c>
      <c r="B17" s="2533" t="s">
        <v>34</v>
      </c>
      <c r="C17" s="2534" t="s">
        <v>69</v>
      </c>
      <c r="D17" s="2525" t="s">
        <v>70</v>
      </c>
      <c r="E17" s="2510" t="s">
        <v>37</v>
      </c>
      <c r="F17" s="2508">
        <f>'BA 2023 CTI grades'!R1395</f>
        <v>37.162877750275484</v>
      </c>
      <c r="G17" s="2509" t="s">
        <v>42</v>
      </c>
      <c r="H17" s="2510" t="s">
        <v>37</v>
      </c>
      <c r="I17" s="2500" t="s">
        <v>37</v>
      </c>
      <c r="J17" s="594">
        <v>1</v>
      </c>
      <c r="K17" s="594">
        <v>1</v>
      </c>
    </row>
    <row r="18" spans="1:15">
      <c r="A18" s="2523" t="s">
        <v>71</v>
      </c>
      <c r="B18" s="2533" t="s">
        <v>34</v>
      </c>
      <c r="C18" s="2534" t="s">
        <v>72</v>
      </c>
      <c r="D18" s="2525" t="s">
        <v>70</v>
      </c>
      <c r="E18" s="2510" t="s">
        <v>37</v>
      </c>
      <c r="F18" s="2508">
        <f>'BA 2023 CTI grades'!R1213</f>
        <v>55.187048481219882</v>
      </c>
      <c r="G18" s="2509" t="s">
        <v>42</v>
      </c>
      <c r="H18" s="2510" t="s">
        <v>41</v>
      </c>
      <c r="I18" s="2500" t="s">
        <v>41</v>
      </c>
      <c r="J18" s="594">
        <v>1</v>
      </c>
      <c r="M18">
        <v>1</v>
      </c>
      <c r="O18">
        <v>1</v>
      </c>
    </row>
    <row r="19" spans="1:15">
      <c r="A19" s="2525"/>
      <c r="B19" s="2533" t="s">
        <v>34</v>
      </c>
      <c r="C19" s="2534" t="s">
        <v>73</v>
      </c>
      <c r="D19" s="2525" t="s">
        <v>48</v>
      </c>
      <c r="E19" s="2510" t="s">
        <v>37</v>
      </c>
      <c r="F19" s="2508">
        <f>'BA 2023 CTI grades'!R1822</f>
        <v>41.6628714743877</v>
      </c>
      <c r="G19" s="2509" t="s">
        <v>42</v>
      </c>
      <c r="H19" s="2510" t="s">
        <v>37</v>
      </c>
      <c r="I19" s="2500" t="s">
        <v>37</v>
      </c>
      <c r="J19" s="594">
        <v>1</v>
      </c>
      <c r="K19" s="594">
        <v>1</v>
      </c>
    </row>
    <row r="20" spans="1:15">
      <c r="A20" s="2523" t="s">
        <v>74</v>
      </c>
      <c r="B20" s="2533" t="s">
        <v>34</v>
      </c>
      <c r="C20" s="2534" t="s">
        <v>75</v>
      </c>
      <c r="D20" s="2525" t="s">
        <v>70</v>
      </c>
      <c r="E20" s="2510" t="s">
        <v>37</v>
      </c>
      <c r="F20" s="2508">
        <f>'BA 2023 CTI grades'!R1728</f>
        <v>62.004684971596724</v>
      </c>
      <c r="G20" s="2509" t="s">
        <v>42</v>
      </c>
      <c r="H20" s="2510" t="s">
        <v>41</v>
      </c>
      <c r="I20" s="2500" t="s">
        <v>41</v>
      </c>
      <c r="J20" s="594">
        <v>1</v>
      </c>
      <c r="M20">
        <v>1</v>
      </c>
      <c r="O20">
        <v>1</v>
      </c>
    </row>
    <row r="21" spans="1:15">
      <c r="A21" s="2523" t="s">
        <v>76</v>
      </c>
      <c r="B21" s="2533" t="s">
        <v>34</v>
      </c>
      <c r="C21" s="2534" t="s">
        <v>77</v>
      </c>
      <c r="D21" s="2525" t="s">
        <v>40</v>
      </c>
      <c r="E21" s="2510" t="s">
        <v>41</v>
      </c>
      <c r="F21" s="2508"/>
      <c r="G21" s="2512"/>
      <c r="H21" s="2513"/>
      <c r="I21" s="2500" t="s">
        <v>41</v>
      </c>
    </row>
    <row r="22" spans="1:15">
      <c r="A22" s="2523" t="s">
        <v>78</v>
      </c>
      <c r="B22" s="2533" t="s">
        <v>34</v>
      </c>
      <c r="C22" s="2534" t="s">
        <v>79</v>
      </c>
      <c r="D22" s="2525" t="s">
        <v>40</v>
      </c>
      <c r="E22" s="2510" t="s">
        <v>41</v>
      </c>
      <c r="F22" s="2508">
        <f>'BA 2023 CTI grades'!R879</f>
        <v>44.679050600644551</v>
      </c>
      <c r="G22" s="2509" t="s">
        <v>42</v>
      </c>
      <c r="H22" s="2510" t="s">
        <v>37</v>
      </c>
      <c r="I22" s="2500" t="s">
        <v>41</v>
      </c>
      <c r="J22" s="594">
        <v>1</v>
      </c>
      <c r="M22">
        <v>1</v>
      </c>
      <c r="N22">
        <v>1</v>
      </c>
    </row>
    <row r="23" spans="1:15">
      <c r="A23" s="2523" t="s">
        <v>80</v>
      </c>
      <c r="B23" s="2533" t="s">
        <v>34</v>
      </c>
      <c r="C23" s="2534" t="s">
        <v>81</v>
      </c>
      <c r="D23" s="2525" t="s">
        <v>40</v>
      </c>
      <c r="E23" s="2510" t="s">
        <v>41</v>
      </c>
      <c r="F23" s="2508">
        <f>'BA 2023 CTI grades'!R1117</f>
        <v>48.332392241914334</v>
      </c>
      <c r="G23" s="2509" t="s">
        <v>42</v>
      </c>
      <c r="H23" s="2510" t="s">
        <v>37</v>
      </c>
      <c r="I23" s="2500" t="s">
        <v>41</v>
      </c>
      <c r="J23" s="594">
        <v>1</v>
      </c>
      <c r="M23">
        <v>1</v>
      </c>
      <c r="N23">
        <v>1</v>
      </c>
    </row>
    <row r="24" spans="1:15">
      <c r="A24" s="2535"/>
      <c r="B24" s="2533" t="s">
        <v>34</v>
      </c>
      <c r="C24" s="2536" t="s">
        <v>82</v>
      </c>
      <c r="D24" s="2526"/>
      <c r="E24" s="2527"/>
      <c r="F24" s="2508">
        <f>'BA 2023 CTI grades'!R1028</f>
        <v>59.196349290971675</v>
      </c>
      <c r="G24" s="2509" t="s">
        <v>83</v>
      </c>
      <c r="H24" s="2510" t="s">
        <v>41</v>
      </c>
      <c r="I24" s="2500" t="s">
        <v>41</v>
      </c>
    </row>
    <row r="25" spans="1:15">
      <c r="A25" s="2535"/>
      <c r="B25" s="2533" t="s">
        <v>34</v>
      </c>
      <c r="C25" s="2536" t="s">
        <v>84</v>
      </c>
      <c r="D25" s="2526"/>
      <c r="E25" s="2527"/>
      <c r="F25" s="2508">
        <f>'BA 2023 CTI grades'!R648</f>
        <v>46.613349856616821</v>
      </c>
      <c r="G25" s="2509" t="s">
        <v>42</v>
      </c>
      <c r="H25" s="2510" t="s">
        <v>37</v>
      </c>
      <c r="I25" s="2500" t="s">
        <v>37</v>
      </c>
    </row>
    <row r="26" spans="1:15">
      <c r="A26" s="2523" t="s">
        <v>85</v>
      </c>
      <c r="B26" s="2533" t="s">
        <v>34</v>
      </c>
      <c r="C26" s="2534" t="s">
        <v>86</v>
      </c>
      <c r="D26" s="2525" t="s">
        <v>70</v>
      </c>
      <c r="E26" s="2510" t="s">
        <v>37</v>
      </c>
      <c r="F26" s="2508">
        <f>'BA 2023 CTI grades'!R1259</f>
        <v>39.840400052756415</v>
      </c>
      <c r="G26" s="2509" t="s">
        <v>42</v>
      </c>
      <c r="H26" s="2510" t="s">
        <v>37</v>
      </c>
      <c r="I26" s="2500" t="s">
        <v>37</v>
      </c>
      <c r="J26">
        <v>1</v>
      </c>
      <c r="K26">
        <v>1</v>
      </c>
    </row>
    <row r="27" spans="1:15">
      <c r="A27" s="2523" t="s">
        <v>87</v>
      </c>
      <c r="B27" s="2533" t="s">
        <v>34</v>
      </c>
      <c r="C27" s="2534" t="s">
        <v>88</v>
      </c>
      <c r="D27" s="2525" t="s">
        <v>70</v>
      </c>
      <c r="E27" s="2510" t="s">
        <v>37</v>
      </c>
      <c r="F27" s="2508">
        <f>'BA 2023 CTI grades'!R580</f>
        <v>42.987599740997872</v>
      </c>
      <c r="G27" s="2509" t="s">
        <v>42</v>
      </c>
      <c r="H27" s="2510" t="s">
        <v>37</v>
      </c>
      <c r="I27" s="2500" t="s">
        <v>37</v>
      </c>
      <c r="J27">
        <v>1</v>
      </c>
      <c r="K27">
        <v>1</v>
      </c>
    </row>
    <row r="28" spans="1:15">
      <c r="A28" s="2535" t="s">
        <v>89</v>
      </c>
      <c r="B28" s="2533" t="s">
        <v>34</v>
      </c>
      <c r="C28" s="2536" t="s">
        <v>90</v>
      </c>
      <c r="D28" s="2523"/>
      <c r="E28" s="2524"/>
      <c r="F28" s="2508">
        <f>'BA 2023 CTI grades'!R1054</f>
        <v>58.963810516502427</v>
      </c>
      <c r="G28" s="2509" t="s">
        <v>42</v>
      </c>
      <c r="H28" s="2510" t="s">
        <v>41</v>
      </c>
      <c r="I28" s="2500" t="s">
        <v>41</v>
      </c>
    </row>
    <row r="29" spans="1:15">
      <c r="A29" s="2523" t="s">
        <v>91</v>
      </c>
      <c r="B29" s="2533" t="s">
        <v>34</v>
      </c>
      <c r="C29" s="2534" t="s">
        <v>92</v>
      </c>
      <c r="D29" s="2525" t="s">
        <v>48</v>
      </c>
      <c r="E29" s="2510" t="s">
        <v>37</v>
      </c>
      <c r="F29" s="2508">
        <f>'BA 2023 CTI grades'!R992</f>
        <v>59.066025529073961</v>
      </c>
      <c r="G29" s="2509" t="s">
        <v>45</v>
      </c>
      <c r="H29" s="2510" t="s">
        <v>41</v>
      </c>
      <c r="I29" s="2500" t="s">
        <v>41</v>
      </c>
      <c r="J29">
        <v>1</v>
      </c>
      <c r="M29">
        <v>1</v>
      </c>
      <c r="O29">
        <v>1</v>
      </c>
    </row>
    <row r="30" spans="1:15">
      <c r="A30" s="2523" t="s">
        <v>93</v>
      </c>
      <c r="B30" s="2533" t="s">
        <v>34</v>
      </c>
      <c r="C30" s="2534" t="s">
        <v>94</v>
      </c>
      <c r="D30" s="2525" t="s">
        <v>48</v>
      </c>
      <c r="E30" s="2510" t="s">
        <v>37</v>
      </c>
      <c r="F30" s="2508">
        <f>'BA 2023 CTI grades'!R227</f>
        <v>53.571478692881058</v>
      </c>
      <c r="G30" s="2509" t="s">
        <v>42</v>
      </c>
      <c r="H30" s="2510" t="s">
        <v>41</v>
      </c>
      <c r="I30" s="2500" t="s">
        <v>41</v>
      </c>
      <c r="J30">
        <v>1</v>
      </c>
      <c r="M30">
        <v>1</v>
      </c>
      <c r="O30">
        <v>1</v>
      </c>
    </row>
    <row r="31" spans="1:15">
      <c r="A31" s="2523" t="s">
        <v>95</v>
      </c>
      <c r="B31" s="2533" t="s">
        <v>34</v>
      </c>
      <c r="C31" s="2534" t="s">
        <v>96</v>
      </c>
      <c r="D31" s="2525" t="s">
        <v>70</v>
      </c>
      <c r="E31" s="2510" t="s">
        <v>37</v>
      </c>
      <c r="F31" s="2508">
        <f>'BA 2023 CTI grades'!R1513</f>
        <v>45.808924081575611</v>
      </c>
      <c r="G31" s="2509" t="s">
        <v>49</v>
      </c>
      <c r="H31" s="2510" t="s">
        <v>37</v>
      </c>
      <c r="I31" s="2500" t="s">
        <v>37</v>
      </c>
      <c r="J31">
        <v>1</v>
      </c>
      <c r="K31">
        <v>1</v>
      </c>
    </row>
    <row r="32" spans="1:15">
      <c r="A32" s="2535" t="s">
        <v>97</v>
      </c>
      <c r="B32" s="2533" t="s">
        <v>34</v>
      </c>
      <c r="C32" s="2536" t="s">
        <v>98</v>
      </c>
      <c r="D32" s="2523"/>
      <c r="E32" s="2524"/>
      <c r="F32" s="2508"/>
      <c r="G32" s="2512"/>
      <c r="H32" s="2513"/>
      <c r="I32" s="2503"/>
    </row>
    <row r="33" spans="1:15">
      <c r="A33" s="2523" t="s">
        <v>99</v>
      </c>
      <c r="B33" s="2533" t="s">
        <v>34</v>
      </c>
      <c r="C33" s="2534" t="s">
        <v>100</v>
      </c>
      <c r="D33" s="2525" t="s">
        <v>70</v>
      </c>
      <c r="E33" s="2510" t="s">
        <v>37</v>
      </c>
      <c r="F33" s="2514"/>
      <c r="G33" s="2509"/>
      <c r="H33" s="2513"/>
      <c r="I33" s="2500" t="s">
        <v>37</v>
      </c>
    </row>
    <row r="34" spans="1:15">
      <c r="A34" s="2523" t="s">
        <v>101</v>
      </c>
      <c r="B34" s="2533" t="s">
        <v>34</v>
      </c>
      <c r="C34" s="2534" t="s">
        <v>102</v>
      </c>
      <c r="D34" s="2525" t="s">
        <v>48</v>
      </c>
      <c r="E34" s="2510" t="s">
        <v>37</v>
      </c>
      <c r="F34" s="2514"/>
      <c r="G34" s="2509"/>
      <c r="H34" s="2513"/>
      <c r="I34" s="2500" t="s">
        <v>37</v>
      </c>
    </row>
    <row r="35" spans="1:15">
      <c r="A35" s="2523" t="s">
        <v>103</v>
      </c>
      <c r="B35" s="2533" t="s">
        <v>34</v>
      </c>
      <c r="C35" s="2534" t="s">
        <v>104</v>
      </c>
      <c r="D35" s="2525" t="s">
        <v>48</v>
      </c>
      <c r="E35" s="2510" t="s">
        <v>37</v>
      </c>
      <c r="F35" s="2508">
        <f>'BA 2023 CTI grades'!R1587</f>
        <v>63.480457921278635</v>
      </c>
      <c r="G35" s="2509" t="s">
        <v>49</v>
      </c>
      <c r="H35" s="2510" t="s">
        <v>41</v>
      </c>
      <c r="I35" s="2500" t="s">
        <v>41</v>
      </c>
      <c r="J35">
        <v>1</v>
      </c>
      <c r="M35">
        <v>1</v>
      </c>
      <c r="O35">
        <v>1</v>
      </c>
    </row>
    <row r="36" spans="1:15">
      <c r="A36" s="2535" t="s">
        <v>105</v>
      </c>
      <c r="B36" s="2533" t="s">
        <v>34</v>
      </c>
      <c r="C36" s="2536" t="s">
        <v>106</v>
      </c>
      <c r="D36" s="2523"/>
      <c r="E36" s="2524"/>
      <c r="F36" s="2508"/>
      <c r="G36" s="2512"/>
      <c r="H36" s="2513"/>
      <c r="I36" s="2503"/>
    </row>
    <row r="37" spans="1:15">
      <c r="A37" s="2535"/>
      <c r="B37" s="2533" t="s">
        <v>34</v>
      </c>
      <c r="C37" s="2536" t="s">
        <v>107</v>
      </c>
      <c r="D37" s="2523"/>
      <c r="E37" s="2524"/>
      <c r="F37" s="2508">
        <f>'BA 2023 CTI grades'!R1185</f>
        <v>53.015118548177782</v>
      </c>
      <c r="G37" s="2509" t="s">
        <v>42</v>
      </c>
      <c r="H37" s="2510" t="s">
        <v>41</v>
      </c>
      <c r="I37" s="2500" t="s">
        <v>41</v>
      </c>
    </row>
    <row r="38" spans="1:15">
      <c r="A38" s="2523" t="s">
        <v>108</v>
      </c>
      <c r="B38" s="2533" t="s">
        <v>34</v>
      </c>
      <c r="C38" s="2534" t="s">
        <v>109</v>
      </c>
      <c r="D38" s="2525" t="s">
        <v>70</v>
      </c>
      <c r="E38" s="2510" t="s">
        <v>37</v>
      </c>
      <c r="F38" s="2508">
        <f>'BA 2023 CTI grades'!R955</f>
        <v>53.961165856043543</v>
      </c>
      <c r="G38" s="2509" t="s">
        <v>42</v>
      </c>
      <c r="H38" s="2510" t="s">
        <v>41</v>
      </c>
      <c r="I38" s="2500" t="s">
        <v>41</v>
      </c>
      <c r="J38">
        <v>1</v>
      </c>
      <c r="M38">
        <v>1</v>
      </c>
      <c r="O38">
        <v>1</v>
      </c>
    </row>
    <row r="39" spans="1:15">
      <c r="A39" s="2523" t="s">
        <v>110</v>
      </c>
      <c r="B39" s="2533" t="s">
        <v>34</v>
      </c>
      <c r="C39" s="2534" t="s">
        <v>111</v>
      </c>
      <c r="D39" s="2525" t="s">
        <v>70</v>
      </c>
      <c r="E39" s="2510" t="s">
        <v>37</v>
      </c>
      <c r="F39" s="2508">
        <f>'BA 2023 CTI grades'!R1356</f>
        <v>58.683779084464049</v>
      </c>
      <c r="G39" s="2509" t="s">
        <v>42</v>
      </c>
      <c r="H39" s="2510" t="s">
        <v>41</v>
      </c>
      <c r="I39" s="2500" t="s">
        <v>41</v>
      </c>
      <c r="J39">
        <v>1</v>
      </c>
      <c r="M39">
        <v>1</v>
      </c>
      <c r="O39">
        <v>1</v>
      </c>
    </row>
    <row r="40" spans="1:15">
      <c r="A40" s="2523" t="s">
        <v>112</v>
      </c>
      <c r="B40" s="2533" t="s">
        <v>34</v>
      </c>
      <c r="C40" s="2534" t="s">
        <v>113</v>
      </c>
      <c r="D40" s="2525" t="s">
        <v>70</v>
      </c>
      <c r="E40" s="2510" t="s">
        <v>37</v>
      </c>
      <c r="F40" s="2508">
        <f>'BA 2023 CTI grades'!R484</f>
        <v>44.074840308060821</v>
      </c>
      <c r="G40" s="2509" t="s">
        <v>42</v>
      </c>
      <c r="H40" s="2510" t="s">
        <v>37</v>
      </c>
      <c r="I40" s="2500" t="s">
        <v>37</v>
      </c>
      <c r="J40">
        <v>1</v>
      </c>
      <c r="K40">
        <v>1</v>
      </c>
    </row>
    <row r="41" spans="1:15">
      <c r="A41" s="2523" t="s">
        <v>114</v>
      </c>
      <c r="B41" s="2533" t="s">
        <v>34</v>
      </c>
      <c r="C41" s="2534" t="s">
        <v>115</v>
      </c>
      <c r="D41" s="2525" t="s">
        <v>48</v>
      </c>
      <c r="E41" s="2510" t="s">
        <v>37</v>
      </c>
      <c r="F41" s="2508">
        <f>'BA 2023 CTI grades'!R684</f>
        <v>40.949327495047449</v>
      </c>
      <c r="G41" s="2509" t="s">
        <v>42</v>
      </c>
      <c r="H41" s="2510" t="s">
        <v>37</v>
      </c>
      <c r="I41" s="2500" t="s">
        <v>37</v>
      </c>
      <c r="J41">
        <v>1</v>
      </c>
      <c r="K41">
        <v>1</v>
      </c>
    </row>
    <row r="42" spans="1:15">
      <c r="A42" s="2535" t="s">
        <v>116</v>
      </c>
      <c r="B42" s="2533" t="s">
        <v>34</v>
      </c>
      <c r="C42" s="2536" t="s">
        <v>117</v>
      </c>
      <c r="D42" s="2523"/>
      <c r="E42" s="2524"/>
      <c r="F42" s="2508"/>
      <c r="G42" s="2512"/>
      <c r="H42" s="2513"/>
      <c r="I42" s="2503"/>
    </row>
    <row r="43" spans="1:15">
      <c r="A43" s="2535" t="s">
        <v>118</v>
      </c>
      <c r="B43" s="2533" t="s">
        <v>34</v>
      </c>
      <c r="C43" s="2536" t="s">
        <v>119</v>
      </c>
      <c r="D43" s="2523"/>
      <c r="E43" s="2524"/>
      <c r="F43" s="2508">
        <f>'BA 2023 CTI grades'!R108</f>
        <v>66.33396529249886</v>
      </c>
      <c r="G43" s="2509" t="s">
        <v>67</v>
      </c>
      <c r="H43" s="2510" t="s">
        <v>41</v>
      </c>
      <c r="I43" s="2500" t="s">
        <v>41</v>
      </c>
    </row>
    <row r="44" spans="1:15">
      <c r="A44" s="2525"/>
      <c r="B44" s="2533"/>
      <c r="C44" s="2534"/>
      <c r="D44" s="2525"/>
      <c r="E44" s="2510"/>
      <c r="F44" s="2514"/>
      <c r="G44" s="2509"/>
      <c r="H44" s="2515"/>
      <c r="I44" s="2504"/>
    </row>
    <row r="45" spans="1:15">
      <c r="A45" s="2525"/>
      <c r="B45" s="2533" t="s">
        <v>120</v>
      </c>
      <c r="C45" s="2534" t="s">
        <v>121</v>
      </c>
      <c r="D45" s="2525" t="s">
        <v>70</v>
      </c>
      <c r="E45" s="2510" t="s">
        <v>37</v>
      </c>
      <c r="F45" s="2514"/>
      <c r="G45" s="2509"/>
      <c r="H45" s="2513"/>
      <c r="I45" s="2500" t="s">
        <v>37</v>
      </c>
    </row>
    <row r="46" spans="1:15">
      <c r="A46" s="2525"/>
      <c r="B46" s="2533" t="s">
        <v>120</v>
      </c>
      <c r="C46" s="2534" t="s">
        <v>122</v>
      </c>
      <c r="D46" s="2525" t="s">
        <v>48</v>
      </c>
      <c r="E46" s="2510" t="s">
        <v>37</v>
      </c>
      <c r="F46" s="2514"/>
      <c r="G46" s="2509"/>
      <c r="H46" s="2513"/>
      <c r="I46" s="2500" t="s">
        <v>37</v>
      </c>
    </row>
    <row r="47" spans="1:15">
      <c r="A47" s="2525"/>
      <c r="B47" s="2533"/>
      <c r="C47" s="2534"/>
      <c r="D47" s="2525"/>
      <c r="E47" s="2510"/>
      <c r="F47" s="2514"/>
      <c r="G47" s="2509"/>
      <c r="H47" s="2515"/>
      <c r="I47" s="2504"/>
    </row>
    <row r="48" spans="1:15">
      <c r="A48" s="2525"/>
      <c r="B48" s="2533" t="s">
        <v>123</v>
      </c>
      <c r="C48" s="2534" t="s">
        <v>124</v>
      </c>
      <c r="D48" s="2525" t="s">
        <v>48</v>
      </c>
      <c r="E48" s="2510" t="s">
        <v>37</v>
      </c>
      <c r="F48" s="2514" t="s">
        <v>125</v>
      </c>
      <c r="G48" s="2509" t="s">
        <v>126</v>
      </c>
      <c r="H48" s="2515"/>
      <c r="I48" s="2500" t="s">
        <v>37</v>
      </c>
    </row>
    <row r="49" spans="1:10">
      <c r="A49" s="2525"/>
      <c r="B49" s="2533" t="s">
        <v>123</v>
      </c>
      <c r="C49" s="2534" t="s">
        <v>127</v>
      </c>
      <c r="D49" s="2525" t="s">
        <v>48</v>
      </c>
      <c r="E49" s="2510" t="s">
        <v>37</v>
      </c>
      <c r="F49" s="2514"/>
      <c r="G49" s="2509"/>
      <c r="H49" s="2515"/>
      <c r="I49" s="2500" t="s">
        <v>37</v>
      </c>
    </row>
    <row r="50" spans="1:10">
      <c r="A50" s="2525"/>
      <c r="B50" s="2533" t="s">
        <v>123</v>
      </c>
      <c r="C50" s="2534" t="s">
        <v>128</v>
      </c>
      <c r="D50" s="2525"/>
      <c r="E50" s="2510"/>
      <c r="F50" s="2514"/>
      <c r="G50" s="2509"/>
      <c r="H50" s="2515"/>
      <c r="I50" s="2504"/>
    </row>
    <row r="51" spans="1:10">
      <c r="A51" s="2523" t="s">
        <v>129</v>
      </c>
      <c r="B51" s="2533" t="s">
        <v>123</v>
      </c>
      <c r="C51" s="2534" t="s">
        <v>130</v>
      </c>
      <c r="D51" s="2525" t="s">
        <v>40</v>
      </c>
      <c r="E51" s="2510" t="s">
        <v>41</v>
      </c>
      <c r="F51" s="2514"/>
      <c r="G51" s="2509"/>
      <c r="H51" s="2515"/>
      <c r="I51" s="2500" t="s">
        <v>41</v>
      </c>
    </row>
    <row r="52" spans="1:10">
      <c r="A52" s="2523" t="s">
        <v>131</v>
      </c>
      <c r="B52" s="2533" t="s">
        <v>123</v>
      </c>
      <c r="C52" s="2534" t="s">
        <v>132</v>
      </c>
      <c r="D52" s="2525" t="s">
        <v>48</v>
      </c>
      <c r="E52" s="2510" t="s">
        <v>37</v>
      </c>
      <c r="F52" s="2514"/>
      <c r="G52" s="2509"/>
      <c r="H52" s="2515"/>
      <c r="I52" s="2500" t="s">
        <v>37</v>
      </c>
    </row>
    <row r="53" spans="1:10">
      <c r="A53" s="2523" t="s">
        <v>133</v>
      </c>
      <c r="B53" s="2533" t="s">
        <v>123</v>
      </c>
      <c r="C53" s="2534" t="s">
        <v>134</v>
      </c>
      <c r="D53" s="2525" t="s">
        <v>48</v>
      </c>
      <c r="E53" s="2510" t="s">
        <v>37</v>
      </c>
      <c r="F53" s="2514"/>
      <c r="G53" s="2509"/>
      <c r="H53" s="2515"/>
      <c r="I53" s="2500" t="s">
        <v>37</v>
      </c>
    </row>
    <row r="54" spans="1:10">
      <c r="A54" s="2523"/>
      <c r="B54" s="2533"/>
      <c r="C54" s="2534"/>
      <c r="D54" s="2525"/>
      <c r="E54" s="2510"/>
      <c r="F54" s="2514"/>
      <c r="G54" s="2509"/>
      <c r="H54" s="2513"/>
      <c r="I54" s="2503"/>
    </row>
    <row r="55" spans="1:10">
      <c r="A55" s="2523" t="s">
        <v>135</v>
      </c>
      <c r="B55" s="2533" t="s">
        <v>123</v>
      </c>
      <c r="C55" s="2534" t="s">
        <v>136</v>
      </c>
      <c r="D55" s="2525" t="s">
        <v>40</v>
      </c>
      <c r="E55" s="2510" t="s">
        <v>41</v>
      </c>
      <c r="F55" s="2514"/>
      <c r="G55" s="2509"/>
      <c r="H55" s="2515"/>
      <c r="I55" s="2500" t="s">
        <v>41</v>
      </c>
    </row>
    <row r="56" spans="1:10">
      <c r="A56" s="2523" t="s">
        <v>137</v>
      </c>
      <c r="B56" s="2533" t="s">
        <v>123</v>
      </c>
      <c r="C56" s="2534" t="s">
        <v>138</v>
      </c>
      <c r="D56" s="2525" t="s">
        <v>70</v>
      </c>
      <c r="E56" s="2510" t="s">
        <v>37</v>
      </c>
      <c r="F56" s="2514"/>
      <c r="G56" s="2509"/>
      <c r="H56" s="2515"/>
      <c r="I56" s="2500" t="s">
        <v>37</v>
      </c>
    </row>
    <row r="57" spans="1:10">
      <c r="A57" s="2525"/>
      <c r="B57" s="2533" t="s">
        <v>123</v>
      </c>
      <c r="C57" s="2534" t="s">
        <v>139</v>
      </c>
      <c r="D57" s="2525" t="s">
        <v>40</v>
      </c>
      <c r="E57" s="2510" t="s">
        <v>41</v>
      </c>
      <c r="F57" s="2514"/>
      <c r="G57" s="2509"/>
      <c r="H57" s="2515"/>
      <c r="I57" s="2500" t="s">
        <v>41</v>
      </c>
    </row>
    <row r="58" spans="1:10">
      <c r="A58" s="2525"/>
      <c r="B58" s="2533" t="s">
        <v>123</v>
      </c>
      <c r="C58" s="2534" t="s">
        <v>140</v>
      </c>
      <c r="D58" s="2525" t="s">
        <v>70</v>
      </c>
      <c r="E58" s="2510" t="s">
        <v>37</v>
      </c>
      <c r="F58" s="2514"/>
      <c r="G58" s="2509"/>
      <c r="H58" s="2515"/>
      <c r="I58" s="2500" t="s">
        <v>37</v>
      </c>
    </row>
    <row r="59" spans="1:10">
      <c r="A59" s="2525"/>
      <c r="B59" s="2533" t="s">
        <v>123</v>
      </c>
      <c r="C59" s="2534" t="s">
        <v>141</v>
      </c>
      <c r="D59" s="2525" t="s">
        <v>70</v>
      </c>
      <c r="E59" s="2510" t="s">
        <v>37</v>
      </c>
      <c r="F59" s="2514"/>
      <c r="G59" s="2509"/>
      <c r="H59" s="2515"/>
      <c r="I59" s="2500" t="s">
        <v>37</v>
      </c>
    </row>
    <row r="60" spans="1:10">
      <c r="A60" s="2525"/>
      <c r="B60" s="2533" t="s">
        <v>123</v>
      </c>
      <c r="C60" s="2534" t="s">
        <v>142</v>
      </c>
      <c r="D60" s="2525" t="s">
        <v>70</v>
      </c>
      <c r="E60" s="2510" t="s">
        <v>37</v>
      </c>
      <c r="F60" s="2514"/>
      <c r="G60" s="2509"/>
      <c r="H60" s="2515"/>
      <c r="I60" s="2500" t="s">
        <v>37</v>
      </c>
    </row>
    <row r="61" spans="1:10">
      <c r="A61" s="2523" t="s">
        <v>143</v>
      </c>
      <c r="B61" s="2533" t="s">
        <v>123</v>
      </c>
      <c r="C61" s="2534" t="s">
        <v>144</v>
      </c>
      <c r="D61" s="2525" t="s">
        <v>40</v>
      </c>
      <c r="E61" s="2510" t="s">
        <v>41</v>
      </c>
      <c r="F61" s="2514"/>
      <c r="G61" s="2509"/>
      <c r="H61" s="2515"/>
      <c r="I61" s="2500" t="s">
        <v>41</v>
      </c>
    </row>
    <row r="62" spans="1:10">
      <c r="A62" s="2523" t="s">
        <v>145</v>
      </c>
      <c r="B62" s="2533" t="s">
        <v>123</v>
      </c>
      <c r="C62" s="2534" t="s">
        <v>146</v>
      </c>
      <c r="D62" s="2525" t="s">
        <v>48</v>
      </c>
      <c r="E62" s="2510" t="s">
        <v>37</v>
      </c>
      <c r="F62" s="2514"/>
      <c r="G62" s="2509"/>
      <c r="H62" s="2515"/>
      <c r="I62" s="2500" t="s">
        <v>37</v>
      </c>
    </row>
    <row r="63" spans="1:10">
      <c r="A63" s="2523" t="s">
        <v>147</v>
      </c>
      <c r="B63" s="2533" t="s">
        <v>123</v>
      </c>
      <c r="C63" s="2534" t="s">
        <v>148</v>
      </c>
      <c r="D63" s="2525" t="s">
        <v>40</v>
      </c>
      <c r="E63" s="2510" t="s">
        <v>41</v>
      </c>
      <c r="F63" s="2514"/>
      <c r="G63" s="2509"/>
      <c r="H63" s="2515"/>
      <c r="I63" s="2500" t="s">
        <v>41</v>
      </c>
    </row>
    <row r="64" spans="1:10">
      <c r="A64" s="2525"/>
      <c r="B64" s="2533" t="s">
        <v>123</v>
      </c>
      <c r="C64" s="2534" t="s">
        <v>149</v>
      </c>
      <c r="D64" s="2525" t="s">
        <v>70</v>
      </c>
      <c r="E64" s="2510" t="s">
        <v>37</v>
      </c>
      <c r="F64" s="2514"/>
      <c r="G64" s="2509"/>
      <c r="H64" s="2515"/>
      <c r="I64" s="2500" t="s">
        <v>37</v>
      </c>
      <c r="J64" s="2252"/>
    </row>
    <row r="65" spans="1:9">
      <c r="A65" s="2523" t="s">
        <v>150</v>
      </c>
      <c r="B65" s="2533" t="s">
        <v>123</v>
      </c>
      <c r="C65" s="2534" t="s">
        <v>151</v>
      </c>
      <c r="D65" s="2525"/>
      <c r="E65" s="2510"/>
      <c r="F65" s="2514"/>
      <c r="G65" s="2509"/>
      <c r="H65" s="2515"/>
      <c r="I65" s="2504"/>
    </row>
    <row r="66" spans="1:9">
      <c r="A66" s="2523" t="s">
        <v>152</v>
      </c>
      <c r="B66" s="2533" t="s">
        <v>123</v>
      </c>
      <c r="C66" s="2534" t="s">
        <v>153</v>
      </c>
      <c r="D66" s="2525" t="s">
        <v>48</v>
      </c>
      <c r="E66" s="2510" t="s">
        <v>37</v>
      </c>
      <c r="F66" s="2514"/>
      <c r="G66" s="2509"/>
      <c r="H66" s="2515"/>
      <c r="I66" s="2500" t="s">
        <v>37</v>
      </c>
    </row>
    <row r="67" spans="1:9">
      <c r="A67" s="2523" t="s">
        <v>154</v>
      </c>
      <c r="B67" s="2533" t="s">
        <v>123</v>
      </c>
      <c r="C67" s="2534" t="s">
        <v>155</v>
      </c>
      <c r="D67" s="2525" t="s">
        <v>40</v>
      </c>
      <c r="E67" s="2510" t="s">
        <v>41</v>
      </c>
      <c r="F67" s="2514"/>
      <c r="G67" s="2509"/>
      <c r="H67" s="2515"/>
      <c r="I67" s="2500" t="s">
        <v>41</v>
      </c>
    </row>
    <row r="68" spans="1:9">
      <c r="A68" s="2525"/>
      <c r="B68" s="2533" t="s">
        <v>123</v>
      </c>
      <c r="C68" s="2534" t="s">
        <v>156</v>
      </c>
      <c r="D68" s="2525"/>
      <c r="E68" s="2510"/>
      <c r="F68" s="2514"/>
      <c r="G68" s="2509"/>
      <c r="H68" s="2515"/>
      <c r="I68" s="2504"/>
    </row>
    <row r="69" spans="1:9">
      <c r="A69" s="2523" t="s">
        <v>157</v>
      </c>
      <c r="B69" s="2533" t="s">
        <v>123</v>
      </c>
      <c r="C69" s="2534" t="s">
        <v>158</v>
      </c>
      <c r="D69" s="2525" t="s">
        <v>48</v>
      </c>
      <c r="E69" s="2510" t="s">
        <v>37</v>
      </c>
      <c r="F69" s="2514"/>
      <c r="G69" s="2509"/>
      <c r="H69" s="2515"/>
      <c r="I69" s="2500" t="s">
        <v>37</v>
      </c>
    </row>
    <row r="70" spans="1:9">
      <c r="A70" s="2523" t="s">
        <v>159</v>
      </c>
      <c r="B70" s="2533" t="s">
        <v>123</v>
      </c>
      <c r="C70" s="2534" t="s">
        <v>160</v>
      </c>
      <c r="D70" s="2525" t="s">
        <v>48</v>
      </c>
      <c r="E70" s="2510" t="s">
        <v>37</v>
      </c>
      <c r="F70" s="2514"/>
      <c r="G70" s="2509"/>
      <c r="H70" s="2515"/>
      <c r="I70" s="2500" t="s">
        <v>37</v>
      </c>
    </row>
    <row r="71" spans="1:9">
      <c r="A71" s="2523" t="s">
        <v>161</v>
      </c>
      <c r="B71" s="2533" t="s">
        <v>123</v>
      </c>
      <c r="C71" s="2534" t="s">
        <v>162</v>
      </c>
      <c r="D71" s="2525"/>
      <c r="E71" s="2510"/>
      <c r="F71" s="2514"/>
      <c r="G71" s="2509"/>
      <c r="H71" s="2515"/>
      <c r="I71" s="2504"/>
    </row>
    <row r="72" spans="1:9">
      <c r="A72" s="2525"/>
      <c r="B72" s="2533"/>
      <c r="C72" s="2534"/>
      <c r="D72" s="2525"/>
      <c r="E72" s="2510"/>
      <c r="F72" s="2514"/>
      <c r="G72" s="2509"/>
      <c r="H72" s="2515"/>
      <c r="I72" s="2504"/>
    </row>
    <row r="73" spans="1:9">
      <c r="A73" s="2523" t="s">
        <v>163</v>
      </c>
      <c r="B73" s="2533" t="s">
        <v>164</v>
      </c>
      <c r="C73" s="2534" t="s">
        <v>165</v>
      </c>
      <c r="D73" s="2525" t="s">
        <v>40</v>
      </c>
      <c r="E73" s="2510" t="s">
        <v>41</v>
      </c>
      <c r="F73" s="2514"/>
      <c r="G73" s="2509"/>
      <c r="H73" s="2513"/>
      <c r="I73" s="2500" t="s">
        <v>41</v>
      </c>
    </row>
    <row r="74" spans="1:9">
      <c r="A74" s="2523" t="s">
        <v>166</v>
      </c>
      <c r="B74" s="2533" t="s">
        <v>164</v>
      </c>
      <c r="C74" s="2534" t="s">
        <v>167</v>
      </c>
      <c r="D74" s="2525" t="s">
        <v>48</v>
      </c>
      <c r="E74" s="2510" t="s">
        <v>37</v>
      </c>
      <c r="F74" s="2514"/>
      <c r="G74" s="2509"/>
      <c r="H74" s="2513"/>
      <c r="I74" s="2500" t="s">
        <v>37</v>
      </c>
    </row>
    <row r="75" spans="1:9">
      <c r="A75" s="2523" t="s">
        <v>168</v>
      </c>
      <c r="B75" s="2533" t="s">
        <v>164</v>
      </c>
      <c r="C75" s="2534" t="s">
        <v>169</v>
      </c>
      <c r="D75" s="2525" t="s">
        <v>70</v>
      </c>
      <c r="E75" s="2510" t="s">
        <v>37</v>
      </c>
      <c r="F75" s="2514"/>
      <c r="G75" s="2509"/>
      <c r="H75" s="2513"/>
      <c r="I75" s="2500" t="s">
        <v>37</v>
      </c>
    </row>
    <row r="76" spans="1:9">
      <c r="A76" s="2523" t="s">
        <v>170</v>
      </c>
      <c r="B76" s="2533" t="s">
        <v>164</v>
      </c>
      <c r="C76" s="2534" t="s">
        <v>171</v>
      </c>
      <c r="D76" s="2525" t="s">
        <v>40</v>
      </c>
      <c r="E76" s="2510" t="s">
        <v>41</v>
      </c>
      <c r="F76" s="2514"/>
      <c r="G76" s="2509"/>
      <c r="H76" s="2513"/>
      <c r="I76" s="2500" t="s">
        <v>41</v>
      </c>
    </row>
    <row r="77" spans="1:9">
      <c r="A77" s="2523" t="s">
        <v>172</v>
      </c>
      <c r="B77" s="2533" t="s">
        <v>164</v>
      </c>
      <c r="C77" s="2534" t="s">
        <v>173</v>
      </c>
      <c r="D77" s="2525" t="s">
        <v>48</v>
      </c>
      <c r="E77" s="2510" t="s">
        <v>37</v>
      </c>
      <c r="F77" s="2514"/>
      <c r="G77" s="2509"/>
      <c r="H77" s="2513"/>
      <c r="I77" s="2500" t="s">
        <v>37</v>
      </c>
    </row>
    <row r="78" spans="1:9">
      <c r="A78" s="2525"/>
      <c r="B78" s="2533" t="s">
        <v>164</v>
      </c>
      <c r="C78" s="2534" t="s">
        <v>174</v>
      </c>
      <c r="D78" s="2525"/>
      <c r="E78" s="2510"/>
      <c r="F78" s="2514"/>
      <c r="G78" s="2509"/>
      <c r="H78" s="2515"/>
      <c r="I78" s="2504"/>
    </row>
    <row r="79" spans="1:9">
      <c r="A79" s="2525"/>
      <c r="B79" s="2533"/>
      <c r="C79" s="2534"/>
      <c r="D79" s="2525"/>
      <c r="E79" s="2510"/>
      <c r="F79" s="2514"/>
      <c r="G79" s="2509"/>
      <c r="H79" s="2515"/>
      <c r="I79" s="2504"/>
    </row>
    <row r="80" spans="1:9">
      <c r="A80" s="2523" t="s">
        <v>175</v>
      </c>
      <c r="B80" s="2533" t="s">
        <v>176</v>
      </c>
      <c r="C80" s="2534" t="s">
        <v>177</v>
      </c>
      <c r="D80" s="2525" t="s">
        <v>40</v>
      </c>
      <c r="E80" s="2510" t="s">
        <v>41</v>
      </c>
      <c r="F80" s="2514"/>
      <c r="G80" s="2509"/>
      <c r="H80" s="2513"/>
      <c r="I80" s="2500" t="s">
        <v>41</v>
      </c>
    </row>
    <row r="81" spans="1:15">
      <c r="A81" s="2523" t="s">
        <v>178</v>
      </c>
      <c r="B81" s="2533" t="s">
        <v>176</v>
      </c>
      <c r="C81" s="2534" t="s">
        <v>179</v>
      </c>
      <c r="D81" s="2525" t="s">
        <v>70</v>
      </c>
      <c r="E81" s="2510" t="s">
        <v>37</v>
      </c>
      <c r="F81" s="2514"/>
      <c r="G81" s="2509"/>
      <c r="H81" s="2513"/>
      <c r="I81" s="2500" t="s">
        <v>37</v>
      </c>
    </row>
    <row r="82" spans="1:15">
      <c r="A82" s="2525"/>
      <c r="B82" s="2533" t="s">
        <v>176</v>
      </c>
      <c r="C82" s="2534" t="s">
        <v>180</v>
      </c>
      <c r="D82" s="2525" t="s">
        <v>70</v>
      </c>
      <c r="E82" s="2510" t="s">
        <v>37</v>
      </c>
      <c r="F82" s="2514"/>
      <c r="G82" s="2509"/>
      <c r="H82" s="2513"/>
      <c r="I82" s="2500" t="s">
        <v>37</v>
      </c>
    </row>
    <row r="83" spans="1:15">
      <c r="A83" s="2525"/>
      <c r="B83" s="2533" t="s">
        <v>176</v>
      </c>
      <c r="C83" s="2534" t="s">
        <v>181</v>
      </c>
      <c r="D83" s="2525"/>
      <c r="E83" s="2510"/>
      <c r="F83" s="2514"/>
      <c r="G83" s="2509"/>
      <c r="H83" s="2515"/>
      <c r="I83" s="2504"/>
    </row>
    <row r="84" spans="1:15" ht="17.25" customHeight="1">
      <c r="A84" s="2535" t="s">
        <v>182</v>
      </c>
      <c r="B84" s="2537" t="s">
        <v>176</v>
      </c>
      <c r="C84" s="2536" t="s">
        <v>183</v>
      </c>
      <c r="D84" s="2523"/>
      <c r="E84" s="2524"/>
      <c r="F84" s="2514"/>
      <c r="G84" s="2509"/>
      <c r="H84" s="2515"/>
      <c r="I84" s="2504"/>
    </row>
    <row r="85" spans="1:15">
      <c r="A85" s="2535" t="s">
        <v>184</v>
      </c>
      <c r="B85" s="2537" t="s">
        <v>176</v>
      </c>
      <c r="C85" s="2536" t="s">
        <v>185</v>
      </c>
      <c r="D85" s="2525"/>
      <c r="E85" s="2510"/>
      <c r="F85" s="2514"/>
      <c r="G85" s="2509"/>
      <c r="H85" s="2515"/>
      <c r="I85" s="2504"/>
    </row>
    <row r="86" spans="1:15">
      <c r="A86" s="2525"/>
      <c r="B86" s="2533"/>
      <c r="C86" s="2534"/>
      <c r="D86" s="2525"/>
      <c r="E86" s="2510"/>
      <c r="F86" s="2514"/>
      <c r="G86" s="2509"/>
      <c r="H86" s="2515"/>
      <c r="I86" s="2504"/>
    </row>
    <row r="87" spans="1:15">
      <c r="A87" s="2525"/>
      <c r="B87" s="2533" t="s">
        <v>186</v>
      </c>
      <c r="C87" s="2534" t="s">
        <v>187</v>
      </c>
      <c r="D87" s="2525" t="s">
        <v>70</v>
      </c>
      <c r="E87" s="2510" t="s">
        <v>37</v>
      </c>
      <c r="F87" s="2514">
        <f>'EA 2023 CTI grades'!R43</f>
        <v>50.211382731001294</v>
      </c>
      <c r="G87" s="2509" t="s">
        <v>49</v>
      </c>
      <c r="H87" s="2510" t="s">
        <v>41</v>
      </c>
      <c r="I87" s="2500" t="s">
        <v>41</v>
      </c>
      <c r="J87">
        <v>1</v>
      </c>
      <c r="M87">
        <v>1</v>
      </c>
      <c r="O87">
        <v>1</v>
      </c>
    </row>
    <row r="88" spans="1:15">
      <c r="A88" s="2525"/>
      <c r="B88" s="2533" t="s">
        <v>186</v>
      </c>
      <c r="C88" s="2534" t="s">
        <v>188</v>
      </c>
      <c r="D88" s="2525" t="s">
        <v>70</v>
      </c>
      <c r="E88" s="2510" t="s">
        <v>37</v>
      </c>
      <c r="F88" s="2508">
        <f>'EA 2023 CTI grades'!R105</f>
        <v>44.103556017027728</v>
      </c>
      <c r="G88" s="2509" t="s">
        <v>49</v>
      </c>
      <c r="H88" s="2510" t="s">
        <v>37</v>
      </c>
      <c r="I88" s="2500" t="s">
        <v>37</v>
      </c>
      <c r="J88">
        <v>1</v>
      </c>
      <c r="K88">
        <v>1</v>
      </c>
    </row>
    <row r="89" spans="1:15">
      <c r="A89" s="2525"/>
      <c r="B89" s="2533" t="s">
        <v>186</v>
      </c>
      <c r="C89" s="2534" t="s">
        <v>189</v>
      </c>
      <c r="D89" s="2525" t="s">
        <v>48</v>
      </c>
      <c r="E89" s="2510" t="s">
        <v>37</v>
      </c>
      <c r="F89" s="2508">
        <f>'EA 2023 CTI grades'!R175</f>
        <v>47.652356400942686</v>
      </c>
      <c r="G89" s="2509" t="s">
        <v>49</v>
      </c>
      <c r="H89" s="2510" t="s">
        <v>37</v>
      </c>
      <c r="I89" s="2500" t="s">
        <v>37</v>
      </c>
      <c r="J89">
        <v>1</v>
      </c>
      <c r="K89">
        <v>1</v>
      </c>
    </row>
    <row r="90" spans="1:15">
      <c r="A90" s="2525"/>
      <c r="B90" s="2533" t="s">
        <v>186</v>
      </c>
      <c r="C90" s="2534" t="s">
        <v>190</v>
      </c>
      <c r="D90" s="2525" t="s">
        <v>70</v>
      </c>
      <c r="E90" s="2510" t="s">
        <v>37</v>
      </c>
      <c r="F90" s="2508">
        <f>'EA 2023 CTI grades'!R240</f>
        <v>47.618720534310526</v>
      </c>
      <c r="G90" s="2509" t="s">
        <v>49</v>
      </c>
      <c r="H90" s="2510" t="s">
        <v>37</v>
      </c>
      <c r="I90" s="2500" t="s">
        <v>37</v>
      </c>
      <c r="J90">
        <v>1</v>
      </c>
      <c r="K90">
        <v>1</v>
      </c>
    </row>
    <row r="91" spans="1:15">
      <c r="A91" s="2525"/>
      <c r="B91" s="2533" t="s">
        <v>186</v>
      </c>
      <c r="C91" s="2534" t="s">
        <v>191</v>
      </c>
      <c r="D91" s="2525" t="s">
        <v>70</v>
      </c>
      <c r="E91" s="2510" t="s">
        <v>37</v>
      </c>
      <c r="F91" s="2508">
        <f>'EA 2023 CTI grades'!R276</f>
        <v>47.680596183305461</v>
      </c>
      <c r="G91" s="2509" t="s">
        <v>49</v>
      </c>
      <c r="H91" s="2510" t="s">
        <v>37</v>
      </c>
      <c r="I91" s="2500" t="s">
        <v>37</v>
      </c>
      <c r="J91">
        <v>1</v>
      </c>
      <c r="K91">
        <v>1</v>
      </c>
    </row>
    <row r="92" spans="1:15">
      <c r="A92" s="2525"/>
      <c r="B92" s="2533" t="s">
        <v>186</v>
      </c>
      <c r="C92" s="2534" t="s">
        <v>192</v>
      </c>
      <c r="D92" s="2525" t="s">
        <v>70</v>
      </c>
      <c r="E92" s="2510" t="s">
        <v>37</v>
      </c>
      <c r="F92" s="2508">
        <f>'EA 2023 CTI grades'!R349</f>
        <v>51.282822396433929</v>
      </c>
      <c r="G92" s="2509" t="s">
        <v>49</v>
      </c>
      <c r="H92" s="2510" t="s">
        <v>41</v>
      </c>
      <c r="I92" s="2500" t="s">
        <v>41</v>
      </c>
      <c r="J92">
        <v>1</v>
      </c>
      <c r="M92">
        <v>1</v>
      </c>
      <c r="O92">
        <v>1</v>
      </c>
    </row>
    <row r="93" spans="1:15">
      <c r="A93" s="2525"/>
      <c r="B93" s="2533" t="s">
        <v>186</v>
      </c>
      <c r="C93" s="2534" t="s">
        <v>193</v>
      </c>
      <c r="D93" s="2525" t="s">
        <v>70</v>
      </c>
      <c r="E93" s="2510" t="s">
        <v>37</v>
      </c>
      <c r="F93" s="2508"/>
      <c r="G93" s="2512"/>
      <c r="H93" s="2513"/>
      <c r="I93" s="2500" t="s">
        <v>37</v>
      </c>
    </row>
    <row r="94" spans="1:15">
      <c r="A94" s="2535"/>
      <c r="B94" s="2537" t="s">
        <v>186</v>
      </c>
      <c r="C94" s="2538" t="s">
        <v>194</v>
      </c>
      <c r="D94" s="2526"/>
      <c r="E94" s="2527"/>
      <c r="F94" s="2508">
        <f>'EA 2023 CTI grades'!R310</f>
        <v>65.521929446495975</v>
      </c>
      <c r="G94" s="2509" t="s">
        <v>49</v>
      </c>
      <c r="H94" s="2510" t="s">
        <v>41</v>
      </c>
      <c r="I94" s="2500" t="s">
        <v>41</v>
      </c>
    </row>
    <row r="95" spans="1:15">
      <c r="A95" s="2535"/>
      <c r="B95" s="2537" t="s">
        <v>186</v>
      </c>
      <c r="C95" s="2538" t="s">
        <v>195</v>
      </c>
      <c r="D95" s="2526"/>
      <c r="E95" s="2527"/>
      <c r="F95" s="2508">
        <f>'EA 2023 CTI grades'!R391</f>
        <v>55.657537570428147</v>
      </c>
      <c r="G95" s="2509" t="s">
        <v>49</v>
      </c>
      <c r="H95" s="2510" t="s">
        <v>41</v>
      </c>
      <c r="I95" s="2500" t="s">
        <v>41</v>
      </c>
    </row>
    <row r="96" spans="1:15">
      <c r="A96" s="2535"/>
      <c r="B96" s="2537" t="s">
        <v>186</v>
      </c>
      <c r="C96" s="2538" t="s">
        <v>196</v>
      </c>
      <c r="D96" s="2526"/>
      <c r="E96" s="2527"/>
      <c r="F96" s="2508">
        <f>'EA 2023 CTI grades'!R433</f>
        <v>53.253132506154174</v>
      </c>
      <c r="G96" s="2509" t="s">
        <v>49</v>
      </c>
      <c r="H96" s="2510" t="s">
        <v>41</v>
      </c>
      <c r="I96" s="2500" t="s">
        <v>41</v>
      </c>
    </row>
    <row r="97" spans="1:15">
      <c r="A97" s="2525"/>
      <c r="B97" s="2533"/>
      <c r="C97" s="2534"/>
      <c r="D97" s="2525"/>
      <c r="E97" s="2510"/>
      <c r="F97" s="2514"/>
      <c r="G97" s="2509"/>
      <c r="H97" s="2515"/>
      <c r="I97" s="2504"/>
    </row>
    <row r="98" spans="1:15">
      <c r="A98" s="2525"/>
      <c r="B98" s="2533" t="s">
        <v>197</v>
      </c>
      <c r="C98" s="2534" t="s">
        <v>198</v>
      </c>
      <c r="D98" s="2525" t="s">
        <v>48</v>
      </c>
      <c r="E98" s="2510" t="s">
        <v>37</v>
      </c>
      <c r="F98" s="2514">
        <f>'MA 2023 CTI grades'!R56</f>
        <v>53.782107646681141</v>
      </c>
      <c r="G98" s="2516" t="s">
        <v>42</v>
      </c>
      <c r="H98" s="2510" t="s">
        <v>41</v>
      </c>
      <c r="I98" s="2500" t="s">
        <v>41</v>
      </c>
      <c r="J98">
        <v>1</v>
      </c>
      <c r="M98">
        <v>1</v>
      </c>
      <c r="O98">
        <v>1</v>
      </c>
    </row>
    <row r="99" spans="1:15">
      <c r="A99" s="2525"/>
      <c r="B99" s="2533" t="s">
        <v>197</v>
      </c>
      <c r="C99" s="2534" t="s">
        <v>199</v>
      </c>
      <c r="D99" s="2525" t="s">
        <v>70</v>
      </c>
      <c r="E99" s="2510" t="s">
        <v>37</v>
      </c>
      <c r="F99" s="2514"/>
      <c r="G99" s="2509"/>
      <c r="H99" s="2515"/>
      <c r="I99" s="2500" t="s">
        <v>37</v>
      </c>
    </row>
    <row r="100" spans="1:15">
      <c r="A100" s="2523" t="s">
        <v>200</v>
      </c>
      <c r="B100" s="2533" t="s">
        <v>197</v>
      </c>
      <c r="C100" s="2534" t="s">
        <v>201</v>
      </c>
      <c r="D100" s="2525" t="s">
        <v>70</v>
      </c>
      <c r="E100" s="2510" t="s">
        <v>37</v>
      </c>
      <c r="F100" s="2514"/>
      <c r="G100" s="2509"/>
      <c r="H100" s="2513"/>
      <c r="I100" s="2500" t="s">
        <v>37</v>
      </c>
    </row>
    <row r="101" spans="1:15">
      <c r="A101" s="2525"/>
      <c r="B101" s="2533" t="s">
        <v>197</v>
      </c>
      <c r="C101" s="2534" t="s">
        <v>202</v>
      </c>
      <c r="D101" s="2525" t="s">
        <v>48</v>
      </c>
      <c r="E101" s="2510" t="s">
        <v>37</v>
      </c>
      <c r="F101" s="2514"/>
      <c r="G101" s="2509"/>
      <c r="H101" s="2513"/>
      <c r="I101" s="2500" t="s">
        <v>37</v>
      </c>
    </row>
    <row r="102" spans="1:15">
      <c r="A102" s="2523" t="s">
        <v>203</v>
      </c>
      <c r="B102" s="2533" t="s">
        <v>197</v>
      </c>
      <c r="C102" s="2534" t="s">
        <v>204</v>
      </c>
      <c r="D102" s="2525" t="s">
        <v>48</v>
      </c>
      <c r="E102" s="2510" t="s">
        <v>37</v>
      </c>
      <c r="F102" s="2514"/>
      <c r="G102" s="2509"/>
      <c r="H102" s="2513"/>
      <c r="I102" s="2500" t="s">
        <v>37</v>
      </c>
    </row>
    <row r="103" spans="1:15">
      <c r="A103" s="2523" t="s">
        <v>205</v>
      </c>
      <c r="B103" s="2533" t="s">
        <v>197</v>
      </c>
      <c r="C103" s="2534" t="s">
        <v>206</v>
      </c>
      <c r="D103" s="2525" t="s">
        <v>48</v>
      </c>
      <c r="E103" s="2510" t="s">
        <v>37</v>
      </c>
      <c r="F103" s="2514"/>
      <c r="G103" s="2509"/>
      <c r="H103" s="2513"/>
      <c r="I103" s="2500" t="s">
        <v>37</v>
      </c>
    </row>
    <row r="104" spans="1:15">
      <c r="A104" s="2523" t="s">
        <v>207</v>
      </c>
      <c r="B104" s="2533" t="s">
        <v>197</v>
      </c>
      <c r="C104" s="2534" t="s">
        <v>179</v>
      </c>
      <c r="D104" s="2525" t="s">
        <v>40</v>
      </c>
      <c r="E104" s="2510" t="s">
        <v>41</v>
      </c>
      <c r="F104" s="2514"/>
      <c r="G104" s="2509"/>
      <c r="H104" s="2513"/>
      <c r="I104" s="2500" t="s">
        <v>41</v>
      </c>
    </row>
    <row r="105" spans="1:15">
      <c r="A105" s="2525"/>
      <c r="B105" s="2533" t="s">
        <v>197</v>
      </c>
      <c r="C105" s="2534" t="s">
        <v>208</v>
      </c>
      <c r="D105" s="2525" t="s">
        <v>70</v>
      </c>
      <c r="E105" s="2510" t="s">
        <v>37</v>
      </c>
      <c r="F105" s="2514"/>
      <c r="G105" s="2509"/>
      <c r="H105" s="2513"/>
      <c r="I105" s="2500" t="s">
        <v>37</v>
      </c>
    </row>
    <row r="106" spans="1:15">
      <c r="A106" s="2523" t="s">
        <v>209</v>
      </c>
      <c r="B106" s="2533" t="s">
        <v>197</v>
      </c>
      <c r="C106" s="2534" t="s">
        <v>210</v>
      </c>
      <c r="D106" s="2525" t="s">
        <v>40</v>
      </c>
      <c r="E106" s="2510" t="s">
        <v>41</v>
      </c>
      <c r="F106" s="2514"/>
      <c r="G106" s="2509"/>
      <c r="H106" s="2513"/>
      <c r="I106" s="2500" t="s">
        <v>41</v>
      </c>
    </row>
    <row r="107" spans="1:15">
      <c r="A107" s="2523" t="s">
        <v>211</v>
      </c>
      <c r="B107" s="2533" t="s">
        <v>197</v>
      </c>
      <c r="C107" s="2534" t="s">
        <v>212</v>
      </c>
      <c r="D107" s="2525" t="s">
        <v>48</v>
      </c>
      <c r="E107" s="2510" t="s">
        <v>37</v>
      </c>
      <c r="F107" s="2514"/>
      <c r="G107" s="2509"/>
      <c r="H107" s="2513"/>
      <c r="I107" s="2500" t="s">
        <v>37</v>
      </c>
    </row>
    <row r="108" spans="1:15">
      <c r="A108" s="2523" t="s">
        <v>213</v>
      </c>
      <c r="B108" s="2533" t="s">
        <v>197</v>
      </c>
      <c r="C108" s="2534" t="s">
        <v>214</v>
      </c>
      <c r="D108" s="2525" t="s">
        <v>48</v>
      </c>
      <c r="E108" s="2510" t="s">
        <v>37</v>
      </c>
      <c r="F108" s="2514"/>
      <c r="G108" s="2509"/>
      <c r="H108" s="2513"/>
      <c r="I108" s="2500" t="s">
        <v>37</v>
      </c>
    </row>
    <row r="109" spans="1:15">
      <c r="A109" s="2523" t="s">
        <v>215</v>
      </c>
      <c r="B109" s="2533" t="s">
        <v>197</v>
      </c>
      <c r="C109" s="2534" t="s">
        <v>181</v>
      </c>
      <c r="D109" s="2525" t="s">
        <v>70</v>
      </c>
      <c r="E109" s="2510" t="s">
        <v>37</v>
      </c>
      <c r="F109" s="2514"/>
      <c r="G109" s="2509"/>
      <c r="H109" s="2513"/>
      <c r="I109" s="2500" t="s">
        <v>37</v>
      </c>
    </row>
    <row r="110" spans="1:15">
      <c r="A110" s="2523" t="s">
        <v>216</v>
      </c>
      <c r="B110" s="2533" t="s">
        <v>197</v>
      </c>
      <c r="C110" s="2534" t="s">
        <v>217</v>
      </c>
      <c r="D110" s="2525" t="s">
        <v>70</v>
      </c>
      <c r="E110" s="2510" t="s">
        <v>37</v>
      </c>
      <c r="F110" s="2514"/>
      <c r="G110" s="2509"/>
      <c r="H110" s="2513"/>
      <c r="I110" s="2500" t="s">
        <v>37</v>
      </c>
    </row>
    <row r="111" spans="1:15">
      <c r="A111" s="2525"/>
      <c r="B111" s="2533" t="s">
        <v>197</v>
      </c>
      <c r="C111" s="2534" t="s">
        <v>109</v>
      </c>
      <c r="D111" s="2525" t="s">
        <v>48</v>
      </c>
      <c r="E111" s="2510" t="s">
        <v>37</v>
      </c>
      <c r="F111" s="2514"/>
      <c r="G111" s="2509"/>
      <c r="H111" s="2513"/>
      <c r="I111" s="2500" t="s">
        <v>37</v>
      </c>
    </row>
    <row r="112" spans="1:15">
      <c r="A112" s="2525"/>
      <c r="B112" s="2533" t="s">
        <v>197</v>
      </c>
      <c r="C112" s="2534" t="s">
        <v>218</v>
      </c>
      <c r="D112" s="2525"/>
      <c r="E112" s="2510"/>
      <c r="F112" s="2514"/>
      <c r="G112" s="2509"/>
      <c r="H112" s="2513"/>
      <c r="I112" s="2503"/>
    </row>
    <row r="113" spans="1:15">
      <c r="A113" s="2525"/>
      <c r="B113" s="2533" t="s">
        <v>197</v>
      </c>
      <c r="C113" s="2534" t="s">
        <v>219</v>
      </c>
      <c r="D113" s="2525" t="s">
        <v>48</v>
      </c>
      <c r="E113" s="2510" t="s">
        <v>37</v>
      </c>
      <c r="F113" s="2514"/>
      <c r="G113" s="2509"/>
      <c r="H113" s="2513"/>
      <c r="I113" s="2500" t="s">
        <v>37</v>
      </c>
    </row>
    <row r="114" spans="1:15">
      <c r="A114" s="2525"/>
      <c r="B114" s="2533" t="s">
        <v>197</v>
      </c>
      <c r="C114" s="2534" t="s">
        <v>220</v>
      </c>
      <c r="D114" s="2525" t="s">
        <v>40</v>
      </c>
      <c r="E114" s="2510" t="s">
        <v>41</v>
      </c>
      <c r="F114" s="2514"/>
      <c r="G114" s="2509"/>
      <c r="H114" s="2513"/>
      <c r="I114" s="2500" t="s">
        <v>41</v>
      </c>
    </row>
    <row r="115" spans="1:15">
      <c r="A115" s="2525"/>
      <c r="B115" s="2533" t="s">
        <v>197</v>
      </c>
      <c r="C115" s="2534" t="s">
        <v>221</v>
      </c>
      <c r="D115" s="2525"/>
      <c r="E115" s="2510"/>
      <c r="F115" s="2514"/>
      <c r="G115" s="2509"/>
      <c r="H115" s="2515"/>
      <c r="I115" s="2504"/>
    </row>
    <row r="116" spans="1:15">
      <c r="A116" s="2525"/>
      <c r="B116" s="2533"/>
      <c r="C116" s="2534"/>
      <c r="D116" s="2525"/>
      <c r="E116" s="2510"/>
      <c r="F116" s="2514"/>
      <c r="G116" s="2509"/>
      <c r="H116" s="2515"/>
      <c r="I116" s="2504"/>
    </row>
    <row r="117" spans="1:15">
      <c r="A117" s="2523" t="s">
        <v>222</v>
      </c>
      <c r="B117" s="2533" t="s">
        <v>223</v>
      </c>
      <c r="C117" s="2534" t="s">
        <v>224</v>
      </c>
      <c r="D117" s="2525" t="s">
        <v>70</v>
      </c>
      <c r="E117" s="2510" t="s">
        <v>37</v>
      </c>
      <c r="F117" s="2508">
        <f>'HA 2023 CTI grades'!T14</f>
        <v>48.622772495130441</v>
      </c>
      <c r="G117" s="2509" t="s">
        <v>49</v>
      </c>
      <c r="H117" s="2510" t="s">
        <v>37</v>
      </c>
      <c r="I117" s="2500" t="s">
        <v>37</v>
      </c>
      <c r="J117">
        <v>1</v>
      </c>
      <c r="K117">
        <v>1</v>
      </c>
    </row>
    <row r="118" spans="1:15">
      <c r="A118" s="2523" t="s">
        <v>225</v>
      </c>
      <c r="B118" s="2533" t="s">
        <v>223</v>
      </c>
      <c r="C118" s="2534" t="s">
        <v>226</v>
      </c>
      <c r="D118" s="2525" t="s">
        <v>48</v>
      </c>
      <c r="E118" s="2510" t="s">
        <v>37</v>
      </c>
      <c r="F118" s="2508">
        <f>'HA 2023 CTI grades'!T48</f>
        <v>41.607780739686866</v>
      </c>
      <c r="G118" s="2509" t="s">
        <v>49</v>
      </c>
      <c r="H118" s="2510" t="s">
        <v>37</v>
      </c>
      <c r="I118" s="2500" t="s">
        <v>37</v>
      </c>
      <c r="J118">
        <v>1</v>
      </c>
      <c r="K118">
        <v>1</v>
      </c>
    </row>
    <row r="119" spans="1:15">
      <c r="A119" s="2523" t="s">
        <v>227</v>
      </c>
      <c r="B119" s="2533" t="s">
        <v>223</v>
      </c>
      <c r="C119" s="2534" t="s">
        <v>228</v>
      </c>
      <c r="D119" s="2525" t="s">
        <v>48</v>
      </c>
      <c r="E119" s="2510" t="s">
        <v>37</v>
      </c>
      <c r="F119" s="2508">
        <f>'HA 2023 CTI grades'!T109</f>
        <v>50.614994277153514</v>
      </c>
      <c r="G119" s="2509" t="s">
        <v>49</v>
      </c>
      <c r="H119" s="2510" t="s">
        <v>41</v>
      </c>
      <c r="I119" s="2500" t="s">
        <v>41</v>
      </c>
      <c r="J119">
        <v>1</v>
      </c>
      <c r="M119">
        <v>1</v>
      </c>
      <c r="O119">
        <v>1</v>
      </c>
    </row>
    <row r="120" spans="1:15">
      <c r="A120" s="2523" t="s">
        <v>229</v>
      </c>
      <c r="B120" s="2533" t="s">
        <v>223</v>
      </c>
      <c r="C120" s="2534" t="s">
        <v>230</v>
      </c>
      <c r="D120" s="2525" t="s">
        <v>48</v>
      </c>
      <c r="E120" s="2510" t="s">
        <v>37</v>
      </c>
      <c r="F120" s="2508">
        <f>'HA 2023 CTI grades'!T154</f>
        <v>41.171475247378247</v>
      </c>
      <c r="G120" s="2509" t="s">
        <v>49</v>
      </c>
      <c r="H120" s="2510" t="s">
        <v>37</v>
      </c>
      <c r="I120" s="2500" t="s">
        <v>37</v>
      </c>
      <c r="J120">
        <v>1</v>
      </c>
      <c r="K120">
        <v>1</v>
      </c>
    </row>
    <row r="121" spans="1:15">
      <c r="A121" s="2525"/>
      <c r="B121" s="2533" t="s">
        <v>223</v>
      </c>
      <c r="C121" s="2534" t="s">
        <v>155</v>
      </c>
      <c r="D121" s="2525" t="s">
        <v>70</v>
      </c>
      <c r="E121" s="2510" t="s">
        <v>37</v>
      </c>
      <c r="F121" s="2514"/>
      <c r="G121" s="2509"/>
      <c r="H121" s="2515"/>
      <c r="I121" s="2500" t="s">
        <v>37</v>
      </c>
    </row>
    <row r="122" spans="1:15">
      <c r="A122" s="2525"/>
      <c r="B122" s="2533" t="s">
        <v>223</v>
      </c>
      <c r="C122" s="2534" t="s">
        <v>138</v>
      </c>
      <c r="D122" s="2525"/>
      <c r="E122" s="2510"/>
      <c r="F122" s="2514"/>
      <c r="G122" s="2509"/>
      <c r="H122" s="2515"/>
      <c r="I122" s="2504"/>
    </row>
    <row r="123" spans="1:15">
      <c r="A123" s="2523"/>
      <c r="B123" s="2533" t="s">
        <v>223</v>
      </c>
      <c r="C123" s="2534" t="s">
        <v>231</v>
      </c>
      <c r="D123" s="2525"/>
      <c r="E123" s="2510"/>
      <c r="F123" s="2508">
        <f>'HA 2023 CTI grades'!T229</f>
        <v>44.098385968514108</v>
      </c>
      <c r="G123" s="2509" t="s">
        <v>49</v>
      </c>
      <c r="H123" s="2510" t="s">
        <v>37</v>
      </c>
      <c r="I123" s="2500" t="s">
        <v>37</v>
      </c>
    </row>
    <row r="124" spans="1:15">
      <c r="A124" s="2525"/>
      <c r="B124" s="2533" t="s">
        <v>223</v>
      </c>
      <c r="C124" s="2534" t="s">
        <v>232</v>
      </c>
      <c r="D124" s="2525" t="s">
        <v>48</v>
      </c>
      <c r="E124" s="2510" t="s">
        <v>37</v>
      </c>
      <c r="F124" s="2508">
        <f>'HA 2023 CTI grades'!T269</f>
        <v>61.375269371538153</v>
      </c>
      <c r="G124" s="2509" t="s">
        <v>49</v>
      </c>
      <c r="H124" s="2510" t="s">
        <v>41</v>
      </c>
      <c r="I124" s="2500" t="s">
        <v>41</v>
      </c>
      <c r="J124">
        <v>1</v>
      </c>
      <c r="M124">
        <v>1</v>
      </c>
      <c r="O124">
        <v>1</v>
      </c>
    </row>
    <row r="125" spans="1:15">
      <c r="A125" s="2523" t="s">
        <v>233</v>
      </c>
      <c r="B125" s="2533" t="s">
        <v>223</v>
      </c>
      <c r="C125" s="2534" t="s">
        <v>234</v>
      </c>
      <c r="D125" s="2525" t="s">
        <v>40</v>
      </c>
      <c r="E125" s="2510" t="s">
        <v>41</v>
      </c>
      <c r="F125" s="2508"/>
      <c r="G125" s="2512"/>
      <c r="H125" s="2513"/>
      <c r="I125" s="2500" t="s">
        <v>41</v>
      </c>
    </row>
    <row r="126" spans="1:15">
      <c r="A126" s="2523" t="s">
        <v>235</v>
      </c>
      <c r="B126" s="2533" t="s">
        <v>223</v>
      </c>
      <c r="C126" s="2534" t="s">
        <v>236</v>
      </c>
      <c r="D126" s="2525"/>
      <c r="E126" s="2510"/>
      <c r="F126" s="2514"/>
      <c r="G126" s="2509"/>
      <c r="H126" s="2515"/>
      <c r="I126" s="2504"/>
    </row>
    <row r="127" spans="1:15">
      <c r="A127" s="2535" t="s">
        <v>237</v>
      </c>
      <c r="B127" s="2537" t="s">
        <v>238</v>
      </c>
      <c r="C127" s="2536" t="s">
        <v>239</v>
      </c>
      <c r="D127" s="2523"/>
      <c r="E127" s="2524"/>
      <c r="F127" s="2508" t="str">
        <f>'HA 2023 CTI grades'!T91</f>
        <v>Insufficient data</v>
      </c>
      <c r="G127" s="2512" t="s">
        <v>240</v>
      </c>
      <c r="H127" s="2513"/>
      <c r="I127" s="2503"/>
    </row>
    <row r="128" spans="1:15">
      <c r="A128" s="2535" t="s">
        <v>241</v>
      </c>
      <c r="B128" s="2537" t="s">
        <v>238</v>
      </c>
      <c r="C128" s="2536" t="s">
        <v>242</v>
      </c>
      <c r="D128" s="2525"/>
      <c r="E128" s="2510"/>
      <c r="F128" s="2514" t="str">
        <f>'HA 2023 CTI grades'!T211</f>
        <v>Insufficient data</v>
      </c>
      <c r="G128" s="2509" t="s">
        <v>243</v>
      </c>
      <c r="H128" s="2515"/>
      <c r="I128" s="2504"/>
    </row>
    <row r="129" spans="1:15">
      <c r="A129" s="2525"/>
      <c r="B129" s="2533"/>
      <c r="C129" s="2534"/>
      <c r="D129" s="2525"/>
      <c r="E129" s="2510"/>
      <c r="F129" s="2514"/>
      <c r="G129" s="2509"/>
      <c r="H129" s="2515"/>
      <c r="I129" s="2504"/>
    </row>
    <row r="130" spans="1:15">
      <c r="A130" s="2525"/>
      <c r="B130" s="2533" t="s">
        <v>244</v>
      </c>
      <c r="C130" s="2534" t="s">
        <v>245</v>
      </c>
      <c r="D130" s="2525"/>
      <c r="E130" s="2510"/>
      <c r="F130" s="2514"/>
      <c r="G130" s="2509"/>
      <c r="H130" s="2515"/>
      <c r="I130" s="2504"/>
    </row>
    <row r="131" spans="1:15">
      <c r="A131" s="2523" t="s">
        <v>246</v>
      </c>
      <c r="B131" s="2533" t="s">
        <v>244</v>
      </c>
      <c r="C131" s="2534" t="s">
        <v>247</v>
      </c>
      <c r="D131" s="2525" t="s">
        <v>70</v>
      </c>
      <c r="E131" s="2510" t="s">
        <v>37</v>
      </c>
      <c r="F131" s="2508">
        <v>45.093049256029389</v>
      </c>
      <c r="G131" s="2512" t="s">
        <v>42</v>
      </c>
      <c r="H131" s="2510" t="s">
        <v>37</v>
      </c>
      <c r="I131" s="2500" t="s">
        <v>37</v>
      </c>
      <c r="J131">
        <v>1</v>
      </c>
      <c r="K131">
        <v>1</v>
      </c>
    </row>
    <row r="132" spans="1:15">
      <c r="A132" s="2523" t="s">
        <v>248</v>
      </c>
      <c r="B132" s="2533" t="s">
        <v>244</v>
      </c>
      <c r="C132" s="2534" t="s">
        <v>249</v>
      </c>
      <c r="D132" s="2525" t="s">
        <v>40</v>
      </c>
      <c r="E132" s="2510" t="s">
        <v>41</v>
      </c>
      <c r="F132" s="2508">
        <v>50.002139390870227</v>
      </c>
      <c r="G132" s="2512" t="s">
        <v>49</v>
      </c>
      <c r="H132" s="2510" t="s">
        <v>41</v>
      </c>
      <c r="I132" s="2500" t="s">
        <v>41</v>
      </c>
      <c r="J132">
        <v>1</v>
      </c>
      <c r="L132">
        <v>1</v>
      </c>
    </row>
    <row r="133" spans="1:15">
      <c r="A133" s="2523" t="s">
        <v>250</v>
      </c>
      <c r="B133" s="2533" t="s">
        <v>244</v>
      </c>
      <c r="C133" s="2534" t="s">
        <v>251</v>
      </c>
      <c r="D133" s="2525" t="s">
        <v>40</v>
      </c>
      <c r="E133" s="2510" t="s">
        <v>41</v>
      </c>
      <c r="F133" s="2508">
        <v>63.995900494022543</v>
      </c>
      <c r="G133" s="2512" t="s">
        <v>42</v>
      </c>
      <c r="H133" s="2510" t="s">
        <v>41</v>
      </c>
      <c r="I133" s="2500" t="s">
        <v>41</v>
      </c>
      <c r="J133">
        <v>1</v>
      </c>
      <c r="L133">
        <v>1</v>
      </c>
    </row>
    <row r="134" spans="1:15">
      <c r="A134" s="2525"/>
      <c r="B134" s="2533" t="s">
        <v>244</v>
      </c>
      <c r="C134" s="2534" t="s">
        <v>252</v>
      </c>
      <c r="D134" s="2525" t="s">
        <v>40</v>
      </c>
      <c r="E134" s="2510" t="s">
        <v>41</v>
      </c>
      <c r="F134" s="2508">
        <v>51.706022752807733</v>
      </c>
      <c r="G134" s="2512" t="s">
        <v>42</v>
      </c>
      <c r="H134" s="2510" t="s">
        <v>41</v>
      </c>
      <c r="I134" s="2500" t="s">
        <v>41</v>
      </c>
      <c r="J134">
        <v>1</v>
      </c>
      <c r="L134">
        <v>1</v>
      </c>
    </row>
    <row r="135" spans="1:15">
      <c r="A135" s="2525"/>
      <c r="B135" s="2533"/>
      <c r="C135" s="2534"/>
      <c r="D135" s="2525"/>
      <c r="E135" s="2510"/>
      <c r="F135" s="2514"/>
      <c r="G135" s="2509"/>
      <c r="H135" s="2515"/>
      <c r="I135" s="2504"/>
    </row>
    <row r="136" spans="1:15">
      <c r="A136" s="2525"/>
      <c r="B136" s="2533" t="s">
        <v>253</v>
      </c>
      <c r="C136" s="2534" t="s">
        <v>254</v>
      </c>
      <c r="D136" s="2525" t="s">
        <v>48</v>
      </c>
      <c r="E136" s="2510" t="s">
        <v>37</v>
      </c>
      <c r="F136" s="2514"/>
      <c r="G136" s="2509"/>
      <c r="H136" s="2513"/>
      <c r="I136" s="2500" t="s">
        <v>37</v>
      </c>
    </row>
    <row r="137" spans="1:15">
      <c r="A137" s="2525"/>
      <c r="B137" s="2533" t="s">
        <v>253</v>
      </c>
      <c r="C137" s="2534" t="s">
        <v>255</v>
      </c>
      <c r="D137" s="2525" t="s">
        <v>48</v>
      </c>
      <c r="E137" s="2510" t="s">
        <v>37</v>
      </c>
      <c r="F137" s="2514"/>
      <c r="G137" s="2509"/>
      <c r="H137" s="2517"/>
      <c r="I137" s="2500" t="s">
        <v>37</v>
      </c>
    </row>
    <row r="138" spans="1:15">
      <c r="A138" s="2523" t="s">
        <v>256</v>
      </c>
      <c r="B138" s="2533" t="s">
        <v>253</v>
      </c>
      <c r="C138" s="2534" t="s">
        <v>257</v>
      </c>
      <c r="D138" s="2525" t="s">
        <v>70</v>
      </c>
      <c r="E138" s="2510" t="s">
        <v>37</v>
      </c>
      <c r="F138" s="2508">
        <f>'OR 2023 CTI grades'!T24</f>
        <v>59.989411365582903</v>
      </c>
      <c r="G138" s="2509" t="s">
        <v>36</v>
      </c>
      <c r="H138" s="2510" t="s">
        <v>41</v>
      </c>
      <c r="I138" s="2500" t="s">
        <v>41</v>
      </c>
      <c r="J138">
        <v>1</v>
      </c>
      <c r="M138">
        <v>1</v>
      </c>
      <c r="O138">
        <v>1</v>
      </c>
    </row>
    <row r="139" spans="1:15">
      <c r="A139" s="2523" t="s">
        <v>258</v>
      </c>
      <c r="B139" s="2533" t="s">
        <v>253</v>
      </c>
      <c r="C139" s="2534" t="s">
        <v>259</v>
      </c>
      <c r="D139" s="2525" t="s">
        <v>70</v>
      </c>
      <c r="E139" s="2510" t="s">
        <v>37</v>
      </c>
      <c r="F139" s="2508" t="str">
        <f>'OR 2023 CTI grades'!T54</f>
        <v>INSUFFICIENT DATA</v>
      </c>
      <c r="G139" s="2512" t="s">
        <v>260</v>
      </c>
      <c r="H139" s="2518"/>
      <c r="I139" s="2500" t="s">
        <v>37</v>
      </c>
    </row>
    <row r="140" spans="1:15">
      <c r="A140" s="2523" t="s">
        <v>261</v>
      </c>
      <c r="B140" s="2533" t="s">
        <v>253</v>
      </c>
      <c r="C140" s="2534" t="s">
        <v>262</v>
      </c>
      <c r="D140" s="2525" t="s">
        <v>48</v>
      </c>
      <c r="E140" s="2510" t="s">
        <v>37</v>
      </c>
      <c r="F140" s="2508">
        <f>'OR 2023 CTI grades'!T77</f>
        <v>47.524907460730304</v>
      </c>
      <c r="G140" s="2509" t="s">
        <v>45</v>
      </c>
      <c r="H140" s="2510" t="s">
        <v>37</v>
      </c>
      <c r="I140" s="2500" t="s">
        <v>37</v>
      </c>
      <c r="J140">
        <v>1</v>
      </c>
      <c r="K140">
        <v>1</v>
      </c>
    </row>
    <row r="141" spans="1:15">
      <c r="A141" s="2523" t="s">
        <v>263</v>
      </c>
      <c r="B141" s="2533" t="s">
        <v>253</v>
      </c>
      <c r="C141" s="2534" t="s">
        <v>264</v>
      </c>
      <c r="D141" s="2525" t="s">
        <v>48</v>
      </c>
      <c r="E141" s="2510" t="s">
        <v>37</v>
      </c>
      <c r="F141" s="2508">
        <f>'OR 2023 CTI grades'!T120</f>
        <v>54.657520916922977</v>
      </c>
      <c r="G141" s="2509" t="s">
        <v>36</v>
      </c>
      <c r="H141" s="2510" t="s">
        <v>41</v>
      </c>
      <c r="I141" s="2500" t="s">
        <v>41</v>
      </c>
      <c r="J141">
        <v>1</v>
      </c>
      <c r="M141">
        <v>1</v>
      </c>
      <c r="O141">
        <v>1</v>
      </c>
    </row>
    <row r="142" spans="1:15">
      <c r="A142" s="2535" t="s">
        <v>265</v>
      </c>
      <c r="B142" s="2533" t="s">
        <v>253</v>
      </c>
      <c r="C142" s="2536" t="s">
        <v>266</v>
      </c>
      <c r="D142" s="2523"/>
      <c r="E142" s="2524"/>
      <c r="F142" s="2508">
        <f>'OR 2023 CTI grades'!T9</f>
        <v>35.61870682126343</v>
      </c>
      <c r="G142" s="2509" t="s">
        <v>267</v>
      </c>
      <c r="H142" s="2510" t="s">
        <v>37</v>
      </c>
      <c r="I142" s="2500" t="s">
        <v>37</v>
      </c>
    </row>
    <row r="143" spans="1:15">
      <c r="A143" s="2535" t="s">
        <v>268</v>
      </c>
      <c r="B143" s="2533" t="s">
        <v>253</v>
      </c>
      <c r="C143" s="2539" t="s">
        <v>269</v>
      </c>
      <c r="D143" s="2523"/>
      <c r="E143" s="2524"/>
      <c r="F143" s="2508">
        <f>'OR 2023 CTI grades'!T33</f>
        <v>50.973765891712425</v>
      </c>
      <c r="G143" s="2509" t="s">
        <v>45</v>
      </c>
      <c r="H143" s="2510" t="s">
        <v>41</v>
      </c>
      <c r="I143" s="2500" t="s">
        <v>41</v>
      </c>
    </row>
    <row r="144" spans="1:15">
      <c r="A144" s="2535" t="s">
        <v>270</v>
      </c>
      <c r="B144" s="2533" t="s">
        <v>253</v>
      </c>
      <c r="C144" s="2539" t="s">
        <v>271</v>
      </c>
      <c r="D144" s="2523"/>
      <c r="E144" s="2524"/>
      <c r="F144" s="2508">
        <f>'OR 2023 CTI grades'!T42</f>
        <v>43.017925019935952</v>
      </c>
      <c r="G144" s="2509" t="s">
        <v>45</v>
      </c>
      <c r="H144" s="2510" t="s">
        <v>37</v>
      </c>
      <c r="I144" s="2500" t="s">
        <v>37</v>
      </c>
    </row>
    <row r="145" spans="1:9">
      <c r="A145" s="2535" t="s">
        <v>272</v>
      </c>
      <c r="B145" s="2533" t="s">
        <v>253</v>
      </c>
      <c r="C145" s="2539" t="s">
        <v>273</v>
      </c>
      <c r="D145" s="2523"/>
      <c r="E145" s="2524"/>
      <c r="F145" s="2508">
        <f>'OR 2023 CTI grades'!T66</f>
        <v>61.323048922237298</v>
      </c>
      <c r="G145" s="2509" t="s">
        <v>45</v>
      </c>
      <c r="H145" s="2510" t="s">
        <v>41</v>
      </c>
      <c r="I145" s="2500" t="s">
        <v>41</v>
      </c>
    </row>
    <row r="146" spans="1:9">
      <c r="A146" s="2535" t="s">
        <v>274</v>
      </c>
      <c r="B146" s="2533" t="s">
        <v>253</v>
      </c>
      <c r="C146" s="2539" t="s">
        <v>275</v>
      </c>
      <c r="D146" s="2523"/>
      <c r="E146" s="2524"/>
      <c r="F146" s="2508">
        <f>'OR 2023 CTI grades'!T90</f>
        <v>54.235816457976576</v>
      </c>
      <c r="G146" s="2509" t="s">
        <v>45</v>
      </c>
      <c r="H146" s="2510" t="s">
        <v>41</v>
      </c>
      <c r="I146" s="2500" t="s">
        <v>41</v>
      </c>
    </row>
    <row r="147" spans="1:9">
      <c r="A147" s="2535" t="s">
        <v>276</v>
      </c>
      <c r="B147" s="2533" t="s">
        <v>253</v>
      </c>
      <c r="C147" s="2539" t="s">
        <v>277</v>
      </c>
      <c r="D147" s="2523"/>
      <c r="E147" s="2524"/>
      <c r="F147" s="2508">
        <f>'OR 2023 CTI grades'!T99</f>
        <v>59.342331300564084</v>
      </c>
      <c r="G147" s="2509" t="s">
        <v>45</v>
      </c>
      <c r="H147" s="2510" t="s">
        <v>41</v>
      </c>
      <c r="I147" s="2500" t="s">
        <v>41</v>
      </c>
    </row>
    <row r="148" spans="1:9">
      <c r="A148" s="2535" t="s">
        <v>278</v>
      </c>
      <c r="B148" s="2533" t="s">
        <v>253</v>
      </c>
      <c r="C148" s="2539" t="s">
        <v>279</v>
      </c>
      <c r="D148" s="2523"/>
      <c r="E148" s="2524"/>
      <c r="F148" s="2508">
        <f>'OR 2023 CTI grades'!T112</f>
        <v>45.107504089497255</v>
      </c>
      <c r="G148" s="2509" t="s">
        <v>45</v>
      </c>
      <c r="H148" s="2510" t="s">
        <v>37</v>
      </c>
      <c r="I148" s="2500" t="s">
        <v>37</v>
      </c>
    </row>
    <row r="149" spans="1:9">
      <c r="A149" s="2535" t="s">
        <v>280</v>
      </c>
      <c r="B149" s="2533" t="s">
        <v>253</v>
      </c>
      <c r="C149" s="2539" t="s">
        <v>281</v>
      </c>
      <c r="D149" s="2523"/>
      <c r="E149" s="2524"/>
      <c r="F149" s="2508">
        <f>'OR 2023 CTI grades'!T133</f>
        <v>65.133800006280637</v>
      </c>
      <c r="G149" s="2509" t="s">
        <v>36</v>
      </c>
      <c r="H149" s="2510" t="s">
        <v>41</v>
      </c>
      <c r="I149" s="2500" t="s">
        <v>41</v>
      </c>
    </row>
    <row r="150" spans="1:9">
      <c r="A150" s="2535" t="s">
        <v>282</v>
      </c>
      <c r="B150" s="2533" t="s">
        <v>253</v>
      </c>
      <c r="C150" s="2539" t="s">
        <v>283</v>
      </c>
      <c r="D150" s="2523"/>
      <c r="E150" s="2524"/>
      <c r="F150" s="2508">
        <f>'OR 2023 CTI grades'!T141</f>
        <v>49.09624199230155</v>
      </c>
      <c r="G150" s="2509" t="s">
        <v>36</v>
      </c>
      <c r="H150" s="2510" t="s">
        <v>37</v>
      </c>
      <c r="I150" s="2500" t="s">
        <v>37</v>
      </c>
    </row>
    <row r="151" spans="1:9">
      <c r="A151" s="2525"/>
      <c r="B151" s="2533"/>
      <c r="C151" s="2534"/>
      <c r="D151" s="2525"/>
      <c r="E151" s="2510"/>
      <c r="F151" s="2514"/>
      <c r="G151" s="2509"/>
      <c r="H151" s="2515"/>
      <c r="I151" s="2504"/>
    </row>
    <row r="152" spans="1:9">
      <c r="A152" s="2525"/>
      <c r="B152" s="2533" t="s">
        <v>284</v>
      </c>
      <c r="C152" s="2534" t="s">
        <v>285</v>
      </c>
      <c r="D152" s="2525" t="s">
        <v>70</v>
      </c>
      <c r="E152" s="2510" t="s">
        <v>37</v>
      </c>
      <c r="F152" s="2514"/>
      <c r="G152" s="2509"/>
      <c r="H152" s="2513"/>
      <c r="I152" s="2500" t="s">
        <v>37</v>
      </c>
    </row>
    <row r="153" spans="1:9">
      <c r="A153" s="2525"/>
      <c r="B153" s="2533" t="s">
        <v>284</v>
      </c>
      <c r="C153" s="2534" t="s">
        <v>286</v>
      </c>
      <c r="D153" s="2525"/>
      <c r="E153" s="2510"/>
      <c r="F153" s="2514"/>
      <c r="G153" s="2509"/>
      <c r="H153" s="2515"/>
      <c r="I153" s="2504"/>
    </row>
    <row r="154" spans="1:9">
      <c r="A154" s="2525"/>
      <c r="B154" s="2533"/>
      <c r="C154" s="2534"/>
      <c r="D154" s="2525"/>
      <c r="E154" s="2510"/>
      <c r="F154" s="2514"/>
      <c r="G154" s="2509"/>
      <c r="H154" s="2515"/>
      <c r="I154" s="2504"/>
    </row>
    <row r="155" spans="1:9">
      <c r="A155" s="2525"/>
      <c r="B155" s="2533" t="s">
        <v>287</v>
      </c>
      <c r="C155" s="2534" t="s">
        <v>288</v>
      </c>
      <c r="D155" s="2525" t="s">
        <v>70</v>
      </c>
      <c r="E155" s="2510" t="s">
        <v>37</v>
      </c>
      <c r="F155" s="2514"/>
      <c r="G155" s="2509"/>
      <c r="H155" s="2513"/>
      <c r="I155" s="2500" t="s">
        <v>37</v>
      </c>
    </row>
    <row r="156" spans="1:9">
      <c r="A156" s="2523" t="s">
        <v>289</v>
      </c>
      <c r="B156" s="2533" t="s">
        <v>287</v>
      </c>
      <c r="C156" s="2534" t="s">
        <v>290</v>
      </c>
      <c r="D156" s="2525" t="s">
        <v>70</v>
      </c>
      <c r="E156" s="2510" t="s">
        <v>37</v>
      </c>
      <c r="F156" s="2514"/>
      <c r="G156" s="2509"/>
      <c r="H156" s="2513"/>
      <c r="I156" s="2500" t="s">
        <v>37</v>
      </c>
    </row>
    <row r="157" spans="1:9">
      <c r="A157" s="2525"/>
      <c r="B157" s="2533" t="s">
        <v>287</v>
      </c>
      <c r="C157" s="2534" t="s">
        <v>291</v>
      </c>
      <c r="D157" s="2525" t="s">
        <v>48</v>
      </c>
      <c r="E157" s="2510" t="s">
        <v>37</v>
      </c>
      <c r="F157" s="2514"/>
      <c r="G157" s="2509"/>
      <c r="H157" s="2513"/>
      <c r="I157" s="2500" t="s">
        <v>37</v>
      </c>
    </row>
    <row r="158" spans="1:9">
      <c r="A158" s="2525"/>
      <c r="B158" s="2533" t="s">
        <v>287</v>
      </c>
      <c r="C158" s="2534" t="s">
        <v>292</v>
      </c>
      <c r="D158" s="2525" t="s">
        <v>48</v>
      </c>
      <c r="E158" s="2510" t="s">
        <v>37</v>
      </c>
      <c r="F158" s="2514"/>
      <c r="G158" s="2509"/>
      <c r="H158" s="2513"/>
      <c r="I158" s="2500" t="s">
        <v>37</v>
      </c>
    </row>
    <row r="159" spans="1:9">
      <c r="A159" s="2525"/>
      <c r="B159" s="2533" t="s">
        <v>287</v>
      </c>
      <c r="C159" s="2534" t="s">
        <v>293</v>
      </c>
      <c r="D159" s="2525" t="s">
        <v>48</v>
      </c>
      <c r="E159" s="2510" t="s">
        <v>37</v>
      </c>
      <c r="F159" s="2514"/>
      <c r="G159" s="2509"/>
      <c r="H159" s="2513"/>
      <c r="I159" s="2500" t="s">
        <v>37</v>
      </c>
    </row>
    <row r="160" spans="1:9">
      <c r="A160" s="2525"/>
      <c r="B160" s="2533" t="s">
        <v>287</v>
      </c>
      <c r="C160" s="2534" t="s">
        <v>294</v>
      </c>
      <c r="D160" s="2525"/>
      <c r="E160" s="2510"/>
      <c r="F160" s="2514"/>
      <c r="G160" s="2509"/>
      <c r="H160" s="2515"/>
      <c r="I160" s="2504"/>
    </row>
    <row r="161" spans="1:9">
      <c r="A161" s="2525"/>
      <c r="B161" s="2533" t="s">
        <v>287</v>
      </c>
      <c r="C161" s="2534" t="s">
        <v>295</v>
      </c>
      <c r="D161" s="2525"/>
      <c r="E161" s="2510"/>
      <c r="F161" s="2514"/>
      <c r="G161" s="2509"/>
      <c r="H161" s="2515"/>
      <c r="I161" s="2504"/>
    </row>
    <row r="162" spans="1:9">
      <c r="A162" s="2525"/>
      <c r="B162" s="2533"/>
      <c r="C162" s="2534"/>
      <c r="D162" s="2525"/>
      <c r="E162" s="2510"/>
      <c r="F162" s="2514"/>
      <c r="G162" s="2509"/>
      <c r="H162" s="2515"/>
      <c r="I162" s="2504"/>
    </row>
    <row r="163" spans="1:9">
      <c r="A163" s="2525"/>
      <c r="B163" s="2533" t="s">
        <v>296</v>
      </c>
      <c r="C163" s="2534" t="s">
        <v>297</v>
      </c>
      <c r="D163" s="2525" t="s">
        <v>48</v>
      </c>
      <c r="E163" s="2510" t="s">
        <v>37</v>
      </c>
      <c r="F163" s="2514"/>
      <c r="G163" s="2509"/>
      <c r="H163" s="2513"/>
      <c r="I163" s="2500" t="s">
        <v>37</v>
      </c>
    </row>
    <row r="164" spans="1:9">
      <c r="A164" s="2525"/>
      <c r="B164" s="2533" t="s">
        <v>296</v>
      </c>
      <c r="C164" s="2534" t="s">
        <v>298</v>
      </c>
      <c r="D164" s="2525" t="s">
        <v>40</v>
      </c>
      <c r="E164" s="2510" t="s">
        <v>41</v>
      </c>
      <c r="F164" s="2514"/>
      <c r="G164" s="2509"/>
      <c r="H164" s="2513"/>
      <c r="I164" s="2500" t="s">
        <v>41</v>
      </c>
    </row>
    <row r="165" spans="1:9">
      <c r="A165" s="2525"/>
      <c r="B165" s="2533" t="s">
        <v>296</v>
      </c>
      <c r="C165" s="2534" t="s">
        <v>299</v>
      </c>
      <c r="D165" s="2525" t="s">
        <v>40</v>
      </c>
      <c r="E165" s="2510" t="s">
        <v>41</v>
      </c>
      <c r="F165" s="2514"/>
      <c r="G165" s="2509"/>
      <c r="H165" s="2513"/>
      <c r="I165" s="2500" t="s">
        <v>41</v>
      </c>
    </row>
    <row r="166" spans="1:9">
      <c r="A166" s="2525"/>
      <c r="B166" s="2533"/>
      <c r="C166" s="2534"/>
      <c r="D166" s="2525"/>
      <c r="E166" s="2510"/>
      <c r="F166" s="2514"/>
      <c r="G166" s="2509"/>
      <c r="H166" s="2515"/>
      <c r="I166" s="2504"/>
    </row>
    <row r="167" spans="1:9">
      <c r="A167" s="2523" t="s">
        <v>300</v>
      </c>
      <c r="B167" s="2533" t="s">
        <v>301</v>
      </c>
      <c r="C167" s="2534" t="s">
        <v>302</v>
      </c>
      <c r="D167" s="2525" t="s">
        <v>40</v>
      </c>
      <c r="E167" s="2510" t="s">
        <v>41</v>
      </c>
      <c r="F167" s="2514"/>
      <c r="G167" s="2509"/>
      <c r="H167" s="2513"/>
      <c r="I167" s="2500" t="s">
        <v>41</v>
      </c>
    </row>
    <row r="168" spans="1:9">
      <c r="A168" s="2523" t="s">
        <v>303</v>
      </c>
      <c r="B168" s="2533" t="s">
        <v>301</v>
      </c>
      <c r="C168" s="2534" t="s">
        <v>304</v>
      </c>
      <c r="D168" s="2525" t="s">
        <v>70</v>
      </c>
      <c r="E168" s="2510" t="s">
        <v>37</v>
      </c>
      <c r="F168" s="2514"/>
      <c r="G168" s="2509"/>
      <c r="H168" s="2513"/>
      <c r="I168" s="2500" t="s">
        <v>37</v>
      </c>
    </row>
    <row r="169" spans="1:9">
      <c r="A169" s="2523" t="s">
        <v>305</v>
      </c>
      <c r="B169" s="2533" t="s">
        <v>301</v>
      </c>
      <c r="C169" s="2534" t="s">
        <v>189</v>
      </c>
      <c r="D169" s="2525" t="s">
        <v>48</v>
      </c>
      <c r="E169" s="2510" t="s">
        <v>37</v>
      </c>
      <c r="F169" s="2514"/>
      <c r="G169" s="2509"/>
      <c r="H169" s="2513"/>
      <c r="I169" s="2500" t="s">
        <v>37</v>
      </c>
    </row>
    <row r="170" spans="1:9">
      <c r="A170" s="2523" t="s">
        <v>306</v>
      </c>
      <c r="B170" s="2533" t="s">
        <v>301</v>
      </c>
      <c r="C170" s="2534" t="s">
        <v>307</v>
      </c>
      <c r="D170" s="2525" t="s">
        <v>48</v>
      </c>
      <c r="E170" s="2510" t="s">
        <v>37</v>
      </c>
      <c r="F170" s="2514"/>
      <c r="G170" s="2509"/>
      <c r="H170" s="2513"/>
      <c r="I170" s="2500" t="s">
        <v>37</v>
      </c>
    </row>
    <row r="171" spans="1:9">
      <c r="A171" s="2525"/>
      <c r="B171" s="2533" t="s">
        <v>301</v>
      </c>
      <c r="C171" s="2534" t="s">
        <v>190</v>
      </c>
      <c r="D171" s="2525" t="s">
        <v>70</v>
      </c>
      <c r="E171" s="2510" t="s">
        <v>37</v>
      </c>
      <c r="F171" s="2514"/>
      <c r="G171" s="2509"/>
      <c r="H171" s="2513"/>
      <c r="I171" s="2500" t="s">
        <v>37</v>
      </c>
    </row>
    <row r="172" spans="1:9">
      <c r="A172" s="2523" t="s">
        <v>308</v>
      </c>
      <c r="B172" s="2533" t="s">
        <v>301</v>
      </c>
      <c r="C172" s="2534" t="s">
        <v>309</v>
      </c>
      <c r="D172" s="2525" t="s">
        <v>70</v>
      </c>
      <c r="E172" s="2510" t="s">
        <v>37</v>
      </c>
      <c r="F172" s="2514"/>
      <c r="G172" s="2509"/>
      <c r="H172" s="2513"/>
      <c r="I172" s="2500" t="s">
        <v>37</v>
      </c>
    </row>
    <row r="173" spans="1:9">
      <c r="A173" s="2523" t="s">
        <v>310</v>
      </c>
      <c r="B173" s="2533" t="s">
        <v>301</v>
      </c>
      <c r="C173" s="2534" t="s">
        <v>138</v>
      </c>
      <c r="D173" s="2525" t="s">
        <v>70</v>
      </c>
      <c r="E173" s="2510" t="s">
        <v>37</v>
      </c>
      <c r="F173" s="2514"/>
      <c r="G173" s="2509"/>
      <c r="H173" s="2513"/>
      <c r="I173" s="2500" t="s">
        <v>37</v>
      </c>
    </row>
    <row r="174" spans="1:9">
      <c r="A174" s="2525"/>
      <c r="B174" s="2533" t="s">
        <v>301</v>
      </c>
      <c r="C174" s="2534" t="s">
        <v>311</v>
      </c>
      <c r="D174" s="2525"/>
      <c r="E174" s="2510"/>
      <c r="F174" s="2514"/>
      <c r="G174" s="2509"/>
      <c r="H174" s="2513"/>
      <c r="I174" s="2503"/>
    </row>
    <row r="175" spans="1:9">
      <c r="A175" s="2525"/>
      <c r="B175" s="2533"/>
      <c r="C175" s="2534"/>
      <c r="D175" s="2525"/>
      <c r="E175" s="2510"/>
      <c r="F175" s="2514"/>
      <c r="G175" s="2509"/>
      <c r="H175" s="2513"/>
      <c r="I175" s="2503"/>
    </row>
    <row r="176" spans="1:9">
      <c r="A176" s="2523" t="s">
        <v>312</v>
      </c>
      <c r="B176" s="2533" t="s">
        <v>313</v>
      </c>
      <c r="C176" s="2534" t="s">
        <v>314</v>
      </c>
      <c r="D176" s="2525"/>
      <c r="E176" s="2510"/>
      <c r="F176" s="2514"/>
      <c r="G176" s="2509"/>
      <c r="H176" s="2515"/>
      <c r="I176" s="2504"/>
    </row>
    <row r="177" spans="1:15">
      <c r="A177" s="2540" t="s">
        <v>315</v>
      </c>
      <c r="B177" s="2533" t="s">
        <v>313</v>
      </c>
      <c r="C177" s="2534" t="s">
        <v>316</v>
      </c>
      <c r="D177" s="2525" t="s">
        <v>70</v>
      </c>
      <c r="E177" s="2510" t="s">
        <v>37</v>
      </c>
      <c r="F177" s="2508"/>
      <c r="G177" s="2512"/>
      <c r="H177" s="2513"/>
      <c r="I177" s="2500" t="s">
        <v>37</v>
      </c>
    </row>
    <row r="178" spans="1:15">
      <c r="A178" s="2523" t="s">
        <v>317</v>
      </c>
      <c r="B178" s="2533" t="s">
        <v>313</v>
      </c>
      <c r="C178" s="2534" t="s">
        <v>318</v>
      </c>
      <c r="D178" s="2525" t="s">
        <v>70</v>
      </c>
      <c r="E178" s="2510" t="s">
        <v>37</v>
      </c>
      <c r="F178" s="2508"/>
      <c r="G178" s="2512"/>
      <c r="H178" s="2513"/>
      <c r="I178" s="2500" t="s">
        <v>37</v>
      </c>
    </row>
    <row r="179" spans="1:15">
      <c r="A179" s="2523" t="s">
        <v>319</v>
      </c>
      <c r="B179" s="2533" t="s">
        <v>313</v>
      </c>
      <c r="C179" s="2534" t="s">
        <v>320</v>
      </c>
      <c r="D179" s="2525"/>
      <c r="E179" s="2510"/>
      <c r="F179" s="2508"/>
      <c r="G179" s="2512"/>
      <c r="H179" s="2519"/>
      <c r="I179" s="2502"/>
    </row>
    <row r="180" spans="1:15">
      <c r="A180" s="2523" t="s">
        <v>321</v>
      </c>
      <c r="B180" s="2533" t="s">
        <v>313</v>
      </c>
      <c r="C180" s="2534" t="s">
        <v>179</v>
      </c>
      <c r="D180" s="2525" t="s">
        <v>48</v>
      </c>
      <c r="E180" s="2510" t="s">
        <v>37</v>
      </c>
      <c r="F180" s="2508"/>
      <c r="G180" s="2512"/>
      <c r="H180" s="2513"/>
      <c r="I180" s="2500" t="s">
        <v>37</v>
      </c>
    </row>
    <row r="181" spans="1:15">
      <c r="A181" s="2523" t="s">
        <v>322</v>
      </c>
      <c r="B181" s="2533" t="s">
        <v>313</v>
      </c>
      <c r="C181" s="2534" t="s">
        <v>323</v>
      </c>
      <c r="D181" s="2525" t="s">
        <v>70</v>
      </c>
      <c r="E181" s="2510" t="s">
        <v>37</v>
      </c>
      <c r="F181" s="2508"/>
      <c r="G181" s="2512"/>
      <c r="H181" s="2513"/>
      <c r="I181" s="2500" t="s">
        <v>37</v>
      </c>
    </row>
    <row r="182" spans="1:15">
      <c r="A182" s="2523" t="s">
        <v>324</v>
      </c>
      <c r="B182" s="2533" t="s">
        <v>313</v>
      </c>
      <c r="C182" s="2534" t="s">
        <v>325</v>
      </c>
      <c r="D182" s="2525"/>
      <c r="E182" s="2510"/>
      <c r="F182" s="2508"/>
      <c r="G182" s="2512"/>
      <c r="H182" s="2519"/>
      <c r="I182" s="2502"/>
    </row>
    <row r="183" spans="1:15">
      <c r="A183" s="2523" t="s">
        <v>326</v>
      </c>
      <c r="B183" s="2533" t="s">
        <v>313</v>
      </c>
      <c r="C183" s="2534" t="s">
        <v>327</v>
      </c>
      <c r="D183" s="2525" t="s">
        <v>70</v>
      </c>
      <c r="E183" s="2510" t="s">
        <v>37</v>
      </c>
      <c r="F183" s="2508"/>
      <c r="G183" s="2512"/>
      <c r="H183" s="2513"/>
      <c r="I183" s="2500" t="s">
        <v>37</v>
      </c>
    </row>
    <row r="184" spans="1:15">
      <c r="A184" s="2523" t="s">
        <v>328</v>
      </c>
      <c r="B184" s="2533" t="s">
        <v>313</v>
      </c>
      <c r="C184" s="2534" t="s">
        <v>329</v>
      </c>
      <c r="D184" s="2525" t="s">
        <v>48</v>
      </c>
      <c r="E184" s="2510" t="s">
        <v>37</v>
      </c>
      <c r="F184" s="2508"/>
      <c r="G184" s="2512"/>
      <c r="H184" s="2513"/>
      <c r="I184" s="2500" t="s">
        <v>37</v>
      </c>
    </row>
    <row r="185" spans="1:15" ht="16.2" thickBot="1">
      <c r="A185" s="2541"/>
      <c r="B185" s="2542" t="s">
        <v>313</v>
      </c>
      <c r="C185" s="2543" t="s">
        <v>330</v>
      </c>
      <c r="D185" s="2528"/>
      <c r="E185" s="2529"/>
      <c r="F185" s="2520"/>
      <c r="G185" s="2521"/>
      <c r="H185" s="2522"/>
      <c r="I185" s="2505"/>
    </row>
    <row r="186" spans="1:15">
      <c r="A186"/>
      <c r="J186">
        <f t="shared" ref="J186:O186" si="0">SUM(J5:J185)</f>
        <v>43</v>
      </c>
      <c r="K186">
        <f t="shared" si="0"/>
        <v>22</v>
      </c>
      <c r="L186">
        <f t="shared" si="0"/>
        <v>4</v>
      </c>
      <c r="M186">
        <f t="shared" si="0"/>
        <v>17</v>
      </c>
      <c r="N186">
        <f t="shared" si="0"/>
        <v>3</v>
      </c>
      <c r="O186">
        <f t="shared" si="0"/>
        <v>14</v>
      </c>
    </row>
    <row r="187" spans="1:15">
      <c r="A187" s="2506" t="s">
        <v>331</v>
      </c>
      <c r="B187" s="592"/>
      <c r="C187" s="592"/>
    </row>
    <row r="188" spans="1:15">
      <c r="A188" s="2501" t="s">
        <v>332</v>
      </c>
      <c r="B188" s="592"/>
      <c r="C188" s="592"/>
    </row>
    <row r="189" spans="1:15">
      <c r="A189" s="2501"/>
      <c r="B189" s="592" t="s">
        <v>3</v>
      </c>
      <c r="C189" s="592"/>
      <c r="D189">
        <f>COUNTIF(E6:E185,"Acceptable: requires ongoing protection")</f>
        <v>95</v>
      </c>
    </row>
    <row r="190" spans="1:15">
      <c r="A190" s="2501"/>
      <c r="B190" s="592" t="s">
        <v>4</v>
      </c>
      <c r="C190" s="592"/>
      <c r="D190">
        <f>COUNTIF(E6:E185,"Unacceptable: requires immediate restoration")</f>
        <v>24</v>
      </c>
    </row>
    <row r="191" spans="1:15">
      <c r="A191" s="2501"/>
      <c r="B191" s="592" t="s">
        <v>5</v>
      </c>
      <c r="C191" s="592"/>
      <c r="D191">
        <f>COUNTIF(E6:E185, "*")</f>
        <v>119</v>
      </c>
    </row>
    <row r="192" spans="1:15">
      <c r="A192" s="2501"/>
      <c r="B192" s="592"/>
      <c r="C192" s="592"/>
    </row>
    <row r="193" spans="1:4">
      <c r="A193" s="2501" t="s">
        <v>333</v>
      </c>
      <c r="B193" s="592"/>
      <c r="C193" s="592"/>
    </row>
    <row r="194" spans="1:4">
      <c r="A194" s="2501"/>
      <c r="B194" s="592" t="s">
        <v>3</v>
      </c>
      <c r="C194" s="592"/>
      <c r="D194">
        <f>COUNTIF(H5:H185,"Acceptable: requires ongoing protection")</f>
        <v>32</v>
      </c>
    </row>
    <row r="195" spans="1:4">
      <c r="A195" s="2501"/>
      <c r="B195" s="592" t="s">
        <v>4</v>
      </c>
      <c r="C195" s="592"/>
      <c r="D195">
        <f>COUNTIF(H5:H185,"Unacceptable: requires immediate restoration")</f>
        <v>32</v>
      </c>
    </row>
    <row r="196" spans="1:4">
      <c r="A196" s="2501"/>
      <c r="B196" s="592" t="s">
        <v>5</v>
      </c>
      <c r="C196" s="592"/>
      <c r="D196">
        <f>COUNTIF(H5:H185,"*")</f>
        <v>64</v>
      </c>
    </row>
    <row r="197" spans="1:4">
      <c r="A197" s="2501"/>
      <c r="B197" s="592"/>
      <c r="C197" s="592"/>
    </row>
    <row r="198" spans="1:4">
      <c r="A198" s="2501" t="s">
        <v>334</v>
      </c>
    </row>
    <row r="199" spans="1:4">
      <c r="A199"/>
      <c r="B199" t="s">
        <v>3</v>
      </c>
      <c r="D199">
        <f>COUNTIF(I5:I185,"Acceptable: requires ongoing protection")</f>
        <v>88</v>
      </c>
    </row>
    <row r="200" spans="1:4">
      <c r="A200"/>
      <c r="B200" t="s">
        <v>4</v>
      </c>
      <c r="D200">
        <f>COUNTIF(I5:I185,"Unacceptable: requires immediate restoration")</f>
        <v>52</v>
      </c>
    </row>
    <row r="201" spans="1:4">
      <c r="A201"/>
      <c r="B201" t="s">
        <v>5</v>
      </c>
      <c r="D201">
        <f>COUNTIF(I5:I185,"*")</f>
        <v>140</v>
      </c>
    </row>
    <row r="202" spans="1:4">
      <c r="A202"/>
    </row>
    <row r="203" spans="1:4">
      <c r="A203"/>
    </row>
    <row r="204" spans="1:4">
      <c r="A204"/>
    </row>
    <row r="205" spans="1:4">
      <c r="A205"/>
    </row>
    <row r="206" spans="1:4">
      <c r="A206"/>
      <c r="D206" s="595"/>
    </row>
    <row r="207" spans="1:4">
      <c r="A207"/>
    </row>
    <row r="208" spans="1:4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ADD3C-1476-1A4F-A745-22CEC3EFDACB}">
  <dimension ref="A1:Y221"/>
  <sheetViews>
    <sheetView zoomScale="60" workbookViewId="0">
      <selection activeCell="S200" sqref="S200:S203"/>
    </sheetView>
  </sheetViews>
  <sheetFormatPr defaultColWidth="11" defaultRowHeight="15.6"/>
  <sheetData>
    <row r="1" spans="1:25">
      <c r="A1" t="s">
        <v>2439</v>
      </c>
    </row>
    <row r="3" spans="1:25">
      <c r="A3" s="3199" t="s">
        <v>1197</v>
      </c>
      <c r="B3" s="3200"/>
      <c r="C3" s="3200"/>
      <c r="D3" s="3200"/>
      <c r="E3" s="3200"/>
      <c r="F3" s="3200"/>
      <c r="G3" s="3200"/>
      <c r="H3" s="3201"/>
      <c r="I3" s="113"/>
      <c r="J3" s="27"/>
      <c r="K3" s="27"/>
      <c r="L3" s="27"/>
      <c r="M3" s="27"/>
      <c r="N3" s="27"/>
      <c r="O3" s="27"/>
      <c r="P3" s="27"/>
      <c r="Q3" s="27"/>
      <c r="T3" s="27"/>
      <c r="U3" s="27"/>
      <c r="V3" s="27"/>
      <c r="W3" s="27"/>
      <c r="X3" s="27"/>
      <c r="Y3" s="27"/>
    </row>
    <row r="4" spans="1:25">
      <c r="A4" s="3202" t="s">
        <v>2440</v>
      </c>
      <c r="B4" s="3202"/>
      <c r="C4" s="3202"/>
      <c r="D4" s="3202"/>
      <c r="E4" s="3202"/>
      <c r="F4" s="3202"/>
      <c r="G4" s="3202"/>
      <c r="H4" s="3202"/>
      <c r="I4" s="113"/>
      <c r="J4" s="1358" t="s">
        <v>1199</v>
      </c>
      <c r="L4" s="27"/>
      <c r="M4" s="27"/>
      <c r="N4" s="1359" t="s">
        <v>1200</v>
      </c>
      <c r="O4" s="1360"/>
      <c r="P4" s="1360"/>
      <c r="Q4" s="1360" t="s">
        <v>1201</v>
      </c>
      <c r="S4" s="27"/>
      <c r="T4" s="27"/>
      <c r="U4" s="27"/>
      <c r="V4" s="27"/>
      <c r="W4" s="27"/>
      <c r="X4" s="27"/>
      <c r="Y4" s="27"/>
    </row>
    <row r="5" spans="1:25">
      <c r="A5" s="3203"/>
      <c r="B5" s="3203"/>
      <c r="C5" s="3203"/>
      <c r="D5" s="3203"/>
      <c r="E5" s="3203"/>
      <c r="F5" s="3203"/>
      <c r="G5" s="3203"/>
      <c r="H5" s="3203"/>
      <c r="I5" s="113"/>
      <c r="J5" s="109" t="s">
        <v>1202</v>
      </c>
      <c r="L5" s="27"/>
      <c r="M5" s="27"/>
      <c r="N5" s="1360">
        <v>1</v>
      </c>
      <c r="O5" s="1360" t="s">
        <v>1203</v>
      </c>
      <c r="P5" s="1360"/>
      <c r="Q5" s="1360">
        <v>1</v>
      </c>
      <c r="R5" t="s">
        <v>1204</v>
      </c>
      <c r="S5" s="27"/>
      <c r="T5" s="27"/>
      <c r="U5" s="27"/>
      <c r="V5" s="27"/>
      <c r="W5" s="27"/>
      <c r="X5" s="27"/>
      <c r="Y5" s="27"/>
    </row>
    <row r="6" spans="1:25">
      <c r="A6" s="3203"/>
      <c r="B6" s="3203"/>
      <c r="C6" s="3203"/>
      <c r="D6" s="3203"/>
      <c r="E6" s="3203"/>
      <c r="F6" s="3203"/>
      <c r="G6" s="3203"/>
      <c r="H6" s="3203"/>
      <c r="I6" s="113"/>
      <c r="J6" s="1361" t="s">
        <v>1205</v>
      </c>
      <c r="L6" s="27"/>
      <c r="M6" s="27"/>
      <c r="N6" s="1360">
        <v>2</v>
      </c>
      <c r="O6" s="1360" t="s">
        <v>1206</v>
      </c>
      <c r="P6" s="1360"/>
      <c r="Q6" s="1360">
        <v>2</v>
      </c>
      <c r="R6" t="s">
        <v>1207</v>
      </c>
      <c r="S6" s="27"/>
      <c r="T6" s="27"/>
      <c r="U6" s="27"/>
      <c r="V6" s="27"/>
      <c r="W6" s="27"/>
      <c r="X6" s="27"/>
      <c r="Y6" s="27"/>
    </row>
    <row r="7" spans="1:25">
      <c r="A7" s="3203"/>
      <c r="B7" s="3203"/>
      <c r="C7" s="3203"/>
      <c r="D7" s="3203"/>
      <c r="E7" s="3203"/>
      <c r="F7" s="3203"/>
      <c r="G7" s="3203"/>
      <c r="H7" s="3203"/>
      <c r="I7" s="113"/>
      <c r="J7" s="1362" t="s">
        <v>1208</v>
      </c>
      <c r="L7" s="27"/>
      <c r="M7" s="27"/>
      <c r="N7" s="1360">
        <v>3</v>
      </c>
      <c r="O7" s="1360" t="s">
        <v>1209</v>
      </c>
      <c r="P7" s="1360"/>
      <c r="Q7" s="1360">
        <v>3</v>
      </c>
      <c r="R7" t="s">
        <v>1210</v>
      </c>
      <c r="S7" s="27"/>
      <c r="T7" s="27"/>
      <c r="U7" s="27"/>
      <c r="V7" s="27"/>
      <c r="W7" s="27"/>
      <c r="X7" s="27"/>
      <c r="Y7" s="27"/>
    </row>
    <row r="8" spans="1:25">
      <c r="A8" s="3203"/>
      <c r="B8" s="3203"/>
      <c r="C8" s="3203"/>
      <c r="D8" s="3203"/>
      <c r="E8" s="3203"/>
      <c r="F8" s="3203"/>
      <c r="G8" s="3203"/>
      <c r="H8" s="3203"/>
      <c r="I8" s="113"/>
      <c r="J8" s="1363" t="s">
        <v>1211</v>
      </c>
      <c r="L8" s="27"/>
      <c r="M8" s="27"/>
      <c r="N8" s="1360">
        <v>4</v>
      </c>
      <c r="O8" s="1360" t="s">
        <v>1212</v>
      </c>
      <c r="P8" s="1360"/>
      <c r="Q8" s="1360">
        <v>4</v>
      </c>
      <c r="R8" s="27" t="s">
        <v>1213</v>
      </c>
      <c r="S8" s="27"/>
      <c r="T8" s="27"/>
      <c r="U8" s="124"/>
      <c r="V8" s="125"/>
      <c r="W8" s="125"/>
      <c r="X8" s="125"/>
      <c r="Y8" s="125"/>
    </row>
    <row r="9" spans="1:25">
      <c r="A9" s="3203"/>
      <c r="B9" s="3203"/>
      <c r="C9" s="3203"/>
      <c r="D9" s="3203"/>
      <c r="E9" s="3203"/>
      <c r="F9" s="3203"/>
      <c r="G9" s="3203"/>
      <c r="H9" s="3203"/>
      <c r="I9" s="113"/>
      <c r="J9" s="109" t="s">
        <v>1214</v>
      </c>
      <c r="L9" s="27"/>
      <c r="M9" s="27"/>
      <c r="N9" s="1360">
        <v>5</v>
      </c>
      <c r="O9" s="1360" t="s">
        <v>1215</v>
      </c>
      <c r="P9" s="1360"/>
      <c r="Q9" s="1360"/>
      <c r="R9" s="27"/>
      <c r="S9" s="27"/>
      <c r="T9" s="27"/>
      <c r="U9" s="124"/>
      <c r="V9" s="125"/>
      <c r="W9" s="125"/>
      <c r="X9" s="125"/>
      <c r="Y9" s="125"/>
    </row>
    <row r="10" spans="1:25">
      <c r="A10" s="3203"/>
      <c r="B10" s="3203"/>
      <c r="C10" s="3203"/>
      <c r="D10" s="3203"/>
      <c r="E10" s="3203"/>
      <c r="F10" s="3203"/>
      <c r="G10" s="3203"/>
      <c r="H10" s="3203"/>
      <c r="I10" s="113"/>
      <c r="J10" s="1364" t="s">
        <v>1216</v>
      </c>
      <c r="L10" s="27"/>
      <c r="M10" s="27"/>
      <c r="N10" s="1360">
        <v>6</v>
      </c>
      <c r="O10" s="1360" t="s">
        <v>1217</v>
      </c>
      <c r="P10" s="1360"/>
      <c r="Q10" s="1360"/>
      <c r="R10" s="27"/>
      <c r="S10" s="27"/>
      <c r="T10" s="27"/>
      <c r="U10" s="124"/>
      <c r="V10" s="125"/>
      <c r="W10" s="125"/>
      <c r="X10" s="125"/>
      <c r="Y10" s="125"/>
    </row>
    <row r="11" spans="1:25">
      <c r="A11" s="3203"/>
      <c r="B11" s="3203"/>
      <c r="C11" s="3203"/>
      <c r="D11" s="3203"/>
      <c r="E11" s="3203"/>
      <c r="F11" s="3203"/>
      <c r="G11" s="3203"/>
      <c r="H11" s="3203"/>
      <c r="I11" s="113"/>
      <c r="J11" s="27"/>
      <c r="K11" s="1365"/>
      <c r="L11" s="27"/>
      <c r="M11" s="27"/>
      <c r="N11" s="1360">
        <v>7</v>
      </c>
      <c r="O11" s="1360" t="s">
        <v>1218</v>
      </c>
      <c r="P11" s="1360"/>
      <c r="Q11" s="1360"/>
      <c r="R11" s="27"/>
      <c r="S11" s="27"/>
      <c r="T11" s="27"/>
      <c r="U11" s="124"/>
      <c r="V11" s="125"/>
      <c r="W11" s="125"/>
      <c r="X11" s="125"/>
      <c r="Y11" s="125"/>
    </row>
    <row r="12" spans="1:25">
      <c r="A12" s="3203"/>
      <c r="B12" s="3203"/>
      <c r="C12" s="3203"/>
      <c r="D12" s="3203"/>
      <c r="E12" s="3203"/>
      <c r="F12" s="3203"/>
      <c r="G12" s="3203"/>
      <c r="H12" s="3203"/>
      <c r="I12" s="113"/>
      <c r="J12" s="52"/>
      <c r="K12" s="27"/>
      <c r="L12" s="27"/>
      <c r="M12" s="27"/>
      <c r="N12" s="27"/>
      <c r="O12" s="27"/>
      <c r="P12" s="27"/>
      <c r="Q12" s="124"/>
      <c r="R12" s="125"/>
      <c r="S12" s="125"/>
      <c r="T12" s="125"/>
      <c r="U12" s="125"/>
      <c r="V12" s="49"/>
      <c r="W12" s="49"/>
      <c r="X12" s="125"/>
      <c r="Y12" s="125"/>
    </row>
    <row r="13" spans="1:25">
      <c r="A13" s="3204" t="s">
        <v>1875</v>
      </c>
      <c r="B13" s="3205"/>
      <c r="C13" s="3205"/>
      <c r="D13" s="3205"/>
      <c r="E13" s="3205"/>
      <c r="F13" s="3205"/>
      <c r="G13" s="3205"/>
      <c r="H13" s="3205"/>
      <c r="I13" s="3205"/>
      <c r="J13" s="3205"/>
      <c r="K13" s="3205"/>
      <c r="L13" s="3205"/>
      <c r="M13" s="27"/>
      <c r="N13" s="27"/>
      <c r="O13" s="27"/>
      <c r="P13" s="27"/>
      <c r="Q13" s="124"/>
      <c r="R13" s="125"/>
      <c r="S13" s="125"/>
      <c r="T13" s="125"/>
      <c r="U13" s="125"/>
      <c r="V13" s="49"/>
      <c r="W13" s="49"/>
      <c r="X13" s="125"/>
      <c r="Y13" s="125"/>
    </row>
    <row r="14" spans="1:25">
      <c r="A14" s="3204"/>
      <c r="B14" s="3205"/>
      <c r="C14" s="3205"/>
      <c r="D14" s="3205"/>
      <c r="E14" s="3205"/>
      <c r="F14" s="3205"/>
      <c r="G14" s="3205"/>
      <c r="H14" s="3205"/>
      <c r="I14" s="3205"/>
      <c r="J14" s="3205"/>
      <c r="K14" s="3205"/>
      <c r="L14" s="3205"/>
      <c r="M14" s="27"/>
      <c r="N14" s="27"/>
      <c r="O14" s="27"/>
      <c r="P14" s="27"/>
      <c r="Q14" s="124"/>
      <c r="R14" s="125"/>
      <c r="S14" s="125"/>
      <c r="T14" s="125"/>
      <c r="U14" s="125"/>
      <c r="V14" s="49"/>
      <c r="W14" s="49"/>
      <c r="X14" s="125"/>
      <c r="Y14" s="125"/>
    </row>
    <row r="17" spans="1:24" ht="22.2" thickBot="1">
      <c r="A17" s="159" t="s">
        <v>20</v>
      </c>
      <c r="B17" s="159" t="s">
        <v>701</v>
      </c>
      <c r="C17" s="160" t="s">
        <v>805</v>
      </c>
      <c r="D17" s="161" t="s">
        <v>786</v>
      </c>
      <c r="E17" s="159" t="s">
        <v>1000</v>
      </c>
      <c r="F17" s="160" t="s">
        <v>1008</v>
      </c>
      <c r="G17" s="160" t="s">
        <v>806</v>
      </c>
      <c r="H17" s="160" t="s">
        <v>807</v>
      </c>
      <c r="I17" s="162" t="s">
        <v>1009</v>
      </c>
      <c r="J17" s="159" t="s">
        <v>1010</v>
      </c>
      <c r="K17" s="160" t="s">
        <v>1011</v>
      </c>
      <c r="L17" s="159" t="s">
        <v>1012</v>
      </c>
      <c r="M17" s="160" t="s">
        <v>1013</v>
      </c>
      <c r="N17" s="159" t="s">
        <v>1014</v>
      </c>
      <c r="O17" s="159" t="s">
        <v>1015</v>
      </c>
      <c r="P17" s="163" t="s">
        <v>1016</v>
      </c>
      <c r="Q17" s="159" t="s">
        <v>703</v>
      </c>
      <c r="R17" s="160" t="s">
        <v>1017</v>
      </c>
      <c r="S17" s="159" t="s">
        <v>808</v>
      </c>
      <c r="T17" s="159" t="s">
        <v>1018</v>
      </c>
      <c r="U17" s="164" t="s">
        <v>809</v>
      </c>
      <c r="V17" s="164" t="s">
        <v>1019</v>
      </c>
      <c r="W17" s="159" t="s">
        <v>1020</v>
      </c>
      <c r="X17" s="160" t="s">
        <v>1021</v>
      </c>
    </row>
    <row r="18" spans="1:24" ht="16.2" thickTop="1">
      <c r="A18" t="s">
        <v>2126</v>
      </c>
      <c r="B18" t="s">
        <v>2144</v>
      </c>
      <c r="C18">
        <v>0.5</v>
      </c>
      <c r="D18" s="55">
        <v>43942</v>
      </c>
      <c r="E18" t="s">
        <v>1118</v>
      </c>
      <c r="F18">
        <v>4</v>
      </c>
      <c r="G18">
        <v>8.4</v>
      </c>
      <c r="H18">
        <v>3.6</v>
      </c>
      <c r="J18" t="s">
        <v>2173</v>
      </c>
      <c r="K18">
        <v>1</v>
      </c>
      <c r="L18">
        <v>2</v>
      </c>
      <c r="M18" t="s">
        <v>1106</v>
      </c>
      <c r="N18" t="s">
        <v>815</v>
      </c>
      <c r="O18" s="24">
        <v>10.75</v>
      </c>
      <c r="P18" s="24">
        <v>9.8000000000000007</v>
      </c>
      <c r="Q18" s="24">
        <v>6.66</v>
      </c>
      <c r="R18" s="23">
        <v>18.2</v>
      </c>
      <c r="S18" s="54"/>
      <c r="T18" s="54"/>
      <c r="U18" s="24">
        <v>0.41889985895627652</v>
      </c>
      <c r="V18" s="49">
        <v>30.527852161785205</v>
      </c>
    </row>
    <row r="19" spans="1:24">
      <c r="A19" t="s">
        <v>2126</v>
      </c>
      <c r="B19" t="s">
        <v>2144</v>
      </c>
      <c r="C19">
        <v>0.5</v>
      </c>
      <c r="D19" s="55">
        <v>43942</v>
      </c>
      <c r="E19" t="s">
        <v>1130</v>
      </c>
      <c r="O19" s="24">
        <v>10.63</v>
      </c>
      <c r="P19" s="24">
        <v>9.9</v>
      </c>
      <c r="Q19" s="24">
        <v>6.61</v>
      </c>
      <c r="R19" s="23">
        <v>18.099999999999998</v>
      </c>
      <c r="S19" s="54"/>
      <c r="T19" s="54"/>
      <c r="U19" s="24">
        <v>0.55853314527503539</v>
      </c>
      <c r="V19" s="49">
        <v>26.950446304044625</v>
      </c>
    </row>
    <row r="20" spans="1:24">
      <c r="A20" t="s">
        <v>2126</v>
      </c>
      <c r="B20" t="s">
        <v>2144</v>
      </c>
      <c r="C20">
        <v>1</v>
      </c>
      <c r="D20" s="55">
        <v>43942</v>
      </c>
      <c r="O20" s="24">
        <v>10.68</v>
      </c>
      <c r="P20" s="24">
        <v>9.8000000000000007</v>
      </c>
      <c r="Q20" s="27" t="s">
        <v>811</v>
      </c>
      <c r="R20" s="27" t="s">
        <v>811</v>
      </c>
      <c r="S20" s="24" t="s">
        <v>811</v>
      </c>
      <c r="T20" s="24" t="s">
        <v>811</v>
      </c>
      <c r="U20" s="24" t="s">
        <v>811</v>
      </c>
      <c r="V20" s="24" t="s">
        <v>811</v>
      </c>
    </row>
    <row r="21" spans="1:24">
      <c r="A21" t="s">
        <v>2126</v>
      </c>
      <c r="B21" t="s">
        <v>2144</v>
      </c>
      <c r="C21">
        <v>2</v>
      </c>
      <c r="D21" s="55">
        <v>43942</v>
      </c>
      <c r="O21" s="24">
        <v>10.61</v>
      </c>
      <c r="P21" s="24">
        <v>9.6999999999999993</v>
      </c>
      <c r="Q21" s="27" t="s">
        <v>811</v>
      </c>
      <c r="R21" s="27" t="s">
        <v>811</v>
      </c>
      <c r="S21" s="24" t="s">
        <v>811</v>
      </c>
      <c r="T21" s="24" t="s">
        <v>811</v>
      </c>
      <c r="U21" s="24" t="s">
        <v>811</v>
      </c>
      <c r="V21" s="24" t="s">
        <v>811</v>
      </c>
    </row>
    <row r="22" spans="1:24">
      <c r="A22" t="s">
        <v>2126</v>
      </c>
      <c r="B22" t="s">
        <v>2144</v>
      </c>
      <c r="C22">
        <v>3</v>
      </c>
      <c r="D22" s="55">
        <v>43942</v>
      </c>
      <c r="O22" s="24">
        <v>10.57</v>
      </c>
      <c r="P22" s="24">
        <v>9.6999999999999993</v>
      </c>
      <c r="Q22" s="24">
        <v>6.54</v>
      </c>
      <c r="R22" s="23">
        <v>17.7</v>
      </c>
      <c r="S22" s="54"/>
      <c r="T22" s="54"/>
      <c r="U22" s="24">
        <v>0.52362482369534569</v>
      </c>
      <c r="V22" s="49">
        <v>30.527852161785205</v>
      </c>
    </row>
    <row r="23" spans="1:24">
      <c r="A23" t="s">
        <v>2126</v>
      </c>
      <c r="B23" t="s">
        <v>2144</v>
      </c>
      <c r="C23">
        <v>4</v>
      </c>
      <c r="D23" s="55">
        <v>43942</v>
      </c>
      <c r="O23" s="24">
        <v>10.55</v>
      </c>
      <c r="P23" s="24">
        <v>9.6</v>
      </c>
      <c r="Q23" s="27" t="s">
        <v>811</v>
      </c>
      <c r="R23" s="27" t="s">
        <v>811</v>
      </c>
      <c r="S23" s="24" t="s">
        <v>811</v>
      </c>
      <c r="T23" s="24" t="s">
        <v>811</v>
      </c>
      <c r="U23" s="24" t="s">
        <v>811</v>
      </c>
      <c r="V23" s="24" t="s">
        <v>811</v>
      </c>
    </row>
    <row r="24" spans="1:24">
      <c r="A24" t="s">
        <v>2126</v>
      </c>
      <c r="B24" t="s">
        <v>2144</v>
      </c>
      <c r="C24">
        <v>5</v>
      </c>
      <c r="D24" s="55">
        <v>43942</v>
      </c>
      <c r="O24" s="24">
        <v>10.5</v>
      </c>
      <c r="P24" s="24">
        <v>9.6</v>
      </c>
      <c r="Q24" s="27" t="s">
        <v>811</v>
      </c>
      <c r="R24" s="27" t="s">
        <v>811</v>
      </c>
      <c r="S24" s="24" t="s">
        <v>811</v>
      </c>
      <c r="T24" s="24" t="s">
        <v>811</v>
      </c>
      <c r="U24" s="24" t="s">
        <v>811</v>
      </c>
      <c r="V24" s="24" t="s">
        <v>811</v>
      </c>
    </row>
    <row r="25" spans="1:24">
      <c r="A25" t="s">
        <v>2126</v>
      </c>
      <c r="B25" t="s">
        <v>2144</v>
      </c>
      <c r="C25">
        <v>6</v>
      </c>
      <c r="D25" s="55">
        <v>43942</v>
      </c>
      <c r="O25" s="24">
        <v>10.51</v>
      </c>
      <c r="P25" s="24">
        <v>9.6</v>
      </c>
      <c r="Q25" s="27" t="s">
        <v>811</v>
      </c>
      <c r="R25" s="27" t="s">
        <v>811</v>
      </c>
      <c r="S25" s="24" t="s">
        <v>811</v>
      </c>
      <c r="T25" s="24" t="s">
        <v>811</v>
      </c>
      <c r="U25" s="24" t="s">
        <v>811</v>
      </c>
      <c r="V25" s="24" t="s">
        <v>811</v>
      </c>
    </row>
    <row r="26" spans="1:24">
      <c r="A26" t="s">
        <v>2126</v>
      </c>
      <c r="B26" t="s">
        <v>2144</v>
      </c>
      <c r="C26">
        <v>7</v>
      </c>
      <c r="D26" s="55">
        <v>43942</v>
      </c>
      <c r="O26" s="24">
        <v>10.18</v>
      </c>
      <c r="P26" s="24">
        <v>9.5</v>
      </c>
      <c r="Q26" s="27" t="s">
        <v>811</v>
      </c>
      <c r="R26" s="27" t="s">
        <v>811</v>
      </c>
      <c r="S26" s="24" t="s">
        <v>811</v>
      </c>
      <c r="T26" s="24" t="s">
        <v>811</v>
      </c>
      <c r="U26" s="24" t="s">
        <v>811</v>
      </c>
      <c r="V26" s="24" t="s">
        <v>811</v>
      </c>
    </row>
    <row r="27" spans="1:24">
      <c r="A27" t="s">
        <v>2126</v>
      </c>
      <c r="B27" t="s">
        <v>2144</v>
      </c>
      <c r="C27">
        <v>8</v>
      </c>
      <c r="D27" s="55">
        <v>43942</v>
      </c>
      <c r="O27" s="24">
        <v>10.25</v>
      </c>
      <c r="P27" s="24">
        <v>9.5</v>
      </c>
      <c r="Q27" s="27" t="s">
        <v>811</v>
      </c>
      <c r="R27" s="27" t="s">
        <v>811</v>
      </c>
      <c r="S27" s="24" t="s">
        <v>811</v>
      </c>
      <c r="T27" s="24" t="s">
        <v>811</v>
      </c>
      <c r="U27" s="24" t="s">
        <v>811</v>
      </c>
      <c r="V27" s="24" t="s">
        <v>811</v>
      </c>
    </row>
    <row r="28" spans="1:24">
      <c r="A28" t="s">
        <v>2126</v>
      </c>
      <c r="B28" t="s">
        <v>2144</v>
      </c>
      <c r="C28">
        <v>8.4</v>
      </c>
      <c r="D28" s="55">
        <v>43942</v>
      </c>
      <c r="O28" s="24">
        <v>10.25</v>
      </c>
      <c r="P28" s="24">
        <v>9.5</v>
      </c>
      <c r="Q28" s="24">
        <v>6.57</v>
      </c>
      <c r="R28" s="27">
        <v>17.5</v>
      </c>
      <c r="S28" s="54"/>
      <c r="T28" s="54"/>
      <c r="U28" s="24">
        <v>0.48871650211565593</v>
      </c>
      <c r="V28" s="49">
        <v>32.018437935843785</v>
      </c>
    </row>
    <row r="29" spans="1:24">
      <c r="A29" t="s">
        <v>2126</v>
      </c>
      <c r="B29" s="649" t="s">
        <v>2123</v>
      </c>
      <c r="C29">
        <v>0.5</v>
      </c>
      <c r="D29" s="55">
        <v>43935</v>
      </c>
      <c r="F29">
        <v>4</v>
      </c>
      <c r="G29">
        <v>18.5</v>
      </c>
      <c r="H29">
        <v>8</v>
      </c>
      <c r="J29" t="s">
        <v>2441</v>
      </c>
      <c r="K29">
        <v>2</v>
      </c>
      <c r="L29">
        <v>2</v>
      </c>
      <c r="M29" t="s">
        <v>1106</v>
      </c>
      <c r="N29" t="s">
        <v>815</v>
      </c>
      <c r="O29" s="24">
        <v>11.47</v>
      </c>
      <c r="P29" s="27">
        <v>10.4</v>
      </c>
      <c r="Q29" s="24">
        <v>6.17</v>
      </c>
      <c r="R29" s="23">
        <v>4.0999999999999996</v>
      </c>
      <c r="S29" s="54"/>
      <c r="T29" s="54"/>
      <c r="U29" s="24">
        <v>0.34908321579689716</v>
      </c>
      <c r="V29" s="49">
        <v>22.180571827057179</v>
      </c>
    </row>
    <row r="30" spans="1:24">
      <c r="A30" t="s">
        <v>2126</v>
      </c>
      <c r="B30" s="649" t="s">
        <v>2123</v>
      </c>
      <c r="C30">
        <v>1</v>
      </c>
      <c r="D30" s="55">
        <v>43935</v>
      </c>
      <c r="O30" s="24">
        <v>11.42</v>
      </c>
      <c r="P30" s="27">
        <v>10.199999999999999</v>
      </c>
      <c r="Q30" s="27" t="s">
        <v>811</v>
      </c>
      <c r="R30" s="27" t="s">
        <v>811</v>
      </c>
      <c r="S30" s="24" t="s">
        <v>811</v>
      </c>
      <c r="T30" s="24" t="s">
        <v>811</v>
      </c>
      <c r="U30" s="24" t="s">
        <v>811</v>
      </c>
      <c r="V30" s="24" t="s">
        <v>811</v>
      </c>
    </row>
    <row r="31" spans="1:24">
      <c r="A31" t="s">
        <v>2126</v>
      </c>
      <c r="B31" s="649" t="s">
        <v>2123</v>
      </c>
      <c r="C31">
        <v>2</v>
      </c>
      <c r="D31" s="55">
        <v>43935</v>
      </c>
      <c r="O31" s="24">
        <v>11.33</v>
      </c>
      <c r="P31" s="27">
        <v>10.1</v>
      </c>
      <c r="Q31" s="27" t="s">
        <v>811</v>
      </c>
      <c r="R31" s="27" t="s">
        <v>811</v>
      </c>
      <c r="S31" s="54"/>
      <c r="T31" s="54"/>
      <c r="U31" s="24">
        <v>0.2792665726375177</v>
      </c>
      <c r="V31" s="49">
        <v>18.215613668061362</v>
      </c>
    </row>
    <row r="32" spans="1:24">
      <c r="A32" t="s">
        <v>2126</v>
      </c>
      <c r="B32" s="649" t="s">
        <v>2123</v>
      </c>
      <c r="C32">
        <v>3</v>
      </c>
      <c r="D32" s="55">
        <v>43935</v>
      </c>
      <c r="O32" s="24">
        <v>11.38</v>
      </c>
      <c r="P32" s="27">
        <v>10</v>
      </c>
      <c r="Q32" s="27">
        <v>6.15</v>
      </c>
      <c r="R32" s="27">
        <v>4.2</v>
      </c>
      <c r="S32" s="24" t="s">
        <v>811</v>
      </c>
      <c r="T32" s="24" t="s">
        <v>811</v>
      </c>
      <c r="U32" s="24" t="s">
        <v>811</v>
      </c>
      <c r="V32" s="24" t="s">
        <v>811</v>
      </c>
    </row>
    <row r="33" spans="1:22">
      <c r="A33" t="s">
        <v>2126</v>
      </c>
      <c r="B33" s="649" t="s">
        <v>2123</v>
      </c>
      <c r="C33">
        <v>4</v>
      </c>
      <c r="D33" s="55">
        <v>43935</v>
      </c>
      <c r="O33" s="24">
        <v>11.22</v>
      </c>
      <c r="P33" s="27">
        <v>9.8000000000000007</v>
      </c>
      <c r="Q33" s="27" t="s">
        <v>811</v>
      </c>
      <c r="R33" s="27" t="s">
        <v>811</v>
      </c>
      <c r="S33" s="24" t="s">
        <v>811</v>
      </c>
      <c r="T33" s="24" t="s">
        <v>811</v>
      </c>
      <c r="U33" s="24" t="s">
        <v>811</v>
      </c>
      <c r="V33" s="24" t="s">
        <v>811</v>
      </c>
    </row>
    <row r="34" spans="1:22">
      <c r="A34" t="s">
        <v>2126</v>
      </c>
      <c r="B34" s="649" t="s">
        <v>2123</v>
      </c>
      <c r="C34">
        <v>5</v>
      </c>
      <c r="D34" s="55">
        <v>43935</v>
      </c>
      <c r="O34" s="24">
        <v>11.18</v>
      </c>
      <c r="P34" s="27">
        <v>9.6999999999999993</v>
      </c>
      <c r="Q34" s="27" t="s">
        <v>811</v>
      </c>
      <c r="R34" s="27" t="s">
        <v>811</v>
      </c>
      <c r="S34" s="24" t="s">
        <v>811</v>
      </c>
      <c r="T34" s="24" t="s">
        <v>811</v>
      </c>
      <c r="U34" s="24" t="s">
        <v>811</v>
      </c>
      <c r="V34" s="24" t="s">
        <v>811</v>
      </c>
    </row>
    <row r="35" spans="1:22">
      <c r="A35" t="s">
        <v>2126</v>
      </c>
      <c r="B35" s="649" t="s">
        <v>2123</v>
      </c>
      <c r="C35">
        <v>6</v>
      </c>
      <c r="D35" s="55">
        <v>43935</v>
      </c>
      <c r="O35" s="24">
        <v>11.28</v>
      </c>
      <c r="P35" s="27">
        <v>9.6999999999999993</v>
      </c>
      <c r="Q35" s="27" t="s">
        <v>811</v>
      </c>
      <c r="R35" s="27" t="s">
        <v>811</v>
      </c>
      <c r="S35" s="24" t="s">
        <v>811</v>
      </c>
      <c r="T35" s="24" t="s">
        <v>811</v>
      </c>
      <c r="U35" s="24" t="s">
        <v>811</v>
      </c>
      <c r="V35" s="24" t="s">
        <v>811</v>
      </c>
    </row>
    <row r="36" spans="1:22">
      <c r="A36" t="s">
        <v>2126</v>
      </c>
      <c r="B36" s="649" t="s">
        <v>2123</v>
      </c>
      <c r="C36">
        <v>7</v>
      </c>
      <c r="D36" s="55">
        <v>43935</v>
      </c>
      <c r="O36" s="24">
        <v>11.26</v>
      </c>
      <c r="P36" s="27">
        <v>9.5</v>
      </c>
      <c r="Q36" s="27" t="s">
        <v>811</v>
      </c>
      <c r="R36" s="27" t="s">
        <v>811</v>
      </c>
      <c r="S36" s="24" t="s">
        <v>811</v>
      </c>
      <c r="T36" s="24" t="s">
        <v>811</v>
      </c>
      <c r="U36" s="24" t="s">
        <v>811</v>
      </c>
      <c r="V36" s="24" t="s">
        <v>811</v>
      </c>
    </row>
    <row r="37" spans="1:22">
      <c r="A37" t="s">
        <v>2126</v>
      </c>
      <c r="B37" s="649" t="s">
        <v>2123</v>
      </c>
      <c r="C37">
        <v>8</v>
      </c>
      <c r="D37" s="55">
        <v>43935</v>
      </c>
      <c r="O37" s="24">
        <v>11.35</v>
      </c>
      <c r="P37" s="27">
        <v>9.3000000000000007</v>
      </c>
      <c r="Q37" s="27" t="s">
        <v>811</v>
      </c>
      <c r="R37" s="27" t="s">
        <v>811</v>
      </c>
      <c r="S37" s="24" t="s">
        <v>811</v>
      </c>
      <c r="T37" s="24" t="s">
        <v>811</v>
      </c>
      <c r="U37" s="24" t="s">
        <v>811</v>
      </c>
      <c r="V37" s="24" t="s">
        <v>811</v>
      </c>
    </row>
    <row r="38" spans="1:22">
      <c r="A38" t="s">
        <v>2126</v>
      </c>
      <c r="B38" s="649" t="s">
        <v>2123</v>
      </c>
      <c r="C38">
        <v>9</v>
      </c>
      <c r="D38" s="55">
        <v>43935</v>
      </c>
      <c r="O38" s="24">
        <v>11.45</v>
      </c>
      <c r="P38" s="27">
        <v>9.1</v>
      </c>
      <c r="Q38" s="27">
        <v>6.2</v>
      </c>
      <c r="R38" s="23">
        <v>3.7</v>
      </c>
      <c r="S38" s="54"/>
      <c r="T38" s="54"/>
      <c r="U38" s="24">
        <v>0.31417489421720746</v>
      </c>
      <c r="V38" s="49">
        <v>15.979735006973499</v>
      </c>
    </row>
    <row r="39" spans="1:22">
      <c r="A39" t="s">
        <v>2126</v>
      </c>
      <c r="B39" s="649" t="s">
        <v>2123</v>
      </c>
      <c r="C39">
        <v>10</v>
      </c>
      <c r="D39" s="55">
        <v>43935</v>
      </c>
      <c r="O39" s="24">
        <v>11.42</v>
      </c>
      <c r="P39" s="27">
        <v>8.6</v>
      </c>
      <c r="Q39" s="27" t="s">
        <v>811</v>
      </c>
      <c r="R39" s="27" t="s">
        <v>811</v>
      </c>
      <c r="S39" s="24" t="s">
        <v>811</v>
      </c>
      <c r="T39" s="24" t="s">
        <v>811</v>
      </c>
      <c r="U39" s="24" t="s">
        <v>811</v>
      </c>
      <c r="V39" s="24" t="s">
        <v>811</v>
      </c>
    </row>
    <row r="40" spans="1:22">
      <c r="A40" t="s">
        <v>2126</v>
      </c>
      <c r="B40" s="649" t="s">
        <v>2123</v>
      </c>
      <c r="C40">
        <v>11</v>
      </c>
      <c r="D40" s="55">
        <v>43935</v>
      </c>
      <c r="O40" s="24">
        <v>11.27</v>
      </c>
      <c r="P40" s="27">
        <v>8</v>
      </c>
      <c r="Q40" s="27" t="s">
        <v>811</v>
      </c>
      <c r="R40" s="27" t="s">
        <v>811</v>
      </c>
      <c r="S40" s="24" t="s">
        <v>811</v>
      </c>
      <c r="T40" s="24" t="s">
        <v>811</v>
      </c>
      <c r="U40" s="24" t="s">
        <v>811</v>
      </c>
      <c r="V40" s="24" t="s">
        <v>811</v>
      </c>
    </row>
    <row r="41" spans="1:22">
      <c r="A41" t="s">
        <v>2126</v>
      </c>
      <c r="B41" s="649" t="s">
        <v>2123</v>
      </c>
      <c r="C41">
        <v>12</v>
      </c>
      <c r="D41" s="55">
        <v>43935</v>
      </c>
      <c r="O41" s="24">
        <v>11.31</v>
      </c>
      <c r="P41" s="27">
        <v>7.9</v>
      </c>
      <c r="Q41" s="27" t="s">
        <v>811</v>
      </c>
      <c r="R41" s="27" t="s">
        <v>811</v>
      </c>
      <c r="S41" s="24" t="s">
        <v>811</v>
      </c>
      <c r="T41" s="24" t="s">
        <v>811</v>
      </c>
      <c r="U41" s="24" t="s">
        <v>811</v>
      </c>
      <c r="V41" s="24" t="s">
        <v>811</v>
      </c>
    </row>
    <row r="42" spans="1:22">
      <c r="A42" t="s">
        <v>2126</v>
      </c>
      <c r="B42" s="649" t="s">
        <v>2123</v>
      </c>
      <c r="C42">
        <v>13</v>
      </c>
      <c r="D42" s="55">
        <v>43935</v>
      </c>
      <c r="O42" s="24">
        <v>11.38</v>
      </c>
      <c r="P42" s="27">
        <v>7.7</v>
      </c>
      <c r="Q42" s="27" t="s">
        <v>811</v>
      </c>
      <c r="R42" s="27" t="s">
        <v>811</v>
      </c>
      <c r="S42" s="24" t="s">
        <v>811</v>
      </c>
      <c r="T42" s="24" t="s">
        <v>811</v>
      </c>
      <c r="U42" s="24" t="s">
        <v>811</v>
      </c>
      <c r="V42" s="24" t="s">
        <v>811</v>
      </c>
    </row>
    <row r="43" spans="1:22">
      <c r="A43" t="s">
        <v>2126</v>
      </c>
      <c r="B43" s="649" t="s">
        <v>2123</v>
      </c>
      <c r="C43">
        <v>14</v>
      </c>
      <c r="D43" s="55">
        <v>43935</v>
      </c>
      <c r="O43" s="24">
        <v>10.9</v>
      </c>
      <c r="P43" s="27">
        <v>7.6</v>
      </c>
      <c r="Q43" s="27" t="s">
        <v>811</v>
      </c>
      <c r="R43" s="27" t="s">
        <v>811</v>
      </c>
      <c r="S43" s="24" t="s">
        <v>811</v>
      </c>
      <c r="T43" s="24" t="s">
        <v>811</v>
      </c>
      <c r="U43" s="24" t="s">
        <v>811</v>
      </c>
      <c r="V43" s="24" t="s">
        <v>811</v>
      </c>
    </row>
    <row r="44" spans="1:22">
      <c r="A44" t="s">
        <v>2126</v>
      </c>
      <c r="B44" s="649" t="s">
        <v>2123</v>
      </c>
      <c r="C44">
        <v>15</v>
      </c>
      <c r="D44" s="55">
        <v>43935</v>
      </c>
      <c r="O44" s="24">
        <v>10.89</v>
      </c>
      <c r="P44" s="27">
        <v>7.5</v>
      </c>
      <c r="Q44" s="27" t="s">
        <v>811</v>
      </c>
      <c r="R44" s="27" t="s">
        <v>811</v>
      </c>
      <c r="S44" s="24" t="s">
        <v>811</v>
      </c>
      <c r="T44" s="24" t="s">
        <v>811</v>
      </c>
      <c r="U44" s="24" t="s">
        <v>811</v>
      </c>
      <c r="V44" s="24" t="s">
        <v>811</v>
      </c>
    </row>
    <row r="45" spans="1:22">
      <c r="A45" t="s">
        <v>2126</v>
      </c>
      <c r="B45" s="649" t="s">
        <v>2123</v>
      </c>
      <c r="C45">
        <v>16</v>
      </c>
      <c r="D45" s="55">
        <v>43935</v>
      </c>
      <c r="O45" s="24">
        <v>10.8</v>
      </c>
      <c r="P45" s="27">
        <v>7.5</v>
      </c>
      <c r="Q45" s="27" t="s">
        <v>811</v>
      </c>
      <c r="R45" s="27" t="s">
        <v>811</v>
      </c>
      <c r="S45" s="24" t="s">
        <v>811</v>
      </c>
      <c r="T45" s="24" t="s">
        <v>811</v>
      </c>
      <c r="U45" s="24" t="s">
        <v>811</v>
      </c>
      <c r="V45" s="24" t="s">
        <v>811</v>
      </c>
    </row>
    <row r="46" spans="1:22">
      <c r="A46" t="s">
        <v>2126</v>
      </c>
      <c r="B46" s="649" t="s">
        <v>2123</v>
      </c>
      <c r="C46">
        <v>17</v>
      </c>
      <c r="D46" s="55">
        <v>43935</v>
      </c>
      <c r="O46" s="24">
        <v>10.8</v>
      </c>
      <c r="P46" s="27">
        <v>7.5</v>
      </c>
      <c r="Q46" s="27" t="s">
        <v>811</v>
      </c>
      <c r="R46" s="27" t="s">
        <v>811</v>
      </c>
      <c r="S46" s="24" t="s">
        <v>811</v>
      </c>
      <c r="T46" s="24" t="s">
        <v>811</v>
      </c>
      <c r="U46" s="24" t="s">
        <v>811</v>
      </c>
      <c r="V46" s="24" t="s">
        <v>811</v>
      </c>
    </row>
    <row r="47" spans="1:22">
      <c r="A47" t="s">
        <v>2126</v>
      </c>
      <c r="B47" s="649" t="s">
        <v>2123</v>
      </c>
      <c r="C47">
        <v>17.5</v>
      </c>
      <c r="D47" s="55">
        <v>43935</v>
      </c>
      <c r="O47" s="24" t="s">
        <v>815</v>
      </c>
      <c r="P47" s="27" t="s">
        <v>815</v>
      </c>
      <c r="Q47" s="24">
        <v>6.05</v>
      </c>
      <c r="R47" s="23">
        <v>3.6</v>
      </c>
      <c r="S47" s="54"/>
      <c r="T47" s="54"/>
      <c r="U47" s="24">
        <v>0.2792665726375177</v>
      </c>
      <c r="V47" s="49">
        <v>17.261638772663872</v>
      </c>
    </row>
    <row r="48" spans="1:22">
      <c r="A48" t="s">
        <v>2126</v>
      </c>
      <c r="B48" s="649" t="s">
        <v>2123</v>
      </c>
      <c r="C48">
        <v>18</v>
      </c>
      <c r="D48" s="55">
        <v>43935</v>
      </c>
      <c r="O48" s="24">
        <v>10.5</v>
      </c>
      <c r="P48" s="27">
        <v>7.6</v>
      </c>
      <c r="Q48" s="27" t="s">
        <v>811</v>
      </c>
      <c r="R48" s="27" t="s">
        <v>811</v>
      </c>
      <c r="S48" s="24" t="s">
        <v>811</v>
      </c>
      <c r="T48" s="24" t="s">
        <v>811</v>
      </c>
      <c r="U48" s="24" t="s">
        <v>811</v>
      </c>
      <c r="V48" s="24" t="s">
        <v>811</v>
      </c>
    </row>
    <row r="49" spans="1:22">
      <c r="A49" t="s">
        <v>2126</v>
      </c>
      <c r="B49" s="649" t="s">
        <v>2130</v>
      </c>
      <c r="C49">
        <v>0.5</v>
      </c>
      <c r="D49" s="55">
        <v>43935</v>
      </c>
      <c r="F49">
        <v>2</v>
      </c>
      <c r="G49">
        <v>5</v>
      </c>
      <c r="H49">
        <v>1.1000000000000001</v>
      </c>
      <c r="J49" t="s">
        <v>2442</v>
      </c>
      <c r="K49">
        <v>2</v>
      </c>
      <c r="L49">
        <v>3</v>
      </c>
      <c r="M49" t="s">
        <v>2443</v>
      </c>
      <c r="N49" t="s">
        <v>2444</v>
      </c>
      <c r="O49" s="24">
        <v>10.1</v>
      </c>
      <c r="P49" s="27">
        <v>11.5</v>
      </c>
      <c r="Q49" s="24">
        <v>6.38</v>
      </c>
      <c r="R49" s="23">
        <v>7.9</v>
      </c>
      <c r="S49" s="54"/>
      <c r="T49" s="54"/>
      <c r="U49" s="24">
        <v>1.6229820402849122</v>
      </c>
      <c r="V49" s="49">
        <v>53.184755927475585</v>
      </c>
    </row>
    <row r="50" spans="1:22">
      <c r="A50" t="s">
        <v>2126</v>
      </c>
      <c r="B50" s="649" t="s">
        <v>2130</v>
      </c>
      <c r="C50">
        <v>1</v>
      </c>
      <c r="D50" s="55">
        <v>43935</v>
      </c>
      <c r="O50" s="24">
        <v>10.15</v>
      </c>
      <c r="P50" s="27">
        <v>10.5</v>
      </c>
      <c r="Q50" s="27" t="s">
        <v>811</v>
      </c>
      <c r="R50" s="27" t="s">
        <v>811</v>
      </c>
      <c r="S50" s="24" t="s">
        <v>811</v>
      </c>
      <c r="T50" s="24" t="s">
        <v>811</v>
      </c>
      <c r="U50" s="24" t="s">
        <v>811</v>
      </c>
      <c r="V50" s="24" t="s">
        <v>811</v>
      </c>
    </row>
    <row r="51" spans="1:22">
      <c r="A51" t="s">
        <v>2126</v>
      </c>
      <c r="B51" s="649" t="s">
        <v>2130</v>
      </c>
      <c r="C51">
        <v>2</v>
      </c>
      <c r="D51" s="55">
        <v>43935</v>
      </c>
      <c r="O51" s="24">
        <v>10.130000000000001</v>
      </c>
      <c r="P51" s="27">
        <v>11.4</v>
      </c>
      <c r="Q51" s="27" t="s">
        <v>811</v>
      </c>
      <c r="R51" s="27" t="s">
        <v>811</v>
      </c>
      <c r="S51" s="24" t="s">
        <v>811</v>
      </c>
      <c r="T51" s="24" t="s">
        <v>811</v>
      </c>
      <c r="U51" s="24" t="s">
        <v>811</v>
      </c>
      <c r="V51" s="24" t="s">
        <v>811</v>
      </c>
    </row>
    <row r="52" spans="1:22">
      <c r="A52" t="s">
        <v>2126</v>
      </c>
      <c r="B52" s="649" t="s">
        <v>2130</v>
      </c>
      <c r="C52">
        <v>3</v>
      </c>
      <c r="D52" s="55">
        <v>43935</v>
      </c>
      <c r="O52" s="24">
        <v>8.75</v>
      </c>
      <c r="P52" s="27">
        <v>9.9</v>
      </c>
      <c r="Q52" s="27" t="s">
        <v>811</v>
      </c>
      <c r="R52" s="27" t="s">
        <v>811</v>
      </c>
      <c r="S52" s="24" t="s">
        <v>811</v>
      </c>
      <c r="T52" s="24" t="s">
        <v>811</v>
      </c>
      <c r="U52" s="24" t="s">
        <v>811</v>
      </c>
      <c r="V52" s="24" t="s">
        <v>811</v>
      </c>
    </row>
    <row r="53" spans="1:22">
      <c r="A53" t="s">
        <v>2126</v>
      </c>
      <c r="B53" s="649" t="s">
        <v>2130</v>
      </c>
      <c r="C53">
        <v>4</v>
      </c>
      <c r="D53" s="55">
        <v>43935</v>
      </c>
      <c r="O53" s="24">
        <v>0.21</v>
      </c>
      <c r="P53" s="27">
        <v>8.9</v>
      </c>
      <c r="Q53" s="24">
        <v>6.18</v>
      </c>
      <c r="R53" s="23">
        <v>9.1</v>
      </c>
      <c r="S53" s="54"/>
      <c r="T53" s="54"/>
      <c r="U53" s="24">
        <v>1.4818531672166593</v>
      </c>
      <c r="V53" s="49">
        <v>49.309232914923285</v>
      </c>
    </row>
    <row r="54" spans="1:22">
      <c r="A54" t="s">
        <v>2126</v>
      </c>
      <c r="B54" s="649" t="s">
        <v>2130</v>
      </c>
      <c r="C54">
        <v>0.5</v>
      </c>
      <c r="D54" s="55">
        <v>44062</v>
      </c>
      <c r="F54">
        <v>2</v>
      </c>
      <c r="G54">
        <v>5.75</v>
      </c>
      <c r="H54">
        <v>1.25</v>
      </c>
      <c r="J54" t="s">
        <v>1114</v>
      </c>
      <c r="K54" t="s">
        <v>2445</v>
      </c>
      <c r="L54">
        <v>2</v>
      </c>
      <c r="M54" t="s">
        <v>2446</v>
      </c>
      <c r="N54" t="s">
        <v>2447</v>
      </c>
      <c r="O54" s="24">
        <v>10.050000000000001</v>
      </c>
      <c r="P54" s="27">
        <v>24.2</v>
      </c>
      <c r="Q54" s="24">
        <v>6.48</v>
      </c>
      <c r="R54" s="23">
        <v>7.1</v>
      </c>
      <c r="S54" s="140">
        <v>4.1440000000000001</v>
      </c>
      <c r="T54" s="140">
        <v>2.2041833333333347</v>
      </c>
      <c r="U54" s="24">
        <v>1.593812319794937</v>
      </c>
      <c r="V54" s="49">
        <v>63.423441910966346</v>
      </c>
    </row>
    <row r="55" spans="1:22">
      <c r="A55" t="s">
        <v>2126</v>
      </c>
      <c r="B55" s="649" t="s">
        <v>2130</v>
      </c>
      <c r="C55">
        <v>1</v>
      </c>
      <c r="D55" s="55">
        <v>44062</v>
      </c>
      <c r="O55" s="24">
        <v>8.42</v>
      </c>
      <c r="P55" s="27">
        <v>23.6</v>
      </c>
      <c r="Q55" s="27" t="s">
        <v>811</v>
      </c>
      <c r="R55" s="27" t="s">
        <v>811</v>
      </c>
      <c r="S55" s="24" t="s">
        <v>811</v>
      </c>
      <c r="T55" s="24" t="s">
        <v>811</v>
      </c>
      <c r="U55" s="24" t="s">
        <v>811</v>
      </c>
      <c r="V55" s="24" t="s">
        <v>811</v>
      </c>
    </row>
    <row r="56" spans="1:22">
      <c r="A56" t="s">
        <v>2126</v>
      </c>
      <c r="B56" s="649" t="s">
        <v>2130</v>
      </c>
      <c r="C56">
        <v>2</v>
      </c>
      <c r="D56" s="55">
        <v>44062</v>
      </c>
      <c r="O56" s="24">
        <v>4.12</v>
      </c>
      <c r="P56" s="27">
        <v>21.7</v>
      </c>
      <c r="Q56" s="27" t="s">
        <v>811</v>
      </c>
      <c r="R56" s="27" t="s">
        <v>811</v>
      </c>
      <c r="S56" s="24" t="s">
        <v>811</v>
      </c>
      <c r="T56" s="24" t="s">
        <v>811</v>
      </c>
      <c r="U56" s="24" t="s">
        <v>811</v>
      </c>
      <c r="V56" s="24" t="s">
        <v>811</v>
      </c>
    </row>
    <row r="57" spans="1:22">
      <c r="A57" t="s">
        <v>2126</v>
      </c>
      <c r="B57" s="649" t="s">
        <v>2130</v>
      </c>
      <c r="C57">
        <v>3</v>
      </c>
      <c r="D57" s="55">
        <v>44062</v>
      </c>
      <c r="O57" s="24">
        <v>0.26</v>
      </c>
      <c r="P57" s="27">
        <v>14.5</v>
      </c>
      <c r="Q57" s="27" t="s">
        <v>811</v>
      </c>
      <c r="R57" s="27" t="s">
        <v>811</v>
      </c>
      <c r="S57" s="24" t="s">
        <v>811</v>
      </c>
      <c r="T57" s="24" t="s">
        <v>811</v>
      </c>
      <c r="U57" s="24" t="s">
        <v>811</v>
      </c>
      <c r="V57" s="24" t="s">
        <v>811</v>
      </c>
    </row>
    <row r="58" spans="1:22">
      <c r="A58" t="s">
        <v>2126</v>
      </c>
      <c r="B58" s="649" t="s">
        <v>2130</v>
      </c>
      <c r="C58">
        <v>4</v>
      </c>
      <c r="D58" s="55">
        <v>44062</v>
      </c>
      <c r="O58" s="24">
        <v>0.26</v>
      </c>
      <c r="P58" s="27">
        <v>11</v>
      </c>
      <c r="Q58" s="27" t="s">
        <v>811</v>
      </c>
      <c r="R58" s="27" t="s">
        <v>811</v>
      </c>
      <c r="S58" s="24" t="s">
        <v>811</v>
      </c>
      <c r="T58" s="24" t="s">
        <v>811</v>
      </c>
      <c r="U58" s="24" t="s">
        <v>811</v>
      </c>
      <c r="V58" s="24" t="s">
        <v>811</v>
      </c>
    </row>
    <row r="59" spans="1:22">
      <c r="A59" t="s">
        <v>2126</v>
      </c>
      <c r="B59" s="649" t="s">
        <v>2130</v>
      </c>
      <c r="C59">
        <v>4.75</v>
      </c>
      <c r="D59" s="55">
        <v>44062</v>
      </c>
      <c r="O59" s="24">
        <v>0.3</v>
      </c>
      <c r="P59" s="27">
        <v>9.6999999999999993</v>
      </c>
      <c r="Q59" s="24">
        <v>6.19</v>
      </c>
      <c r="R59" s="23">
        <v>33.299999999999997</v>
      </c>
      <c r="S59" s="140">
        <v>7.7840000000000007</v>
      </c>
      <c r="T59" s="140">
        <v>24.74978333333333</v>
      </c>
      <c r="U59" s="24">
        <v>17.099668820595063</v>
      </c>
      <c r="V59" s="49">
        <v>208.1709989142237</v>
      </c>
    </row>
    <row r="60" spans="1:22">
      <c r="A60" t="s">
        <v>2126</v>
      </c>
      <c r="B60" s="649" t="s">
        <v>972</v>
      </c>
      <c r="C60">
        <v>0.5</v>
      </c>
      <c r="D60" s="55">
        <v>43935</v>
      </c>
      <c r="F60">
        <v>4</v>
      </c>
      <c r="G60">
        <v>12.6</v>
      </c>
      <c r="H60">
        <v>3.75</v>
      </c>
      <c r="J60" t="s">
        <v>1025</v>
      </c>
      <c r="K60">
        <v>2</v>
      </c>
      <c r="L60">
        <v>2</v>
      </c>
      <c r="M60" t="s">
        <v>1106</v>
      </c>
      <c r="N60" t="s">
        <v>815</v>
      </c>
      <c r="O60" s="24">
        <v>11.4</v>
      </c>
      <c r="P60" s="27">
        <v>10.4</v>
      </c>
      <c r="Q60" s="24">
        <v>6.54</v>
      </c>
      <c r="R60" s="23">
        <v>6.8</v>
      </c>
      <c r="S60" s="54"/>
      <c r="T60" s="54"/>
      <c r="U60" s="24">
        <v>0.34908321579689716</v>
      </c>
      <c r="V60" s="49">
        <v>26.652329149232916</v>
      </c>
    </row>
    <row r="61" spans="1:22">
      <c r="A61" t="s">
        <v>2126</v>
      </c>
      <c r="B61" s="649" t="s">
        <v>972</v>
      </c>
      <c r="C61">
        <v>1</v>
      </c>
      <c r="D61" s="55">
        <v>43935</v>
      </c>
      <c r="O61" s="24">
        <v>11.4</v>
      </c>
      <c r="P61" s="27">
        <v>10.3</v>
      </c>
      <c r="Q61" s="27" t="s">
        <v>811</v>
      </c>
      <c r="R61" s="27" t="s">
        <v>811</v>
      </c>
      <c r="S61" s="24" t="s">
        <v>811</v>
      </c>
      <c r="T61" s="24" t="s">
        <v>811</v>
      </c>
      <c r="U61" s="24" t="s">
        <v>811</v>
      </c>
      <c r="V61" s="24" t="s">
        <v>811</v>
      </c>
    </row>
    <row r="62" spans="1:22">
      <c r="A62" t="s">
        <v>2126</v>
      </c>
      <c r="B62" s="649" t="s">
        <v>972</v>
      </c>
      <c r="C62">
        <v>2</v>
      </c>
      <c r="D62" s="55">
        <v>43935</v>
      </c>
      <c r="O62" s="24">
        <v>11.4</v>
      </c>
      <c r="P62" s="27">
        <v>10.1</v>
      </c>
      <c r="Q62" s="27" t="s">
        <v>811</v>
      </c>
      <c r="R62" s="27" t="s">
        <v>811</v>
      </c>
      <c r="S62" s="24" t="s">
        <v>811</v>
      </c>
      <c r="T62" s="24" t="s">
        <v>811</v>
      </c>
      <c r="U62" s="24" t="s">
        <v>811</v>
      </c>
      <c r="V62" s="24" t="s">
        <v>811</v>
      </c>
    </row>
    <row r="63" spans="1:22">
      <c r="A63" t="s">
        <v>2126</v>
      </c>
      <c r="B63" s="649" t="s">
        <v>972</v>
      </c>
      <c r="C63">
        <v>3</v>
      </c>
      <c r="D63" s="55">
        <v>43935</v>
      </c>
      <c r="O63" s="24">
        <v>11.3</v>
      </c>
      <c r="P63" s="27">
        <v>9.9</v>
      </c>
      <c r="Q63" s="24">
        <v>6.48</v>
      </c>
      <c r="R63" s="23">
        <v>6.8</v>
      </c>
      <c r="S63" s="54"/>
      <c r="T63" s="54"/>
      <c r="U63" s="24">
        <v>0.38399153737658676</v>
      </c>
      <c r="V63" s="49">
        <v>21.882454672245458</v>
      </c>
    </row>
    <row r="64" spans="1:22">
      <c r="A64" t="s">
        <v>2126</v>
      </c>
      <c r="B64" s="649" t="s">
        <v>972</v>
      </c>
      <c r="C64">
        <v>4</v>
      </c>
      <c r="D64" s="55">
        <v>43935</v>
      </c>
      <c r="O64" s="24">
        <v>11.3</v>
      </c>
      <c r="P64" s="27">
        <v>9.9</v>
      </c>
      <c r="Q64" s="27" t="s">
        <v>811</v>
      </c>
      <c r="R64" s="27" t="s">
        <v>811</v>
      </c>
      <c r="S64" s="24" t="s">
        <v>811</v>
      </c>
      <c r="T64" s="24" t="s">
        <v>811</v>
      </c>
      <c r="U64" s="24" t="s">
        <v>811</v>
      </c>
      <c r="V64" s="24" t="s">
        <v>811</v>
      </c>
    </row>
    <row r="65" spans="1:22">
      <c r="A65" t="s">
        <v>2126</v>
      </c>
      <c r="B65" s="649" t="s">
        <v>972</v>
      </c>
      <c r="C65">
        <v>5</v>
      </c>
      <c r="D65" s="55">
        <v>43935</v>
      </c>
      <c r="O65" s="24">
        <v>11.3</v>
      </c>
      <c r="P65" s="27">
        <v>9.6999999999999993</v>
      </c>
      <c r="Q65" s="27" t="s">
        <v>811</v>
      </c>
      <c r="R65" s="27" t="s">
        <v>811</v>
      </c>
      <c r="S65" s="24" t="s">
        <v>811</v>
      </c>
      <c r="T65" s="24" t="s">
        <v>811</v>
      </c>
      <c r="U65" s="24" t="s">
        <v>811</v>
      </c>
      <c r="V65" s="24" t="s">
        <v>811</v>
      </c>
    </row>
    <row r="66" spans="1:22">
      <c r="A66" t="s">
        <v>2126</v>
      </c>
      <c r="B66" s="649" t="s">
        <v>972</v>
      </c>
      <c r="C66">
        <v>6</v>
      </c>
      <c r="D66" s="55">
        <v>43935</v>
      </c>
      <c r="O66" s="24">
        <v>11.3</v>
      </c>
      <c r="P66" s="27">
        <v>9.6</v>
      </c>
      <c r="Q66" s="27" t="s">
        <v>811</v>
      </c>
      <c r="R66" s="27" t="s">
        <v>811</v>
      </c>
      <c r="S66" s="24" t="s">
        <v>811</v>
      </c>
      <c r="T66" s="24" t="s">
        <v>811</v>
      </c>
      <c r="U66" s="24" t="s">
        <v>811</v>
      </c>
      <c r="V66" s="24" t="s">
        <v>811</v>
      </c>
    </row>
    <row r="67" spans="1:22">
      <c r="A67" t="s">
        <v>2126</v>
      </c>
      <c r="B67" s="649" t="s">
        <v>972</v>
      </c>
      <c r="C67">
        <v>7</v>
      </c>
      <c r="D67" s="55">
        <v>43935</v>
      </c>
      <c r="O67" s="24">
        <v>11.2</v>
      </c>
      <c r="P67" s="27">
        <v>9.5</v>
      </c>
      <c r="Q67" s="27" t="s">
        <v>811</v>
      </c>
      <c r="R67" s="27" t="s">
        <v>811</v>
      </c>
      <c r="S67" s="24" t="s">
        <v>811</v>
      </c>
      <c r="T67" s="24" t="s">
        <v>811</v>
      </c>
      <c r="U67" s="24" t="s">
        <v>811</v>
      </c>
      <c r="V67" s="24" t="s">
        <v>811</v>
      </c>
    </row>
    <row r="68" spans="1:22">
      <c r="A68" t="s">
        <v>2126</v>
      </c>
      <c r="B68" s="649" t="s">
        <v>972</v>
      </c>
      <c r="C68">
        <v>8</v>
      </c>
      <c r="D68" s="55">
        <v>43935</v>
      </c>
      <c r="O68" s="24">
        <v>11.2</v>
      </c>
      <c r="P68" s="27">
        <v>9.4</v>
      </c>
      <c r="Q68" s="27" t="s">
        <v>811</v>
      </c>
      <c r="R68" s="27" t="s">
        <v>811</v>
      </c>
      <c r="S68" s="24" t="s">
        <v>811</v>
      </c>
      <c r="T68" s="24" t="s">
        <v>811</v>
      </c>
      <c r="U68" s="24" t="s">
        <v>811</v>
      </c>
      <c r="V68" s="24" t="s">
        <v>811</v>
      </c>
    </row>
    <row r="69" spans="1:22">
      <c r="A69" t="s">
        <v>2126</v>
      </c>
      <c r="B69" s="649" t="s">
        <v>972</v>
      </c>
      <c r="C69">
        <v>9</v>
      </c>
      <c r="D69" s="55">
        <v>43935</v>
      </c>
      <c r="O69" s="24">
        <v>11.2</v>
      </c>
      <c r="P69" s="27">
        <v>9.1999999999999993</v>
      </c>
      <c r="Q69" s="24">
        <v>6.44</v>
      </c>
      <c r="R69" s="23">
        <v>6.3</v>
      </c>
      <c r="S69" s="54"/>
      <c r="T69" s="54"/>
      <c r="U69" s="24">
        <v>0.34908321579689716</v>
      </c>
      <c r="V69" s="49">
        <v>21.584337517433749</v>
      </c>
    </row>
    <row r="70" spans="1:22">
      <c r="A70" t="s">
        <v>2126</v>
      </c>
      <c r="B70" s="649" t="s">
        <v>972</v>
      </c>
      <c r="C70">
        <v>10</v>
      </c>
      <c r="D70" s="55">
        <v>43935</v>
      </c>
      <c r="O70" s="24">
        <v>11.2</v>
      </c>
      <c r="P70" s="27">
        <v>9.1</v>
      </c>
      <c r="Q70" s="27" t="s">
        <v>811</v>
      </c>
      <c r="R70" s="27" t="s">
        <v>811</v>
      </c>
      <c r="S70" s="24" t="s">
        <v>811</v>
      </c>
      <c r="T70" s="24" t="s">
        <v>811</v>
      </c>
      <c r="U70" s="24" t="s">
        <v>811</v>
      </c>
      <c r="V70" s="24" t="s">
        <v>811</v>
      </c>
    </row>
    <row r="71" spans="1:22">
      <c r="A71" t="s">
        <v>2126</v>
      </c>
      <c r="B71" s="649" t="s">
        <v>972</v>
      </c>
      <c r="C71">
        <v>11</v>
      </c>
      <c r="D71" s="55">
        <v>43935</v>
      </c>
      <c r="O71" s="24">
        <v>11.2</v>
      </c>
      <c r="P71" s="27">
        <v>9</v>
      </c>
      <c r="Q71" s="27" t="s">
        <v>811</v>
      </c>
      <c r="R71" s="27" t="s">
        <v>811</v>
      </c>
      <c r="S71" s="24" t="s">
        <v>811</v>
      </c>
      <c r="T71" s="24" t="s">
        <v>811</v>
      </c>
      <c r="U71" s="24" t="s">
        <v>811</v>
      </c>
      <c r="V71" s="24" t="s">
        <v>811</v>
      </c>
    </row>
    <row r="72" spans="1:22">
      <c r="A72" t="s">
        <v>2126</v>
      </c>
      <c r="B72" s="649" t="s">
        <v>972</v>
      </c>
      <c r="C72">
        <v>11.5</v>
      </c>
      <c r="D72" s="55">
        <v>43935</v>
      </c>
      <c r="O72" s="24" t="s">
        <v>815</v>
      </c>
      <c r="P72" s="27" t="s">
        <v>815</v>
      </c>
      <c r="Q72" s="24">
        <v>6.45</v>
      </c>
      <c r="R72" s="27">
        <v>6.5</v>
      </c>
      <c r="S72" s="54"/>
      <c r="T72" s="54"/>
      <c r="U72" s="24">
        <v>0.34908321579689716</v>
      </c>
      <c r="V72" s="49">
        <v>25.459860529986045</v>
      </c>
    </row>
    <row r="73" spans="1:22">
      <c r="A73" t="s">
        <v>2126</v>
      </c>
      <c r="B73" s="649" t="s">
        <v>972</v>
      </c>
      <c r="C73">
        <v>12</v>
      </c>
      <c r="D73" s="55">
        <v>43935</v>
      </c>
      <c r="O73" s="24">
        <v>11.2</v>
      </c>
      <c r="P73" s="27">
        <v>8.9</v>
      </c>
      <c r="Q73" s="27" t="s">
        <v>811</v>
      </c>
      <c r="R73" s="27" t="s">
        <v>811</v>
      </c>
      <c r="S73" s="24" t="s">
        <v>811</v>
      </c>
      <c r="T73" s="24" t="s">
        <v>811</v>
      </c>
      <c r="U73" s="24" t="s">
        <v>811</v>
      </c>
      <c r="V73" s="24" t="s">
        <v>811</v>
      </c>
    </row>
    <row r="74" spans="1:22">
      <c r="A74" t="s">
        <v>2126</v>
      </c>
      <c r="B74" s="649" t="s">
        <v>972</v>
      </c>
      <c r="C74">
        <v>12.5</v>
      </c>
      <c r="D74" s="55">
        <v>43935</v>
      </c>
      <c r="O74" s="24">
        <v>11.1</v>
      </c>
      <c r="P74" s="27">
        <v>8.8000000000000007</v>
      </c>
      <c r="Q74" s="27" t="s">
        <v>811</v>
      </c>
      <c r="R74" s="27" t="s">
        <v>811</v>
      </c>
      <c r="S74" s="24" t="s">
        <v>811</v>
      </c>
      <c r="T74" s="24" t="s">
        <v>811</v>
      </c>
      <c r="U74" s="24" t="s">
        <v>811</v>
      </c>
      <c r="V74" s="24" t="s">
        <v>811</v>
      </c>
    </row>
    <row r="75" spans="1:22">
      <c r="A75" t="s">
        <v>2126</v>
      </c>
      <c r="B75" s="649" t="s">
        <v>972</v>
      </c>
      <c r="C75">
        <v>0.5</v>
      </c>
      <c r="D75" s="55">
        <v>44063</v>
      </c>
      <c r="F75">
        <v>4</v>
      </c>
      <c r="G75">
        <v>12.9</v>
      </c>
      <c r="H75">
        <v>12.6</v>
      </c>
      <c r="J75" t="s">
        <v>1025</v>
      </c>
      <c r="K75">
        <v>1</v>
      </c>
      <c r="L75">
        <v>1</v>
      </c>
      <c r="M75" t="s">
        <v>815</v>
      </c>
      <c r="N75" t="s">
        <v>815</v>
      </c>
      <c r="O75" s="24">
        <v>9.1199999999999992</v>
      </c>
      <c r="P75" s="27">
        <v>25.4</v>
      </c>
      <c r="Q75" s="24">
        <v>6.61</v>
      </c>
      <c r="R75" s="23">
        <v>7.8999999999999986</v>
      </c>
      <c r="S75" s="140">
        <v>0.642133333333333</v>
      </c>
      <c r="T75" s="140">
        <v>2.5000000000000001E-2</v>
      </c>
      <c r="U75" s="24">
        <v>0.86620234771463978</v>
      </c>
      <c r="V75" s="49">
        <v>25.251617806731815</v>
      </c>
    </row>
    <row r="76" spans="1:22">
      <c r="A76" t="s">
        <v>2126</v>
      </c>
      <c r="B76" s="649" t="s">
        <v>972</v>
      </c>
      <c r="C76">
        <v>1</v>
      </c>
      <c r="D76" s="55">
        <v>44063</v>
      </c>
      <c r="O76" s="24">
        <v>9.1</v>
      </c>
      <c r="P76" s="27">
        <v>25.2</v>
      </c>
      <c r="Q76" s="27" t="s">
        <v>811</v>
      </c>
      <c r="R76" s="27" t="s">
        <v>811</v>
      </c>
      <c r="S76" s="24" t="s">
        <v>811</v>
      </c>
      <c r="T76" s="24" t="s">
        <v>811</v>
      </c>
      <c r="U76" s="24" t="s">
        <v>811</v>
      </c>
      <c r="V76" s="24" t="s">
        <v>811</v>
      </c>
    </row>
    <row r="77" spans="1:22">
      <c r="A77" t="s">
        <v>2126</v>
      </c>
      <c r="B77" s="649" t="s">
        <v>972</v>
      </c>
      <c r="C77">
        <v>2</v>
      </c>
      <c r="D77" s="55">
        <v>44063</v>
      </c>
      <c r="O77" s="24">
        <v>9.3000000000000007</v>
      </c>
      <c r="P77" s="27">
        <v>25</v>
      </c>
      <c r="Q77" s="27" t="s">
        <v>811</v>
      </c>
      <c r="R77" s="27" t="s">
        <v>811</v>
      </c>
      <c r="S77" s="24" t="s">
        <v>811</v>
      </c>
      <c r="T77" s="24" t="s">
        <v>811</v>
      </c>
      <c r="U77" s="24" t="s">
        <v>811</v>
      </c>
      <c r="V77" s="24" t="s">
        <v>811</v>
      </c>
    </row>
    <row r="78" spans="1:22">
      <c r="A78" t="s">
        <v>2126</v>
      </c>
      <c r="B78" s="649" t="s">
        <v>972</v>
      </c>
      <c r="C78">
        <v>3</v>
      </c>
      <c r="D78" s="55">
        <v>44063</v>
      </c>
      <c r="O78" s="24">
        <v>9.5</v>
      </c>
      <c r="P78" s="27">
        <v>24.4</v>
      </c>
      <c r="Q78" s="24">
        <v>6.66</v>
      </c>
      <c r="R78" s="23">
        <v>7.8999999999999986</v>
      </c>
      <c r="S78" s="140">
        <v>0.70933333333333326</v>
      </c>
      <c r="T78" s="140">
        <v>2.5000000000000001E-2</v>
      </c>
      <c r="U78" s="24">
        <v>0.36935580624580516</v>
      </c>
      <c r="V78" s="49">
        <v>30.442985884907714</v>
      </c>
    </row>
    <row r="79" spans="1:22">
      <c r="A79" t="s">
        <v>2126</v>
      </c>
      <c r="B79" s="649" t="s">
        <v>972</v>
      </c>
      <c r="C79">
        <v>4</v>
      </c>
      <c r="D79" s="55">
        <v>44063</v>
      </c>
      <c r="O79" s="24">
        <v>9.4</v>
      </c>
      <c r="P79" s="27">
        <v>23.9</v>
      </c>
      <c r="Q79" s="27" t="s">
        <v>811</v>
      </c>
      <c r="R79" s="27" t="s">
        <v>811</v>
      </c>
      <c r="S79" s="24" t="s">
        <v>811</v>
      </c>
      <c r="T79" s="24" t="s">
        <v>811</v>
      </c>
      <c r="U79" s="24" t="s">
        <v>811</v>
      </c>
      <c r="V79" s="24" t="s">
        <v>811</v>
      </c>
    </row>
    <row r="80" spans="1:22">
      <c r="A80" t="s">
        <v>2126</v>
      </c>
      <c r="B80" s="649" t="s">
        <v>972</v>
      </c>
      <c r="C80">
        <v>5</v>
      </c>
      <c r="D80" s="55">
        <v>44063</v>
      </c>
      <c r="O80" s="24">
        <v>4.5</v>
      </c>
      <c r="P80" s="27">
        <v>17.7</v>
      </c>
      <c r="Q80" s="27" t="s">
        <v>811</v>
      </c>
      <c r="R80" s="27" t="s">
        <v>811</v>
      </c>
      <c r="S80" s="24" t="s">
        <v>811</v>
      </c>
      <c r="T80" s="24" t="s">
        <v>811</v>
      </c>
      <c r="U80" s="24" t="s">
        <v>811</v>
      </c>
      <c r="V80" s="24" t="s">
        <v>811</v>
      </c>
    </row>
    <row r="81" spans="1:22">
      <c r="A81" t="s">
        <v>2126</v>
      </c>
      <c r="B81" s="649" t="s">
        <v>972</v>
      </c>
      <c r="C81">
        <v>6</v>
      </c>
      <c r="D81" s="55">
        <v>44063</v>
      </c>
      <c r="O81" s="24">
        <v>3.1</v>
      </c>
      <c r="P81" s="27">
        <v>14.7</v>
      </c>
      <c r="Q81" s="27" t="s">
        <v>811</v>
      </c>
      <c r="R81" s="27" t="s">
        <v>811</v>
      </c>
      <c r="S81" s="24" t="s">
        <v>811</v>
      </c>
      <c r="T81" s="24" t="s">
        <v>811</v>
      </c>
      <c r="U81" s="24" t="s">
        <v>811</v>
      </c>
      <c r="V81" s="24" t="s">
        <v>811</v>
      </c>
    </row>
    <row r="82" spans="1:22">
      <c r="A82" t="s">
        <v>2126</v>
      </c>
      <c r="B82" s="649" t="s">
        <v>972</v>
      </c>
      <c r="C82">
        <v>7</v>
      </c>
      <c r="D82" s="55">
        <v>44063</v>
      </c>
      <c r="O82" s="24">
        <v>1.8</v>
      </c>
      <c r="P82" s="27">
        <v>12.86</v>
      </c>
      <c r="Q82" s="27" t="s">
        <v>811</v>
      </c>
      <c r="R82" s="27" t="s">
        <v>811</v>
      </c>
      <c r="S82" s="24" t="s">
        <v>811</v>
      </c>
      <c r="T82" s="24" t="s">
        <v>811</v>
      </c>
      <c r="U82" s="24" t="s">
        <v>811</v>
      </c>
      <c r="V82" s="24" t="s">
        <v>811</v>
      </c>
    </row>
    <row r="83" spans="1:22">
      <c r="A83" t="s">
        <v>2126</v>
      </c>
      <c r="B83" s="649" t="s">
        <v>972</v>
      </c>
      <c r="C83">
        <v>8</v>
      </c>
      <c r="D83" s="55">
        <v>44063</v>
      </c>
      <c r="O83" s="24">
        <v>0.9</v>
      </c>
      <c r="P83" s="27">
        <v>11.5</v>
      </c>
      <c r="Q83" s="27" t="s">
        <v>811</v>
      </c>
      <c r="R83" s="27" t="s">
        <v>811</v>
      </c>
      <c r="S83" s="24" t="s">
        <v>811</v>
      </c>
      <c r="T83" s="24" t="s">
        <v>811</v>
      </c>
      <c r="U83" s="24" t="s">
        <v>811</v>
      </c>
      <c r="V83" s="24" t="s">
        <v>811</v>
      </c>
    </row>
    <row r="84" spans="1:22">
      <c r="A84" t="s">
        <v>2126</v>
      </c>
      <c r="B84" s="649" t="s">
        <v>972</v>
      </c>
      <c r="C84">
        <v>9</v>
      </c>
      <c r="D84" s="55">
        <v>44063</v>
      </c>
      <c r="O84" s="24">
        <v>0.2</v>
      </c>
      <c r="P84" s="27">
        <v>10.6</v>
      </c>
      <c r="Q84" s="24">
        <v>5.7</v>
      </c>
      <c r="R84" s="23">
        <v>7.9</v>
      </c>
      <c r="S84" s="140">
        <v>1.2419555555555559</v>
      </c>
      <c r="T84" s="140">
        <v>2.5000000000000001E-2</v>
      </c>
      <c r="U84" s="24">
        <v>0.97014662944039642</v>
      </c>
      <c r="V84" s="49">
        <v>24.946243213897944</v>
      </c>
    </row>
    <row r="85" spans="1:22">
      <c r="A85" t="s">
        <v>2126</v>
      </c>
      <c r="B85" s="649" t="s">
        <v>972</v>
      </c>
      <c r="C85">
        <v>10</v>
      </c>
      <c r="D85" s="55">
        <v>44063</v>
      </c>
      <c r="O85" s="24">
        <v>0.2</v>
      </c>
      <c r="P85" s="27">
        <v>10.1</v>
      </c>
      <c r="Q85" s="27" t="s">
        <v>811</v>
      </c>
      <c r="R85" s="27" t="s">
        <v>811</v>
      </c>
      <c r="S85" s="24" t="s">
        <v>811</v>
      </c>
      <c r="T85" s="24" t="s">
        <v>811</v>
      </c>
      <c r="U85" s="24" t="s">
        <v>811</v>
      </c>
      <c r="V85" s="24" t="s">
        <v>811</v>
      </c>
    </row>
    <row r="86" spans="1:22">
      <c r="A86" t="s">
        <v>2126</v>
      </c>
      <c r="B86" s="649" t="s">
        <v>972</v>
      </c>
      <c r="C86">
        <v>11</v>
      </c>
      <c r="D86" s="55">
        <v>44063</v>
      </c>
      <c r="O86" s="24">
        <v>0.2</v>
      </c>
      <c r="P86" s="27">
        <v>9.9</v>
      </c>
      <c r="Q86" s="27" t="s">
        <v>811</v>
      </c>
      <c r="R86" s="27" t="s">
        <v>811</v>
      </c>
      <c r="S86" s="24" t="s">
        <v>811</v>
      </c>
      <c r="T86" s="24" t="s">
        <v>811</v>
      </c>
      <c r="U86" s="24" t="s">
        <v>811</v>
      </c>
      <c r="V86" s="24" t="s">
        <v>811</v>
      </c>
    </row>
    <row r="87" spans="1:22">
      <c r="A87" t="s">
        <v>2126</v>
      </c>
      <c r="B87" s="649" t="s">
        <v>972</v>
      </c>
      <c r="C87">
        <v>11.9</v>
      </c>
      <c r="D87" s="55">
        <v>44063</v>
      </c>
      <c r="O87" s="24" t="s">
        <v>815</v>
      </c>
      <c r="P87" s="27" t="s">
        <v>815</v>
      </c>
      <c r="Q87" s="24">
        <v>6.13</v>
      </c>
      <c r="R87" s="23">
        <v>24.4</v>
      </c>
      <c r="S87" s="140">
        <v>3.4197333333333337</v>
      </c>
      <c r="T87" s="140">
        <v>2.5000000000000001E-2</v>
      </c>
      <c r="U87" s="24">
        <v>2.5639589492353334</v>
      </c>
      <c r="V87" s="49">
        <v>53.346080347448428</v>
      </c>
    </row>
    <row r="88" spans="1:22">
      <c r="A88" t="s">
        <v>2126</v>
      </c>
      <c r="B88" s="649" t="s">
        <v>972</v>
      </c>
      <c r="C88">
        <v>12</v>
      </c>
      <c r="D88" s="55">
        <v>44063</v>
      </c>
      <c r="O88" s="24">
        <v>0.2</v>
      </c>
      <c r="P88" s="27">
        <v>9.8000000000000007</v>
      </c>
      <c r="Q88" s="27" t="s">
        <v>811</v>
      </c>
      <c r="R88" s="27" t="s">
        <v>811</v>
      </c>
      <c r="S88" s="24" t="s">
        <v>811</v>
      </c>
      <c r="T88" s="24" t="s">
        <v>811</v>
      </c>
      <c r="U88" s="24" t="s">
        <v>811</v>
      </c>
      <c r="V88" s="24" t="s">
        <v>811</v>
      </c>
    </row>
    <row r="89" spans="1:22">
      <c r="A89" t="s">
        <v>2126</v>
      </c>
      <c r="B89" s="649" t="s">
        <v>2135</v>
      </c>
      <c r="C89">
        <v>0.5</v>
      </c>
      <c r="D89" s="55">
        <v>43928</v>
      </c>
      <c r="F89">
        <v>2</v>
      </c>
      <c r="G89">
        <v>5.8</v>
      </c>
      <c r="H89">
        <v>2</v>
      </c>
      <c r="J89" t="s">
        <v>2207</v>
      </c>
      <c r="K89">
        <v>1</v>
      </c>
      <c r="L89">
        <v>2</v>
      </c>
      <c r="M89" t="s">
        <v>1106</v>
      </c>
      <c r="N89" t="s">
        <v>2448</v>
      </c>
      <c r="O89" s="27">
        <v>11.26</v>
      </c>
      <c r="P89" s="27">
        <v>11.6</v>
      </c>
      <c r="Q89" s="24">
        <v>6.66</v>
      </c>
      <c r="R89" s="23">
        <v>22.599999999999994</v>
      </c>
      <c r="S89" s="54"/>
      <c r="T89" s="54"/>
      <c r="U89" s="24">
        <v>0.88205545667658292</v>
      </c>
      <c r="V89" s="49">
        <v>29.931617852161775</v>
      </c>
    </row>
    <row r="90" spans="1:22">
      <c r="A90" t="s">
        <v>2126</v>
      </c>
      <c r="B90" s="649" t="s">
        <v>2135</v>
      </c>
      <c r="C90">
        <v>1</v>
      </c>
      <c r="D90" s="55">
        <v>43928</v>
      </c>
      <c r="O90" s="27">
        <v>11.31</v>
      </c>
      <c r="P90" s="27">
        <v>9.8000000000000007</v>
      </c>
      <c r="Q90" s="27" t="s">
        <v>811</v>
      </c>
      <c r="R90" s="27" t="s">
        <v>811</v>
      </c>
      <c r="S90" s="24" t="s">
        <v>811</v>
      </c>
      <c r="T90" s="24" t="s">
        <v>811</v>
      </c>
      <c r="U90" s="24" t="s">
        <v>811</v>
      </c>
      <c r="V90" s="24" t="s">
        <v>811</v>
      </c>
    </row>
    <row r="91" spans="1:22">
      <c r="A91" t="s">
        <v>2126</v>
      </c>
      <c r="B91" s="649" t="s">
        <v>2135</v>
      </c>
      <c r="C91">
        <v>2</v>
      </c>
      <c r="D91" s="55">
        <v>43928</v>
      </c>
      <c r="O91" s="27">
        <v>11.5</v>
      </c>
      <c r="P91" s="27">
        <v>7.8</v>
      </c>
      <c r="Q91" s="27" t="s">
        <v>811</v>
      </c>
      <c r="R91" s="27" t="s">
        <v>811</v>
      </c>
      <c r="S91" s="24" t="s">
        <v>811</v>
      </c>
      <c r="T91" s="24" t="s">
        <v>811</v>
      </c>
      <c r="U91" s="24" t="s">
        <v>811</v>
      </c>
      <c r="V91" s="24" t="s">
        <v>811</v>
      </c>
    </row>
    <row r="92" spans="1:22">
      <c r="A92" t="s">
        <v>2126</v>
      </c>
      <c r="B92" s="649" t="s">
        <v>2135</v>
      </c>
      <c r="C92">
        <v>3</v>
      </c>
      <c r="D92" s="55">
        <v>43928</v>
      </c>
      <c r="O92" s="27">
        <v>11.02</v>
      </c>
      <c r="P92" s="27">
        <v>7.5</v>
      </c>
      <c r="Q92" s="27" t="s">
        <v>811</v>
      </c>
      <c r="R92" s="27" t="s">
        <v>811</v>
      </c>
      <c r="S92" s="24" t="s">
        <v>811</v>
      </c>
      <c r="T92" s="24" t="s">
        <v>811</v>
      </c>
      <c r="U92" s="24" t="s">
        <v>811</v>
      </c>
      <c r="V92" s="24" t="s">
        <v>811</v>
      </c>
    </row>
    <row r="93" spans="1:22">
      <c r="A93" t="s">
        <v>2126</v>
      </c>
      <c r="B93" s="649" t="s">
        <v>2135</v>
      </c>
      <c r="C93">
        <v>4</v>
      </c>
      <c r="D93" s="55">
        <v>43928</v>
      </c>
      <c r="O93" s="27">
        <v>10.53</v>
      </c>
      <c r="P93" s="27">
        <v>7.3</v>
      </c>
      <c r="Q93" s="27" t="s">
        <v>811</v>
      </c>
      <c r="R93" s="27" t="s">
        <v>811</v>
      </c>
      <c r="S93" s="24" t="s">
        <v>811</v>
      </c>
      <c r="T93" s="24" t="s">
        <v>811</v>
      </c>
      <c r="U93" s="24" t="s">
        <v>811</v>
      </c>
      <c r="V93" s="24" t="s">
        <v>811</v>
      </c>
    </row>
    <row r="94" spans="1:22">
      <c r="A94" t="s">
        <v>2126</v>
      </c>
      <c r="B94" s="649" t="s">
        <v>2135</v>
      </c>
      <c r="C94">
        <v>4.8</v>
      </c>
      <c r="D94" s="55">
        <v>43928</v>
      </c>
      <c r="O94" s="27">
        <v>10.31</v>
      </c>
      <c r="P94" s="27">
        <v>7.1</v>
      </c>
      <c r="Q94" s="24">
        <v>6.5</v>
      </c>
      <c r="R94" s="23">
        <v>22.5</v>
      </c>
      <c r="S94" s="54"/>
      <c r="T94" s="54"/>
      <c r="U94" s="24">
        <v>0.98790211147777274</v>
      </c>
      <c r="V94" s="49">
        <v>33.359969999999997</v>
      </c>
    </row>
    <row r="95" spans="1:22">
      <c r="A95" t="s">
        <v>2126</v>
      </c>
      <c r="B95" s="649" t="s">
        <v>2135</v>
      </c>
      <c r="C95">
        <v>0.5</v>
      </c>
      <c r="D95" s="55">
        <v>44063</v>
      </c>
      <c r="F95">
        <v>2</v>
      </c>
      <c r="G95">
        <v>5.45</v>
      </c>
      <c r="H95">
        <v>2.5</v>
      </c>
      <c r="J95" t="s">
        <v>815</v>
      </c>
      <c r="K95">
        <v>1</v>
      </c>
      <c r="L95">
        <v>2</v>
      </c>
      <c r="M95" t="s">
        <v>2449</v>
      </c>
      <c r="N95" t="s">
        <v>815</v>
      </c>
      <c r="O95" s="24">
        <v>8.76</v>
      </c>
      <c r="P95" s="27">
        <v>22.6</v>
      </c>
      <c r="Q95" s="24">
        <v>6.74</v>
      </c>
      <c r="R95" s="23">
        <v>24.4</v>
      </c>
      <c r="S95" s="140">
        <v>1.1759999999999999</v>
      </c>
      <c r="T95" s="140">
        <v>9.24</v>
      </c>
      <c r="U95" s="24">
        <v>0.59096928999328824</v>
      </c>
      <c r="V95" s="49">
        <v>31.053735070575467</v>
      </c>
    </row>
    <row r="96" spans="1:22">
      <c r="A96" t="s">
        <v>2126</v>
      </c>
      <c r="B96" s="649" t="s">
        <v>2135</v>
      </c>
      <c r="C96">
        <v>1</v>
      </c>
      <c r="D96" s="55">
        <v>44063</v>
      </c>
      <c r="O96" s="24">
        <v>8.68</v>
      </c>
      <c r="P96" s="27">
        <v>22.5</v>
      </c>
      <c r="Q96" s="27" t="s">
        <v>811</v>
      </c>
      <c r="R96" s="27" t="s">
        <v>811</v>
      </c>
      <c r="S96" s="24" t="s">
        <v>811</v>
      </c>
      <c r="T96" s="24" t="s">
        <v>811</v>
      </c>
      <c r="U96" s="24" t="s">
        <v>811</v>
      </c>
      <c r="V96" s="24" t="s">
        <v>811</v>
      </c>
    </row>
    <row r="97" spans="1:22">
      <c r="A97" t="s">
        <v>2126</v>
      </c>
      <c r="B97" s="649" t="s">
        <v>2135</v>
      </c>
      <c r="C97">
        <v>2</v>
      </c>
      <c r="D97" s="55">
        <v>44063</v>
      </c>
      <c r="O97" s="24">
        <v>7.91</v>
      </c>
      <c r="P97" s="27">
        <v>22.2</v>
      </c>
      <c r="Q97" s="27" t="s">
        <v>811</v>
      </c>
      <c r="R97" s="27" t="s">
        <v>811</v>
      </c>
      <c r="S97" s="24" t="s">
        <v>811</v>
      </c>
      <c r="T97" s="24" t="s">
        <v>811</v>
      </c>
      <c r="U97" s="24" t="s">
        <v>811</v>
      </c>
      <c r="V97" s="24" t="s">
        <v>811</v>
      </c>
    </row>
    <row r="98" spans="1:22">
      <c r="A98" t="s">
        <v>2126</v>
      </c>
      <c r="B98" s="649" t="s">
        <v>2135</v>
      </c>
      <c r="C98">
        <v>3</v>
      </c>
      <c r="D98" s="55">
        <v>44063</v>
      </c>
      <c r="O98" s="24">
        <v>4.16</v>
      </c>
      <c r="P98" s="27">
        <v>20.100000000000001</v>
      </c>
      <c r="Q98" s="27" t="s">
        <v>811</v>
      </c>
      <c r="R98" s="27" t="s">
        <v>811</v>
      </c>
      <c r="S98" s="24" t="s">
        <v>811</v>
      </c>
      <c r="T98" s="24" t="s">
        <v>811</v>
      </c>
      <c r="U98" s="24" t="s">
        <v>811</v>
      </c>
      <c r="V98" s="24" t="s">
        <v>811</v>
      </c>
    </row>
    <row r="99" spans="1:22">
      <c r="A99" t="s">
        <v>2126</v>
      </c>
      <c r="B99" s="649" t="s">
        <v>2135</v>
      </c>
      <c r="C99">
        <v>4</v>
      </c>
      <c r="D99" s="55">
        <v>44063</v>
      </c>
      <c r="O99" s="24">
        <v>0.36</v>
      </c>
      <c r="P99" s="27">
        <v>14.1</v>
      </c>
      <c r="Q99" s="27" t="s">
        <v>811</v>
      </c>
      <c r="R99" s="27" t="s">
        <v>811</v>
      </c>
      <c r="S99" s="24" t="s">
        <v>811</v>
      </c>
      <c r="T99" s="24" t="s">
        <v>811</v>
      </c>
      <c r="U99" s="24" t="s">
        <v>811</v>
      </c>
      <c r="V99" s="24" t="s">
        <v>811</v>
      </c>
    </row>
    <row r="100" spans="1:22">
      <c r="A100" t="s">
        <v>2126</v>
      </c>
      <c r="B100" s="649" t="s">
        <v>2135</v>
      </c>
      <c r="C100">
        <v>4.5</v>
      </c>
      <c r="D100" s="55">
        <v>44063</v>
      </c>
      <c r="O100" s="24">
        <v>0.31</v>
      </c>
      <c r="P100" s="27">
        <v>11.8</v>
      </c>
      <c r="Q100" s="24">
        <v>6.23</v>
      </c>
      <c r="R100" s="23">
        <v>28.6</v>
      </c>
      <c r="S100" s="140">
        <v>5.1744000000000012</v>
      </c>
      <c r="T100" s="140">
        <v>2.5000000000000001E-2</v>
      </c>
      <c r="U100" s="24">
        <v>0.93549853553181084</v>
      </c>
      <c r="V100" s="49">
        <v>50.29233</v>
      </c>
    </row>
    <row r="101" spans="1:22">
      <c r="A101" t="s">
        <v>2126</v>
      </c>
      <c r="B101" s="649" t="s">
        <v>2136</v>
      </c>
      <c r="C101">
        <v>0.5</v>
      </c>
      <c r="D101" s="55">
        <v>43928</v>
      </c>
      <c r="F101">
        <v>2</v>
      </c>
      <c r="G101">
        <v>4.4000000000000004</v>
      </c>
      <c r="H101">
        <v>4.4000000000000004</v>
      </c>
      <c r="J101" t="s">
        <v>2450</v>
      </c>
      <c r="K101">
        <v>1</v>
      </c>
      <c r="L101">
        <v>3</v>
      </c>
      <c r="M101" t="s">
        <v>1106</v>
      </c>
      <c r="N101" t="s">
        <v>2451</v>
      </c>
      <c r="O101" s="27">
        <v>11.62</v>
      </c>
      <c r="P101" s="27">
        <v>9.4</v>
      </c>
      <c r="Q101" s="24">
        <v>5.45</v>
      </c>
      <c r="R101" s="23">
        <v>1.9</v>
      </c>
      <c r="S101" s="54"/>
      <c r="T101" s="54"/>
      <c r="U101" s="24">
        <v>0.45380818053596628</v>
      </c>
      <c r="V101" s="49">
        <v>18.185801952580192</v>
      </c>
    </row>
    <row r="102" spans="1:22">
      <c r="A102" t="s">
        <v>2126</v>
      </c>
      <c r="B102" s="649" t="s">
        <v>2136</v>
      </c>
      <c r="C102">
        <v>1</v>
      </c>
      <c r="D102" s="55">
        <v>43928</v>
      </c>
      <c r="O102" s="27">
        <v>11.69</v>
      </c>
      <c r="P102" s="27">
        <v>9.1999999999999993</v>
      </c>
      <c r="Q102" s="27" t="s">
        <v>811</v>
      </c>
      <c r="R102" s="27" t="s">
        <v>811</v>
      </c>
      <c r="S102" s="24" t="s">
        <v>811</v>
      </c>
      <c r="T102" s="24" t="s">
        <v>811</v>
      </c>
      <c r="U102" s="24" t="s">
        <v>811</v>
      </c>
      <c r="V102" s="24" t="s">
        <v>811</v>
      </c>
    </row>
    <row r="103" spans="1:22">
      <c r="A103" t="s">
        <v>2126</v>
      </c>
      <c r="B103" s="649" t="s">
        <v>2136</v>
      </c>
      <c r="C103">
        <v>2</v>
      </c>
      <c r="D103" s="55">
        <v>43928</v>
      </c>
      <c r="O103" s="27">
        <v>11.49</v>
      </c>
      <c r="P103" s="27">
        <v>8.3000000000000007</v>
      </c>
      <c r="Q103" s="27" t="s">
        <v>811</v>
      </c>
      <c r="R103" s="27" t="s">
        <v>811</v>
      </c>
      <c r="S103" s="24" t="s">
        <v>811</v>
      </c>
      <c r="T103" s="24" t="s">
        <v>811</v>
      </c>
      <c r="U103" s="24" t="s">
        <v>811</v>
      </c>
      <c r="V103" s="24" t="s">
        <v>811</v>
      </c>
    </row>
    <row r="104" spans="1:22">
      <c r="A104" t="s">
        <v>2126</v>
      </c>
      <c r="B104" s="649" t="s">
        <v>2136</v>
      </c>
      <c r="C104">
        <v>3</v>
      </c>
      <c r="D104" s="55">
        <v>43928</v>
      </c>
      <c r="O104" s="27">
        <v>11.47</v>
      </c>
      <c r="P104" s="27">
        <v>8</v>
      </c>
      <c r="Q104" s="27" t="s">
        <v>811</v>
      </c>
      <c r="R104" s="27" t="s">
        <v>811</v>
      </c>
      <c r="S104" s="24" t="s">
        <v>811</v>
      </c>
      <c r="T104" s="24" t="s">
        <v>811</v>
      </c>
      <c r="U104" s="24" t="s">
        <v>811</v>
      </c>
      <c r="V104" s="24" t="s">
        <v>811</v>
      </c>
    </row>
    <row r="105" spans="1:22">
      <c r="A105" t="s">
        <v>2126</v>
      </c>
      <c r="B105" s="649" t="s">
        <v>2136</v>
      </c>
      <c r="C105">
        <v>3.4</v>
      </c>
      <c r="D105" s="55">
        <v>43928</v>
      </c>
      <c r="O105" s="27">
        <v>11.37</v>
      </c>
      <c r="P105" s="27">
        <v>7.8</v>
      </c>
      <c r="Q105" s="24">
        <v>5.58</v>
      </c>
      <c r="R105" s="23">
        <v>1.8</v>
      </c>
      <c r="S105" s="54"/>
      <c r="T105" s="54"/>
      <c r="U105" s="24">
        <v>0.5934414668547251</v>
      </c>
      <c r="V105" s="49">
        <v>15.562370990237092</v>
      </c>
    </row>
    <row r="106" spans="1:22">
      <c r="A106" t="s">
        <v>2126</v>
      </c>
      <c r="B106" s="649" t="s">
        <v>2136</v>
      </c>
      <c r="C106">
        <v>0.5</v>
      </c>
      <c r="D106" s="55">
        <v>44062</v>
      </c>
      <c r="F106">
        <v>2</v>
      </c>
      <c r="G106">
        <v>3.75</v>
      </c>
      <c r="H106">
        <v>2.91</v>
      </c>
      <c r="J106" t="s">
        <v>2203</v>
      </c>
      <c r="K106">
        <v>2</v>
      </c>
      <c r="L106">
        <v>2</v>
      </c>
      <c r="M106" t="s">
        <v>2452</v>
      </c>
      <c r="N106" t="s">
        <v>815</v>
      </c>
      <c r="O106" s="24">
        <v>6.77</v>
      </c>
      <c r="P106" s="27">
        <v>24</v>
      </c>
      <c r="Q106" s="24">
        <v>5.68</v>
      </c>
      <c r="R106" s="23">
        <v>2.8000000000000007</v>
      </c>
      <c r="S106" s="140">
        <v>0.7466666666666667</v>
      </c>
      <c r="T106" s="140">
        <v>0.82582499999999981</v>
      </c>
      <c r="U106" s="24">
        <v>0.59096928999328824</v>
      </c>
      <c r="V106" s="49">
        <v>22.197871878393052</v>
      </c>
    </row>
    <row r="107" spans="1:22">
      <c r="A107" t="s">
        <v>2126</v>
      </c>
      <c r="B107" s="649" t="s">
        <v>2136</v>
      </c>
      <c r="C107">
        <v>1</v>
      </c>
      <c r="D107" s="55">
        <v>44062</v>
      </c>
      <c r="O107" s="24">
        <v>6.6</v>
      </c>
      <c r="P107" s="27">
        <v>23.9</v>
      </c>
      <c r="Q107" s="27" t="s">
        <v>811</v>
      </c>
      <c r="R107" s="27" t="s">
        <v>811</v>
      </c>
      <c r="S107" s="24" t="s">
        <v>811</v>
      </c>
      <c r="T107" s="24" t="s">
        <v>811</v>
      </c>
      <c r="U107" s="24" t="s">
        <v>811</v>
      </c>
      <c r="V107" s="24" t="s">
        <v>811</v>
      </c>
    </row>
    <row r="108" spans="1:22">
      <c r="A108" t="s">
        <v>2126</v>
      </c>
      <c r="B108" s="649" t="s">
        <v>2136</v>
      </c>
      <c r="C108">
        <v>2</v>
      </c>
      <c r="D108" s="55">
        <v>44062</v>
      </c>
      <c r="O108" s="24">
        <v>6.22</v>
      </c>
      <c r="P108" s="27">
        <v>23.8</v>
      </c>
      <c r="Q108" s="27" t="s">
        <v>811</v>
      </c>
      <c r="R108" s="27" t="s">
        <v>811</v>
      </c>
      <c r="S108" s="24" t="s">
        <v>811</v>
      </c>
      <c r="T108" s="24" t="s">
        <v>811</v>
      </c>
      <c r="U108" s="24" t="s">
        <v>811</v>
      </c>
      <c r="V108" s="24" t="s">
        <v>811</v>
      </c>
    </row>
    <row r="109" spans="1:22">
      <c r="A109" t="s">
        <v>2126</v>
      </c>
      <c r="B109" s="649" t="s">
        <v>2136</v>
      </c>
      <c r="C109">
        <v>2.75</v>
      </c>
      <c r="D109" s="55">
        <v>44062</v>
      </c>
      <c r="O109" s="24">
        <v>5.2</v>
      </c>
      <c r="P109" s="27">
        <v>23.6</v>
      </c>
      <c r="Q109" s="24">
        <v>5.64</v>
      </c>
      <c r="R109" s="23">
        <v>2.9000000000000004</v>
      </c>
      <c r="S109" s="140">
        <v>0.75600000000000001</v>
      </c>
      <c r="T109" s="140">
        <v>1.1748916666666664</v>
      </c>
      <c r="U109" s="24">
        <v>0.66484045124244917</v>
      </c>
      <c r="V109" s="49">
        <v>24.946243213897944</v>
      </c>
    </row>
    <row r="110" spans="1:22">
      <c r="A110" t="s">
        <v>2126</v>
      </c>
      <c r="B110" s="649" t="s">
        <v>2136</v>
      </c>
      <c r="C110">
        <v>3</v>
      </c>
      <c r="D110" s="55">
        <v>44062</v>
      </c>
      <c r="O110" s="24">
        <v>5.07</v>
      </c>
      <c r="P110" s="27">
        <v>23.6</v>
      </c>
      <c r="Q110" s="27" t="s">
        <v>811</v>
      </c>
      <c r="R110" s="27" t="s">
        <v>811</v>
      </c>
      <c r="S110" s="24" t="s">
        <v>811</v>
      </c>
      <c r="T110" s="24" t="s">
        <v>811</v>
      </c>
      <c r="U110" s="24" t="s">
        <v>811</v>
      </c>
      <c r="V110" s="24" t="s">
        <v>811</v>
      </c>
    </row>
    <row r="111" spans="1:22">
      <c r="A111" t="s">
        <v>2126</v>
      </c>
      <c r="B111" t="s">
        <v>2138</v>
      </c>
      <c r="C111">
        <v>0.5</v>
      </c>
      <c r="D111" s="55">
        <v>43935</v>
      </c>
      <c r="F111">
        <v>2</v>
      </c>
      <c r="G111">
        <v>5.5</v>
      </c>
      <c r="H111">
        <v>3.7</v>
      </c>
      <c r="J111" t="s">
        <v>2061</v>
      </c>
      <c r="K111">
        <v>2</v>
      </c>
      <c r="L111">
        <v>2</v>
      </c>
      <c r="M111" t="s">
        <v>2453</v>
      </c>
      <c r="N111" t="s">
        <v>2454</v>
      </c>
      <c r="O111" s="24">
        <v>10.25</v>
      </c>
      <c r="P111" s="27">
        <v>11.8</v>
      </c>
      <c r="Q111" s="24">
        <v>6.63</v>
      </c>
      <c r="R111" s="23">
        <v>8.9</v>
      </c>
      <c r="S111" s="54"/>
      <c r="T111" s="54"/>
      <c r="U111" s="24">
        <v>0.5934414668547251</v>
      </c>
      <c r="V111" s="49">
        <v>36.788312412831232</v>
      </c>
    </row>
    <row r="112" spans="1:22">
      <c r="A112" t="s">
        <v>2126</v>
      </c>
      <c r="B112" t="s">
        <v>2138</v>
      </c>
      <c r="C112">
        <v>1</v>
      </c>
      <c r="D112" s="55">
        <v>43935</v>
      </c>
      <c r="O112" s="24">
        <v>10.199999999999999</v>
      </c>
      <c r="P112" s="27">
        <v>11.4</v>
      </c>
      <c r="Q112" s="27" t="s">
        <v>811</v>
      </c>
      <c r="R112" s="27" t="s">
        <v>811</v>
      </c>
      <c r="S112" s="24" t="s">
        <v>811</v>
      </c>
      <c r="T112" s="24" t="s">
        <v>811</v>
      </c>
      <c r="U112" s="24" t="s">
        <v>811</v>
      </c>
      <c r="V112" s="24" t="s">
        <v>811</v>
      </c>
    </row>
    <row r="113" spans="1:22">
      <c r="A113" t="s">
        <v>2126</v>
      </c>
      <c r="B113" t="s">
        <v>2138</v>
      </c>
      <c r="C113">
        <v>2</v>
      </c>
      <c r="D113" s="55">
        <v>43935</v>
      </c>
      <c r="O113" s="24">
        <v>10.210000000000001</v>
      </c>
      <c r="P113" s="27">
        <v>10.8</v>
      </c>
      <c r="Q113" s="27" t="s">
        <v>811</v>
      </c>
      <c r="R113" s="27" t="s">
        <v>811</v>
      </c>
      <c r="S113" s="24" t="s">
        <v>811</v>
      </c>
      <c r="T113" s="24" t="s">
        <v>811</v>
      </c>
      <c r="U113" s="24" t="s">
        <v>811</v>
      </c>
      <c r="V113" s="24" t="s">
        <v>811</v>
      </c>
    </row>
    <row r="114" spans="1:22">
      <c r="A114" t="s">
        <v>2126</v>
      </c>
      <c r="B114" t="s">
        <v>2138</v>
      </c>
      <c r="C114">
        <v>3</v>
      </c>
      <c r="D114" s="55">
        <v>43935</v>
      </c>
      <c r="O114" s="24">
        <v>10.26</v>
      </c>
      <c r="P114" s="27">
        <v>10.5</v>
      </c>
      <c r="Q114" s="27" t="s">
        <v>811</v>
      </c>
      <c r="R114" s="27" t="s">
        <v>811</v>
      </c>
      <c r="S114" s="24" t="s">
        <v>811</v>
      </c>
      <c r="T114" s="24" t="s">
        <v>811</v>
      </c>
      <c r="U114" s="24" t="s">
        <v>811</v>
      </c>
      <c r="V114" s="24" t="s">
        <v>811</v>
      </c>
    </row>
    <row r="115" spans="1:22">
      <c r="A115" t="s">
        <v>2126</v>
      </c>
      <c r="B115" t="s">
        <v>2138</v>
      </c>
      <c r="C115">
        <v>4</v>
      </c>
      <c r="D115" s="55">
        <v>43935</v>
      </c>
      <c r="O115" s="24">
        <v>10.07</v>
      </c>
      <c r="P115" s="27">
        <v>10.4</v>
      </c>
      <c r="Q115" s="27" t="s">
        <v>811</v>
      </c>
      <c r="R115" s="27" t="s">
        <v>811</v>
      </c>
      <c r="S115" s="24" t="s">
        <v>811</v>
      </c>
      <c r="T115" s="24" t="s">
        <v>811</v>
      </c>
      <c r="U115" s="24" t="s">
        <v>811</v>
      </c>
      <c r="V115" s="24" t="s">
        <v>811</v>
      </c>
    </row>
    <row r="116" spans="1:22">
      <c r="A116" t="s">
        <v>2126</v>
      </c>
      <c r="B116" t="s">
        <v>2138</v>
      </c>
      <c r="C116">
        <v>4.5</v>
      </c>
      <c r="D116" s="55">
        <v>43935</v>
      </c>
      <c r="O116" s="24">
        <v>9.85</v>
      </c>
      <c r="P116" s="27">
        <v>10</v>
      </c>
      <c r="Q116" s="24">
        <v>6.45</v>
      </c>
      <c r="R116" s="23">
        <v>8.8000000000000007</v>
      </c>
      <c r="S116" s="54"/>
      <c r="T116" s="54"/>
      <c r="U116" s="24">
        <v>0.66325811001410451</v>
      </c>
      <c r="V116" s="49">
        <v>39.471366806136672</v>
      </c>
    </row>
    <row r="117" spans="1:22">
      <c r="A117" t="s">
        <v>2126</v>
      </c>
      <c r="B117" t="s">
        <v>2138</v>
      </c>
      <c r="C117">
        <v>0.5</v>
      </c>
      <c r="D117" s="55">
        <v>44062</v>
      </c>
      <c r="F117">
        <v>2</v>
      </c>
      <c r="G117">
        <v>5.75</v>
      </c>
      <c r="H117">
        <v>3</v>
      </c>
      <c r="J117" t="s">
        <v>2436</v>
      </c>
      <c r="K117">
        <v>1</v>
      </c>
      <c r="L117">
        <v>2</v>
      </c>
      <c r="M117" t="s">
        <v>2455</v>
      </c>
      <c r="N117" t="s">
        <v>2456</v>
      </c>
      <c r="O117" s="24">
        <v>6.9</v>
      </c>
      <c r="P117" s="27">
        <v>24.4</v>
      </c>
      <c r="Q117" s="24">
        <v>6.5</v>
      </c>
      <c r="R117" s="23">
        <v>10.1</v>
      </c>
      <c r="S117" s="140">
        <v>0.5319999999999997</v>
      </c>
      <c r="T117" s="140">
        <v>0.76049166666666701</v>
      </c>
      <c r="U117" s="24">
        <v>0.69296187817171162</v>
      </c>
      <c r="V117" s="49">
        <v>38.99347448425624</v>
      </c>
    </row>
    <row r="118" spans="1:22">
      <c r="A118" t="s">
        <v>2126</v>
      </c>
      <c r="B118" t="s">
        <v>2138</v>
      </c>
      <c r="C118">
        <v>1</v>
      </c>
      <c r="D118" s="55">
        <v>44062</v>
      </c>
      <c r="O118" s="24">
        <v>6.67</v>
      </c>
      <c r="P118" s="27">
        <v>23.9</v>
      </c>
      <c r="Q118" s="27" t="s">
        <v>811</v>
      </c>
      <c r="R118" s="27" t="s">
        <v>811</v>
      </c>
      <c r="S118" s="24" t="s">
        <v>811</v>
      </c>
      <c r="T118" s="24" t="s">
        <v>811</v>
      </c>
      <c r="U118" s="24" t="s">
        <v>811</v>
      </c>
      <c r="V118" s="24" t="s">
        <v>811</v>
      </c>
    </row>
    <row r="119" spans="1:22">
      <c r="A119" t="s">
        <v>2126</v>
      </c>
      <c r="B119" t="s">
        <v>2138</v>
      </c>
      <c r="C119">
        <v>2</v>
      </c>
      <c r="D119" s="55">
        <v>44062</v>
      </c>
      <c r="O119" s="24">
        <v>6.65</v>
      </c>
      <c r="P119" s="27">
        <v>23.6</v>
      </c>
      <c r="Q119" s="27" t="s">
        <v>811</v>
      </c>
      <c r="R119" s="27" t="s">
        <v>811</v>
      </c>
      <c r="S119" s="24" t="s">
        <v>811</v>
      </c>
      <c r="T119" s="24" t="s">
        <v>811</v>
      </c>
      <c r="U119" s="24" t="s">
        <v>811</v>
      </c>
      <c r="V119" s="24" t="s">
        <v>811</v>
      </c>
    </row>
    <row r="120" spans="1:22">
      <c r="A120" t="s">
        <v>2126</v>
      </c>
      <c r="B120" t="s">
        <v>2138</v>
      </c>
      <c r="C120">
        <v>3</v>
      </c>
      <c r="D120" s="55">
        <v>44062</v>
      </c>
      <c r="O120" s="24">
        <v>5.88</v>
      </c>
      <c r="P120" s="27">
        <v>23.1</v>
      </c>
      <c r="Q120" s="27" t="s">
        <v>811</v>
      </c>
      <c r="R120" s="27" t="s">
        <v>811</v>
      </c>
      <c r="S120" s="24" t="s">
        <v>811</v>
      </c>
      <c r="T120" s="24" t="s">
        <v>811</v>
      </c>
      <c r="U120" s="24" t="s">
        <v>811</v>
      </c>
      <c r="V120" s="24" t="s">
        <v>811</v>
      </c>
    </row>
    <row r="121" spans="1:22">
      <c r="A121" t="s">
        <v>2126</v>
      </c>
      <c r="B121" t="s">
        <v>2138</v>
      </c>
      <c r="C121">
        <v>4</v>
      </c>
      <c r="D121" s="55">
        <v>44062</v>
      </c>
      <c r="O121" s="24">
        <v>2.4</v>
      </c>
      <c r="P121" s="27">
        <v>22.3</v>
      </c>
      <c r="Q121" s="27" t="s">
        <v>811</v>
      </c>
      <c r="R121" s="27" t="s">
        <v>811</v>
      </c>
      <c r="S121" s="24" t="s">
        <v>811</v>
      </c>
      <c r="T121" s="24" t="s">
        <v>811</v>
      </c>
      <c r="U121" s="24" t="s">
        <v>811</v>
      </c>
      <c r="V121" s="24" t="s">
        <v>811</v>
      </c>
    </row>
    <row r="122" spans="1:22">
      <c r="A122" t="s">
        <v>2126</v>
      </c>
      <c r="B122" t="s">
        <v>2138</v>
      </c>
      <c r="C122">
        <v>4.75</v>
      </c>
      <c r="D122" s="55">
        <v>44062</v>
      </c>
      <c r="O122" s="24">
        <v>0.21</v>
      </c>
      <c r="P122" s="27">
        <v>18</v>
      </c>
      <c r="Q122" s="24">
        <v>6.19</v>
      </c>
      <c r="R122" s="23">
        <v>41.099999999999994</v>
      </c>
      <c r="S122" s="140">
        <v>87.65866666666669</v>
      </c>
      <c r="T122" s="140">
        <v>2.5000000000000001E-2</v>
      </c>
      <c r="U122" s="24">
        <v>1.6631085076121082</v>
      </c>
      <c r="V122" s="49">
        <v>56.094451682953313</v>
      </c>
    </row>
    <row r="123" spans="1:22">
      <c r="A123" t="s">
        <v>2126</v>
      </c>
      <c r="B123" t="s">
        <v>2140</v>
      </c>
      <c r="C123">
        <v>0.5</v>
      </c>
      <c r="D123" s="55">
        <v>43942</v>
      </c>
      <c r="F123">
        <v>2</v>
      </c>
      <c r="G123">
        <v>1.6</v>
      </c>
      <c r="H123">
        <v>1.6</v>
      </c>
      <c r="J123" t="s">
        <v>1114</v>
      </c>
      <c r="K123">
        <v>1</v>
      </c>
      <c r="L123">
        <v>1</v>
      </c>
      <c r="M123" t="s">
        <v>2457</v>
      </c>
      <c r="N123" t="s">
        <v>2458</v>
      </c>
      <c r="O123" s="24">
        <v>10.4</v>
      </c>
      <c r="P123" s="24">
        <v>8.9</v>
      </c>
      <c r="Q123" s="27" t="s">
        <v>811</v>
      </c>
      <c r="R123" s="27" t="s">
        <v>811</v>
      </c>
      <c r="S123" s="24" t="s">
        <v>811</v>
      </c>
      <c r="T123" s="24" t="s">
        <v>811</v>
      </c>
      <c r="U123" s="24" t="s">
        <v>811</v>
      </c>
      <c r="V123" s="24" t="s">
        <v>811</v>
      </c>
    </row>
    <row r="124" spans="1:22">
      <c r="A124" t="s">
        <v>2126</v>
      </c>
      <c r="B124" t="s">
        <v>2140</v>
      </c>
      <c r="C124">
        <v>0.75</v>
      </c>
      <c r="D124" s="55">
        <v>43942</v>
      </c>
      <c r="E124" t="s">
        <v>1118</v>
      </c>
      <c r="O124" s="24" t="s">
        <v>815</v>
      </c>
      <c r="P124" s="27" t="s">
        <v>815</v>
      </c>
      <c r="Q124" s="24">
        <v>7.14</v>
      </c>
      <c r="R124" s="23">
        <v>67.599999999999994</v>
      </c>
      <c r="S124" s="54"/>
      <c r="T124" s="54"/>
      <c r="U124" s="24">
        <v>1.3054420758813423</v>
      </c>
      <c r="V124" s="49">
        <v>38.577015341701539</v>
      </c>
    </row>
    <row r="125" spans="1:22">
      <c r="A125" t="s">
        <v>2126</v>
      </c>
      <c r="B125" t="s">
        <v>2140</v>
      </c>
      <c r="C125">
        <v>0.75</v>
      </c>
      <c r="D125" s="55">
        <v>43942</v>
      </c>
      <c r="E125" t="s">
        <v>1130</v>
      </c>
      <c r="O125" s="24" t="s">
        <v>815</v>
      </c>
      <c r="P125" s="27" t="s">
        <v>815</v>
      </c>
      <c r="Q125" s="24">
        <v>7.23</v>
      </c>
      <c r="R125" s="23">
        <v>64.400000000000006</v>
      </c>
      <c r="S125" s="54"/>
      <c r="T125" s="54"/>
      <c r="U125" s="24">
        <v>5.0806394304571159</v>
      </c>
      <c r="V125" s="49">
        <v>37.086429567642952</v>
      </c>
    </row>
    <row r="126" spans="1:22">
      <c r="A126" t="s">
        <v>2126</v>
      </c>
      <c r="B126" t="s">
        <v>2140</v>
      </c>
      <c r="C126">
        <v>1</v>
      </c>
      <c r="D126" s="55">
        <v>43942</v>
      </c>
      <c r="O126" s="24">
        <v>7.5</v>
      </c>
      <c r="P126" s="27">
        <v>14</v>
      </c>
      <c r="Q126" s="27" t="s">
        <v>811</v>
      </c>
      <c r="R126" s="27" t="s">
        <v>811</v>
      </c>
      <c r="S126" s="24" t="s">
        <v>811</v>
      </c>
      <c r="T126" s="24" t="s">
        <v>811</v>
      </c>
      <c r="U126" s="24" t="s">
        <v>811</v>
      </c>
      <c r="V126" s="24" t="s">
        <v>811</v>
      </c>
    </row>
    <row r="127" spans="1:22">
      <c r="A127" t="s">
        <v>2126</v>
      </c>
      <c r="B127" t="s">
        <v>2140</v>
      </c>
      <c r="C127">
        <v>0.5</v>
      </c>
      <c r="D127" s="55">
        <v>44063</v>
      </c>
      <c r="F127">
        <v>2</v>
      </c>
      <c r="G127">
        <v>1.2</v>
      </c>
      <c r="H127">
        <v>0.4</v>
      </c>
      <c r="J127" t="s">
        <v>2459</v>
      </c>
      <c r="K127" t="s">
        <v>815</v>
      </c>
      <c r="L127" t="s">
        <v>815</v>
      </c>
      <c r="M127" t="s">
        <v>2460</v>
      </c>
      <c r="N127" t="s">
        <v>2461</v>
      </c>
      <c r="O127" s="24">
        <v>16.93</v>
      </c>
      <c r="P127" s="27">
        <v>23.9</v>
      </c>
      <c r="Q127" s="24">
        <v>9.94</v>
      </c>
      <c r="R127" s="23">
        <v>50.199999999999989</v>
      </c>
      <c r="S127" s="140">
        <v>4.5248000000000017</v>
      </c>
      <c r="T127" s="140">
        <v>2.8000000000000003</v>
      </c>
      <c r="U127" s="24">
        <v>4.6081964898418839</v>
      </c>
      <c r="V127" s="49">
        <v>106.78663409337679</v>
      </c>
    </row>
    <row r="128" spans="1:22">
      <c r="A128" t="s">
        <v>2126</v>
      </c>
      <c r="B128" t="s">
        <v>2140</v>
      </c>
      <c r="C128">
        <v>0.75</v>
      </c>
      <c r="D128" s="55">
        <v>44063</v>
      </c>
      <c r="O128" s="24">
        <v>16.25</v>
      </c>
      <c r="P128" s="27">
        <v>22</v>
      </c>
      <c r="Q128" s="27">
        <v>9.81</v>
      </c>
      <c r="R128" s="23">
        <v>49.79999999999999</v>
      </c>
      <c r="S128" s="140">
        <v>5.8464000000000009</v>
      </c>
      <c r="T128" s="140">
        <v>2.9119999999999999</v>
      </c>
      <c r="U128" s="24">
        <v>4.954677428927738</v>
      </c>
      <c r="V128" s="49">
        <v>119.91774158523344</v>
      </c>
    </row>
    <row r="129" spans="1:22">
      <c r="A129" t="s">
        <v>2126</v>
      </c>
      <c r="B129" t="s">
        <v>2140</v>
      </c>
      <c r="C129">
        <v>1</v>
      </c>
      <c r="D129" s="55">
        <v>44063</v>
      </c>
      <c r="O129" s="24">
        <v>13.8</v>
      </c>
      <c r="P129" s="27">
        <v>21.8</v>
      </c>
      <c r="Q129" s="27" t="s">
        <v>811</v>
      </c>
      <c r="R129" s="27" t="s">
        <v>811</v>
      </c>
      <c r="S129" s="24" t="s">
        <v>811</v>
      </c>
      <c r="T129" s="24" t="s">
        <v>811</v>
      </c>
      <c r="U129" s="24" t="s">
        <v>811</v>
      </c>
      <c r="V129" s="24" t="s">
        <v>811</v>
      </c>
    </row>
    <row r="130" spans="1:22">
      <c r="A130" t="s">
        <v>2126</v>
      </c>
      <c r="B130" t="s">
        <v>2144</v>
      </c>
      <c r="C130">
        <v>0.5</v>
      </c>
      <c r="D130" s="55">
        <v>44062</v>
      </c>
      <c r="F130">
        <v>3</v>
      </c>
      <c r="G130">
        <v>9</v>
      </c>
      <c r="H130">
        <v>2.2000000000000002</v>
      </c>
      <c r="J130" t="s">
        <v>1022</v>
      </c>
      <c r="K130">
        <v>2</v>
      </c>
      <c r="L130">
        <v>2</v>
      </c>
      <c r="M130" t="s">
        <v>1177</v>
      </c>
      <c r="N130" t="s">
        <v>2462</v>
      </c>
      <c r="O130" s="24">
        <v>7.8</v>
      </c>
      <c r="P130" s="27">
        <v>24</v>
      </c>
      <c r="Q130" s="24">
        <v>7.04</v>
      </c>
      <c r="R130" s="23">
        <v>23.600000000000005</v>
      </c>
      <c r="S130" s="140">
        <v>2.1839999999999993</v>
      </c>
      <c r="T130" s="140">
        <v>2.5000000000000001E-2</v>
      </c>
      <c r="U130" s="24">
        <v>0.4432269674949661</v>
      </c>
      <c r="V130" s="49">
        <v>28.610738327904453</v>
      </c>
    </row>
    <row r="131" spans="1:22">
      <c r="A131" t="s">
        <v>2126</v>
      </c>
      <c r="B131" t="s">
        <v>2144</v>
      </c>
      <c r="C131">
        <v>1</v>
      </c>
      <c r="D131" s="55">
        <v>44062</v>
      </c>
      <c r="O131" s="24">
        <v>7.8</v>
      </c>
      <c r="P131" s="27">
        <v>24</v>
      </c>
      <c r="Q131" s="27" t="s">
        <v>811</v>
      </c>
      <c r="R131" s="27" t="s">
        <v>811</v>
      </c>
      <c r="S131" s="24" t="s">
        <v>811</v>
      </c>
      <c r="T131" s="24" t="s">
        <v>811</v>
      </c>
      <c r="U131" s="24" t="s">
        <v>811</v>
      </c>
      <c r="V131" s="24" t="s">
        <v>811</v>
      </c>
    </row>
    <row r="132" spans="1:22">
      <c r="A132" t="s">
        <v>2126</v>
      </c>
      <c r="B132" t="s">
        <v>2144</v>
      </c>
      <c r="C132">
        <v>2</v>
      </c>
      <c r="D132" s="55">
        <v>44062</v>
      </c>
      <c r="O132" s="24">
        <v>7.7</v>
      </c>
      <c r="P132" s="27">
        <v>24</v>
      </c>
      <c r="Q132" s="27" t="s">
        <v>811</v>
      </c>
      <c r="R132" s="27" t="s">
        <v>811</v>
      </c>
      <c r="S132" s="24" t="s">
        <v>811</v>
      </c>
      <c r="T132" s="24" t="s">
        <v>811</v>
      </c>
      <c r="U132" s="24" t="s">
        <v>811</v>
      </c>
      <c r="V132" s="24" t="s">
        <v>811</v>
      </c>
    </row>
    <row r="133" spans="1:22">
      <c r="A133" t="s">
        <v>2126</v>
      </c>
      <c r="B133" t="s">
        <v>2144</v>
      </c>
      <c r="C133">
        <v>3</v>
      </c>
      <c r="D133" s="55">
        <v>44062</v>
      </c>
      <c r="O133" s="24">
        <v>7.6</v>
      </c>
      <c r="P133" s="27">
        <v>24</v>
      </c>
      <c r="Q133" s="24">
        <v>6.81</v>
      </c>
      <c r="R133" s="23">
        <v>51.000000000000007</v>
      </c>
      <c r="S133" s="140">
        <v>2.594666666666666</v>
      </c>
      <c r="T133" s="140">
        <v>2.5000000000000001E-2</v>
      </c>
      <c r="U133" s="24">
        <v>0.4432269674949661</v>
      </c>
      <c r="V133" s="49">
        <v>27.083865363735075</v>
      </c>
    </row>
    <row r="134" spans="1:22">
      <c r="A134" t="s">
        <v>2126</v>
      </c>
      <c r="B134" t="s">
        <v>2144</v>
      </c>
      <c r="C134">
        <v>4</v>
      </c>
      <c r="D134" s="55">
        <v>44062</v>
      </c>
      <c r="O134" s="24">
        <v>7.6</v>
      </c>
      <c r="P134" s="27">
        <v>14</v>
      </c>
      <c r="Q134" s="27" t="s">
        <v>811</v>
      </c>
      <c r="R134" s="27" t="s">
        <v>811</v>
      </c>
      <c r="S134" s="24" t="s">
        <v>811</v>
      </c>
      <c r="T134" s="24" t="s">
        <v>811</v>
      </c>
      <c r="U134" s="24" t="s">
        <v>811</v>
      </c>
      <c r="V134" s="24" t="s">
        <v>811</v>
      </c>
    </row>
    <row r="135" spans="1:22">
      <c r="A135" t="s">
        <v>2126</v>
      </c>
      <c r="B135" t="s">
        <v>2144</v>
      </c>
      <c r="C135">
        <v>5</v>
      </c>
      <c r="D135" s="55">
        <v>44062</v>
      </c>
      <c r="O135" s="24">
        <v>0.4</v>
      </c>
      <c r="P135" s="27">
        <v>21</v>
      </c>
      <c r="Q135" s="27" t="s">
        <v>811</v>
      </c>
      <c r="R135" s="27" t="s">
        <v>811</v>
      </c>
      <c r="S135" s="24" t="s">
        <v>811</v>
      </c>
      <c r="T135" s="24" t="s">
        <v>811</v>
      </c>
      <c r="U135" s="24" t="s">
        <v>811</v>
      </c>
      <c r="V135" s="24" t="s">
        <v>811</v>
      </c>
    </row>
    <row r="136" spans="1:22">
      <c r="A136" t="s">
        <v>2126</v>
      </c>
      <c r="B136" t="s">
        <v>2144</v>
      </c>
      <c r="C136">
        <v>6</v>
      </c>
      <c r="D136" s="55">
        <v>44062</v>
      </c>
      <c r="O136" s="24">
        <v>0.4</v>
      </c>
      <c r="P136" s="27">
        <v>17</v>
      </c>
      <c r="Q136" s="27" t="s">
        <v>811</v>
      </c>
      <c r="R136" s="27" t="s">
        <v>811</v>
      </c>
      <c r="S136" s="24" t="s">
        <v>811</v>
      </c>
      <c r="T136" s="24" t="s">
        <v>811</v>
      </c>
      <c r="U136" s="24" t="s">
        <v>811</v>
      </c>
      <c r="V136" s="24" t="s">
        <v>811</v>
      </c>
    </row>
    <row r="137" spans="1:22">
      <c r="A137" t="s">
        <v>2126</v>
      </c>
      <c r="B137" t="s">
        <v>2144</v>
      </c>
      <c r="C137">
        <v>7</v>
      </c>
      <c r="D137" s="55">
        <v>44062</v>
      </c>
      <c r="O137" s="24">
        <v>0.3</v>
      </c>
      <c r="P137" s="27">
        <v>14</v>
      </c>
      <c r="Q137" s="27" t="s">
        <v>811</v>
      </c>
      <c r="R137" s="27" t="s">
        <v>811</v>
      </c>
      <c r="S137" s="24" t="s">
        <v>811</v>
      </c>
      <c r="T137" s="24" t="s">
        <v>811</v>
      </c>
      <c r="U137" s="24" t="s">
        <v>811</v>
      </c>
      <c r="V137" s="24" t="s">
        <v>811</v>
      </c>
    </row>
    <row r="138" spans="1:22">
      <c r="A138" t="s">
        <v>2126</v>
      </c>
      <c r="B138" t="s">
        <v>2144</v>
      </c>
      <c r="C138">
        <v>8</v>
      </c>
      <c r="D138" s="55">
        <v>44062</v>
      </c>
      <c r="O138" s="24">
        <v>0.3</v>
      </c>
      <c r="P138" s="27">
        <v>13</v>
      </c>
      <c r="Q138" s="24">
        <v>6.35</v>
      </c>
      <c r="R138" s="23">
        <v>37.5</v>
      </c>
      <c r="S138" s="140">
        <v>15.026666666666666</v>
      </c>
      <c r="T138" s="140">
        <v>2.5000000000000001E-2</v>
      </c>
      <c r="U138" s="24">
        <v>1.3166275685262523</v>
      </c>
      <c r="V138" s="49">
        <v>35.939728555917483</v>
      </c>
    </row>
    <row r="139" spans="1:22">
      <c r="A139" t="s">
        <v>2126</v>
      </c>
      <c r="B139" t="s">
        <v>2144</v>
      </c>
      <c r="C139">
        <v>8.5</v>
      </c>
      <c r="D139" s="55">
        <v>44062</v>
      </c>
      <c r="O139" s="24">
        <v>0.3</v>
      </c>
      <c r="P139" s="27">
        <v>12</v>
      </c>
      <c r="Q139" s="27" t="s">
        <v>811</v>
      </c>
      <c r="R139" s="27" t="s">
        <v>811</v>
      </c>
      <c r="S139" s="24" t="s">
        <v>811</v>
      </c>
      <c r="T139" s="24" t="s">
        <v>811</v>
      </c>
      <c r="U139" s="24" t="s">
        <v>811</v>
      </c>
      <c r="V139" s="24" t="s">
        <v>811</v>
      </c>
    </row>
    <row r="140" spans="1:22">
      <c r="A140" t="s">
        <v>2126</v>
      </c>
      <c r="B140" t="s">
        <v>2148</v>
      </c>
      <c r="C140">
        <v>0.5</v>
      </c>
      <c r="D140" s="55">
        <v>43935</v>
      </c>
      <c r="F140">
        <v>2</v>
      </c>
      <c r="G140">
        <v>5.5</v>
      </c>
      <c r="H140">
        <v>1.6</v>
      </c>
      <c r="J140" t="s">
        <v>2203</v>
      </c>
      <c r="K140">
        <v>1</v>
      </c>
      <c r="L140">
        <v>4</v>
      </c>
      <c r="M140" t="s">
        <v>1106</v>
      </c>
      <c r="N140" t="s">
        <v>2463</v>
      </c>
      <c r="O140" s="24">
        <v>11.62</v>
      </c>
      <c r="P140" s="27">
        <v>9.8000000000000007</v>
      </c>
      <c r="Q140" s="24">
        <v>6.7</v>
      </c>
      <c r="R140" s="23">
        <v>10.699999999999998</v>
      </c>
      <c r="S140" s="54"/>
      <c r="T140" s="54"/>
      <c r="U140" s="24">
        <v>0.91733767494364604</v>
      </c>
      <c r="V140" s="49">
        <v>36.788312412831232</v>
      </c>
    </row>
    <row r="141" spans="1:22">
      <c r="A141" t="s">
        <v>2126</v>
      </c>
      <c r="B141" t="s">
        <v>2148</v>
      </c>
      <c r="C141">
        <v>1</v>
      </c>
      <c r="D141" s="55">
        <v>43935</v>
      </c>
      <c r="O141" s="24">
        <v>11.55</v>
      </c>
      <c r="P141" s="27">
        <v>9.8000000000000007</v>
      </c>
      <c r="Q141" s="27" t="s">
        <v>811</v>
      </c>
      <c r="R141" s="27" t="s">
        <v>811</v>
      </c>
      <c r="S141" s="24" t="s">
        <v>811</v>
      </c>
      <c r="T141" s="24" t="s">
        <v>811</v>
      </c>
      <c r="U141" s="24" t="s">
        <v>811</v>
      </c>
      <c r="V141" s="24" t="s">
        <v>811</v>
      </c>
    </row>
    <row r="142" spans="1:22">
      <c r="A142" t="s">
        <v>2126</v>
      </c>
      <c r="B142" t="s">
        <v>2148</v>
      </c>
      <c r="C142">
        <v>2</v>
      </c>
      <c r="D142" s="55">
        <v>43935</v>
      </c>
      <c r="O142" s="24">
        <v>11.24</v>
      </c>
      <c r="P142" s="27">
        <v>9.6999999999999993</v>
      </c>
      <c r="Q142" s="27" t="s">
        <v>811</v>
      </c>
      <c r="R142" s="27" t="s">
        <v>811</v>
      </c>
      <c r="S142" s="24" t="s">
        <v>811</v>
      </c>
      <c r="T142" s="24" t="s">
        <v>811</v>
      </c>
      <c r="U142" s="24" t="s">
        <v>811</v>
      </c>
      <c r="V142" s="24" t="s">
        <v>811</v>
      </c>
    </row>
    <row r="143" spans="1:22">
      <c r="A143" t="s">
        <v>2126</v>
      </c>
      <c r="B143" t="s">
        <v>2148</v>
      </c>
      <c r="C143">
        <v>3</v>
      </c>
      <c r="D143" s="55">
        <v>43935</v>
      </c>
      <c r="O143" s="24">
        <v>11.12</v>
      </c>
      <c r="P143" s="27">
        <v>9.6</v>
      </c>
      <c r="Q143" s="27" t="s">
        <v>811</v>
      </c>
      <c r="R143" s="27" t="s">
        <v>811</v>
      </c>
      <c r="S143" s="24" t="s">
        <v>811</v>
      </c>
      <c r="T143" s="24" t="s">
        <v>811</v>
      </c>
      <c r="U143" s="24" t="s">
        <v>811</v>
      </c>
      <c r="V143" s="24" t="s">
        <v>811</v>
      </c>
    </row>
    <row r="144" spans="1:22">
      <c r="A144" t="s">
        <v>2126</v>
      </c>
      <c r="B144" t="s">
        <v>2148</v>
      </c>
      <c r="C144">
        <v>4</v>
      </c>
      <c r="D144" s="55">
        <v>43935</v>
      </c>
      <c r="O144" s="24">
        <v>10.32</v>
      </c>
      <c r="P144" s="27">
        <v>8.5</v>
      </c>
      <c r="Q144" s="27" t="s">
        <v>811</v>
      </c>
      <c r="R144" s="27" t="s">
        <v>811</v>
      </c>
      <c r="S144" s="24" t="s">
        <v>811</v>
      </c>
      <c r="T144" s="24" t="s">
        <v>811</v>
      </c>
      <c r="U144" s="24" t="s">
        <v>811</v>
      </c>
      <c r="V144" s="24" t="s">
        <v>811</v>
      </c>
    </row>
    <row r="145" spans="1:22">
      <c r="A145" t="s">
        <v>2126</v>
      </c>
      <c r="B145" t="s">
        <v>2148</v>
      </c>
      <c r="C145">
        <v>4.5</v>
      </c>
      <c r="D145" s="55">
        <v>43935</v>
      </c>
      <c r="O145" s="24">
        <v>8.2100000000000009</v>
      </c>
      <c r="P145" s="27">
        <v>8.3000000000000007</v>
      </c>
      <c r="Q145" s="24">
        <v>6.87</v>
      </c>
      <c r="R145" s="23">
        <v>11.200000000000003</v>
      </c>
      <c r="S145" s="54"/>
      <c r="T145" s="54"/>
      <c r="U145" s="24">
        <v>1.129030984546026</v>
      </c>
      <c r="V145" s="49">
        <v>38.278898186889819</v>
      </c>
    </row>
    <row r="146" spans="1:22">
      <c r="A146" t="s">
        <v>2126</v>
      </c>
      <c r="B146" t="s">
        <v>2148</v>
      </c>
      <c r="C146">
        <v>0.5</v>
      </c>
      <c r="D146" s="55">
        <v>44063</v>
      </c>
      <c r="F146">
        <v>2</v>
      </c>
      <c r="G146">
        <v>5.05</v>
      </c>
      <c r="H146">
        <v>1.7</v>
      </c>
      <c r="J146" t="s">
        <v>2464</v>
      </c>
      <c r="K146">
        <v>1</v>
      </c>
      <c r="L146">
        <v>2</v>
      </c>
      <c r="M146" t="s">
        <v>2465</v>
      </c>
      <c r="N146" t="s">
        <v>2466</v>
      </c>
      <c r="O146" s="24">
        <v>8.3000000000000007</v>
      </c>
      <c r="P146" s="27">
        <v>23.1</v>
      </c>
      <c r="Q146" s="24">
        <v>6.67</v>
      </c>
      <c r="R146" s="23">
        <v>24.300000000000004</v>
      </c>
      <c r="S146" s="140">
        <v>3.2554666666666674</v>
      </c>
      <c r="T146" s="140">
        <v>2.5000000000000001E-2</v>
      </c>
      <c r="U146" s="24">
        <v>1.1780351928919102</v>
      </c>
      <c r="V146" s="49">
        <v>45.711715526601516</v>
      </c>
    </row>
    <row r="147" spans="1:22">
      <c r="A147" t="s">
        <v>2126</v>
      </c>
      <c r="B147" t="s">
        <v>2148</v>
      </c>
      <c r="C147">
        <v>1</v>
      </c>
      <c r="D147" s="55">
        <v>44063</v>
      </c>
      <c r="O147" s="24">
        <v>8.2200000000000006</v>
      </c>
      <c r="P147" s="27">
        <v>23</v>
      </c>
      <c r="Q147" s="27" t="s">
        <v>811</v>
      </c>
      <c r="R147" s="27" t="s">
        <v>811</v>
      </c>
      <c r="S147" s="24" t="s">
        <v>811</v>
      </c>
      <c r="T147" s="24" t="s">
        <v>811</v>
      </c>
      <c r="U147" s="24" t="s">
        <v>811</v>
      </c>
      <c r="V147" s="24" t="s">
        <v>811</v>
      </c>
    </row>
    <row r="148" spans="1:22">
      <c r="A148" t="s">
        <v>2126</v>
      </c>
      <c r="B148" t="s">
        <v>2148</v>
      </c>
      <c r="C148">
        <v>2</v>
      </c>
      <c r="D148" s="55">
        <v>44063</v>
      </c>
      <c r="O148" s="24">
        <v>7.99</v>
      </c>
      <c r="P148" s="27">
        <v>22.8</v>
      </c>
      <c r="Q148" s="27" t="s">
        <v>811</v>
      </c>
      <c r="R148" s="27" t="s">
        <v>811</v>
      </c>
      <c r="S148" s="24" t="s">
        <v>811</v>
      </c>
      <c r="T148" s="24" t="s">
        <v>811</v>
      </c>
      <c r="U148" s="24" t="s">
        <v>811</v>
      </c>
      <c r="V148" s="24" t="s">
        <v>811</v>
      </c>
    </row>
    <row r="149" spans="1:22">
      <c r="A149" t="s">
        <v>2126</v>
      </c>
      <c r="B149" t="s">
        <v>2148</v>
      </c>
      <c r="C149">
        <v>3</v>
      </c>
      <c r="D149" s="55">
        <v>44063</v>
      </c>
      <c r="O149" s="24">
        <v>3.76</v>
      </c>
      <c r="P149" s="27">
        <v>22.6</v>
      </c>
      <c r="Q149" s="27" t="s">
        <v>811</v>
      </c>
      <c r="R149" s="27" t="s">
        <v>811</v>
      </c>
      <c r="S149" s="24" t="s">
        <v>811</v>
      </c>
      <c r="T149" s="24" t="s">
        <v>811</v>
      </c>
      <c r="U149" s="24" t="s">
        <v>811</v>
      </c>
      <c r="V149" s="24" t="s">
        <v>811</v>
      </c>
    </row>
    <row r="150" spans="1:22">
      <c r="A150" t="s">
        <v>2126</v>
      </c>
      <c r="B150" t="s">
        <v>2148</v>
      </c>
      <c r="C150">
        <v>4</v>
      </c>
      <c r="D150" s="55">
        <v>44063</v>
      </c>
      <c r="O150" s="24">
        <v>0.33</v>
      </c>
      <c r="P150" s="27">
        <v>22.3</v>
      </c>
      <c r="Q150" s="24">
        <v>6.25</v>
      </c>
      <c r="R150" s="23">
        <v>24.2</v>
      </c>
      <c r="S150" s="140">
        <v>5.6410666666666671</v>
      </c>
      <c r="T150" s="140">
        <v>2.5000000000000001E-2</v>
      </c>
      <c r="U150" s="24">
        <v>2.0788856345151352</v>
      </c>
      <c r="V150" s="49">
        <v>54.262204125950049</v>
      </c>
    </row>
    <row r="151" spans="1:22">
      <c r="A151" t="s">
        <v>2126</v>
      </c>
      <c r="B151" t="s">
        <v>2152</v>
      </c>
      <c r="C151">
        <v>0.5</v>
      </c>
      <c r="D151" s="55">
        <v>43928</v>
      </c>
      <c r="F151">
        <v>2</v>
      </c>
      <c r="G151">
        <v>2.2999999999999998</v>
      </c>
      <c r="H151">
        <v>2.1</v>
      </c>
      <c r="J151" t="s">
        <v>2203</v>
      </c>
      <c r="K151">
        <v>1</v>
      </c>
      <c r="L151">
        <v>2</v>
      </c>
      <c r="M151" t="s">
        <v>1106</v>
      </c>
      <c r="N151" t="s">
        <v>2467</v>
      </c>
      <c r="O151" s="27">
        <v>11.1</v>
      </c>
      <c r="P151" s="27">
        <v>11.2</v>
      </c>
      <c r="Q151" s="24">
        <v>6.32</v>
      </c>
      <c r="R151" s="23">
        <v>10.499999999999998</v>
      </c>
      <c r="S151" s="54"/>
      <c r="T151" s="54"/>
      <c r="U151" s="24">
        <v>0.84677323840951946</v>
      </c>
      <c r="V151" s="49">
        <v>28.739149232914915</v>
      </c>
    </row>
    <row r="152" spans="1:22">
      <c r="A152" t="s">
        <v>2126</v>
      </c>
      <c r="B152" t="s">
        <v>2152</v>
      </c>
      <c r="C152">
        <v>1</v>
      </c>
      <c r="D152" s="55">
        <v>43928</v>
      </c>
      <c r="O152" s="27">
        <v>11.2</v>
      </c>
      <c r="P152" s="27">
        <v>10.199999999999999</v>
      </c>
      <c r="Q152" s="27" t="s">
        <v>811</v>
      </c>
      <c r="R152" s="27" t="s">
        <v>811</v>
      </c>
      <c r="S152" s="24" t="s">
        <v>811</v>
      </c>
      <c r="T152" s="24" t="s">
        <v>811</v>
      </c>
      <c r="U152" s="24" t="s">
        <v>811</v>
      </c>
      <c r="V152" s="24" t="s">
        <v>811</v>
      </c>
    </row>
    <row r="153" spans="1:22">
      <c r="A153" t="s">
        <v>2126</v>
      </c>
      <c r="B153" t="s">
        <v>2152</v>
      </c>
      <c r="C153">
        <v>1.5</v>
      </c>
      <c r="D153" s="55">
        <v>43928</v>
      </c>
      <c r="O153" s="27">
        <v>10.8</v>
      </c>
      <c r="P153" s="27">
        <v>9.1</v>
      </c>
      <c r="Q153" s="27" t="s">
        <v>811</v>
      </c>
      <c r="R153" s="27" t="s">
        <v>811</v>
      </c>
      <c r="S153" s="24" t="s">
        <v>811</v>
      </c>
      <c r="T153" s="24" t="s">
        <v>811</v>
      </c>
      <c r="U153" s="24" t="s">
        <v>811</v>
      </c>
      <c r="V153" s="24" t="s">
        <v>811</v>
      </c>
    </row>
    <row r="154" spans="1:22">
      <c r="A154" t="s">
        <v>2126</v>
      </c>
      <c r="B154" t="s">
        <v>2152</v>
      </c>
      <c r="C154">
        <v>1.8</v>
      </c>
      <c r="D154" s="55">
        <v>43928</v>
      </c>
      <c r="O154" s="27">
        <v>10.35</v>
      </c>
      <c r="P154" s="27">
        <v>8.5</v>
      </c>
      <c r="Q154" s="24">
        <v>6.35</v>
      </c>
      <c r="R154" s="23">
        <v>10.699999999999998</v>
      </c>
      <c r="S154" s="54"/>
      <c r="T154" s="54"/>
      <c r="U154" s="24">
        <v>0.66325811001410451</v>
      </c>
      <c r="V154" s="49">
        <v>30.229735006973495</v>
      </c>
    </row>
    <row r="155" spans="1:22">
      <c r="A155" t="s">
        <v>2126</v>
      </c>
      <c r="B155" t="s">
        <v>2152</v>
      </c>
      <c r="C155">
        <v>0.5</v>
      </c>
      <c r="D155" s="55">
        <v>44062</v>
      </c>
      <c r="E155" t="s">
        <v>1118</v>
      </c>
      <c r="F155">
        <v>3</v>
      </c>
      <c r="G155">
        <v>1.85</v>
      </c>
      <c r="H155">
        <v>0.9</v>
      </c>
      <c r="J155" t="s">
        <v>2203</v>
      </c>
      <c r="K155">
        <v>2</v>
      </c>
      <c r="L155">
        <v>2</v>
      </c>
      <c r="M155" t="s">
        <v>2468</v>
      </c>
      <c r="N155" t="s">
        <v>2469</v>
      </c>
      <c r="O155" s="24">
        <v>2.82</v>
      </c>
      <c r="P155" s="27">
        <v>21.6</v>
      </c>
      <c r="Q155" s="24">
        <v>5.96</v>
      </c>
      <c r="R155" s="23">
        <v>15</v>
      </c>
      <c r="S155" s="140">
        <v>21.093333333333341</v>
      </c>
      <c r="T155" s="140">
        <v>2.5000000000000001E-2</v>
      </c>
      <c r="U155" s="24">
        <v>1.1780351928919102</v>
      </c>
      <c r="V155" s="49">
        <v>47.849337676438651</v>
      </c>
    </row>
    <row r="156" spans="1:22">
      <c r="A156" t="s">
        <v>2126</v>
      </c>
      <c r="B156" t="s">
        <v>2152</v>
      </c>
      <c r="C156">
        <v>0.5</v>
      </c>
      <c r="D156" s="55">
        <v>44062</v>
      </c>
      <c r="E156" t="s">
        <v>1130</v>
      </c>
      <c r="O156" s="24">
        <v>2.52</v>
      </c>
      <c r="P156" s="27">
        <v>21.8</v>
      </c>
      <c r="Q156" s="24">
        <v>5.98</v>
      </c>
      <c r="R156" s="23">
        <v>14.8</v>
      </c>
      <c r="S156" s="140">
        <v>16.407999999999998</v>
      </c>
      <c r="T156" s="140">
        <v>2.5000000000000001E-2</v>
      </c>
      <c r="U156" s="24">
        <v>1.1087390050747388</v>
      </c>
      <c r="V156" s="49">
        <v>53.651454940282299</v>
      </c>
    </row>
    <row r="157" spans="1:22">
      <c r="A157" t="s">
        <v>2126</v>
      </c>
      <c r="B157" t="s">
        <v>2152</v>
      </c>
      <c r="C157">
        <v>1</v>
      </c>
      <c r="D157" s="55">
        <v>44062</v>
      </c>
      <c r="O157" s="24">
        <v>1.07</v>
      </c>
      <c r="P157" s="27">
        <v>20.7</v>
      </c>
      <c r="Q157" s="27" t="s">
        <v>811</v>
      </c>
      <c r="R157" s="27" t="s">
        <v>811</v>
      </c>
      <c r="S157" s="24" t="s">
        <v>811</v>
      </c>
      <c r="T157" s="24" t="s">
        <v>811</v>
      </c>
      <c r="U157" s="24" t="s">
        <v>811</v>
      </c>
      <c r="V157" s="24" t="s">
        <v>811</v>
      </c>
    </row>
    <row r="158" spans="1:22">
      <c r="A158" t="s">
        <v>2126</v>
      </c>
      <c r="B158" t="s">
        <v>2152</v>
      </c>
      <c r="C158">
        <v>1</v>
      </c>
      <c r="D158" s="55">
        <v>44062</v>
      </c>
      <c r="O158" s="24">
        <v>1.1499999999999999</v>
      </c>
      <c r="P158" s="27">
        <v>20.7</v>
      </c>
      <c r="Q158" s="27" t="s">
        <v>811</v>
      </c>
      <c r="R158" s="27" t="s">
        <v>811</v>
      </c>
      <c r="S158" s="24" t="s">
        <v>811</v>
      </c>
      <c r="T158" s="24" t="s">
        <v>811</v>
      </c>
      <c r="U158" s="24" t="s">
        <v>811</v>
      </c>
      <c r="V158" s="24" t="s">
        <v>811</v>
      </c>
    </row>
    <row r="159" spans="1:22">
      <c r="A159" t="s">
        <v>2126</v>
      </c>
      <c r="B159" t="s">
        <v>2152</v>
      </c>
      <c r="C159">
        <v>1.35</v>
      </c>
      <c r="D159" s="55">
        <v>44062</v>
      </c>
      <c r="O159" s="24" t="s">
        <v>815</v>
      </c>
      <c r="P159" s="27" t="s">
        <v>815</v>
      </c>
      <c r="Q159" s="24">
        <v>5.91</v>
      </c>
      <c r="R159" s="23">
        <v>14.4</v>
      </c>
      <c r="S159" s="140">
        <v>2.4266666666666667</v>
      </c>
      <c r="T159" s="140">
        <v>6.2735166666666675</v>
      </c>
      <c r="U159" s="24">
        <v>1.0394428172575676</v>
      </c>
      <c r="V159" s="49">
        <v>50.292334419109665</v>
      </c>
    </row>
    <row r="160" spans="1:22">
      <c r="A160" t="s">
        <v>2126</v>
      </c>
      <c r="B160" t="s">
        <v>2152</v>
      </c>
      <c r="C160">
        <v>1.5</v>
      </c>
      <c r="D160" s="55">
        <v>44062</v>
      </c>
      <c r="O160" s="24">
        <v>0.3</v>
      </c>
      <c r="P160" s="27">
        <v>20.100000000000001</v>
      </c>
      <c r="Q160" s="27" t="s">
        <v>811</v>
      </c>
      <c r="R160" s="27" t="s">
        <v>811</v>
      </c>
      <c r="S160" s="24" t="s">
        <v>811</v>
      </c>
      <c r="T160" s="24" t="s">
        <v>811</v>
      </c>
      <c r="U160" s="24" t="s">
        <v>811</v>
      </c>
      <c r="V160" s="24" t="s">
        <v>811</v>
      </c>
    </row>
    <row r="161" spans="1:22">
      <c r="A161" t="s">
        <v>2126</v>
      </c>
      <c r="B161" t="s">
        <v>2152</v>
      </c>
      <c r="C161">
        <v>1.5</v>
      </c>
      <c r="D161" s="55">
        <v>44062</v>
      </c>
      <c r="O161" s="24">
        <v>0.28000000000000003</v>
      </c>
      <c r="P161" s="27">
        <v>20.100000000000001</v>
      </c>
      <c r="Q161" s="27" t="s">
        <v>811</v>
      </c>
      <c r="R161" s="27" t="s">
        <v>811</v>
      </c>
      <c r="S161" s="24" t="s">
        <v>811</v>
      </c>
      <c r="T161" s="24" t="s">
        <v>811</v>
      </c>
      <c r="U161" s="24" t="s">
        <v>811</v>
      </c>
      <c r="V161" s="24" t="s">
        <v>811</v>
      </c>
    </row>
    <row r="162" spans="1:22">
      <c r="A162" t="s">
        <v>2126</v>
      </c>
      <c r="B162" t="s">
        <v>2154</v>
      </c>
      <c r="C162">
        <v>0.5</v>
      </c>
      <c r="D162" s="55">
        <v>43942</v>
      </c>
      <c r="F162">
        <v>2</v>
      </c>
      <c r="G162">
        <v>4.3499999999999996</v>
      </c>
      <c r="H162">
        <v>4.0999999999999996</v>
      </c>
      <c r="J162" t="s">
        <v>2189</v>
      </c>
      <c r="K162">
        <v>1</v>
      </c>
      <c r="L162">
        <v>2</v>
      </c>
      <c r="M162" t="s">
        <v>2470</v>
      </c>
      <c r="N162" t="s">
        <v>2471</v>
      </c>
      <c r="O162" s="24">
        <v>10.34</v>
      </c>
      <c r="P162" s="24">
        <v>10.1</v>
      </c>
      <c r="Q162" s="24">
        <v>6.14</v>
      </c>
      <c r="R162" s="23">
        <v>6.9</v>
      </c>
      <c r="S162" s="54"/>
      <c r="T162" s="54"/>
      <c r="U162" s="24">
        <v>0.91733767494364604</v>
      </c>
      <c r="V162" s="49">
        <v>22.478688981868892</v>
      </c>
    </row>
    <row r="163" spans="1:22">
      <c r="A163" t="s">
        <v>2126</v>
      </c>
      <c r="B163" t="s">
        <v>2154</v>
      </c>
      <c r="C163">
        <v>1</v>
      </c>
      <c r="D163" s="55">
        <v>43942</v>
      </c>
      <c r="O163" s="24">
        <v>10.4</v>
      </c>
      <c r="P163" s="24">
        <v>10</v>
      </c>
      <c r="Q163" s="27" t="s">
        <v>811</v>
      </c>
      <c r="R163" s="27" t="s">
        <v>811</v>
      </c>
      <c r="S163" s="24" t="s">
        <v>811</v>
      </c>
      <c r="T163" s="24" t="s">
        <v>811</v>
      </c>
      <c r="U163" s="24" t="s">
        <v>811</v>
      </c>
      <c r="V163" s="24" t="s">
        <v>811</v>
      </c>
    </row>
    <row r="164" spans="1:22">
      <c r="A164" t="s">
        <v>2126</v>
      </c>
      <c r="B164" t="s">
        <v>2154</v>
      </c>
      <c r="C164">
        <v>1.5</v>
      </c>
      <c r="D164" s="55">
        <v>43942</v>
      </c>
      <c r="O164" s="24">
        <v>10.4</v>
      </c>
      <c r="P164" s="24">
        <v>10</v>
      </c>
      <c r="Q164" s="27" t="s">
        <v>811</v>
      </c>
      <c r="R164" s="27" t="s">
        <v>811</v>
      </c>
      <c r="S164" s="24" t="s">
        <v>811</v>
      </c>
      <c r="T164" s="24" t="s">
        <v>811</v>
      </c>
      <c r="U164" s="24" t="s">
        <v>811</v>
      </c>
      <c r="V164" s="24" t="s">
        <v>811</v>
      </c>
    </row>
    <row r="165" spans="1:22">
      <c r="A165" t="s">
        <v>2126</v>
      </c>
      <c r="B165" t="s">
        <v>2154</v>
      </c>
      <c r="C165">
        <v>2</v>
      </c>
      <c r="D165" s="55">
        <v>43942</v>
      </c>
      <c r="O165" s="24">
        <v>10.4</v>
      </c>
      <c r="P165" s="24">
        <v>10</v>
      </c>
      <c r="Q165" s="27" t="s">
        <v>811</v>
      </c>
      <c r="R165" s="27" t="s">
        <v>811</v>
      </c>
      <c r="S165" s="24" t="s">
        <v>811</v>
      </c>
      <c r="T165" s="24" t="s">
        <v>811</v>
      </c>
      <c r="U165" s="24" t="s">
        <v>811</v>
      </c>
      <c r="V165" s="24" t="s">
        <v>811</v>
      </c>
    </row>
    <row r="166" spans="1:22">
      <c r="A166" t="s">
        <v>2126</v>
      </c>
      <c r="B166" t="s">
        <v>2154</v>
      </c>
      <c r="C166">
        <v>2.5</v>
      </c>
      <c r="D166" s="55">
        <v>43942</v>
      </c>
      <c r="O166" s="24">
        <v>10.4</v>
      </c>
      <c r="P166" s="24">
        <v>9.9</v>
      </c>
      <c r="Q166" s="27" t="s">
        <v>811</v>
      </c>
      <c r="R166" s="27" t="s">
        <v>811</v>
      </c>
      <c r="S166" s="24" t="s">
        <v>811</v>
      </c>
      <c r="T166" s="24" t="s">
        <v>811</v>
      </c>
      <c r="U166" s="24" t="s">
        <v>811</v>
      </c>
      <c r="V166" s="24" t="s">
        <v>811</v>
      </c>
    </row>
    <row r="167" spans="1:22">
      <c r="A167" t="s">
        <v>2126</v>
      </c>
      <c r="B167" t="s">
        <v>2154</v>
      </c>
      <c r="C167">
        <v>3</v>
      </c>
      <c r="D167" s="55">
        <v>43942</v>
      </c>
      <c r="O167" s="24">
        <v>10.4</v>
      </c>
      <c r="P167" s="24">
        <v>9.8000000000000007</v>
      </c>
      <c r="Q167" s="27" t="s">
        <v>811</v>
      </c>
      <c r="R167" s="27" t="s">
        <v>811</v>
      </c>
      <c r="S167" s="24" t="s">
        <v>811</v>
      </c>
      <c r="T167" s="24" t="s">
        <v>811</v>
      </c>
      <c r="U167" s="24" t="s">
        <v>811</v>
      </c>
      <c r="V167" s="24" t="s">
        <v>811</v>
      </c>
    </row>
    <row r="168" spans="1:22">
      <c r="A168" t="s">
        <v>2126</v>
      </c>
      <c r="B168" t="s">
        <v>2154</v>
      </c>
      <c r="C168">
        <v>3.5</v>
      </c>
      <c r="D168" s="55">
        <v>43942</v>
      </c>
      <c r="O168" s="24">
        <v>10.4</v>
      </c>
      <c r="P168" s="24">
        <v>9.6</v>
      </c>
      <c r="Q168" s="27" t="s">
        <v>811</v>
      </c>
      <c r="R168" s="27" t="s">
        <v>811</v>
      </c>
      <c r="S168" s="24" t="s">
        <v>811</v>
      </c>
      <c r="T168" s="24" t="s">
        <v>811</v>
      </c>
      <c r="U168" s="24" t="s">
        <v>811</v>
      </c>
      <c r="V168" s="24" t="s">
        <v>811</v>
      </c>
    </row>
    <row r="169" spans="1:22">
      <c r="A169" t="s">
        <v>2126</v>
      </c>
      <c r="B169" t="s">
        <v>2154</v>
      </c>
      <c r="C169">
        <v>3.8</v>
      </c>
      <c r="D169" s="55">
        <v>43942</v>
      </c>
      <c r="O169" s="24" t="s">
        <v>815</v>
      </c>
      <c r="P169" s="27" t="s">
        <v>815</v>
      </c>
      <c r="Q169" s="24">
        <v>6.18</v>
      </c>
      <c r="R169" s="23">
        <v>7.1000000000000014</v>
      </c>
      <c r="S169" s="54"/>
      <c r="T169" s="54"/>
      <c r="U169" s="24">
        <v>1.1995954210801527</v>
      </c>
      <c r="V169" s="49">
        <v>21.882454672245458</v>
      </c>
    </row>
    <row r="170" spans="1:22">
      <c r="A170" t="s">
        <v>2126</v>
      </c>
      <c r="B170" t="s">
        <v>2154</v>
      </c>
      <c r="C170">
        <v>4</v>
      </c>
      <c r="D170" s="55">
        <v>43942</v>
      </c>
      <c r="O170" s="24">
        <v>10</v>
      </c>
      <c r="P170" s="24">
        <v>9.6</v>
      </c>
      <c r="Q170" s="27" t="s">
        <v>811</v>
      </c>
      <c r="R170" s="27" t="s">
        <v>811</v>
      </c>
      <c r="S170" s="24" t="s">
        <v>811</v>
      </c>
      <c r="T170" s="24" t="s">
        <v>811</v>
      </c>
      <c r="U170" s="24" t="s">
        <v>811</v>
      </c>
      <c r="V170" s="24" t="s">
        <v>811</v>
      </c>
    </row>
    <row r="171" spans="1:22">
      <c r="A171" t="s">
        <v>2126</v>
      </c>
      <c r="B171" t="s">
        <v>2154</v>
      </c>
      <c r="C171">
        <v>0.5</v>
      </c>
      <c r="D171" s="55">
        <v>44063</v>
      </c>
      <c r="F171">
        <v>2</v>
      </c>
      <c r="G171">
        <v>3.49</v>
      </c>
      <c r="H171">
        <v>3</v>
      </c>
      <c r="J171" t="s">
        <v>2472</v>
      </c>
      <c r="K171">
        <v>1</v>
      </c>
      <c r="L171">
        <v>2</v>
      </c>
      <c r="M171" t="s">
        <v>2473</v>
      </c>
      <c r="N171" t="s">
        <v>2474</v>
      </c>
      <c r="O171" s="24">
        <v>7.52</v>
      </c>
      <c r="P171" s="27">
        <v>24</v>
      </c>
      <c r="Q171" s="27">
        <v>6.32</v>
      </c>
      <c r="R171" s="23">
        <v>11.299999999999997</v>
      </c>
      <c r="S171" s="140">
        <v>0.20533333333333334</v>
      </c>
      <c r="T171" s="140">
        <v>0.2762666666666666</v>
      </c>
      <c r="U171" s="24">
        <v>0.66484045124244917</v>
      </c>
      <c r="V171" s="49">
        <v>27.694614549402829</v>
      </c>
    </row>
    <row r="172" spans="1:22">
      <c r="A172" t="s">
        <v>2126</v>
      </c>
      <c r="B172" t="s">
        <v>2154</v>
      </c>
      <c r="C172">
        <v>1</v>
      </c>
      <c r="D172" s="55">
        <v>44063</v>
      </c>
      <c r="O172" s="24">
        <v>7.44</v>
      </c>
      <c r="P172" s="27">
        <v>23.9</v>
      </c>
      <c r="Q172" s="27" t="s">
        <v>811</v>
      </c>
      <c r="R172" s="27" t="s">
        <v>811</v>
      </c>
      <c r="S172" s="24" t="s">
        <v>811</v>
      </c>
      <c r="T172" s="24" t="s">
        <v>811</v>
      </c>
      <c r="U172" s="24" t="s">
        <v>811</v>
      </c>
      <c r="V172" s="24" t="s">
        <v>811</v>
      </c>
    </row>
    <row r="173" spans="1:22">
      <c r="A173" t="s">
        <v>2126</v>
      </c>
      <c r="B173" t="s">
        <v>2154</v>
      </c>
      <c r="C173">
        <v>2</v>
      </c>
      <c r="D173" s="55">
        <v>44063</v>
      </c>
      <c r="O173" s="24">
        <v>6.24</v>
      </c>
      <c r="P173" s="27">
        <v>23.7</v>
      </c>
      <c r="Q173" s="27" t="s">
        <v>811</v>
      </c>
      <c r="R173" s="27" t="s">
        <v>811</v>
      </c>
      <c r="S173" s="24" t="s">
        <v>811</v>
      </c>
      <c r="T173" s="24" t="s">
        <v>811</v>
      </c>
      <c r="U173" s="24" t="s">
        <v>811</v>
      </c>
      <c r="V173" s="24" t="s">
        <v>811</v>
      </c>
    </row>
    <row r="174" spans="1:22">
      <c r="A174" t="s">
        <v>2126</v>
      </c>
      <c r="B174" t="s">
        <v>2154</v>
      </c>
      <c r="C174">
        <v>2.4900000000000002</v>
      </c>
      <c r="D174" s="55">
        <v>44063</v>
      </c>
      <c r="O174" s="24">
        <v>5.14</v>
      </c>
      <c r="P174" s="27">
        <v>23.4</v>
      </c>
      <c r="Q174" s="27">
        <v>6.29</v>
      </c>
      <c r="R174" s="23">
        <v>12.2</v>
      </c>
      <c r="S174" s="140">
        <v>2.8000000000000004E-2</v>
      </c>
      <c r="T174" s="140">
        <v>1.0248000000000002</v>
      </c>
      <c r="U174" s="24">
        <v>0.69296187817171162</v>
      </c>
      <c r="V174" s="49">
        <v>45.406340933767645</v>
      </c>
    </row>
    <row r="175" spans="1:22">
      <c r="A175" t="s">
        <v>2126</v>
      </c>
      <c r="B175" t="s">
        <v>2154</v>
      </c>
      <c r="C175">
        <v>3</v>
      </c>
      <c r="D175" s="55">
        <v>44063</v>
      </c>
      <c r="O175" s="24">
        <v>3.85</v>
      </c>
      <c r="P175" s="27">
        <v>23.1</v>
      </c>
      <c r="Q175" s="27" t="s">
        <v>811</v>
      </c>
      <c r="R175" s="27" t="s">
        <v>811</v>
      </c>
      <c r="S175" s="24" t="s">
        <v>811</v>
      </c>
      <c r="T175" s="24" t="s">
        <v>811</v>
      </c>
      <c r="U175" s="24" t="s">
        <v>811</v>
      </c>
      <c r="V175" s="24" t="s">
        <v>811</v>
      </c>
    </row>
    <row r="176" spans="1:22">
      <c r="A176" t="s">
        <v>2126</v>
      </c>
      <c r="B176" t="s">
        <v>2157</v>
      </c>
      <c r="C176">
        <v>0.5</v>
      </c>
      <c r="D176" s="55">
        <v>43935</v>
      </c>
      <c r="F176">
        <v>2</v>
      </c>
      <c r="G176">
        <v>6.05</v>
      </c>
      <c r="H176">
        <v>3.2</v>
      </c>
      <c r="J176" t="s">
        <v>2047</v>
      </c>
      <c r="K176" t="s">
        <v>815</v>
      </c>
      <c r="L176" t="s">
        <v>815</v>
      </c>
      <c r="M176" t="s">
        <v>2475</v>
      </c>
      <c r="N176" t="s">
        <v>2476</v>
      </c>
      <c r="O176" s="24">
        <v>11.4</v>
      </c>
      <c r="P176" s="27">
        <v>11.6</v>
      </c>
      <c r="Q176" s="24">
        <v>7.08</v>
      </c>
      <c r="R176" s="23">
        <v>19</v>
      </c>
      <c r="S176" s="54"/>
      <c r="T176" s="54"/>
      <c r="U176" s="24">
        <v>0.62834978843441469</v>
      </c>
      <c r="V176" s="49">
        <v>44.539358437935832</v>
      </c>
    </row>
    <row r="177" spans="1:22">
      <c r="A177" t="s">
        <v>2126</v>
      </c>
      <c r="B177" t="s">
        <v>2157</v>
      </c>
      <c r="C177">
        <v>1</v>
      </c>
      <c r="D177" s="55">
        <v>43935</v>
      </c>
      <c r="O177" s="24">
        <v>10.84</v>
      </c>
      <c r="P177" s="27">
        <v>11.4</v>
      </c>
      <c r="Q177" s="27" t="s">
        <v>811</v>
      </c>
      <c r="R177" s="27" t="s">
        <v>811</v>
      </c>
      <c r="S177" s="24" t="s">
        <v>811</v>
      </c>
      <c r="T177" s="24" t="s">
        <v>811</v>
      </c>
      <c r="U177" s="24" t="s">
        <v>811</v>
      </c>
      <c r="V177" s="24" t="s">
        <v>811</v>
      </c>
    </row>
    <row r="178" spans="1:22">
      <c r="A178" t="s">
        <v>2126</v>
      </c>
      <c r="B178" t="s">
        <v>2157</v>
      </c>
      <c r="C178">
        <v>2</v>
      </c>
      <c r="D178" s="55">
        <v>43935</v>
      </c>
      <c r="O178" s="24">
        <v>10.65</v>
      </c>
      <c r="P178" s="27">
        <v>10.3</v>
      </c>
      <c r="Q178" s="27" t="s">
        <v>811</v>
      </c>
      <c r="R178" s="27" t="s">
        <v>811</v>
      </c>
      <c r="S178" s="24" t="s">
        <v>811</v>
      </c>
      <c r="T178" s="24" t="s">
        <v>811</v>
      </c>
      <c r="U178" s="24" t="s">
        <v>811</v>
      </c>
      <c r="V178" s="24" t="s">
        <v>811</v>
      </c>
    </row>
    <row r="179" spans="1:22">
      <c r="A179" t="s">
        <v>2126</v>
      </c>
      <c r="B179" t="s">
        <v>2157</v>
      </c>
      <c r="C179">
        <v>3</v>
      </c>
      <c r="D179" s="55">
        <v>43935</v>
      </c>
      <c r="O179" s="24">
        <v>10.9</v>
      </c>
      <c r="P179" s="27">
        <v>10.1</v>
      </c>
      <c r="Q179" s="27" t="s">
        <v>811</v>
      </c>
      <c r="R179" s="27" t="s">
        <v>811</v>
      </c>
      <c r="S179" s="24" t="s">
        <v>811</v>
      </c>
      <c r="T179" s="24" t="s">
        <v>811</v>
      </c>
      <c r="U179" s="24" t="s">
        <v>811</v>
      </c>
      <c r="V179" s="24" t="s">
        <v>811</v>
      </c>
    </row>
    <row r="180" spans="1:22">
      <c r="A180" t="s">
        <v>2126</v>
      </c>
      <c r="B180" t="s">
        <v>2157</v>
      </c>
      <c r="C180">
        <v>4</v>
      </c>
      <c r="D180" s="55">
        <v>43935</v>
      </c>
      <c r="O180" s="24">
        <v>10.3</v>
      </c>
      <c r="P180" s="27">
        <v>9.4</v>
      </c>
      <c r="Q180" s="27" t="s">
        <v>811</v>
      </c>
      <c r="R180" s="27" t="s">
        <v>811</v>
      </c>
      <c r="S180" s="24" t="s">
        <v>811</v>
      </c>
      <c r="T180" s="24" t="s">
        <v>811</v>
      </c>
      <c r="U180" s="24" t="s">
        <v>811</v>
      </c>
      <c r="V180" s="24" t="s">
        <v>811</v>
      </c>
    </row>
    <row r="181" spans="1:22">
      <c r="A181" t="s">
        <v>2126</v>
      </c>
      <c r="B181" t="s">
        <v>2157</v>
      </c>
      <c r="C181">
        <v>5</v>
      </c>
      <c r="D181" s="55">
        <v>43935</v>
      </c>
      <c r="O181" s="24">
        <v>8.6999999999999993</v>
      </c>
      <c r="P181" s="27">
        <v>8</v>
      </c>
      <c r="Q181" s="24">
        <v>6.83</v>
      </c>
      <c r="R181" s="27">
        <v>19.600000000000001</v>
      </c>
      <c r="S181" s="54"/>
      <c r="T181" s="54"/>
      <c r="U181" s="24">
        <v>0.98790211147777274</v>
      </c>
      <c r="V181" s="49">
        <v>52.290404463040431</v>
      </c>
    </row>
    <row r="182" spans="1:22">
      <c r="A182" t="s">
        <v>2126</v>
      </c>
      <c r="B182" t="s">
        <v>2157</v>
      </c>
      <c r="C182">
        <v>0.5</v>
      </c>
      <c r="D182" s="55">
        <v>44063</v>
      </c>
      <c r="E182" t="s">
        <v>1118</v>
      </c>
      <c r="F182">
        <v>2</v>
      </c>
      <c r="G182">
        <v>6.23</v>
      </c>
      <c r="H182">
        <v>1.45</v>
      </c>
      <c r="J182" t="s">
        <v>1022</v>
      </c>
      <c r="K182">
        <v>1</v>
      </c>
      <c r="L182">
        <v>2</v>
      </c>
      <c r="M182" t="s">
        <v>2477</v>
      </c>
      <c r="N182" t="s">
        <v>2478</v>
      </c>
      <c r="O182" s="24">
        <v>6.87</v>
      </c>
      <c r="P182" s="27">
        <v>24.6</v>
      </c>
      <c r="Q182" s="27">
        <v>6.69</v>
      </c>
      <c r="R182" s="23">
        <v>23.8</v>
      </c>
      <c r="S182" s="140">
        <v>0.56933333333333336</v>
      </c>
      <c r="T182" s="140">
        <v>0.53386666666666716</v>
      </c>
      <c r="U182" s="24">
        <v>0.76225806598888279</v>
      </c>
      <c r="V182" s="49">
        <v>72.890054288816501</v>
      </c>
    </row>
    <row r="183" spans="1:22">
      <c r="A183" t="s">
        <v>2126</v>
      </c>
      <c r="B183" t="s">
        <v>2157</v>
      </c>
      <c r="C183">
        <v>0.5</v>
      </c>
      <c r="D183" s="55">
        <v>44063</v>
      </c>
      <c r="E183" t="s">
        <v>1130</v>
      </c>
      <c r="O183" s="24" t="s">
        <v>815</v>
      </c>
      <c r="P183" s="27" t="s">
        <v>815</v>
      </c>
      <c r="Q183" s="27">
        <v>6.59</v>
      </c>
      <c r="R183" s="23">
        <v>23.4</v>
      </c>
      <c r="S183" s="140">
        <v>15.46906666666667</v>
      </c>
      <c r="T183" s="140">
        <v>2.1653333333333333</v>
      </c>
      <c r="U183" s="24">
        <v>2.598607043143919</v>
      </c>
      <c r="V183" s="49">
        <v>82.051292073832798</v>
      </c>
    </row>
    <row r="184" spans="1:22">
      <c r="A184" t="s">
        <v>2126</v>
      </c>
      <c r="B184" t="s">
        <v>2157</v>
      </c>
      <c r="C184">
        <v>1</v>
      </c>
      <c r="D184" s="55">
        <v>44063</v>
      </c>
      <c r="O184" s="24">
        <v>6.82</v>
      </c>
      <c r="P184" s="27">
        <v>24.5</v>
      </c>
      <c r="Q184" s="27" t="s">
        <v>811</v>
      </c>
      <c r="R184" s="27" t="s">
        <v>811</v>
      </c>
      <c r="S184" s="24" t="s">
        <v>811</v>
      </c>
      <c r="T184" s="24" t="s">
        <v>811</v>
      </c>
      <c r="U184" s="24" t="s">
        <v>811</v>
      </c>
      <c r="V184" s="24" t="s">
        <v>811</v>
      </c>
    </row>
    <row r="185" spans="1:22">
      <c r="A185" t="s">
        <v>2126</v>
      </c>
      <c r="B185" t="s">
        <v>2157</v>
      </c>
      <c r="C185">
        <v>2</v>
      </c>
      <c r="D185" s="55">
        <v>44063</v>
      </c>
      <c r="O185" s="24">
        <v>6.14</v>
      </c>
      <c r="P185" s="27">
        <v>24</v>
      </c>
      <c r="Q185" s="27" t="s">
        <v>811</v>
      </c>
      <c r="R185" s="27" t="s">
        <v>811</v>
      </c>
      <c r="S185" s="24" t="s">
        <v>811</v>
      </c>
      <c r="T185" s="24" t="s">
        <v>811</v>
      </c>
      <c r="U185" s="24" t="s">
        <v>811</v>
      </c>
      <c r="V185" s="24" t="s">
        <v>811</v>
      </c>
    </row>
    <row r="186" spans="1:22">
      <c r="A186" t="s">
        <v>2126</v>
      </c>
      <c r="B186" t="s">
        <v>2157</v>
      </c>
      <c r="C186">
        <v>3</v>
      </c>
      <c r="D186" s="55">
        <v>44063</v>
      </c>
      <c r="O186" s="24">
        <v>2.64</v>
      </c>
      <c r="P186" s="27">
        <v>23.4</v>
      </c>
      <c r="Q186" s="27" t="s">
        <v>811</v>
      </c>
      <c r="R186" s="27" t="s">
        <v>811</v>
      </c>
      <c r="S186" s="24" t="s">
        <v>811</v>
      </c>
      <c r="T186" s="24" t="s">
        <v>811</v>
      </c>
      <c r="U186" s="24" t="s">
        <v>811</v>
      </c>
      <c r="V186" s="24" t="s">
        <v>811</v>
      </c>
    </row>
    <row r="187" spans="1:22">
      <c r="A187" t="s">
        <v>2126</v>
      </c>
      <c r="B187" t="s">
        <v>2157</v>
      </c>
      <c r="C187">
        <v>4</v>
      </c>
      <c r="D187" s="55">
        <v>44063</v>
      </c>
      <c r="O187" s="24">
        <v>0.27</v>
      </c>
      <c r="P187" s="27">
        <v>19.600000000000001</v>
      </c>
      <c r="Q187" s="27" t="s">
        <v>811</v>
      </c>
      <c r="R187" s="27" t="s">
        <v>811</v>
      </c>
      <c r="S187" s="24" t="s">
        <v>811</v>
      </c>
      <c r="T187" s="24" t="s">
        <v>811</v>
      </c>
      <c r="U187" s="24" t="s">
        <v>811</v>
      </c>
      <c r="V187" s="24" t="s">
        <v>811</v>
      </c>
    </row>
    <row r="188" spans="1:22">
      <c r="A188" t="s">
        <v>2126</v>
      </c>
      <c r="B188" t="s">
        <v>2157</v>
      </c>
      <c r="C188">
        <v>5</v>
      </c>
      <c r="D188" s="55">
        <v>44063</v>
      </c>
      <c r="O188" s="24">
        <v>0.28999999999999998</v>
      </c>
      <c r="P188" s="27">
        <v>14.3</v>
      </c>
      <c r="Q188" s="27" t="s">
        <v>811</v>
      </c>
      <c r="R188" s="27" t="s">
        <v>811</v>
      </c>
      <c r="S188" s="24" t="s">
        <v>811</v>
      </c>
      <c r="T188" s="24" t="s">
        <v>811</v>
      </c>
      <c r="U188" s="24" t="s">
        <v>811</v>
      </c>
      <c r="V188" s="24" t="s">
        <v>811</v>
      </c>
    </row>
    <row r="189" spans="1:22">
      <c r="A189" t="s">
        <v>2126</v>
      </c>
      <c r="B189" t="s">
        <v>2157</v>
      </c>
      <c r="C189">
        <v>5.25</v>
      </c>
      <c r="D189" s="55">
        <v>44063</v>
      </c>
      <c r="O189" s="24">
        <v>0.24</v>
      </c>
      <c r="P189" s="27">
        <v>13.4</v>
      </c>
      <c r="Q189" s="27">
        <v>6.2</v>
      </c>
      <c r="R189" s="23">
        <v>50.5</v>
      </c>
      <c r="S189" s="140">
        <v>-0.78400000000000003</v>
      </c>
      <c r="T189" s="140">
        <v>10.259200000000003</v>
      </c>
      <c r="U189" s="24">
        <v>4.2963636446646127</v>
      </c>
      <c r="V189" s="49">
        <v>95.793148751357222</v>
      </c>
    </row>
    <row r="190" spans="1:22">
      <c r="A190" t="s">
        <v>2126</v>
      </c>
      <c r="B190" t="s">
        <v>2163</v>
      </c>
      <c r="C190">
        <v>0.5</v>
      </c>
      <c r="D190" s="55">
        <v>43928</v>
      </c>
      <c r="F190">
        <v>2</v>
      </c>
      <c r="G190">
        <v>1.55</v>
      </c>
      <c r="H190">
        <v>0.8</v>
      </c>
      <c r="J190" t="s">
        <v>2479</v>
      </c>
      <c r="K190">
        <v>2</v>
      </c>
      <c r="L190">
        <v>2</v>
      </c>
      <c r="M190" t="s">
        <v>2480</v>
      </c>
      <c r="N190" t="s">
        <v>2481</v>
      </c>
      <c r="O190" s="27">
        <v>11.4</v>
      </c>
      <c r="P190" s="27">
        <v>9</v>
      </c>
      <c r="Q190" s="24">
        <v>5.68</v>
      </c>
      <c r="R190" s="23">
        <v>3.2999999999999994</v>
      </c>
      <c r="S190" s="54"/>
      <c r="T190" s="54"/>
      <c r="U190" s="24">
        <v>2.7167308065638753</v>
      </c>
      <c r="V190" s="49">
        <v>49.607350069734991</v>
      </c>
    </row>
    <row r="191" spans="1:22">
      <c r="A191" t="s">
        <v>2126</v>
      </c>
      <c r="B191" t="s">
        <v>2163</v>
      </c>
      <c r="C191">
        <v>0.75</v>
      </c>
      <c r="D191" s="55">
        <v>43928</v>
      </c>
      <c r="O191" s="27">
        <v>11</v>
      </c>
      <c r="P191" s="27">
        <v>8.3000000000000007</v>
      </c>
      <c r="Q191" s="27" t="s">
        <v>811</v>
      </c>
      <c r="R191" s="27" t="s">
        <v>811</v>
      </c>
      <c r="S191" s="24" t="s">
        <v>811</v>
      </c>
      <c r="T191" s="24" t="s">
        <v>811</v>
      </c>
      <c r="U191" s="24" t="s">
        <v>811</v>
      </c>
      <c r="V191" s="24" t="s">
        <v>811</v>
      </c>
    </row>
    <row r="192" spans="1:22">
      <c r="A192" t="s">
        <v>2126</v>
      </c>
      <c r="B192" t="s">
        <v>2163</v>
      </c>
      <c r="C192">
        <v>1</v>
      </c>
      <c r="D192" s="55">
        <v>43928</v>
      </c>
      <c r="O192" s="24">
        <v>10.76</v>
      </c>
      <c r="P192" s="27">
        <v>8.1999999999999993</v>
      </c>
      <c r="Q192" s="24">
        <v>5.58</v>
      </c>
      <c r="R192" s="23">
        <v>3.2</v>
      </c>
      <c r="S192" s="54"/>
      <c r="T192" s="54"/>
      <c r="U192" s="24">
        <v>2.2227797508249885</v>
      </c>
      <c r="V192" s="49">
        <v>43.794069999999998</v>
      </c>
    </row>
    <row r="193" spans="1:22">
      <c r="A193" t="s">
        <v>2126</v>
      </c>
      <c r="B193" t="s">
        <v>2163</v>
      </c>
      <c r="C193">
        <v>0.5</v>
      </c>
      <c r="D193" s="55">
        <v>44062</v>
      </c>
      <c r="E193" t="s">
        <v>1118</v>
      </c>
      <c r="F193">
        <v>2</v>
      </c>
      <c r="G193">
        <v>1.05</v>
      </c>
      <c r="H193">
        <v>0.55000000000000004</v>
      </c>
      <c r="J193" t="s">
        <v>2387</v>
      </c>
      <c r="K193">
        <v>1</v>
      </c>
      <c r="L193">
        <v>2</v>
      </c>
      <c r="M193" t="s">
        <v>2482</v>
      </c>
      <c r="N193" t="s">
        <v>2483</v>
      </c>
      <c r="O193" s="24">
        <v>8.19</v>
      </c>
      <c r="P193" s="27">
        <v>21.7</v>
      </c>
      <c r="Q193" s="24">
        <v>6.09</v>
      </c>
      <c r="R193" s="23">
        <v>6.4</v>
      </c>
      <c r="S193" s="140">
        <v>7.3173333333333321</v>
      </c>
      <c r="T193" s="140">
        <v>3.3092500000000045</v>
      </c>
      <c r="U193" s="24">
        <v>4.1577712690302704</v>
      </c>
      <c r="V193" s="49">
        <v>68.614809989142231</v>
      </c>
    </row>
    <row r="194" spans="1:22">
      <c r="A194" t="s">
        <v>2126</v>
      </c>
      <c r="B194" t="s">
        <v>2163</v>
      </c>
      <c r="C194">
        <v>0.5</v>
      </c>
      <c r="D194" s="55">
        <v>44062</v>
      </c>
      <c r="E194" t="s">
        <v>1130</v>
      </c>
      <c r="O194" s="24" t="s">
        <v>815</v>
      </c>
      <c r="P194" s="27" t="s">
        <v>815</v>
      </c>
      <c r="Q194" s="24">
        <v>6.1</v>
      </c>
      <c r="R194" s="23">
        <v>6.1000000000000014</v>
      </c>
      <c r="S194" s="140">
        <v>6.3653333333333313</v>
      </c>
      <c r="T194" s="140">
        <v>3.6900500000000056</v>
      </c>
      <c r="U194" s="24">
        <v>4.3310117385731983</v>
      </c>
      <c r="V194" s="49">
        <v>68.614809989142231</v>
      </c>
    </row>
    <row r="195" spans="1:22">
      <c r="A195" t="s">
        <v>2126</v>
      </c>
      <c r="B195" t="s">
        <v>2163</v>
      </c>
      <c r="C195">
        <v>0.75</v>
      </c>
      <c r="D195" s="55">
        <v>44062</v>
      </c>
      <c r="O195" s="24">
        <v>5.08</v>
      </c>
      <c r="P195" s="27">
        <v>20.399999999999999</v>
      </c>
      <c r="Q195" s="27" t="s">
        <v>811</v>
      </c>
      <c r="R195" s="27" t="s">
        <v>811</v>
      </c>
      <c r="S195" s="24" t="s">
        <v>811</v>
      </c>
      <c r="T195" s="24" t="s">
        <v>811</v>
      </c>
      <c r="U195" s="24" t="s">
        <v>811</v>
      </c>
      <c r="V195" s="24" t="s">
        <v>811</v>
      </c>
    </row>
    <row r="196" spans="1:22">
      <c r="A196" t="s">
        <v>2126</v>
      </c>
      <c r="B196" t="s">
        <v>2165</v>
      </c>
      <c r="C196">
        <v>0.5</v>
      </c>
      <c r="D196" s="55">
        <v>43928</v>
      </c>
      <c r="F196">
        <v>2</v>
      </c>
      <c r="G196">
        <v>3.5</v>
      </c>
      <c r="H196">
        <v>0.55000000000000004</v>
      </c>
      <c r="J196" t="s">
        <v>1025</v>
      </c>
      <c r="K196">
        <v>1</v>
      </c>
      <c r="L196">
        <v>2</v>
      </c>
      <c r="M196" t="s">
        <v>1106</v>
      </c>
      <c r="N196" t="s">
        <v>2484</v>
      </c>
      <c r="O196" s="24">
        <v>0.98599999999999999</v>
      </c>
      <c r="P196" s="27">
        <v>11.4</v>
      </c>
      <c r="Q196" s="24">
        <v>6.74</v>
      </c>
      <c r="R196" s="23">
        <v>28</v>
      </c>
      <c r="S196" s="54"/>
      <c r="T196" s="54"/>
      <c r="U196" s="24">
        <v>0.98790211147777274</v>
      </c>
      <c r="V196" s="49">
        <v>47.818647140864705</v>
      </c>
    </row>
    <row r="197" spans="1:22">
      <c r="A197" t="s">
        <v>2126</v>
      </c>
      <c r="B197" t="s">
        <v>2165</v>
      </c>
      <c r="C197">
        <v>1</v>
      </c>
      <c r="D197" s="55">
        <v>43928</v>
      </c>
      <c r="O197" s="24">
        <v>0.94599999999999995</v>
      </c>
      <c r="P197" s="27">
        <v>10.3</v>
      </c>
      <c r="Q197" s="27" t="s">
        <v>811</v>
      </c>
      <c r="R197" s="27" t="s">
        <v>811</v>
      </c>
      <c r="S197" s="24" t="s">
        <v>811</v>
      </c>
      <c r="T197" s="24" t="s">
        <v>811</v>
      </c>
      <c r="U197" s="24" t="s">
        <v>811</v>
      </c>
      <c r="V197" s="24" t="s">
        <v>811</v>
      </c>
    </row>
    <row r="198" spans="1:22">
      <c r="A198" t="s">
        <v>2126</v>
      </c>
      <c r="B198" t="s">
        <v>2165</v>
      </c>
      <c r="C198">
        <v>2</v>
      </c>
      <c r="D198" s="55">
        <v>43928</v>
      </c>
      <c r="O198" s="24">
        <v>0.88200000000000001</v>
      </c>
      <c r="P198" s="27">
        <v>8.6999999999999993</v>
      </c>
      <c r="Q198" s="27" t="s">
        <v>811</v>
      </c>
      <c r="R198" s="27" t="s">
        <v>811</v>
      </c>
      <c r="S198" s="24" t="s">
        <v>811</v>
      </c>
      <c r="T198" s="24" t="s">
        <v>811</v>
      </c>
      <c r="U198" s="24" t="s">
        <v>811</v>
      </c>
      <c r="V198" s="24" t="s">
        <v>811</v>
      </c>
    </row>
    <row r="199" spans="1:22">
      <c r="A199" t="s">
        <v>2126</v>
      </c>
      <c r="B199" t="s">
        <v>2165</v>
      </c>
      <c r="C199">
        <v>3</v>
      </c>
      <c r="D199" s="55">
        <v>43928</v>
      </c>
      <c r="O199" s="24">
        <v>0.91500000000000004</v>
      </c>
      <c r="P199" s="27">
        <v>7.8</v>
      </c>
      <c r="Q199" s="24">
        <v>6.67</v>
      </c>
      <c r="R199" s="23">
        <v>27.8</v>
      </c>
      <c r="S199" s="54"/>
      <c r="T199" s="54"/>
      <c r="U199" s="24">
        <v>1.3760065124154692</v>
      </c>
      <c r="V199" s="49">
        <v>45.582769999999996</v>
      </c>
    </row>
    <row r="200" spans="1:22">
      <c r="A200" t="s">
        <v>2126</v>
      </c>
      <c r="B200" t="s">
        <v>2165</v>
      </c>
      <c r="C200">
        <v>0.5</v>
      </c>
      <c r="D200" s="55">
        <v>44062</v>
      </c>
      <c r="F200">
        <v>2</v>
      </c>
      <c r="G200">
        <v>3.1</v>
      </c>
      <c r="H200">
        <v>1.81</v>
      </c>
      <c r="J200" t="s">
        <v>2485</v>
      </c>
      <c r="K200" t="s">
        <v>815</v>
      </c>
      <c r="L200" t="s">
        <v>815</v>
      </c>
      <c r="M200" t="s">
        <v>2486</v>
      </c>
      <c r="N200" t="s">
        <v>2487</v>
      </c>
      <c r="O200" s="24">
        <v>6.65</v>
      </c>
      <c r="P200" s="27">
        <v>23</v>
      </c>
      <c r="Q200" s="24">
        <v>6.68</v>
      </c>
      <c r="R200" s="23">
        <v>31.100000000000005</v>
      </c>
      <c r="S200" s="140">
        <v>3.9853333333333341</v>
      </c>
      <c r="T200" s="140">
        <v>2.5000000000000001E-2</v>
      </c>
      <c r="U200" s="24">
        <v>0.83155425380605408</v>
      </c>
      <c r="V200" s="49">
        <v>27.236550000000001</v>
      </c>
    </row>
    <row r="201" spans="1:22">
      <c r="A201" t="s">
        <v>2126</v>
      </c>
      <c r="B201" t="s">
        <v>2165</v>
      </c>
      <c r="C201">
        <v>1</v>
      </c>
      <c r="D201" s="55">
        <v>44062</v>
      </c>
      <c r="O201" s="24">
        <v>6.81</v>
      </c>
      <c r="P201" s="27">
        <v>23</v>
      </c>
      <c r="Q201" s="27" t="s">
        <v>811</v>
      </c>
      <c r="R201" s="27" t="s">
        <v>811</v>
      </c>
      <c r="S201" s="24" t="s">
        <v>811</v>
      </c>
      <c r="T201" s="24" t="s">
        <v>811</v>
      </c>
      <c r="U201" s="24" t="s">
        <v>811</v>
      </c>
      <c r="V201" s="24" t="s">
        <v>811</v>
      </c>
    </row>
    <row r="202" spans="1:22">
      <c r="A202" t="s">
        <v>2126</v>
      </c>
      <c r="B202" t="s">
        <v>2165</v>
      </c>
      <c r="C202">
        <v>2</v>
      </c>
      <c r="D202" s="55">
        <v>44062</v>
      </c>
      <c r="O202" s="24">
        <v>5.51</v>
      </c>
      <c r="P202" s="27">
        <v>22.2</v>
      </c>
      <c r="Q202" s="27" t="s">
        <v>811</v>
      </c>
      <c r="R202" s="27" t="s">
        <v>811</v>
      </c>
      <c r="S202" s="24" t="s">
        <v>811</v>
      </c>
      <c r="T202" s="24" t="s">
        <v>811</v>
      </c>
      <c r="U202" s="24" t="s">
        <v>811</v>
      </c>
      <c r="V202" s="24" t="s">
        <v>811</v>
      </c>
    </row>
    <row r="203" spans="1:22">
      <c r="A203" t="s">
        <v>2126</v>
      </c>
      <c r="B203" t="s">
        <v>2165</v>
      </c>
      <c r="C203">
        <v>2.1</v>
      </c>
      <c r="D203" s="55">
        <v>44062</v>
      </c>
      <c r="O203" s="24">
        <v>4.79</v>
      </c>
      <c r="P203" s="27">
        <v>21.9</v>
      </c>
      <c r="Q203" s="24">
        <v>6.74</v>
      </c>
      <c r="R203" s="23">
        <v>30.6</v>
      </c>
      <c r="S203" s="140">
        <v>2.0533333333333337</v>
      </c>
      <c r="T203" s="140">
        <v>0.43195833333333328</v>
      </c>
      <c r="U203" s="24">
        <v>0.79690615989746849</v>
      </c>
      <c r="V203" s="49">
        <v>28.610738327904453</v>
      </c>
    </row>
    <row r="204" spans="1:22">
      <c r="A204" t="s">
        <v>2125</v>
      </c>
      <c r="B204" t="s">
        <v>2123</v>
      </c>
      <c r="C204">
        <v>0.5</v>
      </c>
      <c r="D204" s="55">
        <v>44063</v>
      </c>
      <c r="F204">
        <v>4</v>
      </c>
      <c r="G204">
        <v>18.100000000000001</v>
      </c>
      <c r="H204">
        <v>6.8</v>
      </c>
      <c r="J204" t="s">
        <v>1022</v>
      </c>
      <c r="K204">
        <v>1</v>
      </c>
      <c r="L204">
        <v>2</v>
      </c>
      <c r="M204" t="s">
        <v>815</v>
      </c>
      <c r="N204" t="s">
        <v>815</v>
      </c>
      <c r="O204" s="24">
        <v>7.6</v>
      </c>
      <c r="P204" s="27">
        <v>25.2</v>
      </c>
      <c r="Q204" s="27">
        <v>6.05</v>
      </c>
      <c r="R204" s="23">
        <v>3.6000000000000005</v>
      </c>
      <c r="S204" s="140">
        <v>0.15866666666666668</v>
      </c>
      <c r="T204" s="140">
        <v>2.5000000000000001E-2</v>
      </c>
      <c r="U204" s="24">
        <v>0.29548464499664412</v>
      </c>
      <c r="V204" s="49">
        <v>17.342415852334423</v>
      </c>
    </row>
    <row r="205" spans="1:22">
      <c r="A205" t="s">
        <v>2125</v>
      </c>
      <c r="B205" t="s">
        <v>2123</v>
      </c>
      <c r="C205">
        <v>1</v>
      </c>
      <c r="D205" s="55">
        <v>44063</v>
      </c>
      <c r="O205" s="24">
        <v>9.4</v>
      </c>
      <c r="P205" s="27">
        <v>25.3</v>
      </c>
      <c r="Q205" s="27" t="s">
        <v>811</v>
      </c>
      <c r="R205" s="27" t="s">
        <v>811</v>
      </c>
      <c r="S205" s="24" t="s">
        <v>811</v>
      </c>
      <c r="T205" s="24" t="s">
        <v>811</v>
      </c>
      <c r="U205" s="24" t="s">
        <v>811</v>
      </c>
      <c r="V205" s="24" t="s">
        <v>811</v>
      </c>
    </row>
    <row r="206" spans="1:22">
      <c r="A206" t="s">
        <v>2125</v>
      </c>
      <c r="B206" t="s">
        <v>2123</v>
      </c>
      <c r="C206">
        <v>2</v>
      </c>
      <c r="D206" s="55">
        <v>44063</v>
      </c>
      <c r="O206" s="24">
        <v>7.6</v>
      </c>
      <c r="P206" s="27">
        <v>25.1</v>
      </c>
      <c r="Q206" s="27" t="s">
        <v>811</v>
      </c>
      <c r="R206" s="27" t="s">
        <v>811</v>
      </c>
      <c r="S206" s="24" t="s">
        <v>811</v>
      </c>
      <c r="T206" s="24" t="s">
        <v>811</v>
      </c>
      <c r="U206" s="24" t="s">
        <v>811</v>
      </c>
      <c r="V206" s="24" t="s">
        <v>811</v>
      </c>
    </row>
    <row r="207" spans="1:22">
      <c r="A207" t="s">
        <v>2125</v>
      </c>
      <c r="B207" t="s">
        <v>2123</v>
      </c>
      <c r="C207">
        <v>3</v>
      </c>
      <c r="D207" s="55">
        <v>44063</v>
      </c>
      <c r="O207" s="24">
        <v>7.5</v>
      </c>
      <c r="P207" s="27">
        <v>24.9</v>
      </c>
      <c r="Q207" s="27">
        <v>6.05</v>
      </c>
      <c r="R207" s="23">
        <v>3.6000000000000005</v>
      </c>
      <c r="S207" s="140">
        <v>0.2370666666666667</v>
      </c>
      <c r="T207" s="140">
        <v>2.5000000000000001E-2</v>
      </c>
      <c r="U207" s="24">
        <v>0.22161348374748305</v>
      </c>
      <c r="V207" s="49">
        <v>24.03012</v>
      </c>
    </row>
    <row r="208" spans="1:22">
      <c r="A208" t="s">
        <v>2125</v>
      </c>
      <c r="B208" t="s">
        <v>2123</v>
      </c>
      <c r="C208">
        <v>4</v>
      </c>
      <c r="D208" s="55">
        <v>44063</v>
      </c>
      <c r="O208" s="24">
        <v>7.6</v>
      </c>
      <c r="P208" s="27">
        <v>24.9</v>
      </c>
      <c r="Q208" s="27" t="s">
        <v>811</v>
      </c>
      <c r="R208" s="27" t="s">
        <v>811</v>
      </c>
      <c r="S208" s="24" t="s">
        <v>811</v>
      </c>
      <c r="T208" s="24" t="s">
        <v>811</v>
      </c>
      <c r="U208" s="24" t="s">
        <v>811</v>
      </c>
      <c r="V208" s="24" t="s">
        <v>811</v>
      </c>
    </row>
    <row r="209" spans="1:22">
      <c r="A209" t="s">
        <v>2125</v>
      </c>
      <c r="B209" t="s">
        <v>2123</v>
      </c>
      <c r="C209">
        <v>5</v>
      </c>
      <c r="D209" s="55">
        <v>44063</v>
      </c>
      <c r="O209" s="24">
        <v>7.5</v>
      </c>
      <c r="P209" s="27">
        <v>24.8</v>
      </c>
      <c r="Q209" s="27" t="s">
        <v>811</v>
      </c>
      <c r="R209" s="27" t="s">
        <v>811</v>
      </c>
      <c r="S209" s="24" t="s">
        <v>811</v>
      </c>
      <c r="T209" s="24" t="s">
        <v>811</v>
      </c>
      <c r="U209" s="24" t="s">
        <v>811</v>
      </c>
      <c r="V209" s="24" t="s">
        <v>811</v>
      </c>
    </row>
    <row r="210" spans="1:22">
      <c r="A210" t="s">
        <v>2125</v>
      </c>
      <c r="B210" t="s">
        <v>2123</v>
      </c>
      <c r="C210">
        <v>6</v>
      </c>
      <c r="D210" s="55">
        <v>44063</v>
      </c>
      <c r="O210" s="24">
        <v>7.85</v>
      </c>
      <c r="P210" s="27">
        <v>24.3</v>
      </c>
      <c r="Q210" s="27" t="s">
        <v>811</v>
      </c>
      <c r="R210" s="27" t="s">
        <v>811</v>
      </c>
      <c r="S210" s="24" t="s">
        <v>811</v>
      </c>
      <c r="T210" s="24" t="s">
        <v>811</v>
      </c>
      <c r="U210" s="24" t="s">
        <v>811</v>
      </c>
      <c r="V210" s="24" t="s">
        <v>811</v>
      </c>
    </row>
    <row r="211" spans="1:22">
      <c r="A211" t="s">
        <v>2125</v>
      </c>
      <c r="B211" t="s">
        <v>2123</v>
      </c>
      <c r="C211">
        <v>7</v>
      </c>
      <c r="D211" s="55">
        <v>44063</v>
      </c>
      <c r="O211" s="24">
        <v>9.6</v>
      </c>
      <c r="P211" s="27">
        <v>19.2</v>
      </c>
      <c r="Q211" s="27" t="s">
        <v>811</v>
      </c>
      <c r="R211" s="27" t="s">
        <v>811</v>
      </c>
      <c r="S211" s="24" t="s">
        <v>811</v>
      </c>
      <c r="T211" s="24" t="s">
        <v>811</v>
      </c>
      <c r="U211" s="24" t="s">
        <v>811</v>
      </c>
      <c r="V211" s="24" t="s">
        <v>811</v>
      </c>
    </row>
    <row r="212" spans="1:22">
      <c r="A212" t="s">
        <v>2125</v>
      </c>
      <c r="B212" t="s">
        <v>2123</v>
      </c>
      <c r="C212">
        <v>8</v>
      </c>
      <c r="D212" s="55">
        <v>44063</v>
      </c>
      <c r="O212" s="24">
        <v>10.8</v>
      </c>
      <c r="P212" s="27">
        <v>15.8</v>
      </c>
      <c r="Q212" s="27" t="s">
        <v>811</v>
      </c>
      <c r="R212" s="27" t="s">
        <v>811</v>
      </c>
      <c r="S212" s="24" t="s">
        <v>811</v>
      </c>
      <c r="T212" s="24" t="s">
        <v>811</v>
      </c>
      <c r="U212" s="24" t="s">
        <v>811</v>
      </c>
      <c r="V212" s="24" t="s">
        <v>811</v>
      </c>
    </row>
    <row r="213" spans="1:22">
      <c r="A213" t="s">
        <v>2125</v>
      </c>
      <c r="B213" t="s">
        <v>2123</v>
      </c>
      <c r="C213">
        <v>9</v>
      </c>
      <c r="D213" s="55">
        <v>44063</v>
      </c>
      <c r="O213" s="24">
        <v>10.7</v>
      </c>
      <c r="P213" s="27">
        <v>14.4</v>
      </c>
      <c r="Q213" s="24">
        <v>5.78</v>
      </c>
      <c r="R213" s="23">
        <v>3.5</v>
      </c>
      <c r="S213" s="140">
        <v>0.81013333333333348</v>
      </c>
      <c r="T213" s="140">
        <v>2.5000000000000001E-2</v>
      </c>
      <c r="U213" s="24">
        <v>0.48016254811954667</v>
      </c>
      <c r="V213" s="49">
        <v>20.365624321389795</v>
      </c>
    </row>
    <row r="214" spans="1:22">
      <c r="A214" t="s">
        <v>2125</v>
      </c>
      <c r="B214" t="s">
        <v>2123</v>
      </c>
      <c r="C214">
        <v>10</v>
      </c>
      <c r="D214" s="55">
        <v>44063</v>
      </c>
      <c r="O214" s="24">
        <v>8.6</v>
      </c>
      <c r="P214" s="27">
        <v>12.5</v>
      </c>
      <c r="Q214" s="27" t="s">
        <v>811</v>
      </c>
      <c r="R214" s="27" t="s">
        <v>811</v>
      </c>
      <c r="S214" s="24" t="s">
        <v>811</v>
      </c>
      <c r="T214" s="24" t="s">
        <v>811</v>
      </c>
      <c r="U214" s="24" t="s">
        <v>811</v>
      </c>
      <c r="V214" s="24" t="s">
        <v>811</v>
      </c>
    </row>
    <row r="215" spans="1:22">
      <c r="A215" t="s">
        <v>2125</v>
      </c>
      <c r="B215" t="s">
        <v>2123</v>
      </c>
      <c r="C215">
        <v>11</v>
      </c>
      <c r="D215" s="55">
        <v>44063</v>
      </c>
      <c r="O215" s="24">
        <v>5.7</v>
      </c>
      <c r="P215" s="27">
        <v>11.5</v>
      </c>
      <c r="Q215" s="27" t="s">
        <v>811</v>
      </c>
      <c r="R215" s="27" t="s">
        <v>811</v>
      </c>
      <c r="S215" s="24" t="s">
        <v>811</v>
      </c>
      <c r="T215" s="24" t="s">
        <v>811</v>
      </c>
      <c r="U215" s="24" t="s">
        <v>811</v>
      </c>
      <c r="V215" s="24" t="s">
        <v>811</v>
      </c>
    </row>
    <row r="216" spans="1:22">
      <c r="A216" t="s">
        <v>2125</v>
      </c>
      <c r="B216" t="s">
        <v>2123</v>
      </c>
      <c r="C216">
        <v>12</v>
      </c>
      <c r="D216" s="55">
        <v>44063</v>
      </c>
      <c r="O216" s="24">
        <v>4.7</v>
      </c>
      <c r="P216" s="27">
        <v>10.5</v>
      </c>
      <c r="Q216" s="27" t="s">
        <v>811</v>
      </c>
      <c r="R216" s="27" t="s">
        <v>811</v>
      </c>
      <c r="S216" s="24" t="s">
        <v>811</v>
      </c>
      <c r="T216" s="24" t="s">
        <v>811</v>
      </c>
      <c r="U216" s="24" t="s">
        <v>811</v>
      </c>
      <c r="V216" s="24" t="s">
        <v>811</v>
      </c>
    </row>
    <row r="217" spans="1:22">
      <c r="A217" t="s">
        <v>2125</v>
      </c>
      <c r="B217" t="s">
        <v>2123</v>
      </c>
      <c r="C217">
        <v>13</v>
      </c>
      <c r="D217" s="55">
        <v>44063</v>
      </c>
      <c r="O217" s="24">
        <v>3.5</v>
      </c>
      <c r="P217" s="27">
        <v>10.199999999999999</v>
      </c>
      <c r="Q217" s="27" t="s">
        <v>811</v>
      </c>
      <c r="R217" s="27" t="s">
        <v>811</v>
      </c>
      <c r="S217" s="24" t="s">
        <v>811</v>
      </c>
      <c r="T217" s="24" t="s">
        <v>811</v>
      </c>
      <c r="U217" s="24" t="s">
        <v>811</v>
      </c>
      <c r="V217" s="24" t="s">
        <v>811</v>
      </c>
    </row>
    <row r="218" spans="1:22">
      <c r="A218" t="s">
        <v>2125</v>
      </c>
      <c r="B218" t="s">
        <v>2123</v>
      </c>
      <c r="C218">
        <v>14</v>
      </c>
      <c r="D218" s="55">
        <v>44063</v>
      </c>
      <c r="O218" s="24">
        <v>1.1000000000000001</v>
      </c>
      <c r="P218" s="27">
        <v>9.6</v>
      </c>
      <c r="Q218" s="27" t="s">
        <v>811</v>
      </c>
      <c r="R218" s="27" t="s">
        <v>811</v>
      </c>
      <c r="S218" s="24" t="s">
        <v>811</v>
      </c>
      <c r="T218" s="24" t="s">
        <v>811</v>
      </c>
      <c r="U218" s="24" t="s">
        <v>811</v>
      </c>
      <c r="V218" s="24" t="s">
        <v>811</v>
      </c>
    </row>
    <row r="219" spans="1:22">
      <c r="A219" t="s">
        <v>2125</v>
      </c>
      <c r="B219" t="s">
        <v>2123</v>
      </c>
      <c r="C219">
        <v>15</v>
      </c>
      <c r="D219" s="55">
        <v>44063</v>
      </c>
      <c r="O219" s="24">
        <v>0.4</v>
      </c>
      <c r="P219" s="27">
        <v>9.3000000000000007</v>
      </c>
      <c r="Q219" s="27" t="s">
        <v>811</v>
      </c>
      <c r="R219" s="27" t="s">
        <v>811</v>
      </c>
      <c r="S219" s="24" t="s">
        <v>811</v>
      </c>
      <c r="T219" s="24" t="s">
        <v>811</v>
      </c>
      <c r="U219" s="24" t="s">
        <v>811</v>
      </c>
      <c r="V219" s="24" t="s">
        <v>811</v>
      </c>
    </row>
    <row r="220" spans="1:22">
      <c r="A220" t="s">
        <v>2125</v>
      </c>
      <c r="B220" t="s">
        <v>2123</v>
      </c>
      <c r="C220">
        <v>16</v>
      </c>
      <c r="D220" s="55">
        <v>44063</v>
      </c>
      <c r="O220" s="24">
        <v>0.3</v>
      </c>
      <c r="P220" s="27">
        <v>9.1999999999999993</v>
      </c>
      <c r="Q220" s="27" t="s">
        <v>811</v>
      </c>
      <c r="R220" s="27" t="s">
        <v>811</v>
      </c>
      <c r="S220" s="24" t="s">
        <v>811</v>
      </c>
      <c r="T220" s="24" t="s">
        <v>811</v>
      </c>
      <c r="U220" s="24" t="s">
        <v>811</v>
      </c>
      <c r="V220" s="24" t="s">
        <v>811</v>
      </c>
    </row>
    <row r="221" spans="1:22">
      <c r="A221" t="s">
        <v>2125</v>
      </c>
      <c r="B221" t="s">
        <v>2123</v>
      </c>
      <c r="C221">
        <v>17</v>
      </c>
      <c r="D221" s="55">
        <v>44063</v>
      </c>
      <c r="O221" s="24">
        <v>0.2</v>
      </c>
      <c r="P221" s="27">
        <v>9.1</v>
      </c>
      <c r="Q221" s="24">
        <v>5.76</v>
      </c>
      <c r="R221" s="23">
        <v>10.3</v>
      </c>
      <c r="S221" s="140">
        <v>2.1690666666666667</v>
      </c>
      <c r="T221" s="140">
        <v>2.5000000000000001E-2</v>
      </c>
      <c r="U221" s="24">
        <v>1.9402932588807928</v>
      </c>
      <c r="V221" s="49">
        <v>42.04722041259501</v>
      </c>
    </row>
  </sheetData>
  <mergeCells count="3">
    <mergeCell ref="A3:H3"/>
    <mergeCell ref="A4:H12"/>
    <mergeCell ref="A13:L14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596A4-F3B5-4DFC-A9D0-97493C503179}">
  <dimension ref="A1:X88"/>
  <sheetViews>
    <sheetView zoomScale="70" zoomScaleNormal="70" workbookViewId="0">
      <selection activeCell="A23" sqref="A23"/>
    </sheetView>
  </sheetViews>
  <sheetFormatPr defaultColWidth="8.796875" defaultRowHeight="15.6"/>
  <sheetData>
    <row r="1" spans="1:24">
      <c r="A1" s="27"/>
      <c r="B1" s="27"/>
      <c r="C1" s="27"/>
      <c r="D1" s="18"/>
      <c r="E1" s="139"/>
      <c r="F1" s="27"/>
      <c r="G1" s="27"/>
      <c r="H1" s="27"/>
      <c r="I1" s="27"/>
      <c r="J1" s="52"/>
      <c r="K1" s="27"/>
      <c r="L1" s="27"/>
      <c r="M1" s="27"/>
      <c r="N1" s="27"/>
      <c r="O1" s="27"/>
      <c r="P1" s="27"/>
      <c r="Q1" s="124"/>
      <c r="R1" s="125"/>
      <c r="S1" s="125"/>
      <c r="T1" s="125"/>
      <c r="U1" s="125"/>
      <c r="V1" s="49"/>
      <c r="W1" s="49"/>
      <c r="X1" s="125"/>
    </row>
    <row r="2" spans="1:24" s="747" customFormat="1" ht="21" thickBot="1">
      <c r="A2" s="146" t="s">
        <v>804</v>
      </c>
      <c r="B2" s="146" t="s">
        <v>20</v>
      </c>
      <c r="C2" s="146" t="s">
        <v>701</v>
      </c>
      <c r="D2" s="146" t="s">
        <v>805</v>
      </c>
      <c r="E2" s="1407" t="s">
        <v>786</v>
      </c>
      <c r="F2" s="146" t="s">
        <v>1000</v>
      </c>
      <c r="G2" s="146" t="s">
        <v>1008</v>
      </c>
      <c r="H2" s="146" t="s">
        <v>806</v>
      </c>
      <c r="I2" s="146" t="s">
        <v>807</v>
      </c>
      <c r="J2" s="147" t="s">
        <v>1009</v>
      </c>
      <c r="K2" s="146" t="s">
        <v>1015</v>
      </c>
      <c r="L2" s="1408" t="s">
        <v>1016</v>
      </c>
      <c r="M2" s="146" t="s">
        <v>703</v>
      </c>
      <c r="N2" s="146" t="s">
        <v>1017</v>
      </c>
      <c r="O2" s="146" t="s">
        <v>808</v>
      </c>
      <c r="P2" s="146" t="s">
        <v>1018</v>
      </c>
      <c r="Q2" s="1409" t="s">
        <v>809</v>
      </c>
      <c r="R2" s="1409" t="s">
        <v>1019</v>
      </c>
      <c r="S2" s="146" t="s">
        <v>1021</v>
      </c>
      <c r="T2" s="146" t="s">
        <v>1010</v>
      </c>
      <c r="U2" s="146" t="s">
        <v>1011</v>
      </c>
      <c r="V2" s="146" t="s">
        <v>1012</v>
      </c>
      <c r="W2" s="146" t="s">
        <v>1013</v>
      </c>
      <c r="X2" s="146" t="s">
        <v>1014</v>
      </c>
    </row>
    <row r="3" spans="1:24" ht="16.2" thickTop="1">
      <c r="A3" s="27">
        <v>32</v>
      </c>
      <c r="B3" t="s">
        <v>2126</v>
      </c>
      <c r="C3" t="s">
        <v>2127</v>
      </c>
      <c r="D3" s="27">
        <v>0.5</v>
      </c>
      <c r="E3" s="133">
        <v>44426</v>
      </c>
      <c r="G3">
        <v>4</v>
      </c>
      <c r="H3">
        <v>17.5</v>
      </c>
      <c r="I3">
        <v>6.9</v>
      </c>
      <c r="J3" s="172">
        <v>0.39428571428571429</v>
      </c>
      <c r="K3" s="24">
        <v>7.52</v>
      </c>
      <c r="L3" s="27">
        <v>26.2</v>
      </c>
      <c r="M3" s="27">
        <v>6.09</v>
      </c>
      <c r="N3" s="27">
        <v>3.9</v>
      </c>
      <c r="O3" s="24">
        <v>0.12385714285714289</v>
      </c>
      <c r="P3" s="24">
        <v>9.2517440476190482E-2</v>
      </c>
      <c r="Q3" s="24">
        <v>0.25601553290340467</v>
      </c>
      <c r="R3" s="49">
        <v>24.285407925407931</v>
      </c>
      <c r="S3" s="24">
        <v>0.21637458333333337</v>
      </c>
      <c r="T3" t="s">
        <v>815</v>
      </c>
      <c r="U3" t="s">
        <v>1128</v>
      </c>
      <c r="V3" t="s">
        <v>1042</v>
      </c>
      <c r="W3" t="s">
        <v>714</v>
      </c>
      <c r="X3" t="s">
        <v>2171</v>
      </c>
    </row>
    <row r="4" spans="1:24">
      <c r="A4" s="27">
        <v>32</v>
      </c>
      <c r="B4" t="s">
        <v>2126</v>
      </c>
      <c r="C4" t="s">
        <v>2127</v>
      </c>
      <c r="D4" s="27">
        <v>1</v>
      </c>
      <c r="E4" s="133">
        <v>44426</v>
      </c>
      <c r="K4" s="24">
        <v>7.55</v>
      </c>
      <c r="L4" s="27">
        <v>26.2</v>
      </c>
      <c r="M4" s="27" t="s">
        <v>811</v>
      </c>
      <c r="N4" s="27" t="s">
        <v>811</v>
      </c>
      <c r="O4" s="24" t="s">
        <v>811</v>
      </c>
      <c r="P4" s="24" t="s">
        <v>811</v>
      </c>
      <c r="Q4" s="24" t="s">
        <v>811</v>
      </c>
      <c r="R4" s="24" t="s">
        <v>811</v>
      </c>
      <c r="S4" s="24" t="s">
        <v>811</v>
      </c>
    </row>
    <row r="5" spans="1:24">
      <c r="A5" s="27">
        <v>32</v>
      </c>
      <c r="B5" t="s">
        <v>2126</v>
      </c>
      <c r="C5" t="s">
        <v>2127</v>
      </c>
      <c r="D5" s="27">
        <v>2</v>
      </c>
      <c r="E5" s="133">
        <v>44426</v>
      </c>
      <c r="K5" s="24">
        <v>7.55</v>
      </c>
      <c r="L5" s="27">
        <v>26.2</v>
      </c>
      <c r="M5" s="27" t="s">
        <v>811</v>
      </c>
      <c r="N5" s="27" t="s">
        <v>811</v>
      </c>
      <c r="O5" s="140" t="s">
        <v>811</v>
      </c>
      <c r="P5" s="140" t="s">
        <v>811</v>
      </c>
      <c r="Q5" s="24" t="s">
        <v>811</v>
      </c>
      <c r="R5" s="24" t="s">
        <v>811</v>
      </c>
      <c r="S5" s="140" t="s">
        <v>811</v>
      </c>
    </row>
    <row r="6" spans="1:24">
      <c r="A6" s="27">
        <v>32</v>
      </c>
      <c r="B6" t="s">
        <v>2126</v>
      </c>
      <c r="C6" t="s">
        <v>2127</v>
      </c>
      <c r="D6" s="27">
        <v>3</v>
      </c>
      <c r="E6" s="133">
        <v>44426</v>
      </c>
      <c r="K6" s="24">
        <v>7.5</v>
      </c>
      <c r="L6" s="27">
        <v>26.2</v>
      </c>
      <c r="M6" s="27">
        <v>6.09</v>
      </c>
      <c r="N6" s="27">
        <v>3.9</v>
      </c>
      <c r="O6" s="24">
        <v>2.3314285714285714</v>
      </c>
      <c r="P6" s="24">
        <v>0.75303253968254025</v>
      </c>
      <c r="Q6" s="24">
        <v>1.3991685980906383</v>
      </c>
      <c r="R6" s="49">
        <v>18.341351981351984</v>
      </c>
      <c r="S6" s="24">
        <v>3.0844611111111115</v>
      </c>
    </row>
    <row r="7" spans="1:24">
      <c r="A7" s="27">
        <v>32</v>
      </c>
      <c r="B7" t="s">
        <v>2126</v>
      </c>
      <c r="C7" t="s">
        <v>2127</v>
      </c>
      <c r="D7" s="27">
        <v>4</v>
      </c>
      <c r="E7" s="133">
        <v>44426</v>
      </c>
      <c r="K7" s="24">
        <v>7.55</v>
      </c>
      <c r="L7" s="27">
        <v>26.2</v>
      </c>
      <c r="M7" s="27" t="s">
        <v>811</v>
      </c>
      <c r="N7" s="27" t="s">
        <v>811</v>
      </c>
      <c r="O7" s="24" t="s">
        <v>811</v>
      </c>
      <c r="P7" s="24" t="s">
        <v>811</v>
      </c>
      <c r="Q7" s="24" t="s">
        <v>811</v>
      </c>
      <c r="R7" s="24" t="s">
        <v>811</v>
      </c>
      <c r="S7" s="24" t="s">
        <v>811</v>
      </c>
    </row>
    <row r="8" spans="1:24">
      <c r="A8" s="27">
        <v>32</v>
      </c>
      <c r="B8" t="s">
        <v>2126</v>
      </c>
      <c r="C8" t="s">
        <v>2127</v>
      </c>
      <c r="D8" s="27">
        <v>5</v>
      </c>
      <c r="E8" s="133">
        <v>44426</v>
      </c>
      <c r="K8" s="24">
        <v>7.4</v>
      </c>
      <c r="L8" s="27">
        <v>26.1</v>
      </c>
      <c r="M8" s="27" t="s">
        <v>811</v>
      </c>
      <c r="N8" s="27" t="s">
        <v>811</v>
      </c>
      <c r="O8" s="24" t="s">
        <v>811</v>
      </c>
      <c r="P8" s="24" t="s">
        <v>811</v>
      </c>
      <c r="Q8" s="24" t="s">
        <v>811</v>
      </c>
      <c r="R8" s="24" t="s">
        <v>811</v>
      </c>
      <c r="S8" s="24" t="s">
        <v>811</v>
      </c>
    </row>
    <row r="9" spans="1:24">
      <c r="A9" s="27">
        <v>32</v>
      </c>
      <c r="B9" t="s">
        <v>2126</v>
      </c>
      <c r="C9" t="s">
        <v>2127</v>
      </c>
      <c r="D9" s="27">
        <v>6</v>
      </c>
      <c r="E9" s="133">
        <v>44426</v>
      </c>
      <c r="K9" s="24">
        <v>6.96</v>
      </c>
      <c r="L9" s="27">
        <v>25.2</v>
      </c>
      <c r="M9" s="27" t="s">
        <v>811</v>
      </c>
      <c r="N9" s="27" t="s">
        <v>811</v>
      </c>
      <c r="O9" s="24" t="s">
        <v>811</v>
      </c>
      <c r="P9" s="24" t="s">
        <v>811</v>
      </c>
      <c r="Q9" s="24" t="s">
        <v>811</v>
      </c>
      <c r="R9" s="24" t="s">
        <v>811</v>
      </c>
      <c r="S9" s="24" t="s">
        <v>811</v>
      </c>
    </row>
    <row r="10" spans="1:24">
      <c r="A10" s="27">
        <v>32</v>
      </c>
      <c r="B10" t="s">
        <v>2126</v>
      </c>
      <c r="C10" t="s">
        <v>2127</v>
      </c>
      <c r="D10" s="27">
        <v>7</v>
      </c>
      <c r="E10" s="133">
        <v>44426</v>
      </c>
      <c r="K10" s="24">
        <v>6.23</v>
      </c>
      <c r="L10" s="27">
        <v>23.4</v>
      </c>
      <c r="M10" s="27" t="s">
        <v>811</v>
      </c>
      <c r="N10" s="27" t="s">
        <v>811</v>
      </c>
      <c r="O10" s="24" t="s">
        <v>811</v>
      </c>
      <c r="P10" s="24" t="s">
        <v>811</v>
      </c>
      <c r="Q10" s="24" t="s">
        <v>811</v>
      </c>
      <c r="R10" s="24" t="s">
        <v>811</v>
      </c>
      <c r="S10" s="24" t="s">
        <v>811</v>
      </c>
    </row>
    <row r="11" spans="1:24">
      <c r="A11" s="27">
        <v>32</v>
      </c>
      <c r="B11" t="s">
        <v>2126</v>
      </c>
      <c r="C11" t="s">
        <v>2127</v>
      </c>
      <c r="D11" s="27">
        <v>8</v>
      </c>
      <c r="E11" s="133">
        <v>44426</v>
      </c>
      <c r="K11" s="24">
        <v>8.8000000000000007</v>
      </c>
      <c r="L11" s="27">
        <v>19.399999999999999</v>
      </c>
      <c r="M11" s="27" t="s">
        <v>811</v>
      </c>
      <c r="N11" s="27" t="s">
        <v>811</v>
      </c>
      <c r="O11" s="140" t="s">
        <v>811</v>
      </c>
      <c r="P11" s="140" t="s">
        <v>811</v>
      </c>
      <c r="Q11" s="24" t="s">
        <v>811</v>
      </c>
      <c r="R11" s="24" t="s">
        <v>811</v>
      </c>
      <c r="S11" s="140" t="s">
        <v>811</v>
      </c>
    </row>
    <row r="12" spans="1:24">
      <c r="A12" s="27">
        <v>32</v>
      </c>
      <c r="B12" t="s">
        <v>2126</v>
      </c>
      <c r="C12" t="s">
        <v>2127</v>
      </c>
      <c r="D12" s="27">
        <v>9</v>
      </c>
      <c r="E12" s="133">
        <v>44426</v>
      </c>
      <c r="K12" s="24">
        <v>10.66</v>
      </c>
      <c r="L12" s="27">
        <v>16.600000000000001</v>
      </c>
      <c r="M12" s="27">
        <v>5.83</v>
      </c>
      <c r="N12" s="23">
        <v>4</v>
      </c>
      <c r="O12" s="24">
        <v>1.1333333333333337</v>
      </c>
      <c r="P12" s="24">
        <v>1.7811277777777779</v>
      </c>
      <c r="Q12" s="24">
        <v>0.38402329935510704</v>
      </c>
      <c r="R12" s="49">
        <v>17.241701631701638</v>
      </c>
      <c r="S12" s="24">
        <v>2.9144611111111116</v>
      </c>
    </row>
    <row r="13" spans="1:24">
      <c r="A13" s="27">
        <v>32</v>
      </c>
      <c r="B13" t="s">
        <v>2126</v>
      </c>
      <c r="C13" t="s">
        <v>2127</v>
      </c>
      <c r="D13" s="27">
        <v>10</v>
      </c>
      <c r="E13" s="133">
        <v>44426</v>
      </c>
      <c r="K13" s="24">
        <v>8.4</v>
      </c>
      <c r="L13" s="27">
        <v>13.4</v>
      </c>
      <c r="M13" s="27" t="s">
        <v>811</v>
      </c>
      <c r="N13" s="27" t="s">
        <v>811</v>
      </c>
      <c r="O13" s="24" t="s">
        <v>811</v>
      </c>
      <c r="P13" s="24" t="s">
        <v>811</v>
      </c>
      <c r="Q13" s="24" t="s">
        <v>811</v>
      </c>
      <c r="R13" s="24" t="s">
        <v>811</v>
      </c>
      <c r="S13" s="24" t="s">
        <v>811</v>
      </c>
    </row>
    <row r="14" spans="1:24">
      <c r="A14" s="27">
        <v>32</v>
      </c>
      <c r="B14" t="s">
        <v>2126</v>
      </c>
      <c r="C14" t="s">
        <v>2127</v>
      </c>
      <c r="D14" s="27">
        <v>11</v>
      </c>
      <c r="E14" s="133">
        <v>44426</v>
      </c>
      <c r="K14" s="24">
        <v>6.05</v>
      </c>
      <c r="L14" s="27">
        <v>11.6</v>
      </c>
      <c r="M14" s="27" t="s">
        <v>811</v>
      </c>
      <c r="N14" s="27" t="s">
        <v>811</v>
      </c>
      <c r="O14" s="24" t="s">
        <v>811</v>
      </c>
      <c r="P14" s="24" t="s">
        <v>811</v>
      </c>
      <c r="Q14" s="24" t="s">
        <v>811</v>
      </c>
      <c r="R14" s="24" t="s">
        <v>811</v>
      </c>
      <c r="S14" s="24" t="s">
        <v>811</v>
      </c>
    </row>
    <row r="15" spans="1:24">
      <c r="A15" s="27">
        <v>32</v>
      </c>
      <c r="B15" t="s">
        <v>2126</v>
      </c>
      <c r="C15" t="s">
        <v>2127</v>
      </c>
      <c r="D15" s="27">
        <v>12</v>
      </c>
      <c r="E15" s="133">
        <v>44426</v>
      </c>
      <c r="K15" s="24">
        <v>2.5</v>
      </c>
      <c r="L15" s="27">
        <v>9.6999999999999993</v>
      </c>
      <c r="M15" s="27" t="s">
        <v>811</v>
      </c>
      <c r="N15" s="27" t="s">
        <v>811</v>
      </c>
      <c r="O15" s="24" t="s">
        <v>811</v>
      </c>
      <c r="P15" s="24" t="s">
        <v>811</v>
      </c>
      <c r="Q15" s="24" t="s">
        <v>811</v>
      </c>
      <c r="R15" s="24" t="s">
        <v>811</v>
      </c>
      <c r="S15" s="24" t="s">
        <v>811</v>
      </c>
    </row>
    <row r="16" spans="1:24">
      <c r="A16" s="27">
        <v>32</v>
      </c>
      <c r="B16" t="s">
        <v>2126</v>
      </c>
      <c r="C16" t="s">
        <v>2127</v>
      </c>
      <c r="D16" s="27">
        <v>13</v>
      </c>
      <c r="E16" s="133">
        <v>44426</v>
      </c>
      <c r="K16" s="24">
        <v>1.1000000000000001</v>
      </c>
      <c r="L16" s="27">
        <v>9.1</v>
      </c>
      <c r="M16" s="27" t="s">
        <v>811</v>
      </c>
      <c r="N16" s="27" t="s">
        <v>811</v>
      </c>
      <c r="O16" s="24" t="s">
        <v>811</v>
      </c>
      <c r="P16" s="24" t="s">
        <v>811</v>
      </c>
      <c r="Q16" s="24" t="s">
        <v>811</v>
      </c>
      <c r="R16" s="24" t="s">
        <v>811</v>
      </c>
      <c r="S16" s="24" t="s">
        <v>811</v>
      </c>
    </row>
    <row r="17" spans="1:24">
      <c r="A17" s="27">
        <v>32</v>
      </c>
      <c r="B17" t="s">
        <v>2126</v>
      </c>
      <c r="C17" t="s">
        <v>2127</v>
      </c>
      <c r="D17" s="27">
        <v>14</v>
      </c>
      <c r="E17" s="133">
        <v>44426</v>
      </c>
      <c r="K17" s="24">
        <v>0.6</v>
      </c>
      <c r="L17" s="27">
        <v>8.8000000000000007</v>
      </c>
      <c r="M17" s="27" t="s">
        <v>811</v>
      </c>
      <c r="N17" s="27" t="s">
        <v>811</v>
      </c>
      <c r="O17" s="24" t="s">
        <v>811</v>
      </c>
      <c r="P17" s="24" t="s">
        <v>811</v>
      </c>
      <c r="Q17" s="24" t="s">
        <v>811</v>
      </c>
      <c r="R17" s="24" t="s">
        <v>811</v>
      </c>
      <c r="S17" s="24" t="s">
        <v>811</v>
      </c>
    </row>
    <row r="18" spans="1:24">
      <c r="A18" s="27">
        <v>32</v>
      </c>
      <c r="B18" t="s">
        <v>2126</v>
      </c>
      <c r="C18" t="s">
        <v>2127</v>
      </c>
      <c r="D18" s="27">
        <v>15</v>
      </c>
      <c r="E18" s="133">
        <v>44426</v>
      </c>
      <c r="K18" s="24">
        <v>0.5</v>
      </c>
      <c r="L18" s="27">
        <v>8.5</v>
      </c>
      <c r="M18" s="27" t="s">
        <v>811</v>
      </c>
      <c r="N18" s="27" t="s">
        <v>811</v>
      </c>
      <c r="O18" s="24" t="s">
        <v>811</v>
      </c>
      <c r="P18" s="24" t="s">
        <v>811</v>
      </c>
      <c r="Q18" s="24" t="s">
        <v>811</v>
      </c>
      <c r="R18" s="24" t="s">
        <v>811</v>
      </c>
      <c r="S18" s="24" t="s">
        <v>811</v>
      </c>
    </row>
    <row r="19" spans="1:24">
      <c r="A19" s="27">
        <v>32</v>
      </c>
      <c r="B19" t="s">
        <v>2126</v>
      </c>
      <c r="C19" t="s">
        <v>2127</v>
      </c>
      <c r="D19" s="27">
        <v>16</v>
      </c>
      <c r="E19" s="133">
        <v>44426</v>
      </c>
      <c r="K19" s="24">
        <v>0.5</v>
      </c>
      <c r="L19" s="27">
        <v>8.1999999999999993</v>
      </c>
      <c r="M19" s="27">
        <v>5.61</v>
      </c>
      <c r="N19" s="27">
        <v>8.6000000000000014</v>
      </c>
      <c r="O19" s="24">
        <v>2.5000000000000001E-2</v>
      </c>
      <c r="P19" s="24">
        <v>9.8685202380952362</v>
      </c>
      <c r="Q19" s="24">
        <v>1.9079571792145067</v>
      </c>
      <c r="R19" s="49">
        <v>36.767925407925411</v>
      </c>
      <c r="S19" s="24">
        <v>9.8935202380952365</v>
      </c>
    </row>
    <row r="20" spans="1:24">
      <c r="A20" s="27">
        <v>32</v>
      </c>
      <c r="B20" t="s">
        <v>2126</v>
      </c>
      <c r="C20" t="s">
        <v>2127</v>
      </c>
      <c r="D20" s="27">
        <v>17</v>
      </c>
      <c r="E20" s="133">
        <v>44426</v>
      </c>
      <c r="K20" s="24">
        <v>0.4</v>
      </c>
      <c r="L20" s="27">
        <v>8.1999999999999993</v>
      </c>
      <c r="M20" s="27" t="s">
        <v>811</v>
      </c>
      <c r="N20" s="27" t="s">
        <v>811</v>
      </c>
      <c r="O20" s="140" t="s">
        <v>811</v>
      </c>
      <c r="P20" s="140" t="s">
        <v>811</v>
      </c>
      <c r="Q20" s="24" t="s">
        <v>811</v>
      </c>
      <c r="R20" s="24" t="s">
        <v>811</v>
      </c>
      <c r="S20" s="140" t="s">
        <v>811</v>
      </c>
    </row>
    <row r="22" spans="1:24">
      <c r="A22" s="27"/>
      <c r="B22" s="27"/>
      <c r="C22" s="27"/>
      <c r="D22" s="18"/>
      <c r="E22" s="139"/>
      <c r="F22" s="27"/>
      <c r="G22" s="27"/>
      <c r="H22" s="27"/>
      <c r="I22" s="27"/>
      <c r="J22" s="52"/>
      <c r="K22" s="27"/>
      <c r="L22" s="27"/>
      <c r="M22" s="27"/>
      <c r="N22" s="27"/>
      <c r="O22" s="27"/>
      <c r="P22" s="27"/>
      <c r="Q22" s="124"/>
      <c r="R22" s="125"/>
      <c r="S22" s="125"/>
      <c r="T22" s="125"/>
      <c r="U22" s="125"/>
      <c r="V22" s="49"/>
      <c r="W22" s="49"/>
      <c r="X22" s="125"/>
    </row>
    <row r="23" spans="1:24" s="747" customFormat="1" ht="21" thickBot="1">
      <c r="A23" s="146" t="s">
        <v>804</v>
      </c>
      <c r="B23" s="146" t="s">
        <v>20</v>
      </c>
      <c r="C23" s="146" t="s">
        <v>701</v>
      </c>
      <c r="D23" s="146" t="s">
        <v>805</v>
      </c>
      <c r="E23" s="1407" t="s">
        <v>786</v>
      </c>
      <c r="F23" s="146" t="s">
        <v>1000</v>
      </c>
      <c r="G23" s="146" t="s">
        <v>1008</v>
      </c>
      <c r="H23" s="146" t="s">
        <v>806</v>
      </c>
      <c r="I23" s="146" t="s">
        <v>807</v>
      </c>
      <c r="J23" s="147" t="s">
        <v>1009</v>
      </c>
      <c r="K23" s="146" t="s">
        <v>1015</v>
      </c>
      <c r="L23" s="1408" t="s">
        <v>1016</v>
      </c>
      <c r="M23" s="146" t="s">
        <v>703</v>
      </c>
      <c r="N23" s="146" t="s">
        <v>1017</v>
      </c>
      <c r="O23" s="146" t="s">
        <v>808</v>
      </c>
      <c r="P23" s="146" t="s">
        <v>1018</v>
      </c>
      <c r="Q23" s="1409" t="s">
        <v>809</v>
      </c>
      <c r="R23" s="1409" t="s">
        <v>1019</v>
      </c>
      <c r="S23" s="146" t="s">
        <v>1021</v>
      </c>
      <c r="T23" s="146" t="s">
        <v>1010</v>
      </c>
      <c r="U23" s="146" t="s">
        <v>1011</v>
      </c>
      <c r="V23" s="146" t="s">
        <v>1012</v>
      </c>
      <c r="W23" s="146" t="s">
        <v>1013</v>
      </c>
      <c r="X23" s="146" t="s">
        <v>1014</v>
      </c>
    </row>
    <row r="24" spans="1:24" ht="16.2" thickTop="1">
      <c r="A24" s="27">
        <v>32</v>
      </c>
      <c r="B24" t="s">
        <v>2126</v>
      </c>
      <c r="C24" t="s">
        <v>2135</v>
      </c>
      <c r="D24" s="27">
        <v>0.5</v>
      </c>
      <c r="E24" s="133">
        <v>44426</v>
      </c>
      <c r="G24">
        <v>2</v>
      </c>
      <c r="H24">
        <v>5.0999999999999996</v>
      </c>
      <c r="I24">
        <v>2.2200000000000002</v>
      </c>
      <c r="J24" s="172">
        <v>0.43529411764705889</v>
      </c>
      <c r="K24" s="24">
        <v>7.51</v>
      </c>
      <c r="L24" s="27">
        <v>26.5</v>
      </c>
      <c r="M24" s="27">
        <v>6.64</v>
      </c>
      <c r="N24" s="27">
        <v>21.700000000000003</v>
      </c>
      <c r="O24" s="24">
        <v>3.9294285714285708</v>
      </c>
      <c r="P24" s="24">
        <v>2.5570630952380968</v>
      </c>
      <c r="Q24" s="24">
        <v>1.8125593202537813</v>
      </c>
      <c r="R24" s="49">
        <v>32.607086247086258</v>
      </c>
      <c r="S24" s="24">
        <v>6.4864916666666677</v>
      </c>
      <c r="T24" t="s">
        <v>815</v>
      </c>
      <c r="U24" t="s">
        <v>1128</v>
      </c>
      <c r="V24" t="s">
        <v>1042</v>
      </c>
      <c r="W24" t="s">
        <v>2172</v>
      </c>
      <c r="X24" t="s">
        <v>2171</v>
      </c>
    </row>
    <row r="25" spans="1:24">
      <c r="A25" s="27">
        <v>32</v>
      </c>
      <c r="B25" t="s">
        <v>2126</v>
      </c>
      <c r="C25" t="s">
        <v>2135</v>
      </c>
      <c r="D25" s="27">
        <v>1</v>
      </c>
      <c r="E25" s="133">
        <v>44426</v>
      </c>
      <c r="K25" s="24">
        <v>7.51</v>
      </c>
      <c r="L25" s="27">
        <v>26.5</v>
      </c>
      <c r="M25" s="27" t="s">
        <v>811</v>
      </c>
      <c r="N25" s="27" t="s">
        <v>811</v>
      </c>
      <c r="O25" s="24" t="s">
        <v>811</v>
      </c>
      <c r="P25" s="24" t="s">
        <v>811</v>
      </c>
      <c r="Q25" s="24" t="s">
        <v>811</v>
      </c>
      <c r="R25" s="24" t="s">
        <v>811</v>
      </c>
      <c r="S25" s="24" t="s">
        <v>811</v>
      </c>
    </row>
    <row r="26" spans="1:24">
      <c r="A26" s="27">
        <v>32</v>
      </c>
      <c r="B26" t="s">
        <v>2126</v>
      </c>
      <c r="C26" t="s">
        <v>2135</v>
      </c>
      <c r="D26" s="27">
        <v>2</v>
      </c>
      <c r="E26" s="133">
        <v>44426</v>
      </c>
      <c r="K26" s="24">
        <v>6.74</v>
      </c>
      <c r="L26" s="27">
        <v>26.3</v>
      </c>
      <c r="M26" s="27" t="s">
        <v>811</v>
      </c>
      <c r="N26" s="27" t="s">
        <v>811</v>
      </c>
      <c r="O26" s="24" t="s">
        <v>811</v>
      </c>
      <c r="P26" s="24" t="s">
        <v>811</v>
      </c>
      <c r="Q26" s="24" t="s">
        <v>811</v>
      </c>
      <c r="R26" s="24" t="s">
        <v>811</v>
      </c>
      <c r="S26" s="24" t="s">
        <v>811</v>
      </c>
    </row>
    <row r="27" spans="1:24">
      <c r="A27" s="27">
        <v>32</v>
      </c>
      <c r="B27" t="s">
        <v>2126</v>
      </c>
      <c r="C27" t="s">
        <v>2135</v>
      </c>
      <c r="D27" s="27">
        <v>3</v>
      </c>
      <c r="E27" s="133">
        <v>44426</v>
      </c>
      <c r="K27" s="24">
        <v>9.5299999999999994</v>
      </c>
      <c r="L27" s="27">
        <v>23.4</v>
      </c>
      <c r="M27" s="27" t="s">
        <v>811</v>
      </c>
      <c r="N27" s="27" t="s">
        <v>811</v>
      </c>
      <c r="O27" s="140" t="s">
        <v>811</v>
      </c>
      <c r="P27" s="140" t="s">
        <v>811</v>
      </c>
      <c r="Q27" s="24" t="s">
        <v>811</v>
      </c>
      <c r="R27" s="24" t="s">
        <v>811</v>
      </c>
      <c r="S27" s="140" t="s">
        <v>811</v>
      </c>
    </row>
    <row r="28" spans="1:24">
      <c r="A28" s="27">
        <v>32</v>
      </c>
      <c r="B28" t="s">
        <v>2126</v>
      </c>
      <c r="C28" t="s">
        <v>2135</v>
      </c>
      <c r="D28" s="27">
        <v>4</v>
      </c>
      <c r="E28" s="133">
        <v>44426</v>
      </c>
      <c r="K28" s="24">
        <v>0.28000000000000003</v>
      </c>
      <c r="L28" s="27">
        <v>19.2</v>
      </c>
      <c r="M28" s="27" t="s">
        <v>811</v>
      </c>
      <c r="N28" s="27" t="s">
        <v>811</v>
      </c>
      <c r="O28" s="24" t="s">
        <v>811</v>
      </c>
      <c r="P28" s="24" t="s">
        <v>811</v>
      </c>
      <c r="Q28" s="24" t="s">
        <v>811</v>
      </c>
      <c r="R28" s="24" t="s">
        <v>811</v>
      </c>
      <c r="S28" s="24" t="s">
        <v>811</v>
      </c>
    </row>
    <row r="29" spans="1:24">
      <c r="A29" s="27">
        <v>32</v>
      </c>
      <c r="B29" t="s">
        <v>2126</v>
      </c>
      <c r="C29" t="s">
        <v>2135</v>
      </c>
      <c r="D29" s="27">
        <v>4.5999999999999996</v>
      </c>
      <c r="E29" s="133">
        <v>44426</v>
      </c>
      <c r="K29" s="24">
        <v>0.27</v>
      </c>
      <c r="L29" s="27">
        <v>15.7</v>
      </c>
      <c r="M29" s="27">
        <v>6.08</v>
      </c>
      <c r="N29" s="23">
        <v>33</v>
      </c>
      <c r="O29" s="140">
        <v>27.352190476190486</v>
      </c>
      <c r="P29" s="140">
        <v>6.7334706349206241</v>
      </c>
      <c r="Q29" s="24">
        <v>1.5899643160120891</v>
      </c>
      <c r="R29" s="49">
        <v>77.781909999999996</v>
      </c>
      <c r="S29" s="24">
        <v>34.085661111111108</v>
      </c>
    </row>
    <row r="31" spans="1:24">
      <c r="A31" s="27"/>
      <c r="B31" s="27"/>
      <c r="C31" s="27"/>
      <c r="D31" s="18"/>
      <c r="E31" s="139"/>
      <c r="F31" s="27"/>
      <c r="G31" s="27"/>
      <c r="H31" s="27"/>
      <c r="I31" s="27"/>
      <c r="J31" s="52"/>
      <c r="K31" s="27"/>
      <c r="L31" s="27"/>
      <c r="M31" s="27"/>
      <c r="N31" s="27"/>
      <c r="O31" s="27"/>
      <c r="P31" s="27"/>
      <c r="Q31" s="124"/>
      <c r="R31" s="125"/>
      <c r="S31" s="125"/>
      <c r="T31" s="125"/>
      <c r="U31" s="125"/>
      <c r="V31" s="49"/>
      <c r="W31" s="49"/>
      <c r="X31" s="125"/>
    </row>
    <row r="32" spans="1:24" s="747" customFormat="1" ht="21" thickBot="1">
      <c r="A32" s="146" t="s">
        <v>804</v>
      </c>
      <c r="B32" s="146" t="s">
        <v>20</v>
      </c>
      <c r="C32" s="146" t="s">
        <v>701</v>
      </c>
      <c r="D32" s="146" t="s">
        <v>805</v>
      </c>
      <c r="E32" s="1407" t="s">
        <v>786</v>
      </c>
      <c r="F32" s="146" t="s">
        <v>1000</v>
      </c>
      <c r="G32" s="146" t="s">
        <v>1008</v>
      </c>
      <c r="H32" s="146" t="s">
        <v>806</v>
      </c>
      <c r="I32" s="146" t="s">
        <v>807</v>
      </c>
      <c r="J32" s="147" t="s">
        <v>1009</v>
      </c>
      <c r="K32" s="146" t="s">
        <v>1015</v>
      </c>
      <c r="L32" s="1408" t="s">
        <v>1016</v>
      </c>
      <c r="M32" s="146" t="s">
        <v>703</v>
      </c>
      <c r="N32" s="146" t="s">
        <v>1017</v>
      </c>
      <c r="O32" s="146" t="s">
        <v>808</v>
      </c>
      <c r="P32" s="146" t="s">
        <v>1018</v>
      </c>
      <c r="Q32" s="1409" t="s">
        <v>809</v>
      </c>
      <c r="R32" s="1409" t="s">
        <v>1019</v>
      </c>
      <c r="S32" s="146" t="s">
        <v>1021</v>
      </c>
      <c r="T32" s="146" t="s">
        <v>1010</v>
      </c>
      <c r="U32" s="146" t="s">
        <v>1011</v>
      </c>
      <c r="V32" s="146" t="s">
        <v>1012</v>
      </c>
      <c r="W32" s="146" t="s">
        <v>1013</v>
      </c>
      <c r="X32" s="146" t="s">
        <v>1014</v>
      </c>
    </row>
    <row r="33" spans="1:24" ht="16.2" thickTop="1">
      <c r="A33" s="27">
        <v>33</v>
      </c>
      <c r="B33" t="s">
        <v>2126</v>
      </c>
      <c r="C33" t="s">
        <v>2136</v>
      </c>
      <c r="D33" s="27">
        <v>0.5</v>
      </c>
      <c r="E33" s="133">
        <v>44427</v>
      </c>
      <c r="F33" t="s">
        <v>1118</v>
      </c>
      <c r="G33">
        <v>3</v>
      </c>
      <c r="H33">
        <v>3.4</v>
      </c>
      <c r="I33">
        <v>3</v>
      </c>
      <c r="J33" s="172">
        <v>0.88235294117647056</v>
      </c>
      <c r="K33" s="24">
        <v>7.15</v>
      </c>
      <c r="L33" s="27">
        <v>26.6</v>
      </c>
      <c r="M33" s="27">
        <v>5.22</v>
      </c>
      <c r="N33" s="27">
        <v>2.1</v>
      </c>
      <c r="O33" s="140">
        <v>2.6779047619047618</v>
      </c>
      <c r="P33" s="140">
        <v>1.104689682539683</v>
      </c>
      <c r="Q33" s="24">
        <v>0.70404271548436292</v>
      </c>
      <c r="R33" s="49">
        <v>22.204989999999999</v>
      </c>
      <c r="S33" s="24">
        <v>3.7825944444444448</v>
      </c>
      <c r="T33" t="s">
        <v>2173</v>
      </c>
      <c r="U33" t="s">
        <v>1037</v>
      </c>
      <c r="V33" t="s">
        <v>1028</v>
      </c>
      <c r="W33" t="s">
        <v>2174</v>
      </c>
    </row>
    <row r="34" spans="1:24">
      <c r="A34" s="27">
        <v>33</v>
      </c>
      <c r="B34" t="s">
        <v>2126</v>
      </c>
      <c r="C34" t="s">
        <v>2136</v>
      </c>
      <c r="D34" s="27">
        <v>0.5</v>
      </c>
      <c r="E34" s="133">
        <v>44427</v>
      </c>
      <c r="F34" t="s">
        <v>1130</v>
      </c>
      <c r="K34" s="24">
        <v>7.15</v>
      </c>
      <c r="L34" s="27">
        <v>26.6</v>
      </c>
      <c r="M34" s="27">
        <v>5.63</v>
      </c>
      <c r="N34" s="27">
        <v>2.5</v>
      </c>
      <c r="O34" s="24">
        <v>2.2569523809523808</v>
      </c>
      <c r="P34" s="24">
        <v>2.0401753968253979</v>
      </c>
      <c r="Q34" s="24">
        <v>0.64003883225851177</v>
      </c>
      <c r="R34" s="68" t="s">
        <v>866</v>
      </c>
      <c r="S34" s="24">
        <v>4.2971277777777788</v>
      </c>
    </row>
    <row r="35" spans="1:24">
      <c r="A35" s="27">
        <v>33</v>
      </c>
      <c r="B35" t="s">
        <v>2126</v>
      </c>
      <c r="C35" t="s">
        <v>2136</v>
      </c>
      <c r="D35" s="27">
        <v>1</v>
      </c>
      <c r="E35" s="133">
        <v>44427</v>
      </c>
      <c r="K35" s="24">
        <v>7.18</v>
      </c>
      <c r="L35" s="27">
        <v>26.6</v>
      </c>
      <c r="M35" s="27" t="s">
        <v>811</v>
      </c>
      <c r="N35" s="27" t="s">
        <v>811</v>
      </c>
      <c r="O35" s="24" t="s">
        <v>811</v>
      </c>
      <c r="P35" s="24" t="s">
        <v>811</v>
      </c>
      <c r="Q35" s="24" t="s">
        <v>811</v>
      </c>
      <c r="R35" s="24" t="s">
        <v>811</v>
      </c>
      <c r="S35" s="24" t="s">
        <v>811</v>
      </c>
    </row>
    <row r="36" spans="1:24">
      <c r="A36" s="27">
        <v>33</v>
      </c>
      <c r="B36" t="s">
        <v>2126</v>
      </c>
      <c r="C36" t="s">
        <v>2136</v>
      </c>
      <c r="D36" s="27">
        <v>2</v>
      </c>
      <c r="E36" s="133">
        <v>44427</v>
      </c>
      <c r="K36" s="24">
        <v>7.07</v>
      </c>
      <c r="L36" s="27">
        <v>26.6</v>
      </c>
      <c r="M36" s="27" t="s">
        <v>811</v>
      </c>
      <c r="N36" s="27" t="s">
        <v>811</v>
      </c>
      <c r="O36" s="24" t="s">
        <v>811</v>
      </c>
      <c r="P36" s="24" t="s">
        <v>811</v>
      </c>
      <c r="Q36" s="24" t="s">
        <v>811</v>
      </c>
      <c r="R36" s="24" t="s">
        <v>811</v>
      </c>
      <c r="S36" s="24" t="s">
        <v>811</v>
      </c>
    </row>
    <row r="37" spans="1:24">
      <c r="A37" s="27">
        <v>33</v>
      </c>
      <c r="B37" t="s">
        <v>2126</v>
      </c>
      <c r="C37" t="s">
        <v>2136</v>
      </c>
      <c r="D37" s="27">
        <v>2.9</v>
      </c>
      <c r="E37" s="133">
        <v>44427</v>
      </c>
      <c r="K37" s="24">
        <v>4.62</v>
      </c>
      <c r="L37" s="27">
        <v>26.3</v>
      </c>
      <c r="M37" s="27">
        <v>5.46</v>
      </c>
      <c r="N37" s="23">
        <v>2</v>
      </c>
      <c r="O37" s="24">
        <v>1.8360000000000003</v>
      </c>
      <c r="P37" s="24">
        <v>2.916727777777778</v>
      </c>
      <c r="Q37" s="24">
        <v>0.70404271548436292</v>
      </c>
      <c r="R37" s="49">
        <v>23.096596736596744</v>
      </c>
      <c r="S37" s="24">
        <v>4.7527277777777783</v>
      </c>
    </row>
    <row r="40" spans="1:24">
      <c r="A40" s="27"/>
      <c r="B40" s="27"/>
      <c r="C40" s="27"/>
      <c r="D40" s="18"/>
      <c r="E40" s="139"/>
      <c r="F40" s="27"/>
      <c r="G40" s="27"/>
      <c r="H40" s="27"/>
      <c r="I40" s="27"/>
      <c r="J40" s="52"/>
      <c r="K40" s="27"/>
      <c r="L40" s="27"/>
      <c r="M40" s="27"/>
      <c r="N40" s="27"/>
      <c r="O40" s="27"/>
      <c r="P40" s="27"/>
      <c r="Q40" s="124"/>
      <c r="R40" s="125"/>
      <c r="S40" s="125"/>
      <c r="T40" s="125"/>
      <c r="U40" s="125"/>
      <c r="V40" s="49"/>
      <c r="W40" s="49"/>
      <c r="X40" s="125"/>
    </row>
    <row r="41" spans="1:24" s="747" customFormat="1" ht="21" thickBot="1">
      <c r="A41" s="146" t="s">
        <v>804</v>
      </c>
      <c r="B41" s="146" t="s">
        <v>20</v>
      </c>
      <c r="C41" s="146" t="s">
        <v>701</v>
      </c>
      <c r="D41" s="146" t="s">
        <v>805</v>
      </c>
      <c r="E41" s="1407" t="s">
        <v>786</v>
      </c>
      <c r="F41" s="146" t="s">
        <v>1000</v>
      </c>
      <c r="G41" s="146" t="s">
        <v>1008</v>
      </c>
      <c r="H41" s="146" t="s">
        <v>806</v>
      </c>
      <c r="I41" s="146" t="s">
        <v>807</v>
      </c>
      <c r="J41" s="147" t="s">
        <v>1009</v>
      </c>
      <c r="K41" s="146" t="s">
        <v>1015</v>
      </c>
      <c r="L41" s="1408" t="s">
        <v>1016</v>
      </c>
      <c r="M41" s="146" t="s">
        <v>703</v>
      </c>
      <c r="N41" s="146" t="s">
        <v>1017</v>
      </c>
      <c r="O41" s="146" t="s">
        <v>808</v>
      </c>
      <c r="P41" s="146" t="s">
        <v>1018</v>
      </c>
      <c r="Q41" s="1409" t="s">
        <v>809</v>
      </c>
      <c r="R41" s="1409" t="s">
        <v>1019</v>
      </c>
      <c r="S41" s="146" t="s">
        <v>1021</v>
      </c>
      <c r="T41" s="146" t="s">
        <v>1010</v>
      </c>
      <c r="U41" s="146" t="s">
        <v>1011</v>
      </c>
      <c r="V41" s="146" t="s">
        <v>1012</v>
      </c>
      <c r="W41" s="146" t="s">
        <v>1013</v>
      </c>
      <c r="X41" s="146" t="s">
        <v>1014</v>
      </c>
    </row>
    <row r="42" spans="1:24" ht="16.2" thickTop="1">
      <c r="A42" s="27">
        <v>32</v>
      </c>
      <c r="B42" t="s">
        <v>2126</v>
      </c>
      <c r="C42" t="s">
        <v>2140</v>
      </c>
      <c r="D42" s="27">
        <v>0.5</v>
      </c>
      <c r="E42" s="133">
        <v>44426</v>
      </c>
      <c r="G42">
        <v>2</v>
      </c>
      <c r="H42">
        <v>1.75</v>
      </c>
      <c r="I42">
        <v>0.7</v>
      </c>
      <c r="J42" s="172">
        <v>0.39999999999999997</v>
      </c>
      <c r="K42" s="24">
        <v>8.82</v>
      </c>
      <c r="L42" s="27">
        <v>26.9</v>
      </c>
      <c r="M42" s="27">
        <v>7.3</v>
      </c>
      <c r="N42" s="27">
        <v>52.9</v>
      </c>
      <c r="O42" s="140">
        <v>10.28095238095238</v>
      </c>
      <c r="P42" s="140">
        <v>4.2229753968253991</v>
      </c>
      <c r="Q42" s="24">
        <v>2.3849464740181334</v>
      </c>
      <c r="R42" s="49">
        <v>76.295897435897444</v>
      </c>
      <c r="S42" s="24">
        <v>14.503927777777779</v>
      </c>
      <c r="T42" t="s">
        <v>2175</v>
      </c>
      <c r="U42" t="s">
        <v>1128</v>
      </c>
      <c r="V42" t="s">
        <v>1028</v>
      </c>
      <c r="W42" t="s">
        <v>2176</v>
      </c>
      <c r="X42" t="s">
        <v>2177</v>
      </c>
    </row>
    <row r="43" spans="1:24">
      <c r="A43" s="27">
        <v>32</v>
      </c>
      <c r="B43" t="s">
        <v>2126</v>
      </c>
      <c r="C43" t="s">
        <v>2140</v>
      </c>
      <c r="D43" s="27">
        <v>1</v>
      </c>
      <c r="E43" s="133">
        <v>44426</v>
      </c>
      <c r="K43" s="24">
        <v>8.4700000000000006</v>
      </c>
      <c r="L43" s="27">
        <v>26.4</v>
      </c>
      <c r="M43" s="27" t="s">
        <v>811</v>
      </c>
      <c r="N43" s="27" t="s">
        <v>811</v>
      </c>
      <c r="O43" s="24" t="s">
        <v>811</v>
      </c>
      <c r="P43" s="24" t="s">
        <v>811</v>
      </c>
      <c r="Q43" s="24" t="s">
        <v>811</v>
      </c>
      <c r="R43" s="24" t="s">
        <v>811</v>
      </c>
      <c r="S43" s="24" t="s">
        <v>811</v>
      </c>
    </row>
    <row r="44" spans="1:24">
      <c r="A44" s="27">
        <v>32</v>
      </c>
      <c r="B44" t="s">
        <v>2126</v>
      </c>
      <c r="C44" t="s">
        <v>2140</v>
      </c>
      <c r="D44" s="27">
        <v>1.25</v>
      </c>
      <c r="E44" s="133">
        <v>44426</v>
      </c>
      <c r="K44" s="24">
        <v>12.3</v>
      </c>
      <c r="L44" s="27">
        <v>26.7</v>
      </c>
      <c r="M44" s="27">
        <v>7.08</v>
      </c>
      <c r="N44" s="27">
        <v>61.7</v>
      </c>
      <c r="O44" s="24">
        <v>93.849714285714299</v>
      </c>
      <c r="P44" s="24">
        <v>18.495777380952365</v>
      </c>
      <c r="Q44" s="24">
        <v>4.9606886659577176</v>
      </c>
      <c r="R44" s="49">
        <v>125.63156177156179</v>
      </c>
      <c r="S44" s="24">
        <v>112.34549166666666</v>
      </c>
    </row>
    <row r="46" spans="1:24">
      <c r="A46" s="27"/>
      <c r="B46" s="27"/>
      <c r="C46" s="27"/>
      <c r="D46" s="18"/>
      <c r="E46" s="139"/>
      <c r="F46" s="27"/>
      <c r="G46" s="27"/>
      <c r="H46" s="27"/>
      <c r="I46" s="27"/>
      <c r="J46" s="52"/>
      <c r="K46" s="27"/>
      <c r="L46" s="27"/>
      <c r="M46" s="27"/>
      <c r="N46" s="27"/>
      <c r="O46" s="27"/>
      <c r="P46" s="27"/>
      <c r="Q46" s="124"/>
      <c r="R46" s="125"/>
      <c r="S46" s="125"/>
      <c r="T46" s="125"/>
      <c r="U46" s="125"/>
      <c r="V46" s="49"/>
      <c r="W46" s="49"/>
      <c r="X46" s="125"/>
    </row>
    <row r="47" spans="1:24" s="747" customFormat="1" ht="21" thickBot="1">
      <c r="A47" s="146" t="s">
        <v>804</v>
      </c>
      <c r="B47" s="146" t="s">
        <v>20</v>
      </c>
      <c r="C47" s="146" t="s">
        <v>701</v>
      </c>
      <c r="D47" s="146" t="s">
        <v>805</v>
      </c>
      <c r="E47" s="1407" t="s">
        <v>786</v>
      </c>
      <c r="F47" s="146" t="s">
        <v>1000</v>
      </c>
      <c r="G47" s="146" t="s">
        <v>1008</v>
      </c>
      <c r="H47" s="146" t="s">
        <v>806</v>
      </c>
      <c r="I47" s="146" t="s">
        <v>807</v>
      </c>
      <c r="J47" s="147" t="s">
        <v>1009</v>
      </c>
      <c r="K47" s="146" t="s">
        <v>1015</v>
      </c>
      <c r="L47" s="1408" t="s">
        <v>1016</v>
      </c>
      <c r="M47" s="146" t="s">
        <v>703</v>
      </c>
      <c r="N47" s="146" t="s">
        <v>1017</v>
      </c>
      <c r="O47" s="146" t="s">
        <v>808</v>
      </c>
      <c r="P47" s="146" t="s">
        <v>1018</v>
      </c>
      <c r="Q47" s="1409" t="s">
        <v>809</v>
      </c>
      <c r="R47" s="1409" t="s">
        <v>1019</v>
      </c>
      <c r="S47" s="146" t="s">
        <v>1021</v>
      </c>
      <c r="T47" s="146" t="s">
        <v>1010</v>
      </c>
      <c r="U47" s="146" t="s">
        <v>1011</v>
      </c>
      <c r="V47" s="146" t="s">
        <v>1012</v>
      </c>
      <c r="W47" s="146" t="s">
        <v>1013</v>
      </c>
      <c r="X47" s="146" t="s">
        <v>1014</v>
      </c>
    </row>
    <row r="48" spans="1:24" ht="16.2" thickTop="1">
      <c r="A48" s="27">
        <v>40</v>
      </c>
      <c r="B48" t="s">
        <v>2126</v>
      </c>
      <c r="C48" t="s">
        <v>2144</v>
      </c>
      <c r="D48" s="27">
        <v>0.5</v>
      </c>
      <c r="E48" s="133">
        <v>44447</v>
      </c>
      <c r="F48" t="s">
        <v>1118</v>
      </c>
      <c r="G48">
        <v>4</v>
      </c>
      <c r="H48">
        <v>8.75</v>
      </c>
      <c r="I48">
        <v>3.375</v>
      </c>
      <c r="J48" s="172">
        <v>0.38571428571428573</v>
      </c>
      <c r="K48" s="27">
        <v>7.27</v>
      </c>
      <c r="L48" s="27">
        <v>23.5</v>
      </c>
      <c r="M48" s="27">
        <v>6.52</v>
      </c>
      <c r="N48" s="27">
        <v>21.300000000000004</v>
      </c>
      <c r="O48" s="24">
        <v>3.3959658730158715</v>
      </c>
      <c r="P48" s="24">
        <v>2.2860952380952386</v>
      </c>
      <c r="Q48" s="24">
        <v>0.45733333333333337</v>
      </c>
      <c r="R48" s="49">
        <v>32.607086247086258</v>
      </c>
      <c r="S48" s="24">
        <v>5.6820611111111106</v>
      </c>
      <c r="T48" t="s">
        <v>1174</v>
      </c>
      <c r="U48" t="s">
        <v>1128</v>
      </c>
      <c r="V48" t="s">
        <v>1042</v>
      </c>
      <c r="W48" t="s">
        <v>2178</v>
      </c>
    </row>
    <row r="49" spans="1:24">
      <c r="A49" s="27">
        <v>40</v>
      </c>
      <c r="B49" t="s">
        <v>2126</v>
      </c>
      <c r="C49" t="s">
        <v>2144</v>
      </c>
      <c r="D49" s="27">
        <v>0.5</v>
      </c>
      <c r="E49" s="133">
        <v>44447</v>
      </c>
      <c r="F49" t="s">
        <v>1130</v>
      </c>
      <c r="J49" s="172"/>
      <c r="K49" s="27">
        <v>7.27</v>
      </c>
      <c r="L49" s="27">
        <v>23.5</v>
      </c>
      <c r="M49" s="27">
        <v>6.55</v>
      </c>
      <c r="N49" s="27">
        <v>21.100000000000005</v>
      </c>
      <c r="O49" s="140">
        <v>4.8977944444444441</v>
      </c>
      <c r="P49" s="140">
        <v>1.4506666666666668</v>
      </c>
      <c r="Q49" s="68" t="s">
        <v>866</v>
      </c>
      <c r="R49" s="49">
        <v>33.795897435897444</v>
      </c>
      <c r="S49" s="24">
        <v>6.3484611111111109</v>
      </c>
    </row>
    <row r="50" spans="1:24">
      <c r="A50" s="27">
        <v>40</v>
      </c>
      <c r="B50" t="s">
        <v>2126</v>
      </c>
      <c r="C50" t="s">
        <v>2144</v>
      </c>
      <c r="D50" s="27">
        <v>1</v>
      </c>
      <c r="E50" s="133">
        <v>44447</v>
      </c>
      <c r="K50" s="27">
        <v>7.28</v>
      </c>
      <c r="L50" s="27">
        <v>23.5</v>
      </c>
      <c r="M50" s="27" t="s">
        <v>811</v>
      </c>
      <c r="N50" s="27" t="s">
        <v>811</v>
      </c>
      <c r="O50" s="24" t="s">
        <v>811</v>
      </c>
      <c r="P50" s="24" t="s">
        <v>811</v>
      </c>
      <c r="Q50" s="24" t="s">
        <v>811</v>
      </c>
      <c r="R50" s="24" t="s">
        <v>811</v>
      </c>
      <c r="S50" s="24" t="s">
        <v>811</v>
      </c>
    </row>
    <row r="51" spans="1:24">
      <c r="A51" s="27">
        <v>40</v>
      </c>
      <c r="B51" t="s">
        <v>2126</v>
      </c>
      <c r="C51" t="s">
        <v>2144</v>
      </c>
      <c r="D51" s="27">
        <v>2</v>
      </c>
      <c r="E51" s="133">
        <v>44447</v>
      </c>
      <c r="K51" s="27">
        <v>7.29</v>
      </c>
      <c r="L51" s="27">
        <v>23.5</v>
      </c>
      <c r="M51" s="27" t="s">
        <v>811</v>
      </c>
      <c r="N51" s="27" t="s">
        <v>811</v>
      </c>
      <c r="O51" s="24" t="s">
        <v>811</v>
      </c>
      <c r="P51" s="24" t="s">
        <v>811</v>
      </c>
      <c r="Q51" s="24" t="s">
        <v>811</v>
      </c>
      <c r="R51" s="24" t="s">
        <v>811</v>
      </c>
      <c r="S51" s="24" t="s">
        <v>811</v>
      </c>
    </row>
    <row r="52" spans="1:24">
      <c r="A52" s="27">
        <v>40</v>
      </c>
      <c r="B52" t="s">
        <v>2126</v>
      </c>
      <c r="C52" t="s">
        <v>2144</v>
      </c>
      <c r="D52" s="27">
        <v>3</v>
      </c>
      <c r="E52" s="133">
        <v>44447</v>
      </c>
      <c r="K52" s="27">
        <v>7.28</v>
      </c>
      <c r="L52" s="27">
        <v>23.5</v>
      </c>
      <c r="M52" s="27">
        <v>6.65</v>
      </c>
      <c r="N52" s="27">
        <v>20.6</v>
      </c>
      <c r="O52" s="140">
        <v>3.2920230158730166</v>
      </c>
      <c r="P52" s="140">
        <v>2.4965714285714293</v>
      </c>
      <c r="Q52" s="24">
        <v>0.45733333333333337</v>
      </c>
      <c r="R52" s="49">
        <v>28.594850000000001</v>
      </c>
      <c r="S52" s="24">
        <v>5.7885944444444455</v>
      </c>
    </row>
    <row r="53" spans="1:24">
      <c r="A53" s="27">
        <v>40</v>
      </c>
      <c r="B53" t="s">
        <v>2126</v>
      </c>
      <c r="C53" t="s">
        <v>2144</v>
      </c>
      <c r="D53" s="27">
        <v>4</v>
      </c>
      <c r="E53" s="133">
        <v>44447</v>
      </c>
      <c r="K53" s="27">
        <v>6.81</v>
      </c>
      <c r="L53" s="27">
        <v>23.4</v>
      </c>
      <c r="M53" s="27" t="s">
        <v>811</v>
      </c>
      <c r="N53" s="27" t="s">
        <v>811</v>
      </c>
      <c r="O53" s="24" t="s">
        <v>811</v>
      </c>
      <c r="P53" s="24" t="s">
        <v>811</v>
      </c>
      <c r="Q53" s="24" t="s">
        <v>811</v>
      </c>
      <c r="R53" s="24" t="s">
        <v>811</v>
      </c>
      <c r="S53" s="24" t="s">
        <v>811</v>
      </c>
    </row>
    <row r="54" spans="1:24">
      <c r="A54" s="27">
        <v>40</v>
      </c>
      <c r="B54" t="s">
        <v>2126</v>
      </c>
      <c r="C54" t="s">
        <v>2144</v>
      </c>
      <c r="D54" s="27">
        <v>5</v>
      </c>
      <c r="E54" s="133">
        <v>44447</v>
      </c>
      <c r="K54" s="27">
        <v>6.52</v>
      </c>
      <c r="L54" s="27">
        <v>23.3</v>
      </c>
      <c r="M54" s="27" t="s">
        <v>811</v>
      </c>
      <c r="N54" s="27" t="s">
        <v>811</v>
      </c>
      <c r="O54" s="24" t="s">
        <v>811</v>
      </c>
      <c r="P54" s="24" t="s">
        <v>811</v>
      </c>
      <c r="Q54" s="24" t="s">
        <v>811</v>
      </c>
      <c r="R54" s="24" t="s">
        <v>811</v>
      </c>
      <c r="S54" s="24" t="s">
        <v>811</v>
      </c>
    </row>
    <row r="55" spans="1:24">
      <c r="A55" s="27">
        <v>40</v>
      </c>
      <c r="B55" t="s">
        <v>2126</v>
      </c>
      <c r="C55" t="s">
        <v>2144</v>
      </c>
      <c r="D55" s="27">
        <v>6</v>
      </c>
      <c r="E55" s="133">
        <v>44447</v>
      </c>
      <c r="K55" s="27">
        <v>0.23</v>
      </c>
      <c r="L55" s="27">
        <v>20.7</v>
      </c>
      <c r="M55" s="27" t="s">
        <v>811</v>
      </c>
      <c r="N55" s="27" t="s">
        <v>811</v>
      </c>
      <c r="O55" s="24" t="s">
        <v>811</v>
      </c>
      <c r="P55" s="24" t="s">
        <v>811</v>
      </c>
      <c r="Q55" s="24" t="s">
        <v>811</v>
      </c>
      <c r="R55" s="24" t="s">
        <v>811</v>
      </c>
      <c r="S55" s="24" t="s">
        <v>811</v>
      </c>
    </row>
    <row r="56" spans="1:24">
      <c r="A56" s="27">
        <v>40</v>
      </c>
      <c r="B56" t="s">
        <v>2126</v>
      </c>
      <c r="C56" t="s">
        <v>2144</v>
      </c>
      <c r="D56" s="27">
        <v>7</v>
      </c>
      <c r="E56" s="133">
        <v>44447</v>
      </c>
      <c r="K56" s="27">
        <v>0.24</v>
      </c>
      <c r="L56" s="27">
        <v>17.399999999999999</v>
      </c>
      <c r="M56" s="27" t="s">
        <v>811</v>
      </c>
      <c r="N56" s="27" t="s">
        <v>811</v>
      </c>
      <c r="O56" s="24" t="s">
        <v>811</v>
      </c>
      <c r="P56" s="24" t="s">
        <v>811</v>
      </c>
      <c r="Q56" s="24" t="s">
        <v>811</v>
      </c>
      <c r="R56" s="24" t="s">
        <v>811</v>
      </c>
      <c r="S56" s="24" t="s">
        <v>811</v>
      </c>
    </row>
    <row r="57" spans="1:24">
      <c r="A57" s="27">
        <v>40</v>
      </c>
      <c r="B57" t="s">
        <v>2126</v>
      </c>
      <c r="C57" t="s">
        <v>2144</v>
      </c>
      <c r="D57" s="27">
        <v>8</v>
      </c>
      <c r="E57" s="133">
        <v>44447</v>
      </c>
      <c r="K57" s="27">
        <v>0.19</v>
      </c>
      <c r="L57" s="27">
        <v>14.5</v>
      </c>
      <c r="M57" s="27" t="s">
        <v>811</v>
      </c>
      <c r="N57" s="27" t="s">
        <v>811</v>
      </c>
      <c r="O57" s="24" t="s">
        <v>811</v>
      </c>
      <c r="P57" s="24" t="s">
        <v>811</v>
      </c>
      <c r="Q57" s="24" t="s">
        <v>811</v>
      </c>
      <c r="R57" s="24" t="s">
        <v>811</v>
      </c>
      <c r="S57" s="24" t="s">
        <v>811</v>
      </c>
    </row>
    <row r="58" spans="1:24">
      <c r="A58" s="27">
        <v>40</v>
      </c>
      <c r="B58" t="s">
        <v>2126</v>
      </c>
      <c r="C58" t="s">
        <v>2144</v>
      </c>
      <c r="D58" s="27">
        <v>8.5</v>
      </c>
      <c r="E58" s="133">
        <v>44447</v>
      </c>
      <c r="K58" s="27">
        <v>0.18</v>
      </c>
      <c r="L58" s="27">
        <v>13.7</v>
      </c>
      <c r="M58" s="27">
        <v>5.95</v>
      </c>
      <c r="N58" s="23">
        <v>37</v>
      </c>
      <c r="O58" s="24">
        <v>25.176190476190467</v>
      </c>
      <c r="P58" s="24">
        <v>34.565870634920657</v>
      </c>
      <c r="Q58" s="24">
        <v>1.3335610901396771</v>
      </c>
      <c r="R58" s="49">
        <v>44.197995337995344</v>
      </c>
      <c r="S58" s="24">
        <v>59.742061111111127</v>
      </c>
    </row>
    <row r="60" spans="1:24">
      <c r="A60" s="27"/>
      <c r="B60" s="27"/>
      <c r="C60" s="27"/>
      <c r="D60" s="18"/>
      <c r="E60" s="139"/>
      <c r="F60" s="27"/>
      <c r="G60" s="27"/>
      <c r="H60" s="27"/>
      <c r="I60" s="27"/>
      <c r="J60" s="52"/>
      <c r="K60" s="27"/>
      <c r="L60" s="27"/>
      <c r="M60" s="27"/>
      <c r="N60" s="27"/>
      <c r="O60" s="27"/>
      <c r="P60" s="27"/>
      <c r="Q60" s="124"/>
      <c r="R60" s="125"/>
      <c r="S60" s="125"/>
      <c r="T60" s="125"/>
      <c r="U60" s="125"/>
      <c r="V60" s="49"/>
      <c r="W60" s="49"/>
      <c r="X60" s="125"/>
    </row>
    <row r="61" spans="1:24" s="747" customFormat="1" ht="21" thickBot="1">
      <c r="A61" s="146" t="s">
        <v>804</v>
      </c>
      <c r="B61" s="146" t="s">
        <v>20</v>
      </c>
      <c r="C61" s="146" t="s">
        <v>701</v>
      </c>
      <c r="D61" s="146" t="s">
        <v>805</v>
      </c>
      <c r="E61" s="1407" t="s">
        <v>786</v>
      </c>
      <c r="F61" s="146" t="s">
        <v>1000</v>
      </c>
      <c r="G61" s="146" t="s">
        <v>1008</v>
      </c>
      <c r="H61" s="146" t="s">
        <v>806</v>
      </c>
      <c r="I61" s="146" t="s">
        <v>807</v>
      </c>
      <c r="J61" s="147" t="s">
        <v>1009</v>
      </c>
      <c r="K61" s="146" t="s">
        <v>1015</v>
      </c>
      <c r="L61" s="1408" t="s">
        <v>1016</v>
      </c>
      <c r="M61" s="146" t="s">
        <v>703</v>
      </c>
      <c r="N61" s="146" t="s">
        <v>1017</v>
      </c>
      <c r="O61" s="146" t="s">
        <v>808</v>
      </c>
      <c r="P61" s="146" t="s">
        <v>1018</v>
      </c>
      <c r="Q61" s="1409" t="s">
        <v>809</v>
      </c>
      <c r="R61" s="1409" t="s">
        <v>1019</v>
      </c>
      <c r="S61" s="146" t="s">
        <v>1021</v>
      </c>
      <c r="T61" s="146" t="s">
        <v>1010</v>
      </c>
      <c r="U61" s="146" t="s">
        <v>1011</v>
      </c>
      <c r="V61" s="146" t="s">
        <v>1012</v>
      </c>
      <c r="W61" s="146" t="s">
        <v>1013</v>
      </c>
      <c r="X61" s="146" t="s">
        <v>1014</v>
      </c>
    </row>
    <row r="62" spans="1:24" ht="16.2" thickTop="1">
      <c r="A62" s="27">
        <v>32</v>
      </c>
      <c r="B62" t="s">
        <v>2126</v>
      </c>
      <c r="C62" t="s">
        <v>2148</v>
      </c>
      <c r="D62" s="27">
        <v>0.5</v>
      </c>
      <c r="E62" s="133">
        <v>44426</v>
      </c>
      <c r="G62">
        <v>2</v>
      </c>
      <c r="H62">
        <v>5.13</v>
      </c>
      <c r="I62">
        <v>0.7</v>
      </c>
      <c r="J62" s="172">
        <v>0.1364522417153996</v>
      </c>
      <c r="K62" s="24">
        <v>5.19</v>
      </c>
      <c r="L62" s="27">
        <v>25.6</v>
      </c>
      <c r="M62" s="27">
        <v>6.43</v>
      </c>
      <c r="N62" s="27">
        <v>27.8</v>
      </c>
      <c r="O62" s="24">
        <v>4.8197833333333318</v>
      </c>
      <c r="P62" s="24">
        <v>3.4680000000000004</v>
      </c>
      <c r="Q62" s="24">
        <v>1.4627671707311218</v>
      </c>
      <c r="R62" s="49">
        <v>121.76792540792543</v>
      </c>
      <c r="S62" s="24">
        <v>8.2877833333333317</v>
      </c>
      <c r="T62" t="s">
        <v>2179</v>
      </c>
      <c r="U62" t="s">
        <v>1128</v>
      </c>
      <c r="V62" t="s">
        <v>1028</v>
      </c>
      <c r="W62" t="s">
        <v>2180</v>
      </c>
    </row>
    <row r="63" spans="1:24">
      <c r="A63" s="27">
        <v>32</v>
      </c>
      <c r="B63" t="s">
        <v>2126</v>
      </c>
      <c r="C63" t="s">
        <v>2148</v>
      </c>
      <c r="D63" s="27">
        <v>1</v>
      </c>
      <c r="E63" s="133">
        <v>44426</v>
      </c>
      <c r="K63" s="24">
        <v>5.01</v>
      </c>
      <c r="L63" s="27">
        <v>25.3</v>
      </c>
      <c r="M63" s="27" t="s">
        <v>811</v>
      </c>
      <c r="N63" s="27" t="s">
        <v>811</v>
      </c>
      <c r="O63" s="24" t="s">
        <v>811</v>
      </c>
      <c r="P63" s="24" t="s">
        <v>811</v>
      </c>
      <c r="Q63" s="24" t="s">
        <v>811</v>
      </c>
      <c r="R63" s="24" t="s">
        <v>811</v>
      </c>
      <c r="S63" s="24" t="s">
        <v>811</v>
      </c>
    </row>
    <row r="64" spans="1:24">
      <c r="A64" s="27">
        <v>32</v>
      </c>
      <c r="B64" t="s">
        <v>2126</v>
      </c>
      <c r="C64" t="s">
        <v>2148</v>
      </c>
      <c r="D64" s="27">
        <v>2</v>
      </c>
      <c r="E64" s="133">
        <v>44426</v>
      </c>
      <c r="K64" s="24">
        <v>2.79</v>
      </c>
      <c r="L64" s="27">
        <v>23.6</v>
      </c>
      <c r="M64" s="27" t="s">
        <v>811</v>
      </c>
      <c r="N64" s="27" t="s">
        <v>811</v>
      </c>
      <c r="O64" s="24" t="s">
        <v>811</v>
      </c>
      <c r="P64" s="24" t="s">
        <v>811</v>
      </c>
      <c r="Q64" s="24" t="s">
        <v>811</v>
      </c>
      <c r="R64" s="24" t="s">
        <v>811</v>
      </c>
      <c r="S64" s="24" t="s">
        <v>811</v>
      </c>
    </row>
    <row r="65" spans="1:24">
      <c r="A65" s="27">
        <v>32</v>
      </c>
      <c r="B65" t="s">
        <v>2126</v>
      </c>
      <c r="C65" t="s">
        <v>2148</v>
      </c>
      <c r="D65" s="27">
        <v>3</v>
      </c>
      <c r="E65" s="133">
        <v>44426</v>
      </c>
      <c r="K65" s="24">
        <v>0.22</v>
      </c>
      <c r="L65" s="27">
        <v>22.5</v>
      </c>
      <c r="M65" s="27" t="s">
        <v>811</v>
      </c>
      <c r="N65" s="27" t="s">
        <v>811</v>
      </c>
      <c r="O65" s="24" t="s">
        <v>811</v>
      </c>
      <c r="P65" s="24" t="s">
        <v>811</v>
      </c>
      <c r="Q65" s="24" t="s">
        <v>811</v>
      </c>
      <c r="R65" s="24" t="s">
        <v>811</v>
      </c>
      <c r="S65" s="24" t="s">
        <v>811</v>
      </c>
    </row>
    <row r="66" spans="1:24">
      <c r="A66" s="27">
        <v>32</v>
      </c>
      <c r="B66" t="s">
        <v>2126</v>
      </c>
      <c r="C66" t="s">
        <v>2148</v>
      </c>
      <c r="D66" s="27">
        <v>4</v>
      </c>
      <c r="E66" s="133">
        <v>44426</v>
      </c>
      <c r="K66" s="24">
        <v>0.21</v>
      </c>
      <c r="L66" s="27">
        <v>21.2</v>
      </c>
      <c r="M66" s="27" t="s">
        <v>811</v>
      </c>
      <c r="N66" s="27" t="s">
        <v>811</v>
      </c>
      <c r="O66" s="140" t="s">
        <v>811</v>
      </c>
      <c r="P66" s="140" t="s">
        <v>811</v>
      </c>
      <c r="Q66" s="24" t="s">
        <v>811</v>
      </c>
      <c r="R66" s="24" t="s">
        <v>811</v>
      </c>
      <c r="S66" s="140" t="s">
        <v>811</v>
      </c>
    </row>
    <row r="67" spans="1:24">
      <c r="A67" s="27">
        <v>32</v>
      </c>
      <c r="B67" t="s">
        <v>2126</v>
      </c>
      <c r="C67" t="s">
        <v>2148</v>
      </c>
      <c r="D67" s="27">
        <v>4.5</v>
      </c>
      <c r="E67" s="133">
        <v>44426</v>
      </c>
      <c r="K67" s="24">
        <v>0.2</v>
      </c>
      <c r="L67" s="27">
        <v>20.8</v>
      </c>
      <c r="M67" s="27">
        <v>5.98</v>
      </c>
      <c r="N67" s="27">
        <v>47.70000000000001</v>
      </c>
      <c r="O67" s="140">
        <v>13.365440476190477</v>
      </c>
      <c r="P67" s="140">
        <v>6.8291428571428581</v>
      </c>
      <c r="Q67" s="24">
        <v>2.2577493287371668</v>
      </c>
      <c r="R67" s="49">
        <v>169.02317016317022</v>
      </c>
      <c r="S67" s="24">
        <v>20.194583333333334</v>
      </c>
    </row>
    <row r="68" spans="1:24" ht="16.2" thickBot="1"/>
    <row r="69" spans="1:24">
      <c r="A69" s="27"/>
      <c r="B69" s="27"/>
      <c r="C69" s="2"/>
      <c r="D69" s="520"/>
      <c r="E69" s="503"/>
      <c r="F69" s="512"/>
      <c r="G69" s="7" t="s">
        <v>1533</v>
      </c>
      <c r="H69" s="190" t="s">
        <v>1221</v>
      </c>
      <c r="I69" s="198" t="s">
        <v>1534</v>
      </c>
      <c r="J69" s="75" t="s">
        <v>705</v>
      </c>
      <c r="K69" s="75" t="s">
        <v>705</v>
      </c>
      <c r="L69" s="77" t="s">
        <v>1535</v>
      </c>
      <c r="T69" s="166"/>
    </row>
    <row r="70" spans="1:24">
      <c r="A70" s="27" t="s">
        <v>1536</v>
      </c>
      <c r="B70" s="27" t="s">
        <v>20</v>
      </c>
      <c r="C70" s="422" t="s">
        <v>701</v>
      </c>
      <c r="D70" s="521" t="s">
        <v>1053</v>
      </c>
      <c r="E70" s="504" t="s">
        <v>1054</v>
      </c>
      <c r="F70" s="513" t="s">
        <v>1055</v>
      </c>
      <c r="G70" s="474" t="s">
        <v>1537</v>
      </c>
      <c r="H70" s="475" t="s">
        <v>1538</v>
      </c>
      <c r="I70" s="204" t="s">
        <v>1537</v>
      </c>
      <c r="J70" s="476" t="s">
        <v>1539</v>
      </c>
      <c r="K70" s="476" t="s">
        <v>1540</v>
      </c>
      <c r="L70" s="476" t="s">
        <v>1540</v>
      </c>
      <c r="M70" s="487" t="s">
        <v>792</v>
      </c>
      <c r="N70" s="477" t="s">
        <v>474</v>
      </c>
      <c r="O70" s="487" t="s">
        <v>794</v>
      </c>
      <c r="P70" s="477" t="s">
        <v>480</v>
      </c>
      <c r="Q70" s="487" t="s">
        <v>793</v>
      </c>
      <c r="R70" s="477" t="s">
        <v>483</v>
      </c>
      <c r="S70" s="477" t="s">
        <v>795</v>
      </c>
      <c r="T70" s="743" t="s">
        <v>1541</v>
      </c>
      <c r="U70" s="496" t="s">
        <v>797</v>
      </c>
      <c r="V70" s="496" t="s">
        <v>798</v>
      </c>
    </row>
    <row r="71" spans="1:24">
      <c r="A71" s="27">
        <v>32</v>
      </c>
      <c r="B71" t="s">
        <v>2126</v>
      </c>
      <c r="C71" t="s">
        <v>2154</v>
      </c>
      <c r="D71">
        <v>8</v>
      </c>
      <c r="E71">
        <v>19</v>
      </c>
      <c r="F71">
        <v>2021</v>
      </c>
      <c r="G71">
        <v>3.5</v>
      </c>
      <c r="H71">
        <v>0.5</v>
      </c>
      <c r="I71">
        <v>2.9</v>
      </c>
      <c r="J71" s="24">
        <v>0.8267814443262862</v>
      </c>
      <c r="L71" s="24">
        <v>3.322285714285715</v>
      </c>
    </row>
    <row r="72" spans="1:24">
      <c r="A72" s="27">
        <v>32</v>
      </c>
      <c r="B72" t="s">
        <v>2126</v>
      </c>
      <c r="C72" t="s">
        <v>2154</v>
      </c>
      <c r="D72">
        <v>8</v>
      </c>
      <c r="E72">
        <v>19</v>
      </c>
      <c r="F72">
        <v>2021</v>
      </c>
      <c r="H72">
        <v>2.5</v>
      </c>
      <c r="J72" s="24">
        <v>0.64003883225851177</v>
      </c>
      <c r="L72" s="140">
        <v>3.3740952380952383</v>
      </c>
    </row>
    <row r="73" spans="1:24">
      <c r="A73" s="27"/>
      <c r="J73" s="24"/>
      <c r="L73" s="140"/>
    </row>
    <row r="74" spans="1:24">
      <c r="A74" s="27"/>
      <c r="J74" s="24"/>
      <c r="L74" s="24"/>
    </row>
    <row r="75" spans="1:24">
      <c r="A75" s="27"/>
      <c r="B75" s="27"/>
      <c r="C75" s="27"/>
      <c r="D75" s="18"/>
      <c r="E75" s="139"/>
      <c r="F75" s="27"/>
      <c r="G75" s="27"/>
      <c r="H75" s="27"/>
      <c r="I75" s="27"/>
      <c r="J75" s="52"/>
      <c r="K75" s="27"/>
      <c r="L75" s="27"/>
      <c r="M75" s="27"/>
      <c r="N75" s="27"/>
      <c r="O75" s="27"/>
      <c r="P75" s="27"/>
      <c r="Q75" s="124"/>
      <c r="R75" s="125"/>
      <c r="S75" s="125"/>
      <c r="T75" s="125"/>
      <c r="U75" s="125"/>
      <c r="V75" s="49"/>
      <c r="W75" s="49"/>
      <c r="X75" s="125"/>
    </row>
    <row r="76" spans="1:24" s="747" customFormat="1" ht="21" thickBot="1">
      <c r="A76" s="146" t="s">
        <v>804</v>
      </c>
      <c r="B76" s="146" t="s">
        <v>20</v>
      </c>
      <c r="C76" s="146" t="s">
        <v>701</v>
      </c>
      <c r="D76" s="146" t="s">
        <v>805</v>
      </c>
      <c r="E76" s="1407" t="s">
        <v>786</v>
      </c>
      <c r="F76" s="146" t="s">
        <v>1000</v>
      </c>
      <c r="G76" s="146" t="s">
        <v>1008</v>
      </c>
      <c r="H76" s="146" t="s">
        <v>806</v>
      </c>
      <c r="I76" s="146" t="s">
        <v>807</v>
      </c>
      <c r="J76" s="147" t="s">
        <v>1009</v>
      </c>
      <c r="K76" s="146" t="s">
        <v>1015</v>
      </c>
      <c r="L76" s="1408" t="s">
        <v>1016</v>
      </c>
      <c r="M76" s="146" t="s">
        <v>703</v>
      </c>
      <c r="N76" s="146" t="s">
        <v>1017</v>
      </c>
      <c r="O76" s="146" t="s">
        <v>808</v>
      </c>
      <c r="P76" s="146" t="s">
        <v>1018</v>
      </c>
      <c r="Q76" s="1409" t="s">
        <v>809</v>
      </c>
      <c r="R76" s="1409" t="s">
        <v>1019</v>
      </c>
      <c r="S76" s="146" t="s">
        <v>1021</v>
      </c>
      <c r="T76" s="146" t="s">
        <v>1010</v>
      </c>
      <c r="U76" s="146" t="s">
        <v>1011</v>
      </c>
      <c r="V76" s="146" t="s">
        <v>1012</v>
      </c>
      <c r="W76" s="146" t="s">
        <v>1013</v>
      </c>
      <c r="X76" s="146" t="s">
        <v>1014</v>
      </c>
    </row>
    <row r="77" spans="1:24" ht="16.2" thickTop="1">
      <c r="A77" s="27">
        <v>32</v>
      </c>
      <c r="B77" t="s">
        <v>2126</v>
      </c>
      <c r="C77" t="s">
        <v>2152</v>
      </c>
      <c r="D77" s="27">
        <v>0.5</v>
      </c>
      <c r="E77" s="133">
        <v>44426</v>
      </c>
      <c r="G77">
        <v>2</v>
      </c>
      <c r="H77">
        <v>1.45</v>
      </c>
      <c r="I77">
        <v>0.6</v>
      </c>
      <c r="J77" s="172">
        <v>0.41379310344827586</v>
      </c>
      <c r="K77" s="24">
        <v>2.97</v>
      </c>
      <c r="L77" s="27">
        <v>23.1</v>
      </c>
      <c r="M77" s="27">
        <v>5.74</v>
      </c>
      <c r="N77" s="27">
        <v>10.199999999999999</v>
      </c>
      <c r="O77" s="140">
        <v>5.5614285714285723</v>
      </c>
      <c r="P77" s="140">
        <v>3.0092630952380937</v>
      </c>
      <c r="Q77" s="24">
        <v>2.6075414782598259</v>
      </c>
      <c r="R77" s="49">
        <v>57.57212121212121</v>
      </c>
      <c r="S77" s="24">
        <v>8.570691666666665</v>
      </c>
      <c r="T77" t="s">
        <v>1025</v>
      </c>
      <c r="U77" t="s">
        <v>1128</v>
      </c>
      <c r="V77" t="s">
        <v>1042</v>
      </c>
      <c r="W77" t="s">
        <v>2181</v>
      </c>
      <c r="X77" t="s">
        <v>2182</v>
      </c>
    </row>
    <row r="78" spans="1:24">
      <c r="A78" s="27">
        <v>32</v>
      </c>
      <c r="B78" t="s">
        <v>2126</v>
      </c>
      <c r="C78" t="s">
        <v>2152</v>
      </c>
      <c r="D78" s="27">
        <v>1</v>
      </c>
      <c r="E78" s="133">
        <v>44426</v>
      </c>
      <c r="K78" s="24">
        <v>2.5299999999999998</v>
      </c>
      <c r="L78" s="27">
        <v>23</v>
      </c>
      <c r="M78" s="27">
        <v>5.63</v>
      </c>
      <c r="N78" s="27">
        <v>9.8000000000000007</v>
      </c>
      <c r="O78" s="140">
        <v>6.722285714285718</v>
      </c>
      <c r="P78" s="140">
        <v>4.4018059523809479</v>
      </c>
      <c r="Q78" s="24">
        <v>1.1447743075287038</v>
      </c>
      <c r="R78" s="49">
        <v>60.246946386946412</v>
      </c>
      <c r="S78" s="24">
        <v>11.124091666666665</v>
      </c>
    </row>
    <row r="80" spans="1:24">
      <c r="A80" s="27"/>
      <c r="B80" s="27"/>
      <c r="C80" s="27"/>
      <c r="D80" s="18"/>
      <c r="E80" s="139"/>
      <c r="F80" s="27"/>
      <c r="G80" s="27"/>
      <c r="H80" s="27"/>
      <c r="I80" s="27"/>
      <c r="J80" s="52"/>
      <c r="K80" s="27"/>
      <c r="L80" s="27"/>
      <c r="M80" s="27"/>
      <c r="N80" s="27"/>
      <c r="O80" s="27"/>
      <c r="P80" s="27"/>
      <c r="Q80" s="124"/>
      <c r="R80" s="125"/>
      <c r="S80" s="125"/>
      <c r="T80" s="125"/>
      <c r="U80" s="125"/>
      <c r="V80" s="49"/>
      <c r="W80" s="49"/>
      <c r="X80" s="125"/>
    </row>
    <row r="81" spans="1:24" s="747" customFormat="1" ht="21" thickBot="1">
      <c r="A81" s="146" t="s">
        <v>804</v>
      </c>
      <c r="B81" s="146" t="s">
        <v>20</v>
      </c>
      <c r="C81" s="146" t="s">
        <v>701</v>
      </c>
      <c r="D81" s="146" t="s">
        <v>805</v>
      </c>
      <c r="E81" s="1407" t="s">
        <v>786</v>
      </c>
      <c r="F81" s="146" t="s">
        <v>1000</v>
      </c>
      <c r="G81" s="146" t="s">
        <v>1008</v>
      </c>
      <c r="H81" s="146" t="s">
        <v>806</v>
      </c>
      <c r="I81" s="146" t="s">
        <v>807</v>
      </c>
      <c r="J81" s="147" t="s">
        <v>1009</v>
      </c>
      <c r="K81" s="146" t="s">
        <v>1015</v>
      </c>
      <c r="L81" s="1408" t="s">
        <v>1016</v>
      </c>
      <c r="M81" s="146" t="s">
        <v>703</v>
      </c>
      <c r="N81" s="146" t="s">
        <v>1017</v>
      </c>
      <c r="O81" s="146" t="s">
        <v>808</v>
      </c>
      <c r="P81" s="146" t="s">
        <v>1018</v>
      </c>
      <c r="Q81" s="1409" t="s">
        <v>809</v>
      </c>
      <c r="R81" s="1409" t="s">
        <v>1019</v>
      </c>
      <c r="S81" s="146" t="s">
        <v>1021</v>
      </c>
      <c r="T81" s="146" t="s">
        <v>1010</v>
      </c>
      <c r="U81" s="146" t="s">
        <v>1011</v>
      </c>
      <c r="V81" s="146" t="s">
        <v>1012</v>
      </c>
      <c r="W81" s="146" t="s">
        <v>1013</v>
      </c>
      <c r="X81" s="146" t="s">
        <v>1014</v>
      </c>
    </row>
    <row r="82" spans="1:24" ht="16.2" thickTop="1">
      <c r="A82" s="27">
        <v>33</v>
      </c>
      <c r="B82" t="s">
        <v>2126</v>
      </c>
      <c r="C82" t="s">
        <v>2154</v>
      </c>
      <c r="D82" s="27">
        <v>0.5</v>
      </c>
      <c r="E82" s="133">
        <v>44427</v>
      </c>
      <c r="G82">
        <v>2</v>
      </c>
      <c r="H82">
        <v>3.5</v>
      </c>
      <c r="I82" s="165">
        <v>2.9249999999999998</v>
      </c>
      <c r="J82" s="172">
        <v>0.83571428571428563</v>
      </c>
      <c r="K82" s="24">
        <v>7</v>
      </c>
      <c r="L82" s="27">
        <v>26.9</v>
      </c>
      <c r="M82" s="27">
        <v>6.13</v>
      </c>
      <c r="N82" s="27">
        <v>9.8000000000000007</v>
      </c>
      <c r="O82" s="24">
        <v>3.322285714285715</v>
      </c>
      <c r="P82" s="24">
        <v>2.6521753968253963</v>
      </c>
      <c r="Q82" s="24">
        <v>0.8267814443262862</v>
      </c>
      <c r="R82" s="49">
        <v>33.201491841491851</v>
      </c>
      <c r="S82" s="24">
        <v>5.9744611111111112</v>
      </c>
      <c r="T82" t="s">
        <v>1127</v>
      </c>
      <c r="U82" t="s">
        <v>1037</v>
      </c>
      <c r="V82" t="s">
        <v>1038</v>
      </c>
      <c r="W82" t="s">
        <v>2183</v>
      </c>
    </row>
    <row r="83" spans="1:24">
      <c r="A83" s="27">
        <v>33</v>
      </c>
      <c r="B83" t="s">
        <v>2126</v>
      </c>
      <c r="C83" t="s">
        <v>2154</v>
      </c>
      <c r="D83" s="27">
        <v>1</v>
      </c>
      <c r="E83" s="133">
        <v>44427</v>
      </c>
      <c r="K83" s="24">
        <v>7</v>
      </c>
      <c r="L83" s="27">
        <v>26.9</v>
      </c>
      <c r="M83" s="27" t="s">
        <v>811</v>
      </c>
      <c r="N83" s="27" t="s">
        <v>811</v>
      </c>
      <c r="O83" s="24" t="s">
        <v>811</v>
      </c>
      <c r="P83" s="24" t="s">
        <v>811</v>
      </c>
      <c r="Q83" s="24" t="s">
        <v>811</v>
      </c>
      <c r="R83" s="24" t="s">
        <v>811</v>
      </c>
      <c r="S83" s="24" t="s">
        <v>811</v>
      </c>
    </row>
    <row r="84" spans="1:24">
      <c r="A84" s="27">
        <v>33</v>
      </c>
      <c r="B84" t="s">
        <v>2126</v>
      </c>
      <c r="C84" t="s">
        <v>2154</v>
      </c>
      <c r="D84" s="27">
        <v>1.5</v>
      </c>
      <c r="E84" s="133">
        <v>44427</v>
      </c>
      <c r="K84" s="24">
        <v>7</v>
      </c>
      <c r="L84" s="27">
        <v>26.9</v>
      </c>
      <c r="M84" s="27" t="s">
        <v>811</v>
      </c>
      <c r="N84" s="27" t="s">
        <v>811</v>
      </c>
      <c r="O84" s="24" t="s">
        <v>811</v>
      </c>
      <c r="P84" s="24" t="s">
        <v>811</v>
      </c>
      <c r="Q84" s="24" t="s">
        <v>811</v>
      </c>
      <c r="R84" s="24" t="s">
        <v>811</v>
      </c>
      <c r="S84" s="24" t="s">
        <v>811</v>
      </c>
    </row>
    <row r="85" spans="1:24">
      <c r="A85" s="27">
        <v>33</v>
      </c>
      <c r="B85" t="s">
        <v>2126</v>
      </c>
      <c r="C85" t="s">
        <v>2154</v>
      </c>
      <c r="D85" s="27">
        <v>2</v>
      </c>
      <c r="E85" s="133">
        <v>44427</v>
      </c>
      <c r="K85" s="24">
        <v>6.9</v>
      </c>
      <c r="L85" s="27">
        <v>26.9</v>
      </c>
      <c r="M85" s="27" t="s">
        <v>811</v>
      </c>
      <c r="N85" s="27" t="s">
        <v>811</v>
      </c>
      <c r="O85" s="140" t="s">
        <v>811</v>
      </c>
      <c r="P85" s="140" t="s">
        <v>811</v>
      </c>
      <c r="Q85" s="24" t="s">
        <v>811</v>
      </c>
      <c r="R85" s="24" t="s">
        <v>811</v>
      </c>
      <c r="S85" s="140" t="s">
        <v>811</v>
      </c>
    </row>
    <row r="86" spans="1:24">
      <c r="A86" s="27">
        <v>33</v>
      </c>
      <c r="B86" t="s">
        <v>2126</v>
      </c>
      <c r="C86" t="s">
        <v>2154</v>
      </c>
      <c r="D86" s="27">
        <v>2.5</v>
      </c>
      <c r="E86" s="133">
        <v>44427</v>
      </c>
      <c r="K86" s="24">
        <v>6.6</v>
      </c>
      <c r="L86" s="27">
        <v>26.6</v>
      </c>
      <c r="M86" s="27">
        <v>6.1</v>
      </c>
      <c r="N86" s="23">
        <v>10</v>
      </c>
      <c r="O86" s="140">
        <v>3.3740952380952383</v>
      </c>
      <c r="P86" s="140">
        <v>1.9022325396825395</v>
      </c>
      <c r="Q86" s="24">
        <v>0.64003883225851177</v>
      </c>
      <c r="R86" s="49">
        <v>33.795897435897444</v>
      </c>
      <c r="S86" s="24">
        <v>5.2763277777777775</v>
      </c>
    </row>
    <row r="87" spans="1:24">
      <c r="A87" s="27">
        <v>33</v>
      </c>
      <c r="B87" t="s">
        <v>2126</v>
      </c>
      <c r="C87" t="s">
        <v>2154</v>
      </c>
      <c r="D87" s="27">
        <v>3</v>
      </c>
      <c r="E87" s="133">
        <v>44427</v>
      </c>
      <c r="K87" s="24">
        <v>5</v>
      </c>
      <c r="L87" s="27">
        <v>26.1</v>
      </c>
      <c r="M87" s="27" t="s">
        <v>811</v>
      </c>
      <c r="N87" s="27" t="s">
        <v>811</v>
      </c>
      <c r="O87" s="140" t="s">
        <v>811</v>
      </c>
      <c r="P87" s="140" t="s">
        <v>811</v>
      </c>
      <c r="Q87" s="24" t="s">
        <v>811</v>
      </c>
      <c r="R87" s="24" t="s">
        <v>811</v>
      </c>
      <c r="S87" s="140" t="s">
        <v>811</v>
      </c>
    </row>
    <row r="88" spans="1:24">
      <c r="A88" s="27">
        <v>33</v>
      </c>
      <c r="B88" t="s">
        <v>2126</v>
      </c>
      <c r="C88" t="s">
        <v>2154</v>
      </c>
      <c r="D88" s="27">
        <v>3.25</v>
      </c>
      <c r="E88" s="133">
        <v>44427</v>
      </c>
      <c r="K88" s="24">
        <v>1.1000000000000001</v>
      </c>
      <c r="L88" s="27">
        <v>25.5</v>
      </c>
      <c r="M88" s="27" t="s">
        <v>811</v>
      </c>
      <c r="N88" s="27" t="s">
        <v>811</v>
      </c>
      <c r="O88" s="24" t="s">
        <v>811</v>
      </c>
      <c r="P88" s="24" t="s">
        <v>811</v>
      </c>
      <c r="Q88" s="24" t="s">
        <v>811</v>
      </c>
      <c r="R88" s="24" t="s">
        <v>811</v>
      </c>
      <c r="S88" s="24" t="s">
        <v>811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B51C2-EAD1-4C27-A8C2-0ADF7EBEAF60}">
  <dimension ref="A1:U241"/>
  <sheetViews>
    <sheetView workbookViewId="0">
      <selection activeCell="R237" sqref="R237"/>
    </sheetView>
  </sheetViews>
  <sheetFormatPr defaultColWidth="8.796875" defaultRowHeight="15.6"/>
  <cols>
    <col min="5" max="5" width="13" customWidth="1"/>
  </cols>
  <sheetData>
    <row r="1" spans="1:20">
      <c r="A1" s="592" t="s">
        <v>2495</v>
      </c>
      <c r="B1" s="592"/>
      <c r="C1" s="592"/>
      <c r="D1" s="2789" t="s">
        <v>2496</v>
      </c>
      <c r="E1" s="592"/>
      <c r="F1" s="592"/>
      <c r="G1" s="592"/>
      <c r="H1" s="1776" t="s">
        <v>1270</v>
      </c>
      <c r="I1" s="1776"/>
      <c r="J1" s="1776"/>
      <c r="K1" s="1776"/>
      <c r="L1" s="2020"/>
      <c r="M1" s="1776" t="s">
        <v>1271</v>
      </c>
      <c r="N1" s="2020"/>
      <c r="O1" s="1776"/>
      <c r="P1" s="593"/>
      <c r="Q1" s="593"/>
      <c r="R1" s="986"/>
      <c r="S1" s="986"/>
      <c r="T1" s="986"/>
    </row>
    <row r="2" spans="1:20">
      <c r="A2" s="571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3"/>
      <c r="M2" s="592"/>
      <c r="N2" s="593"/>
      <c r="O2" s="592"/>
      <c r="P2" s="593"/>
      <c r="Q2" s="593"/>
      <c r="R2" s="986"/>
      <c r="S2" s="986"/>
      <c r="T2" s="986"/>
    </row>
    <row r="3" spans="1:20">
      <c r="A3" s="2563" t="s">
        <v>1272</v>
      </c>
      <c r="B3" s="2563"/>
      <c r="C3" s="2563"/>
      <c r="D3" s="2563"/>
      <c r="E3" s="2563"/>
      <c r="F3" s="2563"/>
      <c r="G3" s="2563"/>
      <c r="H3" s="2563"/>
      <c r="I3" s="2563"/>
      <c r="J3" s="2038"/>
      <c r="K3" s="2038"/>
      <c r="L3" s="1617"/>
      <c r="M3" s="2038"/>
      <c r="N3" s="1617"/>
      <c r="O3" s="2038"/>
      <c r="P3" s="1617"/>
      <c r="Q3" s="1617"/>
      <c r="R3" s="1245"/>
      <c r="S3" s="1245"/>
      <c r="T3" s="1245"/>
    </row>
    <row r="4" spans="1:20">
      <c r="A4" s="592" t="s">
        <v>2497</v>
      </c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3"/>
      <c r="M4" s="592"/>
      <c r="N4" s="593"/>
      <c r="O4" s="592"/>
      <c r="P4" s="593"/>
      <c r="Q4" s="593"/>
      <c r="R4" s="986"/>
      <c r="S4" s="986"/>
      <c r="T4" s="986"/>
    </row>
    <row r="5" spans="1:20" ht="46.8">
      <c r="A5" s="1137" t="s">
        <v>804</v>
      </c>
      <c r="B5" s="1138" t="s">
        <v>20</v>
      </c>
      <c r="C5" s="1138" t="s">
        <v>701</v>
      </c>
      <c r="D5" s="1139" t="s">
        <v>805</v>
      </c>
      <c r="E5" s="1185" t="s">
        <v>786</v>
      </c>
      <c r="F5" s="1139" t="s">
        <v>806</v>
      </c>
      <c r="G5" s="1139" t="s">
        <v>807</v>
      </c>
      <c r="H5" s="1205" t="s">
        <v>809</v>
      </c>
      <c r="I5" s="1209" t="s">
        <v>810</v>
      </c>
      <c r="J5" s="1140" t="s">
        <v>808</v>
      </c>
      <c r="K5" s="2201" t="s">
        <v>1274</v>
      </c>
      <c r="L5" s="1184" t="s">
        <v>1275</v>
      </c>
      <c r="M5" s="1184" t="s">
        <v>1276</v>
      </c>
      <c r="N5" s="1184" t="s">
        <v>1277</v>
      </c>
      <c r="O5" s="1184" t="s">
        <v>1278</v>
      </c>
      <c r="P5" s="1184" t="s">
        <v>1279</v>
      </c>
      <c r="Q5" s="1184" t="s">
        <v>795</v>
      </c>
      <c r="R5" s="2237" t="s">
        <v>796</v>
      </c>
      <c r="S5" s="2238" t="s">
        <v>797</v>
      </c>
      <c r="T5" s="2239" t="s">
        <v>798</v>
      </c>
    </row>
    <row r="6" spans="1:20">
      <c r="A6" s="91" t="s">
        <v>825</v>
      </c>
      <c r="B6" s="91" t="s">
        <v>2498</v>
      </c>
      <c r="C6" s="91" t="s">
        <v>2497</v>
      </c>
      <c r="D6" s="91">
        <v>0.5</v>
      </c>
      <c r="E6" s="392">
        <v>45020</v>
      </c>
      <c r="F6" s="91">
        <v>13.5</v>
      </c>
      <c r="G6" s="91">
        <v>3.66</v>
      </c>
      <c r="H6" s="355">
        <v>0.47699999999999998</v>
      </c>
      <c r="I6" s="373">
        <f t="shared" ref="I6" si="0">IF(AND(H6&gt;0),  H6*30.974," ")</f>
        <v>14.774597999999999</v>
      </c>
      <c r="J6" s="355">
        <v>2.93</v>
      </c>
      <c r="K6" s="2792"/>
      <c r="Q6" s="2790"/>
    </row>
    <row r="7" spans="1:20">
      <c r="A7" s="91" t="s">
        <v>825</v>
      </c>
      <c r="B7" s="91" t="s">
        <v>2498</v>
      </c>
      <c r="C7" s="91" t="s">
        <v>2497</v>
      </c>
      <c r="D7" s="91">
        <v>1</v>
      </c>
      <c r="E7" s="392">
        <v>45020</v>
      </c>
      <c r="F7" s="91"/>
      <c r="G7" s="91"/>
      <c r="H7" s="355" t="s">
        <v>811</v>
      </c>
      <c r="I7" s="91"/>
      <c r="J7" s="355" t="s">
        <v>811</v>
      </c>
      <c r="K7" s="2792"/>
      <c r="Q7" s="2790"/>
    </row>
    <row r="8" spans="1:20">
      <c r="A8" s="91" t="s">
        <v>825</v>
      </c>
      <c r="B8" s="91" t="s">
        <v>2498</v>
      </c>
      <c r="C8" s="91" t="s">
        <v>2497</v>
      </c>
      <c r="D8" s="91">
        <v>2</v>
      </c>
      <c r="E8" s="392">
        <v>45020</v>
      </c>
      <c r="F8" s="91"/>
      <c r="G8" s="91"/>
      <c r="H8" s="355" t="s">
        <v>811</v>
      </c>
      <c r="I8" s="91"/>
      <c r="J8" s="355" t="s">
        <v>811</v>
      </c>
      <c r="K8" s="2792"/>
      <c r="Q8" s="2790"/>
    </row>
    <row r="9" spans="1:20">
      <c r="A9" s="91" t="s">
        <v>825</v>
      </c>
      <c r="B9" s="91" t="s">
        <v>2498</v>
      </c>
      <c r="C9" s="91" t="s">
        <v>2497</v>
      </c>
      <c r="D9" s="91">
        <v>3</v>
      </c>
      <c r="E9" s="392">
        <v>45020</v>
      </c>
      <c r="F9" s="91"/>
      <c r="G9" s="91"/>
      <c r="H9" s="355">
        <v>0.65800000000000003</v>
      </c>
      <c r="I9" s="373">
        <f t="shared" ref="I9" si="1">IF(AND(H9&gt;0),  H9*30.974," ")</f>
        <v>20.380891999999999</v>
      </c>
      <c r="J9" s="355">
        <v>2.7</v>
      </c>
      <c r="K9" s="2792"/>
      <c r="Q9" s="2790"/>
    </row>
    <row r="10" spans="1:20">
      <c r="A10" s="91" t="s">
        <v>825</v>
      </c>
      <c r="B10" s="91" t="s">
        <v>2498</v>
      </c>
      <c r="C10" s="91" t="s">
        <v>2497</v>
      </c>
      <c r="D10" s="91">
        <v>4</v>
      </c>
      <c r="E10" s="392">
        <v>45020</v>
      </c>
      <c r="F10" s="91"/>
      <c r="G10" s="91"/>
      <c r="H10" s="355" t="s">
        <v>811</v>
      </c>
      <c r="I10" s="91"/>
      <c r="J10" s="355" t="s">
        <v>811</v>
      </c>
      <c r="K10" s="2792"/>
      <c r="Q10" s="2790"/>
    </row>
    <row r="11" spans="1:20">
      <c r="A11" s="91" t="s">
        <v>825</v>
      </c>
      <c r="B11" s="91" t="s">
        <v>2498</v>
      </c>
      <c r="C11" s="91" t="s">
        <v>2497</v>
      </c>
      <c r="D11" s="91">
        <v>5</v>
      </c>
      <c r="E11" s="392">
        <v>45020</v>
      </c>
      <c r="F11" s="91"/>
      <c r="G11" s="91"/>
      <c r="H11" s="355" t="s">
        <v>811</v>
      </c>
      <c r="I11" s="91"/>
      <c r="J11" s="355" t="s">
        <v>811</v>
      </c>
      <c r="K11" s="2792"/>
      <c r="Q11" s="2790"/>
    </row>
    <row r="12" spans="1:20">
      <c r="A12" s="91" t="s">
        <v>825</v>
      </c>
      <c r="B12" s="91" t="s">
        <v>2498</v>
      </c>
      <c r="C12" s="91" t="s">
        <v>2497</v>
      </c>
      <c r="D12" s="91">
        <v>6</v>
      </c>
      <c r="E12" s="392">
        <v>45020</v>
      </c>
      <c r="F12" s="91"/>
      <c r="G12" s="91"/>
      <c r="H12" s="355" t="s">
        <v>811</v>
      </c>
      <c r="I12" s="91"/>
      <c r="J12" s="355" t="s">
        <v>811</v>
      </c>
      <c r="K12" s="2792"/>
      <c r="Q12" s="2790"/>
    </row>
    <row r="13" spans="1:20">
      <c r="A13" s="91" t="s">
        <v>825</v>
      </c>
      <c r="B13" s="91" t="s">
        <v>2498</v>
      </c>
      <c r="C13" s="91" t="s">
        <v>2497</v>
      </c>
      <c r="D13" s="91">
        <v>7</v>
      </c>
      <c r="E13" s="392">
        <v>45020</v>
      </c>
      <c r="F13" s="91"/>
      <c r="G13" s="91"/>
      <c r="H13" s="355" t="s">
        <v>811</v>
      </c>
      <c r="I13" s="91"/>
      <c r="J13" s="355" t="s">
        <v>811</v>
      </c>
      <c r="K13" s="2792"/>
      <c r="Q13" s="2790"/>
    </row>
    <row r="14" spans="1:20">
      <c r="A14" s="91" t="s">
        <v>825</v>
      </c>
      <c r="B14" s="91" t="s">
        <v>2498</v>
      </c>
      <c r="C14" s="91" t="s">
        <v>2497</v>
      </c>
      <c r="D14" s="91">
        <v>8</v>
      </c>
      <c r="E14" s="392">
        <v>45020</v>
      </c>
      <c r="F14" s="91"/>
      <c r="G14" s="91"/>
      <c r="H14" s="355" t="s">
        <v>811</v>
      </c>
      <c r="I14" s="91"/>
      <c r="J14" s="355" t="s">
        <v>811</v>
      </c>
      <c r="K14" s="2792"/>
      <c r="Q14" s="2790"/>
    </row>
    <row r="15" spans="1:20">
      <c r="A15" s="91" t="s">
        <v>825</v>
      </c>
      <c r="B15" s="91" t="s">
        <v>2498</v>
      </c>
      <c r="C15" s="91" t="s">
        <v>2497</v>
      </c>
      <c r="D15" s="91">
        <v>9</v>
      </c>
      <c r="E15" s="392">
        <v>45020</v>
      </c>
      <c r="F15" s="91"/>
      <c r="G15" s="91"/>
      <c r="H15" s="355">
        <v>0.67900000000000005</v>
      </c>
      <c r="I15" s="373">
        <f t="shared" ref="I15" si="2">IF(AND(H15&gt;0),  H15*30.974," ")</f>
        <v>21.031346000000003</v>
      </c>
      <c r="J15" s="355">
        <v>2.44</v>
      </c>
      <c r="K15" s="2792"/>
      <c r="Q15" s="2790"/>
    </row>
    <row r="16" spans="1:20">
      <c r="A16" s="91" t="s">
        <v>825</v>
      </c>
      <c r="B16" s="91" t="s">
        <v>2498</v>
      </c>
      <c r="C16" s="91" t="s">
        <v>2497</v>
      </c>
      <c r="D16" s="91">
        <v>10</v>
      </c>
      <c r="E16" s="392">
        <v>45020</v>
      </c>
      <c r="F16" s="91"/>
      <c r="G16" s="91"/>
      <c r="H16" s="355" t="s">
        <v>811</v>
      </c>
      <c r="I16" s="91"/>
      <c r="J16" s="355" t="s">
        <v>811</v>
      </c>
      <c r="K16" s="2792"/>
      <c r="Q16" s="2790"/>
    </row>
    <row r="17" spans="1:17">
      <c r="A17" s="91" t="s">
        <v>825</v>
      </c>
      <c r="B17" s="91" t="s">
        <v>2498</v>
      </c>
      <c r="C17" s="91" t="s">
        <v>2497</v>
      </c>
      <c r="D17" s="91">
        <v>11</v>
      </c>
      <c r="E17" s="392">
        <v>45020</v>
      </c>
      <c r="F17" s="91"/>
      <c r="G17" s="91"/>
      <c r="H17" s="355" t="s">
        <v>811</v>
      </c>
      <c r="I17" s="91"/>
      <c r="J17" s="355" t="s">
        <v>811</v>
      </c>
      <c r="K17" s="2792"/>
      <c r="Q17" s="2790"/>
    </row>
    <row r="18" spans="1:17">
      <c r="A18" s="91" t="s">
        <v>825</v>
      </c>
      <c r="B18" s="91" t="s">
        <v>2498</v>
      </c>
      <c r="C18" s="91" t="s">
        <v>2497</v>
      </c>
      <c r="D18" s="91">
        <v>12</v>
      </c>
      <c r="E18" s="392">
        <v>45020</v>
      </c>
      <c r="F18" s="91"/>
      <c r="G18" s="91"/>
      <c r="H18" s="355">
        <v>0.72599999999999998</v>
      </c>
      <c r="I18" s="373">
        <f t="shared" ref="I18:I19" si="3">IF(AND(H18&gt;0),  H18*30.974," ")</f>
        <v>22.487123999999998</v>
      </c>
      <c r="J18" s="355">
        <v>2.77</v>
      </c>
      <c r="K18" s="2792"/>
      <c r="Q18" s="2790"/>
    </row>
    <row r="19" spans="1:17">
      <c r="A19" s="91" t="s">
        <v>825</v>
      </c>
      <c r="B19" s="91" t="s">
        <v>2498</v>
      </c>
      <c r="C19" s="91" t="s">
        <v>2497</v>
      </c>
      <c r="D19" s="91">
        <v>0.5</v>
      </c>
      <c r="E19" s="392">
        <v>45055</v>
      </c>
      <c r="F19" s="91">
        <v>13.7</v>
      </c>
      <c r="G19" s="91">
        <v>8.1999999999999993</v>
      </c>
      <c r="H19" s="355">
        <v>0.26700000000000002</v>
      </c>
      <c r="I19" s="373">
        <f t="shared" si="3"/>
        <v>8.2700580000000006</v>
      </c>
      <c r="J19" s="355">
        <v>0.81</v>
      </c>
      <c r="K19" s="2792"/>
      <c r="Q19" s="2790"/>
    </row>
    <row r="20" spans="1:17">
      <c r="A20" s="91" t="s">
        <v>825</v>
      </c>
      <c r="B20" s="91" t="s">
        <v>2498</v>
      </c>
      <c r="C20" s="91" t="s">
        <v>2497</v>
      </c>
      <c r="D20" s="91">
        <v>1</v>
      </c>
      <c r="E20" s="392">
        <v>45055</v>
      </c>
      <c r="F20" s="91"/>
      <c r="G20" s="91"/>
      <c r="H20" s="355" t="s">
        <v>811</v>
      </c>
      <c r="I20" s="91"/>
      <c r="J20" s="355" t="s">
        <v>811</v>
      </c>
      <c r="K20" s="2792"/>
      <c r="Q20" s="2790"/>
    </row>
    <row r="21" spans="1:17">
      <c r="A21" s="91" t="s">
        <v>825</v>
      </c>
      <c r="B21" s="91" t="s">
        <v>2498</v>
      </c>
      <c r="C21" s="91" t="s">
        <v>2497</v>
      </c>
      <c r="D21" s="91">
        <v>2</v>
      </c>
      <c r="E21" s="392">
        <v>45055</v>
      </c>
      <c r="F21" s="91"/>
      <c r="G21" s="91"/>
      <c r="H21" s="355" t="s">
        <v>811</v>
      </c>
      <c r="I21" s="91"/>
      <c r="J21" s="355" t="s">
        <v>811</v>
      </c>
      <c r="K21" s="2792"/>
      <c r="Q21" s="2790"/>
    </row>
    <row r="22" spans="1:17">
      <c r="A22" s="91" t="s">
        <v>825</v>
      </c>
      <c r="B22" s="91" t="s">
        <v>2498</v>
      </c>
      <c r="C22" s="91" t="s">
        <v>2497</v>
      </c>
      <c r="D22" s="91">
        <v>3</v>
      </c>
      <c r="E22" s="392">
        <v>45055</v>
      </c>
      <c r="F22" s="91"/>
      <c r="G22" s="91"/>
      <c r="H22" s="355">
        <v>0.312</v>
      </c>
      <c r="I22" s="373">
        <f t="shared" ref="I22" si="4">IF(AND(H22&gt;0),  H22*30.974," ")</f>
        <v>9.663888</v>
      </c>
      <c r="J22" s="355">
        <v>0.8</v>
      </c>
      <c r="K22" s="2792"/>
      <c r="Q22" s="2790"/>
    </row>
    <row r="23" spans="1:17">
      <c r="A23" s="91" t="s">
        <v>825</v>
      </c>
      <c r="B23" s="91" t="s">
        <v>2498</v>
      </c>
      <c r="C23" s="91" t="s">
        <v>2497</v>
      </c>
      <c r="D23" s="91">
        <v>4</v>
      </c>
      <c r="E23" s="392">
        <v>45055</v>
      </c>
      <c r="F23" s="91"/>
      <c r="G23" s="91"/>
      <c r="H23" s="355" t="s">
        <v>811</v>
      </c>
      <c r="I23" s="91"/>
      <c r="J23" s="355" t="s">
        <v>811</v>
      </c>
      <c r="K23" s="2792"/>
      <c r="Q23" s="2790"/>
    </row>
    <row r="24" spans="1:17">
      <c r="A24" s="91" t="s">
        <v>825</v>
      </c>
      <c r="B24" s="91" t="s">
        <v>2498</v>
      </c>
      <c r="C24" s="91" t="s">
        <v>2497</v>
      </c>
      <c r="D24" s="91">
        <v>5</v>
      </c>
      <c r="E24" s="392">
        <v>45055</v>
      </c>
      <c r="F24" s="91"/>
      <c r="G24" s="91"/>
      <c r="H24" s="355" t="s">
        <v>811</v>
      </c>
      <c r="I24" s="91"/>
      <c r="J24" s="355" t="s">
        <v>811</v>
      </c>
      <c r="K24" s="2792"/>
      <c r="Q24" s="2790"/>
    </row>
    <row r="25" spans="1:17">
      <c r="A25" s="91" t="s">
        <v>825</v>
      </c>
      <c r="B25" s="91" t="s">
        <v>2498</v>
      </c>
      <c r="C25" s="91" t="s">
        <v>2497</v>
      </c>
      <c r="D25" s="91">
        <v>6</v>
      </c>
      <c r="E25" s="392">
        <v>45055</v>
      </c>
      <c r="F25" s="91"/>
      <c r="G25" s="91"/>
      <c r="H25" s="355" t="s">
        <v>811</v>
      </c>
      <c r="I25" s="91"/>
      <c r="J25" s="355" t="s">
        <v>811</v>
      </c>
      <c r="K25" s="2792"/>
      <c r="Q25" s="2790"/>
    </row>
    <row r="26" spans="1:17">
      <c r="A26" s="91" t="s">
        <v>825</v>
      </c>
      <c r="B26" s="91" t="s">
        <v>2498</v>
      </c>
      <c r="C26" s="91" t="s">
        <v>2497</v>
      </c>
      <c r="D26" s="91">
        <v>7</v>
      </c>
      <c r="E26" s="392">
        <v>45055</v>
      </c>
      <c r="F26" s="91"/>
      <c r="G26" s="91"/>
      <c r="H26" s="355" t="s">
        <v>811</v>
      </c>
      <c r="I26" s="91"/>
      <c r="J26" s="355" t="s">
        <v>811</v>
      </c>
      <c r="K26" s="2792"/>
      <c r="Q26" s="2790"/>
    </row>
    <row r="27" spans="1:17">
      <c r="A27" s="91" t="s">
        <v>825</v>
      </c>
      <c r="B27" s="91" t="s">
        <v>2498</v>
      </c>
      <c r="C27" s="91" t="s">
        <v>2497</v>
      </c>
      <c r="D27" s="91">
        <v>8</v>
      </c>
      <c r="E27" s="392">
        <v>45055</v>
      </c>
      <c r="F27" s="91"/>
      <c r="G27" s="91"/>
      <c r="H27" s="355" t="s">
        <v>811</v>
      </c>
      <c r="I27" s="91"/>
      <c r="J27" s="355" t="s">
        <v>811</v>
      </c>
      <c r="K27" s="2792"/>
      <c r="Q27" s="2790"/>
    </row>
    <row r="28" spans="1:17">
      <c r="A28" s="91" t="s">
        <v>825</v>
      </c>
      <c r="B28" s="91" t="s">
        <v>2498</v>
      </c>
      <c r="C28" s="91" t="s">
        <v>2497</v>
      </c>
      <c r="D28" s="91">
        <v>9</v>
      </c>
      <c r="E28" s="392">
        <v>45055</v>
      </c>
      <c r="F28" s="91"/>
      <c r="G28" s="91"/>
      <c r="H28" s="355">
        <v>0.40600000000000003</v>
      </c>
      <c r="I28" s="373">
        <f t="shared" ref="I28" si="5">IF(AND(H28&gt;0),  H28*30.974," ")</f>
        <v>12.575444000000001</v>
      </c>
      <c r="J28" s="355">
        <v>1.32</v>
      </c>
      <c r="K28" s="2792"/>
      <c r="Q28" s="2790"/>
    </row>
    <row r="29" spans="1:17">
      <c r="A29" s="91" t="s">
        <v>825</v>
      </c>
      <c r="B29" s="91" t="s">
        <v>2498</v>
      </c>
      <c r="C29" s="91" t="s">
        <v>2497</v>
      </c>
      <c r="D29" s="91">
        <v>10</v>
      </c>
      <c r="E29" s="392">
        <v>45055</v>
      </c>
      <c r="F29" s="91"/>
      <c r="G29" s="91"/>
      <c r="H29" s="355" t="s">
        <v>811</v>
      </c>
      <c r="I29" s="91"/>
      <c r="J29" s="355" t="s">
        <v>811</v>
      </c>
      <c r="K29" s="2792"/>
      <c r="Q29" s="2790"/>
    </row>
    <row r="30" spans="1:17">
      <c r="A30" s="91" t="s">
        <v>825</v>
      </c>
      <c r="B30" s="91" t="s">
        <v>2498</v>
      </c>
      <c r="C30" s="91" t="s">
        <v>2497</v>
      </c>
      <c r="D30" s="91">
        <v>11</v>
      </c>
      <c r="E30" s="392">
        <v>45055</v>
      </c>
      <c r="F30" s="91"/>
      <c r="G30" s="91"/>
      <c r="H30" s="355" t="s">
        <v>811</v>
      </c>
      <c r="I30" s="91"/>
      <c r="J30" s="355" t="s">
        <v>811</v>
      </c>
      <c r="K30" s="2792"/>
      <c r="Q30" s="2790"/>
    </row>
    <row r="31" spans="1:17">
      <c r="A31" s="91" t="s">
        <v>825</v>
      </c>
      <c r="B31" s="91" t="s">
        <v>2498</v>
      </c>
      <c r="C31" s="91" t="s">
        <v>2497</v>
      </c>
      <c r="D31" s="91">
        <v>12</v>
      </c>
      <c r="E31" s="392">
        <v>45055</v>
      </c>
      <c r="F31" s="91"/>
      <c r="G31" s="91"/>
      <c r="H31" s="355" t="s">
        <v>811</v>
      </c>
      <c r="I31" s="91"/>
      <c r="J31" s="355" t="s">
        <v>811</v>
      </c>
      <c r="K31" s="2792"/>
      <c r="Q31" s="2790"/>
    </row>
    <row r="32" spans="1:17">
      <c r="A32" s="91" t="s">
        <v>825</v>
      </c>
      <c r="B32" s="91" t="s">
        <v>2498</v>
      </c>
      <c r="C32" s="91" t="s">
        <v>2497</v>
      </c>
      <c r="D32" s="91">
        <v>12.7</v>
      </c>
      <c r="E32" s="392">
        <v>45055</v>
      </c>
      <c r="F32" s="91"/>
      <c r="G32" s="91"/>
      <c r="H32" s="355">
        <v>0.71099999999999997</v>
      </c>
      <c r="I32" s="373">
        <f t="shared" ref="I32" si="6">IF(AND(H32&gt;0),  H32*30.974," ")</f>
        <v>22.022513999999997</v>
      </c>
      <c r="J32" s="355">
        <v>0.65</v>
      </c>
      <c r="K32" s="2792"/>
      <c r="Q32" s="2790"/>
    </row>
    <row r="33" spans="1:17">
      <c r="A33" s="91" t="s">
        <v>825</v>
      </c>
      <c r="B33" s="91" t="s">
        <v>2498</v>
      </c>
      <c r="C33" s="91" t="s">
        <v>2497</v>
      </c>
      <c r="D33" s="91">
        <v>13</v>
      </c>
      <c r="E33" s="392">
        <v>45055</v>
      </c>
      <c r="F33" s="91"/>
      <c r="G33" s="91"/>
      <c r="H33" s="355" t="s">
        <v>811</v>
      </c>
      <c r="I33" s="91"/>
      <c r="J33" s="355" t="s">
        <v>811</v>
      </c>
      <c r="K33" s="2792"/>
      <c r="Q33" s="2790"/>
    </row>
    <row r="34" spans="1:17">
      <c r="A34" s="91" t="s">
        <v>825</v>
      </c>
      <c r="B34" s="91" t="s">
        <v>2498</v>
      </c>
      <c r="C34" s="91" t="s">
        <v>2497</v>
      </c>
      <c r="D34" s="91">
        <v>13.2</v>
      </c>
      <c r="E34" s="392">
        <v>45055</v>
      </c>
      <c r="F34" s="91"/>
      <c r="G34" s="91"/>
      <c r="H34" s="355" t="s">
        <v>811</v>
      </c>
      <c r="I34" s="91"/>
      <c r="J34" s="355" t="s">
        <v>811</v>
      </c>
      <c r="K34" s="2792"/>
      <c r="Q34" s="2790"/>
    </row>
    <row r="35" spans="1:17">
      <c r="A35" t="s">
        <v>825</v>
      </c>
      <c r="B35" t="s">
        <v>2498</v>
      </c>
      <c r="C35" t="s">
        <v>2497</v>
      </c>
      <c r="D35">
        <v>0.5</v>
      </c>
      <c r="E35" s="55">
        <v>45090</v>
      </c>
      <c r="F35">
        <v>13.6</v>
      </c>
      <c r="G35">
        <v>9.1999999999999993</v>
      </c>
      <c r="H35" s="27">
        <v>0.27400000000000002</v>
      </c>
      <c r="I35" s="371">
        <f t="shared" ref="I35" si="7">IF(AND(H35&gt;0),  H35*30.974," ")</f>
        <v>8.4868760000000005</v>
      </c>
      <c r="J35" s="27">
        <v>0.76</v>
      </c>
      <c r="K35" s="2792"/>
      <c r="Q35" s="2790"/>
    </row>
    <row r="36" spans="1:17">
      <c r="A36" t="s">
        <v>825</v>
      </c>
      <c r="B36" t="s">
        <v>2498</v>
      </c>
      <c r="C36" t="s">
        <v>2497</v>
      </c>
      <c r="D36">
        <v>1</v>
      </c>
      <c r="E36" s="55">
        <v>45090</v>
      </c>
      <c r="H36" s="27" t="s">
        <v>811</v>
      </c>
      <c r="J36" s="27" t="s">
        <v>811</v>
      </c>
      <c r="K36" s="2792"/>
      <c r="Q36" s="2790"/>
    </row>
    <row r="37" spans="1:17">
      <c r="A37" t="s">
        <v>825</v>
      </c>
      <c r="B37" t="s">
        <v>2498</v>
      </c>
      <c r="C37" t="s">
        <v>2497</v>
      </c>
      <c r="D37">
        <v>2</v>
      </c>
      <c r="E37" s="55">
        <v>45090</v>
      </c>
      <c r="H37" s="27" t="s">
        <v>811</v>
      </c>
      <c r="J37" s="27" t="s">
        <v>811</v>
      </c>
      <c r="K37" s="2792"/>
      <c r="Q37" s="2790"/>
    </row>
    <row r="38" spans="1:17">
      <c r="A38" t="s">
        <v>825</v>
      </c>
      <c r="B38" t="s">
        <v>2498</v>
      </c>
      <c r="C38" t="s">
        <v>2497</v>
      </c>
      <c r="D38">
        <v>3</v>
      </c>
      <c r="E38" s="55">
        <v>45090</v>
      </c>
      <c r="H38" s="27">
        <v>0.217</v>
      </c>
      <c r="I38" s="371">
        <f t="shared" ref="I38" si="8">IF(AND(H38&gt;0),  H38*30.974," ")</f>
        <v>6.7213580000000004</v>
      </c>
      <c r="J38" s="27">
        <v>0.79</v>
      </c>
      <c r="K38" s="2792"/>
      <c r="Q38" s="2790"/>
    </row>
    <row r="39" spans="1:17">
      <c r="A39" t="s">
        <v>825</v>
      </c>
      <c r="B39" t="s">
        <v>2498</v>
      </c>
      <c r="C39" t="s">
        <v>2497</v>
      </c>
      <c r="D39">
        <v>4</v>
      </c>
      <c r="E39" s="55">
        <v>45090</v>
      </c>
      <c r="H39" s="27" t="s">
        <v>811</v>
      </c>
      <c r="J39" s="27" t="s">
        <v>811</v>
      </c>
      <c r="K39" s="2792"/>
      <c r="Q39" s="2790"/>
    </row>
    <row r="40" spans="1:17">
      <c r="A40" t="s">
        <v>825</v>
      </c>
      <c r="B40" t="s">
        <v>2498</v>
      </c>
      <c r="C40" t="s">
        <v>2497</v>
      </c>
      <c r="D40">
        <v>5</v>
      </c>
      <c r="E40" s="55">
        <v>45090</v>
      </c>
      <c r="H40" s="27" t="s">
        <v>811</v>
      </c>
      <c r="J40" s="27" t="s">
        <v>811</v>
      </c>
      <c r="K40" s="2792"/>
      <c r="Q40" s="2790"/>
    </row>
    <row r="41" spans="1:17">
      <c r="A41" t="s">
        <v>825</v>
      </c>
      <c r="B41" t="s">
        <v>2498</v>
      </c>
      <c r="C41" t="s">
        <v>2497</v>
      </c>
      <c r="D41">
        <v>6</v>
      </c>
      <c r="E41" s="55">
        <v>45090</v>
      </c>
      <c r="H41" s="27" t="s">
        <v>811</v>
      </c>
      <c r="J41" s="27" t="s">
        <v>811</v>
      </c>
      <c r="K41" s="2792"/>
      <c r="Q41" s="2790"/>
    </row>
    <row r="42" spans="1:17">
      <c r="A42" t="s">
        <v>825</v>
      </c>
      <c r="B42" t="s">
        <v>2498</v>
      </c>
      <c r="C42" t="s">
        <v>2497</v>
      </c>
      <c r="D42">
        <v>7</v>
      </c>
      <c r="E42" s="55">
        <v>45090</v>
      </c>
      <c r="H42" s="27" t="s">
        <v>811</v>
      </c>
      <c r="J42" s="27" t="s">
        <v>811</v>
      </c>
      <c r="K42" s="2792"/>
      <c r="Q42" s="2790"/>
    </row>
    <row r="43" spans="1:17">
      <c r="A43" t="s">
        <v>825</v>
      </c>
      <c r="B43" t="s">
        <v>2498</v>
      </c>
      <c r="C43" t="s">
        <v>2497</v>
      </c>
      <c r="D43">
        <v>8</v>
      </c>
      <c r="E43" s="55">
        <v>45090</v>
      </c>
      <c r="H43" s="27" t="s">
        <v>811</v>
      </c>
      <c r="J43" s="27" t="s">
        <v>811</v>
      </c>
      <c r="K43" s="2792"/>
      <c r="Q43" s="2790"/>
    </row>
    <row r="44" spans="1:17">
      <c r="A44" t="s">
        <v>825</v>
      </c>
      <c r="B44" t="s">
        <v>2498</v>
      </c>
      <c r="C44" t="s">
        <v>2497</v>
      </c>
      <c r="D44">
        <v>9</v>
      </c>
      <c r="E44" s="55">
        <v>45090</v>
      </c>
      <c r="H44" s="27">
        <v>0.56699999999999995</v>
      </c>
      <c r="I44" s="371">
        <f t="shared" ref="I44" si="9">IF(AND(H44&gt;0),  H44*30.974," ")</f>
        <v>17.562258</v>
      </c>
      <c r="J44" s="27">
        <v>8.81</v>
      </c>
      <c r="K44" s="2792"/>
      <c r="Q44" s="2790"/>
    </row>
    <row r="45" spans="1:17">
      <c r="A45" t="s">
        <v>825</v>
      </c>
      <c r="B45" t="s">
        <v>2498</v>
      </c>
      <c r="C45" t="s">
        <v>2497</v>
      </c>
      <c r="D45">
        <v>10</v>
      </c>
      <c r="E45" s="55">
        <v>45090</v>
      </c>
      <c r="H45" s="27" t="s">
        <v>811</v>
      </c>
      <c r="J45" s="27" t="s">
        <v>811</v>
      </c>
      <c r="K45" s="2792"/>
      <c r="Q45" s="2790"/>
    </row>
    <row r="46" spans="1:17">
      <c r="A46" t="s">
        <v>825</v>
      </c>
      <c r="B46" t="s">
        <v>2498</v>
      </c>
      <c r="C46" t="s">
        <v>2497</v>
      </c>
      <c r="D46">
        <v>11</v>
      </c>
      <c r="E46" s="55">
        <v>45090</v>
      </c>
      <c r="H46" s="27" t="s">
        <v>811</v>
      </c>
      <c r="J46" s="27" t="s">
        <v>811</v>
      </c>
      <c r="K46" s="2792"/>
      <c r="Q46" s="2790"/>
    </row>
    <row r="47" spans="1:17">
      <c r="A47" t="s">
        <v>825</v>
      </c>
      <c r="B47" t="s">
        <v>2498</v>
      </c>
      <c r="C47" t="s">
        <v>2497</v>
      </c>
      <c r="D47">
        <v>12</v>
      </c>
      <c r="E47" s="55">
        <v>45090</v>
      </c>
      <c r="H47" s="27" t="s">
        <v>811</v>
      </c>
      <c r="J47" s="27" t="s">
        <v>811</v>
      </c>
      <c r="K47" s="2792"/>
      <c r="Q47" s="2790"/>
    </row>
    <row r="48" spans="1:17">
      <c r="A48" t="s">
        <v>825</v>
      </c>
      <c r="B48" t="s">
        <v>2498</v>
      </c>
      <c r="C48" t="s">
        <v>2497</v>
      </c>
      <c r="D48">
        <v>12.6</v>
      </c>
      <c r="E48" s="55">
        <v>45090</v>
      </c>
      <c r="H48" s="27">
        <v>1.02</v>
      </c>
      <c r="I48" s="371">
        <f t="shared" ref="I48" si="10">IF(AND(H48&gt;0),  H48*30.974," ")</f>
        <v>31.59348</v>
      </c>
      <c r="J48" s="27">
        <v>3.64</v>
      </c>
      <c r="K48" s="2792"/>
      <c r="Q48" s="2790"/>
    </row>
    <row r="49" spans="1:17">
      <c r="A49" t="s">
        <v>825</v>
      </c>
      <c r="B49" t="s">
        <v>2498</v>
      </c>
      <c r="C49" t="s">
        <v>2497</v>
      </c>
      <c r="D49">
        <v>13</v>
      </c>
      <c r="E49" s="55">
        <v>45090</v>
      </c>
      <c r="H49" s="27" t="s">
        <v>811</v>
      </c>
      <c r="J49" s="27" t="s">
        <v>811</v>
      </c>
      <c r="K49" s="2792"/>
      <c r="Q49" s="2790"/>
    </row>
    <row r="50" spans="1:17">
      <c r="A50" t="s">
        <v>825</v>
      </c>
      <c r="B50" t="s">
        <v>2498</v>
      </c>
      <c r="C50" t="s">
        <v>2497</v>
      </c>
      <c r="D50">
        <v>13.1</v>
      </c>
      <c r="E50" s="55">
        <v>45090</v>
      </c>
      <c r="H50" s="27" t="s">
        <v>811</v>
      </c>
      <c r="J50" s="27" t="s">
        <v>811</v>
      </c>
      <c r="K50" s="2792"/>
      <c r="Q50" s="2790"/>
    </row>
    <row r="51" spans="1:17">
      <c r="A51" t="s">
        <v>825</v>
      </c>
      <c r="B51" t="s">
        <v>2498</v>
      </c>
      <c r="C51" t="s">
        <v>2497</v>
      </c>
      <c r="D51">
        <v>0.5</v>
      </c>
      <c r="E51" s="55">
        <v>45119</v>
      </c>
      <c r="F51">
        <v>13.7</v>
      </c>
      <c r="G51">
        <v>5.0999999999999996</v>
      </c>
      <c r="H51" s="27">
        <v>0.29099999999999998</v>
      </c>
      <c r="I51" s="371">
        <f t="shared" ref="I51" si="11">IF(AND(H51&gt;0),  H51*30.974," ")</f>
        <v>9.0134340000000002</v>
      </c>
      <c r="J51" s="27">
        <v>1.6</v>
      </c>
      <c r="K51" s="2792"/>
      <c r="Q51" s="2790"/>
    </row>
    <row r="52" spans="1:17">
      <c r="A52" t="s">
        <v>825</v>
      </c>
      <c r="B52" t="s">
        <v>2498</v>
      </c>
      <c r="C52" t="s">
        <v>2497</v>
      </c>
      <c r="D52">
        <v>1</v>
      </c>
      <c r="E52" s="55">
        <v>45119</v>
      </c>
      <c r="H52" s="27" t="s">
        <v>811</v>
      </c>
      <c r="J52" s="27" t="s">
        <v>811</v>
      </c>
      <c r="K52" s="2792"/>
      <c r="Q52" s="2790"/>
    </row>
    <row r="53" spans="1:17">
      <c r="A53" t="s">
        <v>825</v>
      </c>
      <c r="B53" t="s">
        <v>2498</v>
      </c>
      <c r="C53" t="s">
        <v>2497</v>
      </c>
      <c r="D53">
        <v>2</v>
      </c>
      <c r="E53" s="55">
        <v>45119</v>
      </c>
      <c r="H53" s="27" t="s">
        <v>811</v>
      </c>
      <c r="J53" s="27" t="s">
        <v>811</v>
      </c>
      <c r="K53" s="2792"/>
      <c r="Q53" s="2790"/>
    </row>
    <row r="54" spans="1:17">
      <c r="A54" t="s">
        <v>825</v>
      </c>
      <c r="B54" t="s">
        <v>2498</v>
      </c>
      <c r="C54" t="s">
        <v>2497</v>
      </c>
      <c r="D54">
        <v>3</v>
      </c>
      <c r="E54" s="55">
        <v>45119</v>
      </c>
      <c r="H54" s="27">
        <v>0.3</v>
      </c>
      <c r="I54" s="371">
        <f t="shared" ref="I54" si="12">IF(AND(H54&gt;0),  H54*30.974," ")</f>
        <v>9.2921999999999993</v>
      </c>
      <c r="J54" s="27">
        <v>1.88</v>
      </c>
      <c r="K54" s="2792"/>
      <c r="Q54" s="2790"/>
    </row>
    <row r="55" spans="1:17">
      <c r="A55" t="s">
        <v>825</v>
      </c>
      <c r="B55" t="s">
        <v>2498</v>
      </c>
      <c r="C55" t="s">
        <v>2497</v>
      </c>
      <c r="D55">
        <v>4</v>
      </c>
      <c r="E55" s="55">
        <v>45119</v>
      </c>
      <c r="H55" s="27" t="s">
        <v>811</v>
      </c>
      <c r="J55" s="27" t="s">
        <v>811</v>
      </c>
      <c r="K55" s="2792"/>
      <c r="Q55" s="2790"/>
    </row>
    <row r="56" spans="1:17">
      <c r="A56" t="s">
        <v>825</v>
      </c>
      <c r="B56" t="s">
        <v>2498</v>
      </c>
      <c r="C56" t="s">
        <v>2497</v>
      </c>
      <c r="D56">
        <v>5</v>
      </c>
      <c r="E56" s="55">
        <v>45119</v>
      </c>
      <c r="H56" s="27" t="s">
        <v>811</v>
      </c>
      <c r="J56" s="27" t="s">
        <v>811</v>
      </c>
      <c r="K56" s="2792"/>
      <c r="Q56" s="2790"/>
    </row>
    <row r="57" spans="1:17">
      <c r="A57" t="s">
        <v>825</v>
      </c>
      <c r="B57" t="s">
        <v>2498</v>
      </c>
      <c r="C57" t="s">
        <v>2497</v>
      </c>
      <c r="D57">
        <v>6</v>
      </c>
      <c r="E57" s="55">
        <v>45119</v>
      </c>
      <c r="H57" s="27" t="s">
        <v>811</v>
      </c>
      <c r="J57" s="27" t="s">
        <v>811</v>
      </c>
      <c r="K57" s="2792"/>
      <c r="Q57" s="2790"/>
    </row>
    <row r="58" spans="1:17">
      <c r="A58" t="s">
        <v>825</v>
      </c>
      <c r="B58" t="s">
        <v>2498</v>
      </c>
      <c r="C58" t="s">
        <v>2497</v>
      </c>
      <c r="D58">
        <v>7</v>
      </c>
      <c r="E58" s="55">
        <v>45119</v>
      </c>
      <c r="H58" s="27" t="s">
        <v>811</v>
      </c>
      <c r="J58" s="27" t="s">
        <v>811</v>
      </c>
      <c r="K58" s="2792"/>
      <c r="Q58" s="2790"/>
    </row>
    <row r="59" spans="1:17">
      <c r="A59" t="s">
        <v>825</v>
      </c>
      <c r="B59" t="s">
        <v>2498</v>
      </c>
      <c r="C59" t="s">
        <v>2497</v>
      </c>
      <c r="D59">
        <v>8</v>
      </c>
      <c r="E59" s="55">
        <v>45119</v>
      </c>
      <c r="H59" s="27" t="s">
        <v>811</v>
      </c>
      <c r="J59" s="27" t="s">
        <v>811</v>
      </c>
      <c r="K59" s="2792"/>
      <c r="Q59" s="2790"/>
    </row>
    <row r="60" spans="1:17">
      <c r="A60" t="s">
        <v>825</v>
      </c>
      <c r="B60" t="s">
        <v>2498</v>
      </c>
      <c r="C60" t="s">
        <v>2497</v>
      </c>
      <c r="D60">
        <v>9</v>
      </c>
      <c r="E60" s="55">
        <v>45119</v>
      </c>
      <c r="H60" s="27">
        <v>0.65300000000000002</v>
      </c>
      <c r="I60" s="371">
        <f t="shared" ref="I60" si="13">IF(AND(H60&gt;0),  H60*30.974," ")</f>
        <v>20.226022</v>
      </c>
      <c r="J60" s="27">
        <v>18.02</v>
      </c>
      <c r="K60" s="2792"/>
      <c r="Q60" s="2790"/>
    </row>
    <row r="61" spans="1:17">
      <c r="A61" t="s">
        <v>825</v>
      </c>
      <c r="B61" t="s">
        <v>2498</v>
      </c>
      <c r="C61" t="s">
        <v>2497</v>
      </c>
      <c r="D61">
        <v>10</v>
      </c>
      <c r="E61" s="55">
        <v>45119</v>
      </c>
      <c r="H61" s="27" t="s">
        <v>811</v>
      </c>
      <c r="J61" s="27" t="s">
        <v>811</v>
      </c>
      <c r="K61" s="2792"/>
      <c r="Q61" s="2790"/>
    </row>
    <row r="62" spans="1:17">
      <c r="A62" t="s">
        <v>825</v>
      </c>
      <c r="B62" t="s">
        <v>2498</v>
      </c>
      <c r="C62" t="s">
        <v>2497</v>
      </c>
      <c r="D62">
        <v>11</v>
      </c>
      <c r="E62" s="55">
        <v>45119</v>
      </c>
      <c r="H62" s="27" t="s">
        <v>811</v>
      </c>
      <c r="J62" s="27" t="s">
        <v>811</v>
      </c>
      <c r="K62" s="2792"/>
      <c r="Q62" s="2790"/>
    </row>
    <row r="63" spans="1:17">
      <c r="A63" t="s">
        <v>825</v>
      </c>
      <c r="B63" t="s">
        <v>2498</v>
      </c>
      <c r="C63" t="s">
        <v>2497</v>
      </c>
      <c r="D63">
        <v>12</v>
      </c>
      <c r="E63" s="55">
        <v>45119</v>
      </c>
      <c r="H63" s="27" t="s">
        <v>811</v>
      </c>
      <c r="J63" s="27" t="s">
        <v>811</v>
      </c>
      <c r="K63" s="2792"/>
      <c r="Q63" s="2790"/>
    </row>
    <row r="64" spans="1:17">
      <c r="A64" t="s">
        <v>825</v>
      </c>
      <c r="B64" t="s">
        <v>2498</v>
      </c>
      <c r="C64" t="s">
        <v>2497</v>
      </c>
      <c r="D64">
        <v>12.6</v>
      </c>
      <c r="E64" s="55">
        <v>45119</v>
      </c>
      <c r="H64" s="27">
        <v>1.1000000000000001</v>
      </c>
      <c r="J64" s="27">
        <v>4.04</v>
      </c>
      <c r="K64" s="2792"/>
      <c r="Q64" s="2790"/>
    </row>
    <row r="65" spans="1:17">
      <c r="A65" t="s">
        <v>825</v>
      </c>
      <c r="B65" t="s">
        <v>2498</v>
      </c>
      <c r="C65" t="s">
        <v>2497</v>
      </c>
      <c r="D65">
        <v>13.1</v>
      </c>
      <c r="E65" s="55">
        <v>45119</v>
      </c>
      <c r="H65" s="27" t="s">
        <v>811</v>
      </c>
      <c r="J65" s="27" t="s">
        <v>811</v>
      </c>
      <c r="K65" s="2792"/>
      <c r="Q65" s="2790"/>
    </row>
    <row r="66" spans="1:17">
      <c r="A66" t="s">
        <v>825</v>
      </c>
      <c r="B66" t="s">
        <v>2498</v>
      </c>
      <c r="C66" t="s">
        <v>2497</v>
      </c>
      <c r="D66">
        <v>0.5</v>
      </c>
      <c r="E66" s="55">
        <v>45152</v>
      </c>
      <c r="F66">
        <v>14.4</v>
      </c>
      <c r="G66">
        <v>2.6</v>
      </c>
      <c r="H66" s="27">
        <v>0.36799999999999999</v>
      </c>
      <c r="I66" s="371">
        <f t="shared" ref="I66" si="14">IF(AND(H66&gt;0),  H66*30.974," ")</f>
        <v>11.398432</v>
      </c>
      <c r="J66" s="27">
        <v>5.82</v>
      </c>
      <c r="K66" s="2792"/>
      <c r="Q66" s="2790"/>
    </row>
    <row r="67" spans="1:17">
      <c r="A67" t="s">
        <v>825</v>
      </c>
      <c r="B67" t="s">
        <v>2498</v>
      </c>
      <c r="C67" t="s">
        <v>2497</v>
      </c>
      <c r="D67">
        <v>1</v>
      </c>
      <c r="E67" s="55">
        <v>45152</v>
      </c>
      <c r="H67" s="27" t="s">
        <v>811</v>
      </c>
      <c r="J67" s="27" t="s">
        <v>811</v>
      </c>
      <c r="K67" s="2792"/>
      <c r="Q67" s="2790"/>
    </row>
    <row r="68" spans="1:17">
      <c r="A68" t="s">
        <v>825</v>
      </c>
      <c r="B68" t="s">
        <v>2498</v>
      </c>
      <c r="C68" t="s">
        <v>2497</v>
      </c>
      <c r="D68">
        <v>2</v>
      </c>
      <c r="E68" s="55">
        <v>45152</v>
      </c>
      <c r="H68" s="27" t="s">
        <v>811</v>
      </c>
      <c r="J68" s="27" t="s">
        <v>811</v>
      </c>
      <c r="K68" s="2792"/>
      <c r="Q68" s="2790"/>
    </row>
    <row r="69" spans="1:17">
      <c r="A69" t="s">
        <v>825</v>
      </c>
      <c r="B69" t="s">
        <v>2498</v>
      </c>
      <c r="C69" t="s">
        <v>2497</v>
      </c>
      <c r="D69">
        <v>3</v>
      </c>
      <c r="E69" s="55">
        <v>45152</v>
      </c>
      <c r="H69" s="27">
        <v>0.59</v>
      </c>
      <c r="I69" s="371">
        <f t="shared" ref="I69:I70" si="15">IF(AND(H69&gt;0),  H69*30.974," ")</f>
        <v>18.274660000000001</v>
      </c>
      <c r="J69" s="27">
        <v>6.05</v>
      </c>
      <c r="K69" s="2792"/>
      <c r="Q69" s="2790"/>
    </row>
    <row r="70" spans="1:17">
      <c r="A70" t="s">
        <v>825</v>
      </c>
      <c r="B70" t="s">
        <v>2498</v>
      </c>
      <c r="C70" t="s">
        <v>2497</v>
      </c>
      <c r="D70">
        <v>3</v>
      </c>
      <c r="E70" s="55">
        <v>45152</v>
      </c>
      <c r="H70" s="27">
        <v>0.67600000000000005</v>
      </c>
      <c r="I70" s="371">
        <f t="shared" si="15"/>
        <v>20.938424000000001</v>
      </c>
      <c r="J70" s="27">
        <v>5.87</v>
      </c>
      <c r="K70" s="2792"/>
      <c r="Q70" s="2790"/>
    </row>
    <row r="71" spans="1:17">
      <c r="A71" t="s">
        <v>825</v>
      </c>
      <c r="B71" t="s">
        <v>2498</v>
      </c>
      <c r="C71" t="s">
        <v>2497</v>
      </c>
      <c r="D71">
        <v>4</v>
      </c>
      <c r="E71" s="55">
        <v>45152</v>
      </c>
      <c r="H71" s="27" t="s">
        <v>811</v>
      </c>
      <c r="J71" s="27" t="s">
        <v>811</v>
      </c>
      <c r="K71" s="2792"/>
      <c r="Q71" s="2790"/>
    </row>
    <row r="72" spans="1:17">
      <c r="A72" t="s">
        <v>825</v>
      </c>
      <c r="B72" t="s">
        <v>2498</v>
      </c>
      <c r="C72" t="s">
        <v>2497</v>
      </c>
      <c r="D72">
        <v>5</v>
      </c>
      <c r="E72" s="55">
        <v>45152</v>
      </c>
      <c r="H72" s="27" t="s">
        <v>811</v>
      </c>
      <c r="J72" s="27" t="s">
        <v>811</v>
      </c>
      <c r="K72" s="2792"/>
      <c r="Q72" s="2790"/>
    </row>
    <row r="73" spans="1:17">
      <c r="A73" t="s">
        <v>825</v>
      </c>
      <c r="B73" t="s">
        <v>2498</v>
      </c>
      <c r="C73" t="s">
        <v>2497</v>
      </c>
      <c r="D73">
        <v>6</v>
      </c>
      <c r="E73" s="55">
        <v>45152</v>
      </c>
      <c r="H73" s="27" t="s">
        <v>811</v>
      </c>
      <c r="J73" s="27" t="s">
        <v>811</v>
      </c>
      <c r="K73" s="2792"/>
      <c r="Q73" s="2790"/>
    </row>
    <row r="74" spans="1:17">
      <c r="A74" t="s">
        <v>825</v>
      </c>
      <c r="B74" t="s">
        <v>2498</v>
      </c>
      <c r="C74" t="s">
        <v>2497</v>
      </c>
      <c r="D74">
        <v>7</v>
      </c>
      <c r="E74" s="55">
        <v>45152</v>
      </c>
      <c r="H74" s="27" t="s">
        <v>811</v>
      </c>
      <c r="J74" s="27" t="s">
        <v>811</v>
      </c>
      <c r="K74" s="2792"/>
      <c r="Q74" s="2790"/>
    </row>
    <row r="75" spans="1:17">
      <c r="A75" t="s">
        <v>825</v>
      </c>
      <c r="B75" t="s">
        <v>2498</v>
      </c>
      <c r="C75" t="s">
        <v>2497</v>
      </c>
      <c r="D75">
        <v>8</v>
      </c>
      <c r="E75" s="55">
        <v>45152</v>
      </c>
      <c r="H75" s="27" t="s">
        <v>811</v>
      </c>
      <c r="J75" s="27" t="s">
        <v>811</v>
      </c>
      <c r="K75" s="2792"/>
      <c r="Q75" s="2790"/>
    </row>
    <row r="76" spans="1:17">
      <c r="A76" t="s">
        <v>825</v>
      </c>
      <c r="B76" t="s">
        <v>2498</v>
      </c>
      <c r="C76" t="s">
        <v>2497</v>
      </c>
      <c r="D76">
        <v>9</v>
      </c>
      <c r="E76" s="55">
        <v>45152</v>
      </c>
      <c r="H76" s="27">
        <v>0.79800000000000004</v>
      </c>
      <c r="I76" s="371">
        <f t="shared" ref="I76" si="16">IF(AND(H76&gt;0),  H76*30.974," ")</f>
        <v>24.717252000000002</v>
      </c>
      <c r="J76" s="27">
        <v>26.1</v>
      </c>
      <c r="K76" s="2792"/>
      <c r="Q76" s="2790"/>
    </row>
    <row r="77" spans="1:17">
      <c r="A77" t="s">
        <v>825</v>
      </c>
      <c r="B77" t="s">
        <v>2498</v>
      </c>
      <c r="C77" t="s">
        <v>2497</v>
      </c>
      <c r="D77">
        <v>10</v>
      </c>
      <c r="E77" s="55">
        <v>45152</v>
      </c>
      <c r="H77" s="27" t="s">
        <v>811</v>
      </c>
      <c r="J77" s="27" t="s">
        <v>811</v>
      </c>
      <c r="K77" s="2792"/>
      <c r="Q77" s="2790"/>
    </row>
    <row r="78" spans="1:17">
      <c r="A78" t="s">
        <v>825</v>
      </c>
      <c r="B78" t="s">
        <v>2498</v>
      </c>
      <c r="C78" t="s">
        <v>2497</v>
      </c>
      <c r="D78">
        <v>11</v>
      </c>
      <c r="E78" s="55">
        <v>45152</v>
      </c>
      <c r="H78" s="27" t="s">
        <v>811</v>
      </c>
      <c r="J78" s="27" t="s">
        <v>811</v>
      </c>
      <c r="K78" s="2792"/>
      <c r="Q78" s="2790"/>
    </row>
    <row r="79" spans="1:17">
      <c r="A79" t="s">
        <v>825</v>
      </c>
      <c r="B79" t="s">
        <v>2498</v>
      </c>
      <c r="C79" t="s">
        <v>2497</v>
      </c>
      <c r="D79">
        <v>12</v>
      </c>
      <c r="E79" s="55">
        <v>45152</v>
      </c>
      <c r="H79" s="27" t="s">
        <v>811</v>
      </c>
      <c r="J79" s="27" t="s">
        <v>811</v>
      </c>
      <c r="K79" s="2792"/>
      <c r="Q79" s="2790"/>
    </row>
    <row r="80" spans="1:17">
      <c r="A80" t="s">
        <v>825</v>
      </c>
      <c r="B80" t="s">
        <v>2498</v>
      </c>
      <c r="C80" t="s">
        <v>2497</v>
      </c>
      <c r="D80">
        <v>13</v>
      </c>
      <c r="E80" s="55">
        <v>45152</v>
      </c>
      <c r="H80" s="27" t="s">
        <v>811</v>
      </c>
      <c r="J80" s="27" t="s">
        <v>811</v>
      </c>
      <c r="K80" s="2792"/>
      <c r="Q80" s="2790"/>
    </row>
    <row r="81" spans="1:17">
      <c r="A81" t="s">
        <v>825</v>
      </c>
      <c r="B81" t="s">
        <v>2498</v>
      </c>
      <c r="C81" t="s">
        <v>2497</v>
      </c>
      <c r="D81">
        <v>13.4</v>
      </c>
      <c r="E81" s="55">
        <v>45152</v>
      </c>
      <c r="H81" s="27">
        <v>0.73899999999999999</v>
      </c>
      <c r="I81" s="371">
        <f t="shared" ref="I81" si="17">IF(AND(H81&gt;0),  H81*30.974," ")</f>
        <v>22.889786000000001</v>
      </c>
      <c r="J81" s="27">
        <v>0.15</v>
      </c>
      <c r="K81" s="2792"/>
      <c r="Q81" s="2790"/>
    </row>
    <row r="82" spans="1:17">
      <c r="A82" t="s">
        <v>825</v>
      </c>
      <c r="B82" t="s">
        <v>2498</v>
      </c>
      <c r="C82" t="s">
        <v>2497</v>
      </c>
      <c r="D82">
        <v>13.9</v>
      </c>
      <c r="E82" s="55">
        <v>45152</v>
      </c>
      <c r="H82" s="27" t="s">
        <v>811</v>
      </c>
      <c r="J82" s="27" t="s">
        <v>811</v>
      </c>
      <c r="K82" s="2792"/>
      <c r="Q82" s="2790"/>
    </row>
    <row r="83" spans="1:17">
      <c r="A83" t="s">
        <v>825</v>
      </c>
      <c r="B83" t="s">
        <v>2498</v>
      </c>
      <c r="C83" t="s">
        <v>2497</v>
      </c>
      <c r="D83">
        <v>0.5</v>
      </c>
      <c r="E83" s="55">
        <v>45182</v>
      </c>
      <c r="F83">
        <v>13.7</v>
      </c>
      <c r="G83">
        <v>5.47</v>
      </c>
      <c r="H83" s="27">
        <v>0.39</v>
      </c>
      <c r="I83" s="371">
        <f t="shared" ref="I83" si="18">IF(AND(H83&gt;0),  H83*30.974," ")</f>
        <v>12.07986</v>
      </c>
      <c r="J83" s="27">
        <v>3.88</v>
      </c>
      <c r="K83" s="2792"/>
      <c r="Q83" s="2790"/>
    </row>
    <row r="84" spans="1:17">
      <c r="A84" t="s">
        <v>825</v>
      </c>
      <c r="B84" t="s">
        <v>2498</v>
      </c>
      <c r="C84" t="s">
        <v>2497</v>
      </c>
      <c r="D84">
        <v>1</v>
      </c>
      <c r="E84" s="55">
        <v>45182</v>
      </c>
      <c r="H84" s="27" t="s">
        <v>811</v>
      </c>
      <c r="J84" s="27" t="s">
        <v>811</v>
      </c>
      <c r="K84" s="2792"/>
      <c r="Q84" s="2790"/>
    </row>
    <row r="85" spans="1:17">
      <c r="A85" t="s">
        <v>825</v>
      </c>
      <c r="B85" t="s">
        <v>2498</v>
      </c>
      <c r="C85" t="s">
        <v>2497</v>
      </c>
      <c r="D85">
        <v>2</v>
      </c>
      <c r="E85" s="55">
        <v>45182</v>
      </c>
      <c r="H85" s="27" t="s">
        <v>811</v>
      </c>
      <c r="J85" s="27" t="s">
        <v>811</v>
      </c>
      <c r="K85" s="2792"/>
      <c r="Q85" s="2790"/>
    </row>
    <row r="86" spans="1:17">
      <c r="A86" t="s">
        <v>825</v>
      </c>
      <c r="B86" t="s">
        <v>2498</v>
      </c>
      <c r="C86" t="s">
        <v>2497</v>
      </c>
      <c r="D86">
        <v>3</v>
      </c>
      <c r="E86" s="55">
        <v>45182</v>
      </c>
      <c r="H86" s="27">
        <v>0.26900000000000002</v>
      </c>
      <c r="I86" s="371">
        <f t="shared" ref="I86" si="19">IF(AND(H86&gt;0),  H86*30.974," ")</f>
        <v>8.3320059999999998</v>
      </c>
      <c r="J86" s="27">
        <v>3.94</v>
      </c>
      <c r="K86" s="2792"/>
      <c r="Q86" s="2790"/>
    </row>
    <row r="87" spans="1:17">
      <c r="A87" t="s">
        <v>825</v>
      </c>
      <c r="B87" t="s">
        <v>2498</v>
      </c>
      <c r="C87" t="s">
        <v>2497</v>
      </c>
      <c r="D87">
        <v>4</v>
      </c>
      <c r="E87" s="55">
        <v>45182</v>
      </c>
      <c r="H87" s="27" t="s">
        <v>811</v>
      </c>
      <c r="J87" s="27" t="s">
        <v>811</v>
      </c>
      <c r="K87" s="2792"/>
      <c r="Q87" s="2790"/>
    </row>
    <row r="88" spans="1:17">
      <c r="A88" t="s">
        <v>825</v>
      </c>
      <c r="B88" t="s">
        <v>2498</v>
      </c>
      <c r="C88" t="s">
        <v>2497</v>
      </c>
      <c r="D88">
        <v>5</v>
      </c>
      <c r="E88" s="55">
        <v>45182</v>
      </c>
      <c r="H88" s="27" t="s">
        <v>811</v>
      </c>
      <c r="J88" s="27" t="s">
        <v>811</v>
      </c>
      <c r="K88" s="2792"/>
      <c r="Q88" s="2790"/>
    </row>
    <row r="89" spans="1:17">
      <c r="A89" t="s">
        <v>825</v>
      </c>
      <c r="B89" t="s">
        <v>2498</v>
      </c>
      <c r="C89" t="s">
        <v>2497</v>
      </c>
      <c r="D89">
        <v>6</v>
      </c>
      <c r="E89" s="55">
        <v>45182</v>
      </c>
      <c r="H89" s="27" t="s">
        <v>811</v>
      </c>
      <c r="J89" s="27" t="s">
        <v>811</v>
      </c>
      <c r="K89" s="2792"/>
      <c r="Q89" s="2790"/>
    </row>
    <row r="90" spans="1:17">
      <c r="A90" t="s">
        <v>825</v>
      </c>
      <c r="B90" t="s">
        <v>2498</v>
      </c>
      <c r="C90" t="s">
        <v>2497</v>
      </c>
      <c r="D90">
        <v>7</v>
      </c>
      <c r="E90" s="55">
        <v>45182</v>
      </c>
      <c r="H90" s="27" t="s">
        <v>811</v>
      </c>
      <c r="J90" s="27" t="s">
        <v>811</v>
      </c>
      <c r="K90" s="2792"/>
      <c r="Q90" s="2790"/>
    </row>
    <row r="91" spans="1:17">
      <c r="A91" t="s">
        <v>825</v>
      </c>
      <c r="B91" t="s">
        <v>2498</v>
      </c>
      <c r="C91" t="s">
        <v>2497</v>
      </c>
      <c r="D91">
        <v>8</v>
      </c>
      <c r="E91" s="55">
        <v>45182</v>
      </c>
      <c r="H91" s="27" t="s">
        <v>811</v>
      </c>
      <c r="J91" s="27" t="s">
        <v>811</v>
      </c>
      <c r="K91" s="2792"/>
      <c r="Q91" s="2790"/>
    </row>
    <row r="92" spans="1:17">
      <c r="A92" t="s">
        <v>825</v>
      </c>
      <c r="B92" t="s">
        <v>2498</v>
      </c>
      <c r="C92" t="s">
        <v>2497</v>
      </c>
      <c r="D92">
        <v>9</v>
      </c>
      <c r="E92" s="55">
        <v>45182</v>
      </c>
      <c r="H92" s="27">
        <v>1.87</v>
      </c>
      <c r="I92" s="371">
        <f t="shared" ref="I92" si="20">IF(AND(H92&gt;0),  H92*30.974," ")</f>
        <v>57.921380000000006</v>
      </c>
      <c r="J92" s="27">
        <v>61.25</v>
      </c>
      <c r="K92" s="2792"/>
      <c r="Q92" s="2790"/>
    </row>
    <row r="93" spans="1:17">
      <c r="A93" t="s">
        <v>825</v>
      </c>
      <c r="B93" t="s">
        <v>2498</v>
      </c>
      <c r="C93" t="s">
        <v>2497</v>
      </c>
      <c r="D93">
        <v>10</v>
      </c>
      <c r="E93" s="55">
        <v>45182</v>
      </c>
      <c r="H93" s="27" t="s">
        <v>811</v>
      </c>
      <c r="J93" s="27" t="s">
        <v>811</v>
      </c>
      <c r="K93" s="2792"/>
      <c r="Q93" s="2790"/>
    </row>
    <row r="94" spans="1:17">
      <c r="A94" t="s">
        <v>825</v>
      </c>
      <c r="B94" t="s">
        <v>2498</v>
      </c>
      <c r="C94" t="s">
        <v>2497</v>
      </c>
      <c r="D94">
        <v>11</v>
      </c>
      <c r="E94" s="55">
        <v>45182</v>
      </c>
      <c r="H94" s="27" t="s">
        <v>811</v>
      </c>
      <c r="J94" s="27" t="s">
        <v>811</v>
      </c>
      <c r="K94" s="2792"/>
      <c r="Q94" s="2790"/>
    </row>
    <row r="95" spans="1:17">
      <c r="A95" t="s">
        <v>825</v>
      </c>
      <c r="B95" t="s">
        <v>2498</v>
      </c>
      <c r="C95" t="s">
        <v>2497</v>
      </c>
      <c r="D95">
        <v>12</v>
      </c>
      <c r="E95" s="55">
        <v>45182</v>
      </c>
      <c r="H95" s="27" t="s">
        <v>811</v>
      </c>
      <c r="J95" s="27" t="s">
        <v>811</v>
      </c>
      <c r="K95" s="2792"/>
      <c r="Q95" s="2790"/>
    </row>
    <row r="96" spans="1:17">
      <c r="A96" t="s">
        <v>825</v>
      </c>
      <c r="B96" t="s">
        <v>2498</v>
      </c>
      <c r="C96" t="s">
        <v>2497</v>
      </c>
      <c r="D96">
        <v>12.7</v>
      </c>
      <c r="E96" s="55">
        <v>45182</v>
      </c>
      <c r="H96" s="27">
        <v>0.72299999999999998</v>
      </c>
      <c r="I96" s="371">
        <f t="shared" ref="I96:I97" si="21">IF(AND(H96&gt;0),  H96*30.974," ")</f>
        <v>22.394202</v>
      </c>
      <c r="J96" s="27">
        <v>0.15</v>
      </c>
      <c r="K96" s="2792"/>
      <c r="Q96" s="2790"/>
    </row>
    <row r="97" spans="1:21">
      <c r="A97" t="s">
        <v>825</v>
      </c>
      <c r="B97" t="s">
        <v>2498</v>
      </c>
      <c r="C97" t="s">
        <v>2497</v>
      </c>
      <c r="D97">
        <v>12.7</v>
      </c>
      <c r="E97" s="55">
        <v>45182</v>
      </c>
      <c r="H97" s="27">
        <v>0.78</v>
      </c>
      <c r="I97" s="371">
        <f t="shared" si="21"/>
        <v>24.15972</v>
      </c>
      <c r="J97" s="27">
        <v>0.15</v>
      </c>
      <c r="K97" s="2792"/>
      <c r="Q97" s="2790"/>
    </row>
    <row r="98" spans="1:21">
      <c r="A98" t="s">
        <v>825</v>
      </c>
      <c r="B98" t="s">
        <v>2498</v>
      </c>
      <c r="C98" t="s">
        <v>2497</v>
      </c>
      <c r="D98">
        <v>13</v>
      </c>
      <c r="E98" s="55">
        <v>45182</v>
      </c>
      <c r="H98" s="27" t="s">
        <v>811</v>
      </c>
      <c r="J98" s="27" t="s">
        <v>811</v>
      </c>
      <c r="K98" s="2792"/>
      <c r="Q98" s="2790"/>
    </row>
    <row r="99" spans="1:21">
      <c r="A99" t="s">
        <v>825</v>
      </c>
      <c r="B99" t="s">
        <v>2498</v>
      </c>
      <c r="C99" t="s">
        <v>2497</v>
      </c>
      <c r="D99">
        <v>13.2</v>
      </c>
      <c r="E99" s="55">
        <v>45182</v>
      </c>
      <c r="H99" s="27" t="s">
        <v>811</v>
      </c>
      <c r="J99" s="27" t="s">
        <v>811</v>
      </c>
      <c r="K99" s="2793">
        <f>AVERAGE(G35:G99)</f>
        <v>5.5924999999999994</v>
      </c>
      <c r="L99" s="2220">
        <f>10*(6-(LN(K99)/LN(2)))</f>
        <v>35.165066487156061</v>
      </c>
      <c r="M99" s="2221">
        <f>AVERAGE(I35:I99)</f>
        <v>19.176550000000002</v>
      </c>
      <c r="N99" s="1574">
        <f t="shared" ref="N99" si="22">10*(6-(LN(48/M99)/LN(2)))</f>
        <v>46.76308786597842</v>
      </c>
      <c r="O99" s="1632">
        <f>AVERAGE(J35:J99)</f>
        <v>8.4944444444444454</v>
      </c>
      <c r="P99" s="1574">
        <f t="shared" ref="P99" si="23">10*(6-((2.04-0.68*LN(O99))/LN(2)))</f>
        <v>51.557354412076833</v>
      </c>
      <c r="Q99" s="2791">
        <f>AVERAGE(L99,N99,P99)</f>
        <v>44.495169588403769</v>
      </c>
      <c r="R99" s="1626">
        <f>AVERAGE(Q35:Q99)</f>
        <v>44.495169588403769</v>
      </c>
      <c r="S99" s="1626">
        <v>2023</v>
      </c>
      <c r="T99" s="1627" t="str">
        <f>IF(_xlfn.NUMBERVALUE(R99), IF(R99&lt;50, "Acceptable; Ongoing Protection is Required", "Unacceptable; Immediate Restoration is Required"), " ")</f>
        <v>Acceptable; Ongoing Protection is Required</v>
      </c>
      <c r="U99" s="1104" t="s">
        <v>2499</v>
      </c>
    </row>
    <row r="100" spans="1:21">
      <c r="A100" s="91" t="s">
        <v>825</v>
      </c>
      <c r="B100" s="91" t="s">
        <v>2498</v>
      </c>
      <c r="C100" s="91" t="s">
        <v>2497</v>
      </c>
      <c r="D100" s="91">
        <v>0.5</v>
      </c>
      <c r="E100" s="392">
        <v>45210</v>
      </c>
      <c r="F100" s="91">
        <v>13.7</v>
      </c>
      <c r="G100" s="91">
        <v>4.7699999999999996</v>
      </c>
      <c r="H100" s="355">
        <v>0.24399999999999999</v>
      </c>
      <c r="I100" s="373">
        <f t="shared" ref="I100" si="24">IF(AND(H100&gt;0),  H100*30.974," ")</f>
        <v>7.5576559999999997</v>
      </c>
      <c r="J100" s="355">
        <v>8.18</v>
      </c>
      <c r="K100" s="2792"/>
      <c r="Q100" s="2790"/>
    </row>
    <row r="101" spans="1:21">
      <c r="A101" s="91" t="s">
        <v>825</v>
      </c>
      <c r="B101" s="91" t="s">
        <v>2498</v>
      </c>
      <c r="C101" s="91" t="s">
        <v>2497</v>
      </c>
      <c r="D101" s="91">
        <v>1</v>
      </c>
      <c r="E101" s="392">
        <v>45210</v>
      </c>
      <c r="F101" s="91"/>
      <c r="G101" s="91"/>
      <c r="H101" s="355" t="s">
        <v>811</v>
      </c>
      <c r="I101" s="91"/>
      <c r="J101" s="355" t="s">
        <v>811</v>
      </c>
      <c r="K101" s="2792"/>
      <c r="Q101" s="2790"/>
    </row>
    <row r="102" spans="1:21">
      <c r="A102" s="91" t="s">
        <v>825</v>
      </c>
      <c r="B102" s="91" t="s">
        <v>2498</v>
      </c>
      <c r="C102" s="91" t="s">
        <v>2497</v>
      </c>
      <c r="D102" s="91">
        <v>2</v>
      </c>
      <c r="E102" s="392">
        <v>45210</v>
      </c>
      <c r="F102" s="91"/>
      <c r="G102" s="91"/>
      <c r="H102" s="355" t="s">
        <v>811</v>
      </c>
      <c r="I102" s="91"/>
      <c r="J102" s="355" t="s">
        <v>811</v>
      </c>
      <c r="K102" s="2792"/>
      <c r="Q102" s="2790"/>
    </row>
    <row r="103" spans="1:21">
      <c r="A103" s="91" t="s">
        <v>825</v>
      </c>
      <c r="B103" s="91" t="s">
        <v>2498</v>
      </c>
      <c r="C103" s="91" t="s">
        <v>2497</v>
      </c>
      <c r="D103" s="91">
        <v>3</v>
      </c>
      <c r="E103" s="392">
        <v>45210</v>
      </c>
      <c r="F103" s="91"/>
      <c r="G103" s="91"/>
      <c r="H103" s="355">
        <v>0.22800000000000001</v>
      </c>
      <c r="I103" s="373">
        <f t="shared" ref="I103" si="25">IF(AND(H103&gt;0),  H103*30.974," ")</f>
        <v>7.0620720000000006</v>
      </c>
      <c r="J103" s="355">
        <v>8.19</v>
      </c>
      <c r="K103" s="2792"/>
      <c r="Q103" s="2790"/>
    </row>
    <row r="104" spans="1:21">
      <c r="A104" s="91" t="s">
        <v>825</v>
      </c>
      <c r="B104" s="91" t="s">
        <v>2498</v>
      </c>
      <c r="C104" s="91" t="s">
        <v>2497</v>
      </c>
      <c r="D104" s="91">
        <v>4</v>
      </c>
      <c r="E104" s="392">
        <v>45210</v>
      </c>
      <c r="F104" s="91"/>
      <c r="G104" s="91"/>
      <c r="H104" s="355" t="s">
        <v>811</v>
      </c>
      <c r="I104" s="91"/>
      <c r="J104" s="355" t="s">
        <v>811</v>
      </c>
      <c r="K104" s="2792"/>
      <c r="Q104" s="2790"/>
    </row>
    <row r="105" spans="1:21">
      <c r="A105" s="91" t="s">
        <v>825</v>
      </c>
      <c r="B105" s="91" t="s">
        <v>2498</v>
      </c>
      <c r="C105" s="91" t="s">
        <v>2497</v>
      </c>
      <c r="D105" s="91">
        <v>5</v>
      </c>
      <c r="E105" s="392">
        <v>45210</v>
      </c>
      <c r="F105" s="91"/>
      <c r="G105" s="91"/>
      <c r="H105" s="355" t="s">
        <v>811</v>
      </c>
      <c r="I105" s="91"/>
      <c r="J105" s="355" t="s">
        <v>811</v>
      </c>
      <c r="K105" s="2792"/>
      <c r="Q105" s="2790"/>
    </row>
    <row r="106" spans="1:21">
      <c r="A106" s="91" t="s">
        <v>825</v>
      </c>
      <c r="B106" s="91" t="s">
        <v>2498</v>
      </c>
      <c r="C106" s="91" t="s">
        <v>2497</v>
      </c>
      <c r="D106" s="91">
        <v>6</v>
      </c>
      <c r="E106" s="392">
        <v>45210</v>
      </c>
      <c r="F106" s="91"/>
      <c r="G106" s="91"/>
      <c r="H106" s="355" t="s">
        <v>811</v>
      </c>
      <c r="I106" s="91"/>
      <c r="J106" s="355" t="s">
        <v>811</v>
      </c>
      <c r="K106" s="2792"/>
      <c r="Q106" s="2790"/>
    </row>
    <row r="107" spans="1:21">
      <c r="A107" s="91" t="s">
        <v>825</v>
      </c>
      <c r="B107" s="91" t="s">
        <v>2498</v>
      </c>
      <c r="C107" s="91" t="s">
        <v>2497</v>
      </c>
      <c r="D107" s="91">
        <v>7</v>
      </c>
      <c r="E107" s="392">
        <v>45210</v>
      </c>
      <c r="F107" s="91"/>
      <c r="G107" s="91"/>
      <c r="H107" s="355" t="s">
        <v>811</v>
      </c>
      <c r="I107" s="91"/>
      <c r="J107" s="355" t="s">
        <v>811</v>
      </c>
      <c r="K107" s="2792"/>
      <c r="Q107" s="2790"/>
    </row>
    <row r="108" spans="1:21">
      <c r="A108" s="91" t="s">
        <v>825</v>
      </c>
      <c r="B108" s="91" t="s">
        <v>2498</v>
      </c>
      <c r="C108" s="91" t="s">
        <v>2497</v>
      </c>
      <c r="D108" s="91">
        <v>8</v>
      </c>
      <c r="E108" s="392">
        <v>45210</v>
      </c>
      <c r="F108" s="91"/>
      <c r="G108" s="91"/>
      <c r="H108" s="355" t="s">
        <v>811</v>
      </c>
      <c r="I108" s="91"/>
      <c r="J108" s="355" t="s">
        <v>811</v>
      </c>
      <c r="K108" s="2792"/>
      <c r="Q108" s="2790"/>
    </row>
    <row r="109" spans="1:21">
      <c r="A109" s="91" t="s">
        <v>825</v>
      </c>
      <c r="B109" s="91" t="s">
        <v>2498</v>
      </c>
      <c r="C109" s="91" t="s">
        <v>2497</v>
      </c>
      <c r="D109" s="91">
        <v>9</v>
      </c>
      <c r="E109" s="392">
        <v>45210</v>
      </c>
      <c r="F109" s="91"/>
      <c r="G109" s="91"/>
      <c r="H109" s="355">
        <v>0.29599999999999999</v>
      </c>
      <c r="I109" s="373">
        <f t="shared" ref="I109" si="26">IF(AND(H109&gt;0),  H109*30.974," ")</f>
        <v>9.1683039999999991</v>
      </c>
      <c r="J109" s="355">
        <v>6.71</v>
      </c>
      <c r="K109" s="2792"/>
      <c r="Q109" s="2790"/>
    </row>
    <row r="110" spans="1:21">
      <c r="A110" s="91" t="s">
        <v>825</v>
      </c>
      <c r="B110" s="91" t="s">
        <v>2498</v>
      </c>
      <c r="C110" s="91" t="s">
        <v>2497</v>
      </c>
      <c r="D110" s="91">
        <v>10</v>
      </c>
      <c r="E110" s="392">
        <v>45210</v>
      </c>
      <c r="F110" s="91"/>
      <c r="G110" s="91"/>
      <c r="H110" s="355" t="s">
        <v>811</v>
      </c>
      <c r="I110" s="91"/>
      <c r="J110" s="355" t="s">
        <v>811</v>
      </c>
      <c r="K110" s="2792"/>
      <c r="Q110" s="2790"/>
    </row>
    <row r="111" spans="1:21">
      <c r="A111" s="91" t="s">
        <v>825</v>
      </c>
      <c r="B111" s="91" t="s">
        <v>2498</v>
      </c>
      <c r="C111" s="91" t="s">
        <v>2497</v>
      </c>
      <c r="D111" s="91">
        <v>11</v>
      </c>
      <c r="E111" s="392">
        <v>45210</v>
      </c>
      <c r="F111" s="91"/>
      <c r="G111" s="91"/>
      <c r="H111" s="355" t="s">
        <v>811</v>
      </c>
      <c r="I111" s="91"/>
      <c r="J111" s="355" t="s">
        <v>811</v>
      </c>
      <c r="K111" s="2792"/>
      <c r="Q111" s="2790"/>
    </row>
    <row r="112" spans="1:21">
      <c r="A112" s="91" t="s">
        <v>825</v>
      </c>
      <c r="B112" s="91" t="s">
        <v>2498</v>
      </c>
      <c r="C112" s="91" t="s">
        <v>2497</v>
      </c>
      <c r="D112" s="91">
        <v>12</v>
      </c>
      <c r="E112" s="392">
        <v>45210</v>
      </c>
      <c r="F112" s="91"/>
      <c r="G112" s="91"/>
      <c r="H112" s="355" t="s">
        <v>811</v>
      </c>
      <c r="I112" s="91"/>
      <c r="J112" s="355" t="s">
        <v>811</v>
      </c>
      <c r="K112" s="2792"/>
      <c r="Q112" s="2790"/>
    </row>
    <row r="113" spans="1:17">
      <c r="A113" s="91" t="s">
        <v>825</v>
      </c>
      <c r="B113" s="91" t="s">
        <v>2498</v>
      </c>
      <c r="C113" s="91" t="s">
        <v>2497</v>
      </c>
      <c r="D113" s="91">
        <v>12.7</v>
      </c>
      <c r="E113" s="392">
        <v>45210</v>
      </c>
      <c r="F113" s="91"/>
      <c r="G113" s="91"/>
      <c r="H113" s="355">
        <v>0.372</v>
      </c>
      <c r="I113" s="373">
        <f t="shared" ref="I113" si="27">IF(AND(H113&gt;0),  H113*30.974," ")</f>
        <v>11.522328</v>
      </c>
      <c r="J113" s="355">
        <v>0.15</v>
      </c>
      <c r="K113" s="2792"/>
      <c r="Q113" s="2790"/>
    </row>
    <row r="114" spans="1:17">
      <c r="A114" s="91" t="s">
        <v>825</v>
      </c>
      <c r="B114" s="91" t="s">
        <v>2498</v>
      </c>
      <c r="C114" s="91" t="s">
        <v>2497</v>
      </c>
      <c r="D114" s="91">
        <v>13</v>
      </c>
      <c r="E114" s="392">
        <v>45210</v>
      </c>
      <c r="F114" s="91"/>
      <c r="G114" s="91"/>
      <c r="H114" s="355" t="s">
        <v>811</v>
      </c>
      <c r="I114" s="91"/>
      <c r="J114" s="355" t="s">
        <v>811</v>
      </c>
      <c r="K114" s="2792"/>
      <c r="Q114" s="2790"/>
    </row>
    <row r="115" spans="1:17">
      <c r="A115" s="91" t="s">
        <v>825</v>
      </c>
      <c r="B115" s="91" t="s">
        <v>2498</v>
      </c>
      <c r="C115" s="91" t="s">
        <v>2497</v>
      </c>
      <c r="D115" s="91">
        <v>13.2</v>
      </c>
      <c r="E115" s="392">
        <v>45210</v>
      </c>
      <c r="F115" s="91"/>
      <c r="G115" s="91"/>
      <c r="H115" s="355" t="s">
        <v>811</v>
      </c>
      <c r="I115" s="91"/>
      <c r="J115" s="355" t="s">
        <v>811</v>
      </c>
      <c r="K115" s="2792"/>
      <c r="Q115" s="2790"/>
    </row>
    <row r="116" spans="1:17">
      <c r="A116" s="91" t="s">
        <v>825</v>
      </c>
      <c r="B116" s="91" t="s">
        <v>2498</v>
      </c>
      <c r="C116" s="91" t="s">
        <v>2497</v>
      </c>
      <c r="D116" s="91">
        <v>0.5</v>
      </c>
      <c r="E116" s="392">
        <v>45244</v>
      </c>
      <c r="F116" s="91">
        <v>14</v>
      </c>
      <c r="G116" s="91">
        <v>3.37</v>
      </c>
      <c r="H116" s="355">
        <v>0.47</v>
      </c>
      <c r="I116" s="373">
        <f t="shared" ref="I116:I117" si="28">IF(AND(H116&gt;0),  H116*30.974," ")</f>
        <v>14.557779999999999</v>
      </c>
      <c r="J116" s="355">
        <v>15.61</v>
      </c>
      <c r="K116" s="2792"/>
      <c r="Q116" s="2790"/>
    </row>
    <row r="117" spans="1:17">
      <c r="A117" s="91" t="s">
        <v>825</v>
      </c>
      <c r="B117" s="91" t="s">
        <v>2498</v>
      </c>
      <c r="C117" s="91" t="s">
        <v>2497</v>
      </c>
      <c r="D117" s="91">
        <v>0.5</v>
      </c>
      <c r="E117" s="392">
        <v>45244</v>
      </c>
      <c r="F117" s="91"/>
      <c r="G117" s="91"/>
      <c r="H117" s="355">
        <v>0.47899999999999998</v>
      </c>
      <c r="I117" s="373">
        <f t="shared" si="28"/>
        <v>14.836546</v>
      </c>
      <c r="J117" s="355">
        <v>15.54</v>
      </c>
      <c r="K117" s="2792"/>
      <c r="Q117" s="2790"/>
    </row>
    <row r="118" spans="1:17">
      <c r="A118" s="91" t="s">
        <v>825</v>
      </c>
      <c r="B118" s="91" t="s">
        <v>2498</v>
      </c>
      <c r="C118" s="91" t="s">
        <v>2497</v>
      </c>
      <c r="D118" s="91">
        <v>1</v>
      </c>
      <c r="E118" s="392">
        <v>45244</v>
      </c>
      <c r="F118" s="91"/>
      <c r="G118" s="91"/>
      <c r="H118" s="355" t="s">
        <v>811</v>
      </c>
      <c r="I118" s="91"/>
      <c r="J118" s="355" t="s">
        <v>811</v>
      </c>
      <c r="K118" s="2792"/>
      <c r="Q118" s="2790"/>
    </row>
    <row r="119" spans="1:17">
      <c r="A119" s="91" t="s">
        <v>825</v>
      </c>
      <c r="B119" s="91" t="s">
        <v>2498</v>
      </c>
      <c r="C119" s="91" t="s">
        <v>2497</v>
      </c>
      <c r="D119" s="91">
        <v>2</v>
      </c>
      <c r="E119" s="392">
        <v>45244</v>
      </c>
      <c r="F119" s="91"/>
      <c r="G119" s="91"/>
      <c r="H119" s="355" t="s">
        <v>811</v>
      </c>
      <c r="I119" s="91"/>
      <c r="J119" s="355" t="s">
        <v>811</v>
      </c>
      <c r="K119" s="2792"/>
      <c r="Q119" s="2790"/>
    </row>
    <row r="120" spans="1:17">
      <c r="A120" s="91" t="s">
        <v>825</v>
      </c>
      <c r="B120" s="91" t="s">
        <v>2498</v>
      </c>
      <c r="C120" s="91" t="s">
        <v>2497</v>
      </c>
      <c r="D120" s="91">
        <v>3</v>
      </c>
      <c r="E120" s="392">
        <v>45244</v>
      </c>
      <c r="F120" s="91"/>
      <c r="G120" s="91"/>
      <c r="H120" s="355">
        <v>0.69699999999999995</v>
      </c>
      <c r="I120" s="373">
        <f t="shared" ref="I120" si="29">IF(AND(H120&gt;0),  H120*30.974," ")</f>
        <v>21.588877999999998</v>
      </c>
      <c r="J120" s="355">
        <v>14.5</v>
      </c>
      <c r="K120" s="2792"/>
      <c r="Q120" s="2790"/>
    </row>
    <row r="121" spans="1:17">
      <c r="A121" s="91" t="s">
        <v>825</v>
      </c>
      <c r="B121" s="91" t="s">
        <v>2498</v>
      </c>
      <c r="C121" s="91" t="s">
        <v>2497</v>
      </c>
      <c r="D121" s="91">
        <v>4</v>
      </c>
      <c r="E121" s="392">
        <v>45244</v>
      </c>
      <c r="F121" s="91"/>
      <c r="G121" s="91"/>
      <c r="H121" s="355" t="s">
        <v>811</v>
      </c>
      <c r="I121" s="91"/>
      <c r="J121" s="355" t="s">
        <v>811</v>
      </c>
      <c r="K121" s="2792"/>
      <c r="Q121" s="2790"/>
    </row>
    <row r="122" spans="1:17">
      <c r="A122" s="91" t="s">
        <v>825</v>
      </c>
      <c r="B122" s="91" t="s">
        <v>2498</v>
      </c>
      <c r="C122" s="91" t="s">
        <v>2497</v>
      </c>
      <c r="D122" s="91">
        <v>5</v>
      </c>
      <c r="E122" s="392">
        <v>45244</v>
      </c>
      <c r="F122" s="91"/>
      <c r="G122" s="91"/>
      <c r="H122" s="355" t="s">
        <v>811</v>
      </c>
      <c r="I122" s="91"/>
      <c r="J122" s="355" t="s">
        <v>811</v>
      </c>
      <c r="K122" s="2792"/>
      <c r="Q122" s="2790"/>
    </row>
    <row r="123" spans="1:17">
      <c r="A123" s="91" t="s">
        <v>825</v>
      </c>
      <c r="B123" s="91" t="s">
        <v>2498</v>
      </c>
      <c r="C123" s="91" t="s">
        <v>2497</v>
      </c>
      <c r="D123" s="91">
        <v>6</v>
      </c>
      <c r="E123" s="392">
        <v>45244</v>
      </c>
      <c r="F123" s="91"/>
      <c r="G123" s="91"/>
      <c r="H123" s="355" t="s">
        <v>811</v>
      </c>
      <c r="I123" s="91"/>
      <c r="J123" s="355" t="s">
        <v>811</v>
      </c>
      <c r="K123" s="2792"/>
      <c r="Q123" s="2790"/>
    </row>
    <row r="124" spans="1:17">
      <c r="A124" s="91" t="s">
        <v>825</v>
      </c>
      <c r="B124" s="91" t="s">
        <v>2498</v>
      </c>
      <c r="C124" s="91" t="s">
        <v>2497</v>
      </c>
      <c r="D124" s="91">
        <v>7</v>
      </c>
      <c r="E124" s="392">
        <v>45244</v>
      </c>
      <c r="F124" s="91"/>
      <c r="G124" s="91"/>
      <c r="H124" s="355" t="s">
        <v>811</v>
      </c>
      <c r="I124" s="91"/>
      <c r="J124" s="355" t="s">
        <v>811</v>
      </c>
      <c r="K124" s="2792"/>
      <c r="Q124" s="2790"/>
    </row>
    <row r="125" spans="1:17">
      <c r="A125" s="91" t="s">
        <v>825</v>
      </c>
      <c r="B125" s="91" t="s">
        <v>2498</v>
      </c>
      <c r="C125" s="91" t="s">
        <v>2497</v>
      </c>
      <c r="D125" s="91">
        <v>8</v>
      </c>
      <c r="E125" s="392">
        <v>45244</v>
      </c>
      <c r="F125" s="91"/>
      <c r="G125" s="91"/>
      <c r="H125" s="355" t="s">
        <v>811</v>
      </c>
      <c r="I125" s="91"/>
      <c r="J125" s="355" t="s">
        <v>811</v>
      </c>
      <c r="K125" s="2792"/>
      <c r="Q125" s="2790"/>
    </row>
    <row r="126" spans="1:17">
      <c r="A126" s="91" t="s">
        <v>825</v>
      </c>
      <c r="B126" s="91" t="s">
        <v>2498</v>
      </c>
      <c r="C126" s="91" t="s">
        <v>2497</v>
      </c>
      <c r="D126" s="91">
        <v>9</v>
      </c>
      <c r="E126" s="392">
        <v>45244</v>
      </c>
      <c r="F126" s="91"/>
      <c r="G126" s="91"/>
      <c r="H126" s="355">
        <v>0.505</v>
      </c>
      <c r="I126" s="373">
        <f t="shared" ref="I126" si="30">IF(AND(H126&gt;0),  H126*30.974," ")</f>
        <v>15.641870000000001</v>
      </c>
      <c r="J126" s="355">
        <v>15.07</v>
      </c>
      <c r="K126" s="2792"/>
      <c r="Q126" s="2790"/>
    </row>
    <row r="127" spans="1:17">
      <c r="A127" s="91" t="s">
        <v>825</v>
      </c>
      <c r="B127" s="91" t="s">
        <v>2498</v>
      </c>
      <c r="C127" s="91" t="s">
        <v>2497</v>
      </c>
      <c r="D127" s="91">
        <v>10</v>
      </c>
      <c r="E127" s="392">
        <v>45244</v>
      </c>
      <c r="F127" s="91"/>
      <c r="G127" s="91"/>
      <c r="H127" s="355" t="s">
        <v>811</v>
      </c>
      <c r="I127" s="91"/>
      <c r="J127" s="355" t="s">
        <v>811</v>
      </c>
      <c r="K127" s="2792"/>
      <c r="Q127" s="2790"/>
    </row>
    <row r="128" spans="1:17">
      <c r="A128" s="91" t="s">
        <v>825</v>
      </c>
      <c r="B128" s="91" t="s">
        <v>2498</v>
      </c>
      <c r="C128" s="91" t="s">
        <v>2497</v>
      </c>
      <c r="D128" s="91">
        <v>11</v>
      </c>
      <c r="E128" s="392">
        <v>45244</v>
      </c>
      <c r="F128" s="91"/>
      <c r="G128" s="91"/>
      <c r="H128" s="355" t="s">
        <v>811</v>
      </c>
      <c r="I128" s="91"/>
      <c r="J128" s="355" t="s">
        <v>811</v>
      </c>
      <c r="K128" s="2792"/>
      <c r="Q128" s="2790"/>
    </row>
    <row r="129" spans="1:20">
      <c r="A129" s="91" t="s">
        <v>825</v>
      </c>
      <c r="B129" s="91" t="s">
        <v>2498</v>
      </c>
      <c r="C129" s="91" t="s">
        <v>2497</v>
      </c>
      <c r="D129" s="91">
        <v>12</v>
      </c>
      <c r="E129" s="392">
        <v>45244</v>
      </c>
      <c r="F129" s="91"/>
      <c r="G129" s="91"/>
      <c r="H129" s="355" t="s">
        <v>811</v>
      </c>
      <c r="I129" s="91"/>
      <c r="J129" s="355" t="s">
        <v>811</v>
      </c>
      <c r="K129" s="2792"/>
      <c r="Q129" s="2790"/>
    </row>
    <row r="130" spans="1:20">
      <c r="A130" s="91" t="s">
        <v>825</v>
      </c>
      <c r="B130" s="91" t="s">
        <v>2498</v>
      </c>
      <c r="C130" s="91" t="s">
        <v>2497</v>
      </c>
      <c r="D130" s="91">
        <v>13</v>
      </c>
      <c r="E130" s="392">
        <v>45244</v>
      </c>
      <c r="F130" s="91"/>
      <c r="G130" s="91"/>
      <c r="H130" s="355">
        <v>0.84199999999999997</v>
      </c>
      <c r="I130" s="373">
        <f t="shared" ref="I130" si="31">IF(AND(H130&gt;0),  H130*30.974," ")</f>
        <v>26.080107999999999</v>
      </c>
      <c r="J130" s="355">
        <v>14.15</v>
      </c>
      <c r="K130" s="2792"/>
      <c r="Q130" s="2790"/>
    </row>
    <row r="131" spans="1:20">
      <c r="A131" s="91" t="s">
        <v>825</v>
      </c>
      <c r="B131" s="91" t="s">
        <v>2498</v>
      </c>
      <c r="C131" s="91" t="s">
        <v>2497</v>
      </c>
      <c r="D131" s="91">
        <v>13.5</v>
      </c>
      <c r="E131" s="392">
        <v>45244</v>
      </c>
      <c r="F131" s="91"/>
      <c r="G131" s="91"/>
      <c r="H131" s="355" t="s">
        <v>811</v>
      </c>
      <c r="I131" s="91"/>
      <c r="J131" s="355" t="s">
        <v>811</v>
      </c>
      <c r="K131" s="2792"/>
      <c r="Q131" s="2790"/>
    </row>
    <row r="132" spans="1:20">
      <c r="A132" s="91" t="s">
        <v>825</v>
      </c>
      <c r="B132" s="91" t="s">
        <v>2498</v>
      </c>
      <c r="C132" s="91" t="s">
        <v>2497</v>
      </c>
      <c r="D132" s="91">
        <v>13.8</v>
      </c>
      <c r="E132" s="392">
        <v>45244</v>
      </c>
      <c r="F132" s="91"/>
      <c r="G132" s="91"/>
      <c r="H132" s="355" t="s">
        <v>811</v>
      </c>
      <c r="I132" s="91"/>
      <c r="J132" s="355" t="s">
        <v>811</v>
      </c>
      <c r="K132" s="2792"/>
      <c r="Q132" s="2790"/>
    </row>
    <row r="133" spans="1:20">
      <c r="A133" s="91" t="s">
        <v>825</v>
      </c>
      <c r="B133" s="91" t="s">
        <v>2498</v>
      </c>
      <c r="C133" s="91" t="s">
        <v>2497</v>
      </c>
      <c r="D133" s="91">
        <v>13.9</v>
      </c>
      <c r="E133" s="392">
        <v>45244</v>
      </c>
      <c r="F133" s="91"/>
      <c r="G133" s="91"/>
      <c r="H133" s="355" t="s">
        <v>811</v>
      </c>
      <c r="I133" s="91"/>
      <c r="J133" s="355" t="s">
        <v>811</v>
      </c>
    </row>
    <row r="135" spans="1:20">
      <c r="A135" t="s">
        <v>1310</v>
      </c>
    </row>
    <row r="136" spans="1:20" ht="46.8">
      <c r="A136" s="1137" t="s">
        <v>804</v>
      </c>
      <c r="B136" s="1138" t="s">
        <v>20</v>
      </c>
      <c r="C136" s="1138" t="s">
        <v>701</v>
      </c>
      <c r="D136" s="1139" t="s">
        <v>805</v>
      </c>
      <c r="E136" s="1185" t="s">
        <v>786</v>
      </c>
      <c r="F136" s="1139" t="s">
        <v>806</v>
      </c>
      <c r="G136" s="1139" t="s">
        <v>807</v>
      </c>
      <c r="H136" s="1205" t="s">
        <v>809</v>
      </c>
      <c r="I136" s="1209" t="s">
        <v>810</v>
      </c>
      <c r="J136" s="1140" t="s">
        <v>808</v>
      </c>
      <c r="K136" s="2201" t="s">
        <v>1274</v>
      </c>
      <c r="L136" s="1184" t="s">
        <v>1275</v>
      </c>
      <c r="M136" s="1184" t="s">
        <v>1276</v>
      </c>
      <c r="N136" s="1184" t="s">
        <v>1277</v>
      </c>
      <c r="O136" s="1184" t="s">
        <v>1278</v>
      </c>
      <c r="P136" s="1184" t="s">
        <v>1279</v>
      </c>
      <c r="Q136" s="1184" t="s">
        <v>795</v>
      </c>
      <c r="R136" s="2237" t="s">
        <v>796</v>
      </c>
      <c r="S136" s="2238" t="s">
        <v>797</v>
      </c>
      <c r="T136" s="2239" t="s">
        <v>798</v>
      </c>
    </row>
    <row r="137" spans="1:20">
      <c r="A137" s="91" t="s">
        <v>825</v>
      </c>
      <c r="B137" s="91" t="s">
        <v>2498</v>
      </c>
      <c r="C137" s="91" t="s">
        <v>1310</v>
      </c>
      <c r="D137" s="91">
        <v>0.5</v>
      </c>
      <c r="E137" s="392">
        <v>45048</v>
      </c>
      <c r="F137" s="91">
        <v>8.3000000000000007</v>
      </c>
      <c r="G137" s="91">
        <v>8.15</v>
      </c>
      <c r="H137" s="355">
        <v>0.19600000000000001</v>
      </c>
      <c r="I137" s="373">
        <f t="shared" ref="I137" si="32">IF(AND(H137&gt;0),  H137*30.974," ")</f>
        <v>6.0709040000000005</v>
      </c>
      <c r="J137" s="355">
        <v>0.94</v>
      </c>
      <c r="K137" s="2792"/>
      <c r="Q137" s="2790"/>
    </row>
    <row r="138" spans="1:20">
      <c r="A138" s="91" t="s">
        <v>825</v>
      </c>
      <c r="B138" s="91" t="s">
        <v>2498</v>
      </c>
      <c r="C138" s="91" t="s">
        <v>1310</v>
      </c>
      <c r="D138" s="91">
        <v>1</v>
      </c>
      <c r="E138" s="392">
        <v>45048</v>
      </c>
      <c r="F138" s="91"/>
      <c r="G138" s="91"/>
      <c r="H138" s="355" t="s">
        <v>811</v>
      </c>
      <c r="I138" s="91"/>
      <c r="J138" s="355" t="s">
        <v>811</v>
      </c>
      <c r="K138" s="2792"/>
      <c r="Q138" s="2790"/>
    </row>
    <row r="139" spans="1:20">
      <c r="A139" s="91" t="s">
        <v>825</v>
      </c>
      <c r="B139" s="91" t="s">
        <v>2498</v>
      </c>
      <c r="C139" s="91" t="s">
        <v>1310</v>
      </c>
      <c r="D139" s="91">
        <v>2</v>
      </c>
      <c r="E139" s="392">
        <v>45048</v>
      </c>
      <c r="F139" s="91"/>
      <c r="G139" s="91"/>
      <c r="H139" s="355" t="s">
        <v>811</v>
      </c>
      <c r="I139" s="91"/>
      <c r="J139" s="355" t="s">
        <v>811</v>
      </c>
      <c r="K139" s="2792"/>
      <c r="Q139" s="2790"/>
    </row>
    <row r="140" spans="1:20">
      <c r="A140" s="91" t="s">
        <v>825</v>
      </c>
      <c r="B140" s="91" t="s">
        <v>2498</v>
      </c>
      <c r="C140" s="91" t="s">
        <v>1310</v>
      </c>
      <c r="D140" s="91">
        <v>3</v>
      </c>
      <c r="E140" s="392">
        <v>45048</v>
      </c>
      <c r="F140" s="91"/>
      <c r="G140" s="91"/>
      <c r="H140" s="355" t="s">
        <v>811</v>
      </c>
      <c r="I140" s="91"/>
      <c r="J140" s="355" t="s">
        <v>811</v>
      </c>
      <c r="K140" s="2792"/>
      <c r="Q140" s="2790"/>
    </row>
    <row r="141" spans="1:20">
      <c r="A141" s="91" t="s">
        <v>825</v>
      </c>
      <c r="B141" s="91" t="s">
        <v>2498</v>
      </c>
      <c r="C141" s="91" t="s">
        <v>1310</v>
      </c>
      <c r="D141" s="91">
        <v>4</v>
      </c>
      <c r="E141" s="392">
        <v>45048</v>
      </c>
      <c r="F141" s="91"/>
      <c r="G141" s="91"/>
      <c r="H141" s="355" t="s">
        <v>811</v>
      </c>
      <c r="I141" s="91"/>
      <c r="J141" s="355" t="s">
        <v>811</v>
      </c>
      <c r="K141" s="2792"/>
      <c r="Q141" s="2790"/>
    </row>
    <row r="142" spans="1:20">
      <c r="A142" s="91" t="s">
        <v>825</v>
      </c>
      <c r="B142" s="91" t="s">
        <v>2498</v>
      </c>
      <c r="C142" s="91" t="s">
        <v>1310</v>
      </c>
      <c r="D142" s="91">
        <v>5</v>
      </c>
      <c r="E142" s="392">
        <v>45048</v>
      </c>
      <c r="F142" s="91"/>
      <c r="G142" s="91"/>
      <c r="H142" s="355" t="s">
        <v>811</v>
      </c>
      <c r="I142" s="91"/>
      <c r="J142" s="355" t="s">
        <v>811</v>
      </c>
      <c r="K142" s="2792"/>
      <c r="Q142" s="2790"/>
    </row>
    <row r="143" spans="1:20">
      <c r="A143" s="91" t="s">
        <v>825</v>
      </c>
      <c r="B143" s="91" t="s">
        <v>2498</v>
      </c>
      <c r="C143" s="91" t="s">
        <v>1310</v>
      </c>
      <c r="D143" s="91">
        <v>6</v>
      </c>
      <c r="E143" s="392">
        <v>45048</v>
      </c>
      <c r="F143" s="91"/>
      <c r="G143" s="91"/>
      <c r="H143" s="355" t="s">
        <v>811</v>
      </c>
      <c r="I143" s="91"/>
      <c r="J143" s="355" t="s">
        <v>811</v>
      </c>
      <c r="K143" s="2792"/>
      <c r="Q143" s="2790"/>
    </row>
    <row r="144" spans="1:20">
      <c r="A144" s="91" t="s">
        <v>825</v>
      </c>
      <c r="B144" s="91" t="s">
        <v>2498</v>
      </c>
      <c r="C144" s="91" t="s">
        <v>1310</v>
      </c>
      <c r="D144" s="91">
        <v>7</v>
      </c>
      <c r="E144" s="392">
        <v>45048</v>
      </c>
      <c r="F144" s="91"/>
      <c r="G144" s="91"/>
      <c r="H144" s="355" t="s">
        <v>811</v>
      </c>
      <c r="I144" s="91"/>
      <c r="J144" s="355" t="s">
        <v>811</v>
      </c>
      <c r="K144" s="2792"/>
      <c r="Q144" s="2790"/>
    </row>
    <row r="145" spans="1:17">
      <c r="A145" s="91" t="s">
        <v>825</v>
      </c>
      <c r="B145" s="91" t="s">
        <v>2498</v>
      </c>
      <c r="C145" s="91" t="s">
        <v>1310</v>
      </c>
      <c r="D145" s="91">
        <v>7.3</v>
      </c>
      <c r="E145" s="392">
        <v>45048</v>
      </c>
      <c r="F145" s="91"/>
      <c r="G145" s="91"/>
      <c r="H145" s="355">
        <v>0.48299999999999998</v>
      </c>
      <c r="I145" s="373">
        <f t="shared" ref="I145" si="33">IF(AND(H145&gt;0),  H145*30.974," ")</f>
        <v>14.960442</v>
      </c>
      <c r="J145" s="355">
        <v>2.48</v>
      </c>
      <c r="K145" s="2792"/>
      <c r="Q145" s="2790"/>
    </row>
    <row r="146" spans="1:17">
      <c r="A146" s="91" t="s">
        <v>825</v>
      </c>
      <c r="B146" s="91" t="s">
        <v>2498</v>
      </c>
      <c r="C146" s="91" t="s">
        <v>1310</v>
      </c>
      <c r="D146" s="91">
        <v>7.8</v>
      </c>
      <c r="E146" s="392">
        <v>45048</v>
      </c>
      <c r="F146" s="91"/>
      <c r="G146" s="91"/>
      <c r="H146" s="355" t="s">
        <v>811</v>
      </c>
      <c r="I146" s="91"/>
      <c r="J146" s="355" t="s">
        <v>811</v>
      </c>
      <c r="K146" s="2792"/>
      <c r="Q146" s="2790"/>
    </row>
    <row r="147" spans="1:17">
      <c r="A147" t="s">
        <v>825</v>
      </c>
      <c r="B147" t="s">
        <v>2498</v>
      </c>
      <c r="C147" t="s">
        <v>1310</v>
      </c>
      <c r="D147">
        <v>0.5</v>
      </c>
      <c r="E147" s="55">
        <v>45090</v>
      </c>
      <c r="F147">
        <v>8.6</v>
      </c>
      <c r="G147">
        <v>5.61</v>
      </c>
      <c r="H147" s="27">
        <v>0.22700000000000001</v>
      </c>
      <c r="I147" s="371">
        <f t="shared" ref="I147" si="34">IF(AND(H147&gt;0),  H147*30.974," ")</f>
        <v>7.0310980000000001</v>
      </c>
      <c r="J147" s="27">
        <v>1.45</v>
      </c>
      <c r="K147" s="2792"/>
      <c r="Q147" s="2790"/>
    </row>
    <row r="148" spans="1:17">
      <c r="A148" t="s">
        <v>825</v>
      </c>
      <c r="B148" t="s">
        <v>2498</v>
      </c>
      <c r="C148" t="s">
        <v>1310</v>
      </c>
      <c r="D148">
        <v>1</v>
      </c>
      <c r="E148" s="55">
        <v>45090</v>
      </c>
      <c r="H148" s="27" t="s">
        <v>811</v>
      </c>
      <c r="J148" s="27" t="s">
        <v>811</v>
      </c>
      <c r="K148" s="2792"/>
      <c r="Q148" s="2790"/>
    </row>
    <row r="149" spans="1:17">
      <c r="A149" t="s">
        <v>825</v>
      </c>
      <c r="B149" t="s">
        <v>2498</v>
      </c>
      <c r="C149" t="s">
        <v>1310</v>
      </c>
      <c r="D149">
        <v>2</v>
      </c>
      <c r="E149" s="55">
        <v>45090</v>
      </c>
      <c r="H149" s="27" t="s">
        <v>811</v>
      </c>
      <c r="J149" s="27" t="s">
        <v>811</v>
      </c>
      <c r="K149" s="2792"/>
      <c r="Q149" s="2790"/>
    </row>
    <row r="150" spans="1:17">
      <c r="A150" t="s">
        <v>825</v>
      </c>
      <c r="B150" t="s">
        <v>2498</v>
      </c>
      <c r="C150" t="s">
        <v>1310</v>
      </c>
      <c r="D150">
        <v>3</v>
      </c>
      <c r="E150" s="55">
        <v>45090</v>
      </c>
      <c r="H150" s="27" t="s">
        <v>811</v>
      </c>
      <c r="J150" s="27" t="s">
        <v>811</v>
      </c>
      <c r="K150" s="2792"/>
      <c r="Q150" s="2790"/>
    </row>
    <row r="151" spans="1:17">
      <c r="A151" t="s">
        <v>825</v>
      </c>
      <c r="B151" t="s">
        <v>2498</v>
      </c>
      <c r="C151" t="s">
        <v>1310</v>
      </c>
      <c r="D151">
        <v>4</v>
      </c>
      <c r="E151" s="55">
        <v>45090</v>
      </c>
      <c r="H151" s="27" t="s">
        <v>811</v>
      </c>
      <c r="J151" s="27" t="s">
        <v>811</v>
      </c>
      <c r="K151" s="2792"/>
      <c r="Q151" s="2790"/>
    </row>
    <row r="152" spans="1:17">
      <c r="A152" t="s">
        <v>825</v>
      </c>
      <c r="B152" t="s">
        <v>2498</v>
      </c>
      <c r="C152" t="s">
        <v>1310</v>
      </c>
      <c r="D152">
        <v>5</v>
      </c>
      <c r="E152" s="55">
        <v>45090</v>
      </c>
      <c r="H152" s="27" t="s">
        <v>811</v>
      </c>
      <c r="J152" s="27" t="s">
        <v>811</v>
      </c>
      <c r="K152" s="2792"/>
      <c r="Q152" s="2790"/>
    </row>
    <row r="153" spans="1:17">
      <c r="A153" t="s">
        <v>825</v>
      </c>
      <c r="B153" t="s">
        <v>2498</v>
      </c>
      <c r="C153" t="s">
        <v>1310</v>
      </c>
      <c r="D153">
        <v>6</v>
      </c>
      <c r="E153" s="55">
        <v>45090</v>
      </c>
      <c r="H153" s="27" t="s">
        <v>811</v>
      </c>
      <c r="J153" s="27" t="s">
        <v>811</v>
      </c>
      <c r="K153" s="2792"/>
      <c r="Q153" s="2790"/>
    </row>
    <row r="154" spans="1:17">
      <c r="A154" t="s">
        <v>825</v>
      </c>
      <c r="B154" t="s">
        <v>2498</v>
      </c>
      <c r="C154" t="s">
        <v>1310</v>
      </c>
      <c r="D154">
        <v>7</v>
      </c>
      <c r="E154" s="55">
        <v>45090</v>
      </c>
      <c r="H154" s="27" t="s">
        <v>811</v>
      </c>
      <c r="J154" s="27" t="s">
        <v>811</v>
      </c>
      <c r="K154" s="2792"/>
      <c r="Q154" s="2790"/>
    </row>
    <row r="155" spans="1:17">
      <c r="A155" t="s">
        <v>825</v>
      </c>
      <c r="B155" t="s">
        <v>2498</v>
      </c>
      <c r="C155" t="s">
        <v>1310</v>
      </c>
      <c r="D155">
        <v>7.6</v>
      </c>
      <c r="E155" s="55">
        <v>45090</v>
      </c>
      <c r="H155" s="27">
        <v>0.47299999999999998</v>
      </c>
      <c r="I155" s="371">
        <f t="shared" ref="I155" si="35">IF(AND(H155&gt;0),  H155*30.974," ")</f>
        <v>14.650701999999999</v>
      </c>
      <c r="J155" s="27">
        <v>1.98</v>
      </c>
      <c r="K155" s="2792"/>
      <c r="Q155" s="2790"/>
    </row>
    <row r="156" spans="1:17">
      <c r="A156" t="s">
        <v>825</v>
      </c>
      <c r="B156" t="s">
        <v>2498</v>
      </c>
      <c r="C156" t="s">
        <v>1310</v>
      </c>
      <c r="D156">
        <v>8</v>
      </c>
      <c r="E156" s="55">
        <v>45090</v>
      </c>
      <c r="H156" s="27" t="s">
        <v>811</v>
      </c>
      <c r="J156" s="27" t="s">
        <v>811</v>
      </c>
      <c r="K156" s="2792"/>
      <c r="Q156" s="2790"/>
    </row>
    <row r="157" spans="1:17">
      <c r="A157" t="s">
        <v>825</v>
      </c>
      <c r="B157" t="s">
        <v>2498</v>
      </c>
      <c r="C157" t="s">
        <v>1310</v>
      </c>
      <c r="D157">
        <v>8.1</v>
      </c>
      <c r="E157" s="55">
        <v>45090</v>
      </c>
      <c r="H157" s="27" t="s">
        <v>811</v>
      </c>
      <c r="J157" s="27" t="s">
        <v>811</v>
      </c>
      <c r="K157" s="2792"/>
      <c r="Q157" s="2790"/>
    </row>
    <row r="158" spans="1:17">
      <c r="A158" t="s">
        <v>825</v>
      </c>
      <c r="B158" t="s">
        <v>2498</v>
      </c>
      <c r="C158" t="s">
        <v>1310</v>
      </c>
      <c r="D158">
        <v>0.5</v>
      </c>
      <c r="E158" s="55">
        <v>45119</v>
      </c>
      <c r="F158">
        <v>8.4</v>
      </c>
      <c r="G158">
        <v>3.83</v>
      </c>
      <c r="H158" s="27">
        <v>0.34899999999999998</v>
      </c>
      <c r="I158" s="371">
        <f t="shared" ref="I158" si="36">IF(AND(H158&gt;0),  H158*30.974," ")</f>
        <v>10.809925999999999</v>
      </c>
      <c r="J158" s="27">
        <v>3.38</v>
      </c>
      <c r="K158" s="2792"/>
      <c r="Q158" s="2790"/>
    </row>
    <row r="159" spans="1:17">
      <c r="A159" t="s">
        <v>825</v>
      </c>
      <c r="B159" t="s">
        <v>2498</v>
      </c>
      <c r="C159" t="s">
        <v>1310</v>
      </c>
      <c r="D159">
        <v>1</v>
      </c>
      <c r="E159" s="55">
        <v>45119</v>
      </c>
      <c r="H159" s="27" t="s">
        <v>811</v>
      </c>
      <c r="J159" s="27" t="s">
        <v>811</v>
      </c>
      <c r="K159" s="2792"/>
      <c r="Q159" s="2790"/>
    </row>
    <row r="160" spans="1:17">
      <c r="A160" t="s">
        <v>825</v>
      </c>
      <c r="B160" t="s">
        <v>2498</v>
      </c>
      <c r="C160" t="s">
        <v>1310</v>
      </c>
      <c r="D160">
        <v>2</v>
      </c>
      <c r="E160" s="55">
        <v>45119</v>
      </c>
      <c r="H160" s="27" t="s">
        <v>811</v>
      </c>
      <c r="J160" s="27" t="s">
        <v>811</v>
      </c>
      <c r="K160" s="2792"/>
      <c r="Q160" s="2790"/>
    </row>
    <row r="161" spans="1:17">
      <c r="A161" t="s">
        <v>825</v>
      </c>
      <c r="B161" t="s">
        <v>2498</v>
      </c>
      <c r="C161" t="s">
        <v>1310</v>
      </c>
      <c r="D161">
        <v>3</v>
      </c>
      <c r="E161" s="55">
        <v>45119</v>
      </c>
      <c r="H161" s="27" t="s">
        <v>811</v>
      </c>
      <c r="J161" s="27" t="s">
        <v>811</v>
      </c>
      <c r="K161" s="2792"/>
      <c r="Q161" s="2790"/>
    </row>
    <row r="162" spans="1:17">
      <c r="A162" t="s">
        <v>825</v>
      </c>
      <c r="B162" t="s">
        <v>2498</v>
      </c>
      <c r="C162" t="s">
        <v>1310</v>
      </c>
      <c r="D162">
        <v>4</v>
      </c>
      <c r="E162" s="55">
        <v>45119</v>
      </c>
      <c r="H162" s="27" t="s">
        <v>811</v>
      </c>
      <c r="J162" s="27" t="s">
        <v>811</v>
      </c>
      <c r="K162" s="2792"/>
      <c r="Q162" s="2790"/>
    </row>
    <row r="163" spans="1:17">
      <c r="A163" t="s">
        <v>825</v>
      </c>
      <c r="B163" t="s">
        <v>2498</v>
      </c>
      <c r="C163" t="s">
        <v>1310</v>
      </c>
      <c r="D163">
        <v>5</v>
      </c>
      <c r="E163" s="55">
        <v>45119</v>
      </c>
      <c r="H163" s="27" t="s">
        <v>811</v>
      </c>
      <c r="J163" s="27" t="s">
        <v>811</v>
      </c>
      <c r="K163" s="2792"/>
      <c r="Q163" s="2790"/>
    </row>
    <row r="164" spans="1:17">
      <c r="A164" t="s">
        <v>825</v>
      </c>
      <c r="B164" t="s">
        <v>2498</v>
      </c>
      <c r="C164" t="s">
        <v>1310</v>
      </c>
      <c r="D164">
        <v>6</v>
      </c>
      <c r="E164" s="55">
        <v>45119</v>
      </c>
      <c r="H164" s="27" t="s">
        <v>811</v>
      </c>
      <c r="J164" s="27" t="s">
        <v>811</v>
      </c>
      <c r="K164" s="2792"/>
      <c r="Q164" s="2790"/>
    </row>
    <row r="165" spans="1:17">
      <c r="A165" t="s">
        <v>825</v>
      </c>
      <c r="B165" t="s">
        <v>2498</v>
      </c>
      <c r="C165" t="s">
        <v>1310</v>
      </c>
      <c r="D165">
        <v>7</v>
      </c>
      <c r="E165" s="55">
        <v>45119</v>
      </c>
      <c r="H165" s="27" t="s">
        <v>811</v>
      </c>
      <c r="J165" s="27" t="s">
        <v>811</v>
      </c>
      <c r="K165" s="2792"/>
      <c r="Q165" s="2790"/>
    </row>
    <row r="166" spans="1:17">
      <c r="A166" t="s">
        <v>825</v>
      </c>
      <c r="B166" t="s">
        <v>2498</v>
      </c>
      <c r="C166" t="s">
        <v>1310</v>
      </c>
      <c r="D166">
        <v>7.4</v>
      </c>
      <c r="E166" s="55">
        <v>45119</v>
      </c>
      <c r="H166" s="27">
        <v>0.54300000000000004</v>
      </c>
      <c r="I166" s="371">
        <f t="shared" ref="I166" si="37">IF(AND(H166&gt;0),  H166*30.974," ")</f>
        <v>16.818882000000002</v>
      </c>
      <c r="J166" s="27">
        <v>7.59</v>
      </c>
      <c r="K166" s="2792"/>
      <c r="Q166" s="2790"/>
    </row>
    <row r="167" spans="1:17">
      <c r="A167" t="s">
        <v>825</v>
      </c>
      <c r="B167" t="s">
        <v>2498</v>
      </c>
      <c r="C167" t="s">
        <v>1310</v>
      </c>
      <c r="D167">
        <v>7.9</v>
      </c>
      <c r="E167" s="55">
        <v>45119</v>
      </c>
      <c r="H167" s="27" t="s">
        <v>811</v>
      </c>
      <c r="J167" s="27" t="s">
        <v>811</v>
      </c>
      <c r="K167" s="2792"/>
      <c r="Q167" s="2790"/>
    </row>
    <row r="168" spans="1:17">
      <c r="A168" t="s">
        <v>825</v>
      </c>
      <c r="B168" t="s">
        <v>2498</v>
      </c>
      <c r="C168" t="s">
        <v>1310</v>
      </c>
      <c r="D168">
        <v>0.5</v>
      </c>
      <c r="E168" s="55">
        <v>45152</v>
      </c>
      <c r="F168">
        <v>8.1999999999999993</v>
      </c>
      <c r="G168">
        <v>4.03</v>
      </c>
      <c r="H168" s="27">
        <v>0.42899999999999999</v>
      </c>
      <c r="I168" s="371">
        <f t="shared" ref="I168" si="38">IF(AND(H168&gt;0),  H168*30.974," ")</f>
        <v>13.287846</v>
      </c>
      <c r="J168" s="27">
        <v>4.18</v>
      </c>
      <c r="K168" s="2792"/>
      <c r="Q168" s="2790"/>
    </row>
    <row r="169" spans="1:17">
      <c r="A169" t="s">
        <v>825</v>
      </c>
      <c r="B169" t="s">
        <v>2498</v>
      </c>
      <c r="C169" t="s">
        <v>1310</v>
      </c>
      <c r="D169">
        <v>1</v>
      </c>
      <c r="E169" s="55">
        <v>45152</v>
      </c>
      <c r="H169" s="27" t="s">
        <v>811</v>
      </c>
      <c r="J169" s="27" t="s">
        <v>811</v>
      </c>
      <c r="K169" s="2792"/>
      <c r="Q169" s="2790"/>
    </row>
    <row r="170" spans="1:17">
      <c r="A170" t="s">
        <v>825</v>
      </c>
      <c r="B170" t="s">
        <v>2498</v>
      </c>
      <c r="C170" t="s">
        <v>1310</v>
      </c>
      <c r="D170">
        <v>2</v>
      </c>
      <c r="E170" s="55">
        <v>45152</v>
      </c>
      <c r="H170" s="27" t="s">
        <v>811</v>
      </c>
      <c r="J170" s="27" t="s">
        <v>811</v>
      </c>
      <c r="K170" s="2792"/>
      <c r="Q170" s="2790"/>
    </row>
    <row r="171" spans="1:17">
      <c r="A171" t="s">
        <v>825</v>
      </c>
      <c r="B171" t="s">
        <v>2498</v>
      </c>
      <c r="C171" t="s">
        <v>1310</v>
      </c>
      <c r="D171">
        <v>3</v>
      </c>
      <c r="E171" s="55">
        <v>45152</v>
      </c>
      <c r="H171" s="27" t="s">
        <v>811</v>
      </c>
      <c r="J171" s="27" t="s">
        <v>811</v>
      </c>
      <c r="K171" s="2792"/>
      <c r="Q171" s="2790"/>
    </row>
    <row r="172" spans="1:17">
      <c r="A172" t="s">
        <v>825</v>
      </c>
      <c r="B172" t="s">
        <v>2498</v>
      </c>
      <c r="C172" t="s">
        <v>1310</v>
      </c>
      <c r="D172">
        <v>4</v>
      </c>
      <c r="E172" s="55">
        <v>45152</v>
      </c>
      <c r="H172" s="27" t="s">
        <v>811</v>
      </c>
      <c r="J172" s="27" t="s">
        <v>811</v>
      </c>
      <c r="K172" s="2792"/>
      <c r="Q172" s="2790"/>
    </row>
    <row r="173" spans="1:17">
      <c r="A173" t="s">
        <v>825</v>
      </c>
      <c r="B173" t="s">
        <v>2498</v>
      </c>
      <c r="C173" t="s">
        <v>1310</v>
      </c>
      <c r="D173">
        <v>5</v>
      </c>
      <c r="E173" s="55">
        <v>45152</v>
      </c>
      <c r="H173" s="27" t="s">
        <v>811</v>
      </c>
      <c r="J173" s="27" t="s">
        <v>811</v>
      </c>
      <c r="K173" s="2792"/>
      <c r="Q173" s="2790"/>
    </row>
    <row r="174" spans="1:17">
      <c r="A174" t="s">
        <v>825</v>
      </c>
      <c r="B174" t="s">
        <v>2498</v>
      </c>
      <c r="C174" t="s">
        <v>1310</v>
      </c>
      <c r="D174">
        <v>6</v>
      </c>
      <c r="E174" s="55">
        <v>45152</v>
      </c>
      <c r="H174" s="27" t="s">
        <v>811</v>
      </c>
      <c r="J174" s="27" t="s">
        <v>811</v>
      </c>
      <c r="K174" s="2792"/>
      <c r="Q174" s="2790"/>
    </row>
    <row r="175" spans="1:17">
      <c r="A175" t="s">
        <v>825</v>
      </c>
      <c r="B175" t="s">
        <v>2498</v>
      </c>
      <c r="C175" t="s">
        <v>1310</v>
      </c>
      <c r="D175">
        <v>7</v>
      </c>
      <c r="E175" s="55">
        <v>45152</v>
      </c>
      <c r="H175" s="27" t="s">
        <v>811</v>
      </c>
      <c r="J175" s="27" t="s">
        <v>811</v>
      </c>
      <c r="K175" s="2792"/>
      <c r="Q175" s="2790"/>
    </row>
    <row r="176" spans="1:17">
      <c r="A176" t="s">
        <v>825</v>
      </c>
      <c r="B176" t="s">
        <v>2498</v>
      </c>
      <c r="C176" t="s">
        <v>1310</v>
      </c>
      <c r="D176">
        <v>7.2</v>
      </c>
      <c r="E176" s="55">
        <v>45152</v>
      </c>
      <c r="H176" s="27">
        <v>1.17</v>
      </c>
      <c r="I176" s="371">
        <f t="shared" ref="I176" si="39">IF(AND(H176&gt;0),  H176*30.974," ")</f>
        <v>36.239579999999997</v>
      </c>
      <c r="J176" s="27">
        <v>24.25</v>
      </c>
      <c r="K176" s="2792"/>
      <c r="Q176" s="2790"/>
    </row>
    <row r="177" spans="1:21">
      <c r="A177" t="s">
        <v>825</v>
      </c>
      <c r="B177" t="s">
        <v>2498</v>
      </c>
      <c r="C177" t="s">
        <v>1310</v>
      </c>
      <c r="D177">
        <v>7.7</v>
      </c>
      <c r="E177" s="55">
        <v>45152</v>
      </c>
      <c r="H177" s="27" t="s">
        <v>811</v>
      </c>
      <c r="J177" s="27" t="s">
        <v>811</v>
      </c>
      <c r="K177" s="2792"/>
      <c r="Q177" s="2790"/>
    </row>
    <row r="178" spans="1:21">
      <c r="A178" t="s">
        <v>825</v>
      </c>
      <c r="B178" t="s">
        <v>2498</v>
      </c>
      <c r="C178" t="s">
        <v>1310</v>
      </c>
      <c r="D178">
        <v>0.5</v>
      </c>
      <c r="E178" s="55">
        <v>45182</v>
      </c>
      <c r="F178">
        <v>8.5</v>
      </c>
      <c r="G178">
        <v>4.59</v>
      </c>
      <c r="H178" s="27">
        <v>0.77600000000000002</v>
      </c>
      <c r="I178" s="371">
        <f t="shared" ref="I178" si="40">IF(AND(H178&gt;0),  H178*30.974," ")</f>
        <v>24.035824000000002</v>
      </c>
      <c r="J178" s="27">
        <v>7.6</v>
      </c>
      <c r="K178" s="2792"/>
      <c r="Q178" s="2790"/>
    </row>
    <row r="179" spans="1:21">
      <c r="A179" t="s">
        <v>825</v>
      </c>
      <c r="B179" t="s">
        <v>2498</v>
      </c>
      <c r="C179" t="s">
        <v>1310</v>
      </c>
      <c r="D179">
        <v>1</v>
      </c>
      <c r="E179" s="55">
        <v>45182</v>
      </c>
      <c r="H179" s="27" t="s">
        <v>811</v>
      </c>
      <c r="J179" s="27" t="s">
        <v>811</v>
      </c>
      <c r="K179" s="2792"/>
      <c r="Q179" s="2790"/>
    </row>
    <row r="180" spans="1:21">
      <c r="A180" t="s">
        <v>825</v>
      </c>
      <c r="B180" t="s">
        <v>2498</v>
      </c>
      <c r="C180" t="s">
        <v>1310</v>
      </c>
      <c r="D180">
        <v>2</v>
      </c>
      <c r="E180" s="55">
        <v>45182</v>
      </c>
      <c r="H180" s="27" t="s">
        <v>811</v>
      </c>
      <c r="J180" s="27" t="s">
        <v>811</v>
      </c>
      <c r="K180" s="2792"/>
      <c r="Q180" s="2790"/>
    </row>
    <row r="181" spans="1:21">
      <c r="A181" t="s">
        <v>825</v>
      </c>
      <c r="B181" t="s">
        <v>2498</v>
      </c>
      <c r="C181" t="s">
        <v>1310</v>
      </c>
      <c r="D181">
        <v>3</v>
      </c>
      <c r="E181" s="55">
        <v>45182</v>
      </c>
      <c r="H181" s="27" t="s">
        <v>811</v>
      </c>
      <c r="J181" s="27" t="s">
        <v>811</v>
      </c>
      <c r="K181" s="2792"/>
      <c r="Q181" s="2790"/>
    </row>
    <row r="182" spans="1:21">
      <c r="A182" t="s">
        <v>825</v>
      </c>
      <c r="B182" t="s">
        <v>2498</v>
      </c>
      <c r="C182" t="s">
        <v>1310</v>
      </c>
      <c r="D182">
        <v>4</v>
      </c>
      <c r="E182" s="55">
        <v>45182</v>
      </c>
      <c r="H182" s="27" t="s">
        <v>811</v>
      </c>
      <c r="J182" s="27" t="s">
        <v>811</v>
      </c>
      <c r="K182" s="2792"/>
      <c r="Q182" s="2790"/>
    </row>
    <row r="183" spans="1:21">
      <c r="A183" t="s">
        <v>825</v>
      </c>
      <c r="B183" t="s">
        <v>2498</v>
      </c>
      <c r="C183" t="s">
        <v>1310</v>
      </c>
      <c r="D183">
        <v>5</v>
      </c>
      <c r="E183" s="55">
        <v>45182</v>
      </c>
      <c r="H183" s="27" t="s">
        <v>811</v>
      </c>
      <c r="J183" s="27" t="s">
        <v>811</v>
      </c>
      <c r="K183" s="2792"/>
      <c r="Q183" s="2790"/>
    </row>
    <row r="184" spans="1:21">
      <c r="A184" t="s">
        <v>825</v>
      </c>
      <c r="B184" t="s">
        <v>2498</v>
      </c>
      <c r="C184" t="s">
        <v>1310</v>
      </c>
      <c r="D184">
        <v>6</v>
      </c>
      <c r="E184" s="55">
        <v>45182</v>
      </c>
      <c r="H184" s="27" t="s">
        <v>811</v>
      </c>
      <c r="J184" s="27" t="s">
        <v>811</v>
      </c>
      <c r="K184" s="2792"/>
      <c r="Q184" s="2790"/>
    </row>
    <row r="185" spans="1:21">
      <c r="A185" t="s">
        <v>825</v>
      </c>
      <c r="B185" t="s">
        <v>2498</v>
      </c>
      <c r="C185" t="s">
        <v>1310</v>
      </c>
      <c r="D185">
        <v>7</v>
      </c>
      <c r="E185" s="55">
        <v>45182</v>
      </c>
      <c r="H185" s="27" t="s">
        <v>811</v>
      </c>
      <c r="J185" s="27" t="s">
        <v>811</v>
      </c>
      <c r="K185" s="2792"/>
      <c r="Q185" s="2790"/>
    </row>
    <row r="186" spans="1:21">
      <c r="A186" t="s">
        <v>825</v>
      </c>
      <c r="B186" t="s">
        <v>2498</v>
      </c>
      <c r="C186" t="s">
        <v>1310</v>
      </c>
      <c r="D186">
        <v>7.5</v>
      </c>
      <c r="E186" s="55">
        <v>45182</v>
      </c>
      <c r="H186" s="27">
        <v>1.03</v>
      </c>
      <c r="I186" s="371">
        <f t="shared" ref="I186" si="41">IF(AND(H186&gt;0),  H186*30.974," ")</f>
        <v>31.903220000000001</v>
      </c>
      <c r="J186" s="27">
        <v>104.22</v>
      </c>
      <c r="K186" s="2792"/>
      <c r="Q186" s="2790"/>
    </row>
    <row r="187" spans="1:21">
      <c r="A187" t="s">
        <v>825</v>
      </c>
      <c r="B187" t="s">
        <v>2498</v>
      </c>
      <c r="C187" t="s">
        <v>1310</v>
      </c>
      <c r="D187">
        <v>8</v>
      </c>
      <c r="E187" s="55">
        <v>45182</v>
      </c>
      <c r="H187" s="27" t="s">
        <v>811</v>
      </c>
      <c r="J187" s="27" t="s">
        <v>811</v>
      </c>
      <c r="K187" s="2793">
        <f>AVERAGE(G147:G187)</f>
        <v>4.5150000000000006</v>
      </c>
      <c r="L187" s="2220">
        <f>10*(6-(LN(K187)/LN(2)))</f>
        <v>38.252740122938661</v>
      </c>
      <c r="M187" s="2221">
        <f>AVERAGE(I147:I187)</f>
        <v>19.347134749999999</v>
      </c>
      <c r="N187" s="1574">
        <f t="shared" ref="N187" si="42">10*(6-(LN(48/M187)/LN(2)))</f>
        <v>46.890855177429472</v>
      </c>
      <c r="O187" s="1632">
        <f>AVERAGE(J147:J187)</f>
        <v>19.331250000000001</v>
      </c>
      <c r="P187" s="1574">
        <f t="shared" ref="P187" si="43">10*(6-((2.04-0.68*LN(O187))/LN(2)))</f>
        <v>59.624489723638085</v>
      </c>
      <c r="Q187" s="2791">
        <f>AVERAGE(L187,N187,P187)</f>
        <v>48.256028341335401</v>
      </c>
      <c r="R187" s="1626">
        <f>AVERAGE(Q147:Q187)</f>
        <v>48.256028341335401</v>
      </c>
      <c r="S187" s="1626">
        <v>2023</v>
      </c>
      <c r="T187" s="1627" t="str">
        <f>IF(_xlfn.NUMBERVALUE(R187), IF(R187&lt;50, "Acceptable; Ongoing Protection is Required", "Unacceptable; Immediate Restoration is Required"), " ")</f>
        <v>Acceptable; Ongoing Protection is Required</v>
      </c>
      <c r="U187" s="1104" t="s">
        <v>2499</v>
      </c>
    </row>
    <row r="188" spans="1:21">
      <c r="A188" s="91" t="s">
        <v>825</v>
      </c>
      <c r="B188" s="91" t="s">
        <v>2498</v>
      </c>
      <c r="C188" s="91" t="s">
        <v>1310</v>
      </c>
      <c r="D188" s="91">
        <v>0.5</v>
      </c>
      <c r="E188" s="392">
        <v>45210</v>
      </c>
      <c r="F188" s="91">
        <v>8.3000000000000007</v>
      </c>
      <c r="G188" s="91">
        <v>4.0199999999999996</v>
      </c>
      <c r="H188" s="355">
        <v>0.307</v>
      </c>
      <c r="I188" s="373">
        <f t="shared" ref="I188" si="44">IF(AND(H188&gt;0),  H188*30.974," ")</f>
        <v>9.5090179999999993</v>
      </c>
      <c r="J188" s="355">
        <v>12.34</v>
      </c>
      <c r="K188" s="2792"/>
      <c r="Q188" s="2790"/>
    </row>
    <row r="189" spans="1:21">
      <c r="A189" s="91" t="s">
        <v>825</v>
      </c>
      <c r="B189" s="91" t="s">
        <v>2498</v>
      </c>
      <c r="C189" s="91" t="s">
        <v>1310</v>
      </c>
      <c r="D189" s="91">
        <v>1</v>
      </c>
      <c r="E189" s="392">
        <v>45210</v>
      </c>
      <c r="F189" s="91"/>
      <c r="G189" s="91"/>
      <c r="H189" s="355" t="s">
        <v>811</v>
      </c>
      <c r="I189" s="91"/>
      <c r="J189" s="355" t="s">
        <v>811</v>
      </c>
      <c r="K189" s="2792"/>
      <c r="Q189" s="2790"/>
    </row>
    <row r="190" spans="1:21">
      <c r="A190" s="91" t="s">
        <v>825</v>
      </c>
      <c r="B190" s="91" t="s">
        <v>2498</v>
      </c>
      <c r="C190" s="91" t="s">
        <v>1310</v>
      </c>
      <c r="D190" s="91">
        <v>2</v>
      </c>
      <c r="E190" s="392">
        <v>45210</v>
      </c>
      <c r="F190" s="91"/>
      <c r="G190" s="91"/>
      <c r="H190" s="355" t="s">
        <v>811</v>
      </c>
      <c r="I190" s="91"/>
      <c r="J190" s="355" t="s">
        <v>811</v>
      </c>
      <c r="K190" s="2792"/>
      <c r="Q190" s="2790"/>
    </row>
    <row r="191" spans="1:21">
      <c r="A191" s="91" t="s">
        <v>825</v>
      </c>
      <c r="B191" s="91" t="s">
        <v>2498</v>
      </c>
      <c r="C191" s="91" t="s">
        <v>1310</v>
      </c>
      <c r="D191" s="91">
        <v>3</v>
      </c>
      <c r="E191" s="392">
        <v>45210</v>
      </c>
      <c r="F191" s="91"/>
      <c r="G191" s="91"/>
      <c r="H191" s="355" t="s">
        <v>811</v>
      </c>
      <c r="I191" s="91"/>
      <c r="J191" s="355" t="s">
        <v>811</v>
      </c>
      <c r="K191" s="2792"/>
      <c r="Q191" s="2790"/>
    </row>
    <row r="192" spans="1:21">
      <c r="A192" s="91" t="s">
        <v>825</v>
      </c>
      <c r="B192" s="91" t="s">
        <v>2498</v>
      </c>
      <c r="C192" s="91" t="s">
        <v>1310</v>
      </c>
      <c r="D192" s="91">
        <v>4</v>
      </c>
      <c r="E192" s="392">
        <v>45210</v>
      </c>
      <c r="F192" s="91"/>
      <c r="G192" s="91"/>
      <c r="H192" s="355" t="s">
        <v>811</v>
      </c>
      <c r="I192" s="91"/>
      <c r="J192" s="355" t="s">
        <v>811</v>
      </c>
      <c r="K192" s="2792"/>
      <c r="Q192" s="2790"/>
    </row>
    <row r="193" spans="1:17">
      <c r="A193" s="91" t="s">
        <v>825</v>
      </c>
      <c r="B193" s="91" t="s">
        <v>2498</v>
      </c>
      <c r="C193" s="91" t="s">
        <v>1310</v>
      </c>
      <c r="D193" s="91">
        <v>5</v>
      </c>
      <c r="E193" s="392">
        <v>45210</v>
      </c>
      <c r="F193" s="91"/>
      <c r="G193" s="91"/>
      <c r="H193" s="355" t="s">
        <v>811</v>
      </c>
      <c r="I193" s="91"/>
      <c r="J193" s="355" t="s">
        <v>811</v>
      </c>
      <c r="K193" s="2792"/>
      <c r="Q193" s="2790"/>
    </row>
    <row r="194" spans="1:17">
      <c r="A194" s="91" t="s">
        <v>825</v>
      </c>
      <c r="B194" s="91" t="s">
        <v>2498</v>
      </c>
      <c r="C194" s="91" t="s">
        <v>1310</v>
      </c>
      <c r="D194" s="91">
        <v>6</v>
      </c>
      <c r="E194" s="392">
        <v>45210</v>
      </c>
      <c r="F194" s="91"/>
      <c r="G194" s="91"/>
      <c r="H194" s="355" t="s">
        <v>811</v>
      </c>
      <c r="I194" s="91"/>
      <c r="J194" s="355" t="s">
        <v>811</v>
      </c>
      <c r="K194" s="2792"/>
      <c r="Q194" s="2790"/>
    </row>
    <row r="195" spans="1:17">
      <c r="A195" s="91" t="s">
        <v>825</v>
      </c>
      <c r="B195" s="91" t="s">
        <v>2498</v>
      </c>
      <c r="C195" s="91" t="s">
        <v>1310</v>
      </c>
      <c r="D195" s="91">
        <v>7</v>
      </c>
      <c r="E195" s="392">
        <v>45210</v>
      </c>
      <c r="F195" s="91"/>
      <c r="G195" s="91"/>
      <c r="H195" s="355" t="s">
        <v>811</v>
      </c>
      <c r="I195" s="91"/>
      <c r="J195" s="355" t="s">
        <v>811</v>
      </c>
      <c r="K195" s="2792"/>
      <c r="Q195" s="2790"/>
    </row>
    <row r="196" spans="1:17">
      <c r="A196" s="91" t="s">
        <v>825</v>
      </c>
      <c r="B196" s="91" t="s">
        <v>2498</v>
      </c>
      <c r="C196" s="91" t="s">
        <v>1310</v>
      </c>
      <c r="D196" s="91">
        <v>7.3</v>
      </c>
      <c r="E196" s="392">
        <v>45210</v>
      </c>
      <c r="F196" s="91"/>
      <c r="G196" s="91"/>
      <c r="H196" s="355">
        <v>0.26300000000000001</v>
      </c>
      <c r="I196" s="373">
        <f t="shared" ref="I196" si="45">IF(AND(H196&gt;0),  H196*30.974," ")</f>
        <v>8.1461620000000003</v>
      </c>
      <c r="J196" s="355">
        <v>22.38</v>
      </c>
      <c r="K196" s="2792"/>
      <c r="Q196" s="2790"/>
    </row>
    <row r="197" spans="1:17">
      <c r="A197" s="91" t="s">
        <v>825</v>
      </c>
      <c r="B197" s="91" t="s">
        <v>2498</v>
      </c>
      <c r="C197" s="91" t="s">
        <v>1310</v>
      </c>
      <c r="D197" s="91">
        <v>7.8</v>
      </c>
      <c r="E197" s="392">
        <v>45210</v>
      </c>
      <c r="F197" s="91"/>
      <c r="G197" s="91"/>
      <c r="H197" s="355" t="s">
        <v>811</v>
      </c>
      <c r="I197" s="91"/>
      <c r="J197" s="355" t="s">
        <v>811</v>
      </c>
      <c r="K197" s="2792"/>
      <c r="Q197" s="2790"/>
    </row>
    <row r="198" spans="1:17">
      <c r="A198" s="91" t="s">
        <v>825</v>
      </c>
      <c r="B198" s="91" t="s">
        <v>2498</v>
      </c>
      <c r="C198" s="91" t="s">
        <v>1310</v>
      </c>
      <c r="D198" s="91">
        <v>0.5</v>
      </c>
      <c r="E198" s="392">
        <v>45244</v>
      </c>
      <c r="F198" s="91">
        <v>8.1999999999999993</v>
      </c>
      <c r="G198" s="91">
        <v>4.32</v>
      </c>
      <c r="H198" s="355">
        <v>0.42399999999999999</v>
      </c>
      <c r="I198" s="373">
        <f t="shared" ref="I198" si="46">IF(AND(H198&gt;0),  H198*30.974," ")</f>
        <v>13.132975999999999</v>
      </c>
      <c r="J198" s="355">
        <v>5.94</v>
      </c>
      <c r="K198" s="2792"/>
      <c r="Q198" s="2790"/>
    </row>
    <row r="199" spans="1:17">
      <c r="A199" s="91" t="s">
        <v>825</v>
      </c>
      <c r="B199" s="91" t="s">
        <v>2498</v>
      </c>
      <c r="C199" s="91" t="s">
        <v>1310</v>
      </c>
      <c r="D199" s="91">
        <v>1</v>
      </c>
      <c r="E199" s="392">
        <v>45244</v>
      </c>
      <c r="F199" s="91"/>
      <c r="G199" s="91"/>
      <c r="H199" s="355" t="s">
        <v>811</v>
      </c>
      <c r="I199" s="91"/>
      <c r="J199" s="355" t="s">
        <v>811</v>
      </c>
      <c r="K199" s="2792"/>
      <c r="Q199" s="2790"/>
    </row>
    <row r="200" spans="1:17">
      <c r="A200" s="91" t="s">
        <v>825</v>
      </c>
      <c r="B200" s="91" t="s">
        <v>2498</v>
      </c>
      <c r="C200" s="91" t="s">
        <v>1310</v>
      </c>
      <c r="D200" s="91">
        <v>2</v>
      </c>
      <c r="E200" s="392">
        <v>45244</v>
      </c>
      <c r="F200" s="91"/>
      <c r="G200" s="91"/>
      <c r="H200" s="355" t="s">
        <v>811</v>
      </c>
      <c r="I200" s="91"/>
      <c r="J200" s="355" t="s">
        <v>811</v>
      </c>
      <c r="K200" s="2792"/>
      <c r="Q200" s="2790"/>
    </row>
    <row r="201" spans="1:17">
      <c r="A201" s="91" t="s">
        <v>825</v>
      </c>
      <c r="B201" s="91" t="s">
        <v>2498</v>
      </c>
      <c r="C201" s="91" t="s">
        <v>1310</v>
      </c>
      <c r="D201" s="91">
        <v>3</v>
      </c>
      <c r="E201" s="392">
        <v>45244</v>
      </c>
      <c r="F201" s="91"/>
      <c r="G201" s="91"/>
      <c r="H201" s="355" t="s">
        <v>811</v>
      </c>
      <c r="I201" s="91"/>
      <c r="J201" s="355" t="s">
        <v>811</v>
      </c>
      <c r="K201" s="2792"/>
      <c r="Q201" s="2790"/>
    </row>
    <row r="202" spans="1:17">
      <c r="A202" s="91" t="s">
        <v>825</v>
      </c>
      <c r="B202" s="91" t="s">
        <v>2498</v>
      </c>
      <c r="C202" s="91" t="s">
        <v>1310</v>
      </c>
      <c r="D202" s="91">
        <v>4</v>
      </c>
      <c r="E202" s="392">
        <v>45244</v>
      </c>
      <c r="F202" s="91"/>
      <c r="G202" s="91"/>
      <c r="H202" s="355" t="s">
        <v>811</v>
      </c>
      <c r="I202" s="91"/>
      <c r="J202" s="355" t="s">
        <v>811</v>
      </c>
      <c r="K202" s="2792"/>
      <c r="Q202" s="2790"/>
    </row>
    <row r="203" spans="1:17">
      <c r="A203" s="91" t="s">
        <v>825</v>
      </c>
      <c r="B203" s="91" t="s">
        <v>2498</v>
      </c>
      <c r="C203" s="91" t="s">
        <v>1310</v>
      </c>
      <c r="D203" s="91">
        <v>5</v>
      </c>
      <c r="E203" s="392">
        <v>45244</v>
      </c>
      <c r="F203" s="91"/>
      <c r="G203" s="91"/>
      <c r="H203" s="355" t="s">
        <v>811</v>
      </c>
      <c r="I203" s="91"/>
      <c r="J203" s="355" t="s">
        <v>811</v>
      </c>
      <c r="K203" s="2792"/>
      <c r="Q203" s="2790"/>
    </row>
    <row r="204" spans="1:17">
      <c r="A204" s="91" t="s">
        <v>825</v>
      </c>
      <c r="B204" s="91" t="s">
        <v>2498</v>
      </c>
      <c r="C204" s="91" t="s">
        <v>1310</v>
      </c>
      <c r="D204" s="91">
        <v>6</v>
      </c>
      <c r="E204" s="392">
        <v>45244</v>
      </c>
      <c r="F204" s="91"/>
      <c r="G204" s="91"/>
      <c r="H204" s="355" t="s">
        <v>811</v>
      </c>
      <c r="I204" s="91"/>
      <c r="J204" s="355" t="s">
        <v>811</v>
      </c>
      <c r="K204" s="2792"/>
      <c r="Q204" s="2790"/>
    </row>
    <row r="205" spans="1:17">
      <c r="A205" s="91" t="s">
        <v>825</v>
      </c>
      <c r="B205" s="91" t="s">
        <v>2498</v>
      </c>
      <c r="C205" s="91" t="s">
        <v>1310</v>
      </c>
      <c r="D205" s="91">
        <v>7</v>
      </c>
      <c r="E205" s="392">
        <v>45244</v>
      </c>
      <c r="F205" s="91"/>
      <c r="G205" s="91"/>
      <c r="H205" s="355" t="s">
        <v>811</v>
      </c>
      <c r="I205" s="91"/>
      <c r="J205" s="355" t="s">
        <v>811</v>
      </c>
      <c r="K205" s="2792"/>
      <c r="Q205" s="2790"/>
    </row>
    <row r="206" spans="1:17">
      <c r="A206" s="91" t="s">
        <v>825</v>
      </c>
      <c r="B206" s="91" t="s">
        <v>2498</v>
      </c>
      <c r="C206" s="91" t="s">
        <v>1310</v>
      </c>
      <c r="D206" s="91">
        <v>7.2</v>
      </c>
      <c r="E206" s="392">
        <v>45244</v>
      </c>
      <c r="F206" s="91"/>
      <c r="G206" s="91"/>
      <c r="H206" s="355">
        <v>0.58399999999999996</v>
      </c>
      <c r="I206" s="373">
        <f t="shared" ref="I206" si="47">IF(AND(H206&gt;0),  H206*30.974," ")</f>
        <v>18.088815999999998</v>
      </c>
      <c r="J206" s="355">
        <v>5.2</v>
      </c>
      <c r="K206" s="2792"/>
      <c r="Q206" s="2790"/>
    </row>
    <row r="207" spans="1:17">
      <c r="A207" s="91" t="s">
        <v>825</v>
      </c>
      <c r="B207" s="91" t="s">
        <v>2498</v>
      </c>
      <c r="C207" s="91" t="s">
        <v>1310</v>
      </c>
      <c r="D207" s="91">
        <v>7.7</v>
      </c>
      <c r="E207" s="392">
        <v>45244</v>
      </c>
      <c r="F207" s="91"/>
      <c r="G207" s="91"/>
      <c r="H207" s="355" t="s">
        <v>811</v>
      </c>
      <c r="I207" s="91"/>
      <c r="J207" s="355" t="s">
        <v>811</v>
      </c>
      <c r="K207" s="2792"/>
      <c r="Q207" s="2790"/>
    </row>
    <row r="208" spans="1:17">
      <c r="A208" s="91" t="s">
        <v>825</v>
      </c>
      <c r="B208" s="91" t="s">
        <v>2498</v>
      </c>
      <c r="C208" s="91" t="s">
        <v>1310</v>
      </c>
      <c r="D208" s="91">
        <v>8</v>
      </c>
      <c r="E208" s="392">
        <v>45244</v>
      </c>
      <c r="F208" s="91"/>
      <c r="G208" s="91"/>
      <c r="H208" s="355" t="s">
        <v>811</v>
      </c>
      <c r="I208" s="91"/>
      <c r="J208" s="355" t="s">
        <v>811</v>
      </c>
      <c r="K208" s="2792"/>
      <c r="Q208" s="2790"/>
    </row>
    <row r="209" spans="1:20">
      <c r="A209" s="91" t="s">
        <v>825</v>
      </c>
      <c r="B209" s="91" t="s">
        <v>2498</v>
      </c>
      <c r="C209" s="91" t="s">
        <v>1310</v>
      </c>
      <c r="D209" s="91">
        <v>8.1</v>
      </c>
      <c r="E209" s="392">
        <v>45244</v>
      </c>
      <c r="F209" s="91"/>
      <c r="G209" s="91"/>
      <c r="H209" s="355" t="s">
        <v>811</v>
      </c>
      <c r="I209" s="91"/>
      <c r="J209" s="355" t="s">
        <v>811</v>
      </c>
    </row>
    <row r="212" spans="1:20">
      <c r="A212" t="s">
        <v>2500</v>
      </c>
    </row>
    <row r="213" spans="1:20" ht="46.8">
      <c r="A213" s="1137" t="s">
        <v>804</v>
      </c>
      <c r="B213" s="1138" t="s">
        <v>20</v>
      </c>
      <c r="C213" s="1138" t="s">
        <v>701</v>
      </c>
      <c r="D213" s="1139" t="s">
        <v>805</v>
      </c>
      <c r="E213" s="1185" t="s">
        <v>786</v>
      </c>
      <c r="F213" s="1139" t="s">
        <v>806</v>
      </c>
      <c r="G213" s="1139" t="s">
        <v>807</v>
      </c>
      <c r="H213" s="1205" t="s">
        <v>809</v>
      </c>
      <c r="I213" s="1209" t="s">
        <v>810</v>
      </c>
      <c r="J213" s="1140" t="s">
        <v>808</v>
      </c>
      <c r="K213" s="2201" t="s">
        <v>1274</v>
      </c>
      <c r="L213" s="1184" t="s">
        <v>1275</v>
      </c>
      <c r="M213" s="1184" t="s">
        <v>1276</v>
      </c>
      <c r="N213" s="1184" t="s">
        <v>1277</v>
      </c>
      <c r="O213" s="1184" t="s">
        <v>1278</v>
      </c>
      <c r="P213" s="1184" t="s">
        <v>1279</v>
      </c>
      <c r="Q213" s="1184" t="s">
        <v>795</v>
      </c>
      <c r="R213" s="2237" t="s">
        <v>796</v>
      </c>
      <c r="S213" s="2238" t="s">
        <v>797</v>
      </c>
      <c r="T213" s="2239" t="s">
        <v>798</v>
      </c>
    </row>
    <row r="214" spans="1:20">
      <c r="A214" t="s">
        <v>824</v>
      </c>
      <c r="B214" t="s">
        <v>2498</v>
      </c>
      <c r="C214" t="s">
        <v>2501</v>
      </c>
    </row>
    <row r="216" spans="1:20">
      <c r="A216" t="s">
        <v>2502</v>
      </c>
    </row>
    <row r="217" spans="1:20" ht="46.8">
      <c r="A217" s="1137" t="s">
        <v>804</v>
      </c>
      <c r="B217" s="1138" t="s">
        <v>20</v>
      </c>
      <c r="C217" s="1138" t="s">
        <v>701</v>
      </c>
      <c r="D217" s="1139" t="s">
        <v>805</v>
      </c>
      <c r="E217" s="1185" t="s">
        <v>786</v>
      </c>
      <c r="F217" s="1139" t="s">
        <v>806</v>
      </c>
      <c r="G217" s="1139" t="s">
        <v>807</v>
      </c>
      <c r="H217" s="1205" t="s">
        <v>809</v>
      </c>
      <c r="I217" s="1209" t="s">
        <v>810</v>
      </c>
      <c r="J217" s="1140" t="s">
        <v>808</v>
      </c>
      <c r="K217" s="2201" t="s">
        <v>1274</v>
      </c>
      <c r="L217" s="1184" t="s">
        <v>1275</v>
      </c>
      <c r="M217" s="1184" t="s">
        <v>1276</v>
      </c>
      <c r="N217" s="1184" t="s">
        <v>1277</v>
      </c>
      <c r="O217" s="1184" t="s">
        <v>1278</v>
      </c>
      <c r="P217" s="1184" t="s">
        <v>1279</v>
      </c>
      <c r="Q217" s="1184" t="s">
        <v>795</v>
      </c>
      <c r="R217" s="2237" t="s">
        <v>796</v>
      </c>
      <c r="S217" s="2238" t="s">
        <v>797</v>
      </c>
      <c r="T217" s="2239" t="s">
        <v>798</v>
      </c>
    </row>
    <row r="218" spans="1:20">
      <c r="A218" s="91" t="s">
        <v>825</v>
      </c>
      <c r="B218" s="91" t="s">
        <v>2498</v>
      </c>
      <c r="C218" s="91" t="s">
        <v>2502</v>
      </c>
      <c r="D218" s="91">
        <v>0.5</v>
      </c>
      <c r="E218" s="392">
        <v>45055</v>
      </c>
      <c r="F218" s="91">
        <v>1.5</v>
      </c>
      <c r="G218" s="91">
        <v>1.55</v>
      </c>
      <c r="H218" s="355">
        <v>0.29899999999999999</v>
      </c>
      <c r="I218" s="373">
        <f t="shared" ref="I218:I219" si="48">IF(AND(H218&gt;0),  H218*30.974," ")</f>
        <v>9.2612259999999988</v>
      </c>
      <c r="J218" s="355">
        <v>0.98</v>
      </c>
    </row>
    <row r="219" spans="1:20">
      <c r="A219" s="91" t="s">
        <v>825</v>
      </c>
      <c r="B219" s="91" t="s">
        <v>2498</v>
      </c>
      <c r="C219" s="91" t="s">
        <v>2502</v>
      </c>
      <c r="D219" s="91">
        <v>0.5</v>
      </c>
      <c r="E219" s="392">
        <v>45055</v>
      </c>
      <c r="F219" s="91"/>
      <c r="G219" s="91"/>
      <c r="H219" s="355">
        <v>0.34799999999999998</v>
      </c>
      <c r="I219" s="373">
        <f t="shared" si="48"/>
        <v>10.778951999999999</v>
      </c>
      <c r="J219" s="355">
        <v>1.0900000000000001</v>
      </c>
    </row>
    <row r="220" spans="1:20">
      <c r="A220" s="91" t="s">
        <v>825</v>
      </c>
      <c r="B220" s="91" t="s">
        <v>2498</v>
      </c>
      <c r="C220" s="91" t="s">
        <v>2502</v>
      </c>
      <c r="D220" s="91">
        <v>1</v>
      </c>
      <c r="E220" s="392">
        <v>45055</v>
      </c>
      <c r="F220" s="91"/>
      <c r="G220" s="91"/>
      <c r="H220" s="355" t="s">
        <v>811</v>
      </c>
      <c r="I220" s="91"/>
      <c r="J220" s="355" t="s">
        <v>811</v>
      </c>
    </row>
    <row r="221" spans="1:20">
      <c r="A221" t="s">
        <v>825</v>
      </c>
      <c r="B221" t="s">
        <v>2498</v>
      </c>
      <c r="C221" t="s">
        <v>2502</v>
      </c>
      <c r="D221">
        <v>0.4</v>
      </c>
      <c r="E221" s="55">
        <v>45090</v>
      </c>
      <c r="F221">
        <v>1.4</v>
      </c>
      <c r="G221">
        <v>1.4</v>
      </c>
      <c r="H221" s="27">
        <v>0.53</v>
      </c>
      <c r="I221" s="371">
        <f t="shared" ref="I221:I222" si="49">IF(AND(H221&gt;0),  H221*30.974," ")</f>
        <v>16.416220000000003</v>
      </c>
      <c r="J221" s="27">
        <v>0.69</v>
      </c>
    </row>
    <row r="222" spans="1:20">
      <c r="A222" t="s">
        <v>825</v>
      </c>
      <c r="B222" t="s">
        <v>2498</v>
      </c>
      <c r="C222" t="s">
        <v>2502</v>
      </c>
      <c r="D222">
        <v>0.5</v>
      </c>
      <c r="E222" s="55">
        <v>45090</v>
      </c>
      <c r="H222" s="27">
        <v>0.57899999999999996</v>
      </c>
      <c r="I222" s="371">
        <f t="shared" si="49"/>
        <v>17.933945999999999</v>
      </c>
      <c r="J222" s="27">
        <v>0.82</v>
      </c>
    </row>
    <row r="223" spans="1:20">
      <c r="A223" t="s">
        <v>825</v>
      </c>
      <c r="B223" t="s">
        <v>2498</v>
      </c>
      <c r="C223" t="s">
        <v>2502</v>
      </c>
      <c r="D223">
        <v>0.9</v>
      </c>
      <c r="E223" s="55">
        <v>45090</v>
      </c>
      <c r="H223" s="27" t="s">
        <v>811</v>
      </c>
      <c r="J223" s="27" t="s">
        <v>811</v>
      </c>
    </row>
    <row r="224" spans="1:20">
      <c r="A224" t="s">
        <v>825</v>
      </c>
      <c r="B224" t="s">
        <v>2498</v>
      </c>
      <c r="C224" t="s">
        <v>2502</v>
      </c>
      <c r="D224">
        <v>0.4</v>
      </c>
      <c r="E224" s="55">
        <v>45119</v>
      </c>
      <c r="F224">
        <v>1.4</v>
      </c>
      <c r="G224">
        <v>1.48</v>
      </c>
      <c r="H224" s="27">
        <v>0.44600000000000001</v>
      </c>
      <c r="I224" s="371">
        <f t="shared" ref="I224:I226" si="50">IF(AND(H224&gt;0),  H224*30.974," ")</f>
        <v>13.814404</v>
      </c>
      <c r="J224" s="27">
        <v>4.2699999999999996</v>
      </c>
    </row>
    <row r="225" spans="1:21">
      <c r="A225" t="s">
        <v>825</v>
      </c>
      <c r="B225" t="s">
        <v>2498</v>
      </c>
      <c r="C225" t="s">
        <v>2502</v>
      </c>
      <c r="D225">
        <v>0.5</v>
      </c>
      <c r="E225" s="55">
        <v>45119</v>
      </c>
      <c r="H225" s="27">
        <v>0.56799999999999995</v>
      </c>
      <c r="I225" s="371">
        <f t="shared" si="50"/>
        <v>17.593231999999997</v>
      </c>
      <c r="J225" s="27">
        <v>4.45</v>
      </c>
    </row>
    <row r="226" spans="1:21">
      <c r="A226" t="s">
        <v>825</v>
      </c>
      <c r="B226" t="s">
        <v>2498</v>
      </c>
      <c r="C226" t="s">
        <v>2502</v>
      </c>
      <c r="D226">
        <v>0.5</v>
      </c>
      <c r="E226" s="55">
        <v>45119</v>
      </c>
      <c r="H226" s="27">
        <v>0.46100000000000002</v>
      </c>
      <c r="I226" s="371">
        <f t="shared" si="50"/>
        <v>14.279014</v>
      </c>
      <c r="J226" s="27">
        <v>4.0199999999999996</v>
      </c>
    </row>
    <row r="227" spans="1:21">
      <c r="A227" t="s">
        <v>825</v>
      </c>
      <c r="B227" t="s">
        <v>2498</v>
      </c>
      <c r="C227" t="s">
        <v>2502</v>
      </c>
      <c r="D227">
        <v>0.9</v>
      </c>
      <c r="E227" s="55">
        <v>45119</v>
      </c>
      <c r="H227" s="27" t="s">
        <v>811</v>
      </c>
      <c r="J227" s="27" t="s">
        <v>811</v>
      </c>
    </row>
    <row r="228" spans="1:21">
      <c r="A228" t="s">
        <v>825</v>
      </c>
      <c r="B228" t="s">
        <v>2498</v>
      </c>
      <c r="C228" t="s">
        <v>2502</v>
      </c>
      <c r="D228">
        <v>0.3</v>
      </c>
      <c r="E228" s="55">
        <v>45152</v>
      </c>
      <c r="F228">
        <v>1.3</v>
      </c>
      <c r="G228">
        <v>1.38</v>
      </c>
      <c r="H228" s="27">
        <v>0.61099999999999999</v>
      </c>
      <c r="I228" s="371">
        <f t="shared" ref="I228:I229" si="51">IF(AND(H228&gt;0),  H228*30.974," ")</f>
        <v>18.925114000000001</v>
      </c>
      <c r="J228" s="27">
        <v>2.1</v>
      </c>
    </row>
    <row r="229" spans="1:21">
      <c r="A229" t="s">
        <v>825</v>
      </c>
      <c r="B229" t="s">
        <v>2498</v>
      </c>
      <c r="C229" t="s">
        <v>2502</v>
      </c>
      <c r="D229">
        <v>0.5</v>
      </c>
      <c r="E229" s="55">
        <v>45152</v>
      </c>
      <c r="H229" s="27">
        <v>0.50800000000000001</v>
      </c>
      <c r="I229" s="371">
        <f t="shared" si="51"/>
        <v>15.734792000000001</v>
      </c>
      <c r="J229" s="27">
        <v>2.2599999999999998</v>
      </c>
    </row>
    <row r="230" spans="1:21">
      <c r="A230" t="s">
        <v>825</v>
      </c>
      <c r="B230" t="s">
        <v>2498</v>
      </c>
      <c r="C230" t="s">
        <v>2502</v>
      </c>
      <c r="D230">
        <v>0.8</v>
      </c>
      <c r="E230" s="55">
        <v>45152</v>
      </c>
      <c r="H230" s="27" t="s">
        <v>811</v>
      </c>
      <c r="J230" s="27" t="s">
        <v>811</v>
      </c>
    </row>
    <row r="231" spans="1:21">
      <c r="A231" t="s">
        <v>825</v>
      </c>
      <c r="B231" t="s">
        <v>2498</v>
      </c>
      <c r="C231" t="s">
        <v>2502</v>
      </c>
      <c r="D231">
        <v>0.2</v>
      </c>
      <c r="E231" s="55">
        <v>45182</v>
      </c>
      <c r="F231">
        <v>1.2</v>
      </c>
      <c r="G231">
        <v>1.2</v>
      </c>
      <c r="H231" s="27" t="s">
        <v>811</v>
      </c>
      <c r="J231" s="27" t="s">
        <v>811</v>
      </c>
    </row>
    <row r="232" spans="1:21">
      <c r="A232" t="s">
        <v>825</v>
      </c>
      <c r="B232" t="s">
        <v>2498</v>
      </c>
      <c r="C232" t="s">
        <v>2502</v>
      </c>
      <c r="D232">
        <v>0.5</v>
      </c>
      <c r="E232" s="55">
        <v>45182</v>
      </c>
      <c r="H232" s="27">
        <v>0.308</v>
      </c>
      <c r="I232" s="371">
        <f t="shared" ref="I232:I233" si="52">IF(AND(H232&gt;0),  H232*30.974," ")</f>
        <v>9.5399919999999998</v>
      </c>
      <c r="J232" s="27">
        <v>1.76</v>
      </c>
    </row>
    <row r="233" spans="1:21">
      <c r="A233" t="s">
        <v>825</v>
      </c>
      <c r="B233" t="s">
        <v>2498</v>
      </c>
      <c r="C233" t="s">
        <v>2502</v>
      </c>
      <c r="D233">
        <v>0.5</v>
      </c>
      <c r="E233" s="55">
        <v>45182</v>
      </c>
      <c r="H233" s="27">
        <v>0.435</v>
      </c>
      <c r="I233" s="371">
        <f t="shared" si="52"/>
        <v>13.47369</v>
      </c>
      <c r="J233" s="27">
        <v>1.51</v>
      </c>
    </row>
    <row r="234" spans="1:21">
      <c r="A234" t="s">
        <v>825</v>
      </c>
      <c r="B234" t="s">
        <v>2498</v>
      </c>
      <c r="C234" t="s">
        <v>2502</v>
      </c>
      <c r="D234">
        <v>0.7</v>
      </c>
      <c r="E234" s="55">
        <v>45182</v>
      </c>
      <c r="H234" s="27" t="s">
        <v>811</v>
      </c>
      <c r="J234" s="27" t="s">
        <v>811</v>
      </c>
    </row>
    <row r="235" spans="1:21">
      <c r="A235" t="s">
        <v>825</v>
      </c>
      <c r="B235" t="s">
        <v>2498</v>
      </c>
      <c r="C235" t="s">
        <v>2502</v>
      </c>
      <c r="D235">
        <v>1.1000000000000001</v>
      </c>
      <c r="E235" s="55">
        <v>45182</v>
      </c>
      <c r="H235" s="27" t="s">
        <v>811</v>
      </c>
      <c r="J235" s="27" t="s">
        <v>811</v>
      </c>
    </row>
    <row r="236" spans="1:21">
      <c r="A236" t="s">
        <v>825</v>
      </c>
      <c r="B236" t="s">
        <v>2498</v>
      </c>
      <c r="C236" t="s">
        <v>2502</v>
      </c>
      <c r="D236">
        <v>1.2</v>
      </c>
      <c r="E236" s="55">
        <v>45182</v>
      </c>
      <c r="H236" s="27" t="s">
        <v>811</v>
      </c>
      <c r="J236" s="27" t="s">
        <v>811</v>
      </c>
      <c r="K236" s="2793">
        <f>AVERAGE(G221:G236)</f>
        <v>1.365</v>
      </c>
      <c r="L236" s="2220">
        <f>10*(6-(LN(K236)/LN(2)))</f>
        <v>55.510990488548721</v>
      </c>
      <c r="M236" s="2221">
        <f>AVERAGE(I221:I236)</f>
        <v>15.301155999999999</v>
      </c>
      <c r="N236" s="1574">
        <f t="shared" ref="N236" si="53">10*(6-(LN(48/M236)/LN(2)))</f>
        <v>43.506062465917374</v>
      </c>
      <c r="O236" s="1632">
        <f>AVERAGE(J221:J236)</f>
        <v>2.4311111111111114</v>
      </c>
      <c r="P236" s="1574">
        <f t="shared" ref="P236" si="54">10*(6-((2.04-0.68*LN(O236))/LN(2)))</f>
        <v>39.284008820578677</v>
      </c>
      <c r="Q236" s="2791">
        <f>AVERAGE(L236,N236,P236)</f>
        <v>46.100353925014929</v>
      </c>
      <c r="R236" s="1626">
        <f>AVERAGE(Q121:Q236)</f>
        <v>47.178191133175162</v>
      </c>
      <c r="S236" s="1626">
        <v>2023</v>
      </c>
      <c r="T236" s="1627" t="str">
        <f>IF(_xlfn.NUMBERVALUE(R236), IF(R236&lt;50, "Acceptable; Ongoing Protection is Required", "Unacceptable; Immediate Restoration is Required"), " ")</f>
        <v>Acceptable; Ongoing Protection is Required</v>
      </c>
      <c r="U236" s="1104" t="s">
        <v>2499</v>
      </c>
    </row>
    <row r="237" spans="1:21">
      <c r="A237" s="91" t="s">
        <v>825</v>
      </c>
      <c r="B237" s="91" t="s">
        <v>2498</v>
      </c>
      <c r="C237" s="91" t="s">
        <v>2502</v>
      </c>
      <c r="D237" s="91">
        <v>0.5</v>
      </c>
      <c r="E237" s="392">
        <v>45210</v>
      </c>
      <c r="F237" s="91">
        <v>1.4</v>
      </c>
      <c r="G237" s="91">
        <v>1.375</v>
      </c>
      <c r="H237" s="355">
        <v>1.07</v>
      </c>
      <c r="I237" s="373">
        <f t="shared" ref="I237:I238" si="55">IF(AND(H237&gt;0),  H237*30.974," ")</f>
        <v>33.142180000000003</v>
      </c>
      <c r="J237" s="355">
        <v>2.41</v>
      </c>
    </row>
    <row r="238" spans="1:21">
      <c r="A238" s="91" t="s">
        <v>825</v>
      </c>
      <c r="B238" s="91" t="s">
        <v>2498</v>
      </c>
      <c r="C238" s="91" t="s">
        <v>2502</v>
      </c>
      <c r="D238" s="91">
        <v>0.5</v>
      </c>
      <c r="E238" s="392">
        <v>45210</v>
      </c>
      <c r="F238" s="91"/>
      <c r="G238" s="91"/>
      <c r="H238" s="355">
        <v>0.52200000000000002</v>
      </c>
      <c r="I238" s="373">
        <f t="shared" si="55"/>
        <v>16.168428000000002</v>
      </c>
      <c r="J238" s="355">
        <v>2.09</v>
      </c>
    </row>
    <row r="239" spans="1:21">
      <c r="A239" s="91" t="s">
        <v>825</v>
      </c>
      <c r="B239" s="91" t="s">
        <v>2498</v>
      </c>
      <c r="C239" s="91" t="s">
        <v>2502</v>
      </c>
      <c r="D239" s="91">
        <v>1</v>
      </c>
      <c r="E239" s="392">
        <v>45210</v>
      </c>
      <c r="F239" s="91"/>
      <c r="G239" s="91"/>
      <c r="H239" s="355" t="s">
        <v>811</v>
      </c>
      <c r="I239" s="91"/>
      <c r="J239" s="355" t="s">
        <v>811</v>
      </c>
    </row>
    <row r="240" spans="1:21">
      <c r="A240" s="91" t="s">
        <v>825</v>
      </c>
      <c r="B240" s="91" t="s">
        <v>2498</v>
      </c>
      <c r="C240" s="91" t="s">
        <v>2502</v>
      </c>
      <c r="D240" s="91">
        <v>1.3</v>
      </c>
      <c r="E240" s="392">
        <v>45210</v>
      </c>
      <c r="F240" s="91"/>
      <c r="G240" s="91"/>
      <c r="H240" s="355" t="s">
        <v>811</v>
      </c>
      <c r="I240" s="91"/>
      <c r="J240" s="355" t="s">
        <v>811</v>
      </c>
    </row>
    <row r="241" spans="1:10">
      <c r="A241" s="91" t="s">
        <v>825</v>
      </c>
      <c r="B241" s="91" t="s">
        <v>2498</v>
      </c>
      <c r="C241" s="91" t="s">
        <v>2502</v>
      </c>
      <c r="D241" s="91">
        <v>1.36</v>
      </c>
      <c r="E241" s="392">
        <v>45210</v>
      </c>
      <c r="F241" s="91"/>
      <c r="G241" s="91"/>
      <c r="H241" s="355" t="s">
        <v>811</v>
      </c>
      <c r="I241" s="91"/>
      <c r="J241" s="355" t="s">
        <v>811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FC793-B58D-4418-BD5F-C8DC1F6989B5}">
  <dimension ref="A1:L237"/>
  <sheetViews>
    <sheetView workbookViewId="0">
      <selection activeCell="M19" sqref="M19"/>
    </sheetView>
  </sheetViews>
  <sheetFormatPr defaultColWidth="8.796875" defaultRowHeight="15.6"/>
  <cols>
    <col min="5" max="5" width="9.796875" customWidth="1"/>
  </cols>
  <sheetData>
    <row r="1" spans="1:12">
      <c r="A1" s="105" t="s">
        <v>2673</v>
      </c>
      <c r="B1" s="105"/>
    </row>
    <row r="2" spans="1:12">
      <c r="A2" s="105" t="s">
        <v>2675</v>
      </c>
      <c r="B2" s="105"/>
    </row>
    <row r="3" spans="1:12">
      <c r="A3" s="105" t="s">
        <v>2674</v>
      </c>
      <c r="B3" s="105"/>
    </row>
    <row r="4" spans="1:12">
      <c r="B4" s="105"/>
    </row>
    <row r="5" spans="1:12">
      <c r="A5" s="3198"/>
    </row>
    <row r="6" spans="1:12">
      <c r="A6" t="s">
        <v>20</v>
      </c>
      <c r="B6" t="s">
        <v>701</v>
      </c>
      <c r="C6" t="s">
        <v>2668</v>
      </c>
      <c r="D6" t="s">
        <v>1538</v>
      </c>
      <c r="E6" t="s">
        <v>786</v>
      </c>
      <c r="F6" t="s">
        <v>2669</v>
      </c>
      <c r="G6" t="s">
        <v>2670</v>
      </c>
      <c r="H6" t="s">
        <v>809</v>
      </c>
      <c r="I6" t="s">
        <v>707</v>
      </c>
      <c r="J6" t="s">
        <v>2671</v>
      </c>
      <c r="K6" t="s">
        <v>847</v>
      </c>
      <c r="L6" t="s">
        <v>2672</v>
      </c>
    </row>
    <row r="7" spans="1:12">
      <c r="A7" t="s">
        <v>2498</v>
      </c>
      <c r="B7" t="s">
        <v>2502</v>
      </c>
      <c r="C7" t="s">
        <v>2584</v>
      </c>
      <c r="D7">
        <v>0.5</v>
      </c>
      <c r="E7" s="55">
        <v>45055</v>
      </c>
      <c r="F7" t="s">
        <v>2585</v>
      </c>
      <c r="G7">
        <v>0.98</v>
      </c>
      <c r="H7">
        <v>0.29899999999999999</v>
      </c>
      <c r="J7" s="992">
        <v>0.47361111111111115</v>
      </c>
      <c r="K7">
        <v>1.5</v>
      </c>
      <c r="L7">
        <v>1.55</v>
      </c>
    </row>
    <row r="8" spans="1:12">
      <c r="A8" t="s">
        <v>2498</v>
      </c>
      <c r="B8" t="s">
        <v>2502</v>
      </c>
      <c r="C8" t="s">
        <v>2584</v>
      </c>
      <c r="D8">
        <v>0.5</v>
      </c>
      <c r="E8" s="55">
        <v>45055</v>
      </c>
      <c r="F8" t="s">
        <v>2585</v>
      </c>
      <c r="G8">
        <v>1.0900000000000001</v>
      </c>
      <c r="H8">
        <v>0.34799999999999998</v>
      </c>
      <c r="I8" t="s">
        <v>724</v>
      </c>
      <c r="J8" s="992">
        <v>0.47916666666666669</v>
      </c>
      <c r="K8">
        <v>1.5</v>
      </c>
      <c r="L8">
        <v>1.55</v>
      </c>
    </row>
    <row r="9" spans="1:12">
      <c r="A9" t="s">
        <v>2498</v>
      </c>
      <c r="B9" t="s">
        <v>2502</v>
      </c>
      <c r="C9" t="s">
        <v>2584</v>
      </c>
      <c r="D9">
        <v>1</v>
      </c>
      <c r="E9" t="s">
        <v>714</v>
      </c>
      <c r="F9" t="s">
        <v>714</v>
      </c>
      <c r="G9" t="s">
        <v>714</v>
      </c>
      <c r="H9" t="s">
        <v>714</v>
      </c>
      <c r="I9" t="s">
        <v>714</v>
      </c>
      <c r="J9" t="s">
        <v>714</v>
      </c>
      <c r="K9">
        <v>1.5</v>
      </c>
      <c r="L9">
        <v>1.55</v>
      </c>
    </row>
    <row r="10" spans="1:12">
      <c r="A10" t="s">
        <v>2498</v>
      </c>
      <c r="B10" t="s">
        <v>2502</v>
      </c>
      <c r="C10" t="s">
        <v>2586</v>
      </c>
      <c r="D10">
        <v>0.4</v>
      </c>
      <c r="E10" s="55">
        <v>45090</v>
      </c>
      <c r="F10" t="s">
        <v>2585</v>
      </c>
      <c r="G10">
        <v>0.69</v>
      </c>
      <c r="H10">
        <v>0.53</v>
      </c>
      <c r="J10" s="992">
        <v>0.45277777777777778</v>
      </c>
      <c r="K10">
        <v>1.4</v>
      </c>
      <c r="L10">
        <v>1.4</v>
      </c>
    </row>
    <row r="11" spans="1:12">
      <c r="A11" t="s">
        <v>2498</v>
      </c>
      <c r="B11" t="s">
        <v>2502</v>
      </c>
      <c r="C11" t="s">
        <v>2586</v>
      </c>
      <c r="D11">
        <v>0.5</v>
      </c>
      <c r="E11" s="55">
        <v>45090</v>
      </c>
      <c r="F11" t="s">
        <v>2585</v>
      </c>
      <c r="G11">
        <v>0.82</v>
      </c>
      <c r="H11">
        <v>0.57899999999999996</v>
      </c>
      <c r="J11" s="992">
        <v>0.44930555555555557</v>
      </c>
      <c r="K11">
        <v>1.4</v>
      </c>
      <c r="L11">
        <v>1.4</v>
      </c>
    </row>
    <row r="12" spans="1:12">
      <c r="A12" t="s">
        <v>2498</v>
      </c>
      <c r="B12" t="s">
        <v>2502</v>
      </c>
      <c r="C12" t="s">
        <v>2586</v>
      </c>
      <c r="D12">
        <v>0.9</v>
      </c>
      <c r="E12" t="s">
        <v>714</v>
      </c>
      <c r="F12" t="s">
        <v>714</v>
      </c>
      <c r="G12" t="s">
        <v>714</v>
      </c>
      <c r="H12" t="s">
        <v>714</v>
      </c>
      <c r="I12" t="s">
        <v>714</v>
      </c>
      <c r="J12" t="s">
        <v>714</v>
      </c>
      <c r="K12">
        <v>1.4</v>
      </c>
      <c r="L12">
        <v>1.4</v>
      </c>
    </row>
    <row r="13" spans="1:12">
      <c r="A13" t="s">
        <v>2498</v>
      </c>
      <c r="B13" t="s">
        <v>2502</v>
      </c>
      <c r="C13" t="s">
        <v>2587</v>
      </c>
      <c r="D13">
        <v>0.4</v>
      </c>
      <c r="E13" s="55">
        <v>45119</v>
      </c>
      <c r="F13" t="s">
        <v>2585</v>
      </c>
      <c r="G13">
        <v>4.2699999999999996</v>
      </c>
      <c r="H13">
        <v>0.44600000000000001</v>
      </c>
      <c r="J13" s="992">
        <v>0.45</v>
      </c>
      <c r="K13">
        <v>1.4</v>
      </c>
      <c r="L13">
        <v>1.48</v>
      </c>
    </row>
    <row r="14" spans="1:12">
      <c r="A14" t="s">
        <v>2498</v>
      </c>
      <c r="B14" t="s">
        <v>2502</v>
      </c>
      <c r="C14" t="s">
        <v>2587</v>
      </c>
      <c r="D14">
        <v>0.5</v>
      </c>
      <c r="E14" s="55">
        <v>45119</v>
      </c>
      <c r="F14" t="s">
        <v>2585</v>
      </c>
      <c r="G14">
        <v>4.45</v>
      </c>
      <c r="H14">
        <v>0.56799999999999995</v>
      </c>
      <c r="J14" s="992">
        <v>0.44375000000000003</v>
      </c>
      <c r="K14">
        <v>1.4</v>
      </c>
      <c r="L14">
        <v>1.48</v>
      </c>
    </row>
    <row r="15" spans="1:12">
      <c r="A15" t="s">
        <v>2498</v>
      </c>
      <c r="B15" t="s">
        <v>2502</v>
      </c>
      <c r="C15" t="s">
        <v>2587</v>
      </c>
      <c r="D15">
        <v>0.5</v>
      </c>
      <c r="E15" s="55">
        <v>45119</v>
      </c>
      <c r="F15" t="s">
        <v>2585</v>
      </c>
      <c r="G15">
        <v>4.0199999999999996</v>
      </c>
      <c r="H15">
        <v>0.46100000000000002</v>
      </c>
      <c r="I15" t="s">
        <v>724</v>
      </c>
      <c r="J15" s="992">
        <v>0.4465277777777778</v>
      </c>
      <c r="K15">
        <v>1.4</v>
      </c>
      <c r="L15">
        <v>1.48</v>
      </c>
    </row>
    <row r="16" spans="1:12">
      <c r="A16" t="s">
        <v>2498</v>
      </c>
      <c r="B16" t="s">
        <v>2502</v>
      </c>
      <c r="C16" t="s">
        <v>2587</v>
      </c>
      <c r="D16">
        <v>0.9</v>
      </c>
      <c r="E16" t="s">
        <v>714</v>
      </c>
      <c r="F16" t="s">
        <v>714</v>
      </c>
      <c r="G16" t="s">
        <v>714</v>
      </c>
      <c r="H16" t="s">
        <v>714</v>
      </c>
      <c r="I16" t="s">
        <v>714</v>
      </c>
      <c r="J16" t="s">
        <v>714</v>
      </c>
      <c r="K16">
        <v>1.4</v>
      </c>
      <c r="L16">
        <v>1.48</v>
      </c>
    </row>
    <row r="17" spans="1:12">
      <c r="A17" t="s">
        <v>2498</v>
      </c>
      <c r="B17" t="s">
        <v>2502</v>
      </c>
      <c r="C17" t="s">
        <v>2588</v>
      </c>
      <c r="D17">
        <v>0.3</v>
      </c>
      <c r="E17" s="55">
        <v>45152</v>
      </c>
      <c r="F17" t="s">
        <v>2585</v>
      </c>
      <c r="G17">
        <v>2.1</v>
      </c>
      <c r="H17">
        <v>0.61099999999999999</v>
      </c>
      <c r="J17" s="992">
        <v>0.50208333333333333</v>
      </c>
      <c r="K17">
        <v>1.3</v>
      </c>
      <c r="L17">
        <v>1.38</v>
      </c>
    </row>
    <row r="18" spans="1:12">
      <c r="A18" t="s">
        <v>2498</v>
      </c>
      <c r="B18" t="s">
        <v>2502</v>
      </c>
      <c r="C18" t="s">
        <v>2588</v>
      </c>
      <c r="D18">
        <v>0.5</v>
      </c>
      <c r="E18" s="55">
        <v>45152</v>
      </c>
      <c r="F18" t="s">
        <v>2585</v>
      </c>
      <c r="G18">
        <v>2.2599999999999998</v>
      </c>
      <c r="H18">
        <v>0.50800000000000001</v>
      </c>
      <c r="J18" s="992">
        <v>0.49791666666666662</v>
      </c>
      <c r="K18">
        <v>1.3</v>
      </c>
      <c r="L18">
        <v>1.38</v>
      </c>
    </row>
    <row r="19" spans="1:12">
      <c r="A19" t="s">
        <v>2498</v>
      </c>
      <c r="B19" t="s">
        <v>2502</v>
      </c>
      <c r="C19" t="s">
        <v>2588</v>
      </c>
      <c r="D19">
        <v>0.8</v>
      </c>
      <c r="E19" t="s">
        <v>714</v>
      </c>
      <c r="F19" t="s">
        <v>714</v>
      </c>
      <c r="G19" t="s">
        <v>714</v>
      </c>
      <c r="H19" t="s">
        <v>714</v>
      </c>
      <c r="I19" t="s">
        <v>714</v>
      </c>
      <c r="J19" t="s">
        <v>714</v>
      </c>
      <c r="K19">
        <v>1.3</v>
      </c>
      <c r="L19">
        <v>1.38</v>
      </c>
    </row>
    <row r="20" spans="1:12">
      <c r="A20" t="s">
        <v>2498</v>
      </c>
      <c r="B20" t="s">
        <v>2502</v>
      </c>
      <c r="C20" t="s">
        <v>2589</v>
      </c>
      <c r="D20">
        <v>0.2</v>
      </c>
      <c r="E20" t="s">
        <v>714</v>
      </c>
      <c r="F20" t="s">
        <v>714</v>
      </c>
      <c r="G20" t="s">
        <v>714</v>
      </c>
      <c r="H20" t="s">
        <v>714</v>
      </c>
      <c r="I20" t="s">
        <v>714</v>
      </c>
      <c r="J20" t="s">
        <v>714</v>
      </c>
      <c r="K20">
        <v>1.2</v>
      </c>
      <c r="L20">
        <v>1.2</v>
      </c>
    </row>
    <row r="21" spans="1:12">
      <c r="A21" t="s">
        <v>2498</v>
      </c>
      <c r="B21" t="s">
        <v>2502</v>
      </c>
      <c r="C21" t="s">
        <v>2589</v>
      </c>
      <c r="D21">
        <v>0.5</v>
      </c>
      <c r="E21" s="55">
        <v>45182</v>
      </c>
      <c r="F21" t="s">
        <v>2585</v>
      </c>
      <c r="G21">
        <v>1.76</v>
      </c>
      <c r="H21">
        <v>0.308</v>
      </c>
      <c r="J21" s="992">
        <v>0.4604166666666667</v>
      </c>
      <c r="K21">
        <v>1.2</v>
      </c>
      <c r="L21">
        <v>1.2</v>
      </c>
    </row>
    <row r="22" spans="1:12">
      <c r="A22" t="s">
        <v>2498</v>
      </c>
      <c r="B22" t="s">
        <v>2502</v>
      </c>
      <c r="C22" t="s">
        <v>2589</v>
      </c>
      <c r="D22">
        <v>0.5</v>
      </c>
      <c r="E22" s="55">
        <v>45182</v>
      </c>
      <c r="F22" t="s">
        <v>2585</v>
      </c>
      <c r="G22">
        <v>1.51</v>
      </c>
      <c r="H22">
        <v>0.435</v>
      </c>
      <c r="J22" s="992">
        <v>0.46388888888888885</v>
      </c>
      <c r="K22">
        <v>1.2</v>
      </c>
      <c r="L22">
        <v>1.2</v>
      </c>
    </row>
    <row r="23" spans="1:12">
      <c r="A23" t="s">
        <v>2498</v>
      </c>
      <c r="B23" t="s">
        <v>2502</v>
      </c>
      <c r="C23" t="s">
        <v>2589</v>
      </c>
      <c r="D23">
        <v>0.7</v>
      </c>
      <c r="E23" t="s">
        <v>714</v>
      </c>
      <c r="F23" t="s">
        <v>714</v>
      </c>
      <c r="G23" t="s">
        <v>714</v>
      </c>
      <c r="H23" t="s">
        <v>714</v>
      </c>
      <c r="I23" t="s">
        <v>714</v>
      </c>
      <c r="J23" t="s">
        <v>714</v>
      </c>
      <c r="K23">
        <v>1.2</v>
      </c>
      <c r="L23">
        <v>1.2</v>
      </c>
    </row>
    <row r="24" spans="1:12">
      <c r="A24" t="s">
        <v>2498</v>
      </c>
      <c r="B24" t="s">
        <v>2502</v>
      </c>
      <c r="C24" t="s">
        <v>2589</v>
      </c>
      <c r="D24">
        <v>1.1000000000000001</v>
      </c>
      <c r="E24" t="s">
        <v>714</v>
      </c>
      <c r="F24" t="s">
        <v>714</v>
      </c>
      <c r="G24" t="s">
        <v>714</v>
      </c>
      <c r="H24" t="s">
        <v>714</v>
      </c>
      <c r="I24" t="s">
        <v>714</v>
      </c>
      <c r="J24" t="s">
        <v>714</v>
      </c>
      <c r="K24">
        <v>1.2</v>
      </c>
      <c r="L24">
        <v>1.2</v>
      </c>
    </row>
    <row r="25" spans="1:12">
      <c r="A25" t="s">
        <v>2498</v>
      </c>
      <c r="B25" t="s">
        <v>2502</v>
      </c>
      <c r="C25" t="s">
        <v>2589</v>
      </c>
      <c r="D25">
        <v>1.2</v>
      </c>
      <c r="E25" t="s">
        <v>714</v>
      </c>
      <c r="F25" t="s">
        <v>714</v>
      </c>
      <c r="G25" t="s">
        <v>714</v>
      </c>
      <c r="H25" t="s">
        <v>714</v>
      </c>
      <c r="I25" t="s">
        <v>714</v>
      </c>
      <c r="J25" t="s">
        <v>714</v>
      </c>
      <c r="K25">
        <v>1.2</v>
      </c>
      <c r="L25">
        <v>1.2</v>
      </c>
    </row>
    <row r="26" spans="1:12">
      <c r="A26" t="s">
        <v>2498</v>
      </c>
      <c r="B26" t="s">
        <v>2502</v>
      </c>
      <c r="C26" t="s">
        <v>2590</v>
      </c>
      <c r="D26">
        <v>0.5</v>
      </c>
      <c r="E26" s="55">
        <v>45210</v>
      </c>
      <c r="F26" t="s">
        <v>2585</v>
      </c>
      <c r="G26">
        <v>2.41</v>
      </c>
      <c r="H26">
        <v>1.07</v>
      </c>
      <c r="I26" t="s">
        <v>724</v>
      </c>
      <c r="J26" s="992">
        <v>0.44444444444444442</v>
      </c>
      <c r="K26">
        <v>1.4</v>
      </c>
      <c r="L26">
        <v>1.375</v>
      </c>
    </row>
    <row r="27" spans="1:12">
      <c r="A27" t="s">
        <v>2498</v>
      </c>
      <c r="B27" t="s">
        <v>2502</v>
      </c>
      <c r="C27" t="s">
        <v>2590</v>
      </c>
      <c r="D27">
        <v>0.5</v>
      </c>
      <c r="E27" s="55">
        <v>45210</v>
      </c>
      <c r="F27" t="s">
        <v>2585</v>
      </c>
      <c r="G27">
        <v>2.09</v>
      </c>
      <c r="H27">
        <v>0.52200000000000002</v>
      </c>
      <c r="J27" s="992">
        <v>0.44097222222222227</v>
      </c>
      <c r="K27">
        <v>1.4</v>
      </c>
      <c r="L27">
        <v>1.375</v>
      </c>
    </row>
    <row r="28" spans="1:12">
      <c r="A28" t="s">
        <v>2498</v>
      </c>
      <c r="B28" t="s">
        <v>2502</v>
      </c>
      <c r="C28" t="s">
        <v>2590</v>
      </c>
      <c r="D28">
        <v>1</v>
      </c>
      <c r="E28" t="s">
        <v>714</v>
      </c>
      <c r="F28" t="s">
        <v>714</v>
      </c>
      <c r="G28" t="s">
        <v>714</v>
      </c>
      <c r="H28" t="s">
        <v>714</v>
      </c>
      <c r="I28" t="s">
        <v>714</v>
      </c>
      <c r="J28" t="s">
        <v>714</v>
      </c>
      <c r="K28">
        <v>1.4</v>
      </c>
      <c r="L28">
        <v>1.375</v>
      </c>
    </row>
    <row r="29" spans="1:12">
      <c r="A29" t="s">
        <v>2498</v>
      </c>
      <c r="B29" t="s">
        <v>2502</v>
      </c>
      <c r="C29" t="s">
        <v>2590</v>
      </c>
      <c r="D29">
        <v>1.3</v>
      </c>
      <c r="E29" t="s">
        <v>714</v>
      </c>
      <c r="F29" t="s">
        <v>714</v>
      </c>
      <c r="G29" t="s">
        <v>714</v>
      </c>
      <c r="H29" t="s">
        <v>714</v>
      </c>
      <c r="I29" t="s">
        <v>714</v>
      </c>
      <c r="J29" t="s">
        <v>714</v>
      </c>
      <c r="K29">
        <v>1.4</v>
      </c>
      <c r="L29">
        <v>1.375</v>
      </c>
    </row>
    <row r="30" spans="1:12">
      <c r="A30" t="s">
        <v>2498</v>
      </c>
      <c r="B30" t="s">
        <v>2502</v>
      </c>
      <c r="C30" t="s">
        <v>2590</v>
      </c>
      <c r="D30">
        <v>1.36</v>
      </c>
      <c r="E30" t="s">
        <v>714</v>
      </c>
      <c r="F30" t="s">
        <v>714</v>
      </c>
      <c r="G30" t="s">
        <v>714</v>
      </c>
      <c r="H30" t="s">
        <v>714</v>
      </c>
      <c r="I30" t="s">
        <v>714</v>
      </c>
      <c r="J30" t="s">
        <v>714</v>
      </c>
      <c r="K30">
        <v>1.4</v>
      </c>
      <c r="L30">
        <v>1.375</v>
      </c>
    </row>
    <row r="33" spans="1:12">
      <c r="A33" t="s">
        <v>20</v>
      </c>
      <c r="B33" t="s">
        <v>701</v>
      </c>
      <c r="C33" t="s">
        <v>2668</v>
      </c>
      <c r="D33" t="s">
        <v>1538</v>
      </c>
      <c r="E33" t="s">
        <v>786</v>
      </c>
      <c r="F33" t="s">
        <v>2669</v>
      </c>
      <c r="G33" t="s">
        <v>2670</v>
      </c>
      <c r="H33" t="s">
        <v>809</v>
      </c>
      <c r="I33" t="s">
        <v>707</v>
      </c>
      <c r="J33" t="s">
        <v>2671</v>
      </c>
      <c r="K33" t="s">
        <v>847</v>
      </c>
      <c r="L33" t="s">
        <v>2672</v>
      </c>
    </row>
    <row r="34" spans="1:12">
      <c r="A34" t="s">
        <v>2498</v>
      </c>
      <c r="B34" t="s">
        <v>2497</v>
      </c>
      <c r="C34" t="s">
        <v>2591</v>
      </c>
      <c r="D34">
        <v>0.5</v>
      </c>
      <c r="E34" s="55">
        <v>45020</v>
      </c>
      <c r="F34" t="s">
        <v>2592</v>
      </c>
      <c r="G34">
        <v>2.93</v>
      </c>
      <c r="H34">
        <v>0.47699999999999998</v>
      </c>
      <c r="J34" s="992">
        <v>0.49652777777777773</v>
      </c>
      <c r="K34">
        <v>13.5</v>
      </c>
      <c r="L34">
        <v>3.66</v>
      </c>
    </row>
    <row r="35" spans="1:12">
      <c r="A35" t="s">
        <v>2498</v>
      </c>
      <c r="B35" t="s">
        <v>2497</v>
      </c>
      <c r="C35" t="s">
        <v>2591</v>
      </c>
      <c r="D35">
        <v>1</v>
      </c>
      <c r="E35" t="s">
        <v>714</v>
      </c>
      <c r="F35" t="s">
        <v>714</v>
      </c>
      <c r="G35" t="s">
        <v>714</v>
      </c>
      <c r="H35" t="s">
        <v>714</v>
      </c>
      <c r="I35" t="s">
        <v>714</v>
      </c>
      <c r="J35" t="s">
        <v>714</v>
      </c>
      <c r="K35">
        <v>13.5</v>
      </c>
      <c r="L35">
        <v>3.66</v>
      </c>
    </row>
    <row r="36" spans="1:12">
      <c r="A36" t="s">
        <v>2498</v>
      </c>
      <c r="B36" t="s">
        <v>2497</v>
      </c>
      <c r="C36" t="s">
        <v>2591</v>
      </c>
      <c r="D36">
        <v>2</v>
      </c>
      <c r="E36" t="s">
        <v>714</v>
      </c>
      <c r="F36" t="s">
        <v>714</v>
      </c>
      <c r="G36" t="s">
        <v>714</v>
      </c>
      <c r="H36" t="s">
        <v>714</v>
      </c>
      <c r="I36" t="s">
        <v>714</v>
      </c>
      <c r="J36" t="s">
        <v>714</v>
      </c>
      <c r="K36">
        <v>13.5</v>
      </c>
      <c r="L36">
        <v>3.66</v>
      </c>
    </row>
    <row r="37" spans="1:12">
      <c r="A37" t="s">
        <v>2498</v>
      </c>
      <c r="B37" t="s">
        <v>2497</v>
      </c>
      <c r="C37" t="s">
        <v>2591</v>
      </c>
      <c r="D37">
        <v>3</v>
      </c>
      <c r="E37" s="55">
        <v>45020</v>
      </c>
      <c r="F37" t="s">
        <v>2592</v>
      </c>
      <c r="G37">
        <v>2.7</v>
      </c>
      <c r="H37">
        <v>0.65800000000000003</v>
      </c>
      <c r="J37" s="992">
        <v>0.5</v>
      </c>
      <c r="K37">
        <v>13.5</v>
      </c>
      <c r="L37">
        <v>3.66</v>
      </c>
    </row>
    <row r="38" spans="1:12">
      <c r="A38" t="s">
        <v>2498</v>
      </c>
      <c r="B38" t="s">
        <v>2497</v>
      </c>
      <c r="C38" t="s">
        <v>2591</v>
      </c>
      <c r="D38">
        <v>4</v>
      </c>
      <c r="E38" t="s">
        <v>714</v>
      </c>
      <c r="F38" t="s">
        <v>714</v>
      </c>
      <c r="G38" t="s">
        <v>714</v>
      </c>
      <c r="H38" t="s">
        <v>714</v>
      </c>
      <c r="I38" t="s">
        <v>714</v>
      </c>
      <c r="J38" t="s">
        <v>714</v>
      </c>
      <c r="K38">
        <v>13.5</v>
      </c>
      <c r="L38">
        <v>3.66</v>
      </c>
    </row>
    <row r="39" spans="1:12">
      <c r="A39" t="s">
        <v>2498</v>
      </c>
      <c r="B39" t="s">
        <v>2497</v>
      </c>
      <c r="C39" t="s">
        <v>2591</v>
      </c>
      <c r="D39">
        <v>5</v>
      </c>
      <c r="E39" t="s">
        <v>714</v>
      </c>
      <c r="F39" t="s">
        <v>714</v>
      </c>
      <c r="G39" t="s">
        <v>714</v>
      </c>
      <c r="H39" t="s">
        <v>714</v>
      </c>
      <c r="I39" t="s">
        <v>714</v>
      </c>
      <c r="J39" t="s">
        <v>714</v>
      </c>
      <c r="K39">
        <v>13.5</v>
      </c>
      <c r="L39">
        <v>3.66</v>
      </c>
    </row>
    <row r="40" spans="1:12">
      <c r="A40" t="s">
        <v>2498</v>
      </c>
      <c r="B40" t="s">
        <v>2497</v>
      </c>
      <c r="C40" t="s">
        <v>2591</v>
      </c>
      <c r="D40">
        <v>6</v>
      </c>
      <c r="E40" t="s">
        <v>714</v>
      </c>
      <c r="F40" t="s">
        <v>714</v>
      </c>
      <c r="G40" t="s">
        <v>714</v>
      </c>
      <c r="H40" t="s">
        <v>714</v>
      </c>
      <c r="I40" t="s">
        <v>714</v>
      </c>
      <c r="J40" t="s">
        <v>714</v>
      </c>
      <c r="K40">
        <v>13.5</v>
      </c>
      <c r="L40">
        <v>3.66</v>
      </c>
    </row>
    <row r="41" spans="1:12">
      <c r="A41" t="s">
        <v>2498</v>
      </c>
      <c r="B41" t="s">
        <v>2497</v>
      </c>
      <c r="C41" t="s">
        <v>2591</v>
      </c>
      <c r="D41">
        <v>7</v>
      </c>
      <c r="E41" t="s">
        <v>714</v>
      </c>
      <c r="F41" t="s">
        <v>714</v>
      </c>
      <c r="G41" t="s">
        <v>714</v>
      </c>
      <c r="H41" t="s">
        <v>714</v>
      </c>
      <c r="I41" t="s">
        <v>714</v>
      </c>
      <c r="J41" t="s">
        <v>714</v>
      </c>
      <c r="K41">
        <v>13.5</v>
      </c>
      <c r="L41">
        <v>3.66</v>
      </c>
    </row>
    <row r="42" spans="1:12">
      <c r="A42" t="s">
        <v>2498</v>
      </c>
      <c r="B42" t="s">
        <v>2497</v>
      </c>
      <c r="C42" t="s">
        <v>2591</v>
      </c>
      <c r="D42">
        <v>8</v>
      </c>
      <c r="E42" t="s">
        <v>714</v>
      </c>
      <c r="F42" t="s">
        <v>714</v>
      </c>
      <c r="G42" t="s">
        <v>714</v>
      </c>
      <c r="H42" t="s">
        <v>714</v>
      </c>
      <c r="I42" t="s">
        <v>714</v>
      </c>
      <c r="J42" t="s">
        <v>714</v>
      </c>
      <c r="K42">
        <v>13.5</v>
      </c>
      <c r="L42">
        <v>3.66</v>
      </c>
    </row>
    <row r="43" spans="1:12">
      <c r="A43" t="s">
        <v>2498</v>
      </c>
      <c r="B43" t="s">
        <v>2497</v>
      </c>
      <c r="C43" t="s">
        <v>2591</v>
      </c>
      <c r="D43">
        <v>9</v>
      </c>
      <c r="E43" s="55">
        <v>45020</v>
      </c>
      <c r="F43" t="s">
        <v>2592</v>
      </c>
      <c r="G43">
        <v>2.44</v>
      </c>
      <c r="H43">
        <v>0.67900000000000005</v>
      </c>
      <c r="J43" s="992">
        <v>0.50416666666666665</v>
      </c>
      <c r="K43">
        <v>13.5</v>
      </c>
      <c r="L43">
        <v>3.66</v>
      </c>
    </row>
    <row r="44" spans="1:12">
      <c r="A44" t="s">
        <v>2498</v>
      </c>
      <c r="B44" t="s">
        <v>2497</v>
      </c>
      <c r="C44" t="s">
        <v>2591</v>
      </c>
      <c r="D44">
        <v>10</v>
      </c>
      <c r="E44" t="s">
        <v>714</v>
      </c>
      <c r="F44" t="s">
        <v>714</v>
      </c>
      <c r="G44" t="s">
        <v>714</v>
      </c>
      <c r="H44" t="s">
        <v>714</v>
      </c>
      <c r="I44" t="s">
        <v>714</v>
      </c>
      <c r="J44" t="s">
        <v>714</v>
      </c>
      <c r="K44">
        <v>13.5</v>
      </c>
      <c r="L44">
        <v>3.66</v>
      </c>
    </row>
    <row r="45" spans="1:12">
      <c r="A45" t="s">
        <v>2498</v>
      </c>
      <c r="B45" t="s">
        <v>2497</v>
      </c>
      <c r="C45" t="s">
        <v>2591</v>
      </c>
      <c r="D45">
        <v>11</v>
      </c>
      <c r="E45" t="s">
        <v>714</v>
      </c>
      <c r="F45" t="s">
        <v>714</v>
      </c>
      <c r="G45" t="s">
        <v>714</v>
      </c>
      <c r="H45" t="s">
        <v>714</v>
      </c>
      <c r="I45" t="s">
        <v>714</v>
      </c>
      <c r="J45" t="s">
        <v>714</v>
      </c>
      <c r="K45">
        <v>13.5</v>
      </c>
      <c r="L45">
        <v>3.66</v>
      </c>
    </row>
    <row r="46" spans="1:12">
      <c r="A46" t="s">
        <v>2498</v>
      </c>
      <c r="B46" t="s">
        <v>2497</v>
      </c>
      <c r="C46" t="s">
        <v>2591</v>
      </c>
      <c r="D46">
        <v>12</v>
      </c>
      <c r="E46" s="55">
        <v>45020</v>
      </c>
      <c r="F46" t="s">
        <v>2592</v>
      </c>
      <c r="G46">
        <v>2.77</v>
      </c>
      <c r="H46">
        <v>0.72599999999999998</v>
      </c>
      <c r="J46" s="992">
        <v>0.50763888888888886</v>
      </c>
      <c r="K46">
        <v>13.5</v>
      </c>
      <c r="L46">
        <v>3.66</v>
      </c>
    </row>
    <row r="47" spans="1:12">
      <c r="A47" t="s">
        <v>2498</v>
      </c>
      <c r="B47" t="s">
        <v>2497</v>
      </c>
      <c r="C47" t="s">
        <v>2593</v>
      </c>
      <c r="D47">
        <v>0.5</v>
      </c>
      <c r="E47" s="55">
        <v>45055</v>
      </c>
      <c r="F47" t="s">
        <v>2592</v>
      </c>
      <c r="G47">
        <v>0.81</v>
      </c>
      <c r="H47">
        <v>0.26700000000000002</v>
      </c>
      <c r="J47" s="992">
        <v>0.37847222222222227</v>
      </c>
      <c r="K47">
        <v>13.7</v>
      </c>
      <c r="L47">
        <v>8.1999999999999993</v>
      </c>
    </row>
    <row r="48" spans="1:12">
      <c r="A48" t="s">
        <v>2498</v>
      </c>
      <c r="B48" t="s">
        <v>2497</v>
      </c>
      <c r="C48" t="s">
        <v>2593</v>
      </c>
      <c r="D48">
        <v>1</v>
      </c>
      <c r="E48" t="s">
        <v>714</v>
      </c>
      <c r="F48" t="s">
        <v>714</v>
      </c>
      <c r="G48" t="s">
        <v>714</v>
      </c>
      <c r="H48" t="s">
        <v>714</v>
      </c>
      <c r="I48" t="s">
        <v>714</v>
      </c>
      <c r="J48" t="s">
        <v>714</v>
      </c>
      <c r="K48">
        <v>13.7</v>
      </c>
      <c r="L48">
        <v>8.1999999999999993</v>
      </c>
    </row>
    <row r="49" spans="1:12">
      <c r="A49" t="s">
        <v>2498</v>
      </c>
      <c r="B49" t="s">
        <v>2497</v>
      </c>
      <c r="C49" t="s">
        <v>2593</v>
      </c>
      <c r="D49">
        <v>2</v>
      </c>
      <c r="E49" t="s">
        <v>714</v>
      </c>
      <c r="F49" t="s">
        <v>714</v>
      </c>
      <c r="G49" t="s">
        <v>714</v>
      </c>
      <c r="H49" t="s">
        <v>714</v>
      </c>
      <c r="I49" t="s">
        <v>714</v>
      </c>
      <c r="J49" t="s">
        <v>714</v>
      </c>
      <c r="K49">
        <v>13.7</v>
      </c>
      <c r="L49">
        <v>8.1999999999999993</v>
      </c>
    </row>
    <row r="50" spans="1:12">
      <c r="A50" t="s">
        <v>2498</v>
      </c>
      <c r="B50" t="s">
        <v>2497</v>
      </c>
      <c r="C50" t="s">
        <v>2593</v>
      </c>
      <c r="D50">
        <v>3</v>
      </c>
      <c r="E50" s="55">
        <v>45055</v>
      </c>
      <c r="F50" t="s">
        <v>2592</v>
      </c>
      <c r="G50">
        <v>0.8</v>
      </c>
      <c r="H50">
        <v>0.312</v>
      </c>
      <c r="J50" s="992">
        <v>0.38541666666666669</v>
      </c>
      <c r="K50">
        <v>13.7</v>
      </c>
      <c r="L50">
        <v>8.1999999999999993</v>
      </c>
    </row>
    <row r="51" spans="1:12">
      <c r="A51" t="s">
        <v>2498</v>
      </c>
      <c r="B51" t="s">
        <v>2497</v>
      </c>
      <c r="C51" t="s">
        <v>2593</v>
      </c>
      <c r="D51">
        <v>4</v>
      </c>
      <c r="E51" t="s">
        <v>714</v>
      </c>
      <c r="F51" t="s">
        <v>714</v>
      </c>
      <c r="G51" t="s">
        <v>714</v>
      </c>
      <c r="H51" t="s">
        <v>714</v>
      </c>
      <c r="I51" t="s">
        <v>714</v>
      </c>
      <c r="J51" t="s">
        <v>714</v>
      </c>
      <c r="K51">
        <v>13.7</v>
      </c>
      <c r="L51">
        <v>8.1999999999999993</v>
      </c>
    </row>
    <row r="52" spans="1:12">
      <c r="A52" t="s">
        <v>2498</v>
      </c>
      <c r="B52" t="s">
        <v>2497</v>
      </c>
      <c r="C52" t="s">
        <v>2593</v>
      </c>
      <c r="D52">
        <v>5</v>
      </c>
      <c r="E52" t="s">
        <v>714</v>
      </c>
      <c r="F52" t="s">
        <v>714</v>
      </c>
      <c r="G52" t="s">
        <v>714</v>
      </c>
      <c r="H52" t="s">
        <v>714</v>
      </c>
      <c r="I52" t="s">
        <v>714</v>
      </c>
      <c r="J52" t="s">
        <v>714</v>
      </c>
      <c r="K52">
        <v>13.7</v>
      </c>
      <c r="L52">
        <v>8.1999999999999993</v>
      </c>
    </row>
    <row r="53" spans="1:12">
      <c r="A53" t="s">
        <v>2498</v>
      </c>
      <c r="B53" t="s">
        <v>2497</v>
      </c>
      <c r="C53" t="s">
        <v>2593</v>
      </c>
      <c r="D53">
        <v>6</v>
      </c>
      <c r="E53" t="s">
        <v>714</v>
      </c>
      <c r="F53" t="s">
        <v>714</v>
      </c>
      <c r="G53" t="s">
        <v>714</v>
      </c>
      <c r="H53" t="s">
        <v>714</v>
      </c>
      <c r="I53" t="s">
        <v>714</v>
      </c>
      <c r="J53" t="s">
        <v>714</v>
      </c>
      <c r="K53">
        <v>13.7</v>
      </c>
      <c r="L53">
        <v>8.1999999999999993</v>
      </c>
    </row>
    <row r="54" spans="1:12">
      <c r="A54" t="s">
        <v>2498</v>
      </c>
      <c r="B54" t="s">
        <v>2497</v>
      </c>
      <c r="C54" t="s">
        <v>2593</v>
      </c>
      <c r="D54">
        <v>7</v>
      </c>
      <c r="E54" t="s">
        <v>714</v>
      </c>
      <c r="F54" t="s">
        <v>714</v>
      </c>
      <c r="G54" t="s">
        <v>714</v>
      </c>
      <c r="H54" t="s">
        <v>714</v>
      </c>
      <c r="I54" t="s">
        <v>714</v>
      </c>
      <c r="J54" t="s">
        <v>714</v>
      </c>
      <c r="K54">
        <v>13.7</v>
      </c>
      <c r="L54">
        <v>8.1999999999999993</v>
      </c>
    </row>
    <row r="55" spans="1:12">
      <c r="A55" t="s">
        <v>2498</v>
      </c>
      <c r="B55" t="s">
        <v>2497</v>
      </c>
      <c r="C55" t="s">
        <v>2593</v>
      </c>
      <c r="D55">
        <v>8</v>
      </c>
      <c r="E55" t="s">
        <v>714</v>
      </c>
      <c r="F55" t="s">
        <v>714</v>
      </c>
      <c r="G55" t="s">
        <v>714</v>
      </c>
      <c r="H55" t="s">
        <v>714</v>
      </c>
      <c r="I55" t="s">
        <v>714</v>
      </c>
      <c r="J55" t="s">
        <v>714</v>
      </c>
      <c r="K55">
        <v>13.7</v>
      </c>
      <c r="L55">
        <v>8.1999999999999993</v>
      </c>
    </row>
    <row r="56" spans="1:12">
      <c r="A56" t="s">
        <v>2498</v>
      </c>
      <c r="B56" t="s">
        <v>2497</v>
      </c>
      <c r="C56" t="s">
        <v>2593</v>
      </c>
      <c r="D56">
        <v>9</v>
      </c>
      <c r="E56" s="55">
        <v>45055</v>
      </c>
      <c r="F56" t="s">
        <v>2592</v>
      </c>
      <c r="G56">
        <v>1.32</v>
      </c>
      <c r="H56">
        <v>0.40600000000000003</v>
      </c>
      <c r="J56" s="992">
        <v>0.39097222222222222</v>
      </c>
      <c r="K56">
        <v>13.7</v>
      </c>
      <c r="L56">
        <v>8.1999999999999993</v>
      </c>
    </row>
    <row r="57" spans="1:12">
      <c r="A57" t="s">
        <v>2498</v>
      </c>
      <c r="B57" t="s">
        <v>2497</v>
      </c>
      <c r="C57" t="s">
        <v>2593</v>
      </c>
      <c r="D57">
        <v>10</v>
      </c>
      <c r="E57" t="s">
        <v>714</v>
      </c>
      <c r="F57" t="s">
        <v>714</v>
      </c>
      <c r="G57" t="s">
        <v>714</v>
      </c>
      <c r="H57" t="s">
        <v>714</v>
      </c>
      <c r="I57" t="s">
        <v>714</v>
      </c>
      <c r="J57" t="s">
        <v>714</v>
      </c>
      <c r="K57">
        <v>13.7</v>
      </c>
      <c r="L57">
        <v>8.1999999999999993</v>
      </c>
    </row>
    <row r="58" spans="1:12">
      <c r="A58" t="s">
        <v>2498</v>
      </c>
      <c r="B58" t="s">
        <v>2497</v>
      </c>
      <c r="C58" t="s">
        <v>2593</v>
      </c>
      <c r="D58">
        <v>11</v>
      </c>
      <c r="E58" t="s">
        <v>714</v>
      </c>
      <c r="F58" t="s">
        <v>714</v>
      </c>
      <c r="G58" t="s">
        <v>714</v>
      </c>
      <c r="H58" t="s">
        <v>714</v>
      </c>
      <c r="I58" t="s">
        <v>714</v>
      </c>
      <c r="J58" t="s">
        <v>714</v>
      </c>
      <c r="K58">
        <v>13.7</v>
      </c>
      <c r="L58">
        <v>8.1999999999999993</v>
      </c>
    </row>
    <row r="59" spans="1:12">
      <c r="A59" t="s">
        <v>2498</v>
      </c>
      <c r="B59" t="s">
        <v>2497</v>
      </c>
      <c r="C59" t="s">
        <v>2593</v>
      </c>
      <c r="D59">
        <v>12</v>
      </c>
      <c r="E59" t="s">
        <v>714</v>
      </c>
      <c r="F59" t="s">
        <v>714</v>
      </c>
      <c r="G59" t="s">
        <v>714</v>
      </c>
      <c r="H59" t="s">
        <v>714</v>
      </c>
      <c r="I59" t="s">
        <v>714</v>
      </c>
      <c r="J59" t="s">
        <v>714</v>
      </c>
      <c r="K59">
        <v>13.7</v>
      </c>
      <c r="L59">
        <v>8.1999999999999993</v>
      </c>
    </row>
    <row r="60" spans="1:12">
      <c r="A60" t="s">
        <v>2498</v>
      </c>
      <c r="B60" t="s">
        <v>2497</v>
      </c>
      <c r="C60" t="s">
        <v>2593</v>
      </c>
      <c r="D60">
        <v>12.7</v>
      </c>
      <c r="E60" s="55">
        <v>45055</v>
      </c>
      <c r="F60" t="s">
        <v>2592</v>
      </c>
      <c r="G60">
        <v>0.65</v>
      </c>
      <c r="H60">
        <v>0.71099999999999997</v>
      </c>
      <c r="J60" s="992">
        <v>0.3972222222222222</v>
      </c>
      <c r="K60">
        <v>13.7</v>
      </c>
      <c r="L60">
        <v>8.1999999999999993</v>
      </c>
    </row>
    <row r="61" spans="1:12">
      <c r="A61" t="s">
        <v>2498</v>
      </c>
      <c r="B61" t="s">
        <v>2497</v>
      </c>
      <c r="C61" t="s">
        <v>2593</v>
      </c>
      <c r="D61">
        <v>13</v>
      </c>
      <c r="E61" t="s">
        <v>714</v>
      </c>
      <c r="F61" t="s">
        <v>714</v>
      </c>
      <c r="G61" t="s">
        <v>714</v>
      </c>
      <c r="H61" t="s">
        <v>714</v>
      </c>
      <c r="I61" t="s">
        <v>714</v>
      </c>
      <c r="J61" t="s">
        <v>714</v>
      </c>
      <c r="K61">
        <v>13.7</v>
      </c>
      <c r="L61">
        <v>8.1999999999999993</v>
      </c>
    </row>
    <row r="62" spans="1:12">
      <c r="A62" t="s">
        <v>2498</v>
      </c>
      <c r="B62" t="s">
        <v>2497</v>
      </c>
      <c r="C62" t="s">
        <v>2593</v>
      </c>
      <c r="D62">
        <v>13.2</v>
      </c>
      <c r="E62" t="s">
        <v>714</v>
      </c>
      <c r="F62" t="s">
        <v>714</v>
      </c>
      <c r="G62" t="s">
        <v>714</v>
      </c>
      <c r="H62" t="s">
        <v>714</v>
      </c>
      <c r="I62" t="s">
        <v>714</v>
      </c>
      <c r="J62" t="s">
        <v>714</v>
      </c>
      <c r="K62">
        <v>13.7</v>
      </c>
      <c r="L62">
        <v>8.1999999999999993</v>
      </c>
    </row>
    <row r="63" spans="1:12">
      <c r="A63" t="s">
        <v>2498</v>
      </c>
      <c r="B63" t="s">
        <v>2497</v>
      </c>
      <c r="C63" t="s">
        <v>2594</v>
      </c>
      <c r="D63">
        <v>0.5</v>
      </c>
      <c r="E63" s="55">
        <v>45090</v>
      </c>
      <c r="F63" t="s">
        <v>2592</v>
      </c>
      <c r="G63">
        <v>0.76</v>
      </c>
      <c r="H63">
        <v>0.27400000000000002</v>
      </c>
      <c r="J63" s="992">
        <v>0.36805555555555558</v>
      </c>
      <c r="K63">
        <v>13.6</v>
      </c>
      <c r="L63">
        <v>9.1999999999999993</v>
      </c>
    </row>
    <row r="64" spans="1:12">
      <c r="A64" t="s">
        <v>2498</v>
      </c>
      <c r="B64" t="s">
        <v>2497</v>
      </c>
      <c r="C64" t="s">
        <v>2594</v>
      </c>
      <c r="D64">
        <v>1</v>
      </c>
      <c r="E64" t="s">
        <v>714</v>
      </c>
      <c r="F64" t="s">
        <v>714</v>
      </c>
      <c r="G64" t="s">
        <v>714</v>
      </c>
      <c r="H64" t="s">
        <v>714</v>
      </c>
      <c r="I64" t="s">
        <v>714</v>
      </c>
      <c r="J64" t="s">
        <v>714</v>
      </c>
      <c r="K64">
        <v>13.6</v>
      </c>
      <c r="L64">
        <v>9.1999999999999993</v>
      </c>
    </row>
    <row r="65" spans="1:12">
      <c r="A65" t="s">
        <v>2498</v>
      </c>
      <c r="B65" t="s">
        <v>2497</v>
      </c>
      <c r="C65" t="s">
        <v>2594</v>
      </c>
      <c r="D65">
        <v>2</v>
      </c>
      <c r="E65" t="s">
        <v>714</v>
      </c>
      <c r="F65" t="s">
        <v>714</v>
      </c>
      <c r="G65" t="s">
        <v>714</v>
      </c>
      <c r="H65" t="s">
        <v>714</v>
      </c>
      <c r="I65" t="s">
        <v>714</v>
      </c>
      <c r="J65" t="s">
        <v>714</v>
      </c>
      <c r="K65">
        <v>13.6</v>
      </c>
      <c r="L65">
        <v>9.1999999999999993</v>
      </c>
    </row>
    <row r="66" spans="1:12">
      <c r="A66" t="s">
        <v>2498</v>
      </c>
      <c r="B66" t="s">
        <v>2497</v>
      </c>
      <c r="C66" t="s">
        <v>2594</v>
      </c>
      <c r="D66">
        <v>3</v>
      </c>
      <c r="E66" s="55">
        <v>45090</v>
      </c>
      <c r="F66" t="s">
        <v>2592</v>
      </c>
      <c r="G66">
        <v>0.79</v>
      </c>
      <c r="H66">
        <v>0.217</v>
      </c>
      <c r="J66" s="992">
        <v>0.37291666666666662</v>
      </c>
      <c r="K66">
        <v>13.6</v>
      </c>
      <c r="L66">
        <v>9.1999999999999993</v>
      </c>
    </row>
    <row r="67" spans="1:12">
      <c r="A67" t="s">
        <v>2498</v>
      </c>
      <c r="B67" t="s">
        <v>2497</v>
      </c>
      <c r="C67" t="s">
        <v>2594</v>
      </c>
      <c r="D67">
        <v>4</v>
      </c>
      <c r="E67" t="s">
        <v>714</v>
      </c>
      <c r="F67" t="s">
        <v>714</v>
      </c>
      <c r="G67" t="s">
        <v>714</v>
      </c>
      <c r="H67" t="s">
        <v>714</v>
      </c>
      <c r="I67" t="s">
        <v>714</v>
      </c>
      <c r="J67" t="s">
        <v>714</v>
      </c>
      <c r="K67">
        <v>13.6</v>
      </c>
      <c r="L67">
        <v>9.1999999999999993</v>
      </c>
    </row>
    <row r="68" spans="1:12">
      <c r="A68" t="s">
        <v>2498</v>
      </c>
      <c r="B68" t="s">
        <v>2497</v>
      </c>
      <c r="C68" t="s">
        <v>2594</v>
      </c>
      <c r="D68">
        <v>5</v>
      </c>
      <c r="E68" t="s">
        <v>714</v>
      </c>
      <c r="F68" t="s">
        <v>714</v>
      </c>
      <c r="G68" t="s">
        <v>714</v>
      </c>
      <c r="H68" t="s">
        <v>714</v>
      </c>
      <c r="I68" t="s">
        <v>714</v>
      </c>
      <c r="J68" t="s">
        <v>714</v>
      </c>
      <c r="K68">
        <v>13.6</v>
      </c>
      <c r="L68">
        <v>9.1999999999999993</v>
      </c>
    </row>
    <row r="69" spans="1:12">
      <c r="A69" t="s">
        <v>2498</v>
      </c>
      <c r="B69" t="s">
        <v>2497</v>
      </c>
      <c r="C69" t="s">
        <v>2594</v>
      </c>
      <c r="D69">
        <v>6</v>
      </c>
      <c r="E69" t="s">
        <v>714</v>
      </c>
      <c r="F69" t="s">
        <v>714</v>
      </c>
      <c r="G69" t="s">
        <v>714</v>
      </c>
      <c r="H69" t="s">
        <v>714</v>
      </c>
      <c r="I69" t="s">
        <v>714</v>
      </c>
      <c r="J69" t="s">
        <v>714</v>
      </c>
      <c r="K69">
        <v>13.6</v>
      </c>
      <c r="L69">
        <v>9.1999999999999993</v>
      </c>
    </row>
    <row r="70" spans="1:12">
      <c r="A70" t="s">
        <v>2498</v>
      </c>
      <c r="B70" t="s">
        <v>2497</v>
      </c>
      <c r="C70" t="s">
        <v>2594</v>
      </c>
      <c r="D70">
        <v>7</v>
      </c>
      <c r="E70" t="s">
        <v>714</v>
      </c>
      <c r="F70" t="s">
        <v>714</v>
      </c>
      <c r="G70" t="s">
        <v>714</v>
      </c>
      <c r="H70" t="s">
        <v>714</v>
      </c>
      <c r="I70" t="s">
        <v>714</v>
      </c>
      <c r="J70" t="s">
        <v>714</v>
      </c>
      <c r="K70">
        <v>13.6</v>
      </c>
      <c r="L70">
        <v>9.1999999999999993</v>
      </c>
    </row>
    <row r="71" spans="1:12">
      <c r="A71" t="s">
        <v>2498</v>
      </c>
      <c r="B71" t="s">
        <v>2497</v>
      </c>
      <c r="C71" t="s">
        <v>2594</v>
      </c>
      <c r="D71">
        <v>8</v>
      </c>
      <c r="E71" t="s">
        <v>714</v>
      </c>
      <c r="F71" t="s">
        <v>714</v>
      </c>
      <c r="G71" t="s">
        <v>714</v>
      </c>
      <c r="H71" t="s">
        <v>714</v>
      </c>
      <c r="I71" t="s">
        <v>714</v>
      </c>
      <c r="J71" t="s">
        <v>714</v>
      </c>
      <c r="K71">
        <v>13.6</v>
      </c>
      <c r="L71">
        <v>9.1999999999999993</v>
      </c>
    </row>
    <row r="72" spans="1:12">
      <c r="A72" t="s">
        <v>2498</v>
      </c>
      <c r="B72" t="s">
        <v>2497</v>
      </c>
      <c r="C72" t="s">
        <v>2594</v>
      </c>
      <c r="D72">
        <v>9</v>
      </c>
      <c r="E72" s="55">
        <v>45090</v>
      </c>
      <c r="F72" t="s">
        <v>2592</v>
      </c>
      <c r="G72">
        <v>8.81</v>
      </c>
      <c r="H72">
        <v>0.56699999999999995</v>
      </c>
      <c r="J72" s="992">
        <v>0.3756944444444445</v>
      </c>
      <c r="K72">
        <v>13.6</v>
      </c>
      <c r="L72">
        <v>9.1999999999999993</v>
      </c>
    </row>
    <row r="73" spans="1:12">
      <c r="A73" t="s">
        <v>2498</v>
      </c>
      <c r="B73" t="s">
        <v>2497</v>
      </c>
      <c r="C73" t="s">
        <v>2594</v>
      </c>
      <c r="D73">
        <v>10</v>
      </c>
      <c r="E73" t="s">
        <v>714</v>
      </c>
      <c r="F73" t="s">
        <v>714</v>
      </c>
      <c r="G73" t="s">
        <v>714</v>
      </c>
      <c r="H73" t="s">
        <v>714</v>
      </c>
      <c r="I73" t="s">
        <v>714</v>
      </c>
      <c r="J73" t="s">
        <v>714</v>
      </c>
      <c r="K73">
        <v>13.6</v>
      </c>
      <c r="L73">
        <v>9.1999999999999993</v>
      </c>
    </row>
    <row r="74" spans="1:12">
      <c r="A74" t="s">
        <v>2498</v>
      </c>
      <c r="B74" t="s">
        <v>2497</v>
      </c>
      <c r="C74" t="s">
        <v>2594</v>
      </c>
      <c r="D74">
        <v>11</v>
      </c>
      <c r="E74" t="s">
        <v>714</v>
      </c>
      <c r="F74" t="s">
        <v>714</v>
      </c>
      <c r="G74" t="s">
        <v>714</v>
      </c>
      <c r="H74" t="s">
        <v>714</v>
      </c>
      <c r="I74" t="s">
        <v>714</v>
      </c>
      <c r="J74" t="s">
        <v>714</v>
      </c>
      <c r="K74">
        <v>13.6</v>
      </c>
      <c r="L74">
        <v>9.1999999999999993</v>
      </c>
    </row>
    <row r="75" spans="1:12">
      <c r="A75" t="s">
        <v>2498</v>
      </c>
      <c r="B75" t="s">
        <v>2497</v>
      </c>
      <c r="C75" t="s">
        <v>2594</v>
      </c>
      <c r="D75">
        <v>12</v>
      </c>
      <c r="E75" t="s">
        <v>714</v>
      </c>
      <c r="F75" t="s">
        <v>714</v>
      </c>
      <c r="G75" t="s">
        <v>714</v>
      </c>
      <c r="H75" t="s">
        <v>714</v>
      </c>
      <c r="I75" t="s">
        <v>714</v>
      </c>
      <c r="J75" t="s">
        <v>714</v>
      </c>
      <c r="K75">
        <v>13.6</v>
      </c>
      <c r="L75">
        <v>9.1999999999999993</v>
      </c>
    </row>
    <row r="76" spans="1:12">
      <c r="A76" t="s">
        <v>2498</v>
      </c>
      <c r="B76" t="s">
        <v>2497</v>
      </c>
      <c r="C76" t="s">
        <v>2594</v>
      </c>
      <c r="D76">
        <v>12.6</v>
      </c>
      <c r="E76" s="55">
        <v>45090</v>
      </c>
      <c r="F76" t="s">
        <v>2592</v>
      </c>
      <c r="G76">
        <v>3.64</v>
      </c>
      <c r="H76">
        <v>1.02</v>
      </c>
      <c r="J76" s="992">
        <v>0.38055555555555554</v>
      </c>
      <c r="K76">
        <v>13.6</v>
      </c>
      <c r="L76">
        <v>9.1999999999999993</v>
      </c>
    </row>
    <row r="77" spans="1:12">
      <c r="A77" t="s">
        <v>2498</v>
      </c>
      <c r="B77" t="s">
        <v>2497</v>
      </c>
      <c r="C77" t="s">
        <v>2594</v>
      </c>
      <c r="D77">
        <v>13</v>
      </c>
      <c r="E77" t="s">
        <v>714</v>
      </c>
      <c r="F77" t="s">
        <v>714</v>
      </c>
      <c r="G77" t="s">
        <v>714</v>
      </c>
      <c r="H77" t="s">
        <v>714</v>
      </c>
      <c r="I77" t="s">
        <v>714</v>
      </c>
      <c r="J77" t="s">
        <v>714</v>
      </c>
      <c r="K77">
        <v>13.6</v>
      </c>
      <c r="L77">
        <v>9.1999999999999993</v>
      </c>
    </row>
    <row r="78" spans="1:12">
      <c r="A78" t="s">
        <v>2498</v>
      </c>
      <c r="B78" t="s">
        <v>2497</v>
      </c>
      <c r="C78" t="s">
        <v>2594</v>
      </c>
      <c r="D78">
        <v>13.1</v>
      </c>
      <c r="E78" t="s">
        <v>714</v>
      </c>
      <c r="F78" t="s">
        <v>714</v>
      </c>
      <c r="G78" t="s">
        <v>714</v>
      </c>
      <c r="H78" t="s">
        <v>714</v>
      </c>
      <c r="I78" t="s">
        <v>714</v>
      </c>
      <c r="J78" t="s">
        <v>714</v>
      </c>
      <c r="K78">
        <v>13.6</v>
      </c>
      <c r="L78">
        <v>9.1999999999999993</v>
      </c>
    </row>
    <row r="79" spans="1:12">
      <c r="A79" t="s">
        <v>2498</v>
      </c>
      <c r="B79" t="s">
        <v>2497</v>
      </c>
      <c r="C79" t="s">
        <v>2595</v>
      </c>
      <c r="D79">
        <v>0.5</v>
      </c>
      <c r="E79" s="55">
        <v>45119</v>
      </c>
      <c r="F79" t="s">
        <v>2592</v>
      </c>
      <c r="G79">
        <v>1.6</v>
      </c>
      <c r="H79">
        <v>0.29099999999999998</v>
      </c>
      <c r="J79" s="992">
        <v>0.35694444444444445</v>
      </c>
      <c r="K79">
        <v>13.7</v>
      </c>
      <c r="L79">
        <v>5.0999999999999996</v>
      </c>
    </row>
    <row r="80" spans="1:12">
      <c r="A80" t="s">
        <v>2498</v>
      </c>
      <c r="B80" t="s">
        <v>2497</v>
      </c>
      <c r="C80" t="s">
        <v>2595</v>
      </c>
      <c r="D80">
        <v>1</v>
      </c>
      <c r="E80" t="s">
        <v>714</v>
      </c>
      <c r="F80" t="s">
        <v>714</v>
      </c>
      <c r="G80" t="s">
        <v>714</v>
      </c>
      <c r="H80" t="s">
        <v>714</v>
      </c>
      <c r="I80" t="s">
        <v>714</v>
      </c>
      <c r="J80" t="s">
        <v>714</v>
      </c>
      <c r="K80">
        <v>13.7</v>
      </c>
      <c r="L80">
        <v>5.0999999999999996</v>
      </c>
    </row>
    <row r="81" spans="1:12">
      <c r="A81" t="s">
        <v>2498</v>
      </c>
      <c r="B81" t="s">
        <v>2497</v>
      </c>
      <c r="C81" t="s">
        <v>2595</v>
      </c>
      <c r="D81">
        <v>2</v>
      </c>
      <c r="E81" t="s">
        <v>714</v>
      </c>
      <c r="F81" t="s">
        <v>714</v>
      </c>
      <c r="G81" t="s">
        <v>714</v>
      </c>
      <c r="H81" t="s">
        <v>714</v>
      </c>
      <c r="I81" t="s">
        <v>714</v>
      </c>
      <c r="J81" t="s">
        <v>714</v>
      </c>
      <c r="K81">
        <v>13.7</v>
      </c>
      <c r="L81">
        <v>5.0999999999999996</v>
      </c>
    </row>
    <row r="82" spans="1:12">
      <c r="A82" t="s">
        <v>2498</v>
      </c>
      <c r="B82" t="s">
        <v>2497</v>
      </c>
      <c r="C82" t="s">
        <v>2595</v>
      </c>
      <c r="D82">
        <v>3</v>
      </c>
      <c r="E82" s="55">
        <v>45119</v>
      </c>
      <c r="F82" t="s">
        <v>2592</v>
      </c>
      <c r="G82">
        <v>1.88</v>
      </c>
      <c r="H82">
        <v>0.3</v>
      </c>
      <c r="J82" s="992">
        <v>0.36041666666666666</v>
      </c>
      <c r="K82">
        <v>13.7</v>
      </c>
      <c r="L82">
        <v>5.0999999999999996</v>
      </c>
    </row>
    <row r="83" spans="1:12">
      <c r="A83" t="s">
        <v>2498</v>
      </c>
      <c r="B83" t="s">
        <v>2497</v>
      </c>
      <c r="C83" t="s">
        <v>2595</v>
      </c>
      <c r="D83">
        <v>4</v>
      </c>
      <c r="E83" t="s">
        <v>714</v>
      </c>
      <c r="F83" t="s">
        <v>714</v>
      </c>
      <c r="G83" t="s">
        <v>714</v>
      </c>
      <c r="H83" t="s">
        <v>714</v>
      </c>
      <c r="I83" t="s">
        <v>714</v>
      </c>
      <c r="J83" t="s">
        <v>714</v>
      </c>
      <c r="K83">
        <v>13.7</v>
      </c>
      <c r="L83">
        <v>5.0999999999999996</v>
      </c>
    </row>
    <row r="84" spans="1:12">
      <c r="A84" t="s">
        <v>2498</v>
      </c>
      <c r="B84" t="s">
        <v>2497</v>
      </c>
      <c r="C84" t="s">
        <v>2595</v>
      </c>
      <c r="D84">
        <v>5</v>
      </c>
      <c r="E84" t="s">
        <v>714</v>
      </c>
      <c r="F84" t="s">
        <v>714</v>
      </c>
      <c r="G84" t="s">
        <v>714</v>
      </c>
      <c r="H84" t="s">
        <v>714</v>
      </c>
      <c r="I84" t="s">
        <v>714</v>
      </c>
      <c r="J84" t="s">
        <v>714</v>
      </c>
      <c r="K84">
        <v>13.7</v>
      </c>
      <c r="L84">
        <v>5.0999999999999996</v>
      </c>
    </row>
    <row r="85" spans="1:12">
      <c r="A85" t="s">
        <v>2498</v>
      </c>
      <c r="B85" t="s">
        <v>2497</v>
      </c>
      <c r="C85" t="s">
        <v>2595</v>
      </c>
      <c r="D85">
        <v>6</v>
      </c>
      <c r="E85" t="s">
        <v>714</v>
      </c>
      <c r="F85" t="s">
        <v>714</v>
      </c>
      <c r="G85" t="s">
        <v>714</v>
      </c>
      <c r="H85" t="s">
        <v>714</v>
      </c>
      <c r="I85" t="s">
        <v>714</v>
      </c>
      <c r="J85" t="s">
        <v>714</v>
      </c>
      <c r="K85">
        <v>13.7</v>
      </c>
      <c r="L85">
        <v>5.0999999999999996</v>
      </c>
    </row>
    <row r="86" spans="1:12">
      <c r="A86" t="s">
        <v>2498</v>
      </c>
      <c r="B86" t="s">
        <v>2497</v>
      </c>
      <c r="C86" t="s">
        <v>2595</v>
      </c>
      <c r="D86">
        <v>7</v>
      </c>
      <c r="E86" t="s">
        <v>714</v>
      </c>
      <c r="F86" t="s">
        <v>714</v>
      </c>
      <c r="G86" t="s">
        <v>714</v>
      </c>
      <c r="H86" t="s">
        <v>714</v>
      </c>
      <c r="I86" t="s">
        <v>714</v>
      </c>
      <c r="J86" t="s">
        <v>714</v>
      </c>
      <c r="K86">
        <v>13.7</v>
      </c>
      <c r="L86">
        <v>5.0999999999999996</v>
      </c>
    </row>
    <row r="87" spans="1:12">
      <c r="A87" t="s">
        <v>2498</v>
      </c>
      <c r="B87" t="s">
        <v>2497</v>
      </c>
      <c r="C87" t="s">
        <v>2595</v>
      </c>
      <c r="D87">
        <v>8</v>
      </c>
      <c r="E87" t="s">
        <v>714</v>
      </c>
      <c r="F87" t="s">
        <v>714</v>
      </c>
      <c r="G87" t="s">
        <v>714</v>
      </c>
      <c r="H87" t="s">
        <v>714</v>
      </c>
      <c r="I87" t="s">
        <v>714</v>
      </c>
      <c r="J87" t="s">
        <v>714</v>
      </c>
      <c r="K87">
        <v>13.7</v>
      </c>
      <c r="L87">
        <v>5.0999999999999996</v>
      </c>
    </row>
    <row r="88" spans="1:12">
      <c r="A88" t="s">
        <v>2498</v>
      </c>
      <c r="B88" t="s">
        <v>2497</v>
      </c>
      <c r="C88" t="s">
        <v>2595</v>
      </c>
      <c r="D88">
        <v>9</v>
      </c>
      <c r="E88" s="55">
        <v>45119</v>
      </c>
      <c r="F88" t="s">
        <v>2592</v>
      </c>
      <c r="G88">
        <v>18.02</v>
      </c>
      <c r="H88">
        <v>0.65300000000000002</v>
      </c>
      <c r="J88" s="992">
        <v>0.36388888888888887</v>
      </c>
      <c r="K88">
        <v>13.7</v>
      </c>
      <c r="L88">
        <v>5.0999999999999996</v>
      </c>
    </row>
    <row r="89" spans="1:12">
      <c r="A89" t="s">
        <v>2498</v>
      </c>
      <c r="B89" t="s">
        <v>2497</v>
      </c>
      <c r="C89" t="s">
        <v>2595</v>
      </c>
      <c r="D89">
        <v>10</v>
      </c>
      <c r="E89" t="s">
        <v>714</v>
      </c>
      <c r="F89" t="s">
        <v>714</v>
      </c>
      <c r="G89" t="s">
        <v>714</v>
      </c>
      <c r="H89" t="s">
        <v>714</v>
      </c>
      <c r="I89" t="s">
        <v>714</v>
      </c>
      <c r="J89" t="s">
        <v>714</v>
      </c>
      <c r="K89">
        <v>13.7</v>
      </c>
      <c r="L89">
        <v>5.0999999999999996</v>
      </c>
    </row>
    <row r="90" spans="1:12">
      <c r="A90" t="s">
        <v>2498</v>
      </c>
      <c r="B90" t="s">
        <v>2497</v>
      </c>
      <c r="C90" t="s">
        <v>2595</v>
      </c>
      <c r="D90">
        <v>11</v>
      </c>
      <c r="E90" t="s">
        <v>714</v>
      </c>
      <c r="F90" t="s">
        <v>714</v>
      </c>
      <c r="G90" t="s">
        <v>714</v>
      </c>
      <c r="H90" t="s">
        <v>714</v>
      </c>
      <c r="I90" t="s">
        <v>714</v>
      </c>
      <c r="J90" t="s">
        <v>714</v>
      </c>
      <c r="K90">
        <v>13.7</v>
      </c>
      <c r="L90">
        <v>5.0999999999999996</v>
      </c>
    </row>
    <row r="91" spans="1:12">
      <c r="A91" t="s">
        <v>2498</v>
      </c>
      <c r="B91" t="s">
        <v>2497</v>
      </c>
      <c r="C91" t="s">
        <v>2595</v>
      </c>
      <c r="D91">
        <v>12</v>
      </c>
      <c r="E91" t="s">
        <v>714</v>
      </c>
      <c r="F91" t="s">
        <v>714</v>
      </c>
      <c r="G91" t="s">
        <v>714</v>
      </c>
      <c r="H91" t="s">
        <v>714</v>
      </c>
      <c r="I91" t="s">
        <v>714</v>
      </c>
      <c r="J91" t="s">
        <v>714</v>
      </c>
      <c r="K91">
        <v>13.7</v>
      </c>
      <c r="L91">
        <v>5.0999999999999996</v>
      </c>
    </row>
    <row r="92" spans="1:12">
      <c r="A92" t="s">
        <v>2498</v>
      </c>
      <c r="B92" t="s">
        <v>2497</v>
      </c>
      <c r="C92" t="s">
        <v>2595</v>
      </c>
      <c r="D92">
        <v>12.6</v>
      </c>
      <c r="E92" s="55">
        <v>45119</v>
      </c>
      <c r="F92" t="s">
        <v>2592</v>
      </c>
      <c r="G92">
        <v>4.04</v>
      </c>
      <c r="H92">
        <v>1.1000000000000001</v>
      </c>
      <c r="J92" s="992">
        <v>0.36736111111111108</v>
      </c>
      <c r="K92">
        <v>13.7</v>
      </c>
      <c r="L92">
        <v>5.0999999999999996</v>
      </c>
    </row>
    <row r="93" spans="1:12">
      <c r="A93" t="s">
        <v>2498</v>
      </c>
      <c r="B93" t="s">
        <v>2497</v>
      </c>
      <c r="C93" t="s">
        <v>2595</v>
      </c>
      <c r="D93">
        <v>13.1</v>
      </c>
      <c r="E93" t="s">
        <v>714</v>
      </c>
      <c r="F93" t="s">
        <v>714</v>
      </c>
      <c r="G93" t="s">
        <v>714</v>
      </c>
      <c r="H93" t="s">
        <v>714</v>
      </c>
      <c r="I93" t="s">
        <v>714</v>
      </c>
      <c r="J93" t="s">
        <v>714</v>
      </c>
      <c r="K93">
        <v>13.7</v>
      </c>
      <c r="L93">
        <v>5.0999999999999996</v>
      </c>
    </row>
    <row r="94" spans="1:12">
      <c r="A94" t="s">
        <v>2498</v>
      </c>
      <c r="B94" t="s">
        <v>2497</v>
      </c>
      <c r="C94" t="s">
        <v>2596</v>
      </c>
      <c r="D94">
        <v>0.5</v>
      </c>
      <c r="E94" s="55">
        <v>45152</v>
      </c>
      <c r="F94" t="s">
        <v>2592</v>
      </c>
      <c r="G94">
        <v>5.82</v>
      </c>
      <c r="H94">
        <v>0.36799999999999999</v>
      </c>
      <c r="J94" s="992">
        <v>0.38263888888888892</v>
      </c>
      <c r="K94">
        <v>14.4</v>
      </c>
      <c r="L94">
        <v>2.6</v>
      </c>
    </row>
    <row r="95" spans="1:12">
      <c r="A95" t="s">
        <v>2498</v>
      </c>
      <c r="B95" t="s">
        <v>2497</v>
      </c>
      <c r="C95" t="s">
        <v>2596</v>
      </c>
      <c r="D95">
        <v>1</v>
      </c>
      <c r="E95" t="s">
        <v>714</v>
      </c>
      <c r="F95" t="s">
        <v>714</v>
      </c>
      <c r="G95" t="s">
        <v>714</v>
      </c>
      <c r="H95" t="s">
        <v>714</v>
      </c>
      <c r="I95" t="s">
        <v>714</v>
      </c>
      <c r="J95" t="s">
        <v>714</v>
      </c>
      <c r="K95">
        <v>14.4</v>
      </c>
      <c r="L95">
        <v>2.6</v>
      </c>
    </row>
    <row r="96" spans="1:12">
      <c r="A96" t="s">
        <v>2498</v>
      </c>
      <c r="B96" t="s">
        <v>2497</v>
      </c>
      <c r="C96" t="s">
        <v>2596</v>
      </c>
      <c r="D96">
        <v>2</v>
      </c>
      <c r="E96" t="s">
        <v>714</v>
      </c>
      <c r="F96" t="s">
        <v>714</v>
      </c>
      <c r="G96" t="s">
        <v>714</v>
      </c>
      <c r="H96" t="s">
        <v>714</v>
      </c>
      <c r="I96" t="s">
        <v>714</v>
      </c>
      <c r="J96" t="s">
        <v>714</v>
      </c>
      <c r="K96">
        <v>14.4</v>
      </c>
      <c r="L96">
        <v>2.6</v>
      </c>
    </row>
    <row r="97" spans="1:12">
      <c r="A97" t="s">
        <v>2498</v>
      </c>
      <c r="B97" t="s">
        <v>2497</v>
      </c>
      <c r="C97" t="s">
        <v>2596</v>
      </c>
      <c r="D97">
        <v>3</v>
      </c>
      <c r="E97" s="55">
        <v>45152</v>
      </c>
      <c r="F97" t="s">
        <v>2592</v>
      </c>
      <c r="G97">
        <v>6.05</v>
      </c>
      <c r="H97">
        <v>0.59</v>
      </c>
      <c r="J97" s="992">
        <v>0.38611111111111113</v>
      </c>
      <c r="K97">
        <v>14.4</v>
      </c>
      <c r="L97">
        <v>2.6</v>
      </c>
    </row>
    <row r="98" spans="1:12">
      <c r="A98" t="s">
        <v>2498</v>
      </c>
      <c r="B98" t="s">
        <v>2497</v>
      </c>
      <c r="C98" t="s">
        <v>2596</v>
      </c>
      <c r="D98">
        <v>3</v>
      </c>
      <c r="E98" s="55">
        <v>45152</v>
      </c>
      <c r="F98" t="s">
        <v>2592</v>
      </c>
      <c r="G98">
        <v>5.87</v>
      </c>
      <c r="H98">
        <v>0.67600000000000005</v>
      </c>
      <c r="I98" t="s">
        <v>724</v>
      </c>
      <c r="J98" s="992">
        <v>0.39027777777777778</v>
      </c>
      <c r="K98">
        <v>14.4</v>
      </c>
      <c r="L98">
        <v>2.6</v>
      </c>
    </row>
    <row r="99" spans="1:12">
      <c r="A99" t="s">
        <v>2498</v>
      </c>
      <c r="B99" t="s">
        <v>2497</v>
      </c>
      <c r="C99" t="s">
        <v>2596</v>
      </c>
      <c r="D99">
        <v>4</v>
      </c>
      <c r="E99" t="s">
        <v>714</v>
      </c>
      <c r="F99" t="s">
        <v>714</v>
      </c>
      <c r="G99" t="s">
        <v>714</v>
      </c>
      <c r="H99" t="s">
        <v>714</v>
      </c>
      <c r="I99" t="s">
        <v>714</v>
      </c>
      <c r="J99" t="s">
        <v>714</v>
      </c>
      <c r="K99">
        <v>14.4</v>
      </c>
      <c r="L99">
        <v>2.6</v>
      </c>
    </row>
    <row r="100" spans="1:12">
      <c r="A100" t="s">
        <v>2498</v>
      </c>
      <c r="B100" t="s">
        <v>2497</v>
      </c>
      <c r="C100" t="s">
        <v>2596</v>
      </c>
      <c r="D100">
        <v>5</v>
      </c>
      <c r="E100" t="s">
        <v>714</v>
      </c>
      <c r="F100" t="s">
        <v>714</v>
      </c>
      <c r="G100" t="s">
        <v>714</v>
      </c>
      <c r="H100" t="s">
        <v>714</v>
      </c>
      <c r="I100" t="s">
        <v>714</v>
      </c>
      <c r="J100" t="s">
        <v>714</v>
      </c>
      <c r="K100">
        <v>14.4</v>
      </c>
      <c r="L100">
        <v>2.6</v>
      </c>
    </row>
    <row r="101" spans="1:12">
      <c r="A101" t="s">
        <v>2498</v>
      </c>
      <c r="B101" t="s">
        <v>2497</v>
      </c>
      <c r="C101" t="s">
        <v>2596</v>
      </c>
      <c r="D101">
        <v>6</v>
      </c>
      <c r="E101" t="s">
        <v>714</v>
      </c>
      <c r="F101" t="s">
        <v>714</v>
      </c>
      <c r="G101" t="s">
        <v>714</v>
      </c>
      <c r="H101" t="s">
        <v>714</v>
      </c>
      <c r="I101" t="s">
        <v>714</v>
      </c>
      <c r="J101" t="s">
        <v>714</v>
      </c>
      <c r="K101">
        <v>14.4</v>
      </c>
      <c r="L101">
        <v>2.6</v>
      </c>
    </row>
    <row r="102" spans="1:12">
      <c r="A102" t="s">
        <v>2498</v>
      </c>
      <c r="B102" t="s">
        <v>2497</v>
      </c>
      <c r="C102" t="s">
        <v>2596</v>
      </c>
      <c r="D102">
        <v>7</v>
      </c>
      <c r="E102" t="s">
        <v>714</v>
      </c>
      <c r="F102" t="s">
        <v>714</v>
      </c>
      <c r="G102" t="s">
        <v>714</v>
      </c>
      <c r="H102" t="s">
        <v>714</v>
      </c>
      <c r="I102" t="s">
        <v>714</v>
      </c>
      <c r="J102" t="s">
        <v>714</v>
      </c>
      <c r="K102">
        <v>14.4</v>
      </c>
      <c r="L102">
        <v>2.6</v>
      </c>
    </row>
    <row r="103" spans="1:12">
      <c r="A103" t="s">
        <v>2498</v>
      </c>
      <c r="B103" t="s">
        <v>2497</v>
      </c>
      <c r="C103" t="s">
        <v>2596</v>
      </c>
      <c r="D103">
        <v>8</v>
      </c>
      <c r="E103" t="s">
        <v>714</v>
      </c>
      <c r="F103" t="s">
        <v>714</v>
      </c>
      <c r="G103" t="s">
        <v>714</v>
      </c>
      <c r="H103" t="s">
        <v>714</v>
      </c>
      <c r="I103" t="s">
        <v>714</v>
      </c>
      <c r="J103" t="s">
        <v>714</v>
      </c>
      <c r="K103">
        <v>14.4</v>
      </c>
      <c r="L103">
        <v>2.6</v>
      </c>
    </row>
    <row r="104" spans="1:12">
      <c r="A104" t="s">
        <v>2498</v>
      </c>
      <c r="B104" t="s">
        <v>2497</v>
      </c>
      <c r="C104" t="s">
        <v>2596</v>
      </c>
      <c r="D104">
        <v>9</v>
      </c>
      <c r="E104" s="55">
        <v>45152</v>
      </c>
      <c r="F104" t="s">
        <v>2592</v>
      </c>
      <c r="G104">
        <v>26.1</v>
      </c>
      <c r="H104">
        <v>0.79800000000000004</v>
      </c>
      <c r="J104" s="992">
        <v>0.39444444444444443</v>
      </c>
      <c r="K104">
        <v>14.4</v>
      </c>
      <c r="L104">
        <v>2.6</v>
      </c>
    </row>
    <row r="105" spans="1:12">
      <c r="A105" t="s">
        <v>2498</v>
      </c>
      <c r="B105" t="s">
        <v>2497</v>
      </c>
      <c r="C105" t="s">
        <v>2596</v>
      </c>
      <c r="D105">
        <v>10</v>
      </c>
      <c r="E105" t="s">
        <v>714</v>
      </c>
      <c r="F105" t="s">
        <v>714</v>
      </c>
      <c r="G105" t="s">
        <v>714</v>
      </c>
      <c r="H105" t="s">
        <v>714</v>
      </c>
      <c r="I105" t="s">
        <v>714</v>
      </c>
      <c r="J105" t="s">
        <v>714</v>
      </c>
      <c r="K105">
        <v>14.4</v>
      </c>
      <c r="L105">
        <v>2.6</v>
      </c>
    </row>
    <row r="106" spans="1:12">
      <c r="A106" t="s">
        <v>2498</v>
      </c>
      <c r="B106" t="s">
        <v>2497</v>
      </c>
      <c r="C106" t="s">
        <v>2596</v>
      </c>
      <c r="D106">
        <v>11</v>
      </c>
      <c r="E106" t="s">
        <v>714</v>
      </c>
      <c r="F106" t="s">
        <v>714</v>
      </c>
      <c r="G106" t="s">
        <v>714</v>
      </c>
      <c r="H106" t="s">
        <v>714</v>
      </c>
      <c r="I106" t="s">
        <v>714</v>
      </c>
      <c r="J106" t="s">
        <v>714</v>
      </c>
      <c r="K106">
        <v>14.4</v>
      </c>
      <c r="L106">
        <v>2.6</v>
      </c>
    </row>
    <row r="107" spans="1:12">
      <c r="A107" t="s">
        <v>2498</v>
      </c>
      <c r="B107" t="s">
        <v>2497</v>
      </c>
      <c r="C107" t="s">
        <v>2596</v>
      </c>
      <c r="D107">
        <v>12</v>
      </c>
      <c r="E107" t="s">
        <v>714</v>
      </c>
      <c r="F107" t="s">
        <v>714</v>
      </c>
      <c r="G107" t="s">
        <v>714</v>
      </c>
      <c r="H107" t="s">
        <v>714</v>
      </c>
      <c r="I107" t="s">
        <v>714</v>
      </c>
      <c r="J107" t="s">
        <v>714</v>
      </c>
      <c r="K107">
        <v>14.4</v>
      </c>
      <c r="L107">
        <v>2.6</v>
      </c>
    </row>
    <row r="108" spans="1:12">
      <c r="A108" t="s">
        <v>2498</v>
      </c>
      <c r="B108" t="s">
        <v>2497</v>
      </c>
      <c r="C108" t="s">
        <v>2596</v>
      </c>
      <c r="D108">
        <v>13</v>
      </c>
      <c r="E108" t="s">
        <v>714</v>
      </c>
      <c r="F108" t="s">
        <v>714</v>
      </c>
      <c r="G108" t="s">
        <v>714</v>
      </c>
      <c r="H108" t="s">
        <v>714</v>
      </c>
      <c r="I108" t="s">
        <v>714</v>
      </c>
      <c r="J108" t="s">
        <v>714</v>
      </c>
      <c r="K108">
        <v>14.4</v>
      </c>
      <c r="L108">
        <v>2.6</v>
      </c>
    </row>
    <row r="109" spans="1:12">
      <c r="A109" t="s">
        <v>2498</v>
      </c>
      <c r="B109" t="s">
        <v>2497</v>
      </c>
      <c r="C109" t="s">
        <v>2596</v>
      </c>
      <c r="D109">
        <v>13.4</v>
      </c>
      <c r="E109" s="55">
        <v>45152</v>
      </c>
      <c r="F109" t="s">
        <v>2592</v>
      </c>
      <c r="G109" t="s">
        <v>713</v>
      </c>
      <c r="H109">
        <v>0.73899999999999999</v>
      </c>
      <c r="J109" s="992">
        <v>0.39999999999999997</v>
      </c>
      <c r="K109">
        <v>14.4</v>
      </c>
      <c r="L109">
        <v>2.6</v>
      </c>
    </row>
    <row r="110" spans="1:12">
      <c r="A110" t="s">
        <v>2498</v>
      </c>
      <c r="B110" t="s">
        <v>2497</v>
      </c>
      <c r="C110" t="s">
        <v>2596</v>
      </c>
      <c r="D110">
        <v>13.9</v>
      </c>
      <c r="E110" t="s">
        <v>714</v>
      </c>
      <c r="F110" t="s">
        <v>714</v>
      </c>
      <c r="G110" t="s">
        <v>714</v>
      </c>
      <c r="H110" t="s">
        <v>714</v>
      </c>
      <c r="I110" t="s">
        <v>714</v>
      </c>
      <c r="J110" t="s">
        <v>714</v>
      </c>
      <c r="K110">
        <v>14.4</v>
      </c>
      <c r="L110">
        <v>2.6</v>
      </c>
    </row>
    <row r="111" spans="1:12">
      <c r="A111" t="s">
        <v>2498</v>
      </c>
      <c r="B111" t="s">
        <v>2497</v>
      </c>
      <c r="C111" t="s">
        <v>2597</v>
      </c>
      <c r="D111">
        <v>0.5</v>
      </c>
      <c r="E111" s="55">
        <v>45182</v>
      </c>
      <c r="F111" t="s">
        <v>2592</v>
      </c>
      <c r="G111">
        <v>3.88</v>
      </c>
      <c r="H111">
        <v>0.39</v>
      </c>
      <c r="J111" s="992">
        <v>0.36249999999999999</v>
      </c>
      <c r="K111">
        <v>13.7</v>
      </c>
      <c r="L111">
        <v>5.47</v>
      </c>
    </row>
    <row r="112" spans="1:12">
      <c r="A112" t="s">
        <v>2498</v>
      </c>
      <c r="B112" t="s">
        <v>2497</v>
      </c>
      <c r="C112" t="s">
        <v>2597</v>
      </c>
      <c r="D112">
        <v>1</v>
      </c>
      <c r="E112" t="s">
        <v>714</v>
      </c>
      <c r="F112" t="s">
        <v>714</v>
      </c>
      <c r="G112" t="s">
        <v>714</v>
      </c>
      <c r="H112" t="s">
        <v>714</v>
      </c>
      <c r="I112" t="s">
        <v>714</v>
      </c>
      <c r="J112" t="s">
        <v>714</v>
      </c>
      <c r="K112">
        <v>13.7</v>
      </c>
      <c r="L112">
        <v>5.47</v>
      </c>
    </row>
    <row r="113" spans="1:12">
      <c r="A113" t="s">
        <v>2498</v>
      </c>
      <c r="B113" t="s">
        <v>2497</v>
      </c>
      <c r="C113" t="s">
        <v>2597</v>
      </c>
      <c r="D113">
        <v>2</v>
      </c>
      <c r="E113" t="s">
        <v>714</v>
      </c>
      <c r="F113" t="s">
        <v>714</v>
      </c>
      <c r="G113" t="s">
        <v>714</v>
      </c>
      <c r="H113" t="s">
        <v>714</v>
      </c>
      <c r="I113" t="s">
        <v>714</v>
      </c>
      <c r="J113" t="s">
        <v>714</v>
      </c>
      <c r="K113">
        <v>13.7</v>
      </c>
      <c r="L113">
        <v>5.47</v>
      </c>
    </row>
    <row r="114" spans="1:12">
      <c r="A114" t="s">
        <v>2498</v>
      </c>
      <c r="B114" t="s">
        <v>2497</v>
      </c>
      <c r="C114" t="s">
        <v>2597</v>
      </c>
      <c r="D114">
        <v>3</v>
      </c>
      <c r="E114" s="55">
        <v>45182</v>
      </c>
      <c r="F114" t="s">
        <v>2592</v>
      </c>
      <c r="G114">
        <v>3.94</v>
      </c>
      <c r="H114">
        <v>0.26900000000000002</v>
      </c>
      <c r="J114" s="992">
        <v>0.3666666666666667</v>
      </c>
      <c r="K114">
        <v>13.7</v>
      </c>
      <c r="L114">
        <v>5.47</v>
      </c>
    </row>
    <row r="115" spans="1:12">
      <c r="A115" t="s">
        <v>2498</v>
      </c>
      <c r="B115" t="s">
        <v>2497</v>
      </c>
      <c r="C115" t="s">
        <v>2597</v>
      </c>
      <c r="D115">
        <v>4</v>
      </c>
      <c r="E115" t="s">
        <v>714</v>
      </c>
      <c r="F115" t="s">
        <v>714</v>
      </c>
      <c r="G115" t="s">
        <v>714</v>
      </c>
      <c r="H115" t="s">
        <v>714</v>
      </c>
      <c r="I115" t="s">
        <v>714</v>
      </c>
      <c r="J115" t="s">
        <v>714</v>
      </c>
      <c r="K115">
        <v>13.7</v>
      </c>
      <c r="L115">
        <v>5.47</v>
      </c>
    </row>
    <row r="116" spans="1:12">
      <c r="A116" t="s">
        <v>2498</v>
      </c>
      <c r="B116" t="s">
        <v>2497</v>
      </c>
      <c r="C116" t="s">
        <v>2597</v>
      </c>
      <c r="D116">
        <v>5</v>
      </c>
      <c r="E116" t="s">
        <v>714</v>
      </c>
      <c r="F116" t="s">
        <v>714</v>
      </c>
      <c r="G116" t="s">
        <v>714</v>
      </c>
      <c r="H116" t="s">
        <v>714</v>
      </c>
      <c r="I116" t="s">
        <v>714</v>
      </c>
      <c r="J116" t="s">
        <v>714</v>
      </c>
      <c r="K116">
        <v>13.7</v>
      </c>
      <c r="L116">
        <v>5.47</v>
      </c>
    </row>
    <row r="117" spans="1:12">
      <c r="A117" t="s">
        <v>2498</v>
      </c>
      <c r="B117" t="s">
        <v>2497</v>
      </c>
      <c r="C117" t="s">
        <v>2597</v>
      </c>
      <c r="D117">
        <v>6</v>
      </c>
      <c r="E117" t="s">
        <v>714</v>
      </c>
      <c r="F117" t="s">
        <v>714</v>
      </c>
      <c r="G117" t="s">
        <v>714</v>
      </c>
      <c r="H117" t="s">
        <v>714</v>
      </c>
      <c r="I117" t="s">
        <v>714</v>
      </c>
      <c r="J117" t="s">
        <v>714</v>
      </c>
      <c r="K117">
        <v>13.7</v>
      </c>
      <c r="L117">
        <v>5.47</v>
      </c>
    </row>
    <row r="118" spans="1:12">
      <c r="A118" t="s">
        <v>2498</v>
      </c>
      <c r="B118" t="s">
        <v>2497</v>
      </c>
      <c r="C118" t="s">
        <v>2597</v>
      </c>
      <c r="D118">
        <v>7</v>
      </c>
      <c r="E118" t="s">
        <v>714</v>
      </c>
      <c r="F118" t="s">
        <v>714</v>
      </c>
      <c r="G118" t="s">
        <v>714</v>
      </c>
      <c r="H118" t="s">
        <v>714</v>
      </c>
      <c r="I118" t="s">
        <v>714</v>
      </c>
      <c r="J118" t="s">
        <v>714</v>
      </c>
      <c r="K118">
        <v>13.7</v>
      </c>
      <c r="L118">
        <v>5.47</v>
      </c>
    </row>
    <row r="119" spans="1:12">
      <c r="A119" t="s">
        <v>2498</v>
      </c>
      <c r="B119" t="s">
        <v>2497</v>
      </c>
      <c r="C119" t="s">
        <v>2597</v>
      </c>
      <c r="D119">
        <v>8</v>
      </c>
      <c r="E119" t="s">
        <v>714</v>
      </c>
      <c r="F119" t="s">
        <v>714</v>
      </c>
      <c r="G119" t="s">
        <v>714</v>
      </c>
      <c r="H119" t="s">
        <v>714</v>
      </c>
      <c r="I119" t="s">
        <v>714</v>
      </c>
      <c r="J119" t="s">
        <v>714</v>
      </c>
      <c r="K119">
        <v>13.7</v>
      </c>
      <c r="L119">
        <v>5.47</v>
      </c>
    </row>
    <row r="120" spans="1:12">
      <c r="A120" t="s">
        <v>2498</v>
      </c>
      <c r="B120" t="s">
        <v>2497</v>
      </c>
      <c r="C120" t="s">
        <v>2597</v>
      </c>
      <c r="D120">
        <v>9</v>
      </c>
      <c r="E120" s="55">
        <v>45182</v>
      </c>
      <c r="F120" t="s">
        <v>2592</v>
      </c>
      <c r="G120">
        <v>61.25</v>
      </c>
      <c r="H120">
        <v>1.87</v>
      </c>
      <c r="J120" s="992">
        <v>0.37013888888888885</v>
      </c>
      <c r="K120">
        <v>13.7</v>
      </c>
      <c r="L120">
        <v>5.47</v>
      </c>
    </row>
    <row r="121" spans="1:12">
      <c r="A121" t="s">
        <v>2498</v>
      </c>
      <c r="B121" t="s">
        <v>2497</v>
      </c>
      <c r="C121" t="s">
        <v>2597</v>
      </c>
      <c r="D121">
        <v>10</v>
      </c>
      <c r="E121" t="s">
        <v>714</v>
      </c>
      <c r="F121" t="s">
        <v>714</v>
      </c>
      <c r="G121" t="s">
        <v>714</v>
      </c>
      <c r="H121" t="s">
        <v>714</v>
      </c>
      <c r="I121" t="s">
        <v>714</v>
      </c>
      <c r="J121" t="s">
        <v>714</v>
      </c>
      <c r="K121">
        <v>13.7</v>
      </c>
      <c r="L121">
        <v>5.47</v>
      </c>
    </row>
    <row r="122" spans="1:12">
      <c r="A122" t="s">
        <v>2498</v>
      </c>
      <c r="B122" t="s">
        <v>2497</v>
      </c>
      <c r="C122" t="s">
        <v>2597</v>
      </c>
      <c r="D122">
        <v>11</v>
      </c>
      <c r="E122" t="s">
        <v>714</v>
      </c>
      <c r="F122" t="s">
        <v>714</v>
      </c>
      <c r="G122" t="s">
        <v>714</v>
      </c>
      <c r="H122" t="s">
        <v>714</v>
      </c>
      <c r="I122" t="s">
        <v>714</v>
      </c>
      <c r="J122" t="s">
        <v>714</v>
      </c>
      <c r="K122">
        <v>13.7</v>
      </c>
      <c r="L122">
        <v>5.47</v>
      </c>
    </row>
    <row r="123" spans="1:12">
      <c r="A123" t="s">
        <v>2498</v>
      </c>
      <c r="B123" t="s">
        <v>2497</v>
      </c>
      <c r="C123" t="s">
        <v>2597</v>
      </c>
      <c r="D123">
        <v>12</v>
      </c>
      <c r="E123" t="s">
        <v>714</v>
      </c>
      <c r="F123" t="s">
        <v>714</v>
      </c>
      <c r="G123" t="s">
        <v>714</v>
      </c>
      <c r="H123" t="s">
        <v>714</v>
      </c>
      <c r="I123" t="s">
        <v>714</v>
      </c>
      <c r="J123" t="s">
        <v>714</v>
      </c>
      <c r="K123">
        <v>13.7</v>
      </c>
      <c r="L123">
        <v>5.47</v>
      </c>
    </row>
    <row r="124" spans="1:12">
      <c r="A124" t="s">
        <v>2498</v>
      </c>
      <c r="B124" t="s">
        <v>2497</v>
      </c>
      <c r="C124" t="s">
        <v>2597</v>
      </c>
      <c r="D124">
        <v>12.7</v>
      </c>
      <c r="E124" s="55">
        <v>45182</v>
      </c>
      <c r="F124" t="s">
        <v>2592</v>
      </c>
      <c r="G124" t="s">
        <v>713</v>
      </c>
      <c r="H124">
        <v>0.72299999999999998</v>
      </c>
      <c r="J124" s="992">
        <v>0.3743055555555555</v>
      </c>
      <c r="K124">
        <v>13.7</v>
      </c>
      <c r="L124">
        <v>5.47</v>
      </c>
    </row>
    <row r="125" spans="1:12">
      <c r="A125" t="s">
        <v>2498</v>
      </c>
      <c r="B125" t="s">
        <v>2497</v>
      </c>
      <c r="C125" t="s">
        <v>2597</v>
      </c>
      <c r="D125">
        <v>12.7</v>
      </c>
      <c r="E125" s="55">
        <v>45182</v>
      </c>
      <c r="F125" t="s">
        <v>2592</v>
      </c>
      <c r="G125" t="s">
        <v>713</v>
      </c>
      <c r="H125">
        <v>0.78</v>
      </c>
      <c r="I125" t="s">
        <v>724</v>
      </c>
      <c r="J125" s="992">
        <v>0.37847222222222227</v>
      </c>
      <c r="K125">
        <v>13.7</v>
      </c>
      <c r="L125">
        <v>5.47</v>
      </c>
    </row>
    <row r="126" spans="1:12">
      <c r="A126" t="s">
        <v>2498</v>
      </c>
      <c r="B126" t="s">
        <v>2497</v>
      </c>
      <c r="C126" t="s">
        <v>2597</v>
      </c>
      <c r="D126">
        <v>13</v>
      </c>
      <c r="E126" t="s">
        <v>714</v>
      </c>
      <c r="F126" t="s">
        <v>714</v>
      </c>
      <c r="G126" t="s">
        <v>714</v>
      </c>
      <c r="H126" t="s">
        <v>714</v>
      </c>
      <c r="I126" t="s">
        <v>714</v>
      </c>
      <c r="J126" t="s">
        <v>714</v>
      </c>
      <c r="K126">
        <v>13.7</v>
      </c>
      <c r="L126">
        <v>5.47</v>
      </c>
    </row>
    <row r="127" spans="1:12">
      <c r="A127" t="s">
        <v>2498</v>
      </c>
      <c r="B127" t="s">
        <v>2497</v>
      </c>
      <c r="C127" t="s">
        <v>2597</v>
      </c>
      <c r="D127">
        <v>13.2</v>
      </c>
      <c r="E127" t="s">
        <v>714</v>
      </c>
      <c r="F127" t="s">
        <v>714</v>
      </c>
      <c r="G127" t="s">
        <v>714</v>
      </c>
      <c r="H127" t="s">
        <v>714</v>
      </c>
      <c r="I127" t="s">
        <v>714</v>
      </c>
      <c r="J127" t="s">
        <v>714</v>
      </c>
      <c r="K127">
        <v>13.7</v>
      </c>
      <c r="L127">
        <v>5.47</v>
      </c>
    </row>
    <row r="128" spans="1:12">
      <c r="A128" t="s">
        <v>2498</v>
      </c>
      <c r="B128" t="s">
        <v>2497</v>
      </c>
      <c r="C128" t="s">
        <v>2598</v>
      </c>
      <c r="D128">
        <v>0.5</v>
      </c>
      <c r="E128" s="55">
        <v>45210</v>
      </c>
      <c r="F128" t="s">
        <v>2592</v>
      </c>
      <c r="G128">
        <v>8.18</v>
      </c>
      <c r="H128">
        <v>0.24399999999999999</v>
      </c>
      <c r="J128" s="992">
        <v>0.35972222222222222</v>
      </c>
      <c r="K128">
        <v>13.7</v>
      </c>
      <c r="L128">
        <v>4.7699999999999996</v>
      </c>
    </row>
    <row r="129" spans="1:12">
      <c r="A129" t="s">
        <v>2498</v>
      </c>
      <c r="B129" t="s">
        <v>2497</v>
      </c>
      <c r="C129" t="s">
        <v>2598</v>
      </c>
      <c r="D129">
        <v>1</v>
      </c>
      <c r="E129" t="s">
        <v>714</v>
      </c>
      <c r="F129" t="s">
        <v>714</v>
      </c>
      <c r="G129" t="s">
        <v>714</v>
      </c>
      <c r="H129" t="s">
        <v>714</v>
      </c>
      <c r="I129" t="s">
        <v>714</v>
      </c>
      <c r="J129" t="s">
        <v>714</v>
      </c>
      <c r="K129">
        <v>13.7</v>
      </c>
      <c r="L129">
        <v>4.7699999999999996</v>
      </c>
    </row>
    <row r="130" spans="1:12">
      <c r="A130" t="s">
        <v>2498</v>
      </c>
      <c r="B130" t="s">
        <v>2497</v>
      </c>
      <c r="C130" t="s">
        <v>2598</v>
      </c>
      <c r="D130">
        <v>2</v>
      </c>
      <c r="E130" t="s">
        <v>714</v>
      </c>
      <c r="F130" t="s">
        <v>714</v>
      </c>
      <c r="G130" t="s">
        <v>714</v>
      </c>
      <c r="H130" t="s">
        <v>714</v>
      </c>
      <c r="I130" t="s">
        <v>714</v>
      </c>
      <c r="J130" t="s">
        <v>714</v>
      </c>
      <c r="K130">
        <v>13.7</v>
      </c>
      <c r="L130">
        <v>4.7699999999999996</v>
      </c>
    </row>
    <row r="131" spans="1:12">
      <c r="A131" t="s">
        <v>2498</v>
      </c>
      <c r="B131" t="s">
        <v>2497</v>
      </c>
      <c r="C131" t="s">
        <v>2598</v>
      </c>
      <c r="D131">
        <v>3</v>
      </c>
      <c r="E131" s="55">
        <v>45210</v>
      </c>
      <c r="F131" t="s">
        <v>2592</v>
      </c>
      <c r="G131">
        <v>8.19</v>
      </c>
      <c r="H131">
        <v>0.22800000000000001</v>
      </c>
      <c r="J131" s="992">
        <v>0.36527777777777781</v>
      </c>
      <c r="K131">
        <v>13.7</v>
      </c>
      <c r="L131">
        <v>4.7699999999999996</v>
      </c>
    </row>
    <row r="132" spans="1:12">
      <c r="A132" t="s">
        <v>2498</v>
      </c>
      <c r="B132" t="s">
        <v>2497</v>
      </c>
      <c r="C132" t="s">
        <v>2598</v>
      </c>
      <c r="D132">
        <v>4</v>
      </c>
      <c r="E132" t="s">
        <v>714</v>
      </c>
      <c r="F132" t="s">
        <v>714</v>
      </c>
      <c r="G132" t="s">
        <v>714</v>
      </c>
      <c r="H132" t="s">
        <v>714</v>
      </c>
      <c r="I132" t="s">
        <v>714</v>
      </c>
      <c r="J132" t="s">
        <v>714</v>
      </c>
      <c r="K132">
        <v>13.7</v>
      </c>
      <c r="L132">
        <v>4.7699999999999996</v>
      </c>
    </row>
    <row r="133" spans="1:12">
      <c r="A133" t="s">
        <v>2498</v>
      </c>
      <c r="B133" t="s">
        <v>2497</v>
      </c>
      <c r="C133" t="s">
        <v>2598</v>
      </c>
      <c r="D133">
        <v>5</v>
      </c>
      <c r="E133" t="s">
        <v>714</v>
      </c>
      <c r="F133" t="s">
        <v>714</v>
      </c>
      <c r="G133" t="s">
        <v>714</v>
      </c>
      <c r="H133" t="s">
        <v>714</v>
      </c>
      <c r="I133" t="s">
        <v>714</v>
      </c>
      <c r="J133" t="s">
        <v>714</v>
      </c>
      <c r="K133">
        <v>13.7</v>
      </c>
      <c r="L133">
        <v>4.7699999999999996</v>
      </c>
    </row>
    <row r="134" spans="1:12">
      <c r="A134" t="s">
        <v>2498</v>
      </c>
      <c r="B134" t="s">
        <v>2497</v>
      </c>
      <c r="C134" t="s">
        <v>2598</v>
      </c>
      <c r="D134">
        <v>6</v>
      </c>
      <c r="E134" t="s">
        <v>714</v>
      </c>
      <c r="F134" t="s">
        <v>714</v>
      </c>
      <c r="G134" t="s">
        <v>714</v>
      </c>
      <c r="H134" t="s">
        <v>714</v>
      </c>
      <c r="I134" t="s">
        <v>714</v>
      </c>
      <c r="J134" t="s">
        <v>714</v>
      </c>
      <c r="K134">
        <v>13.7</v>
      </c>
      <c r="L134">
        <v>4.7699999999999996</v>
      </c>
    </row>
    <row r="135" spans="1:12">
      <c r="A135" t="s">
        <v>2498</v>
      </c>
      <c r="B135" t="s">
        <v>2497</v>
      </c>
      <c r="C135" t="s">
        <v>2598</v>
      </c>
      <c r="D135">
        <v>7</v>
      </c>
      <c r="E135" t="s">
        <v>714</v>
      </c>
      <c r="F135" t="s">
        <v>714</v>
      </c>
      <c r="G135" t="s">
        <v>714</v>
      </c>
      <c r="H135" t="s">
        <v>714</v>
      </c>
      <c r="I135" t="s">
        <v>714</v>
      </c>
      <c r="J135" t="s">
        <v>714</v>
      </c>
      <c r="K135">
        <v>13.7</v>
      </c>
      <c r="L135">
        <v>4.7699999999999996</v>
      </c>
    </row>
    <row r="136" spans="1:12">
      <c r="A136" t="s">
        <v>2498</v>
      </c>
      <c r="B136" t="s">
        <v>2497</v>
      </c>
      <c r="C136" t="s">
        <v>2598</v>
      </c>
      <c r="D136">
        <v>8</v>
      </c>
      <c r="E136" t="s">
        <v>714</v>
      </c>
      <c r="F136" t="s">
        <v>714</v>
      </c>
      <c r="G136" t="s">
        <v>714</v>
      </c>
      <c r="H136" t="s">
        <v>714</v>
      </c>
      <c r="I136" t="s">
        <v>714</v>
      </c>
      <c r="J136" t="s">
        <v>714</v>
      </c>
      <c r="K136">
        <v>13.7</v>
      </c>
      <c r="L136">
        <v>4.7699999999999996</v>
      </c>
    </row>
    <row r="137" spans="1:12">
      <c r="A137" t="s">
        <v>2498</v>
      </c>
      <c r="B137" t="s">
        <v>2497</v>
      </c>
      <c r="C137" t="s">
        <v>2598</v>
      </c>
      <c r="D137">
        <v>9</v>
      </c>
      <c r="E137" s="55">
        <v>45210</v>
      </c>
      <c r="F137" t="s">
        <v>2592</v>
      </c>
      <c r="G137">
        <v>6.71</v>
      </c>
      <c r="H137">
        <v>0.29599999999999999</v>
      </c>
      <c r="J137" s="992">
        <v>0.37291666666666662</v>
      </c>
      <c r="K137">
        <v>13.7</v>
      </c>
      <c r="L137">
        <v>4.7699999999999996</v>
      </c>
    </row>
    <row r="138" spans="1:12">
      <c r="A138" t="s">
        <v>2498</v>
      </c>
      <c r="B138" t="s">
        <v>2497</v>
      </c>
      <c r="C138" t="s">
        <v>2598</v>
      </c>
      <c r="D138">
        <v>10</v>
      </c>
      <c r="E138" t="s">
        <v>714</v>
      </c>
      <c r="F138" t="s">
        <v>714</v>
      </c>
      <c r="G138" t="s">
        <v>714</v>
      </c>
      <c r="H138" t="s">
        <v>714</v>
      </c>
      <c r="I138" t="s">
        <v>714</v>
      </c>
      <c r="J138" t="s">
        <v>714</v>
      </c>
      <c r="K138">
        <v>13.7</v>
      </c>
      <c r="L138">
        <v>4.7699999999999996</v>
      </c>
    </row>
    <row r="139" spans="1:12">
      <c r="A139" t="s">
        <v>2498</v>
      </c>
      <c r="B139" t="s">
        <v>2497</v>
      </c>
      <c r="C139" t="s">
        <v>2598</v>
      </c>
      <c r="D139">
        <v>11</v>
      </c>
      <c r="E139" t="s">
        <v>714</v>
      </c>
      <c r="F139" t="s">
        <v>714</v>
      </c>
      <c r="G139" t="s">
        <v>714</v>
      </c>
      <c r="H139" t="s">
        <v>714</v>
      </c>
      <c r="I139" t="s">
        <v>714</v>
      </c>
      <c r="J139" t="s">
        <v>714</v>
      </c>
      <c r="K139">
        <v>13.7</v>
      </c>
      <c r="L139">
        <v>4.7699999999999996</v>
      </c>
    </row>
    <row r="140" spans="1:12">
      <c r="A140" t="s">
        <v>2498</v>
      </c>
      <c r="B140" t="s">
        <v>2497</v>
      </c>
      <c r="C140" t="s">
        <v>2598</v>
      </c>
      <c r="D140">
        <v>12</v>
      </c>
      <c r="E140" t="s">
        <v>714</v>
      </c>
      <c r="F140" t="s">
        <v>714</v>
      </c>
      <c r="G140" t="s">
        <v>714</v>
      </c>
      <c r="H140" t="s">
        <v>714</v>
      </c>
      <c r="I140" t="s">
        <v>714</v>
      </c>
      <c r="J140" t="s">
        <v>714</v>
      </c>
      <c r="K140">
        <v>13.7</v>
      </c>
      <c r="L140">
        <v>4.7699999999999996</v>
      </c>
    </row>
    <row r="141" spans="1:12">
      <c r="A141" t="s">
        <v>2498</v>
      </c>
      <c r="B141" t="s">
        <v>2497</v>
      </c>
      <c r="C141" t="s">
        <v>2598</v>
      </c>
      <c r="D141">
        <v>12.7</v>
      </c>
      <c r="E141" s="55">
        <v>45210</v>
      </c>
      <c r="F141" t="s">
        <v>2592</v>
      </c>
      <c r="G141" t="s">
        <v>713</v>
      </c>
      <c r="H141">
        <v>0.372</v>
      </c>
      <c r="J141" s="992">
        <v>0.37638888888888888</v>
      </c>
      <c r="K141">
        <v>13.7</v>
      </c>
      <c r="L141">
        <v>4.7699999999999996</v>
      </c>
    </row>
    <row r="142" spans="1:12">
      <c r="A142" t="s">
        <v>2498</v>
      </c>
      <c r="B142" t="s">
        <v>2497</v>
      </c>
      <c r="C142" t="s">
        <v>2598</v>
      </c>
      <c r="D142">
        <v>13</v>
      </c>
      <c r="E142" t="s">
        <v>714</v>
      </c>
      <c r="F142" t="s">
        <v>714</v>
      </c>
      <c r="G142" t="s">
        <v>714</v>
      </c>
      <c r="H142" t="s">
        <v>714</v>
      </c>
      <c r="I142" t="s">
        <v>714</v>
      </c>
      <c r="J142" t="s">
        <v>714</v>
      </c>
      <c r="K142">
        <v>13.7</v>
      </c>
      <c r="L142">
        <v>4.7699999999999996</v>
      </c>
    </row>
    <row r="143" spans="1:12">
      <c r="A143" t="s">
        <v>2498</v>
      </c>
      <c r="B143" t="s">
        <v>2497</v>
      </c>
      <c r="C143" t="s">
        <v>2598</v>
      </c>
      <c r="D143">
        <v>13.2</v>
      </c>
      <c r="E143" t="s">
        <v>714</v>
      </c>
      <c r="F143" t="s">
        <v>714</v>
      </c>
      <c r="G143" t="s">
        <v>714</v>
      </c>
      <c r="H143" t="s">
        <v>714</v>
      </c>
      <c r="I143" t="s">
        <v>714</v>
      </c>
      <c r="J143" t="s">
        <v>714</v>
      </c>
      <c r="K143">
        <v>13.7</v>
      </c>
      <c r="L143">
        <v>4.7699999999999996</v>
      </c>
    </row>
    <row r="144" spans="1:12">
      <c r="A144" t="s">
        <v>2498</v>
      </c>
      <c r="B144" t="s">
        <v>2497</v>
      </c>
      <c r="C144" t="s">
        <v>2599</v>
      </c>
      <c r="D144">
        <v>0.5</v>
      </c>
      <c r="E144" s="55">
        <v>45244</v>
      </c>
      <c r="F144" t="s">
        <v>2592</v>
      </c>
      <c r="G144">
        <v>15.61</v>
      </c>
      <c r="H144">
        <v>0.47</v>
      </c>
      <c r="J144" s="992">
        <v>0.38125000000000003</v>
      </c>
      <c r="K144">
        <v>14</v>
      </c>
      <c r="L144">
        <v>3.37</v>
      </c>
    </row>
    <row r="145" spans="1:12">
      <c r="A145" t="s">
        <v>2498</v>
      </c>
      <c r="B145" t="s">
        <v>2497</v>
      </c>
      <c r="C145" t="s">
        <v>2599</v>
      </c>
      <c r="D145">
        <v>0.5</v>
      </c>
      <c r="E145" s="55">
        <v>45244</v>
      </c>
      <c r="F145" t="s">
        <v>2592</v>
      </c>
      <c r="G145">
        <v>15.54</v>
      </c>
      <c r="H145">
        <v>0.47899999999999998</v>
      </c>
      <c r="I145" t="s">
        <v>724</v>
      </c>
      <c r="J145" s="992">
        <v>0.38541666666666669</v>
      </c>
      <c r="K145">
        <v>14</v>
      </c>
      <c r="L145">
        <v>3.37</v>
      </c>
    </row>
    <row r="146" spans="1:12">
      <c r="A146" t="s">
        <v>2498</v>
      </c>
      <c r="B146" t="s">
        <v>2497</v>
      </c>
      <c r="C146" t="s">
        <v>2599</v>
      </c>
      <c r="D146">
        <v>1</v>
      </c>
      <c r="E146" t="s">
        <v>714</v>
      </c>
      <c r="F146" t="s">
        <v>714</v>
      </c>
      <c r="G146" t="s">
        <v>714</v>
      </c>
      <c r="H146" t="s">
        <v>714</v>
      </c>
      <c r="I146" t="s">
        <v>714</v>
      </c>
      <c r="J146" t="s">
        <v>714</v>
      </c>
      <c r="K146">
        <v>14</v>
      </c>
      <c r="L146">
        <v>3.37</v>
      </c>
    </row>
    <row r="147" spans="1:12">
      <c r="A147" t="s">
        <v>2498</v>
      </c>
      <c r="B147" t="s">
        <v>2497</v>
      </c>
      <c r="C147" t="s">
        <v>2599</v>
      </c>
      <c r="D147">
        <v>2</v>
      </c>
      <c r="E147" t="s">
        <v>714</v>
      </c>
      <c r="F147" t="s">
        <v>714</v>
      </c>
      <c r="G147" t="s">
        <v>714</v>
      </c>
      <c r="H147" t="s">
        <v>714</v>
      </c>
      <c r="I147" t="s">
        <v>714</v>
      </c>
      <c r="J147" t="s">
        <v>714</v>
      </c>
      <c r="K147">
        <v>14</v>
      </c>
      <c r="L147">
        <v>3.37</v>
      </c>
    </row>
    <row r="148" spans="1:12">
      <c r="A148" t="s">
        <v>2498</v>
      </c>
      <c r="B148" t="s">
        <v>2497</v>
      </c>
      <c r="C148" t="s">
        <v>2599</v>
      </c>
      <c r="D148">
        <v>3</v>
      </c>
      <c r="E148" s="55">
        <v>45244</v>
      </c>
      <c r="F148" t="s">
        <v>2592</v>
      </c>
      <c r="G148">
        <v>14.5</v>
      </c>
      <c r="H148">
        <v>0.69699999999999995</v>
      </c>
      <c r="J148" s="992">
        <v>0.39097222222222222</v>
      </c>
      <c r="K148">
        <v>14</v>
      </c>
      <c r="L148">
        <v>3.37</v>
      </c>
    </row>
    <row r="149" spans="1:12">
      <c r="A149" t="s">
        <v>2498</v>
      </c>
      <c r="B149" t="s">
        <v>2497</v>
      </c>
      <c r="C149" t="s">
        <v>2599</v>
      </c>
      <c r="D149">
        <v>4</v>
      </c>
      <c r="E149" t="s">
        <v>714</v>
      </c>
      <c r="F149" t="s">
        <v>714</v>
      </c>
      <c r="G149" t="s">
        <v>714</v>
      </c>
      <c r="H149" t="s">
        <v>714</v>
      </c>
      <c r="I149" t="s">
        <v>714</v>
      </c>
      <c r="J149" t="s">
        <v>714</v>
      </c>
      <c r="K149">
        <v>14</v>
      </c>
      <c r="L149">
        <v>3.37</v>
      </c>
    </row>
    <row r="150" spans="1:12">
      <c r="A150" t="s">
        <v>2498</v>
      </c>
      <c r="B150" t="s">
        <v>2497</v>
      </c>
      <c r="C150" t="s">
        <v>2599</v>
      </c>
      <c r="D150">
        <v>5</v>
      </c>
      <c r="E150" t="s">
        <v>714</v>
      </c>
      <c r="F150" t="s">
        <v>714</v>
      </c>
      <c r="G150" t="s">
        <v>714</v>
      </c>
      <c r="H150" t="s">
        <v>714</v>
      </c>
      <c r="I150" t="s">
        <v>714</v>
      </c>
      <c r="J150" t="s">
        <v>714</v>
      </c>
      <c r="K150">
        <v>14</v>
      </c>
      <c r="L150">
        <v>3.37</v>
      </c>
    </row>
    <row r="151" spans="1:12">
      <c r="A151" t="s">
        <v>2498</v>
      </c>
      <c r="B151" t="s">
        <v>2497</v>
      </c>
      <c r="C151" t="s">
        <v>2599</v>
      </c>
      <c r="D151">
        <v>6</v>
      </c>
      <c r="E151" t="s">
        <v>714</v>
      </c>
      <c r="F151" t="s">
        <v>714</v>
      </c>
      <c r="G151" t="s">
        <v>714</v>
      </c>
      <c r="H151" t="s">
        <v>714</v>
      </c>
      <c r="I151" t="s">
        <v>714</v>
      </c>
      <c r="J151" t="s">
        <v>714</v>
      </c>
      <c r="K151">
        <v>14</v>
      </c>
      <c r="L151">
        <v>3.37</v>
      </c>
    </row>
    <row r="152" spans="1:12">
      <c r="A152" t="s">
        <v>2498</v>
      </c>
      <c r="B152" t="s">
        <v>2497</v>
      </c>
      <c r="C152" t="s">
        <v>2599</v>
      </c>
      <c r="D152">
        <v>7</v>
      </c>
      <c r="E152" t="s">
        <v>714</v>
      </c>
      <c r="F152" t="s">
        <v>714</v>
      </c>
      <c r="G152" t="s">
        <v>714</v>
      </c>
      <c r="H152" t="s">
        <v>714</v>
      </c>
      <c r="I152" t="s">
        <v>714</v>
      </c>
      <c r="J152" t="s">
        <v>714</v>
      </c>
      <c r="K152">
        <v>14</v>
      </c>
      <c r="L152">
        <v>3.37</v>
      </c>
    </row>
    <row r="153" spans="1:12">
      <c r="A153" t="s">
        <v>2498</v>
      </c>
      <c r="B153" t="s">
        <v>2497</v>
      </c>
      <c r="C153" t="s">
        <v>2599</v>
      </c>
      <c r="D153">
        <v>8</v>
      </c>
      <c r="E153" t="s">
        <v>714</v>
      </c>
      <c r="F153" t="s">
        <v>714</v>
      </c>
      <c r="G153" t="s">
        <v>714</v>
      </c>
      <c r="H153" t="s">
        <v>714</v>
      </c>
      <c r="I153" t="s">
        <v>714</v>
      </c>
      <c r="J153" t="s">
        <v>714</v>
      </c>
      <c r="K153">
        <v>14</v>
      </c>
      <c r="L153">
        <v>3.37</v>
      </c>
    </row>
    <row r="154" spans="1:12">
      <c r="A154" t="s">
        <v>2498</v>
      </c>
      <c r="B154" t="s">
        <v>2497</v>
      </c>
      <c r="C154" t="s">
        <v>2599</v>
      </c>
      <c r="D154">
        <v>9</v>
      </c>
      <c r="E154" s="55">
        <v>45244</v>
      </c>
      <c r="F154" t="s">
        <v>2592</v>
      </c>
      <c r="G154">
        <v>15.07</v>
      </c>
      <c r="H154">
        <v>0.505</v>
      </c>
      <c r="J154" s="992">
        <v>0.39583333333333331</v>
      </c>
      <c r="K154">
        <v>14</v>
      </c>
      <c r="L154">
        <v>3.37</v>
      </c>
    </row>
    <row r="155" spans="1:12">
      <c r="A155" t="s">
        <v>2498</v>
      </c>
      <c r="B155" t="s">
        <v>2497</v>
      </c>
      <c r="C155" t="s">
        <v>2599</v>
      </c>
      <c r="D155">
        <v>10</v>
      </c>
      <c r="E155" t="s">
        <v>714</v>
      </c>
      <c r="F155" t="s">
        <v>714</v>
      </c>
      <c r="G155" t="s">
        <v>714</v>
      </c>
      <c r="H155" t="s">
        <v>714</v>
      </c>
      <c r="I155" t="s">
        <v>714</v>
      </c>
      <c r="J155" t="s">
        <v>714</v>
      </c>
      <c r="K155">
        <v>14</v>
      </c>
      <c r="L155">
        <v>3.37</v>
      </c>
    </row>
    <row r="156" spans="1:12">
      <c r="A156" t="s">
        <v>2498</v>
      </c>
      <c r="B156" t="s">
        <v>2497</v>
      </c>
      <c r="C156" t="s">
        <v>2599</v>
      </c>
      <c r="D156">
        <v>11</v>
      </c>
      <c r="E156" t="s">
        <v>714</v>
      </c>
      <c r="F156" t="s">
        <v>714</v>
      </c>
      <c r="G156" t="s">
        <v>714</v>
      </c>
      <c r="H156" t="s">
        <v>714</v>
      </c>
      <c r="I156" t="s">
        <v>714</v>
      </c>
      <c r="J156" t="s">
        <v>714</v>
      </c>
      <c r="K156">
        <v>14</v>
      </c>
      <c r="L156">
        <v>3.37</v>
      </c>
    </row>
    <row r="157" spans="1:12">
      <c r="A157" t="s">
        <v>2498</v>
      </c>
      <c r="B157" t="s">
        <v>2497</v>
      </c>
      <c r="C157" t="s">
        <v>2599</v>
      </c>
      <c r="D157">
        <v>12</v>
      </c>
      <c r="E157" t="s">
        <v>714</v>
      </c>
      <c r="F157" t="s">
        <v>714</v>
      </c>
      <c r="G157" t="s">
        <v>714</v>
      </c>
      <c r="H157" t="s">
        <v>714</v>
      </c>
      <c r="I157" t="s">
        <v>714</v>
      </c>
      <c r="J157" t="s">
        <v>714</v>
      </c>
      <c r="K157">
        <v>14</v>
      </c>
      <c r="L157">
        <v>3.37</v>
      </c>
    </row>
    <row r="158" spans="1:12">
      <c r="A158" t="s">
        <v>2498</v>
      </c>
      <c r="B158" t="s">
        <v>2497</v>
      </c>
      <c r="C158" t="s">
        <v>2599</v>
      </c>
      <c r="D158">
        <v>13</v>
      </c>
      <c r="E158" s="55">
        <v>45244</v>
      </c>
      <c r="F158" t="s">
        <v>2592</v>
      </c>
      <c r="G158">
        <v>14.15</v>
      </c>
      <c r="H158">
        <v>0.84199999999999997</v>
      </c>
      <c r="J158" s="992">
        <v>0.39999999999999997</v>
      </c>
      <c r="K158">
        <v>14</v>
      </c>
      <c r="L158">
        <v>3.37</v>
      </c>
    </row>
    <row r="159" spans="1:12">
      <c r="A159" t="s">
        <v>2498</v>
      </c>
      <c r="B159" t="s">
        <v>2497</v>
      </c>
      <c r="C159" t="s">
        <v>2599</v>
      </c>
      <c r="D159">
        <v>13.5</v>
      </c>
      <c r="E159" t="s">
        <v>714</v>
      </c>
      <c r="F159" t="s">
        <v>714</v>
      </c>
      <c r="G159" t="s">
        <v>714</v>
      </c>
      <c r="H159" t="s">
        <v>714</v>
      </c>
      <c r="I159" t="s">
        <v>714</v>
      </c>
      <c r="J159" t="s">
        <v>714</v>
      </c>
      <c r="K159">
        <v>14</v>
      </c>
      <c r="L159">
        <v>3.37</v>
      </c>
    </row>
    <row r="160" spans="1:12">
      <c r="A160" t="s">
        <v>2498</v>
      </c>
      <c r="B160" t="s">
        <v>2497</v>
      </c>
      <c r="C160" t="s">
        <v>2599</v>
      </c>
      <c r="D160">
        <v>13.8</v>
      </c>
      <c r="E160" t="s">
        <v>714</v>
      </c>
      <c r="F160" t="s">
        <v>714</v>
      </c>
      <c r="G160" t="s">
        <v>714</v>
      </c>
      <c r="H160" t="s">
        <v>714</v>
      </c>
      <c r="I160" t="s">
        <v>714</v>
      </c>
      <c r="J160" t="s">
        <v>714</v>
      </c>
      <c r="K160">
        <v>14</v>
      </c>
      <c r="L160">
        <v>3.37</v>
      </c>
    </row>
    <row r="161" spans="1:12">
      <c r="A161" t="s">
        <v>2498</v>
      </c>
      <c r="B161" t="s">
        <v>2497</v>
      </c>
      <c r="C161" t="s">
        <v>2599</v>
      </c>
      <c r="D161">
        <v>13.9</v>
      </c>
      <c r="E161" t="s">
        <v>714</v>
      </c>
      <c r="F161" t="s">
        <v>714</v>
      </c>
      <c r="G161" t="s">
        <v>714</v>
      </c>
      <c r="H161" t="s">
        <v>714</v>
      </c>
      <c r="I161" t="s">
        <v>714</v>
      </c>
      <c r="J161" t="s">
        <v>714</v>
      </c>
      <c r="K161">
        <v>14</v>
      </c>
      <c r="L161">
        <v>3.37</v>
      </c>
    </row>
    <row r="164" spans="1:12">
      <c r="A164" t="s">
        <v>20</v>
      </c>
      <c r="B164" t="s">
        <v>701</v>
      </c>
      <c r="C164" t="s">
        <v>2668</v>
      </c>
      <c r="D164" t="s">
        <v>1538</v>
      </c>
      <c r="E164" t="s">
        <v>786</v>
      </c>
      <c r="F164" t="s">
        <v>2669</v>
      </c>
      <c r="G164" t="s">
        <v>2670</v>
      </c>
      <c r="H164" t="s">
        <v>809</v>
      </c>
      <c r="I164" t="s">
        <v>707</v>
      </c>
      <c r="J164" t="s">
        <v>2671</v>
      </c>
      <c r="K164" t="s">
        <v>847</v>
      </c>
      <c r="L164" t="s">
        <v>2672</v>
      </c>
    </row>
    <row r="165" spans="1:12">
      <c r="A165" t="s">
        <v>2498</v>
      </c>
      <c r="B165" t="s">
        <v>1310</v>
      </c>
      <c r="C165" t="s">
        <v>2600</v>
      </c>
      <c r="D165">
        <v>0.5</v>
      </c>
      <c r="E165" s="55">
        <v>45048</v>
      </c>
      <c r="F165" t="s">
        <v>2601</v>
      </c>
      <c r="G165">
        <v>0.94</v>
      </c>
      <c r="H165">
        <v>0.19600000000000001</v>
      </c>
      <c r="J165" s="992">
        <v>0.50277777777777777</v>
      </c>
      <c r="K165">
        <v>8.3000000000000007</v>
      </c>
      <c r="L165">
        <v>8.15</v>
      </c>
    </row>
    <row r="166" spans="1:12">
      <c r="A166" t="s">
        <v>2498</v>
      </c>
      <c r="B166" t="s">
        <v>1310</v>
      </c>
      <c r="C166" t="s">
        <v>2600</v>
      </c>
      <c r="D166">
        <v>1</v>
      </c>
      <c r="E166" t="s">
        <v>714</v>
      </c>
      <c r="F166" t="s">
        <v>714</v>
      </c>
      <c r="G166" t="s">
        <v>714</v>
      </c>
      <c r="H166" t="s">
        <v>714</v>
      </c>
      <c r="I166" t="s">
        <v>714</v>
      </c>
      <c r="J166" t="s">
        <v>714</v>
      </c>
      <c r="K166">
        <v>8.3000000000000007</v>
      </c>
      <c r="L166">
        <v>8.15</v>
      </c>
    </row>
    <row r="167" spans="1:12">
      <c r="A167" t="s">
        <v>2498</v>
      </c>
      <c r="B167" t="s">
        <v>1310</v>
      </c>
      <c r="C167" t="s">
        <v>2600</v>
      </c>
      <c r="D167">
        <v>2</v>
      </c>
      <c r="E167" t="s">
        <v>714</v>
      </c>
      <c r="F167" t="s">
        <v>714</v>
      </c>
      <c r="G167" t="s">
        <v>714</v>
      </c>
      <c r="H167" t="s">
        <v>714</v>
      </c>
      <c r="I167" t="s">
        <v>714</v>
      </c>
      <c r="J167" t="s">
        <v>714</v>
      </c>
      <c r="K167">
        <v>8.3000000000000007</v>
      </c>
      <c r="L167">
        <v>8.15</v>
      </c>
    </row>
    <row r="168" spans="1:12">
      <c r="A168" t="s">
        <v>2498</v>
      </c>
      <c r="B168" t="s">
        <v>1310</v>
      </c>
      <c r="C168" t="s">
        <v>2600</v>
      </c>
      <c r="D168">
        <v>3</v>
      </c>
      <c r="E168" t="s">
        <v>714</v>
      </c>
      <c r="F168" t="s">
        <v>714</v>
      </c>
      <c r="G168" t="s">
        <v>714</v>
      </c>
      <c r="H168" t="s">
        <v>714</v>
      </c>
      <c r="I168" t="s">
        <v>714</v>
      </c>
      <c r="J168" t="s">
        <v>714</v>
      </c>
      <c r="K168">
        <v>8.3000000000000007</v>
      </c>
      <c r="L168">
        <v>8.15</v>
      </c>
    </row>
    <row r="169" spans="1:12">
      <c r="A169" t="s">
        <v>2498</v>
      </c>
      <c r="B169" t="s">
        <v>1310</v>
      </c>
      <c r="C169" t="s">
        <v>2600</v>
      </c>
      <c r="D169">
        <v>4</v>
      </c>
      <c r="E169" t="s">
        <v>714</v>
      </c>
      <c r="F169" t="s">
        <v>714</v>
      </c>
      <c r="G169" t="s">
        <v>714</v>
      </c>
      <c r="H169" t="s">
        <v>714</v>
      </c>
      <c r="I169" t="s">
        <v>714</v>
      </c>
      <c r="J169" t="s">
        <v>714</v>
      </c>
      <c r="K169">
        <v>8.3000000000000007</v>
      </c>
      <c r="L169">
        <v>8.15</v>
      </c>
    </row>
    <row r="170" spans="1:12">
      <c r="A170" t="s">
        <v>2498</v>
      </c>
      <c r="B170" t="s">
        <v>1310</v>
      </c>
      <c r="C170" t="s">
        <v>2600</v>
      </c>
      <c r="D170">
        <v>5</v>
      </c>
      <c r="E170" t="s">
        <v>714</v>
      </c>
      <c r="F170" t="s">
        <v>714</v>
      </c>
      <c r="G170" t="s">
        <v>714</v>
      </c>
      <c r="H170" t="s">
        <v>714</v>
      </c>
      <c r="I170" t="s">
        <v>714</v>
      </c>
      <c r="J170" t="s">
        <v>714</v>
      </c>
      <c r="K170">
        <v>8.3000000000000007</v>
      </c>
      <c r="L170">
        <v>8.15</v>
      </c>
    </row>
    <row r="171" spans="1:12">
      <c r="A171" t="s">
        <v>2498</v>
      </c>
      <c r="B171" t="s">
        <v>1310</v>
      </c>
      <c r="C171" t="s">
        <v>2600</v>
      </c>
      <c r="D171">
        <v>6</v>
      </c>
      <c r="E171" t="s">
        <v>714</v>
      </c>
      <c r="F171" t="s">
        <v>714</v>
      </c>
      <c r="G171" t="s">
        <v>714</v>
      </c>
      <c r="H171" t="s">
        <v>714</v>
      </c>
      <c r="I171" t="s">
        <v>714</v>
      </c>
      <c r="J171" t="s">
        <v>714</v>
      </c>
      <c r="K171">
        <v>8.3000000000000007</v>
      </c>
      <c r="L171">
        <v>8.15</v>
      </c>
    </row>
    <row r="172" spans="1:12">
      <c r="A172" t="s">
        <v>2498</v>
      </c>
      <c r="B172" t="s">
        <v>1310</v>
      </c>
      <c r="C172" t="s">
        <v>2600</v>
      </c>
      <c r="D172">
        <v>7</v>
      </c>
      <c r="E172" t="s">
        <v>714</v>
      </c>
      <c r="F172" t="s">
        <v>714</v>
      </c>
      <c r="G172" t="s">
        <v>714</v>
      </c>
      <c r="H172" t="s">
        <v>714</v>
      </c>
      <c r="I172" t="s">
        <v>714</v>
      </c>
      <c r="J172" t="s">
        <v>714</v>
      </c>
      <c r="K172">
        <v>8.3000000000000007</v>
      </c>
      <c r="L172">
        <v>8.15</v>
      </c>
    </row>
    <row r="173" spans="1:12">
      <c r="A173" t="s">
        <v>2498</v>
      </c>
      <c r="B173" t="s">
        <v>1310</v>
      </c>
      <c r="C173" t="s">
        <v>2600</v>
      </c>
      <c r="D173">
        <v>7.3</v>
      </c>
      <c r="E173" s="55">
        <v>45048</v>
      </c>
      <c r="F173" t="s">
        <v>2601</v>
      </c>
      <c r="G173">
        <v>2.48</v>
      </c>
      <c r="H173">
        <v>0.48299999999999998</v>
      </c>
      <c r="J173" s="992">
        <v>0.5083333333333333</v>
      </c>
      <c r="K173">
        <v>8.3000000000000007</v>
      </c>
      <c r="L173">
        <v>8.15</v>
      </c>
    </row>
    <row r="174" spans="1:12">
      <c r="A174" t="s">
        <v>2498</v>
      </c>
      <c r="B174" t="s">
        <v>1310</v>
      </c>
      <c r="C174" t="s">
        <v>2600</v>
      </c>
      <c r="D174">
        <v>7.8</v>
      </c>
      <c r="E174" t="s">
        <v>714</v>
      </c>
      <c r="F174" t="s">
        <v>714</v>
      </c>
      <c r="G174" t="s">
        <v>714</v>
      </c>
      <c r="H174" t="s">
        <v>714</v>
      </c>
      <c r="I174" t="s">
        <v>714</v>
      </c>
      <c r="J174" t="s">
        <v>714</v>
      </c>
      <c r="K174">
        <v>8.3000000000000007</v>
      </c>
      <c r="L174">
        <v>8.15</v>
      </c>
    </row>
    <row r="175" spans="1:12">
      <c r="A175" t="s">
        <v>2498</v>
      </c>
      <c r="B175" t="s">
        <v>1310</v>
      </c>
      <c r="C175" t="s">
        <v>2602</v>
      </c>
      <c r="D175">
        <v>0.5</v>
      </c>
      <c r="E175" s="55">
        <v>45090</v>
      </c>
      <c r="F175" t="s">
        <v>2601</v>
      </c>
      <c r="G175">
        <v>1.45</v>
      </c>
      <c r="H175">
        <v>0.22700000000000001</v>
      </c>
      <c r="J175" s="992">
        <v>0.47013888888888888</v>
      </c>
      <c r="K175">
        <v>8.6</v>
      </c>
      <c r="L175">
        <v>5.61</v>
      </c>
    </row>
    <row r="176" spans="1:12">
      <c r="A176" t="s">
        <v>2498</v>
      </c>
      <c r="B176" t="s">
        <v>1310</v>
      </c>
      <c r="C176" t="s">
        <v>2602</v>
      </c>
      <c r="D176">
        <v>1</v>
      </c>
      <c r="E176" t="s">
        <v>714</v>
      </c>
      <c r="F176" t="s">
        <v>714</v>
      </c>
      <c r="G176" t="s">
        <v>714</v>
      </c>
      <c r="H176" t="s">
        <v>714</v>
      </c>
      <c r="I176" t="s">
        <v>714</v>
      </c>
      <c r="J176" t="s">
        <v>714</v>
      </c>
      <c r="K176">
        <v>8.6</v>
      </c>
      <c r="L176">
        <v>5.61</v>
      </c>
    </row>
    <row r="177" spans="1:12">
      <c r="A177" t="s">
        <v>2498</v>
      </c>
      <c r="B177" t="s">
        <v>1310</v>
      </c>
      <c r="C177" t="s">
        <v>2602</v>
      </c>
      <c r="D177">
        <v>2</v>
      </c>
      <c r="E177" t="s">
        <v>714</v>
      </c>
      <c r="F177" t="s">
        <v>714</v>
      </c>
      <c r="G177" t="s">
        <v>714</v>
      </c>
      <c r="H177" t="s">
        <v>714</v>
      </c>
      <c r="I177" t="s">
        <v>714</v>
      </c>
      <c r="J177" t="s">
        <v>714</v>
      </c>
      <c r="K177">
        <v>8.6</v>
      </c>
      <c r="L177">
        <v>5.61</v>
      </c>
    </row>
    <row r="178" spans="1:12">
      <c r="A178" t="s">
        <v>2498</v>
      </c>
      <c r="B178" t="s">
        <v>1310</v>
      </c>
      <c r="C178" t="s">
        <v>2602</v>
      </c>
      <c r="D178">
        <v>3</v>
      </c>
      <c r="E178" t="s">
        <v>714</v>
      </c>
      <c r="F178" t="s">
        <v>714</v>
      </c>
      <c r="G178" t="s">
        <v>714</v>
      </c>
      <c r="H178" t="s">
        <v>714</v>
      </c>
      <c r="I178" t="s">
        <v>714</v>
      </c>
      <c r="J178" t="s">
        <v>714</v>
      </c>
      <c r="K178">
        <v>8.6</v>
      </c>
      <c r="L178">
        <v>5.61</v>
      </c>
    </row>
    <row r="179" spans="1:12">
      <c r="A179" t="s">
        <v>2498</v>
      </c>
      <c r="B179" t="s">
        <v>1310</v>
      </c>
      <c r="C179" t="s">
        <v>2602</v>
      </c>
      <c r="D179">
        <v>4</v>
      </c>
      <c r="E179" t="s">
        <v>714</v>
      </c>
      <c r="F179" t="s">
        <v>714</v>
      </c>
      <c r="G179" t="s">
        <v>714</v>
      </c>
      <c r="H179" t="s">
        <v>714</v>
      </c>
      <c r="I179" t="s">
        <v>714</v>
      </c>
      <c r="J179" t="s">
        <v>714</v>
      </c>
      <c r="K179">
        <v>8.6</v>
      </c>
      <c r="L179">
        <v>5.61</v>
      </c>
    </row>
    <row r="180" spans="1:12">
      <c r="A180" t="s">
        <v>2498</v>
      </c>
      <c r="B180" t="s">
        <v>1310</v>
      </c>
      <c r="C180" t="s">
        <v>2602</v>
      </c>
      <c r="D180">
        <v>5</v>
      </c>
      <c r="E180" t="s">
        <v>714</v>
      </c>
      <c r="F180" t="s">
        <v>714</v>
      </c>
      <c r="G180" t="s">
        <v>714</v>
      </c>
      <c r="H180" t="s">
        <v>714</v>
      </c>
      <c r="I180" t="s">
        <v>714</v>
      </c>
      <c r="J180" t="s">
        <v>714</v>
      </c>
      <c r="K180">
        <v>8.6</v>
      </c>
      <c r="L180">
        <v>5.61</v>
      </c>
    </row>
    <row r="181" spans="1:12">
      <c r="A181" t="s">
        <v>2498</v>
      </c>
      <c r="B181" t="s">
        <v>1310</v>
      </c>
      <c r="C181" t="s">
        <v>2602</v>
      </c>
      <c r="D181">
        <v>6</v>
      </c>
      <c r="E181" t="s">
        <v>714</v>
      </c>
      <c r="F181" t="s">
        <v>714</v>
      </c>
      <c r="G181" t="s">
        <v>714</v>
      </c>
      <c r="H181" t="s">
        <v>714</v>
      </c>
      <c r="I181" t="s">
        <v>714</v>
      </c>
      <c r="J181" t="s">
        <v>714</v>
      </c>
      <c r="K181">
        <v>8.6</v>
      </c>
      <c r="L181">
        <v>5.61</v>
      </c>
    </row>
    <row r="182" spans="1:12">
      <c r="A182" t="s">
        <v>2498</v>
      </c>
      <c r="B182" t="s">
        <v>1310</v>
      </c>
      <c r="C182" t="s">
        <v>2602</v>
      </c>
      <c r="D182">
        <v>7</v>
      </c>
      <c r="E182" t="s">
        <v>714</v>
      </c>
      <c r="F182" t="s">
        <v>714</v>
      </c>
      <c r="G182" t="s">
        <v>714</v>
      </c>
      <c r="H182" t="s">
        <v>714</v>
      </c>
      <c r="I182" t="s">
        <v>714</v>
      </c>
      <c r="J182" t="s">
        <v>714</v>
      </c>
      <c r="K182">
        <v>8.6</v>
      </c>
      <c r="L182">
        <v>5.61</v>
      </c>
    </row>
    <row r="183" spans="1:12">
      <c r="A183" t="s">
        <v>2498</v>
      </c>
      <c r="B183" t="s">
        <v>1310</v>
      </c>
      <c r="C183" t="s">
        <v>2602</v>
      </c>
      <c r="D183">
        <v>7.6</v>
      </c>
      <c r="E183" s="55">
        <v>45090</v>
      </c>
      <c r="F183" t="s">
        <v>2601</v>
      </c>
      <c r="G183">
        <v>1.98</v>
      </c>
      <c r="H183">
        <v>0.47299999999999998</v>
      </c>
      <c r="J183" s="992">
        <v>0.47361111111111115</v>
      </c>
      <c r="K183">
        <v>8.6</v>
      </c>
      <c r="L183">
        <v>5.61</v>
      </c>
    </row>
    <row r="184" spans="1:12">
      <c r="A184" t="s">
        <v>2498</v>
      </c>
      <c r="B184" t="s">
        <v>1310</v>
      </c>
      <c r="C184" t="s">
        <v>2602</v>
      </c>
      <c r="D184">
        <v>8</v>
      </c>
      <c r="E184" t="s">
        <v>714</v>
      </c>
      <c r="F184" t="s">
        <v>714</v>
      </c>
      <c r="G184" t="s">
        <v>714</v>
      </c>
      <c r="H184" t="s">
        <v>714</v>
      </c>
      <c r="I184" t="s">
        <v>714</v>
      </c>
      <c r="J184" t="s">
        <v>714</v>
      </c>
      <c r="K184">
        <v>8.6</v>
      </c>
      <c r="L184">
        <v>5.61</v>
      </c>
    </row>
    <row r="185" spans="1:12">
      <c r="A185" t="s">
        <v>2498</v>
      </c>
      <c r="B185" t="s">
        <v>1310</v>
      </c>
      <c r="C185" t="s">
        <v>2602</v>
      </c>
      <c r="D185">
        <v>8.1</v>
      </c>
      <c r="E185" t="s">
        <v>714</v>
      </c>
      <c r="F185" t="s">
        <v>714</v>
      </c>
      <c r="G185" t="s">
        <v>714</v>
      </c>
      <c r="H185" t="s">
        <v>714</v>
      </c>
      <c r="I185" t="s">
        <v>714</v>
      </c>
      <c r="J185" t="s">
        <v>714</v>
      </c>
      <c r="K185">
        <v>8.6</v>
      </c>
      <c r="L185">
        <v>5.61</v>
      </c>
    </row>
    <row r="186" spans="1:12">
      <c r="A186" t="s">
        <v>2498</v>
      </c>
      <c r="B186" t="s">
        <v>1310</v>
      </c>
      <c r="C186" t="s">
        <v>2603</v>
      </c>
      <c r="D186">
        <v>0.5</v>
      </c>
      <c r="E186" s="55">
        <v>45119</v>
      </c>
      <c r="F186" t="s">
        <v>2601</v>
      </c>
      <c r="G186">
        <v>3.38</v>
      </c>
      <c r="H186">
        <v>0.34899999999999998</v>
      </c>
      <c r="J186" s="992">
        <v>0.50555555555555554</v>
      </c>
      <c r="K186">
        <v>8.4</v>
      </c>
      <c r="L186">
        <v>3.83</v>
      </c>
    </row>
    <row r="187" spans="1:12">
      <c r="A187" t="s">
        <v>2498</v>
      </c>
      <c r="B187" t="s">
        <v>1310</v>
      </c>
      <c r="C187" t="s">
        <v>2603</v>
      </c>
      <c r="D187">
        <v>1</v>
      </c>
      <c r="E187" t="s">
        <v>714</v>
      </c>
      <c r="F187" t="s">
        <v>714</v>
      </c>
      <c r="G187" t="s">
        <v>714</v>
      </c>
      <c r="H187" t="s">
        <v>714</v>
      </c>
      <c r="I187" t="s">
        <v>714</v>
      </c>
      <c r="J187" t="s">
        <v>714</v>
      </c>
      <c r="K187">
        <v>8.4</v>
      </c>
      <c r="L187">
        <v>3.83</v>
      </c>
    </row>
    <row r="188" spans="1:12">
      <c r="A188" t="s">
        <v>2498</v>
      </c>
      <c r="B188" t="s">
        <v>1310</v>
      </c>
      <c r="C188" t="s">
        <v>2603</v>
      </c>
      <c r="D188">
        <v>2</v>
      </c>
      <c r="E188" t="s">
        <v>714</v>
      </c>
      <c r="F188" t="s">
        <v>714</v>
      </c>
      <c r="G188" t="s">
        <v>714</v>
      </c>
      <c r="H188" t="s">
        <v>714</v>
      </c>
      <c r="I188" t="s">
        <v>714</v>
      </c>
      <c r="J188" t="s">
        <v>714</v>
      </c>
      <c r="K188">
        <v>8.4</v>
      </c>
      <c r="L188">
        <v>3.83</v>
      </c>
    </row>
    <row r="189" spans="1:12">
      <c r="A189" t="s">
        <v>2498</v>
      </c>
      <c r="B189" t="s">
        <v>1310</v>
      </c>
      <c r="C189" t="s">
        <v>2603</v>
      </c>
      <c r="D189">
        <v>3</v>
      </c>
      <c r="E189" t="s">
        <v>714</v>
      </c>
      <c r="F189" t="s">
        <v>714</v>
      </c>
      <c r="G189" t="s">
        <v>714</v>
      </c>
      <c r="H189" t="s">
        <v>714</v>
      </c>
      <c r="I189" t="s">
        <v>714</v>
      </c>
      <c r="J189" t="s">
        <v>714</v>
      </c>
      <c r="K189">
        <v>8.4</v>
      </c>
      <c r="L189">
        <v>3.83</v>
      </c>
    </row>
    <row r="190" spans="1:12">
      <c r="A190" t="s">
        <v>2498</v>
      </c>
      <c r="B190" t="s">
        <v>1310</v>
      </c>
      <c r="C190" t="s">
        <v>2603</v>
      </c>
      <c r="D190">
        <v>4</v>
      </c>
      <c r="E190" t="s">
        <v>714</v>
      </c>
      <c r="F190" t="s">
        <v>714</v>
      </c>
      <c r="G190" t="s">
        <v>714</v>
      </c>
      <c r="H190" t="s">
        <v>714</v>
      </c>
      <c r="I190" t="s">
        <v>714</v>
      </c>
      <c r="J190" t="s">
        <v>714</v>
      </c>
      <c r="K190">
        <v>8.4</v>
      </c>
      <c r="L190">
        <v>3.83</v>
      </c>
    </row>
    <row r="191" spans="1:12">
      <c r="A191" t="s">
        <v>2498</v>
      </c>
      <c r="B191" t="s">
        <v>1310</v>
      </c>
      <c r="C191" t="s">
        <v>2603</v>
      </c>
      <c r="D191">
        <v>5</v>
      </c>
      <c r="E191" t="s">
        <v>714</v>
      </c>
      <c r="F191" t="s">
        <v>714</v>
      </c>
      <c r="G191" t="s">
        <v>714</v>
      </c>
      <c r="H191" t="s">
        <v>714</v>
      </c>
      <c r="I191" t="s">
        <v>714</v>
      </c>
      <c r="J191" t="s">
        <v>714</v>
      </c>
      <c r="K191">
        <v>8.4</v>
      </c>
      <c r="L191">
        <v>3.83</v>
      </c>
    </row>
    <row r="192" spans="1:12">
      <c r="A192" t="s">
        <v>2498</v>
      </c>
      <c r="B192" t="s">
        <v>1310</v>
      </c>
      <c r="C192" t="s">
        <v>2603</v>
      </c>
      <c r="D192">
        <v>6</v>
      </c>
      <c r="E192" t="s">
        <v>714</v>
      </c>
      <c r="F192" t="s">
        <v>714</v>
      </c>
      <c r="G192" t="s">
        <v>714</v>
      </c>
      <c r="H192" t="s">
        <v>714</v>
      </c>
      <c r="I192" t="s">
        <v>714</v>
      </c>
      <c r="J192" t="s">
        <v>714</v>
      </c>
      <c r="K192">
        <v>8.4</v>
      </c>
      <c r="L192">
        <v>3.83</v>
      </c>
    </row>
    <row r="193" spans="1:12">
      <c r="A193" t="s">
        <v>2498</v>
      </c>
      <c r="B193" t="s">
        <v>1310</v>
      </c>
      <c r="C193" t="s">
        <v>2603</v>
      </c>
      <c r="D193">
        <v>7</v>
      </c>
      <c r="E193" t="s">
        <v>714</v>
      </c>
      <c r="F193" t="s">
        <v>714</v>
      </c>
      <c r="G193" t="s">
        <v>714</v>
      </c>
      <c r="H193" t="s">
        <v>714</v>
      </c>
      <c r="I193" t="s">
        <v>714</v>
      </c>
      <c r="J193" t="s">
        <v>714</v>
      </c>
      <c r="K193">
        <v>8.4</v>
      </c>
      <c r="L193">
        <v>3.83</v>
      </c>
    </row>
    <row r="194" spans="1:12">
      <c r="A194" t="s">
        <v>2498</v>
      </c>
      <c r="B194" t="s">
        <v>1310</v>
      </c>
      <c r="C194" t="s">
        <v>2603</v>
      </c>
      <c r="D194">
        <v>7.4</v>
      </c>
      <c r="E194" s="55">
        <v>45119</v>
      </c>
      <c r="F194" t="s">
        <v>2601</v>
      </c>
      <c r="G194">
        <v>7.59</v>
      </c>
      <c r="H194">
        <v>0.54300000000000004</v>
      </c>
      <c r="J194" s="992">
        <v>0.50972222222222219</v>
      </c>
      <c r="K194">
        <v>8.4</v>
      </c>
      <c r="L194">
        <v>3.83</v>
      </c>
    </row>
    <row r="195" spans="1:12">
      <c r="A195" t="s">
        <v>2498</v>
      </c>
      <c r="B195" t="s">
        <v>1310</v>
      </c>
      <c r="C195" t="s">
        <v>2603</v>
      </c>
      <c r="D195">
        <v>7.9</v>
      </c>
      <c r="E195" t="s">
        <v>714</v>
      </c>
      <c r="F195" t="s">
        <v>714</v>
      </c>
      <c r="G195" t="s">
        <v>714</v>
      </c>
      <c r="H195" t="s">
        <v>714</v>
      </c>
      <c r="I195" t="s">
        <v>714</v>
      </c>
      <c r="J195" t="s">
        <v>714</v>
      </c>
      <c r="K195">
        <v>8.4</v>
      </c>
      <c r="L195">
        <v>3.83</v>
      </c>
    </row>
    <row r="196" spans="1:12">
      <c r="A196" t="s">
        <v>2498</v>
      </c>
      <c r="B196" t="s">
        <v>1310</v>
      </c>
      <c r="C196" t="s">
        <v>2604</v>
      </c>
      <c r="D196">
        <v>0.5</v>
      </c>
      <c r="E196" s="55">
        <v>45152</v>
      </c>
      <c r="F196" t="s">
        <v>2601</v>
      </c>
      <c r="G196">
        <v>4.18</v>
      </c>
      <c r="H196">
        <v>0.42899999999999999</v>
      </c>
      <c r="J196" s="992">
        <v>0.46458333333333335</v>
      </c>
      <c r="K196">
        <v>8.1999999999999993</v>
      </c>
      <c r="L196">
        <v>4.03</v>
      </c>
    </row>
    <row r="197" spans="1:12">
      <c r="A197" t="s">
        <v>2498</v>
      </c>
      <c r="B197" t="s">
        <v>1310</v>
      </c>
      <c r="C197" t="s">
        <v>2604</v>
      </c>
      <c r="D197">
        <v>1</v>
      </c>
      <c r="E197" t="s">
        <v>714</v>
      </c>
      <c r="F197" t="s">
        <v>714</v>
      </c>
      <c r="G197" t="s">
        <v>714</v>
      </c>
      <c r="H197" t="s">
        <v>714</v>
      </c>
      <c r="I197" t="s">
        <v>714</v>
      </c>
      <c r="J197" t="s">
        <v>714</v>
      </c>
      <c r="K197">
        <v>8.1999999999999993</v>
      </c>
      <c r="L197">
        <v>4.03</v>
      </c>
    </row>
    <row r="198" spans="1:12">
      <c r="A198" t="s">
        <v>2498</v>
      </c>
      <c r="B198" t="s">
        <v>1310</v>
      </c>
      <c r="C198" t="s">
        <v>2604</v>
      </c>
      <c r="D198">
        <v>2</v>
      </c>
      <c r="E198" t="s">
        <v>714</v>
      </c>
      <c r="F198" t="s">
        <v>714</v>
      </c>
      <c r="G198" t="s">
        <v>714</v>
      </c>
      <c r="H198" t="s">
        <v>714</v>
      </c>
      <c r="I198" t="s">
        <v>714</v>
      </c>
      <c r="J198" t="s">
        <v>714</v>
      </c>
      <c r="K198">
        <v>8.1999999999999993</v>
      </c>
      <c r="L198">
        <v>4.03</v>
      </c>
    </row>
    <row r="199" spans="1:12">
      <c r="A199" t="s">
        <v>2498</v>
      </c>
      <c r="B199" t="s">
        <v>1310</v>
      </c>
      <c r="C199" t="s">
        <v>2604</v>
      </c>
      <c r="D199">
        <v>3</v>
      </c>
      <c r="E199" t="s">
        <v>714</v>
      </c>
      <c r="F199" t="s">
        <v>714</v>
      </c>
      <c r="G199" t="s">
        <v>714</v>
      </c>
      <c r="H199" t="s">
        <v>714</v>
      </c>
      <c r="I199" t="s">
        <v>714</v>
      </c>
      <c r="J199" t="s">
        <v>714</v>
      </c>
      <c r="K199">
        <v>8.1999999999999993</v>
      </c>
      <c r="L199">
        <v>4.03</v>
      </c>
    </row>
    <row r="200" spans="1:12">
      <c r="A200" t="s">
        <v>2498</v>
      </c>
      <c r="B200" t="s">
        <v>1310</v>
      </c>
      <c r="C200" t="s">
        <v>2604</v>
      </c>
      <c r="D200">
        <v>4</v>
      </c>
      <c r="E200" t="s">
        <v>714</v>
      </c>
      <c r="F200" t="s">
        <v>714</v>
      </c>
      <c r="G200" t="s">
        <v>714</v>
      </c>
      <c r="H200" t="s">
        <v>714</v>
      </c>
      <c r="I200" t="s">
        <v>714</v>
      </c>
      <c r="J200" t="s">
        <v>714</v>
      </c>
      <c r="K200">
        <v>8.1999999999999993</v>
      </c>
      <c r="L200">
        <v>4.03</v>
      </c>
    </row>
    <row r="201" spans="1:12">
      <c r="A201" t="s">
        <v>2498</v>
      </c>
      <c r="B201" t="s">
        <v>1310</v>
      </c>
      <c r="C201" t="s">
        <v>2604</v>
      </c>
      <c r="D201">
        <v>5</v>
      </c>
      <c r="E201" t="s">
        <v>714</v>
      </c>
      <c r="F201" t="s">
        <v>714</v>
      </c>
      <c r="G201" t="s">
        <v>714</v>
      </c>
      <c r="H201" t="s">
        <v>714</v>
      </c>
      <c r="I201" t="s">
        <v>714</v>
      </c>
      <c r="J201" t="s">
        <v>714</v>
      </c>
      <c r="K201">
        <v>8.1999999999999993</v>
      </c>
      <c r="L201">
        <v>4.03</v>
      </c>
    </row>
    <row r="202" spans="1:12">
      <c r="A202" t="s">
        <v>2498</v>
      </c>
      <c r="B202" t="s">
        <v>1310</v>
      </c>
      <c r="C202" t="s">
        <v>2604</v>
      </c>
      <c r="D202">
        <v>6</v>
      </c>
      <c r="E202" t="s">
        <v>714</v>
      </c>
      <c r="F202" t="s">
        <v>714</v>
      </c>
      <c r="G202" t="s">
        <v>714</v>
      </c>
      <c r="H202" t="s">
        <v>714</v>
      </c>
      <c r="I202" t="s">
        <v>714</v>
      </c>
      <c r="J202" t="s">
        <v>714</v>
      </c>
      <c r="K202">
        <v>8.1999999999999993</v>
      </c>
      <c r="L202">
        <v>4.03</v>
      </c>
    </row>
    <row r="203" spans="1:12">
      <c r="A203" t="s">
        <v>2498</v>
      </c>
      <c r="B203" t="s">
        <v>1310</v>
      </c>
      <c r="C203" t="s">
        <v>2604</v>
      </c>
      <c r="D203">
        <v>7</v>
      </c>
      <c r="E203" t="s">
        <v>714</v>
      </c>
      <c r="F203" t="s">
        <v>714</v>
      </c>
      <c r="G203" t="s">
        <v>714</v>
      </c>
      <c r="H203" t="s">
        <v>714</v>
      </c>
      <c r="I203" t="s">
        <v>714</v>
      </c>
      <c r="J203" t="s">
        <v>714</v>
      </c>
      <c r="K203">
        <v>8.1999999999999993</v>
      </c>
      <c r="L203">
        <v>4.03</v>
      </c>
    </row>
    <row r="204" spans="1:12">
      <c r="A204" t="s">
        <v>2498</v>
      </c>
      <c r="B204" t="s">
        <v>1310</v>
      </c>
      <c r="C204" t="s">
        <v>2604</v>
      </c>
      <c r="D204">
        <v>7.2</v>
      </c>
      <c r="E204" s="55">
        <v>45152</v>
      </c>
      <c r="F204" t="s">
        <v>2601</v>
      </c>
      <c r="G204">
        <v>24.25</v>
      </c>
      <c r="H204">
        <v>1.17</v>
      </c>
      <c r="J204" s="992">
        <v>0.4694444444444445</v>
      </c>
      <c r="K204">
        <v>8.1999999999999993</v>
      </c>
      <c r="L204">
        <v>4.03</v>
      </c>
    </row>
    <row r="205" spans="1:12">
      <c r="A205" t="s">
        <v>2498</v>
      </c>
      <c r="B205" t="s">
        <v>1310</v>
      </c>
      <c r="C205" t="s">
        <v>2604</v>
      </c>
      <c r="D205">
        <v>7.7</v>
      </c>
      <c r="E205" t="s">
        <v>714</v>
      </c>
      <c r="F205" t="s">
        <v>714</v>
      </c>
      <c r="G205" t="s">
        <v>714</v>
      </c>
      <c r="H205" t="s">
        <v>714</v>
      </c>
      <c r="I205" t="s">
        <v>714</v>
      </c>
      <c r="J205" t="s">
        <v>714</v>
      </c>
      <c r="K205">
        <v>8.1999999999999993</v>
      </c>
      <c r="L205">
        <v>4.03</v>
      </c>
    </row>
    <row r="206" spans="1:12">
      <c r="A206" t="s">
        <v>2498</v>
      </c>
      <c r="B206" t="s">
        <v>1310</v>
      </c>
      <c r="C206" t="s">
        <v>2605</v>
      </c>
      <c r="D206">
        <v>0.5</v>
      </c>
      <c r="E206" s="55">
        <v>45182</v>
      </c>
      <c r="F206" t="s">
        <v>2601</v>
      </c>
      <c r="G206">
        <v>7.6</v>
      </c>
      <c r="H206">
        <v>0.77600000000000002</v>
      </c>
      <c r="J206" s="992">
        <v>0.49722222222222223</v>
      </c>
      <c r="K206">
        <v>8.5</v>
      </c>
      <c r="L206">
        <v>4.59</v>
      </c>
    </row>
    <row r="207" spans="1:12">
      <c r="A207" t="s">
        <v>2498</v>
      </c>
      <c r="B207" t="s">
        <v>1310</v>
      </c>
      <c r="C207" t="s">
        <v>2605</v>
      </c>
      <c r="D207">
        <v>1</v>
      </c>
      <c r="E207" t="s">
        <v>714</v>
      </c>
      <c r="F207" t="s">
        <v>714</v>
      </c>
      <c r="G207" t="s">
        <v>714</v>
      </c>
      <c r="H207" t="s">
        <v>714</v>
      </c>
      <c r="I207" t="s">
        <v>714</v>
      </c>
      <c r="J207" t="s">
        <v>714</v>
      </c>
      <c r="K207">
        <v>8.5</v>
      </c>
      <c r="L207">
        <v>4.59</v>
      </c>
    </row>
    <row r="208" spans="1:12">
      <c r="A208" t="s">
        <v>2498</v>
      </c>
      <c r="B208" t="s">
        <v>1310</v>
      </c>
      <c r="C208" t="s">
        <v>2605</v>
      </c>
      <c r="D208">
        <v>2</v>
      </c>
      <c r="E208" t="s">
        <v>714</v>
      </c>
      <c r="F208" t="s">
        <v>714</v>
      </c>
      <c r="G208" t="s">
        <v>714</v>
      </c>
      <c r="H208" t="s">
        <v>714</v>
      </c>
      <c r="I208" t="s">
        <v>714</v>
      </c>
      <c r="J208" t="s">
        <v>714</v>
      </c>
      <c r="K208">
        <v>8.5</v>
      </c>
      <c r="L208">
        <v>4.59</v>
      </c>
    </row>
    <row r="209" spans="1:12">
      <c r="A209" t="s">
        <v>2498</v>
      </c>
      <c r="B209" t="s">
        <v>1310</v>
      </c>
      <c r="C209" t="s">
        <v>2605</v>
      </c>
      <c r="D209">
        <v>3</v>
      </c>
      <c r="E209" t="s">
        <v>714</v>
      </c>
      <c r="F209" t="s">
        <v>714</v>
      </c>
      <c r="G209" t="s">
        <v>714</v>
      </c>
      <c r="H209" t="s">
        <v>714</v>
      </c>
      <c r="I209" t="s">
        <v>714</v>
      </c>
      <c r="J209" t="s">
        <v>714</v>
      </c>
      <c r="K209">
        <v>8.5</v>
      </c>
      <c r="L209">
        <v>4.59</v>
      </c>
    </row>
    <row r="210" spans="1:12">
      <c r="A210" t="s">
        <v>2498</v>
      </c>
      <c r="B210" t="s">
        <v>1310</v>
      </c>
      <c r="C210" t="s">
        <v>2605</v>
      </c>
      <c r="D210">
        <v>4</v>
      </c>
      <c r="E210" t="s">
        <v>714</v>
      </c>
      <c r="F210" t="s">
        <v>714</v>
      </c>
      <c r="G210" t="s">
        <v>714</v>
      </c>
      <c r="H210" t="s">
        <v>714</v>
      </c>
      <c r="I210" t="s">
        <v>714</v>
      </c>
      <c r="J210" t="s">
        <v>714</v>
      </c>
      <c r="K210">
        <v>8.5</v>
      </c>
      <c r="L210">
        <v>4.59</v>
      </c>
    </row>
    <row r="211" spans="1:12">
      <c r="A211" t="s">
        <v>2498</v>
      </c>
      <c r="B211" t="s">
        <v>1310</v>
      </c>
      <c r="C211" t="s">
        <v>2605</v>
      </c>
      <c r="D211">
        <v>5</v>
      </c>
      <c r="E211" t="s">
        <v>714</v>
      </c>
      <c r="F211" t="s">
        <v>714</v>
      </c>
      <c r="G211" t="s">
        <v>714</v>
      </c>
      <c r="H211" t="s">
        <v>714</v>
      </c>
      <c r="I211" t="s">
        <v>714</v>
      </c>
      <c r="J211" t="s">
        <v>714</v>
      </c>
      <c r="K211">
        <v>8.5</v>
      </c>
      <c r="L211">
        <v>4.59</v>
      </c>
    </row>
    <row r="212" spans="1:12">
      <c r="A212" t="s">
        <v>2498</v>
      </c>
      <c r="B212" t="s">
        <v>1310</v>
      </c>
      <c r="C212" t="s">
        <v>2605</v>
      </c>
      <c r="D212">
        <v>6</v>
      </c>
      <c r="E212" t="s">
        <v>714</v>
      </c>
      <c r="F212" t="s">
        <v>714</v>
      </c>
      <c r="G212" t="s">
        <v>714</v>
      </c>
      <c r="H212" t="s">
        <v>714</v>
      </c>
      <c r="I212" t="s">
        <v>714</v>
      </c>
      <c r="J212" t="s">
        <v>714</v>
      </c>
      <c r="K212">
        <v>8.5</v>
      </c>
      <c r="L212">
        <v>4.59</v>
      </c>
    </row>
    <row r="213" spans="1:12">
      <c r="A213" t="s">
        <v>2498</v>
      </c>
      <c r="B213" t="s">
        <v>1310</v>
      </c>
      <c r="C213" t="s">
        <v>2605</v>
      </c>
      <c r="D213">
        <v>7</v>
      </c>
      <c r="E213" t="s">
        <v>714</v>
      </c>
      <c r="F213" t="s">
        <v>714</v>
      </c>
      <c r="G213" t="s">
        <v>714</v>
      </c>
      <c r="H213" t="s">
        <v>714</v>
      </c>
      <c r="I213" t="s">
        <v>714</v>
      </c>
      <c r="J213" t="s">
        <v>714</v>
      </c>
      <c r="K213">
        <v>8.5</v>
      </c>
      <c r="L213">
        <v>4.59</v>
      </c>
    </row>
    <row r="214" spans="1:12">
      <c r="A214" t="s">
        <v>2498</v>
      </c>
      <c r="B214" t="s">
        <v>1310</v>
      </c>
      <c r="C214" t="s">
        <v>2605</v>
      </c>
      <c r="D214">
        <v>7.5</v>
      </c>
      <c r="E214" s="55">
        <v>45182</v>
      </c>
      <c r="F214" t="s">
        <v>2601</v>
      </c>
      <c r="G214">
        <v>104.22</v>
      </c>
      <c r="H214">
        <v>1.03</v>
      </c>
      <c r="J214" s="992">
        <v>0.50138888888888888</v>
      </c>
      <c r="K214">
        <v>8.5</v>
      </c>
      <c r="L214">
        <v>4.59</v>
      </c>
    </row>
    <row r="215" spans="1:12">
      <c r="A215" t="s">
        <v>2498</v>
      </c>
      <c r="B215" t="s">
        <v>1310</v>
      </c>
      <c r="C215" t="s">
        <v>2605</v>
      </c>
      <c r="D215">
        <v>8</v>
      </c>
      <c r="E215" t="s">
        <v>714</v>
      </c>
      <c r="F215" t="s">
        <v>714</v>
      </c>
      <c r="G215" t="s">
        <v>714</v>
      </c>
      <c r="H215" t="s">
        <v>714</v>
      </c>
      <c r="I215" t="s">
        <v>714</v>
      </c>
      <c r="J215" t="s">
        <v>714</v>
      </c>
      <c r="K215">
        <v>8.5</v>
      </c>
      <c r="L215">
        <v>4.59</v>
      </c>
    </row>
    <row r="216" spans="1:12">
      <c r="A216" t="s">
        <v>2498</v>
      </c>
      <c r="B216" t="s">
        <v>1310</v>
      </c>
      <c r="C216" t="s">
        <v>2606</v>
      </c>
      <c r="D216">
        <v>0.5</v>
      </c>
      <c r="E216" s="55">
        <v>45210</v>
      </c>
      <c r="F216" t="s">
        <v>2601</v>
      </c>
      <c r="G216">
        <v>12.34</v>
      </c>
      <c r="H216">
        <v>0.307</v>
      </c>
      <c r="J216" s="992">
        <v>0.45</v>
      </c>
      <c r="K216">
        <v>8.3000000000000007</v>
      </c>
      <c r="L216">
        <v>4.0199999999999996</v>
      </c>
    </row>
    <row r="217" spans="1:12">
      <c r="A217" t="s">
        <v>2498</v>
      </c>
      <c r="B217" t="s">
        <v>1310</v>
      </c>
      <c r="C217" t="s">
        <v>2606</v>
      </c>
      <c r="D217">
        <v>1</v>
      </c>
      <c r="E217" t="s">
        <v>714</v>
      </c>
      <c r="F217" t="s">
        <v>714</v>
      </c>
      <c r="G217" t="s">
        <v>714</v>
      </c>
      <c r="H217" t="s">
        <v>714</v>
      </c>
      <c r="I217" t="s">
        <v>714</v>
      </c>
      <c r="J217" t="s">
        <v>714</v>
      </c>
      <c r="K217">
        <v>8.3000000000000007</v>
      </c>
      <c r="L217">
        <v>4.0199999999999996</v>
      </c>
    </row>
    <row r="218" spans="1:12">
      <c r="A218" t="s">
        <v>2498</v>
      </c>
      <c r="B218" t="s">
        <v>1310</v>
      </c>
      <c r="C218" t="s">
        <v>2606</v>
      </c>
      <c r="D218">
        <v>2</v>
      </c>
      <c r="E218" t="s">
        <v>714</v>
      </c>
      <c r="F218" t="s">
        <v>714</v>
      </c>
      <c r="G218" t="s">
        <v>714</v>
      </c>
      <c r="H218" t="s">
        <v>714</v>
      </c>
      <c r="I218" t="s">
        <v>714</v>
      </c>
      <c r="J218" t="s">
        <v>714</v>
      </c>
      <c r="K218">
        <v>8.3000000000000007</v>
      </c>
      <c r="L218">
        <v>4.0199999999999996</v>
      </c>
    </row>
    <row r="219" spans="1:12">
      <c r="A219" t="s">
        <v>2498</v>
      </c>
      <c r="B219" t="s">
        <v>1310</v>
      </c>
      <c r="C219" t="s">
        <v>2606</v>
      </c>
      <c r="D219">
        <v>3</v>
      </c>
      <c r="E219" t="s">
        <v>714</v>
      </c>
      <c r="F219" t="s">
        <v>714</v>
      </c>
      <c r="G219" t="s">
        <v>714</v>
      </c>
      <c r="H219" t="s">
        <v>714</v>
      </c>
      <c r="I219" t="s">
        <v>714</v>
      </c>
      <c r="J219" t="s">
        <v>714</v>
      </c>
      <c r="K219">
        <v>8.3000000000000007</v>
      </c>
      <c r="L219">
        <v>4.0199999999999996</v>
      </c>
    </row>
    <row r="220" spans="1:12">
      <c r="A220" t="s">
        <v>2498</v>
      </c>
      <c r="B220" t="s">
        <v>1310</v>
      </c>
      <c r="C220" t="s">
        <v>2606</v>
      </c>
      <c r="D220">
        <v>4</v>
      </c>
      <c r="E220" t="s">
        <v>714</v>
      </c>
      <c r="F220" t="s">
        <v>714</v>
      </c>
      <c r="G220" t="s">
        <v>714</v>
      </c>
      <c r="H220" t="s">
        <v>714</v>
      </c>
      <c r="I220" t="s">
        <v>714</v>
      </c>
      <c r="J220" t="s">
        <v>714</v>
      </c>
      <c r="K220">
        <v>8.3000000000000007</v>
      </c>
      <c r="L220">
        <v>4.0199999999999996</v>
      </c>
    </row>
    <row r="221" spans="1:12">
      <c r="A221" t="s">
        <v>2498</v>
      </c>
      <c r="B221" t="s">
        <v>1310</v>
      </c>
      <c r="C221" t="s">
        <v>2606</v>
      </c>
      <c r="D221">
        <v>5</v>
      </c>
      <c r="E221" t="s">
        <v>714</v>
      </c>
      <c r="F221" t="s">
        <v>714</v>
      </c>
      <c r="G221" t="s">
        <v>714</v>
      </c>
      <c r="H221" t="s">
        <v>714</v>
      </c>
      <c r="I221" t="s">
        <v>714</v>
      </c>
      <c r="J221" t="s">
        <v>714</v>
      </c>
      <c r="K221">
        <v>8.3000000000000007</v>
      </c>
      <c r="L221">
        <v>4.0199999999999996</v>
      </c>
    </row>
    <row r="222" spans="1:12">
      <c r="A222" t="s">
        <v>2498</v>
      </c>
      <c r="B222" t="s">
        <v>1310</v>
      </c>
      <c r="C222" t="s">
        <v>2606</v>
      </c>
      <c r="D222">
        <v>6</v>
      </c>
      <c r="E222" t="s">
        <v>714</v>
      </c>
      <c r="F222" t="s">
        <v>714</v>
      </c>
      <c r="G222" t="s">
        <v>714</v>
      </c>
      <c r="H222" t="s">
        <v>714</v>
      </c>
      <c r="I222" t="s">
        <v>714</v>
      </c>
      <c r="J222" t="s">
        <v>714</v>
      </c>
      <c r="K222">
        <v>8.3000000000000007</v>
      </c>
      <c r="L222">
        <v>4.0199999999999996</v>
      </c>
    </row>
    <row r="223" spans="1:12">
      <c r="A223" t="s">
        <v>2498</v>
      </c>
      <c r="B223" t="s">
        <v>1310</v>
      </c>
      <c r="C223" t="s">
        <v>2606</v>
      </c>
      <c r="D223">
        <v>7</v>
      </c>
      <c r="E223" t="s">
        <v>714</v>
      </c>
      <c r="F223" t="s">
        <v>714</v>
      </c>
      <c r="G223" t="s">
        <v>714</v>
      </c>
      <c r="H223" t="s">
        <v>714</v>
      </c>
      <c r="I223" t="s">
        <v>714</v>
      </c>
      <c r="J223" t="s">
        <v>714</v>
      </c>
      <c r="K223">
        <v>8.3000000000000007</v>
      </c>
      <c r="L223">
        <v>4.0199999999999996</v>
      </c>
    </row>
    <row r="224" spans="1:12">
      <c r="A224" t="s">
        <v>2498</v>
      </c>
      <c r="B224" t="s">
        <v>1310</v>
      </c>
      <c r="C224" t="s">
        <v>2606</v>
      </c>
      <c r="D224">
        <v>7.3</v>
      </c>
      <c r="E224" s="55">
        <v>45210</v>
      </c>
      <c r="F224" t="s">
        <v>2601</v>
      </c>
      <c r="G224">
        <v>22.38</v>
      </c>
      <c r="H224">
        <v>0.26300000000000001</v>
      </c>
      <c r="J224" s="992">
        <v>0.4548611111111111</v>
      </c>
      <c r="K224">
        <v>8.3000000000000007</v>
      </c>
      <c r="L224">
        <v>4.0199999999999996</v>
      </c>
    </row>
    <row r="225" spans="1:12">
      <c r="A225" t="s">
        <v>2498</v>
      </c>
      <c r="B225" t="s">
        <v>1310</v>
      </c>
      <c r="C225" t="s">
        <v>2606</v>
      </c>
      <c r="D225">
        <v>7.8</v>
      </c>
      <c r="E225" t="s">
        <v>714</v>
      </c>
      <c r="F225" t="s">
        <v>714</v>
      </c>
      <c r="G225" t="s">
        <v>714</v>
      </c>
      <c r="H225" t="s">
        <v>714</v>
      </c>
      <c r="I225" t="s">
        <v>714</v>
      </c>
      <c r="J225" t="s">
        <v>714</v>
      </c>
      <c r="K225">
        <v>8.3000000000000007</v>
      </c>
      <c r="L225">
        <v>4.0199999999999996</v>
      </c>
    </row>
    <row r="226" spans="1:12">
      <c r="A226" t="s">
        <v>2498</v>
      </c>
      <c r="B226" t="s">
        <v>1310</v>
      </c>
      <c r="C226" t="s">
        <v>2607</v>
      </c>
      <c r="D226">
        <v>0.5</v>
      </c>
      <c r="E226" s="55">
        <v>45244</v>
      </c>
      <c r="F226" t="s">
        <v>2601</v>
      </c>
      <c r="G226">
        <v>5.94</v>
      </c>
      <c r="H226">
        <v>0.42399999999999999</v>
      </c>
      <c r="J226" s="992">
        <v>0.47361111111111115</v>
      </c>
      <c r="K226">
        <v>8.1999999999999993</v>
      </c>
      <c r="L226">
        <v>4.32</v>
      </c>
    </row>
    <row r="227" spans="1:12">
      <c r="A227" t="s">
        <v>2498</v>
      </c>
      <c r="B227" t="s">
        <v>1310</v>
      </c>
      <c r="C227" t="s">
        <v>2607</v>
      </c>
      <c r="D227">
        <v>1</v>
      </c>
      <c r="E227" t="s">
        <v>714</v>
      </c>
      <c r="F227" t="s">
        <v>714</v>
      </c>
      <c r="G227" t="s">
        <v>714</v>
      </c>
      <c r="H227" t="s">
        <v>714</v>
      </c>
      <c r="I227" t="s">
        <v>714</v>
      </c>
      <c r="J227" t="s">
        <v>714</v>
      </c>
      <c r="K227">
        <v>8.1999999999999993</v>
      </c>
      <c r="L227">
        <v>4.32</v>
      </c>
    </row>
    <row r="228" spans="1:12">
      <c r="A228" t="s">
        <v>2498</v>
      </c>
      <c r="B228" t="s">
        <v>1310</v>
      </c>
      <c r="C228" t="s">
        <v>2607</v>
      </c>
      <c r="D228">
        <v>2</v>
      </c>
      <c r="E228" t="s">
        <v>714</v>
      </c>
      <c r="F228" t="s">
        <v>714</v>
      </c>
      <c r="G228" t="s">
        <v>714</v>
      </c>
      <c r="H228" t="s">
        <v>714</v>
      </c>
      <c r="I228" t="s">
        <v>714</v>
      </c>
      <c r="J228" t="s">
        <v>714</v>
      </c>
      <c r="K228">
        <v>8.1999999999999993</v>
      </c>
      <c r="L228">
        <v>4.32</v>
      </c>
    </row>
    <row r="229" spans="1:12">
      <c r="A229" t="s">
        <v>2498</v>
      </c>
      <c r="B229" t="s">
        <v>1310</v>
      </c>
      <c r="C229" t="s">
        <v>2607</v>
      </c>
      <c r="D229">
        <v>3</v>
      </c>
      <c r="E229" t="s">
        <v>714</v>
      </c>
      <c r="F229" t="s">
        <v>714</v>
      </c>
      <c r="G229" t="s">
        <v>714</v>
      </c>
      <c r="H229" t="s">
        <v>714</v>
      </c>
      <c r="I229" t="s">
        <v>714</v>
      </c>
      <c r="J229" t="s">
        <v>714</v>
      </c>
      <c r="K229">
        <v>8.1999999999999993</v>
      </c>
      <c r="L229">
        <v>4.32</v>
      </c>
    </row>
    <row r="230" spans="1:12">
      <c r="A230" t="s">
        <v>2498</v>
      </c>
      <c r="B230" t="s">
        <v>1310</v>
      </c>
      <c r="C230" t="s">
        <v>2607</v>
      </c>
      <c r="D230">
        <v>4</v>
      </c>
      <c r="E230" t="s">
        <v>714</v>
      </c>
      <c r="F230" t="s">
        <v>714</v>
      </c>
      <c r="G230" t="s">
        <v>714</v>
      </c>
      <c r="H230" t="s">
        <v>714</v>
      </c>
      <c r="I230" t="s">
        <v>714</v>
      </c>
      <c r="J230" t="s">
        <v>714</v>
      </c>
      <c r="K230">
        <v>8.1999999999999993</v>
      </c>
      <c r="L230">
        <v>4.32</v>
      </c>
    </row>
    <row r="231" spans="1:12">
      <c r="A231" t="s">
        <v>2498</v>
      </c>
      <c r="B231" t="s">
        <v>1310</v>
      </c>
      <c r="C231" t="s">
        <v>2607</v>
      </c>
      <c r="D231">
        <v>5</v>
      </c>
      <c r="E231" t="s">
        <v>714</v>
      </c>
      <c r="F231" t="s">
        <v>714</v>
      </c>
      <c r="G231" t="s">
        <v>714</v>
      </c>
      <c r="H231" t="s">
        <v>714</v>
      </c>
      <c r="I231" t="s">
        <v>714</v>
      </c>
      <c r="J231" t="s">
        <v>714</v>
      </c>
      <c r="K231">
        <v>8.1999999999999993</v>
      </c>
      <c r="L231">
        <v>4.32</v>
      </c>
    </row>
    <row r="232" spans="1:12">
      <c r="A232" t="s">
        <v>2498</v>
      </c>
      <c r="B232" t="s">
        <v>1310</v>
      </c>
      <c r="C232" t="s">
        <v>2607</v>
      </c>
      <c r="D232">
        <v>6</v>
      </c>
      <c r="E232" t="s">
        <v>714</v>
      </c>
      <c r="F232" t="s">
        <v>714</v>
      </c>
      <c r="G232" t="s">
        <v>714</v>
      </c>
      <c r="H232" t="s">
        <v>714</v>
      </c>
      <c r="I232" t="s">
        <v>714</v>
      </c>
      <c r="J232" t="s">
        <v>714</v>
      </c>
      <c r="K232">
        <v>8.1999999999999993</v>
      </c>
      <c r="L232">
        <v>4.32</v>
      </c>
    </row>
    <row r="233" spans="1:12">
      <c r="A233" t="s">
        <v>2498</v>
      </c>
      <c r="B233" t="s">
        <v>1310</v>
      </c>
      <c r="C233" t="s">
        <v>2607</v>
      </c>
      <c r="D233">
        <v>7</v>
      </c>
      <c r="E233" t="s">
        <v>714</v>
      </c>
      <c r="F233" t="s">
        <v>714</v>
      </c>
      <c r="G233" t="s">
        <v>714</v>
      </c>
      <c r="H233" t="s">
        <v>714</v>
      </c>
      <c r="I233" t="s">
        <v>714</v>
      </c>
      <c r="J233" t="s">
        <v>714</v>
      </c>
      <c r="K233">
        <v>8.1999999999999993</v>
      </c>
      <c r="L233">
        <v>4.32</v>
      </c>
    </row>
    <row r="234" spans="1:12">
      <c r="A234" t="s">
        <v>2498</v>
      </c>
      <c r="B234" t="s">
        <v>1310</v>
      </c>
      <c r="C234" t="s">
        <v>2607</v>
      </c>
      <c r="D234">
        <v>7.2</v>
      </c>
      <c r="E234" s="55">
        <v>45244</v>
      </c>
      <c r="F234" t="s">
        <v>2601</v>
      </c>
      <c r="G234">
        <v>5.2</v>
      </c>
      <c r="H234">
        <v>0.58399999999999996</v>
      </c>
      <c r="J234" s="992">
        <v>0.47847222222222219</v>
      </c>
      <c r="K234">
        <v>8.1999999999999993</v>
      </c>
      <c r="L234">
        <v>4.32</v>
      </c>
    </row>
    <row r="235" spans="1:12">
      <c r="A235" t="s">
        <v>2498</v>
      </c>
      <c r="B235" t="s">
        <v>1310</v>
      </c>
      <c r="C235" t="s">
        <v>2607</v>
      </c>
      <c r="D235">
        <v>7.7</v>
      </c>
      <c r="E235" t="s">
        <v>714</v>
      </c>
      <c r="F235" t="s">
        <v>714</v>
      </c>
      <c r="G235" t="s">
        <v>714</v>
      </c>
      <c r="H235" t="s">
        <v>714</v>
      </c>
      <c r="I235" t="s">
        <v>714</v>
      </c>
      <c r="J235" t="s">
        <v>714</v>
      </c>
      <c r="K235">
        <v>8.1999999999999993</v>
      </c>
      <c r="L235">
        <v>4.32</v>
      </c>
    </row>
    <row r="236" spans="1:12">
      <c r="A236" t="s">
        <v>2498</v>
      </c>
      <c r="B236" t="s">
        <v>1310</v>
      </c>
      <c r="C236" t="s">
        <v>2607</v>
      </c>
      <c r="D236">
        <v>8</v>
      </c>
      <c r="E236" t="s">
        <v>714</v>
      </c>
      <c r="F236" t="s">
        <v>714</v>
      </c>
      <c r="G236" t="s">
        <v>714</v>
      </c>
      <c r="H236" t="s">
        <v>714</v>
      </c>
      <c r="I236" t="s">
        <v>714</v>
      </c>
      <c r="J236" t="s">
        <v>714</v>
      </c>
      <c r="K236">
        <v>8.1999999999999993</v>
      </c>
      <c r="L236">
        <v>4.32</v>
      </c>
    </row>
    <row r="237" spans="1:12">
      <c r="A237" t="s">
        <v>2498</v>
      </c>
      <c r="B237" t="s">
        <v>1310</v>
      </c>
      <c r="C237" t="s">
        <v>2607</v>
      </c>
      <c r="D237">
        <v>8.1</v>
      </c>
      <c r="E237" t="s">
        <v>714</v>
      </c>
      <c r="F237" t="s">
        <v>714</v>
      </c>
      <c r="G237" t="s">
        <v>714</v>
      </c>
      <c r="H237" t="s">
        <v>714</v>
      </c>
      <c r="I237" t="s">
        <v>714</v>
      </c>
      <c r="J237" t="s">
        <v>714</v>
      </c>
      <c r="K237">
        <v>8.1999999999999993</v>
      </c>
      <c r="L237">
        <v>4.32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23863-9F3F-41D9-940E-3C8EDBA00787}">
  <dimension ref="A1:AX42"/>
  <sheetViews>
    <sheetView topLeftCell="F1" workbookViewId="0">
      <selection activeCell="W16" sqref="W16"/>
    </sheetView>
  </sheetViews>
  <sheetFormatPr defaultColWidth="8.796875" defaultRowHeight="15.6"/>
  <cols>
    <col min="5" max="5" width="13.5" customWidth="1"/>
    <col min="25" max="25" width="12" bestFit="1" customWidth="1"/>
    <col min="33" max="33" width="9" style="166"/>
  </cols>
  <sheetData>
    <row r="1" spans="1:50">
      <c r="A1" s="2760" t="s">
        <v>1624</v>
      </c>
      <c r="B1" s="2761"/>
      <c r="C1" s="27"/>
      <c r="D1" s="27"/>
      <c r="E1" s="47"/>
      <c r="F1" s="27"/>
      <c r="G1" s="18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51"/>
      <c r="V1" s="27"/>
      <c r="W1" s="27"/>
      <c r="X1" s="24"/>
      <c r="Y1" s="24"/>
      <c r="Z1" s="24"/>
      <c r="AA1" s="27"/>
      <c r="AB1" s="27"/>
      <c r="AC1" s="24"/>
      <c r="AD1" s="24"/>
      <c r="AE1" s="23"/>
      <c r="AF1" s="23"/>
      <c r="AG1" s="24"/>
      <c r="AH1" s="24"/>
      <c r="AI1" s="49"/>
      <c r="AJ1" s="24"/>
      <c r="AK1" s="24"/>
      <c r="AL1" s="24"/>
      <c r="AM1" s="24"/>
      <c r="AN1" s="24"/>
      <c r="AO1" s="24"/>
      <c r="AP1" s="24"/>
      <c r="AQ1" s="24"/>
      <c r="AR1" s="51"/>
      <c r="AS1" s="24"/>
      <c r="AT1" s="24"/>
      <c r="AU1" s="24"/>
      <c r="AV1" s="24"/>
      <c r="AW1" s="24"/>
      <c r="AX1" s="27"/>
    </row>
    <row r="2" spans="1:50">
      <c r="A2" s="2760" t="s">
        <v>1625</v>
      </c>
      <c r="B2" s="2761"/>
      <c r="C2" s="27"/>
      <c r="D2" s="27"/>
      <c r="E2" s="47"/>
      <c r="F2" s="27"/>
      <c r="G2" s="18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51"/>
      <c r="V2" s="27"/>
      <c r="W2" s="27"/>
      <c r="X2" s="24"/>
      <c r="Y2" s="24"/>
      <c r="Z2" s="24"/>
      <c r="AA2" s="27"/>
      <c r="AB2" s="27"/>
      <c r="AC2" s="24"/>
      <c r="AD2" s="24"/>
      <c r="AE2" s="23"/>
      <c r="AF2" s="23"/>
      <c r="AG2" s="24"/>
      <c r="AH2" s="24"/>
      <c r="AI2" s="49"/>
      <c r="AJ2" s="24"/>
      <c r="AK2" s="24"/>
      <c r="AL2" s="24"/>
      <c r="AM2" s="24"/>
      <c r="AN2" s="24"/>
      <c r="AO2" s="24"/>
      <c r="AP2" s="24"/>
      <c r="AQ2" s="24"/>
      <c r="AR2" s="51"/>
      <c r="AS2" s="24"/>
      <c r="AT2" s="24"/>
      <c r="AU2" s="24"/>
      <c r="AV2" s="24"/>
      <c r="AW2" s="24"/>
      <c r="AX2" s="27"/>
    </row>
    <row r="3" spans="1:50">
      <c r="A3" s="2760" t="s">
        <v>1626</v>
      </c>
      <c r="B3" s="2761"/>
      <c r="C3" s="27"/>
      <c r="D3" s="27"/>
      <c r="E3" s="47"/>
      <c r="F3" s="27"/>
      <c r="G3" s="36" t="s">
        <v>2503</v>
      </c>
      <c r="H3" s="2761"/>
      <c r="I3" s="27"/>
      <c r="J3" s="2761" t="s">
        <v>1200</v>
      </c>
      <c r="K3" s="2761"/>
      <c r="L3" s="27"/>
      <c r="M3" s="2761" t="s">
        <v>2504</v>
      </c>
      <c r="N3" s="27"/>
      <c r="O3" s="27"/>
      <c r="P3" s="27"/>
      <c r="Q3" s="27"/>
      <c r="R3" s="27"/>
      <c r="S3" s="27"/>
      <c r="T3" s="27"/>
      <c r="U3" s="51"/>
      <c r="V3" s="27"/>
      <c r="W3" s="27"/>
      <c r="X3" s="24"/>
      <c r="Y3" s="24"/>
      <c r="Z3" s="24"/>
      <c r="AA3" s="27"/>
      <c r="AB3" s="27"/>
      <c r="AC3" s="24"/>
      <c r="AD3" s="24"/>
      <c r="AE3" s="23"/>
      <c r="AF3" s="23"/>
      <c r="AG3" s="24"/>
      <c r="AH3" s="24"/>
      <c r="AI3" s="49"/>
      <c r="AJ3" s="24"/>
      <c r="AK3" s="24"/>
      <c r="AL3" s="24"/>
      <c r="AM3" s="24"/>
      <c r="AN3" s="24"/>
      <c r="AO3" s="24"/>
      <c r="AP3" s="24"/>
      <c r="AQ3" s="24"/>
      <c r="AR3" s="51"/>
      <c r="AS3" s="24"/>
      <c r="AT3" s="24"/>
      <c r="AU3" s="24"/>
      <c r="AV3" s="24"/>
      <c r="AW3" s="24"/>
      <c r="AX3" s="27"/>
    </row>
    <row r="4" spans="1:50">
      <c r="A4" s="2760" t="s">
        <v>1627</v>
      </c>
      <c r="B4" s="2761"/>
      <c r="C4" s="27"/>
      <c r="D4" s="27"/>
      <c r="E4" s="47"/>
      <c r="F4" s="27"/>
      <c r="G4" s="2762" t="s">
        <v>2505</v>
      </c>
      <c r="H4" s="27"/>
      <c r="I4" s="27"/>
      <c r="J4" s="27">
        <v>1</v>
      </c>
      <c r="K4" s="108" t="s">
        <v>1203</v>
      </c>
      <c r="L4" s="27"/>
      <c r="M4" s="27">
        <v>1</v>
      </c>
      <c r="N4" s="108" t="s">
        <v>2077</v>
      </c>
      <c r="O4" s="27"/>
      <c r="P4" s="27"/>
      <c r="Q4" s="27"/>
      <c r="R4" s="27"/>
      <c r="S4" s="27"/>
      <c r="T4" s="27"/>
      <c r="U4" s="51"/>
      <c r="V4" s="27"/>
      <c r="W4" s="27"/>
      <c r="X4" s="24"/>
      <c r="Y4" s="24"/>
      <c r="Z4" s="24"/>
      <c r="AA4" s="27"/>
      <c r="AB4" s="27"/>
      <c r="AC4" s="24"/>
      <c r="AD4" s="24"/>
      <c r="AE4" s="23"/>
      <c r="AF4" s="23"/>
      <c r="AG4" s="24"/>
      <c r="AH4" s="24"/>
      <c r="AI4" s="49"/>
      <c r="AJ4" s="24"/>
      <c r="AK4" s="24"/>
      <c r="AL4" s="24"/>
      <c r="AM4" s="24"/>
      <c r="AN4" s="24"/>
      <c r="AO4" s="24"/>
      <c r="AP4" s="24"/>
      <c r="AQ4" s="24"/>
      <c r="AR4" s="51"/>
      <c r="AS4" s="24"/>
      <c r="AT4" s="24"/>
      <c r="AU4" s="24"/>
      <c r="AV4" s="24"/>
      <c r="AW4" s="24"/>
      <c r="AX4" s="27"/>
    </row>
    <row r="5" spans="1:50">
      <c r="A5" s="2760" t="s">
        <v>2506</v>
      </c>
      <c r="B5" s="2761"/>
      <c r="C5" s="27"/>
      <c r="D5" s="27"/>
      <c r="E5" s="47"/>
      <c r="F5" s="27"/>
      <c r="G5" s="2762" t="s">
        <v>1871</v>
      </c>
      <c r="H5" s="27"/>
      <c r="I5" s="27"/>
      <c r="J5" s="27">
        <v>2</v>
      </c>
      <c r="K5" s="108" t="s">
        <v>1206</v>
      </c>
      <c r="L5" s="27"/>
      <c r="M5" s="27">
        <v>2</v>
      </c>
      <c r="N5" s="108" t="s">
        <v>2507</v>
      </c>
      <c r="O5" s="27"/>
      <c r="P5" s="27"/>
      <c r="Q5" s="27"/>
      <c r="R5" s="27"/>
      <c r="S5" s="27"/>
      <c r="T5" s="27"/>
      <c r="U5" s="51"/>
      <c r="V5" s="27"/>
      <c r="W5" s="27"/>
      <c r="X5" s="24"/>
      <c r="Y5" s="24"/>
      <c r="Z5" s="24"/>
      <c r="AA5" s="27"/>
      <c r="AB5" s="27"/>
      <c r="AC5" s="24"/>
      <c r="AD5" s="24"/>
      <c r="AE5" s="23"/>
      <c r="AF5" s="23"/>
      <c r="AG5" s="24"/>
      <c r="AH5" s="24"/>
      <c r="AI5" s="49"/>
      <c r="AJ5" s="24"/>
      <c r="AK5" s="24"/>
      <c r="AL5" s="24"/>
      <c r="AM5" s="24"/>
      <c r="AN5" s="24"/>
      <c r="AO5" s="24"/>
      <c r="AP5" s="24"/>
      <c r="AQ5" s="24"/>
      <c r="AR5" s="51"/>
      <c r="AS5" s="24"/>
      <c r="AT5" s="24"/>
      <c r="AU5" s="24"/>
      <c r="AV5" s="24"/>
      <c r="AW5" s="24"/>
      <c r="AX5" s="27"/>
    </row>
    <row r="6" spans="1:50">
      <c r="A6" s="27"/>
      <c r="B6" s="27"/>
      <c r="C6" s="27"/>
      <c r="D6" s="27"/>
      <c r="E6" s="47"/>
      <c r="F6" s="27"/>
      <c r="G6" s="18"/>
      <c r="H6" s="27"/>
      <c r="I6" s="27"/>
      <c r="J6" s="27">
        <v>3</v>
      </c>
      <c r="K6" s="108" t="s">
        <v>1209</v>
      </c>
      <c r="L6" s="27"/>
      <c r="M6" s="27">
        <v>3</v>
      </c>
      <c r="N6" s="108" t="s">
        <v>2508</v>
      </c>
      <c r="O6" s="27"/>
      <c r="P6" s="27"/>
      <c r="Q6" s="27"/>
      <c r="R6" s="27"/>
      <c r="S6" s="27"/>
      <c r="T6" s="27"/>
      <c r="U6" s="51"/>
      <c r="V6" s="27"/>
      <c r="W6" s="27"/>
      <c r="X6" s="24"/>
      <c r="Y6" s="24"/>
      <c r="Z6" s="24"/>
      <c r="AA6" s="27"/>
      <c r="AB6" s="27"/>
      <c r="AC6" s="24"/>
      <c r="AD6" s="24"/>
      <c r="AE6" s="23"/>
      <c r="AF6" s="23"/>
      <c r="AG6" s="24"/>
      <c r="AH6" s="24"/>
      <c r="AI6" s="49"/>
      <c r="AJ6" s="24"/>
      <c r="AK6" s="24"/>
      <c r="AL6" s="24"/>
      <c r="AM6" s="24"/>
      <c r="AN6" s="24"/>
      <c r="AO6" s="24"/>
      <c r="AP6" s="24"/>
      <c r="AQ6" s="24"/>
      <c r="AR6" s="51"/>
      <c r="AS6" s="24"/>
      <c r="AT6" s="24"/>
      <c r="AU6" s="24"/>
      <c r="AV6" s="24"/>
      <c r="AW6" s="24"/>
      <c r="AX6" s="27"/>
    </row>
    <row r="7" spans="1:50">
      <c r="A7" s="2787" t="s">
        <v>2509</v>
      </c>
      <c r="B7" s="27"/>
      <c r="C7" s="27"/>
      <c r="D7" s="27"/>
      <c r="E7" s="47"/>
      <c r="F7" s="27"/>
      <c r="G7" s="178"/>
      <c r="H7" s="27"/>
      <c r="I7" s="27"/>
      <c r="J7" s="27">
        <v>4</v>
      </c>
      <c r="K7" s="108" t="s">
        <v>1212</v>
      </c>
      <c r="L7" s="27"/>
      <c r="M7" s="27"/>
      <c r="N7" s="27"/>
      <c r="O7" s="27"/>
      <c r="P7" s="27"/>
      <c r="Q7" s="27"/>
      <c r="R7" s="27"/>
      <c r="S7" s="27"/>
      <c r="T7" s="27"/>
      <c r="U7" s="51"/>
      <c r="V7" s="27"/>
      <c r="W7" s="27"/>
      <c r="X7" s="24"/>
      <c r="Y7" s="24"/>
      <c r="Z7" s="24"/>
      <c r="AA7" s="27"/>
      <c r="AB7" s="27"/>
      <c r="AC7" s="24"/>
      <c r="AD7" s="24"/>
      <c r="AE7" s="23"/>
      <c r="AF7" s="23"/>
      <c r="AG7" s="24"/>
      <c r="AH7" s="24"/>
      <c r="AI7" s="49"/>
      <c r="AJ7" s="24"/>
      <c r="AK7" s="24"/>
      <c r="AL7" s="24"/>
      <c r="AM7" s="24"/>
      <c r="AN7" s="24"/>
      <c r="AO7" s="24"/>
      <c r="AP7" s="24"/>
      <c r="AQ7" s="24"/>
      <c r="AR7" s="51"/>
      <c r="AS7" s="24"/>
      <c r="AT7" s="24"/>
      <c r="AU7" s="24"/>
      <c r="AV7" s="24"/>
      <c r="AW7" s="24"/>
      <c r="AX7" s="27"/>
    </row>
    <row r="8" spans="1:50">
      <c r="A8" s="27"/>
      <c r="B8" s="27"/>
      <c r="C8" s="27"/>
      <c r="D8" s="27"/>
      <c r="E8" s="47"/>
      <c r="F8" s="27"/>
      <c r="G8" s="18"/>
      <c r="H8" s="27"/>
      <c r="I8" s="27"/>
      <c r="J8" s="27">
        <v>5</v>
      </c>
      <c r="K8" s="108" t="s">
        <v>1215</v>
      </c>
      <c r="L8" s="27"/>
      <c r="M8" s="27"/>
      <c r="N8" s="27"/>
      <c r="O8" s="27"/>
      <c r="P8" s="27"/>
      <c r="Q8" s="27"/>
      <c r="R8" s="27"/>
      <c r="S8" s="27"/>
      <c r="T8" s="27"/>
      <c r="U8" s="51"/>
      <c r="V8" s="27"/>
      <c r="W8" s="27"/>
      <c r="X8" s="24"/>
      <c r="Y8" s="24"/>
      <c r="Z8" s="24"/>
      <c r="AA8" s="27"/>
      <c r="AB8" s="27"/>
      <c r="AC8" s="24"/>
      <c r="AD8" s="24"/>
      <c r="AE8" s="23"/>
      <c r="AF8" s="23"/>
      <c r="AG8" s="24"/>
      <c r="AH8" s="24"/>
      <c r="AI8" s="49"/>
      <c r="AJ8" s="24"/>
      <c r="AK8" s="24"/>
      <c r="AL8" s="24"/>
      <c r="AM8" s="24"/>
      <c r="AN8" s="24"/>
      <c r="AO8" s="24"/>
      <c r="AP8" s="24"/>
      <c r="AQ8" s="24"/>
      <c r="AR8" s="51"/>
      <c r="AS8" s="24"/>
      <c r="AT8" s="24"/>
      <c r="AU8" s="24"/>
      <c r="AV8" s="24"/>
      <c r="AW8" s="24"/>
      <c r="AX8" s="27"/>
    </row>
    <row r="9" spans="1:50">
      <c r="A9" s="27"/>
      <c r="B9" s="27"/>
      <c r="C9" s="27"/>
      <c r="D9" s="27"/>
      <c r="E9" s="47"/>
      <c r="F9" s="27"/>
      <c r="G9" s="36"/>
      <c r="H9" s="27"/>
      <c r="I9" s="27"/>
      <c r="J9" s="125">
        <v>6</v>
      </c>
      <c r="K9" s="2763" t="s">
        <v>1212</v>
      </c>
      <c r="L9" s="27"/>
      <c r="M9" s="27"/>
      <c r="N9" s="27"/>
      <c r="O9" s="27"/>
      <c r="P9" s="27"/>
      <c r="Q9" s="27"/>
      <c r="R9" s="27"/>
      <c r="S9" s="27"/>
      <c r="T9" s="27"/>
      <c r="U9" s="51"/>
      <c r="V9" s="27"/>
      <c r="W9" s="27"/>
      <c r="X9" s="24"/>
      <c r="Y9" s="24"/>
      <c r="Z9" s="24"/>
      <c r="AA9" s="27"/>
      <c r="AB9" s="27"/>
      <c r="AC9" s="24"/>
      <c r="AD9" s="24"/>
      <c r="AE9" s="23"/>
      <c r="AF9" s="23"/>
      <c r="AG9" s="24"/>
      <c r="AH9" s="24"/>
      <c r="AI9" s="49"/>
      <c r="AJ9" s="24"/>
      <c r="AK9" s="24"/>
      <c r="AL9" s="24"/>
      <c r="AM9" s="24"/>
      <c r="AN9" s="27"/>
      <c r="AO9" s="27"/>
      <c r="AP9" s="27"/>
      <c r="AQ9" s="27"/>
      <c r="AR9" s="27"/>
      <c r="AS9" s="27"/>
      <c r="AT9" s="24"/>
      <c r="AU9" s="24"/>
      <c r="AV9" s="24"/>
      <c r="AW9" s="24"/>
      <c r="AX9" s="27"/>
    </row>
    <row r="10" spans="1:50">
      <c r="A10" s="27"/>
      <c r="B10" s="27"/>
      <c r="C10" s="27"/>
      <c r="D10" s="27"/>
      <c r="E10" s="47"/>
      <c r="F10" s="27"/>
      <c r="G10" s="18"/>
      <c r="H10" s="27"/>
      <c r="I10" s="27"/>
      <c r="J10" s="125">
        <v>7</v>
      </c>
      <c r="K10" s="2763" t="s">
        <v>1218</v>
      </c>
      <c r="L10" s="27"/>
      <c r="M10" s="27"/>
      <c r="N10" s="27"/>
      <c r="O10" s="27"/>
      <c r="P10" s="27"/>
      <c r="Q10" s="27"/>
      <c r="R10" s="27"/>
      <c r="S10" s="27"/>
      <c r="T10" s="27"/>
      <c r="U10" s="51"/>
      <c r="V10" s="27"/>
      <c r="W10" s="27"/>
      <c r="X10" s="24"/>
      <c r="Y10" s="24"/>
      <c r="Z10" s="24"/>
      <c r="AA10" s="27"/>
      <c r="AB10" s="27"/>
      <c r="AC10" s="24"/>
      <c r="AD10" s="24"/>
      <c r="AE10" s="23"/>
      <c r="AF10" s="23"/>
      <c r="AG10" s="24"/>
      <c r="AH10" s="24"/>
      <c r="AI10" s="49"/>
      <c r="AJ10" s="24"/>
      <c r="AK10" s="24"/>
      <c r="AL10" s="24"/>
      <c r="AM10" s="24"/>
      <c r="AN10" s="24"/>
      <c r="AO10" s="24"/>
      <c r="AP10" s="24"/>
      <c r="AQ10" s="24"/>
      <c r="AR10" s="51"/>
      <c r="AS10" s="24"/>
      <c r="AT10" s="24"/>
      <c r="AU10" s="24"/>
      <c r="AV10" s="24"/>
      <c r="AW10" s="24"/>
      <c r="AX10" s="27"/>
    </row>
    <row r="11" spans="1:50">
      <c r="A11" s="27"/>
      <c r="B11" s="27"/>
      <c r="C11" s="27"/>
      <c r="D11" s="27"/>
      <c r="E11" s="47"/>
      <c r="F11" s="27"/>
      <c r="G11" s="18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51"/>
      <c r="V11" s="27"/>
      <c r="W11" s="27"/>
      <c r="X11" s="24"/>
      <c r="Y11" s="24"/>
      <c r="Z11" s="24"/>
      <c r="AA11" s="27"/>
      <c r="AB11" s="27"/>
      <c r="AC11" s="24"/>
      <c r="AD11" s="24"/>
      <c r="AE11" s="23"/>
      <c r="AF11" s="23"/>
      <c r="AG11" s="24"/>
      <c r="AH11" s="24"/>
      <c r="AI11" s="49"/>
      <c r="AJ11" s="24"/>
      <c r="AK11" s="24"/>
      <c r="AL11" s="24"/>
      <c r="AM11" s="24"/>
      <c r="AN11" s="24"/>
      <c r="AO11" s="24"/>
      <c r="AP11" s="24"/>
      <c r="AQ11" s="24"/>
      <c r="AR11" s="51"/>
      <c r="AS11" s="24"/>
      <c r="AT11" s="24"/>
      <c r="AU11" s="24"/>
      <c r="AV11" s="24"/>
      <c r="AW11" s="24"/>
      <c r="AX11" s="27"/>
    </row>
    <row r="12" spans="1:50">
      <c r="A12" s="27"/>
      <c r="B12" s="27"/>
      <c r="C12" s="27"/>
      <c r="D12" s="27"/>
      <c r="E12" s="47"/>
      <c r="F12" s="27"/>
      <c r="G12" s="18"/>
      <c r="H12" s="2764"/>
      <c r="I12" s="2765"/>
      <c r="J12" s="27"/>
      <c r="K12" s="27"/>
      <c r="L12" s="27"/>
      <c r="M12" s="27"/>
      <c r="N12" s="2764"/>
      <c r="O12" s="27"/>
      <c r="P12" s="27"/>
      <c r="Q12" s="27"/>
      <c r="R12" s="27"/>
      <c r="S12" s="27"/>
      <c r="T12" s="27"/>
      <c r="U12" s="2761" t="s">
        <v>2510</v>
      </c>
      <c r="V12" s="50"/>
      <c r="W12" s="27"/>
      <c r="X12" s="24"/>
      <c r="Y12" s="24"/>
      <c r="Z12" s="24"/>
      <c r="AA12" s="27"/>
      <c r="AB12" s="27"/>
      <c r="AC12" s="23"/>
      <c r="AD12" s="23"/>
      <c r="AE12" s="23"/>
      <c r="AF12" s="23"/>
      <c r="AG12" s="24"/>
      <c r="AH12" s="24"/>
      <c r="AI12" s="49"/>
      <c r="AJ12" s="24"/>
      <c r="AK12" s="24"/>
      <c r="AL12" s="24"/>
      <c r="AM12" s="24"/>
      <c r="AN12" s="24"/>
      <c r="AO12" s="24"/>
      <c r="AP12" s="24"/>
      <c r="AQ12" s="24"/>
      <c r="AR12" s="51"/>
      <c r="AS12" s="24"/>
      <c r="AT12" s="24"/>
      <c r="AU12" s="24"/>
      <c r="AV12" s="24"/>
      <c r="AW12" s="24"/>
      <c r="AX12" s="27"/>
    </row>
    <row r="13" spans="1:50">
      <c r="A13" s="27"/>
      <c r="B13" s="27"/>
      <c r="C13" s="2761"/>
      <c r="D13" s="2761"/>
      <c r="E13" s="2766"/>
      <c r="F13" s="2761"/>
      <c r="G13" s="36"/>
      <c r="H13" s="37"/>
      <c r="I13" s="2761"/>
      <c r="J13" s="2767"/>
      <c r="K13" s="2761"/>
      <c r="L13" s="2768" t="s">
        <v>2511</v>
      </c>
      <c r="M13" s="2761"/>
      <c r="N13" s="2761" t="s">
        <v>1533</v>
      </c>
      <c r="O13" s="2761" t="s">
        <v>2512</v>
      </c>
      <c r="P13" s="2761" t="s">
        <v>2512</v>
      </c>
      <c r="Q13" s="2761" t="s">
        <v>2512</v>
      </c>
      <c r="R13" s="2761"/>
      <c r="S13" s="27"/>
      <c r="T13" s="2761" t="s">
        <v>2510</v>
      </c>
      <c r="U13" s="2761" t="s">
        <v>2513</v>
      </c>
      <c r="V13" s="2767"/>
      <c r="W13" s="2769" t="s">
        <v>1221</v>
      </c>
      <c r="X13" s="2769" t="s">
        <v>2510</v>
      </c>
      <c r="Y13" s="2769" t="s">
        <v>1631</v>
      </c>
      <c r="Z13" s="2769" t="s">
        <v>1732</v>
      </c>
      <c r="AA13" s="2761"/>
      <c r="AB13" s="2761"/>
      <c r="AC13" s="23"/>
      <c r="AD13" s="23"/>
      <c r="AE13" s="23"/>
      <c r="AF13" s="23"/>
      <c r="AG13" s="24"/>
      <c r="AH13" s="24"/>
      <c r="AI13" s="49"/>
      <c r="AJ13" s="24"/>
      <c r="AK13" s="24"/>
      <c r="AL13" s="24"/>
      <c r="AM13" s="24"/>
      <c r="AN13" s="24"/>
      <c r="AO13" s="24"/>
      <c r="AP13" s="24"/>
      <c r="AQ13" s="24"/>
      <c r="AR13" s="51"/>
      <c r="AS13" s="24"/>
      <c r="AT13" s="24"/>
      <c r="AU13" s="24"/>
      <c r="AV13" s="24"/>
      <c r="AW13" s="24"/>
      <c r="AX13" s="27"/>
    </row>
    <row r="14" spans="1:50">
      <c r="A14" s="27"/>
      <c r="B14" s="27"/>
      <c r="C14" s="2761"/>
      <c r="D14" s="2761"/>
      <c r="E14" s="2766"/>
      <c r="F14" s="2761"/>
      <c r="G14" s="36" t="s">
        <v>1633</v>
      </c>
      <c r="H14" s="37" t="s">
        <v>2514</v>
      </c>
      <c r="I14" s="2761" t="s">
        <v>2515</v>
      </c>
      <c r="J14" s="2767" t="s">
        <v>2516</v>
      </c>
      <c r="K14" s="2761" t="s">
        <v>1634</v>
      </c>
      <c r="L14" s="2761" t="s">
        <v>2517</v>
      </c>
      <c r="M14" s="2761" t="s">
        <v>1012</v>
      </c>
      <c r="N14" s="2770" t="s">
        <v>1904</v>
      </c>
      <c r="O14" s="2770" t="s">
        <v>2518</v>
      </c>
      <c r="P14" s="2770" t="s">
        <v>2519</v>
      </c>
      <c r="Q14" s="2770" t="s">
        <v>716</v>
      </c>
      <c r="R14" s="2770"/>
      <c r="S14" s="2761"/>
      <c r="T14" s="2761" t="s">
        <v>2520</v>
      </c>
      <c r="U14" s="2761" t="s">
        <v>2521</v>
      </c>
      <c r="V14" s="2767" t="s">
        <v>1221</v>
      </c>
      <c r="W14" s="2771" t="s">
        <v>1904</v>
      </c>
      <c r="X14" s="2769" t="s">
        <v>2513</v>
      </c>
      <c r="Y14" s="2769" t="s">
        <v>2522</v>
      </c>
      <c r="Z14" s="2769" t="s">
        <v>2523</v>
      </c>
      <c r="AA14" s="2770" t="s">
        <v>2524</v>
      </c>
      <c r="AB14" s="2761" t="s">
        <v>2525</v>
      </c>
      <c r="AC14" s="27"/>
      <c r="AD14" s="2772" t="s">
        <v>1926</v>
      </c>
      <c r="AE14" s="24"/>
      <c r="AF14" s="24"/>
      <c r="AG14" s="24"/>
      <c r="AH14" s="24"/>
      <c r="AI14" s="49"/>
      <c r="AJ14" s="24"/>
      <c r="AK14" s="24"/>
      <c r="AL14" s="24"/>
      <c r="AM14" s="24"/>
      <c r="AN14" s="24"/>
      <c r="AO14" s="24"/>
      <c r="AP14" s="2769" t="s">
        <v>2526</v>
      </c>
      <c r="AQ14" s="2769" t="s">
        <v>1901</v>
      </c>
      <c r="AR14" s="51"/>
      <c r="AS14" s="2769" t="s">
        <v>2527</v>
      </c>
      <c r="AT14" s="24"/>
      <c r="AU14" s="24"/>
      <c r="AV14" s="24"/>
      <c r="AW14" s="24"/>
      <c r="AX14" s="27"/>
    </row>
    <row r="15" spans="1:50">
      <c r="A15" s="2773" t="s">
        <v>1902</v>
      </c>
      <c r="B15" s="2773" t="s">
        <v>1903</v>
      </c>
      <c r="C15" s="2773" t="s">
        <v>1904</v>
      </c>
      <c r="D15" s="2773" t="s">
        <v>1000</v>
      </c>
      <c r="E15" s="2774" t="s">
        <v>786</v>
      </c>
      <c r="F15" s="2773" t="s">
        <v>1905</v>
      </c>
      <c r="G15" s="2775" t="s">
        <v>2528</v>
      </c>
      <c r="H15" s="2776" t="s">
        <v>2529</v>
      </c>
      <c r="I15" s="2773" t="s">
        <v>2530</v>
      </c>
      <c r="J15" s="2777" t="s">
        <v>2531</v>
      </c>
      <c r="K15" s="2773" t="s">
        <v>2532</v>
      </c>
      <c r="L15" s="2773" t="s">
        <v>2533</v>
      </c>
      <c r="M15" s="2773" t="s">
        <v>1636</v>
      </c>
      <c r="N15" s="2778" t="s">
        <v>2534</v>
      </c>
      <c r="O15" s="2778" t="s">
        <v>2535</v>
      </c>
      <c r="P15" s="2778" t="s">
        <v>2535</v>
      </c>
      <c r="Q15" s="2778" t="s">
        <v>2535</v>
      </c>
      <c r="R15" s="2778" t="s">
        <v>1009</v>
      </c>
      <c r="S15" s="2778" t="s">
        <v>2536</v>
      </c>
      <c r="T15" s="2773" t="s">
        <v>2537</v>
      </c>
      <c r="U15" s="2773" t="s">
        <v>1681</v>
      </c>
      <c r="V15" s="2777" t="s">
        <v>708</v>
      </c>
      <c r="W15" s="2779" t="s">
        <v>2535</v>
      </c>
      <c r="X15" s="2780" t="s">
        <v>1844</v>
      </c>
      <c r="Y15" s="2780" t="s">
        <v>2538</v>
      </c>
      <c r="Z15" s="2780" t="s">
        <v>2539</v>
      </c>
      <c r="AA15" s="2780" t="s">
        <v>1539</v>
      </c>
      <c r="AB15" s="2773" t="s">
        <v>1844</v>
      </c>
      <c r="AC15" s="2781" t="s">
        <v>2540</v>
      </c>
      <c r="AD15" s="2781" t="s">
        <v>2541</v>
      </c>
      <c r="AE15" s="2781" t="s">
        <v>2542</v>
      </c>
      <c r="AF15" s="2781" t="s">
        <v>2543</v>
      </c>
      <c r="AG15" s="2780" t="s">
        <v>2544</v>
      </c>
      <c r="AH15" s="2780" t="s">
        <v>2545</v>
      </c>
      <c r="AI15" s="2780" t="s">
        <v>2546</v>
      </c>
      <c r="AJ15" s="2780" t="s">
        <v>2547</v>
      </c>
      <c r="AK15" s="2780" t="s">
        <v>2548</v>
      </c>
      <c r="AL15" s="2780" t="s">
        <v>2549</v>
      </c>
      <c r="AM15" s="2780" t="s">
        <v>2550</v>
      </c>
      <c r="AN15" s="2780" t="s">
        <v>2551</v>
      </c>
      <c r="AO15" s="2780" t="s">
        <v>2552</v>
      </c>
      <c r="AP15" s="2780" t="s">
        <v>1540</v>
      </c>
      <c r="AQ15" s="2780" t="s">
        <v>1540</v>
      </c>
      <c r="AR15" s="2782" t="s">
        <v>1779</v>
      </c>
      <c r="AS15" s="2780" t="s">
        <v>1540</v>
      </c>
      <c r="AT15" s="24"/>
      <c r="AU15" s="24"/>
      <c r="AV15" s="24"/>
      <c r="AW15" s="24"/>
      <c r="AX15" s="27"/>
    </row>
    <row r="16" spans="1:50">
      <c r="A16" s="27" t="s">
        <v>2498</v>
      </c>
      <c r="B16" s="27" t="s">
        <v>2553</v>
      </c>
      <c r="C16" s="27" t="s">
        <v>2554</v>
      </c>
      <c r="D16" s="27"/>
      <c r="E16" s="47">
        <v>45113</v>
      </c>
      <c r="F16" s="27" t="s">
        <v>2501</v>
      </c>
      <c r="G16" s="27" t="s">
        <v>2555</v>
      </c>
      <c r="H16" s="27">
        <v>0</v>
      </c>
      <c r="I16" s="27" t="s">
        <v>1671</v>
      </c>
      <c r="J16" s="50">
        <v>0.49791666666666662</v>
      </c>
      <c r="K16" s="27">
        <v>2</v>
      </c>
      <c r="L16" s="27">
        <v>1</v>
      </c>
      <c r="M16" s="27" t="s">
        <v>1656</v>
      </c>
      <c r="N16" s="27">
        <v>0.9</v>
      </c>
      <c r="O16" s="27">
        <v>0.9</v>
      </c>
      <c r="P16" s="27">
        <v>0.9</v>
      </c>
      <c r="Q16" s="27">
        <v>0.9</v>
      </c>
      <c r="R16" s="2663">
        <v>1</v>
      </c>
      <c r="S16" s="27" t="s">
        <v>2556</v>
      </c>
      <c r="T16" s="27">
        <v>7.48</v>
      </c>
      <c r="U16" s="27">
        <v>26.9</v>
      </c>
      <c r="V16" s="50">
        <v>0.3833333333333333</v>
      </c>
      <c r="W16" s="27">
        <v>0.45</v>
      </c>
      <c r="X16" s="24">
        <v>4.6100000000000003</v>
      </c>
      <c r="Y16" s="24">
        <v>3.9928917930463661</v>
      </c>
      <c r="Z16" s="24">
        <v>25.7</v>
      </c>
      <c r="AA16" s="27"/>
      <c r="AB16" s="27"/>
      <c r="AC16" s="27">
        <v>25.4</v>
      </c>
      <c r="AD16" s="27">
        <v>39.9</v>
      </c>
      <c r="AE16" s="24">
        <v>0.7328804544062093</v>
      </c>
      <c r="AF16" s="24">
        <v>2.3757920600025866</v>
      </c>
      <c r="AG16" s="25">
        <v>0.96376252891287595</v>
      </c>
      <c r="AH16" s="24">
        <v>3.3395545889154628</v>
      </c>
      <c r="AI16" s="49">
        <v>23.207834573646117</v>
      </c>
      <c r="AJ16" s="24">
        <v>26.547389162561579</v>
      </c>
      <c r="AK16" s="24">
        <v>186.23994971673758</v>
      </c>
      <c r="AL16" s="24">
        <v>26.219733441355363</v>
      </c>
      <c r="AM16" s="24">
        <v>7.1030451218466082</v>
      </c>
      <c r="AN16" s="24">
        <v>49.427568015001484</v>
      </c>
      <c r="AO16" s="24">
        <v>52.767122603916945</v>
      </c>
      <c r="AP16" s="24">
        <v>5.0527848101265809</v>
      </c>
      <c r="AQ16" s="24">
        <v>3.9867151898734177</v>
      </c>
      <c r="AR16" s="24">
        <v>0.55896728913397664</v>
      </c>
      <c r="AS16" s="24">
        <v>9.0394999999999985</v>
      </c>
      <c r="AT16" s="24"/>
      <c r="AU16" s="24"/>
      <c r="AV16" s="24"/>
      <c r="AW16" s="24"/>
      <c r="AX16" s="27"/>
    </row>
    <row r="17" spans="1:50">
      <c r="A17" s="27" t="s">
        <v>2498</v>
      </c>
      <c r="B17" s="27" t="s">
        <v>2557</v>
      </c>
      <c r="C17" s="27" t="s">
        <v>2554</v>
      </c>
      <c r="D17" s="27"/>
      <c r="E17" s="47">
        <v>45113</v>
      </c>
      <c r="F17" s="27" t="s">
        <v>2501</v>
      </c>
      <c r="G17" s="27" t="s">
        <v>2555</v>
      </c>
      <c r="H17" s="27">
        <v>1</v>
      </c>
      <c r="I17" s="27" t="s">
        <v>1671</v>
      </c>
      <c r="J17" s="50">
        <v>0.49791666666666662</v>
      </c>
      <c r="K17" s="2764" t="s">
        <v>2558</v>
      </c>
      <c r="L17" s="27">
        <v>1</v>
      </c>
      <c r="M17" s="27" t="s">
        <v>1656</v>
      </c>
      <c r="N17" s="27">
        <v>1.4</v>
      </c>
      <c r="O17" s="27">
        <v>1.1000000000000001</v>
      </c>
      <c r="P17" s="27">
        <v>1</v>
      </c>
      <c r="Q17" s="27">
        <v>1.05</v>
      </c>
      <c r="R17" s="2663">
        <v>0.75</v>
      </c>
      <c r="S17" s="27" t="s">
        <v>2559</v>
      </c>
      <c r="T17" s="27">
        <v>7.88</v>
      </c>
      <c r="U17" s="27">
        <v>25.6</v>
      </c>
      <c r="V17" s="50">
        <v>0.36388888888888887</v>
      </c>
      <c r="W17" s="27">
        <v>0.7</v>
      </c>
      <c r="X17" s="24">
        <v>4.78</v>
      </c>
      <c r="Y17" s="24">
        <v>4.140372640372302</v>
      </c>
      <c r="Z17" s="24">
        <v>25.2</v>
      </c>
      <c r="AA17" s="27"/>
      <c r="AB17" s="27"/>
      <c r="AC17" s="27">
        <v>25.3</v>
      </c>
      <c r="AD17" s="27">
        <v>39.799999999999997</v>
      </c>
      <c r="AE17" s="24">
        <v>0.63907596968811198</v>
      </c>
      <c r="AF17" s="24">
        <v>3.121039699987068</v>
      </c>
      <c r="AG17" s="25">
        <v>0.702390131071704</v>
      </c>
      <c r="AH17" s="24">
        <v>3.823429831058772</v>
      </c>
      <c r="AI17" s="49">
        <v>27.711644060566847</v>
      </c>
      <c r="AJ17" s="24">
        <v>31.535073891625618</v>
      </c>
      <c r="AK17" s="24">
        <v>174.84738580739381</v>
      </c>
      <c r="AL17" s="24">
        <v>23.687643798816445</v>
      </c>
      <c r="AM17" s="24">
        <v>7.3813751714778011</v>
      </c>
      <c r="AN17" s="24">
        <v>51.399287859383293</v>
      </c>
      <c r="AO17" s="24">
        <v>55.222717690442067</v>
      </c>
      <c r="AP17" s="24">
        <v>3.3081012658227853</v>
      </c>
      <c r="AQ17" s="24">
        <v>3.1895987341772134</v>
      </c>
      <c r="AR17" s="24">
        <v>0.50911880601178661</v>
      </c>
      <c r="AS17" s="24">
        <v>6.4976999999999983</v>
      </c>
      <c r="AT17" s="24"/>
      <c r="AU17" s="24"/>
      <c r="AV17" s="24"/>
      <c r="AW17" s="24"/>
      <c r="AX17" s="27"/>
    </row>
    <row r="18" spans="1:50">
      <c r="A18" s="27" t="s">
        <v>2498</v>
      </c>
      <c r="B18" s="27" t="s">
        <v>2560</v>
      </c>
      <c r="C18" s="27" t="s">
        <v>817</v>
      </c>
      <c r="D18" s="27"/>
      <c r="E18" s="47">
        <v>45113</v>
      </c>
      <c r="F18" s="27" t="s">
        <v>2501</v>
      </c>
      <c r="G18" s="27" t="s">
        <v>2555</v>
      </c>
      <c r="H18" s="27">
        <v>1</v>
      </c>
      <c r="I18" s="27" t="s">
        <v>1671</v>
      </c>
      <c r="J18" s="50">
        <v>0.49791666666666662</v>
      </c>
      <c r="K18" s="27">
        <v>3</v>
      </c>
      <c r="L18" s="27">
        <v>1</v>
      </c>
      <c r="M18" s="27" t="s">
        <v>1656</v>
      </c>
      <c r="N18" s="27">
        <v>1.4</v>
      </c>
      <c r="O18" s="27">
        <v>1</v>
      </c>
      <c r="P18" s="27">
        <v>0.9</v>
      </c>
      <c r="Q18" s="27">
        <v>0.95</v>
      </c>
      <c r="R18" s="2663">
        <v>0.67857100000000004</v>
      </c>
      <c r="S18" s="27" t="s">
        <v>2561</v>
      </c>
      <c r="T18" s="27">
        <v>7.54</v>
      </c>
      <c r="U18" s="27">
        <v>26.3</v>
      </c>
      <c r="V18" s="50">
        <v>0.37916666666666665</v>
      </c>
      <c r="W18" s="27">
        <v>0.15</v>
      </c>
      <c r="X18" s="24">
        <v>7.14</v>
      </c>
      <c r="Y18" s="24">
        <v>6.2305391659689295</v>
      </c>
      <c r="Z18" s="24">
        <v>26.4</v>
      </c>
      <c r="AA18" s="27"/>
      <c r="AB18" s="27"/>
      <c r="AC18" s="27">
        <v>24.2</v>
      </c>
      <c r="AD18" s="27">
        <v>38.299999999999997</v>
      </c>
      <c r="AE18" s="24">
        <v>0.39999999999999991</v>
      </c>
      <c r="AF18" s="24">
        <v>1.0168110694426482</v>
      </c>
      <c r="AG18" s="25">
        <v>0.26291441788743258</v>
      </c>
      <c r="AH18" s="24">
        <v>1.2797254873300807</v>
      </c>
      <c r="AI18" s="49">
        <v>24.713476483113272</v>
      </c>
      <c r="AJ18" s="24">
        <v>25.993201970443351</v>
      </c>
      <c r="AK18" s="24">
        <v>185.54949129798945</v>
      </c>
      <c r="AL18" s="24">
        <v>26.340309138619119</v>
      </c>
      <c r="AM18" s="24">
        <v>7.0443171460711573</v>
      </c>
      <c r="AN18" s="24">
        <v>51.053785621732388</v>
      </c>
      <c r="AO18" s="24">
        <v>52.333511109062471</v>
      </c>
      <c r="AP18" s="24">
        <v>6.2763291139240511</v>
      </c>
      <c r="AQ18" s="24">
        <v>1.6891708860759491</v>
      </c>
      <c r="AR18" s="24">
        <v>0.78793912672450572</v>
      </c>
      <c r="AS18" s="24">
        <v>7.9655000000000005</v>
      </c>
      <c r="AT18" s="24"/>
      <c r="AU18" s="24"/>
      <c r="AV18" s="24"/>
      <c r="AW18" s="24"/>
      <c r="AX18" s="27"/>
    </row>
    <row r="19" spans="1:50">
      <c r="A19" s="27" t="s">
        <v>2498</v>
      </c>
      <c r="B19" s="27" t="s">
        <v>2560</v>
      </c>
      <c r="C19" s="27" t="s">
        <v>814</v>
      </c>
      <c r="D19" s="27"/>
      <c r="E19" s="47">
        <v>45113</v>
      </c>
      <c r="F19" s="27" t="s">
        <v>2501</v>
      </c>
      <c r="G19" s="27" t="s">
        <v>2555</v>
      </c>
      <c r="H19" s="27">
        <v>1</v>
      </c>
      <c r="I19" s="27" t="s">
        <v>1671</v>
      </c>
      <c r="J19" s="50">
        <v>0.49791666666666662</v>
      </c>
      <c r="K19" s="27">
        <v>3</v>
      </c>
      <c r="L19" s="27">
        <v>1</v>
      </c>
      <c r="M19" s="27" t="s">
        <v>1656</v>
      </c>
      <c r="N19" s="27">
        <v>1.4</v>
      </c>
      <c r="O19" s="27">
        <v>1</v>
      </c>
      <c r="P19" s="27">
        <v>0.9</v>
      </c>
      <c r="Q19" s="27">
        <v>0.95</v>
      </c>
      <c r="R19" s="2663">
        <v>0.68857100000000004</v>
      </c>
      <c r="S19" s="27" t="s">
        <v>2562</v>
      </c>
      <c r="T19" s="27">
        <v>7.54</v>
      </c>
      <c r="U19" s="27">
        <v>26.3</v>
      </c>
      <c r="V19" s="50">
        <v>0.37777777777777777</v>
      </c>
      <c r="W19" s="27">
        <v>1.25</v>
      </c>
      <c r="X19" s="24">
        <v>3.52</v>
      </c>
      <c r="Y19" s="24">
        <v>2.9858856876205797</v>
      </c>
      <c r="Z19" s="24">
        <v>24.8</v>
      </c>
      <c r="AA19" s="27"/>
      <c r="AB19" s="27"/>
      <c r="AC19" s="27">
        <v>28.9</v>
      </c>
      <c r="AD19" s="27">
        <v>44.8</v>
      </c>
      <c r="AE19" s="24">
        <v>0.77978269676525813</v>
      </c>
      <c r="AF19" s="24">
        <v>5.9738006825645549</v>
      </c>
      <c r="AG19" s="24">
        <v>0.28488372093023251</v>
      </c>
      <c r="AH19" s="24">
        <v>6.2586844034947875</v>
      </c>
      <c r="AI19" s="49">
        <v>19.534905842531774</v>
      </c>
      <c r="AJ19" s="24">
        <v>25.793590246026561</v>
      </c>
      <c r="AK19" s="24" t="s">
        <v>2563</v>
      </c>
      <c r="AL19" s="24" t="s">
        <v>2563</v>
      </c>
      <c r="AM19" s="24" t="s">
        <v>2563</v>
      </c>
      <c r="AN19" s="24" t="s">
        <v>714</v>
      </c>
      <c r="AO19" s="24" t="s">
        <v>714</v>
      </c>
      <c r="AP19" s="24">
        <v>29.229113924050633</v>
      </c>
      <c r="AQ19" s="24">
        <v>28.050886075949357</v>
      </c>
      <c r="AR19" s="24">
        <v>0.51028481012658244</v>
      </c>
      <c r="AS19" s="24">
        <v>57.279999999999987</v>
      </c>
      <c r="AT19" s="24"/>
      <c r="AU19" s="24"/>
      <c r="AV19" s="24"/>
      <c r="AW19" s="24"/>
      <c r="AX19" s="27"/>
    </row>
    <row r="20" spans="1:50">
      <c r="A20" s="27" t="s">
        <v>2498</v>
      </c>
      <c r="B20" s="27" t="s">
        <v>2564</v>
      </c>
      <c r="C20" s="27" t="s">
        <v>2554</v>
      </c>
      <c r="D20" s="27"/>
      <c r="E20" s="47">
        <v>45113</v>
      </c>
      <c r="F20" s="27" t="s">
        <v>2501</v>
      </c>
      <c r="G20" s="27" t="s">
        <v>2555</v>
      </c>
      <c r="H20" s="27">
        <v>1</v>
      </c>
      <c r="I20" s="27" t="s">
        <v>1671</v>
      </c>
      <c r="J20" s="50">
        <v>0.49791666666666662</v>
      </c>
      <c r="K20" s="27">
        <v>3</v>
      </c>
      <c r="L20" s="27">
        <v>1</v>
      </c>
      <c r="M20" s="27" t="s">
        <v>1656</v>
      </c>
      <c r="N20" s="27">
        <v>1.5</v>
      </c>
      <c r="O20" s="27">
        <v>1</v>
      </c>
      <c r="P20" s="27">
        <v>0.85</v>
      </c>
      <c r="Q20" s="27">
        <v>0.92500000000000004</v>
      </c>
      <c r="R20" s="2663">
        <v>0.61666600000000005</v>
      </c>
      <c r="S20" s="27" t="s">
        <v>2565</v>
      </c>
      <c r="T20" s="27">
        <v>7.81</v>
      </c>
      <c r="U20" s="27">
        <v>25.5</v>
      </c>
      <c r="V20" s="50">
        <v>0.37083333333333335</v>
      </c>
      <c r="W20" s="27">
        <v>0.75</v>
      </c>
      <c r="X20" s="24">
        <v>6.67</v>
      </c>
      <c r="Y20" s="24">
        <v>5.795799372975238</v>
      </c>
      <c r="Z20" s="24">
        <v>26.1</v>
      </c>
      <c r="AA20" s="27"/>
      <c r="AB20" s="27"/>
      <c r="AC20" s="27">
        <v>24.9</v>
      </c>
      <c r="AD20" s="27">
        <v>39.200000000000003</v>
      </c>
      <c r="AE20" s="24">
        <v>0.68597821204716058</v>
      </c>
      <c r="AF20" s="24">
        <v>0.88529678003362178</v>
      </c>
      <c r="AG20" s="24">
        <v>2.5000000000000001E-2</v>
      </c>
      <c r="AH20" s="24">
        <v>0.9102967800336218</v>
      </c>
      <c r="AI20" s="49">
        <v>26.745466766764412</v>
      </c>
      <c r="AJ20" s="24">
        <v>27.655763546798035</v>
      </c>
      <c r="AK20" s="24">
        <v>521.45751201894313</v>
      </c>
      <c r="AL20" s="24">
        <v>47.199904765249237</v>
      </c>
      <c r="AM20" s="24">
        <v>11.047850935556641</v>
      </c>
      <c r="AN20" s="24">
        <v>73.945371532013652</v>
      </c>
      <c r="AO20" s="24">
        <v>74.855668312047271</v>
      </c>
      <c r="AP20" s="24">
        <v>5.1434177215189854</v>
      </c>
      <c r="AQ20" s="24">
        <v>4.4151822784810131</v>
      </c>
      <c r="AR20" s="24">
        <v>0.53809320627696378</v>
      </c>
      <c r="AS20" s="24">
        <v>9.5585999999999984</v>
      </c>
      <c r="AT20" s="24"/>
      <c r="AU20" s="24"/>
      <c r="AV20" s="24"/>
      <c r="AW20" s="24"/>
      <c r="AX20" s="27"/>
    </row>
    <row r="21" spans="1:50">
      <c r="A21" s="27" t="s">
        <v>2498</v>
      </c>
      <c r="B21" s="27" t="s">
        <v>2566</v>
      </c>
      <c r="C21" s="27" t="s">
        <v>2554</v>
      </c>
      <c r="D21" s="27"/>
      <c r="E21" s="47">
        <v>45127</v>
      </c>
      <c r="F21" s="27" t="s">
        <v>2501</v>
      </c>
      <c r="G21" s="27" t="s">
        <v>2567</v>
      </c>
      <c r="H21" s="27">
        <v>2</v>
      </c>
      <c r="I21" s="27" t="s">
        <v>1671</v>
      </c>
      <c r="J21" s="50">
        <v>0.48333333333333334</v>
      </c>
      <c r="K21" s="27">
        <v>2</v>
      </c>
      <c r="L21" s="27">
        <v>1</v>
      </c>
      <c r="M21" s="27" t="s">
        <v>1007</v>
      </c>
      <c r="N21" s="27">
        <v>0.8</v>
      </c>
      <c r="O21" s="27">
        <v>0.7</v>
      </c>
      <c r="P21" s="27">
        <v>0.6</v>
      </c>
      <c r="Q21" s="27">
        <v>0.65</v>
      </c>
      <c r="R21" s="2663">
        <v>0.8125</v>
      </c>
      <c r="S21" s="27" t="s">
        <v>2568</v>
      </c>
      <c r="T21" s="27">
        <v>7.5</v>
      </c>
      <c r="U21" s="27">
        <v>27.4</v>
      </c>
      <c r="V21" s="50">
        <v>0.38819444444444445</v>
      </c>
      <c r="W21" s="27">
        <v>0.4</v>
      </c>
      <c r="X21" s="24">
        <v>6.8</v>
      </c>
      <c r="Y21" s="24">
        <v>5.8814967265499485</v>
      </c>
      <c r="Z21" s="24">
        <v>27.1</v>
      </c>
      <c r="AA21" s="27"/>
      <c r="AB21" s="27"/>
      <c r="AC21" s="27">
        <v>25.9</v>
      </c>
      <c r="AD21" s="27">
        <v>40.6</v>
      </c>
      <c r="AE21" s="24">
        <v>0.8588304630373329</v>
      </c>
      <c r="AF21" s="24">
        <v>0.82002035311031074</v>
      </c>
      <c r="AG21" s="24">
        <v>2.5000000000000001E-2</v>
      </c>
      <c r="AH21" s="24">
        <v>0.84502035311031076</v>
      </c>
      <c r="AI21" s="49">
        <v>24.039807233096585</v>
      </c>
      <c r="AJ21" s="24">
        <v>24.884827586206896</v>
      </c>
      <c r="AK21" s="24">
        <v>223.79447213655482</v>
      </c>
      <c r="AL21" s="24">
        <v>27.265180000446072</v>
      </c>
      <c r="AM21" s="24">
        <v>8.2080687577669913</v>
      </c>
      <c r="AN21" s="24">
        <v>51.304987233542661</v>
      </c>
      <c r="AO21" s="24">
        <v>52.150007586652968</v>
      </c>
      <c r="AP21" s="24">
        <v>8.3608860759493684</v>
      </c>
      <c r="AQ21" s="24">
        <v>6.1560139240506295</v>
      </c>
      <c r="AR21" s="24">
        <v>0.57594156300238819</v>
      </c>
      <c r="AS21" s="24">
        <v>14.516899999999998</v>
      </c>
      <c r="AT21" s="24"/>
      <c r="AU21" s="24"/>
      <c r="AV21" s="24"/>
      <c r="AW21" s="24"/>
      <c r="AX21" s="27"/>
    </row>
    <row r="22" spans="1:50">
      <c r="A22" s="27" t="s">
        <v>2498</v>
      </c>
      <c r="B22" s="27" t="s">
        <v>2569</v>
      </c>
      <c r="C22" s="27" t="s">
        <v>2554</v>
      </c>
      <c r="D22" s="27"/>
      <c r="E22" s="47">
        <v>45127</v>
      </c>
      <c r="F22" s="27" t="s">
        <v>2501</v>
      </c>
      <c r="G22" s="27" t="s">
        <v>2567</v>
      </c>
      <c r="H22" s="27">
        <v>1</v>
      </c>
      <c r="I22" s="27" t="s">
        <v>1671</v>
      </c>
      <c r="J22" s="50">
        <v>0.48333333333333334</v>
      </c>
      <c r="K22" s="27">
        <v>2</v>
      </c>
      <c r="L22" s="27">
        <v>1</v>
      </c>
      <c r="M22" s="27" t="s">
        <v>1007</v>
      </c>
      <c r="N22" s="27">
        <v>1.3</v>
      </c>
      <c r="O22" s="27">
        <v>0.6</v>
      </c>
      <c r="P22" s="27">
        <v>0.5</v>
      </c>
      <c r="Q22" s="27">
        <v>0.55000000000000004</v>
      </c>
      <c r="R22" s="2663">
        <v>0.42307600000000001</v>
      </c>
      <c r="S22" s="27" t="s">
        <v>2570</v>
      </c>
      <c r="T22" s="27">
        <v>10.130000000000001</v>
      </c>
      <c r="U22" s="27">
        <v>26.9</v>
      </c>
      <c r="V22" s="50">
        <v>0.3659722222222222</v>
      </c>
      <c r="W22" s="27">
        <v>0.65</v>
      </c>
      <c r="X22" s="24">
        <v>8.5</v>
      </c>
      <c r="Y22" s="24">
        <v>7.3744439898198619</v>
      </c>
      <c r="Z22" s="24">
        <v>26.8</v>
      </c>
      <c r="AA22" s="27"/>
      <c r="AB22" s="27"/>
      <c r="AC22" s="27">
        <v>25.3</v>
      </c>
      <c r="AD22" s="27">
        <v>39.799999999999997</v>
      </c>
      <c r="AE22" s="24">
        <v>0.96015208570206645</v>
      </c>
      <c r="AF22" s="24">
        <v>0.61430855961361375</v>
      </c>
      <c r="AG22" s="24">
        <v>2.5000000000000001E-2</v>
      </c>
      <c r="AH22" s="24">
        <v>0.63930855961361377</v>
      </c>
      <c r="AI22" s="49">
        <v>26.185174199007079</v>
      </c>
      <c r="AJ22" s="24">
        <v>26.824482758620693</v>
      </c>
      <c r="AK22" s="24">
        <v>292.66092873378238</v>
      </c>
      <c r="AL22" s="24">
        <v>33.007507499542811</v>
      </c>
      <c r="AM22" s="24">
        <v>8.8664958642465219</v>
      </c>
      <c r="AN22" s="24">
        <v>59.19268169854989</v>
      </c>
      <c r="AO22" s="24">
        <v>59.831990258163501</v>
      </c>
      <c r="AP22" s="24">
        <v>12.733924050632911</v>
      </c>
      <c r="AQ22" s="24">
        <v>4.9512759493670897</v>
      </c>
      <c r="AR22" s="24">
        <v>0.72003279864705572</v>
      </c>
      <c r="AS22" s="24">
        <v>17.685200000000002</v>
      </c>
      <c r="AT22" s="24"/>
      <c r="AU22" s="24"/>
      <c r="AV22" s="24"/>
      <c r="AW22" s="24"/>
      <c r="AX22" s="27"/>
    </row>
    <row r="23" spans="1:50">
      <c r="A23" s="27" t="s">
        <v>2498</v>
      </c>
      <c r="B23" s="27" t="s">
        <v>2571</v>
      </c>
      <c r="C23" s="27" t="s">
        <v>817</v>
      </c>
      <c r="D23" s="27"/>
      <c r="E23" s="47">
        <v>45127</v>
      </c>
      <c r="F23" s="27" t="s">
        <v>2501</v>
      </c>
      <c r="G23" s="27" t="s">
        <v>2567</v>
      </c>
      <c r="H23" s="27">
        <v>1</v>
      </c>
      <c r="I23" s="27" t="s">
        <v>1671</v>
      </c>
      <c r="J23" s="50">
        <v>0.48333333333333334</v>
      </c>
      <c r="K23" s="27">
        <v>2</v>
      </c>
      <c r="L23" s="27">
        <v>1</v>
      </c>
      <c r="M23" s="27" t="s">
        <v>1007</v>
      </c>
      <c r="N23" s="27">
        <v>1.2</v>
      </c>
      <c r="O23" s="27">
        <v>0.7</v>
      </c>
      <c r="P23" s="27">
        <v>0.6</v>
      </c>
      <c r="Q23" s="27">
        <v>0.65</v>
      </c>
      <c r="R23" s="2663">
        <v>0.54166599999999998</v>
      </c>
      <c r="S23" s="27" t="s">
        <v>2570</v>
      </c>
      <c r="T23" s="27">
        <v>7.4</v>
      </c>
      <c r="U23" s="27">
        <v>26.9</v>
      </c>
      <c r="V23" s="50">
        <v>0.38055555555555554</v>
      </c>
      <c r="W23" s="27">
        <v>0.5</v>
      </c>
      <c r="X23" s="24">
        <v>6.86</v>
      </c>
      <c r="Y23" s="24">
        <v>5.9529609161065835</v>
      </c>
      <c r="Z23" s="24">
        <v>27.6</v>
      </c>
      <c r="AA23" s="27"/>
      <c r="AB23" s="27"/>
      <c r="AC23" s="27">
        <v>25.4</v>
      </c>
      <c r="AD23" s="27">
        <v>40</v>
      </c>
      <c r="AE23" s="24">
        <v>1.2134561423639001</v>
      </c>
      <c r="AF23" s="24">
        <v>0.44973912481625655</v>
      </c>
      <c r="AG23" s="25">
        <v>0.18041634541249038</v>
      </c>
      <c r="AH23" s="24">
        <v>0.63015547022874696</v>
      </c>
      <c r="AI23" s="49">
        <v>41.15738147558406</v>
      </c>
      <c r="AJ23" s="24">
        <v>41.787536945812811</v>
      </c>
      <c r="AK23" s="24">
        <v>255.21604781429861</v>
      </c>
      <c r="AL23" s="24">
        <v>28.461498229424564</v>
      </c>
      <c r="AM23" s="24">
        <v>8.9670630040988737</v>
      </c>
      <c r="AN23" s="24">
        <v>69.618879705008624</v>
      </c>
      <c r="AO23" s="24">
        <v>70.249035175237367</v>
      </c>
      <c r="AP23" s="24">
        <v>13.61759493670886</v>
      </c>
      <c r="AQ23" s="24">
        <v>0.68450506329114269</v>
      </c>
      <c r="AR23" s="24">
        <v>0.95213954151550173</v>
      </c>
      <c r="AS23" s="24">
        <v>14.302100000000003</v>
      </c>
      <c r="AT23" s="24"/>
      <c r="AU23" s="24"/>
      <c r="AV23" s="24"/>
      <c r="AW23" s="24"/>
      <c r="AX23" s="27"/>
    </row>
    <row r="24" spans="1:50">
      <c r="A24" s="2783" t="s">
        <v>2498</v>
      </c>
      <c r="B24" s="2783" t="s">
        <v>2571</v>
      </c>
      <c r="C24" s="27" t="s">
        <v>814</v>
      </c>
      <c r="D24" s="27"/>
      <c r="E24" s="47">
        <v>45127</v>
      </c>
      <c r="F24" s="27" t="s">
        <v>2501</v>
      </c>
      <c r="G24" s="27" t="s">
        <v>2567</v>
      </c>
      <c r="H24" s="27">
        <v>1</v>
      </c>
      <c r="I24" s="27" t="s">
        <v>1671</v>
      </c>
      <c r="J24" s="50">
        <v>0.48333333333333334</v>
      </c>
      <c r="K24" s="27">
        <v>2</v>
      </c>
      <c r="L24" s="27">
        <v>1</v>
      </c>
      <c r="M24" s="27" t="s">
        <v>1007</v>
      </c>
      <c r="N24" s="27">
        <v>1.2</v>
      </c>
      <c r="O24" s="27">
        <v>0.7</v>
      </c>
      <c r="P24" s="27">
        <v>0.6</v>
      </c>
      <c r="Q24" s="27">
        <v>0.65</v>
      </c>
      <c r="R24" s="2663">
        <v>0.54166599999999998</v>
      </c>
      <c r="S24" s="27" t="s">
        <v>2572</v>
      </c>
      <c r="T24" s="27">
        <v>7.4</v>
      </c>
      <c r="U24" s="27">
        <v>26.9</v>
      </c>
      <c r="V24" s="50">
        <v>0.3833333333333333</v>
      </c>
      <c r="W24" s="27">
        <v>0.8</v>
      </c>
      <c r="X24" s="24">
        <v>6.44</v>
      </c>
      <c r="Y24" s="24">
        <v>5.5635872885680113</v>
      </c>
      <c r="Z24" s="24">
        <v>27.6</v>
      </c>
      <c r="AA24" s="27"/>
      <c r="AB24" s="27"/>
      <c r="AC24" s="27">
        <v>26.2</v>
      </c>
      <c r="AD24" s="27">
        <v>41.1</v>
      </c>
      <c r="AE24" s="24">
        <v>1.3654385763610002</v>
      </c>
      <c r="AF24" s="24">
        <v>0.86116271180965009</v>
      </c>
      <c r="AG24" s="24">
        <v>2.5000000000000001E-2</v>
      </c>
      <c r="AH24" s="24">
        <v>0.88616271180965012</v>
      </c>
      <c r="AI24" s="49">
        <v>47.828714135480993</v>
      </c>
      <c r="AJ24" s="24">
        <v>48.714876847290647</v>
      </c>
      <c r="AK24" s="24">
        <v>352.3920390477042</v>
      </c>
      <c r="AL24" s="24">
        <v>43.774371560349195</v>
      </c>
      <c r="AM24" s="24">
        <v>8.0501907048941099</v>
      </c>
      <c r="AN24" s="24">
        <v>91.603085695830188</v>
      </c>
      <c r="AO24" s="24">
        <v>92.489248407639849</v>
      </c>
      <c r="AP24" s="24">
        <v>16.993670886075947</v>
      </c>
      <c r="AQ24" s="24">
        <v>9.1403291139240572</v>
      </c>
      <c r="AR24" s="24">
        <v>0.65025143055314705</v>
      </c>
      <c r="AS24" s="24">
        <v>26.134000000000004</v>
      </c>
      <c r="AT24" s="24"/>
      <c r="AU24" s="24"/>
      <c r="AV24" s="24"/>
      <c r="AW24" s="24"/>
      <c r="AX24" s="27"/>
    </row>
    <row r="25" spans="1:50">
      <c r="A25" s="27" t="s">
        <v>2498</v>
      </c>
      <c r="B25" s="27" t="s">
        <v>2573</v>
      </c>
      <c r="C25" s="27" t="s">
        <v>2554</v>
      </c>
      <c r="D25" s="27"/>
      <c r="E25" s="47">
        <v>45127</v>
      </c>
      <c r="F25" s="27" t="s">
        <v>2501</v>
      </c>
      <c r="G25" s="27" t="s">
        <v>2567</v>
      </c>
      <c r="H25" s="27">
        <v>1</v>
      </c>
      <c r="I25" s="27" t="s">
        <v>1671</v>
      </c>
      <c r="J25" s="50">
        <v>0.48333333333333334</v>
      </c>
      <c r="K25" s="27">
        <v>2</v>
      </c>
      <c r="L25" s="27">
        <v>1</v>
      </c>
      <c r="M25" s="27" t="s">
        <v>1007</v>
      </c>
      <c r="N25" s="27">
        <v>1.2</v>
      </c>
      <c r="O25" s="27">
        <v>0.6</v>
      </c>
      <c r="P25" s="27">
        <v>0.5</v>
      </c>
      <c r="Q25" s="27">
        <v>0.55000000000000004</v>
      </c>
      <c r="R25" s="2663">
        <v>0.45833299999999999</v>
      </c>
      <c r="S25" s="27" t="s">
        <v>2574</v>
      </c>
      <c r="T25" s="27">
        <v>7.75</v>
      </c>
      <c r="U25" s="27">
        <v>27</v>
      </c>
      <c r="V25" s="50">
        <v>0.37708333333333338</v>
      </c>
      <c r="W25" s="27">
        <v>0.6</v>
      </c>
      <c r="X25" s="24">
        <v>7.29</v>
      </c>
      <c r="Y25" s="24">
        <v>6.3279555351971668</v>
      </c>
      <c r="Z25" s="24">
        <v>27.9</v>
      </c>
      <c r="AA25" s="27"/>
      <c r="AB25" s="27"/>
      <c r="AC25" s="27">
        <v>25.4</v>
      </c>
      <c r="AD25" s="27">
        <v>40</v>
      </c>
      <c r="AE25" s="24">
        <v>1.2134561423639001</v>
      </c>
      <c r="AF25" s="24">
        <v>1.1491592227050251</v>
      </c>
      <c r="AG25" s="24">
        <v>2.5000000000000001E-2</v>
      </c>
      <c r="AH25" s="24">
        <v>1.174159222705025</v>
      </c>
      <c r="AI25" s="49">
        <v>29.529633880743251</v>
      </c>
      <c r="AJ25" s="24">
        <v>30.703793103448277</v>
      </c>
      <c r="AK25" s="24">
        <v>253.66002729351575</v>
      </c>
      <c r="AL25" s="24">
        <v>28.581130052322411</v>
      </c>
      <c r="AM25" s="24">
        <v>8.8750874030925218</v>
      </c>
      <c r="AN25" s="24">
        <v>58.110763933065662</v>
      </c>
      <c r="AO25" s="24">
        <v>59.284923155770684</v>
      </c>
      <c r="AP25" s="24">
        <v>17.446835443037976</v>
      </c>
      <c r="AQ25" s="24">
        <v>14.236164556962022</v>
      </c>
      <c r="AR25" s="24">
        <v>0.55066866909819068</v>
      </c>
      <c r="AS25" s="24">
        <v>31.683</v>
      </c>
      <c r="AT25" s="24"/>
      <c r="AU25" s="24"/>
      <c r="AV25" s="24"/>
      <c r="AW25" s="24"/>
      <c r="AX25" s="27"/>
    </row>
    <row r="26" spans="1:50">
      <c r="A26" s="27" t="s">
        <v>2498</v>
      </c>
      <c r="B26" s="27" t="s">
        <v>2566</v>
      </c>
      <c r="C26" s="27" t="s">
        <v>2554</v>
      </c>
      <c r="D26" s="27"/>
      <c r="E26" s="47">
        <v>45142</v>
      </c>
      <c r="F26" s="27" t="s">
        <v>2501</v>
      </c>
      <c r="G26" s="27" t="s">
        <v>2575</v>
      </c>
      <c r="H26" s="27">
        <v>1</v>
      </c>
      <c r="I26" s="27" t="s">
        <v>1671</v>
      </c>
      <c r="J26" s="50">
        <v>0.48333333333333334</v>
      </c>
      <c r="K26" s="27">
        <v>3</v>
      </c>
      <c r="L26" s="27">
        <v>1</v>
      </c>
      <c r="M26" s="27" t="s">
        <v>1659</v>
      </c>
      <c r="N26" s="27">
        <v>0.8</v>
      </c>
      <c r="O26" s="27">
        <v>0.8</v>
      </c>
      <c r="P26" s="27">
        <v>0.8</v>
      </c>
      <c r="Q26" s="27">
        <v>0.8</v>
      </c>
      <c r="R26" s="2663">
        <v>1</v>
      </c>
      <c r="S26" s="27" t="s">
        <v>2576</v>
      </c>
      <c r="T26" s="27">
        <v>7.66</v>
      </c>
      <c r="U26" s="27">
        <v>22.7</v>
      </c>
      <c r="V26" s="50">
        <v>0.37013888888888885</v>
      </c>
      <c r="W26" s="27">
        <v>0.4</v>
      </c>
      <c r="X26" s="24">
        <v>7.26</v>
      </c>
      <c r="Y26" s="24">
        <v>6.1750088437510531</v>
      </c>
      <c r="Z26" s="24">
        <v>23.2</v>
      </c>
      <c r="AA26" s="27"/>
      <c r="AB26" s="27"/>
      <c r="AC26" s="27">
        <v>28.1</v>
      </c>
      <c r="AD26" s="27">
        <v>43.8</v>
      </c>
      <c r="AE26" s="24">
        <v>0.78990017421643988</v>
      </c>
      <c r="AF26" s="24">
        <v>0.79155470249520143</v>
      </c>
      <c r="AG26" s="24">
        <v>0.13275193798449614</v>
      </c>
      <c r="AH26" s="24">
        <v>0.92430664047969757</v>
      </c>
      <c r="AI26" s="49">
        <v>44.268369170537063</v>
      </c>
      <c r="AJ26" s="24">
        <v>45.192675811016763</v>
      </c>
      <c r="AK26" s="24">
        <v>113.56798621271244</v>
      </c>
      <c r="AL26" s="24">
        <v>12.071938492419282</v>
      </c>
      <c r="AM26" s="24">
        <v>9.4076014621867738</v>
      </c>
      <c r="AN26" s="24">
        <v>56.340307662956349</v>
      </c>
      <c r="AO26" s="24">
        <v>57.264614303436048</v>
      </c>
      <c r="AP26" s="24">
        <v>13.141772151898735</v>
      </c>
      <c r="AQ26" s="24">
        <v>5.3548945147679312</v>
      </c>
      <c r="AR26" s="24">
        <v>0.7104940792160066</v>
      </c>
      <c r="AS26" s="24">
        <v>18.496666666666666</v>
      </c>
      <c r="AT26" s="24"/>
      <c r="AU26" s="24"/>
      <c r="AV26" s="24"/>
      <c r="AW26" s="24"/>
      <c r="AX26" s="27"/>
    </row>
    <row r="27" spans="1:50">
      <c r="A27" s="27" t="s">
        <v>2498</v>
      </c>
      <c r="B27" s="27" t="s">
        <v>2569</v>
      </c>
      <c r="C27" s="27" t="s">
        <v>2554</v>
      </c>
      <c r="D27" s="27"/>
      <c r="E27" s="47">
        <v>45142</v>
      </c>
      <c r="F27" s="27" t="s">
        <v>2501</v>
      </c>
      <c r="G27" s="27" t="s">
        <v>2575</v>
      </c>
      <c r="H27" s="27">
        <v>1</v>
      </c>
      <c r="I27" s="27" t="s">
        <v>1671</v>
      </c>
      <c r="J27" s="50">
        <v>0.48333333333333334</v>
      </c>
      <c r="K27" s="27">
        <v>3</v>
      </c>
      <c r="L27" s="27">
        <v>1</v>
      </c>
      <c r="M27" s="27" t="s">
        <v>1659</v>
      </c>
      <c r="N27" s="27">
        <v>1.4</v>
      </c>
      <c r="O27" s="27">
        <v>0.8</v>
      </c>
      <c r="P27" s="27">
        <v>0.7</v>
      </c>
      <c r="Q27" s="27">
        <v>0.75</v>
      </c>
      <c r="R27" s="2663">
        <v>0.53571400000000002</v>
      </c>
      <c r="S27" s="27" t="s">
        <v>2577</v>
      </c>
      <c r="T27" s="27">
        <v>8.23</v>
      </c>
      <c r="U27" s="27">
        <v>22.9</v>
      </c>
      <c r="V27" s="50">
        <v>0.35416666666666669</v>
      </c>
      <c r="W27" s="27">
        <v>0.7</v>
      </c>
      <c r="X27" s="24">
        <v>7.39</v>
      </c>
      <c r="Y27" s="24">
        <v>6.237406792601158</v>
      </c>
      <c r="Z27" s="24">
        <v>23.5</v>
      </c>
      <c r="AA27" s="27"/>
      <c r="AB27" s="27"/>
      <c r="AC27" s="27">
        <v>29.5</v>
      </c>
      <c r="AD27" s="27">
        <v>45.9</v>
      </c>
      <c r="AE27" s="24">
        <v>0.64484194053948019</v>
      </c>
      <c r="AF27" s="24">
        <v>0.79155470249520143</v>
      </c>
      <c r="AG27" s="24">
        <v>0.16569767441860467</v>
      </c>
      <c r="AH27" s="24">
        <v>0.95725237691380616</v>
      </c>
      <c r="AI27" s="49">
        <v>34.535880651607854</v>
      </c>
      <c r="AJ27" s="24">
        <v>35.493133028521662</v>
      </c>
      <c r="AK27" s="24">
        <v>343.90204689744212</v>
      </c>
      <c r="AL27" s="24">
        <v>35.715536945139576</v>
      </c>
      <c r="AM27" s="24">
        <v>9.6289199690792486</v>
      </c>
      <c r="AN27" s="24">
        <v>70.25141759674743</v>
      </c>
      <c r="AO27" s="24">
        <v>71.208669973661245</v>
      </c>
      <c r="AP27" s="24">
        <v>8.3835443037974695</v>
      </c>
      <c r="AQ27" s="24">
        <v>2.0581223628691987</v>
      </c>
      <c r="AR27" s="24">
        <v>0.80289330922242319</v>
      </c>
      <c r="AS27" s="24">
        <v>10.441666666666668</v>
      </c>
      <c r="AT27" s="24"/>
      <c r="AU27" s="24"/>
      <c r="AV27" s="24"/>
      <c r="AW27" s="24"/>
      <c r="AX27" s="27"/>
    </row>
    <row r="28" spans="1:50">
      <c r="A28" s="27" t="s">
        <v>2498</v>
      </c>
      <c r="B28" s="27" t="s">
        <v>2571</v>
      </c>
      <c r="C28" s="27" t="s">
        <v>817</v>
      </c>
      <c r="D28" s="27" t="s">
        <v>1118</v>
      </c>
      <c r="E28" s="47">
        <v>45142</v>
      </c>
      <c r="F28" s="27" t="s">
        <v>2501</v>
      </c>
      <c r="G28" s="27" t="s">
        <v>2575</v>
      </c>
      <c r="H28" s="27">
        <v>2</v>
      </c>
      <c r="I28" s="27" t="s">
        <v>1671</v>
      </c>
      <c r="J28" s="50">
        <v>0.48333333333333334</v>
      </c>
      <c r="K28" s="27">
        <v>3</v>
      </c>
      <c r="L28" s="27">
        <v>1</v>
      </c>
      <c r="M28" s="27" t="s">
        <v>1659</v>
      </c>
      <c r="N28" s="27">
        <v>1.3</v>
      </c>
      <c r="O28" s="27">
        <v>0.7</v>
      </c>
      <c r="P28" s="27">
        <v>0.6</v>
      </c>
      <c r="Q28" s="27">
        <v>0.65</v>
      </c>
      <c r="R28" s="2663">
        <v>0.5</v>
      </c>
      <c r="S28" s="27" t="s">
        <v>2578</v>
      </c>
      <c r="T28" s="27">
        <v>7.64</v>
      </c>
      <c r="U28" s="27">
        <v>23.1</v>
      </c>
      <c r="V28" s="50">
        <v>0.36388888888888887</v>
      </c>
      <c r="W28" s="27">
        <v>0.15</v>
      </c>
      <c r="X28" s="24">
        <v>7.15</v>
      </c>
      <c r="Y28" s="24">
        <v>6.0814481036942194</v>
      </c>
      <c r="Z28" s="24">
        <v>23.2</v>
      </c>
      <c r="AA28" s="27"/>
      <c r="AB28" s="27"/>
      <c r="AC28" s="27">
        <v>28.1</v>
      </c>
      <c r="AD28" s="27">
        <v>43.8</v>
      </c>
      <c r="AE28" s="24">
        <v>0.69319468509846671</v>
      </c>
      <c r="AF28" s="24">
        <v>1.9057581573896352</v>
      </c>
      <c r="AG28" s="24">
        <v>0.18992248062015504</v>
      </c>
      <c r="AH28" s="24">
        <v>2.0956806380097901</v>
      </c>
      <c r="AI28" s="49">
        <v>43.635858660923375</v>
      </c>
      <c r="AJ28" s="24">
        <v>45.731539298933164</v>
      </c>
      <c r="AK28" s="24">
        <v>193.65404392292717</v>
      </c>
      <c r="AL28" s="24">
        <v>21.838245488989116</v>
      </c>
      <c r="AM28" s="24">
        <v>8.8676557840037056</v>
      </c>
      <c r="AN28" s="24">
        <v>65.474104149912492</v>
      </c>
      <c r="AO28" s="24">
        <v>67.569784787922288</v>
      </c>
      <c r="AP28" s="24">
        <v>9.5768776371308011</v>
      </c>
      <c r="AQ28" s="24">
        <v>4.1225890295358649</v>
      </c>
      <c r="AR28" s="24">
        <v>0.69906937767388522</v>
      </c>
      <c r="AS28" s="24">
        <v>13.699466666666666</v>
      </c>
      <c r="AT28" s="24"/>
      <c r="AU28" s="24"/>
      <c r="AV28" s="24"/>
      <c r="AW28" s="24"/>
      <c r="AX28" s="27"/>
    </row>
    <row r="29" spans="1:50">
      <c r="A29" s="27" t="s">
        <v>2498</v>
      </c>
      <c r="B29" s="27" t="s">
        <v>2571</v>
      </c>
      <c r="C29" s="27" t="s">
        <v>817</v>
      </c>
      <c r="D29" s="27" t="s">
        <v>1130</v>
      </c>
      <c r="E29" s="47">
        <v>45142</v>
      </c>
      <c r="F29" s="27" t="s">
        <v>2501</v>
      </c>
      <c r="G29" s="27" t="s">
        <v>2575</v>
      </c>
      <c r="H29" s="27">
        <v>2</v>
      </c>
      <c r="I29" s="27" t="s">
        <v>1671</v>
      </c>
      <c r="J29" s="50">
        <v>0.48333333333333334</v>
      </c>
      <c r="K29" s="27">
        <v>3</v>
      </c>
      <c r="L29" s="27">
        <v>1</v>
      </c>
      <c r="M29" s="27" t="s">
        <v>1659</v>
      </c>
      <c r="N29" s="27">
        <v>1.3</v>
      </c>
      <c r="O29" s="27">
        <v>0.7</v>
      </c>
      <c r="P29" s="27">
        <v>0.6</v>
      </c>
      <c r="Q29" s="27">
        <v>0.65</v>
      </c>
      <c r="R29" s="2663">
        <v>0.5</v>
      </c>
      <c r="S29" s="27" t="s">
        <v>2578</v>
      </c>
      <c r="T29" s="27">
        <v>7.64</v>
      </c>
      <c r="U29" s="27">
        <v>23.1</v>
      </c>
      <c r="V29" s="50">
        <v>0.36388888888888887</v>
      </c>
      <c r="W29" s="27">
        <v>0.15</v>
      </c>
      <c r="X29" s="24">
        <v>7.15</v>
      </c>
      <c r="Y29" s="24">
        <v>6.0849523194786341</v>
      </c>
      <c r="Z29" s="24">
        <v>23.2</v>
      </c>
      <c r="AA29" s="27"/>
      <c r="AB29" s="27"/>
      <c r="AC29" s="27">
        <v>28</v>
      </c>
      <c r="AD29" s="27">
        <v>43.6</v>
      </c>
      <c r="AE29" s="24">
        <v>0.74154742965745335</v>
      </c>
      <c r="AF29" s="24">
        <v>1.7720537428023029</v>
      </c>
      <c r="AG29" s="24">
        <v>0.19864341085271314</v>
      </c>
      <c r="AH29" s="24">
        <v>1.970697153655016</v>
      </c>
      <c r="AI29" s="49">
        <v>40.52766121777978</v>
      </c>
      <c r="AJ29" s="24">
        <v>42.498358371434797</v>
      </c>
      <c r="AK29" s="24">
        <v>307.96299228839337</v>
      </c>
      <c r="AL29" s="24">
        <v>32.206336806802682</v>
      </c>
      <c r="AM29" s="24">
        <v>9.562186290722293</v>
      </c>
      <c r="AN29" s="24">
        <v>72.733998024582462</v>
      </c>
      <c r="AO29" s="24">
        <v>74.704695178237472</v>
      </c>
      <c r="AP29" s="24">
        <v>13.35324894514768</v>
      </c>
      <c r="AQ29" s="24">
        <v>7.3630177215189843</v>
      </c>
      <c r="AR29" s="24">
        <v>0.64457796185031813</v>
      </c>
      <c r="AS29" s="24">
        <v>20.716266666666662</v>
      </c>
      <c r="AT29" s="24"/>
      <c r="AU29" s="24"/>
      <c r="AV29" s="24"/>
      <c r="AW29" s="24"/>
      <c r="AX29" s="27"/>
    </row>
    <row r="30" spans="1:50">
      <c r="A30" s="27" t="s">
        <v>2498</v>
      </c>
      <c r="B30" s="27" t="s">
        <v>2571</v>
      </c>
      <c r="C30" s="27" t="s">
        <v>814</v>
      </c>
      <c r="D30" s="27"/>
      <c r="E30" s="47">
        <v>45142</v>
      </c>
      <c r="F30" s="27" t="s">
        <v>2501</v>
      </c>
      <c r="G30" s="27" t="s">
        <v>2575</v>
      </c>
      <c r="H30" s="27">
        <v>2</v>
      </c>
      <c r="I30" s="27" t="s">
        <v>1671</v>
      </c>
      <c r="J30" s="50">
        <v>0.48333333333333334</v>
      </c>
      <c r="K30" s="27">
        <v>3</v>
      </c>
      <c r="L30" s="27">
        <v>1</v>
      </c>
      <c r="M30" s="27" t="s">
        <v>1659</v>
      </c>
      <c r="N30" s="27">
        <v>1.3</v>
      </c>
      <c r="O30" s="27">
        <v>0.7</v>
      </c>
      <c r="P30" s="27">
        <v>0.6</v>
      </c>
      <c r="Q30" s="27">
        <v>0.65</v>
      </c>
      <c r="R30" s="2663">
        <v>0.5</v>
      </c>
      <c r="S30" s="27" t="s">
        <v>2579</v>
      </c>
      <c r="T30" s="27">
        <v>7.64</v>
      </c>
      <c r="U30" s="27">
        <v>23.1</v>
      </c>
      <c r="V30" s="50">
        <v>0.3666666666666667</v>
      </c>
      <c r="W30" s="27">
        <v>0.9</v>
      </c>
      <c r="X30" s="24">
        <v>7.1</v>
      </c>
      <c r="Y30" s="24">
        <v>6.0493656432442275</v>
      </c>
      <c r="Z30" s="24">
        <v>23.2</v>
      </c>
      <c r="AA30" s="27"/>
      <c r="AB30" s="27"/>
      <c r="AC30" s="27">
        <v>27.8</v>
      </c>
      <c r="AD30" s="27">
        <v>43.5</v>
      </c>
      <c r="AE30" s="24">
        <v>0.71737105737796003</v>
      </c>
      <c r="AF30" s="24">
        <v>0.83612284069097886</v>
      </c>
      <c r="AG30" s="25">
        <v>0.10562837316885121</v>
      </c>
      <c r="AH30" s="24">
        <v>0.94175121385983007</v>
      </c>
      <c r="AI30" s="49">
        <v>35.581007406829826</v>
      </c>
      <c r="AJ30" s="24">
        <v>36.522758620689658</v>
      </c>
      <c r="AK30" s="24">
        <v>345.57518724236996</v>
      </c>
      <c r="AL30" s="24">
        <v>35.875046042336706</v>
      </c>
      <c r="AM30" s="24">
        <v>9.632745469777273</v>
      </c>
      <c r="AN30" s="24">
        <v>71.456053449166532</v>
      </c>
      <c r="AO30" s="24">
        <v>72.397804663026363</v>
      </c>
      <c r="AP30" s="24">
        <v>14.138734177215191</v>
      </c>
      <c r="AQ30" s="24">
        <v>4.2863324894514818</v>
      </c>
      <c r="AR30" s="24">
        <v>0.76736407162064646</v>
      </c>
      <c r="AS30" s="24">
        <v>18.425066666666673</v>
      </c>
      <c r="AT30" s="24"/>
      <c r="AU30" s="24"/>
      <c r="AV30" s="24"/>
      <c r="AW30" s="24"/>
      <c r="AX30" s="27"/>
    </row>
    <row r="31" spans="1:50">
      <c r="A31" s="27" t="s">
        <v>2498</v>
      </c>
      <c r="B31" s="27" t="s">
        <v>2573</v>
      </c>
      <c r="C31" s="27" t="s">
        <v>2554</v>
      </c>
      <c r="D31" s="27"/>
      <c r="E31" s="47">
        <v>45142</v>
      </c>
      <c r="F31" s="27" t="s">
        <v>2501</v>
      </c>
      <c r="G31" s="27" t="s">
        <v>2575</v>
      </c>
      <c r="H31" s="27">
        <v>2</v>
      </c>
      <c r="I31" s="27" t="s">
        <v>1671</v>
      </c>
      <c r="J31" s="50">
        <v>0.48333333333333334</v>
      </c>
      <c r="K31" s="27">
        <v>3</v>
      </c>
      <c r="L31" s="27">
        <v>1</v>
      </c>
      <c r="M31" s="27" t="s">
        <v>1659</v>
      </c>
      <c r="N31" s="27">
        <v>1.2</v>
      </c>
      <c r="O31" s="27">
        <v>0.6</v>
      </c>
      <c r="P31" s="27">
        <v>0.5</v>
      </c>
      <c r="Q31" s="27">
        <v>0.55000000000000004</v>
      </c>
      <c r="R31" s="2663">
        <v>0.45833299999999999</v>
      </c>
      <c r="S31" s="27" t="s">
        <v>2580</v>
      </c>
      <c r="T31" s="27">
        <v>7.97</v>
      </c>
      <c r="U31" s="27">
        <v>23</v>
      </c>
      <c r="V31" s="50">
        <v>0.35972222222222222</v>
      </c>
      <c r="W31" s="27">
        <v>0.6</v>
      </c>
      <c r="X31" s="24">
        <v>7.49</v>
      </c>
      <c r="Y31" s="24">
        <v>6.3823999295324398</v>
      </c>
      <c r="Z31" s="24">
        <v>23.3</v>
      </c>
      <c r="AA31" s="27"/>
      <c r="AB31" s="27"/>
      <c r="AC31" s="27">
        <v>27.8</v>
      </c>
      <c r="AD31" s="27">
        <v>43.4</v>
      </c>
      <c r="AE31" s="24">
        <v>0.78990017421643988</v>
      </c>
      <c r="AF31" s="24">
        <v>0.52414587332053753</v>
      </c>
      <c r="AG31" s="24">
        <v>2.5000000000000001E-2</v>
      </c>
      <c r="AH31" s="24">
        <v>0.54914587332053755</v>
      </c>
      <c r="AI31" s="49">
        <v>39.021642304019366</v>
      </c>
      <c r="AJ31" s="24">
        <v>39.570788177339907</v>
      </c>
      <c r="AK31" s="24">
        <v>336.4063781521657</v>
      </c>
      <c r="AL31" s="24">
        <v>36.353573333928104</v>
      </c>
      <c r="AM31" s="24">
        <v>9.2537362163021264</v>
      </c>
      <c r="AN31" s="24">
        <v>75.375215637947463</v>
      </c>
      <c r="AO31" s="24">
        <v>75.924361511268017</v>
      </c>
      <c r="AP31" s="24">
        <v>9.3654008438818579</v>
      </c>
      <c r="AQ31" s="24">
        <v>11.159932489451476</v>
      </c>
      <c r="AR31" s="24">
        <v>0.45628495731527818</v>
      </c>
      <c r="AS31" s="24">
        <v>20.525333333333336</v>
      </c>
      <c r="AT31" s="24"/>
      <c r="AU31" s="24"/>
      <c r="AV31" s="24"/>
      <c r="AW31" s="24"/>
      <c r="AX31" s="27"/>
    </row>
    <row r="32" spans="1:50">
      <c r="A32" s="27" t="s">
        <v>2498</v>
      </c>
      <c r="B32" s="27" t="s">
        <v>2553</v>
      </c>
      <c r="C32" s="27"/>
      <c r="D32" s="27"/>
      <c r="E32" s="47">
        <v>45156</v>
      </c>
      <c r="F32" s="27" t="s">
        <v>2501</v>
      </c>
      <c r="G32" s="27" t="s">
        <v>2581</v>
      </c>
      <c r="H32" s="27">
        <v>2</v>
      </c>
      <c r="I32" s="27" t="s">
        <v>1671</v>
      </c>
      <c r="J32" s="50">
        <v>0.46180555555555558</v>
      </c>
      <c r="K32" s="27">
        <v>5</v>
      </c>
      <c r="L32" s="27">
        <v>3</v>
      </c>
      <c r="M32" s="27" t="s">
        <v>817</v>
      </c>
      <c r="N32" s="27">
        <v>1</v>
      </c>
      <c r="O32" s="27">
        <v>0.6</v>
      </c>
      <c r="P32" s="27">
        <v>0.5</v>
      </c>
      <c r="Q32" s="27">
        <v>0.55000000000000004</v>
      </c>
      <c r="R32" s="2663">
        <v>0.55000000000000004</v>
      </c>
      <c r="S32" s="27" t="s">
        <v>2582</v>
      </c>
      <c r="T32" s="27">
        <v>7.72</v>
      </c>
      <c r="U32" s="27">
        <v>23.6</v>
      </c>
      <c r="V32" s="50">
        <v>0.36458333333333331</v>
      </c>
      <c r="W32" s="27">
        <v>0.5</v>
      </c>
      <c r="X32" s="24">
        <v>5.28</v>
      </c>
      <c r="Y32" s="24">
        <v>4.6146181656564176</v>
      </c>
      <c r="Z32" s="24">
        <v>23.3</v>
      </c>
      <c r="AA32" s="27"/>
      <c r="AB32" s="27"/>
      <c r="AC32" s="27">
        <v>23.4</v>
      </c>
      <c r="AD32" s="27">
        <v>37.1</v>
      </c>
      <c r="AE32" s="24">
        <v>0.96086636286202953</v>
      </c>
      <c r="AF32" s="24">
        <v>1.3625714732616139</v>
      </c>
      <c r="AG32" s="25">
        <v>0.2027756360832691</v>
      </c>
      <c r="AH32" s="24">
        <v>1.565347109344883</v>
      </c>
      <c r="AI32" s="49">
        <v>22.48819968868467</v>
      </c>
      <c r="AJ32" s="24">
        <v>24.053546798029554</v>
      </c>
      <c r="AK32" s="24">
        <v>234.63642157168687</v>
      </c>
      <c r="AL32" s="24">
        <v>37.31425312386537</v>
      </c>
      <c r="AM32" s="24">
        <v>6.2881178619013713</v>
      </c>
      <c r="AN32" s="24">
        <v>59.802452812550044</v>
      </c>
      <c r="AO32" s="24">
        <v>61.367799921894928</v>
      </c>
      <c r="AP32" s="24">
        <v>15.181012658227848</v>
      </c>
      <c r="AQ32" s="24">
        <v>14.711987341772154</v>
      </c>
      <c r="AR32" s="24">
        <v>0.50784506935496099</v>
      </c>
      <c r="AS32" s="24">
        <v>29.893000000000001</v>
      </c>
      <c r="AT32" s="24"/>
      <c r="AU32" s="24"/>
      <c r="AV32" s="24"/>
      <c r="AW32" s="24"/>
      <c r="AX32" s="27"/>
    </row>
    <row r="33" spans="1:50">
      <c r="A33" s="27" t="s">
        <v>2498</v>
      </c>
      <c r="B33" s="27" t="s">
        <v>2557</v>
      </c>
      <c r="C33" s="27"/>
      <c r="D33" s="27"/>
      <c r="E33" s="47">
        <v>45156</v>
      </c>
      <c r="F33" s="27" t="s">
        <v>2501</v>
      </c>
      <c r="G33" s="27" t="s">
        <v>2581</v>
      </c>
      <c r="H33" s="27">
        <v>1</v>
      </c>
      <c r="I33" s="27" t="s">
        <v>1671</v>
      </c>
      <c r="J33" s="50">
        <v>0.46180555555555558</v>
      </c>
      <c r="K33" s="27">
        <v>5</v>
      </c>
      <c r="L33" s="27">
        <v>3</v>
      </c>
      <c r="M33" s="27" t="s">
        <v>817</v>
      </c>
      <c r="N33" s="27">
        <v>1.4</v>
      </c>
      <c r="O33" s="27">
        <v>0.8</v>
      </c>
      <c r="P33" s="27">
        <v>0.6</v>
      </c>
      <c r="Q33" s="27">
        <v>0.7</v>
      </c>
      <c r="R33" s="2663">
        <v>0.5</v>
      </c>
      <c r="S33" s="27" t="s">
        <v>2582</v>
      </c>
      <c r="T33" s="27">
        <v>8.1</v>
      </c>
      <c r="U33" s="27">
        <v>23</v>
      </c>
      <c r="V33" s="50">
        <v>0.3444444444444445</v>
      </c>
      <c r="W33" s="27">
        <v>0.7</v>
      </c>
      <c r="X33" s="24">
        <v>4.4400000000000004</v>
      </c>
      <c r="Y33" s="24">
        <v>3.8608162019706946</v>
      </c>
      <c r="Z33" s="24">
        <v>23.4</v>
      </c>
      <c r="AA33" s="27"/>
      <c r="AB33" s="27"/>
      <c r="AC33" s="27">
        <v>24.3</v>
      </c>
      <c r="AD33" s="27">
        <v>38.4</v>
      </c>
      <c r="AE33" s="24">
        <v>0.74817095901800468</v>
      </c>
      <c r="AF33" s="24">
        <v>3.1852830254262323</v>
      </c>
      <c r="AG33" s="25">
        <v>0.65612952968388594</v>
      </c>
      <c r="AH33" s="24">
        <v>3.8414125551101184</v>
      </c>
      <c r="AI33" s="49">
        <v>27.970754932574614</v>
      </c>
      <c r="AJ33" s="24">
        <v>31.812167487684732</v>
      </c>
      <c r="AK33" s="24">
        <v>250.99973414508057</v>
      </c>
      <c r="AL33" s="24">
        <v>38.869466821537394</v>
      </c>
      <c r="AM33" s="24">
        <v>6.4575039142549482</v>
      </c>
      <c r="AN33" s="24">
        <v>66.840221754112008</v>
      </c>
      <c r="AO33" s="24">
        <v>70.681634309222119</v>
      </c>
      <c r="AP33" s="24">
        <v>13.821518987341772</v>
      </c>
      <c r="AQ33" s="24">
        <v>13.207481012658233</v>
      </c>
      <c r="AR33" s="24">
        <v>0.51135887333389207</v>
      </c>
      <c r="AS33" s="24">
        <v>27.029000000000003</v>
      </c>
      <c r="AT33" s="24"/>
      <c r="AU33" s="24"/>
      <c r="AV33" s="24"/>
      <c r="AW33" s="24"/>
      <c r="AX33" s="27"/>
    </row>
    <row r="34" spans="1:50">
      <c r="A34" s="27" t="s">
        <v>2498</v>
      </c>
      <c r="B34" s="27" t="s">
        <v>2560</v>
      </c>
      <c r="C34" s="27" t="s">
        <v>817</v>
      </c>
      <c r="D34" s="27"/>
      <c r="E34" s="47">
        <v>45156</v>
      </c>
      <c r="F34" s="27" t="s">
        <v>2501</v>
      </c>
      <c r="G34" s="27" t="s">
        <v>2581</v>
      </c>
      <c r="H34" s="27">
        <v>2</v>
      </c>
      <c r="I34" s="27" t="s">
        <v>1671</v>
      </c>
      <c r="J34" s="50">
        <v>0.46180555555555558</v>
      </c>
      <c r="K34" s="27">
        <v>5</v>
      </c>
      <c r="L34" s="27">
        <v>3</v>
      </c>
      <c r="M34" s="27" t="s">
        <v>817</v>
      </c>
      <c r="N34" s="27">
        <v>1.4</v>
      </c>
      <c r="O34" s="27">
        <v>0.7</v>
      </c>
      <c r="P34" s="27">
        <v>0.5</v>
      </c>
      <c r="Q34" s="27">
        <v>0.6</v>
      </c>
      <c r="R34" s="2663">
        <v>0.4285714285714286</v>
      </c>
      <c r="S34" s="27" t="s">
        <v>2582</v>
      </c>
      <c r="T34" s="27">
        <v>7.64</v>
      </c>
      <c r="U34" s="27">
        <v>23.6</v>
      </c>
      <c r="V34" s="50">
        <v>0.3576388888888889</v>
      </c>
      <c r="W34" s="27">
        <v>0.15</v>
      </c>
      <c r="X34" s="24">
        <v>5.79</v>
      </c>
      <c r="Y34" s="24">
        <v>5.0632620465087435</v>
      </c>
      <c r="Z34" s="24">
        <v>23.3</v>
      </c>
      <c r="AA34" s="27"/>
      <c r="AB34" s="27"/>
      <c r="AC34" s="27">
        <v>23.3</v>
      </c>
      <c r="AD34" s="27">
        <v>37</v>
      </c>
      <c r="AE34" s="24">
        <v>0.30805687203791471</v>
      </c>
      <c r="AF34" s="24">
        <v>0.21807817306522503</v>
      </c>
      <c r="AG34" s="25">
        <v>0.20046260601387819</v>
      </c>
      <c r="AH34" s="24">
        <v>0.41854077907910325</v>
      </c>
      <c r="AI34" s="49">
        <v>23.357912422891342</v>
      </c>
      <c r="AJ34" s="24">
        <v>23.776453201970444</v>
      </c>
      <c r="AK34" s="24">
        <v>272.28207933256198</v>
      </c>
      <c r="AL34" s="24">
        <v>43.176212445859953</v>
      </c>
      <c r="AM34" s="24">
        <v>6.3062983969236592</v>
      </c>
      <c r="AN34" s="24">
        <v>66.534124868751292</v>
      </c>
      <c r="AO34" s="24">
        <v>66.952665647830401</v>
      </c>
      <c r="AP34" s="24">
        <v>17.446835443037976</v>
      </c>
      <c r="AQ34" s="24">
        <v>9.7611645569620222</v>
      </c>
      <c r="AR34" s="24">
        <v>0.64123917388407736</v>
      </c>
      <c r="AS34" s="24">
        <v>27.207999999999998</v>
      </c>
      <c r="AT34" s="24"/>
      <c r="AU34" s="24"/>
      <c r="AV34" s="24"/>
      <c r="AW34" s="24"/>
      <c r="AX34" s="27"/>
    </row>
    <row r="35" spans="1:50">
      <c r="A35" s="27" t="s">
        <v>2498</v>
      </c>
      <c r="B35" s="27" t="s">
        <v>2560</v>
      </c>
      <c r="C35" s="27" t="s">
        <v>814</v>
      </c>
      <c r="D35" s="27"/>
      <c r="E35" s="47">
        <v>45156</v>
      </c>
      <c r="F35" s="27" t="s">
        <v>2501</v>
      </c>
      <c r="G35" s="27" t="s">
        <v>2581</v>
      </c>
      <c r="H35" s="27">
        <v>2</v>
      </c>
      <c r="I35" s="27" t="s">
        <v>1671</v>
      </c>
      <c r="J35" s="50">
        <v>0.46180555555555558</v>
      </c>
      <c r="K35" s="27">
        <v>5</v>
      </c>
      <c r="L35" s="27">
        <v>3</v>
      </c>
      <c r="M35" s="27" t="s">
        <v>817</v>
      </c>
      <c r="N35" s="27">
        <v>1.4</v>
      </c>
      <c r="O35" s="27">
        <v>0.7</v>
      </c>
      <c r="P35" s="27">
        <v>0.5</v>
      </c>
      <c r="Q35" s="27">
        <v>0.6</v>
      </c>
      <c r="R35" s="2663">
        <v>0.4285714285714286</v>
      </c>
      <c r="S35" s="27" t="s">
        <v>2582</v>
      </c>
      <c r="T35" s="27">
        <v>7.64</v>
      </c>
      <c r="U35" s="27">
        <v>23.6</v>
      </c>
      <c r="V35" s="50">
        <v>0.35902777777777778</v>
      </c>
      <c r="W35" s="27">
        <v>1</v>
      </c>
      <c r="X35" s="24">
        <v>5.63</v>
      </c>
      <c r="Y35" s="24">
        <v>4.9233446151717137</v>
      </c>
      <c r="Z35" s="24">
        <v>23.3</v>
      </c>
      <c r="AA35" s="27"/>
      <c r="AB35" s="27"/>
      <c r="AC35" s="27">
        <v>23.3</v>
      </c>
      <c r="AD35" s="27">
        <v>37</v>
      </c>
      <c r="AE35" s="24">
        <v>0.37772511848341234</v>
      </c>
      <c r="AF35" s="24">
        <v>0.17568953231721063</v>
      </c>
      <c r="AG35" s="25">
        <v>0.42251349267540483</v>
      </c>
      <c r="AH35" s="24">
        <v>0.59820302499261546</v>
      </c>
      <c r="AI35" s="49">
        <v>22.180713231165022</v>
      </c>
      <c r="AJ35" s="24">
        <v>22.778916256157636</v>
      </c>
      <c r="AK35" s="24">
        <v>265.5058609356044</v>
      </c>
      <c r="AL35" s="24">
        <v>40.30504869631158</v>
      </c>
      <c r="AM35" s="24">
        <v>6.5874095063406175</v>
      </c>
      <c r="AN35" s="24">
        <v>62.485761927476602</v>
      </c>
      <c r="AO35" s="24">
        <v>63.083964952469216</v>
      </c>
      <c r="AP35" s="24">
        <v>16.540506329113924</v>
      </c>
      <c r="AQ35" s="24">
        <v>15.679493670886075</v>
      </c>
      <c r="AR35" s="24">
        <v>0.51336146272855132</v>
      </c>
      <c r="AS35" s="24">
        <v>32.22</v>
      </c>
      <c r="AT35" s="24"/>
      <c r="AU35" s="24"/>
      <c r="AV35" s="24"/>
      <c r="AW35" s="24"/>
      <c r="AX35" s="27"/>
    </row>
    <row r="36" spans="1:50">
      <c r="A36" s="27" t="s">
        <v>2498</v>
      </c>
      <c r="B36" s="27" t="s">
        <v>2564</v>
      </c>
      <c r="C36" s="27"/>
      <c r="D36" s="27"/>
      <c r="E36" s="47">
        <v>45156</v>
      </c>
      <c r="F36" s="27" t="s">
        <v>2501</v>
      </c>
      <c r="G36" s="27" t="s">
        <v>2581</v>
      </c>
      <c r="H36" s="27">
        <v>2</v>
      </c>
      <c r="I36" s="27" t="s">
        <v>1671</v>
      </c>
      <c r="J36" s="50">
        <v>0.46180555555555558</v>
      </c>
      <c r="K36" s="27">
        <v>5</v>
      </c>
      <c r="L36" s="27">
        <v>3</v>
      </c>
      <c r="M36" s="27" t="s">
        <v>817</v>
      </c>
      <c r="N36" s="27">
        <v>1.3</v>
      </c>
      <c r="O36" s="27">
        <v>0.75</v>
      </c>
      <c r="P36" s="27">
        <v>0.6</v>
      </c>
      <c r="Q36" s="27">
        <v>0.67500000000000004</v>
      </c>
      <c r="R36" s="2663">
        <v>0.51923076923076927</v>
      </c>
      <c r="S36" s="27" t="s">
        <v>2583</v>
      </c>
      <c r="T36" s="27">
        <v>7.38</v>
      </c>
      <c r="U36" s="27">
        <v>23.4</v>
      </c>
      <c r="V36" s="50">
        <v>0.35416666666666669</v>
      </c>
      <c r="W36" s="27">
        <v>0.65</v>
      </c>
      <c r="X36" s="24">
        <v>5.83</v>
      </c>
      <c r="Y36" s="24">
        <v>5.1021682119210654</v>
      </c>
      <c r="Z36" s="24">
        <v>23.5</v>
      </c>
      <c r="AA36" s="27"/>
      <c r="AB36" s="27"/>
      <c r="AC36" s="27">
        <v>23.2</v>
      </c>
      <c r="AD36" s="27">
        <v>36.9</v>
      </c>
      <c r="AE36" s="24">
        <v>0.19194312796208532</v>
      </c>
      <c r="AF36" s="24">
        <v>0.21807817306522503</v>
      </c>
      <c r="AG36" s="25">
        <v>0.39244410177332312</v>
      </c>
      <c r="AH36" s="24">
        <v>0.61052227483854815</v>
      </c>
      <c r="AI36" s="49">
        <v>18.42763043452106</v>
      </c>
      <c r="AJ36" s="24">
        <v>19.038152709359608</v>
      </c>
      <c r="AK36" s="24">
        <v>289.14733400943408</v>
      </c>
      <c r="AL36" s="24">
        <v>45.688480726714779</v>
      </c>
      <c r="AM36" s="24">
        <v>6.3286703652714165</v>
      </c>
      <c r="AN36" s="24">
        <v>64.116111161235835</v>
      </c>
      <c r="AO36" s="24">
        <v>64.726633436074394</v>
      </c>
      <c r="AP36" s="24">
        <v>17.673417721518987</v>
      </c>
      <c r="AQ36" s="24">
        <v>10.250582278481014</v>
      </c>
      <c r="AR36" s="24">
        <v>0.63291139240506333</v>
      </c>
      <c r="AS36" s="24">
        <v>27.923999999999999</v>
      </c>
      <c r="AT36" s="24"/>
      <c r="AU36" s="24"/>
      <c r="AV36" s="24"/>
      <c r="AW36" s="24"/>
      <c r="AX36" s="27"/>
    </row>
    <row r="37" spans="1:50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61"/>
      <c r="R37" s="2761"/>
      <c r="S37" s="2766"/>
      <c r="T37" s="2761"/>
      <c r="U37" s="2769"/>
      <c r="V37" s="2769"/>
      <c r="W37" s="27"/>
      <c r="X37" s="24"/>
      <c r="Y37" s="24"/>
      <c r="Z37" s="24"/>
      <c r="AA37" s="27"/>
      <c r="AB37" s="27"/>
      <c r="AC37" s="27"/>
      <c r="AD37" s="27"/>
      <c r="AE37" s="27"/>
      <c r="AF37" s="27"/>
      <c r="AG37" s="24"/>
      <c r="AH37" s="24"/>
      <c r="AI37" s="24"/>
      <c r="AJ37" s="24"/>
      <c r="AK37" s="24"/>
      <c r="AL37" s="24"/>
      <c r="AM37" s="24"/>
      <c r="AN37" s="27"/>
      <c r="AO37" s="27"/>
      <c r="AP37" s="24"/>
      <c r="AQ37" s="24"/>
      <c r="AR37" s="24"/>
      <c r="AS37" s="24"/>
      <c r="AT37" s="24"/>
      <c r="AU37" s="24"/>
      <c r="AV37" s="24"/>
      <c r="AW37" s="24"/>
      <c r="AX37" s="27"/>
    </row>
    <row r="38" spans="1:50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61"/>
      <c r="R38" s="2761"/>
      <c r="S38" s="2766"/>
      <c r="T38" s="2761"/>
      <c r="U38" s="2769"/>
      <c r="V38" s="2761"/>
      <c r="W38" s="27"/>
      <c r="X38" s="24"/>
      <c r="Y38" s="24"/>
      <c r="Z38" s="24"/>
      <c r="AA38" s="27"/>
      <c r="AB38" s="27"/>
      <c r="AC38" s="27"/>
      <c r="AD38" s="27"/>
      <c r="AE38" s="47"/>
      <c r="AF38" s="24"/>
      <c r="AG38" s="24"/>
      <c r="AH38" s="24"/>
      <c r="AI38" s="24"/>
      <c r="AJ38" s="2784"/>
      <c r="AK38" s="24"/>
      <c r="AL38" s="24"/>
      <c r="AM38" s="24"/>
      <c r="AN38" s="27"/>
      <c r="AO38" s="27"/>
      <c r="AP38" s="24"/>
      <c r="AQ38" s="24"/>
      <c r="AR38" s="24"/>
      <c r="AS38" s="27"/>
      <c r="AT38" s="24"/>
      <c r="AU38" s="24"/>
      <c r="AV38" s="24"/>
      <c r="AW38" s="24"/>
      <c r="AX38" s="27"/>
    </row>
    <row r="39" spans="1:50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70"/>
      <c r="Q39" s="2770"/>
      <c r="R39" s="2770"/>
      <c r="S39" s="2785"/>
      <c r="T39" s="2770"/>
      <c r="U39" s="2771"/>
      <c r="V39" s="2770"/>
      <c r="W39" s="27"/>
      <c r="X39" s="24"/>
      <c r="Y39" s="24"/>
      <c r="Z39" s="24"/>
      <c r="AA39" s="27"/>
      <c r="AB39" s="27"/>
      <c r="AC39" s="27"/>
      <c r="AD39" s="27"/>
      <c r="AE39" s="47"/>
      <c r="AF39" s="2784"/>
      <c r="AG39" s="24"/>
      <c r="AH39" s="2784"/>
      <c r="AI39" s="2786"/>
      <c r="AJ39" s="24"/>
      <c r="AK39" s="24"/>
      <c r="AL39" s="24"/>
      <c r="AM39" s="24"/>
      <c r="AN39" s="27"/>
      <c r="AO39" s="27"/>
      <c r="AP39" s="24"/>
      <c r="AQ39" s="24"/>
      <c r="AR39" s="24"/>
      <c r="AS39" s="24"/>
      <c r="AT39" s="24"/>
      <c r="AU39" s="24"/>
      <c r="AV39" s="24"/>
      <c r="AW39" s="24"/>
      <c r="AX39" s="27"/>
    </row>
    <row r="40" spans="1:50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47"/>
      <c r="T40" s="27"/>
      <c r="U40" s="24"/>
      <c r="W40" s="27"/>
      <c r="X40" s="24"/>
      <c r="Y40" s="24"/>
      <c r="Z40" s="24"/>
      <c r="AA40" s="27"/>
      <c r="AB40" s="27"/>
      <c r="AC40" s="27"/>
      <c r="AD40" s="27"/>
      <c r="AE40" s="47"/>
      <c r="AF40" s="24"/>
      <c r="AG40" s="24"/>
      <c r="AH40" s="24"/>
      <c r="AI40" s="27"/>
      <c r="AJ40" s="24"/>
      <c r="AK40" s="24"/>
      <c r="AL40" s="24"/>
      <c r="AM40" s="24"/>
      <c r="AN40" s="27"/>
      <c r="AO40" s="27"/>
      <c r="AP40" s="24"/>
      <c r="AQ40" s="24"/>
      <c r="AR40" s="24"/>
      <c r="AS40" s="27"/>
      <c r="AT40" s="24"/>
      <c r="AU40" s="24"/>
      <c r="AV40" s="24"/>
      <c r="AW40" s="24"/>
      <c r="AX40" s="27"/>
    </row>
    <row r="41" spans="1:50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47"/>
      <c r="T41" s="27"/>
      <c r="U41" s="24"/>
      <c r="W41" s="27"/>
      <c r="X41" s="24"/>
      <c r="Y41" s="24"/>
      <c r="Z41" s="24"/>
      <c r="AA41" s="27"/>
      <c r="AB41" s="27"/>
      <c r="AC41" s="27"/>
      <c r="AD41" s="27"/>
      <c r="AE41" s="47"/>
      <c r="AF41" s="2784"/>
      <c r="AG41" s="24"/>
      <c r="AH41" s="2784"/>
      <c r="AI41" s="2786"/>
      <c r="AJ41" s="24"/>
      <c r="AK41" s="24"/>
      <c r="AL41" s="24"/>
      <c r="AM41" s="24"/>
      <c r="AN41" s="27"/>
      <c r="AO41" s="27"/>
      <c r="AP41" s="24"/>
      <c r="AQ41" s="24"/>
      <c r="AR41" s="24"/>
      <c r="AS41" s="27"/>
      <c r="AT41" s="24"/>
      <c r="AU41" s="24"/>
      <c r="AV41" s="24"/>
      <c r="AW41" s="24"/>
      <c r="AX41" s="27"/>
    </row>
    <row r="42" spans="1:50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47"/>
      <c r="T42" s="27"/>
      <c r="U42" s="24"/>
      <c r="W42" s="27"/>
      <c r="X42" s="24"/>
      <c r="Y42" s="24"/>
      <c r="Z42" s="24"/>
      <c r="AA42" s="27"/>
      <c r="AB42" s="27"/>
      <c r="AC42" s="27"/>
      <c r="AD42" s="27"/>
      <c r="AE42" s="47"/>
      <c r="AF42" s="24"/>
      <c r="AG42" s="24"/>
      <c r="AH42" s="25"/>
      <c r="AI42" s="115"/>
      <c r="AJ42" s="24"/>
      <c r="AK42" s="24"/>
      <c r="AL42" s="24"/>
      <c r="AM42" s="24"/>
      <c r="AN42" s="27"/>
      <c r="AO42" s="27"/>
      <c r="AP42" s="27"/>
      <c r="AQ42" s="27"/>
      <c r="AR42" s="27"/>
      <c r="AS42" s="27"/>
      <c r="AT42" s="24"/>
      <c r="AU42" s="24"/>
      <c r="AV42" s="24"/>
      <c r="AW42" s="24"/>
      <c r="AX42" s="27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160"/>
  <sheetViews>
    <sheetView workbookViewId="0">
      <selection activeCell="I7" sqref="I7"/>
    </sheetView>
  </sheetViews>
  <sheetFormatPr defaultColWidth="11" defaultRowHeight="15.6"/>
  <sheetData>
    <row r="1" spans="1:24">
      <c r="A1" s="3199" t="s">
        <v>1197</v>
      </c>
      <c r="B1" s="3200"/>
      <c r="C1" s="3200"/>
      <c r="D1" s="3200"/>
      <c r="E1" s="3200"/>
      <c r="F1" s="3200"/>
      <c r="G1" s="3200"/>
      <c r="H1" s="3201"/>
      <c r="I1" s="113"/>
      <c r="J1" s="109" t="s">
        <v>1868</v>
      </c>
      <c r="K1" s="110" t="s">
        <v>1869</v>
      </c>
      <c r="L1" s="23"/>
      <c r="M1" s="23"/>
      <c r="N1" s="27"/>
      <c r="O1" s="112"/>
      <c r="P1" s="112"/>
      <c r="Q1" s="27"/>
    </row>
    <row r="2" spans="1:24">
      <c r="A2" s="3202" t="s">
        <v>1870</v>
      </c>
      <c r="B2" s="3202"/>
      <c r="C2" s="3202"/>
      <c r="D2" s="3202"/>
      <c r="E2" s="3202"/>
      <c r="F2" s="3202"/>
      <c r="G2" s="3202"/>
      <c r="H2" s="3202"/>
      <c r="I2" s="113"/>
      <c r="J2" s="27"/>
      <c r="K2" s="110" t="s">
        <v>1871</v>
      </c>
      <c r="L2" s="23"/>
      <c r="M2" s="23"/>
      <c r="N2" s="23"/>
      <c r="O2" s="112"/>
      <c r="P2" s="112"/>
      <c r="Q2" s="27"/>
    </row>
    <row r="3" spans="1:24">
      <c r="A3" s="3203"/>
      <c r="B3" s="3203"/>
      <c r="C3" s="3203"/>
      <c r="D3" s="3203"/>
      <c r="E3" s="3203"/>
      <c r="F3" s="3203"/>
      <c r="G3" s="3203"/>
      <c r="H3" s="3203"/>
      <c r="I3" s="113"/>
      <c r="J3" s="27"/>
      <c r="K3" s="110" t="s">
        <v>1216</v>
      </c>
      <c r="L3" s="23"/>
      <c r="M3" s="23"/>
      <c r="N3" s="23"/>
      <c r="O3" s="112"/>
      <c r="P3" s="112"/>
      <c r="Q3" s="27"/>
    </row>
    <row r="4" spans="1:24">
      <c r="A4" s="3203"/>
      <c r="B4" s="3203"/>
      <c r="C4" s="3203"/>
      <c r="D4" s="3203"/>
      <c r="E4" s="3203"/>
      <c r="F4" s="3203"/>
      <c r="G4" s="3203"/>
      <c r="H4" s="3203"/>
      <c r="I4" s="113"/>
      <c r="J4" s="115"/>
      <c r="K4" s="143">
        <v>100.81181875515452</v>
      </c>
      <c r="L4" s="167" t="s">
        <v>1872</v>
      </c>
      <c r="M4" s="118"/>
      <c r="N4" s="118"/>
      <c r="O4" s="112"/>
      <c r="P4" s="112"/>
      <c r="Q4" s="27"/>
    </row>
    <row r="5" spans="1:24">
      <c r="A5" s="3203"/>
      <c r="B5" s="3203"/>
      <c r="C5" s="3203"/>
      <c r="D5" s="3203"/>
      <c r="E5" s="3203"/>
      <c r="F5" s="3203"/>
      <c r="G5" s="3203"/>
      <c r="H5" s="3203"/>
      <c r="I5" s="113"/>
      <c r="J5" s="112"/>
      <c r="K5" s="115"/>
      <c r="L5" s="118"/>
      <c r="M5" s="118"/>
      <c r="N5" s="118"/>
      <c r="O5" s="112"/>
      <c r="P5" s="112"/>
      <c r="Q5" s="27"/>
    </row>
    <row r="6" spans="1:24">
      <c r="A6" s="3203"/>
      <c r="B6" s="3203"/>
      <c r="C6" s="3203"/>
      <c r="D6" s="3203"/>
      <c r="E6" s="3203"/>
      <c r="F6" s="3203"/>
      <c r="G6" s="3203"/>
      <c r="H6" s="3203"/>
      <c r="I6" s="113"/>
      <c r="J6" s="168" t="s">
        <v>1873</v>
      </c>
      <c r="K6" s="115"/>
      <c r="L6" s="118"/>
      <c r="M6" s="118"/>
      <c r="N6" s="118"/>
      <c r="O6" s="112"/>
      <c r="P6" s="112"/>
      <c r="Q6" s="27"/>
    </row>
    <row r="7" spans="1:24">
      <c r="A7" s="3203"/>
      <c r="B7" s="3203"/>
      <c r="C7" s="3203"/>
      <c r="D7" s="3203"/>
      <c r="E7" s="3203"/>
      <c r="F7" s="3203"/>
      <c r="G7" s="3203"/>
      <c r="H7" s="3203"/>
      <c r="I7" s="113"/>
      <c r="J7" s="169" t="s">
        <v>1874</v>
      </c>
      <c r="K7" s="115"/>
      <c r="L7" s="118"/>
      <c r="M7" s="118"/>
      <c r="N7" s="118"/>
      <c r="O7" s="112"/>
      <c r="P7" s="112"/>
      <c r="Q7" s="27"/>
    </row>
    <row r="8" spans="1:24">
      <c r="A8" s="3203"/>
      <c r="B8" s="3203"/>
      <c r="C8" s="3203"/>
      <c r="D8" s="3203"/>
      <c r="E8" s="3203"/>
      <c r="F8" s="3203"/>
      <c r="G8" s="3203"/>
      <c r="H8" s="3203"/>
      <c r="I8" s="113"/>
      <c r="J8" s="115"/>
      <c r="K8" s="115"/>
      <c r="L8" s="118"/>
      <c r="M8" s="118"/>
      <c r="N8" s="118"/>
      <c r="O8" s="112"/>
      <c r="P8" s="112"/>
      <c r="Q8" s="27"/>
    </row>
    <row r="9" spans="1:24">
      <c r="A9" s="3203"/>
      <c r="B9" s="3203"/>
      <c r="C9" s="3203"/>
      <c r="D9" s="3203"/>
      <c r="E9" s="3203"/>
      <c r="F9" s="3203"/>
      <c r="G9" s="3203"/>
      <c r="H9" s="3203"/>
      <c r="I9" s="113"/>
      <c r="J9" s="115"/>
      <c r="K9" s="115"/>
      <c r="L9" s="118"/>
      <c r="M9" s="118"/>
      <c r="N9" s="118"/>
      <c r="O9" s="112"/>
      <c r="P9" s="112"/>
      <c r="Q9" s="27"/>
    </row>
    <row r="10" spans="1:24">
      <c r="A10" s="3203"/>
      <c r="B10" s="3203"/>
      <c r="C10" s="3203"/>
      <c r="D10" s="3203"/>
      <c r="E10" s="3203"/>
      <c r="F10" s="3203"/>
      <c r="G10" s="3203"/>
      <c r="H10" s="3203"/>
      <c r="I10" s="113"/>
      <c r="J10" s="115"/>
      <c r="K10" s="115"/>
      <c r="L10" s="118"/>
      <c r="M10" s="118"/>
      <c r="N10" s="118"/>
      <c r="O10" s="112"/>
      <c r="P10" s="112"/>
      <c r="Q10" s="27"/>
    </row>
    <row r="11" spans="1:24">
      <c r="A11" s="121"/>
      <c r="B11" s="121"/>
      <c r="C11" s="121"/>
      <c r="D11" s="121"/>
      <c r="E11" s="121"/>
      <c r="F11" s="121"/>
      <c r="G11" s="115"/>
      <c r="H11" s="115"/>
      <c r="I11" s="115"/>
      <c r="J11" s="118"/>
      <c r="K11" s="118"/>
      <c r="L11" s="118"/>
      <c r="M11" s="118"/>
      <c r="N11" s="25"/>
      <c r="O11" s="112"/>
      <c r="P11" s="112"/>
      <c r="Q11" s="27"/>
    </row>
    <row r="12" spans="1:24">
      <c r="A12" s="3208" t="s">
        <v>1875</v>
      </c>
      <c r="B12" s="3209"/>
      <c r="C12" s="3209"/>
      <c r="D12" s="3209"/>
      <c r="E12" s="3209"/>
      <c r="F12" s="3209"/>
      <c r="G12" s="3209"/>
      <c r="H12" s="3210"/>
      <c r="I12" s="113"/>
      <c r="J12" s="118"/>
      <c r="K12" s="118"/>
      <c r="L12" s="118"/>
      <c r="M12" s="118"/>
      <c r="N12" s="25"/>
      <c r="O12" s="112"/>
      <c r="P12" s="112"/>
      <c r="Q12" s="27"/>
    </row>
    <row r="13" spans="1:24">
      <c r="A13" s="3211"/>
      <c r="B13" s="3212"/>
      <c r="C13" s="3212"/>
      <c r="D13" s="3212"/>
      <c r="E13" s="3212"/>
      <c r="F13" s="3212"/>
      <c r="G13" s="3212"/>
      <c r="H13" s="3213"/>
      <c r="I13" s="118"/>
      <c r="J13" s="118"/>
      <c r="K13" s="118"/>
      <c r="L13" s="118"/>
      <c r="M13" s="25"/>
      <c r="N13" s="25"/>
      <c r="O13" s="112"/>
      <c r="P13" s="112"/>
      <c r="Q13" s="27"/>
    </row>
    <row r="14" spans="1:24">
      <c r="A14" s="168"/>
      <c r="B14" s="27"/>
      <c r="C14" s="27"/>
      <c r="D14" s="27"/>
      <c r="E14" s="139"/>
      <c r="F14" s="27"/>
      <c r="G14" s="27"/>
      <c r="H14" s="27"/>
      <c r="I14" s="27"/>
      <c r="J14" s="170"/>
      <c r="K14" s="27"/>
      <c r="L14" s="124"/>
      <c r="M14" s="125"/>
      <c r="N14" s="125"/>
      <c r="O14" s="125"/>
      <c r="P14" s="125"/>
      <c r="Q14" s="49"/>
      <c r="R14" s="125"/>
      <c r="S14" s="106"/>
      <c r="T14" s="106"/>
      <c r="U14" s="27"/>
      <c r="V14" s="27"/>
      <c r="W14" s="27"/>
      <c r="X14" s="27"/>
    </row>
    <row r="15" spans="1:24">
      <c r="A15" s="126"/>
      <c r="B15" s="27"/>
      <c r="C15" s="27"/>
      <c r="D15" s="27"/>
      <c r="E15" s="139"/>
      <c r="F15" s="27"/>
      <c r="G15" s="27"/>
      <c r="H15" s="27"/>
      <c r="I15" s="27"/>
      <c r="J15" s="170"/>
      <c r="K15" s="27"/>
      <c r="L15" s="124"/>
      <c r="M15" s="125"/>
      <c r="N15" s="125"/>
      <c r="O15" s="125"/>
      <c r="P15" s="125"/>
      <c r="Q15" s="49"/>
      <c r="R15" s="125"/>
      <c r="S15" s="106"/>
      <c r="T15" s="106"/>
      <c r="U15" s="27"/>
      <c r="V15" s="27"/>
      <c r="W15" s="27"/>
      <c r="X15" s="27"/>
    </row>
    <row r="16" spans="1:24" ht="21.6">
      <c r="A16" s="331" t="s">
        <v>20</v>
      </c>
      <c r="B16" s="331" t="s">
        <v>701</v>
      </c>
      <c r="C16" s="331" t="s">
        <v>846</v>
      </c>
      <c r="D16" s="342" t="s">
        <v>786</v>
      </c>
      <c r="E16" s="127" t="s">
        <v>1000</v>
      </c>
      <c r="F16" s="128" t="s">
        <v>1008</v>
      </c>
      <c r="G16" s="128" t="s">
        <v>806</v>
      </c>
      <c r="H16" s="332" t="s">
        <v>807</v>
      </c>
      <c r="I16" s="171" t="s">
        <v>1009</v>
      </c>
      <c r="J16" s="127" t="s">
        <v>1015</v>
      </c>
      <c r="K16" s="130" t="s">
        <v>1016</v>
      </c>
      <c r="L16" s="127" t="s">
        <v>703</v>
      </c>
      <c r="M16" s="128" t="s">
        <v>1017</v>
      </c>
      <c r="N16" s="331" t="s">
        <v>808</v>
      </c>
      <c r="O16" s="127" t="s">
        <v>1018</v>
      </c>
      <c r="P16" s="330" t="s">
        <v>809</v>
      </c>
      <c r="Q16" s="127" t="s">
        <v>1019</v>
      </c>
      <c r="R16" s="132" t="s">
        <v>1020</v>
      </c>
      <c r="S16" s="128" t="s">
        <v>1021</v>
      </c>
      <c r="T16" s="127" t="s">
        <v>1010</v>
      </c>
      <c r="U16" s="128" t="s">
        <v>1011</v>
      </c>
      <c r="V16" s="127" t="s">
        <v>1012</v>
      </c>
      <c r="W16" s="128" t="s">
        <v>1013</v>
      </c>
      <c r="X16" s="127" t="s">
        <v>1014</v>
      </c>
    </row>
    <row r="17" spans="1:24">
      <c r="A17" s="181" t="s">
        <v>2498</v>
      </c>
      <c r="B17" s="181" t="s">
        <v>2608</v>
      </c>
      <c r="C17" s="181">
        <v>0.35</v>
      </c>
      <c r="D17" s="402">
        <v>42605</v>
      </c>
      <c r="E17" s="181"/>
      <c r="F17" s="181"/>
      <c r="G17" s="181"/>
      <c r="H17" s="181"/>
      <c r="I17" s="403"/>
      <c r="J17" s="361">
        <v>7.04</v>
      </c>
      <c r="K17" s="347">
        <v>23.2</v>
      </c>
      <c r="L17" s="348">
        <v>4.97</v>
      </c>
      <c r="M17" s="349">
        <v>0.60000000000000009</v>
      </c>
      <c r="N17" s="350">
        <v>5.6554936708860755</v>
      </c>
      <c r="O17" s="350">
        <v>0.71601132911392429</v>
      </c>
      <c r="P17" s="350">
        <v>0.34419223856752984</v>
      </c>
      <c r="Q17" s="350">
        <v>32.309524858632592</v>
      </c>
      <c r="R17" s="351"/>
      <c r="S17" s="350">
        <v>6.371505</v>
      </c>
      <c r="T17" s="181"/>
      <c r="U17" s="181"/>
      <c r="V17" s="181"/>
      <c r="W17" s="181"/>
      <c r="X17" s="181"/>
    </row>
    <row r="18" spans="1:24">
      <c r="A18" t="s">
        <v>2498</v>
      </c>
      <c r="B18" t="s">
        <v>2608</v>
      </c>
      <c r="C18">
        <v>0.5</v>
      </c>
      <c r="D18" s="133">
        <v>42605</v>
      </c>
      <c r="I18" s="172"/>
      <c r="J18" s="27">
        <v>7.03</v>
      </c>
      <c r="K18" s="125">
        <v>23.2</v>
      </c>
      <c r="L18" s="125" t="s">
        <v>811</v>
      </c>
      <c r="M18" s="125" t="s">
        <v>811</v>
      </c>
      <c r="N18" s="125" t="s">
        <v>811</v>
      </c>
      <c r="O18" s="125" t="s">
        <v>811</v>
      </c>
      <c r="P18" s="49" t="s">
        <v>811</v>
      </c>
      <c r="Q18" s="125" t="s">
        <v>811</v>
      </c>
      <c r="R18" s="106"/>
      <c r="S18" s="125" t="s">
        <v>811</v>
      </c>
    </row>
    <row r="19" spans="1:24">
      <c r="A19" t="s">
        <v>2498</v>
      </c>
      <c r="B19" t="s">
        <v>2608</v>
      </c>
      <c r="C19">
        <v>1</v>
      </c>
      <c r="D19" s="133">
        <v>42605</v>
      </c>
      <c r="I19" s="172"/>
      <c r="J19" s="27">
        <v>7.07</v>
      </c>
      <c r="K19" s="125">
        <v>23.3</v>
      </c>
      <c r="L19" s="125" t="s">
        <v>811</v>
      </c>
      <c r="M19" s="125" t="s">
        <v>811</v>
      </c>
      <c r="N19" s="125" t="s">
        <v>811</v>
      </c>
      <c r="O19" s="125" t="s">
        <v>811</v>
      </c>
      <c r="P19" s="49" t="s">
        <v>811</v>
      </c>
      <c r="Q19" s="125" t="s">
        <v>811</v>
      </c>
      <c r="R19" s="106"/>
      <c r="S19" s="125" t="s">
        <v>811</v>
      </c>
    </row>
    <row r="20" spans="1:24">
      <c r="A20" s="91" t="s">
        <v>2498</v>
      </c>
      <c r="B20" s="91" t="s">
        <v>2608</v>
      </c>
      <c r="C20" s="399" t="s">
        <v>817</v>
      </c>
      <c r="D20" s="400">
        <v>42605</v>
      </c>
      <c r="E20" s="91"/>
      <c r="F20" s="91">
        <v>2</v>
      </c>
      <c r="G20" s="91">
        <v>1.35</v>
      </c>
      <c r="H20" s="91">
        <v>1.35</v>
      </c>
      <c r="I20" s="401">
        <f>H20/G20</f>
        <v>1</v>
      </c>
      <c r="J20" s="355" t="s">
        <v>815</v>
      </c>
      <c r="K20" s="337" t="s">
        <v>815</v>
      </c>
      <c r="L20" s="338">
        <v>4.99</v>
      </c>
      <c r="M20" s="339">
        <v>0.70000000000000018</v>
      </c>
      <c r="N20" s="340">
        <v>5.5467341772151899</v>
      </c>
      <c r="O20" s="340">
        <v>2.5000000000000001E-2</v>
      </c>
      <c r="P20" s="340">
        <v>0.31550955202023567</v>
      </c>
      <c r="Q20" s="340">
        <v>32.309524858632592</v>
      </c>
      <c r="R20" s="341"/>
      <c r="S20" s="340">
        <v>5.5717341772151903</v>
      </c>
      <c r="T20" s="91" t="s">
        <v>1022</v>
      </c>
      <c r="U20" s="91" t="s">
        <v>1047</v>
      </c>
      <c r="V20" s="91" t="s">
        <v>1028</v>
      </c>
      <c r="W20" s="91" t="s">
        <v>2609</v>
      </c>
      <c r="X20" s="91"/>
    </row>
    <row r="21" spans="1:24">
      <c r="A21" s="91" t="s">
        <v>2498</v>
      </c>
      <c r="B21" s="91" t="s">
        <v>962</v>
      </c>
      <c r="C21" s="91">
        <v>0.5</v>
      </c>
      <c r="D21" s="400">
        <v>42604</v>
      </c>
      <c r="E21" s="91"/>
      <c r="F21" s="91">
        <v>2</v>
      </c>
      <c r="G21" s="91">
        <v>6.85</v>
      </c>
      <c r="H21" s="91">
        <v>3.5</v>
      </c>
      <c r="I21" s="401">
        <f>H21/G21</f>
        <v>0.51094890510948909</v>
      </c>
      <c r="J21" s="355">
        <v>6.91</v>
      </c>
      <c r="K21" s="337">
        <v>24.4</v>
      </c>
      <c r="L21" s="404">
        <v>6.22</v>
      </c>
      <c r="M21" s="339">
        <v>4.5999999999999996</v>
      </c>
      <c r="N21" s="340">
        <v>5.0754430379746829</v>
      </c>
      <c r="O21" s="340">
        <v>1.6352669620253173</v>
      </c>
      <c r="P21" s="340">
        <v>0.34419223856752984</v>
      </c>
      <c r="Q21" s="340">
        <v>28.740456781963729</v>
      </c>
      <c r="R21" s="341"/>
      <c r="S21" s="340">
        <v>6.7107100000000006</v>
      </c>
      <c r="T21" s="91" t="s">
        <v>1022</v>
      </c>
      <c r="U21" s="91" t="s">
        <v>1047</v>
      </c>
      <c r="V21" s="91" t="s">
        <v>1038</v>
      </c>
      <c r="W21" s="91" t="s">
        <v>2610</v>
      </c>
      <c r="X21" s="91"/>
    </row>
    <row r="22" spans="1:24">
      <c r="A22" t="s">
        <v>2498</v>
      </c>
      <c r="B22" t="s">
        <v>962</v>
      </c>
      <c r="C22">
        <v>1</v>
      </c>
      <c r="D22" s="133">
        <v>42604</v>
      </c>
      <c r="I22" s="172"/>
      <c r="J22" s="27">
        <v>6.92</v>
      </c>
      <c r="K22" s="125">
        <v>27.4</v>
      </c>
      <c r="L22" s="125" t="s">
        <v>811</v>
      </c>
      <c r="M22" s="125" t="s">
        <v>811</v>
      </c>
      <c r="N22" s="125" t="s">
        <v>811</v>
      </c>
      <c r="O22" s="125" t="s">
        <v>811</v>
      </c>
      <c r="P22" s="49" t="s">
        <v>811</v>
      </c>
      <c r="Q22" s="125" t="s">
        <v>811</v>
      </c>
      <c r="R22" s="106"/>
      <c r="S22" s="125" t="s">
        <v>811</v>
      </c>
    </row>
    <row r="23" spans="1:24">
      <c r="A23" t="s">
        <v>2498</v>
      </c>
      <c r="B23" t="s">
        <v>962</v>
      </c>
      <c r="C23">
        <v>2</v>
      </c>
      <c r="D23" s="133">
        <v>42604</v>
      </c>
      <c r="I23" s="172"/>
      <c r="J23" s="27">
        <v>6.95</v>
      </c>
      <c r="K23" s="125">
        <v>27.3</v>
      </c>
      <c r="L23" s="125" t="s">
        <v>811</v>
      </c>
      <c r="M23" s="125" t="s">
        <v>811</v>
      </c>
      <c r="N23" s="125" t="s">
        <v>811</v>
      </c>
      <c r="O23" s="125" t="s">
        <v>811</v>
      </c>
      <c r="P23" s="49" t="s">
        <v>811</v>
      </c>
      <c r="Q23" s="125" t="s">
        <v>811</v>
      </c>
      <c r="R23" s="106"/>
      <c r="S23" s="125" t="s">
        <v>811</v>
      </c>
    </row>
    <row r="24" spans="1:24">
      <c r="A24" t="s">
        <v>2498</v>
      </c>
      <c r="B24" t="s">
        <v>962</v>
      </c>
      <c r="C24">
        <v>3</v>
      </c>
      <c r="D24" s="133">
        <v>42604</v>
      </c>
      <c r="I24" s="172"/>
      <c r="J24" s="27">
        <v>6.89</v>
      </c>
      <c r="K24" s="125">
        <v>27.3</v>
      </c>
      <c r="L24" s="125" t="s">
        <v>811</v>
      </c>
      <c r="M24" s="125" t="s">
        <v>811</v>
      </c>
      <c r="N24" s="125" t="s">
        <v>811</v>
      </c>
      <c r="O24" s="125" t="s">
        <v>811</v>
      </c>
      <c r="P24" s="49" t="s">
        <v>811</v>
      </c>
      <c r="Q24" s="125" t="s">
        <v>811</v>
      </c>
      <c r="R24" s="106"/>
      <c r="S24" s="125" t="s">
        <v>811</v>
      </c>
    </row>
    <row r="25" spans="1:24">
      <c r="A25" t="s">
        <v>2498</v>
      </c>
      <c r="B25" t="s">
        <v>962</v>
      </c>
      <c r="C25">
        <v>4</v>
      </c>
      <c r="D25" s="133">
        <v>42604</v>
      </c>
      <c r="I25" s="172"/>
      <c r="J25" s="27">
        <v>6.85</v>
      </c>
      <c r="K25" s="125">
        <v>27.3</v>
      </c>
      <c r="L25" s="125" t="s">
        <v>811</v>
      </c>
      <c r="M25" s="125" t="s">
        <v>811</v>
      </c>
      <c r="N25" s="125" t="s">
        <v>811</v>
      </c>
      <c r="O25" s="125" t="s">
        <v>811</v>
      </c>
      <c r="P25" s="49" t="s">
        <v>811</v>
      </c>
      <c r="Q25" s="125" t="s">
        <v>811</v>
      </c>
      <c r="R25" s="106"/>
      <c r="S25" s="125" t="s">
        <v>811</v>
      </c>
    </row>
    <row r="26" spans="1:24">
      <c r="A26" t="s">
        <v>2498</v>
      </c>
      <c r="B26" t="s">
        <v>962</v>
      </c>
      <c r="C26">
        <v>5</v>
      </c>
      <c r="D26" s="133">
        <v>42604</v>
      </c>
      <c r="I26" s="172"/>
      <c r="J26" s="27">
        <v>6.78</v>
      </c>
      <c r="K26" s="125">
        <v>27.2</v>
      </c>
      <c r="L26" s="125" t="s">
        <v>811</v>
      </c>
      <c r="M26" s="125" t="s">
        <v>811</v>
      </c>
      <c r="N26" s="125" t="s">
        <v>811</v>
      </c>
      <c r="O26" s="125" t="s">
        <v>811</v>
      </c>
      <c r="P26" s="49" t="s">
        <v>811</v>
      </c>
      <c r="Q26" s="125" t="s">
        <v>811</v>
      </c>
      <c r="R26" s="106"/>
      <c r="S26" s="125" t="s">
        <v>811</v>
      </c>
    </row>
    <row r="27" spans="1:24">
      <c r="A27" t="s">
        <v>2498</v>
      </c>
      <c r="B27" t="s">
        <v>962</v>
      </c>
      <c r="C27">
        <v>5.9</v>
      </c>
      <c r="D27" s="133">
        <v>42604</v>
      </c>
      <c r="I27" s="172"/>
      <c r="J27" s="27">
        <v>5.03</v>
      </c>
      <c r="K27" s="125">
        <v>27.1</v>
      </c>
      <c r="L27" s="136">
        <v>5.94</v>
      </c>
      <c r="M27" s="124">
        <v>4.5</v>
      </c>
      <c r="N27" s="49">
        <v>9.2808101265822796</v>
      </c>
      <c r="O27" s="49">
        <v>4.2557665400843909</v>
      </c>
      <c r="P27" s="49">
        <v>0.51628835785129468</v>
      </c>
      <c r="Q27" s="49">
        <v>31.417257839465385</v>
      </c>
      <c r="R27" s="106"/>
      <c r="S27" s="49">
        <v>13.53657666666667</v>
      </c>
    </row>
    <row r="28" spans="1:24">
      <c r="A28" t="s">
        <v>2498</v>
      </c>
      <c r="B28" t="s">
        <v>962</v>
      </c>
      <c r="C28">
        <v>6</v>
      </c>
      <c r="D28" s="133">
        <v>42604</v>
      </c>
      <c r="I28" s="172"/>
      <c r="J28" s="24">
        <v>5</v>
      </c>
      <c r="K28" s="124">
        <v>27</v>
      </c>
      <c r="L28" s="125" t="s">
        <v>811</v>
      </c>
      <c r="M28" s="125" t="s">
        <v>811</v>
      </c>
      <c r="N28" s="125" t="s">
        <v>811</v>
      </c>
      <c r="O28" s="125" t="s">
        <v>811</v>
      </c>
      <c r="P28" s="49" t="s">
        <v>811</v>
      </c>
      <c r="Q28" s="125" t="s">
        <v>811</v>
      </c>
      <c r="R28" s="106"/>
      <c r="S28" s="125" t="s">
        <v>811</v>
      </c>
    </row>
    <row r="29" spans="1:24">
      <c r="A29" s="91" t="s">
        <v>2498</v>
      </c>
      <c r="B29" s="91" t="s">
        <v>2611</v>
      </c>
      <c r="C29" s="91">
        <v>0.2</v>
      </c>
      <c r="D29" s="400">
        <v>42605</v>
      </c>
      <c r="E29" s="91"/>
      <c r="F29" s="91">
        <v>2</v>
      </c>
      <c r="G29" s="91">
        <v>7.5</v>
      </c>
      <c r="H29" s="91">
        <v>3.75</v>
      </c>
      <c r="I29" s="401">
        <f>H29/G29</f>
        <v>0.5</v>
      </c>
      <c r="J29" s="355" t="s">
        <v>815</v>
      </c>
      <c r="K29" s="337" t="s">
        <v>815</v>
      </c>
      <c r="L29" s="338">
        <v>5.03</v>
      </c>
      <c r="M29" s="339">
        <v>0.49999999999999994</v>
      </c>
      <c r="N29" s="340">
        <v>3.5528101265822785</v>
      </c>
      <c r="O29" s="340">
        <v>4.4654948734177218</v>
      </c>
      <c r="P29" s="340">
        <v>0.31550955202023567</v>
      </c>
      <c r="Q29" s="340">
        <v>19.431137548652426</v>
      </c>
      <c r="R29" s="341"/>
      <c r="S29" s="340">
        <v>8.0183049999999998</v>
      </c>
      <c r="T29" s="91" t="s">
        <v>1022</v>
      </c>
      <c r="U29" s="91" t="s">
        <v>1047</v>
      </c>
      <c r="V29" s="91" t="s">
        <v>1028</v>
      </c>
      <c r="W29" s="91" t="s">
        <v>2612</v>
      </c>
      <c r="X29" s="91" t="s">
        <v>2613</v>
      </c>
    </row>
    <row r="30" spans="1:24">
      <c r="A30" t="s">
        <v>2498</v>
      </c>
      <c r="B30" t="s">
        <v>2611</v>
      </c>
      <c r="C30">
        <v>0.5</v>
      </c>
      <c r="D30" s="133">
        <v>42605</v>
      </c>
      <c r="I30" s="172"/>
      <c r="J30" s="27">
        <v>6.5</v>
      </c>
      <c r="K30" s="125">
        <v>26.4</v>
      </c>
      <c r="L30" s="125" t="s">
        <v>811</v>
      </c>
      <c r="M30" s="125" t="s">
        <v>811</v>
      </c>
      <c r="N30" s="125" t="s">
        <v>811</v>
      </c>
      <c r="O30" s="125" t="s">
        <v>811</v>
      </c>
      <c r="P30" s="49" t="s">
        <v>811</v>
      </c>
      <c r="Q30" s="125" t="s">
        <v>811</v>
      </c>
      <c r="R30" s="106"/>
      <c r="S30" s="125" t="s">
        <v>811</v>
      </c>
    </row>
    <row r="31" spans="1:24">
      <c r="A31" t="s">
        <v>2498</v>
      </c>
      <c r="B31" t="s">
        <v>2611</v>
      </c>
      <c r="C31">
        <v>1</v>
      </c>
      <c r="D31" s="133">
        <v>42605</v>
      </c>
      <c r="I31" s="172"/>
      <c r="J31" s="27">
        <v>6.2</v>
      </c>
      <c r="K31" s="125">
        <v>26.4</v>
      </c>
      <c r="L31" s="125" t="s">
        <v>811</v>
      </c>
      <c r="M31" s="125" t="s">
        <v>811</v>
      </c>
      <c r="N31" s="125" t="s">
        <v>811</v>
      </c>
      <c r="O31" s="125" t="s">
        <v>811</v>
      </c>
      <c r="P31" s="49" t="s">
        <v>811</v>
      </c>
      <c r="Q31" s="125" t="s">
        <v>811</v>
      </c>
      <c r="R31" s="106"/>
      <c r="S31" s="125" t="s">
        <v>811</v>
      </c>
    </row>
    <row r="32" spans="1:24">
      <c r="A32" t="s">
        <v>2498</v>
      </c>
      <c r="B32" t="s">
        <v>2611</v>
      </c>
      <c r="C32">
        <v>2</v>
      </c>
      <c r="D32" s="133">
        <v>42605</v>
      </c>
      <c r="I32" s="172"/>
      <c r="J32" s="27">
        <v>5.9</v>
      </c>
      <c r="K32" s="125">
        <v>26</v>
      </c>
      <c r="L32" s="125" t="s">
        <v>811</v>
      </c>
      <c r="M32" s="125" t="s">
        <v>811</v>
      </c>
      <c r="N32" s="125" t="s">
        <v>811</v>
      </c>
      <c r="O32" s="125" t="s">
        <v>811</v>
      </c>
      <c r="P32" s="49" t="s">
        <v>811</v>
      </c>
      <c r="Q32" s="125" t="s">
        <v>811</v>
      </c>
      <c r="R32" s="106"/>
      <c r="S32" s="125" t="s">
        <v>811</v>
      </c>
    </row>
    <row r="33" spans="1:24">
      <c r="A33" t="s">
        <v>2498</v>
      </c>
      <c r="B33" t="s">
        <v>2611</v>
      </c>
      <c r="C33">
        <v>3</v>
      </c>
      <c r="D33" s="133">
        <v>42605</v>
      </c>
      <c r="I33" s="172"/>
      <c r="J33" s="27">
        <v>5.78</v>
      </c>
      <c r="K33" s="125">
        <v>26</v>
      </c>
      <c r="L33" s="125" t="s">
        <v>811</v>
      </c>
      <c r="M33" s="125" t="s">
        <v>811</v>
      </c>
      <c r="N33" s="125" t="s">
        <v>811</v>
      </c>
      <c r="O33" s="125" t="s">
        <v>811</v>
      </c>
      <c r="P33" s="49" t="s">
        <v>811</v>
      </c>
      <c r="Q33" s="125" t="s">
        <v>811</v>
      </c>
      <c r="R33" s="106"/>
      <c r="S33" s="125" t="s">
        <v>811</v>
      </c>
    </row>
    <row r="34" spans="1:24">
      <c r="A34" t="s">
        <v>2498</v>
      </c>
      <c r="B34" t="s">
        <v>2611</v>
      </c>
      <c r="C34">
        <v>4</v>
      </c>
      <c r="D34" s="133">
        <v>42605</v>
      </c>
      <c r="I34" s="172"/>
      <c r="J34" s="27">
        <v>5.7</v>
      </c>
      <c r="K34" s="125">
        <v>26</v>
      </c>
      <c r="L34" s="125" t="s">
        <v>811</v>
      </c>
      <c r="M34" s="125" t="s">
        <v>811</v>
      </c>
      <c r="N34" s="125" t="s">
        <v>811</v>
      </c>
      <c r="O34" s="125" t="s">
        <v>811</v>
      </c>
      <c r="P34" s="49" t="s">
        <v>811</v>
      </c>
      <c r="Q34" s="125" t="s">
        <v>811</v>
      </c>
      <c r="R34" s="106"/>
      <c r="S34" s="125" t="s">
        <v>811</v>
      </c>
    </row>
    <row r="35" spans="1:24">
      <c r="A35" t="s">
        <v>2498</v>
      </c>
      <c r="B35" t="s">
        <v>2611</v>
      </c>
      <c r="C35">
        <v>5</v>
      </c>
      <c r="D35" s="133">
        <v>42605</v>
      </c>
      <c r="I35" s="172"/>
      <c r="J35" s="27">
        <v>4.2</v>
      </c>
      <c r="K35" s="125">
        <v>23.1</v>
      </c>
      <c r="L35" s="125" t="s">
        <v>811</v>
      </c>
      <c r="M35" s="125" t="s">
        <v>811</v>
      </c>
      <c r="N35" s="125" t="s">
        <v>811</v>
      </c>
      <c r="O35" s="125" t="s">
        <v>811</v>
      </c>
      <c r="P35" s="49" t="s">
        <v>811</v>
      </c>
      <c r="Q35" s="125" t="s">
        <v>811</v>
      </c>
      <c r="R35" s="106"/>
      <c r="S35" s="125" t="s">
        <v>811</v>
      </c>
    </row>
    <row r="36" spans="1:24">
      <c r="A36" t="s">
        <v>2498</v>
      </c>
      <c r="B36" t="s">
        <v>2611</v>
      </c>
      <c r="C36">
        <v>6</v>
      </c>
      <c r="D36" s="133">
        <v>42605</v>
      </c>
      <c r="I36" s="172"/>
      <c r="J36" s="27">
        <v>3.25</v>
      </c>
      <c r="K36" s="125">
        <v>19</v>
      </c>
      <c r="L36" s="125" t="s">
        <v>811</v>
      </c>
      <c r="M36" s="125" t="s">
        <v>811</v>
      </c>
      <c r="N36" s="125" t="s">
        <v>811</v>
      </c>
      <c r="O36" s="125" t="s">
        <v>811</v>
      </c>
      <c r="P36" s="49" t="s">
        <v>811</v>
      </c>
      <c r="Q36" s="125" t="s">
        <v>811</v>
      </c>
      <c r="R36" s="106"/>
      <c r="S36" s="125" t="s">
        <v>811</v>
      </c>
    </row>
    <row r="37" spans="1:24">
      <c r="A37" t="s">
        <v>2498</v>
      </c>
      <c r="B37" t="s">
        <v>2611</v>
      </c>
      <c r="C37">
        <v>6.5</v>
      </c>
      <c r="D37" s="133">
        <v>42605</v>
      </c>
      <c r="I37" s="172"/>
      <c r="J37" s="27">
        <v>2.7</v>
      </c>
      <c r="K37" s="125">
        <v>15</v>
      </c>
      <c r="L37" s="136">
        <v>4.84</v>
      </c>
      <c r="M37" s="124">
        <v>0.20000000000000004</v>
      </c>
      <c r="N37" s="49">
        <v>1.8307848101265822</v>
      </c>
      <c r="O37" s="49">
        <v>4.2400001898734168</v>
      </c>
      <c r="P37" s="49">
        <v>0.2294614923783532</v>
      </c>
      <c r="Q37" s="49">
        <v>16.694852023206291</v>
      </c>
      <c r="R37" s="106"/>
      <c r="S37" s="49">
        <v>6.070784999999999</v>
      </c>
    </row>
    <row r="38" spans="1:24">
      <c r="A38" t="s">
        <v>2498</v>
      </c>
      <c r="B38" t="s">
        <v>2611</v>
      </c>
      <c r="C38">
        <v>7</v>
      </c>
      <c r="D38" s="133">
        <v>42605</v>
      </c>
      <c r="I38" s="172"/>
      <c r="J38" s="27">
        <v>2.1</v>
      </c>
      <c r="K38" s="125">
        <v>16</v>
      </c>
      <c r="L38" s="125" t="s">
        <v>811</v>
      </c>
      <c r="M38" s="125" t="s">
        <v>811</v>
      </c>
      <c r="N38" s="125" t="s">
        <v>811</v>
      </c>
      <c r="O38" s="125" t="s">
        <v>811</v>
      </c>
      <c r="P38" s="49" t="s">
        <v>811</v>
      </c>
      <c r="Q38" s="125" t="s">
        <v>811</v>
      </c>
      <c r="R38" s="106"/>
      <c r="S38" s="125" t="s">
        <v>811</v>
      </c>
    </row>
    <row r="39" spans="1:24">
      <c r="A39" s="91" t="s">
        <v>2498</v>
      </c>
      <c r="B39" s="91" t="s">
        <v>2614</v>
      </c>
      <c r="C39" s="91">
        <v>0.5</v>
      </c>
      <c r="D39" s="400">
        <v>42605</v>
      </c>
      <c r="E39" s="91"/>
      <c r="F39" s="91">
        <v>2</v>
      </c>
      <c r="G39" s="91">
        <v>2.7</v>
      </c>
      <c r="H39" s="91">
        <v>0.5</v>
      </c>
      <c r="I39" s="401">
        <f>H39/G39</f>
        <v>0.18518518518518517</v>
      </c>
      <c r="J39" s="355">
        <v>5.5</v>
      </c>
      <c r="K39" s="337">
        <v>25.1</v>
      </c>
      <c r="L39" s="338">
        <v>4.17</v>
      </c>
      <c r="M39" s="339" t="s">
        <v>1236</v>
      </c>
      <c r="N39" s="340">
        <v>12.326075949367089</v>
      </c>
      <c r="O39" s="340">
        <v>6.8904690506329151</v>
      </c>
      <c r="P39" s="340">
        <v>0.59762485860790215</v>
      </c>
      <c r="Q39" s="340">
        <v>55.508467356980262</v>
      </c>
      <c r="R39" s="341"/>
      <c r="S39" s="340">
        <v>19.216545000000004</v>
      </c>
      <c r="T39" s="91" t="s">
        <v>2210</v>
      </c>
      <c r="U39" s="91" t="s">
        <v>1047</v>
      </c>
      <c r="V39" s="91" t="s">
        <v>1028</v>
      </c>
      <c r="W39" s="91" t="s">
        <v>2615</v>
      </c>
      <c r="X39" s="91" t="s">
        <v>2616</v>
      </c>
    </row>
    <row r="40" spans="1:24">
      <c r="A40" t="s">
        <v>2498</v>
      </c>
      <c r="B40" t="s">
        <v>2614</v>
      </c>
      <c r="C40">
        <v>1</v>
      </c>
      <c r="D40" s="133">
        <v>42605</v>
      </c>
      <c r="I40" s="172"/>
      <c r="J40" s="27">
        <v>5.4</v>
      </c>
      <c r="K40" s="125">
        <v>25</v>
      </c>
      <c r="L40" s="125" t="s">
        <v>811</v>
      </c>
      <c r="M40" s="125" t="s">
        <v>811</v>
      </c>
      <c r="N40" s="125" t="s">
        <v>811</v>
      </c>
      <c r="O40" s="125" t="s">
        <v>811</v>
      </c>
      <c r="P40" s="49" t="s">
        <v>811</v>
      </c>
      <c r="Q40" s="125" t="s">
        <v>811</v>
      </c>
      <c r="R40" s="106"/>
      <c r="S40" s="125" t="s">
        <v>811</v>
      </c>
    </row>
    <row r="41" spans="1:24">
      <c r="A41" t="s">
        <v>2498</v>
      </c>
      <c r="B41" t="s">
        <v>2614</v>
      </c>
      <c r="C41">
        <v>1.5</v>
      </c>
      <c r="D41" s="133">
        <v>42605</v>
      </c>
      <c r="I41" s="172"/>
      <c r="J41" s="27">
        <v>5.4</v>
      </c>
      <c r="K41" s="125">
        <v>25</v>
      </c>
      <c r="L41" s="125" t="s">
        <v>811</v>
      </c>
      <c r="M41" s="125" t="s">
        <v>811</v>
      </c>
      <c r="N41" s="125" t="s">
        <v>811</v>
      </c>
      <c r="O41" s="125" t="s">
        <v>811</v>
      </c>
      <c r="P41" s="49" t="s">
        <v>811</v>
      </c>
      <c r="Q41" s="125" t="s">
        <v>811</v>
      </c>
      <c r="R41" s="106"/>
      <c r="S41" s="125" t="s">
        <v>811</v>
      </c>
    </row>
    <row r="42" spans="1:24">
      <c r="A42" t="s">
        <v>2498</v>
      </c>
      <c r="B42" t="s">
        <v>2614</v>
      </c>
      <c r="C42">
        <v>1.7</v>
      </c>
      <c r="D42" s="133">
        <v>42605</v>
      </c>
      <c r="I42" s="172"/>
      <c r="J42" s="27">
        <v>5.27</v>
      </c>
      <c r="K42" s="125">
        <v>24</v>
      </c>
      <c r="L42" s="136">
        <v>4.16</v>
      </c>
      <c r="M42" s="124" t="s">
        <v>1236</v>
      </c>
      <c r="N42" s="49">
        <v>11.165974683544304</v>
      </c>
      <c r="O42" s="49">
        <v>8.3656103164556939</v>
      </c>
      <c r="P42" s="49">
        <v>0.92360205421221253</v>
      </c>
      <c r="Q42" s="49">
        <v>59.13545619078036</v>
      </c>
      <c r="R42" s="106"/>
      <c r="S42" s="49">
        <v>19.531585</v>
      </c>
    </row>
    <row r="43" spans="1:24">
      <c r="A43" t="s">
        <v>2498</v>
      </c>
      <c r="B43" t="s">
        <v>2614</v>
      </c>
      <c r="C43">
        <v>2</v>
      </c>
      <c r="D43" s="133">
        <v>42605</v>
      </c>
      <c r="I43" s="172"/>
      <c r="J43" s="27">
        <v>5.3</v>
      </c>
      <c r="K43" s="125">
        <v>25</v>
      </c>
      <c r="L43" s="125" t="s">
        <v>811</v>
      </c>
      <c r="M43" s="125" t="s">
        <v>811</v>
      </c>
      <c r="N43" s="125" t="s">
        <v>811</v>
      </c>
      <c r="O43" s="125" t="s">
        <v>811</v>
      </c>
      <c r="P43" s="49" t="s">
        <v>811</v>
      </c>
      <c r="Q43" s="125" t="s">
        <v>811</v>
      </c>
      <c r="R43" s="106"/>
      <c r="S43" s="125" t="s">
        <v>811</v>
      </c>
    </row>
    <row r="44" spans="1:24">
      <c r="A44" s="181" t="s">
        <v>2498</v>
      </c>
      <c r="B44" s="361" t="s">
        <v>2617</v>
      </c>
      <c r="C44" s="361">
        <v>4.8</v>
      </c>
      <c r="D44" s="402">
        <v>42607</v>
      </c>
      <c r="E44" s="361"/>
      <c r="F44" s="361"/>
      <c r="G44" s="361"/>
      <c r="H44" s="361"/>
      <c r="I44" s="406"/>
      <c r="J44" s="361" t="s">
        <v>815</v>
      </c>
      <c r="K44" s="347" t="s">
        <v>815</v>
      </c>
      <c r="L44" s="348">
        <v>6.51</v>
      </c>
      <c r="M44" s="349">
        <v>9.8000000000000007</v>
      </c>
      <c r="N44" s="350">
        <v>1.2869873417721518</v>
      </c>
      <c r="O44" s="350">
        <v>2.3350776582278479</v>
      </c>
      <c r="P44" s="350">
        <v>0.28682686547294151</v>
      </c>
      <c r="Q44" s="350">
        <v>47.478064184475308</v>
      </c>
      <c r="R44" s="351"/>
      <c r="S44" s="350">
        <v>3.6220649999999996</v>
      </c>
      <c r="T44" s="361"/>
      <c r="U44" s="361"/>
      <c r="V44" s="361"/>
      <c r="W44" s="361"/>
      <c r="X44" s="361"/>
    </row>
    <row r="45" spans="1:24">
      <c r="A45" s="91" t="s">
        <v>2498</v>
      </c>
      <c r="B45" s="355" t="s">
        <v>2617</v>
      </c>
      <c r="C45" s="355" t="s">
        <v>817</v>
      </c>
      <c r="D45" s="400">
        <v>42607</v>
      </c>
      <c r="E45" s="355" t="s">
        <v>815</v>
      </c>
      <c r="F45" s="355" t="s">
        <v>815</v>
      </c>
      <c r="G45" s="355" t="s">
        <v>815</v>
      </c>
      <c r="H45" s="355" t="s">
        <v>815</v>
      </c>
      <c r="I45" s="405" t="s">
        <v>815</v>
      </c>
      <c r="J45" s="355" t="s">
        <v>815</v>
      </c>
      <c r="K45" s="337" t="s">
        <v>815</v>
      </c>
      <c r="L45" s="338">
        <v>6.63</v>
      </c>
      <c r="M45" s="339">
        <v>10.199999999999999</v>
      </c>
      <c r="N45" s="340">
        <v>0.3081518987341772</v>
      </c>
      <c r="O45" s="340">
        <v>3.4284731012658223</v>
      </c>
      <c r="P45" s="340">
        <v>0.31550955202023567</v>
      </c>
      <c r="Q45" s="340">
        <v>31.714680179187788</v>
      </c>
      <c r="R45" s="341"/>
      <c r="S45" s="340">
        <v>3.7366249999999996</v>
      </c>
      <c r="T45" s="355" t="s">
        <v>815</v>
      </c>
      <c r="U45" s="355" t="s">
        <v>815</v>
      </c>
      <c r="V45" s="355" t="s">
        <v>815</v>
      </c>
      <c r="W45" s="355" t="s">
        <v>815</v>
      </c>
      <c r="X45" s="355" t="s">
        <v>815</v>
      </c>
    </row>
    <row r="46" spans="1:24">
      <c r="A46" s="181" t="s">
        <v>2498</v>
      </c>
      <c r="B46" s="361" t="s">
        <v>2618</v>
      </c>
      <c r="C46" s="361">
        <v>1.4</v>
      </c>
      <c r="D46" s="402">
        <v>42607</v>
      </c>
      <c r="E46" s="361"/>
      <c r="F46" s="361"/>
      <c r="G46" s="361"/>
      <c r="H46" s="361"/>
      <c r="I46" s="406"/>
      <c r="J46" s="361" t="s">
        <v>815</v>
      </c>
      <c r="K46" s="347" t="s">
        <v>815</v>
      </c>
      <c r="L46" s="348">
        <v>5.36</v>
      </c>
      <c r="M46" s="349">
        <v>1.7</v>
      </c>
      <c r="N46" s="350">
        <v>16.513316455696199</v>
      </c>
      <c r="O46" s="350">
        <v>1.6005885443037948</v>
      </c>
      <c r="P46" s="350">
        <v>0.54329532600718389</v>
      </c>
      <c r="Q46" s="350">
        <v>50.452287581699359</v>
      </c>
      <c r="R46" s="351"/>
      <c r="S46" s="350">
        <v>18.113904999999992</v>
      </c>
      <c r="T46" s="361"/>
      <c r="U46" s="361"/>
      <c r="V46" s="361"/>
      <c r="W46" s="361"/>
      <c r="X46" s="361"/>
    </row>
    <row r="47" spans="1:24">
      <c r="A47" s="91" t="s">
        <v>2498</v>
      </c>
      <c r="B47" s="355" t="s">
        <v>2618</v>
      </c>
      <c r="C47" s="355" t="s">
        <v>817</v>
      </c>
      <c r="D47" s="400">
        <v>42607</v>
      </c>
      <c r="E47" s="355" t="s">
        <v>815</v>
      </c>
      <c r="F47" s="355" t="s">
        <v>815</v>
      </c>
      <c r="G47" s="355" t="s">
        <v>815</v>
      </c>
      <c r="H47" s="355" t="s">
        <v>815</v>
      </c>
      <c r="I47" s="405" t="s">
        <v>815</v>
      </c>
      <c r="J47" s="355" t="s">
        <v>815</v>
      </c>
      <c r="K47" s="337" t="s">
        <v>815</v>
      </c>
      <c r="L47" s="338">
        <v>5.45</v>
      </c>
      <c r="M47" s="339">
        <v>2.1</v>
      </c>
      <c r="N47" s="340">
        <v>15.842632911392407</v>
      </c>
      <c r="O47" s="340">
        <v>2.3142320886075987</v>
      </c>
      <c r="P47" s="340">
        <v>0.57046009230754302</v>
      </c>
      <c r="Q47" s="340">
        <v>51.939399280311392</v>
      </c>
      <c r="R47" s="341"/>
      <c r="S47" s="340">
        <v>18.156865000000007</v>
      </c>
      <c r="T47" s="355" t="s">
        <v>815</v>
      </c>
      <c r="U47" s="355" t="s">
        <v>815</v>
      </c>
      <c r="V47" s="355" t="s">
        <v>815</v>
      </c>
      <c r="W47" s="355" t="s">
        <v>815</v>
      </c>
      <c r="X47" s="355" t="s">
        <v>815</v>
      </c>
    </row>
    <row r="48" spans="1:24">
      <c r="A48" s="91" t="s">
        <v>2498</v>
      </c>
      <c r="B48" s="91" t="s">
        <v>2619</v>
      </c>
      <c r="C48" s="91">
        <v>0.25</v>
      </c>
      <c r="D48" s="400">
        <v>42606</v>
      </c>
      <c r="E48" s="91"/>
      <c r="F48" s="91">
        <v>4</v>
      </c>
      <c r="G48" s="91">
        <v>13.25</v>
      </c>
      <c r="H48" s="91">
        <f>(3.65+3.36)/2</f>
        <v>3.5049999999999999</v>
      </c>
      <c r="I48" s="401">
        <f>H48/G48</f>
        <v>0.26452830188679244</v>
      </c>
      <c r="J48" s="355" t="s">
        <v>815</v>
      </c>
      <c r="K48" s="337" t="s">
        <v>815</v>
      </c>
      <c r="L48" s="338">
        <v>6.91</v>
      </c>
      <c r="M48" s="339">
        <v>19.399999999999999</v>
      </c>
      <c r="N48" s="340">
        <v>2.555848101265823</v>
      </c>
      <c r="O48" s="340">
        <v>1.9110968987341765</v>
      </c>
      <c r="P48" s="340">
        <v>0.37287492511482395</v>
      </c>
      <c r="Q48" s="340">
        <v>29.63272380113095</v>
      </c>
      <c r="R48" s="341"/>
      <c r="S48" s="340">
        <v>4.4669449999999991</v>
      </c>
      <c r="T48" s="91" t="s">
        <v>1044</v>
      </c>
      <c r="U48" s="91" t="s">
        <v>1047</v>
      </c>
      <c r="V48" s="91" t="s">
        <v>1028</v>
      </c>
      <c r="W48" s="91" t="s">
        <v>1189</v>
      </c>
      <c r="X48" s="91"/>
    </row>
    <row r="49" spans="1:24">
      <c r="A49" t="s">
        <v>2498</v>
      </c>
      <c r="B49" t="s">
        <v>2619</v>
      </c>
      <c r="C49">
        <v>0.5</v>
      </c>
      <c r="D49" s="133">
        <v>42606</v>
      </c>
      <c r="I49" s="172"/>
      <c r="J49" s="27">
        <v>7.59</v>
      </c>
      <c r="K49" s="125">
        <v>26.1</v>
      </c>
      <c r="L49" s="125" t="s">
        <v>811</v>
      </c>
      <c r="M49" s="125" t="s">
        <v>811</v>
      </c>
      <c r="N49" s="125" t="s">
        <v>811</v>
      </c>
      <c r="O49" s="125" t="s">
        <v>811</v>
      </c>
      <c r="P49" s="49" t="s">
        <v>811</v>
      </c>
      <c r="Q49" s="125" t="s">
        <v>811</v>
      </c>
      <c r="R49" s="106"/>
      <c r="S49" s="125" t="s">
        <v>811</v>
      </c>
    </row>
    <row r="50" spans="1:24">
      <c r="A50" t="s">
        <v>2498</v>
      </c>
      <c r="B50" t="s">
        <v>2619</v>
      </c>
      <c r="C50">
        <v>1</v>
      </c>
      <c r="D50" s="133">
        <v>42606</v>
      </c>
      <c r="I50" s="172"/>
      <c r="J50" s="27">
        <v>7.67</v>
      </c>
      <c r="K50" s="125">
        <v>26.2</v>
      </c>
      <c r="L50" s="125" t="s">
        <v>811</v>
      </c>
      <c r="M50" s="125" t="s">
        <v>811</v>
      </c>
      <c r="N50" s="125" t="s">
        <v>811</v>
      </c>
      <c r="O50" s="125" t="s">
        <v>811</v>
      </c>
      <c r="P50" s="49" t="s">
        <v>811</v>
      </c>
      <c r="Q50" s="125" t="s">
        <v>811</v>
      </c>
      <c r="R50" s="106"/>
      <c r="S50" s="125" t="s">
        <v>811</v>
      </c>
    </row>
    <row r="51" spans="1:24">
      <c r="A51" t="s">
        <v>2498</v>
      </c>
      <c r="B51" t="s">
        <v>2619</v>
      </c>
      <c r="C51">
        <v>2</v>
      </c>
      <c r="D51" s="133">
        <v>42606</v>
      </c>
      <c r="I51" s="172"/>
      <c r="J51" s="27">
        <v>7.71</v>
      </c>
      <c r="K51" s="125">
        <v>26.2</v>
      </c>
      <c r="L51" s="125" t="s">
        <v>811</v>
      </c>
      <c r="M51" s="125" t="s">
        <v>811</v>
      </c>
      <c r="N51" s="125" t="s">
        <v>811</v>
      </c>
      <c r="O51" s="125" t="s">
        <v>811</v>
      </c>
      <c r="P51" s="49" t="s">
        <v>811</v>
      </c>
      <c r="Q51" s="125" t="s">
        <v>811</v>
      </c>
      <c r="R51" s="106"/>
      <c r="S51" s="125" t="s">
        <v>811</v>
      </c>
    </row>
    <row r="52" spans="1:24">
      <c r="A52" s="181" t="s">
        <v>2498</v>
      </c>
      <c r="B52" s="181" t="s">
        <v>2619</v>
      </c>
      <c r="C52" s="181">
        <v>3</v>
      </c>
      <c r="D52" s="402">
        <v>42606</v>
      </c>
      <c r="E52" s="181"/>
      <c r="F52" s="181"/>
      <c r="G52" s="181"/>
      <c r="H52" s="181"/>
      <c r="I52" s="403"/>
      <c r="J52" s="361">
        <v>7.69</v>
      </c>
      <c r="K52" s="347">
        <v>26.2</v>
      </c>
      <c r="L52" s="348">
        <v>6.97</v>
      </c>
      <c r="M52" s="349">
        <v>19.2</v>
      </c>
      <c r="N52" s="350">
        <v>3.6434430379746834</v>
      </c>
      <c r="O52" s="350">
        <v>0.995341962025316</v>
      </c>
      <c r="P52" s="350">
        <v>0.34419223856752984</v>
      </c>
      <c r="Q52" s="350">
        <v>30.822413160020567</v>
      </c>
      <c r="R52" s="351"/>
      <c r="S52" s="350">
        <v>4.6387849999999995</v>
      </c>
      <c r="T52" s="181"/>
      <c r="U52" s="181"/>
      <c r="V52" s="181"/>
      <c r="W52" s="181"/>
      <c r="X52" s="181"/>
    </row>
    <row r="53" spans="1:24">
      <c r="A53" t="s">
        <v>2498</v>
      </c>
      <c r="B53" t="s">
        <v>2619</v>
      </c>
      <c r="C53">
        <v>4</v>
      </c>
      <c r="D53" s="133">
        <v>42606</v>
      </c>
      <c r="I53" s="172"/>
      <c r="J53" s="27">
        <v>7.65</v>
      </c>
      <c r="K53" s="125">
        <v>26.2</v>
      </c>
      <c r="L53" s="125" t="s">
        <v>811</v>
      </c>
      <c r="M53" s="125" t="s">
        <v>811</v>
      </c>
      <c r="N53" s="125" t="s">
        <v>811</v>
      </c>
      <c r="O53" s="125" t="s">
        <v>811</v>
      </c>
      <c r="P53" s="49" t="s">
        <v>811</v>
      </c>
      <c r="Q53" s="125" t="s">
        <v>811</v>
      </c>
      <c r="R53" s="106"/>
      <c r="S53" s="125" t="s">
        <v>811</v>
      </c>
    </row>
    <row r="54" spans="1:24">
      <c r="A54" t="s">
        <v>2498</v>
      </c>
      <c r="B54" t="s">
        <v>2619</v>
      </c>
      <c r="C54">
        <v>5</v>
      </c>
      <c r="D54" s="133">
        <v>42606</v>
      </c>
      <c r="I54" s="172"/>
      <c r="J54" s="27">
        <v>7.61</v>
      </c>
      <c r="K54" s="125">
        <v>26.2</v>
      </c>
      <c r="L54" s="125" t="s">
        <v>811</v>
      </c>
      <c r="M54" s="125" t="s">
        <v>811</v>
      </c>
      <c r="N54" s="125" t="s">
        <v>811</v>
      </c>
      <c r="O54" s="125" t="s">
        <v>811</v>
      </c>
      <c r="P54" s="49" t="s">
        <v>811</v>
      </c>
      <c r="Q54" s="125" t="s">
        <v>811</v>
      </c>
      <c r="R54" s="106"/>
      <c r="S54" s="125" t="s">
        <v>811</v>
      </c>
    </row>
    <row r="55" spans="1:24">
      <c r="A55" t="s">
        <v>2498</v>
      </c>
      <c r="B55" t="s">
        <v>2619</v>
      </c>
      <c r="C55">
        <v>6</v>
      </c>
      <c r="D55" s="133">
        <v>42606</v>
      </c>
      <c r="I55" s="172"/>
      <c r="J55" s="27">
        <v>7.57</v>
      </c>
      <c r="K55" s="125">
        <v>26.1</v>
      </c>
      <c r="L55" s="125" t="s">
        <v>811</v>
      </c>
      <c r="M55" s="125" t="s">
        <v>811</v>
      </c>
      <c r="N55" s="125" t="s">
        <v>811</v>
      </c>
      <c r="O55" s="125" t="s">
        <v>811</v>
      </c>
      <c r="P55" s="49" t="s">
        <v>811</v>
      </c>
      <c r="Q55" s="125" t="s">
        <v>811</v>
      </c>
      <c r="R55" s="106"/>
      <c r="S55" s="125" t="s">
        <v>811</v>
      </c>
    </row>
    <row r="56" spans="1:24">
      <c r="A56" t="s">
        <v>2498</v>
      </c>
      <c r="B56" t="s">
        <v>2619</v>
      </c>
      <c r="C56">
        <v>7</v>
      </c>
      <c r="D56" s="133">
        <v>42606</v>
      </c>
      <c r="I56" s="172"/>
      <c r="J56" s="27">
        <v>9.6199999999999992</v>
      </c>
      <c r="K56" s="125">
        <v>23.1</v>
      </c>
      <c r="L56" s="125" t="s">
        <v>811</v>
      </c>
      <c r="M56" s="125" t="s">
        <v>811</v>
      </c>
      <c r="N56" s="125" t="s">
        <v>811</v>
      </c>
      <c r="O56" s="125" t="s">
        <v>811</v>
      </c>
      <c r="P56" s="49" t="s">
        <v>811</v>
      </c>
      <c r="Q56" s="125" t="s">
        <v>811</v>
      </c>
      <c r="R56" s="106"/>
      <c r="S56" s="125" t="s">
        <v>811</v>
      </c>
    </row>
    <row r="57" spans="1:24">
      <c r="A57" t="s">
        <v>2498</v>
      </c>
      <c r="B57" t="s">
        <v>2619</v>
      </c>
      <c r="C57">
        <v>8</v>
      </c>
      <c r="D57" s="133">
        <v>42606</v>
      </c>
      <c r="I57" s="172"/>
      <c r="J57" s="27">
        <v>6.69</v>
      </c>
      <c r="K57" s="125">
        <v>18.100000000000001</v>
      </c>
      <c r="L57" s="125" t="s">
        <v>811</v>
      </c>
      <c r="M57" s="125" t="s">
        <v>811</v>
      </c>
      <c r="N57" s="125" t="s">
        <v>811</v>
      </c>
      <c r="O57" s="125" t="s">
        <v>811</v>
      </c>
      <c r="P57" s="49" t="s">
        <v>811</v>
      </c>
      <c r="Q57" s="125" t="s">
        <v>811</v>
      </c>
      <c r="R57" s="106"/>
      <c r="S57" s="125" t="s">
        <v>811</v>
      </c>
    </row>
    <row r="58" spans="1:24">
      <c r="A58" t="s">
        <v>2498</v>
      </c>
      <c r="B58" t="s">
        <v>2619</v>
      </c>
      <c r="C58">
        <v>9</v>
      </c>
      <c r="D58" s="133">
        <v>42606</v>
      </c>
      <c r="I58" s="172"/>
      <c r="J58" s="27">
        <v>0.64</v>
      </c>
      <c r="K58" s="125">
        <v>15.5</v>
      </c>
      <c r="L58" s="136">
        <v>6.36</v>
      </c>
      <c r="M58" s="124">
        <v>24.900000000000006</v>
      </c>
      <c r="N58" s="49">
        <v>21.661265822784809</v>
      </c>
      <c r="O58" s="49">
        <v>3.3978391772151886</v>
      </c>
      <c r="P58" s="49">
        <v>0.57046009230754302</v>
      </c>
      <c r="Q58" s="49">
        <v>30.822413160020567</v>
      </c>
      <c r="R58" s="106"/>
      <c r="S58" s="49">
        <v>25.059104999999999</v>
      </c>
    </row>
    <row r="59" spans="1:24">
      <c r="A59" t="s">
        <v>2498</v>
      </c>
      <c r="B59" t="s">
        <v>2619</v>
      </c>
      <c r="C59">
        <v>10</v>
      </c>
      <c r="D59" s="133">
        <v>42606</v>
      </c>
      <c r="I59" s="172"/>
      <c r="J59" s="27">
        <v>0.05</v>
      </c>
      <c r="K59" s="125">
        <v>13.5</v>
      </c>
      <c r="L59" s="125" t="s">
        <v>811</v>
      </c>
      <c r="M59" s="125" t="s">
        <v>811</v>
      </c>
      <c r="N59" s="125" t="s">
        <v>811</v>
      </c>
      <c r="O59" s="125" t="s">
        <v>811</v>
      </c>
      <c r="P59" s="49" t="s">
        <v>811</v>
      </c>
      <c r="Q59" s="125" t="s">
        <v>811</v>
      </c>
      <c r="R59" s="106"/>
      <c r="S59" s="125" t="s">
        <v>811</v>
      </c>
    </row>
    <row r="60" spans="1:24">
      <c r="A60" t="s">
        <v>2498</v>
      </c>
      <c r="B60" t="s">
        <v>2619</v>
      </c>
      <c r="C60">
        <v>11</v>
      </c>
      <c r="D60" s="133">
        <v>42606</v>
      </c>
      <c r="I60" s="172"/>
      <c r="J60" s="27">
        <v>0.03</v>
      </c>
      <c r="K60" s="125">
        <v>12.1</v>
      </c>
      <c r="L60" s="125" t="s">
        <v>811</v>
      </c>
      <c r="M60" s="125" t="s">
        <v>811</v>
      </c>
      <c r="N60" s="125" t="s">
        <v>811</v>
      </c>
      <c r="O60" s="125" t="s">
        <v>811</v>
      </c>
      <c r="P60" s="49" t="s">
        <v>811</v>
      </c>
      <c r="Q60" s="125" t="s">
        <v>811</v>
      </c>
      <c r="R60" s="106"/>
      <c r="S60" s="125" t="s">
        <v>811</v>
      </c>
    </row>
    <row r="61" spans="1:24">
      <c r="A61" t="s">
        <v>2498</v>
      </c>
      <c r="B61" t="s">
        <v>2619</v>
      </c>
      <c r="C61">
        <v>11.4</v>
      </c>
      <c r="D61" s="133">
        <v>42606</v>
      </c>
      <c r="I61" s="172"/>
      <c r="J61" s="27">
        <v>0</v>
      </c>
      <c r="K61" s="125">
        <v>11.4</v>
      </c>
      <c r="L61" s="125" t="s">
        <v>811</v>
      </c>
      <c r="M61" s="125" t="s">
        <v>811</v>
      </c>
      <c r="N61" s="125" t="s">
        <v>811</v>
      </c>
      <c r="O61" s="125" t="s">
        <v>811</v>
      </c>
      <c r="P61" s="49" t="s">
        <v>811</v>
      </c>
      <c r="Q61" s="125" t="s">
        <v>811</v>
      </c>
      <c r="R61" s="106"/>
      <c r="S61" s="125" t="s">
        <v>811</v>
      </c>
    </row>
    <row r="62" spans="1:24">
      <c r="A62" t="s">
        <v>2498</v>
      </c>
      <c r="B62" t="s">
        <v>2619</v>
      </c>
      <c r="C62">
        <v>12</v>
      </c>
      <c r="D62" s="133">
        <v>42606</v>
      </c>
      <c r="I62" s="172"/>
      <c r="J62" s="27">
        <v>0.01</v>
      </c>
      <c r="K62" s="125">
        <v>11.5</v>
      </c>
      <c r="L62" s="125" t="s">
        <v>811</v>
      </c>
      <c r="M62" s="125" t="s">
        <v>811</v>
      </c>
      <c r="N62" s="125" t="s">
        <v>811</v>
      </c>
      <c r="O62" s="125" t="s">
        <v>811</v>
      </c>
      <c r="P62" s="49" t="s">
        <v>811</v>
      </c>
      <c r="Q62" s="125" t="s">
        <v>811</v>
      </c>
      <c r="R62" s="106"/>
      <c r="S62" s="125" t="s">
        <v>811</v>
      </c>
    </row>
    <row r="63" spans="1:24">
      <c r="A63" t="s">
        <v>2498</v>
      </c>
      <c r="B63" t="s">
        <v>2619</v>
      </c>
      <c r="C63">
        <v>12.25</v>
      </c>
      <c r="D63" s="133">
        <v>42606</v>
      </c>
      <c r="I63" s="172"/>
      <c r="J63" s="27" t="s">
        <v>815</v>
      </c>
      <c r="K63" s="125" t="s">
        <v>815</v>
      </c>
      <c r="L63" s="136">
        <v>6.33</v>
      </c>
      <c r="M63" s="124">
        <v>53.1</v>
      </c>
      <c r="N63" s="49">
        <v>2.5000000000000001E-2</v>
      </c>
      <c r="O63" s="49">
        <v>131.7945844936709</v>
      </c>
      <c r="P63" s="49">
        <v>1.2224144835161637</v>
      </c>
      <c r="Q63" s="49">
        <v>111.42386722479255</v>
      </c>
      <c r="R63" s="106"/>
      <c r="S63" s="49">
        <v>131.8195844936709</v>
      </c>
    </row>
    <row r="64" spans="1:24">
      <c r="A64" s="91" t="s">
        <v>2498</v>
      </c>
      <c r="B64" s="355" t="s">
        <v>2620</v>
      </c>
      <c r="C64" s="355" t="s">
        <v>2621</v>
      </c>
      <c r="D64" s="400">
        <v>42607</v>
      </c>
      <c r="E64" s="355" t="s">
        <v>815</v>
      </c>
      <c r="F64" s="355" t="s">
        <v>815</v>
      </c>
      <c r="G64" s="355" t="s">
        <v>815</v>
      </c>
      <c r="H64" s="355" t="s">
        <v>815</v>
      </c>
      <c r="I64" s="405" t="s">
        <v>815</v>
      </c>
      <c r="J64" s="355" t="s">
        <v>815</v>
      </c>
      <c r="K64" s="337" t="s">
        <v>815</v>
      </c>
      <c r="L64" s="338">
        <v>6.21</v>
      </c>
      <c r="M64" s="339">
        <v>4.3</v>
      </c>
      <c r="N64" s="340">
        <v>2.2476962025316456</v>
      </c>
      <c r="O64" s="340">
        <v>1.2025287974683541</v>
      </c>
      <c r="P64" s="340">
        <v>1.0050963531132899</v>
      </c>
      <c r="Q64" s="340">
        <v>29.930146140853353</v>
      </c>
      <c r="R64" s="341"/>
      <c r="S64" s="340">
        <v>3.4502249999999997</v>
      </c>
      <c r="T64" s="355" t="s">
        <v>815</v>
      </c>
      <c r="U64" s="355" t="s">
        <v>815</v>
      </c>
      <c r="V64" s="355" t="s">
        <v>815</v>
      </c>
      <c r="W64" s="355" t="s">
        <v>815</v>
      </c>
      <c r="X64" s="355" t="s">
        <v>815</v>
      </c>
    </row>
    <row r="65" spans="1:25">
      <c r="A65" s="181" t="s">
        <v>2498</v>
      </c>
      <c r="B65" s="361" t="s">
        <v>2620</v>
      </c>
      <c r="C65" s="361" t="s">
        <v>2622</v>
      </c>
      <c r="D65" s="402">
        <v>42607</v>
      </c>
      <c r="E65" s="361"/>
      <c r="F65" s="361"/>
      <c r="G65" s="361"/>
      <c r="H65" s="361"/>
      <c r="I65" s="406"/>
      <c r="J65" s="361" t="s">
        <v>815</v>
      </c>
      <c r="K65" s="347" t="s">
        <v>815</v>
      </c>
      <c r="L65" s="348">
        <v>6.07</v>
      </c>
      <c r="M65" s="349">
        <v>4.0999999999999996</v>
      </c>
      <c r="N65" s="350">
        <v>5.8911392405063285</v>
      </c>
      <c r="O65" s="350">
        <v>9.0723657594936711</v>
      </c>
      <c r="P65" s="350">
        <v>1.0865906520143678</v>
      </c>
      <c r="Q65" s="350">
        <v>21.661805096570465</v>
      </c>
      <c r="R65" s="351"/>
      <c r="S65" s="350">
        <v>14.963505</v>
      </c>
      <c r="T65" s="361"/>
      <c r="U65" s="361"/>
      <c r="V65" s="361"/>
      <c r="W65" s="361"/>
      <c r="X65" s="361"/>
    </row>
    <row r="68" spans="1:25" ht="21.6">
      <c r="A68" s="127" t="s">
        <v>804</v>
      </c>
      <c r="B68" s="127" t="s">
        <v>20</v>
      </c>
      <c r="C68" s="127" t="s">
        <v>701</v>
      </c>
      <c r="D68" s="127" t="s">
        <v>846</v>
      </c>
      <c r="E68" s="174" t="s">
        <v>786</v>
      </c>
      <c r="F68" s="127" t="s">
        <v>1000</v>
      </c>
      <c r="G68" s="128" t="s">
        <v>1008</v>
      </c>
      <c r="H68" s="128" t="s">
        <v>806</v>
      </c>
      <c r="I68" s="128" t="s">
        <v>807</v>
      </c>
      <c r="J68" s="138" t="s">
        <v>1009</v>
      </c>
      <c r="K68" s="127" t="s">
        <v>1010</v>
      </c>
      <c r="L68" s="128" t="s">
        <v>1011</v>
      </c>
      <c r="M68" s="127" t="s">
        <v>1012</v>
      </c>
      <c r="N68" s="128" t="s">
        <v>1013</v>
      </c>
      <c r="O68" s="127" t="s">
        <v>1014</v>
      </c>
      <c r="P68" s="127" t="s">
        <v>1015</v>
      </c>
      <c r="Q68" s="130" t="s">
        <v>1016</v>
      </c>
      <c r="R68" s="127" t="s">
        <v>703</v>
      </c>
      <c r="S68" s="128" t="s">
        <v>1017</v>
      </c>
      <c r="T68" s="127" t="s">
        <v>808</v>
      </c>
      <c r="U68" s="127" t="s">
        <v>1018</v>
      </c>
      <c r="V68" s="131" t="s">
        <v>809</v>
      </c>
      <c r="W68" s="127" t="s">
        <v>1019</v>
      </c>
      <c r="X68" s="132" t="s">
        <v>1020</v>
      </c>
      <c r="Y68" s="128" t="s">
        <v>1021</v>
      </c>
    </row>
    <row r="69" spans="1:25">
      <c r="A69" s="355">
        <v>32</v>
      </c>
      <c r="B69" s="355" t="s">
        <v>2498</v>
      </c>
      <c r="C69" s="355" t="s">
        <v>2123</v>
      </c>
      <c r="D69" s="355">
        <v>0.5</v>
      </c>
      <c r="E69" s="358">
        <v>42969</v>
      </c>
      <c r="F69" s="355"/>
      <c r="G69" s="355"/>
      <c r="H69" s="355">
        <v>4.2</v>
      </c>
      <c r="I69" s="355">
        <v>4</v>
      </c>
      <c r="J69" s="357">
        <v>0.95238095238095233</v>
      </c>
      <c r="K69" s="355" t="s">
        <v>1044</v>
      </c>
      <c r="L69" s="355">
        <v>3</v>
      </c>
      <c r="M69" s="355">
        <v>3</v>
      </c>
      <c r="N69" s="355" t="s">
        <v>2623</v>
      </c>
      <c r="O69" s="355"/>
      <c r="P69" s="355">
        <v>7.1</v>
      </c>
      <c r="Q69" s="355">
        <v>25.9</v>
      </c>
      <c r="R69" s="407">
        <v>6.28</v>
      </c>
      <c r="S69" s="90">
        <v>5.9000000000000012</v>
      </c>
      <c r="T69" s="360">
        <v>1.9032911392405061</v>
      </c>
      <c r="U69" s="360">
        <v>1.3724088607594949</v>
      </c>
      <c r="V69" s="90">
        <v>0.3183126660761737</v>
      </c>
      <c r="W69" s="89">
        <v>29.683801805120641</v>
      </c>
      <c r="X69" s="355"/>
      <c r="Y69" s="358"/>
    </row>
    <row r="70" spans="1:25">
      <c r="A70" s="27">
        <v>33</v>
      </c>
      <c r="B70" s="27" t="s">
        <v>2498</v>
      </c>
      <c r="C70" s="27" t="s">
        <v>2123</v>
      </c>
      <c r="D70" s="27">
        <v>1</v>
      </c>
      <c r="E70" s="47">
        <v>42969</v>
      </c>
      <c r="F70" s="27"/>
      <c r="G70" s="27"/>
      <c r="H70" s="27">
        <v>4.2</v>
      </c>
      <c r="I70" s="27">
        <v>4</v>
      </c>
      <c r="J70" s="52">
        <v>0.95238095238095233</v>
      </c>
      <c r="K70" s="27" t="s">
        <v>1044</v>
      </c>
      <c r="L70" s="27">
        <v>3</v>
      </c>
      <c r="M70" s="27">
        <v>3</v>
      </c>
      <c r="N70" s="27" t="s">
        <v>2623</v>
      </c>
      <c r="O70" s="27"/>
      <c r="P70" s="27">
        <v>7.09</v>
      </c>
      <c r="Q70" s="27">
        <v>25.9</v>
      </c>
      <c r="T70" s="27"/>
      <c r="U70" s="27"/>
      <c r="V70" s="27"/>
      <c r="W70" s="27"/>
      <c r="X70" s="27"/>
      <c r="Y70" s="47"/>
    </row>
    <row r="71" spans="1:25">
      <c r="A71" s="27">
        <v>34</v>
      </c>
      <c r="B71" s="27" t="s">
        <v>2498</v>
      </c>
      <c r="C71" s="27" t="s">
        <v>2123</v>
      </c>
      <c r="D71" s="27">
        <v>2</v>
      </c>
      <c r="E71" s="47">
        <v>42969</v>
      </c>
      <c r="F71" s="27"/>
      <c r="G71" s="27"/>
      <c r="H71" s="27">
        <v>4.2</v>
      </c>
      <c r="I71" s="27">
        <v>4</v>
      </c>
      <c r="J71" s="52">
        <v>0.95238095238095233</v>
      </c>
      <c r="K71" s="27" t="s">
        <v>1044</v>
      </c>
      <c r="L71" s="27">
        <v>3</v>
      </c>
      <c r="M71" s="27">
        <v>3</v>
      </c>
      <c r="N71" s="27" t="s">
        <v>2623</v>
      </c>
      <c r="O71" s="27"/>
      <c r="P71" s="27">
        <v>7.11</v>
      </c>
      <c r="Q71" s="27">
        <v>25.9</v>
      </c>
      <c r="T71" s="27"/>
      <c r="U71" s="27"/>
      <c r="V71" s="27"/>
      <c r="W71" s="27"/>
      <c r="X71" s="27"/>
      <c r="Y71" s="47"/>
    </row>
    <row r="72" spans="1:25">
      <c r="A72" s="27">
        <v>35</v>
      </c>
      <c r="B72" s="27" t="s">
        <v>2498</v>
      </c>
      <c r="C72" s="27" t="s">
        <v>2123</v>
      </c>
      <c r="D72" s="27">
        <v>3</v>
      </c>
      <c r="E72" s="47">
        <v>42969</v>
      </c>
      <c r="F72" s="27"/>
      <c r="G72" s="27"/>
      <c r="H72" s="27">
        <v>4.2</v>
      </c>
      <c r="I72" s="27">
        <v>4</v>
      </c>
      <c r="J72" s="52">
        <v>0.95238095238095233</v>
      </c>
      <c r="K72" s="27" t="s">
        <v>1044</v>
      </c>
      <c r="L72" s="27">
        <v>3</v>
      </c>
      <c r="M72" s="27">
        <v>3</v>
      </c>
      <c r="N72" s="27" t="s">
        <v>2623</v>
      </c>
      <c r="O72" s="27"/>
      <c r="P72" s="27">
        <v>6.64</v>
      </c>
      <c r="Q72" s="27">
        <v>25.8</v>
      </c>
      <c r="T72" s="27"/>
      <c r="U72" s="27"/>
      <c r="V72" s="27"/>
      <c r="W72" s="27"/>
      <c r="X72" s="27"/>
      <c r="Y72" s="47"/>
    </row>
    <row r="73" spans="1:25">
      <c r="A73" s="361">
        <v>36</v>
      </c>
      <c r="B73" s="361" t="s">
        <v>2498</v>
      </c>
      <c r="C73" s="361" t="s">
        <v>2123</v>
      </c>
      <c r="D73" s="361">
        <v>3.2</v>
      </c>
      <c r="E73" s="408">
        <v>42969</v>
      </c>
      <c r="F73" s="361"/>
      <c r="G73" s="361"/>
      <c r="H73" s="361">
        <v>4.2</v>
      </c>
      <c r="I73" s="361">
        <v>4</v>
      </c>
      <c r="J73" s="363">
        <v>0.95238095238095233</v>
      </c>
      <c r="K73" s="361" t="s">
        <v>1044</v>
      </c>
      <c r="L73" s="361">
        <v>3</v>
      </c>
      <c r="M73" s="361">
        <v>3</v>
      </c>
      <c r="N73" s="361" t="s">
        <v>2623</v>
      </c>
      <c r="O73" s="361"/>
      <c r="P73" s="361">
        <v>5.74</v>
      </c>
      <c r="Q73" s="361">
        <v>25.7</v>
      </c>
      <c r="R73" s="364">
        <v>6.07</v>
      </c>
      <c r="S73" s="222">
        <v>6.0000000000000009</v>
      </c>
      <c r="T73" s="365">
        <v>2.2884810126582273</v>
      </c>
      <c r="U73" s="365">
        <v>1.5779189873417725</v>
      </c>
      <c r="V73" s="222">
        <v>0.3183126660761737</v>
      </c>
      <c r="W73" s="233">
        <v>32.584888561429352</v>
      </c>
      <c r="X73" s="361"/>
      <c r="Y73" s="408"/>
    </row>
    <row r="74" spans="1:25">
      <c r="A74" s="355">
        <v>99</v>
      </c>
      <c r="B74" s="355" t="s">
        <v>2498</v>
      </c>
      <c r="C74" s="355" t="s">
        <v>2611</v>
      </c>
      <c r="D74" s="355">
        <v>0.5</v>
      </c>
      <c r="E74" s="358">
        <v>42970</v>
      </c>
      <c r="F74" s="355"/>
      <c r="G74" s="355"/>
      <c r="H74" s="355">
        <v>8.8000000000000007</v>
      </c>
      <c r="I74" s="355">
        <v>4.1500000000000004</v>
      </c>
      <c r="J74" s="357">
        <v>0.47159090909090912</v>
      </c>
      <c r="K74" s="355" t="s">
        <v>1044</v>
      </c>
      <c r="L74" s="355">
        <v>1</v>
      </c>
      <c r="M74" s="355">
        <v>2</v>
      </c>
      <c r="N74" s="355" t="s">
        <v>2624</v>
      </c>
      <c r="O74" s="355"/>
      <c r="P74" s="355">
        <v>6.99</v>
      </c>
      <c r="Q74" s="355">
        <v>25.4</v>
      </c>
      <c r="R74" s="86">
        <v>5.22</v>
      </c>
      <c r="S74" s="90">
        <v>0.9</v>
      </c>
      <c r="T74" s="90">
        <v>3.5794335443037975</v>
      </c>
      <c r="U74" s="90">
        <v>1.9544092577795347</v>
      </c>
      <c r="V74" s="90">
        <v>0.38197519929140838</v>
      </c>
      <c r="W74" s="89">
        <v>32.584888561429352</v>
      </c>
      <c r="X74" s="27"/>
      <c r="Y74" s="47"/>
    </row>
    <row r="75" spans="1:25">
      <c r="A75" s="27">
        <v>100</v>
      </c>
      <c r="B75" s="27" t="s">
        <v>2498</v>
      </c>
      <c r="C75" s="27" t="s">
        <v>2611</v>
      </c>
      <c r="D75" s="27">
        <v>1</v>
      </c>
      <c r="E75" s="47">
        <v>42970</v>
      </c>
      <c r="F75" s="27"/>
      <c r="G75" s="27"/>
      <c r="H75" s="27">
        <v>8.8000000000000007</v>
      </c>
      <c r="I75" s="27">
        <v>4.1500000000000004</v>
      </c>
      <c r="J75" s="52">
        <v>0.47159090909090912</v>
      </c>
      <c r="K75" s="27" t="s">
        <v>1044</v>
      </c>
      <c r="L75" s="27">
        <v>1</v>
      </c>
      <c r="M75" s="27">
        <v>2</v>
      </c>
      <c r="N75" s="27" t="s">
        <v>2624</v>
      </c>
      <c r="O75" s="27"/>
      <c r="P75" s="27">
        <v>7.01</v>
      </c>
      <c r="Q75" s="27">
        <v>25.4</v>
      </c>
      <c r="T75" s="27"/>
      <c r="U75" s="27"/>
      <c r="V75" s="27"/>
      <c r="W75" s="27"/>
      <c r="X75" s="27"/>
      <c r="Y75" s="47"/>
    </row>
    <row r="76" spans="1:25">
      <c r="A76" s="27">
        <v>101</v>
      </c>
      <c r="B76" s="27" t="s">
        <v>2498</v>
      </c>
      <c r="C76" s="27" t="s">
        <v>2611</v>
      </c>
      <c r="D76" s="27">
        <v>2</v>
      </c>
      <c r="E76" s="47">
        <v>42970</v>
      </c>
      <c r="F76" s="27"/>
      <c r="G76" s="27"/>
      <c r="H76" s="27">
        <v>8.8000000000000007</v>
      </c>
      <c r="I76" s="27">
        <v>4.1500000000000004</v>
      </c>
      <c r="J76" s="52">
        <v>0.47159090909090912</v>
      </c>
      <c r="K76" s="27" t="s">
        <v>1044</v>
      </c>
      <c r="L76" s="27">
        <v>1</v>
      </c>
      <c r="M76" s="27">
        <v>2</v>
      </c>
      <c r="N76" s="27" t="s">
        <v>2624</v>
      </c>
      <c r="O76" s="27"/>
      <c r="P76" s="27">
        <v>7.06</v>
      </c>
      <c r="Q76" s="27">
        <v>25.4</v>
      </c>
      <c r="T76" s="27"/>
      <c r="U76" s="27"/>
      <c r="V76" s="27"/>
      <c r="W76" s="27"/>
      <c r="X76" s="27"/>
      <c r="Y76" s="47"/>
    </row>
    <row r="77" spans="1:25">
      <c r="A77" s="27">
        <v>102</v>
      </c>
      <c r="B77" s="27" t="s">
        <v>2498</v>
      </c>
      <c r="C77" s="27" t="s">
        <v>2611</v>
      </c>
      <c r="D77" s="27">
        <v>3</v>
      </c>
      <c r="E77" s="47">
        <v>42970</v>
      </c>
      <c r="F77" s="27"/>
      <c r="G77" s="27"/>
      <c r="H77" s="27">
        <v>8.8000000000000007</v>
      </c>
      <c r="I77" s="27">
        <v>4.1500000000000004</v>
      </c>
      <c r="J77" s="52">
        <v>0.47159090909090912</v>
      </c>
      <c r="K77" s="27" t="s">
        <v>1044</v>
      </c>
      <c r="L77" s="27">
        <v>1</v>
      </c>
      <c r="M77" s="27">
        <v>2</v>
      </c>
      <c r="N77" s="27" t="s">
        <v>2624</v>
      </c>
      <c r="O77" s="27"/>
      <c r="P77" s="27">
        <v>7.13</v>
      </c>
      <c r="Q77" s="27">
        <v>25.3</v>
      </c>
      <c r="T77" s="27"/>
      <c r="U77" s="27"/>
      <c r="V77" s="27"/>
      <c r="W77" s="27"/>
      <c r="X77" s="27"/>
      <c r="Y77" s="47"/>
    </row>
    <row r="78" spans="1:25">
      <c r="A78" s="27">
        <v>103</v>
      </c>
      <c r="B78" s="27" t="s">
        <v>2498</v>
      </c>
      <c r="C78" s="27" t="s">
        <v>2611</v>
      </c>
      <c r="D78" s="27">
        <v>4</v>
      </c>
      <c r="E78" s="47">
        <v>42970</v>
      </c>
      <c r="F78" s="27"/>
      <c r="G78" s="27"/>
      <c r="H78" s="27">
        <v>8.8000000000000007</v>
      </c>
      <c r="I78" s="27">
        <v>4.1500000000000004</v>
      </c>
      <c r="J78" s="52">
        <v>0.47159090909090912</v>
      </c>
      <c r="K78" s="27" t="s">
        <v>1044</v>
      </c>
      <c r="L78" s="27">
        <v>1</v>
      </c>
      <c r="M78" s="27">
        <v>2</v>
      </c>
      <c r="N78" s="27" t="s">
        <v>2624</v>
      </c>
      <c r="O78" s="27"/>
      <c r="P78" s="27">
        <v>7.01</v>
      </c>
      <c r="Q78" s="27">
        <v>25.2</v>
      </c>
      <c r="T78" s="27"/>
      <c r="U78" s="27"/>
      <c r="V78" s="27"/>
      <c r="W78" s="27"/>
      <c r="X78" s="27"/>
      <c r="Y78" s="47"/>
    </row>
    <row r="79" spans="1:25">
      <c r="A79" s="27">
        <v>104</v>
      </c>
      <c r="B79" s="27" t="s">
        <v>2498</v>
      </c>
      <c r="C79" s="27" t="s">
        <v>2611</v>
      </c>
      <c r="D79" s="27">
        <v>5</v>
      </c>
      <c r="E79" s="47">
        <v>42970</v>
      </c>
      <c r="F79" s="27"/>
      <c r="G79" s="27"/>
      <c r="H79" s="27">
        <v>8.8000000000000007</v>
      </c>
      <c r="I79" s="27">
        <v>4.1500000000000004</v>
      </c>
      <c r="J79" s="52">
        <v>0.47159090909090912</v>
      </c>
      <c r="K79" s="27" t="s">
        <v>1044</v>
      </c>
      <c r="L79" s="27">
        <v>1</v>
      </c>
      <c r="M79" s="27">
        <v>2</v>
      </c>
      <c r="N79" s="27" t="s">
        <v>2624</v>
      </c>
      <c r="O79" s="27"/>
      <c r="P79" s="27">
        <v>2.46</v>
      </c>
      <c r="Q79" s="27">
        <v>24.3</v>
      </c>
      <c r="T79" s="27"/>
      <c r="U79" s="27"/>
      <c r="V79" s="27"/>
      <c r="W79" s="27"/>
      <c r="X79" s="27"/>
      <c r="Y79" s="47"/>
    </row>
    <row r="80" spans="1:25">
      <c r="A80" s="27">
        <v>105</v>
      </c>
      <c r="B80" s="27" t="s">
        <v>2498</v>
      </c>
      <c r="C80" s="27" t="s">
        <v>2611</v>
      </c>
      <c r="D80" s="27">
        <v>6</v>
      </c>
      <c r="E80" s="47">
        <v>42970</v>
      </c>
      <c r="F80" s="27"/>
      <c r="G80" s="27"/>
      <c r="H80" s="27">
        <v>8.8000000000000007</v>
      </c>
      <c r="I80" s="27">
        <v>4.1500000000000004</v>
      </c>
      <c r="J80" s="52">
        <v>0.47159090909090912</v>
      </c>
      <c r="K80" s="27" t="s">
        <v>1044</v>
      </c>
      <c r="L80" s="27">
        <v>1</v>
      </c>
      <c r="M80" s="27">
        <v>2</v>
      </c>
      <c r="N80" s="27" t="s">
        <v>2624</v>
      </c>
      <c r="O80" s="27"/>
      <c r="P80" s="27">
        <v>1.05</v>
      </c>
      <c r="Q80" s="27">
        <v>22</v>
      </c>
      <c r="T80" s="27"/>
      <c r="U80" s="27"/>
      <c r="V80" s="27"/>
      <c r="W80" s="27"/>
      <c r="X80" s="27"/>
      <c r="Y80" s="47"/>
    </row>
    <row r="81" spans="1:25">
      <c r="A81" s="27">
        <v>106</v>
      </c>
      <c r="B81" s="27" t="s">
        <v>2498</v>
      </c>
      <c r="C81" s="27" t="s">
        <v>2611</v>
      </c>
      <c r="D81" s="27">
        <v>7</v>
      </c>
      <c r="E81" s="47">
        <v>42970</v>
      </c>
      <c r="F81" s="27"/>
      <c r="G81" s="27"/>
      <c r="H81" s="27">
        <v>8.8000000000000007</v>
      </c>
      <c r="I81" s="27">
        <v>4.1500000000000004</v>
      </c>
      <c r="J81" s="52">
        <v>0.47159090909090912</v>
      </c>
      <c r="K81" s="27" t="s">
        <v>1044</v>
      </c>
      <c r="L81" s="27">
        <v>1</v>
      </c>
      <c r="M81" s="27">
        <v>2</v>
      </c>
      <c r="N81" s="27" t="s">
        <v>2624</v>
      </c>
      <c r="O81" s="27"/>
      <c r="P81" s="27">
        <v>0.5</v>
      </c>
      <c r="Q81" s="27">
        <v>19</v>
      </c>
      <c r="T81" s="27"/>
      <c r="U81" s="27"/>
      <c r="V81" s="27"/>
      <c r="W81" s="27"/>
      <c r="X81" s="27"/>
      <c r="Y81" s="47"/>
    </row>
    <row r="82" spans="1:25">
      <c r="A82" s="27">
        <v>107</v>
      </c>
      <c r="B82" s="27" t="s">
        <v>2498</v>
      </c>
      <c r="C82" s="27" t="s">
        <v>2611</v>
      </c>
      <c r="D82" s="27">
        <v>7.8</v>
      </c>
      <c r="E82" s="47">
        <v>42970</v>
      </c>
      <c r="F82" s="27"/>
      <c r="G82" s="27"/>
      <c r="H82" s="27">
        <v>8.8000000000000007</v>
      </c>
      <c r="I82" s="27">
        <v>4.1500000000000004</v>
      </c>
      <c r="J82" s="52">
        <v>0.47159090909090912</v>
      </c>
      <c r="K82" s="27" t="s">
        <v>1044</v>
      </c>
      <c r="L82" s="27">
        <v>1</v>
      </c>
      <c r="M82" s="27">
        <v>2</v>
      </c>
      <c r="N82" s="27" t="s">
        <v>2624</v>
      </c>
      <c r="O82" s="27"/>
      <c r="P82" s="27">
        <v>0.28000000000000003</v>
      </c>
      <c r="Q82" s="27">
        <v>17.3</v>
      </c>
      <c r="R82" s="22">
        <v>5.14</v>
      </c>
      <c r="S82" s="24">
        <v>1.7</v>
      </c>
      <c r="T82" s="24">
        <v>9.6443613924050631</v>
      </c>
      <c r="U82" s="24">
        <v>3.7436434096782687</v>
      </c>
      <c r="V82" s="24">
        <v>0.3183126660761737</v>
      </c>
      <c r="W82" s="25">
        <v>37.80684472278503</v>
      </c>
      <c r="X82" s="27"/>
      <c r="Y82" s="47"/>
    </row>
    <row r="83" spans="1:25">
      <c r="A83" s="355">
        <v>37</v>
      </c>
      <c r="B83" s="355" t="s">
        <v>2498</v>
      </c>
      <c r="C83" s="355" t="s">
        <v>2619</v>
      </c>
      <c r="D83" s="355">
        <v>0.5</v>
      </c>
      <c r="E83" s="358">
        <v>42969</v>
      </c>
      <c r="F83" s="355"/>
      <c r="G83" s="355"/>
      <c r="H83" s="355">
        <v>14.2</v>
      </c>
      <c r="I83" s="355">
        <v>2.65</v>
      </c>
      <c r="J83" s="357">
        <v>0.18661971830985916</v>
      </c>
      <c r="K83" s="355" t="s">
        <v>1022</v>
      </c>
      <c r="L83" s="355">
        <v>3</v>
      </c>
      <c r="M83" s="355">
        <v>2</v>
      </c>
      <c r="N83" s="355" t="s">
        <v>1103</v>
      </c>
      <c r="O83" s="355"/>
      <c r="P83" s="355">
        <v>7.72</v>
      </c>
      <c r="Q83" s="355">
        <v>25.1</v>
      </c>
      <c r="R83" s="359">
        <v>6.95</v>
      </c>
      <c r="S83" s="90">
        <v>16.5</v>
      </c>
      <c r="T83" s="360">
        <v>3.1494936708860752</v>
      </c>
      <c r="U83" s="360">
        <v>1.5045063291139242</v>
      </c>
      <c r="V83" s="90">
        <v>0.2546501328609389</v>
      </c>
      <c r="W83" s="89">
        <v>33.455214588321965</v>
      </c>
      <c r="X83" s="27"/>
      <c r="Y83" s="47"/>
    </row>
    <row r="84" spans="1:25">
      <c r="A84" s="27">
        <v>38</v>
      </c>
      <c r="B84" s="27" t="s">
        <v>2498</v>
      </c>
      <c r="C84" s="27" t="s">
        <v>2619</v>
      </c>
      <c r="D84" s="27">
        <v>1</v>
      </c>
      <c r="E84" s="47">
        <v>42969</v>
      </c>
      <c r="F84" s="27"/>
      <c r="G84" s="27"/>
      <c r="H84" s="27">
        <v>14.2</v>
      </c>
      <c r="I84" s="27">
        <v>2.65</v>
      </c>
      <c r="J84" s="52">
        <v>0.18661971830985916</v>
      </c>
      <c r="K84" s="27" t="s">
        <v>1022</v>
      </c>
      <c r="L84" s="27">
        <v>3</v>
      </c>
      <c r="M84" s="27">
        <v>2</v>
      </c>
      <c r="N84" s="27" t="s">
        <v>1103</v>
      </c>
      <c r="O84" s="27"/>
      <c r="P84" s="27">
        <v>7.77</v>
      </c>
      <c r="Q84" s="23">
        <v>25</v>
      </c>
      <c r="T84" s="27"/>
      <c r="U84" s="27"/>
      <c r="V84" s="27"/>
      <c r="W84" s="27"/>
      <c r="X84" s="27"/>
      <c r="Y84" s="47"/>
    </row>
    <row r="85" spans="1:25">
      <c r="A85" s="27">
        <v>39</v>
      </c>
      <c r="B85" s="27" t="s">
        <v>2498</v>
      </c>
      <c r="C85" s="27" t="s">
        <v>2619</v>
      </c>
      <c r="D85" s="27">
        <v>2</v>
      </c>
      <c r="E85" s="47">
        <v>42969</v>
      </c>
      <c r="F85" s="27"/>
      <c r="G85" s="27"/>
      <c r="H85" s="27">
        <v>14.2</v>
      </c>
      <c r="I85" s="27">
        <v>2.65</v>
      </c>
      <c r="J85" s="52">
        <v>0.18661971830985916</v>
      </c>
      <c r="K85" s="27" t="s">
        <v>1022</v>
      </c>
      <c r="L85" s="27">
        <v>3</v>
      </c>
      <c r="M85" s="27">
        <v>2</v>
      </c>
      <c r="N85" s="27" t="s">
        <v>1103</v>
      </c>
      <c r="O85" s="27"/>
      <c r="P85" s="27">
        <v>7.77</v>
      </c>
      <c r="Q85" s="23">
        <v>25</v>
      </c>
      <c r="T85" s="27"/>
      <c r="U85" s="27"/>
      <c r="V85" s="27"/>
      <c r="W85" s="27"/>
      <c r="X85" s="27"/>
      <c r="Y85" s="47"/>
    </row>
    <row r="86" spans="1:25">
      <c r="A86" s="27">
        <v>40</v>
      </c>
      <c r="B86" s="27" t="s">
        <v>2498</v>
      </c>
      <c r="C86" s="27" t="s">
        <v>2619</v>
      </c>
      <c r="D86" s="27">
        <v>3</v>
      </c>
      <c r="E86" s="47">
        <v>42969</v>
      </c>
      <c r="F86" s="27"/>
      <c r="G86" s="27"/>
      <c r="H86" s="27">
        <v>14.2</v>
      </c>
      <c r="I86" s="27">
        <v>2.65</v>
      </c>
      <c r="J86" s="52">
        <v>0.18661971830985916</v>
      </c>
      <c r="K86" s="27" t="s">
        <v>1022</v>
      </c>
      <c r="L86" s="27">
        <v>3</v>
      </c>
      <c r="M86" s="27">
        <v>2</v>
      </c>
      <c r="N86" s="27" t="s">
        <v>1103</v>
      </c>
      <c r="O86" s="27"/>
      <c r="P86" s="27">
        <v>7.76</v>
      </c>
      <c r="Q86" s="23">
        <v>25</v>
      </c>
      <c r="R86" s="141">
        <v>7.01</v>
      </c>
      <c r="S86" s="24">
        <v>17.399999999999999</v>
      </c>
      <c r="T86" s="140">
        <v>3.4893670886075947</v>
      </c>
      <c r="U86" s="140">
        <v>0.86033291139240431</v>
      </c>
      <c r="V86" s="24">
        <v>0.44563773250664312</v>
      </c>
      <c r="W86" s="25">
        <v>30.844236507644123</v>
      </c>
      <c r="X86" s="27"/>
      <c r="Y86" s="47"/>
    </row>
    <row r="87" spans="1:25">
      <c r="A87" s="27">
        <v>41</v>
      </c>
      <c r="B87" s="27" t="s">
        <v>2498</v>
      </c>
      <c r="C87" s="27" t="s">
        <v>2619</v>
      </c>
      <c r="D87" s="27">
        <v>4</v>
      </c>
      <c r="E87" s="47">
        <v>42969</v>
      </c>
      <c r="F87" s="27"/>
      <c r="G87" s="27"/>
      <c r="H87" s="27">
        <v>14.2</v>
      </c>
      <c r="I87" s="27">
        <v>2.65</v>
      </c>
      <c r="J87" s="52">
        <v>0.18661971830985916</v>
      </c>
      <c r="K87" s="27" t="s">
        <v>1022</v>
      </c>
      <c r="L87" s="27">
        <v>3</v>
      </c>
      <c r="M87" s="27">
        <v>2</v>
      </c>
      <c r="N87" s="27" t="s">
        <v>1103</v>
      </c>
      <c r="O87" s="27"/>
      <c r="P87" s="27">
        <v>7.74</v>
      </c>
      <c r="Q87" s="23">
        <v>25</v>
      </c>
      <c r="T87" s="27"/>
      <c r="U87" s="27"/>
      <c r="V87" s="27"/>
      <c r="W87" s="27"/>
      <c r="X87" s="27"/>
      <c r="Y87" s="47"/>
    </row>
    <row r="88" spans="1:25">
      <c r="A88" s="27">
        <v>42</v>
      </c>
      <c r="B88" s="27" t="s">
        <v>2498</v>
      </c>
      <c r="C88" s="27" t="s">
        <v>2619</v>
      </c>
      <c r="D88" s="27">
        <v>5</v>
      </c>
      <c r="E88" s="47">
        <v>42969</v>
      </c>
      <c r="F88" s="27"/>
      <c r="G88" s="27"/>
      <c r="H88" s="27">
        <v>14.2</v>
      </c>
      <c r="I88" s="27">
        <v>2.65</v>
      </c>
      <c r="J88" s="52">
        <v>0.18661971830985916</v>
      </c>
      <c r="K88" s="27" t="s">
        <v>1022</v>
      </c>
      <c r="L88" s="27">
        <v>3</v>
      </c>
      <c r="M88" s="27">
        <v>2</v>
      </c>
      <c r="N88" s="27" t="s">
        <v>1103</v>
      </c>
      <c r="O88" s="27"/>
      <c r="P88" s="27">
        <v>7.66</v>
      </c>
      <c r="Q88" s="23">
        <v>24.8</v>
      </c>
      <c r="T88" s="27"/>
      <c r="U88" s="27"/>
      <c r="V88" s="27"/>
      <c r="W88" s="27"/>
      <c r="X88" s="27"/>
      <c r="Y88" s="47"/>
    </row>
    <row r="89" spans="1:25">
      <c r="A89" s="27">
        <v>43</v>
      </c>
      <c r="B89" s="27" t="s">
        <v>2498</v>
      </c>
      <c r="C89" s="27" t="s">
        <v>2619</v>
      </c>
      <c r="D89" s="27">
        <v>6</v>
      </c>
      <c r="E89" s="47">
        <v>42969</v>
      </c>
      <c r="F89" s="27"/>
      <c r="G89" s="27"/>
      <c r="H89" s="27">
        <v>14.2</v>
      </c>
      <c r="I89" s="27">
        <v>2.65</v>
      </c>
      <c r="J89" s="52">
        <v>0.18661971830985916</v>
      </c>
      <c r="K89" s="27" t="s">
        <v>1022</v>
      </c>
      <c r="L89" s="27">
        <v>3</v>
      </c>
      <c r="M89" s="27">
        <v>2</v>
      </c>
      <c r="N89" s="27" t="s">
        <v>1103</v>
      </c>
      <c r="O89" s="27"/>
      <c r="P89" s="27">
        <v>7.46</v>
      </c>
      <c r="Q89" s="23">
        <v>24.6</v>
      </c>
      <c r="T89" s="27"/>
      <c r="U89" s="27"/>
      <c r="V89" s="27"/>
      <c r="W89" s="27"/>
      <c r="X89" s="27"/>
      <c r="Y89" s="47"/>
    </row>
    <row r="90" spans="1:25">
      <c r="A90" s="27">
        <v>44</v>
      </c>
      <c r="B90" s="27" t="s">
        <v>2498</v>
      </c>
      <c r="C90" s="27" t="s">
        <v>2619</v>
      </c>
      <c r="D90" s="27">
        <v>7</v>
      </c>
      <c r="E90" s="47">
        <v>42969</v>
      </c>
      <c r="F90" s="27"/>
      <c r="G90" s="27"/>
      <c r="H90" s="27">
        <v>14.2</v>
      </c>
      <c r="I90" s="27">
        <v>2.65</v>
      </c>
      <c r="J90" s="52">
        <v>0.18661971830985916</v>
      </c>
      <c r="K90" s="27" t="s">
        <v>1022</v>
      </c>
      <c r="L90" s="27">
        <v>3</v>
      </c>
      <c r="M90" s="27">
        <v>2</v>
      </c>
      <c r="N90" s="27" t="s">
        <v>1103</v>
      </c>
      <c r="O90" s="27"/>
      <c r="P90" s="27">
        <v>7.57</v>
      </c>
      <c r="Q90" s="23">
        <v>23.6</v>
      </c>
      <c r="T90" s="27"/>
      <c r="U90" s="27"/>
      <c r="V90" s="27"/>
      <c r="W90" s="27"/>
      <c r="X90" s="27"/>
      <c r="Y90" s="47"/>
    </row>
    <row r="91" spans="1:25">
      <c r="A91" s="27">
        <v>45</v>
      </c>
      <c r="B91" s="27" t="s">
        <v>2498</v>
      </c>
      <c r="C91" s="27" t="s">
        <v>2619</v>
      </c>
      <c r="D91" s="27">
        <v>8</v>
      </c>
      <c r="E91" s="47">
        <v>42969</v>
      </c>
      <c r="F91" s="27"/>
      <c r="G91" s="27"/>
      <c r="H91" s="27">
        <v>14.2</v>
      </c>
      <c r="I91" s="27">
        <v>2.65</v>
      </c>
      <c r="J91" s="52">
        <v>0.18661971830985916</v>
      </c>
      <c r="K91" s="27" t="s">
        <v>1022</v>
      </c>
      <c r="L91" s="27">
        <v>3</v>
      </c>
      <c r="M91" s="27">
        <v>2</v>
      </c>
      <c r="N91" s="27" t="s">
        <v>1103</v>
      </c>
      <c r="O91" s="27"/>
      <c r="P91" s="27">
        <v>9.08</v>
      </c>
      <c r="Q91" s="23">
        <v>19.600000000000001</v>
      </c>
      <c r="T91" s="27"/>
      <c r="U91" s="27"/>
      <c r="V91" s="27"/>
      <c r="W91" s="27"/>
      <c r="X91" s="27"/>
      <c r="Y91" s="47"/>
    </row>
    <row r="92" spans="1:25">
      <c r="A92" s="27">
        <v>46</v>
      </c>
      <c r="B92" s="27" t="s">
        <v>2498</v>
      </c>
      <c r="C92" s="27" t="s">
        <v>2619</v>
      </c>
      <c r="D92" s="27">
        <v>9</v>
      </c>
      <c r="E92" s="47">
        <v>42969</v>
      </c>
      <c r="F92" s="27"/>
      <c r="G92" s="27"/>
      <c r="H92" s="27">
        <v>14.2</v>
      </c>
      <c r="I92" s="27">
        <v>2.65</v>
      </c>
      <c r="J92" s="52">
        <v>0.18661971830985916</v>
      </c>
      <c r="K92" s="27" t="s">
        <v>1022</v>
      </c>
      <c r="L92" s="27">
        <v>3</v>
      </c>
      <c r="M92" s="27">
        <v>2</v>
      </c>
      <c r="N92" s="27" t="s">
        <v>1103</v>
      </c>
      <c r="O92" s="27"/>
      <c r="P92" s="27">
        <v>8.2799999999999994</v>
      </c>
      <c r="Q92" s="23">
        <v>16.3</v>
      </c>
      <c r="R92" s="141">
        <v>6.29</v>
      </c>
      <c r="S92" s="24">
        <v>24.900000000000006</v>
      </c>
      <c r="T92" s="140">
        <v>18.80632911392405</v>
      </c>
      <c r="U92" s="140">
        <v>13.05567088607595</v>
      </c>
      <c r="V92" s="24">
        <v>1.1991650758599328</v>
      </c>
      <c r="W92" s="25">
        <v>37.516736047154161</v>
      </c>
      <c r="X92" s="27"/>
      <c r="Y92" s="47"/>
    </row>
    <row r="93" spans="1:25">
      <c r="A93" s="27">
        <v>47</v>
      </c>
      <c r="B93" s="27" t="s">
        <v>2498</v>
      </c>
      <c r="C93" s="27" t="s">
        <v>2619</v>
      </c>
      <c r="D93" s="27">
        <v>10</v>
      </c>
      <c r="E93" s="47">
        <v>42969</v>
      </c>
      <c r="F93" s="27"/>
      <c r="G93" s="27"/>
      <c r="H93" s="27">
        <v>14.2</v>
      </c>
      <c r="I93" s="27">
        <v>2.65</v>
      </c>
      <c r="J93" s="52">
        <v>0.18661971830985916</v>
      </c>
      <c r="K93" s="27" t="s">
        <v>1022</v>
      </c>
      <c r="L93" s="27">
        <v>3</v>
      </c>
      <c r="M93" s="27">
        <v>2</v>
      </c>
      <c r="N93" s="27" t="s">
        <v>1103</v>
      </c>
      <c r="O93" s="27"/>
      <c r="P93" s="27">
        <v>3.86</v>
      </c>
      <c r="Q93" s="23">
        <v>13.9</v>
      </c>
      <c r="T93" s="27"/>
      <c r="U93" s="27"/>
      <c r="V93" s="27"/>
      <c r="W93" s="27"/>
      <c r="X93" s="27"/>
      <c r="Y93" s="47"/>
    </row>
    <row r="94" spans="1:25">
      <c r="A94" s="27">
        <v>48</v>
      </c>
      <c r="B94" s="27" t="s">
        <v>2498</v>
      </c>
      <c r="C94" s="27" t="s">
        <v>2619</v>
      </c>
      <c r="D94" s="27">
        <v>11</v>
      </c>
      <c r="E94" s="47">
        <v>42969</v>
      </c>
      <c r="F94" s="27"/>
      <c r="G94" s="27"/>
      <c r="H94" s="27">
        <v>14.2</v>
      </c>
      <c r="I94" s="27">
        <v>2.65</v>
      </c>
      <c r="J94" s="52">
        <v>0.18661971830985916</v>
      </c>
      <c r="K94" s="27" t="s">
        <v>1022</v>
      </c>
      <c r="L94" s="27">
        <v>3</v>
      </c>
      <c r="M94" s="27">
        <v>2</v>
      </c>
      <c r="N94" s="27" t="s">
        <v>1103</v>
      </c>
      <c r="O94" s="27"/>
      <c r="P94" s="27">
        <v>0.52</v>
      </c>
      <c r="Q94" s="23">
        <v>12.2</v>
      </c>
      <c r="T94" s="27"/>
      <c r="U94" s="27"/>
      <c r="V94" s="27"/>
      <c r="W94" s="27"/>
      <c r="X94" s="27"/>
      <c r="Y94" s="47"/>
    </row>
    <row r="95" spans="1:25">
      <c r="A95" s="27">
        <v>49</v>
      </c>
      <c r="B95" s="27" t="s">
        <v>2498</v>
      </c>
      <c r="C95" s="27" t="s">
        <v>2619</v>
      </c>
      <c r="D95" s="27">
        <v>12</v>
      </c>
      <c r="E95" s="47">
        <v>42969</v>
      </c>
      <c r="F95" s="27"/>
      <c r="G95" s="27"/>
      <c r="H95" s="27">
        <v>14.2</v>
      </c>
      <c r="I95" s="27">
        <v>2.65</v>
      </c>
      <c r="J95" s="52">
        <v>0.18661971830985916</v>
      </c>
      <c r="K95" s="27" t="s">
        <v>1022</v>
      </c>
      <c r="L95" s="27">
        <v>3</v>
      </c>
      <c r="M95" s="27">
        <v>2</v>
      </c>
      <c r="N95" s="27" t="s">
        <v>1103</v>
      </c>
      <c r="O95" s="27"/>
      <c r="P95" s="27">
        <v>0.52</v>
      </c>
      <c r="Q95" s="23">
        <v>11</v>
      </c>
      <c r="T95" s="27"/>
      <c r="U95" s="27"/>
      <c r="V95" s="27"/>
      <c r="W95" s="27"/>
      <c r="X95" s="27"/>
      <c r="Y95" s="47"/>
    </row>
    <row r="96" spans="1:25">
      <c r="A96" s="27">
        <v>50</v>
      </c>
      <c r="B96" s="27" t="s">
        <v>2498</v>
      </c>
      <c r="C96" s="27" t="s">
        <v>2619</v>
      </c>
      <c r="D96" s="27">
        <v>13</v>
      </c>
      <c r="E96" s="47">
        <v>42969</v>
      </c>
      <c r="F96" s="27"/>
      <c r="G96" s="27"/>
      <c r="H96" s="27">
        <v>14.2</v>
      </c>
      <c r="I96" s="27">
        <v>2.65</v>
      </c>
      <c r="J96" s="52">
        <v>0.18661971830985916</v>
      </c>
      <c r="K96" s="27" t="s">
        <v>1022</v>
      </c>
      <c r="L96" s="27">
        <v>3</v>
      </c>
      <c r="M96" s="27">
        <v>2</v>
      </c>
      <c r="N96" s="27" t="s">
        <v>1103</v>
      </c>
      <c r="O96" s="27"/>
      <c r="P96" s="27">
        <v>0.45</v>
      </c>
      <c r="Q96" s="27">
        <v>10.199999999999999</v>
      </c>
      <c r="T96" s="27"/>
      <c r="U96" s="27"/>
      <c r="V96" s="27"/>
      <c r="W96" s="27"/>
      <c r="X96" s="27"/>
      <c r="Y96" s="47"/>
    </row>
    <row r="97" spans="1:25">
      <c r="A97" s="27">
        <v>51</v>
      </c>
      <c r="B97" s="27" t="s">
        <v>2498</v>
      </c>
      <c r="C97" s="27" t="s">
        <v>2619</v>
      </c>
      <c r="D97" s="27">
        <v>13.2</v>
      </c>
      <c r="E97" s="47">
        <v>42969</v>
      </c>
      <c r="F97" s="27"/>
      <c r="G97" s="27"/>
      <c r="H97" s="27">
        <v>14.2</v>
      </c>
      <c r="I97" s="27">
        <v>2.65</v>
      </c>
      <c r="J97" s="52">
        <v>0.18661971830985916</v>
      </c>
      <c r="K97" s="27" t="s">
        <v>1022</v>
      </c>
      <c r="L97" s="27">
        <v>3</v>
      </c>
      <c r="M97" s="27">
        <v>2</v>
      </c>
      <c r="N97" s="27" t="s">
        <v>1103</v>
      </c>
      <c r="O97" s="27"/>
      <c r="P97" s="27">
        <v>0.41</v>
      </c>
      <c r="Q97" s="27">
        <v>10.199999999999999</v>
      </c>
      <c r="R97" s="22">
        <v>6.34</v>
      </c>
      <c r="S97" s="24">
        <v>42.9</v>
      </c>
      <c r="T97" s="140">
        <v>2.5000000000000001E-2</v>
      </c>
      <c r="U97" s="140">
        <v>84.984215189873424</v>
      </c>
      <c r="V97" s="24">
        <v>1.6321969088093529</v>
      </c>
      <c r="W97" s="25">
        <v>62.466082151409083</v>
      </c>
      <c r="X97" s="27"/>
      <c r="Y97" s="47"/>
    </row>
    <row r="98" spans="1:25">
      <c r="A98" s="355">
        <v>52</v>
      </c>
      <c r="B98" s="355" t="s">
        <v>2498</v>
      </c>
      <c r="C98" s="355" t="s">
        <v>2625</v>
      </c>
      <c r="D98" s="355">
        <v>0.5</v>
      </c>
      <c r="E98" s="358">
        <v>42969</v>
      </c>
      <c r="F98" s="355"/>
      <c r="G98" s="355"/>
      <c r="H98" s="355">
        <v>7.8</v>
      </c>
      <c r="I98" s="355">
        <v>4.5</v>
      </c>
      <c r="J98" s="357">
        <v>0.57692307692307698</v>
      </c>
      <c r="K98" s="355" t="s">
        <v>1044</v>
      </c>
      <c r="L98" s="355">
        <v>3</v>
      </c>
      <c r="M98" s="355">
        <v>2</v>
      </c>
      <c r="N98" s="355" t="s">
        <v>2626</v>
      </c>
      <c r="O98" s="355"/>
      <c r="P98" s="355">
        <v>6.97</v>
      </c>
      <c r="Q98" s="355">
        <v>25.6</v>
      </c>
      <c r="R98" s="359">
        <v>5.92</v>
      </c>
      <c r="S98" s="90">
        <v>3</v>
      </c>
      <c r="T98" s="360">
        <v>2.3337974683544305</v>
      </c>
      <c r="U98" s="360">
        <v>1.5505025316455689</v>
      </c>
      <c r="V98" s="90">
        <v>0.3183126660761737</v>
      </c>
      <c r="W98" s="89">
        <v>25.332171670657569</v>
      </c>
      <c r="X98" s="27"/>
      <c r="Y98" s="47"/>
    </row>
    <row r="99" spans="1:25">
      <c r="A99" s="27">
        <v>53</v>
      </c>
      <c r="B99" s="27" t="s">
        <v>2498</v>
      </c>
      <c r="C99" s="27" t="s">
        <v>2625</v>
      </c>
      <c r="D99" s="27">
        <v>1</v>
      </c>
      <c r="E99" s="47">
        <v>42969</v>
      </c>
      <c r="F99" s="27"/>
      <c r="G99" s="27"/>
      <c r="H99" s="27">
        <v>7.8</v>
      </c>
      <c r="I99" s="27">
        <v>4.5</v>
      </c>
      <c r="J99" s="52">
        <v>0.57692307692307698</v>
      </c>
      <c r="K99" s="27" t="s">
        <v>1044</v>
      </c>
      <c r="L99" s="27">
        <v>3</v>
      </c>
      <c r="M99" s="27">
        <v>2</v>
      </c>
      <c r="N99" s="27" t="s">
        <v>2626</v>
      </c>
      <c r="O99" s="27"/>
      <c r="P99" s="27">
        <v>6.97</v>
      </c>
      <c r="Q99" s="27">
        <v>25.6</v>
      </c>
      <c r="T99" s="27"/>
      <c r="U99" s="27"/>
      <c r="V99" s="27"/>
      <c r="W99" s="27"/>
      <c r="X99" s="27"/>
      <c r="Y99" s="47"/>
    </row>
    <row r="100" spans="1:25">
      <c r="A100" s="27">
        <v>54</v>
      </c>
      <c r="B100" s="27" t="s">
        <v>2498</v>
      </c>
      <c r="C100" s="27" t="s">
        <v>2625</v>
      </c>
      <c r="D100" s="27">
        <v>2</v>
      </c>
      <c r="E100" s="47">
        <v>42969</v>
      </c>
      <c r="F100" s="27"/>
      <c r="G100" s="27"/>
      <c r="H100" s="27">
        <v>7.8</v>
      </c>
      <c r="I100" s="27">
        <v>4.5</v>
      </c>
      <c r="J100" s="52">
        <v>0.57692307692307698</v>
      </c>
      <c r="K100" s="27" t="s">
        <v>1044</v>
      </c>
      <c r="L100" s="27">
        <v>3</v>
      </c>
      <c r="M100" s="27">
        <v>2</v>
      </c>
      <c r="N100" s="27" t="s">
        <v>2626</v>
      </c>
      <c r="O100" s="27"/>
      <c r="P100" s="27">
        <v>7.04</v>
      </c>
      <c r="Q100" s="27">
        <v>25.6</v>
      </c>
      <c r="T100" s="27"/>
      <c r="U100" s="27"/>
      <c r="V100" s="27"/>
      <c r="W100" s="27"/>
      <c r="X100" s="27"/>
      <c r="Y100" s="47"/>
    </row>
    <row r="101" spans="1:25">
      <c r="A101" s="27">
        <v>55</v>
      </c>
      <c r="B101" s="27" t="s">
        <v>2498</v>
      </c>
      <c r="C101" s="27" t="s">
        <v>2625</v>
      </c>
      <c r="D101" s="27">
        <v>3</v>
      </c>
      <c r="E101" s="47">
        <v>42969</v>
      </c>
      <c r="F101" s="27"/>
      <c r="G101" s="27"/>
      <c r="H101" s="27">
        <v>7.8</v>
      </c>
      <c r="I101" s="27">
        <v>4.5</v>
      </c>
      <c r="J101" s="52">
        <v>0.57692307692307698</v>
      </c>
      <c r="K101" s="27" t="s">
        <v>1044</v>
      </c>
      <c r="L101" s="27">
        <v>3</v>
      </c>
      <c r="M101" s="27">
        <v>2</v>
      </c>
      <c r="N101" s="27" t="s">
        <v>2626</v>
      </c>
      <c r="O101" s="27"/>
      <c r="P101" s="27">
        <v>7.02</v>
      </c>
      <c r="Q101" s="27">
        <v>25.6</v>
      </c>
      <c r="T101" s="27"/>
      <c r="U101" s="27"/>
      <c r="V101" s="27"/>
      <c r="W101" s="27"/>
      <c r="X101" s="27"/>
      <c r="Y101" s="47"/>
    </row>
    <row r="102" spans="1:25">
      <c r="A102" s="27">
        <v>56</v>
      </c>
      <c r="B102" s="27" t="s">
        <v>2498</v>
      </c>
      <c r="C102" s="27" t="s">
        <v>2625</v>
      </c>
      <c r="D102" s="27">
        <v>4</v>
      </c>
      <c r="E102" s="47">
        <v>42969</v>
      </c>
      <c r="F102" s="27"/>
      <c r="G102" s="27"/>
      <c r="H102" s="27">
        <v>7.8</v>
      </c>
      <c r="I102" s="27">
        <v>4.5</v>
      </c>
      <c r="J102" s="52">
        <v>0.57692307692307698</v>
      </c>
      <c r="K102" s="27" t="s">
        <v>1044</v>
      </c>
      <c r="L102" s="27">
        <v>3</v>
      </c>
      <c r="M102" s="27">
        <v>2</v>
      </c>
      <c r="N102" s="27" t="s">
        <v>2626</v>
      </c>
      <c r="O102" s="27"/>
      <c r="P102" s="27">
        <v>7.01</v>
      </c>
      <c r="Q102" s="27">
        <v>25.6</v>
      </c>
      <c r="T102" s="27"/>
      <c r="U102" s="27"/>
      <c r="V102" s="27"/>
      <c r="W102" s="27"/>
      <c r="X102" s="27"/>
      <c r="Y102" s="47"/>
    </row>
    <row r="103" spans="1:25">
      <c r="A103" s="27">
        <v>57</v>
      </c>
      <c r="B103" s="27" t="s">
        <v>2498</v>
      </c>
      <c r="C103" s="27" t="s">
        <v>2625</v>
      </c>
      <c r="D103" s="27">
        <v>5</v>
      </c>
      <c r="E103" s="47">
        <v>42969</v>
      </c>
      <c r="F103" s="27"/>
      <c r="G103" s="27"/>
      <c r="H103" s="27">
        <v>7.8</v>
      </c>
      <c r="I103" s="27">
        <v>4.5</v>
      </c>
      <c r="J103" s="52">
        <v>0.57692307692307698</v>
      </c>
      <c r="K103" s="27" t="s">
        <v>1044</v>
      </c>
      <c r="L103" s="27">
        <v>3</v>
      </c>
      <c r="M103" s="27">
        <v>2</v>
      </c>
      <c r="N103" s="27" t="s">
        <v>2626</v>
      </c>
      <c r="O103" s="27"/>
      <c r="P103" s="27">
        <v>6.88</v>
      </c>
      <c r="Q103" s="27">
        <v>25.6</v>
      </c>
      <c r="T103" s="27"/>
      <c r="U103" s="27"/>
      <c r="V103" s="27"/>
      <c r="W103" s="27"/>
      <c r="X103" s="27"/>
      <c r="Y103" s="47"/>
    </row>
    <row r="104" spans="1:25">
      <c r="A104" s="27">
        <v>58</v>
      </c>
      <c r="B104" s="27" t="s">
        <v>2498</v>
      </c>
      <c r="C104" s="27" t="s">
        <v>2625</v>
      </c>
      <c r="D104" s="27">
        <v>6</v>
      </c>
      <c r="E104" s="47">
        <v>42969</v>
      </c>
      <c r="F104" s="27"/>
      <c r="G104" s="27"/>
      <c r="H104" s="27">
        <v>7.8</v>
      </c>
      <c r="I104" s="27">
        <v>4.5</v>
      </c>
      <c r="J104" s="52">
        <v>0.57692307692307698</v>
      </c>
      <c r="K104" s="27" t="s">
        <v>1044</v>
      </c>
      <c r="L104" s="27">
        <v>3</v>
      </c>
      <c r="M104" s="27">
        <v>2</v>
      </c>
      <c r="N104" s="27" t="s">
        <v>2626</v>
      </c>
      <c r="O104" s="27"/>
      <c r="P104" s="27">
        <v>6.18</v>
      </c>
      <c r="Q104" s="27">
        <v>25.4</v>
      </c>
      <c r="T104" s="27"/>
      <c r="U104" s="27"/>
      <c r="V104" s="27"/>
      <c r="W104" s="27"/>
      <c r="X104" s="27"/>
      <c r="Y104" s="47"/>
    </row>
    <row r="105" spans="1:25">
      <c r="A105" s="27">
        <v>59</v>
      </c>
      <c r="B105" s="27" t="s">
        <v>2498</v>
      </c>
      <c r="C105" s="27" t="s">
        <v>2625</v>
      </c>
      <c r="D105" s="27">
        <v>6.8</v>
      </c>
      <c r="E105" s="47">
        <v>42969</v>
      </c>
      <c r="F105" s="27"/>
      <c r="G105" s="27"/>
      <c r="H105" s="27">
        <v>7.8</v>
      </c>
      <c r="I105" s="27">
        <v>4.5</v>
      </c>
      <c r="J105" s="52">
        <v>0.57692307692307698</v>
      </c>
      <c r="K105" s="27" t="s">
        <v>1044</v>
      </c>
      <c r="L105" s="27">
        <v>3</v>
      </c>
      <c r="M105" s="27">
        <v>2</v>
      </c>
      <c r="N105" s="27" t="s">
        <v>2626</v>
      </c>
      <c r="O105" s="27"/>
      <c r="P105" s="27">
        <v>5.0999999999999996</v>
      </c>
      <c r="Q105" s="27">
        <v>25.3</v>
      </c>
      <c r="R105" s="175">
        <v>5.74</v>
      </c>
      <c r="S105" s="24">
        <v>3.2</v>
      </c>
      <c r="T105" s="140">
        <v>3.4213924050632918</v>
      </c>
      <c r="U105" s="140">
        <v>2.7362075949367091</v>
      </c>
      <c r="V105" s="24">
        <v>0.41380646589902575</v>
      </c>
      <c r="W105" s="25">
        <v>40.417822803462869</v>
      </c>
      <c r="X105" s="27"/>
      <c r="Y105" s="47"/>
    </row>
    <row r="108" spans="1:25" ht="21" thickBot="1">
      <c r="A108" s="144" t="s">
        <v>20</v>
      </c>
      <c r="B108" s="144" t="s">
        <v>701</v>
      </c>
      <c r="C108" s="144" t="s">
        <v>846</v>
      </c>
      <c r="D108" s="145" t="s">
        <v>786</v>
      </c>
      <c r="E108" s="144" t="s">
        <v>1000</v>
      </c>
      <c r="F108" s="146" t="s">
        <v>1008</v>
      </c>
      <c r="G108" s="146" t="s">
        <v>806</v>
      </c>
      <c r="H108" s="146" t="s">
        <v>807</v>
      </c>
      <c r="I108" s="147" t="s">
        <v>1009</v>
      </c>
      <c r="J108" s="144" t="s">
        <v>1015</v>
      </c>
      <c r="K108" s="148" t="s">
        <v>1016</v>
      </c>
      <c r="L108" s="144" t="s">
        <v>703</v>
      </c>
      <c r="M108" s="146" t="s">
        <v>1017</v>
      </c>
      <c r="N108" s="144" t="s">
        <v>808</v>
      </c>
      <c r="O108" s="144" t="s">
        <v>1018</v>
      </c>
      <c r="P108" s="149" t="s">
        <v>809</v>
      </c>
      <c r="Q108" s="149" t="s">
        <v>1019</v>
      </c>
      <c r="R108" s="144" t="s">
        <v>1020</v>
      </c>
      <c r="S108" s="146" t="s">
        <v>1021</v>
      </c>
      <c r="T108" s="144" t="s">
        <v>1010</v>
      </c>
      <c r="U108" s="146" t="s">
        <v>1011</v>
      </c>
      <c r="V108" s="144" t="s">
        <v>1012</v>
      </c>
      <c r="W108" s="146" t="s">
        <v>1013</v>
      </c>
      <c r="X108" s="144" t="s">
        <v>1014</v>
      </c>
    </row>
    <row r="109" spans="1:25" ht="16.2" thickTop="1">
      <c r="A109" s="409" t="s">
        <v>2498</v>
      </c>
      <c r="B109" s="409" t="s">
        <v>2123</v>
      </c>
      <c r="C109" s="409">
        <v>0.5</v>
      </c>
      <c r="D109" s="410">
        <v>43339</v>
      </c>
      <c r="E109" s="409"/>
      <c r="F109" s="409">
        <v>2</v>
      </c>
      <c r="G109" s="409">
        <v>4.8499999999999996</v>
      </c>
      <c r="H109" s="409">
        <v>4.0999999999999996</v>
      </c>
      <c r="I109" s="411">
        <v>0.84536082474226804</v>
      </c>
      <c r="J109" s="412">
        <v>7</v>
      </c>
      <c r="K109" s="409">
        <v>25.4</v>
      </c>
      <c r="L109" s="409">
        <v>6.17</v>
      </c>
      <c r="M109" s="409">
        <v>7.5</v>
      </c>
      <c r="N109" s="413">
        <v>1.3141772151898738</v>
      </c>
      <c r="O109" s="413">
        <v>2.3254894514767925</v>
      </c>
      <c r="P109" s="413">
        <v>0.36284029824865605</v>
      </c>
      <c r="Q109" s="414">
        <v>27.301247845570487</v>
      </c>
      <c r="R109" s="409"/>
      <c r="S109" s="409"/>
      <c r="T109" s="409" t="s">
        <v>2210</v>
      </c>
      <c r="U109" s="409">
        <v>1</v>
      </c>
      <c r="V109" s="409">
        <v>2</v>
      </c>
      <c r="W109" s="415" t="s">
        <v>2627</v>
      </c>
      <c r="X109" s="415"/>
    </row>
    <row r="110" spans="1:25">
      <c r="A110" s="150" t="s">
        <v>2498</v>
      </c>
      <c r="B110" s="150" t="s">
        <v>2123</v>
      </c>
      <c r="C110" s="150">
        <v>1</v>
      </c>
      <c r="D110" s="151">
        <v>43339</v>
      </c>
      <c r="E110" s="150"/>
      <c r="F110" s="150"/>
      <c r="G110" s="150"/>
      <c r="H110" s="150"/>
      <c r="I110" s="150"/>
      <c r="J110" s="150">
        <v>6.6</v>
      </c>
      <c r="K110" s="150">
        <v>25.3</v>
      </c>
      <c r="L110" s="150" t="s">
        <v>811</v>
      </c>
      <c r="M110" s="150" t="s">
        <v>811</v>
      </c>
      <c r="N110" s="150" t="s">
        <v>811</v>
      </c>
      <c r="O110" s="150" t="s">
        <v>811</v>
      </c>
      <c r="P110" s="152" t="s">
        <v>811</v>
      </c>
      <c r="Q110" s="152" t="s">
        <v>811</v>
      </c>
      <c r="R110" s="150"/>
      <c r="S110" s="150"/>
      <c r="T110" s="150"/>
      <c r="U110" s="150"/>
      <c r="V110" s="150"/>
      <c r="W110" s="154"/>
      <c r="X110" s="154"/>
    </row>
    <row r="111" spans="1:25">
      <c r="A111" s="150" t="s">
        <v>2498</v>
      </c>
      <c r="B111" s="150" t="s">
        <v>2123</v>
      </c>
      <c r="C111" s="150">
        <v>2</v>
      </c>
      <c r="D111" s="151">
        <v>43339</v>
      </c>
      <c r="E111" s="150"/>
      <c r="F111" s="150"/>
      <c r="G111" s="150"/>
      <c r="H111" s="150"/>
      <c r="I111" s="150"/>
      <c r="J111" s="150">
        <v>6.64</v>
      </c>
      <c r="K111" s="150">
        <v>25.2</v>
      </c>
      <c r="L111" s="150" t="s">
        <v>811</v>
      </c>
      <c r="M111" s="150" t="s">
        <v>811</v>
      </c>
      <c r="N111" s="150" t="s">
        <v>811</v>
      </c>
      <c r="O111" s="150" t="s">
        <v>811</v>
      </c>
      <c r="P111" s="152" t="s">
        <v>811</v>
      </c>
      <c r="Q111" s="152" t="s">
        <v>811</v>
      </c>
      <c r="R111" s="150"/>
      <c r="S111" s="150"/>
      <c r="T111" s="150"/>
      <c r="U111" s="150"/>
      <c r="V111" s="150"/>
      <c r="W111" s="154"/>
      <c r="X111" s="154"/>
    </row>
    <row r="112" spans="1:25">
      <c r="A112" s="150" t="s">
        <v>2498</v>
      </c>
      <c r="B112" s="150" t="s">
        <v>2123</v>
      </c>
      <c r="C112" s="150">
        <v>3</v>
      </c>
      <c r="D112" s="151">
        <v>43339</v>
      </c>
      <c r="E112" s="150"/>
      <c r="F112" s="150"/>
      <c r="G112" s="150"/>
      <c r="H112" s="150"/>
      <c r="I112" s="150"/>
      <c r="J112" s="150">
        <v>6.09</v>
      </c>
      <c r="K112" s="150">
        <v>24.6</v>
      </c>
      <c r="L112" s="150" t="s">
        <v>811</v>
      </c>
      <c r="M112" s="150" t="s">
        <v>811</v>
      </c>
      <c r="N112" s="150" t="s">
        <v>811</v>
      </c>
      <c r="O112" s="150" t="s">
        <v>811</v>
      </c>
      <c r="P112" s="152" t="s">
        <v>811</v>
      </c>
      <c r="Q112" s="152" t="s">
        <v>811</v>
      </c>
      <c r="R112" s="150"/>
      <c r="S112" s="150"/>
      <c r="T112" s="150"/>
      <c r="U112" s="150"/>
      <c r="V112" s="150"/>
      <c r="W112" s="154"/>
      <c r="X112" s="154"/>
    </row>
    <row r="113" spans="1:24">
      <c r="A113" s="416" t="s">
        <v>2498</v>
      </c>
      <c r="B113" s="416" t="s">
        <v>2123</v>
      </c>
      <c r="C113" s="416">
        <v>3.8</v>
      </c>
      <c r="D113" s="417">
        <v>43339</v>
      </c>
      <c r="E113" s="416"/>
      <c r="F113" s="416"/>
      <c r="G113" s="416"/>
      <c r="H113" s="416"/>
      <c r="I113" s="416"/>
      <c r="J113" s="416"/>
      <c r="K113" s="416"/>
      <c r="L113" s="418">
        <v>6</v>
      </c>
      <c r="M113" s="416">
        <v>10.599999999999998</v>
      </c>
      <c r="N113" s="419">
        <v>3.6253164556962023</v>
      </c>
      <c r="O113" s="419">
        <v>4.9117902109704641</v>
      </c>
      <c r="P113" s="419">
        <v>0.39912432807352166</v>
      </c>
      <c r="Q113" s="420">
        <v>25.680260000000001</v>
      </c>
      <c r="R113" s="416"/>
      <c r="S113" s="416"/>
      <c r="T113" s="416"/>
      <c r="U113" s="416"/>
      <c r="V113" s="416"/>
      <c r="W113" s="421"/>
      <c r="X113" s="421"/>
    </row>
    <row r="114" spans="1:24">
      <c r="A114" s="409" t="s">
        <v>2498</v>
      </c>
      <c r="B114" s="409" t="s">
        <v>962</v>
      </c>
      <c r="C114" s="409">
        <v>0.5</v>
      </c>
      <c r="D114" s="410">
        <v>43341</v>
      </c>
      <c r="E114" s="409"/>
      <c r="F114" s="409">
        <v>2</v>
      </c>
      <c r="G114" s="409">
        <v>7.3</v>
      </c>
      <c r="H114" s="409">
        <v>3.5</v>
      </c>
      <c r="I114" s="409"/>
      <c r="J114" s="409">
        <v>7.2</v>
      </c>
      <c r="K114" s="409">
        <v>27</v>
      </c>
      <c r="L114" s="409">
        <v>6.4</v>
      </c>
      <c r="M114" s="409">
        <v>4.8000000000000007</v>
      </c>
      <c r="N114" s="413">
        <v>0.87562721518987363</v>
      </c>
      <c r="O114" s="413">
        <v>0.27068692022679319</v>
      </c>
      <c r="P114" s="413">
        <v>0.29027223859892487</v>
      </c>
      <c r="Q114" s="414">
        <v>17.752126852809372</v>
      </c>
      <c r="R114" s="409"/>
      <c r="S114" s="409"/>
      <c r="T114" s="409" t="s">
        <v>1022</v>
      </c>
      <c r="U114" s="409">
        <v>1</v>
      </c>
      <c r="V114" s="409">
        <v>1</v>
      </c>
      <c r="W114" s="415" t="s">
        <v>1106</v>
      </c>
      <c r="X114" s="415"/>
    </row>
    <row r="115" spans="1:24">
      <c r="A115" s="150" t="s">
        <v>2498</v>
      </c>
      <c r="B115" s="150" t="s">
        <v>962</v>
      </c>
      <c r="C115" s="150">
        <v>1</v>
      </c>
      <c r="D115" s="151">
        <v>43341</v>
      </c>
      <c r="E115" s="150"/>
      <c r="F115" s="150"/>
      <c r="G115" s="150"/>
      <c r="H115" s="150"/>
      <c r="I115" s="150"/>
      <c r="J115" s="150">
        <v>7.11</v>
      </c>
      <c r="K115" s="150">
        <v>26.9</v>
      </c>
      <c r="L115" s="150" t="s">
        <v>811</v>
      </c>
      <c r="M115" s="150" t="s">
        <v>811</v>
      </c>
      <c r="N115" s="150" t="s">
        <v>811</v>
      </c>
      <c r="O115" s="150" t="s">
        <v>811</v>
      </c>
      <c r="P115" s="152" t="s">
        <v>811</v>
      </c>
      <c r="Q115" s="152" t="s">
        <v>811</v>
      </c>
      <c r="R115" s="150"/>
      <c r="S115" s="150"/>
      <c r="T115" s="150"/>
      <c r="U115" s="150"/>
      <c r="V115" s="150"/>
      <c r="W115" s="154"/>
      <c r="X115" s="154"/>
    </row>
    <row r="116" spans="1:24">
      <c r="A116" s="150" t="s">
        <v>2498</v>
      </c>
      <c r="B116" s="150" t="s">
        <v>962</v>
      </c>
      <c r="C116" s="150">
        <v>2</v>
      </c>
      <c r="D116" s="151">
        <v>43341</v>
      </c>
      <c r="E116" s="150"/>
      <c r="F116" s="150"/>
      <c r="G116" s="150"/>
      <c r="H116" s="150"/>
      <c r="I116" s="150"/>
      <c r="J116" s="150">
        <v>6.97</v>
      </c>
      <c r="K116" s="150">
        <v>26.1</v>
      </c>
      <c r="L116" s="150" t="s">
        <v>811</v>
      </c>
      <c r="M116" s="150" t="s">
        <v>811</v>
      </c>
      <c r="N116" s="150" t="s">
        <v>811</v>
      </c>
      <c r="O116" s="150" t="s">
        <v>811</v>
      </c>
      <c r="P116" s="152" t="s">
        <v>811</v>
      </c>
      <c r="Q116" s="152" t="s">
        <v>811</v>
      </c>
      <c r="R116" s="150"/>
      <c r="S116" s="150"/>
      <c r="T116" s="150"/>
      <c r="U116" s="150"/>
      <c r="V116" s="150"/>
      <c r="W116" s="154"/>
      <c r="X116" s="154"/>
    </row>
    <row r="117" spans="1:24">
      <c r="A117" s="150" t="s">
        <v>2498</v>
      </c>
      <c r="B117" s="150" t="s">
        <v>962</v>
      </c>
      <c r="C117" s="150">
        <v>3</v>
      </c>
      <c r="D117" s="151">
        <v>43341</v>
      </c>
      <c r="E117" s="150"/>
      <c r="F117" s="150"/>
      <c r="G117" s="150"/>
      <c r="H117" s="150"/>
      <c r="I117" s="150"/>
      <c r="J117" s="150">
        <v>7.43</v>
      </c>
      <c r="K117" s="150">
        <v>25.4</v>
      </c>
      <c r="L117" s="150" t="s">
        <v>811</v>
      </c>
      <c r="M117" s="150" t="s">
        <v>811</v>
      </c>
      <c r="N117" s="150" t="s">
        <v>811</v>
      </c>
      <c r="O117" s="150" t="s">
        <v>811</v>
      </c>
      <c r="P117" s="152" t="s">
        <v>811</v>
      </c>
      <c r="Q117" s="152" t="s">
        <v>811</v>
      </c>
      <c r="R117" s="150"/>
      <c r="S117" s="150"/>
      <c r="T117" s="150"/>
      <c r="U117" s="150"/>
      <c r="V117" s="150"/>
      <c r="W117" s="154"/>
      <c r="X117" s="154"/>
    </row>
    <row r="118" spans="1:24">
      <c r="A118" s="150" t="s">
        <v>2498</v>
      </c>
      <c r="B118" s="150" t="s">
        <v>962</v>
      </c>
      <c r="C118" s="150">
        <v>4</v>
      </c>
      <c r="D118" s="151">
        <v>43341</v>
      </c>
      <c r="E118" s="150"/>
      <c r="F118" s="150"/>
      <c r="G118" s="150"/>
      <c r="H118" s="150"/>
      <c r="I118" s="150"/>
      <c r="J118" s="150">
        <v>9.52</v>
      </c>
      <c r="K118" s="150">
        <v>24.7</v>
      </c>
      <c r="L118" s="150" t="s">
        <v>811</v>
      </c>
      <c r="M118" s="150" t="s">
        <v>811</v>
      </c>
      <c r="N118" s="150" t="s">
        <v>811</v>
      </c>
      <c r="O118" s="150" t="s">
        <v>811</v>
      </c>
      <c r="P118" s="152" t="s">
        <v>811</v>
      </c>
      <c r="Q118" s="152" t="s">
        <v>811</v>
      </c>
      <c r="R118" s="150"/>
      <c r="S118" s="150"/>
      <c r="T118" s="150"/>
      <c r="U118" s="150"/>
      <c r="V118" s="150"/>
      <c r="W118" s="154"/>
      <c r="X118" s="154"/>
    </row>
    <row r="119" spans="1:24">
      <c r="A119" s="150" t="s">
        <v>2498</v>
      </c>
      <c r="B119" s="150" t="s">
        <v>962</v>
      </c>
      <c r="C119" s="150">
        <v>5</v>
      </c>
      <c r="D119" s="151">
        <v>43341</v>
      </c>
      <c r="E119" s="150"/>
      <c r="F119" s="150"/>
      <c r="G119" s="150"/>
      <c r="H119" s="150"/>
      <c r="I119" s="150"/>
      <c r="J119" s="150">
        <v>9.3000000000000007</v>
      </c>
      <c r="K119" s="150">
        <v>21.5</v>
      </c>
      <c r="L119" s="150" t="s">
        <v>811</v>
      </c>
      <c r="M119" s="150" t="s">
        <v>811</v>
      </c>
      <c r="N119" s="150" t="s">
        <v>811</v>
      </c>
      <c r="O119" s="150" t="s">
        <v>811</v>
      </c>
      <c r="P119" s="152" t="s">
        <v>811</v>
      </c>
      <c r="Q119" s="152" t="s">
        <v>811</v>
      </c>
      <c r="R119" s="150"/>
      <c r="S119" s="150"/>
      <c r="T119" s="150"/>
      <c r="U119" s="150"/>
      <c r="V119" s="150"/>
      <c r="W119" s="154"/>
      <c r="X119" s="154"/>
    </row>
    <row r="120" spans="1:24">
      <c r="A120" s="150" t="s">
        <v>2498</v>
      </c>
      <c r="B120" s="150" t="s">
        <v>962</v>
      </c>
      <c r="C120" s="150">
        <v>6</v>
      </c>
      <c r="D120" s="151">
        <v>43341</v>
      </c>
      <c r="E120" s="150"/>
      <c r="F120" s="150"/>
      <c r="G120" s="150"/>
      <c r="H120" s="150"/>
      <c r="I120" s="150"/>
      <c r="J120" s="150">
        <v>9.3000000000000007</v>
      </c>
      <c r="K120" s="150">
        <v>18.399999999999999</v>
      </c>
      <c r="L120" s="150" t="s">
        <v>811</v>
      </c>
      <c r="M120" s="150" t="s">
        <v>811</v>
      </c>
      <c r="N120" s="150" t="s">
        <v>811</v>
      </c>
      <c r="O120" s="150" t="s">
        <v>811</v>
      </c>
      <c r="P120" s="152" t="s">
        <v>811</v>
      </c>
      <c r="Q120" s="152" t="s">
        <v>811</v>
      </c>
      <c r="R120" s="150"/>
      <c r="S120" s="150"/>
      <c r="T120" s="150"/>
      <c r="U120" s="150"/>
      <c r="V120" s="150"/>
      <c r="W120" s="154"/>
      <c r="X120" s="154"/>
    </row>
    <row r="121" spans="1:24">
      <c r="A121" s="150" t="s">
        <v>2498</v>
      </c>
      <c r="B121" s="150" t="s">
        <v>962</v>
      </c>
      <c r="C121" s="150">
        <v>6.3</v>
      </c>
      <c r="D121" s="151">
        <v>43341</v>
      </c>
      <c r="E121" s="150"/>
      <c r="F121" s="150"/>
      <c r="G121" s="150"/>
      <c r="H121" s="150"/>
      <c r="I121" s="150"/>
      <c r="J121" s="150">
        <v>4.38</v>
      </c>
      <c r="K121" s="150">
        <v>17.600000000000001</v>
      </c>
      <c r="L121" s="150">
        <v>6.05</v>
      </c>
      <c r="M121" s="150">
        <v>8.9</v>
      </c>
      <c r="N121" s="152">
        <v>1.9590303797468351</v>
      </c>
      <c r="O121" s="152">
        <v>0.28352450566983173</v>
      </c>
      <c r="P121" s="152">
        <v>0.58054447719784974</v>
      </c>
      <c r="Q121" s="153">
        <v>20.522550844536365</v>
      </c>
      <c r="R121" s="150"/>
      <c r="S121" s="150"/>
      <c r="T121" s="150"/>
      <c r="U121" s="150"/>
      <c r="V121" s="150"/>
      <c r="W121" s="154"/>
      <c r="X121" s="154"/>
    </row>
    <row r="122" spans="1:24">
      <c r="A122" s="409" t="s">
        <v>2498</v>
      </c>
      <c r="B122" s="409" t="s">
        <v>2628</v>
      </c>
      <c r="C122" s="409">
        <v>0.5</v>
      </c>
      <c r="D122" s="410">
        <v>43339</v>
      </c>
      <c r="E122" s="409"/>
      <c r="F122" s="409">
        <v>2</v>
      </c>
      <c r="G122" s="409">
        <v>7.6</v>
      </c>
      <c r="H122" s="409">
        <v>3</v>
      </c>
      <c r="I122" s="409"/>
      <c r="J122" s="413">
        <v>7.1</v>
      </c>
      <c r="K122" s="409">
        <v>25.6</v>
      </c>
      <c r="L122" s="409">
        <v>5.54</v>
      </c>
      <c r="M122" s="409">
        <v>1.4000000000000004</v>
      </c>
      <c r="N122" s="413">
        <v>0.8338227848101265</v>
      </c>
      <c r="O122" s="413">
        <v>3.4359238818565401</v>
      </c>
      <c r="P122" s="413">
        <v>0.36284029824865605</v>
      </c>
      <c r="Q122" s="414">
        <v>14.510141330575662</v>
      </c>
      <c r="R122" s="409"/>
      <c r="S122" s="409"/>
      <c r="T122" s="409" t="s">
        <v>1022</v>
      </c>
      <c r="U122" s="409">
        <v>1</v>
      </c>
      <c r="V122" s="409">
        <v>2</v>
      </c>
      <c r="W122" s="415" t="s">
        <v>2629</v>
      </c>
      <c r="X122" s="415"/>
    </row>
    <row r="123" spans="1:24">
      <c r="A123" s="150" t="s">
        <v>2498</v>
      </c>
      <c r="B123" s="158" t="s">
        <v>2628</v>
      </c>
      <c r="C123" s="150">
        <v>0.5</v>
      </c>
      <c r="D123" s="151">
        <v>43339</v>
      </c>
      <c r="E123" s="150"/>
      <c r="F123" s="150">
        <v>2</v>
      </c>
      <c r="G123" s="150">
        <v>4.8499999999999996</v>
      </c>
      <c r="H123" s="150">
        <v>4.75</v>
      </c>
      <c r="I123" s="150"/>
      <c r="J123" s="155">
        <v>7</v>
      </c>
      <c r="K123" s="150">
        <v>25.4</v>
      </c>
      <c r="L123" s="158" t="s">
        <v>811</v>
      </c>
      <c r="M123" s="158" t="s">
        <v>811</v>
      </c>
      <c r="N123" s="158" t="s">
        <v>811</v>
      </c>
      <c r="O123" s="158" t="s">
        <v>811</v>
      </c>
      <c r="P123" s="156" t="s">
        <v>811</v>
      </c>
      <c r="Q123" s="156" t="s">
        <v>811</v>
      </c>
      <c r="R123" s="150"/>
      <c r="S123" s="150"/>
      <c r="T123" s="150" t="s">
        <v>2210</v>
      </c>
      <c r="U123" s="150">
        <v>1</v>
      </c>
      <c r="V123" s="150">
        <v>2</v>
      </c>
      <c r="W123" s="154" t="s">
        <v>2630</v>
      </c>
      <c r="X123" s="154"/>
    </row>
    <row r="124" spans="1:24">
      <c r="A124" s="150" t="s">
        <v>2498</v>
      </c>
      <c r="B124" s="158" t="s">
        <v>2628</v>
      </c>
      <c r="C124" s="150">
        <v>1</v>
      </c>
      <c r="D124" s="151">
        <v>43339</v>
      </c>
      <c r="E124" s="150"/>
      <c r="F124" s="150"/>
      <c r="G124" s="150"/>
      <c r="H124" s="150"/>
      <c r="I124" s="150"/>
      <c r="J124" s="150">
        <v>7.08</v>
      </c>
      <c r="K124" s="150">
        <v>25.4</v>
      </c>
      <c r="L124" s="150" t="s">
        <v>811</v>
      </c>
      <c r="M124" s="150" t="s">
        <v>811</v>
      </c>
      <c r="N124" s="150" t="s">
        <v>811</v>
      </c>
      <c r="O124" s="150" t="s">
        <v>811</v>
      </c>
      <c r="P124" s="152" t="s">
        <v>811</v>
      </c>
      <c r="Q124" s="152" t="s">
        <v>811</v>
      </c>
      <c r="R124" s="150"/>
      <c r="S124" s="150"/>
      <c r="T124" s="150"/>
      <c r="U124" s="150"/>
      <c r="V124" s="150"/>
      <c r="W124" s="154"/>
      <c r="X124" s="154"/>
    </row>
    <row r="125" spans="1:24">
      <c r="A125" s="150" t="s">
        <v>2498</v>
      </c>
      <c r="B125" s="158" t="s">
        <v>2628</v>
      </c>
      <c r="C125" s="150">
        <v>1</v>
      </c>
      <c r="D125" s="151">
        <v>43339</v>
      </c>
      <c r="E125" s="150"/>
      <c r="F125" s="150"/>
      <c r="G125" s="150"/>
      <c r="H125" s="150"/>
      <c r="I125" s="150"/>
      <c r="J125" s="150">
        <v>6.6</v>
      </c>
      <c r="K125" s="150">
        <v>25.3</v>
      </c>
      <c r="L125" s="158" t="s">
        <v>811</v>
      </c>
      <c r="M125" s="158" t="s">
        <v>811</v>
      </c>
      <c r="N125" s="158" t="s">
        <v>811</v>
      </c>
      <c r="O125" s="158" t="s">
        <v>811</v>
      </c>
      <c r="P125" s="156" t="s">
        <v>811</v>
      </c>
      <c r="Q125" s="156" t="s">
        <v>811</v>
      </c>
      <c r="R125" s="150"/>
      <c r="S125" s="150"/>
      <c r="T125" s="150"/>
      <c r="U125" s="150"/>
      <c r="V125" s="150"/>
      <c r="W125" s="154"/>
      <c r="X125" s="154"/>
    </row>
    <row r="126" spans="1:24">
      <c r="A126" s="150" t="s">
        <v>2498</v>
      </c>
      <c r="B126" s="158" t="s">
        <v>2628</v>
      </c>
      <c r="C126" s="150">
        <v>2</v>
      </c>
      <c r="D126" s="151">
        <v>43339</v>
      </c>
      <c r="E126" s="150"/>
      <c r="F126" s="150"/>
      <c r="G126" s="150"/>
      <c r="H126" s="150"/>
      <c r="I126" s="150"/>
      <c r="J126" s="150">
        <v>7.13</v>
      </c>
      <c r="K126" s="150">
        <v>25.3</v>
      </c>
      <c r="L126" s="150" t="s">
        <v>811</v>
      </c>
      <c r="M126" s="150" t="s">
        <v>811</v>
      </c>
      <c r="N126" s="150" t="s">
        <v>811</v>
      </c>
      <c r="O126" s="150" t="s">
        <v>811</v>
      </c>
      <c r="P126" s="152" t="s">
        <v>811</v>
      </c>
      <c r="Q126" s="152" t="s">
        <v>811</v>
      </c>
      <c r="R126" s="150"/>
      <c r="S126" s="150"/>
      <c r="T126" s="150"/>
      <c r="U126" s="150"/>
      <c r="V126" s="150"/>
      <c r="W126" s="154"/>
      <c r="X126" s="154"/>
    </row>
    <row r="127" spans="1:24">
      <c r="A127" s="150" t="s">
        <v>2498</v>
      </c>
      <c r="B127" s="158" t="s">
        <v>2628</v>
      </c>
      <c r="C127" s="150">
        <v>2</v>
      </c>
      <c r="D127" s="151">
        <v>43339</v>
      </c>
      <c r="E127" s="150"/>
      <c r="F127" s="150"/>
      <c r="G127" s="150"/>
      <c r="H127" s="150"/>
      <c r="I127" s="150"/>
      <c r="J127" s="150">
        <v>6.64</v>
      </c>
      <c r="K127" s="150">
        <v>25.2</v>
      </c>
      <c r="L127" s="158" t="s">
        <v>811</v>
      </c>
      <c r="M127" s="158" t="s">
        <v>811</v>
      </c>
      <c r="N127" s="158" t="s">
        <v>811</v>
      </c>
      <c r="O127" s="158" t="s">
        <v>811</v>
      </c>
      <c r="P127" s="156" t="s">
        <v>811</v>
      </c>
      <c r="Q127" s="156" t="s">
        <v>811</v>
      </c>
      <c r="R127" s="150"/>
      <c r="S127" s="150"/>
      <c r="T127" s="150"/>
      <c r="U127" s="150"/>
      <c r="V127" s="150"/>
      <c r="W127" s="154"/>
      <c r="X127" s="154"/>
    </row>
    <row r="128" spans="1:24">
      <c r="A128" s="150" t="s">
        <v>2498</v>
      </c>
      <c r="B128" s="158" t="s">
        <v>2628</v>
      </c>
      <c r="C128" s="150">
        <v>3</v>
      </c>
      <c r="D128" s="151">
        <v>43339</v>
      </c>
      <c r="E128" s="150"/>
      <c r="F128" s="150"/>
      <c r="G128" s="150"/>
      <c r="H128" s="150"/>
      <c r="I128" s="150"/>
      <c r="J128" s="150">
        <v>6.98</v>
      </c>
      <c r="K128" s="150">
        <v>25.2</v>
      </c>
      <c r="L128" s="150" t="s">
        <v>811</v>
      </c>
      <c r="M128" s="150" t="s">
        <v>811</v>
      </c>
      <c r="N128" s="150" t="s">
        <v>811</v>
      </c>
      <c r="O128" s="150" t="s">
        <v>811</v>
      </c>
      <c r="P128" s="152" t="s">
        <v>811</v>
      </c>
      <c r="Q128" s="152" t="s">
        <v>811</v>
      </c>
      <c r="R128" s="150"/>
      <c r="S128" s="150"/>
      <c r="T128" s="150"/>
      <c r="U128" s="150"/>
      <c r="V128" s="150"/>
      <c r="W128" s="154"/>
      <c r="X128" s="154"/>
    </row>
    <row r="129" spans="1:24">
      <c r="A129" s="150" t="s">
        <v>2498</v>
      </c>
      <c r="B129" s="158" t="s">
        <v>2628</v>
      </c>
      <c r="C129" s="150">
        <v>3</v>
      </c>
      <c r="D129" s="151">
        <v>43339</v>
      </c>
      <c r="E129" s="150"/>
      <c r="F129" s="150"/>
      <c r="G129" s="150"/>
      <c r="H129" s="150"/>
      <c r="I129" s="150"/>
      <c r="J129" s="150">
        <v>6.09</v>
      </c>
      <c r="K129" s="150">
        <v>24.6</v>
      </c>
      <c r="L129" s="158" t="s">
        <v>811</v>
      </c>
      <c r="M129" s="158" t="s">
        <v>811</v>
      </c>
      <c r="N129" s="158" t="s">
        <v>811</v>
      </c>
      <c r="O129" s="158" t="s">
        <v>811</v>
      </c>
      <c r="P129" s="156" t="s">
        <v>811</v>
      </c>
      <c r="Q129" s="156" t="s">
        <v>811</v>
      </c>
      <c r="R129" s="150"/>
      <c r="S129" s="150"/>
      <c r="T129" s="150"/>
      <c r="U129" s="150"/>
      <c r="V129" s="150"/>
      <c r="W129" s="154"/>
      <c r="X129" s="154"/>
    </row>
    <row r="130" spans="1:24">
      <c r="A130" s="150" t="s">
        <v>2498</v>
      </c>
      <c r="B130" s="158" t="s">
        <v>2628</v>
      </c>
      <c r="C130" s="150">
        <v>3.85</v>
      </c>
      <c r="D130" s="151">
        <v>43339</v>
      </c>
      <c r="E130" s="150"/>
      <c r="F130" s="150"/>
      <c r="G130" s="150"/>
      <c r="H130" s="150"/>
      <c r="I130" s="150"/>
      <c r="J130" s="150">
        <v>5</v>
      </c>
      <c r="K130" s="150">
        <v>24.1</v>
      </c>
      <c r="L130" s="158" t="s">
        <v>811</v>
      </c>
      <c r="M130" s="158" t="s">
        <v>811</v>
      </c>
      <c r="N130" s="158" t="s">
        <v>811</v>
      </c>
      <c r="O130" s="158" t="s">
        <v>811</v>
      </c>
      <c r="P130" s="156" t="s">
        <v>811</v>
      </c>
      <c r="Q130" s="156" t="s">
        <v>811</v>
      </c>
      <c r="R130" s="150"/>
      <c r="S130" s="150"/>
      <c r="T130" s="150"/>
      <c r="U130" s="150"/>
      <c r="V130" s="150"/>
      <c r="W130" s="154"/>
      <c r="X130" s="154"/>
    </row>
    <row r="131" spans="1:24">
      <c r="A131" s="150" t="s">
        <v>2498</v>
      </c>
      <c r="B131" s="158" t="s">
        <v>2628</v>
      </c>
      <c r="C131" s="150">
        <v>4</v>
      </c>
      <c r="D131" s="151">
        <v>43339</v>
      </c>
      <c r="E131" s="150"/>
      <c r="F131" s="150"/>
      <c r="G131" s="150"/>
      <c r="H131" s="150"/>
      <c r="I131" s="150"/>
      <c r="J131" s="150">
        <v>5.7</v>
      </c>
      <c r="K131" s="150">
        <v>23.2</v>
      </c>
      <c r="L131" s="150" t="s">
        <v>811</v>
      </c>
      <c r="M131" s="150" t="s">
        <v>811</v>
      </c>
      <c r="N131" s="150" t="s">
        <v>811</v>
      </c>
      <c r="O131" s="150" t="s">
        <v>811</v>
      </c>
      <c r="P131" s="152" t="s">
        <v>811</v>
      </c>
      <c r="Q131" s="152" t="s">
        <v>811</v>
      </c>
      <c r="R131" s="150"/>
      <c r="S131" s="150"/>
      <c r="T131" s="150"/>
      <c r="U131" s="150"/>
      <c r="V131" s="150"/>
      <c r="W131" s="154"/>
      <c r="X131" s="154"/>
    </row>
    <row r="132" spans="1:24">
      <c r="A132" s="150" t="s">
        <v>2498</v>
      </c>
      <c r="B132" s="158" t="s">
        <v>2628</v>
      </c>
      <c r="C132" s="150">
        <v>5</v>
      </c>
      <c r="D132" s="151">
        <v>43339</v>
      </c>
      <c r="E132" s="150"/>
      <c r="F132" s="150"/>
      <c r="G132" s="150"/>
      <c r="H132" s="150"/>
      <c r="I132" s="150"/>
      <c r="J132" s="150">
        <v>4.9000000000000004</v>
      </c>
      <c r="K132" s="150">
        <v>17.7</v>
      </c>
      <c r="L132" s="150" t="s">
        <v>811</v>
      </c>
      <c r="M132" s="150" t="s">
        <v>811</v>
      </c>
      <c r="N132" s="150" t="s">
        <v>811</v>
      </c>
      <c r="O132" s="150" t="s">
        <v>811</v>
      </c>
      <c r="P132" s="152" t="s">
        <v>811</v>
      </c>
      <c r="Q132" s="152" t="s">
        <v>811</v>
      </c>
      <c r="R132" s="150"/>
      <c r="S132" s="150"/>
      <c r="T132" s="150"/>
      <c r="U132" s="150"/>
      <c r="V132" s="150"/>
      <c r="W132" s="154"/>
      <c r="X132" s="154"/>
    </row>
    <row r="133" spans="1:24">
      <c r="A133" s="150" t="s">
        <v>2498</v>
      </c>
      <c r="B133" s="158" t="s">
        <v>2628</v>
      </c>
      <c r="C133" s="150">
        <v>6</v>
      </c>
      <c r="D133" s="151">
        <v>43339</v>
      </c>
      <c r="E133" s="150"/>
      <c r="F133" s="150"/>
      <c r="G133" s="150"/>
      <c r="H133" s="150"/>
      <c r="I133" s="150"/>
      <c r="J133" s="150">
        <v>5.2</v>
      </c>
      <c r="K133" s="150">
        <v>13.7</v>
      </c>
      <c r="L133" s="150" t="s">
        <v>811</v>
      </c>
      <c r="M133" s="150" t="s">
        <v>811</v>
      </c>
      <c r="N133" s="150" t="s">
        <v>811</v>
      </c>
      <c r="O133" s="150" t="s">
        <v>811</v>
      </c>
      <c r="P133" s="152" t="s">
        <v>811</v>
      </c>
      <c r="Q133" s="152" t="s">
        <v>811</v>
      </c>
      <c r="R133" s="150"/>
      <c r="S133" s="150"/>
      <c r="T133" s="150"/>
      <c r="U133" s="150"/>
      <c r="V133" s="150"/>
      <c r="W133" s="154"/>
      <c r="X133" s="154"/>
    </row>
    <row r="134" spans="1:24">
      <c r="A134" s="150" t="s">
        <v>2498</v>
      </c>
      <c r="B134" s="158" t="s">
        <v>2628</v>
      </c>
      <c r="C134" s="150">
        <v>6.6</v>
      </c>
      <c r="D134" s="151">
        <v>43339</v>
      </c>
      <c r="E134" s="150"/>
      <c r="F134" s="150"/>
      <c r="G134" s="150"/>
      <c r="H134" s="150"/>
      <c r="I134" s="150"/>
      <c r="J134" s="150">
        <v>3.5</v>
      </c>
      <c r="K134" s="150">
        <v>12.4</v>
      </c>
      <c r="L134" s="150">
        <v>5.05</v>
      </c>
      <c r="M134" s="150">
        <v>0.70000000000000018</v>
      </c>
      <c r="N134" s="152">
        <v>1.80359493670886</v>
      </c>
      <c r="O134" s="152">
        <v>4.1201117299578067</v>
      </c>
      <c r="P134" s="152">
        <v>0.29027223859892487</v>
      </c>
      <c r="Q134" s="153">
        <v>21.347783522923127</v>
      </c>
      <c r="R134" s="150"/>
      <c r="S134" s="150"/>
      <c r="T134" s="150"/>
      <c r="U134" s="150"/>
      <c r="V134" s="150"/>
      <c r="W134" s="154"/>
      <c r="X134" s="154"/>
    </row>
    <row r="135" spans="1:24">
      <c r="A135" s="409" t="s">
        <v>2498</v>
      </c>
      <c r="B135" s="409" t="s">
        <v>2618</v>
      </c>
      <c r="C135" s="409">
        <v>0.5</v>
      </c>
      <c r="D135" s="410">
        <v>43341</v>
      </c>
      <c r="E135" s="409"/>
      <c r="F135" s="409">
        <v>2</v>
      </c>
      <c r="G135" s="409">
        <v>2.7</v>
      </c>
      <c r="H135" s="409">
        <v>1</v>
      </c>
      <c r="I135" s="409"/>
      <c r="J135" s="409">
        <v>6.5</v>
      </c>
      <c r="K135" s="409">
        <v>28.6</v>
      </c>
      <c r="L135" s="409">
        <v>5.23</v>
      </c>
      <c r="M135" s="409">
        <v>3.8</v>
      </c>
      <c r="N135" s="413">
        <v>14.395905063291137</v>
      </c>
      <c r="O135" s="413">
        <v>1.6612862075422021</v>
      </c>
      <c r="P135" s="413">
        <v>1.1311395592896007</v>
      </c>
      <c r="Q135" s="414">
        <v>58.836925198207503</v>
      </c>
      <c r="R135" s="409"/>
      <c r="S135" s="409"/>
      <c r="T135" s="409" t="s">
        <v>1025</v>
      </c>
      <c r="U135" s="409">
        <v>1</v>
      </c>
      <c r="V135" s="409">
        <v>1</v>
      </c>
      <c r="W135" s="415" t="s">
        <v>1404</v>
      </c>
      <c r="X135" s="415"/>
    </row>
    <row r="136" spans="1:24">
      <c r="A136" s="150" t="s">
        <v>2498</v>
      </c>
      <c r="B136" s="150" t="s">
        <v>2618</v>
      </c>
      <c r="C136" s="150">
        <v>1</v>
      </c>
      <c r="D136" s="151">
        <v>43341</v>
      </c>
      <c r="E136" s="150"/>
      <c r="F136" s="150"/>
      <c r="G136" s="150"/>
      <c r="H136" s="150"/>
      <c r="I136" s="150"/>
      <c r="J136" s="150">
        <v>2.2999999999999998</v>
      </c>
      <c r="K136" s="155">
        <v>24</v>
      </c>
      <c r="L136" s="150" t="s">
        <v>811</v>
      </c>
      <c r="M136" s="150" t="s">
        <v>811</v>
      </c>
      <c r="N136" s="150" t="s">
        <v>811</v>
      </c>
      <c r="O136" s="150" t="s">
        <v>811</v>
      </c>
      <c r="P136" s="152" t="s">
        <v>811</v>
      </c>
      <c r="Q136" s="152" t="s">
        <v>811</v>
      </c>
      <c r="R136" s="150"/>
      <c r="S136" s="150"/>
      <c r="T136" s="150"/>
      <c r="U136" s="150"/>
      <c r="V136" s="150"/>
      <c r="W136" s="154"/>
      <c r="X136" s="154"/>
    </row>
    <row r="137" spans="1:24">
      <c r="A137" s="150" t="s">
        <v>2498</v>
      </c>
      <c r="B137" s="150" t="s">
        <v>2618</v>
      </c>
      <c r="C137" s="150">
        <v>1.5</v>
      </c>
      <c r="D137" s="151">
        <v>43341</v>
      </c>
      <c r="E137" s="150"/>
      <c r="F137" s="150"/>
      <c r="G137" s="150"/>
      <c r="H137" s="150"/>
      <c r="I137" s="150"/>
      <c r="J137" s="150">
        <v>1.92</v>
      </c>
      <c r="K137" s="150">
        <v>20.2</v>
      </c>
      <c r="L137" s="150">
        <v>5.89</v>
      </c>
      <c r="M137" s="150">
        <v>19.900000000000002</v>
      </c>
      <c r="N137" s="152">
        <v>52.596997468354424</v>
      </c>
      <c r="O137" s="152">
        <v>60.492155802478869</v>
      </c>
      <c r="P137" s="152">
        <v>1.6784651524942462</v>
      </c>
      <c r="Q137" s="153">
        <v>66.20507411237503</v>
      </c>
      <c r="R137" s="150"/>
      <c r="S137" s="150"/>
      <c r="T137" s="150"/>
      <c r="U137" s="150"/>
      <c r="V137" s="150"/>
      <c r="W137" s="154"/>
      <c r="X137" s="154"/>
    </row>
    <row r="138" spans="1:24">
      <c r="A138" s="150" t="s">
        <v>2498</v>
      </c>
      <c r="B138" s="150" t="s">
        <v>2618</v>
      </c>
      <c r="C138" s="150">
        <v>2</v>
      </c>
      <c r="D138" s="151">
        <v>43341</v>
      </c>
      <c r="E138" s="150"/>
      <c r="F138" s="150"/>
      <c r="G138" s="150"/>
      <c r="H138" s="150"/>
      <c r="I138" s="150"/>
      <c r="J138" s="150">
        <v>1.77</v>
      </c>
      <c r="K138" s="150">
        <v>16.600000000000001</v>
      </c>
      <c r="L138" s="150" t="s">
        <v>811</v>
      </c>
      <c r="M138" s="150" t="s">
        <v>811</v>
      </c>
      <c r="N138" s="150" t="s">
        <v>811</v>
      </c>
      <c r="O138" s="150" t="s">
        <v>811</v>
      </c>
      <c r="P138" s="152" t="s">
        <v>811</v>
      </c>
      <c r="Q138" s="152" t="s">
        <v>811</v>
      </c>
      <c r="R138" s="150"/>
      <c r="S138" s="150"/>
      <c r="T138" s="150"/>
      <c r="U138" s="150"/>
      <c r="V138" s="150"/>
      <c r="W138" s="154"/>
      <c r="X138" s="154"/>
    </row>
    <row r="139" spans="1:24">
      <c r="A139" s="409" t="s">
        <v>2498</v>
      </c>
      <c r="B139" s="409" t="s">
        <v>2619</v>
      </c>
      <c r="C139" s="409">
        <v>0.5</v>
      </c>
      <c r="D139" s="410">
        <v>43341</v>
      </c>
      <c r="E139" s="409"/>
      <c r="F139" s="409">
        <v>4</v>
      </c>
      <c r="G139" s="409">
        <v>14.35</v>
      </c>
      <c r="H139" s="409">
        <v>1.875</v>
      </c>
      <c r="I139" s="409"/>
      <c r="J139" s="409">
        <v>8.5299999999999994</v>
      </c>
      <c r="K139" s="409">
        <v>27</v>
      </c>
      <c r="L139" s="409">
        <v>7.3</v>
      </c>
      <c r="M139" s="409">
        <v>20.500000000000004</v>
      </c>
      <c r="N139" s="413">
        <v>8.043897468354432</v>
      </c>
      <c r="O139" s="413">
        <v>1.3772268024789027</v>
      </c>
      <c r="P139" s="413">
        <v>0.47169238772325295</v>
      </c>
      <c r="Q139" s="414">
        <v>32.016863150637704</v>
      </c>
      <c r="R139" s="409"/>
      <c r="S139" s="409"/>
      <c r="T139" s="409" t="s">
        <v>1044</v>
      </c>
      <c r="U139" s="409">
        <v>1</v>
      </c>
      <c r="V139" s="409">
        <v>1</v>
      </c>
      <c r="W139" s="415" t="s">
        <v>2631</v>
      </c>
      <c r="X139" s="415" t="s">
        <v>2632</v>
      </c>
    </row>
    <row r="140" spans="1:24">
      <c r="A140" s="150" t="s">
        <v>2498</v>
      </c>
      <c r="B140" s="150" t="s">
        <v>2619</v>
      </c>
      <c r="C140" s="150">
        <v>1</v>
      </c>
      <c r="D140" s="151">
        <v>43341</v>
      </c>
      <c r="E140" s="150"/>
      <c r="F140" s="150"/>
      <c r="G140" s="150"/>
      <c r="H140" s="150"/>
      <c r="I140" s="150"/>
      <c r="J140" s="150">
        <v>8.85</v>
      </c>
      <c r="K140" s="150">
        <v>26.5</v>
      </c>
      <c r="L140" s="150" t="s">
        <v>811</v>
      </c>
      <c r="M140" s="150" t="s">
        <v>811</v>
      </c>
      <c r="N140" s="150" t="s">
        <v>811</v>
      </c>
      <c r="O140" s="150" t="s">
        <v>811</v>
      </c>
      <c r="P140" s="152" t="s">
        <v>811</v>
      </c>
      <c r="Q140" s="152" t="s">
        <v>811</v>
      </c>
      <c r="R140" s="150"/>
      <c r="S140" s="150"/>
      <c r="T140" s="150"/>
      <c r="U140" s="150"/>
      <c r="V140" s="150"/>
      <c r="W140" s="154"/>
      <c r="X140" s="154"/>
    </row>
    <row r="141" spans="1:24">
      <c r="A141" s="150" t="s">
        <v>2498</v>
      </c>
      <c r="B141" s="150" t="s">
        <v>2619</v>
      </c>
      <c r="C141" s="150">
        <v>2</v>
      </c>
      <c r="D141" s="151">
        <v>43341</v>
      </c>
      <c r="E141" s="150"/>
      <c r="F141" s="150"/>
      <c r="G141" s="150"/>
      <c r="H141" s="150"/>
      <c r="I141" s="150"/>
      <c r="J141" s="150">
        <v>8.5399999999999991</v>
      </c>
      <c r="K141" s="150">
        <v>26.4</v>
      </c>
      <c r="L141" s="150" t="s">
        <v>811</v>
      </c>
      <c r="M141" s="150" t="s">
        <v>811</v>
      </c>
      <c r="N141" s="150" t="s">
        <v>811</v>
      </c>
      <c r="O141" s="150" t="s">
        <v>811</v>
      </c>
      <c r="P141" s="152" t="s">
        <v>811</v>
      </c>
      <c r="Q141" s="152" t="s">
        <v>811</v>
      </c>
      <c r="R141" s="150"/>
      <c r="S141" s="150"/>
      <c r="T141" s="150"/>
      <c r="U141" s="150"/>
      <c r="V141" s="150"/>
      <c r="W141" s="154"/>
      <c r="X141" s="154"/>
    </row>
    <row r="142" spans="1:24">
      <c r="A142" s="150" t="s">
        <v>2498</v>
      </c>
      <c r="B142" s="150" t="s">
        <v>2619</v>
      </c>
      <c r="C142" s="150">
        <v>3</v>
      </c>
      <c r="D142" s="151">
        <v>43341</v>
      </c>
      <c r="E142" s="150"/>
      <c r="F142" s="150"/>
      <c r="G142" s="150"/>
      <c r="H142" s="150"/>
      <c r="I142" s="150"/>
      <c r="J142" s="150">
        <v>10.15</v>
      </c>
      <c r="K142" s="150">
        <v>25.3</v>
      </c>
      <c r="L142" s="150">
        <v>8.4700000000000006</v>
      </c>
      <c r="M142" s="150">
        <v>19.8</v>
      </c>
      <c r="N142" s="152">
        <v>9.8099930379746834</v>
      </c>
      <c r="O142" s="152">
        <v>5.766493732858649</v>
      </c>
      <c r="P142" s="152">
        <v>0.50797641754811851</v>
      </c>
      <c r="Q142" s="153">
        <v>27.890699758703896</v>
      </c>
      <c r="R142" s="150"/>
      <c r="S142" s="150"/>
      <c r="T142" s="150"/>
      <c r="U142" s="150"/>
      <c r="V142" s="150"/>
      <c r="W142" s="154"/>
      <c r="X142" s="154"/>
    </row>
    <row r="143" spans="1:24">
      <c r="A143" s="150" t="s">
        <v>2498</v>
      </c>
      <c r="B143" s="150" t="s">
        <v>2619</v>
      </c>
      <c r="C143" s="150">
        <v>4</v>
      </c>
      <c r="D143" s="151">
        <v>43341</v>
      </c>
      <c r="E143" s="150"/>
      <c r="F143" s="150"/>
      <c r="G143" s="150"/>
      <c r="H143" s="150"/>
      <c r="I143" s="150"/>
      <c r="J143" s="150">
        <v>9.77</v>
      </c>
      <c r="K143" s="150">
        <v>24.8</v>
      </c>
      <c r="L143" s="150" t="s">
        <v>811</v>
      </c>
      <c r="M143" s="150" t="s">
        <v>811</v>
      </c>
      <c r="N143" s="150" t="s">
        <v>811</v>
      </c>
      <c r="O143" s="150" t="s">
        <v>811</v>
      </c>
      <c r="P143" s="152" t="s">
        <v>811</v>
      </c>
      <c r="Q143" s="152" t="s">
        <v>811</v>
      </c>
      <c r="R143" s="150"/>
      <c r="S143" s="150"/>
      <c r="T143" s="150"/>
      <c r="U143" s="150"/>
      <c r="V143" s="150"/>
      <c r="W143" s="154"/>
      <c r="X143" s="154"/>
    </row>
    <row r="144" spans="1:24">
      <c r="A144" s="150" t="s">
        <v>2498</v>
      </c>
      <c r="B144" s="150" t="s">
        <v>2619</v>
      </c>
      <c r="C144" s="150">
        <v>5</v>
      </c>
      <c r="D144" s="151">
        <v>43341</v>
      </c>
      <c r="E144" s="150"/>
      <c r="F144" s="150"/>
      <c r="G144" s="150"/>
      <c r="H144" s="150"/>
      <c r="I144" s="150"/>
      <c r="J144" s="150">
        <v>8.98</v>
      </c>
      <c r="K144" s="150">
        <v>24.5</v>
      </c>
      <c r="L144" s="150" t="s">
        <v>811</v>
      </c>
      <c r="M144" s="150" t="s">
        <v>811</v>
      </c>
      <c r="N144" s="150" t="s">
        <v>811</v>
      </c>
      <c r="O144" s="150" t="s">
        <v>811</v>
      </c>
      <c r="P144" s="152" t="s">
        <v>811</v>
      </c>
      <c r="Q144" s="152" t="s">
        <v>811</v>
      </c>
      <c r="R144" s="150"/>
      <c r="S144" s="150"/>
      <c r="T144" s="150"/>
      <c r="U144" s="150"/>
      <c r="V144" s="150"/>
      <c r="W144" s="154"/>
      <c r="X144" s="154"/>
    </row>
    <row r="145" spans="1:24">
      <c r="A145" s="150" t="s">
        <v>2498</v>
      </c>
      <c r="B145" s="150" t="s">
        <v>2619</v>
      </c>
      <c r="C145" s="150">
        <v>6</v>
      </c>
      <c r="D145" s="151">
        <v>43341</v>
      </c>
      <c r="E145" s="150"/>
      <c r="F145" s="150"/>
      <c r="G145" s="150"/>
      <c r="H145" s="150"/>
      <c r="I145" s="150"/>
      <c r="J145" s="150">
        <v>6.78</v>
      </c>
      <c r="K145" s="150">
        <v>23.3</v>
      </c>
      <c r="L145" s="150" t="s">
        <v>811</v>
      </c>
      <c r="M145" s="150" t="s">
        <v>811</v>
      </c>
      <c r="N145" s="150" t="s">
        <v>811</v>
      </c>
      <c r="O145" s="150" t="s">
        <v>811</v>
      </c>
      <c r="P145" s="152" t="s">
        <v>811</v>
      </c>
      <c r="Q145" s="152" t="s">
        <v>811</v>
      </c>
      <c r="R145" s="150"/>
      <c r="S145" s="150"/>
      <c r="T145" s="150"/>
      <c r="U145" s="150"/>
      <c r="V145" s="150"/>
      <c r="W145" s="154"/>
      <c r="X145" s="154"/>
    </row>
    <row r="146" spans="1:24">
      <c r="A146" s="150" t="s">
        <v>2498</v>
      </c>
      <c r="B146" s="150" t="s">
        <v>2619</v>
      </c>
      <c r="C146" s="150">
        <v>7</v>
      </c>
      <c r="D146" s="151">
        <v>43341</v>
      </c>
      <c r="E146" s="150"/>
      <c r="F146" s="150"/>
      <c r="G146" s="150"/>
      <c r="H146" s="150"/>
      <c r="I146" s="150"/>
      <c r="J146" s="150">
        <v>6.23</v>
      </c>
      <c r="K146" s="150">
        <v>18.600000000000001</v>
      </c>
      <c r="L146" s="150" t="s">
        <v>811</v>
      </c>
      <c r="M146" s="150" t="s">
        <v>811</v>
      </c>
      <c r="N146" s="150" t="s">
        <v>811</v>
      </c>
      <c r="O146" s="150" t="s">
        <v>811</v>
      </c>
      <c r="P146" s="152" t="s">
        <v>811</v>
      </c>
      <c r="Q146" s="152" t="s">
        <v>811</v>
      </c>
      <c r="R146" s="150"/>
      <c r="S146" s="150"/>
      <c r="T146" s="150"/>
      <c r="U146" s="150"/>
      <c r="V146" s="150"/>
      <c r="W146" s="154"/>
      <c r="X146" s="154"/>
    </row>
    <row r="147" spans="1:24">
      <c r="A147" s="150" t="s">
        <v>2498</v>
      </c>
      <c r="B147" s="150" t="s">
        <v>2619</v>
      </c>
      <c r="C147" s="150">
        <v>8</v>
      </c>
      <c r="D147" s="151">
        <v>43341</v>
      </c>
      <c r="E147" s="150"/>
      <c r="F147" s="150"/>
      <c r="G147" s="150"/>
      <c r="H147" s="150"/>
      <c r="I147" s="150"/>
      <c r="J147" s="150">
        <v>3.78</v>
      </c>
      <c r="K147" s="150">
        <v>15</v>
      </c>
      <c r="L147" s="150" t="s">
        <v>811</v>
      </c>
      <c r="M147" s="150" t="s">
        <v>811</v>
      </c>
      <c r="N147" s="150" t="s">
        <v>811</v>
      </c>
      <c r="O147" s="150" t="s">
        <v>811</v>
      </c>
      <c r="P147" s="152" t="s">
        <v>811</v>
      </c>
      <c r="Q147" s="152" t="s">
        <v>811</v>
      </c>
      <c r="R147" s="150"/>
      <c r="S147" s="150"/>
      <c r="T147" s="150"/>
      <c r="U147" s="150"/>
      <c r="V147" s="150"/>
      <c r="W147" s="154"/>
      <c r="X147" s="154"/>
    </row>
    <row r="148" spans="1:24">
      <c r="A148" s="150" t="s">
        <v>2498</v>
      </c>
      <c r="B148" s="150" t="s">
        <v>2619</v>
      </c>
      <c r="C148" s="150">
        <v>9</v>
      </c>
      <c r="D148" s="151">
        <v>43341</v>
      </c>
      <c r="E148" s="150"/>
      <c r="F148" s="150"/>
      <c r="G148" s="150"/>
      <c r="H148" s="150"/>
      <c r="I148" s="150"/>
      <c r="J148" s="150">
        <v>0.13</v>
      </c>
      <c r="K148" s="150">
        <v>12.6</v>
      </c>
      <c r="L148" s="150">
        <v>6.35</v>
      </c>
      <c r="M148" s="150">
        <v>26.4</v>
      </c>
      <c r="N148" s="152">
        <v>5.906773417721519</v>
      </c>
      <c r="O148" s="152">
        <v>24.797005217695158</v>
      </c>
      <c r="P148" s="152">
        <v>0.79824865614704332</v>
      </c>
      <c r="Q148" s="153">
        <v>29.659055498104102</v>
      </c>
      <c r="R148" s="150"/>
      <c r="S148" s="150"/>
      <c r="T148" s="150"/>
      <c r="U148" s="150"/>
      <c r="V148" s="150"/>
      <c r="W148" s="154"/>
      <c r="X148" s="154"/>
    </row>
    <row r="149" spans="1:24">
      <c r="A149" s="150" t="s">
        <v>2498</v>
      </c>
      <c r="B149" s="150" t="s">
        <v>2619</v>
      </c>
      <c r="C149" s="150">
        <v>10</v>
      </c>
      <c r="D149" s="151">
        <v>43341</v>
      </c>
      <c r="E149" s="150"/>
      <c r="F149" s="150"/>
      <c r="G149" s="150"/>
      <c r="H149" s="150"/>
      <c r="I149" s="150"/>
      <c r="J149" s="150">
        <v>0.1</v>
      </c>
      <c r="K149" s="150">
        <v>10.9</v>
      </c>
      <c r="L149" s="150" t="s">
        <v>811</v>
      </c>
      <c r="M149" s="150" t="s">
        <v>811</v>
      </c>
      <c r="N149" s="150" t="s">
        <v>811</v>
      </c>
      <c r="O149" s="150" t="s">
        <v>811</v>
      </c>
      <c r="P149" s="152" t="s">
        <v>811</v>
      </c>
      <c r="Q149" s="152" t="s">
        <v>811</v>
      </c>
      <c r="R149" s="150"/>
      <c r="S149" s="150"/>
      <c r="T149" s="150"/>
      <c r="U149" s="150"/>
      <c r="V149" s="150"/>
      <c r="W149" s="154"/>
      <c r="X149" s="154"/>
    </row>
    <row r="150" spans="1:24">
      <c r="A150" s="150" t="s">
        <v>2498</v>
      </c>
      <c r="B150" s="150" t="s">
        <v>2619</v>
      </c>
      <c r="C150" s="150">
        <v>11</v>
      </c>
      <c r="D150" s="151">
        <v>43341</v>
      </c>
      <c r="E150" s="150"/>
      <c r="F150" s="150"/>
      <c r="G150" s="150"/>
      <c r="H150" s="150"/>
      <c r="I150" s="150"/>
      <c r="J150" s="150">
        <v>0.05</v>
      </c>
      <c r="K150" s="150">
        <v>10</v>
      </c>
      <c r="L150" s="150" t="s">
        <v>811</v>
      </c>
      <c r="M150" s="150" t="s">
        <v>811</v>
      </c>
      <c r="N150" s="150" t="s">
        <v>811</v>
      </c>
      <c r="O150" s="150" t="s">
        <v>811</v>
      </c>
      <c r="P150" s="152" t="s">
        <v>811</v>
      </c>
      <c r="Q150" s="152" t="s">
        <v>811</v>
      </c>
      <c r="R150" s="150"/>
      <c r="S150" s="150"/>
      <c r="T150" s="150"/>
      <c r="U150" s="150"/>
      <c r="V150" s="150"/>
      <c r="W150" s="154"/>
      <c r="X150" s="154"/>
    </row>
    <row r="151" spans="1:24">
      <c r="A151" s="150" t="s">
        <v>2498</v>
      </c>
      <c r="B151" s="150" t="s">
        <v>2619</v>
      </c>
      <c r="C151" s="150">
        <v>12</v>
      </c>
      <c r="D151" s="151">
        <v>43341</v>
      </c>
      <c r="E151" s="150"/>
      <c r="F151" s="150"/>
      <c r="G151" s="150"/>
      <c r="H151" s="150"/>
      <c r="I151" s="150"/>
      <c r="J151" s="150">
        <v>0.03</v>
      </c>
      <c r="K151" s="150">
        <v>9.4</v>
      </c>
      <c r="L151" s="150" t="s">
        <v>811</v>
      </c>
      <c r="M151" s="150" t="s">
        <v>811</v>
      </c>
      <c r="N151" s="150" t="s">
        <v>811</v>
      </c>
      <c r="O151" s="150" t="s">
        <v>811</v>
      </c>
      <c r="P151" s="152" t="s">
        <v>811</v>
      </c>
      <c r="Q151" s="152" t="s">
        <v>811</v>
      </c>
      <c r="R151" s="150"/>
      <c r="S151" s="150"/>
      <c r="T151" s="150"/>
      <c r="U151" s="150"/>
      <c r="V151" s="150"/>
      <c r="W151" s="154"/>
      <c r="X151" s="154"/>
    </row>
    <row r="152" spans="1:24">
      <c r="A152" s="150" t="s">
        <v>2498</v>
      </c>
      <c r="B152" s="150" t="s">
        <v>2619</v>
      </c>
      <c r="C152" s="150">
        <v>13.35</v>
      </c>
      <c r="D152" s="151">
        <v>43341</v>
      </c>
      <c r="E152" s="150"/>
      <c r="F152" s="150"/>
      <c r="G152" s="150"/>
      <c r="H152" s="150"/>
      <c r="I152" s="150"/>
      <c r="J152" s="150" t="s">
        <v>815</v>
      </c>
      <c r="K152" s="150" t="s">
        <v>815</v>
      </c>
      <c r="L152" s="150">
        <v>6.6</v>
      </c>
      <c r="M152" s="150">
        <v>51.399999999999991</v>
      </c>
      <c r="N152" s="156">
        <v>2.5000000000000001E-2</v>
      </c>
      <c r="O152" s="156">
        <v>168.53980499235234</v>
      </c>
      <c r="P152" s="156">
        <v>10.585617069452699</v>
      </c>
      <c r="Q152" s="157">
        <v>254.82968631506367</v>
      </c>
      <c r="R152" s="150"/>
      <c r="S152" s="150"/>
      <c r="T152" s="150"/>
      <c r="U152" s="150"/>
      <c r="V152" s="150"/>
      <c r="W152" s="154"/>
      <c r="X152" s="154"/>
    </row>
    <row r="153" spans="1:24">
      <c r="A153" s="409" t="s">
        <v>2498</v>
      </c>
      <c r="B153" s="409" t="s">
        <v>2633</v>
      </c>
      <c r="C153" s="409">
        <v>0.5</v>
      </c>
      <c r="D153" s="410">
        <v>43339</v>
      </c>
      <c r="E153" s="409"/>
      <c r="F153" s="409">
        <v>2</v>
      </c>
      <c r="G153" s="409">
        <v>7.2</v>
      </c>
      <c r="H153" s="409">
        <v>5</v>
      </c>
      <c r="I153" s="409"/>
      <c r="J153" s="409">
        <v>7.4</v>
      </c>
      <c r="K153" s="409">
        <v>25.4</v>
      </c>
      <c r="L153" s="409">
        <v>6.07</v>
      </c>
      <c r="M153" s="409">
        <v>3.5</v>
      </c>
      <c r="N153" s="413">
        <v>0.23564556962025315</v>
      </c>
      <c r="O153" s="413">
        <v>1.7142610970464134</v>
      </c>
      <c r="P153" s="413">
        <v>0.29027223859892487</v>
      </c>
      <c r="Q153" s="413">
        <v>14.598559117545669</v>
      </c>
      <c r="R153" s="409"/>
      <c r="S153" s="409"/>
      <c r="T153" s="409" t="s">
        <v>1022</v>
      </c>
      <c r="U153" s="409">
        <v>1</v>
      </c>
      <c r="V153" s="409">
        <v>2</v>
      </c>
      <c r="W153" s="415" t="s">
        <v>1399</v>
      </c>
      <c r="X153" s="415"/>
    </row>
    <row r="154" spans="1:24">
      <c r="A154" s="150" t="s">
        <v>2498</v>
      </c>
      <c r="B154" s="150" t="s">
        <v>2633</v>
      </c>
      <c r="C154" s="150">
        <v>1</v>
      </c>
      <c r="D154" s="151">
        <v>43339</v>
      </c>
      <c r="E154" s="150"/>
      <c r="F154" s="150"/>
      <c r="G154" s="150"/>
      <c r="H154" s="150"/>
      <c r="I154" s="150"/>
      <c r="J154" s="150">
        <v>7.22</v>
      </c>
      <c r="K154" s="150">
        <v>25.4</v>
      </c>
      <c r="L154" s="150" t="s">
        <v>811</v>
      </c>
      <c r="M154" s="150" t="s">
        <v>811</v>
      </c>
      <c r="N154" s="150" t="s">
        <v>811</v>
      </c>
      <c r="O154" s="150" t="s">
        <v>811</v>
      </c>
      <c r="P154" s="152" t="s">
        <v>811</v>
      </c>
      <c r="Q154" s="152" t="s">
        <v>811</v>
      </c>
      <c r="R154" s="150"/>
      <c r="S154" s="150"/>
      <c r="T154" s="150"/>
      <c r="U154" s="150"/>
      <c r="V154" s="150"/>
      <c r="W154" s="154"/>
      <c r="X154" s="154"/>
    </row>
    <row r="155" spans="1:24">
      <c r="A155" s="150" t="s">
        <v>2498</v>
      </c>
      <c r="B155" s="150" t="s">
        <v>2633</v>
      </c>
      <c r="C155" s="150">
        <v>2</v>
      </c>
      <c r="D155" s="151">
        <v>43339</v>
      </c>
      <c r="E155" s="150"/>
      <c r="F155" s="150"/>
      <c r="G155" s="150"/>
      <c r="H155" s="150"/>
      <c r="I155" s="150"/>
      <c r="J155" s="150">
        <v>7</v>
      </c>
      <c r="K155" s="150">
        <v>25.4</v>
      </c>
      <c r="L155" s="150" t="s">
        <v>811</v>
      </c>
      <c r="M155" s="150" t="s">
        <v>811</v>
      </c>
      <c r="N155" s="150" t="s">
        <v>811</v>
      </c>
      <c r="O155" s="150" t="s">
        <v>811</v>
      </c>
      <c r="P155" s="152" t="s">
        <v>811</v>
      </c>
      <c r="Q155" s="152" t="s">
        <v>811</v>
      </c>
      <c r="R155" s="150"/>
      <c r="S155" s="150"/>
      <c r="T155" s="150"/>
      <c r="U155" s="150"/>
      <c r="V155" s="150"/>
      <c r="W155" s="154"/>
      <c r="X155" s="154"/>
    </row>
    <row r="156" spans="1:24">
      <c r="A156" s="150" t="s">
        <v>2498</v>
      </c>
      <c r="B156" s="150" t="s">
        <v>2633</v>
      </c>
      <c r="C156" s="150">
        <v>3</v>
      </c>
      <c r="D156" s="151">
        <v>43339</v>
      </c>
      <c r="E156" s="150"/>
      <c r="F156" s="150"/>
      <c r="G156" s="150"/>
      <c r="H156" s="150"/>
      <c r="I156" s="150"/>
      <c r="J156" s="150">
        <v>7</v>
      </c>
      <c r="K156" s="150">
        <v>25.4</v>
      </c>
      <c r="L156" s="150" t="s">
        <v>811</v>
      </c>
      <c r="M156" s="150" t="s">
        <v>811</v>
      </c>
      <c r="N156" s="150" t="s">
        <v>811</v>
      </c>
      <c r="O156" s="150" t="s">
        <v>811</v>
      </c>
      <c r="P156" s="152" t="s">
        <v>811</v>
      </c>
      <c r="Q156" s="152" t="s">
        <v>811</v>
      </c>
      <c r="R156" s="150"/>
      <c r="S156" s="150"/>
      <c r="T156" s="150"/>
      <c r="U156" s="150"/>
      <c r="V156" s="150"/>
      <c r="W156" s="154"/>
      <c r="X156" s="154"/>
    </row>
    <row r="157" spans="1:24">
      <c r="A157" s="150" t="s">
        <v>2498</v>
      </c>
      <c r="B157" s="150" t="s">
        <v>2633</v>
      </c>
      <c r="C157" s="150">
        <v>4</v>
      </c>
      <c r="D157" s="151">
        <v>43339</v>
      </c>
      <c r="E157" s="150"/>
      <c r="F157" s="150"/>
      <c r="G157" s="150"/>
      <c r="H157" s="150"/>
      <c r="I157" s="150"/>
      <c r="J157" s="150">
        <v>6.96</v>
      </c>
      <c r="K157" s="150">
        <v>25.3</v>
      </c>
      <c r="L157" s="150" t="s">
        <v>811</v>
      </c>
      <c r="M157" s="150" t="s">
        <v>811</v>
      </c>
      <c r="N157" s="150" t="s">
        <v>811</v>
      </c>
      <c r="O157" s="150" t="s">
        <v>811</v>
      </c>
      <c r="P157" s="152" t="s">
        <v>811</v>
      </c>
      <c r="Q157" s="152" t="s">
        <v>811</v>
      </c>
      <c r="R157" s="150"/>
      <c r="S157" s="150"/>
      <c r="T157" s="150"/>
      <c r="U157" s="150"/>
      <c r="V157" s="150"/>
      <c r="W157" s="154"/>
      <c r="X157" s="154"/>
    </row>
    <row r="158" spans="1:24">
      <c r="A158" s="150" t="s">
        <v>2498</v>
      </c>
      <c r="B158" s="150" t="s">
        <v>2633</v>
      </c>
      <c r="C158" s="150">
        <v>5</v>
      </c>
      <c r="D158" s="151">
        <v>43339</v>
      </c>
      <c r="E158" s="150"/>
      <c r="F158" s="150"/>
      <c r="G158" s="150"/>
      <c r="H158" s="150"/>
      <c r="I158" s="150"/>
      <c r="J158" s="150">
        <v>6.9</v>
      </c>
      <c r="K158" s="150">
        <v>25.3</v>
      </c>
      <c r="L158" s="150" t="s">
        <v>811</v>
      </c>
      <c r="M158" s="150" t="s">
        <v>811</v>
      </c>
      <c r="N158" s="150" t="s">
        <v>811</v>
      </c>
      <c r="O158" s="150" t="s">
        <v>811</v>
      </c>
      <c r="P158" s="152" t="s">
        <v>811</v>
      </c>
      <c r="Q158" s="152" t="s">
        <v>811</v>
      </c>
      <c r="R158" s="150"/>
      <c r="S158" s="150"/>
      <c r="T158" s="150"/>
      <c r="U158" s="150"/>
      <c r="V158" s="150"/>
      <c r="W158" s="154"/>
      <c r="X158" s="154"/>
    </row>
    <row r="159" spans="1:24">
      <c r="A159" s="150" t="s">
        <v>2498</v>
      </c>
      <c r="B159" s="150" t="s">
        <v>2633</v>
      </c>
      <c r="C159" s="150">
        <v>6</v>
      </c>
      <c r="D159" s="151">
        <v>43339</v>
      </c>
      <c r="E159" s="150"/>
      <c r="F159" s="150"/>
      <c r="G159" s="150"/>
      <c r="H159" s="150"/>
      <c r="I159" s="150"/>
      <c r="J159" s="150">
        <v>6.8</v>
      </c>
      <c r="K159" s="150">
        <v>25.2</v>
      </c>
      <c r="L159" s="150" t="s">
        <v>811</v>
      </c>
      <c r="M159" s="150" t="s">
        <v>811</v>
      </c>
      <c r="N159" s="150" t="s">
        <v>811</v>
      </c>
      <c r="O159" s="150" t="s">
        <v>811</v>
      </c>
      <c r="P159" s="152" t="s">
        <v>811</v>
      </c>
      <c r="Q159" s="152" t="s">
        <v>811</v>
      </c>
      <c r="R159" s="150"/>
      <c r="S159" s="150"/>
      <c r="T159" s="150"/>
      <c r="U159" s="150"/>
      <c r="V159" s="150"/>
      <c r="W159" s="154"/>
      <c r="X159" s="154"/>
    </row>
    <row r="160" spans="1:24">
      <c r="A160" s="150" t="s">
        <v>2498</v>
      </c>
      <c r="B160" s="150" t="s">
        <v>2633</v>
      </c>
      <c r="C160" s="150">
        <v>6.2</v>
      </c>
      <c r="D160" s="151">
        <v>43339</v>
      </c>
      <c r="E160" s="150"/>
      <c r="F160" s="150"/>
      <c r="G160" s="150"/>
      <c r="H160" s="150"/>
      <c r="I160" s="150"/>
      <c r="J160" s="150">
        <v>6.55</v>
      </c>
      <c r="K160" s="150">
        <v>25.2</v>
      </c>
      <c r="L160" s="150">
        <v>5.77</v>
      </c>
      <c r="M160" s="150">
        <v>3.2999999999999994</v>
      </c>
      <c r="N160" s="156">
        <v>19.848607594936727</v>
      </c>
      <c r="O160" s="156">
        <v>95.088485738396614</v>
      </c>
      <c r="P160" s="156">
        <v>8.6170637196948281</v>
      </c>
      <c r="Q160" s="156">
        <v>144.30745260255082</v>
      </c>
      <c r="R160" s="150"/>
      <c r="S160" s="150"/>
      <c r="T160" s="150"/>
      <c r="U160" s="150"/>
      <c r="V160" s="150"/>
      <c r="W160" s="154"/>
      <c r="X160" s="154"/>
    </row>
  </sheetData>
  <mergeCells count="3">
    <mergeCell ref="A1:H1"/>
    <mergeCell ref="A2:H10"/>
    <mergeCell ref="A12:H13"/>
  </mergeCells>
  <pageMargins left="0.7" right="0.7" top="0.75" bottom="0.75" header="0.3" footer="0.3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9"/>
  <sheetViews>
    <sheetView zoomScaleNormal="100" workbookViewId="0">
      <selection activeCell="J24" sqref="J24"/>
    </sheetView>
  </sheetViews>
  <sheetFormatPr defaultColWidth="11" defaultRowHeight="15.6"/>
  <cols>
    <col min="1" max="2" width="10.796875"/>
    <col min="3" max="8" width="10.796875" style="173"/>
  </cols>
  <sheetData>
    <row r="1" spans="1:8">
      <c r="A1" s="91" t="s">
        <v>2634</v>
      </c>
      <c r="B1" s="91"/>
      <c r="C1" s="399"/>
      <c r="D1" s="399"/>
      <c r="E1" s="399"/>
    </row>
    <row r="2" spans="1:8" ht="16.2" thickBot="1"/>
    <row r="3" spans="1:8">
      <c r="B3" s="3"/>
      <c r="C3" s="918"/>
      <c r="D3" s="919" t="s">
        <v>1533</v>
      </c>
      <c r="E3" s="920" t="s">
        <v>1221</v>
      </c>
      <c r="F3" s="921" t="s">
        <v>1534</v>
      </c>
      <c r="G3" s="922" t="s">
        <v>705</v>
      </c>
      <c r="H3" s="919" t="s">
        <v>1535</v>
      </c>
    </row>
    <row r="4" spans="1:8" ht="16.2" thickBot="1">
      <c r="A4" t="s">
        <v>1536</v>
      </c>
      <c r="B4" s="12" t="s">
        <v>701</v>
      </c>
      <c r="C4" s="923" t="s">
        <v>786</v>
      </c>
      <c r="D4" s="923" t="s">
        <v>1537</v>
      </c>
      <c r="E4" s="924" t="s">
        <v>1538</v>
      </c>
      <c r="F4" s="925" t="s">
        <v>1537</v>
      </c>
      <c r="G4" s="926" t="s">
        <v>1539</v>
      </c>
      <c r="H4" s="926" t="s">
        <v>1540</v>
      </c>
    </row>
    <row r="5" spans="1:8" ht="16.2" thickTop="1">
      <c r="A5" s="27" t="s">
        <v>2635</v>
      </c>
      <c r="B5" s="18" t="s">
        <v>2123</v>
      </c>
      <c r="C5" s="445">
        <v>42969</v>
      </c>
      <c r="D5" s="173">
        <v>4.2</v>
      </c>
      <c r="E5" s="173">
        <v>0.5</v>
      </c>
      <c r="F5" s="173">
        <v>4</v>
      </c>
      <c r="G5" s="927">
        <v>0.3183126660761737</v>
      </c>
      <c r="H5" s="928">
        <v>1.9032911392405061</v>
      </c>
    </row>
    <row r="6" spans="1:8">
      <c r="A6" s="27" t="s">
        <v>2635</v>
      </c>
      <c r="B6" s="18" t="s">
        <v>2123</v>
      </c>
      <c r="C6" s="445">
        <v>42969</v>
      </c>
      <c r="D6" s="173">
        <v>4.2</v>
      </c>
      <c r="E6" s="173">
        <v>3.2</v>
      </c>
      <c r="F6" s="173">
        <v>4</v>
      </c>
      <c r="G6" s="927">
        <v>0.3183126660761737</v>
      </c>
      <c r="H6" s="928">
        <v>2.2884810126582273</v>
      </c>
    </row>
    <row r="7" spans="1:8" ht="15" customHeight="1">
      <c r="A7" s="27" t="s">
        <v>2635</v>
      </c>
      <c r="B7" s="18" t="s">
        <v>2123</v>
      </c>
      <c r="C7" s="929">
        <v>43339</v>
      </c>
      <c r="D7" s="173">
        <v>4.8499999999999996</v>
      </c>
      <c r="E7" s="173">
        <v>0.5</v>
      </c>
      <c r="F7" s="173">
        <v>4.0999999999999996</v>
      </c>
      <c r="G7" s="927">
        <v>0.36284029824865605</v>
      </c>
      <c r="H7" s="927">
        <v>1.3141772151898738</v>
      </c>
    </row>
    <row r="8" spans="1:8" ht="15" customHeight="1">
      <c r="A8" s="27" t="s">
        <v>2635</v>
      </c>
      <c r="B8" s="18" t="s">
        <v>2123</v>
      </c>
      <c r="C8" s="929">
        <v>43339</v>
      </c>
      <c r="E8" s="173">
        <v>3.8</v>
      </c>
      <c r="G8" s="927">
        <v>0.39912432807352166</v>
      </c>
      <c r="H8" s="927">
        <v>3.6253164556962023</v>
      </c>
    </row>
    <row r="9" spans="1:8">
      <c r="A9" s="91" t="s">
        <v>2498</v>
      </c>
      <c r="B9" s="83" t="s">
        <v>2608</v>
      </c>
      <c r="C9" s="916">
        <v>42605</v>
      </c>
      <c r="D9" s="399"/>
      <c r="E9" s="399">
        <v>0.35</v>
      </c>
      <c r="F9" s="399"/>
      <c r="G9" s="917">
        <v>0.34419223856752984</v>
      </c>
      <c r="H9" s="917">
        <v>5.6554936708860755</v>
      </c>
    </row>
    <row r="10" spans="1:8">
      <c r="A10" s="91" t="s">
        <v>2498</v>
      </c>
      <c r="B10" s="83" t="s">
        <v>2608</v>
      </c>
      <c r="C10" s="916">
        <v>42605</v>
      </c>
      <c r="D10" s="399">
        <v>1.35</v>
      </c>
      <c r="E10" s="399" t="s">
        <v>817</v>
      </c>
      <c r="F10" s="399">
        <v>1.35</v>
      </c>
      <c r="G10" s="917">
        <v>0.31550955202023567</v>
      </c>
      <c r="H10" s="917">
        <v>5.5467341772151899</v>
      </c>
    </row>
    <row r="11" spans="1:8">
      <c r="A11" s="91" t="s">
        <v>2636</v>
      </c>
      <c r="B11" s="83" t="s">
        <v>962</v>
      </c>
      <c r="C11" s="916">
        <v>42604</v>
      </c>
      <c r="D11" s="399">
        <v>6.85</v>
      </c>
      <c r="E11" s="399">
        <v>0.5</v>
      </c>
      <c r="F11" s="399">
        <v>3.5</v>
      </c>
      <c r="G11" s="917">
        <v>0.34419223856752984</v>
      </c>
      <c r="H11" s="917">
        <v>5.0754430379746829</v>
      </c>
    </row>
    <row r="12" spans="1:8">
      <c r="A12" t="s">
        <v>2636</v>
      </c>
      <c r="B12" s="18" t="s">
        <v>962</v>
      </c>
      <c r="C12" s="929">
        <v>43341</v>
      </c>
      <c r="D12" s="173">
        <v>7.3</v>
      </c>
      <c r="E12" s="173">
        <v>0.5</v>
      </c>
      <c r="F12" s="173">
        <v>3.5</v>
      </c>
      <c r="G12" s="927">
        <v>0.29027223859892487</v>
      </c>
      <c r="H12" s="927">
        <v>0.87562721518987363</v>
      </c>
    </row>
    <row r="13" spans="1:8">
      <c r="A13" s="91" t="s">
        <v>178</v>
      </c>
      <c r="B13" s="83" t="s">
        <v>2611</v>
      </c>
      <c r="C13" s="916">
        <v>42605</v>
      </c>
      <c r="D13" s="399">
        <v>7.5</v>
      </c>
      <c r="E13" s="399">
        <v>0.2</v>
      </c>
      <c r="F13" s="399">
        <v>3.75</v>
      </c>
      <c r="G13" s="917">
        <v>0.31550955202023567</v>
      </c>
      <c r="H13" s="917">
        <v>3.5528101265822785</v>
      </c>
    </row>
    <row r="14" spans="1:8">
      <c r="A14" t="s">
        <v>178</v>
      </c>
      <c r="B14" s="18" t="s">
        <v>2611</v>
      </c>
      <c r="C14" s="445">
        <v>42970</v>
      </c>
      <c r="D14" s="173">
        <v>8.8000000000000007</v>
      </c>
      <c r="E14" s="173">
        <v>0.5</v>
      </c>
      <c r="F14" s="173">
        <v>4.1500000000000004</v>
      </c>
      <c r="G14" s="927">
        <v>0.38197519929140838</v>
      </c>
      <c r="H14" s="927">
        <v>3.5794335443037975</v>
      </c>
    </row>
    <row r="15" spans="1:8">
      <c r="A15" t="s">
        <v>178</v>
      </c>
      <c r="B15" s="18" t="s">
        <v>2628</v>
      </c>
      <c r="C15" s="929">
        <v>43339</v>
      </c>
      <c r="D15" s="173">
        <v>7.6</v>
      </c>
      <c r="E15" s="173">
        <v>0.5</v>
      </c>
      <c r="F15" s="173">
        <v>3</v>
      </c>
      <c r="G15" s="927">
        <v>0.36284029824865605</v>
      </c>
      <c r="H15" s="927">
        <v>0.8338227848101265</v>
      </c>
    </row>
    <row r="16" spans="1:8">
      <c r="A16" s="91" t="s">
        <v>2498</v>
      </c>
      <c r="B16" s="83" t="s">
        <v>2614</v>
      </c>
      <c r="C16" s="916">
        <v>42605</v>
      </c>
      <c r="D16" s="399">
        <v>2.7</v>
      </c>
      <c r="E16" s="399">
        <v>0.5</v>
      </c>
      <c r="F16" s="399">
        <v>0.5</v>
      </c>
      <c r="G16" s="917">
        <v>0.59762485860790215</v>
      </c>
      <c r="H16" s="917">
        <v>12.326075949367089</v>
      </c>
    </row>
    <row r="17" spans="1:8">
      <c r="A17" s="91" t="s">
        <v>2498</v>
      </c>
      <c r="B17" s="83" t="s">
        <v>2617</v>
      </c>
      <c r="C17" s="916">
        <v>42607</v>
      </c>
      <c r="D17" s="399"/>
      <c r="E17" s="399">
        <v>4.8</v>
      </c>
      <c r="F17" s="399"/>
      <c r="G17" s="917">
        <v>0.28682686547294151</v>
      </c>
      <c r="H17" s="917">
        <v>1.2869873417721518</v>
      </c>
    </row>
    <row r="18" spans="1:8">
      <c r="A18" s="91" t="s">
        <v>2498</v>
      </c>
      <c r="B18" s="83" t="s">
        <v>2617</v>
      </c>
      <c r="C18" s="916">
        <v>42607</v>
      </c>
      <c r="D18" s="399" t="s">
        <v>815</v>
      </c>
      <c r="E18" s="399" t="s">
        <v>817</v>
      </c>
      <c r="F18" s="399" t="s">
        <v>815</v>
      </c>
      <c r="G18" s="917">
        <v>0.31550955202023567</v>
      </c>
      <c r="H18" s="917">
        <v>0.3081518987341772</v>
      </c>
    </row>
    <row r="19" spans="1:8">
      <c r="A19" s="91" t="s">
        <v>2637</v>
      </c>
      <c r="B19" s="83" t="s">
        <v>2618</v>
      </c>
      <c r="C19" s="916">
        <v>42607</v>
      </c>
      <c r="D19" s="399"/>
      <c r="E19" s="399">
        <v>1.4</v>
      </c>
      <c r="F19" s="399"/>
      <c r="G19" s="917">
        <v>0.54329532600718389</v>
      </c>
      <c r="H19" s="917">
        <v>16.513316455696199</v>
      </c>
    </row>
    <row r="20" spans="1:8">
      <c r="A20" s="91" t="s">
        <v>2637</v>
      </c>
      <c r="B20" s="83" t="s">
        <v>2618</v>
      </c>
      <c r="C20" s="916">
        <v>42607</v>
      </c>
      <c r="D20" s="399" t="s">
        <v>815</v>
      </c>
      <c r="E20" s="399" t="s">
        <v>817</v>
      </c>
      <c r="F20" s="399" t="s">
        <v>815</v>
      </c>
      <c r="G20" s="917">
        <v>0.57046009230754302</v>
      </c>
      <c r="H20" s="917">
        <v>15.842632911392407</v>
      </c>
    </row>
    <row r="21" spans="1:8">
      <c r="A21" t="s">
        <v>2637</v>
      </c>
      <c r="B21" s="18" t="s">
        <v>2618</v>
      </c>
      <c r="C21" s="929">
        <v>43341</v>
      </c>
      <c r="D21" s="173">
        <v>2.7</v>
      </c>
      <c r="E21" s="173">
        <v>0.5</v>
      </c>
      <c r="F21" s="173">
        <v>1</v>
      </c>
      <c r="G21" s="927">
        <v>1.1311395592896007</v>
      </c>
      <c r="H21" s="927">
        <v>14.395905063291137</v>
      </c>
    </row>
    <row r="22" spans="1:8">
      <c r="A22" s="91" t="s">
        <v>175</v>
      </c>
      <c r="B22" s="83" t="s">
        <v>2619</v>
      </c>
      <c r="C22" s="916">
        <v>42606</v>
      </c>
      <c r="D22" s="399">
        <v>13.25</v>
      </c>
      <c r="E22" s="399">
        <v>0.25</v>
      </c>
      <c r="F22" s="399">
        <f>(3.65+3.36)/2</f>
        <v>3.5049999999999999</v>
      </c>
      <c r="G22" s="917">
        <v>0.37287492511482395</v>
      </c>
      <c r="H22" s="917">
        <v>2.555848101265823</v>
      </c>
    </row>
    <row r="23" spans="1:8">
      <c r="A23" s="91" t="s">
        <v>175</v>
      </c>
      <c r="B23" s="83" t="s">
        <v>2619</v>
      </c>
      <c r="C23" s="916">
        <v>42606</v>
      </c>
      <c r="D23" s="399"/>
      <c r="E23" s="399">
        <v>3</v>
      </c>
      <c r="F23" s="399"/>
      <c r="G23" s="917">
        <v>0.34419223856752984</v>
      </c>
      <c r="H23" s="917">
        <v>3.6434430379746834</v>
      </c>
    </row>
    <row r="24" spans="1:8">
      <c r="A24" t="s">
        <v>175</v>
      </c>
      <c r="B24" s="18" t="s">
        <v>2619</v>
      </c>
      <c r="C24" s="445">
        <v>42969</v>
      </c>
      <c r="D24" s="173">
        <v>14.2</v>
      </c>
      <c r="E24" s="173">
        <v>0.5</v>
      </c>
      <c r="F24" s="173">
        <v>2.65</v>
      </c>
      <c r="G24" s="927">
        <v>0.2546501328609389</v>
      </c>
      <c r="H24" s="928">
        <v>3.1494936708860752</v>
      </c>
    </row>
    <row r="25" spans="1:8">
      <c r="A25" t="s">
        <v>175</v>
      </c>
      <c r="B25" s="18" t="s">
        <v>2619</v>
      </c>
      <c r="C25" s="929">
        <v>43341</v>
      </c>
      <c r="D25" s="173">
        <v>14.35</v>
      </c>
      <c r="E25" s="173">
        <v>0.5</v>
      </c>
      <c r="F25" s="173">
        <v>1.875</v>
      </c>
      <c r="G25" s="927">
        <v>0.47169238772325295</v>
      </c>
      <c r="H25" s="927">
        <v>8.043897468354432</v>
      </c>
    </row>
    <row r="26" spans="1:8">
      <c r="A26" s="91" t="s">
        <v>182</v>
      </c>
      <c r="B26" s="83" t="s">
        <v>2620</v>
      </c>
      <c r="C26" s="916">
        <v>42607</v>
      </c>
      <c r="D26" s="399" t="s">
        <v>815</v>
      </c>
      <c r="E26" s="399" t="s">
        <v>2621</v>
      </c>
      <c r="F26" s="399" t="s">
        <v>815</v>
      </c>
      <c r="G26" s="917">
        <v>1.0050963531132899</v>
      </c>
      <c r="H26" s="917">
        <v>2.2476962025316456</v>
      </c>
    </row>
    <row r="27" spans="1:8">
      <c r="A27" s="91" t="s">
        <v>182</v>
      </c>
      <c r="B27" s="83" t="s">
        <v>2620</v>
      </c>
      <c r="C27" s="916">
        <v>42607</v>
      </c>
      <c r="D27" s="399"/>
      <c r="E27" s="399" t="s">
        <v>2622</v>
      </c>
      <c r="F27" s="399"/>
      <c r="G27" s="917">
        <v>1.0865906520143678</v>
      </c>
      <c r="H27" s="917">
        <v>5.8911392405063285</v>
      </c>
    </row>
    <row r="28" spans="1:8">
      <c r="A28" t="s">
        <v>182</v>
      </c>
      <c r="B28" s="18" t="s">
        <v>2620</v>
      </c>
      <c r="C28" s="445">
        <v>42969</v>
      </c>
      <c r="D28" s="173">
        <v>7.8</v>
      </c>
      <c r="E28" s="173">
        <v>0.5</v>
      </c>
      <c r="F28" s="173">
        <v>4.5</v>
      </c>
      <c r="G28" s="927">
        <v>0.3183126660761737</v>
      </c>
      <c r="H28" s="928">
        <v>2.3337974683544305</v>
      </c>
    </row>
    <row r="29" spans="1:8">
      <c r="A29" t="s">
        <v>182</v>
      </c>
      <c r="B29" s="18" t="s">
        <v>2620</v>
      </c>
      <c r="C29" s="929">
        <v>43339</v>
      </c>
      <c r="D29" s="173">
        <v>7.2</v>
      </c>
      <c r="E29" s="173">
        <v>0.5</v>
      </c>
      <c r="F29" s="173">
        <v>5</v>
      </c>
      <c r="G29" s="927">
        <v>0.29027223859892487</v>
      </c>
      <c r="H29" s="927">
        <v>0.23564556962025315</v>
      </c>
    </row>
  </sheetData>
  <autoFilter ref="A4:H29" xr:uid="{00000000-0009-0000-0000-000005000000}">
    <sortState xmlns:xlrd2="http://schemas.microsoft.com/office/spreadsheetml/2017/richdata2" ref="A5:H29">
      <sortCondition ref="B4:B29"/>
    </sortState>
  </autoFilter>
  <phoneticPr fontId="24" type="noConversion"/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39"/>
  <sheetViews>
    <sheetView zoomScale="83" workbookViewId="0">
      <selection activeCell="X24" sqref="X24"/>
    </sheetView>
  </sheetViews>
  <sheetFormatPr defaultColWidth="11" defaultRowHeight="15.6"/>
  <sheetData>
    <row r="1" spans="1:35" ht="16.2" thickBot="1">
      <c r="A1" s="433" t="s">
        <v>784</v>
      </c>
      <c r="B1" s="426" t="s">
        <v>20</v>
      </c>
      <c r="C1" s="426" t="s">
        <v>701</v>
      </c>
      <c r="D1" s="426" t="s">
        <v>999</v>
      </c>
      <c r="E1" s="434" t="s">
        <v>785</v>
      </c>
      <c r="F1" s="434" t="s">
        <v>786</v>
      </c>
      <c r="G1" s="434" t="s">
        <v>1000</v>
      </c>
      <c r="H1" s="434" t="s">
        <v>1001</v>
      </c>
      <c r="I1" s="434" t="s">
        <v>787</v>
      </c>
      <c r="J1" s="434" t="s">
        <v>788</v>
      </c>
      <c r="K1" s="434" t="s">
        <v>789</v>
      </c>
      <c r="L1" s="434" t="s">
        <v>1002</v>
      </c>
      <c r="M1" s="434" t="s">
        <v>790</v>
      </c>
      <c r="N1" s="434" t="s">
        <v>791</v>
      </c>
      <c r="O1" s="425" t="s">
        <v>792</v>
      </c>
      <c r="P1" s="425" t="s">
        <v>474</v>
      </c>
      <c r="Q1" s="425" t="s">
        <v>793</v>
      </c>
      <c r="R1" s="425" t="s">
        <v>483</v>
      </c>
      <c r="S1" s="425" t="s">
        <v>794</v>
      </c>
      <c r="T1" s="425" t="s">
        <v>480</v>
      </c>
      <c r="U1" s="425" t="s">
        <v>1003</v>
      </c>
      <c r="V1" s="424" t="s">
        <v>1004</v>
      </c>
      <c r="W1" s="423" t="s">
        <v>1005</v>
      </c>
      <c r="X1" s="426" t="s">
        <v>1006</v>
      </c>
      <c r="Y1" s="426" t="s">
        <v>798</v>
      </c>
      <c r="AD1" s="433" t="s">
        <v>784</v>
      </c>
      <c r="AE1" s="426" t="s">
        <v>20</v>
      </c>
      <c r="AF1" s="426" t="s">
        <v>701</v>
      </c>
      <c r="AG1" s="423" t="s">
        <v>1005</v>
      </c>
      <c r="AH1" s="426" t="s">
        <v>1006</v>
      </c>
      <c r="AI1" s="426" t="s">
        <v>798</v>
      </c>
    </row>
    <row r="2" spans="1:35" ht="16.2" thickBot="1">
      <c r="A2" t="s">
        <v>942</v>
      </c>
      <c r="B2" t="s">
        <v>414</v>
      </c>
      <c r="C2" t="s">
        <v>2638</v>
      </c>
      <c r="D2" t="s">
        <v>942</v>
      </c>
      <c r="F2" s="55">
        <v>42607</v>
      </c>
      <c r="G2" t="s">
        <v>942</v>
      </c>
      <c r="K2">
        <v>2.25</v>
      </c>
      <c r="L2">
        <v>1.2</v>
      </c>
      <c r="M2" t="s">
        <v>2639</v>
      </c>
      <c r="N2">
        <v>31.283740000000002</v>
      </c>
      <c r="O2" t="e">
        <v>#DIV/0!</v>
      </c>
      <c r="P2" s="428" t="s">
        <v>803</v>
      </c>
      <c r="Q2">
        <v>4.07</v>
      </c>
      <c r="R2">
        <v>44.339216968407499</v>
      </c>
      <c r="S2">
        <v>32.5227</v>
      </c>
      <c r="T2">
        <v>54.384126275605446</v>
      </c>
      <c r="U2">
        <v>49.361671622006469</v>
      </c>
      <c r="V2" s="173" t="s">
        <v>1007</v>
      </c>
      <c r="W2">
        <v>2018</v>
      </c>
      <c r="X2">
        <f>AVERAGE(U2:U12)</f>
        <v>47.968428822232532</v>
      </c>
      <c r="Y2" s="577" t="str">
        <f>IF(_xlfn.NUMBERVALUE(X2), IF(X2&lt;50, "Acceptable; Ongoing Protection is Required", "Unacceptable; Immediate Restoration is Required"), " ")</f>
        <v>Acceptable; Ongoing Protection is Required</v>
      </c>
      <c r="AD2" t="s">
        <v>182</v>
      </c>
      <c r="AE2" t="s">
        <v>414</v>
      </c>
      <c r="AF2" t="s">
        <v>2638</v>
      </c>
      <c r="AG2">
        <v>2018</v>
      </c>
      <c r="AH2">
        <v>49.361671622006469</v>
      </c>
      <c r="AI2" t="s">
        <v>370</v>
      </c>
    </row>
    <row r="3" spans="1:35" ht="16.2" thickBot="1">
      <c r="A3" t="s">
        <v>942</v>
      </c>
      <c r="B3" t="s">
        <v>414</v>
      </c>
      <c r="C3" t="s">
        <v>2638</v>
      </c>
      <c r="D3" t="s">
        <v>942</v>
      </c>
      <c r="F3" s="55">
        <v>42607</v>
      </c>
      <c r="G3" t="s">
        <v>942</v>
      </c>
      <c r="K3">
        <v>5.89</v>
      </c>
      <c r="L3">
        <v>9.07</v>
      </c>
      <c r="M3" t="s">
        <v>2640</v>
      </c>
      <c r="N3">
        <v>33.761660000000006</v>
      </c>
      <c r="P3" s="428" t="s">
        <v>803</v>
      </c>
      <c r="R3" t="s">
        <v>803</v>
      </c>
      <c r="T3" t="s">
        <v>803</v>
      </c>
      <c r="U3" t="s">
        <v>803</v>
      </c>
      <c r="V3" s="173" t="s">
        <v>803</v>
      </c>
      <c r="Y3" t="s">
        <v>803</v>
      </c>
      <c r="AD3" s="581" t="s">
        <v>175</v>
      </c>
      <c r="AE3" s="479" t="s">
        <v>414</v>
      </c>
      <c r="AF3" s="479" t="s">
        <v>177</v>
      </c>
      <c r="AG3">
        <v>2018</v>
      </c>
      <c r="AH3">
        <v>46.141929222665219</v>
      </c>
      <c r="AI3" t="s">
        <v>370</v>
      </c>
    </row>
    <row r="4" spans="1:35">
      <c r="A4" s="91"/>
      <c r="B4" s="91" t="s">
        <v>414</v>
      </c>
      <c r="C4" s="91" t="s">
        <v>2638</v>
      </c>
      <c r="D4" s="91"/>
      <c r="E4" s="355">
        <v>0.5</v>
      </c>
      <c r="F4" s="358">
        <v>42969</v>
      </c>
      <c r="G4" s="392"/>
      <c r="H4" s="91"/>
      <c r="I4" s="355">
        <v>7.8</v>
      </c>
      <c r="J4" s="355">
        <v>4.5</v>
      </c>
      <c r="K4" s="360">
        <v>2.3337974683544305</v>
      </c>
      <c r="L4" s="360">
        <v>1.5505025316455689</v>
      </c>
      <c r="M4" s="90">
        <v>0.3183126660761737</v>
      </c>
      <c r="N4">
        <v>9.8594165190434051</v>
      </c>
      <c r="O4" s="341">
        <v>4.5</v>
      </c>
      <c r="P4" s="428">
        <v>38.300749985576871</v>
      </c>
      <c r="Q4" s="441">
        <v>2.8775949367088609</v>
      </c>
      <c r="R4" s="428">
        <v>40.938093143240394</v>
      </c>
      <c r="S4" s="427">
        <v>11.338328996899914</v>
      </c>
      <c r="T4" s="428">
        <v>39.181736307848972</v>
      </c>
      <c r="U4" s="428">
        <v>39.473526478888743</v>
      </c>
      <c r="V4" s="429" t="s">
        <v>1030</v>
      </c>
      <c r="W4" s="341"/>
      <c r="X4" s="91"/>
      <c r="Y4" s="91"/>
      <c r="AD4" s="581" t="s">
        <v>178</v>
      </c>
      <c r="AE4" s="479" t="s">
        <v>414</v>
      </c>
      <c r="AF4" s="479" t="s">
        <v>179</v>
      </c>
      <c r="AG4">
        <v>2018</v>
      </c>
      <c r="AH4">
        <v>38.754368472962561</v>
      </c>
      <c r="AI4" t="s">
        <v>370</v>
      </c>
    </row>
    <row r="5" spans="1:35">
      <c r="A5" s="91"/>
      <c r="B5" s="355" t="s">
        <v>414</v>
      </c>
      <c r="C5" s="91" t="s">
        <v>2638</v>
      </c>
      <c r="D5" s="91"/>
      <c r="E5" s="355">
        <v>1</v>
      </c>
      <c r="F5" s="358">
        <v>42969</v>
      </c>
      <c r="G5" s="392"/>
      <c r="H5" s="91"/>
      <c r="I5" s="355">
        <v>7.8</v>
      </c>
      <c r="J5" s="355">
        <v>4.5</v>
      </c>
      <c r="K5" s="355"/>
      <c r="L5" s="355"/>
      <c r="M5" s="355"/>
      <c r="N5" t="s">
        <v>803</v>
      </c>
      <c r="O5" s="341"/>
      <c r="P5" s="427"/>
      <c r="Q5" s="341"/>
      <c r="R5" s="341"/>
      <c r="S5" s="341"/>
      <c r="T5" s="341"/>
      <c r="U5" s="341"/>
      <c r="V5" s="442"/>
      <c r="W5" s="341"/>
      <c r="X5" s="91"/>
      <c r="Y5" s="91"/>
    </row>
    <row r="6" spans="1:35">
      <c r="A6" s="91"/>
      <c r="B6" s="355" t="s">
        <v>414</v>
      </c>
      <c r="C6" s="91" t="s">
        <v>2638</v>
      </c>
      <c r="D6" s="91"/>
      <c r="E6" s="355">
        <v>2</v>
      </c>
      <c r="F6" s="358">
        <v>42969</v>
      </c>
      <c r="G6" s="392"/>
      <c r="H6" s="91"/>
      <c r="I6" s="355">
        <v>7.8</v>
      </c>
      <c r="J6" s="355">
        <v>4.5</v>
      </c>
      <c r="K6" s="355"/>
      <c r="L6" s="355"/>
      <c r="M6" s="355"/>
      <c r="N6" t="s">
        <v>803</v>
      </c>
      <c r="O6" s="341"/>
      <c r="P6" s="427"/>
      <c r="Q6" s="341"/>
      <c r="R6" s="341"/>
      <c r="S6" s="341"/>
      <c r="T6" s="341"/>
      <c r="U6" s="341"/>
      <c r="V6" s="442"/>
      <c r="W6" s="341"/>
      <c r="X6" s="91"/>
      <c r="Y6" s="91"/>
    </row>
    <row r="7" spans="1:35">
      <c r="A7" s="91"/>
      <c r="B7" s="355" t="s">
        <v>414</v>
      </c>
      <c r="C7" s="91" t="s">
        <v>2638</v>
      </c>
      <c r="D7" s="91"/>
      <c r="E7" s="355">
        <v>3</v>
      </c>
      <c r="F7" s="358">
        <v>42969</v>
      </c>
      <c r="G7" s="392"/>
      <c r="H7" s="91"/>
      <c r="I7" s="355">
        <v>7.8</v>
      </c>
      <c r="J7" s="355">
        <v>4.5</v>
      </c>
      <c r="K7" s="355"/>
      <c r="L7" s="355"/>
      <c r="M7" s="355"/>
      <c r="N7" t="s">
        <v>803</v>
      </c>
      <c r="O7" s="341"/>
      <c r="P7" s="427"/>
      <c r="Q7" s="341"/>
      <c r="R7" s="341"/>
      <c r="S7" s="341"/>
      <c r="T7" s="341"/>
      <c r="U7" s="341"/>
      <c r="V7" s="442"/>
      <c r="W7" s="341"/>
      <c r="X7" s="91"/>
      <c r="Y7" s="91"/>
    </row>
    <row r="8" spans="1:35">
      <c r="A8" s="91"/>
      <c r="B8" s="355" t="s">
        <v>414</v>
      </c>
      <c r="C8" s="91" t="s">
        <v>2638</v>
      </c>
      <c r="D8" s="91"/>
      <c r="E8" s="355">
        <v>4</v>
      </c>
      <c r="F8" s="358">
        <v>42969</v>
      </c>
      <c r="G8" s="392"/>
      <c r="H8" s="91"/>
      <c r="I8" s="355">
        <v>7.8</v>
      </c>
      <c r="J8" s="355">
        <v>4.5</v>
      </c>
      <c r="K8" s="355"/>
      <c r="L8" s="355"/>
      <c r="M8" s="355"/>
      <c r="N8" t="s">
        <v>803</v>
      </c>
      <c r="O8" s="341"/>
      <c r="P8" s="427"/>
      <c r="Q8" s="341"/>
      <c r="R8" s="341"/>
      <c r="S8" s="341"/>
      <c r="T8" s="341"/>
      <c r="U8" s="341"/>
      <c r="V8" s="442"/>
      <c r="W8" s="341"/>
      <c r="X8" s="91"/>
      <c r="Y8" s="91"/>
    </row>
    <row r="9" spans="1:35">
      <c r="A9" s="91"/>
      <c r="B9" s="355" t="s">
        <v>414</v>
      </c>
      <c r="C9" s="91" t="s">
        <v>2638</v>
      </c>
      <c r="D9" s="91"/>
      <c r="E9" s="355">
        <v>5</v>
      </c>
      <c r="F9" s="358">
        <v>42969</v>
      </c>
      <c r="G9" s="392"/>
      <c r="H9" s="91"/>
      <c r="I9" s="355">
        <v>7.8</v>
      </c>
      <c r="J9" s="355">
        <v>4.5</v>
      </c>
      <c r="K9" s="355"/>
      <c r="L9" s="355"/>
      <c r="M9" s="355"/>
      <c r="N9" t="s">
        <v>803</v>
      </c>
      <c r="O9" s="341"/>
      <c r="P9" s="427"/>
      <c r="Q9" s="341"/>
      <c r="R9" s="341"/>
      <c r="S9" s="341"/>
      <c r="T9" s="341"/>
      <c r="U9" s="341"/>
      <c r="V9" s="442"/>
      <c r="W9" s="341"/>
      <c r="X9" s="91"/>
      <c r="Y9" s="91"/>
    </row>
    <row r="10" spans="1:35">
      <c r="A10" s="91"/>
      <c r="B10" s="355" t="s">
        <v>414</v>
      </c>
      <c r="C10" s="91" t="s">
        <v>2638</v>
      </c>
      <c r="D10" s="91"/>
      <c r="E10" s="355">
        <v>6</v>
      </c>
      <c r="F10" s="358">
        <v>42969</v>
      </c>
      <c r="G10" s="392"/>
      <c r="H10" s="91"/>
      <c r="I10" s="355">
        <v>7.8</v>
      </c>
      <c r="J10" s="355">
        <v>4.5</v>
      </c>
      <c r="K10" s="355"/>
      <c r="L10" s="355"/>
      <c r="M10" s="355"/>
      <c r="N10" t="s">
        <v>803</v>
      </c>
      <c r="O10" s="341"/>
      <c r="P10" s="427"/>
      <c r="Q10" s="341"/>
      <c r="R10" s="341"/>
      <c r="S10" s="341"/>
      <c r="T10" s="341"/>
      <c r="U10" s="341"/>
      <c r="V10" s="442"/>
      <c r="W10" s="341"/>
      <c r="X10" s="91"/>
      <c r="Y10" s="91"/>
    </row>
    <row r="11" spans="1:35">
      <c r="A11" s="91"/>
      <c r="B11" s="355" t="s">
        <v>414</v>
      </c>
      <c r="C11" s="91" t="s">
        <v>2638</v>
      </c>
      <c r="D11" s="91"/>
      <c r="E11" s="355">
        <v>6.8</v>
      </c>
      <c r="F11" s="358">
        <v>42969</v>
      </c>
      <c r="G11" s="392"/>
      <c r="H11" s="91"/>
      <c r="I11" s="355">
        <v>7.8</v>
      </c>
      <c r="J11" s="355">
        <v>4.5</v>
      </c>
      <c r="K11" s="360">
        <v>3.4213924050632918</v>
      </c>
      <c r="L11" s="360">
        <v>2.7362075949367091</v>
      </c>
      <c r="M11" s="90">
        <v>0.41380646589902575</v>
      </c>
      <c r="N11">
        <v>12.817241474756424</v>
      </c>
      <c r="O11" s="341"/>
      <c r="P11" s="427"/>
      <c r="Q11" s="341"/>
      <c r="R11" s="341"/>
      <c r="S11" s="341"/>
      <c r="T11" s="341"/>
      <c r="U11" s="341"/>
      <c r="V11" s="442"/>
      <c r="W11" s="341"/>
      <c r="X11" s="91"/>
      <c r="Y11" s="91"/>
    </row>
    <row r="12" spans="1:35">
      <c r="A12" s="108"/>
      <c r="B12" t="s">
        <v>414</v>
      </c>
      <c r="C12" t="s">
        <v>2638</v>
      </c>
      <c r="E12" s="150">
        <v>0.5</v>
      </c>
      <c r="F12" s="151">
        <v>43339</v>
      </c>
      <c r="G12" s="435"/>
      <c r="H12" s="150">
        <v>2</v>
      </c>
      <c r="I12" s="150">
        <v>7.2</v>
      </c>
      <c r="J12" s="150">
        <v>5</v>
      </c>
      <c r="K12" s="152">
        <v>0.23564556962025315</v>
      </c>
      <c r="L12" s="152">
        <v>1.7142610970464134</v>
      </c>
      <c r="M12" s="152">
        <v>0.29027223859892487</v>
      </c>
      <c r="N12">
        <v>8.9908923183630982</v>
      </c>
      <c r="O12">
        <v>5</v>
      </c>
      <c r="P12" s="428">
        <v>36.780719051126376</v>
      </c>
      <c r="Q12" s="166">
        <v>10.042126582278476</v>
      </c>
      <c r="R12">
        <v>53.199372957090077</v>
      </c>
      <c r="S12">
        <v>137.94791198609533</v>
      </c>
      <c r="T12">
        <v>75.230173089190686</v>
      </c>
      <c r="U12">
        <v>55.070088365802377</v>
      </c>
      <c r="V12" s="173" t="s">
        <v>1030</v>
      </c>
      <c r="Y12" t="s">
        <v>803</v>
      </c>
    </row>
    <row r="13" spans="1:35">
      <c r="A13" s="108"/>
      <c r="B13" t="s">
        <v>414</v>
      </c>
      <c r="C13" t="s">
        <v>2638</v>
      </c>
      <c r="E13" s="150">
        <v>1</v>
      </c>
      <c r="F13" s="151">
        <v>43339</v>
      </c>
      <c r="G13" s="435"/>
      <c r="H13" s="150"/>
      <c r="I13" s="150"/>
      <c r="J13" s="150"/>
      <c r="K13" s="150" t="s">
        <v>811</v>
      </c>
      <c r="L13" s="150" t="s">
        <v>811</v>
      </c>
      <c r="M13" s="152" t="s">
        <v>811</v>
      </c>
      <c r="P13" s="428" t="s">
        <v>803</v>
      </c>
      <c r="R13" t="s">
        <v>803</v>
      </c>
      <c r="T13" t="s">
        <v>803</v>
      </c>
      <c r="U13" t="s">
        <v>803</v>
      </c>
      <c r="V13" s="173" t="s">
        <v>803</v>
      </c>
      <c r="Y13" t="s">
        <v>803</v>
      </c>
    </row>
    <row r="14" spans="1:35">
      <c r="A14" s="108"/>
      <c r="B14" t="s">
        <v>414</v>
      </c>
      <c r="C14" t="s">
        <v>2638</v>
      </c>
      <c r="E14" s="150">
        <v>2</v>
      </c>
      <c r="F14" s="151">
        <v>43339</v>
      </c>
      <c r="G14" s="435"/>
      <c r="H14" s="150"/>
      <c r="I14" s="150"/>
      <c r="J14" s="150"/>
      <c r="K14" s="150" t="s">
        <v>811</v>
      </c>
      <c r="L14" s="150" t="s">
        <v>811</v>
      </c>
      <c r="M14" s="152" t="s">
        <v>811</v>
      </c>
      <c r="P14" s="428" t="s">
        <v>803</v>
      </c>
      <c r="R14" t="s">
        <v>803</v>
      </c>
      <c r="T14" t="s">
        <v>803</v>
      </c>
      <c r="U14" t="s">
        <v>803</v>
      </c>
      <c r="V14" s="173" t="s">
        <v>803</v>
      </c>
      <c r="Y14" t="s">
        <v>803</v>
      </c>
    </row>
    <row r="15" spans="1:35">
      <c r="A15" s="108"/>
      <c r="B15" t="s">
        <v>414</v>
      </c>
      <c r="C15" t="s">
        <v>2638</v>
      </c>
      <c r="E15" s="150">
        <v>3</v>
      </c>
      <c r="F15" s="151">
        <v>43339</v>
      </c>
      <c r="G15" s="435"/>
      <c r="H15" s="150"/>
      <c r="I15" s="150"/>
      <c r="J15" s="150"/>
      <c r="K15" s="150" t="s">
        <v>811</v>
      </c>
      <c r="L15" s="150" t="s">
        <v>811</v>
      </c>
      <c r="M15" s="152" t="s">
        <v>811</v>
      </c>
      <c r="P15" s="428" t="s">
        <v>803</v>
      </c>
      <c r="R15" t="s">
        <v>803</v>
      </c>
      <c r="T15" t="s">
        <v>803</v>
      </c>
      <c r="U15" t="s">
        <v>803</v>
      </c>
      <c r="V15" s="173" t="s">
        <v>803</v>
      </c>
      <c r="Y15" t="s">
        <v>803</v>
      </c>
    </row>
    <row r="16" spans="1:35">
      <c r="A16" s="108"/>
      <c r="B16" t="s">
        <v>414</v>
      </c>
      <c r="C16" t="s">
        <v>2638</v>
      </c>
      <c r="E16" s="150">
        <v>4</v>
      </c>
      <c r="F16" s="151">
        <v>43339</v>
      </c>
      <c r="G16" s="435"/>
      <c r="H16" s="150"/>
      <c r="I16" s="150"/>
      <c r="J16" s="150"/>
      <c r="K16" s="150" t="s">
        <v>811</v>
      </c>
      <c r="L16" s="150" t="s">
        <v>811</v>
      </c>
      <c r="M16" s="152" t="s">
        <v>811</v>
      </c>
      <c r="P16" s="428" t="s">
        <v>803</v>
      </c>
      <c r="R16" t="s">
        <v>803</v>
      </c>
      <c r="T16" t="s">
        <v>803</v>
      </c>
      <c r="U16" t="s">
        <v>803</v>
      </c>
      <c r="V16" s="173" t="s">
        <v>803</v>
      </c>
      <c r="Y16" t="s">
        <v>803</v>
      </c>
    </row>
    <row r="17" spans="1:25">
      <c r="A17" s="108"/>
      <c r="B17" t="s">
        <v>414</v>
      </c>
      <c r="C17" t="s">
        <v>2638</v>
      </c>
      <c r="E17" s="150">
        <v>5</v>
      </c>
      <c r="F17" s="151">
        <v>43339</v>
      </c>
      <c r="G17" s="435"/>
      <c r="H17" s="150"/>
      <c r="I17" s="150"/>
      <c r="J17" s="150"/>
      <c r="K17" s="150" t="s">
        <v>811</v>
      </c>
      <c r="L17" s="150" t="s">
        <v>811</v>
      </c>
      <c r="M17" s="152" t="s">
        <v>811</v>
      </c>
      <c r="P17" s="428" t="s">
        <v>803</v>
      </c>
      <c r="R17" t="s">
        <v>803</v>
      </c>
      <c r="T17" t="s">
        <v>803</v>
      </c>
      <c r="U17" t="s">
        <v>803</v>
      </c>
      <c r="V17" s="173" t="s">
        <v>803</v>
      </c>
      <c r="Y17" t="s">
        <v>803</v>
      </c>
    </row>
    <row r="18" spans="1:25">
      <c r="A18" s="108"/>
      <c r="B18" t="s">
        <v>414</v>
      </c>
      <c r="C18" t="s">
        <v>2638</v>
      </c>
      <c r="E18" s="150">
        <v>6</v>
      </c>
      <c r="F18" s="151">
        <v>43339</v>
      </c>
      <c r="G18" s="435"/>
      <c r="H18" s="150"/>
      <c r="I18" s="150"/>
      <c r="J18" s="150"/>
      <c r="K18" s="150" t="s">
        <v>811</v>
      </c>
      <c r="L18" s="150" t="s">
        <v>811</v>
      </c>
      <c r="M18" s="152" t="s">
        <v>811</v>
      </c>
      <c r="P18" s="428" t="s">
        <v>803</v>
      </c>
      <c r="R18" t="s">
        <v>803</v>
      </c>
      <c r="T18" t="s">
        <v>803</v>
      </c>
      <c r="U18" t="s">
        <v>803</v>
      </c>
      <c r="V18" s="173" t="s">
        <v>803</v>
      </c>
      <c r="Y18" t="s">
        <v>803</v>
      </c>
    </row>
    <row r="19" spans="1:25" ht="16.2" thickBot="1">
      <c r="A19" s="436"/>
      <c r="B19" s="437" t="s">
        <v>414</v>
      </c>
      <c r="C19" s="437" t="s">
        <v>2638</v>
      </c>
      <c r="D19" s="437"/>
      <c r="E19" s="438">
        <v>6.2</v>
      </c>
      <c r="F19" s="439">
        <v>43339</v>
      </c>
      <c r="G19" s="440"/>
      <c r="H19" s="438"/>
      <c r="I19" s="438"/>
      <c r="J19" s="438"/>
      <c r="K19" s="443">
        <v>19.848607594936698</v>
      </c>
      <c r="L19" s="443">
        <v>95.088485738396614</v>
      </c>
      <c r="M19" s="443">
        <v>8.6170637196948281</v>
      </c>
      <c r="N19">
        <v>266.90493165382759</v>
      </c>
      <c r="O19" s="437"/>
      <c r="P19" s="431" t="s">
        <v>803</v>
      </c>
      <c r="Q19" s="437"/>
      <c r="R19" s="437" t="s">
        <v>803</v>
      </c>
      <c r="S19" s="437"/>
      <c r="T19" s="437" t="s">
        <v>803</v>
      </c>
      <c r="U19" s="437" t="s">
        <v>803</v>
      </c>
      <c r="V19" s="444" t="s">
        <v>803</v>
      </c>
      <c r="W19" s="437"/>
      <c r="X19" s="437"/>
      <c r="Y19" s="437" t="s">
        <v>803</v>
      </c>
    </row>
    <row r="20" spans="1:25">
      <c r="A20" s="108" t="s">
        <v>2641</v>
      </c>
      <c r="B20" t="s">
        <v>414</v>
      </c>
      <c r="C20" t="s">
        <v>345</v>
      </c>
      <c r="D20" t="s">
        <v>942</v>
      </c>
      <c r="E20" s="173">
        <v>0.35</v>
      </c>
      <c r="F20" s="445">
        <v>42605</v>
      </c>
      <c r="G20" s="173" t="s">
        <v>942</v>
      </c>
      <c r="H20" s="173"/>
      <c r="I20" s="173"/>
      <c r="J20" s="173"/>
      <c r="K20" s="173">
        <v>5.66</v>
      </c>
      <c r="L20" s="173">
        <v>0.72</v>
      </c>
      <c r="M20" s="173" t="s">
        <v>2642</v>
      </c>
      <c r="N20">
        <v>10.531160000000002</v>
      </c>
      <c r="O20">
        <v>1.35</v>
      </c>
      <c r="P20" s="428" t="s">
        <v>803</v>
      </c>
      <c r="Q20" s="106">
        <v>5.6050000000000004</v>
      </c>
      <c r="R20" s="106">
        <v>47.478678902473916</v>
      </c>
      <c r="S20" s="106">
        <v>10.221420000000002</v>
      </c>
      <c r="T20">
        <v>37.685612292528759</v>
      </c>
      <c r="U20">
        <v>42.582145597501338</v>
      </c>
      <c r="V20" s="173" t="s">
        <v>1007</v>
      </c>
      <c r="W20" s="106"/>
      <c r="Y20" s="571" t="s">
        <v>1031</v>
      </c>
    </row>
    <row r="21" spans="1:25">
      <c r="A21" s="108" t="s">
        <v>2641</v>
      </c>
      <c r="B21" t="s">
        <v>414</v>
      </c>
      <c r="C21" t="s">
        <v>345</v>
      </c>
      <c r="D21" t="s">
        <v>942</v>
      </c>
      <c r="E21" s="173">
        <v>0.5</v>
      </c>
      <c r="F21" s="445">
        <v>42605</v>
      </c>
      <c r="G21" s="173" t="s">
        <v>942</v>
      </c>
      <c r="H21" s="173"/>
      <c r="I21" s="173"/>
      <c r="J21" s="173"/>
      <c r="K21" s="173"/>
      <c r="L21" s="173"/>
      <c r="M21" s="173" t="s">
        <v>942</v>
      </c>
      <c r="O21" s="106"/>
      <c r="P21" s="447" t="s">
        <v>803</v>
      </c>
      <c r="Q21" s="106"/>
      <c r="R21" s="106" t="s">
        <v>803</v>
      </c>
      <c r="S21" s="106"/>
      <c r="T21" s="106" t="s">
        <v>803</v>
      </c>
      <c r="U21" s="106" t="s">
        <v>803</v>
      </c>
      <c r="V21" s="448" t="s">
        <v>803</v>
      </c>
      <c r="W21" s="106"/>
      <c r="Y21" t="s">
        <v>803</v>
      </c>
    </row>
    <row r="22" spans="1:25">
      <c r="A22" s="108" t="s">
        <v>2641</v>
      </c>
      <c r="B22" t="s">
        <v>414</v>
      </c>
      <c r="C22" t="s">
        <v>345</v>
      </c>
      <c r="D22" t="s">
        <v>942</v>
      </c>
      <c r="E22" s="173">
        <v>1</v>
      </c>
      <c r="F22" s="445">
        <v>42605</v>
      </c>
      <c r="G22" s="173" t="s">
        <v>942</v>
      </c>
      <c r="H22" s="173"/>
      <c r="I22" s="173"/>
      <c r="J22" s="173"/>
      <c r="K22" s="173"/>
      <c r="L22" s="173"/>
      <c r="M22" s="173" t="s">
        <v>942</v>
      </c>
      <c r="O22" s="106"/>
      <c r="P22" s="106" t="s">
        <v>803</v>
      </c>
      <c r="Q22" s="106"/>
      <c r="R22" s="106" t="s">
        <v>803</v>
      </c>
      <c r="S22" s="106"/>
      <c r="T22" s="106" t="s">
        <v>803</v>
      </c>
      <c r="U22" s="106" t="s">
        <v>803</v>
      </c>
      <c r="V22" s="448" t="s">
        <v>803</v>
      </c>
      <c r="W22" s="106"/>
      <c r="Y22" t="s">
        <v>803</v>
      </c>
    </row>
    <row r="23" spans="1:25" ht="16.2" thickBot="1">
      <c r="A23" s="108" t="s">
        <v>2641</v>
      </c>
      <c r="B23" t="s">
        <v>414</v>
      </c>
      <c r="C23" t="s">
        <v>345</v>
      </c>
      <c r="D23" t="s">
        <v>942</v>
      </c>
      <c r="E23" s="173"/>
      <c r="F23" s="445">
        <v>42605</v>
      </c>
      <c r="G23" s="173" t="s">
        <v>942</v>
      </c>
      <c r="H23" s="173">
        <v>2</v>
      </c>
      <c r="I23" s="173">
        <v>1.35</v>
      </c>
      <c r="J23" s="173">
        <v>1.35</v>
      </c>
      <c r="K23" s="173">
        <v>5.55</v>
      </c>
      <c r="L23" s="173">
        <v>0.03</v>
      </c>
      <c r="M23" s="173" t="s">
        <v>2643</v>
      </c>
      <c r="N23">
        <v>9.9116800000000005</v>
      </c>
      <c r="O23" s="106"/>
      <c r="P23" s="106"/>
      <c r="Q23" s="106"/>
      <c r="R23" s="106"/>
      <c r="S23" s="106"/>
      <c r="T23" s="106"/>
      <c r="U23" s="106"/>
      <c r="V23" s="448"/>
      <c r="W23" s="106"/>
      <c r="Y23" t="s">
        <v>803</v>
      </c>
    </row>
    <row r="24" spans="1:25">
      <c r="A24" s="581" t="s">
        <v>175</v>
      </c>
      <c r="B24" s="479" t="s">
        <v>414</v>
      </c>
      <c r="C24" s="479" t="s">
        <v>177</v>
      </c>
      <c r="D24" s="479" t="s">
        <v>942</v>
      </c>
      <c r="E24" s="582">
        <v>0.25</v>
      </c>
      <c r="F24" s="583">
        <v>42606</v>
      </c>
      <c r="G24" s="582" t="s">
        <v>942</v>
      </c>
      <c r="H24" s="582">
        <v>4</v>
      </c>
      <c r="I24" s="582">
        <v>13.25</v>
      </c>
      <c r="J24" s="582">
        <v>3.5049999999999999</v>
      </c>
      <c r="K24" s="582">
        <v>2.56</v>
      </c>
      <c r="L24" s="582">
        <v>1.91</v>
      </c>
      <c r="M24" s="582" t="s">
        <v>2644</v>
      </c>
      <c r="N24" s="479">
        <v>11.460380000000001</v>
      </c>
      <c r="O24" s="584">
        <v>3.5049999999999999</v>
      </c>
      <c r="P24" s="576">
        <v>41.905855557641019</v>
      </c>
      <c r="Q24" s="584">
        <v>6.9725000000000001</v>
      </c>
      <c r="R24" s="584">
        <v>49.620418164789541</v>
      </c>
      <c r="S24" s="584">
        <v>19.358750000000001</v>
      </c>
      <c r="T24" s="584">
        <v>46.89951394556509</v>
      </c>
      <c r="U24" s="584">
        <v>46.141929222665219</v>
      </c>
      <c r="V24" s="585" t="s">
        <v>1030</v>
      </c>
      <c r="W24" s="584">
        <v>2018</v>
      </c>
      <c r="X24" s="479">
        <f>AVERAGE(U24:U68)</f>
        <v>50.436648746638667</v>
      </c>
      <c r="Y24" s="577" t="str">
        <f>IF(_xlfn.NUMBERVALUE(X24), IF(X24&lt;50, "Acceptable; Ongoing Protection is Required", "Unacceptable; Immediate Restoration is Required"), " ")</f>
        <v>Unacceptable; Immediate Restoration is Required</v>
      </c>
    </row>
    <row r="25" spans="1:25">
      <c r="A25" s="586" t="s">
        <v>175</v>
      </c>
      <c r="B25" t="s">
        <v>414</v>
      </c>
      <c r="C25" t="s">
        <v>177</v>
      </c>
      <c r="D25" t="s">
        <v>942</v>
      </c>
      <c r="E25" s="173">
        <v>0.5</v>
      </c>
      <c r="F25" s="445">
        <v>42606</v>
      </c>
      <c r="G25" s="173" t="s">
        <v>942</v>
      </c>
      <c r="H25" s="173"/>
      <c r="I25" s="173"/>
      <c r="J25" s="173"/>
      <c r="K25" s="173"/>
      <c r="L25" s="173"/>
      <c r="M25" s="173" t="s">
        <v>942</v>
      </c>
      <c r="O25" s="106"/>
      <c r="P25" s="428" t="s">
        <v>803</v>
      </c>
      <c r="Q25" s="106"/>
      <c r="R25" s="106" t="s">
        <v>803</v>
      </c>
      <c r="S25" s="106"/>
      <c r="T25" s="106" t="s">
        <v>803</v>
      </c>
      <c r="U25" s="106" t="s">
        <v>803</v>
      </c>
      <c r="V25" s="448" t="s">
        <v>803</v>
      </c>
      <c r="W25" s="106"/>
      <c r="Y25" s="484" t="s">
        <v>803</v>
      </c>
    </row>
    <row r="26" spans="1:25">
      <c r="A26" s="587" t="s">
        <v>175</v>
      </c>
      <c r="B26" s="451" t="s">
        <v>414</v>
      </c>
      <c r="C26" s="451" t="s">
        <v>177</v>
      </c>
      <c r="D26" t="s">
        <v>942</v>
      </c>
      <c r="E26" s="452">
        <v>1</v>
      </c>
      <c r="F26" s="453">
        <v>42606</v>
      </c>
      <c r="G26" s="173" t="s">
        <v>942</v>
      </c>
      <c r="H26" s="173"/>
      <c r="I26" s="452"/>
      <c r="J26" s="452"/>
      <c r="K26" s="452"/>
      <c r="L26" s="173"/>
      <c r="M26" s="452" t="s">
        <v>942</v>
      </c>
      <c r="O26" s="455"/>
      <c r="P26" s="428" t="s">
        <v>803</v>
      </c>
      <c r="Q26" s="455"/>
      <c r="R26" s="455" t="s">
        <v>803</v>
      </c>
      <c r="S26" s="455"/>
      <c r="T26" s="455" t="s">
        <v>803</v>
      </c>
      <c r="U26" s="455" t="s">
        <v>803</v>
      </c>
      <c r="V26" s="456" t="s">
        <v>803</v>
      </c>
      <c r="W26" s="455"/>
      <c r="X26" s="451"/>
      <c r="Y26" s="564" t="s">
        <v>803</v>
      </c>
    </row>
    <row r="27" spans="1:25">
      <c r="A27" s="586" t="s">
        <v>175</v>
      </c>
      <c r="B27" t="s">
        <v>414</v>
      </c>
      <c r="C27" t="s">
        <v>177</v>
      </c>
      <c r="D27" t="s">
        <v>942</v>
      </c>
      <c r="E27" s="173">
        <v>2</v>
      </c>
      <c r="F27" s="445">
        <v>42606</v>
      </c>
      <c r="G27" s="173" t="s">
        <v>942</v>
      </c>
      <c r="H27" s="173"/>
      <c r="I27" s="173"/>
      <c r="J27" s="173"/>
      <c r="K27" s="173"/>
      <c r="L27" s="173"/>
      <c r="M27" s="173" t="s">
        <v>942</v>
      </c>
      <c r="O27" s="106"/>
      <c r="P27" s="428" t="s">
        <v>803</v>
      </c>
      <c r="Q27" s="106"/>
      <c r="R27" s="106" t="s">
        <v>803</v>
      </c>
      <c r="S27" s="106"/>
      <c r="T27" s="106" t="s">
        <v>803</v>
      </c>
      <c r="U27" s="106" t="s">
        <v>803</v>
      </c>
      <c r="V27" s="448" t="s">
        <v>803</v>
      </c>
      <c r="W27" s="106"/>
      <c r="Y27" s="484" t="s">
        <v>803</v>
      </c>
    </row>
    <row r="28" spans="1:25">
      <c r="A28" s="586" t="s">
        <v>175</v>
      </c>
      <c r="B28" t="s">
        <v>414</v>
      </c>
      <c r="C28" t="s">
        <v>177</v>
      </c>
      <c r="D28" t="s">
        <v>942</v>
      </c>
      <c r="E28" s="173">
        <v>3</v>
      </c>
      <c r="F28" s="445">
        <v>42606</v>
      </c>
      <c r="G28" s="173" t="s">
        <v>942</v>
      </c>
      <c r="H28" s="173"/>
      <c r="I28" s="173"/>
      <c r="J28" s="173"/>
      <c r="K28" s="173">
        <v>3.64</v>
      </c>
      <c r="L28" s="173">
        <v>1</v>
      </c>
      <c r="M28" s="173" t="s">
        <v>2642</v>
      </c>
      <c r="N28">
        <v>10.531160000000002</v>
      </c>
      <c r="O28" s="106"/>
      <c r="P28" s="428" t="s">
        <v>803</v>
      </c>
      <c r="Q28" s="106"/>
      <c r="R28" s="106" t="s">
        <v>803</v>
      </c>
      <c r="S28" s="106"/>
      <c r="T28" s="106" t="s">
        <v>803</v>
      </c>
      <c r="U28" s="106" t="s">
        <v>803</v>
      </c>
      <c r="V28" s="448" t="s">
        <v>803</v>
      </c>
      <c r="W28" s="106"/>
      <c r="Y28" s="484" t="s">
        <v>803</v>
      </c>
    </row>
    <row r="29" spans="1:25">
      <c r="A29" s="586" t="s">
        <v>175</v>
      </c>
      <c r="B29" t="s">
        <v>414</v>
      </c>
      <c r="C29" t="s">
        <v>177</v>
      </c>
      <c r="D29" t="s">
        <v>942</v>
      </c>
      <c r="E29" s="173">
        <v>4</v>
      </c>
      <c r="F29" s="445">
        <v>42606</v>
      </c>
      <c r="G29" s="173" t="s">
        <v>942</v>
      </c>
      <c r="H29" s="173"/>
      <c r="I29" s="173"/>
      <c r="J29" s="173"/>
      <c r="K29" s="173"/>
      <c r="L29" s="173"/>
      <c r="M29" s="173" t="s">
        <v>942</v>
      </c>
      <c r="O29" s="106"/>
      <c r="P29" s="428" t="s">
        <v>803</v>
      </c>
      <c r="Q29" s="106"/>
      <c r="R29" s="106" t="s">
        <v>803</v>
      </c>
      <c r="S29" s="106"/>
      <c r="T29" s="106" t="s">
        <v>803</v>
      </c>
      <c r="U29" s="106" t="s">
        <v>803</v>
      </c>
      <c r="V29" s="448" t="s">
        <v>803</v>
      </c>
      <c r="W29" s="106"/>
      <c r="Y29" s="484" t="s">
        <v>803</v>
      </c>
    </row>
    <row r="30" spans="1:25">
      <c r="A30" s="586" t="s">
        <v>175</v>
      </c>
      <c r="B30" t="s">
        <v>414</v>
      </c>
      <c r="C30" t="s">
        <v>177</v>
      </c>
      <c r="D30" t="s">
        <v>942</v>
      </c>
      <c r="E30" s="173">
        <v>5</v>
      </c>
      <c r="F30" s="445">
        <v>42606</v>
      </c>
      <c r="G30" s="173" t="s">
        <v>942</v>
      </c>
      <c r="H30" s="173"/>
      <c r="I30" s="173"/>
      <c r="J30" s="173"/>
      <c r="K30" s="173"/>
      <c r="L30" s="173"/>
      <c r="M30" s="173" t="s">
        <v>942</v>
      </c>
      <c r="O30" s="106"/>
      <c r="P30" s="428" t="s">
        <v>803</v>
      </c>
      <c r="Q30" s="106"/>
      <c r="R30" s="106" t="s">
        <v>803</v>
      </c>
      <c r="S30" s="106"/>
      <c r="T30" s="106" t="s">
        <v>803</v>
      </c>
      <c r="U30" s="106" t="s">
        <v>803</v>
      </c>
      <c r="V30" s="448" t="s">
        <v>803</v>
      </c>
      <c r="W30" s="106"/>
      <c r="Y30" s="484" t="s">
        <v>803</v>
      </c>
    </row>
    <row r="31" spans="1:25">
      <c r="A31" s="586" t="s">
        <v>175</v>
      </c>
      <c r="B31" t="s">
        <v>414</v>
      </c>
      <c r="C31" t="s">
        <v>177</v>
      </c>
      <c r="D31" t="s">
        <v>942</v>
      </c>
      <c r="E31" s="173">
        <v>6</v>
      </c>
      <c r="F31" s="445">
        <v>42606</v>
      </c>
      <c r="G31" s="173" t="s">
        <v>942</v>
      </c>
      <c r="H31" s="173"/>
      <c r="I31" s="173"/>
      <c r="J31" s="173"/>
      <c r="K31" s="173"/>
      <c r="L31" s="173"/>
      <c r="M31" s="173" t="s">
        <v>942</v>
      </c>
      <c r="O31" s="106"/>
      <c r="P31" s="428" t="s">
        <v>803</v>
      </c>
      <c r="Q31" s="106"/>
      <c r="R31" s="106" t="s">
        <v>803</v>
      </c>
      <c r="S31" s="106"/>
      <c r="T31" s="106" t="s">
        <v>803</v>
      </c>
      <c r="U31" s="106" t="s">
        <v>803</v>
      </c>
      <c r="V31" s="448" t="s">
        <v>803</v>
      </c>
      <c r="W31" s="106"/>
      <c r="Y31" s="484" t="s">
        <v>803</v>
      </c>
    </row>
    <row r="32" spans="1:25">
      <c r="A32" s="586" t="s">
        <v>175</v>
      </c>
      <c r="B32" t="s">
        <v>414</v>
      </c>
      <c r="C32" t="s">
        <v>177</v>
      </c>
      <c r="D32" t="s">
        <v>942</v>
      </c>
      <c r="E32" s="173">
        <v>7</v>
      </c>
      <c r="F32" s="445">
        <v>42606</v>
      </c>
      <c r="G32" s="173" t="s">
        <v>942</v>
      </c>
      <c r="H32" s="173"/>
      <c r="I32" s="173"/>
      <c r="J32" s="173"/>
      <c r="K32" s="173"/>
      <c r="L32" s="173"/>
      <c r="M32" s="173" t="s">
        <v>942</v>
      </c>
      <c r="O32" s="106"/>
      <c r="P32" s="428" t="s">
        <v>803</v>
      </c>
      <c r="Q32" s="106"/>
      <c r="R32" s="106" t="s">
        <v>803</v>
      </c>
      <c r="S32" s="106"/>
      <c r="T32" s="106" t="s">
        <v>803</v>
      </c>
      <c r="U32" s="106" t="s">
        <v>803</v>
      </c>
      <c r="V32" s="448" t="s">
        <v>803</v>
      </c>
      <c r="W32" s="106"/>
      <c r="Y32" s="484" t="s">
        <v>803</v>
      </c>
    </row>
    <row r="33" spans="1:25">
      <c r="A33" s="586" t="s">
        <v>175</v>
      </c>
      <c r="B33" t="s">
        <v>414</v>
      </c>
      <c r="C33" t="s">
        <v>177</v>
      </c>
      <c r="D33" t="s">
        <v>942</v>
      </c>
      <c r="E33" s="173">
        <v>8</v>
      </c>
      <c r="F33" s="445">
        <v>42606</v>
      </c>
      <c r="G33" s="173" t="s">
        <v>942</v>
      </c>
      <c r="H33" s="173"/>
      <c r="I33" s="173"/>
      <c r="J33" s="173"/>
      <c r="K33" s="173"/>
      <c r="L33" s="173"/>
      <c r="M33" s="173" t="s">
        <v>942</v>
      </c>
      <c r="O33" s="106"/>
      <c r="P33" s="428" t="s">
        <v>803</v>
      </c>
      <c r="Q33" s="106"/>
      <c r="R33" s="106" t="s">
        <v>803</v>
      </c>
      <c r="S33" s="106"/>
      <c r="T33" s="106" t="s">
        <v>803</v>
      </c>
      <c r="U33" s="106" t="s">
        <v>803</v>
      </c>
      <c r="V33" s="448" t="s">
        <v>803</v>
      </c>
      <c r="W33" s="106"/>
      <c r="Y33" s="484" t="s">
        <v>803</v>
      </c>
    </row>
    <row r="34" spans="1:25">
      <c r="A34" s="586" t="s">
        <v>175</v>
      </c>
      <c r="B34" t="s">
        <v>414</v>
      </c>
      <c r="C34" t="s">
        <v>177</v>
      </c>
      <c r="D34" t="s">
        <v>942</v>
      </c>
      <c r="E34" s="173">
        <v>9</v>
      </c>
      <c r="F34" s="445">
        <v>42606</v>
      </c>
      <c r="G34" s="173" t="s">
        <v>942</v>
      </c>
      <c r="H34" s="173"/>
      <c r="I34" s="173"/>
      <c r="J34" s="173"/>
      <c r="K34" s="173">
        <v>21.66</v>
      </c>
      <c r="L34" s="173">
        <v>3.4</v>
      </c>
      <c r="M34" s="173" t="s">
        <v>2645</v>
      </c>
      <c r="N34">
        <v>17.655179999999998</v>
      </c>
      <c r="O34" s="106"/>
      <c r="P34" s="428" t="s">
        <v>803</v>
      </c>
      <c r="Q34" s="106"/>
      <c r="R34" s="106" t="s">
        <v>803</v>
      </c>
      <c r="S34" s="106"/>
      <c r="T34" s="106" t="s">
        <v>803</v>
      </c>
      <c r="U34" s="106" t="s">
        <v>803</v>
      </c>
      <c r="V34" s="448" t="s">
        <v>803</v>
      </c>
      <c r="W34" s="106"/>
      <c r="Y34" s="484" t="s">
        <v>803</v>
      </c>
    </row>
    <row r="35" spans="1:25">
      <c r="A35" s="586" t="s">
        <v>175</v>
      </c>
      <c r="B35" t="s">
        <v>414</v>
      </c>
      <c r="C35" t="s">
        <v>177</v>
      </c>
      <c r="D35" t="s">
        <v>942</v>
      </c>
      <c r="E35" s="173">
        <v>10</v>
      </c>
      <c r="F35" s="445">
        <v>42606</v>
      </c>
      <c r="G35" s="173" t="s">
        <v>942</v>
      </c>
      <c r="H35" s="173"/>
      <c r="I35" s="173"/>
      <c r="J35" s="173"/>
      <c r="K35" s="173"/>
      <c r="L35" s="173"/>
      <c r="M35" s="173" t="s">
        <v>942</v>
      </c>
      <c r="O35" s="106"/>
      <c r="P35" s="428" t="s">
        <v>803</v>
      </c>
      <c r="Q35" s="106"/>
      <c r="R35" s="106" t="s">
        <v>803</v>
      </c>
      <c r="S35" s="106"/>
      <c r="T35" s="106" t="s">
        <v>803</v>
      </c>
      <c r="U35" s="106" t="s">
        <v>803</v>
      </c>
      <c r="V35" s="448" t="s">
        <v>803</v>
      </c>
      <c r="W35" s="106"/>
      <c r="Y35" s="484" t="s">
        <v>803</v>
      </c>
    </row>
    <row r="36" spans="1:25">
      <c r="A36" s="586" t="s">
        <v>175</v>
      </c>
      <c r="B36" t="s">
        <v>414</v>
      </c>
      <c r="C36" t="s">
        <v>177</v>
      </c>
      <c r="D36" t="s">
        <v>942</v>
      </c>
      <c r="E36" s="173">
        <v>11</v>
      </c>
      <c r="F36" s="445">
        <v>42606</v>
      </c>
      <c r="G36" s="173" t="s">
        <v>942</v>
      </c>
      <c r="H36" s="173"/>
      <c r="I36" s="173"/>
      <c r="J36" s="173"/>
      <c r="K36" s="173"/>
      <c r="L36" s="173"/>
      <c r="M36" s="173" t="s">
        <v>942</v>
      </c>
      <c r="O36" s="106"/>
      <c r="P36" s="428" t="s">
        <v>803</v>
      </c>
      <c r="Q36" s="106"/>
      <c r="R36" s="106" t="s">
        <v>803</v>
      </c>
      <c r="S36" s="106"/>
      <c r="T36" s="106" t="s">
        <v>803</v>
      </c>
      <c r="U36" s="106" t="s">
        <v>803</v>
      </c>
      <c r="V36" s="448" t="s">
        <v>803</v>
      </c>
      <c r="W36" s="106"/>
      <c r="Y36" s="484" t="s">
        <v>803</v>
      </c>
    </row>
    <row r="37" spans="1:25">
      <c r="A37" s="586" t="s">
        <v>175</v>
      </c>
      <c r="B37" t="s">
        <v>414</v>
      </c>
      <c r="C37" t="s">
        <v>177</v>
      </c>
      <c r="D37" t="s">
        <v>942</v>
      </c>
      <c r="E37" s="173">
        <v>11.4</v>
      </c>
      <c r="F37" s="445">
        <v>42606</v>
      </c>
      <c r="G37" s="173" t="s">
        <v>942</v>
      </c>
      <c r="H37" s="173"/>
      <c r="I37" s="173"/>
      <c r="J37" s="173"/>
      <c r="K37" s="173"/>
      <c r="L37" s="173"/>
      <c r="M37" s="173" t="s">
        <v>942</v>
      </c>
      <c r="O37" s="106"/>
      <c r="P37" s="428" t="s">
        <v>803</v>
      </c>
      <c r="Q37" s="106"/>
      <c r="R37" s="106" t="s">
        <v>803</v>
      </c>
      <c r="S37" s="106"/>
      <c r="T37" s="106" t="s">
        <v>803</v>
      </c>
      <c r="U37" s="106" t="s">
        <v>803</v>
      </c>
      <c r="V37" s="448" t="s">
        <v>803</v>
      </c>
      <c r="W37" s="106"/>
      <c r="Y37" s="484" t="s">
        <v>803</v>
      </c>
    </row>
    <row r="38" spans="1:25">
      <c r="A38" s="586" t="s">
        <v>175</v>
      </c>
      <c r="B38" t="s">
        <v>414</v>
      </c>
      <c r="C38" t="s">
        <v>177</v>
      </c>
      <c r="D38" t="s">
        <v>942</v>
      </c>
      <c r="E38" s="173">
        <v>12</v>
      </c>
      <c r="F38" s="445">
        <v>42606</v>
      </c>
      <c r="G38" s="173" t="s">
        <v>942</v>
      </c>
      <c r="H38" s="173"/>
      <c r="I38" s="173"/>
      <c r="J38" s="173"/>
      <c r="K38" s="173"/>
      <c r="L38" s="173"/>
      <c r="M38" s="173" t="s">
        <v>942</v>
      </c>
      <c r="O38" s="106"/>
      <c r="P38" s="428" t="s">
        <v>803</v>
      </c>
      <c r="Q38" s="106"/>
      <c r="R38" s="106" t="s">
        <v>803</v>
      </c>
      <c r="S38" s="106"/>
      <c r="T38" s="106" t="s">
        <v>803</v>
      </c>
      <c r="U38" s="106" t="s">
        <v>803</v>
      </c>
      <c r="V38" s="448" t="s">
        <v>803</v>
      </c>
      <c r="W38" s="106"/>
      <c r="Y38" s="484" t="s">
        <v>803</v>
      </c>
    </row>
    <row r="39" spans="1:25">
      <c r="A39" s="586" t="s">
        <v>175</v>
      </c>
      <c r="B39" t="s">
        <v>414</v>
      </c>
      <c r="C39" t="s">
        <v>177</v>
      </c>
      <c r="D39" t="s">
        <v>942</v>
      </c>
      <c r="E39" s="173">
        <v>12.25</v>
      </c>
      <c r="F39" s="445">
        <v>42606</v>
      </c>
      <c r="G39" s="173" t="s">
        <v>942</v>
      </c>
      <c r="H39" s="173"/>
      <c r="I39" s="173"/>
      <c r="J39" s="173"/>
      <c r="K39" s="173">
        <v>0.03</v>
      </c>
      <c r="L39" s="173">
        <v>131.79</v>
      </c>
      <c r="M39" s="173" t="s">
        <v>2646</v>
      </c>
      <c r="N39">
        <v>37.78828</v>
      </c>
      <c r="O39" s="106"/>
      <c r="P39" s="428" t="s">
        <v>803</v>
      </c>
      <c r="Q39" s="106"/>
      <c r="R39" s="106" t="s">
        <v>803</v>
      </c>
      <c r="S39" s="106"/>
      <c r="T39" s="106" t="s">
        <v>803</v>
      </c>
      <c r="U39" s="106" t="s">
        <v>803</v>
      </c>
      <c r="V39" s="448" t="s">
        <v>803</v>
      </c>
      <c r="W39" s="106"/>
      <c r="Y39" s="484" t="s">
        <v>803</v>
      </c>
    </row>
    <row r="40" spans="1:25">
      <c r="A40" s="588" t="s">
        <v>175</v>
      </c>
      <c r="B40" s="355" t="s">
        <v>2498</v>
      </c>
      <c r="C40" s="355" t="s">
        <v>177</v>
      </c>
      <c r="D40" s="91"/>
      <c r="E40" s="355">
        <v>0.5</v>
      </c>
      <c r="F40" s="358">
        <v>42969</v>
      </c>
      <c r="G40" s="399"/>
      <c r="H40" s="399"/>
      <c r="I40" s="355">
        <v>14.2</v>
      </c>
      <c r="J40" s="355">
        <v>2.65</v>
      </c>
      <c r="K40" s="360">
        <v>3.1494936708860752</v>
      </c>
      <c r="L40" s="360">
        <v>1.5045063291139242</v>
      </c>
      <c r="M40" s="90">
        <v>0.2546501328609389</v>
      </c>
      <c r="N40">
        <v>7.887533215234722</v>
      </c>
      <c r="O40" s="341">
        <v>2.6499999999999995</v>
      </c>
      <c r="P40" s="427">
        <v>45.940076403241633</v>
      </c>
      <c r="Q40" s="441">
        <v>6.36754746835443</v>
      </c>
      <c r="R40" s="341">
        <v>48.730038270078985</v>
      </c>
      <c r="S40" s="341">
        <v>27.347330613760484</v>
      </c>
      <c r="T40" s="341">
        <v>51.883656118919639</v>
      </c>
      <c r="U40" s="341">
        <v>48.851256930746757</v>
      </c>
      <c r="V40" s="448" t="s">
        <v>1030</v>
      </c>
      <c r="W40" s="341"/>
      <c r="X40" s="91"/>
      <c r="Y40" s="589"/>
    </row>
    <row r="41" spans="1:25">
      <c r="A41" s="588" t="s">
        <v>175</v>
      </c>
      <c r="B41" s="355" t="s">
        <v>2498</v>
      </c>
      <c r="C41" s="355" t="s">
        <v>177</v>
      </c>
      <c r="D41" s="91"/>
      <c r="E41" s="355">
        <v>1</v>
      </c>
      <c r="F41" s="358">
        <v>42969</v>
      </c>
      <c r="G41" s="399"/>
      <c r="H41" s="399"/>
      <c r="I41" s="355">
        <v>14.2</v>
      </c>
      <c r="J41" s="355">
        <v>2.65</v>
      </c>
      <c r="K41" s="355"/>
      <c r="L41" s="355"/>
      <c r="M41" s="355"/>
      <c r="N41" t="s">
        <v>803</v>
      </c>
      <c r="O41" s="341"/>
      <c r="P41" s="427"/>
      <c r="Q41" s="341"/>
      <c r="R41" s="341"/>
      <c r="S41" s="341"/>
      <c r="T41" s="341"/>
      <c r="U41" s="341"/>
      <c r="V41" s="442"/>
      <c r="W41" s="341"/>
      <c r="X41" s="91"/>
      <c r="Y41" s="589"/>
    </row>
    <row r="42" spans="1:25">
      <c r="A42" s="588" t="s">
        <v>175</v>
      </c>
      <c r="B42" s="355" t="s">
        <v>2498</v>
      </c>
      <c r="C42" s="355" t="s">
        <v>177</v>
      </c>
      <c r="D42" s="91"/>
      <c r="E42" s="355">
        <v>2</v>
      </c>
      <c r="F42" s="358">
        <v>42969</v>
      </c>
      <c r="G42" s="399"/>
      <c r="H42" s="399"/>
      <c r="I42" s="355">
        <v>14.2</v>
      </c>
      <c r="J42" s="355">
        <v>2.65</v>
      </c>
      <c r="K42" s="355"/>
      <c r="L42" s="355"/>
      <c r="M42" s="355"/>
      <c r="N42" t="s">
        <v>803</v>
      </c>
      <c r="O42" s="341"/>
      <c r="P42" s="427"/>
      <c r="Q42" s="341"/>
      <c r="R42" s="341"/>
      <c r="S42" s="341"/>
      <c r="T42" s="341"/>
      <c r="U42" s="341"/>
      <c r="V42" s="442"/>
      <c r="W42" s="341"/>
      <c r="X42" s="91"/>
      <c r="Y42" s="589"/>
    </row>
    <row r="43" spans="1:25">
      <c r="A43" s="588" t="s">
        <v>175</v>
      </c>
      <c r="B43" s="355" t="s">
        <v>2498</v>
      </c>
      <c r="C43" s="355" t="s">
        <v>177</v>
      </c>
      <c r="D43" s="91"/>
      <c r="E43" s="355">
        <v>3</v>
      </c>
      <c r="F43" s="358">
        <v>42969</v>
      </c>
      <c r="G43" s="399"/>
      <c r="H43" s="399"/>
      <c r="I43" s="355">
        <v>14.2</v>
      </c>
      <c r="J43" s="355">
        <v>2.65</v>
      </c>
      <c r="K43" s="360">
        <v>3.4893670886075947</v>
      </c>
      <c r="L43" s="360">
        <v>0.86033291139240431</v>
      </c>
      <c r="M43" s="90">
        <v>0.44563773250664312</v>
      </c>
      <c r="N43">
        <v>13.803183126660764</v>
      </c>
      <c r="O43" s="341"/>
      <c r="P43" s="427"/>
      <c r="Q43" s="341"/>
      <c r="R43" s="341"/>
      <c r="S43" s="341"/>
      <c r="T43" s="341"/>
      <c r="U43" s="341"/>
      <c r="V43" s="442"/>
      <c r="W43" s="341"/>
      <c r="X43" s="91"/>
      <c r="Y43" s="589"/>
    </row>
    <row r="44" spans="1:25">
      <c r="A44" s="588" t="s">
        <v>175</v>
      </c>
      <c r="B44" s="355" t="s">
        <v>2498</v>
      </c>
      <c r="C44" s="355" t="s">
        <v>177</v>
      </c>
      <c r="D44" s="91"/>
      <c r="E44" s="355">
        <v>4</v>
      </c>
      <c r="F44" s="358">
        <v>42969</v>
      </c>
      <c r="G44" s="399"/>
      <c r="H44" s="399"/>
      <c r="I44" s="355">
        <v>14.2</v>
      </c>
      <c r="J44" s="355">
        <v>2.65</v>
      </c>
      <c r="K44" s="355"/>
      <c r="L44" s="355"/>
      <c r="M44" s="355"/>
      <c r="N44" t="s">
        <v>803</v>
      </c>
      <c r="O44" s="341"/>
      <c r="P44" s="427"/>
      <c r="Q44" s="341"/>
      <c r="R44" s="341"/>
      <c r="S44" s="341"/>
      <c r="T44" s="341"/>
      <c r="U44" s="341"/>
      <c r="V44" s="442"/>
      <c r="W44" s="341"/>
      <c r="X44" s="91"/>
      <c r="Y44" s="589"/>
    </row>
    <row r="45" spans="1:25">
      <c r="A45" s="588" t="s">
        <v>175</v>
      </c>
      <c r="B45" s="355" t="s">
        <v>2498</v>
      </c>
      <c r="C45" s="355" t="s">
        <v>177</v>
      </c>
      <c r="D45" s="91"/>
      <c r="E45" s="355">
        <v>5</v>
      </c>
      <c r="F45" s="358">
        <v>42969</v>
      </c>
      <c r="G45" s="399"/>
      <c r="H45" s="399"/>
      <c r="I45" s="355">
        <v>14.2</v>
      </c>
      <c r="J45" s="355">
        <v>2.65</v>
      </c>
      <c r="K45" s="355"/>
      <c r="L45" s="355"/>
      <c r="M45" s="355"/>
      <c r="N45" t="s">
        <v>803</v>
      </c>
      <c r="O45" s="341"/>
      <c r="P45" s="427"/>
      <c r="Q45" s="341"/>
      <c r="R45" s="341"/>
      <c r="S45" s="341"/>
      <c r="T45" s="341"/>
      <c r="U45" s="341"/>
      <c r="V45" s="442"/>
      <c r="W45" s="341"/>
      <c r="X45" s="91"/>
      <c r="Y45" s="589"/>
    </row>
    <row r="46" spans="1:25">
      <c r="A46" s="588" t="s">
        <v>175</v>
      </c>
      <c r="B46" s="355" t="s">
        <v>2498</v>
      </c>
      <c r="C46" s="355" t="s">
        <v>177</v>
      </c>
      <c r="D46" s="91"/>
      <c r="E46" s="355">
        <v>6</v>
      </c>
      <c r="F46" s="358">
        <v>42969</v>
      </c>
      <c r="G46" s="399"/>
      <c r="H46" s="399"/>
      <c r="I46" s="355">
        <v>14.2</v>
      </c>
      <c r="J46" s="355">
        <v>2.65</v>
      </c>
      <c r="K46" s="355"/>
      <c r="L46" s="355"/>
      <c r="M46" s="355"/>
      <c r="N46" t="s">
        <v>803</v>
      </c>
      <c r="O46" s="341"/>
      <c r="P46" s="427"/>
      <c r="Q46" s="341"/>
      <c r="R46" s="341"/>
      <c r="S46" s="341"/>
      <c r="T46" s="341"/>
      <c r="U46" s="341"/>
      <c r="V46" s="442"/>
      <c r="W46" s="341"/>
      <c r="X46" s="91"/>
      <c r="Y46" s="589"/>
    </row>
    <row r="47" spans="1:25">
      <c r="A47" s="588" t="s">
        <v>175</v>
      </c>
      <c r="B47" s="355" t="s">
        <v>2498</v>
      </c>
      <c r="C47" s="355" t="s">
        <v>177</v>
      </c>
      <c r="D47" s="91"/>
      <c r="E47" s="355">
        <v>7</v>
      </c>
      <c r="F47" s="358">
        <v>42969</v>
      </c>
      <c r="G47" s="399"/>
      <c r="H47" s="399"/>
      <c r="I47" s="355">
        <v>14.2</v>
      </c>
      <c r="J47" s="355">
        <v>2.65</v>
      </c>
      <c r="K47" s="355"/>
      <c r="L47" s="355"/>
      <c r="M47" s="355"/>
      <c r="N47" t="s">
        <v>803</v>
      </c>
      <c r="O47" s="341"/>
      <c r="P47" s="427"/>
      <c r="Q47" s="341"/>
      <c r="R47" s="341"/>
      <c r="S47" s="341"/>
      <c r="T47" s="341"/>
      <c r="U47" s="341"/>
      <c r="V47" s="442"/>
      <c r="W47" s="341"/>
      <c r="X47" s="91"/>
      <c r="Y47" s="589"/>
    </row>
    <row r="48" spans="1:25">
      <c r="A48" s="588" t="s">
        <v>175</v>
      </c>
      <c r="B48" s="355" t="s">
        <v>2498</v>
      </c>
      <c r="C48" s="355" t="s">
        <v>177</v>
      </c>
      <c r="D48" s="91"/>
      <c r="E48" s="355">
        <v>8</v>
      </c>
      <c r="F48" s="358">
        <v>42969</v>
      </c>
      <c r="G48" s="399"/>
      <c r="H48" s="399"/>
      <c r="I48" s="355">
        <v>14.2</v>
      </c>
      <c r="J48" s="355">
        <v>2.65</v>
      </c>
      <c r="K48" s="355"/>
      <c r="L48" s="355"/>
      <c r="M48" s="355"/>
      <c r="N48" t="s">
        <v>803</v>
      </c>
      <c r="O48" s="341"/>
      <c r="P48" s="427"/>
      <c r="Q48" s="341"/>
      <c r="R48" s="341"/>
      <c r="S48" s="341"/>
      <c r="T48" s="341"/>
      <c r="U48" s="341"/>
      <c r="V48" s="442"/>
      <c r="W48" s="341"/>
      <c r="X48" s="91"/>
      <c r="Y48" s="589"/>
    </row>
    <row r="49" spans="1:25">
      <c r="A49" s="588" t="s">
        <v>175</v>
      </c>
      <c r="B49" s="355" t="s">
        <v>2498</v>
      </c>
      <c r="C49" s="355" t="s">
        <v>177</v>
      </c>
      <c r="D49" s="91"/>
      <c r="E49" s="355">
        <v>9</v>
      </c>
      <c r="F49" s="358">
        <v>42969</v>
      </c>
      <c r="G49" s="399"/>
      <c r="H49" s="399"/>
      <c r="I49" s="355">
        <v>14.2</v>
      </c>
      <c r="J49" s="355">
        <v>2.65</v>
      </c>
      <c r="K49" s="360">
        <v>18.80632911392405</v>
      </c>
      <c r="L49" s="360">
        <v>13.05567088607595</v>
      </c>
      <c r="M49" s="90">
        <v>1.1991650758599328</v>
      </c>
      <c r="N49">
        <v>37.14293905968556</v>
      </c>
      <c r="O49" s="341"/>
      <c r="P49" s="427"/>
      <c r="Q49" s="341"/>
      <c r="R49" s="341"/>
      <c r="S49" s="341"/>
      <c r="T49" s="341"/>
      <c r="U49" s="341"/>
      <c r="V49" s="442"/>
      <c r="W49" s="341"/>
      <c r="X49" s="91"/>
      <c r="Y49" s="589"/>
    </row>
    <row r="50" spans="1:25">
      <c r="A50" s="588" t="s">
        <v>175</v>
      </c>
      <c r="B50" s="355" t="s">
        <v>2498</v>
      </c>
      <c r="C50" s="355" t="s">
        <v>177</v>
      </c>
      <c r="D50" s="91"/>
      <c r="E50" s="355">
        <v>10</v>
      </c>
      <c r="F50" s="358">
        <v>42969</v>
      </c>
      <c r="G50" s="399"/>
      <c r="H50" s="399"/>
      <c r="I50" s="355">
        <v>14.2</v>
      </c>
      <c r="J50" s="355">
        <v>2.65</v>
      </c>
      <c r="K50" s="355"/>
      <c r="L50" s="355"/>
      <c r="M50" s="355"/>
      <c r="N50" t="s">
        <v>803</v>
      </c>
      <c r="O50" s="341"/>
      <c r="P50" s="427"/>
      <c r="Q50" s="341"/>
      <c r="R50" s="341"/>
      <c r="S50" s="341"/>
      <c r="T50" s="341"/>
      <c r="U50" s="341"/>
      <c r="V50" s="442"/>
      <c r="W50" s="341"/>
      <c r="X50" s="91"/>
      <c r="Y50" s="589"/>
    </row>
    <row r="51" spans="1:25">
      <c r="A51" s="588" t="s">
        <v>175</v>
      </c>
      <c r="B51" s="355" t="s">
        <v>2498</v>
      </c>
      <c r="C51" s="355" t="s">
        <v>177</v>
      </c>
      <c r="D51" s="91"/>
      <c r="E51" s="355">
        <v>11</v>
      </c>
      <c r="F51" s="358">
        <v>42969</v>
      </c>
      <c r="G51" s="399"/>
      <c r="H51" s="399"/>
      <c r="I51" s="355">
        <v>14.2</v>
      </c>
      <c r="J51" s="355">
        <v>2.65</v>
      </c>
      <c r="K51" s="355"/>
      <c r="L51" s="355"/>
      <c r="M51" s="355"/>
      <c r="N51" t="s">
        <v>803</v>
      </c>
      <c r="O51" s="341"/>
      <c r="P51" s="427"/>
      <c r="Q51" s="341"/>
      <c r="R51" s="341"/>
      <c r="S51" s="341"/>
      <c r="T51" s="341"/>
      <c r="U51" s="341"/>
      <c r="V51" s="442"/>
      <c r="W51" s="341"/>
      <c r="X51" s="91"/>
      <c r="Y51" s="589"/>
    </row>
    <row r="52" spans="1:25">
      <c r="A52" s="588" t="s">
        <v>175</v>
      </c>
      <c r="B52" s="355" t="s">
        <v>2498</v>
      </c>
      <c r="C52" s="355" t="s">
        <v>177</v>
      </c>
      <c r="D52" s="91"/>
      <c r="E52" s="355">
        <v>12</v>
      </c>
      <c r="F52" s="358">
        <v>42969</v>
      </c>
      <c r="G52" s="399"/>
      <c r="H52" s="399"/>
      <c r="I52" s="355">
        <v>14.2</v>
      </c>
      <c r="J52" s="355">
        <v>2.65</v>
      </c>
      <c r="K52" s="355"/>
      <c r="L52" s="355"/>
      <c r="M52" s="355"/>
      <c r="N52" t="s">
        <v>803</v>
      </c>
      <c r="O52" s="341"/>
      <c r="P52" s="427"/>
      <c r="Q52" s="341"/>
      <c r="R52" s="341"/>
      <c r="S52" s="341"/>
      <c r="T52" s="341"/>
      <c r="U52" s="341"/>
      <c r="V52" s="442"/>
      <c r="W52" s="341"/>
      <c r="X52" s="91"/>
      <c r="Y52" s="589"/>
    </row>
    <row r="53" spans="1:25">
      <c r="A53" s="588" t="s">
        <v>175</v>
      </c>
      <c r="B53" s="355" t="s">
        <v>2498</v>
      </c>
      <c r="C53" s="355" t="s">
        <v>177</v>
      </c>
      <c r="D53" s="91"/>
      <c r="E53" s="355">
        <v>13</v>
      </c>
      <c r="F53" s="358">
        <v>42969</v>
      </c>
      <c r="G53" s="399"/>
      <c r="H53" s="399"/>
      <c r="I53" s="355">
        <v>14.2</v>
      </c>
      <c r="J53" s="355">
        <v>2.65</v>
      </c>
      <c r="K53" s="355"/>
      <c r="L53" s="355"/>
      <c r="M53" s="355"/>
      <c r="N53" t="s">
        <v>803</v>
      </c>
      <c r="O53" s="341"/>
      <c r="P53" s="427"/>
      <c r="Q53" s="341"/>
      <c r="R53" s="341"/>
      <c r="S53" s="341"/>
      <c r="T53" s="341"/>
      <c r="U53" s="341"/>
      <c r="V53" s="442"/>
      <c r="W53" s="341"/>
      <c r="X53" s="91"/>
      <c r="Y53" s="589"/>
    </row>
    <row r="54" spans="1:25">
      <c r="A54" s="588" t="s">
        <v>175</v>
      </c>
      <c r="B54" s="355" t="s">
        <v>2498</v>
      </c>
      <c r="C54" s="355" t="s">
        <v>177</v>
      </c>
      <c r="D54" s="91"/>
      <c r="E54" s="355">
        <v>13.2</v>
      </c>
      <c r="F54" s="358">
        <v>42969</v>
      </c>
      <c r="G54" s="399"/>
      <c r="H54" s="399"/>
      <c r="I54" s="355">
        <v>14.2</v>
      </c>
      <c r="J54" s="355">
        <v>2.65</v>
      </c>
      <c r="K54" s="360">
        <v>2.5000000000000001E-2</v>
      </c>
      <c r="L54" s="360">
        <v>84.984215189873424</v>
      </c>
      <c r="M54" s="90">
        <v>1.6321969088093529</v>
      </c>
      <c r="N54">
        <v>50.555667053460894</v>
      </c>
      <c r="O54" s="341"/>
      <c r="P54" s="427"/>
      <c r="Q54" s="341"/>
      <c r="R54" s="341"/>
      <c r="S54" s="341"/>
      <c r="T54" s="341"/>
      <c r="U54" s="341"/>
      <c r="V54" s="442"/>
      <c r="W54" s="341"/>
      <c r="X54" s="91"/>
      <c r="Y54" s="589"/>
    </row>
    <row r="55" spans="1:25">
      <c r="A55" s="483" t="s">
        <v>175</v>
      </c>
      <c r="B55" s="150" t="s">
        <v>2498</v>
      </c>
      <c r="C55" s="150" t="s">
        <v>177</v>
      </c>
      <c r="E55" s="150">
        <v>0.5</v>
      </c>
      <c r="F55" s="151">
        <v>43341</v>
      </c>
      <c r="G55" s="435"/>
      <c r="H55" s="150">
        <v>4</v>
      </c>
      <c r="I55" s="150">
        <v>14.35</v>
      </c>
      <c r="J55" s="150">
        <v>1.875</v>
      </c>
      <c r="K55" s="152">
        <v>8.043897468354432</v>
      </c>
      <c r="L55" s="152">
        <v>1.3772268024789027</v>
      </c>
      <c r="M55" s="152">
        <v>0.47169238772325295</v>
      </c>
      <c r="N55">
        <v>14.610200017340038</v>
      </c>
      <c r="O55" s="106">
        <v>1.875</v>
      </c>
      <c r="P55" s="428">
        <v>50.931094043914811</v>
      </c>
      <c r="Q55" s="457">
        <v>5.9464159810126578</v>
      </c>
      <c r="R55" s="106">
        <v>48.058759820461759</v>
      </c>
      <c r="S55" s="106">
        <v>95.737029639800468</v>
      </c>
      <c r="T55" s="106">
        <v>69.960426395135499</v>
      </c>
      <c r="U55" s="106">
        <v>56.316760086504019</v>
      </c>
      <c r="V55" s="448" t="s">
        <v>1030</v>
      </c>
      <c r="W55" s="106"/>
      <c r="Y55" s="484" t="s">
        <v>803</v>
      </c>
    </row>
    <row r="56" spans="1:25">
      <c r="A56" s="483" t="s">
        <v>175</v>
      </c>
      <c r="B56" s="150" t="s">
        <v>2498</v>
      </c>
      <c r="C56" s="150" t="s">
        <v>177</v>
      </c>
      <c r="E56" s="150">
        <v>1</v>
      </c>
      <c r="F56" s="151">
        <v>43341</v>
      </c>
      <c r="G56" s="435"/>
      <c r="H56" s="150"/>
      <c r="I56" s="150"/>
      <c r="J56" s="150"/>
      <c r="K56" s="150" t="s">
        <v>811</v>
      </c>
      <c r="L56" s="150" t="s">
        <v>811</v>
      </c>
      <c r="M56" s="152" t="s">
        <v>811</v>
      </c>
      <c r="O56" s="106"/>
      <c r="P56" s="428" t="s">
        <v>803</v>
      </c>
      <c r="Q56" s="106"/>
      <c r="R56" s="106" t="s">
        <v>803</v>
      </c>
      <c r="S56" s="106"/>
      <c r="T56" s="106" t="s">
        <v>803</v>
      </c>
      <c r="U56" s="106" t="s">
        <v>803</v>
      </c>
      <c r="V56" s="448" t="s">
        <v>803</v>
      </c>
      <c r="W56" s="106"/>
      <c r="Y56" s="484" t="s">
        <v>803</v>
      </c>
    </row>
    <row r="57" spans="1:25">
      <c r="A57" s="483" t="s">
        <v>175</v>
      </c>
      <c r="B57" s="150" t="s">
        <v>2498</v>
      </c>
      <c r="C57" s="150" t="s">
        <v>177</v>
      </c>
      <c r="E57" s="150">
        <v>2</v>
      </c>
      <c r="F57" s="151">
        <v>43341</v>
      </c>
      <c r="G57" s="435"/>
      <c r="H57" s="150"/>
      <c r="I57" s="150"/>
      <c r="J57" s="150"/>
      <c r="K57" s="150" t="s">
        <v>811</v>
      </c>
      <c r="L57" s="150" t="s">
        <v>811</v>
      </c>
      <c r="M57" s="152" t="s">
        <v>811</v>
      </c>
      <c r="O57" s="106"/>
      <c r="P57" s="428" t="s">
        <v>803</v>
      </c>
      <c r="Q57" s="106"/>
      <c r="R57" s="106" t="s">
        <v>803</v>
      </c>
      <c r="S57" s="106"/>
      <c r="T57" s="106" t="s">
        <v>803</v>
      </c>
      <c r="U57" s="106" t="s">
        <v>803</v>
      </c>
      <c r="V57" s="448" t="s">
        <v>803</v>
      </c>
      <c r="W57" s="106"/>
      <c r="Y57" s="484" t="s">
        <v>803</v>
      </c>
    </row>
    <row r="58" spans="1:25">
      <c r="A58" s="483" t="s">
        <v>175</v>
      </c>
      <c r="B58" s="150" t="s">
        <v>2498</v>
      </c>
      <c r="C58" s="150" t="s">
        <v>177</v>
      </c>
      <c r="E58" s="150">
        <v>3</v>
      </c>
      <c r="F58" s="151">
        <v>43341</v>
      </c>
      <c r="G58" s="435"/>
      <c r="H58" s="150"/>
      <c r="I58" s="150"/>
      <c r="J58" s="150"/>
      <c r="K58" s="152">
        <v>9.8099930379746834</v>
      </c>
      <c r="L58" s="152">
        <v>5.766493732858649</v>
      </c>
      <c r="M58" s="152">
        <v>0.50797641754811851</v>
      </c>
      <c r="N58">
        <v>15.734061557135423</v>
      </c>
      <c r="O58" s="106"/>
      <c r="P58" s="428" t="s">
        <v>803</v>
      </c>
      <c r="Q58" s="106"/>
      <c r="R58" s="106" t="s">
        <v>803</v>
      </c>
      <c r="S58" s="106"/>
      <c r="T58" s="106" t="s">
        <v>803</v>
      </c>
      <c r="U58" s="106" t="s">
        <v>803</v>
      </c>
      <c r="V58" s="448" t="s">
        <v>803</v>
      </c>
      <c r="W58" s="106"/>
      <c r="Y58" s="484" t="s">
        <v>803</v>
      </c>
    </row>
    <row r="59" spans="1:25">
      <c r="A59" s="483" t="s">
        <v>175</v>
      </c>
      <c r="B59" s="150" t="s">
        <v>2498</v>
      </c>
      <c r="C59" s="150" t="s">
        <v>177</v>
      </c>
      <c r="E59" s="150">
        <v>4</v>
      </c>
      <c r="F59" s="151">
        <v>43341</v>
      </c>
      <c r="G59" s="435"/>
      <c r="H59" s="150"/>
      <c r="I59" s="150"/>
      <c r="J59" s="150"/>
      <c r="K59" s="150" t="s">
        <v>811</v>
      </c>
      <c r="L59" s="150" t="s">
        <v>811</v>
      </c>
      <c r="M59" s="152" t="s">
        <v>811</v>
      </c>
      <c r="O59" s="106"/>
      <c r="P59" s="428" t="s">
        <v>803</v>
      </c>
      <c r="Q59" s="106"/>
      <c r="R59" s="106" t="s">
        <v>803</v>
      </c>
      <c r="S59" s="106"/>
      <c r="T59" s="106" t="s">
        <v>803</v>
      </c>
      <c r="U59" s="106" t="s">
        <v>803</v>
      </c>
      <c r="V59" s="448" t="s">
        <v>803</v>
      </c>
      <c r="W59" s="106"/>
      <c r="Y59" s="484" t="s">
        <v>803</v>
      </c>
    </row>
    <row r="60" spans="1:25">
      <c r="A60" s="483" t="s">
        <v>175</v>
      </c>
      <c r="B60" s="150" t="s">
        <v>2498</v>
      </c>
      <c r="C60" s="150" t="s">
        <v>177</v>
      </c>
      <c r="E60" s="150">
        <v>5</v>
      </c>
      <c r="F60" s="151">
        <v>43341</v>
      </c>
      <c r="G60" s="435"/>
      <c r="H60" s="150"/>
      <c r="I60" s="150"/>
      <c r="J60" s="150"/>
      <c r="K60" s="150" t="s">
        <v>811</v>
      </c>
      <c r="L60" s="150" t="s">
        <v>811</v>
      </c>
      <c r="M60" s="152" t="s">
        <v>811</v>
      </c>
      <c r="O60" s="106"/>
      <c r="P60" s="428" t="s">
        <v>803</v>
      </c>
      <c r="Q60" s="106"/>
      <c r="R60" s="106" t="s">
        <v>803</v>
      </c>
      <c r="S60" s="106"/>
      <c r="T60" s="106" t="s">
        <v>803</v>
      </c>
      <c r="U60" s="106" t="s">
        <v>803</v>
      </c>
      <c r="V60" s="448" t="s">
        <v>803</v>
      </c>
      <c r="W60" s="106"/>
      <c r="Y60" s="484" t="s">
        <v>803</v>
      </c>
    </row>
    <row r="61" spans="1:25">
      <c r="A61" s="483" t="s">
        <v>175</v>
      </c>
      <c r="B61" s="150" t="s">
        <v>2498</v>
      </c>
      <c r="C61" s="150" t="s">
        <v>177</v>
      </c>
      <c r="E61" s="150">
        <v>6</v>
      </c>
      <c r="F61" s="151">
        <v>43341</v>
      </c>
      <c r="G61" s="435"/>
      <c r="H61" s="150"/>
      <c r="I61" s="150"/>
      <c r="J61" s="150"/>
      <c r="K61" s="150" t="s">
        <v>811</v>
      </c>
      <c r="L61" s="150" t="s">
        <v>811</v>
      </c>
      <c r="M61" s="152" t="s">
        <v>811</v>
      </c>
      <c r="O61" s="106"/>
      <c r="P61" s="428" t="s">
        <v>803</v>
      </c>
      <c r="Q61" s="106"/>
      <c r="R61" s="106" t="s">
        <v>803</v>
      </c>
      <c r="S61" s="106"/>
      <c r="T61" s="106" t="s">
        <v>803</v>
      </c>
      <c r="U61" s="106" t="s">
        <v>803</v>
      </c>
      <c r="V61" s="448" t="s">
        <v>803</v>
      </c>
      <c r="W61" s="106"/>
      <c r="Y61" s="484" t="s">
        <v>803</v>
      </c>
    </row>
    <row r="62" spans="1:25">
      <c r="A62" s="483" t="s">
        <v>175</v>
      </c>
      <c r="B62" s="150" t="s">
        <v>2498</v>
      </c>
      <c r="C62" s="150" t="s">
        <v>177</v>
      </c>
      <c r="E62" s="150">
        <v>7</v>
      </c>
      <c r="F62" s="151">
        <v>43341</v>
      </c>
      <c r="G62" s="435"/>
      <c r="H62" s="150"/>
      <c r="I62" s="150"/>
      <c r="J62" s="150"/>
      <c r="K62" s="150" t="s">
        <v>811</v>
      </c>
      <c r="L62" s="150" t="s">
        <v>811</v>
      </c>
      <c r="M62" s="152" t="s">
        <v>811</v>
      </c>
      <c r="O62" s="106"/>
      <c r="P62" s="428" t="s">
        <v>803</v>
      </c>
      <c r="Q62" s="106"/>
      <c r="R62" s="106" t="s">
        <v>803</v>
      </c>
      <c r="S62" s="106"/>
      <c r="T62" s="106" t="s">
        <v>803</v>
      </c>
      <c r="U62" s="106" t="s">
        <v>803</v>
      </c>
      <c r="V62" s="448" t="s">
        <v>803</v>
      </c>
      <c r="W62" s="106"/>
      <c r="Y62" s="484" t="s">
        <v>803</v>
      </c>
    </row>
    <row r="63" spans="1:25">
      <c r="A63" s="483" t="s">
        <v>175</v>
      </c>
      <c r="B63" s="150" t="s">
        <v>2498</v>
      </c>
      <c r="C63" s="150" t="s">
        <v>177</v>
      </c>
      <c r="E63" s="150">
        <v>8</v>
      </c>
      <c r="F63" s="151">
        <v>43341</v>
      </c>
      <c r="G63" s="435"/>
      <c r="H63" s="150"/>
      <c r="I63" s="150"/>
      <c r="J63" s="150"/>
      <c r="K63" s="150" t="s">
        <v>811</v>
      </c>
      <c r="L63" s="150" t="s">
        <v>811</v>
      </c>
      <c r="M63" s="152" t="s">
        <v>811</v>
      </c>
      <c r="O63" s="106"/>
      <c r="P63" s="428" t="s">
        <v>803</v>
      </c>
      <c r="Q63" s="106"/>
      <c r="R63" s="106" t="s">
        <v>803</v>
      </c>
      <c r="S63" s="106"/>
      <c r="T63" s="106" t="s">
        <v>803</v>
      </c>
      <c r="U63" s="106" t="s">
        <v>803</v>
      </c>
      <c r="V63" s="448" t="s">
        <v>803</v>
      </c>
      <c r="W63" s="106"/>
      <c r="Y63" s="484" t="s">
        <v>803</v>
      </c>
    </row>
    <row r="64" spans="1:25">
      <c r="A64" s="483" t="s">
        <v>175</v>
      </c>
      <c r="B64" s="150" t="s">
        <v>2498</v>
      </c>
      <c r="C64" s="150" t="s">
        <v>177</v>
      </c>
      <c r="E64" s="150">
        <v>9</v>
      </c>
      <c r="F64" s="151">
        <v>43341</v>
      </c>
      <c r="G64" s="435"/>
      <c r="H64" s="150"/>
      <c r="I64" s="150"/>
      <c r="J64" s="150"/>
      <c r="K64" s="152">
        <v>5.906773417721519</v>
      </c>
      <c r="L64" s="152">
        <v>24.797005217695158</v>
      </c>
      <c r="M64" s="152">
        <v>0.79824865614704332</v>
      </c>
      <c r="N64">
        <v>24.724953875498521</v>
      </c>
      <c r="O64" s="106"/>
      <c r="P64" s="428" t="s">
        <v>803</v>
      </c>
      <c r="Q64" s="106"/>
      <c r="R64" s="106" t="s">
        <v>803</v>
      </c>
      <c r="S64" s="106"/>
      <c r="T64" s="106" t="s">
        <v>803</v>
      </c>
      <c r="U64" s="106" t="s">
        <v>803</v>
      </c>
      <c r="V64" s="448" t="s">
        <v>803</v>
      </c>
      <c r="W64" s="106"/>
      <c r="Y64" s="484" t="s">
        <v>803</v>
      </c>
    </row>
    <row r="65" spans="1:25">
      <c r="A65" s="483" t="s">
        <v>175</v>
      </c>
      <c r="B65" s="150" t="s">
        <v>2498</v>
      </c>
      <c r="C65" s="150" t="s">
        <v>177</v>
      </c>
      <c r="E65" s="150">
        <v>10</v>
      </c>
      <c r="F65" s="151">
        <v>43341</v>
      </c>
      <c r="G65" s="435"/>
      <c r="H65" s="150"/>
      <c r="I65" s="150"/>
      <c r="J65" s="150"/>
      <c r="K65" s="150" t="s">
        <v>811</v>
      </c>
      <c r="L65" s="150" t="s">
        <v>811</v>
      </c>
      <c r="M65" s="152" t="s">
        <v>811</v>
      </c>
      <c r="O65" s="106"/>
      <c r="P65" s="428" t="s">
        <v>803</v>
      </c>
      <c r="Q65" s="106"/>
      <c r="R65" s="106" t="s">
        <v>803</v>
      </c>
      <c r="S65" s="106"/>
      <c r="T65" s="106" t="s">
        <v>803</v>
      </c>
      <c r="U65" s="106" t="s">
        <v>803</v>
      </c>
      <c r="V65" s="448" t="s">
        <v>803</v>
      </c>
      <c r="W65" s="106"/>
      <c r="Y65" s="484" t="s">
        <v>803</v>
      </c>
    </row>
    <row r="66" spans="1:25">
      <c r="A66" s="483" t="s">
        <v>175</v>
      </c>
      <c r="B66" s="150" t="s">
        <v>2498</v>
      </c>
      <c r="C66" s="150" t="s">
        <v>177</v>
      </c>
      <c r="E66" s="150">
        <v>11</v>
      </c>
      <c r="F66" s="151">
        <v>43341</v>
      </c>
      <c r="G66" s="435"/>
      <c r="H66" s="150"/>
      <c r="I66" s="150"/>
      <c r="J66" s="150"/>
      <c r="K66" s="150" t="s">
        <v>811</v>
      </c>
      <c r="L66" s="150" t="s">
        <v>811</v>
      </c>
      <c r="M66" s="152" t="s">
        <v>811</v>
      </c>
      <c r="O66" s="106"/>
      <c r="P66" s="428" t="s">
        <v>803</v>
      </c>
      <c r="Q66" s="106"/>
      <c r="R66" s="106" t="s">
        <v>803</v>
      </c>
      <c r="S66" s="106"/>
      <c r="T66" s="106" t="s">
        <v>803</v>
      </c>
      <c r="U66" s="106" t="s">
        <v>803</v>
      </c>
      <c r="V66" s="448" t="s">
        <v>803</v>
      </c>
      <c r="W66" s="106"/>
      <c r="Y66" s="484" t="s">
        <v>803</v>
      </c>
    </row>
    <row r="67" spans="1:25">
      <c r="A67" s="483" t="s">
        <v>175</v>
      </c>
      <c r="B67" s="150" t="s">
        <v>2498</v>
      </c>
      <c r="C67" s="150" t="s">
        <v>177</v>
      </c>
      <c r="E67" s="150">
        <v>12</v>
      </c>
      <c r="F67" s="151">
        <v>43341</v>
      </c>
      <c r="G67" s="435"/>
      <c r="H67" s="150"/>
      <c r="I67" s="150"/>
      <c r="J67" s="150"/>
      <c r="K67" s="150" t="s">
        <v>811</v>
      </c>
      <c r="L67" s="150" t="s">
        <v>811</v>
      </c>
      <c r="M67" s="152" t="s">
        <v>811</v>
      </c>
      <c r="O67" s="106"/>
      <c r="P67" s="428" t="s">
        <v>803</v>
      </c>
      <c r="Q67" s="106"/>
      <c r="R67" s="106" t="s">
        <v>803</v>
      </c>
      <c r="S67" s="106"/>
      <c r="T67" s="106" t="s">
        <v>803</v>
      </c>
      <c r="U67" s="106" t="s">
        <v>803</v>
      </c>
      <c r="V67" s="448" t="s">
        <v>803</v>
      </c>
      <c r="W67" s="106"/>
      <c r="Y67" s="484" t="s">
        <v>803</v>
      </c>
    </row>
    <row r="68" spans="1:25" ht="16.2" thickBot="1">
      <c r="A68" s="485" t="s">
        <v>175</v>
      </c>
      <c r="B68" s="438" t="s">
        <v>2498</v>
      </c>
      <c r="C68" s="438" t="s">
        <v>177</v>
      </c>
      <c r="D68" s="437"/>
      <c r="E68" s="438">
        <v>13.35</v>
      </c>
      <c r="F68" s="439">
        <v>43341</v>
      </c>
      <c r="G68" s="440"/>
      <c r="H68" s="438"/>
      <c r="I68" s="438"/>
      <c r="J68" s="438"/>
      <c r="K68" s="443">
        <v>2.5000000000000001E-2</v>
      </c>
      <c r="L68" s="443">
        <v>168.53980499235234</v>
      </c>
      <c r="M68" s="443">
        <v>10.585617069452699</v>
      </c>
      <c r="N68" s="437">
        <v>327.87890310922791</v>
      </c>
      <c r="O68" s="449"/>
      <c r="P68" s="431" t="s">
        <v>803</v>
      </c>
      <c r="Q68" s="449"/>
      <c r="R68" s="449" t="s">
        <v>803</v>
      </c>
      <c r="S68" s="449"/>
      <c r="T68" s="449" t="s">
        <v>803</v>
      </c>
      <c r="U68" s="449" t="s">
        <v>803</v>
      </c>
      <c r="V68" s="450" t="s">
        <v>803</v>
      </c>
      <c r="W68" s="449"/>
      <c r="X68" s="437"/>
      <c r="Y68" s="486" t="s">
        <v>803</v>
      </c>
    </row>
    <row r="69" spans="1:25">
      <c r="A69" s="108" t="s">
        <v>2647</v>
      </c>
      <c r="B69" t="s">
        <v>414</v>
      </c>
      <c r="C69" t="s">
        <v>2648</v>
      </c>
      <c r="D69" t="s">
        <v>942</v>
      </c>
      <c r="E69" s="173">
        <v>4.8</v>
      </c>
      <c r="F69" s="445">
        <v>42607</v>
      </c>
      <c r="G69" s="173" t="s">
        <v>942</v>
      </c>
      <c r="H69" s="173"/>
      <c r="I69" s="173"/>
      <c r="J69" s="173"/>
      <c r="K69" s="173">
        <v>1.29</v>
      </c>
      <c r="L69" s="173">
        <v>2.34</v>
      </c>
      <c r="M69" s="173" t="s">
        <v>2649</v>
      </c>
      <c r="N69">
        <v>8.9824599999999997</v>
      </c>
      <c r="O69" s="106" t="e">
        <v>#DIV/0!</v>
      </c>
      <c r="P69" s="458" t="s">
        <v>803</v>
      </c>
      <c r="Q69" s="106">
        <v>0.8</v>
      </c>
      <c r="R69" s="455">
        <v>28.379910120631084</v>
      </c>
      <c r="S69" s="106">
        <v>9.4470700000000001</v>
      </c>
      <c r="T69" s="106">
        <v>36.549044474573087</v>
      </c>
      <c r="U69" s="106">
        <v>32.464477297602087</v>
      </c>
      <c r="V69" s="448" t="s">
        <v>1007</v>
      </c>
      <c r="W69" s="106"/>
      <c r="Y69" s="571" t="s">
        <v>1031</v>
      </c>
    </row>
    <row r="70" spans="1:25" ht="16.2" thickBot="1">
      <c r="A70" s="436" t="s">
        <v>2647</v>
      </c>
      <c r="B70" s="437" t="s">
        <v>414</v>
      </c>
      <c r="C70" s="437" t="s">
        <v>2648</v>
      </c>
      <c r="D70" s="437" t="s">
        <v>942</v>
      </c>
      <c r="E70" s="444"/>
      <c r="F70" s="446">
        <v>42607</v>
      </c>
      <c r="G70" s="444" t="s">
        <v>942</v>
      </c>
      <c r="H70" s="444"/>
      <c r="I70" s="444"/>
      <c r="J70" s="444"/>
      <c r="K70" s="444">
        <v>0.31</v>
      </c>
      <c r="L70" s="444">
        <v>3.43</v>
      </c>
      <c r="M70" s="444" t="s">
        <v>2643</v>
      </c>
      <c r="N70">
        <v>9.9116800000000005</v>
      </c>
      <c r="O70" s="449"/>
      <c r="P70" s="431" t="s">
        <v>803</v>
      </c>
      <c r="Q70" s="449"/>
      <c r="R70" s="449" t="s">
        <v>803</v>
      </c>
      <c r="S70" s="449"/>
      <c r="T70" s="449" t="s">
        <v>803</v>
      </c>
      <c r="U70" s="449" t="s">
        <v>803</v>
      </c>
      <c r="V70" s="450" t="s">
        <v>803</v>
      </c>
      <c r="W70" s="449"/>
      <c r="X70" s="437"/>
      <c r="Y70" s="437" t="s">
        <v>803</v>
      </c>
    </row>
    <row r="71" spans="1:25">
      <c r="A71" s="108" t="s">
        <v>2635</v>
      </c>
      <c r="B71" s="27" t="s">
        <v>2498</v>
      </c>
      <c r="C71" t="s">
        <v>124</v>
      </c>
      <c r="E71" s="27">
        <v>0.5</v>
      </c>
      <c r="F71" s="47">
        <v>42969</v>
      </c>
      <c r="G71" s="459"/>
      <c r="H71" s="106"/>
      <c r="I71" s="27">
        <v>4.2</v>
      </c>
      <c r="J71" s="27">
        <v>4</v>
      </c>
      <c r="K71" s="140">
        <v>1.9032911392405061</v>
      </c>
      <c r="L71" s="140">
        <v>1.3724088607594949</v>
      </c>
      <c r="M71" s="24">
        <v>0.3183126660761737</v>
      </c>
      <c r="N71">
        <v>9.8594165190434051</v>
      </c>
      <c r="O71" s="106">
        <v>4</v>
      </c>
      <c r="P71" s="428" t="s">
        <v>803</v>
      </c>
      <c r="Q71" s="457">
        <v>2.0958860759493669</v>
      </c>
      <c r="R71" s="106">
        <v>37.828431204700586</v>
      </c>
      <c r="S71" s="457">
        <v>9.8594165190434051</v>
      </c>
      <c r="T71" s="106">
        <v>37.165397696152468</v>
      </c>
      <c r="U71" s="106">
        <v>37.49691445042653</v>
      </c>
      <c r="V71" s="448"/>
      <c r="W71" s="106"/>
      <c r="X71" s="106"/>
      <c r="Y71" s="571" t="s">
        <v>1031</v>
      </c>
    </row>
    <row r="72" spans="1:25">
      <c r="A72" s="108" t="s">
        <v>2635</v>
      </c>
      <c r="B72" s="27" t="s">
        <v>2498</v>
      </c>
      <c r="C72" t="s">
        <v>124</v>
      </c>
      <c r="E72" s="27">
        <v>1</v>
      </c>
      <c r="F72" s="47">
        <v>42969</v>
      </c>
      <c r="G72" s="459"/>
      <c r="H72" s="106"/>
      <c r="I72" s="27">
        <v>4.2</v>
      </c>
      <c r="J72" s="27">
        <v>4</v>
      </c>
      <c r="K72" s="27"/>
      <c r="L72" s="27"/>
      <c r="M72" s="27"/>
      <c r="N72" t="s">
        <v>803</v>
      </c>
      <c r="O72" s="106"/>
      <c r="P72" s="428"/>
      <c r="Q72" s="106"/>
      <c r="R72" s="106"/>
      <c r="S72" s="106"/>
      <c r="T72" s="106"/>
      <c r="U72" s="106"/>
      <c r="V72" s="448"/>
      <c r="W72" s="106"/>
      <c r="X72" s="106"/>
      <c r="Y72" s="106"/>
    </row>
    <row r="73" spans="1:25">
      <c r="A73" s="108" t="s">
        <v>2635</v>
      </c>
      <c r="B73" s="27" t="s">
        <v>2498</v>
      </c>
      <c r="C73" t="s">
        <v>124</v>
      </c>
      <c r="E73" s="27">
        <v>2</v>
      </c>
      <c r="F73" s="47">
        <v>42969</v>
      </c>
      <c r="G73" s="459"/>
      <c r="H73" s="106"/>
      <c r="I73" s="27">
        <v>4.2</v>
      </c>
      <c r="J73" s="27">
        <v>4</v>
      </c>
      <c r="K73" s="27"/>
      <c r="L73" s="27"/>
      <c r="M73" s="27"/>
      <c r="N73" t="s">
        <v>803</v>
      </c>
      <c r="O73" s="106"/>
      <c r="P73" s="428"/>
      <c r="Q73" s="106"/>
      <c r="R73" s="106"/>
      <c r="S73" s="106"/>
      <c r="T73" s="106"/>
      <c r="U73" s="106"/>
      <c r="V73" s="448"/>
      <c r="W73" s="106"/>
      <c r="X73" s="106"/>
      <c r="Y73" s="106"/>
    </row>
    <row r="74" spans="1:25">
      <c r="A74" s="108" t="s">
        <v>2635</v>
      </c>
      <c r="B74" s="27" t="s">
        <v>2498</v>
      </c>
      <c r="C74" t="s">
        <v>124</v>
      </c>
      <c r="E74" s="27">
        <v>3</v>
      </c>
      <c r="F74" s="47">
        <v>42969</v>
      </c>
      <c r="G74" s="459"/>
      <c r="H74" s="106"/>
      <c r="I74" s="27">
        <v>4.2</v>
      </c>
      <c r="J74" s="27">
        <v>4</v>
      </c>
      <c r="K74" s="27"/>
      <c r="L74" s="27"/>
      <c r="M74" s="27"/>
      <c r="N74" t="s">
        <v>803</v>
      </c>
      <c r="O74" s="106"/>
      <c r="P74" s="428"/>
      <c r="Q74" s="106"/>
      <c r="R74" s="106"/>
      <c r="S74" s="106"/>
      <c r="T74" s="106"/>
      <c r="U74" s="106"/>
      <c r="V74" s="448"/>
      <c r="W74" s="106"/>
      <c r="X74" s="106"/>
      <c r="Y74" s="106"/>
    </row>
    <row r="75" spans="1:25">
      <c r="A75" s="108" t="s">
        <v>2635</v>
      </c>
      <c r="B75" s="27" t="s">
        <v>2498</v>
      </c>
      <c r="C75" t="s">
        <v>124</v>
      </c>
      <c r="E75" s="27">
        <v>3.2</v>
      </c>
      <c r="F75" s="47">
        <v>42969</v>
      </c>
      <c r="G75" s="459"/>
      <c r="H75" s="106"/>
      <c r="I75" s="27">
        <v>4.2</v>
      </c>
      <c r="J75" s="27">
        <v>4</v>
      </c>
      <c r="K75" s="140">
        <v>2.2884810126582273</v>
      </c>
      <c r="L75" s="140">
        <v>1.5779189873417725</v>
      </c>
      <c r="M75" s="24">
        <v>0.3183126660761737</v>
      </c>
      <c r="N75">
        <v>9.8594165190434051</v>
      </c>
      <c r="O75" s="106"/>
      <c r="P75" s="428"/>
      <c r="Q75" s="106"/>
      <c r="R75" s="106"/>
      <c r="S75" s="106"/>
      <c r="T75" s="106"/>
      <c r="U75" s="106"/>
      <c r="V75" s="448"/>
      <c r="W75" s="106"/>
      <c r="X75" s="106"/>
      <c r="Y75" s="106"/>
    </row>
    <row r="76" spans="1:25">
      <c r="A76" s="454" t="s">
        <v>2635</v>
      </c>
      <c r="B76" s="409" t="s">
        <v>2498</v>
      </c>
      <c r="C76" s="409" t="s">
        <v>124</v>
      </c>
      <c r="D76" s="91"/>
      <c r="E76" s="409">
        <v>0.5</v>
      </c>
      <c r="F76" s="410">
        <v>43339</v>
      </c>
      <c r="G76" s="460"/>
      <c r="H76" s="409">
        <v>2</v>
      </c>
      <c r="I76" s="409">
        <v>4.8499999999999996</v>
      </c>
      <c r="J76" s="409">
        <v>4.0999999999999996</v>
      </c>
      <c r="K76" s="413">
        <v>1.3141772151898738</v>
      </c>
      <c r="L76" s="413">
        <v>2.3254894514767925</v>
      </c>
      <c r="M76" s="413">
        <v>0.36284029824865605</v>
      </c>
      <c r="N76">
        <v>11.238615397953872</v>
      </c>
      <c r="O76" s="341">
        <v>4.0999999999999996</v>
      </c>
      <c r="P76" s="428">
        <v>39.64376090269279</v>
      </c>
      <c r="Q76" s="441">
        <v>2.4697468354430381</v>
      </c>
      <c r="R76" s="106">
        <v>39.43869068167276</v>
      </c>
      <c r="S76" s="341">
        <v>11.800546167851566</v>
      </c>
      <c r="T76" s="341">
        <v>39.758192279411304</v>
      </c>
      <c r="U76" s="341">
        <v>39.613547954592285</v>
      </c>
      <c r="V76" s="442" t="s">
        <v>1030</v>
      </c>
      <c r="W76" s="341"/>
      <c r="X76" s="91"/>
      <c r="Y76" s="91" t="s">
        <v>803</v>
      </c>
    </row>
    <row r="77" spans="1:25">
      <c r="A77" s="454" t="s">
        <v>2635</v>
      </c>
      <c r="B77" s="409" t="s">
        <v>2498</v>
      </c>
      <c r="C77" s="409" t="s">
        <v>124</v>
      </c>
      <c r="D77" s="91"/>
      <c r="E77" s="409">
        <v>1</v>
      </c>
      <c r="F77" s="410">
        <v>43339</v>
      </c>
      <c r="G77" s="460"/>
      <c r="H77" s="409"/>
      <c r="I77" s="409"/>
      <c r="J77" s="409"/>
      <c r="K77" s="409" t="s">
        <v>811</v>
      </c>
      <c r="L77" s="409" t="s">
        <v>811</v>
      </c>
      <c r="M77" s="413" t="s">
        <v>811</v>
      </c>
      <c r="O77" s="341"/>
      <c r="P77" s="427" t="s">
        <v>803</v>
      </c>
      <c r="Q77" s="341"/>
      <c r="R77" s="341" t="s">
        <v>803</v>
      </c>
      <c r="S77" s="341"/>
      <c r="T77" s="341" t="s">
        <v>803</v>
      </c>
      <c r="U77" s="341" t="s">
        <v>803</v>
      </c>
      <c r="V77" s="442" t="s">
        <v>803</v>
      </c>
      <c r="W77" s="341"/>
      <c r="X77" s="91"/>
      <c r="Y77" s="91" t="s">
        <v>803</v>
      </c>
    </row>
    <row r="78" spans="1:25">
      <c r="A78" s="454" t="s">
        <v>2635</v>
      </c>
      <c r="B78" s="409" t="s">
        <v>2498</v>
      </c>
      <c r="C78" s="409" t="s">
        <v>124</v>
      </c>
      <c r="D78" s="91"/>
      <c r="E78" s="409">
        <v>2</v>
      </c>
      <c r="F78" s="410">
        <v>43339</v>
      </c>
      <c r="G78" s="460"/>
      <c r="H78" s="409"/>
      <c r="I78" s="409"/>
      <c r="J78" s="409"/>
      <c r="K78" s="409" t="s">
        <v>811</v>
      </c>
      <c r="L78" s="409" t="s">
        <v>811</v>
      </c>
      <c r="M78" s="413" t="s">
        <v>811</v>
      </c>
      <c r="O78" s="341"/>
      <c r="P78" s="427" t="s">
        <v>803</v>
      </c>
      <c r="Q78" s="341"/>
      <c r="R78" s="341" t="s">
        <v>803</v>
      </c>
      <c r="S78" s="341"/>
      <c r="T78" s="341" t="s">
        <v>803</v>
      </c>
      <c r="U78" s="341" t="s">
        <v>803</v>
      </c>
      <c r="V78" s="442" t="s">
        <v>803</v>
      </c>
      <c r="W78" s="341"/>
      <c r="X78" s="91"/>
      <c r="Y78" s="91" t="s">
        <v>803</v>
      </c>
    </row>
    <row r="79" spans="1:25">
      <c r="A79" s="454" t="s">
        <v>2635</v>
      </c>
      <c r="B79" s="409" t="s">
        <v>2498</v>
      </c>
      <c r="C79" s="409" t="s">
        <v>124</v>
      </c>
      <c r="D79" s="91"/>
      <c r="E79" s="409">
        <v>3</v>
      </c>
      <c r="F79" s="410">
        <v>43339</v>
      </c>
      <c r="G79" s="460"/>
      <c r="H79" s="409"/>
      <c r="I79" s="409"/>
      <c r="J79" s="409"/>
      <c r="K79" s="409" t="s">
        <v>811</v>
      </c>
      <c r="L79" s="409" t="s">
        <v>811</v>
      </c>
      <c r="M79" s="413" t="s">
        <v>811</v>
      </c>
      <c r="O79" s="341"/>
      <c r="P79" s="427" t="s">
        <v>803</v>
      </c>
      <c r="Q79" s="341"/>
      <c r="R79" s="341" t="s">
        <v>803</v>
      </c>
      <c r="S79" s="341"/>
      <c r="T79" s="341" t="s">
        <v>803</v>
      </c>
      <c r="U79" s="341" t="s">
        <v>803</v>
      </c>
      <c r="V79" s="442" t="s">
        <v>803</v>
      </c>
      <c r="W79" s="341"/>
      <c r="X79" s="91"/>
      <c r="Y79" s="91" t="s">
        <v>803</v>
      </c>
    </row>
    <row r="80" spans="1:25" ht="16.2" thickBot="1">
      <c r="A80" s="461" t="s">
        <v>2635</v>
      </c>
      <c r="B80" s="462" t="s">
        <v>2498</v>
      </c>
      <c r="C80" s="462" t="s">
        <v>124</v>
      </c>
      <c r="D80" s="463"/>
      <c r="E80" s="462">
        <v>3.8</v>
      </c>
      <c r="F80" s="464">
        <v>43339</v>
      </c>
      <c r="G80" s="465"/>
      <c r="H80" s="462"/>
      <c r="I80" s="462"/>
      <c r="J80" s="462"/>
      <c r="K80" s="466">
        <v>3.6253164556962023</v>
      </c>
      <c r="L80" s="466">
        <v>4.9117902109704641</v>
      </c>
      <c r="M80" s="466">
        <v>0.39912432807352166</v>
      </c>
      <c r="N80">
        <v>12.36247693774926</v>
      </c>
      <c r="O80" s="467"/>
      <c r="P80" s="432" t="s">
        <v>803</v>
      </c>
      <c r="Q80" s="467"/>
      <c r="R80" s="467" t="s">
        <v>803</v>
      </c>
      <c r="S80" s="467"/>
      <c r="T80" s="467" t="s">
        <v>803</v>
      </c>
      <c r="U80" s="467" t="s">
        <v>803</v>
      </c>
      <c r="V80" s="468" t="s">
        <v>803</v>
      </c>
      <c r="W80" s="467"/>
      <c r="X80" s="463"/>
      <c r="Y80" s="463" t="s">
        <v>803</v>
      </c>
    </row>
    <row r="81" spans="1:25">
      <c r="A81" s="108" t="s">
        <v>2637</v>
      </c>
      <c r="B81" t="s">
        <v>414</v>
      </c>
      <c r="C81" t="s">
        <v>2650</v>
      </c>
      <c r="D81" t="s">
        <v>942</v>
      </c>
      <c r="E81" s="173">
        <v>1.4</v>
      </c>
      <c r="F81" s="445">
        <v>42607</v>
      </c>
      <c r="G81" s="173" t="s">
        <v>942</v>
      </c>
      <c r="H81" s="173"/>
      <c r="I81" s="173"/>
      <c r="J81" s="173"/>
      <c r="K81" s="173">
        <v>16.510000000000002</v>
      </c>
      <c r="L81" s="173">
        <v>1.6</v>
      </c>
      <c r="M81" s="173" t="s">
        <v>2651</v>
      </c>
      <c r="N81">
        <v>16.725960000000001</v>
      </c>
      <c r="O81" s="106" t="e">
        <v>#DIV/0!</v>
      </c>
      <c r="P81" s="106" t="s">
        <v>803</v>
      </c>
      <c r="Q81" s="106">
        <v>16.175000000000001</v>
      </c>
      <c r="R81" s="106">
        <v>57.875739054180137</v>
      </c>
      <c r="S81" s="106">
        <v>17.190570000000001</v>
      </c>
      <c r="T81" s="106">
        <v>45.18582976244528</v>
      </c>
      <c r="U81" s="106">
        <v>51.530784408312712</v>
      </c>
      <c r="V81" s="448" t="s">
        <v>1007</v>
      </c>
      <c r="W81" s="106"/>
      <c r="Y81" s="571" t="s">
        <v>1031</v>
      </c>
    </row>
    <row r="82" spans="1:25">
      <c r="A82" s="108" t="s">
        <v>2637</v>
      </c>
      <c r="B82" t="s">
        <v>414</v>
      </c>
      <c r="C82" t="s">
        <v>2650</v>
      </c>
      <c r="D82" t="s">
        <v>942</v>
      </c>
      <c r="E82" s="173"/>
      <c r="F82" s="445">
        <v>42607</v>
      </c>
      <c r="G82" s="173" t="s">
        <v>942</v>
      </c>
      <c r="H82" s="173"/>
      <c r="I82" s="173"/>
      <c r="J82" s="173"/>
      <c r="K82" s="173">
        <v>15.84</v>
      </c>
      <c r="L82" s="173">
        <v>2.31</v>
      </c>
      <c r="M82" s="173" t="s">
        <v>2645</v>
      </c>
      <c r="N82">
        <v>17.655179999999998</v>
      </c>
      <c r="O82" s="106"/>
      <c r="P82" s="106" t="s">
        <v>803</v>
      </c>
      <c r="Q82" s="106"/>
      <c r="R82" s="106" t="s">
        <v>803</v>
      </c>
      <c r="S82" s="106"/>
      <c r="T82" s="106" t="s">
        <v>803</v>
      </c>
      <c r="U82" s="106" t="s">
        <v>803</v>
      </c>
      <c r="V82" s="448" t="s">
        <v>803</v>
      </c>
      <c r="W82" s="106"/>
      <c r="Y82" t="s">
        <v>803</v>
      </c>
    </row>
    <row r="83" spans="1:25">
      <c r="A83" s="91" t="s">
        <v>2637</v>
      </c>
      <c r="B83" s="409" t="s">
        <v>2498</v>
      </c>
      <c r="C83" s="409" t="s">
        <v>2650</v>
      </c>
      <c r="D83" s="91"/>
      <c r="E83" s="409">
        <v>0.5</v>
      </c>
      <c r="F83" s="410">
        <v>43341</v>
      </c>
      <c r="G83" s="460"/>
      <c r="H83" s="409">
        <v>2</v>
      </c>
      <c r="I83" s="409">
        <v>2.7</v>
      </c>
      <c r="J83" s="409">
        <v>1</v>
      </c>
      <c r="K83" s="413">
        <v>14.395905063291137</v>
      </c>
      <c r="L83" s="413">
        <v>1.6612862075422021</v>
      </c>
      <c r="M83" s="413">
        <v>1.1311395592896007</v>
      </c>
      <c r="N83">
        <v>35.035916709436094</v>
      </c>
      <c r="O83" s="341">
        <v>1</v>
      </c>
      <c r="P83" s="106">
        <v>60</v>
      </c>
      <c r="Q83" s="441">
        <v>33.496451265822778</v>
      </c>
      <c r="R83" s="106">
        <v>65.017388374880682</v>
      </c>
      <c r="S83" s="341">
        <v>43.51234817139644</v>
      </c>
      <c r="T83" s="341">
        <v>58.583904690960757</v>
      </c>
      <c r="U83" s="341">
        <v>61.200431021947146</v>
      </c>
      <c r="V83" s="442" t="s">
        <v>1030</v>
      </c>
      <c r="W83" s="341"/>
      <c r="X83" s="91"/>
      <c r="Y83" s="91" t="s">
        <v>803</v>
      </c>
    </row>
    <row r="84" spans="1:25">
      <c r="A84" s="91" t="s">
        <v>2637</v>
      </c>
      <c r="B84" s="409" t="s">
        <v>2498</v>
      </c>
      <c r="C84" s="409" t="s">
        <v>2650</v>
      </c>
      <c r="D84" s="91"/>
      <c r="E84" s="409">
        <v>1</v>
      </c>
      <c r="F84" s="410">
        <v>43341</v>
      </c>
      <c r="G84" s="460"/>
      <c r="H84" s="409"/>
      <c r="I84" s="409"/>
      <c r="J84" s="409"/>
      <c r="K84" s="409" t="s">
        <v>811</v>
      </c>
      <c r="L84" s="409" t="s">
        <v>811</v>
      </c>
      <c r="M84" s="413" t="s">
        <v>811</v>
      </c>
      <c r="O84" s="341"/>
      <c r="P84" s="106" t="s">
        <v>803</v>
      </c>
      <c r="Q84" s="341"/>
      <c r="R84" s="106" t="s">
        <v>803</v>
      </c>
      <c r="S84" s="341"/>
      <c r="T84" s="341" t="s">
        <v>803</v>
      </c>
      <c r="U84" s="341" t="s">
        <v>803</v>
      </c>
      <c r="V84" s="442" t="s">
        <v>803</v>
      </c>
      <c r="W84" s="341"/>
      <c r="X84" s="91"/>
      <c r="Y84" s="91" t="s">
        <v>803</v>
      </c>
    </row>
    <row r="85" spans="1:25">
      <c r="A85" s="91" t="s">
        <v>2637</v>
      </c>
      <c r="B85" s="409" t="s">
        <v>2498</v>
      </c>
      <c r="C85" s="409" t="s">
        <v>2650</v>
      </c>
      <c r="D85" s="91"/>
      <c r="E85" s="409">
        <v>1.5</v>
      </c>
      <c r="F85" s="410">
        <v>43341</v>
      </c>
      <c r="G85" s="460"/>
      <c r="H85" s="409"/>
      <c r="I85" s="409"/>
      <c r="J85" s="409"/>
      <c r="K85" s="413">
        <v>52.596997468354424</v>
      </c>
      <c r="L85" s="413">
        <v>60.492155802478869</v>
      </c>
      <c r="M85" s="413">
        <v>1.6784651524942462</v>
      </c>
      <c r="N85">
        <v>51.988779633356785</v>
      </c>
      <c r="O85" s="341"/>
      <c r="P85" s="106" t="s">
        <v>803</v>
      </c>
      <c r="Q85" s="341"/>
      <c r="R85" s="106" t="s">
        <v>803</v>
      </c>
      <c r="S85" s="341"/>
      <c r="T85" s="341" t="s">
        <v>803</v>
      </c>
      <c r="U85" s="341" t="s">
        <v>803</v>
      </c>
      <c r="V85" s="442" t="s">
        <v>803</v>
      </c>
      <c r="W85" s="341"/>
      <c r="X85" s="91"/>
      <c r="Y85" s="91" t="s">
        <v>803</v>
      </c>
    </row>
    <row r="86" spans="1:25" ht="16.2" thickBot="1">
      <c r="A86" s="91" t="s">
        <v>2637</v>
      </c>
      <c r="B86" s="409" t="s">
        <v>2498</v>
      </c>
      <c r="C86" s="409" t="s">
        <v>2650</v>
      </c>
      <c r="D86" s="91"/>
      <c r="E86" s="409">
        <v>2</v>
      </c>
      <c r="F86" s="410">
        <v>43341</v>
      </c>
      <c r="G86" s="460"/>
      <c r="H86" s="409"/>
      <c r="I86" s="409"/>
      <c r="J86" s="409"/>
      <c r="K86" s="409" t="s">
        <v>811</v>
      </c>
      <c r="L86" s="409" t="s">
        <v>811</v>
      </c>
      <c r="M86" s="413" t="s">
        <v>811</v>
      </c>
      <c r="O86" s="341"/>
      <c r="P86" s="106" t="s">
        <v>803</v>
      </c>
      <c r="Q86" s="341"/>
      <c r="R86" s="106" t="s">
        <v>803</v>
      </c>
      <c r="S86" s="341"/>
      <c r="T86" s="341" t="s">
        <v>803</v>
      </c>
      <c r="U86" s="341" t="s">
        <v>803</v>
      </c>
      <c r="V86" s="442" t="s">
        <v>803</v>
      </c>
      <c r="W86" s="341"/>
      <c r="X86" s="91"/>
      <c r="Y86" s="91" t="s">
        <v>803</v>
      </c>
    </row>
    <row r="87" spans="1:25">
      <c r="A87" s="581" t="s">
        <v>178</v>
      </c>
      <c r="B87" s="479" t="s">
        <v>414</v>
      </c>
      <c r="C87" s="479" t="s">
        <v>179</v>
      </c>
      <c r="D87" s="479" t="s">
        <v>942</v>
      </c>
      <c r="E87" s="582">
        <v>0.2</v>
      </c>
      <c r="F87" s="583">
        <v>42605</v>
      </c>
      <c r="G87" s="582" t="s">
        <v>942</v>
      </c>
      <c r="H87" s="582">
        <v>2</v>
      </c>
      <c r="I87" s="582">
        <v>7.5</v>
      </c>
      <c r="J87" s="582">
        <v>3.75</v>
      </c>
      <c r="K87" s="582">
        <v>3.55</v>
      </c>
      <c r="L87" s="582">
        <v>4.47</v>
      </c>
      <c r="M87" s="582" t="s">
        <v>2643</v>
      </c>
      <c r="N87" s="479">
        <v>9.9116800000000005</v>
      </c>
      <c r="O87" s="584">
        <v>3.75</v>
      </c>
      <c r="P87" s="576">
        <v>40.931094043914811</v>
      </c>
      <c r="Q87" s="584">
        <v>2.69</v>
      </c>
      <c r="R87" s="584">
        <v>40.27674314078206</v>
      </c>
      <c r="S87" s="584">
        <v>8.517850000000001</v>
      </c>
      <c r="T87" s="584">
        <v>35.055268234190819</v>
      </c>
      <c r="U87" s="584">
        <v>38.754368472962561</v>
      </c>
      <c r="V87" s="585" t="s">
        <v>1030</v>
      </c>
      <c r="W87" s="584">
        <v>2018</v>
      </c>
      <c r="X87" s="479">
        <f>AVERAGE(U87:U106)</f>
        <v>39.405251919360296</v>
      </c>
      <c r="Y87" s="577" t="str">
        <f>IF(_xlfn.NUMBERVALUE(X87), IF(X87&lt;50, "Acceptable; Ongoing Protection is Required", "Unacceptable; Immediate Restoration is Required"), " ")</f>
        <v>Acceptable; Ongoing Protection is Required</v>
      </c>
    </row>
    <row r="88" spans="1:25">
      <c r="A88" s="586" t="s">
        <v>178</v>
      </c>
      <c r="B88" t="s">
        <v>414</v>
      </c>
      <c r="C88" t="s">
        <v>179</v>
      </c>
      <c r="D88" t="s">
        <v>942</v>
      </c>
      <c r="E88" s="173">
        <v>0.5</v>
      </c>
      <c r="F88" s="445">
        <v>42605</v>
      </c>
      <c r="G88" s="173" t="s">
        <v>942</v>
      </c>
      <c r="H88" s="173"/>
      <c r="I88" s="173"/>
      <c r="J88" s="173"/>
      <c r="K88" s="173"/>
      <c r="L88" s="173"/>
      <c r="M88" s="173" t="s">
        <v>942</v>
      </c>
      <c r="O88" s="106"/>
      <c r="P88" s="428" t="s">
        <v>803</v>
      </c>
      <c r="Q88" s="106"/>
      <c r="R88" s="106" t="s">
        <v>803</v>
      </c>
      <c r="S88" s="106"/>
      <c r="T88" s="106" t="s">
        <v>803</v>
      </c>
      <c r="U88" s="106" t="s">
        <v>803</v>
      </c>
      <c r="V88" s="448" t="s">
        <v>803</v>
      </c>
      <c r="W88" s="106"/>
      <c r="Y88" s="484" t="s">
        <v>803</v>
      </c>
    </row>
    <row r="89" spans="1:25">
      <c r="A89" s="586" t="s">
        <v>178</v>
      </c>
      <c r="B89" t="s">
        <v>414</v>
      </c>
      <c r="C89" t="s">
        <v>179</v>
      </c>
      <c r="D89" t="s">
        <v>942</v>
      </c>
      <c r="E89" s="173">
        <v>1</v>
      </c>
      <c r="F89" s="445">
        <v>42605</v>
      </c>
      <c r="G89" s="173" t="s">
        <v>942</v>
      </c>
      <c r="H89" s="173"/>
      <c r="I89" s="173"/>
      <c r="J89" s="173"/>
      <c r="K89" s="173"/>
      <c r="L89" s="173"/>
      <c r="M89" s="173" t="s">
        <v>942</v>
      </c>
      <c r="O89" s="106"/>
      <c r="P89" s="428" t="s">
        <v>803</v>
      </c>
      <c r="Q89" s="106"/>
      <c r="R89" s="106" t="s">
        <v>803</v>
      </c>
      <c r="S89" s="106"/>
      <c r="T89" s="106" t="s">
        <v>803</v>
      </c>
      <c r="U89" s="106" t="s">
        <v>803</v>
      </c>
      <c r="V89" s="448" t="s">
        <v>803</v>
      </c>
      <c r="W89" s="106"/>
      <c r="Y89" s="484" t="s">
        <v>803</v>
      </c>
    </row>
    <row r="90" spans="1:25">
      <c r="A90" s="586" t="s">
        <v>178</v>
      </c>
      <c r="B90" t="s">
        <v>414</v>
      </c>
      <c r="C90" t="s">
        <v>179</v>
      </c>
      <c r="D90" t="s">
        <v>942</v>
      </c>
      <c r="E90" s="173">
        <v>2</v>
      </c>
      <c r="F90" s="445">
        <v>42605</v>
      </c>
      <c r="G90" s="173" t="s">
        <v>942</v>
      </c>
      <c r="H90" s="173"/>
      <c r="I90" s="173"/>
      <c r="J90" s="173"/>
      <c r="K90" s="173"/>
      <c r="L90" s="173"/>
      <c r="M90" s="173" t="s">
        <v>942</v>
      </c>
      <c r="O90" s="106"/>
      <c r="P90" s="428" t="s">
        <v>803</v>
      </c>
      <c r="Q90" s="106"/>
      <c r="R90" s="106" t="s">
        <v>803</v>
      </c>
      <c r="S90" s="106"/>
      <c r="T90" s="106" t="s">
        <v>803</v>
      </c>
      <c r="U90" s="106" t="s">
        <v>803</v>
      </c>
      <c r="V90" s="448" t="s">
        <v>803</v>
      </c>
      <c r="W90" s="106"/>
      <c r="Y90" s="484" t="s">
        <v>803</v>
      </c>
    </row>
    <row r="91" spans="1:25">
      <c r="A91" s="586" t="s">
        <v>178</v>
      </c>
      <c r="B91" t="s">
        <v>414</v>
      </c>
      <c r="C91" t="s">
        <v>179</v>
      </c>
      <c r="D91" t="s">
        <v>942</v>
      </c>
      <c r="E91" s="173">
        <v>3</v>
      </c>
      <c r="F91" s="445">
        <v>42605</v>
      </c>
      <c r="G91" s="173" t="s">
        <v>942</v>
      </c>
      <c r="H91" s="173"/>
      <c r="I91" s="173"/>
      <c r="J91" s="173"/>
      <c r="K91" s="173"/>
      <c r="L91" s="173"/>
      <c r="M91" s="173" t="s">
        <v>942</v>
      </c>
      <c r="O91" s="106"/>
      <c r="P91" s="428" t="s">
        <v>803</v>
      </c>
      <c r="Q91" s="106"/>
      <c r="R91" s="106" t="s">
        <v>803</v>
      </c>
      <c r="S91" s="106"/>
      <c r="T91" s="106" t="s">
        <v>803</v>
      </c>
      <c r="U91" s="106" t="s">
        <v>803</v>
      </c>
      <c r="V91" s="448" t="s">
        <v>803</v>
      </c>
      <c r="W91" s="106"/>
      <c r="Y91" s="484" t="s">
        <v>803</v>
      </c>
    </row>
    <row r="92" spans="1:25">
      <c r="A92" s="586" t="s">
        <v>178</v>
      </c>
      <c r="B92" t="s">
        <v>414</v>
      </c>
      <c r="C92" t="s">
        <v>179</v>
      </c>
      <c r="D92" t="s">
        <v>942</v>
      </c>
      <c r="E92" s="173">
        <v>4</v>
      </c>
      <c r="F92" s="445">
        <v>42605</v>
      </c>
      <c r="G92" s="173" t="s">
        <v>942</v>
      </c>
      <c r="H92" s="173"/>
      <c r="I92" s="173"/>
      <c r="J92" s="173"/>
      <c r="K92" s="173"/>
      <c r="L92" s="173"/>
      <c r="M92" s="173" t="s">
        <v>942</v>
      </c>
      <c r="O92" s="106"/>
      <c r="P92" s="428" t="s">
        <v>803</v>
      </c>
      <c r="Q92" s="106"/>
      <c r="R92" s="106" t="s">
        <v>803</v>
      </c>
      <c r="S92" s="106"/>
      <c r="T92" s="106" t="s">
        <v>803</v>
      </c>
      <c r="U92" s="106" t="s">
        <v>803</v>
      </c>
      <c r="V92" s="448" t="s">
        <v>803</v>
      </c>
      <c r="W92" s="106"/>
      <c r="Y92" s="484" t="s">
        <v>803</v>
      </c>
    </row>
    <row r="93" spans="1:25">
      <c r="A93" s="586" t="s">
        <v>178</v>
      </c>
      <c r="B93" t="s">
        <v>414</v>
      </c>
      <c r="C93" t="s">
        <v>179</v>
      </c>
      <c r="D93" t="s">
        <v>942</v>
      </c>
      <c r="E93" s="173">
        <v>5</v>
      </c>
      <c r="F93" s="445">
        <v>42605</v>
      </c>
      <c r="G93" s="173" t="s">
        <v>942</v>
      </c>
      <c r="H93" s="173"/>
      <c r="I93" s="173"/>
      <c r="J93" s="173"/>
      <c r="K93" s="173"/>
      <c r="L93" s="173"/>
      <c r="M93" s="173" t="s">
        <v>942</v>
      </c>
      <c r="O93" s="106"/>
      <c r="P93" s="428" t="s">
        <v>803</v>
      </c>
      <c r="Q93" s="106"/>
      <c r="R93" s="106" t="s">
        <v>803</v>
      </c>
      <c r="S93" s="106"/>
      <c r="T93" s="106" t="s">
        <v>803</v>
      </c>
      <c r="U93" s="106" t="s">
        <v>803</v>
      </c>
      <c r="V93" s="448" t="s">
        <v>803</v>
      </c>
      <c r="W93" s="106"/>
      <c r="Y93" s="484" t="s">
        <v>803</v>
      </c>
    </row>
    <row r="94" spans="1:25">
      <c r="A94" s="587" t="s">
        <v>178</v>
      </c>
      <c r="B94" s="451" t="s">
        <v>414</v>
      </c>
      <c r="C94" s="451" t="s">
        <v>179</v>
      </c>
      <c r="D94" t="s">
        <v>942</v>
      </c>
      <c r="E94" s="452">
        <v>6</v>
      </c>
      <c r="F94" s="453">
        <v>42605</v>
      </c>
      <c r="G94" s="173" t="s">
        <v>942</v>
      </c>
      <c r="H94" s="173"/>
      <c r="I94" s="452"/>
      <c r="J94" s="452"/>
      <c r="K94" s="452"/>
      <c r="L94" s="173"/>
      <c r="M94" s="452" t="s">
        <v>942</v>
      </c>
      <c r="O94" s="455"/>
      <c r="P94" s="428" t="s">
        <v>803</v>
      </c>
      <c r="Q94" s="455"/>
      <c r="R94" s="106" t="s">
        <v>803</v>
      </c>
      <c r="S94" s="455"/>
      <c r="T94" s="106" t="s">
        <v>803</v>
      </c>
      <c r="U94" s="106" t="s">
        <v>803</v>
      </c>
      <c r="V94" s="448" t="s">
        <v>803</v>
      </c>
      <c r="W94" s="106"/>
      <c r="Y94" s="564" t="s">
        <v>803</v>
      </c>
    </row>
    <row r="95" spans="1:25">
      <c r="A95" s="586" t="s">
        <v>178</v>
      </c>
      <c r="B95" t="s">
        <v>414</v>
      </c>
      <c r="C95" t="s">
        <v>179</v>
      </c>
      <c r="D95" t="s">
        <v>942</v>
      </c>
      <c r="E95" s="173">
        <v>6.5</v>
      </c>
      <c r="F95" s="445">
        <v>42605</v>
      </c>
      <c r="G95" s="173" t="s">
        <v>942</v>
      </c>
      <c r="H95" s="173"/>
      <c r="I95" s="173"/>
      <c r="J95" s="173"/>
      <c r="K95" s="173">
        <v>1.83</v>
      </c>
      <c r="L95" s="173">
        <v>4.24</v>
      </c>
      <c r="M95" s="173" t="s">
        <v>2652</v>
      </c>
      <c r="N95">
        <v>7.1240200000000007</v>
      </c>
      <c r="O95" s="106"/>
      <c r="P95" s="428" t="s">
        <v>803</v>
      </c>
      <c r="Q95" s="106"/>
      <c r="R95" s="106" t="s">
        <v>803</v>
      </c>
      <c r="S95" s="106"/>
      <c r="T95" s="106" t="s">
        <v>803</v>
      </c>
      <c r="U95" s="106" t="s">
        <v>803</v>
      </c>
      <c r="V95" s="448" t="s">
        <v>803</v>
      </c>
      <c r="W95" s="106"/>
      <c r="Y95" s="484" t="s">
        <v>803</v>
      </c>
    </row>
    <row r="96" spans="1:25">
      <c r="A96" s="586" t="s">
        <v>178</v>
      </c>
      <c r="B96" t="s">
        <v>414</v>
      </c>
      <c r="C96" t="s">
        <v>179</v>
      </c>
      <c r="D96" t="s">
        <v>942</v>
      </c>
      <c r="E96" s="173">
        <v>7</v>
      </c>
      <c r="F96" s="445">
        <v>42605</v>
      </c>
      <c r="G96" s="173" t="s">
        <v>942</v>
      </c>
      <c r="H96" s="173"/>
      <c r="I96" s="173"/>
      <c r="J96" s="173"/>
      <c r="K96" s="173"/>
      <c r="L96" s="173"/>
      <c r="M96" s="173" t="s">
        <v>942</v>
      </c>
      <c r="O96" s="106"/>
      <c r="P96" s="428" t="s">
        <v>803</v>
      </c>
      <c r="Q96" s="106"/>
      <c r="R96" s="106" t="s">
        <v>803</v>
      </c>
      <c r="S96" s="106"/>
      <c r="T96" s="106" t="s">
        <v>803</v>
      </c>
      <c r="U96" s="106" t="s">
        <v>803</v>
      </c>
      <c r="V96" s="448" t="s">
        <v>803</v>
      </c>
      <c r="W96" s="106"/>
      <c r="Y96" s="484" t="s">
        <v>803</v>
      </c>
    </row>
    <row r="97" spans="1:25">
      <c r="A97" s="588" t="s">
        <v>178</v>
      </c>
      <c r="B97" s="355" t="s">
        <v>2498</v>
      </c>
      <c r="C97" s="355" t="s">
        <v>179</v>
      </c>
      <c r="D97" s="91"/>
      <c r="E97" s="355">
        <v>0.5</v>
      </c>
      <c r="F97" s="358">
        <v>42970</v>
      </c>
      <c r="G97" s="355"/>
      <c r="H97" s="355"/>
      <c r="I97" s="355">
        <v>8.8000000000000007</v>
      </c>
      <c r="J97" s="355">
        <v>4.1500000000000004</v>
      </c>
      <c r="K97" s="90">
        <v>3.5794335443037975</v>
      </c>
      <c r="L97" s="90">
        <v>1.9544092577795347</v>
      </c>
      <c r="M97" s="90">
        <v>0.38197519929140838</v>
      </c>
      <c r="N97">
        <v>11.831299822852083</v>
      </c>
      <c r="O97" s="341">
        <v>4.1500000000000004</v>
      </c>
      <c r="P97" s="428">
        <v>39.468886635404374</v>
      </c>
      <c r="Q97" s="441">
        <v>6.6118974683544298</v>
      </c>
      <c r="R97" s="106">
        <v>49.099458764388814</v>
      </c>
      <c r="S97" s="441">
        <v>10.845358170947744</v>
      </c>
      <c r="T97" s="106">
        <v>38.540432933651807</v>
      </c>
      <c r="U97" s="106">
        <v>42.369592777815001</v>
      </c>
      <c r="V97" s="448" t="s">
        <v>1030</v>
      </c>
      <c r="W97" s="106"/>
      <c r="Y97" s="589"/>
    </row>
    <row r="98" spans="1:25">
      <c r="A98" s="588" t="s">
        <v>178</v>
      </c>
      <c r="B98" s="355" t="s">
        <v>2498</v>
      </c>
      <c r="C98" s="355" t="s">
        <v>179</v>
      </c>
      <c r="D98" s="91"/>
      <c r="E98" s="355">
        <v>1</v>
      </c>
      <c r="F98" s="358">
        <v>42970</v>
      </c>
      <c r="G98" s="355"/>
      <c r="H98" s="355"/>
      <c r="I98" s="355">
        <v>8.8000000000000007</v>
      </c>
      <c r="J98" s="355">
        <v>4.1500000000000004</v>
      </c>
      <c r="K98" s="355"/>
      <c r="L98" s="355"/>
      <c r="M98" s="355"/>
      <c r="N98" t="s">
        <v>803</v>
      </c>
      <c r="O98" s="341"/>
      <c r="P98" s="428" t="s">
        <v>803</v>
      </c>
      <c r="Q98" s="341"/>
      <c r="R98" s="106" t="s">
        <v>803</v>
      </c>
      <c r="S98" s="341"/>
      <c r="T98" s="106" t="s">
        <v>803</v>
      </c>
      <c r="U98" s="106" t="s">
        <v>803</v>
      </c>
      <c r="V98" s="448" t="s">
        <v>803</v>
      </c>
      <c r="W98" s="106"/>
      <c r="Y98" s="589"/>
    </row>
    <row r="99" spans="1:25">
      <c r="A99" s="588" t="s">
        <v>178</v>
      </c>
      <c r="B99" s="355" t="s">
        <v>2498</v>
      </c>
      <c r="C99" s="355" t="s">
        <v>179</v>
      </c>
      <c r="D99" s="91"/>
      <c r="E99" s="355">
        <v>2</v>
      </c>
      <c r="F99" s="358">
        <v>42970</v>
      </c>
      <c r="G99" s="355"/>
      <c r="H99" s="355"/>
      <c r="I99" s="355">
        <v>8.8000000000000007</v>
      </c>
      <c r="J99" s="355">
        <v>4.1500000000000004</v>
      </c>
      <c r="K99" s="355"/>
      <c r="L99" s="355"/>
      <c r="M99" s="355"/>
      <c r="N99" t="s">
        <v>803</v>
      </c>
      <c r="O99" s="341"/>
      <c r="P99" s="428" t="s">
        <v>803</v>
      </c>
      <c r="Q99" s="341"/>
      <c r="R99" s="106" t="s">
        <v>803</v>
      </c>
      <c r="S99" s="341"/>
      <c r="T99" s="106" t="s">
        <v>803</v>
      </c>
      <c r="U99" s="106" t="s">
        <v>803</v>
      </c>
      <c r="V99" s="448" t="s">
        <v>803</v>
      </c>
      <c r="W99" s="106"/>
      <c r="Y99" s="589"/>
    </row>
    <row r="100" spans="1:25">
      <c r="A100" s="588" t="s">
        <v>178</v>
      </c>
      <c r="B100" s="355" t="s">
        <v>2498</v>
      </c>
      <c r="C100" s="355" t="s">
        <v>179</v>
      </c>
      <c r="D100" s="91"/>
      <c r="E100" s="355">
        <v>3</v>
      </c>
      <c r="F100" s="358">
        <v>42970</v>
      </c>
      <c r="G100" s="355"/>
      <c r="H100" s="355"/>
      <c r="I100" s="355">
        <v>8.8000000000000007</v>
      </c>
      <c r="J100" s="355">
        <v>4.1500000000000004</v>
      </c>
      <c r="K100" s="355"/>
      <c r="L100" s="355"/>
      <c r="M100" s="355"/>
      <c r="N100" t="s">
        <v>803</v>
      </c>
      <c r="O100" s="341"/>
      <c r="P100" s="428" t="s">
        <v>803</v>
      </c>
      <c r="Q100" s="341"/>
      <c r="R100" s="106" t="s">
        <v>803</v>
      </c>
      <c r="S100" s="341"/>
      <c r="T100" s="106" t="s">
        <v>803</v>
      </c>
      <c r="U100" s="106" t="s">
        <v>803</v>
      </c>
      <c r="V100" s="448" t="s">
        <v>803</v>
      </c>
      <c r="W100" s="106"/>
      <c r="Y100" s="589"/>
    </row>
    <row r="101" spans="1:25">
      <c r="A101" s="588" t="s">
        <v>178</v>
      </c>
      <c r="B101" s="355" t="s">
        <v>2498</v>
      </c>
      <c r="C101" s="355" t="s">
        <v>179</v>
      </c>
      <c r="D101" s="91"/>
      <c r="E101" s="355">
        <v>4</v>
      </c>
      <c r="F101" s="358">
        <v>42970</v>
      </c>
      <c r="G101" s="355"/>
      <c r="H101" s="355"/>
      <c r="I101" s="355">
        <v>8.8000000000000007</v>
      </c>
      <c r="J101" s="355">
        <v>4.1500000000000004</v>
      </c>
      <c r="K101" s="355"/>
      <c r="L101" s="355"/>
      <c r="M101" s="355"/>
      <c r="N101" t="s">
        <v>803</v>
      </c>
      <c r="O101" s="341"/>
      <c r="P101" s="428" t="s">
        <v>803</v>
      </c>
      <c r="Q101" s="341"/>
      <c r="R101" s="106" t="s">
        <v>803</v>
      </c>
      <c r="S101" s="341"/>
      <c r="T101" s="106" t="s">
        <v>803</v>
      </c>
      <c r="U101" s="106" t="s">
        <v>803</v>
      </c>
      <c r="V101" s="448" t="s">
        <v>803</v>
      </c>
      <c r="W101" s="106"/>
      <c r="Y101" s="589"/>
    </row>
    <row r="102" spans="1:25">
      <c r="A102" s="588" t="s">
        <v>178</v>
      </c>
      <c r="B102" s="355" t="s">
        <v>2498</v>
      </c>
      <c r="C102" s="355" t="s">
        <v>179</v>
      </c>
      <c r="D102" s="91"/>
      <c r="E102" s="355">
        <v>5</v>
      </c>
      <c r="F102" s="358">
        <v>42970</v>
      </c>
      <c r="G102" s="355"/>
      <c r="H102" s="355"/>
      <c r="I102" s="355">
        <v>8.8000000000000007</v>
      </c>
      <c r="J102" s="355">
        <v>4.1500000000000004</v>
      </c>
      <c r="K102" s="355"/>
      <c r="L102" s="355"/>
      <c r="M102" s="355"/>
      <c r="N102" t="s">
        <v>803</v>
      </c>
      <c r="O102" s="341"/>
      <c r="P102" s="428" t="s">
        <v>803</v>
      </c>
      <c r="Q102" s="341"/>
      <c r="R102" s="106" t="s">
        <v>803</v>
      </c>
      <c r="S102" s="341"/>
      <c r="T102" s="106" t="s">
        <v>803</v>
      </c>
      <c r="U102" s="106" t="s">
        <v>803</v>
      </c>
      <c r="V102" s="448" t="s">
        <v>803</v>
      </c>
      <c r="W102" s="106"/>
      <c r="Y102" s="589"/>
    </row>
    <row r="103" spans="1:25">
      <c r="A103" s="588" t="s">
        <v>178</v>
      </c>
      <c r="B103" s="355" t="s">
        <v>2498</v>
      </c>
      <c r="C103" s="355" t="s">
        <v>179</v>
      </c>
      <c r="D103" s="91"/>
      <c r="E103" s="355">
        <v>6</v>
      </c>
      <c r="F103" s="358">
        <v>42970</v>
      </c>
      <c r="G103" s="355"/>
      <c r="H103" s="355"/>
      <c r="I103" s="355">
        <v>8.8000000000000007</v>
      </c>
      <c r="J103" s="355">
        <v>4.1500000000000004</v>
      </c>
      <c r="K103" s="355"/>
      <c r="L103" s="355"/>
      <c r="M103" s="355"/>
      <c r="N103" t="s">
        <v>803</v>
      </c>
      <c r="O103" s="341"/>
      <c r="P103" s="428" t="s">
        <v>803</v>
      </c>
      <c r="Q103" s="341"/>
      <c r="R103" s="106" t="s">
        <v>803</v>
      </c>
      <c r="S103" s="341"/>
      <c r="T103" s="106" t="s">
        <v>803</v>
      </c>
      <c r="U103" s="106" t="s">
        <v>803</v>
      </c>
      <c r="V103" s="448" t="s">
        <v>803</v>
      </c>
      <c r="W103" s="106"/>
      <c r="Y103" s="589"/>
    </row>
    <row r="104" spans="1:25">
      <c r="A104" s="588" t="s">
        <v>178</v>
      </c>
      <c r="B104" s="355" t="s">
        <v>2498</v>
      </c>
      <c r="C104" s="355" t="s">
        <v>179</v>
      </c>
      <c r="D104" s="91"/>
      <c r="E104" s="355">
        <v>7</v>
      </c>
      <c r="F104" s="358">
        <v>42970</v>
      </c>
      <c r="G104" s="355"/>
      <c r="H104" s="355"/>
      <c r="I104" s="355">
        <v>8.8000000000000007</v>
      </c>
      <c r="J104" s="355">
        <v>4.1500000000000004</v>
      </c>
      <c r="K104" s="355"/>
      <c r="L104" s="355"/>
      <c r="M104" s="355"/>
      <c r="N104" t="s">
        <v>803</v>
      </c>
      <c r="O104" s="341"/>
      <c r="P104" s="428" t="s">
        <v>803</v>
      </c>
      <c r="Q104" s="341"/>
      <c r="R104" s="106" t="s">
        <v>803</v>
      </c>
      <c r="S104" s="341"/>
      <c r="T104" s="106" t="s">
        <v>803</v>
      </c>
      <c r="U104" s="106" t="s">
        <v>803</v>
      </c>
      <c r="V104" s="448" t="s">
        <v>803</v>
      </c>
      <c r="W104" s="106"/>
      <c r="Y104" s="589"/>
    </row>
    <row r="105" spans="1:25">
      <c r="A105" s="590" t="s">
        <v>178</v>
      </c>
      <c r="B105" s="469" t="s">
        <v>2498</v>
      </c>
      <c r="C105" s="469" t="s">
        <v>179</v>
      </c>
      <c r="D105" s="470"/>
      <c r="E105" s="469">
        <v>7.8</v>
      </c>
      <c r="F105" s="471">
        <v>42970</v>
      </c>
      <c r="G105" s="469"/>
      <c r="H105" s="469"/>
      <c r="I105" s="469">
        <v>8.8000000000000007</v>
      </c>
      <c r="J105" s="469">
        <v>4.1500000000000004</v>
      </c>
      <c r="K105" s="472">
        <v>9.6443613924050631</v>
      </c>
      <c r="L105" s="472">
        <v>3.7436434096782687</v>
      </c>
      <c r="M105" s="472">
        <v>0.3183126660761737</v>
      </c>
      <c r="N105">
        <v>9.8594165190434051</v>
      </c>
      <c r="O105" s="473"/>
      <c r="P105" s="428" t="s">
        <v>803</v>
      </c>
      <c r="Q105" s="473"/>
      <c r="R105" s="106" t="s">
        <v>803</v>
      </c>
      <c r="S105" s="473"/>
      <c r="T105" s="106" t="s">
        <v>803</v>
      </c>
      <c r="U105" s="106" t="s">
        <v>803</v>
      </c>
      <c r="V105" s="448" t="s">
        <v>803</v>
      </c>
      <c r="W105" s="106"/>
      <c r="Y105" s="589"/>
    </row>
    <row r="106" spans="1:25">
      <c r="A106" s="483" t="s">
        <v>178</v>
      </c>
      <c r="B106" s="150" t="s">
        <v>2498</v>
      </c>
      <c r="C106" s="150" t="s">
        <v>179</v>
      </c>
      <c r="E106" s="150">
        <v>0.5</v>
      </c>
      <c r="F106" s="151">
        <v>43339</v>
      </c>
      <c r="G106" s="435"/>
      <c r="H106" s="150">
        <v>2</v>
      </c>
      <c r="I106" s="150">
        <v>4.8499999999999996</v>
      </c>
      <c r="J106" s="150">
        <v>4.75</v>
      </c>
      <c r="K106" s="150" t="s">
        <v>811</v>
      </c>
      <c r="L106" s="150" t="s">
        <v>811</v>
      </c>
      <c r="M106" s="152" t="s">
        <v>811</v>
      </c>
      <c r="O106" s="106">
        <v>3.875</v>
      </c>
      <c r="P106" s="428">
        <v>40.458036896131247</v>
      </c>
      <c r="Q106" s="106">
        <v>1.3187088607594932</v>
      </c>
      <c r="R106" s="106">
        <v>33.283078559731926</v>
      </c>
      <c r="S106" s="106">
        <v>10.114753858158485</v>
      </c>
      <c r="T106" s="106">
        <v>37.53426806604682</v>
      </c>
      <c r="U106" s="106">
        <v>37.091794507303327</v>
      </c>
      <c r="V106" s="448" t="s">
        <v>1030</v>
      </c>
      <c r="W106" s="106"/>
      <c r="Y106" s="484" t="s">
        <v>803</v>
      </c>
    </row>
    <row r="107" spans="1:25">
      <c r="A107" s="483" t="s">
        <v>178</v>
      </c>
      <c r="B107" s="150" t="s">
        <v>2498</v>
      </c>
      <c r="C107" s="150" t="s">
        <v>179</v>
      </c>
      <c r="E107" s="150">
        <v>0.5</v>
      </c>
      <c r="F107" s="151">
        <v>43339</v>
      </c>
      <c r="G107" s="435"/>
      <c r="H107" s="150">
        <v>2</v>
      </c>
      <c r="I107" s="150">
        <v>7.6</v>
      </c>
      <c r="J107" s="150">
        <v>3</v>
      </c>
      <c r="K107" s="152">
        <v>0.8338227848101265</v>
      </c>
      <c r="L107" s="152">
        <v>3.4359238818565401</v>
      </c>
      <c r="M107" s="152">
        <v>0.36284029824865605</v>
      </c>
      <c r="N107">
        <v>11.238615397953872</v>
      </c>
      <c r="O107" s="106"/>
      <c r="P107" s="428" t="s">
        <v>803</v>
      </c>
      <c r="Q107" s="106"/>
      <c r="R107" s="106" t="s">
        <v>803</v>
      </c>
      <c r="S107" s="106"/>
      <c r="T107" s="106" t="s">
        <v>803</v>
      </c>
      <c r="U107" s="106" t="s">
        <v>803</v>
      </c>
      <c r="V107" s="448" t="s">
        <v>803</v>
      </c>
      <c r="W107" s="106"/>
      <c r="Y107" s="484" t="s">
        <v>803</v>
      </c>
    </row>
    <row r="108" spans="1:25">
      <c r="A108" s="483" t="s">
        <v>178</v>
      </c>
      <c r="B108" s="150" t="s">
        <v>2498</v>
      </c>
      <c r="C108" s="150" t="s">
        <v>179</v>
      </c>
      <c r="E108" s="150">
        <v>1</v>
      </c>
      <c r="F108" s="151">
        <v>43339</v>
      </c>
      <c r="G108" s="435"/>
      <c r="H108" s="150"/>
      <c r="I108" s="150"/>
      <c r="J108" s="150"/>
      <c r="K108" s="150" t="s">
        <v>811</v>
      </c>
      <c r="L108" s="150" t="s">
        <v>811</v>
      </c>
      <c r="M108" s="152" t="s">
        <v>811</v>
      </c>
      <c r="O108" s="106"/>
      <c r="P108" s="428" t="s">
        <v>803</v>
      </c>
      <c r="Q108" s="106"/>
      <c r="R108" s="106" t="s">
        <v>803</v>
      </c>
      <c r="S108" s="106"/>
      <c r="T108" s="106" t="s">
        <v>803</v>
      </c>
      <c r="U108" s="106" t="s">
        <v>803</v>
      </c>
      <c r="V108" s="448" t="s">
        <v>803</v>
      </c>
      <c r="W108" s="106"/>
      <c r="Y108" s="484" t="s">
        <v>803</v>
      </c>
    </row>
    <row r="109" spans="1:25">
      <c r="A109" s="483" t="s">
        <v>178</v>
      </c>
      <c r="B109" s="150" t="s">
        <v>2498</v>
      </c>
      <c r="C109" s="150" t="s">
        <v>179</v>
      </c>
      <c r="E109" s="150">
        <v>1</v>
      </c>
      <c r="F109" s="151">
        <v>43339</v>
      </c>
      <c r="G109" s="435"/>
      <c r="H109" s="150"/>
      <c r="I109" s="150"/>
      <c r="J109" s="150"/>
      <c r="K109" s="150" t="s">
        <v>811</v>
      </c>
      <c r="L109" s="150" t="s">
        <v>811</v>
      </c>
      <c r="M109" s="152" t="s">
        <v>811</v>
      </c>
      <c r="O109" s="106"/>
      <c r="P109" s="428" t="s">
        <v>803</v>
      </c>
      <c r="Q109" s="106"/>
      <c r="R109" s="106" t="s">
        <v>803</v>
      </c>
      <c r="S109" s="106"/>
      <c r="T109" s="106" t="s">
        <v>803</v>
      </c>
      <c r="U109" s="106" t="s">
        <v>803</v>
      </c>
      <c r="V109" s="448" t="s">
        <v>803</v>
      </c>
      <c r="W109" s="106"/>
      <c r="Y109" s="484" t="s">
        <v>803</v>
      </c>
    </row>
    <row r="110" spans="1:25">
      <c r="A110" s="483" t="s">
        <v>178</v>
      </c>
      <c r="B110" s="150" t="s">
        <v>2498</v>
      </c>
      <c r="C110" s="150" t="s">
        <v>179</v>
      </c>
      <c r="E110" s="150">
        <v>2</v>
      </c>
      <c r="F110" s="151">
        <v>43339</v>
      </c>
      <c r="G110" s="435"/>
      <c r="H110" s="150"/>
      <c r="I110" s="150"/>
      <c r="J110" s="150"/>
      <c r="K110" s="150" t="s">
        <v>811</v>
      </c>
      <c r="L110" s="150" t="s">
        <v>811</v>
      </c>
      <c r="M110" s="152" t="s">
        <v>811</v>
      </c>
      <c r="O110" s="106"/>
      <c r="P110" s="428" t="s">
        <v>803</v>
      </c>
      <c r="Q110" s="106"/>
      <c r="R110" s="106" t="s">
        <v>803</v>
      </c>
      <c r="S110" s="106"/>
      <c r="T110" s="106" t="s">
        <v>803</v>
      </c>
      <c r="U110" s="106" t="s">
        <v>803</v>
      </c>
      <c r="V110" s="448" t="s">
        <v>803</v>
      </c>
      <c r="W110" s="106"/>
      <c r="Y110" s="484" t="s">
        <v>803</v>
      </c>
    </row>
    <row r="111" spans="1:25">
      <c r="A111" s="483" t="s">
        <v>178</v>
      </c>
      <c r="B111" s="150" t="s">
        <v>2498</v>
      </c>
      <c r="C111" s="150" t="s">
        <v>179</v>
      </c>
      <c r="E111" s="150">
        <v>2</v>
      </c>
      <c r="F111" s="151">
        <v>43339</v>
      </c>
      <c r="G111" s="435"/>
      <c r="H111" s="150"/>
      <c r="I111" s="150"/>
      <c r="J111" s="150"/>
      <c r="K111" s="150" t="s">
        <v>811</v>
      </c>
      <c r="L111" s="150" t="s">
        <v>811</v>
      </c>
      <c r="M111" s="152" t="s">
        <v>811</v>
      </c>
      <c r="O111" s="106"/>
      <c r="P111" s="428" t="s">
        <v>803</v>
      </c>
      <c r="Q111" s="106"/>
      <c r="R111" s="106" t="s">
        <v>803</v>
      </c>
      <c r="S111" s="106"/>
      <c r="T111" s="106" t="s">
        <v>803</v>
      </c>
      <c r="U111" s="106" t="s">
        <v>803</v>
      </c>
      <c r="V111" s="448" t="s">
        <v>803</v>
      </c>
      <c r="W111" s="106"/>
      <c r="Y111" s="484" t="s">
        <v>803</v>
      </c>
    </row>
    <row r="112" spans="1:25">
      <c r="A112" s="483" t="s">
        <v>178</v>
      </c>
      <c r="B112" s="150" t="s">
        <v>2498</v>
      </c>
      <c r="C112" s="150" t="s">
        <v>179</v>
      </c>
      <c r="E112" s="150">
        <v>3</v>
      </c>
      <c r="F112" s="151">
        <v>43339</v>
      </c>
      <c r="G112" s="435"/>
      <c r="H112" s="150"/>
      <c r="I112" s="150"/>
      <c r="J112" s="150"/>
      <c r="K112" s="150" t="s">
        <v>811</v>
      </c>
      <c r="L112" s="150" t="s">
        <v>811</v>
      </c>
      <c r="M112" s="152" t="s">
        <v>811</v>
      </c>
      <c r="O112" s="106"/>
      <c r="P112" s="428" t="s">
        <v>803</v>
      </c>
      <c r="Q112" s="106"/>
      <c r="R112" s="106" t="s">
        <v>803</v>
      </c>
      <c r="S112" s="106"/>
      <c r="T112" s="106" t="s">
        <v>803</v>
      </c>
      <c r="U112" s="106" t="s">
        <v>803</v>
      </c>
      <c r="V112" s="448" t="s">
        <v>803</v>
      </c>
      <c r="W112" s="106"/>
      <c r="Y112" s="484" t="s">
        <v>803</v>
      </c>
    </row>
    <row r="113" spans="1:25">
      <c r="A113" s="483" t="s">
        <v>178</v>
      </c>
      <c r="B113" s="150" t="s">
        <v>2498</v>
      </c>
      <c r="C113" s="150" t="s">
        <v>179</v>
      </c>
      <c r="E113" s="150">
        <v>3</v>
      </c>
      <c r="F113" s="151">
        <v>43339</v>
      </c>
      <c r="G113" s="435"/>
      <c r="H113" s="150"/>
      <c r="I113" s="150"/>
      <c r="J113" s="150"/>
      <c r="K113" s="150" t="s">
        <v>811</v>
      </c>
      <c r="L113" s="150" t="s">
        <v>811</v>
      </c>
      <c r="M113" s="152" t="s">
        <v>811</v>
      </c>
      <c r="O113" s="106"/>
      <c r="P113" s="428" t="s">
        <v>803</v>
      </c>
      <c r="Q113" s="106"/>
      <c r="R113" s="106" t="s">
        <v>803</v>
      </c>
      <c r="S113" s="106"/>
      <c r="T113" s="106" t="s">
        <v>803</v>
      </c>
      <c r="U113" s="106" t="s">
        <v>803</v>
      </c>
      <c r="V113" s="448" t="s">
        <v>803</v>
      </c>
      <c r="W113" s="106"/>
      <c r="Y113" s="484" t="s">
        <v>803</v>
      </c>
    </row>
    <row r="114" spans="1:25">
      <c r="A114" s="483" t="s">
        <v>178</v>
      </c>
      <c r="B114" s="150" t="s">
        <v>2498</v>
      </c>
      <c r="C114" s="150" t="s">
        <v>179</v>
      </c>
      <c r="E114" s="150">
        <v>3.85</v>
      </c>
      <c r="F114" s="151">
        <v>43339</v>
      </c>
      <c r="G114" s="435"/>
      <c r="H114" s="150"/>
      <c r="I114" s="150"/>
      <c r="J114" s="150"/>
      <c r="K114" s="150" t="s">
        <v>811</v>
      </c>
      <c r="L114" s="150" t="s">
        <v>811</v>
      </c>
      <c r="M114" s="152" t="s">
        <v>811</v>
      </c>
      <c r="O114" s="106"/>
      <c r="P114" s="428" t="s">
        <v>803</v>
      </c>
      <c r="Q114" s="106"/>
      <c r="R114" s="106" t="s">
        <v>803</v>
      </c>
      <c r="S114" s="106"/>
      <c r="T114" s="106" t="s">
        <v>803</v>
      </c>
      <c r="U114" s="106" t="s">
        <v>803</v>
      </c>
      <c r="V114" s="448" t="s">
        <v>803</v>
      </c>
      <c r="W114" s="106"/>
      <c r="Y114" s="484" t="s">
        <v>803</v>
      </c>
    </row>
    <row r="115" spans="1:25">
      <c r="A115" s="483" t="s">
        <v>178</v>
      </c>
      <c r="B115" s="150" t="s">
        <v>2498</v>
      </c>
      <c r="C115" s="150" t="s">
        <v>179</v>
      </c>
      <c r="E115" s="150">
        <v>4</v>
      </c>
      <c r="F115" s="151">
        <v>43339</v>
      </c>
      <c r="G115" s="435"/>
      <c r="H115" s="150"/>
      <c r="I115" s="150"/>
      <c r="J115" s="150"/>
      <c r="K115" s="150" t="s">
        <v>811</v>
      </c>
      <c r="L115" s="150" t="s">
        <v>811</v>
      </c>
      <c r="M115" s="152" t="s">
        <v>811</v>
      </c>
      <c r="O115" s="106"/>
      <c r="P115" s="428" t="s">
        <v>803</v>
      </c>
      <c r="Q115" s="106"/>
      <c r="R115" s="106" t="s">
        <v>803</v>
      </c>
      <c r="S115" s="106"/>
      <c r="T115" s="106" t="s">
        <v>803</v>
      </c>
      <c r="U115" s="106" t="s">
        <v>803</v>
      </c>
      <c r="V115" s="448" t="s">
        <v>803</v>
      </c>
      <c r="W115" s="106"/>
      <c r="Y115" s="484" t="s">
        <v>803</v>
      </c>
    </row>
    <row r="116" spans="1:25">
      <c r="A116" s="483" t="s">
        <v>178</v>
      </c>
      <c r="B116" s="150" t="s">
        <v>2498</v>
      </c>
      <c r="C116" s="150" t="s">
        <v>179</v>
      </c>
      <c r="E116" s="150">
        <v>5</v>
      </c>
      <c r="F116" s="151">
        <v>43339</v>
      </c>
      <c r="G116" s="435"/>
      <c r="H116" s="150"/>
      <c r="I116" s="150"/>
      <c r="J116" s="150"/>
      <c r="K116" s="150" t="s">
        <v>811</v>
      </c>
      <c r="L116" s="150" t="s">
        <v>811</v>
      </c>
      <c r="M116" s="152" t="s">
        <v>811</v>
      </c>
      <c r="O116" s="106"/>
      <c r="P116" s="428" t="s">
        <v>803</v>
      </c>
      <c r="Q116" s="106"/>
      <c r="R116" s="106" t="s">
        <v>803</v>
      </c>
      <c r="S116" s="106"/>
      <c r="T116" s="106" t="s">
        <v>803</v>
      </c>
      <c r="U116" s="106" t="s">
        <v>803</v>
      </c>
      <c r="V116" s="448" t="s">
        <v>803</v>
      </c>
      <c r="W116" s="106"/>
      <c r="Y116" s="484" t="s">
        <v>803</v>
      </c>
    </row>
    <row r="117" spans="1:25">
      <c r="A117" s="483" t="s">
        <v>178</v>
      </c>
      <c r="B117" s="150" t="s">
        <v>2498</v>
      </c>
      <c r="C117" s="150" t="s">
        <v>179</v>
      </c>
      <c r="E117" s="150">
        <v>6</v>
      </c>
      <c r="F117" s="151">
        <v>43339</v>
      </c>
      <c r="G117" s="435"/>
      <c r="H117" s="150"/>
      <c r="I117" s="150"/>
      <c r="J117" s="150"/>
      <c r="K117" s="150" t="s">
        <v>811</v>
      </c>
      <c r="L117" s="150" t="s">
        <v>811</v>
      </c>
      <c r="M117" s="152" t="s">
        <v>811</v>
      </c>
      <c r="O117" s="106"/>
      <c r="P117" s="428" t="s">
        <v>803</v>
      </c>
      <c r="Q117" s="106"/>
      <c r="R117" s="106" t="s">
        <v>803</v>
      </c>
      <c r="S117" s="106"/>
      <c r="T117" s="106" t="s">
        <v>803</v>
      </c>
      <c r="U117" s="106" t="s">
        <v>803</v>
      </c>
      <c r="V117" s="448" t="s">
        <v>803</v>
      </c>
      <c r="W117" s="106"/>
      <c r="Y117" s="484" t="s">
        <v>803</v>
      </c>
    </row>
    <row r="118" spans="1:25" ht="16.2" thickBot="1">
      <c r="A118" s="485" t="s">
        <v>178</v>
      </c>
      <c r="B118" s="438" t="s">
        <v>2498</v>
      </c>
      <c r="C118" s="438" t="s">
        <v>179</v>
      </c>
      <c r="D118" s="437"/>
      <c r="E118" s="438">
        <v>6.6</v>
      </c>
      <c r="F118" s="439">
        <v>43339</v>
      </c>
      <c r="G118" s="440"/>
      <c r="H118" s="438"/>
      <c r="I118" s="438"/>
      <c r="J118" s="438"/>
      <c r="K118" s="443">
        <v>1.80359493670886</v>
      </c>
      <c r="L118" s="443">
        <v>4.1201117299578067</v>
      </c>
      <c r="M118" s="443">
        <v>0.29027223859892487</v>
      </c>
      <c r="N118" s="437">
        <v>8.9908923183630982</v>
      </c>
      <c r="O118" s="449"/>
      <c r="P118" s="431" t="s">
        <v>803</v>
      </c>
      <c r="Q118" s="449"/>
      <c r="R118" s="449" t="s">
        <v>803</v>
      </c>
      <c r="S118" s="449"/>
      <c r="T118" s="449" t="s">
        <v>803</v>
      </c>
      <c r="U118" s="449" t="s">
        <v>803</v>
      </c>
      <c r="V118" s="450" t="s">
        <v>803</v>
      </c>
      <c r="W118" s="449"/>
      <c r="X118" s="437"/>
      <c r="Y118" s="486" t="s">
        <v>803</v>
      </c>
    </row>
    <row r="119" spans="1:25">
      <c r="A119" s="108" t="s">
        <v>2636</v>
      </c>
      <c r="B119" t="s">
        <v>414</v>
      </c>
      <c r="C119" t="s">
        <v>53</v>
      </c>
      <c r="D119" t="s">
        <v>942</v>
      </c>
      <c r="E119" s="173">
        <v>0.5</v>
      </c>
      <c r="F119" s="445">
        <v>42604</v>
      </c>
      <c r="G119" s="173" t="s">
        <v>942</v>
      </c>
      <c r="H119" s="173">
        <v>2</v>
      </c>
      <c r="I119" s="173">
        <v>6.85</v>
      </c>
      <c r="J119" s="173">
        <v>3.5</v>
      </c>
      <c r="K119" s="173">
        <v>5.08</v>
      </c>
      <c r="L119" s="173">
        <v>1.64</v>
      </c>
      <c r="M119" s="173" t="s">
        <v>2642</v>
      </c>
      <c r="N119">
        <v>10.531160000000002</v>
      </c>
      <c r="O119" s="106">
        <v>3.5</v>
      </c>
      <c r="P119" s="458">
        <v>41.926450779423959</v>
      </c>
      <c r="Q119" s="106">
        <v>7.18</v>
      </c>
      <c r="R119" s="106">
        <v>49.908111305393767</v>
      </c>
      <c r="S119" s="106">
        <v>13.318820000000002</v>
      </c>
      <c r="T119" s="106">
        <v>41.504318645965199</v>
      </c>
      <c r="U119" s="106">
        <v>44.446293576927644</v>
      </c>
      <c r="V119" s="448" t="s">
        <v>1030</v>
      </c>
      <c r="W119" s="106"/>
      <c r="Y119" s="571" t="s">
        <v>1031</v>
      </c>
    </row>
    <row r="120" spans="1:25">
      <c r="A120" s="108" t="s">
        <v>2636</v>
      </c>
      <c r="B120" t="s">
        <v>414</v>
      </c>
      <c r="C120" t="s">
        <v>53</v>
      </c>
      <c r="D120" t="s">
        <v>942</v>
      </c>
      <c r="E120" s="173">
        <v>1</v>
      </c>
      <c r="F120" s="445">
        <v>42604</v>
      </c>
      <c r="G120" s="173" t="s">
        <v>942</v>
      </c>
      <c r="H120" s="173"/>
      <c r="I120" s="173"/>
      <c r="J120" s="173"/>
      <c r="K120" s="173"/>
      <c r="L120" s="173"/>
      <c r="M120" s="173" t="s">
        <v>942</v>
      </c>
      <c r="O120" s="106"/>
      <c r="P120" s="428" t="s">
        <v>803</v>
      </c>
      <c r="Q120" s="106"/>
      <c r="R120" s="106" t="s">
        <v>803</v>
      </c>
      <c r="S120" s="106"/>
      <c r="T120" s="106" t="s">
        <v>803</v>
      </c>
      <c r="U120" s="106" t="s">
        <v>803</v>
      </c>
      <c r="V120" s="448" t="s">
        <v>803</v>
      </c>
      <c r="W120" s="106"/>
      <c r="Y120" t="s">
        <v>803</v>
      </c>
    </row>
    <row r="121" spans="1:25">
      <c r="A121" s="108" t="s">
        <v>2636</v>
      </c>
      <c r="B121" t="s">
        <v>414</v>
      </c>
      <c r="C121" t="s">
        <v>53</v>
      </c>
      <c r="D121" t="s">
        <v>942</v>
      </c>
      <c r="E121" s="173">
        <v>2</v>
      </c>
      <c r="F121" s="445">
        <v>42604</v>
      </c>
      <c r="G121" s="173" t="s">
        <v>942</v>
      </c>
      <c r="H121" s="173"/>
      <c r="I121" s="173"/>
      <c r="J121" s="173"/>
      <c r="K121" s="173"/>
      <c r="L121" s="173"/>
      <c r="M121" s="173" t="s">
        <v>942</v>
      </c>
      <c r="O121" s="106"/>
      <c r="P121" s="428" t="s">
        <v>803</v>
      </c>
      <c r="Q121" s="106"/>
      <c r="R121" s="106" t="s">
        <v>803</v>
      </c>
      <c r="S121" s="106"/>
      <c r="T121" s="106" t="s">
        <v>803</v>
      </c>
      <c r="U121" s="106" t="s">
        <v>803</v>
      </c>
      <c r="V121" s="448" t="s">
        <v>803</v>
      </c>
      <c r="W121" s="106"/>
      <c r="Y121" t="s">
        <v>803</v>
      </c>
    </row>
    <row r="122" spans="1:25">
      <c r="A122" s="108" t="s">
        <v>2636</v>
      </c>
      <c r="B122" t="s">
        <v>414</v>
      </c>
      <c r="C122" t="s">
        <v>53</v>
      </c>
      <c r="D122" t="s">
        <v>942</v>
      </c>
      <c r="E122" s="173">
        <v>3</v>
      </c>
      <c r="F122" s="445">
        <v>42604</v>
      </c>
      <c r="G122" s="173" t="s">
        <v>942</v>
      </c>
      <c r="H122" s="173"/>
      <c r="I122" s="173"/>
      <c r="J122" s="173"/>
      <c r="K122" s="173"/>
      <c r="L122" s="173"/>
      <c r="M122" s="173" t="s">
        <v>942</v>
      </c>
      <c r="O122" s="106"/>
      <c r="P122" s="428" t="s">
        <v>803</v>
      </c>
      <c r="Q122" s="106"/>
      <c r="R122" s="106" t="s">
        <v>803</v>
      </c>
      <c r="S122" s="106"/>
      <c r="T122" s="106" t="s">
        <v>803</v>
      </c>
      <c r="U122" s="106" t="s">
        <v>803</v>
      </c>
      <c r="V122" s="448" t="s">
        <v>803</v>
      </c>
      <c r="W122" s="106"/>
      <c r="Y122" t="s">
        <v>803</v>
      </c>
    </row>
    <row r="123" spans="1:25">
      <c r="A123" s="108" t="s">
        <v>2636</v>
      </c>
      <c r="B123" t="s">
        <v>414</v>
      </c>
      <c r="C123" t="s">
        <v>53</v>
      </c>
      <c r="D123" t="s">
        <v>942</v>
      </c>
      <c r="E123" s="173">
        <v>4</v>
      </c>
      <c r="F123" s="445">
        <v>42604</v>
      </c>
      <c r="G123" s="173" t="s">
        <v>942</v>
      </c>
      <c r="H123" s="173"/>
      <c r="I123" s="173"/>
      <c r="J123" s="173"/>
      <c r="K123" s="173"/>
      <c r="L123" s="173"/>
      <c r="M123" s="173" t="s">
        <v>942</v>
      </c>
      <c r="O123" s="106"/>
      <c r="P123" s="428" t="s">
        <v>803</v>
      </c>
      <c r="Q123" s="106"/>
      <c r="R123" s="106" t="s">
        <v>803</v>
      </c>
      <c r="S123" s="106"/>
      <c r="T123" s="106" t="s">
        <v>803</v>
      </c>
      <c r="U123" s="106" t="s">
        <v>803</v>
      </c>
      <c r="V123" s="448" t="s">
        <v>803</v>
      </c>
      <c r="W123" s="106"/>
      <c r="Y123" t="s">
        <v>803</v>
      </c>
    </row>
    <row r="124" spans="1:25">
      <c r="A124" s="108" t="s">
        <v>2636</v>
      </c>
      <c r="B124" t="s">
        <v>414</v>
      </c>
      <c r="C124" t="s">
        <v>53</v>
      </c>
      <c r="D124" t="s">
        <v>942</v>
      </c>
      <c r="E124" s="173">
        <v>5</v>
      </c>
      <c r="F124" s="445">
        <v>42604</v>
      </c>
      <c r="G124" s="173" t="s">
        <v>942</v>
      </c>
      <c r="H124" s="173"/>
      <c r="I124" s="173"/>
      <c r="J124" s="173"/>
      <c r="K124" s="173"/>
      <c r="L124" s="173"/>
      <c r="M124" s="173" t="s">
        <v>942</v>
      </c>
      <c r="O124" s="106"/>
      <c r="P124" s="428" t="s">
        <v>803</v>
      </c>
      <c r="Q124" s="106"/>
      <c r="R124" s="106" t="s">
        <v>803</v>
      </c>
      <c r="S124" s="106"/>
      <c r="T124" s="106" t="s">
        <v>803</v>
      </c>
      <c r="U124" s="106" t="s">
        <v>803</v>
      </c>
      <c r="V124" s="448" t="s">
        <v>803</v>
      </c>
      <c r="W124" s="106"/>
      <c r="Y124" t="s">
        <v>803</v>
      </c>
    </row>
    <row r="125" spans="1:25">
      <c r="A125" s="108" t="s">
        <v>2636</v>
      </c>
      <c r="B125" t="s">
        <v>414</v>
      </c>
      <c r="C125" t="s">
        <v>53</v>
      </c>
      <c r="D125" t="s">
        <v>942</v>
      </c>
      <c r="E125" s="173">
        <v>5.9</v>
      </c>
      <c r="F125" s="445">
        <v>42604</v>
      </c>
      <c r="G125" s="173" t="s">
        <v>942</v>
      </c>
      <c r="H125" s="173"/>
      <c r="I125" s="173"/>
      <c r="J125" s="173"/>
      <c r="K125" s="173">
        <v>9.2799999999999994</v>
      </c>
      <c r="L125" s="173">
        <v>4.26</v>
      </c>
      <c r="M125" s="173" t="s">
        <v>2653</v>
      </c>
      <c r="N125">
        <v>16.106480000000001</v>
      </c>
      <c r="O125" s="106"/>
      <c r="P125" s="428" t="s">
        <v>803</v>
      </c>
      <c r="Q125" s="106"/>
      <c r="R125" s="106" t="s">
        <v>803</v>
      </c>
      <c r="S125" s="106"/>
      <c r="T125" s="106" t="s">
        <v>803</v>
      </c>
      <c r="U125" s="106" t="s">
        <v>803</v>
      </c>
      <c r="V125" s="448" t="s">
        <v>803</v>
      </c>
      <c r="W125" s="106"/>
      <c r="Y125" t="s">
        <v>803</v>
      </c>
    </row>
    <row r="126" spans="1:25">
      <c r="A126" s="108" t="s">
        <v>2636</v>
      </c>
      <c r="B126" t="s">
        <v>414</v>
      </c>
      <c r="C126" t="s">
        <v>53</v>
      </c>
      <c r="D126" t="s">
        <v>942</v>
      </c>
      <c r="E126" s="173">
        <v>6</v>
      </c>
      <c r="F126" s="445">
        <v>42604</v>
      </c>
      <c r="G126" s="173" t="s">
        <v>942</v>
      </c>
      <c r="H126" s="173"/>
      <c r="I126" s="173"/>
      <c r="J126" s="173"/>
      <c r="K126" s="173"/>
      <c r="L126" s="173"/>
      <c r="M126" s="173" t="s">
        <v>942</v>
      </c>
      <c r="O126" s="106"/>
      <c r="P126" s="428" t="s">
        <v>803</v>
      </c>
      <c r="Q126" s="106"/>
      <c r="R126" s="106" t="s">
        <v>803</v>
      </c>
      <c r="S126" s="106"/>
      <c r="T126" s="106" t="s">
        <v>803</v>
      </c>
      <c r="U126" s="106" t="s">
        <v>803</v>
      </c>
      <c r="V126" s="448" t="s">
        <v>803</v>
      </c>
      <c r="W126" s="106"/>
      <c r="Y126" t="s">
        <v>803</v>
      </c>
    </row>
    <row r="127" spans="1:25">
      <c r="A127" s="91" t="s">
        <v>2636</v>
      </c>
      <c r="B127" s="409" t="s">
        <v>2498</v>
      </c>
      <c r="C127" s="409" t="s">
        <v>53</v>
      </c>
      <c r="D127" s="91"/>
      <c r="E127" s="409">
        <v>0.5</v>
      </c>
      <c r="F127" s="410">
        <v>43341</v>
      </c>
      <c r="G127" s="460"/>
      <c r="H127" s="409">
        <v>2</v>
      </c>
      <c r="I127" s="409">
        <v>7.3</v>
      </c>
      <c r="J127" s="409">
        <v>3.5</v>
      </c>
      <c r="K127" s="413">
        <v>0.87562721518987363</v>
      </c>
      <c r="L127" s="413">
        <v>0.27068692022679319</v>
      </c>
      <c r="M127" s="413">
        <v>0.29027223859892487</v>
      </c>
      <c r="N127">
        <v>8.9908923183630982</v>
      </c>
      <c r="O127" s="341">
        <v>3.5</v>
      </c>
      <c r="P127" s="428">
        <v>41.926450779423959</v>
      </c>
      <c r="Q127" s="441">
        <v>1.4173287974683544</v>
      </c>
      <c r="R127" s="106">
        <v>33.99060762381928</v>
      </c>
      <c r="S127" s="341">
        <v>13.486338477544647</v>
      </c>
      <c r="T127" s="341">
        <v>41.684643058835263</v>
      </c>
      <c r="U127" s="341">
        <v>39.200567154026167</v>
      </c>
      <c r="V127" s="442" t="s">
        <v>1030</v>
      </c>
      <c r="W127" s="341"/>
      <c r="X127" s="91"/>
      <c r="Y127" s="91" t="s">
        <v>803</v>
      </c>
    </row>
    <row r="128" spans="1:25">
      <c r="A128" s="91" t="s">
        <v>2636</v>
      </c>
      <c r="B128" s="409" t="s">
        <v>2498</v>
      </c>
      <c r="C128" s="409" t="s">
        <v>53</v>
      </c>
      <c r="D128" s="91"/>
      <c r="E128" s="409">
        <v>1</v>
      </c>
      <c r="F128" s="410">
        <v>43341</v>
      </c>
      <c r="G128" s="460"/>
      <c r="H128" s="409"/>
      <c r="I128" s="409"/>
      <c r="J128" s="409"/>
      <c r="K128" s="409" t="s">
        <v>811</v>
      </c>
      <c r="L128" s="409" t="s">
        <v>811</v>
      </c>
      <c r="M128" s="413" t="s">
        <v>811</v>
      </c>
      <c r="O128" s="341"/>
      <c r="P128" s="428" t="s">
        <v>803</v>
      </c>
      <c r="Q128" s="341"/>
      <c r="R128" s="106" t="s">
        <v>803</v>
      </c>
      <c r="S128" s="341"/>
      <c r="T128" s="341" t="s">
        <v>803</v>
      </c>
      <c r="U128" s="341" t="s">
        <v>803</v>
      </c>
      <c r="V128" s="442" t="s">
        <v>803</v>
      </c>
      <c r="W128" s="341"/>
      <c r="X128" s="91"/>
      <c r="Y128" s="91" t="s">
        <v>803</v>
      </c>
    </row>
    <row r="129" spans="1:25">
      <c r="A129" s="91" t="s">
        <v>2636</v>
      </c>
      <c r="B129" s="409" t="s">
        <v>2498</v>
      </c>
      <c r="C129" s="409" t="s">
        <v>53</v>
      </c>
      <c r="D129" s="91"/>
      <c r="E129" s="409">
        <v>2</v>
      </c>
      <c r="F129" s="410">
        <v>43341</v>
      </c>
      <c r="G129" s="460"/>
      <c r="H129" s="409"/>
      <c r="I129" s="409"/>
      <c r="J129" s="409"/>
      <c r="K129" s="409" t="s">
        <v>811</v>
      </c>
      <c r="L129" s="409" t="s">
        <v>811</v>
      </c>
      <c r="M129" s="413" t="s">
        <v>811</v>
      </c>
      <c r="O129" s="341"/>
      <c r="P129" s="428" t="s">
        <v>803</v>
      </c>
      <c r="Q129" s="341"/>
      <c r="R129" s="106" t="s">
        <v>803</v>
      </c>
      <c r="S129" s="341"/>
      <c r="T129" s="341" t="s">
        <v>803</v>
      </c>
      <c r="U129" s="341" t="s">
        <v>803</v>
      </c>
      <c r="V129" s="442" t="s">
        <v>803</v>
      </c>
      <c r="W129" s="341"/>
      <c r="X129" s="91"/>
      <c r="Y129" s="91" t="s">
        <v>803</v>
      </c>
    </row>
    <row r="130" spans="1:25">
      <c r="A130" s="91" t="s">
        <v>2636</v>
      </c>
      <c r="B130" s="409" t="s">
        <v>2498</v>
      </c>
      <c r="C130" s="409" t="s">
        <v>53</v>
      </c>
      <c r="D130" s="91"/>
      <c r="E130" s="409">
        <v>3</v>
      </c>
      <c r="F130" s="410">
        <v>43341</v>
      </c>
      <c r="G130" s="460"/>
      <c r="H130" s="409"/>
      <c r="I130" s="409"/>
      <c r="J130" s="409"/>
      <c r="K130" s="409" t="s">
        <v>811</v>
      </c>
      <c r="L130" s="409" t="s">
        <v>811</v>
      </c>
      <c r="M130" s="413" t="s">
        <v>811</v>
      </c>
      <c r="O130" s="341"/>
      <c r="P130" s="428" t="s">
        <v>803</v>
      </c>
      <c r="Q130" s="341"/>
      <c r="R130" s="106" t="s">
        <v>803</v>
      </c>
      <c r="S130" s="341"/>
      <c r="T130" s="341" t="s">
        <v>803</v>
      </c>
      <c r="U130" s="341" t="s">
        <v>803</v>
      </c>
      <c r="V130" s="442" t="s">
        <v>803</v>
      </c>
      <c r="W130" s="341"/>
      <c r="X130" s="91"/>
      <c r="Y130" s="91" t="s">
        <v>803</v>
      </c>
    </row>
    <row r="131" spans="1:25">
      <c r="A131" s="91" t="s">
        <v>2636</v>
      </c>
      <c r="B131" s="409" t="s">
        <v>2498</v>
      </c>
      <c r="C131" s="409" t="s">
        <v>53</v>
      </c>
      <c r="D131" s="91"/>
      <c r="E131" s="409">
        <v>4</v>
      </c>
      <c r="F131" s="410">
        <v>43341</v>
      </c>
      <c r="G131" s="460"/>
      <c r="H131" s="409"/>
      <c r="I131" s="409"/>
      <c r="J131" s="409"/>
      <c r="K131" s="409" t="s">
        <v>811</v>
      </c>
      <c r="L131" s="409" t="s">
        <v>811</v>
      </c>
      <c r="M131" s="413" t="s">
        <v>811</v>
      </c>
      <c r="O131" s="341"/>
      <c r="P131" s="428" t="s">
        <v>803</v>
      </c>
      <c r="Q131" s="341"/>
      <c r="R131" s="106" t="s">
        <v>803</v>
      </c>
      <c r="S131" s="341"/>
      <c r="T131" s="341" t="s">
        <v>803</v>
      </c>
      <c r="U131" s="341" t="s">
        <v>803</v>
      </c>
      <c r="V131" s="442" t="s">
        <v>803</v>
      </c>
      <c r="W131" s="341"/>
      <c r="X131" s="91"/>
      <c r="Y131" s="91" t="s">
        <v>803</v>
      </c>
    </row>
    <row r="132" spans="1:25">
      <c r="A132" s="91" t="s">
        <v>2636</v>
      </c>
      <c r="B132" s="409" t="s">
        <v>2498</v>
      </c>
      <c r="C132" s="409" t="s">
        <v>53</v>
      </c>
      <c r="D132" s="91"/>
      <c r="E132" s="409">
        <v>5</v>
      </c>
      <c r="F132" s="410">
        <v>43341</v>
      </c>
      <c r="G132" s="460"/>
      <c r="H132" s="409"/>
      <c r="I132" s="409"/>
      <c r="J132" s="409"/>
      <c r="K132" s="409" t="s">
        <v>811</v>
      </c>
      <c r="L132" s="409" t="s">
        <v>811</v>
      </c>
      <c r="M132" s="413" t="s">
        <v>811</v>
      </c>
      <c r="O132" s="341"/>
      <c r="P132" s="428" t="s">
        <v>803</v>
      </c>
      <c r="Q132" s="341"/>
      <c r="R132" s="106" t="s">
        <v>803</v>
      </c>
      <c r="S132" s="341"/>
      <c r="T132" s="341" t="s">
        <v>803</v>
      </c>
      <c r="U132" s="341" t="s">
        <v>803</v>
      </c>
      <c r="V132" s="442" t="s">
        <v>803</v>
      </c>
      <c r="W132" s="341"/>
      <c r="X132" s="91"/>
      <c r="Y132" s="91" t="s">
        <v>803</v>
      </c>
    </row>
    <row r="133" spans="1:25">
      <c r="A133" s="91" t="s">
        <v>2636</v>
      </c>
      <c r="B133" s="409" t="s">
        <v>2498</v>
      </c>
      <c r="C133" s="409" t="s">
        <v>53</v>
      </c>
      <c r="D133" s="91"/>
      <c r="E133" s="409">
        <v>6</v>
      </c>
      <c r="F133" s="410">
        <v>43341</v>
      </c>
      <c r="G133" s="460"/>
      <c r="H133" s="409"/>
      <c r="I133" s="409"/>
      <c r="J133" s="409"/>
      <c r="K133" s="409" t="s">
        <v>811</v>
      </c>
      <c r="L133" s="409" t="s">
        <v>811</v>
      </c>
      <c r="M133" s="413" t="s">
        <v>811</v>
      </c>
      <c r="O133" s="341"/>
      <c r="P133" s="428" t="s">
        <v>803</v>
      </c>
      <c r="Q133" s="341"/>
      <c r="R133" s="106" t="s">
        <v>803</v>
      </c>
      <c r="S133" s="341"/>
      <c r="T133" s="341" t="s">
        <v>803</v>
      </c>
      <c r="U133" s="341" t="s">
        <v>803</v>
      </c>
      <c r="V133" s="442" t="s">
        <v>803</v>
      </c>
      <c r="W133" s="341"/>
      <c r="X133" s="91"/>
      <c r="Y133" s="91" t="s">
        <v>803</v>
      </c>
    </row>
    <row r="134" spans="1:25" ht="16.2" thickBot="1">
      <c r="A134" s="463" t="s">
        <v>2636</v>
      </c>
      <c r="B134" s="462" t="s">
        <v>2498</v>
      </c>
      <c r="C134" s="462" t="s">
        <v>53</v>
      </c>
      <c r="D134" s="463"/>
      <c r="E134" s="462">
        <v>6.3</v>
      </c>
      <c r="F134" s="464">
        <v>43341</v>
      </c>
      <c r="G134" s="465"/>
      <c r="H134" s="462"/>
      <c r="I134" s="462"/>
      <c r="J134" s="462"/>
      <c r="K134" s="466">
        <v>1.9590303797468351</v>
      </c>
      <c r="L134" s="466">
        <v>0.28352450566983173</v>
      </c>
      <c r="M134" s="466">
        <v>0.58054447719784974</v>
      </c>
      <c r="N134">
        <v>17.981784636726196</v>
      </c>
      <c r="O134" s="467"/>
      <c r="P134" s="431" t="s">
        <v>803</v>
      </c>
      <c r="Q134" s="467"/>
      <c r="R134" s="449" t="s">
        <v>803</v>
      </c>
      <c r="S134" s="467"/>
      <c r="T134" s="467" t="s">
        <v>803</v>
      </c>
      <c r="U134" s="467" t="s">
        <v>803</v>
      </c>
      <c r="V134" s="468" t="s">
        <v>803</v>
      </c>
      <c r="W134" s="467"/>
      <c r="X134" s="463"/>
      <c r="Y134" s="463" t="s">
        <v>803</v>
      </c>
    </row>
    <row r="135" spans="1:25">
      <c r="A135" s="108" t="s">
        <v>2654</v>
      </c>
      <c r="B135" t="s">
        <v>414</v>
      </c>
      <c r="C135" t="s">
        <v>181</v>
      </c>
      <c r="D135" t="s">
        <v>942</v>
      </c>
      <c r="E135" s="173">
        <v>0.5</v>
      </c>
      <c r="F135" s="445">
        <v>42605</v>
      </c>
      <c r="G135" s="173" t="s">
        <v>942</v>
      </c>
      <c r="H135" s="173">
        <v>2</v>
      </c>
      <c r="I135" s="173">
        <v>2.7</v>
      </c>
      <c r="J135" s="173">
        <v>0.5</v>
      </c>
      <c r="K135" s="173">
        <v>12.33</v>
      </c>
      <c r="L135" s="173">
        <v>6.89</v>
      </c>
      <c r="M135" s="173" t="s">
        <v>2655</v>
      </c>
      <c r="N135">
        <v>18.584399999999999</v>
      </c>
      <c r="O135" s="106">
        <v>0.5</v>
      </c>
      <c r="P135" s="428">
        <v>70</v>
      </c>
      <c r="Q135" s="106">
        <v>11.75</v>
      </c>
      <c r="R135" s="106">
        <v>54.740225357273083</v>
      </c>
      <c r="S135" s="106">
        <v>23.540240000000001</v>
      </c>
      <c r="T135" s="106">
        <v>49.720946233380076</v>
      </c>
      <c r="U135" s="106">
        <v>58.153723863551058</v>
      </c>
      <c r="V135" s="448" t="s">
        <v>1030</v>
      </c>
      <c r="W135" s="106"/>
      <c r="Y135" s="571" t="s">
        <v>1031</v>
      </c>
    </row>
    <row r="136" spans="1:25">
      <c r="A136" s="108" t="s">
        <v>2654</v>
      </c>
      <c r="B136" t="s">
        <v>414</v>
      </c>
      <c r="C136" t="s">
        <v>181</v>
      </c>
      <c r="D136" t="s">
        <v>942</v>
      </c>
      <c r="E136" s="173">
        <v>1</v>
      </c>
      <c r="F136" s="445">
        <v>42605</v>
      </c>
      <c r="G136" s="173" t="s">
        <v>942</v>
      </c>
      <c r="H136" s="173"/>
      <c r="I136" s="173"/>
      <c r="J136" s="173"/>
      <c r="K136" s="173"/>
      <c r="L136" s="173"/>
      <c r="M136" s="173" t="s">
        <v>942</v>
      </c>
      <c r="O136" s="106"/>
      <c r="P136" s="428" t="s">
        <v>803</v>
      </c>
      <c r="Q136" s="106"/>
      <c r="R136" s="106" t="s">
        <v>803</v>
      </c>
      <c r="S136" s="106"/>
      <c r="T136" s="106" t="s">
        <v>803</v>
      </c>
      <c r="U136" s="106" t="s">
        <v>803</v>
      </c>
      <c r="V136" s="448" t="s">
        <v>803</v>
      </c>
      <c r="W136" s="106"/>
      <c r="Y136" t="s">
        <v>803</v>
      </c>
    </row>
    <row r="137" spans="1:25">
      <c r="A137" s="108" t="s">
        <v>2654</v>
      </c>
      <c r="B137" t="s">
        <v>414</v>
      </c>
      <c r="C137" t="s">
        <v>181</v>
      </c>
      <c r="D137" t="s">
        <v>942</v>
      </c>
      <c r="E137" s="173">
        <v>1.5</v>
      </c>
      <c r="F137" s="445">
        <v>42605</v>
      </c>
      <c r="G137" s="173" t="s">
        <v>942</v>
      </c>
      <c r="H137" s="173"/>
      <c r="I137" s="173"/>
      <c r="J137" s="173"/>
      <c r="K137" s="173"/>
      <c r="L137" s="173"/>
      <c r="M137" s="173" t="s">
        <v>942</v>
      </c>
      <c r="O137" s="106"/>
      <c r="P137" s="428" t="s">
        <v>803</v>
      </c>
      <c r="Q137" s="106"/>
      <c r="R137" s="106" t="s">
        <v>803</v>
      </c>
      <c r="S137" s="106"/>
      <c r="T137" s="106" t="s">
        <v>803</v>
      </c>
      <c r="U137" s="106" t="s">
        <v>803</v>
      </c>
      <c r="V137" s="448" t="s">
        <v>803</v>
      </c>
      <c r="W137" s="106"/>
      <c r="Y137" t="s">
        <v>803</v>
      </c>
    </row>
    <row r="138" spans="1:25">
      <c r="A138" s="108" t="s">
        <v>2654</v>
      </c>
      <c r="B138" t="s">
        <v>414</v>
      </c>
      <c r="C138" t="s">
        <v>181</v>
      </c>
      <c r="D138" t="s">
        <v>942</v>
      </c>
      <c r="E138" s="173">
        <v>1.7</v>
      </c>
      <c r="F138" s="445">
        <v>42605</v>
      </c>
      <c r="G138" s="173" t="s">
        <v>942</v>
      </c>
      <c r="H138" s="173"/>
      <c r="I138" s="173"/>
      <c r="J138" s="173"/>
      <c r="K138" s="173">
        <v>11.17</v>
      </c>
      <c r="L138" s="173">
        <v>8.3699999999999992</v>
      </c>
      <c r="M138" s="173" t="s">
        <v>2656</v>
      </c>
      <c r="N138">
        <v>28.496080000000003</v>
      </c>
      <c r="O138" s="106"/>
      <c r="P138" s="428" t="s">
        <v>803</v>
      </c>
      <c r="Q138" s="106"/>
      <c r="R138" s="106" t="s">
        <v>803</v>
      </c>
      <c r="S138" s="106"/>
      <c r="T138" s="106" t="s">
        <v>803</v>
      </c>
      <c r="U138" s="106" t="s">
        <v>803</v>
      </c>
      <c r="V138" s="448" t="s">
        <v>803</v>
      </c>
      <c r="W138" s="106"/>
      <c r="Y138" t="s">
        <v>803</v>
      </c>
    </row>
    <row r="139" spans="1:25" ht="16.2" thickBot="1">
      <c r="A139" s="436" t="s">
        <v>2654</v>
      </c>
      <c r="B139" s="437" t="s">
        <v>414</v>
      </c>
      <c r="C139" s="437" t="s">
        <v>181</v>
      </c>
      <c r="D139" s="437" t="s">
        <v>942</v>
      </c>
      <c r="E139" s="444">
        <v>2</v>
      </c>
      <c r="F139" s="446">
        <v>42605</v>
      </c>
      <c r="G139" s="444" t="s">
        <v>942</v>
      </c>
      <c r="H139" s="444"/>
      <c r="I139" s="444"/>
      <c r="J139" s="444"/>
      <c r="K139" s="444"/>
      <c r="L139" s="444"/>
      <c r="M139" s="444" t="s">
        <v>942</v>
      </c>
      <c r="O139" s="449"/>
      <c r="P139" s="431" t="s">
        <v>803</v>
      </c>
      <c r="Q139" s="449"/>
      <c r="R139" s="449" t="s">
        <v>803</v>
      </c>
      <c r="S139" s="449"/>
      <c r="T139" s="449" t="s">
        <v>803</v>
      </c>
      <c r="U139" s="449" t="s">
        <v>803</v>
      </c>
      <c r="V139" s="450" t="s">
        <v>803</v>
      </c>
      <c r="W139" s="449"/>
      <c r="X139" s="437"/>
      <c r="Y139" s="437" t="s">
        <v>803</v>
      </c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8"/>
  <sheetViews>
    <sheetView workbookViewId="0">
      <selection activeCell="I9" sqref="I9"/>
    </sheetView>
  </sheetViews>
  <sheetFormatPr defaultColWidth="11" defaultRowHeight="15.6"/>
  <cols>
    <col min="3" max="3" width="14.796875" customWidth="1"/>
    <col min="4" max="4" width="13.69921875" customWidth="1"/>
    <col min="5" max="5" width="13.19921875" customWidth="1"/>
  </cols>
  <sheetData>
    <row r="1" spans="1:19">
      <c r="A1" s="556" t="s">
        <v>784</v>
      </c>
      <c r="B1" s="556" t="s">
        <v>20</v>
      </c>
      <c r="C1" s="556" t="s">
        <v>701</v>
      </c>
      <c r="D1" s="557" t="s">
        <v>1005</v>
      </c>
      <c r="E1" s="558" t="s">
        <v>2657</v>
      </c>
      <c r="F1" s="559" t="s">
        <v>1006</v>
      </c>
      <c r="G1" s="560" t="s">
        <v>2658</v>
      </c>
      <c r="H1" s="561" t="s">
        <v>2659</v>
      </c>
      <c r="I1" s="561" t="s">
        <v>2660</v>
      </c>
      <c r="J1" s="562" t="s">
        <v>2661</v>
      </c>
      <c r="N1" s="433" t="s">
        <v>784</v>
      </c>
      <c r="O1" s="426" t="s">
        <v>20</v>
      </c>
      <c r="P1" s="426" t="s">
        <v>701</v>
      </c>
      <c r="Q1" s="423" t="s">
        <v>1005</v>
      </c>
      <c r="R1" s="426" t="s">
        <v>1006</v>
      </c>
      <c r="S1" s="426" t="s">
        <v>798</v>
      </c>
    </row>
    <row r="2" spans="1:19" ht="16.2" thickBot="1">
      <c r="N2" t="s">
        <v>182</v>
      </c>
      <c r="O2" t="s">
        <v>414</v>
      </c>
      <c r="P2" t="s">
        <v>2638</v>
      </c>
      <c r="Q2">
        <v>2018</v>
      </c>
      <c r="R2">
        <v>49.361671622006469</v>
      </c>
      <c r="S2" t="s">
        <v>370</v>
      </c>
    </row>
    <row r="3" spans="1:19" ht="16.2" thickBot="1">
      <c r="A3" s="2290" t="s">
        <v>1536</v>
      </c>
      <c r="B3" s="2291" t="s">
        <v>20</v>
      </c>
      <c r="C3" s="553" t="s">
        <v>701</v>
      </c>
      <c r="E3" s="555" t="s">
        <v>797</v>
      </c>
      <c r="F3" s="554" t="s">
        <v>1541</v>
      </c>
      <c r="N3" s="581" t="s">
        <v>175</v>
      </c>
      <c r="O3" s="479" t="s">
        <v>414</v>
      </c>
      <c r="P3" s="479" t="s">
        <v>177</v>
      </c>
      <c r="Q3">
        <v>2018</v>
      </c>
      <c r="R3">
        <v>46.141929222665219</v>
      </c>
      <c r="S3" t="s">
        <v>370</v>
      </c>
    </row>
    <row r="4" spans="1:19">
      <c r="A4" s="537" t="s">
        <v>222</v>
      </c>
      <c r="B4" s="538" t="s">
        <v>238</v>
      </c>
      <c r="C4" s="539" t="s">
        <v>1542</v>
      </c>
      <c r="E4" s="541" t="s">
        <v>2662</v>
      </c>
      <c r="F4" s="540">
        <v>46.51059088787364</v>
      </c>
      <c r="N4" s="581" t="s">
        <v>178</v>
      </c>
      <c r="O4" s="479" t="s">
        <v>414</v>
      </c>
      <c r="P4" s="479" t="s">
        <v>179</v>
      </c>
      <c r="Q4">
        <v>2018</v>
      </c>
      <c r="R4">
        <v>38.754368472962561</v>
      </c>
      <c r="S4" t="s">
        <v>370</v>
      </c>
    </row>
    <row r="5" spans="1:19">
      <c r="A5" s="542" t="s">
        <v>225</v>
      </c>
      <c r="B5" s="27" t="s">
        <v>238</v>
      </c>
      <c r="C5" s="31" t="s">
        <v>1544</v>
      </c>
      <c r="E5" s="543" t="s">
        <v>2662</v>
      </c>
      <c r="F5">
        <v>38.294843029132224</v>
      </c>
      <c r="N5" s="563"/>
      <c r="O5" s="563"/>
      <c r="P5" s="563"/>
      <c r="Q5" s="563"/>
      <c r="R5" s="563"/>
      <c r="S5" s="563"/>
    </row>
    <row r="6" spans="1:19">
      <c r="A6" s="542" t="s">
        <v>237</v>
      </c>
      <c r="B6" s="27" t="s">
        <v>238</v>
      </c>
      <c r="C6" s="141" t="s">
        <v>1545</v>
      </c>
      <c r="E6" s="543" t="s">
        <v>2662</v>
      </c>
      <c r="F6">
        <v>55.951832499889008</v>
      </c>
      <c r="N6" s="563"/>
      <c r="O6" s="563"/>
      <c r="P6" s="563"/>
      <c r="Q6" s="563"/>
      <c r="R6" s="563"/>
      <c r="S6" s="563"/>
    </row>
    <row r="7" spans="1:19" ht="16.2" thickBot="1">
      <c r="A7" s="542" t="s">
        <v>227</v>
      </c>
      <c r="B7" s="27" t="s">
        <v>238</v>
      </c>
      <c r="C7" s="27" t="s">
        <v>1547</v>
      </c>
      <c r="E7" s="543" t="s">
        <v>2662</v>
      </c>
      <c r="F7">
        <v>51.489701259544368</v>
      </c>
      <c r="N7" s="578" t="s">
        <v>784</v>
      </c>
      <c r="O7" s="579" t="s">
        <v>20</v>
      </c>
      <c r="P7" s="579" t="s">
        <v>701</v>
      </c>
      <c r="Q7" s="579" t="s">
        <v>1005</v>
      </c>
      <c r="R7" s="426" t="s">
        <v>1006</v>
      </c>
      <c r="S7" s="580" t="s">
        <v>798</v>
      </c>
    </row>
    <row r="8" spans="1:19" ht="16.2" thickBot="1">
      <c r="A8" s="542" t="s">
        <v>229</v>
      </c>
      <c r="B8" s="27" t="s">
        <v>238</v>
      </c>
      <c r="C8" s="27" t="s">
        <v>1552</v>
      </c>
      <c r="E8" s="543" t="s">
        <v>2662</v>
      </c>
      <c r="F8">
        <v>36.240429643477299</v>
      </c>
      <c r="N8" s="574" t="s">
        <v>118</v>
      </c>
      <c r="O8" s="575" t="s">
        <v>368</v>
      </c>
      <c r="P8" s="575" t="s">
        <v>828</v>
      </c>
      <c r="Q8">
        <v>2018</v>
      </c>
      <c r="R8">
        <v>42.213718399706877</v>
      </c>
      <c r="S8" t="s">
        <v>370</v>
      </c>
    </row>
    <row r="9" spans="1:19" ht="16.2" thickBot="1">
      <c r="A9" s="542" t="s">
        <v>241</v>
      </c>
      <c r="B9" s="27" t="s">
        <v>238</v>
      </c>
      <c r="C9" s="18" t="s">
        <v>1555</v>
      </c>
      <c r="E9" s="543" t="s">
        <v>2663</v>
      </c>
      <c r="F9">
        <v>39.236365954147054</v>
      </c>
      <c r="N9" s="572" t="s">
        <v>89</v>
      </c>
      <c r="O9" s="573" t="s">
        <v>368</v>
      </c>
      <c r="P9" s="573" t="s">
        <v>2664</v>
      </c>
      <c r="Q9">
        <v>2018</v>
      </c>
      <c r="R9">
        <v>43.636768589035825</v>
      </c>
      <c r="S9" t="s">
        <v>370</v>
      </c>
    </row>
    <row r="10" spans="1:19" ht="16.2" thickBot="1">
      <c r="A10" s="542" t="s">
        <v>235</v>
      </c>
      <c r="B10" s="27" t="s">
        <v>238</v>
      </c>
      <c r="C10" s="18" t="s">
        <v>1557</v>
      </c>
      <c r="E10" s="543" t="s">
        <v>2662</v>
      </c>
      <c r="F10">
        <v>39.433071292560555</v>
      </c>
      <c r="N10" s="574" t="s">
        <v>85</v>
      </c>
      <c r="O10" s="575" t="s">
        <v>368</v>
      </c>
      <c r="P10" s="575" t="s">
        <v>767</v>
      </c>
      <c r="Q10">
        <v>2018</v>
      </c>
      <c r="R10">
        <v>31.652122720094738</v>
      </c>
      <c r="S10" t="s">
        <v>370</v>
      </c>
    </row>
    <row r="11" spans="1:19" ht="16.2" thickBot="1">
      <c r="A11" s="544" t="s">
        <v>421</v>
      </c>
      <c r="B11" s="534" t="s">
        <v>238</v>
      </c>
      <c r="C11" s="545" t="s">
        <v>1558</v>
      </c>
      <c r="E11" s="546" t="s">
        <v>2662</v>
      </c>
      <c r="F11" s="451">
        <v>55.412367938045712</v>
      </c>
      <c r="N11" s="574" t="s">
        <v>68</v>
      </c>
      <c r="O11" s="575" t="s">
        <v>368</v>
      </c>
      <c r="P11" s="575" t="s">
        <v>959</v>
      </c>
      <c r="Q11">
        <v>2018</v>
      </c>
      <c r="R11">
        <v>33.69825497523663</v>
      </c>
      <c r="S11" t="s">
        <v>370</v>
      </c>
    </row>
    <row r="12" spans="1:19" ht="16.2" thickBot="1">
      <c r="A12" s="547" t="s">
        <v>265</v>
      </c>
      <c r="B12" s="548" t="s">
        <v>427</v>
      </c>
      <c r="C12" s="538" t="s">
        <v>2123</v>
      </c>
      <c r="E12" s="541" t="s">
        <v>2663</v>
      </c>
      <c r="F12" s="540">
        <v>24.86103931026074</v>
      </c>
      <c r="N12" s="572" t="s">
        <v>95</v>
      </c>
      <c r="O12" s="573" t="s">
        <v>368</v>
      </c>
      <c r="P12" s="573" t="s">
        <v>96</v>
      </c>
      <c r="Q12">
        <v>2018</v>
      </c>
      <c r="R12">
        <v>39.474967396695355</v>
      </c>
      <c r="S12" t="s">
        <v>370</v>
      </c>
    </row>
    <row r="13" spans="1:19" ht="16.2" thickBot="1">
      <c r="A13" s="549" t="s">
        <v>256</v>
      </c>
      <c r="B13" s="536" t="s">
        <v>427</v>
      </c>
      <c r="C13" s="27" t="s">
        <v>2130</v>
      </c>
      <c r="E13" s="543" t="s">
        <v>2662</v>
      </c>
      <c r="F13">
        <v>46.989364329852748</v>
      </c>
      <c r="N13" s="574" t="s">
        <v>103</v>
      </c>
      <c r="O13" s="575" t="s">
        <v>368</v>
      </c>
      <c r="P13" s="575" t="s">
        <v>400</v>
      </c>
      <c r="Q13">
        <v>2018</v>
      </c>
      <c r="R13">
        <v>59.897419954162366</v>
      </c>
      <c r="S13" t="s">
        <v>375</v>
      </c>
    </row>
    <row r="14" spans="1:19">
      <c r="A14" s="549" t="s">
        <v>268</v>
      </c>
      <c r="B14" s="536" t="s">
        <v>427</v>
      </c>
      <c r="C14" s="27" t="s">
        <v>2135</v>
      </c>
      <c r="E14" s="543" t="s">
        <v>2662</v>
      </c>
      <c r="F14">
        <v>38.466726035724335</v>
      </c>
      <c r="N14" s="574" t="s">
        <v>46</v>
      </c>
      <c r="O14" s="575" t="s">
        <v>368</v>
      </c>
      <c r="P14" s="575" t="s">
        <v>254</v>
      </c>
      <c r="Q14">
        <v>2018</v>
      </c>
      <c r="R14">
        <v>45.171812270703349</v>
      </c>
      <c r="S14" t="s">
        <v>370</v>
      </c>
    </row>
    <row r="15" spans="1:19">
      <c r="A15" s="549" t="s">
        <v>270</v>
      </c>
      <c r="B15" s="536" t="s">
        <v>427</v>
      </c>
      <c r="C15" s="27" t="s">
        <v>2136</v>
      </c>
      <c r="E15" s="543" t="s">
        <v>2662</v>
      </c>
      <c r="F15">
        <v>38.793875673701692</v>
      </c>
      <c r="N15" s="563"/>
      <c r="O15" s="563"/>
      <c r="P15" s="563"/>
      <c r="Q15" s="563"/>
      <c r="R15" s="563"/>
      <c r="S15" s="563"/>
    </row>
    <row r="16" spans="1:19">
      <c r="A16" s="549" t="s">
        <v>258</v>
      </c>
      <c r="B16" s="536" t="s">
        <v>427</v>
      </c>
      <c r="C16" s="27" t="s">
        <v>2137</v>
      </c>
      <c r="E16" s="543" t="s">
        <v>2662</v>
      </c>
      <c r="F16">
        <v>37.455889216372888</v>
      </c>
    </row>
    <row r="17" spans="1:6">
      <c r="A17" s="549" t="s">
        <v>272</v>
      </c>
      <c r="B17" s="536" t="s">
        <v>427</v>
      </c>
      <c r="C17" s="111" t="s">
        <v>2140</v>
      </c>
      <c r="E17" s="543" t="s">
        <v>2662</v>
      </c>
      <c r="F17">
        <v>47.310450187338695</v>
      </c>
    </row>
    <row r="18" spans="1:6">
      <c r="A18" s="549" t="s">
        <v>261</v>
      </c>
      <c r="B18" s="536" t="s">
        <v>427</v>
      </c>
      <c r="C18" s="111" t="s">
        <v>2142</v>
      </c>
      <c r="E18" s="543" t="s">
        <v>2662</v>
      </c>
      <c r="F18">
        <v>37.313384472025824</v>
      </c>
    </row>
    <row r="19" spans="1:6">
      <c r="A19" s="542" t="s">
        <v>274</v>
      </c>
      <c r="B19" s="536" t="s">
        <v>427</v>
      </c>
      <c r="C19" s="27" t="s">
        <v>2149</v>
      </c>
      <c r="E19" s="543" t="s">
        <v>418</v>
      </c>
      <c r="F19">
        <v>43.534227888382937</v>
      </c>
    </row>
    <row r="20" spans="1:6">
      <c r="A20" s="549" t="s">
        <v>276</v>
      </c>
      <c r="B20" s="536" t="s">
        <v>427</v>
      </c>
      <c r="C20" s="111" t="s">
        <v>2152</v>
      </c>
      <c r="E20" s="543" t="s">
        <v>2662</v>
      </c>
      <c r="F20">
        <v>49.576342658373669</v>
      </c>
    </row>
    <row r="21" spans="1:6">
      <c r="A21" s="549" t="s">
        <v>278</v>
      </c>
      <c r="B21" s="536" t="s">
        <v>427</v>
      </c>
      <c r="C21" s="27" t="s">
        <v>2154</v>
      </c>
      <c r="E21" s="543" t="s">
        <v>2662</v>
      </c>
      <c r="F21">
        <v>39.795964680540862</v>
      </c>
    </row>
    <row r="22" spans="1:6">
      <c r="A22" s="549" t="s">
        <v>263</v>
      </c>
      <c r="B22" s="536" t="s">
        <v>427</v>
      </c>
      <c r="C22" s="27" t="s">
        <v>2156</v>
      </c>
      <c r="E22" s="543" t="s">
        <v>2662</v>
      </c>
      <c r="F22">
        <v>44.528729265349789</v>
      </c>
    </row>
    <row r="23" spans="1:6">
      <c r="A23" s="549" t="s">
        <v>280</v>
      </c>
      <c r="B23" s="536" t="s">
        <v>427</v>
      </c>
      <c r="C23" s="27" t="s">
        <v>2162</v>
      </c>
      <c r="E23" s="543" t="s">
        <v>2662</v>
      </c>
      <c r="F23">
        <v>57.305476441886775</v>
      </c>
    </row>
    <row r="24" spans="1:6">
      <c r="A24" s="550" t="s">
        <v>282</v>
      </c>
      <c r="B24" s="551" t="s">
        <v>427</v>
      </c>
      <c r="C24" s="552" t="s">
        <v>2166</v>
      </c>
      <c r="E24" s="546" t="s">
        <v>2662</v>
      </c>
      <c r="F24" s="451">
        <v>42.175727856298657</v>
      </c>
    </row>
    <row r="25" spans="1:6">
      <c r="A25" s="537" t="s">
        <v>422</v>
      </c>
      <c r="B25" s="538" t="s">
        <v>423</v>
      </c>
      <c r="C25" s="538" t="s">
        <v>1808</v>
      </c>
      <c r="E25" s="541" t="s">
        <v>2665</v>
      </c>
      <c r="F25" s="540">
        <v>41.108882694796279</v>
      </c>
    </row>
    <row r="26" spans="1:6">
      <c r="A26" s="542" t="s">
        <v>246</v>
      </c>
      <c r="B26" s="27" t="s">
        <v>423</v>
      </c>
      <c r="C26" s="141" t="s">
        <v>1814</v>
      </c>
      <c r="E26" s="543" t="s">
        <v>2665</v>
      </c>
      <c r="F26">
        <v>39.566949805183519</v>
      </c>
    </row>
    <row r="27" spans="1:6">
      <c r="A27" s="542" t="s">
        <v>248</v>
      </c>
      <c r="B27" s="27" t="s">
        <v>423</v>
      </c>
      <c r="C27" s="27" t="s">
        <v>2121</v>
      </c>
      <c r="E27" s="543" t="s">
        <v>2665</v>
      </c>
      <c r="F27">
        <v>39.823813276436887</v>
      </c>
    </row>
    <row r="28" spans="1:6">
      <c r="A28" s="544" t="s">
        <v>250</v>
      </c>
      <c r="B28" s="534" t="s">
        <v>423</v>
      </c>
      <c r="C28" s="534" t="s">
        <v>1826</v>
      </c>
      <c r="E28" s="546" t="s">
        <v>2665</v>
      </c>
      <c r="F28" s="451">
        <v>61.798878788180069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8ABD8-7F8A-5B4C-8667-C098CC440DF9}">
  <dimension ref="A1:K196"/>
  <sheetViews>
    <sheetView topLeftCell="A95" workbookViewId="0">
      <selection activeCell="F61" sqref="F61"/>
    </sheetView>
  </sheetViews>
  <sheetFormatPr defaultColWidth="11" defaultRowHeight="15.6"/>
  <cols>
    <col min="2" max="2" width="15" customWidth="1"/>
    <col min="3" max="3" width="16" customWidth="1"/>
    <col min="4" max="4" width="26.296875" customWidth="1"/>
    <col min="5" max="5" width="38.796875" customWidth="1"/>
    <col min="6" max="6" width="13.796875" style="27" customWidth="1"/>
    <col min="7" max="7" width="15.296875" customWidth="1"/>
    <col min="8" max="8" width="42.69921875" customWidth="1"/>
    <col min="9" max="9" width="46" style="594" customWidth="1"/>
  </cols>
  <sheetData>
    <row r="1" spans="1:10">
      <c r="A1" s="594" t="s">
        <v>356</v>
      </c>
      <c r="D1" t="s">
        <v>357</v>
      </c>
    </row>
    <row r="2" spans="1:10">
      <c r="A2" s="594" t="s">
        <v>358</v>
      </c>
    </row>
    <row r="3" spans="1:10">
      <c r="A3" s="571" t="s">
        <v>359</v>
      </c>
    </row>
    <row r="4" spans="1:10">
      <c r="F4" s="108"/>
    </row>
    <row r="5" spans="1:10" ht="62.4">
      <c r="A5" s="1552" t="s">
        <v>360</v>
      </c>
      <c r="B5" s="1553" t="s">
        <v>361</v>
      </c>
      <c r="C5" s="1554" t="s">
        <v>362</v>
      </c>
      <c r="D5" s="1555" t="s">
        <v>363</v>
      </c>
      <c r="E5" s="1554" t="s">
        <v>364</v>
      </c>
      <c r="F5" s="1556" t="s">
        <v>365</v>
      </c>
      <c r="G5" s="1553" t="s">
        <v>25</v>
      </c>
      <c r="H5" s="1553" t="s">
        <v>366</v>
      </c>
      <c r="I5" s="1557" t="s">
        <v>367</v>
      </c>
      <c r="J5" s="1406"/>
    </row>
    <row r="6" spans="1:10">
      <c r="A6" s="1534"/>
      <c r="B6" s="1547" t="s">
        <v>368</v>
      </c>
      <c r="C6" s="1548" t="s">
        <v>35</v>
      </c>
      <c r="D6" s="1534"/>
      <c r="E6" s="1535"/>
      <c r="F6" s="1542">
        <v>48.695508457467561</v>
      </c>
      <c r="G6" s="1543" t="s">
        <v>369</v>
      </c>
      <c r="H6" s="1543" t="s">
        <v>370</v>
      </c>
      <c r="I6" s="1545" t="s">
        <v>371</v>
      </c>
      <c r="J6" s="1406"/>
    </row>
    <row r="7" spans="1:10">
      <c r="A7" s="1538" t="s">
        <v>38</v>
      </c>
      <c r="B7" s="1543" t="s">
        <v>368</v>
      </c>
      <c r="C7" s="1539" t="s">
        <v>372</v>
      </c>
      <c r="D7" s="1536" t="s">
        <v>373</v>
      </c>
      <c r="E7" s="1537" t="s">
        <v>371</v>
      </c>
      <c r="F7" s="1542">
        <v>46.325045609247312</v>
      </c>
      <c r="G7" s="1543" t="s">
        <v>45</v>
      </c>
      <c r="H7" s="1543" t="s">
        <v>370</v>
      </c>
      <c r="I7" s="1545" t="s">
        <v>371</v>
      </c>
      <c r="J7" s="595"/>
    </row>
    <row r="8" spans="1:10">
      <c r="A8" s="1538" t="s">
        <v>43</v>
      </c>
      <c r="B8" s="1543" t="s">
        <v>368</v>
      </c>
      <c r="C8" s="1539" t="s">
        <v>44</v>
      </c>
      <c r="D8" s="1538"/>
      <c r="E8" s="1539"/>
      <c r="F8" s="1542">
        <v>58.042482277830139</v>
      </c>
      <c r="G8" s="1543" t="s">
        <v>374</v>
      </c>
      <c r="H8" s="1543" t="s">
        <v>375</v>
      </c>
      <c r="I8" s="1545" t="s">
        <v>376</v>
      </c>
      <c r="J8" s="595"/>
    </row>
    <row r="9" spans="1:10">
      <c r="A9" s="1538" t="s">
        <v>91</v>
      </c>
      <c r="B9" s="1543" t="s">
        <v>368</v>
      </c>
      <c r="C9" s="1539" t="s">
        <v>377</v>
      </c>
      <c r="D9" s="1536" t="s">
        <v>378</v>
      </c>
      <c r="E9" s="1537" t="s">
        <v>376</v>
      </c>
      <c r="F9" s="1542">
        <v>59.066025529073961</v>
      </c>
      <c r="G9" s="1543" t="s">
        <v>45</v>
      </c>
      <c r="H9" s="1543" t="s">
        <v>375</v>
      </c>
      <c r="I9" s="1545" t="s">
        <v>376</v>
      </c>
      <c r="J9" s="595"/>
    </row>
    <row r="10" spans="1:10">
      <c r="A10" s="1538" t="s">
        <v>46</v>
      </c>
      <c r="B10" s="1543" t="s">
        <v>368</v>
      </c>
      <c r="C10" s="1539" t="s">
        <v>254</v>
      </c>
      <c r="D10" s="1536" t="s">
        <v>373</v>
      </c>
      <c r="E10" s="1537" t="s">
        <v>371</v>
      </c>
      <c r="F10" s="1542">
        <v>45.0717360383521</v>
      </c>
      <c r="G10" s="1543" t="s">
        <v>379</v>
      </c>
      <c r="H10" s="1543" t="s">
        <v>370</v>
      </c>
      <c r="I10" s="1545" t="s">
        <v>371</v>
      </c>
      <c r="J10" s="595"/>
    </row>
    <row r="11" spans="1:10">
      <c r="A11" s="1538"/>
      <c r="B11" s="1547" t="s">
        <v>368</v>
      </c>
      <c r="C11" s="1548" t="s">
        <v>50</v>
      </c>
      <c r="D11" s="1536"/>
      <c r="E11" s="1537"/>
      <c r="F11" s="1542">
        <v>68.203285521078627</v>
      </c>
      <c r="G11" s="1543" t="s">
        <v>380</v>
      </c>
      <c r="H11" s="1543" t="s">
        <v>375</v>
      </c>
      <c r="I11" s="1545" t="s">
        <v>376</v>
      </c>
      <c r="J11" s="595"/>
    </row>
    <row r="12" spans="1:10">
      <c r="A12" s="1538" t="s">
        <v>52</v>
      </c>
      <c r="B12" s="1543" t="s">
        <v>368</v>
      </c>
      <c r="C12" s="1539" t="s">
        <v>381</v>
      </c>
      <c r="D12" s="1536" t="s">
        <v>373</v>
      </c>
      <c r="E12" s="1537" t="s">
        <v>371</v>
      </c>
      <c r="F12" s="1542">
        <v>40.315438699727601</v>
      </c>
      <c r="G12" s="1543" t="s">
        <v>374</v>
      </c>
      <c r="H12" s="1543" t="s">
        <v>370</v>
      </c>
      <c r="I12" s="1545" t="s">
        <v>371</v>
      </c>
      <c r="J12" s="595"/>
    </row>
    <row r="13" spans="1:10">
      <c r="A13" s="1538" t="s">
        <v>54</v>
      </c>
      <c r="B13" s="1543" t="s">
        <v>368</v>
      </c>
      <c r="C13" s="1539" t="s">
        <v>382</v>
      </c>
      <c r="D13" s="1536" t="s">
        <v>378</v>
      </c>
      <c r="E13" s="1537" t="s">
        <v>376</v>
      </c>
      <c r="F13" s="1542"/>
      <c r="G13" s="1543"/>
      <c r="H13" s="1543"/>
      <c r="I13" s="1545" t="s">
        <v>376</v>
      </c>
      <c r="J13" s="595"/>
    </row>
    <row r="14" spans="1:10">
      <c r="A14" s="1538" t="s">
        <v>56</v>
      </c>
      <c r="B14" s="1543" t="s">
        <v>368</v>
      </c>
      <c r="C14" s="1539" t="s">
        <v>383</v>
      </c>
      <c r="D14" s="1536" t="s">
        <v>373</v>
      </c>
      <c r="E14" s="1537" t="s">
        <v>371</v>
      </c>
      <c r="F14" s="1542">
        <v>47.213359472282896</v>
      </c>
      <c r="G14" s="1543" t="s">
        <v>374</v>
      </c>
      <c r="H14" s="1543" t="s">
        <v>370</v>
      </c>
      <c r="I14" s="1545" t="s">
        <v>371</v>
      </c>
      <c r="J14" s="595"/>
    </row>
    <row r="15" spans="1:10">
      <c r="A15" s="1538" t="s">
        <v>58</v>
      </c>
      <c r="B15" s="1543" t="s">
        <v>368</v>
      </c>
      <c r="C15" s="1539" t="s">
        <v>384</v>
      </c>
      <c r="D15" s="1536" t="s">
        <v>373</v>
      </c>
      <c r="E15" s="1537" t="s">
        <v>371</v>
      </c>
      <c r="F15" s="1542">
        <v>40.542096759765002</v>
      </c>
      <c r="G15" s="1543" t="s">
        <v>45</v>
      </c>
      <c r="H15" s="1543" t="s">
        <v>370</v>
      </c>
      <c r="I15" s="1545" t="s">
        <v>371</v>
      </c>
      <c r="J15" s="595"/>
    </row>
    <row r="16" spans="1:10">
      <c r="A16" s="1538" t="s">
        <v>60</v>
      </c>
      <c r="B16" s="1543" t="s">
        <v>368</v>
      </c>
      <c r="C16" s="1539" t="s">
        <v>385</v>
      </c>
      <c r="D16" s="1536" t="s">
        <v>373</v>
      </c>
      <c r="E16" s="1537" t="s">
        <v>371</v>
      </c>
      <c r="F16" s="1542">
        <v>38.230806050739176</v>
      </c>
      <c r="G16" s="1543" t="s">
        <v>386</v>
      </c>
      <c r="H16" s="1543" t="s">
        <v>370</v>
      </c>
      <c r="I16" s="1545" t="s">
        <v>371</v>
      </c>
      <c r="J16" s="595"/>
    </row>
    <row r="17" spans="1:10">
      <c r="A17" s="1538" t="s">
        <v>63</v>
      </c>
      <c r="B17" s="1543" t="s">
        <v>368</v>
      </c>
      <c r="C17" s="1539" t="s">
        <v>387</v>
      </c>
      <c r="D17" s="1536" t="s">
        <v>373</v>
      </c>
      <c r="E17" s="1537" t="s">
        <v>371</v>
      </c>
      <c r="F17" s="1542">
        <v>37.619079130926004</v>
      </c>
      <c r="G17" s="1543" t="s">
        <v>374</v>
      </c>
      <c r="H17" s="1543" t="s">
        <v>370</v>
      </c>
      <c r="I17" s="1545" t="s">
        <v>371</v>
      </c>
      <c r="J17" s="595"/>
    </row>
    <row r="18" spans="1:10">
      <c r="A18" s="1538" t="s">
        <v>65</v>
      </c>
      <c r="B18" s="1543" t="s">
        <v>368</v>
      </c>
      <c r="C18" s="1539" t="s">
        <v>388</v>
      </c>
      <c r="D18" s="1536" t="s">
        <v>373</v>
      </c>
      <c r="E18" s="1537" t="s">
        <v>371</v>
      </c>
      <c r="F18" s="1542">
        <v>63.197448827355743</v>
      </c>
      <c r="G18" s="1543" t="s">
        <v>386</v>
      </c>
      <c r="H18" s="1543" t="s">
        <v>375</v>
      </c>
      <c r="I18" s="1546" t="s">
        <v>375</v>
      </c>
      <c r="J18" s="595"/>
    </row>
    <row r="19" spans="1:10">
      <c r="A19" s="1538" t="s">
        <v>68</v>
      </c>
      <c r="B19" s="1543" t="s">
        <v>368</v>
      </c>
      <c r="C19" s="1539" t="s">
        <v>389</v>
      </c>
      <c r="D19" s="1536" t="s">
        <v>373</v>
      </c>
      <c r="E19" s="1537" t="s">
        <v>371</v>
      </c>
      <c r="F19" s="1542">
        <v>34.595271836404507</v>
      </c>
      <c r="G19" s="1543" t="s">
        <v>374</v>
      </c>
      <c r="H19" s="1543" t="s">
        <v>370</v>
      </c>
      <c r="I19" s="1545" t="s">
        <v>371</v>
      </c>
      <c r="J19" s="595"/>
    </row>
    <row r="20" spans="1:10">
      <c r="A20" s="1538" t="s">
        <v>71</v>
      </c>
      <c r="B20" s="1543" t="s">
        <v>368</v>
      </c>
      <c r="C20" s="1539" t="s">
        <v>72</v>
      </c>
      <c r="D20" s="1536" t="s">
        <v>373</v>
      </c>
      <c r="E20" s="1537" t="s">
        <v>371</v>
      </c>
      <c r="F20" s="1542">
        <v>50.804958974242098</v>
      </c>
      <c r="G20" s="1543" t="s">
        <v>374</v>
      </c>
      <c r="H20" s="1543" t="s">
        <v>375</v>
      </c>
      <c r="I20" s="1545" t="s">
        <v>376</v>
      </c>
      <c r="J20" s="595"/>
    </row>
    <row r="21" spans="1:10">
      <c r="A21" s="1538" t="s">
        <v>74</v>
      </c>
      <c r="B21" s="1543" t="s">
        <v>368</v>
      </c>
      <c r="C21" s="1539" t="s">
        <v>390</v>
      </c>
      <c r="D21" s="1536" t="s">
        <v>373</v>
      </c>
      <c r="E21" s="1537" t="s">
        <v>371</v>
      </c>
      <c r="F21" s="1542">
        <v>59.619111158020928</v>
      </c>
      <c r="G21" s="1543" t="s">
        <v>374</v>
      </c>
      <c r="H21" s="1543" t="s">
        <v>375</v>
      </c>
      <c r="I21" s="1545" t="s">
        <v>376</v>
      </c>
      <c r="J21" s="595"/>
    </row>
    <row r="22" spans="1:10">
      <c r="A22" s="1538"/>
      <c r="B22" s="1547" t="s">
        <v>368</v>
      </c>
      <c r="C22" s="1548" t="s">
        <v>391</v>
      </c>
      <c r="D22" s="1536"/>
      <c r="E22" s="1537"/>
      <c r="F22" s="1542">
        <v>81.263633803642293</v>
      </c>
      <c r="G22" s="1543" t="s">
        <v>380</v>
      </c>
      <c r="H22" s="1543" t="s">
        <v>375</v>
      </c>
      <c r="I22" s="1545" t="s">
        <v>376</v>
      </c>
      <c r="J22" s="595"/>
    </row>
    <row r="23" spans="1:10">
      <c r="A23" s="1538" t="s">
        <v>76</v>
      </c>
      <c r="B23" s="1543" t="s">
        <v>368</v>
      </c>
      <c r="C23" s="1539" t="s">
        <v>77</v>
      </c>
      <c r="D23" s="1536" t="s">
        <v>378</v>
      </c>
      <c r="E23" s="1537" t="s">
        <v>376</v>
      </c>
      <c r="F23" s="1542"/>
      <c r="G23" s="1543"/>
      <c r="H23" s="1543"/>
      <c r="I23" s="1545" t="s">
        <v>376</v>
      </c>
      <c r="J23" s="595"/>
    </row>
    <row r="24" spans="1:10">
      <c r="A24" s="1538" t="s">
        <v>78</v>
      </c>
      <c r="B24" s="1543" t="s">
        <v>368</v>
      </c>
      <c r="C24" s="1539" t="s">
        <v>79</v>
      </c>
      <c r="D24" s="1536" t="s">
        <v>378</v>
      </c>
      <c r="E24" s="1537" t="s">
        <v>376</v>
      </c>
      <c r="F24" s="1542">
        <v>44.732626477355304</v>
      </c>
      <c r="G24" s="1543" t="s">
        <v>45</v>
      </c>
      <c r="H24" s="1543" t="s">
        <v>370</v>
      </c>
      <c r="I24" s="1545" t="s">
        <v>376</v>
      </c>
      <c r="J24" s="595"/>
    </row>
    <row r="25" spans="1:10">
      <c r="A25" s="1538" t="s">
        <v>80</v>
      </c>
      <c r="B25" s="1543" t="s">
        <v>368</v>
      </c>
      <c r="C25" s="1539" t="s">
        <v>392</v>
      </c>
      <c r="D25" s="1536" t="s">
        <v>378</v>
      </c>
      <c r="E25" s="1537" t="s">
        <v>376</v>
      </c>
      <c r="F25" s="1542">
        <v>49.333874410351271</v>
      </c>
      <c r="G25" s="1543" t="s">
        <v>374</v>
      </c>
      <c r="H25" s="1543" t="s">
        <v>370</v>
      </c>
      <c r="I25" s="1545" t="s">
        <v>376</v>
      </c>
      <c r="J25" s="595"/>
    </row>
    <row r="26" spans="1:10">
      <c r="A26" s="1538"/>
      <c r="B26" s="1547" t="s">
        <v>368</v>
      </c>
      <c r="C26" s="1548" t="s">
        <v>82</v>
      </c>
      <c r="D26" s="1536"/>
      <c r="E26" s="1537"/>
      <c r="F26" s="1542">
        <v>56.624092435441938</v>
      </c>
      <c r="G26" s="1543" t="s">
        <v>369</v>
      </c>
      <c r="H26" s="1543" t="s">
        <v>375</v>
      </c>
      <c r="I26" s="1545" t="s">
        <v>376</v>
      </c>
      <c r="J26" s="595"/>
    </row>
    <row r="27" spans="1:10">
      <c r="A27" s="1538"/>
      <c r="B27" s="1547" t="s">
        <v>368</v>
      </c>
      <c r="C27" s="1548" t="s">
        <v>84</v>
      </c>
      <c r="D27" s="1536"/>
      <c r="E27" s="1537"/>
      <c r="F27" s="1542">
        <v>47.858038242426453</v>
      </c>
      <c r="G27" s="1543" t="s">
        <v>374</v>
      </c>
      <c r="H27" s="1543" t="s">
        <v>370</v>
      </c>
      <c r="I27" s="1545" t="s">
        <v>371</v>
      </c>
      <c r="J27" s="595"/>
    </row>
    <row r="28" spans="1:10">
      <c r="A28" s="1538" t="s">
        <v>85</v>
      </c>
      <c r="B28" s="1543" t="s">
        <v>368</v>
      </c>
      <c r="C28" s="1539" t="s">
        <v>393</v>
      </c>
      <c r="D28" s="1536" t="s">
        <v>373</v>
      </c>
      <c r="E28" s="1537" t="s">
        <v>371</v>
      </c>
      <c r="F28" s="1542">
        <v>38.406787620694203</v>
      </c>
      <c r="G28" s="1543" t="s">
        <v>374</v>
      </c>
      <c r="H28" s="1543" t="s">
        <v>370</v>
      </c>
      <c r="I28" s="1545" t="s">
        <v>371</v>
      </c>
      <c r="J28" s="595"/>
    </row>
    <row r="29" spans="1:10">
      <c r="A29" s="1538" t="s">
        <v>87</v>
      </c>
      <c r="B29" s="1543" t="s">
        <v>368</v>
      </c>
      <c r="C29" s="1539" t="s">
        <v>394</v>
      </c>
      <c r="D29" s="1536" t="s">
        <v>373</v>
      </c>
      <c r="E29" s="1537" t="s">
        <v>371</v>
      </c>
      <c r="F29" s="1542">
        <v>42.556737045301617</v>
      </c>
      <c r="G29" s="1543" t="s">
        <v>374</v>
      </c>
      <c r="H29" s="1543" t="s">
        <v>370</v>
      </c>
      <c r="I29" s="1545" t="s">
        <v>371</v>
      </c>
      <c r="J29" s="595"/>
    </row>
    <row r="30" spans="1:10">
      <c r="A30" s="1538" t="s">
        <v>89</v>
      </c>
      <c r="B30" s="1543" t="s">
        <v>368</v>
      </c>
      <c r="C30" s="1539" t="s">
        <v>90</v>
      </c>
      <c r="D30" s="1538"/>
      <c r="E30" s="1539"/>
      <c r="F30" s="1542">
        <v>57.915539100306788</v>
      </c>
      <c r="G30" s="1543" t="s">
        <v>374</v>
      </c>
      <c r="H30" s="1543" t="s">
        <v>375</v>
      </c>
      <c r="I30" s="1545" t="s">
        <v>376</v>
      </c>
      <c r="J30" s="595"/>
    </row>
    <row r="31" spans="1:10">
      <c r="A31" s="1538" t="s">
        <v>93</v>
      </c>
      <c r="B31" s="1543" t="s">
        <v>368</v>
      </c>
      <c r="C31" s="1539" t="s">
        <v>395</v>
      </c>
      <c r="D31" s="1536" t="s">
        <v>373</v>
      </c>
      <c r="E31" s="1537" t="s">
        <v>371</v>
      </c>
      <c r="F31" s="1542">
        <v>53.877323936828773</v>
      </c>
      <c r="G31" s="1543" t="s">
        <v>374</v>
      </c>
      <c r="H31" s="1543" t="s">
        <v>375</v>
      </c>
      <c r="I31" s="1545" t="s">
        <v>376</v>
      </c>
      <c r="J31" s="595"/>
    </row>
    <row r="32" spans="1:10">
      <c r="A32" s="1538" t="s">
        <v>95</v>
      </c>
      <c r="B32" s="1543" t="s">
        <v>368</v>
      </c>
      <c r="C32" s="1539" t="s">
        <v>396</v>
      </c>
      <c r="D32" s="1536" t="s">
        <v>397</v>
      </c>
      <c r="E32" s="1537" t="s">
        <v>371</v>
      </c>
      <c r="F32" s="1542">
        <v>42.187244410129502</v>
      </c>
      <c r="G32" s="1543" t="s">
        <v>379</v>
      </c>
      <c r="H32" s="1543" t="s">
        <v>370</v>
      </c>
      <c r="I32" s="1545" t="s">
        <v>371</v>
      </c>
      <c r="J32" s="595"/>
    </row>
    <row r="33" spans="1:10">
      <c r="A33" s="1538" t="s">
        <v>97</v>
      </c>
      <c r="B33" s="1543" t="s">
        <v>368</v>
      </c>
      <c r="C33" s="1539" t="s">
        <v>98</v>
      </c>
      <c r="D33" s="1538"/>
      <c r="E33" s="1539"/>
      <c r="F33" s="1542"/>
      <c r="G33" s="1543"/>
      <c r="H33" s="1543"/>
      <c r="I33" s="1546"/>
      <c r="J33" s="595"/>
    </row>
    <row r="34" spans="1:10">
      <c r="A34" s="1538" t="s">
        <v>99</v>
      </c>
      <c r="B34" s="1543" t="s">
        <v>368</v>
      </c>
      <c r="C34" s="1539" t="s">
        <v>398</v>
      </c>
      <c r="D34" s="1536" t="s">
        <v>373</v>
      </c>
      <c r="E34" s="1537" t="s">
        <v>371</v>
      </c>
      <c r="F34" s="1542"/>
      <c r="G34" s="1543"/>
      <c r="H34" s="1543"/>
      <c r="I34" s="1545" t="s">
        <v>371</v>
      </c>
      <c r="J34" s="595"/>
    </row>
    <row r="35" spans="1:10">
      <c r="A35" s="1538" t="s">
        <v>101</v>
      </c>
      <c r="B35" s="1543" t="s">
        <v>368</v>
      </c>
      <c r="C35" s="1539" t="s">
        <v>399</v>
      </c>
      <c r="D35" s="1538"/>
      <c r="E35" s="1539"/>
      <c r="F35" s="1542"/>
      <c r="G35" s="1543"/>
      <c r="H35" s="1543"/>
      <c r="I35" s="1546"/>
      <c r="J35" s="595"/>
    </row>
    <row r="36" spans="1:10">
      <c r="A36" s="1538" t="s">
        <v>103</v>
      </c>
      <c r="B36" s="1543" t="s">
        <v>368</v>
      </c>
      <c r="C36" s="1539" t="s">
        <v>400</v>
      </c>
      <c r="D36" s="1536" t="s">
        <v>378</v>
      </c>
      <c r="E36" s="1537" t="s">
        <v>376</v>
      </c>
      <c r="F36" s="1542">
        <v>63.507389207830457</v>
      </c>
      <c r="G36" s="1543" t="s">
        <v>379</v>
      </c>
      <c r="H36" s="1543" t="s">
        <v>375</v>
      </c>
      <c r="I36" s="1545" t="s">
        <v>376</v>
      </c>
      <c r="J36" s="595"/>
    </row>
    <row r="37" spans="1:10">
      <c r="A37" s="1538" t="s">
        <v>105</v>
      </c>
      <c r="B37" s="1543" t="s">
        <v>368</v>
      </c>
      <c r="C37" s="1539" t="s">
        <v>106</v>
      </c>
      <c r="D37" s="1538"/>
      <c r="E37" s="1539"/>
      <c r="F37" s="1542"/>
      <c r="G37" s="1543"/>
      <c r="H37" s="1543"/>
      <c r="I37" s="1546"/>
      <c r="J37" s="595"/>
    </row>
    <row r="38" spans="1:10">
      <c r="A38" s="1538"/>
      <c r="B38" s="1547" t="s">
        <v>368</v>
      </c>
      <c r="C38" s="1548" t="s">
        <v>107</v>
      </c>
      <c r="D38" s="1538"/>
      <c r="E38" s="1539"/>
      <c r="F38" s="1542">
        <v>49.212621294119479</v>
      </c>
      <c r="G38" s="1543" t="s">
        <v>45</v>
      </c>
      <c r="H38" s="1543" t="s">
        <v>370</v>
      </c>
      <c r="I38" s="1545" t="s">
        <v>371</v>
      </c>
      <c r="J38" s="595"/>
    </row>
    <row r="39" spans="1:10">
      <c r="A39" s="1538" t="s">
        <v>108</v>
      </c>
      <c r="B39" s="1543" t="s">
        <v>368</v>
      </c>
      <c r="C39" s="1539" t="s">
        <v>401</v>
      </c>
      <c r="D39" s="1536" t="s">
        <v>373</v>
      </c>
      <c r="E39" s="1537" t="s">
        <v>371</v>
      </c>
      <c r="F39" s="1542">
        <v>54.403376098495258</v>
      </c>
      <c r="G39" s="1543" t="s">
        <v>374</v>
      </c>
      <c r="H39" s="1543" t="s">
        <v>375</v>
      </c>
      <c r="I39" s="1545" t="s">
        <v>376</v>
      </c>
      <c r="J39" s="595"/>
    </row>
    <row r="40" spans="1:10">
      <c r="A40" s="1538" t="s">
        <v>110</v>
      </c>
      <c r="B40" s="1543" t="s">
        <v>368</v>
      </c>
      <c r="C40" s="1539" t="s">
        <v>196</v>
      </c>
      <c r="D40" s="1536" t="s">
        <v>378</v>
      </c>
      <c r="E40" s="1537" t="s">
        <v>376</v>
      </c>
      <c r="F40" s="1542">
        <v>57.95679775573533</v>
      </c>
      <c r="G40" s="1543" t="s">
        <v>374</v>
      </c>
      <c r="H40" s="1543" t="s">
        <v>375</v>
      </c>
      <c r="I40" s="1545" t="s">
        <v>376</v>
      </c>
      <c r="J40" s="595"/>
    </row>
    <row r="41" spans="1:10">
      <c r="A41" s="1538" t="s">
        <v>112</v>
      </c>
      <c r="B41" s="1543" t="s">
        <v>368</v>
      </c>
      <c r="C41" s="1539" t="s">
        <v>402</v>
      </c>
      <c r="D41" s="1536" t="s">
        <v>373</v>
      </c>
      <c r="E41" s="1537" t="s">
        <v>371</v>
      </c>
      <c r="F41" s="1542">
        <v>44.918593103889641</v>
      </c>
      <c r="G41" s="1543" t="s">
        <v>374</v>
      </c>
      <c r="H41" s="1543" t="s">
        <v>370</v>
      </c>
      <c r="I41" s="1545" t="s">
        <v>371</v>
      </c>
      <c r="J41" s="595"/>
    </row>
    <row r="42" spans="1:10">
      <c r="A42" s="1538" t="s">
        <v>114</v>
      </c>
      <c r="B42" s="1543" t="s">
        <v>368</v>
      </c>
      <c r="C42" s="1539" t="s">
        <v>403</v>
      </c>
      <c r="D42" s="1536" t="s">
        <v>378</v>
      </c>
      <c r="E42" s="1537" t="s">
        <v>376</v>
      </c>
      <c r="F42" s="1542">
        <v>40.340523544106311</v>
      </c>
      <c r="G42" s="1543" t="s">
        <v>374</v>
      </c>
      <c r="H42" s="1543" t="s">
        <v>370</v>
      </c>
      <c r="I42" s="1545" t="s">
        <v>376</v>
      </c>
      <c r="J42" s="595"/>
    </row>
    <row r="43" spans="1:10">
      <c r="A43" s="1538" t="s">
        <v>116</v>
      </c>
      <c r="B43" s="1543" t="s">
        <v>368</v>
      </c>
      <c r="C43" s="1539" t="s">
        <v>117</v>
      </c>
      <c r="D43" s="1538"/>
      <c r="E43" s="1539"/>
      <c r="F43" s="1542"/>
      <c r="G43" s="1543"/>
      <c r="H43" s="1543"/>
      <c r="I43" s="1546"/>
      <c r="J43" s="595"/>
    </row>
    <row r="44" spans="1:10">
      <c r="A44" s="1538" t="s">
        <v>118</v>
      </c>
      <c r="B44" s="1543" t="s">
        <v>368</v>
      </c>
      <c r="C44" s="1539" t="s">
        <v>119</v>
      </c>
      <c r="D44" s="1538"/>
      <c r="E44" s="1539"/>
      <c r="F44" s="1542">
        <v>57.983738958438906</v>
      </c>
      <c r="G44" s="1543" t="s">
        <v>386</v>
      </c>
      <c r="H44" s="1543" t="s">
        <v>375</v>
      </c>
      <c r="I44" s="1545" t="s">
        <v>376</v>
      </c>
      <c r="J44" s="595"/>
    </row>
    <row r="45" spans="1:10">
      <c r="A45" s="1538" t="s">
        <v>404</v>
      </c>
      <c r="B45" s="1543" t="s">
        <v>368</v>
      </c>
      <c r="C45" s="1539" t="s">
        <v>405</v>
      </c>
      <c r="D45" s="1536" t="s">
        <v>373</v>
      </c>
      <c r="E45" s="1537" t="s">
        <v>371</v>
      </c>
      <c r="F45" s="1542">
        <v>41.967716938553629</v>
      </c>
      <c r="G45" s="1543" t="s">
        <v>374</v>
      </c>
      <c r="H45" s="1543" t="s">
        <v>370</v>
      </c>
      <c r="I45" s="1545" t="s">
        <v>371</v>
      </c>
      <c r="J45" s="595"/>
    </row>
    <row r="46" spans="1:10">
      <c r="A46" s="1538"/>
      <c r="B46" s="1543"/>
      <c r="C46" s="1539"/>
      <c r="D46" s="1536"/>
      <c r="E46" s="1537"/>
      <c r="F46" s="1542"/>
      <c r="G46" s="1543"/>
      <c r="H46" s="1543"/>
      <c r="I46" s="1546"/>
      <c r="J46" s="595"/>
    </row>
    <row r="47" spans="1:10">
      <c r="A47" s="1538"/>
      <c r="B47" s="1547" t="s">
        <v>406</v>
      </c>
      <c r="C47" s="1549" t="s">
        <v>121</v>
      </c>
      <c r="D47" s="1536" t="s">
        <v>373</v>
      </c>
      <c r="E47" s="1537" t="s">
        <v>371</v>
      </c>
      <c r="F47" s="1542"/>
      <c r="G47" s="1543"/>
      <c r="H47" s="1543"/>
      <c r="I47" s="1545" t="s">
        <v>371</v>
      </c>
      <c r="J47" s="595"/>
    </row>
    <row r="48" spans="1:10">
      <c r="A48" s="1538"/>
      <c r="B48" s="1547" t="s">
        <v>406</v>
      </c>
      <c r="C48" s="1549" t="s">
        <v>122</v>
      </c>
      <c r="D48" s="1536" t="s">
        <v>378</v>
      </c>
      <c r="E48" s="1537" t="s">
        <v>376</v>
      </c>
      <c r="F48" s="1542"/>
      <c r="G48" s="1543"/>
      <c r="H48" s="1543"/>
      <c r="I48" s="1545" t="s">
        <v>376</v>
      </c>
      <c r="J48" s="595"/>
    </row>
    <row r="49" spans="1:10">
      <c r="A49" s="1538"/>
      <c r="B49" s="1547"/>
      <c r="C49" s="1549"/>
      <c r="D49" s="1536"/>
      <c r="E49" s="1537"/>
      <c r="F49" s="1542"/>
      <c r="G49" s="1543"/>
      <c r="H49" s="1543"/>
      <c r="I49" s="1546"/>
      <c r="J49" s="595"/>
    </row>
    <row r="50" spans="1:10">
      <c r="A50" s="1538"/>
      <c r="B50" s="1547" t="s">
        <v>407</v>
      </c>
      <c r="C50" s="1549" t="s">
        <v>408</v>
      </c>
      <c r="D50" s="1536" t="s">
        <v>378</v>
      </c>
      <c r="E50" s="1537" t="s">
        <v>376</v>
      </c>
      <c r="F50" s="1542">
        <v>33.447748854865608</v>
      </c>
      <c r="G50" s="1543" t="s">
        <v>409</v>
      </c>
      <c r="H50" s="1543" t="s">
        <v>370</v>
      </c>
      <c r="I50" s="1545" t="s">
        <v>376</v>
      </c>
      <c r="J50" s="595"/>
    </row>
    <row r="51" spans="1:10">
      <c r="A51" s="1538"/>
      <c r="B51" s="1547" t="s">
        <v>407</v>
      </c>
      <c r="C51" s="1549" t="s">
        <v>127</v>
      </c>
      <c r="D51" s="1536" t="s">
        <v>373</v>
      </c>
      <c r="E51" s="1537" t="s">
        <v>371</v>
      </c>
      <c r="F51" s="1542"/>
      <c r="G51" s="1543"/>
      <c r="H51" s="1543"/>
      <c r="I51" s="1545" t="s">
        <v>371</v>
      </c>
      <c r="J51" s="595"/>
    </row>
    <row r="52" spans="1:10">
      <c r="A52" s="1538"/>
      <c r="B52" s="1547" t="s">
        <v>407</v>
      </c>
      <c r="C52" s="1549" t="s">
        <v>128</v>
      </c>
      <c r="D52" s="1536" t="s">
        <v>373</v>
      </c>
      <c r="E52" s="1537" t="s">
        <v>371</v>
      </c>
      <c r="F52" s="1542"/>
      <c r="G52" s="1543"/>
      <c r="H52" s="1543"/>
      <c r="I52" s="1545" t="s">
        <v>371</v>
      </c>
      <c r="J52" s="595"/>
    </row>
    <row r="53" spans="1:10">
      <c r="A53" s="1538"/>
      <c r="B53" s="1547" t="s">
        <v>407</v>
      </c>
      <c r="C53" s="1549" t="s">
        <v>140</v>
      </c>
      <c r="D53" s="1536" t="s">
        <v>373</v>
      </c>
      <c r="E53" s="1537" t="s">
        <v>371</v>
      </c>
      <c r="F53" s="1542"/>
      <c r="G53" s="1543"/>
      <c r="H53" s="1543"/>
      <c r="I53" s="1545" t="s">
        <v>371</v>
      </c>
      <c r="J53" s="595"/>
    </row>
    <row r="54" spans="1:10">
      <c r="A54" s="1538"/>
      <c r="B54" s="1547" t="s">
        <v>407</v>
      </c>
      <c r="C54" s="1549" t="s">
        <v>141</v>
      </c>
      <c r="D54" s="1536" t="s">
        <v>373</v>
      </c>
      <c r="E54" s="1537" t="s">
        <v>371</v>
      </c>
      <c r="F54" s="1542"/>
      <c r="G54" s="1543"/>
      <c r="H54" s="1543"/>
      <c r="I54" s="1545" t="s">
        <v>371</v>
      </c>
      <c r="J54" s="595"/>
    </row>
    <row r="55" spans="1:10">
      <c r="A55" s="1538"/>
      <c r="B55" s="1547" t="s">
        <v>407</v>
      </c>
      <c r="C55" s="1549" t="s">
        <v>142</v>
      </c>
      <c r="D55" s="1536" t="s">
        <v>373</v>
      </c>
      <c r="E55" s="1537" t="s">
        <v>371</v>
      </c>
      <c r="F55" s="1542"/>
      <c r="G55" s="1543"/>
      <c r="H55" s="1543"/>
      <c r="I55" s="1545" t="s">
        <v>371</v>
      </c>
      <c r="J55" s="595"/>
    </row>
    <row r="56" spans="1:10">
      <c r="A56" s="1538"/>
      <c r="B56" s="1547" t="s">
        <v>407</v>
      </c>
      <c r="C56" s="1549" t="s">
        <v>149</v>
      </c>
      <c r="D56" s="1536" t="s">
        <v>373</v>
      </c>
      <c r="E56" s="1537" t="s">
        <v>371</v>
      </c>
      <c r="F56" s="1542"/>
      <c r="G56" s="1543"/>
      <c r="H56" s="1543"/>
      <c r="I56" s="1545" t="s">
        <v>371</v>
      </c>
      <c r="J56" s="595"/>
    </row>
    <row r="57" spans="1:10">
      <c r="A57" s="1538"/>
      <c r="B57" s="1547" t="s">
        <v>407</v>
      </c>
      <c r="C57" s="1549" t="s">
        <v>156</v>
      </c>
      <c r="D57" s="1536" t="s">
        <v>373</v>
      </c>
      <c r="E57" s="1537" t="s">
        <v>371</v>
      </c>
      <c r="F57" s="1542"/>
      <c r="G57" s="1543"/>
      <c r="H57" s="1543"/>
      <c r="I57" s="1545" t="s">
        <v>371</v>
      </c>
      <c r="J57" s="595"/>
    </row>
    <row r="58" spans="1:10">
      <c r="A58" s="1538" t="s">
        <v>129</v>
      </c>
      <c r="B58" s="1543" t="s">
        <v>407</v>
      </c>
      <c r="C58" s="1537" t="s">
        <v>130</v>
      </c>
      <c r="D58" s="1536" t="s">
        <v>378</v>
      </c>
      <c r="E58" s="1537" t="s">
        <v>376</v>
      </c>
      <c r="F58" s="1542"/>
      <c r="G58" s="1543"/>
      <c r="H58" s="1543"/>
      <c r="I58" s="1545" t="s">
        <v>376</v>
      </c>
      <c r="J58" s="595"/>
    </row>
    <row r="59" spans="1:10">
      <c r="A59" s="1538" t="s">
        <v>131</v>
      </c>
      <c r="B59" s="1543" t="s">
        <v>407</v>
      </c>
      <c r="C59" s="1539" t="s">
        <v>410</v>
      </c>
      <c r="D59" s="1536" t="s">
        <v>373</v>
      </c>
      <c r="E59" s="1537" t="s">
        <v>371</v>
      </c>
      <c r="F59" s="1542"/>
      <c r="G59" s="1543"/>
      <c r="H59" s="1543"/>
      <c r="I59" s="1545" t="s">
        <v>371</v>
      </c>
      <c r="J59" s="595"/>
    </row>
    <row r="60" spans="1:10">
      <c r="A60" s="1538" t="s">
        <v>133</v>
      </c>
      <c r="B60" s="1543" t="s">
        <v>407</v>
      </c>
      <c r="C60" s="1539" t="s">
        <v>411</v>
      </c>
      <c r="D60" s="1536" t="s">
        <v>373</v>
      </c>
      <c r="E60" s="1537" t="s">
        <v>371</v>
      </c>
      <c r="F60" s="1542"/>
      <c r="G60" s="1543"/>
      <c r="H60" s="1543"/>
      <c r="I60" s="1545" t="s">
        <v>371</v>
      </c>
      <c r="J60" s="595"/>
    </row>
    <row r="61" spans="1:10">
      <c r="A61" s="1538" t="s">
        <v>159</v>
      </c>
      <c r="B61" s="1543" t="s">
        <v>407</v>
      </c>
      <c r="C61" s="1537" t="s">
        <v>160</v>
      </c>
      <c r="D61" s="1536" t="s">
        <v>373</v>
      </c>
      <c r="E61" s="1537" t="s">
        <v>371</v>
      </c>
      <c r="F61" s="1542"/>
      <c r="G61" s="1543"/>
      <c r="H61" s="1543"/>
      <c r="I61" s="1545" t="s">
        <v>371</v>
      </c>
      <c r="J61" s="595"/>
    </row>
    <row r="62" spans="1:10">
      <c r="A62" s="1538" t="s">
        <v>161</v>
      </c>
      <c r="B62" s="1543" t="s">
        <v>407</v>
      </c>
      <c r="C62" s="1537" t="s">
        <v>162</v>
      </c>
      <c r="D62" s="1536" t="s">
        <v>378</v>
      </c>
      <c r="E62" s="1537" t="s">
        <v>376</v>
      </c>
      <c r="F62" s="1542"/>
      <c r="G62" s="1543"/>
      <c r="H62" s="1543"/>
      <c r="I62" s="1545" t="s">
        <v>376</v>
      </c>
      <c r="J62" s="595"/>
    </row>
    <row r="63" spans="1:10">
      <c r="A63" s="1538" t="s">
        <v>137</v>
      </c>
      <c r="B63" s="1543" t="s">
        <v>407</v>
      </c>
      <c r="C63" s="1539" t="s">
        <v>138</v>
      </c>
      <c r="D63" s="1536" t="s">
        <v>373</v>
      </c>
      <c r="E63" s="1537" t="s">
        <v>371</v>
      </c>
      <c r="F63" s="1542"/>
      <c r="G63" s="1543"/>
      <c r="H63" s="1543"/>
      <c r="I63" s="1545" t="s">
        <v>371</v>
      </c>
      <c r="J63" s="595"/>
    </row>
    <row r="64" spans="1:10">
      <c r="A64" s="1538" t="s">
        <v>135</v>
      </c>
      <c r="B64" s="1543" t="s">
        <v>407</v>
      </c>
      <c r="C64" s="1539" t="s">
        <v>412</v>
      </c>
      <c r="D64" s="1536" t="s">
        <v>378</v>
      </c>
      <c r="E64" s="1537" t="s">
        <v>376</v>
      </c>
      <c r="F64" s="1542"/>
      <c r="G64" s="1543"/>
      <c r="H64" s="1543"/>
      <c r="I64" s="1545" t="s">
        <v>376</v>
      </c>
      <c r="J64" s="595"/>
    </row>
    <row r="65" spans="1:11">
      <c r="A65" s="1538" t="s">
        <v>157</v>
      </c>
      <c r="B65" s="1543" t="s">
        <v>407</v>
      </c>
      <c r="C65" s="1537" t="s">
        <v>158</v>
      </c>
      <c r="D65" s="1536" t="s">
        <v>373</v>
      </c>
      <c r="E65" s="1537" t="s">
        <v>371</v>
      </c>
      <c r="F65" s="1542"/>
      <c r="G65" s="1543"/>
      <c r="H65" s="1543"/>
      <c r="I65" s="1545" t="s">
        <v>371</v>
      </c>
      <c r="J65" s="595"/>
    </row>
    <row r="66" spans="1:11">
      <c r="A66" s="1538" t="s">
        <v>143</v>
      </c>
      <c r="B66" s="1543" t="s">
        <v>407</v>
      </c>
      <c r="C66" s="1537" t="s">
        <v>144</v>
      </c>
      <c r="D66" s="1536" t="s">
        <v>378</v>
      </c>
      <c r="E66" s="1537" t="s">
        <v>376</v>
      </c>
      <c r="F66" s="1542"/>
      <c r="G66" s="1543"/>
      <c r="H66" s="1543"/>
      <c r="I66" s="1545" t="s">
        <v>376</v>
      </c>
      <c r="J66" s="595"/>
    </row>
    <row r="67" spans="1:11">
      <c r="A67" s="1538" t="s">
        <v>145</v>
      </c>
      <c r="B67" s="1543" t="s">
        <v>407</v>
      </c>
      <c r="C67" s="1537" t="s">
        <v>146</v>
      </c>
      <c r="D67" s="1536" t="s">
        <v>378</v>
      </c>
      <c r="E67" s="1537" t="s">
        <v>376</v>
      </c>
      <c r="F67" s="1542"/>
      <c r="G67" s="1543"/>
      <c r="H67" s="1543"/>
      <c r="I67" s="1545" t="s">
        <v>376</v>
      </c>
      <c r="J67" s="595"/>
    </row>
    <row r="68" spans="1:11">
      <c r="A68" s="1538" t="s">
        <v>147</v>
      </c>
      <c r="B68" s="1543" t="s">
        <v>407</v>
      </c>
      <c r="C68" s="1537" t="s">
        <v>148</v>
      </c>
      <c r="D68" s="1536" t="s">
        <v>373</v>
      </c>
      <c r="E68" s="1537" t="s">
        <v>371</v>
      </c>
      <c r="F68" s="1542"/>
      <c r="G68" s="1543"/>
      <c r="H68" s="1543"/>
      <c r="I68" s="1545" t="s">
        <v>371</v>
      </c>
      <c r="J68" s="595"/>
      <c r="K68" s="563"/>
    </row>
    <row r="69" spans="1:11">
      <c r="A69" s="1538" t="s">
        <v>150</v>
      </c>
      <c r="B69" s="1543" t="s">
        <v>407</v>
      </c>
      <c r="C69" s="1537" t="s">
        <v>151</v>
      </c>
      <c r="D69" s="1536" t="s">
        <v>373</v>
      </c>
      <c r="E69" s="1537" t="s">
        <v>371</v>
      </c>
      <c r="F69" s="1542"/>
      <c r="G69" s="1543"/>
      <c r="H69" s="1543"/>
      <c r="I69" s="1545" t="s">
        <v>371</v>
      </c>
      <c r="J69" s="595"/>
    </row>
    <row r="70" spans="1:11">
      <c r="A70" s="1538" t="s">
        <v>152</v>
      </c>
      <c r="B70" s="1543" t="s">
        <v>407</v>
      </c>
      <c r="C70" s="1537" t="s">
        <v>153</v>
      </c>
      <c r="D70" s="1536" t="s">
        <v>373</v>
      </c>
      <c r="E70" s="1537" t="s">
        <v>371</v>
      </c>
      <c r="F70" s="1542"/>
      <c r="G70" s="1543"/>
      <c r="H70" s="1543"/>
      <c r="I70" s="1545" t="s">
        <v>371</v>
      </c>
      <c r="J70" s="595"/>
    </row>
    <row r="71" spans="1:11">
      <c r="A71" s="1538" t="s">
        <v>154</v>
      </c>
      <c r="B71" s="1543" t="s">
        <v>407</v>
      </c>
      <c r="C71" s="1537" t="s">
        <v>155</v>
      </c>
      <c r="D71" s="1536" t="s">
        <v>378</v>
      </c>
      <c r="E71" s="1537" t="s">
        <v>376</v>
      </c>
      <c r="F71" s="1542"/>
      <c r="G71" s="1543"/>
      <c r="H71" s="1543"/>
      <c r="I71" s="1545" t="s">
        <v>376</v>
      </c>
      <c r="J71" s="595"/>
    </row>
    <row r="72" spans="1:11">
      <c r="A72" s="1538"/>
      <c r="B72" s="1543"/>
      <c r="C72" s="1537"/>
      <c r="D72" s="1536"/>
      <c r="E72" s="1537"/>
      <c r="F72" s="1542"/>
      <c r="G72" s="1543"/>
      <c r="H72" s="1543"/>
      <c r="I72" s="1546"/>
      <c r="J72" s="595"/>
    </row>
    <row r="73" spans="1:11">
      <c r="A73" s="1538" t="s">
        <v>163</v>
      </c>
      <c r="B73" s="1543" t="s">
        <v>413</v>
      </c>
      <c r="C73" s="1537" t="s">
        <v>165</v>
      </c>
      <c r="D73" s="1536" t="s">
        <v>373</v>
      </c>
      <c r="E73" s="1537" t="s">
        <v>371</v>
      </c>
      <c r="F73" s="1542"/>
      <c r="G73" s="1543"/>
      <c r="H73" s="1543"/>
      <c r="I73" s="1545" t="s">
        <v>371</v>
      </c>
      <c r="J73" s="595"/>
      <c r="K73" s="563"/>
    </row>
    <row r="74" spans="1:11">
      <c r="A74" s="1538" t="s">
        <v>166</v>
      </c>
      <c r="B74" s="1543" t="s">
        <v>413</v>
      </c>
      <c r="C74" s="1537" t="s">
        <v>167</v>
      </c>
      <c r="D74" s="1536" t="s">
        <v>378</v>
      </c>
      <c r="E74" s="1537" t="s">
        <v>376</v>
      </c>
      <c r="F74" s="1542"/>
      <c r="G74" s="1543"/>
      <c r="H74" s="1543"/>
      <c r="I74" s="1545" t="s">
        <v>376</v>
      </c>
      <c r="J74" s="595"/>
    </row>
    <row r="75" spans="1:11">
      <c r="A75" s="1538" t="s">
        <v>168</v>
      </c>
      <c r="B75" s="1543" t="s">
        <v>413</v>
      </c>
      <c r="C75" s="1537" t="s">
        <v>169</v>
      </c>
      <c r="D75" s="1536" t="s">
        <v>373</v>
      </c>
      <c r="E75" s="1537" t="s">
        <v>371</v>
      </c>
      <c r="F75" s="1542"/>
      <c r="G75" s="1543"/>
      <c r="H75" s="1543"/>
      <c r="I75" s="1545" t="s">
        <v>371</v>
      </c>
      <c r="J75" s="595"/>
    </row>
    <row r="76" spans="1:11">
      <c r="A76" s="1538" t="s">
        <v>170</v>
      </c>
      <c r="B76" s="1543" t="s">
        <v>413</v>
      </c>
      <c r="C76" s="1537" t="s">
        <v>171</v>
      </c>
      <c r="D76" s="1536" t="s">
        <v>373</v>
      </c>
      <c r="E76" s="1537" t="s">
        <v>371</v>
      </c>
      <c r="F76" s="1542"/>
      <c r="G76" s="1543"/>
      <c r="H76" s="1543"/>
      <c r="I76" s="1545" t="s">
        <v>371</v>
      </c>
      <c r="J76" s="595"/>
    </row>
    <row r="77" spans="1:11">
      <c r="A77" s="1538" t="s">
        <v>172</v>
      </c>
      <c r="B77" s="1543" t="s">
        <v>413</v>
      </c>
      <c r="C77" s="1537" t="s">
        <v>173</v>
      </c>
      <c r="D77" s="1536" t="s">
        <v>378</v>
      </c>
      <c r="E77" s="1537" t="s">
        <v>376</v>
      </c>
      <c r="F77" s="1542"/>
      <c r="G77" s="1543"/>
      <c r="H77" s="1543"/>
      <c r="I77" s="1545" t="s">
        <v>376</v>
      </c>
      <c r="J77" s="595"/>
    </row>
    <row r="78" spans="1:11">
      <c r="A78" s="1538"/>
      <c r="B78" s="1543"/>
      <c r="C78" s="1537"/>
      <c r="D78" s="1536"/>
      <c r="E78" s="1537"/>
      <c r="F78" s="1542"/>
      <c r="G78" s="1543"/>
      <c r="H78" s="1543"/>
      <c r="I78" s="1546"/>
      <c r="J78" s="595"/>
    </row>
    <row r="79" spans="1:11">
      <c r="A79" s="1538" t="s">
        <v>184</v>
      </c>
      <c r="B79" s="1543" t="s">
        <v>414</v>
      </c>
      <c r="C79" s="1539" t="s">
        <v>185</v>
      </c>
      <c r="D79" s="1538"/>
      <c r="E79" s="1539"/>
      <c r="F79" s="1542"/>
      <c r="G79" s="1543"/>
      <c r="H79" s="1543"/>
      <c r="I79" s="1546"/>
      <c r="J79" s="595"/>
    </row>
    <row r="80" spans="1:11">
      <c r="A80" s="1538" t="s">
        <v>178</v>
      </c>
      <c r="B80" s="1543" t="s">
        <v>414</v>
      </c>
      <c r="C80" s="1537" t="s">
        <v>179</v>
      </c>
      <c r="D80" s="1536" t="s">
        <v>373</v>
      </c>
      <c r="E80" s="1537" t="s">
        <v>371</v>
      </c>
      <c r="F80" s="1542"/>
      <c r="G80" s="1543"/>
      <c r="H80" s="1543"/>
      <c r="I80" s="1545" t="s">
        <v>371</v>
      </c>
      <c r="J80" s="595"/>
    </row>
    <row r="81" spans="1:10">
      <c r="A81" s="1538" t="s">
        <v>175</v>
      </c>
      <c r="B81" s="1543" t="s">
        <v>414</v>
      </c>
      <c r="C81" s="1537" t="s">
        <v>177</v>
      </c>
      <c r="D81" s="1536" t="s">
        <v>378</v>
      </c>
      <c r="E81" s="1537" t="s">
        <v>376</v>
      </c>
      <c r="F81" s="1542"/>
      <c r="G81" s="1543"/>
      <c r="H81" s="1543"/>
      <c r="I81" s="1545" t="s">
        <v>376</v>
      </c>
      <c r="J81" s="595"/>
    </row>
    <row r="82" spans="1:10">
      <c r="A82" s="1538" t="s">
        <v>182</v>
      </c>
      <c r="B82" s="1543" t="s">
        <v>414</v>
      </c>
      <c r="C82" s="1539" t="s">
        <v>183</v>
      </c>
      <c r="D82" s="1538"/>
      <c r="E82" s="1539"/>
      <c r="F82" s="1542"/>
      <c r="G82" s="1543"/>
      <c r="H82" s="1543"/>
      <c r="I82" s="1546"/>
      <c r="J82" s="595"/>
    </row>
    <row r="83" spans="1:10">
      <c r="A83" s="1538"/>
      <c r="B83" s="1547" t="s">
        <v>414</v>
      </c>
      <c r="C83" s="1549" t="s">
        <v>180</v>
      </c>
      <c r="D83" s="1536" t="s">
        <v>373</v>
      </c>
      <c r="E83" s="1537" t="s">
        <v>371</v>
      </c>
      <c r="F83" s="1542"/>
      <c r="G83" s="1543"/>
      <c r="H83" s="1543"/>
      <c r="I83" s="1545" t="s">
        <v>371</v>
      </c>
      <c r="J83" s="595"/>
    </row>
    <row r="84" spans="1:10">
      <c r="A84" s="1538"/>
      <c r="B84" s="1547" t="s">
        <v>414</v>
      </c>
      <c r="C84" s="1549" t="s">
        <v>181</v>
      </c>
      <c r="D84" s="1536" t="s">
        <v>373</v>
      </c>
      <c r="E84" s="1537" t="s">
        <v>371</v>
      </c>
      <c r="F84" s="1542"/>
      <c r="G84" s="1543"/>
      <c r="H84" s="1543"/>
      <c r="I84" s="1545" t="s">
        <v>371</v>
      </c>
      <c r="J84" s="595"/>
    </row>
    <row r="85" spans="1:10">
      <c r="A85" s="1538"/>
      <c r="B85" s="1547"/>
      <c r="C85" s="1549"/>
      <c r="D85" s="1536"/>
      <c r="E85" s="1537"/>
      <c r="F85" s="1542"/>
      <c r="G85" s="1543"/>
      <c r="H85" s="1543"/>
      <c r="I85" s="1546"/>
      <c r="J85" s="595"/>
    </row>
    <row r="86" spans="1:10">
      <c r="A86" s="1538" t="s">
        <v>415</v>
      </c>
      <c r="B86" s="1543" t="s">
        <v>416</v>
      </c>
      <c r="C86" s="1537" t="s">
        <v>188</v>
      </c>
      <c r="D86" s="1536" t="s">
        <v>373</v>
      </c>
      <c r="E86" s="1537" t="s">
        <v>371</v>
      </c>
      <c r="F86" s="1542">
        <v>46.707355423524334</v>
      </c>
      <c r="G86" s="1543" t="s">
        <v>379</v>
      </c>
      <c r="H86" s="1543" t="s">
        <v>370</v>
      </c>
      <c r="I86" s="1545" t="s">
        <v>371</v>
      </c>
      <c r="J86" s="595"/>
    </row>
    <row r="87" spans="1:10">
      <c r="A87" s="1538"/>
      <c r="B87" s="1547" t="s">
        <v>416</v>
      </c>
      <c r="C87" s="1549" t="s">
        <v>187</v>
      </c>
      <c r="D87" s="1536" t="s">
        <v>373</v>
      </c>
      <c r="E87" s="1537" t="s">
        <v>371</v>
      </c>
      <c r="F87" s="1542">
        <v>50.341262354161969</v>
      </c>
      <c r="G87" s="1543" t="s">
        <v>379</v>
      </c>
      <c r="H87" s="1543" t="s">
        <v>375</v>
      </c>
      <c r="I87" s="1545" t="s">
        <v>376</v>
      </c>
      <c r="J87" s="595"/>
    </row>
    <row r="88" spans="1:10">
      <c r="A88" s="1538"/>
      <c r="B88" s="1547" t="s">
        <v>416</v>
      </c>
      <c r="C88" s="1549" t="s">
        <v>189</v>
      </c>
      <c r="D88" s="1536" t="s">
        <v>373</v>
      </c>
      <c r="E88" s="1537" t="s">
        <v>371</v>
      </c>
      <c r="F88" s="1542">
        <v>49.577826185315736</v>
      </c>
      <c r="G88" s="1543" t="s">
        <v>379</v>
      </c>
      <c r="H88" s="1543" t="s">
        <v>370</v>
      </c>
      <c r="I88" s="1545" t="s">
        <v>371</v>
      </c>
      <c r="J88" s="595"/>
    </row>
    <row r="89" spans="1:10">
      <c r="A89" s="1538"/>
      <c r="B89" s="1547" t="s">
        <v>416</v>
      </c>
      <c r="C89" s="1549" t="s">
        <v>190</v>
      </c>
      <c r="D89" s="1536" t="s">
        <v>373</v>
      </c>
      <c r="E89" s="1537" t="s">
        <v>371</v>
      </c>
      <c r="F89" s="1542">
        <v>48.661067648874543</v>
      </c>
      <c r="G89" s="1543" t="s">
        <v>379</v>
      </c>
      <c r="H89" s="1543" t="s">
        <v>370</v>
      </c>
      <c r="I89" s="1545" t="s">
        <v>371</v>
      </c>
      <c r="J89" s="595"/>
    </row>
    <row r="90" spans="1:10">
      <c r="A90" s="1538"/>
      <c r="B90" s="1547" t="s">
        <v>416</v>
      </c>
      <c r="C90" s="1549" t="s">
        <v>191</v>
      </c>
      <c r="D90" s="1536" t="s">
        <v>373</v>
      </c>
      <c r="E90" s="1537" t="s">
        <v>371</v>
      </c>
      <c r="F90" s="1542">
        <v>48.420019260318227</v>
      </c>
      <c r="G90" s="1543" t="s">
        <v>379</v>
      </c>
      <c r="H90" s="1543" t="s">
        <v>370</v>
      </c>
      <c r="I90" s="1545" t="s">
        <v>371</v>
      </c>
      <c r="J90" s="595"/>
    </row>
    <row r="91" spans="1:10">
      <c r="A91" s="1538"/>
      <c r="B91" s="1547" t="s">
        <v>416</v>
      </c>
      <c r="C91" s="1549" t="s">
        <v>192</v>
      </c>
      <c r="D91" s="1536" t="s">
        <v>373</v>
      </c>
      <c r="E91" s="1537" t="s">
        <v>371</v>
      </c>
      <c r="F91" s="1542">
        <v>53.58466954516453</v>
      </c>
      <c r="G91" s="1543" t="s">
        <v>379</v>
      </c>
      <c r="H91" s="1543" t="s">
        <v>375</v>
      </c>
      <c r="I91" s="1545" t="s">
        <v>376</v>
      </c>
      <c r="J91" s="595"/>
    </row>
    <row r="92" spans="1:10">
      <c r="A92" s="1538"/>
      <c r="B92" s="1547" t="s">
        <v>416</v>
      </c>
      <c r="C92" s="1549" t="s">
        <v>193</v>
      </c>
      <c r="D92" s="1536" t="s">
        <v>373</v>
      </c>
      <c r="E92" s="1537" t="s">
        <v>371</v>
      </c>
      <c r="F92" s="1542"/>
      <c r="G92" s="1543"/>
      <c r="H92" s="1543"/>
      <c r="I92" s="1545" t="s">
        <v>371</v>
      </c>
      <c r="J92" s="595"/>
    </row>
    <row r="93" spans="1:10">
      <c r="A93" s="1538"/>
      <c r="B93" s="1547" t="s">
        <v>416</v>
      </c>
      <c r="C93" s="1549" t="s">
        <v>194</v>
      </c>
      <c r="D93" s="1536"/>
      <c r="E93" s="1537"/>
      <c r="F93" s="1542">
        <v>64.854718754800118</v>
      </c>
      <c r="G93" s="1543" t="s">
        <v>379</v>
      </c>
      <c r="H93" s="1543" t="s">
        <v>375</v>
      </c>
      <c r="I93" s="1545" t="s">
        <v>376</v>
      </c>
      <c r="J93" s="595"/>
    </row>
    <row r="94" spans="1:10">
      <c r="A94" s="1538"/>
      <c r="B94" s="1547" t="s">
        <v>416</v>
      </c>
      <c r="C94" s="1549" t="s">
        <v>195</v>
      </c>
      <c r="D94" s="1536"/>
      <c r="E94" s="1537"/>
      <c r="F94" s="1542">
        <v>60.333191097257</v>
      </c>
      <c r="G94" s="1543" t="s">
        <v>379</v>
      </c>
      <c r="H94" s="1543" t="s">
        <v>375</v>
      </c>
      <c r="I94" s="1545" t="s">
        <v>376</v>
      </c>
      <c r="J94" s="595"/>
    </row>
    <row r="95" spans="1:10">
      <c r="A95" s="1538"/>
      <c r="B95" s="1547" t="s">
        <v>416</v>
      </c>
      <c r="C95" s="1549" t="s">
        <v>196</v>
      </c>
      <c r="D95" s="1536"/>
      <c r="E95" s="1537"/>
      <c r="F95" s="1542">
        <v>54.303376216687369</v>
      </c>
      <c r="G95" s="1543" t="s">
        <v>379</v>
      </c>
      <c r="H95" s="1543" t="s">
        <v>375</v>
      </c>
      <c r="I95" s="1545" t="s">
        <v>376</v>
      </c>
      <c r="J95" s="595"/>
    </row>
    <row r="96" spans="1:10">
      <c r="A96" s="1538"/>
      <c r="B96" s="1547"/>
      <c r="C96" s="1549"/>
      <c r="D96" s="1536"/>
      <c r="E96" s="1537"/>
      <c r="F96" s="1542"/>
      <c r="G96" s="1543"/>
      <c r="H96" s="1543"/>
      <c r="I96" s="1546"/>
      <c r="J96" s="595"/>
    </row>
    <row r="97" spans="1:10">
      <c r="A97" s="1538"/>
      <c r="B97" s="1547" t="s">
        <v>417</v>
      </c>
      <c r="C97" s="1549" t="s">
        <v>198</v>
      </c>
      <c r="D97" s="1536" t="s">
        <v>378</v>
      </c>
      <c r="E97" s="1537" t="s">
        <v>376</v>
      </c>
      <c r="F97" s="1542">
        <v>52.904600000000002</v>
      </c>
      <c r="G97" s="1543" t="s">
        <v>374</v>
      </c>
      <c r="H97" s="1543" t="s">
        <v>375</v>
      </c>
      <c r="I97" s="1545" t="s">
        <v>376</v>
      </c>
      <c r="J97" s="595"/>
    </row>
    <row r="98" spans="1:10">
      <c r="A98" s="1538"/>
      <c r="B98" s="1547" t="s">
        <v>417</v>
      </c>
      <c r="C98" s="1549" t="s">
        <v>202</v>
      </c>
      <c r="D98" s="1536" t="s">
        <v>373</v>
      </c>
      <c r="E98" s="1537" t="s">
        <v>371</v>
      </c>
      <c r="F98" s="1542"/>
      <c r="G98" s="1543"/>
      <c r="H98" s="1543"/>
      <c r="I98" s="1545" t="s">
        <v>371</v>
      </c>
      <c r="J98" s="595"/>
    </row>
    <row r="99" spans="1:10">
      <c r="A99" s="1538"/>
      <c r="B99" s="1547" t="s">
        <v>417</v>
      </c>
      <c r="C99" s="1549" t="s">
        <v>208</v>
      </c>
      <c r="D99" s="1536" t="s">
        <v>373</v>
      </c>
      <c r="E99" s="1537" t="s">
        <v>371</v>
      </c>
      <c r="F99" s="1542"/>
      <c r="G99" s="1543"/>
      <c r="H99" s="1543"/>
      <c r="I99" s="1545" t="s">
        <v>371</v>
      </c>
      <c r="J99" s="595"/>
    </row>
    <row r="100" spans="1:10">
      <c r="A100" s="1538"/>
      <c r="B100" s="1547" t="s">
        <v>417</v>
      </c>
      <c r="C100" s="1549" t="s">
        <v>109</v>
      </c>
      <c r="D100" s="1536" t="s">
        <v>373</v>
      </c>
      <c r="E100" s="1537" t="s">
        <v>371</v>
      </c>
      <c r="F100" s="1542"/>
      <c r="G100" s="1543"/>
      <c r="H100" s="1543"/>
      <c r="I100" s="1545" t="s">
        <v>371</v>
      </c>
      <c r="J100" s="595"/>
    </row>
    <row r="101" spans="1:10">
      <c r="A101" s="1538"/>
      <c r="B101" s="1547" t="s">
        <v>417</v>
      </c>
      <c r="C101" s="1549" t="s">
        <v>218</v>
      </c>
      <c r="D101" s="1536" t="s">
        <v>373</v>
      </c>
      <c r="E101" s="1537" t="s">
        <v>371</v>
      </c>
      <c r="F101" s="1542"/>
      <c r="G101" s="1543"/>
      <c r="H101" s="1543"/>
      <c r="I101" s="1545" t="s">
        <v>371</v>
      </c>
      <c r="J101" s="595"/>
    </row>
    <row r="102" spans="1:10">
      <c r="A102" s="1538"/>
      <c r="B102" s="1547" t="s">
        <v>417</v>
      </c>
      <c r="C102" s="1549" t="s">
        <v>219</v>
      </c>
      <c r="D102" s="1536" t="s">
        <v>373</v>
      </c>
      <c r="E102" s="1537" t="s">
        <v>371</v>
      </c>
      <c r="F102" s="1542"/>
      <c r="G102" s="1543"/>
      <c r="H102" s="1543"/>
      <c r="I102" s="1545" t="s">
        <v>371</v>
      </c>
      <c r="J102" s="595"/>
    </row>
    <row r="103" spans="1:10">
      <c r="A103" s="1538"/>
      <c r="B103" s="1547" t="s">
        <v>417</v>
      </c>
      <c r="C103" s="1549" t="s">
        <v>221</v>
      </c>
      <c r="D103" s="1536" t="s">
        <v>373</v>
      </c>
      <c r="E103" s="1537" t="s">
        <v>371</v>
      </c>
      <c r="F103" s="1542"/>
      <c r="G103" s="1543"/>
      <c r="H103" s="1543"/>
      <c r="I103" s="1545" t="s">
        <v>371</v>
      </c>
      <c r="J103" s="595"/>
    </row>
    <row r="104" spans="1:10">
      <c r="A104" s="1538" t="s">
        <v>200</v>
      </c>
      <c r="B104" s="1543" t="s">
        <v>417</v>
      </c>
      <c r="C104" s="1537" t="s">
        <v>201</v>
      </c>
      <c r="D104" s="1536" t="s">
        <v>378</v>
      </c>
      <c r="E104" s="1537" t="s">
        <v>376</v>
      </c>
      <c r="F104" s="1542"/>
      <c r="G104" s="1543"/>
      <c r="H104" s="1543"/>
      <c r="I104" s="1545" t="s">
        <v>376</v>
      </c>
      <c r="J104" s="595"/>
    </row>
    <row r="105" spans="1:10">
      <c r="A105" s="1538" t="s">
        <v>203</v>
      </c>
      <c r="B105" s="1543" t="s">
        <v>417</v>
      </c>
      <c r="C105" s="1537" t="s">
        <v>204</v>
      </c>
      <c r="D105" s="1536" t="s">
        <v>378</v>
      </c>
      <c r="E105" s="1537" t="s">
        <v>376</v>
      </c>
      <c r="F105" s="1542"/>
      <c r="G105" s="1543"/>
      <c r="H105" s="1543"/>
      <c r="I105" s="1545" t="s">
        <v>376</v>
      </c>
      <c r="J105" s="595"/>
    </row>
    <row r="106" spans="1:10">
      <c r="A106" s="1538" t="s">
        <v>205</v>
      </c>
      <c r="B106" s="1543" t="s">
        <v>417</v>
      </c>
      <c r="C106" s="1537" t="s">
        <v>206</v>
      </c>
      <c r="D106" s="1536" t="s">
        <v>373</v>
      </c>
      <c r="E106" s="1537" t="s">
        <v>371</v>
      </c>
      <c r="F106" s="1542"/>
      <c r="G106" s="1543"/>
      <c r="H106" s="1543"/>
      <c r="I106" s="1545" t="s">
        <v>371</v>
      </c>
      <c r="J106" s="595"/>
    </row>
    <row r="107" spans="1:10">
      <c r="A107" s="1538" t="s">
        <v>207</v>
      </c>
      <c r="B107" s="1543" t="s">
        <v>417</v>
      </c>
      <c r="C107" s="1537" t="s">
        <v>179</v>
      </c>
      <c r="D107" s="1536" t="s">
        <v>373</v>
      </c>
      <c r="E107" s="1537" t="s">
        <v>371</v>
      </c>
      <c r="F107" s="1542"/>
      <c r="G107" s="1543"/>
      <c r="H107" s="1543"/>
      <c r="I107" s="1545" t="s">
        <v>371</v>
      </c>
      <c r="J107" s="595"/>
    </row>
    <row r="108" spans="1:10">
      <c r="A108" s="1538" t="s">
        <v>215</v>
      </c>
      <c r="B108" s="1543" t="s">
        <v>417</v>
      </c>
      <c r="C108" s="1537" t="s">
        <v>181</v>
      </c>
      <c r="D108" s="1536" t="s">
        <v>378</v>
      </c>
      <c r="E108" s="1537" t="s">
        <v>376</v>
      </c>
      <c r="F108" s="1542"/>
      <c r="G108" s="1543"/>
      <c r="H108" s="1543"/>
      <c r="I108" s="1545" t="s">
        <v>376</v>
      </c>
      <c r="J108" s="595"/>
    </row>
    <row r="109" spans="1:10">
      <c r="A109" s="1538" t="s">
        <v>211</v>
      </c>
      <c r="B109" s="1543" t="s">
        <v>417</v>
      </c>
      <c r="C109" s="1537" t="s">
        <v>212</v>
      </c>
      <c r="D109" s="1536" t="s">
        <v>378</v>
      </c>
      <c r="E109" s="1537" t="s">
        <v>376</v>
      </c>
      <c r="F109" s="1542"/>
      <c r="G109" s="1543"/>
      <c r="H109" s="1543"/>
      <c r="I109" s="1545" t="s">
        <v>376</v>
      </c>
      <c r="J109" s="595"/>
    </row>
    <row r="110" spans="1:10">
      <c r="A110" s="1538" t="s">
        <v>209</v>
      </c>
      <c r="B110" s="1543" t="s">
        <v>417</v>
      </c>
      <c r="C110" s="1537" t="s">
        <v>210</v>
      </c>
      <c r="D110" s="1536" t="s">
        <v>378</v>
      </c>
      <c r="E110" s="1537" t="s">
        <v>376</v>
      </c>
      <c r="F110" s="1542"/>
      <c r="G110" s="1543"/>
      <c r="H110" s="1543"/>
      <c r="I110" s="1545" t="s">
        <v>376</v>
      </c>
      <c r="J110" s="595"/>
    </row>
    <row r="111" spans="1:10">
      <c r="A111" s="1538" t="s">
        <v>216</v>
      </c>
      <c r="B111" s="1543" t="s">
        <v>417</v>
      </c>
      <c r="C111" s="1537" t="s">
        <v>217</v>
      </c>
      <c r="D111" s="1536" t="s">
        <v>373</v>
      </c>
      <c r="E111" s="1537" t="s">
        <v>371</v>
      </c>
      <c r="F111" s="1542"/>
      <c r="G111" s="1543"/>
      <c r="H111" s="1543"/>
      <c r="I111" s="1545" t="s">
        <v>371</v>
      </c>
      <c r="J111" s="595"/>
    </row>
    <row r="112" spans="1:10">
      <c r="A112" s="1538" t="s">
        <v>213</v>
      </c>
      <c r="B112" s="1543" t="s">
        <v>417</v>
      </c>
      <c r="C112" s="1537" t="s">
        <v>214</v>
      </c>
      <c r="D112" s="1536" t="s">
        <v>373</v>
      </c>
      <c r="E112" s="1537" t="s">
        <v>371</v>
      </c>
      <c r="F112" s="1542"/>
      <c r="G112" s="1543"/>
      <c r="H112" s="1543"/>
      <c r="I112" s="1545" t="s">
        <v>371</v>
      </c>
      <c r="J112" s="595"/>
    </row>
    <row r="113" spans="1:10">
      <c r="A113" s="1538"/>
      <c r="B113" s="1543"/>
      <c r="C113" s="1537"/>
      <c r="D113" s="1536"/>
      <c r="E113" s="1537"/>
      <c r="F113" s="1542"/>
      <c r="G113" s="1543"/>
      <c r="H113" s="1543"/>
      <c r="I113" s="1546"/>
      <c r="J113" s="595"/>
    </row>
    <row r="114" spans="1:10">
      <c r="A114" s="1538" t="s">
        <v>222</v>
      </c>
      <c r="B114" s="1543" t="s">
        <v>238</v>
      </c>
      <c r="C114" s="1537" t="s">
        <v>224</v>
      </c>
      <c r="D114" s="1536" t="s">
        <v>373</v>
      </c>
      <c r="E114" s="1537" t="s">
        <v>371</v>
      </c>
      <c r="F114" s="1542">
        <v>49.391764007718457</v>
      </c>
      <c r="G114" s="1543" t="s">
        <v>379</v>
      </c>
      <c r="H114" s="1543" t="s">
        <v>370</v>
      </c>
      <c r="I114" s="1545" t="s">
        <v>371</v>
      </c>
      <c r="J114" s="595"/>
    </row>
    <row r="115" spans="1:10">
      <c r="A115" s="1538" t="s">
        <v>225</v>
      </c>
      <c r="B115" s="1543" t="s">
        <v>238</v>
      </c>
      <c r="C115" s="1537" t="s">
        <v>226</v>
      </c>
      <c r="D115" s="1536" t="s">
        <v>373</v>
      </c>
      <c r="E115" s="1537" t="s">
        <v>371</v>
      </c>
      <c r="F115" s="1542">
        <v>41.238738499803524</v>
      </c>
      <c r="G115" s="1543" t="s">
        <v>379</v>
      </c>
      <c r="H115" s="1543" t="s">
        <v>370</v>
      </c>
      <c r="I115" s="1545" t="s">
        <v>371</v>
      </c>
      <c r="J115" s="595"/>
    </row>
    <row r="116" spans="1:10">
      <c r="A116" s="1538" t="s">
        <v>237</v>
      </c>
      <c r="B116" s="1543" t="s">
        <v>238</v>
      </c>
      <c r="C116" s="1539" t="s">
        <v>239</v>
      </c>
      <c r="D116" s="1538"/>
      <c r="E116" s="1539"/>
      <c r="F116" s="1542">
        <v>57.37849113544754</v>
      </c>
      <c r="G116" s="1543" t="s">
        <v>418</v>
      </c>
      <c r="H116" s="1543" t="s">
        <v>375</v>
      </c>
      <c r="I116" s="1545" t="s">
        <v>376</v>
      </c>
      <c r="J116" s="595"/>
    </row>
    <row r="117" spans="1:10">
      <c r="A117" s="1538" t="s">
        <v>227</v>
      </c>
      <c r="B117" s="1543" t="s">
        <v>238</v>
      </c>
      <c r="C117" s="1537" t="s">
        <v>419</v>
      </c>
      <c r="D117" s="1536" t="s">
        <v>373</v>
      </c>
      <c r="E117" s="1537" t="s">
        <v>371</v>
      </c>
      <c r="F117" s="1542">
        <v>51.873698328845272</v>
      </c>
      <c r="G117" s="1543" t="s">
        <v>379</v>
      </c>
      <c r="H117" s="1543" t="s">
        <v>375</v>
      </c>
      <c r="I117" s="1545" t="s">
        <v>376</v>
      </c>
      <c r="J117" s="595"/>
    </row>
    <row r="118" spans="1:10">
      <c r="A118" s="1538" t="s">
        <v>229</v>
      </c>
      <c r="B118" s="1543" t="s">
        <v>238</v>
      </c>
      <c r="C118" s="1537" t="s">
        <v>230</v>
      </c>
      <c r="D118" s="1536" t="s">
        <v>378</v>
      </c>
      <c r="E118" s="1537" t="s">
        <v>376</v>
      </c>
      <c r="F118" s="1542">
        <v>39.460509158150245</v>
      </c>
      <c r="G118" s="1543" t="s">
        <v>379</v>
      </c>
      <c r="H118" s="1543" t="s">
        <v>370</v>
      </c>
      <c r="I118" s="1545" t="s">
        <v>376</v>
      </c>
      <c r="J118" s="595"/>
    </row>
    <row r="119" spans="1:10">
      <c r="A119" s="1538" t="s">
        <v>241</v>
      </c>
      <c r="B119" s="1543" t="s">
        <v>238</v>
      </c>
      <c r="C119" s="1539" t="s">
        <v>242</v>
      </c>
      <c r="D119" s="1538"/>
      <c r="E119" s="1539"/>
      <c r="F119" s="1542">
        <v>42.827568228881262</v>
      </c>
      <c r="G119" s="1543" t="s">
        <v>420</v>
      </c>
      <c r="H119" s="1543" t="s">
        <v>370</v>
      </c>
      <c r="I119" s="1545" t="s">
        <v>371</v>
      </c>
      <c r="J119" s="595"/>
    </row>
    <row r="120" spans="1:10">
      <c r="A120" s="1538" t="s">
        <v>235</v>
      </c>
      <c r="B120" s="1543" t="s">
        <v>238</v>
      </c>
      <c r="C120" s="1537" t="s">
        <v>236</v>
      </c>
      <c r="D120" s="1536" t="s">
        <v>373</v>
      </c>
      <c r="E120" s="1537" t="s">
        <v>371</v>
      </c>
      <c r="F120" s="1542">
        <v>43.486448684861948</v>
      </c>
      <c r="G120" s="1543" t="s">
        <v>379</v>
      </c>
      <c r="H120" s="1543" t="s">
        <v>370</v>
      </c>
      <c r="I120" s="1545" t="s">
        <v>371</v>
      </c>
      <c r="J120" s="595"/>
    </row>
    <row r="121" spans="1:10">
      <c r="A121" s="1538" t="s">
        <v>421</v>
      </c>
      <c r="B121" s="1543" t="s">
        <v>238</v>
      </c>
      <c r="C121" s="1537" t="s">
        <v>232</v>
      </c>
      <c r="D121" s="1536" t="s">
        <v>378</v>
      </c>
      <c r="E121" s="1537" t="s">
        <v>376</v>
      </c>
      <c r="F121" s="1542">
        <v>58.556456800130931</v>
      </c>
      <c r="G121" s="1543" t="s">
        <v>379</v>
      </c>
      <c r="H121" s="1543" t="s">
        <v>375</v>
      </c>
      <c r="I121" s="1545" t="s">
        <v>376</v>
      </c>
      <c r="J121" s="595"/>
    </row>
    <row r="122" spans="1:10">
      <c r="A122" s="1538" t="s">
        <v>233</v>
      </c>
      <c r="B122" s="1543" t="s">
        <v>238</v>
      </c>
      <c r="C122" s="1537" t="s">
        <v>234</v>
      </c>
      <c r="D122" s="1536" t="s">
        <v>378</v>
      </c>
      <c r="E122" s="1537" t="s">
        <v>376</v>
      </c>
      <c r="F122" s="1542"/>
      <c r="G122" s="1543"/>
      <c r="H122" s="1543"/>
      <c r="I122" s="1545" t="s">
        <v>376</v>
      </c>
      <c r="J122" s="595"/>
    </row>
    <row r="123" spans="1:10">
      <c r="A123" s="1538"/>
      <c r="B123" s="1547" t="s">
        <v>238</v>
      </c>
      <c r="C123" s="1549" t="s">
        <v>138</v>
      </c>
      <c r="D123" s="1536" t="s">
        <v>373</v>
      </c>
      <c r="E123" s="1537" t="s">
        <v>371</v>
      </c>
      <c r="F123" s="1542"/>
      <c r="G123" s="1543"/>
      <c r="H123" s="1543"/>
      <c r="I123" s="1545" t="s">
        <v>371</v>
      </c>
      <c r="J123" s="595"/>
    </row>
    <row r="124" spans="1:10">
      <c r="A124" s="1538"/>
      <c r="B124" s="1543"/>
      <c r="C124" s="1537"/>
      <c r="D124" s="1536"/>
      <c r="E124" s="1537"/>
      <c r="F124" s="1542"/>
      <c r="G124" s="1543"/>
      <c r="H124" s="1543"/>
      <c r="I124" s="1546"/>
      <c r="J124" s="595"/>
    </row>
    <row r="125" spans="1:10">
      <c r="A125" s="1538" t="s">
        <v>422</v>
      </c>
      <c r="B125" s="1543" t="s">
        <v>423</v>
      </c>
      <c r="C125" s="1539" t="s">
        <v>424</v>
      </c>
      <c r="D125" s="1538"/>
      <c r="E125" s="1539"/>
      <c r="F125" s="1542"/>
      <c r="G125" s="1543"/>
      <c r="H125" s="1543"/>
      <c r="I125" s="1546"/>
      <c r="J125" s="595"/>
    </row>
    <row r="126" spans="1:10">
      <c r="A126" s="1538" t="s">
        <v>246</v>
      </c>
      <c r="B126" s="1543" t="s">
        <v>423</v>
      </c>
      <c r="C126" s="1537" t="s">
        <v>247</v>
      </c>
      <c r="D126" s="1536" t="s">
        <v>378</v>
      </c>
      <c r="E126" s="1537" t="s">
        <v>376</v>
      </c>
      <c r="F126" s="1542">
        <v>45.575000000000003</v>
      </c>
      <c r="G126" s="1543" t="s">
        <v>45</v>
      </c>
      <c r="H126" s="1543" t="s">
        <v>370</v>
      </c>
      <c r="I126" s="1545" t="s">
        <v>376</v>
      </c>
      <c r="J126" s="595"/>
    </row>
    <row r="127" spans="1:10">
      <c r="A127" s="1538" t="s">
        <v>248</v>
      </c>
      <c r="B127" s="1543" t="s">
        <v>423</v>
      </c>
      <c r="C127" s="1537" t="s">
        <v>425</v>
      </c>
      <c r="D127" s="1536" t="s">
        <v>397</v>
      </c>
      <c r="E127" s="1537" t="s">
        <v>371</v>
      </c>
      <c r="F127" s="1542">
        <v>49.881</v>
      </c>
      <c r="G127" s="1543" t="s">
        <v>426</v>
      </c>
      <c r="H127" s="1543" t="s">
        <v>370</v>
      </c>
      <c r="I127" s="1545" t="s">
        <v>371</v>
      </c>
      <c r="J127" s="595"/>
    </row>
    <row r="128" spans="1:10">
      <c r="A128" s="1538" t="s">
        <v>250</v>
      </c>
      <c r="B128" s="1543" t="s">
        <v>423</v>
      </c>
      <c r="C128" s="1537" t="s">
        <v>251</v>
      </c>
      <c r="D128" s="1536" t="s">
        <v>378</v>
      </c>
      <c r="E128" s="1537" t="s">
        <v>376</v>
      </c>
      <c r="F128" s="1542">
        <v>65.091999999999999</v>
      </c>
      <c r="G128" s="1543" t="s">
        <v>374</v>
      </c>
      <c r="H128" s="1543" t="s">
        <v>375</v>
      </c>
      <c r="I128" s="1545" t="s">
        <v>376</v>
      </c>
      <c r="J128" s="595"/>
    </row>
    <row r="129" spans="1:10">
      <c r="A129" s="1538"/>
      <c r="B129" s="1547" t="s">
        <v>423</v>
      </c>
      <c r="C129" s="1549" t="s">
        <v>245</v>
      </c>
      <c r="D129" s="1536" t="s">
        <v>397</v>
      </c>
      <c r="E129" s="1537" t="s">
        <v>371</v>
      </c>
      <c r="F129" s="1542"/>
      <c r="G129" s="1543"/>
      <c r="H129" s="1543"/>
      <c r="I129" s="1545" t="s">
        <v>371</v>
      </c>
      <c r="J129" s="595"/>
    </row>
    <row r="130" spans="1:10">
      <c r="A130" s="1538"/>
      <c r="B130" s="1547" t="s">
        <v>423</v>
      </c>
      <c r="C130" s="1549" t="s">
        <v>252</v>
      </c>
      <c r="D130" s="1536" t="s">
        <v>378</v>
      </c>
      <c r="E130" s="1537" t="s">
        <v>376</v>
      </c>
      <c r="F130" s="1542">
        <v>51.31</v>
      </c>
      <c r="G130" s="1543" t="s">
        <v>45</v>
      </c>
      <c r="H130" s="1543" t="s">
        <v>375</v>
      </c>
      <c r="I130" s="1545" t="s">
        <v>376</v>
      </c>
      <c r="J130" s="595"/>
    </row>
    <row r="131" spans="1:10">
      <c r="A131" s="1538"/>
      <c r="B131" s="1547"/>
      <c r="C131" s="1549"/>
      <c r="D131" s="1536"/>
      <c r="E131" s="1537"/>
      <c r="F131" s="1542"/>
      <c r="G131" s="1543"/>
      <c r="H131" s="1543"/>
      <c r="I131" s="1546"/>
      <c r="J131" s="595"/>
    </row>
    <row r="132" spans="1:10">
      <c r="A132" s="1538" t="s">
        <v>265</v>
      </c>
      <c r="B132" s="1543" t="s">
        <v>427</v>
      </c>
      <c r="C132" s="1539" t="s">
        <v>266</v>
      </c>
      <c r="D132" s="1538"/>
      <c r="E132" s="1539"/>
      <c r="F132" s="1542" t="s">
        <v>428</v>
      </c>
      <c r="G132" s="1543"/>
      <c r="H132" s="1543"/>
      <c r="I132" s="1546"/>
      <c r="J132" s="595"/>
    </row>
    <row r="133" spans="1:10">
      <c r="A133" s="1538" t="s">
        <v>256</v>
      </c>
      <c r="B133" s="1543" t="s">
        <v>427</v>
      </c>
      <c r="C133" s="1550" t="s">
        <v>429</v>
      </c>
      <c r="D133" s="1538"/>
      <c r="E133" s="1539"/>
      <c r="F133" s="1542">
        <v>59.008877902578362</v>
      </c>
      <c r="G133" s="1543" t="s">
        <v>369</v>
      </c>
      <c r="H133" s="1543" t="s">
        <v>375</v>
      </c>
      <c r="I133" s="1545" t="s">
        <v>376</v>
      </c>
      <c r="J133" s="595"/>
    </row>
    <row r="134" spans="1:10">
      <c r="A134" s="1538" t="s">
        <v>268</v>
      </c>
      <c r="B134" s="1543" t="s">
        <v>427</v>
      </c>
      <c r="C134" s="1550" t="s">
        <v>269</v>
      </c>
      <c r="D134" s="1538"/>
      <c r="E134" s="1539"/>
      <c r="F134" s="1542">
        <v>48.584478983748205</v>
      </c>
      <c r="G134" s="1543" t="s">
        <v>369</v>
      </c>
      <c r="H134" s="1543" t="s">
        <v>370</v>
      </c>
      <c r="I134" s="1545" t="s">
        <v>371</v>
      </c>
      <c r="J134" s="595"/>
    </row>
    <row r="135" spans="1:10">
      <c r="A135" s="1538" t="s">
        <v>270</v>
      </c>
      <c r="B135" s="1543" t="s">
        <v>427</v>
      </c>
      <c r="C135" s="1550" t="s">
        <v>271</v>
      </c>
      <c r="D135" s="1538"/>
      <c r="E135" s="1539"/>
      <c r="F135" s="1542">
        <v>44.074808147458008</v>
      </c>
      <c r="G135" s="1543" t="s">
        <v>369</v>
      </c>
      <c r="H135" s="1543" t="s">
        <v>370</v>
      </c>
      <c r="I135" s="1545" t="s">
        <v>371</v>
      </c>
      <c r="J135" s="595"/>
    </row>
    <row r="136" spans="1:10">
      <c r="A136" s="1538" t="s">
        <v>258</v>
      </c>
      <c r="B136" s="1543" t="s">
        <v>427</v>
      </c>
      <c r="C136" s="1537" t="s">
        <v>259</v>
      </c>
      <c r="D136" s="1536" t="s">
        <v>373</v>
      </c>
      <c r="E136" s="1537" t="s">
        <v>371</v>
      </c>
      <c r="F136" s="1542">
        <v>48.899601346906508</v>
      </c>
      <c r="G136" s="1543" t="s">
        <v>430</v>
      </c>
      <c r="H136" s="1543" t="s">
        <v>370</v>
      </c>
      <c r="I136" s="1545" t="s">
        <v>371</v>
      </c>
      <c r="J136" s="595"/>
    </row>
    <row r="137" spans="1:10">
      <c r="A137" s="1538" t="s">
        <v>272</v>
      </c>
      <c r="B137" s="1543" t="s">
        <v>427</v>
      </c>
      <c r="C137" s="1550" t="s">
        <v>273</v>
      </c>
      <c r="D137" s="1538"/>
      <c r="E137" s="1539"/>
      <c r="F137" s="1542">
        <v>57.34738670264332</v>
      </c>
      <c r="G137" s="1543" t="s">
        <v>369</v>
      </c>
      <c r="H137" s="1543" t="s">
        <v>375</v>
      </c>
      <c r="I137" s="1545" t="s">
        <v>376</v>
      </c>
      <c r="J137" s="595"/>
    </row>
    <row r="138" spans="1:10">
      <c r="A138" s="1538" t="s">
        <v>261</v>
      </c>
      <c r="B138" s="1543" t="s">
        <v>427</v>
      </c>
      <c r="C138" s="1537" t="s">
        <v>262</v>
      </c>
      <c r="D138" s="1536" t="s">
        <v>397</v>
      </c>
      <c r="E138" s="1537" t="s">
        <v>371</v>
      </c>
      <c r="F138" s="1542">
        <v>47.333253959775362</v>
      </c>
      <c r="G138" s="1543" t="s">
        <v>36</v>
      </c>
      <c r="H138" s="1543" t="s">
        <v>370</v>
      </c>
      <c r="I138" s="1545" t="s">
        <v>371</v>
      </c>
      <c r="J138" s="595"/>
    </row>
    <row r="139" spans="1:10">
      <c r="A139" s="1538" t="s">
        <v>274</v>
      </c>
      <c r="B139" s="1543" t="s">
        <v>427</v>
      </c>
      <c r="C139" s="1550" t="s">
        <v>275</v>
      </c>
      <c r="D139" s="1538"/>
      <c r="E139" s="1539"/>
      <c r="F139" s="1542">
        <v>52.424416688911286</v>
      </c>
      <c r="G139" s="1543" t="s">
        <v>369</v>
      </c>
      <c r="H139" s="1543" t="s">
        <v>375</v>
      </c>
      <c r="I139" s="1545" t="s">
        <v>376</v>
      </c>
      <c r="J139" s="595"/>
    </row>
    <row r="140" spans="1:10">
      <c r="A140" s="1538" t="s">
        <v>276</v>
      </c>
      <c r="B140" s="1543" t="s">
        <v>427</v>
      </c>
      <c r="C140" s="1550" t="s">
        <v>277</v>
      </c>
      <c r="D140" s="1538"/>
      <c r="E140" s="1539"/>
      <c r="F140" s="1542">
        <v>57.747973517332156</v>
      </c>
      <c r="G140" s="1543" t="s">
        <v>369</v>
      </c>
      <c r="H140" s="1543" t="s">
        <v>375</v>
      </c>
      <c r="I140" s="1545" t="s">
        <v>376</v>
      </c>
      <c r="J140" s="595"/>
    </row>
    <row r="141" spans="1:10">
      <c r="A141" s="1538" t="s">
        <v>278</v>
      </c>
      <c r="B141" s="1543" t="s">
        <v>427</v>
      </c>
      <c r="C141" s="1550" t="s">
        <v>279</v>
      </c>
      <c r="D141" s="1538"/>
      <c r="E141" s="1539"/>
      <c r="F141" s="1542">
        <v>45.401797295332656</v>
      </c>
      <c r="G141" s="1543" t="s">
        <v>369</v>
      </c>
      <c r="H141" s="1543" t="s">
        <v>370</v>
      </c>
      <c r="I141" s="1545" t="s">
        <v>371</v>
      </c>
      <c r="J141" s="595"/>
    </row>
    <row r="142" spans="1:10">
      <c r="A142" s="1538" t="s">
        <v>263</v>
      </c>
      <c r="B142" s="1543" t="s">
        <v>427</v>
      </c>
      <c r="C142" s="1537" t="s">
        <v>264</v>
      </c>
      <c r="D142" s="1536" t="s">
        <v>373</v>
      </c>
      <c r="E142" s="1537" t="s">
        <v>371</v>
      </c>
      <c r="F142" s="1542">
        <v>54.657520916922977</v>
      </c>
      <c r="G142" s="1543" t="s">
        <v>36</v>
      </c>
      <c r="H142" s="1543" t="s">
        <v>375</v>
      </c>
      <c r="I142" s="1545" t="s">
        <v>376</v>
      </c>
      <c r="J142" s="595"/>
    </row>
    <row r="143" spans="1:10">
      <c r="A143" s="1538" t="s">
        <v>280</v>
      </c>
      <c r="B143" s="1543" t="s">
        <v>427</v>
      </c>
      <c r="C143" s="1550" t="s">
        <v>281</v>
      </c>
      <c r="D143" s="1538"/>
      <c r="E143" s="1539"/>
      <c r="F143" s="1542">
        <v>64.154001483873003</v>
      </c>
      <c r="G143" s="1543" t="s">
        <v>369</v>
      </c>
      <c r="H143" s="1543" t="s">
        <v>375</v>
      </c>
      <c r="I143" s="1545" t="s">
        <v>376</v>
      </c>
      <c r="J143" s="595"/>
    </row>
    <row r="144" spans="1:10">
      <c r="A144" s="1538" t="s">
        <v>282</v>
      </c>
      <c r="B144" s="1543" t="s">
        <v>427</v>
      </c>
      <c r="C144" s="1550" t="s">
        <v>283</v>
      </c>
      <c r="D144" s="1538"/>
      <c r="E144" s="1539"/>
      <c r="F144" s="1542">
        <v>48.529217441533127</v>
      </c>
      <c r="G144" s="1543" t="s">
        <v>369</v>
      </c>
      <c r="H144" s="1543" t="s">
        <v>370</v>
      </c>
      <c r="I144" s="1545" t="s">
        <v>371</v>
      </c>
      <c r="J144" s="595"/>
    </row>
    <row r="145" spans="1:10">
      <c r="A145" s="1538"/>
      <c r="B145" s="1547" t="s">
        <v>427</v>
      </c>
      <c r="C145" s="1549" t="s">
        <v>254</v>
      </c>
      <c r="D145" s="1536" t="s">
        <v>373</v>
      </c>
      <c r="E145" s="1537" t="s">
        <v>371</v>
      </c>
      <c r="F145" s="1542"/>
      <c r="G145" s="1543"/>
      <c r="H145" s="1543"/>
      <c r="I145" s="1545" t="s">
        <v>371</v>
      </c>
      <c r="J145" s="595"/>
    </row>
    <row r="146" spans="1:10">
      <c r="A146" s="1538"/>
      <c r="B146" s="1547"/>
      <c r="C146" s="1549"/>
      <c r="D146" s="1536"/>
      <c r="E146" s="1537"/>
      <c r="F146" s="1542"/>
      <c r="G146" s="1543"/>
      <c r="H146" s="1543"/>
      <c r="I146" s="1545"/>
      <c r="J146" s="595"/>
    </row>
    <row r="147" spans="1:10">
      <c r="A147" s="1538"/>
      <c r="B147" s="1547" t="s">
        <v>431</v>
      </c>
      <c r="C147" s="1549" t="s">
        <v>285</v>
      </c>
      <c r="D147" s="1536" t="s">
        <v>373</v>
      </c>
      <c r="E147" s="1537" t="s">
        <v>371</v>
      </c>
      <c r="F147" s="1542"/>
      <c r="G147" s="1543"/>
      <c r="H147" s="1543"/>
      <c r="I147" s="1545" t="s">
        <v>371</v>
      </c>
      <c r="J147" s="595"/>
    </row>
    <row r="148" spans="1:10">
      <c r="A148" s="1538"/>
      <c r="B148" s="1547" t="s">
        <v>431</v>
      </c>
      <c r="C148" s="1549" t="s">
        <v>286</v>
      </c>
      <c r="D148" s="1536" t="s">
        <v>373</v>
      </c>
      <c r="E148" s="1537" t="s">
        <v>371</v>
      </c>
      <c r="F148" s="1542"/>
      <c r="G148" s="1543"/>
      <c r="H148" s="1543"/>
      <c r="I148" s="1545" t="s">
        <v>371</v>
      </c>
      <c r="J148" s="595"/>
    </row>
    <row r="149" spans="1:10">
      <c r="A149" s="1538"/>
      <c r="B149" s="1547"/>
      <c r="C149" s="1549"/>
      <c r="D149" s="1536"/>
      <c r="E149" s="1537"/>
      <c r="F149" s="1542"/>
      <c r="G149" s="1543"/>
      <c r="H149" s="1543"/>
      <c r="I149" s="1545"/>
      <c r="J149" s="595"/>
    </row>
    <row r="150" spans="1:10">
      <c r="A150" s="1538" t="s">
        <v>289</v>
      </c>
      <c r="B150" s="1543" t="s">
        <v>432</v>
      </c>
      <c r="C150" s="1537" t="s">
        <v>290</v>
      </c>
      <c r="D150" s="1536" t="s">
        <v>397</v>
      </c>
      <c r="E150" s="1537" t="s">
        <v>371</v>
      </c>
      <c r="F150" s="1542"/>
      <c r="G150" s="1543"/>
      <c r="H150" s="1543"/>
      <c r="I150" s="1545" t="s">
        <v>371</v>
      </c>
      <c r="J150" s="595"/>
    </row>
    <row r="151" spans="1:10">
      <c r="A151" s="1538"/>
      <c r="B151" s="1547" t="s">
        <v>432</v>
      </c>
      <c r="C151" s="1549" t="s">
        <v>288</v>
      </c>
      <c r="D151" s="1536" t="s">
        <v>373</v>
      </c>
      <c r="E151" s="1537" t="s">
        <v>371</v>
      </c>
      <c r="F151" s="1542"/>
      <c r="G151" s="1543"/>
      <c r="H151" s="1543"/>
      <c r="I151" s="1545" t="s">
        <v>371</v>
      </c>
      <c r="J151" s="595"/>
    </row>
    <row r="152" spans="1:10">
      <c r="A152" s="1538"/>
      <c r="B152" s="1547" t="s">
        <v>432</v>
      </c>
      <c r="C152" s="1549" t="s">
        <v>291</v>
      </c>
      <c r="D152" s="1536" t="s">
        <v>378</v>
      </c>
      <c r="E152" s="1537" t="s">
        <v>376</v>
      </c>
      <c r="F152" s="1542"/>
      <c r="G152" s="1543"/>
      <c r="H152" s="1543"/>
      <c r="I152" s="1545" t="s">
        <v>376</v>
      </c>
      <c r="J152" s="595"/>
    </row>
    <row r="153" spans="1:10">
      <c r="A153" s="1538"/>
      <c r="B153" s="1547" t="s">
        <v>432</v>
      </c>
      <c r="C153" s="1549" t="s">
        <v>292</v>
      </c>
      <c r="D153" s="1536" t="s">
        <v>378</v>
      </c>
      <c r="E153" s="1537" t="s">
        <v>376</v>
      </c>
      <c r="F153" s="1542"/>
      <c r="G153" s="1543"/>
      <c r="H153" s="1543"/>
      <c r="I153" s="1545" t="s">
        <v>376</v>
      </c>
      <c r="J153" s="595"/>
    </row>
    <row r="154" spans="1:10">
      <c r="A154" s="1538"/>
      <c r="B154" s="1547" t="s">
        <v>432</v>
      </c>
      <c r="C154" s="1549" t="s">
        <v>293</v>
      </c>
      <c r="D154" s="1536" t="s">
        <v>373</v>
      </c>
      <c r="E154" s="1537" t="s">
        <v>371</v>
      </c>
      <c r="F154" s="1542"/>
      <c r="G154" s="1543"/>
      <c r="H154" s="1543"/>
      <c r="I154" s="1545" t="s">
        <v>371</v>
      </c>
      <c r="J154" s="595"/>
    </row>
    <row r="155" spans="1:10">
      <c r="A155" s="1538"/>
      <c r="B155" s="1547" t="s">
        <v>432</v>
      </c>
      <c r="C155" s="1549" t="s">
        <v>294</v>
      </c>
      <c r="D155" s="1536" t="s">
        <v>397</v>
      </c>
      <c r="E155" s="1537" t="s">
        <v>371</v>
      </c>
      <c r="F155" s="1542"/>
      <c r="G155" s="1543"/>
      <c r="H155" s="1543"/>
      <c r="I155" s="1545" t="s">
        <v>371</v>
      </c>
      <c r="J155" s="595"/>
    </row>
    <row r="156" spans="1:10">
      <c r="A156" s="1538"/>
      <c r="B156" s="1547" t="s">
        <v>432</v>
      </c>
      <c r="C156" s="1549" t="s">
        <v>295</v>
      </c>
      <c r="D156" s="1536" t="s">
        <v>373</v>
      </c>
      <c r="E156" s="1537" t="s">
        <v>371</v>
      </c>
      <c r="F156" s="1542"/>
      <c r="G156" s="1543"/>
      <c r="H156" s="1543"/>
      <c r="I156" s="1545" t="s">
        <v>371</v>
      </c>
      <c r="J156" s="595"/>
    </row>
    <row r="157" spans="1:10">
      <c r="A157" s="1538"/>
      <c r="B157" s="1547"/>
      <c r="C157" s="1549"/>
      <c r="D157" s="1536"/>
      <c r="E157" s="1537"/>
      <c r="F157" s="1542"/>
      <c r="G157" s="1543"/>
      <c r="H157" s="1543"/>
      <c r="I157" s="1545"/>
      <c r="J157" s="595"/>
    </row>
    <row r="158" spans="1:10">
      <c r="A158" s="1538"/>
      <c r="B158" s="1547" t="s">
        <v>433</v>
      </c>
      <c r="C158" s="1549" t="s">
        <v>297</v>
      </c>
      <c r="D158" s="1536" t="s">
        <v>373</v>
      </c>
      <c r="E158" s="1537" t="s">
        <v>371</v>
      </c>
      <c r="F158" s="1542"/>
      <c r="G158" s="1543"/>
      <c r="H158" s="1543"/>
      <c r="I158" s="1545" t="s">
        <v>371</v>
      </c>
      <c r="J158" s="595"/>
    </row>
    <row r="159" spans="1:10">
      <c r="A159" s="1538"/>
      <c r="B159" s="1547" t="s">
        <v>433</v>
      </c>
      <c r="C159" s="1549" t="s">
        <v>299</v>
      </c>
      <c r="D159" s="1536" t="s">
        <v>378</v>
      </c>
      <c r="E159" s="1537" t="s">
        <v>376</v>
      </c>
      <c r="F159" s="1542"/>
      <c r="G159" s="1543"/>
      <c r="H159" s="1543"/>
      <c r="I159" s="1545" t="s">
        <v>376</v>
      </c>
      <c r="J159" s="595"/>
    </row>
    <row r="160" spans="1:10">
      <c r="A160" s="1538"/>
      <c r="B160" s="1543"/>
      <c r="C160" s="1539"/>
      <c r="D160" s="1538"/>
      <c r="E160" s="1539"/>
      <c r="F160" s="1542"/>
      <c r="G160" s="1543"/>
      <c r="H160" s="1543"/>
      <c r="I160" s="1546"/>
      <c r="J160" s="595"/>
    </row>
    <row r="161" spans="1:10">
      <c r="A161" s="1538" t="s">
        <v>300</v>
      </c>
      <c r="B161" s="1543" t="s">
        <v>434</v>
      </c>
      <c r="C161" s="1537" t="s">
        <v>302</v>
      </c>
      <c r="D161" s="1536" t="s">
        <v>373</v>
      </c>
      <c r="E161" s="1537" t="s">
        <v>371</v>
      </c>
      <c r="F161" s="1542"/>
      <c r="G161" s="1543"/>
      <c r="H161" s="1543"/>
      <c r="I161" s="1545" t="s">
        <v>371</v>
      </c>
      <c r="J161" s="595"/>
    </row>
    <row r="162" spans="1:10">
      <c r="A162" s="1538" t="s">
        <v>303</v>
      </c>
      <c r="B162" s="1543" t="s">
        <v>434</v>
      </c>
      <c r="C162" s="1537" t="s">
        <v>304</v>
      </c>
      <c r="D162" s="1536" t="s">
        <v>373</v>
      </c>
      <c r="E162" s="1537" t="s">
        <v>371</v>
      </c>
      <c r="F162" s="1542"/>
      <c r="G162" s="1543"/>
      <c r="H162" s="1543"/>
      <c r="I162" s="1545" t="s">
        <v>371</v>
      </c>
      <c r="J162" s="595"/>
    </row>
    <row r="163" spans="1:10">
      <c r="A163" s="1538" t="s">
        <v>305</v>
      </c>
      <c r="B163" s="1543" t="s">
        <v>434</v>
      </c>
      <c r="C163" s="1537" t="s">
        <v>189</v>
      </c>
      <c r="D163" s="1536" t="s">
        <v>373</v>
      </c>
      <c r="E163" s="1537" t="s">
        <v>371</v>
      </c>
      <c r="F163" s="1542"/>
      <c r="G163" s="1543"/>
      <c r="H163" s="1543"/>
      <c r="I163" s="1545" t="s">
        <v>371</v>
      </c>
      <c r="J163" s="595"/>
    </row>
    <row r="164" spans="1:10">
      <c r="A164" s="1538" t="s">
        <v>306</v>
      </c>
      <c r="B164" s="1543" t="s">
        <v>434</v>
      </c>
      <c r="C164" s="1537" t="s">
        <v>307</v>
      </c>
      <c r="D164" s="1536" t="s">
        <v>397</v>
      </c>
      <c r="E164" s="1537" t="s">
        <v>371</v>
      </c>
      <c r="F164" s="1542"/>
      <c r="G164" s="1543"/>
      <c r="H164" s="1543"/>
      <c r="I164" s="1545" t="s">
        <v>371</v>
      </c>
      <c r="J164" s="595"/>
    </row>
    <row r="165" spans="1:10">
      <c r="A165" s="1538" t="s">
        <v>308</v>
      </c>
      <c r="B165" s="1543" t="s">
        <v>434</v>
      </c>
      <c r="C165" s="1537" t="s">
        <v>309</v>
      </c>
      <c r="D165" s="1536" t="s">
        <v>373</v>
      </c>
      <c r="E165" s="1537" t="s">
        <v>371</v>
      </c>
      <c r="F165" s="1542"/>
      <c r="G165" s="1543"/>
      <c r="H165" s="1543"/>
      <c r="I165" s="1545" t="s">
        <v>371</v>
      </c>
      <c r="J165" s="595"/>
    </row>
    <row r="166" spans="1:10">
      <c r="A166" s="1538" t="s">
        <v>310</v>
      </c>
      <c r="B166" s="1543" t="s">
        <v>434</v>
      </c>
      <c r="C166" s="1537" t="s">
        <v>138</v>
      </c>
      <c r="D166" s="1536" t="s">
        <v>373</v>
      </c>
      <c r="E166" s="1537" t="s">
        <v>371</v>
      </c>
      <c r="F166" s="1542"/>
      <c r="G166" s="1543"/>
      <c r="H166" s="1543"/>
      <c r="I166" s="1545" t="s">
        <v>371</v>
      </c>
      <c r="J166" s="595"/>
    </row>
    <row r="167" spans="1:10">
      <c r="A167" s="1538"/>
      <c r="B167" s="1547" t="s">
        <v>434</v>
      </c>
      <c r="C167" s="1549" t="s">
        <v>190</v>
      </c>
      <c r="D167" s="1536" t="s">
        <v>373</v>
      </c>
      <c r="E167" s="1537" t="s">
        <v>371</v>
      </c>
      <c r="F167" s="1542"/>
      <c r="G167" s="1543"/>
      <c r="H167" s="1543"/>
      <c r="I167" s="1545" t="s">
        <v>371</v>
      </c>
      <c r="J167" s="595"/>
    </row>
    <row r="168" spans="1:10">
      <c r="A168" s="1538"/>
      <c r="B168" s="1547" t="s">
        <v>434</v>
      </c>
      <c r="C168" s="1549" t="s">
        <v>311</v>
      </c>
      <c r="D168" s="1536" t="s">
        <v>373</v>
      </c>
      <c r="E168" s="1537" t="s">
        <v>371</v>
      </c>
      <c r="F168" s="1542"/>
      <c r="G168" s="1543"/>
      <c r="H168" s="1543"/>
      <c r="I168" s="1545" t="s">
        <v>371</v>
      </c>
      <c r="J168" s="595"/>
    </row>
    <row r="169" spans="1:10">
      <c r="A169" s="1538"/>
      <c r="B169" s="1543"/>
      <c r="C169" s="1539"/>
      <c r="D169" s="1538"/>
      <c r="E169" s="1539"/>
      <c r="F169" s="1542"/>
      <c r="G169" s="1543"/>
      <c r="H169" s="1543"/>
      <c r="I169" s="1546"/>
      <c r="J169" s="595"/>
    </row>
    <row r="170" spans="1:10">
      <c r="A170" s="1538" t="s">
        <v>315</v>
      </c>
      <c r="B170" s="1543" t="s">
        <v>435</v>
      </c>
      <c r="C170" s="1537" t="s">
        <v>316</v>
      </c>
      <c r="D170" s="1536" t="s">
        <v>373</v>
      </c>
      <c r="E170" s="1537" t="s">
        <v>371</v>
      </c>
      <c r="F170" s="1542"/>
      <c r="G170" s="1543"/>
      <c r="H170" s="1543"/>
      <c r="I170" s="1545" t="s">
        <v>371</v>
      </c>
      <c r="J170" s="595"/>
    </row>
    <row r="171" spans="1:10">
      <c r="A171" s="1538" t="s">
        <v>317</v>
      </c>
      <c r="B171" s="1543" t="s">
        <v>435</v>
      </c>
      <c r="C171" s="1537" t="s">
        <v>318</v>
      </c>
      <c r="D171" s="1536" t="s">
        <v>373</v>
      </c>
      <c r="E171" s="1537" t="s">
        <v>371</v>
      </c>
      <c r="F171" s="1542"/>
      <c r="G171" s="1543"/>
      <c r="H171" s="1543"/>
      <c r="I171" s="1545" t="s">
        <v>371</v>
      </c>
      <c r="J171" s="595"/>
    </row>
    <row r="172" spans="1:10">
      <c r="A172" s="1538" t="s">
        <v>319</v>
      </c>
      <c r="B172" s="1543" t="s">
        <v>435</v>
      </c>
      <c r="C172" s="1537" t="s">
        <v>320</v>
      </c>
      <c r="D172" s="1536" t="s">
        <v>373</v>
      </c>
      <c r="E172" s="1537" t="s">
        <v>371</v>
      </c>
      <c r="F172" s="1542"/>
      <c r="G172" s="1543"/>
      <c r="H172" s="1543"/>
      <c r="I172" s="1545" t="s">
        <v>371</v>
      </c>
      <c r="J172" s="595"/>
    </row>
    <row r="173" spans="1:10">
      <c r="A173" s="1538" t="s">
        <v>321</v>
      </c>
      <c r="B173" s="1543" t="s">
        <v>435</v>
      </c>
      <c r="C173" s="1537" t="s">
        <v>179</v>
      </c>
      <c r="D173" s="1536" t="s">
        <v>373</v>
      </c>
      <c r="E173" s="1537" t="s">
        <v>371</v>
      </c>
      <c r="F173" s="1542"/>
      <c r="G173" s="1543"/>
      <c r="H173" s="1543"/>
      <c r="I173" s="1545" t="s">
        <v>371</v>
      </c>
      <c r="J173" s="595"/>
    </row>
    <row r="174" spans="1:10">
      <c r="A174" s="1538" t="s">
        <v>322</v>
      </c>
      <c r="B174" s="1543" t="s">
        <v>435</v>
      </c>
      <c r="C174" s="1537" t="s">
        <v>323</v>
      </c>
      <c r="D174" s="1536" t="s">
        <v>373</v>
      </c>
      <c r="E174" s="1537" t="s">
        <v>371</v>
      </c>
      <c r="F174" s="1542"/>
      <c r="G174" s="1543"/>
      <c r="H174" s="1543"/>
      <c r="I174" s="1545" t="s">
        <v>371</v>
      </c>
      <c r="J174" s="595"/>
    </row>
    <row r="175" spans="1:10">
      <c r="A175" s="1538" t="s">
        <v>324</v>
      </c>
      <c r="B175" s="1543" t="s">
        <v>435</v>
      </c>
      <c r="C175" s="1537" t="s">
        <v>325</v>
      </c>
      <c r="D175" s="1536" t="s">
        <v>373</v>
      </c>
      <c r="E175" s="1537" t="s">
        <v>371</v>
      </c>
      <c r="F175" s="1542"/>
      <c r="G175" s="1543"/>
      <c r="H175" s="1543"/>
      <c r="I175" s="1545" t="s">
        <v>371</v>
      </c>
      <c r="J175" s="595"/>
    </row>
    <row r="176" spans="1:10">
      <c r="A176" s="1538" t="s">
        <v>326</v>
      </c>
      <c r="B176" s="1543" t="s">
        <v>435</v>
      </c>
      <c r="C176" s="1537" t="s">
        <v>327</v>
      </c>
      <c r="D176" s="1536" t="s">
        <v>373</v>
      </c>
      <c r="E176" s="1537" t="s">
        <v>371</v>
      </c>
      <c r="F176" s="1542"/>
      <c r="G176" s="1543"/>
      <c r="H176" s="1543"/>
      <c r="I176" s="1545" t="s">
        <v>371</v>
      </c>
      <c r="J176" s="595"/>
    </row>
    <row r="177" spans="1:10">
      <c r="A177" s="1538" t="s">
        <v>328</v>
      </c>
      <c r="B177" s="1543" t="s">
        <v>435</v>
      </c>
      <c r="C177" s="1537" t="s">
        <v>329</v>
      </c>
      <c r="D177" s="1536" t="s">
        <v>378</v>
      </c>
      <c r="E177" s="1537" t="s">
        <v>376</v>
      </c>
      <c r="F177" s="1542"/>
      <c r="G177" s="1543"/>
      <c r="H177" s="1543"/>
      <c r="I177" s="1545" t="s">
        <v>376</v>
      </c>
      <c r="J177" s="595"/>
    </row>
    <row r="178" spans="1:10">
      <c r="A178" s="1538" t="s">
        <v>312</v>
      </c>
      <c r="B178" s="1543" t="s">
        <v>435</v>
      </c>
      <c r="C178" s="1537" t="s">
        <v>314</v>
      </c>
      <c r="D178" s="1536" t="s">
        <v>373</v>
      </c>
      <c r="E178" s="1537" t="s">
        <v>371</v>
      </c>
      <c r="F178" s="1542"/>
      <c r="G178" s="1543"/>
      <c r="H178" s="1543"/>
      <c r="I178" s="1545" t="s">
        <v>371</v>
      </c>
      <c r="J178" s="595"/>
    </row>
    <row r="179" spans="1:10">
      <c r="A179" s="1536"/>
      <c r="B179" s="1547" t="s">
        <v>435</v>
      </c>
      <c r="C179" s="1549" t="s">
        <v>330</v>
      </c>
      <c r="D179" s="1536" t="s">
        <v>378</v>
      </c>
      <c r="E179" s="1537" t="s">
        <v>376</v>
      </c>
      <c r="F179" s="1536"/>
      <c r="G179" s="1544"/>
      <c r="H179" s="1544"/>
      <c r="I179" s="1545" t="s">
        <v>376</v>
      </c>
    </row>
    <row r="180" spans="1:10">
      <c r="A180" s="1540"/>
      <c r="B180" s="1551"/>
      <c r="C180" s="1541"/>
      <c r="D180" s="1540"/>
      <c r="E180" s="1541"/>
      <c r="F180" s="1540"/>
      <c r="G180" s="1551"/>
      <c r="H180" s="1551"/>
      <c r="I180" s="1558"/>
      <c r="J180" s="1368"/>
    </row>
    <row r="182" spans="1:10">
      <c r="A182" s="2268" t="s">
        <v>1</v>
      </c>
      <c r="B182" s="2255"/>
      <c r="C182" s="2255"/>
      <c r="D182" s="2255"/>
    </row>
    <row r="183" spans="1:10">
      <c r="A183" s="2255" t="s">
        <v>332</v>
      </c>
      <c r="B183" s="2255"/>
      <c r="C183" s="2255"/>
      <c r="D183" s="2255"/>
    </row>
    <row r="184" spans="1:10">
      <c r="A184" s="2255"/>
      <c r="B184" s="2255" t="s">
        <v>3</v>
      </c>
      <c r="C184" s="2255"/>
      <c r="D184" s="2255">
        <f>COUNTIF(E6:E180,"Acceptable; ongoing protection required")</f>
        <v>93</v>
      </c>
    </row>
    <row r="185" spans="1:10">
      <c r="A185" s="2255"/>
      <c r="B185" s="2255" t="s">
        <v>4</v>
      </c>
      <c r="C185" s="2255"/>
      <c r="D185" s="2255">
        <f>COUNTIF(E6:E180,"Unacceptable; immediate restoration required")</f>
        <v>36</v>
      </c>
    </row>
    <row r="186" spans="1:10">
      <c r="A186" s="2255"/>
      <c r="B186" s="2256" t="s">
        <v>5</v>
      </c>
      <c r="C186" s="2256"/>
      <c r="D186" s="2256">
        <f>SUM(D184:D185)</f>
        <v>129</v>
      </c>
    </row>
    <row r="187" spans="1:10">
      <c r="A187" s="2255"/>
      <c r="B187" s="2255"/>
      <c r="C187" s="2255"/>
      <c r="D187" s="2255"/>
    </row>
    <row r="188" spans="1:10">
      <c r="A188" s="2255" t="s">
        <v>333</v>
      </c>
      <c r="B188" s="2255"/>
      <c r="C188" s="2255"/>
      <c r="D188" s="2255"/>
    </row>
    <row r="189" spans="1:10">
      <c r="A189" s="2255"/>
      <c r="B189" s="2255" t="s">
        <v>3</v>
      </c>
      <c r="C189" s="2255"/>
      <c r="D189" s="2255">
        <f>COUNTIF(H6:H180,"Acceptable; Ongoing Protection is Required")</f>
        <v>37</v>
      </c>
    </row>
    <row r="190" spans="1:10">
      <c r="A190" s="2255"/>
      <c r="B190" s="2255" t="s">
        <v>4</v>
      </c>
      <c r="C190" s="2255"/>
      <c r="D190" s="2255">
        <f>COUNTIF(H6:H180,"Unacceptable; Immediate Restoration is Required")</f>
        <v>31</v>
      </c>
    </row>
    <row r="191" spans="1:10">
      <c r="A191" s="2255"/>
      <c r="B191" s="2256" t="s">
        <v>5</v>
      </c>
      <c r="C191" s="2256"/>
      <c r="D191" s="2256">
        <f>SUM(D189:D190)</f>
        <v>68</v>
      </c>
    </row>
    <row r="192" spans="1:10">
      <c r="A192" s="2255"/>
      <c r="B192" s="2255"/>
      <c r="C192" s="2255"/>
      <c r="D192" s="2255"/>
    </row>
    <row r="193" spans="1:4">
      <c r="A193" s="2255" t="s">
        <v>334</v>
      </c>
      <c r="B193" s="2255"/>
      <c r="C193" s="2255"/>
      <c r="D193" s="2255"/>
    </row>
    <row r="194" spans="1:4">
      <c r="A194" s="2255"/>
      <c r="B194" s="2255" t="s">
        <v>3</v>
      </c>
      <c r="C194" s="2255"/>
      <c r="D194" s="2255">
        <f>COUNTIF(I6:I180,"Acceptable; ongoing protection required")</f>
        <v>92</v>
      </c>
    </row>
    <row r="195" spans="1:4">
      <c r="A195" s="2255"/>
      <c r="B195" s="2255" t="s">
        <v>4</v>
      </c>
      <c r="C195" s="2255"/>
      <c r="D195" s="2255">
        <f>COUNTIF(I6:I180,"Unacceptable; immediate restoration required")</f>
        <v>59</v>
      </c>
    </row>
    <row r="196" spans="1:4">
      <c r="A196" s="2255"/>
      <c r="B196" s="2255" t="s">
        <v>5</v>
      </c>
      <c r="C196" s="2255"/>
      <c r="D196" s="2256">
        <f>SUM(D194:D195)</f>
        <v>151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185D0-6852-4268-BD2D-BEC08DF67F2B}">
  <dimension ref="A1:M170"/>
  <sheetViews>
    <sheetView workbookViewId="0">
      <selection activeCell="D14" sqref="D14"/>
    </sheetView>
  </sheetViews>
  <sheetFormatPr defaultColWidth="8.796875" defaultRowHeight="15.6"/>
  <cols>
    <col min="1" max="1" width="35.296875" customWidth="1"/>
    <col min="2" max="2" width="21.796875" customWidth="1"/>
    <col min="3" max="3" width="46.19921875" customWidth="1"/>
    <col min="4" max="4" width="58" customWidth="1"/>
    <col min="6" max="6" width="29" customWidth="1"/>
    <col min="7" max="7" width="29.19921875" customWidth="1"/>
    <col min="9" max="9" width="46" customWidth="1"/>
    <col min="10" max="10" width="28.296875" customWidth="1"/>
    <col min="11" max="11" width="29.296875" customWidth="1"/>
    <col min="12" max="12" width="21.19921875" customWidth="1"/>
    <col min="13" max="13" width="20.69921875" customWidth="1"/>
  </cols>
  <sheetData>
    <row r="1" spans="1:13">
      <c r="A1" s="2254" t="s">
        <v>436</v>
      </c>
    </row>
    <row r="3" spans="1:13">
      <c r="A3" s="2266" t="s">
        <v>437</v>
      </c>
    </row>
    <row r="4" spans="1:13">
      <c r="A4" s="2266"/>
    </row>
    <row r="5" spans="1:13" s="594" customFormat="1">
      <c r="A5" s="594" t="s">
        <v>20</v>
      </c>
      <c r="B5" s="594" t="s">
        <v>21</v>
      </c>
      <c r="C5" s="594" t="s">
        <v>438</v>
      </c>
      <c r="D5" s="594" t="s">
        <v>439</v>
      </c>
      <c r="E5" s="594" t="s">
        <v>440</v>
      </c>
      <c r="F5" s="594" t="s">
        <v>441</v>
      </c>
      <c r="G5" s="594" t="s">
        <v>442</v>
      </c>
      <c r="H5" s="594" t="s">
        <v>443</v>
      </c>
      <c r="I5" s="594" t="s">
        <v>444</v>
      </c>
      <c r="J5" s="2271" t="s">
        <v>445</v>
      </c>
      <c r="K5" s="2256" t="s">
        <v>446</v>
      </c>
      <c r="L5" s="2271" t="s">
        <v>447</v>
      </c>
      <c r="M5" s="2256" t="s">
        <v>448</v>
      </c>
    </row>
    <row r="6" spans="1:13">
      <c r="A6" t="s">
        <v>34</v>
      </c>
      <c r="B6" t="s">
        <v>39</v>
      </c>
      <c r="C6" t="s">
        <v>40</v>
      </c>
      <c r="D6" t="s">
        <v>376</v>
      </c>
      <c r="E6">
        <v>1</v>
      </c>
      <c r="F6">
        <v>1</v>
      </c>
      <c r="H6" t="s">
        <v>449</v>
      </c>
      <c r="J6" s="2255">
        <f>COUNTIF(C6:C159,"*")</f>
        <v>119</v>
      </c>
      <c r="K6" s="2255">
        <f>COUNTIF(D6:D159,"*")</f>
        <v>119</v>
      </c>
      <c r="L6" s="2255">
        <f>COUNTIF(D6:D159,"acceptable*")</f>
        <v>95</v>
      </c>
      <c r="M6" s="2255">
        <f>COUNTIF(D6:D159,"unacceptable*")</f>
        <v>24</v>
      </c>
    </row>
    <row r="7" spans="1:13">
      <c r="B7" t="s">
        <v>47</v>
      </c>
      <c r="C7" t="s">
        <v>48</v>
      </c>
      <c r="D7" t="s">
        <v>371</v>
      </c>
      <c r="E7">
        <v>1</v>
      </c>
      <c r="G7">
        <v>1</v>
      </c>
      <c r="H7" t="s">
        <v>449</v>
      </c>
    </row>
    <row r="8" spans="1:13">
      <c r="B8" t="s">
        <v>53</v>
      </c>
      <c r="C8" t="s">
        <v>48</v>
      </c>
      <c r="D8" t="s">
        <v>371</v>
      </c>
      <c r="E8">
        <v>1</v>
      </c>
      <c r="G8">
        <v>1</v>
      </c>
      <c r="H8" t="s">
        <v>449</v>
      </c>
    </row>
    <row r="9" spans="1:13">
      <c r="B9" t="s">
        <v>55</v>
      </c>
      <c r="C9" t="s">
        <v>48</v>
      </c>
      <c r="D9" t="s">
        <v>371</v>
      </c>
      <c r="E9">
        <v>1</v>
      </c>
      <c r="G9">
        <v>1</v>
      </c>
      <c r="H9" t="s">
        <v>449</v>
      </c>
    </row>
    <row r="10" spans="1:13">
      <c r="B10" t="s">
        <v>57</v>
      </c>
      <c r="C10" t="s">
        <v>48</v>
      </c>
      <c r="D10" t="s">
        <v>371</v>
      </c>
      <c r="E10">
        <v>1</v>
      </c>
      <c r="G10">
        <v>1</v>
      </c>
      <c r="H10" t="s">
        <v>449</v>
      </c>
    </row>
    <row r="11" spans="1:13">
      <c r="B11" t="s">
        <v>59</v>
      </c>
      <c r="C11" t="s">
        <v>48</v>
      </c>
      <c r="D11" t="s">
        <v>371</v>
      </c>
      <c r="E11">
        <v>1</v>
      </c>
      <c r="G11">
        <v>1</v>
      </c>
      <c r="H11" t="s">
        <v>449</v>
      </c>
      <c r="I11" t="s">
        <v>450</v>
      </c>
    </row>
    <row r="12" spans="1:13">
      <c r="B12" t="s">
        <v>61</v>
      </c>
      <c r="C12" t="s">
        <v>48</v>
      </c>
      <c r="D12" t="s">
        <v>371</v>
      </c>
      <c r="E12">
        <v>1</v>
      </c>
      <c r="G12">
        <v>1</v>
      </c>
      <c r="H12" t="s">
        <v>449</v>
      </c>
      <c r="I12" t="s">
        <v>451</v>
      </c>
    </row>
    <row r="13" spans="1:13">
      <c r="B13" t="s">
        <v>64</v>
      </c>
      <c r="C13" t="s">
        <v>48</v>
      </c>
      <c r="D13" t="s">
        <v>371</v>
      </c>
      <c r="E13">
        <v>1</v>
      </c>
      <c r="G13">
        <v>1</v>
      </c>
      <c r="H13" t="s">
        <v>449</v>
      </c>
    </row>
    <row r="14" spans="1:13">
      <c r="B14" t="s">
        <v>66</v>
      </c>
      <c r="C14" t="s">
        <v>40</v>
      </c>
      <c r="D14" t="s">
        <v>376</v>
      </c>
      <c r="E14">
        <v>1</v>
      </c>
      <c r="F14">
        <v>1</v>
      </c>
      <c r="H14" t="s">
        <v>449</v>
      </c>
    </row>
    <row r="15" spans="1:13">
      <c r="B15" t="s">
        <v>69</v>
      </c>
      <c r="C15" t="s">
        <v>70</v>
      </c>
      <c r="D15" t="s">
        <v>371</v>
      </c>
      <c r="E15">
        <v>1</v>
      </c>
      <c r="G15">
        <v>1</v>
      </c>
      <c r="H15" t="s">
        <v>449</v>
      </c>
    </row>
    <row r="16" spans="1:13">
      <c r="B16" t="s">
        <v>72</v>
      </c>
      <c r="C16" t="s">
        <v>70</v>
      </c>
      <c r="D16" t="s">
        <v>371</v>
      </c>
      <c r="E16">
        <v>1</v>
      </c>
      <c r="G16">
        <v>1</v>
      </c>
      <c r="H16" t="s">
        <v>449</v>
      </c>
    </row>
    <row r="17" spans="2:9">
      <c r="B17" t="s">
        <v>73</v>
      </c>
      <c r="C17" t="s">
        <v>48</v>
      </c>
      <c r="D17" t="s">
        <v>371</v>
      </c>
      <c r="E17">
        <v>1</v>
      </c>
      <c r="G17">
        <v>1</v>
      </c>
      <c r="H17" t="s">
        <v>449</v>
      </c>
      <c r="I17" t="s">
        <v>452</v>
      </c>
    </row>
    <row r="18" spans="2:9">
      <c r="B18" t="s">
        <v>75</v>
      </c>
      <c r="C18" t="s">
        <v>70</v>
      </c>
      <c r="D18" t="s">
        <v>371</v>
      </c>
      <c r="E18">
        <v>1</v>
      </c>
      <c r="G18">
        <v>1</v>
      </c>
      <c r="H18" t="s">
        <v>449</v>
      </c>
    </row>
    <row r="19" spans="2:9">
      <c r="B19" t="s">
        <v>77</v>
      </c>
      <c r="C19" t="s">
        <v>40</v>
      </c>
      <c r="D19" t="s">
        <v>376</v>
      </c>
      <c r="E19">
        <v>1</v>
      </c>
      <c r="F19">
        <v>1</v>
      </c>
      <c r="H19" t="s">
        <v>449</v>
      </c>
      <c r="I19" t="s">
        <v>453</v>
      </c>
    </row>
    <row r="20" spans="2:9">
      <c r="B20" t="s">
        <v>79</v>
      </c>
      <c r="C20" t="s">
        <v>40</v>
      </c>
      <c r="D20" t="s">
        <v>376</v>
      </c>
      <c r="E20">
        <v>1</v>
      </c>
      <c r="F20">
        <v>1</v>
      </c>
      <c r="H20" t="s">
        <v>449</v>
      </c>
      <c r="I20" t="s">
        <v>454</v>
      </c>
    </row>
    <row r="21" spans="2:9">
      <c r="B21" t="s">
        <v>81</v>
      </c>
      <c r="C21" t="s">
        <v>40</v>
      </c>
      <c r="D21" t="s">
        <v>376</v>
      </c>
      <c r="E21">
        <v>1</v>
      </c>
      <c r="F21">
        <v>1</v>
      </c>
      <c r="H21" t="s">
        <v>449</v>
      </c>
      <c r="I21" t="s">
        <v>453</v>
      </c>
    </row>
    <row r="22" spans="2:9">
      <c r="B22" t="s">
        <v>86</v>
      </c>
      <c r="C22" t="s">
        <v>70</v>
      </c>
      <c r="D22" t="s">
        <v>371</v>
      </c>
      <c r="E22">
        <v>1</v>
      </c>
      <c r="G22">
        <v>1</v>
      </c>
      <c r="H22" t="s">
        <v>449</v>
      </c>
    </row>
    <row r="23" spans="2:9">
      <c r="B23" t="s">
        <v>88</v>
      </c>
      <c r="C23" t="s">
        <v>70</v>
      </c>
      <c r="D23" t="s">
        <v>371</v>
      </c>
      <c r="E23">
        <v>1</v>
      </c>
      <c r="G23">
        <v>1</v>
      </c>
      <c r="H23" t="s">
        <v>449</v>
      </c>
    </row>
    <row r="24" spans="2:9">
      <c r="B24" t="s">
        <v>92</v>
      </c>
      <c r="C24" t="s">
        <v>48</v>
      </c>
      <c r="D24" t="s">
        <v>371</v>
      </c>
      <c r="E24">
        <v>1</v>
      </c>
      <c r="G24">
        <v>1</v>
      </c>
      <c r="H24" t="s">
        <v>449</v>
      </c>
    </row>
    <row r="25" spans="2:9">
      <c r="B25" t="s">
        <v>94</v>
      </c>
      <c r="C25" t="s">
        <v>48</v>
      </c>
      <c r="D25" t="s">
        <v>371</v>
      </c>
      <c r="E25">
        <v>1</v>
      </c>
      <c r="G25">
        <v>1</v>
      </c>
      <c r="H25" t="s">
        <v>449</v>
      </c>
      <c r="I25" t="s">
        <v>455</v>
      </c>
    </row>
    <row r="26" spans="2:9">
      <c r="B26" t="s">
        <v>96</v>
      </c>
      <c r="C26" t="s">
        <v>70</v>
      </c>
      <c r="D26" t="s">
        <v>371</v>
      </c>
      <c r="E26">
        <v>1</v>
      </c>
      <c r="G26">
        <v>1</v>
      </c>
      <c r="H26" t="s">
        <v>449</v>
      </c>
    </row>
    <row r="27" spans="2:9">
      <c r="B27" t="s">
        <v>100</v>
      </c>
      <c r="C27" t="s">
        <v>70</v>
      </c>
      <c r="D27" t="s">
        <v>371</v>
      </c>
      <c r="E27">
        <v>1</v>
      </c>
      <c r="G27">
        <v>1</v>
      </c>
      <c r="H27" t="s">
        <v>449</v>
      </c>
    </row>
    <row r="28" spans="2:9">
      <c r="B28" t="s">
        <v>102</v>
      </c>
      <c r="C28" t="s">
        <v>48</v>
      </c>
      <c r="D28" t="s">
        <v>371</v>
      </c>
      <c r="E28">
        <v>1</v>
      </c>
      <c r="G28">
        <v>1</v>
      </c>
      <c r="H28" t="s">
        <v>449</v>
      </c>
    </row>
    <row r="29" spans="2:9">
      <c r="B29" t="s">
        <v>104</v>
      </c>
      <c r="C29" t="s">
        <v>48</v>
      </c>
      <c r="D29" t="s">
        <v>371</v>
      </c>
      <c r="E29">
        <v>1</v>
      </c>
      <c r="G29">
        <v>1</v>
      </c>
      <c r="H29" t="s">
        <v>449</v>
      </c>
    </row>
    <row r="30" spans="2:9">
      <c r="B30" t="s">
        <v>109</v>
      </c>
      <c r="C30" t="s">
        <v>70</v>
      </c>
      <c r="D30" t="s">
        <v>371</v>
      </c>
      <c r="E30">
        <v>1</v>
      </c>
      <c r="G30">
        <v>1</v>
      </c>
      <c r="H30" t="s">
        <v>449</v>
      </c>
    </row>
    <row r="31" spans="2:9">
      <c r="B31" t="s">
        <v>111</v>
      </c>
      <c r="C31" t="s">
        <v>70</v>
      </c>
      <c r="D31" t="s">
        <v>371</v>
      </c>
      <c r="E31">
        <v>1</v>
      </c>
      <c r="G31">
        <v>1</v>
      </c>
      <c r="H31" t="s">
        <v>449</v>
      </c>
    </row>
    <row r="32" spans="2:9">
      <c r="B32" t="s">
        <v>113</v>
      </c>
      <c r="C32" t="s">
        <v>70</v>
      </c>
      <c r="D32" t="s">
        <v>371</v>
      </c>
      <c r="E32">
        <v>1</v>
      </c>
      <c r="G32">
        <v>1</v>
      </c>
      <c r="H32" t="s">
        <v>449</v>
      </c>
    </row>
    <row r="33" spans="1:9">
      <c r="B33" t="s">
        <v>115</v>
      </c>
      <c r="C33" t="s">
        <v>48</v>
      </c>
      <c r="D33" t="s">
        <v>371</v>
      </c>
      <c r="E33">
        <v>1</v>
      </c>
      <c r="G33">
        <v>1</v>
      </c>
      <c r="H33" t="s">
        <v>449</v>
      </c>
      <c r="I33" t="s">
        <v>456</v>
      </c>
    </row>
    <row r="35" spans="1:9">
      <c r="A35" t="s">
        <v>120</v>
      </c>
      <c r="B35" t="s">
        <v>121</v>
      </c>
      <c r="C35" t="s">
        <v>70</v>
      </c>
      <c r="D35" t="s">
        <v>371</v>
      </c>
      <c r="E35">
        <v>1</v>
      </c>
      <c r="G35">
        <v>1</v>
      </c>
      <c r="H35" t="s">
        <v>449</v>
      </c>
    </row>
    <row r="36" spans="1:9">
      <c r="B36" t="s">
        <v>122</v>
      </c>
      <c r="C36" t="s">
        <v>48</v>
      </c>
      <c r="D36" t="s">
        <v>371</v>
      </c>
      <c r="E36">
        <v>1</v>
      </c>
      <c r="G36">
        <v>1</v>
      </c>
      <c r="H36" t="s">
        <v>449</v>
      </c>
    </row>
    <row r="38" spans="1:9">
      <c r="A38" t="s">
        <v>123</v>
      </c>
      <c r="B38" t="s">
        <v>124</v>
      </c>
      <c r="C38" t="s">
        <v>48</v>
      </c>
      <c r="D38" t="s">
        <v>371</v>
      </c>
      <c r="E38">
        <v>1</v>
      </c>
      <c r="G38">
        <v>1</v>
      </c>
      <c r="H38" t="s">
        <v>449</v>
      </c>
    </row>
    <row r="39" spans="1:9">
      <c r="B39" t="s">
        <v>127</v>
      </c>
      <c r="C39" t="s">
        <v>48</v>
      </c>
      <c r="D39" t="s">
        <v>371</v>
      </c>
      <c r="E39">
        <v>1</v>
      </c>
      <c r="G39">
        <v>1</v>
      </c>
      <c r="H39" t="s">
        <v>449</v>
      </c>
    </row>
    <row r="40" spans="1:9">
      <c r="B40" t="s">
        <v>128</v>
      </c>
    </row>
    <row r="41" spans="1:9">
      <c r="B41" t="s">
        <v>130</v>
      </c>
      <c r="C41" t="s">
        <v>40</v>
      </c>
      <c r="D41" t="s">
        <v>376</v>
      </c>
      <c r="E41">
        <v>1</v>
      </c>
      <c r="F41">
        <v>1</v>
      </c>
      <c r="H41" t="s">
        <v>449</v>
      </c>
    </row>
    <row r="42" spans="1:9">
      <c r="B42" t="s">
        <v>132</v>
      </c>
      <c r="C42" t="s">
        <v>48</v>
      </c>
      <c r="D42" t="s">
        <v>371</v>
      </c>
      <c r="E42">
        <v>1</v>
      </c>
      <c r="G42">
        <v>1</v>
      </c>
      <c r="H42" t="s">
        <v>449</v>
      </c>
    </row>
    <row r="43" spans="1:9">
      <c r="B43" t="s">
        <v>134</v>
      </c>
      <c r="C43" t="s">
        <v>48</v>
      </c>
      <c r="D43" t="s">
        <v>371</v>
      </c>
      <c r="E43">
        <v>1</v>
      </c>
      <c r="G43">
        <v>1</v>
      </c>
      <c r="H43" t="s">
        <v>449</v>
      </c>
    </row>
    <row r="44" spans="1:9">
      <c r="B44" t="s">
        <v>136</v>
      </c>
      <c r="C44" t="s">
        <v>40</v>
      </c>
      <c r="D44" t="s">
        <v>376</v>
      </c>
      <c r="E44">
        <v>1</v>
      </c>
      <c r="F44">
        <v>1</v>
      </c>
      <c r="H44" t="s">
        <v>449</v>
      </c>
    </row>
    <row r="45" spans="1:9">
      <c r="B45" t="s">
        <v>138</v>
      </c>
      <c r="C45" t="s">
        <v>70</v>
      </c>
      <c r="D45" t="s">
        <v>371</v>
      </c>
      <c r="E45">
        <v>1</v>
      </c>
      <c r="G45">
        <v>1</v>
      </c>
      <c r="H45" t="s">
        <v>449</v>
      </c>
    </row>
    <row r="46" spans="1:9">
      <c r="B46" t="s">
        <v>139</v>
      </c>
      <c r="C46" t="s">
        <v>40</v>
      </c>
      <c r="D46" t="s">
        <v>376</v>
      </c>
      <c r="E46">
        <v>1</v>
      </c>
      <c r="F46">
        <v>1</v>
      </c>
      <c r="H46" t="s">
        <v>449</v>
      </c>
    </row>
    <row r="47" spans="1:9">
      <c r="B47" t="s">
        <v>140</v>
      </c>
      <c r="C47" t="s">
        <v>70</v>
      </c>
      <c r="D47" t="s">
        <v>371</v>
      </c>
      <c r="E47">
        <v>1</v>
      </c>
      <c r="G47">
        <v>1</v>
      </c>
      <c r="H47" t="s">
        <v>449</v>
      </c>
    </row>
    <row r="48" spans="1:9">
      <c r="B48" t="s">
        <v>141</v>
      </c>
      <c r="C48" t="s">
        <v>70</v>
      </c>
      <c r="D48" t="s">
        <v>371</v>
      </c>
      <c r="E48">
        <v>1</v>
      </c>
      <c r="G48">
        <v>1</v>
      </c>
      <c r="H48" t="s">
        <v>449</v>
      </c>
    </row>
    <row r="49" spans="1:9">
      <c r="B49" t="s">
        <v>142</v>
      </c>
      <c r="C49" t="s">
        <v>70</v>
      </c>
      <c r="D49" t="s">
        <v>371</v>
      </c>
      <c r="E49">
        <v>1</v>
      </c>
      <c r="G49">
        <v>1</v>
      </c>
      <c r="H49" t="s">
        <v>449</v>
      </c>
    </row>
    <row r="50" spans="1:9">
      <c r="B50" t="s">
        <v>144</v>
      </c>
      <c r="C50" t="s">
        <v>40</v>
      </c>
      <c r="D50" t="s">
        <v>376</v>
      </c>
      <c r="E50">
        <v>1</v>
      </c>
      <c r="F50">
        <v>1</v>
      </c>
      <c r="H50" t="s">
        <v>449</v>
      </c>
    </row>
    <row r="51" spans="1:9">
      <c r="B51" t="s">
        <v>146</v>
      </c>
      <c r="C51" t="s">
        <v>48</v>
      </c>
      <c r="D51" t="s">
        <v>371</v>
      </c>
      <c r="E51">
        <v>1</v>
      </c>
      <c r="G51">
        <v>1</v>
      </c>
      <c r="H51" t="s">
        <v>449</v>
      </c>
    </row>
    <row r="52" spans="1:9">
      <c r="B52" t="s">
        <v>148</v>
      </c>
      <c r="C52" t="s">
        <v>40</v>
      </c>
      <c r="D52" t="s">
        <v>376</v>
      </c>
      <c r="E52">
        <v>1</v>
      </c>
      <c r="F52">
        <v>1</v>
      </c>
      <c r="H52" t="s">
        <v>449</v>
      </c>
    </row>
    <row r="53" spans="1:9">
      <c r="B53" t="s">
        <v>149</v>
      </c>
      <c r="C53" t="s">
        <v>70</v>
      </c>
      <c r="D53" t="s">
        <v>371</v>
      </c>
      <c r="E53">
        <v>1</v>
      </c>
      <c r="G53">
        <v>1</v>
      </c>
      <c r="H53" t="s">
        <v>449</v>
      </c>
    </row>
    <row r="54" spans="1:9">
      <c r="B54" t="s">
        <v>151</v>
      </c>
    </row>
    <row r="55" spans="1:9">
      <c r="B55" t="s">
        <v>153</v>
      </c>
      <c r="C55" t="s">
        <v>48</v>
      </c>
      <c r="D55" t="s">
        <v>371</v>
      </c>
      <c r="E55">
        <v>1</v>
      </c>
      <c r="G55">
        <v>1</v>
      </c>
      <c r="H55" t="s">
        <v>449</v>
      </c>
    </row>
    <row r="56" spans="1:9">
      <c r="B56" t="s">
        <v>155</v>
      </c>
      <c r="C56" t="s">
        <v>40</v>
      </c>
      <c r="D56" t="s">
        <v>376</v>
      </c>
      <c r="E56">
        <v>1</v>
      </c>
      <c r="F56">
        <v>1</v>
      </c>
      <c r="H56" t="s">
        <v>449</v>
      </c>
    </row>
    <row r="57" spans="1:9">
      <c r="B57" t="s">
        <v>156</v>
      </c>
    </row>
    <row r="58" spans="1:9">
      <c r="B58" t="s">
        <v>158</v>
      </c>
      <c r="C58" t="s">
        <v>48</v>
      </c>
      <c r="D58" t="s">
        <v>371</v>
      </c>
      <c r="E58">
        <v>1</v>
      </c>
      <c r="G58">
        <v>1</v>
      </c>
      <c r="H58" t="s">
        <v>449</v>
      </c>
    </row>
    <row r="59" spans="1:9">
      <c r="B59" t="s">
        <v>160</v>
      </c>
      <c r="C59" t="s">
        <v>48</v>
      </c>
      <c r="D59" t="s">
        <v>371</v>
      </c>
      <c r="E59">
        <v>1</v>
      </c>
      <c r="G59">
        <v>1</v>
      </c>
      <c r="H59" t="s">
        <v>449</v>
      </c>
    </row>
    <row r="60" spans="1:9">
      <c r="B60" t="s">
        <v>162</v>
      </c>
    </row>
    <row r="62" spans="1:9">
      <c r="A62" t="s">
        <v>164</v>
      </c>
      <c r="B62" t="s">
        <v>165</v>
      </c>
      <c r="C62" t="s">
        <v>40</v>
      </c>
      <c r="D62" t="s">
        <v>376</v>
      </c>
      <c r="E62">
        <v>1</v>
      </c>
      <c r="F62">
        <v>1</v>
      </c>
      <c r="H62" t="s">
        <v>449</v>
      </c>
    </row>
    <row r="63" spans="1:9">
      <c r="B63" t="s">
        <v>167</v>
      </c>
      <c r="C63" t="s">
        <v>48</v>
      </c>
      <c r="D63" t="s">
        <v>371</v>
      </c>
      <c r="E63">
        <v>1</v>
      </c>
      <c r="G63">
        <v>1</v>
      </c>
      <c r="H63" t="s">
        <v>449</v>
      </c>
      <c r="I63" t="s">
        <v>457</v>
      </c>
    </row>
    <row r="64" spans="1:9">
      <c r="B64" t="s">
        <v>169</v>
      </c>
      <c r="C64" t="s">
        <v>70</v>
      </c>
      <c r="D64" t="s">
        <v>371</v>
      </c>
      <c r="E64">
        <v>1</v>
      </c>
      <c r="G64">
        <v>1</v>
      </c>
      <c r="H64" t="s">
        <v>449</v>
      </c>
    </row>
    <row r="65" spans="1:9">
      <c r="B65" t="s">
        <v>171</v>
      </c>
      <c r="C65" t="s">
        <v>40</v>
      </c>
      <c r="D65" t="s">
        <v>376</v>
      </c>
      <c r="E65">
        <v>1</v>
      </c>
      <c r="F65">
        <v>1</v>
      </c>
      <c r="H65" t="s">
        <v>449</v>
      </c>
    </row>
    <row r="66" spans="1:9">
      <c r="B66" t="s">
        <v>173</v>
      </c>
      <c r="C66" t="s">
        <v>48</v>
      </c>
      <c r="D66" t="s">
        <v>371</v>
      </c>
      <c r="E66">
        <v>1</v>
      </c>
      <c r="G66">
        <v>1</v>
      </c>
      <c r="H66" t="s">
        <v>449</v>
      </c>
    </row>
    <row r="67" spans="1:9">
      <c r="B67" t="s">
        <v>174</v>
      </c>
    </row>
    <row r="69" spans="1:9">
      <c r="A69" t="s">
        <v>176</v>
      </c>
      <c r="B69" t="s">
        <v>177</v>
      </c>
      <c r="C69" t="s">
        <v>40</v>
      </c>
      <c r="D69" t="s">
        <v>376</v>
      </c>
      <c r="E69">
        <v>1</v>
      </c>
      <c r="F69">
        <v>1</v>
      </c>
      <c r="H69" t="s">
        <v>449</v>
      </c>
      <c r="I69" t="s">
        <v>458</v>
      </c>
    </row>
    <row r="70" spans="1:9">
      <c r="B70" t="s">
        <v>179</v>
      </c>
      <c r="C70" t="s">
        <v>70</v>
      </c>
      <c r="D70" t="s">
        <v>371</v>
      </c>
      <c r="E70">
        <v>1</v>
      </c>
      <c r="G70">
        <v>1</v>
      </c>
      <c r="H70" t="s">
        <v>449</v>
      </c>
    </row>
    <row r="71" spans="1:9">
      <c r="B71" t="s">
        <v>180</v>
      </c>
      <c r="C71" t="s">
        <v>70</v>
      </c>
      <c r="D71" t="s">
        <v>371</v>
      </c>
      <c r="E71">
        <v>1</v>
      </c>
      <c r="G71">
        <v>1</v>
      </c>
      <c r="H71" t="s">
        <v>449</v>
      </c>
    </row>
    <row r="72" spans="1:9">
      <c r="B72" t="s">
        <v>181</v>
      </c>
    </row>
    <row r="74" spans="1:9">
      <c r="A74" t="s">
        <v>186</v>
      </c>
      <c r="B74" t="s">
        <v>187</v>
      </c>
      <c r="C74" t="s">
        <v>70</v>
      </c>
      <c r="D74" t="s">
        <v>371</v>
      </c>
      <c r="E74">
        <v>1</v>
      </c>
      <c r="G74">
        <v>1</v>
      </c>
      <c r="H74" t="s">
        <v>449</v>
      </c>
    </row>
    <row r="75" spans="1:9">
      <c r="B75" t="s">
        <v>188</v>
      </c>
      <c r="C75" t="s">
        <v>70</v>
      </c>
      <c r="D75" t="s">
        <v>371</v>
      </c>
      <c r="E75">
        <v>1</v>
      </c>
      <c r="G75">
        <v>1</v>
      </c>
      <c r="H75" t="s">
        <v>449</v>
      </c>
    </row>
    <row r="76" spans="1:9">
      <c r="B76" t="s">
        <v>189</v>
      </c>
      <c r="C76" t="s">
        <v>48</v>
      </c>
      <c r="D76" t="s">
        <v>371</v>
      </c>
      <c r="E76">
        <v>1</v>
      </c>
      <c r="G76">
        <v>1</v>
      </c>
      <c r="H76" t="s">
        <v>449</v>
      </c>
    </row>
    <row r="77" spans="1:9">
      <c r="B77" t="s">
        <v>190</v>
      </c>
      <c r="C77" t="s">
        <v>70</v>
      </c>
      <c r="D77" t="s">
        <v>371</v>
      </c>
      <c r="E77">
        <v>1</v>
      </c>
      <c r="G77">
        <v>1</v>
      </c>
      <c r="H77" t="s">
        <v>449</v>
      </c>
    </row>
    <row r="78" spans="1:9">
      <c r="B78" t="s">
        <v>191</v>
      </c>
      <c r="C78" t="s">
        <v>70</v>
      </c>
      <c r="D78" t="s">
        <v>371</v>
      </c>
      <c r="E78">
        <v>1</v>
      </c>
      <c r="G78">
        <v>1</v>
      </c>
      <c r="H78" t="s">
        <v>449</v>
      </c>
    </row>
    <row r="79" spans="1:9">
      <c r="B79" t="s">
        <v>192</v>
      </c>
      <c r="C79" t="s">
        <v>70</v>
      </c>
      <c r="D79" t="s">
        <v>371</v>
      </c>
      <c r="E79">
        <v>1</v>
      </c>
      <c r="G79">
        <v>1</v>
      </c>
      <c r="H79" t="s">
        <v>449</v>
      </c>
    </row>
    <row r="80" spans="1:9">
      <c r="B80" t="s">
        <v>193</v>
      </c>
      <c r="C80" t="s">
        <v>70</v>
      </c>
      <c r="D80" t="s">
        <v>371</v>
      </c>
      <c r="E80">
        <v>1</v>
      </c>
      <c r="G80">
        <v>1</v>
      </c>
      <c r="H80" t="s">
        <v>449</v>
      </c>
    </row>
    <row r="82" spans="1:8">
      <c r="A82" t="s">
        <v>197</v>
      </c>
      <c r="B82" t="s">
        <v>198</v>
      </c>
      <c r="C82" t="s">
        <v>48</v>
      </c>
      <c r="D82" t="s">
        <v>371</v>
      </c>
      <c r="E82">
        <v>1</v>
      </c>
      <c r="G82">
        <v>1</v>
      </c>
      <c r="H82" t="s">
        <v>449</v>
      </c>
    </row>
    <row r="83" spans="1:8">
      <c r="B83" t="s">
        <v>199</v>
      </c>
      <c r="C83" t="s">
        <v>70</v>
      </c>
      <c r="D83" t="s">
        <v>371</v>
      </c>
      <c r="E83">
        <v>1</v>
      </c>
      <c r="G83">
        <v>1</v>
      </c>
      <c r="H83" t="s">
        <v>449</v>
      </c>
    </row>
    <row r="84" spans="1:8">
      <c r="B84" t="s">
        <v>201</v>
      </c>
      <c r="C84" t="s">
        <v>70</v>
      </c>
      <c r="D84" t="s">
        <v>371</v>
      </c>
      <c r="E84">
        <v>1</v>
      </c>
      <c r="G84">
        <v>1</v>
      </c>
      <c r="H84" t="s">
        <v>449</v>
      </c>
    </row>
    <row r="85" spans="1:8">
      <c r="B85" t="s">
        <v>202</v>
      </c>
      <c r="C85" t="s">
        <v>48</v>
      </c>
      <c r="D85" t="s">
        <v>371</v>
      </c>
      <c r="E85">
        <v>1</v>
      </c>
      <c r="G85">
        <v>1</v>
      </c>
      <c r="H85" t="s">
        <v>449</v>
      </c>
    </row>
    <row r="86" spans="1:8">
      <c r="B86" t="s">
        <v>204</v>
      </c>
      <c r="C86" t="s">
        <v>48</v>
      </c>
      <c r="D86" t="s">
        <v>371</v>
      </c>
      <c r="E86">
        <v>1</v>
      </c>
      <c r="G86">
        <v>1</v>
      </c>
      <c r="H86" t="s">
        <v>449</v>
      </c>
    </row>
    <row r="87" spans="1:8">
      <c r="B87" t="s">
        <v>206</v>
      </c>
      <c r="C87" t="s">
        <v>48</v>
      </c>
      <c r="D87" t="s">
        <v>371</v>
      </c>
      <c r="E87">
        <v>1</v>
      </c>
      <c r="G87">
        <v>1</v>
      </c>
      <c r="H87" t="s">
        <v>449</v>
      </c>
    </row>
    <row r="88" spans="1:8">
      <c r="B88" t="s">
        <v>179</v>
      </c>
      <c r="C88" t="s">
        <v>40</v>
      </c>
      <c r="D88" t="s">
        <v>376</v>
      </c>
      <c r="E88">
        <v>1</v>
      </c>
      <c r="F88">
        <v>1</v>
      </c>
      <c r="H88" t="s">
        <v>449</v>
      </c>
    </row>
    <row r="89" spans="1:8">
      <c r="B89" t="s">
        <v>208</v>
      </c>
      <c r="C89" t="s">
        <v>70</v>
      </c>
      <c r="D89" t="s">
        <v>371</v>
      </c>
      <c r="E89">
        <v>1</v>
      </c>
      <c r="G89">
        <v>1</v>
      </c>
      <c r="H89" t="s">
        <v>449</v>
      </c>
    </row>
    <row r="90" spans="1:8">
      <c r="B90" t="s">
        <v>210</v>
      </c>
      <c r="C90" t="s">
        <v>40</v>
      </c>
      <c r="D90" t="s">
        <v>376</v>
      </c>
      <c r="E90">
        <v>1</v>
      </c>
      <c r="F90">
        <v>1</v>
      </c>
      <c r="H90" t="s">
        <v>449</v>
      </c>
    </row>
    <row r="91" spans="1:8">
      <c r="B91" t="s">
        <v>212</v>
      </c>
      <c r="C91" t="s">
        <v>48</v>
      </c>
      <c r="D91" t="s">
        <v>371</v>
      </c>
      <c r="E91">
        <v>1</v>
      </c>
      <c r="G91">
        <v>1</v>
      </c>
      <c r="H91" t="s">
        <v>449</v>
      </c>
    </row>
    <row r="92" spans="1:8">
      <c r="B92" t="s">
        <v>214</v>
      </c>
      <c r="C92" t="s">
        <v>48</v>
      </c>
      <c r="D92" t="s">
        <v>371</v>
      </c>
      <c r="E92">
        <v>1</v>
      </c>
      <c r="G92">
        <v>1</v>
      </c>
      <c r="H92" t="s">
        <v>449</v>
      </c>
    </row>
    <row r="93" spans="1:8">
      <c r="B93" t="s">
        <v>181</v>
      </c>
      <c r="C93" t="s">
        <v>70</v>
      </c>
      <c r="D93" t="s">
        <v>371</v>
      </c>
      <c r="E93">
        <v>1</v>
      </c>
      <c r="G93">
        <v>1</v>
      </c>
      <c r="H93" t="s">
        <v>449</v>
      </c>
    </row>
    <row r="94" spans="1:8">
      <c r="B94" t="s">
        <v>217</v>
      </c>
      <c r="C94" t="s">
        <v>70</v>
      </c>
      <c r="D94" t="s">
        <v>371</v>
      </c>
      <c r="E94">
        <v>1</v>
      </c>
      <c r="G94">
        <v>1</v>
      </c>
      <c r="H94" t="s">
        <v>449</v>
      </c>
    </row>
    <row r="95" spans="1:8">
      <c r="B95" t="s">
        <v>109</v>
      </c>
      <c r="C95" t="s">
        <v>48</v>
      </c>
      <c r="D95" t="s">
        <v>371</v>
      </c>
      <c r="E95">
        <v>1</v>
      </c>
      <c r="G95">
        <v>1</v>
      </c>
      <c r="H95" t="s">
        <v>449</v>
      </c>
    </row>
    <row r="96" spans="1:8">
      <c r="B96" t="s">
        <v>218</v>
      </c>
    </row>
    <row r="97" spans="1:8">
      <c r="B97" t="s">
        <v>219</v>
      </c>
      <c r="C97" t="s">
        <v>48</v>
      </c>
      <c r="D97" t="s">
        <v>371</v>
      </c>
      <c r="E97">
        <v>1</v>
      </c>
      <c r="G97">
        <v>1</v>
      </c>
      <c r="H97" t="s">
        <v>449</v>
      </c>
    </row>
    <row r="98" spans="1:8">
      <c r="B98" t="s">
        <v>220</v>
      </c>
      <c r="C98" t="s">
        <v>40</v>
      </c>
      <c r="D98" t="s">
        <v>376</v>
      </c>
      <c r="E98">
        <v>1</v>
      </c>
      <c r="F98">
        <v>1</v>
      </c>
      <c r="H98" t="s">
        <v>449</v>
      </c>
    </row>
    <row r="99" spans="1:8">
      <c r="B99" t="s">
        <v>221</v>
      </c>
    </row>
    <row r="101" spans="1:8">
      <c r="A101" t="s">
        <v>223</v>
      </c>
      <c r="B101" t="s">
        <v>224</v>
      </c>
      <c r="C101" t="s">
        <v>70</v>
      </c>
      <c r="D101" t="s">
        <v>371</v>
      </c>
      <c r="E101">
        <v>1</v>
      </c>
      <c r="G101">
        <v>1</v>
      </c>
      <c r="H101" t="s">
        <v>449</v>
      </c>
    </row>
    <row r="102" spans="1:8">
      <c r="B102" t="s">
        <v>226</v>
      </c>
      <c r="C102" t="s">
        <v>48</v>
      </c>
      <c r="D102" t="s">
        <v>371</v>
      </c>
      <c r="E102">
        <v>1</v>
      </c>
      <c r="G102">
        <v>1</v>
      </c>
      <c r="H102" t="s">
        <v>449</v>
      </c>
    </row>
    <row r="103" spans="1:8">
      <c r="B103" t="s">
        <v>228</v>
      </c>
      <c r="C103" t="s">
        <v>48</v>
      </c>
      <c r="D103" t="s">
        <v>371</v>
      </c>
      <c r="E103">
        <v>1</v>
      </c>
      <c r="G103">
        <v>1</v>
      </c>
      <c r="H103" t="s">
        <v>449</v>
      </c>
    </row>
    <row r="104" spans="1:8">
      <c r="B104" t="s">
        <v>230</v>
      </c>
      <c r="C104" t="s">
        <v>48</v>
      </c>
      <c r="D104" t="s">
        <v>371</v>
      </c>
      <c r="E104">
        <v>1</v>
      </c>
      <c r="G104">
        <v>1</v>
      </c>
      <c r="H104" t="s">
        <v>449</v>
      </c>
    </row>
    <row r="105" spans="1:8">
      <c r="B105" t="s">
        <v>155</v>
      </c>
      <c r="C105" t="s">
        <v>70</v>
      </c>
      <c r="D105" t="s">
        <v>371</v>
      </c>
      <c r="E105">
        <v>1</v>
      </c>
      <c r="G105">
        <v>1</v>
      </c>
      <c r="H105" t="s">
        <v>449</v>
      </c>
    </row>
    <row r="106" spans="1:8">
      <c r="B106" t="s">
        <v>138</v>
      </c>
    </row>
    <row r="107" spans="1:8">
      <c r="B107" t="s">
        <v>231</v>
      </c>
    </row>
    <row r="108" spans="1:8">
      <c r="B108" t="s">
        <v>232</v>
      </c>
      <c r="C108" t="s">
        <v>48</v>
      </c>
      <c r="D108" t="s">
        <v>371</v>
      </c>
      <c r="E108">
        <v>1</v>
      </c>
      <c r="G108">
        <v>1</v>
      </c>
      <c r="H108" t="s">
        <v>449</v>
      </c>
    </row>
    <row r="109" spans="1:8">
      <c r="B109" t="s">
        <v>234</v>
      </c>
      <c r="C109" t="s">
        <v>40</v>
      </c>
      <c r="D109" t="s">
        <v>376</v>
      </c>
      <c r="E109">
        <v>1</v>
      </c>
      <c r="F109">
        <v>1</v>
      </c>
      <c r="H109" t="s">
        <v>449</v>
      </c>
    </row>
    <row r="110" spans="1:8">
      <c r="B110" t="s">
        <v>236</v>
      </c>
    </row>
    <row r="112" spans="1:8">
      <c r="A112" t="s">
        <v>244</v>
      </c>
      <c r="B112" t="s">
        <v>245</v>
      </c>
    </row>
    <row r="113" spans="1:8">
      <c r="B113" t="s">
        <v>247</v>
      </c>
      <c r="C113" t="s">
        <v>70</v>
      </c>
      <c r="D113" t="s">
        <v>459</v>
      </c>
      <c r="E113">
        <v>1</v>
      </c>
      <c r="G113">
        <v>1</v>
      </c>
      <c r="H113" t="s">
        <v>449</v>
      </c>
    </row>
    <row r="114" spans="1:8">
      <c r="B114" t="s">
        <v>249</v>
      </c>
      <c r="C114" t="s">
        <v>40</v>
      </c>
      <c r="D114" t="s">
        <v>376</v>
      </c>
      <c r="E114">
        <v>1</v>
      </c>
      <c r="F114">
        <v>1</v>
      </c>
      <c r="H114" t="s">
        <v>449</v>
      </c>
    </row>
    <row r="115" spans="1:8">
      <c r="B115" t="s">
        <v>251</v>
      </c>
      <c r="C115" t="s">
        <v>40</v>
      </c>
      <c r="D115" t="s">
        <v>376</v>
      </c>
      <c r="E115">
        <v>1</v>
      </c>
      <c r="F115">
        <v>1</v>
      </c>
      <c r="H115" t="s">
        <v>449</v>
      </c>
    </row>
    <row r="116" spans="1:8">
      <c r="B116" t="s">
        <v>252</v>
      </c>
      <c r="C116" t="s">
        <v>40</v>
      </c>
      <c r="D116" t="s">
        <v>376</v>
      </c>
      <c r="E116">
        <v>1</v>
      </c>
      <c r="F116">
        <v>1</v>
      </c>
      <c r="H116" t="s">
        <v>449</v>
      </c>
    </row>
    <row r="118" spans="1:8">
      <c r="A118" t="s">
        <v>253</v>
      </c>
      <c r="B118" t="s">
        <v>254</v>
      </c>
      <c r="C118" t="s">
        <v>48</v>
      </c>
      <c r="D118" t="s">
        <v>371</v>
      </c>
      <c r="E118">
        <v>1</v>
      </c>
      <c r="G118">
        <v>1</v>
      </c>
      <c r="H118" t="s">
        <v>449</v>
      </c>
    </row>
    <row r="119" spans="1:8">
      <c r="B119" t="s">
        <v>255</v>
      </c>
      <c r="C119" t="s">
        <v>48</v>
      </c>
      <c r="D119" t="s">
        <v>371</v>
      </c>
      <c r="E119">
        <v>1</v>
      </c>
      <c r="G119">
        <v>1</v>
      </c>
      <c r="H119" t="s">
        <v>449</v>
      </c>
    </row>
    <row r="120" spans="1:8">
      <c r="B120" t="s">
        <v>257</v>
      </c>
      <c r="C120" t="s">
        <v>70</v>
      </c>
      <c r="D120" t="s">
        <v>371</v>
      </c>
      <c r="E120">
        <v>1</v>
      </c>
      <c r="G120">
        <v>1</v>
      </c>
      <c r="H120" t="s">
        <v>449</v>
      </c>
    </row>
    <row r="121" spans="1:8">
      <c r="B121" t="s">
        <v>259</v>
      </c>
      <c r="C121" t="s">
        <v>70</v>
      </c>
      <c r="D121" t="s">
        <v>371</v>
      </c>
      <c r="E121">
        <v>1</v>
      </c>
      <c r="G121">
        <v>1</v>
      </c>
      <c r="H121" t="s">
        <v>449</v>
      </c>
    </row>
    <row r="122" spans="1:8">
      <c r="B122" t="s">
        <v>262</v>
      </c>
      <c r="C122" t="s">
        <v>48</v>
      </c>
      <c r="D122" t="s">
        <v>371</v>
      </c>
      <c r="E122">
        <v>1</v>
      </c>
      <c r="G122">
        <v>1</v>
      </c>
      <c r="H122" t="s">
        <v>449</v>
      </c>
    </row>
    <row r="123" spans="1:8">
      <c r="B123" t="s">
        <v>264</v>
      </c>
      <c r="C123" t="s">
        <v>48</v>
      </c>
      <c r="D123" t="s">
        <v>371</v>
      </c>
      <c r="E123">
        <v>1</v>
      </c>
      <c r="G123">
        <v>1</v>
      </c>
      <c r="H123" t="s">
        <v>449</v>
      </c>
    </row>
    <row r="125" spans="1:8">
      <c r="A125" t="s">
        <v>284</v>
      </c>
      <c r="B125" t="s">
        <v>285</v>
      </c>
      <c r="C125" t="s">
        <v>70</v>
      </c>
      <c r="D125" t="s">
        <v>371</v>
      </c>
      <c r="E125">
        <v>1</v>
      </c>
      <c r="G125">
        <v>1</v>
      </c>
      <c r="H125" t="s">
        <v>449</v>
      </c>
    </row>
    <row r="126" spans="1:8">
      <c r="B126" t="s">
        <v>286</v>
      </c>
    </row>
    <row r="128" spans="1:8">
      <c r="A128" t="s">
        <v>287</v>
      </c>
      <c r="B128" t="s">
        <v>288</v>
      </c>
      <c r="C128" t="s">
        <v>70</v>
      </c>
      <c r="D128" t="s">
        <v>371</v>
      </c>
      <c r="E128">
        <v>1</v>
      </c>
      <c r="G128">
        <v>1</v>
      </c>
      <c r="H128" t="s">
        <v>449</v>
      </c>
    </row>
    <row r="129" spans="1:9">
      <c r="B129" t="s">
        <v>290</v>
      </c>
      <c r="C129" t="s">
        <v>70</v>
      </c>
      <c r="D129" t="s">
        <v>371</v>
      </c>
      <c r="E129">
        <v>1</v>
      </c>
      <c r="G129">
        <v>1</v>
      </c>
      <c r="H129" t="s">
        <v>449</v>
      </c>
    </row>
    <row r="130" spans="1:9">
      <c r="B130" t="s">
        <v>291</v>
      </c>
      <c r="C130" t="s">
        <v>48</v>
      </c>
      <c r="D130" t="s">
        <v>371</v>
      </c>
      <c r="E130">
        <v>1</v>
      </c>
      <c r="G130">
        <v>1</v>
      </c>
      <c r="H130" t="s">
        <v>449</v>
      </c>
    </row>
    <row r="131" spans="1:9">
      <c r="B131" t="s">
        <v>292</v>
      </c>
      <c r="C131" t="s">
        <v>48</v>
      </c>
      <c r="D131" t="s">
        <v>371</v>
      </c>
      <c r="E131">
        <v>1</v>
      </c>
      <c r="G131">
        <v>1</v>
      </c>
      <c r="H131" t="s">
        <v>449</v>
      </c>
    </row>
    <row r="132" spans="1:9">
      <c r="B132" t="s">
        <v>293</v>
      </c>
      <c r="C132" t="s">
        <v>48</v>
      </c>
      <c r="D132" t="s">
        <v>371</v>
      </c>
      <c r="E132">
        <v>1</v>
      </c>
      <c r="G132">
        <v>1</v>
      </c>
      <c r="H132" t="s">
        <v>449</v>
      </c>
    </row>
    <row r="133" spans="1:9">
      <c r="B133" t="s">
        <v>294</v>
      </c>
    </row>
    <row r="134" spans="1:9">
      <c r="B134" t="s">
        <v>295</v>
      </c>
    </row>
    <row r="136" spans="1:9">
      <c r="A136" t="s">
        <v>296</v>
      </c>
      <c r="B136" t="s">
        <v>297</v>
      </c>
      <c r="C136" t="s">
        <v>48</v>
      </c>
      <c r="D136" t="s">
        <v>371</v>
      </c>
      <c r="E136">
        <v>1</v>
      </c>
      <c r="G136">
        <v>1</v>
      </c>
      <c r="H136" t="s">
        <v>449</v>
      </c>
    </row>
    <row r="137" spans="1:9">
      <c r="B137" t="s">
        <v>298</v>
      </c>
      <c r="C137" t="s">
        <v>40</v>
      </c>
      <c r="D137" t="s">
        <v>376</v>
      </c>
      <c r="E137">
        <v>1</v>
      </c>
      <c r="F137">
        <v>1</v>
      </c>
      <c r="H137" t="s">
        <v>449</v>
      </c>
    </row>
    <row r="138" spans="1:9">
      <c r="B138" t="s">
        <v>299</v>
      </c>
      <c r="C138" t="s">
        <v>40</v>
      </c>
      <c r="D138" t="s">
        <v>376</v>
      </c>
      <c r="E138">
        <v>1</v>
      </c>
      <c r="F138">
        <v>1</v>
      </c>
      <c r="H138" t="s">
        <v>449</v>
      </c>
    </row>
    <row r="140" spans="1:9">
      <c r="A140" t="s">
        <v>301</v>
      </c>
      <c r="B140" t="s">
        <v>302</v>
      </c>
      <c r="C140" t="s">
        <v>40</v>
      </c>
      <c r="D140" t="s">
        <v>376</v>
      </c>
      <c r="E140">
        <v>1</v>
      </c>
      <c r="F140">
        <v>1</v>
      </c>
      <c r="H140" t="s">
        <v>449</v>
      </c>
    </row>
    <row r="141" spans="1:9">
      <c r="B141" t="s">
        <v>304</v>
      </c>
      <c r="C141" t="s">
        <v>70</v>
      </c>
      <c r="D141" t="s">
        <v>371</v>
      </c>
      <c r="E141">
        <v>1</v>
      </c>
      <c r="G141">
        <v>1</v>
      </c>
      <c r="H141" t="s">
        <v>449</v>
      </c>
    </row>
    <row r="142" spans="1:9">
      <c r="B142" t="s">
        <v>189</v>
      </c>
      <c r="C142" t="s">
        <v>48</v>
      </c>
      <c r="D142" t="s">
        <v>371</v>
      </c>
      <c r="E142">
        <v>1</v>
      </c>
      <c r="G142">
        <v>1</v>
      </c>
      <c r="H142" t="s">
        <v>449</v>
      </c>
    </row>
    <row r="143" spans="1:9">
      <c r="B143" t="s">
        <v>307</v>
      </c>
      <c r="C143" t="s">
        <v>48</v>
      </c>
      <c r="D143" t="s">
        <v>371</v>
      </c>
      <c r="E143">
        <v>1</v>
      </c>
      <c r="G143">
        <v>1</v>
      </c>
      <c r="H143" t="s">
        <v>449</v>
      </c>
      <c r="I143" t="s">
        <v>458</v>
      </c>
    </row>
    <row r="144" spans="1:9">
      <c r="B144" t="s">
        <v>190</v>
      </c>
      <c r="C144" t="s">
        <v>70</v>
      </c>
      <c r="D144" t="s">
        <v>371</v>
      </c>
      <c r="E144">
        <v>1</v>
      </c>
      <c r="G144">
        <v>1</v>
      </c>
      <c r="H144" t="s">
        <v>449</v>
      </c>
    </row>
    <row r="145" spans="1:8">
      <c r="B145" t="s">
        <v>309</v>
      </c>
      <c r="C145" t="s">
        <v>70</v>
      </c>
      <c r="D145" t="s">
        <v>371</v>
      </c>
      <c r="E145">
        <v>1</v>
      </c>
      <c r="G145">
        <v>1</v>
      </c>
      <c r="H145" t="s">
        <v>449</v>
      </c>
    </row>
    <row r="146" spans="1:8">
      <c r="B146" t="s">
        <v>138</v>
      </c>
      <c r="C146" t="s">
        <v>70</v>
      </c>
      <c r="D146" t="s">
        <v>371</v>
      </c>
      <c r="E146">
        <v>1</v>
      </c>
      <c r="G146">
        <v>1</v>
      </c>
      <c r="H146" t="s">
        <v>449</v>
      </c>
    </row>
    <row r="147" spans="1:8">
      <c r="B147" t="s">
        <v>311</v>
      </c>
    </row>
    <row r="149" spans="1:8">
      <c r="A149" t="s">
        <v>313</v>
      </c>
      <c r="B149" t="s">
        <v>316</v>
      </c>
      <c r="C149" t="s">
        <v>70</v>
      </c>
      <c r="D149" t="s">
        <v>371</v>
      </c>
      <c r="E149">
        <v>1</v>
      </c>
      <c r="G149">
        <v>1</v>
      </c>
      <c r="H149" t="s">
        <v>449</v>
      </c>
    </row>
    <row r="150" spans="1:8">
      <c r="B150" t="s">
        <v>318</v>
      </c>
      <c r="C150" t="s">
        <v>70</v>
      </c>
      <c r="D150" t="s">
        <v>371</v>
      </c>
      <c r="E150">
        <v>1</v>
      </c>
      <c r="G150">
        <v>1</v>
      </c>
      <c r="H150" t="s">
        <v>449</v>
      </c>
    </row>
    <row r="151" spans="1:8">
      <c r="B151" t="s">
        <v>320</v>
      </c>
    </row>
    <row r="152" spans="1:8">
      <c r="B152" t="s">
        <v>179</v>
      </c>
      <c r="C152" t="s">
        <v>48</v>
      </c>
      <c r="D152" t="s">
        <v>371</v>
      </c>
      <c r="E152">
        <v>1</v>
      </c>
      <c r="G152">
        <v>1</v>
      </c>
      <c r="H152" t="s">
        <v>449</v>
      </c>
    </row>
    <row r="153" spans="1:8">
      <c r="B153" t="s">
        <v>323</v>
      </c>
      <c r="C153" t="s">
        <v>70</v>
      </c>
      <c r="D153" t="s">
        <v>371</v>
      </c>
      <c r="E153">
        <v>1</v>
      </c>
      <c r="G153">
        <v>1</v>
      </c>
      <c r="H153" t="s">
        <v>449</v>
      </c>
    </row>
    <row r="154" spans="1:8">
      <c r="B154" t="s">
        <v>325</v>
      </c>
    </row>
    <row r="155" spans="1:8">
      <c r="B155" t="s">
        <v>327</v>
      </c>
      <c r="C155" t="s">
        <v>70</v>
      </c>
      <c r="D155" t="s">
        <v>371</v>
      </c>
      <c r="E155">
        <v>1</v>
      </c>
      <c r="G155">
        <v>1</v>
      </c>
      <c r="H155" t="s">
        <v>449</v>
      </c>
    </row>
    <row r="156" spans="1:8">
      <c r="B156" t="s">
        <v>329</v>
      </c>
      <c r="C156" t="s">
        <v>48</v>
      </c>
      <c r="D156" t="s">
        <v>371</v>
      </c>
      <c r="E156">
        <v>1</v>
      </c>
      <c r="G156">
        <v>1</v>
      </c>
      <c r="H156" t="s">
        <v>449</v>
      </c>
    </row>
    <row r="157" spans="1:8">
      <c r="B157" t="s">
        <v>330</v>
      </c>
    </row>
    <row r="158" spans="1:8">
      <c r="B158" t="s">
        <v>314</v>
      </c>
    </row>
    <row r="160" spans="1:8">
      <c r="A160" s="2258" t="s">
        <v>331</v>
      </c>
      <c r="B160" s="2259"/>
      <c r="C160" s="2259"/>
      <c r="D160" s="2259"/>
      <c r="E160" s="2260"/>
    </row>
    <row r="161" spans="1:5">
      <c r="A161" s="2269" t="s">
        <v>371</v>
      </c>
      <c r="B161" s="2257"/>
      <c r="C161" s="2270">
        <v>95</v>
      </c>
      <c r="D161" s="2257" t="s">
        <v>460</v>
      </c>
      <c r="E161" s="2262"/>
    </row>
    <row r="162" spans="1:5">
      <c r="A162" s="2269" t="s">
        <v>376</v>
      </c>
      <c r="B162" s="2257"/>
      <c r="C162" s="2270">
        <v>24</v>
      </c>
      <c r="D162" s="2257" t="s">
        <v>460</v>
      </c>
      <c r="E162" s="2262"/>
    </row>
    <row r="163" spans="1:5">
      <c r="A163" s="2269"/>
      <c r="B163" s="2257"/>
      <c r="C163" s="2257"/>
      <c r="D163" s="2257"/>
      <c r="E163" s="2262"/>
    </row>
    <row r="164" spans="1:5">
      <c r="A164" s="2263" t="s">
        <v>461</v>
      </c>
      <c r="B164" s="2264"/>
      <c r="C164" s="2264">
        <v>119</v>
      </c>
      <c r="D164" s="2264" t="s">
        <v>460</v>
      </c>
      <c r="E164" s="2265">
        <v>119</v>
      </c>
    </row>
    <row r="166" spans="1:5">
      <c r="A166" s="2258" t="s">
        <v>462</v>
      </c>
      <c r="B166" s="2259"/>
      <c r="C166" s="2259"/>
      <c r="D166" s="2259"/>
      <c r="E166" s="2260"/>
    </row>
    <row r="167" spans="1:5">
      <c r="A167" s="2269" t="s">
        <v>371</v>
      </c>
      <c r="B167" s="2257"/>
      <c r="C167" s="2270">
        <f>L6</f>
        <v>95</v>
      </c>
      <c r="D167" s="2257" t="s">
        <v>460</v>
      </c>
      <c r="E167" s="2262">
        <f>L6</f>
        <v>95</v>
      </c>
    </row>
    <row r="168" spans="1:5">
      <c r="A168" s="2269" t="s">
        <v>376</v>
      </c>
      <c r="B168" s="2257"/>
      <c r="C168" s="2270">
        <f>M6</f>
        <v>24</v>
      </c>
      <c r="D168" s="2257" t="s">
        <v>460</v>
      </c>
      <c r="E168" s="2262">
        <f>M6</f>
        <v>24</v>
      </c>
    </row>
    <row r="169" spans="1:5">
      <c r="A169" s="2261"/>
      <c r="B169" s="2257"/>
      <c r="C169" s="2257"/>
      <c r="D169" s="2257"/>
      <c r="E169" s="2262"/>
    </row>
    <row r="170" spans="1:5">
      <c r="A170" s="2263" t="s">
        <v>461</v>
      </c>
      <c r="B170" s="2264"/>
      <c r="C170" s="2264">
        <f>K6</f>
        <v>119</v>
      </c>
      <c r="D170" s="2264" t="s">
        <v>460</v>
      </c>
      <c r="E170" s="2265">
        <f>K6</f>
        <v>119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98A98-6263-4744-8D06-B7E2D395C449}">
  <dimension ref="A1:D161"/>
  <sheetViews>
    <sheetView workbookViewId="0">
      <selection activeCell="D160" sqref="D160"/>
    </sheetView>
  </sheetViews>
  <sheetFormatPr defaultColWidth="11" defaultRowHeight="15.6"/>
  <cols>
    <col min="1" max="1" width="16.19921875" customWidth="1"/>
    <col min="2" max="2" width="23.69921875" customWidth="1"/>
    <col min="3" max="3" width="34" customWidth="1"/>
    <col min="4" max="4" width="47.796875" customWidth="1"/>
  </cols>
  <sheetData>
    <row r="1" spans="1:4">
      <c r="A1" s="594" t="s">
        <v>463</v>
      </c>
    </row>
    <row r="2" spans="1:4">
      <c r="A2" t="s">
        <v>464</v>
      </c>
    </row>
    <row r="4" spans="1:4">
      <c r="A4" s="594" t="s">
        <v>20</v>
      </c>
      <c r="B4" s="594" t="s">
        <v>21</v>
      </c>
      <c r="C4" s="594" t="s">
        <v>363</v>
      </c>
      <c r="D4" s="594" t="s">
        <v>465</v>
      </c>
    </row>
    <row r="5" spans="1:4">
      <c r="A5" t="s">
        <v>34</v>
      </c>
      <c r="B5" t="s">
        <v>39</v>
      </c>
      <c r="C5" t="s">
        <v>373</v>
      </c>
      <c r="D5" t="s">
        <v>371</v>
      </c>
    </row>
    <row r="6" spans="1:4">
      <c r="B6" t="s">
        <v>47</v>
      </c>
      <c r="C6" t="s">
        <v>373</v>
      </c>
      <c r="D6" t="s">
        <v>371</v>
      </c>
    </row>
    <row r="7" spans="1:4">
      <c r="B7" t="s">
        <v>53</v>
      </c>
      <c r="C7" t="s">
        <v>373</v>
      </c>
      <c r="D7" t="s">
        <v>371</v>
      </c>
    </row>
    <row r="8" spans="1:4">
      <c r="B8" t="s">
        <v>55</v>
      </c>
      <c r="C8" t="s">
        <v>378</v>
      </c>
      <c r="D8" t="s">
        <v>376</v>
      </c>
    </row>
    <row r="9" spans="1:4">
      <c r="B9" t="s">
        <v>57</v>
      </c>
      <c r="C9" t="s">
        <v>373</v>
      </c>
      <c r="D9" t="s">
        <v>371</v>
      </c>
    </row>
    <row r="10" spans="1:4">
      <c r="B10" t="s">
        <v>59</v>
      </c>
      <c r="C10" t="s">
        <v>373</v>
      </c>
      <c r="D10" t="s">
        <v>371</v>
      </c>
    </row>
    <row r="11" spans="1:4">
      <c r="B11" t="s">
        <v>61</v>
      </c>
      <c r="C11" t="s">
        <v>373</v>
      </c>
      <c r="D11" t="s">
        <v>371</v>
      </c>
    </row>
    <row r="12" spans="1:4">
      <c r="B12" t="s">
        <v>64</v>
      </c>
      <c r="C12" t="s">
        <v>373</v>
      </c>
      <c r="D12" t="s">
        <v>371</v>
      </c>
    </row>
    <row r="13" spans="1:4">
      <c r="B13" t="s">
        <v>66</v>
      </c>
      <c r="C13" t="s">
        <v>373</v>
      </c>
      <c r="D13" t="s">
        <v>371</v>
      </c>
    </row>
    <row r="14" spans="1:4">
      <c r="B14" t="s">
        <v>69</v>
      </c>
      <c r="C14" t="s">
        <v>373</v>
      </c>
      <c r="D14" t="s">
        <v>371</v>
      </c>
    </row>
    <row r="15" spans="1:4">
      <c r="B15" t="s">
        <v>72</v>
      </c>
      <c r="C15" t="s">
        <v>373</v>
      </c>
      <c r="D15" t="s">
        <v>371</v>
      </c>
    </row>
    <row r="16" spans="1:4">
      <c r="B16" t="s">
        <v>73</v>
      </c>
      <c r="C16" t="s">
        <v>373</v>
      </c>
      <c r="D16" t="s">
        <v>371</v>
      </c>
    </row>
    <row r="17" spans="2:4">
      <c r="B17" t="s">
        <v>75</v>
      </c>
      <c r="C17" t="s">
        <v>373</v>
      </c>
      <c r="D17" t="s">
        <v>371</v>
      </c>
    </row>
    <row r="18" spans="2:4">
      <c r="B18" t="s">
        <v>77</v>
      </c>
      <c r="C18" t="s">
        <v>378</v>
      </c>
      <c r="D18" t="s">
        <v>376</v>
      </c>
    </row>
    <row r="19" spans="2:4">
      <c r="B19" t="s">
        <v>79</v>
      </c>
      <c r="C19" t="s">
        <v>378</v>
      </c>
      <c r="D19" t="s">
        <v>376</v>
      </c>
    </row>
    <row r="20" spans="2:4">
      <c r="B20" t="s">
        <v>81</v>
      </c>
      <c r="C20" t="s">
        <v>378</v>
      </c>
      <c r="D20" t="s">
        <v>376</v>
      </c>
    </row>
    <row r="21" spans="2:4">
      <c r="B21" t="s">
        <v>86</v>
      </c>
      <c r="C21" t="s">
        <v>373</v>
      </c>
      <c r="D21" t="s">
        <v>371</v>
      </c>
    </row>
    <row r="22" spans="2:4">
      <c r="B22" t="s">
        <v>88</v>
      </c>
      <c r="C22" t="s">
        <v>373</v>
      </c>
      <c r="D22" t="s">
        <v>371</v>
      </c>
    </row>
    <row r="23" spans="2:4">
      <c r="B23" t="s">
        <v>92</v>
      </c>
      <c r="C23" t="s">
        <v>378</v>
      </c>
      <c r="D23" t="s">
        <v>376</v>
      </c>
    </row>
    <row r="24" spans="2:4">
      <c r="B24" t="s">
        <v>94</v>
      </c>
      <c r="C24" t="s">
        <v>373</v>
      </c>
      <c r="D24" t="s">
        <v>371</v>
      </c>
    </row>
    <row r="25" spans="2:4">
      <c r="B25" t="s">
        <v>96</v>
      </c>
      <c r="C25" t="s">
        <v>397</v>
      </c>
      <c r="D25" t="s">
        <v>371</v>
      </c>
    </row>
    <row r="26" spans="2:4">
      <c r="B26" t="s">
        <v>100</v>
      </c>
      <c r="C26" t="s">
        <v>373</v>
      </c>
      <c r="D26" t="s">
        <v>371</v>
      </c>
    </row>
    <row r="27" spans="2:4">
      <c r="B27" t="s">
        <v>104</v>
      </c>
      <c r="C27" t="s">
        <v>378</v>
      </c>
      <c r="D27" t="s">
        <v>376</v>
      </c>
    </row>
    <row r="28" spans="2:4">
      <c r="B28" t="s">
        <v>109</v>
      </c>
      <c r="C28" t="s">
        <v>373</v>
      </c>
      <c r="D28" t="s">
        <v>371</v>
      </c>
    </row>
    <row r="29" spans="2:4">
      <c r="B29" t="s">
        <v>111</v>
      </c>
      <c r="C29" t="s">
        <v>378</v>
      </c>
      <c r="D29" t="s">
        <v>376</v>
      </c>
    </row>
    <row r="30" spans="2:4">
      <c r="B30" t="s">
        <v>113</v>
      </c>
      <c r="C30" t="s">
        <v>373</v>
      </c>
      <c r="D30" t="s">
        <v>371</v>
      </c>
    </row>
    <row r="31" spans="2:4">
      <c r="B31" t="s">
        <v>115</v>
      </c>
      <c r="C31" t="s">
        <v>378</v>
      </c>
      <c r="D31" t="s">
        <v>376</v>
      </c>
    </row>
    <row r="33" spans="1:4">
      <c r="A33" t="s">
        <v>120</v>
      </c>
      <c r="B33" t="s">
        <v>121</v>
      </c>
      <c r="C33" t="s">
        <v>373</v>
      </c>
      <c r="D33" t="s">
        <v>371</v>
      </c>
    </row>
    <row r="34" spans="1:4">
      <c r="B34" t="s">
        <v>122</v>
      </c>
      <c r="C34" t="s">
        <v>378</v>
      </c>
      <c r="D34" t="s">
        <v>376</v>
      </c>
    </row>
    <row r="36" spans="1:4">
      <c r="A36" t="s">
        <v>123</v>
      </c>
      <c r="B36" t="s">
        <v>124</v>
      </c>
      <c r="C36" t="s">
        <v>378</v>
      </c>
      <c r="D36" t="s">
        <v>376</v>
      </c>
    </row>
    <row r="37" spans="1:4">
      <c r="B37" t="s">
        <v>127</v>
      </c>
      <c r="C37" t="s">
        <v>373</v>
      </c>
      <c r="D37" t="s">
        <v>371</v>
      </c>
    </row>
    <row r="38" spans="1:4">
      <c r="B38" t="s">
        <v>128</v>
      </c>
      <c r="C38" t="s">
        <v>373</v>
      </c>
      <c r="D38" t="s">
        <v>371</v>
      </c>
    </row>
    <row r="39" spans="1:4">
      <c r="B39" t="s">
        <v>130</v>
      </c>
      <c r="C39" t="s">
        <v>378</v>
      </c>
      <c r="D39" t="s">
        <v>376</v>
      </c>
    </row>
    <row r="40" spans="1:4">
      <c r="B40" t="s">
        <v>132</v>
      </c>
      <c r="C40" t="s">
        <v>373</v>
      </c>
      <c r="D40" t="s">
        <v>371</v>
      </c>
    </row>
    <row r="41" spans="1:4">
      <c r="B41" t="s">
        <v>134</v>
      </c>
      <c r="C41" t="s">
        <v>373</v>
      </c>
      <c r="D41" t="s">
        <v>371</v>
      </c>
    </row>
    <row r="42" spans="1:4">
      <c r="B42" t="s">
        <v>136</v>
      </c>
      <c r="C42" t="s">
        <v>378</v>
      </c>
      <c r="D42" t="s">
        <v>376</v>
      </c>
    </row>
    <row r="43" spans="1:4">
      <c r="B43" t="s">
        <v>138</v>
      </c>
      <c r="C43" t="s">
        <v>373</v>
      </c>
      <c r="D43" t="s">
        <v>371</v>
      </c>
    </row>
    <row r="44" spans="1:4">
      <c r="B44" t="s">
        <v>140</v>
      </c>
      <c r="C44" t="s">
        <v>373</v>
      </c>
      <c r="D44" t="s">
        <v>371</v>
      </c>
    </row>
    <row r="45" spans="1:4">
      <c r="B45" t="s">
        <v>141</v>
      </c>
      <c r="C45" t="s">
        <v>373</v>
      </c>
      <c r="D45" t="s">
        <v>371</v>
      </c>
    </row>
    <row r="46" spans="1:4">
      <c r="B46" t="s">
        <v>142</v>
      </c>
      <c r="C46" t="s">
        <v>373</v>
      </c>
      <c r="D46" t="s">
        <v>371</v>
      </c>
    </row>
    <row r="47" spans="1:4">
      <c r="B47" t="s">
        <v>144</v>
      </c>
      <c r="C47" t="s">
        <v>378</v>
      </c>
      <c r="D47" t="s">
        <v>376</v>
      </c>
    </row>
    <row r="48" spans="1:4">
      <c r="B48" t="s">
        <v>146</v>
      </c>
      <c r="C48" t="s">
        <v>378</v>
      </c>
      <c r="D48" t="s">
        <v>376</v>
      </c>
    </row>
    <row r="49" spans="1:4">
      <c r="B49" t="s">
        <v>148</v>
      </c>
      <c r="C49" t="s">
        <v>373</v>
      </c>
      <c r="D49" t="s">
        <v>371</v>
      </c>
    </row>
    <row r="50" spans="1:4">
      <c r="B50" t="s">
        <v>149</v>
      </c>
      <c r="C50" t="s">
        <v>373</v>
      </c>
      <c r="D50" t="s">
        <v>371</v>
      </c>
    </row>
    <row r="51" spans="1:4">
      <c r="B51" t="s">
        <v>151</v>
      </c>
      <c r="C51" t="s">
        <v>373</v>
      </c>
      <c r="D51" t="s">
        <v>371</v>
      </c>
    </row>
    <row r="52" spans="1:4">
      <c r="B52" t="s">
        <v>153</v>
      </c>
      <c r="C52" t="s">
        <v>373</v>
      </c>
      <c r="D52" t="s">
        <v>371</v>
      </c>
    </row>
    <row r="53" spans="1:4">
      <c r="B53" t="s">
        <v>155</v>
      </c>
      <c r="C53" t="s">
        <v>378</v>
      </c>
      <c r="D53" t="s">
        <v>376</v>
      </c>
    </row>
    <row r="54" spans="1:4">
      <c r="B54" t="s">
        <v>156</v>
      </c>
      <c r="C54" t="s">
        <v>373</v>
      </c>
      <c r="D54" t="s">
        <v>371</v>
      </c>
    </row>
    <row r="55" spans="1:4">
      <c r="B55" t="s">
        <v>158</v>
      </c>
      <c r="C55" t="s">
        <v>373</v>
      </c>
      <c r="D55" t="s">
        <v>371</v>
      </c>
    </row>
    <row r="56" spans="1:4">
      <c r="B56" t="s">
        <v>160</v>
      </c>
      <c r="C56" t="s">
        <v>373</v>
      </c>
      <c r="D56" t="s">
        <v>371</v>
      </c>
    </row>
    <row r="57" spans="1:4">
      <c r="B57" t="s">
        <v>162</v>
      </c>
      <c r="C57" t="s">
        <v>378</v>
      </c>
      <c r="D57" t="s">
        <v>376</v>
      </c>
    </row>
    <row r="59" spans="1:4">
      <c r="A59" t="s">
        <v>164</v>
      </c>
      <c r="B59" t="s">
        <v>165</v>
      </c>
      <c r="C59" t="s">
        <v>373</v>
      </c>
      <c r="D59" t="s">
        <v>371</v>
      </c>
    </row>
    <row r="60" spans="1:4">
      <c r="B60" t="s">
        <v>167</v>
      </c>
      <c r="C60" t="s">
        <v>378</v>
      </c>
      <c r="D60" t="s">
        <v>376</v>
      </c>
    </row>
    <row r="61" spans="1:4">
      <c r="B61" t="s">
        <v>169</v>
      </c>
      <c r="C61" t="s">
        <v>373</v>
      </c>
      <c r="D61" t="s">
        <v>371</v>
      </c>
    </row>
    <row r="62" spans="1:4">
      <c r="B62" t="s">
        <v>171</v>
      </c>
      <c r="C62" t="s">
        <v>373</v>
      </c>
      <c r="D62" t="s">
        <v>371</v>
      </c>
    </row>
    <row r="63" spans="1:4">
      <c r="B63" t="s">
        <v>173</v>
      </c>
      <c r="C63" t="s">
        <v>378</v>
      </c>
      <c r="D63" t="s">
        <v>376</v>
      </c>
    </row>
    <row r="64" spans="1:4">
      <c r="B64" t="s">
        <v>174</v>
      </c>
      <c r="C64" t="s">
        <v>373</v>
      </c>
      <c r="D64" t="s">
        <v>371</v>
      </c>
    </row>
    <row r="66" spans="1:4">
      <c r="A66" t="s">
        <v>176</v>
      </c>
      <c r="B66" t="s">
        <v>177</v>
      </c>
      <c r="C66" t="s">
        <v>378</v>
      </c>
      <c r="D66" t="s">
        <v>376</v>
      </c>
    </row>
    <row r="67" spans="1:4">
      <c r="B67" t="s">
        <v>179</v>
      </c>
      <c r="C67" t="s">
        <v>373</v>
      </c>
      <c r="D67" t="s">
        <v>371</v>
      </c>
    </row>
    <row r="68" spans="1:4">
      <c r="B68" t="s">
        <v>180</v>
      </c>
      <c r="C68" t="s">
        <v>373</v>
      </c>
      <c r="D68" t="s">
        <v>371</v>
      </c>
    </row>
    <row r="69" spans="1:4">
      <c r="B69" t="s">
        <v>181</v>
      </c>
      <c r="C69" t="s">
        <v>373</v>
      </c>
      <c r="D69" t="s">
        <v>371</v>
      </c>
    </row>
    <row r="71" spans="1:4">
      <c r="A71" t="s">
        <v>186</v>
      </c>
      <c r="B71" t="s">
        <v>187</v>
      </c>
      <c r="C71" t="s">
        <v>373</v>
      </c>
      <c r="D71" t="s">
        <v>371</v>
      </c>
    </row>
    <row r="72" spans="1:4">
      <c r="B72" t="s">
        <v>188</v>
      </c>
      <c r="C72" t="s">
        <v>373</v>
      </c>
      <c r="D72" t="s">
        <v>371</v>
      </c>
    </row>
    <row r="73" spans="1:4">
      <c r="B73" t="s">
        <v>189</v>
      </c>
      <c r="C73" t="s">
        <v>373</v>
      </c>
      <c r="D73" t="s">
        <v>371</v>
      </c>
    </row>
    <row r="74" spans="1:4">
      <c r="B74" t="s">
        <v>190</v>
      </c>
      <c r="C74" t="s">
        <v>373</v>
      </c>
      <c r="D74" t="s">
        <v>371</v>
      </c>
    </row>
    <row r="75" spans="1:4">
      <c r="B75" t="s">
        <v>191</v>
      </c>
      <c r="C75" t="s">
        <v>373</v>
      </c>
      <c r="D75" t="s">
        <v>371</v>
      </c>
    </row>
    <row r="76" spans="1:4">
      <c r="B76" t="s">
        <v>192</v>
      </c>
      <c r="C76" t="s">
        <v>373</v>
      </c>
      <c r="D76" t="s">
        <v>371</v>
      </c>
    </row>
    <row r="77" spans="1:4">
      <c r="B77" t="s">
        <v>193</v>
      </c>
      <c r="C77" t="s">
        <v>373</v>
      </c>
      <c r="D77" t="s">
        <v>371</v>
      </c>
    </row>
    <row r="79" spans="1:4">
      <c r="A79" t="s">
        <v>197</v>
      </c>
      <c r="B79" t="s">
        <v>198</v>
      </c>
      <c r="C79" t="s">
        <v>378</v>
      </c>
      <c r="D79" t="s">
        <v>376</v>
      </c>
    </row>
    <row r="80" spans="1:4">
      <c r="B80" t="s">
        <v>201</v>
      </c>
      <c r="C80" t="s">
        <v>378</v>
      </c>
      <c r="D80" t="s">
        <v>376</v>
      </c>
    </row>
    <row r="81" spans="1:4">
      <c r="B81" t="s">
        <v>202</v>
      </c>
      <c r="C81" t="s">
        <v>373</v>
      </c>
      <c r="D81" t="s">
        <v>371</v>
      </c>
    </row>
    <row r="82" spans="1:4">
      <c r="B82" t="s">
        <v>204</v>
      </c>
      <c r="C82" t="s">
        <v>378</v>
      </c>
      <c r="D82" t="s">
        <v>376</v>
      </c>
    </row>
    <row r="83" spans="1:4">
      <c r="B83" t="s">
        <v>206</v>
      </c>
      <c r="C83" t="s">
        <v>373</v>
      </c>
      <c r="D83" t="s">
        <v>371</v>
      </c>
    </row>
    <row r="84" spans="1:4">
      <c r="B84" t="s">
        <v>179</v>
      </c>
      <c r="C84" t="s">
        <v>373</v>
      </c>
      <c r="D84" t="s">
        <v>371</v>
      </c>
    </row>
    <row r="85" spans="1:4">
      <c r="B85" t="s">
        <v>208</v>
      </c>
      <c r="C85" t="s">
        <v>373</v>
      </c>
      <c r="D85" t="s">
        <v>371</v>
      </c>
    </row>
    <row r="86" spans="1:4">
      <c r="B86" t="s">
        <v>210</v>
      </c>
      <c r="C86" t="s">
        <v>378</v>
      </c>
      <c r="D86" t="s">
        <v>376</v>
      </c>
    </row>
    <row r="87" spans="1:4">
      <c r="B87" t="s">
        <v>212</v>
      </c>
      <c r="C87" t="s">
        <v>378</v>
      </c>
      <c r="D87" t="s">
        <v>376</v>
      </c>
    </row>
    <row r="88" spans="1:4">
      <c r="B88" t="s">
        <v>214</v>
      </c>
      <c r="C88" t="s">
        <v>373</v>
      </c>
      <c r="D88" t="s">
        <v>371</v>
      </c>
    </row>
    <row r="89" spans="1:4">
      <c r="B89" t="s">
        <v>181</v>
      </c>
      <c r="C89" t="s">
        <v>378</v>
      </c>
      <c r="D89" t="s">
        <v>376</v>
      </c>
    </row>
    <row r="90" spans="1:4">
      <c r="B90" t="s">
        <v>217</v>
      </c>
      <c r="C90" t="s">
        <v>373</v>
      </c>
      <c r="D90" t="s">
        <v>371</v>
      </c>
    </row>
    <row r="91" spans="1:4">
      <c r="B91" t="s">
        <v>109</v>
      </c>
      <c r="C91" t="s">
        <v>373</v>
      </c>
      <c r="D91" t="s">
        <v>371</v>
      </c>
    </row>
    <row r="92" spans="1:4">
      <c r="B92" t="s">
        <v>218</v>
      </c>
      <c r="C92" t="s">
        <v>373</v>
      </c>
      <c r="D92" t="s">
        <v>371</v>
      </c>
    </row>
    <row r="93" spans="1:4">
      <c r="B93" t="s">
        <v>219</v>
      </c>
      <c r="C93" t="s">
        <v>373</v>
      </c>
      <c r="D93" t="s">
        <v>371</v>
      </c>
    </row>
    <row r="94" spans="1:4">
      <c r="B94" t="s">
        <v>221</v>
      </c>
      <c r="C94" t="s">
        <v>373</v>
      </c>
      <c r="D94" t="s">
        <v>371</v>
      </c>
    </row>
    <row r="96" spans="1:4">
      <c r="A96" t="s">
        <v>223</v>
      </c>
      <c r="B96" t="s">
        <v>224</v>
      </c>
      <c r="C96" t="s">
        <v>373</v>
      </c>
      <c r="D96" t="s">
        <v>371</v>
      </c>
    </row>
    <row r="97" spans="1:4">
      <c r="B97" t="s">
        <v>226</v>
      </c>
      <c r="C97" t="s">
        <v>373</v>
      </c>
      <c r="D97" t="s">
        <v>371</v>
      </c>
    </row>
    <row r="98" spans="1:4">
      <c r="B98" t="s">
        <v>228</v>
      </c>
      <c r="C98" t="s">
        <v>373</v>
      </c>
      <c r="D98" t="s">
        <v>371</v>
      </c>
    </row>
    <row r="99" spans="1:4">
      <c r="B99" t="s">
        <v>230</v>
      </c>
      <c r="C99" t="s">
        <v>378</v>
      </c>
      <c r="D99" t="s">
        <v>376</v>
      </c>
    </row>
    <row r="100" spans="1:4">
      <c r="B100" t="s">
        <v>138</v>
      </c>
      <c r="C100" t="s">
        <v>373</v>
      </c>
      <c r="D100" t="s">
        <v>371</v>
      </c>
    </row>
    <row r="101" spans="1:4">
      <c r="B101" t="s">
        <v>231</v>
      </c>
      <c r="C101" t="s">
        <v>373</v>
      </c>
      <c r="D101" t="s">
        <v>371</v>
      </c>
    </row>
    <row r="102" spans="1:4">
      <c r="B102" t="s">
        <v>232</v>
      </c>
      <c r="C102" t="s">
        <v>378</v>
      </c>
      <c r="D102" t="s">
        <v>376</v>
      </c>
    </row>
    <row r="103" spans="1:4">
      <c r="B103" t="s">
        <v>234</v>
      </c>
      <c r="C103" t="s">
        <v>378</v>
      </c>
      <c r="D103" t="s">
        <v>376</v>
      </c>
    </row>
    <row r="104" spans="1:4">
      <c r="B104" t="s">
        <v>236</v>
      </c>
      <c r="C104" t="s">
        <v>373</v>
      </c>
      <c r="D104" t="s">
        <v>371</v>
      </c>
    </row>
    <row r="106" spans="1:4">
      <c r="A106" t="s">
        <v>244</v>
      </c>
      <c r="B106" t="s">
        <v>245</v>
      </c>
      <c r="C106" t="s">
        <v>397</v>
      </c>
      <c r="D106" t="s">
        <v>371</v>
      </c>
    </row>
    <row r="107" spans="1:4">
      <c r="B107" t="s">
        <v>247</v>
      </c>
      <c r="C107" t="s">
        <v>378</v>
      </c>
      <c r="D107" t="s">
        <v>376</v>
      </c>
    </row>
    <row r="108" spans="1:4">
      <c r="B108" t="s">
        <v>249</v>
      </c>
      <c r="C108" t="s">
        <v>397</v>
      </c>
      <c r="D108" t="s">
        <v>371</v>
      </c>
    </row>
    <row r="109" spans="1:4">
      <c r="B109" t="s">
        <v>251</v>
      </c>
      <c r="C109" t="s">
        <v>378</v>
      </c>
      <c r="D109" t="s">
        <v>376</v>
      </c>
    </row>
    <row r="110" spans="1:4">
      <c r="B110" t="s">
        <v>252</v>
      </c>
      <c r="C110" t="s">
        <v>378</v>
      </c>
      <c r="D110" t="s">
        <v>376</v>
      </c>
    </row>
    <row r="112" spans="1:4">
      <c r="A112" t="s">
        <v>253</v>
      </c>
      <c r="B112" t="s">
        <v>254</v>
      </c>
      <c r="C112" t="s">
        <v>373</v>
      </c>
      <c r="D112" t="s">
        <v>371</v>
      </c>
    </row>
    <row r="113" spans="1:4">
      <c r="B113" t="s">
        <v>259</v>
      </c>
      <c r="C113" t="s">
        <v>373</v>
      </c>
      <c r="D113" t="s">
        <v>371</v>
      </c>
    </row>
    <row r="114" spans="1:4">
      <c r="B114" t="s">
        <v>262</v>
      </c>
      <c r="C114" t="s">
        <v>397</v>
      </c>
      <c r="D114" t="s">
        <v>371</v>
      </c>
    </row>
    <row r="115" spans="1:4">
      <c r="B115" t="s">
        <v>264</v>
      </c>
      <c r="C115" t="s">
        <v>373</v>
      </c>
      <c r="D115" t="s">
        <v>371</v>
      </c>
    </row>
    <row r="117" spans="1:4">
      <c r="A117" t="s">
        <v>284</v>
      </c>
      <c r="B117" t="s">
        <v>285</v>
      </c>
      <c r="C117" t="s">
        <v>373</v>
      </c>
      <c r="D117" t="s">
        <v>371</v>
      </c>
    </row>
    <row r="118" spans="1:4">
      <c r="B118" t="s">
        <v>286</v>
      </c>
      <c r="C118" t="s">
        <v>373</v>
      </c>
      <c r="D118" t="s">
        <v>371</v>
      </c>
    </row>
    <row r="120" spans="1:4">
      <c r="A120" t="s">
        <v>287</v>
      </c>
      <c r="B120" t="s">
        <v>288</v>
      </c>
      <c r="C120" t="s">
        <v>373</v>
      </c>
      <c r="D120" t="s">
        <v>371</v>
      </c>
    </row>
    <row r="121" spans="1:4">
      <c r="B121" t="s">
        <v>290</v>
      </c>
      <c r="C121" t="s">
        <v>397</v>
      </c>
      <c r="D121" t="s">
        <v>371</v>
      </c>
    </row>
    <row r="122" spans="1:4">
      <c r="B122" t="s">
        <v>291</v>
      </c>
      <c r="C122" t="s">
        <v>378</v>
      </c>
      <c r="D122" t="s">
        <v>376</v>
      </c>
    </row>
    <row r="123" spans="1:4">
      <c r="B123" t="s">
        <v>292</v>
      </c>
      <c r="C123" t="s">
        <v>378</v>
      </c>
      <c r="D123" t="s">
        <v>376</v>
      </c>
    </row>
    <row r="124" spans="1:4">
      <c r="B124" t="s">
        <v>293</v>
      </c>
      <c r="C124" t="s">
        <v>373</v>
      </c>
      <c r="D124" t="s">
        <v>371</v>
      </c>
    </row>
    <row r="125" spans="1:4">
      <c r="B125" t="s">
        <v>294</v>
      </c>
      <c r="C125" t="s">
        <v>397</v>
      </c>
      <c r="D125" t="s">
        <v>371</v>
      </c>
    </row>
    <row r="126" spans="1:4">
      <c r="B126" t="s">
        <v>295</v>
      </c>
      <c r="C126" t="s">
        <v>373</v>
      </c>
      <c r="D126" t="s">
        <v>371</v>
      </c>
    </row>
    <row r="128" spans="1:4">
      <c r="A128" t="s">
        <v>296</v>
      </c>
      <c r="B128" t="s">
        <v>297</v>
      </c>
      <c r="C128" t="s">
        <v>373</v>
      </c>
      <c r="D128" t="s">
        <v>371</v>
      </c>
    </row>
    <row r="129" spans="1:4">
      <c r="B129" t="s">
        <v>299</v>
      </c>
      <c r="C129" t="s">
        <v>378</v>
      </c>
      <c r="D129" t="s">
        <v>376</v>
      </c>
    </row>
    <row r="131" spans="1:4">
      <c r="A131" t="s">
        <v>301</v>
      </c>
      <c r="B131" t="s">
        <v>302</v>
      </c>
      <c r="C131" t="s">
        <v>373</v>
      </c>
      <c r="D131" t="s">
        <v>371</v>
      </c>
    </row>
    <row r="132" spans="1:4">
      <c r="B132" t="s">
        <v>304</v>
      </c>
      <c r="C132" t="s">
        <v>373</v>
      </c>
      <c r="D132" t="s">
        <v>371</v>
      </c>
    </row>
    <row r="133" spans="1:4">
      <c r="B133" t="s">
        <v>189</v>
      </c>
      <c r="C133" t="s">
        <v>373</v>
      </c>
      <c r="D133" t="s">
        <v>371</v>
      </c>
    </row>
    <row r="134" spans="1:4">
      <c r="B134" t="s">
        <v>307</v>
      </c>
      <c r="C134" t="s">
        <v>397</v>
      </c>
      <c r="D134" t="s">
        <v>371</v>
      </c>
    </row>
    <row r="135" spans="1:4">
      <c r="B135" t="s">
        <v>190</v>
      </c>
      <c r="C135" t="s">
        <v>373</v>
      </c>
      <c r="D135" t="s">
        <v>371</v>
      </c>
    </row>
    <row r="136" spans="1:4">
      <c r="B136" t="s">
        <v>309</v>
      </c>
      <c r="C136" t="s">
        <v>373</v>
      </c>
      <c r="D136" t="s">
        <v>371</v>
      </c>
    </row>
    <row r="137" spans="1:4">
      <c r="B137" t="s">
        <v>138</v>
      </c>
      <c r="C137" t="s">
        <v>373</v>
      </c>
      <c r="D137" t="s">
        <v>371</v>
      </c>
    </row>
    <row r="138" spans="1:4">
      <c r="B138" t="s">
        <v>311</v>
      </c>
      <c r="C138" t="s">
        <v>373</v>
      </c>
      <c r="D138" t="s">
        <v>371</v>
      </c>
    </row>
    <row r="140" spans="1:4">
      <c r="A140" t="s">
        <v>313</v>
      </c>
      <c r="B140" t="s">
        <v>316</v>
      </c>
      <c r="C140" t="s">
        <v>373</v>
      </c>
      <c r="D140" t="s">
        <v>371</v>
      </c>
    </row>
    <row r="141" spans="1:4">
      <c r="B141" t="s">
        <v>318</v>
      </c>
      <c r="C141" t="s">
        <v>373</v>
      </c>
      <c r="D141" t="s">
        <v>371</v>
      </c>
    </row>
    <row r="142" spans="1:4">
      <c r="B142" t="s">
        <v>320</v>
      </c>
      <c r="C142" t="s">
        <v>373</v>
      </c>
      <c r="D142" t="s">
        <v>371</v>
      </c>
    </row>
    <row r="143" spans="1:4">
      <c r="B143" t="s">
        <v>179</v>
      </c>
      <c r="C143" t="s">
        <v>373</v>
      </c>
      <c r="D143" t="s">
        <v>371</v>
      </c>
    </row>
    <row r="144" spans="1:4">
      <c r="B144" t="s">
        <v>323</v>
      </c>
      <c r="C144" t="s">
        <v>373</v>
      </c>
      <c r="D144" t="s">
        <v>371</v>
      </c>
    </row>
    <row r="145" spans="1:4">
      <c r="B145" t="s">
        <v>325</v>
      </c>
      <c r="C145" t="s">
        <v>373</v>
      </c>
      <c r="D145" t="s">
        <v>371</v>
      </c>
    </row>
    <row r="146" spans="1:4">
      <c r="B146" t="s">
        <v>327</v>
      </c>
      <c r="C146" t="s">
        <v>373</v>
      </c>
      <c r="D146" t="s">
        <v>371</v>
      </c>
    </row>
    <row r="147" spans="1:4">
      <c r="B147" t="s">
        <v>329</v>
      </c>
      <c r="C147" t="s">
        <v>378</v>
      </c>
      <c r="D147" t="s">
        <v>376</v>
      </c>
    </row>
    <row r="148" spans="1:4">
      <c r="B148" t="s">
        <v>330</v>
      </c>
      <c r="C148" t="s">
        <v>378</v>
      </c>
      <c r="D148" t="s">
        <v>376</v>
      </c>
    </row>
    <row r="149" spans="1:4">
      <c r="B149" t="s">
        <v>314</v>
      </c>
      <c r="C149" t="s">
        <v>373</v>
      </c>
      <c r="D149" t="s">
        <v>371</v>
      </c>
    </row>
    <row r="151" spans="1:4">
      <c r="A151" s="2267" t="s">
        <v>331</v>
      </c>
      <c r="B151" s="2259"/>
      <c r="C151" s="2260"/>
    </row>
    <row r="152" spans="1:4">
      <c r="A152" s="2261" t="s">
        <v>371</v>
      </c>
      <c r="B152" s="2257"/>
      <c r="C152" s="2262">
        <f>COUNTIF(D5:D149,"Acceptable; ongoing protection required")</f>
        <v>95</v>
      </c>
    </row>
    <row r="153" spans="1:4">
      <c r="A153" s="2261" t="s">
        <v>376</v>
      </c>
      <c r="B153" s="2257"/>
      <c r="C153" s="2262">
        <f>COUNTIF(D5:D149,"Unacceptable; immediate restoration required")</f>
        <v>36</v>
      </c>
    </row>
    <row r="154" spans="1:4">
      <c r="A154" s="2261"/>
      <c r="B154" s="2257"/>
      <c r="C154" s="2262"/>
    </row>
    <row r="155" spans="1:4">
      <c r="A155" s="2263" t="s">
        <v>461</v>
      </c>
      <c r="B155" s="2264"/>
      <c r="C155" s="2265">
        <f>SUM(C152:C153)</f>
        <v>131</v>
      </c>
    </row>
    <row r="157" spans="1:4">
      <c r="A157" s="2267" t="s">
        <v>466</v>
      </c>
      <c r="B157" s="2259"/>
      <c r="C157" s="2260"/>
    </row>
    <row r="158" spans="1:4">
      <c r="A158" s="2261" t="s">
        <v>371</v>
      </c>
      <c r="B158" s="2257"/>
      <c r="C158" s="2262">
        <f>COUNTIF(D11:D155,"Acceptable; ongoing protection required")</f>
        <v>90</v>
      </c>
    </row>
    <row r="159" spans="1:4">
      <c r="A159" s="2261" t="s">
        <v>376</v>
      </c>
      <c r="B159" s="2257"/>
      <c r="C159" s="2262">
        <f>COUNTIF(D11:D155,"Unacceptable; immediate restoration required")</f>
        <v>35</v>
      </c>
    </row>
    <row r="160" spans="1:4">
      <c r="A160" s="2261"/>
      <c r="B160" s="2257"/>
      <c r="C160" s="2262"/>
    </row>
    <row r="161" spans="1:3">
      <c r="A161" s="2263" t="s">
        <v>461</v>
      </c>
      <c r="B161" s="2264"/>
      <c r="C161" s="2265">
        <f>SUM(C158:C159)</f>
        <v>125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78D1F-C59E-D34B-95CE-F33925257338}">
  <dimension ref="A1:H17"/>
  <sheetViews>
    <sheetView workbookViewId="0">
      <selection activeCell="F19" sqref="F19"/>
    </sheetView>
  </sheetViews>
  <sheetFormatPr defaultColWidth="11" defaultRowHeight="15.6"/>
  <sheetData>
    <row r="1" spans="1:8">
      <c r="A1" s="594" t="s">
        <v>467</v>
      </c>
    </row>
    <row r="2" spans="1:8">
      <c r="A2" t="s">
        <v>468</v>
      </c>
      <c r="G2" s="594" t="s">
        <v>469</v>
      </c>
    </row>
    <row r="3" spans="1:8">
      <c r="G3" s="594"/>
    </row>
    <row r="4" spans="1:8">
      <c r="A4" t="s">
        <v>470</v>
      </c>
      <c r="E4" t="s">
        <v>471</v>
      </c>
      <c r="G4" t="s">
        <v>472</v>
      </c>
    </row>
    <row r="5" spans="1:8">
      <c r="G5" t="s">
        <v>473</v>
      </c>
    </row>
    <row r="6" spans="1:8">
      <c r="A6" s="477" t="s">
        <v>474</v>
      </c>
      <c r="B6" t="s">
        <v>475</v>
      </c>
      <c r="C6" s="594" t="s">
        <v>476</v>
      </c>
      <c r="E6" s="594" t="s">
        <v>476</v>
      </c>
      <c r="G6" t="s">
        <v>477</v>
      </c>
    </row>
    <row r="7" spans="1:8">
      <c r="B7">
        <v>2.06</v>
      </c>
      <c r="C7" s="166">
        <f>10*(6-(LN(B7)/LN(2)))</f>
        <v>49.57355662591506</v>
      </c>
      <c r="E7" s="166">
        <f>60-14.41*LN(B7)</f>
        <v>49.585806787830535</v>
      </c>
      <c r="H7" t="s">
        <v>478</v>
      </c>
    </row>
    <row r="8" spans="1:8">
      <c r="C8" s="166"/>
      <c r="E8" s="166"/>
      <c r="H8" t="s">
        <v>479</v>
      </c>
    </row>
    <row r="9" spans="1:8">
      <c r="A9" s="477" t="s">
        <v>480</v>
      </c>
      <c r="B9" t="s">
        <v>481</v>
      </c>
      <c r="C9" s="166"/>
      <c r="E9" s="1025"/>
      <c r="H9" t="s">
        <v>482</v>
      </c>
    </row>
    <row r="10" spans="1:8">
      <c r="B10" s="166">
        <v>23.20708781902848</v>
      </c>
      <c r="C10" s="166">
        <f>10*(6-(LN(48/B10)/LN(2)))</f>
        <v>49.515310891603633</v>
      </c>
      <c r="E10" s="166">
        <f>14.42*LN(B10) + 4.15</f>
        <v>49.493080631775918</v>
      </c>
    </row>
    <row r="11" spans="1:8">
      <c r="C11" s="166"/>
      <c r="E11" s="166"/>
    </row>
    <row r="12" spans="1:8">
      <c r="A12" s="477" t="s">
        <v>483</v>
      </c>
      <c r="B12" t="s">
        <v>484</v>
      </c>
      <c r="C12" s="166"/>
      <c r="E12" s="1025"/>
    </row>
    <row r="13" spans="1:8">
      <c r="B13" s="166">
        <v>3.6869468354430377</v>
      </c>
      <c r="C13" s="166">
        <f>10*(6-((2.04-0.68*LN(B13))/LN(2)))</f>
        <v>43.36952213695254</v>
      </c>
      <c r="E13" s="166">
        <f>9.81*LN(B13) + 30.6</f>
        <v>43.4000752439186</v>
      </c>
    </row>
    <row r="14" spans="1:8">
      <c r="C14" s="166"/>
      <c r="E14" s="166"/>
    </row>
    <row r="15" spans="1:8">
      <c r="A15" t="s">
        <v>485</v>
      </c>
      <c r="C15" s="166">
        <f>AVERAGE(C7:C14)</f>
        <v>47.486129884823747</v>
      </c>
      <c r="E15" s="166">
        <f>AVERAGE(E7:E13)</f>
        <v>47.492987554508346</v>
      </c>
    </row>
    <row r="17" spans="1:1">
      <c r="A17" s="594" t="s">
        <v>486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DF2B5A99C7764A954F99BC5B462DB4" ma:contentTypeVersion="17" ma:contentTypeDescription="Create a new document." ma:contentTypeScope="" ma:versionID="8da063f6610ddfcddb8a0b865e6461ac">
  <xsd:schema xmlns:xsd="http://www.w3.org/2001/XMLSchema" xmlns:xs="http://www.w3.org/2001/XMLSchema" xmlns:p="http://schemas.microsoft.com/office/2006/metadata/properties" xmlns:ns2="5e68834b-06d1-4875-8148-3c25d087b31a" xmlns:ns3="4e1d08b5-d781-4b6f-baba-8db2e2a899b1" targetNamespace="http://schemas.microsoft.com/office/2006/metadata/properties" ma:root="true" ma:fieldsID="f4dd926bf4c1aee12e369d25e073c8d7" ns2:_="" ns3:_="">
    <xsd:import namespace="5e68834b-06d1-4875-8148-3c25d087b31a"/>
    <xsd:import namespace="4e1d08b5-d781-4b6f-baba-8db2e2a899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68834b-06d1-4875-8148-3c25d087b3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c82b08e0-afd2-4516-a7d3-7205bbf190f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1d08b5-d781-4b6f-baba-8db2e2a899b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e63daf0-880e-4bc0-8188-7f41a57f643d}" ma:internalName="TaxCatchAll" ma:showField="CatchAllData" ma:web="4e1d08b5-d781-4b6f-baba-8db2e2a899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e68834b-06d1-4875-8148-3c25d087b31a">
      <Terms xmlns="http://schemas.microsoft.com/office/infopath/2007/PartnerControls"/>
    </lcf76f155ced4ddcb4097134ff3c332f>
    <TaxCatchAll xmlns="4e1d08b5-d781-4b6f-baba-8db2e2a899b1" xsi:nil="true"/>
    <SharedWithUsers xmlns="4e1d08b5-d781-4b6f-baba-8db2e2a899b1">
      <UserInfo>
        <DisplayName>Julie Hambrook</DisplayName>
        <AccountId>13857</AccountId>
        <AccountType/>
      </UserInfo>
      <UserInfo>
        <DisplayName>Sophia Feuerhake</DisplayName>
        <AccountId>13814</AccountId>
        <AccountType/>
      </UserInfo>
      <UserInfo>
        <DisplayName>Jo Ann Muramoto</DisplayName>
        <AccountId>61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C63A2CAD-36AC-4FB6-9C1A-637D3E9D20B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B48CBC-5928-492A-A8A7-CE1FC4DA97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68834b-06d1-4875-8148-3c25d087b31a"/>
    <ds:schemaRef ds:uri="4e1d08b5-d781-4b6f-baba-8db2e2a899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E5A386-9385-456B-A70F-FFE4F3BB57DC}">
  <ds:schemaRefs>
    <ds:schemaRef ds:uri="http://schemas.microsoft.com/office/2006/metadata/properties"/>
    <ds:schemaRef ds:uri="http://schemas.microsoft.com/office/infopath/2007/PartnerControls"/>
    <ds:schemaRef ds:uri="5e68834b-06d1-4875-8148-3c25d087b31a"/>
    <ds:schemaRef ds:uri="4e1d08b5-d781-4b6f-baba-8db2e2a899b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Summary - 2024 SOTW</vt:lpstr>
      <vt:lpstr>Summary - 2023 SOTW</vt:lpstr>
      <vt:lpstr>Summary - 2022 SOTW</vt:lpstr>
      <vt:lpstr>2024 All Ponds</vt:lpstr>
      <vt:lpstr>2023 All Ponds</vt:lpstr>
      <vt:lpstr>All Ponds - Capewide 2022</vt:lpstr>
      <vt:lpstr>Cyano status 2022</vt:lpstr>
      <vt:lpstr>Cyano status 2021</vt:lpstr>
      <vt:lpstr>Carlson Trophic Index equations</vt:lpstr>
      <vt:lpstr>QA Workbook - Capewide 2023</vt:lpstr>
      <vt:lpstr>BA 2024 CTI grades</vt:lpstr>
      <vt:lpstr>BA 2023 CTI grades</vt:lpstr>
      <vt:lpstr>BA 2023 FI</vt:lpstr>
      <vt:lpstr>BA 2017-2023 PALS</vt:lpstr>
      <vt:lpstr>2022 BA CTI-omit 2017</vt:lpstr>
      <vt:lpstr>BR 2024 CTI grades</vt:lpstr>
      <vt:lpstr>BR 2023 FI</vt:lpstr>
      <vt:lpstr>BO 2024 CTI grades</vt:lpstr>
      <vt:lpstr>BO 2023 FI</vt:lpstr>
      <vt:lpstr>CH 2024 CTI grades</vt:lpstr>
      <vt:lpstr>CH 2023 FI</vt:lpstr>
      <vt:lpstr>EA 2024 CTI grades</vt:lpstr>
      <vt:lpstr>EA 2023 CTI grades</vt:lpstr>
      <vt:lpstr>EA 2022 CTI grades</vt:lpstr>
      <vt:lpstr>EA 2017-2023 PALS</vt:lpstr>
      <vt:lpstr>EA 2023 FI</vt:lpstr>
      <vt:lpstr>EA 2017-2022 PALS</vt:lpstr>
      <vt:lpstr>FA 2024 CTI grades</vt:lpstr>
      <vt:lpstr>FA 2023 FI</vt:lpstr>
      <vt:lpstr>FA 2022 FWS</vt:lpstr>
      <vt:lpstr>HA 2024 CTI grades</vt:lpstr>
      <vt:lpstr>HA 2023 CTI grades</vt:lpstr>
      <vt:lpstr>HA 2023 FI</vt:lpstr>
      <vt:lpstr>HA 2017-2022 CTI grades</vt:lpstr>
      <vt:lpstr>HA 2016-2023 PALS</vt:lpstr>
      <vt:lpstr>HA 2016-2021 PALS</vt:lpstr>
      <vt:lpstr>MA 2024 CTI grades</vt:lpstr>
      <vt:lpstr>MA 2023 CTI grades</vt:lpstr>
      <vt:lpstr>MA 2022 CTI grades</vt:lpstr>
      <vt:lpstr>MA FI 2023</vt:lpstr>
      <vt:lpstr>MA 2016-2023 PALS</vt:lpstr>
      <vt:lpstr>MA 2016-2022 PALS</vt:lpstr>
      <vt:lpstr>OR 2024 CTI grades</vt:lpstr>
      <vt:lpstr>OR 2023 CTI grades</vt:lpstr>
      <vt:lpstr>OR 2022 CTI grades</vt:lpstr>
      <vt:lpstr>OR 2020 CTI grades</vt:lpstr>
      <vt:lpstr>OR 2023 FI</vt:lpstr>
      <vt:lpstr>OR 2021-2023 PALS</vt:lpstr>
      <vt:lpstr>OR 2016-2019 PALS</vt:lpstr>
      <vt:lpstr>OR 2020 PALS</vt:lpstr>
      <vt:lpstr>OR 2021 PALS</vt:lpstr>
      <vt:lpstr>DE 2024 CTI grades</vt:lpstr>
      <vt:lpstr>DE FI 2023</vt:lpstr>
      <vt:lpstr>DE PALS 2023</vt:lpstr>
      <vt:lpstr>DE-2016-2018-INSF</vt:lpstr>
      <vt:lpstr>DE-2016-2018-reorg-INSF</vt:lpstr>
      <vt:lpstr>DE-2016-2018 data-INSF</vt:lpstr>
      <vt:lpstr>2021 CTI Grades (short)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Sophia Feuerhake</cp:lastModifiedBy>
  <cp:revision/>
  <dcterms:created xsi:type="dcterms:W3CDTF">2021-08-11T02:43:49Z</dcterms:created>
  <dcterms:modified xsi:type="dcterms:W3CDTF">2024-12-02T16:51:23Z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0x0101004EDF2B5A99C7764A954F99BC5B462DB4</vt:lpwstr>
  </property>
  <property fmtid="{D5CDD505-2E9C-101B-9397-08002B2CF9AE}" pid="3" name="MediaServiceImageTags">
    <vt:lpwstr/>
  </property>
</Properties>
</file>